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omments3.xml" ContentType="application/vnd.openxmlformats-officedocument.spreadsheetml.comments+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drawings/drawing40.xml" ContentType="application/vnd.openxmlformats-officedocument.drawing+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drawings/drawing41.xml" ContentType="application/vnd.openxmlformats-officedocument.drawing+xml"/>
  <Override PartName="/xl/ctrlProps/ctrlProp75.xml" ContentType="application/vnd.ms-excel.controlproperties+xml"/>
  <Override PartName="/xl/ctrlProps/ctrlProp76.xml" ContentType="application/vnd.ms-excel.controlproperties+xml"/>
  <Override PartName="/xl/comments4.xml" ContentType="application/vnd.openxmlformats-officedocument.spreadsheetml.comment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51196F13-6AD0-C1B8-E2B4-A1F9AE17003E}"/>
  <workbookPr codeName="ThisWorkbook" hidePivotFieldList="1" defaultThemeVersion="124226"/>
  <mc:AlternateContent xmlns:mc="http://schemas.openxmlformats.org/markup-compatibility/2006">
    <mc:Choice Requires="x15">
      <x15ac:absPath xmlns:x15ac="http://schemas.microsoft.com/office/spreadsheetml/2010/11/ac" url="C:\Users\dominykas-po\Desktop\"/>
    </mc:Choice>
  </mc:AlternateContent>
  <bookViews>
    <workbookView xWindow="0" yWindow="0" windowWidth="28800" windowHeight="11610" firstSheet="6" activeTab="6"/>
  </bookViews>
  <sheets>
    <sheet name="Data0" sheetId="31" state="veryHidden" r:id="rId1"/>
    <sheet name="Data1" sheetId="35" state="veryHidden" r:id="rId2"/>
    <sheet name="Data2" sheetId="33" state="veryHidden" r:id="rId3"/>
    <sheet name="Data3" sheetId="59" state="veryHidden" r:id="rId4"/>
    <sheet name="Data4" sheetId="60" state="veryHidden" r:id="rId5"/>
    <sheet name="Data5" sheetId="71" state="veryHidden" r:id="rId6"/>
    <sheet name="1" sheetId="32" r:id="rId7"/>
    <sheet name="A.1" sheetId="34" state="hidden" r:id="rId8"/>
    <sheet name="A.2" sheetId="36" state="hidden" r:id="rId9"/>
    <sheet name="A.3" sheetId="37" state="hidden" r:id="rId10"/>
    <sheet name="A.4" sheetId="38" state="hidden" r:id="rId11"/>
    <sheet name="A.5" sheetId="39" state="hidden" r:id="rId12"/>
    <sheet name="A.6" sheetId="40" state="hidden" r:id="rId13"/>
    <sheet name="B.1" sheetId="41" state="hidden" r:id="rId14"/>
    <sheet name="B.2" sheetId="42" state="hidden" r:id="rId15"/>
    <sheet name="B.3" sheetId="43" state="hidden" r:id="rId16"/>
    <sheet name="B.4" sheetId="44" state="hidden" r:id="rId17"/>
    <sheet name="B.5" sheetId="45" state="hidden" r:id="rId18"/>
    <sheet name="B.6" sheetId="46" state="hidden" r:id="rId19"/>
    <sheet name="C.1" sheetId="47" state="hidden" r:id="rId20"/>
    <sheet name="C.2" sheetId="48" state="hidden" r:id="rId21"/>
    <sheet name="C.3" sheetId="49" state="hidden" r:id="rId22"/>
    <sheet name="C.4" sheetId="50" state="hidden" r:id="rId23"/>
    <sheet name="C.5" sheetId="51" state="hidden" r:id="rId24"/>
    <sheet name="C.6" sheetId="52" state="hidden" r:id="rId25"/>
    <sheet name="D.1" sheetId="53" state="hidden" r:id="rId26"/>
    <sheet name="D.2" sheetId="54" state="hidden" r:id="rId27"/>
    <sheet name="D.3" sheetId="55" state="hidden" r:id="rId28"/>
    <sheet name="D.4" sheetId="56" state="hidden" r:id="rId29"/>
    <sheet name="D.5" sheetId="57" state="hidden" r:id="rId30"/>
    <sheet name="D.6" sheetId="58" state="hidden" r:id="rId31"/>
    <sheet name="A.0" sheetId="67" state="hidden" r:id="rId32"/>
    <sheet name="B.0" sheetId="68" state="hidden" r:id="rId33"/>
    <sheet name="C.0" sheetId="69" state="hidden" r:id="rId34"/>
    <sheet name="D.0" sheetId="70" state="hidden" r:id="rId35"/>
    <sheet name="3" sheetId="61" r:id="rId36"/>
    <sheet name="4" sheetId="62" r:id="rId37"/>
    <sheet name="5.1" sheetId="65" r:id="rId38"/>
    <sheet name="5.2" sheetId="63" r:id="rId39"/>
    <sheet name="5.3" sheetId="64" r:id="rId40"/>
    <sheet name="5.4" sheetId="66" r:id="rId41"/>
    <sheet name="5.5" sheetId="72" r:id="rId42"/>
    <sheet name="6.1" sheetId="76" state="hidden" r:id="rId43"/>
    <sheet name="6.2" sheetId="77" state="hidden" r:id="rId44"/>
    <sheet name="6.3" sheetId="81" state="hidden" r:id="rId45"/>
    <sheet name="6.4" sheetId="82" state="hidden" r:id="rId46"/>
    <sheet name="Prielaidos_energ_urbanist" sheetId="80" state="hidden" r:id="rId47"/>
    <sheet name="Prielaidos" sheetId="79" r:id="rId48"/>
  </sheets>
  <functionGroups builtInGroupCount="18"/>
  <definedNames>
    <definedName name="_xlnm._FilterDatabase" localSheetId="3" hidden="1">Data3!$A$1:$I$349</definedName>
    <definedName name="Alternatyvos_A">Data0!$N$2:$N$7</definedName>
    <definedName name="Alternatyvos_B">Data0!$N$8:$N$13</definedName>
    <definedName name="Alternatyvos_C">Data0!$N$14:$N$19</definedName>
    <definedName name="Alternatyvos_D">Data0!$N$20:$N$25</definedName>
    <definedName name="alternatyvu_masyvas">Data0!$A$20:$D$85</definedName>
    <definedName name="EVS_kodas">Data0!$Y$2:$Y$15</definedName>
    <definedName name="EVS_pavadinimas">Data0!$Z$2:$Z$15</definedName>
    <definedName name="EVS_projekto_tipo_kodas">Data0!$AA$2:$AA$50</definedName>
    <definedName name="EVS_projekto_tipo_pavadinimas">Data0!$AB$2:$AB$50</definedName>
    <definedName name="FDN">'1'!$I$26</definedName>
    <definedName name="Infliacija">'1'!$I$24</definedName>
    <definedName name="Investiciju_metu_skaicius">'1'!$I$20</definedName>
    <definedName name="IO_kodas">Data0!$W$2:$W$17</definedName>
    <definedName name="IO_pavadinimas">Data0!$X$2:$X$17</definedName>
    <definedName name="IOR_kodas">Data0!$U$2:$U$6</definedName>
    <definedName name="IOR_pavadinimas">Data0!$V$2:$V$6</definedName>
    <definedName name="JA_kintamieji">'5.2'!$AL$8:$AM$36</definedName>
    <definedName name="Kalba">'1'!$G$5</definedName>
    <definedName name="Kalbos_pasirinkimas">Data0!$E$4:$E$5</definedName>
    <definedName name="Klaidu_pranesimai">Data0!$S$2:$T$11</definedName>
    <definedName name="Komponento_parinkimas">IF(Data4!A$2&gt;=Data4!$L1,INDEX(Data3!$B$2:$F$275,MATCH(Data4!$C1,Data3!$B$2:$B$275,0),MATCH(Data4!A$2,Data3!$B$1:$F$1,0))*Data4!$K1,0)</definedName>
    <definedName name="Naudos_Zalos">Data3!$F$2:$F$179</definedName>
    <definedName name="Naudos_Zalos_kodas">Data3!$E$2:$E$179</definedName>
    <definedName name="Naudos_Zalos_pav">Data3!$D$2:$D$179</definedName>
    <definedName name="PAL">'1'!$I$18</definedName>
    <definedName name="Pardavimo_PVM">Data1!$C$13:$C$14</definedName>
    <definedName name="Pasirenkami_tipai">Data0!$AC$2:$AC$5</definedName>
    <definedName name="Pasirinktos_alternatyvos">Data0!$M$2</definedName>
    <definedName name="PIL">Data0!$J$2:$J$11</definedName>
    <definedName name="Pirkimo_PVM">Data1!$C$3:$C$10</definedName>
    <definedName name="Pirkimo_PVM_II">Data1!$C$18:$C$23</definedName>
    <definedName name="_xlnm.Print_Area" localSheetId="41">'5.5'!$A$1:$N$42</definedName>
    <definedName name="_xlnm.Print_Titles" localSheetId="36">'4'!$A:$E</definedName>
    <definedName name="_xlnm.Print_Titles" localSheetId="37">'5.1'!$A:$E</definedName>
    <definedName name="_xlnm.Print_Titles" localSheetId="38">'5.2'!$A:$E</definedName>
    <definedName name="_xlnm.Print_Titles" localSheetId="39">'5.3'!$A:$E</definedName>
    <definedName name="_xlnm.Print_Titles" localSheetId="40">'5.4'!$A:$E</definedName>
    <definedName name="_xlnm.Print_Titles" localSheetId="42">'6.1'!$A:$E</definedName>
    <definedName name="_xlnm.Print_Titles" localSheetId="43">'6.2'!$A:$E</definedName>
    <definedName name="_xlnm.Print_Titles" localSheetId="31">A.0!$A:$E</definedName>
    <definedName name="_xlnm.Print_Titles" localSheetId="7">A.1!$A:$E</definedName>
    <definedName name="_xlnm.Print_Titles" localSheetId="8">A.2!$A:$E</definedName>
    <definedName name="_xlnm.Print_Titles" localSheetId="9">A.3!$A:$E</definedName>
    <definedName name="_xlnm.Print_Titles" localSheetId="10">A.4!$A:$E</definedName>
    <definedName name="_xlnm.Print_Titles" localSheetId="11">A.5!$A:$E</definedName>
    <definedName name="_xlnm.Print_Titles" localSheetId="12">A.6!$A:$E</definedName>
    <definedName name="_xlnm.Print_Titles" localSheetId="32">B.0!$A:$E</definedName>
    <definedName name="_xlnm.Print_Titles" localSheetId="13">B.1!$A:$E</definedName>
    <definedName name="_xlnm.Print_Titles" localSheetId="14">B.2!$A:$E</definedName>
    <definedName name="_xlnm.Print_Titles" localSheetId="15">B.3!$A:$E</definedName>
    <definedName name="_xlnm.Print_Titles" localSheetId="16">B.4!$A:$E</definedName>
    <definedName name="_xlnm.Print_Titles" localSheetId="17">B.5!$A:$E</definedName>
    <definedName name="_xlnm.Print_Titles" localSheetId="18">B.6!$A:$E</definedName>
    <definedName name="_xlnm.Print_Titles" localSheetId="33">C.0!$A:$E</definedName>
    <definedName name="_xlnm.Print_Titles" localSheetId="19">C.1!$A:$E</definedName>
    <definedName name="_xlnm.Print_Titles" localSheetId="20">C.2!$A:$E</definedName>
    <definedName name="_xlnm.Print_Titles" localSheetId="21">C.3!$A:$E</definedName>
    <definedName name="_xlnm.Print_Titles" localSheetId="22">C.4!$A:$E</definedName>
    <definedName name="_xlnm.Print_Titles" localSheetId="23">C.5!$A:$E</definedName>
    <definedName name="_xlnm.Print_Titles" localSheetId="24">C.6!$A:$E</definedName>
    <definedName name="_xlnm.Print_Titles" localSheetId="34">D.0!$A:$E</definedName>
    <definedName name="_xlnm.Print_Titles" localSheetId="25">D.1!$A:$E</definedName>
    <definedName name="_xlnm.Print_Titles" localSheetId="26">D.2!$A:$E</definedName>
    <definedName name="_xlnm.Print_Titles" localSheetId="27">D.3!$A:$E</definedName>
    <definedName name="_xlnm.Print_Titles" localSheetId="28">D.4!$A:$E</definedName>
    <definedName name="_xlnm.Print_Titles" localSheetId="29">D.5!$A:$E</definedName>
    <definedName name="_xlnm.Print_Titles" localSheetId="30">D.6!$A:$E</definedName>
    <definedName name="_xlnm.Print_Titles" localSheetId="0">Data0!$A:$E</definedName>
    <definedName name="pvm_susigrazinimas">Data0!$AE$2</definedName>
    <definedName name="Rizikos">'6.3'!$M$6:$M$9</definedName>
    <definedName name="SA_kintamieji">Data0!$AD$2:$AD$32</definedName>
    <definedName name="SavoAdresas" localSheetId="42">IF(LEN('3'!$D$8)=0,0,INDIRECT("'"&amp;'3'!$D$8&amp;"'!"&amp;CELL("address",'6.1'!A1)))</definedName>
    <definedName name="SavoAdresas">IF(LEN('3'!$D$8)=0,0,INDIRECT("'"&amp;'3'!$D$8&amp;"'!"&amp;CELL("address",'4'!A1)))</definedName>
    <definedName name="SavoAdresas1" localSheetId="42">IF(LEN('3'!$D$9)=0,0,INDIRECT("'"&amp;'3'!$D$9&amp;"'!"&amp;CELL("address",'6.1'!A1)))</definedName>
    <definedName name="SavoAdresas1">IF(LEN('3'!$D$9)=0,0,INDIRECT("'"&amp;'3'!$D$9&amp;"'!"&amp;CELL("address",'4'!A1)))</definedName>
    <definedName name="SavoAdresas2" localSheetId="42">IF(LEN('3'!$D$10)=0,0,INDIRECT("'"&amp;'3'!$D$10&amp;"'!"&amp;CELL("address",'6.1'!A1)))</definedName>
    <definedName name="SavoAdresas2">IF(LEN('3'!$D$10)=0,0,INDIRECT("'"&amp;'3'!$D$10&amp;"'!"&amp;CELL("address",'4'!A1)))</definedName>
    <definedName name="SavoAdresas3" localSheetId="42">IF(LEN('3'!$D$11)=0,0,INDIRECT("'"&amp;'3'!$D$11&amp;"'!"&amp;CELL("address",'6.1'!A1)))</definedName>
    <definedName name="SavoAdresas3">IF(LEN('3'!$D$11)=0,0,INDIRECT("'"&amp;'3'!$D$11&amp;"'!"&amp;CELL("address",'4'!A1)))</definedName>
    <definedName name="SDN">'1'!$I$32</definedName>
    <definedName name="Veiklu_pradzia">'1'!$I$22</definedName>
    <definedName name="VPSP">Data0!$E$2</definedName>
  </definedNames>
  <calcPr calcId="162913"/>
</workbook>
</file>

<file path=xl/calcChain.xml><?xml version="1.0" encoding="utf-8"?>
<calcChain xmlns="http://schemas.openxmlformats.org/spreadsheetml/2006/main">
  <c r="F43" i="80" l="1"/>
  <c r="F44" i="80"/>
  <c r="F45" i="80"/>
  <c r="F46" i="80"/>
  <c r="F42" i="80"/>
  <c r="C52" i="80" l="1"/>
  <c r="G43" i="80" l="1"/>
  <c r="H43" i="80" s="1"/>
  <c r="F47" i="80"/>
  <c r="G52" i="80" s="1"/>
  <c r="H42" i="80"/>
  <c r="G44" i="80" l="1"/>
  <c r="G45" i="80" s="1"/>
  <c r="H45" i="80" s="1"/>
  <c r="F28" i="80"/>
  <c r="H28" i="80" s="1"/>
  <c r="H44" i="80" l="1"/>
  <c r="G46" i="80"/>
  <c r="H46" i="80" s="1"/>
  <c r="D21" i="80"/>
  <c r="D13" i="80"/>
  <c r="G20" i="80"/>
  <c r="G19" i="80"/>
  <c r="G18" i="80"/>
  <c r="G17" i="80"/>
  <c r="G16" i="80"/>
  <c r="G9" i="80"/>
  <c r="G10" i="80"/>
  <c r="G11" i="80"/>
  <c r="G12" i="80"/>
  <c r="G8" i="80"/>
  <c r="H47" i="80" l="1"/>
  <c r="F52" i="80" s="1"/>
  <c r="G21" i="80"/>
  <c r="D27" i="80" s="1"/>
  <c r="G13" i="80"/>
  <c r="D26" i="80" s="1"/>
  <c r="I26" i="80" s="1"/>
  <c r="K26" i="80" s="1"/>
  <c r="H52" i="80" l="1"/>
  <c r="I52" i="80" s="1"/>
  <c r="K57" i="80" s="1"/>
  <c r="C57" i="80" s="1"/>
  <c r="O61" i="80" s="1"/>
  <c r="L52" i="80"/>
  <c r="N52" i="80" s="1"/>
  <c r="AJ75" i="82"/>
  <c r="AJ122" i="82" s="1"/>
  <c r="AJ169" i="82" s="1"/>
  <c r="AJ179" i="82" s="1"/>
  <c r="AI75" i="82"/>
  <c r="AH75" i="82"/>
  <c r="AG75" i="82"/>
  <c r="AG122" i="82" s="1"/>
  <c r="AG169" i="82" s="1"/>
  <c r="AG179" i="82" s="1"/>
  <c r="AF75" i="82"/>
  <c r="AE75" i="82"/>
  <c r="AD75" i="82"/>
  <c r="AC75" i="82"/>
  <c r="AB75" i="82"/>
  <c r="AB122" i="82" s="1"/>
  <c r="AB169" i="82" s="1"/>
  <c r="AB179" i="82" s="1"/>
  <c r="AA75" i="82"/>
  <c r="Z75" i="82"/>
  <c r="Y75" i="82"/>
  <c r="X75" i="82"/>
  <c r="X122" i="82" s="1"/>
  <c r="X169" i="82" s="1"/>
  <c r="X179" i="82" s="1"/>
  <c r="W75" i="82"/>
  <c r="V75" i="82"/>
  <c r="U75" i="82"/>
  <c r="T75" i="82"/>
  <c r="T122" i="82" s="1"/>
  <c r="T169" i="82" s="1"/>
  <c r="T179" i="82" s="1"/>
  <c r="S75" i="82"/>
  <c r="R75" i="82"/>
  <c r="Q75" i="82"/>
  <c r="P75" i="82"/>
  <c r="O75" i="82"/>
  <c r="N75" i="82"/>
  <c r="M75" i="82"/>
  <c r="L75" i="82"/>
  <c r="L122" i="82" s="1"/>
  <c r="L169" i="82" s="1"/>
  <c r="L179" i="82" s="1"/>
  <c r="K75" i="82"/>
  <c r="J75" i="82"/>
  <c r="I75" i="82"/>
  <c r="H75" i="82"/>
  <c r="H122" i="82" s="1"/>
  <c r="H169" i="82" s="1"/>
  <c r="H179" i="82" s="1"/>
  <c r="G75" i="82"/>
  <c r="F75" i="82"/>
  <c r="AI61" i="80" l="1"/>
  <c r="BC61" i="80"/>
  <c r="V61" i="80"/>
  <c r="K52" i="80"/>
  <c r="AW61" i="80"/>
  <c r="AF61" i="80"/>
  <c r="W61" i="80"/>
  <c r="AB61" i="80"/>
  <c r="S61" i="80"/>
  <c r="J61" i="80"/>
  <c r="AR61" i="80"/>
  <c r="Y61" i="80"/>
  <c r="L61" i="80"/>
  <c r="M61" i="80"/>
  <c r="K61" i="80"/>
  <c r="AU61" i="80"/>
  <c r="AJ61" i="80"/>
  <c r="AK61" i="80"/>
  <c r="BG61" i="80"/>
  <c r="AS61" i="80"/>
  <c r="AN61" i="80"/>
  <c r="AY61" i="80"/>
  <c r="P61" i="80"/>
  <c r="AE61" i="80"/>
  <c r="AZ61" i="80"/>
  <c r="AX61" i="80"/>
  <c r="BA61" i="80"/>
  <c r="AM61" i="80"/>
  <c r="AL61" i="80"/>
  <c r="BD61" i="80"/>
  <c r="BE61" i="80"/>
  <c r="BB61" i="80"/>
  <c r="AT61" i="80"/>
  <c r="X61" i="80"/>
  <c r="AO61" i="80"/>
  <c r="AD61" i="80"/>
  <c r="AG61" i="80"/>
  <c r="Z61" i="80"/>
  <c r="AA61" i="80"/>
  <c r="AV61" i="80"/>
  <c r="T61" i="80"/>
  <c r="AC61" i="80"/>
  <c r="Q61" i="80"/>
  <c r="AP61" i="80"/>
  <c r="AQ61" i="80"/>
  <c r="BF61" i="80"/>
  <c r="U61" i="80"/>
  <c r="R61" i="80"/>
  <c r="N61" i="80"/>
  <c r="AH61" i="80"/>
  <c r="F122" i="82"/>
  <c r="F169" i="82" s="1"/>
  <c r="F179" i="82" s="1"/>
  <c r="J122" i="82"/>
  <c r="J169" i="82" s="1"/>
  <c r="J179" i="82" s="1"/>
  <c r="N122" i="82"/>
  <c r="N169" i="82" s="1"/>
  <c r="N179" i="82" s="1"/>
  <c r="R122" i="82"/>
  <c r="R169" i="82" s="1"/>
  <c r="R179" i="82" s="1"/>
  <c r="V122" i="82"/>
  <c r="V169" i="82" s="1"/>
  <c r="V179" i="82" s="1"/>
  <c r="Z122" i="82"/>
  <c r="Z169" i="82" s="1"/>
  <c r="Z179" i="82" s="1"/>
  <c r="AD122" i="82"/>
  <c r="AD169" i="82" s="1"/>
  <c r="AD179" i="82" s="1"/>
  <c r="AH122" i="82"/>
  <c r="AH169" i="82" s="1"/>
  <c r="AH179" i="82" s="1"/>
  <c r="M122" i="82"/>
  <c r="M169" i="82" s="1"/>
  <c r="M179" i="82" s="1"/>
  <c r="U122" i="82"/>
  <c r="U169" i="82" s="1"/>
  <c r="U179" i="82" s="1"/>
  <c r="AC122" i="82"/>
  <c r="AC169" i="82" s="1"/>
  <c r="AC179" i="82" s="1"/>
  <c r="G122" i="82"/>
  <c r="G169" i="82" s="1"/>
  <c r="G179" i="82" s="1"/>
  <c r="K122" i="82"/>
  <c r="K169" i="82" s="1"/>
  <c r="K179" i="82" s="1"/>
  <c r="O122" i="82"/>
  <c r="O169" i="82" s="1"/>
  <c r="O179" i="82" s="1"/>
  <c r="S122" i="82"/>
  <c r="S169" i="82" s="1"/>
  <c r="S179" i="82" s="1"/>
  <c r="W122" i="82"/>
  <c r="W169" i="82" s="1"/>
  <c r="W179" i="82" s="1"/>
  <c r="AA122" i="82"/>
  <c r="AA169" i="82" s="1"/>
  <c r="AA179" i="82" s="1"/>
  <c r="AE122" i="82"/>
  <c r="AE169" i="82" s="1"/>
  <c r="AE179" i="82" s="1"/>
  <c r="AI122" i="82"/>
  <c r="AI169" i="82" s="1"/>
  <c r="AI179" i="82" s="1"/>
  <c r="I122" i="82"/>
  <c r="I169" i="82" s="1"/>
  <c r="I179" i="82" s="1"/>
  <c r="Q122" i="82"/>
  <c r="Q169" i="82" s="1"/>
  <c r="Q179" i="82" s="1"/>
  <c r="Y122" i="82"/>
  <c r="Y169" i="82" s="1"/>
  <c r="Y179" i="82" s="1"/>
  <c r="P122" i="82"/>
  <c r="P169" i="82" s="1"/>
  <c r="P179" i="82" s="1"/>
  <c r="AF122" i="82"/>
  <c r="AF169" i="82" s="1"/>
  <c r="AF179" i="82" s="1"/>
  <c r="I68" i="82"/>
  <c r="I59" i="82"/>
  <c r="I53" i="82"/>
  <c r="E59" i="82" l="1"/>
  <c r="E53" i="82"/>
  <c r="E47" i="82"/>
  <c r="U37" i="82"/>
  <c r="G37" i="82"/>
  <c r="H37" i="82"/>
  <c r="I37" i="82"/>
  <c r="J37" i="82"/>
  <c r="K37" i="82"/>
  <c r="L37" i="82"/>
  <c r="M37" i="82"/>
  <c r="N37" i="82"/>
  <c r="O37" i="82"/>
  <c r="P37" i="82"/>
  <c r="Q37" i="82"/>
  <c r="R37" i="82"/>
  <c r="S37" i="82"/>
  <c r="T37" i="82"/>
  <c r="V37" i="82"/>
  <c r="W37" i="82"/>
  <c r="X37" i="82"/>
  <c r="Y37" i="82"/>
  <c r="Z37" i="82"/>
  <c r="AA37" i="82"/>
  <c r="AB37" i="82"/>
  <c r="AC37" i="82"/>
  <c r="AD37" i="82"/>
  <c r="AE37" i="82"/>
  <c r="AF37" i="82"/>
  <c r="AG37" i="82"/>
  <c r="AH37" i="82"/>
  <c r="AI37" i="82"/>
  <c r="AJ37" i="82"/>
  <c r="F37" i="82"/>
  <c r="B5" i="63"/>
  <c r="B6" i="63"/>
  <c r="F6" i="63"/>
  <c r="G6" i="63" s="1"/>
  <c r="H6" i="63" s="1"/>
  <c r="I6" i="63" s="1"/>
  <c r="J6" i="63" s="1"/>
  <c r="K6" i="63" s="1"/>
  <c r="L6" i="63" s="1"/>
  <c r="M6" i="63" s="1"/>
  <c r="N6" i="63" s="1"/>
  <c r="O6" i="63" s="1"/>
  <c r="P6" i="63" s="1"/>
  <c r="Q6" i="63" s="1"/>
  <c r="R6" i="63" s="1"/>
  <c r="S6" i="63" s="1"/>
  <c r="T6" i="63" s="1"/>
  <c r="U6" i="63" s="1"/>
  <c r="V6" i="63" s="1"/>
  <c r="W6" i="63" s="1"/>
  <c r="X6" i="63" s="1"/>
  <c r="Y6" i="63" s="1"/>
  <c r="Z6" i="63" s="1"/>
  <c r="AA6" i="63" s="1"/>
  <c r="AB6" i="63" s="1"/>
  <c r="AC6" i="63" s="1"/>
  <c r="AD6" i="63" s="1"/>
  <c r="AE6" i="63" s="1"/>
  <c r="AF6" i="63" s="1"/>
  <c r="AG6" i="63" s="1"/>
  <c r="AH6" i="63" s="1"/>
  <c r="AI6" i="63" s="1"/>
  <c r="AJ6" i="63" s="1"/>
  <c r="C7" i="63"/>
  <c r="C8" i="63"/>
  <c r="C9" i="63"/>
  <c r="C10" i="63"/>
  <c r="C11" i="63"/>
  <c r="C12" i="63"/>
  <c r="C13" i="63"/>
  <c r="C14" i="63"/>
  <c r="C15" i="63"/>
  <c r="C16" i="63"/>
  <c r="C17" i="63"/>
  <c r="C18" i="63"/>
  <c r="C19" i="63"/>
  <c r="C20" i="63"/>
  <c r="C21" i="63"/>
  <c r="C22" i="63"/>
  <c r="C23" i="63"/>
  <c r="C24" i="63"/>
  <c r="C25" i="63"/>
  <c r="C26" i="63"/>
  <c r="C27" i="63"/>
  <c r="C28" i="63"/>
  <c r="C29" i="63"/>
  <c r="C30" i="63"/>
  <c r="C31" i="63"/>
  <c r="C32" i="63"/>
  <c r="C33" i="63"/>
  <c r="C34" i="63"/>
  <c r="C35" i="63"/>
  <c r="C36" i="63"/>
  <c r="C37" i="63"/>
  <c r="C38" i="63"/>
  <c r="C39" i="63"/>
  <c r="C40" i="63"/>
  <c r="C41" i="63"/>
  <c r="C42" i="63"/>
  <c r="C43" i="63"/>
  <c r="C44" i="63"/>
  <c r="C45" i="63"/>
  <c r="C46" i="63"/>
  <c r="C47" i="63"/>
  <c r="C48" i="63"/>
  <c r="C49" i="63"/>
  <c r="C50" i="63"/>
  <c r="C51" i="63"/>
  <c r="C52" i="63"/>
  <c r="C53" i="63"/>
  <c r="C54" i="63"/>
  <c r="C55" i="63"/>
  <c r="C56" i="63"/>
  <c r="C57" i="63"/>
  <c r="C58" i="63"/>
  <c r="C59" i="63"/>
  <c r="B61" i="63"/>
  <c r="C62" i="63"/>
  <c r="C63" i="63"/>
  <c r="C64" i="63"/>
  <c r="C65" i="63"/>
  <c r="C66" i="63"/>
  <c r="C67" i="63"/>
  <c r="C68" i="63"/>
  <c r="C69" i="63"/>
  <c r="C70" i="63"/>
  <c r="C71" i="63"/>
  <c r="C72" i="63"/>
  <c r="B74" i="63"/>
  <c r="C75" i="63"/>
  <c r="C76" i="63"/>
  <c r="C77" i="63"/>
  <c r="C78" i="63"/>
  <c r="C79" i="63"/>
  <c r="C80" i="63"/>
  <c r="C81" i="63"/>
  <c r="C82" i="63"/>
  <c r="B11" i="32"/>
  <c r="B6" i="32"/>
  <c r="B10" i="32"/>
  <c r="B7" i="32"/>
  <c r="N18" i="32" l="1"/>
  <c r="E200" i="82" l="1"/>
  <c r="E199" i="82"/>
  <c r="E198" i="82"/>
  <c r="K6" i="81" l="1"/>
  <c r="K7" i="81" s="1"/>
  <c r="I60" i="82"/>
  <c r="J60" i="82" s="1"/>
  <c r="K60" i="82" s="1"/>
  <c r="L60" i="82" s="1"/>
  <c r="M60" i="82" s="1"/>
  <c r="N60" i="82" s="1"/>
  <c r="O60" i="82" s="1"/>
  <c r="P60" i="82" s="1"/>
  <c r="Q60" i="82" s="1"/>
  <c r="R60" i="82" s="1"/>
  <c r="S60" i="82" s="1"/>
  <c r="T60" i="82" s="1"/>
  <c r="U60" i="82" s="1"/>
  <c r="V60" i="82" s="1"/>
  <c r="W60" i="82" s="1"/>
  <c r="X60" i="82" s="1"/>
  <c r="Y60" i="82" s="1"/>
  <c r="Z60" i="82" s="1"/>
  <c r="I54" i="82"/>
  <c r="J54" i="82" s="1"/>
  <c r="K54" i="82" s="1"/>
  <c r="L54" i="82" s="1"/>
  <c r="M54" i="82" s="1"/>
  <c r="N54" i="82" s="1"/>
  <c r="O54" i="82" s="1"/>
  <c r="P54" i="82" s="1"/>
  <c r="Q54" i="82" s="1"/>
  <c r="R54" i="82" s="1"/>
  <c r="S54" i="82" s="1"/>
  <c r="T54" i="82" s="1"/>
  <c r="U54" i="82" s="1"/>
  <c r="V54" i="82" s="1"/>
  <c r="W54" i="82" s="1"/>
  <c r="X54" i="82" s="1"/>
  <c r="Y54" i="82" s="1"/>
  <c r="Z54" i="82" s="1"/>
  <c r="I48" i="82"/>
  <c r="J48" i="82" s="1"/>
  <c r="K48" i="82" s="1"/>
  <c r="L48" i="82" s="1"/>
  <c r="M48" i="82" s="1"/>
  <c r="N48" i="82" s="1"/>
  <c r="O48" i="82" s="1"/>
  <c r="P48" i="82" s="1"/>
  <c r="Q48" i="82" s="1"/>
  <c r="R48" i="82" s="1"/>
  <c r="S48" i="82" s="1"/>
  <c r="T48" i="82" s="1"/>
  <c r="U48" i="82" s="1"/>
  <c r="V48" i="82" s="1"/>
  <c r="W48" i="82" s="1"/>
  <c r="X48" i="82" s="1"/>
  <c r="Y48" i="82" s="1"/>
  <c r="Z48" i="82" s="1"/>
  <c r="E197" i="82" l="1"/>
  <c r="F72" i="82" l="1"/>
  <c r="D53" i="82" l="1"/>
  <c r="D47" i="82"/>
  <c r="K34" i="81" l="1"/>
  <c r="L6" i="81" l="1"/>
  <c r="K18" i="32"/>
  <c r="D68" i="82" l="1"/>
  <c r="G196" i="82"/>
  <c r="H196" i="82" s="1"/>
  <c r="I196" i="82" s="1"/>
  <c r="J196" i="82" s="1"/>
  <c r="K196" i="82" s="1"/>
  <c r="L196" i="82" s="1"/>
  <c r="M196" i="82" s="1"/>
  <c r="N196" i="82" s="1"/>
  <c r="O196" i="82" s="1"/>
  <c r="P196" i="82" s="1"/>
  <c r="Q196" i="82" s="1"/>
  <c r="R196" i="82" s="1"/>
  <c r="S196" i="82" s="1"/>
  <c r="T196" i="82" s="1"/>
  <c r="U196" i="82" s="1"/>
  <c r="V196" i="82" s="1"/>
  <c r="W196" i="82" s="1"/>
  <c r="X196" i="82" s="1"/>
  <c r="Y196" i="82" s="1"/>
  <c r="Z196" i="82" s="1"/>
  <c r="AA196" i="82" s="1"/>
  <c r="AB196" i="82" s="1"/>
  <c r="AC196" i="82" s="1"/>
  <c r="AD196" i="82" s="1"/>
  <c r="AE196" i="82" s="1"/>
  <c r="AF196" i="82" s="1"/>
  <c r="AG196" i="82" s="1"/>
  <c r="AH196" i="82" s="1"/>
  <c r="AI196" i="82" s="1"/>
  <c r="AJ196" i="82" s="1"/>
  <c r="XFD165" i="82"/>
  <c r="XFC165" i="82"/>
  <c r="XFB165" i="82"/>
  <c r="XFA165" i="82"/>
  <c r="XEZ165" i="82"/>
  <c r="XEY165" i="82"/>
  <c r="XEX165" i="82"/>
  <c r="XEW165" i="82"/>
  <c r="XEV165" i="82"/>
  <c r="XEU165" i="82"/>
  <c r="XET165" i="82"/>
  <c r="XES165" i="82"/>
  <c r="XER165" i="82"/>
  <c r="XEQ165" i="82"/>
  <c r="XEP165" i="82"/>
  <c r="XEO165" i="82"/>
  <c r="XEN165" i="82"/>
  <c r="XEM165" i="82"/>
  <c r="XEL165" i="82"/>
  <c r="XEK165" i="82"/>
  <c r="XEJ165" i="82"/>
  <c r="XEI165" i="82"/>
  <c r="XEH165" i="82"/>
  <c r="XEG165" i="82"/>
  <c r="XEF165" i="82"/>
  <c r="XEE165" i="82"/>
  <c r="XED165" i="82"/>
  <c r="XEC165" i="82"/>
  <c r="XEB165" i="82"/>
  <c r="XEA165" i="82"/>
  <c r="XDZ165" i="82"/>
  <c r="XDY165" i="82"/>
  <c r="XDX165" i="82"/>
  <c r="XDW165" i="82"/>
  <c r="XDV165" i="82"/>
  <c r="XDU165" i="82"/>
  <c r="XDT165" i="82"/>
  <c r="XDS165" i="82"/>
  <c r="XDR165" i="82"/>
  <c r="XDQ165" i="82"/>
  <c r="XDP165" i="82"/>
  <c r="XDO165" i="82"/>
  <c r="XDN165" i="82"/>
  <c r="XDM165" i="82"/>
  <c r="XDL165" i="82"/>
  <c r="XDK165" i="82"/>
  <c r="XDJ165" i="82"/>
  <c r="XDI165" i="82"/>
  <c r="XDH165" i="82"/>
  <c r="XDG165" i="82"/>
  <c r="XDF165" i="82"/>
  <c r="XDE165" i="82"/>
  <c r="XDD165" i="82"/>
  <c r="XDC165" i="82"/>
  <c r="XDB165" i="82"/>
  <c r="XDA165" i="82"/>
  <c r="XCZ165" i="82"/>
  <c r="XCY165" i="82"/>
  <c r="XCX165" i="82"/>
  <c r="XCW165" i="82"/>
  <c r="XCV165" i="82"/>
  <c r="XCU165" i="82"/>
  <c r="XCT165" i="82"/>
  <c r="XCS165" i="82"/>
  <c r="XCR165" i="82"/>
  <c r="XCQ165" i="82"/>
  <c r="XCP165" i="82"/>
  <c r="XCO165" i="82"/>
  <c r="XCN165" i="82"/>
  <c r="XCM165" i="82"/>
  <c r="XCL165" i="82"/>
  <c r="XCK165" i="82"/>
  <c r="XCJ165" i="82"/>
  <c r="XCI165" i="82"/>
  <c r="XCH165" i="82"/>
  <c r="XCG165" i="82"/>
  <c r="XCF165" i="82"/>
  <c r="XCE165" i="82"/>
  <c r="XCD165" i="82"/>
  <c r="XCC165" i="82"/>
  <c r="XCB165" i="82"/>
  <c r="XCA165" i="82"/>
  <c r="XBZ165" i="82"/>
  <c r="XBY165" i="82"/>
  <c r="XBX165" i="82"/>
  <c r="XBW165" i="82"/>
  <c r="XBV165" i="82"/>
  <c r="XBU165" i="82"/>
  <c r="XBT165" i="82"/>
  <c r="XBS165" i="82"/>
  <c r="XBR165" i="82"/>
  <c r="XBQ165" i="82"/>
  <c r="XBP165" i="82"/>
  <c r="XBO165" i="82"/>
  <c r="XBN165" i="82"/>
  <c r="XBM165" i="82"/>
  <c r="XBL165" i="82"/>
  <c r="XBK165" i="82"/>
  <c r="XBJ165" i="82"/>
  <c r="XBI165" i="82"/>
  <c r="XBH165" i="82"/>
  <c r="XBG165" i="82"/>
  <c r="XBF165" i="82"/>
  <c r="XBE165" i="82"/>
  <c r="XBD165" i="82"/>
  <c r="XBC165" i="82"/>
  <c r="XBB165" i="82"/>
  <c r="XBA165" i="82"/>
  <c r="XAZ165" i="82"/>
  <c r="XAY165" i="82"/>
  <c r="XAX165" i="82"/>
  <c r="XAW165" i="82"/>
  <c r="XAV165" i="82"/>
  <c r="XAU165" i="82"/>
  <c r="XAT165" i="82"/>
  <c r="XAS165" i="82"/>
  <c r="XAR165" i="82"/>
  <c r="XAQ165" i="82"/>
  <c r="XAP165" i="82"/>
  <c r="XAO165" i="82"/>
  <c r="XAN165" i="82"/>
  <c r="XAM165" i="82"/>
  <c r="XAL165" i="82"/>
  <c r="XAK165" i="82"/>
  <c r="XAJ165" i="82"/>
  <c r="XAI165" i="82"/>
  <c r="XAH165" i="82"/>
  <c r="XAG165" i="82"/>
  <c r="XAF165" i="82"/>
  <c r="XAE165" i="82"/>
  <c r="XAD165" i="82"/>
  <c r="XAC165" i="82"/>
  <c r="XAB165" i="82"/>
  <c r="XAA165" i="82"/>
  <c r="WZZ165" i="82"/>
  <c r="WZY165" i="82"/>
  <c r="WZX165" i="82"/>
  <c r="WZW165" i="82"/>
  <c r="WZV165" i="82"/>
  <c r="WZU165" i="82"/>
  <c r="WZT165" i="82"/>
  <c r="WZS165" i="82"/>
  <c r="WZR165" i="82"/>
  <c r="WZQ165" i="82"/>
  <c r="WZP165" i="82"/>
  <c r="WZO165" i="82"/>
  <c r="WZN165" i="82"/>
  <c r="WZM165" i="82"/>
  <c r="WZL165" i="82"/>
  <c r="WZK165" i="82"/>
  <c r="WZJ165" i="82"/>
  <c r="WZI165" i="82"/>
  <c r="WZH165" i="82"/>
  <c r="WZG165" i="82"/>
  <c r="WZF165" i="82"/>
  <c r="WZE165" i="82"/>
  <c r="WZD165" i="82"/>
  <c r="WZC165" i="82"/>
  <c r="WZB165" i="82"/>
  <c r="WZA165" i="82"/>
  <c r="WYZ165" i="82"/>
  <c r="WYY165" i="82"/>
  <c r="WYX165" i="82"/>
  <c r="WYW165" i="82"/>
  <c r="WYV165" i="82"/>
  <c r="WYU165" i="82"/>
  <c r="WYT165" i="82"/>
  <c r="WYS165" i="82"/>
  <c r="WYR165" i="82"/>
  <c r="WYQ165" i="82"/>
  <c r="WYP165" i="82"/>
  <c r="WYO165" i="82"/>
  <c r="WYN165" i="82"/>
  <c r="WYM165" i="82"/>
  <c r="WYL165" i="82"/>
  <c r="WYK165" i="82"/>
  <c r="WYJ165" i="82"/>
  <c r="WYI165" i="82"/>
  <c r="WYH165" i="82"/>
  <c r="WYG165" i="82"/>
  <c r="WYF165" i="82"/>
  <c r="WYE165" i="82"/>
  <c r="WYD165" i="82"/>
  <c r="WYC165" i="82"/>
  <c r="WYB165" i="82"/>
  <c r="WYA165" i="82"/>
  <c r="WXZ165" i="82"/>
  <c r="WXY165" i="82"/>
  <c r="WXX165" i="82"/>
  <c r="WXW165" i="82"/>
  <c r="WXV165" i="82"/>
  <c r="WXU165" i="82"/>
  <c r="WXT165" i="82"/>
  <c r="WXS165" i="82"/>
  <c r="WXR165" i="82"/>
  <c r="WXQ165" i="82"/>
  <c r="WXP165" i="82"/>
  <c r="WXO165" i="82"/>
  <c r="WXN165" i="82"/>
  <c r="WXM165" i="82"/>
  <c r="WXL165" i="82"/>
  <c r="WXK165" i="82"/>
  <c r="WXJ165" i="82"/>
  <c r="WXI165" i="82"/>
  <c r="WXH165" i="82"/>
  <c r="WXG165" i="82"/>
  <c r="WXF165" i="82"/>
  <c r="WXE165" i="82"/>
  <c r="WXD165" i="82"/>
  <c r="WXC165" i="82"/>
  <c r="WXB165" i="82"/>
  <c r="WXA165" i="82"/>
  <c r="WWZ165" i="82"/>
  <c r="WWY165" i="82"/>
  <c r="WWX165" i="82"/>
  <c r="WWW165" i="82"/>
  <c r="WWV165" i="82"/>
  <c r="WWU165" i="82"/>
  <c r="WWT165" i="82"/>
  <c r="WWS165" i="82"/>
  <c r="WWR165" i="82"/>
  <c r="WWQ165" i="82"/>
  <c r="WWP165" i="82"/>
  <c r="WWO165" i="82"/>
  <c r="WWN165" i="82"/>
  <c r="WWM165" i="82"/>
  <c r="WWL165" i="82"/>
  <c r="WWK165" i="82"/>
  <c r="WWJ165" i="82"/>
  <c r="WWI165" i="82"/>
  <c r="WWH165" i="82"/>
  <c r="WWG165" i="82"/>
  <c r="WWF165" i="82"/>
  <c r="WWE165" i="82"/>
  <c r="WWD165" i="82"/>
  <c r="WWC165" i="82"/>
  <c r="WWB165" i="82"/>
  <c r="WWA165" i="82"/>
  <c r="WVZ165" i="82"/>
  <c r="WVY165" i="82"/>
  <c r="WVX165" i="82"/>
  <c r="WVW165" i="82"/>
  <c r="WVV165" i="82"/>
  <c r="WVU165" i="82"/>
  <c r="WVT165" i="82"/>
  <c r="WVS165" i="82"/>
  <c r="WVR165" i="82"/>
  <c r="WVQ165" i="82"/>
  <c r="WVP165" i="82"/>
  <c r="WVO165" i="82"/>
  <c r="WVN165" i="82"/>
  <c r="WVM165" i="82"/>
  <c r="WVL165" i="82"/>
  <c r="WVK165" i="82"/>
  <c r="WVJ165" i="82"/>
  <c r="WVI165" i="82"/>
  <c r="WVH165" i="82"/>
  <c r="WVG165" i="82"/>
  <c r="WVF165" i="82"/>
  <c r="WVE165" i="82"/>
  <c r="WVD165" i="82"/>
  <c r="WVC165" i="82"/>
  <c r="WVB165" i="82"/>
  <c r="WVA165" i="82"/>
  <c r="WUZ165" i="82"/>
  <c r="WUY165" i="82"/>
  <c r="WUX165" i="82"/>
  <c r="WUW165" i="82"/>
  <c r="WUV165" i="82"/>
  <c r="WUU165" i="82"/>
  <c r="WUT165" i="82"/>
  <c r="WUS165" i="82"/>
  <c r="WUR165" i="82"/>
  <c r="WUQ165" i="82"/>
  <c r="WUP165" i="82"/>
  <c r="WUO165" i="82"/>
  <c r="WUN165" i="82"/>
  <c r="WUM165" i="82"/>
  <c r="WUL165" i="82"/>
  <c r="WUK165" i="82"/>
  <c r="WUJ165" i="82"/>
  <c r="WUI165" i="82"/>
  <c r="WUH165" i="82"/>
  <c r="WUG165" i="82"/>
  <c r="WUF165" i="82"/>
  <c r="WUE165" i="82"/>
  <c r="WUD165" i="82"/>
  <c r="WUC165" i="82"/>
  <c r="WUB165" i="82"/>
  <c r="WUA165" i="82"/>
  <c r="WTZ165" i="82"/>
  <c r="WTY165" i="82"/>
  <c r="WTX165" i="82"/>
  <c r="WTW165" i="82"/>
  <c r="WTV165" i="82"/>
  <c r="WTU165" i="82"/>
  <c r="WTT165" i="82"/>
  <c r="WTS165" i="82"/>
  <c r="WTR165" i="82"/>
  <c r="WTQ165" i="82"/>
  <c r="WTP165" i="82"/>
  <c r="WTO165" i="82"/>
  <c r="WTN165" i="82"/>
  <c r="WTM165" i="82"/>
  <c r="WTL165" i="82"/>
  <c r="WTK165" i="82"/>
  <c r="WTJ165" i="82"/>
  <c r="WTI165" i="82"/>
  <c r="WTH165" i="82"/>
  <c r="WTG165" i="82"/>
  <c r="WTF165" i="82"/>
  <c r="WTE165" i="82"/>
  <c r="WTD165" i="82"/>
  <c r="WTC165" i="82"/>
  <c r="WTB165" i="82"/>
  <c r="WTA165" i="82"/>
  <c r="WSZ165" i="82"/>
  <c r="WSY165" i="82"/>
  <c r="WSX165" i="82"/>
  <c r="WSW165" i="82"/>
  <c r="WSV165" i="82"/>
  <c r="WSU165" i="82"/>
  <c r="WST165" i="82"/>
  <c r="WSS165" i="82"/>
  <c r="WSR165" i="82"/>
  <c r="WSQ165" i="82"/>
  <c r="WSP165" i="82"/>
  <c r="WSO165" i="82"/>
  <c r="WSN165" i="82"/>
  <c r="WSM165" i="82"/>
  <c r="WSL165" i="82"/>
  <c r="WSK165" i="82"/>
  <c r="WSJ165" i="82"/>
  <c r="WSI165" i="82"/>
  <c r="WSH165" i="82"/>
  <c r="WSG165" i="82"/>
  <c r="WSF165" i="82"/>
  <c r="WSE165" i="82"/>
  <c r="WSD165" i="82"/>
  <c r="WSC165" i="82"/>
  <c r="WSB165" i="82"/>
  <c r="WSA165" i="82"/>
  <c r="WRZ165" i="82"/>
  <c r="WRY165" i="82"/>
  <c r="WRX165" i="82"/>
  <c r="WRW165" i="82"/>
  <c r="WRV165" i="82"/>
  <c r="WRU165" i="82"/>
  <c r="WRT165" i="82"/>
  <c r="WRS165" i="82"/>
  <c r="WRR165" i="82"/>
  <c r="WRQ165" i="82"/>
  <c r="WRP165" i="82"/>
  <c r="WRO165" i="82"/>
  <c r="WRN165" i="82"/>
  <c r="WRM165" i="82"/>
  <c r="WRL165" i="82"/>
  <c r="WRK165" i="82"/>
  <c r="WRJ165" i="82"/>
  <c r="WRI165" i="82"/>
  <c r="WRH165" i="82"/>
  <c r="WRG165" i="82"/>
  <c r="WRF165" i="82"/>
  <c r="WRE165" i="82"/>
  <c r="WRD165" i="82"/>
  <c r="WRC165" i="82"/>
  <c r="WRB165" i="82"/>
  <c r="WRA165" i="82"/>
  <c r="WQZ165" i="82"/>
  <c r="WQY165" i="82"/>
  <c r="WQX165" i="82"/>
  <c r="WQW165" i="82"/>
  <c r="WQV165" i="82"/>
  <c r="WQU165" i="82"/>
  <c r="WQT165" i="82"/>
  <c r="WQS165" i="82"/>
  <c r="WQR165" i="82"/>
  <c r="WQQ165" i="82"/>
  <c r="WQP165" i="82"/>
  <c r="WQO165" i="82"/>
  <c r="WQN165" i="82"/>
  <c r="WQM165" i="82"/>
  <c r="WQL165" i="82"/>
  <c r="WQK165" i="82"/>
  <c r="WQJ165" i="82"/>
  <c r="WQI165" i="82"/>
  <c r="WQH165" i="82"/>
  <c r="WQG165" i="82"/>
  <c r="WQF165" i="82"/>
  <c r="WQE165" i="82"/>
  <c r="WQD165" i="82"/>
  <c r="WQC165" i="82"/>
  <c r="WQB165" i="82"/>
  <c r="WQA165" i="82"/>
  <c r="WPZ165" i="82"/>
  <c r="WPY165" i="82"/>
  <c r="WPX165" i="82"/>
  <c r="WPW165" i="82"/>
  <c r="WPV165" i="82"/>
  <c r="WPU165" i="82"/>
  <c r="WPT165" i="82"/>
  <c r="WPS165" i="82"/>
  <c r="WPR165" i="82"/>
  <c r="WPQ165" i="82"/>
  <c r="WPP165" i="82"/>
  <c r="WPO165" i="82"/>
  <c r="WPN165" i="82"/>
  <c r="WPM165" i="82"/>
  <c r="WPL165" i="82"/>
  <c r="WPK165" i="82"/>
  <c r="WPJ165" i="82"/>
  <c r="WPI165" i="82"/>
  <c r="WPH165" i="82"/>
  <c r="WPG165" i="82"/>
  <c r="WPF165" i="82"/>
  <c r="WPE165" i="82"/>
  <c r="WPD165" i="82"/>
  <c r="WPC165" i="82"/>
  <c r="WPB165" i="82"/>
  <c r="WPA165" i="82"/>
  <c r="WOZ165" i="82"/>
  <c r="WOY165" i="82"/>
  <c r="WOX165" i="82"/>
  <c r="WOW165" i="82"/>
  <c r="WOV165" i="82"/>
  <c r="WOU165" i="82"/>
  <c r="WOT165" i="82"/>
  <c r="WOS165" i="82"/>
  <c r="WOR165" i="82"/>
  <c r="WOQ165" i="82"/>
  <c r="WOP165" i="82"/>
  <c r="WOO165" i="82"/>
  <c r="WON165" i="82"/>
  <c r="WOM165" i="82"/>
  <c r="WOL165" i="82"/>
  <c r="WOK165" i="82"/>
  <c r="WOJ165" i="82"/>
  <c r="WOI165" i="82"/>
  <c r="WOH165" i="82"/>
  <c r="WOG165" i="82"/>
  <c r="WOF165" i="82"/>
  <c r="WOE165" i="82"/>
  <c r="WOD165" i="82"/>
  <c r="WOC165" i="82"/>
  <c r="WOB165" i="82"/>
  <c r="WOA165" i="82"/>
  <c r="WNZ165" i="82"/>
  <c r="WNY165" i="82"/>
  <c r="WNX165" i="82"/>
  <c r="WNW165" i="82"/>
  <c r="WNV165" i="82"/>
  <c r="WNU165" i="82"/>
  <c r="WNT165" i="82"/>
  <c r="WNS165" i="82"/>
  <c r="WNR165" i="82"/>
  <c r="WNQ165" i="82"/>
  <c r="WNP165" i="82"/>
  <c r="WNO165" i="82"/>
  <c r="WNN165" i="82"/>
  <c r="WNM165" i="82"/>
  <c r="WNL165" i="82"/>
  <c r="WNK165" i="82"/>
  <c r="WNJ165" i="82"/>
  <c r="WNI165" i="82"/>
  <c r="WNH165" i="82"/>
  <c r="WNG165" i="82"/>
  <c r="WNF165" i="82"/>
  <c r="WNE165" i="82"/>
  <c r="WND165" i="82"/>
  <c r="WNC165" i="82"/>
  <c r="WNB165" i="82"/>
  <c r="WNA165" i="82"/>
  <c r="WMZ165" i="82"/>
  <c r="WMY165" i="82"/>
  <c r="WMX165" i="82"/>
  <c r="WMW165" i="82"/>
  <c r="WMV165" i="82"/>
  <c r="WMU165" i="82"/>
  <c r="WMT165" i="82"/>
  <c r="WMS165" i="82"/>
  <c r="WMR165" i="82"/>
  <c r="WMQ165" i="82"/>
  <c r="WMP165" i="82"/>
  <c r="WMO165" i="82"/>
  <c r="WMN165" i="82"/>
  <c r="WMM165" i="82"/>
  <c r="WML165" i="82"/>
  <c r="WMK165" i="82"/>
  <c r="WMJ165" i="82"/>
  <c r="WMI165" i="82"/>
  <c r="WMH165" i="82"/>
  <c r="WMG165" i="82"/>
  <c r="WMF165" i="82"/>
  <c r="WME165" i="82"/>
  <c r="WMD165" i="82"/>
  <c r="WMC165" i="82"/>
  <c r="WMB165" i="82"/>
  <c r="WMA165" i="82"/>
  <c r="WLZ165" i="82"/>
  <c r="WLY165" i="82"/>
  <c r="WLX165" i="82"/>
  <c r="WLW165" i="82"/>
  <c r="WLV165" i="82"/>
  <c r="WLU165" i="82"/>
  <c r="WLT165" i="82"/>
  <c r="WLS165" i="82"/>
  <c r="WLR165" i="82"/>
  <c r="WLQ165" i="82"/>
  <c r="WLP165" i="82"/>
  <c r="WLO165" i="82"/>
  <c r="WLN165" i="82"/>
  <c r="WLM165" i="82"/>
  <c r="WLL165" i="82"/>
  <c r="WLK165" i="82"/>
  <c r="WLJ165" i="82"/>
  <c r="WLI165" i="82"/>
  <c r="WLH165" i="82"/>
  <c r="WLG165" i="82"/>
  <c r="WLF165" i="82"/>
  <c r="WLE165" i="82"/>
  <c r="WLD165" i="82"/>
  <c r="WLC165" i="82"/>
  <c r="WLB165" i="82"/>
  <c r="WLA165" i="82"/>
  <c r="WKZ165" i="82"/>
  <c r="WKY165" i="82"/>
  <c r="WKX165" i="82"/>
  <c r="WKW165" i="82"/>
  <c r="WKV165" i="82"/>
  <c r="WKU165" i="82"/>
  <c r="WKT165" i="82"/>
  <c r="WKS165" i="82"/>
  <c r="WKR165" i="82"/>
  <c r="WKQ165" i="82"/>
  <c r="WKP165" i="82"/>
  <c r="WKO165" i="82"/>
  <c r="WKN165" i="82"/>
  <c r="WKM165" i="82"/>
  <c r="WKL165" i="82"/>
  <c r="WKK165" i="82"/>
  <c r="WKJ165" i="82"/>
  <c r="WKI165" i="82"/>
  <c r="WKH165" i="82"/>
  <c r="WKG165" i="82"/>
  <c r="WKF165" i="82"/>
  <c r="WKE165" i="82"/>
  <c r="WKD165" i="82"/>
  <c r="WKC165" i="82"/>
  <c r="WKB165" i="82"/>
  <c r="WKA165" i="82"/>
  <c r="WJZ165" i="82"/>
  <c r="WJY165" i="82"/>
  <c r="WJX165" i="82"/>
  <c r="WJW165" i="82"/>
  <c r="WJV165" i="82"/>
  <c r="WJU165" i="82"/>
  <c r="WJT165" i="82"/>
  <c r="WJS165" i="82"/>
  <c r="WJR165" i="82"/>
  <c r="WJQ165" i="82"/>
  <c r="WJP165" i="82"/>
  <c r="WJO165" i="82"/>
  <c r="WJN165" i="82"/>
  <c r="WJM165" i="82"/>
  <c r="WJL165" i="82"/>
  <c r="WJK165" i="82"/>
  <c r="WJJ165" i="82"/>
  <c r="WJI165" i="82"/>
  <c r="WJH165" i="82"/>
  <c r="WJG165" i="82"/>
  <c r="WJF165" i="82"/>
  <c r="WJE165" i="82"/>
  <c r="WJD165" i="82"/>
  <c r="WJC165" i="82"/>
  <c r="WJB165" i="82"/>
  <c r="WJA165" i="82"/>
  <c r="WIZ165" i="82"/>
  <c r="WIY165" i="82"/>
  <c r="WIX165" i="82"/>
  <c r="WIW165" i="82"/>
  <c r="WIV165" i="82"/>
  <c r="WIU165" i="82"/>
  <c r="WIT165" i="82"/>
  <c r="WIS165" i="82"/>
  <c r="WIR165" i="82"/>
  <c r="WIQ165" i="82"/>
  <c r="WIP165" i="82"/>
  <c r="WIO165" i="82"/>
  <c r="WIN165" i="82"/>
  <c r="WIM165" i="82"/>
  <c r="WIL165" i="82"/>
  <c r="WIK165" i="82"/>
  <c r="WIJ165" i="82"/>
  <c r="WII165" i="82"/>
  <c r="WIH165" i="82"/>
  <c r="WIG165" i="82"/>
  <c r="WIF165" i="82"/>
  <c r="WIE165" i="82"/>
  <c r="WID165" i="82"/>
  <c r="WIC165" i="82"/>
  <c r="WIB165" i="82"/>
  <c r="WIA165" i="82"/>
  <c r="WHZ165" i="82"/>
  <c r="WHY165" i="82"/>
  <c r="WHX165" i="82"/>
  <c r="WHW165" i="82"/>
  <c r="WHV165" i="82"/>
  <c r="WHU165" i="82"/>
  <c r="WHT165" i="82"/>
  <c r="WHS165" i="82"/>
  <c r="WHR165" i="82"/>
  <c r="WHQ165" i="82"/>
  <c r="WHP165" i="82"/>
  <c r="WHO165" i="82"/>
  <c r="WHN165" i="82"/>
  <c r="WHM165" i="82"/>
  <c r="WHL165" i="82"/>
  <c r="WHK165" i="82"/>
  <c r="WHJ165" i="82"/>
  <c r="WHI165" i="82"/>
  <c r="WHH165" i="82"/>
  <c r="WHG165" i="82"/>
  <c r="WHF165" i="82"/>
  <c r="WHE165" i="82"/>
  <c r="WHD165" i="82"/>
  <c r="WHC165" i="82"/>
  <c r="WHB165" i="82"/>
  <c r="WHA165" i="82"/>
  <c r="WGZ165" i="82"/>
  <c r="WGY165" i="82"/>
  <c r="WGX165" i="82"/>
  <c r="WGW165" i="82"/>
  <c r="WGV165" i="82"/>
  <c r="WGU165" i="82"/>
  <c r="WGT165" i="82"/>
  <c r="WGS165" i="82"/>
  <c r="WGR165" i="82"/>
  <c r="WGQ165" i="82"/>
  <c r="WGP165" i="82"/>
  <c r="WGO165" i="82"/>
  <c r="WGN165" i="82"/>
  <c r="WGM165" i="82"/>
  <c r="WGL165" i="82"/>
  <c r="WGK165" i="82"/>
  <c r="WGJ165" i="82"/>
  <c r="WGI165" i="82"/>
  <c r="WGH165" i="82"/>
  <c r="WGG165" i="82"/>
  <c r="WGF165" i="82"/>
  <c r="WGE165" i="82"/>
  <c r="WGD165" i="82"/>
  <c r="WGC165" i="82"/>
  <c r="WGB165" i="82"/>
  <c r="WGA165" i="82"/>
  <c r="WFZ165" i="82"/>
  <c r="WFY165" i="82"/>
  <c r="WFX165" i="82"/>
  <c r="WFW165" i="82"/>
  <c r="WFV165" i="82"/>
  <c r="WFU165" i="82"/>
  <c r="WFT165" i="82"/>
  <c r="WFS165" i="82"/>
  <c r="WFR165" i="82"/>
  <c r="WFQ165" i="82"/>
  <c r="WFP165" i="82"/>
  <c r="WFO165" i="82"/>
  <c r="WFN165" i="82"/>
  <c r="WFM165" i="82"/>
  <c r="WFL165" i="82"/>
  <c r="WFK165" i="82"/>
  <c r="WFJ165" i="82"/>
  <c r="WFI165" i="82"/>
  <c r="WFH165" i="82"/>
  <c r="WFG165" i="82"/>
  <c r="WFF165" i="82"/>
  <c r="WFE165" i="82"/>
  <c r="WFD165" i="82"/>
  <c r="WFC165" i="82"/>
  <c r="WFB165" i="82"/>
  <c r="WFA165" i="82"/>
  <c r="WEZ165" i="82"/>
  <c r="WEY165" i="82"/>
  <c r="WEX165" i="82"/>
  <c r="WEW165" i="82"/>
  <c r="WEV165" i="82"/>
  <c r="WEU165" i="82"/>
  <c r="WET165" i="82"/>
  <c r="WES165" i="82"/>
  <c r="WER165" i="82"/>
  <c r="WEQ165" i="82"/>
  <c r="WEP165" i="82"/>
  <c r="WEO165" i="82"/>
  <c r="WEN165" i="82"/>
  <c r="WEM165" i="82"/>
  <c r="WEL165" i="82"/>
  <c r="WEK165" i="82"/>
  <c r="WEJ165" i="82"/>
  <c r="WEI165" i="82"/>
  <c r="WEH165" i="82"/>
  <c r="WEG165" i="82"/>
  <c r="WEF165" i="82"/>
  <c r="WEE165" i="82"/>
  <c r="WED165" i="82"/>
  <c r="WEC165" i="82"/>
  <c r="WEB165" i="82"/>
  <c r="WEA165" i="82"/>
  <c r="WDZ165" i="82"/>
  <c r="WDY165" i="82"/>
  <c r="WDX165" i="82"/>
  <c r="WDW165" i="82"/>
  <c r="WDV165" i="82"/>
  <c r="WDU165" i="82"/>
  <c r="WDT165" i="82"/>
  <c r="WDS165" i="82"/>
  <c r="WDR165" i="82"/>
  <c r="WDQ165" i="82"/>
  <c r="WDP165" i="82"/>
  <c r="WDO165" i="82"/>
  <c r="WDN165" i="82"/>
  <c r="WDM165" i="82"/>
  <c r="WDL165" i="82"/>
  <c r="WDK165" i="82"/>
  <c r="WDJ165" i="82"/>
  <c r="WDI165" i="82"/>
  <c r="WDH165" i="82"/>
  <c r="WDG165" i="82"/>
  <c r="WDF165" i="82"/>
  <c r="WDE165" i="82"/>
  <c r="WDD165" i="82"/>
  <c r="WDC165" i="82"/>
  <c r="WDB165" i="82"/>
  <c r="WDA165" i="82"/>
  <c r="WCZ165" i="82"/>
  <c r="WCY165" i="82"/>
  <c r="WCX165" i="82"/>
  <c r="WCW165" i="82"/>
  <c r="WCV165" i="82"/>
  <c r="WCU165" i="82"/>
  <c r="WCT165" i="82"/>
  <c r="WCS165" i="82"/>
  <c r="WCR165" i="82"/>
  <c r="WCQ165" i="82"/>
  <c r="WCP165" i="82"/>
  <c r="WCO165" i="82"/>
  <c r="WCN165" i="82"/>
  <c r="WCM165" i="82"/>
  <c r="WCL165" i="82"/>
  <c r="WCK165" i="82"/>
  <c r="WCJ165" i="82"/>
  <c r="WCI165" i="82"/>
  <c r="WCH165" i="82"/>
  <c r="WCG165" i="82"/>
  <c r="WCF165" i="82"/>
  <c r="WCE165" i="82"/>
  <c r="WCD165" i="82"/>
  <c r="WCC165" i="82"/>
  <c r="WCB165" i="82"/>
  <c r="WCA165" i="82"/>
  <c r="WBZ165" i="82"/>
  <c r="WBY165" i="82"/>
  <c r="WBX165" i="82"/>
  <c r="WBW165" i="82"/>
  <c r="WBV165" i="82"/>
  <c r="WBU165" i="82"/>
  <c r="WBT165" i="82"/>
  <c r="WBS165" i="82"/>
  <c r="WBR165" i="82"/>
  <c r="WBQ165" i="82"/>
  <c r="WBP165" i="82"/>
  <c r="WBO165" i="82"/>
  <c r="WBN165" i="82"/>
  <c r="WBM165" i="82"/>
  <c r="WBL165" i="82"/>
  <c r="WBK165" i="82"/>
  <c r="WBJ165" i="82"/>
  <c r="WBI165" i="82"/>
  <c r="WBH165" i="82"/>
  <c r="WBG165" i="82"/>
  <c r="WBF165" i="82"/>
  <c r="WBE165" i="82"/>
  <c r="WBD165" i="82"/>
  <c r="WBC165" i="82"/>
  <c r="WBB165" i="82"/>
  <c r="WBA165" i="82"/>
  <c r="WAZ165" i="82"/>
  <c r="WAY165" i="82"/>
  <c r="WAX165" i="82"/>
  <c r="WAW165" i="82"/>
  <c r="WAV165" i="82"/>
  <c r="WAU165" i="82"/>
  <c r="WAT165" i="82"/>
  <c r="WAS165" i="82"/>
  <c r="WAR165" i="82"/>
  <c r="WAQ165" i="82"/>
  <c r="WAP165" i="82"/>
  <c r="WAO165" i="82"/>
  <c r="WAN165" i="82"/>
  <c r="WAM165" i="82"/>
  <c r="WAL165" i="82"/>
  <c r="WAK165" i="82"/>
  <c r="WAJ165" i="82"/>
  <c r="WAI165" i="82"/>
  <c r="WAH165" i="82"/>
  <c r="WAG165" i="82"/>
  <c r="WAF165" i="82"/>
  <c r="WAE165" i="82"/>
  <c r="WAD165" i="82"/>
  <c r="WAC165" i="82"/>
  <c r="WAB165" i="82"/>
  <c r="WAA165" i="82"/>
  <c r="VZZ165" i="82"/>
  <c r="VZY165" i="82"/>
  <c r="VZX165" i="82"/>
  <c r="VZW165" i="82"/>
  <c r="VZV165" i="82"/>
  <c r="VZU165" i="82"/>
  <c r="VZT165" i="82"/>
  <c r="VZS165" i="82"/>
  <c r="VZR165" i="82"/>
  <c r="VZQ165" i="82"/>
  <c r="VZP165" i="82"/>
  <c r="VZO165" i="82"/>
  <c r="VZN165" i="82"/>
  <c r="VZM165" i="82"/>
  <c r="VZL165" i="82"/>
  <c r="VZK165" i="82"/>
  <c r="VZJ165" i="82"/>
  <c r="VZI165" i="82"/>
  <c r="VZH165" i="82"/>
  <c r="VZG165" i="82"/>
  <c r="VZF165" i="82"/>
  <c r="VZE165" i="82"/>
  <c r="VZD165" i="82"/>
  <c r="VZC165" i="82"/>
  <c r="VZB165" i="82"/>
  <c r="VZA165" i="82"/>
  <c r="VYZ165" i="82"/>
  <c r="VYY165" i="82"/>
  <c r="VYX165" i="82"/>
  <c r="VYW165" i="82"/>
  <c r="VYV165" i="82"/>
  <c r="VYU165" i="82"/>
  <c r="VYT165" i="82"/>
  <c r="VYS165" i="82"/>
  <c r="VYR165" i="82"/>
  <c r="VYQ165" i="82"/>
  <c r="VYP165" i="82"/>
  <c r="VYO165" i="82"/>
  <c r="VYN165" i="82"/>
  <c r="VYM165" i="82"/>
  <c r="VYL165" i="82"/>
  <c r="VYK165" i="82"/>
  <c r="VYJ165" i="82"/>
  <c r="VYI165" i="82"/>
  <c r="VYH165" i="82"/>
  <c r="VYG165" i="82"/>
  <c r="VYF165" i="82"/>
  <c r="VYE165" i="82"/>
  <c r="VYD165" i="82"/>
  <c r="VYC165" i="82"/>
  <c r="VYB165" i="82"/>
  <c r="VYA165" i="82"/>
  <c r="VXZ165" i="82"/>
  <c r="VXY165" i="82"/>
  <c r="VXX165" i="82"/>
  <c r="VXW165" i="82"/>
  <c r="VXV165" i="82"/>
  <c r="VXU165" i="82"/>
  <c r="VXT165" i="82"/>
  <c r="VXS165" i="82"/>
  <c r="VXR165" i="82"/>
  <c r="VXQ165" i="82"/>
  <c r="VXP165" i="82"/>
  <c r="VXO165" i="82"/>
  <c r="VXN165" i="82"/>
  <c r="VXM165" i="82"/>
  <c r="VXL165" i="82"/>
  <c r="VXK165" i="82"/>
  <c r="VXJ165" i="82"/>
  <c r="VXI165" i="82"/>
  <c r="VXH165" i="82"/>
  <c r="VXG165" i="82"/>
  <c r="VXF165" i="82"/>
  <c r="VXE165" i="82"/>
  <c r="VXD165" i="82"/>
  <c r="VXC165" i="82"/>
  <c r="VXB165" i="82"/>
  <c r="VXA165" i="82"/>
  <c r="VWZ165" i="82"/>
  <c r="VWY165" i="82"/>
  <c r="VWX165" i="82"/>
  <c r="VWW165" i="82"/>
  <c r="VWV165" i="82"/>
  <c r="VWU165" i="82"/>
  <c r="VWT165" i="82"/>
  <c r="VWS165" i="82"/>
  <c r="VWR165" i="82"/>
  <c r="VWQ165" i="82"/>
  <c r="VWP165" i="82"/>
  <c r="VWO165" i="82"/>
  <c r="VWN165" i="82"/>
  <c r="VWM165" i="82"/>
  <c r="VWL165" i="82"/>
  <c r="VWK165" i="82"/>
  <c r="VWJ165" i="82"/>
  <c r="VWI165" i="82"/>
  <c r="VWH165" i="82"/>
  <c r="VWG165" i="82"/>
  <c r="VWF165" i="82"/>
  <c r="VWE165" i="82"/>
  <c r="VWD165" i="82"/>
  <c r="VWC165" i="82"/>
  <c r="VWB165" i="82"/>
  <c r="VWA165" i="82"/>
  <c r="VVZ165" i="82"/>
  <c r="VVY165" i="82"/>
  <c r="VVX165" i="82"/>
  <c r="VVW165" i="82"/>
  <c r="VVV165" i="82"/>
  <c r="VVU165" i="82"/>
  <c r="VVT165" i="82"/>
  <c r="VVS165" i="82"/>
  <c r="VVR165" i="82"/>
  <c r="VVQ165" i="82"/>
  <c r="VVP165" i="82"/>
  <c r="VVO165" i="82"/>
  <c r="VVN165" i="82"/>
  <c r="VVM165" i="82"/>
  <c r="VVL165" i="82"/>
  <c r="VVK165" i="82"/>
  <c r="VVJ165" i="82"/>
  <c r="VVI165" i="82"/>
  <c r="VVH165" i="82"/>
  <c r="VVG165" i="82"/>
  <c r="VVF165" i="82"/>
  <c r="VVE165" i="82"/>
  <c r="VVD165" i="82"/>
  <c r="VVC165" i="82"/>
  <c r="VVB165" i="82"/>
  <c r="VVA165" i="82"/>
  <c r="VUZ165" i="82"/>
  <c r="VUY165" i="82"/>
  <c r="VUX165" i="82"/>
  <c r="VUW165" i="82"/>
  <c r="VUV165" i="82"/>
  <c r="VUU165" i="82"/>
  <c r="VUT165" i="82"/>
  <c r="VUS165" i="82"/>
  <c r="VUR165" i="82"/>
  <c r="VUQ165" i="82"/>
  <c r="VUP165" i="82"/>
  <c r="VUO165" i="82"/>
  <c r="VUN165" i="82"/>
  <c r="VUM165" i="82"/>
  <c r="VUL165" i="82"/>
  <c r="VUK165" i="82"/>
  <c r="VUJ165" i="82"/>
  <c r="VUI165" i="82"/>
  <c r="VUH165" i="82"/>
  <c r="VUG165" i="82"/>
  <c r="VUF165" i="82"/>
  <c r="VUE165" i="82"/>
  <c r="VUD165" i="82"/>
  <c r="VUC165" i="82"/>
  <c r="VUB165" i="82"/>
  <c r="VUA165" i="82"/>
  <c r="VTZ165" i="82"/>
  <c r="VTY165" i="82"/>
  <c r="VTX165" i="82"/>
  <c r="VTW165" i="82"/>
  <c r="VTV165" i="82"/>
  <c r="VTU165" i="82"/>
  <c r="VTT165" i="82"/>
  <c r="VTS165" i="82"/>
  <c r="VTR165" i="82"/>
  <c r="VTQ165" i="82"/>
  <c r="VTP165" i="82"/>
  <c r="VTO165" i="82"/>
  <c r="VTN165" i="82"/>
  <c r="VTM165" i="82"/>
  <c r="VTL165" i="82"/>
  <c r="VTK165" i="82"/>
  <c r="VTJ165" i="82"/>
  <c r="VTI165" i="82"/>
  <c r="VTH165" i="82"/>
  <c r="VTG165" i="82"/>
  <c r="VTF165" i="82"/>
  <c r="VTE165" i="82"/>
  <c r="VTD165" i="82"/>
  <c r="VTC165" i="82"/>
  <c r="VTB165" i="82"/>
  <c r="VTA165" i="82"/>
  <c r="VSZ165" i="82"/>
  <c r="VSY165" i="82"/>
  <c r="VSX165" i="82"/>
  <c r="VSW165" i="82"/>
  <c r="VSV165" i="82"/>
  <c r="VSU165" i="82"/>
  <c r="VST165" i="82"/>
  <c r="VSS165" i="82"/>
  <c r="VSR165" i="82"/>
  <c r="VSQ165" i="82"/>
  <c r="VSP165" i="82"/>
  <c r="VSO165" i="82"/>
  <c r="VSN165" i="82"/>
  <c r="VSM165" i="82"/>
  <c r="VSL165" i="82"/>
  <c r="VSK165" i="82"/>
  <c r="VSJ165" i="82"/>
  <c r="VSI165" i="82"/>
  <c r="VSH165" i="82"/>
  <c r="VSG165" i="82"/>
  <c r="VSF165" i="82"/>
  <c r="VSE165" i="82"/>
  <c r="VSD165" i="82"/>
  <c r="VSC165" i="82"/>
  <c r="VSB165" i="82"/>
  <c r="VSA165" i="82"/>
  <c r="VRZ165" i="82"/>
  <c r="VRY165" i="82"/>
  <c r="VRX165" i="82"/>
  <c r="VRW165" i="82"/>
  <c r="VRV165" i="82"/>
  <c r="VRU165" i="82"/>
  <c r="VRT165" i="82"/>
  <c r="VRS165" i="82"/>
  <c r="VRR165" i="82"/>
  <c r="VRQ165" i="82"/>
  <c r="VRP165" i="82"/>
  <c r="VRO165" i="82"/>
  <c r="VRN165" i="82"/>
  <c r="VRM165" i="82"/>
  <c r="VRL165" i="82"/>
  <c r="VRK165" i="82"/>
  <c r="VRJ165" i="82"/>
  <c r="VRI165" i="82"/>
  <c r="VRH165" i="82"/>
  <c r="VRG165" i="82"/>
  <c r="VRF165" i="82"/>
  <c r="VRE165" i="82"/>
  <c r="VRD165" i="82"/>
  <c r="VRC165" i="82"/>
  <c r="VRB165" i="82"/>
  <c r="VRA165" i="82"/>
  <c r="VQZ165" i="82"/>
  <c r="VQY165" i="82"/>
  <c r="VQX165" i="82"/>
  <c r="VQW165" i="82"/>
  <c r="VQV165" i="82"/>
  <c r="VQU165" i="82"/>
  <c r="VQT165" i="82"/>
  <c r="VQS165" i="82"/>
  <c r="VQR165" i="82"/>
  <c r="VQQ165" i="82"/>
  <c r="VQP165" i="82"/>
  <c r="VQO165" i="82"/>
  <c r="VQN165" i="82"/>
  <c r="VQM165" i="82"/>
  <c r="VQL165" i="82"/>
  <c r="VQK165" i="82"/>
  <c r="VQJ165" i="82"/>
  <c r="VQI165" i="82"/>
  <c r="VQH165" i="82"/>
  <c r="VQG165" i="82"/>
  <c r="VQF165" i="82"/>
  <c r="VQE165" i="82"/>
  <c r="VQD165" i="82"/>
  <c r="VQC165" i="82"/>
  <c r="VQB165" i="82"/>
  <c r="VQA165" i="82"/>
  <c r="VPZ165" i="82"/>
  <c r="VPY165" i="82"/>
  <c r="VPX165" i="82"/>
  <c r="VPW165" i="82"/>
  <c r="VPV165" i="82"/>
  <c r="VPU165" i="82"/>
  <c r="VPT165" i="82"/>
  <c r="VPS165" i="82"/>
  <c r="VPR165" i="82"/>
  <c r="VPQ165" i="82"/>
  <c r="VPP165" i="82"/>
  <c r="VPO165" i="82"/>
  <c r="VPN165" i="82"/>
  <c r="VPM165" i="82"/>
  <c r="VPL165" i="82"/>
  <c r="VPK165" i="82"/>
  <c r="VPJ165" i="82"/>
  <c r="VPI165" i="82"/>
  <c r="VPH165" i="82"/>
  <c r="VPG165" i="82"/>
  <c r="VPF165" i="82"/>
  <c r="VPE165" i="82"/>
  <c r="VPD165" i="82"/>
  <c r="VPC165" i="82"/>
  <c r="VPB165" i="82"/>
  <c r="VPA165" i="82"/>
  <c r="VOZ165" i="82"/>
  <c r="VOY165" i="82"/>
  <c r="VOX165" i="82"/>
  <c r="VOW165" i="82"/>
  <c r="VOV165" i="82"/>
  <c r="VOU165" i="82"/>
  <c r="VOT165" i="82"/>
  <c r="VOS165" i="82"/>
  <c r="VOR165" i="82"/>
  <c r="VOQ165" i="82"/>
  <c r="VOP165" i="82"/>
  <c r="VOO165" i="82"/>
  <c r="VON165" i="82"/>
  <c r="VOM165" i="82"/>
  <c r="VOL165" i="82"/>
  <c r="VOK165" i="82"/>
  <c r="VOJ165" i="82"/>
  <c r="VOI165" i="82"/>
  <c r="VOH165" i="82"/>
  <c r="VOG165" i="82"/>
  <c r="VOF165" i="82"/>
  <c r="VOE165" i="82"/>
  <c r="VOD165" i="82"/>
  <c r="VOC165" i="82"/>
  <c r="VOB165" i="82"/>
  <c r="VOA165" i="82"/>
  <c r="VNZ165" i="82"/>
  <c r="VNY165" i="82"/>
  <c r="VNX165" i="82"/>
  <c r="VNW165" i="82"/>
  <c r="VNV165" i="82"/>
  <c r="VNU165" i="82"/>
  <c r="VNT165" i="82"/>
  <c r="VNS165" i="82"/>
  <c r="VNR165" i="82"/>
  <c r="VNQ165" i="82"/>
  <c r="VNP165" i="82"/>
  <c r="VNO165" i="82"/>
  <c r="VNN165" i="82"/>
  <c r="VNM165" i="82"/>
  <c r="VNL165" i="82"/>
  <c r="VNK165" i="82"/>
  <c r="VNJ165" i="82"/>
  <c r="VNI165" i="82"/>
  <c r="VNH165" i="82"/>
  <c r="VNG165" i="82"/>
  <c r="VNF165" i="82"/>
  <c r="VNE165" i="82"/>
  <c r="VND165" i="82"/>
  <c r="VNC165" i="82"/>
  <c r="VNB165" i="82"/>
  <c r="VNA165" i="82"/>
  <c r="VMZ165" i="82"/>
  <c r="VMY165" i="82"/>
  <c r="VMX165" i="82"/>
  <c r="VMW165" i="82"/>
  <c r="VMV165" i="82"/>
  <c r="VMU165" i="82"/>
  <c r="VMT165" i="82"/>
  <c r="VMS165" i="82"/>
  <c r="VMR165" i="82"/>
  <c r="VMQ165" i="82"/>
  <c r="VMP165" i="82"/>
  <c r="VMO165" i="82"/>
  <c r="VMN165" i="82"/>
  <c r="VMM165" i="82"/>
  <c r="VML165" i="82"/>
  <c r="VMK165" i="82"/>
  <c r="VMJ165" i="82"/>
  <c r="VMI165" i="82"/>
  <c r="VMH165" i="82"/>
  <c r="VMG165" i="82"/>
  <c r="VMF165" i="82"/>
  <c r="VME165" i="82"/>
  <c r="VMD165" i="82"/>
  <c r="VMC165" i="82"/>
  <c r="VMB165" i="82"/>
  <c r="VMA165" i="82"/>
  <c r="VLZ165" i="82"/>
  <c r="VLY165" i="82"/>
  <c r="VLX165" i="82"/>
  <c r="VLW165" i="82"/>
  <c r="VLV165" i="82"/>
  <c r="VLU165" i="82"/>
  <c r="VLT165" i="82"/>
  <c r="VLS165" i="82"/>
  <c r="VLR165" i="82"/>
  <c r="VLQ165" i="82"/>
  <c r="VLP165" i="82"/>
  <c r="VLO165" i="82"/>
  <c r="VLN165" i="82"/>
  <c r="VLM165" i="82"/>
  <c r="VLL165" i="82"/>
  <c r="VLK165" i="82"/>
  <c r="VLJ165" i="82"/>
  <c r="VLI165" i="82"/>
  <c r="VLH165" i="82"/>
  <c r="VLG165" i="82"/>
  <c r="VLF165" i="82"/>
  <c r="VLE165" i="82"/>
  <c r="VLD165" i="82"/>
  <c r="VLC165" i="82"/>
  <c r="VLB165" i="82"/>
  <c r="VLA165" i="82"/>
  <c r="VKZ165" i="82"/>
  <c r="VKY165" i="82"/>
  <c r="VKX165" i="82"/>
  <c r="VKW165" i="82"/>
  <c r="VKV165" i="82"/>
  <c r="VKU165" i="82"/>
  <c r="VKT165" i="82"/>
  <c r="VKS165" i="82"/>
  <c r="VKR165" i="82"/>
  <c r="VKQ165" i="82"/>
  <c r="VKP165" i="82"/>
  <c r="VKO165" i="82"/>
  <c r="VKN165" i="82"/>
  <c r="VKM165" i="82"/>
  <c r="VKL165" i="82"/>
  <c r="VKK165" i="82"/>
  <c r="VKJ165" i="82"/>
  <c r="VKI165" i="82"/>
  <c r="VKH165" i="82"/>
  <c r="VKG165" i="82"/>
  <c r="VKF165" i="82"/>
  <c r="VKE165" i="82"/>
  <c r="VKD165" i="82"/>
  <c r="VKC165" i="82"/>
  <c r="VKB165" i="82"/>
  <c r="VKA165" i="82"/>
  <c r="VJZ165" i="82"/>
  <c r="VJY165" i="82"/>
  <c r="VJX165" i="82"/>
  <c r="VJW165" i="82"/>
  <c r="VJV165" i="82"/>
  <c r="VJU165" i="82"/>
  <c r="VJT165" i="82"/>
  <c r="VJS165" i="82"/>
  <c r="VJR165" i="82"/>
  <c r="VJQ165" i="82"/>
  <c r="VJP165" i="82"/>
  <c r="VJO165" i="82"/>
  <c r="VJN165" i="82"/>
  <c r="VJM165" i="82"/>
  <c r="VJL165" i="82"/>
  <c r="VJK165" i="82"/>
  <c r="VJJ165" i="82"/>
  <c r="VJI165" i="82"/>
  <c r="VJH165" i="82"/>
  <c r="VJG165" i="82"/>
  <c r="VJF165" i="82"/>
  <c r="VJE165" i="82"/>
  <c r="VJD165" i="82"/>
  <c r="VJC165" i="82"/>
  <c r="VJB165" i="82"/>
  <c r="VJA165" i="82"/>
  <c r="VIZ165" i="82"/>
  <c r="VIY165" i="82"/>
  <c r="VIX165" i="82"/>
  <c r="VIW165" i="82"/>
  <c r="VIV165" i="82"/>
  <c r="VIU165" i="82"/>
  <c r="VIT165" i="82"/>
  <c r="VIS165" i="82"/>
  <c r="VIR165" i="82"/>
  <c r="VIQ165" i="82"/>
  <c r="VIP165" i="82"/>
  <c r="VIO165" i="82"/>
  <c r="VIN165" i="82"/>
  <c r="VIM165" i="82"/>
  <c r="VIL165" i="82"/>
  <c r="VIK165" i="82"/>
  <c r="VIJ165" i="82"/>
  <c r="VII165" i="82"/>
  <c r="VIH165" i="82"/>
  <c r="VIG165" i="82"/>
  <c r="VIF165" i="82"/>
  <c r="VIE165" i="82"/>
  <c r="VID165" i="82"/>
  <c r="VIC165" i="82"/>
  <c r="VIB165" i="82"/>
  <c r="VIA165" i="82"/>
  <c r="VHZ165" i="82"/>
  <c r="VHY165" i="82"/>
  <c r="VHX165" i="82"/>
  <c r="VHW165" i="82"/>
  <c r="VHV165" i="82"/>
  <c r="VHU165" i="82"/>
  <c r="VHT165" i="82"/>
  <c r="VHS165" i="82"/>
  <c r="VHR165" i="82"/>
  <c r="VHQ165" i="82"/>
  <c r="VHP165" i="82"/>
  <c r="VHO165" i="82"/>
  <c r="VHN165" i="82"/>
  <c r="VHM165" i="82"/>
  <c r="VHL165" i="82"/>
  <c r="VHK165" i="82"/>
  <c r="VHJ165" i="82"/>
  <c r="VHI165" i="82"/>
  <c r="VHH165" i="82"/>
  <c r="VHG165" i="82"/>
  <c r="VHF165" i="82"/>
  <c r="VHE165" i="82"/>
  <c r="VHD165" i="82"/>
  <c r="VHC165" i="82"/>
  <c r="VHB165" i="82"/>
  <c r="VHA165" i="82"/>
  <c r="VGZ165" i="82"/>
  <c r="VGY165" i="82"/>
  <c r="VGX165" i="82"/>
  <c r="VGW165" i="82"/>
  <c r="VGV165" i="82"/>
  <c r="VGU165" i="82"/>
  <c r="VGT165" i="82"/>
  <c r="VGS165" i="82"/>
  <c r="VGR165" i="82"/>
  <c r="VGQ165" i="82"/>
  <c r="VGP165" i="82"/>
  <c r="VGO165" i="82"/>
  <c r="VGN165" i="82"/>
  <c r="VGM165" i="82"/>
  <c r="VGL165" i="82"/>
  <c r="VGK165" i="82"/>
  <c r="VGJ165" i="82"/>
  <c r="VGI165" i="82"/>
  <c r="VGH165" i="82"/>
  <c r="VGG165" i="82"/>
  <c r="VGF165" i="82"/>
  <c r="VGE165" i="82"/>
  <c r="VGD165" i="82"/>
  <c r="VGC165" i="82"/>
  <c r="VGB165" i="82"/>
  <c r="VGA165" i="82"/>
  <c r="VFZ165" i="82"/>
  <c r="VFY165" i="82"/>
  <c r="VFX165" i="82"/>
  <c r="VFW165" i="82"/>
  <c r="VFV165" i="82"/>
  <c r="VFU165" i="82"/>
  <c r="VFT165" i="82"/>
  <c r="VFS165" i="82"/>
  <c r="VFR165" i="82"/>
  <c r="VFQ165" i="82"/>
  <c r="VFP165" i="82"/>
  <c r="VFO165" i="82"/>
  <c r="VFN165" i="82"/>
  <c r="VFM165" i="82"/>
  <c r="VFL165" i="82"/>
  <c r="VFK165" i="82"/>
  <c r="VFJ165" i="82"/>
  <c r="VFI165" i="82"/>
  <c r="VFH165" i="82"/>
  <c r="VFG165" i="82"/>
  <c r="VFF165" i="82"/>
  <c r="VFE165" i="82"/>
  <c r="VFD165" i="82"/>
  <c r="VFC165" i="82"/>
  <c r="VFB165" i="82"/>
  <c r="VFA165" i="82"/>
  <c r="VEZ165" i="82"/>
  <c r="VEY165" i="82"/>
  <c r="VEX165" i="82"/>
  <c r="VEW165" i="82"/>
  <c r="VEV165" i="82"/>
  <c r="VEU165" i="82"/>
  <c r="VET165" i="82"/>
  <c r="VES165" i="82"/>
  <c r="VER165" i="82"/>
  <c r="VEQ165" i="82"/>
  <c r="VEP165" i="82"/>
  <c r="VEO165" i="82"/>
  <c r="VEN165" i="82"/>
  <c r="VEM165" i="82"/>
  <c r="VEL165" i="82"/>
  <c r="VEK165" i="82"/>
  <c r="VEJ165" i="82"/>
  <c r="VEI165" i="82"/>
  <c r="VEH165" i="82"/>
  <c r="VEG165" i="82"/>
  <c r="VEF165" i="82"/>
  <c r="VEE165" i="82"/>
  <c r="VED165" i="82"/>
  <c r="VEC165" i="82"/>
  <c r="VEB165" i="82"/>
  <c r="VEA165" i="82"/>
  <c r="VDZ165" i="82"/>
  <c r="VDY165" i="82"/>
  <c r="VDX165" i="82"/>
  <c r="VDW165" i="82"/>
  <c r="VDV165" i="82"/>
  <c r="VDU165" i="82"/>
  <c r="VDT165" i="82"/>
  <c r="VDS165" i="82"/>
  <c r="VDR165" i="82"/>
  <c r="VDQ165" i="82"/>
  <c r="VDP165" i="82"/>
  <c r="VDO165" i="82"/>
  <c r="VDN165" i="82"/>
  <c r="VDM165" i="82"/>
  <c r="VDL165" i="82"/>
  <c r="VDK165" i="82"/>
  <c r="VDJ165" i="82"/>
  <c r="VDI165" i="82"/>
  <c r="VDH165" i="82"/>
  <c r="VDG165" i="82"/>
  <c r="VDF165" i="82"/>
  <c r="VDE165" i="82"/>
  <c r="VDD165" i="82"/>
  <c r="VDC165" i="82"/>
  <c r="VDB165" i="82"/>
  <c r="VDA165" i="82"/>
  <c r="VCZ165" i="82"/>
  <c r="VCY165" i="82"/>
  <c r="VCX165" i="82"/>
  <c r="VCW165" i="82"/>
  <c r="VCV165" i="82"/>
  <c r="VCU165" i="82"/>
  <c r="VCT165" i="82"/>
  <c r="VCS165" i="82"/>
  <c r="VCR165" i="82"/>
  <c r="VCQ165" i="82"/>
  <c r="VCP165" i="82"/>
  <c r="VCO165" i="82"/>
  <c r="VCN165" i="82"/>
  <c r="VCM165" i="82"/>
  <c r="VCL165" i="82"/>
  <c r="VCK165" i="82"/>
  <c r="VCJ165" i="82"/>
  <c r="VCI165" i="82"/>
  <c r="VCH165" i="82"/>
  <c r="VCG165" i="82"/>
  <c r="VCF165" i="82"/>
  <c r="VCE165" i="82"/>
  <c r="VCD165" i="82"/>
  <c r="VCC165" i="82"/>
  <c r="VCB165" i="82"/>
  <c r="VCA165" i="82"/>
  <c r="VBZ165" i="82"/>
  <c r="VBY165" i="82"/>
  <c r="VBX165" i="82"/>
  <c r="VBW165" i="82"/>
  <c r="VBV165" i="82"/>
  <c r="VBU165" i="82"/>
  <c r="VBT165" i="82"/>
  <c r="VBS165" i="82"/>
  <c r="VBR165" i="82"/>
  <c r="VBQ165" i="82"/>
  <c r="VBP165" i="82"/>
  <c r="VBO165" i="82"/>
  <c r="VBN165" i="82"/>
  <c r="VBM165" i="82"/>
  <c r="VBL165" i="82"/>
  <c r="VBK165" i="82"/>
  <c r="VBJ165" i="82"/>
  <c r="VBI165" i="82"/>
  <c r="VBH165" i="82"/>
  <c r="VBG165" i="82"/>
  <c r="VBF165" i="82"/>
  <c r="VBE165" i="82"/>
  <c r="VBD165" i="82"/>
  <c r="VBC165" i="82"/>
  <c r="VBB165" i="82"/>
  <c r="VBA165" i="82"/>
  <c r="VAZ165" i="82"/>
  <c r="VAY165" i="82"/>
  <c r="VAX165" i="82"/>
  <c r="VAW165" i="82"/>
  <c r="VAV165" i="82"/>
  <c r="VAU165" i="82"/>
  <c r="VAT165" i="82"/>
  <c r="VAS165" i="82"/>
  <c r="VAR165" i="82"/>
  <c r="VAQ165" i="82"/>
  <c r="VAP165" i="82"/>
  <c r="VAO165" i="82"/>
  <c r="VAN165" i="82"/>
  <c r="VAM165" i="82"/>
  <c r="VAL165" i="82"/>
  <c r="VAK165" i="82"/>
  <c r="VAJ165" i="82"/>
  <c r="VAI165" i="82"/>
  <c r="VAH165" i="82"/>
  <c r="VAG165" i="82"/>
  <c r="VAF165" i="82"/>
  <c r="VAE165" i="82"/>
  <c r="VAD165" i="82"/>
  <c r="VAC165" i="82"/>
  <c r="VAB165" i="82"/>
  <c r="VAA165" i="82"/>
  <c r="UZZ165" i="82"/>
  <c r="UZY165" i="82"/>
  <c r="UZX165" i="82"/>
  <c r="UZW165" i="82"/>
  <c r="UZV165" i="82"/>
  <c r="UZU165" i="82"/>
  <c r="UZT165" i="82"/>
  <c r="UZS165" i="82"/>
  <c r="UZR165" i="82"/>
  <c r="UZQ165" i="82"/>
  <c r="UZP165" i="82"/>
  <c r="UZO165" i="82"/>
  <c r="UZN165" i="82"/>
  <c r="UZM165" i="82"/>
  <c r="UZL165" i="82"/>
  <c r="UZK165" i="82"/>
  <c r="UZJ165" i="82"/>
  <c r="UZI165" i="82"/>
  <c r="UZH165" i="82"/>
  <c r="UZG165" i="82"/>
  <c r="UZF165" i="82"/>
  <c r="UZE165" i="82"/>
  <c r="UZD165" i="82"/>
  <c r="UZC165" i="82"/>
  <c r="UZB165" i="82"/>
  <c r="UZA165" i="82"/>
  <c r="UYZ165" i="82"/>
  <c r="UYY165" i="82"/>
  <c r="UYX165" i="82"/>
  <c r="UYW165" i="82"/>
  <c r="UYV165" i="82"/>
  <c r="UYU165" i="82"/>
  <c r="UYT165" i="82"/>
  <c r="UYS165" i="82"/>
  <c r="UYR165" i="82"/>
  <c r="UYQ165" i="82"/>
  <c r="UYP165" i="82"/>
  <c r="UYO165" i="82"/>
  <c r="UYN165" i="82"/>
  <c r="UYM165" i="82"/>
  <c r="UYL165" i="82"/>
  <c r="UYK165" i="82"/>
  <c r="UYJ165" i="82"/>
  <c r="UYI165" i="82"/>
  <c r="UYH165" i="82"/>
  <c r="UYG165" i="82"/>
  <c r="UYF165" i="82"/>
  <c r="UYE165" i="82"/>
  <c r="UYD165" i="82"/>
  <c r="UYC165" i="82"/>
  <c r="UYB165" i="82"/>
  <c r="UYA165" i="82"/>
  <c r="UXZ165" i="82"/>
  <c r="UXY165" i="82"/>
  <c r="UXX165" i="82"/>
  <c r="UXW165" i="82"/>
  <c r="UXV165" i="82"/>
  <c r="UXU165" i="82"/>
  <c r="UXT165" i="82"/>
  <c r="UXS165" i="82"/>
  <c r="UXR165" i="82"/>
  <c r="UXQ165" i="82"/>
  <c r="UXP165" i="82"/>
  <c r="UXO165" i="82"/>
  <c r="UXN165" i="82"/>
  <c r="UXM165" i="82"/>
  <c r="UXL165" i="82"/>
  <c r="UXK165" i="82"/>
  <c r="UXJ165" i="82"/>
  <c r="UXI165" i="82"/>
  <c r="UXH165" i="82"/>
  <c r="UXG165" i="82"/>
  <c r="UXF165" i="82"/>
  <c r="UXE165" i="82"/>
  <c r="UXD165" i="82"/>
  <c r="UXC165" i="82"/>
  <c r="UXB165" i="82"/>
  <c r="UXA165" i="82"/>
  <c r="UWZ165" i="82"/>
  <c r="UWY165" i="82"/>
  <c r="UWX165" i="82"/>
  <c r="UWW165" i="82"/>
  <c r="UWV165" i="82"/>
  <c r="UWU165" i="82"/>
  <c r="UWT165" i="82"/>
  <c r="UWS165" i="82"/>
  <c r="UWR165" i="82"/>
  <c r="UWQ165" i="82"/>
  <c r="UWP165" i="82"/>
  <c r="UWO165" i="82"/>
  <c r="UWN165" i="82"/>
  <c r="UWM165" i="82"/>
  <c r="UWL165" i="82"/>
  <c r="UWK165" i="82"/>
  <c r="UWJ165" i="82"/>
  <c r="UWI165" i="82"/>
  <c r="UWH165" i="82"/>
  <c r="UWG165" i="82"/>
  <c r="UWF165" i="82"/>
  <c r="UWE165" i="82"/>
  <c r="UWD165" i="82"/>
  <c r="UWC165" i="82"/>
  <c r="UWB165" i="82"/>
  <c r="UWA165" i="82"/>
  <c r="UVZ165" i="82"/>
  <c r="UVY165" i="82"/>
  <c r="UVX165" i="82"/>
  <c r="UVW165" i="82"/>
  <c r="UVV165" i="82"/>
  <c r="UVU165" i="82"/>
  <c r="UVT165" i="82"/>
  <c r="UVS165" i="82"/>
  <c r="UVR165" i="82"/>
  <c r="UVQ165" i="82"/>
  <c r="UVP165" i="82"/>
  <c r="UVO165" i="82"/>
  <c r="UVN165" i="82"/>
  <c r="UVM165" i="82"/>
  <c r="UVL165" i="82"/>
  <c r="UVK165" i="82"/>
  <c r="UVJ165" i="82"/>
  <c r="UVI165" i="82"/>
  <c r="UVH165" i="82"/>
  <c r="UVG165" i="82"/>
  <c r="UVF165" i="82"/>
  <c r="UVE165" i="82"/>
  <c r="UVD165" i="82"/>
  <c r="UVC165" i="82"/>
  <c r="UVB165" i="82"/>
  <c r="UVA165" i="82"/>
  <c r="UUZ165" i="82"/>
  <c r="UUY165" i="82"/>
  <c r="UUX165" i="82"/>
  <c r="UUW165" i="82"/>
  <c r="UUV165" i="82"/>
  <c r="UUU165" i="82"/>
  <c r="UUT165" i="82"/>
  <c r="UUS165" i="82"/>
  <c r="UUR165" i="82"/>
  <c r="UUQ165" i="82"/>
  <c r="UUP165" i="82"/>
  <c r="UUO165" i="82"/>
  <c r="UUN165" i="82"/>
  <c r="UUM165" i="82"/>
  <c r="UUL165" i="82"/>
  <c r="UUK165" i="82"/>
  <c r="UUJ165" i="82"/>
  <c r="UUI165" i="82"/>
  <c r="UUH165" i="82"/>
  <c r="UUG165" i="82"/>
  <c r="UUF165" i="82"/>
  <c r="UUE165" i="82"/>
  <c r="UUD165" i="82"/>
  <c r="UUC165" i="82"/>
  <c r="UUB165" i="82"/>
  <c r="UUA165" i="82"/>
  <c r="UTZ165" i="82"/>
  <c r="UTY165" i="82"/>
  <c r="UTX165" i="82"/>
  <c r="UTW165" i="82"/>
  <c r="UTV165" i="82"/>
  <c r="UTU165" i="82"/>
  <c r="UTT165" i="82"/>
  <c r="UTS165" i="82"/>
  <c r="UTR165" i="82"/>
  <c r="UTQ165" i="82"/>
  <c r="UTP165" i="82"/>
  <c r="UTO165" i="82"/>
  <c r="UTN165" i="82"/>
  <c r="UTM165" i="82"/>
  <c r="UTL165" i="82"/>
  <c r="UTK165" i="82"/>
  <c r="UTJ165" i="82"/>
  <c r="UTI165" i="82"/>
  <c r="UTH165" i="82"/>
  <c r="UTG165" i="82"/>
  <c r="UTF165" i="82"/>
  <c r="UTE165" i="82"/>
  <c r="UTD165" i="82"/>
  <c r="UTC165" i="82"/>
  <c r="UTB165" i="82"/>
  <c r="UTA165" i="82"/>
  <c r="USZ165" i="82"/>
  <c r="USY165" i="82"/>
  <c r="USX165" i="82"/>
  <c r="USW165" i="82"/>
  <c r="USV165" i="82"/>
  <c r="USU165" i="82"/>
  <c r="UST165" i="82"/>
  <c r="USS165" i="82"/>
  <c r="USR165" i="82"/>
  <c r="USQ165" i="82"/>
  <c r="USP165" i="82"/>
  <c r="USO165" i="82"/>
  <c r="USN165" i="82"/>
  <c r="USM165" i="82"/>
  <c r="USL165" i="82"/>
  <c r="USK165" i="82"/>
  <c r="USJ165" i="82"/>
  <c r="USI165" i="82"/>
  <c r="USH165" i="82"/>
  <c r="USG165" i="82"/>
  <c r="USF165" i="82"/>
  <c r="USE165" i="82"/>
  <c r="USD165" i="82"/>
  <c r="USC165" i="82"/>
  <c r="USB165" i="82"/>
  <c r="USA165" i="82"/>
  <c r="URZ165" i="82"/>
  <c r="URY165" i="82"/>
  <c r="URX165" i="82"/>
  <c r="URW165" i="82"/>
  <c r="URV165" i="82"/>
  <c r="URU165" i="82"/>
  <c r="URT165" i="82"/>
  <c r="URS165" i="82"/>
  <c r="URR165" i="82"/>
  <c r="URQ165" i="82"/>
  <c r="URP165" i="82"/>
  <c r="URO165" i="82"/>
  <c r="URN165" i="82"/>
  <c r="URM165" i="82"/>
  <c r="URL165" i="82"/>
  <c r="URK165" i="82"/>
  <c r="URJ165" i="82"/>
  <c r="URI165" i="82"/>
  <c r="URH165" i="82"/>
  <c r="URG165" i="82"/>
  <c r="URF165" i="82"/>
  <c r="URE165" i="82"/>
  <c r="URD165" i="82"/>
  <c r="URC165" i="82"/>
  <c r="URB165" i="82"/>
  <c r="URA165" i="82"/>
  <c r="UQZ165" i="82"/>
  <c r="UQY165" i="82"/>
  <c r="UQX165" i="82"/>
  <c r="UQW165" i="82"/>
  <c r="UQV165" i="82"/>
  <c r="UQU165" i="82"/>
  <c r="UQT165" i="82"/>
  <c r="UQS165" i="82"/>
  <c r="UQR165" i="82"/>
  <c r="UQQ165" i="82"/>
  <c r="UQP165" i="82"/>
  <c r="UQO165" i="82"/>
  <c r="UQN165" i="82"/>
  <c r="UQM165" i="82"/>
  <c r="UQL165" i="82"/>
  <c r="UQK165" i="82"/>
  <c r="UQJ165" i="82"/>
  <c r="UQI165" i="82"/>
  <c r="UQH165" i="82"/>
  <c r="UQG165" i="82"/>
  <c r="UQF165" i="82"/>
  <c r="UQE165" i="82"/>
  <c r="UQD165" i="82"/>
  <c r="UQC165" i="82"/>
  <c r="UQB165" i="82"/>
  <c r="UQA165" i="82"/>
  <c r="UPZ165" i="82"/>
  <c r="UPY165" i="82"/>
  <c r="UPX165" i="82"/>
  <c r="UPW165" i="82"/>
  <c r="UPV165" i="82"/>
  <c r="UPU165" i="82"/>
  <c r="UPT165" i="82"/>
  <c r="UPS165" i="82"/>
  <c r="UPR165" i="82"/>
  <c r="UPQ165" i="82"/>
  <c r="UPP165" i="82"/>
  <c r="UPO165" i="82"/>
  <c r="UPN165" i="82"/>
  <c r="UPM165" i="82"/>
  <c r="UPL165" i="82"/>
  <c r="UPK165" i="82"/>
  <c r="UPJ165" i="82"/>
  <c r="UPI165" i="82"/>
  <c r="UPH165" i="82"/>
  <c r="UPG165" i="82"/>
  <c r="UPF165" i="82"/>
  <c r="UPE165" i="82"/>
  <c r="UPD165" i="82"/>
  <c r="UPC165" i="82"/>
  <c r="UPB165" i="82"/>
  <c r="UPA165" i="82"/>
  <c r="UOZ165" i="82"/>
  <c r="UOY165" i="82"/>
  <c r="UOX165" i="82"/>
  <c r="UOW165" i="82"/>
  <c r="UOV165" i="82"/>
  <c r="UOU165" i="82"/>
  <c r="UOT165" i="82"/>
  <c r="UOS165" i="82"/>
  <c r="UOR165" i="82"/>
  <c r="UOQ165" i="82"/>
  <c r="UOP165" i="82"/>
  <c r="UOO165" i="82"/>
  <c r="UON165" i="82"/>
  <c r="UOM165" i="82"/>
  <c r="UOL165" i="82"/>
  <c r="UOK165" i="82"/>
  <c r="UOJ165" i="82"/>
  <c r="UOI165" i="82"/>
  <c r="UOH165" i="82"/>
  <c r="UOG165" i="82"/>
  <c r="UOF165" i="82"/>
  <c r="UOE165" i="82"/>
  <c r="UOD165" i="82"/>
  <c r="UOC165" i="82"/>
  <c r="UOB165" i="82"/>
  <c r="UOA165" i="82"/>
  <c r="UNZ165" i="82"/>
  <c r="UNY165" i="82"/>
  <c r="UNX165" i="82"/>
  <c r="UNW165" i="82"/>
  <c r="UNV165" i="82"/>
  <c r="UNU165" i="82"/>
  <c r="UNT165" i="82"/>
  <c r="UNS165" i="82"/>
  <c r="UNR165" i="82"/>
  <c r="UNQ165" i="82"/>
  <c r="UNP165" i="82"/>
  <c r="UNO165" i="82"/>
  <c r="UNN165" i="82"/>
  <c r="UNM165" i="82"/>
  <c r="UNL165" i="82"/>
  <c r="UNK165" i="82"/>
  <c r="UNJ165" i="82"/>
  <c r="UNI165" i="82"/>
  <c r="UNH165" i="82"/>
  <c r="UNG165" i="82"/>
  <c r="UNF165" i="82"/>
  <c r="UNE165" i="82"/>
  <c r="UND165" i="82"/>
  <c r="UNC165" i="82"/>
  <c r="UNB165" i="82"/>
  <c r="UNA165" i="82"/>
  <c r="UMZ165" i="82"/>
  <c r="UMY165" i="82"/>
  <c r="UMX165" i="82"/>
  <c r="UMW165" i="82"/>
  <c r="UMV165" i="82"/>
  <c r="UMU165" i="82"/>
  <c r="UMT165" i="82"/>
  <c r="UMS165" i="82"/>
  <c r="UMR165" i="82"/>
  <c r="UMQ165" i="82"/>
  <c r="UMP165" i="82"/>
  <c r="UMO165" i="82"/>
  <c r="UMN165" i="82"/>
  <c r="UMM165" i="82"/>
  <c r="UML165" i="82"/>
  <c r="UMK165" i="82"/>
  <c r="UMJ165" i="82"/>
  <c r="UMI165" i="82"/>
  <c r="UMH165" i="82"/>
  <c r="UMG165" i="82"/>
  <c r="UMF165" i="82"/>
  <c r="UME165" i="82"/>
  <c r="UMD165" i="82"/>
  <c r="UMC165" i="82"/>
  <c r="UMB165" i="82"/>
  <c r="UMA165" i="82"/>
  <c r="ULZ165" i="82"/>
  <c r="ULY165" i="82"/>
  <c r="ULX165" i="82"/>
  <c r="ULW165" i="82"/>
  <c r="ULV165" i="82"/>
  <c r="ULU165" i="82"/>
  <c r="ULT165" i="82"/>
  <c r="ULS165" i="82"/>
  <c r="ULR165" i="82"/>
  <c r="ULQ165" i="82"/>
  <c r="ULP165" i="82"/>
  <c r="ULO165" i="82"/>
  <c r="ULN165" i="82"/>
  <c r="ULM165" i="82"/>
  <c r="ULL165" i="82"/>
  <c r="ULK165" i="82"/>
  <c r="ULJ165" i="82"/>
  <c r="ULI165" i="82"/>
  <c r="ULH165" i="82"/>
  <c r="ULG165" i="82"/>
  <c r="ULF165" i="82"/>
  <c r="ULE165" i="82"/>
  <c r="ULD165" i="82"/>
  <c r="ULC165" i="82"/>
  <c r="ULB165" i="82"/>
  <c r="ULA165" i="82"/>
  <c r="UKZ165" i="82"/>
  <c r="UKY165" i="82"/>
  <c r="UKX165" i="82"/>
  <c r="UKW165" i="82"/>
  <c r="UKV165" i="82"/>
  <c r="UKU165" i="82"/>
  <c r="UKT165" i="82"/>
  <c r="UKS165" i="82"/>
  <c r="UKR165" i="82"/>
  <c r="UKQ165" i="82"/>
  <c r="UKP165" i="82"/>
  <c r="UKO165" i="82"/>
  <c r="UKN165" i="82"/>
  <c r="UKM165" i="82"/>
  <c r="UKL165" i="82"/>
  <c r="UKK165" i="82"/>
  <c r="UKJ165" i="82"/>
  <c r="UKI165" i="82"/>
  <c r="UKH165" i="82"/>
  <c r="UKG165" i="82"/>
  <c r="UKF165" i="82"/>
  <c r="UKE165" i="82"/>
  <c r="UKD165" i="82"/>
  <c r="UKC165" i="82"/>
  <c r="UKB165" i="82"/>
  <c r="UKA165" i="82"/>
  <c r="UJZ165" i="82"/>
  <c r="UJY165" i="82"/>
  <c r="UJX165" i="82"/>
  <c r="UJW165" i="82"/>
  <c r="UJV165" i="82"/>
  <c r="UJU165" i="82"/>
  <c r="UJT165" i="82"/>
  <c r="UJS165" i="82"/>
  <c r="UJR165" i="82"/>
  <c r="UJQ165" i="82"/>
  <c r="UJP165" i="82"/>
  <c r="UJO165" i="82"/>
  <c r="UJN165" i="82"/>
  <c r="UJM165" i="82"/>
  <c r="UJL165" i="82"/>
  <c r="UJK165" i="82"/>
  <c r="UJJ165" i="82"/>
  <c r="UJI165" i="82"/>
  <c r="UJH165" i="82"/>
  <c r="UJG165" i="82"/>
  <c r="UJF165" i="82"/>
  <c r="UJE165" i="82"/>
  <c r="UJD165" i="82"/>
  <c r="UJC165" i="82"/>
  <c r="UJB165" i="82"/>
  <c r="UJA165" i="82"/>
  <c r="UIZ165" i="82"/>
  <c r="UIY165" i="82"/>
  <c r="UIX165" i="82"/>
  <c r="UIW165" i="82"/>
  <c r="UIV165" i="82"/>
  <c r="UIU165" i="82"/>
  <c r="UIT165" i="82"/>
  <c r="UIS165" i="82"/>
  <c r="UIR165" i="82"/>
  <c r="UIQ165" i="82"/>
  <c r="UIP165" i="82"/>
  <c r="UIO165" i="82"/>
  <c r="UIN165" i="82"/>
  <c r="UIM165" i="82"/>
  <c r="UIL165" i="82"/>
  <c r="UIK165" i="82"/>
  <c r="UIJ165" i="82"/>
  <c r="UII165" i="82"/>
  <c r="UIH165" i="82"/>
  <c r="UIG165" i="82"/>
  <c r="UIF165" i="82"/>
  <c r="UIE165" i="82"/>
  <c r="UID165" i="82"/>
  <c r="UIC165" i="82"/>
  <c r="UIB165" i="82"/>
  <c r="UIA165" i="82"/>
  <c r="UHZ165" i="82"/>
  <c r="UHY165" i="82"/>
  <c r="UHX165" i="82"/>
  <c r="UHW165" i="82"/>
  <c r="UHV165" i="82"/>
  <c r="UHU165" i="82"/>
  <c r="UHT165" i="82"/>
  <c r="UHS165" i="82"/>
  <c r="UHR165" i="82"/>
  <c r="UHQ165" i="82"/>
  <c r="UHP165" i="82"/>
  <c r="UHO165" i="82"/>
  <c r="UHN165" i="82"/>
  <c r="UHM165" i="82"/>
  <c r="UHL165" i="82"/>
  <c r="UHK165" i="82"/>
  <c r="UHJ165" i="82"/>
  <c r="UHI165" i="82"/>
  <c r="UHH165" i="82"/>
  <c r="UHG165" i="82"/>
  <c r="UHF165" i="82"/>
  <c r="UHE165" i="82"/>
  <c r="UHD165" i="82"/>
  <c r="UHC165" i="82"/>
  <c r="UHB165" i="82"/>
  <c r="UHA165" i="82"/>
  <c r="UGZ165" i="82"/>
  <c r="UGY165" i="82"/>
  <c r="UGX165" i="82"/>
  <c r="UGW165" i="82"/>
  <c r="UGV165" i="82"/>
  <c r="UGU165" i="82"/>
  <c r="UGT165" i="82"/>
  <c r="UGS165" i="82"/>
  <c r="UGR165" i="82"/>
  <c r="UGQ165" i="82"/>
  <c r="UGP165" i="82"/>
  <c r="UGO165" i="82"/>
  <c r="UGN165" i="82"/>
  <c r="UGM165" i="82"/>
  <c r="UGL165" i="82"/>
  <c r="UGK165" i="82"/>
  <c r="UGJ165" i="82"/>
  <c r="UGI165" i="82"/>
  <c r="UGH165" i="82"/>
  <c r="UGG165" i="82"/>
  <c r="UGF165" i="82"/>
  <c r="UGE165" i="82"/>
  <c r="UGD165" i="82"/>
  <c r="UGC165" i="82"/>
  <c r="UGB165" i="82"/>
  <c r="UGA165" i="82"/>
  <c r="UFZ165" i="82"/>
  <c r="UFY165" i="82"/>
  <c r="UFX165" i="82"/>
  <c r="UFW165" i="82"/>
  <c r="UFV165" i="82"/>
  <c r="UFU165" i="82"/>
  <c r="UFT165" i="82"/>
  <c r="UFS165" i="82"/>
  <c r="UFR165" i="82"/>
  <c r="UFQ165" i="82"/>
  <c r="UFP165" i="82"/>
  <c r="UFO165" i="82"/>
  <c r="UFN165" i="82"/>
  <c r="UFM165" i="82"/>
  <c r="UFL165" i="82"/>
  <c r="UFK165" i="82"/>
  <c r="UFJ165" i="82"/>
  <c r="UFI165" i="82"/>
  <c r="UFH165" i="82"/>
  <c r="UFG165" i="82"/>
  <c r="UFF165" i="82"/>
  <c r="UFE165" i="82"/>
  <c r="UFD165" i="82"/>
  <c r="UFC165" i="82"/>
  <c r="UFB165" i="82"/>
  <c r="UFA165" i="82"/>
  <c r="UEZ165" i="82"/>
  <c r="UEY165" i="82"/>
  <c r="UEX165" i="82"/>
  <c r="UEW165" i="82"/>
  <c r="UEV165" i="82"/>
  <c r="UEU165" i="82"/>
  <c r="UET165" i="82"/>
  <c r="UES165" i="82"/>
  <c r="UER165" i="82"/>
  <c r="UEQ165" i="82"/>
  <c r="UEP165" i="82"/>
  <c r="UEO165" i="82"/>
  <c r="UEN165" i="82"/>
  <c r="UEM165" i="82"/>
  <c r="UEL165" i="82"/>
  <c r="UEK165" i="82"/>
  <c r="UEJ165" i="82"/>
  <c r="UEI165" i="82"/>
  <c r="UEH165" i="82"/>
  <c r="UEG165" i="82"/>
  <c r="UEF165" i="82"/>
  <c r="UEE165" i="82"/>
  <c r="UED165" i="82"/>
  <c r="UEC165" i="82"/>
  <c r="UEB165" i="82"/>
  <c r="UEA165" i="82"/>
  <c r="UDZ165" i="82"/>
  <c r="UDY165" i="82"/>
  <c r="UDX165" i="82"/>
  <c r="UDW165" i="82"/>
  <c r="UDV165" i="82"/>
  <c r="UDU165" i="82"/>
  <c r="UDT165" i="82"/>
  <c r="UDS165" i="82"/>
  <c r="UDR165" i="82"/>
  <c r="UDQ165" i="82"/>
  <c r="UDP165" i="82"/>
  <c r="UDO165" i="82"/>
  <c r="UDN165" i="82"/>
  <c r="UDM165" i="82"/>
  <c r="UDL165" i="82"/>
  <c r="UDK165" i="82"/>
  <c r="UDJ165" i="82"/>
  <c r="UDI165" i="82"/>
  <c r="UDH165" i="82"/>
  <c r="UDG165" i="82"/>
  <c r="UDF165" i="82"/>
  <c r="UDE165" i="82"/>
  <c r="UDD165" i="82"/>
  <c r="UDC165" i="82"/>
  <c r="UDB165" i="82"/>
  <c r="UDA165" i="82"/>
  <c r="UCZ165" i="82"/>
  <c r="UCY165" i="82"/>
  <c r="UCX165" i="82"/>
  <c r="UCW165" i="82"/>
  <c r="UCV165" i="82"/>
  <c r="UCU165" i="82"/>
  <c r="UCT165" i="82"/>
  <c r="UCS165" i="82"/>
  <c r="UCR165" i="82"/>
  <c r="UCQ165" i="82"/>
  <c r="UCP165" i="82"/>
  <c r="UCO165" i="82"/>
  <c r="UCN165" i="82"/>
  <c r="UCM165" i="82"/>
  <c r="UCL165" i="82"/>
  <c r="UCK165" i="82"/>
  <c r="UCJ165" i="82"/>
  <c r="UCI165" i="82"/>
  <c r="UCH165" i="82"/>
  <c r="UCG165" i="82"/>
  <c r="UCF165" i="82"/>
  <c r="UCE165" i="82"/>
  <c r="UCD165" i="82"/>
  <c r="UCC165" i="82"/>
  <c r="UCB165" i="82"/>
  <c r="UCA165" i="82"/>
  <c r="UBZ165" i="82"/>
  <c r="UBY165" i="82"/>
  <c r="UBX165" i="82"/>
  <c r="UBW165" i="82"/>
  <c r="UBV165" i="82"/>
  <c r="UBU165" i="82"/>
  <c r="UBT165" i="82"/>
  <c r="UBS165" i="82"/>
  <c r="UBR165" i="82"/>
  <c r="UBQ165" i="82"/>
  <c r="UBP165" i="82"/>
  <c r="UBO165" i="82"/>
  <c r="UBN165" i="82"/>
  <c r="UBM165" i="82"/>
  <c r="UBL165" i="82"/>
  <c r="UBK165" i="82"/>
  <c r="UBJ165" i="82"/>
  <c r="UBI165" i="82"/>
  <c r="UBH165" i="82"/>
  <c r="UBG165" i="82"/>
  <c r="UBF165" i="82"/>
  <c r="UBE165" i="82"/>
  <c r="UBD165" i="82"/>
  <c r="UBC165" i="82"/>
  <c r="UBB165" i="82"/>
  <c r="UBA165" i="82"/>
  <c r="UAZ165" i="82"/>
  <c r="UAY165" i="82"/>
  <c r="UAX165" i="82"/>
  <c r="UAW165" i="82"/>
  <c r="UAV165" i="82"/>
  <c r="UAU165" i="82"/>
  <c r="UAT165" i="82"/>
  <c r="UAS165" i="82"/>
  <c r="UAR165" i="82"/>
  <c r="UAQ165" i="82"/>
  <c r="UAP165" i="82"/>
  <c r="UAO165" i="82"/>
  <c r="UAN165" i="82"/>
  <c r="UAM165" i="82"/>
  <c r="UAL165" i="82"/>
  <c r="UAK165" i="82"/>
  <c r="UAJ165" i="82"/>
  <c r="UAI165" i="82"/>
  <c r="UAH165" i="82"/>
  <c r="UAG165" i="82"/>
  <c r="UAF165" i="82"/>
  <c r="UAE165" i="82"/>
  <c r="UAD165" i="82"/>
  <c r="UAC165" i="82"/>
  <c r="UAB165" i="82"/>
  <c r="UAA165" i="82"/>
  <c r="TZZ165" i="82"/>
  <c r="TZY165" i="82"/>
  <c r="TZX165" i="82"/>
  <c r="TZW165" i="82"/>
  <c r="TZV165" i="82"/>
  <c r="TZU165" i="82"/>
  <c r="TZT165" i="82"/>
  <c r="TZS165" i="82"/>
  <c r="TZR165" i="82"/>
  <c r="TZQ165" i="82"/>
  <c r="TZP165" i="82"/>
  <c r="TZO165" i="82"/>
  <c r="TZN165" i="82"/>
  <c r="TZM165" i="82"/>
  <c r="TZL165" i="82"/>
  <c r="TZK165" i="82"/>
  <c r="TZJ165" i="82"/>
  <c r="TZI165" i="82"/>
  <c r="TZH165" i="82"/>
  <c r="TZG165" i="82"/>
  <c r="TZF165" i="82"/>
  <c r="TZE165" i="82"/>
  <c r="TZD165" i="82"/>
  <c r="TZC165" i="82"/>
  <c r="TZB165" i="82"/>
  <c r="TZA165" i="82"/>
  <c r="TYZ165" i="82"/>
  <c r="TYY165" i="82"/>
  <c r="TYX165" i="82"/>
  <c r="TYW165" i="82"/>
  <c r="TYV165" i="82"/>
  <c r="TYU165" i="82"/>
  <c r="TYT165" i="82"/>
  <c r="TYS165" i="82"/>
  <c r="TYR165" i="82"/>
  <c r="TYQ165" i="82"/>
  <c r="TYP165" i="82"/>
  <c r="TYO165" i="82"/>
  <c r="TYN165" i="82"/>
  <c r="TYM165" i="82"/>
  <c r="TYL165" i="82"/>
  <c r="TYK165" i="82"/>
  <c r="TYJ165" i="82"/>
  <c r="TYI165" i="82"/>
  <c r="TYH165" i="82"/>
  <c r="TYG165" i="82"/>
  <c r="TYF165" i="82"/>
  <c r="TYE165" i="82"/>
  <c r="TYD165" i="82"/>
  <c r="TYC165" i="82"/>
  <c r="TYB165" i="82"/>
  <c r="TYA165" i="82"/>
  <c r="TXZ165" i="82"/>
  <c r="TXY165" i="82"/>
  <c r="TXX165" i="82"/>
  <c r="TXW165" i="82"/>
  <c r="TXV165" i="82"/>
  <c r="TXU165" i="82"/>
  <c r="TXT165" i="82"/>
  <c r="TXS165" i="82"/>
  <c r="TXR165" i="82"/>
  <c r="TXQ165" i="82"/>
  <c r="TXP165" i="82"/>
  <c r="TXO165" i="82"/>
  <c r="TXN165" i="82"/>
  <c r="TXM165" i="82"/>
  <c r="TXL165" i="82"/>
  <c r="TXK165" i="82"/>
  <c r="TXJ165" i="82"/>
  <c r="TXI165" i="82"/>
  <c r="TXH165" i="82"/>
  <c r="TXG165" i="82"/>
  <c r="TXF165" i="82"/>
  <c r="TXE165" i="82"/>
  <c r="TXD165" i="82"/>
  <c r="TXC165" i="82"/>
  <c r="TXB165" i="82"/>
  <c r="TXA165" i="82"/>
  <c r="TWZ165" i="82"/>
  <c r="TWY165" i="82"/>
  <c r="TWX165" i="82"/>
  <c r="TWW165" i="82"/>
  <c r="TWV165" i="82"/>
  <c r="TWU165" i="82"/>
  <c r="TWT165" i="82"/>
  <c r="TWS165" i="82"/>
  <c r="TWR165" i="82"/>
  <c r="TWQ165" i="82"/>
  <c r="TWP165" i="82"/>
  <c r="TWO165" i="82"/>
  <c r="TWN165" i="82"/>
  <c r="TWM165" i="82"/>
  <c r="TWL165" i="82"/>
  <c r="TWK165" i="82"/>
  <c r="TWJ165" i="82"/>
  <c r="TWI165" i="82"/>
  <c r="TWH165" i="82"/>
  <c r="TWG165" i="82"/>
  <c r="TWF165" i="82"/>
  <c r="TWE165" i="82"/>
  <c r="TWD165" i="82"/>
  <c r="TWC165" i="82"/>
  <c r="TWB165" i="82"/>
  <c r="TWA165" i="82"/>
  <c r="TVZ165" i="82"/>
  <c r="TVY165" i="82"/>
  <c r="TVX165" i="82"/>
  <c r="TVW165" i="82"/>
  <c r="TVV165" i="82"/>
  <c r="TVU165" i="82"/>
  <c r="TVT165" i="82"/>
  <c r="TVS165" i="82"/>
  <c r="TVR165" i="82"/>
  <c r="TVQ165" i="82"/>
  <c r="TVP165" i="82"/>
  <c r="TVO165" i="82"/>
  <c r="TVN165" i="82"/>
  <c r="TVM165" i="82"/>
  <c r="TVL165" i="82"/>
  <c r="TVK165" i="82"/>
  <c r="TVJ165" i="82"/>
  <c r="TVI165" i="82"/>
  <c r="TVH165" i="82"/>
  <c r="TVG165" i="82"/>
  <c r="TVF165" i="82"/>
  <c r="TVE165" i="82"/>
  <c r="TVD165" i="82"/>
  <c r="TVC165" i="82"/>
  <c r="TVB165" i="82"/>
  <c r="TVA165" i="82"/>
  <c r="TUZ165" i="82"/>
  <c r="TUY165" i="82"/>
  <c r="TUX165" i="82"/>
  <c r="TUW165" i="82"/>
  <c r="TUV165" i="82"/>
  <c r="TUU165" i="82"/>
  <c r="TUT165" i="82"/>
  <c r="TUS165" i="82"/>
  <c r="TUR165" i="82"/>
  <c r="TUQ165" i="82"/>
  <c r="TUP165" i="82"/>
  <c r="TUO165" i="82"/>
  <c r="TUN165" i="82"/>
  <c r="TUM165" i="82"/>
  <c r="TUL165" i="82"/>
  <c r="TUK165" i="82"/>
  <c r="TUJ165" i="82"/>
  <c r="TUI165" i="82"/>
  <c r="TUH165" i="82"/>
  <c r="TUG165" i="82"/>
  <c r="TUF165" i="82"/>
  <c r="TUE165" i="82"/>
  <c r="TUD165" i="82"/>
  <c r="TUC165" i="82"/>
  <c r="TUB165" i="82"/>
  <c r="TUA165" i="82"/>
  <c r="TTZ165" i="82"/>
  <c r="TTY165" i="82"/>
  <c r="TTX165" i="82"/>
  <c r="TTW165" i="82"/>
  <c r="TTV165" i="82"/>
  <c r="TTU165" i="82"/>
  <c r="TTT165" i="82"/>
  <c r="TTS165" i="82"/>
  <c r="TTR165" i="82"/>
  <c r="TTQ165" i="82"/>
  <c r="TTP165" i="82"/>
  <c r="TTO165" i="82"/>
  <c r="TTN165" i="82"/>
  <c r="TTM165" i="82"/>
  <c r="TTL165" i="82"/>
  <c r="TTK165" i="82"/>
  <c r="TTJ165" i="82"/>
  <c r="TTI165" i="82"/>
  <c r="TTH165" i="82"/>
  <c r="TTG165" i="82"/>
  <c r="TTF165" i="82"/>
  <c r="TTE165" i="82"/>
  <c r="TTD165" i="82"/>
  <c r="TTC165" i="82"/>
  <c r="TTB165" i="82"/>
  <c r="TTA165" i="82"/>
  <c r="TSZ165" i="82"/>
  <c r="TSY165" i="82"/>
  <c r="TSX165" i="82"/>
  <c r="TSW165" i="82"/>
  <c r="TSV165" i="82"/>
  <c r="TSU165" i="82"/>
  <c r="TST165" i="82"/>
  <c r="TSS165" i="82"/>
  <c r="TSR165" i="82"/>
  <c r="TSQ165" i="82"/>
  <c r="TSP165" i="82"/>
  <c r="TSO165" i="82"/>
  <c r="TSN165" i="82"/>
  <c r="TSM165" i="82"/>
  <c r="TSL165" i="82"/>
  <c r="TSK165" i="82"/>
  <c r="TSJ165" i="82"/>
  <c r="TSI165" i="82"/>
  <c r="TSH165" i="82"/>
  <c r="TSG165" i="82"/>
  <c r="TSF165" i="82"/>
  <c r="TSE165" i="82"/>
  <c r="TSD165" i="82"/>
  <c r="TSC165" i="82"/>
  <c r="TSB165" i="82"/>
  <c r="TSA165" i="82"/>
  <c r="TRZ165" i="82"/>
  <c r="TRY165" i="82"/>
  <c r="TRX165" i="82"/>
  <c r="TRW165" i="82"/>
  <c r="TRV165" i="82"/>
  <c r="TRU165" i="82"/>
  <c r="TRT165" i="82"/>
  <c r="TRS165" i="82"/>
  <c r="TRR165" i="82"/>
  <c r="TRQ165" i="82"/>
  <c r="TRP165" i="82"/>
  <c r="TRO165" i="82"/>
  <c r="TRN165" i="82"/>
  <c r="TRM165" i="82"/>
  <c r="TRL165" i="82"/>
  <c r="TRK165" i="82"/>
  <c r="TRJ165" i="82"/>
  <c r="TRI165" i="82"/>
  <c r="TRH165" i="82"/>
  <c r="TRG165" i="82"/>
  <c r="TRF165" i="82"/>
  <c r="TRE165" i="82"/>
  <c r="TRD165" i="82"/>
  <c r="TRC165" i="82"/>
  <c r="TRB165" i="82"/>
  <c r="TRA165" i="82"/>
  <c r="TQZ165" i="82"/>
  <c r="TQY165" i="82"/>
  <c r="TQX165" i="82"/>
  <c r="TQW165" i="82"/>
  <c r="TQV165" i="82"/>
  <c r="TQU165" i="82"/>
  <c r="TQT165" i="82"/>
  <c r="TQS165" i="82"/>
  <c r="TQR165" i="82"/>
  <c r="TQQ165" i="82"/>
  <c r="TQP165" i="82"/>
  <c r="TQO165" i="82"/>
  <c r="TQN165" i="82"/>
  <c r="TQM165" i="82"/>
  <c r="TQL165" i="82"/>
  <c r="TQK165" i="82"/>
  <c r="TQJ165" i="82"/>
  <c r="TQI165" i="82"/>
  <c r="TQH165" i="82"/>
  <c r="TQG165" i="82"/>
  <c r="TQF165" i="82"/>
  <c r="TQE165" i="82"/>
  <c r="TQD165" i="82"/>
  <c r="TQC165" i="82"/>
  <c r="TQB165" i="82"/>
  <c r="TQA165" i="82"/>
  <c r="TPZ165" i="82"/>
  <c r="TPY165" i="82"/>
  <c r="TPX165" i="82"/>
  <c r="TPW165" i="82"/>
  <c r="TPV165" i="82"/>
  <c r="TPU165" i="82"/>
  <c r="TPT165" i="82"/>
  <c r="TPS165" i="82"/>
  <c r="TPR165" i="82"/>
  <c r="TPQ165" i="82"/>
  <c r="TPP165" i="82"/>
  <c r="TPO165" i="82"/>
  <c r="TPN165" i="82"/>
  <c r="TPM165" i="82"/>
  <c r="TPL165" i="82"/>
  <c r="TPK165" i="82"/>
  <c r="TPJ165" i="82"/>
  <c r="TPI165" i="82"/>
  <c r="TPH165" i="82"/>
  <c r="TPG165" i="82"/>
  <c r="TPF165" i="82"/>
  <c r="TPE165" i="82"/>
  <c r="TPD165" i="82"/>
  <c r="TPC165" i="82"/>
  <c r="TPB165" i="82"/>
  <c r="TPA165" i="82"/>
  <c r="TOZ165" i="82"/>
  <c r="TOY165" i="82"/>
  <c r="TOX165" i="82"/>
  <c r="TOW165" i="82"/>
  <c r="TOV165" i="82"/>
  <c r="TOU165" i="82"/>
  <c r="TOT165" i="82"/>
  <c r="TOS165" i="82"/>
  <c r="TOR165" i="82"/>
  <c r="TOQ165" i="82"/>
  <c r="TOP165" i="82"/>
  <c r="TOO165" i="82"/>
  <c r="TON165" i="82"/>
  <c r="TOM165" i="82"/>
  <c r="TOL165" i="82"/>
  <c r="TOK165" i="82"/>
  <c r="TOJ165" i="82"/>
  <c r="TOI165" i="82"/>
  <c r="TOH165" i="82"/>
  <c r="TOG165" i="82"/>
  <c r="TOF165" i="82"/>
  <c r="TOE165" i="82"/>
  <c r="TOD165" i="82"/>
  <c r="TOC165" i="82"/>
  <c r="TOB165" i="82"/>
  <c r="TOA165" i="82"/>
  <c r="TNZ165" i="82"/>
  <c r="TNY165" i="82"/>
  <c r="TNX165" i="82"/>
  <c r="TNW165" i="82"/>
  <c r="TNV165" i="82"/>
  <c r="TNU165" i="82"/>
  <c r="TNT165" i="82"/>
  <c r="TNS165" i="82"/>
  <c r="TNR165" i="82"/>
  <c r="TNQ165" i="82"/>
  <c r="TNP165" i="82"/>
  <c r="TNO165" i="82"/>
  <c r="TNN165" i="82"/>
  <c r="TNM165" i="82"/>
  <c r="TNL165" i="82"/>
  <c r="TNK165" i="82"/>
  <c r="TNJ165" i="82"/>
  <c r="TNI165" i="82"/>
  <c r="TNH165" i="82"/>
  <c r="TNG165" i="82"/>
  <c r="TNF165" i="82"/>
  <c r="TNE165" i="82"/>
  <c r="TND165" i="82"/>
  <c r="TNC165" i="82"/>
  <c r="TNB165" i="82"/>
  <c r="TNA165" i="82"/>
  <c r="TMZ165" i="82"/>
  <c r="TMY165" i="82"/>
  <c r="TMX165" i="82"/>
  <c r="TMW165" i="82"/>
  <c r="TMV165" i="82"/>
  <c r="TMU165" i="82"/>
  <c r="TMT165" i="82"/>
  <c r="TMS165" i="82"/>
  <c r="TMR165" i="82"/>
  <c r="TMQ165" i="82"/>
  <c r="TMP165" i="82"/>
  <c r="TMO165" i="82"/>
  <c r="TMN165" i="82"/>
  <c r="TMM165" i="82"/>
  <c r="TML165" i="82"/>
  <c r="TMK165" i="82"/>
  <c r="TMJ165" i="82"/>
  <c r="TMI165" i="82"/>
  <c r="TMH165" i="82"/>
  <c r="TMG165" i="82"/>
  <c r="TMF165" i="82"/>
  <c r="TME165" i="82"/>
  <c r="TMD165" i="82"/>
  <c r="TMC165" i="82"/>
  <c r="TMB165" i="82"/>
  <c r="TMA165" i="82"/>
  <c r="TLZ165" i="82"/>
  <c r="TLY165" i="82"/>
  <c r="TLX165" i="82"/>
  <c r="TLW165" i="82"/>
  <c r="TLV165" i="82"/>
  <c r="TLU165" i="82"/>
  <c r="TLT165" i="82"/>
  <c r="TLS165" i="82"/>
  <c r="TLR165" i="82"/>
  <c r="TLQ165" i="82"/>
  <c r="TLP165" i="82"/>
  <c r="TLO165" i="82"/>
  <c r="TLN165" i="82"/>
  <c r="TLM165" i="82"/>
  <c r="TLL165" i="82"/>
  <c r="TLK165" i="82"/>
  <c r="TLJ165" i="82"/>
  <c r="TLI165" i="82"/>
  <c r="TLH165" i="82"/>
  <c r="TLG165" i="82"/>
  <c r="TLF165" i="82"/>
  <c r="TLE165" i="82"/>
  <c r="TLD165" i="82"/>
  <c r="TLC165" i="82"/>
  <c r="TLB165" i="82"/>
  <c r="TLA165" i="82"/>
  <c r="TKZ165" i="82"/>
  <c r="TKY165" i="82"/>
  <c r="TKX165" i="82"/>
  <c r="TKW165" i="82"/>
  <c r="TKV165" i="82"/>
  <c r="TKU165" i="82"/>
  <c r="TKT165" i="82"/>
  <c r="TKS165" i="82"/>
  <c r="TKR165" i="82"/>
  <c r="TKQ165" i="82"/>
  <c r="TKP165" i="82"/>
  <c r="TKO165" i="82"/>
  <c r="TKN165" i="82"/>
  <c r="TKM165" i="82"/>
  <c r="TKL165" i="82"/>
  <c r="TKK165" i="82"/>
  <c r="TKJ165" i="82"/>
  <c r="TKI165" i="82"/>
  <c r="TKH165" i="82"/>
  <c r="TKG165" i="82"/>
  <c r="TKF165" i="82"/>
  <c r="TKE165" i="82"/>
  <c r="TKD165" i="82"/>
  <c r="TKC165" i="82"/>
  <c r="TKB165" i="82"/>
  <c r="TKA165" i="82"/>
  <c r="TJZ165" i="82"/>
  <c r="TJY165" i="82"/>
  <c r="TJX165" i="82"/>
  <c r="TJW165" i="82"/>
  <c r="TJV165" i="82"/>
  <c r="TJU165" i="82"/>
  <c r="TJT165" i="82"/>
  <c r="TJS165" i="82"/>
  <c r="TJR165" i="82"/>
  <c r="TJQ165" i="82"/>
  <c r="TJP165" i="82"/>
  <c r="TJO165" i="82"/>
  <c r="TJN165" i="82"/>
  <c r="TJM165" i="82"/>
  <c r="TJL165" i="82"/>
  <c r="TJK165" i="82"/>
  <c r="TJJ165" i="82"/>
  <c r="TJI165" i="82"/>
  <c r="TJH165" i="82"/>
  <c r="TJG165" i="82"/>
  <c r="TJF165" i="82"/>
  <c r="TJE165" i="82"/>
  <c r="TJD165" i="82"/>
  <c r="TJC165" i="82"/>
  <c r="TJB165" i="82"/>
  <c r="TJA165" i="82"/>
  <c r="TIZ165" i="82"/>
  <c r="TIY165" i="82"/>
  <c r="TIX165" i="82"/>
  <c r="TIW165" i="82"/>
  <c r="TIV165" i="82"/>
  <c r="TIU165" i="82"/>
  <c r="TIT165" i="82"/>
  <c r="TIS165" i="82"/>
  <c r="TIR165" i="82"/>
  <c r="TIQ165" i="82"/>
  <c r="TIP165" i="82"/>
  <c r="TIO165" i="82"/>
  <c r="TIN165" i="82"/>
  <c r="TIM165" i="82"/>
  <c r="TIL165" i="82"/>
  <c r="TIK165" i="82"/>
  <c r="TIJ165" i="82"/>
  <c r="TII165" i="82"/>
  <c r="TIH165" i="82"/>
  <c r="TIG165" i="82"/>
  <c r="TIF165" i="82"/>
  <c r="TIE165" i="82"/>
  <c r="TID165" i="82"/>
  <c r="TIC165" i="82"/>
  <c r="TIB165" i="82"/>
  <c r="TIA165" i="82"/>
  <c r="THZ165" i="82"/>
  <c r="THY165" i="82"/>
  <c r="THX165" i="82"/>
  <c r="THW165" i="82"/>
  <c r="THV165" i="82"/>
  <c r="THU165" i="82"/>
  <c r="THT165" i="82"/>
  <c r="THS165" i="82"/>
  <c r="THR165" i="82"/>
  <c r="THQ165" i="82"/>
  <c r="THP165" i="82"/>
  <c r="THO165" i="82"/>
  <c r="THN165" i="82"/>
  <c r="THM165" i="82"/>
  <c r="THL165" i="82"/>
  <c r="THK165" i="82"/>
  <c r="THJ165" i="82"/>
  <c r="THI165" i="82"/>
  <c r="THH165" i="82"/>
  <c r="THG165" i="82"/>
  <c r="THF165" i="82"/>
  <c r="THE165" i="82"/>
  <c r="THD165" i="82"/>
  <c r="THC165" i="82"/>
  <c r="THB165" i="82"/>
  <c r="THA165" i="82"/>
  <c r="TGZ165" i="82"/>
  <c r="TGY165" i="82"/>
  <c r="TGX165" i="82"/>
  <c r="TGW165" i="82"/>
  <c r="TGV165" i="82"/>
  <c r="TGU165" i="82"/>
  <c r="TGT165" i="82"/>
  <c r="TGS165" i="82"/>
  <c r="TGR165" i="82"/>
  <c r="TGQ165" i="82"/>
  <c r="TGP165" i="82"/>
  <c r="TGO165" i="82"/>
  <c r="TGN165" i="82"/>
  <c r="TGM165" i="82"/>
  <c r="TGL165" i="82"/>
  <c r="TGK165" i="82"/>
  <c r="TGJ165" i="82"/>
  <c r="TGI165" i="82"/>
  <c r="TGH165" i="82"/>
  <c r="TGG165" i="82"/>
  <c r="TGF165" i="82"/>
  <c r="TGE165" i="82"/>
  <c r="TGD165" i="82"/>
  <c r="TGC165" i="82"/>
  <c r="TGB165" i="82"/>
  <c r="TGA165" i="82"/>
  <c r="TFZ165" i="82"/>
  <c r="TFY165" i="82"/>
  <c r="TFX165" i="82"/>
  <c r="TFW165" i="82"/>
  <c r="TFV165" i="82"/>
  <c r="TFU165" i="82"/>
  <c r="TFT165" i="82"/>
  <c r="TFS165" i="82"/>
  <c r="TFR165" i="82"/>
  <c r="TFQ165" i="82"/>
  <c r="TFP165" i="82"/>
  <c r="TFO165" i="82"/>
  <c r="TFN165" i="82"/>
  <c r="TFM165" i="82"/>
  <c r="TFL165" i="82"/>
  <c r="TFK165" i="82"/>
  <c r="TFJ165" i="82"/>
  <c r="TFI165" i="82"/>
  <c r="TFH165" i="82"/>
  <c r="TFG165" i="82"/>
  <c r="TFF165" i="82"/>
  <c r="TFE165" i="82"/>
  <c r="TFD165" i="82"/>
  <c r="TFC165" i="82"/>
  <c r="TFB165" i="82"/>
  <c r="TFA165" i="82"/>
  <c r="TEZ165" i="82"/>
  <c r="TEY165" i="82"/>
  <c r="TEX165" i="82"/>
  <c r="TEW165" i="82"/>
  <c r="TEV165" i="82"/>
  <c r="TEU165" i="82"/>
  <c r="TET165" i="82"/>
  <c r="TES165" i="82"/>
  <c r="TER165" i="82"/>
  <c r="TEQ165" i="82"/>
  <c r="TEP165" i="82"/>
  <c r="TEO165" i="82"/>
  <c r="TEN165" i="82"/>
  <c r="TEM165" i="82"/>
  <c r="TEL165" i="82"/>
  <c r="TEK165" i="82"/>
  <c r="TEJ165" i="82"/>
  <c r="TEI165" i="82"/>
  <c r="TEH165" i="82"/>
  <c r="TEG165" i="82"/>
  <c r="TEF165" i="82"/>
  <c r="TEE165" i="82"/>
  <c r="TED165" i="82"/>
  <c r="TEC165" i="82"/>
  <c r="TEB165" i="82"/>
  <c r="TEA165" i="82"/>
  <c r="TDZ165" i="82"/>
  <c r="TDY165" i="82"/>
  <c r="TDX165" i="82"/>
  <c r="TDW165" i="82"/>
  <c r="TDV165" i="82"/>
  <c r="TDU165" i="82"/>
  <c r="TDT165" i="82"/>
  <c r="TDS165" i="82"/>
  <c r="TDR165" i="82"/>
  <c r="TDQ165" i="82"/>
  <c r="TDP165" i="82"/>
  <c r="TDO165" i="82"/>
  <c r="TDN165" i="82"/>
  <c r="TDM165" i="82"/>
  <c r="TDL165" i="82"/>
  <c r="TDK165" i="82"/>
  <c r="TDJ165" i="82"/>
  <c r="TDI165" i="82"/>
  <c r="TDH165" i="82"/>
  <c r="TDG165" i="82"/>
  <c r="TDF165" i="82"/>
  <c r="TDE165" i="82"/>
  <c r="TDD165" i="82"/>
  <c r="TDC165" i="82"/>
  <c r="TDB165" i="82"/>
  <c r="TDA165" i="82"/>
  <c r="TCZ165" i="82"/>
  <c r="TCY165" i="82"/>
  <c r="TCX165" i="82"/>
  <c r="TCW165" i="82"/>
  <c r="TCV165" i="82"/>
  <c r="TCU165" i="82"/>
  <c r="TCT165" i="82"/>
  <c r="TCS165" i="82"/>
  <c r="TCR165" i="82"/>
  <c r="TCQ165" i="82"/>
  <c r="TCP165" i="82"/>
  <c r="TCO165" i="82"/>
  <c r="TCN165" i="82"/>
  <c r="TCM165" i="82"/>
  <c r="TCL165" i="82"/>
  <c r="TCK165" i="82"/>
  <c r="TCJ165" i="82"/>
  <c r="TCI165" i="82"/>
  <c r="TCH165" i="82"/>
  <c r="TCG165" i="82"/>
  <c r="TCF165" i="82"/>
  <c r="TCE165" i="82"/>
  <c r="TCD165" i="82"/>
  <c r="TCC165" i="82"/>
  <c r="TCB165" i="82"/>
  <c r="TCA165" i="82"/>
  <c r="TBZ165" i="82"/>
  <c r="TBY165" i="82"/>
  <c r="TBX165" i="82"/>
  <c r="TBW165" i="82"/>
  <c r="TBV165" i="82"/>
  <c r="TBU165" i="82"/>
  <c r="TBT165" i="82"/>
  <c r="TBS165" i="82"/>
  <c r="TBR165" i="82"/>
  <c r="TBQ165" i="82"/>
  <c r="TBP165" i="82"/>
  <c r="TBO165" i="82"/>
  <c r="TBN165" i="82"/>
  <c r="TBM165" i="82"/>
  <c r="TBL165" i="82"/>
  <c r="TBK165" i="82"/>
  <c r="TBJ165" i="82"/>
  <c r="TBI165" i="82"/>
  <c r="TBH165" i="82"/>
  <c r="TBG165" i="82"/>
  <c r="TBF165" i="82"/>
  <c r="TBE165" i="82"/>
  <c r="TBD165" i="82"/>
  <c r="TBC165" i="82"/>
  <c r="TBB165" i="82"/>
  <c r="TBA165" i="82"/>
  <c r="TAZ165" i="82"/>
  <c r="TAY165" i="82"/>
  <c r="TAX165" i="82"/>
  <c r="TAW165" i="82"/>
  <c r="TAV165" i="82"/>
  <c r="TAU165" i="82"/>
  <c r="TAT165" i="82"/>
  <c r="TAS165" i="82"/>
  <c r="TAR165" i="82"/>
  <c r="TAQ165" i="82"/>
  <c r="TAP165" i="82"/>
  <c r="TAO165" i="82"/>
  <c r="TAN165" i="82"/>
  <c r="TAM165" i="82"/>
  <c r="TAL165" i="82"/>
  <c r="TAK165" i="82"/>
  <c r="TAJ165" i="82"/>
  <c r="TAI165" i="82"/>
  <c r="TAH165" i="82"/>
  <c r="TAG165" i="82"/>
  <c r="TAF165" i="82"/>
  <c r="TAE165" i="82"/>
  <c r="TAD165" i="82"/>
  <c r="TAC165" i="82"/>
  <c r="TAB165" i="82"/>
  <c r="TAA165" i="82"/>
  <c r="SZZ165" i="82"/>
  <c r="SZY165" i="82"/>
  <c r="SZX165" i="82"/>
  <c r="SZW165" i="82"/>
  <c r="SZV165" i="82"/>
  <c r="SZU165" i="82"/>
  <c r="SZT165" i="82"/>
  <c r="SZS165" i="82"/>
  <c r="SZR165" i="82"/>
  <c r="SZQ165" i="82"/>
  <c r="SZP165" i="82"/>
  <c r="SZO165" i="82"/>
  <c r="SZN165" i="82"/>
  <c r="SZM165" i="82"/>
  <c r="SZL165" i="82"/>
  <c r="SZK165" i="82"/>
  <c r="SZJ165" i="82"/>
  <c r="SZI165" i="82"/>
  <c r="SZH165" i="82"/>
  <c r="SZG165" i="82"/>
  <c r="SZF165" i="82"/>
  <c r="SZE165" i="82"/>
  <c r="SZD165" i="82"/>
  <c r="SZC165" i="82"/>
  <c r="SZB165" i="82"/>
  <c r="SZA165" i="82"/>
  <c r="SYZ165" i="82"/>
  <c r="SYY165" i="82"/>
  <c r="SYX165" i="82"/>
  <c r="SYW165" i="82"/>
  <c r="SYV165" i="82"/>
  <c r="SYU165" i="82"/>
  <c r="SYT165" i="82"/>
  <c r="SYS165" i="82"/>
  <c r="SYR165" i="82"/>
  <c r="SYQ165" i="82"/>
  <c r="SYP165" i="82"/>
  <c r="SYO165" i="82"/>
  <c r="SYN165" i="82"/>
  <c r="SYM165" i="82"/>
  <c r="SYL165" i="82"/>
  <c r="SYK165" i="82"/>
  <c r="SYJ165" i="82"/>
  <c r="SYI165" i="82"/>
  <c r="SYH165" i="82"/>
  <c r="SYG165" i="82"/>
  <c r="SYF165" i="82"/>
  <c r="SYE165" i="82"/>
  <c r="SYD165" i="82"/>
  <c r="SYC165" i="82"/>
  <c r="SYB165" i="82"/>
  <c r="SYA165" i="82"/>
  <c r="SXZ165" i="82"/>
  <c r="SXY165" i="82"/>
  <c r="SXX165" i="82"/>
  <c r="SXW165" i="82"/>
  <c r="SXV165" i="82"/>
  <c r="SXU165" i="82"/>
  <c r="SXT165" i="82"/>
  <c r="SXS165" i="82"/>
  <c r="SXR165" i="82"/>
  <c r="SXQ165" i="82"/>
  <c r="SXP165" i="82"/>
  <c r="SXO165" i="82"/>
  <c r="SXN165" i="82"/>
  <c r="SXM165" i="82"/>
  <c r="SXL165" i="82"/>
  <c r="SXK165" i="82"/>
  <c r="SXJ165" i="82"/>
  <c r="SXI165" i="82"/>
  <c r="SXH165" i="82"/>
  <c r="SXG165" i="82"/>
  <c r="SXF165" i="82"/>
  <c r="SXE165" i="82"/>
  <c r="SXD165" i="82"/>
  <c r="SXC165" i="82"/>
  <c r="SXB165" i="82"/>
  <c r="SXA165" i="82"/>
  <c r="SWZ165" i="82"/>
  <c r="SWY165" i="82"/>
  <c r="SWX165" i="82"/>
  <c r="SWW165" i="82"/>
  <c r="SWV165" i="82"/>
  <c r="SWU165" i="82"/>
  <c r="SWT165" i="82"/>
  <c r="SWS165" i="82"/>
  <c r="SWR165" i="82"/>
  <c r="SWQ165" i="82"/>
  <c r="SWP165" i="82"/>
  <c r="SWO165" i="82"/>
  <c r="SWN165" i="82"/>
  <c r="SWM165" i="82"/>
  <c r="SWL165" i="82"/>
  <c r="SWK165" i="82"/>
  <c r="SWJ165" i="82"/>
  <c r="SWI165" i="82"/>
  <c r="SWH165" i="82"/>
  <c r="SWG165" i="82"/>
  <c r="SWF165" i="82"/>
  <c r="SWE165" i="82"/>
  <c r="SWD165" i="82"/>
  <c r="SWC165" i="82"/>
  <c r="SWB165" i="82"/>
  <c r="SWA165" i="82"/>
  <c r="SVZ165" i="82"/>
  <c r="SVY165" i="82"/>
  <c r="SVX165" i="82"/>
  <c r="SVW165" i="82"/>
  <c r="SVV165" i="82"/>
  <c r="SVU165" i="82"/>
  <c r="SVT165" i="82"/>
  <c r="SVS165" i="82"/>
  <c r="SVR165" i="82"/>
  <c r="SVQ165" i="82"/>
  <c r="SVP165" i="82"/>
  <c r="SVO165" i="82"/>
  <c r="SVN165" i="82"/>
  <c r="SVM165" i="82"/>
  <c r="SVL165" i="82"/>
  <c r="SVK165" i="82"/>
  <c r="SVJ165" i="82"/>
  <c r="SVI165" i="82"/>
  <c r="SVH165" i="82"/>
  <c r="SVG165" i="82"/>
  <c r="SVF165" i="82"/>
  <c r="SVE165" i="82"/>
  <c r="SVD165" i="82"/>
  <c r="SVC165" i="82"/>
  <c r="SVB165" i="82"/>
  <c r="SVA165" i="82"/>
  <c r="SUZ165" i="82"/>
  <c r="SUY165" i="82"/>
  <c r="SUX165" i="82"/>
  <c r="SUW165" i="82"/>
  <c r="SUV165" i="82"/>
  <c r="SUU165" i="82"/>
  <c r="SUT165" i="82"/>
  <c r="SUS165" i="82"/>
  <c r="SUR165" i="82"/>
  <c r="SUQ165" i="82"/>
  <c r="SUP165" i="82"/>
  <c r="SUO165" i="82"/>
  <c r="SUN165" i="82"/>
  <c r="SUM165" i="82"/>
  <c r="SUL165" i="82"/>
  <c r="SUK165" i="82"/>
  <c r="SUJ165" i="82"/>
  <c r="SUI165" i="82"/>
  <c r="SUH165" i="82"/>
  <c r="SUG165" i="82"/>
  <c r="SUF165" i="82"/>
  <c r="SUE165" i="82"/>
  <c r="SUD165" i="82"/>
  <c r="SUC165" i="82"/>
  <c r="SUB165" i="82"/>
  <c r="SUA165" i="82"/>
  <c r="STZ165" i="82"/>
  <c r="STY165" i="82"/>
  <c r="STX165" i="82"/>
  <c r="STW165" i="82"/>
  <c r="STV165" i="82"/>
  <c r="STU165" i="82"/>
  <c r="STT165" i="82"/>
  <c r="STS165" i="82"/>
  <c r="STR165" i="82"/>
  <c r="STQ165" i="82"/>
  <c r="STP165" i="82"/>
  <c r="STO165" i="82"/>
  <c r="STN165" i="82"/>
  <c r="STM165" i="82"/>
  <c r="STL165" i="82"/>
  <c r="STK165" i="82"/>
  <c r="STJ165" i="82"/>
  <c r="STI165" i="82"/>
  <c r="STH165" i="82"/>
  <c r="STG165" i="82"/>
  <c r="STF165" i="82"/>
  <c r="STE165" i="82"/>
  <c r="STD165" i="82"/>
  <c r="STC165" i="82"/>
  <c r="STB165" i="82"/>
  <c r="STA165" i="82"/>
  <c r="SSZ165" i="82"/>
  <c r="SSY165" i="82"/>
  <c r="SSX165" i="82"/>
  <c r="SSW165" i="82"/>
  <c r="SSV165" i="82"/>
  <c r="SSU165" i="82"/>
  <c r="SST165" i="82"/>
  <c r="SSS165" i="82"/>
  <c r="SSR165" i="82"/>
  <c r="SSQ165" i="82"/>
  <c r="SSP165" i="82"/>
  <c r="SSO165" i="82"/>
  <c r="SSN165" i="82"/>
  <c r="SSM165" i="82"/>
  <c r="SSL165" i="82"/>
  <c r="SSK165" i="82"/>
  <c r="SSJ165" i="82"/>
  <c r="SSI165" i="82"/>
  <c r="SSH165" i="82"/>
  <c r="SSG165" i="82"/>
  <c r="SSF165" i="82"/>
  <c r="SSE165" i="82"/>
  <c r="SSD165" i="82"/>
  <c r="SSC165" i="82"/>
  <c r="SSB165" i="82"/>
  <c r="SSA165" i="82"/>
  <c r="SRZ165" i="82"/>
  <c r="SRY165" i="82"/>
  <c r="SRX165" i="82"/>
  <c r="SRW165" i="82"/>
  <c r="SRV165" i="82"/>
  <c r="SRU165" i="82"/>
  <c r="SRT165" i="82"/>
  <c r="SRS165" i="82"/>
  <c r="SRR165" i="82"/>
  <c r="SRQ165" i="82"/>
  <c r="SRP165" i="82"/>
  <c r="SRO165" i="82"/>
  <c r="SRN165" i="82"/>
  <c r="SRM165" i="82"/>
  <c r="SRL165" i="82"/>
  <c r="SRK165" i="82"/>
  <c r="SRJ165" i="82"/>
  <c r="SRI165" i="82"/>
  <c r="SRH165" i="82"/>
  <c r="SRG165" i="82"/>
  <c r="SRF165" i="82"/>
  <c r="SRE165" i="82"/>
  <c r="SRD165" i="82"/>
  <c r="SRC165" i="82"/>
  <c r="SRB165" i="82"/>
  <c r="SRA165" i="82"/>
  <c r="SQZ165" i="82"/>
  <c r="SQY165" i="82"/>
  <c r="SQX165" i="82"/>
  <c r="SQW165" i="82"/>
  <c r="SQV165" i="82"/>
  <c r="SQU165" i="82"/>
  <c r="SQT165" i="82"/>
  <c r="SQS165" i="82"/>
  <c r="SQR165" i="82"/>
  <c r="SQQ165" i="82"/>
  <c r="SQP165" i="82"/>
  <c r="SQO165" i="82"/>
  <c r="SQN165" i="82"/>
  <c r="SQM165" i="82"/>
  <c r="SQL165" i="82"/>
  <c r="SQK165" i="82"/>
  <c r="SQJ165" i="82"/>
  <c r="SQI165" i="82"/>
  <c r="SQH165" i="82"/>
  <c r="SQG165" i="82"/>
  <c r="SQF165" i="82"/>
  <c r="SQE165" i="82"/>
  <c r="SQD165" i="82"/>
  <c r="SQC165" i="82"/>
  <c r="SQB165" i="82"/>
  <c r="SQA165" i="82"/>
  <c r="SPZ165" i="82"/>
  <c r="SPY165" i="82"/>
  <c r="SPX165" i="82"/>
  <c r="SPW165" i="82"/>
  <c r="SPV165" i="82"/>
  <c r="SPU165" i="82"/>
  <c r="SPT165" i="82"/>
  <c r="SPS165" i="82"/>
  <c r="SPR165" i="82"/>
  <c r="SPQ165" i="82"/>
  <c r="SPP165" i="82"/>
  <c r="SPO165" i="82"/>
  <c r="SPN165" i="82"/>
  <c r="SPM165" i="82"/>
  <c r="SPL165" i="82"/>
  <c r="SPK165" i="82"/>
  <c r="SPJ165" i="82"/>
  <c r="SPI165" i="82"/>
  <c r="SPH165" i="82"/>
  <c r="SPG165" i="82"/>
  <c r="SPF165" i="82"/>
  <c r="SPE165" i="82"/>
  <c r="SPD165" i="82"/>
  <c r="SPC165" i="82"/>
  <c r="SPB165" i="82"/>
  <c r="SPA165" i="82"/>
  <c r="SOZ165" i="82"/>
  <c r="SOY165" i="82"/>
  <c r="SOX165" i="82"/>
  <c r="SOW165" i="82"/>
  <c r="SOV165" i="82"/>
  <c r="SOU165" i="82"/>
  <c r="SOT165" i="82"/>
  <c r="SOS165" i="82"/>
  <c r="SOR165" i="82"/>
  <c r="SOQ165" i="82"/>
  <c r="SOP165" i="82"/>
  <c r="SOO165" i="82"/>
  <c r="SON165" i="82"/>
  <c r="SOM165" i="82"/>
  <c r="SOL165" i="82"/>
  <c r="SOK165" i="82"/>
  <c r="SOJ165" i="82"/>
  <c r="SOI165" i="82"/>
  <c r="SOH165" i="82"/>
  <c r="SOG165" i="82"/>
  <c r="SOF165" i="82"/>
  <c r="SOE165" i="82"/>
  <c r="SOD165" i="82"/>
  <c r="SOC165" i="82"/>
  <c r="SOB165" i="82"/>
  <c r="SOA165" i="82"/>
  <c r="SNZ165" i="82"/>
  <c r="SNY165" i="82"/>
  <c r="SNX165" i="82"/>
  <c r="SNW165" i="82"/>
  <c r="SNV165" i="82"/>
  <c r="SNU165" i="82"/>
  <c r="SNT165" i="82"/>
  <c r="SNS165" i="82"/>
  <c r="SNR165" i="82"/>
  <c r="SNQ165" i="82"/>
  <c r="SNP165" i="82"/>
  <c r="SNO165" i="82"/>
  <c r="SNN165" i="82"/>
  <c r="SNM165" i="82"/>
  <c r="SNL165" i="82"/>
  <c r="SNK165" i="82"/>
  <c r="SNJ165" i="82"/>
  <c r="SNI165" i="82"/>
  <c r="SNH165" i="82"/>
  <c r="SNG165" i="82"/>
  <c r="SNF165" i="82"/>
  <c r="SNE165" i="82"/>
  <c r="SND165" i="82"/>
  <c r="SNC165" i="82"/>
  <c r="SNB165" i="82"/>
  <c r="SNA165" i="82"/>
  <c r="SMZ165" i="82"/>
  <c r="SMY165" i="82"/>
  <c r="SMX165" i="82"/>
  <c r="SMW165" i="82"/>
  <c r="SMV165" i="82"/>
  <c r="SMU165" i="82"/>
  <c r="SMT165" i="82"/>
  <c r="SMS165" i="82"/>
  <c r="SMR165" i="82"/>
  <c r="SMQ165" i="82"/>
  <c r="SMP165" i="82"/>
  <c r="SMO165" i="82"/>
  <c r="SMN165" i="82"/>
  <c r="SMM165" i="82"/>
  <c r="SML165" i="82"/>
  <c r="SMK165" i="82"/>
  <c r="SMJ165" i="82"/>
  <c r="SMI165" i="82"/>
  <c r="SMH165" i="82"/>
  <c r="SMG165" i="82"/>
  <c r="SMF165" i="82"/>
  <c r="SME165" i="82"/>
  <c r="SMD165" i="82"/>
  <c r="SMC165" i="82"/>
  <c r="SMB165" i="82"/>
  <c r="SMA165" i="82"/>
  <c r="SLZ165" i="82"/>
  <c r="SLY165" i="82"/>
  <c r="SLX165" i="82"/>
  <c r="SLW165" i="82"/>
  <c r="SLV165" i="82"/>
  <c r="SLU165" i="82"/>
  <c r="SLT165" i="82"/>
  <c r="SLS165" i="82"/>
  <c r="SLR165" i="82"/>
  <c r="SLQ165" i="82"/>
  <c r="SLP165" i="82"/>
  <c r="SLO165" i="82"/>
  <c r="SLN165" i="82"/>
  <c r="SLM165" i="82"/>
  <c r="SLL165" i="82"/>
  <c r="SLK165" i="82"/>
  <c r="SLJ165" i="82"/>
  <c r="SLI165" i="82"/>
  <c r="SLH165" i="82"/>
  <c r="SLG165" i="82"/>
  <c r="SLF165" i="82"/>
  <c r="SLE165" i="82"/>
  <c r="SLD165" i="82"/>
  <c r="SLC165" i="82"/>
  <c r="SLB165" i="82"/>
  <c r="SLA165" i="82"/>
  <c r="SKZ165" i="82"/>
  <c r="SKY165" i="82"/>
  <c r="SKX165" i="82"/>
  <c r="SKW165" i="82"/>
  <c r="SKV165" i="82"/>
  <c r="SKU165" i="82"/>
  <c r="SKT165" i="82"/>
  <c r="SKS165" i="82"/>
  <c r="SKR165" i="82"/>
  <c r="SKQ165" i="82"/>
  <c r="SKP165" i="82"/>
  <c r="SKO165" i="82"/>
  <c r="SKN165" i="82"/>
  <c r="SKM165" i="82"/>
  <c r="SKL165" i="82"/>
  <c r="SKK165" i="82"/>
  <c r="SKJ165" i="82"/>
  <c r="SKI165" i="82"/>
  <c r="SKH165" i="82"/>
  <c r="SKG165" i="82"/>
  <c r="SKF165" i="82"/>
  <c r="SKE165" i="82"/>
  <c r="SKD165" i="82"/>
  <c r="SKC165" i="82"/>
  <c r="SKB165" i="82"/>
  <c r="SKA165" i="82"/>
  <c r="SJZ165" i="82"/>
  <c r="SJY165" i="82"/>
  <c r="SJX165" i="82"/>
  <c r="SJW165" i="82"/>
  <c r="SJV165" i="82"/>
  <c r="SJU165" i="82"/>
  <c r="SJT165" i="82"/>
  <c r="SJS165" i="82"/>
  <c r="SJR165" i="82"/>
  <c r="SJQ165" i="82"/>
  <c r="SJP165" i="82"/>
  <c r="SJO165" i="82"/>
  <c r="SJN165" i="82"/>
  <c r="SJM165" i="82"/>
  <c r="SJL165" i="82"/>
  <c r="SJK165" i="82"/>
  <c r="SJJ165" i="82"/>
  <c r="SJI165" i="82"/>
  <c r="SJH165" i="82"/>
  <c r="SJG165" i="82"/>
  <c r="SJF165" i="82"/>
  <c r="SJE165" i="82"/>
  <c r="SJD165" i="82"/>
  <c r="SJC165" i="82"/>
  <c r="SJB165" i="82"/>
  <c r="SJA165" i="82"/>
  <c r="SIZ165" i="82"/>
  <c r="SIY165" i="82"/>
  <c r="SIX165" i="82"/>
  <c r="SIW165" i="82"/>
  <c r="SIV165" i="82"/>
  <c r="SIU165" i="82"/>
  <c r="SIT165" i="82"/>
  <c r="SIS165" i="82"/>
  <c r="SIR165" i="82"/>
  <c r="SIQ165" i="82"/>
  <c r="SIP165" i="82"/>
  <c r="SIO165" i="82"/>
  <c r="SIN165" i="82"/>
  <c r="SIM165" i="82"/>
  <c r="SIL165" i="82"/>
  <c r="SIK165" i="82"/>
  <c r="SIJ165" i="82"/>
  <c r="SII165" i="82"/>
  <c r="SIH165" i="82"/>
  <c r="SIG165" i="82"/>
  <c r="SIF165" i="82"/>
  <c r="SIE165" i="82"/>
  <c r="SID165" i="82"/>
  <c r="SIC165" i="82"/>
  <c r="SIB165" i="82"/>
  <c r="SIA165" i="82"/>
  <c r="SHZ165" i="82"/>
  <c r="SHY165" i="82"/>
  <c r="SHX165" i="82"/>
  <c r="SHW165" i="82"/>
  <c r="SHV165" i="82"/>
  <c r="SHU165" i="82"/>
  <c r="SHT165" i="82"/>
  <c r="SHS165" i="82"/>
  <c r="SHR165" i="82"/>
  <c r="SHQ165" i="82"/>
  <c r="SHP165" i="82"/>
  <c r="SHO165" i="82"/>
  <c r="SHN165" i="82"/>
  <c r="SHM165" i="82"/>
  <c r="SHL165" i="82"/>
  <c r="SHK165" i="82"/>
  <c r="SHJ165" i="82"/>
  <c r="SHI165" i="82"/>
  <c r="SHH165" i="82"/>
  <c r="SHG165" i="82"/>
  <c r="SHF165" i="82"/>
  <c r="SHE165" i="82"/>
  <c r="SHD165" i="82"/>
  <c r="SHC165" i="82"/>
  <c r="SHB165" i="82"/>
  <c r="SHA165" i="82"/>
  <c r="SGZ165" i="82"/>
  <c r="SGY165" i="82"/>
  <c r="SGX165" i="82"/>
  <c r="SGW165" i="82"/>
  <c r="SGV165" i="82"/>
  <c r="SGU165" i="82"/>
  <c r="SGT165" i="82"/>
  <c r="SGS165" i="82"/>
  <c r="SGR165" i="82"/>
  <c r="SGQ165" i="82"/>
  <c r="SGP165" i="82"/>
  <c r="SGO165" i="82"/>
  <c r="SGN165" i="82"/>
  <c r="SGM165" i="82"/>
  <c r="SGL165" i="82"/>
  <c r="SGK165" i="82"/>
  <c r="SGJ165" i="82"/>
  <c r="SGI165" i="82"/>
  <c r="SGH165" i="82"/>
  <c r="SGG165" i="82"/>
  <c r="SGF165" i="82"/>
  <c r="SGE165" i="82"/>
  <c r="SGD165" i="82"/>
  <c r="SGC165" i="82"/>
  <c r="SGB165" i="82"/>
  <c r="SGA165" i="82"/>
  <c r="SFZ165" i="82"/>
  <c r="SFY165" i="82"/>
  <c r="SFX165" i="82"/>
  <c r="SFW165" i="82"/>
  <c r="SFV165" i="82"/>
  <c r="SFU165" i="82"/>
  <c r="SFT165" i="82"/>
  <c r="SFS165" i="82"/>
  <c r="SFR165" i="82"/>
  <c r="SFQ165" i="82"/>
  <c r="SFP165" i="82"/>
  <c r="SFO165" i="82"/>
  <c r="SFN165" i="82"/>
  <c r="SFM165" i="82"/>
  <c r="SFL165" i="82"/>
  <c r="SFK165" i="82"/>
  <c r="SFJ165" i="82"/>
  <c r="SFI165" i="82"/>
  <c r="SFH165" i="82"/>
  <c r="SFG165" i="82"/>
  <c r="SFF165" i="82"/>
  <c r="SFE165" i="82"/>
  <c r="SFD165" i="82"/>
  <c r="SFC165" i="82"/>
  <c r="SFB165" i="82"/>
  <c r="SFA165" i="82"/>
  <c r="SEZ165" i="82"/>
  <c r="SEY165" i="82"/>
  <c r="SEX165" i="82"/>
  <c r="SEW165" i="82"/>
  <c r="SEV165" i="82"/>
  <c r="SEU165" i="82"/>
  <c r="SET165" i="82"/>
  <c r="SES165" i="82"/>
  <c r="SER165" i="82"/>
  <c r="SEQ165" i="82"/>
  <c r="SEP165" i="82"/>
  <c r="SEO165" i="82"/>
  <c r="SEN165" i="82"/>
  <c r="SEM165" i="82"/>
  <c r="SEL165" i="82"/>
  <c r="SEK165" i="82"/>
  <c r="SEJ165" i="82"/>
  <c r="SEI165" i="82"/>
  <c r="SEH165" i="82"/>
  <c r="SEG165" i="82"/>
  <c r="SEF165" i="82"/>
  <c r="SEE165" i="82"/>
  <c r="SED165" i="82"/>
  <c r="SEC165" i="82"/>
  <c r="SEB165" i="82"/>
  <c r="SEA165" i="82"/>
  <c r="SDZ165" i="82"/>
  <c r="SDY165" i="82"/>
  <c r="SDX165" i="82"/>
  <c r="SDW165" i="82"/>
  <c r="SDV165" i="82"/>
  <c r="SDU165" i="82"/>
  <c r="SDT165" i="82"/>
  <c r="SDS165" i="82"/>
  <c r="SDR165" i="82"/>
  <c r="SDQ165" i="82"/>
  <c r="SDP165" i="82"/>
  <c r="SDO165" i="82"/>
  <c r="SDN165" i="82"/>
  <c r="SDM165" i="82"/>
  <c r="SDL165" i="82"/>
  <c r="SDK165" i="82"/>
  <c r="SDJ165" i="82"/>
  <c r="SDI165" i="82"/>
  <c r="SDH165" i="82"/>
  <c r="SDG165" i="82"/>
  <c r="SDF165" i="82"/>
  <c r="SDE165" i="82"/>
  <c r="SDD165" i="82"/>
  <c r="SDC165" i="82"/>
  <c r="SDB165" i="82"/>
  <c r="SDA165" i="82"/>
  <c r="SCZ165" i="82"/>
  <c r="SCY165" i="82"/>
  <c r="SCX165" i="82"/>
  <c r="SCW165" i="82"/>
  <c r="SCV165" i="82"/>
  <c r="SCU165" i="82"/>
  <c r="SCT165" i="82"/>
  <c r="SCS165" i="82"/>
  <c r="SCR165" i="82"/>
  <c r="SCQ165" i="82"/>
  <c r="SCP165" i="82"/>
  <c r="SCO165" i="82"/>
  <c r="SCN165" i="82"/>
  <c r="SCM165" i="82"/>
  <c r="SCL165" i="82"/>
  <c r="SCK165" i="82"/>
  <c r="SCJ165" i="82"/>
  <c r="SCI165" i="82"/>
  <c r="SCH165" i="82"/>
  <c r="SCG165" i="82"/>
  <c r="SCF165" i="82"/>
  <c r="SCE165" i="82"/>
  <c r="SCD165" i="82"/>
  <c r="SCC165" i="82"/>
  <c r="SCB165" i="82"/>
  <c r="SCA165" i="82"/>
  <c r="SBZ165" i="82"/>
  <c r="SBY165" i="82"/>
  <c r="SBX165" i="82"/>
  <c r="SBW165" i="82"/>
  <c r="SBV165" i="82"/>
  <c r="SBU165" i="82"/>
  <c r="SBT165" i="82"/>
  <c r="SBS165" i="82"/>
  <c r="SBR165" i="82"/>
  <c r="SBQ165" i="82"/>
  <c r="SBP165" i="82"/>
  <c r="SBO165" i="82"/>
  <c r="SBN165" i="82"/>
  <c r="SBM165" i="82"/>
  <c r="SBL165" i="82"/>
  <c r="SBK165" i="82"/>
  <c r="SBJ165" i="82"/>
  <c r="SBI165" i="82"/>
  <c r="SBH165" i="82"/>
  <c r="SBG165" i="82"/>
  <c r="SBF165" i="82"/>
  <c r="SBE165" i="82"/>
  <c r="SBD165" i="82"/>
  <c r="SBC165" i="82"/>
  <c r="SBB165" i="82"/>
  <c r="SBA165" i="82"/>
  <c r="SAZ165" i="82"/>
  <c r="SAY165" i="82"/>
  <c r="SAX165" i="82"/>
  <c r="SAW165" i="82"/>
  <c r="SAV165" i="82"/>
  <c r="SAU165" i="82"/>
  <c r="SAT165" i="82"/>
  <c r="SAS165" i="82"/>
  <c r="SAR165" i="82"/>
  <c r="SAQ165" i="82"/>
  <c r="SAP165" i="82"/>
  <c r="SAO165" i="82"/>
  <c r="SAN165" i="82"/>
  <c r="SAM165" i="82"/>
  <c r="SAL165" i="82"/>
  <c r="SAK165" i="82"/>
  <c r="SAJ165" i="82"/>
  <c r="SAI165" i="82"/>
  <c r="SAH165" i="82"/>
  <c r="SAG165" i="82"/>
  <c r="SAF165" i="82"/>
  <c r="SAE165" i="82"/>
  <c r="SAD165" i="82"/>
  <c r="SAC165" i="82"/>
  <c r="SAB165" i="82"/>
  <c r="SAA165" i="82"/>
  <c r="RZZ165" i="82"/>
  <c r="RZY165" i="82"/>
  <c r="RZX165" i="82"/>
  <c r="RZW165" i="82"/>
  <c r="RZV165" i="82"/>
  <c r="RZU165" i="82"/>
  <c r="RZT165" i="82"/>
  <c r="RZS165" i="82"/>
  <c r="RZR165" i="82"/>
  <c r="RZQ165" i="82"/>
  <c r="RZP165" i="82"/>
  <c r="RZO165" i="82"/>
  <c r="RZN165" i="82"/>
  <c r="RZM165" i="82"/>
  <c r="RZL165" i="82"/>
  <c r="RZK165" i="82"/>
  <c r="RZJ165" i="82"/>
  <c r="RZI165" i="82"/>
  <c r="RZH165" i="82"/>
  <c r="RZG165" i="82"/>
  <c r="RZF165" i="82"/>
  <c r="RZE165" i="82"/>
  <c r="RZD165" i="82"/>
  <c r="RZC165" i="82"/>
  <c r="RZB165" i="82"/>
  <c r="RZA165" i="82"/>
  <c r="RYZ165" i="82"/>
  <c r="RYY165" i="82"/>
  <c r="RYX165" i="82"/>
  <c r="RYW165" i="82"/>
  <c r="RYV165" i="82"/>
  <c r="RYU165" i="82"/>
  <c r="RYT165" i="82"/>
  <c r="RYS165" i="82"/>
  <c r="RYR165" i="82"/>
  <c r="RYQ165" i="82"/>
  <c r="RYP165" i="82"/>
  <c r="RYO165" i="82"/>
  <c r="RYN165" i="82"/>
  <c r="RYM165" i="82"/>
  <c r="RYL165" i="82"/>
  <c r="RYK165" i="82"/>
  <c r="RYJ165" i="82"/>
  <c r="RYI165" i="82"/>
  <c r="RYH165" i="82"/>
  <c r="RYG165" i="82"/>
  <c r="RYF165" i="82"/>
  <c r="RYE165" i="82"/>
  <c r="RYD165" i="82"/>
  <c r="RYC165" i="82"/>
  <c r="RYB165" i="82"/>
  <c r="RYA165" i="82"/>
  <c r="RXZ165" i="82"/>
  <c r="RXY165" i="82"/>
  <c r="RXX165" i="82"/>
  <c r="RXW165" i="82"/>
  <c r="RXV165" i="82"/>
  <c r="RXU165" i="82"/>
  <c r="RXT165" i="82"/>
  <c r="RXS165" i="82"/>
  <c r="RXR165" i="82"/>
  <c r="RXQ165" i="82"/>
  <c r="RXP165" i="82"/>
  <c r="RXO165" i="82"/>
  <c r="RXN165" i="82"/>
  <c r="RXM165" i="82"/>
  <c r="RXL165" i="82"/>
  <c r="RXK165" i="82"/>
  <c r="RXJ165" i="82"/>
  <c r="RXI165" i="82"/>
  <c r="RXH165" i="82"/>
  <c r="RXG165" i="82"/>
  <c r="RXF165" i="82"/>
  <c r="RXE165" i="82"/>
  <c r="RXD165" i="82"/>
  <c r="RXC165" i="82"/>
  <c r="RXB165" i="82"/>
  <c r="RXA165" i="82"/>
  <c r="RWZ165" i="82"/>
  <c r="RWY165" i="82"/>
  <c r="RWX165" i="82"/>
  <c r="RWW165" i="82"/>
  <c r="RWV165" i="82"/>
  <c r="RWU165" i="82"/>
  <c r="RWT165" i="82"/>
  <c r="RWS165" i="82"/>
  <c r="RWR165" i="82"/>
  <c r="RWQ165" i="82"/>
  <c r="RWP165" i="82"/>
  <c r="RWO165" i="82"/>
  <c r="RWN165" i="82"/>
  <c r="RWM165" i="82"/>
  <c r="RWL165" i="82"/>
  <c r="RWK165" i="82"/>
  <c r="RWJ165" i="82"/>
  <c r="RWI165" i="82"/>
  <c r="RWH165" i="82"/>
  <c r="RWG165" i="82"/>
  <c r="RWF165" i="82"/>
  <c r="RWE165" i="82"/>
  <c r="RWD165" i="82"/>
  <c r="RWC165" i="82"/>
  <c r="RWB165" i="82"/>
  <c r="RWA165" i="82"/>
  <c r="RVZ165" i="82"/>
  <c r="RVY165" i="82"/>
  <c r="RVX165" i="82"/>
  <c r="RVW165" i="82"/>
  <c r="RVV165" i="82"/>
  <c r="RVU165" i="82"/>
  <c r="RVT165" i="82"/>
  <c r="RVS165" i="82"/>
  <c r="RVR165" i="82"/>
  <c r="RVQ165" i="82"/>
  <c r="RVP165" i="82"/>
  <c r="RVO165" i="82"/>
  <c r="RVN165" i="82"/>
  <c r="RVM165" i="82"/>
  <c r="RVL165" i="82"/>
  <c r="RVK165" i="82"/>
  <c r="RVJ165" i="82"/>
  <c r="RVI165" i="82"/>
  <c r="RVH165" i="82"/>
  <c r="RVG165" i="82"/>
  <c r="RVF165" i="82"/>
  <c r="RVE165" i="82"/>
  <c r="RVD165" i="82"/>
  <c r="RVC165" i="82"/>
  <c r="RVB165" i="82"/>
  <c r="RVA165" i="82"/>
  <c r="RUZ165" i="82"/>
  <c r="RUY165" i="82"/>
  <c r="RUX165" i="82"/>
  <c r="RUW165" i="82"/>
  <c r="RUV165" i="82"/>
  <c r="RUU165" i="82"/>
  <c r="RUT165" i="82"/>
  <c r="RUS165" i="82"/>
  <c r="RUR165" i="82"/>
  <c r="RUQ165" i="82"/>
  <c r="RUP165" i="82"/>
  <c r="RUO165" i="82"/>
  <c r="RUN165" i="82"/>
  <c r="RUM165" i="82"/>
  <c r="RUL165" i="82"/>
  <c r="RUK165" i="82"/>
  <c r="RUJ165" i="82"/>
  <c r="RUI165" i="82"/>
  <c r="RUH165" i="82"/>
  <c r="RUG165" i="82"/>
  <c r="RUF165" i="82"/>
  <c r="RUE165" i="82"/>
  <c r="RUD165" i="82"/>
  <c r="RUC165" i="82"/>
  <c r="RUB165" i="82"/>
  <c r="RUA165" i="82"/>
  <c r="RTZ165" i="82"/>
  <c r="RTY165" i="82"/>
  <c r="RTX165" i="82"/>
  <c r="RTW165" i="82"/>
  <c r="RTV165" i="82"/>
  <c r="RTU165" i="82"/>
  <c r="RTT165" i="82"/>
  <c r="RTS165" i="82"/>
  <c r="RTR165" i="82"/>
  <c r="RTQ165" i="82"/>
  <c r="RTP165" i="82"/>
  <c r="RTO165" i="82"/>
  <c r="RTN165" i="82"/>
  <c r="RTM165" i="82"/>
  <c r="RTL165" i="82"/>
  <c r="RTK165" i="82"/>
  <c r="RTJ165" i="82"/>
  <c r="RTI165" i="82"/>
  <c r="RTH165" i="82"/>
  <c r="RTG165" i="82"/>
  <c r="RTF165" i="82"/>
  <c r="RTE165" i="82"/>
  <c r="RTD165" i="82"/>
  <c r="RTC165" i="82"/>
  <c r="RTB165" i="82"/>
  <c r="RTA165" i="82"/>
  <c r="RSZ165" i="82"/>
  <c r="RSY165" i="82"/>
  <c r="RSX165" i="82"/>
  <c r="RSW165" i="82"/>
  <c r="RSV165" i="82"/>
  <c r="RSU165" i="82"/>
  <c r="RST165" i="82"/>
  <c r="RSS165" i="82"/>
  <c r="RSR165" i="82"/>
  <c r="RSQ165" i="82"/>
  <c r="RSP165" i="82"/>
  <c r="RSO165" i="82"/>
  <c r="RSN165" i="82"/>
  <c r="RSM165" i="82"/>
  <c r="RSL165" i="82"/>
  <c r="RSK165" i="82"/>
  <c r="RSJ165" i="82"/>
  <c r="RSI165" i="82"/>
  <c r="RSH165" i="82"/>
  <c r="RSG165" i="82"/>
  <c r="RSF165" i="82"/>
  <c r="RSE165" i="82"/>
  <c r="RSD165" i="82"/>
  <c r="RSC165" i="82"/>
  <c r="RSB165" i="82"/>
  <c r="RSA165" i="82"/>
  <c r="RRZ165" i="82"/>
  <c r="RRY165" i="82"/>
  <c r="RRX165" i="82"/>
  <c r="RRW165" i="82"/>
  <c r="RRV165" i="82"/>
  <c r="RRU165" i="82"/>
  <c r="RRT165" i="82"/>
  <c r="RRS165" i="82"/>
  <c r="RRR165" i="82"/>
  <c r="RRQ165" i="82"/>
  <c r="RRP165" i="82"/>
  <c r="RRO165" i="82"/>
  <c r="RRN165" i="82"/>
  <c r="RRM165" i="82"/>
  <c r="RRL165" i="82"/>
  <c r="RRK165" i="82"/>
  <c r="RRJ165" i="82"/>
  <c r="RRI165" i="82"/>
  <c r="RRH165" i="82"/>
  <c r="RRG165" i="82"/>
  <c r="RRF165" i="82"/>
  <c r="RRE165" i="82"/>
  <c r="RRD165" i="82"/>
  <c r="RRC165" i="82"/>
  <c r="RRB165" i="82"/>
  <c r="RRA165" i="82"/>
  <c r="RQZ165" i="82"/>
  <c r="RQY165" i="82"/>
  <c r="RQX165" i="82"/>
  <c r="RQW165" i="82"/>
  <c r="RQV165" i="82"/>
  <c r="RQU165" i="82"/>
  <c r="RQT165" i="82"/>
  <c r="RQS165" i="82"/>
  <c r="RQR165" i="82"/>
  <c r="RQQ165" i="82"/>
  <c r="RQP165" i="82"/>
  <c r="RQO165" i="82"/>
  <c r="RQN165" i="82"/>
  <c r="RQM165" i="82"/>
  <c r="RQL165" i="82"/>
  <c r="RQK165" i="82"/>
  <c r="RQJ165" i="82"/>
  <c r="RQI165" i="82"/>
  <c r="RQH165" i="82"/>
  <c r="RQG165" i="82"/>
  <c r="RQF165" i="82"/>
  <c r="RQE165" i="82"/>
  <c r="RQD165" i="82"/>
  <c r="RQC165" i="82"/>
  <c r="RQB165" i="82"/>
  <c r="RQA165" i="82"/>
  <c r="RPZ165" i="82"/>
  <c r="RPY165" i="82"/>
  <c r="RPX165" i="82"/>
  <c r="RPW165" i="82"/>
  <c r="RPV165" i="82"/>
  <c r="RPU165" i="82"/>
  <c r="RPT165" i="82"/>
  <c r="RPS165" i="82"/>
  <c r="RPR165" i="82"/>
  <c r="RPQ165" i="82"/>
  <c r="RPP165" i="82"/>
  <c r="RPO165" i="82"/>
  <c r="RPN165" i="82"/>
  <c r="RPM165" i="82"/>
  <c r="RPL165" i="82"/>
  <c r="RPK165" i="82"/>
  <c r="RPJ165" i="82"/>
  <c r="RPI165" i="82"/>
  <c r="RPH165" i="82"/>
  <c r="RPG165" i="82"/>
  <c r="RPF165" i="82"/>
  <c r="RPE165" i="82"/>
  <c r="RPD165" i="82"/>
  <c r="RPC165" i="82"/>
  <c r="RPB165" i="82"/>
  <c r="RPA165" i="82"/>
  <c r="ROZ165" i="82"/>
  <c r="ROY165" i="82"/>
  <c r="ROX165" i="82"/>
  <c r="ROW165" i="82"/>
  <c r="ROV165" i="82"/>
  <c r="ROU165" i="82"/>
  <c r="ROT165" i="82"/>
  <c r="ROS165" i="82"/>
  <c r="ROR165" i="82"/>
  <c r="ROQ165" i="82"/>
  <c r="ROP165" i="82"/>
  <c r="ROO165" i="82"/>
  <c r="RON165" i="82"/>
  <c r="ROM165" i="82"/>
  <c r="ROL165" i="82"/>
  <c r="ROK165" i="82"/>
  <c r="ROJ165" i="82"/>
  <c r="ROI165" i="82"/>
  <c r="ROH165" i="82"/>
  <c r="ROG165" i="82"/>
  <c r="ROF165" i="82"/>
  <c r="ROE165" i="82"/>
  <c r="ROD165" i="82"/>
  <c r="ROC165" i="82"/>
  <c r="ROB165" i="82"/>
  <c r="ROA165" i="82"/>
  <c r="RNZ165" i="82"/>
  <c r="RNY165" i="82"/>
  <c r="RNX165" i="82"/>
  <c r="RNW165" i="82"/>
  <c r="RNV165" i="82"/>
  <c r="RNU165" i="82"/>
  <c r="RNT165" i="82"/>
  <c r="RNS165" i="82"/>
  <c r="RNR165" i="82"/>
  <c r="RNQ165" i="82"/>
  <c r="RNP165" i="82"/>
  <c r="RNO165" i="82"/>
  <c r="RNN165" i="82"/>
  <c r="RNM165" i="82"/>
  <c r="RNL165" i="82"/>
  <c r="RNK165" i="82"/>
  <c r="RNJ165" i="82"/>
  <c r="RNI165" i="82"/>
  <c r="RNH165" i="82"/>
  <c r="RNG165" i="82"/>
  <c r="RNF165" i="82"/>
  <c r="RNE165" i="82"/>
  <c r="RND165" i="82"/>
  <c r="RNC165" i="82"/>
  <c r="RNB165" i="82"/>
  <c r="RNA165" i="82"/>
  <c r="RMZ165" i="82"/>
  <c r="RMY165" i="82"/>
  <c r="RMX165" i="82"/>
  <c r="RMW165" i="82"/>
  <c r="RMV165" i="82"/>
  <c r="RMU165" i="82"/>
  <c r="RMT165" i="82"/>
  <c r="RMS165" i="82"/>
  <c r="RMR165" i="82"/>
  <c r="RMQ165" i="82"/>
  <c r="RMP165" i="82"/>
  <c r="RMO165" i="82"/>
  <c r="RMN165" i="82"/>
  <c r="RMM165" i="82"/>
  <c r="RML165" i="82"/>
  <c r="RMK165" i="82"/>
  <c r="RMJ165" i="82"/>
  <c r="RMI165" i="82"/>
  <c r="RMH165" i="82"/>
  <c r="RMG165" i="82"/>
  <c r="RMF165" i="82"/>
  <c r="RME165" i="82"/>
  <c r="RMD165" i="82"/>
  <c r="RMC165" i="82"/>
  <c r="RMB165" i="82"/>
  <c r="RMA165" i="82"/>
  <c r="RLZ165" i="82"/>
  <c r="RLY165" i="82"/>
  <c r="RLX165" i="82"/>
  <c r="RLW165" i="82"/>
  <c r="RLV165" i="82"/>
  <c r="RLU165" i="82"/>
  <c r="RLT165" i="82"/>
  <c r="RLS165" i="82"/>
  <c r="RLR165" i="82"/>
  <c r="RLQ165" i="82"/>
  <c r="RLP165" i="82"/>
  <c r="RLO165" i="82"/>
  <c r="RLN165" i="82"/>
  <c r="RLM165" i="82"/>
  <c r="RLL165" i="82"/>
  <c r="RLK165" i="82"/>
  <c r="RLJ165" i="82"/>
  <c r="RLI165" i="82"/>
  <c r="RLH165" i="82"/>
  <c r="RLG165" i="82"/>
  <c r="RLF165" i="82"/>
  <c r="RLE165" i="82"/>
  <c r="RLD165" i="82"/>
  <c r="RLC165" i="82"/>
  <c r="RLB165" i="82"/>
  <c r="RLA165" i="82"/>
  <c r="RKZ165" i="82"/>
  <c r="RKY165" i="82"/>
  <c r="RKX165" i="82"/>
  <c r="RKW165" i="82"/>
  <c r="RKV165" i="82"/>
  <c r="RKU165" i="82"/>
  <c r="RKT165" i="82"/>
  <c r="RKS165" i="82"/>
  <c r="RKR165" i="82"/>
  <c r="RKQ165" i="82"/>
  <c r="RKP165" i="82"/>
  <c r="RKO165" i="82"/>
  <c r="RKN165" i="82"/>
  <c r="RKM165" i="82"/>
  <c r="RKL165" i="82"/>
  <c r="RKK165" i="82"/>
  <c r="RKJ165" i="82"/>
  <c r="RKI165" i="82"/>
  <c r="RKH165" i="82"/>
  <c r="RKG165" i="82"/>
  <c r="RKF165" i="82"/>
  <c r="RKE165" i="82"/>
  <c r="RKD165" i="82"/>
  <c r="RKC165" i="82"/>
  <c r="RKB165" i="82"/>
  <c r="RKA165" i="82"/>
  <c r="RJZ165" i="82"/>
  <c r="RJY165" i="82"/>
  <c r="RJX165" i="82"/>
  <c r="RJW165" i="82"/>
  <c r="RJV165" i="82"/>
  <c r="RJU165" i="82"/>
  <c r="RJT165" i="82"/>
  <c r="RJS165" i="82"/>
  <c r="RJR165" i="82"/>
  <c r="RJQ165" i="82"/>
  <c r="RJP165" i="82"/>
  <c r="RJO165" i="82"/>
  <c r="RJN165" i="82"/>
  <c r="RJM165" i="82"/>
  <c r="RJL165" i="82"/>
  <c r="RJK165" i="82"/>
  <c r="RJJ165" i="82"/>
  <c r="RJI165" i="82"/>
  <c r="RJH165" i="82"/>
  <c r="RJG165" i="82"/>
  <c r="RJF165" i="82"/>
  <c r="RJE165" i="82"/>
  <c r="RJD165" i="82"/>
  <c r="RJC165" i="82"/>
  <c r="RJB165" i="82"/>
  <c r="RJA165" i="82"/>
  <c r="RIZ165" i="82"/>
  <c r="RIY165" i="82"/>
  <c r="RIX165" i="82"/>
  <c r="RIW165" i="82"/>
  <c r="RIV165" i="82"/>
  <c r="RIU165" i="82"/>
  <c r="RIT165" i="82"/>
  <c r="RIS165" i="82"/>
  <c r="RIR165" i="82"/>
  <c r="RIQ165" i="82"/>
  <c r="RIP165" i="82"/>
  <c r="RIO165" i="82"/>
  <c r="RIN165" i="82"/>
  <c r="RIM165" i="82"/>
  <c r="RIL165" i="82"/>
  <c r="RIK165" i="82"/>
  <c r="RIJ165" i="82"/>
  <c r="RII165" i="82"/>
  <c r="RIH165" i="82"/>
  <c r="RIG165" i="82"/>
  <c r="RIF165" i="82"/>
  <c r="RIE165" i="82"/>
  <c r="RID165" i="82"/>
  <c r="RIC165" i="82"/>
  <c r="RIB165" i="82"/>
  <c r="RIA165" i="82"/>
  <c r="RHZ165" i="82"/>
  <c r="RHY165" i="82"/>
  <c r="RHX165" i="82"/>
  <c r="RHW165" i="82"/>
  <c r="RHV165" i="82"/>
  <c r="RHU165" i="82"/>
  <c r="RHT165" i="82"/>
  <c r="RHS165" i="82"/>
  <c r="RHR165" i="82"/>
  <c r="RHQ165" i="82"/>
  <c r="RHP165" i="82"/>
  <c r="RHO165" i="82"/>
  <c r="RHN165" i="82"/>
  <c r="RHM165" i="82"/>
  <c r="RHL165" i="82"/>
  <c r="RHK165" i="82"/>
  <c r="RHJ165" i="82"/>
  <c r="RHI165" i="82"/>
  <c r="RHH165" i="82"/>
  <c r="RHG165" i="82"/>
  <c r="RHF165" i="82"/>
  <c r="RHE165" i="82"/>
  <c r="RHD165" i="82"/>
  <c r="RHC165" i="82"/>
  <c r="RHB165" i="82"/>
  <c r="RHA165" i="82"/>
  <c r="RGZ165" i="82"/>
  <c r="RGY165" i="82"/>
  <c r="RGX165" i="82"/>
  <c r="RGW165" i="82"/>
  <c r="RGV165" i="82"/>
  <c r="RGU165" i="82"/>
  <c r="RGT165" i="82"/>
  <c r="RGS165" i="82"/>
  <c r="RGR165" i="82"/>
  <c r="RGQ165" i="82"/>
  <c r="RGP165" i="82"/>
  <c r="RGO165" i="82"/>
  <c r="RGN165" i="82"/>
  <c r="RGM165" i="82"/>
  <c r="RGL165" i="82"/>
  <c r="RGK165" i="82"/>
  <c r="RGJ165" i="82"/>
  <c r="RGI165" i="82"/>
  <c r="RGH165" i="82"/>
  <c r="RGG165" i="82"/>
  <c r="RGF165" i="82"/>
  <c r="RGE165" i="82"/>
  <c r="RGD165" i="82"/>
  <c r="RGC165" i="82"/>
  <c r="RGB165" i="82"/>
  <c r="RGA165" i="82"/>
  <c r="RFZ165" i="82"/>
  <c r="RFY165" i="82"/>
  <c r="RFX165" i="82"/>
  <c r="RFW165" i="82"/>
  <c r="RFV165" i="82"/>
  <c r="RFU165" i="82"/>
  <c r="RFT165" i="82"/>
  <c r="RFS165" i="82"/>
  <c r="RFR165" i="82"/>
  <c r="RFQ165" i="82"/>
  <c r="RFP165" i="82"/>
  <c r="RFO165" i="82"/>
  <c r="RFN165" i="82"/>
  <c r="RFM165" i="82"/>
  <c r="RFL165" i="82"/>
  <c r="RFK165" i="82"/>
  <c r="RFJ165" i="82"/>
  <c r="RFI165" i="82"/>
  <c r="RFH165" i="82"/>
  <c r="RFG165" i="82"/>
  <c r="RFF165" i="82"/>
  <c r="RFE165" i="82"/>
  <c r="RFD165" i="82"/>
  <c r="RFC165" i="82"/>
  <c r="RFB165" i="82"/>
  <c r="RFA165" i="82"/>
  <c r="REZ165" i="82"/>
  <c r="REY165" i="82"/>
  <c r="REX165" i="82"/>
  <c r="REW165" i="82"/>
  <c r="REV165" i="82"/>
  <c r="REU165" i="82"/>
  <c r="RET165" i="82"/>
  <c r="RES165" i="82"/>
  <c r="RER165" i="82"/>
  <c r="REQ165" i="82"/>
  <c r="REP165" i="82"/>
  <c r="REO165" i="82"/>
  <c r="REN165" i="82"/>
  <c r="REM165" i="82"/>
  <c r="REL165" i="82"/>
  <c r="REK165" i="82"/>
  <c r="REJ165" i="82"/>
  <c r="REI165" i="82"/>
  <c r="REH165" i="82"/>
  <c r="REG165" i="82"/>
  <c r="REF165" i="82"/>
  <c r="REE165" i="82"/>
  <c r="RED165" i="82"/>
  <c r="REC165" i="82"/>
  <c r="REB165" i="82"/>
  <c r="REA165" i="82"/>
  <c r="RDZ165" i="82"/>
  <c r="RDY165" i="82"/>
  <c r="RDX165" i="82"/>
  <c r="RDW165" i="82"/>
  <c r="RDV165" i="82"/>
  <c r="RDU165" i="82"/>
  <c r="RDT165" i="82"/>
  <c r="RDS165" i="82"/>
  <c r="RDR165" i="82"/>
  <c r="RDQ165" i="82"/>
  <c r="RDP165" i="82"/>
  <c r="RDO165" i="82"/>
  <c r="RDN165" i="82"/>
  <c r="RDM165" i="82"/>
  <c r="RDL165" i="82"/>
  <c r="RDK165" i="82"/>
  <c r="RDJ165" i="82"/>
  <c r="RDI165" i="82"/>
  <c r="RDH165" i="82"/>
  <c r="RDG165" i="82"/>
  <c r="RDF165" i="82"/>
  <c r="RDE165" i="82"/>
  <c r="RDD165" i="82"/>
  <c r="RDC165" i="82"/>
  <c r="RDB165" i="82"/>
  <c r="RDA165" i="82"/>
  <c r="RCZ165" i="82"/>
  <c r="RCY165" i="82"/>
  <c r="RCX165" i="82"/>
  <c r="RCW165" i="82"/>
  <c r="RCV165" i="82"/>
  <c r="RCU165" i="82"/>
  <c r="RCT165" i="82"/>
  <c r="RCS165" i="82"/>
  <c r="RCR165" i="82"/>
  <c r="RCQ165" i="82"/>
  <c r="RCP165" i="82"/>
  <c r="RCO165" i="82"/>
  <c r="RCN165" i="82"/>
  <c r="RCM165" i="82"/>
  <c r="RCL165" i="82"/>
  <c r="RCK165" i="82"/>
  <c r="RCJ165" i="82"/>
  <c r="RCI165" i="82"/>
  <c r="RCH165" i="82"/>
  <c r="RCG165" i="82"/>
  <c r="RCF165" i="82"/>
  <c r="RCE165" i="82"/>
  <c r="RCD165" i="82"/>
  <c r="RCC165" i="82"/>
  <c r="RCB165" i="82"/>
  <c r="RCA165" i="82"/>
  <c r="RBZ165" i="82"/>
  <c r="RBY165" i="82"/>
  <c r="RBX165" i="82"/>
  <c r="RBW165" i="82"/>
  <c r="RBV165" i="82"/>
  <c r="RBU165" i="82"/>
  <c r="RBT165" i="82"/>
  <c r="RBS165" i="82"/>
  <c r="RBR165" i="82"/>
  <c r="RBQ165" i="82"/>
  <c r="RBP165" i="82"/>
  <c r="RBO165" i="82"/>
  <c r="RBN165" i="82"/>
  <c r="RBM165" i="82"/>
  <c r="RBL165" i="82"/>
  <c r="RBK165" i="82"/>
  <c r="RBJ165" i="82"/>
  <c r="RBI165" i="82"/>
  <c r="RBH165" i="82"/>
  <c r="RBG165" i="82"/>
  <c r="RBF165" i="82"/>
  <c r="RBE165" i="82"/>
  <c r="RBD165" i="82"/>
  <c r="RBC165" i="82"/>
  <c r="RBB165" i="82"/>
  <c r="RBA165" i="82"/>
  <c r="RAZ165" i="82"/>
  <c r="RAY165" i="82"/>
  <c r="RAX165" i="82"/>
  <c r="RAW165" i="82"/>
  <c r="RAV165" i="82"/>
  <c r="RAU165" i="82"/>
  <c r="RAT165" i="82"/>
  <c r="RAS165" i="82"/>
  <c r="RAR165" i="82"/>
  <c r="RAQ165" i="82"/>
  <c r="RAP165" i="82"/>
  <c r="RAO165" i="82"/>
  <c r="RAN165" i="82"/>
  <c r="RAM165" i="82"/>
  <c r="RAL165" i="82"/>
  <c r="RAK165" i="82"/>
  <c r="RAJ165" i="82"/>
  <c r="RAI165" i="82"/>
  <c r="RAH165" i="82"/>
  <c r="RAG165" i="82"/>
  <c r="RAF165" i="82"/>
  <c r="RAE165" i="82"/>
  <c r="RAD165" i="82"/>
  <c r="RAC165" i="82"/>
  <c r="RAB165" i="82"/>
  <c r="RAA165" i="82"/>
  <c r="QZZ165" i="82"/>
  <c r="QZY165" i="82"/>
  <c r="QZX165" i="82"/>
  <c r="QZW165" i="82"/>
  <c r="QZV165" i="82"/>
  <c r="QZU165" i="82"/>
  <c r="QZT165" i="82"/>
  <c r="QZS165" i="82"/>
  <c r="QZR165" i="82"/>
  <c r="QZQ165" i="82"/>
  <c r="QZP165" i="82"/>
  <c r="QZO165" i="82"/>
  <c r="QZN165" i="82"/>
  <c r="QZM165" i="82"/>
  <c r="QZL165" i="82"/>
  <c r="QZK165" i="82"/>
  <c r="QZJ165" i="82"/>
  <c r="QZI165" i="82"/>
  <c r="QZH165" i="82"/>
  <c r="QZG165" i="82"/>
  <c r="QZF165" i="82"/>
  <c r="QZE165" i="82"/>
  <c r="QZD165" i="82"/>
  <c r="QZC165" i="82"/>
  <c r="QZB165" i="82"/>
  <c r="QZA165" i="82"/>
  <c r="QYZ165" i="82"/>
  <c r="QYY165" i="82"/>
  <c r="QYX165" i="82"/>
  <c r="QYW165" i="82"/>
  <c r="QYV165" i="82"/>
  <c r="QYU165" i="82"/>
  <c r="QYT165" i="82"/>
  <c r="QYS165" i="82"/>
  <c r="QYR165" i="82"/>
  <c r="QYQ165" i="82"/>
  <c r="QYP165" i="82"/>
  <c r="QYO165" i="82"/>
  <c r="QYN165" i="82"/>
  <c r="QYM165" i="82"/>
  <c r="QYL165" i="82"/>
  <c r="QYK165" i="82"/>
  <c r="QYJ165" i="82"/>
  <c r="QYI165" i="82"/>
  <c r="QYH165" i="82"/>
  <c r="QYG165" i="82"/>
  <c r="QYF165" i="82"/>
  <c r="QYE165" i="82"/>
  <c r="QYD165" i="82"/>
  <c r="QYC165" i="82"/>
  <c r="QYB165" i="82"/>
  <c r="QYA165" i="82"/>
  <c r="QXZ165" i="82"/>
  <c r="QXY165" i="82"/>
  <c r="QXX165" i="82"/>
  <c r="QXW165" i="82"/>
  <c r="QXV165" i="82"/>
  <c r="QXU165" i="82"/>
  <c r="QXT165" i="82"/>
  <c r="QXS165" i="82"/>
  <c r="QXR165" i="82"/>
  <c r="QXQ165" i="82"/>
  <c r="QXP165" i="82"/>
  <c r="QXO165" i="82"/>
  <c r="QXN165" i="82"/>
  <c r="QXM165" i="82"/>
  <c r="QXL165" i="82"/>
  <c r="QXK165" i="82"/>
  <c r="QXJ165" i="82"/>
  <c r="QXI165" i="82"/>
  <c r="QXH165" i="82"/>
  <c r="QXG165" i="82"/>
  <c r="QXF165" i="82"/>
  <c r="QXE165" i="82"/>
  <c r="QXD165" i="82"/>
  <c r="QXC165" i="82"/>
  <c r="QXB165" i="82"/>
  <c r="QXA165" i="82"/>
  <c r="QWZ165" i="82"/>
  <c r="QWY165" i="82"/>
  <c r="QWX165" i="82"/>
  <c r="QWW165" i="82"/>
  <c r="QWV165" i="82"/>
  <c r="QWU165" i="82"/>
  <c r="QWT165" i="82"/>
  <c r="QWS165" i="82"/>
  <c r="QWR165" i="82"/>
  <c r="QWQ165" i="82"/>
  <c r="QWP165" i="82"/>
  <c r="QWO165" i="82"/>
  <c r="QWN165" i="82"/>
  <c r="QWM165" i="82"/>
  <c r="QWL165" i="82"/>
  <c r="QWK165" i="82"/>
  <c r="QWJ165" i="82"/>
  <c r="QWI165" i="82"/>
  <c r="QWH165" i="82"/>
  <c r="QWG165" i="82"/>
  <c r="QWF165" i="82"/>
  <c r="QWE165" i="82"/>
  <c r="QWD165" i="82"/>
  <c r="QWC165" i="82"/>
  <c r="QWB165" i="82"/>
  <c r="QWA165" i="82"/>
  <c r="QVZ165" i="82"/>
  <c r="QVY165" i="82"/>
  <c r="QVX165" i="82"/>
  <c r="QVW165" i="82"/>
  <c r="QVV165" i="82"/>
  <c r="QVU165" i="82"/>
  <c r="QVT165" i="82"/>
  <c r="QVS165" i="82"/>
  <c r="QVR165" i="82"/>
  <c r="QVQ165" i="82"/>
  <c r="QVP165" i="82"/>
  <c r="QVO165" i="82"/>
  <c r="QVN165" i="82"/>
  <c r="QVM165" i="82"/>
  <c r="QVL165" i="82"/>
  <c r="QVK165" i="82"/>
  <c r="QVJ165" i="82"/>
  <c r="QVI165" i="82"/>
  <c r="QVH165" i="82"/>
  <c r="QVG165" i="82"/>
  <c r="QVF165" i="82"/>
  <c r="QVE165" i="82"/>
  <c r="QVD165" i="82"/>
  <c r="QVC165" i="82"/>
  <c r="QVB165" i="82"/>
  <c r="QVA165" i="82"/>
  <c r="QUZ165" i="82"/>
  <c r="QUY165" i="82"/>
  <c r="QUX165" i="82"/>
  <c r="QUW165" i="82"/>
  <c r="QUV165" i="82"/>
  <c r="QUU165" i="82"/>
  <c r="QUT165" i="82"/>
  <c r="QUS165" i="82"/>
  <c r="QUR165" i="82"/>
  <c r="QUQ165" i="82"/>
  <c r="QUP165" i="82"/>
  <c r="QUO165" i="82"/>
  <c r="QUN165" i="82"/>
  <c r="QUM165" i="82"/>
  <c r="QUL165" i="82"/>
  <c r="QUK165" i="82"/>
  <c r="QUJ165" i="82"/>
  <c r="QUI165" i="82"/>
  <c r="QUH165" i="82"/>
  <c r="QUG165" i="82"/>
  <c r="QUF165" i="82"/>
  <c r="QUE165" i="82"/>
  <c r="QUD165" i="82"/>
  <c r="QUC165" i="82"/>
  <c r="QUB165" i="82"/>
  <c r="QUA165" i="82"/>
  <c r="QTZ165" i="82"/>
  <c r="QTY165" i="82"/>
  <c r="QTX165" i="82"/>
  <c r="QTW165" i="82"/>
  <c r="QTV165" i="82"/>
  <c r="QTU165" i="82"/>
  <c r="QTT165" i="82"/>
  <c r="QTS165" i="82"/>
  <c r="QTR165" i="82"/>
  <c r="QTQ165" i="82"/>
  <c r="QTP165" i="82"/>
  <c r="QTO165" i="82"/>
  <c r="QTN165" i="82"/>
  <c r="QTM165" i="82"/>
  <c r="QTL165" i="82"/>
  <c r="QTK165" i="82"/>
  <c r="QTJ165" i="82"/>
  <c r="QTI165" i="82"/>
  <c r="QTH165" i="82"/>
  <c r="QTG165" i="82"/>
  <c r="QTF165" i="82"/>
  <c r="QTE165" i="82"/>
  <c r="QTD165" i="82"/>
  <c r="QTC165" i="82"/>
  <c r="QTB165" i="82"/>
  <c r="QTA165" i="82"/>
  <c r="QSZ165" i="82"/>
  <c r="QSY165" i="82"/>
  <c r="QSX165" i="82"/>
  <c r="QSW165" i="82"/>
  <c r="QSV165" i="82"/>
  <c r="QSU165" i="82"/>
  <c r="QST165" i="82"/>
  <c r="QSS165" i="82"/>
  <c r="QSR165" i="82"/>
  <c r="QSQ165" i="82"/>
  <c r="QSP165" i="82"/>
  <c r="QSO165" i="82"/>
  <c r="QSN165" i="82"/>
  <c r="QSM165" i="82"/>
  <c r="QSL165" i="82"/>
  <c r="QSK165" i="82"/>
  <c r="QSJ165" i="82"/>
  <c r="QSI165" i="82"/>
  <c r="QSH165" i="82"/>
  <c r="QSG165" i="82"/>
  <c r="QSF165" i="82"/>
  <c r="QSE165" i="82"/>
  <c r="QSD165" i="82"/>
  <c r="QSC165" i="82"/>
  <c r="QSB165" i="82"/>
  <c r="QSA165" i="82"/>
  <c r="QRZ165" i="82"/>
  <c r="QRY165" i="82"/>
  <c r="QRX165" i="82"/>
  <c r="QRW165" i="82"/>
  <c r="QRV165" i="82"/>
  <c r="QRU165" i="82"/>
  <c r="QRT165" i="82"/>
  <c r="QRS165" i="82"/>
  <c r="QRR165" i="82"/>
  <c r="QRQ165" i="82"/>
  <c r="QRP165" i="82"/>
  <c r="QRO165" i="82"/>
  <c r="QRN165" i="82"/>
  <c r="QRM165" i="82"/>
  <c r="QRL165" i="82"/>
  <c r="QRK165" i="82"/>
  <c r="QRJ165" i="82"/>
  <c r="QRI165" i="82"/>
  <c r="QRH165" i="82"/>
  <c r="QRG165" i="82"/>
  <c r="QRF165" i="82"/>
  <c r="QRE165" i="82"/>
  <c r="QRD165" i="82"/>
  <c r="QRC165" i="82"/>
  <c r="QRB165" i="82"/>
  <c r="QRA165" i="82"/>
  <c r="QQZ165" i="82"/>
  <c r="QQY165" i="82"/>
  <c r="QQX165" i="82"/>
  <c r="QQW165" i="82"/>
  <c r="QQV165" i="82"/>
  <c r="QQU165" i="82"/>
  <c r="QQT165" i="82"/>
  <c r="QQS165" i="82"/>
  <c r="QQR165" i="82"/>
  <c r="QQQ165" i="82"/>
  <c r="QQP165" i="82"/>
  <c r="QQO165" i="82"/>
  <c r="QQN165" i="82"/>
  <c r="QQM165" i="82"/>
  <c r="QQL165" i="82"/>
  <c r="QQK165" i="82"/>
  <c r="QQJ165" i="82"/>
  <c r="QQI165" i="82"/>
  <c r="QQH165" i="82"/>
  <c r="QQG165" i="82"/>
  <c r="QQF165" i="82"/>
  <c r="QQE165" i="82"/>
  <c r="QQD165" i="82"/>
  <c r="QQC165" i="82"/>
  <c r="QQB165" i="82"/>
  <c r="QQA165" i="82"/>
  <c r="QPZ165" i="82"/>
  <c r="QPY165" i="82"/>
  <c r="QPX165" i="82"/>
  <c r="QPW165" i="82"/>
  <c r="QPV165" i="82"/>
  <c r="QPU165" i="82"/>
  <c r="QPT165" i="82"/>
  <c r="QPS165" i="82"/>
  <c r="QPR165" i="82"/>
  <c r="QPQ165" i="82"/>
  <c r="QPP165" i="82"/>
  <c r="QPO165" i="82"/>
  <c r="QPN165" i="82"/>
  <c r="QPM165" i="82"/>
  <c r="QPL165" i="82"/>
  <c r="QPK165" i="82"/>
  <c r="QPJ165" i="82"/>
  <c r="QPI165" i="82"/>
  <c r="QPH165" i="82"/>
  <c r="QPG165" i="82"/>
  <c r="QPF165" i="82"/>
  <c r="QPE165" i="82"/>
  <c r="QPD165" i="82"/>
  <c r="QPC165" i="82"/>
  <c r="QPB165" i="82"/>
  <c r="QPA165" i="82"/>
  <c r="QOZ165" i="82"/>
  <c r="QOY165" i="82"/>
  <c r="QOX165" i="82"/>
  <c r="QOW165" i="82"/>
  <c r="QOV165" i="82"/>
  <c r="QOU165" i="82"/>
  <c r="QOT165" i="82"/>
  <c r="QOS165" i="82"/>
  <c r="QOR165" i="82"/>
  <c r="QOQ165" i="82"/>
  <c r="QOP165" i="82"/>
  <c r="QOO165" i="82"/>
  <c r="QON165" i="82"/>
  <c r="QOM165" i="82"/>
  <c r="QOL165" i="82"/>
  <c r="QOK165" i="82"/>
  <c r="QOJ165" i="82"/>
  <c r="QOI165" i="82"/>
  <c r="QOH165" i="82"/>
  <c r="QOG165" i="82"/>
  <c r="QOF165" i="82"/>
  <c r="QOE165" i="82"/>
  <c r="QOD165" i="82"/>
  <c r="QOC165" i="82"/>
  <c r="QOB165" i="82"/>
  <c r="QOA165" i="82"/>
  <c r="QNZ165" i="82"/>
  <c r="QNY165" i="82"/>
  <c r="QNX165" i="82"/>
  <c r="QNW165" i="82"/>
  <c r="QNV165" i="82"/>
  <c r="QNU165" i="82"/>
  <c r="QNT165" i="82"/>
  <c r="QNS165" i="82"/>
  <c r="QNR165" i="82"/>
  <c r="QNQ165" i="82"/>
  <c r="QNP165" i="82"/>
  <c r="QNO165" i="82"/>
  <c r="QNN165" i="82"/>
  <c r="QNM165" i="82"/>
  <c r="QNL165" i="82"/>
  <c r="QNK165" i="82"/>
  <c r="QNJ165" i="82"/>
  <c r="QNI165" i="82"/>
  <c r="QNH165" i="82"/>
  <c r="QNG165" i="82"/>
  <c r="QNF165" i="82"/>
  <c r="QNE165" i="82"/>
  <c r="QND165" i="82"/>
  <c r="QNC165" i="82"/>
  <c r="QNB165" i="82"/>
  <c r="QNA165" i="82"/>
  <c r="QMZ165" i="82"/>
  <c r="QMY165" i="82"/>
  <c r="QMX165" i="82"/>
  <c r="QMW165" i="82"/>
  <c r="QMV165" i="82"/>
  <c r="QMU165" i="82"/>
  <c r="QMT165" i="82"/>
  <c r="QMS165" i="82"/>
  <c r="QMR165" i="82"/>
  <c r="QMQ165" i="82"/>
  <c r="QMP165" i="82"/>
  <c r="QMO165" i="82"/>
  <c r="QMN165" i="82"/>
  <c r="QMM165" i="82"/>
  <c r="QML165" i="82"/>
  <c r="QMK165" i="82"/>
  <c r="QMJ165" i="82"/>
  <c r="QMI165" i="82"/>
  <c r="QMH165" i="82"/>
  <c r="QMG165" i="82"/>
  <c r="QMF165" i="82"/>
  <c r="QME165" i="82"/>
  <c r="QMD165" i="82"/>
  <c r="QMC165" i="82"/>
  <c r="QMB165" i="82"/>
  <c r="QMA165" i="82"/>
  <c r="QLZ165" i="82"/>
  <c r="QLY165" i="82"/>
  <c r="QLX165" i="82"/>
  <c r="QLW165" i="82"/>
  <c r="QLV165" i="82"/>
  <c r="QLU165" i="82"/>
  <c r="QLT165" i="82"/>
  <c r="QLS165" i="82"/>
  <c r="QLR165" i="82"/>
  <c r="QLQ165" i="82"/>
  <c r="QLP165" i="82"/>
  <c r="QLO165" i="82"/>
  <c r="QLN165" i="82"/>
  <c r="QLM165" i="82"/>
  <c r="QLL165" i="82"/>
  <c r="QLK165" i="82"/>
  <c r="QLJ165" i="82"/>
  <c r="QLI165" i="82"/>
  <c r="QLH165" i="82"/>
  <c r="QLG165" i="82"/>
  <c r="QLF165" i="82"/>
  <c r="QLE165" i="82"/>
  <c r="QLD165" i="82"/>
  <c r="QLC165" i="82"/>
  <c r="QLB165" i="82"/>
  <c r="QLA165" i="82"/>
  <c r="QKZ165" i="82"/>
  <c r="QKY165" i="82"/>
  <c r="QKX165" i="82"/>
  <c r="QKW165" i="82"/>
  <c r="QKV165" i="82"/>
  <c r="QKU165" i="82"/>
  <c r="QKT165" i="82"/>
  <c r="QKS165" i="82"/>
  <c r="QKR165" i="82"/>
  <c r="QKQ165" i="82"/>
  <c r="QKP165" i="82"/>
  <c r="QKO165" i="82"/>
  <c r="QKN165" i="82"/>
  <c r="QKM165" i="82"/>
  <c r="QKL165" i="82"/>
  <c r="QKK165" i="82"/>
  <c r="QKJ165" i="82"/>
  <c r="QKI165" i="82"/>
  <c r="QKH165" i="82"/>
  <c r="QKG165" i="82"/>
  <c r="QKF165" i="82"/>
  <c r="QKE165" i="82"/>
  <c r="QKD165" i="82"/>
  <c r="QKC165" i="82"/>
  <c r="QKB165" i="82"/>
  <c r="QKA165" i="82"/>
  <c r="QJZ165" i="82"/>
  <c r="QJY165" i="82"/>
  <c r="QJX165" i="82"/>
  <c r="QJW165" i="82"/>
  <c r="QJV165" i="82"/>
  <c r="QJU165" i="82"/>
  <c r="QJT165" i="82"/>
  <c r="QJS165" i="82"/>
  <c r="QJR165" i="82"/>
  <c r="QJQ165" i="82"/>
  <c r="QJP165" i="82"/>
  <c r="QJO165" i="82"/>
  <c r="QJN165" i="82"/>
  <c r="QJM165" i="82"/>
  <c r="QJL165" i="82"/>
  <c r="QJK165" i="82"/>
  <c r="QJJ165" i="82"/>
  <c r="QJI165" i="82"/>
  <c r="QJH165" i="82"/>
  <c r="QJG165" i="82"/>
  <c r="QJF165" i="82"/>
  <c r="QJE165" i="82"/>
  <c r="QJD165" i="82"/>
  <c r="QJC165" i="82"/>
  <c r="QJB165" i="82"/>
  <c r="QJA165" i="82"/>
  <c r="QIZ165" i="82"/>
  <c r="QIY165" i="82"/>
  <c r="QIX165" i="82"/>
  <c r="QIW165" i="82"/>
  <c r="QIV165" i="82"/>
  <c r="QIU165" i="82"/>
  <c r="QIT165" i="82"/>
  <c r="QIS165" i="82"/>
  <c r="QIR165" i="82"/>
  <c r="QIQ165" i="82"/>
  <c r="QIP165" i="82"/>
  <c r="QIO165" i="82"/>
  <c r="QIN165" i="82"/>
  <c r="QIM165" i="82"/>
  <c r="QIL165" i="82"/>
  <c r="QIK165" i="82"/>
  <c r="QIJ165" i="82"/>
  <c r="QII165" i="82"/>
  <c r="QIH165" i="82"/>
  <c r="QIG165" i="82"/>
  <c r="QIF165" i="82"/>
  <c r="QIE165" i="82"/>
  <c r="QID165" i="82"/>
  <c r="QIC165" i="82"/>
  <c r="QIB165" i="82"/>
  <c r="QIA165" i="82"/>
  <c r="QHZ165" i="82"/>
  <c r="QHY165" i="82"/>
  <c r="QHX165" i="82"/>
  <c r="QHW165" i="82"/>
  <c r="QHV165" i="82"/>
  <c r="QHU165" i="82"/>
  <c r="QHT165" i="82"/>
  <c r="QHS165" i="82"/>
  <c r="QHR165" i="82"/>
  <c r="QHQ165" i="82"/>
  <c r="QHP165" i="82"/>
  <c r="QHO165" i="82"/>
  <c r="QHN165" i="82"/>
  <c r="QHM165" i="82"/>
  <c r="QHL165" i="82"/>
  <c r="QHK165" i="82"/>
  <c r="QHJ165" i="82"/>
  <c r="QHI165" i="82"/>
  <c r="QHH165" i="82"/>
  <c r="QHG165" i="82"/>
  <c r="QHF165" i="82"/>
  <c r="QHE165" i="82"/>
  <c r="QHD165" i="82"/>
  <c r="QHC165" i="82"/>
  <c r="QHB165" i="82"/>
  <c r="QHA165" i="82"/>
  <c r="QGZ165" i="82"/>
  <c r="QGY165" i="82"/>
  <c r="QGX165" i="82"/>
  <c r="QGW165" i="82"/>
  <c r="QGV165" i="82"/>
  <c r="QGU165" i="82"/>
  <c r="QGT165" i="82"/>
  <c r="QGS165" i="82"/>
  <c r="QGR165" i="82"/>
  <c r="QGQ165" i="82"/>
  <c r="QGP165" i="82"/>
  <c r="QGO165" i="82"/>
  <c r="QGN165" i="82"/>
  <c r="QGM165" i="82"/>
  <c r="QGL165" i="82"/>
  <c r="QGK165" i="82"/>
  <c r="QGJ165" i="82"/>
  <c r="QGI165" i="82"/>
  <c r="QGH165" i="82"/>
  <c r="QGG165" i="82"/>
  <c r="QGF165" i="82"/>
  <c r="QGE165" i="82"/>
  <c r="QGD165" i="82"/>
  <c r="QGC165" i="82"/>
  <c r="QGB165" i="82"/>
  <c r="QGA165" i="82"/>
  <c r="QFZ165" i="82"/>
  <c r="QFY165" i="82"/>
  <c r="QFX165" i="82"/>
  <c r="QFW165" i="82"/>
  <c r="QFV165" i="82"/>
  <c r="QFU165" i="82"/>
  <c r="QFT165" i="82"/>
  <c r="QFS165" i="82"/>
  <c r="QFR165" i="82"/>
  <c r="QFQ165" i="82"/>
  <c r="QFP165" i="82"/>
  <c r="QFO165" i="82"/>
  <c r="QFN165" i="82"/>
  <c r="QFM165" i="82"/>
  <c r="QFL165" i="82"/>
  <c r="QFK165" i="82"/>
  <c r="QFJ165" i="82"/>
  <c r="QFI165" i="82"/>
  <c r="QFH165" i="82"/>
  <c r="QFG165" i="82"/>
  <c r="QFF165" i="82"/>
  <c r="QFE165" i="82"/>
  <c r="QFD165" i="82"/>
  <c r="QFC165" i="82"/>
  <c r="QFB165" i="82"/>
  <c r="QFA165" i="82"/>
  <c r="QEZ165" i="82"/>
  <c r="QEY165" i="82"/>
  <c r="QEX165" i="82"/>
  <c r="QEW165" i="82"/>
  <c r="QEV165" i="82"/>
  <c r="QEU165" i="82"/>
  <c r="QET165" i="82"/>
  <c r="QES165" i="82"/>
  <c r="QER165" i="82"/>
  <c r="QEQ165" i="82"/>
  <c r="QEP165" i="82"/>
  <c r="QEO165" i="82"/>
  <c r="QEN165" i="82"/>
  <c r="QEM165" i="82"/>
  <c r="QEL165" i="82"/>
  <c r="QEK165" i="82"/>
  <c r="QEJ165" i="82"/>
  <c r="QEI165" i="82"/>
  <c r="QEH165" i="82"/>
  <c r="QEG165" i="82"/>
  <c r="QEF165" i="82"/>
  <c r="QEE165" i="82"/>
  <c r="QED165" i="82"/>
  <c r="QEC165" i="82"/>
  <c r="QEB165" i="82"/>
  <c r="QEA165" i="82"/>
  <c r="QDZ165" i="82"/>
  <c r="QDY165" i="82"/>
  <c r="QDX165" i="82"/>
  <c r="QDW165" i="82"/>
  <c r="QDV165" i="82"/>
  <c r="QDU165" i="82"/>
  <c r="QDT165" i="82"/>
  <c r="QDS165" i="82"/>
  <c r="QDR165" i="82"/>
  <c r="QDQ165" i="82"/>
  <c r="QDP165" i="82"/>
  <c r="QDO165" i="82"/>
  <c r="QDN165" i="82"/>
  <c r="QDM165" i="82"/>
  <c r="QDL165" i="82"/>
  <c r="QDK165" i="82"/>
  <c r="QDJ165" i="82"/>
  <c r="QDI165" i="82"/>
  <c r="QDH165" i="82"/>
  <c r="QDG165" i="82"/>
  <c r="QDF165" i="82"/>
  <c r="QDE165" i="82"/>
  <c r="QDD165" i="82"/>
  <c r="QDC165" i="82"/>
  <c r="QDB165" i="82"/>
  <c r="QDA165" i="82"/>
  <c r="QCZ165" i="82"/>
  <c r="QCY165" i="82"/>
  <c r="QCX165" i="82"/>
  <c r="QCW165" i="82"/>
  <c r="QCV165" i="82"/>
  <c r="QCU165" i="82"/>
  <c r="QCT165" i="82"/>
  <c r="QCS165" i="82"/>
  <c r="QCR165" i="82"/>
  <c r="QCQ165" i="82"/>
  <c r="QCP165" i="82"/>
  <c r="QCO165" i="82"/>
  <c r="QCN165" i="82"/>
  <c r="QCM165" i="82"/>
  <c r="QCL165" i="82"/>
  <c r="QCK165" i="82"/>
  <c r="QCJ165" i="82"/>
  <c r="QCI165" i="82"/>
  <c r="QCH165" i="82"/>
  <c r="QCG165" i="82"/>
  <c r="QCF165" i="82"/>
  <c r="QCE165" i="82"/>
  <c r="QCD165" i="82"/>
  <c r="QCC165" i="82"/>
  <c r="QCB165" i="82"/>
  <c r="QCA165" i="82"/>
  <c r="QBZ165" i="82"/>
  <c r="QBY165" i="82"/>
  <c r="QBX165" i="82"/>
  <c r="QBW165" i="82"/>
  <c r="QBV165" i="82"/>
  <c r="QBU165" i="82"/>
  <c r="QBT165" i="82"/>
  <c r="QBS165" i="82"/>
  <c r="QBR165" i="82"/>
  <c r="QBQ165" i="82"/>
  <c r="QBP165" i="82"/>
  <c r="QBO165" i="82"/>
  <c r="QBN165" i="82"/>
  <c r="QBM165" i="82"/>
  <c r="QBL165" i="82"/>
  <c r="QBK165" i="82"/>
  <c r="QBJ165" i="82"/>
  <c r="QBI165" i="82"/>
  <c r="QBH165" i="82"/>
  <c r="QBG165" i="82"/>
  <c r="QBF165" i="82"/>
  <c r="QBE165" i="82"/>
  <c r="QBD165" i="82"/>
  <c r="QBC165" i="82"/>
  <c r="QBB165" i="82"/>
  <c r="QBA165" i="82"/>
  <c r="QAZ165" i="82"/>
  <c r="QAY165" i="82"/>
  <c r="QAX165" i="82"/>
  <c r="QAW165" i="82"/>
  <c r="QAV165" i="82"/>
  <c r="QAU165" i="82"/>
  <c r="QAT165" i="82"/>
  <c r="QAS165" i="82"/>
  <c r="QAR165" i="82"/>
  <c r="QAQ165" i="82"/>
  <c r="QAP165" i="82"/>
  <c r="QAO165" i="82"/>
  <c r="QAN165" i="82"/>
  <c r="QAM165" i="82"/>
  <c r="QAL165" i="82"/>
  <c r="QAK165" i="82"/>
  <c r="QAJ165" i="82"/>
  <c r="QAI165" i="82"/>
  <c r="QAH165" i="82"/>
  <c r="QAG165" i="82"/>
  <c r="QAF165" i="82"/>
  <c r="QAE165" i="82"/>
  <c r="QAD165" i="82"/>
  <c r="QAC165" i="82"/>
  <c r="QAB165" i="82"/>
  <c r="QAA165" i="82"/>
  <c r="PZZ165" i="82"/>
  <c r="PZY165" i="82"/>
  <c r="PZX165" i="82"/>
  <c r="PZW165" i="82"/>
  <c r="PZV165" i="82"/>
  <c r="PZU165" i="82"/>
  <c r="PZT165" i="82"/>
  <c r="PZS165" i="82"/>
  <c r="PZR165" i="82"/>
  <c r="PZQ165" i="82"/>
  <c r="PZP165" i="82"/>
  <c r="PZO165" i="82"/>
  <c r="PZN165" i="82"/>
  <c r="PZM165" i="82"/>
  <c r="PZL165" i="82"/>
  <c r="PZK165" i="82"/>
  <c r="PZJ165" i="82"/>
  <c r="PZI165" i="82"/>
  <c r="PZH165" i="82"/>
  <c r="PZG165" i="82"/>
  <c r="PZF165" i="82"/>
  <c r="PZE165" i="82"/>
  <c r="PZD165" i="82"/>
  <c r="PZC165" i="82"/>
  <c r="PZB165" i="82"/>
  <c r="PZA165" i="82"/>
  <c r="PYZ165" i="82"/>
  <c r="PYY165" i="82"/>
  <c r="PYX165" i="82"/>
  <c r="PYW165" i="82"/>
  <c r="PYV165" i="82"/>
  <c r="PYU165" i="82"/>
  <c r="PYT165" i="82"/>
  <c r="PYS165" i="82"/>
  <c r="PYR165" i="82"/>
  <c r="PYQ165" i="82"/>
  <c r="PYP165" i="82"/>
  <c r="PYO165" i="82"/>
  <c r="PYN165" i="82"/>
  <c r="PYM165" i="82"/>
  <c r="PYL165" i="82"/>
  <c r="PYK165" i="82"/>
  <c r="PYJ165" i="82"/>
  <c r="PYI165" i="82"/>
  <c r="PYH165" i="82"/>
  <c r="PYG165" i="82"/>
  <c r="PYF165" i="82"/>
  <c r="PYE165" i="82"/>
  <c r="PYD165" i="82"/>
  <c r="PYC165" i="82"/>
  <c r="PYB165" i="82"/>
  <c r="PYA165" i="82"/>
  <c r="PXZ165" i="82"/>
  <c r="PXY165" i="82"/>
  <c r="PXX165" i="82"/>
  <c r="PXW165" i="82"/>
  <c r="PXV165" i="82"/>
  <c r="PXU165" i="82"/>
  <c r="PXT165" i="82"/>
  <c r="PXS165" i="82"/>
  <c r="PXR165" i="82"/>
  <c r="PXQ165" i="82"/>
  <c r="PXP165" i="82"/>
  <c r="PXO165" i="82"/>
  <c r="PXN165" i="82"/>
  <c r="PXM165" i="82"/>
  <c r="PXL165" i="82"/>
  <c r="PXK165" i="82"/>
  <c r="PXJ165" i="82"/>
  <c r="PXI165" i="82"/>
  <c r="PXH165" i="82"/>
  <c r="PXG165" i="82"/>
  <c r="PXF165" i="82"/>
  <c r="PXE165" i="82"/>
  <c r="PXD165" i="82"/>
  <c r="PXC165" i="82"/>
  <c r="PXB165" i="82"/>
  <c r="PXA165" i="82"/>
  <c r="PWZ165" i="82"/>
  <c r="PWY165" i="82"/>
  <c r="PWX165" i="82"/>
  <c r="PWW165" i="82"/>
  <c r="PWV165" i="82"/>
  <c r="PWU165" i="82"/>
  <c r="PWT165" i="82"/>
  <c r="PWS165" i="82"/>
  <c r="PWR165" i="82"/>
  <c r="PWQ165" i="82"/>
  <c r="PWP165" i="82"/>
  <c r="PWO165" i="82"/>
  <c r="PWN165" i="82"/>
  <c r="PWM165" i="82"/>
  <c r="PWL165" i="82"/>
  <c r="PWK165" i="82"/>
  <c r="PWJ165" i="82"/>
  <c r="PWI165" i="82"/>
  <c r="PWH165" i="82"/>
  <c r="PWG165" i="82"/>
  <c r="PWF165" i="82"/>
  <c r="PWE165" i="82"/>
  <c r="PWD165" i="82"/>
  <c r="PWC165" i="82"/>
  <c r="PWB165" i="82"/>
  <c r="PWA165" i="82"/>
  <c r="PVZ165" i="82"/>
  <c r="PVY165" i="82"/>
  <c r="PVX165" i="82"/>
  <c r="PVW165" i="82"/>
  <c r="PVV165" i="82"/>
  <c r="PVU165" i="82"/>
  <c r="PVT165" i="82"/>
  <c r="PVS165" i="82"/>
  <c r="PVR165" i="82"/>
  <c r="PVQ165" i="82"/>
  <c r="PVP165" i="82"/>
  <c r="PVO165" i="82"/>
  <c r="PVN165" i="82"/>
  <c r="PVM165" i="82"/>
  <c r="PVL165" i="82"/>
  <c r="PVK165" i="82"/>
  <c r="PVJ165" i="82"/>
  <c r="PVI165" i="82"/>
  <c r="PVH165" i="82"/>
  <c r="PVG165" i="82"/>
  <c r="PVF165" i="82"/>
  <c r="PVE165" i="82"/>
  <c r="PVD165" i="82"/>
  <c r="PVC165" i="82"/>
  <c r="PVB165" i="82"/>
  <c r="PVA165" i="82"/>
  <c r="PUZ165" i="82"/>
  <c r="PUY165" i="82"/>
  <c r="PUX165" i="82"/>
  <c r="PUW165" i="82"/>
  <c r="PUV165" i="82"/>
  <c r="PUU165" i="82"/>
  <c r="PUT165" i="82"/>
  <c r="PUS165" i="82"/>
  <c r="PUR165" i="82"/>
  <c r="PUQ165" i="82"/>
  <c r="PUP165" i="82"/>
  <c r="PUO165" i="82"/>
  <c r="PUN165" i="82"/>
  <c r="PUM165" i="82"/>
  <c r="PUL165" i="82"/>
  <c r="PUK165" i="82"/>
  <c r="PUJ165" i="82"/>
  <c r="PUI165" i="82"/>
  <c r="PUH165" i="82"/>
  <c r="PUG165" i="82"/>
  <c r="PUF165" i="82"/>
  <c r="PUE165" i="82"/>
  <c r="PUD165" i="82"/>
  <c r="PUC165" i="82"/>
  <c r="PUB165" i="82"/>
  <c r="PUA165" i="82"/>
  <c r="PTZ165" i="82"/>
  <c r="PTY165" i="82"/>
  <c r="PTX165" i="82"/>
  <c r="PTW165" i="82"/>
  <c r="PTV165" i="82"/>
  <c r="PTU165" i="82"/>
  <c r="PTT165" i="82"/>
  <c r="PTS165" i="82"/>
  <c r="PTR165" i="82"/>
  <c r="PTQ165" i="82"/>
  <c r="PTP165" i="82"/>
  <c r="PTO165" i="82"/>
  <c r="PTN165" i="82"/>
  <c r="PTM165" i="82"/>
  <c r="PTL165" i="82"/>
  <c r="PTK165" i="82"/>
  <c r="PTJ165" i="82"/>
  <c r="PTI165" i="82"/>
  <c r="PTH165" i="82"/>
  <c r="PTG165" i="82"/>
  <c r="PTF165" i="82"/>
  <c r="PTE165" i="82"/>
  <c r="PTD165" i="82"/>
  <c r="PTC165" i="82"/>
  <c r="PTB165" i="82"/>
  <c r="PTA165" i="82"/>
  <c r="PSZ165" i="82"/>
  <c r="PSY165" i="82"/>
  <c r="PSX165" i="82"/>
  <c r="PSW165" i="82"/>
  <c r="PSV165" i="82"/>
  <c r="PSU165" i="82"/>
  <c r="PST165" i="82"/>
  <c r="PSS165" i="82"/>
  <c r="PSR165" i="82"/>
  <c r="PSQ165" i="82"/>
  <c r="PSP165" i="82"/>
  <c r="PSO165" i="82"/>
  <c r="PSN165" i="82"/>
  <c r="PSM165" i="82"/>
  <c r="PSL165" i="82"/>
  <c r="PSK165" i="82"/>
  <c r="PSJ165" i="82"/>
  <c r="PSI165" i="82"/>
  <c r="PSH165" i="82"/>
  <c r="PSG165" i="82"/>
  <c r="PSF165" i="82"/>
  <c r="PSE165" i="82"/>
  <c r="PSD165" i="82"/>
  <c r="PSC165" i="82"/>
  <c r="PSB165" i="82"/>
  <c r="PSA165" i="82"/>
  <c r="PRZ165" i="82"/>
  <c r="PRY165" i="82"/>
  <c r="PRX165" i="82"/>
  <c r="PRW165" i="82"/>
  <c r="PRV165" i="82"/>
  <c r="PRU165" i="82"/>
  <c r="PRT165" i="82"/>
  <c r="PRS165" i="82"/>
  <c r="PRR165" i="82"/>
  <c r="PRQ165" i="82"/>
  <c r="PRP165" i="82"/>
  <c r="PRO165" i="82"/>
  <c r="PRN165" i="82"/>
  <c r="PRM165" i="82"/>
  <c r="PRL165" i="82"/>
  <c r="PRK165" i="82"/>
  <c r="PRJ165" i="82"/>
  <c r="PRI165" i="82"/>
  <c r="PRH165" i="82"/>
  <c r="PRG165" i="82"/>
  <c r="PRF165" i="82"/>
  <c r="PRE165" i="82"/>
  <c r="PRD165" i="82"/>
  <c r="PRC165" i="82"/>
  <c r="PRB165" i="82"/>
  <c r="PRA165" i="82"/>
  <c r="PQZ165" i="82"/>
  <c r="PQY165" i="82"/>
  <c r="PQX165" i="82"/>
  <c r="PQW165" i="82"/>
  <c r="PQV165" i="82"/>
  <c r="PQU165" i="82"/>
  <c r="PQT165" i="82"/>
  <c r="PQS165" i="82"/>
  <c r="PQR165" i="82"/>
  <c r="PQQ165" i="82"/>
  <c r="PQP165" i="82"/>
  <c r="PQO165" i="82"/>
  <c r="PQN165" i="82"/>
  <c r="PQM165" i="82"/>
  <c r="PQL165" i="82"/>
  <c r="PQK165" i="82"/>
  <c r="PQJ165" i="82"/>
  <c r="PQI165" i="82"/>
  <c r="PQH165" i="82"/>
  <c r="PQG165" i="82"/>
  <c r="PQF165" i="82"/>
  <c r="PQE165" i="82"/>
  <c r="PQD165" i="82"/>
  <c r="PQC165" i="82"/>
  <c r="PQB165" i="82"/>
  <c r="PQA165" i="82"/>
  <c r="PPZ165" i="82"/>
  <c r="PPY165" i="82"/>
  <c r="PPX165" i="82"/>
  <c r="PPW165" i="82"/>
  <c r="PPV165" i="82"/>
  <c r="PPU165" i="82"/>
  <c r="PPT165" i="82"/>
  <c r="PPS165" i="82"/>
  <c r="PPR165" i="82"/>
  <c r="PPQ165" i="82"/>
  <c r="PPP165" i="82"/>
  <c r="PPO165" i="82"/>
  <c r="PPN165" i="82"/>
  <c r="PPM165" i="82"/>
  <c r="PPL165" i="82"/>
  <c r="PPK165" i="82"/>
  <c r="PPJ165" i="82"/>
  <c r="PPI165" i="82"/>
  <c r="PPH165" i="82"/>
  <c r="PPG165" i="82"/>
  <c r="PPF165" i="82"/>
  <c r="PPE165" i="82"/>
  <c r="PPD165" i="82"/>
  <c r="PPC165" i="82"/>
  <c r="PPB165" i="82"/>
  <c r="PPA165" i="82"/>
  <c r="POZ165" i="82"/>
  <c r="POY165" i="82"/>
  <c r="POX165" i="82"/>
  <c r="POW165" i="82"/>
  <c r="POV165" i="82"/>
  <c r="POU165" i="82"/>
  <c r="POT165" i="82"/>
  <c r="POS165" i="82"/>
  <c r="POR165" i="82"/>
  <c r="POQ165" i="82"/>
  <c r="POP165" i="82"/>
  <c r="POO165" i="82"/>
  <c r="PON165" i="82"/>
  <c r="POM165" i="82"/>
  <c r="POL165" i="82"/>
  <c r="POK165" i="82"/>
  <c r="POJ165" i="82"/>
  <c r="POI165" i="82"/>
  <c r="POH165" i="82"/>
  <c r="POG165" i="82"/>
  <c r="POF165" i="82"/>
  <c r="POE165" i="82"/>
  <c r="POD165" i="82"/>
  <c r="POC165" i="82"/>
  <c r="POB165" i="82"/>
  <c r="POA165" i="82"/>
  <c r="PNZ165" i="82"/>
  <c r="PNY165" i="82"/>
  <c r="PNX165" i="82"/>
  <c r="PNW165" i="82"/>
  <c r="PNV165" i="82"/>
  <c r="PNU165" i="82"/>
  <c r="PNT165" i="82"/>
  <c r="PNS165" i="82"/>
  <c r="PNR165" i="82"/>
  <c r="PNQ165" i="82"/>
  <c r="PNP165" i="82"/>
  <c r="PNO165" i="82"/>
  <c r="PNN165" i="82"/>
  <c r="PNM165" i="82"/>
  <c r="PNL165" i="82"/>
  <c r="PNK165" i="82"/>
  <c r="PNJ165" i="82"/>
  <c r="PNI165" i="82"/>
  <c r="PNH165" i="82"/>
  <c r="PNG165" i="82"/>
  <c r="PNF165" i="82"/>
  <c r="PNE165" i="82"/>
  <c r="PND165" i="82"/>
  <c r="PNC165" i="82"/>
  <c r="PNB165" i="82"/>
  <c r="PNA165" i="82"/>
  <c r="PMZ165" i="82"/>
  <c r="PMY165" i="82"/>
  <c r="PMX165" i="82"/>
  <c r="PMW165" i="82"/>
  <c r="PMV165" i="82"/>
  <c r="PMU165" i="82"/>
  <c r="PMT165" i="82"/>
  <c r="PMS165" i="82"/>
  <c r="PMR165" i="82"/>
  <c r="PMQ165" i="82"/>
  <c r="PMP165" i="82"/>
  <c r="PMO165" i="82"/>
  <c r="PMN165" i="82"/>
  <c r="PMM165" i="82"/>
  <c r="PML165" i="82"/>
  <c r="PMK165" i="82"/>
  <c r="PMJ165" i="82"/>
  <c r="PMI165" i="82"/>
  <c r="PMH165" i="82"/>
  <c r="PMG165" i="82"/>
  <c r="PMF165" i="82"/>
  <c r="PME165" i="82"/>
  <c r="PMD165" i="82"/>
  <c r="PMC165" i="82"/>
  <c r="PMB165" i="82"/>
  <c r="PMA165" i="82"/>
  <c r="PLZ165" i="82"/>
  <c r="PLY165" i="82"/>
  <c r="PLX165" i="82"/>
  <c r="PLW165" i="82"/>
  <c r="PLV165" i="82"/>
  <c r="PLU165" i="82"/>
  <c r="PLT165" i="82"/>
  <c r="PLS165" i="82"/>
  <c r="PLR165" i="82"/>
  <c r="PLQ165" i="82"/>
  <c r="PLP165" i="82"/>
  <c r="PLO165" i="82"/>
  <c r="PLN165" i="82"/>
  <c r="PLM165" i="82"/>
  <c r="PLL165" i="82"/>
  <c r="PLK165" i="82"/>
  <c r="PLJ165" i="82"/>
  <c r="PLI165" i="82"/>
  <c r="PLH165" i="82"/>
  <c r="PLG165" i="82"/>
  <c r="PLF165" i="82"/>
  <c r="PLE165" i="82"/>
  <c r="PLD165" i="82"/>
  <c r="PLC165" i="82"/>
  <c r="PLB165" i="82"/>
  <c r="PLA165" i="82"/>
  <c r="PKZ165" i="82"/>
  <c r="PKY165" i="82"/>
  <c r="PKX165" i="82"/>
  <c r="PKW165" i="82"/>
  <c r="PKV165" i="82"/>
  <c r="PKU165" i="82"/>
  <c r="PKT165" i="82"/>
  <c r="PKS165" i="82"/>
  <c r="PKR165" i="82"/>
  <c r="PKQ165" i="82"/>
  <c r="PKP165" i="82"/>
  <c r="PKO165" i="82"/>
  <c r="PKN165" i="82"/>
  <c r="PKM165" i="82"/>
  <c r="PKL165" i="82"/>
  <c r="PKK165" i="82"/>
  <c r="PKJ165" i="82"/>
  <c r="PKI165" i="82"/>
  <c r="PKH165" i="82"/>
  <c r="PKG165" i="82"/>
  <c r="PKF165" i="82"/>
  <c r="PKE165" i="82"/>
  <c r="PKD165" i="82"/>
  <c r="PKC165" i="82"/>
  <c r="PKB165" i="82"/>
  <c r="PKA165" i="82"/>
  <c r="PJZ165" i="82"/>
  <c r="PJY165" i="82"/>
  <c r="PJX165" i="82"/>
  <c r="PJW165" i="82"/>
  <c r="PJV165" i="82"/>
  <c r="PJU165" i="82"/>
  <c r="PJT165" i="82"/>
  <c r="PJS165" i="82"/>
  <c r="PJR165" i="82"/>
  <c r="PJQ165" i="82"/>
  <c r="PJP165" i="82"/>
  <c r="PJO165" i="82"/>
  <c r="PJN165" i="82"/>
  <c r="PJM165" i="82"/>
  <c r="PJL165" i="82"/>
  <c r="PJK165" i="82"/>
  <c r="PJJ165" i="82"/>
  <c r="PJI165" i="82"/>
  <c r="PJH165" i="82"/>
  <c r="PJG165" i="82"/>
  <c r="PJF165" i="82"/>
  <c r="PJE165" i="82"/>
  <c r="PJD165" i="82"/>
  <c r="PJC165" i="82"/>
  <c r="PJB165" i="82"/>
  <c r="PJA165" i="82"/>
  <c r="PIZ165" i="82"/>
  <c r="PIY165" i="82"/>
  <c r="PIX165" i="82"/>
  <c r="PIW165" i="82"/>
  <c r="PIV165" i="82"/>
  <c r="PIU165" i="82"/>
  <c r="PIT165" i="82"/>
  <c r="PIS165" i="82"/>
  <c r="PIR165" i="82"/>
  <c r="PIQ165" i="82"/>
  <c r="PIP165" i="82"/>
  <c r="PIO165" i="82"/>
  <c r="PIN165" i="82"/>
  <c r="PIM165" i="82"/>
  <c r="PIL165" i="82"/>
  <c r="PIK165" i="82"/>
  <c r="PIJ165" i="82"/>
  <c r="PII165" i="82"/>
  <c r="PIH165" i="82"/>
  <c r="PIG165" i="82"/>
  <c r="PIF165" i="82"/>
  <c r="PIE165" i="82"/>
  <c r="PID165" i="82"/>
  <c r="PIC165" i="82"/>
  <c r="PIB165" i="82"/>
  <c r="PIA165" i="82"/>
  <c r="PHZ165" i="82"/>
  <c r="PHY165" i="82"/>
  <c r="PHX165" i="82"/>
  <c r="PHW165" i="82"/>
  <c r="PHV165" i="82"/>
  <c r="PHU165" i="82"/>
  <c r="PHT165" i="82"/>
  <c r="PHS165" i="82"/>
  <c r="PHR165" i="82"/>
  <c r="PHQ165" i="82"/>
  <c r="PHP165" i="82"/>
  <c r="PHO165" i="82"/>
  <c r="PHN165" i="82"/>
  <c r="PHM165" i="82"/>
  <c r="PHL165" i="82"/>
  <c r="PHK165" i="82"/>
  <c r="PHJ165" i="82"/>
  <c r="PHI165" i="82"/>
  <c r="PHH165" i="82"/>
  <c r="PHG165" i="82"/>
  <c r="PHF165" i="82"/>
  <c r="PHE165" i="82"/>
  <c r="PHD165" i="82"/>
  <c r="PHC165" i="82"/>
  <c r="PHB165" i="82"/>
  <c r="PHA165" i="82"/>
  <c r="PGZ165" i="82"/>
  <c r="PGY165" i="82"/>
  <c r="PGX165" i="82"/>
  <c r="PGW165" i="82"/>
  <c r="PGV165" i="82"/>
  <c r="PGU165" i="82"/>
  <c r="PGT165" i="82"/>
  <c r="PGS165" i="82"/>
  <c r="PGR165" i="82"/>
  <c r="PGQ165" i="82"/>
  <c r="PGP165" i="82"/>
  <c r="PGO165" i="82"/>
  <c r="PGN165" i="82"/>
  <c r="PGM165" i="82"/>
  <c r="PGL165" i="82"/>
  <c r="PGK165" i="82"/>
  <c r="PGJ165" i="82"/>
  <c r="PGI165" i="82"/>
  <c r="PGH165" i="82"/>
  <c r="PGG165" i="82"/>
  <c r="PGF165" i="82"/>
  <c r="PGE165" i="82"/>
  <c r="PGD165" i="82"/>
  <c r="PGC165" i="82"/>
  <c r="PGB165" i="82"/>
  <c r="PGA165" i="82"/>
  <c r="PFZ165" i="82"/>
  <c r="PFY165" i="82"/>
  <c r="PFX165" i="82"/>
  <c r="PFW165" i="82"/>
  <c r="PFV165" i="82"/>
  <c r="PFU165" i="82"/>
  <c r="PFT165" i="82"/>
  <c r="PFS165" i="82"/>
  <c r="PFR165" i="82"/>
  <c r="PFQ165" i="82"/>
  <c r="PFP165" i="82"/>
  <c r="PFO165" i="82"/>
  <c r="PFN165" i="82"/>
  <c r="PFM165" i="82"/>
  <c r="PFL165" i="82"/>
  <c r="PFK165" i="82"/>
  <c r="PFJ165" i="82"/>
  <c r="PFI165" i="82"/>
  <c r="PFH165" i="82"/>
  <c r="PFG165" i="82"/>
  <c r="PFF165" i="82"/>
  <c r="PFE165" i="82"/>
  <c r="PFD165" i="82"/>
  <c r="PFC165" i="82"/>
  <c r="PFB165" i="82"/>
  <c r="PFA165" i="82"/>
  <c r="PEZ165" i="82"/>
  <c r="PEY165" i="82"/>
  <c r="PEX165" i="82"/>
  <c r="PEW165" i="82"/>
  <c r="PEV165" i="82"/>
  <c r="PEU165" i="82"/>
  <c r="PET165" i="82"/>
  <c r="PES165" i="82"/>
  <c r="PER165" i="82"/>
  <c r="PEQ165" i="82"/>
  <c r="PEP165" i="82"/>
  <c r="PEO165" i="82"/>
  <c r="PEN165" i="82"/>
  <c r="PEM165" i="82"/>
  <c r="PEL165" i="82"/>
  <c r="PEK165" i="82"/>
  <c r="PEJ165" i="82"/>
  <c r="PEI165" i="82"/>
  <c r="PEH165" i="82"/>
  <c r="PEG165" i="82"/>
  <c r="PEF165" i="82"/>
  <c r="PEE165" i="82"/>
  <c r="PED165" i="82"/>
  <c r="PEC165" i="82"/>
  <c r="PEB165" i="82"/>
  <c r="PEA165" i="82"/>
  <c r="PDZ165" i="82"/>
  <c r="PDY165" i="82"/>
  <c r="PDX165" i="82"/>
  <c r="PDW165" i="82"/>
  <c r="PDV165" i="82"/>
  <c r="PDU165" i="82"/>
  <c r="PDT165" i="82"/>
  <c r="PDS165" i="82"/>
  <c r="PDR165" i="82"/>
  <c r="PDQ165" i="82"/>
  <c r="PDP165" i="82"/>
  <c r="PDO165" i="82"/>
  <c r="PDN165" i="82"/>
  <c r="PDM165" i="82"/>
  <c r="PDL165" i="82"/>
  <c r="PDK165" i="82"/>
  <c r="PDJ165" i="82"/>
  <c r="PDI165" i="82"/>
  <c r="PDH165" i="82"/>
  <c r="PDG165" i="82"/>
  <c r="PDF165" i="82"/>
  <c r="PDE165" i="82"/>
  <c r="PDD165" i="82"/>
  <c r="PDC165" i="82"/>
  <c r="PDB165" i="82"/>
  <c r="PDA165" i="82"/>
  <c r="PCZ165" i="82"/>
  <c r="PCY165" i="82"/>
  <c r="PCX165" i="82"/>
  <c r="PCW165" i="82"/>
  <c r="PCV165" i="82"/>
  <c r="PCU165" i="82"/>
  <c r="PCT165" i="82"/>
  <c r="PCS165" i="82"/>
  <c r="PCR165" i="82"/>
  <c r="PCQ165" i="82"/>
  <c r="PCP165" i="82"/>
  <c r="PCO165" i="82"/>
  <c r="PCN165" i="82"/>
  <c r="PCM165" i="82"/>
  <c r="PCL165" i="82"/>
  <c r="PCK165" i="82"/>
  <c r="PCJ165" i="82"/>
  <c r="PCI165" i="82"/>
  <c r="PCH165" i="82"/>
  <c r="PCG165" i="82"/>
  <c r="PCF165" i="82"/>
  <c r="PCE165" i="82"/>
  <c r="PCD165" i="82"/>
  <c r="PCC165" i="82"/>
  <c r="PCB165" i="82"/>
  <c r="PCA165" i="82"/>
  <c r="PBZ165" i="82"/>
  <c r="PBY165" i="82"/>
  <c r="PBX165" i="82"/>
  <c r="PBW165" i="82"/>
  <c r="PBV165" i="82"/>
  <c r="PBU165" i="82"/>
  <c r="PBT165" i="82"/>
  <c r="PBS165" i="82"/>
  <c r="PBR165" i="82"/>
  <c r="PBQ165" i="82"/>
  <c r="PBP165" i="82"/>
  <c r="PBO165" i="82"/>
  <c r="PBN165" i="82"/>
  <c r="PBM165" i="82"/>
  <c r="PBL165" i="82"/>
  <c r="PBK165" i="82"/>
  <c r="PBJ165" i="82"/>
  <c r="PBI165" i="82"/>
  <c r="PBH165" i="82"/>
  <c r="PBG165" i="82"/>
  <c r="PBF165" i="82"/>
  <c r="PBE165" i="82"/>
  <c r="PBD165" i="82"/>
  <c r="PBC165" i="82"/>
  <c r="PBB165" i="82"/>
  <c r="PBA165" i="82"/>
  <c r="PAZ165" i="82"/>
  <c r="PAY165" i="82"/>
  <c r="PAX165" i="82"/>
  <c r="PAW165" i="82"/>
  <c r="PAV165" i="82"/>
  <c r="PAU165" i="82"/>
  <c r="PAT165" i="82"/>
  <c r="PAS165" i="82"/>
  <c r="PAR165" i="82"/>
  <c r="PAQ165" i="82"/>
  <c r="PAP165" i="82"/>
  <c r="PAO165" i="82"/>
  <c r="PAN165" i="82"/>
  <c r="PAM165" i="82"/>
  <c r="PAL165" i="82"/>
  <c r="PAK165" i="82"/>
  <c r="PAJ165" i="82"/>
  <c r="PAI165" i="82"/>
  <c r="PAH165" i="82"/>
  <c r="PAG165" i="82"/>
  <c r="PAF165" i="82"/>
  <c r="PAE165" i="82"/>
  <c r="PAD165" i="82"/>
  <c r="PAC165" i="82"/>
  <c r="PAB165" i="82"/>
  <c r="PAA165" i="82"/>
  <c r="OZZ165" i="82"/>
  <c r="OZY165" i="82"/>
  <c r="OZX165" i="82"/>
  <c r="OZW165" i="82"/>
  <c r="OZV165" i="82"/>
  <c r="OZU165" i="82"/>
  <c r="OZT165" i="82"/>
  <c r="OZS165" i="82"/>
  <c r="OZR165" i="82"/>
  <c r="OZQ165" i="82"/>
  <c r="OZP165" i="82"/>
  <c r="OZO165" i="82"/>
  <c r="OZN165" i="82"/>
  <c r="OZM165" i="82"/>
  <c r="OZL165" i="82"/>
  <c r="OZK165" i="82"/>
  <c r="OZJ165" i="82"/>
  <c r="OZI165" i="82"/>
  <c r="OZH165" i="82"/>
  <c r="OZG165" i="82"/>
  <c r="OZF165" i="82"/>
  <c r="OZE165" i="82"/>
  <c r="OZD165" i="82"/>
  <c r="OZC165" i="82"/>
  <c r="OZB165" i="82"/>
  <c r="OZA165" i="82"/>
  <c r="OYZ165" i="82"/>
  <c r="OYY165" i="82"/>
  <c r="OYX165" i="82"/>
  <c r="OYW165" i="82"/>
  <c r="OYV165" i="82"/>
  <c r="OYU165" i="82"/>
  <c r="OYT165" i="82"/>
  <c r="OYS165" i="82"/>
  <c r="OYR165" i="82"/>
  <c r="OYQ165" i="82"/>
  <c r="OYP165" i="82"/>
  <c r="OYO165" i="82"/>
  <c r="OYN165" i="82"/>
  <c r="OYM165" i="82"/>
  <c r="OYL165" i="82"/>
  <c r="OYK165" i="82"/>
  <c r="OYJ165" i="82"/>
  <c r="OYI165" i="82"/>
  <c r="OYH165" i="82"/>
  <c r="OYG165" i="82"/>
  <c r="OYF165" i="82"/>
  <c r="OYE165" i="82"/>
  <c r="OYD165" i="82"/>
  <c r="OYC165" i="82"/>
  <c r="OYB165" i="82"/>
  <c r="OYA165" i="82"/>
  <c r="OXZ165" i="82"/>
  <c r="OXY165" i="82"/>
  <c r="OXX165" i="82"/>
  <c r="OXW165" i="82"/>
  <c r="OXV165" i="82"/>
  <c r="OXU165" i="82"/>
  <c r="OXT165" i="82"/>
  <c r="OXS165" i="82"/>
  <c r="OXR165" i="82"/>
  <c r="OXQ165" i="82"/>
  <c r="OXP165" i="82"/>
  <c r="OXO165" i="82"/>
  <c r="OXN165" i="82"/>
  <c r="OXM165" i="82"/>
  <c r="OXL165" i="82"/>
  <c r="OXK165" i="82"/>
  <c r="OXJ165" i="82"/>
  <c r="OXI165" i="82"/>
  <c r="OXH165" i="82"/>
  <c r="OXG165" i="82"/>
  <c r="OXF165" i="82"/>
  <c r="OXE165" i="82"/>
  <c r="OXD165" i="82"/>
  <c r="OXC165" i="82"/>
  <c r="OXB165" i="82"/>
  <c r="OXA165" i="82"/>
  <c r="OWZ165" i="82"/>
  <c r="OWY165" i="82"/>
  <c r="OWX165" i="82"/>
  <c r="OWW165" i="82"/>
  <c r="OWV165" i="82"/>
  <c r="OWU165" i="82"/>
  <c r="OWT165" i="82"/>
  <c r="OWS165" i="82"/>
  <c r="OWR165" i="82"/>
  <c r="OWQ165" i="82"/>
  <c r="OWP165" i="82"/>
  <c r="OWO165" i="82"/>
  <c r="OWN165" i="82"/>
  <c r="OWM165" i="82"/>
  <c r="OWL165" i="82"/>
  <c r="OWK165" i="82"/>
  <c r="OWJ165" i="82"/>
  <c r="OWI165" i="82"/>
  <c r="OWH165" i="82"/>
  <c r="OWG165" i="82"/>
  <c r="OWF165" i="82"/>
  <c r="OWE165" i="82"/>
  <c r="OWD165" i="82"/>
  <c r="OWC165" i="82"/>
  <c r="OWB165" i="82"/>
  <c r="OWA165" i="82"/>
  <c r="OVZ165" i="82"/>
  <c r="OVY165" i="82"/>
  <c r="OVX165" i="82"/>
  <c r="OVW165" i="82"/>
  <c r="OVV165" i="82"/>
  <c r="OVU165" i="82"/>
  <c r="OVT165" i="82"/>
  <c r="OVS165" i="82"/>
  <c r="OVR165" i="82"/>
  <c r="OVQ165" i="82"/>
  <c r="OVP165" i="82"/>
  <c r="OVO165" i="82"/>
  <c r="OVN165" i="82"/>
  <c r="OVM165" i="82"/>
  <c r="OVL165" i="82"/>
  <c r="OVK165" i="82"/>
  <c r="OVJ165" i="82"/>
  <c r="OVI165" i="82"/>
  <c r="OVH165" i="82"/>
  <c r="OVG165" i="82"/>
  <c r="OVF165" i="82"/>
  <c r="OVE165" i="82"/>
  <c r="OVD165" i="82"/>
  <c r="OVC165" i="82"/>
  <c r="OVB165" i="82"/>
  <c r="OVA165" i="82"/>
  <c r="OUZ165" i="82"/>
  <c r="OUY165" i="82"/>
  <c r="OUX165" i="82"/>
  <c r="OUW165" i="82"/>
  <c r="OUV165" i="82"/>
  <c r="OUU165" i="82"/>
  <c r="OUT165" i="82"/>
  <c r="OUS165" i="82"/>
  <c r="OUR165" i="82"/>
  <c r="OUQ165" i="82"/>
  <c r="OUP165" i="82"/>
  <c r="OUO165" i="82"/>
  <c r="OUN165" i="82"/>
  <c r="OUM165" i="82"/>
  <c r="OUL165" i="82"/>
  <c r="OUK165" i="82"/>
  <c r="OUJ165" i="82"/>
  <c r="OUI165" i="82"/>
  <c r="OUH165" i="82"/>
  <c r="OUG165" i="82"/>
  <c r="OUF165" i="82"/>
  <c r="OUE165" i="82"/>
  <c r="OUD165" i="82"/>
  <c r="OUC165" i="82"/>
  <c r="OUB165" i="82"/>
  <c r="OUA165" i="82"/>
  <c r="OTZ165" i="82"/>
  <c r="OTY165" i="82"/>
  <c r="OTX165" i="82"/>
  <c r="OTW165" i="82"/>
  <c r="OTV165" i="82"/>
  <c r="OTU165" i="82"/>
  <c r="OTT165" i="82"/>
  <c r="OTS165" i="82"/>
  <c r="OTR165" i="82"/>
  <c r="OTQ165" i="82"/>
  <c r="OTP165" i="82"/>
  <c r="OTO165" i="82"/>
  <c r="OTN165" i="82"/>
  <c r="OTM165" i="82"/>
  <c r="OTL165" i="82"/>
  <c r="OTK165" i="82"/>
  <c r="OTJ165" i="82"/>
  <c r="OTI165" i="82"/>
  <c r="OTH165" i="82"/>
  <c r="OTG165" i="82"/>
  <c r="OTF165" i="82"/>
  <c r="OTE165" i="82"/>
  <c r="OTD165" i="82"/>
  <c r="OTC165" i="82"/>
  <c r="OTB165" i="82"/>
  <c r="OTA165" i="82"/>
  <c r="OSZ165" i="82"/>
  <c r="OSY165" i="82"/>
  <c r="OSX165" i="82"/>
  <c r="OSW165" i="82"/>
  <c r="OSV165" i="82"/>
  <c r="OSU165" i="82"/>
  <c r="OST165" i="82"/>
  <c r="OSS165" i="82"/>
  <c r="OSR165" i="82"/>
  <c r="OSQ165" i="82"/>
  <c r="OSP165" i="82"/>
  <c r="OSO165" i="82"/>
  <c r="OSN165" i="82"/>
  <c r="OSM165" i="82"/>
  <c r="OSL165" i="82"/>
  <c r="OSK165" i="82"/>
  <c r="OSJ165" i="82"/>
  <c r="OSI165" i="82"/>
  <c r="OSH165" i="82"/>
  <c r="OSG165" i="82"/>
  <c r="OSF165" i="82"/>
  <c r="OSE165" i="82"/>
  <c r="OSD165" i="82"/>
  <c r="OSC165" i="82"/>
  <c r="OSB165" i="82"/>
  <c r="OSA165" i="82"/>
  <c r="ORZ165" i="82"/>
  <c r="ORY165" i="82"/>
  <c r="ORX165" i="82"/>
  <c r="ORW165" i="82"/>
  <c r="ORV165" i="82"/>
  <c r="ORU165" i="82"/>
  <c r="ORT165" i="82"/>
  <c r="ORS165" i="82"/>
  <c r="ORR165" i="82"/>
  <c r="ORQ165" i="82"/>
  <c r="ORP165" i="82"/>
  <c r="ORO165" i="82"/>
  <c r="ORN165" i="82"/>
  <c r="ORM165" i="82"/>
  <c r="ORL165" i="82"/>
  <c r="ORK165" i="82"/>
  <c r="ORJ165" i="82"/>
  <c r="ORI165" i="82"/>
  <c r="ORH165" i="82"/>
  <c r="ORG165" i="82"/>
  <c r="ORF165" i="82"/>
  <c r="ORE165" i="82"/>
  <c r="ORD165" i="82"/>
  <c r="ORC165" i="82"/>
  <c r="ORB165" i="82"/>
  <c r="ORA165" i="82"/>
  <c r="OQZ165" i="82"/>
  <c r="OQY165" i="82"/>
  <c r="OQX165" i="82"/>
  <c r="OQW165" i="82"/>
  <c r="OQV165" i="82"/>
  <c r="OQU165" i="82"/>
  <c r="OQT165" i="82"/>
  <c r="OQS165" i="82"/>
  <c r="OQR165" i="82"/>
  <c r="OQQ165" i="82"/>
  <c r="OQP165" i="82"/>
  <c r="OQO165" i="82"/>
  <c r="OQN165" i="82"/>
  <c r="OQM165" i="82"/>
  <c r="OQL165" i="82"/>
  <c r="OQK165" i="82"/>
  <c r="OQJ165" i="82"/>
  <c r="OQI165" i="82"/>
  <c r="OQH165" i="82"/>
  <c r="OQG165" i="82"/>
  <c r="OQF165" i="82"/>
  <c r="OQE165" i="82"/>
  <c r="OQD165" i="82"/>
  <c r="OQC165" i="82"/>
  <c r="OQB165" i="82"/>
  <c r="OQA165" i="82"/>
  <c r="OPZ165" i="82"/>
  <c r="OPY165" i="82"/>
  <c r="OPX165" i="82"/>
  <c r="OPW165" i="82"/>
  <c r="OPV165" i="82"/>
  <c r="OPU165" i="82"/>
  <c r="OPT165" i="82"/>
  <c r="OPS165" i="82"/>
  <c r="OPR165" i="82"/>
  <c r="OPQ165" i="82"/>
  <c r="OPP165" i="82"/>
  <c r="OPO165" i="82"/>
  <c r="OPN165" i="82"/>
  <c r="OPM165" i="82"/>
  <c r="OPL165" i="82"/>
  <c r="OPK165" i="82"/>
  <c r="OPJ165" i="82"/>
  <c r="OPI165" i="82"/>
  <c r="OPH165" i="82"/>
  <c r="OPG165" i="82"/>
  <c r="OPF165" i="82"/>
  <c r="OPE165" i="82"/>
  <c r="OPD165" i="82"/>
  <c r="OPC165" i="82"/>
  <c r="OPB165" i="82"/>
  <c r="OPA165" i="82"/>
  <c r="OOZ165" i="82"/>
  <c r="OOY165" i="82"/>
  <c r="OOX165" i="82"/>
  <c r="OOW165" i="82"/>
  <c r="OOV165" i="82"/>
  <c r="OOU165" i="82"/>
  <c r="OOT165" i="82"/>
  <c r="OOS165" i="82"/>
  <c r="OOR165" i="82"/>
  <c r="OOQ165" i="82"/>
  <c r="OOP165" i="82"/>
  <c r="OOO165" i="82"/>
  <c r="OON165" i="82"/>
  <c r="OOM165" i="82"/>
  <c r="OOL165" i="82"/>
  <c r="OOK165" i="82"/>
  <c r="OOJ165" i="82"/>
  <c r="OOI165" i="82"/>
  <c r="OOH165" i="82"/>
  <c r="OOG165" i="82"/>
  <c r="OOF165" i="82"/>
  <c r="OOE165" i="82"/>
  <c r="OOD165" i="82"/>
  <c r="OOC165" i="82"/>
  <c r="OOB165" i="82"/>
  <c r="OOA165" i="82"/>
  <c r="ONZ165" i="82"/>
  <c r="ONY165" i="82"/>
  <c r="ONX165" i="82"/>
  <c r="ONW165" i="82"/>
  <c r="ONV165" i="82"/>
  <c r="ONU165" i="82"/>
  <c r="ONT165" i="82"/>
  <c r="ONS165" i="82"/>
  <c r="ONR165" i="82"/>
  <c r="ONQ165" i="82"/>
  <c r="ONP165" i="82"/>
  <c r="ONO165" i="82"/>
  <c r="ONN165" i="82"/>
  <c r="ONM165" i="82"/>
  <c r="ONL165" i="82"/>
  <c r="ONK165" i="82"/>
  <c r="ONJ165" i="82"/>
  <c r="ONI165" i="82"/>
  <c r="ONH165" i="82"/>
  <c r="ONG165" i="82"/>
  <c r="ONF165" i="82"/>
  <c r="ONE165" i="82"/>
  <c r="OND165" i="82"/>
  <c r="ONC165" i="82"/>
  <c r="ONB165" i="82"/>
  <c r="ONA165" i="82"/>
  <c r="OMZ165" i="82"/>
  <c r="OMY165" i="82"/>
  <c r="OMX165" i="82"/>
  <c r="OMW165" i="82"/>
  <c r="OMV165" i="82"/>
  <c r="OMU165" i="82"/>
  <c r="OMT165" i="82"/>
  <c r="OMS165" i="82"/>
  <c r="OMR165" i="82"/>
  <c r="OMQ165" i="82"/>
  <c r="OMP165" i="82"/>
  <c r="OMO165" i="82"/>
  <c r="OMN165" i="82"/>
  <c r="OMM165" i="82"/>
  <c r="OML165" i="82"/>
  <c r="OMK165" i="82"/>
  <c r="OMJ165" i="82"/>
  <c r="OMI165" i="82"/>
  <c r="OMH165" i="82"/>
  <c r="OMG165" i="82"/>
  <c r="OMF165" i="82"/>
  <c r="OME165" i="82"/>
  <c r="OMD165" i="82"/>
  <c r="OMC165" i="82"/>
  <c r="OMB165" i="82"/>
  <c r="OMA165" i="82"/>
  <c r="OLZ165" i="82"/>
  <c r="OLY165" i="82"/>
  <c r="OLX165" i="82"/>
  <c r="OLW165" i="82"/>
  <c r="OLV165" i="82"/>
  <c r="OLU165" i="82"/>
  <c r="OLT165" i="82"/>
  <c r="OLS165" i="82"/>
  <c r="OLR165" i="82"/>
  <c r="OLQ165" i="82"/>
  <c r="OLP165" i="82"/>
  <c r="OLO165" i="82"/>
  <c r="OLN165" i="82"/>
  <c r="OLM165" i="82"/>
  <c r="OLL165" i="82"/>
  <c r="OLK165" i="82"/>
  <c r="OLJ165" i="82"/>
  <c r="OLI165" i="82"/>
  <c r="OLH165" i="82"/>
  <c r="OLG165" i="82"/>
  <c r="OLF165" i="82"/>
  <c r="OLE165" i="82"/>
  <c r="OLD165" i="82"/>
  <c r="OLC165" i="82"/>
  <c r="OLB165" i="82"/>
  <c r="OLA165" i="82"/>
  <c r="OKZ165" i="82"/>
  <c r="OKY165" i="82"/>
  <c r="OKX165" i="82"/>
  <c r="OKW165" i="82"/>
  <c r="OKV165" i="82"/>
  <c r="OKU165" i="82"/>
  <c r="OKT165" i="82"/>
  <c r="OKS165" i="82"/>
  <c r="OKR165" i="82"/>
  <c r="OKQ165" i="82"/>
  <c r="OKP165" i="82"/>
  <c r="OKO165" i="82"/>
  <c r="OKN165" i="82"/>
  <c r="OKM165" i="82"/>
  <c r="OKL165" i="82"/>
  <c r="OKK165" i="82"/>
  <c r="OKJ165" i="82"/>
  <c r="OKI165" i="82"/>
  <c r="OKH165" i="82"/>
  <c r="OKG165" i="82"/>
  <c r="OKF165" i="82"/>
  <c r="OKE165" i="82"/>
  <c r="OKD165" i="82"/>
  <c r="OKC165" i="82"/>
  <c r="OKB165" i="82"/>
  <c r="OKA165" i="82"/>
  <c r="OJZ165" i="82"/>
  <c r="OJY165" i="82"/>
  <c r="OJX165" i="82"/>
  <c r="OJW165" i="82"/>
  <c r="OJV165" i="82"/>
  <c r="OJU165" i="82"/>
  <c r="OJT165" i="82"/>
  <c r="OJS165" i="82"/>
  <c r="OJR165" i="82"/>
  <c r="OJQ165" i="82"/>
  <c r="OJP165" i="82"/>
  <c r="OJO165" i="82"/>
  <c r="OJN165" i="82"/>
  <c r="OJM165" i="82"/>
  <c r="OJL165" i="82"/>
  <c r="OJK165" i="82"/>
  <c r="OJJ165" i="82"/>
  <c r="OJI165" i="82"/>
  <c r="OJH165" i="82"/>
  <c r="OJG165" i="82"/>
  <c r="OJF165" i="82"/>
  <c r="OJE165" i="82"/>
  <c r="OJD165" i="82"/>
  <c r="OJC165" i="82"/>
  <c r="OJB165" i="82"/>
  <c r="OJA165" i="82"/>
  <c r="OIZ165" i="82"/>
  <c r="OIY165" i="82"/>
  <c r="OIX165" i="82"/>
  <c r="OIW165" i="82"/>
  <c r="OIV165" i="82"/>
  <c r="OIU165" i="82"/>
  <c r="OIT165" i="82"/>
  <c r="OIS165" i="82"/>
  <c r="OIR165" i="82"/>
  <c r="OIQ165" i="82"/>
  <c r="OIP165" i="82"/>
  <c r="OIO165" i="82"/>
  <c r="OIN165" i="82"/>
  <c r="OIM165" i="82"/>
  <c r="OIL165" i="82"/>
  <c r="OIK165" i="82"/>
  <c r="OIJ165" i="82"/>
  <c r="OII165" i="82"/>
  <c r="OIH165" i="82"/>
  <c r="OIG165" i="82"/>
  <c r="OIF165" i="82"/>
  <c r="OIE165" i="82"/>
  <c r="OID165" i="82"/>
  <c r="OIC165" i="82"/>
  <c r="OIB165" i="82"/>
  <c r="OIA165" i="82"/>
  <c r="OHZ165" i="82"/>
  <c r="OHY165" i="82"/>
  <c r="OHX165" i="82"/>
  <c r="OHW165" i="82"/>
  <c r="OHV165" i="82"/>
  <c r="OHU165" i="82"/>
  <c r="OHT165" i="82"/>
  <c r="OHS165" i="82"/>
  <c r="OHR165" i="82"/>
  <c r="OHQ165" i="82"/>
  <c r="OHP165" i="82"/>
  <c r="OHO165" i="82"/>
  <c r="OHN165" i="82"/>
  <c r="OHM165" i="82"/>
  <c r="OHL165" i="82"/>
  <c r="OHK165" i="82"/>
  <c r="OHJ165" i="82"/>
  <c r="OHI165" i="82"/>
  <c r="OHH165" i="82"/>
  <c r="OHG165" i="82"/>
  <c r="OHF165" i="82"/>
  <c r="OHE165" i="82"/>
  <c r="OHD165" i="82"/>
  <c r="OHC165" i="82"/>
  <c r="OHB165" i="82"/>
  <c r="OHA165" i="82"/>
  <c r="OGZ165" i="82"/>
  <c r="OGY165" i="82"/>
  <c r="OGX165" i="82"/>
  <c r="OGW165" i="82"/>
  <c r="OGV165" i="82"/>
  <c r="OGU165" i="82"/>
  <c r="OGT165" i="82"/>
  <c r="OGS165" i="82"/>
  <c r="OGR165" i="82"/>
  <c r="OGQ165" i="82"/>
  <c r="OGP165" i="82"/>
  <c r="OGO165" i="82"/>
  <c r="OGN165" i="82"/>
  <c r="OGM165" i="82"/>
  <c r="OGL165" i="82"/>
  <c r="OGK165" i="82"/>
  <c r="OGJ165" i="82"/>
  <c r="OGI165" i="82"/>
  <c r="OGH165" i="82"/>
  <c r="OGG165" i="82"/>
  <c r="OGF165" i="82"/>
  <c r="OGE165" i="82"/>
  <c r="OGD165" i="82"/>
  <c r="OGC165" i="82"/>
  <c r="OGB165" i="82"/>
  <c r="OGA165" i="82"/>
  <c r="OFZ165" i="82"/>
  <c r="OFY165" i="82"/>
  <c r="OFX165" i="82"/>
  <c r="OFW165" i="82"/>
  <c r="OFV165" i="82"/>
  <c r="OFU165" i="82"/>
  <c r="OFT165" i="82"/>
  <c r="OFS165" i="82"/>
  <c r="OFR165" i="82"/>
  <c r="OFQ165" i="82"/>
  <c r="OFP165" i="82"/>
  <c r="OFO165" i="82"/>
  <c r="OFN165" i="82"/>
  <c r="OFM165" i="82"/>
  <c r="OFL165" i="82"/>
  <c r="OFK165" i="82"/>
  <c r="OFJ165" i="82"/>
  <c r="OFI165" i="82"/>
  <c r="OFH165" i="82"/>
  <c r="OFG165" i="82"/>
  <c r="OFF165" i="82"/>
  <c r="OFE165" i="82"/>
  <c r="OFD165" i="82"/>
  <c r="OFC165" i="82"/>
  <c r="OFB165" i="82"/>
  <c r="OFA165" i="82"/>
  <c r="OEZ165" i="82"/>
  <c r="OEY165" i="82"/>
  <c r="OEX165" i="82"/>
  <c r="OEW165" i="82"/>
  <c r="OEV165" i="82"/>
  <c r="OEU165" i="82"/>
  <c r="OET165" i="82"/>
  <c r="OES165" i="82"/>
  <c r="OER165" i="82"/>
  <c r="OEQ165" i="82"/>
  <c r="OEP165" i="82"/>
  <c r="OEO165" i="82"/>
  <c r="OEN165" i="82"/>
  <c r="OEM165" i="82"/>
  <c r="OEL165" i="82"/>
  <c r="OEK165" i="82"/>
  <c r="OEJ165" i="82"/>
  <c r="OEI165" i="82"/>
  <c r="OEH165" i="82"/>
  <c r="OEG165" i="82"/>
  <c r="OEF165" i="82"/>
  <c r="OEE165" i="82"/>
  <c r="OED165" i="82"/>
  <c r="OEC165" i="82"/>
  <c r="OEB165" i="82"/>
  <c r="OEA165" i="82"/>
  <c r="ODZ165" i="82"/>
  <c r="ODY165" i="82"/>
  <c r="ODX165" i="82"/>
  <c r="ODW165" i="82"/>
  <c r="ODV165" i="82"/>
  <c r="ODU165" i="82"/>
  <c r="ODT165" i="82"/>
  <c r="ODS165" i="82"/>
  <c r="ODR165" i="82"/>
  <c r="ODQ165" i="82"/>
  <c r="ODP165" i="82"/>
  <c r="ODO165" i="82"/>
  <c r="ODN165" i="82"/>
  <c r="ODM165" i="82"/>
  <c r="ODL165" i="82"/>
  <c r="ODK165" i="82"/>
  <c r="ODJ165" i="82"/>
  <c r="ODI165" i="82"/>
  <c r="ODH165" i="82"/>
  <c r="ODG165" i="82"/>
  <c r="ODF165" i="82"/>
  <c r="ODE165" i="82"/>
  <c r="ODD165" i="82"/>
  <c r="ODC165" i="82"/>
  <c r="ODB165" i="82"/>
  <c r="ODA165" i="82"/>
  <c r="OCZ165" i="82"/>
  <c r="OCY165" i="82"/>
  <c r="OCX165" i="82"/>
  <c r="OCW165" i="82"/>
  <c r="OCV165" i="82"/>
  <c r="OCU165" i="82"/>
  <c r="OCT165" i="82"/>
  <c r="OCS165" i="82"/>
  <c r="OCR165" i="82"/>
  <c r="OCQ165" i="82"/>
  <c r="OCP165" i="82"/>
  <c r="OCO165" i="82"/>
  <c r="OCN165" i="82"/>
  <c r="OCM165" i="82"/>
  <c r="OCL165" i="82"/>
  <c r="OCK165" i="82"/>
  <c r="OCJ165" i="82"/>
  <c r="OCI165" i="82"/>
  <c r="OCH165" i="82"/>
  <c r="OCG165" i="82"/>
  <c r="OCF165" i="82"/>
  <c r="OCE165" i="82"/>
  <c r="OCD165" i="82"/>
  <c r="OCC165" i="82"/>
  <c r="OCB165" i="82"/>
  <c r="OCA165" i="82"/>
  <c r="OBZ165" i="82"/>
  <c r="OBY165" i="82"/>
  <c r="OBX165" i="82"/>
  <c r="OBW165" i="82"/>
  <c r="OBV165" i="82"/>
  <c r="OBU165" i="82"/>
  <c r="OBT165" i="82"/>
  <c r="OBS165" i="82"/>
  <c r="OBR165" i="82"/>
  <c r="OBQ165" i="82"/>
  <c r="OBP165" i="82"/>
  <c r="OBO165" i="82"/>
  <c r="OBN165" i="82"/>
  <c r="OBM165" i="82"/>
  <c r="OBL165" i="82"/>
  <c r="OBK165" i="82"/>
  <c r="OBJ165" i="82"/>
  <c r="OBI165" i="82"/>
  <c r="OBH165" i="82"/>
  <c r="OBG165" i="82"/>
  <c r="OBF165" i="82"/>
  <c r="OBE165" i="82"/>
  <c r="OBD165" i="82"/>
  <c r="OBC165" i="82"/>
  <c r="OBB165" i="82"/>
  <c r="OBA165" i="82"/>
  <c r="OAZ165" i="82"/>
  <c r="OAY165" i="82"/>
  <c r="OAX165" i="82"/>
  <c r="OAW165" i="82"/>
  <c r="OAV165" i="82"/>
  <c r="OAU165" i="82"/>
  <c r="OAT165" i="82"/>
  <c r="OAS165" i="82"/>
  <c r="OAR165" i="82"/>
  <c r="OAQ165" i="82"/>
  <c r="OAP165" i="82"/>
  <c r="OAO165" i="82"/>
  <c r="OAN165" i="82"/>
  <c r="OAM165" i="82"/>
  <c r="OAL165" i="82"/>
  <c r="OAK165" i="82"/>
  <c r="OAJ165" i="82"/>
  <c r="OAI165" i="82"/>
  <c r="OAH165" i="82"/>
  <c r="OAG165" i="82"/>
  <c r="OAF165" i="82"/>
  <c r="OAE165" i="82"/>
  <c r="OAD165" i="82"/>
  <c r="OAC165" i="82"/>
  <c r="OAB165" i="82"/>
  <c r="OAA165" i="82"/>
  <c r="NZZ165" i="82"/>
  <c r="NZY165" i="82"/>
  <c r="NZX165" i="82"/>
  <c r="NZW165" i="82"/>
  <c r="NZV165" i="82"/>
  <c r="NZU165" i="82"/>
  <c r="NZT165" i="82"/>
  <c r="NZS165" i="82"/>
  <c r="NZR165" i="82"/>
  <c r="NZQ165" i="82"/>
  <c r="NZP165" i="82"/>
  <c r="NZO165" i="82"/>
  <c r="NZN165" i="82"/>
  <c r="NZM165" i="82"/>
  <c r="NZL165" i="82"/>
  <c r="NZK165" i="82"/>
  <c r="NZJ165" i="82"/>
  <c r="NZI165" i="82"/>
  <c r="NZH165" i="82"/>
  <c r="NZG165" i="82"/>
  <c r="NZF165" i="82"/>
  <c r="NZE165" i="82"/>
  <c r="NZD165" i="82"/>
  <c r="NZC165" i="82"/>
  <c r="NZB165" i="82"/>
  <c r="NZA165" i="82"/>
  <c r="NYZ165" i="82"/>
  <c r="NYY165" i="82"/>
  <c r="NYX165" i="82"/>
  <c r="NYW165" i="82"/>
  <c r="NYV165" i="82"/>
  <c r="NYU165" i="82"/>
  <c r="NYT165" i="82"/>
  <c r="NYS165" i="82"/>
  <c r="NYR165" i="82"/>
  <c r="NYQ165" i="82"/>
  <c r="NYP165" i="82"/>
  <c r="NYO165" i="82"/>
  <c r="NYN165" i="82"/>
  <c r="NYM165" i="82"/>
  <c r="NYL165" i="82"/>
  <c r="NYK165" i="82"/>
  <c r="NYJ165" i="82"/>
  <c r="NYI165" i="82"/>
  <c r="NYH165" i="82"/>
  <c r="NYG165" i="82"/>
  <c r="NYF165" i="82"/>
  <c r="NYE165" i="82"/>
  <c r="NYD165" i="82"/>
  <c r="NYC165" i="82"/>
  <c r="NYB165" i="82"/>
  <c r="NYA165" i="82"/>
  <c r="NXZ165" i="82"/>
  <c r="NXY165" i="82"/>
  <c r="NXX165" i="82"/>
  <c r="NXW165" i="82"/>
  <c r="NXV165" i="82"/>
  <c r="NXU165" i="82"/>
  <c r="NXT165" i="82"/>
  <c r="NXS165" i="82"/>
  <c r="NXR165" i="82"/>
  <c r="NXQ165" i="82"/>
  <c r="NXP165" i="82"/>
  <c r="NXO165" i="82"/>
  <c r="NXN165" i="82"/>
  <c r="NXM165" i="82"/>
  <c r="NXL165" i="82"/>
  <c r="NXK165" i="82"/>
  <c r="NXJ165" i="82"/>
  <c r="NXI165" i="82"/>
  <c r="NXH165" i="82"/>
  <c r="NXG165" i="82"/>
  <c r="NXF165" i="82"/>
  <c r="NXE165" i="82"/>
  <c r="NXD165" i="82"/>
  <c r="NXC165" i="82"/>
  <c r="NXB165" i="82"/>
  <c r="NXA165" i="82"/>
  <c r="NWZ165" i="82"/>
  <c r="NWY165" i="82"/>
  <c r="NWX165" i="82"/>
  <c r="NWW165" i="82"/>
  <c r="NWV165" i="82"/>
  <c r="NWU165" i="82"/>
  <c r="NWT165" i="82"/>
  <c r="NWS165" i="82"/>
  <c r="NWR165" i="82"/>
  <c r="NWQ165" i="82"/>
  <c r="NWP165" i="82"/>
  <c r="NWO165" i="82"/>
  <c r="NWN165" i="82"/>
  <c r="NWM165" i="82"/>
  <c r="NWL165" i="82"/>
  <c r="NWK165" i="82"/>
  <c r="NWJ165" i="82"/>
  <c r="NWI165" i="82"/>
  <c r="NWH165" i="82"/>
  <c r="NWG165" i="82"/>
  <c r="NWF165" i="82"/>
  <c r="NWE165" i="82"/>
  <c r="NWD165" i="82"/>
  <c r="NWC165" i="82"/>
  <c r="NWB165" i="82"/>
  <c r="NWA165" i="82"/>
  <c r="NVZ165" i="82"/>
  <c r="NVY165" i="82"/>
  <c r="NVX165" i="82"/>
  <c r="NVW165" i="82"/>
  <c r="NVV165" i="82"/>
  <c r="NVU165" i="82"/>
  <c r="NVT165" i="82"/>
  <c r="NVS165" i="82"/>
  <c r="NVR165" i="82"/>
  <c r="NVQ165" i="82"/>
  <c r="NVP165" i="82"/>
  <c r="NVO165" i="82"/>
  <c r="NVN165" i="82"/>
  <c r="NVM165" i="82"/>
  <c r="NVL165" i="82"/>
  <c r="NVK165" i="82"/>
  <c r="NVJ165" i="82"/>
  <c r="NVI165" i="82"/>
  <c r="NVH165" i="82"/>
  <c r="NVG165" i="82"/>
  <c r="NVF165" i="82"/>
  <c r="NVE165" i="82"/>
  <c r="NVD165" i="82"/>
  <c r="NVC165" i="82"/>
  <c r="NVB165" i="82"/>
  <c r="NVA165" i="82"/>
  <c r="NUZ165" i="82"/>
  <c r="NUY165" i="82"/>
  <c r="NUX165" i="82"/>
  <c r="NUW165" i="82"/>
  <c r="NUV165" i="82"/>
  <c r="NUU165" i="82"/>
  <c r="NUT165" i="82"/>
  <c r="NUS165" i="82"/>
  <c r="NUR165" i="82"/>
  <c r="NUQ165" i="82"/>
  <c r="NUP165" i="82"/>
  <c r="NUO165" i="82"/>
  <c r="NUN165" i="82"/>
  <c r="NUM165" i="82"/>
  <c r="NUL165" i="82"/>
  <c r="NUK165" i="82"/>
  <c r="NUJ165" i="82"/>
  <c r="NUI165" i="82"/>
  <c r="NUH165" i="82"/>
  <c r="NUG165" i="82"/>
  <c r="NUF165" i="82"/>
  <c r="NUE165" i="82"/>
  <c r="NUD165" i="82"/>
  <c r="NUC165" i="82"/>
  <c r="NUB165" i="82"/>
  <c r="NUA165" i="82"/>
  <c r="NTZ165" i="82"/>
  <c r="NTY165" i="82"/>
  <c r="NTX165" i="82"/>
  <c r="NTW165" i="82"/>
  <c r="NTV165" i="82"/>
  <c r="NTU165" i="82"/>
  <c r="NTT165" i="82"/>
  <c r="NTS165" i="82"/>
  <c r="NTR165" i="82"/>
  <c r="NTQ165" i="82"/>
  <c r="NTP165" i="82"/>
  <c r="NTO165" i="82"/>
  <c r="NTN165" i="82"/>
  <c r="NTM165" i="82"/>
  <c r="NTL165" i="82"/>
  <c r="NTK165" i="82"/>
  <c r="NTJ165" i="82"/>
  <c r="NTI165" i="82"/>
  <c r="NTH165" i="82"/>
  <c r="NTG165" i="82"/>
  <c r="NTF165" i="82"/>
  <c r="NTE165" i="82"/>
  <c r="NTD165" i="82"/>
  <c r="NTC165" i="82"/>
  <c r="NTB165" i="82"/>
  <c r="NTA165" i="82"/>
  <c r="NSZ165" i="82"/>
  <c r="NSY165" i="82"/>
  <c r="NSX165" i="82"/>
  <c r="NSW165" i="82"/>
  <c r="NSV165" i="82"/>
  <c r="NSU165" i="82"/>
  <c r="NST165" i="82"/>
  <c r="NSS165" i="82"/>
  <c r="NSR165" i="82"/>
  <c r="NSQ165" i="82"/>
  <c r="NSP165" i="82"/>
  <c r="NSO165" i="82"/>
  <c r="NSN165" i="82"/>
  <c r="NSM165" i="82"/>
  <c r="NSL165" i="82"/>
  <c r="NSK165" i="82"/>
  <c r="NSJ165" i="82"/>
  <c r="NSI165" i="82"/>
  <c r="NSH165" i="82"/>
  <c r="NSG165" i="82"/>
  <c r="NSF165" i="82"/>
  <c r="NSE165" i="82"/>
  <c r="NSD165" i="82"/>
  <c r="NSC165" i="82"/>
  <c r="NSB165" i="82"/>
  <c r="NSA165" i="82"/>
  <c r="NRZ165" i="82"/>
  <c r="NRY165" i="82"/>
  <c r="NRX165" i="82"/>
  <c r="NRW165" i="82"/>
  <c r="NRV165" i="82"/>
  <c r="NRU165" i="82"/>
  <c r="NRT165" i="82"/>
  <c r="NRS165" i="82"/>
  <c r="NRR165" i="82"/>
  <c r="NRQ165" i="82"/>
  <c r="NRP165" i="82"/>
  <c r="NRO165" i="82"/>
  <c r="NRN165" i="82"/>
  <c r="NRM165" i="82"/>
  <c r="NRL165" i="82"/>
  <c r="NRK165" i="82"/>
  <c r="NRJ165" i="82"/>
  <c r="NRI165" i="82"/>
  <c r="NRH165" i="82"/>
  <c r="NRG165" i="82"/>
  <c r="NRF165" i="82"/>
  <c r="NRE165" i="82"/>
  <c r="NRD165" i="82"/>
  <c r="NRC165" i="82"/>
  <c r="NRB165" i="82"/>
  <c r="NRA165" i="82"/>
  <c r="NQZ165" i="82"/>
  <c r="NQY165" i="82"/>
  <c r="NQX165" i="82"/>
  <c r="NQW165" i="82"/>
  <c r="NQV165" i="82"/>
  <c r="NQU165" i="82"/>
  <c r="NQT165" i="82"/>
  <c r="NQS165" i="82"/>
  <c r="NQR165" i="82"/>
  <c r="NQQ165" i="82"/>
  <c r="NQP165" i="82"/>
  <c r="NQO165" i="82"/>
  <c r="NQN165" i="82"/>
  <c r="NQM165" i="82"/>
  <c r="NQL165" i="82"/>
  <c r="NQK165" i="82"/>
  <c r="NQJ165" i="82"/>
  <c r="NQI165" i="82"/>
  <c r="NQH165" i="82"/>
  <c r="NQG165" i="82"/>
  <c r="NQF165" i="82"/>
  <c r="NQE165" i="82"/>
  <c r="NQD165" i="82"/>
  <c r="NQC165" i="82"/>
  <c r="NQB165" i="82"/>
  <c r="NQA165" i="82"/>
  <c r="NPZ165" i="82"/>
  <c r="NPY165" i="82"/>
  <c r="NPX165" i="82"/>
  <c r="NPW165" i="82"/>
  <c r="NPV165" i="82"/>
  <c r="NPU165" i="82"/>
  <c r="NPT165" i="82"/>
  <c r="NPS165" i="82"/>
  <c r="NPR165" i="82"/>
  <c r="NPQ165" i="82"/>
  <c r="NPP165" i="82"/>
  <c r="NPO165" i="82"/>
  <c r="NPN165" i="82"/>
  <c r="NPM165" i="82"/>
  <c r="NPL165" i="82"/>
  <c r="NPK165" i="82"/>
  <c r="NPJ165" i="82"/>
  <c r="NPI165" i="82"/>
  <c r="NPH165" i="82"/>
  <c r="NPG165" i="82"/>
  <c r="NPF165" i="82"/>
  <c r="NPE165" i="82"/>
  <c r="NPD165" i="82"/>
  <c r="NPC165" i="82"/>
  <c r="NPB165" i="82"/>
  <c r="NPA165" i="82"/>
  <c r="NOZ165" i="82"/>
  <c r="NOY165" i="82"/>
  <c r="NOX165" i="82"/>
  <c r="NOW165" i="82"/>
  <c r="NOV165" i="82"/>
  <c r="NOU165" i="82"/>
  <c r="NOT165" i="82"/>
  <c r="NOS165" i="82"/>
  <c r="NOR165" i="82"/>
  <c r="NOQ165" i="82"/>
  <c r="NOP165" i="82"/>
  <c r="NOO165" i="82"/>
  <c r="NON165" i="82"/>
  <c r="NOM165" i="82"/>
  <c r="NOL165" i="82"/>
  <c r="NOK165" i="82"/>
  <c r="NOJ165" i="82"/>
  <c r="NOI165" i="82"/>
  <c r="NOH165" i="82"/>
  <c r="NOG165" i="82"/>
  <c r="NOF165" i="82"/>
  <c r="NOE165" i="82"/>
  <c r="NOD165" i="82"/>
  <c r="NOC165" i="82"/>
  <c r="NOB165" i="82"/>
  <c r="NOA165" i="82"/>
  <c r="NNZ165" i="82"/>
  <c r="NNY165" i="82"/>
  <c r="NNX165" i="82"/>
  <c r="NNW165" i="82"/>
  <c r="NNV165" i="82"/>
  <c r="NNU165" i="82"/>
  <c r="NNT165" i="82"/>
  <c r="NNS165" i="82"/>
  <c r="NNR165" i="82"/>
  <c r="NNQ165" i="82"/>
  <c r="NNP165" i="82"/>
  <c r="NNO165" i="82"/>
  <c r="NNN165" i="82"/>
  <c r="NNM165" i="82"/>
  <c r="NNL165" i="82"/>
  <c r="NNK165" i="82"/>
  <c r="NNJ165" i="82"/>
  <c r="NNI165" i="82"/>
  <c r="NNH165" i="82"/>
  <c r="NNG165" i="82"/>
  <c r="NNF165" i="82"/>
  <c r="NNE165" i="82"/>
  <c r="NND165" i="82"/>
  <c r="NNC165" i="82"/>
  <c r="NNB165" i="82"/>
  <c r="NNA165" i="82"/>
  <c r="NMZ165" i="82"/>
  <c r="NMY165" i="82"/>
  <c r="NMX165" i="82"/>
  <c r="NMW165" i="82"/>
  <c r="NMV165" i="82"/>
  <c r="NMU165" i="82"/>
  <c r="NMT165" i="82"/>
  <c r="NMS165" i="82"/>
  <c r="NMR165" i="82"/>
  <c r="NMQ165" i="82"/>
  <c r="NMP165" i="82"/>
  <c r="NMO165" i="82"/>
  <c r="NMN165" i="82"/>
  <c r="NMM165" i="82"/>
  <c r="NML165" i="82"/>
  <c r="NMK165" i="82"/>
  <c r="NMJ165" i="82"/>
  <c r="NMI165" i="82"/>
  <c r="NMH165" i="82"/>
  <c r="NMG165" i="82"/>
  <c r="NMF165" i="82"/>
  <c r="NME165" i="82"/>
  <c r="NMD165" i="82"/>
  <c r="NMC165" i="82"/>
  <c r="NMB165" i="82"/>
  <c r="NMA165" i="82"/>
  <c r="NLZ165" i="82"/>
  <c r="NLY165" i="82"/>
  <c r="NLX165" i="82"/>
  <c r="NLW165" i="82"/>
  <c r="NLV165" i="82"/>
  <c r="NLU165" i="82"/>
  <c r="NLT165" i="82"/>
  <c r="NLS165" i="82"/>
  <c r="NLR165" i="82"/>
  <c r="NLQ165" i="82"/>
  <c r="NLP165" i="82"/>
  <c r="NLO165" i="82"/>
  <c r="NLN165" i="82"/>
  <c r="NLM165" i="82"/>
  <c r="NLL165" i="82"/>
  <c r="NLK165" i="82"/>
  <c r="NLJ165" i="82"/>
  <c r="NLI165" i="82"/>
  <c r="NLH165" i="82"/>
  <c r="NLG165" i="82"/>
  <c r="NLF165" i="82"/>
  <c r="NLE165" i="82"/>
  <c r="NLD165" i="82"/>
  <c r="NLC165" i="82"/>
  <c r="NLB165" i="82"/>
  <c r="NLA165" i="82"/>
  <c r="NKZ165" i="82"/>
  <c r="NKY165" i="82"/>
  <c r="NKX165" i="82"/>
  <c r="NKW165" i="82"/>
  <c r="NKV165" i="82"/>
  <c r="NKU165" i="82"/>
  <c r="NKT165" i="82"/>
  <c r="NKS165" i="82"/>
  <c r="NKR165" i="82"/>
  <c r="NKQ165" i="82"/>
  <c r="NKP165" i="82"/>
  <c r="NKO165" i="82"/>
  <c r="NKN165" i="82"/>
  <c r="NKM165" i="82"/>
  <c r="NKL165" i="82"/>
  <c r="NKK165" i="82"/>
  <c r="NKJ165" i="82"/>
  <c r="NKI165" i="82"/>
  <c r="NKH165" i="82"/>
  <c r="NKG165" i="82"/>
  <c r="NKF165" i="82"/>
  <c r="NKE165" i="82"/>
  <c r="NKD165" i="82"/>
  <c r="NKC165" i="82"/>
  <c r="NKB165" i="82"/>
  <c r="NKA165" i="82"/>
  <c r="NJZ165" i="82"/>
  <c r="NJY165" i="82"/>
  <c r="NJX165" i="82"/>
  <c r="NJW165" i="82"/>
  <c r="NJV165" i="82"/>
  <c r="NJU165" i="82"/>
  <c r="NJT165" i="82"/>
  <c r="NJS165" i="82"/>
  <c r="NJR165" i="82"/>
  <c r="NJQ165" i="82"/>
  <c r="NJP165" i="82"/>
  <c r="NJO165" i="82"/>
  <c r="NJN165" i="82"/>
  <c r="NJM165" i="82"/>
  <c r="NJL165" i="82"/>
  <c r="NJK165" i="82"/>
  <c r="NJJ165" i="82"/>
  <c r="NJI165" i="82"/>
  <c r="NJH165" i="82"/>
  <c r="NJG165" i="82"/>
  <c r="NJF165" i="82"/>
  <c r="NJE165" i="82"/>
  <c r="NJD165" i="82"/>
  <c r="NJC165" i="82"/>
  <c r="NJB165" i="82"/>
  <c r="NJA165" i="82"/>
  <c r="NIZ165" i="82"/>
  <c r="NIY165" i="82"/>
  <c r="NIX165" i="82"/>
  <c r="NIW165" i="82"/>
  <c r="NIV165" i="82"/>
  <c r="NIU165" i="82"/>
  <c r="NIT165" i="82"/>
  <c r="NIS165" i="82"/>
  <c r="NIR165" i="82"/>
  <c r="NIQ165" i="82"/>
  <c r="NIP165" i="82"/>
  <c r="NIO165" i="82"/>
  <c r="NIN165" i="82"/>
  <c r="NIM165" i="82"/>
  <c r="NIL165" i="82"/>
  <c r="NIK165" i="82"/>
  <c r="NIJ165" i="82"/>
  <c r="NII165" i="82"/>
  <c r="NIH165" i="82"/>
  <c r="NIG165" i="82"/>
  <c r="NIF165" i="82"/>
  <c r="NIE165" i="82"/>
  <c r="NID165" i="82"/>
  <c r="NIC165" i="82"/>
  <c r="NIB165" i="82"/>
  <c r="NIA165" i="82"/>
  <c r="NHZ165" i="82"/>
  <c r="NHY165" i="82"/>
  <c r="NHX165" i="82"/>
  <c r="NHW165" i="82"/>
  <c r="NHV165" i="82"/>
  <c r="NHU165" i="82"/>
  <c r="NHT165" i="82"/>
  <c r="NHS165" i="82"/>
  <c r="NHR165" i="82"/>
  <c r="NHQ165" i="82"/>
  <c r="NHP165" i="82"/>
  <c r="NHO165" i="82"/>
  <c r="NHN165" i="82"/>
  <c r="NHM165" i="82"/>
  <c r="NHL165" i="82"/>
  <c r="NHK165" i="82"/>
  <c r="NHJ165" i="82"/>
  <c r="NHI165" i="82"/>
  <c r="NHH165" i="82"/>
  <c r="NHG165" i="82"/>
  <c r="NHF165" i="82"/>
  <c r="NHE165" i="82"/>
  <c r="NHD165" i="82"/>
  <c r="NHC165" i="82"/>
  <c r="NHB165" i="82"/>
  <c r="NHA165" i="82"/>
  <c r="NGZ165" i="82"/>
  <c r="NGY165" i="82"/>
  <c r="NGX165" i="82"/>
  <c r="NGW165" i="82"/>
  <c r="NGV165" i="82"/>
  <c r="NGU165" i="82"/>
  <c r="NGT165" i="82"/>
  <c r="NGS165" i="82"/>
  <c r="NGR165" i="82"/>
  <c r="NGQ165" i="82"/>
  <c r="NGP165" i="82"/>
  <c r="NGO165" i="82"/>
  <c r="NGN165" i="82"/>
  <c r="NGM165" i="82"/>
  <c r="NGL165" i="82"/>
  <c r="NGK165" i="82"/>
  <c r="NGJ165" i="82"/>
  <c r="NGI165" i="82"/>
  <c r="NGH165" i="82"/>
  <c r="NGG165" i="82"/>
  <c r="NGF165" i="82"/>
  <c r="NGE165" i="82"/>
  <c r="NGD165" i="82"/>
  <c r="NGC165" i="82"/>
  <c r="NGB165" i="82"/>
  <c r="NGA165" i="82"/>
  <c r="NFZ165" i="82"/>
  <c r="NFY165" i="82"/>
  <c r="NFX165" i="82"/>
  <c r="NFW165" i="82"/>
  <c r="NFV165" i="82"/>
  <c r="NFU165" i="82"/>
  <c r="NFT165" i="82"/>
  <c r="NFS165" i="82"/>
  <c r="NFR165" i="82"/>
  <c r="NFQ165" i="82"/>
  <c r="NFP165" i="82"/>
  <c r="NFO165" i="82"/>
  <c r="NFN165" i="82"/>
  <c r="NFM165" i="82"/>
  <c r="NFL165" i="82"/>
  <c r="NFK165" i="82"/>
  <c r="NFJ165" i="82"/>
  <c r="NFI165" i="82"/>
  <c r="NFH165" i="82"/>
  <c r="NFG165" i="82"/>
  <c r="NFF165" i="82"/>
  <c r="NFE165" i="82"/>
  <c r="NFD165" i="82"/>
  <c r="NFC165" i="82"/>
  <c r="NFB165" i="82"/>
  <c r="NFA165" i="82"/>
  <c r="NEZ165" i="82"/>
  <c r="NEY165" i="82"/>
  <c r="NEX165" i="82"/>
  <c r="NEW165" i="82"/>
  <c r="NEV165" i="82"/>
  <c r="NEU165" i="82"/>
  <c r="NET165" i="82"/>
  <c r="NES165" i="82"/>
  <c r="NER165" i="82"/>
  <c r="NEQ165" i="82"/>
  <c r="NEP165" i="82"/>
  <c r="NEO165" i="82"/>
  <c r="NEN165" i="82"/>
  <c r="NEM165" i="82"/>
  <c r="NEL165" i="82"/>
  <c r="NEK165" i="82"/>
  <c r="NEJ165" i="82"/>
  <c r="NEI165" i="82"/>
  <c r="NEH165" i="82"/>
  <c r="NEG165" i="82"/>
  <c r="NEF165" i="82"/>
  <c r="NEE165" i="82"/>
  <c r="NED165" i="82"/>
  <c r="NEC165" i="82"/>
  <c r="NEB165" i="82"/>
  <c r="NEA165" i="82"/>
  <c r="NDZ165" i="82"/>
  <c r="NDY165" i="82"/>
  <c r="NDX165" i="82"/>
  <c r="NDW165" i="82"/>
  <c r="NDV165" i="82"/>
  <c r="NDU165" i="82"/>
  <c r="NDT165" i="82"/>
  <c r="NDS165" i="82"/>
  <c r="NDR165" i="82"/>
  <c r="NDQ165" i="82"/>
  <c r="NDP165" i="82"/>
  <c r="NDO165" i="82"/>
  <c r="NDN165" i="82"/>
  <c r="NDM165" i="82"/>
  <c r="NDL165" i="82"/>
  <c r="NDK165" i="82"/>
  <c r="NDJ165" i="82"/>
  <c r="NDI165" i="82"/>
  <c r="NDH165" i="82"/>
  <c r="NDG165" i="82"/>
  <c r="NDF165" i="82"/>
  <c r="NDE165" i="82"/>
  <c r="NDD165" i="82"/>
  <c r="NDC165" i="82"/>
  <c r="NDB165" i="82"/>
  <c r="NDA165" i="82"/>
  <c r="NCZ165" i="82"/>
  <c r="NCY165" i="82"/>
  <c r="NCX165" i="82"/>
  <c r="NCW165" i="82"/>
  <c r="NCV165" i="82"/>
  <c r="NCU165" i="82"/>
  <c r="NCT165" i="82"/>
  <c r="NCS165" i="82"/>
  <c r="NCR165" i="82"/>
  <c r="NCQ165" i="82"/>
  <c r="NCP165" i="82"/>
  <c r="NCO165" i="82"/>
  <c r="NCN165" i="82"/>
  <c r="NCM165" i="82"/>
  <c r="NCL165" i="82"/>
  <c r="NCK165" i="82"/>
  <c r="NCJ165" i="82"/>
  <c r="NCI165" i="82"/>
  <c r="NCH165" i="82"/>
  <c r="NCG165" i="82"/>
  <c r="NCF165" i="82"/>
  <c r="NCE165" i="82"/>
  <c r="NCD165" i="82"/>
  <c r="NCC165" i="82"/>
  <c r="NCB165" i="82"/>
  <c r="NCA165" i="82"/>
  <c r="NBZ165" i="82"/>
  <c r="NBY165" i="82"/>
  <c r="NBX165" i="82"/>
  <c r="NBW165" i="82"/>
  <c r="NBV165" i="82"/>
  <c r="NBU165" i="82"/>
  <c r="NBT165" i="82"/>
  <c r="NBS165" i="82"/>
  <c r="NBR165" i="82"/>
  <c r="NBQ165" i="82"/>
  <c r="NBP165" i="82"/>
  <c r="NBO165" i="82"/>
  <c r="NBN165" i="82"/>
  <c r="NBM165" i="82"/>
  <c r="NBL165" i="82"/>
  <c r="NBK165" i="82"/>
  <c r="NBJ165" i="82"/>
  <c r="NBI165" i="82"/>
  <c r="NBH165" i="82"/>
  <c r="NBG165" i="82"/>
  <c r="NBF165" i="82"/>
  <c r="NBE165" i="82"/>
  <c r="NBD165" i="82"/>
  <c r="NBC165" i="82"/>
  <c r="NBB165" i="82"/>
  <c r="NBA165" i="82"/>
  <c r="NAZ165" i="82"/>
  <c r="NAY165" i="82"/>
  <c r="NAX165" i="82"/>
  <c r="NAW165" i="82"/>
  <c r="NAV165" i="82"/>
  <c r="NAU165" i="82"/>
  <c r="NAT165" i="82"/>
  <c r="NAS165" i="82"/>
  <c r="NAR165" i="82"/>
  <c r="NAQ165" i="82"/>
  <c r="NAP165" i="82"/>
  <c r="NAO165" i="82"/>
  <c r="NAN165" i="82"/>
  <c r="NAM165" i="82"/>
  <c r="NAL165" i="82"/>
  <c r="NAK165" i="82"/>
  <c r="NAJ165" i="82"/>
  <c r="NAI165" i="82"/>
  <c r="NAH165" i="82"/>
  <c r="NAG165" i="82"/>
  <c r="NAF165" i="82"/>
  <c r="NAE165" i="82"/>
  <c r="NAD165" i="82"/>
  <c r="NAC165" i="82"/>
  <c r="NAB165" i="82"/>
  <c r="NAA165" i="82"/>
  <c r="MZZ165" i="82"/>
  <c r="MZY165" i="82"/>
  <c r="MZX165" i="82"/>
  <c r="MZW165" i="82"/>
  <c r="MZV165" i="82"/>
  <c r="MZU165" i="82"/>
  <c r="MZT165" i="82"/>
  <c r="MZS165" i="82"/>
  <c r="MZR165" i="82"/>
  <c r="MZQ165" i="82"/>
  <c r="MZP165" i="82"/>
  <c r="MZO165" i="82"/>
  <c r="MZN165" i="82"/>
  <c r="MZM165" i="82"/>
  <c r="MZL165" i="82"/>
  <c r="MZK165" i="82"/>
  <c r="MZJ165" i="82"/>
  <c r="MZI165" i="82"/>
  <c r="MZH165" i="82"/>
  <c r="MZG165" i="82"/>
  <c r="MZF165" i="82"/>
  <c r="MZE165" i="82"/>
  <c r="MZD165" i="82"/>
  <c r="MZC165" i="82"/>
  <c r="MZB165" i="82"/>
  <c r="MZA165" i="82"/>
  <c r="MYZ165" i="82"/>
  <c r="MYY165" i="82"/>
  <c r="MYX165" i="82"/>
  <c r="MYW165" i="82"/>
  <c r="MYV165" i="82"/>
  <c r="MYU165" i="82"/>
  <c r="MYT165" i="82"/>
  <c r="MYS165" i="82"/>
  <c r="MYR165" i="82"/>
  <c r="MYQ165" i="82"/>
  <c r="MYP165" i="82"/>
  <c r="MYO165" i="82"/>
  <c r="MYN165" i="82"/>
  <c r="MYM165" i="82"/>
  <c r="MYL165" i="82"/>
  <c r="MYK165" i="82"/>
  <c r="MYJ165" i="82"/>
  <c r="MYI165" i="82"/>
  <c r="MYH165" i="82"/>
  <c r="MYG165" i="82"/>
  <c r="MYF165" i="82"/>
  <c r="MYE165" i="82"/>
  <c r="MYD165" i="82"/>
  <c r="MYC165" i="82"/>
  <c r="MYB165" i="82"/>
  <c r="MYA165" i="82"/>
  <c r="MXZ165" i="82"/>
  <c r="MXY165" i="82"/>
  <c r="MXX165" i="82"/>
  <c r="MXW165" i="82"/>
  <c r="MXV165" i="82"/>
  <c r="MXU165" i="82"/>
  <c r="MXT165" i="82"/>
  <c r="MXS165" i="82"/>
  <c r="MXR165" i="82"/>
  <c r="MXQ165" i="82"/>
  <c r="MXP165" i="82"/>
  <c r="MXO165" i="82"/>
  <c r="MXN165" i="82"/>
  <c r="MXM165" i="82"/>
  <c r="MXL165" i="82"/>
  <c r="MXK165" i="82"/>
  <c r="MXJ165" i="82"/>
  <c r="MXI165" i="82"/>
  <c r="MXH165" i="82"/>
  <c r="MXG165" i="82"/>
  <c r="MXF165" i="82"/>
  <c r="MXE165" i="82"/>
  <c r="MXD165" i="82"/>
  <c r="MXC165" i="82"/>
  <c r="MXB165" i="82"/>
  <c r="MXA165" i="82"/>
  <c r="MWZ165" i="82"/>
  <c r="MWY165" i="82"/>
  <c r="MWX165" i="82"/>
  <c r="MWW165" i="82"/>
  <c r="MWV165" i="82"/>
  <c r="MWU165" i="82"/>
  <c r="MWT165" i="82"/>
  <c r="MWS165" i="82"/>
  <c r="MWR165" i="82"/>
  <c r="MWQ165" i="82"/>
  <c r="MWP165" i="82"/>
  <c r="MWO165" i="82"/>
  <c r="MWN165" i="82"/>
  <c r="MWM165" i="82"/>
  <c r="MWL165" i="82"/>
  <c r="MWK165" i="82"/>
  <c r="MWJ165" i="82"/>
  <c r="MWI165" i="82"/>
  <c r="MWH165" i="82"/>
  <c r="MWG165" i="82"/>
  <c r="MWF165" i="82"/>
  <c r="MWE165" i="82"/>
  <c r="MWD165" i="82"/>
  <c r="MWC165" i="82"/>
  <c r="MWB165" i="82"/>
  <c r="MWA165" i="82"/>
  <c r="MVZ165" i="82"/>
  <c r="MVY165" i="82"/>
  <c r="MVX165" i="82"/>
  <c r="MVW165" i="82"/>
  <c r="MVV165" i="82"/>
  <c r="MVU165" i="82"/>
  <c r="MVT165" i="82"/>
  <c r="MVS165" i="82"/>
  <c r="MVR165" i="82"/>
  <c r="MVQ165" i="82"/>
  <c r="MVP165" i="82"/>
  <c r="MVO165" i="82"/>
  <c r="MVN165" i="82"/>
  <c r="MVM165" i="82"/>
  <c r="MVL165" i="82"/>
  <c r="MVK165" i="82"/>
  <c r="MVJ165" i="82"/>
  <c r="MVI165" i="82"/>
  <c r="MVH165" i="82"/>
  <c r="MVG165" i="82"/>
  <c r="MVF165" i="82"/>
  <c r="MVE165" i="82"/>
  <c r="MVD165" i="82"/>
  <c r="MVC165" i="82"/>
  <c r="MVB165" i="82"/>
  <c r="MVA165" i="82"/>
  <c r="MUZ165" i="82"/>
  <c r="MUY165" i="82"/>
  <c r="MUX165" i="82"/>
  <c r="MUW165" i="82"/>
  <c r="MUV165" i="82"/>
  <c r="MUU165" i="82"/>
  <c r="MUT165" i="82"/>
  <c r="MUS165" i="82"/>
  <c r="MUR165" i="82"/>
  <c r="MUQ165" i="82"/>
  <c r="MUP165" i="82"/>
  <c r="MUO165" i="82"/>
  <c r="MUN165" i="82"/>
  <c r="MUM165" i="82"/>
  <c r="MUL165" i="82"/>
  <c r="MUK165" i="82"/>
  <c r="MUJ165" i="82"/>
  <c r="MUI165" i="82"/>
  <c r="MUH165" i="82"/>
  <c r="MUG165" i="82"/>
  <c r="MUF165" i="82"/>
  <c r="MUE165" i="82"/>
  <c r="MUD165" i="82"/>
  <c r="MUC165" i="82"/>
  <c r="MUB165" i="82"/>
  <c r="MUA165" i="82"/>
  <c r="MTZ165" i="82"/>
  <c r="MTY165" i="82"/>
  <c r="MTX165" i="82"/>
  <c r="MTW165" i="82"/>
  <c r="MTV165" i="82"/>
  <c r="MTU165" i="82"/>
  <c r="MTT165" i="82"/>
  <c r="MTS165" i="82"/>
  <c r="MTR165" i="82"/>
  <c r="MTQ165" i="82"/>
  <c r="MTP165" i="82"/>
  <c r="MTO165" i="82"/>
  <c r="MTN165" i="82"/>
  <c r="MTM165" i="82"/>
  <c r="MTL165" i="82"/>
  <c r="MTK165" i="82"/>
  <c r="MTJ165" i="82"/>
  <c r="MTI165" i="82"/>
  <c r="MTH165" i="82"/>
  <c r="MTG165" i="82"/>
  <c r="MTF165" i="82"/>
  <c r="MTE165" i="82"/>
  <c r="MTD165" i="82"/>
  <c r="MTC165" i="82"/>
  <c r="MTB165" i="82"/>
  <c r="MTA165" i="82"/>
  <c r="MSZ165" i="82"/>
  <c r="MSY165" i="82"/>
  <c r="MSX165" i="82"/>
  <c r="MSW165" i="82"/>
  <c r="MSV165" i="82"/>
  <c r="MSU165" i="82"/>
  <c r="MST165" i="82"/>
  <c r="MSS165" i="82"/>
  <c r="MSR165" i="82"/>
  <c r="MSQ165" i="82"/>
  <c r="MSP165" i="82"/>
  <c r="MSO165" i="82"/>
  <c r="MSN165" i="82"/>
  <c r="MSM165" i="82"/>
  <c r="MSL165" i="82"/>
  <c r="MSK165" i="82"/>
  <c r="MSJ165" i="82"/>
  <c r="MSI165" i="82"/>
  <c r="MSH165" i="82"/>
  <c r="MSG165" i="82"/>
  <c r="MSF165" i="82"/>
  <c r="MSE165" i="82"/>
  <c r="MSD165" i="82"/>
  <c r="MSC165" i="82"/>
  <c r="MSB165" i="82"/>
  <c r="MSA165" i="82"/>
  <c r="MRZ165" i="82"/>
  <c r="MRY165" i="82"/>
  <c r="MRX165" i="82"/>
  <c r="MRW165" i="82"/>
  <c r="MRV165" i="82"/>
  <c r="MRU165" i="82"/>
  <c r="MRT165" i="82"/>
  <c r="MRS165" i="82"/>
  <c r="MRR165" i="82"/>
  <c r="MRQ165" i="82"/>
  <c r="MRP165" i="82"/>
  <c r="MRO165" i="82"/>
  <c r="MRN165" i="82"/>
  <c r="MRM165" i="82"/>
  <c r="MRL165" i="82"/>
  <c r="MRK165" i="82"/>
  <c r="MRJ165" i="82"/>
  <c r="MRI165" i="82"/>
  <c r="MRH165" i="82"/>
  <c r="MRG165" i="82"/>
  <c r="MRF165" i="82"/>
  <c r="MRE165" i="82"/>
  <c r="MRD165" i="82"/>
  <c r="MRC165" i="82"/>
  <c r="MRB165" i="82"/>
  <c r="MRA165" i="82"/>
  <c r="MQZ165" i="82"/>
  <c r="MQY165" i="82"/>
  <c r="MQX165" i="82"/>
  <c r="MQW165" i="82"/>
  <c r="MQV165" i="82"/>
  <c r="MQU165" i="82"/>
  <c r="MQT165" i="82"/>
  <c r="MQS165" i="82"/>
  <c r="MQR165" i="82"/>
  <c r="MQQ165" i="82"/>
  <c r="MQP165" i="82"/>
  <c r="MQO165" i="82"/>
  <c r="MQN165" i="82"/>
  <c r="MQM165" i="82"/>
  <c r="MQL165" i="82"/>
  <c r="MQK165" i="82"/>
  <c r="MQJ165" i="82"/>
  <c r="MQI165" i="82"/>
  <c r="MQH165" i="82"/>
  <c r="MQG165" i="82"/>
  <c r="MQF165" i="82"/>
  <c r="MQE165" i="82"/>
  <c r="MQD165" i="82"/>
  <c r="MQC165" i="82"/>
  <c r="MQB165" i="82"/>
  <c r="MQA165" i="82"/>
  <c r="MPZ165" i="82"/>
  <c r="MPY165" i="82"/>
  <c r="MPX165" i="82"/>
  <c r="MPW165" i="82"/>
  <c r="MPV165" i="82"/>
  <c r="MPU165" i="82"/>
  <c r="MPT165" i="82"/>
  <c r="MPS165" i="82"/>
  <c r="MPR165" i="82"/>
  <c r="MPQ165" i="82"/>
  <c r="MPP165" i="82"/>
  <c r="MPO165" i="82"/>
  <c r="MPN165" i="82"/>
  <c r="MPM165" i="82"/>
  <c r="MPL165" i="82"/>
  <c r="MPK165" i="82"/>
  <c r="MPJ165" i="82"/>
  <c r="MPI165" i="82"/>
  <c r="MPH165" i="82"/>
  <c r="MPG165" i="82"/>
  <c r="MPF165" i="82"/>
  <c r="MPE165" i="82"/>
  <c r="MPD165" i="82"/>
  <c r="MPC165" i="82"/>
  <c r="MPB165" i="82"/>
  <c r="MPA165" i="82"/>
  <c r="MOZ165" i="82"/>
  <c r="MOY165" i="82"/>
  <c r="MOX165" i="82"/>
  <c r="MOW165" i="82"/>
  <c r="MOV165" i="82"/>
  <c r="MOU165" i="82"/>
  <c r="MOT165" i="82"/>
  <c r="MOS165" i="82"/>
  <c r="MOR165" i="82"/>
  <c r="MOQ165" i="82"/>
  <c r="MOP165" i="82"/>
  <c r="MOO165" i="82"/>
  <c r="MON165" i="82"/>
  <c r="MOM165" i="82"/>
  <c r="MOL165" i="82"/>
  <c r="MOK165" i="82"/>
  <c r="MOJ165" i="82"/>
  <c r="MOI165" i="82"/>
  <c r="MOH165" i="82"/>
  <c r="MOG165" i="82"/>
  <c r="MOF165" i="82"/>
  <c r="MOE165" i="82"/>
  <c r="MOD165" i="82"/>
  <c r="MOC165" i="82"/>
  <c r="MOB165" i="82"/>
  <c r="MOA165" i="82"/>
  <c r="MNZ165" i="82"/>
  <c r="MNY165" i="82"/>
  <c r="MNX165" i="82"/>
  <c r="MNW165" i="82"/>
  <c r="MNV165" i="82"/>
  <c r="MNU165" i="82"/>
  <c r="MNT165" i="82"/>
  <c r="MNS165" i="82"/>
  <c r="MNR165" i="82"/>
  <c r="MNQ165" i="82"/>
  <c r="MNP165" i="82"/>
  <c r="MNO165" i="82"/>
  <c r="MNN165" i="82"/>
  <c r="MNM165" i="82"/>
  <c r="MNL165" i="82"/>
  <c r="MNK165" i="82"/>
  <c r="MNJ165" i="82"/>
  <c r="MNI165" i="82"/>
  <c r="MNH165" i="82"/>
  <c r="MNG165" i="82"/>
  <c r="MNF165" i="82"/>
  <c r="MNE165" i="82"/>
  <c r="MND165" i="82"/>
  <c r="MNC165" i="82"/>
  <c r="MNB165" i="82"/>
  <c r="MNA165" i="82"/>
  <c r="MMZ165" i="82"/>
  <c r="MMY165" i="82"/>
  <c r="MMX165" i="82"/>
  <c r="MMW165" i="82"/>
  <c r="MMV165" i="82"/>
  <c r="MMU165" i="82"/>
  <c r="MMT165" i="82"/>
  <c r="MMS165" i="82"/>
  <c r="MMR165" i="82"/>
  <c r="MMQ165" i="82"/>
  <c r="MMP165" i="82"/>
  <c r="MMO165" i="82"/>
  <c r="MMN165" i="82"/>
  <c r="MMM165" i="82"/>
  <c r="MML165" i="82"/>
  <c r="MMK165" i="82"/>
  <c r="MMJ165" i="82"/>
  <c r="MMI165" i="82"/>
  <c r="MMH165" i="82"/>
  <c r="MMG165" i="82"/>
  <c r="MMF165" i="82"/>
  <c r="MME165" i="82"/>
  <c r="MMD165" i="82"/>
  <c r="MMC165" i="82"/>
  <c r="MMB165" i="82"/>
  <c r="MMA165" i="82"/>
  <c r="MLZ165" i="82"/>
  <c r="MLY165" i="82"/>
  <c r="MLX165" i="82"/>
  <c r="MLW165" i="82"/>
  <c r="MLV165" i="82"/>
  <c r="MLU165" i="82"/>
  <c r="MLT165" i="82"/>
  <c r="MLS165" i="82"/>
  <c r="MLR165" i="82"/>
  <c r="MLQ165" i="82"/>
  <c r="MLP165" i="82"/>
  <c r="MLO165" i="82"/>
  <c r="MLN165" i="82"/>
  <c r="MLM165" i="82"/>
  <c r="MLL165" i="82"/>
  <c r="MLK165" i="82"/>
  <c r="MLJ165" i="82"/>
  <c r="MLI165" i="82"/>
  <c r="MLH165" i="82"/>
  <c r="MLG165" i="82"/>
  <c r="MLF165" i="82"/>
  <c r="MLE165" i="82"/>
  <c r="MLD165" i="82"/>
  <c r="MLC165" i="82"/>
  <c r="MLB165" i="82"/>
  <c r="MLA165" i="82"/>
  <c r="MKZ165" i="82"/>
  <c r="MKY165" i="82"/>
  <c r="MKX165" i="82"/>
  <c r="MKW165" i="82"/>
  <c r="MKV165" i="82"/>
  <c r="MKU165" i="82"/>
  <c r="MKT165" i="82"/>
  <c r="MKS165" i="82"/>
  <c r="MKR165" i="82"/>
  <c r="MKQ165" i="82"/>
  <c r="MKP165" i="82"/>
  <c r="MKO165" i="82"/>
  <c r="MKN165" i="82"/>
  <c r="MKM165" i="82"/>
  <c r="MKL165" i="82"/>
  <c r="MKK165" i="82"/>
  <c r="MKJ165" i="82"/>
  <c r="MKI165" i="82"/>
  <c r="MKH165" i="82"/>
  <c r="MKG165" i="82"/>
  <c r="MKF165" i="82"/>
  <c r="MKE165" i="82"/>
  <c r="MKD165" i="82"/>
  <c r="MKC165" i="82"/>
  <c r="MKB165" i="82"/>
  <c r="MKA165" i="82"/>
  <c r="MJZ165" i="82"/>
  <c r="MJY165" i="82"/>
  <c r="MJX165" i="82"/>
  <c r="MJW165" i="82"/>
  <c r="MJV165" i="82"/>
  <c r="MJU165" i="82"/>
  <c r="MJT165" i="82"/>
  <c r="MJS165" i="82"/>
  <c r="MJR165" i="82"/>
  <c r="MJQ165" i="82"/>
  <c r="MJP165" i="82"/>
  <c r="MJO165" i="82"/>
  <c r="MJN165" i="82"/>
  <c r="MJM165" i="82"/>
  <c r="MJL165" i="82"/>
  <c r="MJK165" i="82"/>
  <c r="MJJ165" i="82"/>
  <c r="MJI165" i="82"/>
  <c r="MJH165" i="82"/>
  <c r="MJG165" i="82"/>
  <c r="MJF165" i="82"/>
  <c r="MJE165" i="82"/>
  <c r="MJD165" i="82"/>
  <c r="MJC165" i="82"/>
  <c r="MJB165" i="82"/>
  <c r="MJA165" i="82"/>
  <c r="MIZ165" i="82"/>
  <c r="MIY165" i="82"/>
  <c r="MIX165" i="82"/>
  <c r="MIW165" i="82"/>
  <c r="MIV165" i="82"/>
  <c r="MIU165" i="82"/>
  <c r="MIT165" i="82"/>
  <c r="MIS165" i="82"/>
  <c r="MIR165" i="82"/>
  <c r="MIQ165" i="82"/>
  <c r="MIP165" i="82"/>
  <c r="MIO165" i="82"/>
  <c r="MIN165" i="82"/>
  <c r="MIM165" i="82"/>
  <c r="MIL165" i="82"/>
  <c r="MIK165" i="82"/>
  <c r="MIJ165" i="82"/>
  <c r="MII165" i="82"/>
  <c r="MIH165" i="82"/>
  <c r="MIG165" i="82"/>
  <c r="MIF165" i="82"/>
  <c r="MIE165" i="82"/>
  <c r="MID165" i="82"/>
  <c r="MIC165" i="82"/>
  <c r="MIB165" i="82"/>
  <c r="MIA165" i="82"/>
  <c r="MHZ165" i="82"/>
  <c r="MHY165" i="82"/>
  <c r="MHX165" i="82"/>
  <c r="MHW165" i="82"/>
  <c r="MHV165" i="82"/>
  <c r="MHU165" i="82"/>
  <c r="MHT165" i="82"/>
  <c r="MHS165" i="82"/>
  <c r="MHR165" i="82"/>
  <c r="MHQ165" i="82"/>
  <c r="MHP165" i="82"/>
  <c r="MHO165" i="82"/>
  <c r="MHN165" i="82"/>
  <c r="MHM165" i="82"/>
  <c r="MHL165" i="82"/>
  <c r="MHK165" i="82"/>
  <c r="MHJ165" i="82"/>
  <c r="MHI165" i="82"/>
  <c r="MHH165" i="82"/>
  <c r="MHG165" i="82"/>
  <c r="MHF165" i="82"/>
  <c r="MHE165" i="82"/>
  <c r="MHD165" i="82"/>
  <c r="MHC165" i="82"/>
  <c r="MHB165" i="82"/>
  <c r="MHA165" i="82"/>
  <c r="MGZ165" i="82"/>
  <c r="MGY165" i="82"/>
  <c r="MGX165" i="82"/>
  <c r="MGW165" i="82"/>
  <c r="MGV165" i="82"/>
  <c r="MGU165" i="82"/>
  <c r="MGT165" i="82"/>
  <c r="MGS165" i="82"/>
  <c r="MGR165" i="82"/>
  <c r="MGQ165" i="82"/>
  <c r="MGP165" i="82"/>
  <c r="MGO165" i="82"/>
  <c r="MGN165" i="82"/>
  <c r="MGM165" i="82"/>
  <c r="MGL165" i="82"/>
  <c r="MGK165" i="82"/>
  <c r="MGJ165" i="82"/>
  <c r="MGI165" i="82"/>
  <c r="MGH165" i="82"/>
  <c r="MGG165" i="82"/>
  <c r="MGF165" i="82"/>
  <c r="MGE165" i="82"/>
  <c r="MGD165" i="82"/>
  <c r="MGC165" i="82"/>
  <c r="MGB165" i="82"/>
  <c r="MGA165" i="82"/>
  <c r="MFZ165" i="82"/>
  <c r="MFY165" i="82"/>
  <c r="MFX165" i="82"/>
  <c r="MFW165" i="82"/>
  <c r="MFV165" i="82"/>
  <c r="MFU165" i="82"/>
  <c r="MFT165" i="82"/>
  <c r="MFS165" i="82"/>
  <c r="MFR165" i="82"/>
  <c r="MFQ165" i="82"/>
  <c r="MFP165" i="82"/>
  <c r="MFO165" i="82"/>
  <c r="MFN165" i="82"/>
  <c r="MFM165" i="82"/>
  <c r="MFL165" i="82"/>
  <c r="MFK165" i="82"/>
  <c r="MFJ165" i="82"/>
  <c r="MFI165" i="82"/>
  <c r="MFH165" i="82"/>
  <c r="MFG165" i="82"/>
  <c r="MFF165" i="82"/>
  <c r="MFE165" i="82"/>
  <c r="MFD165" i="82"/>
  <c r="MFC165" i="82"/>
  <c r="MFB165" i="82"/>
  <c r="MFA165" i="82"/>
  <c r="MEZ165" i="82"/>
  <c r="MEY165" i="82"/>
  <c r="MEX165" i="82"/>
  <c r="MEW165" i="82"/>
  <c r="MEV165" i="82"/>
  <c r="MEU165" i="82"/>
  <c r="MET165" i="82"/>
  <c r="MES165" i="82"/>
  <c r="MER165" i="82"/>
  <c r="MEQ165" i="82"/>
  <c r="MEP165" i="82"/>
  <c r="MEO165" i="82"/>
  <c r="MEN165" i="82"/>
  <c r="MEM165" i="82"/>
  <c r="MEL165" i="82"/>
  <c r="MEK165" i="82"/>
  <c r="MEJ165" i="82"/>
  <c r="MEI165" i="82"/>
  <c r="MEH165" i="82"/>
  <c r="MEG165" i="82"/>
  <c r="MEF165" i="82"/>
  <c r="MEE165" i="82"/>
  <c r="MED165" i="82"/>
  <c r="MEC165" i="82"/>
  <c r="MEB165" i="82"/>
  <c r="MEA165" i="82"/>
  <c r="MDZ165" i="82"/>
  <c r="MDY165" i="82"/>
  <c r="MDX165" i="82"/>
  <c r="MDW165" i="82"/>
  <c r="MDV165" i="82"/>
  <c r="MDU165" i="82"/>
  <c r="MDT165" i="82"/>
  <c r="MDS165" i="82"/>
  <c r="MDR165" i="82"/>
  <c r="MDQ165" i="82"/>
  <c r="MDP165" i="82"/>
  <c r="MDO165" i="82"/>
  <c r="MDN165" i="82"/>
  <c r="MDM165" i="82"/>
  <c r="MDL165" i="82"/>
  <c r="MDK165" i="82"/>
  <c r="MDJ165" i="82"/>
  <c r="MDI165" i="82"/>
  <c r="MDH165" i="82"/>
  <c r="MDG165" i="82"/>
  <c r="MDF165" i="82"/>
  <c r="MDE165" i="82"/>
  <c r="MDD165" i="82"/>
  <c r="MDC165" i="82"/>
  <c r="MDB165" i="82"/>
  <c r="MDA165" i="82"/>
  <c r="MCZ165" i="82"/>
  <c r="MCY165" i="82"/>
  <c r="MCX165" i="82"/>
  <c r="MCW165" i="82"/>
  <c r="MCV165" i="82"/>
  <c r="MCU165" i="82"/>
  <c r="MCT165" i="82"/>
  <c r="MCS165" i="82"/>
  <c r="MCR165" i="82"/>
  <c r="MCQ165" i="82"/>
  <c r="MCP165" i="82"/>
  <c r="MCO165" i="82"/>
  <c r="MCN165" i="82"/>
  <c r="MCM165" i="82"/>
  <c r="MCL165" i="82"/>
  <c r="MCK165" i="82"/>
  <c r="MCJ165" i="82"/>
  <c r="MCI165" i="82"/>
  <c r="MCH165" i="82"/>
  <c r="MCG165" i="82"/>
  <c r="MCF165" i="82"/>
  <c r="MCE165" i="82"/>
  <c r="MCD165" i="82"/>
  <c r="MCC165" i="82"/>
  <c r="MCB165" i="82"/>
  <c r="MCA165" i="82"/>
  <c r="MBZ165" i="82"/>
  <c r="MBY165" i="82"/>
  <c r="MBX165" i="82"/>
  <c r="MBW165" i="82"/>
  <c r="MBV165" i="82"/>
  <c r="MBU165" i="82"/>
  <c r="MBT165" i="82"/>
  <c r="MBS165" i="82"/>
  <c r="MBR165" i="82"/>
  <c r="MBQ165" i="82"/>
  <c r="MBP165" i="82"/>
  <c r="MBO165" i="82"/>
  <c r="MBN165" i="82"/>
  <c r="MBM165" i="82"/>
  <c r="MBL165" i="82"/>
  <c r="MBK165" i="82"/>
  <c r="MBJ165" i="82"/>
  <c r="MBI165" i="82"/>
  <c r="MBH165" i="82"/>
  <c r="MBG165" i="82"/>
  <c r="MBF165" i="82"/>
  <c r="MBE165" i="82"/>
  <c r="MBD165" i="82"/>
  <c r="MBC165" i="82"/>
  <c r="MBB165" i="82"/>
  <c r="MBA165" i="82"/>
  <c r="MAZ165" i="82"/>
  <c r="MAY165" i="82"/>
  <c r="MAX165" i="82"/>
  <c r="MAW165" i="82"/>
  <c r="MAV165" i="82"/>
  <c r="MAU165" i="82"/>
  <c r="MAT165" i="82"/>
  <c r="MAS165" i="82"/>
  <c r="MAR165" i="82"/>
  <c r="MAQ165" i="82"/>
  <c r="MAP165" i="82"/>
  <c r="MAO165" i="82"/>
  <c r="MAN165" i="82"/>
  <c r="MAM165" i="82"/>
  <c r="MAL165" i="82"/>
  <c r="MAK165" i="82"/>
  <c r="MAJ165" i="82"/>
  <c r="MAI165" i="82"/>
  <c r="MAH165" i="82"/>
  <c r="MAG165" i="82"/>
  <c r="MAF165" i="82"/>
  <c r="MAE165" i="82"/>
  <c r="MAD165" i="82"/>
  <c r="MAC165" i="82"/>
  <c r="MAB165" i="82"/>
  <c r="MAA165" i="82"/>
  <c r="LZZ165" i="82"/>
  <c r="LZY165" i="82"/>
  <c r="LZX165" i="82"/>
  <c r="LZW165" i="82"/>
  <c r="LZV165" i="82"/>
  <c r="LZU165" i="82"/>
  <c r="LZT165" i="82"/>
  <c r="LZS165" i="82"/>
  <c r="LZR165" i="82"/>
  <c r="LZQ165" i="82"/>
  <c r="LZP165" i="82"/>
  <c r="LZO165" i="82"/>
  <c r="LZN165" i="82"/>
  <c r="LZM165" i="82"/>
  <c r="LZL165" i="82"/>
  <c r="LZK165" i="82"/>
  <c r="LZJ165" i="82"/>
  <c r="LZI165" i="82"/>
  <c r="LZH165" i="82"/>
  <c r="LZG165" i="82"/>
  <c r="LZF165" i="82"/>
  <c r="LZE165" i="82"/>
  <c r="LZD165" i="82"/>
  <c r="LZC165" i="82"/>
  <c r="LZB165" i="82"/>
  <c r="LZA165" i="82"/>
  <c r="LYZ165" i="82"/>
  <c r="LYY165" i="82"/>
  <c r="LYX165" i="82"/>
  <c r="LYW165" i="82"/>
  <c r="LYV165" i="82"/>
  <c r="LYU165" i="82"/>
  <c r="LYT165" i="82"/>
  <c r="LYS165" i="82"/>
  <c r="LYR165" i="82"/>
  <c r="LYQ165" i="82"/>
  <c r="LYP165" i="82"/>
  <c r="LYO165" i="82"/>
  <c r="LYN165" i="82"/>
  <c r="LYM165" i="82"/>
  <c r="LYL165" i="82"/>
  <c r="LYK165" i="82"/>
  <c r="LYJ165" i="82"/>
  <c r="LYI165" i="82"/>
  <c r="LYH165" i="82"/>
  <c r="LYG165" i="82"/>
  <c r="LYF165" i="82"/>
  <c r="LYE165" i="82"/>
  <c r="LYD165" i="82"/>
  <c r="LYC165" i="82"/>
  <c r="LYB165" i="82"/>
  <c r="LYA165" i="82"/>
  <c r="LXZ165" i="82"/>
  <c r="LXY165" i="82"/>
  <c r="LXX165" i="82"/>
  <c r="LXW165" i="82"/>
  <c r="LXV165" i="82"/>
  <c r="LXU165" i="82"/>
  <c r="LXT165" i="82"/>
  <c r="LXS165" i="82"/>
  <c r="LXR165" i="82"/>
  <c r="LXQ165" i="82"/>
  <c r="LXP165" i="82"/>
  <c r="LXO165" i="82"/>
  <c r="LXN165" i="82"/>
  <c r="LXM165" i="82"/>
  <c r="LXL165" i="82"/>
  <c r="LXK165" i="82"/>
  <c r="LXJ165" i="82"/>
  <c r="LXI165" i="82"/>
  <c r="LXH165" i="82"/>
  <c r="LXG165" i="82"/>
  <c r="LXF165" i="82"/>
  <c r="LXE165" i="82"/>
  <c r="LXD165" i="82"/>
  <c r="LXC165" i="82"/>
  <c r="LXB165" i="82"/>
  <c r="LXA165" i="82"/>
  <c r="LWZ165" i="82"/>
  <c r="LWY165" i="82"/>
  <c r="LWX165" i="82"/>
  <c r="LWW165" i="82"/>
  <c r="LWV165" i="82"/>
  <c r="LWU165" i="82"/>
  <c r="LWT165" i="82"/>
  <c r="LWS165" i="82"/>
  <c r="LWR165" i="82"/>
  <c r="LWQ165" i="82"/>
  <c r="LWP165" i="82"/>
  <c r="LWO165" i="82"/>
  <c r="LWN165" i="82"/>
  <c r="LWM165" i="82"/>
  <c r="LWL165" i="82"/>
  <c r="LWK165" i="82"/>
  <c r="LWJ165" i="82"/>
  <c r="LWI165" i="82"/>
  <c r="LWH165" i="82"/>
  <c r="LWG165" i="82"/>
  <c r="LWF165" i="82"/>
  <c r="LWE165" i="82"/>
  <c r="LWD165" i="82"/>
  <c r="LWC165" i="82"/>
  <c r="LWB165" i="82"/>
  <c r="LWA165" i="82"/>
  <c r="LVZ165" i="82"/>
  <c r="LVY165" i="82"/>
  <c r="LVX165" i="82"/>
  <c r="LVW165" i="82"/>
  <c r="LVV165" i="82"/>
  <c r="LVU165" i="82"/>
  <c r="LVT165" i="82"/>
  <c r="LVS165" i="82"/>
  <c r="LVR165" i="82"/>
  <c r="LVQ165" i="82"/>
  <c r="LVP165" i="82"/>
  <c r="LVO165" i="82"/>
  <c r="LVN165" i="82"/>
  <c r="LVM165" i="82"/>
  <c r="LVL165" i="82"/>
  <c r="LVK165" i="82"/>
  <c r="LVJ165" i="82"/>
  <c r="LVI165" i="82"/>
  <c r="LVH165" i="82"/>
  <c r="LVG165" i="82"/>
  <c r="LVF165" i="82"/>
  <c r="LVE165" i="82"/>
  <c r="LVD165" i="82"/>
  <c r="LVC165" i="82"/>
  <c r="LVB165" i="82"/>
  <c r="LVA165" i="82"/>
  <c r="LUZ165" i="82"/>
  <c r="LUY165" i="82"/>
  <c r="LUX165" i="82"/>
  <c r="LUW165" i="82"/>
  <c r="LUV165" i="82"/>
  <c r="LUU165" i="82"/>
  <c r="LUT165" i="82"/>
  <c r="LUS165" i="82"/>
  <c r="LUR165" i="82"/>
  <c r="LUQ165" i="82"/>
  <c r="LUP165" i="82"/>
  <c r="LUO165" i="82"/>
  <c r="LUN165" i="82"/>
  <c r="LUM165" i="82"/>
  <c r="LUL165" i="82"/>
  <c r="LUK165" i="82"/>
  <c r="LUJ165" i="82"/>
  <c r="LUI165" i="82"/>
  <c r="LUH165" i="82"/>
  <c r="LUG165" i="82"/>
  <c r="LUF165" i="82"/>
  <c r="LUE165" i="82"/>
  <c r="LUD165" i="82"/>
  <c r="LUC165" i="82"/>
  <c r="LUB165" i="82"/>
  <c r="LUA165" i="82"/>
  <c r="LTZ165" i="82"/>
  <c r="LTY165" i="82"/>
  <c r="LTX165" i="82"/>
  <c r="LTW165" i="82"/>
  <c r="LTV165" i="82"/>
  <c r="LTU165" i="82"/>
  <c r="LTT165" i="82"/>
  <c r="LTS165" i="82"/>
  <c r="LTR165" i="82"/>
  <c r="LTQ165" i="82"/>
  <c r="LTP165" i="82"/>
  <c r="LTO165" i="82"/>
  <c r="LTN165" i="82"/>
  <c r="LTM165" i="82"/>
  <c r="LTL165" i="82"/>
  <c r="LTK165" i="82"/>
  <c r="LTJ165" i="82"/>
  <c r="LTI165" i="82"/>
  <c r="LTH165" i="82"/>
  <c r="LTG165" i="82"/>
  <c r="LTF165" i="82"/>
  <c r="LTE165" i="82"/>
  <c r="LTD165" i="82"/>
  <c r="LTC165" i="82"/>
  <c r="LTB165" i="82"/>
  <c r="LTA165" i="82"/>
  <c r="LSZ165" i="82"/>
  <c r="LSY165" i="82"/>
  <c r="LSX165" i="82"/>
  <c r="LSW165" i="82"/>
  <c r="LSV165" i="82"/>
  <c r="LSU165" i="82"/>
  <c r="LST165" i="82"/>
  <c r="LSS165" i="82"/>
  <c r="LSR165" i="82"/>
  <c r="LSQ165" i="82"/>
  <c r="LSP165" i="82"/>
  <c r="LSO165" i="82"/>
  <c r="LSN165" i="82"/>
  <c r="LSM165" i="82"/>
  <c r="LSL165" i="82"/>
  <c r="LSK165" i="82"/>
  <c r="LSJ165" i="82"/>
  <c r="LSI165" i="82"/>
  <c r="LSH165" i="82"/>
  <c r="LSG165" i="82"/>
  <c r="LSF165" i="82"/>
  <c r="LSE165" i="82"/>
  <c r="LSD165" i="82"/>
  <c r="LSC165" i="82"/>
  <c r="LSB165" i="82"/>
  <c r="LSA165" i="82"/>
  <c r="LRZ165" i="82"/>
  <c r="LRY165" i="82"/>
  <c r="LRX165" i="82"/>
  <c r="LRW165" i="82"/>
  <c r="LRV165" i="82"/>
  <c r="LRU165" i="82"/>
  <c r="LRT165" i="82"/>
  <c r="LRS165" i="82"/>
  <c r="LRR165" i="82"/>
  <c r="LRQ165" i="82"/>
  <c r="LRP165" i="82"/>
  <c r="LRO165" i="82"/>
  <c r="LRN165" i="82"/>
  <c r="LRM165" i="82"/>
  <c r="LRL165" i="82"/>
  <c r="LRK165" i="82"/>
  <c r="LRJ165" i="82"/>
  <c r="LRI165" i="82"/>
  <c r="LRH165" i="82"/>
  <c r="LRG165" i="82"/>
  <c r="LRF165" i="82"/>
  <c r="LRE165" i="82"/>
  <c r="LRD165" i="82"/>
  <c r="LRC165" i="82"/>
  <c r="LRB165" i="82"/>
  <c r="LRA165" i="82"/>
  <c r="LQZ165" i="82"/>
  <c r="LQY165" i="82"/>
  <c r="LQX165" i="82"/>
  <c r="LQW165" i="82"/>
  <c r="LQV165" i="82"/>
  <c r="LQU165" i="82"/>
  <c r="LQT165" i="82"/>
  <c r="LQS165" i="82"/>
  <c r="LQR165" i="82"/>
  <c r="LQQ165" i="82"/>
  <c r="LQP165" i="82"/>
  <c r="LQO165" i="82"/>
  <c r="LQN165" i="82"/>
  <c r="LQM165" i="82"/>
  <c r="LQL165" i="82"/>
  <c r="LQK165" i="82"/>
  <c r="LQJ165" i="82"/>
  <c r="LQI165" i="82"/>
  <c r="LQH165" i="82"/>
  <c r="LQG165" i="82"/>
  <c r="LQF165" i="82"/>
  <c r="LQE165" i="82"/>
  <c r="LQD165" i="82"/>
  <c r="LQC165" i="82"/>
  <c r="LQB165" i="82"/>
  <c r="LQA165" i="82"/>
  <c r="LPZ165" i="82"/>
  <c r="LPY165" i="82"/>
  <c r="LPX165" i="82"/>
  <c r="LPW165" i="82"/>
  <c r="LPV165" i="82"/>
  <c r="LPU165" i="82"/>
  <c r="LPT165" i="82"/>
  <c r="LPS165" i="82"/>
  <c r="LPR165" i="82"/>
  <c r="LPQ165" i="82"/>
  <c r="LPP165" i="82"/>
  <c r="LPO165" i="82"/>
  <c r="LPN165" i="82"/>
  <c r="LPM165" i="82"/>
  <c r="LPL165" i="82"/>
  <c r="LPK165" i="82"/>
  <c r="LPJ165" i="82"/>
  <c r="LPI165" i="82"/>
  <c r="LPH165" i="82"/>
  <c r="LPG165" i="82"/>
  <c r="LPF165" i="82"/>
  <c r="LPE165" i="82"/>
  <c r="LPD165" i="82"/>
  <c r="LPC165" i="82"/>
  <c r="LPB165" i="82"/>
  <c r="LPA165" i="82"/>
  <c r="LOZ165" i="82"/>
  <c r="LOY165" i="82"/>
  <c r="LOX165" i="82"/>
  <c r="LOW165" i="82"/>
  <c r="LOV165" i="82"/>
  <c r="LOU165" i="82"/>
  <c r="LOT165" i="82"/>
  <c r="LOS165" i="82"/>
  <c r="LOR165" i="82"/>
  <c r="LOQ165" i="82"/>
  <c r="LOP165" i="82"/>
  <c r="LOO165" i="82"/>
  <c r="LON165" i="82"/>
  <c r="LOM165" i="82"/>
  <c r="LOL165" i="82"/>
  <c r="LOK165" i="82"/>
  <c r="LOJ165" i="82"/>
  <c r="LOI165" i="82"/>
  <c r="LOH165" i="82"/>
  <c r="LOG165" i="82"/>
  <c r="LOF165" i="82"/>
  <c r="LOE165" i="82"/>
  <c r="LOD165" i="82"/>
  <c r="LOC165" i="82"/>
  <c r="LOB165" i="82"/>
  <c r="LOA165" i="82"/>
  <c r="LNZ165" i="82"/>
  <c r="LNY165" i="82"/>
  <c r="LNX165" i="82"/>
  <c r="LNW165" i="82"/>
  <c r="LNV165" i="82"/>
  <c r="LNU165" i="82"/>
  <c r="LNT165" i="82"/>
  <c r="LNS165" i="82"/>
  <c r="LNR165" i="82"/>
  <c r="LNQ165" i="82"/>
  <c r="LNP165" i="82"/>
  <c r="LNO165" i="82"/>
  <c r="LNN165" i="82"/>
  <c r="LNM165" i="82"/>
  <c r="LNL165" i="82"/>
  <c r="LNK165" i="82"/>
  <c r="LNJ165" i="82"/>
  <c r="LNI165" i="82"/>
  <c r="LNH165" i="82"/>
  <c r="LNG165" i="82"/>
  <c r="LNF165" i="82"/>
  <c r="LNE165" i="82"/>
  <c r="LND165" i="82"/>
  <c r="LNC165" i="82"/>
  <c r="LNB165" i="82"/>
  <c r="LNA165" i="82"/>
  <c r="LMZ165" i="82"/>
  <c r="LMY165" i="82"/>
  <c r="LMX165" i="82"/>
  <c r="LMW165" i="82"/>
  <c r="LMV165" i="82"/>
  <c r="LMU165" i="82"/>
  <c r="LMT165" i="82"/>
  <c r="LMS165" i="82"/>
  <c r="LMR165" i="82"/>
  <c r="LMQ165" i="82"/>
  <c r="LMP165" i="82"/>
  <c r="LMO165" i="82"/>
  <c r="LMN165" i="82"/>
  <c r="LMM165" i="82"/>
  <c r="LML165" i="82"/>
  <c r="LMK165" i="82"/>
  <c r="LMJ165" i="82"/>
  <c r="LMI165" i="82"/>
  <c r="LMH165" i="82"/>
  <c r="LMG165" i="82"/>
  <c r="LMF165" i="82"/>
  <c r="LME165" i="82"/>
  <c r="LMD165" i="82"/>
  <c r="LMC165" i="82"/>
  <c r="LMB165" i="82"/>
  <c r="LMA165" i="82"/>
  <c r="LLZ165" i="82"/>
  <c r="LLY165" i="82"/>
  <c r="LLX165" i="82"/>
  <c r="LLW165" i="82"/>
  <c r="LLV165" i="82"/>
  <c r="LLU165" i="82"/>
  <c r="LLT165" i="82"/>
  <c r="LLS165" i="82"/>
  <c r="LLR165" i="82"/>
  <c r="LLQ165" i="82"/>
  <c r="LLP165" i="82"/>
  <c r="LLO165" i="82"/>
  <c r="LLN165" i="82"/>
  <c r="LLM165" i="82"/>
  <c r="LLL165" i="82"/>
  <c r="LLK165" i="82"/>
  <c r="LLJ165" i="82"/>
  <c r="LLI165" i="82"/>
  <c r="LLH165" i="82"/>
  <c r="LLG165" i="82"/>
  <c r="LLF165" i="82"/>
  <c r="LLE165" i="82"/>
  <c r="LLD165" i="82"/>
  <c r="LLC165" i="82"/>
  <c r="LLB165" i="82"/>
  <c r="LLA165" i="82"/>
  <c r="LKZ165" i="82"/>
  <c r="LKY165" i="82"/>
  <c r="LKX165" i="82"/>
  <c r="LKW165" i="82"/>
  <c r="LKV165" i="82"/>
  <c r="LKU165" i="82"/>
  <c r="LKT165" i="82"/>
  <c r="LKS165" i="82"/>
  <c r="LKR165" i="82"/>
  <c r="LKQ165" i="82"/>
  <c r="LKP165" i="82"/>
  <c r="LKO165" i="82"/>
  <c r="LKN165" i="82"/>
  <c r="LKM165" i="82"/>
  <c r="LKL165" i="82"/>
  <c r="LKK165" i="82"/>
  <c r="LKJ165" i="82"/>
  <c r="LKI165" i="82"/>
  <c r="LKH165" i="82"/>
  <c r="LKG165" i="82"/>
  <c r="LKF165" i="82"/>
  <c r="LKE165" i="82"/>
  <c r="LKD165" i="82"/>
  <c r="LKC165" i="82"/>
  <c r="LKB165" i="82"/>
  <c r="LKA165" i="82"/>
  <c r="LJZ165" i="82"/>
  <c r="LJY165" i="82"/>
  <c r="LJX165" i="82"/>
  <c r="LJW165" i="82"/>
  <c r="LJV165" i="82"/>
  <c r="LJU165" i="82"/>
  <c r="LJT165" i="82"/>
  <c r="LJS165" i="82"/>
  <c r="LJR165" i="82"/>
  <c r="LJQ165" i="82"/>
  <c r="LJP165" i="82"/>
  <c r="LJO165" i="82"/>
  <c r="LJN165" i="82"/>
  <c r="LJM165" i="82"/>
  <c r="LJL165" i="82"/>
  <c r="LJK165" i="82"/>
  <c r="LJJ165" i="82"/>
  <c r="LJI165" i="82"/>
  <c r="LJH165" i="82"/>
  <c r="LJG165" i="82"/>
  <c r="LJF165" i="82"/>
  <c r="LJE165" i="82"/>
  <c r="LJD165" i="82"/>
  <c r="LJC165" i="82"/>
  <c r="LJB165" i="82"/>
  <c r="LJA165" i="82"/>
  <c r="LIZ165" i="82"/>
  <c r="LIY165" i="82"/>
  <c r="LIX165" i="82"/>
  <c r="LIW165" i="82"/>
  <c r="LIV165" i="82"/>
  <c r="LIU165" i="82"/>
  <c r="LIT165" i="82"/>
  <c r="LIS165" i="82"/>
  <c r="LIR165" i="82"/>
  <c r="LIQ165" i="82"/>
  <c r="LIP165" i="82"/>
  <c r="LIO165" i="82"/>
  <c r="LIN165" i="82"/>
  <c r="LIM165" i="82"/>
  <c r="LIL165" i="82"/>
  <c r="LIK165" i="82"/>
  <c r="LIJ165" i="82"/>
  <c r="LII165" i="82"/>
  <c r="LIH165" i="82"/>
  <c r="LIG165" i="82"/>
  <c r="LIF165" i="82"/>
  <c r="LIE165" i="82"/>
  <c r="LID165" i="82"/>
  <c r="LIC165" i="82"/>
  <c r="LIB165" i="82"/>
  <c r="LIA165" i="82"/>
  <c r="LHZ165" i="82"/>
  <c r="LHY165" i="82"/>
  <c r="LHX165" i="82"/>
  <c r="LHW165" i="82"/>
  <c r="LHV165" i="82"/>
  <c r="LHU165" i="82"/>
  <c r="LHT165" i="82"/>
  <c r="LHS165" i="82"/>
  <c r="LHR165" i="82"/>
  <c r="LHQ165" i="82"/>
  <c r="LHP165" i="82"/>
  <c r="LHO165" i="82"/>
  <c r="LHN165" i="82"/>
  <c r="LHM165" i="82"/>
  <c r="LHL165" i="82"/>
  <c r="LHK165" i="82"/>
  <c r="LHJ165" i="82"/>
  <c r="LHI165" i="82"/>
  <c r="LHH165" i="82"/>
  <c r="LHG165" i="82"/>
  <c r="LHF165" i="82"/>
  <c r="LHE165" i="82"/>
  <c r="LHD165" i="82"/>
  <c r="LHC165" i="82"/>
  <c r="LHB165" i="82"/>
  <c r="LHA165" i="82"/>
  <c r="LGZ165" i="82"/>
  <c r="LGY165" i="82"/>
  <c r="LGX165" i="82"/>
  <c r="LGW165" i="82"/>
  <c r="LGV165" i="82"/>
  <c r="LGU165" i="82"/>
  <c r="LGT165" i="82"/>
  <c r="LGS165" i="82"/>
  <c r="LGR165" i="82"/>
  <c r="LGQ165" i="82"/>
  <c r="LGP165" i="82"/>
  <c r="LGO165" i="82"/>
  <c r="LGN165" i="82"/>
  <c r="LGM165" i="82"/>
  <c r="LGL165" i="82"/>
  <c r="LGK165" i="82"/>
  <c r="LGJ165" i="82"/>
  <c r="LGI165" i="82"/>
  <c r="LGH165" i="82"/>
  <c r="LGG165" i="82"/>
  <c r="LGF165" i="82"/>
  <c r="LGE165" i="82"/>
  <c r="LGD165" i="82"/>
  <c r="LGC165" i="82"/>
  <c r="LGB165" i="82"/>
  <c r="LGA165" i="82"/>
  <c r="LFZ165" i="82"/>
  <c r="LFY165" i="82"/>
  <c r="LFX165" i="82"/>
  <c r="LFW165" i="82"/>
  <c r="LFV165" i="82"/>
  <c r="LFU165" i="82"/>
  <c r="LFT165" i="82"/>
  <c r="LFS165" i="82"/>
  <c r="LFR165" i="82"/>
  <c r="LFQ165" i="82"/>
  <c r="LFP165" i="82"/>
  <c r="LFO165" i="82"/>
  <c r="LFN165" i="82"/>
  <c r="LFM165" i="82"/>
  <c r="LFL165" i="82"/>
  <c r="LFK165" i="82"/>
  <c r="LFJ165" i="82"/>
  <c r="LFI165" i="82"/>
  <c r="LFH165" i="82"/>
  <c r="LFG165" i="82"/>
  <c r="LFF165" i="82"/>
  <c r="LFE165" i="82"/>
  <c r="LFD165" i="82"/>
  <c r="LFC165" i="82"/>
  <c r="LFB165" i="82"/>
  <c r="LFA165" i="82"/>
  <c r="LEZ165" i="82"/>
  <c r="LEY165" i="82"/>
  <c r="LEX165" i="82"/>
  <c r="LEW165" i="82"/>
  <c r="LEV165" i="82"/>
  <c r="LEU165" i="82"/>
  <c r="LET165" i="82"/>
  <c r="LES165" i="82"/>
  <c r="LER165" i="82"/>
  <c r="LEQ165" i="82"/>
  <c r="LEP165" i="82"/>
  <c r="LEO165" i="82"/>
  <c r="LEN165" i="82"/>
  <c r="LEM165" i="82"/>
  <c r="LEL165" i="82"/>
  <c r="LEK165" i="82"/>
  <c r="LEJ165" i="82"/>
  <c r="LEI165" i="82"/>
  <c r="LEH165" i="82"/>
  <c r="LEG165" i="82"/>
  <c r="LEF165" i="82"/>
  <c r="LEE165" i="82"/>
  <c r="LED165" i="82"/>
  <c r="LEC165" i="82"/>
  <c r="LEB165" i="82"/>
  <c r="LEA165" i="82"/>
  <c r="LDZ165" i="82"/>
  <c r="LDY165" i="82"/>
  <c r="LDX165" i="82"/>
  <c r="LDW165" i="82"/>
  <c r="LDV165" i="82"/>
  <c r="LDU165" i="82"/>
  <c r="LDT165" i="82"/>
  <c r="LDS165" i="82"/>
  <c r="LDR165" i="82"/>
  <c r="LDQ165" i="82"/>
  <c r="LDP165" i="82"/>
  <c r="LDO165" i="82"/>
  <c r="LDN165" i="82"/>
  <c r="LDM165" i="82"/>
  <c r="LDL165" i="82"/>
  <c r="LDK165" i="82"/>
  <c r="LDJ165" i="82"/>
  <c r="LDI165" i="82"/>
  <c r="LDH165" i="82"/>
  <c r="LDG165" i="82"/>
  <c r="LDF165" i="82"/>
  <c r="LDE165" i="82"/>
  <c r="LDD165" i="82"/>
  <c r="LDC165" i="82"/>
  <c r="LDB165" i="82"/>
  <c r="LDA165" i="82"/>
  <c r="LCZ165" i="82"/>
  <c r="LCY165" i="82"/>
  <c r="LCX165" i="82"/>
  <c r="LCW165" i="82"/>
  <c r="LCV165" i="82"/>
  <c r="LCU165" i="82"/>
  <c r="LCT165" i="82"/>
  <c r="LCS165" i="82"/>
  <c r="LCR165" i="82"/>
  <c r="LCQ165" i="82"/>
  <c r="LCP165" i="82"/>
  <c r="LCO165" i="82"/>
  <c r="LCN165" i="82"/>
  <c r="LCM165" i="82"/>
  <c r="LCL165" i="82"/>
  <c r="LCK165" i="82"/>
  <c r="LCJ165" i="82"/>
  <c r="LCI165" i="82"/>
  <c r="LCH165" i="82"/>
  <c r="LCG165" i="82"/>
  <c r="LCF165" i="82"/>
  <c r="LCE165" i="82"/>
  <c r="LCD165" i="82"/>
  <c r="LCC165" i="82"/>
  <c r="LCB165" i="82"/>
  <c r="LCA165" i="82"/>
  <c r="LBZ165" i="82"/>
  <c r="LBY165" i="82"/>
  <c r="LBX165" i="82"/>
  <c r="LBW165" i="82"/>
  <c r="LBV165" i="82"/>
  <c r="LBU165" i="82"/>
  <c r="LBT165" i="82"/>
  <c r="LBS165" i="82"/>
  <c r="LBR165" i="82"/>
  <c r="LBQ165" i="82"/>
  <c r="LBP165" i="82"/>
  <c r="LBO165" i="82"/>
  <c r="LBN165" i="82"/>
  <c r="LBM165" i="82"/>
  <c r="LBL165" i="82"/>
  <c r="LBK165" i="82"/>
  <c r="LBJ165" i="82"/>
  <c r="LBI165" i="82"/>
  <c r="LBH165" i="82"/>
  <c r="LBG165" i="82"/>
  <c r="LBF165" i="82"/>
  <c r="LBE165" i="82"/>
  <c r="LBD165" i="82"/>
  <c r="LBC165" i="82"/>
  <c r="LBB165" i="82"/>
  <c r="LBA165" i="82"/>
  <c r="LAZ165" i="82"/>
  <c r="LAY165" i="82"/>
  <c r="LAX165" i="82"/>
  <c r="LAW165" i="82"/>
  <c r="LAV165" i="82"/>
  <c r="LAU165" i="82"/>
  <c r="LAT165" i="82"/>
  <c r="LAS165" i="82"/>
  <c r="LAR165" i="82"/>
  <c r="LAQ165" i="82"/>
  <c r="LAP165" i="82"/>
  <c r="LAO165" i="82"/>
  <c r="LAN165" i="82"/>
  <c r="LAM165" i="82"/>
  <c r="LAL165" i="82"/>
  <c r="LAK165" i="82"/>
  <c r="LAJ165" i="82"/>
  <c r="LAI165" i="82"/>
  <c r="LAH165" i="82"/>
  <c r="LAG165" i="82"/>
  <c r="LAF165" i="82"/>
  <c r="LAE165" i="82"/>
  <c r="LAD165" i="82"/>
  <c r="LAC165" i="82"/>
  <c r="LAB165" i="82"/>
  <c r="LAA165" i="82"/>
  <c r="KZZ165" i="82"/>
  <c r="KZY165" i="82"/>
  <c r="KZX165" i="82"/>
  <c r="KZW165" i="82"/>
  <c r="KZV165" i="82"/>
  <c r="KZU165" i="82"/>
  <c r="KZT165" i="82"/>
  <c r="KZS165" i="82"/>
  <c r="KZR165" i="82"/>
  <c r="KZQ165" i="82"/>
  <c r="KZP165" i="82"/>
  <c r="KZO165" i="82"/>
  <c r="KZN165" i="82"/>
  <c r="KZM165" i="82"/>
  <c r="KZL165" i="82"/>
  <c r="KZK165" i="82"/>
  <c r="KZJ165" i="82"/>
  <c r="KZI165" i="82"/>
  <c r="KZH165" i="82"/>
  <c r="KZG165" i="82"/>
  <c r="KZF165" i="82"/>
  <c r="KZE165" i="82"/>
  <c r="KZD165" i="82"/>
  <c r="KZC165" i="82"/>
  <c r="KZB165" i="82"/>
  <c r="KZA165" i="82"/>
  <c r="KYZ165" i="82"/>
  <c r="KYY165" i="82"/>
  <c r="KYX165" i="82"/>
  <c r="KYW165" i="82"/>
  <c r="KYV165" i="82"/>
  <c r="KYU165" i="82"/>
  <c r="KYT165" i="82"/>
  <c r="KYS165" i="82"/>
  <c r="KYR165" i="82"/>
  <c r="KYQ165" i="82"/>
  <c r="KYP165" i="82"/>
  <c r="KYO165" i="82"/>
  <c r="KYN165" i="82"/>
  <c r="KYM165" i="82"/>
  <c r="KYL165" i="82"/>
  <c r="KYK165" i="82"/>
  <c r="KYJ165" i="82"/>
  <c r="KYI165" i="82"/>
  <c r="KYH165" i="82"/>
  <c r="KYG165" i="82"/>
  <c r="KYF165" i="82"/>
  <c r="KYE165" i="82"/>
  <c r="KYD165" i="82"/>
  <c r="KYC165" i="82"/>
  <c r="KYB165" i="82"/>
  <c r="KYA165" i="82"/>
  <c r="KXZ165" i="82"/>
  <c r="KXY165" i="82"/>
  <c r="KXX165" i="82"/>
  <c r="KXW165" i="82"/>
  <c r="KXV165" i="82"/>
  <c r="KXU165" i="82"/>
  <c r="KXT165" i="82"/>
  <c r="KXS165" i="82"/>
  <c r="KXR165" i="82"/>
  <c r="KXQ165" i="82"/>
  <c r="KXP165" i="82"/>
  <c r="KXO165" i="82"/>
  <c r="KXN165" i="82"/>
  <c r="KXM165" i="82"/>
  <c r="KXL165" i="82"/>
  <c r="KXK165" i="82"/>
  <c r="KXJ165" i="82"/>
  <c r="KXI165" i="82"/>
  <c r="KXH165" i="82"/>
  <c r="KXG165" i="82"/>
  <c r="KXF165" i="82"/>
  <c r="KXE165" i="82"/>
  <c r="KXD165" i="82"/>
  <c r="KXC165" i="82"/>
  <c r="KXB165" i="82"/>
  <c r="KXA165" i="82"/>
  <c r="KWZ165" i="82"/>
  <c r="KWY165" i="82"/>
  <c r="KWX165" i="82"/>
  <c r="KWW165" i="82"/>
  <c r="KWV165" i="82"/>
  <c r="KWU165" i="82"/>
  <c r="KWT165" i="82"/>
  <c r="KWS165" i="82"/>
  <c r="KWR165" i="82"/>
  <c r="KWQ165" i="82"/>
  <c r="KWP165" i="82"/>
  <c r="KWO165" i="82"/>
  <c r="KWN165" i="82"/>
  <c r="KWM165" i="82"/>
  <c r="KWL165" i="82"/>
  <c r="KWK165" i="82"/>
  <c r="KWJ165" i="82"/>
  <c r="KWI165" i="82"/>
  <c r="KWH165" i="82"/>
  <c r="KWG165" i="82"/>
  <c r="KWF165" i="82"/>
  <c r="KWE165" i="82"/>
  <c r="KWD165" i="82"/>
  <c r="KWC165" i="82"/>
  <c r="KWB165" i="82"/>
  <c r="KWA165" i="82"/>
  <c r="KVZ165" i="82"/>
  <c r="KVY165" i="82"/>
  <c r="KVX165" i="82"/>
  <c r="KVW165" i="82"/>
  <c r="KVV165" i="82"/>
  <c r="KVU165" i="82"/>
  <c r="KVT165" i="82"/>
  <c r="KVS165" i="82"/>
  <c r="KVR165" i="82"/>
  <c r="KVQ165" i="82"/>
  <c r="KVP165" i="82"/>
  <c r="KVO165" i="82"/>
  <c r="KVN165" i="82"/>
  <c r="KVM165" i="82"/>
  <c r="KVL165" i="82"/>
  <c r="KVK165" i="82"/>
  <c r="KVJ165" i="82"/>
  <c r="KVI165" i="82"/>
  <c r="KVH165" i="82"/>
  <c r="KVG165" i="82"/>
  <c r="KVF165" i="82"/>
  <c r="KVE165" i="82"/>
  <c r="KVD165" i="82"/>
  <c r="KVC165" i="82"/>
  <c r="KVB165" i="82"/>
  <c r="KVA165" i="82"/>
  <c r="KUZ165" i="82"/>
  <c r="KUY165" i="82"/>
  <c r="KUX165" i="82"/>
  <c r="KUW165" i="82"/>
  <c r="KUV165" i="82"/>
  <c r="KUU165" i="82"/>
  <c r="KUT165" i="82"/>
  <c r="KUS165" i="82"/>
  <c r="KUR165" i="82"/>
  <c r="KUQ165" i="82"/>
  <c r="KUP165" i="82"/>
  <c r="KUO165" i="82"/>
  <c r="KUN165" i="82"/>
  <c r="KUM165" i="82"/>
  <c r="KUL165" i="82"/>
  <c r="KUK165" i="82"/>
  <c r="KUJ165" i="82"/>
  <c r="KUI165" i="82"/>
  <c r="KUH165" i="82"/>
  <c r="KUG165" i="82"/>
  <c r="KUF165" i="82"/>
  <c r="KUE165" i="82"/>
  <c r="KUD165" i="82"/>
  <c r="KUC165" i="82"/>
  <c r="KUB165" i="82"/>
  <c r="KUA165" i="82"/>
  <c r="KTZ165" i="82"/>
  <c r="KTY165" i="82"/>
  <c r="KTX165" i="82"/>
  <c r="KTW165" i="82"/>
  <c r="KTV165" i="82"/>
  <c r="KTU165" i="82"/>
  <c r="KTT165" i="82"/>
  <c r="KTS165" i="82"/>
  <c r="KTR165" i="82"/>
  <c r="KTQ165" i="82"/>
  <c r="KTP165" i="82"/>
  <c r="KTO165" i="82"/>
  <c r="KTN165" i="82"/>
  <c r="KTM165" i="82"/>
  <c r="KTL165" i="82"/>
  <c r="KTK165" i="82"/>
  <c r="KTJ165" i="82"/>
  <c r="KTI165" i="82"/>
  <c r="KTH165" i="82"/>
  <c r="KTG165" i="82"/>
  <c r="KTF165" i="82"/>
  <c r="KTE165" i="82"/>
  <c r="KTD165" i="82"/>
  <c r="KTC165" i="82"/>
  <c r="KTB165" i="82"/>
  <c r="KTA165" i="82"/>
  <c r="KSZ165" i="82"/>
  <c r="KSY165" i="82"/>
  <c r="KSX165" i="82"/>
  <c r="KSW165" i="82"/>
  <c r="KSV165" i="82"/>
  <c r="KSU165" i="82"/>
  <c r="KST165" i="82"/>
  <c r="KSS165" i="82"/>
  <c r="KSR165" i="82"/>
  <c r="KSQ165" i="82"/>
  <c r="KSP165" i="82"/>
  <c r="KSO165" i="82"/>
  <c r="KSN165" i="82"/>
  <c r="KSM165" i="82"/>
  <c r="KSL165" i="82"/>
  <c r="KSK165" i="82"/>
  <c r="KSJ165" i="82"/>
  <c r="KSI165" i="82"/>
  <c r="KSH165" i="82"/>
  <c r="KSG165" i="82"/>
  <c r="KSF165" i="82"/>
  <c r="KSE165" i="82"/>
  <c r="KSD165" i="82"/>
  <c r="KSC165" i="82"/>
  <c r="KSB165" i="82"/>
  <c r="KSA165" i="82"/>
  <c r="KRZ165" i="82"/>
  <c r="KRY165" i="82"/>
  <c r="KRX165" i="82"/>
  <c r="KRW165" i="82"/>
  <c r="KRV165" i="82"/>
  <c r="KRU165" i="82"/>
  <c r="KRT165" i="82"/>
  <c r="KRS165" i="82"/>
  <c r="KRR165" i="82"/>
  <c r="KRQ165" i="82"/>
  <c r="KRP165" i="82"/>
  <c r="KRO165" i="82"/>
  <c r="KRN165" i="82"/>
  <c r="KRM165" i="82"/>
  <c r="KRL165" i="82"/>
  <c r="KRK165" i="82"/>
  <c r="KRJ165" i="82"/>
  <c r="KRI165" i="82"/>
  <c r="KRH165" i="82"/>
  <c r="KRG165" i="82"/>
  <c r="KRF165" i="82"/>
  <c r="KRE165" i="82"/>
  <c r="KRD165" i="82"/>
  <c r="KRC165" i="82"/>
  <c r="KRB165" i="82"/>
  <c r="KRA165" i="82"/>
  <c r="KQZ165" i="82"/>
  <c r="KQY165" i="82"/>
  <c r="KQX165" i="82"/>
  <c r="KQW165" i="82"/>
  <c r="KQV165" i="82"/>
  <c r="KQU165" i="82"/>
  <c r="KQT165" i="82"/>
  <c r="KQS165" i="82"/>
  <c r="KQR165" i="82"/>
  <c r="KQQ165" i="82"/>
  <c r="KQP165" i="82"/>
  <c r="KQO165" i="82"/>
  <c r="KQN165" i="82"/>
  <c r="KQM165" i="82"/>
  <c r="KQL165" i="82"/>
  <c r="KQK165" i="82"/>
  <c r="KQJ165" i="82"/>
  <c r="KQI165" i="82"/>
  <c r="KQH165" i="82"/>
  <c r="KQG165" i="82"/>
  <c r="KQF165" i="82"/>
  <c r="KQE165" i="82"/>
  <c r="KQD165" i="82"/>
  <c r="KQC165" i="82"/>
  <c r="KQB165" i="82"/>
  <c r="KQA165" i="82"/>
  <c r="KPZ165" i="82"/>
  <c r="KPY165" i="82"/>
  <c r="KPX165" i="82"/>
  <c r="KPW165" i="82"/>
  <c r="KPV165" i="82"/>
  <c r="KPU165" i="82"/>
  <c r="KPT165" i="82"/>
  <c r="KPS165" i="82"/>
  <c r="KPR165" i="82"/>
  <c r="KPQ165" i="82"/>
  <c r="KPP165" i="82"/>
  <c r="KPO165" i="82"/>
  <c r="KPN165" i="82"/>
  <c r="KPM165" i="82"/>
  <c r="KPL165" i="82"/>
  <c r="KPK165" i="82"/>
  <c r="KPJ165" i="82"/>
  <c r="KPI165" i="82"/>
  <c r="KPH165" i="82"/>
  <c r="KPG165" i="82"/>
  <c r="KPF165" i="82"/>
  <c r="KPE165" i="82"/>
  <c r="KPD165" i="82"/>
  <c r="KPC165" i="82"/>
  <c r="KPB165" i="82"/>
  <c r="KPA165" i="82"/>
  <c r="KOZ165" i="82"/>
  <c r="KOY165" i="82"/>
  <c r="KOX165" i="82"/>
  <c r="KOW165" i="82"/>
  <c r="KOV165" i="82"/>
  <c r="KOU165" i="82"/>
  <c r="KOT165" i="82"/>
  <c r="KOS165" i="82"/>
  <c r="KOR165" i="82"/>
  <c r="KOQ165" i="82"/>
  <c r="KOP165" i="82"/>
  <c r="KOO165" i="82"/>
  <c r="KON165" i="82"/>
  <c r="KOM165" i="82"/>
  <c r="KOL165" i="82"/>
  <c r="KOK165" i="82"/>
  <c r="KOJ165" i="82"/>
  <c r="KOI165" i="82"/>
  <c r="KOH165" i="82"/>
  <c r="KOG165" i="82"/>
  <c r="KOF165" i="82"/>
  <c r="KOE165" i="82"/>
  <c r="KOD165" i="82"/>
  <c r="KOC165" i="82"/>
  <c r="KOB165" i="82"/>
  <c r="KOA165" i="82"/>
  <c r="KNZ165" i="82"/>
  <c r="KNY165" i="82"/>
  <c r="KNX165" i="82"/>
  <c r="KNW165" i="82"/>
  <c r="KNV165" i="82"/>
  <c r="KNU165" i="82"/>
  <c r="KNT165" i="82"/>
  <c r="KNS165" i="82"/>
  <c r="KNR165" i="82"/>
  <c r="KNQ165" i="82"/>
  <c r="KNP165" i="82"/>
  <c r="KNO165" i="82"/>
  <c r="KNN165" i="82"/>
  <c r="KNM165" i="82"/>
  <c r="KNL165" i="82"/>
  <c r="KNK165" i="82"/>
  <c r="KNJ165" i="82"/>
  <c r="KNI165" i="82"/>
  <c r="KNH165" i="82"/>
  <c r="KNG165" i="82"/>
  <c r="KNF165" i="82"/>
  <c r="KNE165" i="82"/>
  <c r="KND165" i="82"/>
  <c r="KNC165" i="82"/>
  <c r="KNB165" i="82"/>
  <c r="KNA165" i="82"/>
  <c r="KMZ165" i="82"/>
  <c r="KMY165" i="82"/>
  <c r="KMX165" i="82"/>
  <c r="KMW165" i="82"/>
  <c r="KMV165" i="82"/>
  <c r="KMU165" i="82"/>
  <c r="KMT165" i="82"/>
  <c r="KMS165" i="82"/>
  <c r="KMR165" i="82"/>
  <c r="KMQ165" i="82"/>
  <c r="KMP165" i="82"/>
  <c r="KMO165" i="82"/>
  <c r="KMN165" i="82"/>
  <c r="KMM165" i="82"/>
  <c r="KML165" i="82"/>
  <c r="KMK165" i="82"/>
  <c r="KMJ165" i="82"/>
  <c r="KMI165" i="82"/>
  <c r="KMH165" i="82"/>
  <c r="KMG165" i="82"/>
  <c r="KMF165" i="82"/>
  <c r="KME165" i="82"/>
  <c r="KMD165" i="82"/>
  <c r="KMC165" i="82"/>
  <c r="KMB165" i="82"/>
  <c r="KMA165" i="82"/>
  <c r="KLZ165" i="82"/>
  <c r="KLY165" i="82"/>
  <c r="KLX165" i="82"/>
  <c r="KLW165" i="82"/>
  <c r="KLV165" i="82"/>
  <c r="KLU165" i="82"/>
  <c r="KLT165" i="82"/>
  <c r="KLS165" i="82"/>
  <c r="KLR165" i="82"/>
  <c r="KLQ165" i="82"/>
  <c r="KLP165" i="82"/>
  <c r="KLO165" i="82"/>
  <c r="KLN165" i="82"/>
  <c r="KLM165" i="82"/>
  <c r="KLL165" i="82"/>
  <c r="KLK165" i="82"/>
  <c r="KLJ165" i="82"/>
  <c r="KLI165" i="82"/>
  <c r="KLH165" i="82"/>
  <c r="KLG165" i="82"/>
  <c r="KLF165" i="82"/>
  <c r="KLE165" i="82"/>
  <c r="KLD165" i="82"/>
  <c r="KLC165" i="82"/>
  <c r="KLB165" i="82"/>
  <c r="KLA165" i="82"/>
  <c r="KKZ165" i="82"/>
  <c r="KKY165" i="82"/>
  <c r="KKX165" i="82"/>
  <c r="KKW165" i="82"/>
  <c r="KKV165" i="82"/>
  <c r="KKU165" i="82"/>
  <c r="KKT165" i="82"/>
  <c r="KKS165" i="82"/>
  <c r="KKR165" i="82"/>
  <c r="KKQ165" i="82"/>
  <c r="KKP165" i="82"/>
  <c r="KKO165" i="82"/>
  <c r="KKN165" i="82"/>
  <c r="KKM165" i="82"/>
  <c r="KKL165" i="82"/>
  <c r="KKK165" i="82"/>
  <c r="KKJ165" i="82"/>
  <c r="KKI165" i="82"/>
  <c r="KKH165" i="82"/>
  <c r="KKG165" i="82"/>
  <c r="KKF165" i="82"/>
  <c r="KKE165" i="82"/>
  <c r="KKD165" i="82"/>
  <c r="KKC165" i="82"/>
  <c r="KKB165" i="82"/>
  <c r="KKA165" i="82"/>
  <c r="KJZ165" i="82"/>
  <c r="KJY165" i="82"/>
  <c r="KJX165" i="82"/>
  <c r="KJW165" i="82"/>
  <c r="KJV165" i="82"/>
  <c r="KJU165" i="82"/>
  <c r="KJT165" i="82"/>
  <c r="KJS165" i="82"/>
  <c r="KJR165" i="82"/>
  <c r="KJQ165" i="82"/>
  <c r="KJP165" i="82"/>
  <c r="KJO165" i="82"/>
  <c r="KJN165" i="82"/>
  <c r="KJM165" i="82"/>
  <c r="KJL165" i="82"/>
  <c r="KJK165" i="82"/>
  <c r="KJJ165" i="82"/>
  <c r="KJI165" i="82"/>
  <c r="KJH165" i="82"/>
  <c r="KJG165" i="82"/>
  <c r="KJF165" i="82"/>
  <c r="KJE165" i="82"/>
  <c r="KJD165" i="82"/>
  <c r="KJC165" i="82"/>
  <c r="KJB165" i="82"/>
  <c r="KJA165" i="82"/>
  <c r="KIZ165" i="82"/>
  <c r="KIY165" i="82"/>
  <c r="KIX165" i="82"/>
  <c r="KIW165" i="82"/>
  <c r="KIV165" i="82"/>
  <c r="KIU165" i="82"/>
  <c r="KIT165" i="82"/>
  <c r="KIS165" i="82"/>
  <c r="KIR165" i="82"/>
  <c r="KIQ165" i="82"/>
  <c r="KIP165" i="82"/>
  <c r="KIO165" i="82"/>
  <c r="KIN165" i="82"/>
  <c r="KIM165" i="82"/>
  <c r="KIL165" i="82"/>
  <c r="KIK165" i="82"/>
  <c r="KIJ165" i="82"/>
  <c r="KII165" i="82"/>
  <c r="KIH165" i="82"/>
  <c r="KIG165" i="82"/>
  <c r="KIF165" i="82"/>
  <c r="KIE165" i="82"/>
  <c r="KID165" i="82"/>
  <c r="KIC165" i="82"/>
  <c r="KIB165" i="82"/>
  <c r="KIA165" i="82"/>
  <c r="KHZ165" i="82"/>
  <c r="KHY165" i="82"/>
  <c r="KHX165" i="82"/>
  <c r="KHW165" i="82"/>
  <c r="KHV165" i="82"/>
  <c r="KHU165" i="82"/>
  <c r="KHT165" i="82"/>
  <c r="KHS165" i="82"/>
  <c r="KHR165" i="82"/>
  <c r="KHQ165" i="82"/>
  <c r="KHP165" i="82"/>
  <c r="KHO165" i="82"/>
  <c r="KHN165" i="82"/>
  <c r="KHM165" i="82"/>
  <c r="KHL165" i="82"/>
  <c r="KHK165" i="82"/>
  <c r="KHJ165" i="82"/>
  <c r="KHI165" i="82"/>
  <c r="KHH165" i="82"/>
  <c r="KHG165" i="82"/>
  <c r="KHF165" i="82"/>
  <c r="KHE165" i="82"/>
  <c r="KHD165" i="82"/>
  <c r="KHC165" i="82"/>
  <c r="KHB165" i="82"/>
  <c r="KHA165" i="82"/>
  <c r="KGZ165" i="82"/>
  <c r="KGY165" i="82"/>
  <c r="KGX165" i="82"/>
  <c r="KGW165" i="82"/>
  <c r="KGV165" i="82"/>
  <c r="KGU165" i="82"/>
  <c r="KGT165" i="82"/>
  <c r="KGS165" i="82"/>
  <c r="KGR165" i="82"/>
  <c r="KGQ165" i="82"/>
  <c r="KGP165" i="82"/>
  <c r="KGO165" i="82"/>
  <c r="KGN165" i="82"/>
  <c r="KGM165" i="82"/>
  <c r="KGL165" i="82"/>
  <c r="KGK165" i="82"/>
  <c r="KGJ165" i="82"/>
  <c r="KGI165" i="82"/>
  <c r="KGH165" i="82"/>
  <c r="KGG165" i="82"/>
  <c r="KGF165" i="82"/>
  <c r="KGE165" i="82"/>
  <c r="KGD165" i="82"/>
  <c r="KGC165" i="82"/>
  <c r="KGB165" i="82"/>
  <c r="KGA165" i="82"/>
  <c r="KFZ165" i="82"/>
  <c r="KFY165" i="82"/>
  <c r="KFX165" i="82"/>
  <c r="KFW165" i="82"/>
  <c r="KFV165" i="82"/>
  <c r="KFU165" i="82"/>
  <c r="KFT165" i="82"/>
  <c r="KFS165" i="82"/>
  <c r="KFR165" i="82"/>
  <c r="KFQ165" i="82"/>
  <c r="KFP165" i="82"/>
  <c r="KFO165" i="82"/>
  <c r="KFN165" i="82"/>
  <c r="KFM165" i="82"/>
  <c r="KFL165" i="82"/>
  <c r="KFK165" i="82"/>
  <c r="KFJ165" i="82"/>
  <c r="KFI165" i="82"/>
  <c r="KFH165" i="82"/>
  <c r="KFG165" i="82"/>
  <c r="KFF165" i="82"/>
  <c r="KFE165" i="82"/>
  <c r="KFD165" i="82"/>
  <c r="KFC165" i="82"/>
  <c r="KFB165" i="82"/>
  <c r="KFA165" i="82"/>
  <c r="KEZ165" i="82"/>
  <c r="KEY165" i="82"/>
  <c r="KEX165" i="82"/>
  <c r="KEW165" i="82"/>
  <c r="KEV165" i="82"/>
  <c r="KEU165" i="82"/>
  <c r="KET165" i="82"/>
  <c r="KES165" i="82"/>
  <c r="KER165" i="82"/>
  <c r="KEQ165" i="82"/>
  <c r="KEP165" i="82"/>
  <c r="KEO165" i="82"/>
  <c r="KEN165" i="82"/>
  <c r="KEM165" i="82"/>
  <c r="KEL165" i="82"/>
  <c r="KEK165" i="82"/>
  <c r="KEJ165" i="82"/>
  <c r="KEI165" i="82"/>
  <c r="KEH165" i="82"/>
  <c r="KEG165" i="82"/>
  <c r="KEF165" i="82"/>
  <c r="KEE165" i="82"/>
  <c r="KED165" i="82"/>
  <c r="KEC165" i="82"/>
  <c r="KEB165" i="82"/>
  <c r="KEA165" i="82"/>
  <c r="KDZ165" i="82"/>
  <c r="KDY165" i="82"/>
  <c r="KDX165" i="82"/>
  <c r="KDW165" i="82"/>
  <c r="KDV165" i="82"/>
  <c r="KDU165" i="82"/>
  <c r="KDT165" i="82"/>
  <c r="KDS165" i="82"/>
  <c r="KDR165" i="82"/>
  <c r="KDQ165" i="82"/>
  <c r="KDP165" i="82"/>
  <c r="KDO165" i="82"/>
  <c r="KDN165" i="82"/>
  <c r="KDM165" i="82"/>
  <c r="KDL165" i="82"/>
  <c r="KDK165" i="82"/>
  <c r="KDJ165" i="82"/>
  <c r="KDI165" i="82"/>
  <c r="KDH165" i="82"/>
  <c r="KDG165" i="82"/>
  <c r="KDF165" i="82"/>
  <c r="KDE165" i="82"/>
  <c r="KDD165" i="82"/>
  <c r="KDC165" i="82"/>
  <c r="KDB165" i="82"/>
  <c r="KDA165" i="82"/>
  <c r="KCZ165" i="82"/>
  <c r="KCY165" i="82"/>
  <c r="KCX165" i="82"/>
  <c r="KCW165" i="82"/>
  <c r="KCV165" i="82"/>
  <c r="KCU165" i="82"/>
  <c r="KCT165" i="82"/>
  <c r="KCS165" i="82"/>
  <c r="KCR165" i="82"/>
  <c r="KCQ165" i="82"/>
  <c r="KCP165" i="82"/>
  <c r="KCO165" i="82"/>
  <c r="KCN165" i="82"/>
  <c r="KCM165" i="82"/>
  <c r="KCL165" i="82"/>
  <c r="KCK165" i="82"/>
  <c r="KCJ165" i="82"/>
  <c r="KCI165" i="82"/>
  <c r="KCH165" i="82"/>
  <c r="KCG165" i="82"/>
  <c r="KCF165" i="82"/>
  <c r="KCE165" i="82"/>
  <c r="KCD165" i="82"/>
  <c r="KCC165" i="82"/>
  <c r="KCB165" i="82"/>
  <c r="KCA165" i="82"/>
  <c r="KBZ165" i="82"/>
  <c r="KBY165" i="82"/>
  <c r="KBX165" i="82"/>
  <c r="KBW165" i="82"/>
  <c r="KBV165" i="82"/>
  <c r="KBU165" i="82"/>
  <c r="KBT165" i="82"/>
  <c r="KBS165" i="82"/>
  <c r="KBR165" i="82"/>
  <c r="KBQ165" i="82"/>
  <c r="KBP165" i="82"/>
  <c r="KBO165" i="82"/>
  <c r="KBN165" i="82"/>
  <c r="KBM165" i="82"/>
  <c r="KBL165" i="82"/>
  <c r="KBK165" i="82"/>
  <c r="KBJ165" i="82"/>
  <c r="KBI165" i="82"/>
  <c r="KBH165" i="82"/>
  <c r="KBG165" i="82"/>
  <c r="KBF165" i="82"/>
  <c r="KBE165" i="82"/>
  <c r="KBD165" i="82"/>
  <c r="KBC165" i="82"/>
  <c r="KBB165" i="82"/>
  <c r="KBA165" i="82"/>
  <c r="KAZ165" i="82"/>
  <c r="KAY165" i="82"/>
  <c r="KAX165" i="82"/>
  <c r="KAW165" i="82"/>
  <c r="KAV165" i="82"/>
  <c r="KAU165" i="82"/>
  <c r="KAT165" i="82"/>
  <c r="KAS165" i="82"/>
  <c r="KAR165" i="82"/>
  <c r="KAQ165" i="82"/>
  <c r="KAP165" i="82"/>
  <c r="KAO165" i="82"/>
  <c r="KAN165" i="82"/>
  <c r="KAM165" i="82"/>
  <c r="KAL165" i="82"/>
  <c r="KAK165" i="82"/>
  <c r="KAJ165" i="82"/>
  <c r="KAI165" i="82"/>
  <c r="KAH165" i="82"/>
  <c r="KAG165" i="82"/>
  <c r="KAF165" i="82"/>
  <c r="KAE165" i="82"/>
  <c r="KAD165" i="82"/>
  <c r="KAC165" i="82"/>
  <c r="KAB165" i="82"/>
  <c r="KAA165" i="82"/>
  <c r="JZZ165" i="82"/>
  <c r="JZY165" i="82"/>
  <c r="JZX165" i="82"/>
  <c r="JZW165" i="82"/>
  <c r="JZV165" i="82"/>
  <c r="JZU165" i="82"/>
  <c r="JZT165" i="82"/>
  <c r="JZS165" i="82"/>
  <c r="JZR165" i="82"/>
  <c r="JZQ165" i="82"/>
  <c r="JZP165" i="82"/>
  <c r="JZO165" i="82"/>
  <c r="JZN165" i="82"/>
  <c r="JZM165" i="82"/>
  <c r="JZL165" i="82"/>
  <c r="JZK165" i="82"/>
  <c r="JZJ165" i="82"/>
  <c r="JZI165" i="82"/>
  <c r="JZH165" i="82"/>
  <c r="JZG165" i="82"/>
  <c r="JZF165" i="82"/>
  <c r="JZE165" i="82"/>
  <c r="JZD165" i="82"/>
  <c r="JZC165" i="82"/>
  <c r="JZB165" i="82"/>
  <c r="JZA165" i="82"/>
  <c r="JYZ165" i="82"/>
  <c r="JYY165" i="82"/>
  <c r="JYX165" i="82"/>
  <c r="JYW165" i="82"/>
  <c r="JYV165" i="82"/>
  <c r="JYU165" i="82"/>
  <c r="JYT165" i="82"/>
  <c r="JYS165" i="82"/>
  <c r="JYR165" i="82"/>
  <c r="JYQ165" i="82"/>
  <c r="JYP165" i="82"/>
  <c r="JYO165" i="82"/>
  <c r="JYN165" i="82"/>
  <c r="JYM165" i="82"/>
  <c r="JYL165" i="82"/>
  <c r="JYK165" i="82"/>
  <c r="JYJ165" i="82"/>
  <c r="JYI165" i="82"/>
  <c r="JYH165" i="82"/>
  <c r="JYG165" i="82"/>
  <c r="JYF165" i="82"/>
  <c r="JYE165" i="82"/>
  <c r="JYD165" i="82"/>
  <c r="JYC165" i="82"/>
  <c r="JYB165" i="82"/>
  <c r="JYA165" i="82"/>
  <c r="JXZ165" i="82"/>
  <c r="JXY165" i="82"/>
  <c r="JXX165" i="82"/>
  <c r="JXW165" i="82"/>
  <c r="JXV165" i="82"/>
  <c r="JXU165" i="82"/>
  <c r="JXT165" i="82"/>
  <c r="JXS165" i="82"/>
  <c r="JXR165" i="82"/>
  <c r="JXQ165" i="82"/>
  <c r="JXP165" i="82"/>
  <c r="JXO165" i="82"/>
  <c r="JXN165" i="82"/>
  <c r="JXM165" i="82"/>
  <c r="JXL165" i="82"/>
  <c r="JXK165" i="82"/>
  <c r="JXJ165" i="82"/>
  <c r="JXI165" i="82"/>
  <c r="JXH165" i="82"/>
  <c r="JXG165" i="82"/>
  <c r="JXF165" i="82"/>
  <c r="JXE165" i="82"/>
  <c r="JXD165" i="82"/>
  <c r="JXC165" i="82"/>
  <c r="JXB165" i="82"/>
  <c r="JXA165" i="82"/>
  <c r="JWZ165" i="82"/>
  <c r="JWY165" i="82"/>
  <c r="JWX165" i="82"/>
  <c r="JWW165" i="82"/>
  <c r="JWV165" i="82"/>
  <c r="JWU165" i="82"/>
  <c r="JWT165" i="82"/>
  <c r="JWS165" i="82"/>
  <c r="JWR165" i="82"/>
  <c r="JWQ165" i="82"/>
  <c r="JWP165" i="82"/>
  <c r="JWO165" i="82"/>
  <c r="JWN165" i="82"/>
  <c r="JWM165" i="82"/>
  <c r="JWL165" i="82"/>
  <c r="JWK165" i="82"/>
  <c r="JWJ165" i="82"/>
  <c r="JWI165" i="82"/>
  <c r="JWH165" i="82"/>
  <c r="JWG165" i="82"/>
  <c r="JWF165" i="82"/>
  <c r="JWE165" i="82"/>
  <c r="JWD165" i="82"/>
  <c r="JWC165" i="82"/>
  <c r="JWB165" i="82"/>
  <c r="JWA165" i="82"/>
  <c r="JVZ165" i="82"/>
  <c r="JVY165" i="82"/>
  <c r="JVX165" i="82"/>
  <c r="JVW165" i="82"/>
  <c r="JVV165" i="82"/>
  <c r="JVU165" i="82"/>
  <c r="JVT165" i="82"/>
  <c r="JVS165" i="82"/>
  <c r="JVR165" i="82"/>
  <c r="JVQ165" i="82"/>
  <c r="JVP165" i="82"/>
  <c r="JVO165" i="82"/>
  <c r="JVN165" i="82"/>
  <c r="JVM165" i="82"/>
  <c r="JVL165" i="82"/>
  <c r="JVK165" i="82"/>
  <c r="JVJ165" i="82"/>
  <c r="JVI165" i="82"/>
  <c r="JVH165" i="82"/>
  <c r="JVG165" i="82"/>
  <c r="JVF165" i="82"/>
  <c r="JVE165" i="82"/>
  <c r="JVD165" i="82"/>
  <c r="JVC165" i="82"/>
  <c r="JVB165" i="82"/>
  <c r="JVA165" i="82"/>
  <c r="JUZ165" i="82"/>
  <c r="JUY165" i="82"/>
  <c r="JUX165" i="82"/>
  <c r="JUW165" i="82"/>
  <c r="JUV165" i="82"/>
  <c r="JUU165" i="82"/>
  <c r="JUT165" i="82"/>
  <c r="JUS165" i="82"/>
  <c r="JUR165" i="82"/>
  <c r="JUQ165" i="82"/>
  <c r="JUP165" i="82"/>
  <c r="JUO165" i="82"/>
  <c r="JUN165" i="82"/>
  <c r="JUM165" i="82"/>
  <c r="JUL165" i="82"/>
  <c r="JUK165" i="82"/>
  <c r="JUJ165" i="82"/>
  <c r="JUI165" i="82"/>
  <c r="JUH165" i="82"/>
  <c r="JUG165" i="82"/>
  <c r="JUF165" i="82"/>
  <c r="JUE165" i="82"/>
  <c r="JUD165" i="82"/>
  <c r="JUC165" i="82"/>
  <c r="JUB165" i="82"/>
  <c r="JUA165" i="82"/>
  <c r="JTZ165" i="82"/>
  <c r="JTY165" i="82"/>
  <c r="JTX165" i="82"/>
  <c r="JTW165" i="82"/>
  <c r="JTV165" i="82"/>
  <c r="JTU165" i="82"/>
  <c r="JTT165" i="82"/>
  <c r="JTS165" i="82"/>
  <c r="JTR165" i="82"/>
  <c r="JTQ165" i="82"/>
  <c r="JTP165" i="82"/>
  <c r="JTO165" i="82"/>
  <c r="JTN165" i="82"/>
  <c r="JTM165" i="82"/>
  <c r="JTL165" i="82"/>
  <c r="JTK165" i="82"/>
  <c r="JTJ165" i="82"/>
  <c r="JTI165" i="82"/>
  <c r="JTH165" i="82"/>
  <c r="JTG165" i="82"/>
  <c r="JTF165" i="82"/>
  <c r="JTE165" i="82"/>
  <c r="JTD165" i="82"/>
  <c r="JTC165" i="82"/>
  <c r="JTB165" i="82"/>
  <c r="JTA165" i="82"/>
  <c r="JSZ165" i="82"/>
  <c r="JSY165" i="82"/>
  <c r="JSX165" i="82"/>
  <c r="JSW165" i="82"/>
  <c r="JSV165" i="82"/>
  <c r="JSU165" i="82"/>
  <c r="JST165" i="82"/>
  <c r="JSS165" i="82"/>
  <c r="JSR165" i="82"/>
  <c r="JSQ165" i="82"/>
  <c r="JSP165" i="82"/>
  <c r="JSO165" i="82"/>
  <c r="JSN165" i="82"/>
  <c r="JSM165" i="82"/>
  <c r="JSL165" i="82"/>
  <c r="JSK165" i="82"/>
  <c r="JSJ165" i="82"/>
  <c r="JSI165" i="82"/>
  <c r="JSH165" i="82"/>
  <c r="JSG165" i="82"/>
  <c r="JSF165" i="82"/>
  <c r="JSE165" i="82"/>
  <c r="JSD165" i="82"/>
  <c r="JSC165" i="82"/>
  <c r="JSB165" i="82"/>
  <c r="JSA165" i="82"/>
  <c r="JRZ165" i="82"/>
  <c r="JRY165" i="82"/>
  <c r="JRX165" i="82"/>
  <c r="JRW165" i="82"/>
  <c r="JRV165" i="82"/>
  <c r="JRU165" i="82"/>
  <c r="JRT165" i="82"/>
  <c r="JRS165" i="82"/>
  <c r="JRR165" i="82"/>
  <c r="JRQ165" i="82"/>
  <c r="JRP165" i="82"/>
  <c r="JRO165" i="82"/>
  <c r="JRN165" i="82"/>
  <c r="JRM165" i="82"/>
  <c r="JRL165" i="82"/>
  <c r="JRK165" i="82"/>
  <c r="JRJ165" i="82"/>
  <c r="JRI165" i="82"/>
  <c r="JRH165" i="82"/>
  <c r="JRG165" i="82"/>
  <c r="JRF165" i="82"/>
  <c r="JRE165" i="82"/>
  <c r="JRD165" i="82"/>
  <c r="JRC165" i="82"/>
  <c r="JRB165" i="82"/>
  <c r="JRA165" i="82"/>
  <c r="JQZ165" i="82"/>
  <c r="JQY165" i="82"/>
  <c r="JQX165" i="82"/>
  <c r="JQW165" i="82"/>
  <c r="JQV165" i="82"/>
  <c r="JQU165" i="82"/>
  <c r="JQT165" i="82"/>
  <c r="JQS165" i="82"/>
  <c r="JQR165" i="82"/>
  <c r="JQQ165" i="82"/>
  <c r="JQP165" i="82"/>
  <c r="JQO165" i="82"/>
  <c r="JQN165" i="82"/>
  <c r="JQM165" i="82"/>
  <c r="JQL165" i="82"/>
  <c r="JQK165" i="82"/>
  <c r="JQJ165" i="82"/>
  <c r="JQI165" i="82"/>
  <c r="JQH165" i="82"/>
  <c r="JQG165" i="82"/>
  <c r="JQF165" i="82"/>
  <c r="JQE165" i="82"/>
  <c r="JQD165" i="82"/>
  <c r="JQC165" i="82"/>
  <c r="JQB165" i="82"/>
  <c r="JQA165" i="82"/>
  <c r="JPZ165" i="82"/>
  <c r="JPY165" i="82"/>
  <c r="JPX165" i="82"/>
  <c r="JPW165" i="82"/>
  <c r="JPV165" i="82"/>
  <c r="JPU165" i="82"/>
  <c r="JPT165" i="82"/>
  <c r="JPS165" i="82"/>
  <c r="JPR165" i="82"/>
  <c r="JPQ165" i="82"/>
  <c r="JPP165" i="82"/>
  <c r="JPO165" i="82"/>
  <c r="JPN165" i="82"/>
  <c r="JPM165" i="82"/>
  <c r="JPL165" i="82"/>
  <c r="JPK165" i="82"/>
  <c r="JPJ165" i="82"/>
  <c r="JPI165" i="82"/>
  <c r="JPH165" i="82"/>
  <c r="JPG165" i="82"/>
  <c r="JPF165" i="82"/>
  <c r="JPE165" i="82"/>
  <c r="JPD165" i="82"/>
  <c r="JPC165" i="82"/>
  <c r="JPB165" i="82"/>
  <c r="JPA165" i="82"/>
  <c r="JOZ165" i="82"/>
  <c r="JOY165" i="82"/>
  <c r="JOX165" i="82"/>
  <c r="JOW165" i="82"/>
  <c r="JOV165" i="82"/>
  <c r="JOU165" i="82"/>
  <c r="JOT165" i="82"/>
  <c r="JOS165" i="82"/>
  <c r="JOR165" i="82"/>
  <c r="JOQ165" i="82"/>
  <c r="JOP165" i="82"/>
  <c r="JOO165" i="82"/>
  <c r="JON165" i="82"/>
  <c r="JOM165" i="82"/>
  <c r="JOL165" i="82"/>
  <c r="JOK165" i="82"/>
  <c r="JOJ165" i="82"/>
  <c r="JOI165" i="82"/>
  <c r="JOH165" i="82"/>
  <c r="JOG165" i="82"/>
  <c r="JOF165" i="82"/>
  <c r="JOE165" i="82"/>
  <c r="JOD165" i="82"/>
  <c r="JOC165" i="82"/>
  <c r="JOB165" i="82"/>
  <c r="JOA165" i="82"/>
  <c r="JNZ165" i="82"/>
  <c r="JNY165" i="82"/>
  <c r="JNX165" i="82"/>
  <c r="JNW165" i="82"/>
  <c r="JNV165" i="82"/>
  <c r="JNU165" i="82"/>
  <c r="JNT165" i="82"/>
  <c r="JNS165" i="82"/>
  <c r="JNR165" i="82"/>
  <c r="JNQ165" i="82"/>
  <c r="JNP165" i="82"/>
  <c r="JNO165" i="82"/>
  <c r="JNN165" i="82"/>
  <c r="JNM165" i="82"/>
  <c r="JNL165" i="82"/>
  <c r="JNK165" i="82"/>
  <c r="JNJ165" i="82"/>
  <c r="JNI165" i="82"/>
  <c r="JNH165" i="82"/>
  <c r="JNG165" i="82"/>
  <c r="JNF165" i="82"/>
  <c r="JNE165" i="82"/>
  <c r="JND165" i="82"/>
  <c r="JNC165" i="82"/>
  <c r="JNB165" i="82"/>
  <c r="JNA165" i="82"/>
  <c r="JMZ165" i="82"/>
  <c r="JMY165" i="82"/>
  <c r="JMX165" i="82"/>
  <c r="JMW165" i="82"/>
  <c r="JMV165" i="82"/>
  <c r="JMU165" i="82"/>
  <c r="JMT165" i="82"/>
  <c r="JMS165" i="82"/>
  <c r="JMR165" i="82"/>
  <c r="JMQ165" i="82"/>
  <c r="JMP165" i="82"/>
  <c r="JMO165" i="82"/>
  <c r="JMN165" i="82"/>
  <c r="JMM165" i="82"/>
  <c r="JML165" i="82"/>
  <c r="JMK165" i="82"/>
  <c r="JMJ165" i="82"/>
  <c r="JMI165" i="82"/>
  <c r="JMH165" i="82"/>
  <c r="JMG165" i="82"/>
  <c r="JMF165" i="82"/>
  <c r="JME165" i="82"/>
  <c r="JMD165" i="82"/>
  <c r="JMC165" i="82"/>
  <c r="JMB165" i="82"/>
  <c r="JMA165" i="82"/>
  <c r="JLZ165" i="82"/>
  <c r="JLY165" i="82"/>
  <c r="JLX165" i="82"/>
  <c r="JLW165" i="82"/>
  <c r="JLV165" i="82"/>
  <c r="JLU165" i="82"/>
  <c r="JLT165" i="82"/>
  <c r="JLS165" i="82"/>
  <c r="JLR165" i="82"/>
  <c r="JLQ165" i="82"/>
  <c r="JLP165" i="82"/>
  <c r="JLO165" i="82"/>
  <c r="JLN165" i="82"/>
  <c r="JLM165" i="82"/>
  <c r="JLL165" i="82"/>
  <c r="JLK165" i="82"/>
  <c r="JLJ165" i="82"/>
  <c r="JLI165" i="82"/>
  <c r="JLH165" i="82"/>
  <c r="JLG165" i="82"/>
  <c r="JLF165" i="82"/>
  <c r="JLE165" i="82"/>
  <c r="JLD165" i="82"/>
  <c r="JLC165" i="82"/>
  <c r="JLB165" i="82"/>
  <c r="JLA165" i="82"/>
  <c r="JKZ165" i="82"/>
  <c r="JKY165" i="82"/>
  <c r="JKX165" i="82"/>
  <c r="JKW165" i="82"/>
  <c r="JKV165" i="82"/>
  <c r="JKU165" i="82"/>
  <c r="JKT165" i="82"/>
  <c r="JKS165" i="82"/>
  <c r="JKR165" i="82"/>
  <c r="JKQ165" i="82"/>
  <c r="JKP165" i="82"/>
  <c r="JKO165" i="82"/>
  <c r="JKN165" i="82"/>
  <c r="JKM165" i="82"/>
  <c r="JKL165" i="82"/>
  <c r="JKK165" i="82"/>
  <c r="JKJ165" i="82"/>
  <c r="JKI165" i="82"/>
  <c r="JKH165" i="82"/>
  <c r="JKG165" i="82"/>
  <c r="JKF165" i="82"/>
  <c r="JKE165" i="82"/>
  <c r="JKD165" i="82"/>
  <c r="JKC165" i="82"/>
  <c r="JKB165" i="82"/>
  <c r="JKA165" i="82"/>
  <c r="JJZ165" i="82"/>
  <c r="JJY165" i="82"/>
  <c r="JJX165" i="82"/>
  <c r="JJW165" i="82"/>
  <c r="JJV165" i="82"/>
  <c r="JJU165" i="82"/>
  <c r="JJT165" i="82"/>
  <c r="JJS165" i="82"/>
  <c r="JJR165" i="82"/>
  <c r="JJQ165" i="82"/>
  <c r="JJP165" i="82"/>
  <c r="JJO165" i="82"/>
  <c r="JJN165" i="82"/>
  <c r="JJM165" i="82"/>
  <c r="JJL165" i="82"/>
  <c r="JJK165" i="82"/>
  <c r="JJJ165" i="82"/>
  <c r="JJI165" i="82"/>
  <c r="JJH165" i="82"/>
  <c r="JJG165" i="82"/>
  <c r="JJF165" i="82"/>
  <c r="JJE165" i="82"/>
  <c r="JJD165" i="82"/>
  <c r="JJC165" i="82"/>
  <c r="JJB165" i="82"/>
  <c r="JJA165" i="82"/>
  <c r="JIZ165" i="82"/>
  <c r="JIY165" i="82"/>
  <c r="JIX165" i="82"/>
  <c r="JIW165" i="82"/>
  <c r="JIV165" i="82"/>
  <c r="JIU165" i="82"/>
  <c r="JIT165" i="82"/>
  <c r="JIS165" i="82"/>
  <c r="JIR165" i="82"/>
  <c r="JIQ165" i="82"/>
  <c r="JIP165" i="82"/>
  <c r="JIO165" i="82"/>
  <c r="JIN165" i="82"/>
  <c r="JIM165" i="82"/>
  <c r="JIL165" i="82"/>
  <c r="JIK165" i="82"/>
  <c r="JIJ165" i="82"/>
  <c r="JII165" i="82"/>
  <c r="JIH165" i="82"/>
  <c r="JIG165" i="82"/>
  <c r="JIF165" i="82"/>
  <c r="JIE165" i="82"/>
  <c r="JID165" i="82"/>
  <c r="JIC165" i="82"/>
  <c r="JIB165" i="82"/>
  <c r="JIA165" i="82"/>
  <c r="JHZ165" i="82"/>
  <c r="JHY165" i="82"/>
  <c r="JHX165" i="82"/>
  <c r="JHW165" i="82"/>
  <c r="JHV165" i="82"/>
  <c r="JHU165" i="82"/>
  <c r="JHT165" i="82"/>
  <c r="JHS165" i="82"/>
  <c r="JHR165" i="82"/>
  <c r="JHQ165" i="82"/>
  <c r="JHP165" i="82"/>
  <c r="JHO165" i="82"/>
  <c r="JHN165" i="82"/>
  <c r="JHM165" i="82"/>
  <c r="JHL165" i="82"/>
  <c r="JHK165" i="82"/>
  <c r="JHJ165" i="82"/>
  <c r="JHI165" i="82"/>
  <c r="JHH165" i="82"/>
  <c r="JHG165" i="82"/>
  <c r="JHF165" i="82"/>
  <c r="JHE165" i="82"/>
  <c r="JHD165" i="82"/>
  <c r="JHC165" i="82"/>
  <c r="JHB165" i="82"/>
  <c r="JHA165" i="82"/>
  <c r="JGZ165" i="82"/>
  <c r="JGY165" i="82"/>
  <c r="JGX165" i="82"/>
  <c r="JGW165" i="82"/>
  <c r="JGV165" i="82"/>
  <c r="JGU165" i="82"/>
  <c r="JGT165" i="82"/>
  <c r="JGS165" i="82"/>
  <c r="JGR165" i="82"/>
  <c r="JGQ165" i="82"/>
  <c r="JGP165" i="82"/>
  <c r="JGO165" i="82"/>
  <c r="JGN165" i="82"/>
  <c r="JGM165" i="82"/>
  <c r="JGL165" i="82"/>
  <c r="JGK165" i="82"/>
  <c r="JGJ165" i="82"/>
  <c r="JGI165" i="82"/>
  <c r="JGH165" i="82"/>
  <c r="JGG165" i="82"/>
  <c r="JGF165" i="82"/>
  <c r="JGE165" i="82"/>
  <c r="JGD165" i="82"/>
  <c r="JGC165" i="82"/>
  <c r="JGB165" i="82"/>
  <c r="JGA165" i="82"/>
  <c r="JFZ165" i="82"/>
  <c r="JFY165" i="82"/>
  <c r="JFX165" i="82"/>
  <c r="JFW165" i="82"/>
  <c r="JFV165" i="82"/>
  <c r="JFU165" i="82"/>
  <c r="JFT165" i="82"/>
  <c r="JFS165" i="82"/>
  <c r="JFR165" i="82"/>
  <c r="JFQ165" i="82"/>
  <c r="JFP165" i="82"/>
  <c r="JFO165" i="82"/>
  <c r="JFN165" i="82"/>
  <c r="JFM165" i="82"/>
  <c r="JFL165" i="82"/>
  <c r="JFK165" i="82"/>
  <c r="JFJ165" i="82"/>
  <c r="JFI165" i="82"/>
  <c r="JFH165" i="82"/>
  <c r="JFG165" i="82"/>
  <c r="JFF165" i="82"/>
  <c r="JFE165" i="82"/>
  <c r="JFD165" i="82"/>
  <c r="JFC165" i="82"/>
  <c r="JFB165" i="82"/>
  <c r="JFA165" i="82"/>
  <c r="JEZ165" i="82"/>
  <c r="JEY165" i="82"/>
  <c r="JEX165" i="82"/>
  <c r="JEW165" i="82"/>
  <c r="JEV165" i="82"/>
  <c r="JEU165" i="82"/>
  <c r="JET165" i="82"/>
  <c r="JES165" i="82"/>
  <c r="JER165" i="82"/>
  <c r="JEQ165" i="82"/>
  <c r="JEP165" i="82"/>
  <c r="JEO165" i="82"/>
  <c r="JEN165" i="82"/>
  <c r="JEM165" i="82"/>
  <c r="JEL165" i="82"/>
  <c r="JEK165" i="82"/>
  <c r="JEJ165" i="82"/>
  <c r="JEI165" i="82"/>
  <c r="JEH165" i="82"/>
  <c r="JEG165" i="82"/>
  <c r="JEF165" i="82"/>
  <c r="JEE165" i="82"/>
  <c r="JED165" i="82"/>
  <c r="JEC165" i="82"/>
  <c r="JEB165" i="82"/>
  <c r="JEA165" i="82"/>
  <c r="JDZ165" i="82"/>
  <c r="JDY165" i="82"/>
  <c r="JDX165" i="82"/>
  <c r="JDW165" i="82"/>
  <c r="JDV165" i="82"/>
  <c r="JDU165" i="82"/>
  <c r="JDT165" i="82"/>
  <c r="JDS165" i="82"/>
  <c r="JDR165" i="82"/>
  <c r="JDQ165" i="82"/>
  <c r="JDP165" i="82"/>
  <c r="JDO165" i="82"/>
  <c r="JDN165" i="82"/>
  <c r="JDM165" i="82"/>
  <c r="JDL165" i="82"/>
  <c r="JDK165" i="82"/>
  <c r="JDJ165" i="82"/>
  <c r="JDI165" i="82"/>
  <c r="JDH165" i="82"/>
  <c r="JDG165" i="82"/>
  <c r="JDF165" i="82"/>
  <c r="JDE165" i="82"/>
  <c r="JDD165" i="82"/>
  <c r="JDC165" i="82"/>
  <c r="JDB165" i="82"/>
  <c r="JDA165" i="82"/>
  <c r="JCZ165" i="82"/>
  <c r="JCY165" i="82"/>
  <c r="JCX165" i="82"/>
  <c r="JCW165" i="82"/>
  <c r="JCV165" i="82"/>
  <c r="JCU165" i="82"/>
  <c r="JCT165" i="82"/>
  <c r="JCS165" i="82"/>
  <c r="JCR165" i="82"/>
  <c r="JCQ165" i="82"/>
  <c r="JCP165" i="82"/>
  <c r="JCO165" i="82"/>
  <c r="JCN165" i="82"/>
  <c r="JCM165" i="82"/>
  <c r="JCL165" i="82"/>
  <c r="JCK165" i="82"/>
  <c r="JCJ165" i="82"/>
  <c r="JCI165" i="82"/>
  <c r="JCH165" i="82"/>
  <c r="JCG165" i="82"/>
  <c r="JCF165" i="82"/>
  <c r="JCE165" i="82"/>
  <c r="JCD165" i="82"/>
  <c r="JCC165" i="82"/>
  <c r="JCB165" i="82"/>
  <c r="JCA165" i="82"/>
  <c r="JBZ165" i="82"/>
  <c r="JBY165" i="82"/>
  <c r="JBX165" i="82"/>
  <c r="JBW165" i="82"/>
  <c r="JBV165" i="82"/>
  <c r="JBU165" i="82"/>
  <c r="JBT165" i="82"/>
  <c r="JBS165" i="82"/>
  <c r="JBR165" i="82"/>
  <c r="JBQ165" i="82"/>
  <c r="JBP165" i="82"/>
  <c r="JBO165" i="82"/>
  <c r="JBN165" i="82"/>
  <c r="JBM165" i="82"/>
  <c r="JBL165" i="82"/>
  <c r="JBK165" i="82"/>
  <c r="JBJ165" i="82"/>
  <c r="JBI165" i="82"/>
  <c r="JBH165" i="82"/>
  <c r="JBG165" i="82"/>
  <c r="JBF165" i="82"/>
  <c r="JBE165" i="82"/>
  <c r="JBD165" i="82"/>
  <c r="JBC165" i="82"/>
  <c r="JBB165" i="82"/>
  <c r="JBA165" i="82"/>
  <c r="JAZ165" i="82"/>
  <c r="JAY165" i="82"/>
  <c r="JAX165" i="82"/>
  <c r="JAW165" i="82"/>
  <c r="JAV165" i="82"/>
  <c r="JAU165" i="82"/>
  <c r="JAT165" i="82"/>
  <c r="JAS165" i="82"/>
  <c r="JAR165" i="82"/>
  <c r="JAQ165" i="82"/>
  <c r="JAP165" i="82"/>
  <c r="JAO165" i="82"/>
  <c r="JAN165" i="82"/>
  <c r="JAM165" i="82"/>
  <c r="JAL165" i="82"/>
  <c r="JAK165" i="82"/>
  <c r="JAJ165" i="82"/>
  <c r="JAI165" i="82"/>
  <c r="JAH165" i="82"/>
  <c r="JAG165" i="82"/>
  <c r="JAF165" i="82"/>
  <c r="JAE165" i="82"/>
  <c r="JAD165" i="82"/>
  <c r="JAC165" i="82"/>
  <c r="JAB165" i="82"/>
  <c r="JAA165" i="82"/>
  <c r="IZZ165" i="82"/>
  <c r="IZY165" i="82"/>
  <c r="IZX165" i="82"/>
  <c r="IZW165" i="82"/>
  <c r="IZV165" i="82"/>
  <c r="IZU165" i="82"/>
  <c r="IZT165" i="82"/>
  <c r="IZS165" i="82"/>
  <c r="IZR165" i="82"/>
  <c r="IZQ165" i="82"/>
  <c r="IZP165" i="82"/>
  <c r="IZO165" i="82"/>
  <c r="IZN165" i="82"/>
  <c r="IZM165" i="82"/>
  <c r="IZL165" i="82"/>
  <c r="IZK165" i="82"/>
  <c r="IZJ165" i="82"/>
  <c r="IZI165" i="82"/>
  <c r="IZH165" i="82"/>
  <c r="IZG165" i="82"/>
  <c r="IZF165" i="82"/>
  <c r="IZE165" i="82"/>
  <c r="IZD165" i="82"/>
  <c r="IZC165" i="82"/>
  <c r="IZB165" i="82"/>
  <c r="IZA165" i="82"/>
  <c r="IYZ165" i="82"/>
  <c r="IYY165" i="82"/>
  <c r="IYX165" i="82"/>
  <c r="IYW165" i="82"/>
  <c r="IYV165" i="82"/>
  <c r="IYU165" i="82"/>
  <c r="IYT165" i="82"/>
  <c r="IYS165" i="82"/>
  <c r="IYR165" i="82"/>
  <c r="IYQ165" i="82"/>
  <c r="IYP165" i="82"/>
  <c r="IYO165" i="82"/>
  <c r="IYN165" i="82"/>
  <c r="IYM165" i="82"/>
  <c r="IYL165" i="82"/>
  <c r="IYK165" i="82"/>
  <c r="IYJ165" i="82"/>
  <c r="IYI165" i="82"/>
  <c r="IYH165" i="82"/>
  <c r="IYG165" i="82"/>
  <c r="IYF165" i="82"/>
  <c r="IYE165" i="82"/>
  <c r="IYD165" i="82"/>
  <c r="IYC165" i="82"/>
  <c r="IYB165" i="82"/>
  <c r="IYA165" i="82"/>
  <c r="IXZ165" i="82"/>
  <c r="IXY165" i="82"/>
  <c r="IXX165" i="82"/>
  <c r="IXW165" i="82"/>
  <c r="IXV165" i="82"/>
  <c r="IXU165" i="82"/>
  <c r="IXT165" i="82"/>
  <c r="IXS165" i="82"/>
  <c r="IXR165" i="82"/>
  <c r="IXQ165" i="82"/>
  <c r="IXP165" i="82"/>
  <c r="IXO165" i="82"/>
  <c r="IXN165" i="82"/>
  <c r="IXM165" i="82"/>
  <c r="IXL165" i="82"/>
  <c r="IXK165" i="82"/>
  <c r="IXJ165" i="82"/>
  <c r="IXI165" i="82"/>
  <c r="IXH165" i="82"/>
  <c r="IXG165" i="82"/>
  <c r="IXF165" i="82"/>
  <c r="IXE165" i="82"/>
  <c r="IXD165" i="82"/>
  <c r="IXC165" i="82"/>
  <c r="IXB165" i="82"/>
  <c r="IXA165" i="82"/>
  <c r="IWZ165" i="82"/>
  <c r="IWY165" i="82"/>
  <c r="IWX165" i="82"/>
  <c r="IWW165" i="82"/>
  <c r="IWV165" i="82"/>
  <c r="IWU165" i="82"/>
  <c r="IWT165" i="82"/>
  <c r="IWS165" i="82"/>
  <c r="IWR165" i="82"/>
  <c r="IWQ165" i="82"/>
  <c r="IWP165" i="82"/>
  <c r="IWO165" i="82"/>
  <c r="IWN165" i="82"/>
  <c r="IWM165" i="82"/>
  <c r="IWL165" i="82"/>
  <c r="IWK165" i="82"/>
  <c r="IWJ165" i="82"/>
  <c r="IWI165" i="82"/>
  <c r="IWH165" i="82"/>
  <c r="IWG165" i="82"/>
  <c r="IWF165" i="82"/>
  <c r="IWE165" i="82"/>
  <c r="IWD165" i="82"/>
  <c r="IWC165" i="82"/>
  <c r="IWB165" i="82"/>
  <c r="IWA165" i="82"/>
  <c r="IVZ165" i="82"/>
  <c r="IVY165" i="82"/>
  <c r="IVX165" i="82"/>
  <c r="IVW165" i="82"/>
  <c r="IVV165" i="82"/>
  <c r="IVU165" i="82"/>
  <c r="IVT165" i="82"/>
  <c r="IVS165" i="82"/>
  <c r="IVR165" i="82"/>
  <c r="IVQ165" i="82"/>
  <c r="IVP165" i="82"/>
  <c r="IVO165" i="82"/>
  <c r="IVN165" i="82"/>
  <c r="IVM165" i="82"/>
  <c r="IVL165" i="82"/>
  <c r="IVK165" i="82"/>
  <c r="IVJ165" i="82"/>
  <c r="IVI165" i="82"/>
  <c r="IVH165" i="82"/>
  <c r="IVG165" i="82"/>
  <c r="IVF165" i="82"/>
  <c r="IVE165" i="82"/>
  <c r="IVD165" i="82"/>
  <c r="IVC165" i="82"/>
  <c r="IVB165" i="82"/>
  <c r="IVA165" i="82"/>
  <c r="IUZ165" i="82"/>
  <c r="IUY165" i="82"/>
  <c r="IUX165" i="82"/>
  <c r="IUW165" i="82"/>
  <c r="IUV165" i="82"/>
  <c r="IUU165" i="82"/>
  <c r="IUT165" i="82"/>
  <c r="IUS165" i="82"/>
  <c r="IUR165" i="82"/>
  <c r="IUQ165" i="82"/>
  <c r="IUP165" i="82"/>
  <c r="IUO165" i="82"/>
  <c r="IUN165" i="82"/>
  <c r="IUM165" i="82"/>
  <c r="IUL165" i="82"/>
  <c r="IUK165" i="82"/>
  <c r="IUJ165" i="82"/>
  <c r="IUI165" i="82"/>
  <c r="IUH165" i="82"/>
  <c r="IUG165" i="82"/>
  <c r="IUF165" i="82"/>
  <c r="IUE165" i="82"/>
  <c r="IUD165" i="82"/>
  <c r="IUC165" i="82"/>
  <c r="IUB165" i="82"/>
  <c r="IUA165" i="82"/>
  <c r="ITZ165" i="82"/>
  <c r="ITY165" i="82"/>
  <c r="ITX165" i="82"/>
  <c r="ITW165" i="82"/>
  <c r="ITV165" i="82"/>
  <c r="ITU165" i="82"/>
  <c r="ITT165" i="82"/>
  <c r="ITS165" i="82"/>
  <c r="ITR165" i="82"/>
  <c r="ITQ165" i="82"/>
  <c r="ITP165" i="82"/>
  <c r="ITO165" i="82"/>
  <c r="ITN165" i="82"/>
  <c r="ITM165" i="82"/>
  <c r="ITL165" i="82"/>
  <c r="ITK165" i="82"/>
  <c r="ITJ165" i="82"/>
  <c r="ITI165" i="82"/>
  <c r="ITH165" i="82"/>
  <c r="ITG165" i="82"/>
  <c r="ITF165" i="82"/>
  <c r="ITE165" i="82"/>
  <c r="ITD165" i="82"/>
  <c r="ITC165" i="82"/>
  <c r="ITB165" i="82"/>
  <c r="ITA165" i="82"/>
  <c r="ISZ165" i="82"/>
  <c r="ISY165" i="82"/>
  <c r="ISX165" i="82"/>
  <c r="ISW165" i="82"/>
  <c r="ISV165" i="82"/>
  <c r="ISU165" i="82"/>
  <c r="IST165" i="82"/>
  <c r="ISS165" i="82"/>
  <c r="ISR165" i="82"/>
  <c r="ISQ165" i="82"/>
  <c r="ISP165" i="82"/>
  <c r="ISO165" i="82"/>
  <c r="ISN165" i="82"/>
  <c r="ISM165" i="82"/>
  <c r="ISL165" i="82"/>
  <c r="ISK165" i="82"/>
  <c r="ISJ165" i="82"/>
  <c r="ISI165" i="82"/>
  <c r="ISH165" i="82"/>
  <c r="ISG165" i="82"/>
  <c r="ISF165" i="82"/>
  <c r="ISE165" i="82"/>
  <c r="ISD165" i="82"/>
  <c r="ISC165" i="82"/>
  <c r="ISB165" i="82"/>
  <c r="ISA165" i="82"/>
  <c r="IRZ165" i="82"/>
  <c r="IRY165" i="82"/>
  <c r="IRX165" i="82"/>
  <c r="IRW165" i="82"/>
  <c r="IRV165" i="82"/>
  <c r="IRU165" i="82"/>
  <c r="IRT165" i="82"/>
  <c r="IRS165" i="82"/>
  <c r="IRR165" i="82"/>
  <c r="IRQ165" i="82"/>
  <c r="IRP165" i="82"/>
  <c r="IRO165" i="82"/>
  <c r="IRN165" i="82"/>
  <c r="IRM165" i="82"/>
  <c r="IRL165" i="82"/>
  <c r="IRK165" i="82"/>
  <c r="IRJ165" i="82"/>
  <c r="IRI165" i="82"/>
  <c r="IRH165" i="82"/>
  <c r="IRG165" i="82"/>
  <c r="IRF165" i="82"/>
  <c r="IRE165" i="82"/>
  <c r="IRD165" i="82"/>
  <c r="IRC165" i="82"/>
  <c r="IRB165" i="82"/>
  <c r="IRA165" i="82"/>
  <c r="IQZ165" i="82"/>
  <c r="IQY165" i="82"/>
  <c r="IQX165" i="82"/>
  <c r="IQW165" i="82"/>
  <c r="IQV165" i="82"/>
  <c r="IQU165" i="82"/>
  <c r="IQT165" i="82"/>
  <c r="IQS165" i="82"/>
  <c r="IQR165" i="82"/>
  <c r="IQQ165" i="82"/>
  <c r="IQP165" i="82"/>
  <c r="IQO165" i="82"/>
  <c r="IQN165" i="82"/>
  <c r="IQM165" i="82"/>
  <c r="IQL165" i="82"/>
  <c r="IQK165" i="82"/>
  <c r="IQJ165" i="82"/>
  <c r="IQI165" i="82"/>
  <c r="IQH165" i="82"/>
  <c r="IQG165" i="82"/>
  <c r="IQF165" i="82"/>
  <c r="IQE165" i="82"/>
  <c r="IQD165" i="82"/>
  <c r="IQC165" i="82"/>
  <c r="IQB165" i="82"/>
  <c r="IQA165" i="82"/>
  <c r="IPZ165" i="82"/>
  <c r="IPY165" i="82"/>
  <c r="IPX165" i="82"/>
  <c r="IPW165" i="82"/>
  <c r="IPV165" i="82"/>
  <c r="IPU165" i="82"/>
  <c r="IPT165" i="82"/>
  <c r="IPS165" i="82"/>
  <c r="IPR165" i="82"/>
  <c r="IPQ165" i="82"/>
  <c r="IPP165" i="82"/>
  <c r="IPO165" i="82"/>
  <c r="IPN165" i="82"/>
  <c r="IPM165" i="82"/>
  <c r="IPL165" i="82"/>
  <c r="IPK165" i="82"/>
  <c r="IPJ165" i="82"/>
  <c r="IPI165" i="82"/>
  <c r="IPH165" i="82"/>
  <c r="IPG165" i="82"/>
  <c r="IPF165" i="82"/>
  <c r="IPE165" i="82"/>
  <c r="IPD165" i="82"/>
  <c r="IPC165" i="82"/>
  <c r="IPB165" i="82"/>
  <c r="IPA165" i="82"/>
  <c r="IOZ165" i="82"/>
  <c r="IOY165" i="82"/>
  <c r="IOX165" i="82"/>
  <c r="IOW165" i="82"/>
  <c r="IOV165" i="82"/>
  <c r="IOU165" i="82"/>
  <c r="IOT165" i="82"/>
  <c r="IOS165" i="82"/>
  <c r="IOR165" i="82"/>
  <c r="IOQ165" i="82"/>
  <c r="IOP165" i="82"/>
  <c r="IOO165" i="82"/>
  <c r="ION165" i="82"/>
  <c r="IOM165" i="82"/>
  <c r="IOL165" i="82"/>
  <c r="IOK165" i="82"/>
  <c r="IOJ165" i="82"/>
  <c r="IOI165" i="82"/>
  <c r="IOH165" i="82"/>
  <c r="IOG165" i="82"/>
  <c r="IOF165" i="82"/>
  <c r="IOE165" i="82"/>
  <c r="IOD165" i="82"/>
  <c r="IOC165" i="82"/>
  <c r="IOB165" i="82"/>
  <c r="IOA165" i="82"/>
  <c r="INZ165" i="82"/>
  <c r="INY165" i="82"/>
  <c r="INX165" i="82"/>
  <c r="INW165" i="82"/>
  <c r="INV165" i="82"/>
  <c r="INU165" i="82"/>
  <c r="INT165" i="82"/>
  <c r="INS165" i="82"/>
  <c r="INR165" i="82"/>
  <c r="INQ165" i="82"/>
  <c r="INP165" i="82"/>
  <c r="INO165" i="82"/>
  <c r="INN165" i="82"/>
  <c r="INM165" i="82"/>
  <c r="INL165" i="82"/>
  <c r="INK165" i="82"/>
  <c r="INJ165" i="82"/>
  <c r="INI165" i="82"/>
  <c r="INH165" i="82"/>
  <c r="ING165" i="82"/>
  <c r="INF165" i="82"/>
  <c r="INE165" i="82"/>
  <c r="IND165" i="82"/>
  <c r="INC165" i="82"/>
  <c r="INB165" i="82"/>
  <c r="INA165" i="82"/>
  <c r="IMZ165" i="82"/>
  <c r="IMY165" i="82"/>
  <c r="IMX165" i="82"/>
  <c r="IMW165" i="82"/>
  <c r="IMV165" i="82"/>
  <c r="IMU165" i="82"/>
  <c r="IMT165" i="82"/>
  <c r="IMS165" i="82"/>
  <c r="IMR165" i="82"/>
  <c r="IMQ165" i="82"/>
  <c r="IMP165" i="82"/>
  <c r="IMO165" i="82"/>
  <c r="IMN165" i="82"/>
  <c r="IMM165" i="82"/>
  <c r="IML165" i="82"/>
  <c r="IMK165" i="82"/>
  <c r="IMJ165" i="82"/>
  <c r="IMI165" i="82"/>
  <c r="IMH165" i="82"/>
  <c r="IMG165" i="82"/>
  <c r="IMF165" i="82"/>
  <c r="IME165" i="82"/>
  <c r="IMD165" i="82"/>
  <c r="IMC165" i="82"/>
  <c r="IMB165" i="82"/>
  <c r="IMA165" i="82"/>
  <c r="ILZ165" i="82"/>
  <c r="ILY165" i="82"/>
  <c r="ILX165" i="82"/>
  <c r="ILW165" i="82"/>
  <c r="ILV165" i="82"/>
  <c r="ILU165" i="82"/>
  <c r="ILT165" i="82"/>
  <c r="ILS165" i="82"/>
  <c r="ILR165" i="82"/>
  <c r="ILQ165" i="82"/>
  <c r="ILP165" i="82"/>
  <c r="ILO165" i="82"/>
  <c r="ILN165" i="82"/>
  <c r="ILM165" i="82"/>
  <c r="ILL165" i="82"/>
  <c r="ILK165" i="82"/>
  <c r="ILJ165" i="82"/>
  <c r="ILI165" i="82"/>
  <c r="ILH165" i="82"/>
  <c r="ILG165" i="82"/>
  <c r="ILF165" i="82"/>
  <c r="ILE165" i="82"/>
  <c r="ILD165" i="82"/>
  <c r="ILC165" i="82"/>
  <c r="ILB165" i="82"/>
  <c r="ILA165" i="82"/>
  <c r="IKZ165" i="82"/>
  <c r="IKY165" i="82"/>
  <c r="IKX165" i="82"/>
  <c r="IKW165" i="82"/>
  <c r="IKV165" i="82"/>
  <c r="IKU165" i="82"/>
  <c r="IKT165" i="82"/>
  <c r="IKS165" i="82"/>
  <c r="IKR165" i="82"/>
  <c r="IKQ165" i="82"/>
  <c r="IKP165" i="82"/>
  <c r="IKO165" i="82"/>
  <c r="IKN165" i="82"/>
  <c r="IKM165" i="82"/>
  <c r="IKL165" i="82"/>
  <c r="IKK165" i="82"/>
  <c r="IKJ165" i="82"/>
  <c r="IKI165" i="82"/>
  <c r="IKH165" i="82"/>
  <c r="IKG165" i="82"/>
  <c r="IKF165" i="82"/>
  <c r="IKE165" i="82"/>
  <c r="IKD165" i="82"/>
  <c r="IKC165" i="82"/>
  <c r="IKB165" i="82"/>
  <c r="IKA165" i="82"/>
  <c r="IJZ165" i="82"/>
  <c r="IJY165" i="82"/>
  <c r="IJX165" i="82"/>
  <c r="IJW165" i="82"/>
  <c r="IJV165" i="82"/>
  <c r="IJU165" i="82"/>
  <c r="IJT165" i="82"/>
  <c r="IJS165" i="82"/>
  <c r="IJR165" i="82"/>
  <c r="IJQ165" i="82"/>
  <c r="IJP165" i="82"/>
  <c r="IJO165" i="82"/>
  <c r="IJN165" i="82"/>
  <c r="IJM165" i="82"/>
  <c r="IJL165" i="82"/>
  <c r="IJK165" i="82"/>
  <c r="IJJ165" i="82"/>
  <c r="IJI165" i="82"/>
  <c r="IJH165" i="82"/>
  <c r="IJG165" i="82"/>
  <c r="IJF165" i="82"/>
  <c r="IJE165" i="82"/>
  <c r="IJD165" i="82"/>
  <c r="IJC165" i="82"/>
  <c r="IJB165" i="82"/>
  <c r="IJA165" i="82"/>
  <c r="IIZ165" i="82"/>
  <c r="IIY165" i="82"/>
  <c r="IIX165" i="82"/>
  <c r="IIW165" i="82"/>
  <c r="IIV165" i="82"/>
  <c r="IIU165" i="82"/>
  <c r="IIT165" i="82"/>
  <c r="IIS165" i="82"/>
  <c r="IIR165" i="82"/>
  <c r="IIQ165" i="82"/>
  <c r="IIP165" i="82"/>
  <c r="IIO165" i="82"/>
  <c r="IIN165" i="82"/>
  <c r="IIM165" i="82"/>
  <c r="IIL165" i="82"/>
  <c r="IIK165" i="82"/>
  <c r="IIJ165" i="82"/>
  <c r="III165" i="82"/>
  <c r="IIH165" i="82"/>
  <c r="IIG165" i="82"/>
  <c r="IIF165" i="82"/>
  <c r="IIE165" i="82"/>
  <c r="IID165" i="82"/>
  <c r="IIC165" i="82"/>
  <c r="IIB165" i="82"/>
  <c r="IIA165" i="82"/>
  <c r="IHZ165" i="82"/>
  <c r="IHY165" i="82"/>
  <c r="IHX165" i="82"/>
  <c r="IHW165" i="82"/>
  <c r="IHV165" i="82"/>
  <c r="IHU165" i="82"/>
  <c r="IHT165" i="82"/>
  <c r="IHS165" i="82"/>
  <c r="IHR165" i="82"/>
  <c r="IHQ165" i="82"/>
  <c r="IHP165" i="82"/>
  <c r="IHO165" i="82"/>
  <c r="IHN165" i="82"/>
  <c r="IHM165" i="82"/>
  <c r="IHL165" i="82"/>
  <c r="IHK165" i="82"/>
  <c r="IHJ165" i="82"/>
  <c r="IHI165" i="82"/>
  <c r="IHH165" i="82"/>
  <c r="IHG165" i="82"/>
  <c r="IHF165" i="82"/>
  <c r="IHE165" i="82"/>
  <c r="IHD165" i="82"/>
  <c r="IHC165" i="82"/>
  <c r="IHB165" i="82"/>
  <c r="IHA165" i="82"/>
  <c r="IGZ165" i="82"/>
  <c r="IGY165" i="82"/>
  <c r="IGX165" i="82"/>
  <c r="IGW165" i="82"/>
  <c r="IGV165" i="82"/>
  <c r="IGU165" i="82"/>
  <c r="IGT165" i="82"/>
  <c r="IGS165" i="82"/>
  <c r="IGR165" i="82"/>
  <c r="IGQ165" i="82"/>
  <c r="IGP165" i="82"/>
  <c r="IGO165" i="82"/>
  <c r="IGN165" i="82"/>
  <c r="IGM165" i="82"/>
  <c r="IGL165" i="82"/>
  <c r="IGK165" i="82"/>
  <c r="IGJ165" i="82"/>
  <c r="IGI165" i="82"/>
  <c r="IGH165" i="82"/>
  <c r="IGG165" i="82"/>
  <c r="IGF165" i="82"/>
  <c r="IGE165" i="82"/>
  <c r="IGD165" i="82"/>
  <c r="IGC165" i="82"/>
  <c r="IGB165" i="82"/>
  <c r="IGA165" i="82"/>
  <c r="IFZ165" i="82"/>
  <c r="IFY165" i="82"/>
  <c r="IFX165" i="82"/>
  <c r="IFW165" i="82"/>
  <c r="IFV165" i="82"/>
  <c r="IFU165" i="82"/>
  <c r="IFT165" i="82"/>
  <c r="IFS165" i="82"/>
  <c r="IFR165" i="82"/>
  <c r="IFQ165" i="82"/>
  <c r="IFP165" i="82"/>
  <c r="IFO165" i="82"/>
  <c r="IFN165" i="82"/>
  <c r="IFM165" i="82"/>
  <c r="IFL165" i="82"/>
  <c r="IFK165" i="82"/>
  <c r="IFJ165" i="82"/>
  <c r="IFI165" i="82"/>
  <c r="IFH165" i="82"/>
  <c r="IFG165" i="82"/>
  <c r="IFF165" i="82"/>
  <c r="IFE165" i="82"/>
  <c r="IFD165" i="82"/>
  <c r="IFC165" i="82"/>
  <c r="IFB165" i="82"/>
  <c r="IFA165" i="82"/>
  <c r="IEZ165" i="82"/>
  <c r="IEY165" i="82"/>
  <c r="IEX165" i="82"/>
  <c r="IEW165" i="82"/>
  <c r="IEV165" i="82"/>
  <c r="IEU165" i="82"/>
  <c r="IET165" i="82"/>
  <c r="IES165" i="82"/>
  <c r="IER165" i="82"/>
  <c r="IEQ165" i="82"/>
  <c r="IEP165" i="82"/>
  <c r="IEO165" i="82"/>
  <c r="IEN165" i="82"/>
  <c r="IEM165" i="82"/>
  <c r="IEL165" i="82"/>
  <c r="IEK165" i="82"/>
  <c r="IEJ165" i="82"/>
  <c r="IEI165" i="82"/>
  <c r="IEH165" i="82"/>
  <c r="IEG165" i="82"/>
  <c r="IEF165" i="82"/>
  <c r="IEE165" i="82"/>
  <c r="IED165" i="82"/>
  <c r="IEC165" i="82"/>
  <c r="IEB165" i="82"/>
  <c r="IEA165" i="82"/>
  <c r="IDZ165" i="82"/>
  <c r="IDY165" i="82"/>
  <c r="IDX165" i="82"/>
  <c r="IDW165" i="82"/>
  <c r="IDV165" i="82"/>
  <c r="IDU165" i="82"/>
  <c r="IDT165" i="82"/>
  <c r="IDS165" i="82"/>
  <c r="IDR165" i="82"/>
  <c r="IDQ165" i="82"/>
  <c r="IDP165" i="82"/>
  <c r="IDO165" i="82"/>
  <c r="IDN165" i="82"/>
  <c r="IDM165" i="82"/>
  <c r="IDL165" i="82"/>
  <c r="IDK165" i="82"/>
  <c r="IDJ165" i="82"/>
  <c r="IDI165" i="82"/>
  <c r="IDH165" i="82"/>
  <c r="IDG165" i="82"/>
  <c r="IDF165" i="82"/>
  <c r="IDE165" i="82"/>
  <c r="IDD165" i="82"/>
  <c r="IDC165" i="82"/>
  <c r="IDB165" i="82"/>
  <c r="IDA165" i="82"/>
  <c r="ICZ165" i="82"/>
  <c r="ICY165" i="82"/>
  <c r="ICX165" i="82"/>
  <c r="ICW165" i="82"/>
  <c r="ICV165" i="82"/>
  <c r="ICU165" i="82"/>
  <c r="ICT165" i="82"/>
  <c r="ICS165" i="82"/>
  <c r="ICR165" i="82"/>
  <c r="ICQ165" i="82"/>
  <c r="ICP165" i="82"/>
  <c r="ICO165" i="82"/>
  <c r="ICN165" i="82"/>
  <c r="ICM165" i="82"/>
  <c r="ICL165" i="82"/>
  <c r="ICK165" i="82"/>
  <c r="ICJ165" i="82"/>
  <c r="ICI165" i="82"/>
  <c r="ICH165" i="82"/>
  <c r="ICG165" i="82"/>
  <c r="ICF165" i="82"/>
  <c r="ICE165" i="82"/>
  <c r="ICD165" i="82"/>
  <c r="ICC165" i="82"/>
  <c r="ICB165" i="82"/>
  <c r="ICA165" i="82"/>
  <c r="IBZ165" i="82"/>
  <c r="IBY165" i="82"/>
  <c r="IBX165" i="82"/>
  <c r="IBW165" i="82"/>
  <c r="IBV165" i="82"/>
  <c r="IBU165" i="82"/>
  <c r="IBT165" i="82"/>
  <c r="IBS165" i="82"/>
  <c r="IBR165" i="82"/>
  <c r="IBQ165" i="82"/>
  <c r="IBP165" i="82"/>
  <c r="IBO165" i="82"/>
  <c r="IBN165" i="82"/>
  <c r="IBM165" i="82"/>
  <c r="IBL165" i="82"/>
  <c r="IBK165" i="82"/>
  <c r="IBJ165" i="82"/>
  <c r="IBI165" i="82"/>
  <c r="IBH165" i="82"/>
  <c r="IBG165" i="82"/>
  <c r="IBF165" i="82"/>
  <c r="IBE165" i="82"/>
  <c r="IBD165" i="82"/>
  <c r="IBC165" i="82"/>
  <c r="IBB165" i="82"/>
  <c r="IBA165" i="82"/>
  <c r="IAZ165" i="82"/>
  <c r="IAY165" i="82"/>
  <c r="IAX165" i="82"/>
  <c r="IAW165" i="82"/>
  <c r="IAV165" i="82"/>
  <c r="IAU165" i="82"/>
  <c r="IAT165" i="82"/>
  <c r="IAS165" i="82"/>
  <c r="IAR165" i="82"/>
  <c r="IAQ165" i="82"/>
  <c r="IAP165" i="82"/>
  <c r="IAO165" i="82"/>
  <c r="IAN165" i="82"/>
  <c r="IAM165" i="82"/>
  <c r="IAL165" i="82"/>
  <c r="IAK165" i="82"/>
  <c r="IAJ165" i="82"/>
  <c r="IAI165" i="82"/>
  <c r="IAH165" i="82"/>
  <c r="IAG165" i="82"/>
  <c r="IAF165" i="82"/>
  <c r="IAE165" i="82"/>
  <c r="IAD165" i="82"/>
  <c r="IAC165" i="82"/>
  <c r="IAB165" i="82"/>
  <c r="IAA165" i="82"/>
  <c r="HZZ165" i="82"/>
  <c r="HZY165" i="82"/>
  <c r="HZX165" i="82"/>
  <c r="HZW165" i="82"/>
  <c r="HZV165" i="82"/>
  <c r="HZU165" i="82"/>
  <c r="HZT165" i="82"/>
  <c r="HZS165" i="82"/>
  <c r="HZR165" i="82"/>
  <c r="HZQ165" i="82"/>
  <c r="HZP165" i="82"/>
  <c r="HZO165" i="82"/>
  <c r="HZN165" i="82"/>
  <c r="HZM165" i="82"/>
  <c r="HZL165" i="82"/>
  <c r="HZK165" i="82"/>
  <c r="HZJ165" i="82"/>
  <c r="HZI165" i="82"/>
  <c r="HZH165" i="82"/>
  <c r="HZG165" i="82"/>
  <c r="HZF165" i="82"/>
  <c r="HZE165" i="82"/>
  <c r="HZD165" i="82"/>
  <c r="HZC165" i="82"/>
  <c r="HZB165" i="82"/>
  <c r="HZA165" i="82"/>
  <c r="HYZ165" i="82"/>
  <c r="HYY165" i="82"/>
  <c r="HYX165" i="82"/>
  <c r="HYW165" i="82"/>
  <c r="HYV165" i="82"/>
  <c r="HYU165" i="82"/>
  <c r="HYT165" i="82"/>
  <c r="HYS165" i="82"/>
  <c r="HYR165" i="82"/>
  <c r="HYQ165" i="82"/>
  <c r="HYP165" i="82"/>
  <c r="HYO165" i="82"/>
  <c r="HYN165" i="82"/>
  <c r="HYM165" i="82"/>
  <c r="HYL165" i="82"/>
  <c r="HYK165" i="82"/>
  <c r="HYJ165" i="82"/>
  <c r="HYI165" i="82"/>
  <c r="HYH165" i="82"/>
  <c r="HYG165" i="82"/>
  <c r="HYF165" i="82"/>
  <c r="HYE165" i="82"/>
  <c r="HYD165" i="82"/>
  <c r="HYC165" i="82"/>
  <c r="HYB165" i="82"/>
  <c r="HYA165" i="82"/>
  <c r="HXZ165" i="82"/>
  <c r="HXY165" i="82"/>
  <c r="HXX165" i="82"/>
  <c r="HXW165" i="82"/>
  <c r="HXV165" i="82"/>
  <c r="HXU165" i="82"/>
  <c r="HXT165" i="82"/>
  <c r="HXS165" i="82"/>
  <c r="HXR165" i="82"/>
  <c r="HXQ165" i="82"/>
  <c r="HXP165" i="82"/>
  <c r="HXO165" i="82"/>
  <c r="HXN165" i="82"/>
  <c r="HXM165" i="82"/>
  <c r="HXL165" i="82"/>
  <c r="HXK165" i="82"/>
  <c r="HXJ165" i="82"/>
  <c r="HXI165" i="82"/>
  <c r="HXH165" i="82"/>
  <c r="HXG165" i="82"/>
  <c r="HXF165" i="82"/>
  <c r="HXE165" i="82"/>
  <c r="HXD165" i="82"/>
  <c r="HXC165" i="82"/>
  <c r="HXB165" i="82"/>
  <c r="HXA165" i="82"/>
  <c r="HWZ165" i="82"/>
  <c r="HWY165" i="82"/>
  <c r="HWX165" i="82"/>
  <c r="HWW165" i="82"/>
  <c r="HWV165" i="82"/>
  <c r="HWU165" i="82"/>
  <c r="HWT165" i="82"/>
  <c r="HWS165" i="82"/>
  <c r="HWR165" i="82"/>
  <c r="HWQ165" i="82"/>
  <c r="HWP165" i="82"/>
  <c r="HWO165" i="82"/>
  <c r="HWN165" i="82"/>
  <c r="HWM165" i="82"/>
  <c r="HWL165" i="82"/>
  <c r="HWK165" i="82"/>
  <c r="HWJ165" i="82"/>
  <c r="HWI165" i="82"/>
  <c r="HWH165" i="82"/>
  <c r="HWG165" i="82"/>
  <c r="HWF165" i="82"/>
  <c r="HWE165" i="82"/>
  <c r="HWD165" i="82"/>
  <c r="HWC165" i="82"/>
  <c r="HWB165" i="82"/>
  <c r="HWA165" i="82"/>
  <c r="HVZ165" i="82"/>
  <c r="HVY165" i="82"/>
  <c r="HVX165" i="82"/>
  <c r="HVW165" i="82"/>
  <c r="HVV165" i="82"/>
  <c r="HVU165" i="82"/>
  <c r="HVT165" i="82"/>
  <c r="HVS165" i="82"/>
  <c r="HVR165" i="82"/>
  <c r="HVQ165" i="82"/>
  <c r="HVP165" i="82"/>
  <c r="HVO165" i="82"/>
  <c r="HVN165" i="82"/>
  <c r="HVM165" i="82"/>
  <c r="HVL165" i="82"/>
  <c r="HVK165" i="82"/>
  <c r="HVJ165" i="82"/>
  <c r="HVI165" i="82"/>
  <c r="HVH165" i="82"/>
  <c r="HVG165" i="82"/>
  <c r="HVF165" i="82"/>
  <c r="HVE165" i="82"/>
  <c r="HVD165" i="82"/>
  <c r="HVC165" i="82"/>
  <c r="HVB165" i="82"/>
  <c r="HVA165" i="82"/>
  <c r="HUZ165" i="82"/>
  <c r="HUY165" i="82"/>
  <c r="HUX165" i="82"/>
  <c r="HUW165" i="82"/>
  <c r="HUV165" i="82"/>
  <c r="HUU165" i="82"/>
  <c r="HUT165" i="82"/>
  <c r="HUS165" i="82"/>
  <c r="HUR165" i="82"/>
  <c r="HUQ165" i="82"/>
  <c r="HUP165" i="82"/>
  <c r="HUO165" i="82"/>
  <c r="HUN165" i="82"/>
  <c r="HUM165" i="82"/>
  <c r="HUL165" i="82"/>
  <c r="HUK165" i="82"/>
  <c r="HUJ165" i="82"/>
  <c r="HUI165" i="82"/>
  <c r="HUH165" i="82"/>
  <c r="HUG165" i="82"/>
  <c r="HUF165" i="82"/>
  <c r="HUE165" i="82"/>
  <c r="HUD165" i="82"/>
  <c r="HUC165" i="82"/>
  <c r="HUB165" i="82"/>
  <c r="HUA165" i="82"/>
  <c r="HTZ165" i="82"/>
  <c r="HTY165" i="82"/>
  <c r="HTX165" i="82"/>
  <c r="HTW165" i="82"/>
  <c r="HTV165" i="82"/>
  <c r="HTU165" i="82"/>
  <c r="HTT165" i="82"/>
  <c r="HTS165" i="82"/>
  <c r="HTR165" i="82"/>
  <c r="HTQ165" i="82"/>
  <c r="HTP165" i="82"/>
  <c r="HTO165" i="82"/>
  <c r="HTN165" i="82"/>
  <c r="HTM165" i="82"/>
  <c r="HTL165" i="82"/>
  <c r="HTK165" i="82"/>
  <c r="HTJ165" i="82"/>
  <c r="HTI165" i="82"/>
  <c r="HTH165" i="82"/>
  <c r="HTG165" i="82"/>
  <c r="HTF165" i="82"/>
  <c r="HTE165" i="82"/>
  <c r="HTD165" i="82"/>
  <c r="HTC165" i="82"/>
  <c r="HTB165" i="82"/>
  <c r="HTA165" i="82"/>
  <c r="HSZ165" i="82"/>
  <c r="HSY165" i="82"/>
  <c r="HSX165" i="82"/>
  <c r="HSW165" i="82"/>
  <c r="HSV165" i="82"/>
  <c r="HSU165" i="82"/>
  <c r="HST165" i="82"/>
  <c r="HSS165" i="82"/>
  <c r="HSR165" i="82"/>
  <c r="HSQ165" i="82"/>
  <c r="HSP165" i="82"/>
  <c r="HSO165" i="82"/>
  <c r="HSN165" i="82"/>
  <c r="HSM165" i="82"/>
  <c r="HSL165" i="82"/>
  <c r="HSK165" i="82"/>
  <c r="HSJ165" i="82"/>
  <c r="HSI165" i="82"/>
  <c r="HSH165" i="82"/>
  <c r="HSG165" i="82"/>
  <c r="HSF165" i="82"/>
  <c r="HSE165" i="82"/>
  <c r="HSD165" i="82"/>
  <c r="HSC165" i="82"/>
  <c r="HSB165" i="82"/>
  <c r="HSA165" i="82"/>
  <c r="HRZ165" i="82"/>
  <c r="HRY165" i="82"/>
  <c r="HRX165" i="82"/>
  <c r="HRW165" i="82"/>
  <c r="HRV165" i="82"/>
  <c r="HRU165" i="82"/>
  <c r="HRT165" i="82"/>
  <c r="HRS165" i="82"/>
  <c r="HRR165" i="82"/>
  <c r="HRQ165" i="82"/>
  <c r="HRP165" i="82"/>
  <c r="HRO165" i="82"/>
  <c r="HRN165" i="82"/>
  <c r="HRM165" i="82"/>
  <c r="HRL165" i="82"/>
  <c r="HRK165" i="82"/>
  <c r="HRJ165" i="82"/>
  <c r="HRI165" i="82"/>
  <c r="HRH165" i="82"/>
  <c r="HRG165" i="82"/>
  <c r="HRF165" i="82"/>
  <c r="HRE165" i="82"/>
  <c r="HRD165" i="82"/>
  <c r="HRC165" i="82"/>
  <c r="HRB165" i="82"/>
  <c r="HRA165" i="82"/>
  <c r="HQZ165" i="82"/>
  <c r="HQY165" i="82"/>
  <c r="HQX165" i="82"/>
  <c r="HQW165" i="82"/>
  <c r="HQV165" i="82"/>
  <c r="HQU165" i="82"/>
  <c r="HQT165" i="82"/>
  <c r="HQS165" i="82"/>
  <c r="HQR165" i="82"/>
  <c r="HQQ165" i="82"/>
  <c r="HQP165" i="82"/>
  <c r="HQO165" i="82"/>
  <c r="HQN165" i="82"/>
  <c r="HQM165" i="82"/>
  <c r="HQL165" i="82"/>
  <c r="HQK165" i="82"/>
  <c r="HQJ165" i="82"/>
  <c r="HQI165" i="82"/>
  <c r="HQH165" i="82"/>
  <c r="HQG165" i="82"/>
  <c r="HQF165" i="82"/>
  <c r="HQE165" i="82"/>
  <c r="HQD165" i="82"/>
  <c r="HQC165" i="82"/>
  <c r="HQB165" i="82"/>
  <c r="HQA165" i="82"/>
  <c r="HPZ165" i="82"/>
  <c r="HPY165" i="82"/>
  <c r="HPX165" i="82"/>
  <c r="HPW165" i="82"/>
  <c r="HPV165" i="82"/>
  <c r="HPU165" i="82"/>
  <c r="HPT165" i="82"/>
  <c r="HPS165" i="82"/>
  <c r="HPR165" i="82"/>
  <c r="HPQ165" i="82"/>
  <c r="HPP165" i="82"/>
  <c r="HPO165" i="82"/>
  <c r="HPN165" i="82"/>
  <c r="HPM165" i="82"/>
  <c r="HPL165" i="82"/>
  <c r="HPK165" i="82"/>
  <c r="HPJ165" i="82"/>
  <c r="HPI165" i="82"/>
  <c r="HPH165" i="82"/>
  <c r="HPG165" i="82"/>
  <c r="HPF165" i="82"/>
  <c r="HPE165" i="82"/>
  <c r="HPD165" i="82"/>
  <c r="HPC165" i="82"/>
  <c r="HPB165" i="82"/>
  <c r="HPA165" i="82"/>
  <c r="HOZ165" i="82"/>
  <c r="HOY165" i="82"/>
  <c r="HOX165" i="82"/>
  <c r="HOW165" i="82"/>
  <c r="HOV165" i="82"/>
  <c r="HOU165" i="82"/>
  <c r="HOT165" i="82"/>
  <c r="HOS165" i="82"/>
  <c r="HOR165" i="82"/>
  <c r="HOQ165" i="82"/>
  <c r="HOP165" i="82"/>
  <c r="HOO165" i="82"/>
  <c r="HON165" i="82"/>
  <c r="HOM165" i="82"/>
  <c r="HOL165" i="82"/>
  <c r="HOK165" i="82"/>
  <c r="HOJ165" i="82"/>
  <c r="HOI165" i="82"/>
  <c r="HOH165" i="82"/>
  <c r="HOG165" i="82"/>
  <c r="HOF165" i="82"/>
  <c r="HOE165" i="82"/>
  <c r="HOD165" i="82"/>
  <c r="HOC165" i="82"/>
  <c r="HOB165" i="82"/>
  <c r="HOA165" i="82"/>
  <c r="HNZ165" i="82"/>
  <c r="HNY165" i="82"/>
  <c r="HNX165" i="82"/>
  <c r="HNW165" i="82"/>
  <c r="HNV165" i="82"/>
  <c r="HNU165" i="82"/>
  <c r="HNT165" i="82"/>
  <c r="HNS165" i="82"/>
  <c r="HNR165" i="82"/>
  <c r="HNQ165" i="82"/>
  <c r="HNP165" i="82"/>
  <c r="HNO165" i="82"/>
  <c r="HNN165" i="82"/>
  <c r="HNM165" i="82"/>
  <c r="HNL165" i="82"/>
  <c r="HNK165" i="82"/>
  <c r="HNJ165" i="82"/>
  <c r="HNI165" i="82"/>
  <c r="HNH165" i="82"/>
  <c r="HNG165" i="82"/>
  <c r="HNF165" i="82"/>
  <c r="HNE165" i="82"/>
  <c r="HND165" i="82"/>
  <c r="HNC165" i="82"/>
  <c r="HNB165" i="82"/>
  <c r="HNA165" i="82"/>
  <c r="HMZ165" i="82"/>
  <c r="HMY165" i="82"/>
  <c r="HMX165" i="82"/>
  <c r="HMW165" i="82"/>
  <c r="HMV165" i="82"/>
  <c r="HMU165" i="82"/>
  <c r="HMT165" i="82"/>
  <c r="HMS165" i="82"/>
  <c r="HMR165" i="82"/>
  <c r="HMQ165" i="82"/>
  <c r="HMP165" i="82"/>
  <c r="HMO165" i="82"/>
  <c r="HMN165" i="82"/>
  <c r="HMM165" i="82"/>
  <c r="HML165" i="82"/>
  <c r="HMK165" i="82"/>
  <c r="HMJ165" i="82"/>
  <c r="HMI165" i="82"/>
  <c r="HMH165" i="82"/>
  <c r="HMG165" i="82"/>
  <c r="HMF165" i="82"/>
  <c r="HME165" i="82"/>
  <c r="HMD165" i="82"/>
  <c r="HMC165" i="82"/>
  <c r="HMB165" i="82"/>
  <c r="HMA165" i="82"/>
  <c r="HLZ165" i="82"/>
  <c r="HLY165" i="82"/>
  <c r="HLX165" i="82"/>
  <c r="HLW165" i="82"/>
  <c r="HLV165" i="82"/>
  <c r="HLU165" i="82"/>
  <c r="HLT165" i="82"/>
  <c r="HLS165" i="82"/>
  <c r="HLR165" i="82"/>
  <c r="HLQ165" i="82"/>
  <c r="HLP165" i="82"/>
  <c r="HLO165" i="82"/>
  <c r="HLN165" i="82"/>
  <c r="HLM165" i="82"/>
  <c r="HLL165" i="82"/>
  <c r="HLK165" i="82"/>
  <c r="HLJ165" i="82"/>
  <c r="HLI165" i="82"/>
  <c r="HLH165" i="82"/>
  <c r="HLG165" i="82"/>
  <c r="HLF165" i="82"/>
  <c r="HLE165" i="82"/>
  <c r="HLD165" i="82"/>
  <c r="HLC165" i="82"/>
  <c r="HLB165" i="82"/>
  <c r="HLA165" i="82"/>
  <c r="HKZ165" i="82"/>
  <c r="HKY165" i="82"/>
  <c r="HKX165" i="82"/>
  <c r="HKW165" i="82"/>
  <c r="HKV165" i="82"/>
  <c r="HKU165" i="82"/>
  <c r="HKT165" i="82"/>
  <c r="HKS165" i="82"/>
  <c r="HKR165" i="82"/>
  <c r="HKQ165" i="82"/>
  <c r="HKP165" i="82"/>
  <c r="HKO165" i="82"/>
  <c r="HKN165" i="82"/>
  <c r="HKM165" i="82"/>
  <c r="HKL165" i="82"/>
  <c r="HKK165" i="82"/>
  <c r="HKJ165" i="82"/>
  <c r="HKI165" i="82"/>
  <c r="HKH165" i="82"/>
  <c r="HKG165" i="82"/>
  <c r="HKF165" i="82"/>
  <c r="HKE165" i="82"/>
  <c r="HKD165" i="82"/>
  <c r="HKC165" i="82"/>
  <c r="HKB165" i="82"/>
  <c r="HKA165" i="82"/>
  <c r="HJZ165" i="82"/>
  <c r="HJY165" i="82"/>
  <c r="HJX165" i="82"/>
  <c r="HJW165" i="82"/>
  <c r="HJV165" i="82"/>
  <c r="HJU165" i="82"/>
  <c r="HJT165" i="82"/>
  <c r="HJS165" i="82"/>
  <c r="HJR165" i="82"/>
  <c r="HJQ165" i="82"/>
  <c r="HJP165" i="82"/>
  <c r="HJO165" i="82"/>
  <c r="HJN165" i="82"/>
  <c r="HJM165" i="82"/>
  <c r="HJL165" i="82"/>
  <c r="HJK165" i="82"/>
  <c r="HJJ165" i="82"/>
  <c r="HJI165" i="82"/>
  <c r="HJH165" i="82"/>
  <c r="HJG165" i="82"/>
  <c r="HJF165" i="82"/>
  <c r="HJE165" i="82"/>
  <c r="HJD165" i="82"/>
  <c r="HJC165" i="82"/>
  <c r="HJB165" i="82"/>
  <c r="HJA165" i="82"/>
  <c r="HIZ165" i="82"/>
  <c r="HIY165" i="82"/>
  <c r="HIX165" i="82"/>
  <c r="HIW165" i="82"/>
  <c r="HIV165" i="82"/>
  <c r="HIU165" i="82"/>
  <c r="HIT165" i="82"/>
  <c r="HIS165" i="82"/>
  <c r="HIR165" i="82"/>
  <c r="HIQ165" i="82"/>
  <c r="HIP165" i="82"/>
  <c r="HIO165" i="82"/>
  <c r="HIN165" i="82"/>
  <c r="HIM165" i="82"/>
  <c r="HIL165" i="82"/>
  <c r="HIK165" i="82"/>
  <c r="HIJ165" i="82"/>
  <c r="HII165" i="82"/>
  <c r="HIH165" i="82"/>
  <c r="HIG165" i="82"/>
  <c r="HIF165" i="82"/>
  <c r="HIE165" i="82"/>
  <c r="HID165" i="82"/>
  <c r="HIC165" i="82"/>
  <c r="HIB165" i="82"/>
  <c r="HIA165" i="82"/>
  <c r="HHZ165" i="82"/>
  <c r="HHY165" i="82"/>
  <c r="HHX165" i="82"/>
  <c r="HHW165" i="82"/>
  <c r="HHV165" i="82"/>
  <c r="HHU165" i="82"/>
  <c r="HHT165" i="82"/>
  <c r="HHS165" i="82"/>
  <c r="HHR165" i="82"/>
  <c r="HHQ165" i="82"/>
  <c r="HHP165" i="82"/>
  <c r="HHO165" i="82"/>
  <c r="HHN165" i="82"/>
  <c r="HHM165" i="82"/>
  <c r="HHL165" i="82"/>
  <c r="HHK165" i="82"/>
  <c r="HHJ165" i="82"/>
  <c r="HHI165" i="82"/>
  <c r="HHH165" i="82"/>
  <c r="HHG165" i="82"/>
  <c r="HHF165" i="82"/>
  <c r="HHE165" i="82"/>
  <c r="HHD165" i="82"/>
  <c r="HHC165" i="82"/>
  <c r="HHB165" i="82"/>
  <c r="HHA165" i="82"/>
  <c r="HGZ165" i="82"/>
  <c r="HGY165" i="82"/>
  <c r="HGX165" i="82"/>
  <c r="HGW165" i="82"/>
  <c r="HGV165" i="82"/>
  <c r="HGU165" i="82"/>
  <c r="HGT165" i="82"/>
  <c r="HGS165" i="82"/>
  <c r="HGR165" i="82"/>
  <c r="HGQ165" i="82"/>
  <c r="HGP165" i="82"/>
  <c r="HGO165" i="82"/>
  <c r="HGN165" i="82"/>
  <c r="HGM165" i="82"/>
  <c r="HGL165" i="82"/>
  <c r="HGK165" i="82"/>
  <c r="HGJ165" i="82"/>
  <c r="HGI165" i="82"/>
  <c r="HGH165" i="82"/>
  <c r="HGG165" i="82"/>
  <c r="HGF165" i="82"/>
  <c r="HGE165" i="82"/>
  <c r="HGD165" i="82"/>
  <c r="HGC165" i="82"/>
  <c r="HGB165" i="82"/>
  <c r="HGA165" i="82"/>
  <c r="HFZ165" i="82"/>
  <c r="HFY165" i="82"/>
  <c r="HFX165" i="82"/>
  <c r="HFW165" i="82"/>
  <c r="HFV165" i="82"/>
  <c r="HFU165" i="82"/>
  <c r="HFT165" i="82"/>
  <c r="HFS165" i="82"/>
  <c r="HFR165" i="82"/>
  <c r="HFQ165" i="82"/>
  <c r="HFP165" i="82"/>
  <c r="HFO165" i="82"/>
  <c r="HFN165" i="82"/>
  <c r="HFM165" i="82"/>
  <c r="HFL165" i="82"/>
  <c r="HFK165" i="82"/>
  <c r="HFJ165" i="82"/>
  <c r="HFI165" i="82"/>
  <c r="HFH165" i="82"/>
  <c r="HFG165" i="82"/>
  <c r="HFF165" i="82"/>
  <c r="HFE165" i="82"/>
  <c r="HFD165" i="82"/>
  <c r="HFC165" i="82"/>
  <c r="HFB165" i="82"/>
  <c r="HFA165" i="82"/>
  <c r="HEZ165" i="82"/>
  <c r="HEY165" i="82"/>
  <c r="HEX165" i="82"/>
  <c r="HEW165" i="82"/>
  <c r="HEV165" i="82"/>
  <c r="HEU165" i="82"/>
  <c r="HET165" i="82"/>
  <c r="HES165" i="82"/>
  <c r="HER165" i="82"/>
  <c r="HEQ165" i="82"/>
  <c r="HEP165" i="82"/>
  <c r="HEO165" i="82"/>
  <c r="HEN165" i="82"/>
  <c r="HEM165" i="82"/>
  <c r="HEL165" i="82"/>
  <c r="HEK165" i="82"/>
  <c r="HEJ165" i="82"/>
  <c r="HEI165" i="82"/>
  <c r="HEH165" i="82"/>
  <c r="HEG165" i="82"/>
  <c r="HEF165" i="82"/>
  <c r="HEE165" i="82"/>
  <c r="HED165" i="82"/>
  <c r="HEC165" i="82"/>
  <c r="HEB165" i="82"/>
  <c r="HEA165" i="82"/>
  <c r="HDZ165" i="82"/>
  <c r="HDY165" i="82"/>
  <c r="HDX165" i="82"/>
  <c r="HDW165" i="82"/>
  <c r="HDV165" i="82"/>
  <c r="HDU165" i="82"/>
  <c r="HDT165" i="82"/>
  <c r="HDS165" i="82"/>
  <c r="HDR165" i="82"/>
  <c r="HDQ165" i="82"/>
  <c r="HDP165" i="82"/>
  <c r="HDO165" i="82"/>
  <c r="HDN165" i="82"/>
  <c r="HDM165" i="82"/>
  <c r="HDL165" i="82"/>
  <c r="HDK165" i="82"/>
  <c r="HDJ165" i="82"/>
  <c r="HDI165" i="82"/>
  <c r="HDH165" i="82"/>
  <c r="HDG165" i="82"/>
  <c r="HDF165" i="82"/>
  <c r="HDE165" i="82"/>
  <c r="HDD165" i="82"/>
  <c r="HDC165" i="82"/>
  <c r="HDB165" i="82"/>
  <c r="HDA165" i="82"/>
  <c r="HCZ165" i="82"/>
  <c r="HCY165" i="82"/>
  <c r="HCX165" i="82"/>
  <c r="HCW165" i="82"/>
  <c r="HCV165" i="82"/>
  <c r="HCU165" i="82"/>
  <c r="HCT165" i="82"/>
  <c r="HCS165" i="82"/>
  <c r="HCR165" i="82"/>
  <c r="HCQ165" i="82"/>
  <c r="HCP165" i="82"/>
  <c r="HCO165" i="82"/>
  <c r="HCN165" i="82"/>
  <c r="HCM165" i="82"/>
  <c r="HCL165" i="82"/>
  <c r="HCK165" i="82"/>
  <c r="HCJ165" i="82"/>
  <c r="HCI165" i="82"/>
  <c r="HCH165" i="82"/>
  <c r="HCG165" i="82"/>
  <c r="HCF165" i="82"/>
  <c r="HCE165" i="82"/>
  <c r="HCD165" i="82"/>
  <c r="HCC165" i="82"/>
  <c r="HCB165" i="82"/>
  <c r="HCA165" i="82"/>
  <c r="HBZ165" i="82"/>
  <c r="HBY165" i="82"/>
  <c r="HBX165" i="82"/>
  <c r="HBW165" i="82"/>
  <c r="HBV165" i="82"/>
  <c r="HBU165" i="82"/>
  <c r="HBT165" i="82"/>
  <c r="HBS165" i="82"/>
  <c r="HBR165" i="82"/>
  <c r="HBQ165" i="82"/>
  <c r="HBP165" i="82"/>
  <c r="HBO165" i="82"/>
  <c r="HBN165" i="82"/>
  <c r="HBM165" i="82"/>
  <c r="HBL165" i="82"/>
  <c r="HBK165" i="82"/>
  <c r="HBJ165" i="82"/>
  <c r="HBI165" i="82"/>
  <c r="HBH165" i="82"/>
  <c r="HBG165" i="82"/>
  <c r="HBF165" i="82"/>
  <c r="HBE165" i="82"/>
  <c r="HBD165" i="82"/>
  <c r="HBC165" i="82"/>
  <c r="HBB165" i="82"/>
  <c r="HBA165" i="82"/>
  <c r="HAZ165" i="82"/>
  <c r="HAY165" i="82"/>
  <c r="HAX165" i="82"/>
  <c r="HAW165" i="82"/>
  <c r="HAV165" i="82"/>
  <c r="HAU165" i="82"/>
  <c r="HAT165" i="82"/>
  <c r="HAS165" i="82"/>
  <c r="HAR165" i="82"/>
  <c r="HAQ165" i="82"/>
  <c r="HAP165" i="82"/>
  <c r="HAO165" i="82"/>
  <c r="HAN165" i="82"/>
  <c r="HAM165" i="82"/>
  <c r="HAL165" i="82"/>
  <c r="HAK165" i="82"/>
  <c r="HAJ165" i="82"/>
  <c r="HAI165" i="82"/>
  <c r="HAH165" i="82"/>
  <c r="HAG165" i="82"/>
  <c r="HAF165" i="82"/>
  <c r="HAE165" i="82"/>
  <c r="HAD165" i="82"/>
  <c r="HAC165" i="82"/>
  <c r="HAB165" i="82"/>
  <c r="HAA165" i="82"/>
  <c r="GZZ165" i="82"/>
  <c r="GZY165" i="82"/>
  <c r="GZX165" i="82"/>
  <c r="GZW165" i="82"/>
  <c r="GZV165" i="82"/>
  <c r="GZU165" i="82"/>
  <c r="GZT165" i="82"/>
  <c r="GZS165" i="82"/>
  <c r="GZR165" i="82"/>
  <c r="GZQ165" i="82"/>
  <c r="GZP165" i="82"/>
  <c r="GZO165" i="82"/>
  <c r="GZN165" i="82"/>
  <c r="GZM165" i="82"/>
  <c r="GZL165" i="82"/>
  <c r="GZK165" i="82"/>
  <c r="GZJ165" i="82"/>
  <c r="GZI165" i="82"/>
  <c r="GZH165" i="82"/>
  <c r="GZG165" i="82"/>
  <c r="GZF165" i="82"/>
  <c r="GZE165" i="82"/>
  <c r="GZD165" i="82"/>
  <c r="GZC165" i="82"/>
  <c r="GZB165" i="82"/>
  <c r="GZA165" i="82"/>
  <c r="GYZ165" i="82"/>
  <c r="GYY165" i="82"/>
  <c r="GYX165" i="82"/>
  <c r="GYW165" i="82"/>
  <c r="GYV165" i="82"/>
  <c r="GYU165" i="82"/>
  <c r="GYT165" i="82"/>
  <c r="GYS165" i="82"/>
  <c r="GYR165" i="82"/>
  <c r="GYQ165" i="82"/>
  <c r="GYP165" i="82"/>
  <c r="GYO165" i="82"/>
  <c r="GYN165" i="82"/>
  <c r="GYM165" i="82"/>
  <c r="GYL165" i="82"/>
  <c r="GYK165" i="82"/>
  <c r="GYJ165" i="82"/>
  <c r="GYI165" i="82"/>
  <c r="GYH165" i="82"/>
  <c r="GYG165" i="82"/>
  <c r="GYF165" i="82"/>
  <c r="GYE165" i="82"/>
  <c r="GYD165" i="82"/>
  <c r="GYC165" i="82"/>
  <c r="GYB165" i="82"/>
  <c r="GYA165" i="82"/>
  <c r="GXZ165" i="82"/>
  <c r="GXY165" i="82"/>
  <c r="GXX165" i="82"/>
  <c r="GXW165" i="82"/>
  <c r="GXV165" i="82"/>
  <c r="GXU165" i="82"/>
  <c r="GXT165" i="82"/>
  <c r="GXS165" i="82"/>
  <c r="GXR165" i="82"/>
  <c r="GXQ165" i="82"/>
  <c r="GXP165" i="82"/>
  <c r="GXO165" i="82"/>
  <c r="GXN165" i="82"/>
  <c r="GXM165" i="82"/>
  <c r="GXL165" i="82"/>
  <c r="GXK165" i="82"/>
  <c r="GXJ165" i="82"/>
  <c r="GXI165" i="82"/>
  <c r="GXH165" i="82"/>
  <c r="GXG165" i="82"/>
  <c r="GXF165" i="82"/>
  <c r="GXE165" i="82"/>
  <c r="GXD165" i="82"/>
  <c r="GXC165" i="82"/>
  <c r="GXB165" i="82"/>
  <c r="GXA165" i="82"/>
  <c r="GWZ165" i="82"/>
  <c r="GWY165" i="82"/>
  <c r="GWX165" i="82"/>
  <c r="GWW165" i="82"/>
  <c r="GWV165" i="82"/>
  <c r="GWU165" i="82"/>
  <c r="GWT165" i="82"/>
  <c r="GWS165" i="82"/>
  <c r="GWR165" i="82"/>
  <c r="GWQ165" i="82"/>
  <c r="GWP165" i="82"/>
  <c r="GWO165" i="82"/>
  <c r="GWN165" i="82"/>
  <c r="GWM165" i="82"/>
  <c r="GWL165" i="82"/>
  <c r="GWK165" i="82"/>
  <c r="GWJ165" i="82"/>
  <c r="GWI165" i="82"/>
  <c r="GWH165" i="82"/>
  <c r="GWG165" i="82"/>
  <c r="GWF165" i="82"/>
  <c r="GWE165" i="82"/>
  <c r="GWD165" i="82"/>
  <c r="GWC165" i="82"/>
  <c r="GWB165" i="82"/>
  <c r="GWA165" i="82"/>
  <c r="GVZ165" i="82"/>
  <c r="GVY165" i="82"/>
  <c r="GVX165" i="82"/>
  <c r="GVW165" i="82"/>
  <c r="GVV165" i="82"/>
  <c r="GVU165" i="82"/>
  <c r="GVT165" i="82"/>
  <c r="GVS165" i="82"/>
  <c r="GVR165" i="82"/>
  <c r="GVQ165" i="82"/>
  <c r="GVP165" i="82"/>
  <c r="GVO165" i="82"/>
  <c r="GVN165" i="82"/>
  <c r="GVM165" i="82"/>
  <c r="GVL165" i="82"/>
  <c r="GVK165" i="82"/>
  <c r="GVJ165" i="82"/>
  <c r="GVI165" i="82"/>
  <c r="GVH165" i="82"/>
  <c r="GVG165" i="82"/>
  <c r="GVF165" i="82"/>
  <c r="GVE165" i="82"/>
  <c r="GVD165" i="82"/>
  <c r="GVC165" i="82"/>
  <c r="GVB165" i="82"/>
  <c r="GVA165" i="82"/>
  <c r="GUZ165" i="82"/>
  <c r="GUY165" i="82"/>
  <c r="GUX165" i="82"/>
  <c r="GUW165" i="82"/>
  <c r="GUV165" i="82"/>
  <c r="GUU165" i="82"/>
  <c r="GUT165" i="82"/>
  <c r="GUS165" i="82"/>
  <c r="GUR165" i="82"/>
  <c r="GUQ165" i="82"/>
  <c r="GUP165" i="82"/>
  <c r="GUO165" i="82"/>
  <c r="GUN165" i="82"/>
  <c r="GUM165" i="82"/>
  <c r="GUL165" i="82"/>
  <c r="GUK165" i="82"/>
  <c r="GUJ165" i="82"/>
  <c r="GUI165" i="82"/>
  <c r="GUH165" i="82"/>
  <c r="GUG165" i="82"/>
  <c r="GUF165" i="82"/>
  <c r="GUE165" i="82"/>
  <c r="GUD165" i="82"/>
  <c r="GUC165" i="82"/>
  <c r="GUB165" i="82"/>
  <c r="GUA165" i="82"/>
  <c r="GTZ165" i="82"/>
  <c r="GTY165" i="82"/>
  <c r="GTX165" i="82"/>
  <c r="GTW165" i="82"/>
  <c r="GTV165" i="82"/>
  <c r="GTU165" i="82"/>
  <c r="GTT165" i="82"/>
  <c r="GTS165" i="82"/>
  <c r="GTR165" i="82"/>
  <c r="GTQ165" i="82"/>
  <c r="GTP165" i="82"/>
  <c r="GTO165" i="82"/>
  <c r="GTN165" i="82"/>
  <c r="GTM165" i="82"/>
  <c r="GTL165" i="82"/>
  <c r="GTK165" i="82"/>
  <c r="GTJ165" i="82"/>
  <c r="GTI165" i="82"/>
  <c r="GTH165" i="82"/>
  <c r="GTG165" i="82"/>
  <c r="GTF165" i="82"/>
  <c r="GTE165" i="82"/>
  <c r="GTD165" i="82"/>
  <c r="GTC165" i="82"/>
  <c r="GTB165" i="82"/>
  <c r="GTA165" i="82"/>
  <c r="GSZ165" i="82"/>
  <c r="GSY165" i="82"/>
  <c r="GSX165" i="82"/>
  <c r="GSW165" i="82"/>
  <c r="GSV165" i="82"/>
  <c r="GSU165" i="82"/>
  <c r="GST165" i="82"/>
  <c r="GSS165" i="82"/>
  <c r="GSR165" i="82"/>
  <c r="GSQ165" i="82"/>
  <c r="GSP165" i="82"/>
  <c r="GSO165" i="82"/>
  <c r="GSN165" i="82"/>
  <c r="GSM165" i="82"/>
  <c r="GSL165" i="82"/>
  <c r="GSK165" i="82"/>
  <c r="GSJ165" i="82"/>
  <c r="GSI165" i="82"/>
  <c r="GSH165" i="82"/>
  <c r="GSG165" i="82"/>
  <c r="GSF165" i="82"/>
  <c r="GSE165" i="82"/>
  <c r="GSD165" i="82"/>
  <c r="GSC165" i="82"/>
  <c r="GSB165" i="82"/>
  <c r="GSA165" i="82"/>
  <c r="GRZ165" i="82"/>
  <c r="GRY165" i="82"/>
  <c r="GRX165" i="82"/>
  <c r="GRW165" i="82"/>
  <c r="GRV165" i="82"/>
  <c r="GRU165" i="82"/>
  <c r="GRT165" i="82"/>
  <c r="GRS165" i="82"/>
  <c r="GRR165" i="82"/>
  <c r="GRQ165" i="82"/>
  <c r="GRP165" i="82"/>
  <c r="GRO165" i="82"/>
  <c r="GRN165" i="82"/>
  <c r="GRM165" i="82"/>
  <c r="GRL165" i="82"/>
  <c r="GRK165" i="82"/>
  <c r="GRJ165" i="82"/>
  <c r="GRI165" i="82"/>
  <c r="GRH165" i="82"/>
  <c r="GRG165" i="82"/>
  <c r="GRF165" i="82"/>
  <c r="GRE165" i="82"/>
  <c r="GRD165" i="82"/>
  <c r="GRC165" i="82"/>
  <c r="GRB165" i="82"/>
  <c r="GRA165" i="82"/>
  <c r="GQZ165" i="82"/>
  <c r="GQY165" i="82"/>
  <c r="GQX165" i="82"/>
  <c r="GQW165" i="82"/>
  <c r="GQV165" i="82"/>
  <c r="GQU165" i="82"/>
  <c r="GQT165" i="82"/>
  <c r="GQS165" i="82"/>
  <c r="GQR165" i="82"/>
  <c r="GQQ165" i="82"/>
  <c r="GQP165" i="82"/>
  <c r="GQO165" i="82"/>
  <c r="GQN165" i="82"/>
  <c r="GQM165" i="82"/>
  <c r="GQL165" i="82"/>
  <c r="GQK165" i="82"/>
  <c r="GQJ165" i="82"/>
  <c r="GQI165" i="82"/>
  <c r="GQH165" i="82"/>
  <c r="GQG165" i="82"/>
  <c r="GQF165" i="82"/>
  <c r="GQE165" i="82"/>
  <c r="GQD165" i="82"/>
  <c r="GQC165" i="82"/>
  <c r="GQB165" i="82"/>
  <c r="GQA165" i="82"/>
  <c r="GPZ165" i="82"/>
  <c r="GPY165" i="82"/>
  <c r="GPX165" i="82"/>
  <c r="GPW165" i="82"/>
  <c r="GPV165" i="82"/>
  <c r="GPU165" i="82"/>
  <c r="GPT165" i="82"/>
  <c r="GPS165" i="82"/>
  <c r="GPR165" i="82"/>
  <c r="GPQ165" i="82"/>
  <c r="GPP165" i="82"/>
  <c r="GPO165" i="82"/>
  <c r="GPN165" i="82"/>
  <c r="GPM165" i="82"/>
  <c r="GPL165" i="82"/>
  <c r="GPK165" i="82"/>
  <c r="GPJ165" i="82"/>
  <c r="GPI165" i="82"/>
  <c r="GPH165" i="82"/>
  <c r="GPG165" i="82"/>
  <c r="GPF165" i="82"/>
  <c r="GPE165" i="82"/>
  <c r="GPD165" i="82"/>
  <c r="GPC165" i="82"/>
  <c r="GPB165" i="82"/>
  <c r="GPA165" i="82"/>
  <c r="GOZ165" i="82"/>
  <c r="GOY165" i="82"/>
  <c r="GOX165" i="82"/>
  <c r="GOW165" i="82"/>
  <c r="GOV165" i="82"/>
  <c r="GOU165" i="82"/>
  <c r="GOT165" i="82"/>
  <c r="GOS165" i="82"/>
  <c r="GOR165" i="82"/>
  <c r="GOQ165" i="82"/>
  <c r="GOP165" i="82"/>
  <c r="GOO165" i="82"/>
  <c r="GON165" i="82"/>
  <c r="GOM165" i="82"/>
  <c r="GOL165" i="82"/>
  <c r="GOK165" i="82"/>
  <c r="GOJ165" i="82"/>
  <c r="GOI165" i="82"/>
  <c r="GOH165" i="82"/>
  <c r="GOG165" i="82"/>
  <c r="GOF165" i="82"/>
  <c r="GOE165" i="82"/>
  <c r="GOD165" i="82"/>
  <c r="GOC165" i="82"/>
  <c r="GOB165" i="82"/>
  <c r="GOA165" i="82"/>
  <c r="GNZ165" i="82"/>
  <c r="GNY165" i="82"/>
  <c r="GNX165" i="82"/>
  <c r="GNW165" i="82"/>
  <c r="GNV165" i="82"/>
  <c r="GNU165" i="82"/>
  <c r="GNT165" i="82"/>
  <c r="GNS165" i="82"/>
  <c r="GNR165" i="82"/>
  <c r="GNQ165" i="82"/>
  <c r="GNP165" i="82"/>
  <c r="GNO165" i="82"/>
  <c r="GNN165" i="82"/>
  <c r="GNM165" i="82"/>
  <c r="GNL165" i="82"/>
  <c r="GNK165" i="82"/>
  <c r="GNJ165" i="82"/>
  <c r="GNI165" i="82"/>
  <c r="GNH165" i="82"/>
  <c r="GNG165" i="82"/>
  <c r="GNF165" i="82"/>
  <c r="GNE165" i="82"/>
  <c r="GND165" i="82"/>
  <c r="GNC165" i="82"/>
  <c r="GNB165" i="82"/>
  <c r="GNA165" i="82"/>
  <c r="GMZ165" i="82"/>
  <c r="GMY165" i="82"/>
  <c r="GMX165" i="82"/>
  <c r="GMW165" i="82"/>
  <c r="GMV165" i="82"/>
  <c r="GMU165" i="82"/>
  <c r="GMT165" i="82"/>
  <c r="GMS165" i="82"/>
  <c r="GMR165" i="82"/>
  <c r="GMQ165" i="82"/>
  <c r="GMP165" i="82"/>
  <c r="GMO165" i="82"/>
  <c r="GMN165" i="82"/>
  <c r="GMM165" i="82"/>
  <c r="GML165" i="82"/>
  <c r="GMK165" i="82"/>
  <c r="GMJ165" i="82"/>
  <c r="GMI165" i="82"/>
  <c r="GMH165" i="82"/>
  <c r="GMG165" i="82"/>
  <c r="GMF165" i="82"/>
  <c r="GME165" i="82"/>
  <c r="GMD165" i="82"/>
  <c r="GMC165" i="82"/>
  <c r="GMB165" i="82"/>
  <c r="GMA165" i="82"/>
  <c r="GLZ165" i="82"/>
  <c r="GLY165" i="82"/>
  <c r="GLX165" i="82"/>
  <c r="GLW165" i="82"/>
  <c r="GLV165" i="82"/>
  <c r="GLU165" i="82"/>
  <c r="GLT165" i="82"/>
  <c r="GLS165" i="82"/>
  <c r="GLR165" i="82"/>
  <c r="GLQ165" i="82"/>
  <c r="GLP165" i="82"/>
  <c r="GLO165" i="82"/>
  <c r="GLN165" i="82"/>
  <c r="GLM165" i="82"/>
  <c r="GLL165" i="82"/>
  <c r="GLK165" i="82"/>
  <c r="GLJ165" i="82"/>
  <c r="GLI165" i="82"/>
  <c r="GLH165" i="82"/>
  <c r="GLG165" i="82"/>
  <c r="GLF165" i="82"/>
  <c r="GLE165" i="82"/>
  <c r="GLD165" i="82"/>
  <c r="GLC165" i="82"/>
  <c r="GLB165" i="82"/>
  <c r="GLA165" i="82"/>
  <c r="GKZ165" i="82"/>
  <c r="GKY165" i="82"/>
  <c r="GKX165" i="82"/>
  <c r="GKW165" i="82"/>
  <c r="GKV165" i="82"/>
  <c r="GKU165" i="82"/>
  <c r="GKT165" i="82"/>
  <c r="GKS165" i="82"/>
  <c r="GKR165" i="82"/>
  <c r="GKQ165" i="82"/>
  <c r="GKP165" i="82"/>
  <c r="GKO165" i="82"/>
  <c r="GKN165" i="82"/>
  <c r="GKM165" i="82"/>
  <c r="GKL165" i="82"/>
  <c r="GKK165" i="82"/>
  <c r="GKJ165" i="82"/>
  <c r="GKI165" i="82"/>
  <c r="GKH165" i="82"/>
  <c r="GKG165" i="82"/>
  <c r="GKF165" i="82"/>
  <c r="GKE165" i="82"/>
  <c r="GKD165" i="82"/>
  <c r="GKC165" i="82"/>
  <c r="GKB165" i="82"/>
  <c r="GKA165" i="82"/>
  <c r="GJZ165" i="82"/>
  <c r="GJY165" i="82"/>
  <c r="GJX165" i="82"/>
  <c r="GJW165" i="82"/>
  <c r="GJV165" i="82"/>
  <c r="GJU165" i="82"/>
  <c r="GJT165" i="82"/>
  <c r="GJS165" i="82"/>
  <c r="GJR165" i="82"/>
  <c r="GJQ165" i="82"/>
  <c r="GJP165" i="82"/>
  <c r="GJO165" i="82"/>
  <c r="GJN165" i="82"/>
  <c r="GJM165" i="82"/>
  <c r="GJL165" i="82"/>
  <c r="GJK165" i="82"/>
  <c r="GJJ165" i="82"/>
  <c r="GJI165" i="82"/>
  <c r="GJH165" i="82"/>
  <c r="GJG165" i="82"/>
  <c r="GJF165" i="82"/>
  <c r="GJE165" i="82"/>
  <c r="GJD165" i="82"/>
  <c r="GJC165" i="82"/>
  <c r="GJB165" i="82"/>
  <c r="GJA165" i="82"/>
  <c r="GIZ165" i="82"/>
  <c r="GIY165" i="82"/>
  <c r="GIX165" i="82"/>
  <c r="GIW165" i="82"/>
  <c r="GIV165" i="82"/>
  <c r="GIU165" i="82"/>
  <c r="GIT165" i="82"/>
  <c r="GIS165" i="82"/>
  <c r="GIR165" i="82"/>
  <c r="GIQ165" i="82"/>
  <c r="GIP165" i="82"/>
  <c r="GIO165" i="82"/>
  <c r="GIN165" i="82"/>
  <c r="GIM165" i="82"/>
  <c r="GIL165" i="82"/>
  <c r="GIK165" i="82"/>
  <c r="GIJ165" i="82"/>
  <c r="GII165" i="82"/>
  <c r="GIH165" i="82"/>
  <c r="GIG165" i="82"/>
  <c r="GIF165" i="82"/>
  <c r="GIE165" i="82"/>
  <c r="GID165" i="82"/>
  <c r="GIC165" i="82"/>
  <c r="GIB165" i="82"/>
  <c r="GIA165" i="82"/>
  <c r="GHZ165" i="82"/>
  <c r="GHY165" i="82"/>
  <c r="GHX165" i="82"/>
  <c r="GHW165" i="82"/>
  <c r="GHV165" i="82"/>
  <c r="GHU165" i="82"/>
  <c r="GHT165" i="82"/>
  <c r="GHS165" i="82"/>
  <c r="GHR165" i="82"/>
  <c r="GHQ165" i="82"/>
  <c r="GHP165" i="82"/>
  <c r="GHO165" i="82"/>
  <c r="GHN165" i="82"/>
  <c r="GHM165" i="82"/>
  <c r="GHL165" i="82"/>
  <c r="GHK165" i="82"/>
  <c r="GHJ165" i="82"/>
  <c r="GHI165" i="82"/>
  <c r="GHH165" i="82"/>
  <c r="GHG165" i="82"/>
  <c r="GHF165" i="82"/>
  <c r="GHE165" i="82"/>
  <c r="GHD165" i="82"/>
  <c r="GHC165" i="82"/>
  <c r="GHB165" i="82"/>
  <c r="GHA165" i="82"/>
  <c r="GGZ165" i="82"/>
  <c r="GGY165" i="82"/>
  <c r="GGX165" i="82"/>
  <c r="GGW165" i="82"/>
  <c r="GGV165" i="82"/>
  <c r="GGU165" i="82"/>
  <c r="GGT165" i="82"/>
  <c r="GGS165" i="82"/>
  <c r="GGR165" i="82"/>
  <c r="GGQ165" i="82"/>
  <c r="GGP165" i="82"/>
  <c r="GGO165" i="82"/>
  <c r="GGN165" i="82"/>
  <c r="GGM165" i="82"/>
  <c r="GGL165" i="82"/>
  <c r="GGK165" i="82"/>
  <c r="GGJ165" i="82"/>
  <c r="GGI165" i="82"/>
  <c r="GGH165" i="82"/>
  <c r="GGG165" i="82"/>
  <c r="GGF165" i="82"/>
  <c r="GGE165" i="82"/>
  <c r="GGD165" i="82"/>
  <c r="GGC165" i="82"/>
  <c r="GGB165" i="82"/>
  <c r="GGA165" i="82"/>
  <c r="GFZ165" i="82"/>
  <c r="GFY165" i="82"/>
  <c r="GFX165" i="82"/>
  <c r="GFW165" i="82"/>
  <c r="GFV165" i="82"/>
  <c r="GFU165" i="82"/>
  <c r="GFT165" i="82"/>
  <c r="GFS165" i="82"/>
  <c r="GFR165" i="82"/>
  <c r="GFQ165" i="82"/>
  <c r="GFP165" i="82"/>
  <c r="GFO165" i="82"/>
  <c r="GFN165" i="82"/>
  <c r="GFM165" i="82"/>
  <c r="GFL165" i="82"/>
  <c r="GFK165" i="82"/>
  <c r="GFJ165" i="82"/>
  <c r="GFI165" i="82"/>
  <c r="GFH165" i="82"/>
  <c r="GFG165" i="82"/>
  <c r="GFF165" i="82"/>
  <c r="GFE165" i="82"/>
  <c r="GFD165" i="82"/>
  <c r="GFC165" i="82"/>
  <c r="GFB165" i="82"/>
  <c r="GFA165" i="82"/>
  <c r="GEZ165" i="82"/>
  <c r="GEY165" i="82"/>
  <c r="GEX165" i="82"/>
  <c r="GEW165" i="82"/>
  <c r="GEV165" i="82"/>
  <c r="GEU165" i="82"/>
  <c r="GET165" i="82"/>
  <c r="GES165" i="82"/>
  <c r="GER165" i="82"/>
  <c r="GEQ165" i="82"/>
  <c r="GEP165" i="82"/>
  <c r="GEO165" i="82"/>
  <c r="GEN165" i="82"/>
  <c r="GEM165" i="82"/>
  <c r="GEL165" i="82"/>
  <c r="GEK165" i="82"/>
  <c r="GEJ165" i="82"/>
  <c r="GEI165" i="82"/>
  <c r="GEH165" i="82"/>
  <c r="GEG165" i="82"/>
  <c r="GEF165" i="82"/>
  <c r="GEE165" i="82"/>
  <c r="GED165" i="82"/>
  <c r="GEC165" i="82"/>
  <c r="GEB165" i="82"/>
  <c r="GEA165" i="82"/>
  <c r="GDZ165" i="82"/>
  <c r="GDY165" i="82"/>
  <c r="GDX165" i="82"/>
  <c r="GDW165" i="82"/>
  <c r="GDV165" i="82"/>
  <c r="GDU165" i="82"/>
  <c r="GDT165" i="82"/>
  <c r="GDS165" i="82"/>
  <c r="GDR165" i="82"/>
  <c r="GDQ165" i="82"/>
  <c r="GDP165" i="82"/>
  <c r="GDO165" i="82"/>
  <c r="GDN165" i="82"/>
  <c r="GDM165" i="82"/>
  <c r="GDL165" i="82"/>
  <c r="GDK165" i="82"/>
  <c r="GDJ165" i="82"/>
  <c r="GDI165" i="82"/>
  <c r="GDH165" i="82"/>
  <c r="GDG165" i="82"/>
  <c r="GDF165" i="82"/>
  <c r="GDE165" i="82"/>
  <c r="GDD165" i="82"/>
  <c r="GDC165" i="82"/>
  <c r="GDB165" i="82"/>
  <c r="GDA165" i="82"/>
  <c r="GCZ165" i="82"/>
  <c r="GCY165" i="82"/>
  <c r="GCX165" i="82"/>
  <c r="GCW165" i="82"/>
  <c r="GCV165" i="82"/>
  <c r="GCU165" i="82"/>
  <c r="GCT165" i="82"/>
  <c r="GCS165" i="82"/>
  <c r="GCR165" i="82"/>
  <c r="GCQ165" i="82"/>
  <c r="GCP165" i="82"/>
  <c r="GCO165" i="82"/>
  <c r="GCN165" i="82"/>
  <c r="GCM165" i="82"/>
  <c r="GCL165" i="82"/>
  <c r="GCK165" i="82"/>
  <c r="GCJ165" i="82"/>
  <c r="GCI165" i="82"/>
  <c r="GCH165" i="82"/>
  <c r="GCG165" i="82"/>
  <c r="GCF165" i="82"/>
  <c r="GCE165" i="82"/>
  <c r="GCD165" i="82"/>
  <c r="GCC165" i="82"/>
  <c r="GCB165" i="82"/>
  <c r="GCA165" i="82"/>
  <c r="GBZ165" i="82"/>
  <c r="GBY165" i="82"/>
  <c r="GBX165" i="82"/>
  <c r="GBW165" i="82"/>
  <c r="GBV165" i="82"/>
  <c r="GBU165" i="82"/>
  <c r="GBT165" i="82"/>
  <c r="GBS165" i="82"/>
  <c r="GBR165" i="82"/>
  <c r="GBQ165" i="82"/>
  <c r="GBP165" i="82"/>
  <c r="GBO165" i="82"/>
  <c r="GBN165" i="82"/>
  <c r="GBM165" i="82"/>
  <c r="GBL165" i="82"/>
  <c r="GBK165" i="82"/>
  <c r="GBJ165" i="82"/>
  <c r="GBI165" i="82"/>
  <c r="GBH165" i="82"/>
  <c r="GBG165" i="82"/>
  <c r="GBF165" i="82"/>
  <c r="GBE165" i="82"/>
  <c r="GBD165" i="82"/>
  <c r="GBC165" i="82"/>
  <c r="GBB165" i="82"/>
  <c r="GBA165" i="82"/>
  <c r="GAZ165" i="82"/>
  <c r="GAY165" i="82"/>
  <c r="GAX165" i="82"/>
  <c r="GAW165" i="82"/>
  <c r="GAV165" i="82"/>
  <c r="GAU165" i="82"/>
  <c r="GAT165" i="82"/>
  <c r="GAS165" i="82"/>
  <c r="GAR165" i="82"/>
  <c r="GAQ165" i="82"/>
  <c r="GAP165" i="82"/>
  <c r="GAO165" i="82"/>
  <c r="GAN165" i="82"/>
  <c r="GAM165" i="82"/>
  <c r="GAL165" i="82"/>
  <c r="GAK165" i="82"/>
  <c r="GAJ165" i="82"/>
  <c r="GAI165" i="82"/>
  <c r="GAH165" i="82"/>
  <c r="GAG165" i="82"/>
  <c r="GAF165" i="82"/>
  <c r="GAE165" i="82"/>
  <c r="GAD165" i="82"/>
  <c r="GAC165" i="82"/>
  <c r="GAB165" i="82"/>
  <c r="GAA165" i="82"/>
  <c r="FZZ165" i="82"/>
  <c r="FZY165" i="82"/>
  <c r="FZX165" i="82"/>
  <c r="FZW165" i="82"/>
  <c r="FZV165" i="82"/>
  <c r="FZU165" i="82"/>
  <c r="FZT165" i="82"/>
  <c r="FZS165" i="82"/>
  <c r="FZR165" i="82"/>
  <c r="FZQ165" i="82"/>
  <c r="FZP165" i="82"/>
  <c r="FZO165" i="82"/>
  <c r="FZN165" i="82"/>
  <c r="FZM165" i="82"/>
  <c r="FZL165" i="82"/>
  <c r="FZK165" i="82"/>
  <c r="FZJ165" i="82"/>
  <c r="FZI165" i="82"/>
  <c r="FZH165" i="82"/>
  <c r="FZG165" i="82"/>
  <c r="FZF165" i="82"/>
  <c r="FZE165" i="82"/>
  <c r="FZD165" i="82"/>
  <c r="FZC165" i="82"/>
  <c r="FZB165" i="82"/>
  <c r="FZA165" i="82"/>
  <c r="FYZ165" i="82"/>
  <c r="FYY165" i="82"/>
  <c r="FYX165" i="82"/>
  <c r="FYW165" i="82"/>
  <c r="FYV165" i="82"/>
  <c r="FYU165" i="82"/>
  <c r="FYT165" i="82"/>
  <c r="FYS165" i="82"/>
  <c r="FYR165" i="82"/>
  <c r="FYQ165" i="82"/>
  <c r="FYP165" i="82"/>
  <c r="FYO165" i="82"/>
  <c r="FYN165" i="82"/>
  <c r="FYM165" i="82"/>
  <c r="FYL165" i="82"/>
  <c r="FYK165" i="82"/>
  <c r="FYJ165" i="82"/>
  <c r="FYI165" i="82"/>
  <c r="FYH165" i="82"/>
  <c r="FYG165" i="82"/>
  <c r="FYF165" i="82"/>
  <c r="FYE165" i="82"/>
  <c r="FYD165" i="82"/>
  <c r="FYC165" i="82"/>
  <c r="FYB165" i="82"/>
  <c r="FYA165" i="82"/>
  <c r="FXZ165" i="82"/>
  <c r="FXY165" i="82"/>
  <c r="FXX165" i="82"/>
  <c r="FXW165" i="82"/>
  <c r="FXV165" i="82"/>
  <c r="FXU165" i="82"/>
  <c r="FXT165" i="82"/>
  <c r="FXS165" i="82"/>
  <c r="FXR165" i="82"/>
  <c r="FXQ165" i="82"/>
  <c r="FXP165" i="82"/>
  <c r="FXO165" i="82"/>
  <c r="FXN165" i="82"/>
  <c r="FXM165" i="82"/>
  <c r="FXL165" i="82"/>
  <c r="FXK165" i="82"/>
  <c r="FXJ165" i="82"/>
  <c r="FXI165" i="82"/>
  <c r="FXH165" i="82"/>
  <c r="FXG165" i="82"/>
  <c r="FXF165" i="82"/>
  <c r="FXE165" i="82"/>
  <c r="FXD165" i="82"/>
  <c r="FXC165" i="82"/>
  <c r="FXB165" i="82"/>
  <c r="FXA165" i="82"/>
  <c r="FWZ165" i="82"/>
  <c r="FWY165" i="82"/>
  <c r="FWX165" i="82"/>
  <c r="FWW165" i="82"/>
  <c r="FWV165" i="82"/>
  <c r="FWU165" i="82"/>
  <c r="FWT165" i="82"/>
  <c r="FWS165" i="82"/>
  <c r="FWR165" i="82"/>
  <c r="FWQ165" i="82"/>
  <c r="FWP165" i="82"/>
  <c r="FWO165" i="82"/>
  <c r="FWN165" i="82"/>
  <c r="FWM165" i="82"/>
  <c r="FWL165" i="82"/>
  <c r="FWK165" i="82"/>
  <c r="FWJ165" i="82"/>
  <c r="FWI165" i="82"/>
  <c r="FWH165" i="82"/>
  <c r="FWG165" i="82"/>
  <c r="FWF165" i="82"/>
  <c r="FWE165" i="82"/>
  <c r="FWD165" i="82"/>
  <c r="FWC165" i="82"/>
  <c r="FWB165" i="82"/>
  <c r="FWA165" i="82"/>
  <c r="FVZ165" i="82"/>
  <c r="FVY165" i="82"/>
  <c r="FVX165" i="82"/>
  <c r="FVW165" i="82"/>
  <c r="FVV165" i="82"/>
  <c r="FVU165" i="82"/>
  <c r="FVT165" i="82"/>
  <c r="FVS165" i="82"/>
  <c r="FVR165" i="82"/>
  <c r="FVQ165" i="82"/>
  <c r="FVP165" i="82"/>
  <c r="FVO165" i="82"/>
  <c r="FVN165" i="82"/>
  <c r="FVM165" i="82"/>
  <c r="FVL165" i="82"/>
  <c r="FVK165" i="82"/>
  <c r="FVJ165" i="82"/>
  <c r="FVI165" i="82"/>
  <c r="FVH165" i="82"/>
  <c r="FVG165" i="82"/>
  <c r="FVF165" i="82"/>
  <c r="FVE165" i="82"/>
  <c r="FVD165" i="82"/>
  <c r="FVC165" i="82"/>
  <c r="FVB165" i="82"/>
  <c r="FVA165" i="82"/>
  <c r="FUZ165" i="82"/>
  <c r="FUY165" i="82"/>
  <c r="FUX165" i="82"/>
  <c r="FUW165" i="82"/>
  <c r="FUV165" i="82"/>
  <c r="FUU165" i="82"/>
  <c r="FUT165" i="82"/>
  <c r="FUS165" i="82"/>
  <c r="FUR165" i="82"/>
  <c r="FUQ165" i="82"/>
  <c r="FUP165" i="82"/>
  <c r="FUO165" i="82"/>
  <c r="FUN165" i="82"/>
  <c r="FUM165" i="82"/>
  <c r="FUL165" i="82"/>
  <c r="FUK165" i="82"/>
  <c r="FUJ165" i="82"/>
  <c r="FUI165" i="82"/>
  <c r="FUH165" i="82"/>
  <c r="FUG165" i="82"/>
  <c r="FUF165" i="82"/>
  <c r="FUE165" i="82"/>
  <c r="FUD165" i="82"/>
  <c r="FUC165" i="82"/>
  <c r="FUB165" i="82"/>
  <c r="FUA165" i="82"/>
  <c r="FTZ165" i="82"/>
  <c r="FTY165" i="82"/>
  <c r="FTX165" i="82"/>
  <c r="FTW165" i="82"/>
  <c r="FTV165" i="82"/>
  <c r="FTU165" i="82"/>
  <c r="FTT165" i="82"/>
  <c r="FTS165" i="82"/>
  <c r="FTR165" i="82"/>
  <c r="FTQ165" i="82"/>
  <c r="FTP165" i="82"/>
  <c r="FTO165" i="82"/>
  <c r="FTN165" i="82"/>
  <c r="FTM165" i="82"/>
  <c r="FTL165" i="82"/>
  <c r="FTK165" i="82"/>
  <c r="FTJ165" i="82"/>
  <c r="FTI165" i="82"/>
  <c r="FTH165" i="82"/>
  <c r="FTG165" i="82"/>
  <c r="FTF165" i="82"/>
  <c r="FTE165" i="82"/>
  <c r="FTD165" i="82"/>
  <c r="FTC165" i="82"/>
  <c r="FTB165" i="82"/>
  <c r="FTA165" i="82"/>
  <c r="FSZ165" i="82"/>
  <c r="FSY165" i="82"/>
  <c r="FSX165" i="82"/>
  <c r="FSW165" i="82"/>
  <c r="FSV165" i="82"/>
  <c r="FSU165" i="82"/>
  <c r="FST165" i="82"/>
  <c r="FSS165" i="82"/>
  <c r="FSR165" i="82"/>
  <c r="FSQ165" i="82"/>
  <c r="FSP165" i="82"/>
  <c r="FSO165" i="82"/>
  <c r="FSN165" i="82"/>
  <c r="FSM165" i="82"/>
  <c r="FSL165" i="82"/>
  <c r="FSK165" i="82"/>
  <c r="FSJ165" i="82"/>
  <c r="FSI165" i="82"/>
  <c r="FSH165" i="82"/>
  <c r="FSG165" i="82"/>
  <c r="FSF165" i="82"/>
  <c r="FSE165" i="82"/>
  <c r="FSD165" i="82"/>
  <c r="FSC165" i="82"/>
  <c r="FSB165" i="82"/>
  <c r="FSA165" i="82"/>
  <c r="FRZ165" i="82"/>
  <c r="FRY165" i="82"/>
  <c r="FRX165" i="82"/>
  <c r="FRW165" i="82"/>
  <c r="FRV165" i="82"/>
  <c r="FRU165" i="82"/>
  <c r="FRT165" i="82"/>
  <c r="FRS165" i="82"/>
  <c r="FRR165" i="82"/>
  <c r="FRQ165" i="82"/>
  <c r="FRP165" i="82"/>
  <c r="FRO165" i="82"/>
  <c r="FRN165" i="82"/>
  <c r="FRM165" i="82"/>
  <c r="FRL165" i="82"/>
  <c r="FRK165" i="82"/>
  <c r="FRJ165" i="82"/>
  <c r="FRI165" i="82"/>
  <c r="FRH165" i="82"/>
  <c r="FRG165" i="82"/>
  <c r="FRF165" i="82"/>
  <c r="FRE165" i="82"/>
  <c r="FRD165" i="82"/>
  <c r="FRC165" i="82"/>
  <c r="FRB165" i="82"/>
  <c r="FRA165" i="82"/>
  <c r="FQZ165" i="82"/>
  <c r="FQY165" i="82"/>
  <c r="FQX165" i="82"/>
  <c r="FQW165" i="82"/>
  <c r="FQV165" i="82"/>
  <c r="FQU165" i="82"/>
  <c r="FQT165" i="82"/>
  <c r="FQS165" i="82"/>
  <c r="FQR165" i="82"/>
  <c r="FQQ165" i="82"/>
  <c r="FQP165" i="82"/>
  <c r="FQO165" i="82"/>
  <c r="FQN165" i="82"/>
  <c r="FQM165" i="82"/>
  <c r="FQL165" i="82"/>
  <c r="FQK165" i="82"/>
  <c r="FQJ165" i="82"/>
  <c r="FQI165" i="82"/>
  <c r="FQH165" i="82"/>
  <c r="FQG165" i="82"/>
  <c r="FQF165" i="82"/>
  <c r="FQE165" i="82"/>
  <c r="FQD165" i="82"/>
  <c r="FQC165" i="82"/>
  <c r="FQB165" i="82"/>
  <c r="FQA165" i="82"/>
  <c r="FPZ165" i="82"/>
  <c r="FPY165" i="82"/>
  <c r="FPX165" i="82"/>
  <c r="FPW165" i="82"/>
  <c r="FPV165" i="82"/>
  <c r="FPU165" i="82"/>
  <c r="FPT165" i="82"/>
  <c r="FPS165" i="82"/>
  <c r="FPR165" i="82"/>
  <c r="FPQ165" i="82"/>
  <c r="FPP165" i="82"/>
  <c r="FPO165" i="82"/>
  <c r="FPN165" i="82"/>
  <c r="FPM165" i="82"/>
  <c r="FPL165" i="82"/>
  <c r="FPK165" i="82"/>
  <c r="FPJ165" i="82"/>
  <c r="FPI165" i="82"/>
  <c r="FPH165" i="82"/>
  <c r="FPG165" i="82"/>
  <c r="FPF165" i="82"/>
  <c r="FPE165" i="82"/>
  <c r="FPD165" i="82"/>
  <c r="FPC165" i="82"/>
  <c r="FPB165" i="82"/>
  <c r="FPA165" i="82"/>
  <c r="FOZ165" i="82"/>
  <c r="FOY165" i="82"/>
  <c r="FOX165" i="82"/>
  <c r="FOW165" i="82"/>
  <c r="FOV165" i="82"/>
  <c r="FOU165" i="82"/>
  <c r="FOT165" i="82"/>
  <c r="FOS165" i="82"/>
  <c r="FOR165" i="82"/>
  <c r="FOQ165" i="82"/>
  <c r="FOP165" i="82"/>
  <c r="FOO165" i="82"/>
  <c r="FON165" i="82"/>
  <c r="FOM165" i="82"/>
  <c r="FOL165" i="82"/>
  <c r="FOK165" i="82"/>
  <c r="FOJ165" i="82"/>
  <c r="FOI165" i="82"/>
  <c r="FOH165" i="82"/>
  <c r="FOG165" i="82"/>
  <c r="FOF165" i="82"/>
  <c r="FOE165" i="82"/>
  <c r="FOD165" i="82"/>
  <c r="FOC165" i="82"/>
  <c r="FOB165" i="82"/>
  <c r="FOA165" i="82"/>
  <c r="FNZ165" i="82"/>
  <c r="FNY165" i="82"/>
  <c r="FNX165" i="82"/>
  <c r="FNW165" i="82"/>
  <c r="FNV165" i="82"/>
  <c r="FNU165" i="82"/>
  <c r="FNT165" i="82"/>
  <c r="FNS165" i="82"/>
  <c r="FNR165" i="82"/>
  <c r="FNQ165" i="82"/>
  <c r="FNP165" i="82"/>
  <c r="FNO165" i="82"/>
  <c r="FNN165" i="82"/>
  <c r="FNM165" i="82"/>
  <c r="FNL165" i="82"/>
  <c r="FNK165" i="82"/>
  <c r="FNJ165" i="82"/>
  <c r="FNI165" i="82"/>
  <c r="FNH165" i="82"/>
  <c r="FNG165" i="82"/>
  <c r="FNF165" i="82"/>
  <c r="FNE165" i="82"/>
  <c r="FND165" i="82"/>
  <c r="FNC165" i="82"/>
  <c r="FNB165" i="82"/>
  <c r="FNA165" i="82"/>
  <c r="FMZ165" i="82"/>
  <c r="FMY165" i="82"/>
  <c r="FMX165" i="82"/>
  <c r="FMW165" i="82"/>
  <c r="FMV165" i="82"/>
  <c r="FMU165" i="82"/>
  <c r="FMT165" i="82"/>
  <c r="FMS165" i="82"/>
  <c r="FMR165" i="82"/>
  <c r="FMQ165" i="82"/>
  <c r="FMP165" i="82"/>
  <c r="FMO165" i="82"/>
  <c r="FMN165" i="82"/>
  <c r="FMM165" i="82"/>
  <c r="FML165" i="82"/>
  <c r="FMK165" i="82"/>
  <c r="FMJ165" i="82"/>
  <c r="FMI165" i="82"/>
  <c r="FMH165" i="82"/>
  <c r="FMG165" i="82"/>
  <c r="FMF165" i="82"/>
  <c r="FME165" i="82"/>
  <c r="FMD165" i="82"/>
  <c r="FMC165" i="82"/>
  <c r="FMB165" i="82"/>
  <c r="FMA165" i="82"/>
  <c r="FLZ165" i="82"/>
  <c r="FLY165" i="82"/>
  <c r="FLX165" i="82"/>
  <c r="FLW165" i="82"/>
  <c r="FLV165" i="82"/>
  <c r="FLU165" i="82"/>
  <c r="FLT165" i="82"/>
  <c r="FLS165" i="82"/>
  <c r="FLR165" i="82"/>
  <c r="FLQ165" i="82"/>
  <c r="FLP165" i="82"/>
  <c r="FLO165" i="82"/>
  <c r="FLN165" i="82"/>
  <c r="FLM165" i="82"/>
  <c r="FLL165" i="82"/>
  <c r="FLK165" i="82"/>
  <c r="FLJ165" i="82"/>
  <c r="FLI165" i="82"/>
  <c r="FLH165" i="82"/>
  <c r="FLG165" i="82"/>
  <c r="FLF165" i="82"/>
  <c r="FLE165" i="82"/>
  <c r="FLD165" i="82"/>
  <c r="FLC165" i="82"/>
  <c r="FLB165" i="82"/>
  <c r="FLA165" i="82"/>
  <c r="FKZ165" i="82"/>
  <c r="FKY165" i="82"/>
  <c r="FKX165" i="82"/>
  <c r="FKW165" i="82"/>
  <c r="FKV165" i="82"/>
  <c r="FKU165" i="82"/>
  <c r="FKT165" i="82"/>
  <c r="FKS165" i="82"/>
  <c r="FKR165" i="82"/>
  <c r="FKQ165" i="82"/>
  <c r="FKP165" i="82"/>
  <c r="FKO165" i="82"/>
  <c r="FKN165" i="82"/>
  <c r="FKM165" i="82"/>
  <c r="FKL165" i="82"/>
  <c r="FKK165" i="82"/>
  <c r="FKJ165" i="82"/>
  <c r="FKI165" i="82"/>
  <c r="FKH165" i="82"/>
  <c r="FKG165" i="82"/>
  <c r="FKF165" i="82"/>
  <c r="FKE165" i="82"/>
  <c r="FKD165" i="82"/>
  <c r="FKC165" i="82"/>
  <c r="FKB165" i="82"/>
  <c r="FKA165" i="82"/>
  <c r="FJZ165" i="82"/>
  <c r="FJY165" i="82"/>
  <c r="FJX165" i="82"/>
  <c r="FJW165" i="82"/>
  <c r="FJV165" i="82"/>
  <c r="FJU165" i="82"/>
  <c r="FJT165" i="82"/>
  <c r="FJS165" i="82"/>
  <c r="FJR165" i="82"/>
  <c r="FJQ165" i="82"/>
  <c r="FJP165" i="82"/>
  <c r="FJO165" i="82"/>
  <c r="FJN165" i="82"/>
  <c r="FJM165" i="82"/>
  <c r="FJL165" i="82"/>
  <c r="FJK165" i="82"/>
  <c r="FJJ165" i="82"/>
  <c r="FJI165" i="82"/>
  <c r="FJH165" i="82"/>
  <c r="FJG165" i="82"/>
  <c r="FJF165" i="82"/>
  <c r="FJE165" i="82"/>
  <c r="FJD165" i="82"/>
  <c r="FJC165" i="82"/>
  <c r="FJB165" i="82"/>
  <c r="FJA165" i="82"/>
  <c r="FIZ165" i="82"/>
  <c r="FIY165" i="82"/>
  <c r="FIX165" i="82"/>
  <c r="FIW165" i="82"/>
  <c r="FIV165" i="82"/>
  <c r="FIU165" i="82"/>
  <c r="FIT165" i="82"/>
  <c r="FIS165" i="82"/>
  <c r="FIR165" i="82"/>
  <c r="FIQ165" i="82"/>
  <c r="FIP165" i="82"/>
  <c r="FIO165" i="82"/>
  <c r="FIN165" i="82"/>
  <c r="FIM165" i="82"/>
  <c r="FIL165" i="82"/>
  <c r="FIK165" i="82"/>
  <c r="FIJ165" i="82"/>
  <c r="FII165" i="82"/>
  <c r="FIH165" i="82"/>
  <c r="FIG165" i="82"/>
  <c r="FIF165" i="82"/>
  <c r="FIE165" i="82"/>
  <c r="FID165" i="82"/>
  <c r="FIC165" i="82"/>
  <c r="FIB165" i="82"/>
  <c r="FIA165" i="82"/>
  <c r="FHZ165" i="82"/>
  <c r="FHY165" i="82"/>
  <c r="FHX165" i="82"/>
  <c r="FHW165" i="82"/>
  <c r="FHV165" i="82"/>
  <c r="FHU165" i="82"/>
  <c r="FHT165" i="82"/>
  <c r="FHS165" i="82"/>
  <c r="FHR165" i="82"/>
  <c r="FHQ165" i="82"/>
  <c r="FHP165" i="82"/>
  <c r="FHO165" i="82"/>
  <c r="FHN165" i="82"/>
  <c r="FHM165" i="82"/>
  <c r="FHL165" i="82"/>
  <c r="FHK165" i="82"/>
  <c r="FHJ165" i="82"/>
  <c r="FHI165" i="82"/>
  <c r="FHH165" i="82"/>
  <c r="FHG165" i="82"/>
  <c r="FHF165" i="82"/>
  <c r="FHE165" i="82"/>
  <c r="FHD165" i="82"/>
  <c r="FHC165" i="82"/>
  <c r="FHB165" i="82"/>
  <c r="FHA165" i="82"/>
  <c r="FGZ165" i="82"/>
  <c r="FGY165" i="82"/>
  <c r="FGX165" i="82"/>
  <c r="FGW165" i="82"/>
  <c r="FGV165" i="82"/>
  <c r="FGU165" i="82"/>
  <c r="FGT165" i="82"/>
  <c r="FGS165" i="82"/>
  <c r="FGR165" i="82"/>
  <c r="FGQ165" i="82"/>
  <c r="FGP165" i="82"/>
  <c r="FGO165" i="82"/>
  <c r="FGN165" i="82"/>
  <c r="FGM165" i="82"/>
  <c r="FGL165" i="82"/>
  <c r="FGK165" i="82"/>
  <c r="FGJ165" i="82"/>
  <c r="FGI165" i="82"/>
  <c r="FGH165" i="82"/>
  <c r="FGG165" i="82"/>
  <c r="FGF165" i="82"/>
  <c r="FGE165" i="82"/>
  <c r="FGD165" i="82"/>
  <c r="FGC165" i="82"/>
  <c r="FGB165" i="82"/>
  <c r="FGA165" i="82"/>
  <c r="FFZ165" i="82"/>
  <c r="FFY165" i="82"/>
  <c r="FFX165" i="82"/>
  <c r="FFW165" i="82"/>
  <c r="FFV165" i="82"/>
  <c r="FFU165" i="82"/>
  <c r="FFT165" i="82"/>
  <c r="FFS165" i="82"/>
  <c r="FFR165" i="82"/>
  <c r="FFQ165" i="82"/>
  <c r="FFP165" i="82"/>
  <c r="FFO165" i="82"/>
  <c r="FFN165" i="82"/>
  <c r="FFM165" i="82"/>
  <c r="FFL165" i="82"/>
  <c r="FFK165" i="82"/>
  <c r="FFJ165" i="82"/>
  <c r="FFI165" i="82"/>
  <c r="FFH165" i="82"/>
  <c r="FFG165" i="82"/>
  <c r="FFF165" i="82"/>
  <c r="FFE165" i="82"/>
  <c r="FFD165" i="82"/>
  <c r="FFC165" i="82"/>
  <c r="FFB165" i="82"/>
  <c r="FFA165" i="82"/>
  <c r="FEZ165" i="82"/>
  <c r="FEY165" i="82"/>
  <c r="FEX165" i="82"/>
  <c r="FEW165" i="82"/>
  <c r="FEV165" i="82"/>
  <c r="FEU165" i="82"/>
  <c r="FET165" i="82"/>
  <c r="FES165" i="82"/>
  <c r="FER165" i="82"/>
  <c r="FEQ165" i="82"/>
  <c r="FEP165" i="82"/>
  <c r="FEO165" i="82"/>
  <c r="FEN165" i="82"/>
  <c r="FEM165" i="82"/>
  <c r="FEL165" i="82"/>
  <c r="FEK165" i="82"/>
  <c r="FEJ165" i="82"/>
  <c r="FEI165" i="82"/>
  <c r="FEH165" i="82"/>
  <c r="FEG165" i="82"/>
  <c r="FEF165" i="82"/>
  <c r="FEE165" i="82"/>
  <c r="FED165" i="82"/>
  <c r="FEC165" i="82"/>
  <c r="FEB165" i="82"/>
  <c r="FEA165" i="82"/>
  <c r="FDZ165" i="82"/>
  <c r="FDY165" i="82"/>
  <c r="FDX165" i="82"/>
  <c r="FDW165" i="82"/>
  <c r="FDV165" i="82"/>
  <c r="FDU165" i="82"/>
  <c r="FDT165" i="82"/>
  <c r="FDS165" i="82"/>
  <c r="FDR165" i="82"/>
  <c r="FDQ165" i="82"/>
  <c r="FDP165" i="82"/>
  <c r="FDO165" i="82"/>
  <c r="FDN165" i="82"/>
  <c r="FDM165" i="82"/>
  <c r="FDL165" i="82"/>
  <c r="FDK165" i="82"/>
  <c r="FDJ165" i="82"/>
  <c r="FDI165" i="82"/>
  <c r="FDH165" i="82"/>
  <c r="FDG165" i="82"/>
  <c r="FDF165" i="82"/>
  <c r="FDE165" i="82"/>
  <c r="FDD165" i="82"/>
  <c r="FDC165" i="82"/>
  <c r="FDB165" i="82"/>
  <c r="FDA165" i="82"/>
  <c r="FCZ165" i="82"/>
  <c r="FCY165" i="82"/>
  <c r="FCX165" i="82"/>
  <c r="FCW165" i="82"/>
  <c r="FCV165" i="82"/>
  <c r="FCU165" i="82"/>
  <c r="FCT165" i="82"/>
  <c r="FCS165" i="82"/>
  <c r="FCR165" i="82"/>
  <c r="FCQ165" i="82"/>
  <c r="FCP165" i="82"/>
  <c r="FCO165" i="82"/>
  <c r="FCN165" i="82"/>
  <c r="FCM165" i="82"/>
  <c r="FCL165" i="82"/>
  <c r="FCK165" i="82"/>
  <c r="FCJ165" i="82"/>
  <c r="FCI165" i="82"/>
  <c r="FCH165" i="82"/>
  <c r="FCG165" i="82"/>
  <c r="FCF165" i="82"/>
  <c r="FCE165" i="82"/>
  <c r="FCD165" i="82"/>
  <c r="FCC165" i="82"/>
  <c r="FCB165" i="82"/>
  <c r="FCA165" i="82"/>
  <c r="FBZ165" i="82"/>
  <c r="FBY165" i="82"/>
  <c r="FBX165" i="82"/>
  <c r="FBW165" i="82"/>
  <c r="FBV165" i="82"/>
  <c r="FBU165" i="82"/>
  <c r="FBT165" i="82"/>
  <c r="FBS165" i="82"/>
  <c r="FBR165" i="82"/>
  <c r="FBQ165" i="82"/>
  <c r="FBP165" i="82"/>
  <c r="FBO165" i="82"/>
  <c r="FBN165" i="82"/>
  <c r="FBM165" i="82"/>
  <c r="FBL165" i="82"/>
  <c r="FBK165" i="82"/>
  <c r="FBJ165" i="82"/>
  <c r="FBI165" i="82"/>
  <c r="FBH165" i="82"/>
  <c r="FBG165" i="82"/>
  <c r="FBF165" i="82"/>
  <c r="FBE165" i="82"/>
  <c r="FBD165" i="82"/>
  <c r="FBC165" i="82"/>
  <c r="FBB165" i="82"/>
  <c r="FBA165" i="82"/>
  <c r="FAZ165" i="82"/>
  <c r="FAY165" i="82"/>
  <c r="FAX165" i="82"/>
  <c r="FAW165" i="82"/>
  <c r="FAV165" i="82"/>
  <c r="FAU165" i="82"/>
  <c r="FAT165" i="82"/>
  <c r="FAS165" i="82"/>
  <c r="FAR165" i="82"/>
  <c r="FAQ165" i="82"/>
  <c r="FAP165" i="82"/>
  <c r="FAO165" i="82"/>
  <c r="FAN165" i="82"/>
  <c r="FAM165" i="82"/>
  <c r="FAL165" i="82"/>
  <c r="FAK165" i="82"/>
  <c r="FAJ165" i="82"/>
  <c r="FAI165" i="82"/>
  <c r="FAH165" i="82"/>
  <c r="FAG165" i="82"/>
  <c r="FAF165" i="82"/>
  <c r="FAE165" i="82"/>
  <c r="FAD165" i="82"/>
  <c r="FAC165" i="82"/>
  <c r="FAB165" i="82"/>
  <c r="FAA165" i="82"/>
  <c r="EZZ165" i="82"/>
  <c r="EZY165" i="82"/>
  <c r="EZX165" i="82"/>
  <c r="EZW165" i="82"/>
  <c r="EZV165" i="82"/>
  <c r="EZU165" i="82"/>
  <c r="EZT165" i="82"/>
  <c r="EZS165" i="82"/>
  <c r="EZR165" i="82"/>
  <c r="EZQ165" i="82"/>
  <c r="EZP165" i="82"/>
  <c r="EZO165" i="82"/>
  <c r="EZN165" i="82"/>
  <c r="EZM165" i="82"/>
  <c r="EZL165" i="82"/>
  <c r="EZK165" i="82"/>
  <c r="EZJ165" i="82"/>
  <c r="EZI165" i="82"/>
  <c r="EZH165" i="82"/>
  <c r="EZG165" i="82"/>
  <c r="EZF165" i="82"/>
  <c r="EZE165" i="82"/>
  <c r="EZD165" i="82"/>
  <c r="EZC165" i="82"/>
  <c r="EZB165" i="82"/>
  <c r="EZA165" i="82"/>
  <c r="EYZ165" i="82"/>
  <c r="EYY165" i="82"/>
  <c r="EYX165" i="82"/>
  <c r="EYW165" i="82"/>
  <c r="EYV165" i="82"/>
  <c r="EYU165" i="82"/>
  <c r="EYT165" i="82"/>
  <c r="EYS165" i="82"/>
  <c r="EYR165" i="82"/>
  <c r="EYQ165" i="82"/>
  <c r="EYP165" i="82"/>
  <c r="EYO165" i="82"/>
  <c r="EYN165" i="82"/>
  <c r="EYM165" i="82"/>
  <c r="EYL165" i="82"/>
  <c r="EYK165" i="82"/>
  <c r="EYJ165" i="82"/>
  <c r="EYI165" i="82"/>
  <c r="EYH165" i="82"/>
  <c r="EYG165" i="82"/>
  <c r="EYF165" i="82"/>
  <c r="EYE165" i="82"/>
  <c r="EYD165" i="82"/>
  <c r="EYC165" i="82"/>
  <c r="EYB165" i="82"/>
  <c r="EYA165" i="82"/>
  <c r="EXZ165" i="82"/>
  <c r="EXY165" i="82"/>
  <c r="EXX165" i="82"/>
  <c r="EXW165" i="82"/>
  <c r="EXV165" i="82"/>
  <c r="EXU165" i="82"/>
  <c r="EXT165" i="82"/>
  <c r="EXS165" i="82"/>
  <c r="EXR165" i="82"/>
  <c r="EXQ165" i="82"/>
  <c r="EXP165" i="82"/>
  <c r="EXO165" i="82"/>
  <c r="EXN165" i="82"/>
  <c r="EXM165" i="82"/>
  <c r="EXL165" i="82"/>
  <c r="EXK165" i="82"/>
  <c r="EXJ165" i="82"/>
  <c r="EXI165" i="82"/>
  <c r="EXH165" i="82"/>
  <c r="EXG165" i="82"/>
  <c r="EXF165" i="82"/>
  <c r="EXE165" i="82"/>
  <c r="EXD165" i="82"/>
  <c r="EXC165" i="82"/>
  <c r="EXB165" i="82"/>
  <c r="EXA165" i="82"/>
  <c r="EWZ165" i="82"/>
  <c r="EWY165" i="82"/>
  <c r="EWX165" i="82"/>
  <c r="EWW165" i="82"/>
  <c r="EWV165" i="82"/>
  <c r="EWU165" i="82"/>
  <c r="EWT165" i="82"/>
  <c r="EWS165" i="82"/>
  <c r="EWR165" i="82"/>
  <c r="EWQ165" i="82"/>
  <c r="EWP165" i="82"/>
  <c r="EWO165" i="82"/>
  <c r="EWN165" i="82"/>
  <c r="EWM165" i="82"/>
  <c r="EWL165" i="82"/>
  <c r="EWK165" i="82"/>
  <c r="EWJ165" i="82"/>
  <c r="EWI165" i="82"/>
  <c r="EWH165" i="82"/>
  <c r="EWG165" i="82"/>
  <c r="EWF165" i="82"/>
  <c r="EWE165" i="82"/>
  <c r="EWD165" i="82"/>
  <c r="EWC165" i="82"/>
  <c r="EWB165" i="82"/>
  <c r="EWA165" i="82"/>
  <c r="EVZ165" i="82"/>
  <c r="EVY165" i="82"/>
  <c r="EVX165" i="82"/>
  <c r="EVW165" i="82"/>
  <c r="EVV165" i="82"/>
  <c r="EVU165" i="82"/>
  <c r="EVT165" i="82"/>
  <c r="EVS165" i="82"/>
  <c r="EVR165" i="82"/>
  <c r="EVQ165" i="82"/>
  <c r="EVP165" i="82"/>
  <c r="EVO165" i="82"/>
  <c r="EVN165" i="82"/>
  <c r="EVM165" i="82"/>
  <c r="EVL165" i="82"/>
  <c r="EVK165" i="82"/>
  <c r="EVJ165" i="82"/>
  <c r="EVI165" i="82"/>
  <c r="EVH165" i="82"/>
  <c r="EVG165" i="82"/>
  <c r="EVF165" i="82"/>
  <c r="EVE165" i="82"/>
  <c r="EVD165" i="82"/>
  <c r="EVC165" i="82"/>
  <c r="EVB165" i="82"/>
  <c r="EVA165" i="82"/>
  <c r="EUZ165" i="82"/>
  <c r="EUY165" i="82"/>
  <c r="EUX165" i="82"/>
  <c r="EUW165" i="82"/>
  <c r="EUV165" i="82"/>
  <c r="EUU165" i="82"/>
  <c r="EUT165" i="82"/>
  <c r="EUS165" i="82"/>
  <c r="EUR165" i="82"/>
  <c r="EUQ165" i="82"/>
  <c r="EUP165" i="82"/>
  <c r="EUO165" i="82"/>
  <c r="EUN165" i="82"/>
  <c r="EUM165" i="82"/>
  <c r="EUL165" i="82"/>
  <c r="EUK165" i="82"/>
  <c r="EUJ165" i="82"/>
  <c r="EUI165" i="82"/>
  <c r="EUH165" i="82"/>
  <c r="EUG165" i="82"/>
  <c r="EUF165" i="82"/>
  <c r="EUE165" i="82"/>
  <c r="EUD165" i="82"/>
  <c r="EUC165" i="82"/>
  <c r="EUB165" i="82"/>
  <c r="EUA165" i="82"/>
  <c r="ETZ165" i="82"/>
  <c r="ETY165" i="82"/>
  <c r="ETX165" i="82"/>
  <c r="ETW165" i="82"/>
  <c r="ETV165" i="82"/>
  <c r="ETU165" i="82"/>
  <c r="ETT165" i="82"/>
  <c r="ETS165" i="82"/>
  <c r="ETR165" i="82"/>
  <c r="ETQ165" i="82"/>
  <c r="ETP165" i="82"/>
  <c r="ETO165" i="82"/>
  <c r="ETN165" i="82"/>
  <c r="ETM165" i="82"/>
  <c r="ETL165" i="82"/>
  <c r="ETK165" i="82"/>
  <c r="ETJ165" i="82"/>
  <c r="ETI165" i="82"/>
  <c r="ETH165" i="82"/>
  <c r="ETG165" i="82"/>
  <c r="ETF165" i="82"/>
  <c r="ETE165" i="82"/>
  <c r="ETD165" i="82"/>
  <c r="ETC165" i="82"/>
  <c r="ETB165" i="82"/>
  <c r="ETA165" i="82"/>
  <c r="ESZ165" i="82"/>
  <c r="ESY165" i="82"/>
  <c r="ESX165" i="82"/>
  <c r="ESW165" i="82"/>
  <c r="ESV165" i="82"/>
  <c r="ESU165" i="82"/>
  <c r="EST165" i="82"/>
  <c r="ESS165" i="82"/>
  <c r="ESR165" i="82"/>
  <c r="ESQ165" i="82"/>
  <c r="ESP165" i="82"/>
  <c r="ESO165" i="82"/>
  <c r="ESN165" i="82"/>
  <c r="ESM165" i="82"/>
  <c r="ESL165" i="82"/>
  <c r="ESK165" i="82"/>
  <c r="ESJ165" i="82"/>
  <c r="ESI165" i="82"/>
  <c r="ESH165" i="82"/>
  <c r="ESG165" i="82"/>
  <c r="ESF165" i="82"/>
  <c r="ESE165" i="82"/>
  <c r="ESD165" i="82"/>
  <c r="ESC165" i="82"/>
  <c r="ESB165" i="82"/>
  <c r="ESA165" i="82"/>
  <c r="ERZ165" i="82"/>
  <c r="ERY165" i="82"/>
  <c r="ERX165" i="82"/>
  <c r="ERW165" i="82"/>
  <c r="ERV165" i="82"/>
  <c r="ERU165" i="82"/>
  <c r="ERT165" i="82"/>
  <c r="ERS165" i="82"/>
  <c r="ERR165" i="82"/>
  <c r="ERQ165" i="82"/>
  <c r="ERP165" i="82"/>
  <c r="ERO165" i="82"/>
  <c r="ERN165" i="82"/>
  <c r="ERM165" i="82"/>
  <c r="ERL165" i="82"/>
  <c r="ERK165" i="82"/>
  <c r="ERJ165" i="82"/>
  <c r="ERI165" i="82"/>
  <c r="ERH165" i="82"/>
  <c r="ERG165" i="82"/>
  <c r="ERF165" i="82"/>
  <c r="ERE165" i="82"/>
  <c r="ERD165" i="82"/>
  <c r="ERC165" i="82"/>
  <c r="ERB165" i="82"/>
  <c r="ERA165" i="82"/>
  <c r="EQZ165" i="82"/>
  <c r="EQY165" i="82"/>
  <c r="EQX165" i="82"/>
  <c r="EQW165" i="82"/>
  <c r="EQV165" i="82"/>
  <c r="EQU165" i="82"/>
  <c r="EQT165" i="82"/>
  <c r="EQS165" i="82"/>
  <c r="EQR165" i="82"/>
  <c r="EQQ165" i="82"/>
  <c r="EQP165" i="82"/>
  <c r="EQO165" i="82"/>
  <c r="EQN165" i="82"/>
  <c r="EQM165" i="82"/>
  <c r="EQL165" i="82"/>
  <c r="EQK165" i="82"/>
  <c r="EQJ165" i="82"/>
  <c r="EQI165" i="82"/>
  <c r="EQH165" i="82"/>
  <c r="EQG165" i="82"/>
  <c r="EQF165" i="82"/>
  <c r="EQE165" i="82"/>
  <c r="EQD165" i="82"/>
  <c r="EQC165" i="82"/>
  <c r="EQB165" i="82"/>
  <c r="EQA165" i="82"/>
  <c r="EPZ165" i="82"/>
  <c r="EPY165" i="82"/>
  <c r="EPX165" i="82"/>
  <c r="EPW165" i="82"/>
  <c r="EPV165" i="82"/>
  <c r="EPU165" i="82"/>
  <c r="EPT165" i="82"/>
  <c r="EPS165" i="82"/>
  <c r="EPR165" i="82"/>
  <c r="EPQ165" i="82"/>
  <c r="EPP165" i="82"/>
  <c r="EPO165" i="82"/>
  <c r="EPN165" i="82"/>
  <c r="EPM165" i="82"/>
  <c r="EPL165" i="82"/>
  <c r="EPK165" i="82"/>
  <c r="EPJ165" i="82"/>
  <c r="EPI165" i="82"/>
  <c r="EPH165" i="82"/>
  <c r="EPG165" i="82"/>
  <c r="EPF165" i="82"/>
  <c r="EPE165" i="82"/>
  <c r="EPD165" i="82"/>
  <c r="EPC165" i="82"/>
  <c r="EPB165" i="82"/>
  <c r="EPA165" i="82"/>
  <c r="EOZ165" i="82"/>
  <c r="EOY165" i="82"/>
  <c r="EOX165" i="82"/>
  <c r="EOW165" i="82"/>
  <c r="EOV165" i="82"/>
  <c r="EOU165" i="82"/>
  <c r="EOT165" i="82"/>
  <c r="EOS165" i="82"/>
  <c r="EOR165" i="82"/>
  <c r="EOQ165" i="82"/>
  <c r="EOP165" i="82"/>
  <c r="EOO165" i="82"/>
  <c r="EON165" i="82"/>
  <c r="EOM165" i="82"/>
  <c r="EOL165" i="82"/>
  <c r="EOK165" i="82"/>
  <c r="EOJ165" i="82"/>
  <c r="EOI165" i="82"/>
  <c r="EOH165" i="82"/>
  <c r="EOG165" i="82"/>
  <c r="EOF165" i="82"/>
  <c r="EOE165" i="82"/>
  <c r="EOD165" i="82"/>
  <c r="EOC165" i="82"/>
  <c r="EOB165" i="82"/>
  <c r="EOA165" i="82"/>
  <c r="ENZ165" i="82"/>
  <c r="ENY165" i="82"/>
  <c r="ENX165" i="82"/>
  <c r="ENW165" i="82"/>
  <c r="ENV165" i="82"/>
  <c r="ENU165" i="82"/>
  <c r="ENT165" i="82"/>
  <c r="ENS165" i="82"/>
  <c r="ENR165" i="82"/>
  <c r="ENQ165" i="82"/>
  <c r="ENP165" i="82"/>
  <c r="ENO165" i="82"/>
  <c r="ENN165" i="82"/>
  <c r="ENM165" i="82"/>
  <c r="ENL165" i="82"/>
  <c r="ENK165" i="82"/>
  <c r="ENJ165" i="82"/>
  <c r="ENI165" i="82"/>
  <c r="ENH165" i="82"/>
  <c r="ENG165" i="82"/>
  <c r="ENF165" i="82"/>
  <c r="ENE165" i="82"/>
  <c r="END165" i="82"/>
  <c r="ENC165" i="82"/>
  <c r="ENB165" i="82"/>
  <c r="ENA165" i="82"/>
  <c r="EMZ165" i="82"/>
  <c r="EMY165" i="82"/>
  <c r="EMX165" i="82"/>
  <c r="EMW165" i="82"/>
  <c r="EMV165" i="82"/>
  <c r="EMU165" i="82"/>
  <c r="EMT165" i="82"/>
  <c r="EMS165" i="82"/>
  <c r="EMR165" i="82"/>
  <c r="EMQ165" i="82"/>
  <c r="EMP165" i="82"/>
  <c r="EMO165" i="82"/>
  <c r="EMN165" i="82"/>
  <c r="EMM165" i="82"/>
  <c r="EML165" i="82"/>
  <c r="EMK165" i="82"/>
  <c r="EMJ165" i="82"/>
  <c r="EMI165" i="82"/>
  <c r="EMH165" i="82"/>
  <c r="EMG165" i="82"/>
  <c r="EMF165" i="82"/>
  <c r="EME165" i="82"/>
  <c r="EMD165" i="82"/>
  <c r="EMC165" i="82"/>
  <c r="EMB165" i="82"/>
  <c r="EMA165" i="82"/>
  <c r="ELZ165" i="82"/>
  <c r="ELY165" i="82"/>
  <c r="ELX165" i="82"/>
  <c r="ELW165" i="82"/>
  <c r="ELV165" i="82"/>
  <c r="ELU165" i="82"/>
  <c r="ELT165" i="82"/>
  <c r="ELS165" i="82"/>
  <c r="ELR165" i="82"/>
  <c r="ELQ165" i="82"/>
  <c r="ELP165" i="82"/>
  <c r="ELO165" i="82"/>
  <c r="ELN165" i="82"/>
  <c r="ELM165" i="82"/>
  <c r="ELL165" i="82"/>
  <c r="ELK165" i="82"/>
  <c r="ELJ165" i="82"/>
  <c r="ELI165" i="82"/>
  <c r="ELH165" i="82"/>
  <c r="ELG165" i="82"/>
  <c r="ELF165" i="82"/>
  <c r="ELE165" i="82"/>
  <c r="ELD165" i="82"/>
  <c r="ELC165" i="82"/>
  <c r="ELB165" i="82"/>
  <c r="ELA165" i="82"/>
  <c r="EKZ165" i="82"/>
  <c r="EKY165" i="82"/>
  <c r="EKX165" i="82"/>
  <c r="EKW165" i="82"/>
  <c r="EKV165" i="82"/>
  <c r="EKU165" i="82"/>
  <c r="EKT165" i="82"/>
  <c r="EKS165" i="82"/>
  <c r="EKR165" i="82"/>
  <c r="EKQ165" i="82"/>
  <c r="EKP165" i="82"/>
  <c r="EKO165" i="82"/>
  <c r="EKN165" i="82"/>
  <c r="EKM165" i="82"/>
  <c r="EKL165" i="82"/>
  <c r="EKK165" i="82"/>
  <c r="EKJ165" i="82"/>
  <c r="EKI165" i="82"/>
  <c r="EKH165" i="82"/>
  <c r="EKG165" i="82"/>
  <c r="EKF165" i="82"/>
  <c r="EKE165" i="82"/>
  <c r="EKD165" i="82"/>
  <c r="EKC165" i="82"/>
  <c r="EKB165" i="82"/>
  <c r="EKA165" i="82"/>
  <c r="EJZ165" i="82"/>
  <c r="EJY165" i="82"/>
  <c r="EJX165" i="82"/>
  <c r="EJW165" i="82"/>
  <c r="EJV165" i="82"/>
  <c r="EJU165" i="82"/>
  <c r="EJT165" i="82"/>
  <c r="EJS165" i="82"/>
  <c r="EJR165" i="82"/>
  <c r="EJQ165" i="82"/>
  <c r="EJP165" i="82"/>
  <c r="EJO165" i="82"/>
  <c r="EJN165" i="82"/>
  <c r="EJM165" i="82"/>
  <c r="EJL165" i="82"/>
  <c r="EJK165" i="82"/>
  <c r="EJJ165" i="82"/>
  <c r="EJI165" i="82"/>
  <c r="EJH165" i="82"/>
  <c r="EJG165" i="82"/>
  <c r="EJF165" i="82"/>
  <c r="EJE165" i="82"/>
  <c r="EJD165" i="82"/>
  <c r="EJC165" i="82"/>
  <c r="EJB165" i="82"/>
  <c r="EJA165" i="82"/>
  <c r="EIZ165" i="82"/>
  <c r="EIY165" i="82"/>
  <c r="EIX165" i="82"/>
  <c r="EIW165" i="82"/>
  <c r="EIV165" i="82"/>
  <c r="EIU165" i="82"/>
  <c r="EIT165" i="82"/>
  <c r="EIS165" i="82"/>
  <c r="EIR165" i="82"/>
  <c r="EIQ165" i="82"/>
  <c r="EIP165" i="82"/>
  <c r="EIO165" i="82"/>
  <c r="EIN165" i="82"/>
  <c r="EIM165" i="82"/>
  <c r="EIL165" i="82"/>
  <c r="EIK165" i="82"/>
  <c r="EIJ165" i="82"/>
  <c r="EII165" i="82"/>
  <c r="EIH165" i="82"/>
  <c r="EIG165" i="82"/>
  <c r="EIF165" i="82"/>
  <c r="EIE165" i="82"/>
  <c r="EID165" i="82"/>
  <c r="EIC165" i="82"/>
  <c r="EIB165" i="82"/>
  <c r="EIA165" i="82"/>
  <c r="EHZ165" i="82"/>
  <c r="EHY165" i="82"/>
  <c r="EHX165" i="82"/>
  <c r="EHW165" i="82"/>
  <c r="EHV165" i="82"/>
  <c r="EHU165" i="82"/>
  <c r="EHT165" i="82"/>
  <c r="EHS165" i="82"/>
  <c r="EHR165" i="82"/>
  <c r="EHQ165" i="82"/>
  <c r="EHP165" i="82"/>
  <c r="EHO165" i="82"/>
  <c r="EHN165" i="82"/>
  <c r="EHM165" i="82"/>
  <c r="EHL165" i="82"/>
  <c r="EHK165" i="82"/>
  <c r="EHJ165" i="82"/>
  <c r="EHI165" i="82"/>
  <c r="EHH165" i="82"/>
  <c r="EHG165" i="82"/>
  <c r="EHF165" i="82"/>
  <c r="EHE165" i="82"/>
  <c r="EHD165" i="82"/>
  <c r="EHC165" i="82"/>
  <c r="EHB165" i="82"/>
  <c r="EHA165" i="82"/>
  <c r="EGZ165" i="82"/>
  <c r="EGY165" i="82"/>
  <c r="EGX165" i="82"/>
  <c r="EGW165" i="82"/>
  <c r="EGV165" i="82"/>
  <c r="EGU165" i="82"/>
  <c r="EGT165" i="82"/>
  <c r="EGS165" i="82"/>
  <c r="EGR165" i="82"/>
  <c r="EGQ165" i="82"/>
  <c r="EGP165" i="82"/>
  <c r="EGO165" i="82"/>
  <c r="EGN165" i="82"/>
  <c r="EGM165" i="82"/>
  <c r="EGL165" i="82"/>
  <c r="EGK165" i="82"/>
  <c r="EGJ165" i="82"/>
  <c r="EGI165" i="82"/>
  <c r="EGH165" i="82"/>
  <c r="EGG165" i="82"/>
  <c r="EGF165" i="82"/>
  <c r="EGE165" i="82"/>
  <c r="EGD165" i="82"/>
  <c r="EGC165" i="82"/>
  <c r="EGB165" i="82"/>
  <c r="EGA165" i="82"/>
  <c r="EFZ165" i="82"/>
  <c r="EFY165" i="82"/>
  <c r="EFX165" i="82"/>
  <c r="EFW165" i="82"/>
  <c r="EFV165" i="82"/>
  <c r="EFU165" i="82"/>
  <c r="EFT165" i="82"/>
  <c r="EFS165" i="82"/>
  <c r="EFR165" i="82"/>
  <c r="EFQ165" i="82"/>
  <c r="EFP165" i="82"/>
  <c r="EFO165" i="82"/>
  <c r="EFN165" i="82"/>
  <c r="EFM165" i="82"/>
  <c r="EFL165" i="82"/>
  <c r="EFK165" i="82"/>
  <c r="EFJ165" i="82"/>
  <c r="EFI165" i="82"/>
  <c r="EFH165" i="82"/>
  <c r="EFG165" i="82"/>
  <c r="EFF165" i="82"/>
  <c r="EFE165" i="82"/>
  <c r="EFD165" i="82"/>
  <c r="EFC165" i="82"/>
  <c r="EFB165" i="82"/>
  <c r="EFA165" i="82"/>
  <c r="EEZ165" i="82"/>
  <c r="EEY165" i="82"/>
  <c r="EEX165" i="82"/>
  <c r="EEW165" i="82"/>
  <c r="EEV165" i="82"/>
  <c r="EEU165" i="82"/>
  <c r="EET165" i="82"/>
  <c r="EES165" i="82"/>
  <c r="EER165" i="82"/>
  <c r="EEQ165" i="82"/>
  <c r="EEP165" i="82"/>
  <c r="EEO165" i="82"/>
  <c r="EEN165" i="82"/>
  <c r="EEM165" i="82"/>
  <c r="EEL165" i="82"/>
  <c r="EEK165" i="82"/>
  <c r="EEJ165" i="82"/>
  <c r="EEI165" i="82"/>
  <c r="EEH165" i="82"/>
  <c r="EEG165" i="82"/>
  <c r="EEF165" i="82"/>
  <c r="EEE165" i="82"/>
  <c r="EED165" i="82"/>
  <c r="EEC165" i="82"/>
  <c r="EEB165" i="82"/>
  <c r="EEA165" i="82"/>
  <c r="EDZ165" i="82"/>
  <c r="EDY165" i="82"/>
  <c r="EDX165" i="82"/>
  <c r="EDW165" i="82"/>
  <c r="EDV165" i="82"/>
  <c r="EDU165" i="82"/>
  <c r="EDT165" i="82"/>
  <c r="EDS165" i="82"/>
  <c r="EDR165" i="82"/>
  <c r="EDQ165" i="82"/>
  <c r="EDP165" i="82"/>
  <c r="EDO165" i="82"/>
  <c r="EDN165" i="82"/>
  <c r="EDM165" i="82"/>
  <c r="EDL165" i="82"/>
  <c r="EDK165" i="82"/>
  <c r="EDJ165" i="82"/>
  <c r="EDI165" i="82"/>
  <c r="EDH165" i="82"/>
  <c r="EDG165" i="82"/>
  <c r="EDF165" i="82"/>
  <c r="EDE165" i="82"/>
  <c r="EDD165" i="82"/>
  <c r="EDC165" i="82"/>
  <c r="EDB165" i="82"/>
  <c r="EDA165" i="82"/>
  <c r="ECZ165" i="82"/>
  <c r="ECY165" i="82"/>
  <c r="ECX165" i="82"/>
  <c r="ECW165" i="82"/>
  <c r="ECV165" i="82"/>
  <c r="ECU165" i="82"/>
  <c r="ECT165" i="82"/>
  <c r="ECS165" i="82"/>
  <c r="ECR165" i="82"/>
  <c r="ECQ165" i="82"/>
  <c r="ECP165" i="82"/>
  <c r="ECO165" i="82"/>
  <c r="ECN165" i="82"/>
  <c r="ECM165" i="82"/>
  <c r="ECL165" i="82"/>
  <c r="ECK165" i="82"/>
  <c r="ECJ165" i="82"/>
  <c r="ECI165" i="82"/>
  <c r="ECH165" i="82"/>
  <c r="ECG165" i="82"/>
  <c r="ECF165" i="82"/>
  <c r="ECE165" i="82"/>
  <c r="ECD165" i="82"/>
  <c r="ECC165" i="82"/>
  <c r="ECB165" i="82"/>
  <c r="ECA165" i="82"/>
  <c r="EBZ165" i="82"/>
  <c r="EBY165" i="82"/>
  <c r="EBX165" i="82"/>
  <c r="EBW165" i="82"/>
  <c r="EBV165" i="82"/>
  <c r="EBU165" i="82"/>
  <c r="EBT165" i="82"/>
  <c r="EBS165" i="82"/>
  <c r="EBR165" i="82"/>
  <c r="EBQ165" i="82"/>
  <c r="EBP165" i="82"/>
  <c r="EBO165" i="82"/>
  <c r="EBN165" i="82"/>
  <c r="EBM165" i="82"/>
  <c r="EBL165" i="82"/>
  <c r="EBK165" i="82"/>
  <c r="EBJ165" i="82"/>
  <c r="EBI165" i="82"/>
  <c r="EBH165" i="82"/>
  <c r="EBG165" i="82"/>
  <c r="EBF165" i="82"/>
  <c r="EBE165" i="82"/>
  <c r="EBD165" i="82"/>
  <c r="EBC165" i="82"/>
  <c r="EBB165" i="82"/>
  <c r="EBA165" i="82"/>
  <c r="EAZ165" i="82"/>
  <c r="EAY165" i="82"/>
  <c r="EAX165" i="82"/>
  <c r="EAW165" i="82"/>
  <c r="EAV165" i="82"/>
  <c r="EAU165" i="82"/>
  <c r="EAT165" i="82"/>
  <c r="EAS165" i="82"/>
  <c r="EAR165" i="82"/>
  <c r="EAQ165" i="82"/>
  <c r="EAP165" i="82"/>
  <c r="EAO165" i="82"/>
  <c r="EAN165" i="82"/>
  <c r="EAM165" i="82"/>
  <c r="EAL165" i="82"/>
  <c r="EAK165" i="82"/>
  <c r="EAJ165" i="82"/>
  <c r="EAI165" i="82"/>
  <c r="EAH165" i="82"/>
  <c r="EAG165" i="82"/>
  <c r="EAF165" i="82"/>
  <c r="EAE165" i="82"/>
  <c r="EAD165" i="82"/>
  <c r="EAC165" i="82"/>
  <c r="EAB165" i="82"/>
  <c r="EAA165" i="82"/>
  <c r="DZZ165" i="82"/>
  <c r="DZY165" i="82"/>
  <c r="DZX165" i="82"/>
  <c r="DZW165" i="82"/>
  <c r="DZV165" i="82"/>
  <c r="DZU165" i="82"/>
  <c r="DZT165" i="82"/>
  <c r="DZS165" i="82"/>
  <c r="DZR165" i="82"/>
  <c r="DZQ165" i="82"/>
  <c r="DZP165" i="82"/>
  <c r="DZO165" i="82"/>
  <c r="DZN165" i="82"/>
  <c r="DZM165" i="82"/>
  <c r="DZL165" i="82"/>
  <c r="DZK165" i="82"/>
  <c r="DZJ165" i="82"/>
  <c r="DZI165" i="82"/>
  <c r="DZH165" i="82"/>
  <c r="DZG165" i="82"/>
  <c r="DZF165" i="82"/>
  <c r="DZE165" i="82"/>
  <c r="DZD165" i="82"/>
  <c r="DZC165" i="82"/>
  <c r="DZB165" i="82"/>
  <c r="DZA165" i="82"/>
  <c r="DYZ165" i="82"/>
  <c r="DYY165" i="82"/>
  <c r="DYX165" i="82"/>
  <c r="DYW165" i="82"/>
  <c r="DYV165" i="82"/>
  <c r="DYU165" i="82"/>
  <c r="DYT165" i="82"/>
  <c r="DYS165" i="82"/>
  <c r="DYR165" i="82"/>
  <c r="DYQ165" i="82"/>
  <c r="DYP165" i="82"/>
  <c r="DYO165" i="82"/>
  <c r="DYN165" i="82"/>
  <c r="DYM165" i="82"/>
  <c r="DYL165" i="82"/>
  <c r="DYK165" i="82"/>
  <c r="DYJ165" i="82"/>
  <c r="DYI165" i="82"/>
  <c r="DYH165" i="82"/>
  <c r="DYG165" i="82"/>
  <c r="DYF165" i="82"/>
  <c r="DYE165" i="82"/>
  <c r="DYD165" i="82"/>
  <c r="DYC165" i="82"/>
  <c r="DYB165" i="82"/>
  <c r="DYA165" i="82"/>
  <c r="DXZ165" i="82"/>
  <c r="DXY165" i="82"/>
  <c r="DXX165" i="82"/>
  <c r="DXW165" i="82"/>
  <c r="DXV165" i="82"/>
  <c r="DXU165" i="82"/>
  <c r="DXT165" i="82"/>
  <c r="DXS165" i="82"/>
  <c r="DXR165" i="82"/>
  <c r="DXQ165" i="82"/>
  <c r="DXP165" i="82"/>
  <c r="DXO165" i="82"/>
  <c r="DXN165" i="82"/>
  <c r="DXM165" i="82"/>
  <c r="DXL165" i="82"/>
  <c r="DXK165" i="82"/>
  <c r="DXJ165" i="82"/>
  <c r="DXI165" i="82"/>
  <c r="DXH165" i="82"/>
  <c r="DXG165" i="82"/>
  <c r="DXF165" i="82"/>
  <c r="DXE165" i="82"/>
  <c r="DXD165" i="82"/>
  <c r="DXC165" i="82"/>
  <c r="DXB165" i="82"/>
  <c r="DXA165" i="82"/>
  <c r="DWZ165" i="82"/>
  <c r="DWY165" i="82"/>
  <c r="DWX165" i="82"/>
  <c r="DWW165" i="82"/>
  <c r="DWV165" i="82"/>
  <c r="DWU165" i="82"/>
  <c r="DWT165" i="82"/>
  <c r="DWS165" i="82"/>
  <c r="DWR165" i="82"/>
  <c r="DWQ165" i="82"/>
  <c r="DWP165" i="82"/>
  <c r="DWO165" i="82"/>
  <c r="DWN165" i="82"/>
  <c r="DWM165" i="82"/>
  <c r="DWL165" i="82"/>
  <c r="DWK165" i="82"/>
  <c r="DWJ165" i="82"/>
  <c r="DWI165" i="82"/>
  <c r="DWH165" i="82"/>
  <c r="DWG165" i="82"/>
  <c r="DWF165" i="82"/>
  <c r="DWE165" i="82"/>
  <c r="DWD165" i="82"/>
  <c r="DWC165" i="82"/>
  <c r="DWB165" i="82"/>
  <c r="DWA165" i="82"/>
  <c r="DVZ165" i="82"/>
  <c r="DVY165" i="82"/>
  <c r="DVX165" i="82"/>
  <c r="DVW165" i="82"/>
  <c r="DVV165" i="82"/>
  <c r="DVU165" i="82"/>
  <c r="DVT165" i="82"/>
  <c r="DVS165" i="82"/>
  <c r="DVR165" i="82"/>
  <c r="DVQ165" i="82"/>
  <c r="DVP165" i="82"/>
  <c r="DVO165" i="82"/>
  <c r="DVN165" i="82"/>
  <c r="DVM165" i="82"/>
  <c r="DVL165" i="82"/>
  <c r="DVK165" i="82"/>
  <c r="DVJ165" i="82"/>
  <c r="DVI165" i="82"/>
  <c r="DVH165" i="82"/>
  <c r="DVG165" i="82"/>
  <c r="DVF165" i="82"/>
  <c r="DVE165" i="82"/>
  <c r="DVD165" i="82"/>
  <c r="DVC165" i="82"/>
  <c r="DVB165" i="82"/>
  <c r="DVA165" i="82"/>
  <c r="DUZ165" i="82"/>
  <c r="DUY165" i="82"/>
  <c r="DUX165" i="82"/>
  <c r="DUW165" i="82"/>
  <c r="DUV165" i="82"/>
  <c r="DUU165" i="82"/>
  <c r="DUT165" i="82"/>
  <c r="DUS165" i="82"/>
  <c r="DUR165" i="82"/>
  <c r="DUQ165" i="82"/>
  <c r="DUP165" i="82"/>
  <c r="DUO165" i="82"/>
  <c r="DUN165" i="82"/>
  <c r="DUM165" i="82"/>
  <c r="DUL165" i="82"/>
  <c r="DUK165" i="82"/>
  <c r="DUJ165" i="82"/>
  <c r="DUI165" i="82"/>
  <c r="DUH165" i="82"/>
  <c r="DUG165" i="82"/>
  <c r="DUF165" i="82"/>
  <c r="DUE165" i="82"/>
  <c r="DUD165" i="82"/>
  <c r="DUC165" i="82"/>
  <c r="DUB165" i="82"/>
  <c r="DUA165" i="82"/>
  <c r="DTZ165" i="82"/>
  <c r="DTY165" i="82"/>
  <c r="DTX165" i="82"/>
  <c r="DTW165" i="82"/>
  <c r="DTV165" i="82"/>
  <c r="DTU165" i="82"/>
  <c r="DTT165" i="82"/>
  <c r="DTS165" i="82"/>
  <c r="DTR165" i="82"/>
  <c r="DTQ165" i="82"/>
  <c r="DTP165" i="82"/>
  <c r="DTO165" i="82"/>
  <c r="DTN165" i="82"/>
  <c r="DTM165" i="82"/>
  <c r="DTL165" i="82"/>
  <c r="DTK165" i="82"/>
  <c r="DTJ165" i="82"/>
  <c r="DTI165" i="82"/>
  <c r="DTH165" i="82"/>
  <c r="DTG165" i="82"/>
  <c r="DTF165" i="82"/>
  <c r="DTE165" i="82"/>
  <c r="DTD165" i="82"/>
  <c r="DTC165" i="82"/>
  <c r="DTB165" i="82"/>
  <c r="DTA165" i="82"/>
  <c r="DSZ165" i="82"/>
  <c r="DSY165" i="82"/>
  <c r="DSX165" i="82"/>
  <c r="DSW165" i="82"/>
  <c r="DSV165" i="82"/>
  <c r="DSU165" i="82"/>
  <c r="DST165" i="82"/>
  <c r="DSS165" i="82"/>
  <c r="DSR165" i="82"/>
  <c r="DSQ165" i="82"/>
  <c r="DSP165" i="82"/>
  <c r="DSO165" i="82"/>
  <c r="DSN165" i="82"/>
  <c r="DSM165" i="82"/>
  <c r="DSL165" i="82"/>
  <c r="DSK165" i="82"/>
  <c r="DSJ165" i="82"/>
  <c r="DSI165" i="82"/>
  <c r="DSH165" i="82"/>
  <c r="DSG165" i="82"/>
  <c r="DSF165" i="82"/>
  <c r="DSE165" i="82"/>
  <c r="DSD165" i="82"/>
  <c r="DSC165" i="82"/>
  <c r="DSB165" i="82"/>
  <c r="DSA165" i="82"/>
  <c r="DRZ165" i="82"/>
  <c r="DRY165" i="82"/>
  <c r="DRX165" i="82"/>
  <c r="DRW165" i="82"/>
  <c r="DRV165" i="82"/>
  <c r="DRU165" i="82"/>
  <c r="DRT165" i="82"/>
  <c r="DRS165" i="82"/>
  <c r="DRR165" i="82"/>
  <c r="DRQ165" i="82"/>
  <c r="DRP165" i="82"/>
  <c r="DRO165" i="82"/>
  <c r="DRN165" i="82"/>
  <c r="DRM165" i="82"/>
  <c r="DRL165" i="82"/>
  <c r="DRK165" i="82"/>
  <c r="DRJ165" i="82"/>
  <c r="DRI165" i="82"/>
  <c r="DRH165" i="82"/>
  <c r="DRG165" i="82"/>
  <c r="DRF165" i="82"/>
  <c r="DRE165" i="82"/>
  <c r="DRD165" i="82"/>
  <c r="DRC165" i="82"/>
  <c r="DRB165" i="82"/>
  <c r="DRA165" i="82"/>
  <c r="DQZ165" i="82"/>
  <c r="DQY165" i="82"/>
  <c r="DQX165" i="82"/>
  <c r="DQW165" i="82"/>
  <c r="DQV165" i="82"/>
  <c r="DQU165" i="82"/>
  <c r="DQT165" i="82"/>
  <c r="DQS165" i="82"/>
  <c r="DQR165" i="82"/>
  <c r="DQQ165" i="82"/>
  <c r="DQP165" i="82"/>
  <c r="DQO165" i="82"/>
  <c r="DQN165" i="82"/>
  <c r="DQM165" i="82"/>
  <c r="DQL165" i="82"/>
  <c r="DQK165" i="82"/>
  <c r="DQJ165" i="82"/>
  <c r="DQI165" i="82"/>
  <c r="DQH165" i="82"/>
  <c r="DQG165" i="82"/>
  <c r="DQF165" i="82"/>
  <c r="DQE165" i="82"/>
  <c r="DQD165" i="82"/>
  <c r="DQC165" i="82"/>
  <c r="DQB165" i="82"/>
  <c r="DQA165" i="82"/>
  <c r="DPZ165" i="82"/>
  <c r="DPY165" i="82"/>
  <c r="DPX165" i="82"/>
  <c r="DPW165" i="82"/>
  <c r="DPV165" i="82"/>
  <c r="DPU165" i="82"/>
  <c r="DPT165" i="82"/>
  <c r="DPS165" i="82"/>
  <c r="DPR165" i="82"/>
  <c r="DPQ165" i="82"/>
  <c r="DPP165" i="82"/>
  <c r="DPO165" i="82"/>
  <c r="DPN165" i="82"/>
  <c r="DPM165" i="82"/>
  <c r="DPL165" i="82"/>
  <c r="DPK165" i="82"/>
  <c r="DPJ165" i="82"/>
  <c r="DPI165" i="82"/>
  <c r="DPH165" i="82"/>
  <c r="DPG165" i="82"/>
  <c r="DPF165" i="82"/>
  <c r="DPE165" i="82"/>
  <c r="DPD165" i="82"/>
  <c r="DPC165" i="82"/>
  <c r="DPB165" i="82"/>
  <c r="DPA165" i="82"/>
  <c r="DOZ165" i="82"/>
  <c r="DOY165" i="82"/>
  <c r="DOX165" i="82"/>
  <c r="DOW165" i="82"/>
  <c r="DOV165" i="82"/>
  <c r="DOU165" i="82"/>
  <c r="DOT165" i="82"/>
  <c r="DOS165" i="82"/>
  <c r="DOR165" i="82"/>
  <c r="DOQ165" i="82"/>
  <c r="DOP165" i="82"/>
  <c r="DOO165" i="82"/>
  <c r="DON165" i="82"/>
  <c r="DOM165" i="82"/>
  <c r="DOL165" i="82"/>
  <c r="DOK165" i="82"/>
  <c r="DOJ165" i="82"/>
  <c r="DOI165" i="82"/>
  <c r="DOH165" i="82"/>
  <c r="DOG165" i="82"/>
  <c r="DOF165" i="82"/>
  <c r="DOE165" i="82"/>
  <c r="DOD165" i="82"/>
  <c r="DOC165" i="82"/>
  <c r="DOB165" i="82"/>
  <c r="DOA165" i="82"/>
  <c r="DNZ165" i="82"/>
  <c r="DNY165" i="82"/>
  <c r="DNX165" i="82"/>
  <c r="DNW165" i="82"/>
  <c r="DNV165" i="82"/>
  <c r="DNU165" i="82"/>
  <c r="DNT165" i="82"/>
  <c r="DNS165" i="82"/>
  <c r="DNR165" i="82"/>
  <c r="DNQ165" i="82"/>
  <c r="DNP165" i="82"/>
  <c r="DNO165" i="82"/>
  <c r="DNN165" i="82"/>
  <c r="DNM165" i="82"/>
  <c r="DNL165" i="82"/>
  <c r="DNK165" i="82"/>
  <c r="DNJ165" i="82"/>
  <c r="DNI165" i="82"/>
  <c r="DNH165" i="82"/>
  <c r="DNG165" i="82"/>
  <c r="DNF165" i="82"/>
  <c r="DNE165" i="82"/>
  <c r="DND165" i="82"/>
  <c r="DNC165" i="82"/>
  <c r="DNB165" i="82"/>
  <c r="DNA165" i="82"/>
  <c r="DMZ165" i="82"/>
  <c r="DMY165" i="82"/>
  <c r="DMX165" i="82"/>
  <c r="DMW165" i="82"/>
  <c r="DMV165" i="82"/>
  <c r="DMU165" i="82"/>
  <c r="DMT165" i="82"/>
  <c r="DMS165" i="82"/>
  <c r="DMR165" i="82"/>
  <c r="DMQ165" i="82"/>
  <c r="DMP165" i="82"/>
  <c r="DMO165" i="82"/>
  <c r="DMN165" i="82"/>
  <c r="DMM165" i="82"/>
  <c r="DML165" i="82"/>
  <c r="DMK165" i="82"/>
  <c r="DMJ165" i="82"/>
  <c r="DMI165" i="82"/>
  <c r="DMH165" i="82"/>
  <c r="DMG165" i="82"/>
  <c r="DMF165" i="82"/>
  <c r="DME165" i="82"/>
  <c r="DMD165" i="82"/>
  <c r="DMC165" i="82"/>
  <c r="DMB165" i="82"/>
  <c r="DMA165" i="82"/>
  <c r="DLZ165" i="82"/>
  <c r="DLY165" i="82"/>
  <c r="DLX165" i="82"/>
  <c r="DLW165" i="82"/>
  <c r="DLV165" i="82"/>
  <c r="DLU165" i="82"/>
  <c r="DLT165" i="82"/>
  <c r="DLS165" i="82"/>
  <c r="DLR165" i="82"/>
  <c r="DLQ165" i="82"/>
  <c r="DLP165" i="82"/>
  <c r="DLO165" i="82"/>
  <c r="DLN165" i="82"/>
  <c r="DLM165" i="82"/>
  <c r="DLL165" i="82"/>
  <c r="DLK165" i="82"/>
  <c r="DLJ165" i="82"/>
  <c r="DLI165" i="82"/>
  <c r="DLH165" i="82"/>
  <c r="DLG165" i="82"/>
  <c r="DLF165" i="82"/>
  <c r="DLE165" i="82"/>
  <c r="DLD165" i="82"/>
  <c r="DLC165" i="82"/>
  <c r="DLB165" i="82"/>
  <c r="DLA165" i="82"/>
  <c r="DKZ165" i="82"/>
  <c r="DKY165" i="82"/>
  <c r="DKX165" i="82"/>
  <c r="DKW165" i="82"/>
  <c r="DKV165" i="82"/>
  <c r="DKU165" i="82"/>
  <c r="DKT165" i="82"/>
  <c r="DKS165" i="82"/>
  <c r="DKR165" i="82"/>
  <c r="DKQ165" i="82"/>
  <c r="DKP165" i="82"/>
  <c r="DKO165" i="82"/>
  <c r="DKN165" i="82"/>
  <c r="DKM165" i="82"/>
  <c r="DKL165" i="82"/>
  <c r="DKK165" i="82"/>
  <c r="DKJ165" i="82"/>
  <c r="DKI165" i="82"/>
  <c r="DKH165" i="82"/>
  <c r="DKG165" i="82"/>
  <c r="DKF165" i="82"/>
  <c r="DKE165" i="82"/>
  <c r="DKD165" i="82"/>
  <c r="DKC165" i="82"/>
  <c r="DKB165" i="82"/>
  <c r="DKA165" i="82"/>
  <c r="DJZ165" i="82"/>
  <c r="DJY165" i="82"/>
  <c r="DJX165" i="82"/>
  <c r="DJW165" i="82"/>
  <c r="DJV165" i="82"/>
  <c r="DJU165" i="82"/>
  <c r="DJT165" i="82"/>
  <c r="DJS165" i="82"/>
  <c r="DJR165" i="82"/>
  <c r="DJQ165" i="82"/>
  <c r="DJP165" i="82"/>
  <c r="DJO165" i="82"/>
  <c r="DJN165" i="82"/>
  <c r="DJM165" i="82"/>
  <c r="DJL165" i="82"/>
  <c r="DJK165" i="82"/>
  <c r="DJJ165" i="82"/>
  <c r="DJI165" i="82"/>
  <c r="DJH165" i="82"/>
  <c r="DJG165" i="82"/>
  <c r="DJF165" i="82"/>
  <c r="DJE165" i="82"/>
  <c r="DJD165" i="82"/>
  <c r="DJC165" i="82"/>
  <c r="DJB165" i="82"/>
  <c r="DJA165" i="82"/>
  <c r="DIZ165" i="82"/>
  <c r="DIY165" i="82"/>
  <c r="DIX165" i="82"/>
  <c r="DIW165" i="82"/>
  <c r="DIV165" i="82"/>
  <c r="DIU165" i="82"/>
  <c r="DIT165" i="82"/>
  <c r="DIS165" i="82"/>
  <c r="DIR165" i="82"/>
  <c r="DIQ165" i="82"/>
  <c r="DIP165" i="82"/>
  <c r="DIO165" i="82"/>
  <c r="DIN165" i="82"/>
  <c r="DIM165" i="82"/>
  <c r="DIL165" i="82"/>
  <c r="DIK165" i="82"/>
  <c r="DIJ165" i="82"/>
  <c r="DII165" i="82"/>
  <c r="DIH165" i="82"/>
  <c r="DIG165" i="82"/>
  <c r="DIF165" i="82"/>
  <c r="DIE165" i="82"/>
  <c r="DID165" i="82"/>
  <c r="DIC165" i="82"/>
  <c r="DIB165" i="82"/>
  <c r="DIA165" i="82"/>
  <c r="DHZ165" i="82"/>
  <c r="DHY165" i="82"/>
  <c r="DHX165" i="82"/>
  <c r="DHW165" i="82"/>
  <c r="DHV165" i="82"/>
  <c r="DHU165" i="82"/>
  <c r="DHT165" i="82"/>
  <c r="DHS165" i="82"/>
  <c r="DHR165" i="82"/>
  <c r="DHQ165" i="82"/>
  <c r="DHP165" i="82"/>
  <c r="DHO165" i="82"/>
  <c r="DHN165" i="82"/>
  <c r="DHM165" i="82"/>
  <c r="DHL165" i="82"/>
  <c r="DHK165" i="82"/>
  <c r="DHJ165" i="82"/>
  <c r="DHI165" i="82"/>
  <c r="DHH165" i="82"/>
  <c r="DHG165" i="82"/>
  <c r="DHF165" i="82"/>
  <c r="DHE165" i="82"/>
  <c r="DHD165" i="82"/>
  <c r="DHC165" i="82"/>
  <c r="DHB165" i="82"/>
  <c r="DHA165" i="82"/>
  <c r="DGZ165" i="82"/>
  <c r="DGY165" i="82"/>
  <c r="DGX165" i="82"/>
  <c r="DGW165" i="82"/>
  <c r="DGV165" i="82"/>
  <c r="DGU165" i="82"/>
  <c r="DGT165" i="82"/>
  <c r="DGS165" i="82"/>
  <c r="DGR165" i="82"/>
  <c r="DGQ165" i="82"/>
  <c r="DGP165" i="82"/>
  <c r="DGO165" i="82"/>
  <c r="DGN165" i="82"/>
  <c r="DGM165" i="82"/>
  <c r="DGL165" i="82"/>
  <c r="DGK165" i="82"/>
  <c r="DGJ165" i="82"/>
  <c r="DGI165" i="82"/>
  <c r="DGH165" i="82"/>
  <c r="DGG165" i="82"/>
  <c r="DGF165" i="82"/>
  <c r="DGE165" i="82"/>
  <c r="DGD165" i="82"/>
  <c r="DGC165" i="82"/>
  <c r="DGB165" i="82"/>
  <c r="DGA165" i="82"/>
  <c r="DFZ165" i="82"/>
  <c r="DFY165" i="82"/>
  <c r="DFX165" i="82"/>
  <c r="DFW165" i="82"/>
  <c r="DFV165" i="82"/>
  <c r="DFU165" i="82"/>
  <c r="DFT165" i="82"/>
  <c r="DFS165" i="82"/>
  <c r="DFR165" i="82"/>
  <c r="DFQ165" i="82"/>
  <c r="DFP165" i="82"/>
  <c r="DFO165" i="82"/>
  <c r="DFN165" i="82"/>
  <c r="DFM165" i="82"/>
  <c r="DFL165" i="82"/>
  <c r="DFK165" i="82"/>
  <c r="DFJ165" i="82"/>
  <c r="DFI165" i="82"/>
  <c r="DFH165" i="82"/>
  <c r="DFG165" i="82"/>
  <c r="DFF165" i="82"/>
  <c r="DFE165" i="82"/>
  <c r="DFD165" i="82"/>
  <c r="DFC165" i="82"/>
  <c r="DFB165" i="82"/>
  <c r="DFA165" i="82"/>
  <c r="DEZ165" i="82"/>
  <c r="DEY165" i="82"/>
  <c r="DEX165" i="82"/>
  <c r="DEW165" i="82"/>
  <c r="DEV165" i="82"/>
  <c r="DEU165" i="82"/>
  <c r="DET165" i="82"/>
  <c r="DES165" i="82"/>
  <c r="DER165" i="82"/>
  <c r="DEQ165" i="82"/>
  <c r="DEP165" i="82"/>
  <c r="DEO165" i="82"/>
  <c r="DEN165" i="82"/>
  <c r="DEM165" i="82"/>
  <c r="DEL165" i="82"/>
  <c r="DEK165" i="82"/>
  <c r="DEJ165" i="82"/>
  <c r="DEI165" i="82"/>
  <c r="DEH165" i="82"/>
  <c r="DEG165" i="82"/>
  <c r="DEF165" i="82"/>
  <c r="DEE165" i="82"/>
  <c r="DED165" i="82"/>
  <c r="DEC165" i="82"/>
  <c r="DEB165" i="82"/>
  <c r="DEA165" i="82"/>
  <c r="DDZ165" i="82"/>
  <c r="DDY165" i="82"/>
  <c r="DDX165" i="82"/>
  <c r="DDW165" i="82"/>
  <c r="DDV165" i="82"/>
  <c r="DDU165" i="82"/>
  <c r="DDT165" i="82"/>
  <c r="DDS165" i="82"/>
  <c r="DDR165" i="82"/>
  <c r="DDQ165" i="82"/>
  <c r="DDP165" i="82"/>
  <c r="DDO165" i="82"/>
  <c r="DDN165" i="82"/>
  <c r="DDM165" i="82"/>
  <c r="DDL165" i="82"/>
  <c r="DDK165" i="82"/>
  <c r="DDJ165" i="82"/>
  <c r="DDI165" i="82"/>
  <c r="DDH165" i="82"/>
  <c r="DDG165" i="82"/>
  <c r="DDF165" i="82"/>
  <c r="DDE165" i="82"/>
  <c r="DDD165" i="82"/>
  <c r="DDC165" i="82"/>
  <c r="DDB165" i="82"/>
  <c r="DDA165" i="82"/>
  <c r="DCZ165" i="82"/>
  <c r="DCY165" i="82"/>
  <c r="DCX165" i="82"/>
  <c r="DCW165" i="82"/>
  <c r="DCV165" i="82"/>
  <c r="DCU165" i="82"/>
  <c r="DCT165" i="82"/>
  <c r="DCS165" i="82"/>
  <c r="DCR165" i="82"/>
  <c r="DCQ165" i="82"/>
  <c r="DCP165" i="82"/>
  <c r="DCO165" i="82"/>
  <c r="DCN165" i="82"/>
  <c r="DCM165" i="82"/>
  <c r="DCL165" i="82"/>
  <c r="DCK165" i="82"/>
  <c r="DCJ165" i="82"/>
  <c r="DCI165" i="82"/>
  <c r="DCH165" i="82"/>
  <c r="DCG165" i="82"/>
  <c r="DCF165" i="82"/>
  <c r="DCE165" i="82"/>
  <c r="DCD165" i="82"/>
  <c r="DCC165" i="82"/>
  <c r="DCB165" i="82"/>
  <c r="DCA165" i="82"/>
  <c r="DBZ165" i="82"/>
  <c r="DBY165" i="82"/>
  <c r="DBX165" i="82"/>
  <c r="DBW165" i="82"/>
  <c r="DBV165" i="82"/>
  <c r="DBU165" i="82"/>
  <c r="DBT165" i="82"/>
  <c r="DBS165" i="82"/>
  <c r="DBR165" i="82"/>
  <c r="DBQ165" i="82"/>
  <c r="DBP165" i="82"/>
  <c r="DBO165" i="82"/>
  <c r="DBN165" i="82"/>
  <c r="DBM165" i="82"/>
  <c r="DBL165" i="82"/>
  <c r="DBK165" i="82"/>
  <c r="DBJ165" i="82"/>
  <c r="DBI165" i="82"/>
  <c r="DBH165" i="82"/>
  <c r="DBG165" i="82"/>
  <c r="DBF165" i="82"/>
  <c r="DBE165" i="82"/>
  <c r="DBD165" i="82"/>
  <c r="DBC165" i="82"/>
  <c r="DBB165" i="82"/>
  <c r="DBA165" i="82"/>
  <c r="DAZ165" i="82"/>
  <c r="DAY165" i="82"/>
  <c r="DAX165" i="82"/>
  <c r="DAW165" i="82"/>
  <c r="DAV165" i="82"/>
  <c r="DAU165" i="82"/>
  <c r="DAT165" i="82"/>
  <c r="DAS165" i="82"/>
  <c r="DAR165" i="82"/>
  <c r="DAQ165" i="82"/>
  <c r="DAP165" i="82"/>
  <c r="DAO165" i="82"/>
  <c r="DAN165" i="82"/>
  <c r="DAM165" i="82"/>
  <c r="DAL165" i="82"/>
  <c r="DAK165" i="82"/>
  <c r="DAJ165" i="82"/>
  <c r="DAI165" i="82"/>
  <c r="DAH165" i="82"/>
  <c r="DAG165" i="82"/>
  <c r="DAF165" i="82"/>
  <c r="DAE165" i="82"/>
  <c r="DAD165" i="82"/>
  <c r="DAC165" i="82"/>
  <c r="DAB165" i="82"/>
  <c r="DAA165" i="82"/>
  <c r="CZZ165" i="82"/>
  <c r="CZY165" i="82"/>
  <c r="CZX165" i="82"/>
  <c r="CZW165" i="82"/>
  <c r="CZV165" i="82"/>
  <c r="CZU165" i="82"/>
  <c r="CZT165" i="82"/>
  <c r="CZS165" i="82"/>
  <c r="CZR165" i="82"/>
  <c r="CZQ165" i="82"/>
  <c r="CZP165" i="82"/>
  <c r="CZO165" i="82"/>
  <c r="CZN165" i="82"/>
  <c r="CZM165" i="82"/>
  <c r="CZL165" i="82"/>
  <c r="CZK165" i="82"/>
  <c r="CZJ165" i="82"/>
  <c r="CZI165" i="82"/>
  <c r="CZH165" i="82"/>
  <c r="CZG165" i="82"/>
  <c r="CZF165" i="82"/>
  <c r="CZE165" i="82"/>
  <c r="CZD165" i="82"/>
  <c r="CZC165" i="82"/>
  <c r="CZB165" i="82"/>
  <c r="CZA165" i="82"/>
  <c r="CYZ165" i="82"/>
  <c r="CYY165" i="82"/>
  <c r="CYX165" i="82"/>
  <c r="CYW165" i="82"/>
  <c r="CYV165" i="82"/>
  <c r="CYU165" i="82"/>
  <c r="CYT165" i="82"/>
  <c r="CYS165" i="82"/>
  <c r="CYR165" i="82"/>
  <c r="CYQ165" i="82"/>
  <c r="CYP165" i="82"/>
  <c r="CYO165" i="82"/>
  <c r="CYN165" i="82"/>
  <c r="CYM165" i="82"/>
  <c r="CYL165" i="82"/>
  <c r="CYK165" i="82"/>
  <c r="CYJ165" i="82"/>
  <c r="CYI165" i="82"/>
  <c r="CYH165" i="82"/>
  <c r="CYG165" i="82"/>
  <c r="CYF165" i="82"/>
  <c r="CYE165" i="82"/>
  <c r="CYD165" i="82"/>
  <c r="CYC165" i="82"/>
  <c r="CYB165" i="82"/>
  <c r="CYA165" i="82"/>
  <c r="CXZ165" i="82"/>
  <c r="CXY165" i="82"/>
  <c r="CXX165" i="82"/>
  <c r="CXW165" i="82"/>
  <c r="CXV165" i="82"/>
  <c r="CXU165" i="82"/>
  <c r="CXT165" i="82"/>
  <c r="CXS165" i="82"/>
  <c r="CXR165" i="82"/>
  <c r="CXQ165" i="82"/>
  <c r="CXP165" i="82"/>
  <c r="CXO165" i="82"/>
  <c r="CXN165" i="82"/>
  <c r="CXM165" i="82"/>
  <c r="CXL165" i="82"/>
  <c r="CXK165" i="82"/>
  <c r="CXJ165" i="82"/>
  <c r="CXI165" i="82"/>
  <c r="CXH165" i="82"/>
  <c r="CXG165" i="82"/>
  <c r="CXF165" i="82"/>
  <c r="CXE165" i="82"/>
  <c r="CXD165" i="82"/>
  <c r="CXC165" i="82"/>
  <c r="CXB165" i="82"/>
  <c r="CXA165" i="82"/>
  <c r="CWZ165" i="82"/>
  <c r="CWY165" i="82"/>
  <c r="CWX165" i="82"/>
  <c r="CWW165" i="82"/>
  <c r="CWV165" i="82"/>
  <c r="CWU165" i="82"/>
  <c r="CWT165" i="82"/>
  <c r="CWS165" i="82"/>
  <c r="CWR165" i="82"/>
  <c r="CWQ165" i="82"/>
  <c r="CWP165" i="82"/>
  <c r="CWO165" i="82"/>
  <c r="CWN165" i="82"/>
  <c r="CWM165" i="82"/>
  <c r="CWL165" i="82"/>
  <c r="CWK165" i="82"/>
  <c r="CWJ165" i="82"/>
  <c r="CWI165" i="82"/>
  <c r="CWH165" i="82"/>
  <c r="CWG165" i="82"/>
  <c r="CWF165" i="82"/>
  <c r="CWE165" i="82"/>
  <c r="CWD165" i="82"/>
  <c r="CWC165" i="82"/>
  <c r="CWB165" i="82"/>
  <c r="CWA165" i="82"/>
  <c r="CVZ165" i="82"/>
  <c r="CVY165" i="82"/>
  <c r="CVX165" i="82"/>
  <c r="CVW165" i="82"/>
  <c r="CVV165" i="82"/>
  <c r="CVU165" i="82"/>
  <c r="CVT165" i="82"/>
  <c r="CVS165" i="82"/>
  <c r="CVR165" i="82"/>
  <c r="CVQ165" i="82"/>
  <c r="CVP165" i="82"/>
  <c r="CVO165" i="82"/>
  <c r="CVN165" i="82"/>
  <c r="CVM165" i="82"/>
  <c r="CVL165" i="82"/>
  <c r="CVK165" i="82"/>
  <c r="CVJ165" i="82"/>
  <c r="CVI165" i="82"/>
  <c r="CVH165" i="82"/>
  <c r="CVG165" i="82"/>
  <c r="CVF165" i="82"/>
  <c r="CVE165" i="82"/>
  <c r="CVD165" i="82"/>
  <c r="CVC165" i="82"/>
  <c r="CVB165" i="82"/>
  <c r="CVA165" i="82"/>
  <c r="CUZ165" i="82"/>
  <c r="CUY165" i="82"/>
  <c r="CUX165" i="82"/>
  <c r="CUW165" i="82"/>
  <c r="CUV165" i="82"/>
  <c r="CUU165" i="82"/>
  <c r="CUT165" i="82"/>
  <c r="CUS165" i="82"/>
  <c r="CUR165" i="82"/>
  <c r="CUQ165" i="82"/>
  <c r="CUP165" i="82"/>
  <c r="CUO165" i="82"/>
  <c r="CUN165" i="82"/>
  <c r="CUM165" i="82"/>
  <c r="CUL165" i="82"/>
  <c r="CUK165" i="82"/>
  <c r="CUJ165" i="82"/>
  <c r="CUI165" i="82"/>
  <c r="CUH165" i="82"/>
  <c r="CUG165" i="82"/>
  <c r="CUF165" i="82"/>
  <c r="CUE165" i="82"/>
  <c r="CUD165" i="82"/>
  <c r="CUC165" i="82"/>
  <c r="CUB165" i="82"/>
  <c r="CUA165" i="82"/>
  <c r="CTZ165" i="82"/>
  <c r="CTY165" i="82"/>
  <c r="CTX165" i="82"/>
  <c r="CTW165" i="82"/>
  <c r="CTV165" i="82"/>
  <c r="CTU165" i="82"/>
  <c r="CTT165" i="82"/>
  <c r="CTS165" i="82"/>
  <c r="CTR165" i="82"/>
  <c r="CTQ165" i="82"/>
  <c r="CTP165" i="82"/>
  <c r="CTO165" i="82"/>
  <c r="CTN165" i="82"/>
  <c r="CTM165" i="82"/>
  <c r="CTL165" i="82"/>
  <c r="CTK165" i="82"/>
  <c r="CTJ165" i="82"/>
  <c r="CTI165" i="82"/>
  <c r="CTH165" i="82"/>
  <c r="CTG165" i="82"/>
  <c r="CTF165" i="82"/>
  <c r="CTE165" i="82"/>
  <c r="CTD165" i="82"/>
  <c r="CTC165" i="82"/>
  <c r="CTB165" i="82"/>
  <c r="CTA165" i="82"/>
  <c r="CSZ165" i="82"/>
  <c r="CSY165" i="82"/>
  <c r="CSX165" i="82"/>
  <c r="CSW165" i="82"/>
  <c r="CSV165" i="82"/>
  <c r="CSU165" i="82"/>
  <c r="CST165" i="82"/>
  <c r="CSS165" i="82"/>
  <c r="CSR165" i="82"/>
  <c r="CSQ165" i="82"/>
  <c r="CSP165" i="82"/>
  <c r="CSO165" i="82"/>
  <c r="CSN165" i="82"/>
  <c r="CSM165" i="82"/>
  <c r="CSL165" i="82"/>
  <c r="CSK165" i="82"/>
  <c r="CSJ165" i="82"/>
  <c r="CSI165" i="82"/>
  <c r="CSH165" i="82"/>
  <c r="CSG165" i="82"/>
  <c r="CSF165" i="82"/>
  <c r="CSE165" i="82"/>
  <c r="CSD165" i="82"/>
  <c r="CSC165" i="82"/>
  <c r="CSB165" i="82"/>
  <c r="CSA165" i="82"/>
  <c r="CRZ165" i="82"/>
  <c r="CRY165" i="82"/>
  <c r="CRX165" i="82"/>
  <c r="CRW165" i="82"/>
  <c r="CRV165" i="82"/>
  <c r="CRU165" i="82"/>
  <c r="CRT165" i="82"/>
  <c r="CRS165" i="82"/>
  <c r="CRR165" i="82"/>
  <c r="CRQ165" i="82"/>
  <c r="CRP165" i="82"/>
  <c r="CRO165" i="82"/>
  <c r="CRN165" i="82"/>
  <c r="CRM165" i="82"/>
  <c r="CRL165" i="82"/>
  <c r="CRK165" i="82"/>
  <c r="CRJ165" i="82"/>
  <c r="CRI165" i="82"/>
  <c r="CRH165" i="82"/>
  <c r="CRG165" i="82"/>
  <c r="CRF165" i="82"/>
  <c r="CRE165" i="82"/>
  <c r="CRD165" i="82"/>
  <c r="CRC165" i="82"/>
  <c r="CRB165" i="82"/>
  <c r="CRA165" i="82"/>
  <c r="CQZ165" i="82"/>
  <c r="CQY165" i="82"/>
  <c r="CQX165" i="82"/>
  <c r="CQW165" i="82"/>
  <c r="CQV165" i="82"/>
  <c r="CQU165" i="82"/>
  <c r="CQT165" i="82"/>
  <c r="CQS165" i="82"/>
  <c r="CQR165" i="82"/>
  <c r="CQQ165" i="82"/>
  <c r="CQP165" i="82"/>
  <c r="CQO165" i="82"/>
  <c r="CQN165" i="82"/>
  <c r="CQM165" i="82"/>
  <c r="CQL165" i="82"/>
  <c r="CQK165" i="82"/>
  <c r="CQJ165" i="82"/>
  <c r="CQI165" i="82"/>
  <c r="CQH165" i="82"/>
  <c r="CQG165" i="82"/>
  <c r="CQF165" i="82"/>
  <c r="CQE165" i="82"/>
  <c r="CQD165" i="82"/>
  <c r="CQC165" i="82"/>
  <c r="CQB165" i="82"/>
  <c r="CQA165" i="82"/>
  <c r="CPZ165" i="82"/>
  <c r="CPY165" i="82"/>
  <c r="CPX165" i="82"/>
  <c r="CPW165" i="82"/>
  <c r="CPV165" i="82"/>
  <c r="CPU165" i="82"/>
  <c r="CPT165" i="82"/>
  <c r="CPS165" i="82"/>
  <c r="CPR165" i="82"/>
  <c r="CPQ165" i="82"/>
  <c r="CPP165" i="82"/>
  <c r="CPO165" i="82"/>
  <c r="CPN165" i="82"/>
  <c r="CPM165" i="82"/>
  <c r="CPL165" i="82"/>
  <c r="CPK165" i="82"/>
  <c r="CPJ165" i="82"/>
  <c r="CPI165" i="82"/>
  <c r="CPH165" i="82"/>
  <c r="CPG165" i="82"/>
  <c r="CPF165" i="82"/>
  <c r="CPE165" i="82"/>
  <c r="CPD165" i="82"/>
  <c r="CPC165" i="82"/>
  <c r="CPB165" i="82"/>
  <c r="CPA165" i="82"/>
  <c r="COZ165" i="82"/>
  <c r="COY165" i="82"/>
  <c r="COX165" i="82"/>
  <c r="COW165" i="82"/>
  <c r="COV165" i="82"/>
  <c r="COU165" i="82"/>
  <c r="COT165" i="82"/>
  <c r="COS165" i="82"/>
  <c r="COR165" i="82"/>
  <c r="COQ165" i="82"/>
  <c r="COP165" i="82"/>
  <c r="COO165" i="82"/>
  <c r="CON165" i="82"/>
  <c r="COM165" i="82"/>
  <c r="COL165" i="82"/>
  <c r="COK165" i="82"/>
  <c r="COJ165" i="82"/>
  <c r="COI165" i="82"/>
  <c r="COH165" i="82"/>
  <c r="COG165" i="82"/>
  <c r="COF165" i="82"/>
  <c r="COE165" i="82"/>
  <c r="COD165" i="82"/>
  <c r="COC165" i="82"/>
  <c r="COB165" i="82"/>
  <c r="COA165" i="82"/>
  <c r="CNZ165" i="82"/>
  <c r="CNY165" i="82"/>
  <c r="CNX165" i="82"/>
  <c r="CNW165" i="82"/>
  <c r="CNV165" i="82"/>
  <c r="CNU165" i="82"/>
  <c r="CNT165" i="82"/>
  <c r="CNS165" i="82"/>
  <c r="CNR165" i="82"/>
  <c r="CNQ165" i="82"/>
  <c r="CNP165" i="82"/>
  <c r="CNO165" i="82"/>
  <c r="CNN165" i="82"/>
  <c r="CNM165" i="82"/>
  <c r="CNL165" i="82"/>
  <c r="CNK165" i="82"/>
  <c r="CNJ165" i="82"/>
  <c r="CNI165" i="82"/>
  <c r="CNH165" i="82"/>
  <c r="CNG165" i="82"/>
  <c r="CNF165" i="82"/>
  <c r="CNE165" i="82"/>
  <c r="CND165" i="82"/>
  <c r="CNC165" i="82"/>
  <c r="CNB165" i="82"/>
  <c r="CNA165" i="82"/>
  <c r="CMZ165" i="82"/>
  <c r="CMY165" i="82"/>
  <c r="CMX165" i="82"/>
  <c r="CMW165" i="82"/>
  <c r="CMV165" i="82"/>
  <c r="CMU165" i="82"/>
  <c r="CMT165" i="82"/>
  <c r="CMS165" i="82"/>
  <c r="CMR165" i="82"/>
  <c r="CMQ165" i="82"/>
  <c r="CMP165" i="82"/>
  <c r="CMO165" i="82"/>
  <c r="CMN165" i="82"/>
  <c r="CMM165" i="82"/>
  <c r="CML165" i="82"/>
  <c r="CMK165" i="82"/>
  <c r="CMJ165" i="82"/>
  <c r="CMI165" i="82"/>
  <c r="CMH165" i="82"/>
  <c r="CMG165" i="82"/>
  <c r="CMF165" i="82"/>
  <c r="CME165" i="82"/>
  <c r="CMD165" i="82"/>
  <c r="CMC165" i="82"/>
  <c r="CMB165" i="82"/>
  <c r="CMA165" i="82"/>
  <c r="CLZ165" i="82"/>
  <c r="CLY165" i="82"/>
  <c r="CLX165" i="82"/>
  <c r="CLW165" i="82"/>
  <c r="CLV165" i="82"/>
  <c r="CLU165" i="82"/>
  <c r="CLT165" i="82"/>
  <c r="CLS165" i="82"/>
  <c r="CLR165" i="82"/>
  <c r="CLQ165" i="82"/>
  <c r="CLP165" i="82"/>
  <c r="CLO165" i="82"/>
  <c r="CLN165" i="82"/>
  <c r="CLM165" i="82"/>
  <c r="CLL165" i="82"/>
  <c r="CLK165" i="82"/>
  <c r="CLJ165" i="82"/>
  <c r="CLI165" i="82"/>
  <c r="CLH165" i="82"/>
  <c r="CLG165" i="82"/>
  <c r="CLF165" i="82"/>
  <c r="CLE165" i="82"/>
  <c r="CLD165" i="82"/>
  <c r="CLC165" i="82"/>
  <c r="CLB165" i="82"/>
  <c r="CLA165" i="82"/>
  <c r="CKZ165" i="82"/>
  <c r="CKY165" i="82"/>
  <c r="CKX165" i="82"/>
  <c r="CKW165" i="82"/>
  <c r="CKV165" i="82"/>
  <c r="CKU165" i="82"/>
  <c r="CKT165" i="82"/>
  <c r="CKS165" i="82"/>
  <c r="CKR165" i="82"/>
  <c r="CKQ165" i="82"/>
  <c r="CKP165" i="82"/>
  <c r="CKO165" i="82"/>
  <c r="CKN165" i="82"/>
  <c r="CKM165" i="82"/>
  <c r="CKL165" i="82"/>
  <c r="CKK165" i="82"/>
  <c r="CKJ165" i="82"/>
  <c r="CKI165" i="82"/>
  <c r="CKH165" i="82"/>
  <c r="CKG165" i="82"/>
  <c r="CKF165" i="82"/>
  <c r="CKE165" i="82"/>
  <c r="CKD165" i="82"/>
  <c r="CKC165" i="82"/>
  <c r="CKB165" i="82"/>
  <c r="CKA165" i="82"/>
  <c r="CJZ165" i="82"/>
  <c r="CJY165" i="82"/>
  <c r="CJX165" i="82"/>
  <c r="CJW165" i="82"/>
  <c r="CJV165" i="82"/>
  <c r="CJU165" i="82"/>
  <c r="CJT165" i="82"/>
  <c r="CJS165" i="82"/>
  <c r="CJR165" i="82"/>
  <c r="CJQ165" i="82"/>
  <c r="CJP165" i="82"/>
  <c r="CJO165" i="82"/>
  <c r="CJN165" i="82"/>
  <c r="CJM165" i="82"/>
  <c r="CJL165" i="82"/>
  <c r="CJK165" i="82"/>
  <c r="CJJ165" i="82"/>
  <c r="CJI165" i="82"/>
  <c r="CJH165" i="82"/>
  <c r="CJG165" i="82"/>
  <c r="CJF165" i="82"/>
  <c r="CJE165" i="82"/>
  <c r="CJD165" i="82"/>
  <c r="CJC165" i="82"/>
  <c r="CJB165" i="82"/>
  <c r="CJA165" i="82"/>
  <c r="CIZ165" i="82"/>
  <c r="CIY165" i="82"/>
  <c r="CIX165" i="82"/>
  <c r="CIW165" i="82"/>
  <c r="CIV165" i="82"/>
  <c r="CIU165" i="82"/>
  <c r="CIT165" i="82"/>
  <c r="CIS165" i="82"/>
  <c r="CIR165" i="82"/>
  <c r="CIQ165" i="82"/>
  <c r="CIP165" i="82"/>
  <c r="CIO165" i="82"/>
  <c r="CIN165" i="82"/>
  <c r="CIM165" i="82"/>
  <c r="CIL165" i="82"/>
  <c r="CIK165" i="82"/>
  <c r="CIJ165" i="82"/>
  <c r="CII165" i="82"/>
  <c r="CIH165" i="82"/>
  <c r="CIG165" i="82"/>
  <c r="CIF165" i="82"/>
  <c r="CIE165" i="82"/>
  <c r="CID165" i="82"/>
  <c r="CIC165" i="82"/>
  <c r="CIB165" i="82"/>
  <c r="CIA165" i="82"/>
  <c r="CHZ165" i="82"/>
  <c r="CHY165" i="82"/>
  <c r="CHX165" i="82"/>
  <c r="CHW165" i="82"/>
  <c r="CHV165" i="82"/>
  <c r="CHU165" i="82"/>
  <c r="CHT165" i="82"/>
  <c r="CHS165" i="82"/>
  <c r="CHR165" i="82"/>
  <c r="CHQ165" i="82"/>
  <c r="CHP165" i="82"/>
  <c r="CHO165" i="82"/>
  <c r="CHN165" i="82"/>
  <c r="CHM165" i="82"/>
  <c r="CHL165" i="82"/>
  <c r="CHK165" i="82"/>
  <c r="CHJ165" i="82"/>
  <c r="CHI165" i="82"/>
  <c r="CHH165" i="82"/>
  <c r="CHG165" i="82"/>
  <c r="CHF165" i="82"/>
  <c r="CHE165" i="82"/>
  <c r="CHD165" i="82"/>
  <c r="CHC165" i="82"/>
  <c r="CHB165" i="82"/>
  <c r="CHA165" i="82"/>
  <c r="CGZ165" i="82"/>
  <c r="CGY165" i="82"/>
  <c r="CGX165" i="82"/>
  <c r="CGW165" i="82"/>
  <c r="CGV165" i="82"/>
  <c r="CGU165" i="82"/>
  <c r="CGT165" i="82"/>
  <c r="CGS165" i="82"/>
  <c r="CGR165" i="82"/>
  <c r="CGQ165" i="82"/>
  <c r="CGP165" i="82"/>
  <c r="CGO165" i="82"/>
  <c r="CGN165" i="82"/>
  <c r="CGM165" i="82"/>
  <c r="CGL165" i="82"/>
  <c r="CGK165" i="82"/>
  <c r="CGJ165" i="82"/>
  <c r="CGI165" i="82"/>
  <c r="CGH165" i="82"/>
  <c r="CGG165" i="82"/>
  <c r="CGF165" i="82"/>
  <c r="CGE165" i="82"/>
  <c r="CGD165" i="82"/>
  <c r="CGC165" i="82"/>
  <c r="CGB165" i="82"/>
  <c r="CGA165" i="82"/>
  <c r="CFZ165" i="82"/>
  <c r="CFY165" i="82"/>
  <c r="CFX165" i="82"/>
  <c r="CFW165" i="82"/>
  <c r="CFV165" i="82"/>
  <c r="CFU165" i="82"/>
  <c r="CFT165" i="82"/>
  <c r="CFS165" i="82"/>
  <c r="CFR165" i="82"/>
  <c r="CFQ165" i="82"/>
  <c r="CFP165" i="82"/>
  <c r="CFO165" i="82"/>
  <c r="CFN165" i="82"/>
  <c r="CFM165" i="82"/>
  <c r="CFL165" i="82"/>
  <c r="CFK165" i="82"/>
  <c r="CFJ165" i="82"/>
  <c r="CFI165" i="82"/>
  <c r="CFH165" i="82"/>
  <c r="CFG165" i="82"/>
  <c r="CFF165" i="82"/>
  <c r="CFE165" i="82"/>
  <c r="CFD165" i="82"/>
  <c r="CFC165" i="82"/>
  <c r="CFB165" i="82"/>
  <c r="CFA165" i="82"/>
  <c r="CEZ165" i="82"/>
  <c r="CEY165" i="82"/>
  <c r="CEX165" i="82"/>
  <c r="CEW165" i="82"/>
  <c r="CEV165" i="82"/>
  <c r="CEU165" i="82"/>
  <c r="CET165" i="82"/>
  <c r="CES165" i="82"/>
  <c r="CER165" i="82"/>
  <c r="CEQ165" i="82"/>
  <c r="CEP165" i="82"/>
  <c r="CEO165" i="82"/>
  <c r="CEN165" i="82"/>
  <c r="CEM165" i="82"/>
  <c r="CEL165" i="82"/>
  <c r="CEK165" i="82"/>
  <c r="CEJ165" i="82"/>
  <c r="CEI165" i="82"/>
  <c r="CEH165" i="82"/>
  <c r="CEG165" i="82"/>
  <c r="CEF165" i="82"/>
  <c r="CEE165" i="82"/>
  <c r="CED165" i="82"/>
  <c r="CEC165" i="82"/>
  <c r="CEB165" i="82"/>
  <c r="CEA165" i="82"/>
  <c r="CDZ165" i="82"/>
  <c r="CDY165" i="82"/>
  <c r="CDX165" i="82"/>
  <c r="CDW165" i="82"/>
  <c r="CDV165" i="82"/>
  <c r="CDU165" i="82"/>
  <c r="CDT165" i="82"/>
  <c r="CDS165" i="82"/>
  <c r="CDR165" i="82"/>
  <c r="CDQ165" i="82"/>
  <c r="CDP165" i="82"/>
  <c r="CDO165" i="82"/>
  <c r="CDN165" i="82"/>
  <c r="CDM165" i="82"/>
  <c r="CDL165" i="82"/>
  <c r="CDK165" i="82"/>
  <c r="CDJ165" i="82"/>
  <c r="CDI165" i="82"/>
  <c r="CDH165" i="82"/>
  <c r="CDG165" i="82"/>
  <c r="CDF165" i="82"/>
  <c r="CDE165" i="82"/>
  <c r="CDD165" i="82"/>
  <c r="CDC165" i="82"/>
  <c r="CDB165" i="82"/>
  <c r="CDA165" i="82"/>
  <c r="CCZ165" i="82"/>
  <c r="CCY165" i="82"/>
  <c r="CCX165" i="82"/>
  <c r="CCW165" i="82"/>
  <c r="CCV165" i="82"/>
  <c r="CCU165" i="82"/>
  <c r="CCT165" i="82"/>
  <c r="CCS165" i="82"/>
  <c r="CCR165" i="82"/>
  <c r="CCQ165" i="82"/>
  <c r="CCP165" i="82"/>
  <c r="CCO165" i="82"/>
  <c r="CCN165" i="82"/>
  <c r="CCM165" i="82"/>
  <c r="CCL165" i="82"/>
  <c r="CCK165" i="82"/>
  <c r="CCJ165" i="82"/>
  <c r="CCI165" i="82"/>
  <c r="CCH165" i="82"/>
  <c r="CCG165" i="82"/>
  <c r="CCF165" i="82"/>
  <c r="CCE165" i="82"/>
  <c r="CCD165" i="82"/>
  <c r="CCC165" i="82"/>
  <c r="CCB165" i="82"/>
  <c r="CCA165" i="82"/>
  <c r="CBZ165" i="82"/>
  <c r="CBY165" i="82"/>
  <c r="CBX165" i="82"/>
  <c r="CBW165" i="82"/>
  <c r="CBV165" i="82"/>
  <c r="CBU165" i="82"/>
  <c r="CBT165" i="82"/>
  <c r="CBS165" i="82"/>
  <c r="CBR165" i="82"/>
  <c r="CBQ165" i="82"/>
  <c r="CBP165" i="82"/>
  <c r="CBO165" i="82"/>
  <c r="CBN165" i="82"/>
  <c r="CBM165" i="82"/>
  <c r="CBL165" i="82"/>
  <c r="CBK165" i="82"/>
  <c r="CBJ165" i="82"/>
  <c r="CBI165" i="82"/>
  <c r="CBH165" i="82"/>
  <c r="CBG165" i="82"/>
  <c r="CBF165" i="82"/>
  <c r="CBE165" i="82"/>
  <c r="CBD165" i="82"/>
  <c r="CBC165" i="82"/>
  <c r="CBB165" i="82"/>
  <c r="CBA165" i="82"/>
  <c r="CAZ165" i="82"/>
  <c r="CAY165" i="82"/>
  <c r="CAX165" i="82"/>
  <c r="CAW165" i="82"/>
  <c r="CAV165" i="82"/>
  <c r="CAU165" i="82"/>
  <c r="CAT165" i="82"/>
  <c r="CAS165" i="82"/>
  <c r="CAR165" i="82"/>
  <c r="CAQ165" i="82"/>
  <c r="CAP165" i="82"/>
  <c r="CAO165" i="82"/>
  <c r="CAN165" i="82"/>
  <c r="CAM165" i="82"/>
  <c r="CAL165" i="82"/>
  <c r="CAK165" i="82"/>
  <c r="CAJ165" i="82"/>
  <c r="CAI165" i="82"/>
  <c r="CAH165" i="82"/>
  <c r="CAG165" i="82"/>
  <c r="CAF165" i="82"/>
  <c r="CAE165" i="82"/>
  <c r="CAD165" i="82"/>
  <c r="CAC165" i="82"/>
  <c r="CAB165" i="82"/>
  <c r="CAA165" i="82"/>
  <c r="BZZ165" i="82"/>
  <c r="BZY165" i="82"/>
  <c r="BZX165" i="82"/>
  <c r="BZW165" i="82"/>
  <c r="BZV165" i="82"/>
  <c r="BZU165" i="82"/>
  <c r="BZT165" i="82"/>
  <c r="BZS165" i="82"/>
  <c r="BZR165" i="82"/>
  <c r="BZQ165" i="82"/>
  <c r="BZP165" i="82"/>
  <c r="BZO165" i="82"/>
  <c r="BZN165" i="82"/>
  <c r="BZM165" i="82"/>
  <c r="BZL165" i="82"/>
  <c r="BZK165" i="82"/>
  <c r="BZJ165" i="82"/>
  <c r="BZI165" i="82"/>
  <c r="BZH165" i="82"/>
  <c r="BZG165" i="82"/>
  <c r="BZF165" i="82"/>
  <c r="BZE165" i="82"/>
  <c r="BZD165" i="82"/>
  <c r="BZC165" i="82"/>
  <c r="BZB165" i="82"/>
  <c r="BZA165" i="82"/>
  <c r="BYZ165" i="82"/>
  <c r="BYY165" i="82"/>
  <c r="BYX165" i="82"/>
  <c r="BYW165" i="82"/>
  <c r="BYV165" i="82"/>
  <c r="BYU165" i="82"/>
  <c r="BYT165" i="82"/>
  <c r="BYS165" i="82"/>
  <c r="BYR165" i="82"/>
  <c r="BYQ165" i="82"/>
  <c r="BYP165" i="82"/>
  <c r="BYO165" i="82"/>
  <c r="BYN165" i="82"/>
  <c r="BYM165" i="82"/>
  <c r="BYL165" i="82"/>
  <c r="BYK165" i="82"/>
  <c r="BYJ165" i="82"/>
  <c r="BYI165" i="82"/>
  <c r="BYH165" i="82"/>
  <c r="BYG165" i="82"/>
  <c r="BYF165" i="82"/>
  <c r="BYE165" i="82"/>
  <c r="BYD165" i="82"/>
  <c r="BYC165" i="82"/>
  <c r="BYB165" i="82"/>
  <c r="BYA165" i="82"/>
  <c r="BXZ165" i="82"/>
  <c r="BXY165" i="82"/>
  <c r="BXX165" i="82"/>
  <c r="BXW165" i="82"/>
  <c r="BXV165" i="82"/>
  <c r="BXU165" i="82"/>
  <c r="BXT165" i="82"/>
  <c r="BXS165" i="82"/>
  <c r="BXR165" i="82"/>
  <c r="BXQ165" i="82"/>
  <c r="BXP165" i="82"/>
  <c r="BXO165" i="82"/>
  <c r="BXN165" i="82"/>
  <c r="BXM165" i="82"/>
  <c r="BXL165" i="82"/>
  <c r="BXK165" i="82"/>
  <c r="BXJ165" i="82"/>
  <c r="BXI165" i="82"/>
  <c r="BXH165" i="82"/>
  <c r="BXG165" i="82"/>
  <c r="BXF165" i="82"/>
  <c r="BXE165" i="82"/>
  <c r="BXD165" i="82"/>
  <c r="BXC165" i="82"/>
  <c r="BXB165" i="82"/>
  <c r="BXA165" i="82"/>
  <c r="BWZ165" i="82"/>
  <c r="BWY165" i="82"/>
  <c r="BWX165" i="82"/>
  <c r="BWW165" i="82"/>
  <c r="BWV165" i="82"/>
  <c r="BWU165" i="82"/>
  <c r="BWT165" i="82"/>
  <c r="BWS165" i="82"/>
  <c r="BWR165" i="82"/>
  <c r="BWQ165" i="82"/>
  <c r="BWP165" i="82"/>
  <c r="BWO165" i="82"/>
  <c r="BWN165" i="82"/>
  <c r="BWM165" i="82"/>
  <c r="BWL165" i="82"/>
  <c r="BWK165" i="82"/>
  <c r="BWJ165" i="82"/>
  <c r="BWI165" i="82"/>
  <c r="BWH165" i="82"/>
  <c r="BWG165" i="82"/>
  <c r="BWF165" i="82"/>
  <c r="BWE165" i="82"/>
  <c r="BWD165" i="82"/>
  <c r="BWC165" i="82"/>
  <c r="BWB165" i="82"/>
  <c r="BWA165" i="82"/>
  <c r="BVZ165" i="82"/>
  <c r="BVY165" i="82"/>
  <c r="BVX165" i="82"/>
  <c r="BVW165" i="82"/>
  <c r="BVV165" i="82"/>
  <c r="BVU165" i="82"/>
  <c r="BVT165" i="82"/>
  <c r="BVS165" i="82"/>
  <c r="BVR165" i="82"/>
  <c r="BVQ165" i="82"/>
  <c r="BVP165" i="82"/>
  <c r="BVO165" i="82"/>
  <c r="BVN165" i="82"/>
  <c r="BVM165" i="82"/>
  <c r="BVL165" i="82"/>
  <c r="BVK165" i="82"/>
  <c r="BVJ165" i="82"/>
  <c r="BVI165" i="82"/>
  <c r="BVH165" i="82"/>
  <c r="BVG165" i="82"/>
  <c r="BVF165" i="82"/>
  <c r="BVE165" i="82"/>
  <c r="BVD165" i="82"/>
  <c r="BVC165" i="82"/>
  <c r="BVB165" i="82"/>
  <c r="BVA165" i="82"/>
  <c r="BUZ165" i="82"/>
  <c r="BUY165" i="82"/>
  <c r="BUX165" i="82"/>
  <c r="BUW165" i="82"/>
  <c r="BUV165" i="82"/>
  <c r="BUU165" i="82"/>
  <c r="BUT165" i="82"/>
  <c r="BUS165" i="82"/>
  <c r="BUR165" i="82"/>
  <c r="BUQ165" i="82"/>
  <c r="BUP165" i="82"/>
  <c r="BUO165" i="82"/>
  <c r="BUN165" i="82"/>
  <c r="BUM165" i="82"/>
  <c r="BUL165" i="82"/>
  <c r="BUK165" i="82"/>
  <c r="BUJ165" i="82"/>
  <c r="BUI165" i="82"/>
  <c r="BUH165" i="82"/>
  <c r="BUG165" i="82"/>
  <c r="BUF165" i="82"/>
  <c r="BUE165" i="82"/>
  <c r="BUD165" i="82"/>
  <c r="BUC165" i="82"/>
  <c r="BUB165" i="82"/>
  <c r="BUA165" i="82"/>
  <c r="BTZ165" i="82"/>
  <c r="BTY165" i="82"/>
  <c r="BTX165" i="82"/>
  <c r="BTW165" i="82"/>
  <c r="BTV165" i="82"/>
  <c r="BTU165" i="82"/>
  <c r="BTT165" i="82"/>
  <c r="BTS165" i="82"/>
  <c r="BTR165" i="82"/>
  <c r="BTQ165" i="82"/>
  <c r="BTP165" i="82"/>
  <c r="BTO165" i="82"/>
  <c r="BTN165" i="82"/>
  <c r="BTM165" i="82"/>
  <c r="BTL165" i="82"/>
  <c r="BTK165" i="82"/>
  <c r="BTJ165" i="82"/>
  <c r="BTI165" i="82"/>
  <c r="BTH165" i="82"/>
  <c r="BTG165" i="82"/>
  <c r="BTF165" i="82"/>
  <c r="BTE165" i="82"/>
  <c r="BTD165" i="82"/>
  <c r="BTC165" i="82"/>
  <c r="BTB165" i="82"/>
  <c r="BTA165" i="82"/>
  <c r="BSZ165" i="82"/>
  <c r="BSY165" i="82"/>
  <c r="BSX165" i="82"/>
  <c r="BSW165" i="82"/>
  <c r="BSV165" i="82"/>
  <c r="BSU165" i="82"/>
  <c r="BST165" i="82"/>
  <c r="BSS165" i="82"/>
  <c r="BSR165" i="82"/>
  <c r="BSQ165" i="82"/>
  <c r="BSP165" i="82"/>
  <c r="BSO165" i="82"/>
  <c r="BSN165" i="82"/>
  <c r="BSM165" i="82"/>
  <c r="BSL165" i="82"/>
  <c r="BSK165" i="82"/>
  <c r="BSJ165" i="82"/>
  <c r="BSI165" i="82"/>
  <c r="BSH165" i="82"/>
  <c r="BSG165" i="82"/>
  <c r="BSF165" i="82"/>
  <c r="BSE165" i="82"/>
  <c r="BSD165" i="82"/>
  <c r="BSC165" i="82"/>
  <c r="BSB165" i="82"/>
  <c r="BSA165" i="82"/>
  <c r="BRZ165" i="82"/>
  <c r="BRY165" i="82"/>
  <c r="BRX165" i="82"/>
  <c r="BRW165" i="82"/>
  <c r="BRV165" i="82"/>
  <c r="BRU165" i="82"/>
  <c r="BRT165" i="82"/>
  <c r="BRS165" i="82"/>
  <c r="BRR165" i="82"/>
  <c r="BRQ165" i="82"/>
  <c r="BRP165" i="82"/>
  <c r="BRO165" i="82"/>
  <c r="BRN165" i="82"/>
  <c r="BRM165" i="82"/>
  <c r="BRL165" i="82"/>
  <c r="BRK165" i="82"/>
  <c r="BRJ165" i="82"/>
  <c r="BRI165" i="82"/>
  <c r="BRH165" i="82"/>
  <c r="BRG165" i="82"/>
  <c r="BRF165" i="82"/>
  <c r="BRE165" i="82"/>
  <c r="BRD165" i="82"/>
  <c r="BRC165" i="82"/>
  <c r="BRB165" i="82"/>
  <c r="BRA165" i="82"/>
  <c r="BQZ165" i="82"/>
  <c r="BQY165" i="82"/>
  <c r="BQX165" i="82"/>
  <c r="BQW165" i="82"/>
  <c r="BQV165" i="82"/>
  <c r="BQU165" i="82"/>
  <c r="BQT165" i="82"/>
  <c r="BQS165" i="82"/>
  <c r="BQR165" i="82"/>
  <c r="BQQ165" i="82"/>
  <c r="BQP165" i="82"/>
  <c r="BQO165" i="82"/>
  <c r="BQN165" i="82"/>
  <c r="BQM165" i="82"/>
  <c r="BQL165" i="82"/>
  <c r="BQK165" i="82"/>
  <c r="BQJ165" i="82"/>
  <c r="BQI165" i="82"/>
  <c r="BQH165" i="82"/>
  <c r="BQG165" i="82"/>
  <c r="BQF165" i="82"/>
  <c r="BQE165" i="82"/>
  <c r="BQD165" i="82"/>
  <c r="BQC165" i="82"/>
  <c r="BQB165" i="82"/>
  <c r="BQA165" i="82"/>
  <c r="BPZ165" i="82"/>
  <c r="BPY165" i="82"/>
  <c r="BPX165" i="82"/>
  <c r="BPW165" i="82"/>
  <c r="BPV165" i="82"/>
  <c r="BPU165" i="82"/>
  <c r="BPT165" i="82"/>
  <c r="BPS165" i="82"/>
  <c r="BPR165" i="82"/>
  <c r="BPQ165" i="82"/>
  <c r="BPP165" i="82"/>
  <c r="BPO165" i="82"/>
  <c r="BPN165" i="82"/>
  <c r="BPM165" i="82"/>
  <c r="BPL165" i="82"/>
  <c r="BPK165" i="82"/>
  <c r="BPJ165" i="82"/>
  <c r="BPI165" i="82"/>
  <c r="BPH165" i="82"/>
  <c r="BPG165" i="82"/>
  <c r="BPF165" i="82"/>
  <c r="BPE165" i="82"/>
  <c r="BPD165" i="82"/>
  <c r="BPC165" i="82"/>
  <c r="BPB165" i="82"/>
  <c r="BPA165" i="82"/>
  <c r="BOZ165" i="82"/>
  <c r="BOY165" i="82"/>
  <c r="BOX165" i="82"/>
  <c r="BOW165" i="82"/>
  <c r="BOV165" i="82"/>
  <c r="BOU165" i="82"/>
  <c r="BOT165" i="82"/>
  <c r="BOS165" i="82"/>
  <c r="BOR165" i="82"/>
  <c r="BOQ165" i="82"/>
  <c r="BOP165" i="82"/>
  <c r="BOO165" i="82"/>
  <c r="BON165" i="82"/>
  <c r="BOM165" i="82"/>
  <c r="BOL165" i="82"/>
  <c r="BOK165" i="82"/>
  <c r="BOJ165" i="82"/>
  <c r="BOI165" i="82"/>
  <c r="BOH165" i="82"/>
  <c r="BOG165" i="82"/>
  <c r="BOF165" i="82"/>
  <c r="BOE165" i="82"/>
  <c r="BOD165" i="82"/>
  <c r="BOC165" i="82"/>
  <c r="BOB165" i="82"/>
  <c r="BOA165" i="82"/>
  <c r="BNZ165" i="82"/>
  <c r="BNY165" i="82"/>
  <c r="BNX165" i="82"/>
  <c r="BNW165" i="82"/>
  <c r="BNV165" i="82"/>
  <c r="BNU165" i="82"/>
  <c r="BNT165" i="82"/>
  <c r="BNS165" i="82"/>
  <c r="BNR165" i="82"/>
  <c r="BNQ165" i="82"/>
  <c r="BNP165" i="82"/>
  <c r="BNO165" i="82"/>
  <c r="BNN165" i="82"/>
  <c r="BNM165" i="82"/>
  <c r="BNL165" i="82"/>
  <c r="BNK165" i="82"/>
  <c r="BNJ165" i="82"/>
  <c r="BNI165" i="82"/>
  <c r="BNH165" i="82"/>
  <c r="BNG165" i="82"/>
  <c r="BNF165" i="82"/>
  <c r="BNE165" i="82"/>
  <c r="BND165" i="82"/>
  <c r="BNC165" i="82"/>
  <c r="BNB165" i="82"/>
  <c r="BNA165" i="82"/>
  <c r="BMZ165" i="82"/>
  <c r="BMY165" i="82"/>
  <c r="BMX165" i="82"/>
  <c r="BMW165" i="82"/>
  <c r="BMV165" i="82"/>
  <c r="BMU165" i="82"/>
  <c r="BMT165" i="82"/>
  <c r="BMS165" i="82"/>
  <c r="BMR165" i="82"/>
  <c r="BMQ165" i="82"/>
  <c r="BMP165" i="82"/>
  <c r="BMO165" i="82"/>
  <c r="BMN165" i="82"/>
  <c r="BMM165" i="82"/>
  <c r="BML165" i="82"/>
  <c r="BMK165" i="82"/>
  <c r="BMJ165" i="82"/>
  <c r="BMI165" i="82"/>
  <c r="BMH165" i="82"/>
  <c r="BMG165" i="82"/>
  <c r="BMF165" i="82"/>
  <c r="BME165" i="82"/>
  <c r="BMD165" i="82"/>
  <c r="BMC165" i="82"/>
  <c r="BMB165" i="82"/>
  <c r="BMA165" i="82"/>
  <c r="BLZ165" i="82"/>
  <c r="BLY165" i="82"/>
  <c r="BLX165" i="82"/>
  <c r="BLW165" i="82"/>
  <c r="BLV165" i="82"/>
  <c r="BLU165" i="82"/>
  <c r="BLT165" i="82"/>
  <c r="BLS165" i="82"/>
  <c r="BLR165" i="82"/>
  <c r="BLQ165" i="82"/>
  <c r="BLP165" i="82"/>
  <c r="BLO165" i="82"/>
  <c r="BLN165" i="82"/>
  <c r="BLM165" i="82"/>
  <c r="BLL165" i="82"/>
  <c r="BLK165" i="82"/>
  <c r="BLJ165" i="82"/>
  <c r="BLI165" i="82"/>
  <c r="BLH165" i="82"/>
  <c r="BLG165" i="82"/>
  <c r="BLF165" i="82"/>
  <c r="BLE165" i="82"/>
  <c r="BLD165" i="82"/>
  <c r="BLC165" i="82"/>
  <c r="BLB165" i="82"/>
  <c r="BLA165" i="82"/>
  <c r="BKZ165" i="82"/>
  <c r="BKY165" i="82"/>
  <c r="BKX165" i="82"/>
  <c r="BKW165" i="82"/>
  <c r="BKV165" i="82"/>
  <c r="BKU165" i="82"/>
  <c r="BKT165" i="82"/>
  <c r="BKS165" i="82"/>
  <c r="BKR165" i="82"/>
  <c r="BKQ165" i="82"/>
  <c r="BKP165" i="82"/>
  <c r="BKO165" i="82"/>
  <c r="BKN165" i="82"/>
  <c r="BKM165" i="82"/>
  <c r="BKL165" i="82"/>
  <c r="BKK165" i="82"/>
  <c r="BKJ165" i="82"/>
  <c r="BKI165" i="82"/>
  <c r="BKH165" i="82"/>
  <c r="BKG165" i="82"/>
  <c r="BKF165" i="82"/>
  <c r="BKE165" i="82"/>
  <c r="BKD165" i="82"/>
  <c r="BKC165" i="82"/>
  <c r="BKB165" i="82"/>
  <c r="BKA165" i="82"/>
  <c r="BJZ165" i="82"/>
  <c r="BJY165" i="82"/>
  <c r="BJX165" i="82"/>
  <c r="BJW165" i="82"/>
  <c r="BJV165" i="82"/>
  <c r="BJU165" i="82"/>
  <c r="BJT165" i="82"/>
  <c r="BJS165" i="82"/>
  <c r="BJR165" i="82"/>
  <c r="BJQ165" i="82"/>
  <c r="BJP165" i="82"/>
  <c r="BJO165" i="82"/>
  <c r="BJN165" i="82"/>
  <c r="BJM165" i="82"/>
  <c r="BJL165" i="82"/>
  <c r="BJK165" i="82"/>
  <c r="BJJ165" i="82"/>
  <c r="BJI165" i="82"/>
  <c r="BJH165" i="82"/>
  <c r="BJG165" i="82"/>
  <c r="BJF165" i="82"/>
  <c r="BJE165" i="82"/>
  <c r="BJD165" i="82"/>
  <c r="BJC165" i="82"/>
  <c r="BJB165" i="82"/>
  <c r="BJA165" i="82"/>
  <c r="BIZ165" i="82"/>
  <c r="BIY165" i="82"/>
  <c r="BIX165" i="82"/>
  <c r="BIW165" i="82"/>
  <c r="BIV165" i="82"/>
  <c r="BIU165" i="82"/>
  <c r="BIT165" i="82"/>
  <c r="BIS165" i="82"/>
  <c r="BIR165" i="82"/>
  <c r="BIQ165" i="82"/>
  <c r="BIP165" i="82"/>
  <c r="BIO165" i="82"/>
  <c r="BIN165" i="82"/>
  <c r="BIM165" i="82"/>
  <c r="BIL165" i="82"/>
  <c r="BIK165" i="82"/>
  <c r="BIJ165" i="82"/>
  <c r="BII165" i="82"/>
  <c r="BIH165" i="82"/>
  <c r="BIG165" i="82"/>
  <c r="BIF165" i="82"/>
  <c r="BIE165" i="82"/>
  <c r="BID165" i="82"/>
  <c r="BIC165" i="82"/>
  <c r="BIB165" i="82"/>
  <c r="BIA165" i="82"/>
  <c r="BHZ165" i="82"/>
  <c r="BHY165" i="82"/>
  <c r="BHX165" i="82"/>
  <c r="BHW165" i="82"/>
  <c r="BHV165" i="82"/>
  <c r="BHU165" i="82"/>
  <c r="BHT165" i="82"/>
  <c r="BHS165" i="82"/>
  <c r="BHR165" i="82"/>
  <c r="BHQ165" i="82"/>
  <c r="BHP165" i="82"/>
  <c r="BHO165" i="82"/>
  <c r="BHN165" i="82"/>
  <c r="BHM165" i="82"/>
  <c r="BHL165" i="82"/>
  <c r="BHK165" i="82"/>
  <c r="BHJ165" i="82"/>
  <c r="BHI165" i="82"/>
  <c r="BHH165" i="82"/>
  <c r="BHG165" i="82"/>
  <c r="BHF165" i="82"/>
  <c r="BHE165" i="82"/>
  <c r="BHD165" i="82"/>
  <c r="BHC165" i="82"/>
  <c r="BHB165" i="82"/>
  <c r="BHA165" i="82"/>
  <c r="BGZ165" i="82"/>
  <c r="BGY165" i="82"/>
  <c r="BGX165" i="82"/>
  <c r="BGW165" i="82"/>
  <c r="BGV165" i="82"/>
  <c r="BGU165" i="82"/>
  <c r="BGT165" i="82"/>
  <c r="BGS165" i="82"/>
  <c r="BGR165" i="82"/>
  <c r="BGQ165" i="82"/>
  <c r="BGP165" i="82"/>
  <c r="BGO165" i="82"/>
  <c r="BGN165" i="82"/>
  <c r="BGM165" i="82"/>
  <c r="BGL165" i="82"/>
  <c r="BGK165" i="82"/>
  <c r="BGJ165" i="82"/>
  <c r="BGI165" i="82"/>
  <c r="BGH165" i="82"/>
  <c r="BGG165" i="82"/>
  <c r="BGF165" i="82"/>
  <c r="BGE165" i="82"/>
  <c r="BGD165" i="82"/>
  <c r="BGC165" i="82"/>
  <c r="BGB165" i="82"/>
  <c r="BGA165" i="82"/>
  <c r="BFZ165" i="82"/>
  <c r="BFY165" i="82"/>
  <c r="BFX165" i="82"/>
  <c r="BFW165" i="82"/>
  <c r="BFV165" i="82"/>
  <c r="BFU165" i="82"/>
  <c r="BFT165" i="82"/>
  <c r="BFS165" i="82"/>
  <c r="BFR165" i="82"/>
  <c r="BFQ165" i="82"/>
  <c r="BFP165" i="82"/>
  <c r="BFO165" i="82"/>
  <c r="BFN165" i="82"/>
  <c r="BFM165" i="82"/>
  <c r="BFL165" i="82"/>
  <c r="BFK165" i="82"/>
  <c r="BFJ165" i="82"/>
  <c r="BFI165" i="82"/>
  <c r="BFH165" i="82"/>
  <c r="BFG165" i="82"/>
  <c r="BFF165" i="82"/>
  <c r="BFE165" i="82"/>
  <c r="BFD165" i="82"/>
  <c r="BFC165" i="82"/>
  <c r="BFB165" i="82"/>
  <c r="BFA165" i="82"/>
  <c r="BEZ165" i="82"/>
  <c r="BEY165" i="82"/>
  <c r="BEX165" i="82"/>
  <c r="BEW165" i="82"/>
  <c r="BEV165" i="82"/>
  <c r="BEU165" i="82"/>
  <c r="BET165" i="82"/>
  <c r="BES165" i="82"/>
  <c r="BER165" i="82"/>
  <c r="BEQ165" i="82"/>
  <c r="BEP165" i="82"/>
  <c r="BEO165" i="82"/>
  <c r="BEN165" i="82"/>
  <c r="BEM165" i="82"/>
  <c r="BEL165" i="82"/>
  <c r="BEK165" i="82"/>
  <c r="BEJ165" i="82"/>
  <c r="BEI165" i="82"/>
  <c r="BEH165" i="82"/>
  <c r="BEG165" i="82"/>
  <c r="BEF165" i="82"/>
  <c r="BEE165" i="82"/>
  <c r="BED165" i="82"/>
  <c r="BEC165" i="82"/>
  <c r="BEB165" i="82"/>
  <c r="BEA165" i="82"/>
  <c r="BDZ165" i="82"/>
  <c r="BDY165" i="82"/>
  <c r="BDX165" i="82"/>
  <c r="BDW165" i="82"/>
  <c r="BDV165" i="82"/>
  <c r="BDU165" i="82"/>
  <c r="BDT165" i="82"/>
  <c r="BDS165" i="82"/>
  <c r="BDR165" i="82"/>
  <c r="BDQ165" i="82"/>
  <c r="BDP165" i="82"/>
  <c r="BDO165" i="82"/>
  <c r="BDN165" i="82"/>
  <c r="BDM165" i="82"/>
  <c r="BDL165" i="82"/>
  <c r="BDK165" i="82"/>
  <c r="BDJ165" i="82"/>
  <c r="BDI165" i="82"/>
  <c r="BDH165" i="82"/>
  <c r="BDG165" i="82"/>
  <c r="BDF165" i="82"/>
  <c r="BDE165" i="82"/>
  <c r="BDD165" i="82"/>
  <c r="BDC165" i="82"/>
  <c r="BDB165" i="82"/>
  <c r="BDA165" i="82"/>
  <c r="BCZ165" i="82"/>
  <c r="BCY165" i="82"/>
  <c r="BCX165" i="82"/>
  <c r="BCW165" i="82"/>
  <c r="BCV165" i="82"/>
  <c r="BCU165" i="82"/>
  <c r="BCT165" i="82"/>
  <c r="BCS165" i="82"/>
  <c r="BCR165" i="82"/>
  <c r="BCQ165" i="82"/>
  <c r="BCP165" i="82"/>
  <c r="BCO165" i="82"/>
  <c r="BCN165" i="82"/>
  <c r="BCM165" i="82"/>
  <c r="BCL165" i="82"/>
  <c r="BCK165" i="82"/>
  <c r="BCJ165" i="82"/>
  <c r="BCI165" i="82"/>
  <c r="BCH165" i="82"/>
  <c r="BCG165" i="82"/>
  <c r="BCF165" i="82"/>
  <c r="BCE165" i="82"/>
  <c r="BCD165" i="82"/>
  <c r="BCC165" i="82"/>
  <c r="BCB165" i="82"/>
  <c r="BCA165" i="82"/>
  <c r="BBZ165" i="82"/>
  <c r="BBY165" i="82"/>
  <c r="BBX165" i="82"/>
  <c r="BBW165" i="82"/>
  <c r="BBV165" i="82"/>
  <c r="BBU165" i="82"/>
  <c r="BBT165" i="82"/>
  <c r="BBS165" i="82"/>
  <c r="BBR165" i="82"/>
  <c r="BBQ165" i="82"/>
  <c r="BBP165" i="82"/>
  <c r="BBO165" i="82"/>
  <c r="BBN165" i="82"/>
  <c r="BBM165" i="82"/>
  <c r="BBL165" i="82"/>
  <c r="BBK165" i="82"/>
  <c r="BBJ165" i="82"/>
  <c r="BBI165" i="82"/>
  <c r="BBH165" i="82"/>
  <c r="BBG165" i="82"/>
  <c r="BBF165" i="82"/>
  <c r="BBE165" i="82"/>
  <c r="BBD165" i="82"/>
  <c r="BBC165" i="82"/>
  <c r="BBB165" i="82"/>
  <c r="BBA165" i="82"/>
  <c r="BAZ165" i="82"/>
  <c r="BAY165" i="82"/>
  <c r="BAX165" i="82"/>
  <c r="BAW165" i="82"/>
  <c r="BAV165" i="82"/>
  <c r="BAU165" i="82"/>
  <c r="BAT165" i="82"/>
  <c r="BAS165" i="82"/>
  <c r="BAR165" i="82"/>
  <c r="BAQ165" i="82"/>
  <c r="BAP165" i="82"/>
  <c r="BAO165" i="82"/>
  <c r="BAN165" i="82"/>
  <c r="BAM165" i="82"/>
  <c r="BAL165" i="82"/>
  <c r="BAK165" i="82"/>
  <c r="BAJ165" i="82"/>
  <c r="BAI165" i="82"/>
  <c r="BAH165" i="82"/>
  <c r="BAG165" i="82"/>
  <c r="BAF165" i="82"/>
  <c r="BAE165" i="82"/>
  <c r="BAD165" i="82"/>
  <c r="BAC165" i="82"/>
  <c r="BAB165" i="82"/>
  <c r="BAA165" i="82"/>
  <c r="AZZ165" i="82"/>
  <c r="AZY165" i="82"/>
  <c r="AZX165" i="82"/>
  <c r="AZW165" i="82"/>
  <c r="AZV165" i="82"/>
  <c r="AZU165" i="82"/>
  <c r="AZT165" i="82"/>
  <c r="AZS165" i="82"/>
  <c r="AZR165" i="82"/>
  <c r="AZQ165" i="82"/>
  <c r="AZP165" i="82"/>
  <c r="AZO165" i="82"/>
  <c r="AZN165" i="82"/>
  <c r="AZM165" i="82"/>
  <c r="AZL165" i="82"/>
  <c r="AZK165" i="82"/>
  <c r="AZJ165" i="82"/>
  <c r="AZI165" i="82"/>
  <c r="AZH165" i="82"/>
  <c r="AZG165" i="82"/>
  <c r="AZF165" i="82"/>
  <c r="AZE165" i="82"/>
  <c r="AZD165" i="82"/>
  <c r="AZC165" i="82"/>
  <c r="AZB165" i="82"/>
  <c r="AZA165" i="82"/>
  <c r="AYZ165" i="82"/>
  <c r="AYY165" i="82"/>
  <c r="AYX165" i="82"/>
  <c r="AYW165" i="82"/>
  <c r="AYV165" i="82"/>
  <c r="AYU165" i="82"/>
  <c r="AYT165" i="82"/>
  <c r="AYS165" i="82"/>
  <c r="AYR165" i="82"/>
  <c r="AYQ165" i="82"/>
  <c r="AYP165" i="82"/>
  <c r="AYO165" i="82"/>
  <c r="AYN165" i="82"/>
  <c r="AYM165" i="82"/>
  <c r="AYL165" i="82"/>
  <c r="AYK165" i="82"/>
  <c r="AYJ165" i="82"/>
  <c r="AYI165" i="82"/>
  <c r="AYH165" i="82"/>
  <c r="AYG165" i="82"/>
  <c r="AYF165" i="82"/>
  <c r="AYE165" i="82"/>
  <c r="AYD165" i="82"/>
  <c r="AYC165" i="82"/>
  <c r="AYB165" i="82"/>
  <c r="AYA165" i="82"/>
  <c r="AXZ165" i="82"/>
  <c r="AXY165" i="82"/>
  <c r="AXX165" i="82"/>
  <c r="AXW165" i="82"/>
  <c r="AXV165" i="82"/>
  <c r="AXU165" i="82"/>
  <c r="AXT165" i="82"/>
  <c r="AXS165" i="82"/>
  <c r="AXR165" i="82"/>
  <c r="AXQ165" i="82"/>
  <c r="AXP165" i="82"/>
  <c r="AXO165" i="82"/>
  <c r="AXN165" i="82"/>
  <c r="AXM165" i="82"/>
  <c r="AXL165" i="82"/>
  <c r="AXK165" i="82"/>
  <c r="AXJ165" i="82"/>
  <c r="AXI165" i="82"/>
  <c r="AXH165" i="82"/>
  <c r="AXG165" i="82"/>
  <c r="AXF165" i="82"/>
  <c r="AXE165" i="82"/>
  <c r="AXD165" i="82"/>
  <c r="AXC165" i="82"/>
  <c r="AXB165" i="82"/>
  <c r="AXA165" i="82"/>
  <c r="AWZ165" i="82"/>
  <c r="AWY165" i="82"/>
  <c r="AWX165" i="82"/>
  <c r="AWW165" i="82"/>
  <c r="AWV165" i="82"/>
  <c r="AWU165" i="82"/>
  <c r="AWT165" i="82"/>
  <c r="AWS165" i="82"/>
  <c r="AWR165" i="82"/>
  <c r="AWQ165" i="82"/>
  <c r="AWP165" i="82"/>
  <c r="AWO165" i="82"/>
  <c r="AWN165" i="82"/>
  <c r="AWM165" i="82"/>
  <c r="AWL165" i="82"/>
  <c r="AWK165" i="82"/>
  <c r="AWJ165" i="82"/>
  <c r="AWI165" i="82"/>
  <c r="AWH165" i="82"/>
  <c r="AWG165" i="82"/>
  <c r="AWF165" i="82"/>
  <c r="AWE165" i="82"/>
  <c r="AWD165" i="82"/>
  <c r="AWC165" i="82"/>
  <c r="AWB165" i="82"/>
  <c r="AWA165" i="82"/>
  <c r="AVZ165" i="82"/>
  <c r="AVY165" i="82"/>
  <c r="AVX165" i="82"/>
  <c r="AVW165" i="82"/>
  <c r="AVV165" i="82"/>
  <c r="AVU165" i="82"/>
  <c r="AVT165" i="82"/>
  <c r="AVS165" i="82"/>
  <c r="AVR165" i="82"/>
  <c r="AVQ165" i="82"/>
  <c r="AVP165" i="82"/>
  <c r="AVO165" i="82"/>
  <c r="AVN165" i="82"/>
  <c r="AVM165" i="82"/>
  <c r="AVL165" i="82"/>
  <c r="AVK165" i="82"/>
  <c r="AVJ165" i="82"/>
  <c r="AVI165" i="82"/>
  <c r="AVH165" i="82"/>
  <c r="AVG165" i="82"/>
  <c r="AVF165" i="82"/>
  <c r="AVE165" i="82"/>
  <c r="AVD165" i="82"/>
  <c r="AVC165" i="82"/>
  <c r="AVB165" i="82"/>
  <c r="AVA165" i="82"/>
  <c r="AUZ165" i="82"/>
  <c r="AUY165" i="82"/>
  <c r="AUX165" i="82"/>
  <c r="AUW165" i="82"/>
  <c r="AUV165" i="82"/>
  <c r="AUU165" i="82"/>
  <c r="AUT165" i="82"/>
  <c r="AUS165" i="82"/>
  <c r="AUR165" i="82"/>
  <c r="AUQ165" i="82"/>
  <c r="AUP165" i="82"/>
  <c r="AUO165" i="82"/>
  <c r="AUN165" i="82"/>
  <c r="AUM165" i="82"/>
  <c r="AUL165" i="82"/>
  <c r="AUK165" i="82"/>
  <c r="AUJ165" i="82"/>
  <c r="AUI165" i="82"/>
  <c r="AUH165" i="82"/>
  <c r="AUG165" i="82"/>
  <c r="AUF165" i="82"/>
  <c r="AUE165" i="82"/>
  <c r="AUD165" i="82"/>
  <c r="AUC165" i="82"/>
  <c r="AUB165" i="82"/>
  <c r="AUA165" i="82"/>
  <c r="ATZ165" i="82"/>
  <c r="ATY165" i="82"/>
  <c r="ATX165" i="82"/>
  <c r="ATW165" i="82"/>
  <c r="ATV165" i="82"/>
  <c r="ATU165" i="82"/>
  <c r="ATT165" i="82"/>
  <c r="ATS165" i="82"/>
  <c r="ATR165" i="82"/>
  <c r="ATQ165" i="82"/>
  <c r="ATP165" i="82"/>
  <c r="ATO165" i="82"/>
  <c r="ATN165" i="82"/>
  <c r="ATM165" i="82"/>
  <c r="ATL165" i="82"/>
  <c r="ATK165" i="82"/>
  <c r="ATJ165" i="82"/>
  <c r="ATI165" i="82"/>
  <c r="ATH165" i="82"/>
  <c r="ATG165" i="82"/>
  <c r="ATF165" i="82"/>
  <c r="ATE165" i="82"/>
  <c r="ATD165" i="82"/>
  <c r="ATC165" i="82"/>
  <c r="ATB165" i="82"/>
  <c r="ATA165" i="82"/>
  <c r="ASZ165" i="82"/>
  <c r="ASY165" i="82"/>
  <c r="ASX165" i="82"/>
  <c r="ASW165" i="82"/>
  <c r="ASV165" i="82"/>
  <c r="ASU165" i="82"/>
  <c r="AST165" i="82"/>
  <c r="ASS165" i="82"/>
  <c r="ASR165" i="82"/>
  <c r="ASQ165" i="82"/>
  <c r="ASP165" i="82"/>
  <c r="ASO165" i="82"/>
  <c r="ASN165" i="82"/>
  <c r="ASM165" i="82"/>
  <c r="ASL165" i="82"/>
  <c r="ASK165" i="82"/>
  <c r="ASJ165" i="82"/>
  <c r="ASI165" i="82"/>
  <c r="ASH165" i="82"/>
  <c r="ASG165" i="82"/>
  <c r="ASF165" i="82"/>
  <c r="ASE165" i="82"/>
  <c r="ASD165" i="82"/>
  <c r="ASC165" i="82"/>
  <c r="ASB165" i="82"/>
  <c r="ASA165" i="82"/>
  <c r="ARZ165" i="82"/>
  <c r="ARY165" i="82"/>
  <c r="ARX165" i="82"/>
  <c r="ARW165" i="82"/>
  <c r="ARV165" i="82"/>
  <c r="ARU165" i="82"/>
  <c r="ART165" i="82"/>
  <c r="ARS165" i="82"/>
  <c r="ARR165" i="82"/>
  <c r="ARQ165" i="82"/>
  <c r="ARP165" i="82"/>
  <c r="ARO165" i="82"/>
  <c r="ARN165" i="82"/>
  <c r="ARM165" i="82"/>
  <c r="ARL165" i="82"/>
  <c r="ARK165" i="82"/>
  <c r="ARJ165" i="82"/>
  <c r="ARI165" i="82"/>
  <c r="ARH165" i="82"/>
  <c r="ARG165" i="82"/>
  <c r="ARF165" i="82"/>
  <c r="ARE165" i="82"/>
  <c r="ARD165" i="82"/>
  <c r="ARC165" i="82"/>
  <c r="ARB165" i="82"/>
  <c r="ARA165" i="82"/>
  <c r="AQZ165" i="82"/>
  <c r="AQY165" i="82"/>
  <c r="AQX165" i="82"/>
  <c r="AQW165" i="82"/>
  <c r="AQV165" i="82"/>
  <c r="AQU165" i="82"/>
  <c r="AQT165" i="82"/>
  <c r="AQS165" i="82"/>
  <c r="AQR165" i="82"/>
  <c r="AQQ165" i="82"/>
  <c r="AQP165" i="82"/>
  <c r="AQO165" i="82"/>
  <c r="AQN165" i="82"/>
  <c r="AQM165" i="82"/>
  <c r="AQL165" i="82"/>
  <c r="AQK165" i="82"/>
  <c r="AQJ165" i="82"/>
  <c r="AQI165" i="82"/>
  <c r="AQH165" i="82"/>
  <c r="AQG165" i="82"/>
  <c r="AQF165" i="82"/>
  <c r="AQE165" i="82"/>
  <c r="AQD165" i="82"/>
  <c r="AQC165" i="82"/>
  <c r="AQB165" i="82"/>
  <c r="AQA165" i="82"/>
  <c r="APZ165" i="82"/>
  <c r="APY165" i="82"/>
  <c r="APX165" i="82"/>
  <c r="APW165" i="82"/>
  <c r="APV165" i="82"/>
  <c r="APU165" i="82"/>
  <c r="APT165" i="82"/>
  <c r="APS165" i="82"/>
  <c r="APR165" i="82"/>
  <c r="APQ165" i="82"/>
  <c r="APP165" i="82"/>
  <c r="APO165" i="82"/>
  <c r="APN165" i="82"/>
  <c r="APM165" i="82"/>
  <c r="APL165" i="82"/>
  <c r="APK165" i="82"/>
  <c r="APJ165" i="82"/>
  <c r="API165" i="82"/>
  <c r="APH165" i="82"/>
  <c r="APG165" i="82"/>
  <c r="APF165" i="82"/>
  <c r="APE165" i="82"/>
  <c r="APD165" i="82"/>
  <c r="APC165" i="82"/>
  <c r="APB165" i="82"/>
  <c r="APA165" i="82"/>
  <c r="AOZ165" i="82"/>
  <c r="AOY165" i="82"/>
  <c r="AOX165" i="82"/>
  <c r="AOW165" i="82"/>
  <c r="AOV165" i="82"/>
  <c r="AOU165" i="82"/>
  <c r="AOT165" i="82"/>
  <c r="AOS165" i="82"/>
  <c r="AOR165" i="82"/>
  <c r="AOQ165" i="82"/>
  <c r="AOP165" i="82"/>
  <c r="AOO165" i="82"/>
  <c r="AON165" i="82"/>
  <c r="AOM165" i="82"/>
  <c r="AOL165" i="82"/>
  <c r="AOK165" i="82"/>
  <c r="AOJ165" i="82"/>
  <c r="AOI165" i="82"/>
  <c r="AOH165" i="82"/>
  <c r="AOG165" i="82"/>
  <c r="AOF165" i="82"/>
  <c r="AOE165" i="82"/>
  <c r="AOD165" i="82"/>
  <c r="AOC165" i="82"/>
  <c r="AOB165" i="82"/>
  <c r="AOA165" i="82"/>
  <c r="ANZ165" i="82"/>
  <c r="ANY165" i="82"/>
  <c r="ANX165" i="82"/>
  <c r="ANW165" i="82"/>
  <c r="ANV165" i="82"/>
  <c r="ANU165" i="82"/>
  <c r="ANT165" i="82"/>
  <c r="ANS165" i="82"/>
  <c r="ANR165" i="82"/>
  <c r="ANQ165" i="82"/>
  <c r="ANP165" i="82"/>
  <c r="ANO165" i="82"/>
  <c r="ANN165" i="82"/>
  <c r="ANM165" i="82"/>
  <c r="ANL165" i="82"/>
  <c r="ANK165" i="82"/>
  <c r="ANJ165" i="82"/>
  <c r="ANI165" i="82"/>
  <c r="ANH165" i="82"/>
  <c r="ANG165" i="82"/>
  <c r="ANF165" i="82"/>
  <c r="ANE165" i="82"/>
  <c r="AND165" i="82"/>
  <c r="ANC165" i="82"/>
  <c r="ANB165" i="82"/>
  <c r="ANA165" i="82"/>
  <c r="AMZ165" i="82"/>
  <c r="AMY165" i="82"/>
  <c r="AMX165" i="82"/>
  <c r="AMW165" i="82"/>
  <c r="AMV165" i="82"/>
  <c r="AMU165" i="82"/>
  <c r="AMT165" i="82"/>
  <c r="AMS165" i="82"/>
  <c r="AMR165" i="82"/>
  <c r="AMQ165" i="82"/>
  <c r="AMP165" i="82"/>
  <c r="AMO165" i="82"/>
  <c r="AMN165" i="82"/>
  <c r="AMM165" i="82"/>
  <c r="AML165" i="82"/>
  <c r="AMK165" i="82"/>
  <c r="AMJ165" i="82"/>
  <c r="AMI165" i="82"/>
  <c r="AMH165" i="82"/>
  <c r="AMG165" i="82"/>
  <c r="AMF165" i="82"/>
  <c r="AME165" i="82"/>
  <c r="AMD165" i="82"/>
  <c r="AMC165" i="82"/>
  <c r="AMB165" i="82"/>
  <c r="AMA165" i="82"/>
  <c r="ALZ165" i="82"/>
  <c r="ALY165" i="82"/>
  <c r="ALX165" i="82"/>
  <c r="ALW165" i="82"/>
  <c r="ALV165" i="82"/>
  <c r="ALU165" i="82"/>
  <c r="ALT165" i="82"/>
  <c r="ALS165" i="82"/>
  <c r="ALR165" i="82"/>
  <c r="ALQ165" i="82"/>
  <c r="ALP165" i="82"/>
  <c r="ALO165" i="82"/>
  <c r="ALN165" i="82"/>
  <c r="ALM165" i="82"/>
  <c r="ALL165" i="82"/>
  <c r="ALK165" i="82"/>
  <c r="ALJ165" i="82"/>
  <c r="ALI165" i="82"/>
  <c r="ALH165" i="82"/>
  <c r="ALG165" i="82"/>
  <c r="ALF165" i="82"/>
  <c r="ALE165" i="82"/>
  <c r="ALD165" i="82"/>
  <c r="ALC165" i="82"/>
  <c r="ALB165" i="82"/>
  <c r="ALA165" i="82"/>
  <c r="AKZ165" i="82"/>
  <c r="AKY165" i="82"/>
  <c r="AKX165" i="82"/>
  <c r="AKW165" i="82"/>
  <c r="AKV165" i="82"/>
  <c r="AKU165" i="82"/>
  <c r="AKT165" i="82"/>
  <c r="AKS165" i="82"/>
  <c r="AKR165" i="82"/>
  <c r="AKQ165" i="82"/>
  <c r="AKP165" i="82"/>
  <c r="AKO165" i="82"/>
  <c r="AKN165" i="82"/>
  <c r="AKM165" i="82"/>
  <c r="AKL165" i="82"/>
  <c r="AKK165" i="82"/>
  <c r="AKJ165" i="82"/>
  <c r="AKI165" i="82"/>
  <c r="AKH165" i="82"/>
  <c r="AKG165" i="82"/>
  <c r="AKF165" i="82"/>
  <c r="AKE165" i="82"/>
  <c r="AKD165" i="82"/>
  <c r="AKC165" i="82"/>
  <c r="AKB165" i="82"/>
  <c r="AKA165" i="82"/>
  <c r="AJZ165" i="82"/>
  <c r="AJY165" i="82"/>
  <c r="AJX165" i="82"/>
  <c r="AJW165" i="82"/>
  <c r="AJV165" i="82"/>
  <c r="AJU165" i="82"/>
  <c r="AJT165" i="82"/>
  <c r="AJS165" i="82"/>
  <c r="AJR165" i="82"/>
  <c r="AJQ165" i="82"/>
  <c r="AJP165" i="82"/>
  <c r="AJO165" i="82"/>
  <c r="AJN165" i="82"/>
  <c r="AJM165" i="82"/>
  <c r="AJL165" i="82"/>
  <c r="AJK165" i="82"/>
  <c r="AJJ165" i="82"/>
  <c r="AJI165" i="82"/>
  <c r="AJH165" i="82"/>
  <c r="AJG165" i="82"/>
  <c r="AJF165" i="82"/>
  <c r="AJE165" i="82"/>
  <c r="AJD165" i="82"/>
  <c r="AJC165" i="82"/>
  <c r="AJB165" i="82"/>
  <c r="AJA165" i="82"/>
  <c r="AIZ165" i="82"/>
  <c r="AIY165" i="82"/>
  <c r="AIX165" i="82"/>
  <c r="AIW165" i="82"/>
  <c r="AIV165" i="82"/>
  <c r="AIU165" i="82"/>
  <c r="AIT165" i="82"/>
  <c r="AIS165" i="82"/>
  <c r="AIR165" i="82"/>
  <c r="AIQ165" i="82"/>
  <c r="AIP165" i="82"/>
  <c r="AIO165" i="82"/>
  <c r="AIN165" i="82"/>
  <c r="AIM165" i="82"/>
  <c r="AIL165" i="82"/>
  <c r="AIK165" i="82"/>
  <c r="AIJ165" i="82"/>
  <c r="AII165" i="82"/>
  <c r="AIH165" i="82"/>
  <c r="AIG165" i="82"/>
  <c r="AIF165" i="82"/>
  <c r="AIE165" i="82"/>
  <c r="AID165" i="82"/>
  <c r="AIC165" i="82"/>
  <c r="AIB165" i="82"/>
  <c r="AIA165" i="82"/>
  <c r="AHZ165" i="82"/>
  <c r="AHY165" i="82"/>
  <c r="AHX165" i="82"/>
  <c r="AHW165" i="82"/>
  <c r="AHV165" i="82"/>
  <c r="AHU165" i="82"/>
  <c r="AHT165" i="82"/>
  <c r="AHS165" i="82"/>
  <c r="AHR165" i="82"/>
  <c r="AHQ165" i="82"/>
  <c r="AHP165" i="82"/>
  <c r="AHO165" i="82"/>
  <c r="AHN165" i="82"/>
  <c r="AHM165" i="82"/>
  <c r="AHL165" i="82"/>
  <c r="AHK165" i="82"/>
  <c r="AHJ165" i="82"/>
  <c r="AHI165" i="82"/>
  <c r="AHH165" i="82"/>
  <c r="AHG165" i="82"/>
  <c r="AHF165" i="82"/>
  <c r="AHE165" i="82"/>
  <c r="AHD165" i="82"/>
  <c r="AHC165" i="82"/>
  <c r="AHB165" i="82"/>
  <c r="AHA165" i="82"/>
  <c r="AGZ165" i="82"/>
  <c r="AGY165" i="82"/>
  <c r="AGX165" i="82"/>
  <c r="AGW165" i="82"/>
  <c r="AGV165" i="82"/>
  <c r="AGU165" i="82"/>
  <c r="AGT165" i="82"/>
  <c r="AGS165" i="82"/>
  <c r="AGR165" i="82"/>
  <c r="AGQ165" i="82"/>
  <c r="AGP165" i="82"/>
  <c r="AGO165" i="82"/>
  <c r="AGN165" i="82"/>
  <c r="AGM165" i="82"/>
  <c r="AGL165" i="82"/>
  <c r="AGK165" i="82"/>
  <c r="AGJ165" i="82"/>
  <c r="AGI165" i="82"/>
  <c r="AGH165" i="82"/>
  <c r="AGG165" i="82"/>
  <c r="AGF165" i="82"/>
  <c r="AGE165" i="82"/>
  <c r="AGD165" i="82"/>
  <c r="AGC165" i="82"/>
  <c r="AGB165" i="82"/>
  <c r="AGA165" i="82"/>
  <c r="AFZ165" i="82"/>
  <c r="AFY165" i="82"/>
  <c r="AFX165" i="82"/>
  <c r="AFW165" i="82"/>
  <c r="AFV165" i="82"/>
  <c r="AFU165" i="82"/>
  <c r="AFT165" i="82"/>
  <c r="AFS165" i="82"/>
  <c r="AFR165" i="82"/>
  <c r="AFQ165" i="82"/>
  <c r="AFP165" i="82"/>
  <c r="AFO165" i="82"/>
  <c r="AFN165" i="82"/>
  <c r="AFM165" i="82"/>
  <c r="AFL165" i="82"/>
  <c r="AFK165" i="82"/>
  <c r="AFJ165" i="82"/>
  <c r="AFI165" i="82"/>
  <c r="AFH165" i="82"/>
  <c r="AFG165" i="82"/>
  <c r="AFF165" i="82"/>
  <c r="AFE165" i="82"/>
  <c r="AFD165" i="82"/>
  <c r="AFC165" i="82"/>
  <c r="AFB165" i="82"/>
  <c r="AFA165" i="82"/>
  <c r="AEZ165" i="82"/>
  <c r="AEY165" i="82"/>
  <c r="AEX165" i="82"/>
  <c r="AEW165" i="82"/>
  <c r="AEV165" i="82"/>
  <c r="AEU165" i="82"/>
  <c r="AET165" i="82"/>
  <c r="AES165" i="82"/>
  <c r="AER165" i="82"/>
  <c r="AEQ165" i="82"/>
  <c r="AEP165" i="82"/>
  <c r="AEO165" i="82"/>
  <c r="AEN165" i="82"/>
  <c r="AEM165" i="82"/>
  <c r="AEL165" i="82"/>
  <c r="AEK165" i="82"/>
  <c r="AEJ165" i="82"/>
  <c r="AEI165" i="82"/>
  <c r="AEH165" i="82"/>
  <c r="AEG165" i="82"/>
  <c r="AEF165" i="82"/>
  <c r="AEE165" i="82"/>
  <c r="AED165" i="82"/>
  <c r="AEC165" i="82"/>
  <c r="AEB165" i="82"/>
  <c r="AEA165" i="82"/>
  <c r="ADZ165" i="82"/>
  <c r="ADY165" i="82"/>
  <c r="ADX165" i="82"/>
  <c r="ADW165" i="82"/>
  <c r="ADV165" i="82"/>
  <c r="ADU165" i="82"/>
  <c r="ADT165" i="82"/>
  <c r="ADS165" i="82"/>
  <c r="ADR165" i="82"/>
  <c r="ADQ165" i="82"/>
  <c r="ADP165" i="82"/>
  <c r="ADO165" i="82"/>
  <c r="ADN165" i="82"/>
  <c r="ADM165" i="82"/>
  <c r="ADL165" i="82"/>
  <c r="ADK165" i="82"/>
  <c r="ADJ165" i="82"/>
  <c r="ADI165" i="82"/>
  <c r="ADH165" i="82"/>
  <c r="ADG165" i="82"/>
  <c r="ADF165" i="82"/>
  <c r="ADE165" i="82"/>
  <c r="ADD165" i="82"/>
  <c r="ADC165" i="82"/>
  <c r="ADB165" i="82"/>
  <c r="ADA165" i="82"/>
  <c r="ACZ165" i="82"/>
  <c r="ACY165" i="82"/>
  <c r="ACX165" i="82"/>
  <c r="ACW165" i="82"/>
  <c r="ACV165" i="82"/>
  <c r="ACU165" i="82"/>
  <c r="ACT165" i="82"/>
  <c r="ACS165" i="82"/>
  <c r="ACR165" i="82"/>
  <c r="ACQ165" i="82"/>
  <c r="ACP165" i="82"/>
  <c r="ACO165" i="82"/>
  <c r="ACN165" i="82"/>
  <c r="ACM165" i="82"/>
  <c r="ACL165" i="82"/>
  <c r="ACK165" i="82"/>
  <c r="ACJ165" i="82"/>
  <c r="ACI165" i="82"/>
  <c r="ACH165" i="82"/>
  <c r="ACG165" i="82"/>
  <c r="ACF165" i="82"/>
  <c r="ACE165" i="82"/>
  <c r="ACD165" i="82"/>
  <c r="ACC165" i="82"/>
  <c r="ACB165" i="82"/>
  <c r="ACA165" i="82"/>
  <c r="ABZ165" i="82"/>
  <c r="ABY165" i="82"/>
  <c r="ABX165" i="82"/>
  <c r="ABW165" i="82"/>
  <c r="ABV165" i="82"/>
  <c r="ABU165" i="82"/>
  <c r="ABT165" i="82"/>
  <c r="ABS165" i="82"/>
  <c r="ABR165" i="82"/>
  <c r="ABQ165" i="82"/>
  <c r="ABP165" i="82"/>
  <c r="ABO165" i="82"/>
  <c r="ABN165" i="82"/>
  <c r="ABM165" i="82"/>
  <c r="ABL165" i="82"/>
  <c r="ABK165" i="82"/>
  <c r="ABJ165" i="82"/>
  <c r="ABI165" i="82"/>
  <c r="ABH165" i="82"/>
  <c r="ABG165" i="82"/>
  <c r="ABF165" i="82"/>
  <c r="ABE165" i="82"/>
  <c r="ABD165" i="82"/>
  <c r="ABC165" i="82"/>
  <c r="ABB165" i="82"/>
  <c r="ABA165" i="82"/>
  <c r="AAZ165" i="82"/>
  <c r="AAY165" i="82"/>
  <c r="AAX165" i="82"/>
  <c r="AAW165" i="82"/>
  <c r="AAV165" i="82"/>
  <c r="AAU165" i="82"/>
  <c r="AAT165" i="82"/>
  <c r="AAS165" i="82"/>
  <c r="AAR165" i="82"/>
  <c r="AAQ165" i="82"/>
  <c r="AAP165" i="82"/>
  <c r="AAO165" i="82"/>
  <c r="AAN165" i="82"/>
  <c r="AAM165" i="82"/>
  <c r="AAL165" i="82"/>
  <c r="AAK165" i="82"/>
  <c r="AAJ165" i="82"/>
  <c r="AAI165" i="82"/>
  <c r="AAH165" i="82"/>
  <c r="AAG165" i="82"/>
  <c r="AAF165" i="82"/>
  <c r="AAE165" i="82"/>
  <c r="AAD165" i="82"/>
  <c r="AAC165" i="82"/>
  <c r="AAB165" i="82"/>
  <c r="AAA165" i="82"/>
  <c r="ZZ165" i="82"/>
  <c r="ZY165" i="82"/>
  <c r="ZX165" i="82"/>
  <c r="ZW165" i="82"/>
  <c r="ZV165" i="82"/>
  <c r="ZU165" i="82"/>
  <c r="ZT165" i="82"/>
  <c r="ZS165" i="82"/>
  <c r="ZR165" i="82"/>
  <c r="ZQ165" i="82"/>
  <c r="ZP165" i="82"/>
  <c r="ZO165" i="82"/>
  <c r="ZN165" i="82"/>
  <c r="ZM165" i="82"/>
  <c r="ZL165" i="82"/>
  <c r="ZK165" i="82"/>
  <c r="ZJ165" i="82"/>
  <c r="ZI165" i="82"/>
  <c r="ZH165" i="82"/>
  <c r="ZG165" i="82"/>
  <c r="ZF165" i="82"/>
  <c r="ZE165" i="82"/>
  <c r="ZD165" i="82"/>
  <c r="ZC165" i="82"/>
  <c r="ZB165" i="82"/>
  <c r="ZA165" i="82"/>
  <c r="YZ165" i="82"/>
  <c r="YY165" i="82"/>
  <c r="YX165" i="82"/>
  <c r="YW165" i="82"/>
  <c r="YV165" i="82"/>
  <c r="YU165" i="82"/>
  <c r="YT165" i="82"/>
  <c r="YS165" i="82"/>
  <c r="YR165" i="82"/>
  <c r="YQ165" i="82"/>
  <c r="YP165" i="82"/>
  <c r="YO165" i="82"/>
  <c r="YN165" i="82"/>
  <c r="YM165" i="82"/>
  <c r="YL165" i="82"/>
  <c r="YK165" i="82"/>
  <c r="YJ165" i="82"/>
  <c r="YI165" i="82"/>
  <c r="YH165" i="82"/>
  <c r="YG165" i="82"/>
  <c r="YF165" i="82"/>
  <c r="YE165" i="82"/>
  <c r="YD165" i="82"/>
  <c r="YC165" i="82"/>
  <c r="YB165" i="82"/>
  <c r="YA165" i="82"/>
  <c r="XZ165" i="82"/>
  <c r="XY165" i="82"/>
  <c r="XX165" i="82"/>
  <c r="XW165" i="82"/>
  <c r="XV165" i="82"/>
  <c r="XU165" i="82"/>
  <c r="XT165" i="82"/>
  <c r="XS165" i="82"/>
  <c r="XR165" i="82"/>
  <c r="XQ165" i="82"/>
  <c r="XP165" i="82"/>
  <c r="XO165" i="82"/>
  <c r="XN165" i="82"/>
  <c r="XM165" i="82"/>
  <c r="XL165" i="82"/>
  <c r="XK165" i="82"/>
  <c r="XJ165" i="82"/>
  <c r="XI165" i="82"/>
  <c r="XH165" i="82"/>
  <c r="XG165" i="82"/>
  <c r="XF165" i="82"/>
  <c r="XE165" i="82"/>
  <c r="XD165" i="82"/>
  <c r="XC165" i="82"/>
  <c r="XB165" i="82"/>
  <c r="XA165" i="82"/>
  <c r="WZ165" i="82"/>
  <c r="WY165" i="82"/>
  <c r="WX165" i="82"/>
  <c r="WW165" i="82"/>
  <c r="WV165" i="82"/>
  <c r="WU165" i="82"/>
  <c r="WT165" i="82"/>
  <c r="WS165" i="82"/>
  <c r="WR165" i="82"/>
  <c r="WQ165" i="82"/>
  <c r="WP165" i="82"/>
  <c r="WO165" i="82"/>
  <c r="WN165" i="82"/>
  <c r="WM165" i="82"/>
  <c r="WL165" i="82"/>
  <c r="WK165" i="82"/>
  <c r="WJ165" i="82"/>
  <c r="WI165" i="82"/>
  <c r="WH165" i="82"/>
  <c r="WG165" i="82"/>
  <c r="WF165" i="82"/>
  <c r="WE165" i="82"/>
  <c r="WD165" i="82"/>
  <c r="WC165" i="82"/>
  <c r="WB165" i="82"/>
  <c r="WA165" i="82"/>
  <c r="VZ165" i="82"/>
  <c r="VY165" i="82"/>
  <c r="VX165" i="82"/>
  <c r="VW165" i="82"/>
  <c r="VV165" i="82"/>
  <c r="VU165" i="82"/>
  <c r="VT165" i="82"/>
  <c r="VS165" i="82"/>
  <c r="VR165" i="82"/>
  <c r="VQ165" i="82"/>
  <c r="VP165" i="82"/>
  <c r="VO165" i="82"/>
  <c r="VN165" i="82"/>
  <c r="VM165" i="82"/>
  <c r="VL165" i="82"/>
  <c r="VK165" i="82"/>
  <c r="VJ165" i="82"/>
  <c r="VI165" i="82"/>
  <c r="VH165" i="82"/>
  <c r="VG165" i="82"/>
  <c r="VF165" i="82"/>
  <c r="VE165" i="82"/>
  <c r="VD165" i="82"/>
  <c r="VC165" i="82"/>
  <c r="VB165" i="82"/>
  <c r="VA165" i="82"/>
  <c r="UZ165" i="82"/>
  <c r="UY165" i="82"/>
  <c r="UX165" i="82"/>
  <c r="UW165" i="82"/>
  <c r="UV165" i="82"/>
  <c r="UU165" i="82"/>
  <c r="UT165" i="82"/>
  <c r="US165" i="82"/>
  <c r="UR165" i="82"/>
  <c r="UQ165" i="82"/>
  <c r="UP165" i="82"/>
  <c r="UO165" i="82"/>
  <c r="UN165" i="82"/>
  <c r="UM165" i="82"/>
  <c r="UL165" i="82"/>
  <c r="UK165" i="82"/>
  <c r="UJ165" i="82"/>
  <c r="UI165" i="82"/>
  <c r="UH165" i="82"/>
  <c r="UG165" i="82"/>
  <c r="UF165" i="82"/>
  <c r="UE165" i="82"/>
  <c r="UD165" i="82"/>
  <c r="UC165" i="82"/>
  <c r="UB165" i="82"/>
  <c r="UA165" i="82"/>
  <c r="TZ165" i="82"/>
  <c r="TY165" i="82"/>
  <c r="TX165" i="82"/>
  <c r="TW165" i="82"/>
  <c r="TV165" i="82"/>
  <c r="TU165" i="82"/>
  <c r="TT165" i="82"/>
  <c r="TS165" i="82"/>
  <c r="TR165" i="82"/>
  <c r="TQ165" i="82"/>
  <c r="TP165" i="82"/>
  <c r="TO165" i="82"/>
  <c r="TN165" i="82"/>
  <c r="TM165" i="82"/>
  <c r="TL165" i="82"/>
  <c r="TK165" i="82"/>
  <c r="TJ165" i="82"/>
  <c r="TI165" i="82"/>
  <c r="TH165" i="82"/>
  <c r="TG165" i="82"/>
  <c r="TF165" i="82"/>
  <c r="TE165" i="82"/>
  <c r="TD165" i="82"/>
  <c r="TC165" i="82"/>
  <c r="TB165" i="82"/>
  <c r="TA165" i="82"/>
  <c r="SZ165" i="82"/>
  <c r="SY165" i="82"/>
  <c r="SX165" i="82"/>
  <c r="SW165" i="82"/>
  <c r="SV165" i="82"/>
  <c r="SU165" i="82"/>
  <c r="ST165" i="82"/>
  <c r="SS165" i="82"/>
  <c r="SR165" i="82"/>
  <c r="SQ165" i="82"/>
  <c r="SP165" i="82"/>
  <c r="SO165" i="82"/>
  <c r="SN165" i="82"/>
  <c r="SM165" i="82"/>
  <c r="SL165" i="82"/>
  <c r="SK165" i="82"/>
  <c r="SJ165" i="82"/>
  <c r="SI165" i="82"/>
  <c r="SH165" i="82"/>
  <c r="SG165" i="82"/>
  <c r="SF165" i="82"/>
  <c r="SE165" i="82"/>
  <c r="SD165" i="82"/>
  <c r="SC165" i="82"/>
  <c r="SB165" i="82"/>
  <c r="SA165" i="82"/>
  <c r="RZ165" i="82"/>
  <c r="RY165" i="82"/>
  <c r="RX165" i="82"/>
  <c r="RW165" i="82"/>
  <c r="RV165" i="82"/>
  <c r="RU165" i="82"/>
  <c r="RT165" i="82"/>
  <c r="RS165" i="82"/>
  <c r="RR165" i="82"/>
  <c r="RQ165" i="82"/>
  <c r="RP165" i="82"/>
  <c r="RO165" i="82"/>
  <c r="RN165" i="82"/>
  <c r="RM165" i="82"/>
  <c r="RL165" i="82"/>
  <c r="RK165" i="82"/>
  <c r="RJ165" i="82"/>
  <c r="RI165" i="82"/>
  <c r="RH165" i="82"/>
  <c r="RG165" i="82"/>
  <c r="RF165" i="82"/>
  <c r="RE165" i="82"/>
  <c r="RD165" i="82"/>
  <c r="RC165" i="82"/>
  <c r="RB165" i="82"/>
  <c r="RA165" i="82"/>
  <c r="QZ165" i="82"/>
  <c r="QY165" i="82"/>
  <c r="QX165" i="82"/>
  <c r="QW165" i="82"/>
  <c r="QV165" i="82"/>
  <c r="QU165" i="82"/>
  <c r="QT165" i="82"/>
  <c r="QS165" i="82"/>
  <c r="QR165" i="82"/>
  <c r="QQ165" i="82"/>
  <c r="QP165" i="82"/>
  <c r="QO165" i="82"/>
  <c r="QN165" i="82"/>
  <c r="QM165" i="82"/>
  <c r="QL165" i="82"/>
  <c r="QK165" i="82"/>
  <c r="QJ165" i="82"/>
  <c r="QI165" i="82"/>
  <c r="QH165" i="82"/>
  <c r="QG165" i="82"/>
  <c r="QF165" i="82"/>
  <c r="QE165" i="82"/>
  <c r="QD165" i="82"/>
  <c r="QC165" i="82"/>
  <c r="QB165" i="82"/>
  <c r="QA165" i="82"/>
  <c r="PZ165" i="82"/>
  <c r="PY165" i="82"/>
  <c r="PX165" i="82"/>
  <c r="PW165" i="82"/>
  <c r="PV165" i="82"/>
  <c r="PU165" i="82"/>
  <c r="PT165" i="82"/>
  <c r="PS165" i="82"/>
  <c r="PR165" i="82"/>
  <c r="PQ165" i="82"/>
  <c r="PP165" i="82"/>
  <c r="PO165" i="82"/>
  <c r="PN165" i="82"/>
  <c r="PM165" i="82"/>
  <c r="PL165" i="82"/>
  <c r="PK165" i="82"/>
  <c r="PJ165" i="82"/>
  <c r="PI165" i="82"/>
  <c r="PH165" i="82"/>
  <c r="PG165" i="82"/>
  <c r="PF165" i="82"/>
  <c r="PE165" i="82"/>
  <c r="PD165" i="82"/>
  <c r="PC165" i="82"/>
  <c r="PB165" i="82"/>
  <c r="PA165" i="82"/>
  <c r="OZ165" i="82"/>
  <c r="OY165" i="82"/>
  <c r="OX165" i="82"/>
  <c r="OW165" i="82"/>
  <c r="OV165" i="82"/>
  <c r="OU165" i="82"/>
  <c r="OT165" i="82"/>
  <c r="OS165" i="82"/>
  <c r="OR165" i="82"/>
  <c r="OQ165" i="82"/>
  <c r="OP165" i="82"/>
  <c r="OO165" i="82"/>
  <c r="ON165" i="82"/>
  <c r="OM165" i="82"/>
  <c r="OL165" i="82"/>
  <c r="OK165" i="82"/>
  <c r="OJ165" i="82"/>
  <c r="OI165" i="82"/>
  <c r="OH165" i="82"/>
  <c r="OG165" i="82"/>
  <c r="OF165" i="82"/>
  <c r="OE165" i="82"/>
  <c r="OD165" i="82"/>
  <c r="OC165" i="82"/>
  <c r="OB165" i="82"/>
  <c r="OA165" i="82"/>
  <c r="NZ165" i="82"/>
  <c r="NY165" i="82"/>
  <c r="NX165" i="82"/>
  <c r="NW165" i="82"/>
  <c r="NV165" i="82"/>
  <c r="NU165" i="82"/>
  <c r="NT165" i="82"/>
  <c r="NS165" i="82"/>
  <c r="NR165" i="82"/>
  <c r="NQ165" i="82"/>
  <c r="NP165" i="82"/>
  <c r="NO165" i="82"/>
  <c r="NN165" i="82"/>
  <c r="NM165" i="82"/>
  <c r="NL165" i="82"/>
  <c r="NK165" i="82"/>
  <c r="NJ165" i="82"/>
  <c r="NI165" i="82"/>
  <c r="NH165" i="82"/>
  <c r="NG165" i="82"/>
  <c r="NF165" i="82"/>
  <c r="NE165" i="82"/>
  <c r="ND165" i="82"/>
  <c r="NC165" i="82"/>
  <c r="NB165" i="82"/>
  <c r="NA165" i="82"/>
  <c r="MZ165" i="82"/>
  <c r="MY165" i="82"/>
  <c r="MX165" i="82"/>
  <c r="MW165" i="82"/>
  <c r="MV165" i="82"/>
  <c r="MU165" i="82"/>
  <c r="MT165" i="82"/>
  <c r="MS165" i="82"/>
  <c r="MR165" i="82"/>
  <c r="MQ165" i="82"/>
  <c r="MP165" i="82"/>
  <c r="MO165" i="82"/>
  <c r="MN165" i="82"/>
  <c r="MM165" i="82"/>
  <c r="ML165" i="82"/>
  <c r="MK165" i="82"/>
  <c r="MJ165" i="82"/>
  <c r="MI165" i="82"/>
  <c r="MH165" i="82"/>
  <c r="MG165" i="82"/>
  <c r="MF165" i="82"/>
  <c r="ME165" i="82"/>
  <c r="MD165" i="82"/>
  <c r="MC165" i="82"/>
  <c r="MB165" i="82"/>
  <c r="MA165" i="82"/>
  <c r="LZ165" i="82"/>
  <c r="LY165" i="82"/>
  <c r="LX165" i="82"/>
  <c r="LW165" i="82"/>
  <c r="LV165" i="82"/>
  <c r="LU165" i="82"/>
  <c r="LT165" i="82"/>
  <c r="LS165" i="82"/>
  <c r="LR165" i="82"/>
  <c r="LQ165" i="82"/>
  <c r="LP165" i="82"/>
  <c r="LO165" i="82"/>
  <c r="LN165" i="82"/>
  <c r="LM165" i="82"/>
  <c r="LL165" i="82"/>
  <c r="LK165" i="82"/>
  <c r="LJ165" i="82"/>
  <c r="LI165" i="82"/>
  <c r="LH165" i="82"/>
  <c r="LG165" i="82"/>
  <c r="LF165" i="82"/>
  <c r="LE165" i="82"/>
  <c r="LD165" i="82"/>
  <c r="LC165" i="82"/>
  <c r="LB165" i="82"/>
  <c r="LA165" i="82"/>
  <c r="KZ165" i="82"/>
  <c r="KY165" i="82"/>
  <c r="KX165" i="82"/>
  <c r="KW165" i="82"/>
  <c r="KV165" i="82"/>
  <c r="KU165" i="82"/>
  <c r="KT165" i="82"/>
  <c r="KS165" i="82"/>
  <c r="KR165" i="82"/>
  <c r="KQ165" i="82"/>
  <c r="KP165" i="82"/>
  <c r="KO165" i="82"/>
  <c r="KN165" i="82"/>
  <c r="KM165" i="82"/>
  <c r="KL165" i="82"/>
  <c r="KK165" i="82"/>
  <c r="KJ165" i="82"/>
  <c r="KI165" i="82"/>
  <c r="KH165" i="82"/>
  <c r="KG165" i="82"/>
  <c r="KF165" i="82"/>
  <c r="KE165" i="82"/>
  <c r="KD165" i="82"/>
  <c r="KC165" i="82"/>
  <c r="KB165" i="82"/>
  <c r="KA165" i="82"/>
  <c r="JZ165" i="82"/>
  <c r="JY165" i="82"/>
  <c r="JX165" i="82"/>
  <c r="JW165" i="82"/>
  <c r="JV165" i="82"/>
  <c r="JU165" i="82"/>
  <c r="JT165" i="82"/>
  <c r="JS165" i="82"/>
  <c r="JR165" i="82"/>
  <c r="JQ165" i="82"/>
  <c r="JP165" i="82"/>
  <c r="JO165" i="82"/>
  <c r="JN165" i="82"/>
  <c r="JM165" i="82"/>
  <c r="JL165" i="82"/>
  <c r="JK165" i="82"/>
  <c r="JJ165" i="82"/>
  <c r="JI165" i="82"/>
  <c r="JH165" i="82"/>
  <c r="JG165" i="82"/>
  <c r="JF165" i="82"/>
  <c r="JE165" i="82"/>
  <c r="JD165" i="82"/>
  <c r="JC165" i="82"/>
  <c r="JB165" i="82"/>
  <c r="JA165" i="82"/>
  <c r="IZ165" i="82"/>
  <c r="IY165" i="82"/>
  <c r="IX165" i="82"/>
  <c r="IW165" i="82"/>
  <c r="IV165" i="82"/>
  <c r="IU165" i="82"/>
  <c r="IT165" i="82"/>
  <c r="IS165" i="82"/>
  <c r="IR165" i="82"/>
  <c r="IQ165" i="82"/>
  <c r="IP165" i="82"/>
  <c r="IO165" i="82"/>
  <c r="IN165" i="82"/>
  <c r="IM165" i="82"/>
  <c r="IL165" i="82"/>
  <c r="IK165" i="82"/>
  <c r="IJ165" i="82"/>
  <c r="II165" i="82"/>
  <c r="IH165" i="82"/>
  <c r="IG165" i="82"/>
  <c r="IF165" i="82"/>
  <c r="IE165" i="82"/>
  <c r="ID165" i="82"/>
  <c r="IC165" i="82"/>
  <c r="IB165" i="82"/>
  <c r="IA165" i="82"/>
  <c r="HZ165" i="82"/>
  <c r="HY165" i="82"/>
  <c r="HX165" i="82"/>
  <c r="HW165" i="82"/>
  <c r="HV165" i="82"/>
  <c r="HU165" i="82"/>
  <c r="HT165" i="82"/>
  <c r="HS165" i="82"/>
  <c r="HR165" i="82"/>
  <c r="HQ165" i="82"/>
  <c r="HP165" i="82"/>
  <c r="HO165" i="82"/>
  <c r="HN165" i="82"/>
  <c r="HM165" i="82"/>
  <c r="HL165" i="82"/>
  <c r="HK165" i="82"/>
  <c r="HJ165" i="82"/>
  <c r="HI165" i="82"/>
  <c r="HH165" i="82"/>
  <c r="HG165" i="82"/>
  <c r="HF165" i="82"/>
  <c r="HE165" i="82"/>
  <c r="HD165" i="82"/>
  <c r="HC165" i="82"/>
  <c r="HB165" i="82"/>
  <c r="HA165" i="82"/>
  <c r="GZ165" i="82"/>
  <c r="GY165" i="82"/>
  <c r="GX165" i="82"/>
  <c r="GW165" i="82"/>
  <c r="GV165" i="82"/>
  <c r="GU165" i="82"/>
  <c r="GT165" i="82"/>
  <c r="GS165" i="82"/>
  <c r="GR165" i="82"/>
  <c r="GQ165" i="82"/>
  <c r="GP165" i="82"/>
  <c r="GO165" i="82"/>
  <c r="GN165" i="82"/>
  <c r="GM165" i="82"/>
  <c r="GL165" i="82"/>
  <c r="GK165" i="82"/>
  <c r="GJ165" i="82"/>
  <c r="GI165" i="82"/>
  <c r="GH165" i="82"/>
  <c r="GG165" i="82"/>
  <c r="GF165" i="82"/>
  <c r="GE165" i="82"/>
  <c r="GD165" i="82"/>
  <c r="GC165" i="82"/>
  <c r="GB165" i="82"/>
  <c r="GA165" i="82"/>
  <c r="FZ165" i="82"/>
  <c r="FY165" i="82"/>
  <c r="FX165" i="82"/>
  <c r="FW165" i="82"/>
  <c r="FV165" i="82"/>
  <c r="FU165" i="82"/>
  <c r="FT165" i="82"/>
  <c r="FS165" i="82"/>
  <c r="FR165" i="82"/>
  <c r="FQ165" i="82"/>
  <c r="FP165" i="82"/>
  <c r="FO165" i="82"/>
  <c r="FN165" i="82"/>
  <c r="FM165" i="82"/>
  <c r="FL165" i="82"/>
  <c r="FK165" i="82"/>
  <c r="FJ165" i="82"/>
  <c r="FI165" i="82"/>
  <c r="FH165" i="82"/>
  <c r="FG165" i="82"/>
  <c r="FF165" i="82"/>
  <c r="FE165" i="82"/>
  <c r="FD165" i="82"/>
  <c r="FC165" i="82"/>
  <c r="FB165" i="82"/>
  <c r="FA165" i="82"/>
  <c r="EZ165" i="82"/>
  <c r="EY165" i="82"/>
  <c r="EX165" i="82"/>
  <c r="EW165" i="82"/>
  <c r="EV165" i="82"/>
  <c r="EU165" i="82"/>
  <c r="ET165" i="82"/>
  <c r="ES165" i="82"/>
  <c r="ER165" i="82"/>
  <c r="EQ165" i="82"/>
  <c r="EP165" i="82"/>
  <c r="EO165" i="82"/>
  <c r="EN165" i="82"/>
  <c r="EM165" i="82"/>
  <c r="EL165" i="82"/>
  <c r="EK165" i="82"/>
  <c r="EJ165" i="82"/>
  <c r="EI165" i="82"/>
  <c r="EH165" i="82"/>
  <c r="EG165" i="82"/>
  <c r="EF165" i="82"/>
  <c r="EE165" i="82"/>
  <c r="ED165" i="82"/>
  <c r="EC165" i="82"/>
  <c r="EB165" i="82"/>
  <c r="EA165" i="82"/>
  <c r="DZ165" i="82"/>
  <c r="DY165" i="82"/>
  <c r="DX165" i="82"/>
  <c r="DW165" i="82"/>
  <c r="DV165" i="82"/>
  <c r="DU165" i="82"/>
  <c r="DT165" i="82"/>
  <c r="DS165" i="82"/>
  <c r="DR165" i="82"/>
  <c r="DQ165" i="82"/>
  <c r="DP165" i="82"/>
  <c r="DO165" i="82"/>
  <c r="DN165" i="82"/>
  <c r="DM165" i="82"/>
  <c r="DL165" i="82"/>
  <c r="DK165" i="82"/>
  <c r="DJ165" i="82"/>
  <c r="DI165" i="82"/>
  <c r="DH165" i="82"/>
  <c r="DG165" i="82"/>
  <c r="DF165" i="82"/>
  <c r="DE165" i="82"/>
  <c r="DD165" i="82"/>
  <c r="DC165" i="82"/>
  <c r="DB165" i="82"/>
  <c r="DA165" i="82"/>
  <c r="CZ165" i="82"/>
  <c r="CY165" i="82"/>
  <c r="CX165" i="82"/>
  <c r="CW165" i="82"/>
  <c r="CV165" i="82"/>
  <c r="CU165" i="82"/>
  <c r="CT165" i="82"/>
  <c r="CS165" i="82"/>
  <c r="CR165" i="82"/>
  <c r="CQ165" i="82"/>
  <c r="CP165" i="82"/>
  <c r="CO165" i="82"/>
  <c r="CN165" i="82"/>
  <c r="CM165" i="82"/>
  <c r="CL165" i="82"/>
  <c r="CK165" i="82"/>
  <c r="CJ165" i="82"/>
  <c r="CI165" i="82"/>
  <c r="CH165" i="82"/>
  <c r="CG165" i="82"/>
  <c r="CF165" i="82"/>
  <c r="CE165" i="82"/>
  <c r="CD165" i="82"/>
  <c r="CC165" i="82"/>
  <c r="CB165" i="82"/>
  <c r="CA165" i="82"/>
  <c r="BZ165" i="82"/>
  <c r="BY165" i="82"/>
  <c r="BX165" i="82"/>
  <c r="BW165" i="82"/>
  <c r="BV165" i="82"/>
  <c r="BU165" i="82"/>
  <c r="BT165" i="82"/>
  <c r="BS165" i="82"/>
  <c r="BR165" i="82"/>
  <c r="BQ165" i="82"/>
  <c r="BP165" i="82"/>
  <c r="BO165" i="82"/>
  <c r="BN165" i="82"/>
  <c r="BM165" i="82"/>
  <c r="BL165" i="82"/>
  <c r="BK165" i="82"/>
  <c r="BJ165" i="82"/>
  <c r="BI165" i="82"/>
  <c r="BH165" i="82"/>
  <c r="BG165" i="82"/>
  <c r="BF165" i="82"/>
  <c r="BE165" i="82"/>
  <c r="BD165" i="82"/>
  <c r="BC165" i="82"/>
  <c r="BB165" i="82"/>
  <c r="BA165" i="82"/>
  <c r="AZ165" i="82"/>
  <c r="AY165" i="82"/>
  <c r="AX165" i="82"/>
  <c r="AW165" i="82"/>
  <c r="AV165" i="82"/>
  <c r="AU165" i="82"/>
  <c r="AT165" i="82"/>
  <c r="AS165" i="82"/>
  <c r="AR165" i="82"/>
  <c r="AQ165" i="82"/>
  <c r="AP165" i="82"/>
  <c r="AO165" i="82"/>
  <c r="AN165" i="82"/>
  <c r="AM165" i="82"/>
  <c r="AL165" i="82"/>
  <c r="XFD114" i="82"/>
  <c r="XFC114" i="82"/>
  <c r="XFB114" i="82"/>
  <c r="XFA114" i="82"/>
  <c r="XEZ114" i="82"/>
  <c r="XEY114" i="82"/>
  <c r="XEX114" i="82"/>
  <c r="XEW114" i="82"/>
  <c r="XEV114" i="82"/>
  <c r="XEU114" i="82"/>
  <c r="XET114" i="82"/>
  <c r="XES114" i="82"/>
  <c r="XER114" i="82"/>
  <c r="XEQ114" i="82"/>
  <c r="XEP114" i="82"/>
  <c r="XEO114" i="82"/>
  <c r="XEN114" i="82"/>
  <c r="XEM114" i="82"/>
  <c r="XEL114" i="82"/>
  <c r="XEK114" i="82"/>
  <c r="XEJ114" i="82"/>
  <c r="XEI114" i="82"/>
  <c r="XEH114" i="82"/>
  <c r="XEG114" i="82"/>
  <c r="XEF114" i="82"/>
  <c r="XEE114" i="82"/>
  <c r="XED114" i="82"/>
  <c r="XEC114" i="82"/>
  <c r="XEB114" i="82"/>
  <c r="XEA114" i="82"/>
  <c r="XDZ114" i="82"/>
  <c r="XDY114" i="82"/>
  <c r="XDX114" i="82"/>
  <c r="XDW114" i="82"/>
  <c r="XDV114" i="82"/>
  <c r="XDU114" i="82"/>
  <c r="XDT114" i="82"/>
  <c r="XDS114" i="82"/>
  <c r="XDR114" i="82"/>
  <c r="XDQ114" i="82"/>
  <c r="XDP114" i="82"/>
  <c r="XDO114" i="82"/>
  <c r="XDN114" i="82"/>
  <c r="XDM114" i="82"/>
  <c r="XDL114" i="82"/>
  <c r="XDK114" i="82"/>
  <c r="XDJ114" i="82"/>
  <c r="XDI114" i="82"/>
  <c r="XDH114" i="82"/>
  <c r="XDG114" i="82"/>
  <c r="XDF114" i="82"/>
  <c r="XDE114" i="82"/>
  <c r="XDD114" i="82"/>
  <c r="XDC114" i="82"/>
  <c r="XDB114" i="82"/>
  <c r="XDA114" i="82"/>
  <c r="XCZ114" i="82"/>
  <c r="XCY114" i="82"/>
  <c r="XCX114" i="82"/>
  <c r="XCW114" i="82"/>
  <c r="XCV114" i="82"/>
  <c r="XCU114" i="82"/>
  <c r="XCT114" i="82"/>
  <c r="XCS114" i="82"/>
  <c r="XCR114" i="82"/>
  <c r="XCQ114" i="82"/>
  <c r="XCP114" i="82"/>
  <c r="XCO114" i="82"/>
  <c r="XCN114" i="82"/>
  <c r="XCM114" i="82"/>
  <c r="XCL114" i="82"/>
  <c r="XCK114" i="82"/>
  <c r="XCJ114" i="82"/>
  <c r="XCI114" i="82"/>
  <c r="XCH114" i="82"/>
  <c r="XCG114" i="82"/>
  <c r="XCF114" i="82"/>
  <c r="XCE114" i="82"/>
  <c r="XCD114" i="82"/>
  <c r="XCC114" i="82"/>
  <c r="XCB114" i="82"/>
  <c r="XCA114" i="82"/>
  <c r="XBZ114" i="82"/>
  <c r="XBY114" i="82"/>
  <c r="XBX114" i="82"/>
  <c r="XBW114" i="82"/>
  <c r="XBV114" i="82"/>
  <c r="XBU114" i="82"/>
  <c r="XBT114" i="82"/>
  <c r="XBS114" i="82"/>
  <c r="XBR114" i="82"/>
  <c r="XBQ114" i="82"/>
  <c r="XBP114" i="82"/>
  <c r="XBO114" i="82"/>
  <c r="XBN114" i="82"/>
  <c r="XBM114" i="82"/>
  <c r="XBL114" i="82"/>
  <c r="XBK114" i="82"/>
  <c r="XBJ114" i="82"/>
  <c r="XBI114" i="82"/>
  <c r="XBH114" i="82"/>
  <c r="XBG114" i="82"/>
  <c r="XBF114" i="82"/>
  <c r="XBE114" i="82"/>
  <c r="XBD114" i="82"/>
  <c r="XBC114" i="82"/>
  <c r="XBB114" i="82"/>
  <c r="XBA114" i="82"/>
  <c r="XAZ114" i="82"/>
  <c r="XAY114" i="82"/>
  <c r="XAX114" i="82"/>
  <c r="XAW114" i="82"/>
  <c r="XAV114" i="82"/>
  <c r="XAU114" i="82"/>
  <c r="XAT114" i="82"/>
  <c r="XAS114" i="82"/>
  <c r="XAR114" i="82"/>
  <c r="XAQ114" i="82"/>
  <c r="XAP114" i="82"/>
  <c r="XAO114" i="82"/>
  <c r="XAN114" i="82"/>
  <c r="XAM114" i="82"/>
  <c r="XAL114" i="82"/>
  <c r="XAK114" i="82"/>
  <c r="XAJ114" i="82"/>
  <c r="XAI114" i="82"/>
  <c r="XAH114" i="82"/>
  <c r="XAG114" i="82"/>
  <c r="XAF114" i="82"/>
  <c r="XAE114" i="82"/>
  <c r="XAD114" i="82"/>
  <c r="XAC114" i="82"/>
  <c r="XAB114" i="82"/>
  <c r="XAA114" i="82"/>
  <c r="WZZ114" i="82"/>
  <c r="WZY114" i="82"/>
  <c r="WZX114" i="82"/>
  <c r="WZW114" i="82"/>
  <c r="WZV114" i="82"/>
  <c r="WZU114" i="82"/>
  <c r="WZT114" i="82"/>
  <c r="WZS114" i="82"/>
  <c r="WZR114" i="82"/>
  <c r="WZQ114" i="82"/>
  <c r="WZP114" i="82"/>
  <c r="WZO114" i="82"/>
  <c r="WZN114" i="82"/>
  <c r="WZM114" i="82"/>
  <c r="WZL114" i="82"/>
  <c r="WZK114" i="82"/>
  <c r="WZJ114" i="82"/>
  <c r="WZI114" i="82"/>
  <c r="WZH114" i="82"/>
  <c r="WZG114" i="82"/>
  <c r="WZF114" i="82"/>
  <c r="WZE114" i="82"/>
  <c r="WZD114" i="82"/>
  <c r="WZC114" i="82"/>
  <c r="WZB114" i="82"/>
  <c r="WZA114" i="82"/>
  <c r="WYZ114" i="82"/>
  <c r="WYY114" i="82"/>
  <c r="WYX114" i="82"/>
  <c r="WYW114" i="82"/>
  <c r="WYV114" i="82"/>
  <c r="WYU114" i="82"/>
  <c r="WYT114" i="82"/>
  <c r="WYS114" i="82"/>
  <c r="WYR114" i="82"/>
  <c r="WYQ114" i="82"/>
  <c r="WYP114" i="82"/>
  <c r="WYO114" i="82"/>
  <c r="WYN114" i="82"/>
  <c r="WYM114" i="82"/>
  <c r="WYL114" i="82"/>
  <c r="WYK114" i="82"/>
  <c r="WYJ114" i="82"/>
  <c r="WYI114" i="82"/>
  <c r="WYH114" i="82"/>
  <c r="WYG114" i="82"/>
  <c r="WYF114" i="82"/>
  <c r="WYE114" i="82"/>
  <c r="WYD114" i="82"/>
  <c r="WYC114" i="82"/>
  <c r="WYB114" i="82"/>
  <c r="WYA114" i="82"/>
  <c r="WXZ114" i="82"/>
  <c r="WXY114" i="82"/>
  <c r="WXX114" i="82"/>
  <c r="WXW114" i="82"/>
  <c r="WXV114" i="82"/>
  <c r="WXU114" i="82"/>
  <c r="WXT114" i="82"/>
  <c r="WXS114" i="82"/>
  <c r="WXR114" i="82"/>
  <c r="WXQ114" i="82"/>
  <c r="WXP114" i="82"/>
  <c r="WXO114" i="82"/>
  <c r="WXN114" i="82"/>
  <c r="WXM114" i="82"/>
  <c r="WXL114" i="82"/>
  <c r="WXK114" i="82"/>
  <c r="WXJ114" i="82"/>
  <c r="WXI114" i="82"/>
  <c r="WXH114" i="82"/>
  <c r="WXG114" i="82"/>
  <c r="WXF114" i="82"/>
  <c r="WXE114" i="82"/>
  <c r="WXD114" i="82"/>
  <c r="WXC114" i="82"/>
  <c r="WXB114" i="82"/>
  <c r="WXA114" i="82"/>
  <c r="WWZ114" i="82"/>
  <c r="WWY114" i="82"/>
  <c r="WWX114" i="82"/>
  <c r="WWW114" i="82"/>
  <c r="WWV114" i="82"/>
  <c r="WWU114" i="82"/>
  <c r="WWT114" i="82"/>
  <c r="WWS114" i="82"/>
  <c r="WWR114" i="82"/>
  <c r="WWQ114" i="82"/>
  <c r="WWP114" i="82"/>
  <c r="WWO114" i="82"/>
  <c r="WWN114" i="82"/>
  <c r="WWM114" i="82"/>
  <c r="WWL114" i="82"/>
  <c r="WWK114" i="82"/>
  <c r="WWJ114" i="82"/>
  <c r="WWI114" i="82"/>
  <c r="WWH114" i="82"/>
  <c r="WWG114" i="82"/>
  <c r="WWF114" i="82"/>
  <c r="WWE114" i="82"/>
  <c r="WWD114" i="82"/>
  <c r="WWC114" i="82"/>
  <c r="WWB114" i="82"/>
  <c r="WWA114" i="82"/>
  <c r="WVZ114" i="82"/>
  <c r="WVY114" i="82"/>
  <c r="WVX114" i="82"/>
  <c r="WVW114" i="82"/>
  <c r="WVV114" i="82"/>
  <c r="WVU114" i="82"/>
  <c r="WVT114" i="82"/>
  <c r="WVS114" i="82"/>
  <c r="WVR114" i="82"/>
  <c r="WVQ114" i="82"/>
  <c r="WVP114" i="82"/>
  <c r="WVO114" i="82"/>
  <c r="WVN114" i="82"/>
  <c r="WVM114" i="82"/>
  <c r="WVL114" i="82"/>
  <c r="WVK114" i="82"/>
  <c r="WVJ114" i="82"/>
  <c r="WVI114" i="82"/>
  <c r="WVH114" i="82"/>
  <c r="WVG114" i="82"/>
  <c r="WVF114" i="82"/>
  <c r="WVE114" i="82"/>
  <c r="WVD114" i="82"/>
  <c r="WVC114" i="82"/>
  <c r="WVB114" i="82"/>
  <c r="WVA114" i="82"/>
  <c r="WUZ114" i="82"/>
  <c r="WUY114" i="82"/>
  <c r="WUX114" i="82"/>
  <c r="WUW114" i="82"/>
  <c r="WUV114" i="82"/>
  <c r="WUU114" i="82"/>
  <c r="WUT114" i="82"/>
  <c r="WUS114" i="82"/>
  <c r="WUR114" i="82"/>
  <c r="WUQ114" i="82"/>
  <c r="WUP114" i="82"/>
  <c r="WUO114" i="82"/>
  <c r="WUN114" i="82"/>
  <c r="WUM114" i="82"/>
  <c r="WUL114" i="82"/>
  <c r="WUK114" i="82"/>
  <c r="WUJ114" i="82"/>
  <c r="WUI114" i="82"/>
  <c r="WUH114" i="82"/>
  <c r="WUG114" i="82"/>
  <c r="WUF114" i="82"/>
  <c r="WUE114" i="82"/>
  <c r="WUD114" i="82"/>
  <c r="WUC114" i="82"/>
  <c r="WUB114" i="82"/>
  <c r="WUA114" i="82"/>
  <c r="WTZ114" i="82"/>
  <c r="WTY114" i="82"/>
  <c r="WTX114" i="82"/>
  <c r="WTW114" i="82"/>
  <c r="WTV114" i="82"/>
  <c r="WTU114" i="82"/>
  <c r="WTT114" i="82"/>
  <c r="WTS114" i="82"/>
  <c r="WTR114" i="82"/>
  <c r="WTQ114" i="82"/>
  <c r="WTP114" i="82"/>
  <c r="WTO114" i="82"/>
  <c r="WTN114" i="82"/>
  <c r="WTM114" i="82"/>
  <c r="WTL114" i="82"/>
  <c r="WTK114" i="82"/>
  <c r="WTJ114" i="82"/>
  <c r="WTI114" i="82"/>
  <c r="WTH114" i="82"/>
  <c r="WTG114" i="82"/>
  <c r="WTF114" i="82"/>
  <c r="WTE114" i="82"/>
  <c r="WTD114" i="82"/>
  <c r="WTC114" i="82"/>
  <c r="WTB114" i="82"/>
  <c r="WTA114" i="82"/>
  <c r="WSZ114" i="82"/>
  <c r="WSY114" i="82"/>
  <c r="WSX114" i="82"/>
  <c r="WSW114" i="82"/>
  <c r="WSV114" i="82"/>
  <c r="WSU114" i="82"/>
  <c r="WST114" i="82"/>
  <c r="WSS114" i="82"/>
  <c r="WSR114" i="82"/>
  <c r="WSQ114" i="82"/>
  <c r="WSP114" i="82"/>
  <c r="WSO114" i="82"/>
  <c r="WSN114" i="82"/>
  <c r="WSM114" i="82"/>
  <c r="WSL114" i="82"/>
  <c r="WSK114" i="82"/>
  <c r="WSJ114" i="82"/>
  <c r="WSI114" i="82"/>
  <c r="WSH114" i="82"/>
  <c r="WSG114" i="82"/>
  <c r="WSF114" i="82"/>
  <c r="WSE114" i="82"/>
  <c r="WSD114" i="82"/>
  <c r="WSC114" i="82"/>
  <c r="WSB114" i="82"/>
  <c r="WSA114" i="82"/>
  <c r="WRZ114" i="82"/>
  <c r="WRY114" i="82"/>
  <c r="WRX114" i="82"/>
  <c r="WRW114" i="82"/>
  <c r="WRV114" i="82"/>
  <c r="WRU114" i="82"/>
  <c r="WRT114" i="82"/>
  <c r="WRS114" i="82"/>
  <c r="WRR114" i="82"/>
  <c r="WRQ114" i="82"/>
  <c r="WRP114" i="82"/>
  <c r="WRO114" i="82"/>
  <c r="WRN114" i="82"/>
  <c r="WRM114" i="82"/>
  <c r="WRL114" i="82"/>
  <c r="WRK114" i="82"/>
  <c r="WRJ114" i="82"/>
  <c r="WRI114" i="82"/>
  <c r="WRH114" i="82"/>
  <c r="WRG114" i="82"/>
  <c r="WRF114" i="82"/>
  <c r="WRE114" i="82"/>
  <c r="WRD114" i="82"/>
  <c r="WRC114" i="82"/>
  <c r="WRB114" i="82"/>
  <c r="WRA114" i="82"/>
  <c r="WQZ114" i="82"/>
  <c r="WQY114" i="82"/>
  <c r="WQX114" i="82"/>
  <c r="WQW114" i="82"/>
  <c r="WQV114" i="82"/>
  <c r="WQU114" i="82"/>
  <c r="WQT114" i="82"/>
  <c r="WQS114" i="82"/>
  <c r="WQR114" i="82"/>
  <c r="WQQ114" i="82"/>
  <c r="WQP114" i="82"/>
  <c r="WQO114" i="82"/>
  <c r="WQN114" i="82"/>
  <c r="WQM114" i="82"/>
  <c r="WQL114" i="82"/>
  <c r="WQK114" i="82"/>
  <c r="WQJ114" i="82"/>
  <c r="WQI114" i="82"/>
  <c r="WQH114" i="82"/>
  <c r="WQG114" i="82"/>
  <c r="WQF114" i="82"/>
  <c r="WQE114" i="82"/>
  <c r="WQD114" i="82"/>
  <c r="WQC114" i="82"/>
  <c r="WQB114" i="82"/>
  <c r="WQA114" i="82"/>
  <c r="WPZ114" i="82"/>
  <c r="WPY114" i="82"/>
  <c r="WPX114" i="82"/>
  <c r="WPW114" i="82"/>
  <c r="WPV114" i="82"/>
  <c r="WPU114" i="82"/>
  <c r="WPT114" i="82"/>
  <c r="WPS114" i="82"/>
  <c r="WPR114" i="82"/>
  <c r="WPQ114" i="82"/>
  <c r="WPP114" i="82"/>
  <c r="WPO114" i="82"/>
  <c r="WPN114" i="82"/>
  <c r="WPM114" i="82"/>
  <c r="WPL114" i="82"/>
  <c r="WPK114" i="82"/>
  <c r="WPJ114" i="82"/>
  <c r="WPI114" i="82"/>
  <c r="WPH114" i="82"/>
  <c r="WPG114" i="82"/>
  <c r="WPF114" i="82"/>
  <c r="WPE114" i="82"/>
  <c r="WPD114" i="82"/>
  <c r="WPC114" i="82"/>
  <c r="WPB114" i="82"/>
  <c r="WPA114" i="82"/>
  <c r="WOZ114" i="82"/>
  <c r="WOY114" i="82"/>
  <c r="WOX114" i="82"/>
  <c r="WOW114" i="82"/>
  <c r="WOV114" i="82"/>
  <c r="WOU114" i="82"/>
  <c r="WOT114" i="82"/>
  <c r="WOS114" i="82"/>
  <c r="WOR114" i="82"/>
  <c r="WOQ114" i="82"/>
  <c r="WOP114" i="82"/>
  <c r="WOO114" i="82"/>
  <c r="WON114" i="82"/>
  <c r="WOM114" i="82"/>
  <c r="WOL114" i="82"/>
  <c r="WOK114" i="82"/>
  <c r="WOJ114" i="82"/>
  <c r="WOI114" i="82"/>
  <c r="WOH114" i="82"/>
  <c r="WOG114" i="82"/>
  <c r="WOF114" i="82"/>
  <c r="WOE114" i="82"/>
  <c r="WOD114" i="82"/>
  <c r="WOC114" i="82"/>
  <c r="WOB114" i="82"/>
  <c r="WOA114" i="82"/>
  <c r="WNZ114" i="82"/>
  <c r="WNY114" i="82"/>
  <c r="WNX114" i="82"/>
  <c r="WNW114" i="82"/>
  <c r="WNV114" i="82"/>
  <c r="WNU114" i="82"/>
  <c r="WNT114" i="82"/>
  <c r="WNS114" i="82"/>
  <c r="WNR114" i="82"/>
  <c r="WNQ114" i="82"/>
  <c r="WNP114" i="82"/>
  <c r="WNO114" i="82"/>
  <c r="WNN114" i="82"/>
  <c r="WNM114" i="82"/>
  <c r="WNL114" i="82"/>
  <c r="WNK114" i="82"/>
  <c r="WNJ114" i="82"/>
  <c r="WNI114" i="82"/>
  <c r="WNH114" i="82"/>
  <c r="WNG114" i="82"/>
  <c r="WNF114" i="82"/>
  <c r="WNE114" i="82"/>
  <c r="WND114" i="82"/>
  <c r="WNC114" i="82"/>
  <c r="WNB114" i="82"/>
  <c r="WNA114" i="82"/>
  <c r="WMZ114" i="82"/>
  <c r="WMY114" i="82"/>
  <c r="WMX114" i="82"/>
  <c r="WMW114" i="82"/>
  <c r="WMV114" i="82"/>
  <c r="WMU114" i="82"/>
  <c r="WMT114" i="82"/>
  <c r="WMS114" i="82"/>
  <c r="WMR114" i="82"/>
  <c r="WMQ114" i="82"/>
  <c r="WMP114" i="82"/>
  <c r="WMO114" i="82"/>
  <c r="WMN114" i="82"/>
  <c r="WMM114" i="82"/>
  <c r="WML114" i="82"/>
  <c r="WMK114" i="82"/>
  <c r="WMJ114" i="82"/>
  <c r="WMI114" i="82"/>
  <c r="WMH114" i="82"/>
  <c r="WMG114" i="82"/>
  <c r="WMF114" i="82"/>
  <c r="WME114" i="82"/>
  <c r="WMD114" i="82"/>
  <c r="WMC114" i="82"/>
  <c r="WMB114" i="82"/>
  <c r="WMA114" i="82"/>
  <c r="WLZ114" i="82"/>
  <c r="WLY114" i="82"/>
  <c r="WLX114" i="82"/>
  <c r="WLW114" i="82"/>
  <c r="WLV114" i="82"/>
  <c r="WLU114" i="82"/>
  <c r="WLT114" i="82"/>
  <c r="WLS114" i="82"/>
  <c r="WLR114" i="82"/>
  <c r="WLQ114" i="82"/>
  <c r="WLP114" i="82"/>
  <c r="WLO114" i="82"/>
  <c r="WLN114" i="82"/>
  <c r="WLM114" i="82"/>
  <c r="WLL114" i="82"/>
  <c r="WLK114" i="82"/>
  <c r="WLJ114" i="82"/>
  <c r="WLI114" i="82"/>
  <c r="WLH114" i="82"/>
  <c r="WLG114" i="82"/>
  <c r="WLF114" i="82"/>
  <c r="WLE114" i="82"/>
  <c r="WLD114" i="82"/>
  <c r="WLC114" i="82"/>
  <c r="WLB114" i="82"/>
  <c r="WLA114" i="82"/>
  <c r="WKZ114" i="82"/>
  <c r="WKY114" i="82"/>
  <c r="WKX114" i="82"/>
  <c r="WKW114" i="82"/>
  <c r="WKV114" i="82"/>
  <c r="WKU114" i="82"/>
  <c r="WKT114" i="82"/>
  <c r="WKS114" i="82"/>
  <c r="WKR114" i="82"/>
  <c r="WKQ114" i="82"/>
  <c r="WKP114" i="82"/>
  <c r="WKO114" i="82"/>
  <c r="WKN114" i="82"/>
  <c r="WKM114" i="82"/>
  <c r="WKL114" i="82"/>
  <c r="WKK114" i="82"/>
  <c r="WKJ114" i="82"/>
  <c r="WKI114" i="82"/>
  <c r="WKH114" i="82"/>
  <c r="WKG114" i="82"/>
  <c r="WKF114" i="82"/>
  <c r="WKE114" i="82"/>
  <c r="WKD114" i="82"/>
  <c r="WKC114" i="82"/>
  <c r="WKB114" i="82"/>
  <c r="WKA114" i="82"/>
  <c r="WJZ114" i="82"/>
  <c r="WJY114" i="82"/>
  <c r="WJX114" i="82"/>
  <c r="WJW114" i="82"/>
  <c r="WJV114" i="82"/>
  <c r="WJU114" i="82"/>
  <c r="WJT114" i="82"/>
  <c r="WJS114" i="82"/>
  <c r="WJR114" i="82"/>
  <c r="WJQ114" i="82"/>
  <c r="WJP114" i="82"/>
  <c r="WJO114" i="82"/>
  <c r="WJN114" i="82"/>
  <c r="WJM114" i="82"/>
  <c r="WJL114" i="82"/>
  <c r="WJK114" i="82"/>
  <c r="WJJ114" i="82"/>
  <c r="WJI114" i="82"/>
  <c r="WJH114" i="82"/>
  <c r="WJG114" i="82"/>
  <c r="WJF114" i="82"/>
  <c r="WJE114" i="82"/>
  <c r="WJD114" i="82"/>
  <c r="WJC114" i="82"/>
  <c r="WJB114" i="82"/>
  <c r="WJA114" i="82"/>
  <c r="WIZ114" i="82"/>
  <c r="WIY114" i="82"/>
  <c r="WIX114" i="82"/>
  <c r="WIW114" i="82"/>
  <c r="WIV114" i="82"/>
  <c r="WIU114" i="82"/>
  <c r="WIT114" i="82"/>
  <c r="WIS114" i="82"/>
  <c r="WIR114" i="82"/>
  <c r="WIQ114" i="82"/>
  <c r="WIP114" i="82"/>
  <c r="WIO114" i="82"/>
  <c r="WIN114" i="82"/>
  <c r="WIM114" i="82"/>
  <c r="WIL114" i="82"/>
  <c r="WIK114" i="82"/>
  <c r="WIJ114" i="82"/>
  <c r="WII114" i="82"/>
  <c r="WIH114" i="82"/>
  <c r="WIG114" i="82"/>
  <c r="WIF114" i="82"/>
  <c r="WIE114" i="82"/>
  <c r="WID114" i="82"/>
  <c r="WIC114" i="82"/>
  <c r="WIB114" i="82"/>
  <c r="WIA114" i="82"/>
  <c r="WHZ114" i="82"/>
  <c r="WHY114" i="82"/>
  <c r="WHX114" i="82"/>
  <c r="WHW114" i="82"/>
  <c r="WHV114" i="82"/>
  <c r="WHU114" i="82"/>
  <c r="WHT114" i="82"/>
  <c r="WHS114" i="82"/>
  <c r="WHR114" i="82"/>
  <c r="WHQ114" i="82"/>
  <c r="WHP114" i="82"/>
  <c r="WHO114" i="82"/>
  <c r="WHN114" i="82"/>
  <c r="WHM114" i="82"/>
  <c r="WHL114" i="82"/>
  <c r="WHK114" i="82"/>
  <c r="WHJ114" i="82"/>
  <c r="WHI114" i="82"/>
  <c r="WHH114" i="82"/>
  <c r="WHG114" i="82"/>
  <c r="WHF114" i="82"/>
  <c r="WHE114" i="82"/>
  <c r="WHD114" i="82"/>
  <c r="WHC114" i="82"/>
  <c r="WHB114" i="82"/>
  <c r="WHA114" i="82"/>
  <c r="WGZ114" i="82"/>
  <c r="WGY114" i="82"/>
  <c r="WGX114" i="82"/>
  <c r="WGW114" i="82"/>
  <c r="WGV114" i="82"/>
  <c r="WGU114" i="82"/>
  <c r="WGT114" i="82"/>
  <c r="WGS114" i="82"/>
  <c r="WGR114" i="82"/>
  <c r="WGQ114" i="82"/>
  <c r="WGP114" i="82"/>
  <c r="WGO114" i="82"/>
  <c r="WGN114" i="82"/>
  <c r="WGM114" i="82"/>
  <c r="WGL114" i="82"/>
  <c r="WGK114" i="82"/>
  <c r="WGJ114" i="82"/>
  <c r="WGI114" i="82"/>
  <c r="WGH114" i="82"/>
  <c r="WGG114" i="82"/>
  <c r="WGF114" i="82"/>
  <c r="WGE114" i="82"/>
  <c r="WGD114" i="82"/>
  <c r="WGC114" i="82"/>
  <c r="WGB114" i="82"/>
  <c r="WGA114" i="82"/>
  <c r="WFZ114" i="82"/>
  <c r="WFY114" i="82"/>
  <c r="WFX114" i="82"/>
  <c r="WFW114" i="82"/>
  <c r="WFV114" i="82"/>
  <c r="WFU114" i="82"/>
  <c r="WFT114" i="82"/>
  <c r="WFS114" i="82"/>
  <c r="WFR114" i="82"/>
  <c r="WFQ114" i="82"/>
  <c r="WFP114" i="82"/>
  <c r="WFO114" i="82"/>
  <c r="WFN114" i="82"/>
  <c r="WFM114" i="82"/>
  <c r="WFL114" i="82"/>
  <c r="WFK114" i="82"/>
  <c r="WFJ114" i="82"/>
  <c r="WFI114" i="82"/>
  <c r="WFH114" i="82"/>
  <c r="WFG114" i="82"/>
  <c r="WFF114" i="82"/>
  <c r="WFE114" i="82"/>
  <c r="WFD114" i="82"/>
  <c r="WFC114" i="82"/>
  <c r="WFB114" i="82"/>
  <c r="WFA114" i="82"/>
  <c r="WEZ114" i="82"/>
  <c r="WEY114" i="82"/>
  <c r="WEX114" i="82"/>
  <c r="WEW114" i="82"/>
  <c r="WEV114" i="82"/>
  <c r="WEU114" i="82"/>
  <c r="WET114" i="82"/>
  <c r="WES114" i="82"/>
  <c r="WER114" i="82"/>
  <c r="WEQ114" i="82"/>
  <c r="WEP114" i="82"/>
  <c r="WEO114" i="82"/>
  <c r="WEN114" i="82"/>
  <c r="WEM114" i="82"/>
  <c r="WEL114" i="82"/>
  <c r="WEK114" i="82"/>
  <c r="WEJ114" i="82"/>
  <c r="WEI114" i="82"/>
  <c r="WEH114" i="82"/>
  <c r="WEG114" i="82"/>
  <c r="WEF114" i="82"/>
  <c r="WEE114" i="82"/>
  <c r="WED114" i="82"/>
  <c r="WEC114" i="82"/>
  <c r="WEB114" i="82"/>
  <c r="WEA114" i="82"/>
  <c r="WDZ114" i="82"/>
  <c r="WDY114" i="82"/>
  <c r="WDX114" i="82"/>
  <c r="WDW114" i="82"/>
  <c r="WDV114" i="82"/>
  <c r="WDU114" i="82"/>
  <c r="WDT114" i="82"/>
  <c r="WDS114" i="82"/>
  <c r="WDR114" i="82"/>
  <c r="WDQ114" i="82"/>
  <c r="WDP114" i="82"/>
  <c r="WDO114" i="82"/>
  <c r="WDN114" i="82"/>
  <c r="WDM114" i="82"/>
  <c r="WDL114" i="82"/>
  <c r="WDK114" i="82"/>
  <c r="WDJ114" i="82"/>
  <c r="WDI114" i="82"/>
  <c r="WDH114" i="82"/>
  <c r="WDG114" i="82"/>
  <c r="WDF114" i="82"/>
  <c r="WDE114" i="82"/>
  <c r="WDD114" i="82"/>
  <c r="WDC114" i="82"/>
  <c r="WDB114" i="82"/>
  <c r="WDA114" i="82"/>
  <c r="WCZ114" i="82"/>
  <c r="WCY114" i="82"/>
  <c r="WCX114" i="82"/>
  <c r="WCW114" i="82"/>
  <c r="WCV114" i="82"/>
  <c r="WCU114" i="82"/>
  <c r="WCT114" i="82"/>
  <c r="WCS114" i="82"/>
  <c r="WCR114" i="82"/>
  <c r="WCQ114" i="82"/>
  <c r="WCP114" i="82"/>
  <c r="WCO114" i="82"/>
  <c r="WCN114" i="82"/>
  <c r="WCM114" i="82"/>
  <c r="WCL114" i="82"/>
  <c r="WCK114" i="82"/>
  <c r="WCJ114" i="82"/>
  <c r="WCI114" i="82"/>
  <c r="WCH114" i="82"/>
  <c r="WCG114" i="82"/>
  <c r="WCF114" i="82"/>
  <c r="WCE114" i="82"/>
  <c r="WCD114" i="82"/>
  <c r="WCC114" i="82"/>
  <c r="WCB114" i="82"/>
  <c r="WCA114" i="82"/>
  <c r="WBZ114" i="82"/>
  <c r="WBY114" i="82"/>
  <c r="WBX114" i="82"/>
  <c r="WBW114" i="82"/>
  <c r="WBV114" i="82"/>
  <c r="WBU114" i="82"/>
  <c r="WBT114" i="82"/>
  <c r="WBS114" i="82"/>
  <c r="WBR114" i="82"/>
  <c r="WBQ114" i="82"/>
  <c r="WBP114" i="82"/>
  <c r="WBO114" i="82"/>
  <c r="WBN114" i="82"/>
  <c r="WBM114" i="82"/>
  <c r="WBL114" i="82"/>
  <c r="WBK114" i="82"/>
  <c r="WBJ114" i="82"/>
  <c r="WBI114" i="82"/>
  <c r="WBH114" i="82"/>
  <c r="WBG114" i="82"/>
  <c r="WBF114" i="82"/>
  <c r="WBE114" i="82"/>
  <c r="WBD114" i="82"/>
  <c r="WBC114" i="82"/>
  <c r="WBB114" i="82"/>
  <c r="WBA114" i="82"/>
  <c r="WAZ114" i="82"/>
  <c r="WAY114" i="82"/>
  <c r="WAX114" i="82"/>
  <c r="WAW114" i="82"/>
  <c r="WAV114" i="82"/>
  <c r="WAU114" i="82"/>
  <c r="WAT114" i="82"/>
  <c r="WAS114" i="82"/>
  <c r="WAR114" i="82"/>
  <c r="WAQ114" i="82"/>
  <c r="WAP114" i="82"/>
  <c r="WAO114" i="82"/>
  <c r="WAN114" i="82"/>
  <c r="WAM114" i="82"/>
  <c r="WAL114" i="82"/>
  <c r="WAK114" i="82"/>
  <c r="WAJ114" i="82"/>
  <c r="WAI114" i="82"/>
  <c r="WAH114" i="82"/>
  <c r="WAG114" i="82"/>
  <c r="WAF114" i="82"/>
  <c r="WAE114" i="82"/>
  <c r="WAD114" i="82"/>
  <c r="WAC114" i="82"/>
  <c r="WAB114" i="82"/>
  <c r="WAA114" i="82"/>
  <c r="VZZ114" i="82"/>
  <c r="VZY114" i="82"/>
  <c r="VZX114" i="82"/>
  <c r="VZW114" i="82"/>
  <c r="VZV114" i="82"/>
  <c r="VZU114" i="82"/>
  <c r="VZT114" i="82"/>
  <c r="VZS114" i="82"/>
  <c r="VZR114" i="82"/>
  <c r="VZQ114" i="82"/>
  <c r="VZP114" i="82"/>
  <c r="VZO114" i="82"/>
  <c r="VZN114" i="82"/>
  <c r="VZM114" i="82"/>
  <c r="VZL114" i="82"/>
  <c r="VZK114" i="82"/>
  <c r="VZJ114" i="82"/>
  <c r="VZI114" i="82"/>
  <c r="VZH114" i="82"/>
  <c r="VZG114" i="82"/>
  <c r="VZF114" i="82"/>
  <c r="VZE114" i="82"/>
  <c r="VZD114" i="82"/>
  <c r="VZC114" i="82"/>
  <c r="VZB114" i="82"/>
  <c r="VZA114" i="82"/>
  <c r="VYZ114" i="82"/>
  <c r="VYY114" i="82"/>
  <c r="VYX114" i="82"/>
  <c r="VYW114" i="82"/>
  <c r="VYV114" i="82"/>
  <c r="VYU114" i="82"/>
  <c r="VYT114" i="82"/>
  <c r="VYS114" i="82"/>
  <c r="VYR114" i="82"/>
  <c r="VYQ114" i="82"/>
  <c r="VYP114" i="82"/>
  <c r="VYO114" i="82"/>
  <c r="VYN114" i="82"/>
  <c r="VYM114" i="82"/>
  <c r="VYL114" i="82"/>
  <c r="VYK114" i="82"/>
  <c r="VYJ114" i="82"/>
  <c r="VYI114" i="82"/>
  <c r="VYH114" i="82"/>
  <c r="VYG114" i="82"/>
  <c r="VYF114" i="82"/>
  <c r="VYE114" i="82"/>
  <c r="VYD114" i="82"/>
  <c r="VYC114" i="82"/>
  <c r="VYB114" i="82"/>
  <c r="VYA114" i="82"/>
  <c r="VXZ114" i="82"/>
  <c r="VXY114" i="82"/>
  <c r="VXX114" i="82"/>
  <c r="VXW114" i="82"/>
  <c r="VXV114" i="82"/>
  <c r="VXU114" i="82"/>
  <c r="VXT114" i="82"/>
  <c r="VXS114" i="82"/>
  <c r="VXR114" i="82"/>
  <c r="VXQ114" i="82"/>
  <c r="VXP114" i="82"/>
  <c r="VXO114" i="82"/>
  <c r="VXN114" i="82"/>
  <c r="VXM114" i="82"/>
  <c r="VXL114" i="82"/>
  <c r="VXK114" i="82"/>
  <c r="VXJ114" i="82"/>
  <c r="VXI114" i="82"/>
  <c r="VXH114" i="82"/>
  <c r="VXG114" i="82"/>
  <c r="VXF114" i="82"/>
  <c r="VXE114" i="82"/>
  <c r="VXD114" i="82"/>
  <c r="VXC114" i="82"/>
  <c r="VXB114" i="82"/>
  <c r="VXA114" i="82"/>
  <c r="VWZ114" i="82"/>
  <c r="VWY114" i="82"/>
  <c r="VWX114" i="82"/>
  <c r="VWW114" i="82"/>
  <c r="VWV114" i="82"/>
  <c r="VWU114" i="82"/>
  <c r="VWT114" i="82"/>
  <c r="VWS114" i="82"/>
  <c r="VWR114" i="82"/>
  <c r="VWQ114" i="82"/>
  <c r="VWP114" i="82"/>
  <c r="VWO114" i="82"/>
  <c r="VWN114" i="82"/>
  <c r="VWM114" i="82"/>
  <c r="VWL114" i="82"/>
  <c r="VWK114" i="82"/>
  <c r="VWJ114" i="82"/>
  <c r="VWI114" i="82"/>
  <c r="VWH114" i="82"/>
  <c r="VWG114" i="82"/>
  <c r="VWF114" i="82"/>
  <c r="VWE114" i="82"/>
  <c r="VWD114" i="82"/>
  <c r="VWC114" i="82"/>
  <c r="VWB114" i="82"/>
  <c r="VWA114" i="82"/>
  <c r="VVZ114" i="82"/>
  <c r="VVY114" i="82"/>
  <c r="VVX114" i="82"/>
  <c r="VVW114" i="82"/>
  <c r="VVV114" i="82"/>
  <c r="VVU114" i="82"/>
  <c r="VVT114" i="82"/>
  <c r="VVS114" i="82"/>
  <c r="VVR114" i="82"/>
  <c r="VVQ114" i="82"/>
  <c r="VVP114" i="82"/>
  <c r="VVO114" i="82"/>
  <c r="VVN114" i="82"/>
  <c r="VVM114" i="82"/>
  <c r="VVL114" i="82"/>
  <c r="VVK114" i="82"/>
  <c r="VVJ114" i="82"/>
  <c r="VVI114" i="82"/>
  <c r="VVH114" i="82"/>
  <c r="VVG114" i="82"/>
  <c r="VVF114" i="82"/>
  <c r="VVE114" i="82"/>
  <c r="VVD114" i="82"/>
  <c r="VVC114" i="82"/>
  <c r="VVB114" i="82"/>
  <c r="VVA114" i="82"/>
  <c r="VUZ114" i="82"/>
  <c r="VUY114" i="82"/>
  <c r="VUX114" i="82"/>
  <c r="VUW114" i="82"/>
  <c r="VUV114" i="82"/>
  <c r="VUU114" i="82"/>
  <c r="VUT114" i="82"/>
  <c r="VUS114" i="82"/>
  <c r="VUR114" i="82"/>
  <c r="VUQ114" i="82"/>
  <c r="VUP114" i="82"/>
  <c r="VUO114" i="82"/>
  <c r="VUN114" i="82"/>
  <c r="VUM114" i="82"/>
  <c r="VUL114" i="82"/>
  <c r="VUK114" i="82"/>
  <c r="VUJ114" i="82"/>
  <c r="VUI114" i="82"/>
  <c r="VUH114" i="82"/>
  <c r="VUG114" i="82"/>
  <c r="VUF114" i="82"/>
  <c r="VUE114" i="82"/>
  <c r="VUD114" i="82"/>
  <c r="VUC114" i="82"/>
  <c r="VUB114" i="82"/>
  <c r="VUA114" i="82"/>
  <c r="VTZ114" i="82"/>
  <c r="VTY114" i="82"/>
  <c r="VTX114" i="82"/>
  <c r="VTW114" i="82"/>
  <c r="VTV114" i="82"/>
  <c r="VTU114" i="82"/>
  <c r="VTT114" i="82"/>
  <c r="VTS114" i="82"/>
  <c r="VTR114" i="82"/>
  <c r="VTQ114" i="82"/>
  <c r="VTP114" i="82"/>
  <c r="VTO114" i="82"/>
  <c r="VTN114" i="82"/>
  <c r="VTM114" i="82"/>
  <c r="VTL114" i="82"/>
  <c r="VTK114" i="82"/>
  <c r="VTJ114" i="82"/>
  <c r="VTI114" i="82"/>
  <c r="VTH114" i="82"/>
  <c r="VTG114" i="82"/>
  <c r="VTF114" i="82"/>
  <c r="VTE114" i="82"/>
  <c r="VTD114" i="82"/>
  <c r="VTC114" i="82"/>
  <c r="VTB114" i="82"/>
  <c r="VTA114" i="82"/>
  <c r="VSZ114" i="82"/>
  <c r="VSY114" i="82"/>
  <c r="VSX114" i="82"/>
  <c r="VSW114" i="82"/>
  <c r="VSV114" i="82"/>
  <c r="VSU114" i="82"/>
  <c r="VST114" i="82"/>
  <c r="VSS114" i="82"/>
  <c r="VSR114" i="82"/>
  <c r="VSQ114" i="82"/>
  <c r="VSP114" i="82"/>
  <c r="VSO114" i="82"/>
  <c r="VSN114" i="82"/>
  <c r="VSM114" i="82"/>
  <c r="VSL114" i="82"/>
  <c r="VSK114" i="82"/>
  <c r="VSJ114" i="82"/>
  <c r="VSI114" i="82"/>
  <c r="VSH114" i="82"/>
  <c r="VSG114" i="82"/>
  <c r="VSF114" i="82"/>
  <c r="VSE114" i="82"/>
  <c r="VSD114" i="82"/>
  <c r="VSC114" i="82"/>
  <c r="VSB114" i="82"/>
  <c r="VSA114" i="82"/>
  <c r="VRZ114" i="82"/>
  <c r="VRY114" i="82"/>
  <c r="VRX114" i="82"/>
  <c r="VRW114" i="82"/>
  <c r="VRV114" i="82"/>
  <c r="VRU114" i="82"/>
  <c r="VRT114" i="82"/>
  <c r="VRS114" i="82"/>
  <c r="VRR114" i="82"/>
  <c r="VRQ114" i="82"/>
  <c r="VRP114" i="82"/>
  <c r="VRO114" i="82"/>
  <c r="VRN114" i="82"/>
  <c r="VRM114" i="82"/>
  <c r="VRL114" i="82"/>
  <c r="VRK114" i="82"/>
  <c r="VRJ114" i="82"/>
  <c r="VRI114" i="82"/>
  <c r="VRH114" i="82"/>
  <c r="VRG114" i="82"/>
  <c r="VRF114" i="82"/>
  <c r="VRE114" i="82"/>
  <c r="VRD114" i="82"/>
  <c r="VRC114" i="82"/>
  <c r="VRB114" i="82"/>
  <c r="VRA114" i="82"/>
  <c r="VQZ114" i="82"/>
  <c r="VQY114" i="82"/>
  <c r="VQX114" i="82"/>
  <c r="VQW114" i="82"/>
  <c r="VQV114" i="82"/>
  <c r="VQU114" i="82"/>
  <c r="VQT114" i="82"/>
  <c r="VQS114" i="82"/>
  <c r="VQR114" i="82"/>
  <c r="VQQ114" i="82"/>
  <c r="VQP114" i="82"/>
  <c r="VQO114" i="82"/>
  <c r="VQN114" i="82"/>
  <c r="VQM114" i="82"/>
  <c r="VQL114" i="82"/>
  <c r="VQK114" i="82"/>
  <c r="VQJ114" i="82"/>
  <c r="VQI114" i="82"/>
  <c r="VQH114" i="82"/>
  <c r="VQG114" i="82"/>
  <c r="VQF114" i="82"/>
  <c r="VQE114" i="82"/>
  <c r="VQD114" i="82"/>
  <c r="VQC114" i="82"/>
  <c r="VQB114" i="82"/>
  <c r="VQA114" i="82"/>
  <c r="VPZ114" i="82"/>
  <c r="VPY114" i="82"/>
  <c r="VPX114" i="82"/>
  <c r="VPW114" i="82"/>
  <c r="VPV114" i="82"/>
  <c r="VPU114" i="82"/>
  <c r="VPT114" i="82"/>
  <c r="VPS114" i="82"/>
  <c r="VPR114" i="82"/>
  <c r="VPQ114" i="82"/>
  <c r="VPP114" i="82"/>
  <c r="VPO114" i="82"/>
  <c r="VPN114" i="82"/>
  <c r="VPM114" i="82"/>
  <c r="VPL114" i="82"/>
  <c r="VPK114" i="82"/>
  <c r="VPJ114" i="82"/>
  <c r="VPI114" i="82"/>
  <c r="VPH114" i="82"/>
  <c r="VPG114" i="82"/>
  <c r="VPF114" i="82"/>
  <c r="VPE114" i="82"/>
  <c r="VPD114" i="82"/>
  <c r="VPC114" i="82"/>
  <c r="VPB114" i="82"/>
  <c r="VPA114" i="82"/>
  <c r="VOZ114" i="82"/>
  <c r="VOY114" i="82"/>
  <c r="VOX114" i="82"/>
  <c r="VOW114" i="82"/>
  <c r="VOV114" i="82"/>
  <c r="VOU114" i="82"/>
  <c r="VOT114" i="82"/>
  <c r="VOS114" i="82"/>
  <c r="VOR114" i="82"/>
  <c r="VOQ114" i="82"/>
  <c r="VOP114" i="82"/>
  <c r="VOO114" i="82"/>
  <c r="VON114" i="82"/>
  <c r="VOM114" i="82"/>
  <c r="VOL114" i="82"/>
  <c r="VOK114" i="82"/>
  <c r="VOJ114" i="82"/>
  <c r="VOI114" i="82"/>
  <c r="VOH114" i="82"/>
  <c r="VOG114" i="82"/>
  <c r="VOF114" i="82"/>
  <c r="VOE114" i="82"/>
  <c r="VOD114" i="82"/>
  <c r="VOC114" i="82"/>
  <c r="VOB114" i="82"/>
  <c r="VOA114" i="82"/>
  <c r="VNZ114" i="82"/>
  <c r="VNY114" i="82"/>
  <c r="VNX114" i="82"/>
  <c r="VNW114" i="82"/>
  <c r="VNV114" i="82"/>
  <c r="VNU114" i="82"/>
  <c r="VNT114" i="82"/>
  <c r="VNS114" i="82"/>
  <c r="VNR114" i="82"/>
  <c r="VNQ114" i="82"/>
  <c r="VNP114" i="82"/>
  <c r="VNO114" i="82"/>
  <c r="VNN114" i="82"/>
  <c r="VNM114" i="82"/>
  <c r="VNL114" i="82"/>
  <c r="VNK114" i="82"/>
  <c r="VNJ114" i="82"/>
  <c r="VNI114" i="82"/>
  <c r="VNH114" i="82"/>
  <c r="VNG114" i="82"/>
  <c r="VNF114" i="82"/>
  <c r="VNE114" i="82"/>
  <c r="VND114" i="82"/>
  <c r="VNC114" i="82"/>
  <c r="VNB114" i="82"/>
  <c r="VNA114" i="82"/>
  <c r="VMZ114" i="82"/>
  <c r="VMY114" i="82"/>
  <c r="VMX114" i="82"/>
  <c r="VMW114" i="82"/>
  <c r="VMV114" i="82"/>
  <c r="VMU114" i="82"/>
  <c r="VMT114" i="82"/>
  <c r="VMS114" i="82"/>
  <c r="VMR114" i="82"/>
  <c r="VMQ114" i="82"/>
  <c r="VMP114" i="82"/>
  <c r="VMO114" i="82"/>
  <c r="VMN114" i="82"/>
  <c r="VMM114" i="82"/>
  <c r="VML114" i="82"/>
  <c r="VMK114" i="82"/>
  <c r="VMJ114" i="82"/>
  <c r="VMI114" i="82"/>
  <c r="VMH114" i="82"/>
  <c r="VMG114" i="82"/>
  <c r="VMF114" i="82"/>
  <c r="VME114" i="82"/>
  <c r="VMD114" i="82"/>
  <c r="VMC114" i="82"/>
  <c r="VMB114" i="82"/>
  <c r="VMA114" i="82"/>
  <c r="VLZ114" i="82"/>
  <c r="VLY114" i="82"/>
  <c r="VLX114" i="82"/>
  <c r="VLW114" i="82"/>
  <c r="VLV114" i="82"/>
  <c r="VLU114" i="82"/>
  <c r="VLT114" i="82"/>
  <c r="VLS114" i="82"/>
  <c r="VLR114" i="82"/>
  <c r="VLQ114" i="82"/>
  <c r="VLP114" i="82"/>
  <c r="VLO114" i="82"/>
  <c r="VLN114" i="82"/>
  <c r="VLM114" i="82"/>
  <c r="VLL114" i="82"/>
  <c r="VLK114" i="82"/>
  <c r="VLJ114" i="82"/>
  <c r="VLI114" i="82"/>
  <c r="VLH114" i="82"/>
  <c r="VLG114" i="82"/>
  <c r="VLF114" i="82"/>
  <c r="VLE114" i="82"/>
  <c r="VLD114" i="82"/>
  <c r="VLC114" i="82"/>
  <c r="VLB114" i="82"/>
  <c r="VLA114" i="82"/>
  <c r="VKZ114" i="82"/>
  <c r="VKY114" i="82"/>
  <c r="VKX114" i="82"/>
  <c r="VKW114" i="82"/>
  <c r="VKV114" i="82"/>
  <c r="VKU114" i="82"/>
  <c r="VKT114" i="82"/>
  <c r="VKS114" i="82"/>
  <c r="VKR114" i="82"/>
  <c r="VKQ114" i="82"/>
  <c r="VKP114" i="82"/>
  <c r="VKO114" i="82"/>
  <c r="VKN114" i="82"/>
  <c r="VKM114" i="82"/>
  <c r="VKL114" i="82"/>
  <c r="VKK114" i="82"/>
  <c r="VKJ114" i="82"/>
  <c r="VKI114" i="82"/>
  <c r="VKH114" i="82"/>
  <c r="VKG114" i="82"/>
  <c r="VKF114" i="82"/>
  <c r="VKE114" i="82"/>
  <c r="VKD114" i="82"/>
  <c r="VKC114" i="82"/>
  <c r="VKB114" i="82"/>
  <c r="VKA114" i="82"/>
  <c r="VJZ114" i="82"/>
  <c r="VJY114" i="82"/>
  <c r="VJX114" i="82"/>
  <c r="VJW114" i="82"/>
  <c r="VJV114" i="82"/>
  <c r="VJU114" i="82"/>
  <c r="VJT114" i="82"/>
  <c r="VJS114" i="82"/>
  <c r="VJR114" i="82"/>
  <c r="VJQ114" i="82"/>
  <c r="VJP114" i="82"/>
  <c r="VJO114" i="82"/>
  <c r="VJN114" i="82"/>
  <c r="VJM114" i="82"/>
  <c r="VJL114" i="82"/>
  <c r="VJK114" i="82"/>
  <c r="VJJ114" i="82"/>
  <c r="VJI114" i="82"/>
  <c r="VJH114" i="82"/>
  <c r="VJG114" i="82"/>
  <c r="VJF114" i="82"/>
  <c r="VJE114" i="82"/>
  <c r="VJD114" i="82"/>
  <c r="VJC114" i="82"/>
  <c r="VJB114" i="82"/>
  <c r="VJA114" i="82"/>
  <c r="VIZ114" i="82"/>
  <c r="VIY114" i="82"/>
  <c r="VIX114" i="82"/>
  <c r="VIW114" i="82"/>
  <c r="VIV114" i="82"/>
  <c r="VIU114" i="82"/>
  <c r="VIT114" i="82"/>
  <c r="VIS114" i="82"/>
  <c r="VIR114" i="82"/>
  <c r="VIQ114" i="82"/>
  <c r="VIP114" i="82"/>
  <c r="VIO114" i="82"/>
  <c r="VIN114" i="82"/>
  <c r="VIM114" i="82"/>
  <c r="VIL114" i="82"/>
  <c r="VIK114" i="82"/>
  <c r="VIJ114" i="82"/>
  <c r="VII114" i="82"/>
  <c r="VIH114" i="82"/>
  <c r="VIG114" i="82"/>
  <c r="VIF114" i="82"/>
  <c r="VIE114" i="82"/>
  <c r="VID114" i="82"/>
  <c r="VIC114" i="82"/>
  <c r="VIB114" i="82"/>
  <c r="VIA114" i="82"/>
  <c r="VHZ114" i="82"/>
  <c r="VHY114" i="82"/>
  <c r="VHX114" i="82"/>
  <c r="VHW114" i="82"/>
  <c r="VHV114" i="82"/>
  <c r="VHU114" i="82"/>
  <c r="VHT114" i="82"/>
  <c r="VHS114" i="82"/>
  <c r="VHR114" i="82"/>
  <c r="VHQ114" i="82"/>
  <c r="VHP114" i="82"/>
  <c r="VHO114" i="82"/>
  <c r="VHN114" i="82"/>
  <c r="VHM114" i="82"/>
  <c r="VHL114" i="82"/>
  <c r="VHK114" i="82"/>
  <c r="VHJ114" i="82"/>
  <c r="VHI114" i="82"/>
  <c r="VHH114" i="82"/>
  <c r="VHG114" i="82"/>
  <c r="VHF114" i="82"/>
  <c r="VHE114" i="82"/>
  <c r="VHD114" i="82"/>
  <c r="VHC114" i="82"/>
  <c r="VHB114" i="82"/>
  <c r="VHA114" i="82"/>
  <c r="VGZ114" i="82"/>
  <c r="VGY114" i="82"/>
  <c r="VGX114" i="82"/>
  <c r="VGW114" i="82"/>
  <c r="VGV114" i="82"/>
  <c r="VGU114" i="82"/>
  <c r="VGT114" i="82"/>
  <c r="VGS114" i="82"/>
  <c r="VGR114" i="82"/>
  <c r="VGQ114" i="82"/>
  <c r="VGP114" i="82"/>
  <c r="VGO114" i="82"/>
  <c r="VGN114" i="82"/>
  <c r="VGM114" i="82"/>
  <c r="VGL114" i="82"/>
  <c r="VGK114" i="82"/>
  <c r="VGJ114" i="82"/>
  <c r="VGI114" i="82"/>
  <c r="VGH114" i="82"/>
  <c r="VGG114" i="82"/>
  <c r="VGF114" i="82"/>
  <c r="VGE114" i="82"/>
  <c r="VGD114" i="82"/>
  <c r="VGC114" i="82"/>
  <c r="VGB114" i="82"/>
  <c r="VGA114" i="82"/>
  <c r="VFZ114" i="82"/>
  <c r="VFY114" i="82"/>
  <c r="VFX114" i="82"/>
  <c r="VFW114" i="82"/>
  <c r="VFV114" i="82"/>
  <c r="VFU114" i="82"/>
  <c r="VFT114" i="82"/>
  <c r="VFS114" i="82"/>
  <c r="VFR114" i="82"/>
  <c r="VFQ114" i="82"/>
  <c r="VFP114" i="82"/>
  <c r="VFO114" i="82"/>
  <c r="VFN114" i="82"/>
  <c r="VFM114" i="82"/>
  <c r="VFL114" i="82"/>
  <c r="VFK114" i="82"/>
  <c r="VFJ114" i="82"/>
  <c r="VFI114" i="82"/>
  <c r="VFH114" i="82"/>
  <c r="VFG114" i="82"/>
  <c r="VFF114" i="82"/>
  <c r="VFE114" i="82"/>
  <c r="VFD114" i="82"/>
  <c r="VFC114" i="82"/>
  <c r="VFB114" i="82"/>
  <c r="VFA114" i="82"/>
  <c r="VEZ114" i="82"/>
  <c r="VEY114" i="82"/>
  <c r="VEX114" i="82"/>
  <c r="VEW114" i="82"/>
  <c r="VEV114" i="82"/>
  <c r="VEU114" i="82"/>
  <c r="VET114" i="82"/>
  <c r="VES114" i="82"/>
  <c r="VER114" i="82"/>
  <c r="VEQ114" i="82"/>
  <c r="VEP114" i="82"/>
  <c r="VEO114" i="82"/>
  <c r="VEN114" i="82"/>
  <c r="VEM114" i="82"/>
  <c r="VEL114" i="82"/>
  <c r="VEK114" i="82"/>
  <c r="VEJ114" i="82"/>
  <c r="VEI114" i="82"/>
  <c r="VEH114" i="82"/>
  <c r="VEG114" i="82"/>
  <c r="VEF114" i="82"/>
  <c r="VEE114" i="82"/>
  <c r="VED114" i="82"/>
  <c r="VEC114" i="82"/>
  <c r="VEB114" i="82"/>
  <c r="VEA114" i="82"/>
  <c r="VDZ114" i="82"/>
  <c r="VDY114" i="82"/>
  <c r="VDX114" i="82"/>
  <c r="VDW114" i="82"/>
  <c r="VDV114" i="82"/>
  <c r="VDU114" i="82"/>
  <c r="VDT114" i="82"/>
  <c r="VDS114" i="82"/>
  <c r="VDR114" i="82"/>
  <c r="VDQ114" i="82"/>
  <c r="VDP114" i="82"/>
  <c r="VDO114" i="82"/>
  <c r="VDN114" i="82"/>
  <c r="VDM114" i="82"/>
  <c r="VDL114" i="82"/>
  <c r="VDK114" i="82"/>
  <c r="VDJ114" i="82"/>
  <c r="VDI114" i="82"/>
  <c r="VDH114" i="82"/>
  <c r="VDG114" i="82"/>
  <c r="VDF114" i="82"/>
  <c r="VDE114" i="82"/>
  <c r="VDD114" i="82"/>
  <c r="VDC114" i="82"/>
  <c r="VDB114" i="82"/>
  <c r="VDA114" i="82"/>
  <c r="VCZ114" i="82"/>
  <c r="VCY114" i="82"/>
  <c r="VCX114" i="82"/>
  <c r="VCW114" i="82"/>
  <c r="VCV114" i="82"/>
  <c r="VCU114" i="82"/>
  <c r="VCT114" i="82"/>
  <c r="VCS114" i="82"/>
  <c r="VCR114" i="82"/>
  <c r="VCQ114" i="82"/>
  <c r="VCP114" i="82"/>
  <c r="VCO114" i="82"/>
  <c r="VCN114" i="82"/>
  <c r="VCM114" i="82"/>
  <c r="VCL114" i="82"/>
  <c r="VCK114" i="82"/>
  <c r="VCJ114" i="82"/>
  <c r="VCI114" i="82"/>
  <c r="VCH114" i="82"/>
  <c r="VCG114" i="82"/>
  <c r="VCF114" i="82"/>
  <c r="VCE114" i="82"/>
  <c r="VCD114" i="82"/>
  <c r="VCC114" i="82"/>
  <c r="VCB114" i="82"/>
  <c r="VCA114" i="82"/>
  <c r="VBZ114" i="82"/>
  <c r="VBY114" i="82"/>
  <c r="VBX114" i="82"/>
  <c r="VBW114" i="82"/>
  <c r="VBV114" i="82"/>
  <c r="VBU114" i="82"/>
  <c r="VBT114" i="82"/>
  <c r="VBS114" i="82"/>
  <c r="VBR114" i="82"/>
  <c r="VBQ114" i="82"/>
  <c r="VBP114" i="82"/>
  <c r="VBO114" i="82"/>
  <c r="VBN114" i="82"/>
  <c r="VBM114" i="82"/>
  <c r="VBL114" i="82"/>
  <c r="VBK114" i="82"/>
  <c r="VBJ114" i="82"/>
  <c r="VBI114" i="82"/>
  <c r="VBH114" i="82"/>
  <c r="VBG114" i="82"/>
  <c r="VBF114" i="82"/>
  <c r="VBE114" i="82"/>
  <c r="VBD114" i="82"/>
  <c r="VBC114" i="82"/>
  <c r="VBB114" i="82"/>
  <c r="VBA114" i="82"/>
  <c r="VAZ114" i="82"/>
  <c r="VAY114" i="82"/>
  <c r="VAX114" i="82"/>
  <c r="VAW114" i="82"/>
  <c r="VAV114" i="82"/>
  <c r="VAU114" i="82"/>
  <c r="VAT114" i="82"/>
  <c r="VAS114" i="82"/>
  <c r="VAR114" i="82"/>
  <c r="VAQ114" i="82"/>
  <c r="VAP114" i="82"/>
  <c r="VAO114" i="82"/>
  <c r="VAN114" i="82"/>
  <c r="VAM114" i="82"/>
  <c r="VAL114" i="82"/>
  <c r="VAK114" i="82"/>
  <c r="VAJ114" i="82"/>
  <c r="VAI114" i="82"/>
  <c r="VAH114" i="82"/>
  <c r="VAG114" i="82"/>
  <c r="VAF114" i="82"/>
  <c r="VAE114" i="82"/>
  <c r="VAD114" i="82"/>
  <c r="VAC114" i="82"/>
  <c r="VAB114" i="82"/>
  <c r="VAA114" i="82"/>
  <c r="UZZ114" i="82"/>
  <c r="UZY114" i="82"/>
  <c r="UZX114" i="82"/>
  <c r="UZW114" i="82"/>
  <c r="UZV114" i="82"/>
  <c r="UZU114" i="82"/>
  <c r="UZT114" i="82"/>
  <c r="UZS114" i="82"/>
  <c r="UZR114" i="82"/>
  <c r="UZQ114" i="82"/>
  <c r="UZP114" i="82"/>
  <c r="UZO114" i="82"/>
  <c r="UZN114" i="82"/>
  <c r="UZM114" i="82"/>
  <c r="UZL114" i="82"/>
  <c r="UZK114" i="82"/>
  <c r="UZJ114" i="82"/>
  <c r="UZI114" i="82"/>
  <c r="UZH114" i="82"/>
  <c r="UZG114" i="82"/>
  <c r="UZF114" i="82"/>
  <c r="UZE114" i="82"/>
  <c r="UZD114" i="82"/>
  <c r="UZC114" i="82"/>
  <c r="UZB114" i="82"/>
  <c r="UZA114" i="82"/>
  <c r="UYZ114" i="82"/>
  <c r="UYY114" i="82"/>
  <c r="UYX114" i="82"/>
  <c r="UYW114" i="82"/>
  <c r="UYV114" i="82"/>
  <c r="UYU114" i="82"/>
  <c r="UYT114" i="82"/>
  <c r="UYS114" i="82"/>
  <c r="UYR114" i="82"/>
  <c r="UYQ114" i="82"/>
  <c r="UYP114" i="82"/>
  <c r="UYO114" i="82"/>
  <c r="UYN114" i="82"/>
  <c r="UYM114" i="82"/>
  <c r="UYL114" i="82"/>
  <c r="UYK114" i="82"/>
  <c r="UYJ114" i="82"/>
  <c r="UYI114" i="82"/>
  <c r="UYH114" i="82"/>
  <c r="UYG114" i="82"/>
  <c r="UYF114" i="82"/>
  <c r="UYE114" i="82"/>
  <c r="UYD114" i="82"/>
  <c r="UYC114" i="82"/>
  <c r="UYB114" i="82"/>
  <c r="UYA114" i="82"/>
  <c r="UXZ114" i="82"/>
  <c r="UXY114" i="82"/>
  <c r="UXX114" i="82"/>
  <c r="UXW114" i="82"/>
  <c r="UXV114" i="82"/>
  <c r="UXU114" i="82"/>
  <c r="UXT114" i="82"/>
  <c r="UXS114" i="82"/>
  <c r="UXR114" i="82"/>
  <c r="UXQ114" i="82"/>
  <c r="UXP114" i="82"/>
  <c r="UXO114" i="82"/>
  <c r="UXN114" i="82"/>
  <c r="UXM114" i="82"/>
  <c r="UXL114" i="82"/>
  <c r="UXK114" i="82"/>
  <c r="UXJ114" i="82"/>
  <c r="UXI114" i="82"/>
  <c r="UXH114" i="82"/>
  <c r="UXG114" i="82"/>
  <c r="UXF114" i="82"/>
  <c r="UXE114" i="82"/>
  <c r="UXD114" i="82"/>
  <c r="UXC114" i="82"/>
  <c r="UXB114" i="82"/>
  <c r="UXA114" i="82"/>
  <c r="UWZ114" i="82"/>
  <c r="UWY114" i="82"/>
  <c r="UWX114" i="82"/>
  <c r="UWW114" i="82"/>
  <c r="UWV114" i="82"/>
  <c r="UWU114" i="82"/>
  <c r="UWT114" i="82"/>
  <c r="UWS114" i="82"/>
  <c r="UWR114" i="82"/>
  <c r="UWQ114" i="82"/>
  <c r="UWP114" i="82"/>
  <c r="UWO114" i="82"/>
  <c r="UWN114" i="82"/>
  <c r="UWM114" i="82"/>
  <c r="UWL114" i="82"/>
  <c r="UWK114" i="82"/>
  <c r="UWJ114" i="82"/>
  <c r="UWI114" i="82"/>
  <c r="UWH114" i="82"/>
  <c r="UWG114" i="82"/>
  <c r="UWF114" i="82"/>
  <c r="UWE114" i="82"/>
  <c r="UWD114" i="82"/>
  <c r="UWC114" i="82"/>
  <c r="UWB114" i="82"/>
  <c r="UWA114" i="82"/>
  <c r="UVZ114" i="82"/>
  <c r="UVY114" i="82"/>
  <c r="UVX114" i="82"/>
  <c r="UVW114" i="82"/>
  <c r="UVV114" i="82"/>
  <c r="UVU114" i="82"/>
  <c r="UVT114" i="82"/>
  <c r="UVS114" i="82"/>
  <c r="UVR114" i="82"/>
  <c r="UVQ114" i="82"/>
  <c r="UVP114" i="82"/>
  <c r="UVO114" i="82"/>
  <c r="UVN114" i="82"/>
  <c r="UVM114" i="82"/>
  <c r="UVL114" i="82"/>
  <c r="UVK114" i="82"/>
  <c r="UVJ114" i="82"/>
  <c r="UVI114" i="82"/>
  <c r="UVH114" i="82"/>
  <c r="UVG114" i="82"/>
  <c r="UVF114" i="82"/>
  <c r="UVE114" i="82"/>
  <c r="UVD114" i="82"/>
  <c r="UVC114" i="82"/>
  <c r="UVB114" i="82"/>
  <c r="UVA114" i="82"/>
  <c r="UUZ114" i="82"/>
  <c r="UUY114" i="82"/>
  <c r="UUX114" i="82"/>
  <c r="UUW114" i="82"/>
  <c r="UUV114" i="82"/>
  <c r="UUU114" i="82"/>
  <c r="UUT114" i="82"/>
  <c r="UUS114" i="82"/>
  <c r="UUR114" i="82"/>
  <c r="UUQ114" i="82"/>
  <c r="UUP114" i="82"/>
  <c r="UUO114" i="82"/>
  <c r="UUN114" i="82"/>
  <c r="UUM114" i="82"/>
  <c r="UUL114" i="82"/>
  <c r="UUK114" i="82"/>
  <c r="UUJ114" i="82"/>
  <c r="UUI114" i="82"/>
  <c r="UUH114" i="82"/>
  <c r="UUG114" i="82"/>
  <c r="UUF114" i="82"/>
  <c r="UUE114" i="82"/>
  <c r="UUD114" i="82"/>
  <c r="UUC114" i="82"/>
  <c r="UUB114" i="82"/>
  <c r="UUA114" i="82"/>
  <c r="UTZ114" i="82"/>
  <c r="UTY114" i="82"/>
  <c r="UTX114" i="82"/>
  <c r="UTW114" i="82"/>
  <c r="UTV114" i="82"/>
  <c r="UTU114" i="82"/>
  <c r="UTT114" i="82"/>
  <c r="UTS114" i="82"/>
  <c r="UTR114" i="82"/>
  <c r="UTQ114" i="82"/>
  <c r="UTP114" i="82"/>
  <c r="UTO114" i="82"/>
  <c r="UTN114" i="82"/>
  <c r="UTM114" i="82"/>
  <c r="UTL114" i="82"/>
  <c r="UTK114" i="82"/>
  <c r="UTJ114" i="82"/>
  <c r="UTI114" i="82"/>
  <c r="UTH114" i="82"/>
  <c r="UTG114" i="82"/>
  <c r="UTF114" i="82"/>
  <c r="UTE114" i="82"/>
  <c r="UTD114" i="82"/>
  <c r="UTC114" i="82"/>
  <c r="UTB114" i="82"/>
  <c r="UTA114" i="82"/>
  <c r="USZ114" i="82"/>
  <c r="USY114" i="82"/>
  <c r="USX114" i="82"/>
  <c r="USW114" i="82"/>
  <c r="USV114" i="82"/>
  <c r="USU114" i="82"/>
  <c r="UST114" i="82"/>
  <c r="USS114" i="82"/>
  <c r="USR114" i="82"/>
  <c r="USQ114" i="82"/>
  <c r="USP114" i="82"/>
  <c r="USO114" i="82"/>
  <c r="USN114" i="82"/>
  <c r="USM114" i="82"/>
  <c r="USL114" i="82"/>
  <c r="USK114" i="82"/>
  <c r="USJ114" i="82"/>
  <c r="USI114" i="82"/>
  <c r="USH114" i="82"/>
  <c r="USG114" i="82"/>
  <c r="USF114" i="82"/>
  <c r="USE114" i="82"/>
  <c r="USD114" i="82"/>
  <c r="USC114" i="82"/>
  <c r="USB114" i="82"/>
  <c r="USA114" i="82"/>
  <c r="URZ114" i="82"/>
  <c r="URY114" i="82"/>
  <c r="URX114" i="82"/>
  <c r="URW114" i="82"/>
  <c r="URV114" i="82"/>
  <c r="URU114" i="82"/>
  <c r="URT114" i="82"/>
  <c r="URS114" i="82"/>
  <c r="URR114" i="82"/>
  <c r="URQ114" i="82"/>
  <c r="URP114" i="82"/>
  <c r="URO114" i="82"/>
  <c r="URN114" i="82"/>
  <c r="URM114" i="82"/>
  <c r="URL114" i="82"/>
  <c r="URK114" i="82"/>
  <c r="URJ114" i="82"/>
  <c r="URI114" i="82"/>
  <c r="URH114" i="82"/>
  <c r="URG114" i="82"/>
  <c r="URF114" i="82"/>
  <c r="URE114" i="82"/>
  <c r="URD114" i="82"/>
  <c r="URC114" i="82"/>
  <c r="URB114" i="82"/>
  <c r="URA114" i="82"/>
  <c r="UQZ114" i="82"/>
  <c r="UQY114" i="82"/>
  <c r="UQX114" i="82"/>
  <c r="UQW114" i="82"/>
  <c r="UQV114" i="82"/>
  <c r="UQU114" i="82"/>
  <c r="UQT114" i="82"/>
  <c r="UQS114" i="82"/>
  <c r="UQR114" i="82"/>
  <c r="UQQ114" i="82"/>
  <c r="UQP114" i="82"/>
  <c r="UQO114" i="82"/>
  <c r="UQN114" i="82"/>
  <c r="UQM114" i="82"/>
  <c r="UQL114" i="82"/>
  <c r="UQK114" i="82"/>
  <c r="UQJ114" i="82"/>
  <c r="UQI114" i="82"/>
  <c r="UQH114" i="82"/>
  <c r="UQG114" i="82"/>
  <c r="UQF114" i="82"/>
  <c r="UQE114" i="82"/>
  <c r="UQD114" i="82"/>
  <c r="UQC114" i="82"/>
  <c r="UQB114" i="82"/>
  <c r="UQA114" i="82"/>
  <c r="UPZ114" i="82"/>
  <c r="UPY114" i="82"/>
  <c r="UPX114" i="82"/>
  <c r="UPW114" i="82"/>
  <c r="UPV114" i="82"/>
  <c r="UPU114" i="82"/>
  <c r="UPT114" i="82"/>
  <c r="UPS114" i="82"/>
  <c r="UPR114" i="82"/>
  <c r="UPQ114" i="82"/>
  <c r="UPP114" i="82"/>
  <c r="UPO114" i="82"/>
  <c r="UPN114" i="82"/>
  <c r="UPM114" i="82"/>
  <c r="UPL114" i="82"/>
  <c r="UPK114" i="82"/>
  <c r="UPJ114" i="82"/>
  <c r="UPI114" i="82"/>
  <c r="UPH114" i="82"/>
  <c r="UPG114" i="82"/>
  <c r="UPF114" i="82"/>
  <c r="UPE114" i="82"/>
  <c r="UPD114" i="82"/>
  <c r="UPC114" i="82"/>
  <c r="UPB114" i="82"/>
  <c r="UPA114" i="82"/>
  <c r="UOZ114" i="82"/>
  <c r="UOY114" i="82"/>
  <c r="UOX114" i="82"/>
  <c r="UOW114" i="82"/>
  <c r="UOV114" i="82"/>
  <c r="UOU114" i="82"/>
  <c r="UOT114" i="82"/>
  <c r="UOS114" i="82"/>
  <c r="UOR114" i="82"/>
  <c r="UOQ114" i="82"/>
  <c r="UOP114" i="82"/>
  <c r="UOO114" i="82"/>
  <c r="UON114" i="82"/>
  <c r="UOM114" i="82"/>
  <c r="UOL114" i="82"/>
  <c r="UOK114" i="82"/>
  <c r="UOJ114" i="82"/>
  <c r="UOI114" i="82"/>
  <c r="UOH114" i="82"/>
  <c r="UOG114" i="82"/>
  <c r="UOF114" i="82"/>
  <c r="UOE114" i="82"/>
  <c r="UOD114" i="82"/>
  <c r="UOC114" i="82"/>
  <c r="UOB114" i="82"/>
  <c r="UOA114" i="82"/>
  <c r="UNZ114" i="82"/>
  <c r="UNY114" i="82"/>
  <c r="UNX114" i="82"/>
  <c r="UNW114" i="82"/>
  <c r="UNV114" i="82"/>
  <c r="UNU114" i="82"/>
  <c r="UNT114" i="82"/>
  <c r="UNS114" i="82"/>
  <c r="UNR114" i="82"/>
  <c r="UNQ114" i="82"/>
  <c r="UNP114" i="82"/>
  <c r="UNO114" i="82"/>
  <c r="UNN114" i="82"/>
  <c r="UNM114" i="82"/>
  <c r="UNL114" i="82"/>
  <c r="UNK114" i="82"/>
  <c r="UNJ114" i="82"/>
  <c r="UNI114" i="82"/>
  <c r="UNH114" i="82"/>
  <c r="UNG114" i="82"/>
  <c r="UNF114" i="82"/>
  <c r="UNE114" i="82"/>
  <c r="UND114" i="82"/>
  <c r="UNC114" i="82"/>
  <c r="UNB114" i="82"/>
  <c r="UNA114" i="82"/>
  <c r="UMZ114" i="82"/>
  <c r="UMY114" i="82"/>
  <c r="UMX114" i="82"/>
  <c r="UMW114" i="82"/>
  <c r="UMV114" i="82"/>
  <c r="UMU114" i="82"/>
  <c r="UMT114" i="82"/>
  <c r="UMS114" i="82"/>
  <c r="UMR114" i="82"/>
  <c r="UMQ114" i="82"/>
  <c r="UMP114" i="82"/>
  <c r="UMO114" i="82"/>
  <c r="UMN114" i="82"/>
  <c r="UMM114" i="82"/>
  <c r="UML114" i="82"/>
  <c r="UMK114" i="82"/>
  <c r="UMJ114" i="82"/>
  <c r="UMI114" i="82"/>
  <c r="UMH114" i="82"/>
  <c r="UMG114" i="82"/>
  <c r="UMF114" i="82"/>
  <c r="UME114" i="82"/>
  <c r="UMD114" i="82"/>
  <c r="UMC114" i="82"/>
  <c r="UMB114" i="82"/>
  <c r="UMA114" i="82"/>
  <c r="ULZ114" i="82"/>
  <c r="ULY114" i="82"/>
  <c r="ULX114" i="82"/>
  <c r="ULW114" i="82"/>
  <c r="ULV114" i="82"/>
  <c r="ULU114" i="82"/>
  <c r="ULT114" i="82"/>
  <c r="ULS114" i="82"/>
  <c r="ULR114" i="82"/>
  <c r="ULQ114" i="82"/>
  <c r="ULP114" i="82"/>
  <c r="ULO114" i="82"/>
  <c r="ULN114" i="82"/>
  <c r="ULM114" i="82"/>
  <c r="ULL114" i="82"/>
  <c r="ULK114" i="82"/>
  <c r="ULJ114" i="82"/>
  <c r="ULI114" i="82"/>
  <c r="ULH114" i="82"/>
  <c r="ULG114" i="82"/>
  <c r="ULF114" i="82"/>
  <c r="ULE114" i="82"/>
  <c r="ULD114" i="82"/>
  <c r="ULC114" i="82"/>
  <c r="ULB114" i="82"/>
  <c r="ULA114" i="82"/>
  <c r="UKZ114" i="82"/>
  <c r="UKY114" i="82"/>
  <c r="UKX114" i="82"/>
  <c r="UKW114" i="82"/>
  <c r="UKV114" i="82"/>
  <c r="UKU114" i="82"/>
  <c r="UKT114" i="82"/>
  <c r="UKS114" i="82"/>
  <c r="UKR114" i="82"/>
  <c r="UKQ114" i="82"/>
  <c r="UKP114" i="82"/>
  <c r="UKO114" i="82"/>
  <c r="UKN114" i="82"/>
  <c r="UKM114" i="82"/>
  <c r="UKL114" i="82"/>
  <c r="UKK114" i="82"/>
  <c r="UKJ114" i="82"/>
  <c r="UKI114" i="82"/>
  <c r="UKH114" i="82"/>
  <c r="UKG114" i="82"/>
  <c r="UKF114" i="82"/>
  <c r="UKE114" i="82"/>
  <c r="UKD114" i="82"/>
  <c r="UKC114" i="82"/>
  <c r="UKB114" i="82"/>
  <c r="UKA114" i="82"/>
  <c r="UJZ114" i="82"/>
  <c r="UJY114" i="82"/>
  <c r="UJX114" i="82"/>
  <c r="UJW114" i="82"/>
  <c r="UJV114" i="82"/>
  <c r="UJU114" i="82"/>
  <c r="UJT114" i="82"/>
  <c r="UJS114" i="82"/>
  <c r="UJR114" i="82"/>
  <c r="UJQ114" i="82"/>
  <c r="UJP114" i="82"/>
  <c r="UJO114" i="82"/>
  <c r="UJN114" i="82"/>
  <c r="UJM114" i="82"/>
  <c r="UJL114" i="82"/>
  <c r="UJK114" i="82"/>
  <c r="UJJ114" i="82"/>
  <c r="UJI114" i="82"/>
  <c r="UJH114" i="82"/>
  <c r="UJG114" i="82"/>
  <c r="UJF114" i="82"/>
  <c r="UJE114" i="82"/>
  <c r="UJD114" i="82"/>
  <c r="UJC114" i="82"/>
  <c r="UJB114" i="82"/>
  <c r="UJA114" i="82"/>
  <c r="UIZ114" i="82"/>
  <c r="UIY114" i="82"/>
  <c r="UIX114" i="82"/>
  <c r="UIW114" i="82"/>
  <c r="UIV114" i="82"/>
  <c r="UIU114" i="82"/>
  <c r="UIT114" i="82"/>
  <c r="UIS114" i="82"/>
  <c r="UIR114" i="82"/>
  <c r="UIQ114" i="82"/>
  <c r="UIP114" i="82"/>
  <c r="UIO114" i="82"/>
  <c r="UIN114" i="82"/>
  <c r="UIM114" i="82"/>
  <c r="UIL114" i="82"/>
  <c r="UIK114" i="82"/>
  <c r="UIJ114" i="82"/>
  <c r="UII114" i="82"/>
  <c r="UIH114" i="82"/>
  <c r="UIG114" i="82"/>
  <c r="UIF114" i="82"/>
  <c r="UIE114" i="82"/>
  <c r="UID114" i="82"/>
  <c r="UIC114" i="82"/>
  <c r="UIB114" i="82"/>
  <c r="UIA114" i="82"/>
  <c r="UHZ114" i="82"/>
  <c r="UHY114" i="82"/>
  <c r="UHX114" i="82"/>
  <c r="UHW114" i="82"/>
  <c r="UHV114" i="82"/>
  <c r="UHU114" i="82"/>
  <c r="UHT114" i="82"/>
  <c r="UHS114" i="82"/>
  <c r="UHR114" i="82"/>
  <c r="UHQ114" i="82"/>
  <c r="UHP114" i="82"/>
  <c r="UHO114" i="82"/>
  <c r="UHN114" i="82"/>
  <c r="UHM114" i="82"/>
  <c r="UHL114" i="82"/>
  <c r="UHK114" i="82"/>
  <c r="UHJ114" i="82"/>
  <c r="UHI114" i="82"/>
  <c r="UHH114" i="82"/>
  <c r="UHG114" i="82"/>
  <c r="UHF114" i="82"/>
  <c r="UHE114" i="82"/>
  <c r="UHD114" i="82"/>
  <c r="UHC114" i="82"/>
  <c r="UHB114" i="82"/>
  <c r="UHA114" i="82"/>
  <c r="UGZ114" i="82"/>
  <c r="UGY114" i="82"/>
  <c r="UGX114" i="82"/>
  <c r="UGW114" i="82"/>
  <c r="UGV114" i="82"/>
  <c r="UGU114" i="82"/>
  <c r="UGT114" i="82"/>
  <c r="UGS114" i="82"/>
  <c r="UGR114" i="82"/>
  <c r="UGQ114" i="82"/>
  <c r="UGP114" i="82"/>
  <c r="UGO114" i="82"/>
  <c r="UGN114" i="82"/>
  <c r="UGM114" i="82"/>
  <c r="UGL114" i="82"/>
  <c r="UGK114" i="82"/>
  <c r="UGJ114" i="82"/>
  <c r="UGI114" i="82"/>
  <c r="UGH114" i="82"/>
  <c r="UGG114" i="82"/>
  <c r="UGF114" i="82"/>
  <c r="UGE114" i="82"/>
  <c r="UGD114" i="82"/>
  <c r="UGC114" i="82"/>
  <c r="UGB114" i="82"/>
  <c r="UGA114" i="82"/>
  <c r="UFZ114" i="82"/>
  <c r="UFY114" i="82"/>
  <c r="UFX114" i="82"/>
  <c r="UFW114" i="82"/>
  <c r="UFV114" i="82"/>
  <c r="UFU114" i="82"/>
  <c r="UFT114" i="82"/>
  <c r="UFS114" i="82"/>
  <c r="UFR114" i="82"/>
  <c r="UFQ114" i="82"/>
  <c r="UFP114" i="82"/>
  <c r="UFO114" i="82"/>
  <c r="UFN114" i="82"/>
  <c r="UFM114" i="82"/>
  <c r="UFL114" i="82"/>
  <c r="UFK114" i="82"/>
  <c r="UFJ114" i="82"/>
  <c r="UFI114" i="82"/>
  <c r="UFH114" i="82"/>
  <c r="UFG114" i="82"/>
  <c r="UFF114" i="82"/>
  <c r="UFE114" i="82"/>
  <c r="UFD114" i="82"/>
  <c r="UFC114" i="82"/>
  <c r="UFB114" i="82"/>
  <c r="UFA114" i="82"/>
  <c r="UEZ114" i="82"/>
  <c r="UEY114" i="82"/>
  <c r="UEX114" i="82"/>
  <c r="UEW114" i="82"/>
  <c r="UEV114" i="82"/>
  <c r="UEU114" i="82"/>
  <c r="UET114" i="82"/>
  <c r="UES114" i="82"/>
  <c r="UER114" i="82"/>
  <c r="UEQ114" i="82"/>
  <c r="UEP114" i="82"/>
  <c r="UEO114" i="82"/>
  <c r="UEN114" i="82"/>
  <c r="UEM114" i="82"/>
  <c r="UEL114" i="82"/>
  <c r="UEK114" i="82"/>
  <c r="UEJ114" i="82"/>
  <c r="UEI114" i="82"/>
  <c r="UEH114" i="82"/>
  <c r="UEG114" i="82"/>
  <c r="UEF114" i="82"/>
  <c r="UEE114" i="82"/>
  <c r="UED114" i="82"/>
  <c r="UEC114" i="82"/>
  <c r="UEB114" i="82"/>
  <c r="UEA114" i="82"/>
  <c r="UDZ114" i="82"/>
  <c r="UDY114" i="82"/>
  <c r="UDX114" i="82"/>
  <c r="UDW114" i="82"/>
  <c r="UDV114" i="82"/>
  <c r="UDU114" i="82"/>
  <c r="UDT114" i="82"/>
  <c r="UDS114" i="82"/>
  <c r="UDR114" i="82"/>
  <c r="UDQ114" i="82"/>
  <c r="UDP114" i="82"/>
  <c r="UDO114" i="82"/>
  <c r="UDN114" i="82"/>
  <c r="UDM114" i="82"/>
  <c r="UDL114" i="82"/>
  <c r="UDK114" i="82"/>
  <c r="UDJ114" i="82"/>
  <c r="UDI114" i="82"/>
  <c r="UDH114" i="82"/>
  <c r="UDG114" i="82"/>
  <c r="UDF114" i="82"/>
  <c r="UDE114" i="82"/>
  <c r="UDD114" i="82"/>
  <c r="UDC114" i="82"/>
  <c r="UDB114" i="82"/>
  <c r="UDA114" i="82"/>
  <c r="UCZ114" i="82"/>
  <c r="UCY114" i="82"/>
  <c r="UCX114" i="82"/>
  <c r="UCW114" i="82"/>
  <c r="UCV114" i="82"/>
  <c r="UCU114" i="82"/>
  <c r="UCT114" i="82"/>
  <c r="UCS114" i="82"/>
  <c r="UCR114" i="82"/>
  <c r="UCQ114" i="82"/>
  <c r="UCP114" i="82"/>
  <c r="UCO114" i="82"/>
  <c r="UCN114" i="82"/>
  <c r="UCM114" i="82"/>
  <c r="UCL114" i="82"/>
  <c r="UCK114" i="82"/>
  <c r="UCJ114" i="82"/>
  <c r="UCI114" i="82"/>
  <c r="UCH114" i="82"/>
  <c r="UCG114" i="82"/>
  <c r="UCF114" i="82"/>
  <c r="UCE114" i="82"/>
  <c r="UCD114" i="82"/>
  <c r="UCC114" i="82"/>
  <c r="UCB114" i="82"/>
  <c r="UCA114" i="82"/>
  <c r="UBZ114" i="82"/>
  <c r="UBY114" i="82"/>
  <c r="UBX114" i="82"/>
  <c r="UBW114" i="82"/>
  <c r="UBV114" i="82"/>
  <c r="UBU114" i="82"/>
  <c r="UBT114" i="82"/>
  <c r="UBS114" i="82"/>
  <c r="UBR114" i="82"/>
  <c r="UBQ114" i="82"/>
  <c r="UBP114" i="82"/>
  <c r="UBO114" i="82"/>
  <c r="UBN114" i="82"/>
  <c r="UBM114" i="82"/>
  <c r="UBL114" i="82"/>
  <c r="UBK114" i="82"/>
  <c r="UBJ114" i="82"/>
  <c r="UBI114" i="82"/>
  <c r="UBH114" i="82"/>
  <c r="UBG114" i="82"/>
  <c r="UBF114" i="82"/>
  <c r="UBE114" i="82"/>
  <c r="UBD114" i="82"/>
  <c r="UBC114" i="82"/>
  <c r="UBB114" i="82"/>
  <c r="UBA114" i="82"/>
  <c r="UAZ114" i="82"/>
  <c r="UAY114" i="82"/>
  <c r="UAX114" i="82"/>
  <c r="UAW114" i="82"/>
  <c r="UAV114" i="82"/>
  <c r="UAU114" i="82"/>
  <c r="UAT114" i="82"/>
  <c r="UAS114" i="82"/>
  <c r="UAR114" i="82"/>
  <c r="UAQ114" i="82"/>
  <c r="UAP114" i="82"/>
  <c r="UAO114" i="82"/>
  <c r="UAN114" i="82"/>
  <c r="UAM114" i="82"/>
  <c r="UAL114" i="82"/>
  <c r="UAK114" i="82"/>
  <c r="UAJ114" i="82"/>
  <c r="UAI114" i="82"/>
  <c r="UAH114" i="82"/>
  <c r="UAG114" i="82"/>
  <c r="UAF114" i="82"/>
  <c r="UAE114" i="82"/>
  <c r="UAD114" i="82"/>
  <c r="UAC114" i="82"/>
  <c r="UAB114" i="82"/>
  <c r="UAA114" i="82"/>
  <c r="TZZ114" i="82"/>
  <c r="TZY114" i="82"/>
  <c r="TZX114" i="82"/>
  <c r="TZW114" i="82"/>
  <c r="TZV114" i="82"/>
  <c r="TZU114" i="82"/>
  <c r="TZT114" i="82"/>
  <c r="TZS114" i="82"/>
  <c r="TZR114" i="82"/>
  <c r="TZQ114" i="82"/>
  <c r="TZP114" i="82"/>
  <c r="TZO114" i="82"/>
  <c r="TZN114" i="82"/>
  <c r="TZM114" i="82"/>
  <c r="TZL114" i="82"/>
  <c r="TZK114" i="82"/>
  <c r="TZJ114" i="82"/>
  <c r="TZI114" i="82"/>
  <c r="TZH114" i="82"/>
  <c r="TZG114" i="82"/>
  <c r="TZF114" i="82"/>
  <c r="TZE114" i="82"/>
  <c r="TZD114" i="82"/>
  <c r="TZC114" i="82"/>
  <c r="TZB114" i="82"/>
  <c r="TZA114" i="82"/>
  <c r="TYZ114" i="82"/>
  <c r="TYY114" i="82"/>
  <c r="TYX114" i="82"/>
  <c r="TYW114" i="82"/>
  <c r="TYV114" i="82"/>
  <c r="TYU114" i="82"/>
  <c r="TYT114" i="82"/>
  <c r="TYS114" i="82"/>
  <c r="TYR114" i="82"/>
  <c r="TYQ114" i="82"/>
  <c r="TYP114" i="82"/>
  <c r="TYO114" i="82"/>
  <c r="TYN114" i="82"/>
  <c r="TYM114" i="82"/>
  <c r="TYL114" i="82"/>
  <c r="TYK114" i="82"/>
  <c r="TYJ114" i="82"/>
  <c r="TYI114" i="82"/>
  <c r="TYH114" i="82"/>
  <c r="TYG114" i="82"/>
  <c r="TYF114" i="82"/>
  <c r="TYE114" i="82"/>
  <c r="TYD114" i="82"/>
  <c r="TYC114" i="82"/>
  <c r="TYB114" i="82"/>
  <c r="TYA114" i="82"/>
  <c r="TXZ114" i="82"/>
  <c r="TXY114" i="82"/>
  <c r="TXX114" i="82"/>
  <c r="TXW114" i="82"/>
  <c r="TXV114" i="82"/>
  <c r="TXU114" i="82"/>
  <c r="TXT114" i="82"/>
  <c r="TXS114" i="82"/>
  <c r="TXR114" i="82"/>
  <c r="TXQ114" i="82"/>
  <c r="TXP114" i="82"/>
  <c r="TXO114" i="82"/>
  <c r="TXN114" i="82"/>
  <c r="TXM114" i="82"/>
  <c r="TXL114" i="82"/>
  <c r="TXK114" i="82"/>
  <c r="TXJ114" i="82"/>
  <c r="TXI114" i="82"/>
  <c r="TXH114" i="82"/>
  <c r="TXG114" i="82"/>
  <c r="TXF114" i="82"/>
  <c r="TXE114" i="82"/>
  <c r="TXD114" i="82"/>
  <c r="TXC114" i="82"/>
  <c r="TXB114" i="82"/>
  <c r="TXA114" i="82"/>
  <c r="TWZ114" i="82"/>
  <c r="TWY114" i="82"/>
  <c r="TWX114" i="82"/>
  <c r="TWW114" i="82"/>
  <c r="TWV114" i="82"/>
  <c r="TWU114" i="82"/>
  <c r="TWT114" i="82"/>
  <c r="TWS114" i="82"/>
  <c r="TWR114" i="82"/>
  <c r="TWQ114" i="82"/>
  <c r="TWP114" i="82"/>
  <c r="TWO114" i="82"/>
  <c r="TWN114" i="82"/>
  <c r="TWM114" i="82"/>
  <c r="TWL114" i="82"/>
  <c r="TWK114" i="82"/>
  <c r="TWJ114" i="82"/>
  <c r="TWI114" i="82"/>
  <c r="TWH114" i="82"/>
  <c r="TWG114" i="82"/>
  <c r="TWF114" i="82"/>
  <c r="TWE114" i="82"/>
  <c r="TWD114" i="82"/>
  <c r="TWC114" i="82"/>
  <c r="TWB114" i="82"/>
  <c r="TWA114" i="82"/>
  <c r="TVZ114" i="82"/>
  <c r="TVY114" i="82"/>
  <c r="TVX114" i="82"/>
  <c r="TVW114" i="82"/>
  <c r="TVV114" i="82"/>
  <c r="TVU114" i="82"/>
  <c r="TVT114" i="82"/>
  <c r="TVS114" i="82"/>
  <c r="TVR114" i="82"/>
  <c r="TVQ114" i="82"/>
  <c r="TVP114" i="82"/>
  <c r="TVO114" i="82"/>
  <c r="TVN114" i="82"/>
  <c r="TVM114" i="82"/>
  <c r="TVL114" i="82"/>
  <c r="TVK114" i="82"/>
  <c r="TVJ114" i="82"/>
  <c r="TVI114" i="82"/>
  <c r="TVH114" i="82"/>
  <c r="TVG114" i="82"/>
  <c r="TVF114" i="82"/>
  <c r="TVE114" i="82"/>
  <c r="TVD114" i="82"/>
  <c r="TVC114" i="82"/>
  <c r="TVB114" i="82"/>
  <c r="TVA114" i="82"/>
  <c r="TUZ114" i="82"/>
  <c r="TUY114" i="82"/>
  <c r="TUX114" i="82"/>
  <c r="TUW114" i="82"/>
  <c r="TUV114" i="82"/>
  <c r="TUU114" i="82"/>
  <c r="TUT114" i="82"/>
  <c r="TUS114" i="82"/>
  <c r="TUR114" i="82"/>
  <c r="TUQ114" i="82"/>
  <c r="TUP114" i="82"/>
  <c r="TUO114" i="82"/>
  <c r="TUN114" i="82"/>
  <c r="TUM114" i="82"/>
  <c r="TUL114" i="82"/>
  <c r="TUK114" i="82"/>
  <c r="TUJ114" i="82"/>
  <c r="TUI114" i="82"/>
  <c r="TUH114" i="82"/>
  <c r="TUG114" i="82"/>
  <c r="TUF114" i="82"/>
  <c r="TUE114" i="82"/>
  <c r="TUD114" i="82"/>
  <c r="TUC114" i="82"/>
  <c r="TUB114" i="82"/>
  <c r="TUA114" i="82"/>
  <c r="TTZ114" i="82"/>
  <c r="TTY114" i="82"/>
  <c r="TTX114" i="82"/>
  <c r="TTW114" i="82"/>
  <c r="TTV114" i="82"/>
  <c r="TTU114" i="82"/>
  <c r="TTT114" i="82"/>
  <c r="TTS114" i="82"/>
  <c r="TTR114" i="82"/>
  <c r="TTQ114" i="82"/>
  <c r="TTP114" i="82"/>
  <c r="TTO114" i="82"/>
  <c r="TTN114" i="82"/>
  <c r="TTM114" i="82"/>
  <c r="TTL114" i="82"/>
  <c r="TTK114" i="82"/>
  <c r="TTJ114" i="82"/>
  <c r="TTI114" i="82"/>
  <c r="TTH114" i="82"/>
  <c r="TTG114" i="82"/>
  <c r="TTF114" i="82"/>
  <c r="TTE114" i="82"/>
  <c r="TTD114" i="82"/>
  <c r="TTC114" i="82"/>
  <c r="TTB114" i="82"/>
  <c r="TTA114" i="82"/>
  <c r="TSZ114" i="82"/>
  <c r="TSY114" i="82"/>
  <c r="TSX114" i="82"/>
  <c r="TSW114" i="82"/>
  <c r="TSV114" i="82"/>
  <c r="TSU114" i="82"/>
  <c r="TST114" i="82"/>
  <c r="TSS114" i="82"/>
  <c r="TSR114" i="82"/>
  <c r="TSQ114" i="82"/>
  <c r="TSP114" i="82"/>
  <c r="TSO114" i="82"/>
  <c r="TSN114" i="82"/>
  <c r="TSM114" i="82"/>
  <c r="TSL114" i="82"/>
  <c r="TSK114" i="82"/>
  <c r="TSJ114" i="82"/>
  <c r="TSI114" i="82"/>
  <c r="TSH114" i="82"/>
  <c r="TSG114" i="82"/>
  <c r="TSF114" i="82"/>
  <c r="TSE114" i="82"/>
  <c r="TSD114" i="82"/>
  <c r="TSC114" i="82"/>
  <c r="TSB114" i="82"/>
  <c r="TSA114" i="82"/>
  <c r="TRZ114" i="82"/>
  <c r="TRY114" i="82"/>
  <c r="TRX114" i="82"/>
  <c r="TRW114" i="82"/>
  <c r="TRV114" i="82"/>
  <c r="TRU114" i="82"/>
  <c r="TRT114" i="82"/>
  <c r="TRS114" i="82"/>
  <c r="TRR114" i="82"/>
  <c r="TRQ114" i="82"/>
  <c r="TRP114" i="82"/>
  <c r="TRO114" i="82"/>
  <c r="TRN114" i="82"/>
  <c r="TRM114" i="82"/>
  <c r="TRL114" i="82"/>
  <c r="TRK114" i="82"/>
  <c r="TRJ114" i="82"/>
  <c r="TRI114" i="82"/>
  <c r="TRH114" i="82"/>
  <c r="TRG114" i="82"/>
  <c r="TRF114" i="82"/>
  <c r="TRE114" i="82"/>
  <c r="TRD114" i="82"/>
  <c r="TRC114" i="82"/>
  <c r="TRB114" i="82"/>
  <c r="TRA114" i="82"/>
  <c r="TQZ114" i="82"/>
  <c r="TQY114" i="82"/>
  <c r="TQX114" i="82"/>
  <c r="TQW114" i="82"/>
  <c r="TQV114" i="82"/>
  <c r="TQU114" i="82"/>
  <c r="TQT114" i="82"/>
  <c r="TQS114" i="82"/>
  <c r="TQR114" i="82"/>
  <c r="TQQ114" i="82"/>
  <c r="TQP114" i="82"/>
  <c r="TQO114" i="82"/>
  <c r="TQN114" i="82"/>
  <c r="TQM114" i="82"/>
  <c r="TQL114" i="82"/>
  <c r="TQK114" i="82"/>
  <c r="TQJ114" i="82"/>
  <c r="TQI114" i="82"/>
  <c r="TQH114" i="82"/>
  <c r="TQG114" i="82"/>
  <c r="TQF114" i="82"/>
  <c r="TQE114" i="82"/>
  <c r="TQD114" i="82"/>
  <c r="TQC114" i="82"/>
  <c r="TQB114" i="82"/>
  <c r="TQA114" i="82"/>
  <c r="TPZ114" i="82"/>
  <c r="TPY114" i="82"/>
  <c r="TPX114" i="82"/>
  <c r="TPW114" i="82"/>
  <c r="TPV114" i="82"/>
  <c r="TPU114" i="82"/>
  <c r="TPT114" i="82"/>
  <c r="TPS114" i="82"/>
  <c r="TPR114" i="82"/>
  <c r="TPQ114" i="82"/>
  <c r="TPP114" i="82"/>
  <c r="TPO114" i="82"/>
  <c r="TPN114" i="82"/>
  <c r="TPM114" i="82"/>
  <c r="TPL114" i="82"/>
  <c r="TPK114" i="82"/>
  <c r="TPJ114" i="82"/>
  <c r="TPI114" i="82"/>
  <c r="TPH114" i="82"/>
  <c r="TPG114" i="82"/>
  <c r="TPF114" i="82"/>
  <c r="TPE114" i="82"/>
  <c r="TPD114" i="82"/>
  <c r="TPC114" i="82"/>
  <c r="TPB114" i="82"/>
  <c r="TPA114" i="82"/>
  <c r="TOZ114" i="82"/>
  <c r="TOY114" i="82"/>
  <c r="TOX114" i="82"/>
  <c r="TOW114" i="82"/>
  <c r="TOV114" i="82"/>
  <c r="TOU114" i="82"/>
  <c r="TOT114" i="82"/>
  <c r="TOS114" i="82"/>
  <c r="TOR114" i="82"/>
  <c r="TOQ114" i="82"/>
  <c r="TOP114" i="82"/>
  <c r="TOO114" i="82"/>
  <c r="TON114" i="82"/>
  <c r="TOM114" i="82"/>
  <c r="TOL114" i="82"/>
  <c r="TOK114" i="82"/>
  <c r="TOJ114" i="82"/>
  <c r="TOI114" i="82"/>
  <c r="TOH114" i="82"/>
  <c r="TOG114" i="82"/>
  <c r="TOF114" i="82"/>
  <c r="TOE114" i="82"/>
  <c r="TOD114" i="82"/>
  <c r="TOC114" i="82"/>
  <c r="TOB114" i="82"/>
  <c r="TOA114" i="82"/>
  <c r="TNZ114" i="82"/>
  <c r="TNY114" i="82"/>
  <c r="TNX114" i="82"/>
  <c r="TNW114" i="82"/>
  <c r="TNV114" i="82"/>
  <c r="TNU114" i="82"/>
  <c r="TNT114" i="82"/>
  <c r="TNS114" i="82"/>
  <c r="TNR114" i="82"/>
  <c r="TNQ114" i="82"/>
  <c r="TNP114" i="82"/>
  <c r="TNO114" i="82"/>
  <c r="TNN114" i="82"/>
  <c r="TNM114" i="82"/>
  <c r="TNL114" i="82"/>
  <c r="TNK114" i="82"/>
  <c r="TNJ114" i="82"/>
  <c r="TNI114" i="82"/>
  <c r="TNH114" i="82"/>
  <c r="TNG114" i="82"/>
  <c r="TNF114" i="82"/>
  <c r="TNE114" i="82"/>
  <c r="TND114" i="82"/>
  <c r="TNC114" i="82"/>
  <c r="TNB114" i="82"/>
  <c r="TNA114" i="82"/>
  <c r="TMZ114" i="82"/>
  <c r="TMY114" i="82"/>
  <c r="TMX114" i="82"/>
  <c r="TMW114" i="82"/>
  <c r="TMV114" i="82"/>
  <c r="TMU114" i="82"/>
  <c r="TMT114" i="82"/>
  <c r="TMS114" i="82"/>
  <c r="TMR114" i="82"/>
  <c r="TMQ114" i="82"/>
  <c r="TMP114" i="82"/>
  <c r="TMO114" i="82"/>
  <c r="TMN114" i="82"/>
  <c r="TMM114" i="82"/>
  <c r="TML114" i="82"/>
  <c r="TMK114" i="82"/>
  <c r="TMJ114" i="82"/>
  <c r="TMI114" i="82"/>
  <c r="TMH114" i="82"/>
  <c r="TMG114" i="82"/>
  <c r="TMF114" i="82"/>
  <c r="TME114" i="82"/>
  <c r="TMD114" i="82"/>
  <c r="TMC114" i="82"/>
  <c r="TMB114" i="82"/>
  <c r="TMA114" i="82"/>
  <c r="TLZ114" i="82"/>
  <c r="TLY114" i="82"/>
  <c r="TLX114" i="82"/>
  <c r="TLW114" i="82"/>
  <c r="TLV114" i="82"/>
  <c r="TLU114" i="82"/>
  <c r="TLT114" i="82"/>
  <c r="TLS114" i="82"/>
  <c r="TLR114" i="82"/>
  <c r="TLQ114" i="82"/>
  <c r="TLP114" i="82"/>
  <c r="TLO114" i="82"/>
  <c r="TLN114" i="82"/>
  <c r="TLM114" i="82"/>
  <c r="TLL114" i="82"/>
  <c r="TLK114" i="82"/>
  <c r="TLJ114" i="82"/>
  <c r="TLI114" i="82"/>
  <c r="TLH114" i="82"/>
  <c r="TLG114" i="82"/>
  <c r="TLF114" i="82"/>
  <c r="TLE114" i="82"/>
  <c r="TLD114" i="82"/>
  <c r="TLC114" i="82"/>
  <c r="TLB114" i="82"/>
  <c r="TLA114" i="82"/>
  <c r="TKZ114" i="82"/>
  <c r="TKY114" i="82"/>
  <c r="TKX114" i="82"/>
  <c r="TKW114" i="82"/>
  <c r="TKV114" i="82"/>
  <c r="TKU114" i="82"/>
  <c r="TKT114" i="82"/>
  <c r="TKS114" i="82"/>
  <c r="TKR114" i="82"/>
  <c r="TKQ114" i="82"/>
  <c r="TKP114" i="82"/>
  <c r="TKO114" i="82"/>
  <c r="TKN114" i="82"/>
  <c r="TKM114" i="82"/>
  <c r="TKL114" i="82"/>
  <c r="TKK114" i="82"/>
  <c r="TKJ114" i="82"/>
  <c r="TKI114" i="82"/>
  <c r="TKH114" i="82"/>
  <c r="TKG114" i="82"/>
  <c r="TKF114" i="82"/>
  <c r="TKE114" i="82"/>
  <c r="TKD114" i="82"/>
  <c r="TKC114" i="82"/>
  <c r="TKB114" i="82"/>
  <c r="TKA114" i="82"/>
  <c r="TJZ114" i="82"/>
  <c r="TJY114" i="82"/>
  <c r="TJX114" i="82"/>
  <c r="TJW114" i="82"/>
  <c r="TJV114" i="82"/>
  <c r="TJU114" i="82"/>
  <c r="TJT114" i="82"/>
  <c r="TJS114" i="82"/>
  <c r="TJR114" i="82"/>
  <c r="TJQ114" i="82"/>
  <c r="TJP114" i="82"/>
  <c r="TJO114" i="82"/>
  <c r="TJN114" i="82"/>
  <c r="TJM114" i="82"/>
  <c r="TJL114" i="82"/>
  <c r="TJK114" i="82"/>
  <c r="TJJ114" i="82"/>
  <c r="TJI114" i="82"/>
  <c r="TJH114" i="82"/>
  <c r="TJG114" i="82"/>
  <c r="TJF114" i="82"/>
  <c r="TJE114" i="82"/>
  <c r="TJD114" i="82"/>
  <c r="TJC114" i="82"/>
  <c r="TJB114" i="82"/>
  <c r="TJA114" i="82"/>
  <c r="TIZ114" i="82"/>
  <c r="TIY114" i="82"/>
  <c r="TIX114" i="82"/>
  <c r="TIW114" i="82"/>
  <c r="TIV114" i="82"/>
  <c r="TIU114" i="82"/>
  <c r="TIT114" i="82"/>
  <c r="TIS114" i="82"/>
  <c r="TIR114" i="82"/>
  <c r="TIQ114" i="82"/>
  <c r="TIP114" i="82"/>
  <c r="TIO114" i="82"/>
  <c r="TIN114" i="82"/>
  <c r="TIM114" i="82"/>
  <c r="TIL114" i="82"/>
  <c r="TIK114" i="82"/>
  <c r="TIJ114" i="82"/>
  <c r="TII114" i="82"/>
  <c r="TIH114" i="82"/>
  <c r="TIG114" i="82"/>
  <c r="TIF114" i="82"/>
  <c r="TIE114" i="82"/>
  <c r="TID114" i="82"/>
  <c r="TIC114" i="82"/>
  <c r="TIB114" i="82"/>
  <c r="TIA114" i="82"/>
  <c r="THZ114" i="82"/>
  <c r="THY114" i="82"/>
  <c r="THX114" i="82"/>
  <c r="THW114" i="82"/>
  <c r="THV114" i="82"/>
  <c r="THU114" i="82"/>
  <c r="THT114" i="82"/>
  <c r="THS114" i="82"/>
  <c r="THR114" i="82"/>
  <c r="THQ114" i="82"/>
  <c r="THP114" i="82"/>
  <c r="THO114" i="82"/>
  <c r="THN114" i="82"/>
  <c r="THM114" i="82"/>
  <c r="THL114" i="82"/>
  <c r="THK114" i="82"/>
  <c r="THJ114" i="82"/>
  <c r="THI114" i="82"/>
  <c r="THH114" i="82"/>
  <c r="THG114" i="82"/>
  <c r="THF114" i="82"/>
  <c r="THE114" i="82"/>
  <c r="THD114" i="82"/>
  <c r="THC114" i="82"/>
  <c r="THB114" i="82"/>
  <c r="THA114" i="82"/>
  <c r="TGZ114" i="82"/>
  <c r="TGY114" i="82"/>
  <c r="TGX114" i="82"/>
  <c r="TGW114" i="82"/>
  <c r="TGV114" i="82"/>
  <c r="TGU114" i="82"/>
  <c r="TGT114" i="82"/>
  <c r="TGS114" i="82"/>
  <c r="TGR114" i="82"/>
  <c r="TGQ114" i="82"/>
  <c r="TGP114" i="82"/>
  <c r="TGO114" i="82"/>
  <c r="TGN114" i="82"/>
  <c r="TGM114" i="82"/>
  <c r="TGL114" i="82"/>
  <c r="TGK114" i="82"/>
  <c r="TGJ114" i="82"/>
  <c r="TGI114" i="82"/>
  <c r="TGH114" i="82"/>
  <c r="TGG114" i="82"/>
  <c r="TGF114" i="82"/>
  <c r="TGE114" i="82"/>
  <c r="TGD114" i="82"/>
  <c r="TGC114" i="82"/>
  <c r="TGB114" i="82"/>
  <c r="TGA114" i="82"/>
  <c r="TFZ114" i="82"/>
  <c r="TFY114" i="82"/>
  <c r="TFX114" i="82"/>
  <c r="TFW114" i="82"/>
  <c r="TFV114" i="82"/>
  <c r="TFU114" i="82"/>
  <c r="TFT114" i="82"/>
  <c r="TFS114" i="82"/>
  <c r="TFR114" i="82"/>
  <c r="TFQ114" i="82"/>
  <c r="TFP114" i="82"/>
  <c r="TFO114" i="82"/>
  <c r="TFN114" i="82"/>
  <c r="TFM114" i="82"/>
  <c r="TFL114" i="82"/>
  <c r="TFK114" i="82"/>
  <c r="TFJ114" i="82"/>
  <c r="TFI114" i="82"/>
  <c r="TFH114" i="82"/>
  <c r="TFG114" i="82"/>
  <c r="TFF114" i="82"/>
  <c r="TFE114" i="82"/>
  <c r="TFD114" i="82"/>
  <c r="TFC114" i="82"/>
  <c r="TFB114" i="82"/>
  <c r="TFA114" i="82"/>
  <c r="TEZ114" i="82"/>
  <c r="TEY114" i="82"/>
  <c r="TEX114" i="82"/>
  <c r="TEW114" i="82"/>
  <c r="TEV114" i="82"/>
  <c r="TEU114" i="82"/>
  <c r="TET114" i="82"/>
  <c r="TES114" i="82"/>
  <c r="TER114" i="82"/>
  <c r="TEQ114" i="82"/>
  <c r="TEP114" i="82"/>
  <c r="TEO114" i="82"/>
  <c r="TEN114" i="82"/>
  <c r="TEM114" i="82"/>
  <c r="TEL114" i="82"/>
  <c r="TEK114" i="82"/>
  <c r="TEJ114" i="82"/>
  <c r="TEI114" i="82"/>
  <c r="TEH114" i="82"/>
  <c r="TEG114" i="82"/>
  <c r="TEF114" i="82"/>
  <c r="TEE114" i="82"/>
  <c r="TED114" i="82"/>
  <c r="TEC114" i="82"/>
  <c r="TEB114" i="82"/>
  <c r="TEA114" i="82"/>
  <c r="TDZ114" i="82"/>
  <c r="TDY114" i="82"/>
  <c r="TDX114" i="82"/>
  <c r="TDW114" i="82"/>
  <c r="TDV114" i="82"/>
  <c r="TDU114" i="82"/>
  <c r="TDT114" i="82"/>
  <c r="TDS114" i="82"/>
  <c r="TDR114" i="82"/>
  <c r="TDQ114" i="82"/>
  <c r="TDP114" i="82"/>
  <c r="TDO114" i="82"/>
  <c r="TDN114" i="82"/>
  <c r="TDM114" i="82"/>
  <c r="TDL114" i="82"/>
  <c r="TDK114" i="82"/>
  <c r="TDJ114" i="82"/>
  <c r="TDI114" i="82"/>
  <c r="TDH114" i="82"/>
  <c r="TDG114" i="82"/>
  <c r="TDF114" i="82"/>
  <c r="TDE114" i="82"/>
  <c r="TDD114" i="82"/>
  <c r="TDC114" i="82"/>
  <c r="TDB114" i="82"/>
  <c r="TDA114" i="82"/>
  <c r="TCZ114" i="82"/>
  <c r="TCY114" i="82"/>
  <c r="TCX114" i="82"/>
  <c r="TCW114" i="82"/>
  <c r="TCV114" i="82"/>
  <c r="TCU114" i="82"/>
  <c r="TCT114" i="82"/>
  <c r="TCS114" i="82"/>
  <c r="TCR114" i="82"/>
  <c r="TCQ114" i="82"/>
  <c r="TCP114" i="82"/>
  <c r="TCO114" i="82"/>
  <c r="TCN114" i="82"/>
  <c r="TCM114" i="82"/>
  <c r="TCL114" i="82"/>
  <c r="TCK114" i="82"/>
  <c r="TCJ114" i="82"/>
  <c r="TCI114" i="82"/>
  <c r="TCH114" i="82"/>
  <c r="TCG114" i="82"/>
  <c r="TCF114" i="82"/>
  <c r="TCE114" i="82"/>
  <c r="TCD114" i="82"/>
  <c r="TCC114" i="82"/>
  <c r="TCB114" i="82"/>
  <c r="TCA114" i="82"/>
  <c r="TBZ114" i="82"/>
  <c r="TBY114" i="82"/>
  <c r="TBX114" i="82"/>
  <c r="TBW114" i="82"/>
  <c r="TBV114" i="82"/>
  <c r="TBU114" i="82"/>
  <c r="TBT114" i="82"/>
  <c r="TBS114" i="82"/>
  <c r="TBR114" i="82"/>
  <c r="TBQ114" i="82"/>
  <c r="TBP114" i="82"/>
  <c r="TBO114" i="82"/>
  <c r="TBN114" i="82"/>
  <c r="TBM114" i="82"/>
  <c r="TBL114" i="82"/>
  <c r="TBK114" i="82"/>
  <c r="TBJ114" i="82"/>
  <c r="TBI114" i="82"/>
  <c r="TBH114" i="82"/>
  <c r="TBG114" i="82"/>
  <c r="TBF114" i="82"/>
  <c r="TBE114" i="82"/>
  <c r="TBD114" i="82"/>
  <c r="TBC114" i="82"/>
  <c r="TBB114" i="82"/>
  <c r="TBA114" i="82"/>
  <c r="TAZ114" i="82"/>
  <c r="TAY114" i="82"/>
  <c r="TAX114" i="82"/>
  <c r="TAW114" i="82"/>
  <c r="TAV114" i="82"/>
  <c r="TAU114" i="82"/>
  <c r="TAT114" i="82"/>
  <c r="TAS114" i="82"/>
  <c r="TAR114" i="82"/>
  <c r="TAQ114" i="82"/>
  <c r="TAP114" i="82"/>
  <c r="TAO114" i="82"/>
  <c r="TAN114" i="82"/>
  <c r="TAM114" i="82"/>
  <c r="TAL114" i="82"/>
  <c r="TAK114" i="82"/>
  <c r="TAJ114" i="82"/>
  <c r="TAI114" i="82"/>
  <c r="TAH114" i="82"/>
  <c r="TAG114" i="82"/>
  <c r="TAF114" i="82"/>
  <c r="TAE114" i="82"/>
  <c r="TAD114" i="82"/>
  <c r="TAC114" i="82"/>
  <c r="TAB114" i="82"/>
  <c r="TAA114" i="82"/>
  <c r="SZZ114" i="82"/>
  <c r="SZY114" i="82"/>
  <c r="SZX114" i="82"/>
  <c r="SZW114" i="82"/>
  <c r="SZV114" i="82"/>
  <c r="SZU114" i="82"/>
  <c r="SZT114" i="82"/>
  <c r="SZS114" i="82"/>
  <c r="SZR114" i="82"/>
  <c r="SZQ114" i="82"/>
  <c r="SZP114" i="82"/>
  <c r="SZO114" i="82"/>
  <c r="SZN114" i="82"/>
  <c r="SZM114" i="82"/>
  <c r="SZL114" i="82"/>
  <c r="SZK114" i="82"/>
  <c r="SZJ114" i="82"/>
  <c r="SZI114" i="82"/>
  <c r="SZH114" i="82"/>
  <c r="SZG114" i="82"/>
  <c r="SZF114" i="82"/>
  <c r="SZE114" i="82"/>
  <c r="SZD114" i="82"/>
  <c r="SZC114" i="82"/>
  <c r="SZB114" i="82"/>
  <c r="SZA114" i="82"/>
  <c r="SYZ114" i="82"/>
  <c r="SYY114" i="82"/>
  <c r="SYX114" i="82"/>
  <c r="SYW114" i="82"/>
  <c r="SYV114" i="82"/>
  <c r="SYU114" i="82"/>
  <c r="SYT114" i="82"/>
  <c r="SYS114" i="82"/>
  <c r="SYR114" i="82"/>
  <c r="SYQ114" i="82"/>
  <c r="SYP114" i="82"/>
  <c r="SYO114" i="82"/>
  <c r="SYN114" i="82"/>
  <c r="SYM114" i="82"/>
  <c r="SYL114" i="82"/>
  <c r="SYK114" i="82"/>
  <c r="SYJ114" i="82"/>
  <c r="SYI114" i="82"/>
  <c r="SYH114" i="82"/>
  <c r="SYG114" i="82"/>
  <c r="SYF114" i="82"/>
  <c r="SYE114" i="82"/>
  <c r="SYD114" i="82"/>
  <c r="SYC114" i="82"/>
  <c r="SYB114" i="82"/>
  <c r="SYA114" i="82"/>
  <c r="SXZ114" i="82"/>
  <c r="SXY114" i="82"/>
  <c r="SXX114" i="82"/>
  <c r="SXW114" i="82"/>
  <c r="SXV114" i="82"/>
  <c r="SXU114" i="82"/>
  <c r="SXT114" i="82"/>
  <c r="SXS114" i="82"/>
  <c r="SXR114" i="82"/>
  <c r="SXQ114" i="82"/>
  <c r="SXP114" i="82"/>
  <c r="SXO114" i="82"/>
  <c r="SXN114" i="82"/>
  <c r="SXM114" i="82"/>
  <c r="SXL114" i="82"/>
  <c r="SXK114" i="82"/>
  <c r="SXJ114" i="82"/>
  <c r="SXI114" i="82"/>
  <c r="SXH114" i="82"/>
  <c r="SXG114" i="82"/>
  <c r="SXF114" i="82"/>
  <c r="SXE114" i="82"/>
  <c r="SXD114" i="82"/>
  <c r="SXC114" i="82"/>
  <c r="SXB114" i="82"/>
  <c r="SXA114" i="82"/>
  <c r="SWZ114" i="82"/>
  <c r="SWY114" i="82"/>
  <c r="SWX114" i="82"/>
  <c r="SWW114" i="82"/>
  <c r="SWV114" i="82"/>
  <c r="SWU114" i="82"/>
  <c r="SWT114" i="82"/>
  <c r="SWS114" i="82"/>
  <c r="SWR114" i="82"/>
  <c r="SWQ114" i="82"/>
  <c r="SWP114" i="82"/>
  <c r="SWO114" i="82"/>
  <c r="SWN114" i="82"/>
  <c r="SWM114" i="82"/>
  <c r="SWL114" i="82"/>
  <c r="SWK114" i="82"/>
  <c r="SWJ114" i="82"/>
  <c r="SWI114" i="82"/>
  <c r="SWH114" i="82"/>
  <c r="SWG114" i="82"/>
  <c r="SWF114" i="82"/>
  <c r="SWE114" i="82"/>
  <c r="SWD114" i="82"/>
  <c r="SWC114" i="82"/>
  <c r="SWB114" i="82"/>
  <c r="SWA114" i="82"/>
  <c r="SVZ114" i="82"/>
  <c r="SVY114" i="82"/>
  <c r="SVX114" i="82"/>
  <c r="SVW114" i="82"/>
  <c r="SVV114" i="82"/>
  <c r="SVU114" i="82"/>
  <c r="SVT114" i="82"/>
  <c r="SVS114" i="82"/>
  <c r="SVR114" i="82"/>
  <c r="SVQ114" i="82"/>
  <c r="SVP114" i="82"/>
  <c r="SVO114" i="82"/>
  <c r="SVN114" i="82"/>
  <c r="SVM114" i="82"/>
  <c r="SVL114" i="82"/>
  <c r="SVK114" i="82"/>
  <c r="SVJ114" i="82"/>
  <c r="SVI114" i="82"/>
  <c r="SVH114" i="82"/>
  <c r="SVG114" i="82"/>
  <c r="SVF114" i="82"/>
  <c r="SVE114" i="82"/>
  <c r="SVD114" i="82"/>
  <c r="SVC114" i="82"/>
  <c r="SVB114" i="82"/>
  <c r="SVA114" i="82"/>
  <c r="SUZ114" i="82"/>
  <c r="SUY114" i="82"/>
  <c r="SUX114" i="82"/>
  <c r="SUW114" i="82"/>
  <c r="SUV114" i="82"/>
  <c r="SUU114" i="82"/>
  <c r="SUT114" i="82"/>
  <c r="SUS114" i="82"/>
  <c r="SUR114" i="82"/>
  <c r="SUQ114" i="82"/>
  <c r="SUP114" i="82"/>
  <c r="SUO114" i="82"/>
  <c r="SUN114" i="82"/>
  <c r="SUM114" i="82"/>
  <c r="SUL114" i="82"/>
  <c r="SUK114" i="82"/>
  <c r="SUJ114" i="82"/>
  <c r="SUI114" i="82"/>
  <c r="SUH114" i="82"/>
  <c r="SUG114" i="82"/>
  <c r="SUF114" i="82"/>
  <c r="SUE114" i="82"/>
  <c r="SUD114" i="82"/>
  <c r="SUC114" i="82"/>
  <c r="SUB114" i="82"/>
  <c r="SUA114" i="82"/>
  <c r="STZ114" i="82"/>
  <c r="STY114" i="82"/>
  <c r="STX114" i="82"/>
  <c r="STW114" i="82"/>
  <c r="STV114" i="82"/>
  <c r="STU114" i="82"/>
  <c r="STT114" i="82"/>
  <c r="STS114" i="82"/>
  <c r="STR114" i="82"/>
  <c r="STQ114" i="82"/>
  <c r="STP114" i="82"/>
  <c r="STO114" i="82"/>
  <c r="STN114" i="82"/>
  <c r="STM114" i="82"/>
  <c r="STL114" i="82"/>
  <c r="STK114" i="82"/>
  <c r="STJ114" i="82"/>
  <c r="STI114" i="82"/>
  <c r="STH114" i="82"/>
  <c r="STG114" i="82"/>
  <c r="STF114" i="82"/>
  <c r="STE114" i="82"/>
  <c r="STD114" i="82"/>
  <c r="STC114" i="82"/>
  <c r="STB114" i="82"/>
  <c r="STA114" i="82"/>
  <c r="SSZ114" i="82"/>
  <c r="SSY114" i="82"/>
  <c r="SSX114" i="82"/>
  <c r="SSW114" i="82"/>
  <c r="SSV114" i="82"/>
  <c r="SSU114" i="82"/>
  <c r="SST114" i="82"/>
  <c r="SSS114" i="82"/>
  <c r="SSR114" i="82"/>
  <c r="SSQ114" i="82"/>
  <c r="SSP114" i="82"/>
  <c r="SSO114" i="82"/>
  <c r="SSN114" i="82"/>
  <c r="SSM114" i="82"/>
  <c r="SSL114" i="82"/>
  <c r="SSK114" i="82"/>
  <c r="SSJ114" i="82"/>
  <c r="SSI114" i="82"/>
  <c r="SSH114" i="82"/>
  <c r="SSG114" i="82"/>
  <c r="SSF114" i="82"/>
  <c r="SSE114" i="82"/>
  <c r="SSD114" i="82"/>
  <c r="SSC114" i="82"/>
  <c r="SSB114" i="82"/>
  <c r="SSA114" i="82"/>
  <c r="SRZ114" i="82"/>
  <c r="SRY114" i="82"/>
  <c r="SRX114" i="82"/>
  <c r="SRW114" i="82"/>
  <c r="SRV114" i="82"/>
  <c r="SRU114" i="82"/>
  <c r="SRT114" i="82"/>
  <c r="SRS114" i="82"/>
  <c r="SRR114" i="82"/>
  <c r="SRQ114" i="82"/>
  <c r="SRP114" i="82"/>
  <c r="SRO114" i="82"/>
  <c r="SRN114" i="82"/>
  <c r="SRM114" i="82"/>
  <c r="SRL114" i="82"/>
  <c r="SRK114" i="82"/>
  <c r="SRJ114" i="82"/>
  <c r="SRI114" i="82"/>
  <c r="SRH114" i="82"/>
  <c r="SRG114" i="82"/>
  <c r="SRF114" i="82"/>
  <c r="SRE114" i="82"/>
  <c r="SRD114" i="82"/>
  <c r="SRC114" i="82"/>
  <c r="SRB114" i="82"/>
  <c r="SRA114" i="82"/>
  <c r="SQZ114" i="82"/>
  <c r="SQY114" i="82"/>
  <c r="SQX114" i="82"/>
  <c r="SQW114" i="82"/>
  <c r="SQV114" i="82"/>
  <c r="SQU114" i="82"/>
  <c r="SQT114" i="82"/>
  <c r="SQS114" i="82"/>
  <c r="SQR114" i="82"/>
  <c r="SQQ114" i="82"/>
  <c r="SQP114" i="82"/>
  <c r="SQO114" i="82"/>
  <c r="SQN114" i="82"/>
  <c r="SQM114" i="82"/>
  <c r="SQL114" i="82"/>
  <c r="SQK114" i="82"/>
  <c r="SQJ114" i="82"/>
  <c r="SQI114" i="82"/>
  <c r="SQH114" i="82"/>
  <c r="SQG114" i="82"/>
  <c r="SQF114" i="82"/>
  <c r="SQE114" i="82"/>
  <c r="SQD114" i="82"/>
  <c r="SQC114" i="82"/>
  <c r="SQB114" i="82"/>
  <c r="SQA114" i="82"/>
  <c r="SPZ114" i="82"/>
  <c r="SPY114" i="82"/>
  <c r="SPX114" i="82"/>
  <c r="SPW114" i="82"/>
  <c r="SPV114" i="82"/>
  <c r="SPU114" i="82"/>
  <c r="SPT114" i="82"/>
  <c r="SPS114" i="82"/>
  <c r="SPR114" i="82"/>
  <c r="SPQ114" i="82"/>
  <c r="SPP114" i="82"/>
  <c r="SPO114" i="82"/>
  <c r="SPN114" i="82"/>
  <c r="SPM114" i="82"/>
  <c r="SPL114" i="82"/>
  <c r="SPK114" i="82"/>
  <c r="SPJ114" i="82"/>
  <c r="SPI114" i="82"/>
  <c r="SPH114" i="82"/>
  <c r="SPG114" i="82"/>
  <c r="SPF114" i="82"/>
  <c r="SPE114" i="82"/>
  <c r="SPD114" i="82"/>
  <c r="SPC114" i="82"/>
  <c r="SPB114" i="82"/>
  <c r="SPA114" i="82"/>
  <c r="SOZ114" i="82"/>
  <c r="SOY114" i="82"/>
  <c r="SOX114" i="82"/>
  <c r="SOW114" i="82"/>
  <c r="SOV114" i="82"/>
  <c r="SOU114" i="82"/>
  <c r="SOT114" i="82"/>
  <c r="SOS114" i="82"/>
  <c r="SOR114" i="82"/>
  <c r="SOQ114" i="82"/>
  <c r="SOP114" i="82"/>
  <c r="SOO114" i="82"/>
  <c r="SON114" i="82"/>
  <c r="SOM114" i="82"/>
  <c r="SOL114" i="82"/>
  <c r="SOK114" i="82"/>
  <c r="SOJ114" i="82"/>
  <c r="SOI114" i="82"/>
  <c r="SOH114" i="82"/>
  <c r="SOG114" i="82"/>
  <c r="SOF114" i="82"/>
  <c r="SOE114" i="82"/>
  <c r="SOD114" i="82"/>
  <c r="SOC114" i="82"/>
  <c r="SOB114" i="82"/>
  <c r="SOA114" i="82"/>
  <c r="SNZ114" i="82"/>
  <c r="SNY114" i="82"/>
  <c r="SNX114" i="82"/>
  <c r="SNW114" i="82"/>
  <c r="SNV114" i="82"/>
  <c r="SNU114" i="82"/>
  <c r="SNT114" i="82"/>
  <c r="SNS114" i="82"/>
  <c r="SNR114" i="82"/>
  <c r="SNQ114" i="82"/>
  <c r="SNP114" i="82"/>
  <c r="SNO114" i="82"/>
  <c r="SNN114" i="82"/>
  <c r="SNM114" i="82"/>
  <c r="SNL114" i="82"/>
  <c r="SNK114" i="82"/>
  <c r="SNJ114" i="82"/>
  <c r="SNI114" i="82"/>
  <c r="SNH114" i="82"/>
  <c r="SNG114" i="82"/>
  <c r="SNF114" i="82"/>
  <c r="SNE114" i="82"/>
  <c r="SND114" i="82"/>
  <c r="SNC114" i="82"/>
  <c r="SNB114" i="82"/>
  <c r="SNA114" i="82"/>
  <c r="SMZ114" i="82"/>
  <c r="SMY114" i="82"/>
  <c r="SMX114" i="82"/>
  <c r="SMW114" i="82"/>
  <c r="SMV114" i="82"/>
  <c r="SMU114" i="82"/>
  <c r="SMT114" i="82"/>
  <c r="SMS114" i="82"/>
  <c r="SMR114" i="82"/>
  <c r="SMQ114" i="82"/>
  <c r="SMP114" i="82"/>
  <c r="SMO114" i="82"/>
  <c r="SMN114" i="82"/>
  <c r="SMM114" i="82"/>
  <c r="SML114" i="82"/>
  <c r="SMK114" i="82"/>
  <c r="SMJ114" i="82"/>
  <c r="SMI114" i="82"/>
  <c r="SMH114" i="82"/>
  <c r="SMG114" i="82"/>
  <c r="SMF114" i="82"/>
  <c r="SME114" i="82"/>
  <c r="SMD114" i="82"/>
  <c r="SMC114" i="82"/>
  <c r="SMB114" i="82"/>
  <c r="SMA114" i="82"/>
  <c r="SLZ114" i="82"/>
  <c r="SLY114" i="82"/>
  <c r="SLX114" i="82"/>
  <c r="SLW114" i="82"/>
  <c r="SLV114" i="82"/>
  <c r="SLU114" i="82"/>
  <c r="SLT114" i="82"/>
  <c r="SLS114" i="82"/>
  <c r="SLR114" i="82"/>
  <c r="SLQ114" i="82"/>
  <c r="SLP114" i="82"/>
  <c r="SLO114" i="82"/>
  <c r="SLN114" i="82"/>
  <c r="SLM114" i="82"/>
  <c r="SLL114" i="82"/>
  <c r="SLK114" i="82"/>
  <c r="SLJ114" i="82"/>
  <c r="SLI114" i="82"/>
  <c r="SLH114" i="82"/>
  <c r="SLG114" i="82"/>
  <c r="SLF114" i="82"/>
  <c r="SLE114" i="82"/>
  <c r="SLD114" i="82"/>
  <c r="SLC114" i="82"/>
  <c r="SLB114" i="82"/>
  <c r="SLA114" i="82"/>
  <c r="SKZ114" i="82"/>
  <c r="SKY114" i="82"/>
  <c r="SKX114" i="82"/>
  <c r="SKW114" i="82"/>
  <c r="SKV114" i="82"/>
  <c r="SKU114" i="82"/>
  <c r="SKT114" i="82"/>
  <c r="SKS114" i="82"/>
  <c r="SKR114" i="82"/>
  <c r="SKQ114" i="82"/>
  <c r="SKP114" i="82"/>
  <c r="SKO114" i="82"/>
  <c r="SKN114" i="82"/>
  <c r="SKM114" i="82"/>
  <c r="SKL114" i="82"/>
  <c r="SKK114" i="82"/>
  <c r="SKJ114" i="82"/>
  <c r="SKI114" i="82"/>
  <c r="SKH114" i="82"/>
  <c r="SKG114" i="82"/>
  <c r="SKF114" i="82"/>
  <c r="SKE114" i="82"/>
  <c r="SKD114" i="82"/>
  <c r="SKC114" i="82"/>
  <c r="SKB114" i="82"/>
  <c r="SKA114" i="82"/>
  <c r="SJZ114" i="82"/>
  <c r="SJY114" i="82"/>
  <c r="SJX114" i="82"/>
  <c r="SJW114" i="82"/>
  <c r="SJV114" i="82"/>
  <c r="SJU114" i="82"/>
  <c r="SJT114" i="82"/>
  <c r="SJS114" i="82"/>
  <c r="SJR114" i="82"/>
  <c r="SJQ114" i="82"/>
  <c r="SJP114" i="82"/>
  <c r="SJO114" i="82"/>
  <c r="SJN114" i="82"/>
  <c r="SJM114" i="82"/>
  <c r="SJL114" i="82"/>
  <c r="SJK114" i="82"/>
  <c r="SJJ114" i="82"/>
  <c r="SJI114" i="82"/>
  <c r="SJH114" i="82"/>
  <c r="SJG114" i="82"/>
  <c r="SJF114" i="82"/>
  <c r="SJE114" i="82"/>
  <c r="SJD114" i="82"/>
  <c r="SJC114" i="82"/>
  <c r="SJB114" i="82"/>
  <c r="SJA114" i="82"/>
  <c r="SIZ114" i="82"/>
  <c r="SIY114" i="82"/>
  <c r="SIX114" i="82"/>
  <c r="SIW114" i="82"/>
  <c r="SIV114" i="82"/>
  <c r="SIU114" i="82"/>
  <c r="SIT114" i="82"/>
  <c r="SIS114" i="82"/>
  <c r="SIR114" i="82"/>
  <c r="SIQ114" i="82"/>
  <c r="SIP114" i="82"/>
  <c r="SIO114" i="82"/>
  <c r="SIN114" i="82"/>
  <c r="SIM114" i="82"/>
  <c r="SIL114" i="82"/>
  <c r="SIK114" i="82"/>
  <c r="SIJ114" i="82"/>
  <c r="SII114" i="82"/>
  <c r="SIH114" i="82"/>
  <c r="SIG114" i="82"/>
  <c r="SIF114" i="82"/>
  <c r="SIE114" i="82"/>
  <c r="SID114" i="82"/>
  <c r="SIC114" i="82"/>
  <c r="SIB114" i="82"/>
  <c r="SIA114" i="82"/>
  <c r="SHZ114" i="82"/>
  <c r="SHY114" i="82"/>
  <c r="SHX114" i="82"/>
  <c r="SHW114" i="82"/>
  <c r="SHV114" i="82"/>
  <c r="SHU114" i="82"/>
  <c r="SHT114" i="82"/>
  <c r="SHS114" i="82"/>
  <c r="SHR114" i="82"/>
  <c r="SHQ114" i="82"/>
  <c r="SHP114" i="82"/>
  <c r="SHO114" i="82"/>
  <c r="SHN114" i="82"/>
  <c r="SHM114" i="82"/>
  <c r="SHL114" i="82"/>
  <c r="SHK114" i="82"/>
  <c r="SHJ114" i="82"/>
  <c r="SHI114" i="82"/>
  <c r="SHH114" i="82"/>
  <c r="SHG114" i="82"/>
  <c r="SHF114" i="82"/>
  <c r="SHE114" i="82"/>
  <c r="SHD114" i="82"/>
  <c r="SHC114" i="82"/>
  <c r="SHB114" i="82"/>
  <c r="SHA114" i="82"/>
  <c r="SGZ114" i="82"/>
  <c r="SGY114" i="82"/>
  <c r="SGX114" i="82"/>
  <c r="SGW114" i="82"/>
  <c r="SGV114" i="82"/>
  <c r="SGU114" i="82"/>
  <c r="SGT114" i="82"/>
  <c r="SGS114" i="82"/>
  <c r="SGR114" i="82"/>
  <c r="SGQ114" i="82"/>
  <c r="SGP114" i="82"/>
  <c r="SGO114" i="82"/>
  <c r="SGN114" i="82"/>
  <c r="SGM114" i="82"/>
  <c r="SGL114" i="82"/>
  <c r="SGK114" i="82"/>
  <c r="SGJ114" i="82"/>
  <c r="SGI114" i="82"/>
  <c r="SGH114" i="82"/>
  <c r="SGG114" i="82"/>
  <c r="SGF114" i="82"/>
  <c r="SGE114" i="82"/>
  <c r="SGD114" i="82"/>
  <c r="SGC114" i="82"/>
  <c r="SGB114" i="82"/>
  <c r="SGA114" i="82"/>
  <c r="SFZ114" i="82"/>
  <c r="SFY114" i="82"/>
  <c r="SFX114" i="82"/>
  <c r="SFW114" i="82"/>
  <c r="SFV114" i="82"/>
  <c r="SFU114" i="82"/>
  <c r="SFT114" i="82"/>
  <c r="SFS114" i="82"/>
  <c r="SFR114" i="82"/>
  <c r="SFQ114" i="82"/>
  <c r="SFP114" i="82"/>
  <c r="SFO114" i="82"/>
  <c r="SFN114" i="82"/>
  <c r="SFM114" i="82"/>
  <c r="SFL114" i="82"/>
  <c r="SFK114" i="82"/>
  <c r="SFJ114" i="82"/>
  <c r="SFI114" i="82"/>
  <c r="SFH114" i="82"/>
  <c r="SFG114" i="82"/>
  <c r="SFF114" i="82"/>
  <c r="SFE114" i="82"/>
  <c r="SFD114" i="82"/>
  <c r="SFC114" i="82"/>
  <c r="SFB114" i="82"/>
  <c r="SFA114" i="82"/>
  <c r="SEZ114" i="82"/>
  <c r="SEY114" i="82"/>
  <c r="SEX114" i="82"/>
  <c r="SEW114" i="82"/>
  <c r="SEV114" i="82"/>
  <c r="SEU114" i="82"/>
  <c r="SET114" i="82"/>
  <c r="SES114" i="82"/>
  <c r="SER114" i="82"/>
  <c r="SEQ114" i="82"/>
  <c r="SEP114" i="82"/>
  <c r="SEO114" i="82"/>
  <c r="SEN114" i="82"/>
  <c r="SEM114" i="82"/>
  <c r="SEL114" i="82"/>
  <c r="SEK114" i="82"/>
  <c r="SEJ114" i="82"/>
  <c r="SEI114" i="82"/>
  <c r="SEH114" i="82"/>
  <c r="SEG114" i="82"/>
  <c r="SEF114" i="82"/>
  <c r="SEE114" i="82"/>
  <c r="SED114" i="82"/>
  <c r="SEC114" i="82"/>
  <c r="SEB114" i="82"/>
  <c r="SEA114" i="82"/>
  <c r="SDZ114" i="82"/>
  <c r="SDY114" i="82"/>
  <c r="SDX114" i="82"/>
  <c r="SDW114" i="82"/>
  <c r="SDV114" i="82"/>
  <c r="SDU114" i="82"/>
  <c r="SDT114" i="82"/>
  <c r="SDS114" i="82"/>
  <c r="SDR114" i="82"/>
  <c r="SDQ114" i="82"/>
  <c r="SDP114" i="82"/>
  <c r="SDO114" i="82"/>
  <c r="SDN114" i="82"/>
  <c r="SDM114" i="82"/>
  <c r="SDL114" i="82"/>
  <c r="SDK114" i="82"/>
  <c r="SDJ114" i="82"/>
  <c r="SDI114" i="82"/>
  <c r="SDH114" i="82"/>
  <c r="SDG114" i="82"/>
  <c r="SDF114" i="82"/>
  <c r="SDE114" i="82"/>
  <c r="SDD114" i="82"/>
  <c r="SDC114" i="82"/>
  <c r="SDB114" i="82"/>
  <c r="SDA114" i="82"/>
  <c r="SCZ114" i="82"/>
  <c r="SCY114" i="82"/>
  <c r="SCX114" i="82"/>
  <c r="SCW114" i="82"/>
  <c r="SCV114" i="82"/>
  <c r="SCU114" i="82"/>
  <c r="SCT114" i="82"/>
  <c r="SCS114" i="82"/>
  <c r="SCR114" i="82"/>
  <c r="SCQ114" i="82"/>
  <c r="SCP114" i="82"/>
  <c r="SCO114" i="82"/>
  <c r="SCN114" i="82"/>
  <c r="SCM114" i="82"/>
  <c r="SCL114" i="82"/>
  <c r="SCK114" i="82"/>
  <c r="SCJ114" i="82"/>
  <c r="SCI114" i="82"/>
  <c r="SCH114" i="82"/>
  <c r="SCG114" i="82"/>
  <c r="SCF114" i="82"/>
  <c r="SCE114" i="82"/>
  <c r="SCD114" i="82"/>
  <c r="SCC114" i="82"/>
  <c r="SCB114" i="82"/>
  <c r="SCA114" i="82"/>
  <c r="SBZ114" i="82"/>
  <c r="SBY114" i="82"/>
  <c r="SBX114" i="82"/>
  <c r="SBW114" i="82"/>
  <c r="SBV114" i="82"/>
  <c r="SBU114" i="82"/>
  <c r="SBT114" i="82"/>
  <c r="SBS114" i="82"/>
  <c r="SBR114" i="82"/>
  <c r="SBQ114" i="82"/>
  <c r="SBP114" i="82"/>
  <c r="SBO114" i="82"/>
  <c r="SBN114" i="82"/>
  <c r="SBM114" i="82"/>
  <c r="SBL114" i="82"/>
  <c r="SBK114" i="82"/>
  <c r="SBJ114" i="82"/>
  <c r="SBI114" i="82"/>
  <c r="SBH114" i="82"/>
  <c r="SBG114" i="82"/>
  <c r="SBF114" i="82"/>
  <c r="SBE114" i="82"/>
  <c r="SBD114" i="82"/>
  <c r="SBC114" i="82"/>
  <c r="SBB114" i="82"/>
  <c r="SBA114" i="82"/>
  <c r="SAZ114" i="82"/>
  <c r="SAY114" i="82"/>
  <c r="SAX114" i="82"/>
  <c r="SAW114" i="82"/>
  <c r="SAV114" i="82"/>
  <c r="SAU114" i="82"/>
  <c r="SAT114" i="82"/>
  <c r="SAS114" i="82"/>
  <c r="SAR114" i="82"/>
  <c r="SAQ114" i="82"/>
  <c r="SAP114" i="82"/>
  <c r="SAO114" i="82"/>
  <c r="SAN114" i="82"/>
  <c r="SAM114" i="82"/>
  <c r="SAL114" i="82"/>
  <c r="SAK114" i="82"/>
  <c r="SAJ114" i="82"/>
  <c r="SAI114" i="82"/>
  <c r="SAH114" i="82"/>
  <c r="SAG114" i="82"/>
  <c r="SAF114" i="82"/>
  <c r="SAE114" i="82"/>
  <c r="SAD114" i="82"/>
  <c r="SAC114" i="82"/>
  <c r="SAB114" i="82"/>
  <c r="SAA114" i="82"/>
  <c r="RZZ114" i="82"/>
  <c r="RZY114" i="82"/>
  <c r="RZX114" i="82"/>
  <c r="RZW114" i="82"/>
  <c r="RZV114" i="82"/>
  <c r="RZU114" i="82"/>
  <c r="RZT114" i="82"/>
  <c r="RZS114" i="82"/>
  <c r="RZR114" i="82"/>
  <c r="RZQ114" i="82"/>
  <c r="RZP114" i="82"/>
  <c r="RZO114" i="82"/>
  <c r="RZN114" i="82"/>
  <c r="RZM114" i="82"/>
  <c r="RZL114" i="82"/>
  <c r="RZK114" i="82"/>
  <c r="RZJ114" i="82"/>
  <c r="RZI114" i="82"/>
  <c r="RZH114" i="82"/>
  <c r="RZG114" i="82"/>
  <c r="RZF114" i="82"/>
  <c r="RZE114" i="82"/>
  <c r="RZD114" i="82"/>
  <c r="RZC114" i="82"/>
  <c r="RZB114" i="82"/>
  <c r="RZA114" i="82"/>
  <c r="RYZ114" i="82"/>
  <c r="RYY114" i="82"/>
  <c r="RYX114" i="82"/>
  <c r="RYW114" i="82"/>
  <c r="RYV114" i="82"/>
  <c r="RYU114" i="82"/>
  <c r="RYT114" i="82"/>
  <c r="RYS114" i="82"/>
  <c r="RYR114" i="82"/>
  <c r="RYQ114" i="82"/>
  <c r="RYP114" i="82"/>
  <c r="RYO114" i="82"/>
  <c r="RYN114" i="82"/>
  <c r="RYM114" i="82"/>
  <c r="RYL114" i="82"/>
  <c r="RYK114" i="82"/>
  <c r="RYJ114" i="82"/>
  <c r="RYI114" i="82"/>
  <c r="RYH114" i="82"/>
  <c r="RYG114" i="82"/>
  <c r="RYF114" i="82"/>
  <c r="RYE114" i="82"/>
  <c r="RYD114" i="82"/>
  <c r="RYC114" i="82"/>
  <c r="RYB114" i="82"/>
  <c r="RYA114" i="82"/>
  <c r="RXZ114" i="82"/>
  <c r="RXY114" i="82"/>
  <c r="RXX114" i="82"/>
  <c r="RXW114" i="82"/>
  <c r="RXV114" i="82"/>
  <c r="RXU114" i="82"/>
  <c r="RXT114" i="82"/>
  <c r="RXS114" i="82"/>
  <c r="RXR114" i="82"/>
  <c r="RXQ114" i="82"/>
  <c r="RXP114" i="82"/>
  <c r="RXO114" i="82"/>
  <c r="RXN114" i="82"/>
  <c r="RXM114" i="82"/>
  <c r="RXL114" i="82"/>
  <c r="RXK114" i="82"/>
  <c r="RXJ114" i="82"/>
  <c r="RXI114" i="82"/>
  <c r="RXH114" i="82"/>
  <c r="RXG114" i="82"/>
  <c r="RXF114" i="82"/>
  <c r="RXE114" i="82"/>
  <c r="RXD114" i="82"/>
  <c r="RXC114" i="82"/>
  <c r="RXB114" i="82"/>
  <c r="RXA114" i="82"/>
  <c r="RWZ114" i="82"/>
  <c r="RWY114" i="82"/>
  <c r="RWX114" i="82"/>
  <c r="RWW114" i="82"/>
  <c r="RWV114" i="82"/>
  <c r="RWU114" i="82"/>
  <c r="RWT114" i="82"/>
  <c r="RWS114" i="82"/>
  <c r="RWR114" i="82"/>
  <c r="RWQ114" i="82"/>
  <c r="RWP114" i="82"/>
  <c r="RWO114" i="82"/>
  <c r="RWN114" i="82"/>
  <c r="RWM114" i="82"/>
  <c r="RWL114" i="82"/>
  <c r="RWK114" i="82"/>
  <c r="RWJ114" i="82"/>
  <c r="RWI114" i="82"/>
  <c r="RWH114" i="82"/>
  <c r="RWG114" i="82"/>
  <c r="RWF114" i="82"/>
  <c r="RWE114" i="82"/>
  <c r="RWD114" i="82"/>
  <c r="RWC114" i="82"/>
  <c r="RWB114" i="82"/>
  <c r="RWA114" i="82"/>
  <c r="RVZ114" i="82"/>
  <c r="RVY114" i="82"/>
  <c r="RVX114" i="82"/>
  <c r="RVW114" i="82"/>
  <c r="RVV114" i="82"/>
  <c r="RVU114" i="82"/>
  <c r="RVT114" i="82"/>
  <c r="RVS114" i="82"/>
  <c r="RVR114" i="82"/>
  <c r="RVQ114" i="82"/>
  <c r="RVP114" i="82"/>
  <c r="RVO114" i="82"/>
  <c r="RVN114" i="82"/>
  <c r="RVM114" i="82"/>
  <c r="RVL114" i="82"/>
  <c r="RVK114" i="82"/>
  <c r="RVJ114" i="82"/>
  <c r="RVI114" i="82"/>
  <c r="RVH114" i="82"/>
  <c r="RVG114" i="82"/>
  <c r="RVF114" i="82"/>
  <c r="RVE114" i="82"/>
  <c r="RVD114" i="82"/>
  <c r="RVC114" i="82"/>
  <c r="RVB114" i="82"/>
  <c r="RVA114" i="82"/>
  <c r="RUZ114" i="82"/>
  <c r="RUY114" i="82"/>
  <c r="RUX114" i="82"/>
  <c r="RUW114" i="82"/>
  <c r="RUV114" i="82"/>
  <c r="RUU114" i="82"/>
  <c r="RUT114" i="82"/>
  <c r="RUS114" i="82"/>
  <c r="RUR114" i="82"/>
  <c r="RUQ114" i="82"/>
  <c r="RUP114" i="82"/>
  <c r="RUO114" i="82"/>
  <c r="RUN114" i="82"/>
  <c r="RUM114" i="82"/>
  <c r="RUL114" i="82"/>
  <c r="RUK114" i="82"/>
  <c r="RUJ114" i="82"/>
  <c r="RUI114" i="82"/>
  <c r="RUH114" i="82"/>
  <c r="RUG114" i="82"/>
  <c r="RUF114" i="82"/>
  <c r="RUE114" i="82"/>
  <c r="RUD114" i="82"/>
  <c r="RUC114" i="82"/>
  <c r="RUB114" i="82"/>
  <c r="RUA114" i="82"/>
  <c r="RTZ114" i="82"/>
  <c r="RTY114" i="82"/>
  <c r="RTX114" i="82"/>
  <c r="RTW114" i="82"/>
  <c r="RTV114" i="82"/>
  <c r="RTU114" i="82"/>
  <c r="RTT114" i="82"/>
  <c r="RTS114" i="82"/>
  <c r="RTR114" i="82"/>
  <c r="RTQ114" i="82"/>
  <c r="RTP114" i="82"/>
  <c r="RTO114" i="82"/>
  <c r="RTN114" i="82"/>
  <c r="RTM114" i="82"/>
  <c r="RTL114" i="82"/>
  <c r="RTK114" i="82"/>
  <c r="RTJ114" i="82"/>
  <c r="RTI114" i="82"/>
  <c r="RTH114" i="82"/>
  <c r="RTG114" i="82"/>
  <c r="RTF114" i="82"/>
  <c r="RTE114" i="82"/>
  <c r="RTD114" i="82"/>
  <c r="RTC114" i="82"/>
  <c r="RTB114" i="82"/>
  <c r="RTA114" i="82"/>
  <c r="RSZ114" i="82"/>
  <c r="RSY114" i="82"/>
  <c r="RSX114" i="82"/>
  <c r="RSW114" i="82"/>
  <c r="RSV114" i="82"/>
  <c r="RSU114" i="82"/>
  <c r="RST114" i="82"/>
  <c r="RSS114" i="82"/>
  <c r="RSR114" i="82"/>
  <c r="RSQ114" i="82"/>
  <c r="RSP114" i="82"/>
  <c r="RSO114" i="82"/>
  <c r="RSN114" i="82"/>
  <c r="RSM114" i="82"/>
  <c r="RSL114" i="82"/>
  <c r="RSK114" i="82"/>
  <c r="RSJ114" i="82"/>
  <c r="RSI114" i="82"/>
  <c r="RSH114" i="82"/>
  <c r="RSG114" i="82"/>
  <c r="RSF114" i="82"/>
  <c r="RSE114" i="82"/>
  <c r="RSD114" i="82"/>
  <c r="RSC114" i="82"/>
  <c r="RSB114" i="82"/>
  <c r="RSA114" i="82"/>
  <c r="RRZ114" i="82"/>
  <c r="RRY114" i="82"/>
  <c r="RRX114" i="82"/>
  <c r="RRW114" i="82"/>
  <c r="RRV114" i="82"/>
  <c r="RRU114" i="82"/>
  <c r="RRT114" i="82"/>
  <c r="RRS114" i="82"/>
  <c r="RRR114" i="82"/>
  <c r="RRQ114" i="82"/>
  <c r="RRP114" i="82"/>
  <c r="RRO114" i="82"/>
  <c r="RRN114" i="82"/>
  <c r="RRM114" i="82"/>
  <c r="RRL114" i="82"/>
  <c r="RRK114" i="82"/>
  <c r="RRJ114" i="82"/>
  <c r="RRI114" i="82"/>
  <c r="RRH114" i="82"/>
  <c r="RRG114" i="82"/>
  <c r="RRF114" i="82"/>
  <c r="RRE114" i="82"/>
  <c r="RRD114" i="82"/>
  <c r="RRC114" i="82"/>
  <c r="RRB114" i="82"/>
  <c r="RRA114" i="82"/>
  <c r="RQZ114" i="82"/>
  <c r="RQY114" i="82"/>
  <c r="RQX114" i="82"/>
  <c r="RQW114" i="82"/>
  <c r="RQV114" i="82"/>
  <c r="RQU114" i="82"/>
  <c r="RQT114" i="82"/>
  <c r="RQS114" i="82"/>
  <c r="RQR114" i="82"/>
  <c r="RQQ114" i="82"/>
  <c r="RQP114" i="82"/>
  <c r="RQO114" i="82"/>
  <c r="RQN114" i="82"/>
  <c r="RQM114" i="82"/>
  <c r="RQL114" i="82"/>
  <c r="RQK114" i="82"/>
  <c r="RQJ114" i="82"/>
  <c r="RQI114" i="82"/>
  <c r="RQH114" i="82"/>
  <c r="RQG114" i="82"/>
  <c r="RQF114" i="82"/>
  <c r="RQE114" i="82"/>
  <c r="RQD114" i="82"/>
  <c r="RQC114" i="82"/>
  <c r="RQB114" i="82"/>
  <c r="RQA114" i="82"/>
  <c r="RPZ114" i="82"/>
  <c r="RPY114" i="82"/>
  <c r="RPX114" i="82"/>
  <c r="RPW114" i="82"/>
  <c r="RPV114" i="82"/>
  <c r="RPU114" i="82"/>
  <c r="RPT114" i="82"/>
  <c r="RPS114" i="82"/>
  <c r="RPR114" i="82"/>
  <c r="RPQ114" i="82"/>
  <c r="RPP114" i="82"/>
  <c r="RPO114" i="82"/>
  <c r="RPN114" i="82"/>
  <c r="RPM114" i="82"/>
  <c r="RPL114" i="82"/>
  <c r="RPK114" i="82"/>
  <c r="RPJ114" i="82"/>
  <c r="RPI114" i="82"/>
  <c r="RPH114" i="82"/>
  <c r="RPG114" i="82"/>
  <c r="RPF114" i="82"/>
  <c r="RPE114" i="82"/>
  <c r="RPD114" i="82"/>
  <c r="RPC114" i="82"/>
  <c r="RPB114" i="82"/>
  <c r="RPA114" i="82"/>
  <c r="ROZ114" i="82"/>
  <c r="ROY114" i="82"/>
  <c r="ROX114" i="82"/>
  <c r="ROW114" i="82"/>
  <c r="ROV114" i="82"/>
  <c r="ROU114" i="82"/>
  <c r="ROT114" i="82"/>
  <c r="ROS114" i="82"/>
  <c r="ROR114" i="82"/>
  <c r="ROQ114" i="82"/>
  <c r="ROP114" i="82"/>
  <c r="ROO114" i="82"/>
  <c r="RON114" i="82"/>
  <c r="ROM114" i="82"/>
  <c r="ROL114" i="82"/>
  <c r="ROK114" i="82"/>
  <c r="ROJ114" i="82"/>
  <c r="ROI114" i="82"/>
  <c r="ROH114" i="82"/>
  <c r="ROG114" i="82"/>
  <c r="ROF114" i="82"/>
  <c r="ROE114" i="82"/>
  <c r="ROD114" i="82"/>
  <c r="ROC114" i="82"/>
  <c r="ROB114" i="82"/>
  <c r="ROA114" i="82"/>
  <c r="RNZ114" i="82"/>
  <c r="RNY114" i="82"/>
  <c r="RNX114" i="82"/>
  <c r="RNW114" i="82"/>
  <c r="RNV114" i="82"/>
  <c r="RNU114" i="82"/>
  <c r="RNT114" i="82"/>
  <c r="RNS114" i="82"/>
  <c r="RNR114" i="82"/>
  <c r="RNQ114" i="82"/>
  <c r="RNP114" i="82"/>
  <c r="RNO114" i="82"/>
  <c r="RNN114" i="82"/>
  <c r="RNM114" i="82"/>
  <c r="RNL114" i="82"/>
  <c r="RNK114" i="82"/>
  <c r="RNJ114" i="82"/>
  <c r="RNI114" i="82"/>
  <c r="RNH114" i="82"/>
  <c r="RNG114" i="82"/>
  <c r="RNF114" i="82"/>
  <c r="RNE114" i="82"/>
  <c r="RND114" i="82"/>
  <c r="RNC114" i="82"/>
  <c r="RNB114" i="82"/>
  <c r="RNA114" i="82"/>
  <c r="RMZ114" i="82"/>
  <c r="RMY114" i="82"/>
  <c r="RMX114" i="82"/>
  <c r="RMW114" i="82"/>
  <c r="RMV114" i="82"/>
  <c r="RMU114" i="82"/>
  <c r="RMT114" i="82"/>
  <c r="RMS114" i="82"/>
  <c r="RMR114" i="82"/>
  <c r="RMQ114" i="82"/>
  <c r="RMP114" i="82"/>
  <c r="RMO114" i="82"/>
  <c r="RMN114" i="82"/>
  <c r="RMM114" i="82"/>
  <c r="RML114" i="82"/>
  <c r="RMK114" i="82"/>
  <c r="RMJ114" i="82"/>
  <c r="RMI114" i="82"/>
  <c r="RMH114" i="82"/>
  <c r="RMG114" i="82"/>
  <c r="RMF114" i="82"/>
  <c r="RME114" i="82"/>
  <c r="RMD114" i="82"/>
  <c r="RMC114" i="82"/>
  <c r="RMB114" i="82"/>
  <c r="RMA114" i="82"/>
  <c r="RLZ114" i="82"/>
  <c r="RLY114" i="82"/>
  <c r="RLX114" i="82"/>
  <c r="RLW114" i="82"/>
  <c r="RLV114" i="82"/>
  <c r="RLU114" i="82"/>
  <c r="RLT114" i="82"/>
  <c r="RLS114" i="82"/>
  <c r="RLR114" i="82"/>
  <c r="RLQ114" i="82"/>
  <c r="RLP114" i="82"/>
  <c r="RLO114" i="82"/>
  <c r="RLN114" i="82"/>
  <c r="RLM114" i="82"/>
  <c r="RLL114" i="82"/>
  <c r="RLK114" i="82"/>
  <c r="RLJ114" i="82"/>
  <c r="RLI114" i="82"/>
  <c r="RLH114" i="82"/>
  <c r="RLG114" i="82"/>
  <c r="RLF114" i="82"/>
  <c r="RLE114" i="82"/>
  <c r="RLD114" i="82"/>
  <c r="RLC114" i="82"/>
  <c r="RLB114" i="82"/>
  <c r="RLA114" i="82"/>
  <c r="RKZ114" i="82"/>
  <c r="RKY114" i="82"/>
  <c r="RKX114" i="82"/>
  <c r="RKW114" i="82"/>
  <c r="RKV114" i="82"/>
  <c r="RKU114" i="82"/>
  <c r="RKT114" i="82"/>
  <c r="RKS114" i="82"/>
  <c r="RKR114" i="82"/>
  <c r="RKQ114" i="82"/>
  <c r="RKP114" i="82"/>
  <c r="RKO114" i="82"/>
  <c r="RKN114" i="82"/>
  <c r="RKM114" i="82"/>
  <c r="RKL114" i="82"/>
  <c r="RKK114" i="82"/>
  <c r="RKJ114" i="82"/>
  <c r="RKI114" i="82"/>
  <c r="RKH114" i="82"/>
  <c r="RKG114" i="82"/>
  <c r="RKF114" i="82"/>
  <c r="RKE114" i="82"/>
  <c r="RKD114" i="82"/>
  <c r="RKC114" i="82"/>
  <c r="RKB114" i="82"/>
  <c r="RKA114" i="82"/>
  <c r="RJZ114" i="82"/>
  <c r="RJY114" i="82"/>
  <c r="RJX114" i="82"/>
  <c r="RJW114" i="82"/>
  <c r="RJV114" i="82"/>
  <c r="RJU114" i="82"/>
  <c r="RJT114" i="82"/>
  <c r="RJS114" i="82"/>
  <c r="RJR114" i="82"/>
  <c r="RJQ114" i="82"/>
  <c r="RJP114" i="82"/>
  <c r="RJO114" i="82"/>
  <c r="RJN114" i="82"/>
  <c r="RJM114" i="82"/>
  <c r="RJL114" i="82"/>
  <c r="RJK114" i="82"/>
  <c r="RJJ114" i="82"/>
  <c r="RJI114" i="82"/>
  <c r="RJH114" i="82"/>
  <c r="RJG114" i="82"/>
  <c r="RJF114" i="82"/>
  <c r="RJE114" i="82"/>
  <c r="RJD114" i="82"/>
  <c r="RJC114" i="82"/>
  <c r="RJB114" i="82"/>
  <c r="RJA114" i="82"/>
  <c r="RIZ114" i="82"/>
  <c r="RIY114" i="82"/>
  <c r="RIX114" i="82"/>
  <c r="RIW114" i="82"/>
  <c r="RIV114" i="82"/>
  <c r="RIU114" i="82"/>
  <c r="RIT114" i="82"/>
  <c r="RIS114" i="82"/>
  <c r="RIR114" i="82"/>
  <c r="RIQ114" i="82"/>
  <c r="RIP114" i="82"/>
  <c r="RIO114" i="82"/>
  <c r="RIN114" i="82"/>
  <c r="RIM114" i="82"/>
  <c r="RIL114" i="82"/>
  <c r="RIK114" i="82"/>
  <c r="RIJ114" i="82"/>
  <c r="RII114" i="82"/>
  <c r="RIH114" i="82"/>
  <c r="RIG114" i="82"/>
  <c r="RIF114" i="82"/>
  <c r="RIE114" i="82"/>
  <c r="RID114" i="82"/>
  <c r="RIC114" i="82"/>
  <c r="RIB114" i="82"/>
  <c r="RIA114" i="82"/>
  <c r="RHZ114" i="82"/>
  <c r="RHY114" i="82"/>
  <c r="RHX114" i="82"/>
  <c r="RHW114" i="82"/>
  <c r="RHV114" i="82"/>
  <c r="RHU114" i="82"/>
  <c r="RHT114" i="82"/>
  <c r="RHS114" i="82"/>
  <c r="RHR114" i="82"/>
  <c r="RHQ114" i="82"/>
  <c r="RHP114" i="82"/>
  <c r="RHO114" i="82"/>
  <c r="RHN114" i="82"/>
  <c r="RHM114" i="82"/>
  <c r="RHL114" i="82"/>
  <c r="RHK114" i="82"/>
  <c r="RHJ114" i="82"/>
  <c r="RHI114" i="82"/>
  <c r="RHH114" i="82"/>
  <c r="RHG114" i="82"/>
  <c r="RHF114" i="82"/>
  <c r="RHE114" i="82"/>
  <c r="RHD114" i="82"/>
  <c r="RHC114" i="82"/>
  <c r="RHB114" i="82"/>
  <c r="RHA114" i="82"/>
  <c r="RGZ114" i="82"/>
  <c r="RGY114" i="82"/>
  <c r="RGX114" i="82"/>
  <c r="RGW114" i="82"/>
  <c r="RGV114" i="82"/>
  <c r="RGU114" i="82"/>
  <c r="RGT114" i="82"/>
  <c r="RGS114" i="82"/>
  <c r="RGR114" i="82"/>
  <c r="RGQ114" i="82"/>
  <c r="RGP114" i="82"/>
  <c r="RGO114" i="82"/>
  <c r="RGN114" i="82"/>
  <c r="RGM114" i="82"/>
  <c r="RGL114" i="82"/>
  <c r="RGK114" i="82"/>
  <c r="RGJ114" i="82"/>
  <c r="RGI114" i="82"/>
  <c r="RGH114" i="82"/>
  <c r="RGG114" i="82"/>
  <c r="RGF114" i="82"/>
  <c r="RGE114" i="82"/>
  <c r="RGD114" i="82"/>
  <c r="RGC114" i="82"/>
  <c r="RGB114" i="82"/>
  <c r="RGA114" i="82"/>
  <c r="RFZ114" i="82"/>
  <c r="RFY114" i="82"/>
  <c r="RFX114" i="82"/>
  <c r="RFW114" i="82"/>
  <c r="RFV114" i="82"/>
  <c r="RFU114" i="82"/>
  <c r="RFT114" i="82"/>
  <c r="RFS114" i="82"/>
  <c r="RFR114" i="82"/>
  <c r="RFQ114" i="82"/>
  <c r="RFP114" i="82"/>
  <c r="RFO114" i="82"/>
  <c r="RFN114" i="82"/>
  <c r="RFM114" i="82"/>
  <c r="RFL114" i="82"/>
  <c r="RFK114" i="82"/>
  <c r="RFJ114" i="82"/>
  <c r="RFI114" i="82"/>
  <c r="RFH114" i="82"/>
  <c r="RFG114" i="82"/>
  <c r="RFF114" i="82"/>
  <c r="RFE114" i="82"/>
  <c r="RFD114" i="82"/>
  <c r="RFC114" i="82"/>
  <c r="RFB114" i="82"/>
  <c r="RFA114" i="82"/>
  <c r="REZ114" i="82"/>
  <c r="REY114" i="82"/>
  <c r="REX114" i="82"/>
  <c r="REW114" i="82"/>
  <c r="REV114" i="82"/>
  <c r="REU114" i="82"/>
  <c r="RET114" i="82"/>
  <c r="RES114" i="82"/>
  <c r="RER114" i="82"/>
  <c r="REQ114" i="82"/>
  <c r="REP114" i="82"/>
  <c r="REO114" i="82"/>
  <c r="REN114" i="82"/>
  <c r="REM114" i="82"/>
  <c r="REL114" i="82"/>
  <c r="REK114" i="82"/>
  <c r="REJ114" i="82"/>
  <c r="REI114" i="82"/>
  <c r="REH114" i="82"/>
  <c r="REG114" i="82"/>
  <c r="REF114" i="82"/>
  <c r="REE114" i="82"/>
  <c r="RED114" i="82"/>
  <c r="REC114" i="82"/>
  <c r="REB114" i="82"/>
  <c r="REA114" i="82"/>
  <c r="RDZ114" i="82"/>
  <c r="RDY114" i="82"/>
  <c r="RDX114" i="82"/>
  <c r="RDW114" i="82"/>
  <c r="RDV114" i="82"/>
  <c r="RDU114" i="82"/>
  <c r="RDT114" i="82"/>
  <c r="RDS114" i="82"/>
  <c r="RDR114" i="82"/>
  <c r="RDQ114" i="82"/>
  <c r="RDP114" i="82"/>
  <c r="RDO114" i="82"/>
  <c r="RDN114" i="82"/>
  <c r="RDM114" i="82"/>
  <c r="RDL114" i="82"/>
  <c r="RDK114" i="82"/>
  <c r="RDJ114" i="82"/>
  <c r="RDI114" i="82"/>
  <c r="RDH114" i="82"/>
  <c r="RDG114" i="82"/>
  <c r="RDF114" i="82"/>
  <c r="RDE114" i="82"/>
  <c r="RDD114" i="82"/>
  <c r="RDC114" i="82"/>
  <c r="RDB114" i="82"/>
  <c r="RDA114" i="82"/>
  <c r="RCZ114" i="82"/>
  <c r="RCY114" i="82"/>
  <c r="RCX114" i="82"/>
  <c r="RCW114" i="82"/>
  <c r="RCV114" i="82"/>
  <c r="RCU114" i="82"/>
  <c r="RCT114" i="82"/>
  <c r="RCS114" i="82"/>
  <c r="RCR114" i="82"/>
  <c r="RCQ114" i="82"/>
  <c r="RCP114" i="82"/>
  <c r="RCO114" i="82"/>
  <c r="RCN114" i="82"/>
  <c r="RCM114" i="82"/>
  <c r="RCL114" i="82"/>
  <c r="RCK114" i="82"/>
  <c r="RCJ114" i="82"/>
  <c r="RCI114" i="82"/>
  <c r="RCH114" i="82"/>
  <c r="RCG114" i="82"/>
  <c r="RCF114" i="82"/>
  <c r="RCE114" i="82"/>
  <c r="RCD114" i="82"/>
  <c r="RCC114" i="82"/>
  <c r="RCB114" i="82"/>
  <c r="RCA114" i="82"/>
  <c r="RBZ114" i="82"/>
  <c r="RBY114" i="82"/>
  <c r="RBX114" i="82"/>
  <c r="RBW114" i="82"/>
  <c r="RBV114" i="82"/>
  <c r="RBU114" i="82"/>
  <c r="RBT114" i="82"/>
  <c r="RBS114" i="82"/>
  <c r="RBR114" i="82"/>
  <c r="RBQ114" i="82"/>
  <c r="RBP114" i="82"/>
  <c r="RBO114" i="82"/>
  <c r="RBN114" i="82"/>
  <c r="RBM114" i="82"/>
  <c r="RBL114" i="82"/>
  <c r="RBK114" i="82"/>
  <c r="RBJ114" i="82"/>
  <c r="RBI114" i="82"/>
  <c r="RBH114" i="82"/>
  <c r="RBG114" i="82"/>
  <c r="RBF114" i="82"/>
  <c r="RBE114" i="82"/>
  <c r="RBD114" i="82"/>
  <c r="RBC114" i="82"/>
  <c r="RBB114" i="82"/>
  <c r="RBA114" i="82"/>
  <c r="RAZ114" i="82"/>
  <c r="RAY114" i="82"/>
  <c r="RAX114" i="82"/>
  <c r="RAW114" i="82"/>
  <c r="RAV114" i="82"/>
  <c r="RAU114" i="82"/>
  <c r="RAT114" i="82"/>
  <c r="RAS114" i="82"/>
  <c r="RAR114" i="82"/>
  <c r="RAQ114" i="82"/>
  <c r="RAP114" i="82"/>
  <c r="RAO114" i="82"/>
  <c r="RAN114" i="82"/>
  <c r="RAM114" i="82"/>
  <c r="RAL114" i="82"/>
  <c r="RAK114" i="82"/>
  <c r="RAJ114" i="82"/>
  <c r="RAI114" i="82"/>
  <c r="RAH114" i="82"/>
  <c r="RAG114" i="82"/>
  <c r="RAF114" i="82"/>
  <c r="RAE114" i="82"/>
  <c r="RAD114" i="82"/>
  <c r="RAC114" i="82"/>
  <c r="RAB114" i="82"/>
  <c r="RAA114" i="82"/>
  <c r="QZZ114" i="82"/>
  <c r="QZY114" i="82"/>
  <c r="QZX114" i="82"/>
  <c r="QZW114" i="82"/>
  <c r="QZV114" i="82"/>
  <c r="QZU114" i="82"/>
  <c r="QZT114" i="82"/>
  <c r="QZS114" i="82"/>
  <c r="QZR114" i="82"/>
  <c r="QZQ114" i="82"/>
  <c r="QZP114" i="82"/>
  <c r="QZO114" i="82"/>
  <c r="QZN114" i="82"/>
  <c r="QZM114" i="82"/>
  <c r="QZL114" i="82"/>
  <c r="QZK114" i="82"/>
  <c r="QZJ114" i="82"/>
  <c r="QZI114" i="82"/>
  <c r="QZH114" i="82"/>
  <c r="QZG114" i="82"/>
  <c r="QZF114" i="82"/>
  <c r="QZE114" i="82"/>
  <c r="QZD114" i="82"/>
  <c r="QZC114" i="82"/>
  <c r="QZB114" i="82"/>
  <c r="QZA114" i="82"/>
  <c r="QYZ114" i="82"/>
  <c r="QYY114" i="82"/>
  <c r="QYX114" i="82"/>
  <c r="QYW114" i="82"/>
  <c r="QYV114" i="82"/>
  <c r="QYU114" i="82"/>
  <c r="QYT114" i="82"/>
  <c r="QYS114" i="82"/>
  <c r="QYR114" i="82"/>
  <c r="QYQ114" i="82"/>
  <c r="QYP114" i="82"/>
  <c r="QYO114" i="82"/>
  <c r="QYN114" i="82"/>
  <c r="QYM114" i="82"/>
  <c r="QYL114" i="82"/>
  <c r="QYK114" i="82"/>
  <c r="QYJ114" i="82"/>
  <c r="QYI114" i="82"/>
  <c r="QYH114" i="82"/>
  <c r="QYG114" i="82"/>
  <c r="QYF114" i="82"/>
  <c r="QYE114" i="82"/>
  <c r="QYD114" i="82"/>
  <c r="QYC114" i="82"/>
  <c r="QYB114" i="82"/>
  <c r="QYA114" i="82"/>
  <c r="QXZ114" i="82"/>
  <c r="QXY114" i="82"/>
  <c r="QXX114" i="82"/>
  <c r="QXW114" i="82"/>
  <c r="QXV114" i="82"/>
  <c r="QXU114" i="82"/>
  <c r="QXT114" i="82"/>
  <c r="QXS114" i="82"/>
  <c r="QXR114" i="82"/>
  <c r="QXQ114" i="82"/>
  <c r="QXP114" i="82"/>
  <c r="QXO114" i="82"/>
  <c r="QXN114" i="82"/>
  <c r="QXM114" i="82"/>
  <c r="QXL114" i="82"/>
  <c r="QXK114" i="82"/>
  <c r="QXJ114" i="82"/>
  <c r="QXI114" i="82"/>
  <c r="QXH114" i="82"/>
  <c r="QXG114" i="82"/>
  <c r="QXF114" i="82"/>
  <c r="QXE114" i="82"/>
  <c r="QXD114" i="82"/>
  <c r="QXC114" i="82"/>
  <c r="QXB114" i="82"/>
  <c r="QXA114" i="82"/>
  <c r="QWZ114" i="82"/>
  <c r="QWY114" i="82"/>
  <c r="QWX114" i="82"/>
  <c r="QWW114" i="82"/>
  <c r="QWV114" i="82"/>
  <c r="QWU114" i="82"/>
  <c r="QWT114" i="82"/>
  <c r="QWS114" i="82"/>
  <c r="QWR114" i="82"/>
  <c r="QWQ114" i="82"/>
  <c r="QWP114" i="82"/>
  <c r="QWO114" i="82"/>
  <c r="QWN114" i="82"/>
  <c r="QWM114" i="82"/>
  <c r="QWL114" i="82"/>
  <c r="QWK114" i="82"/>
  <c r="QWJ114" i="82"/>
  <c r="QWI114" i="82"/>
  <c r="QWH114" i="82"/>
  <c r="QWG114" i="82"/>
  <c r="QWF114" i="82"/>
  <c r="QWE114" i="82"/>
  <c r="QWD114" i="82"/>
  <c r="QWC114" i="82"/>
  <c r="QWB114" i="82"/>
  <c r="QWA114" i="82"/>
  <c r="QVZ114" i="82"/>
  <c r="QVY114" i="82"/>
  <c r="QVX114" i="82"/>
  <c r="QVW114" i="82"/>
  <c r="QVV114" i="82"/>
  <c r="QVU114" i="82"/>
  <c r="QVT114" i="82"/>
  <c r="QVS114" i="82"/>
  <c r="QVR114" i="82"/>
  <c r="QVQ114" i="82"/>
  <c r="QVP114" i="82"/>
  <c r="QVO114" i="82"/>
  <c r="QVN114" i="82"/>
  <c r="QVM114" i="82"/>
  <c r="QVL114" i="82"/>
  <c r="QVK114" i="82"/>
  <c r="QVJ114" i="82"/>
  <c r="QVI114" i="82"/>
  <c r="QVH114" i="82"/>
  <c r="QVG114" i="82"/>
  <c r="QVF114" i="82"/>
  <c r="QVE114" i="82"/>
  <c r="QVD114" i="82"/>
  <c r="QVC114" i="82"/>
  <c r="QVB114" i="82"/>
  <c r="QVA114" i="82"/>
  <c r="QUZ114" i="82"/>
  <c r="QUY114" i="82"/>
  <c r="QUX114" i="82"/>
  <c r="QUW114" i="82"/>
  <c r="QUV114" i="82"/>
  <c r="QUU114" i="82"/>
  <c r="QUT114" i="82"/>
  <c r="QUS114" i="82"/>
  <c r="QUR114" i="82"/>
  <c r="QUQ114" i="82"/>
  <c r="QUP114" i="82"/>
  <c r="QUO114" i="82"/>
  <c r="QUN114" i="82"/>
  <c r="QUM114" i="82"/>
  <c r="QUL114" i="82"/>
  <c r="QUK114" i="82"/>
  <c r="QUJ114" i="82"/>
  <c r="QUI114" i="82"/>
  <c r="QUH114" i="82"/>
  <c r="QUG114" i="82"/>
  <c r="QUF114" i="82"/>
  <c r="QUE114" i="82"/>
  <c r="QUD114" i="82"/>
  <c r="QUC114" i="82"/>
  <c r="QUB114" i="82"/>
  <c r="QUA114" i="82"/>
  <c r="QTZ114" i="82"/>
  <c r="QTY114" i="82"/>
  <c r="QTX114" i="82"/>
  <c r="QTW114" i="82"/>
  <c r="QTV114" i="82"/>
  <c r="QTU114" i="82"/>
  <c r="QTT114" i="82"/>
  <c r="QTS114" i="82"/>
  <c r="QTR114" i="82"/>
  <c r="QTQ114" i="82"/>
  <c r="QTP114" i="82"/>
  <c r="QTO114" i="82"/>
  <c r="QTN114" i="82"/>
  <c r="QTM114" i="82"/>
  <c r="QTL114" i="82"/>
  <c r="QTK114" i="82"/>
  <c r="QTJ114" i="82"/>
  <c r="QTI114" i="82"/>
  <c r="QTH114" i="82"/>
  <c r="QTG114" i="82"/>
  <c r="QTF114" i="82"/>
  <c r="QTE114" i="82"/>
  <c r="QTD114" i="82"/>
  <c r="QTC114" i="82"/>
  <c r="QTB114" i="82"/>
  <c r="QTA114" i="82"/>
  <c r="QSZ114" i="82"/>
  <c r="QSY114" i="82"/>
  <c r="QSX114" i="82"/>
  <c r="QSW114" i="82"/>
  <c r="QSV114" i="82"/>
  <c r="QSU114" i="82"/>
  <c r="QST114" i="82"/>
  <c r="QSS114" i="82"/>
  <c r="QSR114" i="82"/>
  <c r="QSQ114" i="82"/>
  <c r="QSP114" i="82"/>
  <c r="QSO114" i="82"/>
  <c r="QSN114" i="82"/>
  <c r="QSM114" i="82"/>
  <c r="QSL114" i="82"/>
  <c r="QSK114" i="82"/>
  <c r="QSJ114" i="82"/>
  <c r="QSI114" i="82"/>
  <c r="QSH114" i="82"/>
  <c r="QSG114" i="82"/>
  <c r="QSF114" i="82"/>
  <c r="QSE114" i="82"/>
  <c r="QSD114" i="82"/>
  <c r="QSC114" i="82"/>
  <c r="QSB114" i="82"/>
  <c r="QSA114" i="82"/>
  <c r="QRZ114" i="82"/>
  <c r="QRY114" i="82"/>
  <c r="QRX114" i="82"/>
  <c r="QRW114" i="82"/>
  <c r="QRV114" i="82"/>
  <c r="QRU114" i="82"/>
  <c r="QRT114" i="82"/>
  <c r="QRS114" i="82"/>
  <c r="QRR114" i="82"/>
  <c r="QRQ114" i="82"/>
  <c r="QRP114" i="82"/>
  <c r="QRO114" i="82"/>
  <c r="QRN114" i="82"/>
  <c r="QRM114" i="82"/>
  <c r="QRL114" i="82"/>
  <c r="QRK114" i="82"/>
  <c r="QRJ114" i="82"/>
  <c r="QRI114" i="82"/>
  <c r="QRH114" i="82"/>
  <c r="QRG114" i="82"/>
  <c r="QRF114" i="82"/>
  <c r="QRE114" i="82"/>
  <c r="QRD114" i="82"/>
  <c r="QRC114" i="82"/>
  <c r="QRB114" i="82"/>
  <c r="QRA114" i="82"/>
  <c r="QQZ114" i="82"/>
  <c r="QQY114" i="82"/>
  <c r="QQX114" i="82"/>
  <c r="QQW114" i="82"/>
  <c r="QQV114" i="82"/>
  <c r="QQU114" i="82"/>
  <c r="QQT114" i="82"/>
  <c r="QQS114" i="82"/>
  <c r="QQR114" i="82"/>
  <c r="QQQ114" i="82"/>
  <c r="QQP114" i="82"/>
  <c r="QQO114" i="82"/>
  <c r="QQN114" i="82"/>
  <c r="QQM114" i="82"/>
  <c r="QQL114" i="82"/>
  <c r="QQK114" i="82"/>
  <c r="QQJ114" i="82"/>
  <c r="QQI114" i="82"/>
  <c r="QQH114" i="82"/>
  <c r="QQG114" i="82"/>
  <c r="QQF114" i="82"/>
  <c r="QQE114" i="82"/>
  <c r="QQD114" i="82"/>
  <c r="QQC114" i="82"/>
  <c r="QQB114" i="82"/>
  <c r="QQA114" i="82"/>
  <c r="QPZ114" i="82"/>
  <c r="QPY114" i="82"/>
  <c r="QPX114" i="82"/>
  <c r="QPW114" i="82"/>
  <c r="QPV114" i="82"/>
  <c r="QPU114" i="82"/>
  <c r="QPT114" i="82"/>
  <c r="QPS114" i="82"/>
  <c r="QPR114" i="82"/>
  <c r="QPQ114" i="82"/>
  <c r="QPP114" i="82"/>
  <c r="QPO114" i="82"/>
  <c r="QPN114" i="82"/>
  <c r="QPM114" i="82"/>
  <c r="QPL114" i="82"/>
  <c r="QPK114" i="82"/>
  <c r="QPJ114" i="82"/>
  <c r="QPI114" i="82"/>
  <c r="QPH114" i="82"/>
  <c r="QPG114" i="82"/>
  <c r="QPF114" i="82"/>
  <c r="QPE114" i="82"/>
  <c r="QPD114" i="82"/>
  <c r="QPC114" i="82"/>
  <c r="QPB114" i="82"/>
  <c r="QPA114" i="82"/>
  <c r="QOZ114" i="82"/>
  <c r="QOY114" i="82"/>
  <c r="QOX114" i="82"/>
  <c r="QOW114" i="82"/>
  <c r="QOV114" i="82"/>
  <c r="QOU114" i="82"/>
  <c r="QOT114" i="82"/>
  <c r="QOS114" i="82"/>
  <c r="QOR114" i="82"/>
  <c r="QOQ114" i="82"/>
  <c r="QOP114" i="82"/>
  <c r="QOO114" i="82"/>
  <c r="QON114" i="82"/>
  <c r="QOM114" i="82"/>
  <c r="QOL114" i="82"/>
  <c r="QOK114" i="82"/>
  <c r="QOJ114" i="82"/>
  <c r="QOI114" i="82"/>
  <c r="QOH114" i="82"/>
  <c r="QOG114" i="82"/>
  <c r="QOF114" i="82"/>
  <c r="QOE114" i="82"/>
  <c r="QOD114" i="82"/>
  <c r="QOC114" i="82"/>
  <c r="QOB114" i="82"/>
  <c r="QOA114" i="82"/>
  <c r="QNZ114" i="82"/>
  <c r="QNY114" i="82"/>
  <c r="QNX114" i="82"/>
  <c r="QNW114" i="82"/>
  <c r="QNV114" i="82"/>
  <c r="QNU114" i="82"/>
  <c r="QNT114" i="82"/>
  <c r="QNS114" i="82"/>
  <c r="QNR114" i="82"/>
  <c r="QNQ114" i="82"/>
  <c r="QNP114" i="82"/>
  <c r="QNO114" i="82"/>
  <c r="QNN114" i="82"/>
  <c r="QNM114" i="82"/>
  <c r="QNL114" i="82"/>
  <c r="QNK114" i="82"/>
  <c r="QNJ114" i="82"/>
  <c r="QNI114" i="82"/>
  <c r="QNH114" i="82"/>
  <c r="QNG114" i="82"/>
  <c r="QNF114" i="82"/>
  <c r="QNE114" i="82"/>
  <c r="QND114" i="82"/>
  <c r="QNC114" i="82"/>
  <c r="QNB114" i="82"/>
  <c r="QNA114" i="82"/>
  <c r="QMZ114" i="82"/>
  <c r="QMY114" i="82"/>
  <c r="QMX114" i="82"/>
  <c r="QMW114" i="82"/>
  <c r="QMV114" i="82"/>
  <c r="QMU114" i="82"/>
  <c r="QMT114" i="82"/>
  <c r="QMS114" i="82"/>
  <c r="QMR114" i="82"/>
  <c r="QMQ114" i="82"/>
  <c r="QMP114" i="82"/>
  <c r="QMO114" i="82"/>
  <c r="QMN114" i="82"/>
  <c r="QMM114" i="82"/>
  <c r="QML114" i="82"/>
  <c r="QMK114" i="82"/>
  <c r="QMJ114" i="82"/>
  <c r="QMI114" i="82"/>
  <c r="QMH114" i="82"/>
  <c r="QMG114" i="82"/>
  <c r="QMF114" i="82"/>
  <c r="QME114" i="82"/>
  <c r="QMD114" i="82"/>
  <c r="QMC114" i="82"/>
  <c r="QMB114" i="82"/>
  <c r="QMA114" i="82"/>
  <c r="QLZ114" i="82"/>
  <c r="QLY114" i="82"/>
  <c r="QLX114" i="82"/>
  <c r="QLW114" i="82"/>
  <c r="QLV114" i="82"/>
  <c r="QLU114" i="82"/>
  <c r="QLT114" i="82"/>
  <c r="QLS114" i="82"/>
  <c r="QLR114" i="82"/>
  <c r="QLQ114" i="82"/>
  <c r="QLP114" i="82"/>
  <c r="QLO114" i="82"/>
  <c r="QLN114" i="82"/>
  <c r="QLM114" i="82"/>
  <c r="QLL114" i="82"/>
  <c r="QLK114" i="82"/>
  <c r="QLJ114" i="82"/>
  <c r="QLI114" i="82"/>
  <c r="QLH114" i="82"/>
  <c r="QLG114" i="82"/>
  <c r="QLF114" i="82"/>
  <c r="QLE114" i="82"/>
  <c r="QLD114" i="82"/>
  <c r="QLC114" i="82"/>
  <c r="QLB114" i="82"/>
  <c r="QLA114" i="82"/>
  <c r="QKZ114" i="82"/>
  <c r="QKY114" i="82"/>
  <c r="QKX114" i="82"/>
  <c r="QKW114" i="82"/>
  <c r="QKV114" i="82"/>
  <c r="QKU114" i="82"/>
  <c r="QKT114" i="82"/>
  <c r="QKS114" i="82"/>
  <c r="QKR114" i="82"/>
  <c r="QKQ114" i="82"/>
  <c r="QKP114" i="82"/>
  <c r="QKO114" i="82"/>
  <c r="QKN114" i="82"/>
  <c r="QKM114" i="82"/>
  <c r="QKL114" i="82"/>
  <c r="QKK114" i="82"/>
  <c r="QKJ114" i="82"/>
  <c r="QKI114" i="82"/>
  <c r="QKH114" i="82"/>
  <c r="QKG114" i="82"/>
  <c r="QKF114" i="82"/>
  <c r="QKE114" i="82"/>
  <c r="QKD114" i="82"/>
  <c r="QKC114" i="82"/>
  <c r="QKB114" i="82"/>
  <c r="QKA114" i="82"/>
  <c r="QJZ114" i="82"/>
  <c r="QJY114" i="82"/>
  <c r="QJX114" i="82"/>
  <c r="QJW114" i="82"/>
  <c r="QJV114" i="82"/>
  <c r="QJU114" i="82"/>
  <c r="QJT114" i="82"/>
  <c r="QJS114" i="82"/>
  <c r="QJR114" i="82"/>
  <c r="QJQ114" i="82"/>
  <c r="QJP114" i="82"/>
  <c r="QJO114" i="82"/>
  <c r="QJN114" i="82"/>
  <c r="QJM114" i="82"/>
  <c r="QJL114" i="82"/>
  <c r="QJK114" i="82"/>
  <c r="QJJ114" i="82"/>
  <c r="QJI114" i="82"/>
  <c r="QJH114" i="82"/>
  <c r="QJG114" i="82"/>
  <c r="QJF114" i="82"/>
  <c r="QJE114" i="82"/>
  <c r="QJD114" i="82"/>
  <c r="QJC114" i="82"/>
  <c r="QJB114" i="82"/>
  <c r="QJA114" i="82"/>
  <c r="QIZ114" i="82"/>
  <c r="QIY114" i="82"/>
  <c r="QIX114" i="82"/>
  <c r="QIW114" i="82"/>
  <c r="QIV114" i="82"/>
  <c r="QIU114" i="82"/>
  <c r="QIT114" i="82"/>
  <c r="QIS114" i="82"/>
  <c r="QIR114" i="82"/>
  <c r="QIQ114" i="82"/>
  <c r="QIP114" i="82"/>
  <c r="QIO114" i="82"/>
  <c r="QIN114" i="82"/>
  <c r="QIM114" i="82"/>
  <c r="QIL114" i="82"/>
  <c r="QIK114" i="82"/>
  <c r="QIJ114" i="82"/>
  <c r="QII114" i="82"/>
  <c r="QIH114" i="82"/>
  <c r="QIG114" i="82"/>
  <c r="QIF114" i="82"/>
  <c r="QIE114" i="82"/>
  <c r="QID114" i="82"/>
  <c r="QIC114" i="82"/>
  <c r="QIB114" i="82"/>
  <c r="QIA114" i="82"/>
  <c r="QHZ114" i="82"/>
  <c r="QHY114" i="82"/>
  <c r="QHX114" i="82"/>
  <c r="QHW114" i="82"/>
  <c r="QHV114" i="82"/>
  <c r="QHU114" i="82"/>
  <c r="QHT114" i="82"/>
  <c r="QHS114" i="82"/>
  <c r="QHR114" i="82"/>
  <c r="QHQ114" i="82"/>
  <c r="QHP114" i="82"/>
  <c r="QHO114" i="82"/>
  <c r="QHN114" i="82"/>
  <c r="QHM114" i="82"/>
  <c r="QHL114" i="82"/>
  <c r="QHK114" i="82"/>
  <c r="QHJ114" i="82"/>
  <c r="QHI114" i="82"/>
  <c r="QHH114" i="82"/>
  <c r="QHG114" i="82"/>
  <c r="QHF114" i="82"/>
  <c r="QHE114" i="82"/>
  <c r="QHD114" i="82"/>
  <c r="QHC114" i="82"/>
  <c r="QHB114" i="82"/>
  <c r="QHA114" i="82"/>
  <c r="QGZ114" i="82"/>
  <c r="QGY114" i="82"/>
  <c r="QGX114" i="82"/>
  <c r="QGW114" i="82"/>
  <c r="QGV114" i="82"/>
  <c r="QGU114" i="82"/>
  <c r="QGT114" i="82"/>
  <c r="QGS114" i="82"/>
  <c r="QGR114" i="82"/>
  <c r="QGQ114" i="82"/>
  <c r="QGP114" i="82"/>
  <c r="QGO114" i="82"/>
  <c r="QGN114" i="82"/>
  <c r="QGM114" i="82"/>
  <c r="QGL114" i="82"/>
  <c r="QGK114" i="82"/>
  <c r="QGJ114" i="82"/>
  <c r="QGI114" i="82"/>
  <c r="QGH114" i="82"/>
  <c r="QGG114" i="82"/>
  <c r="QGF114" i="82"/>
  <c r="QGE114" i="82"/>
  <c r="QGD114" i="82"/>
  <c r="QGC114" i="82"/>
  <c r="QGB114" i="82"/>
  <c r="QGA114" i="82"/>
  <c r="QFZ114" i="82"/>
  <c r="QFY114" i="82"/>
  <c r="QFX114" i="82"/>
  <c r="QFW114" i="82"/>
  <c r="QFV114" i="82"/>
  <c r="QFU114" i="82"/>
  <c r="QFT114" i="82"/>
  <c r="QFS114" i="82"/>
  <c r="QFR114" i="82"/>
  <c r="QFQ114" i="82"/>
  <c r="QFP114" i="82"/>
  <c r="QFO114" i="82"/>
  <c r="QFN114" i="82"/>
  <c r="QFM114" i="82"/>
  <c r="QFL114" i="82"/>
  <c r="QFK114" i="82"/>
  <c r="QFJ114" i="82"/>
  <c r="QFI114" i="82"/>
  <c r="QFH114" i="82"/>
  <c r="QFG114" i="82"/>
  <c r="QFF114" i="82"/>
  <c r="QFE114" i="82"/>
  <c r="QFD114" i="82"/>
  <c r="QFC114" i="82"/>
  <c r="QFB114" i="82"/>
  <c r="QFA114" i="82"/>
  <c r="QEZ114" i="82"/>
  <c r="QEY114" i="82"/>
  <c r="QEX114" i="82"/>
  <c r="QEW114" i="82"/>
  <c r="QEV114" i="82"/>
  <c r="QEU114" i="82"/>
  <c r="QET114" i="82"/>
  <c r="QES114" i="82"/>
  <c r="QER114" i="82"/>
  <c r="QEQ114" i="82"/>
  <c r="QEP114" i="82"/>
  <c r="QEO114" i="82"/>
  <c r="QEN114" i="82"/>
  <c r="QEM114" i="82"/>
  <c r="QEL114" i="82"/>
  <c r="QEK114" i="82"/>
  <c r="QEJ114" i="82"/>
  <c r="QEI114" i="82"/>
  <c r="QEH114" i="82"/>
  <c r="QEG114" i="82"/>
  <c r="QEF114" i="82"/>
  <c r="QEE114" i="82"/>
  <c r="QED114" i="82"/>
  <c r="QEC114" i="82"/>
  <c r="QEB114" i="82"/>
  <c r="QEA114" i="82"/>
  <c r="QDZ114" i="82"/>
  <c r="QDY114" i="82"/>
  <c r="QDX114" i="82"/>
  <c r="QDW114" i="82"/>
  <c r="QDV114" i="82"/>
  <c r="QDU114" i="82"/>
  <c r="QDT114" i="82"/>
  <c r="QDS114" i="82"/>
  <c r="QDR114" i="82"/>
  <c r="QDQ114" i="82"/>
  <c r="QDP114" i="82"/>
  <c r="QDO114" i="82"/>
  <c r="QDN114" i="82"/>
  <c r="QDM114" i="82"/>
  <c r="QDL114" i="82"/>
  <c r="QDK114" i="82"/>
  <c r="QDJ114" i="82"/>
  <c r="QDI114" i="82"/>
  <c r="QDH114" i="82"/>
  <c r="QDG114" i="82"/>
  <c r="QDF114" i="82"/>
  <c r="QDE114" i="82"/>
  <c r="QDD114" i="82"/>
  <c r="QDC114" i="82"/>
  <c r="QDB114" i="82"/>
  <c r="QDA114" i="82"/>
  <c r="QCZ114" i="82"/>
  <c r="QCY114" i="82"/>
  <c r="QCX114" i="82"/>
  <c r="QCW114" i="82"/>
  <c r="QCV114" i="82"/>
  <c r="QCU114" i="82"/>
  <c r="QCT114" i="82"/>
  <c r="QCS114" i="82"/>
  <c r="QCR114" i="82"/>
  <c r="QCQ114" i="82"/>
  <c r="QCP114" i="82"/>
  <c r="QCO114" i="82"/>
  <c r="QCN114" i="82"/>
  <c r="QCM114" i="82"/>
  <c r="QCL114" i="82"/>
  <c r="QCK114" i="82"/>
  <c r="QCJ114" i="82"/>
  <c r="QCI114" i="82"/>
  <c r="QCH114" i="82"/>
  <c r="QCG114" i="82"/>
  <c r="QCF114" i="82"/>
  <c r="QCE114" i="82"/>
  <c r="QCD114" i="82"/>
  <c r="QCC114" i="82"/>
  <c r="QCB114" i="82"/>
  <c r="QCA114" i="82"/>
  <c r="QBZ114" i="82"/>
  <c r="QBY114" i="82"/>
  <c r="QBX114" i="82"/>
  <c r="QBW114" i="82"/>
  <c r="QBV114" i="82"/>
  <c r="QBU114" i="82"/>
  <c r="QBT114" i="82"/>
  <c r="QBS114" i="82"/>
  <c r="QBR114" i="82"/>
  <c r="QBQ114" i="82"/>
  <c r="QBP114" i="82"/>
  <c r="QBO114" i="82"/>
  <c r="QBN114" i="82"/>
  <c r="QBM114" i="82"/>
  <c r="QBL114" i="82"/>
  <c r="QBK114" i="82"/>
  <c r="QBJ114" i="82"/>
  <c r="QBI114" i="82"/>
  <c r="QBH114" i="82"/>
  <c r="QBG114" i="82"/>
  <c r="QBF114" i="82"/>
  <c r="QBE114" i="82"/>
  <c r="QBD114" i="82"/>
  <c r="QBC114" i="82"/>
  <c r="QBB114" i="82"/>
  <c r="QBA114" i="82"/>
  <c r="QAZ114" i="82"/>
  <c r="QAY114" i="82"/>
  <c r="QAX114" i="82"/>
  <c r="QAW114" i="82"/>
  <c r="QAV114" i="82"/>
  <c r="QAU114" i="82"/>
  <c r="QAT114" i="82"/>
  <c r="QAS114" i="82"/>
  <c r="QAR114" i="82"/>
  <c r="QAQ114" i="82"/>
  <c r="QAP114" i="82"/>
  <c r="QAO114" i="82"/>
  <c r="QAN114" i="82"/>
  <c r="QAM114" i="82"/>
  <c r="QAL114" i="82"/>
  <c r="QAK114" i="82"/>
  <c r="QAJ114" i="82"/>
  <c r="QAI114" i="82"/>
  <c r="QAH114" i="82"/>
  <c r="QAG114" i="82"/>
  <c r="QAF114" i="82"/>
  <c r="QAE114" i="82"/>
  <c r="QAD114" i="82"/>
  <c r="QAC114" i="82"/>
  <c r="QAB114" i="82"/>
  <c r="QAA114" i="82"/>
  <c r="PZZ114" i="82"/>
  <c r="PZY114" i="82"/>
  <c r="PZX114" i="82"/>
  <c r="PZW114" i="82"/>
  <c r="PZV114" i="82"/>
  <c r="PZU114" i="82"/>
  <c r="PZT114" i="82"/>
  <c r="PZS114" i="82"/>
  <c r="PZR114" i="82"/>
  <c r="PZQ114" i="82"/>
  <c r="PZP114" i="82"/>
  <c r="PZO114" i="82"/>
  <c r="PZN114" i="82"/>
  <c r="PZM114" i="82"/>
  <c r="PZL114" i="82"/>
  <c r="PZK114" i="82"/>
  <c r="PZJ114" i="82"/>
  <c r="PZI114" i="82"/>
  <c r="PZH114" i="82"/>
  <c r="PZG114" i="82"/>
  <c r="PZF114" i="82"/>
  <c r="PZE114" i="82"/>
  <c r="PZD114" i="82"/>
  <c r="PZC114" i="82"/>
  <c r="PZB114" i="82"/>
  <c r="PZA114" i="82"/>
  <c r="PYZ114" i="82"/>
  <c r="PYY114" i="82"/>
  <c r="PYX114" i="82"/>
  <c r="PYW114" i="82"/>
  <c r="PYV114" i="82"/>
  <c r="PYU114" i="82"/>
  <c r="PYT114" i="82"/>
  <c r="PYS114" i="82"/>
  <c r="PYR114" i="82"/>
  <c r="PYQ114" i="82"/>
  <c r="PYP114" i="82"/>
  <c r="PYO114" i="82"/>
  <c r="PYN114" i="82"/>
  <c r="PYM114" i="82"/>
  <c r="PYL114" i="82"/>
  <c r="PYK114" i="82"/>
  <c r="PYJ114" i="82"/>
  <c r="PYI114" i="82"/>
  <c r="PYH114" i="82"/>
  <c r="PYG114" i="82"/>
  <c r="PYF114" i="82"/>
  <c r="PYE114" i="82"/>
  <c r="PYD114" i="82"/>
  <c r="PYC114" i="82"/>
  <c r="PYB114" i="82"/>
  <c r="PYA114" i="82"/>
  <c r="PXZ114" i="82"/>
  <c r="PXY114" i="82"/>
  <c r="PXX114" i="82"/>
  <c r="PXW114" i="82"/>
  <c r="PXV114" i="82"/>
  <c r="PXU114" i="82"/>
  <c r="PXT114" i="82"/>
  <c r="PXS114" i="82"/>
  <c r="PXR114" i="82"/>
  <c r="PXQ114" i="82"/>
  <c r="PXP114" i="82"/>
  <c r="PXO114" i="82"/>
  <c r="PXN114" i="82"/>
  <c r="PXM114" i="82"/>
  <c r="PXL114" i="82"/>
  <c r="PXK114" i="82"/>
  <c r="PXJ114" i="82"/>
  <c r="PXI114" i="82"/>
  <c r="PXH114" i="82"/>
  <c r="PXG114" i="82"/>
  <c r="PXF114" i="82"/>
  <c r="PXE114" i="82"/>
  <c r="PXD114" i="82"/>
  <c r="PXC114" i="82"/>
  <c r="PXB114" i="82"/>
  <c r="PXA114" i="82"/>
  <c r="PWZ114" i="82"/>
  <c r="PWY114" i="82"/>
  <c r="PWX114" i="82"/>
  <c r="PWW114" i="82"/>
  <c r="PWV114" i="82"/>
  <c r="PWU114" i="82"/>
  <c r="PWT114" i="82"/>
  <c r="PWS114" i="82"/>
  <c r="PWR114" i="82"/>
  <c r="PWQ114" i="82"/>
  <c r="PWP114" i="82"/>
  <c r="PWO114" i="82"/>
  <c r="PWN114" i="82"/>
  <c r="PWM114" i="82"/>
  <c r="PWL114" i="82"/>
  <c r="PWK114" i="82"/>
  <c r="PWJ114" i="82"/>
  <c r="PWI114" i="82"/>
  <c r="PWH114" i="82"/>
  <c r="PWG114" i="82"/>
  <c r="PWF114" i="82"/>
  <c r="PWE114" i="82"/>
  <c r="PWD114" i="82"/>
  <c r="PWC114" i="82"/>
  <c r="PWB114" i="82"/>
  <c r="PWA114" i="82"/>
  <c r="PVZ114" i="82"/>
  <c r="PVY114" i="82"/>
  <c r="PVX114" i="82"/>
  <c r="PVW114" i="82"/>
  <c r="PVV114" i="82"/>
  <c r="PVU114" i="82"/>
  <c r="PVT114" i="82"/>
  <c r="PVS114" i="82"/>
  <c r="PVR114" i="82"/>
  <c r="PVQ114" i="82"/>
  <c r="PVP114" i="82"/>
  <c r="PVO114" i="82"/>
  <c r="PVN114" i="82"/>
  <c r="PVM114" i="82"/>
  <c r="PVL114" i="82"/>
  <c r="PVK114" i="82"/>
  <c r="PVJ114" i="82"/>
  <c r="PVI114" i="82"/>
  <c r="PVH114" i="82"/>
  <c r="PVG114" i="82"/>
  <c r="PVF114" i="82"/>
  <c r="PVE114" i="82"/>
  <c r="PVD114" i="82"/>
  <c r="PVC114" i="82"/>
  <c r="PVB114" i="82"/>
  <c r="PVA114" i="82"/>
  <c r="PUZ114" i="82"/>
  <c r="PUY114" i="82"/>
  <c r="PUX114" i="82"/>
  <c r="PUW114" i="82"/>
  <c r="PUV114" i="82"/>
  <c r="PUU114" i="82"/>
  <c r="PUT114" i="82"/>
  <c r="PUS114" i="82"/>
  <c r="PUR114" i="82"/>
  <c r="PUQ114" i="82"/>
  <c r="PUP114" i="82"/>
  <c r="PUO114" i="82"/>
  <c r="PUN114" i="82"/>
  <c r="PUM114" i="82"/>
  <c r="PUL114" i="82"/>
  <c r="PUK114" i="82"/>
  <c r="PUJ114" i="82"/>
  <c r="PUI114" i="82"/>
  <c r="PUH114" i="82"/>
  <c r="PUG114" i="82"/>
  <c r="PUF114" i="82"/>
  <c r="PUE114" i="82"/>
  <c r="PUD114" i="82"/>
  <c r="PUC114" i="82"/>
  <c r="PUB114" i="82"/>
  <c r="PUA114" i="82"/>
  <c r="PTZ114" i="82"/>
  <c r="PTY114" i="82"/>
  <c r="PTX114" i="82"/>
  <c r="PTW114" i="82"/>
  <c r="PTV114" i="82"/>
  <c r="PTU114" i="82"/>
  <c r="PTT114" i="82"/>
  <c r="PTS114" i="82"/>
  <c r="PTR114" i="82"/>
  <c r="PTQ114" i="82"/>
  <c r="PTP114" i="82"/>
  <c r="PTO114" i="82"/>
  <c r="PTN114" i="82"/>
  <c r="PTM114" i="82"/>
  <c r="PTL114" i="82"/>
  <c r="PTK114" i="82"/>
  <c r="PTJ114" i="82"/>
  <c r="PTI114" i="82"/>
  <c r="PTH114" i="82"/>
  <c r="PTG114" i="82"/>
  <c r="PTF114" i="82"/>
  <c r="PTE114" i="82"/>
  <c r="PTD114" i="82"/>
  <c r="PTC114" i="82"/>
  <c r="PTB114" i="82"/>
  <c r="PTA114" i="82"/>
  <c r="PSZ114" i="82"/>
  <c r="PSY114" i="82"/>
  <c r="PSX114" i="82"/>
  <c r="PSW114" i="82"/>
  <c r="PSV114" i="82"/>
  <c r="PSU114" i="82"/>
  <c r="PST114" i="82"/>
  <c r="PSS114" i="82"/>
  <c r="PSR114" i="82"/>
  <c r="PSQ114" i="82"/>
  <c r="PSP114" i="82"/>
  <c r="PSO114" i="82"/>
  <c r="PSN114" i="82"/>
  <c r="PSM114" i="82"/>
  <c r="PSL114" i="82"/>
  <c r="PSK114" i="82"/>
  <c r="PSJ114" i="82"/>
  <c r="PSI114" i="82"/>
  <c r="PSH114" i="82"/>
  <c r="PSG114" i="82"/>
  <c r="PSF114" i="82"/>
  <c r="PSE114" i="82"/>
  <c r="PSD114" i="82"/>
  <c r="PSC114" i="82"/>
  <c r="PSB114" i="82"/>
  <c r="PSA114" i="82"/>
  <c r="PRZ114" i="82"/>
  <c r="PRY114" i="82"/>
  <c r="PRX114" i="82"/>
  <c r="PRW114" i="82"/>
  <c r="PRV114" i="82"/>
  <c r="PRU114" i="82"/>
  <c r="PRT114" i="82"/>
  <c r="PRS114" i="82"/>
  <c r="PRR114" i="82"/>
  <c r="PRQ114" i="82"/>
  <c r="PRP114" i="82"/>
  <c r="PRO114" i="82"/>
  <c r="PRN114" i="82"/>
  <c r="PRM114" i="82"/>
  <c r="PRL114" i="82"/>
  <c r="PRK114" i="82"/>
  <c r="PRJ114" i="82"/>
  <c r="PRI114" i="82"/>
  <c r="PRH114" i="82"/>
  <c r="PRG114" i="82"/>
  <c r="PRF114" i="82"/>
  <c r="PRE114" i="82"/>
  <c r="PRD114" i="82"/>
  <c r="PRC114" i="82"/>
  <c r="PRB114" i="82"/>
  <c r="PRA114" i="82"/>
  <c r="PQZ114" i="82"/>
  <c r="PQY114" i="82"/>
  <c r="PQX114" i="82"/>
  <c r="PQW114" i="82"/>
  <c r="PQV114" i="82"/>
  <c r="PQU114" i="82"/>
  <c r="PQT114" i="82"/>
  <c r="PQS114" i="82"/>
  <c r="PQR114" i="82"/>
  <c r="PQQ114" i="82"/>
  <c r="PQP114" i="82"/>
  <c r="PQO114" i="82"/>
  <c r="PQN114" i="82"/>
  <c r="PQM114" i="82"/>
  <c r="PQL114" i="82"/>
  <c r="PQK114" i="82"/>
  <c r="PQJ114" i="82"/>
  <c r="PQI114" i="82"/>
  <c r="PQH114" i="82"/>
  <c r="PQG114" i="82"/>
  <c r="PQF114" i="82"/>
  <c r="PQE114" i="82"/>
  <c r="PQD114" i="82"/>
  <c r="PQC114" i="82"/>
  <c r="PQB114" i="82"/>
  <c r="PQA114" i="82"/>
  <c r="PPZ114" i="82"/>
  <c r="PPY114" i="82"/>
  <c r="PPX114" i="82"/>
  <c r="PPW114" i="82"/>
  <c r="PPV114" i="82"/>
  <c r="PPU114" i="82"/>
  <c r="PPT114" i="82"/>
  <c r="PPS114" i="82"/>
  <c r="PPR114" i="82"/>
  <c r="PPQ114" i="82"/>
  <c r="PPP114" i="82"/>
  <c r="PPO114" i="82"/>
  <c r="PPN114" i="82"/>
  <c r="PPM114" i="82"/>
  <c r="PPL114" i="82"/>
  <c r="PPK114" i="82"/>
  <c r="PPJ114" i="82"/>
  <c r="PPI114" i="82"/>
  <c r="PPH114" i="82"/>
  <c r="PPG114" i="82"/>
  <c r="PPF114" i="82"/>
  <c r="PPE114" i="82"/>
  <c r="PPD114" i="82"/>
  <c r="PPC114" i="82"/>
  <c r="PPB114" i="82"/>
  <c r="PPA114" i="82"/>
  <c r="POZ114" i="82"/>
  <c r="POY114" i="82"/>
  <c r="POX114" i="82"/>
  <c r="POW114" i="82"/>
  <c r="POV114" i="82"/>
  <c r="POU114" i="82"/>
  <c r="POT114" i="82"/>
  <c r="POS114" i="82"/>
  <c r="POR114" i="82"/>
  <c r="POQ114" i="82"/>
  <c r="POP114" i="82"/>
  <c r="POO114" i="82"/>
  <c r="PON114" i="82"/>
  <c r="POM114" i="82"/>
  <c r="POL114" i="82"/>
  <c r="POK114" i="82"/>
  <c r="POJ114" i="82"/>
  <c r="POI114" i="82"/>
  <c r="POH114" i="82"/>
  <c r="POG114" i="82"/>
  <c r="POF114" i="82"/>
  <c r="POE114" i="82"/>
  <c r="POD114" i="82"/>
  <c r="POC114" i="82"/>
  <c r="POB114" i="82"/>
  <c r="POA114" i="82"/>
  <c r="PNZ114" i="82"/>
  <c r="PNY114" i="82"/>
  <c r="PNX114" i="82"/>
  <c r="PNW114" i="82"/>
  <c r="PNV114" i="82"/>
  <c r="PNU114" i="82"/>
  <c r="PNT114" i="82"/>
  <c r="PNS114" i="82"/>
  <c r="PNR114" i="82"/>
  <c r="PNQ114" i="82"/>
  <c r="PNP114" i="82"/>
  <c r="PNO114" i="82"/>
  <c r="PNN114" i="82"/>
  <c r="PNM114" i="82"/>
  <c r="PNL114" i="82"/>
  <c r="PNK114" i="82"/>
  <c r="PNJ114" i="82"/>
  <c r="PNI114" i="82"/>
  <c r="PNH114" i="82"/>
  <c r="PNG114" i="82"/>
  <c r="PNF114" i="82"/>
  <c r="PNE114" i="82"/>
  <c r="PND114" i="82"/>
  <c r="PNC114" i="82"/>
  <c r="PNB114" i="82"/>
  <c r="PNA114" i="82"/>
  <c r="PMZ114" i="82"/>
  <c r="PMY114" i="82"/>
  <c r="PMX114" i="82"/>
  <c r="PMW114" i="82"/>
  <c r="PMV114" i="82"/>
  <c r="PMU114" i="82"/>
  <c r="PMT114" i="82"/>
  <c r="PMS114" i="82"/>
  <c r="PMR114" i="82"/>
  <c r="PMQ114" i="82"/>
  <c r="PMP114" i="82"/>
  <c r="PMO114" i="82"/>
  <c r="PMN114" i="82"/>
  <c r="PMM114" i="82"/>
  <c r="PML114" i="82"/>
  <c r="PMK114" i="82"/>
  <c r="PMJ114" i="82"/>
  <c r="PMI114" i="82"/>
  <c r="PMH114" i="82"/>
  <c r="PMG114" i="82"/>
  <c r="PMF114" i="82"/>
  <c r="PME114" i="82"/>
  <c r="PMD114" i="82"/>
  <c r="PMC114" i="82"/>
  <c r="PMB114" i="82"/>
  <c r="PMA114" i="82"/>
  <c r="PLZ114" i="82"/>
  <c r="PLY114" i="82"/>
  <c r="PLX114" i="82"/>
  <c r="PLW114" i="82"/>
  <c r="PLV114" i="82"/>
  <c r="PLU114" i="82"/>
  <c r="PLT114" i="82"/>
  <c r="PLS114" i="82"/>
  <c r="PLR114" i="82"/>
  <c r="PLQ114" i="82"/>
  <c r="PLP114" i="82"/>
  <c r="PLO114" i="82"/>
  <c r="PLN114" i="82"/>
  <c r="PLM114" i="82"/>
  <c r="PLL114" i="82"/>
  <c r="PLK114" i="82"/>
  <c r="PLJ114" i="82"/>
  <c r="PLI114" i="82"/>
  <c r="PLH114" i="82"/>
  <c r="PLG114" i="82"/>
  <c r="PLF114" i="82"/>
  <c r="PLE114" i="82"/>
  <c r="PLD114" i="82"/>
  <c r="PLC114" i="82"/>
  <c r="PLB114" i="82"/>
  <c r="PLA114" i="82"/>
  <c r="PKZ114" i="82"/>
  <c r="PKY114" i="82"/>
  <c r="PKX114" i="82"/>
  <c r="PKW114" i="82"/>
  <c r="PKV114" i="82"/>
  <c r="PKU114" i="82"/>
  <c r="PKT114" i="82"/>
  <c r="PKS114" i="82"/>
  <c r="PKR114" i="82"/>
  <c r="PKQ114" i="82"/>
  <c r="PKP114" i="82"/>
  <c r="PKO114" i="82"/>
  <c r="PKN114" i="82"/>
  <c r="PKM114" i="82"/>
  <c r="PKL114" i="82"/>
  <c r="PKK114" i="82"/>
  <c r="PKJ114" i="82"/>
  <c r="PKI114" i="82"/>
  <c r="PKH114" i="82"/>
  <c r="PKG114" i="82"/>
  <c r="PKF114" i="82"/>
  <c r="PKE114" i="82"/>
  <c r="PKD114" i="82"/>
  <c r="PKC114" i="82"/>
  <c r="PKB114" i="82"/>
  <c r="PKA114" i="82"/>
  <c r="PJZ114" i="82"/>
  <c r="PJY114" i="82"/>
  <c r="PJX114" i="82"/>
  <c r="PJW114" i="82"/>
  <c r="PJV114" i="82"/>
  <c r="PJU114" i="82"/>
  <c r="PJT114" i="82"/>
  <c r="PJS114" i="82"/>
  <c r="PJR114" i="82"/>
  <c r="PJQ114" i="82"/>
  <c r="PJP114" i="82"/>
  <c r="PJO114" i="82"/>
  <c r="PJN114" i="82"/>
  <c r="PJM114" i="82"/>
  <c r="PJL114" i="82"/>
  <c r="PJK114" i="82"/>
  <c r="PJJ114" i="82"/>
  <c r="PJI114" i="82"/>
  <c r="PJH114" i="82"/>
  <c r="PJG114" i="82"/>
  <c r="PJF114" i="82"/>
  <c r="PJE114" i="82"/>
  <c r="PJD114" i="82"/>
  <c r="PJC114" i="82"/>
  <c r="PJB114" i="82"/>
  <c r="PJA114" i="82"/>
  <c r="PIZ114" i="82"/>
  <c r="PIY114" i="82"/>
  <c r="PIX114" i="82"/>
  <c r="PIW114" i="82"/>
  <c r="PIV114" i="82"/>
  <c r="PIU114" i="82"/>
  <c r="PIT114" i="82"/>
  <c r="PIS114" i="82"/>
  <c r="PIR114" i="82"/>
  <c r="PIQ114" i="82"/>
  <c r="PIP114" i="82"/>
  <c r="PIO114" i="82"/>
  <c r="PIN114" i="82"/>
  <c r="PIM114" i="82"/>
  <c r="PIL114" i="82"/>
  <c r="PIK114" i="82"/>
  <c r="PIJ114" i="82"/>
  <c r="PII114" i="82"/>
  <c r="PIH114" i="82"/>
  <c r="PIG114" i="82"/>
  <c r="PIF114" i="82"/>
  <c r="PIE114" i="82"/>
  <c r="PID114" i="82"/>
  <c r="PIC114" i="82"/>
  <c r="PIB114" i="82"/>
  <c r="PIA114" i="82"/>
  <c r="PHZ114" i="82"/>
  <c r="PHY114" i="82"/>
  <c r="PHX114" i="82"/>
  <c r="PHW114" i="82"/>
  <c r="PHV114" i="82"/>
  <c r="PHU114" i="82"/>
  <c r="PHT114" i="82"/>
  <c r="PHS114" i="82"/>
  <c r="PHR114" i="82"/>
  <c r="PHQ114" i="82"/>
  <c r="PHP114" i="82"/>
  <c r="PHO114" i="82"/>
  <c r="PHN114" i="82"/>
  <c r="PHM114" i="82"/>
  <c r="PHL114" i="82"/>
  <c r="PHK114" i="82"/>
  <c r="PHJ114" i="82"/>
  <c r="PHI114" i="82"/>
  <c r="PHH114" i="82"/>
  <c r="PHG114" i="82"/>
  <c r="PHF114" i="82"/>
  <c r="PHE114" i="82"/>
  <c r="PHD114" i="82"/>
  <c r="PHC114" i="82"/>
  <c r="PHB114" i="82"/>
  <c r="PHA114" i="82"/>
  <c r="PGZ114" i="82"/>
  <c r="PGY114" i="82"/>
  <c r="PGX114" i="82"/>
  <c r="PGW114" i="82"/>
  <c r="PGV114" i="82"/>
  <c r="PGU114" i="82"/>
  <c r="PGT114" i="82"/>
  <c r="PGS114" i="82"/>
  <c r="PGR114" i="82"/>
  <c r="PGQ114" i="82"/>
  <c r="PGP114" i="82"/>
  <c r="PGO114" i="82"/>
  <c r="PGN114" i="82"/>
  <c r="PGM114" i="82"/>
  <c r="PGL114" i="82"/>
  <c r="PGK114" i="82"/>
  <c r="PGJ114" i="82"/>
  <c r="PGI114" i="82"/>
  <c r="PGH114" i="82"/>
  <c r="PGG114" i="82"/>
  <c r="PGF114" i="82"/>
  <c r="PGE114" i="82"/>
  <c r="PGD114" i="82"/>
  <c r="PGC114" i="82"/>
  <c r="PGB114" i="82"/>
  <c r="PGA114" i="82"/>
  <c r="PFZ114" i="82"/>
  <c r="PFY114" i="82"/>
  <c r="PFX114" i="82"/>
  <c r="PFW114" i="82"/>
  <c r="PFV114" i="82"/>
  <c r="PFU114" i="82"/>
  <c r="PFT114" i="82"/>
  <c r="PFS114" i="82"/>
  <c r="PFR114" i="82"/>
  <c r="PFQ114" i="82"/>
  <c r="PFP114" i="82"/>
  <c r="PFO114" i="82"/>
  <c r="PFN114" i="82"/>
  <c r="PFM114" i="82"/>
  <c r="PFL114" i="82"/>
  <c r="PFK114" i="82"/>
  <c r="PFJ114" i="82"/>
  <c r="PFI114" i="82"/>
  <c r="PFH114" i="82"/>
  <c r="PFG114" i="82"/>
  <c r="PFF114" i="82"/>
  <c r="PFE114" i="82"/>
  <c r="PFD114" i="82"/>
  <c r="PFC114" i="82"/>
  <c r="PFB114" i="82"/>
  <c r="PFA114" i="82"/>
  <c r="PEZ114" i="82"/>
  <c r="PEY114" i="82"/>
  <c r="PEX114" i="82"/>
  <c r="PEW114" i="82"/>
  <c r="PEV114" i="82"/>
  <c r="PEU114" i="82"/>
  <c r="PET114" i="82"/>
  <c r="PES114" i="82"/>
  <c r="PER114" i="82"/>
  <c r="PEQ114" i="82"/>
  <c r="PEP114" i="82"/>
  <c r="PEO114" i="82"/>
  <c r="PEN114" i="82"/>
  <c r="PEM114" i="82"/>
  <c r="PEL114" i="82"/>
  <c r="PEK114" i="82"/>
  <c r="PEJ114" i="82"/>
  <c r="PEI114" i="82"/>
  <c r="PEH114" i="82"/>
  <c r="PEG114" i="82"/>
  <c r="PEF114" i="82"/>
  <c r="PEE114" i="82"/>
  <c r="PED114" i="82"/>
  <c r="PEC114" i="82"/>
  <c r="PEB114" i="82"/>
  <c r="PEA114" i="82"/>
  <c r="PDZ114" i="82"/>
  <c r="PDY114" i="82"/>
  <c r="PDX114" i="82"/>
  <c r="PDW114" i="82"/>
  <c r="PDV114" i="82"/>
  <c r="PDU114" i="82"/>
  <c r="PDT114" i="82"/>
  <c r="PDS114" i="82"/>
  <c r="PDR114" i="82"/>
  <c r="PDQ114" i="82"/>
  <c r="PDP114" i="82"/>
  <c r="PDO114" i="82"/>
  <c r="PDN114" i="82"/>
  <c r="PDM114" i="82"/>
  <c r="PDL114" i="82"/>
  <c r="PDK114" i="82"/>
  <c r="PDJ114" i="82"/>
  <c r="PDI114" i="82"/>
  <c r="PDH114" i="82"/>
  <c r="PDG114" i="82"/>
  <c r="PDF114" i="82"/>
  <c r="PDE114" i="82"/>
  <c r="PDD114" i="82"/>
  <c r="PDC114" i="82"/>
  <c r="PDB114" i="82"/>
  <c r="PDA114" i="82"/>
  <c r="PCZ114" i="82"/>
  <c r="PCY114" i="82"/>
  <c r="PCX114" i="82"/>
  <c r="PCW114" i="82"/>
  <c r="PCV114" i="82"/>
  <c r="PCU114" i="82"/>
  <c r="PCT114" i="82"/>
  <c r="PCS114" i="82"/>
  <c r="PCR114" i="82"/>
  <c r="PCQ114" i="82"/>
  <c r="PCP114" i="82"/>
  <c r="PCO114" i="82"/>
  <c r="PCN114" i="82"/>
  <c r="PCM114" i="82"/>
  <c r="PCL114" i="82"/>
  <c r="PCK114" i="82"/>
  <c r="PCJ114" i="82"/>
  <c r="PCI114" i="82"/>
  <c r="PCH114" i="82"/>
  <c r="PCG114" i="82"/>
  <c r="PCF114" i="82"/>
  <c r="PCE114" i="82"/>
  <c r="PCD114" i="82"/>
  <c r="PCC114" i="82"/>
  <c r="PCB114" i="82"/>
  <c r="PCA114" i="82"/>
  <c r="PBZ114" i="82"/>
  <c r="PBY114" i="82"/>
  <c r="PBX114" i="82"/>
  <c r="PBW114" i="82"/>
  <c r="PBV114" i="82"/>
  <c r="PBU114" i="82"/>
  <c r="PBT114" i="82"/>
  <c r="PBS114" i="82"/>
  <c r="PBR114" i="82"/>
  <c r="PBQ114" i="82"/>
  <c r="PBP114" i="82"/>
  <c r="PBO114" i="82"/>
  <c r="PBN114" i="82"/>
  <c r="PBM114" i="82"/>
  <c r="PBL114" i="82"/>
  <c r="PBK114" i="82"/>
  <c r="PBJ114" i="82"/>
  <c r="PBI114" i="82"/>
  <c r="PBH114" i="82"/>
  <c r="PBG114" i="82"/>
  <c r="PBF114" i="82"/>
  <c r="PBE114" i="82"/>
  <c r="PBD114" i="82"/>
  <c r="PBC114" i="82"/>
  <c r="PBB114" i="82"/>
  <c r="PBA114" i="82"/>
  <c r="PAZ114" i="82"/>
  <c r="PAY114" i="82"/>
  <c r="PAX114" i="82"/>
  <c r="PAW114" i="82"/>
  <c r="PAV114" i="82"/>
  <c r="PAU114" i="82"/>
  <c r="PAT114" i="82"/>
  <c r="PAS114" i="82"/>
  <c r="PAR114" i="82"/>
  <c r="PAQ114" i="82"/>
  <c r="PAP114" i="82"/>
  <c r="PAO114" i="82"/>
  <c r="PAN114" i="82"/>
  <c r="PAM114" i="82"/>
  <c r="PAL114" i="82"/>
  <c r="PAK114" i="82"/>
  <c r="PAJ114" i="82"/>
  <c r="PAI114" i="82"/>
  <c r="PAH114" i="82"/>
  <c r="PAG114" i="82"/>
  <c r="PAF114" i="82"/>
  <c r="PAE114" i="82"/>
  <c r="PAD114" i="82"/>
  <c r="PAC114" i="82"/>
  <c r="PAB114" i="82"/>
  <c r="PAA114" i="82"/>
  <c r="OZZ114" i="82"/>
  <c r="OZY114" i="82"/>
  <c r="OZX114" i="82"/>
  <c r="OZW114" i="82"/>
  <c r="OZV114" i="82"/>
  <c r="OZU114" i="82"/>
  <c r="OZT114" i="82"/>
  <c r="OZS114" i="82"/>
  <c r="OZR114" i="82"/>
  <c r="OZQ114" i="82"/>
  <c r="OZP114" i="82"/>
  <c r="OZO114" i="82"/>
  <c r="OZN114" i="82"/>
  <c r="OZM114" i="82"/>
  <c r="OZL114" i="82"/>
  <c r="OZK114" i="82"/>
  <c r="OZJ114" i="82"/>
  <c r="OZI114" i="82"/>
  <c r="OZH114" i="82"/>
  <c r="OZG114" i="82"/>
  <c r="OZF114" i="82"/>
  <c r="OZE114" i="82"/>
  <c r="OZD114" i="82"/>
  <c r="OZC114" i="82"/>
  <c r="OZB114" i="82"/>
  <c r="OZA114" i="82"/>
  <c r="OYZ114" i="82"/>
  <c r="OYY114" i="82"/>
  <c r="OYX114" i="82"/>
  <c r="OYW114" i="82"/>
  <c r="OYV114" i="82"/>
  <c r="OYU114" i="82"/>
  <c r="OYT114" i="82"/>
  <c r="OYS114" i="82"/>
  <c r="OYR114" i="82"/>
  <c r="OYQ114" i="82"/>
  <c r="OYP114" i="82"/>
  <c r="OYO114" i="82"/>
  <c r="OYN114" i="82"/>
  <c r="OYM114" i="82"/>
  <c r="OYL114" i="82"/>
  <c r="OYK114" i="82"/>
  <c r="OYJ114" i="82"/>
  <c r="OYI114" i="82"/>
  <c r="OYH114" i="82"/>
  <c r="OYG114" i="82"/>
  <c r="OYF114" i="82"/>
  <c r="OYE114" i="82"/>
  <c r="OYD114" i="82"/>
  <c r="OYC114" i="82"/>
  <c r="OYB114" i="82"/>
  <c r="OYA114" i="82"/>
  <c r="OXZ114" i="82"/>
  <c r="OXY114" i="82"/>
  <c r="OXX114" i="82"/>
  <c r="OXW114" i="82"/>
  <c r="OXV114" i="82"/>
  <c r="OXU114" i="82"/>
  <c r="OXT114" i="82"/>
  <c r="OXS114" i="82"/>
  <c r="OXR114" i="82"/>
  <c r="OXQ114" i="82"/>
  <c r="OXP114" i="82"/>
  <c r="OXO114" i="82"/>
  <c r="OXN114" i="82"/>
  <c r="OXM114" i="82"/>
  <c r="OXL114" i="82"/>
  <c r="OXK114" i="82"/>
  <c r="OXJ114" i="82"/>
  <c r="OXI114" i="82"/>
  <c r="OXH114" i="82"/>
  <c r="OXG114" i="82"/>
  <c r="OXF114" i="82"/>
  <c r="OXE114" i="82"/>
  <c r="OXD114" i="82"/>
  <c r="OXC114" i="82"/>
  <c r="OXB114" i="82"/>
  <c r="OXA114" i="82"/>
  <c r="OWZ114" i="82"/>
  <c r="OWY114" i="82"/>
  <c r="OWX114" i="82"/>
  <c r="OWW114" i="82"/>
  <c r="OWV114" i="82"/>
  <c r="OWU114" i="82"/>
  <c r="OWT114" i="82"/>
  <c r="OWS114" i="82"/>
  <c r="OWR114" i="82"/>
  <c r="OWQ114" i="82"/>
  <c r="OWP114" i="82"/>
  <c r="OWO114" i="82"/>
  <c r="OWN114" i="82"/>
  <c r="OWM114" i="82"/>
  <c r="OWL114" i="82"/>
  <c r="OWK114" i="82"/>
  <c r="OWJ114" i="82"/>
  <c r="OWI114" i="82"/>
  <c r="OWH114" i="82"/>
  <c r="OWG114" i="82"/>
  <c r="OWF114" i="82"/>
  <c r="OWE114" i="82"/>
  <c r="OWD114" i="82"/>
  <c r="OWC114" i="82"/>
  <c r="OWB114" i="82"/>
  <c r="OWA114" i="82"/>
  <c r="OVZ114" i="82"/>
  <c r="OVY114" i="82"/>
  <c r="OVX114" i="82"/>
  <c r="OVW114" i="82"/>
  <c r="OVV114" i="82"/>
  <c r="OVU114" i="82"/>
  <c r="OVT114" i="82"/>
  <c r="OVS114" i="82"/>
  <c r="OVR114" i="82"/>
  <c r="OVQ114" i="82"/>
  <c r="OVP114" i="82"/>
  <c r="OVO114" i="82"/>
  <c r="OVN114" i="82"/>
  <c r="OVM114" i="82"/>
  <c r="OVL114" i="82"/>
  <c r="OVK114" i="82"/>
  <c r="OVJ114" i="82"/>
  <c r="OVI114" i="82"/>
  <c r="OVH114" i="82"/>
  <c r="OVG114" i="82"/>
  <c r="OVF114" i="82"/>
  <c r="OVE114" i="82"/>
  <c r="OVD114" i="82"/>
  <c r="OVC114" i="82"/>
  <c r="OVB114" i="82"/>
  <c r="OVA114" i="82"/>
  <c r="OUZ114" i="82"/>
  <c r="OUY114" i="82"/>
  <c r="OUX114" i="82"/>
  <c r="OUW114" i="82"/>
  <c r="OUV114" i="82"/>
  <c r="OUU114" i="82"/>
  <c r="OUT114" i="82"/>
  <c r="OUS114" i="82"/>
  <c r="OUR114" i="82"/>
  <c r="OUQ114" i="82"/>
  <c r="OUP114" i="82"/>
  <c r="OUO114" i="82"/>
  <c r="OUN114" i="82"/>
  <c r="OUM114" i="82"/>
  <c r="OUL114" i="82"/>
  <c r="OUK114" i="82"/>
  <c r="OUJ114" i="82"/>
  <c r="OUI114" i="82"/>
  <c r="OUH114" i="82"/>
  <c r="OUG114" i="82"/>
  <c r="OUF114" i="82"/>
  <c r="OUE114" i="82"/>
  <c r="OUD114" i="82"/>
  <c r="OUC114" i="82"/>
  <c r="OUB114" i="82"/>
  <c r="OUA114" i="82"/>
  <c r="OTZ114" i="82"/>
  <c r="OTY114" i="82"/>
  <c r="OTX114" i="82"/>
  <c r="OTW114" i="82"/>
  <c r="OTV114" i="82"/>
  <c r="OTU114" i="82"/>
  <c r="OTT114" i="82"/>
  <c r="OTS114" i="82"/>
  <c r="OTR114" i="82"/>
  <c r="OTQ114" i="82"/>
  <c r="OTP114" i="82"/>
  <c r="OTO114" i="82"/>
  <c r="OTN114" i="82"/>
  <c r="OTM114" i="82"/>
  <c r="OTL114" i="82"/>
  <c r="OTK114" i="82"/>
  <c r="OTJ114" i="82"/>
  <c r="OTI114" i="82"/>
  <c r="OTH114" i="82"/>
  <c r="OTG114" i="82"/>
  <c r="OTF114" i="82"/>
  <c r="OTE114" i="82"/>
  <c r="OTD114" i="82"/>
  <c r="OTC114" i="82"/>
  <c r="OTB114" i="82"/>
  <c r="OTA114" i="82"/>
  <c r="OSZ114" i="82"/>
  <c r="OSY114" i="82"/>
  <c r="OSX114" i="82"/>
  <c r="OSW114" i="82"/>
  <c r="OSV114" i="82"/>
  <c r="OSU114" i="82"/>
  <c r="OST114" i="82"/>
  <c r="OSS114" i="82"/>
  <c r="OSR114" i="82"/>
  <c r="OSQ114" i="82"/>
  <c r="OSP114" i="82"/>
  <c r="OSO114" i="82"/>
  <c r="OSN114" i="82"/>
  <c r="OSM114" i="82"/>
  <c r="OSL114" i="82"/>
  <c r="OSK114" i="82"/>
  <c r="OSJ114" i="82"/>
  <c r="OSI114" i="82"/>
  <c r="OSH114" i="82"/>
  <c r="OSG114" i="82"/>
  <c r="OSF114" i="82"/>
  <c r="OSE114" i="82"/>
  <c r="OSD114" i="82"/>
  <c r="OSC114" i="82"/>
  <c r="OSB114" i="82"/>
  <c r="OSA114" i="82"/>
  <c r="ORZ114" i="82"/>
  <c r="ORY114" i="82"/>
  <c r="ORX114" i="82"/>
  <c r="ORW114" i="82"/>
  <c r="ORV114" i="82"/>
  <c r="ORU114" i="82"/>
  <c r="ORT114" i="82"/>
  <c r="ORS114" i="82"/>
  <c r="ORR114" i="82"/>
  <c r="ORQ114" i="82"/>
  <c r="ORP114" i="82"/>
  <c r="ORO114" i="82"/>
  <c r="ORN114" i="82"/>
  <c r="ORM114" i="82"/>
  <c r="ORL114" i="82"/>
  <c r="ORK114" i="82"/>
  <c r="ORJ114" i="82"/>
  <c r="ORI114" i="82"/>
  <c r="ORH114" i="82"/>
  <c r="ORG114" i="82"/>
  <c r="ORF114" i="82"/>
  <c r="ORE114" i="82"/>
  <c r="ORD114" i="82"/>
  <c r="ORC114" i="82"/>
  <c r="ORB114" i="82"/>
  <c r="ORA114" i="82"/>
  <c r="OQZ114" i="82"/>
  <c r="OQY114" i="82"/>
  <c r="OQX114" i="82"/>
  <c r="OQW114" i="82"/>
  <c r="OQV114" i="82"/>
  <c r="OQU114" i="82"/>
  <c r="OQT114" i="82"/>
  <c r="OQS114" i="82"/>
  <c r="OQR114" i="82"/>
  <c r="OQQ114" i="82"/>
  <c r="OQP114" i="82"/>
  <c r="OQO114" i="82"/>
  <c r="OQN114" i="82"/>
  <c r="OQM114" i="82"/>
  <c r="OQL114" i="82"/>
  <c r="OQK114" i="82"/>
  <c r="OQJ114" i="82"/>
  <c r="OQI114" i="82"/>
  <c r="OQH114" i="82"/>
  <c r="OQG114" i="82"/>
  <c r="OQF114" i="82"/>
  <c r="OQE114" i="82"/>
  <c r="OQD114" i="82"/>
  <c r="OQC114" i="82"/>
  <c r="OQB114" i="82"/>
  <c r="OQA114" i="82"/>
  <c r="OPZ114" i="82"/>
  <c r="OPY114" i="82"/>
  <c r="OPX114" i="82"/>
  <c r="OPW114" i="82"/>
  <c r="OPV114" i="82"/>
  <c r="OPU114" i="82"/>
  <c r="OPT114" i="82"/>
  <c r="OPS114" i="82"/>
  <c r="OPR114" i="82"/>
  <c r="OPQ114" i="82"/>
  <c r="OPP114" i="82"/>
  <c r="OPO114" i="82"/>
  <c r="OPN114" i="82"/>
  <c r="OPM114" i="82"/>
  <c r="OPL114" i="82"/>
  <c r="OPK114" i="82"/>
  <c r="OPJ114" i="82"/>
  <c r="OPI114" i="82"/>
  <c r="OPH114" i="82"/>
  <c r="OPG114" i="82"/>
  <c r="OPF114" i="82"/>
  <c r="OPE114" i="82"/>
  <c r="OPD114" i="82"/>
  <c r="OPC114" i="82"/>
  <c r="OPB114" i="82"/>
  <c r="OPA114" i="82"/>
  <c r="OOZ114" i="82"/>
  <c r="OOY114" i="82"/>
  <c r="OOX114" i="82"/>
  <c r="OOW114" i="82"/>
  <c r="OOV114" i="82"/>
  <c r="OOU114" i="82"/>
  <c r="OOT114" i="82"/>
  <c r="OOS114" i="82"/>
  <c r="OOR114" i="82"/>
  <c r="OOQ114" i="82"/>
  <c r="OOP114" i="82"/>
  <c r="OOO114" i="82"/>
  <c r="OON114" i="82"/>
  <c r="OOM114" i="82"/>
  <c r="OOL114" i="82"/>
  <c r="OOK114" i="82"/>
  <c r="OOJ114" i="82"/>
  <c r="OOI114" i="82"/>
  <c r="OOH114" i="82"/>
  <c r="OOG114" i="82"/>
  <c r="OOF114" i="82"/>
  <c r="OOE114" i="82"/>
  <c r="OOD114" i="82"/>
  <c r="OOC114" i="82"/>
  <c r="OOB114" i="82"/>
  <c r="OOA114" i="82"/>
  <c r="ONZ114" i="82"/>
  <c r="ONY114" i="82"/>
  <c r="ONX114" i="82"/>
  <c r="ONW114" i="82"/>
  <c r="ONV114" i="82"/>
  <c r="ONU114" i="82"/>
  <c r="ONT114" i="82"/>
  <c r="ONS114" i="82"/>
  <c r="ONR114" i="82"/>
  <c r="ONQ114" i="82"/>
  <c r="ONP114" i="82"/>
  <c r="ONO114" i="82"/>
  <c r="ONN114" i="82"/>
  <c r="ONM114" i="82"/>
  <c r="ONL114" i="82"/>
  <c r="ONK114" i="82"/>
  <c r="ONJ114" i="82"/>
  <c r="ONI114" i="82"/>
  <c r="ONH114" i="82"/>
  <c r="ONG114" i="82"/>
  <c r="ONF114" i="82"/>
  <c r="ONE114" i="82"/>
  <c r="OND114" i="82"/>
  <c r="ONC114" i="82"/>
  <c r="ONB114" i="82"/>
  <c r="ONA114" i="82"/>
  <c r="OMZ114" i="82"/>
  <c r="OMY114" i="82"/>
  <c r="OMX114" i="82"/>
  <c r="OMW114" i="82"/>
  <c r="OMV114" i="82"/>
  <c r="OMU114" i="82"/>
  <c r="OMT114" i="82"/>
  <c r="OMS114" i="82"/>
  <c r="OMR114" i="82"/>
  <c r="OMQ114" i="82"/>
  <c r="OMP114" i="82"/>
  <c r="OMO114" i="82"/>
  <c r="OMN114" i="82"/>
  <c r="OMM114" i="82"/>
  <c r="OML114" i="82"/>
  <c r="OMK114" i="82"/>
  <c r="OMJ114" i="82"/>
  <c r="OMI114" i="82"/>
  <c r="OMH114" i="82"/>
  <c r="OMG114" i="82"/>
  <c r="OMF114" i="82"/>
  <c r="OME114" i="82"/>
  <c r="OMD114" i="82"/>
  <c r="OMC114" i="82"/>
  <c r="OMB114" i="82"/>
  <c r="OMA114" i="82"/>
  <c r="OLZ114" i="82"/>
  <c r="OLY114" i="82"/>
  <c r="OLX114" i="82"/>
  <c r="OLW114" i="82"/>
  <c r="OLV114" i="82"/>
  <c r="OLU114" i="82"/>
  <c r="OLT114" i="82"/>
  <c r="OLS114" i="82"/>
  <c r="OLR114" i="82"/>
  <c r="OLQ114" i="82"/>
  <c r="OLP114" i="82"/>
  <c r="OLO114" i="82"/>
  <c r="OLN114" i="82"/>
  <c r="OLM114" i="82"/>
  <c r="OLL114" i="82"/>
  <c r="OLK114" i="82"/>
  <c r="OLJ114" i="82"/>
  <c r="OLI114" i="82"/>
  <c r="OLH114" i="82"/>
  <c r="OLG114" i="82"/>
  <c r="OLF114" i="82"/>
  <c r="OLE114" i="82"/>
  <c r="OLD114" i="82"/>
  <c r="OLC114" i="82"/>
  <c r="OLB114" i="82"/>
  <c r="OLA114" i="82"/>
  <c r="OKZ114" i="82"/>
  <c r="OKY114" i="82"/>
  <c r="OKX114" i="82"/>
  <c r="OKW114" i="82"/>
  <c r="OKV114" i="82"/>
  <c r="OKU114" i="82"/>
  <c r="OKT114" i="82"/>
  <c r="OKS114" i="82"/>
  <c r="OKR114" i="82"/>
  <c r="OKQ114" i="82"/>
  <c r="OKP114" i="82"/>
  <c r="OKO114" i="82"/>
  <c r="OKN114" i="82"/>
  <c r="OKM114" i="82"/>
  <c r="OKL114" i="82"/>
  <c r="OKK114" i="82"/>
  <c r="OKJ114" i="82"/>
  <c r="OKI114" i="82"/>
  <c r="OKH114" i="82"/>
  <c r="OKG114" i="82"/>
  <c r="OKF114" i="82"/>
  <c r="OKE114" i="82"/>
  <c r="OKD114" i="82"/>
  <c r="OKC114" i="82"/>
  <c r="OKB114" i="82"/>
  <c r="OKA114" i="82"/>
  <c r="OJZ114" i="82"/>
  <c r="OJY114" i="82"/>
  <c r="OJX114" i="82"/>
  <c r="OJW114" i="82"/>
  <c r="OJV114" i="82"/>
  <c r="OJU114" i="82"/>
  <c r="OJT114" i="82"/>
  <c r="OJS114" i="82"/>
  <c r="OJR114" i="82"/>
  <c r="OJQ114" i="82"/>
  <c r="OJP114" i="82"/>
  <c r="OJO114" i="82"/>
  <c r="OJN114" i="82"/>
  <c r="OJM114" i="82"/>
  <c r="OJL114" i="82"/>
  <c r="OJK114" i="82"/>
  <c r="OJJ114" i="82"/>
  <c r="OJI114" i="82"/>
  <c r="OJH114" i="82"/>
  <c r="OJG114" i="82"/>
  <c r="OJF114" i="82"/>
  <c r="OJE114" i="82"/>
  <c r="OJD114" i="82"/>
  <c r="OJC114" i="82"/>
  <c r="OJB114" i="82"/>
  <c r="OJA114" i="82"/>
  <c r="OIZ114" i="82"/>
  <c r="OIY114" i="82"/>
  <c r="OIX114" i="82"/>
  <c r="OIW114" i="82"/>
  <c r="OIV114" i="82"/>
  <c r="OIU114" i="82"/>
  <c r="OIT114" i="82"/>
  <c r="OIS114" i="82"/>
  <c r="OIR114" i="82"/>
  <c r="OIQ114" i="82"/>
  <c r="OIP114" i="82"/>
  <c r="OIO114" i="82"/>
  <c r="OIN114" i="82"/>
  <c r="OIM114" i="82"/>
  <c r="OIL114" i="82"/>
  <c r="OIK114" i="82"/>
  <c r="OIJ114" i="82"/>
  <c r="OII114" i="82"/>
  <c r="OIH114" i="82"/>
  <c r="OIG114" i="82"/>
  <c r="OIF114" i="82"/>
  <c r="OIE114" i="82"/>
  <c r="OID114" i="82"/>
  <c r="OIC114" i="82"/>
  <c r="OIB114" i="82"/>
  <c r="OIA114" i="82"/>
  <c r="OHZ114" i="82"/>
  <c r="OHY114" i="82"/>
  <c r="OHX114" i="82"/>
  <c r="OHW114" i="82"/>
  <c r="OHV114" i="82"/>
  <c r="OHU114" i="82"/>
  <c r="OHT114" i="82"/>
  <c r="OHS114" i="82"/>
  <c r="OHR114" i="82"/>
  <c r="OHQ114" i="82"/>
  <c r="OHP114" i="82"/>
  <c r="OHO114" i="82"/>
  <c r="OHN114" i="82"/>
  <c r="OHM114" i="82"/>
  <c r="OHL114" i="82"/>
  <c r="OHK114" i="82"/>
  <c r="OHJ114" i="82"/>
  <c r="OHI114" i="82"/>
  <c r="OHH114" i="82"/>
  <c r="OHG114" i="82"/>
  <c r="OHF114" i="82"/>
  <c r="OHE114" i="82"/>
  <c r="OHD114" i="82"/>
  <c r="OHC114" i="82"/>
  <c r="OHB114" i="82"/>
  <c r="OHA114" i="82"/>
  <c r="OGZ114" i="82"/>
  <c r="OGY114" i="82"/>
  <c r="OGX114" i="82"/>
  <c r="OGW114" i="82"/>
  <c r="OGV114" i="82"/>
  <c r="OGU114" i="82"/>
  <c r="OGT114" i="82"/>
  <c r="OGS114" i="82"/>
  <c r="OGR114" i="82"/>
  <c r="OGQ114" i="82"/>
  <c r="OGP114" i="82"/>
  <c r="OGO114" i="82"/>
  <c r="OGN114" i="82"/>
  <c r="OGM114" i="82"/>
  <c r="OGL114" i="82"/>
  <c r="OGK114" i="82"/>
  <c r="OGJ114" i="82"/>
  <c r="OGI114" i="82"/>
  <c r="OGH114" i="82"/>
  <c r="OGG114" i="82"/>
  <c r="OGF114" i="82"/>
  <c r="OGE114" i="82"/>
  <c r="OGD114" i="82"/>
  <c r="OGC114" i="82"/>
  <c r="OGB114" i="82"/>
  <c r="OGA114" i="82"/>
  <c r="OFZ114" i="82"/>
  <c r="OFY114" i="82"/>
  <c r="OFX114" i="82"/>
  <c r="OFW114" i="82"/>
  <c r="OFV114" i="82"/>
  <c r="OFU114" i="82"/>
  <c r="OFT114" i="82"/>
  <c r="OFS114" i="82"/>
  <c r="OFR114" i="82"/>
  <c r="OFQ114" i="82"/>
  <c r="OFP114" i="82"/>
  <c r="OFO114" i="82"/>
  <c r="OFN114" i="82"/>
  <c r="OFM114" i="82"/>
  <c r="OFL114" i="82"/>
  <c r="OFK114" i="82"/>
  <c r="OFJ114" i="82"/>
  <c r="OFI114" i="82"/>
  <c r="OFH114" i="82"/>
  <c r="OFG114" i="82"/>
  <c r="OFF114" i="82"/>
  <c r="OFE114" i="82"/>
  <c r="OFD114" i="82"/>
  <c r="OFC114" i="82"/>
  <c r="OFB114" i="82"/>
  <c r="OFA114" i="82"/>
  <c r="OEZ114" i="82"/>
  <c r="OEY114" i="82"/>
  <c r="OEX114" i="82"/>
  <c r="OEW114" i="82"/>
  <c r="OEV114" i="82"/>
  <c r="OEU114" i="82"/>
  <c r="OET114" i="82"/>
  <c r="OES114" i="82"/>
  <c r="OER114" i="82"/>
  <c r="OEQ114" i="82"/>
  <c r="OEP114" i="82"/>
  <c r="OEO114" i="82"/>
  <c r="OEN114" i="82"/>
  <c r="OEM114" i="82"/>
  <c r="OEL114" i="82"/>
  <c r="OEK114" i="82"/>
  <c r="OEJ114" i="82"/>
  <c r="OEI114" i="82"/>
  <c r="OEH114" i="82"/>
  <c r="OEG114" i="82"/>
  <c r="OEF114" i="82"/>
  <c r="OEE114" i="82"/>
  <c r="OED114" i="82"/>
  <c r="OEC114" i="82"/>
  <c r="OEB114" i="82"/>
  <c r="OEA114" i="82"/>
  <c r="ODZ114" i="82"/>
  <c r="ODY114" i="82"/>
  <c r="ODX114" i="82"/>
  <c r="ODW114" i="82"/>
  <c r="ODV114" i="82"/>
  <c r="ODU114" i="82"/>
  <c r="ODT114" i="82"/>
  <c r="ODS114" i="82"/>
  <c r="ODR114" i="82"/>
  <c r="ODQ114" i="82"/>
  <c r="ODP114" i="82"/>
  <c r="ODO114" i="82"/>
  <c r="ODN114" i="82"/>
  <c r="ODM114" i="82"/>
  <c r="ODL114" i="82"/>
  <c r="ODK114" i="82"/>
  <c r="ODJ114" i="82"/>
  <c r="ODI114" i="82"/>
  <c r="ODH114" i="82"/>
  <c r="ODG114" i="82"/>
  <c r="ODF114" i="82"/>
  <c r="ODE114" i="82"/>
  <c r="ODD114" i="82"/>
  <c r="ODC114" i="82"/>
  <c r="ODB114" i="82"/>
  <c r="ODA114" i="82"/>
  <c r="OCZ114" i="82"/>
  <c r="OCY114" i="82"/>
  <c r="OCX114" i="82"/>
  <c r="OCW114" i="82"/>
  <c r="OCV114" i="82"/>
  <c r="OCU114" i="82"/>
  <c r="OCT114" i="82"/>
  <c r="OCS114" i="82"/>
  <c r="OCR114" i="82"/>
  <c r="OCQ114" i="82"/>
  <c r="OCP114" i="82"/>
  <c r="OCO114" i="82"/>
  <c r="OCN114" i="82"/>
  <c r="OCM114" i="82"/>
  <c r="OCL114" i="82"/>
  <c r="OCK114" i="82"/>
  <c r="OCJ114" i="82"/>
  <c r="OCI114" i="82"/>
  <c r="OCH114" i="82"/>
  <c r="OCG114" i="82"/>
  <c r="OCF114" i="82"/>
  <c r="OCE114" i="82"/>
  <c r="OCD114" i="82"/>
  <c r="OCC114" i="82"/>
  <c r="OCB114" i="82"/>
  <c r="OCA114" i="82"/>
  <c r="OBZ114" i="82"/>
  <c r="OBY114" i="82"/>
  <c r="OBX114" i="82"/>
  <c r="OBW114" i="82"/>
  <c r="OBV114" i="82"/>
  <c r="OBU114" i="82"/>
  <c r="OBT114" i="82"/>
  <c r="OBS114" i="82"/>
  <c r="OBR114" i="82"/>
  <c r="OBQ114" i="82"/>
  <c r="OBP114" i="82"/>
  <c r="OBO114" i="82"/>
  <c r="OBN114" i="82"/>
  <c r="OBM114" i="82"/>
  <c r="OBL114" i="82"/>
  <c r="OBK114" i="82"/>
  <c r="OBJ114" i="82"/>
  <c r="OBI114" i="82"/>
  <c r="OBH114" i="82"/>
  <c r="OBG114" i="82"/>
  <c r="OBF114" i="82"/>
  <c r="OBE114" i="82"/>
  <c r="OBD114" i="82"/>
  <c r="OBC114" i="82"/>
  <c r="OBB114" i="82"/>
  <c r="OBA114" i="82"/>
  <c r="OAZ114" i="82"/>
  <c r="OAY114" i="82"/>
  <c r="OAX114" i="82"/>
  <c r="OAW114" i="82"/>
  <c r="OAV114" i="82"/>
  <c r="OAU114" i="82"/>
  <c r="OAT114" i="82"/>
  <c r="OAS114" i="82"/>
  <c r="OAR114" i="82"/>
  <c r="OAQ114" i="82"/>
  <c r="OAP114" i="82"/>
  <c r="OAO114" i="82"/>
  <c r="OAN114" i="82"/>
  <c r="OAM114" i="82"/>
  <c r="OAL114" i="82"/>
  <c r="OAK114" i="82"/>
  <c r="OAJ114" i="82"/>
  <c r="OAI114" i="82"/>
  <c r="OAH114" i="82"/>
  <c r="OAG114" i="82"/>
  <c r="OAF114" i="82"/>
  <c r="OAE114" i="82"/>
  <c r="OAD114" i="82"/>
  <c r="OAC114" i="82"/>
  <c r="OAB114" i="82"/>
  <c r="OAA114" i="82"/>
  <c r="NZZ114" i="82"/>
  <c r="NZY114" i="82"/>
  <c r="NZX114" i="82"/>
  <c r="NZW114" i="82"/>
  <c r="NZV114" i="82"/>
  <c r="NZU114" i="82"/>
  <c r="NZT114" i="82"/>
  <c r="NZS114" i="82"/>
  <c r="NZR114" i="82"/>
  <c r="NZQ114" i="82"/>
  <c r="NZP114" i="82"/>
  <c r="NZO114" i="82"/>
  <c r="NZN114" i="82"/>
  <c r="NZM114" i="82"/>
  <c r="NZL114" i="82"/>
  <c r="NZK114" i="82"/>
  <c r="NZJ114" i="82"/>
  <c r="NZI114" i="82"/>
  <c r="NZH114" i="82"/>
  <c r="NZG114" i="82"/>
  <c r="NZF114" i="82"/>
  <c r="NZE114" i="82"/>
  <c r="NZD114" i="82"/>
  <c r="NZC114" i="82"/>
  <c r="NZB114" i="82"/>
  <c r="NZA114" i="82"/>
  <c r="NYZ114" i="82"/>
  <c r="NYY114" i="82"/>
  <c r="NYX114" i="82"/>
  <c r="NYW114" i="82"/>
  <c r="NYV114" i="82"/>
  <c r="NYU114" i="82"/>
  <c r="NYT114" i="82"/>
  <c r="NYS114" i="82"/>
  <c r="NYR114" i="82"/>
  <c r="NYQ114" i="82"/>
  <c r="NYP114" i="82"/>
  <c r="NYO114" i="82"/>
  <c r="NYN114" i="82"/>
  <c r="NYM114" i="82"/>
  <c r="NYL114" i="82"/>
  <c r="NYK114" i="82"/>
  <c r="NYJ114" i="82"/>
  <c r="NYI114" i="82"/>
  <c r="NYH114" i="82"/>
  <c r="NYG114" i="82"/>
  <c r="NYF114" i="82"/>
  <c r="NYE114" i="82"/>
  <c r="NYD114" i="82"/>
  <c r="NYC114" i="82"/>
  <c r="NYB114" i="82"/>
  <c r="NYA114" i="82"/>
  <c r="NXZ114" i="82"/>
  <c r="NXY114" i="82"/>
  <c r="NXX114" i="82"/>
  <c r="NXW114" i="82"/>
  <c r="NXV114" i="82"/>
  <c r="NXU114" i="82"/>
  <c r="NXT114" i="82"/>
  <c r="NXS114" i="82"/>
  <c r="NXR114" i="82"/>
  <c r="NXQ114" i="82"/>
  <c r="NXP114" i="82"/>
  <c r="NXO114" i="82"/>
  <c r="NXN114" i="82"/>
  <c r="NXM114" i="82"/>
  <c r="NXL114" i="82"/>
  <c r="NXK114" i="82"/>
  <c r="NXJ114" i="82"/>
  <c r="NXI114" i="82"/>
  <c r="NXH114" i="82"/>
  <c r="NXG114" i="82"/>
  <c r="NXF114" i="82"/>
  <c r="NXE114" i="82"/>
  <c r="NXD114" i="82"/>
  <c r="NXC114" i="82"/>
  <c r="NXB114" i="82"/>
  <c r="NXA114" i="82"/>
  <c r="NWZ114" i="82"/>
  <c r="NWY114" i="82"/>
  <c r="NWX114" i="82"/>
  <c r="NWW114" i="82"/>
  <c r="NWV114" i="82"/>
  <c r="NWU114" i="82"/>
  <c r="NWT114" i="82"/>
  <c r="NWS114" i="82"/>
  <c r="NWR114" i="82"/>
  <c r="NWQ114" i="82"/>
  <c r="NWP114" i="82"/>
  <c r="NWO114" i="82"/>
  <c r="NWN114" i="82"/>
  <c r="NWM114" i="82"/>
  <c r="NWL114" i="82"/>
  <c r="NWK114" i="82"/>
  <c r="NWJ114" i="82"/>
  <c r="NWI114" i="82"/>
  <c r="NWH114" i="82"/>
  <c r="NWG114" i="82"/>
  <c r="NWF114" i="82"/>
  <c r="NWE114" i="82"/>
  <c r="NWD114" i="82"/>
  <c r="NWC114" i="82"/>
  <c r="NWB114" i="82"/>
  <c r="NWA114" i="82"/>
  <c r="NVZ114" i="82"/>
  <c r="NVY114" i="82"/>
  <c r="NVX114" i="82"/>
  <c r="NVW114" i="82"/>
  <c r="NVV114" i="82"/>
  <c r="NVU114" i="82"/>
  <c r="NVT114" i="82"/>
  <c r="NVS114" i="82"/>
  <c r="NVR114" i="82"/>
  <c r="NVQ114" i="82"/>
  <c r="NVP114" i="82"/>
  <c r="NVO114" i="82"/>
  <c r="NVN114" i="82"/>
  <c r="NVM114" i="82"/>
  <c r="NVL114" i="82"/>
  <c r="NVK114" i="82"/>
  <c r="NVJ114" i="82"/>
  <c r="NVI114" i="82"/>
  <c r="NVH114" i="82"/>
  <c r="NVG114" i="82"/>
  <c r="NVF114" i="82"/>
  <c r="NVE114" i="82"/>
  <c r="NVD114" i="82"/>
  <c r="NVC114" i="82"/>
  <c r="NVB114" i="82"/>
  <c r="NVA114" i="82"/>
  <c r="NUZ114" i="82"/>
  <c r="NUY114" i="82"/>
  <c r="NUX114" i="82"/>
  <c r="NUW114" i="82"/>
  <c r="NUV114" i="82"/>
  <c r="NUU114" i="82"/>
  <c r="NUT114" i="82"/>
  <c r="NUS114" i="82"/>
  <c r="NUR114" i="82"/>
  <c r="NUQ114" i="82"/>
  <c r="NUP114" i="82"/>
  <c r="NUO114" i="82"/>
  <c r="NUN114" i="82"/>
  <c r="NUM114" i="82"/>
  <c r="NUL114" i="82"/>
  <c r="NUK114" i="82"/>
  <c r="NUJ114" i="82"/>
  <c r="NUI114" i="82"/>
  <c r="NUH114" i="82"/>
  <c r="NUG114" i="82"/>
  <c r="NUF114" i="82"/>
  <c r="NUE114" i="82"/>
  <c r="NUD114" i="82"/>
  <c r="NUC114" i="82"/>
  <c r="NUB114" i="82"/>
  <c r="NUA114" i="82"/>
  <c r="NTZ114" i="82"/>
  <c r="NTY114" i="82"/>
  <c r="NTX114" i="82"/>
  <c r="NTW114" i="82"/>
  <c r="NTV114" i="82"/>
  <c r="NTU114" i="82"/>
  <c r="NTT114" i="82"/>
  <c r="NTS114" i="82"/>
  <c r="NTR114" i="82"/>
  <c r="NTQ114" i="82"/>
  <c r="NTP114" i="82"/>
  <c r="NTO114" i="82"/>
  <c r="NTN114" i="82"/>
  <c r="NTM114" i="82"/>
  <c r="NTL114" i="82"/>
  <c r="NTK114" i="82"/>
  <c r="NTJ114" i="82"/>
  <c r="NTI114" i="82"/>
  <c r="NTH114" i="82"/>
  <c r="NTG114" i="82"/>
  <c r="NTF114" i="82"/>
  <c r="NTE114" i="82"/>
  <c r="NTD114" i="82"/>
  <c r="NTC114" i="82"/>
  <c r="NTB114" i="82"/>
  <c r="NTA114" i="82"/>
  <c r="NSZ114" i="82"/>
  <c r="NSY114" i="82"/>
  <c r="NSX114" i="82"/>
  <c r="NSW114" i="82"/>
  <c r="NSV114" i="82"/>
  <c r="NSU114" i="82"/>
  <c r="NST114" i="82"/>
  <c r="NSS114" i="82"/>
  <c r="NSR114" i="82"/>
  <c r="NSQ114" i="82"/>
  <c r="NSP114" i="82"/>
  <c r="NSO114" i="82"/>
  <c r="NSN114" i="82"/>
  <c r="NSM114" i="82"/>
  <c r="NSL114" i="82"/>
  <c r="NSK114" i="82"/>
  <c r="NSJ114" i="82"/>
  <c r="NSI114" i="82"/>
  <c r="NSH114" i="82"/>
  <c r="NSG114" i="82"/>
  <c r="NSF114" i="82"/>
  <c r="NSE114" i="82"/>
  <c r="NSD114" i="82"/>
  <c r="NSC114" i="82"/>
  <c r="NSB114" i="82"/>
  <c r="NSA114" i="82"/>
  <c r="NRZ114" i="82"/>
  <c r="NRY114" i="82"/>
  <c r="NRX114" i="82"/>
  <c r="NRW114" i="82"/>
  <c r="NRV114" i="82"/>
  <c r="NRU114" i="82"/>
  <c r="NRT114" i="82"/>
  <c r="NRS114" i="82"/>
  <c r="NRR114" i="82"/>
  <c r="NRQ114" i="82"/>
  <c r="NRP114" i="82"/>
  <c r="NRO114" i="82"/>
  <c r="NRN114" i="82"/>
  <c r="NRM114" i="82"/>
  <c r="NRL114" i="82"/>
  <c r="NRK114" i="82"/>
  <c r="NRJ114" i="82"/>
  <c r="NRI114" i="82"/>
  <c r="NRH114" i="82"/>
  <c r="NRG114" i="82"/>
  <c r="NRF114" i="82"/>
  <c r="NRE114" i="82"/>
  <c r="NRD114" i="82"/>
  <c r="NRC114" i="82"/>
  <c r="NRB114" i="82"/>
  <c r="NRA114" i="82"/>
  <c r="NQZ114" i="82"/>
  <c r="NQY114" i="82"/>
  <c r="NQX114" i="82"/>
  <c r="NQW114" i="82"/>
  <c r="NQV114" i="82"/>
  <c r="NQU114" i="82"/>
  <c r="NQT114" i="82"/>
  <c r="NQS114" i="82"/>
  <c r="NQR114" i="82"/>
  <c r="NQQ114" i="82"/>
  <c r="NQP114" i="82"/>
  <c r="NQO114" i="82"/>
  <c r="NQN114" i="82"/>
  <c r="NQM114" i="82"/>
  <c r="NQL114" i="82"/>
  <c r="NQK114" i="82"/>
  <c r="NQJ114" i="82"/>
  <c r="NQI114" i="82"/>
  <c r="NQH114" i="82"/>
  <c r="NQG114" i="82"/>
  <c r="NQF114" i="82"/>
  <c r="NQE114" i="82"/>
  <c r="NQD114" i="82"/>
  <c r="NQC114" i="82"/>
  <c r="NQB114" i="82"/>
  <c r="NQA114" i="82"/>
  <c r="NPZ114" i="82"/>
  <c r="NPY114" i="82"/>
  <c r="NPX114" i="82"/>
  <c r="NPW114" i="82"/>
  <c r="NPV114" i="82"/>
  <c r="NPU114" i="82"/>
  <c r="NPT114" i="82"/>
  <c r="NPS114" i="82"/>
  <c r="NPR114" i="82"/>
  <c r="NPQ114" i="82"/>
  <c r="NPP114" i="82"/>
  <c r="NPO114" i="82"/>
  <c r="NPN114" i="82"/>
  <c r="NPM114" i="82"/>
  <c r="NPL114" i="82"/>
  <c r="NPK114" i="82"/>
  <c r="NPJ114" i="82"/>
  <c r="NPI114" i="82"/>
  <c r="NPH114" i="82"/>
  <c r="NPG114" i="82"/>
  <c r="NPF114" i="82"/>
  <c r="NPE114" i="82"/>
  <c r="NPD114" i="82"/>
  <c r="NPC114" i="82"/>
  <c r="NPB114" i="82"/>
  <c r="NPA114" i="82"/>
  <c r="NOZ114" i="82"/>
  <c r="NOY114" i="82"/>
  <c r="NOX114" i="82"/>
  <c r="NOW114" i="82"/>
  <c r="NOV114" i="82"/>
  <c r="NOU114" i="82"/>
  <c r="NOT114" i="82"/>
  <c r="NOS114" i="82"/>
  <c r="NOR114" i="82"/>
  <c r="NOQ114" i="82"/>
  <c r="NOP114" i="82"/>
  <c r="NOO114" i="82"/>
  <c r="NON114" i="82"/>
  <c r="NOM114" i="82"/>
  <c r="NOL114" i="82"/>
  <c r="NOK114" i="82"/>
  <c r="NOJ114" i="82"/>
  <c r="NOI114" i="82"/>
  <c r="NOH114" i="82"/>
  <c r="NOG114" i="82"/>
  <c r="NOF114" i="82"/>
  <c r="NOE114" i="82"/>
  <c r="NOD114" i="82"/>
  <c r="NOC114" i="82"/>
  <c r="NOB114" i="82"/>
  <c r="NOA114" i="82"/>
  <c r="NNZ114" i="82"/>
  <c r="NNY114" i="82"/>
  <c r="NNX114" i="82"/>
  <c r="NNW114" i="82"/>
  <c r="NNV114" i="82"/>
  <c r="NNU114" i="82"/>
  <c r="NNT114" i="82"/>
  <c r="NNS114" i="82"/>
  <c r="NNR114" i="82"/>
  <c r="NNQ114" i="82"/>
  <c r="NNP114" i="82"/>
  <c r="NNO114" i="82"/>
  <c r="NNN114" i="82"/>
  <c r="NNM114" i="82"/>
  <c r="NNL114" i="82"/>
  <c r="NNK114" i="82"/>
  <c r="NNJ114" i="82"/>
  <c r="NNI114" i="82"/>
  <c r="NNH114" i="82"/>
  <c r="NNG114" i="82"/>
  <c r="NNF114" i="82"/>
  <c r="NNE114" i="82"/>
  <c r="NND114" i="82"/>
  <c r="NNC114" i="82"/>
  <c r="NNB114" i="82"/>
  <c r="NNA114" i="82"/>
  <c r="NMZ114" i="82"/>
  <c r="NMY114" i="82"/>
  <c r="NMX114" i="82"/>
  <c r="NMW114" i="82"/>
  <c r="NMV114" i="82"/>
  <c r="NMU114" i="82"/>
  <c r="NMT114" i="82"/>
  <c r="NMS114" i="82"/>
  <c r="NMR114" i="82"/>
  <c r="NMQ114" i="82"/>
  <c r="NMP114" i="82"/>
  <c r="NMO114" i="82"/>
  <c r="NMN114" i="82"/>
  <c r="NMM114" i="82"/>
  <c r="NML114" i="82"/>
  <c r="NMK114" i="82"/>
  <c r="NMJ114" i="82"/>
  <c r="NMI114" i="82"/>
  <c r="NMH114" i="82"/>
  <c r="NMG114" i="82"/>
  <c r="NMF114" i="82"/>
  <c r="NME114" i="82"/>
  <c r="NMD114" i="82"/>
  <c r="NMC114" i="82"/>
  <c r="NMB114" i="82"/>
  <c r="NMA114" i="82"/>
  <c r="NLZ114" i="82"/>
  <c r="NLY114" i="82"/>
  <c r="NLX114" i="82"/>
  <c r="NLW114" i="82"/>
  <c r="NLV114" i="82"/>
  <c r="NLU114" i="82"/>
  <c r="NLT114" i="82"/>
  <c r="NLS114" i="82"/>
  <c r="NLR114" i="82"/>
  <c r="NLQ114" i="82"/>
  <c r="NLP114" i="82"/>
  <c r="NLO114" i="82"/>
  <c r="NLN114" i="82"/>
  <c r="NLM114" i="82"/>
  <c r="NLL114" i="82"/>
  <c r="NLK114" i="82"/>
  <c r="NLJ114" i="82"/>
  <c r="NLI114" i="82"/>
  <c r="NLH114" i="82"/>
  <c r="NLG114" i="82"/>
  <c r="NLF114" i="82"/>
  <c r="NLE114" i="82"/>
  <c r="NLD114" i="82"/>
  <c r="NLC114" i="82"/>
  <c r="NLB114" i="82"/>
  <c r="NLA114" i="82"/>
  <c r="NKZ114" i="82"/>
  <c r="NKY114" i="82"/>
  <c r="NKX114" i="82"/>
  <c r="NKW114" i="82"/>
  <c r="NKV114" i="82"/>
  <c r="NKU114" i="82"/>
  <c r="NKT114" i="82"/>
  <c r="NKS114" i="82"/>
  <c r="NKR114" i="82"/>
  <c r="NKQ114" i="82"/>
  <c r="NKP114" i="82"/>
  <c r="NKO114" i="82"/>
  <c r="NKN114" i="82"/>
  <c r="NKM114" i="82"/>
  <c r="NKL114" i="82"/>
  <c r="NKK114" i="82"/>
  <c r="NKJ114" i="82"/>
  <c r="NKI114" i="82"/>
  <c r="NKH114" i="82"/>
  <c r="NKG114" i="82"/>
  <c r="NKF114" i="82"/>
  <c r="NKE114" i="82"/>
  <c r="NKD114" i="82"/>
  <c r="NKC114" i="82"/>
  <c r="NKB114" i="82"/>
  <c r="NKA114" i="82"/>
  <c r="NJZ114" i="82"/>
  <c r="NJY114" i="82"/>
  <c r="NJX114" i="82"/>
  <c r="NJW114" i="82"/>
  <c r="NJV114" i="82"/>
  <c r="NJU114" i="82"/>
  <c r="NJT114" i="82"/>
  <c r="NJS114" i="82"/>
  <c r="NJR114" i="82"/>
  <c r="NJQ114" i="82"/>
  <c r="NJP114" i="82"/>
  <c r="NJO114" i="82"/>
  <c r="NJN114" i="82"/>
  <c r="NJM114" i="82"/>
  <c r="NJL114" i="82"/>
  <c r="NJK114" i="82"/>
  <c r="NJJ114" i="82"/>
  <c r="NJI114" i="82"/>
  <c r="NJH114" i="82"/>
  <c r="NJG114" i="82"/>
  <c r="NJF114" i="82"/>
  <c r="NJE114" i="82"/>
  <c r="NJD114" i="82"/>
  <c r="NJC114" i="82"/>
  <c r="NJB114" i="82"/>
  <c r="NJA114" i="82"/>
  <c r="NIZ114" i="82"/>
  <c r="NIY114" i="82"/>
  <c r="NIX114" i="82"/>
  <c r="NIW114" i="82"/>
  <c r="NIV114" i="82"/>
  <c r="NIU114" i="82"/>
  <c r="NIT114" i="82"/>
  <c r="NIS114" i="82"/>
  <c r="NIR114" i="82"/>
  <c r="NIQ114" i="82"/>
  <c r="NIP114" i="82"/>
  <c r="NIO114" i="82"/>
  <c r="NIN114" i="82"/>
  <c r="NIM114" i="82"/>
  <c r="NIL114" i="82"/>
  <c r="NIK114" i="82"/>
  <c r="NIJ114" i="82"/>
  <c r="NII114" i="82"/>
  <c r="NIH114" i="82"/>
  <c r="NIG114" i="82"/>
  <c r="NIF114" i="82"/>
  <c r="NIE114" i="82"/>
  <c r="NID114" i="82"/>
  <c r="NIC114" i="82"/>
  <c r="NIB114" i="82"/>
  <c r="NIA114" i="82"/>
  <c r="NHZ114" i="82"/>
  <c r="NHY114" i="82"/>
  <c r="NHX114" i="82"/>
  <c r="NHW114" i="82"/>
  <c r="NHV114" i="82"/>
  <c r="NHU114" i="82"/>
  <c r="NHT114" i="82"/>
  <c r="NHS114" i="82"/>
  <c r="NHR114" i="82"/>
  <c r="NHQ114" i="82"/>
  <c r="NHP114" i="82"/>
  <c r="NHO114" i="82"/>
  <c r="NHN114" i="82"/>
  <c r="NHM114" i="82"/>
  <c r="NHL114" i="82"/>
  <c r="NHK114" i="82"/>
  <c r="NHJ114" i="82"/>
  <c r="NHI114" i="82"/>
  <c r="NHH114" i="82"/>
  <c r="NHG114" i="82"/>
  <c r="NHF114" i="82"/>
  <c r="NHE114" i="82"/>
  <c r="NHD114" i="82"/>
  <c r="NHC114" i="82"/>
  <c r="NHB114" i="82"/>
  <c r="NHA114" i="82"/>
  <c r="NGZ114" i="82"/>
  <c r="NGY114" i="82"/>
  <c r="NGX114" i="82"/>
  <c r="NGW114" i="82"/>
  <c r="NGV114" i="82"/>
  <c r="NGU114" i="82"/>
  <c r="NGT114" i="82"/>
  <c r="NGS114" i="82"/>
  <c r="NGR114" i="82"/>
  <c r="NGQ114" i="82"/>
  <c r="NGP114" i="82"/>
  <c r="NGO114" i="82"/>
  <c r="NGN114" i="82"/>
  <c r="NGM114" i="82"/>
  <c r="NGL114" i="82"/>
  <c r="NGK114" i="82"/>
  <c r="NGJ114" i="82"/>
  <c r="NGI114" i="82"/>
  <c r="NGH114" i="82"/>
  <c r="NGG114" i="82"/>
  <c r="NGF114" i="82"/>
  <c r="NGE114" i="82"/>
  <c r="NGD114" i="82"/>
  <c r="NGC114" i="82"/>
  <c r="NGB114" i="82"/>
  <c r="NGA114" i="82"/>
  <c r="NFZ114" i="82"/>
  <c r="NFY114" i="82"/>
  <c r="NFX114" i="82"/>
  <c r="NFW114" i="82"/>
  <c r="NFV114" i="82"/>
  <c r="NFU114" i="82"/>
  <c r="NFT114" i="82"/>
  <c r="NFS114" i="82"/>
  <c r="NFR114" i="82"/>
  <c r="NFQ114" i="82"/>
  <c r="NFP114" i="82"/>
  <c r="NFO114" i="82"/>
  <c r="NFN114" i="82"/>
  <c r="NFM114" i="82"/>
  <c r="NFL114" i="82"/>
  <c r="NFK114" i="82"/>
  <c r="NFJ114" i="82"/>
  <c r="NFI114" i="82"/>
  <c r="NFH114" i="82"/>
  <c r="NFG114" i="82"/>
  <c r="NFF114" i="82"/>
  <c r="NFE114" i="82"/>
  <c r="NFD114" i="82"/>
  <c r="NFC114" i="82"/>
  <c r="NFB114" i="82"/>
  <c r="NFA114" i="82"/>
  <c r="NEZ114" i="82"/>
  <c r="NEY114" i="82"/>
  <c r="NEX114" i="82"/>
  <c r="NEW114" i="82"/>
  <c r="NEV114" i="82"/>
  <c r="NEU114" i="82"/>
  <c r="NET114" i="82"/>
  <c r="NES114" i="82"/>
  <c r="NER114" i="82"/>
  <c r="NEQ114" i="82"/>
  <c r="NEP114" i="82"/>
  <c r="NEO114" i="82"/>
  <c r="NEN114" i="82"/>
  <c r="NEM114" i="82"/>
  <c r="NEL114" i="82"/>
  <c r="NEK114" i="82"/>
  <c r="NEJ114" i="82"/>
  <c r="NEI114" i="82"/>
  <c r="NEH114" i="82"/>
  <c r="NEG114" i="82"/>
  <c r="NEF114" i="82"/>
  <c r="NEE114" i="82"/>
  <c r="NED114" i="82"/>
  <c r="NEC114" i="82"/>
  <c r="NEB114" i="82"/>
  <c r="NEA114" i="82"/>
  <c r="NDZ114" i="82"/>
  <c r="NDY114" i="82"/>
  <c r="NDX114" i="82"/>
  <c r="NDW114" i="82"/>
  <c r="NDV114" i="82"/>
  <c r="NDU114" i="82"/>
  <c r="NDT114" i="82"/>
  <c r="NDS114" i="82"/>
  <c r="NDR114" i="82"/>
  <c r="NDQ114" i="82"/>
  <c r="NDP114" i="82"/>
  <c r="NDO114" i="82"/>
  <c r="NDN114" i="82"/>
  <c r="NDM114" i="82"/>
  <c r="NDL114" i="82"/>
  <c r="NDK114" i="82"/>
  <c r="NDJ114" i="82"/>
  <c r="NDI114" i="82"/>
  <c r="NDH114" i="82"/>
  <c r="NDG114" i="82"/>
  <c r="NDF114" i="82"/>
  <c r="NDE114" i="82"/>
  <c r="NDD114" i="82"/>
  <c r="NDC114" i="82"/>
  <c r="NDB114" i="82"/>
  <c r="NDA114" i="82"/>
  <c r="NCZ114" i="82"/>
  <c r="NCY114" i="82"/>
  <c r="NCX114" i="82"/>
  <c r="NCW114" i="82"/>
  <c r="NCV114" i="82"/>
  <c r="NCU114" i="82"/>
  <c r="NCT114" i="82"/>
  <c r="NCS114" i="82"/>
  <c r="NCR114" i="82"/>
  <c r="NCQ114" i="82"/>
  <c r="NCP114" i="82"/>
  <c r="NCO114" i="82"/>
  <c r="NCN114" i="82"/>
  <c r="NCM114" i="82"/>
  <c r="NCL114" i="82"/>
  <c r="NCK114" i="82"/>
  <c r="NCJ114" i="82"/>
  <c r="NCI114" i="82"/>
  <c r="NCH114" i="82"/>
  <c r="NCG114" i="82"/>
  <c r="NCF114" i="82"/>
  <c r="NCE114" i="82"/>
  <c r="NCD114" i="82"/>
  <c r="NCC114" i="82"/>
  <c r="NCB114" i="82"/>
  <c r="NCA114" i="82"/>
  <c r="NBZ114" i="82"/>
  <c r="NBY114" i="82"/>
  <c r="NBX114" i="82"/>
  <c r="NBW114" i="82"/>
  <c r="NBV114" i="82"/>
  <c r="NBU114" i="82"/>
  <c r="NBT114" i="82"/>
  <c r="NBS114" i="82"/>
  <c r="NBR114" i="82"/>
  <c r="NBQ114" i="82"/>
  <c r="NBP114" i="82"/>
  <c r="NBO114" i="82"/>
  <c r="NBN114" i="82"/>
  <c r="NBM114" i="82"/>
  <c r="NBL114" i="82"/>
  <c r="NBK114" i="82"/>
  <c r="NBJ114" i="82"/>
  <c r="NBI114" i="82"/>
  <c r="NBH114" i="82"/>
  <c r="NBG114" i="82"/>
  <c r="NBF114" i="82"/>
  <c r="NBE114" i="82"/>
  <c r="NBD114" i="82"/>
  <c r="NBC114" i="82"/>
  <c r="NBB114" i="82"/>
  <c r="NBA114" i="82"/>
  <c r="NAZ114" i="82"/>
  <c r="NAY114" i="82"/>
  <c r="NAX114" i="82"/>
  <c r="NAW114" i="82"/>
  <c r="NAV114" i="82"/>
  <c r="NAU114" i="82"/>
  <c r="NAT114" i="82"/>
  <c r="NAS114" i="82"/>
  <c r="NAR114" i="82"/>
  <c r="NAQ114" i="82"/>
  <c r="NAP114" i="82"/>
  <c r="NAO114" i="82"/>
  <c r="NAN114" i="82"/>
  <c r="NAM114" i="82"/>
  <c r="NAL114" i="82"/>
  <c r="NAK114" i="82"/>
  <c r="NAJ114" i="82"/>
  <c r="NAI114" i="82"/>
  <c r="NAH114" i="82"/>
  <c r="NAG114" i="82"/>
  <c r="NAF114" i="82"/>
  <c r="NAE114" i="82"/>
  <c r="NAD114" i="82"/>
  <c r="NAC114" i="82"/>
  <c r="NAB114" i="82"/>
  <c r="NAA114" i="82"/>
  <c r="MZZ114" i="82"/>
  <c r="MZY114" i="82"/>
  <c r="MZX114" i="82"/>
  <c r="MZW114" i="82"/>
  <c r="MZV114" i="82"/>
  <c r="MZU114" i="82"/>
  <c r="MZT114" i="82"/>
  <c r="MZS114" i="82"/>
  <c r="MZR114" i="82"/>
  <c r="MZQ114" i="82"/>
  <c r="MZP114" i="82"/>
  <c r="MZO114" i="82"/>
  <c r="MZN114" i="82"/>
  <c r="MZM114" i="82"/>
  <c r="MZL114" i="82"/>
  <c r="MZK114" i="82"/>
  <c r="MZJ114" i="82"/>
  <c r="MZI114" i="82"/>
  <c r="MZH114" i="82"/>
  <c r="MZG114" i="82"/>
  <c r="MZF114" i="82"/>
  <c r="MZE114" i="82"/>
  <c r="MZD114" i="82"/>
  <c r="MZC114" i="82"/>
  <c r="MZB114" i="82"/>
  <c r="MZA114" i="82"/>
  <c r="MYZ114" i="82"/>
  <c r="MYY114" i="82"/>
  <c r="MYX114" i="82"/>
  <c r="MYW114" i="82"/>
  <c r="MYV114" i="82"/>
  <c r="MYU114" i="82"/>
  <c r="MYT114" i="82"/>
  <c r="MYS114" i="82"/>
  <c r="MYR114" i="82"/>
  <c r="MYQ114" i="82"/>
  <c r="MYP114" i="82"/>
  <c r="MYO114" i="82"/>
  <c r="MYN114" i="82"/>
  <c r="MYM114" i="82"/>
  <c r="MYL114" i="82"/>
  <c r="MYK114" i="82"/>
  <c r="MYJ114" i="82"/>
  <c r="MYI114" i="82"/>
  <c r="MYH114" i="82"/>
  <c r="MYG114" i="82"/>
  <c r="MYF114" i="82"/>
  <c r="MYE114" i="82"/>
  <c r="MYD114" i="82"/>
  <c r="MYC114" i="82"/>
  <c r="MYB114" i="82"/>
  <c r="MYA114" i="82"/>
  <c r="MXZ114" i="82"/>
  <c r="MXY114" i="82"/>
  <c r="MXX114" i="82"/>
  <c r="MXW114" i="82"/>
  <c r="MXV114" i="82"/>
  <c r="MXU114" i="82"/>
  <c r="MXT114" i="82"/>
  <c r="MXS114" i="82"/>
  <c r="MXR114" i="82"/>
  <c r="MXQ114" i="82"/>
  <c r="MXP114" i="82"/>
  <c r="MXO114" i="82"/>
  <c r="MXN114" i="82"/>
  <c r="MXM114" i="82"/>
  <c r="MXL114" i="82"/>
  <c r="MXK114" i="82"/>
  <c r="MXJ114" i="82"/>
  <c r="MXI114" i="82"/>
  <c r="MXH114" i="82"/>
  <c r="MXG114" i="82"/>
  <c r="MXF114" i="82"/>
  <c r="MXE114" i="82"/>
  <c r="MXD114" i="82"/>
  <c r="MXC114" i="82"/>
  <c r="MXB114" i="82"/>
  <c r="MXA114" i="82"/>
  <c r="MWZ114" i="82"/>
  <c r="MWY114" i="82"/>
  <c r="MWX114" i="82"/>
  <c r="MWW114" i="82"/>
  <c r="MWV114" i="82"/>
  <c r="MWU114" i="82"/>
  <c r="MWT114" i="82"/>
  <c r="MWS114" i="82"/>
  <c r="MWR114" i="82"/>
  <c r="MWQ114" i="82"/>
  <c r="MWP114" i="82"/>
  <c r="MWO114" i="82"/>
  <c r="MWN114" i="82"/>
  <c r="MWM114" i="82"/>
  <c r="MWL114" i="82"/>
  <c r="MWK114" i="82"/>
  <c r="MWJ114" i="82"/>
  <c r="MWI114" i="82"/>
  <c r="MWH114" i="82"/>
  <c r="MWG114" i="82"/>
  <c r="MWF114" i="82"/>
  <c r="MWE114" i="82"/>
  <c r="MWD114" i="82"/>
  <c r="MWC114" i="82"/>
  <c r="MWB114" i="82"/>
  <c r="MWA114" i="82"/>
  <c r="MVZ114" i="82"/>
  <c r="MVY114" i="82"/>
  <c r="MVX114" i="82"/>
  <c r="MVW114" i="82"/>
  <c r="MVV114" i="82"/>
  <c r="MVU114" i="82"/>
  <c r="MVT114" i="82"/>
  <c r="MVS114" i="82"/>
  <c r="MVR114" i="82"/>
  <c r="MVQ114" i="82"/>
  <c r="MVP114" i="82"/>
  <c r="MVO114" i="82"/>
  <c r="MVN114" i="82"/>
  <c r="MVM114" i="82"/>
  <c r="MVL114" i="82"/>
  <c r="MVK114" i="82"/>
  <c r="MVJ114" i="82"/>
  <c r="MVI114" i="82"/>
  <c r="MVH114" i="82"/>
  <c r="MVG114" i="82"/>
  <c r="MVF114" i="82"/>
  <c r="MVE114" i="82"/>
  <c r="MVD114" i="82"/>
  <c r="MVC114" i="82"/>
  <c r="MVB114" i="82"/>
  <c r="MVA114" i="82"/>
  <c r="MUZ114" i="82"/>
  <c r="MUY114" i="82"/>
  <c r="MUX114" i="82"/>
  <c r="MUW114" i="82"/>
  <c r="MUV114" i="82"/>
  <c r="MUU114" i="82"/>
  <c r="MUT114" i="82"/>
  <c r="MUS114" i="82"/>
  <c r="MUR114" i="82"/>
  <c r="MUQ114" i="82"/>
  <c r="MUP114" i="82"/>
  <c r="MUO114" i="82"/>
  <c r="MUN114" i="82"/>
  <c r="MUM114" i="82"/>
  <c r="MUL114" i="82"/>
  <c r="MUK114" i="82"/>
  <c r="MUJ114" i="82"/>
  <c r="MUI114" i="82"/>
  <c r="MUH114" i="82"/>
  <c r="MUG114" i="82"/>
  <c r="MUF114" i="82"/>
  <c r="MUE114" i="82"/>
  <c r="MUD114" i="82"/>
  <c r="MUC114" i="82"/>
  <c r="MUB114" i="82"/>
  <c r="MUA114" i="82"/>
  <c r="MTZ114" i="82"/>
  <c r="MTY114" i="82"/>
  <c r="MTX114" i="82"/>
  <c r="MTW114" i="82"/>
  <c r="MTV114" i="82"/>
  <c r="MTU114" i="82"/>
  <c r="MTT114" i="82"/>
  <c r="MTS114" i="82"/>
  <c r="MTR114" i="82"/>
  <c r="MTQ114" i="82"/>
  <c r="MTP114" i="82"/>
  <c r="MTO114" i="82"/>
  <c r="MTN114" i="82"/>
  <c r="MTM114" i="82"/>
  <c r="MTL114" i="82"/>
  <c r="MTK114" i="82"/>
  <c r="MTJ114" i="82"/>
  <c r="MTI114" i="82"/>
  <c r="MTH114" i="82"/>
  <c r="MTG114" i="82"/>
  <c r="MTF114" i="82"/>
  <c r="MTE114" i="82"/>
  <c r="MTD114" i="82"/>
  <c r="MTC114" i="82"/>
  <c r="MTB114" i="82"/>
  <c r="MTA114" i="82"/>
  <c r="MSZ114" i="82"/>
  <c r="MSY114" i="82"/>
  <c r="MSX114" i="82"/>
  <c r="MSW114" i="82"/>
  <c r="MSV114" i="82"/>
  <c r="MSU114" i="82"/>
  <c r="MST114" i="82"/>
  <c r="MSS114" i="82"/>
  <c r="MSR114" i="82"/>
  <c r="MSQ114" i="82"/>
  <c r="MSP114" i="82"/>
  <c r="MSO114" i="82"/>
  <c r="MSN114" i="82"/>
  <c r="MSM114" i="82"/>
  <c r="MSL114" i="82"/>
  <c r="MSK114" i="82"/>
  <c r="MSJ114" i="82"/>
  <c r="MSI114" i="82"/>
  <c r="MSH114" i="82"/>
  <c r="MSG114" i="82"/>
  <c r="MSF114" i="82"/>
  <c r="MSE114" i="82"/>
  <c r="MSD114" i="82"/>
  <c r="MSC114" i="82"/>
  <c r="MSB114" i="82"/>
  <c r="MSA114" i="82"/>
  <c r="MRZ114" i="82"/>
  <c r="MRY114" i="82"/>
  <c r="MRX114" i="82"/>
  <c r="MRW114" i="82"/>
  <c r="MRV114" i="82"/>
  <c r="MRU114" i="82"/>
  <c r="MRT114" i="82"/>
  <c r="MRS114" i="82"/>
  <c r="MRR114" i="82"/>
  <c r="MRQ114" i="82"/>
  <c r="MRP114" i="82"/>
  <c r="MRO114" i="82"/>
  <c r="MRN114" i="82"/>
  <c r="MRM114" i="82"/>
  <c r="MRL114" i="82"/>
  <c r="MRK114" i="82"/>
  <c r="MRJ114" i="82"/>
  <c r="MRI114" i="82"/>
  <c r="MRH114" i="82"/>
  <c r="MRG114" i="82"/>
  <c r="MRF114" i="82"/>
  <c r="MRE114" i="82"/>
  <c r="MRD114" i="82"/>
  <c r="MRC114" i="82"/>
  <c r="MRB114" i="82"/>
  <c r="MRA114" i="82"/>
  <c r="MQZ114" i="82"/>
  <c r="MQY114" i="82"/>
  <c r="MQX114" i="82"/>
  <c r="MQW114" i="82"/>
  <c r="MQV114" i="82"/>
  <c r="MQU114" i="82"/>
  <c r="MQT114" i="82"/>
  <c r="MQS114" i="82"/>
  <c r="MQR114" i="82"/>
  <c r="MQQ114" i="82"/>
  <c r="MQP114" i="82"/>
  <c r="MQO114" i="82"/>
  <c r="MQN114" i="82"/>
  <c r="MQM114" i="82"/>
  <c r="MQL114" i="82"/>
  <c r="MQK114" i="82"/>
  <c r="MQJ114" i="82"/>
  <c r="MQI114" i="82"/>
  <c r="MQH114" i="82"/>
  <c r="MQG114" i="82"/>
  <c r="MQF114" i="82"/>
  <c r="MQE114" i="82"/>
  <c r="MQD114" i="82"/>
  <c r="MQC114" i="82"/>
  <c r="MQB114" i="82"/>
  <c r="MQA114" i="82"/>
  <c r="MPZ114" i="82"/>
  <c r="MPY114" i="82"/>
  <c r="MPX114" i="82"/>
  <c r="MPW114" i="82"/>
  <c r="MPV114" i="82"/>
  <c r="MPU114" i="82"/>
  <c r="MPT114" i="82"/>
  <c r="MPS114" i="82"/>
  <c r="MPR114" i="82"/>
  <c r="MPQ114" i="82"/>
  <c r="MPP114" i="82"/>
  <c r="MPO114" i="82"/>
  <c r="MPN114" i="82"/>
  <c r="MPM114" i="82"/>
  <c r="MPL114" i="82"/>
  <c r="MPK114" i="82"/>
  <c r="MPJ114" i="82"/>
  <c r="MPI114" i="82"/>
  <c r="MPH114" i="82"/>
  <c r="MPG114" i="82"/>
  <c r="MPF114" i="82"/>
  <c r="MPE114" i="82"/>
  <c r="MPD114" i="82"/>
  <c r="MPC114" i="82"/>
  <c r="MPB114" i="82"/>
  <c r="MPA114" i="82"/>
  <c r="MOZ114" i="82"/>
  <c r="MOY114" i="82"/>
  <c r="MOX114" i="82"/>
  <c r="MOW114" i="82"/>
  <c r="MOV114" i="82"/>
  <c r="MOU114" i="82"/>
  <c r="MOT114" i="82"/>
  <c r="MOS114" i="82"/>
  <c r="MOR114" i="82"/>
  <c r="MOQ114" i="82"/>
  <c r="MOP114" i="82"/>
  <c r="MOO114" i="82"/>
  <c r="MON114" i="82"/>
  <c r="MOM114" i="82"/>
  <c r="MOL114" i="82"/>
  <c r="MOK114" i="82"/>
  <c r="MOJ114" i="82"/>
  <c r="MOI114" i="82"/>
  <c r="MOH114" i="82"/>
  <c r="MOG114" i="82"/>
  <c r="MOF114" i="82"/>
  <c r="MOE114" i="82"/>
  <c r="MOD114" i="82"/>
  <c r="MOC114" i="82"/>
  <c r="MOB114" i="82"/>
  <c r="MOA114" i="82"/>
  <c r="MNZ114" i="82"/>
  <c r="MNY114" i="82"/>
  <c r="MNX114" i="82"/>
  <c r="MNW114" i="82"/>
  <c r="MNV114" i="82"/>
  <c r="MNU114" i="82"/>
  <c r="MNT114" i="82"/>
  <c r="MNS114" i="82"/>
  <c r="MNR114" i="82"/>
  <c r="MNQ114" i="82"/>
  <c r="MNP114" i="82"/>
  <c r="MNO114" i="82"/>
  <c r="MNN114" i="82"/>
  <c r="MNM114" i="82"/>
  <c r="MNL114" i="82"/>
  <c r="MNK114" i="82"/>
  <c r="MNJ114" i="82"/>
  <c r="MNI114" i="82"/>
  <c r="MNH114" i="82"/>
  <c r="MNG114" i="82"/>
  <c r="MNF114" i="82"/>
  <c r="MNE114" i="82"/>
  <c r="MND114" i="82"/>
  <c r="MNC114" i="82"/>
  <c r="MNB114" i="82"/>
  <c r="MNA114" i="82"/>
  <c r="MMZ114" i="82"/>
  <c r="MMY114" i="82"/>
  <c r="MMX114" i="82"/>
  <c r="MMW114" i="82"/>
  <c r="MMV114" i="82"/>
  <c r="MMU114" i="82"/>
  <c r="MMT114" i="82"/>
  <c r="MMS114" i="82"/>
  <c r="MMR114" i="82"/>
  <c r="MMQ114" i="82"/>
  <c r="MMP114" i="82"/>
  <c r="MMO114" i="82"/>
  <c r="MMN114" i="82"/>
  <c r="MMM114" i="82"/>
  <c r="MML114" i="82"/>
  <c r="MMK114" i="82"/>
  <c r="MMJ114" i="82"/>
  <c r="MMI114" i="82"/>
  <c r="MMH114" i="82"/>
  <c r="MMG114" i="82"/>
  <c r="MMF114" i="82"/>
  <c r="MME114" i="82"/>
  <c r="MMD114" i="82"/>
  <c r="MMC114" i="82"/>
  <c r="MMB114" i="82"/>
  <c r="MMA114" i="82"/>
  <c r="MLZ114" i="82"/>
  <c r="MLY114" i="82"/>
  <c r="MLX114" i="82"/>
  <c r="MLW114" i="82"/>
  <c r="MLV114" i="82"/>
  <c r="MLU114" i="82"/>
  <c r="MLT114" i="82"/>
  <c r="MLS114" i="82"/>
  <c r="MLR114" i="82"/>
  <c r="MLQ114" i="82"/>
  <c r="MLP114" i="82"/>
  <c r="MLO114" i="82"/>
  <c r="MLN114" i="82"/>
  <c r="MLM114" i="82"/>
  <c r="MLL114" i="82"/>
  <c r="MLK114" i="82"/>
  <c r="MLJ114" i="82"/>
  <c r="MLI114" i="82"/>
  <c r="MLH114" i="82"/>
  <c r="MLG114" i="82"/>
  <c r="MLF114" i="82"/>
  <c r="MLE114" i="82"/>
  <c r="MLD114" i="82"/>
  <c r="MLC114" i="82"/>
  <c r="MLB114" i="82"/>
  <c r="MLA114" i="82"/>
  <c r="MKZ114" i="82"/>
  <c r="MKY114" i="82"/>
  <c r="MKX114" i="82"/>
  <c r="MKW114" i="82"/>
  <c r="MKV114" i="82"/>
  <c r="MKU114" i="82"/>
  <c r="MKT114" i="82"/>
  <c r="MKS114" i="82"/>
  <c r="MKR114" i="82"/>
  <c r="MKQ114" i="82"/>
  <c r="MKP114" i="82"/>
  <c r="MKO114" i="82"/>
  <c r="MKN114" i="82"/>
  <c r="MKM114" i="82"/>
  <c r="MKL114" i="82"/>
  <c r="MKK114" i="82"/>
  <c r="MKJ114" i="82"/>
  <c r="MKI114" i="82"/>
  <c r="MKH114" i="82"/>
  <c r="MKG114" i="82"/>
  <c r="MKF114" i="82"/>
  <c r="MKE114" i="82"/>
  <c r="MKD114" i="82"/>
  <c r="MKC114" i="82"/>
  <c r="MKB114" i="82"/>
  <c r="MKA114" i="82"/>
  <c r="MJZ114" i="82"/>
  <c r="MJY114" i="82"/>
  <c r="MJX114" i="82"/>
  <c r="MJW114" i="82"/>
  <c r="MJV114" i="82"/>
  <c r="MJU114" i="82"/>
  <c r="MJT114" i="82"/>
  <c r="MJS114" i="82"/>
  <c r="MJR114" i="82"/>
  <c r="MJQ114" i="82"/>
  <c r="MJP114" i="82"/>
  <c r="MJO114" i="82"/>
  <c r="MJN114" i="82"/>
  <c r="MJM114" i="82"/>
  <c r="MJL114" i="82"/>
  <c r="MJK114" i="82"/>
  <c r="MJJ114" i="82"/>
  <c r="MJI114" i="82"/>
  <c r="MJH114" i="82"/>
  <c r="MJG114" i="82"/>
  <c r="MJF114" i="82"/>
  <c r="MJE114" i="82"/>
  <c r="MJD114" i="82"/>
  <c r="MJC114" i="82"/>
  <c r="MJB114" i="82"/>
  <c r="MJA114" i="82"/>
  <c r="MIZ114" i="82"/>
  <c r="MIY114" i="82"/>
  <c r="MIX114" i="82"/>
  <c r="MIW114" i="82"/>
  <c r="MIV114" i="82"/>
  <c r="MIU114" i="82"/>
  <c r="MIT114" i="82"/>
  <c r="MIS114" i="82"/>
  <c r="MIR114" i="82"/>
  <c r="MIQ114" i="82"/>
  <c r="MIP114" i="82"/>
  <c r="MIO114" i="82"/>
  <c r="MIN114" i="82"/>
  <c r="MIM114" i="82"/>
  <c r="MIL114" i="82"/>
  <c r="MIK114" i="82"/>
  <c r="MIJ114" i="82"/>
  <c r="MII114" i="82"/>
  <c r="MIH114" i="82"/>
  <c r="MIG114" i="82"/>
  <c r="MIF114" i="82"/>
  <c r="MIE114" i="82"/>
  <c r="MID114" i="82"/>
  <c r="MIC114" i="82"/>
  <c r="MIB114" i="82"/>
  <c r="MIA114" i="82"/>
  <c r="MHZ114" i="82"/>
  <c r="MHY114" i="82"/>
  <c r="MHX114" i="82"/>
  <c r="MHW114" i="82"/>
  <c r="MHV114" i="82"/>
  <c r="MHU114" i="82"/>
  <c r="MHT114" i="82"/>
  <c r="MHS114" i="82"/>
  <c r="MHR114" i="82"/>
  <c r="MHQ114" i="82"/>
  <c r="MHP114" i="82"/>
  <c r="MHO114" i="82"/>
  <c r="MHN114" i="82"/>
  <c r="MHM114" i="82"/>
  <c r="MHL114" i="82"/>
  <c r="MHK114" i="82"/>
  <c r="MHJ114" i="82"/>
  <c r="MHI114" i="82"/>
  <c r="MHH114" i="82"/>
  <c r="MHG114" i="82"/>
  <c r="MHF114" i="82"/>
  <c r="MHE114" i="82"/>
  <c r="MHD114" i="82"/>
  <c r="MHC114" i="82"/>
  <c r="MHB114" i="82"/>
  <c r="MHA114" i="82"/>
  <c r="MGZ114" i="82"/>
  <c r="MGY114" i="82"/>
  <c r="MGX114" i="82"/>
  <c r="MGW114" i="82"/>
  <c r="MGV114" i="82"/>
  <c r="MGU114" i="82"/>
  <c r="MGT114" i="82"/>
  <c r="MGS114" i="82"/>
  <c r="MGR114" i="82"/>
  <c r="MGQ114" i="82"/>
  <c r="MGP114" i="82"/>
  <c r="MGO114" i="82"/>
  <c r="MGN114" i="82"/>
  <c r="MGM114" i="82"/>
  <c r="MGL114" i="82"/>
  <c r="MGK114" i="82"/>
  <c r="MGJ114" i="82"/>
  <c r="MGI114" i="82"/>
  <c r="MGH114" i="82"/>
  <c r="MGG114" i="82"/>
  <c r="MGF114" i="82"/>
  <c r="MGE114" i="82"/>
  <c r="MGD114" i="82"/>
  <c r="MGC114" i="82"/>
  <c r="MGB114" i="82"/>
  <c r="MGA114" i="82"/>
  <c r="MFZ114" i="82"/>
  <c r="MFY114" i="82"/>
  <c r="MFX114" i="82"/>
  <c r="MFW114" i="82"/>
  <c r="MFV114" i="82"/>
  <c r="MFU114" i="82"/>
  <c r="MFT114" i="82"/>
  <c r="MFS114" i="82"/>
  <c r="MFR114" i="82"/>
  <c r="MFQ114" i="82"/>
  <c r="MFP114" i="82"/>
  <c r="MFO114" i="82"/>
  <c r="MFN114" i="82"/>
  <c r="MFM114" i="82"/>
  <c r="MFL114" i="82"/>
  <c r="MFK114" i="82"/>
  <c r="MFJ114" i="82"/>
  <c r="MFI114" i="82"/>
  <c r="MFH114" i="82"/>
  <c r="MFG114" i="82"/>
  <c r="MFF114" i="82"/>
  <c r="MFE114" i="82"/>
  <c r="MFD114" i="82"/>
  <c r="MFC114" i="82"/>
  <c r="MFB114" i="82"/>
  <c r="MFA114" i="82"/>
  <c r="MEZ114" i="82"/>
  <c r="MEY114" i="82"/>
  <c r="MEX114" i="82"/>
  <c r="MEW114" i="82"/>
  <c r="MEV114" i="82"/>
  <c r="MEU114" i="82"/>
  <c r="MET114" i="82"/>
  <c r="MES114" i="82"/>
  <c r="MER114" i="82"/>
  <c r="MEQ114" i="82"/>
  <c r="MEP114" i="82"/>
  <c r="MEO114" i="82"/>
  <c r="MEN114" i="82"/>
  <c r="MEM114" i="82"/>
  <c r="MEL114" i="82"/>
  <c r="MEK114" i="82"/>
  <c r="MEJ114" i="82"/>
  <c r="MEI114" i="82"/>
  <c r="MEH114" i="82"/>
  <c r="MEG114" i="82"/>
  <c r="MEF114" i="82"/>
  <c r="MEE114" i="82"/>
  <c r="MED114" i="82"/>
  <c r="MEC114" i="82"/>
  <c r="MEB114" i="82"/>
  <c r="MEA114" i="82"/>
  <c r="MDZ114" i="82"/>
  <c r="MDY114" i="82"/>
  <c r="MDX114" i="82"/>
  <c r="MDW114" i="82"/>
  <c r="MDV114" i="82"/>
  <c r="MDU114" i="82"/>
  <c r="MDT114" i="82"/>
  <c r="MDS114" i="82"/>
  <c r="MDR114" i="82"/>
  <c r="MDQ114" i="82"/>
  <c r="MDP114" i="82"/>
  <c r="MDO114" i="82"/>
  <c r="MDN114" i="82"/>
  <c r="MDM114" i="82"/>
  <c r="MDL114" i="82"/>
  <c r="MDK114" i="82"/>
  <c r="MDJ114" i="82"/>
  <c r="MDI114" i="82"/>
  <c r="MDH114" i="82"/>
  <c r="MDG114" i="82"/>
  <c r="MDF114" i="82"/>
  <c r="MDE114" i="82"/>
  <c r="MDD114" i="82"/>
  <c r="MDC114" i="82"/>
  <c r="MDB114" i="82"/>
  <c r="MDA114" i="82"/>
  <c r="MCZ114" i="82"/>
  <c r="MCY114" i="82"/>
  <c r="MCX114" i="82"/>
  <c r="MCW114" i="82"/>
  <c r="MCV114" i="82"/>
  <c r="MCU114" i="82"/>
  <c r="MCT114" i="82"/>
  <c r="MCS114" i="82"/>
  <c r="MCR114" i="82"/>
  <c r="MCQ114" i="82"/>
  <c r="MCP114" i="82"/>
  <c r="MCO114" i="82"/>
  <c r="MCN114" i="82"/>
  <c r="MCM114" i="82"/>
  <c r="MCL114" i="82"/>
  <c r="MCK114" i="82"/>
  <c r="MCJ114" i="82"/>
  <c r="MCI114" i="82"/>
  <c r="MCH114" i="82"/>
  <c r="MCG114" i="82"/>
  <c r="MCF114" i="82"/>
  <c r="MCE114" i="82"/>
  <c r="MCD114" i="82"/>
  <c r="MCC114" i="82"/>
  <c r="MCB114" i="82"/>
  <c r="MCA114" i="82"/>
  <c r="MBZ114" i="82"/>
  <c r="MBY114" i="82"/>
  <c r="MBX114" i="82"/>
  <c r="MBW114" i="82"/>
  <c r="MBV114" i="82"/>
  <c r="MBU114" i="82"/>
  <c r="MBT114" i="82"/>
  <c r="MBS114" i="82"/>
  <c r="MBR114" i="82"/>
  <c r="MBQ114" i="82"/>
  <c r="MBP114" i="82"/>
  <c r="MBO114" i="82"/>
  <c r="MBN114" i="82"/>
  <c r="MBM114" i="82"/>
  <c r="MBL114" i="82"/>
  <c r="MBK114" i="82"/>
  <c r="MBJ114" i="82"/>
  <c r="MBI114" i="82"/>
  <c r="MBH114" i="82"/>
  <c r="MBG114" i="82"/>
  <c r="MBF114" i="82"/>
  <c r="MBE114" i="82"/>
  <c r="MBD114" i="82"/>
  <c r="MBC114" i="82"/>
  <c r="MBB114" i="82"/>
  <c r="MBA114" i="82"/>
  <c r="MAZ114" i="82"/>
  <c r="MAY114" i="82"/>
  <c r="MAX114" i="82"/>
  <c r="MAW114" i="82"/>
  <c r="MAV114" i="82"/>
  <c r="MAU114" i="82"/>
  <c r="MAT114" i="82"/>
  <c r="MAS114" i="82"/>
  <c r="MAR114" i="82"/>
  <c r="MAQ114" i="82"/>
  <c r="MAP114" i="82"/>
  <c r="MAO114" i="82"/>
  <c r="MAN114" i="82"/>
  <c r="MAM114" i="82"/>
  <c r="MAL114" i="82"/>
  <c r="MAK114" i="82"/>
  <c r="MAJ114" i="82"/>
  <c r="MAI114" i="82"/>
  <c r="MAH114" i="82"/>
  <c r="MAG114" i="82"/>
  <c r="MAF114" i="82"/>
  <c r="MAE114" i="82"/>
  <c r="MAD114" i="82"/>
  <c r="MAC114" i="82"/>
  <c r="MAB114" i="82"/>
  <c r="MAA114" i="82"/>
  <c r="LZZ114" i="82"/>
  <c r="LZY114" i="82"/>
  <c r="LZX114" i="82"/>
  <c r="LZW114" i="82"/>
  <c r="LZV114" i="82"/>
  <c r="LZU114" i="82"/>
  <c r="LZT114" i="82"/>
  <c r="LZS114" i="82"/>
  <c r="LZR114" i="82"/>
  <c r="LZQ114" i="82"/>
  <c r="LZP114" i="82"/>
  <c r="LZO114" i="82"/>
  <c r="LZN114" i="82"/>
  <c r="LZM114" i="82"/>
  <c r="LZL114" i="82"/>
  <c r="LZK114" i="82"/>
  <c r="LZJ114" i="82"/>
  <c r="LZI114" i="82"/>
  <c r="LZH114" i="82"/>
  <c r="LZG114" i="82"/>
  <c r="LZF114" i="82"/>
  <c r="LZE114" i="82"/>
  <c r="LZD114" i="82"/>
  <c r="LZC114" i="82"/>
  <c r="LZB114" i="82"/>
  <c r="LZA114" i="82"/>
  <c r="LYZ114" i="82"/>
  <c r="LYY114" i="82"/>
  <c r="LYX114" i="82"/>
  <c r="LYW114" i="82"/>
  <c r="LYV114" i="82"/>
  <c r="LYU114" i="82"/>
  <c r="LYT114" i="82"/>
  <c r="LYS114" i="82"/>
  <c r="LYR114" i="82"/>
  <c r="LYQ114" i="82"/>
  <c r="LYP114" i="82"/>
  <c r="LYO114" i="82"/>
  <c r="LYN114" i="82"/>
  <c r="LYM114" i="82"/>
  <c r="LYL114" i="82"/>
  <c r="LYK114" i="82"/>
  <c r="LYJ114" i="82"/>
  <c r="LYI114" i="82"/>
  <c r="LYH114" i="82"/>
  <c r="LYG114" i="82"/>
  <c r="LYF114" i="82"/>
  <c r="LYE114" i="82"/>
  <c r="LYD114" i="82"/>
  <c r="LYC114" i="82"/>
  <c r="LYB114" i="82"/>
  <c r="LYA114" i="82"/>
  <c r="LXZ114" i="82"/>
  <c r="LXY114" i="82"/>
  <c r="LXX114" i="82"/>
  <c r="LXW114" i="82"/>
  <c r="LXV114" i="82"/>
  <c r="LXU114" i="82"/>
  <c r="LXT114" i="82"/>
  <c r="LXS114" i="82"/>
  <c r="LXR114" i="82"/>
  <c r="LXQ114" i="82"/>
  <c r="LXP114" i="82"/>
  <c r="LXO114" i="82"/>
  <c r="LXN114" i="82"/>
  <c r="LXM114" i="82"/>
  <c r="LXL114" i="82"/>
  <c r="LXK114" i="82"/>
  <c r="LXJ114" i="82"/>
  <c r="LXI114" i="82"/>
  <c r="LXH114" i="82"/>
  <c r="LXG114" i="82"/>
  <c r="LXF114" i="82"/>
  <c r="LXE114" i="82"/>
  <c r="LXD114" i="82"/>
  <c r="LXC114" i="82"/>
  <c r="LXB114" i="82"/>
  <c r="LXA114" i="82"/>
  <c r="LWZ114" i="82"/>
  <c r="LWY114" i="82"/>
  <c r="LWX114" i="82"/>
  <c r="LWW114" i="82"/>
  <c r="LWV114" i="82"/>
  <c r="LWU114" i="82"/>
  <c r="LWT114" i="82"/>
  <c r="LWS114" i="82"/>
  <c r="LWR114" i="82"/>
  <c r="LWQ114" i="82"/>
  <c r="LWP114" i="82"/>
  <c r="LWO114" i="82"/>
  <c r="LWN114" i="82"/>
  <c r="LWM114" i="82"/>
  <c r="LWL114" i="82"/>
  <c r="LWK114" i="82"/>
  <c r="LWJ114" i="82"/>
  <c r="LWI114" i="82"/>
  <c r="LWH114" i="82"/>
  <c r="LWG114" i="82"/>
  <c r="LWF114" i="82"/>
  <c r="LWE114" i="82"/>
  <c r="LWD114" i="82"/>
  <c r="LWC114" i="82"/>
  <c r="LWB114" i="82"/>
  <c r="LWA114" i="82"/>
  <c r="LVZ114" i="82"/>
  <c r="LVY114" i="82"/>
  <c r="LVX114" i="82"/>
  <c r="LVW114" i="82"/>
  <c r="LVV114" i="82"/>
  <c r="LVU114" i="82"/>
  <c r="LVT114" i="82"/>
  <c r="LVS114" i="82"/>
  <c r="LVR114" i="82"/>
  <c r="LVQ114" i="82"/>
  <c r="LVP114" i="82"/>
  <c r="LVO114" i="82"/>
  <c r="LVN114" i="82"/>
  <c r="LVM114" i="82"/>
  <c r="LVL114" i="82"/>
  <c r="LVK114" i="82"/>
  <c r="LVJ114" i="82"/>
  <c r="LVI114" i="82"/>
  <c r="LVH114" i="82"/>
  <c r="LVG114" i="82"/>
  <c r="LVF114" i="82"/>
  <c r="LVE114" i="82"/>
  <c r="LVD114" i="82"/>
  <c r="LVC114" i="82"/>
  <c r="LVB114" i="82"/>
  <c r="LVA114" i="82"/>
  <c r="LUZ114" i="82"/>
  <c r="LUY114" i="82"/>
  <c r="LUX114" i="82"/>
  <c r="LUW114" i="82"/>
  <c r="LUV114" i="82"/>
  <c r="LUU114" i="82"/>
  <c r="LUT114" i="82"/>
  <c r="LUS114" i="82"/>
  <c r="LUR114" i="82"/>
  <c r="LUQ114" i="82"/>
  <c r="LUP114" i="82"/>
  <c r="LUO114" i="82"/>
  <c r="LUN114" i="82"/>
  <c r="LUM114" i="82"/>
  <c r="LUL114" i="82"/>
  <c r="LUK114" i="82"/>
  <c r="LUJ114" i="82"/>
  <c r="LUI114" i="82"/>
  <c r="LUH114" i="82"/>
  <c r="LUG114" i="82"/>
  <c r="LUF114" i="82"/>
  <c r="LUE114" i="82"/>
  <c r="LUD114" i="82"/>
  <c r="LUC114" i="82"/>
  <c r="LUB114" i="82"/>
  <c r="LUA114" i="82"/>
  <c r="LTZ114" i="82"/>
  <c r="LTY114" i="82"/>
  <c r="LTX114" i="82"/>
  <c r="LTW114" i="82"/>
  <c r="LTV114" i="82"/>
  <c r="LTU114" i="82"/>
  <c r="LTT114" i="82"/>
  <c r="LTS114" i="82"/>
  <c r="LTR114" i="82"/>
  <c r="LTQ114" i="82"/>
  <c r="LTP114" i="82"/>
  <c r="LTO114" i="82"/>
  <c r="LTN114" i="82"/>
  <c r="LTM114" i="82"/>
  <c r="LTL114" i="82"/>
  <c r="LTK114" i="82"/>
  <c r="LTJ114" i="82"/>
  <c r="LTI114" i="82"/>
  <c r="LTH114" i="82"/>
  <c r="LTG114" i="82"/>
  <c r="LTF114" i="82"/>
  <c r="LTE114" i="82"/>
  <c r="LTD114" i="82"/>
  <c r="LTC114" i="82"/>
  <c r="LTB114" i="82"/>
  <c r="LTA114" i="82"/>
  <c r="LSZ114" i="82"/>
  <c r="LSY114" i="82"/>
  <c r="LSX114" i="82"/>
  <c r="LSW114" i="82"/>
  <c r="LSV114" i="82"/>
  <c r="LSU114" i="82"/>
  <c r="LST114" i="82"/>
  <c r="LSS114" i="82"/>
  <c r="LSR114" i="82"/>
  <c r="LSQ114" i="82"/>
  <c r="LSP114" i="82"/>
  <c r="LSO114" i="82"/>
  <c r="LSN114" i="82"/>
  <c r="LSM114" i="82"/>
  <c r="LSL114" i="82"/>
  <c r="LSK114" i="82"/>
  <c r="LSJ114" i="82"/>
  <c r="LSI114" i="82"/>
  <c r="LSH114" i="82"/>
  <c r="LSG114" i="82"/>
  <c r="LSF114" i="82"/>
  <c r="LSE114" i="82"/>
  <c r="LSD114" i="82"/>
  <c r="LSC114" i="82"/>
  <c r="LSB114" i="82"/>
  <c r="LSA114" i="82"/>
  <c r="LRZ114" i="82"/>
  <c r="LRY114" i="82"/>
  <c r="LRX114" i="82"/>
  <c r="LRW114" i="82"/>
  <c r="LRV114" i="82"/>
  <c r="LRU114" i="82"/>
  <c r="LRT114" i="82"/>
  <c r="LRS114" i="82"/>
  <c r="LRR114" i="82"/>
  <c r="LRQ114" i="82"/>
  <c r="LRP114" i="82"/>
  <c r="LRO114" i="82"/>
  <c r="LRN114" i="82"/>
  <c r="LRM114" i="82"/>
  <c r="LRL114" i="82"/>
  <c r="LRK114" i="82"/>
  <c r="LRJ114" i="82"/>
  <c r="LRI114" i="82"/>
  <c r="LRH114" i="82"/>
  <c r="LRG114" i="82"/>
  <c r="LRF114" i="82"/>
  <c r="LRE114" i="82"/>
  <c r="LRD114" i="82"/>
  <c r="LRC114" i="82"/>
  <c r="LRB114" i="82"/>
  <c r="LRA114" i="82"/>
  <c r="LQZ114" i="82"/>
  <c r="LQY114" i="82"/>
  <c r="LQX114" i="82"/>
  <c r="LQW114" i="82"/>
  <c r="LQV114" i="82"/>
  <c r="LQU114" i="82"/>
  <c r="LQT114" i="82"/>
  <c r="LQS114" i="82"/>
  <c r="LQR114" i="82"/>
  <c r="LQQ114" i="82"/>
  <c r="LQP114" i="82"/>
  <c r="LQO114" i="82"/>
  <c r="LQN114" i="82"/>
  <c r="LQM114" i="82"/>
  <c r="LQL114" i="82"/>
  <c r="LQK114" i="82"/>
  <c r="LQJ114" i="82"/>
  <c r="LQI114" i="82"/>
  <c r="LQH114" i="82"/>
  <c r="LQG114" i="82"/>
  <c r="LQF114" i="82"/>
  <c r="LQE114" i="82"/>
  <c r="LQD114" i="82"/>
  <c r="LQC114" i="82"/>
  <c r="LQB114" i="82"/>
  <c r="LQA114" i="82"/>
  <c r="LPZ114" i="82"/>
  <c r="LPY114" i="82"/>
  <c r="LPX114" i="82"/>
  <c r="LPW114" i="82"/>
  <c r="LPV114" i="82"/>
  <c r="LPU114" i="82"/>
  <c r="LPT114" i="82"/>
  <c r="LPS114" i="82"/>
  <c r="LPR114" i="82"/>
  <c r="LPQ114" i="82"/>
  <c r="LPP114" i="82"/>
  <c r="LPO114" i="82"/>
  <c r="LPN114" i="82"/>
  <c r="LPM114" i="82"/>
  <c r="LPL114" i="82"/>
  <c r="LPK114" i="82"/>
  <c r="LPJ114" i="82"/>
  <c r="LPI114" i="82"/>
  <c r="LPH114" i="82"/>
  <c r="LPG114" i="82"/>
  <c r="LPF114" i="82"/>
  <c r="LPE114" i="82"/>
  <c r="LPD114" i="82"/>
  <c r="LPC114" i="82"/>
  <c r="LPB114" i="82"/>
  <c r="LPA114" i="82"/>
  <c r="LOZ114" i="82"/>
  <c r="LOY114" i="82"/>
  <c r="LOX114" i="82"/>
  <c r="LOW114" i="82"/>
  <c r="LOV114" i="82"/>
  <c r="LOU114" i="82"/>
  <c r="LOT114" i="82"/>
  <c r="LOS114" i="82"/>
  <c r="LOR114" i="82"/>
  <c r="LOQ114" i="82"/>
  <c r="LOP114" i="82"/>
  <c r="LOO114" i="82"/>
  <c r="LON114" i="82"/>
  <c r="LOM114" i="82"/>
  <c r="LOL114" i="82"/>
  <c r="LOK114" i="82"/>
  <c r="LOJ114" i="82"/>
  <c r="LOI114" i="82"/>
  <c r="LOH114" i="82"/>
  <c r="LOG114" i="82"/>
  <c r="LOF114" i="82"/>
  <c r="LOE114" i="82"/>
  <c r="LOD114" i="82"/>
  <c r="LOC114" i="82"/>
  <c r="LOB114" i="82"/>
  <c r="LOA114" i="82"/>
  <c r="LNZ114" i="82"/>
  <c r="LNY114" i="82"/>
  <c r="LNX114" i="82"/>
  <c r="LNW114" i="82"/>
  <c r="LNV114" i="82"/>
  <c r="LNU114" i="82"/>
  <c r="LNT114" i="82"/>
  <c r="LNS114" i="82"/>
  <c r="LNR114" i="82"/>
  <c r="LNQ114" i="82"/>
  <c r="LNP114" i="82"/>
  <c r="LNO114" i="82"/>
  <c r="LNN114" i="82"/>
  <c r="LNM114" i="82"/>
  <c r="LNL114" i="82"/>
  <c r="LNK114" i="82"/>
  <c r="LNJ114" i="82"/>
  <c r="LNI114" i="82"/>
  <c r="LNH114" i="82"/>
  <c r="LNG114" i="82"/>
  <c r="LNF114" i="82"/>
  <c r="LNE114" i="82"/>
  <c r="LND114" i="82"/>
  <c r="LNC114" i="82"/>
  <c r="LNB114" i="82"/>
  <c r="LNA114" i="82"/>
  <c r="LMZ114" i="82"/>
  <c r="LMY114" i="82"/>
  <c r="LMX114" i="82"/>
  <c r="LMW114" i="82"/>
  <c r="LMV114" i="82"/>
  <c r="LMU114" i="82"/>
  <c r="LMT114" i="82"/>
  <c r="LMS114" i="82"/>
  <c r="LMR114" i="82"/>
  <c r="LMQ114" i="82"/>
  <c r="LMP114" i="82"/>
  <c r="LMO114" i="82"/>
  <c r="LMN114" i="82"/>
  <c r="LMM114" i="82"/>
  <c r="LML114" i="82"/>
  <c r="LMK114" i="82"/>
  <c r="LMJ114" i="82"/>
  <c r="LMI114" i="82"/>
  <c r="LMH114" i="82"/>
  <c r="LMG114" i="82"/>
  <c r="LMF114" i="82"/>
  <c r="LME114" i="82"/>
  <c r="LMD114" i="82"/>
  <c r="LMC114" i="82"/>
  <c r="LMB114" i="82"/>
  <c r="LMA114" i="82"/>
  <c r="LLZ114" i="82"/>
  <c r="LLY114" i="82"/>
  <c r="LLX114" i="82"/>
  <c r="LLW114" i="82"/>
  <c r="LLV114" i="82"/>
  <c r="LLU114" i="82"/>
  <c r="LLT114" i="82"/>
  <c r="LLS114" i="82"/>
  <c r="LLR114" i="82"/>
  <c r="LLQ114" i="82"/>
  <c r="LLP114" i="82"/>
  <c r="LLO114" i="82"/>
  <c r="LLN114" i="82"/>
  <c r="LLM114" i="82"/>
  <c r="LLL114" i="82"/>
  <c r="LLK114" i="82"/>
  <c r="LLJ114" i="82"/>
  <c r="LLI114" i="82"/>
  <c r="LLH114" i="82"/>
  <c r="LLG114" i="82"/>
  <c r="LLF114" i="82"/>
  <c r="LLE114" i="82"/>
  <c r="LLD114" i="82"/>
  <c r="LLC114" i="82"/>
  <c r="LLB114" i="82"/>
  <c r="LLA114" i="82"/>
  <c r="LKZ114" i="82"/>
  <c r="LKY114" i="82"/>
  <c r="LKX114" i="82"/>
  <c r="LKW114" i="82"/>
  <c r="LKV114" i="82"/>
  <c r="LKU114" i="82"/>
  <c r="LKT114" i="82"/>
  <c r="LKS114" i="82"/>
  <c r="LKR114" i="82"/>
  <c r="LKQ114" i="82"/>
  <c r="LKP114" i="82"/>
  <c r="LKO114" i="82"/>
  <c r="LKN114" i="82"/>
  <c r="LKM114" i="82"/>
  <c r="LKL114" i="82"/>
  <c r="LKK114" i="82"/>
  <c r="LKJ114" i="82"/>
  <c r="LKI114" i="82"/>
  <c r="LKH114" i="82"/>
  <c r="LKG114" i="82"/>
  <c r="LKF114" i="82"/>
  <c r="LKE114" i="82"/>
  <c r="LKD114" i="82"/>
  <c r="LKC114" i="82"/>
  <c r="LKB114" i="82"/>
  <c r="LKA114" i="82"/>
  <c r="LJZ114" i="82"/>
  <c r="LJY114" i="82"/>
  <c r="LJX114" i="82"/>
  <c r="LJW114" i="82"/>
  <c r="LJV114" i="82"/>
  <c r="LJU114" i="82"/>
  <c r="LJT114" i="82"/>
  <c r="LJS114" i="82"/>
  <c r="LJR114" i="82"/>
  <c r="LJQ114" i="82"/>
  <c r="LJP114" i="82"/>
  <c r="LJO114" i="82"/>
  <c r="LJN114" i="82"/>
  <c r="LJM114" i="82"/>
  <c r="LJL114" i="82"/>
  <c r="LJK114" i="82"/>
  <c r="LJJ114" i="82"/>
  <c r="LJI114" i="82"/>
  <c r="LJH114" i="82"/>
  <c r="LJG114" i="82"/>
  <c r="LJF114" i="82"/>
  <c r="LJE114" i="82"/>
  <c r="LJD114" i="82"/>
  <c r="LJC114" i="82"/>
  <c r="LJB114" i="82"/>
  <c r="LJA114" i="82"/>
  <c r="LIZ114" i="82"/>
  <c r="LIY114" i="82"/>
  <c r="LIX114" i="82"/>
  <c r="LIW114" i="82"/>
  <c r="LIV114" i="82"/>
  <c r="LIU114" i="82"/>
  <c r="LIT114" i="82"/>
  <c r="LIS114" i="82"/>
  <c r="LIR114" i="82"/>
  <c r="LIQ114" i="82"/>
  <c r="LIP114" i="82"/>
  <c r="LIO114" i="82"/>
  <c r="LIN114" i="82"/>
  <c r="LIM114" i="82"/>
  <c r="LIL114" i="82"/>
  <c r="LIK114" i="82"/>
  <c r="LIJ114" i="82"/>
  <c r="LII114" i="82"/>
  <c r="LIH114" i="82"/>
  <c r="LIG114" i="82"/>
  <c r="LIF114" i="82"/>
  <c r="LIE114" i="82"/>
  <c r="LID114" i="82"/>
  <c r="LIC114" i="82"/>
  <c r="LIB114" i="82"/>
  <c r="LIA114" i="82"/>
  <c r="LHZ114" i="82"/>
  <c r="LHY114" i="82"/>
  <c r="LHX114" i="82"/>
  <c r="LHW114" i="82"/>
  <c r="LHV114" i="82"/>
  <c r="LHU114" i="82"/>
  <c r="LHT114" i="82"/>
  <c r="LHS114" i="82"/>
  <c r="LHR114" i="82"/>
  <c r="LHQ114" i="82"/>
  <c r="LHP114" i="82"/>
  <c r="LHO114" i="82"/>
  <c r="LHN114" i="82"/>
  <c r="LHM114" i="82"/>
  <c r="LHL114" i="82"/>
  <c r="LHK114" i="82"/>
  <c r="LHJ114" i="82"/>
  <c r="LHI114" i="82"/>
  <c r="LHH114" i="82"/>
  <c r="LHG114" i="82"/>
  <c r="LHF114" i="82"/>
  <c r="LHE114" i="82"/>
  <c r="LHD114" i="82"/>
  <c r="LHC114" i="82"/>
  <c r="LHB114" i="82"/>
  <c r="LHA114" i="82"/>
  <c r="LGZ114" i="82"/>
  <c r="LGY114" i="82"/>
  <c r="LGX114" i="82"/>
  <c r="LGW114" i="82"/>
  <c r="LGV114" i="82"/>
  <c r="LGU114" i="82"/>
  <c r="LGT114" i="82"/>
  <c r="LGS114" i="82"/>
  <c r="LGR114" i="82"/>
  <c r="LGQ114" i="82"/>
  <c r="LGP114" i="82"/>
  <c r="LGO114" i="82"/>
  <c r="LGN114" i="82"/>
  <c r="LGM114" i="82"/>
  <c r="LGL114" i="82"/>
  <c r="LGK114" i="82"/>
  <c r="LGJ114" i="82"/>
  <c r="LGI114" i="82"/>
  <c r="LGH114" i="82"/>
  <c r="LGG114" i="82"/>
  <c r="LGF114" i="82"/>
  <c r="LGE114" i="82"/>
  <c r="LGD114" i="82"/>
  <c r="LGC114" i="82"/>
  <c r="LGB114" i="82"/>
  <c r="LGA114" i="82"/>
  <c r="LFZ114" i="82"/>
  <c r="LFY114" i="82"/>
  <c r="LFX114" i="82"/>
  <c r="LFW114" i="82"/>
  <c r="LFV114" i="82"/>
  <c r="LFU114" i="82"/>
  <c r="LFT114" i="82"/>
  <c r="LFS114" i="82"/>
  <c r="LFR114" i="82"/>
  <c r="LFQ114" i="82"/>
  <c r="LFP114" i="82"/>
  <c r="LFO114" i="82"/>
  <c r="LFN114" i="82"/>
  <c r="LFM114" i="82"/>
  <c r="LFL114" i="82"/>
  <c r="LFK114" i="82"/>
  <c r="LFJ114" i="82"/>
  <c r="LFI114" i="82"/>
  <c r="LFH114" i="82"/>
  <c r="LFG114" i="82"/>
  <c r="LFF114" i="82"/>
  <c r="LFE114" i="82"/>
  <c r="LFD114" i="82"/>
  <c r="LFC114" i="82"/>
  <c r="LFB114" i="82"/>
  <c r="LFA114" i="82"/>
  <c r="LEZ114" i="82"/>
  <c r="LEY114" i="82"/>
  <c r="LEX114" i="82"/>
  <c r="LEW114" i="82"/>
  <c r="LEV114" i="82"/>
  <c r="LEU114" i="82"/>
  <c r="LET114" i="82"/>
  <c r="LES114" i="82"/>
  <c r="LER114" i="82"/>
  <c r="LEQ114" i="82"/>
  <c r="LEP114" i="82"/>
  <c r="LEO114" i="82"/>
  <c r="LEN114" i="82"/>
  <c r="LEM114" i="82"/>
  <c r="LEL114" i="82"/>
  <c r="LEK114" i="82"/>
  <c r="LEJ114" i="82"/>
  <c r="LEI114" i="82"/>
  <c r="LEH114" i="82"/>
  <c r="LEG114" i="82"/>
  <c r="LEF114" i="82"/>
  <c r="LEE114" i="82"/>
  <c r="LED114" i="82"/>
  <c r="LEC114" i="82"/>
  <c r="LEB114" i="82"/>
  <c r="LEA114" i="82"/>
  <c r="LDZ114" i="82"/>
  <c r="LDY114" i="82"/>
  <c r="LDX114" i="82"/>
  <c r="LDW114" i="82"/>
  <c r="LDV114" i="82"/>
  <c r="LDU114" i="82"/>
  <c r="LDT114" i="82"/>
  <c r="LDS114" i="82"/>
  <c r="LDR114" i="82"/>
  <c r="LDQ114" i="82"/>
  <c r="LDP114" i="82"/>
  <c r="LDO114" i="82"/>
  <c r="LDN114" i="82"/>
  <c r="LDM114" i="82"/>
  <c r="LDL114" i="82"/>
  <c r="LDK114" i="82"/>
  <c r="LDJ114" i="82"/>
  <c r="LDI114" i="82"/>
  <c r="LDH114" i="82"/>
  <c r="LDG114" i="82"/>
  <c r="LDF114" i="82"/>
  <c r="LDE114" i="82"/>
  <c r="LDD114" i="82"/>
  <c r="LDC114" i="82"/>
  <c r="LDB114" i="82"/>
  <c r="LDA114" i="82"/>
  <c r="LCZ114" i="82"/>
  <c r="LCY114" i="82"/>
  <c r="LCX114" i="82"/>
  <c r="LCW114" i="82"/>
  <c r="LCV114" i="82"/>
  <c r="LCU114" i="82"/>
  <c r="LCT114" i="82"/>
  <c r="LCS114" i="82"/>
  <c r="LCR114" i="82"/>
  <c r="LCQ114" i="82"/>
  <c r="LCP114" i="82"/>
  <c r="LCO114" i="82"/>
  <c r="LCN114" i="82"/>
  <c r="LCM114" i="82"/>
  <c r="LCL114" i="82"/>
  <c r="LCK114" i="82"/>
  <c r="LCJ114" i="82"/>
  <c r="LCI114" i="82"/>
  <c r="LCH114" i="82"/>
  <c r="LCG114" i="82"/>
  <c r="LCF114" i="82"/>
  <c r="LCE114" i="82"/>
  <c r="LCD114" i="82"/>
  <c r="LCC114" i="82"/>
  <c r="LCB114" i="82"/>
  <c r="LCA114" i="82"/>
  <c r="LBZ114" i="82"/>
  <c r="LBY114" i="82"/>
  <c r="LBX114" i="82"/>
  <c r="LBW114" i="82"/>
  <c r="LBV114" i="82"/>
  <c r="LBU114" i="82"/>
  <c r="LBT114" i="82"/>
  <c r="LBS114" i="82"/>
  <c r="LBR114" i="82"/>
  <c r="LBQ114" i="82"/>
  <c r="LBP114" i="82"/>
  <c r="LBO114" i="82"/>
  <c r="LBN114" i="82"/>
  <c r="LBM114" i="82"/>
  <c r="LBL114" i="82"/>
  <c r="LBK114" i="82"/>
  <c r="LBJ114" i="82"/>
  <c r="LBI114" i="82"/>
  <c r="LBH114" i="82"/>
  <c r="LBG114" i="82"/>
  <c r="LBF114" i="82"/>
  <c r="LBE114" i="82"/>
  <c r="LBD114" i="82"/>
  <c r="LBC114" i="82"/>
  <c r="LBB114" i="82"/>
  <c r="LBA114" i="82"/>
  <c r="LAZ114" i="82"/>
  <c r="LAY114" i="82"/>
  <c r="LAX114" i="82"/>
  <c r="LAW114" i="82"/>
  <c r="LAV114" i="82"/>
  <c r="LAU114" i="82"/>
  <c r="LAT114" i="82"/>
  <c r="LAS114" i="82"/>
  <c r="LAR114" i="82"/>
  <c r="LAQ114" i="82"/>
  <c r="LAP114" i="82"/>
  <c r="LAO114" i="82"/>
  <c r="LAN114" i="82"/>
  <c r="LAM114" i="82"/>
  <c r="LAL114" i="82"/>
  <c r="LAK114" i="82"/>
  <c r="LAJ114" i="82"/>
  <c r="LAI114" i="82"/>
  <c r="LAH114" i="82"/>
  <c r="LAG114" i="82"/>
  <c r="LAF114" i="82"/>
  <c r="LAE114" i="82"/>
  <c r="LAD114" i="82"/>
  <c r="LAC114" i="82"/>
  <c r="LAB114" i="82"/>
  <c r="LAA114" i="82"/>
  <c r="KZZ114" i="82"/>
  <c r="KZY114" i="82"/>
  <c r="KZX114" i="82"/>
  <c r="KZW114" i="82"/>
  <c r="KZV114" i="82"/>
  <c r="KZU114" i="82"/>
  <c r="KZT114" i="82"/>
  <c r="KZS114" i="82"/>
  <c r="KZR114" i="82"/>
  <c r="KZQ114" i="82"/>
  <c r="KZP114" i="82"/>
  <c r="KZO114" i="82"/>
  <c r="KZN114" i="82"/>
  <c r="KZM114" i="82"/>
  <c r="KZL114" i="82"/>
  <c r="KZK114" i="82"/>
  <c r="KZJ114" i="82"/>
  <c r="KZI114" i="82"/>
  <c r="KZH114" i="82"/>
  <c r="KZG114" i="82"/>
  <c r="KZF114" i="82"/>
  <c r="KZE114" i="82"/>
  <c r="KZD114" i="82"/>
  <c r="KZC114" i="82"/>
  <c r="KZB114" i="82"/>
  <c r="KZA114" i="82"/>
  <c r="KYZ114" i="82"/>
  <c r="KYY114" i="82"/>
  <c r="KYX114" i="82"/>
  <c r="KYW114" i="82"/>
  <c r="KYV114" i="82"/>
  <c r="KYU114" i="82"/>
  <c r="KYT114" i="82"/>
  <c r="KYS114" i="82"/>
  <c r="KYR114" i="82"/>
  <c r="KYQ114" i="82"/>
  <c r="KYP114" i="82"/>
  <c r="KYO114" i="82"/>
  <c r="KYN114" i="82"/>
  <c r="KYM114" i="82"/>
  <c r="KYL114" i="82"/>
  <c r="KYK114" i="82"/>
  <c r="KYJ114" i="82"/>
  <c r="KYI114" i="82"/>
  <c r="KYH114" i="82"/>
  <c r="KYG114" i="82"/>
  <c r="KYF114" i="82"/>
  <c r="KYE114" i="82"/>
  <c r="KYD114" i="82"/>
  <c r="KYC114" i="82"/>
  <c r="KYB114" i="82"/>
  <c r="KYA114" i="82"/>
  <c r="KXZ114" i="82"/>
  <c r="KXY114" i="82"/>
  <c r="KXX114" i="82"/>
  <c r="KXW114" i="82"/>
  <c r="KXV114" i="82"/>
  <c r="KXU114" i="82"/>
  <c r="KXT114" i="82"/>
  <c r="KXS114" i="82"/>
  <c r="KXR114" i="82"/>
  <c r="KXQ114" i="82"/>
  <c r="KXP114" i="82"/>
  <c r="KXO114" i="82"/>
  <c r="KXN114" i="82"/>
  <c r="KXM114" i="82"/>
  <c r="KXL114" i="82"/>
  <c r="KXK114" i="82"/>
  <c r="KXJ114" i="82"/>
  <c r="KXI114" i="82"/>
  <c r="KXH114" i="82"/>
  <c r="KXG114" i="82"/>
  <c r="KXF114" i="82"/>
  <c r="KXE114" i="82"/>
  <c r="KXD114" i="82"/>
  <c r="KXC114" i="82"/>
  <c r="KXB114" i="82"/>
  <c r="KXA114" i="82"/>
  <c r="KWZ114" i="82"/>
  <c r="KWY114" i="82"/>
  <c r="KWX114" i="82"/>
  <c r="KWW114" i="82"/>
  <c r="KWV114" i="82"/>
  <c r="KWU114" i="82"/>
  <c r="KWT114" i="82"/>
  <c r="KWS114" i="82"/>
  <c r="KWR114" i="82"/>
  <c r="KWQ114" i="82"/>
  <c r="KWP114" i="82"/>
  <c r="KWO114" i="82"/>
  <c r="KWN114" i="82"/>
  <c r="KWM114" i="82"/>
  <c r="KWL114" i="82"/>
  <c r="KWK114" i="82"/>
  <c r="KWJ114" i="82"/>
  <c r="KWI114" i="82"/>
  <c r="KWH114" i="82"/>
  <c r="KWG114" i="82"/>
  <c r="KWF114" i="82"/>
  <c r="KWE114" i="82"/>
  <c r="KWD114" i="82"/>
  <c r="KWC114" i="82"/>
  <c r="KWB114" i="82"/>
  <c r="KWA114" i="82"/>
  <c r="KVZ114" i="82"/>
  <c r="KVY114" i="82"/>
  <c r="KVX114" i="82"/>
  <c r="KVW114" i="82"/>
  <c r="KVV114" i="82"/>
  <c r="KVU114" i="82"/>
  <c r="KVT114" i="82"/>
  <c r="KVS114" i="82"/>
  <c r="KVR114" i="82"/>
  <c r="KVQ114" i="82"/>
  <c r="KVP114" i="82"/>
  <c r="KVO114" i="82"/>
  <c r="KVN114" i="82"/>
  <c r="KVM114" i="82"/>
  <c r="KVL114" i="82"/>
  <c r="KVK114" i="82"/>
  <c r="KVJ114" i="82"/>
  <c r="KVI114" i="82"/>
  <c r="KVH114" i="82"/>
  <c r="KVG114" i="82"/>
  <c r="KVF114" i="82"/>
  <c r="KVE114" i="82"/>
  <c r="KVD114" i="82"/>
  <c r="KVC114" i="82"/>
  <c r="KVB114" i="82"/>
  <c r="KVA114" i="82"/>
  <c r="KUZ114" i="82"/>
  <c r="KUY114" i="82"/>
  <c r="KUX114" i="82"/>
  <c r="KUW114" i="82"/>
  <c r="KUV114" i="82"/>
  <c r="KUU114" i="82"/>
  <c r="KUT114" i="82"/>
  <c r="KUS114" i="82"/>
  <c r="KUR114" i="82"/>
  <c r="KUQ114" i="82"/>
  <c r="KUP114" i="82"/>
  <c r="KUO114" i="82"/>
  <c r="KUN114" i="82"/>
  <c r="KUM114" i="82"/>
  <c r="KUL114" i="82"/>
  <c r="KUK114" i="82"/>
  <c r="KUJ114" i="82"/>
  <c r="KUI114" i="82"/>
  <c r="KUH114" i="82"/>
  <c r="KUG114" i="82"/>
  <c r="KUF114" i="82"/>
  <c r="KUE114" i="82"/>
  <c r="KUD114" i="82"/>
  <c r="KUC114" i="82"/>
  <c r="KUB114" i="82"/>
  <c r="KUA114" i="82"/>
  <c r="KTZ114" i="82"/>
  <c r="KTY114" i="82"/>
  <c r="KTX114" i="82"/>
  <c r="KTW114" i="82"/>
  <c r="KTV114" i="82"/>
  <c r="KTU114" i="82"/>
  <c r="KTT114" i="82"/>
  <c r="KTS114" i="82"/>
  <c r="KTR114" i="82"/>
  <c r="KTQ114" i="82"/>
  <c r="KTP114" i="82"/>
  <c r="KTO114" i="82"/>
  <c r="KTN114" i="82"/>
  <c r="KTM114" i="82"/>
  <c r="KTL114" i="82"/>
  <c r="KTK114" i="82"/>
  <c r="KTJ114" i="82"/>
  <c r="KTI114" i="82"/>
  <c r="KTH114" i="82"/>
  <c r="KTG114" i="82"/>
  <c r="KTF114" i="82"/>
  <c r="KTE114" i="82"/>
  <c r="KTD114" i="82"/>
  <c r="KTC114" i="82"/>
  <c r="KTB114" i="82"/>
  <c r="KTA114" i="82"/>
  <c r="KSZ114" i="82"/>
  <c r="KSY114" i="82"/>
  <c r="KSX114" i="82"/>
  <c r="KSW114" i="82"/>
  <c r="KSV114" i="82"/>
  <c r="KSU114" i="82"/>
  <c r="KST114" i="82"/>
  <c r="KSS114" i="82"/>
  <c r="KSR114" i="82"/>
  <c r="KSQ114" i="82"/>
  <c r="KSP114" i="82"/>
  <c r="KSO114" i="82"/>
  <c r="KSN114" i="82"/>
  <c r="KSM114" i="82"/>
  <c r="KSL114" i="82"/>
  <c r="KSK114" i="82"/>
  <c r="KSJ114" i="82"/>
  <c r="KSI114" i="82"/>
  <c r="KSH114" i="82"/>
  <c r="KSG114" i="82"/>
  <c r="KSF114" i="82"/>
  <c r="KSE114" i="82"/>
  <c r="KSD114" i="82"/>
  <c r="KSC114" i="82"/>
  <c r="KSB114" i="82"/>
  <c r="KSA114" i="82"/>
  <c r="KRZ114" i="82"/>
  <c r="KRY114" i="82"/>
  <c r="KRX114" i="82"/>
  <c r="KRW114" i="82"/>
  <c r="KRV114" i="82"/>
  <c r="KRU114" i="82"/>
  <c r="KRT114" i="82"/>
  <c r="KRS114" i="82"/>
  <c r="KRR114" i="82"/>
  <c r="KRQ114" i="82"/>
  <c r="KRP114" i="82"/>
  <c r="KRO114" i="82"/>
  <c r="KRN114" i="82"/>
  <c r="KRM114" i="82"/>
  <c r="KRL114" i="82"/>
  <c r="KRK114" i="82"/>
  <c r="KRJ114" i="82"/>
  <c r="KRI114" i="82"/>
  <c r="KRH114" i="82"/>
  <c r="KRG114" i="82"/>
  <c r="KRF114" i="82"/>
  <c r="KRE114" i="82"/>
  <c r="KRD114" i="82"/>
  <c r="KRC114" i="82"/>
  <c r="KRB114" i="82"/>
  <c r="KRA114" i="82"/>
  <c r="KQZ114" i="82"/>
  <c r="KQY114" i="82"/>
  <c r="KQX114" i="82"/>
  <c r="KQW114" i="82"/>
  <c r="KQV114" i="82"/>
  <c r="KQU114" i="82"/>
  <c r="KQT114" i="82"/>
  <c r="KQS114" i="82"/>
  <c r="KQR114" i="82"/>
  <c r="KQQ114" i="82"/>
  <c r="KQP114" i="82"/>
  <c r="KQO114" i="82"/>
  <c r="KQN114" i="82"/>
  <c r="KQM114" i="82"/>
  <c r="KQL114" i="82"/>
  <c r="KQK114" i="82"/>
  <c r="KQJ114" i="82"/>
  <c r="KQI114" i="82"/>
  <c r="KQH114" i="82"/>
  <c r="KQG114" i="82"/>
  <c r="KQF114" i="82"/>
  <c r="KQE114" i="82"/>
  <c r="KQD114" i="82"/>
  <c r="KQC114" i="82"/>
  <c r="KQB114" i="82"/>
  <c r="KQA114" i="82"/>
  <c r="KPZ114" i="82"/>
  <c r="KPY114" i="82"/>
  <c r="KPX114" i="82"/>
  <c r="KPW114" i="82"/>
  <c r="KPV114" i="82"/>
  <c r="KPU114" i="82"/>
  <c r="KPT114" i="82"/>
  <c r="KPS114" i="82"/>
  <c r="KPR114" i="82"/>
  <c r="KPQ114" i="82"/>
  <c r="KPP114" i="82"/>
  <c r="KPO114" i="82"/>
  <c r="KPN114" i="82"/>
  <c r="KPM114" i="82"/>
  <c r="KPL114" i="82"/>
  <c r="KPK114" i="82"/>
  <c r="KPJ114" i="82"/>
  <c r="KPI114" i="82"/>
  <c r="KPH114" i="82"/>
  <c r="KPG114" i="82"/>
  <c r="KPF114" i="82"/>
  <c r="KPE114" i="82"/>
  <c r="KPD114" i="82"/>
  <c r="KPC114" i="82"/>
  <c r="KPB114" i="82"/>
  <c r="KPA114" i="82"/>
  <c r="KOZ114" i="82"/>
  <c r="KOY114" i="82"/>
  <c r="KOX114" i="82"/>
  <c r="KOW114" i="82"/>
  <c r="KOV114" i="82"/>
  <c r="KOU114" i="82"/>
  <c r="KOT114" i="82"/>
  <c r="KOS114" i="82"/>
  <c r="KOR114" i="82"/>
  <c r="KOQ114" i="82"/>
  <c r="KOP114" i="82"/>
  <c r="KOO114" i="82"/>
  <c r="KON114" i="82"/>
  <c r="KOM114" i="82"/>
  <c r="KOL114" i="82"/>
  <c r="KOK114" i="82"/>
  <c r="KOJ114" i="82"/>
  <c r="KOI114" i="82"/>
  <c r="KOH114" i="82"/>
  <c r="KOG114" i="82"/>
  <c r="KOF114" i="82"/>
  <c r="KOE114" i="82"/>
  <c r="KOD114" i="82"/>
  <c r="KOC114" i="82"/>
  <c r="KOB114" i="82"/>
  <c r="KOA114" i="82"/>
  <c r="KNZ114" i="82"/>
  <c r="KNY114" i="82"/>
  <c r="KNX114" i="82"/>
  <c r="KNW114" i="82"/>
  <c r="KNV114" i="82"/>
  <c r="KNU114" i="82"/>
  <c r="KNT114" i="82"/>
  <c r="KNS114" i="82"/>
  <c r="KNR114" i="82"/>
  <c r="KNQ114" i="82"/>
  <c r="KNP114" i="82"/>
  <c r="KNO114" i="82"/>
  <c r="KNN114" i="82"/>
  <c r="KNM114" i="82"/>
  <c r="KNL114" i="82"/>
  <c r="KNK114" i="82"/>
  <c r="KNJ114" i="82"/>
  <c r="KNI114" i="82"/>
  <c r="KNH114" i="82"/>
  <c r="KNG114" i="82"/>
  <c r="KNF114" i="82"/>
  <c r="KNE114" i="82"/>
  <c r="KND114" i="82"/>
  <c r="KNC114" i="82"/>
  <c r="KNB114" i="82"/>
  <c r="KNA114" i="82"/>
  <c r="KMZ114" i="82"/>
  <c r="KMY114" i="82"/>
  <c r="KMX114" i="82"/>
  <c r="KMW114" i="82"/>
  <c r="KMV114" i="82"/>
  <c r="KMU114" i="82"/>
  <c r="KMT114" i="82"/>
  <c r="KMS114" i="82"/>
  <c r="KMR114" i="82"/>
  <c r="KMQ114" i="82"/>
  <c r="KMP114" i="82"/>
  <c r="KMO114" i="82"/>
  <c r="KMN114" i="82"/>
  <c r="KMM114" i="82"/>
  <c r="KML114" i="82"/>
  <c r="KMK114" i="82"/>
  <c r="KMJ114" i="82"/>
  <c r="KMI114" i="82"/>
  <c r="KMH114" i="82"/>
  <c r="KMG114" i="82"/>
  <c r="KMF114" i="82"/>
  <c r="KME114" i="82"/>
  <c r="KMD114" i="82"/>
  <c r="KMC114" i="82"/>
  <c r="KMB114" i="82"/>
  <c r="KMA114" i="82"/>
  <c r="KLZ114" i="82"/>
  <c r="KLY114" i="82"/>
  <c r="KLX114" i="82"/>
  <c r="KLW114" i="82"/>
  <c r="KLV114" i="82"/>
  <c r="KLU114" i="82"/>
  <c r="KLT114" i="82"/>
  <c r="KLS114" i="82"/>
  <c r="KLR114" i="82"/>
  <c r="KLQ114" i="82"/>
  <c r="KLP114" i="82"/>
  <c r="KLO114" i="82"/>
  <c r="KLN114" i="82"/>
  <c r="KLM114" i="82"/>
  <c r="KLL114" i="82"/>
  <c r="KLK114" i="82"/>
  <c r="KLJ114" i="82"/>
  <c r="KLI114" i="82"/>
  <c r="KLH114" i="82"/>
  <c r="KLG114" i="82"/>
  <c r="KLF114" i="82"/>
  <c r="KLE114" i="82"/>
  <c r="KLD114" i="82"/>
  <c r="KLC114" i="82"/>
  <c r="KLB114" i="82"/>
  <c r="KLA114" i="82"/>
  <c r="KKZ114" i="82"/>
  <c r="KKY114" i="82"/>
  <c r="KKX114" i="82"/>
  <c r="KKW114" i="82"/>
  <c r="KKV114" i="82"/>
  <c r="KKU114" i="82"/>
  <c r="KKT114" i="82"/>
  <c r="KKS114" i="82"/>
  <c r="KKR114" i="82"/>
  <c r="KKQ114" i="82"/>
  <c r="KKP114" i="82"/>
  <c r="KKO114" i="82"/>
  <c r="KKN114" i="82"/>
  <c r="KKM114" i="82"/>
  <c r="KKL114" i="82"/>
  <c r="KKK114" i="82"/>
  <c r="KKJ114" i="82"/>
  <c r="KKI114" i="82"/>
  <c r="KKH114" i="82"/>
  <c r="KKG114" i="82"/>
  <c r="KKF114" i="82"/>
  <c r="KKE114" i="82"/>
  <c r="KKD114" i="82"/>
  <c r="KKC114" i="82"/>
  <c r="KKB114" i="82"/>
  <c r="KKA114" i="82"/>
  <c r="KJZ114" i="82"/>
  <c r="KJY114" i="82"/>
  <c r="KJX114" i="82"/>
  <c r="KJW114" i="82"/>
  <c r="KJV114" i="82"/>
  <c r="KJU114" i="82"/>
  <c r="KJT114" i="82"/>
  <c r="KJS114" i="82"/>
  <c r="KJR114" i="82"/>
  <c r="KJQ114" i="82"/>
  <c r="KJP114" i="82"/>
  <c r="KJO114" i="82"/>
  <c r="KJN114" i="82"/>
  <c r="KJM114" i="82"/>
  <c r="KJL114" i="82"/>
  <c r="KJK114" i="82"/>
  <c r="KJJ114" i="82"/>
  <c r="KJI114" i="82"/>
  <c r="KJH114" i="82"/>
  <c r="KJG114" i="82"/>
  <c r="KJF114" i="82"/>
  <c r="KJE114" i="82"/>
  <c r="KJD114" i="82"/>
  <c r="KJC114" i="82"/>
  <c r="KJB114" i="82"/>
  <c r="KJA114" i="82"/>
  <c r="KIZ114" i="82"/>
  <c r="KIY114" i="82"/>
  <c r="KIX114" i="82"/>
  <c r="KIW114" i="82"/>
  <c r="KIV114" i="82"/>
  <c r="KIU114" i="82"/>
  <c r="KIT114" i="82"/>
  <c r="KIS114" i="82"/>
  <c r="KIR114" i="82"/>
  <c r="KIQ114" i="82"/>
  <c r="KIP114" i="82"/>
  <c r="KIO114" i="82"/>
  <c r="KIN114" i="82"/>
  <c r="KIM114" i="82"/>
  <c r="KIL114" i="82"/>
  <c r="KIK114" i="82"/>
  <c r="KIJ114" i="82"/>
  <c r="KII114" i="82"/>
  <c r="KIH114" i="82"/>
  <c r="KIG114" i="82"/>
  <c r="KIF114" i="82"/>
  <c r="KIE114" i="82"/>
  <c r="KID114" i="82"/>
  <c r="KIC114" i="82"/>
  <c r="KIB114" i="82"/>
  <c r="KIA114" i="82"/>
  <c r="KHZ114" i="82"/>
  <c r="KHY114" i="82"/>
  <c r="KHX114" i="82"/>
  <c r="KHW114" i="82"/>
  <c r="KHV114" i="82"/>
  <c r="KHU114" i="82"/>
  <c r="KHT114" i="82"/>
  <c r="KHS114" i="82"/>
  <c r="KHR114" i="82"/>
  <c r="KHQ114" i="82"/>
  <c r="KHP114" i="82"/>
  <c r="KHO114" i="82"/>
  <c r="KHN114" i="82"/>
  <c r="KHM114" i="82"/>
  <c r="KHL114" i="82"/>
  <c r="KHK114" i="82"/>
  <c r="KHJ114" i="82"/>
  <c r="KHI114" i="82"/>
  <c r="KHH114" i="82"/>
  <c r="KHG114" i="82"/>
  <c r="KHF114" i="82"/>
  <c r="KHE114" i="82"/>
  <c r="KHD114" i="82"/>
  <c r="KHC114" i="82"/>
  <c r="KHB114" i="82"/>
  <c r="KHA114" i="82"/>
  <c r="KGZ114" i="82"/>
  <c r="KGY114" i="82"/>
  <c r="KGX114" i="82"/>
  <c r="KGW114" i="82"/>
  <c r="KGV114" i="82"/>
  <c r="KGU114" i="82"/>
  <c r="KGT114" i="82"/>
  <c r="KGS114" i="82"/>
  <c r="KGR114" i="82"/>
  <c r="KGQ114" i="82"/>
  <c r="KGP114" i="82"/>
  <c r="KGO114" i="82"/>
  <c r="KGN114" i="82"/>
  <c r="KGM114" i="82"/>
  <c r="KGL114" i="82"/>
  <c r="KGK114" i="82"/>
  <c r="KGJ114" i="82"/>
  <c r="KGI114" i="82"/>
  <c r="KGH114" i="82"/>
  <c r="KGG114" i="82"/>
  <c r="KGF114" i="82"/>
  <c r="KGE114" i="82"/>
  <c r="KGD114" i="82"/>
  <c r="KGC114" i="82"/>
  <c r="KGB114" i="82"/>
  <c r="KGA114" i="82"/>
  <c r="KFZ114" i="82"/>
  <c r="KFY114" i="82"/>
  <c r="KFX114" i="82"/>
  <c r="KFW114" i="82"/>
  <c r="KFV114" i="82"/>
  <c r="KFU114" i="82"/>
  <c r="KFT114" i="82"/>
  <c r="KFS114" i="82"/>
  <c r="KFR114" i="82"/>
  <c r="KFQ114" i="82"/>
  <c r="KFP114" i="82"/>
  <c r="KFO114" i="82"/>
  <c r="KFN114" i="82"/>
  <c r="KFM114" i="82"/>
  <c r="KFL114" i="82"/>
  <c r="KFK114" i="82"/>
  <c r="KFJ114" i="82"/>
  <c r="KFI114" i="82"/>
  <c r="KFH114" i="82"/>
  <c r="KFG114" i="82"/>
  <c r="KFF114" i="82"/>
  <c r="KFE114" i="82"/>
  <c r="KFD114" i="82"/>
  <c r="KFC114" i="82"/>
  <c r="KFB114" i="82"/>
  <c r="KFA114" i="82"/>
  <c r="KEZ114" i="82"/>
  <c r="KEY114" i="82"/>
  <c r="KEX114" i="82"/>
  <c r="KEW114" i="82"/>
  <c r="KEV114" i="82"/>
  <c r="KEU114" i="82"/>
  <c r="KET114" i="82"/>
  <c r="KES114" i="82"/>
  <c r="KER114" i="82"/>
  <c r="KEQ114" i="82"/>
  <c r="KEP114" i="82"/>
  <c r="KEO114" i="82"/>
  <c r="KEN114" i="82"/>
  <c r="KEM114" i="82"/>
  <c r="KEL114" i="82"/>
  <c r="KEK114" i="82"/>
  <c r="KEJ114" i="82"/>
  <c r="KEI114" i="82"/>
  <c r="KEH114" i="82"/>
  <c r="KEG114" i="82"/>
  <c r="KEF114" i="82"/>
  <c r="KEE114" i="82"/>
  <c r="KED114" i="82"/>
  <c r="KEC114" i="82"/>
  <c r="KEB114" i="82"/>
  <c r="KEA114" i="82"/>
  <c r="KDZ114" i="82"/>
  <c r="KDY114" i="82"/>
  <c r="KDX114" i="82"/>
  <c r="KDW114" i="82"/>
  <c r="KDV114" i="82"/>
  <c r="KDU114" i="82"/>
  <c r="KDT114" i="82"/>
  <c r="KDS114" i="82"/>
  <c r="KDR114" i="82"/>
  <c r="KDQ114" i="82"/>
  <c r="KDP114" i="82"/>
  <c r="KDO114" i="82"/>
  <c r="KDN114" i="82"/>
  <c r="KDM114" i="82"/>
  <c r="KDL114" i="82"/>
  <c r="KDK114" i="82"/>
  <c r="KDJ114" i="82"/>
  <c r="KDI114" i="82"/>
  <c r="KDH114" i="82"/>
  <c r="KDG114" i="82"/>
  <c r="KDF114" i="82"/>
  <c r="KDE114" i="82"/>
  <c r="KDD114" i="82"/>
  <c r="KDC114" i="82"/>
  <c r="KDB114" i="82"/>
  <c r="KDA114" i="82"/>
  <c r="KCZ114" i="82"/>
  <c r="KCY114" i="82"/>
  <c r="KCX114" i="82"/>
  <c r="KCW114" i="82"/>
  <c r="KCV114" i="82"/>
  <c r="KCU114" i="82"/>
  <c r="KCT114" i="82"/>
  <c r="KCS114" i="82"/>
  <c r="KCR114" i="82"/>
  <c r="KCQ114" i="82"/>
  <c r="KCP114" i="82"/>
  <c r="KCO114" i="82"/>
  <c r="KCN114" i="82"/>
  <c r="KCM114" i="82"/>
  <c r="KCL114" i="82"/>
  <c r="KCK114" i="82"/>
  <c r="KCJ114" i="82"/>
  <c r="KCI114" i="82"/>
  <c r="KCH114" i="82"/>
  <c r="KCG114" i="82"/>
  <c r="KCF114" i="82"/>
  <c r="KCE114" i="82"/>
  <c r="KCD114" i="82"/>
  <c r="KCC114" i="82"/>
  <c r="KCB114" i="82"/>
  <c r="KCA114" i="82"/>
  <c r="KBZ114" i="82"/>
  <c r="KBY114" i="82"/>
  <c r="KBX114" i="82"/>
  <c r="KBW114" i="82"/>
  <c r="KBV114" i="82"/>
  <c r="KBU114" i="82"/>
  <c r="KBT114" i="82"/>
  <c r="KBS114" i="82"/>
  <c r="KBR114" i="82"/>
  <c r="KBQ114" i="82"/>
  <c r="KBP114" i="82"/>
  <c r="KBO114" i="82"/>
  <c r="KBN114" i="82"/>
  <c r="KBM114" i="82"/>
  <c r="KBL114" i="82"/>
  <c r="KBK114" i="82"/>
  <c r="KBJ114" i="82"/>
  <c r="KBI114" i="82"/>
  <c r="KBH114" i="82"/>
  <c r="KBG114" i="82"/>
  <c r="KBF114" i="82"/>
  <c r="KBE114" i="82"/>
  <c r="KBD114" i="82"/>
  <c r="KBC114" i="82"/>
  <c r="KBB114" i="82"/>
  <c r="KBA114" i="82"/>
  <c r="KAZ114" i="82"/>
  <c r="KAY114" i="82"/>
  <c r="KAX114" i="82"/>
  <c r="KAW114" i="82"/>
  <c r="KAV114" i="82"/>
  <c r="KAU114" i="82"/>
  <c r="KAT114" i="82"/>
  <c r="KAS114" i="82"/>
  <c r="KAR114" i="82"/>
  <c r="KAQ114" i="82"/>
  <c r="KAP114" i="82"/>
  <c r="KAO114" i="82"/>
  <c r="KAN114" i="82"/>
  <c r="KAM114" i="82"/>
  <c r="KAL114" i="82"/>
  <c r="KAK114" i="82"/>
  <c r="KAJ114" i="82"/>
  <c r="KAI114" i="82"/>
  <c r="KAH114" i="82"/>
  <c r="KAG114" i="82"/>
  <c r="KAF114" i="82"/>
  <c r="KAE114" i="82"/>
  <c r="KAD114" i="82"/>
  <c r="KAC114" i="82"/>
  <c r="KAB114" i="82"/>
  <c r="KAA114" i="82"/>
  <c r="JZZ114" i="82"/>
  <c r="JZY114" i="82"/>
  <c r="JZX114" i="82"/>
  <c r="JZW114" i="82"/>
  <c r="JZV114" i="82"/>
  <c r="JZU114" i="82"/>
  <c r="JZT114" i="82"/>
  <c r="JZS114" i="82"/>
  <c r="JZR114" i="82"/>
  <c r="JZQ114" i="82"/>
  <c r="JZP114" i="82"/>
  <c r="JZO114" i="82"/>
  <c r="JZN114" i="82"/>
  <c r="JZM114" i="82"/>
  <c r="JZL114" i="82"/>
  <c r="JZK114" i="82"/>
  <c r="JZJ114" i="82"/>
  <c r="JZI114" i="82"/>
  <c r="JZH114" i="82"/>
  <c r="JZG114" i="82"/>
  <c r="JZF114" i="82"/>
  <c r="JZE114" i="82"/>
  <c r="JZD114" i="82"/>
  <c r="JZC114" i="82"/>
  <c r="JZB114" i="82"/>
  <c r="JZA114" i="82"/>
  <c r="JYZ114" i="82"/>
  <c r="JYY114" i="82"/>
  <c r="JYX114" i="82"/>
  <c r="JYW114" i="82"/>
  <c r="JYV114" i="82"/>
  <c r="JYU114" i="82"/>
  <c r="JYT114" i="82"/>
  <c r="JYS114" i="82"/>
  <c r="JYR114" i="82"/>
  <c r="JYQ114" i="82"/>
  <c r="JYP114" i="82"/>
  <c r="JYO114" i="82"/>
  <c r="JYN114" i="82"/>
  <c r="JYM114" i="82"/>
  <c r="JYL114" i="82"/>
  <c r="JYK114" i="82"/>
  <c r="JYJ114" i="82"/>
  <c r="JYI114" i="82"/>
  <c r="JYH114" i="82"/>
  <c r="JYG114" i="82"/>
  <c r="JYF114" i="82"/>
  <c r="JYE114" i="82"/>
  <c r="JYD114" i="82"/>
  <c r="JYC114" i="82"/>
  <c r="JYB114" i="82"/>
  <c r="JYA114" i="82"/>
  <c r="JXZ114" i="82"/>
  <c r="JXY114" i="82"/>
  <c r="JXX114" i="82"/>
  <c r="JXW114" i="82"/>
  <c r="JXV114" i="82"/>
  <c r="JXU114" i="82"/>
  <c r="JXT114" i="82"/>
  <c r="JXS114" i="82"/>
  <c r="JXR114" i="82"/>
  <c r="JXQ114" i="82"/>
  <c r="JXP114" i="82"/>
  <c r="JXO114" i="82"/>
  <c r="JXN114" i="82"/>
  <c r="JXM114" i="82"/>
  <c r="JXL114" i="82"/>
  <c r="JXK114" i="82"/>
  <c r="JXJ114" i="82"/>
  <c r="JXI114" i="82"/>
  <c r="JXH114" i="82"/>
  <c r="JXG114" i="82"/>
  <c r="JXF114" i="82"/>
  <c r="JXE114" i="82"/>
  <c r="JXD114" i="82"/>
  <c r="JXC114" i="82"/>
  <c r="JXB114" i="82"/>
  <c r="JXA114" i="82"/>
  <c r="JWZ114" i="82"/>
  <c r="JWY114" i="82"/>
  <c r="JWX114" i="82"/>
  <c r="JWW114" i="82"/>
  <c r="JWV114" i="82"/>
  <c r="JWU114" i="82"/>
  <c r="JWT114" i="82"/>
  <c r="JWS114" i="82"/>
  <c r="JWR114" i="82"/>
  <c r="JWQ114" i="82"/>
  <c r="JWP114" i="82"/>
  <c r="JWO114" i="82"/>
  <c r="JWN114" i="82"/>
  <c r="JWM114" i="82"/>
  <c r="JWL114" i="82"/>
  <c r="JWK114" i="82"/>
  <c r="JWJ114" i="82"/>
  <c r="JWI114" i="82"/>
  <c r="JWH114" i="82"/>
  <c r="JWG114" i="82"/>
  <c r="JWF114" i="82"/>
  <c r="JWE114" i="82"/>
  <c r="JWD114" i="82"/>
  <c r="JWC114" i="82"/>
  <c r="JWB114" i="82"/>
  <c r="JWA114" i="82"/>
  <c r="JVZ114" i="82"/>
  <c r="JVY114" i="82"/>
  <c r="JVX114" i="82"/>
  <c r="JVW114" i="82"/>
  <c r="JVV114" i="82"/>
  <c r="JVU114" i="82"/>
  <c r="JVT114" i="82"/>
  <c r="JVS114" i="82"/>
  <c r="JVR114" i="82"/>
  <c r="JVQ114" i="82"/>
  <c r="JVP114" i="82"/>
  <c r="JVO114" i="82"/>
  <c r="JVN114" i="82"/>
  <c r="JVM114" i="82"/>
  <c r="JVL114" i="82"/>
  <c r="JVK114" i="82"/>
  <c r="JVJ114" i="82"/>
  <c r="JVI114" i="82"/>
  <c r="JVH114" i="82"/>
  <c r="JVG114" i="82"/>
  <c r="JVF114" i="82"/>
  <c r="JVE114" i="82"/>
  <c r="JVD114" i="82"/>
  <c r="JVC114" i="82"/>
  <c r="JVB114" i="82"/>
  <c r="JVA114" i="82"/>
  <c r="JUZ114" i="82"/>
  <c r="JUY114" i="82"/>
  <c r="JUX114" i="82"/>
  <c r="JUW114" i="82"/>
  <c r="JUV114" i="82"/>
  <c r="JUU114" i="82"/>
  <c r="JUT114" i="82"/>
  <c r="JUS114" i="82"/>
  <c r="JUR114" i="82"/>
  <c r="JUQ114" i="82"/>
  <c r="JUP114" i="82"/>
  <c r="JUO114" i="82"/>
  <c r="JUN114" i="82"/>
  <c r="JUM114" i="82"/>
  <c r="JUL114" i="82"/>
  <c r="JUK114" i="82"/>
  <c r="JUJ114" i="82"/>
  <c r="JUI114" i="82"/>
  <c r="JUH114" i="82"/>
  <c r="JUG114" i="82"/>
  <c r="JUF114" i="82"/>
  <c r="JUE114" i="82"/>
  <c r="JUD114" i="82"/>
  <c r="JUC114" i="82"/>
  <c r="JUB114" i="82"/>
  <c r="JUA114" i="82"/>
  <c r="JTZ114" i="82"/>
  <c r="JTY114" i="82"/>
  <c r="JTX114" i="82"/>
  <c r="JTW114" i="82"/>
  <c r="JTV114" i="82"/>
  <c r="JTU114" i="82"/>
  <c r="JTT114" i="82"/>
  <c r="JTS114" i="82"/>
  <c r="JTR114" i="82"/>
  <c r="JTQ114" i="82"/>
  <c r="JTP114" i="82"/>
  <c r="JTO114" i="82"/>
  <c r="JTN114" i="82"/>
  <c r="JTM114" i="82"/>
  <c r="JTL114" i="82"/>
  <c r="JTK114" i="82"/>
  <c r="JTJ114" i="82"/>
  <c r="JTI114" i="82"/>
  <c r="JTH114" i="82"/>
  <c r="JTG114" i="82"/>
  <c r="JTF114" i="82"/>
  <c r="JTE114" i="82"/>
  <c r="JTD114" i="82"/>
  <c r="JTC114" i="82"/>
  <c r="JTB114" i="82"/>
  <c r="JTA114" i="82"/>
  <c r="JSZ114" i="82"/>
  <c r="JSY114" i="82"/>
  <c r="JSX114" i="82"/>
  <c r="JSW114" i="82"/>
  <c r="JSV114" i="82"/>
  <c r="JSU114" i="82"/>
  <c r="JST114" i="82"/>
  <c r="JSS114" i="82"/>
  <c r="JSR114" i="82"/>
  <c r="JSQ114" i="82"/>
  <c r="JSP114" i="82"/>
  <c r="JSO114" i="82"/>
  <c r="JSN114" i="82"/>
  <c r="JSM114" i="82"/>
  <c r="JSL114" i="82"/>
  <c r="JSK114" i="82"/>
  <c r="JSJ114" i="82"/>
  <c r="JSI114" i="82"/>
  <c r="JSH114" i="82"/>
  <c r="JSG114" i="82"/>
  <c r="JSF114" i="82"/>
  <c r="JSE114" i="82"/>
  <c r="JSD114" i="82"/>
  <c r="JSC114" i="82"/>
  <c r="JSB114" i="82"/>
  <c r="JSA114" i="82"/>
  <c r="JRZ114" i="82"/>
  <c r="JRY114" i="82"/>
  <c r="JRX114" i="82"/>
  <c r="JRW114" i="82"/>
  <c r="JRV114" i="82"/>
  <c r="JRU114" i="82"/>
  <c r="JRT114" i="82"/>
  <c r="JRS114" i="82"/>
  <c r="JRR114" i="82"/>
  <c r="JRQ114" i="82"/>
  <c r="JRP114" i="82"/>
  <c r="JRO114" i="82"/>
  <c r="JRN114" i="82"/>
  <c r="JRM114" i="82"/>
  <c r="JRL114" i="82"/>
  <c r="JRK114" i="82"/>
  <c r="JRJ114" i="82"/>
  <c r="JRI114" i="82"/>
  <c r="JRH114" i="82"/>
  <c r="JRG114" i="82"/>
  <c r="JRF114" i="82"/>
  <c r="JRE114" i="82"/>
  <c r="JRD114" i="82"/>
  <c r="JRC114" i="82"/>
  <c r="JRB114" i="82"/>
  <c r="JRA114" i="82"/>
  <c r="JQZ114" i="82"/>
  <c r="JQY114" i="82"/>
  <c r="JQX114" i="82"/>
  <c r="JQW114" i="82"/>
  <c r="JQV114" i="82"/>
  <c r="JQU114" i="82"/>
  <c r="JQT114" i="82"/>
  <c r="JQS114" i="82"/>
  <c r="JQR114" i="82"/>
  <c r="JQQ114" i="82"/>
  <c r="JQP114" i="82"/>
  <c r="JQO114" i="82"/>
  <c r="JQN114" i="82"/>
  <c r="JQM114" i="82"/>
  <c r="JQL114" i="82"/>
  <c r="JQK114" i="82"/>
  <c r="JQJ114" i="82"/>
  <c r="JQI114" i="82"/>
  <c r="JQH114" i="82"/>
  <c r="JQG114" i="82"/>
  <c r="JQF114" i="82"/>
  <c r="JQE114" i="82"/>
  <c r="JQD114" i="82"/>
  <c r="JQC114" i="82"/>
  <c r="JQB114" i="82"/>
  <c r="JQA114" i="82"/>
  <c r="JPZ114" i="82"/>
  <c r="JPY114" i="82"/>
  <c r="JPX114" i="82"/>
  <c r="JPW114" i="82"/>
  <c r="JPV114" i="82"/>
  <c r="JPU114" i="82"/>
  <c r="JPT114" i="82"/>
  <c r="JPS114" i="82"/>
  <c r="JPR114" i="82"/>
  <c r="JPQ114" i="82"/>
  <c r="JPP114" i="82"/>
  <c r="JPO114" i="82"/>
  <c r="JPN114" i="82"/>
  <c r="JPM114" i="82"/>
  <c r="JPL114" i="82"/>
  <c r="JPK114" i="82"/>
  <c r="JPJ114" i="82"/>
  <c r="JPI114" i="82"/>
  <c r="JPH114" i="82"/>
  <c r="JPG114" i="82"/>
  <c r="JPF114" i="82"/>
  <c r="JPE114" i="82"/>
  <c r="JPD114" i="82"/>
  <c r="JPC114" i="82"/>
  <c r="JPB114" i="82"/>
  <c r="JPA114" i="82"/>
  <c r="JOZ114" i="82"/>
  <c r="JOY114" i="82"/>
  <c r="JOX114" i="82"/>
  <c r="JOW114" i="82"/>
  <c r="JOV114" i="82"/>
  <c r="JOU114" i="82"/>
  <c r="JOT114" i="82"/>
  <c r="JOS114" i="82"/>
  <c r="JOR114" i="82"/>
  <c r="JOQ114" i="82"/>
  <c r="JOP114" i="82"/>
  <c r="JOO114" i="82"/>
  <c r="JON114" i="82"/>
  <c r="JOM114" i="82"/>
  <c r="JOL114" i="82"/>
  <c r="JOK114" i="82"/>
  <c r="JOJ114" i="82"/>
  <c r="JOI114" i="82"/>
  <c r="JOH114" i="82"/>
  <c r="JOG114" i="82"/>
  <c r="JOF114" i="82"/>
  <c r="JOE114" i="82"/>
  <c r="JOD114" i="82"/>
  <c r="JOC114" i="82"/>
  <c r="JOB114" i="82"/>
  <c r="JOA114" i="82"/>
  <c r="JNZ114" i="82"/>
  <c r="JNY114" i="82"/>
  <c r="JNX114" i="82"/>
  <c r="JNW114" i="82"/>
  <c r="JNV114" i="82"/>
  <c r="JNU114" i="82"/>
  <c r="JNT114" i="82"/>
  <c r="JNS114" i="82"/>
  <c r="JNR114" i="82"/>
  <c r="JNQ114" i="82"/>
  <c r="JNP114" i="82"/>
  <c r="JNO114" i="82"/>
  <c r="JNN114" i="82"/>
  <c r="JNM114" i="82"/>
  <c r="JNL114" i="82"/>
  <c r="JNK114" i="82"/>
  <c r="JNJ114" i="82"/>
  <c r="JNI114" i="82"/>
  <c r="JNH114" i="82"/>
  <c r="JNG114" i="82"/>
  <c r="JNF114" i="82"/>
  <c r="JNE114" i="82"/>
  <c r="JND114" i="82"/>
  <c r="JNC114" i="82"/>
  <c r="JNB114" i="82"/>
  <c r="JNA114" i="82"/>
  <c r="JMZ114" i="82"/>
  <c r="JMY114" i="82"/>
  <c r="JMX114" i="82"/>
  <c r="JMW114" i="82"/>
  <c r="JMV114" i="82"/>
  <c r="JMU114" i="82"/>
  <c r="JMT114" i="82"/>
  <c r="JMS114" i="82"/>
  <c r="JMR114" i="82"/>
  <c r="JMQ114" i="82"/>
  <c r="JMP114" i="82"/>
  <c r="JMO114" i="82"/>
  <c r="JMN114" i="82"/>
  <c r="JMM114" i="82"/>
  <c r="JML114" i="82"/>
  <c r="JMK114" i="82"/>
  <c r="JMJ114" i="82"/>
  <c r="JMI114" i="82"/>
  <c r="JMH114" i="82"/>
  <c r="JMG114" i="82"/>
  <c r="JMF114" i="82"/>
  <c r="JME114" i="82"/>
  <c r="JMD114" i="82"/>
  <c r="JMC114" i="82"/>
  <c r="JMB114" i="82"/>
  <c r="JMA114" i="82"/>
  <c r="JLZ114" i="82"/>
  <c r="JLY114" i="82"/>
  <c r="JLX114" i="82"/>
  <c r="JLW114" i="82"/>
  <c r="JLV114" i="82"/>
  <c r="JLU114" i="82"/>
  <c r="JLT114" i="82"/>
  <c r="JLS114" i="82"/>
  <c r="JLR114" i="82"/>
  <c r="JLQ114" i="82"/>
  <c r="JLP114" i="82"/>
  <c r="JLO114" i="82"/>
  <c r="JLN114" i="82"/>
  <c r="JLM114" i="82"/>
  <c r="JLL114" i="82"/>
  <c r="JLK114" i="82"/>
  <c r="JLJ114" i="82"/>
  <c r="JLI114" i="82"/>
  <c r="JLH114" i="82"/>
  <c r="JLG114" i="82"/>
  <c r="JLF114" i="82"/>
  <c r="JLE114" i="82"/>
  <c r="JLD114" i="82"/>
  <c r="JLC114" i="82"/>
  <c r="JLB114" i="82"/>
  <c r="JLA114" i="82"/>
  <c r="JKZ114" i="82"/>
  <c r="JKY114" i="82"/>
  <c r="JKX114" i="82"/>
  <c r="JKW114" i="82"/>
  <c r="JKV114" i="82"/>
  <c r="JKU114" i="82"/>
  <c r="JKT114" i="82"/>
  <c r="JKS114" i="82"/>
  <c r="JKR114" i="82"/>
  <c r="JKQ114" i="82"/>
  <c r="JKP114" i="82"/>
  <c r="JKO114" i="82"/>
  <c r="JKN114" i="82"/>
  <c r="JKM114" i="82"/>
  <c r="JKL114" i="82"/>
  <c r="JKK114" i="82"/>
  <c r="JKJ114" i="82"/>
  <c r="JKI114" i="82"/>
  <c r="JKH114" i="82"/>
  <c r="JKG114" i="82"/>
  <c r="JKF114" i="82"/>
  <c r="JKE114" i="82"/>
  <c r="JKD114" i="82"/>
  <c r="JKC114" i="82"/>
  <c r="JKB114" i="82"/>
  <c r="JKA114" i="82"/>
  <c r="JJZ114" i="82"/>
  <c r="JJY114" i="82"/>
  <c r="JJX114" i="82"/>
  <c r="JJW114" i="82"/>
  <c r="JJV114" i="82"/>
  <c r="JJU114" i="82"/>
  <c r="JJT114" i="82"/>
  <c r="JJS114" i="82"/>
  <c r="JJR114" i="82"/>
  <c r="JJQ114" i="82"/>
  <c r="JJP114" i="82"/>
  <c r="JJO114" i="82"/>
  <c r="JJN114" i="82"/>
  <c r="JJM114" i="82"/>
  <c r="JJL114" i="82"/>
  <c r="JJK114" i="82"/>
  <c r="JJJ114" i="82"/>
  <c r="JJI114" i="82"/>
  <c r="JJH114" i="82"/>
  <c r="JJG114" i="82"/>
  <c r="JJF114" i="82"/>
  <c r="JJE114" i="82"/>
  <c r="JJD114" i="82"/>
  <c r="JJC114" i="82"/>
  <c r="JJB114" i="82"/>
  <c r="JJA114" i="82"/>
  <c r="JIZ114" i="82"/>
  <c r="JIY114" i="82"/>
  <c r="JIX114" i="82"/>
  <c r="JIW114" i="82"/>
  <c r="JIV114" i="82"/>
  <c r="JIU114" i="82"/>
  <c r="JIT114" i="82"/>
  <c r="JIS114" i="82"/>
  <c r="JIR114" i="82"/>
  <c r="JIQ114" i="82"/>
  <c r="JIP114" i="82"/>
  <c r="JIO114" i="82"/>
  <c r="JIN114" i="82"/>
  <c r="JIM114" i="82"/>
  <c r="JIL114" i="82"/>
  <c r="JIK114" i="82"/>
  <c r="JIJ114" i="82"/>
  <c r="JII114" i="82"/>
  <c r="JIH114" i="82"/>
  <c r="JIG114" i="82"/>
  <c r="JIF114" i="82"/>
  <c r="JIE114" i="82"/>
  <c r="JID114" i="82"/>
  <c r="JIC114" i="82"/>
  <c r="JIB114" i="82"/>
  <c r="JIA114" i="82"/>
  <c r="JHZ114" i="82"/>
  <c r="JHY114" i="82"/>
  <c r="JHX114" i="82"/>
  <c r="JHW114" i="82"/>
  <c r="JHV114" i="82"/>
  <c r="JHU114" i="82"/>
  <c r="JHT114" i="82"/>
  <c r="JHS114" i="82"/>
  <c r="JHR114" i="82"/>
  <c r="JHQ114" i="82"/>
  <c r="JHP114" i="82"/>
  <c r="JHO114" i="82"/>
  <c r="JHN114" i="82"/>
  <c r="JHM114" i="82"/>
  <c r="JHL114" i="82"/>
  <c r="JHK114" i="82"/>
  <c r="JHJ114" i="82"/>
  <c r="JHI114" i="82"/>
  <c r="JHH114" i="82"/>
  <c r="JHG114" i="82"/>
  <c r="JHF114" i="82"/>
  <c r="JHE114" i="82"/>
  <c r="JHD114" i="82"/>
  <c r="JHC114" i="82"/>
  <c r="JHB114" i="82"/>
  <c r="JHA114" i="82"/>
  <c r="JGZ114" i="82"/>
  <c r="JGY114" i="82"/>
  <c r="JGX114" i="82"/>
  <c r="JGW114" i="82"/>
  <c r="JGV114" i="82"/>
  <c r="JGU114" i="82"/>
  <c r="JGT114" i="82"/>
  <c r="JGS114" i="82"/>
  <c r="JGR114" i="82"/>
  <c r="JGQ114" i="82"/>
  <c r="JGP114" i="82"/>
  <c r="JGO114" i="82"/>
  <c r="JGN114" i="82"/>
  <c r="JGM114" i="82"/>
  <c r="JGL114" i="82"/>
  <c r="JGK114" i="82"/>
  <c r="JGJ114" i="82"/>
  <c r="JGI114" i="82"/>
  <c r="JGH114" i="82"/>
  <c r="JGG114" i="82"/>
  <c r="JGF114" i="82"/>
  <c r="JGE114" i="82"/>
  <c r="JGD114" i="82"/>
  <c r="JGC114" i="82"/>
  <c r="JGB114" i="82"/>
  <c r="JGA114" i="82"/>
  <c r="JFZ114" i="82"/>
  <c r="JFY114" i="82"/>
  <c r="JFX114" i="82"/>
  <c r="JFW114" i="82"/>
  <c r="JFV114" i="82"/>
  <c r="JFU114" i="82"/>
  <c r="JFT114" i="82"/>
  <c r="JFS114" i="82"/>
  <c r="JFR114" i="82"/>
  <c r="JFQ114" i="82"/>
  <c r="JFP114" i="82"/>
  <c r="JFO114" i="82"/>
  <c r="JFN114" i="82"/>
  <c r="JFM114" i="82"/>
  <c r="JFL114" i="82"/>
  <c r="JFK114" i="82"/>
  <c r="JFJ114" i="82"/>
  <c r="JFI114" i="82"/>
  <c r="JFH114" i="82"/>
  <c r="JFG114" i="82"/>
  <c r="JFF114" i="82"/>
  <c r="JFE114" i="82"/>
  <c r="JFD114" i="82"/>
  <c r="JFC114" i="82"/>
  <c r="JFB114" i="82"/>
  <c r="JFA114" i="82"/>
  <c r="JEZ114" i="82"/>
  <c r="JEY114" i="82"/>
  <c r="JEX114" i="82"/>
  <c r="JEW114" i="82"/>
  <c r="JEV114" i="82"/>
  <c r="JEU114" i="82"/>
  <c r="JET114" i="82"/>
  <c r="JES114" i="82"/>
  <c r="JER114" i="82"/>
  <c r="JEQ114" i="82"/>
  <c r="JEP114" i="82"/>
  <c r="JEO114" i="82"/>
  <c r="JEN114" i="82"/>
  <c r="JEM114" i="82"/>
  <c r="JEL114" i="82"/>
  <c r="JEK114" i="82"/>
  <c r="JEJ114" i="82"/>
  <c r="JEI114" i="82"/>
  <c r="JEH114" i="82"/>
  <c r="JEG114" i="82"/>
  <c r="JEF114" i="82"/>
  <c r="JEE114" i="82"/>
  <c r="JED114" i="82"/>
  <c r="JEC114" i="82"/>
  <c r="JEB114" i="82"/>
  <c r="JEA114" i="82"/>
  <c r="JDZ114" i="82"/>
  <c r="JDY114" i="82"/>
  <c r="JDX114" i="82"/>
  <c r="JDW114" i="82"/>
  <c r="JDV114" i="82"/>
  <c r="JDU114" i="82"/>
  <c r="JDT114" i="82"/>
  <c r="JDS114" i="82"/>
  <c r="JDR114" i="82"/>
  <c r="JDQ114" i="82"/>
  <c r="JDP114" i="82"/>
  <c r="JDO114" i="82"/>
  <c r="JDN114" i="82"/>
  <c r="JDM114" i="82"/>
  <c r="JDL114" i="82"/>
  <c r="JDK114" i="82"/>
  <c r="JDJ114" i="82"/>
  <c r="JDI114" i="82"/>
  <c r="JDH114" i="82"/>
  <c r="JDG114" i="82"/>
  <c r="JDF114" i="82"/>
  <c r="JDE114" i="82"/>
  <c r="JDD114" i="82"/>
  <c r="JDC114" i="82"/>
  <c r="JDB114" i="82"/>
  <c r="JDA114" i="82"/>
  <c r="JCZ114" i="82"/>
  <c r="JCY114" i="82"/>
  <c r="JCX114" i="82"/>
  <c r="JCW114" i="82"/>
  <c r="JCV114" i="82"/>
  <c r="JCU114" i="82"/>
  <c r="JCT114" i="82"/>
  <c r="JCS114" i="82"/>
  <c r="JCR114" i="82"/>
  <c r="JCQ114" i="82"/>
  <c r="JCP114" i="82"/>
  <c r="JCO114" i="82"/>
  <c r="JCN114" i="82"/>
  <c r="JCM114" i="82"/>
  <c r="JCL114" i="82"/>
  <c r="JCK114" i="82"/>
  <c r="JCJ114" i="82"/>
  <c r="JCI114" i="82"/>
  <c r="JCH114" i="82"/>
  <c r="JCG114" i="82"/>
  <c r="JCF114" i="82"/>
  <c r="JCE114" i="82"/>
  <c r="JCD114" i="82"/>
  <c r="JCC114" i="82"/>
  <c r="JCB114" i="82"/>
  <c r="JCA114" i="82"/>
  <c r="JBZ114" i="82"/>
  <c r="JBY114" i="82"/>
  <c r="JBX114" i="82"/>
  <c r="JBW114" i="82"/>
  <c r="JBV114" i="82"/>
  <c r="JBU114" i="82"/>
  <c r="JBT114" i="82"/>
  <c r="JBS114" i="82"/>
  <c r="JBR114" i="82"/>
  <c r="JBQ114" i="82"/>
  <c r="JBP114" i="82"/>
  <c r="JBO114" i="82"/>
  <c r="JBN114" i="82"/>
  <c r="JBM114" i="82"/>
  <c r="JBL114" i="82"/>
  <c r="JBK114" i="82"/>
  <c r="JBJ114" i="82"/>
  <c r="JBI114" i="82"/>
  <c r="JBH114" i="82"/>
  <c r="JBG114" i="82"/>
  <c r="JBF114" i="82"/>
  <c r="JBE114" i="82"/>
  <c r="JBD114" i="82"/>
  <c r="JBC114" i="82"/>
  <c r="JBB114" i="82"/>
  <c r="JBA114" i="82"/>
  <c r="JAZ114" i="82"/>
  <c r="JAY114" i="82"/>
  <c r="JAX114" i="82"/>
  <c r="JAW114" i="82"/>
  <c r="JAV114" i="82"/>
  <c r="JAU114" i="82"/>
  <c r="JAT114" i="82"/>
  <c r="JAS114" i="82"/>
  <c r="JAR114" i="82"/>
  <c r="JAQ114" i="82"/>
  <c r="JAP114" i="82"/>
  <c r="JAO114" i="82"/>
  <c r="JAN114" i="82"/>
  <c r="JAM114" i="82"/>
  <c r="JAL114" i="82"/>
  <c r="JAK114" i="82"/>
  <c r="JAJ114" i="82"/>
  <c r="JAI114" i="82"/>
  <c r="JAH114" i="82"/>
  <c r="JAG114" i="82"/>
  <c r="JAF114" i="82"/>
  <c r="JAE114" i="82"/>
  <c r="JAD114" i="82"/>
  <c r="JAC114" i="82"/>
  <c r="JAB114" i="82"/>
  <c r="JAA114" i="82"/>
  <c r="IZZ114" i="82"/>
  <c r="IZY114" i="82"/>
  <c r="IZX114" i="82"/>
  <c r="IZW114" i="82"/>
  <c r="IZV114" i="82"/>
  <c r="IZU114" i="82"/>
  <c r="IZT114" i="82"/>
  <c r="IZS114" i="82"/>
  <c r="IZR114" i="82"/>
  <c r="IZQ114" i="82"/>
  <c r="IZP114" i="82"/>
  <c r="IZO114" i="82"/>
  <c r="IZN114" i="82"/>
  <c r="IZM114" i="82"/>
  <c r="IZL114" i="82"/>
  <c r="IZK114" i="82"/>
  <c r="IZJ114" i="82"/>
  <c r="IZI114" i="82"/>
  <c r="IZH114" i="82"/>
  <c r="IZG114" i="82"/>
  <c r="IZF114" i="82"/>
  <c r="IZE114" i="82"/>
  <c r="IZD114" i="82"/>
  <c r="IZC114" i="82"/>
  <c r="IZB114" i="82"/>
  <c r="IZA114" i="82"/>
  <c r="IYZ114" i="82"/>
  <c r="IYY114" i="82"/>
  <c r="IYX114" i="82"/>
  <c r="IYW114" i="82"/>
  <c r="IYV114" i="82"/>
  <c r="IYU114" i="82"/>
  <c r="IYT114" i="82"/>
  <c r="IYS114" i="82"/>
  <c r="IYR114" i="82"/>
  <c r="IYQ114" i="82"/>
  <c r="IYP114" i="82"/>
  <c r="IYO114" i="82"/>
  <c r="IYN114" i="82"/>
  <c r="IYM114" i="82"/>
  <c r="IYL114" i="82"/>
  <c r="IYK114" i="82"/>
  <c r="IYJ114" i="82"/>
  <c r="IYI114" i="82"/>
  <c r="IYH114" i="82"/>
  <c r="IYG114" i="82"/>
  <c r="IYF114" i="82"/>
  <c r="IYE114" i="82"/>
  <c r="IYD114" i="82"/>
  <c r="IYC114" i="82"/>
  <c r="IYB114" i="82"/>
  <c r="IYA114" i="82"/>
  <c r="IXZ114" i="82"/>
  <c r="IXY114" i="82"/>
  <c r="IXX114" i="82"/>
  <c r="IXW114" i="82"/>
  <c r="IXV114" i="82"/>
  <c r="IXU114" i="82"/>
  <c r="IXT114" i="82"/>
  <c r="IXS114" i="82"/>
  <c r="IXR114" i="82"/>
  <c r="IXQ114" i="82"/>
  <c r="IXP114" i="82"/>
  <c r="IXO114" i="82"/>
  <c r="IXN114" i="82"/>
  <c r="IXM114" i="82"/>
  <c r="IXL114" i="82"/>
  <c r="IXK114" i="82"/>
  <c r="IXJ114" i="82"/>
  <c r="IXI114" i="82"/>
  <c r="IXH114" i="82"/>
  <c r="IXG114" i="82"/>
  <c r="IXF114" i="82"/>
  <c r="IXE114" i="82"/>
  <c r="IXD114" i="82"/>
  <c r="IXC114" i="82"/>
  <c r="IXB114" i="82"/>
  <c r="IXA114" i="82"/>
  <c r="IWZ114" i="82"/>
  <c r="IWY114" i="82"/>
  <c r="IWX114" i="82"/>
  <c r="IWW114" i="82"/>
  <c r="IWV114" i="82"/>
  <c r="IWU114" i="82"/>
  <c r="IWT114" i="82"/>
  <c r="IWS114" i="82"/>
  <c r="IWR114" i="82"/>
  <c r="IWQ114" i="82"/>
  <c r="IWP114" i="82"/>
  <c r="IWO114" i="82"/>
  <c r="IWN114" i="82"/>
  <c r="IWM114" i="82"/>
  <c r="IWL114" i="82"/>
  <c r="IWK114" i="82"/>
  <c r="IWJ114" i="82"/>
  <c r="IWI114" i="82"/>
  <c r="IWH114" i="82"/>
  <c r="IWG114" i="82"/>
  <c r="IWF114" i="82"/>
  <c r="IWE114" i="82"/>
  <c r="IWD114" i="82"/>
  <c r="IWC114" i="82"/>
  <c r="IWB114" i="82"/>
  <c r="IWA114" i="82"/>
  <c r="IVZ114" i="82"/>
  <c r="IVY114" i="82"/>
  <c r="IVX114" i="82"/>
  <c r="IVW114" i="82"/>
  <c r="IVV114" i="82"/>
  <c r="IVU114" i="82"/>
  <c r="IVT114" i="82"/>
  <c r="IVS114" i="82"/>
  <c r="IVR114" i="82"/>
  <c r="IVQ114" i="82"/>
  <c r="IVP114" i="82"/>
  <c r="IVO114" i="82"/>
  <c r="IVN114" i="82"/>
  <c r="IVM114" i="82"/>
  <c r="IVL114" i="82"/>
  <c r="IVK114" i="82"/>
  <c r="IVJ114" i="82"/>
  <c r="IVI114" i="82"/>
  <c r="IVH114" i="82"/>
  <c r="IVG114" i="82"/>
  <c r="IVF114" i="82"/>
  <c r="IVE114" i="82"/>
  <c r="IVD114" i="82"/>
  <c r="IVC114" i="82"/>
  <c r="IVB114" i="82"/>
  <c r="IVA114" i="82"/>
  <c r="IUZ114" i="82"/>
  <c r="IUY114" i="82"/>
  <c r="IUX114" i="82"/>
  <c r="IUW114" i="82"/>
  <c r="IUV114" i="82"/>
  <c r="IUU114" i="82"/>
  <c r="IUT114" i="82"/>
  <c r="IUS114" i="82"/>
  <c r="IUR114" i="82"/>
  <c r="IUQ114" i="82"/>
  <c r="IUP114" i="82"/>
  <c r="IUO114" i="82"/>
  <c r="IUN114" i="82"/>
  <c r="IUM114" i="82"/>
  <c r="IUL114" i="82"/>
  <c r="IUK114" i="82"/>
  <c r="IUJ114" i="82"/>
  <c r="IUI114" i="82"/>
  <c r="IUH114" i="82"/>
  <c r="IUG114" i="82"/>
  <c r="IUF114" i="82"/>
  <c r="IUE114" i="82"/>
  <c r="IUD114" i="82"/>
  <c r="IUC114" i="82"/>
  <c r="IUB114" i="82"/>
  <c r="IUA114" i="82"/>
  <c r="ITZ114" i="82"/>
  <c r="ITY114" i="82"/>
  <c r="ITX114" i="82"/>
  <c r="ITW114" i="82"/>
  <c r="ITV114" i="82"/>
  <c r="ITU114" i="82"/>
  <c r="ITT114" i="82"/>
  <c r="ITS114" i="82"/>
  <c r="ITR114" i="82"/>
  <c r="ITQ114" i="82"/>
  <c r="ITP114" i="82"/>
  <c r="ITO114" i="82"/>
  <c r="ITN114" i="82"/>
  <c r="ITM114" i="82"/>
  <c r="ITL114" i="82"/>
  <c r="ITK114" i="82"/>
  <c r="ITJ114" i="82"/>
  <c r="ITI114" i="82"/>
  <c r="ITH114" i="82"/>
  <c r="ITG114" i="82"/>
  <c r="ITF114" i="82"/>
  <c r="ITE114" i="82"/>
  <c r="ITD114" i="82"/>
  <c r="ITC114" i="82"/>
  <c r="ITB114" i="82"/>
  <c r="ITA114" i="82"/>
  <c r="ISZ114" i="82"/>
  <c r="ISY114" i="82"/>
  <c r="ISX114" i="82"/>
  <c r="ISW114" i="82"/>
  <c r="ISV114" i="82"/>
  <c r="ISU114" i="82"/>
  <c r="IST114" i="82"/>
  <c r="ISS114" i="82"/>
  <c r="ISR114" i="82"/>
  <c r="ISQ114" i="82"/>
  <c r="ISP114" i="82"/>
  <c r="ISO114" i="82"/>
  <c r="ISN114" i="82"/>
  <c r="ISM114" i="82"/>
  <c r="ISL114" i="82"/>
  <c r="ISK114" i="82"/>
  <c r="ISJ114" i="82"/>
  <c r="ISI114" i="82"/>
  <c r="ISH114" i="82"/>
  <c r="ISG114" i="82"/>
  <c r="ISF114" i="82"/>
  <c r="ISE114" i="82"/>
  <c r="ISD114" i="82"/>
  <c r="ISC114" i="82"/>
  <c r="ISB114" i="82"/>
  <c r="ISA114" i="82"/>
  <c r="IRZ114" i="82"/>
  <c r="IRY114" i="82"/>
  <c r="IRX114" i="82"/>
  <c r="IRW114" i="82"/>
  <c r="IRV114" i="82"/>
  <c r="IRU114" i="82"/>
  <c r="IRT114" i="82"/>
  <c r="IRS114" i="82"/>
  <c r="IRR114" i="82"/>
  <c r="IRQ114" i="82"/>
  <c r="IRP114" i="82"/>
  <c r="IRO114" i="82"/>
  <c r="IRN114" i="82"/>
  <c r="IRM114" i="82"/>
  <c r="IRL114" i="82"/>
  <c r="IRK114" i="82"/>
  <c r="IRJ114" i="82"/>
  <c r="IRI114" i="82"/>
  <c r="IRH114" i="82"/>
  <c r="IRG114" i="82"/>
  <c r="IRF114" i="82"/>
  <c r="IRE114" i="82"/>
  <c r="IRD114" i="82"/>
  <c r="IRC114" i="82"/>
  <c r="IRB114" i="82"/>
  <c r="IRA114" i="82"/>
  <c r="IQZ114" i="82"/>
  <c r="IQY114" i="82"/>
  <c r="IQX114" i="82"/>
  <c r="IQW114" i="82"/>
  <c r="IQV114" i="82"/>
  <c r="IQU114" i="82"/>
  <c r="IQT114" i="82"/>
  <c r="IQS114" i="82"/>
  <c r="IQR114" i="82"/>
  <c r="IQQ114" i="82"/>
  <c r="IQP114" i="82"/>
  <c r="IQO114" i="82"/>
  <c r="IQN114" i="82"/>
  <c r="IQM114" i="82"/>
  <c r="IQL114" i="82"/>
  <c r="IQK114" i="82"/>
  <c r="IQJ114" i="82"/>
  <c r="IQI114" i="82"/>
  <c r="IQH114" i="82"/>
  <c r="IQG114" i="82"/>
  <c r="IQF114" i="82"/>
  <c r="IQE114" i="82"/>
  <c r="IQD114" i="82"/>
  <c r="IQC114" i="82"/>
  <c r="IQB114" i="82"/>
  <c r="IQA114" i="82"/>
  <c r="IPZ114" i="82"/>
  <c r="IPY114" i="82"/>
  <c r="IPX114" i="82"/>
  <c r="IPW114" i="82"/>
  <c r="IPV114" i="82"/>
  <c r="IPU114" i="82"/>
  <c r="IPT114" i="82"/>
  <c r="IPS114" i="82"/>
  <c r="IPR114" i="82"/>
  <c r="IPQ114" i="82"/>
  <c r="IPP114" i="82"/>
  <c r="IPO114" i="82"/>
  <c r="IPN114" i="82"/>
  <c r="IPM114" i="82"/>
  <c r="IPL114" i="82"/>
  <c r="IPK114" i="82"/>
  <c r="IPJ114" i="82"/>
  <c r="IPI114" i="82"/>
  <c r="IPH114" i="82"/>
  <c r="IPG114" i="82"/>
  <c r="IPF114" i="82"/>
  <c r="IPE114" i="82"/>
  <c r="IPD114" i="82"/>
  <c r="IPC114" i="82"/>
  <c r="IPB114" i="82"/>
  <c r="IPA114" i="82"/>
  <c r="IOZ114" i="82"/>
  <c r="IOY114" i="82"/>
  <c r="IOX114" i="82"/>
  <c r="IOW114" i="82"/>
  <c r="IOV114" i="82"/>
  <c r="IOU114" i="82"/>
  <c r="IOT114" i="82"/>
  <c r="IOS114" i="82"/>
  <c r="IOR114" i="82"/>
  <c r="IOQ114" i="82"/>
  <c r="IOP114" i="82"/>
  <c r="IOO114" i="82"/>
  <c r="ION114" i="82"/>
  <c r="IOM114" i="82"/>
  <c r="IOL114" i="82"/>
  <c r="IOK114" i="82"/>
  <c r="IOJ114" i="82"/>
  <c r="IOI114" i="82"/>
  <c r="IOH114" i="82"/>
  <c r="IOG114" i="82"/>
  <c r="IOF114" i="82"/>
  <c r="IOE114" i="82"/>
  <c r="IOD114" i="82"/>
  <c r="IOC114" i="82"/>
  <c r="IOB114" i="82"/>
  <c r="IOA114" i="82"/>
  <c r="INZ114" i="82"/>
  <c r="INY114" i="82"/>
  <c r="INX114" i="82"/>
  <c r="INW114" i="82"/>
  <c r="INV114" i="82"/>
  <c r="INU114" i="82"/>
  <c r="INT114" i="82"/>
  <c r="INS114" i="82"/>
  <c r="INR114" i="82"/>
  <c r="INQ114" i="82"/>
  <c r="INP114" i="82"/>
  <c r="INO114" i="82"/>
  <c r="INN114" i="82"/>
  <c r="INM114" i="82"/>
  <c r="INL114" i="82"/>
  <c r="INK114" i="82"/>
  <c r="INJ114" i="82"/>
  <c r="INI114" i="82"/>
  <c r="INH114" i="82"/>
  <c r="ING114" i="82"/>
  <c r="INF114" i="82"/>
  <c r="INE114" i="82"/>
  <c r="IND114" i="82"/>
  <c r="INC114" i="82"/>
  <c r="INB114" i="82"/>
  <c r="INA114" i="82"/>
  <c r="IMZ114" i="82"/>
  <c r="IMY114" i="82"/>
  <c r="IMX114" i="82"/>
  <c r="IMW114" i="82"/>
  <c r="IMV114" i="82"/>
  <c r="IMU114" i="82"/>
  <c r="IMT114" i="82"/>
  <c r="IMS114" i="82"/>
  <c r="IMR114" i="82"/>
  <c r="IMQ114" i="82"/>
  <c r="IMP114" i="82"/>
  <c r="IMO114" i="82"/>
  <c r="IMN114" i="82"/>
  <c r="IMM114" i="82"/>
  <c r="IML114" i="82"/>
  <c r="IMK114" i="82"/>
  <c r="IMJ114" i="82"/>
  <c r="IMI114" i="82"/>
  <c r="IMH114" i="82"/>
  <c r="IMG114" i="82"/>
  <c r="IMF114" i="82"/>
  <c r="IME114" i="82"/>
  <c r="IMD114" i="82"/>
  <c r="IMC114" i="82"/>
  <c r="IMB114" i="82"/>
  <c r="IMA114" i="82"/>
  <c r="ILZ114" i="82"/>
  <c r="ILY114" i="82"/>
  <c r="ILX114" i="82"/>
  <c r="ILW114" i="82"/>
  <c r="ILV114" i="82"/>
  <c r="ILU114" i="82"/>
  <c r="ILT114" i="82"/>
  <c r="ILS114" i="82"/>
  <c r="ILR114" i="82"/>
  <c r="ILQ114" i="82"/>
  <c r="ILP114" i="82"/>
  <c r="ILO114" i="82"/>
  <c r="ILN114" i="82"/>
  <c r="ILM114" i="82"/>
  <c r="ILL114" i="82"/>
  <c r="ILK114" i="82"/>
  <c r="ILJ114" i="82"/>
  <c r="ILI114" i="82"/>
  <c r="ILH114" i="82"/>
  <c r="ILG114" i="82"/>
  <c r="ILF114" i="82"/>
  <c r="ILE114" i="82"/>
  <c r="ILD114" i="82"/>
  <c r="ILC114" i="82"/>
  <c r="ILB114" i="82"/>
  <c r="ILA114" i="82"/>
  <c r="IKZ114" i="82"/>
  <c r="IKY114" i="82"/>
  <c r="IKX114" i="82"/>
  <c r="IKW114" i="82"/>
  <c r="IKV114" i="82"/>
  <c r="IKU114" i="82"/>
  <c r="IKT114" i="82"/>
  <c r="IKS114" i="82"/>
  <c r="IKR114" i="82"/>
  <c r="IKQ114" i="82"/>
  <c r="IKP114" i="82"/>
  <c r="IKO114" i="82"/>
  <c r="IKN114" i="82"/>
  <c r="IKM114" i="82"/>
  <c r="IKL114" i="82"/>
  <c r="IKK114" i="82"/>
  <c r="IKJ114" i="82"/>
  <c r="IKI114" i="82"/>
  <c r="IKH114" i="82"/>
  <c r="IKG114" i="82"/>
  <c r="IKF114" i="82"/>
  <c r="IKE114" i="82"/>
  <c r="IKD114" i="82"/>
  <c r="IKC114" i="82"/>
  <c r="IKB114" i="82"/>
  <c r="IKA114" i="82"/>
  <c r="IJZ114" i="82"/>
  <c r="IJY114" i="82"/>
  <c r="IJX114" i="82"/>
  <c r="IJW114" i="82"/>
  <c r="IJV114" i="82"/>
  <c r="IJU114" i="82"/>
  <c r="IJT114" i="82"/>
  <c r="IJS114" i="82"/>
  <c r="IJR114" i="82"/>
  <c r="IJQ114" i="82"/>
  <c r="IJP114" i="82"/>
  <c r="IJO114" i="82"/>
  <c r="IJN114" i="82"/>
  <c r="IJM114" i="82"/>
  <c r="IJL114" i="82"/>
  <c r="IJK114" i="82"/>
  <c r="IJJ114" i="82"/>
  <c r="IJI114" i="82"/>
  <c r="IJH114" i="82"/>
  <c r="IJG114" i="82"/>
  <c r="IJF114" i="82"/>
  <c r="IJE114" i="82"/>
  <c r="IJD114" i="82"/>
  <c r="IJC114" i="82"/>
  <c r="IJB114" i="82"/>
  <c r="IJA114" i="82"/>
  <c r="IIZ114" i="82"/>
  <c r="IIY114" i="82"/>
  <c r="IIX114" i="82"/>
  <c r="IIW114" i="82"/>
  <c r="IIV114" i="82"/>
  <c r="IIU114" i="82"/>
  <c r="IIT114" i="82"/>
  <c r="IIS114" i="82"/>
  <c r="IIR114" i="82"/>
  <c r="IIQ114" i="82"/>
  <c r="IIP114" i="82"/>
  <c r="IIO114" i="82"/>
  <c r="IIN114" i="82"/>
  <c r="IIM114" i="82"/>
  <c r="IIL114" i="82"/>
  <c r="IIK114" i="82"/>
  <c r="IIJ114" i="82"/>
  <c r="III114" i="82"/>
  <c r="IIH114" i="82"/>
  <c r="IIG114" i="82"/>
  <c r="IIF114" i="82"/>
  <c r="IIE114" i="82"/>
  <c r="IID114" i="82"/>
  <c r="IIC114" i="82"/>
  <c r="IIB114" i="82"/>
  <c r="IIA114" i="82"/>
  <c r="IHZ114" i="82"/>
  <c r="IHY114" i="82"/>
  <c r="IHX114" i="82"/>
  <c r="IHW114" i="82"/>
  <c r="IHV114" i="82"/>
  <c r="IHU114" i="82"/>
  <c r="IHT114" i="82"/>
  <c r="IHS114" i="82"/>
  <c r="IHR114" i="82"/>
  <c r="IHQ114" i="82"/>
  <c r="IHP114" i="82"/>
  <c r="IHO114" i="82"/>
  <c r="IHN114" i="82"/>
  <c r="IHM114" i="82"/>
  <c r="IHL114" i="82"/>
  <c r="IHK114" i="82"/>
  <c r="IHJ114" i="82"/>
  <c r="IHI114" i="82"/>
  <c r="IHH114" i="82"/>
  <c r="IHG114" i="82"/>
  <c r="IHF114" i="82"/>
  <c r="IHE114" i="82"/>
  <c r="IHD114" i="82"/>
  <c r="IHC114" i="82"/>
  <c r="IHB114" i="82"/>
  <c r="IHA114" i="82"/>
  <c r="IGZ114" i="82"/>
  <c r="IGY114" i="82"/>
  <c r="IGX114" i="82"/>
  <c r="IGW114" i="82"/>
  <c r="IGV114" i="82"/>
  <c r="IGU114" i="82"/>
  <c r="IGT114" i="82"/>
  <c r="IGS114" i="82"/>
  <c r="IGR114" i="82"/>
  <c r="IGQ114" i="82"/>
  <c r="IGP114" i="82"/>
  <c r="IGO114" i="82"/>
  <c r="IGN114" i="82"/>
  <c r="IGM114" i="82"/>
  <c r="IGL114" i="82"/>
  <c r="IGK114" i="82"/>
  <c r="IGJ114" i="82"/>
  <c r="IGI114" i="82"/>
  <c r="IGH114" i="82"/>
  <c r="IGG114" i="82"/>
  <c r="IGF114" i="82"/>
  <c r="IGE114" i="82"/>
  <c r="IGD114" i="82"/>
  <c r="IGC114" i="82"/>
  <c r="IGB114" i="82"/>
  <c r="IGA114" i="82"/>
  <c r="IFZ114" i="82"/>
  <c r="IFY114" i="82"/>
  <c r="IFX114" i="82"/>
  <c r="IFW114" i="82"/>
  <c r="IFV114" i="82"/>
  <c r="IFU114" i="82"/>
  <c r="IFT114" i="82"/>
  <c r="IFS114" i="82"/>
  <c r="IFR114" i="82"/>
  <c r="IFQ114" i="82"/>
  <c r="IFP114" i="82"/>
  <c r="IFO114" i="82"/>
  <c r="IFN114" i="82"/>
  <c r="IFM114" i="82"/>
  <c r="IFL114" i="82"/>
  <c r="IFK114" i="82"/>
  <c r="IFJ114" i="82"/>
  <c r="IFI114" i="82"/>
  <c r="IFH114" i="82"/>
  <c r="IFG114" i="82"/>
  <c r="IFF114" i="82"/>
  <c r="IFE114" i="82"/>
  <c r="IFD114" i="82"/>
  <c r="IFC114" i="82"/>
  <c r="IFB114" i="82"/>
  <c r="IFA114" i="82"/>
  <c r="IEZ114" i="82"/>
  <c r="IEY114" i="82"/>
  <c r="IEX114" i="82"/>
  <c r="IEW114" i="82"/>
  <c r="IEV114" i="82"/>
  <c r="IEU114" i="82"/>
  <c r="IET114" i="82"/>
  <c r="IES114" i="82"/>
  <c r="IER114" i="82"/>
  <c r="IEQ114" i="82"/>
  <c r="IEP114" i="82"/>
  <c r="IEO114" i="82"/>
  <c r="IEN114" i="82"/>
  <c r="IEM114" i="82"/>
  <c r="IEL114" i="82"/>
  <c r="IEK114" i="82"/>
  <c r="IEJ114" i="82"/>
  <c r="IEI114" i="82"/>
  <c r="IEH114" i="82"/>
  <c r="IEG114" i="82"/>
  <c r="IEF114" i="82"/>
  <c r="IEE114" i="82"/>
  <c r="IED114" i="82"/>
  <c r="IEC114" i="82"/>
  <c r="IEB114" i="82"/>
  <c r="IEA114" i="82"/>
  <c r="IDZ114" i="82"/>
  <c r="IDY114" i="82"/>
  <c r="IDX114" i="82"/>
  <c r="IDW114" i="82"/>
  <c r="IDV114" i="82"/>
  <c r="IDU114" i="82"/>
  <c r="IDT114" i="82"/>
  <c r="IDS114" i="82"/>
  <c r="IDR114" i="82"/>
  <c r="IDQ114" i="82"/>
  <c r="IDP114" i="82"/>
  <c r="IDO114" i="82"/>
  <c r="IDN114" i="82"/>
  <c r="IDM114" i="82"/>
  <c r="IDL114" i="82"/>
  <c r="IDK114" i="82"/>
  <c r="IDJ114" i="82"/>
  <c r="IDI114" i="82"/>
  <c r="IDH114" i="82"/>
  <c r="IDG114" i="82"/>
  <c r="IDF114" i="82"/>
  <c r="IDE114" i="82"/>
  <c r="IDD114" i="82"/>
  <c r="IDC114" i="82"/>
  <c r="IDB114" i="82"/>
  <c r="IDA114" i="82"/>
  <c r="ICZ114" i="82"/>
  <c r="ICY114" i="82"/>
  <c r="ICX114" i="82"/>
  <c r="ICW114" i="82"/>
  <c r="ICV114" i="82"/>
  <c r="ICU114" i="82"/>
  <c r="ICT114" i="82"/>
  <c r="ICS114" i="82"/>
  <c r="ICR114" i="82"/>
  <c r="ICQ114" i="82"/>
  <c r="ICP114" i="82"/>
  <c r="ICO114" i="82"/>
  <c r="ICN114" i="82"/>
  <c r="ICM114" i="82"/>
  <c r="ICL114" i="82"/>
  <c r="ICK114" i="82"/>
  <c r="ICJ114" i="82"/>
  <c r="ICI114" i="82"/>
  <c r="ICH114" i="82"/>
  <c r="ICG114" i="82"/>
  <c r="ICF114" i="82"/>
  <c r="ICE114" i="82"/>
  <c r="ICD114" i="82"/>
  <c r="ICC114" i="82"/>
  <c r="ICB114" i="82"/>
  <c r="ICA114" i="82"/>
  <c r="IBZ114" i="82"/>
  <c r="IBY114" i="82"/>
  <c r="IBX114" i="82"/>
  <c r="IBW114" i="82"/>
  <c r="IBV114" i="82"/>
  <c r="IBU114" i="82"/>
  <c r="IBT114" i="82"/>
  <c r="IBS114" i="82"/>
  <c r="IBR114" i="82"/>
  <c r="IBQ114" i="82"/>
  <c r="IBP114" i="82"/>
  <c r="IBO114" i="82"/>
  <c r="IBN114" i="82"/>
  <c r="IBM114" i="82"/>
  <c r="IBL114" i="82"/>
  <c r="IBK114" i="82"/>
  <c r="IBJ114" i="82"/>
  <c r="IBI114" i="82"/>
  <c r="IBH114" i="82"/>
  <c r="IBG114" i="82"/>
  <c r="IBF114" i="82"/>
  <c r="IBE114" i="82"/>
  <c r="IBD114" i="82"/>
  <c r="IBC114" i="82"/>
  <c r="IBB114" i="82"/>
  <c r="IBA114" i="82"/>
  <c r="IAZ114" i="82"/>
  <c r="IAY114" i="82"/>
  <c r="IAX114" i="82"/>
  <c r="IAW114" i="82"/>
  <c r="IAV114" i="82"/>
  <c r="IAU114" i="82"/>
  <c r="IAT114" i="82"/>
  <c r="IAS114" i="82"/>
  <c r="IAR114" i="82"/>
  <c r="IAQ114" i="82"/>
  <c r="IAP114" i="82"/>
  <c r="IAO114" i="82"/>
  <c r="IAN114" i="82"/>
  <c r="IAM114" i="82"/>
  <c r="IAL114" i="82"/>
  <c r="IAK114" i="82"/>
  <c r="IAJ114" i="82"/>
  <c r="IAI114" i="82"/>
  <c r="IAH114" i="82"/>
  <c r="IAG114" i="82"/>
  <c r="IAF114" i="82"/>
  <c r="IAE114" i="82"/>
  <c r="IAD114" i="82"/>
  <c r="IAC114" i="82"/>
  <c r="IAB114" i="82"/>
  <c r="IAA114" i="82"/>
  <c r="HZZ114" i="82"/>
  <c r="HZY114" i="82"/>
  <c r="HZX114" i="82"/>
  <c r="HZW114" i="82"/>
  <c r="HZV114" i="82"/>
  <c r="HZU114" i="82"/>
  <c r="HZT114" i="82"/>
  <c r="HZS114" i="82"/>
  <c r="HZR114" i="82"/>
  <c r="HZQ114" i="82"/>
  <c r="HZP114" i="82"/>
  <c r="HZO114" i="82"/>
  <c r="HZN114" i="82"/>
  <c r="HZM114" i="82"/>
  <c r="HZL114" i="82"/>
  <c r="HZK114" i="82"/>
  <c r="HZJ114" i="82"/>
  <c r="HZI114" i="82"/>
  <c r="HZH114" i="82"/>
  <c r="HZG114" i="82"/>
  <c r="HZF114" i="82"/>
  <c r="HZE114" i="82"/>
  <c r="HZD114" i="82"/>
  <c r="HZC114" i="82"/>
  <c r="HZB114" i="82"/>
  <c r="HZA114" i="82"/>
  <c r="HYZ114" i="82"/>
  <c r="HYY114" i="82"/>
  <c r="HYX114" i="82"/>
  <c r="HYW114" i="82"/>
  <c r="HYV114" i="82"/>
  <c r="HYU114" i="82"/>
  <c r="HYT114" i="82"/>
  <c r="HYS114" i="82"/>
  <c r="HYR114" i="82"/>
  <c r="HYQ114" i="82"/>
  <c r="HYP114" i="82"/>
  <c r="HYO114" i="82"/>
  <c r="HYN114" i="82"/>
  <c r="HYM114" i="82"/>
  <c r="HYL114" i="82"/>
  <c r="HYK114" i="82"/>
  <c r="HYJ114" i="82"/>
  <c r="HYI114" i="82"/>
  <c r="HYH114" i="82"/>
  <c r="HYG114" i="82"/>
  <c r="HYF114" i="82"/>
  <c r="HYE114" i="82"/>
  <c r="HYD114" i="82"/>
  <c r="HYC114" i="82"/>
  <c r="HYB114" i="82"/>
  <c r="HYA114" i="82"/>
  <c r="HXZ114" i="82"/>
  <c r="HXY114" i="82"/>
  <c r="HXX114" i="82"/>
  <c r="HXW114" i="82"/>
  <c r="HXV114" i="82"/>
  <c r="HXU114" i="82"/>
  <c r="HXT114" i="82"/>
  <c r="HXS114" i="82"/>
  <c r="HXR114" i="82"/>
  <c r="HXQ114" i="82"/>
  <c r="HXP114" i="82"/>
  <c r="HXO114" i="82"/>
  <c r="HXN114" i="82"/>
  <c r="HXM114" i="82"/>
  <c r="HXL114" i="82"/>
  <c r="HXK114" i="82"/>
  <c r="HXJ114" i="82"/>
  <c r="HXI114" i="82"/>
  <c r="HXH114" i="82"/>
  <c r="HXG114" i="82"/>
  <c r="HXF114" i="82"/>
  <c r="HXE114" i="82"/>
  <c r="HXD114" i="82"/>
  <c r="HXC114" i="82"/>
  <c r="HXB114" i="82"/>
  <c r="HXA114" i="82"/>
  <c r="HWZ114" i="82"/>
  <c r="HWY114" i="82"/>
  <c r="HWX114" i="82"/>
  <c r="HWW114" i="82"/>
  <c r="HWV114" i="82"/>
  <c r="HWU114" i="82"/>
  <c r="HWT114" i="82"/>
  <c r="HWS114" i="82"/>
  <c r="HWR114" i="82"/>
  <c r="HWQ114" i="82"/>
  <c r="HWP114" i="82"/>
  <c r="HWO114" i="82"/>
  <c r="HWN114" i="82"/>
  <c r="HWM114" i="82"/>
  <c r="HWL114" i="82"/>
  <c r="HWK114" i="82"/>
  <c r="HWJ114" i="82"/>
  <c r="HWI114" i="82"/>
  <c r="HWH114" i="82"/>
  <c r="HWG114" i="82"/>
  <c r="HWF114" i="82"/>
  <c r="HWE114" i="82"/>
  <c r="HWD114" i="82"/>
  <c r="HWC114" i="82"/>
  <c r="HWB114" i="82"/>
  <c r="HWA114" i="82"/>
  <c r="HVZ114" i="82"/>
  <c r="HVY114" i="82"/>
  <c r="HVX114" i="82"/>
  <c r="HVW114" i="82"/>
  <c r="HVV114" i="82"/>
  <c r="HVU114" i="82"/>
  <c r="HVT114" i="82"/>
  <c r="HVS114" i="82"/>
  <c r="HVR114" i="82"/>
  <c r="HVQ114" i="82"/>
  <c r="HVP114" i="82"/>
  <c r="HVO114" i="82"/>
  <c r="HVN114" i="82"/>
  <c r="HVM114" i="82"/>
  <c r="HVL114" i="82"/>
  <c r="HVK114" i="82"/>
  <c r="HVJ114" i="82"/>
  <c r="HVI114" i="82"/>
  <c r="HVH114" i="82"/>
  <c r="HVG114" i="82"/>
  <c r="HVF114" i="82"/>
  <c r="HVE114" i="82"/>
  <c r="HVD114" i="82"/>
  <c r="HVC114" i="82"/>
  <c r="HVB114" i="82"/>
  <c r="HVA114" i="82"/>
  <c r="HUZ114" i="82"/>
  <c r="HUY114" i="82"/>
  <c r="HUX114" i="82"/>
  <c r="HUW114" i="82"/>
  <c r="HUV114" i="82"/>
  <c r="HUU114" i="82"/>
  <c r="HUT114" i="82"/>
  <c r="HUS114" i="82"/>
  <c r="HUR114" i="82"/>
  <c r="HUQ114" i="82"/>
  <c r="HUP114" i="82"/>
  <c r="HUO114" i="82"/>
  <c r="HUN114" i="82"/>
  <c r="HUM114" i="82"/>
  <c r="HUL114" i="82"/>
  <c r="HUK114" i="82"/>
  <c r="HUJ114" i="82"/>
  <c r="HUI114" i="82"/>
  <c r="HUH114" i="82"/>
  <c r="HUG114" i="82"/>
  <c r="HUF114" i="82"/>
  <c r="HUE114" i="82"/>
  <c r="HUD114" i="82"/>
  <c r="HUC114" i="82"/>
  <c r="HUB114" i="82"/>
  <c r="HUA114" i="82"/>
  <c r="HTZ114" i="82"/>
  <c r="HTY114" i="82"/>
  <c r="HTX114" i="82"/>
  <c r="HTW114" i="82"/>
  <c r="HTV114" i="82"/>
  <c r="HTU114" i="82"/>
  <c r="HTT114" i="82"/>
  <c r="HTS114" i="82"/>
  <c r="HTR114" i="82"/>
  <c r="HTQ114" i="82"/>
  <c r="HTP114" i="82"/>
  <c r="HTO114" i="82"/>
  <c r="HTN114" i="82"/>
  <c r="HTM114" i="82"/>
  <c r="HTL114" i="82"/>
  <c r="HTK114" i="82"/>
  <c r="HTJ114" i="82"/>
  <c r="HTI114" i="82"/>
  <c r="HTH114" i="82"/>
  <c r="HTG114" i="82"/>
  <c r="HTF114" i="82"/>
  <c r="HTE114" i="82"/>
  <c r="HTD114" i="82"/>
  <c r="HTC114" i="82"/>
  <c r="HTB114" i="82"/>
  <c r="HTA114" i="82"/>
  <c r="HSZ114" i="82"/>
  <c r="HSY114" i="82"/>
  <c r="HSX114" i="82"/>
  <c r="HSW114" i="82"/>
  <c r="HSV114" i="82"/>
  <c r="HSU114" i="82"/>
  <c r="HST114" i="82"/>
  <c r="HSS114" i="82"/>
  <c r="HSR114" i="82"/>
  <c r="HSQ114" i="82"/>
  <c r="HSP114" i="82"/>
  <c r="HSO114" i="82"/>
  <c r="HSN114" i="82"/>
  <c r="HSM114" i="82"/>
  <c r="HSL114" i="82"/>
  <c r="HSK114" i="82"/>
  <c r="HSJ114" i="82"/>
  <c r="HSI114" i="82"/>
  <c r="HSH114" i="82"/>
  <c r="HSG114" i="82"/>
  <c r="HSF114" i="82"/>
  <c r="HSE114" i="82"/>
  <c r="HSD114" i="82"/>
  <c r="HSC114" i="82"/>
  <c r="HSB114" i="82"/>
  <c r="HSA114" i="82"/>
  <c r="HRZ114" i="82"/>
  <c r="HRY114" i="82"/>
  <c r="HRX114" i="82"/>
  <c r="HRW114" i="82"/>
  <c r="HRV114" i="82"/>
  <c r="HRU114" i="82"/>
  <c r="HRT114" i="82"/>
  <c r="HRS114" i="82"/>
  <c r="HRR114" i="82"/>
  <c r="HRQ114" i="82"/>
  <c r="HRP114" i="82"/>
  <c r="HRO114" i="82"/>
  <c r="HRN114" i="82"/>
  <c r="HRM114" i="82"/>
  <c r="HRL114" i="82"/>
  <c r="HRK114" i="82"/>
  <c r="HRJ114" i="82"/>
  <c r="HRI114" i="82"/>
  <c r="HRH114" i="82"/>
  <c r="HRG114" i="82"/>
  <c r="HRF114" i="82"/>
  <c r="HRE114" i="82"/>
  <c r="HRD114" i="82"/>
  <c r="HRC114" i="82"/>
  <c r="HRB114" i="82"/>
  <c r="HRA114" i="82"/>
  <c r="HQZ114" i="82"/>
  <c r="HQY114" i="82"/>
  <c r="HQX114" i="82"/>
  <c r="HQW114" i="82"/>
  <c r="HQV114" i="82"/>
  <c r="HQU114" i="82"/>
  <c r="HQT114" i="82"/>
  <c r="HQS114" i="82"/>
  <c r="HQR114" i="82"/>
  <c r="HQQ114" i="82"/>
  <c r="HQP114" i="82"/>
  <c r="HQO114" i="82"/>
  <c r="HQN114" i="82"/>
  <c r="HQM114" i="82"/>
  <c r="HQL114" i="82"/>
  <c r="HQK114" i="82"/>
  <c r="HQJ114" i="82"/>
  <c r="HQI114" i="82"/>
  <c r="HQH114" i="82"/>
  <c r="HQG114" i="82"/>
  <c r="HQF114" i="82"/>
  <c r="HQE114" i="82"/>
  <c r="HQD114" i="82"/>
  <c r="HQC114" i="82"/>
  <c r="HQB114" i="82"/>
  <c r="HQA114" i="82"/>
  <c r="HPZ114" i="82"/>
  <c r="HPY114" i="82"/>
  <c r="HPX114" i="82"/>
  <c r="HPW114" i="82"/>
  <c r="HPV114" i="82"/>
  <c r="HPU114" i="82"/>
  <c r="HPT114" i="82"/>
  <c r="HPS114" i="82"/>
  <c r="HPR114" i="82"/>
  <c r="HPQ114" i="82"/>
  <c r="HPP114" i="82"/>
  <c r="HPO114" i="82"/>
  <c r="HPN114" i="82"/>
  <c r="HPM114" i="82"/>
  <c r="HPL114" i="82"/>
  <c r="HPK114" i="82"/>
  <c r="HPJ114" i="82"/>
  <c r="HPI114" i="82"/>
  <c r="HPH114" i="82"/>
  <c r="HPG114" i="82"/>
  <c r="HPF114" i="82"/>
  <c r="HPE114" i="82"/>
  <c r="HPD114" i="82"/>
  <c r="HPC114" i="82"/>
  <c r="HPB114" i="82"/>
  <c r="HPA114" i="82"/>
  <c r="HOZ114" i="82"/>
  <c r="HOY114" i="82"/>
  <c r="HOX114" i="82"/>
  <c r="HOW114" i="82"/>
  <c r="HOV114" i="82"/>
  <c r="HOU114" i="82"/>
  <c r="HOT114" i="82"/>
  <c r="HOS114" i="82"/>
  <c r="HOR114" i="82"/>
  <c r="HOQ114" i="82"/>
  <c r="HOP114" i="82"/>
  <c r="HOO114" i="82"/>
  <c r="HON114" i="82"/>
  <c r="HOM114" i="82"/>
  <c r="HOL114" i="82"/>
  <c r="HOK114" i="82"/>
  <c r="HOJ114" i="82"/>
  <c r="HOI114" i="82"/>
  <c r="HOH114" i="82"/>
  <c r="HOG114" i="82"/>
  <c r="HOF114" i="82"/>
  <c r="HOE114" i="82"/>
  <c r="HOD114" i="82"/>
  <c r="HOC114" i="82"/>
  <c r="HOB114" i="82"/>
  <c r="HOA114" i="82"/>
  <c r="HNZ114" i="82"/>
  <c r="HNY114" i="82"/>
  <c r="HNX114" i="82"/>
  <c r="HNW114" i="82"/>
  <c r="HNV114" i="82"/>
  <c r="HNU114" i="82"/>
  <c r="HNT114" i="82"/>
  <c r="HNS114" i="82"/>
  <c r="HNR114" i="82"/>
  <c r="HNQ114" i="82"/>
  <c r="HNP114" i="82"/>
  <c r="HNO114" i="82"/>
  <c r="HNN114" i="82"/>
  <c r="HNM114" i="82"/>
  <c r="HNL114" i="82"/>
  <c r="HNK114" i="82"/>
  <c r="HNJ114" i="82"/>
  <c r="HNI114" i="82"/>
  <c r="HNH114" i="82"/>
  <c r="HNG114" i="82"/>
  <c r="HNF114" i="82"/>
  <c r="HNE114" i="82"/>
  <c r="HND114" i="82"/>
  <c r="HNC114" i="82"/>
  <c r="HNB114" i="82"/>
  <c r="HNA114" i="82"/>
  <c r="HMZ114" i="82"/>
  <c r="HMY114" i="82"/>
  <c r="HMX114" i="82"/>
  <c r="HMW114" i="82"/>
  <c r="HMV114" i="82"/>
  <c r="HMU114" i="82"/>
  <c r="HMT114" i="82"/>
  <c r="HMS114" i="82"/>
  <c r="HMR114" i="82"/>
  <c r="HMQ114" i="82"/>
  <c r="HMP114" i="82"/>
  <c r="HMO114" i="82"/>
  <c r="HMN114" i="82"/>
  <c r="HMM114" i="82"/>
  <c r="HML114" i="82"/>
  <c r="HMK114" i="82"/>
  <c r="HMJ114" i="82"/>
  <c r="HMI114" i="82"/>
  <c r="HMH114" i="82"/>
  <c r="HMG114" i="82"/>
  <c r="HMF114" i="82"/>
  <c r="HME114" i="82"/>
  <c r="HMD114" i="82"/>
  <c r="HMC114" i="82"/>
  <c r="HMB114" i="82"/>
  <c r="HMA114" i="82"/>
  <c r="HLZ114" i="82"/>
  <c r="HLY114" i="82"/>
  <c r="HLX114" i="82"/>
  <c r="HLW114" i="82"/>
  <c r="HLV114" i="82"/>
  <c r="HLU114" i="82"/>
  <c r="HLT114" i="82"/>
  <c r="HLS114" i="82"/>
  <c r="HLR114" i="82"/>
  <c r="HLQ114" i="82"/>
  <c r="HLP114" i="82"/>
  <c r="HLO114" i="82"/>
  <c r="HLN114" i="82"/>
  <c r="HLM114" i="82"/>
  <c r="HLL114" i="82"/>
  <c r="HLK114" i="82"/>
  <c r="HLJ114" i="82"/>
  <c r="HLI114" i="82"/>
  <c r="HLH114" i="82"/>
  <c r="HLG114" i="82"/>
  <c r="HLF114" i="82"/>
  <c r="HLE114" i="82"/>
  <c r="HLD114" i="82"/>
  <c r="HLC114" i="82"/>
  <c r="HLB114" i="82"/>
  <c r="HLA114" i="82"/>
  <c r="HKZ114" i="82"/>
  <c r="HKY114" i="82"/>
  <c r="HKX114" i="82"/>
  <c r="HKW114" i="82"/>
  <c r="HKV114" i="82"/>
  <c r="HKU114" i="82"/>
  <c r="HKT114" i="82"/>
  <c r="HKS114" i="82"/>
  <c r="HKR114" i="82"/>
  <c r="HKQ114" i="82"/>
  <c r="HKP114" i="82"/>
  <c r="HKO114" i="82"/>
  <c r="HKN114" i="82"/>
  <c r="HKM114" i="82"/>
  <c r="HKL114" i="82"/>
  <c r="HKK114" i="82"/>
  <c r="HKJ114" i="82"/>
  <c r="HKI114" i="82"/>
  <c r="HKH114" i="82"/>
  <c r="HKG114" i="82"/>
  <c r="HKF114" i="82"/>
  <c r="HKE114" i="82"/>
  <c r="HKD114" i="82"/>
  <c r="HKC114" i="82"/>
  <c r="HKB114" i="82"/>
  <c r="HKA114" i="82"/>
  <c r="HJZ114" i="82"/>
  <c r="HJY114" i="82"/>
  <c r="HJX114" i="82"/>
  <c r="HJW114" i="82"/>
  <c r="HJV114" i="82"/>
  <c r="HJU114" i="82"/>
  <c r="HJT114" i="82"/>
  <c r="HJS114" i="82"/>
  <c r="HJR114" i="82"/>
  <c r="HJQ114" i="82"/>
  <c r="HJP114" i="82"/>
  <c r="HJO114" i="82"/>
  <c r="HJN114" i="82"/>
  <c r="HJM114" i="82"/>
  <c r="HJL114" i="82"/>
  <c r="HJK114" i="82"/>
  <c r="HJJ114" i="82"/>
  <c r="HJI114" i="82"/>
  <c r="HJH114" i="82"/>
  <c r="HJG114" i="82"/>
  <c r="HJF114" i="82"/>
  <c r="HJE114" i="82"/>
  <c r="HJD114" i="82"/>
  <c r="HJC114" i="82"/>
  <c r="HJB114" i="82"/>
  <c r="HJA114" i="82"/>
  <c r="HIZ114" i="82"/>
  <c r="HIY114" i="82"/>
  <c r="HIX114" i="82"/>
  <c r="HIW114" i="82"/>
  <c r="HIV114" i="82"/>
  <c r="HIU114" i="82"/>
  <c r="HIT114" i="82"/>
  <c r="HIS114" i="82"/>
  <c r="HIR114" i="82"/>
  <c r="HIQ114" i="82"/>
  <c r="HIP114" i="82"/>
  <c r="HIO114" i="82"/>
  <c r="HIN114" i="82"/>
  <c r="HIM114" i="82"/>
  <c r="HIL114" i="82"/>
  <c r="HIK114" i="82"/>
  <c r="HIJ114" i="82"/>
  <c r="HII114" i="82"/>
  <c r="HIH114" i="82"/>
  <c r="HIG114" i="82"/>
  <c r="HIF114" i="82"/>
  <c r="HIE114" i="82"/>
  <c r="HID114" i="82"/>
  <c r="HIC114" i="82"/>
  <c r="HIB114" i="82"/>
  <c r="HIA114" i="82"/>
  <c r="HHZ114" i="82"/>
  <c r="HHY114" i="82"/>
  <c r="HHX114" i="82"/>
  <c r="HHW114" i="82"/>
  <c r="HHV114" i="82"/>
  <c r="HHU114" i="82"/>
  <c r="HHT114" i="82"/>
  <c r="HHS114" i="82"/>
  <c r="HHR114" i="82"/>
  <c r="HHQ114" i="82"/>
  <c r="HHP114" i="82"/>
  <c r="HHO114" i="82"/>
  <c r="HHN114" i="82"/>
  <c r="HHM114" i="82"/>
  <c r="HHL114" i="82"/>
  <c r="HHK114" i="82"/>
  <c r="HHJ114" i="82"/>
  <c r="HHI114" i="82"/>
  <c r="HHH114" i="82"/>
  <c r="HHG114" i="82"/>
  <c r="HHF114" i="82"/>
  <c r="HHE114" i="82"/>
  <c r="HHD114" i="82"/>
  <c r="HHC114" i="82"/>
  <c r="HHB114" i="82"/>
  <c r="HHA114" i="82"/>
  <c r="HGZ114" i="82"/>
  <c r="HGY114" i="82"/>
  <c r="HGX114" i="82"/>
  <c r="HGW114" i="82"/>
  <c r="HGV114" i="82"/>
  <c r="HGU114" i="82"/>
  <c r="HGT114" i="82"/>
  <c r="HGS114" i="82"/>
  <c r="HGR114" i="82"/>
  <c r="HGQ114" i="82"/>
  <c r="HGP114" i="82"/>
  <c r="HGO114" i="82"/>
  <c r="HGN114" i="82"/>
  <c r="HGM114" i="82"/>
  <c r="HGL114" i="82"/>
  <c r="HGK114" i="82"/>
  <c r="HGJ114" i="82"/>
  <c r="HGI114" i="82"/>
  <c r="HGH114" i="82"/>
  <c r="HGG114" i="82"/>
  <c r="HGF114" i="82"/>
  <c r="HGE114" i="82"/>
  <c r="HGD114" i="82"/>
  <c r="HGC114" i="82"/>
  <c r="HGB114" i="82"/>
  <c r="HGA114" i="82"/>
  <c r="HFZ114" i="82"/>
  <c r="HFY114" i="82"/>
  <c r="HFX114" i="82"/>
  <c r="HFW114" i="82"/>
  <c r="HFV114" i="82"/>
  <c r="HFU114" i="82"/>
  <c r="HFT114" i="82"/>
  <c r="HFS114" i="82"/>
  <c r="HFR114" i="82"/>
  <c r="HFQ114" i="82"/>
  <c r="HFP114" i="82"/>
  <c r="HFO114" i="82"/>
  <c r="HFN114" i="82"/>
  <c r="HFM114" i="82"/>
  <c r="HFL114" i="82"/>
  <c r="HFK114" i="82"/>
  <c r="HFJ114" i="82"/>
  <c r="HFI114" i="82"/>
  <c r="HFH114" i="82"/>
  <c r="HFG114" i="82"/>
  <c r="HFF114" i="82"/>
  <c r="HFE114" i="82"/>
  <c r="HFD114" i="82"/>
  <c r="HFC114" i="82"/>
  <c r="HFB114" i="82"/>
  <c r="HFA114" i="82"/>
  <c r="HEZ114" i="82"/>
  <c r="HEY114" i="82"/>
  <c r="HEX114" i="82"/>
  <c r="HEW114" i="82"/>
  <c r="HEV114" i="82"/>
  <c r="HEU114" i="82"/>
  <c r="HET114" i="82"/>
  <c r="HES114" i="82"/>
  <c r="HER114" i="82"/>
  <c r="HEQ114" i="82"/>
  <c r="HEP114" i="82"/>
  <c r="HEO114" i="82"/>
  <c r="HEN114" i="82"/>
  <c r="HEM114" i="82"/>
  <c r="HEL114" i="82"/>
  <c r="HEK114" i="82"/>
  <c r="HEJ114" i="82"/>
  <c r="HEI114" i="82"/>
  <c r="HEH114" i="82"/>
  <c r="HEG114" i="82"/>
  <c r="HEF114" i="82"/>
  <c r="HEE114" i="82"/>
  <c r="HED114" i="82"/>
  <c r="HEC114" i="82"/>
  <c r="HEB114" i="82"/>
  <c r="HEA114" i="82"/>
  <c r="HDZ114" i="82"/>
  <c r="HDY114" i="82"/>
  <c r="HDX114" i="82"/>
  <c r="HDW114" i="82"/>
  <c r="HDV114" i="82"/>
  <c r="HDU114" i="82"/>
  <c r="HDT114" i="82"/>
  <c r="HDS114" i="82"/>
  <c r="HDR114" i="82"/>
  <c r="HDQ114" i="82"/>
  <c r="HDP114" i="82"/>
  <c r="HDO114" i="82"/>
  <c r="HDN114" i="82"/>
  <c r="HDM114" i="82"/>
  <c r="HDL114" i="82"/>
  <c r="HDK114" i="82"/>
  <c r="HDJ114" i="82"/>
  <c r="HDI114" i="82"/>
  <c r="HDH114" i="82"/>
  <c r="HDG114" i="82"/>
  <c r="HDF114" i="82"/>
  <c r="HDE114" i="82"/>
  <c r="HDD114" i="82"/>
  <c r="HDC114" i="82"/>
  <c r="HDB114" i="82"/>
  <c r="HDA114" i="82"/>
  <c r="HCZ114" i="82"/>
  <c r="HCY114" i="82"/>
  <c r="HCX114" i="82"/>
  <c r="HCW114" i="82"/>
  <c r="HCV114" i="82"/>
  <c r="HCU114" i="82"/>
  <c r="HCT114" i="82"/>
  <c r="HCS114" i="82"/>
  <c r="HCR114" i="82"/>
  <c r="HCQ114" i="82"/>
  <c r="HCP114" i="82"/>
  <c r="HCO114" i="82"/>
  <c r="HCN114" i="82"/>
  <c r="HCM114" i="82"/>
  <c r="HCL114" i="82"/>
  <c r="HCK114" i="82"/>
  <c r="HCJ114" i="82"/>
  <c r="HCI114" i="82"/>
  <c r="HCH114" i="82"/>
  <c r="HCG114" i="82"/>
  <c r="HCF114" i="82"/>
  <c r="HCE114" i="82"/>
  <c r="HCD114" i="82"/>
  <c r="HCC114" i="82"/>
  <c r="HCB114" i="82"/>
  <c r="HCA114" i="82"/>
  <c r="HBZ114" i="82"/>
  <c r="HBY114" i="82"/>
  <c r="HBX114" i="82"/>
  <c r="HBW114" i="82"/>
  <c r="HBV114" i="82"/>
  <c r="HBU114" i="82"/>
  <c r="HBT114" i="82"/>
  <c r="HBS114" i="82"/>
  <c r="HBR114" i="82"/>
  <c r="HBQ114" i="82"/>
  <c r="HBP114" i="82"/>
  <c r="HBO114" i="82"/>
  <c r="HBN114" i="82"/>
  <c r="HBM114" i="82"/>
  <c r="HBL114" i="82"/>
  <c r="HBK114" i="82"/>
  <c r="HBJ114" i="82"/>
  <c r="HBI114" i="82"/>
  <c r="HBH114" i="82"/>
  <c r="HBG114" i="82"/>
  <c r="HBF114" i="82"/>
  <c r="HBE114" i="82"/>
  <c r="HBD114" i="82"/>
  <c r="HBC114" i="82"/>
  <c r="HBB114" i="82"/>
  <c r="HBA114" i="82"/>
  <c r="HAZ114" i="82"/>
  <c r="HAY114" i="82"/>
  <c r="HAX114" i="82"/>
  <c r="HAW114" i="82"/>
  <c r="HAV114" i="82"/>
  <c r="HAU114" i="82"/>
  <c r="HAT114" i="82"/>
  <c r="HAS114" i="82"/>
  <c r="HAR114" i="82"/>
  <c r="HAQ114" i="82"/>
  <c r="HAP114" i="82"/>
  <c r="HAO114" i="82"/>
  <c r="HAN114" i="82"/>
  <c r="HAM114" i="82"/>
  <c r="HAL114" i="82"/>
  <c r="HAK114" i="82"/>
  <c r="HAJ114" i="82"/>
  <c r="HAI114" i="82"/>
  <c r="HAH114" i="82"/>
  <c r="HAG114" i="82"/>
  <c r="HAF114" i="82"/>
  <c r="HAE114" i="82"/>
  <c r="HAD114" i="82"/>
  <c r="HAC114" i="82"/>
  <c r="HAB114" i="82"/>
  <c r="HAA114" i="82"/>
  <c r="GZZ114" i="82"/>
  <c r="GZY114" i="82"/>
  <c r="GZX114" i="82"/>
  <c r="GZW114" i="82"/>
  <c r="GZV114" i="82"/>
  <c r="GZU114" i="82"/>
  <c r="GZT114" i="82"/>
  <c r="GZS114" i="82"/>
  <c r="GZR114" i="82"/>
  <c r="GZQ114" i="82"/>
  <c r="GZP114" i="82"/>
  <c r="GZO114" i="82"/>
  <c r="GZN114" i="82"/>
  <c r="GZM114" i="82"/>
  <c r="GZL114" i="82"/>
  <c r="GZK114" i="82"/>
  <c r="GZJ114" i="82"/>
  <c r="GZI114" i="82"/>
  <c r="GZH114" i="82"/>
  <c r="GZG114" i="82"/>
  <c r="GZF114" i="82"/>
  <c r="GZE114" i="82"/>
  <c r="GZD114" i="82"/>
  <c r="GZC114" i="82"/>
  <c r="GZB114" i="82"/>
  <c r="GZA114" i="82"/>
  <c r="GYZ114" i="82"/>
  <c r="GYY114" i="82"/>
  <c r="GYX114" i="82"/>
  <c r="GYW114" i="82"/>
  <c r="GYV114" i="82"/>
  <c r="GYU114" i="82"/>
  <c r="GYT114" i="82"/>
  <c r="GYS114" i="82"/>
  <c r="GYR114" i="82"/>
  <c r="GYQ114" i="82"/>
  <c r="GYP114" i="82"/>
  <c r="GYO114" i="82"/>
  <c r="GYN114" i="82"/>
  <c r="GYM114" i="82"/>
  <c r="GYL114" i="82"/>
  <c r="GYK114" i="82"/>
  <c r="GYJ114" i="82"/>
  <c r="GYI114" i="82"/>
  <c r="GYH114" i="82"/>
  <c r="GYG114" i="82"/>
  <c r="GYF114" i="82"/>
  <c r="GYE114" i="82"/>
  <c r="GYD114" i="82"/>
  <c r="GYC114" i="82"/>
  <c r="GYB114" i="82"/>
  <c r="GYA114" i="82"/>
  <c r="GXZ114" i="82"/>
  <c r="GXY114" i="82"/>
  <c r="GXX114" i="82"/>
  <c r="GXW114" i="82"/>
  <c r="GXV114" i="82"/>
  <c r="GXU114" i="82"/>
  <c r="GXT114" i="82"/>
  <c r="GXS114" i="82"/>
  <c r="GXR114" i="82"/>
  <c r="GXQ114" i="82"/>
  <c r="GXP114" i="82"/>
  <c r="GXO114" i="82"/>
  <c r="GXN114" i="82"/>
  <c r="GXM114" i="82"/>
  <c r="GXL114" i="82"/>
  <c r="GXK114" i="82"/>
  <c r="GXJ114" i="82"/>
  <c r="GXI114" i="82"/>
  <c r="GXH114" i="82"/>
  <c r="GXG114" i="82"/>
  <c r="GXF114" i="82"/>
  <c r="GXE114" i="82"/>
  <c r="GXD114" i="82"/>
  <c r="GXC114" i="82"/>
  <c r="GXB114" i="82"/>
  <c r="GXA114" i="82"/>
  <c r="GWZ114" i="82"/>
  <c r="GWY114" i="82"/>
  <c r="GWX114" i="82"/>
  <c r="GWW114" i="82"/>
  <c r="GWV114" i="82"/>
  <c r="GWU114" i="82"/>
  <c r="GWT114" i="82"/>
  <c r="GWS114" i="82"/>
  <c r="GWR114" i="82"/>
  <c r="GWQ114" i="82"/>
  <c r="GWP114" i="82"/>
  <c r="GWO114" i="82"/>
  <c r="GWN114" i="82"/>
  <c r="GWM114" i="82"/>
  <c r="GWL114" i="82"/>
  <c r="GWK114" i="82"/>
  <c r="GWJ114" i="82"/>
  <c r="GWI114" i="82"/>
  <c r="GWH114" i="82"/>
  <c r="GWG114" i="82"/>
  <c r="GWF114" i="82"/>
  <c r="GWE114" i="82"/>
  <c r="GWD114" i="82"/>
  <c r="GWC114" i="82"/>
  <c r="GWB114" i="82"/>
  <c r="GWA114" i="82"/>
  <c r="GVZ114" i="82"/>
  <c r="GVY114" i="82"/>
  <c r="GVX114" i="82"/>
  <c r="GVW114" i="82"/>
  <c r="GVV114" i="82"/>
  <c r="GVU114" i="82"/>
  <c r="GVT114" i="82"/>
  <c r="GVS114" i="82"/>
  <c r="GVR114" i="82"/>
  <c r="GVQ114" i="82"/>
  <c r="GVP114" i="82"/>
  <c r="GVO114" i="82"/>
  <c r="GVN114" i="82"/>
  <c r="GVM114" i="82"/>
  <c r="GVL114" i="82"/>
  <c r="GVK114" i="82"/>
  <c r="GVJ114" i="82"/>
  <c r="GVI114" i="82"/>
  <c r="GVH114" i="82"/>
  <c r="GVG114" i="82"/>
  <c r="GVF114" i="82"/>
  <c r="GVE114" i="82"/>
  <c r="GVD114" i="82"/>
  <c r="GVC114" i="82"/>
  <c r="GVB114" i="82"/>
  <c r="GVA114" i="82"/>
  <c r="GUZ114" i="82"/>
  <c r="GUY114" i="82"/>
  <c r="GUX114" i="82"/>
  <c r="GUW114" i="82"/>
  <c r="GUV114" i="82"/>
  <c r="GUU114" i="82"/>
  <c r="GUT114" i="82"/>
  <c r="GUS114" i="82"/>
  <c r="GUR114" i="82"/>
  <c r="GUQ114" i="82"/>
  <c r="GUP114" i="82"/>
  <c r="GUO114" i="82"/>
  <c r="GUN114" i="82"/>
  <c r="GUM114" i="82"/>
  <c r="GUL114" i="82"/>
  <c r="GUK114" i="82"/>
  <c r="GUJ114" i="82"/>
  <c r="GUI114" i="82"/>
  <c r="GUH114" i="82"/>
  <c r="GUG114" i="82"/>
  <c r="GUF114" i="82"/>
  <c r="GUE114" i="82"/>
  <c r="GUD114" i="82"/>
  <c r="GUC114" i="82"/>
  <c r="GUB114" i="82"/>
  <c r="GUA114" i="82"/>
  <c r="GTZ114" i="82"/>
  <c r="GTY114" i="82"/>
  <c r="GTX114" i="82"/>
  <c r="GTW114" i="82"/>
  <c r="GTV114" i="82"/>
  <c r="GTU114" i="82"/>
  <c r="GTT114" i="82"/>
  <c r="GTS114" i="82"/>
  <c r="GTR114" i="82"/>
  <c r="GTQ114" i="82"/>
  <c r="GTP114" i="82"/>
  <c r="GTO114" i="82"/>
  <c r="GTN114" i="82"/>
  <c r="GTM114" i="82"/>
  <c r="GTL114" i="82"/>
  <c r="GTK114" i="82"/>
  <c r="GTJ114" i="82"/>
  <c r="GTI114" i="82"/>
  <c r="GTH114" i="82"/>
  <c r="GTG114" i="82"/>
  <c r="GTF114" i="82"/>
  <c r="GTE114" i="82"/>
  <c r="GTD114" i="82"/>
  <c r="GTC114" i="82"/>
  <c r="GTB114" i="82"/>
  <c r="GTA114" i="82"/>
  <c r="GSZ114" i="82"/>
  <c r="GSY114" i="82"/>
  <c r="GSX114" i="82"/>
  <c r="GSW114" i="82"/>
  <c r="GSV114" i="82"/>
  <c r="GSU114" i="82"/>
  <c r="GST114" i="82"/>
  <c r="GSS114" i="82"/>
  <c r="GSR114" i="82"/>
  <c r="GSQ114" i="82"/>
  <c r="GSP114" i="82"/>
  <c r="GSO114" i="82"/>
  <c r="GSN114" i="82"/>
  <c r="GSM114" i="82"/>
  <c r="GSL114" i="82"/>
  <c r="GSK114" i="82"/>
  <c r="GSJ114" i="82"/>
  <c r="GSI114" i="82"/>
  <c r="GSH114" i="82"/>
  <c r="GSG114" i="82"/>
  <c r="GSF114" i="82"/>
  <c r="GSE114" i="82"/>
  <c r="GSD114" i="82"/>
  <c r="GSC114" i="82"/>
  <c r="GSB114" i="82"/>
  <c r="GSA114" i="82"/>
  <c r="GRZ114" i="82"/>
  <c r="GRY114" i="82"/>
  <c r="GRX114" i="82"/>
  <c r="GRW114" i="82"/>
  <c r="GRV114" i="82"/>
  <c r="GRU114" i="82"/>
  <c r="GRT114" i="82"/>
  <c r="GRS114" i="82"/>
  <c r="GRR114" i="82"/>
  <c r="GRQ114" i="82"/>
  <c r="GRP114" i="82"/>
  <c r="GRO114" i="82"/>
  <c r="GRN114" i="82"/>
  <c r="GRM114" i="82"/>
  <c r="GRL114" i="82"/>
  <c r="GRK114" i="82"/>
  <c r="GRJ114" i="82"/>
  <c r="GRI114" i="82"/>
  <c r="GRH114" i="82"/>
  <c r="GRG114" i="82"/>
  <c r="GRF114" i="82"/>
  <c r="GRE114" i="82"/>
  <c r="GRD114" i="82"/>
  <c r="GRC114" i="82"/>
  <c r="GRB114" i="82"/>
  <c r="GRA114" i="82"/>
  <c r="GQZ114" i="82"/>
  <c r="GQY114" i="82"/>
  <c r="GQX114" i="82"/>
  <c r="GQW114" i="82"/>
  <c r="GQV114" i="82"/>
  <c r="GQU114" i="82"/>
  <c r="GQT114" i="82"/>
  <c r="GQS114" i="82"/>
  <c r="GQR114" i="82"/>
  <c r="GQQ114" i="82"/>
  <c r="GQP114" i="82"/>
  <c r="GQO114" i="82"/>
  <c r="GQN114" i="82"/>
  <c r="GQM114" i="82"/>
  <c r="GQL114" i="82"/>
  <c r="GQK114" i="82"/>
  <c r="GQJ114" i="82"/>
  <c r="GQI114" i="82"/>
  <c r="GQH114" i="82"/>
  <c r="GQG114" i="82"/>
  <c r="GQF114" i="82"/>
  <c r="GQE114" i="82"/>
  <c r="GQD114" i="82"/>
  <c r="GQC114" i="82"/>
  <c r="GQB114" i="82"/>
  <c r="GQA114" i="82"/>
  <c r="GPZ114" i="82"/>
  <c r="GPY114" i="82"/>
  <c r="GPX114" i="82"/>
  <c r="GPW114" i="82"/>
  <c r="GPV114" i="82"/>
  <c r="GPU114" i="82"/>
  <c r="GPT114" i="82"/>
  <c r="GPS114" i="82"/>
  <c r="GPR114" i="82"/>
  <c r="GPQ114" i="82"/>
  <c r="GPP114" i="82"/>
  <c r="GPO114" i="82"/>
  <c r="GPN114" i="82"/>
  <c r="GPM114" i="82"/>
  <c r="GPL114" i="82"/>
  <c r="GPK114" i="82"/>
  <c r="GPJ114" i="82"/>
  <c r="GPI114" i="82"/>
  <c r="GPH114" i="82"/>
  <c r="GPG114" i="82"/>
  <c r="GPF114" i="82"/>
  <c r="GPE114" i="82"/>
  <c r="GPD114" i="82"/>
  <c r="GPC114" i="82"/>
  <c r="GPB114" i="82"/>
  <c r="GPA114" i="82"/>
  <c r="GOZ114" i="82"/>
  <c r="GOY114" i="82"/>
  <c r="GOX114" i="82"/>
  <c r="GOW114" i="82"/>
  <c r="GOV114" i="82"/>
  <c r="GOU114" i="82"/>
  <c r="GOT114" i="82"/>
  <c r="GOS114" i="82"/>
  <c r="GOR114" i="82"/>
  <c r="GOQ114" i="82"/>
  <c r="GOP114" i="82"/>
  <c r="GOO114" i="82"/>
  <c r="GON114" i="82"/>
  <c r="GOM114" i="82"/>
  <c r="GOL114" i="82"/>
  <c r="GOK114" i="82"/>
  <c r="GOJ114" i="82"/>
  <c r="GOI114" i="82"/>
  <c r="GOH114" i="82"/>
  <c r="GOG114" i="82"/>
  <c r="GOF114" i="82"/>
  <c r="GOE114" i="82"/>
  <c r="GOD114" i="82"/>
  <c r="GOC114" i="82"/>
  <c r="GOB114" i="82"/>
  <c r="GOA114" i="82"/>
  <c r="GNZ114" i="82"/>
  <c r="GNY114" i="82"/>
  <c r="GNX114" i="82"/>
  <c r="GNW114" i="82"/>
  <c r="GNV114" i="82"/>
  <c r="GNU114" i="82"/>
  <c r="GNT114" i="82"/>
  <c r="GNS114" i="82"/>
  <c r="GNR114" i="82"/>
  <c r="GNQ114" i="82"/>
  <c r="GNP114" i="82"/>
  <c r="GNO114" i="82"/>
  <c r="GNN114" i="82"/>
  <c r="GNM114" i="82"/>
  <c r="GNL114" i="82"/>
  <c r="GNK114" i="82"/>
  <c r="GNJ114" i="82"/>
  <c r="GNI114" i="82"/>
  <c r="GNH114" i="82"/>
  <c r="GNG114" i="82"/>
  <c r="GNF114" i="82"/>
  <c r="GNE114" i="82"/>
  <c r="GND114" i="82"/>
  <c r="GNC114" i="82"/>
  <c r="GNB114" i="82"/>
  <c r="GNA114" i="82"/>
  <c r="GMZ114" i="82"/>
  <c r="GMY114" i="82"/>
  <c r="GMX114" i="82"/>
  <c r="GMW114" i="82"/>
  <c r="GMV114" i="82"/>
  <c r="GMU114" i="82"/>
  <c r="GMT114" i="82"/>
  <c r="GMS114" i="82"/>
  <c r="GMR114" i="82"/>
  <c r="GMQ114" i="82"/>
  <c r="GMP114" i="82"/>
  <c r="GMO114" i="82"/>
  <c r="GMN114" i="82"/>
  <c r="GMM114" i="82"/>
  <c r="GML114" i="82"/>
  <c r="GMK114" i="82"/>
  <c r="GMJ114" i="82"/>
  <c r="GMI114" i="82"/>
  <c r="GMH114" i="82"/>
  <c r="GMG114" i="82"/>
  <c r="GMF114" i="82"/>
  <c r="GME114" i="82"/>
  <c r="GMD114" i="82"/>
  <c r="GMC114" i="82"/>
  <c r="GMB114" i="82"/>
  <c r="GMA114" i="82"/>
  <c r="GLZ114" i="82"/>
  <c r="GLY114" i="82"/>
  <c r="GLX114" i="82"/>
  <c r="GLW114" i="82"/>
  <c r="GLV114" i="82"/>
  <c r="GLU114" i="82"/>
  <c r="GLT114" i="82"/>
  <c r="GLS114" i="82"/>
  <c r="GLR114" i="82"/>
  <c r="GLQ114" i="82"/>
  <c r="GLP114" i="82"/>
  <c r="GLO114" i="82"/>
  <c r="GLN114" i="82"/>
  <c r="GLM114" i="82"/>
  <c r="GLL114" i="82"/>
  <c r="GLK114" i="82"/>
  <c r="GLJ114" i="82"/>
  <c r="GLI114" i="82"/>
  <c r="GLH114" i="82"/>
  <c r="GLG114" i="82"/>
  <c r="GLF114" i="82"/>
  <c r="GLE114" i="82"/>
  <c r="GLD114" i="82"/>
  <c r="GLC114" i="82"/>
  <c r="GLB114" i="82"/>
  <c r="GLA114" i="82"/>
  <c r="GKZ114" i="82"/>
  <c r="GKY114" i="82"/>
  <c r="GKX114" i="82"/>
  <c r="GKW114" i="82"/>
  <c r="GKV114" i="82"/>
  <c r="GKU114" i="82"/>
  <c r="GKT114" i="82"/>
  <c r="GKS114" i="82"/>
  <c r="GKR114" i="82"/>
  <c r="GKQ114" i="82"/>
  <c r="GKP114" i="82"/>
  <c r="GKO114" i="82"/>
  <c r="GKN114" i="82"/>
  <c r="GKM114" i="82"/>
  <c r="GKL114" i="82"/>
  <c r="GKK114" i="82"/>
  <c r="GKJ114" i="82"/>
  <c r="GKI114" i="82"/>
  <c r="GKH114" i="82"/>
  <c r="GKG114" i="82"/>
  <c r="GKF114" i="82"/>
  <c r="GKE114" i="82"/>
  <c r="GKD114" i="82"/>
  <c r="GKC114" i="82"/>
  <c r="GKB114" i="82"/>
  <c r="GKA114" i="82"/>
  <c r="GJZ114" i="82"/>
  <c r="GJY114" i="82"/>
  <c r="GJX114" i="82"/>
  <c r="GJW114" i="82"/>
  <c r="GJV114" i="82"/>
  <c r="GJU114" i="82"/>
  <c r="GJT114" i="82"/>
  <c r="GJS114" i="82"/>
  <c r="GJR114" i="82"/>
  <c r="GJQ114" i="82"/>
  <c r="GJP114" i="82"/>
  <c r="GJO114" i="82"/>
  <c r="GJN114" i="82"/>
  <c r="GJM114" i="82"/>
  <c r="GJL114" i="82"/>
  <c r="GJK114" i="82"/>
  <c r="GJJ114" i="82"/>
  <c r="GJI114" i="82"/>
  <c r="GJH114" i="82"/>
  <c r="GJG114" i="82"/>
  <c r="GJF114" i="82"/>
  <c r="GJE114" i="82"/>
  <c r="GJD114" i="82"/>
  <c r="GJC114" i="82"/>
  <c r="GJB114" i="82"/>
  <c r="GJA114" i="82"/>
  <c r="GIZ114" i="82"/>
  <c r="GIY114" i="82"/>
  <c r="GIX114" i="82"/>
  <c r="GIW114" i="82"/>
  <c r="GIV114" i="82"/>
  <c r="GIU114" i="82"/>
  <c r="GIT114" i="82"/>
  <c r="GIS114" i="82"/>
  <c r="GIR114" i="82"/>
  <c r="GIQ114" i="82"/>
  <c r="GIP114" i="82"/>
  <c r="GIO114" i="82"/>
  <c r="GIN114" i="82"/>
  <c r="GIM114" i="82"/>
  <c r="GIL114" i="82"/>
  <c r="GIK114" i="82"/>
  <c r="GIJ114" i="82"/>
  <c r="GII114" i="82"/>
  <c r="GIH114" i="82"/>
  <c r="GIG114" i="82"/>
  <c r="GIF114" i="82"/>
  <c r="GIE114" i="82"/>
  <c r="GID114" i="82"/>
  <c r="GIC114" i="82"/>
  <c r="GIB114" i="82"/>
  <c r="GIA114" i="82"/>
  <c r="GHZ114" i="82"/>
  <c r="GHY114" i="82"/>
  <c r="GHX114" i="82"/>
  <c r="GHW114" i="82"/>
  <c r="GHV114" i="82"/>
  <c r="GHU114" i="82"/>
  <c r="GHT114" i="82"/>
  <c r="GHS114" i="82"/>
  <c r="GHR114" i="82"/>
  <c r="GHQ114" i="82"/>
  <c r="GHP114" i="82"/>
  <c r="GHO114" i="82"/>
  <c r="GHN114" i="82"/>
  <c r="GHM114" i="82"/>
  <c r="GHL114" i="82"/>
  <c r="GHK114" i="82"/>
  <c r="GHJ114" i="82"/>
  <c r="GHI114" i="82"/>
  <c r="GHH114" i="82"/>
  <c r="GHG114" i="82"/>
  <c r="GHF114" i="82"/>
  <c r="GHE114" i="82"/>
  <c r="GHD114" i="82"/>
  <c r="GHC114" i="82"/>
  <c r="GHB114" i="82"/>
  <c r="GHA114" i="82"/>
  <c r="GGZ114" i="82"/>
  <c r="GGY114" i="82"/>
  <c r="GGX114" i="82"/>
  <c r="GGW114" i="82"/>
  <c r="GGV114" i="82"/>
  <c r="GGU114" i="82"/>
  <c r="GGT114" i="82"/>
  <c r="GGS114" i="82"/>
  <c r="GGR114" i="82"/>
  <c r="GGQ114" i="82"/>
  <c r="GGP114" i="82"/>
  <c r="GGO114" i="82"/>
  <c r="GGN114" i="82"/>
  <c r="GGM114" i="82"/>
  <c r="GGL114" i="82"/>
  <c r="GGK114" i="82"/>
  <c r="GGJ114" i="82"/>
  <c r="GGI114" i="82"/>
  <c r="GGH114" i="82"/>
  <c r="GGG114" i="82"/>
  <c r="GGF114" i="82"/>
  <c r="GGE114" i="82"/>
  <c r="GGD114" i="82"/>
  <c r="GGC114" i="82"/>
  <c r="GGB114" i="82"/>
  <c r="GGA114" i="82"/>
  <c r="GFZ114" i="82"/>
  <c r="GFY114" i="82"/>
  <c r="GFX114" i="82"/>
  <c r="GFW114" i="82"/>
  <c r="GFV114" i="82"/>
  <c r="GFU114" i="82"/>
  <c r="GFT114" i="82"/>
  <c r="GFS114" i="82"/>
  <c r="GFR114" i="82"/>
  <c r="GFQ114" i="82"/>
  <c r="GFP114" i="82"/>
  <c r="GFO114" i="82"/>
  <c r="GFN114" i="82"/>
  <c r="GFM114" i="82"/>
  <c r="GFL114" i="82"/>
  <c r="GFK114" i="82"/>
  <c r="GFJ114" i="82"/>
  <c r="GFI114" i="82"/>
  <c r="GFH114" i="82"/>
  <c r="GFG114" i="82"/>
  <c r="GFF114" i="82"/>
  <c r="GFE114" i="82"/>
  <c r="GFD114" i="82"/>
  <c r="GFC114" i="82"/>
  <c r="GFB114" i="82"/>
  <c r="GFA114" i="82"/>
  <c r="GEZ114" i="82"/>
  <c r="GEY114" i="82"/>
  <c r="GEX114" i="82"/>
  <c r="GEW114" i="82"/>
  <c r="GEV114" i="82"/>
  <c r="GEU114" i="82"/>
  <c r="GET114" i="82"/>
  <c r="GES114" i="82"/>
  <c r="GER114" i="82"/>
  <c r="GEQ114" i="82"/>
  <c r="GEP114" i="82"/>
  <c r="GEO114" i="82"/>
  <c r="GEN114" i="82"/>
  <c r="GEM114" i="82"/>
  <c r="GEL114" i="82"/>
  <c r="GEK114" i="82"/>
  <c r="GEJ114" i="82"/>
  <c r="GEI114" i="82"/>
  <c r="GEH114" i="82"/>
  <c r="GEG114" i="82"/>
  <c r="GEF114" i="82"/>
  <c r="GEE114" i="82"/>
  <c r="GED114" i="82"/>
  <c r="GEC114" i="82"/>
  <c r="GEB114" i="82"/>
  <c r="GEA114" i="82"/>
  <c r="GDZ114" i="82"/>
  <c r="GDY114" i="82"/>
  <c r="GDX114" i="82"/>
  <c r="GDW114" i="82"/>
  <c r="GDV114" i="82"/>
  <c r="GDU114" i="82"/>
  <c r="GDT114" i="82"/>
  <c r="GDS114" i="82"/>
  <c r="GDR114" i="82"/>
  <c r="GDQ114" i="82"/>
  <c r="GDP114" i="82"/>
  <c r="GDO114" i="82"/>
  <c r="GDN114" i="82"/>
  <c r="GDM114" i="82"/>
  <c r="GDL114" i="82"/>
  <c r="GDK114" i="82"/>
  <c r="GDJ114" i="82"/>
  <c r="GDI114" i="82"/>
  <c r="GDH114" i="82"/>
  <c r="GDG114" i="82"/>
  <c r="GDF114" i="82"/>
  <c r="GDE114" i="82"/>
  <c r="GDD114" i="82"/>
  <c r="GDC114" i="82"/>
  <c r="GDB114" i="82"/>
  <c r="GDA114" i="82"/>
  <c r="GCZ114" i="82"/>
  <c r="GCY114" i="82"/>
  <c r="GCX114" i="82"/>
  <c r="GCW114" i="82"/>
  <c r="GCV114" i="82"/>
  <c r="GCU114" i="82"/>
  <c r="GCT114" i="82"/>
  <c r="GCS114" i="82"/>
  <c r="GCR114" i="82"/>
  <c r="GCQ114" i="82"/>
  <c r="GCP114" i="82"/>
  <c r="GCO114" i="82"/>
  <c r="GCN114" i="82"/>
  <c r="GCM114" i="82"/>
  <c r="GCL114" i="82"/>
  <c r="GCK114" i="82"/>
  <c r="GCJ114" i="82"/>
  <c r="GCI114" i="82"/>
  <c r="GCH114" i="82"/>
  <c r="GCG114" i="82"/>
  <c r="GCF114" i="82"/>
  <c r="GCE114" i="82"/>
  <c r="GCD114" i="82"/>
  <c r="GCC114" i="82"/>
  <c r="GCB114" i="82"/>
  <c r="GCA114" i="82"/>
  <c r="GBZ114" i="82"/>
  <c r="GBY114" i="82"/>
  <c r="GBX114" i="82"/>
  <c r="GBW114" i="82"/>
  <c r="GBV114" i="82"/>
  <c r="GBU114" i="82"/>
  <c r="GBT114" i="82"/>
  <c r="GBS114" i="82"/>
  <c r="GBR114" i="82"/>
  <c r="GBQ114" i="82"/>
  <c r="GBP114" i="82"/>
  <c r="GBO114" i="82"/>
  <c r="GBN114" i="82"/>
  <c r="GBM114" i="82"/>
  <c r="GBL114" i="82"/>
  <c r="GBK114" i="82"/>
  <c r="GBJ114" i="82"/>
  <c r="GBI114" i="82"/>
  <c r="GBH114" i="82"/>
  <c r="GBG114" i="82"/>
  <c r="GBF114" i="82"/>
  <c r="GBE114" i="82"/>
  <c r="GBD114" i="82"/>
  <c r="GBC114" i="82"/>
  <c r="GBB114" i="82"/>
  <c r="GBA114" i="82"/>
  <c r="GAZ114" i="82"/>
  <c r="GAY114" i="82"/>
  <c r="GAX114" i="82"/>
  <c r="GAW114" i="82"/>
  <c r="GAV114" i="82"/>
  <c r="GAU114" i="82"/>
  <c r="GAT114" i="82"/>
  <c r="GAS114" i="82"/>
  <c r="GAR114" i="82"/>
  <c r="GAQ114" i="82"/>
  <c r="GAP114" i="82"/>
  <c r="GAO114" i="82"/>
  <c r="GAN114" i="82"/>
  <c r="GAM114" i="82"/>
  <c r="GAL114" i="82"/>
  <c r="GAK114" i="82"/>
  <c r="GAJ114" i="82"/>
  <c r="GAI114" i="82"/>
  <c r="GAH114" i="82"/>
  <c r="GAG114" i="82"/>
  <c r="GAF114" i="82"/>
  <c r="GAE114" i="82"/>
  <c r="GAD114" i="82"/>
  <c r="GAC114" i="82"/>
  <c r="GAB114" i="82"/>
  <c r="GAA114" i="82"/>
  <c r="FZZ114" i="82"/>
  <c r="FZY114" i="82"/>
  <c r="FZX114" i="82"/>
  <c r="FZW114" i="82"/>
  <c r="FZV114" i="82"/>
  <c r="FZU114" i="82"/>
  <c r="FZT114" i="82"/>
  <c r="FZS114" i="82"/>
  <c r="FZR114" i="82"/>
  <c r="FZQ114" i="82"/>
  <c r="FZP114" i="82"/>
  <c r="FZO114" i="82"/>
  <c r="FZN114" i="82"/>
  <c r="FZM114" i="82"/>
  <c r="FZL114" i="82"/>
  <c r="FZK114" i="82"/>
  <c r="FZJ114" i="82"/>
  <c r="FZI114" i="82"/>
  <c r="FZH114" i="82"/>
  <c r="FZG114" i="82"/>
  <c r="FZF114" i="82"/>
  <c r="FZE114" i="82"/>
  <c r="FZD114" i="82"/>
  <c r="FZC114" i="82"/>
  <c r="FZB114" i="82"/>
  <c r="FZA114" i="82"/>
  <c r="FYZ114" i="82"/>
  <c r="FYY114" i="82"/>
  <c r="FYX114" i="82"/>
  <c r="FYW114" i="82"/>
  <c r="FYV114" i="82"/>
  <c r="FYU114" i="82"/>
  <c r="FYT114" i="82"/>
  <c r="FYS114" i="82"/>
  <c r="FYR114" i="82"/>
  <c r="FYQ114" i="82"/>
  <c r="FYP114" i="82"/>
  <c r="FYO114" i="82"/>
  <c r="FYN114" i="82"/>
  <c r="FYM114" i="82"/>
  <c r="FYL114" i="82"/>
  <c r="FYK114" i="82"/>
  <c r="FYJ114" i="82"/>
  <c r="FYI114" i="82"/>
  <c r="FYH114" i="82"/>
  <c r="FYG114" i="82"/>
  <c r="FYF114" i="82"/>
  <c r="FYE114" i="82"/>
  <c r="FYD114" i="82"/>
  <c r="FYC114" i="82"/>
  <c r="FYB114" i="82"/>
  <c r="FYA114" i="82"/>
  <c r="FXZ114" i="82"/>
  <c r="FXY114" i="82"/>
  <c r="FXX114" i="82"/>
  <c r="FXW114" i="82"/>
  <c r="FXV114" i="82"/>
  <c r="FXU114" i="82"/>
  <c r="FXT114" i="82"/>
  <c r="FXS114" i="82"/>
  <c r="FXR114" i="82"/>
  <c r="FXQ114" i="82"/>
  <c r="FXP114" i="82"/>
  <c r="FXO114" i="82"/>
  <c r="FXN114" i="82"/>
  <c r="FXM114" i="82"/>
  <c r="FXL114" i="82"/>
  <c r="FXK114" i="82"/>
  <c r="FXJ114" i="82"/>
  <c r="FXI114" i="82"/>
  <c r="FXH114" i="82"/>
  <c r="FXG114" i="82"/>
  <c r="FXF114" i="82"/>
  <c r="FXE114" i="82"/>
  <c r="FXD114" i="82"/>
  <c r="FXC114" i="82"/>
  <c r="FXB114" i="82"/>
  <c r="FXA114" i="82"/>
  <c r="FWZ114" i="82"/>
  <c r="FWY114" i="82"/>
  <c r="FWX114" i="82"/>
  <c r="FWW114" i="82"/>
  <c r="FWV114" i="82"/>
  <c r="FWU114" i="82"/>
  <c r="FWT114" i="82"/>
  <c r="FWS114" i="82"/>
  <c r="FWR114" i="82"/>
  <c r="FWQ114" i="82"/>
  <c r="FWP114" i="82"/>
  <c r="FWO114" i="82"/>
  <c r="FWN114" i="82"/>
  <c r="FWM114" i="82"/>
  <c r="FWL114" i="82"/>
  <c r="FWK114" i="82"/>
  <c r="FWJ114" i="82"/>
  <c r="FWI114" i="82"/>
  <c r="FWH114" i="82"/>
  <c r="FWG114" i="82"/>
  <c r="FWF114" i="82"/>
  <c r="FWE114" i="82"/>
  <c r="FWD114" i="82"/>
  <c r="FWC114" i="82"/>
  <c r="FWB114" i="82"/>
  <c r="FWA114" i="82"/>
  <c r="FVZ114" i="82"/>
  <c r="FVY114" i="82"/>
  <c r="FVX114" i="82"/>
  <c r="FVW114" i="82"/>
  <c r="FVV114" i="82"/>
  <c r="FVU114" i="82"/>
  <c r="FVT114" i="82"/>
  <c r="FVS114" i="82"/>
  <c r="FVR114" i="82"/>
  <c r="FVQ114" i="82"/>
  <c r="FVP114" i="82"/>
  <c r="FVO114" i="82"/>
  <c r="FVN114" i="82"/>
  <c r="FVM114" i="82"/>
  <c r="FVL114" i="82"/>
  <c r="FVK114" i="82"/>
  <c r="FVJ114" i="82"/>
  <c r="FVI114" i="82"/>
  <c r="FVH114" i="82"/>
  <c r="FVG114" i="82"/>
  <c r="FVF114" i="82"/>
  <c r="FVE114" i="82"/>
  <c r="FVD114" i="82"/>
  <c r="FVC114" i="82"/>
  <c r="FVB114" i="82"/>
  <c r="FVA114" i="82"/>
  <c r="FUZ114" i="82"/>
  <c r="FUY114" i="82"/>
  <c r="FUX114" i="82"/>
  <c r="FUW114" i="82"/>
  <c r="FUV114" i="82"/>
  <c r="FUU114" i="82"/>
  <c r="FUT114" i="82"/>
  <c r="FUS114" i="82"/>
  <c r="FUR114" i="82"/>
  <c r="FUQ114" i="82"/>
  <c r="FUP114" i="82"/>
  <c r="FUO114" i="82"/>
  <c r="FUN114" i="82"/>
  <c r="FUM114" i="82"/>
  <c r="FUL114" i="82"/>
  <c r="FUK114" i="82"/>
  <c r="FUJ114" i="82"/>
  <c r="FUI114" i="82"/>
  <c r="FUH114" i="82"/>
  <c r="FUG114" i="82"/>
  <c r="FUF114" i="82"/>
  <c r="FUE114" i="82"/>
  <c r="FUD114" i="82"/>
  <c r="FUC114" i="82"/>
  <c r="FUB114" i="82"/>
  <c r="FUA114" i="82"/>
  <c r="FTZ114" i="82"/>
  <c r="FTY114" i="82"/>
  <c r="FTX114" i="82"/>
  <c r="FTW114" i="82"/>
  <c r="FTV114" i="82"/>
  <c r="FTU114" i="82"/>
  <c r="FTT114" i="82"/>
  <c r="FTS114" i="82"/>
  <c r="FTR114" i="82"/>
  <c r="FTQ114" i="82"/>
  <c r="FTP114" i="82"/>
  <c r="FTO114" i="82"/>
  <c r="FTN114" i="82"/>
  <c r="FTM114" i="82"/>
  <c r="FTL114" i="82"/>
  <c r="FTK114" i="82"/>
  <c r="FTJ114" i="82"/>
  <c r="FTI114" i="82"/>
  <c r="FTH114" i="82"/>
  <c r="FTG114" i="82"/>
  <c r="FTF114" i="82"/>
  <c r="FTE114" i="82"/>
  <c r="FTD114" i="82"/>
  <c r="FTC114" i="82"/>
  <c r="FTB114" i="82"/>
  <c r="FTA114" i="82"/>
  <c r="FSZ114" i="82"/>
  <c r="FSY114" i="82"/>
  <c r="FSX114" i="82"/>
  <c r="FSW114" i="82"/>
  <c r="FSV114" i="82"/>
  <c r="FSU114" i="82"/>
  <c r="FST114" i="82"/>
  <c r="FSS114" i="82"/>
  <c r="FSR114" i="82"/>
  <c r="FSQ114" i="82"/>
  <c r="FSP114" i="82"/>
  <c r="FSO114" i="82"/>
  <c r="FSN114" i="82"/>
  <c r="FSM114" i="82"/>
  <c r="FSL114" i="82"/>
  <c r="FSK114" i="82"/>
  <c r="FSJ114" i="82"/>
  <c r="FSI114" i="82"/>
  <c r="FSH114" i="82"/>
  <c r="FSG114" i="82"/>
  <c r="FSF114" i="82"/>
  <c r="FSE114" i="82"/>
  <c r="FSD114" i="82"/>
  <c r="FSC114" i="82"/>
  <c r="FSB114" i="82"/>
  <c r="FSA114" i="82"/>
  <c r="FRZ114" i="82"/>
  <c r="FRY114" i="82"/>
  <c r="FRX114" i="82"/>
  <c r="FRW114" i="82"/>
  <c r="FRV114" i="82"/>
  <c r="FRU114" i="82"/>
  <c r="FRT114" i="82"/>
  <c r="FRS114" i="82"/>
  <c r="FRR114" i="82"/>
  <c r="FRQ114" i="82"/>
  <c r="FRP114" i="82"/>
  <c r="FRO114" i="82"/>
  <c r="FRN114" i="82"/>
  <c r="FRM114" i="82"/>
  <c r="FRL114" i="82"/>
  <c r="FRK114" i="82"/>
  <c r="FRJ114" i="82"/>
  <c r="FRI114" i="82"/>
  <c r="FRH114" i="82"/>
  <c r="FRG114" i="82"/>
  <c r="FRF114" i="82"/>
  <c r="FRE114" i="82"/>
  <c r="FRD114" i="82"/>
  <c r="FRC114" i="82"/>
  <c r="FRB114" i="82"/>
  <c r="FRA114" i="82"/>
  <c r="FQZ114" i="82"/>
  <c r="FQY114" i="82"/>
  <c r="FQX114" i="82"/>
  <c r="FQW114" i="82"/>
  <c r="FQV114" i="82"/>
  <c r="FQU114" i="82"/>
  <c r="FQT114" i="82"/>
  <c r="FQS114" i="82"/>
  <c r="FQR114" i="82"/>
  <c r="FQQ114" i="82"/>
  <c r="FQP114" i="82"/>
  <c r="FQO114" i="82"/>
  <c r="FQN114" i="82"/>
  <c r="FQM114" i="82"/>
  <c r="FQL114" i="82"/>
  <c r="FQK114" i="82"/>
  <c r="FQJ114" i="82"/>
  <c r="FQI114" i="82"/>
  <c r="FQH114" i="82"/>
  <c r="FQG114" i="82"/>
  <c r="FQF114" i="82"/>
  <c r="FQE114" i="82"/>
  <c r="FQD114" i="82"/>
  <c r="FQC114" i="82"/>
  <c r="FQB114" i="82"/>
  <c r="FQA114" i="82"/>
  <c r="FPZ114" i="82"/>
  <c r="FPY114" i="82"/>
  <c r="FPX114" i="82"/>
  <c r="FPW114" i="82"/>
  <c r="FPV114" i="82"/>
  <c r="FPU114" i="82"/>
  <c r="FPT114" i="82"/>
  <c r="FPS114" i="82"/>
  <c r="FPR114" i="82"/>
  <c r="FPQ114" i="82"/>
  <c r="FPP114" i="82"/>
  <c r="FPO114" i="82"/>
  <c r="FPN114" i="82"/>
  <c r="FPM114" i="82"/>
  <c r="FPL114" i="82"/>
  <c r="FPK114" i="82"/>
  <c r="FPJ114" i="82"/>
  <c r="FPI114" i="82"/>
  <c r="FPH114" i="82"/>
  <c r="FPG114" i="82"/>
  <c r="FPF114" i="82"/>
  <c r="FPE114" i="82"/>
  <c r="FPD114" i="82"/>
  <c r="FPC114" i="82"/>
  <c r="FPB114" i="82"/>
  <c r="FPA114" i="82"/>
  <c r="FOZ114" i="82"/>
  <c r="FOY114" i="82"/>
  <c r="FOX114" i="82"/>
  <c r="FOW114" i="82"/>
  <c r="FOV114" i="82"/>
  <c r="FOU114" i="82"/>
  <c r="FOT114" i="82"/>
  <c r="FOS114" i="82"/>
  <c r="FOR114" i="82"/>
  <c r="FOQ114" i="82"/>
  <c r="FOP114" i="82"/>
  <c r="FOO114" i="82"/>
  <c r="FON114" i="82"/>
  <c r="FOM114" i="82"/>
  <c r="FOL114" i="82"/>
  <c r="FOK114" i="82"/>
  <c r="FOJ114" i="82"/>
  <c r="FOI114" i="82"/>
  <c r="FOH114" i="82"/>
  <c r="FOG114" i="82"/>
  <c r="FOF114" i="82"/>
  <c r="FOE114" i="82"/>
  <c r="FOD114" i="82"/>
  <c r="FOC114" i="82"/>
  <c r="FOB114" i="82"/>
  <c r="FOA114" i="82"/>
  <c r="FNZ114" i="82"/>
  <c r="FNY114" i="82"/>
  <c r="FNX114" i="82"/>
  <c r="FNW114" i="82"/>
  <c r="FNV114" i="82"/>
  <c r="FNU114" i="82"/>
  <c r="FNT114" i="82"/>
  <c r="FNS114" i="82"/>
  <c r="FNR114" i="82"/>
  <c r="FNQ114" i="82"/>
  <c r="FNP114" i="82"/>
  <c r="FNO114" i="82"/>
  <c r="FNN114" i="82"/>
  <c r="FNM114" i="82"/>
  <c r="FNL114" i="82"/>
  <c r="FNK114" i="82"/>
  <c r="FNJ114" i="82"/>
  <c r="FNI114" i="82"/>
  <c r="FNH114" i="82"/>
  <c r="FNG114" i="82"/>
  <c r="FNF114" i="82"/>
  <c r="FNE114" i="82"/>
  <c r="FND114" i="82"/>
  <c r="FNC114" i="82"/>
  <c r="FNB114" i="82"/>
  <c r="FNA114" i="82"/>
  <c r="FMZ114" i="82"/>
  <c r="FMY114" i="82"/>
  <c r="FMX114" i="82"/>
  <c r="FMW114" i="82"/>
  <c r="FMV114" i="82"/>
  <c r="FMU114" i="82"/>
  <c r="FMT114" i="82"/>
  <c r="FMS114" i="82"/>
  <c r="FMR114" i="82"/>
  <c r="FMQ114" i="82"/>
  <c r="FMP114" i="82"/>
  <c r="FMO114" i="82"/>
  <c r="FMN114" i="82"/>
  <c r="FMM114" i="82"/>
  <c r="FML114" i="82"/>
  <c r="FMK114" i="82"/>
  <c r="FMJ114" i="82"/>
  <c r="FMI114" i="82"/>
  <c r="FMH114" i="82"/>
  <c r="FMG114" i="82"/>
  <c r="FMF114" i="82"/>
  <c r="FME114" i="82"/>
  <c r="FMD114" i="82"/>
  <c r="FMC114" i="82"/>
  <c r="FMB114" i="82"/>
  <c r="FMA114" i="82"/>
  <c r="FLZ114" i="82"/>
  <c r="FLY114" i="82"/>
  <c r="FLX114" i="82"/>
  <c r="FLW114" i="82"/>
  <c r="FLV114" i="82"/>
  <c r="FLU114" i="82"/>
  <c r="FLT114" i="82"/>
  <c r="FLS114" i="82"/>
  <c r="FLR114" i="82"/>
  <c r="FLQ114" i="82"/>
  <c r="FLP114" i="82"/>
  <c r="FLO114" i="82"/>
  <c r="FLN114" i="82"/>
  <c r="FLM114" i="82"/>
  <c r="FLL114" i="82"/>
  <c r="FLK114" i="82"/>
  <c r="FLJ114" i="82"/>
  <c r="FLI114" i="82"/>
  <c r="FLH114" i="82"/>
  <c r="FLG114" i="82"/>
  <c r="FLF114" i="82"/>
  <c r="FLE114" i="82"/>
  <c r="FLD114" i="82"/>
  <c r="FLC114" i="82"/>
  <c r="FLB114" i="82"/>
  <c r="FLA114" i="82"/>
  <c r="FKZ114" i="82"/>
  <c r="FKY114" i="82"/>
  <c r="FKX114" i="82"/>
  <c r="FKW114" i="82"/>
  <c r="FKV114" i="82"/>
  <c r="FKU114" i="82"/>
  <c r="FKT114" i="82"/>
  <c r="FKS114" i="82"/>
  <c r="FKR114" i="82"/>
  <c r="FKQ114" i="82"/>
  <c r="FKP114" i="82"/>
  <c r="FKO114" i="82"/>
  <c r="FKN114" i="82"/>
  <c r="FKM114" i="82"/>
  <c r="FKL114" i="82"/>
  <c r="FKK114" i="82"/>
  <c r="FKJ114" i="82"/>
  <c r="FKI114" i="82"/>
  <c r="FKH114" i="82"/>
  <c r="FKG114" i="82"/>
  <c r="FKF114" i="82"/>
  <c r="FKE114" i="82"/>
  <c r="FKD114" i="82"/>
  <c r="FKC114" i="82"/>
  <c r="FKB114" i="82"/>
  <c r="FKA114" i="82"/>
  <c r="FJZ114" i="82"/>
  <c r="FJY114" i="82"/>
  <c r="FJX114" i="82"/>
  <c r="FJW114" i="82"/>
  <c r="FJV114" i="82"/>
  <c r="FJU114" i="82"/>
  <c r="FJT114" i="82"/>
  <c r="FJS114" i="82"/>
  <c r="FJR114" i="82"/>
  <c r="FJQ114" i="82"/>
  <c r="FJP114" i="82"/>
  <c r="FJO114" i="82"/>
  <c r="FJN114" i="82"/>
  <c r="FJM114" i="82"/>
  <c r="FJL114" i="82"/>
  <c r="FJK114" i="82"/>
  <c r="FJJ114" i="82"/>
  <c r="FJI114" i="82"/>
  <c r="FJH114" i="82"/>
  <c r="FJG114" i="82"/>
  <c r="FJF114" i="82"/>
  <c r="FJE114" i="82"/>
  <c r="FJD114" i="82"/>
  <c r="FJC114" i="82"/>
  <c r="FJB114" i="82"/>
  <c r="FJA114" i="82"/>
  <c r="FIZ114" i="82"/>
  <c r="FIY114" i="82"/>
  <c r="FIX114" i="82"/>
  <c r="FIW114" i="82"/>
  <c r="FIV114" i="82"/>
  <c r="FIU114" i="82"/>
  <c r="FIT114" i="82"/>
  <c r="FIS114" i="82"/>
  <c r="FIR114" i="82"/>
  <c r="FIQ114" i="82"/>
  <c r="FIP114" i="82"/>
  <c r="FIO114" i="82"/>
  <c r="FIN114" i="82"/>
  <c r="FIM114" i="82"/>
  <c r="FIL114" i="82"/>
  <c r="FIK114" i="82"/>
  <c r="FIJ114" i="82"/>
  <c r="FII114" i="82"/>
  <c r="FIH114" i="82"/>
  <c r="FIG114" i="82"/>
  <c r="FIF114" i="82"/>
  <c r="FIE114" i="82"/>
  <c r="FID114" i="82"/>
  <c r="FIC114" i="82"/>
  <c r="FIB114" i="82"/>
  <c r="FIA114" i="82"/>
  <c r="FHZ114" i="82"/>
  <c r="FHY114" i="82"/>
  <c r="FHX114" i="82"/>
  <c r="FHW114" i="82"/>
  <c r="FHV114" i="82"/>
  <c r="FHU114" i="82"/>
  <c r="FHT114" i="82"/>
  <c r="FHS114" i="82"/>
  <c r="FHR114" i="82"/>
  <c r="FHQ114" i="82"/>
  <c r="FHP114" i="82"/>
  <c r="FHO114" i="82"/>
  <c r="FHN114" i="82"/>
  <c r="FHM114" i="82"/>
  <c r="FHL114" i="82"/>
  <c r="FHK114" i="82"/>
  <c r="FHJ114" i="82"/>
  <c r="FHI114" i="82"/>
  <c r="FHH114" i="82"/>
  <c r="FHG114" i="82"/>
  <c r="FHF114" i="82"/>
  <c r="FHE114" i="82"/>
  <c r="FHD114" i="82"/>
  <c r="FHC114" i="82"/>
  <c r="FHB114" i="82"/>
  <c r="FHA114" i="82"/>
  <c r="FGZ114" i="82"/>
  <c r="FGY114" i="82"/>
  <c r="FGX114" i="82"/>
  <c r="FGW114" i="82"/>
  <c r="FGV114" i="82"/>
  <c r="FGU114" i="82"/>
  <c r="FGT114" i="82"/>
  <c r="FGS114" i="82"/>
  <c r="FGR114" i="82"/>
  <c r="FGQ114" i="82"/>
  <c r="FGP114" i="82"/>
  <c r="FGO114" i="82"/>
  <c r="FGN114" i="82"/>
  <c r="FGM114" i="82"/>
  <c r="FGL114" i="82"/>
  <c r="FGK114" i="82"/>
  <c r="FGJ114" i="82"/>
  <c r="FGI114" i="82"/>
  <c r="FGH114" i="82"/>
  <c r="FGG114" i="82"/>
  <c r="FGF114" i="82"/>
  <c r="FGE114" i="82"/>
  <c r="FGD114" i="82"/>
  <c r="FGC114" i="82"/>
  <c r="FGB114" i="82"/>
  <c r="FGA114" i="82"/>
  <c r="FFZ114" i="82"/>
  <c r="FFY114" i="82"/>
  <c r="FFX114" i="82"/>
  <c r="FFW114" i="82"/>
  <c r="FFV114" i="82"/>
  <c r="FFU114" i="82"/>
  <c r="FFT114" i="82"/>
  <c r="FFS114" i="82"/>
  <c r="FFR114" i="82"/>
  <c r="FFQ114" i="82"/>
  <c r="FFP114" i="82"/>
  <c r="FFO114" i="82"/>
  <c r="FFN114" i="82"/>
  <c r="FFM114" i="82"/>
  <c r="FFL114" i="82"/>
  <c r="FFK114" i="82"/>
  <c r="FFJ114" i="82"/>
  <c r="FFI114" i="82"/>
  <c r="FFH114" i="82"/>
  <c r="FFG114" i="82"/>
  <c r="FFF114" i="82"/>
  <c r="FFE114" i="82"/>
  <c r="FFD114" i="82"/>
  <c r="FFC114" i="82"/>
  <c r="FFB114" i="82"/>
  <c r="FFA114" i="82"/>
  <c r="FEZ114" i="82"/>
  <c r="FEY114" i="82"/>
  <c r="FEX114" i="82"/>
  <c r="FEW114" i="82"/>
  <c r="FEV114" i="82"/>
  <c r="FEU114" i="82"/>
  <c r="FET114" i="82"/>
  <c r="FES114" i="82"/>
  <c r="FER114" i="82"/>
  <c r="FEQ114" i="82"/>
  <c r="FEP114" i="82"/>
  <c r="FEO114" i="82"/>
  <c r="FEN114" i="82"/>
  <c r="FEM114" i="82"/>
  <c r="FEL114" i="82"/>
  <c r="FEK114" i="82"/>
  <c r="FEJ114" i="82"/>
  <c r="FEI114" i="82"/>
  <c r="FEH114" i="82"/>
  <c r="FEG114" i="82"/>
  <c r="FEF114" i="82"/>
  <c r="FEE114" i="82"/>
  <c r="FED114" i="82"/>
  <c r="FEC114" i="82"/>
  <c r="FEB114" i="82"/>
  <c r="FEA114" i="82"/>
  <c r="FDZ114" i="82"/>
  <c r="FDY114" i="82"/>
  <c r="FDX114" i="82"/>
  <c r="FDW114" i="82"/>
  <c r="FDV114" i="82"/>
  <c r="FDU114" i="82"/>
  <c r="FDT114" i="82"/>
  <c r="FDS114" i="82"/>
  <c r="FDR114" i="82"/>
  <c r="FDQ114" i="82"/>
  <c r="FDP114" i="82"/>
  <c r="FDO114" i="82"/>
  <c r="FDN114" i="82"/>
  <c r="FDM114" i="82"/>
  <c r="FDL114" i="82"/>
  <c r="FDK114" i="82"/>
  <c r="FDJ114" i="82"/>
  <c r="FDI114" i="82"/>
  <c r="FDH114" i="82"/>
  <c r="FDG114" i="82"/>
  <c r="FDF114" i="82"/>
  <c r="FDE114" i="82"/>
  <c r="FDD114" i="82"/>
  <c r="FDC114" i="82"/>
  <c r="FDB114" i="82"/>
  <c r="FDA114" i="82"/>
  <c r="FCZ114" i="82"/>
  <c r="FCY114" i="82"/>
  <c r="FCX114" i="82"/>
  <c r="FCW114" i="82"/>
  <c r="FCV114" i="82"/>
  <c r="FCU114" i="82"/>
  <c r="FCT114" i="82"/>
  <c r="FCS114" i="82"/>
  <c r="FCR114" i="82"/>
  <c r="FCQ114" i="82"/>
  <c r="FCP114" i="82"/>
  <c r="FCO114" i="82"/>
  <c r="FCN114" i="82"/>
  <c r="FCM114" i="82"/>
  <c r="FCL114" i="82"/>
  <c r="FCK114" i="82"/>
  <c r="FCJ114" i="82"/>
  <c r="FCI114" i="82"/>
  <c r="FCH114" i="82"/>
  <c r="FCG114" i="82"/>
  <c r="FCF114" i="82"/>
  <c r="FCE114" i="82"/>
  <c r="FCD114" i="82"/>
  <c r="FCC114" i="82"/>
  <c r="FCB114" i="82"/>
  <c r="FCA114" i="82"/>
  <c r="FBZ114" i="82"/>
  <c r="FBY114" i="82"/>
  <c r="FBX114" i="82"/>
  <c r="FBW114" i="82"/>
  <c r="FBV114" i="82"/>
  <c r="FBU114" i="82"/>
  <c r="FBT114" i="82"/>
  <c r="FBS114" i="82"/>
  <c r="FBR114" i="82"/>
  <c r="FBQ114" i="82"/>
  <c r="FBP114" i="82"/>
  <c r="FBO114" i="82"/>
  <c r="FBN114" i="82"/>
  <c r="FBM114" i="82"/>
  <c r="FBL114" i="82"/>
  <c r="FBK114" i="82"/>
  <c r="FBJ114" i="82"/>
  <c r="FBI114" i="82"/>
  <c r="FBH114" i="82"/>
  <c r="FBG114" i="82"/>
  <c r="FBF114" i="82"/>
  <c r="FBE114" i="82"/>
  <c r="FBD114" i="82"/>
  <c r="FBC114" i="82"/>
  <c r="FBB114" i="82"/>
  <c r="FBA114" i="82"/>
  <c r="FAZ114" i="82"/>
  <c r="FAY114" i="82"/>
  <c r="FAX114" i="82"/>
  <c r="FAW114" i="82"/>
  <c r="FAV114" i="82"/>
  <c r="FAU114" i="82"/>
  <c r="FAT114" i="82"/>
  <c r="FAS114" i="82"/>
  <c r="FAR114" i="82"/>
  <c r="FAQ114" i="82"/>
  <c r="FAP114" i="82"/>
  <c r="FAO114" i="82"/>
  <c r="FAN114" i="82"/>
  <c r="FAM114" i="82"/>
  <c r="FAL114" i="82"/>
  <c r="FAK114" i="82"/>
  <c r="FAJ114" i="82"/>
  <c r="FAI114" i="82"/>
  <c r="FAH114" i="82"/>
  <c r="FAG114" i="82"/>
  <c r="FAF114" i="82"/>
  <c r="FAE114" i="82"/>
  <c r="FAD114" i="82"/>
  <c r="FAC114" i="82"/>
  <c r="FAB114" i="82"/>
  <c r="FAA114" i="82"/>
  <c r="EZZ114" i="82"/>
  <c r="EZY114" i="82"/>
  <c r="EZX114" i="82"/>
  <c r="EZW114" i="82"/>
  <c r="EZV114" i="82"/>
  <c r="EZU114" i="82"/>
  <c r="EZT114" i="82"/>
  <c r="EZS114" i="82"/>
  <c r="EZR114" i="82"/>
  <c r="EZQ114" i="82"/>
  <c r="EZP114" i="82"/>
  <c r="EZO114" i="82"/>
  <c r="EZN114" i="82"/>
  <c r="EZM114" i="82"/>
  <c r="EZL114" i="82"/>
  <c r="EZK114" i="82"/>
  <c r="EZJ114" i="82"/>
  <c r="EZI114" i="82"/>
  <c r="EZH114" i="82"/>
  <c r="EZG114" i="82"/>
  <c r="EZF114" i="82"/>
  <c r="EZE114" i="82"/>
  <c r="EZD114" i="82"/>
  <c r="EZC114" i="82"/>
  <c r="EZB114" i="82"/>
  <c r="EZA114" i="82"/>
  <c r="EYZ114" i="82"/>
  <c r="EYY114" i="82"/>
  <c r="EYX114" i="82"/>
  <c r="EYW114" i="82"/>
  <c r="EYV114" i="82"/>
  <c r="EYU114" i="82"/>
  <c r="EYT114" i="82"/>
  <c r="EYS114" i="82"/>
  <c r="EYR114" i="82"/>
  <c r="EYQ114" i="82"/>
  <c r="EYP114" i="82"/>
  <c r="EYO114" i="82"/>
  <c r="EYN114" i="82"/>
  <c r="EYM114" i="82"/>
  <c r="EYL114" i="82"/>
  <c r="EYK114" i="82"/>
  <c r="EYJ114" i="82"/>
  <c r="EYI114" i="82"/>
  <c r="EYH114" i="82"/>
  <c r="EYG114" i="82"/>
  <c r="EYF114" i="82"/>
  <c r="EYE114" i="82"/>
  <c r="EYD114" i="82"/>
  <c r="EYC114" i="82"/>
  <c r="EYB114" i="82"/>
  <c r="EYA114" i="82"/>
  <c r="EXZ114" i="82"/>
  <c r="EXY114" i="82"/>
  <c r="EXX114" i="82"/>
  <c r="EXW114" i="82"/>
  <c r="EXV114" i="82"/>
  <c r="EXU114" i="82"/>
  <c r="EXT114" i="82"/>
  <c r="EXS114" i="82"/>
  <c r="EXR114" i="82"/>
  <c r="EXQ114" i="82"/>
  <c r="EXP114" i="82"/>
  <c r="EXO114" i="82"/>
  <c r="EXN114" i="82"/>
  <c r="EXM114" i="82"/>
  <c r="EXL114" i="82"/>
  <c r="EXK114" i="82"/>
  <c r="EXJ114" i="82"/>
  <c r="EXI114" i="82"/>
  <c r="EXH114" i="82"/>
  <c r="EXG114" i="82"/>
  <c r="EXF114" i="82"/>
  <c r="EXE114" i="82"/>
  <c r="EXD114" i="82"/>
  <c r="EXC114" i="82"/>
  <c r="EXB114" i="82"/>
  <c r="EXA114" i="82"/>
  <c r="EWZ114" i="82"/>
  <c r="EWY114" i="82"/>
  <c r="EWX114" i="82"/>
  <c r="EWW114" i="82"/>
  <c r="EWV114" i="82"/>
  <c r="EWU114" i="82"/>
  <c r="EWT114" i="82"/>
  <c r="EWS114" i="82"/>
  <c r="EWR114" i="82"/>
  <c r="EWQ114" i="82"/>
  <c r="EWP114" i="82"/>
  <c r="EWO114" i="82"/>
  <c r="EWN114" i="82"/>
  <c r="EWM114" i="82"/>
  <c r="EWL114" i="82"/>
  <c r="EWK114" i="82"/>
  <c r="EWJ114" i="82"/>
  <c r="EWI114" i="82"/>
  <c r="EWH114" i="82"/>
  <c r="EWG114" i="82"/>
  <c r="EWF114" i="82"/>
  <c r="EWE114" i="82"/>
  <c r="EWD114" i="82"/>
  <c r="EWC114" i="82"/>
  <c r="EWB114" i="82"/>
  <c r="EWA114" i="82"/>
  <c r="EVZ114" i="82"/>
  <c r="EVY114" i="82"/>
  <c r="EVX114" i="82"/>
  <c r="EVW114" i="82"/>
  <c r="EVV114" i="82"/>
  <c r="EVU114" i="82"/>
  <c r="EVT114" i="82"/>
  <c r="EVS114" i="82"/>
  <c r="EVR114" i="82"/>
  <c r="EVQ114" i="82"/>
  <c r="EVP114" i="82"/>
  <c r="EVO114" i="82"/>
  <c r="EVN114" i="82"/>
  <c r="EVM114" i="82"/>
  <c r="EVL114" i="82"/>
  <c r="EVK114" i="82"/>
  <c r="EVJ114" i="82"/>
  <c r="EVI114" i="82"/>
  <c r="EVH114" i="82"/>
  <c r="EVG114" i="82"/>
  <c r="EVF114" i="82"/>
  <c r="EVE114" i="82"/>
  <c r="EVD114" i="82"/>
  <c r="EVC114" i="82"/>
  <c r="EVB114" i="82"/>
  <c r="EVA114" i="82"/>
  <c r="EUZ114" i="82"/>
  <c r="EUY114" i="82"/>
  <c r="EUX114" i="82"/>
  <c r="EUW114" i="82"/>
  <c r="EUV114" i="82"/>
  <c r="EUU114" i="82"/>
  <c r="EUT114" i="82"/>
  <c r="EUS114" i="82"/>
  <c r="EUR114" i="82"/>
  <c r="EUQ114" i="82"/>
  <c r="EUP114" i="82"/>
  <c r="EUO114" i="82"/>
  <c r="EUN114" i="82"/>
  <c r="EUM114" i="82"/>
  <c r="EUL114" i="82"/>
  <c r="EUK114" i="82"/>
  <c r="EUJ114" i="82"/>
  <c r="EUI114" i="82"/>
  <c r="EUH114" i="82"/>
  <c r="EUG114" i="82"/>
  <c r="EUF114" i="82"/>
  <c r="EUE114" i="82"/>
  <c r="EUD114" i="82"/>
  <c r="EUC114" i="82"/>
  <c r="EUB114" i="82"/>
  <c r="EUA114" i="82"/>
  <c r="ETZ114" i="82"/>
  <c r="ETY114" i="82"/>
  <c r="ETX114" i="82"/>
  <c r="ETW114" i="82"/>
  <c r="ETV114" i="82"/>
  <c r="ETU114" i="82"/>
  <c r="ETT114" i="82"/>
  <c r="ETS114" i="82"/>
  <c r="ETR114" i="82"/>
  <c r="ETQ114" i="82"/>
  <c r="ETP114" i="82"/>
  <c r="ETO114" i="82"/>
  <c r="ETN114" i="82"/>
  <c r="ETM114" i="82"/>
  <c r="ETL114" i="82"/>
  <c r="ETK114" i="82"/>
  <c r="ETJ114" i="82"/>
  <c r="ETI114" i="82"/>
  <c r="ETH114" i="82"/>
  <c r="ETG114" i="82"/>
  <c r="ETF114" i="82"/>
  <c r="ETE114" i="82"/>
  <c r="ETD114" i="82"/>
  <c r="ETC114" i="82"/>
  <c r="ETB114" i="82"/>
  <c r="ETA114" i="82"/>
  <c r="ESZ114" i="82"/>
  <c r="ESY114" i="82"/>
  <c r="ESX114" i="82"/>
  <c r="ESW114" i="82"/>
  <c r="ESV114" i="82"/>
  <c r="ESU114" i="82"/>
  <c r="EST114" i="82"/>
  <c r="ESS114" i="82"/>
  <c r="ESR114" i="82"/>
  <c r="ESQ114" i="82"/>
  <c r="ESP114" i="82"/>
  <c r="ESO114" i="82"/>
  <c r="ESN114" i="82"/>
  <c r="ESM114" i="82"/>
  <c r="ESL114" i="82"/>
  <c r="ESK114" i="82"/>
  <c r="ESJ114" i="82"/>
  <c r="ESI114" i="82"/>
  <c r="ESH114" i="82"/>
  <c r="ESG114" i="82"/>
  <c r="ESF114" i="82"/>
  <c r="ESE114" i="82"/>
  <c r="ESD114" i="82"/>
  <c r="ESC114" i="82"/>
  <c r="ESB114" i="82"/>
  <c r="ESA114" i="82"/>
  <c r="ERZ114" i="82"/>
  <c r="ERY114" i="82"/>
  <c r="ERX114" i="82"/>
  <c r="ERW114" i="82"/>
  <c r="ERV114" i="82"/>
  <c r="ERU114" i="82"/>
  <c r="ERT114" i="82"/>
  <c r="ERS114" i="82"/>
  <c r="ERR114" i="82"/>
  <c r="ERQ114" i="82"/>
  <c r="ERP114" i="82"/>
  <c r="ERO114" i="82"/>
  <c r="ERN114" i="82"/>
  <c r="ERM114" i="82"/>
  <c r="ERL114" i="82"/>
  <c r="ERK114" i="82"/>
  <c r="ERJ114" i="82"/>
  <c r="ERI114" i="82"/>
  <c r="ERH114" i="82"/>
  <c r="ERG114" i="82"/>
  <c r="ERF114" i="82"/>
  <c r="ERE114" i="82"/>
  <c r="ERD114" i="82"/>
  <c r="ERC114" i="82"/>
  <c r="ERB114" i="82"/>
  <c r="ERA114" i="82"/>
  <c r="EQZ114" i="82"/>
  <c r="EQY114" i="82"/>
  <c r="EQX114" i="82"/>
  <c r="EQW114" i="82"/>
  <c r="EQV114" i="82"/>
  <c r="EQU114" i="82"/>
  <c r="EQT114" i="82"/>
  <c r="EQS114" i="82"/>
  <c r="EQR114" i="82"/>
  <c r="EQQ114" i="82"/>
  <c r="EQP114" i="82"/>
  <c r="EQO114" i="82"/>
  <c r="EQN114" i="82"/>
  <c r="EQM114" i="82"/>
  <c r="EQL114" i="82"/>
  <c r="EQK114" i="82"/>
  <c r="EQJ114" i="82"/>
  <c r="EQI114" i="82"/>
  <c r="EQH114" i="82"/>
  <c r="EQG114" i="82"/>
  <c r="EQF114" i="82"/>
  <c r="EQE114" i="82"/>
  <c r="EQD114" i="82"/>
  <c r="EQC114" i="82"/>
  <c r="EQB114" i="82"/>
  <c r="EQA114" i="82"/>
  <c r="EPZ114" i="82"/>
  <c r="EPY114" i="82"/>
  <c r="EPX114" i="82"/>
  <c r="EPW114" i="82"/>
  <c r="EPV114" i="82"/>
  <c r="EPU114" i="82"/>
  <c r="EPT114" i="82"/>
  <c r="EPS114" i="82"/>
  <c r="EPR114" i="82"/>
  <c r="EPQ114" i="82"/>
  <c r="EPP114" i="82"/>
  <c r="EPO114" i="82"/>
  <c r="EPN114" i="82"/>
  <c r="EPM114" i="82"/>
  <c r="EPL114" i="82"/>
  <c r="EPK114" i="82"/>
  <c r="EPJ114" i="82"/>
  <c r="EPI114" i="82"/>
  <c r="EPH114" i="82"/>
  <c r="EPG114" i="82"/>
  <c r="EPF114" i="82"/>
  <c r="EPE114" i="82"/>
  <c r="EPD114" i="82"/>
  <c r="EPC114" i="82"/>
  <c r="EPB114" i="82"/>
  <c r="EPA114" i="82"/>
  <c r="EOZ114" i="82"/>
  <c r="EOY114" i="82"/>
  <c r="EOX114" i="82"/>
  <c r="EOW114" i="82"/>
  <c r="EOV114" i="82"/>
  <c r="EOU114" i="82"/>
  <c r="EOT114" i="82"/>
  <c r="EOS114" i="82"/>
  <c r="EOR114" i="82"/>
  <c r="EOQ114" i="82"/>
  <c r="EOP114" i="82"/>
  <c r="EOO114" i="82"/>
  <c r="EON114" i="82"/>
  <c r="EOM114" i="82"/>
  <c r="EOL114" i="82"/>
  <c r="EOK114" i="82"/>
  <c r="EOJ114" i="82"/>
  <c r="EOI114" i="82"/>
  <c r="EOH114" i="82"/>
  <c r="EOG114" i="82"/>
  <c r="EOF114" i="82"/>
  <c r="EOE114" i="82"/>
  <c r="EOD114" i="82"/>
  <c r="EOC114" i="82"/>
  <c r="EOB114" i="82"/>
  <c r="EOA114" i="82"/>
  <c r="ENZ114" i="82"/>
  <c r="ENY114" i="82"/>
  <c r="ENX114" i="82"/>
  <c r="ENW114" i="82"/>
  <c r="ENV114" i="82"/>
  <c r="ENU114" i="82"/>
  <c r="ENT114" i="82"/>
  <c r="ENS114" i="82"/>
  <c r="ENR114" i="82"/>
  <c r="ENQ114" i="82"/>
  <c r="ENP114" i="82"/>
  <c r="ENO114" i="82"/>
  <c r="ENN114" i="82"/>
  <c r="ENM114" i="82"/>
  <c r="ENL114" i="82"/>
  <c r="ENK114" i="82"/>
  <c r="ENJ114" i="82"/>
  <c r="ENI114" i="82"/>
  <c r="ENH114" i="82"/>
  <c r="ENG114" i="82"/>
  <c r="ENF114" i="82"/>
  <c r="ENE114" i="82"/>
  <c r="END114" i="82"/>
  <c r="ENC114" i="82"/>
  <c r="ENB114" i="82"/>
  <c r="ENA114" i="82"/>
  <c r="EMZ114" i="82"/>
  <c r="EMY114" i="82"/>
  <c r="EMX114" i="82"/>
  <c r="EMW114" i="82"/>
  <c r="EMV114" i="82"/>
  <c r="EMU114" i="82"/>
  <c r="EMT114" i="82"/>
  <c r="EMS114" i="82"/>
  <c r="EMR114" i="82"/>
  <c r="EMQ114" i="82"/>
  <c r="EMP114" i="82"/>
  <c r="EMO114" i="82"/>
  <c r="EMN114" i="82"/>
  <c r="EMM114" i="82"/>
  <c r="EML114" i="82"/>
  <c r="EMK114" i="82"/>
  <c r="EMJ114" i="82"/>
  <c r="EMI114" i="82"/>
  <c r="EMH114" i="82"/>
  <c r="EMG114" i="82"/>
  <c r="EMF114" i="82"/>
  <c r="EME114" i="82"/>
  <c r="EMD114" i="82"/>
  <c r="EMC114" i="82"/>
  <c r="EMB114" i="82"/>
  <c r="EMA114" i="82"/>
  <c r="ELZ114" i="82"/>
  <c r="ELY114" i="82"/>
  <c r="ELX114" i="82"/>
  <c r="ELW114" i="82"/>
  <c r="ELV114" i="82"/>
  <c r="ELU114" i="82"/>
  <c r="ELT114" i="82"/>
  <c r="ELS114" i="82"/>
  <c r="ELR114" i="82"/>
  <c r="ELQ114" i="82"/>
  <c r="ELP114" i="82"/>
  <c r="ELO114" i="82"/>
  <c r="ELN114" i="82"/>
  <c r="ELM114" i="82"/>
  <c r="ELL114" i="82"/>
  <c r="ELK114" i="82"/>
  <c r="ELJ114" i="82"/>
  <c r="ELI114" i="82"/>
  <c r="ELH114" i="82"/>
  <c r="ELG114" i="82"/>
  <c r="ELF114" i="82"/>
  <c r="ELE114" i="82"/>
  <c r="ELD114" i="82"/>
  <c r="ELC114" i="82"/>
  <c r="ELB114" i="82"/>
  <c r="ELA114" i="82"/>
  <c r="EKZ114" i="82"/>
  <c r="EKY114" i="82"/>
  <c r="EKX114" i="82"/>
  <c r="EKW114" i="82"/>
  <c r="EKV114" i="82"/>
  <c r="EKU114" i="82"/>
  <c r="EKT114" i="82"/>
  <c r="EKS114" i="82"/>
  <c r="EKR114" i="82"/>
  <c r="EKQ114" i="82"/>
  <c r="EKP114" i="82"/>
  <c r="EKO114" i="82"/>
  <c r="EKN114" i="82"/>
  <c r="EKM114" i="82"/>
  <c r="EKL114" i="82"/>
  <c r="EKK114" i="82"/>
  <c r="EKJ114" i="82"/>
  <c r="EKI114" i="82"/>
  <c r="EKH114" i="82"/>
  <c r="EKG114" i="82"/>
  <c r="EKF114" i="82"/>
  <c r="EKE114" i="82"/>
  <c r="EKD114" i="82"/>
  <c r="EKC114" i="82"/>
  <c r="EKB114" i="82"/>
  <c r="EKA114" i="82"/>
  <c r="EJZ114" i="82"/>
  <c r="EJY114" i="82"/>
  <c r="EJX114" i="82"/>
  <c r="EJW114" i="82"/>
  <c r="EJV114" i="82"/>
  <c r="EJU114" i="82"/>
  <c r="EJT114" i="82"/>
  <c r="EJS114" i="82"/>
  <c r="EJR114" i="82"/>
  <c r="EJQ114" i="82"/>
  <c r="EJP114" i="82"/>
  <c r="EJO114" i="82"/>
  <c r="EJN114" i="82"/>
  <c r="EJM114" i="82"/>
  <c r="EJL114" i="82"/>
  <c r="EJK114" i="82"/>
  <c r="EJJ114" i="82"/>
  <c r="EJI114" i="82"/>
  <c r="EJH114" i="82"/>
  <c r="EJG114" i="82"/>
  <c r="EJF114" i="82"/>
  <c r="EJE114" i="82"/>
  <c r="EJD114" i="82"/>
  <c r="EJC114" i="82"/>
  <c r="EJB114" i="82"/>
  <c r="EJA114" i="82"/>
  <c r="EIZ114" i="82"/>
  <c r="EIY114" i="82"/>
  <c r="EIX114" i="82"/>
  <c r="EIW114" i="82"/>
  <c r="EIV114" i="82"/>
  <c r="EIU114" i="82"/>
  <c r="EIT114" i="82"/>
  <c r="EIS114" i="82"/>
  <c r="EIR114" i="82"/>
  <c r="EIQ114" i="82"/>
  <c r="EIP114" i="82"/>
  <c r="EIO114" i="82"/>
  <c r="EIN114" i="82"/>
  <c r="EIM114" i="82"/>
  <c r="EIL114" i="82"/>
  <c r="EIK114" i="82"/>
  <c r="EIJ114" i="82"/>
  <c r="EII114" i="82"/>
  <c r="EIH114" i="82"/>
  <c r="EIG114" i="82"/>
  <c r="EIF114" i="82"/>
  <c r="EIE114" i="82"/>
  <c r="EID114" i="82"/>
  <c r="EIC114" i="82"/>
  <c r="EIB114" i="82"/>
  <c r="EIA114" i="82"/>
  <c r="EHZ114" i="82"/>
  <c r="EHY114" i="82"/>
  <c r="EHX114" i="82"/>
  <c r="EHW114" i="82"/>
  <c r="EHV114" i="82"/>
  <c r="EHU114" i="82"/>
  <c r="EHT114" i="82"/>
  <c r="EHS114" i="82"/>
  <c r="EHR114" i="82"/>
  <c r="EHQ114" i="82"/>
  <c r="EHP114" i="82"/>
  <c r="EHO114" i="82"/>
  <c r="EHN114" i="82"/>
  <c r="EHM114" i="82"/>
  <c r="EHL114" i="82"/>
  <c r="EHK114" i="82"/>
  <c r="EHJ114" i="82"/>
  <c r="EHI114" i="82"/>
  <c r="EHH114" i="82"/>
  <c r="EHG114" i="82"/>
  <c r="EHF114" i="82"/>
  <c r="EHE114" i="82"/>
  <c r="EHD114" i="82"/>
  <c r="EHC114" i="82"/>
  <c r="EHB114" i="82"/>
  <c r="EHA114" i="82"/>
  <c r="EGZ114" i="82"/>
  <c r="EGY114" i="82"/>
  <c r="EGX114" i="82"/>
  <c r="EGW114" i="82"/>
  <c r="EGV114" i="82"/>
  <c r="EGU114" i="82"/>
  <c r="EGT114" i="82"/>
  <c r="EGS114" i="82"/>
  <c r="EGR114" i="82"/>
  <c r="EGQ114" i="82"/>
  <c r="EGP114" i="82"/>
  <c r="EGO114" i="82"/>
  <c r="EGN114" i="82"/>
  <c r="EGM114" i="82"/>
  <c r="EGL114" i="82"/>
  <c r="EGK114" i="82"/>
  <c r="EGJ114" i="82"/>
  <c r="EGI114" i="82"/>
  <c r="EGH114" i="82"/>
  <c r="EGG114" i="82"/>
  <c r="EGF114" i="82"/>
  <c r="EGE114" i="82"/>
  <c r="EGD114" i="82"/>
  <c r="EGC114" i="82"/>
  <c r="EGB114" i="82"/>
  <c r="EGA114" i="82"/>
  <c r="EFZ114" i="82"/>
  <c r="EFY114" i="82"/>
  <c r="EFX114" i="82"/>
  <c r="EFW114" i="82"/>
  <c r="EFV114" i="82"/>
  <c r="EFU114" i="82"/>
  <c r="EFT114" i="82"/>
  <c r="EFS114" i="82"/>
  <c r="EFR114" i="82"/>
  <c r="EFQ114" i="82"/>
  <c r="EFP114" i="82"/>
  <c r="EFO114" i="82"/>
  <c r="EFN114" i="82"/>
  <c r="EFM114" i="82"/>
  <c r="EFL114" i="82"/>
  <c r="EFK114" i="82"/>
  <c r="EFJ114" i="82"/>
  <c r="EFI114" i="82"/>
  <c r="EFH114" i="82"/>
  <c r="EFG114" i="82"/>
  <c r="EFF114" i="82"/>
  <c r="EFE114" i="82"/>
  <c r="EFD114" i="82"/>
  <c r="EFC114" i="82"/>
  <c r="EFB114" i="82"/>
  <c r="EFA114" i="82"/>
  <c r="EEZ114" i="82"/>
  <c r="EEY114" i="82"/>
  <c r="EEX114" i="82"/>
  <c r="EEW114" i="82"/>
  <c r="EEV114" i="82"/>
  <c r="EEU114" i="82"/>
  <c r="EET114" i="82"/>
  <c r="EES114" i="82"/>
  <c r="EER114" i="82"/>
  <c r="EEQ114" i="82"/>
  <c r="EEP114" i="82"/>
  <c r="EEO114" i="82"/>
  <c r="EEN114" i="82"/>
  <c r="EEM114" i="82"/>
  <c r="EEL114" i="82"/>
  <c r="EEK114" i="82"/>
  <c r="EEJ114" i="82"/>
  <c r="EEI114" i="82"/>
  <c r="EEH114" i="82"/>
  <c r="EEG114" i="82"/>
  <c r="EEF114" i="82"/>
  <c r="EEE114" i="82"/>
  <c r="EED114" i="82"/>
  <c r="EEC114" i="82"/>
  <c r="EEB114" i="82"/>
  <c r="EEA114" i="82"/>
  <c r="EDZ114" i="82"/>
  <c r="EDY114" i="82"/>
  <c r="EDX114" i="82"/>
  <c r="EDW114" i="82"/>
  <c r="EDV114" i="82"/>
  <c r="EDU114" i="82"/>
  <c r="EDT114" i="82"/>
  <c r="EDS114" i="82"/>
  <c r="EDR114" i="82"/>
  <c r="EDQ114" i="82"/>
  <c r="EDP114" i="82"/>
  <c r="EDO114" i="82"/>
  <c r="EDN114" i="82"/>
  <c r="EDM114" i="82"/>
  <c r="EDL114" i="82"/>
  <c r="EDK114" i="82"/>
  <c r="EDJ114" i="82"/>
  <c r="EDI114" i="82"/>
  <c r="EDH114" i="82"/>
  <c r="EDG114" i="82"/>
  <c r="EDF114" i="82"/>
  <c r="EDE114" i="82"/>
  <c r="EDD114" i="82"/>
  <c r="EDC114" i="82"/>
  <c r="EDB114" i="82"/>
  <c r="EDA114" i="82"/>
  <c r="ECZ114" i="82"/>
  <c r="ECY114" i="82"/>
  <c r="ECX114" i="82"/>
  <c r="ECW114" i="82"/>
  <c r="ECV114" i="82"/>
  <c r="ECU114" i="82"/>
  <c r="ECT114" i="82"/>
  <c r="ECS114" i="82"/>
  <c r="ECR114" i="82"/>
  <c r="ECQ114" i="82"/>
  <c r="ECP114" i="82"/>
  <c r="ECO114" i="82"/>
  <c r="ECN114" i="82"/>
  <c r="ECM114" i="82"/>
  <c r="ECL114" i="82"/>
  <c r="ECK114" i="82"/>
  <c r="ECJ114" i="82"/>
  <c r="ECI114" i="82"/>
  <c r="ECH114" i="82"/>
  <c r="ECG114" i="82"/>
  <c r="ECF114" i="82"/>
  <c r="ECE114" i="82"/>
  <c r="ECD114" i="82"/>
  <c r="ECC114" i="82"/>
  <c r="ECB114" i="82"/>
  <c r="ECA114" i="82"/>
  <c r="EBZ114" i="82"/>
  <c r="EBY114" i="82"/>
  <c r="EBX114" i="82"/>
  <c r="EBW114" i="82"/>
  <c r="EBV114" i="82"/>
  <c r="EBU114" i="82"/>
  <c r="EBT114" i="82"/>
  <c r="EBS114" i="82"/>
  <c r="EBR114" i="82"/>
  <c r="EBQ114" i="82"/>
  <c r="EBP114" i="82"/>
  <c r="EBO114" i="82"/>
  <c r="EBN114" i="82"/>
  <c r="EBM114" i="82"/>
  <c r="EBL114" i="82"/>
  <c r="EBK114" i="82"/>
  <c r="EBJ114" i="82"/>
  <c r="EBI114" i="82"/>
  <c r="EBH114" i="82"/>
  <c r="EBG114" i="82"/>
  <c r="EBF114" i="82"/>
  <c r="EBE114" i="82"/>
  <c r="EBD114" i="82"/>
  <c r="EBC114" i="82"/>
  <c r="EBB114" i="82"/>
  <c r="EBA114" i="82"/>
  <c r="EAZ114" i="82"/>
  <c r="EAY114" i="82"/>
  <c r="EAX114" i="82"/>
  <c r="EAW114" i="82"/>
  <c r="EAV114" i="82"/>
  <c r="EAU114" i="82"/>
  <c r="EAT114" i="82"/>
  <c r="EAS114" i="82"/>
  <c r="EAR114" i="82"/>
  <c r="EAQ114" i="82"/>
  <c r="EAP114" i="82"/>
  <c r="EAO114" i="82"/>
  <c r="EAN114" i="82"/>
  <c r="EAM114" i="82"/>
  <c r="EAL114" i="82"/>
  <c r="EAK114" i="82"/>
  <c r="EAJ114" i="82"/>
  <c r="EAI114" i="82"/>
  <c r="EAH114" i="82"/>
  <c r="EAG114" i="82"/>
  <c r="EAF114" i="82"/>
  <c r="EAE114" i="82"/>
  <c r="EAD114" i="82"/>
  <c r="EAC114" i="82"/>
  <c r="EAB114" i="82"/>
  <c r="EAA114" i="82"/>
  <c r="DZZ114" i="82"/>
  <c r="DZY114" i="82"/>
  <c r="DZX114" i="82"/>
  <c r="DZW114" i="82"/>
  <c r="DZV114" i="82"/>
  <c r="DZU114" i="82"/>
  <c r="DZT114" i="82"/>
  <c r="DZS114" i="82"/>
  <c r="DZR114" i="82"/>
  <c r="DZQ114" i="82"/>
  <c r="DZP114" i="82"/>
  <c r="DZO114" i="82"/>
  <c r="DZN114" i="82"/>
  <c r="DZM114" i="82"/>
  <c r="DZL114" i="82"/>
  <c r="DZK114" i="82"/>
  <c r="DZJ114" i="82"/>
  <c r="DZI114" i="82"/>
  <c r="DZH114" i="82"/>
  <c r="DZG114" i="82"/>
  <c r="DZF114" i="82"/>
  <c r="DZE114" i="82"/>
  <c r="DZD114" i="82"/>
  <c r="DZC114" i="82"/>
  <c r="DZB114" i="82"/>
  <c r="DZA114" i="82"/>
  <c r="DYZ114" i="82"/>
  <c r="DYY114" i="82"/>
  <c r="DYX114" i="82"/>
  <c r="DYW114" i="82"/>
  <c r="DYV114" i="82"/>
  <c r="DYU114" i="82"/>
  <c r="DYT114" i="82"/>
  <c r="DYS114" i="82"/>
  <c r="DYR114" i="82"/>
  <c r="DYQ114" i="82"/>
  <c r="DYP114" i="82"/>
  <c r="DYO114" i="82"/>
  <c r="DYN114" i="82"/>
  <c r="DYM114" i="82"/>
  <c r="DYL114" i="82"/>
  <c r="DYK114" i="82"/>
  <c r="DYJ114" i="82"/>
  <c r="DYI114" i="82"/>
  <c r="DYH114" i="82"/>
  <c r="DYG114" i="82"/>
  <c r="DYF114" i="82"/>
  <c r="DYE114" i="82"/>
  <c r="DYD114" i="82"/>
  <c r="DYC114" i="82"/>
  <c r="DYB114" i="82"/>
  <c r="DYA114" i="82"/>
  <c r="DXZ114" i="82"/>
  <c r="DXY114" i="82"/>
  <c r="DXX114" i="82"/>
  <c r="DXW114" i="82"/>
  <c r="DXV114" i="82"/>
  <c r="DXU114" i="82"/>
  <c r="DXT114" i="82"/>
  <c r="DXS114" i="82"/>
  <c r="DXR114" i="82"/>
  <c r="DXQ114" i="82"/>
  <c r="DXP114" i="82"/>
  <c r="DXO114" i="82"/>
  <c r="DXN114" i="82"/>
  <c r="DXM114" i="82"/>
  <c r="DXL114" i="82"/>
  <c r="DXK114" i="82"/>
  <c r="DXJ114" i="82"/>
  <c r="DXI114" i="82"/>
  <c r="DXH114" i="82"/>
  <c r="DXG114" i="82"/>
  <c r="DXF114" i="82"/>
  <c r="DXE114" i="82"/>
  <c r="DXD114" i="82"/>
  <c r="DXC114" i="82"/>
  <c r="DXB114" i="82"/>
  <c r="DXA114" i="82"/>
  <c r="DWZ114" i="82"/>
  <c r="DWY114" i="82"/>
  <c r="DWX114" i="82"/>
  <c r="DWW114" i="82"/>
  <c r="DWV114" i="82"/>
  <c r="DWU114" i="82"/>
  <c r="DWT114" i="82"/>
  <c r="DWS114" i="82"/>
  <c r="DWR114" i="82"/>
  <c r="DWQ114" i="82"/>
  <c r="DWP114" i="82"/>
  <c r="DWO114" i="82"/>
  <c r="DWN114" i="82"/>
  <c r="DWM114" i="82"/>
  <c r="DWL114" i="82"/>
  <c r="DWK114" i="82"/>
  <c r="DWJ114" i="82"/>
  <c r="DWI114" i="82"/>
  <c r="DWH114" i="82"/>
  <c r="DWG114" i="82"/>
  <c r="DWF114" i="82"/>
  <c r="DWE114" i="82"/>
  <c r="DWD114" i="82"/>
  <c r="DWC114" i="82"/>
  <c r="DWB114" i="82"/>
  <c r="DWA114" i="82"/>
  <c r="DVZ114" i="82"/>
  <c r="DVY114" i="82"/>
  <c r="DVX114" i="82"/>
  <c r="DVW114" i="82"/>
  <c r="DVV114" i="82"/>
  <c r="DVU114" i="82"/>
  <c r="DVT114" i="82"/>
  <c r="DVS114" i="82"/>
  <c r="DVR114" i="82"/>
  <c r="DVQ114" i="82"/>
  <c r="DVP114" i="82"/>
  <c r="DVO114" i="82"/>
  <c r="DVN114" i="82"/>
  <c r="DVM114" i="82"/>
  <c r="DVL114" i="82"/>
  <c r="DVK114" i="82"/>
  <c r="DVJ114" i="82"/>
  <c r="DVI114" i="82"/>
  <c r="DVH114" i="82"/>
  <c r="DVG114" i="82"/>
  <c r="DVF114" i="82"/>
  <c r="DVE114" i="82"/>
  <c r="DVD114" i="82"/>
  <c r="DVC114" i="82"/>
  <c r="DVB114" i="82"/>
  <c r="DVA114" i="82"/>
  <c r="DUZ114" i="82"/>
  <c r="DUY114" i="82"/>
  <c r="DUX114" i="82"/>
  <c r="DUW114" i="82"/>
  <c r="DUV114" i="82"/>
  <c r="DUU114" i="82"/>
  <c r="DUT114" i="82"/>
  <c r="DUS114" i="82"/>
  <c r="DUR114" i="82"/>
  <c r="DUQ114" i="82"/>
  <c r="DUP114" i="82"/>
  <c r="DUO114" i="82"/>
  <c r="DUN114" i="82"/>
  <c r="DUM114" i="82"/>
  <c r="DUL114" i="82"/>
  <c r="DUK114" i="82"/>
  <c r="DUJ114" i="82"/>
  <c r="DUI114" i="82"/>
  <c r="DUH114" i="82"/>
  <c r="DUG114" i="82"/>
  <c r="DUF114" i="82"/>
  <c r="DUE114" i="82"/>
  <c r="DUD114" i="82"/>
  <c r="DUC114" i="82"/>
  <c r="DUB114" i="82"/>
  <c r="DUA114" i="82"/>
  <c r="DTZ114" i="82"/>
  <c r="DTY114" i="82"/>
  <c r="DTX114" i="82"/>
  <c r="DTW114" i="82"/>
  <c r="DTV114" i="82"/>
  <c r="DTU114" i="82"/>
  <c r="DTT114" i="82"/>
  <c r="DTS114" i="82"/>
  <c r="DTR114" i="82"/>
  <c r="DTQ114" i="82"/>
  <c r="DTP114" i="82"/>
  <c r="DTO114" i="82"/>
  <c r="DTN114" i="82"/>
  <c r="DTM114" i="82"/>
  <c r="DTL114" i="82"/>
  <c r="DTK114" i="82"/>
  <c r="DTJ114" i="82"/>
  <c r="DTI114" i="82"/>
  <c r="DTH114" i="82"/>
  <c r="DTG114" i="82"/>
  <c r="DTF114" i="82"/>
  <c r="DTE114" i="82"/>
  <c r="DTD114" i="82"/>
  <c r="DTC114" i="82"/>
  <c r="DTB114" i="82"/>
  <c r="DTA114" i="82"/>
  <c r="DSZ114" i="82"/>
  <c r="DSY114" i="82"/>
  <c r="DSX114" i="82"/>
  <c r="DSW114" i="82"/>
  <c r="DSV114" i="82"/>
  <c r="DSU114" i="82"/>
  <c r="DST114" i="82"/>
  <c r="DSS114" i="82"/>
  <c r="DSR114" i="82"/>
  <c r="DSQ114" i="82"/>
  <c r="DSP114" i="82"/>
  <c r="DSO114" i="82"/>
  <c r="DSN114" i="82"/>
  <c r="DSM114" i="82"/>
  <c r="DSL114" i="82"/>
  <c r="DSK114" i="82"/>
  <c r="DSJ114" i="82"/>
  <c r="DSI114" i="82"/>
  <c r="DSH114" i="82"/>
  <c r="DSG114" i="82"/>
  <c r="DSF114" i="82"/>
  <c r="DSE114" i="82"/>
  <c r="DSD114" i="82"/>
  <c r="DSC114" i="82"/>
  <c r="DSB114" i="82"/>
  <c r="DSA114" i="82"/>
  <c r="DRZ114" i="82"/>
  <c r="DRY114" i="82"/>
  <c r="DRX114" i="82"/>
  <c r="DRW114" i="82"/>
  <c r="DRV114" i="82"/>
  <c r="DRU114" i="82"/>
  <c r="DRT114" i="82"/>
  <c r="DRS114" i="82"/>
  <c r="DRR114" i="82"/>
  <c r="DRQ114" i="82"/>
  <c r="DRP114" i="82"/>
  <c r="DRO114" i="82"/>
  <c r="DRN114" i="82"/>
  <c r="DRM114" i="82"/>
  <c r="DRL114" i="82"/>
  <c r="DRK114" i="82"/>
  <c r="DRJ114" i="82"/>
  <c r="DRI114" i="82"/>
  <c r="DRH114" i="82"/>
  <c r="DRG114" i="82"/>
  <c r="DRF114" i="82"/>
  <c r="DRE114" i="82"/>
  <c r="DRD114" i="82"/>
  <c r="DRC114" i="82"/>
  <c r="DRB114" i="82"/>
  <c r="DRA114" i="82"/>
  <c r="DQZ114" i="82"/>
  <c r="DQY114" i="82"/>
  <c r="DQX114" i="82"/>
  <c r="DQW114" i="82"/>
  <c r="DQV114" i="82"/>
  <c r="DQU114" i="82"/>
  <c r="DQT114" i="82"/>
  <c r="DQS114" i="82"/>
  <c r="DQR114" i="82"/>
  <c r="DQQ114" i="82"/>
  <c r="DQP114" i="82"/>
  <c r="DQO114" i="82"/>
  <c r="DQN114" i="82"/>
  <c r="DQM114" i="82"/>
  <c r="DQL114" i="82"/>
  <c r="DQK114" i="82"/>
  <c r="DQJ114" i="82"/>
  <c r="DQI114" i="82"/>
  <c r="DQH114" i="82"/>
  <c r="DQG114" i="82"/>
  <c r="DQF114" i="82"/>
  <c r="DQE114" i="82"/>
  <c r="DQD114" i="82"/>
  <c r="DQC114" i="82"/>
  <c r="DQB114" i="82"/>
  <c r="DQA114" i="82"/>
  <c r="DPZ114" i="82"/>
  <c r="DPY114" i="82"/>
  <c r="DPX114" i="82"/>
  <c r="DPW114" i="82"/>
  <c r="DPV114" i="82"/>
  <c r="DPU114" i="82"/>
  <c r="DPT114" i="82"/>
  <c r="DPS114" i="82"/>
  <c r="DPR114" i="82"/>
  <c r="DPQ114" i="82"/>
  <c r="DPP114" i="82"/>
  <c r="DPO114" i="82"/>
  <c r="DPN114" i="82"/>
  <c r="DPM114" i="82"/>
  <c r="DPL114" i="82"/>
  <c r="DPK114" i="82"/>
  <c r="DPJ114" i="82"/>
  <c r="DPI114" i="82"/>
  <c r="DPH114" i="82"/>
  <c r="DPG114" i="82"/>
  <c r="DPF114" i="82"/>
  <c r="DPE114" i="82"/>
  <c r="DPD114" i="82"/>
  <c r="DPC114" i="82"/>
  <c r="DPB114" i="82"/>
  <c r="DPA114" i="82"/>
  <c r="DOZ114" i="82"/>
  <c r="DOY114" i="82"/>
  <c r="DOX114" i="82"/>
  <c r="DOW114" i="82"/>
  <c r="DOV114" i="82"/>
  <c r="DOU114" i="82"/>
  <c r="DOT114" i="82"/>
  <c r="DOS114" i="82"/>
  <c r="DOR114" i="82"/>
  <c r="DOQ114" i="82"/>
  <c r="DOP114" i="82"/>
  <c r="DOO114" i="82"/>
  <c r="DON114" i="82"/>
  <c r="DOM114" i="82"/>
  <c r="DOL114" i="82"/>
  <c r="DOK114" i="82"/>
  <c r="DOJ114" i="82"/>
  <c r="DOI114" i="82"/>
  <c r="DOH114" i="82"/>
  <c r="DOG114" i="82"/>
  <c r="DOF114" i="82"/>
  <c r="DOE114" i="82"/>
  <c r="DOD114" i="82"/>
  <c r="DOC114" i="82"/>
  <c r="DOB114" i="82"/>
  <c r="DOA114" i="82"/>
  <c r="DNZ114" i="82"/>
  <c r="DNY114" i="82"/>
  <c r="DNX114" i="82"/>
  <c r="DNW114" i="82"/>
  <c r="DNV114" i="82"/>
  <c r="DNU114" i="82"/>
  <c r="DNT114" i="82"/>
  <c r="DNS114" i="82"/>
  <c r="DNR114" i="82"/>
  <c r="DNQ114" i="82"/>
  <c r="DNP114" i="82"/>
  <c r="DNO114" i="82"/>
  <c r="DNN114" i="82"/>
  <c r="DNM114" i="82"/>
  <c r="DNL114" i="82"/>
  <c r="DNK114" i="82"/>
  <c r="DNJ114" i="82"/>
  <c r="DNI114" i="82"/>
  <c r="DNH114" i="82"/>
  <c r="DNG114" i="82"/>
  <c r="DNF114" i="82"/>
  <c r="DNE114" i="82"/>
  <c r="DND114" i="82"/>
  <c r="DNC114" i="82"/>
  <c r="DNB114" i="82"/>
  <c r="DNA114" i="82"/>
  <c r="DMZ114" i="82"/>
  <c r="DMY114" i="82"/>
  <c r="DMX114" i="82"/>
  <c r="DMW114" i="82"/>
  <c r="DMV114" i="82"/>
  <c r="DMU114" i="82"/>
  <c r="DMT114" i="82"/>
  <c r="DMS114" i="82"/>
  <c r="DMR114" i="82"/>
  <c r="DMQ114" i="82"/>
  <c r="DMP114" i="82"/>
  <c r="DMO114" i="82"/>
  <c r="DMN114" i="82"/>
  <c r="DMM114" i="82"/>
  <c r="DML114" i="82"/>
  <c r="DMK114" i="82"/>
  <c r="DMJ114" i="82"/>
  <c r="DMI114" i="82"/>
  <c r="DMH114" i="82"/>
  <c r="DMG114" i="82"/>
  <c r="DMF114" i="82"/>
  <c r="DME114" i="82"/>
  <c r="DMD114" i="82"/>
  <c r="DMC114" i="82"/>
  <c r="DMB114" i="82"/>
  <c r="DMA114" i="82"/>
  <c r="DLZ114" i="82"/>
  <c r="DLY114" i="82"/>
  <c r="DLX114" i="82"/>
  <c r="DLW114" i="82"/>
  <c r="DLV114" i="82"/>
  <c r="DLU114" i="82"/>
  <c r="DLT114" i="82"/>
  <c r="DLS114" i="82"/>
  <c r="DLR114" i="82"/>
  <c r="DLQ114" i="82"/>
  <c r="DLP114" i="82"/>
  <c r="DLO114" i="82"/>
  <c r="DLN114" i="82"/>
  <c r="DLM114" i="82"/>
  <c r="DLL114" i="82"/>
  <c r="DLK114" i="82"/>
  <c r="DLJ114" i="82"/>
  <c r="DLI114" i="82"/>
  <c r="DLH114" i="82"/>
  <c r="DLG114" i="82"/>
  <c r="DLF114" i="82"/>
  <c r="DLE114" i="82"/>
  <c r="DLD114" i="82"/>
  <c r="DLC114" i="82"/>
  <c r="DLB114" i="82"/>
  <c r="DLA114" i="82"/>
  <c r="DKZ114" i="82"/>
  <c r="DKY114" i="82"/>
  <c r="DKX114" i="82"/>
  <c r="DKW114" i="82"/>
  <c r="DKV114" i="82"/>
  <c r="DKU114" i="82"/>
  <c r="DKT114" i="82"/>
  <c r="DKS114" i="82"/>
  <c r="DKR114" i="82"/>
  <c r="DKQ114" i="82"/>
  <c r="DKP114" i="82"/>
  <c r="DKO114" i="82"/>
  <c r="DKN114" i="82"/>
  <c r="DKM114" i="82"/>
  <c r="DKL114" i="82"/>
  <c r="DKK114" i="82"/>
  <c r="DKJ114" i="82"/>
  <c r="DKI114" i="82"/>
  <c r="DKH114" i="82"/>
  <c r="DKG114" i="82"/>
  <c r="DKF114" i="82"/>
  <c r="DKE114" i="82"/>
  <c r="DKD114" i="82"/>
  <c r="DKC114" i="82"/>
  <c r="DKB114" i="82"/>
  <c r="DKA114" i="82"/>
  <c r="DJZ114" i="82"/>
  <c r="DJY114" i="82"/>
  <c r="DJX114" i="82"/>
  <c r="DJW114" i="82"/>
  <c r="DJV114" i="82"/>
  <c r="DJU114" i="82"/>
  <c r="DJT114" i="82"/>
  <c r="DJS114" i="82"/>
  <c r="DJR114" i="82"/>
  <c r="DJQ114" i="82"/>
  <c r="DJP114" i="82"/>
  <c r="DJO114" i="82"/>
  <c r="DJN114" i="82"/>
  <c r="DJM114" i="82"/>
  <c r="DJL114" i="82"/>
  <c r="DJK114" i="82"/>
  <c r="DJJ114" i="82"/>
  <c r="DJI114" i="82"/>
  <c r="DJH114" i="82"/>
  <c r="DJG114" i="82"/>
  <c r="DJF114" i="82"/>
  <c r="DJE114" i="82"/>
  <c r="DJD114" i="82"/>
  <c r="DJC114" i="82"/>
  <c r="DJB114" i="82"/>
  <c r="DJA114" i="82"/>
  <c r="DIZ114" i="82"/>
  <c r="DIY114" i="82"/>
  <c r="DIX114" i="82"/>
  <c r="DIW114" i="82"/>
  <c r="DIV114" i="82"/>
  <c r="DIU114" i="82"/>
  <c r="DIT114" i="82"/>
  <c r="DIS114" i="82"/>
  <c r="DIR114" i="82"/>
  <c r="DIQ114" i="82"/>
  <c r="DIP114" i="82"/>
  <c r="DIO114" i="82"/>
  <c r="DIN114" i="82"/>
  <c r="DIM114" i="82"/>
  <c r="DIL114" i="82"/>
  <c r="DIK114" i="82"/>
  <c r="DIJ114" i="82"/>
  <c r="DII114" i="82"/>
  <c r="DIH114" i="82"/>
  <c r="DIG114" i="82"/>
  <c r="DIF114" i="82"/>
  <c r="DIE114" i="82"/>
  <c r="DID114" i="82"/>
  <c r="DIC114" i="82"/>
  <c r="DIB114" i="82"/>
  <c r="DIA114" i="82"/>
  <c r="DHZ114" i="82"/>
  <c r="DHY114" i="82"/>
  <c r="DHX114" i="82"/>
  <c r="DHW114" i="82"/>
  <c r="DHV114" i="82"/>
  <c r="DHU114" i="82"/>
  <c r="DHT114" i="82"/>
  <c r="DHS114" i="82"/>
  <c r="DHR114" i="82"/>
  <c r="DHQ114" i="82"/>
  <c r="DHP114" i="82"/>
  <c r="DHO114" i="82"/>
  <c r="DHN114" i="82"/>
  <c r="DHM114" i="82"/>
  <c r="DHL114" i="82"/>
  <c r="DHK114" i="82"/>
  <c r="DHJ114" i="82"/>
  <c r="DHI114" i="82"/>
  <c r="DHH114" i="82"/>
  <c r="DHG114" i="82"/>
  <c r="DHF114" i="82"/>
  <c r="DHE114" i="82"/>
  <c r="DHD114" i="82"/>
  <c r="DHC114" i="82"/>
  <c r="DHB114" i="82"/>
  <c r="DHA114" i="82"/>
  <c r="DGZ114" i="82"/>
  <c r="DGY114" i="82"/>
  <c r="DGX114" i="82"/>
  <c r="DGW114" i="82"/>
  <c r="DGV114" i="82"/>
  <c r="DGU114" i="82"/>
  <c r="DGT114" i="82"/>
  <c r="DGS114" i="82"/>
  <c r="DGR114" i="82"/>
  <c r="DGQ114" i="82"/>
  <c r="DGP114" i="82"/>
  <c r="DGO114" i="82"/>
  <c r="DGN114" i="82"/>
  <c r="DGM114" i="82"/>
  <c r="DGL114" i="82"/>
  <c r="DGK114" i="82"/>
  <c r="DGJ114" i="82"/>
  <c r="DGI114" i="82"/>
  <c r="DGH114" i="82"/>
  <c r="DGG114" i="82"/>
  <c r="DGF114" i="82"/>
  <c r="DGE114" i="82"/>
  <c r="DGD114" i="82"/>
  <c r="DGC114" i="82"/>
  <c r="DGB114" i="82"/>
  <c r="DGA114" i="82"/>
  <c r="DFZ114" i="82"/>
  <c r="DFY114" i="82"/>
  <c r="DFX114" i="82"/>
  <c r="DFW114" i="82"/>
  <c r="DFV114" i="82"/>
  <c r="DFU114" i="82"/>
  <c r="DFT114" i="82"/>
  <c r="DFS114" i="82"/>
  <c r="DFR114" i="82"/>
  <c r="DFQ114" i="82"/>
  <c r="DFP114" i="82"/>
  <c r="DFO114" i="82"/>
  <c r="DFN114" i="82"/>
  <c r="DFM114" i="82"/>
  <c r="DFL114" i="82"/>
  <c r="DFK114" i="82"/>
  <c r="DFJ114" i="82"/>
  <c r="DFI114" i="82"/>
  <c r="DFH114" i="82"/>
  <c r="DFG114" i="82"/>
  <c r="DFF114" i="82"/>
  <c r="DFE114" i="82"/>
  <c r="DFD114" i="82"/>
  <c r="DFC114" i="82"/>
  <c r="DFB114" i="82"/>
  <c r="DFA114" i="82"/>
  <c r="DEZ114" i="82"/>
  <c r="DEY114" i="82"/>
  <c r="DEX114" i="82"/>
  <c r="DEW114" i="82"/>
  <c r="DEV114" i="82"/>
  <c r="DEU114" i="82"/>
  <c r="DET114" i="82"/>
  <c r="DES114" i="82"/>
  <c r="DER114" i="82"/>
  <c r="DEQ114" i="82"/>
  <c r="DEP114" i="82"/>
  <c r="DEO114" i="82"/>
  <c r="DEN114" i="82"/>
  <c r="DEM114" i="82"/>
  <c r="DEL114" i="82"/>
  <c r="DEK114" i="82"/>
  <c r="DEJ114" i="82"/>
  <c r="DEI114" i="82"/>
  <c r="DEH114" i="82"/>
  <c r="DEG114" i="82"/>
  <c r="DEF114" i="82"/>
  <c r="DEE114" i="82"/>
  <c r="DED114" i="82"/>
  <c r="DEC114" i="82"/>
  <c r="DEB114" i="82"/>
  <c r="DEA114" i="82"/>
  <c r="DDZ114" i="82"/>
  <c r="DDY114" i="82"/>
  <c r="DDX114" i="82"/>
  <c r="DDW114" i="82"/>
  <c r="DDV114" i="82"/>
  <c r="DDU114" i="82"/>
  <c r="DDT114" i="82"/>
  <c r="DDS114" i="82"/>
  <c r="DDR114" i="82"/>
  <c r="DDQ114" i="82"/>
  <c r="DDP114" i="82"/>
  <c r="DDO114" i="82"/>
  <c r="DDN114" i="82"/>
  <c r="DDM114" i="82"/>
  <c r="DDL114" i="82"/>
  <c r="DDK114" i="82"/>
  <c r="DDJ114" i="82"/>
  <c r="DDI114" i="82"/>
  <c r="DDH114" i="82"/>
  <c r="DDG114" i="82"/>
  <c r="DDF114" i="82"/>
  <c r="DDE114" i="82"/>
  <c r="DDD114" i="82"/>
  <c r="DDC114" i="82"/>
  <c r="DDB114" i="82"/>
  <c r="DDA114" i="82"/>
  <c r="DCZ114" i="82"/>
  <c r="DCY114" i="82"/>
  <c r="DCX114" i="82"/>
  <c r="DCW114" i="82"/>
  <c r="DCV114" i="82"/>
  <c r="DCU114" i="82"/>
  <c r="DCT114" i="82"/>
  <c r="DCS114" i="82"/>
  <c r="DCR114" i="82"/>
  <c r="DCQ114" i="82"/>
  <c r="DCP114" i="82"/>
  <c r="DCO114" i="82"/>
  <c r="DCN114" i="82"/>
  <c r="DCM114" i="82"/>
  <c r="DCL114" i="82"/>
  <c r="DCK114" i="82"/>
  <c r="DCJ114" i="82"/>
  <c r="DCI114" i="82"/>
  <c r="DCH114" i="82"/>
  <c r="DCG114" i="82"/>
  <c r="DCF114" i="82"/>
  <c r="DCE114" i="82"/>
  <c r="DCD114" i="82"/>
  <c r="DCC114" i="82"/>
  <c r="DCB114" i="82"/>
  <c r="DCA114" i="82"/>
  <c r="DBZ114" i="82"/>
  <c r="DBY114" i="82"/>
  <c r="DBX114" i="82"/>
  <c r="DBW114" i="82"/>
  <c r="DBV114" i="82"/>
  <c r="DBU114" i="82"/>
  <c r="DBT114" i="82"/>
  <c r="DBS114" i="82"/>
  <c r="DBR114" i="82"/>
  <c r="DBQ114" i="82"/>
  <c r="DBP114" i="82"/>
  <c r="DBO114" i="82"/>
  <c r="DBN114" i="82"/>
  <c r="DBM114" i="82"/>
  <c r="DBL114" i="82"/>
  <c r="DBK114" i="82"/>
  <c r="DBJ114" i="82"/>
  <c r="DBI114" i="82"/>
  <c r="DBH114" i="82"/>
  <c r="DBG114" i="82"/>
  <c r="DBF114" i="82"/>
  <c r="DBE114" i="82"/>
  <c r="DBD114" i="82"/>
  <c r="DBC114" i="82"/>
  <c r="DBB114" i="82"/>
  <c r="DBA114" i="82"/>
  <c r="DAZ114" i="82"/>
  <c r="DAY114" i="82"/>
  <c r="DAX114" i="82"/>
  <c r="DAW114" i="82"/>
  <c r="DAV114" i="82"/>
  <c r="DAU114" i="82"/>
  <c r="DAT114" i="82"/>
  <c r="DAS114" i="82"/>
  <c r="DAR114" i="82"/>
  <c r="DAQ114" i="82"/>
  <c r="DAP114" i="82"/>
  <c r="DAO114" i="82"/>
  <c r="DAN114" i="82"/>
  <c r="DAM114" i="82"/>
  <c r="DAL114" i="82"/>
  <c r="DAK114" i="82"/>
  <c r="DAJ114" i="82"/>
  <c r="DAI114" i="82"/>
  <c r="DAH114" i="82"/>
  <c r="DAG114" i="82"/>
  <c r="DAF114" i="82"/>
  <c r="DAE114" i="82"/>
  <c r="DAD114" i="82"/>
  <c r="DAC114" i="82"/>
  <c r="DAB114" i="82"/>
  <c r="DAA114" i="82"/>
  <c r="CZZ114" i="82"/>
  <c r="CZY114" i="82"/>
  <c r="CZX114" i="82"/>
  <c r="CZW114" i="82"/>
  <c r="CZV114" i="82"/>
  <c r="CZU114" i="82"/>
  <c r="CZT114" i="82"/>
  <c r="CZS114" i="82"/>
  <c r="CZR114" i="82"/>
  <c r="CZQ114" i="82"/>
  <c r="CZP114" i="82"/>
  <c r="CZO114" i="82"/>
  <c r="CZN114" i="82"/>
  <c r="CZM114" i="82"/>
  <c r="CZL114" i="82"/>
  <c r="CZK114" i="82"/>
  <c r="CZJ114" i="82"/>
  <c r="CZI114" i="82"/>
  <c r="CZH114" i="82"/>
  <c r="CZG114" i="82"/>
  <c r="CZF114" i="82"/>
  <c r="CZE114" i="82"/>
  <c r="CZD114" i="82"/>
  <c r="CZC114" i="82"/>
  <c r="CZB114" i="82"/>
  <c r="CZA114" i="82"/>
  <c r="CYZ114" i="82"/>
  <c r="CYY114" i="82"/>
  <c r="CYX114" i="82"/>
  <c r="CYW114" i="82"/>
  <c r="CYV114" i="82"/>
  <c r="CYU114" i="82"/>
  <c r="CYT114" i="82"/>
  <c r="CYS114" i="82"/>
  <c r="CYR114" i="82"/>
  <c r="CYQ114" i="82"/>
  <c r="CYP114" i="82"/>
  <c r="CYO114" i="82"/>
  <c r="CYN114" i="82"/>
  <c r="CYM114" i="82"/>
  <c r="CYL114" i="82"/>
  <c r="CYK114" i="82"/>
  <c r="CYJ114" i="82"/>
  <c r="CYI114" i="82"/>
  <c r="CYH114" i="82"/>
  <c r="CYG114" i="82"/>
  <c r="CYF114" i="82"/>
  <c r="CYE114" i="82"/>
  <c r="CYD114" i="82"/>
  <c r="CYC114" i="82"/>
  <c r="CYB114" i="82"/>
  <c r="CYA114" i="82"/>
  <c r="CXZ114" i="82"/>
  <c r="CXY114" i="82"/>
  <c r="CXX114" i="82"/>
  <c r="CXW114" i="82"/>
  <c r="CXV114" i="82"/>
  <c r="CXU114" i="82"/>
  <c r="CXT114" i="82"/>
  <c r="CXS114" i="82"/>
  <c r="CXR114" i="82"/>
  <c r="CXQ114" i="82"/>
  <c r="CXP114" i="82"/>
  <c r="CXO114" i="82"/>
  <c r="CXN114" i="82"/>
  <c r="CXM114" i="82"/>
  <c r="CXL114" i="82"/>
  <c r="CXK114" i="82"/>
  <c r="CXJ114" i="82"/>
  <c r="CXI114" i="82"/>
  <c r="CXH114" i="82"/>
  <c r="CXG114" i="82"/>
  <c r="CXF114" i="82"/>
  <c r="CXE114" i="82"/>
  <c r="CXD114" i="82"/>
  <c r="CXC114" i="82"/>
  <c r="CXB114" i="82"/>
  <c r="CXA114" i="82"/>
  <c r="CWZ114" i="82"/>
  <c r="CWY114" i="82"/>
  <c r="CWX114" i="82"/>
  <c r="CWW114" i="82"/>
  <c r="CWV114" i="82"/>
  <c r="CWU114" i="82"/>
  <c r="CWT114" i="82"/>
  <c r="CWS114" i="82"/>
  <c r="CWR114" i="82"/>
  <c r="CWQ114" i="82"/>
  <c r="CWP114" i="82"/>
  <c r="CWO114" i="82"/>
  <c r="CWN114" i="82"/>
  <c r="CWM114" i="82"/>
  <c r="CWL114" i="82"/>
  <c r="CWK114" i="82"/>
  <c r="CWJ114" i="82"/>
  <c r="CWI114" i="82"/>
  <c r="CWH114" i="82"/>
  <c r="CWG114" i="82"/>
  <c r="CWF114" i="82"/>
  <c r="CWE114" i="82"/>
  <c r="CWD114" i="82"/>
  <c r="CWC114" i="82"/>
  <c r="CWB114" i="82"/>
  <c r="CWA114" i="82"/>
  <c r="CVZ114" i="82"/>
  <c r="CVY114" i="82"/>
  <c r="CVX114" i="82"/>
  <c r="CVW114" i="82"/>
  <c r="CVV114" i="82"/>
  <c r="CVU114" i="82"/>
  <c r="CVT114" i="82"/>
  <c r="CVS114" i="82"/>
  <c r="CVR114" i="82"/>
  <c r="CVQ114" i="82"/>
  <c r="CVP114" i="82"/>
  <c r="CVO114" i="82"/>
  <c r="CVN114" i="82"/>
  <c r="CVM114" i="82"/>
  <c r="CVL114" i="82"/>
  <c r="CVK114" i="82"/>
  <c r="CVJ114" i="82"/>
  <c r="CVI114" i="82"/>
  <c r="CVH114" i="82"/>
  <c r="CVG114" i="82"/>
  <c r="CVF114" i="82"/>
  <c r="CVE114" i="82"/>
  <c r="CVD114" i="82"/>
  <c r="CVC114" i="82"/>
  <c r="CVB114" i="82"/>
  <c r="CVA114" i="82"/>
  <c r="CUZ114" i="82"/>
  <c r="CUY114" i="82"/>
  <c r="CUX114" i="82"/>
  <c r="CUW114" i="82"/>
  <c r="CUV114" i="82"/>
  <c r="CUU114" i="82"/>
  <c r="CUT114" i="82"/>
  <c r="CUS114" i="82"/>
  <c r="CUR114" i="82"/>
  <c r="CUQ114" i="82"/>
  <c r="CUP114" i="82"/>
  <c r="CUO114" i="82"/>
  <c r="CUN114" i="82"/>
  <c r="CUM114" i="82"/>
  <c r="CUL114" i="82"/>
  <c r="CUK114" i="82"/>
  <c r="CUJ114" i="82"/>
  <c r="CUI114" i="82"/>
  <c r="CUH114" i="82"/>
  <c r="CUG114" i="82"/>
  <c r="CUF114" i="82"/>
  <c r="CUE114" i="82"/>
  <c r="CUD114" i="82"/>
  <c r="CUC114" i="82"/>
  <c r="CUB114" i="82"/>
  <c r="CUA114" i="82"/>
  <c r="CTZ114" i="82"/>
  <c r="CTY114" i="82"/>
  <c r="CTX114" i="82"/>
  <c r="CTW114" i="82"/>
  <c r="CTV114" i="82"/>
  <c r="CTU114" i="82"/>
  <c r="CTT114" i="82"/>
  <c r="CTS114" i="82"/>
  <c r="CTR114" i="82"/>
  <c r="CTQ114" i="82"/>
  <c r="CTP114" i="82"/>
  <c r="CTO114" i="82"/>
  <c r="CTN114" i="82"/>
  <c r="CTM114" i="82"/>
  <c r="CTL114" i="82"/>
  <c r="CTK114" i="82"/>
  <c r="CTJ114" i="82"/>
  <c r="CTI114" i="82"/>
  <c r="CTH114" i="82"/>
  <c r="CTG114" i="82"/>
  <c r="CTF114" i="82"/>
  <c r="CTE114" i="82"/>
  <c r="CTD114" i="82"/>
  <c r="CTC114" i="82"/>
  <c r="CTB114" i="82"/>
  <c r="CTA114" i="82"/>
  <c r="CSZ114" i="82"/>
  <c r="CSY114" i="82"/>
  <c r="CSX114" i="82"/>
  <c r="CSW114" i="82"/>
  <c r="CSV114" i="82"/>
  <c r="CSU114" i="82"/>
  <c r="CST114" i="82"/>
  <c r="CSS114" i="82"/>
  <c r="CSR114" i="82"/>
  <c r="CSQ114" i="82"/>
  <c r="CSP114" i="82"/>
  <c r="CSO114" i="82"/>
  <c r="CSN114" i="82"/>
  <c r="CSM114" i="82"/>
  <c r="CSL114" i="82"/>
  <c r="CSK114" i="82"/>
  <c r="CSJ114" i="82"/>
  <c r="CSI114" i="82"/>
  <c r="CSH114" i="82"/>
  <c r="CSG114" i="82"/>
  <c r="CSF114" i="82"/>
  <c r="CSE114" i="82"/>
  <c r="CSD114" i="82"/>
  <c r="CSC114" i="82"/>
  <c r="CSB114" i="82"/>
  <c r="CSA114" i="82"/>
  <c r="CRZ114" i="82"/>
  <c r="CRY114" i="82"/>
  <c r="CRX114" i="82"/>
  <c r="CRW114" i="82"/>
  <c r="CRV114" i="82"/>
  <c r="CRU114" i="82"/>
  <c r="CRT114" i="82"/>
  <c r="CRS114" i="82"/>
  <c r="CRR114" i="82"/>
  <c r="CRQ114" i="82"/>
  <c r="CRP114" i="82"/>
  <c r="CRO114" i="82"/>
  <c r="CRN114" i="82"/>
  <c r="CRM114" i="82"/>
  <c r="CRL114" i="82"/>
  <c r="CRK114" i="82"/>
  <c r="CRJ114" i="82"/>
  <c r="CRI114" i="82"/>
  <c r="CRH114" i="82"/>
  <c r="CRG114" i="82"/>
  <c r="CRF114" i="82"/>
  <c r="CRE114" i="82"/>
  <c r="CRD114" i="82"/>
  <c r="CRC114" i="82"/>
  <c r="CRB114" i="82"/>
  <c r="CRA114" i="82"/>
  <c r="CQZ114" i="82"/>
  <c r="CQY114" i="82"/>
  <c r="CQX114" i="82"/>
  <c r="CQW114" i="82"/>
  <c r="CQV114" i="82"/>
  <c r="CQU114" i="82"/>
  <c r="CQT114" i="82"/>
  <c r="CQS114" i="82"/>
  <c r="CQR114" i="82"/>
  <c r="CQQ114" i="82"/>
  <c r="CQP114" i="82"/>
  <c r="CQO114" i="82"/>
  <c r="CQN114" i="82"/>
  <c r="CQM114" i="82"/>
  <c r="CQL114" i="82"/>
  <c r="CQK114" i="82"/>
  <c r="CQJ114" i="82"/>
  <c r="CQI114" i="82"/>
  <c r="CQH114" i="82"/>
  <c r="CQG114" i="82"/>
  <c r="CQF114" i="82"/>
  <c r="CQE114" i="82"/>
  <c r="CQD114" i="82"/>
  <c r="CQC114" i="82"/>
  <c r="CQB114" i="82"/>
  <c r="CQA114" i="82"/>
  <c r="CPZ114" i="82"/>
  <c r="CPY114" i="82"/>
  <c r="CPX114" i="82"/>
  <c r="CPW114" i="82"/>
  <c r="CPV114" i="82"/>
  <c r="CPU114" i="82"/>
  <c r="CPT114" i="82"/>
  <c r="CPS114" i="82"/>
  <c r="CPR114" i="82"/>
  <c r="CPQ114" i="82"/>
  <c r="CPP114" i="82"/>
  <c r="CPO114" i="82"/>
  <c r="CPN114" i="82"/>
  <c r="CPM114" i="82"/>
  <c r="CPL114" i="82"/>
  <c r="CPK114" i="82"/>
  <c r="CPJ114" i="82"/>
  <c r="CPI114" i="82"/>
  <c r="CPH114" i="82"/>
  <c r="CPG114" i="82"/>
  <c r="CPF114" i="82"/>
  <c r="CPE114" i="82"/>
  <c r="CPD114" i="82"/>
  <c r="CPC114" i="82"/>
  <c r="CPB114" i="82"/>
  <c r="CPA114" i="82"/>
  <c r="COZ114" i="82"/>
  <c r="COY114" i="82"/>
  <c r="COX114" i="82"/>
  <c r="COW114" i="82"/>
  <c r="COV114" i="82"/>
  <c r="COU114" i="82"/>
  <c r="COT114" i="82"/>
  <c r="COS114" i="82"/>
  <c r="COR114" i="82"/>
  <c r="COQ114" i="82"/>
  <c r="COP114" i="82"/>
  <c r="COO114" i="82"/>
  <c r="CON114" i="82"/>
  <c r="COM114" i="82"/>
  <c r="COL114" i="82"/>
  <c r="COK114" i="82"/>
  <c r="COJ114" i="82"/>
  <c r="COI114" i="82"/>
  <c r="COH114" i="82"/>
  <c r="COG114" i="82"/>
  <c r="COF114" i="82"/>
  <c r="COE114" i="82"/>
  <c r="COD114" i="82"/>
  <c r="COC114" i="82"/>
  <c r="COB114" i="82"/>
  <c r="COA114" i="82"/>
  <c r="CNZ114" i="82"/>
  <c r="CNY114" i="82"/>
  <c r="CNX114" i="82"/>
  <c r="CNW114" i="82"/>
  <c r="CNV114" i="82"/>
  <c r="CNU114" i="82"/>
  <c r="CNT114" i="82"/>
  <c r="CNS114" i="82"/>
  <c r="CNR114" i="82"/>
  <c r="CNQ114" i="82"/>
  <c r="CNP114" i="82"/>
  <c r="CNO114" i="82"/>
  <c r="CNN114" i="82"/>
  <c r="CNM114" i="82"/>
  <c r="CNL114" i="82"/>
  <c r="CNK114" i="82"/>
  <c r="CNJ114" i="82"/>
  <c r="CNI114" i="82"/>
  <c r="CNH114" i="82"/>
  <c r="CNG114" i="82"/>
  <c r="CNF114" i="82"/>
  <c r="CNE114" i="82"/>
  <c r="CND114" i="82"/>
  <c r="CNC114" i="82"/>
  <c r="CNB114" i="82"/>
  <c r="CNA114" i="82"/>
  <c r="CMZ114" i="82"/>
  <c r="CMY114" i="82"/>
  <c r="CMX114" i="82"/>
  <c r="CMW114" i="82"/>
  <c r="CMV114" i="82"/>
  <c r="CMU114" i="82"/>
  <c r="CMT114" i="82"/>
  <c r="CMS114" i="82"/>
  <c r="CMR114" i="82"/>
  <c r="CMQ114" i="82"/>
  <c r="CMP114" i="82"/>
  <c r="CMO114" i="82"/>
  <c r="CMN114" i="82"/>
  <c r="CMM114" i="82"/>
  <c r="CML114" i="82"/>
  <c r="CMK114" i="82"/>
  <c r="CMJ114" i="82"/>
  <c r="CMI114" i="82"/>
  <c r="CMH114" i="82"/>
  <c r="CMG114" i="82"/>
  <c r="CMF114" i="82"/>
  <c r="CME114" i="82"/>
  <c r="CMD114" i="82"/>
  <c r="CMC114" i="82"/>
  <c r="CMB114" i="82"/>
  <c r="CMA114" i="82"/>
  <c r="CLZ114" i="82"/>
  <c r="CLY114" i="82"/>
  <c r="CLX114" i="82"/>
  <c r="CLW114" i="82"/>
  <c r="CLV114" i="82"/>
  <c r="CLU114" i="82"/>
  <c r="CLT114" i="82"/>
  <c r="CLS114" i="82"/>
  <c r="CLR114" i="82"/>
  <c r="CLQ114" i="82"/>
  <c r="CLP114" i="82"/>
  <c r="CLO114" i="82"/>
  <c r="CLN114" i="82"/>
  <c r="CLM114" i="82"/>
  <c r="CLL114" i="82"/>
  <c r="CLK114" i="82"/>
  <c r="CLJ114" i="82"/>
  <c r="CLI114" i="82"/>
  <c r="CLH114" i="82"/>
  <c r="CLG114" i="82"/>
  <c r="CLF114" i="82"/>
  <c r="CLE114" i="82"/>
  <c r="CLD114" i="82"/>
  <c r="CLC114" i="82"/>
  <c r="CLB114" i="82"/>
  <c r="CLA114" i="82"/>
  <c r="CKZ114" i="82"/>
  <c r="CKY114" i="82"/>
  <c r="CKX114" i="82"/>
  <c r="CKW114" i="82"/>
  <c r="CKV114" i="82"/>
  <c r="CKU114" i="82"/>
  <c r="CKT114" i="82"/>
  <c r="CKS114" i="82"/>
  <c r="CKR114" i="82"/>
  <c r="CKQ114" i="82"/>
  <c r="CKP114" i="82"/>
  <c r="CKO114" i="82"/>
  <c r="CKN114" i="82"/>
  <c r="CKM114" i="82"/>
  <c r="CKL114" i="82"/>
  <c r="CKK114" i="82"/>
  <c r="CKJ114" i="82"/>
  <c r="CKI114" i="82"/>
  <c r="CKH114" i="82"/>
  <c r="CKG114" i="82"/>
  <c r="CKF114" i="82"/>
  <c r="CKE114" i="82"/>
  <c r="CKD114" i="82"/>
  <c r="CKC114" i="82"/>
  <c r="CKB114" i="82"/>
  <c r="CKA114" i="82"/>
  <c r="CJZ114" i="82"/>
  <c r="CJY114" i="82"/>
  <c r="CJX114" i="82"/>
  <c r="CJW114" i="82"/>
  <c r="CJV114" i="82"/>
  <c r="CJU114" i="82"/>
  <c r="CJT114" i="82"/>
  <c r="CJS114" i="82"/>
  <c r="CJR114" i="82"/>
  <c r="CJQ114" i="82"/>
  <c r="CJP114" i="82"/>
  <c r="CJO114" i="82"/>
  <c r="CJN114" i="82"/>
  <c r="CJM114" i="82"/>
  <c r="CJL114" i="82"/>
  <c r="CJK114" i="82"/>
  <c r="CJJ114" i="82"/>
  <c r="CJI114" i="82"/>
  <c r="CJH114" i="82"/>
  <c r="CJG114" i="82"/>
  <c r="CJF114" i="82"/>
  <c r="CJE114" i="82"/>
  <c r="CJD114" i="82"/>
  <c r="CJC114" i="82"/>
  <c r="CJB114" i="82"/>
  <c r="CJA114" i="82"/>
  <c r="CIZ114" i="82"/>
  <c r="CIY114" i="82"/>
  <c r="CIX114" i="82"/>
  <c r="CIW114" i="82"/>
  <c r="CIV114" i="82"/>
  <c r="CIU114" i="82"/>
  <c r="CIT114" i="82"/>
  <c r="CIS114" i="82"/>
  <c r="CIR114" i="82"/>
  <c r="CIQ114" i="82"/>
  <c r="CIP114" i="82"/>
  <c r="CIO114" i="82"/>
  <c r="CIN114" i="82"/>
  <c r="CIM114" i="82"/>
  <c r="CIL114" i="82"/>
  <c r="CIK114" i="82"/>
  <c r="CIJ114" i="82"/>
  <c r="CII114" i="82"/>
  <c r="CIH114" i="82"/>
  <c r="CIG114" i="82"/>
  <c r="CIF114" i="82"/>
  <c r="CIE114" i="82"/>
  <c r="CID114" i="82"/>
  <c r="CIC114" i="82"/>
  <c r="CIB114" i="82"/>
  <c r="CIA114" i="82"/>
  <c r="CHZ114" i="82"/>
  <c r="CHY114" i="82"/>
  <c r="CHX114" i="82"/>
  <c r="CHW114" i="82"/>
  <c r="CHV114" i="82"/>
  <c r="CHU114" i="82"/>
  <c r="CHT114" i="82"/>
  <c r="CHS114" i="82"/>
  <c r="CHR114" i="82"/>
  <c r="CHQ114" i="82"/>
  <c r="CHP114" i="82"/>
  <c r="CHO114" i="82"/>
  <c r="CHN114" i="82"/>
  <c r="CHM114" i="82"/>
  <c r="CHL114" i="82"/>
  <c r="CHK114" i="82"/>
  <c r="CHJ114" i="82"/>
  <c r="CHI114" i="82"/>
  <c r="CHH114" i="82"/>
  <c r="CHG114" i="82"/>
  <c r="CHF114" i="82"/>
  <c r="CHE114" i="82"/>
  <c r="CHD114" i="82"/>
  <c r="CHC114" i="82"/>
  <c r="CHB114" i="82"/>
  <c r="CHA114" i="82"/>
  <c r="CGZ114" i="82"/>
  <c r="CGY114" i="82"/>
  <c r="CGX114" i="82"/>
  <c r="CGW114" i="82"/>
  <c r="CGV114" i="82"/>
  <c r="CGU114" i="82"/>
  <c r="CGT114" i="82"/>
  <c r="CGS114" i="82"/>
  <c r="CGR114" i="82"/>
  <c r="CGQ114" i="82"/>
  <c r="CGP114" i="82"/>
  <c r="CGO114" i="82"/>
  <c r="CGN114" i="82"/>
  <c r="CGM114" i="82"/>
  <c r="CGL114" i="82"/>
  <c r="CGK114" i="82"/>
  <c r="CGJ114" i="82"/>
  <c r="CGI114" i="82"/>
  <c r="CGH114" i="82"/>
  <c r="CGG114" i="82"/>
  <c r="CGF114" i="82"/>
  <c r="CGE114" i="82"/>
  <c r="CGD114" i="82"/>
  <c r="CGC114" i="82"/>
  <c r="CGB114" i="82"/>
  <c r="CGA114" i="82"/>
  <c r="CFZ114" i="82"/>
  <c r="CFY114" i="82"/>
  <c r="CFX114" i="82"/>
  <c r="CFW114" i="82"/>
  <c r="CFV114" i="82"/>
  <c r="CFU114" i="82"/>
  <c r="CFT114" i="82"/>
  <c r="CFS114" i="82"/>
  <c r="CFR114" i="82"/>
  <c r="CFQ114" i="82"/>
  <c r="CFP114" i="82"/>
  <c r="CFO114" i="82"/>
  <c r="CFN114" i="82"/>
  <c r="CFM114" i="82"/>
  <c r="CFL114" i="82"/>
  <c r="CFK114" i="82"/>
  <c r="CFJ114" i="82"/>
  <c r="CFI114" i="82"/>
  <c r="CFH114" i="82"/>
  <c r="CFG114" i="82"/>
  <c r="CFF114" i="82"/>
  <c r="CFE114" i="82"/>
  <c r="CFD114" i="82"/>
  <c r="CFC114" i="82"/>
  <c r="CFB114" i="82"/>
  <c r="CFA114" i="82"/>
  <c r="CEZ114" i="82"/>
  <c r="CEY114" i="82"/>
  <c r="CEX114" i="82"/>
  <c r="CEW114" i="82"/>
  <c r="CEV114" i="82"/>
  <c r="CEU114" i="82"/>
  <c r="CET114" i="82"/>
  <c r="CES114" i="82"/>
  <c r="CER114" i="82"/>
  <c r="CEQ114" i="82"/>
  <c r="CEP114" i="82"/>
  <c r="CEO114" i="82"/>
  <c r="CEN114" i="82"/>
  <c r="CEM114" i="82"/>
  <c r="CEL114" i="82"/>
  <c r="CEK114" i="82"/>
  <c r="CEJ114" i="82"/>
  <c r="CEI114" i="82"/>
  <c r="CEH114" i="82"/>
  <c r="CEG114" i="82"/>
  <c r="CEF114" i="82"/>
  <c r="CEE114" i="82"/>
  <c r="CED114" i="82"/>
  <c r="CEC114" i="82"/>
  <c r="CEB114" i="82"/>
  <c r="CEA114" i="82"/>
  <c r="CDZ114" i="82"/>
  <c r="CDY114" i="82"/>
  <c r="CDX114" i="82"/>
  <c r="CDW114" i="82"/>
  <c r="CDV114" i="82"/>
  <c r="CDU114" i="82"/>
  <c r="CDT114" i="82"/>
  <c r="CDS114" i="82"/>
  <c r="CDR114" i="82"/>
  <c r="CDQ114" i="82"/>
  <c r="CDP114" i="82"/>
  <c r="CDO114" i="82"/>
  <c r="CDN114" i="82"/>
  <c r="CDM114" i="82"/>
  <c r="CDL114" i="82"/>
  <c r="CDK114" i="82"/>
  <c r="CDJ114" i="82"/>
  <c r="CDI114" i="82"/>
  <c r="CDH114" i="82"/>
  <c r="CDG114" i="82"/>
  <c r="CDF114" i="82"/>
  <c r="CDE114" i="82"/>
  <c r="CDD114" i="82"/>
  <c r="CDC114" i="82"/>
  <c r="CDB114" i="82"/>
  <c r="CDA114" i="82"/>
  <c r="CCZ114" i="82"/>
  <c r="CCY114" i="82"/>
  <c r="CCX114" i="82"/>
  <c r="CCW114" i="82"/>
  <c r="CCV114" i="82"/>
  <c r="CCU114" i="82"/>
  <c r="CCT114" i="82"/>
  <c r="CCS114" i="82"/>
  <c r="CCR114" i="82"/>
  <c r="CCQ114" i="82"/>
  <c r="CCP114" i="82"/>
  <c r="CCO114" i="82"/>
  <c r="CCN114" i="82"/>
  <c r="CCM114" i="82"/>
  <c r="CCL114" i="82"/>
  <c r="CCK114" i="82"/>
  <c r="CCJ114" i="82"/>
  <c r="CCI114" i="82"/>
  <c r="CCH114" i="82"/>
  <c r="CCG114" i="82"/>
  <c r="CCF114" i="82"/>
  <c r="CCE114" i="82"/>
  <c r="CCD114" i="82"/>
  <c r="CCC114" i="82"/>
  <c r="CCB114" i="82"/>
  <c r="CCA114" i="82"/>
  <c r="CBZ114" i="82"/>
  <c r="CBY114" i="82"/>
  <c r="CBX114" i="82"/>
  <c r="CBW114" i="82"/>
  <c r="CBV114" i="82"/>
  <c r="CBU114" i="82"/>
  <c r="CBT114" i="82"/>
  <c r="CBS114" i="82"/>
  <c r="CBR114" i="82"/>
  <c r="CBQ114" i="82"/>
  <c r="CBP114" i="82"/>
  <c r="CBO114" i="82"/>
  <c r="CBN114" i="82"/>
  <c r="CBM114" i="82"/>
  <c r="CBL114" i="82"/>
  <c r="CBK114" i="82"/>
  <c r="CBJ114" i="82"/>
  <c r="CBI114" i="82"/>
  <c r="CBH114" i="82"/>
  <c r="CBG114" i="82"/>
  <c r="CBF114" i="82"/>
  <c r="CBE114" i="82"/>
  <c r="CBD114" i="82"/>
  <c r="CBC114" i="82"/>
  <c r="CBB114" i="82"/>
  <c r="CBA114" i="82"/>
  <c r="CAZ114" i="82"/>
  <c r="CAY114" i="82"/>
  <c r="CAX114" i="82"/>
  <c r="CAW114" i="82"/>
  <c r="CAV114" i="82"/>
  <c r="CAU114" i="82"/>
  <c r="CAT114" i="82"/>
  <c r="CAS114" i="82"/>
  <c r="CAR114" i="82"/>
  <c r="CAQ114" i="82"/>
  <c r="CAP114" i="82"/>
  <c r="CAO114" i="82"/>
  <c r="CAN114" i="82"/>
  <c r="CAM114" i="82"/>
  <c r="CAL114" i="82"/>
  <c r="CAK114" i="82"/>
  <c r="CAJ114" i="82"/>
  <c r="CAI114" i="82"/>
  <c r="CAH114" i="82"/>
  <c r="CAG114" i="82"/>
  <c r="CAF114" i="82"/>
  <c r="CAE114" i="82"/>
  <c r="CAD114" i="82"/>
  <c r="CAC114" i="82"/>
  <c r="CAB114" i="82"/>
  <c r="CAA114" i="82"/>
  <c r="BZZ114" i="82"/>
  <c r="BZY114" i="82"/>
  <c r="BZX114" i="82"/>
  <c r="BZW114" i="82"/>
  <c r="BZV114" i="82"/>
  <c r="BZU114" i="82"/>
  <c r="BZT114" i="82"/>
  <c r="BZS114" i="82"/>
  <c r="BZR114" i="82"/>
  <c r="BZQ114" i="82"/>
  <c r="BZP114" i="82"/>
  <c r="BZO114" i="82"/>
  <c r="BZN114" i="82"/>
  <c r="BZM114" i="82"/>
  <c r="BZL114" i="82"/>
  <c r="BZK114" i="82"/>
  <c r="BZJ114" i="82"/>
  <c r="BZI114" i="82"/>
  <c r="BZH114" i="82"/>
  <c r="BZG114" i="82"/>
  <c r="BZF114" i="82"/>
  <c r="BZE114" i="82"/>
  <c r="BZD114" i="82"/>
  <c r="BZC114" i="82"/>
  <c r="BZB114" i="82"/>
  <c r="BZA114" i="82"/>
  <c r="BYZ114" i="82"/>
  <c r="BYY114" i="82"/>
  <c r="BYX114" i="82"/>
  <c r="BYW114" i="82"/>
  <c r="BYV114" i="82"/>
  <c r="BYU114" i="82"/>
  <c r="BYT114" i="82"/>
  <c r="BYS114" i="82"/>
  <c r="BYR114" i="82"/>
  <c r="BYQ114" i="82"/>
  <c r="BYP114" i="82"/>
  <c r="BYO114" i="82"/>
  <c r="BYN114" i="82"/>
  <c r="BYM114" i="82"/>
  <c r="BYL114" i="82"/>
  <c r="BYK114" i="82"/>
  <c r="BYJ114" i="82"/>
  <c r="BYI114" i="82"/>
  <c r="BYH114" i="82"/>
  <c r="BYG114" i="82"/>
  <c r="BYF114" i="82"/>
  <c r="BYE114" i="82"/>
  <c r="BYD114" i="82"/>
  <c r="BYC114" i="82"/>
  <c r="BYB114" i="82"/>
  <c r="BYA114" i="82"/>
  <c r="BXZ114" i="82"/>
  <c r="BXY114" i="82"/>
  <c r="BXX114" i="82"/>
  <c r="BXW114" i="82"/>
  <c r="BXV114" i="82"/>
  <c r="BXU114" i="82"/>
  <c r="BXT114" i="82"/>
  <c r="BXS114" i="82"/>
  <c r="BXR114" i="82"/>
  <c r="BXQ114" i="82"/>
  <c r="BXP114" i="82"/>
  <c r="BXO114" i="82"/>
  <c r="BXN114" i="82"/>
  <c r="BXM114" i="82"/>
  <c r="BXL114" i="82"/>
  <c r="BXK114" i="82"/>
  <c r="BXJ114" i="82"/>
  <c r="BXI114" i="82"/>
  <c r="BXH114" i="82"/>
  <c r="BXG114" i="82"/>
  <c r="BXF114" i="82"/>
  <c r="BXE114" i="82"/>
  <c r="BXD114" i="82"/>
  <c r="BXC114" i="82"/>
  <c r="BXB114" i="82"/>
  <c r="BXA114" i="82"/>
  <c r="BWZ114" i="82"/>
  <c r="BWY114" i="82"/>
  <c r="BWX114" i="82"/>
  <c r="BWW114" i="82"/>
  <c r="BWV114" i="82"/>
  <c r="BWU114" i="82"/>
  <c r="BWT114" i="82"/>
  <c r="BWS114" i="82"/>
  <c r="BWR114" i="82"/>
  <c r="BWQ114" i="82"/>
  <c r="BWP114" i="82"/>
  <c r="BWO114" i="82"/>
  <c r="BWN114" i="82"/>
  <c r="BWM114" i="82"/>
  <c r="BWL114" i="82"/>
  <c r="BWK114" i="82"/>
  <c r="BWJ114" i="82"/>
  <c r="BWI114" i="82"/>
  <c r="BWH114" i="82"/>
  <c r="BWG114" i="82"/>
  <c r="BWF114" i="82"/>
  <c r="BWE114" i="82"/>
  <c r="BWD114" i="82"/>
  <c r="BWC114" i="82"/>
  <c r="BWB114" i="82"/>
  <c r="BWA114" i="82"/>
  <c r="BVZ114" i="82"/>
  <c r="BVY114" i="82"/>
  <c r="BVX114" i="82"/>
  <c r="BVW114" i="82"/>
  <c r="BVV114" i="82"/>
  <c r="BVU114" i="82"/>
  <c r="BVT114" i="82"/>
  <c r="BVS114" i="82"/>
  <c r="BVR114" i="82"/>
  <c r="BVQ114" i="82"/>
  <c r="BVP114" i="82"/>
  <c r="BVO114" i="82"/>
  <c r="BVN114" i="82"/>
  <c r="BVM114" i="82"/>
  <c r="BVL114" i="82"/>
  <c r="BVK114" i="82"/>
  <c r="BVJ114" i="82"/>
  <c r="BVI114" i="82"/>
  <c r="BVH114" i="82"/>
  <c r="BVG114" i="82"/>
  <c r="BVF114" i="82"/>
  <c r="BVE114" i="82"/>
  <c r="BVD114" i="82"/>
  <c r="BVC114" i="82"/>
  <c r="BVB114" i="82"/>
  <c r="BVA114" i="82"/>
  <c r="BUZ114" i="82"/>
  <c r="BUY114" i="82"/>
  <c r="BUX114" i="82"/>
  <c r="BUW114" i="82"/>
  <c r="BUV114" i="82"/>
  <c r="BUU114" i="82"/>
  <c r="BUT114" i="82"/>
  <c r="BUS114" i="82"/>
  <c r="BUR114" i="82"/>
  <c r="BUQ114" i="82"/>
  <c r="BUP114" i="82"/>
  <c r="BUO114" i="82"/>
  <c r="BUN114" i="82"/>
  <c r="BUM114" i="82"/>
  <c r="BUL114" i="82"/>
  <c r="BUK114" i="82"/>
  <c r="BUJ114" i="82"/>
  <c r="BUI114" i="82"/>
  <c r="BUH114" i="82"/>
  <c r="BUG114" i="82"/>
  <c r="BUF114" i="82"/>
  <c r="BUE114" i="82"/>
  <c r="BUD114" i="82"/>
  <c r="BUC114" i="82"/>
  <c r="BUB114" i="82"/>
  <c r="BUA114" i="82"/>
  <c r="BTZ114" i="82"/>
  <c r="BTY114" i="82"/>
  <c r="BTX114" i="82"/>
  <c r="BTW114" i="82"/>
  <c r="BTV114" i="82"/>
  <c r="BTU114" i="82"/>
  <c r="BTT114" i="82"/>
  <c r="BTS114" i="82"/>
  <c r="BTR114" i="82"/>
  <c r="BTQ114" i="82"/>
  <c r="BTP114" i="82"/>
  <c r="BTO114" i="82"/>
  <c r="BTN114" i="82"/>
  <c r="BTM114" i="82"/>
  <c r="BTL114" i="82"/>
  <c r="BTK114" i="82"/>
  <c r="BTJ114" i="82"/>
  <c r="BTI114" i="82"/>
  <c r="BTH114" i="82"/>
  <c r="BTG114" i="82"/>
  <c r="BTF114" i="82"/>
  <c r="BTE114" i="82"/>
  <c r="BTD114" i="82"/>
  <c r="BTC114" i="82"/>
  <c r="BTB114" i="82"/>
  <c r="BTA114" i="82"/>
  <c r="BSZ114" i="82"/>
  <c r="BSY114" i="82"/>
  <c r="BSX114" i="82"/>
  <c r="BSW114" i="82"/>
  <c r="BSV114" i="82"/>
  <c r="BSU114" i="82"/>
  <c r="BST114" i="82"/>
  <c r="BSS114" i="82"/>
  <c r="BSR114" i="82"/>
  <c r="BSQ114" i="82"/>
  <c r="BSP114" i="82"/>
  <c r="BSO114" i="82"/>
  <c r="BSN114" i="82"/>
  <c r="BSM114" i="82"/>
  <c r="BSL114" i="82"/>
  <c r="BSK114" i="82"/>
  <c r="BSJ114" i="82"/>
  <c r="BSI114" i="82"/>
  <c r="BSH114" i="82"/>
  <c r="BSG114" i="82"/>
  <c r="BSF114" i="82"/>
  <c r="BSE114" i="82"/>
  <c r="BSD114" i="82"/>
  <c r="BSC114" i="82"/>
  <c r="BSB114" i="82"/>
  <c r="BSA114" i="82"/>
  <c r="BRZ114" i="82"/>
  <c r="BRY114" i="82"/>
  <c r="BRX114" i="82"/>
  <c r="BRW114" i="82"/>
  <c r="BRV114" i="82"/>
  <c r="BRU114" i="82"/>
  <c r="BRT114" i="82"/>
  <c r="BRS114" i="82"/>
  <c r="BRR114" i="82"/>
  <c r="BRQ114" i="82"/>
  <c r="BRP114" i="82"/>
  <c r="BRO114" i="82"/>
  <c r="BRN114" i="82"/>
  <c r="BRM114" i="82"/>
  <c r="BRL114" i="82"/>
  <c r="BRK114" i="82"/>
  <c r="BRJ114" i="82"/>
  <c r="BRI114" i="82"/>
  <c r="BRH114" i="82"/>
  <c r="BRG114" i="82"/>
  <c r="BRF114" i="82"/>
  <c r="BRE114" i="82"/>
  <c r="BRD114" i="82"/>
  <c r="BRC114" i="82"/>
  <c r="BRB114" i="82"/>
  <c r="BRA114" i="82"/>
  <c r="BQZ114" i="82"/>
  <c r="BQY114" i="82"/>
  <c r="BQX114" i="82"/>
  <c r="BQW114" i="82"/>
  <c r="BQV114" i="82"/>
  <c r="BQU114" i="82"/>
  <c r="BQT114" i="82"/>
  <c r="BQS114" i="82"/>
  <c r="BQR114" i="82"/>
  <c r="BQQ114" i="82"/>
  <c r="BQP114" i="82"/>
  <c r="BQO114" i="82"/>
  <c r="BQN114" i="82"/>
  <c r="BQM114" i="82"/>
  <c r="BQL114" i="82"/>
  <c r="BQK114" i="82"/>
  <c r="BQJ114" i="82"/>
  <c r="BQI114" i="82"/>
  <c r="BQH114" i="82"/>
  <c r="BQG114" i="82"/>
  <c r="BQF114" i="82"/>
  <c r="BQE114" i="82"/>
  <c r="BQD114" i="82"/>
  <c r="BQC114" i="82"/>
  <c r="BQB114" i="82"/>
  <c r="BQA114" i="82"/>
  <c r="BPZ114" i="82"/>
  <c r="BPY114" i="82"/>
  <c r="BPX114" i="82"/>
  <c r="BPW114" i="82"/>
  <c r="BPV114" i="82"/>
  <c r="BPU114" i="82"/>
  <c r="BPT114" i="82"/>
  <c r="BPS114" i="82"/>
  <c r="BPR114" i="82"/>
  <c r="BPQ114" i="82"/>
  <c r="BPP114" i="82"/>
  <c r="BPO114" i="82"/>
  <c r="BPN114" i="82"/>
  <c r="BPM114" i="82"/>
  <c r="BPL114" i="82"/>
  <c r="BPK114" i="82"/>
  <c r="BPJ114" i="82"/>
  <c r="BPI114" i="82"/>
  <c r="BPH114" i="82"/>
  <c r="BPG114" i="82"/>
  <c r="BPF114" i="82"/>
  <c r="BPE114" i="82"/>
  <c r="BPD114" i="82"/>
  <c r="BPC114" i="82"/>
  <c r="BPB114" i="82"/>
  <c r="BPA114" i="82"/>
  <c r="BOZ114" i="82"/>
  <c r="BOY114" i="82"/>
  <c r="BOX114" i="82"/>
  <c r="BOW114" i="82"/>
  <c r="BOV114" i="82"/>
  <c r="BOU114" i="82"/>
  <c r="BOT114" i="82"/>
  <c r="BOS114" i="82"/>
  <c r="BOR114" i="82"/>
  <c r="BOQ114" i="82"/>
  <c r="BOP114" i="82"/>
  <c r="BOO114" i="82"/>
  <c r="BON114" i="82"/>
  <c r="BOM114" i="82"/>
  <c r="BOL114" i="82"/>
  <c r="BOK114" i="82"/>
  <c r="BOJ114" i="82"/>
  <c r="BOI114" i="82"/>
  <c r="BOH114" i="82"/>
  <c r="BOG114" i="82"/>
  <c r="BOF114" i="82"/>
  <c r="BOE114" i="82"/>
  <c r="BOD114" i="82"/>
  <c r="BOC114" i="82"/>
  <c r="BOB114" i="82"/>
  <c r="BOA114" i="82"/>
  <c r="BNZ114" i="82"/>
  <c r="BNY114" i="82"/>
  <c r="BNX114" i="82"/>
  <c r="BNW114" i="82"/>
  <c r="BNV114" i="82"/>
  <c r="BNU114" i="82"/>
  <c r="BNT114" i="82"/>
  <c r="BNS114" i="82"/>
  <c r="BNR114" i="82"/>
  <c r="BNQ114" i="82"/>
  <c r="BNP114" i="82"/>
  <c r="BNO114" i="82"/>
  <c r="BNN114" i="82"/>
  <c r="BNM114" i="82"/>
  <c r="BNL114" i="82"/>
  <c r="BNK114" i="82"/>
  <c r="BNJ114" i="82"/>
  <c r="BNI114" i="82"/>
  <c r="BNH114" i="82"/>
  <c r="BNG114" i="82"/>
  <c r="BNF114" i="82"/>
  <c r="BNE114" i="82"/>
  <c r="BND114" i="82"/>
  <c r="BNC114" i="82"/>
  <c r="BNB114" i="82"/>
  <c r="BNA114" i="82"/>
  <c r="BMZ114" i="82"/>
  <c r="BMY114" i="82"/>
  <c r="BMX114" i="82"/>
  <c r="BMW114" i="82"/>
  <c r="BMV114" i="82"/>
  <c r="BMU114" i="82"/>
  <c r="BMT114" i="82"/>
  <c r="BMS114" i="82"/>
  <c r="BMR114" i="82"/>
  <c r="BMQ114" i="82"/>
  <c r="BMP114" i="82"/>
  <c r="BMO114" i="82"/>
  <c r="BMN114" i="82"/>
  <c r="BMM114" i="82"/>
  <c r="BML114" i="82"/>
  <c r="BMK114" i="82"/>
  <c r="BMJ114" i="82"/>
  <c r="BMI114" i="82"/>
  <c r="BMH114" i="82"/>
  <c r="BMG114" i="82"/>
  <c r="BMF114" i="82"/>
  <c r="BME114" i="82"/>
  <c r="BMD114" i="82"/>
  <c r="BMC114" i="82"/>
  <c r="BMB114" i="82"/>
  <c r="BMA114" i="82"/>
  <c r="BLZ114" i="82"/>
  <c r="BLY114" i="82"/>
  <c r="BLX114" i="82"/>
  <c r="BLW114" i="82"/>
  <c r="BLV114" i="82"/>
  <c r="BLU114" i="82"/>
  <c r="BLT114" i="82"/>
  <c r="BLS114" i="82"/>
  <c r="BLR114" i="82"/>
  <c r="BLQ114" i="82"/>
  <c r="BLP114" i="82"/>
  <c r="BLO114" i="82"/>
  <c r="BLN114" i="82"/>
  <c r="BLM114" i="82"/>
  <c r="BLL114" i="82"/>
  <c r="BLK114" i="82"/>
  <c r="BLJ114" i="82"/>
  <c r="BLI114" i="82"/>
  <c r="BLH114" i="82"/>
  <c r="BLG114" i="82"/>
  <c r="BLF114" i="82"/>
  <c r="BLE114" i="82"/>
  <c r="BLD114" i="82"/>
  <c r="BLC114" i="82"/>
  <c r="BLB114" i="82"/>
  <c r="BLA114" i="82"/>
  <c r="BKZ114" i="82"/>
  <c r="BKY114" i="82"/>
  <c r="BKX114" i="82"/>
  <c r="BKW114" i="82"/>
  <c r="BKV114" i="82"/>
  <c r="BKU114" i="82"/>
  <c r="BKT114" i="82"/>
  <c r="BKS114" i="82"/>
  <c r="BKR114" i="82"/>
  <c r="BKQ114" i="82"/>
  <c r="BKP114" i="82"/>
  <c r="BKO114" i="82"/>
  <c r="BKN114" i="82"/>
  <c r="BKM114" i="82"/>
  <c r="BKL114" i="82"/>
  <c r="BKK114" i="82"/>
  <c r="BKJ114" i="82"/>
  <c r="BKI114" i="82"/>
  <c r="BKH114" i="82"/>
  <c r="BKG114" i="82"/>
  <c r="BKF114" i="82"/>
  <c r="BKE114" i="82"/>
  <c r="BKD114" i="82"/>
  <c r="BKC114" i="82"/>
  <c r="BKB114" i="82"/>
  <c r="BKA114" i="82"/>
  <c r="BJZ114" i="82"/>
  <c r="BJY114" i="82"/>
  <c r="BJX114" i="82"/>
  <c r="BJW114" i="82"/>
  <c r="BJV114" i="82"/>
  <c r="BJU114" i="82"/>
  <c r="BJT114" i="82"/>
  <c r="BJS114" i="82"/>
  <c r="BJR114" i="82"/>
  <c r="BJQ114" i="82"/>
  <c r="BJP114" i="82"/>
  <c r="BJO114" i="82"/>
  <c r="BJN114" i="82"/>
  <c r="BJM114" i="82"/>
  <c r="BJL114" i="82"/>
  <c r="BJK114" i="82"/>
  <c r="BJJ114" i="82"/>
  <c r="BJI114" i="82"/>
  <c r="BJH114" i="82"/>
  <c r="BJG114" i="82"/>
  <c r="BJF114" i="82"/>
  <c r="BJE114" i="82"/>
  <c r="BJD114" i="82"/>
  <c r="BJC114" i="82"/>
  <c r="BJB114" i="82"/>
  <c r="BJA114" i="82"/>
  <c r="BIZ114" i="82"/>
  <c r="BIY114" i="82"/>
  <c r="BIX114" i="82"/>
  <c r="BIW114" i="82"/>
  <c r="BIV114" i="82"/>
  <c r="BIU114" i="82"/>
  <c r="BIT114" i="82"/>
  <c r="BIS114" i="82"/>
  <c r="BIR114" i="82"/>
  <c r="BIQ114" i="82"/>
  <c r="BIP114" i="82"/>
  <c r="BIO114" i="82"/>
  <c r="BIN114" i="82"/>
  <c r="BIM114" i="82"/>
  <c r="BIL114" i="82"/>
  <c r="BIK114" i="82"/>
  <c r="BIJ114" i="82"/>
  <c r="BII114" i="82"/>
  <c r="BIH114" i="82"/>
  <c r="BIG114" i="82"/>
  <c r="BIF114" i="82"/>
  <c r="BIE114" i="82"/>
  <c r="BID114" i="82"/>
  <c r="BIC114" i="82"/>
  <c r="BIB114" i="82"/>
  <c r="BIA114" i="82"/>
  <c r="BHZ114" i="82"/>
  <c r="BHY114" i="82"/>
  <c r="BHX114" i="82"/>
  <c r="BHW114" i="82"/>
  <c r="BHV114" i="82"/>
  <c r="BHU114" i="82"/>
  <c r="BHT114" i="82"/>
  <c r="BHS114" i="82"/>
  <c r="BHR114" i="82"/>
  <c r="BHQ114" i="82"/>
  <c r="BHP114" i="82"/>
  <c r="BHO114" i="82"/>
  <c r="BHN114" i="82"/>
  <c r="BHM114" i="82"/>
  <c r="BHL114" i="82"/>
  <c r="BHK114" i="82"/>
  <c r="BHJ114" i="82"/>
  <c r="BHI114" i="82"/>
  <c r="BHH114" i="82"/>
  <c r="BHG114" i="82"/>
  <c r="BHF114" i="82"/>
  <c r="BHE114" i="82"/>
  <c r="BHD114" i="82"/>
  <c r="BHC114" i="82"/>
  <c r="BHB114" i="82"/>
  <c r="BHA114" i="82"/>
  <c r="BGZ114" i="82"/>
  <c r="BGY114" i="82"/>
  <c r="BGX114" i="82"/>
  <c r="BGW114" i="82"/>
  <c r="BGV114" i="82"/>
  <c r="BGU114" i="82"/>
  <c r="BGT114" i="82"/>
  <c r="BGS114" i="82"/>
  <c r="BGR114" i="82"/>
  <c r="BGQ114" i="82"/>
  <c r="BGP114" i="82"/>
  <c r="BGO114" i="82"/>
  <c r="BGN114" i="82"/>
  <c r="BGM114" i="82"/>
  <c r="BGL114" i="82"/>
  <c r="BGK114" i="82"/>
  <c r="BGJ114" i="82"/>
  <c r="BGI114" i="82"/>
  <c r="BGH114" i="82"/>
  <c r="BGG114" i="82"/>
  <c r="BGF114" i="82"/>
  <c r="BGE114" i="82"/>
  <c r="BGD114" i="82"/>
  <c r="BGC114" i="82"/>
  <c r="BGB114" i="82"/>
  <c r="BGA114" i="82"/>
  <c r="BFZ114" i="82"/>
  <c r="BFY114" i="82"/>
  <c r="BFX114" i="82"/>
  <c r="BFW114" i="82"/>
  <c r="BFV114" i="82"/>
  <c r="BFU114" i="82"/>
  <c r="BFT114" i="82"/>
  <c r="BFS114" i="82"/>
  <c r="BFR114" i="82"/>
  <c r="BFQ114" i="82"/>
  <c r="BFP114" i="82"/>
  <c r="BFO114" i="82"/>
  <c r="BFN114" i="82"/>
  <c r="BFM114" i="82"/>
  <c r="BFL114" i="82"/>
  <c r="BFK114" i="82"/>
  <c r="BFJ114" i="82"/>
  <c r="BFI114" i="82"/>
  <c r="BFH114" i="82"/>
  <c r="BFG114" i="82"/>
  <c r="BFF114" i="82"/>
  <c r="BFE114" i="82"/>
  <c r="BFD114" i="82"/>
  <c r="BFC114" i="82"/>
  <c r="BFB114" i="82"/>
  <c r="BFA114" i="82"/>
  <c r="BEZ114" i="82"/>
  <c r="BEY114" i="82"/>
  <c r="BEX114" i="82"/>
  <c r="BEW114" i="82"/>
  <c r="BEV114" i="82"/>
  <c r="BEU114" i="82"/>
  <c r="BET114" i="82"/>
  <c r="BES114" i="82"/>
  <c r="BER114" i="82"/>
  <c r="BEQ114" i="82"/>
  <c r="BEP114" i="82"/>
  <c r="BEO114" i="82"/>
  <c r="BEN114" i="82"/>
  <c r="BEM114" i="82"/>
  <c r="BEL114" i="82"/>
  <c r="BEK114" i="82"/>
  <c r="BEJ114" i="82"/>
  <c r="BEI114" i="82"/>
  <c r="BEH114" i="82"/>
  <c r="BEG114" i="82"/>
  <c r="BEF114" i="82"/>
  <c r="BEE114" i="82"/>
  <c r="BED114" i="82"/>
  <c r="BEC114" i="82"/>
  <c r="BEB114" i="82"/>
  <c r="BEA114" i="82"/>
  <c r="BDZ114" i="82"/>
  <c r="BDY114" i="82"/>
  <c r="BDX114" i="82"/>
  <c r="BDW114" i="82"/>
  <c r="BDV114" i="82"/>
  <c r="BDU114" i="82"/>
  <c r="BDT114" i="82"/>
  <c r="BDS114" i="82"/>
  <c r="BDR114" i="82"/>
  <c r="BDQ114" i="82"/>
  <c r="BDP114" i="82"/>
  <c r="BDO114" i="82"/>
  <c r="BDN114" i="82"/>
  <c r="BDM114" i="82"/>
  <c r="BDL114" i="82"/>
  <c r="BDK114" i="82"/>
  <c r="BDJ114" i="82"/>
  <c r="BDI114" i="82"/>
  <c r="BDH114" i="82"/>
  <c r="BDG114" i="82"/>
  <c r="BDF114" i="82"/>
  <c r="BDE114" i="82"/>
  <c r="BDD114" i="82"/>
  <c r="BDC114" i="82"/>
  <c r="BDB114" i="82"/>
  <c r="BDA114" i="82"/>
  <c r="BCZ114" i="82"/>
  <c r="BCY114" i="82"/>
  <c r="BCX114" i="82"/>
  <c r="BCW114" i="82"/>
  <c r="BCV114" i="82"/>
  <c r="BCU114" i="82"/>
  <c r="BCT114" i="82"/>
  <c r="BCS114" i="82"/>
  <c r="BCR114" i="82"/>
  <c r="BCQ114" i="82"/>
  <c r="BCP114" i="82"/>
  <c r="BCO114" i="82"/>
  <c r="BCN114" i="82"/>
  <c r="BCM114" i="82"/>
  <c r="BCL114" i="82"/>
  <c r="BCK114" i="82"/>
  <c r="BCJ114" i="82"/>
  <c r="BCI114" i="82"/>
  <c r="BCH114" i="82"/>
  <c r="BCG114" i="82"/>
  <c r="BCF114" i="82"/>
  <c r="BCE114" i="82"/>
  <c r="BCD114" i="82"/>
  <c r="BCC114" i="82"/>
  <c r="BCB114" i="82"/>
  <c r="BCA114" i="82"/>
  <c r="BBZ114" i="82"/>
  <c r="BBY114" i="82"/>
  <c r="BBX114" i="82"/>
  <c r="BBW114" i="82"/>
  <c r="BBV114" i="82"/>
  <c r="BBU114" i="82"/>
  <c r="BBT114" i="82"/>
  <c r="BBS114" i="82"/>
  <c r="BBR114" i="82"/>
  <c r="BBQ114" i="82"/>
  <c r="BBP114" i="82"/>
  <c r="BBO114" i="82"/>
  <c r="BBN114" i="82"/>
  <c r="BBM114" i="82"/>
  <c r="BBL114" i="82"/>
  <c r="BBK114" i="82"/>
  <c r="BBJ114" i="82"/>
  <c r="BBI114" i="82"/>
  <c r="BBH114" i="82"/>
  <c r="BBG114" i="82"/>
  <c r="BBF114" i="82"/>
  <c r="BBE114" i="82"/>
  <c r="BBD114" i="82"/>
  <c r="BBC114" i="82"/>
  <c r="BBB114" i="82"/>
  <c r="BBA114" i="82"/>
  <c r="BAZ114" i="82"/>
  <c r="BAY114" i="82"/>
  <c r="BAX114" i="82"/>
  <c r="BAW114" i="82"/>
  <c r="BAV114" i="82"/>
  <c r="BAU114" i="82"/>
  <c r="BAT114" i="82"/>
  <c r="BAS114" i="82"/>
  <c r="BAR114" i="82"/>
  <c r="BAQ114" i="82"/>
  <c r="BAP114" i="82"/>
  <c r="BAO114" i="82"/>
  <c r="BAN114" i="82"/>
  <c r="BAM114" i="82"/>
  <c r="BAL114" i="82"/>
  <c r="BAK114" i="82"/>
  <c r="BAJ114" i="82"/>
  <c r="BAI114" i="82"/>
  <c r="BAH114" i="82"/>
  <c r="BAG114" i="82"/>
  <c r="BAF114" i="82"/>
  <c r="BAE114" i="82"/>
  <c r="BAD114" i="82"/>
  <c r="BAC114" i="82"/>
  <c r="BAB114" i="82"/>
  <c r="BAA114" i="82"/>
  <c r="AZZ114" i="82"/>
  <c r="AZY114" i="82"/>
  <c r="AZX114" i="82"/>
  <c r="AZW114" i="82"/>
  <c r="AZV114" i="82"/>
  <c r="AZU114" i="82"/>
  <c r="AZT114" i="82"/>
  <c r="AZS114" i="82"/>
  <c r="AZR114" i="82"/>
  <c r="AZQ114" i="82"/>
  <c r="AZP114" i="82"/>
  <c r="AZO114" i="82"/>
  <c r="AZN114" i="82"/>
  <c r="AZM114" i="82"/>
  <c r="AZL114" i="82"/>
  <c r="AZK114" i="82"/>
  <c r="AZJ114" i="82"/>
  <c r="AZI114" i="82"/>
  <c r="AZH114" i="82"/>
  <c r="AZG114" i="82"/>
  <c r="AZF114" i="82"/>
  <c r="AZE114" i="82"/>
  <c r="AZD114" i="82"/>
  <c r="AZC114" i="82"/>
  <c r="AZB114" i="82"/>
  <c r="AZA114" i="82"/>
  <c r="AYZ114" i="82"/>
  <c r="AYY114" i="82"/>
  <c r="AYX114" i="82"/>
  <c r="AYW114" i="82"/>
  <c r="AYV114" i="82"/>
  <c r="AYU114" i="82"/>
  <c r="AYT114" i="82"/>
  <c r="AYS114" i="82"/>
  <c r="AYR114" i="82"/>
  <c r="AYQ114" i="82"/>
  <c r="AYP114" i="82"/>
  <c r="AYO114" i="82"/>
  <c r="AYN114" i="82"/>
  <c r="AYM114" i="82"/>
  <c r="AYL114" i="82"/>
  <c r="AYK114" i="82"/>
  <c r="AYJ114" i="82"/>
  <c r="AYI114" i="82"/>
  <c r="AYH114" i="82"/>
  <c r="AYG114" i="82"/>
  <c r="AYF114" i="82"/>
  <c r="AYE114" i="82"/>
  <c r="AYD114" i="82"/>
  <c r="AYC114" i="82"/>
  <c r="AYB114" i="82"/>
  <c r="AYA114" i="82"/>
  <c r="AXZ114" i="82"/>
  <c r="AXY114" i="82"/>
  <c r="AXX114" i="82"/>
  <c r="AXW114" i="82"/>
  <c r="AXV114" i="82"/>
  <c r="AXU114" i="82"/>
  <c r="AXT114" i="82"/>
  <c r="AXS114" i="82"/>
  <c r="AXR114" i="82"/>
  <c r="AXQ114" i="82"/>
  <c r="AXP114" i="82"/>
  <c r="AXO114" i="82"/>
  <c r="AXN114" i="82"/>
  <c r="AXM114" i="82"/>
  <c r="AXL114" i="82"/>
  <c r="AXK114" i="82"/>
  <c r="AXJ114" i="82"/>
  <c r="AXI114" i="82"/>
  <c r="AXH114" i="82"/>
  <c r="AXG114" i="82"/>
  <c r="AXF114" i="82"/>
  <c r="AXE114" i="82"/>
  <c r="AXD114" i="82"/>
  <c r="AXC114" i="82"/>
  <c r="AXB114" i="82"/>
  <c r="AXA114" i="82"/>
  <c r="AWZ114" i="82"/>
  <c r="AWY114" i="82"/>
  <c r="AWX114" i="82"/>
  <c r="AWW114" i="82"/>
  <c r="AWV114" i="82"/>
  <c r="AWU114" i="82"/>
  <c r="AWT114" i="82"/>
  <c r="AWS114" i="82"/>
  <c r="AWR114" i="82"/>
  <c r="AWQ114" i="82"/>
  <c r="AWP114" i="82"/>
  <c r="AWO114" i="82"/>
  <c r="AWN114" i="82"/>
  <c r="AWM114" i="82"/>
  <c r="AWL114" i="82"/>
  <c r="AWK114" i="82"/>
  <c r="AWJ114" i="82"/>
  <c r="AWI114" i="82"/>
  <c r="AWH114" i="82"/>
  <c r="AWG114" i="82"/>
  <c r="AWF114" i="82"/>
  <c r="AWE114" i="82"/>
  <c r="AWD114" i="82"/>
  <c r="AWC114" i="82"/>
  <c r="AWB114" i="82"/>
  <c r="AWA114" i="82"/>
  <c r="AVZ114" i="82"/>
  <c r="AVY114" i="82"/>
  <c r="AVX114" i="82"/>
  <c r="AVW114" i="82"/>
  <c r="AVV114" i="82"/>
  <c r="AVU114" i="82"/>
  <c r="AVT114" i="82"/>
  <c r="AVS114" i="82"/>
  <c r="AVR114" i="82"/>
  <c r="AVQ114" i="82"/>
  <c r="AVP114" i="82"/>
  <c r="AVO114" i="82"/>
  <c r="AVN114" i="82"/>
  <c r="AVM114" i="82"/>
  <c r="AVL114" i="82"/>
  <c r="AVK114" i="82"/>
  <c r="AVJ114" i="82"/>
  <c r="AVI114" i="82"/>
  <c r="AVH114" i="82"/>
  <c r="AVG114" i="82"/>
  <c r="AVF114" i="82"/>
  <c r="AVE114" i="82"/>
  <c r="AVD114" i="82"/>
  <c r="AVC114" i="82"/>
  <c r="AVB114" i="82"/>
  <c r="AVA114" i="82"/>
  <c r="AUZ114" i="82"/>
  <c r="AUY114" i="82"/>
  <c r="AUX114" i="82"/>
  <c r="AUW114" i="82"/>
  <c r="AUV114" i="82"/>
  <c r="AUU114" i="82"/>
  <c r="AUT114" i="82"/>
  <c r="AUS114" i="82"/>
  <c r="AUR114" i="82"/>
  <c r="AUQ114" i="82"/>
  <c r="AUP114" i="82"/>
  <c r="AUO114" i="82"/>
  <c r="AUN114" i="82"/>
  <c r="AUM114" i="82"/>
  <c r="AUL114" i="82"/>
  <c r="AUK114" i="82"/>
  <c r="AUJ114" i="82"/>
  <c r="AUI114" i="82"/>
  <c r="AUH114" i="82"/>
  <c r="AUG114" i="82"/>
  <c r="AUF114" i="82"/>
  <c r="AUE114" i="82"/>
  <c r="AUD114" i="82"/>
  <c r="AUC114" i="82"/>
  <c r="AUB114" i="82"/>
  <c r="AUA114" i="82"/>
  <c r="ATZ114" i="82"/>
  <c r="ATY114" i="82"/>
  <c r="ATX114" i="82"/>
  <c r="ATW114" i="82"/>
  <c r="ATV114" i="82"/>
  <c r="ATU114" i="82"/>
  <c r="ATT114" i="82"/>
  <c r="ATS114" i="82"/>
  <c r="ATR114" i="82"/>
  <c r="ATQ114" i="82"/>
  <c r="ATP114" i="82"/>
  <c r="ATO114" i="82"/>
  <c r="ATN114" i="82"/>
  <c r="ATM114" i="82"/>
  <c r="ATL114" i="82"/>
  <c r="ATK114" i="82"/>
  <c r="ATJ114" i="82"/>
  <c r="ATI114" i="82"/>
  <c r="ATH114" i="82"/>
  <c r="ATG114" i="82"/>
  <c r="ATF114" i="82"/>
  <c r="ATE114" i="82"/>
  <c r="ATD114" i="82"/>
  <c r="ATC114" i="82"/>
  <c r="ATB114" i="82"/>
  <c r="ATA114" i="82"/>
  <c r="ASZ114" i="82"/>
  <c r="ASY114" i="82"/>
  <c r="ASX114" i="82"/>
  <c r="ASW114" i="82"/>
  <c r="ASV114" i="82"/>
  <c r="ASU114" i="82"/>
  <c r="AST114" i="82"/>
  <c r="ASS114" i="82"/>
  <c r="ASR114" i="82"/>
  <c r="ASQ114" i="82"/>
  <c r="ASP114" i="82"/>
  <c r="ASO114" i="82"/>
  <c r="ASN114" i="82"/>
  <c r="ASM114" i="82"/>
  <c r="ASL114" i="82"/>
  <c r="ASK114" i="82"/>
  <c r="ASJ114" i="82"/>
  <c r="ASI114" i="82"/>
  <c r="ASH114" i="82"/>
  <c r="ASG114" i="82"/>
  <c r="ASF114" i="82"/>
  <c r="ASE114" i="82"/>
  <c r="ASD114" i="82"/>
  <c r="ASC114" i="82"/>
  <c r="ASB114" i="82"/>
  <c r="ASA114" i="82"/>
  <c r="ARZ114" i="82"/>
  <c r="ARY114" i="82"/>
  <c r="ARX114" i="82"/>
  <c r="ARW114" i="82"/>
  <c r="ARV114" i="82"/>
  <c r="ARU114" i="82"/>
  <c r="ART114" i="82"/>
  <c r="ARS114" i="82"/>
  <c r="ARR114" i="82"/>
  <c r="ARQ114" i="82"/>
  <c r="ARP114" i="82"/>
  <c r="ARO114" i="82"/>
  <c r="ARN114" i="82"/>
  <c r="ARM114" i="82"/>
  <c r="ARL114" i="82"/>
  <c r="ARK114" i="82"/>
  <c r="ARJ114" i="82"/>
  <c r="ARI114" i="82"/>
  <c r="ARH114" i="82"/>
  <c r="ARG114" i="82"/>
  <c r="ARF114" i="82"/>
  <c r="ARE114" i="82"/>
  <c r="ARD114" i="82"/>
  <c r="ARC114" i="82"/>
  <c r="ARB114" i="82"/>
  <c r="ARA114" i="82"/>
  <c r="AQZ114" i="82"/>
  <c r="AQY114" i="82"/>
  <c r="AQX114" i="82"/>
  <c r="AQW114" i="82"/>
  <c r="AQV114" i="82"/>
  <c r="AQU114" i="82"/>
  <c r="AQT114" i="82"/>
  <c r="AQS114" i="82"/>
  <c r="AQR114" i="82"/>
  <c r="AQQ114" i="82"/>
  <c r="AQP114" i="82"/>
  <c r="AQO114" i="82"/>
  <c r="AQN114" i="82"/>
  <c r="AQM114" i="82"/>
  <c r="AQL114" i="82"/>
  <c r="AQK114" i="82"/>
  <c r="AQJ114" i="82"/>
  <c r="AQI114" i="82"/>
  <c r="AQH114" i="82"/>
  <c r="AQG114" i="82"/>
  <c r="AQF114" i="82"/>
  <c r="AQE114" i="82"/>
  <c r="AQD114" i="82"/>
  <c r="AQC114" i="82"/>
  <c r="AQB114" i="82"/>
  <c r="AQA114" i="82"/>
  <c r="APZ114" i="82"/>
  <c r="APY114" i="82"/>
  <c r="APX114" i="82"/>
  <c r="APW114" i="82"/>
  <c r="APV114" i="82"/>
  <c r="APU114" i="82"/>
  <c r="APT114" i="82"/>
  <c r="APS114" i="82"/>
  <c r="APR114" i="82"/>
  <c r="APQ114" i="82"/>
  <c r="APP114" i="82"/>
  <c r="APO114" i="82"/>
  <c r="APN114" i="82"/>
  <c r="APM114" i="82"/>
  <c r="APL114" i="82"/>
  <c r="APK114" i="82"/>
  <c r="APJ114" i="82"/>
  <c r="API114" i="82"/>
  <c r="APH114" i="82"/>
  <c r="APG114" i="82"/>
  <c r="APF114" i="82"/>
  <c r="APE114" i="82"/>
  <c r="APD114" i="82"/>
  <c r="APC114" i="82"/>
  <c r="APB114" i="82"/>
  <c r="APA114" i="82"/>
  <c r="AOZ114" i="82"/>
  <c r="AOY114" i="82"/>
  <c r="AOX114" i="82"/>
  <c r="AOW114" i="82"/>
  <c r="AOV114" i="82"/>
  <c r="AOU114" i="82"/>
  <c r="AOT114" i="82"/>
  <c r="AOS114" i="82"/>
  <c r="AOR114" i="82"/>
  <c r="AOQ114" i="82"/>
  <c r="AOP114" i="82"/>
  <c r="AOO114" i="82"/>
  <c r="AON114" i="82"/>
  <c r="AOM114" i="82"/>
  <c r="AOL114" i="82"/>
  <c r="AOK114" i="82"/>
  <c r="AOJ114" i="82"/>
  <c r="AOI114" i="82"/>
  <c r="AOH114" i="82"/>
  <c r="AOG114" i="82"/>
  <c r="AOF114" i="82"/>
  <c r="AOE114" i="82"/>
  <c r="AOD114" i="82"/>
  <c r="AOC114" i="82"/>
  <c r="AOB114" i="82"/>
  <c r="AOA114" i="82"/>
  <c r="ANZ114" i="82"/>
  <c r="ANY114" i="82"/>
  <c r="ANX114" i="82"/>
  <c r="ANW114" i="82"/>
  <c r="ANV114" i="82"/>
  <c r="ANU114" i="82"/>
  <c r="ANT114" i="82"/>
  <c r="ANS114" i="82"/>
  <c r="ANR114" i="82"/>
  <c r="ANQ114" i="82"/>
  <c r="ANP114" i="82"/>
  <c r="ANO114" i="82"/>
  <c r="ANN114" i="82"/>
  <c r="ANM114" i="82"/>
  <c r="ANL114" i="82"/>
  <c r="ANK114" i="82"/>
  <c r="ANJ114" i="82"/>
  <c r="ANI114" i="82"/>
  <c r="ANH114" i="82"/>
  <c r="ANG114" i="82"/>
  <c r="ANF114" i="82"/>
  <c r="ANE114" i="82"/>
  <c r="AND114" i="82"/>
  <c r="ANC114" i="82"/>
  <c r="ANB114" i="82"/>
  <c r="ANA114" i="82"/>
  <c r="AMZ114" i="82"/>
  <c r="AMY114" i="82"/>
  <c r="AMX114" i="82"/>
  <c r="AMW114" i="82"/>
  <c r="AMV114" i="82"/>
  <c r="AMU114" i="82"/>
  <c r="AMT114" i="82"/>
  <c r="AMS114" i="82"/>
  <c r="AMR114" i="82"/>
  <c r="AMQ114" i="82"/>
  <c r="AMP114" i="82"/>
  <c r="AMO114" i="82"/>
  <c r="AMN114" i="82"/>
  <c r="AMM114" i="82"/>
  <c r="AML114" i="82"/>
  <c r="AMK114" i="82"/>
  <c r="AMJ114" i="82"/>
  <c r="AMI114" i="82"/>
  <c r="AMH114" i="82"/>
  <c r="AMG114" i="82"/>
  <c r="AMF114" i="82"/>
  <c r="AME114" i="82"/>
  <c r="AMD114" i="82"/>
  <c r="AMC114" i="82"/>
  <c r="AMB114" i="82"/>
  <c r="AMA114" i="82"/>
  <c r="ALZ114" i="82"/>
  <c r="ALY114" i="82"/>
  <c r="ALX114" i="82"/>
  <c r="ALW114" i="82"/>
  <c r="ALV114" i="82"/>
  <c r="ALU114" i="82"/>
  <c r="ALT114" i="82"/>
  <c r="ALS114" i="82"/>
  <c r="ALR114" i="82"/>
  <c r="ALQ114" i="82"/>
  <c r="ALP114" i="82"/>
  <c r="ALO114" i="82"/>
  <c r="ALN114" i="82"/>
  <c r="ALM114" i="82"/>
  <c r="ALL114" i="82"/>
  <c r="ALK114" i="82"/>
  <c r="ALJ114" i="82"/>
  <c r="ALI114" i="82"/>
  <c r="ALH114" i="82"/>
  <c r="ALG114" i="82"/>
  <c r="ALF114" i="82"/>
  <c r="ALE114" i="82"/>
  <c r="ALD114" i="82"/>
  <c r="ALC114" i="82"/>
  <c r="ALB114" i="82"/>
  <c r="ALA114" i="82"/>
  <c r="AKZ114" i="82"/>
  <c r="AKY114" i="82"/>
  <c r="AKX114" i="82"/>
  <c r="AKW114" i="82"/>
  <c r="AKV114" i="82"/>
  <c r="AKU114" i="82"/>
  <c r="AKT114" i="82"/>
  <c r="AKS114" i="82"/>
  <c r="AKR114" i="82"/>
  <c r="AKQ114" i="82"/>
  <c r="AKP114" i="82"/>
  <c r="AKO114" i="82"/>
  <c r="AKN114" i="82"/>
  <c r="AKM114" i="82"/>
  <c r="AKL114" i="82"/>
  <c r="AKK114" i="82"/>
  <c r="AKJ114" i="82"/>
  <c r="AKI114" i="82"/>
  <c r="AKH114" i="82"/>
  <c r="AKG114" i="82"/>
  <c r="AKF114" i="82"/>
  <c r="AKE114" i="82"/>
  <c r="AKD114" i="82"/>
  <c r="AKC114" i="82"/>
  <c r="AKB114" i="82"/>
  <c r="AKA114" i="82"/>
  <c r="AJZ114" i="82"/>
  <c r="AJY114" i="82"/>
  <c r="AJX114" i="82"/>
  <c r="AJW114" i="82"/>
  <c r="AJV114" i="82"/>
  <c r="AJU114" i="82"/>
  <c r="AJT114" i="82"/>
  <c r="AJS114" i="82"/>
  <c r="AJR114" i="82"/>
  <c r="AJQ114" i="82"/>
  <c r="AJP114" i="82"/>
  <c r="AJO114" i="82"/>
  <c r="AJN114" i="82"/>
  <c r="AJM114" i="82"/>
  <c r="AJL114" i="82"/>
  <c r="AJK114" i="82"/>
  <c r="AJJ114" i="82"/>
  <c r="AJI114" i="82"/>
  <c r="AJH114" i="82"/>
  <c r="AJG114" i="82"/>
  <c r="AJF114" i="82"/>
  <c r="AJE114" i="82"/>
  <c r="AJD114" i="82"/>
  <c r="AJC114" i="82"/>
  <c r="AJB114" i="82"/>
  <c r="AJA114" i="82"/>
  <c r="AIZ114" i="82"/>
  <c r="AIY114" i="82"/>
  <c r="AIX114" i="82"/>
  <c r="AIW114" i="82"/>
  <c r="AIV114" i="82"/>
  <c r="AIU114" i="82"/>
  <c r="AIT114" i="82"/>
  <c r="AIS114" i="82"/>
  <c r="AIR114" i="82"/>
  <c r="AIQ114" i="82"/>
  <c r="AIP114" i="82"/>
  <c r="AIO114" i="82"/>
  <c r="AIN114" i="82"/>
  <c r="AIM114" i="82"/>
  <c r="AIL114" i="82"/>
  <c r="AIK114" i="82"/>
  <c r="AIJ114" i="82"/>
  <c r="AII114" i="82"/>
  <c r="AIH114" i="82"/>
  <c r="AIG114" i="82"/>
  <c r="AIF114" i="82"/>
  <c r="AIE114" i="82"/>
  <c r="AID114" i="82"/>
  <c r="AIC114" i="82"/>
  <c r="AIB114" i="82"/>
  <c r="AIA114" i="82"/>
  <c r="AHZ114" i="82"/>
  <c r="AHY114" i="82"/>
  <c r="AHX114" i="82"/>
  <c r="AHW114" i="82"/>
  <c r="AHV114" i="82"/>
  <c r="AHU114" i="82"/>
  <c r="AHT114" i="82"/>
  <c r="AHS114" i="82"/>
  <c r="AHR114" i="82"/>
  <c r="AHQ114" i="82"/>
  <c r="AHP114" i="82"/>
  <c r="AHO114" i="82"/>
  <c r="AHN114" i="82"/>
  <c r="AHM114" i="82"/>
  <c r="AHL114" i="82"/>
  <c r="AHK114" i="82"/>
  <c r="AHJ114" i="82"/>
  <c r="AHI114" i="82"/>
  <c r="AHH114" i="82"/>
  <c r="AHG114" i="82"/>
  <c r="AHF114" i="82"/>
  <c r="AHE114" i="82"/>
  <c r="AHD114" i="82"/>
  <c r="AHC114" i="82"/>
  <c r="AHB114" i="82"/>
  <c r="AHA114" i="82"/>
  <c r="AGZ114" i="82"/>
  <c r="AGY114" i="82"/>
  <c r="AGX114" i="82"/>
  <c r="AGW114" i="82"/>
  <c r="AGV114" i="82"/>
  <c r="AGU114" i="82"/>
  <c r="AGT114" i="82"/>
  <c r="AGS114" i="82"/>
  <c r="AGR114" i="82"/>
  <c r="AGQ114" i="82"/>
  <c r="AGP114" i="82"/>
  <c r="AGO114" i="82"/>
  <c r="AGN114" i="82"/>
  <c r="AGM114" i="82"/>
  <c r="AGL114" i="82"/>
  <c r="AGK114" i="82"/>
  <c r="AGJ114" i="82"/>
  <c r="AGI114" i="82"/>
  <c r="AGH114" i="82"/>
  <c r="AGG114" i="82"/>
  <c r="AGF114" i="82"/>
  <c r="AGE114" i="82"/>
  <c r="AGD114" i="82"/>
  <c r="AGC114" i="82"/>
  <c r="AGB114" i="82"/>
  <c r="AGA114" i="82"/>
  <c r="AFZ114" i="82"/>
  <c r="AFY114" i="82"/>
  <c r="AFX114" i="82"/>
  <c r="AFW114" i="82"/>
  <c r="AFV114" i="82"/>
  <c r="AFU114" i="82"/>
  <c r="AFT114" i="82"/>
  <c r="AFS114" i="82"/>
  <c r="AFR114" i="82"/>
  <c r="AFQ114" i="82"/>
  <c r="AFP114" i="82"/>
  <c r="AFO114" i="82"/>
  <c r="AFN114" i="82"/>
  <c r="AFM114" i="82"/>
  <c r="AFL114" i="82"/>
  <c r="AFK114" i="82"/>
  <c r="AFJ114" i="82"/>
  <c r="AFI114" i="82"/>
  <c r="AFH114" i="82"/>
  <c r="AFG114" i="82"/>
  <c r="AFF114" i="82"/>
  <c r="AFE114" i="82"/>
  <c r="AFD114" i="82"/>
  <c r="AFC114" i="82"/>
  <c r="AFB114" i="82"/>
  <c r="AFA114" i="82"/>
  <c r="AEZ114" i="82"/>
  <c r="AEY114" i="82"/>
  <c r="AEX114" i="82"/>
  <c r="AEW114" i="82"/>
  <c r="AEV114" i="82"/>
  <c r="AEU114" i="82"/>
  <c r="AET114" i="82"/>
  <c r="AES114" i="82"/>
  <c r="AER114" i="82"/>
  <c r="AEQ114" i="82"/>
  <c r="AEP114" i="82"/>
  <c r="AEO114" i="82"/>
  <c r="AEN114" i="82"/>
  <c r="AEM114" i="82"/>
  <c r="AEL114" i="82"/>
  <c r="AEK114" i="82"/>
  <c r="AEJ114" i="82"/>
  <c r="AEI114" i="82"/>
  <c r="AEH114" i="82"/>
  <c r="AEG114" i="82"/>
  <c r="AEF114" i="82"/>
  <c r="AEE114" i="82"/>
  <c r="AED114" i="82"/>
  <c r="AEC114" i="82"/>
  <c r="AEB114" i="82"/>
  <c r="AEA114" i="82"/>
  <c r="ADZ114" i="82"/>
  <c r="ADY114" i="82"/>
  <c r="ADX114" i="82"/>
  <c r="ADW114" i="82"/>
  <c r="ADV114" i="82"/>
  <c r="ADU114" i="82"/>
  <c r="ADT114" i="82"/>
  <c r="ADS114" i="82"/>
  <c r="ADR114" i="82"/>
  <c r="ADQ114" i="82"/>
  <c r="ADP114" i="82"/>
  <c r="ADO114" i="82"/>
  <c r="ADN114" i="82"/>
  <c r="ADM114" i="82"/>
  <c r="ADL114" i="82"/>
  <c r="ADK114" i="82"/>
  <c r="ADJ114" i="82"/>
  <c r="ADI114" i="82"/>
  <c r="ADH114" i="82"/>
  <c r="ADG114" i="82"/>
  <c r="ADF114" i="82"/>
  <c r="ADE114" i="82"/>
  <c r="ADD114" i="82"/>
  <c r="ADC114" i="82"/>
  <c r="ADB114" i="82"/>
  <c r="ADA114" i="82"/>
  <c r="ACZ114" i="82"/>
  <c r="ACY114" i="82"/>
  <c r="ACX114" i="82"/>
  <c r="ACW114" i="82"/>
  <c r="ACV114" i="82"/>
  <c r="ACU114" i="82"/>
  <c r="ACT114" i="82"/>
  <c r="ACS114" i="82"/>
  <c r="ACR114" i="82"/>
  <c r="ACQ114" i="82"/>
  <c r="ACP114" i="82"/>
  <c r="ACO114" i="82"/>
  <c r="ACN114" i="82"/>
  <c r="ACM114" i="82"/>
  <c r="ACL114" i="82"/>
  <c r="ACK114" i="82"/>
  <c r="ACJ114" i="82"/>
  <c r="ACI114" i="82"/>
  <c r="ACH114" i="82"/>
  <c r="ACG114" i="82"/>
  <c r="ACF114" i="82"/>
  <c r="ACE114" i="82"/>
  <c r="ACD114" i="82"/>
  <c r="ACC114" i="82"/>
  <c r="ACB114" i="82"/>
  <c r="ACA114" i="82"/>
  <c r="ABZ114" i="82"/>
  <c r="ABY114" i="82"/>
  <c r="ABX114" i="82"/>
  <c r="ABW114" i="82"/>
  <c r="ABV114" i="82"/>
  <c r="ABU114" i="82"/>
  <c r="ABT114" i="82"/>
  <c r="ABS114" i="82"/>
  <c r="ABR114" i="82"/>
  <c r="ABQ114" i="82"/>
  <c r="ABP114" i="82"/>
  <c r="ABO114" i="82"/>
  <c r="ABN114" i="82"/>
  <c r="ABM114" i="82"/>
  <c r="ABL114" i="82"/>
  <c r="ABK114" i="82"/>
  <c r="ABJ114" i="82"/>
  <c r="ABI114" i="82"/>
  <c r="ABH114" i="82"/>
  <c r="ABG114" i="82"/>
  <c r="ABF114" i="82"/>
  <c r="ABE114" i="82"/>
  <c r="ABD114" i="82"/>
  <c r="ABC114" i="82"/>
  <c r="ABB114" i="82"/>
  <c r="ABA114" i="82"/>
  <c r="AAZ114" i="82"/>
  <c r="AAY114" i="82"/>
  <c r="AAX114" i="82"/>
  <c r="AAW114" i="82"/>
  <c r="AAV114" i="82"/>
  <c r="AAU114" i="82"/>
  <c r="AAT114" i="82"/>
  <c r="AAS114" i="82"/>
  <c r="AAR114" i="82"/>
  <c r="AAQ114" i="82"/>
  <c r="AAP114" i="82"/>
  <c r="AAO114" i="82"/>
  <c r="AAN114" i="82"/>
  <c r="AAM114" i="82"/>
  <c r="AAL114" i="82"/>
  <c r="AAK114" i="82"/>
  <c r="AAJ114" i="82"/>
  <c r="AAI114" i="82"/>
  <c r="AAH114" i="82"/>
  <c r="AAG114" i="82"/>
  <c r="AAF114" i="82"/>
  <c r="AAE114" i="82"/>
  <c r="AAD114" i="82"/>
  <c r="AAC114" i="82"/>
  <c r="AAB114" i="82"/>
  <c r="AAA114" i="82"/>
  <c r="ZZ114" i="82"/>
  <c r="ZY114" i="82"/>
  <c r="ZX114" i="82"/>
  <c r="ZW114" i="82"/>
  <c r="ZV114" i="82"/>
  <c r="ZU114" i="82"/>
  <c r="ZT114" i="82"/>
  <c r="ZS114" i="82"/>
  <c r="ZR114" i="82"/>
  <c r="ZQ114" i="82"/>
  <c r="ZP114" i="82"/>
  <c r="ZO114" i="82"/>
  <c r="ZN114" i="82"/>
  <c r="ZM114" i="82"/>
  <c r="ZL114" i="82"/>
  <c r="ZK114" i="82"/>
  <c r="ZJ114" i="82"/>
  <c r="ZI114" i="82"/>
  <c r="ZH114" i="82"/>
  <c r="ZG114" i="82"/>
  <c r="ZF114" i="82"/>
  <c r="ZE114" i="82"/>
  <c r="ZD114" i="82"/>
  <c r="ZC114" i="82"/>
  <c r="ZB114" i="82"/>
  <c r="ZA114" i="82"/>
  <c r="YZ114" i="82"/>
  <c r="YY114" i="82"/>
  <c r="YX114" i="82"/>
  <c r="YW114" i="82"/>
  <c r="YV114" i="82"/>
  <c r="YU114" i="82"/>
  <c r="YT114" i="82"/>
  <c r="YS114" i="82"/>
  <c r="YR114" i="82"/>
  <c r="YQ114" i="82"/>
  <c r="YP114" i="82"/>
  <c r="YO114" i="82"/>
  <c r="YN114" i="82"/>
  <c r="YM114" i="82"/>
  <c r="YL114" i="82"/>
  <c r="YK114" i="82"/>
  <c r="YJ114" i="82"/>
  <c r="YI114" i="82"/>
  <c r="YH114" i="82"/>
  <c r="YG114" i="82"/>
  <c r="YF114" i="82"/>
  <c r="YE114" i="82"/>
  <c r="YD114" i="82"/>
  <c r="YC114" i="82"/>
  <c r="YB114" i="82"/>
  <c r="YA114" i="82"/>
  <c r="XZ114" i="82"/>
  <c r="XY114" i="82"/>
  <c r="XX114" i="82"/>
  <c r="XW114" i="82"/>
  <c r="XV114" i="82"/>
  <c r="XU114" i="82"/>
  <c r="XT114" i="82"/>
  <c r="XS114" i="82"/>
  <c r="XR114" i="82"/>
  <c r="XQ114" i="82"/>
  <c r="XP114" i="82"/>
  <c r="XO114" i="82"/>
  <c r="XN114" i="82"/>
  <c r="XM114" i="82"/>
  <c r="XL114" i="82"/>
  <c r="XK114" i="82"/>
  <c r="XJ114" i="82"/>
  <c r="XI114" i="82"/>
  <c r="XH114" i="82"/>
  <c r="XG114" i="82"/>
  <c r="XF114" i="82"/>
  <c r="XE114" i="82"/>
  <c r="XD114" i="82"/>
  <c r="XC114" i="82"/>
  <c r="XB114" i="82"/>
  <c r="XA114" i="82"/>
  <c r="WZ114" i="82"/>
  <c r="WY114" i="82"/>
  <c r="WX114" i="82"/>
  <c r="WW114" i="82"/>
  <c r="WV114" i="82"/>
  <c r="WU114" i="82"/>
  <c r="WT114" i="82"/>
  <c r="WS114" i="82"/>
  <c r="WR114" i="82"/>
  <c r="WQ114" i="82"/>
  <c r="WP114" i="82"/>
  <c r="WO114" i="82"/>
  <c r="WN114" i="82"/>
  <c r="WM114" i="82"/>
  <c r="WL114" i="82"/>
  <c r="WK114" i="82"/>
  <c r="WJ114" i="82"/>
  <c r="WI114" i="82"/>
  <c r="WH114" i="82"/>
  <c r="WG114" i="82"/>
  <c r="WF114" i="82"/>
  <c r="WE114" i="82"/>
  <c r="WD114" i="82"/>
  <c r="WC114" i="82"/>
  <c r="WB114" i="82"/>
  <c r="WA114" i="82"/>
  <c r="VZ114" i="82"/>
  <c r="VY114" i="82"/>
  <c r="VX114" i="82"/>
  <c r="VW114" i="82"/>
  <c r="VV114" i="82"/>
  <c r="VU114" i="82"/>
  <c r="VT114" i="82"/>
  <c r="VS114" i="82"/>
  <c r="VR114" i="82"/>
  <c r="VQ114" i="82"/>
  <c r="VP114" i="82"/>
  <c r="VO114" i="82"/>
  <c r="VN114" i="82"/>
  <c r="VM114" i="82"/>
  <c r="VL114" i="82"/>
  <c r="VK114" i="82"/>
  <c r="VJ114" i="82"/>
  <c r="VI114" i="82"/>
  <c r="VH114" i="82"/>
  <c r="VG114" i="82"/>
  <c r="VF114" i="82"/>
  <c r="VE114" i="82"/>
  <c r="VD114" i="82"/>
  <c r="VC114" i="82"/>
  <c r="VB114" i="82"/>
  <c r="VA114" i="82"/>
  <c r="UZ114" i="82"/>
  <c r="UY114" i="82"/>
  <c r="UX114" i="82"/>
  <c r="UW114" i="82"/>
  <c r="UV114" i="82"/>
  <c r="UU114" i="82"/>
  <c r="UT114" i="82"/>
  <c r="US114" i="82"/>
  <c r="UR114" i="82"/>
  <c r="UQ114" i="82"/>
  <c r="UP114" i="82"/>
  <c r="UO114" i="82"/>
  <c r="UN114" i="82"/>
  <c r="UM114" i="82"/>
  <c r="UL114" i="82"/>
  <c r="UK114" i="82"/>
  <c r="UJ114" i="82"/>
  <c r="UI114" i="82"/>
  <c r="UH114" i="82"/>
  <c r="UG114" i="82"/>
  <c r="UF114" i="82"/>
  <c r="UE114" i="82"/>
  <c r="UD114" i="82"/>
  <c r="UC114" i="82"/>
  <c r="UB114" i="82"/>
  <c r="UA114" i="82"/>
  <c r="TZ114" i="82"/>
  <c r="TY114" i="82"/>
  <c r="TX114" i="82"/>
  <c r="TW114" i="82"/>
  <c r="TV114" i="82"/>
  <c r="TU114" i="82"/>
  <c r="TT114" i="82"/>
  <c r="TS114" i="82"/>
  <c r="TR114" i="82"/>
  <c r="TQ114" i="82"/>
  <c r="TP114" i="82"/>
  <c r="TO114" i="82"/>
  <c r="TN114" i="82"/>
  <c r="TM114" i="82"/>
  <c r="TL114" i="82"/>
  <c r="TK114" i="82"/>
  <c r="TJ114" i="82"/>
  <c r="TI114" i="82"/>
  <c r="TH114" i="82"/>
  <c r="TG114" i="82"/>
  <c r="TF114" i="82"/>
  <c r="TE114" i="82"/>
  <c r="TD114" i="82"/>
  <c r="TC114" i="82"/>
  <c r="TB114" i="82"/>
  <c r="TA114" i="82"/>
  <c r="SZ114" i="82"/>
  <c r="SY114" i="82"/>
  <c r="SX114" i="82"/>
  <c r="SW114" i="82"/>
  <c r="SV114" i="82"/>
  <c r="SU114" i="82"/>
  <c r="ST114" i="82"/>
  <c r="SS114" i="82"/>
  <c r="SR114" i="82"/>
  <c r="SQ114" i="82"/>
  <c r="SP114" i="82"/>
  <c r="SO114" i="82"/>
  <c r="SN114" i="82"/>
  <c r="SM114" i="82"/>
  <c r="SL114" i="82"/>
  <c r="SK114" i="82"/>
  <c r="SJ114" i="82"/>
  <c r="SI114" i="82"/>
  <c r="SH114" i="82"/>
  <c r="SG114" i="82"/>
  <c r="SF114" i="82"/>
  <c r="SE114" i="82"/>
  <c r="SD114" i="82"/>
  <c r="SC114" i="82"/>
  <c r="SB114" i="82"/>
  <c r="SA114" i="82"/>
  <c r="RZ114" i="82"/>
  <c r="RY114" i="82"/>
  <c r="RX114" i="82"/>
  <c r="RW114" i="82"/>
  <c r="RV114" i="82"/>
  <c r="RU114" i="82"/>
  <c r="RT114" i="82"/>
  <c r="RS114" i="82"/>
  <c r="RR114" i="82"/>
  <c r="RQ114" i="82"/>
  <c r="RP114" i="82"/>
  <c r="RO114" i="82"/>
  <c r="RN114" i="82"/>
  <c r="RM114" i="82"/>
  <c r="RL114" i="82"/>
  <c r="RK114" i="82"/>
  <c r="RJ114" i="82"/>
  <c r="RI114" i="82"/>
  <c r="RH114" i="82"/>
  <c r="RG114" i="82"/>
  <c r="RF114" i="82"/>
  <c r="RE114" i="82"/>
  <c r="RD114" i="82"/>
  <c r="RC114" i="82"/>
  <c r="RB114" i="82"/>
  <c r="RA114" i="82"/>
  <c r="QZ114" i="82"/>
  <c r="QY114" i="82"/>
  <c r="QX114" i="82"/>
  <c r="QW114" i="82"/>
  <c r="QV114" i="82"/>
  <c r="QU114" i="82"/>
  <c r="QT114" i="82"/>
  <c r="QS114" i="82"/>
  <c r="QR114" i="82"/>
  <c r="QQ114" i="82"/>
  <c r="QP114" i="82"/>
  <c r="QO114" i="82"/>
  <c r="QN114" i="82"/>
  <c r="QM114" i="82"/>
  <c r="QL114" i="82"/>
  <c r="QK114" i="82"/>
  <c r="QJ114" i="82"/>
  <c r="QI114" i="82"/>
  <c r="QH114" i="82"/>
  <c r="QG114" i="82"/>
  <c r="QF114" i="82"/>
  <c r="QE114" i="82"/>
  <c r="QD114" i="82"/>
  <c r="QC114" i="82"/>
  <c r="QB114" i="82"/>
  <c r="QA114" i="82"/>
  <c r="PZ114" i="82"/>
  <c r="PY114" i="82"/>
  <c r="PX114" i="82"/>
  <c r="PW114" i="82"/>
  <c r="PV114" i="82"/>
  <c r="PU114" i="82"/>
  <c r="PT114" i="82"/>
  <c r="PS114" i="82"/>
  <c r="PR114" i="82"/>
  <c r="PQ114" i="82"/>
  <c r="PP114" i="82"/>
  <c r="PO114" i="82"/>
  <c r="PN114" i="82"/>
  <c r="PM114" i="82"/>
  <c r="PL114" i="82"/>
  <c r="PK114" i="82"/>
  <c r="PJ114" i="82"/>
  <c r="PI114" i="82"/>
  <c r="PH114" i="82"/>
  <c r="PG114" i="82"/>
  <c r="PF114" i="82"/>
  <c r="PE114" i="82"/>
  <c r="PD114" i="82"/>
  <c r="PC114" i="82"/>
  <c r="PB114" i="82"/>
  <c r="PA114" i="82"/>
  <c r="OZ114" i="82"/>
  <c r="OY114" i="82"/>
  <c r="OX114" i="82"/>
  <c r="OW114" i="82"/>
  <c r="OV114" i="82"/>
  <c r="OU114" i="82"/>
  <c r="OT114" i="82"/>
  <c r="OS114" i="82"/>
  <c r="OR114" i="82"/>
  <c r="OQ114" i="82"/>
  <c r="OP114" i="82"/>
  <c r="OO114" i="82"/>
  <c r="ON114" i="82"/>
  <c r="OM114" i="82"/>
  <c r="OL114" i="82"/>
  <c r="OK114" i="82"/>
  <c r="OJ114" i="82"/>
  <c r="OI114" i="82"/>
  <c r="OH114" i="82"/>
  <c r="OG114" i="82"/>
  <c r="OF114" i="82"/>
  <c r="OE114" i="82"/>
  <c r="OD114" i="82"/>
  <c r="OC114" i="82"/>
  <c r="OB114" i="82"/>
  <c r="OA114" i="82"/>
  <c r="NZ114" i="82"/>
  <c r="NY114" i="82"/>
  <c r="NX114" i="82"/>
  <c r="NW114" i="82"/>
  <c r="NV114" i="82"/>
  <c r="NU114" i="82"/>
  <c r="NT114" i="82"/>
  <c r="NS114" i="82"/>
  <c r="NR114" i="82"/>
  <c r="NQ114" i="82"/>
  <c r="NP114" i="82"/>
  <c r="NO114" i="82"/>
  <c r="NN114" i="82"/>
  <c r="NM114" i="82"/>
  <c r="NL114" i="82"/>
  <c r="NK114" i="82"/>
  <c r="NJ114" i="82"/>
  <c r="NI114" i="82"/>
  <c r="NH114" i="82"/>
  <c r="NG114" i="82"/>
  <c r="NF114" i="82"/>
  <c r="NE114" i="82"/>
  <c r="ND114" i="82"/>
  <c r="NC114" i="82"/>
  <c r="NB114" i="82"/>
  <c r="NA114" i="82"/>
  <c r="MZ114" i="82"/>
  <c r="MY114" i="82"/>
  <c r="MX114" i="82"/>
  <c r="MW114" i="82"/>
  <c r="MV114" i="82"/>
  <c r="MU114" i="82"/>
  <c r="MT114" i="82"/>
  <c r="MS114" i="82"/>
  <c r="MR114" i="82"/>
  <c r="MQ114" i="82"/>
  <c r="MP114" i="82"/>
  <c r="MO114" i="82"/>
  <c r="MN114" i="82"/>
  <c r="MM114" i="82"/>
  <c r="ML114" i="82"/>
  <c r="MK114" i="82"/>
  <c r="MJ114" i="82"/>
  <c r="MI114" i="82"/>
  <c r="MH114" i="82"/>
  <c r="MG114" i="82"/>
  <c r="MF114" i="82"/>
  <c r="ME114" i="82"/>
  <c r="MD114" i="82"/>
  <c r="MC114" i="82"/>
  <c r="MB114" i="82"/>
  <c r="MA114" i="82"/>
  <c r="LZ114" i="82"/>
  <c r="LY114" i="82"/>
  <c r="LX114" i="82"/>
  <c r="LW114" i="82"/>
  <c r="LV114" i="82"/>
  <c r="LU114" i="82"/>
  <c r="LT114" i="82"/>
  <c r="LS114" i="82"/>
  <c r="LR114" i="82"/>
  <c r="LQ114" i="82"/>
  <c r="LP114" i="82"/>
  <c r="LO114" i="82"/>
  <c r="LN114" i="82"/>
  <c r="LM114" i="82"/>
  <c r="LL114" i="82"/>
  <c r="LK114" i="82"/>
  <c r="LJ114" i="82"/>
  <c r="LI114" i="82"/>
  <c r="LH114" i="82"/>
  <c r="LG114" i="82"/>
  <c r="LF114" i="82"/>
  <c r="LE114" i="82"/>
  <c r="LD114" i="82"/>
  <c r="LC114" i="82"/>
  <c r="LB114" i="82"/>
  <c r="LA114" i="82"/>
  <c r="KZ114" i="82"/>
  <c r="KY114" i="82"/>
  <c r="KX114" i="82"/>
  <c r="KW114" i="82"/>
  <c r="KV114" i="82"/>
  <c r="KU114" i="82"/>
  <c r="KT114" i="82"/>
  <c r="KS114" i="82"/>
  <c r="KR114" i="82"/>
  <c r="KQ114" i="82"/>
  <c r="KP114" i="82"/>
  <c r="KO114" i="82"/>
  <c r="KN114" i="82"/>
  <c r="KM114" i="82"/>
  <c r="KL114" i="82"/>
  <c r="KK114" i="82"/>
  <c r="KJ114" i="82"/>
  <c r="KI114" i="82"/>
  <c r="KH114" i="82"/>
  <c r="KG114" i="82"/>
  <c r="KF114" i="82"/>
  <c r="KE114" i="82"/>
  <c r="KD114" i="82"/>
  <c r="KC114" i="82"/>
  <c r="KB114" i="82"/>
  <c r="KA114" i="82"/>
  <c r="JZ114" i="82"/>
  <c r="JY114" i="82"/>
  <c r="JX114" i="82"/>
  <c r="JW114" i="82"/>
  <c r="JV114" i="82"/>
  <c r="JU114" i="82"/>
  <c r="JT114" i="82"/>
  <c r="JS114" i="82"/>
  <c r="JR114" i="82"/>
  <c r="JQ114" i="82"/>
  <c r="JP114" i="82"/>
  <c r="JO114" i="82"/>
  <c r="JN114" i="82"/>
  <c r="JM114" i="82"/>
  <c r="JL114" i="82"/>
  <c r="JK114" i="82"/>
  <c r="JJ114" i="82"/>
  <c r="JI114" i="82"/>
  <c r="JH114" i="82"/>
  <c r="JG114" i="82"/>
  <c r="JF114" i="82"/>
  <c r="JE114" i="82"/>
  <c r="JD114" i="82"/>
  <c r="JC114" i="82"/>
  <c r="JB114" i="82"/>
  <c r="JA114" i="82"/>
  <c r="IZ114" i="82"/>
  <c r="IY114" i="82"/>
  <c r="IX114" i="82"/>
  <c r="IW114" i="82"/>
  <c r="IV114" i="82"/>
  <c r="IU114" i="82"/>
  <c r="IT114" i="82"/>
  <c r="IS114" i="82"/>
  <c r="IR114" i="82"/>
  <c r="IQ114" i="82"/>
  <c r="IP114" i="82"/>
  <c r="IO114" i="82"/>
  <c r="IN114" i="82"/>
  <c r="IM114" i="82"/>
  <c r="IL114" i="82"/>
  <c r="IK114" i="82"/>
  <c r="IJ114" i="82"/>
  <c r="II114" i="82"/>
  <c r="IH114" i="82"/>
  <c r="IG114" i="82"/>
  <c r="IF114" i="82"/>
  <c r="IE114" i="82"/>
  <c r="ID114" i="82"/>
  <c r="IC114" i="82"/>
  <c r="IB114" i="82"/>
  <c r="IA114" i="82"/>
  <c r="HZ114" i="82"/>
  <c r="HY114" i="82"/>
  <c r="HX114" i="82"/>
  <c r="HW114" i="82"/>
  <c r="HV114" i="82"/>
  <c r="HU114" i="82"/>
  <c r="HT114" i="82"/>
  <c r="HS114" i="82"/>
  <c r="HR114" i="82"/>
  <c r="HQ114" i="82"/>
  <c r="HP114" i="82"/>
  <c r="HO114" i="82"/>
  <c r="HN114" i="82"/>
  <c r="HM114" i="82"/>
  <c r="HL114" i="82"/>
  <c r="HK114" i="82"/>
  <c r="HJ114" i="82"/>
  <c r="HI114" i="82"/>
  <c r="HH114" i="82"/>
  <c r="HG114" i="82"/>
  <c r="HF114" i="82"/>
  <c r="HE114" i="82"/>
  <c r="HD114" i="82"/>
  <c r="HC114" i="82"/>
  <c r="HB114" i="82"/>
  <c r="HA114" i="82"/>
  <c r="GZ114" i="82"/>
  <c r="GY114" i="82"/>
  <c r="GX114" i="82"/>
  <c r="GW114" i="82"/>
  <c r="GV114" i="82"/>
  <c r="GU114" i="82"/>
  <c r="GT114" i="82"/>
  <c r="GS114" i="82"/>
  <c r="GR114" i="82"/>
  <c r="GQ114" i="82"/>
  <c r="GP114" i="82"/>
  <c r="GO114" i="82"/>
  <c r="GN114" i="82"/>
  <c r="GM114" i="82"/>
  <c r="GL114" i="82"/>
  <c r="GK114" i="82"/>
  <c r="GJ114" i="82"/>
  <c r="GI114" i="82"/>
  <c r="GH114" i="82"/>
  <c r="GG114" i="82"/>
  <c r="GF114" i="82"/>
  <c r="GE114" i="82"/>
  <c r="GD114" i="82"/>
  <c r="GC114" i="82"/>
  <c r="GB114" i="82"/>
  <c r="GA114" i="82"/>
  <c r="FZ114" i="82"/>
  <c r="FY114" i="82"/>
  <c r="FX114" i="82"/>
  <c r="FW114" i="82"/>
  <c r="FV114" i="82"/>
  <c r="FU114" i="82"/>
  <c r="FT114" i="82"/>
  <c r="FS114" i="82"/>
  <c r="FR114" i="82"/>
  <c r="FQ114" i="82"/>
  <c r="FP114" i="82"/>
  <c r="FO114" i="82"/>
  <c r="FN114" i="82"/>
  <c r="FM114" i="82"/>
  <c r="FL114" i="82"/>
  <c r="FK114" i="82"/>
  <c r="FJ114" i="82"/>
  <c r="FI114" i="82"/>
  <c r="FH114" i="82"/>
  <c r="FG114" i="82"/>
  <c r="FF114" i="82"/>
  <c r="FE114" i="82"/>
  <c r="FD114" i="82"/>
  <c r="FC114" i="82"/>
  <c r="FB114" i="82"/>
  <c r="FA114" i="82"/>
  <c r="EZ114" i="82"/>
  <c r="EY114" i="82"/>
  <c r="EX114" i="82"/>
  <c r="EW114" i="82"/>
  <c r="EV114" i="82"/>
  <c r="EU114" i="82"/>
  <c r="ET114" i="82"/>
  <c r="ES114" i="82"/>
  <c r="ER114" i="82"/>
  <c r="EQ114" i="82"/>
  <c r="EP114" i="82"/>
  <c r="EO114" i="82"/>
  <c r="EN114" i="82"/>
  <c r="EM114" i="82"/>
  <c r="EL114" i="82"/>
  <c r="EK114" i="82"/>
  <c r="EJ114" i="82"/>
  <c r="EI114" i="82"/>
  <c r="EH114" i="82"/>
  <c r="EG114" i="82"/>
  <c r="EF114" i="82"/>
  <c r="EE114" i="82"/>
  <c r="ED114" i="82"/>
  <c r="EC114" i="82"/>
  <c r="EB114" i="82"/>
  <c r="EA114" i="82"/>
  <c r="DZ114" i="82"/>
  <c r="DY114" i="82"/>
  <c r="DX114" i="82"/>
  <c r="DW114" i="82"/>
  <c r="DV114" i="82"/>
  <c r="DU114" i="82"/>
  <c r="DT114" i="82"/>
  <c r="DS114" i="82"/>
  <c r="DR114" i="82"/>
  <c r="DQ114" i="82"/>
  <c r="DP114" i="82"/>
  <c r="DO114" i="82"/>
  <c r="DN114" i="82"/>
  <c r="DM114" i="82"/>
  <c r="DL114" i="82"/>
  <c r="DK114" i="82"/>
  <c r="DJ114" i="82"/>
  <c r="DI114" i="82"/>
  <c r="DH114" i="82"/>
  <c r="DG114" i="82"/>
  <c r="DF114" i="82"/>
  <c r="DE114" i="82"/>
  <c r="DD114" i="82"/>
  <c r="DC114" i="82"/>
  <c r="DB114" i="82"/>
  <c r="DA114" i="82"/>
  <c r="CZ114" i="82"/>
  <c r="CY114" i="82"/>
  <c r="CX114" i="82"/>
  <c r="CW114" i="82"/>
  <c r="CV114" i="82"/>
  <c r="CU114" i="82"/>
  <c r="CT114" i="82"/>
  <c r="CS114" i="82"/>
  <c r="CR114" i="82"/>
  <c r="CQ114" i="82"/>
  <c r="CP114" i="82"/>
  <c r="CO114" i="82"/>
  <c r="CN114" i="82"/>
  <c r="CM114" i="82"/>
  <c r="CL114" i="82"/>
  <c r="CK114" i="82"/>
  <c r="CJ114" i="82"/>
  <c r="CI114" i="82"/>
  <c r="CH114" i="82"/>
  <c r="CG114" i="82"/>
  <c r="CF114" i="82"/>
  <c r="CE114" i="82"/>
  <c r="CD114" i="82"/>
  <c r="CC114" i="82"/>
  <c r="CB114" i="82"/>
  <c r="CA114" i="82"/>
  <c r="BZ114" i="82"/>
  <c r="BY114" i="82"/>
  <c r="BX114" i="82"/>
  <c r="BW114" i="82"/>
  <c r="BV114" i="82"/>
  <c r="BU114" i="82"/>
  <c r="BT114" i="82"/>
  <c r="BS114" i="82"/>
  <c r="BR114" i="82"/>
  <c r="BQ114" i="82"/>
  <c r="BP114" i="82"/>
  <c r="BO114" i="82"/>
  <c r="BN114" i="82"/>
  <c r="BM114" i="82"/>
  <c r="BL114" i="82"/>
  <c r="BK114" i="82"/>
  <c r="BJ114" i="82"/>
  <c r="BI114" i="82"/>
  <c r="BH114" i="82"/>
  <c r="BG114" i="82"/>
  <c r="BF114" i="82"/>
  <c r="BE114" i="82"/>
  <c r="BD114" i="82"/>
  <c r="BC114" i="82"/>
  <c r="BB114" i="82"/>
  <c r="BA114" i="82"/>
  <c r="AZ114" i="82"/>
  <c r="AY114" i="82"/>
  <c r="AX114" i="82"/>
  <c r="AW114" i="82"/>
  <c r="AV114" i="82"/>
  <c r="AU114" i="82"/>
  <c r="AT114" i="82"/>
  <c r="AS114" i="82"/>
  <c r="AR114" i="82"/>
  <c r="AQ114" i="82"/>
  <c r="AP114" i="82"/>
  <c r="AO114" i="82"/>
  <c r="AN114" i="82"/>
  <c r="AM114" i="82"/>
  <c r="AL114" i="82"/>
  <c r="AK114" i="82"/>
  <c r="AJ72" i="82"/>
  <c r="AI72" i="82"/>
  <c r="AH72" i="82"/>
  <c r="AG72" i="82"/>
  <c r="AF72" i="82"/>
  <c r="I72" i="82"/>
  <c r="H72" i="82"/>
  <c r="G72" i="82"/>
  <c r="E67" i="82"/>
  <c r="D59" i="82"/>
  <c r="E58" i="82"/>
  <c r="E52" i="82"/>
  <c r="E46" i="82"/>
  <c r="AJ42" i="82"/>
  <c r="AI42" i="82"/>
  <c r="AH42" i="82"/>
  <c r="AG42" i="82"/>
  <c r="AF42" i="82"/>
  <c r="AE42" i="82"/>
  <c r="AD42" i="82"/>
  <c r="AC42" i="82"/>
  <c r="AB42" i="82"/>
  <c r="AA42" i="82"/>
  <c r="Z42" i="82"/>
  <c r="Y42" i="82"/>
  <c r="X42" i="82"/>
  <c r="W42" i="82"/>
  <c r="V42" i="82"/>
  <c r="U42" i="82"/>
  <c r="T42" i="82"/>
  <c r="S42" i="82"/>
  <c r="R42" i="82"/>
  <c r="Q42" i="82"/>
  <c r="P42" i="82"/>
  <c r="O42" i="82"/>
  <c r="N42" i="82"/>
  <c r="M42" i="82"/>
  <c r="L42" i="82"/>
  <c r="K42" i="82"/>
  <c r="J42" i="82"/>
  <c r="I42" i="82"/>
  <c r="H42" i="82"/>
  <c r="G42" i="82"/>
  <c r="F42" i="82"/>
  <c r="F71" i="82" s="1"/>
  <c r="E36" i="82"/>
  <c r="D36" i="82"/>
  <c r="AJ34" i="82"/>
  <c r="AI34" i="82"/>
  <c r="AH34" i="82"/>
  <c r="AG34" i="82"/>
  <c r="AF34" i="82"/>
  <c r="AE34" i="82"/>
  <c r="AD34" i="82"/>
  <c r="AC34" i="82"/>
  <c r="AB34" i="82"/>
  <c r="AA34" i="82"/>
  <c r="Z34" i="82"/>
  <c r="Y34" i="82"/>
  <c r="X34" i="82"/>
  <c r="W34" i="82"/>
  <c r="V34" i="82"/>
  <c r="U34" i="82"/>
  <c r="T34" i="82"/>
  <c r="S34" i="82"/>
  <c r="R34" i="82"/>
  <c r="Q34" i="82"/>
  <c r="P34" i="82"/>
  <c r="O34" i="82"/>
  <c r="N34" i="82"/>
  <c r="M34" i="82"/>
  <c r="L34" i="82"/>
  <c r="K34" i="82"/>
  <c r="J34" i="82"/>
  <c r="I34" i="82"/>
  <c r="H34" i="82"/>
  <c r="G34" i="82"/>
  <c r="F34" i="82"/>
  <c r="E33" i="82"/>
  <c r="D33" i="82"/>
  <c r="L7" i="81"/>
  <c r="K35" i="81"/>
  <c r="L34" i="81"/>
  <c r="L35" i="81" s="1"/>
  <c r="K61" i="81"/>
  <c r="K62" i="81" s="1"/>
  <c r="K73" i="81"/>
  <c r="K74" i="81" s="1"/>
  <c r="K84" i="81"/>
  <c r="K85" i="81" s="1"/>
  <c r="K106" i="81"/>
  <c r="K107" i="81" s="1"/>
  <c r="K117" i="81"/>
  <c r="K118" i="81" s="1"/>
  <c r="K126" i="81"/>
  <c r="L126" i="81" s="1"/>
  <c r="L127" i="81" s="1"/>
  <c r="E68" i="82" l="1"/>
  <c r="I71" i="82"/>
  <c r="AI71" i="82"/>
  <c r="AH71" i="82"/>
  <c r="AJ71" i="82"/>
  <c r="AF71" i="82"/>
  <c r="G71" i="82"/>
  <c r="AG71" i="82"/>
  <c r="H71" i="82"/>
  <c r="L73" i="81"/>
  <c r="L74" i="81" s="1"/>
  <c r="H73" i="81" s="1"/>
  <c r="E34" i="82"/>
  <c r="D34" i="82"/>
  <c r="E37" i="82"/>
  <c r="L106" i="81"/>
  <c r="L107" i="81" s="1"/>
  <c r="H106" i="81" s="1"/>
  <c r="L84" i="81"/>
  <c r="L85" i="81" s="1"/>
  <c r="H84" i="81" s="1"/>
  <c r="H6" i="81"/>
  <c r="J72" i="82"/>
  <c r="J71" i="82" s="1"/>
  <c r="D37" i="82"/>
  <c r="H34" i="81"/>
  <c r="K127" i="81"/>
  <c r="H126" i="81" s="1"/>
  <c r="L61" i="81"/>
  <c r="L62" i="81" s="1"/>
  <c r="H61" i="81" s="1"/>
  <c r="L117" i="81"/>
  <c r="L118" i="81" s="1"/>
  <c r="H117" i="81" s="1"/>
  <c r="K72" i="82" l="1"/>
  <c r="K71" i="82" s="1"/>
  <c r="F86" i="64"/>
  <c r="F87" i="64"/>
  <c r="F88" i="64"/>
  <c r="F89" i="64"/>
  <c r="F90" i="64"/>
  <c r="F91" i="64"/>
  <c r="F92" i="64"/>
  <c r="F93" i="64"/>
  <c r="F94" i="64"/>
  <c r="F95" i="64"/>
  <c r="F96" i="64"/>
  <c r="F97" i="64"/>
  <c r="F98" i="64"/>
  <c r="F99" i="64"/>
  <c r="F100" i="64"/>
  <c r="F101" i="64"/>
  <c r="F102" i="64"/>
  <c r="F103" i="64"/>
  <c r="F104" i="64"/>
  <c r="F85" i="64"/>
  <c r="J57" i="62"/>
  <c r="J57" i="63" s="1"/>
  <c r="N57" i="62"/>
  <c r="N57" i="63" s="1"/>
  <c r="R57" i="62"/>
  <c r="R57" i="63" s="1"/>
  <c r="V57" i="62"/>
  <c r="V57" i="63" s="1"/>
  <c r="Z57" i="62"/>
  <c r="Z57" i="63" s="1"/>
  <c r="AD57" i="62"/>
  <c r="AD57" i="63" s="1"/>
  <c r="AH57" i="62"/>
  <c r="AH57" i="63" s="1"/>
  <c r="H58" i="62"/>
  <c r="H58" i="63" s="1"/>
  <c r="L58" i="62"/>
  <c r="L58" i="63" s="1"/>
  <c r="P58" i="62"/>
  <c r="P58" i="63" s="1"/>
  <c r="T58" i="62"/>
  <c r="T58" i="63" s="1"/>
  <c r="X58" i="62"/>
  <c r="X58" i="63" s="1"/>
  <c r="AB58" i="62"/>
  <c r="AB58" i="63" s="1"/>
  <c r="AF58" i="62"/>
  <c r="AF58" i="63" s="1"/>
  <c r="AJ58" i="62"/>
  <c r="AJ58" i="63" s="1"/>
  <c r="J59" i="62"/>
  <c r="J59" i="63" s="1"/>
  <c r="N59" i="62"/>
  <c r="N59" i="63" s="1"/>
  <c r="R59" i="62"/>
  <c r="R59" i="63" s="1"/>
  <c r="V59" i="62"/>
  <c r="V59" i="63" s="1"/>
  <c r="Z59" i="62"/>
  <c r="Z59" i="63" s="1"/>
  <c r="AD59" i="62"/>
  <c r="AD59" i="63" s="1"/>
  <c r="AH59" i="62"/>
  <c r="AH59" i="63" s="1"/>
  <c r="H49" i="62"/>
  <c r="H49" i="63" s="1"/>
  <c r="L49" i="62"/>
  <c r="L49" i="63" s="1"/>
  <c r="P49" i="62"/>
  <c r="P49" i="63" s="1"/>
  <c r="T49" i="62"/>
  <c r="T49" i="63" s="1"/>
  <c r="X49" i="62"/>
  <c r="X49" i="63" s="1"/>
  <c r="AB49" i="62"/>
  <c r="AB49" i="63" s="1"/>
  <c r="AF49" i="62"/>
  <c r="AF49" i="63" s="1"/>
  <c r="AJ49" i="62"/>
  <c r="AJ49" i="63" s="1"/>
  <c r="J50" i="62"/>
  <c r="J50" i="63" s="1"/>
  <c r="N50" i="62"/>
  <c r="N50" i="63" s="1"/>
  <c r="R50" i="62"/>
  <c r="R50" i="63" s="1"/>
  <c r="V50" i="62"/>
  <c r="V50" i="63" s="1"/>
  <c r="Z50" i="62"/>
  <c r="Z50" i="63" s="1"/>
  <c r="AD50" i="62"/>
  <c r="AD50" i="63" s="1"/>
  <c r="AH50" i="62"/>
  <c r="AH50" i="63" s="1"/>
  <c r="H51" i="62"/>
  <c r="H51" i="63" s="1"/>
  <c r="L51" i="62"/>
  <c r="L51" i="63" s="1"/>
  <c r="P51" i="62"/>
  <c r="P51" i="63" s="1"/>
  <c r="T51" i="62"/>
  <c r="T51" i="63" s="1"/>
  <c r="X51" i="62"/>
  <c r="X51" i="63" s="1"/>
  <c r="AB51" i="62"/>
  <c r="AB51" i="63" s="1"/>
  <c r="AF51" i="62"/>
  <c r="AF51" i="63" s="1"/>
  <c r="AJ51" i="62"/>
  <c r="AJ51" i="63" s="1"/>
  <c r="J52" i="62"/>
  <c r="J52" i="63" s="1"/>
  <c r="N52" i="62"/>
  <c r="N52" i="63" s="1"/>
  <c r="R52" i="62"/>
  <c r="R52" i="63" s="1"/>
  <c r="V52" i="62"/>
  <c r="V52" i="63" s="1"/>
  <c r="Z52" i="62"/>
  <c r="Z52" i="63" s="1"/>
  <c r="AD52" i="62"/>
  <c r="AD52" i="63" s="1"/>
  <c r="AH52" i="62"/>
  <c r="AH52" i="63" s="1"/>
  <c r="H53" i="62"/>
  <c r="H53" i="63" s="1"/>
  <c r="L53" i="62"/>
  <c r="L53" i="63" s="1"/>
  <c r="P53" i="62"/>
  <c r="P53" i="63" s="1"/>
  <c r="T53" i="62"/>
  <c r="T53" i="63" s="1"/>
  <c r="X53" i="62"/>
  <c r="X53" i="63" s="1"/>
  <c r="AB53" i="62"/>
  <c r="AB53" i="63" s="1"/>
  <c r="AF53" i="62"/>
  <c r="AF53" i="63" s="1"/>
  <c r="AJ53" i="62"/>
  <c r="AJ53" i="63" s="1"/>
  <c r="J54" i="62"/>
  <c r="J54" i="63" s="1"/>
  <c r="N54" i="62"/>
  <c r="N54" i="63" s="1"/>
  <c r="R54" i="62"/>
  <c r="R54" i="63" s="1"/>
  <c r="V54" i="62"/>
  <c r="V54" i="63" s="1"/>
  <c r="Z54" i="62"/>
  <c r="Z54" i="63" s="1"/>
  <c r="AD54" i="62"/>
  <c r="AD54" i="63" s="1"/>
  <c r="AH54" i="62"/>
  <c r="AH54" i="63" s="1"/>
  <c r="H55" i="62"/>
  <c r="H55" i="63" s="1"/>
  <c r="L55" i="62"/>
  <c r="L55" i="63" s="1"/>
  <c r="P55" i="62"/>
  <c r="P55" i="63" s="1"/>
  <c r="T55" i="62"/>
  <c r="T55" i="63" s="1"/>
  <c r="X55" i="62"/>
  <c r="X55" i="63" s="1"/>
  <c r="AB55" i="62"/>
  <c r="AB55" i="63" s="1"/>
  <c r="AF55" i="62"/>
  <c r="AF55" i="63" s="1"/>
  <c r="AJ55" i="62"/>
  <c r="AJ55" i="63" s="1"/>
  <c r="J45" i="62"/>
  <c r="J45" i="63" s="1"/>
  <c r="N45" i="62"/>
  <c r="N45" i="63" s="1"/>
  <c r="R45" i="62"/>
  <c r="R45" i="63" s="1"/>
  <c r="V45" i="62"/>
  <c r="V45" i="63" s="1"/>
  <c r="Z45" i="62"/>
  <c r="Z45" i="63" s="1"/>
  <c r="AD45" i="62"/>
  <c r="AD45" i="63" s="1"/>
  <c r="AH45" i="62"/>
  <c r="AH45" i="63" s="1"/>
  <c r="H46" i="62"/>
  <c r="H46" i="63" s="1"/>
  <c r="L46" i="62"/>
  <c r="L46" i="63" s="1"/>
  <c r="P46" i="62"/>
  <c r="P46" i="63" s="1"/>
  <c r="T46" i="62"/>
  <c r="T46" i="63" s="1"/>
  <c r="X46" i="62"/>
  <c r="X46" i="63" s="1"/>
  <c r="AB46" i="62"/>
  <c r="AB46" i="63" s="1"/>
  <c r="AF46" i="62"/>
  <c r="AF46" i="63" s="1"/>
  <c r="AJ46" i="62"/>
  <c r="AJ46" i="63" s="1"/>
  <c r="J42" i="62"/>
  <c r="J42" i="63" s="1"/>
  <c r="N42" i="62"/>
  <c r="N42" i="63" s="1"/>
  <c r="R42" i="62"/>
  <c r="R42" i="63" s="1"/>
  <c r="V42" i="62"/>
  <c r="V42" i="63" s="1"/>
  <c r="Z42" i="62"/>
  <c r="Z42" i="63" s="1"/>
  <c r="AD42" i="62"/>
  <c r="AD42" i="63" s="1"/>
  <c r="AH42" i="62"/>
  <c r="AH42" i="63" s="1"/>
  <c r="H43" i="62"/>
  <c r="H43" i="63" s="1"/>
  <c r="L43" i="62"/>
  <c r="L43" i="63" s="1"/>
  <c r="P43" i="62"/>
  <c r="P43" i="63" s="1"/>
  <c r="T43" i="62"/>
  <c r="T43" i="63" s="1"/>
  <c r="X43" i="62"/>
  <c r="X43" i="63" s="1"/>
  <c r="AB43" i="62"/>
  <c r="AB43" i="63" s="1"/>
  <c r="AF43" i="62"/>
  <c r="AF43" i="63" s="1"/>
  <c r="AJ43" i="62"/>
  <c r="AJ43" i="63" s="1"/>
  <c r="J37" i="62"/>
  <c r="J37" i="63" s="1"/>
  <c r="N37" i="62"/>
  <c r="N37" i="63" s="1"/>
  <c r="R37" i="62"/>
  <c r="R37" i="63" s="1"/>
  <c r="V37" i="62"/>
  <c r="V37" i="63" s="1"/>
  <c r="Z37" i="62"/>
  <c r="Z37" i="63" s="1"/>
  <c r="AD37" i="62"/>
  <c r="AD37" i="63" s="1"/>
  <c r="AH37" i="62"/>
  <c r="AH37" i="63" s="1"/>
  <c r="H38" i="62"/>
  <c r="H38" i="63" s="1"/>
  <c r="L38" i="62"/>
  <c r="L38" i="63" s="1"/>
  <c r="P38" i="62"/>
  <c r="P38" i="63" s="1"/>
  <c r="T38" i="62"/>
  <c r="T38" i="63" s="1"/>
  <c r="X38" i="62"/>
  <c r="X38" i="63" s="1"/>
  <c r="AB38" i="62"/>
  <c r="AB38" i="63" s="1"/>
  <c r="AF38" i="62"/>
  <c r="AF38" i="63" s="1"/>
  <c r="AJ38" i="62"/>
  <c r="AJ38" i="63" s="1"/>
  <c r="J39" i="62"/>
  <c r="J39" i="63" s="1"/>
  <c r="N39" i="62"/>
  <c r="N39" i="63" s="1"/>
  <c r="R39" i="62"/>
  <c r="R39" i="63" s="1"/>
  <c r="V39" i="62"/>
  <c r="V39" i="63" s="1"/>
  <c r="Z39" i="62"/>
  <c r="Z39" i="63" s="1"/>
  <c r="AD39" i="62"/>
  <c r="AD39" i="63" s="1"/>
  <c r="AH39" i="62"/>
  <c r="AH39" i="63" s="1"/>
  <c r="G57" i="62"/>
  <c r="G57" i="63" s="1"/>
  <c r="K57" i="62"/>
  <c r="K57" i="63" s="1"/>
  <c r="O57" i="62"/>
  <c r="O57" i="63" s="1"/>
  <c r="S57" i="62"/>
  <c r="S57" i="63" s="1"/>
  <c r="W57" i="62"/>
  <c r="W57" i="63" s="1"/>
  <c r="AA57" i="62"/>
  <c r="AA57" i="63" s="1"/>
  <c r="AE57" i="62"/>
  <c r="AE57" i="63" s="1"/>
  <c r="AI57" i="62"/>
  <c r="AI57" i="63" s="1"/>
  <c r="I58" i="62"/>
  <c r="I58" i="63" s="1"/>
  <c r="M58" i="62"/>
  <c r="M58" i="63" s="1"/>
  <c r="Q58" i="62"/>
  <c r="Q58" i="63" s="1"/>
  <c r="U58" i="62"/>
  <c r="U58" i="63" s="1"/>
  <c r="Y58" i="62"/>
  <c r="Y58" i="63" s="1"/>
  <c r="AC58" i="62"/>
  <c r="AC58" i="63" s="1"/>
  <c r="AG58" i="62"/>
  <c r="AG58" i="63" s="1"/>
  <c r="G59" i="62"/>
  <c r="G59" i="63" s="1"/>
  <c r="K59" i="62"/>
  <c r="K59" i="63" s="1"/>
  <c r="O59" i="62"/>
  <c r="O59" i="63" s="1"/>
  <c r="S59" i="62"/>
  <c r="S59" i="63" s="1"/>
  <c r="W59" i="62"/>
  <c r="W59" i="63" s="1"/>
  <c r="AA59" i="62"/>
  <c r="AA59" i="63" s="1"/>
  <c r="AE59" i="62"/>
  <c r="AE59" i="63" s="1"/>
  <c r="AI59" i="62"/>
  <c r="AI59" i="63" s="1"/>
  <c r="I49" i="62"/>
  <c r="I49" i="63" s="1"/>
  <c r="M49" i="62"/>
  <c r="M49" i="63" s="1"/>
  <c r="Q49" i="62"/>
  <c r="Q49" i="63" s="1"/>
  <c r="U49" i="62"/>
  <c r="U49" i="63" s="1"/>
  <c r="Y49" i="62"/>
  <c r="Y49" i="63" s="1"/>
  <c r="AC49" i="62"/>
  <c r="AC49" i="63" s="1"/>
  <c r="AG49" i="62"/>
  <c r="AG49" i="63" s="1"/>
  <c r="G50" i="62"/>
  <c r="G50" i="63" s="1"/>
  <c r="K50" i="62"/>
  <c r="K50" i="63" s="1"/>
  <c r="O50" i="62"/>
  <c r="O50" i="63" s="1"/>
  <c r="S50" i="62"/>
  <c r="S50" i="63" s="1"/>
  <c r="W50" i="62"/>
  <c r="W50" i="63" s="1"/>
  <c r="AA50" i="62"/>
  <c r="AA50" i="63" s="1"/>
  <c r="AE50" i="62"/>
  <c r="AE50" i="63" s="1"/>
  <c r="AI50" i="62"/>
  <c r="AI50" i="63" s="1"/>
  <c r="I51" i="62"/>
  <c r="I51" i="63" s="1"/>
  <c r="M51" i="62"/>
  <c r="M51" i="63" s="1"/>
  <c r="Q51" i="62"/>
  <c r="Q51" i="63" s="1"/>
  <c r="U51" i="62"/>
  <c r="U51" i="63" s="1"/>
  <c r="Y51" i="62"/>
  <c r="Y51" i="63" s="1"/>
  <c r="AC51" i="62"/>
  <c r="AC51" i="63" s="1"/>
  <c r="AG51" i="62"/>
  <c r="AG51" i="63" s="1"/>
  <c r="G52" i="62"/>
  <c r="G52" i="63" s="1"/>
  <c r="K52" i="62"/>
  <c r="K52" i="63" s="1"/>
  <c r="O52" i="62"/>
  <c r="O52" i="63" s="1"/>
  <c r="S52" i="62"/>
  <c r="S52" i="63" s="1"/>
  <c r="W52" i="62"/>
  <c r="W52" i="63" s="1"/>
  <c r="AA52" i="62"/>
  <c r="AA52" i="63" s="1"/>
  <c r="AE52" i="62"/>
  <c r="AE52" i="63" s="1"/>
  <c r="AI52" i="62"/>
  <c r="AI52" i="63" s="1"/>
  <c r="I53" i="62"/>
  <c r="I53" i="63" s="1"/>
  <c r="M53" i="62"/>
  <c r="M53" i="63" s="1"/>
  <c r="Q53" i="62"/>
  <c r="Q53" i="63" s="1"/>
  <c r="U53" i="62"/>
  <c r="U53" i="63" s="1"/>
  <c r="Y53" i="62"/>
  <c r="Y53" i="63" s="1"/>
  <c r="AC53" i="62"/>
  <c r="AC53" i="63" s="1"/>
  <c r="AG53" i="62"/>
  <c r="AG53" i="63" s="1"/>
  <c r="G54" i="62"/>
  <c r="G54" i="63" s="1"/>
  <c r="K54" i="62"/>
  <c r="K54" i="63" s="1"/>
  <c r="O54" i="62"/>
  <c r="O54" i="63" s="1"/>
  <c r="S54" i="62"/>
  <c r="S54" i="63" s="1"/>
  <c r="W54" i="62"/>
  <c r="W54" i="63" s="1"/>
  <c r="AA54" i="62"/>
  <c r="AA54" i="63" s="1"/>
  <c r="AE54" i="62"/>
  <c r="AE54" i="63" s="1"/>
  <c r="AI54" i="62"/>
  <c r="AI54" i="63" s="1"/>
  <c r="I55" i="62"/>
  <c r="I55" i="63" s="1"/>
  <c r="M55" i="62"/>
  <c r="M55" i="63" s="1"/>
  <c r="Q55" i="62"/>
  <c r="Q55" i="63" s="1"/>
  <c r="U55" i="62"/>
  <c r="U55" i="63" s="1"/>
  <c r="Y55" i="62"/>
  <c r="Y55" i="63" s="1"/>
  <c r="AC55" i="62"/>
  <c r="AC55" i="63" s="1"/>
  <c r="AG55" i="62"/>
  <c r="AG55" i="63" s="1"/>
  <c r="G45" i="62"/>
  <c r="G45" i="63" s="1"/>
  <c r="K45" i="62"/>
  <c r="K45" i="63" s="1"/>
  <c r="O45" i="62"/>
  <c r="O45" i="63" s="1"/>
  <c r="S45" i="62"/>
  <c r="S45" i="63" s="1"/>
  <c r="W45" i="62"/>
  <c r="W45" i="63" s="1"/>
  <c r="AA45" i="62"/>
  <c r="AA45" i="63" s="1"/>
  <c r="AE45" i="62"/>
  <c r="AE45" i="63" s="1"/>
  <c r="AI45" i="62"/>
  <c r="AI45" i="63" s="1"/>
  <c r="I46" i="62"/>
  <c r="I46" i="63" s="1"/>
  <c r="M46" i="62"/>
  <c r="M46" i="63" s="1"/>
  <c r="Q46" i="62"/>
  <c r="Q46" i="63" s="1"/>
  <c r="U46" i="62"/>
  <c r="U46" i="63" s="1"/>
  <c r="Y46" i="62"/>
  <c r="Y46" i="63" s="1"/>
  <c r="AC46" i="62"/>
  <c r="AC46" i="63" s="1"/>
  <c r="AG46" i="62"/>
  <c r="AG46" i="63" s="1"/>
  <c r="G42" i="62"/>
  <c r="G42" i="63" s="1"/>
  <c r="K42" i="62"/>
  <c r="K42" i="63" s="1"/>
  <c r="O42" i="62"/>
  <c r="O42" i="63" s="1"/>
  <c r="S42" i="62"/>
  <c r="S42" i="63" s="1"/>
  <c r="W42" i="62"/>
  <c r="W42" i="63" s="1"/>
  <c r="AA42" i="62"/>
  <c r="AA42" i="63" s="1"/>
  <c r="AE42" i="62"/>
  <c r="AE42" i="63" s="1"/>
  <c r="AI42" i="62"/>
  <c r="AI42" i="63" s="1"/>
  <c r="I43" i="62"/>
  <c r="I43" i="63" s="1"/>
  <c r="M43" i="62"/>
  <c r="M43" i="63" s="1"/>
  <c r="Q43" i="62"/>
  <c r="Q43" i="63" s="1"/>
  <c r="U43" i="62"/>
  <c r="U43" i="63" s="1"/>
  <c r="Y43" i="62"/>
  <c r="Y43" i="63" s="1"/>
  <c r="AC43" i="62"/>
  <c r="AC43" i="63" s="1"/>
  <c r="AG43" i="62"/>
  <c r="AG43" i="63" s="1"/>
  <c r="G37" i="62"/>
  <c r="G37" i="63" s="1"/>
  <c r="K37" i="62"/>
  <c r="K37" i="63" s="1"/>
  <c r="O37" i="62"/>
  <c r="O37" i="63" s="1"/>
  <c r="S37" i="62"/>
  <c r="S37" i="63" s="1"/>
  <c r="W37" i="62"/>
  <c r="W37" i="63" s="1"/>
  <c r="AA37" i="62"/>
  <c r="AA37" i="63" s="1"/>
  <c r="AE37" i="62"/>
  <c r="AE37" i="63" s="1"/>
  <c r="AI37" i="62"/>
  <c r="AI37" i="63" s="1"/>
  <c r="I38" i="62"/>
  <c r="I38" i="63" s="1"/>
  <c r="M38" i="62"/>
  <c r="M38" i="63" s="1"/>
  <c r="Q38" i="62"/>
  <c r="Q38" i="63" s="1"/>
  <c r="U38" i="62"/>
  <c r="U38" i="63" s="1"/>
  <c r="Y38" i="62"/>
  <c r="Y38" i="63" s="1"/>
  <c r="AC38" i="62"/>
  <c r="AC38" i="63" s="1"/>
  <c r="AG38" i="62"/>
  <c r="AG38" i="63" s="1"/>
  <c r="G39" i="62"/>
  <c r="G39" i="63" s="1"/>
  <c r="K39" i="62"/>
  <c r="K39" i="63" s="1"/>
  <c r="O39" i="62"/>
  <c r="O39" i="63" s="1"/>
  <c r="S39" i="62"/>
  <c r="S39" i="63" s="1"/>
  <c r="W39" i="62"/>
  <c r="W39" i="63" s="1"/>
  <c r="AA39" i="62"/>
  <c r="AA39" i="63" s="1"/>
  <c r="AE39" i="62"/>
  <c r="AE39" i="63" s="1"/>
  <c r="I57" i="62"/>
  <c r="I57" i="63" s="1"/>
  <c r="Q57" i="62"/>
  <c r="Q57" i="63" s="1"/>
  <c r="Y57" i="62"/>
  <c r="Y57" i="63" s="1"/>
  <c r="AG57" i="62"/>
  <c r="AG57" i="63" s="1"/>
  <c r="K58" i="62"/>
  <c r="K58" i="63" s="1"/>
  <c r="S58" i="62"/>
  <c r="S58" i="63" s="1"/>
  <c r="AA58" i="62"/>
  <c r="AA58" i="63" s="1"/>
  <c r="AI58" i="62"/>
  <c r="AI58" i="63" s="1"/>
  <c r="M59" i="62"/>
  <c r="M59" i="63" s="1"/>
  <c r="U59" i="62"/>
  <c r="U59" i="63" s="1"/>
  <c r="AC59" i="62"/>
  <c r="AC59" i="63" s="1"/>
  <c r="G49" i="62"/>
  <c r="G49" i="63" s="1"/>
  <c r="O49" i="62"/>
  <c r="O49" i="63" s="1"/>
  <c r="W49" i="62"/>
  <c r="W49" i="63" s="1"/>
  <c r="AE49" i="62"/>
  <c r="AE49" i="63" s="1"/>
  <c r="I50" i="62"/>
  <c r="I50" i="63" s="1"/>
  <c r="Q50" i="62"/>
  <c r="Q50" i="63" s="1"/>
  <c r="Y50" i="62"/>
  <c r="Y50" i="63" s="1"/>
  <c r="AG50" i="62"/>
  <c r="AG50" i="63" s="1"/>
  <c r="K51" i="62"/>
  <c r="K51" i="63" s="1"/>
  <c r="S51" i="62"/>
  <c r="S51" i="63" s="1"/>
  <c r="AA51" i="62"/>
  <c r="AA51" i="63" s="1"/>
  <c r="AI51" i="62"/>
  <c r="AI51" i="63" s="1"/>
  <c r="M52" i="62"/>
  <c r="M52" i="63" s="1"/>
  <c r="U52" i="62"/>
  <c r="U52" i="63" s="1"/>
  <c r="AC52" i="62"/>
  <c r="AC52" i="63" s="1"/>
  <c r="G53" i="62"/>
  <c r="G53" i="63" s="1"/>
  <c r="O53" i="62"/>
  <c r="O53" i="63" s="1"/>
  <c r="W53" i="62"/>
  <c r="W53" i="63" s="1"/>
  <c r="AE53" i="62"/>
  <c r="AE53" i="63" s="1"/>
  <c r="I54" i="62"/>
  <c r="I54" i="63" s="1"/>
  <c r="Q54" i="62"/>
  <c r="Q54" i="63" s="1"/>
  <c r="Y54" i="62"/>
  <c r="Y54" i="63" s="1"/>
  <c r="AG54" i="62"/>
  <c r="AG54" i="63" s="1"/>
  <c r="K55" i="62"/>
  <c r="K55" i="63" s="1"/>
  <c r="S55" i="62"/>
  <c r="S55" i="63" s="1"/>
  <c r="AA55" i="62"/>
  <c r="AA55" i="63" s="1"/>
  <c r="AI55" i="62"/>
  <c r="AI55" i="63" s="1"/>
  <c r="M45" i="62"/>
  <c r="M45" i="63" s="1"/>
  <c r="U45" i="62"/>
  <c r="U45" i="63" s="1"/>
  <c r="U44" i="63" s="1"/>
  <c r="AC45" i="62"/>
  <c r="AC45" i="63" s="1"/>
  <c r="G46" i="62"/>
  <c r="G46" i="63" s="1"/>
  <c r="O46" i="62"/>
  <c r="O46" i="63" s="1"/>
  <c r="W46" i="62"/>
  <c r="W46" i="63" s="1"/>
  <c r="AE46" i="62"/>
  <c r="AE46" i="63" s="1"/>
  <c r="I42" i="62"/>
  <c r="I42" i="63" s="1"/>
  <c r="Q42" i="62"/>
  <c r="Q42" i="63" s="1"/>
  <c r="Y42" i="62"/>
  <c r="Y42" i="63" s="1"/>
  <c r="Y41" i="63" s="1"/>
  <c r="AG42" i="62"/>
  <c r="AG42" i="63" s="1"/>
  <c r="K43" i="62"/>
  <c r="K43" i="63" s="1"/>
  <c r="S43" i="62"/>
  <c r="S43" i="63" s="1"/>
  <c r="AA43" i="62"/>
  <c r="AA43" i="63" s="1"/>
  <c r="AI43" i="62"/>
  <c r="AI43" i="63" s="1"/>
  <c r="M37" i="62"/>
  <c r="M37" i="63" s="1"/>
  <c r="U37" i="62"/>
  <c r="U37" i="63" s="1"/>
  <c r="AC37" i="62"/>
  <c r="AC37" i="63" s="1"/>
  <c r="G38" i="62"/>
  <c r="G38" i="63" s="1"/>
  <c r="O38" i="62"/>
  <c r="O38" i="63" s="1"/>
  <c r="W38" i="62"/>
  <c r="W38" i="63" s="1"/>
  <c r="AE38" i="62"/>
  <c r="AE38" i="63" s="1"/>
  <c r="I39" i="62"/>
  <c r="I39" i="63" s="1"/>
  <c r="Q39" i="62"/>
  <c r="Q39" i="63" s="1"/>
  <c r="Y39" i="62"/>
  <c r="Y39" i="63" s="1"/>
  <c r="AG39" i="62"/>
  <c r="AG39" i="63" s="1"/>
  <c r="H40" i="62"/>
  <c r="H40" i="63" s="1"/>
  <c r="L40" i="62"/>
  <c r="L40" i="63" s="1"/>
  <c r="P40" i="62"/>
  <c r="P40" i="63" s="1"/>
  <c r="T40" i="62"/>
  <c r="T40" i="63" s="1"/>
  <c r="X40" i="62"/>
  <c r="X40" i="63" s="1"/>
  <c r="AB40" i="62"/>
  <c r="AB40" i="63" s="1"/>
  <c r="AF40" i="62"/>
  <c r="AF40" i="63" s="1"/>
  <c r="AJ40" i="62"/>
  <c r="AJ40" i="63" s="1"/>
  <c r="AG32" i="62"/>
  <c r="AC32" i="62"/>
  <c r="Y32" i="62"/>
  <c r="U32" i="62"/>
  <c r="Q32" i="62"/>
  <c r="M32" i="62"/>
  <c r="I32" i="62"/>
  <c r="AJ31" i="62"/>
  <c r="AF31" i="62"/>
  <c r="AB31" i="62"/>
  <c r="X31" i="62"/>
  <c r="T31" i="62"/>
  <c r="P31" i="62"/>
  <c r="L31" i="62"/>
  <c r="H31" i="62"/>
  <c r="H23" i="62"/>
  <c r="H23" i="63" s="1"/>
  <c r="L23" i="62"/>
  <c r="L23" i="63" s="1"/>
  <c r="P23" i="62"/>
  <c r="P23" i="63" s="1"/>
  <c r="T23" i="62"/>
  <c r="T23" i="63" s="1"/>
  <c r="X23" i="62"/>
  <c r="X23" i="63" s="1"/>
  <c r="AB23" i="62"/>
  <c r="AB23" i="63" s="1"/>
  <c r="AF23" i="62"/>
  <c r="AF23" i="63" s="1"/>
  <c r="AJ23" i="62"/>
  <c r="AJ23" i="63" s="1"/>
  <c r="J24" i="62"/>
  <c r="J24" i="63" s="1"/>
  <c r="N24" i="62"/>
  <c r="N24" i="63" s="1"/>
  <c r="R24" i="62"/>
  <c r="R24" i="63" s="1"/>
  <c r="V24" i="62"/>
  <c r="V24" i="63" s="1"/>
  <c r="Z24" i="62"/>
  <c r="Z24" i="63" s="1"/>
  <c r="AD24" i="62"/>
  <c r="AD24" i="63" s="1"/>
  <c r="AH24" i="62"/>
  <c r="AH24" i="63" s="1"/>
  <c r="H25" i="62"/>
  <c r="H25" i="63" s="1"/>
  <c r="L25" i="62"/>
  <c r="L25" i="63" s="1"/>
  <c r="P25" i="62"/>
  <c r="P25" i="63" s="1"/>
  <c r="T25" i="62"/>
  <c r="T25" i="63" s="1"/>
  <c r="X25" i="62"/>
  <c r="X25" i="63" s="1"/>
  <c r="AB25" i="62"/>
  <c r="AB25" i="63" s="1"/>
  <c r="AF25" i="62"/>
  <c r="AF25" i="63" s="1"/>
  <c r="AJ25" i="62"/>
  <c r="AJ25" i="63" s="1"/>
  <c r="J26" i="62"/>
  <c r="J26" i="63" s="1"/>
  <c r="N26" i="62"/>
  <c r="N26" i="63" s="1"/>
  <c r="R26" i="62"/>
  <c r="R26" i="63" s="1"/>
  <c r="V26" i="62"/>
  <c r="V26" i="63" s="1"/>
  <c r="Z26" i="62"/>
  <c r="Z26" i="63" s="1"/>
  <c r="AD26" i="62"/>
  <c r="AD26" i="63" s="1"/>
  <c r="AH26" i="62"/>
  <c r="AH26" i="63" s="1"/>
  <c r="H27" i="62"/>
  <c r="H27" i="63" s="1"/>
  <c r="L27" i="62"/>
  <c r="L27" i="63" s="1"/>
  <c r="P27" i="62"/>
  <c r="P27" i="63" s="1"/>
  <c r="T27" i="62"/>
  <c r="T27" i="63" s="1"/>
  <c r="X27" i="62"/>
  <c r="X27" i="63" s="1"/>
  <c r="AB27" i="62"/>
  <c r="AB27" i="63" s="1"/>
  <c r="AF27" i="62"/>
  <c r="AF27" i="63" s="1"/>
  <c r="AJ27" i="62"/>
  <c r="AJ27" i="63" s="1"/>
  <c r="J28" i="62"/>
  <c r="J28" i="63" s="1"/>
  <c r="N28" i="62"/>
  <c r="N28" i="63" s="1"/>
  <c r="R28" i="62"/>
  <c r="R28" i="63" s="1"/>
  <c r="V28" i="62"/>
  <c r="V28" i="63" s="1"/>
  <c r="Z28" i="62"/>
  <c r="Z28" i="63" s="1"/>
  <c r="AD28" i="62"/>
  <c r="AD28" i="63" s="1"/>
  <c r="AH28" i="62"/>
  <c r="AH28" i="63" s="1"/>
  <c r="H29" i="62"/>
  <c r="H29" i="63" s="1"/>
  <c r="L29" i="62"/>
  <c r="L29" i="63" s="1"/>
  <c r="P29" i="62"/>
  <c r="P29" i="63" s="1"/>
  <c r="T29" i="62"/>
  <c r="T29" i="63" s="1"/>
  <c r="X29" i="62"/>
  <c r="X29" i="63" s="1"/>
  <c r="AB29" i="62"/>
  <c r="AB29" i="63" s="1"/>
  <c r="AF29" i="62"/>
  <c r="AF29" i="63" s="1"/>
  <c r="AJ29" i="62"/>
  <c r="AJ29" i="63" s="1"/>
  <c r="J18" i="62"/>
  <c r="J18" i="63" s="1"/>
  <c r="N18" i="62"/>
  <c r="N18" i="63" s="1"/>
  <c r="R18" i="62"/>
  <c r="R18" i="63" s="1"/>
  <c r="V18" i="62"/>
  <c r="V18" i="63" s="1"/>
  <c r="Z18" i="62"/>
  <c r="Z18" i="63" s="1"/>
  <c r="AD18" i="62"/>
  <c r="AD18" i="63" s="1"/>
  <c r="AH18" i="62"/>
  <c r="AH18" i="63" s="1"/>
  <c r="H19" i="62"/>
  <c r="H19" i="63" s="1"/>
  <c r="L19" i="62"/>
  <c r="L19" i="63" s="1"/>
  <c r="P19" i="62"/>
  <c r="P19" i="63" s="1"/>
  <c r="T19" i="62"/>
  <c r="T19" i="63" s="1"/>
  <c r="X19" i="62"/>
  <c r="X19" i="63" s="1"/>
  <c r="L57" i="62"/>
  <c r="L57" i="63" s="1"/>
  <c r="T57" i="62"/>
  <c r="T57" i="63" s="1"/>
  <c r="AB57" i="62"/>
  <c r="AB57" i="63" s="1"/>
  <c r="AJ57" i="62"/>
  <c r="AJ57" i="63" s="1"/>
  <c r="N58" i="62"/>
  <c r="N58" i="63" s="1"/>
  <c r="V58" i="62"/>
  <c r="V58" i="63" s="1"/>
  <c r="AD58" i="62"/>
  <c r="AD58" i="63" s="1"/>
  <c r="H59" i="62"/>
  <c r="H59" i="63" s="1"/>
  <c r="P59" i="62"/>
  <c r="P59" i="63" s="1"/>
  <c r="X59" i="62"/>
  <c r="X59" i="63" s="1"/>
  <c r="AF59" i="62"/>
  <c r="AF59" i="63" s="1"/>
  <c r="J49" i="62"/>
  <c r="J49" i="63" s="1"/>
  <c r="R49" i="62"/>
  <c r="R49" i="63" s="1"/>
  <c r="Z49" i="62"/>
  <c r="Z49" i="63" s="1"/>
  <c r="AH49" i="62"/>
  <c r="AH49" i="63" s="1"/>
  <c r="L50" i="62"/>
  <c r="L50" i="63" s="1"/>
  <c r="T50" i="62"/>
  <c r="T50" i="63" s="1"/>
  <c r="AB50" i="62"/>
  <c r="AB50" i="63" s="1"/>
  <c r="AJ50" i="62"/>
  <c r="AJ50" i="63" s="1"/>
  <c r="N51" i="62"/>
  <c r="N51" i="63" s="1"/>
  <c r="V51" i="62"/>
  <c r="V51" i="63" s="1"/>
  <c r="AD51" i="62"/>
  <c r="AD51" i="63" s="1"/>
  <c r="H52" i="62"/>
  <c r="H52" i="63" s="1"/>
  <c r="P52" i="62"/>
  <c r="P52" i="63" s="1"/>
  <c r="X52" i="62"/>
  <c r="X52" i="63" s="1"/>
  <c r="AF52" i="62"/>
  <c r="AF52" i="63" s="1"/>
  <c r="J53" i="62"/>
  <c r="J53" i="63" s="1"/>
  <c r="R53" i="62"/>
  <c r="R53" i="63" s="1"/>
  <c r="Z53" i="62"/>
  <c r="Z53" i="63" s="1"/>
  <c r="AH53" i="62"/>
  <c r="AH53" i="63" s="1"/>
  <c r="L54" i="62"/>
  <c r="L54" i="63" s="1"/>
  <c r="T54" i="62"/>
  <c r="T54" i="63" s="1"/>
  <c r="AB54" i="62"/>
  <c r="AB54" i="63" s="1"/>
  <c r="AJ54" i="62"/>
  <c r="AJ54" i="63" s="1"/>
  <c r="N55" i="62"/>
  <c r="N55" i="63" s="1"/>
  <c r="V55" i="62"/>
  <c r="V55" i="63" s="1"/>
  <c r="AD55" i="62"/>
  <c r="AD55" i="63" s="1"/>
  <c r="H45" i="62"/>
  <c r="H45" i="63" s="1"/>
  <c r="P45" i="62"/>
  <c r="P45" i="63" s="1"/>
  <c r="X45" i="62"/>
  <c r="X45" i="63" s="1"/>
  <c r="AF45" i="62"/>
  <c r="AF45" i="63" s="1"/>
  <c r="J46" i="62"/>
  <c r="J46" i="63" s="1"/>
  <c r="R46" i="62"/>
  <c r="R46" i="63" s="1"/>
  <c r="Z46" i="62"/>
  <c r="Z46" i="63" s="1"/>
  <c r="AH46" i="62"/>
  <c r="AH46" i="63" s="1"/>
  <c r="L42" i="62"/>
  <c r="L42" i="63" s="1"/>
  <c r="T42" i="62"/>
  <c r="T42" i="63" s="1"/>
  <c r="T41" i="63" s="1"/>
  <c r="AB42" i="62"/>
  <c r="AB42" i="63" s="1"/>
  <c r="AJ42" i="62"/>
  <c r="AJ42" i="63" s="1"/>
  <c r="N43" i="62"/>
  <c r="N43" i="63" s="1"/>
  <c r="V43" i="62"/>
  <c r="V43" i="63" s="1"/>
  <c r="AD43" i="62"/>
  <c r="AD43" i="63" s="1"/>
  <c r="H37" i="62"/>
  <c r="H37" i="63" s="1"/>
  <c r="P37" i="62"/>
  <c r="P37" i="63" s="1"/>
  <c r="X37" i="62"/>
  <c r="X37" i="63" s="1"/>
  <c r="AF37" i="62"/>
  <c r="AF37" i="63" s="1"/>
  <c r="J38" i="62"/>
  <c r="J38" i="63" s="1"/>
  <c r="R38" i="62"/>
  <c r="R38" i="63" s="1"/>
  <c r="Z38" i="62"/>
  <c r="Z38" i="63" s="1"/>
  <c r="AH38" i="62"/>
  <c r="AH38" i="63" s="1"/>
  <c r="L39" i="62"/>
  <c r="L39" i="63" s="1"/>
  <c r="T39" i="62"/>
  <c r="T39" i="63" s="1"/>
  <c r="AB39" i="62"/>
  <c r="AB39" i="63" s="1"/>
  <c r="AI39" i="62"/>
  <c r="AI39" i="63" s="1"/>
  <c r="I40" i="62"/>
  <c r="I40" i="63" s="1"/>
  <c r="M40" i="62"/>
  <c r="M40" i="63" s="1"/>
  <c r="Q40" i="62"/>
  <c r="Q40" i="63" s="1"/>
  <c r="U40" i="62"/>
  <c r="U40" i="63" s="1"/>
  <c r="Y40" i="62"/>
  <c r="Y40" i="63" s="1"/>
  <c r="AC40" i="62"/>
  <c r="AC40" i="63" s="1"/>
  <c r="AG40" i="62"/>
  <c r="AG40" i="63" s="1"/>
  <c r="AJ32" i="62"/>
  <c r="AF32" i="62"/>
  <c r="AB32" i="62"/>
  <c r="X32" i="62"/>
  <c r="T32" i="62"/>
  <c r="P32" i="62"/>
  <c r="L32" i="62"/>
  <c r="H32" i="62"/>
  <c r="AI31" i="62"/>
  <c r="AE31" i="62"/>
  <c r="AA31" i="62"/>
  <c r="W31" i="62"/>
  <c r="S31" i="62"/>
  <c r="O31" i="62"/>
  <c r="K31" i="62"/>
  <c r="G31" i="62"/>
  <c r="I23" i="62"/>
  <c r="I23" i="63" s="1"/>
  <c r="M23" i="62"/>
  <c r="M23" i="63" s="1"/>
  <c r="Q23" i="62"/>
  <c r="Q23" i="63" s="1"/>
  <c r="U23" i="62"/>
  <c r="U23" i="63" s="1"/>
  <c r="Y23" i="62"/>
  <c r="Y23" i="63" s="1"/>
  <c r="AC23" i="62"/>
  <c r="AC23" i="63" s="1"/>
  <c r="AG23" i="62"/>
  <c r="AG23" i="63" s="1"/>
  <c r="G24" i="62"/>
  <c r="G24" i="63" s="1"/>
  <c r="K24" i="62"/>
  <c r="K24" i="63" s="1"/>
  <c r="O24" i="62"/>
  <c r="O24" i="63" s="1"/>
  <c r="S24" i="62"/>
  <c r="S24" i="63" s="1"/>
  <c r="W24" i="62"/>
  <c r="W24" i="63" s="1"/>
  <c r="AA24" i="62"/>
  <c r="AA24" i="63" s="1"/>
  <c r="AE24" i="62"/>
  <c r="AE24" i="63" s="1"/>
  <c r="AI24" i="62"/>
  <c r="AI24" i="63" s="1"/>
  <c r="I25" i="62"/>
  <c r="I25" i="63" s="1"/>
  <c r="M25" i="62"/>
  <c r="M25" i="63" s="1"/>
  <c r="Q25" i="62"/>
  <c r="Q25" i="63" s="1"/>
  <c r="U25" i="62"/>
  <c r="U25" i="63" s="1"/>
  <c r="Y25" i="62"/>
  <c r="Y25" i="63" s="1"/>
  <c r="AC25" i="62"/>
  <c r="AC25" i="63" s="1"/>
  <c r="AG25" i="62"/>
  <c r="AG25" i="63" s="1"/>
  <c r="G26" i="62"/>
  <c r="G26" i="63" s="1"/>
  <c r="K26" i="62"/>
  <c r="K26" i="63" s="1"/>
  <c r="O26" i="62"/>
  <c r="O26" i="63" s="1"/>
  <c r="S26" i="62"/>
  <c r="S26" i="63" s="1"/>
  <c r="W26" i="62"/>
  <c r="W26" i="63" s="1"/>
  <c r="AA26" i="62"/>
  <c r="AA26" i="63" s="1"/>
  <c r="AE26" i="62"/>
  <c r="AE26" i="63" s="1"/>
  <c r="AI26" i="62"/>
  <c r="AI26" i="63" s="1"/>
  <c r="I27" i="62"/>
  <c r="I27" i="63" s="1"/>
  <c r="M27" i="62"/>
  <c r="M27" i="63" s="1"/>
  <c r="Q27" i="62"/>
  <c r="Q27" i="63" s="1"/>
  <c r="U27" i="62"/>
  <c r="U27" i="63" s="1"/>
  <c r="Y27" i="62"/>
  <c r="Y27" i="63" s="1"/>
  <c r="AC27" i="62"/>
  <c r="AC27" i="63" s="1"/>
  <c r="AG27" i="62"/>
  <c r="AG27" i="63" s="1"/>
  <c r="G28" i="62"/>
  <c r="G28" i="63" s="1"/>
  <c r="K28" i="62"/>
  <c r="K28" i="63" s="1"/>
  <c r="O28" i="62"/>
  <c r="O28" i="63" s="1"/>
  <c r="M57" i="62"/>
  <c r="M57" i="63" s="1"/>
  <c r="U57" i="62"/>
  <c r="U57" i="63" s="1"/>
  <c r="AC57" i="62"/>
  <c r="AC57" i="63" s="1"/>
  <c r="G58" i="62"/>
  <c r="G58" i="63" s="1"/>
  <c r="O58" i="62"/>
  <c r="O58" i="63" s="1"/>
  <c r="W58" i="62"/>
  <c r="W58" i="63" s="1"/>
  <c r="AE58" i="62"/>
  <c r="AE58" i="63" s="1"/>
  <c r="I59" i="62"/>
  <c r="I59" i="63" s="1"/>
  <c r="Q59" i="62"/>
  <c r="Q59" i="63" s="1"/>
  <c r="Y59" i="62"/>
  <c r="Y59" i="63" s="1"/>
  <c r="AG59" i="62"/>
  <c r="AG59" i="63" s="1"/>
  <c r="K49" i="62"/>
  <c r="K49" i="63" s="1"/>
  <c r="S49" i="62"/>
  <c r="S49" i="63" s="1"/>
  <c r="AA49" i="62"/>
  <c r="AA49" i="63" s="1"/>
  <c r="AI49" i="62"/>
  <c r="AI49" i="63" s="1"/>
  <c r="M50" i="62"/>
  <c r="M50" i="63" s="1"/>
  <c r="U50" i="62"/>
  <c r="U50" i="63" s="1"/>
  <c r="AC50" i="62"/>
  <c r="AC50" i="63" s="1"/>
  <c r="G51" i="62"/>
  <c r="G51" i="63" s="1"/>
  <c r="O51" i="62"/>
  <c r="O51" i="63" s="1"/>
  <c r="W51" i="62"/>
  <c r="W51" i="63" s="1"/>
  <c r="AE51" i="62"/>
  <c r="AE51" i="63" s="1"/>
  <c r="I52" i="62"/>
  <c r="I52" i="63" s="1"/>
  <c r="Q52" i="62"/>
  <c r="Q52" i="63" s="1"/>
  <c r="Y52" i="62"/>
  <c r="Y52" i="63" s="1"/>
  <c r="AG52" i="62"/>
  <c r="AG52" i="63" s="1"/>
  <c r="K53" i="62"/>
  <c r="K53" i="63" s="1"/>
  <c r="S53" i="62"/>
  <c r="S53" i="63" s="1"/>
  <c r="AA53" i="62"/>
  <c r="AA53" i="63" s="1"/>
  <c r="AI53" i="62"/>
  <c r="AI53" i="63" s="1"/>
  <c r="M54" i="62"/>
  <c r="M54" i="63" s="1"/>
  <c r="U54" i="62"/>
  <c r="U54" i="63" s="1"/>
  <c r="AC54" i="62"/>
  <c r="AC54" i="63" s="1"/>
  <c r="G55" i="62"/>
  <c r="G55" i="63" s="1"/>
  <c r="O55" i="62"/>
  <c r="O55" i="63" s="1"/>
  <c r="W55" i="62"/>
  <c r="W55" i="63" s="1"/>
  <c r="AE55" i="62"/>
  <c r="AE55" i="63" s="1"/>
  <c r="I45" i="62"/>
  <c r="I45" i="63" s="1"/>
  <c r="I44" i="63" s="1"/>
  <c r="Q45" i="62"/>
  <c r="Q45" i="63" s="1"/>
  <c r="Y45" i="62"/>
  <c r="Y45" i="63" s="1"/>
  <c r="AG45" i="62"/>
  <c r="AG45" i="63" s="1"/>
  <c r="K46" i="62"/>
  <c r="K46" i="63" s="1"/>
  <c r="S46" i="62"/>
  <c r="S46" i="63" s="1"/>
  <c r="AA46" i="62"/>
  <c r="AA46" i="63" s="1"/>
  <c r="AI46" i="62"/>
  <c r="AI46" i="63" s="1"/>
  <c r="M42" i="62"/>
  <c r="M42" i="63" s="1"/>
  <c r="M41" i="63" s="1"/>
  <c r="U42" i="62"/>
  <c r="U42" i="63" s="1"/>
  <c r="AC42" i="62"/>
  <c r="AC42" i="63" s="1"/>
  <c r="G43" i="62"/>
  <c r="G43" i="63" s="1"/>
  <c r="O43" i="62"/>
  <c r="O43" i="63" s="1"/>
  <c r="W43" i="62"/>
  <c r="W43" i="63" s="1"/>
  <c r="AE43" i="62"/>
  <c r="AE43" i="63" s="1"/>
  <c r="I37" i="62"/>
  <c r="I37" i="63" s="1"/>
  <c r="Q37" i="62"/>
  <c r="Q37" i="63" s="1"/>
  <c r="Y37" i="62"/>
  <c r="Y37" i="63" s="1"/>
  <c r="AG37" i="62"/>
  <c r="AG37" i="63" s="1"/>
  <c r="K38" i="62"/>
  <c r="K38" i="63" s="1"/>
  <c r="S38" i="62"/>
  <c r="S38" i="63" s="1"/>
  <c r="AA38" i="62"/>
  <c r="AA38" i="63" s="1"/>
  <c r="AI38" i="62"/>
  <c r="AI38" i="63" s="1"/>
  <c r="M39" i="62"/>
  <c r="M39" i="63" s="1"/>
  <c r="U39" i="62"/>
  <c r="U39" i="63" s="1"/>
  <c r="AC39" i="62"/>
  <c r="AC39" i="63" s="1"/>
  <c r="AJ39" i="62"/>
  <c r="AJ39" i="63" s="1"/>
  <c r="J40" i="62"/>
  <c r="J40" i="63" s="1"/>
  <c r="N40" i="62"/>
  <c r="N40" i="63" s="1"/>
  <c r="R40" i="62"/>
  <c r="R40" i="63" s="1"/>
  <c r="V40" i="62"/>
  <c r="V40" i="63" s="1"/>
  <c r="Z40" i="62"/>
  <c r="Z40" i="63" s="1"/>
  <c r="AD40" i="62"/>
  <c r="AD40" i="63" s="1"/>
  <c r="AH40" i="62"/>
  <c r="AH40" i="63" s="1"/>
  <c r="AI32" i="62"/>
  <c r="AE32" i="62"/>
  <c r="AA32" i="62"/>
  <c r="W32" i="62"/>
  <c r="S32" i="62"/>
  <c r="O32" i="62"/>
  <c r="K32" i="62"/>
  <c r="G32" i="62"/>
  <c r="AH31" i="62"/>
  <c r="AD31" i="62"/>
  <c r="Z31" i="62"/>
  <c r="V31" i="62"/>
  <c r="R31" i="62"/>
  <c r="N31" i="62"/>
  <c r="J31" i="62"/>
  <c r="F31" i="62"/>
  <c r="J23" i="62"/>
  <c r="J23" i="63" s="1"/>
  <c r="N23" i="62"/>
  <c r="N23" i="63" s="1"/>
  <c r="R23" i="62"/>
  <c r="R23" i="63" s="1"/>
  <c r="V23" i="62"/>
  <c r="V23" i="63" s="1"/>
  <c r="Z23" i="62"/>
  <c r="Z23" i="63" s="1"/>
  <c r="AD23" i="62"/>
  <c r="AD23" i="63" s="1"/>
  <c r="AH23" i="62"/>
  <c r="AH23" i="63" s="1"/>
  <c r="H24" i="62"/>
  <c r="H24" i="63" s="1"/>
  <c r="L24" i="62"/>
  <c r="L24" i="63" s="1"/>
  <c r="P24" i="62"/>
  <c r="P24" i="63" s="1"/>
  <c r="T24" i="62"/>
  <c r="T24" i="63" s="1"/>
  <c r="X24" i="62"/>
  <c r="X24" i="63" s="1"/>
  <c r="AB24" i="62"/>
  <c r="AB24" i="63" s="1"/>
  <c r="AF24" i="62"/>
  <c r="AF24" i="63" s="1"/>
  <c r="AJ24" i="62"/>
  <c r="AJ24" i="63" s="1"/>
  <c r="J25" i="62"/>
  <c r="J25" i="63" s="1"/>
  <c r="N25" i="62"/>
  <c r="N25" i="63" s="1"/>
  <c r="R25" i="62"/>
  <c r="R25" i="63" s="1"/>
  <c r="V25" i="62"/>
  <c r="V25" i="63" s="1"/>
  <c r="Z25" i="62"/>
  <c r="Z25" i="63" s="1"/>
  <c r="AD25" i="62"/>
  <c r="AD25" i="63" s="1"/>
  <c r="AH25" i="62"/>
  <c r="AH25" i="63" s="1"/>
  <c r="H26" i="62"/>
  <c r="H26" i="63" s="1"/>
  <c r="L26" i="62"/>
  <c r="L26" i="63" s="1"/>
  <c r="H57" i="62"/>
  <c r="H57" i="63" s="1"/>
  <c r="J58" i="62"/>
  <c r="J58" i="63" s="1"/>
  <c r="L59" i="62"/>
  <c r="L59" i="63" s="1"/>
  <c r="N49" i="62"/>
  <c r="N49" i="63" s="1"/>
  <c r="P50" i="62"/>
  <c r="P50" i="63" s="1"/>
  <c r="R51" i="62"/>
  <c r="R51" i="63" s="1"/>
  <c r="T52" i="62"/>
  <c r="T52" i="63" s="1"/>
  <c r="V53" i="62"/>
  <c r="V53" i="63" s="1"/>
  <c r="X54" i="62"/>
  <c r="X54" i="63" s="1"/>
  <c r="Z55" i="62"/>
  <c r="Z55" i="63" s="1"/>
  <c r="AB45" i="62"/>
  <c r="AB45" i="63" s="1"/>
  <c r="AD46" i="62"/>
  <c r="AD46" i="63" s="1"/>
  <c r="AF42" i="62"/>
  <c r="AF42" i="63" s="1"/>
  <c r="AH43" i="62"/>
  <c r="AH43" i="63" s="1"/>
  <c r="AJ37" i="62"/>
  <c r="AJ37" i="63" s="1"/>
  <c r="H39" i="62"/>
  <c r="H39" i="63" s="1"/>
  <c r="G40" i="62"/>
  <c r="G40" i="63" s="1"/>
  <c r="W40" i="62"/>
  <c r="W40" i="63" s="1"/>
  <c r="AH32" i="62"/>
  <c r="R32" i="62"/>
  <c r="AG31" i="62"/>
  <c r="Q31" i="62"/>
  <c r="K23" i="62"/>
  <c r="K23" i="63" s="1"/>
  <c r="AA23" i="62"/>
  <c r="AA23" i="63" s="1"/>
  <c r="M24" i="62"/>
  <c r="M24" i="63" s="1"/>
  <c r="AC24" i="62"/>
  <c r="AC24" i="63" s="1"/>
  <c r="O25" i="62"/>
  <c r="O25" i="63" s="1"/>
  <c r="AE25" i="62"/>
  <c r="AE25" i="63" s="1"/>
  <c r="P26" i="62"/>
  <c r="P26" i="63" s="1"/>
  <c r="X26" i="62"/>
  <c r="X26" i="63" s="1"/>
  <c r="AF26" i="62"/>
  <c r="AF26" i="63" s="1"/>
  <c r="J27" i="62"/>
  <c r="J27" i="63" s="1"/>
  <c r="R27" i="62"/>
  <c r="R27" i="63" s="1"/>
  <c r="Z27" i="62"/>
  <c r="Z27" i="63" s="1"/>
  <c r="AH27" i="62"/>
  <c r="AH27" i="63" s="1"/>
  <c r="L28" i="62"/>
  <c r="L28" i="63" s="1"/>
  <c r="S28" i="62"/>
  <c r="S28" i="63" s="1"/>
  <c r="X28" i="62"/>
  <c r="X28" i="63" s="1"/>
  <c r="AC28" i="62"/>
  <c r="AC28" i="63" s="1"/>
  <c r="AI28" i="62"/>
  <c r="AI28" i="63" s="1"/>
  <c r="J29" i="62"/>
  <c r="J29" i="63" s="1"/>
  <c r="O29" i="62"/>
  <c r="O29" i="63" s="1"/>
  <c r="U29" i="62"/>
  <c r="U29" i="63" s="1"/>
  <c r="Z29" i="62"/>
  <c r="Z29" i="63" s="1"/>
  <c r="AE29" i="62"/>
  <c r="AE29" i="63" s="1"/>
  <c r="G18" i="62"/>
  <c r="G18" i="63" s="1"/>
  <c r="L18" i="62"/>
  <c r="L18" i="63" s="1"/>
  <c r="Q18" i="62"/>
  <c r="Q18" i="63" s="1"/>
  <c r="W18" i="62"/>
  <c r="W18" i="63" s="1"/>
  <c r="AB18" i="62"/>
  <c r="AB18" i="63" s="1"/>
  <c r="AG18" i="62"/>
  <c r="AG18" i="63" s="1"/>
  <c r="I19" i="62"/>
  <c r="I19" i="63" s="1"/>
  <c r="N19" i="62"/>
  <c r="N19" i="63" s="1"/>
  <c r="S19" i="62"/>
  <c r="S19" i="63" s="1"/>
  <c r="Y19" i="62"/>
  <c r="Y19" i="63" s="1"/>
  <c r="AC19" i="62"/>
  <c r="AC19" i="63" s="1"/>
  <c r="AG19" i="62"/>
  <c r="AG19" i="63" s="1"/>
  <c r="G20" i="62"/>
  <c r="G20" i="63" s="1"/>
  <c r="K20" i="62"/>
  <c r="K20" i="63" s="1"/>
  <c r="O20" i="62"/>
  <c r="O20" i="63" s="1"/>
  <c r="S20" i="62"/>
  <c r="S20" i="63" s="1"/>
  <c r="W20" i="62"/>
  <c r="W20" i="63" s="1"/>
  <c r="AA20" i="62"/>
  <c r="AA20" i="63" s="1"/>
  <c r="AE20" i="62"/>
  <c r="AE20" i="63" s="1"/>
  <c r="AI20" i="62"/>
  <c r="AI20" i="63" s="1"/>
  <c r="I8" i="62"/>
  <c r="I8" i="63" s="1"/>
  <c r="M8" i="62"/>
  <c r="M8" i="63" s="1"/>
  <c r="Q8" i="62"/>
  <c r="Q8" i="63" s="1"/>
  <c r="U8" i="62"/>
  <c r="U8" i="63" s="1"/>
  <c r="Y8" i="62"/>
  <c r="Y8" i="63" s="1"/>
  <c r="AC8" i="62"/>
  <c r="AC8" i="63" s="1"/>
  <c r="AG8" i="62"/>
  <c r="AG8" i="63" s="1"/>
  <c r="G9" i="62"/>
  <c r="G9" i="63" s="1"/>
  <c r="K9" i="62"/>
  <c r="K9" i="63" s="1"/>
  <c r="O9" i="62"/>
  <c r="O9" i="63" s="1"/>
  <c r="S9" i="62"/>
  <c r="S9" i="63" s="1"/>
  <c r="W9" i="62"/>
  <c r="W9" i="63" s="1"/>
  <c r="AA9" i="62"/>
  <c r="AA9" i="63" s="1"/>
  <c r="AE9" i="62"/>
  <c r="AE9" i="63" s="1"/>
  <c r="AI9" i="62"/>
  <c r="AI9" i="63" s="1"/>
  <c r="I10" i="62"/>
  <c r="I10" i="63" s="1"/>
  <c r="M10" i="62"/>
  <c r="M10" i="63" s="1"/>
  <c r="Q10" i="62"/>
  <c r="Q10" i="63" s="1"/>
  <c r="U10" i="62"/>
  <c r="U10" i="63" s="1"/>
  <c r="Y10" i="62"/>
  <c r="Y10" i="63" s="1"/>
  <c r="AC10" i="62"/>
  <c r="AC10" i="63" s="1"/>
  <c r="AG10" i="62"/>
  <c r="AG10" i="63" s="1"/>
  <c r="G11" i="62"/>
  <c r="G11" i="63" s="1"/>
  <c r="K11" i="62"/>
  <c r="K11" i="63" s="1"/>
  <c r="O11" i="62"/>
  <c r="O11" i="63" s="1"/>
  <c r="S11" i="62"/>
  <c r="S11" i="63" s="1"/>
  <c r="W11" i="62"/>
  <c r="W11" i="63" s="1"/>
  <c r="AA11" i="62"/>
  <c r="AA11" i="63" s="1"/>
  <c r="AE11" i="62"/>
  <c r="AE11" i="63" s="1"/>
  <c r="AI11" i="62"/>
  <c r="AI11" i="63" s="1"/>
  <c r="I12" i="62"/>
  <c r="I12" i="63" s="1"/>
  <c r="M12" i="62"/>
  <c r="M12" i="63" s="1"/>
  <c r="Q12" i="62"/>
  <c r="Q12" i="63" s="1"/>
  <c r="U12" i="62"/>
  <c r="U12" i="63" s="1"/>
  <c r="Y12" i="62"/>
  <c r="Y12" i="63" s="1"/>
  <c r="AC12" i="62"/>
  <c r="AC12" i="63" s="1"/>
  <c r="AG12" i="62"/>
  <c r="AG12" i="63" s="1"/>
  <c r="G13" i="62"/>
  <c r="G13" i="63" s="1"/>
  <c r="K13" i="62"/>
  <c r="K13" i="63" s="1"/>
  <c r="O13" i="62"/>
  <c r="O13" i="63" s="1"/>
  <c r="S13" i="62"/>
  <c r="S13" i="63" s="1"/>
  <c r="W13" i="62"/>
  <c r="W13" i="63" s="1"/>
  <c r="AA13" i="62"/>
  <c r="AA13" i="63" s="1"/>
  <c r="AE13" i="62"/>
  <c r="AE13" i="63" s="1"/>
  <c r="AI13" i="62"/>
  <c r="AI13" i="63" s="1"/>
  <c r="I14" i="62"/>
  <c r="I14" i="63" s="1"/>
  <c r="M14" i="62"/>
  <c r="M14" i="63" s="1"/>
  <c r="Q14" i="62"/>
  <c r="Q14" i="63" s="1"/>
  <c r="U14" i="62"/>
  <c r="U14" i="63" s="1"/>
  <c r="Y14" i="62"/>
  <c r="Y14" i="63" s="1"/>
  <c r="AC14" i="62"/>
  <c r="AC14" i="63" s="1"/>
  <c r="AG14" i="62"/>
  <c r="AG14" i="63" s="1"/>
  <c r="G15" i="62"/>
  <c r="G15" i="63" s="1"/>
  <c r="K15" i="62"/>
  <c r="K15" i="63" s="1"/>
  <c r="O15" i="62"/>
  <c r="O15" i="63" s="1"/>
  <c r="S15" i="62"/>
  <c r="S15" i="63" s="1"/>
  <c r="W15" i="62"/>
  <c r="W15" i="63" s="1"/>
  <c r="AA15" i="62"/>
  <c r="AA15" i="63" s="1"/>
  <c r="AE15" i="62"/>
  <c r="AE15" i="63" s="1"/>
  <c r="AI15" i="62"/>
  <c r="AI15" i="63" s="1"/>
  <c r="I16" i="62"/>
  <c r="I16" i="63" s="1"/>
  <c r="M16" i="62"/>
  <c r="M16" i="63" s="1"/>
  <c r="P57" i="62"/>
  <c r="P57" i="63" s="1"/>
  <c r="R58" i="62"/>
  <c r="R58" i="63" s="1"/>
  <c r="T59" i="62"/>
  <c r="T59" i="63" s="1"/>
  <c r="V49" i="62"/>
  <c r="V49" i="63" s="1"/>
  <c r="X50" i="62"/>
  <c r="X50" i="63" s="1"/>
  <c r="Z51" i="62"/>
  <c r="Z51" i="63" s="1"/>
  <c r="AB52" i="62"/>
  <c r="AB52" i="63" s="1"/>
  <c r="AD53" i="62"/>
  <c r="AD53" i="63" s="1"/>
  <c r="AF54" i="62"/>
  <c r="AF54" i="63" s="1"/>
  <c r="AH55" i="62"/>
  <c r="AH55" i="63" s="1"/>
  <c r="AJ45" i="62"/>
  <c r="AJ45" i="63" s="1"/>
  <c r="H42" i="62"/>
  <c r="H42" i="63" s="1"/>
  <c r="J43" i="62"/>
  <c r="J43" i="63" s="1"/>
  <c r="L37" i="62"/>
  <c r="L37" i="63" s="1"/>
  <c r="N38" i="62"/>
  <c r="N38" i="63" s="1"/>
  <c r="P39" i="62"/>
  <c r="P39" i="63" s="1"/>
  <c r="K40" i="62"/>
  <c r="K40" i="63" s="1"/>
  <c r="AA40" i="62"/>
  <c r="AA40" i="63" s="1"/>
  <c r="AD32" i="62"/>
  <c r="N32" i="62"/>
  <c r="AC31" i="62"/>
  <c r="M31" i="62"/>
  <c r="O23" i="62"/>
  <c r="O23" i="63" s="1"/>
  <c r="AE23" i="62"/>
  <c r="AE23" i="63" s="1"/>
  <c r="Q24" i="62"/>
  <c r="Q24" i="63" s="1"/>
  <c r="AG24" i="62"/>
  <c r="AG24" i="63" s="1"/>
  <c r="S25" i="62"/>
  <c r="S25" i="63" s="1"/>
  <c r="AI25" i="62"/>
  <c r="AI25" i="63" s="1"/>
  <c r="Q26" i="62"/>
  <c r="Q26" i="63" s="1"/>
  <c r="Y26" i="62"/>
  <c r="Y26" i="63" s="1"/>
  <c r="AG26" i="62"/>
  <c r="AG26" i="63" s="1"/>
  <c r="K27" i="62"/>
  <c r="K27" i="63" s="1"/>
  <c r="S27" i="62"/>
  <c r="S27" i="63" s="1"/>
  <c r="AA27" i="62"/>
  <c r="AA27" i="63" s="1"/>
  <c r="AI27" i="62"/>
  <c r="AI27" i="63" s="1"/>
  <c r="M28" i="62"/>
  <c r="M28" i="63" s="1"/>
  <c r="T28" i="62"/>
  <c r="T28" i="63" s="1"/>
  <c r="Y28" i="62"/>
  <c r="Y28" i="63" s="1"/>
  <c r="AE28" i="62"/>
  <c r="AE28" i="63" s="1"/>
  <c r="AJ28" i="62"/>
  <c r="AJ28" i="63" s="1"/>
  <c r="K29" i="62"/>
  <c r="K29" i="63" s="1"/>
  <c r="Q29" i="62"/>
  <c r="Q29" i="63" s="1"/>
  <c r="V29" i="62"/>
  <c r="V29" i="63" s="1"/>
  <c r="AA29" i="62"/>
  <c r="AA29" i="63" s="1"/>
  <c r="AG29" i="62"/>
  <c r="AG29" i="63" s="1"/>
  <c r="H18" i="62"/>
  <c r="H18" i="63" s="1"/>
  <c r="M18" i="62"/>
  <c r="M18" i="63" s="1"/>
  <c r="S18" i="62"/>
  <c r="S18" i="63" s="1"/>
  <c r="X18" i="62"/>
  <c r="X18" i="63" s="1"/>
  <c r="AC18" i="62"/>
  <c r="AC18" i="63" s="1"/>
  <c r="AI18" i="62"/>
  <c r="AI18" i="63" s="1"/>
  <c r="J19" i="62"/>
  <c r="J19" i="63" s="1"/>
  <c r="O19" i="62"/>
  <c r="O19" i="63" s="1"/>
  <c r="U19" i="62"/>
  <c r="U19" i="63" s="1"/>
  <c r="Z19" i="62"/>
  <c r="Z19" i="63" s="1"/>
  <c r="AD19" i="62"/>
  <c r="AD19" i="63" s="1"/>
  <c r="AH19" i="62"/>
  <c r="AH19" i="63" s="1"/>
  <c r="H20" i="62"/>
  <c r="H20" i="63" s="1"/>
  <c r="L20" i="62"/>
  <c r="L20" i="63" s="1"/>
  <c r="P20" i="62"/>
  <c r="P20" i="63" s="1"/>
  <c r="T20" i="62"/>
  <c r="T20" i="63" s="1"/>
  <c r="X20" i="62"/>
  <c r="X20" i="63" s="1"/>
  <c r="AB20" i="62"/>
  <c r="AB20" i="63" s="1"/>
  <c r="AF20" i="62"/>
  <c r="AF20" i="63" s="1"/>
  <c r="AJ20" i="62"/>
  <c r="AJ20" i="63" s="1"/>
  <c r="J8" i="62"/>
  <c r="J8" i="63" s="1"/>
  <c r="N8" i="62"/>
  <c r="N8" i="63" s="1"/>
  <c r="R8" i="62"/>
  <c r="R8" i="63" s="1"/>
  <c r="V8" i="62"/>
  <c r="V8" i="63" s="1"/>
  <c r="Z8" i="62"/>
  <c r="Z8" i="63" s="1"/>
  <c r="AD8" i="62"/>
  <c r="AD8" i="63" s="1"/>
  <c r="AH8" i="62"/>
  <c r="AH8" i="63" s="1"/>
  <c r="H9" i="62"/>
  <c r="H9" i="63" s="1"/>
  <c r="L9" i="62"/>
  <c r="L9" i="63" s="1"/>
  <c r="P9" i="62"/>
  <c r="P9" i="63" s="1"/>
  <c r="T9" i="62"/>
  <c r="T9" i="63" s="1"/>
  <c r="X9" i="62"/>
  <c r="X9" i="63" s="1"/>
  <c r="AB9" i="62"/>
  <c r="AB9" i="63" s="1"/>
  <c r="AF9" i="62"/>
  <c r="AF9" i="63" s="1"/>
  <c r="AJ9" i="62"/>
  <c r="AJ9" i="63" s="1"/>
  <c r="J10" i="62"/>
  <c r="J10" i="63" s="1"/>
  <c r="N10" i="62"/>
  <c r="N10" i="63" s="1"/>
  <c r="R10" i="62"/>
  <c r="R10" i="63" s="1"/>
  <c r="V10" i="62"/>
  <c r="V10" i="63" s="1"/>
  <c r="Z10" i="62"/>
  <c r="Z10" i="63" s="1"/>
  <c r="AD10" i="62"/>
  <c r="AD10" i="63" s="1"/>
  <c r="AH10" i="62"/>
  <c r="AH10" i="63" s="1"/>
  <c r="H11" i="62"/>
  <c r="H11" i="63" s="1"/>
  <c r="L11" i="62"/>
  <c r="L11" i="63" s="1"/>
  <c r="P11" i="62"/>
  <c r="P11" i="63" s="1"/>
  <c r="T11" i="62"/>
  <c r="T11" i="63" s="1"/>
  <c r="X11" i="62"/>
  <c r="X11" i="63" s="1"/>
  <c r="AB11" i="62"/>
  <c r="AB11" i="63" s="1"/>
  <c r="AF11" i="62"/>
  <c r="AF11" i="63" s="1"/>
  <c r="AJ11" i="62"/>
  <c r="AJ11" i="63" s="1"/>
  <c r="J12" i="62"/>
  <c r="J12" i="63" s="1"/>
  <c r="N12" i="62"/>
  <c r="N12" i="63" s="1"/>
  <c r="R12" i="62"/>
  <c r="R12" i="63" s="1"/>
  <c r="V12" i="62"/>
  <c r="V12" i="63" s="1"/>
  <c r="Z12" i="62"/>
  <c r="Z12" i="63" s="1"/>
  <c r="AD12" i="62"/>
  <c r="AD12" i="63" s="1"/>
  <c r="AH12" i="62"/>
  <c r="AH12" i="63" s="1"/>
  <c r="H13" i="62"/>
  <c r="H13" i="63" s="1"/>
  <c r="L13" i="62"/>
  <c r="L13" i="63" s="1"/>
  <c r="P13" i="62"/>
  <c r="P13" i="63" s="1"/>
  <c r="T13" i="62"/>
  <c r="T13" i="63" s="1"/>
  <c r="X13" i="62"/>
  <c r="X13" i="63" s="1"/>
  <c r="AB13" i="62"/>
  <c r="AB13" i="63" s="1"/>
  <c r="AF13" i="62"/>
  <c r="AF13" i="63" s="1"/>
  <c r="AJ13" i="62"/>
  <c r="AJ13" i="63" s="1"/>
  <c r="J14" i="62"/>
  <c r="J14" i="63" s="1"/>
  <c r="N14" i="62"/>
  <c r="N14" i="63" s="1"/>
  <c r="R14" i="62"/>
  <c r="R14" i="63" s="1"/>
  <c r="V14" i="62"/>
  <c r="V14" i="63" s="1"/>
  <c r="Z14" i="62"/>
  <c r="Z14" i="63" s="1"/>
  <c r="AD14" i="62"/>
  <c r="AD14" i="63" s="1"/>
  <c r="AH14" i="62"/>
  <c r="AH14" i="63" s="1"/>
  <c r="H15" i="62"/>
  <c r="H15" i="63" s="1"/>
  <c r="L15" i="62"/>
  <c r="L15" i="63" s="1"/>
  <c r="P15" i="62"/>
  <c r="P15" i="63" s="1"/>
  <c r="T15" i="62"/>
  <c r="T15" i="63" s="1"/>
  <c r="X15" i="62"/>
  <c r="X15" i="63" s="1"/>
  <c r="AB15" i="62"/>
  <c r="AB15" i="63" s="1"/>
  <c r="AF15" i="62"/>
  <c r="AF15" i="63" s="1"/>
  <c r="AJ15" i="62"/>
  <c r="AJ15" i="63" s="1"/>
  <c r="J16" i="62"/>
  <c r="J16" i="63" s="1"/>
  <c r="N16" i="62"/>
  <c r="N16" i="63" s="1"/>
  <c r="R16" i="62"/>
  <c r="R16" i="63" s="1"/>
  <c r="V16" i="62"/>
  <c r="V16" i="63" s="1"/>
  <c r="Z16" i="62"/>
  <c r="Z16" i="63" s="1"/>
  <c r="AD16" i="62"/>
  <c r="AD16" i="63" s="1"/>
  <c r="AH16" i="62"/>
  <c r="AH16" i="63" s="1"/>
  <c r="X57" i="62"/>
  <c r="X57" i="63" s="1"/>
  <c r="X56" i="63" s="1"/>
  <c r="Z58" i="62"/>
  <c r="Z58" i="63" s="1"/>
  <c r="AB59" i="62"/>
  <c r="AB59" i="63" s="1"/>
  <c r="AD49" i="62"/>
  <c r="AD49" i="63" s="1"/>
  <c r="AF50" i="62"/>
  <c r="AF50" i="63" s="1"/>
  <c r="AH51" i="62"/>
  <c r="AH51" i="63" s="1"/>
  <c r="AJ52" i="62"/>
  <c r="AJ52" i="63" s="1"/>
  <c r="H54" i="62"/>
  <c r="H54" i="63" s="1"/>
  <c r="J55" i="62"/>
  <c r="J55" i="63" s="1"/>
  <c r="L45" i="62"/>
  <c r="L45" i="63" s="1"/>
  <c r="N46" i="62"/>
  <c r="N46" i="63" s="1"/>
  <c r="P42" i="62"/>
  <c r="P42" i="63" s="1"/>
  <c r="R43" i="62"/>
  <c r="R43" i="63" s="1"/>
  <c r="T37" i="62"/>
  <c r="T37" i="63" s="1"/>
  <c r="V38" i="62"/>
  <c r="V38" i="63" s="1"/>
  <c r="X39" i="62"/>
  <c r="X39" i="63" s="1"/>
  <c r="O40" i="62"/>
  <c r="O40" i="63" s="1"/>
  <c r="AE40" i="62"/>
  <c r="AE40" i="63" s="1"/>
  <c r="Z32" i="62"/>
  <c r="J32" i="62"/>
  <c r="Y31" i="62"/>
  <c r="I31" i="62"/>
  <c r="S23" i="62"/>
  <c r="S23" i="63" s="1"/>
  <c r="AI23" i="62"/>
  <c r="AI23" i="63" s="1"/>
  <c r="U24" i="62"/>
  <c r="U24" i="63" s="1"/>
  <c r="G25" i="62"/>
  <c r="G25" i="63" s="1"/>
  <c r="W25" i="62"/>
  <c r="W25" i="63" s="1"/>
  <c r="I26" i="62"/>
  <c r="I26" i="63" s="1"/>
  <c r="T26" i="62"/>
  <c r="T26" i="63" s="1"/>
  <c r="AB26" i="62"/>
  <c r="AB26" i="63" s="1"/>
  <c r="AJ26" i="62"/>
  <c r="AJ26" i="63" s="1"/>
  <c r="N27" i="62"/>
  <c r="N27" i="63" s="1"/>
  <c r="V27" i="62"/>
  <c r="V27" i="63" s="1"/>
  <c r="AD27" i="62"/>
  <c r="AD27" i="63" s="1"/>
  <c r="H28" i="62"/>
  <c r="H28" i="63" s="1"/>
  <c r="P28" i="62"/>
  <c r="P28" i="63" s="1"/>
  <c r="U28" i="62"/>
  <c r="U28" i="63" s="1"/>
  <c r="AA28" i="62"/>
  <c r="AA28" i="63" s="1"/>
  <c r="AF28" i="62"/>
  <c r="AF28" i="63" s="1"/>
  <c r="G29" i="62"/>
  <c r="G29" i="63" s="1"/>
  <c r="M29" i="62"/>
  <c r="M29" i="63" s="1"/>
  <c r="R29" i="62"/>
  <c r="R29" i="63" s="1"/>
  <c r="W29" i="62"/>
  <c r="W29" i="63" s="1"/>
  <c r="AC29" i="62"/>
  <c r="AC29" i="63" s="1"/>
  <c r="AH29" i="62"/>
  <c r="AH29" i="63" s="1"/>
  <c r="I18" i="62"/>
  <c r="I18" i="63" s="1"/>
  <c r="O18" i="62"/>
  <c r="O18" i="63" s="1"/>
  <c r="T18" i="62"/>
  <c r="T18" i="63" s="1"/>
  <c r="Y18" i="62"/>
  <c r="Y18" i="63" s="1"/>
  <c r="AE18" i="62"/>
  <c r="AE18" i="63" s="1"/>
  <c r="AJ18" i="62"/>
  <c r="AJ18" i="63" s="1"/>
  <c r="K19" i="62"/>
  <c r="K19" i="63" s="1"/>
  <c r="Q19" i="62"/>
  <c r="Q19" i="63" s="1"/>
  <c r="V19" i="62"/>
  <c r="V19" i="63" s="1"/>
  <c r="AA19" i="62"/>
  <c r="AA19" i="63" s="1"/>
  <c r="AE19" i="62"/>
  <c r="AE19" i="63" s="1"/>
  <c r="AI19" i="62"/>
  <c r="AI19" i="63" s="1"/>
  <c r="I20" i="62"/>
  <c r="I20" i="63" s="1"/>
  <c r="M20" i="62"/>
  <c r="M20" i="63" s="1"/>
  <c r="Q20" i="62"/>
  <c r="Q20" i="63" s="1"/>
  <c r="U20" i="62"/>
  <c r="U20" i="63" s="1"/>
  <c r="Y20" i="62"/>
  <c r="Y20" i="63" s="1"/>
  <c r="AC20" i="62"/>
  <c r="AC20" i="63" s="1"/>
  <c r="AG20" i="62"/>
  <c r="AG20" i="63" s="1"/>
  <c r="G8" i="62"/>
  <c r="G8" i="63" s="1"/>
  <c r="K8" i="62"/>
  <c r="K8" i="63" s="1"/>
  <c r="O8" i="62"/>
  <c r="O8" i="63" s="1"/>
  <c r="S8" i="62"/>
  <c r="S8" i="63" s="1"/>
  <c r="W8" i="62"/>
  <c r="W8" i="63" s="1"/>
  <c r="AA8" i="62"/>
  <c r="AA8" i="63" s="1"/>
  <c r="AE8" i="62"/>
  <c r="AE8" i="63" s="1"/>
  <c r="AI8" i="62"/>
  <c r="AI8" i="63" s="1"/>
  <c r="I9" i="62"/>
  <c r="I9" i="63" s="1"/>
  <c r="M9" i="62"/>
  <c r="M9" i="63" s="1"/>
  <c r="Q9" i="62"/>
  <c r="Q9" i="63" s="1"/>
  <c r="U9" i="62"/>
  <c r="U9" i="63" s="1"/>
  <c r="Y9" i="62"/>
  <c r="Y9" i="63" s="1"/>
  <c r="AC9" i="62"/>
  <c r="AC9" i="63" s="1"/>
  <c r="AG9" i="62"/>
  <c r="AG9" i="63" s="1"/>
  <c r="G10" i="62"/>
  <c r="G10" i="63" s="1"/>
  <c r="K10" i="62"/>
  <c r="K10" i="63" s="1"/>
  <c r="O10" i="62"/>
  <c r="O10" i="63" s="1"/>
  <c r="S10" i="62"/>
  <c r="S10" i="63" s="1"/>
  <c r="W10" i="62"/>
  <c r="W10" i="63" s="1"/>
  <c r="AA10" i="62"/>
  <c r="AA10" i="63" s="1"/>
  <c r="AE10" i="62"/>
  <c r="AE10" i="63" s="1"/>
  <c r="AI10" i="62"/>
  <c r="AI10" i="63" s="1"/>
  <c r="I11" i="62"/>
  <c r="I11" i="63" s="1"/>
  <c r="M11" i="62"/>
  <c r="M11" i="63" s="1"/>
  <c r="Q11" i="62"/>
  <c r="Q11" i="63" s="1"/>
  <c r="U11" i="62"/>
  <c r="U11" i="63" s="1"/>
  <c r="Y11" i="62"/>
  <c r="Y11" i="63" s="1"/>
  <c r="AC11" i="62"/>
  <c r="AC11" i="63" s="1"/>
  <c r="AG11" i="62"/>
  <c r="AG11" i="63" s="1"/>
  <c r="G12" i="62"/>
  <c r="G12" i="63" s="1"/>
  <c r="K12" i="62"/>
  <c r="K12" i="63" s="1"/>
  <c r="O12" i="62"/>
  <c r="O12" i="63" s="1"/>
  <c r="S12" i="62"/>
  <c r="S12" i="63" s="1"/>
  <c r="W12" i="62"/>
  <c r="W12" i="63" s="1"/>
  <c r="AA12" i="62"/>
  <c r="AA12" i="63" s="1"/>
  <c r="AE12" i="62"/>
  <c r="AE12" i="63" s="1"/>
  <c r="AI12" i="62"/>
  <c r="AI12" i="63" s="1"/>
  <c r="I13" i="62"/>
  <c r="I13" i="63" s="1"/>
  <c r="M13" i="62"/>
  <c r="M13" i="63" s="1"/>
  <c r="Q13" i="62"/>
  <c r="Q13" i="63" s="1"/>
  <c r="U13" i="62"/>
  <c r="U13" i="63" s="1"/>
  <c r="Y13" i="62"/>
  <c r="Y13" i="63" s="1"/>
  <c r="AC13" i="62"/>
  <c r="AC13" i="63" s="1"/>
  <c r="AG13" i="62"/>
  <c r="AG13" i="63" s="1"/>
  <c r="G14" i="62"/>
  <c r="G14" i="63" s="1"/>
  <c r="K14" i="62"/>
  <c r="K14" i="63" s="1"/>
  <c r="O14" i="62"/>
  <c r="O14" i="63" s="1"/>
  <c r="S14" i="62"/>
  <c r="S14" i="63" s="1"/>
  <c r="W14" i="62"/>
  <c r="W14" i="63" s="1"/>
  <c r="AA14" i="62"/>
  <c r="AA14" i="63" s="1"/>
  <c r="AE14" i="62"/>
  <c r="AE14" i="63" s="1"/>
  <c r="AI14" i="62"/>
  <c r="AI14" i="63" s="1"/>
  <c r="I15" i="62"/>
  <c r="I15" i="63" s="1"/>
  <c r="M15" i="62"/>
  <c r="M15" i="63" s="1"/>
  <c r="Q15" i="62"/>
  <c r="Q15" i="63" s="1"/>
  <c r="U15" i="62"/>
  <c r="U15" i="63" s="1"/>
  <c r="Y15" i="62"/>
  <c r="Y15" i="63" s="1"/>
  <c r="AC15" i="62"/>
  <c r="AC15" i="63" s="1"/>
  <c r="AG15" i="62"/>
  <c r="AG15" i="63" s="1"/>
  <c r="G16" i="62"/>
  <c r="G16" i="63" s="1"/>
  <c r="K16" i="62"/>
  <c r="K16" i="63" s="1"/>
  <c r="O16" i="62"/>
  <c r="O16" i="63" s="1"/>
  <c r="H50" i="62"/>
  <c r="H50" i="63" s="1"/>
  <c r="P54" i="62"/>
  <c r="P54" i="63" s="1"/>
  <c r="X42" i="62"/>
  <c r="X42" i="63" s="1"/>
  <c r="AF39" i="62"/>
  <c r="AF39" i="63" s="1"/>
  <c r="F32" i="62"/>
  <c r="I24" i="62"/>
  <c r="I24" i="63" s="1"/>
  <c r="M26" i="62"/>
  <c r="M26" i="63" s="1"/>
  <c r="O27" i="62"/>
  <c r="O27" i="63" s="1"/>
  <c r="Q28" i="62"/>
  <c r="Q28" i="63" s="1"/>
  <c r="I29" i="62"/>
  <c r="I29" i="63" s="1"/>
  <c r="AD29" i="62"/>
  <c r="AD29" i="63" s="1"/>
  <c r="U18" i="62"/>
  <c r="U18" i="63" s="1"/>
  <c r="M19" i="62"/>
  <c r="M19" i="63" s="1"/>
  <c r="AF19" i="62"/>
  <c r="AF19" i="63" s="1"/>
  <c r="R20" i="62"/>
  <c r="R20" i="63" s="1"/>
  <c r="AH20" i="62"/>
  <c r="AH20" i="63" s="1"/>
  <c r="T8" i="62"/>
  <c r="T8" i="63" s="1"/>
  <c r="AJ8" i="62"/>
  <c r="AJ8" i="63" s="1"/>
  <c r="V9" i="62"/>
  <c r="V9" i="63" s="1"/>
  <c r="H10" i="62"/>
  <c r="H10" i="63" s="1"/>
  <c r="X10" i="62"/>
  <c r="X10" i="63" s="1"/>
  <c r="J11" i="62"/>
  <c r="J11" i="63" s="1"/>
  <c r="Z11" i="62"/>
  <c r="Z11" i="63" s="1"/>
  <c r="L12" i="62"/>
  <c r="L12" i="63" s="1"/>
  <c r="AB12" i="62"/>
  <c r="AB12" i="63" s="1"/>
  <c r="N13" i="62"/>
  <c r="N13" i="63" s="1"/>
  <c r="AD13" i="62"/>
  <c r="AD13" i="63" s="1"/>
  <c r="P14" i="62"/>
  <c r="P14" i="63" s="1"/>
  <c r="AF14" i="62"/>
  <c r="AF14" i="63" s="1"/>
  <c r="R15" i="62"/>
  <c r="R15" i="63" s="1"/>
  <c r="AH15" i="62"/>
  <c r="AH15" i="63" s="1"/>
  <c r="Q16" i="62"/>
  <c r="Q16" i="63" s="1"/>
  <c r="W16" i="62"/>
  <c r="W16" i="63" s="1"/>
  <c r="AB16" i="62"/>
  <c r="AB16" i="63" s="1"/>
  <c r="AG16" i="62"/>
  <c r="AG16" i="63" s="1"/>
  <c r="V46" i="62"/>
  <c r="V46" i="63" s="1"/>
  <c r="W23" i="62"/>
  <c r="W23" i="63" s="1"/>
  <c r="I28" i="62"/>
  <c r="I28" i="63" s="1"/>
  <c r="P18" i="62"/>
  <c r="P18" i="63" s="1"/>
  <c r="N20" i="62"/>
  <c r="N20" i="63" s="1"/>
  <c r="AF8" i="62"/>
  <c r="AF8" i="63" s="1"/>
  <c r="T10" i="62"/>
  <c r="T10" i="63" s="1"/>
  <c r="H12" i="62"/>
  <c r="H12" i="63" s="1"/>
  <c r="Z13" i="62"/>
  <c r="Z13" i="63" s="1"/>
  <c r="N15" i="62"/>
  <c r="N15" i="63" s="1"/>
  <c r="U16" i="62"/>
  <c r="U16" i="63" s="1"/>
  <c r="AF57" i="62"/>
  <c r="AF57" i="63" s="1"/>
  <c r="J51" i="62"/>
  <c r="J51" i="63" s="1"/>
  <c r="R55" i="62"/>
  <c r="R55" i="63" s="1"/>
  <c r="Z43" i="62"/>
  <c r="Z43" i="63" s="1"/>
  <c r="S40" i="62"/>
  <c r="S40" i="63" s="1"/>
  <c r="U31" i="62"/>
  <c r="Y24" i="62"/>
  <c r="Y24" i="63" s="1"/>
  <c r="U26" i="62"/>
  <c r="U26" i="63" s="1"/>
  <c r="W27" i="62"/>
  <c r="W27" i="63" s="1"/>
  <c r="W28" i="62"/>
  <c r="W28" i="63" s="1"/>
  <c r="N29" i="62"/>
  <c r="N29" i="63" s="1"/>
  <c r="AI29" i="62"/>
  <c r="AI29" i="63" s="1"/>
  <c r="AA18" i="62"/>
  <c r="AA18" i="63" s="1"/>
  <c r="R19" i="62"/>
  <c r="R19" i="63" s="1"/>
  <c r="AJ19" i="62"/>
  <c r="AJ19" i="63" s="1"/>
  <c r="V20" i="62"/>
  <c r="V20" i="63" s="1"/>
  <c r="H8" i="62"/>
  <c r="H8" i="63" s="1"/>
  <c r="X8" i="62"/>
  <c r="X8" i="63" s="1"/>
  <c r="J9" i="62"/>
  <c r="J9" i="63" s="1"/>
  <c r="Z9" i="62"/>
  <c r="Z9" i="63" s="1"/>
  <c r="L10" i="62"/>
  <c r="L10" i="63" s="1"/>
  <c r="AB10" i="62"/>
  <c r="AB10" i="63" s="1"/>
  <c r="N11" i="62"/>
  <c r="N11" i="63" s="1"/>
  <c r="AD11" i="62"/>
  <c r="AD11" i="63" s="1"/>
  <c r="P12" i="62"/>
  <c r="P12" i="63" s="1"/>
  <c r="AF12" i="62"/>
  <c r="AF12" i="63" s="1"/>
  <c r="R13" i="62"/>
  <c r="R13" i="63" s="1"/>
  <c r="AH13" i="62"/>
  <c r="AH13" i="63" s="1"/>
  <c r="T14" i="62"/>
  <c r="T14" i="63" s="1"/>
  <c r="AJ14" i="62"/>
  <c r="AJ14" i="63" s="1"/>
  <c r="V15" i="62"/>
  <c r="V15" i="63" s="1"/>
  <c r="H16" i="62"/>
  <c r="H16" i="63" s="1"/>
  <c r="S16" i="62"/>
  <c r="S16" i="63" s="1"/>
  <c r="X16" i="62"/>
  <c r="X16" i="63" s="1"/>
  <c r="AC16" i="62"/>
  <c r="AC16" i="63" s="1"/>
  <c r="AI16" i="62"/>
  <c r="AI16" i="63" s="1"/>
  <c r="AJ59" i="62"/>
  <c r="AJ59" i="63" s="1"/>
  <c r="AD38" i="62"/>
  <c r="AD38" i="63" s="1"/>
  <c r="AA25" i="62"/>
  <c r="AA25" i="63" s="1"/>
  <c r="Y29" i="62"/>
  <c r="Y29" i="63" s="1"/>
  <c r="AB19" i="62"/>
  <c r="AB19" i="63" s="1"/>
  <c r="P8" i="62"/>
  <c r="P8" i="63" s="1"/>
  <c r="AH9" i="62"/>
  <c r="AH9" i="63" s="1"/>
  <c r="V11" i="62"/>
  <c r="V11" i="63" s="1"/>
  <c r="J13" i="62"/>
  <c r="J13" i="63" s="1"/>
  <c r="AB14" i="62"/>
  <c r="AB14" i="63" s="1"/>
  <c r="P16" i="62"/>
  <c r="P16" i="63" s="1"/>
  <c r="AF16" i="62"/>
  <c r="AF16" i="63" s="1"/>
  <c r="AH58" i="62"/>
  <c r="AH58" i="63" s="1"/>
  <c r="L52" i="62"/>
  <c r="L52" i="63" s="1"/>
  <c r="T45" i="62"/>
  <c r="T45" i="63" s="1"/>
  <c r="AB37" i="62"/>
  <c r="AB37" i="63" s="1"/>
  <c r="AI40" i="62"/>
  <c r="AI40" i="63" s="1"/>
  <c r="G23" i="62"/>
  <c r="G23" i="63" s="1"/>
  <c r="K25" i="62"/>
  <c r="K25" i="63" s="1"/>
  <c r="AC26" i="62"/>
  <c r="AC26" i="63" s="1"/>
  <c r="AE27" i="62"/>
  <c r="AE27" i="63" s="1"/>
  <c r="AB28" i="62"/>
  <c r="AB28" i="63" s="1"/>
  <c r="S29" i="62"/>
  <c r="S29" i="63" s="1"/>
  <c r="K18" i="62"/>
  <c r="K18" i="63" s="1"/>
  <c r="AF18" i="62"/>
  <c r="AF18" i="63" s="1"/>
  <c r="W19" i="62"/>
  <c r="W19" i="63" s="1"/>
  <c r="J20" i="62"/>
  <c r="J20" i="63" s="1"/>
  <c r="Z20" i="62"/>
  <c r="Z20" i="63" s="1"/>
  <c r="L8" i="62"/>
  <c r="L8" i="63" s="1"/>
  <c r="AB8" i="62"/>
  <c r="AB8" i="63" s="1"/>
  <c r="N9" i="62"/>
  <c r="N9" i="63" s="1"/>
  <c r="AD9" i="62"/>
  <c r="AD9" i="63" s="1"/>
  <c r="P10" i="62"/>
  <c r="P10" i="63" s="1"/>
  <c r="AF10" i="62"/>
  <c r="AF10" i="63" s="1"/>
  <c r="R11" i="62"/>
  <c r="R11" i="63" s="1"/>
  <c r="AH11" i="62"/>
  <c r="AH11" i="63" s="1"/>
  <c r="T12" i="62"/>
  <c r="T12" i="63" s="1"/>
  <c r="AJ12" i="62"/>
  <c r="AJ12" i="63" s="1"/>
  <c r="V13" i="62"/>
  <c r="V13" i="63" s="1"/>
  <c r="H14" i="62"/>
  <c r="H14" i="63" s="1"/>
  <c r="X14" i="62"/>
  <c r="X14" i="63" s="1"/>
  <c r="J15" i="62"/>
  <c r="J15" i="63" s="1"/>
  <c r="Z15" i="62"/>
  <c r="Z15" i="63" s="1"/>
  <c r="L16" i="62"/>
  <c r="L16" i="63" s="1"/>
  <c r="T16" i="62"/>
  <c r="T16" i="63" s="1"/>
  <c r="Y16" i="62"/>
  <c r="Y16" i="63" s="1"/>
  <c r="AE16" i="62"/>
  <c r="AE16" i="63" s="1"/>
  <c r="AJ16" i="62"/>
  <c r="AJ16" i="63" s="1"/>
  <c r="N53" i="62"/>
  <c r="N53" i="63" s="1"/>
  <c r="V32" i="62"/>
  <c r="G27" i="62"/>
  <c r="G27" i="63" s="1"/>
  <c r="AG28" i="62"/>
  <c r="AG28" i="63" s="1"/>
  <c r="G19" i="62"/>
  <c r="G19" i="63" s="1"/>
  <c r="AD20" i="62"/>
  <c r="AD20" i="63" s="1"/>
  <c r="R9" i="62"/>
  <c r="R9" i="63" s="1"/>
  <c r="AJ10" i="62"/>
  <c r="AJ10" i="63" s="1"/>
  <c r="X12" i="62"/>
  <c r="X12" i="63" s="1"/>
  <c r="L14" i="62"/>
  <c r="L14" i="63" s="1"/>
  <c r="AD15" i="62"/>
  <c r="AD15" i="63" s="1"/>
  <c r="AA16" i="62"/>
  <c r="AA16" i="63" s="1"/>
  <c r="P44" i="63" l="1"/>
  <c r="AJ44" i="63"/>
  <c r="AG44" i="63"/>
  <c r="L44" i="63"/>
  <c r="AF41" i="63"/>
  <c r="P41" i="63"/>
  <c r="AB44" i="63"/>
  <c r="I36" i="63"/>
  <c r="AC41" i="63"/>
  <c r="Y44" i="63"/>
  <c r="M56" i="63"/>
  <c r="AB41" i="63"/>
  <c r="X44" i="63"/>
  <c r="L41" i="63"/>
  <c r="H44" i="63"/>
  <c r="U56" i="63"/>
  <c r="S22" i="63"/>
  <c r="S21" i="63" s="1"/>
  <c r="Q41" i="63"/>
  <c r="M44" i="63"/>
  <c r="AG41" i="63"/>
  <c r="AC44" i="63"/>
  <c r="X41" i="63"/>
  <c r="T36" i="63"/>
  <c r="H56" i="63"/>
  <c r="AB36" i="63"/>
  <c r="P56" i="63"/>
  <c r="Y36" i="63"/>
  <c r="U41" i="63"/>
  <c r="Q44" i="63"/>
  <c r="AC56" i="63"/>
  <c r="I41" i="63"/>
  <c r="AF56" i="63"/>
  <c r="L36" i="63"/>
  <c r="AG36" i="63"/>
  <c r="T44" i="63"/>
  <c r="AI22" i="63"/>
  <c r="AI21" i="63" s="1"/>
  <c r="AD48" i="63"/>
  <c r="H41" i="63"/>
  <c r="V48" i="63"/>
  <c r="AJ36" i="63"/>
  <c r="Q36" i="63"/>
  <c r="AA48" i="63"/>
  <c r="AJ41" i="63"/>
  <c r="AF44" i="63"/>
  <c r="AB7" i="63"/>
  <c r="AB31" i="63"/>
  <c r="G22" i="63"/>
  <c r="G21" i="63" s="1"/>
  <c r="P7" i="63"/>
  <c r="P31" i="63"/>
  <c r="X7" i="63"/>
  <c r="X31" i="63"/>
  <c r="U17" i="63"/>
  <c r="U32" i="63"/>
  <c r="AE7" i="63"/>
  <c r="AE31" i="63"/>
  <c r="O7" i="63"/>
  <c r="O31" i="63"/>
  <c r="AJ17" i="63"/>
  <c r="AJ32" i="63"/>
  <c r="O17" i="63"/>
  <c r="O32" i="63"/>
  <c r="AD7" i="63"/>
  <c r="AD31" i="63"/>
  <c r="N7" i="63"/>
  <c r="N31" i="63"/>
  <c r="AI17" i="63"/>
  <c r="AI32" i="63"/>
  <c r="M17" i="63"/>
  <c r="M32" i="63"/>
  <c r="O22" i="63"/>
  <c r="O21" i="63" s="1"/>
  <c r="Y7" i="63"/>
  <c r="Y31" i="63"/>
  <c r="I7" i="63"/>
  <c r="I31" i="63"/>
  <c r="AB17" i="63"/>
  <c r="AB32" i="63"/>
  <c r="G17" i="63"/>
  <c r="G32" i="63"/>
  <c r="AD22" i="63"/>
  <c r="AD21" i="63" s="1"/>
  <c r="N22" i="63"/>
  <c r="N21" i="63" s="1"/>
  <c r="S48" i="63"/>
  <c r="Y22" i="63"/>
  <c r="Y21" i="63" s="1"/>
  <c r="I22" i="63"/>
  <c r="I21" i="63" s="1"/>
  <c r="AF36" i="63"/>
  <c r="J48" i="63"/>
  <c r="AJ56" i="63"/>
  <c r="V17" i="63"/>
  <c r="V32" i="63"/>
  <c r="X22" i="63"/>
  <c r="X21" i="63" s="1"/>
  <c r="H22" i="63"/>
  <c r="H21" i="63" s="1"/>
  <c r="AC36" i="63"/>
  <c r="G48" i="63"/>
  <c r="AG56" i="63"/>
  <c r="AA36" i="63"/>
  <c r="K36" i="63"/>
  <c r="W41" i="63"/>
  <c r="G41" i="63"/>
  <c r="AI44" i="63"/>
  <c r="S44" i="63"/>
  <c r="U48" i="63"/>
  <c r="AE56" i="63"/>
  <c r="O56" i="63"/>
  <c r="Z36" i="63"/>
  <c r="J36" i="63"/>
  <c r="V41" i="63"/>
  <c r="AH44" i="63"/>
  <c r="R44" i="63"/>
  <c r="AJ48" i="63"/>
  <c r="T48" i="63"/>
  <c r="AD56" i="63"/>
  <c r="N56" i="63"/>
  <c r="AF17" i="63"/>
  <c r="AF32" i="63"/>
  <c r="H7" i="63"/>
  <c r="H31" i="63"/>
  <c r="AA17" i="63"/>
  <c r="AA32" i="63"/>
  <c r="P17" i="63"/>
  <c r="P32" i="63"/>
  <c r="AA7" i="63"/>
  <c r="AA31" i="63"/>
  <c r="K7" i="63"/>
  <c r="K31" i="63"/>
  <c r="AE17" i="63"/>
  <c r="AE32" i="63"/>
  <c r="I17" i="63"/>
  <c r="I32" i="63"/>
  <c r="Z7" i="63"/>
  <c r="Z31" i="63"/>
  <c r="J7" i="63"/>
  <c r="J31" i="63"/>
  <c r="AC17" i="63"/>
  <c r="AC32" i="63"/>
  <c r="H17" i="63"/>
  <c r="H32" i="63"/>
  <c r="U7" i="63"/>
  <c r="U31" i="63"/>
  <c r="W17" i="63"/>
  <c r="W32" i="63"/>
  <c r="Z22" i="63"/>
  <c r="Z21" i="63" s="1"/>
  <c r="J22" i="63"/>
  <c r="J21" i="63" s="1"/>
  <c r="K48" i="63"/>
  <c r="U22" i="63"/>
  <c r="U21" i="63" s="1"/>
  <c r="X36" i="63"/>
  <c r="AH48" i="63"/>
  <c r="AB56" i="63"/>
  <c r="AH17" i="63"/>
  <c r="AH32" i="63"/>
  <c r="R17" i="63"/>
  <c r="R32" i="63"/>
  <c r="AJ22" i="63"/>
  <c r="AJ21" i="63" s="1"/>
  <c r="T22" i="63"/>
  <c r="T21" i="63" s="1"/>
  <c r="U36" i="63"/>
  <c r="AE48" i="63"/>
  <c r="Y56" i="63"/>
  <c r="W36" i="63"/>
  <c r="G36" i="63"/>
  <c r="AI41" i="63"/>
  <c r="S41" i="63"/>
  <c r="AE44" i="63"/>
  <c r="O44" i="63"/>
  <c r="AG48" i="63"/>
  <c r="Q48" i="63"/>
  <c r="AA56" i="63"/>
  <c r="K56" i="63"/>
  <c r="V36" i="63"/>
  <c r="AH41" i="63"/>
  <c r="R41" i="63"/>
  <c r="AD44" i="63"/>
  <c r="N44" i="63"/>
  <c r="AF48" i="63"/>
  <c r="P48" i="63"/>
  <c r="Z56" i="63"/>
  <c r="J56" i="63"/>
  <c r="AJ7" i="63"/>
  <c r="AJ31" i="63"/>
  <c r="W7" i="63"/>
  <c r="W31" i="63"/>
  <c r="G7" i="63"/>
  <c r="G31" i="63"/>
  <c r="Y17" i="63"/>
  <c r="Y32" i="63"/>
  <c r="V7" i="63"/>
  <c r="V31" i="63"/>
  <c r="X17" i="63"/>
  <c r="X32" i="63"/>
  <c r="AG7" i="63"/>
  <c r="AG31" i="63"/>
  <c r="Q7" i="63"/>
  <c r="Q31" i="63"/>
  <c r="Q17" i="63"/>
  <c r="Q32" i="63"/>
  <c r="AA22" i="63"/>
  <c r="AA21" i="63" s="1"/>
  <c r="N48" i="63"/>
  <c r="V22" i="63"/>
  <c r="V21" i="63" s="1"/>
  <c r="AI48" i="63"/>
  <c r="AG22" i="63"/>
  <c r="AG21" i="63" s="1"/>
  <c r="Q22" i="63"/>
  <c r="Q21" i="63" s="1"/>
  <c r="P36" i="63"/>
  <c r="Z48" i="63"/>
  <c r="T56" i="63"/>
  <c r="AD17" i="63"/>
  <c r="AD32" i="63"/>
  <c r="N17" i="63"/>
  <c r="N32" i="63"/>
  <c r="AF22" i="63"/>
  <c r="AF21" i="63" s="1"/>
  <c r="P22" i="63"/>
  <c r="P21" i="63" s="1"/>
  <c r="M36" i="63"/>
  <c r="W48" i="63"/>
  <c r="Q56" i="63"/>
  <c r="AI36" i="63"/>
  <c r="S36" i="63"/>
  <c r="AE41" i="63"/>
  <c r="O41" i="63"/>
  <c r="AA44" i="63"/>
  <c r="K44" i="63"/>
  <c r="AC48" i="63"/>
  <c r="M48" i="63"/>
  <c r="W56" i="63"/>
  <c r="G56" i="63"/>
  <c r="AH36" i="63"/>
  <c r="R36" i="63"/>
  <c r="AD41" i="63"/>
  <c r="N41" i="63"/>
  <c r="Z44" i="63"/>
  <c r="J44" i="63"/>
  <c r="AB48" i="63"/>
  <c r="L48" i="63"/>
  <c r="V56" i="63"/>
  <c r="L7" i="63"/>
  <c r="L31" i="63"/>
  <c r="K17" i="63"/>
  <c r="K32" i="63"/>
  <c r="AF7" i="63"/>
  <c r="AF31" i="63"/>
  <c r="W22" i="63"/>
  <c r="W21" i="63" s="1"/>
  <c r="T7" i="63"/>
  <c r="T31" i="63"/>
  <c r="AI7" i="63"/>
  <c r="AI31" i="63"/>
  <c r="S7" i="63"/>
  <c r="S31" i="63"/>
  <c r="T17" i="63"/>
  <c r="T32" i="63"/>
  <c r="AH7" i="63"/>
  <c r="AH31" i="63"/>
  <c r="R7" i="63"/>
  <c r="R31" i="63"/>
  <c r="S17" i="63"/>
  <c r="S32" i="63"/>
  <c r="AE22" i="63"/>
  <c r="AE21" i="63" s="1"/>
  <c r="AC7" i="63"/>
  <c r="AC31" i="63"/>
  <c r="M7" i="63"/>
  <c r="M31" i="63"/>
  <c r="AG17" i="63"/>
  <c r="AG32" i="63"/>
  <c r="L17" i="63"/>
  <c r="L32" i="63"/>
  <c r="K22" i="63"/>
  <c r="K21" i="63" s="1"/>
  <c r="AH22" i="63"/>
  <c r="AH21" i="63" s="1"/>
  <c r="R22" i="63"/>
  <c r="R21" i="63" s="1"/>
  <c r="AC22" i="63"/>
  <c r="AC21" i="63" s="1"/>
  <c r="M22" i="63"/>
  <c r="M21" i="63" s="1"/>
  <c r="H36" i="63"/>
  <c r="R48" i="63"/>
  <c r="L56" i="63"/>
  <c r="Z17" i="63"/>
  <c r="Z32" i="63"/>
  <c r="J17" i="63"/>
  <c r="J32" i="63"/>
  <c r="AB22" i="63"/>
  <c r="AB21" i="63" s="1"/>
  <c r="L22" i="63"/>
  <c r="L21" i="63" s="1"/>
  <c r="O48" i="63"/>
  <c r="I56" i="63"/>
  <c r="AE36" i="63"/>
  <c r="O36" i="63"/>
  <c r="AA41" i="63"/>
  <c r="K41" i="63"/>
  <c r="W44" i="63"/>
  <c r="G44" i="63"/>
  <c r="Y48" i="63"/>
  <c r="I48" i="63"/>
  <c r="AI56" i="63"/>
  <c r="S56" i="63"/>
  <c r="AD36" i="63"/>
  <c r="N36" i="63"/>
  <c r="Z41" i="63"/>
  <c r="J41" i="63"/>
  <c r="V44" i="63"/>
  <c r="X48" i="63"/>
  <c r="X47" i="63" s="1"/>
  <c r="H48" i="63"/>
  <c r="AH56" i="63"/>
  <c r="R56" i="63"/>
  <c r="L72" i="82"/>
  <c r="L71" i="82" s="1"/>
  <c r="U50" i="35"/>
  <c r="U49" i="35"/>
  <c r="U48" i="35"/>
  <c r="U47" i="35"/>
  <c r="U46" i="35"/>
  <c r="U45" i="35"/>
  <c r="U43" i="35"/>
  <c r="U42" i="35"/>
  <c r="U41" i="35"/>
  <c r="U40" i="35"/>
  <c r="U39" i="35"/>
  <c r="U38" i="35"/>
  <c r="U37" i="35"/>
  <c r="U36" i="35"/>
  <c r="U35" i="35"/>
  <c r="U34" i="35"/>
  <c r="U33" i="35"/>
  <c r="U32" i="35"/>
  <c r="U31" i="35"/>
  <c r="U30" i="35"/>
  <c r="U29" i="35"/>
  <c r="U28" i="35"/>
  <c r="U44" i="35"/>
  <c r="D22" i="35"/>
  <c r="U47" i="63" l="1"/>
  <c r="I47" i="63"/>
  <c r="H47" i="63"/>
  <c r="I35" i="63"/>
  <c r="AC35" i="63"/>
  <c r="AG47" i="63"/>
  <c r="P35" i="63"/>
  <c r="Y35" i="63"/>
  <c r="AB35" i="63"/>
  <c r="AE47" i="63"/>
  <c r="H35" i="63"/>
  <c r="AC47" i="63"/>
  <c r="L35" i="63"/>
  <c r="M47" i="63"/>
  <c r="H64" i="63"/>
  <c r="P47" i="63"/>
  <c r="AA47" i="63"/>
  <c r="X35" i="63"/>
  <c r="Q35" i="63"/>
  <c r="AE35" i="63"/>
  <c r="R64" i="63"/>
  <c r="V47" i="63"/>
  <c r="G64" i="63"/>
  <c r="AB64" i="63"/>
  <c r="M35" i="63"/>
  <c r="Y47" i="63"/>
  <c r="AH64" i="63"/>
  <c r="AI62" i="63"/>
  <c r="T35" i="63"/>
  <c r="AG35" i="63"/>
  <c r="AF64" i="63"/>
  <c r="U35" i="63"/>
  <c r="G62" i="63"/>
  <c r="AJ64" i="63"/>
  <c r="O35" i="63"/>
  <c r="S64" i="63"/>
  <c r="AJ35" i="63"/>
  <c r="N35" i="63"/>
  <c r="AC64" i="63"/>
  <c r="AB47" i="63"/>
  <c r="AI35" i="63"/>
  <c r="AD47" i="63"/>
  <c r="AJ62" i="63"/>
  <c r="AC62" i="63"/>
  <c r="AH62" i="63"/>
  <c r="W64" i="63"/>
  <c r="V62" i="63"/>
  <c r="Q62" i="63"/>
  <c r="U64" i="63"/>
  <c r="AI64" i="63"/>
  <c r="H62" i="63"/>
  <c r="R35" i="63"/>
  <c r="P62" i="63"/>
  <c r="AF62" i="63"/>
  <c r="AH35" i="63"/>
  <c r="W47" i="63"/>
  <c r="AF47" i="63"/>
  <c r="M64" i="63"/>
  <c r="N47" i="63"/>
  <c r="V64" i="63"/>
  <c r="AD35" i="63"/>
  <c r="AA64" i="63"/>
  <c r="O47" i="63"/>
  <c r="J64" i="63"/>
  <c r="AG62" i="63"/>
  <c r="S35" i="63"/>
  <c r="N62" i="63"/>
  <c r="Z47" i="63"/>
  <c r="AE62" i="63"/>
  <c r="AF35" i="63"/>
  <c r="M62" i="63"/>
  <c r="T34" i="63"/>
  <c r="T64" i="63"/>
  <c r="AD34" i="63"/>
  <c r="Y34" i="63"/>
  <c r="AB62" i="63"/>
  <c r="Q47" i="63"/>
  <c r="AH34" i="63"/>
  <c r="AC34" i="63"/>
  <c r="AF34" i="63"/>
  <c r="AJ47" i="63"/>
  <c r="J35" i="63"/>
  <c r="G47" i="63"/>
  <c r="G34" i="63"/>
  <c r="M34" i="63"/>
  <c r="N64" i="63"/>
  <c r="AD62" i="63"/>
  <c r="O62" i="63"/>
  <c r="Y64" i="63"/>
  <c r="Z34" i="63"/>
  <c r="L34" i="63"/>
  <c r="R62" i="63"/>
  <c r="W62" i="63"/>
  <c r="K34" i="63"/>
  <c r="X34" i="63"/>
  <c r="V35" i="63"/>
  <c r="K47" i="63"/>
  <c r="W34" i="63"/>
  <c r="Z64" i="63"/>
  <c r="I34" i="63"/>
  <c r="K64" i="63"/>
  <c r="AA34" i="63"/>
  <c r="Z35" i="63"/>
  <c r="K35" i="63"/>
  <c r="V34" i="63"/>
  <c r="I62" i="63"/>
  <c r="AJ34" i="63"/>
  <c r="X64" i="63"/>
  <c r="L64" i="63"/>
  <c r="S34" i="63"/>
  <c r="L47" i="63"/>
  <c r="N34" i="63"/>
  <c r="AI47" i="63"/>
  <c r="G35" i="63"/>
  <c r="R34" i="63"/>
  <c r="AH47" i="63"/>
  <c r="H34" i="63"/>
  <c r="Z62" i="63"/>
  <c r="K62" i="63"/>
  <c r="S62" i="63"/>
  <c r="AA35" i="63"/>
  <c r="AB34" i="63"/>
  <c r="AI34" i="63"/>
  <c r="U34" i="63"/>
  <c r="X62" i="63"/>
  <c r="Y62" i="63"/>
  <c r="J34" i="63"/>
  <c r="R47" i="63"/>
  <c r="AG34" i="63"/>
  <c r="AA62" i="63"/>
  <c r="T62" i="63"/>
  <c r="Q34" i="63"/>
  <c r="U62" i="63"/>
  <c r="W35" i="63"/>
  <c r="J62" i="63"/>
  <c r="AE34" i="63"/>
  <c r="AG64" i="63"/>
  <c r="P34" i="63"/>
  <c r="T47" i="63"/>
  <c r="J47" i="63"/>
  <c r="S47" i="63"/>
  <c r="I64" i="63"/>
  <c r="AD64" i="63"/>
  <c r="O34" i="63"/>
  <c r="O64" i="63"/>
  <c r="Q64" i="63"/>
  <c r="P64" i="63"/>
  <c r="AE64" i="63"/>
  <c r="L62" i="63"/>
  <c r="M72" i="82"/>
  <c r="M71" i="82" s="1"/>
  <c r="F5" i="70"/>
  <c r="F5" i="69"/>
  <c r="F5" i="68"/>
  <c r="F5" i="67"/>
  <c r="F5" i="58"/>
  <c r="F5" i="57"/>
  <c r="F5" i="56"/>
  <c r="F5" i="55"/>
  <c r="F5" i="54"/>
  <c r="F5" i="53"/>
  <c r="F5" i="52"/>
  <c r="F5" i="51"/>
  <c r="F5" i="50"/>
  <c r="F5" i="49"/>
  <c r="F5" i="48"/>
  <c r="F5" i="47"/>
  <c r="F5" i="46"/>
  <c r="F5" i="45"/>
  <c r="F5" i="44"/>
  <c r="F5" i="43"/>
  <c r="F5" i="42"/>
  <c r="F5" i="41"/>
  <c r="F5" i="40"/>
  <c r="F5" i="39"/>
  <c r="F5" i="38"/>
  <c r="F5" i="37"/>
  <c r="F5" i="36"/>
  <c r="B28" i="32"/>
  <c r="N72" i="82" l="1"/>
  <c r="N71" i="82" s="1"/>
  <c r="I27" i="80"/>
  <c r="K27" i="80" s="1"/>
  <c r="K29" i="80" s="1"/>
  <c r="O72" i="82" l="1"/>
  <c r="O71" i="82" s="1"/>
  <c r="P72" i="82" l="1"/>
  <c r="P71" i="82" s="1"/>
  <c r="R3" i="31"/>
  <c r="R2" i="31"/>
  <c r="F26" i="80"/>
  <c r="F27" i="80"/>
  <c r="H27" i="80" l="1"/>
  <c r="H29" i="80" s="1"/>
  <c r="J34" i="80"/>
  <c r="Q72" i="82"/>
  <c r="Q71" i="82" s="1"/>
  <c r="H26" i="80"/>
  <c r="I34" i="80"/>
  <c r="C34" i="34"/>
  <c r="R72" i="82" l="1"/>
  <c r="R71" i="82" s="1"/>
  <c r="K34" i="80"/>
  <c r="C34" i="80" s="1"/>
  <c r="J38" i="80" l="1"/>
  <c r="L38" i="80"/>
  <c r="BF38" i="80"/>
  <c r="BB38" i="80"/>
  <c r="AX38" i="80"/>
  <c r="AT38" i="80"/>
  <c r="AP38" i="80"/>
  <c r="AL38" i="80"/>
  <c r="AH38" i="80"/>
  <c r="AD38" i="80"/>
  <c r="Z38" i="80"/>
  <c r="V38" i="80"/>
  <c r="R38" i="80"/>
  <c r="N38" i="80"/>
  <c r="T38" i="80"/>
  <c r="K38" i="80"/>
  <c r="AY38" i="80"/>
  <c r="AQ38" i="80"/>
  <c r="AI38" i="80"/>
  <c r="AA38" i="80"/>
  <c r="S38" i="80"/>
  <c r="BE38" i="80"/>
  <c r="BA38" i="80"/>
  <c r="AW38" i="80"/>
  <c r="AS38" i="80"/>
  <c r="AO38" i="80"/>
  <c r="AK38" i="80"/>
  <c r="AG38" i="80"/>
  <c r="AC38" i="80"/>
  <c r="Y38" i="80"/>
  <c r="U38" i="80"/>
  <c r="Q38" i="80"/>
  <c r="M38" i="80"/>
  <c r="AB38" i="80"/>
  <c r="P38" i="80"/>
  <c r="BG38" i="80"/>
  <c r="BC38" i="80"/>
  <c r="AU38" i="80"/>
  <c r="AM38" i="80"/>
  <c r="AE38" i="80"/>
  <c r="W38" i="80"/>
  <c r="O38" i="80"/>
  <c r="BD38" i="80"/>
  <c r="AZ38" i="80"/>
  <c r="AV38" i="80"/>
  <c r="AR38" i="80"/>
  <c r="AN38" i="80"/>
  <c r="AJ38" i="80"/>
  <c r="AF38" i="80"/>
  <c r="X38" i="80"/>
  <c r="S72" i="82"/>
  <c r="S71" i="82" s="1"/>
  <c r="D3" i="35"/>
  <c r="T72" i="82" l="1"/>
  <c r="T71" i="82" s="1"/>
  <c r="S95" i="63"/>
  <c r="T222" i="63"/>
  <c r="S222" i="63"/>
  <c r="R222" i="63"/>
  <c r="Q222" i="63"/>
  <c r="P222" i="63"/>
  <c r="O222" i="63"/>
  <c r="N222" i="63"/>
  <c r="M222" i="63"/>
  <c r="L222" i="63"/>
  <c r="K222" i="63"/>
  <c r="J222" i="63"/>
  <c r="I222" i="63"/>
  <c r="H222" i="63"/>
  <c r="G222" i="63"/>
  <c r="F222" i="63"/>
  <c r="T221" i="63"/>
  <c r="S221" i="63"/>
  <c r="R221" i="63"/>
  <c r="Q221" i="63"/>
  <c r="P221" i="63"/>
  <c r="O221" i="63"/>
  <c r="N221" i="63"/>
  <c r="M221" i="63"/>
  <c r="L221" i="63"/>
  <c r="K221" i="63"/>
  <c r="J221" i="63"/>
  <c r="I221" i="63"/>
  <c r="H221" i="63"/>
  <c r="G221" i="63"/>
  <c r="F221" i="63"/>
  <c r="T220" i="63"/>
  <c r="S220" i="63"/>
  <c r="R220" i="63"/>
  <c r="Q220" i="63"/>
  <c r="P220" i="63"/>
  <c r="O220" i="63"/>
  <c r="N220" i="63"/>
  <c r="M220" i="63"/>
  <c r="L220" i="63"/>
  <c r="K220" i="63"/>
  <c r="J220" i="63"/>
  <c r="I220" i="63"/>
  <c r="H220" i="63"/>
  <c r="G220" i="63"/>
  <c r="F220" i="63"/>
  <c r="T219" i="63"/>
  <c r="S219" i="63"/>
  <c r="R219" i="63"/>
  <c r="Q219" i="63"/>
  <c r="P219" i="63"/>
  <c r="O219" i="63"/>
  <c r="N219" i="63"/>
  <c r="M219" i="63"/>
  <c r="L219" i="63"/>
  <c r="K219" i="63"/>
  <c r="J219" i="63"/>
  <c r="I219" i="63"/>
  <c r="H219" i="63"/>
  <c r="G219" i="63"/>
  <c r="F219" i="63"/>
  <c r="T218" i="63"/>
  <c r="S218" i="63"/>
  <c r="R218" i="63"/>
  <c r="Q218" i="63"/>
  <c r="P218" i="63"/>
  <c r="O218" i="63"/>
  <c r="N218" i="63"/>
  <c r="M218" i="63"/>
  <c r="L218" i="63"/>
  <c r="K218" i="63"/>
  <c r="J218" i="63"/>
  <c r="I218" i="63"/>
  <c r="H218" i="63"/>
  <c r="G218" i="63"/>
  <c r="F218" i="63"/>
  <c r="T217" i="63"/>
  <c r="S217" i="63"/>
  <c r="R217" i="63"/>
  <c r="Q217" i="63"/>
  <c r="P217" i="63"/>
  <c r="O217" i="63"/>
  <c r="N217" i="63"/>
  <c r="M217" i="63"/>
  <c r="L217" i="63"/>
  <c r="K217" i="63"/>
  <c r="J217" i="63"/>
  <c r="I217" i="63"/>
  <c r="H217" i="63"/>
  <c r="G217" i="63"/>
  <c r="F217" i="63"/>
  <c r="T216" i="63"/>
  <c r="S216" i="63"/>
  <c r="R216" i="63"/>
  <c r="Q216" i="63"/>
  <c r="P216" i="63"/>
  <c r="O216" i="63"/>
  <c r="N216" i="63"/>
  <c r="M216" i="63"/>
  <c r="L216" i="63"/>
  <c r="K216" i="63"/>
  <c r="J216" i="63"/>
  <c r="I216" i="63"/>
  <c r="H216" i="63"/>
  <c r="G216" i="63"/>
  <c r="F216" i="63"/>
  <c r="T215" i="63"/>
  <c r="S215" i="63"/>
  <c r="R215" i="63"/>
  <c r="Q215" i="63"/>
  <c r="P215" i="63"/>
  <c r="O215" i="63"/>
  <c r="N215" i="63"/>
  <c r="M215" i="63"/>
  <c r="L215" i="63"/>
  <c r="K215" i="63"/>
  <c r="J215" i="63"/>
  <c r="I215" i="63"/>
  <c r="H215" i="63"/>
  <c r="G215" i="63"/>
  <c r="F215" i="63"/>
  <c r="T214" i="63"/>
  <c r="S214" i="63"/>
  <c r="R214" i="63"/>
  <c r="Q214" i="63"/>
  <c r="P214" i="63"/>
  <c r="O214" i="63"/>
  <c r="N214" i="63"/>
  <c r="M214" i="63"/>
  <c r="L214" i="63"/>
  <c r="K214" i="63"/>
  <c r="J214" i="63"/>
  <c r="I214" i="63"/>
  <c r="H214" i="63"/>
  <c r="G214" i="63"/>
  <c r="F214" i="63"/>
  <c r="T213" i="63"/>
  <c r="S213" i="63"/>
  <c r="R213" i="63"/>
  <c r="Q213" i="63"/>
  <c r="P213" i="63"/>
  <c r="O213" i="63"/>
  <c r="N213" i="63"/>
  <c r="M213" i="63"/>
  <c r="L213" i="63"/>
  <c r="K213" i="63"/>
  <c r="J213" i="63"/>
  <c r="I213" i="63"/>
  <c r="H213" i="63"/>
  <c r="G213" i="63"/>
  <c r="F213" i="63"/>
  <c r="T212" i="63"/>
  <c r="S212" i="63"/>
  <c r="R212" i="63"/>
  <c r="Q212" i="63"/>
  <c r="P212" i="63"/>
  <c r="O212" i="63"/>
  <c r="N212" i="63"/>
  <c r="M212" i="63"/>
  <c r="L212" i="63"/>
  <c r="K212" i="63"/>
  <c r="J212" i="63"/>
  <c r="I212" i="63"/>
  <c r="H212" i="63"/>
  <c r="G212" i="63"/>
  <c r="F212" i="63"/>
  <c r="T211" i="63"/>
  <c r="S211" i="63"/>
  <c r="R211" i="63"/>
  <c r="Q211" i="63"/>
  <c r="P211" i="63"/>
  <c r="O211" i="63"/>
  <c r="N211" i="63"/>
  <c r="M211" i="63"/>
  <c r="L211" i="63"/>
  <c r="K211" i="63"/>
  <c r="J211" i="63"/>
  <c r="I211" i="63"/>
  <c r="H211" i="63"/>
  <c r="G211" i="63"/>
  <c r="F211" i="63"/>
  <c r="T210" i="63"/>
  <c r="S210" i="63"/>
  <c r="R210" i="63"/>
  <c r="Q210" i="63"/>
  <c r="P210" i="63"/>
  <c r="O210" i="63"/>
  <c r="N210" i="63"/>
  <c r="M210" i="63"/>
  <c r="L210" i="63"/>
  <c r="K210" i="63"/>
  <c r="J210" i="63"/>
  <c r="I210" i="63"/>
  <c r="H210" i="63"/>
  <c r="G210" i="63"/>
  <c r="F210" i="63"/>
  <c r="T209" i="63"/>
  <c r="S209" i="63"/>
  <c r="R209" i="63"/>
  <c r="Q209" i="63"/>
  <c r="P209" i="63"/>
  <c r="O209" i="63"/>
  <c r="N209" i="63"/>
  <c r="M209" i="63"/>
  <c r="L209" i="63"/>
  <c r="K209" i="63"/>
  <c r="J209" i="63"/>
  <c r="I209" i="63"/>
  <c r="H209" i="63"/>
  <c r="G209" i="63"/>
  <c r="F209" i="63"/>
  <c r="T208" i="63"/>
  <c r="S208" i="63"/>
  <c r="R208" i="63"/>
  <c r="Q208" i="63"/>
  <c r="P208" i="63"/>
  <c r="O208" i="63"/>
  <c r="N208" i="63"/>
  <c r="M208" i="63"/>
  <c r="L208" i="63"/>
  <c r="K208" i="63"/>
  <c r="J208" i="63"/>
  <c r="I208" i="63"/>
  <c r="H208" i="63"/>
  <c r="G208" i="63"/>
  <c r="F208" i="63"/>
  <c r="T207" i="63"/>
  <c r="S207" i="63"/>
  <c r="R207" i="63"/>
  <c r="Q207" i="63"/>
  <c r="P207" i="63"/>
  <c r="O207" i="63"/>
  <c r="N207" i="63"/>
  <c r="M207" i="63"/>
  <c r="L207" i="63"/>
  <c r="K207" i="63"/>
  <c r="J207" i="63"/>
  <c r="I207" i="63"/>
  <c r="H207" i="63"/>
  <c r="G207" i="63"/>
  <c r="F207" i="63"/>
  <c r="T206" i="63"/>
  <c r="S206" i="63"/>
  <c r="R206" i="63"/>
  <c r="Q206" i="63"/>
  <c r="P206" i="63"/>
  <c r="O206" i="63"/>
  <c r="N206" i="63"/>
  <c r="M206" i="63"/>
  <c r="L206" i="63"/>
  <c r="K206" i="63"/>
  <c r="J206" i="63"/>
  <c r="I206" i="63"/>
  <c r="H206" i="63"/>
  <c r="G206" i="63"/>
  <c r="F206" i="63"/>
  <c r="T205" i="63"/>
  <c r="S205" i="63"/>
  <c r="R205" i="63"/>
  <c r="Q205" i="63"/>
  <c r="P205" i="63"/>
  <c r="O205" i="63"/>
  <c r="N205" i="63"/>
  <c r="M205" i="63"/>
  <c r="L205" i="63"/>
  <c r="K205" i="63"/>
  <c r="J205" i="63"/>
  <c r="I205" i="63"/>
  <c r="H205" i="63"/>
  <c r="G205" i="63"/>
  <c r="F205" i="63"/>
  <c r="T204" i="63"/>
  <c r="S204" i="63"/>
  <c r="R204" i="63"/>
  <c r="Q204" i="63"/>
  <c r="P204" i="63"/>
  <c r="O204" i="63"/>
  <c r="N204" i="63"/>
  <c r="M204" i="63"/>
  <c r="L204" i="63"/>
  <c r="K204" i="63"/>
  <c r="J204" i="63"/>
  <c r="I204" i="63"/>
  <c r="H204" i="63"/>
  <c r="G204" i="63"/>
  <c r="F204" i="63"/>
  <c r="T203" i="63"/>
  <c r="S203" i="63"/>
  <c r="R203" i="63"/>
  <c r="Q203" i="63"/>
  <c r="P203" i="63"/>
  <c r="O203" i="63"/>
  <c r="N203" i="63"/>
  <c r="M203" i="63"/>
  <c r="L203" i="63"/>
  <c r="K203" i="63"/>
  <c r="J203" i="63"/>
  <c r="I203" i="63"/>
  <c r="H203" i="63"/>
  <c r="G203" i="63"/>
  <c r="F203" i="63"/>
  <c r="T202" i="63"/>
  <c r="S202" i="63"/>
  <c r="R202" i="63"/>
  <c r="Q202" i="63"/>
  <c r="P202" i="63"/>
  <c r="O202" i="63"/>
  <c r="N202" i="63"/>
  <c r="M202" i="63"/>
  <c r="L202" i="63"/>
  <c r="K202" i="63"/>
  <c r="J202" i="63"/>
  <c r="I202" i="63"/>
  <c r="H202" i="63"/>
  <c r="G202" i="63"/>
  <c r="F202" i="63"/>
  <c r="T201" i="63"/>
  <c r="S201" i="63"/>
  <c r="R201" i="63"/>
  <c r="Q201" i="63"/>
  <c r="P201" i="63"/>
  <c r="O201" i="63"/>
  <c r="N201" i="63"/>
  <c r="M201" i="63"/>
  <c r="L201" i="63"/>
  <c r="K201" i="63"/>
  <c r="J201" i="63"/>
  <c r="I201" i="63"/>
  <c r="H201" i="63"/>
  <c r="G201" i="63"/>
  <c r="F201" i="63"/>
  <c r="T200" i="63"/>
  <c r="S200" i="63"/>
  <c r="R200" i="63"/>
  <c r="Q200" i="63"/>
  <c r="P200" i="63"/>
  <c r="O200" i="63"/>
  <c r="N200" i="63"/>
  <c r="M200" i="63"/>
  <c r="L200" i="63"/>
  <c r="K200" i="63"/>
  <c r="J200" i="63"/>
  <c r="I200" i="63"/>
  <c r="H200" i="63"/>
  <c r="G200" i="63"/>
  <c r="F200" i="63"/>
  <c r="T199" i="63"/>
  <c r="S199" i="63"/>
  <c r="R199" i="63"/>
  <c r="Q199" i="63"/>
  <c r="P199" i="63"/>
  <c r="O199" i="63"/>
  <c r="N199" i="63"/>
  <c r="M199" i="63"/>
  <c r="L199" i="63"/>
  <c r="K199" i="63"/>
  <c r="J199" i="63"/>
  <c r="I199" i="63"/>
  <c r="H199" i="63"/>
  <c r="G199" i="63"/>
  <c r="F199" i="63"/>
  <c r="T198" i="63"/>
  <c r="S198" i="63"/>
  <c r="R198" i="63"/>
  <c r="Q198" i="63"/>
  <c r="P198" i="63"/>
  <c r="O198" i="63"/>
  <c r="N198" i="63"/>
  <c r="M198" i="63"/>
  <c r="L198" i="63"/>
  <c r="K198" i="63"/>
  <c r="J198" i="63"/>
  <c r="I198" i="63"/>
  <c r="H198" i="63"/>
  <c r="G198" i="63"/>
  <c r="F198" i="63"/>
  <c r="T197" i="63"/>
  <c r="S197" i="63"/>
  <c r="R197" i="63"/>
  <c r="Q197" i="63"/>
  <c r="P197" i="63"/>
  <c r="O197" i="63"/>
  <c r="N197" i="63"/>
  <c r="M197" i="63"/>
  <c r="L197" i="63"/>
  <c r="K197" i="63"/>
  <c r="J197" i="63"/>
  <c r="I197" i="63"/>
  <c r="H197" i="63"/>
  <c r="G197" i="63"/>
  <c r="F197" i="63"/>
  <c r="T196" i="63"/>
  <c r="S196" i="63"/>
  <c r="R196" i="63"/>
  <c r="Q196" i="63"/>
  <c r="P196" i="63"/>
  <c r="O196" i="63"/>
  <c r="N196" i="63"/>
  <c r="M196" i="63"/>
  <c r="L196" i="63"/>
  <c r="K196" i="63"/>
  <c r="J196" i="63"/>
  <c r="I196" i="63"/>
  <c r="H196" i="63"/>
  <c r="G196" i="63"/>
  <c r="F196" i="63"/>
  <c r="T195" i="63"/>
  <c r="S195" i="63"/>
  <c r="R195" i="63"/>
  <c r="Q195" i="63"/>
  <c r="P195" i="63"/>
  <c r="O195" i="63"/>
  <c r="N195" i="63"/>
  <c r="M195" i="63"/>
  <c r="L195" i="63"/>
  <c r="K195" i="63"/>
  <c r="J195" i="63"/>
  <c r="I195" i="63"/>
  <c r="H195" i="63"/>
  <c r="G195" i="63"/>
  <c r="F195" i="63"/>
  <c r="T194" i="63"/>
  <c r="S194" i="63"/>
  <c r="R194" i="63"/>
  <c r="Q194" i="63"/>
  <c r="P194" i="63"/>
  <c r="O194" i="63"/>
  <c r="N194" i="63"/>
  <c r="M194" i="63"/>
  <c r="L194" i="63"/>
  <c r="K194" i="63"/>
  <c r="J194" i="63"/>
  <c r="I194" i="63"/>
  <c r="H194" i="63"/>
  <c r="G194" i="63"/>
  <c r="F194" i="63"/>
  <c r="T193" i="63"/>
  <c r="S193" i="63"/>
  <c r="R193" i="63"/>
  <c r="Q193" i="63"/>
  <c r="P193" i="63"/>
  <c r="O193" i="63"/>
  <c r="N193" i="63"/>
  <c r="M193" i="63"/>
  <c r="L193" i="63"/>
  <c r="K193" i="63"/>
  <c r="J193" i="63"/>
  <c r="I193" i="63"/>
  <c r="H193" i="63"/>
  <c r="G193" i="63"/>
  <c r="F193" i="63"/>
  <c r="T192" i="63"/>
  <c r="S192" i="63"/>
  <c r="R192" i="63"/>
  <c r="Q192" i="63"/>
  <c r="P192" i="63"/>
  <c r="O192" i="63"/>
  <c r="N192" i="63"/>
  <c r="M192" i="63"/>
  <c r="L192" i="63"/>
  <c r="K192" i="63"/>
  <c r="J192" i="63"/>
  <c r="I192" i="63"/>
  <c r="H192" i="63"/>
  <c r="G192" i="63"/>
  <c r="F192" i="63"/>
  <c r="T191" i="63"/>
  <c r="S191" i="63"/>
  <c r="R191" i="63"/>
  <c r="Q191" i="63"/>
  <c r="P191" i="63"/>
  <c r="O191" i="63"/>
  <c r="N191" i="63"/>
  <c r="M191" i="63"/>
  <c r="L191" i="63"/>
  <c r="K191" i="63"/>
  <c r="J191" i="63"/>
  <c r="I191" i="63"/>
  <c r="H191" i="63"/>
  <c r="G191" i="63"/>
  <c r="F191" i="63"/>
  <c r="T187" i="63"/>
  <c r="S187" i="63"/>
  <c r="R187" i="63"/>
  <c r="Q187" i="63"/>
  <c r="P187" i="63"/>
  <c r="O187" i="63"/>
  <c r="N187" i="63"/>
  <c r="M187" i="63"/>
  <c r="L187" i="63"/>
  <c r="K187" i="63"/>
  <c r="J187" i="63"/>
  <c r="I187" i="63"/>
  <c r="H187" i="63"/>
  <c r="G187" i="63"/>
  <c r="F187" i="63"/>
  <c r="T186" i="63"/>
  <c r="S186" i="63"/>
  <c r="R186" i="63"/>
  <c r="Q186" i="63"/>
  <c r="P186" i="63"/>
  <c r="O186" i="63"/>
  <c r="N186" i="63"/>
  <c r="M186" i="63"/>
  <c r="L186" i="63"/>
  <c r="K186" i="63"/>
  <c r="J186" i="63"/>
  <c r="I186" i="63"/>
  <c r="H186" i="63"/>
  <c r="G186" i="63"/>
  <c r="F186" i="63"/>
  <c r="T185" i="63"/>
  <c r="S185" i="63"/>
  <c r="R185" i="63"/>
  <c r="Q185" i="63"/>
  <c r="P185" i="63"/>
  <c r="O185" i="63"/>
  <c r="N185" i="63"/>
  <c r="M185" i="63"/>
  <c r="L185" i="63"/>
  <c r="K185" i="63"/>
  <c r="J185" i="63"/>
  <c r="I185" i="63"/>
  <c r="H185" i="63"/>
  <c r="G185" i="63"/>
  <c r="F185" i="63"/>
  <c r="T184" i="63"/>
  <c r="S184" i="63"/>
  <c r="R184" i="63"/>
  <c r="Q184" i="63"/>
  <c r="P184" i="63"/>
  <c r="O184" i="63"/>
  <c r="N184" i="63"/>
  <c r="M184" i="63"/>
  <c r="L184" i="63"/>
  <c r="K184" i="63"/>
  <c r="J184" i="63"/>
  <c r="I184" i="63"/>
  <c r="H184" i="63"/>
  <c r="G184" i="63"/>
  <c r="F184" i="63"/>
  <c r="T183" i="63"/>
  <c r="S183" i="63"/>
  <c r="R183" i="63"/>
  <c r="Q183" i="63"/>
  <c r="P183" i="63"/>
  <c r="O183" i="63"/>
  <c r="N183" i="63"/>
  <c r="M183" i="63"/>
  <c r="L183" i="63"/>
  <c r="K183" i="63"/>
  <c r="J183" i="63"/>
  <c r="I183" i="63"/>
  <c r="H183" i="63"/>
  <c r="G183" i="63"/>
  <c r="F183" i="63"/>
  <c r="T182" i="63"/>
  <c r="S182" i="63"/>
  <c r="R182" i="63"/>
  <c r="Q182" i="63"/>
  <c r="P182" i="63"/>
  <c r="O182" i="63"/>
  <c r="N182" i="63"/>
  <c r="M182" i="63"/>
  <c r="L182" i="63"/>
  <c r="K182" i="63"/>
  <c r="J182" i="63"/>
  <c r="I182" i="63"/>
  <c r="H182" i="63"/>
  <c r="G182" i="63"/>
  <c r="F182" i="63"/>
  <c r="T181" i="63"/>
  <c r="S181" i="63"/>
  <c r="R181" i="63"/>
  <c r="Q181" i="63"/>
  <c r="P181" i="63"/>
  <c r="O181" i="63"/>
  <c r="N181" i="63"/>
  <c r="M181" i="63"/>
  <c r="L181" i="63"/>
  <c r="K181" i="63"/>
  <c r="J181" i="63"/>
  <c r="I181" i="63"/>
  <c r="H181" i="63"/>
  <c r="G181" i="63"/>
  <c r="F181" i="63"/>
  <c r="T180" i="63"/>
  <c r="S180" i="63"/>
  <c r="R180" i="63"/>
  <c r="Q180" i="63"/>
  <c r="P180" i="63"/>
  <c r="O180" i="63"/>
  <c r="N180" i="63"/>
  <c r="M180" i="63"/>
  <c r="L180" i="63"/>
  <c r="K180" i="63"/>
  <c r="J180" i="63"/>
  <c r="I180" i="63"/>
  <c r="H180" i="63"/>
  <c r="G180" i="63"/>
  <c r="F180" i="63"/>
  <c r="T179" i="63"/>
  <c r="S179" i="63"/>
  <c r="R179" i="63"/>
  <c r="Q179" i="63"/>
  <c r="P179" i="63"/>
  <c r="O179" i="63"/>
  <c r="N179" i="63"/>
  <c r="M179" i="63"/>
  <c r="L179" i="63"/>
  <c r="K179" i="63"/>
  <c r="J179" i="63"/>
  <c r="I179" i="63"/>
  <c r="H179" i="63"/>
  <c r="G179" i="63"/>
  <c r="F179" i="63"/>
  <c r="T178" i="63"/>
  <c r="S178" i="63"/>
  <c r="R178" i="63"/>
  <c r="Q178" i="63"/>
  <c r="P178" i="63"/>
  <c r="O178" i="63"/>
  <c r="N178" i="63"/>
  <c r="M178" i="63"/>
  <c r="L178" i="63"/>
  <c r="K178" i="63"/>
  <c r="J178" i="63"/>
  <c r="I178" i="63"/>
  <c r="H178" i="63"/>
  <c r="G178" i="63"/>
  <c r="F178" i="63"/>
  <c r="T177" i="63"/>
  <c r="S177" i="63"/>
  <c r="R177" i="63"/>
  <c r="Q177" i="63"/>
  <c r="P177" i="63"/>
  <c r="O177" i="63"/>
  <c r="N177" i="63"/>
  <c r="M177" i="63"/>
  <c r="L177" i="63"/>
  <c r="K177" i="63"/>
  <c r="J177" i="63"/>
  <c r="I177" i="63"/>
  <c r="H177" i="63"/>
  <c r="G177" i="63"/>
  <c r="F177" i="63"/>
  <c r="T176" i="63"/>
  <c r="S176" i="63"/>
  <c r="R176" i="63"/>
  <c r="Q176" i="63"/>
  <c r="P176" i="63"/>
  <c r="O176" i="63"/>
  <c r="N176" i="63"/>
  <c r="M176" i="63"/>
  <c r="L176" i="63"/>
  <c r="K176" i="63"/>
  <c r="J176" i="63"/>
  <c r="I176" i="63"/>
  <c r="H176" i="63"/>
  <c r="G176" i="63"/>
  <c r="F176" i="63"/>
  <c r="T175" i="63"/>
  <c r="S175" i="63"/>
  <c r="R175" i="63"/>
  <c r="Q175" i="63"/>
  <c r="P175" i="63"/>
  <c r="O175" i="63"/>
  <c r="N175" i="63"/>
  <c r="M175" i="63"/>
  <c r="L175" i="63"/>
  <c r="K175" i="63"/>
  <c r="J175" i="63"/>
  <c r="I175" i="63"/>
  <c r="H175" i="63"/>
  <c r="G175" i="63"/>
  <c r="F175" i="63"/>
  <c r="T174" i="63"/>
  <c r="S174" i="63"/>
  <c r="R174" i="63"/>
  <c r="Q174" i="63"/>
  <c r="P174" i="63"/>
  <c r="O174" i="63"/>
  <c r="N174" i="63"/>
  <c r="M174" i="63"/>
  <c r="L174" i="63"/>
  <c r="K174" i="63"/>
  <c r="J174" i="63"/>
  <c r="I174" i="63"/>
  <c r="H174" i="63"/>
  <c r="G174" i="63"/>
  <c r="F174" i="63"/>
  <c r="T173" i="63"/>
  <c r="S173" i="63"/>
  <c r="R173" i="63"/>
  <c r="Q173" i="63"/>
  <c r="P173" i="63"/>
  <c r="O173" i="63"/>
  <c r="N173" i="63"/>
  <c r="M173" i="63"/>
  <c r="L173" i="63"/>
  <c r="K173" i="63"/>
  <c r="J173" i="63"/>
  <c r="I173" i="63"/>
  <c r="H173" i="63"/>
  <c r="G173" i="63"/>
  <c r="F173" i="63"/>
  <c r="T172" i="63"/>
  <c r="S172" i="63"/>
  <c r="R172" i="63"/>
  <c r="Q172" i="63"/>
  <c r="P172" i="63"/>
  <c r="O172" i="63"/>
  <c r="N172" i="63"/>
  <c r="M172" i="63"/>
  <c r="L172" i="63"/>
  <c r="K172" i="63"/>
  <c r="J172" i="63"/>
  <c r="I172" i="63"/>
  <c r="H172" i="63"/>
  <c r="G172" i="63"/>
  <c r="F172" i="63"/>
  <c r="T171" i="63"/>
  <c r="S171" i="63"/>
  <c r="R171" i="63"/>
  <c r="Q171" i="63"/>
  <c r="P171" i="63"/>
  <c r="O171" i="63"/>
  <c r="N171" i="63"/>
  <c r="M171" i="63"/>
  <c r="L171" i="63"/>
  <c r="K171" i="63"/>
  <c r="J171" i="63"/>
  <c r="I171" i="63"/>
  <c r="H171" i="63"/>
  <c r="G171" i="63"/>
  <c r="F171" i="63"/>
  <c r="T170" i="63"/>
  <c r="S170" i="63"/>
  <c r="R170" i="63"/>
  <c r="Q170" i="63"/>
  <c r="P170" i="63"/>
  <c r="O170" i="63"/>
  <c r="N170" i="63"/>
  <c r="M170" i="63"/>
  <c r="L170" i="63"/>
  <c r="K170" i="63"/>
  <c r="J170" i="63"/>
  <c r="I170" i="63"/>
  <c r="H170" i="63"/>
  <c r="G170" i="63"/>
  <c r="F170" i="63"/>
  <c r="T169" i="63"/>
  <c r="S169" i="63"/>
  <c r="R169" i="63"/>
  <c r="Q169" i="63"/>
  <c r="P169" i="63"/>
  <c r="O169" i="63"/>
  <c r="N169" i="63"/>
  <c r="M169" i="63"/>
  <c r="L169" i="63"/>
  <c r="K169" i="63"/>
  <c r="J169" i="63"/>
  <c r="I169" i="63"/>
  <c r="H169" i="63"/>
  <c r="G169" i="63"/>
  <c r="F169" i="63"/>
  <c r="T168" i="63"/>
  <c r="S168" i="63"/>
  <c r="R168" i="63"/>
  <c r="Q168" i="63"/>
  <c r="P168" i="63"/>
  <c r="O168" i="63"/>
  <c r="N168" i="63"/>
  <c r="M168" i="63"/>
  <c r="L168" i="63"/>
  <c r="K168" i="63"/>
  <c r="J168" i="63"/>
  <c r="I168" i="63"/>
  <c r="H168" i="63"/>
  <c r="G168" i="63"/>
  <c r="F168" i="63"/>
  <c r="T167" i="63"/>
  <c r="S167" i="63"/>
  <c r="R167" i="63"/>
  <c r="Q167" i="63"/>
  <c r="P167" i="63"/>
  <c r="O167" i="63"/>
  <c r="N167" i="63"/>
  <c r="M167" i="63"/>
  <c r="L167" i="63"/>
  <c r="K167" i="63"/>
  <c r="J167" i="63"/>
  <c r="I167" i="63"/>
  <c r="H167" i="63"/>
  <c r="G167" i="63"/>
  <c r="F167" i="63"/>
  <c r="T166" i="63"/>
  <c r="S166" i="63"/>
  <c r="R166" i="63"/>
  <c r="Q166" i="63"/>
  <c r="P166" i="63"/>
  <c r="O166" i="63"/>
  <c r="N166" i="63"/>
  <c r="M166" i="63"/>
  <c r="L166" i="63"/>
  <c r="K166" i="63"/>
  <c r="J166" i="63"/>
  <c r="I166" i="63"/>
  <c r="H166" i="63"/>
  <c r="G166" i="63"/>
  <c r="F166" i="63"/>
  <c r="T165" i="63"/>
  <c r="S165" i="63"/>
  <c r="R165" i="63"/>
  <c r="Q165" i="63"/>
  <c r="P165" i="63"/>
  <c r="O165" i="63"/>
  <c r="N165" i="63"/>
  <c r="M165" i="63"/>
  <c r="L165" i="63"/>
  <c r="K165" i="63"/>
  <c r="J165" i="63"/>
  <c r="I165" i="63"/>
  <c r="H165" i="63"/>
  <c r="G165" i="63"/>
  <c r="F165" i="63"/>
  <c r="T164" i="63"/>
  <c r="S164" i="63"/>
  <c r="R164" i="63"/>
  <c r="Q164" i="63"/>
  <c r="P164" i="63"/>
  <c r="O164" i="63"/>
  <c r="N164" i="63"/>
  <c r="M164" i="63"/>
  <c r="L164" i="63"/>
  <c r="K164" i="63"/>
  <c r="J164" i="63"/>
  <c r="I164" i="63"/>
  <c r="H164" i="63"/>
  <c r="G164" i="63"/>
  <c r="F164" i="63"/>
  <c r="T163" i="63"/>
  <c r="S163" i="63"/>
  <c r="R163" i="63"/>
  <c r="Q163" i="63"/>
  <c r="P163" i="63"/>
  <c r="O163" i="63"/>
  <c r="N163" i="63"/>
  <c r="M163" i="63"/>
  <c r="L163" i="63"/>
  <c r="K163" i="63"/>
  <c r="J163" i="63"/>
  <c r="I163" i="63"/>
  <c r="H163" i="63"/>
  <c r="G163" i="63"/>
  <c r="F163" i="63"/>
  <c r="T162" i="63"/>
  <c r="S162" i="63"/>
  <c r="R162" i="63"/>
  <c r="Q162" i="63"/>
  <c r="P162" i="63"/>
  <c r="O162" i="63"/>
  <c r="N162" i="63"/>
  <c r="M162" i="63"/>
  <c r="L162" i="63"/>
  <c r="K162" i="63"/>
  <c r="J162" i="63"/>
  <c r="I162" i="63"/>
  <c r="H162" i="63"/>
  <c r="G162" i="63"/>
  <c r="F162" i="63"/>
  <c r="T161" i="63"/>
  <c r="S161" i="63"/>
  <c r="R161" i="63"/>
  <c r="Q161" i="63"/>
  <c r="P161" i="63"/>
  <c r="O161" i="63"/>
  <c r="N161" i="63"/>
  <c r="M161" i="63"/>
  <c r="L161" i="63"/>
  <c r="K161" i="63"/>
  <c r="J161" i="63"/>
  <c r="I161" i="63"/>
  <c r="H161" i="63"/>
  <c r="G161" i="63"/>
  <c r="F161" i="63"/>
  <c r="T160" i="63"/>
  <c r="S160" i="63"/>
  <c r="R160" i="63"/>
  <c r="Q160" i="63"/>
  <c r="P160" i="63"/>
  <c r="O160" i="63"/>
  <c r="N160" i="63"/>
  <c r="M160" i="63"/>
  <c r="L160" i="63"/>
  <c r="K160" i="63"/>
  <c r="J160" i="63"/>
  <c r="I160" i="63"/>
  <c r="H160" i="63"/>
  <c r="G160" i="63"/>
  <c r="F160" i="63"/>
  <c r="T159" i="63"/>
  <c r="S159" i="63"/>
  <c r="R159" i="63"/>
  <c r="Q159" i="63"/>
  <c r="P159" i="63"/>
  <c r="O159" i="63"/>
  <c r="N159" i="63"/>
  <c r="M159" i="63"/>
  <c r="L159" i="63"/>
  <c r="K159" i="63"/>
  <c r="J159" i="63"/>
  <c r="I159" i="63"/>
  <c r="H159" i="63"/>
  <c r="G159" i="63"/>
  <c r="F159" i="63"/>
  <c r="T158" i="63"/>
  <c r="S158" i="63"/>
  <c r="R158" i="63"/>
  <c r="Q158" i="63"/>
  <c r="P158" i="63"/>
  <c r="O158" i="63"/>
  <c r="N158" i="63"/>
  <c r="M158" i="63"/>
  <c r="L158" i="63"/>
  <c r="K158" i="63"/>
  <c r="J158" i="63"/>
  <c r="I158" i="63"/>
  <c r="H158" i="63"/>
  <c r="G158" i="63"/>
  <c r="F158" i="63"/>
  <c r="T157" i="63"/>
  <c r="S157" i="63"/>
  <c r="R157" i="63"/>
  <c r="Q157" i="63"/>
  <c r="P157" i="63"/>
  <c r="O157" i="63"/>
  <c r="N157" i="63"/>
  <c r="M157" i="63"/>
  <c r="L157" i="63"/>
  <c r="K157" i="63"/>
  <c r="J157" i="63"/>
  <c r="I157" i="63"/>
  <c r="H157" i="63"/>
  <c r="G157" i="63"/>
  <c r="F157" i="63"/>
  <c r="T156" i="63"/>
  <c r="S156" i="63"/>
  <c r="R156" i="63"/>
  <c r="Q156" i="63"/>
  <c r="P156" i="63"/>
  <c r="O156" i="63"/>
  <c r="N156" i="63"/>
  <c r="M156" i="63"/>
  <c r="L156" i="63"/>
  <c r="K156" i="63"/>
  <c r="J156" i="63"/>
  <c r="I156" i="63"/>
  <c r="H156" i="63"/>
  <c r="G156" i="63"/>
  <c r="F156" i="63"/>
  <c r="T152" i="63"/>
  <c r="S152" i="63"/>
  <c r="R152" i="63"/>
  <c r="Q152" i="63"/>
  <c r="P152" i="63"/>
  <c r="O152" i="63"/>
  <c r="N152" i="63"/>
  <c r="M152" i="63"/>
  <c r="L152" i="63"/>
  <c r="K152" i="63"/>
  <c r="J152" i="63"/>
  <c r="I152" i="63"/>
  <c r="H152" i="63"/>
  <c r="G152" i="63"/>
  <c r="F152" i="63"/>
  <c r="T151" i="63"/>
  <c r="S151" i="63"/>
  <c r="R151" i="63"/>
  <c r="Q151" i="63"/>
  <c r="P151" i="63"/>
  <c r="O151" i="63"/>
  <c r="N151" i="63"/>
  <c r="M151" i="63"/>
  <c r="L151" i="63"/>
  <c r="K151" i="63"/>
  <c r="J151" i="63"/>
  <c r="I151" i="63"/>
  <c r="H151" i="63"/>
  <c r="G151" i="63"/>
  <c r="F151" i="63"/>
  <c r="T150" i="63"/>
  <c r="S150" i="63"/>
  <c r="R150" i="63"/>
  <c r="Q150" i="63"/>
  <c r="P150" i="63"/>
  <c r="O150" i="63"/>
  <c r="N150" i="63"/>
  <c r="M150" i="63"/>
  <c r="L150" i="63"/>
  <c r="K150" i="63"/>
  <c r="J150" i="63"/>
  <c r="I150" i="63"/>
  <c r="H150" i="63"/>
  <c r="G150" i="63"/>
  <c r="F150" i="63"/>
  <c r="T149" i="63"/>
  <c r="S149" i="63"/>
  <c r="R149" i="63"/>
  <c r="Q149" i="63"/>
  <c r="P149" i="63"/>
  <c r="O149" i="63"/>
  <c r="N149" i="63"/>
  <c r="M149" i="63"/>
  <c r="L149" i="63"/>
  <c r="K149" i="63"/>
  <c r="J149" i="63"/>
  <c r="I149" i="63"/>
  <c r="H149" i="63"/>
  <c r="G149" i="63"/>
  <c r="F149" i="63"/>
  <c r="T148" i="63"/>
  <c r="S148" i="63"/>
  <c r="R148" i="63"/>
  <c r="Q148" i="63"/>
  <c r="P148" i="63"/>
  <c r="O148" i="63"/>
  <c r="N148" i="63"/>
  <c r="M148" i="63"/>
  <c r="L148" i="63"/>
  <c r="K148" i="63"/>
  <c r="J148" i="63"/>
  <c r="I148" i="63"/>
  <c r="H148" i="63"/>
  <c r="G148" i="63"/>
  <c r="F148" i="63"/>
  <c r="T147" i="63"/>
  <c r="S147" i="63"/>
  <c r="R147" i="63"/>
  <c r="Q147" i="63"/>
  <c r="P147" i="63"/>
  <c r="O147" i="63"/>
  <c r="N147" i="63"/>
  <c r="M147" i="63"/>
  <c r="L147" i="63"/>
  <c r="K147" i="63"/>
  <c r="J147" i="63"/>
  <c r="I147" i="63"/>
  <c r="H147" i="63"/>
  <c r="G147" i="63"/>
  <c r="F147" i="63"/>
  <c r="T146" i="63"/>
  <c r="S146" i="63"/>
  <c r="R146" i="63"/>
  <c r="Q146" i="63"/>
  <c r="P146" i="63"/>
  <c r="O146" i="63"/>
  <c r="N146" i="63"/>
  <c r="M146" i="63"/>
  <c r="L146" i="63"/>
  <c r="K146" i="63"/>
  <c r="J146" i="63"/>
  <c r="I146" i="63"/>
  <c r="H146" i="63"/>
  <c r="G146" i="63"/>
  <c r="F146" i="63"/>
  <c r="T145" i="63"/>
  <c r="S145" i="63"/>
  <c r="R145" i="63"/>
  <c r="Q145" i="63"/>
  <c r="P145" i="63"/>
  <c r="O145" i="63"/>
  <c r="N145" i="63"/>
  <c r="M145" i="63"/>
  <c r="L145" i="63"/>
  <c r="K145" i="63"/>
  <c r="J145" i="63"/>
  <c r="I145" i="63"/>
  <c r="H145" i="63"/>
  <c r="G145" i="63"/>
  <c r="F145" i="63"/>
  <c r="T144" i="63"/>
  <c r="S144" i="63"/>
  <c r="R144" i="63"/>
  <c r="Q144" i="63"/>
  <c r="P144" i="63"/>
  <c r="O144" i="63"/>
  <c r="N144" i="63"/>
  <c r="M144" i="63"/>
  <c r="L144" i="63"/>
  <c r="K144" i="63"/>
  <c r="J144" i="63"/>
  <c r="I144" i="63"/>
  <c r="H144" i="63"/>
  <c r="G144" i="63"/>
  <c r="F144" i="63"/>
  <c r="T143" i="63"/>
  <c r="S143" i="63"/>
  <c r="R143" i="63"/>
  <c r="Q143" i="63"/>
  <c r="P143" i="63"/>
  <c r="O143" i="63"/>
  <c r="N143" i="63"/>
  <c r="M143" i="63"/>
  <c r="L143" i="63"/>
  <c r="K143" i="63"/>
  <c r="J143" i="63"/>
  <c r="I143" i="63"/>
  <c r="H143" i="63"/>
  <c r="G143" i="63"/>
  <c r="F143" i="63"/>
  <c r="T142" i="63"/>
  <c r="S142" i="63"/>
  <c r="R142" i="63"/>
  <c r="Q142" i="63"/>
  <c r="P142" i="63"/>
  <c r="O142" i="63"/>
  <c r="N142" i="63"/>
  <c r="M142" i="63"/>
  <c r="L142" i="63"/>
  <c r="K142" i="63"/>
  <c r="J142" i="63"/>
  <c r="I142" i="63"/>
  <c r="H142" i="63"/>
  <c r="G142" i="63"/>
  <c r="F142" i="63"/>
  <c r="T141" i="63"/>
  <c r="S141" i="63"/>
  <c r="R141" i="63"/>
  <c r="Q141" i="63"/>
  <c r="P141" i="63"/>
  <c r="O141" i="63"/>
  <c r="N141" i="63"/>
  <c r="M141" i="63"/>
  <c r="L141" i="63"/>
  <c r="K141" i="63"/>
  <c r="J141" i="63"/>
  <c r="I141" i="63"/>
  <c r="H141" i="63"/>
  <c r="G141" i="63"/>
  <c r="F141" i="63"/>
  <c r="T140" i="63"/>
  <c r="S140" i="63"/>
  <c r="R140" i="63"/>
  <c r="Q140" i="63"/>
  <c r="P140" i="63"/>
  <c r="O140" i="63"/>
  <c r="N140" i="63"/>
  <c r="M140" i="63"/>
  <c r="L140" i="63"/>
  <c r="K140" i="63"/>
  <c r="J140" i="63"/>
  <c r="I140" i="63"/>
  <c r="H140" i="63"/>
  <c r="G140" i="63"/>
  <c r="F140" i="63"/>
  <c r="T139" i="63"/>
  <c r="S139" i="63"/>
  <c r="R139" i="63"/>
  <c r="Q139" i="63"/>
  <c r="P139" i="63"/>
  <c r="O139" i="63"/>
  <c r="N139" i="63"/>
  <c r="M139" i="63"/>
  <c r="L139" i="63"/>
  <c r="K139" i="63"/>
  <c r="J139" i="63"/>
  <c r="I139" i="63"/>
  <c r="H139" i="63"/>
  <c r="G139" i="63"/>
  <c r="F139" i="63"/>
  <c r="T138" i="63"/>
  <c r="S138" i="63"/>
  <c r="R138" i="63"/>
  <c r="Q138" i="63"/>
  <c r="P138" i="63"/>
  <c r="O138" i="63"/>
  <c r="N138" i="63"/>
  <c r="M138" i="63"/>
  <c r="L138" i="63"/>
  <c r="K138" i="63"/>
  <c r="J138" i="63"/>
  <c r="I138" i="63"/>
  <c r="H138" i="63"/>
  <c r="G138" i="63"/>
  <c r="F138" i="63"/>
  <c r="T137" i="63"/>
  <c r="S137" i="63"/>
  <c r="R137" i="63"/>
  <c r="Q137" i="63"/>
  <c r="P137" i="63"/>
  <c r="O137" i="63"/>
  <c r="N137" i="63"/>
  <c r="M137" i="63"/>
  <c r="L137" i="63"/>
  <c r="K137" i="63"/>
  <c r="J137" i="63"/>
  <c r="I137" i="63"/>
  <c r="H137" i="63"/>
  <c r="G137" i="63"/>
  <c r="F137" i="63"/>
  <c r="T136" i="63"/>
  <c r="S136" i="63"/>
  <c r="R136" i="63"/>
  <c r="Q136" i="63"/>
  <c r="P136" i="63"/>
  <c r="O136" i="63"/>
  <c r="N136" i="63"/>
  <c r="M136" i="63"/>
  <c r="L136" i="63"/>
  <c r="K136" i="63"/>
  <c r="J136" i="63"/>
  <c r="I136" i="63"/>
  <c r="H136" i="63"/>
  <c r="G136" i="63"/>
  <c r="F136" i="63"/>
  <c r="T135" i="63"/>
  <c r="S135" i="63"/>
  <c r="R135" i="63"/>
  <c r="Q135" i="63"/>
  <c r="P135" i="63"/>
  <c r="O135" i="63"/>
  <c r="N135" i="63"/>
  <c r="M135" i="63"/>
  <c r="L135" i="63"/>
  <c r="K135" i="63"/>
  <c r="J135" i="63"/>
  <c r="I135" i="63"/>
  <c r="H135" i="63"/>
  <c r="G135" i="63"/>
  <c r="F135" i="63"/>
  <c r="T134" i="63"/>
  <c r="S134" i="63"/>
  <c r="R134" i="63"/>
  <c r="Q134" i="63"/>
  <c r="P134" i="63"/>
  <c r="O134" i="63"/>
  <c r="N134" i="63"/>
  <c r="M134" i="63"/>
  <c r="L134" i="63"/>
  <c r="K134" i="63"/>
  <c r="J134" i="63"/>
  <c r="I134" i="63"/>
  <c r="H134" i="63"/>
  <c r="G134" i="63"/>
  <c r="F134" i="63"/>
  <c r="T133" i="63"/>
  <c r="S133" i="63"/>
  <c r="R133" i="63"/>
  <c r="Q133" i="63"/>
  <c r="P133" i="63"/>
  <c r="O133" i="63"/>
  <c r="N133" i="63"/>
  <c r="M133" i="63"/>
  <c r="L133" i="63"/>
  <c r="K133" i="63"/>
  <c r="J133" i="63"/>
  <c r="I133" i="63"/>
  <c r="H133" i="63"/>
  <c r="G133" i="63"/>
  <c r="F133" i="63"/>
  <c r="T132" i="63"/>
  <c r="S132" i="63"/>
  <c r="R132" i="63"/>
  <c r="Q132" i="63"/>
  <c r="P132" i="63"/>
  <c r="O132" i="63"/>
  <c r="N132" i="63"/>
  <c r="M132" i="63"/>
  <c r="L132" i="63"/>
  <c r="K132" i="63"/>
  <c r="J132" i="63"/>
  <c r="I132" i="63"/>
  <c r="H132" i="63"/>
  <c r="G132" i="63"/>
  <c r="F132" i="63"/>
  <c r="T131" i="63"/>
  <c r="S131" i="63"/>
  <c r="R131" i="63"/>
  <c r="Q131" i="63"/>
  <c r="P131" i="63"/>
  <c r="O131" i="63"/>
  <c r="N131" i="63"/>
  <c r="M131" i="63"/>
  <c r="L131" i="63"/>
  <c r="K131" i="63"/>
  <c r="J131" i="63"/>
  <c r="I131" i="63"/>
  <c r="H131" i="63"/>
  <c r="G131" i="63"/>
  <c r="F131" i="63"/>
  <c r="T130" i="63"/>
  <c r="S130" i="63"/>
  <c r="R130" i="63"/>
  <c r="Q130" i="63"/>
  <c r="P130" i="63"/>
  <c r="O130" i="63"/>
  <c r="N130" i="63"/>
  <c r="M130" i="63"/>
  <c r="L130" i="63"/>
  <c r="K130" i="63"/>
  <c r="J130" i="63"/>
  <c r="I130" i="63"/>
  <c r="H130" i="63"/>
  <c r="G130" i="63"/>
  <c r="F130" i="63"/>
  <c r="T129" i="63"/>
  <c r="S129" i="63"/>
  <c r="R129" i="63"/>
  <c r="Q129" i="63"/>
  <c r="P129" i="63"/>
  <c r="O129" i="63"/>
  <c r="N129" i="63"/>
  <c r="M129" i="63"/>
  <c r="L129" i="63"/>
  <c r="K129" i="63"/>
  <c r="J129" i="63"/>
  <c r="I129" i="63"/>
  <c r="H129" i="63"/>
  <c r="G129" i="63"/>
  <c r="F129" i="63"/>
  <c r="T128" i="63"/>
  <c r="S128" i="63"/>
  <c r="R128" i="63"/>
  <c r="Q128" i="63"/>
  <c r="P128" i="63"/>
  <c r="O128" i="63"/>
  <c r="N128" i="63"/>
  <c r="M128" i="63"/>
  <c r="L128" i="63"/>
  <c r="K128" i="63"/>
  <c r="J128" i="63"/>
  <c r="I128" i="63"/>
  <c r="H128" i="63"/>
  <c r="G128" i="63"/>
  <c r="F128" i="63"/>
  <c r="T127" i="63"/>
  <c r="S127" i="63"/>
  <c r="R127" i="63"/>
  <c r="Q127" i="63"/>
  <c r="P127" i="63"/>
  <c r="O127" i="63"/>
  <c r="N127" i="63"/>
  <c r="M127" i="63"/>
  <c r="L127" i="63"/>
  <c r="K127" i="63"/>
  <c r="J127" i="63"/>
  <c r="I127" i="63"/>
  <c r="H127" i="63"/>
  <c r="G127" i="63"/>
  <c r="F127" i="63"/>
  <c r="T126" i="63"/>
  <c r="S126" i="63"/>
  <c r="R126" i="63"/>
  <c r="Q126" i="63"/>
  <c r="P126" i="63"/>
  <c r="O126" i="63"/>
  <c r="N126" i="63"/>
  <c r="M126" i="63"/>
  <c r="L126" i="63"/>
  <c r="K126" i="63"/>
  <c r="J126" i="63"/>
  <c r="I126" i="63"/>
  <c r="H126" i="63"/>
  <c r="G126" i="63"/>
  <c r="F126" i="63"/>
  <c r="T125" i="63"/>
  <c r="S125" i="63"/>
  <c r="R125" i="63"/>
  <c r="Q125" i="63"/>
  <c r="P125" i="63"/>
  <c r="O125" i="63"/>
  <c r="N125" i="63"/>
  <c r="M125" i="63"/>
  <c r="L125" i="63"/>
  <c r="K125" i="63"/>
  <c r="J125" i="63"/>
  <c r="I125" i="63"/>
  <c r="H125" i="63"/>
  <c r="G125" i="63"/>
  <c r="F125" i="63"/>
  <c r="T124" i="63"/>
  <c r="S124" i="63"/>
  <c r="R124" i="63"/>
  <c r="Q124" i="63"/>
  <c r="P124" i="63"/>
  <c r="O124" i="63"/>
  <c r="N124" i="63"/>
  <c r="M124" i="63"/>
  <c r="L124" i="63"/>
  <c r="K124" i="63"/>
  <c r="J124" i="63"/>
  <c r="I124" i="63"/>
  <c r="H124" i="63"/>
  <c r="G124" i="63"/>
  <c r="F124" i="63"/>
  <c r="T123" i="63"/>
  <c r="S123" i="63"/>
  <c r="R123" i="63"/>
  <c r="Q123" i="63"/>
  <c r="P123" i="63"/>
  <c r="O123" i="63"/>
  <c r="N123" i="63"/>
  <c r="M123" i="63"/>
  <c r="L123" i="63"/>
  <c r="K123" i="63"/>
  <c r="J123" i="63"/>
  <c r="I123" i="63"/>
  <c r="H123" i="63"/>
  <c r="G123" i="63"/>
  <c r="F123" i="63"/>
  <c r="T122" i="63"/>
  <c r="S122" i="63"/>
  <c r="R122" i="63"/>
  <c r="Q122" i="63"/>
  <c r="P122" i="63"/>
  <c r="O122" i="63"/>
  <c r="N122" i="63"/>
  <c r="M122" i="63"/>
  <c r="L122" i="63"/>
  <c r="K122" i="63"/>
  <c r="J122" i="63"/>
  <c r="I122" i="63"/>
  <c r="H122" i="63"/>
  <c r="G122" i="63"/>
  <c r="F122" i="63"/>
  <c r="T121" i="63"/>
  <c r="S121" i="63"/>
  <c r="R121" i="63"/>
  <c r="Q121" i="63"/>
  <c r="P121" i="63"/>
  <c r="O121" i="63"/>
  <c r="N121" i="63"/>
  <c r="M121" i="63"/>
  <c r="L121" i="63"/>
  <c r="K121" i="63"/>
  <c r="J121" i="63"/>
  <c r="I121" i="63"/>
  <c r="H121" i="63"/>
  <c r="G121" i="63"/>
  <c r="F121" i="63"/>
  <c r="T117" i="63"/>
  <c r="S117" i="63"/>
  <c r="R117" i="63"/>
  <c r="Q117" i="63"/>
  <c r="P117" i="63"/>
  <c r="O117" i="63"/>
  <c r="N117" i="63"/>
  <c r="M117" i="63"/>
  <c r="L117" i="63"/>
  <c r="K117" i="63"/>
  <c r="J117" i="63"/>
  <c r="I117" i="63"/>
  <c r="H117" i="63"/>
  <c r="G117" i="63"/>
  <c r="F117" i="63"/>
  <c r="T116" i="63"/>
  <c r="S116" i="63"/>
  <c r="R116" i="63"/>
  <c r="Q116" i="63"/>
  <c r="P116" i="63"/>
  <c r="O116" i="63"/>
  <c r="N116" i="63"/>
  <c r="M116" i="63"/>
  <c r="L116" i="63"/>
  <c r="K116" i="63"/>
  <c r="J116" i="63"/>
  <c r="I116" i="63"/>
  <c r="H116" i="63"/>
  <c r="G116" i="63"/>
  <c r="F116" i="63"/>
  <c r="T115" i="63"/>
  <c r="S115" i="63"/>
  <c r="R115" i="63"/>
  <c r="Q115" i="63"/>
  <c r="P115" i="63"/>
  <c r="O115" i="63"/>
  <c r="N115" i="63"/>
  <c r="M115" i="63"/>
  <c r="L115" i="63"/>
  <c r="K115" i="63"/>
  <c r="J115" i="63"/>
  <c r="I115" i="63"/>
  <c r="H115" i="63"/>
  <c r="G115" i="63"/>
  <c r="F115" i="63"/>
  <c r="T114" i="63"/>
  <c r="S114" i="63"/>
  <c r="R114" i="63"/>
  <c r="Q114" i="63"/>
  <c r="P114" i="63"/>
  <c r="O114" i="63"/>
  <c r="N114" i="63"/>
  <c r="M114" i="63"/>
  <c r="L114" i="63"/>
  <c r="K114" i="63"/>
  <c r="J114" i="63"/>
  <c r="I114" i="63"/>
  <c r="H114" i="63"/>
  <c r="G114" i="63"/>
  <c r="F114" i="63"/>
  <c r="T113" i="63"/>
  <c r="S113" i="63"/>
  <c r="R113" i="63"/>
  <c r="Q113" i="63"/>
  <c r="P113" i="63"/>
  <c r="O113" i="63"/>
  <c r="N113" i="63"/>
  <c r="M113" i="63"/>
  <c r="L113" i="63"/>
  <c r="K113" i="63"/>
  <c r="J113" i="63"/>
  <c r="I113" i="63"/>
  <c r="H113" i="63"/>
  <c r="G113" i="63"/>
  <c r="F113" i="63"/>
  <c r="T112" i="63"/>
  <c r="S112" i="63"/>
  <c r="R112" i="63"/>
  <c r="Q112" i="63"/>
  <c r="P112" i="63"/>
  <c r="O112" i="63"/>
  <c r="N112" i="63"/>
  <c r="M112" i="63"/>
  <c r="L112" i="63"/>
  <c r="K112" i="63"/>
  <c r="J112" i="63"/>
  <c r="I112" i="63"/>
  <c r="H112" i="63"/>
  <c r="G112" i="63"/>
  <c r="F112" i="63"/>
  <c r="T111" i="63"/>
  <c r="S111" i="63"/>
  <c r="R111" i="63"/>
  <c r="Q111" i="63"/>
  <c r="P111" i="63"/>
  <c r="O111" i="63"/>
  <c r="N111" i="63"/>
  <c r="M111" i="63"/>
  <c r="L111" i="63"/>
  <c r="K111" i="63"/>
  <c r="J111" i="63"/>
  <c r="I111" i="63"/>
  <c r="H111" i="63"/>
  <c r="G111" i="63"/>
  <c r="F111" i="63"/>
  <c r="T110" i="63"/>
  <c r="S110" i="63"/>
  <c r="R110" i="63"/>
  <c r="Q110" i="63"/>
  <c r="P110" i="63"/>
  <c r="O110" i="63"/>
  <c r="N110" i="63"/>
  <c r="M110" i="63"/>
  <c r="L110" i="63"/>
  <c r="K110" i="63"/>
  <c r="J110" i="63"/>
  <c r="I110" i="63"/>
  <c r="H110" i="63"/>
  <c r="G110" i="63"/>
  <c r="F110" i="63"/>
  <c r="T109" i="63"/>
  <c r="S109" i="63"/>
  <c r="R109" i="63"/>
  <c r="Q109" i="63"/>
  <c r="P109" i="63"/>
  <c r="O109" i="63"/>
  <c r="N109" i="63"/>
  <c r="M109" i="63"/>
  <c r="L109" i="63"/>
  <c r="K109" i="63"/>
  <c r="J109" i="63"/>
  <c r="I109" i="63"/>
  <c r="H109" i="63"/>
  <c r="G109" i="63"/>
  <c r="F109" i="63"/>
  <c r="T108" i="63"/>
  <c r="S108" i="63"/>
  <c r="R108" i="63"/>
  <c r="Q108" i="63"/>
  <c r="P108" i="63"/>
  <c r="O108" i="63"/>
  <c r="N108" i="63"/>
  <c r="M108" i="63"/>
  <c r="L108" i="63"/>
  <c r="K108" i="63"/>
  <c r="J108" i="63"/>
  <c r="I108" i="63"/>
  <c r="H108" i="63"/>
  <c r="G108" i="63"/>
  <c r="F108" i="63"/>
  <c r="T107" i="63"/>
  <c r="S107" i="63"/>
  <c r="R107" i="63"/>
  <c r="Q107" i="63"/>
  <c r="P107" i="63"/>
  <c r="O107" i="63"/>
  <c r="N107" i="63"/>
  <c r="M107" i="63"/>
  <c r="L107" i="63"/>
  <c r="K107" i="63"/>
  <c r="J107" i="63"/>
  <c r="I107" i="63"/>
  <c r="H107" i="63"/>
  <c r="G107" i="63"/>
  <c r="F107" i="63"/>
  <c r="T106" i="63"/>
  <c r="S106" i="63"/>
  <c r="R106" i="63"/>
  <c r="Q106" i="63"/>
  <c r="P106" i="63"/>
  <c r="O106" i="63"/>
  <c r="N106" i="63"/>
  <c r="M106" i="63"/>
  <c r="L106" i="63"/>
  <c r="K106" i="63"/>
  <c r="J106" i="63"/>
  <c r="I106" i="63"/>
  <c r="H106" i="63"/>
  <c r="G106" i="63"/>
  <c r="F106" i="63"/>
  <c r="T105" i="63"/>
  <c r="S105" i="63"/>
  <c r="R105" i="63"/>
  <c r="Q105" i="63"/>
  <c r="P105" i="63"/>
  <c r="O105" i="63"/>
  <c r="N105" i="63"/>
  <c r="M105" i="63"/>
  <c r="L105" i="63"/>
  <c r="K105" i="63"/>
  <c r="J105" i="63"/>
  <c r="I105" i="63"/>
  <c r="H105" i="63"/>
  <c r="G105" i="63"/>
  <c r="F105" i="63"/>
  <c r="T104" i="63"/>
  <c r="S104" i="63"/>
  <c r="R104" i="63"/>
  <c r="Q104" i="63"/>
  <c r="P104" i="63"/>
  <c r="O104" i="63"/>
  <c r="N104" i="63"/>
  <c r="M104" i="63"/>
  <c r="L104" i="63"/>
  <c r="K104" i="63"/>
  <c r="J104" i="63"/>
  <c r="I104" i="63"/>
  <c r="H104" i="63"/>
  <c r="G104" i="63"/>
  <c r="F104" i="63"/>
  <c r="T103" i="63"/>
  <c r="S103" i="63"/>
  <c r="R103" i="63"/>
  <c r="Q103" i="63"/>
  <c r="P103" i="63"/>
  <c r="O103" i="63"/>
  <c r="N103" i="63"/>
  <c r="M103" i="63"/>
  <c r="L103" i="63"/>
  <c r="K103" i="63"/>
  <c r="J103" i="63"/>
  <c r="I103" i="63"/>
  <c r="H103" i="63"/>
  <c r="G103" i="63"/>
  <c r="F103" i="63"/>
  <c r="T102" i="63"/>
  <c r="S102" i="63"/>
  <c r="R102" i="63"/>
  <c r="Q102" i="63"/>
  <c r="P102" i="63"/>
  <c r="O102" i="63"/>
  <c r="N102" i="63"/>
  <c r="M102" i="63"/>
  <c r="L102" i="63"/>
  <c r="K102" i="63"/>
  <c r="J102" i="63"/>
  <c r="I102" i="63"/>
  <c r="H102" i="63"/>
  <c r="G102" i="63"/>
  <c r="F102" i="63"/>
  <c r="T101" i="63"/>
  <c r="S101" i="63"/>
  <c r="R101" i="63"/>
  <c r="Q101" i="63"/>
  <c r="P101" i="63"/>
  <c r="O101" i="63"/>
  <c r="N101" i="63"/>
  <c r="M101" i="63"/>
  <c r="L101" i="63"/>
  <c r="K101" i="63"/>
  <c r="J101" i="63"/>
  <c r="I101" i="63"/>
  <c r="H101" i="63"/>
  <c r="G101" i="63"/>
  <c r="F101" i="63"/>
  <c r="T100" i="63"/>
  <c r="S100" i="63"/>
  <c r="R100" i="63"/>
  <c r="Q100" i="63"/>
  <c r="P100" i="63"/>
  <c r="O100" i="63"/>
  <c r="N100" i="63"/>
  <c r="M100" i="63"/>
  <c r="L100" i="63"/>
  <c r="K100" i="63"/>
  <c r="J100" i="63"/>
  <c r="I100" i="63"/>
  <c r="H100" i="63"/>
  <c r="G100" i="63"/>
  <c r="F100" i="63"/>
  <c r="T99" i="63"/>
  <c r="S99" i="63"/>
  <c r="R99" i="63"/>
  <c r="Q99" i="63"/>
  <c r="P99" i="63"/>
  <c r="O99" i="63"/>
  <c r="N99" i="63"/>
  <c r="M99" i="63"/>
  <c r="L99" i="63"/>
  <c r="K99" i="63"/>
  <c r="J99" i="63"/>
  <c r="I99" i="63"/>
  <c r="H99" i="63"/>
  <c r="G99" i="63"/>
  <c r="F99" i="63"/>
  <c r="T98" i="63"/>
  <c r="S98" i="63"/>
  <c r="R98" i="63"/>
  <c r="Q98" i="63"/>
  <c r="P98" i="63"/>
  <c r="O98" i="63"/>
  <c r="N98" i="63"/>
  <c r="M98" i="63"/>
  <c r="L98" i="63"/>
  <c r="K98" i="63"/>
  <c r="J98" i="63"/>
  <c r="I98" i="63"/>
  <c r="H98" i="63"/>
  <c r="G98" i="63"/>
  <c r="F98" i="63"/>
  <c r="T97" i="63"/>
  <c r="S97" i="63"/>
  <c r="R97" i="63"/>
  <c r="Q97" i="63"/>
  <c r="P97" i="63"/>
  <c r="O97" i="63"/>
  <c r="N97" i="63"/>
  <c r="M97" i="63"/>
  <c r="L97" i="63"/>
  <c r="K97" i="63"/>
  <c r="J97" i="63"/>
  <c r="I97" i="63"/>
  <c r="H97" i="63"/>
  <c r="G97" i="63"/>
  <c r="F97" i="63"/>
  <c r="T96" i="63"/>
  <c r="S96" i="63"/>
  <c r="R96" i="63"/>
  <c r="Q96" i="63"/>
  <c r="P96" i="63"/>
  <c r="O96" i="63"/>
  <c r="N96" i="63"/>
  <c r="M96" i="63"/>
  <c r="L96" i="63"/>
  <c r="K96" i="63"/>
  <c r="J96" i="63"/>
  <c r="I96" i="63"/>
  <c r="H96" i="63"/>
  <c r="G96" i="63"/>
  <c r="F96" i="63"/>
  <c r="T95" i="63"/>
  <c r="R95" i="63"/>
  <c r="Q95" i="63"/>
  <c r="P95" i="63"/>
  <c r="O95" i="63"/>
  <c r="N95" i="63"/>
  <c r="M95" i="63"/>
  <c r="L95" i="63"/>
  <c r="K95" i="63"/>
  <c r="J95" i="63"/>
  <c r="I95" i="63"/>
  <c r="H95" i="63"/>
  <c r="G95" i="63"/>
  <c r="F95" i="63"/>
  <c r="T94" i="63"/>
  <c r="S94" i="63"/>
  <c r="R94" i="63"/>
  <c r="Q94" i="63"/>
  <c r="P94" i="63"/>
  <c r="O94" i="63"/>
  <c r="N94" i="63"/>
  <c r="M94" i="63"/>
  <c r="L94" i="63"/>
  <c r="K94" i="63"/>
  <c r="J94" i="63"/>
  <c r="I94" i="63"/>
  <c r="H94" i="63"/>
  <c r="G94" i="63"/>
  <c r="F94" i="63"/>
  <c r="T93" i="63"/>
  <c r="S93" i="63"/>
  <c r="R93" i="63"/>
  <c r="Q93" i="63"/>
  <c r="P93" i="63"/>
  <c r="O93" i="63"/>
  <c r="N93" i="63"/>
  <c r="M93" i="63"/>
  <c r="L93" i="63"/>
  <c r="K93" i="63"/>
  <c r="J93" i="63"/>
  <c r="I93" i="63"/>
  <c r="H93" i="63"/>
  <c r="G93" i="63"/>
  <c r="F93" i="63"/>
  <c r="T92" i="63"/>
  <c r="S92" i="63"/>
  <c r="R92" i="63"/>
  <c r="Q92" i="63"/>
  <c r="P92" i="63"/>
  <c r="O92" i="63"/>
  <c r="N92" i="63"/>
  <c r="M92" i="63"/>
  <c r="L92" i="63"/>
  <c r="K92" i="63"/>
  <c r="J92" i="63"/>
  <c r="I92" i="63"/>
  <c r="H92" i="63"/>
  <c r="G92" i="63"/>
  <c r="F92" i="63"/>
  <c r="T91" i="63"/>
  <c r="S91" i="63"/>
  <c r="R91" i="63"/>
  <c r="Q91" i="63"/>
  <c r="P91" i="63"/>
  <c r="O91" i="63"/>
  <c r="N91" i="63"/>
  <c r="M91" i="63"/>
  <c r="L91" i="63"/>
  <c r="K91" i="63"/>
  <c r="J91" i="63"/>
  <c r="I91" i="63"/>
  <c r="H91" i="63"/>
  <c r="G91" i="63"/>
  <c r="F91" i="63"/>
  <c r="T90" i="63"/>
  <c r="S90" i="63"/>
  <c r="R90" i="63"/>
  <c r="Q90" i="63"/>
  <c r="P90" i="63"/>
  <c r="O90" i="63"/>
  <c r="N90" i="63"/>
  <c r="M90" i="63"/>
  <c r="L90" i="63"/>
  <c r="K90" i="63"/>
  <c r="J90" i="63"/>
  <c r="I90" i="63"/>
  <c r="H90" i="63"/>
  <c r="G90" i="63"/>
  <c r="F90" i="63"/>
  <c r="T89" i="63"/>
  <c r="S89" i="63"/>
  <c r="R89" i="63"/>
  <c r="Q89" i="63"/>
  <c r="P89" i="63"/>
  <c r="O89" i="63"/>
  <c r="N89" i="63"/>
  <c r="M89" i="63"/>
  <c r="L89" i="63"/>
  <c r="K89" i="63"/>
  <c r="J89" i="63"/>
  <c r="I89" i="63"/>
  <c r="H89" i="63"/>
  <c r="G89" i="63"/>
  <c r="F89" i="63"/>
  <c r="T88" i="63"/>
  <c r="S88" i="63"/>
  <c r="R88" i="63"/>
  <c r="Q88" i="63"/>
  <c r="P88" i="63"/>
  <c r="O88" i="63"/>
  <c r="N88" i="63"/>
  <c r="M88" i="63"/>
  <c r="L88" i="63"/>
  <c r="K88" i="63"/>
  <c r="J88" i="63"/>
  <c r="I88" i="63"/>
  <c r="H88" i="63"/>
  <c r="G88" i="63"/>
  <c r="F88" i="63"/>
  <c r="T87" i="63"/>
  <c r="S87" i="63"/>
  <c r="R87" i="63"/>
  <c r="Q87" i="63"/>
  <c r="P87" i="63"/>
  <c r="O87" i="63"/>
  <c r="N87" i="63"/>
  <c r="M87" i="63"/>
  <c r="L87" i="63"/>
  <c r="K87" i="63"/>
  <c r="J87" i="63"/>
  <c r="I87" i="63"/>
  <c r="H87" i="63"/>
  <c r="G87" i="63"/>
  <c r="F87" i="63"/>
  <c r="T86" i="63"/>
  <c r="S86" i="63"/>
  <c r="R86" i="63"/>
  <c r="Q86" i="63"/>
  <c r="P86" i="63"/>
  <c r="O86" i="63"/>
  <c r="N86" i="63"/>
  <c r="M86" i="63"/>
  <c r="L86" i="63"/>
  <c r="K86" i="63"/>
  <c r="J86" i="63"/>
  <c r="I86" i="63"/>
  <c r="H86" i="63"/>
  <c r="G86" i="63"/>
  <c r="F86" i="63"/>
  <c r="U72" i="82" l="1"/>
  <c r="U71" i="82" s="1"/>
  <c r="AN35" i="62"/>
  <c r="AN34" i="62"/>
  <c r="AN59" i="58"/>
  <c r="AN58" i="58"/>
  <c r="AN57" i="58"/>
  <c r="AN55" i="58"/>
  <c r="AN54" i="58"/>
  <c r="AN53" i="58"/>
  <c r="AN52" i="58"/>
  <c r="AN51" i="58"/>
  <c r="AN50" i="58"/>
  <c r="AN49" i="58"/>
  <c r="AN46" i="58"/>
  <c r="AN45" i="58"/>
  <c r="AN43" i="58"/>
  <c r="AN42" i="58"/>
  <c r="AN40" i="58"/>
  <c r="AN39" i="58"/>
  <c r="AN38" i="58"/>
  <c r="AN37" i="58"/>
  <c r="AN35" i="58"/>
  <c r="AN34" i="58"/>
  <c r="AN33" i="58"/>
  <c r="AN29" i="58"/>
  <c r="AN28" i="58"/>
  <c r="AN27" i="58"/>
  <c r="AN26" i="58"/>
  <c r="AN25" i="58"/>
  <c r="AN24" i="58"/>
  <c r="AN23" i="58"/>
  <c r="AN20" i="58"/>
  <c r="AN19" i="58"/>
  <c r="AN18" i="58"/>
  <c r="AN59" i="57"/>
  <c r="AN58" i="57"/>
  <c r="AN57" i="57"/>
  <c r="AN55" i="57"/>
  <c r="AN54" i="57"/>
  <c r="AN53" i="57"/>
  <c r="AN52" i="57"/>
  <c r="AN51" i="57"/>
  <c r="AN50" i="57"/>
  <c r="AN49" i="57"/>
  <c r="AN46" i="57"/>
  <c r="AN45" i="57"/>
  <c r="AN43" i="57"/>
  <c r="AN42" i="57"/>
  <c r="AN40" i="57"/>
  <c r="AN39" i="57"/>
  <c r="AN38" i="57"/>
  <c r="AN37" i="57"/>
  <c r="AN35" i="57"/>
  <c r="AN34" i="57"/>
  <c r="AN33" i="57"/>
  <c r="AN29" i="57"/>
  <c r="AN28" i="57"/>
  <c r="AN27" i="57"/>
  <c r="AN26" i="57"/>
  <c r="AN25" i="57"/>
  <c r="AN24" i="57"/>
  <c r="AN23" i="57"/>
  <c r="AN20" i="57"/>
  <c r="AN19" i="57"/>
  <c r="AN18" i="57"/>
  <c r="AN59" i="56"/>
  <c r="AN58" i="56"/>
  <c r="AN57" i="56"/>
  <c r="AN55" i="56"/>
  <c r="AN54" i="56"/>
  <c r="AN53" i="56"/>
  <c r="AN52" i="56"/>
  <c r="AN51" i="56"/>
  <c r="AN50" i="56"/>
  <c r="AN49" i="56"/>
  <c r="AN46" i="56"/>
  <c r="AN45" i="56"/>
  <c r="AN43" i="56"/>
  <c r="AN42" i="56"/>
  <c r="AN40" i="56"/>
  <c r="AN39" i="56"/>
  <c r="AN38" i="56"/>
  <c r="AN37" i="56"/>
  <c r="AN35" i="56"/>
  <c r="AN34" i="56"/>
  <c r="AN33" i="56"/>
  <c r="AN29" i="56"/>
  <c r="AN28" i="56"/>
  <c r="AN27" i="56"/>
  <c r="AN26" i="56"/>
  <c r="AN25" i="56"/>
  <c r="AN24" i="56"/>
  <c r="AN23" i="56"/>
  <c r="AN20" i="56"/>
  <c r="AN19" i="56"/>
  <c r="AN18" i="56"/>
  <c r="AN59" i="55"/>
  <c r="AN58" i="55"/>
  <c r="AN57" i="55"/>
  <c r="AN55" i="55"/>
  <c r="AN54" i="55"/>
  <c r="AN53" i="55"/>
  <c r="AN52" i="55"/>
  <c r="AN51" i="55"/>
  <c r="AN50" i="55"/>
  <c r="AN49" i="55"/>
  <c r="AN46" i="55"/>
  <c r="AN45" i="55"/>
  <c r="AN43" i="55"/>
  <c r="AN42" i="55"/>
  <c r="AN40" i="55"/>
  <c r="AN39" i="55"/>
  <c r="AN38" i="55"/>
  <c r="AN37" i="55"/>
  <c r="AN35" i="55"/>
  <c r="AN34" i="55"/>
  <c r="AN33" i="55"/>
  <c r="AN29" i="55"/>
  <c r="AN28" i="55"/>
  <c r="AN27" i="55"/>
  <c r="AN26" i="55"/>
  <c r="AN25" i="55"/>
  <c r="AN24" i="55"/>
  <c r="AN23" i="55"/>
  <c r="AN20" i="55"/>
  <c r="AN19" i="55"/>
  <c r="AN18" i="55"/>
  <c r="AN59" i="54"/>
  <c r="AN58" i="54"/>
  <c r="AN57" i="54"/>
  <c r="AN55" i="54"/>
  <c r="AN54" i="54"/>
  <c r="AN53" i="54"/>
  <c r="AN52" i="54"/>
  <c r="AN51" i="54"/>
  <c r="AN50" i="54"/>
  <c r="AN49" i="54"/>
  <c r="AN46" i="54"/>
  <c r="AN45" i="54"/>
  <c r="AN43" i="54"/>
  <c r="AN42" i="54"/>
  <c r="AN40" i="54"/>
  <c r="AN39" i="54"/>
  <c r="AN38" i="54"/>
  <c r="AN37" i="54"/>
  <c r="AN35" i="54"/>
  <c r="AN34" i="54"/>
  <c r="AN33" i="54"/>
  <c r="AN29" i="54"/>
  <c r="AN28" i="54"/>
  <c r="AN27" i="54"/>
  <c r="AN26" i="54"/>
  <c r="AN25" i="54"/>
  <c r="AN24" i="54"/>
  <c r="AN23" i="54"/>
  <c r="AN20" i="54"/>
  <c r="AN19" i="54"/>
  <c r="AN18" i="54"/>
  <c r="AN59" i="53"/>
  <c r="AN58" i="53"/>
  <c r="AN57" i="53"/>
  <c r="AN55" i="53"/>
  <c r="AN54" i="53"/>
  <c r="AN53" i="53"/>
  <c r="AN52" i="53"/>
  <c r="AN51" i="53"/>
  <c r="AN50" i="53"/>
  <c r="AN49" i="53"/>
  <c r="AN46" i="53"/>
  <c r="AN45" i="53"/>
  <c r="AN43" i="53"/>
  <c r="AN42" i="53"/>
  <c r="AN40" i="53"/>
  <c r="AN39" i="53"/>
  <c r="AN38" i="53"/>
  <c r="AN37" i="53"/>
  <c r="AN35" i="53"/>
  <c r="AN34" i="53"/>
  <c r="AN33" i="53"/>
  <c r="AN29" i="53"/>
  <c r="AN28" i="53"/>
  <c r="AN27" i="53"/>
  <c r="AN26" i="53"/>
  <c r="AN25" i="53"/>
  <c r="AN24" i="53"/>
  <c r="AN23" i="53"/>
  <c r="AN20" i="53"/>
  <c r="AN19" i="53"/>
  <c r="AN18" i="53"/>
  <c r="AN59" i="52"/>
  <c r="AN58" i="52"/>
  <c r="AN57" i="52"/>
  <c r="AN55" i="52"/>
  <c r="AN54" i="52"/>
  <c r="AN53" i="52"/>
  <c r="AN52" i="52"/>
  <c r="AN51" i="52"/>
  <c r="AN50" i="52"/>
  <c r="AN49" i="52"/>
  <c r="AN46" i="52"/>
  <c r="AN45" i="52"/>
  <c r="AN43" i="52"/>
  <c r="AN42" i="52"/>
  <c r="AN40" i="52"/>
  <c r="AN39" i="52"/>
  <c r="AN38" i="52"/>
  <c r="AN37" i="52"/>
  <c r="AN35" i="52"/>
  <c r="AN34" i="52"/>
  <c r="AN33" i="52"/>
  <c r="AN29" i="52"/>
  <c r="AN28" i="52"/>
  <c r="AN27" i="52"/>
  <c r="AN26" i="52"/>
  <c r="AN25" i="52"/>
  <c r="AN24" i="52"/>
  <c r="AN23" i="52"/>
  <c r="AN20" i="52"/>
  <c r="AN19" i="52"/>
  <c r="AN18" i="52"/>
  <c r="AN59" i="51"/>
  <c r="AN58" i="51"/>
  <c r="AN57" i="51"/>
  <c r="AN55" i="51"/>
  <c r="AN54" i="51"/>
  <c r="AN53" i="51"/>
  <c r="AN52" i="51"/>
  <c r="AN51" i="51"/>
  <c r="AN50" i="51"/>
  <c r="AN49" i="51"/>
  <c r="AN46" i="51"/>
  <c r="AN45" i="51"/>
  <c r="AN43" i="51"/>
  <c r="AN42" i="51"/>
  <c r="AN40" i="51"/>
  <c r="AN39" i="51"/>
  <c r="AN38" i="51"/>
  <c r="AN37" i="51"/>
  <c r="AN35" i="51"/>
  <c r="AN34" i="51"/>
  <c r="AN33" i="51"/>
  <c r="AN29" i="51"/>
  <c r="AN28" i="51"/>
  <c r="AN27" i="51"/>
  <c r="AN26" i="51"/>
  <c r="AN25" i="51"/>
  <c r="AN24" i="51"/>
  <c r="AN23" i="51"/>
  <c r="AN20" i="51"/>
  <c r="AN19" i="51"/>
  <c r="AN18" i="51"/>
  <c r="AN59" i="50"/>
  <c r="AN58" i="50"/>
  <c r="AN57" i="50"/>
  <c r="AN55" i="50"/>
  <c r="AN54" i="50"/>
  <c r="AN53" i="50"/>
  <c r="AN52" i="50"/>
  <c r="AN51" i="50"/>
  <c r="AN50" i="50"/>
  <c r="AN49" i="50"/>
  <c r="AN46" i="50"/>
  <c r="AN45" i="50"/>
  <c r="AN43" i="50"/>
  <c r="AN42" i="50"/>
  <c r="AN40" i="50"/>
  <c r="AN39" i="50"/>
  <c r="AN38" i="50"/>
  <c r="AN37" i="50"/>
  <c r="AN35" i="50"/>
  <c r="AN34" i="50"/>
  <c r="AN33" i="50"/>
  <c r="AN29" i="50"/>
  <c r="AN28" i="50"/>
  <c r="AN27" i="50"/>
  <c r="AN26" i="50"/>
  <c r="AN25" i="50"/>
  <c r="AN24" i="50"/>
  <c r="AN23" i="50"/>
  <c r="AN20" i="50"/>
  <c r="AN19" i="50"/>
  <c r="AN18" i="50"/>
  <c r="AN59" i="49"/>
  <c r="AN58" i="49"/>
  <c r="AN57" i="49"/>
  <c r="AN55" i="49"/>
  <c r="AN54" i="49"/>
  <c r="AN53" i="49"/>
  <c r="AN52" i="49"/>
  <c r="AN51" i="49"/>
  <c r="AN50" i="49"/>
  <c r="AN49" i="49"/>
  <c r="AN46" i="49"/>
  <c r="AN45" i="49"/>
  <c r="AN43" i="49"/>
  <c r="AN42" i="49"/>
  <c r="AN40" i="49"/>
  <c r="AN39" i="49"/>
  <c r="AN38" i="49"/>
  <c r="AN37" i="49"/>
  <c r="AN35" i="49"/>
  <c r="AN34" i="49"/>
  <c r="AN33" i="49"/>
  <c r="AN29" i="49"/>
  <c r="AN28" i="49"/>
  <c r="AN27" i="49"/>
  <c r="AN26" i="49"/>
  <c r="AN25" i="49"/>
  <c r="AN24" i="49"/>
  <c r="AN23" i="49"/>
  <c r="AN20" i="49"/>
  <c r="AN19" i="49"/>
  <c r="AN18" i="49"/>
  <c r="AN59" i="48"/>
  <c r="AN58" i="48"/>
  <c r="AN57" i="48"/>
  <c r="AN55" i="48"/>
  <c r="AN54" i="48"/>
  <c r="AN53" i="48"/>
  <c r="AN52" i="48"/>
  <c r="AN51" i="48"/>
  <c r="AN50" i="48"/>
  <c r="AN49" i="48"/>
  <c r="AN46" i="48"/>
  <c r="AN45" i="48"/>
  <c r="AN43" i="48"/>
  <c r="AN42" i="48"/>
  <c r="AN40" i="48"/>
  <c r="AN39" i="48"/>
  <c r="AN38" i="48"/>
  <c r="AN37" i="48"/>
  <c r="AN35" i="48"/>
  <c r="AN34" i="48"/>
  <c r="AN33" i="48"/>
  <c r="AN29" i="48"/>
  <c r="AN28" i="48"/>
  <c r="AN27" i="48"/>
  <c r="AN26" i="48"/>
  <c r="AN25" i="48"/>
  <c r="AN24" i="48"/>
  <c r="AN23" i="48"/>
  <c r="AN20" i="48"/>
  <c r="AN19" i="48"/>
  <c r="AN18" i="48"/>
  <c r="AN59" i="47"/>
  <c r="AN58" i="47"/>
  <c r="AN57" i="47"/>
  <c r="AN55" i="47"/>
  <c r="AN54" i="47"/>
  <c r="AN53" i="47"/>
  <c r="AN52" i="47"/>
  <c r="AN51" i="47"/>
  <c r="AN50" i="47"/>
  <c r="AN49" i="47"/>
  <c r="AN46" i="47"/>
  <c r="AN45" i="47"/>
  <c r="AN43" i="47"/>
  <c r="AN42" i="47"/>
  <c r="AN40" i="47"/>
  <c r="AN39" i="47"/>
  <c r="AN38" i="47"/>
  <c r="AN37" i="47"/>
  <c r="AN35" i="47"/>
  <c r="AN34" i="47"/>
  <c r="AN33" i="47"/>
  <c r="AN29" i="47"/>
  <c r="AN28" i="47"/>
  <c r="AN27" i="47"/>
  <c r="AN26" i="47"/>
  <c r="AN25" i="47"/>
  <c r="AN24" i="47"/>
  <c r="AN23" i="47"/>
  <c r="AN20" i="47"/>
  <c r="AN19" i="47"/>
  <c r="AN18" i="47"/>
  <c r="AN59" i="46"/>
  <c r="AN58" i="46"/>
  <c r="AN57" i="46"/>
  <c r="AN55" i="46"/>
  <c r="AN54" i="46"/>
  <c r="AN53" i="46"/>
  <c r="AN52" i="46"/>
  <c r="AN51" i="46"/>
  <c r="AN50" i="46"/>
  <c r="AN49" i="46"/>
  <c r="AN46" i="46"/>
  <c r="AN45" i="46"/>
  <c r="AN43" i="46"/>
  <c r="AN42" i="46"/>
  <c r="AN40" i="46"/>
  <c r="AN39" i="46"/>
  <c r="AN38" i="46"/>
  <c r="AN37" i="46"/>
  <c r="AN35" i="46"/>
  <c r="AN34" i="46"/>
  <c r="AN33" i="46"/>
  <c r="AN29" i="46"/>
  <c r="AN28" i="46"/>
  <c r="AN27" i="46"/>
  <c r="AN26" i="46"/>
  <c r="AN25" i="46"/>
  <c r="AN24" i="46"/>
  <c r="AN23" i="46"/>
  <c r="AN20" i="46"/>
  <c r="AN19" i="46"/>
  <c r="AN18" i="46"/>
  <c r="AN59" i="45"/>
  <c r="AN58" i="45"/>
  <c r="AN57" i="45"/>
  <c r="AN55" i="45"/>
  <c r="AN54" i="45"/>
  <c r="AN53" i="45"/>
  <c r="AN52" i="45"/>
  <c r="AN51" i="45"/>
  <c r="AN50" i="45"/>
  <c r="AN49" i="45"/>
  <c r="AN46" i="45"/>
  <c r="AN45" i="45"/>
  <c r="AN43" i="45"/>
  <c r="AN42" i="45"/>
  <c r="AN40" i="45"/>
  <c r="AN39" i="45"/>
  <c r="AN38" i="45"/>
  <c r="AN37" i="45"/>
  <c r="AN35" i="45"/>
  <c r="AN34" i="45"/>
  <c r="AN33" i="45"/>
  <c r="AN29" i="45"/>
  <c r="AN28" i="45"/>
  <c r="AN27" i="45"/>
  <c r="AN26" i="45"/>
  <c r="AN25" i="45"/>
  <c r="AN24" i="45"/>
  <c r="AN23" i="45"/>
  <c r="AN20" i="45"/>
  <c r="AN19" i="45"/>
  <c r="AN18" i="45"/>
  <c r="AN59" i="44"/>
  <c r="AN58" i="44"/>
  <c r="AN57" i="44"/>
  <c r="AN55" i="44"/>
  <c r="AN54" i="44"/>
  <c r="AN53" i="44"/>
  <c r="AN52" i="44"/>
  <c r="AN51" i="44"/>
  <c r="AN50" i="44"/>
  <c r="AN49" i="44"/>
  <c r="AN46" i="44"/>
  <c r="AN45" i="44"/>
  <c r="AN43" i="44"/>
  <c r="AN42" i="44"/>
  <c r="AN40" i="44"/>
  <c r="AN39" i="44"/>
  <c r="AN38" i="44"/>
  <c r="AN37" i="44"/>
  <c r="AN35" i="44"/>
  <c r="AN34" i="44"/>
  <c r="AN33" i="44"/>
  <c r="AN29" i="44"/>
  <c r="AN28" i="44"/>
  <c r="AN27" i="44"/>
  <c r="AN26" i="44"/>
  <c r="AN25" i="44"/>
  <c r="AN24" i="44"/>
  <c r="AN23" i="44"/>
  <c r="AN20" i="44"/>
  <c r="AN19" i="44"/>
  <c r="AN18" i="44"/>
  <c r="AN59" i="43"/>
  <c r="AN58" i="43"/>
  <c r="AN57" i="43"/>
  <c r="AN55" i="43"/>
  <c r="AN54" i="43"/>
  <c r="AN53" i="43"/>
  <c r="AN52" i="43"/>
  <c r="AN51" i="43"/>
  <c r="AN50" i="43"/>
  <c r="AN49" i="43"/>
  <c r="AN46" i="43"/>
  <c r="AN45" i="43"/>
  <c r="AN43" i="43"/>
  <c r="AN42" i="43"/>
  <c r="AN40" i="43"/>
  <c r="AN39" i="43"/>
  <c r="AN38" i="43"/>
  <c r="AN37" i="43"/>
  <c r="AN35" i="43"/>
  <c r="AN34" i="43"/>
  <c r="AN33" i="43"/>
  <c r="AN29" i="43"/>
  <c r="AN28" i="43"/>
  <c r="AN27" i="43"/>
  <c r="AN26" i="43"/>
  <c r="AN25" i="43"/>
  <c r="AN24" i="43"/>
  <c r="AN23" i="43"/>
  <c r="AN20" i="43"/>
  <c r="AN19" i="43"/>
  <c r="AN18" i="43"/>
  <c r="AN59" i="42"/>
  <c r="AN58" i="42"/>
  <c r="AN57" i="42"/>
  <c r="AN55" i="42"/>
  <c r="AN54" i="42"/>
  <c r="AN53" i="42"/>
  <c r="AN52" i="42"/>
  <c r="AN51" i="42"/>
  <c r="AN50" i="42"/>
  <c r="AN49" i="42"/>
  <c r="AN46" i="42"/>
  <c r="AN45" i="42"/>
  <c r="AN43" i="42"/>
  <c r="AN42" i="42"/>
  <c r="AN40" i="42"/>
  <c r="AN39" i="42"/>
  <c r="AN38" i="42"/>
  <c r="AN37" i="42"/>
  <c r="AN35" i="42"/>
  <c r="AN34" i="42"/>
  <c r="AN33" i="42"/>
  <c r="AN29" i="42"/>
  <c r="AN28" i="42"/>
  <c r="AN27" i="42"/>
  <c r="AN26" i="42"/>
  <c r="AN25" i="42"/>
  <c r="AN24" i="42"/>
  <c r="AN23" i="42"/>
  <c r="AN20" i="42"/>
  <c r="AN19" i="42"/>
  <c r="AN18" i="42"/>
  <c r="AN59" i="41"/>
  <c r="AN58" i="41"/>
  <c r="AN57" i="41"/>
  <c r="AN55" i="41"/>
  <c r="AN54" i="41"/>
  <c r="AN53" i="41"/>
  <c r="AN52" i="41"/>
  <c r="AN51" i="41"/>
  <c r="AN50" i="41"/>
  <c r="AN49" i="41"/>
  <c r="AN46" i="41"/>
  <c r="AN45" i="41"/>
  <c r="AN43" i="41"/>
  <c r="AN42" i="41"/>
  <c r="AN40" i="41"/>
  <c r="AN39" i="41"/>
  <c r="AN38" i="41"/>
  <c r="AN37" i="41"/>
  <c r="AN35" i="41"/>
  <c r="AN34" i="41"/>
  <c r="AN33" i="41"/>
  <c r="AN29" i="41"/>
  <c r="AN28" i="41"/>
  <c r="AN27" i="41"/>
  <c r="AN26" i="41"/>
  <c r="AN25" i="41"/>
  <c r="AN24" i="41"/>
  <c r="AN23" i="41"/>
  <c r="AN20" i="41"/>
  <c r="AN19" i="41"/>
  <c r="AN18" i="41"/>
  <c r="AN59" i="40"/>
  <c r="AN58" i="40"/>
  <c r="AN57" i="40"/>
  <c r="AN55" i="40"/>
  <c r="AN54" i="40"/>
  <c r="AN53" i="40"/>
  <c r="AN52" i="40"/>
  <c r="AN51" i="40"/>
  <c r="AN50" i="40"/>
  <c r="AN49" i="40"/>
  <c r="AN46" i="40"/>
  <c r="AN45" i="40"/>
  <c r="AN43" i="40"/>
  <c r="AN42" i="40"/>
  <c r="AN40" i="40"/>
  <c r="AN39" i="40"/>
  <c r="AN38" i="40"/>
  <c r="AN37" i="40"/>
  <c r="AN35" i="40"/>
  <c r="AN34" i="40"/>
  <c r="AN33" i="40"/>
  <c r="AN29" i="40"/>
  <c r="AN28" i="40"/>
  <c r="AN27" i="40"/>
  <c r="AN26" i="40"/>
  <c r="AN25" i="40"/>
  <c r="AN24" i="40"/>
  <c r="AN23" i="40"/>
  <c r="AN20" i="40"/>
  <c r="AN19" i="40"/>
  <c r="AN18" i="40"/>
  <c r="AN59" i="39"/>
  <c r="AN58" i="39"/>
  <c r="AN57" i="39"/>
  <c r="AN55" i="39"/>
  <c r="AN54" i="39"/>
  <c r="AN53" i="39"/>
  <c r="AN52" i="39"/>
  <c r="AN51" i="39"/>
  <c r="AN50" i="39"/>
  <c r="AN49" i="39"/>
  <c r="AN46" i="39"/>
  <c r="AN45" i="39"/>
  <c r="AN43" i="39"/>
  <c r="AN42" i="39"/>
  <c r="AN40" i="39"/>
  <c r="AN39" i="39"/>
  <c r="AN38" i="39"/>
  <c r="AN37" i="39"/>
  <c r="AN35" i="39"/>
  <c r="AN34" i="39"/>
  <c r="AN33" i="39"/>
  <c r="AN29" i="39"/>
  <c r="AN28" i="39"/>
  <c r="AN27" i="39"/>
  <c r="AN26" i="39"/>
  <c r="AN25" i="39"/>
  <c r="AN24" i="39"/>
  <c r="AN23" i="39"/>
  <c r="AN20" i="39"/>
  <c r="AN19" i="39"/>
  <c r="AN18" i="39"/>
  <c r="AN59" i="38"/>
  <c r="AN58" i="38"/>
  <c r="AN57" i="38"/>
  <c r="AN55" i="38"/>
  <c r="AN54" i="38"/>
  <c r="AN53" i="38"/>
  <c r="AN52" i="38"/>
  <c r="AN51" i="38"/>
  <c r="AN50" i="38"/>
  <c r="AN49" i="38"/>
  <c r="AN46" i="38"/>
  <c r="AN45" i="38"/>
  <c r="AN43" i="38"/>
  <c r="AN42" i="38"/>
  <c r="AN40" i="38"/>
  <c r="AN39" i="38"/>
  <c r="AN38" i="38"/>
  <c r="AN37" i="38"/>
  <c r="AN35" i="38"/>
  <c r="AN34" i="38"/>
  <c r="AN33" i="38"/>
  <c r="AN29" i="38"/>
  <c r="AN28" i="38"/>
  <c r="AN27" i="38"/>
  <c r="AN26" i="38"/>
  <c r="AN25" i="38"/>
  <c r="AN24" i="38"/>
  <c r="AN23" i="38"/>
  <c r="AN20" i="38"/>
  <c r="AN19" i="38"/>
  <c r="AN18" i="38"/>
  <c r="AN59" i="37"/>
  <c r="AN58" i="37"/>
  <c r="AN57" i="37"/>
  <c r="AN55" i="37"/>
  <c r="AN54" i="37"/>
  <c r="AN53" i="37"/>
  <c r="AN52" i="37"/>
  <c r="AN51" i="37"/>
  <c r="AN50" i="37"/>
  <c r="AN49" i="37"/>
  <c r="AN46" i="37"/>
  <c r="AN45" i="37"/>
  <c r="AN43" i="37"/>
  <c r="AN42" i="37"/>
  <c r="AN40" i="37"/>
  <c r="AN39" i="37"/>
  <c r="AN38" i="37"/>
  <c r="AN37" i="37"/>
  <c r="AN35" i="37"/>
  <c r="AN34" i="37"/>
  <c r="AN33" i="37"/>
  <c r="AN29" i="37"/>
  <c r="AN28" i="37"/>
  <c r="AN27" i="37"/>
  <c r="AN26" i="37"/>
  <c r="AN25" i="37"/>
  <c r="AN24" i="37"/>
  <c r="AN23" i="37"/>
  <c r="AN20" i="37"/>
  <c r="AN19" i="37"/>
  <c r="AN18" i="37"/>
  <c r="AN59" i="36"/>
  <c r="AN58" i="36"/>
  <c r="AN57" i="36"/>
  <c r="AN55" i="36"/>
  <c r="AN54" i="36"/>
  <c r="AN53" i="36"/>
  <c r="AN52" i="36"/>
  <c r="AN51" i="36"/>
  <c r="AN50" i="36"/>
  <c r="AN49" i="36"/>
  <c r="AN46" i="36"/>
  <c r="AN45" i="36"/>
  <c r="AN43" i="36"/>
  <c r="AN42" i="36"/>
  <c r="AN40" i="36"/>
  <c r="AN39" i="36"/>
  <c r="AN38" i="36"/>
  <c r="AN37" i="36"/>
  <c r="AN35" i="36"/>
  <c r="AN34" i="36"/>
  <c r="AN33" i="36"/>
  <c r="AN29" i="36"/>
  <c r="AN28" i="36"/>
  <c r="AN27" i="36"/>
  <c r="AN26" i="36"/>
  <c r="AN25" i="36"/>
  <c r="AN24" i="36"/>
  <c r="AN23" i="36"/>
  <c r="AN20" i="36"/>
  <c r="AN19" i="36"/>
  <c r="AN18" i="36"/>
  <c r="AN20" i="34"/>
  <c r="AN19" i="34"/>
  <c r="AN18" i="34"/>
  <c r="AM20" i="34"/>
  <c r="AM23" i="34"/>
  <c r="AN24" i="34"/>
  <c r="AN25" i="34"/>
  <c r="AN26" i="34"/>
  <c r="AN27" i="34"/>
  <c r="AN28" i="34"/>
  <c r="AN29" i="34"/>
  <c r="AN23" i="34"/>
  <c r="V72" i="82" l="1"/>
  <c r="V71" i="82" s="1"/>
  <c r="AN44" i="50"/>
  <c r="AN44" i="37"/>
  <c r="AN41" i="42"/>
  <c r="AN41" i="55"/>
  <c r="AN17" i="36"/>
  <c r="AN41" i="43"/>
  <c r="AN41" i="47"/>
  <c r="AN41" i="54"/>
  <c r="AN41" i="58"/>
  <c r="AN41" i="36"/>
  <c r="AN44" i="39"/>
  <c r="AN41" i="41"/>
  <c r="AN44" i="43"/>
  <c r="AN41" i="45"/>
  <c r="AN44" i="48"/>
  <c r="AN48" i="50"/>
  <c r="AN22" i="52"/>
  <c r="AN21" i="52" s="1"/>
  <c r="AN44" i="52"/>
  <c r="AN41" i="56"/>
  <c r="AN44" i="58"/>
  <c r="AN44" i="57"/>
  <c r="AN48" i="47"/>
  <c r="AN41" i="48"/>
  <c r="AN36" i="57"/>
  <c r="AN44" i="40"/>
  <c r="AN48" i="41"/>
  <c r="AN41" i="44"/>
  <c r="AN17" i="45"/>
  <c r="AN41" i="50"/>
  <c r="AN44" i="53"/>
  <c r="AN17" i="54"/>
  <c r="AN44" i="54"/>
  <c r="AN17" i="55"/>
  <c r="AN36" i="55"/>
  <c r="AN36" i="39"/>
  <c r="AN36" i="50"/>
  <c r="AN48" i="53"/>
  <c r="AN17" i="57"/>
  <c r="AN22" i="36"/>
  <c r="AN21" i="36" s="1"/>
  <c r="AN44" i="36"/>
  <c r="AN41" i="38"/>
  <c r="AN48" i="38"/>
  <c r="AN22" i="39"/>
  <c r="AN21" i="39" s="1"/>
  <c r="AN48" i="39"/>
  <c r="AN41" i="40"/>
  <c r="AN48" i="43"/>
  <c r="AN22" i="44"/>
  <c r="AN21" i="44" s="1"/>
  <c r="AN22" i="45"/>
  <c r="AN21" i="45" s="1"/>
  <c r="AN44" i="45"/>
  <c r="AN44" i="47"/>
  <c r="AN44" i="49"/>
  <c r="AN41" i="52"/>
  <c r="AN36" i="56"/>
  <c r="AN44" i="56"/>
  <c r="AN41" i="57"/>
  <c r="AN48" i="57"/>
  <c r="AN22" i="58"/>
  <c r="AN21" i="58" s="1"/>
  <c r="AN48" i="37"/>
  <c r="AN48" i="49"/>
  <c r="AN17" i="50"/>
  <c r="AN48" i="51"/>
  <c r="AN48" i="56"/>
  <c r="AN36" i="37"/>
  <c r="AN41" i="37"/>
  <c r="AN17" i="38"/>
  <c r="AN44" i="41"/>
  <c r="AN17" i="42"/>
  <c r="AN44" i="42"/>
  <c r="AN17" i="43"/>
  <c r="AN36" i="43"/>
  <c r="AN44" i="44"/>
  <c r="AN48" i="44"/>
  <c r="AN41" i="46"/>
  <c r="AN48" i="46"/>
  <c r="AN22" i="47"/>
  <c r="AN21" i="47" s="1"/>
  <c r="AN36" i="49"/>
  <c r="AN41" i="51"/>
  <c r="AN17" i="52"/>
  <c r="AN48" i="55"/>
  <c r="AN22" i="56"/>
  <c r="AN21" i="56" s="1"/>
  <c r="AN48" i="58"/>
  <c r="AN17" i="37"/>
  <c r="AN22" i="43"/>
  <c r="AN21" i="43" s="1"/>
  <c r="AN17" i="46"/>
  <c r="AN17" i="48"/>
  <c r="AN36" i="48"/>
  <c r="AN41" i="49"/>
  <c r="AN22" i="50"/>
  <c r="AN21" i="50" s="1"/>
  <c r="AN36" i="53"/>
  <c r="AN36" i="36"/>
  <c r="AN22" i="37"/>
  <c r="AN21" i="37" s="1"/>
  <c r="AN44" i="38"/>
  <c r="AN17" i="39"/>
  <c r="AN48" i="40"/>
  <c r="AN17" i="41"/>
  <c r="AN36" i="41"/>
  <c r="AN48" i="42"/>
  <c r="AN17" i="44"/>
  <c r="AN36" i="44"/>
  <c r="AN36" i="45"/>
  <c r="AN22" i="46"/>
  <c r="AN21" i="46" s="1"/>
  <c r="AN48" i="48"/>
  <c r="AN17" i="51"/>
  <c r="AN36" i="51"/>
  <c r="AN36" i="52"/>
  <c r="AN48" i="54"/>
  <c r="AN17" i="56"/>
  <c r="AN22" i="57"/>
  <c r="AN21" i="57" s="1"/>
  <c r="AN22" i="38"/>
  <c r="AN21" i="38" s="1"/>
  <c r="AN17" i="40"/>
  <c r="AN36" i="40"/>
  <c r="AN36" i="42"/>
  <c r="AN36" i="46"/>
  <c r="AN17" i="49"/>
  <c r="AN17" i="53"/>
  <c r="AN36" i="54"/>
  <c r="AN22" i="55"/>
  <c r="AN21" i="55" s="1"/>
  <c r="AN48" i="36"/>
  <c r="AN36" i="38"/>
  <c r="AN22" i="40"/>
  <c r="AN21" i="40" s="1"/>
  <c r="AN22" i="41"/>
  <c r="AN21" i="41" s="1"/>
  <c r="AN22" i="42"/>
  <c r="AN21" i="42" s="1"/>
  <c r="AN48" i="45"/>
  <c r="AN17" i="47"/>
  <c r="AN36" i="47"/>
  <c r="AN22" i="48"/>
  <c r="AN21" i="48" s="1"/>
  <c r="AN22" i="49"/>
  <c r="AN21" i="49" s="1"/>
  <c r="AN22" i="51"/>
  <c r="AN21" i="51" s="1"/>
  <c r="AN48" i="52"/>
  <c r="AN22" i="53"/>
  <c r="AN21" i="53" s="1"/>
  <c r="AN22" i="54"/>
  <c r="AN21" i="54" s="1"/>
  <c r="AN17" i="58"/>
  <c r="AN36" i="58"/>
  <c r="W72" i="82" l="1"/>
  <c r="W71" i="82" s="1"/>
  <c r="AN44" i="51"/>
  <c r="AN41" i="53"/>
  <c r="AN44" i="55"/>
  <c r="AN41" i="39"/>
  <c r="AN44" i="46"/>
  <c r="X72" i="82" l="1"/>
  <c r="X71" i="82" s="1"/>
  <c r="D10" i="35"/>
  <c r="Y72" i="82" l="1"/>
  <c r="Y71" i="82" s="1"/>
  <c r="AN15" i="57"/>
  <c r="AN15" i="53"/>
  <c r="AN15" i="51"/>
  <c r="AN15" i="47"/>
  <c r="AN15" i="43"/>
  <c r="AN15" i="39"/>
  <c r="AN15" i="58"/>
  <c r="AN15" i="56"/>
  <c r="AN15" i="54"/>
  <c r="AN15" i="52"/>
  <c r="AN15" i="50"/>
  <c r="AN15" i="48"/>
  <c r="AN15" i="46"/>
  <c r="AN15" i="44"/>
  <c r="AN15" i="42"/>
  <c r="AN15" i="40"/>
  <c r="AN15" i="38"/>
  <c r="AN15" i="36"/>
  <c r="AN15" i="55"/>
  <c r="AN15" i="49"/>
  <c r="AN15" i="45"/>
  <c r="AN15" i="41"/>
  <c r="AN15" i="37"/>
  <c r="Z72" i="82" l="1"/>
  <c r="Z71" i="82" s="1"/>
  <c r="D24" i="35"/>
  <c r="D23" i="35"/>
  <c r="D21" i="35"/>
  <c r="D20" i="35"/>
  <c r="D19" i="35"/>
  <c r="D18" i="35"/>
  <c r="D17" i="35"/>
  <c r="D16" i="35"/>
  <c r="D15" i="35"/>
  <c r="D14" i="35"/>
  <c r="D13" i="35"/>
  <c r="D12" i="35"/>
  <c r="D9" i="35"/>
  <c r="D8" i="35"/>
  <c r="D7" i="35"/>
  <c r="D6" i="35"/>
  <c r="D5" i="35"/>
  <c r="D4" i="35"/>
  <c r="D2" i="35"/>
  <c r="AN8" i="34"/>
  <c r="AA72" i="82" l="1"/>
  <c r="AA71" i="82" s="1"/>
  <c r="AN14" i="58"/>
  <c r="AN14" i="54"/>
  <c r="AN14" i="50"/>
  <c r="AN14" i="46"/>
  <c r="AN14" i="42"/>
  <c r="AN14" i="38"/>
  <c r="AN14" i="56"/>
  <c r="AN14" i="48"/>
  <c r="AN14" i="40"/>
  <c r="AN14" i="36"/>
  <c r="AN14" i="53"/>
  <c r="AN14" i="45"/>
  <c r="AN14" i="37"/>
  <c r="AN14" i="55"/>
  <c r="AN14" i="51"/>
  <c r="AN14" i="47"/>
  <c r="AN14" i="43"/>
  <c r="AN14" i="39"/>
  <c r="AN14" i="52"/>
  <c r="AN14" i="44"/>
  <c r="AN14" i="57"/>
  <c r="AN14" i="49"/>
  <c r="AN14" i="41"/>
  <c r="AN13" i="57"/>
  <c r="AN13" i="55"/>
  <c r="AN13" i="53"/>
  <c r="AN13" i="51"/>
  <c r="AN13" i="49"/>
  <c r="AN13" i="47"/>
  <c r="AN13" i="45"/>
  <c r="AN13" i="44"/>
  <c r="AN13" i="42"/>
  <c r="AN13" i="39"/>
  <c r="AN13" i="37"/>
  <c r="AN13" i="58"/>
  <c r="AN13" i="56"/>
  <c r="AN13" i="54"/>
  <c r="AN13" i="52"/>
  <c r="AN13" i="50"/>
  <c r="AN13" i="48"/>
  <c r="AN13" i="46"/>
  <c r="AN13" i="43"/>
  <c r="AN13" i="41"/>
  <c r="AN13" i="40"/>
  <c r="AN13" i="38"/>
  <c r="AN13" i="36"/>
  <c r="AN12" i="56"/>
  <c r="AN12" i="52"/>
  <c r="AN12" i="48"/>
  <c r="AN12" i="44"/>
  <c r="AN12" i="40"/>
  <c r="AN12" i="36"/>
  <c r="AN12" i="50"/>
  <c r="AN12" i="38"/>
  <c r="AN12" i="53"/>
  <c r="AN12" i="45"/>
  <c r="AN12" i="37"/>
  <c r="AN12" i="55"/>
  <c r="AN12" i="51"/>
  <c r="AN12" i="47"/>
  <c r="AN12" i="43"/>
  <c r="AN12" i="39"/>
  <c r="AN12" i="58"/>
  <c r="AN12" i="54"/>
  <c r="AN12" i="46"/>
  <c r="AN12" i="42"/>
  <c r="AN12" i="57"/>
  <c r="AN12" i="49"/>
  <c r="AN12" i="41"/>
  <c r="AN11" i="57"/>
  <c r="AN11" i="53"/>
  <c r="AN11" i="49"/>
  <c r="AN11" i="45"/>
  <c r="AN11" i="41"/>
  <c r="AN11" i="37"/>
  <c r="AN11" i="58"/>
  <c r="AN11" i="56"/>
  <c r="AN11" i="54"/>
  <c r="AN11" i="52"/>
  <c r="AN11" i="50"/>
  <c r="AN11" i="48"/>
  <c r="AN11" i="46"/>
  <c r="AN11" i="44"/>
  <c r="AN11" i="42"/>
  <c r="AN11" i="40"/>
  <c r="AN11" i="38"/>
  <c r="AN11" i="36"/>
  <c r="AN11" i="55"/>
  <c r="AN11" i="51"/>
  <c r="AN11" i="47"/>
  <c r="AN11" i="43"/>
  <c r="AN11" i="39"/>
  <c r="AN10" i="58"/>
  <c r="AN10" i="54"/>
  <c r="AN10" i="51"/>
  <c r="AN10" i="50"/>
  <c r="AN10" i="48"/>
  <c r="AN10" i="45"/>
  <c r="AN10" i="44"/>
  <c r="AN10" i="42"/>
  <c r="AN10" i="40"/>
  <c r="AN10" i="38"/>
  <c r="AN10" i="36"/>
  <c r="AN10" i="57"/>
  <c r="AN10" i="56"/>
  <c r="AN10" i="55"/>
  <c r="AN10" i="53"/>
  <c r="AN10" i="52"/>
  <c r="AN10" i="49"/>
  <c r="AN10" i="47"/>
  <c r="AN10" i="46"/>
  <c r="AN10" i="43"/>
  <c r="AN10" i="41"/>
  <c r="AN10" i="39"/>
  <c r="AN10" i="37"/>
  <c r="AN9" i="56"/>
  <c r="AN9" i="52"/>
  <c r="AN9" i="48"/>
  <c r="AN9" i="44"/>
  <c r="AN9" i="40"/>
  <c r="AN9" i="36"/>
  <c r="AN9" i="55"/>
  <c r="AN9" i="51"/>
  <c r="AN9" i="47"/>
  <c r="AN9" i="43"/>
  <c r="AN9" i="39"/>
  <c r="AN9" i="58"/>
  <c r="AN9" i="54"/>
  <c r="AN9" i="50"/>
  <c r="AN9" i="46"/>
  <c r="AN9" i="42"/>
  <c r="AN9" i="38"/>
  <c r="AN9" i="57"/>
  <c r="AN9" i="53"/>
  <c r="AN9" i="49"/>
  <c r="AN9" i="45"/>
  <c r="AN9" i="41"/>
  <c r="AN9" i="37"/>
  <c r="AN8" i="58"/>
  <c r="AN8" i="54"/>
  <c r="AN8" i="50"/>
  <c r="AN8" i="46"/>
  <c r="AN8" i="42"/>
  <c r="AN8" i="38"/>
  <c r="AN8" i="55"/>
  <c r="AN8" i="47"/>
  <c r="AN8" i="39"/>
  <c r="AN8" i="56"/>
  <c r="AN8" i="48"/>
  <c r="AN8" i="40"/>
  <c r="AN8" i="57"/>
  <c r="AN8" i="53"/>
  <c r="AN8" i="49"/>
  <c r="AN8" i="45"/>
  <c r="AN8" i="41"/>
  <c r="AN8" i="37"/>
  <c r="AN8" i="51"/>
  <c r="AN8" i="43"/>
  <c r="AN8" i="52"/>
  <c r="AN8" i="44"/>
  <c r="AN8" i="36"/>
  <c r="F32" i="34"/>
  <c r="F31" i="52"/>
  <c r="AJ32" i="70"/>
  <c r="AI32" i="70"/>
  <c r="AH32" i="70"/>
  <c r="AG32" i="70"/>
  <c r="AF32" i="70"/>
  <c r="AE32" i="70"/>
  <c r="AD32" i="70"/>
  <c r="AC32" i="70"/>
  <c r="AB32" i="70"/>
  <c r="AA32" i="70"/>
  <c r="Z32" i="70"/>
  <c r="Y32" i="70"/>
  <c r="X32" i="70"/>
  <c r="W32" i="70"/>
  <c r="V32" i="70"/>
  <c r="U32" i="70"/>
  <c r="T32" i="70"/>
  <c r="S32" i="70"/>
  <c r="R32" i="70"/>
  <c r="Q32" i="70"/>
  <c r="P32" i="70"/>
  <c r="O32" i="70"/>
  <c r="N32" i="70"/>
  <c r="M32" i="70"/>
  <c r="L32" i="70"/>
  <c r="K32" i="70"/>
  <c r="J32" i="70"/>
  <c r="I32" i="70"/>
  <c r="H32" i="70"/>
  <c r="G32" i="70"/>
  <c r="F32" i="70"/>
  <c r="AJ31" i="70"/>
  <c r="AI31" i="70"/>
  <c r="AH31" i="70"/>
  <c r="AG31" i="70"/>
  <c r="AF31" i="70"/>
  <c r="AE31" i="70"/>
  <c r="AD31" i="70"/>
  <c r="AC31" i="70"/>
  <c r="AB31" i="70"/>
  <c r="AA31" i="70"/>
  <c r="Z31" i="70"/>
  <c r="Y31" i="70"/>
  <c r="X31" i="70"/>
  <c r="W31" i="70"/>
  <c r="V31" i="70"/>
  <c r="U31" i="70"/>
  <c r="T31" i="70"/>
  <c r="S31" i="70"/>
  <c r="R31" i="70"/>
  <c r="Q31" i="70"/>
  <c r="P31" i="70"/>
  <c r="O31" i="70"/>
  <c r="N31" i="70"/>
  <c r="M31" i="70"/>
  <c r="L31" i="70"/>
  <c r="K31" i="70"/>
  <c r="J31" i="70"/>
  <c r="I31" i="70"/>
  <c r="H31" i="70"/>
  <c r="G31" i="70"/>
  <c r="F31" i="70"/>
  <c r="AJ32" i="69"/>
  <c r="AI32" i="69"/>
  <c r="AH32" i="69"/>
  <c r="AG32" i="69"/>
  <c r="AF32" i="69"/>
  <c r="AE32" i="69"/>
  <c r="AD32" i="69"/>
  <c r="AC32" i="69"/>
  <c r="AB32" i="69"/>
  <c r="AA32" i="69"/>
  <c r="Z32" i="69"/>
  <c r="Y32" i="69"/>
  <c r="X32" i="69"/>
  <c r="W32" i="69"/>
  <c r="V32" i="69"/>
  <c r="U32" i="69"/>
  <c r="T32" i="69"/>
  <c r="S32" i="69"/>
  <c r="R32" i="69"/>
  <c r="Q32" i="69"/>
  <c r="P32" i="69"/>
  <c r="O32" i="69"/>
  <c r="N32" i="69"/>
  <c r="M32" i="69"/>
  <c r="L32" i="69"/>
  <c r="K32" i="69"/>
  <c r="J32" i="69"/>
  <c r="I32" i="69"/>
  <c r="H32" i="69"/>
  <c r="G32" i="69"/>
  <c r="F32" i="69"/>
  <c r="AJ31" i="69"/>
  <c r="AI31" i="69"/>
  <c r="AH31" i="69"/>
  <c r="AG31" i="69"/>
  <c r="AF31" i="69"/>
  <c r="AE31" i="69"/>
  <c r="AD31" i="69"/>
  <c r="AC31" i="69"/>
  <c r="AB31" i="69"/>
  <c r="AA31" i="69"/>
  <c r="Z31" i="69"/>
  <c r="Y31" i="69"/>
  <c r="X31" i="69"/>
  <c r="W31" i="69"/>
  <c r="V31" i="69"/>
  <c r="U31" i="69"/>
  <c r="T31" i="69"/>
  <c r="S31" i="69"/>
  <c r="R31" i="69"/>
  <c r="Q31" i="69"/>
  <c r="P31" i="69"/>
  <c r="O31" i="69"/>
  <c r="N31" i="69"/>
  <c r="M31" i="69"/>
  <c r="L31" i="69"/>
  <c r="K31" i="69"/>
  <c r="J31" i="69"/>
  <c r="I31" i="69"/>
  <c r="H31" i="69"/>
  <c r="G31" i="69"/>
  <c r="F31" i="69"/>
  <c r="AJ32" i="68"/>
  <c r="AI32" i="68"/>
  <c r="AH32" i="68"/>
  <c r="AG32" i="68"/>
  <c r="AF32" i="68"/>
  <c r="AE32" i="68"/>
  <c r="AD32" i="68"/>
  <c r="AC32" i="68"/>
  <c r="AB32" i="68"/>
  <c r="AA32" i="68"/>
  <c r="Z32" i="68"/>
  <c r="Y32" i="68"/>
  <c r="X32" i="68"/>
  <c r="W32" i="68"/>
  <c r="V32" i="68"/>
  <c r="U32" i="68"/>
  <c r="T32" i="68"/>
  <c r="S32" i="68"/>
  <c r="R32" i="68"/>
  <c r="Q32" i="68"/>
  <c r="P32" i="68"/>
  <c r="O32" i="68"/>
  <c r="N32" i="68"/>
  <c r="M32" i="68"/>
  <c r="L32" i="68"/>
  <c r="K32" i="68"/>
  <c r="J32" i="68"/>
  <c r="I32" i="68"/>
  <c r="H32" i="68"/>
  <c r="G32" i="68"/>
  <c r="F32" i="68"/>
  <c r="AJ31" i="68"/>
  <c r="AI31" i="68"/>
  <c r="AH31" i="68"/>
  <c r="AG31" i="68"/>
  <c r="AF31" i="68"/>
  <c r="AE31" i="68"/>
  <c r="AD31" i="68"/>
  <c r="AC31" i="68"/>
  <c r="AB31" i="68"/>
  <c r="AA31" i="68"/>
  <c r="Z31" i="68"/>
  <c r="Y31" i="68"/>
  <c r="X31" i="68"/>
  <c r="W31" i="68"/>
  <c r="V31" i="68"/>
  <c r="U31" i="68"/>
  <c r="T31" i="68"/>
  <c r="S31" i="68"/>
  <c r="R31" i="68"/>
  <c r="Q31" i="68"/>
  <c r="P31" i="68"/>
  <c r="O31" i="68"/>
  <c r="N31" i="68"/>
  <c r="M31" i="68"/>
  <c r="L31" i="68"/>
  <c r="K31" i="68"/>
  <c r="J31" i="68"/>
  <c r="I31" i="68"/>
  <c r="H31" i="68"/>
  <c r="G31" i="68"/>
  <c r="F31" i="68"/>
  <c r="AJ32" i="67"/>
  <c r="AI32" i="67"/>
  <c r="AH32" i="67"/>
  <c r="AG32" i="67"/>
  <c r="AF32" i="67"/>
  <c r="AE32" i="67"/>
  <c r="AD32" i="67"/>
  <c r="AC32" i="67"/>
  <c r="AB32" i="67"/>
  <c r="AA32" i="67"/>
  <c r="Z32" i="67"/>
  <c r="Y32" i="67"/>
  <c r="X32" i="67"/>
  <c r="W32" i="67"/>
  <c r="V32" i="67"/>
  <c r="U32" i="67"/>
  <c r="T32" i="67"/>
  <c r="S32" i="67"/>
  <c r="R32" i="67"/>
  <c r="Q32" i="67"/>
  <c r="P32" i="67"/>
  <c r="O32" i="67"/>
  <c r="N32" i="67"/>
  <c r="M32" i="67"/>
  <c r="L32" i="67"/>
  <c r="K32" i="67"/>
  <c r="J32" i="67"/>
  <c r="I32" i="67"/>
  <c r="H32" i="67"/>
  <c r="G32" i="67"/>
  <c r="F32" i="67"/>
  <c r="AJ31" i="67"/>
  <c r="AI31" i="67"/>
  <c r="AH31" i="67"/>
  <c r="AG31" i="67"/>
  <c r="AF31" i="67"/>
  <c r="AE31" i="67"/>
  <c r="AD31" i="67"/>
  <c r="AC31" i="67"/>
  <c r="AB31" i="67"/>
  <c r="AA31" i="67"/>
  <c r="Z31" i="67"/>
  <c r="Y31" i="67"/>
  <c r="X31" i="67"/>
  <c r="W31" i="67"/>
  <c r="V31" i="67"/>
  <c r="U31" i="67"/>
  <c r="T31" i="67"/>
  <c r="S31" i="67"/>
  <c r="R31" i="67"/>
  <c r="Q31" i="67"/>
  <c r="P31" i="67"/>
  <c r="O31" i="67"/>
  <c r="N31" i="67"/>
  <c r="M31" i="67"/>
  <c r="L31" i="67"/>
  <c r="K31" i="67"/>
  <c r="J31" i="67"/>
  <c r="I31" i="67"/>
  <c r="H31" i="67"/>
  <c r="G31" i="67"/>
  <c r="F31" i="67"/>
  <c r="AJ32" i="58"/>
  <c r="AI32" i="58"/>
  <c r="AH32" i="58"/>
  <c r="AG32" i="58"/>
  <c r="AF32" i="58"/>
  <c r="AE32" i="58"/>
  <c r="AD32" i="58"/>
  <c r="AC32" i="58"/>
  <c r="AB32" i="58"/>
  <c r="AA32" i="58"/>
  <c r="Z32" i="58"/>
  <c r="Y32" i="58"/>
  <c r="X32" i="58"/>
  <c r="W32" i="58"/>
  <c r="V32" i="58"/>
  <c r="U32" i="58"/>
  <c r="T32" i="58"/>
  <c r="S32" i="58"/>
  <c r="R32" i="58"/>
  <c r="Q32" i="58"/>
  <c r="P32" i="58"/>
  <c r="O32" i="58"/>
  <c r="N32" i="58"/>
  <c r="M32" i="58"/>
  <c r="L32" i="58"/>
  <c r="K32" i="58"/>
  <c r="J32" i="58"/>
  <c r="I32" i="58"/>
  <c r="H32" i="58"/>
  <c r="G32" i="58"/>
  <c r="F32" i="58"/>
  <c r="AJ31" i="58"/>
  <c r="AI31" i="58"/>
  <c r="AH31" i="58"/>
  <c r="AG31" i="58"/>
  <c r="AF31" i="58"/>
  <c r="AE31" i="58"/>
  <c r="AD31" i="58"/>
  <c r="AC31" i="58"/>
  <c r="AB31" i="58"/>
  <c r="AA31" i="58"/>
  <c r="Z31" i="58"/>
  <c r="Y31" i="58"/>
  <c r="X31" i="58"/>
  <c r="W31" i="58"/>
  <c r="V31" i="58"/>
  <c r="U31" i="58"/>
  <c r="T31" i="58"/>
  <c r="S31" i="58"/>
  <c r="R31" i="58"/>
  <c r="Q31" i="58"/>
  <c r="P31" i="58"/>
  <c r="O31" i="58"/>
  <c r="N31" i="58"/>
  <c r="M31" i="58"/>
  <c r="L31" i="58"/>
  <c r="K31" i="58"/>
  <c r="J31" i="58"/>
  <c r="I31" i="58"/>
  <c r="H31" i="58"/>
  <c r="G31" i="58"/>
  <c r="F31" i="58"/>
  <c r="AJ32" i="57"/>
  <c r="AI32" i="57"/>
  <c r="AH32" i="57"/>
  <c r="AG32" i="57"/>
  <c r="AF32" i="57"/>
  <c r="AE32" i="57"/>
  <c r="AD32" i="57"/>
  <c r="AC32" i="57"/>
  <c r="AB32" i="57"/>
  <c r="AA32" i="57"/>
  <c r="Z32" i="57"/>
  <c r="Y32" i="57"/>
  <c r="X32" i="57"/>
  <c r="W32" i="57"/>
  <c r="V32" i="57"/>
  <c r="U32" i="57"/>
  <c r="T32" i="57"/>
  <c r="S32" i="57"/>
  <c r="R32" i="57"/>
  <c r="Q32" i="57"/>
  <c r="P32" i="57"/>
  <c r="O32" i="57"/>
  <c r="N32" i="57"/>
  <c r="M32" i="57"/>
  <c r="L32" i="57"/>
  <c r="K32" i="57"/>
  <c r="J32" i="57"/>
  <c r="I32" i="57"/>
  <c r="H32" i="57"/>
  <c r="G32" i="57"/>
  <c r="F32" i="57"/>
  <c r="AJ31" i="57"/>
  <c r="AI31" i="57"/>
  <c r="AH31" i="57"/>
  <c r="AG31" i="57"/>
  <c r="AF31" i="57"/>
  <c r="AE31" i="57"/>
  <c r="AD31" i="57"/>
  <c r="AC31" i="57"/>
  <c r="AB31" i="57"/>
  <c r="AA31" i="57"/>
  <c r="Z31" i="57"/>
  <c r="Y31" i="57"/>
  <c r="X31" i="57"/>
  <c r="W31" i="57"/>
  <c r="V31" i="57"/>
  <c r="U31" i="57"/>
  <c r="T31" i="57"/>
  <c r="S31" i="57"/>
  <c r="R31" i="57"/>
  <c r="Q31" i="57"/>
  <c r="P31" i="57"/>
  <c r="O31" i="57"/>
  <c r="N31" i="57"/>
  <c r="M31" i="57"/>
  <c r="L31" i="57"/>
  <c r="K31" i="57"/>
  <c r="J31" i="57"/>
  <c r="I31" i="57"/>
  <c r="H31" i="57"/>
  <c r="G31" i="57"/>
  <c r="F31" i="57"/>
  <c r="AJ32" i="56"/>
  <c r="AI32" i="56"/>
  <c r="AH32" i="56"/>
  <c r="AG32" i="56"/>
  <c r="AF32" i="56"/>
  <c r="AE32" i="56"/>
  <c r="AD32" i="56"/>
  <c r="AC32" i="56"/>
  <c r="AB32" i="56"/>
  <c r="AA32" i="56"/>
  <c r="Z32" i="56"/>
  <c r="Y32" i="56"/>
  <c r="X32" i="56"/>
  <c r="W32" i="56"/>
  <c r="V32" i="56"/>
  <c r="U32" i="56"/>
  <c r="T32" i="56"/>
  <c r="S32" i="56"/>
  <c r="R32" i="56"/>
  <c r="Q32" i="56"/>
  <c r="P32" i="56"/>
  <c r="O32" i="56"/>
  <c r="N32" i="56"/>
  <c r="M32" i="56"/>
  <c r="L32" i="56"/>
  <c r="K32" i="56"/>
  <c r="J32" i="56"/>
  <c r="I32" i="56"/>
  <c r="H32" i="56"/>
  <c r="G32" i="56"/>
  <c r="F32" i="56"/>
  <c r="AJ31" i="56"/>
  <c r="AI31" i="56"/>
  <c r="AH31" i="56"/>
  <c r="AG31" i="56"/>
  <c r="AF31" i="56"/>
  <c r="AE31" i="56"/>
  <c r="AD31" i="56"/>
  <c r="AC31" i="56"/>
  <c r="AB31" i="56"/>
  <c r="AA31" i="56"/>
  <c r="Z31" i="56"/>
  <c r="Y31" i="56"/>
  <c r="X31" i="56"/>
  <c r="W31" i="56"/>
  <c r="V31" i="56"/>
  <c r="U31" i="56"/>
  <c r="T31" i="56"/>
  <c r="S31" i="56"/>
  <c r="R31" i="56"/>
  <c r="Q31" i="56"/>
  <c r="P31" i="56"/>
  <c r="O31" i="56"/>
  <c r="N31" i="56"/>
  <c r="M31" i="56"/>
  <c r="L31" i="56"/>
  <c r="K31" i="56"/>
  <c r="J31" i="56"/>
  <c r="I31" i="56"/>
  <c r="H31" i="56"/>
  <c r="G31" i="56"/>
  <c r="F31" i="56"/>
  <c r="AJ32" i="55"/>
  <c r="AI32" i="55"/>
  <c r="AH32" i="55"/>
  <c r="AG32" i="55"/>
  <c r="AF32" i="55"/>
  <c r="AE32" i="55"/>
  <c r="AD32" i="55"/>
  <c r="AC32" i="55"/>
  <c r="AB32" i="55"/>
  <c r="AA32" i="55"/>
  <c r="Z32" i="55"/>
  <c r="Y32" i="55"/>
  <c r="X32" i="55"/>
  <c r="W32" i="55"/>
  <c r="V32" i="55"/>
  <c r="U32" i="55"/>
  <c r="T32" i="55"/>
  <c r="S32" i="55"/>
  <c r="R32" i="55"/>
  <c r="Q32" i="55"/>
  <c r="P32" i="55"/>
  <c r="O32" i="55"/>
  <c r="N32" i="55"/>
  <c r="M32" i="55"/>
  <c r="L32" i="55"/>
  <c r="K32" i="55"/>
  <c r="J32" i="55"/>
  <c r="I32" i="55"/>
  <c r="H32" i="55"/>
  <c r="G32" i="55"/>
  <c r="F32" i="55"/>
  <c r="AJ31" i="55"/>
  <c r="AI31" i="55"/>
  <c r="AH31" i="55"/>
  <c r="AG31" i="55"/>
  <c r="AF31" i="55"/>
  <c r="AE31" i="55"/>
  <c r="AD31" i="55"/>
  <c r="AC31" i="55"/>
  <c r="AB31" i="55"/>
  <c r="AA31" i="55"/>
  <c r="Z31" i="55"/>
  <c r="Y31" i="55"/>
  <c r="X31" i="55"/>
  <c r="W31" i="55"/>
  <c r="V31" i="55"/>
  <c r="U31" i="55"/>
  <c r="T31" i="55"/>
  <c r="S31" i="55"/>
  <c r="R31" i="55"/>
  <c r="Q31" i="55"/>
  <c r="P31" i="55"/>
  <c r="O31" i="55"/>
  <c r="N31" i="55"/>
  <c r="M31" i="55"/>
  <c r="L31" i="55"/>
  <c r="K31" i="55"/>
  <c r="J31" i="55"/>
  <c r="I31" i="55"/>
  <c r="H31" i="55"/>
  <c r="G31" i="55"/>
  <c r="F31" i="55"/>
  <c r="AJ32" i="54"/>
  <c r="AI32" i="54"/>
  <c r="AH32" i="54"/>
  <c r="AG32" i="54"/>
  <c r="AF32" i="54"/>
  <c r="AE32" i="54"/>
  <c r="AD32" i="54"/>
  <c r="AC32" i="54"/>
  <c r="AB32" i="54"/>
  <c r="AA32" i="54"/>
  <c r="Z32" i="54"/>
  <c r="Y32" i="54"/>
  <c r="X32" i="54"/>
  <c r="W32" i="54"/>
  <c r="V32" i="54"/>
  <c r="U32" i="54"/>
  <c r="T32" i="54"/>
  <c r="S32" i="54"/>
  <c r="R32" i="54"/>
  <c r="Q32" i="54"/>
  <c r="P32" i="54"/>
  <c r="O32" i="54"/>
  <c r="N32" i="54"/>
  <c r="M32" i="54"/>
  <c r="L32" i="54"/>
  <c r="K32" i="54"/>
  <c r="J32" i="54"/>
  <c r="I32" i="54"/>
  <c r="H32" i="54"/>
  <c r="G32" i="54"/>
  <c r="F32" i="54"/>
  <c r="AJ31" i="54"/>
  <c r="AI31" i="54"/>
  <c r="AH31" i="54"/>
  <c r="AG31" i="54"/>
  <c r="AF31" i="54"/>
  <c r="AE31" i="54"/>
  <c r="AD31" i="54"/>
  <c r="AC31" i="54"/>
  <c r="AB31" i="54"/>
  <c r="AA31" i="54"/>
  <c r="Z31" i="54"/>
  <c r="Y31" i="54"/>
  <c r="X31" i="54"/>
  <c r="W31" i="54"/>
  <c r="V31" i="54"/>
  <c r="U31" i="54"/>
  <c r="T31" i="54"/>
  <c r="S31" i="54"/>
  <c r="R31" i="54"/>
  <c r="Q31" i="54"/>
  <c r="P31" i="54"/>
  <c r="O31" i="54"/>
  <c r="N31" i="54"/>
  <c r="M31" i="54"/>
  <c r="L31" i="54"/>
  <c r="K31" i="54"/>
  <c r="J31" i="54"/>
  <c r="I31" i="54"/>
  <c r="H31" i="54"/>
  <c r="G31" i="54"/>
  <c r="F31" i="54"/>
  <c r="AJ32" i="53"/>
  <c r="AI32" i="53"/>
  <c r="AH32" i="53"/>
  <c r="AG32" i="53"/>
  <c r="AF32" i="53"/>
  <c r="AE32" i="53"/>
  <c r="AD32" i="53"/>
  <c r="AC32" i="53"/>
  <c r="AB32" i="53"/>
  <c r="AA32" i="53"/>
  <c r="Z32" i="53"/>
  <c r="Y32" i="53"/>
  <c r="X32" i="53"/>
  <c r="W32" i="53"/>
  <c r="V32" i="53"/>
  <c r="U32" i="53"/>
  <c r="T32" i="53"/>
  <c r="S32" i="53"/>
  <c r="R32" i="53"/>
  <c r="Q32" i="53"/>
  <c r="P32" i="53"/>
  <c r="O32" i="53"/>
  <c r="N32" i="53"/>
  <c r="M32" i="53"/>
  <c r="L32" i="53"/>
  <c r="K32" i="53"/>
  <c r="J32" i="53"/>
  <c r="I32" i="53"/>
  <c r="H32" i="53"/>
  <c r="G32" i="53"/>
  <c r="F32" i="53"/>
  <c r="AJ31" i="53"/>
  <c r="AI31" i="53"/>
  <c r="AH31" i="53"/>
  <c r="AG31" i="53"/>
  <c r="AF31" i="53"/>
  <c r="AE31" i="53"/>
  <c r="AD31" i="53"/>
  <c r="AC31" i="53"/>
  <c r="AB31" i="53"/>
  <c r="AA31" i="53"/>
  <c r="Z31" i="53"/>
  <c r="Y31" i="53"/>
  <c r="X31" i="53"/>
  <c r="W31" i="53"/>
  <c r="V31" i="53"/>
  <c r="U31" i="53"/>
  <c r="T31" i="53"/>
  <c r="S31" i="53"/>
  <c r="R31" i="53"/>
  <c r="Q31" i="53"/>
  <c r="P31" i="53"/>
  <c r="O31" i="53"/>
  <c r="N31" i="53"/>
  <c r="M31" i="53"/>
  <c r="L31" i="53"/>
  <c r="K31" i="53"/>
  <c r="J31" i="53"/>
  <c r="I31" i="53"/>
  <c r="H31" i="53"/>
  <c r="G31" i="53"/>
  <c r="F31" i="53"/>
  <c r="AJ32" i="52"/>
  <c r="AI32" i="52"/>
  <c r="AH32" i="52"/>
  <c r="AG32" i="52"/>
  <c r="AF32" i="52"/>
  <c r="AE32" i="52"/>
  <c r="AD32" i="52"/>
  <c r="AC32" i="52"/>
  <c r="AB32" i="52"/>
  <c r="AA32" i="52"/>
  <c r="Z32" i="52"/>
  <c r="Y32" i="52"/>
  <c r="X32" i="52"/>
  <c r="W32" i="52"/>
  <c r="V32" i="52"/>
  <c r="U32" i="52"/>
  <c r="T32" i="52"/>
  <c r="S32" i="52"/>
  <c r="R32" i="52"/>
  <c r="Q32" i="52"/>
  <c r="P32" i="52"/>
  <c r="O32" i="52"/>
  <c r="N32" i="52"/>
  <c r="M32" i="52"/>
  <c r="L32" i="52"/>
  <c r="K32" i="52"/>
  <c r="J32" i="52"/>
  <c r="I32" i="52"/>
  <c r="H32" i="52"/>
  <c r="G32" i="52"/>
  <c r="F32" i="52"/>
  <c r="AJ31" i="52"/>
  <c r="AI31" i="52"/>
  <c r="AH31" i="52"/>
  <c r="AG31" i="52"/>
  <c r="AF31" i="52"/>
  <c r="AE31" i="52"/>
  <c r="AD31" i="52"/>
  <c r="AC31" i="52"/>
  <c r="AB31" i="52"/>
  <c r="AA31" i="52"/>
  <c r="Z31" i="52"/>
  <c r="Y31" i="52"/>
  <c r="X31" i="52"/>
  <c r="W31" i="52"/>
  <c r="V31" i="52"/>
  <c r="U31" i="52"/>
  <c r="T31" i="52"/>
  <c r="S31" i="52"/>
  <c r="R31" i="52"/>
  <c r="Q31" i="52"/>
  <c r="P31" i="52"/>
  <c r="O31" i="52"/>
  <c r="N31" i="52"/>
  <c r="M31" i="52"/>
  <c r="L31" i="52"/>
  <c r="K31" i="52"/>
  <c r="J31" i="52"/>
  <c r="I31" i="52"/>
  <c r="H31" i="52"/>
  <c r="G31" i="52"/>
  <c r="AJ32" i="51"/>
  <c r="AI32" i="51"/>
  <c r="AH32" i="51"/>
  <c r="AG32" i="51"/>
  <c r="AF32" i="51"/>
  <c r="AE32" i="51"/>
  <c r="AD32" i="51"/>
  <c r="AC32" i="51"/>
  <c r="AB32" i="51"/>
  <c r="AA32" i="51"/>
  <c r="Z32" i="51"/>
  <c r="Y32" i="51"/>
  <c r="X32" i="51"/>
  <c r="W32" i="51"/>
  <c r="V32" i="51"/>
  <c r="U32" i="51"/>
  <c r="T32" i="51"/>
  <c r="S32" i="51"/>
  <c r="R32" i="51"/>
  <c r="Q32" i="51"/>
  <c r="P32" i="51"/>
  <c r="O32" i="51"/>
  <c r="N32" i="51"/>
  <c r="M32" i="51"/>
  <c r="L32" i="51"/>
  <c r="K32" i="51"/>
  <c r="J32" i="51"/>
  <c r="I32" i="51"/>
  <c r="H32" i="51"/>
  <c r="G32" i="51"/>
  <c r="F32" i="51"/>
  <c r="AJ31" i="51"/>
  <c r="AI31" i="51"/>
  <c r="AH31" i="51"/>
  <c r="AG31" i="51"/>
  <c r="AF31" i="51"/>
  <c r="AE31" i="51"/>
  <c r="AD31" i="51"/>
  <c r="AC31" i="51"/>
  <c r="AB31" i="51"/>
  <c r="AA31" i="51"/>
  <c r="Z31" i="51"/>
  <c r="Y31" i="51"/>
  <c r="X31" i="51"/>
  <c r="W31" i="51"/>
  <c r="V31" i="51"/>
  <c r="U31" i="51"/>
  <c r="T31" i="51"/>
  <c r="S31" i="51"/>
  <c r="R31" i="51"/>
  <c r="Q31" i="51"/>
  <c r="P31" i="51"/>
  <c r="O31" i="51"/>
  <c r="N31" i="51"/>
  <c r="M31" i="51"/>
  <c r="L31" i="51"/>
  <c r="K31" i="51"/>
  <c r="J31" i="51"/>
  <c r="I31" i="51"/>
  <c r="H31" i="51"/>
  <c r="G31" i="51"/>
  <c r="F31" i="51"/>
  <c r="AJ32" i="50"/>
  <c r="AI32" i="50"/>
  <c r="AH32" i="50"/>
  <c r="AG32" i="50"/>
  <c r="AF32" i="50"/>
  <c r="AE32" i="50"/>
  <c r="AD32" i="50"/>
  <c r="AC32" i="50"/>
  <c r="AB32" i="50"/>
  <c r="AA32" i="50"/>
  <c r="Z32" i="50"/>
  <c r="Y32" i="50"/>
  <c r="X32" i="50"/>
  <c r="W32" i="50"/>
  <c r="V32" i="50"/>
  <c r="U32" i="50"/>
  <c r="T32" i="50"/>
  <c r="S32" i="50"/>
  <c r="R32" i="50"/>
  <c r="Q32" i="50"/>
  <c r="P32" i="50"/>
  <c r="O32" i="50"/>
  <c r="N32" i="50"/>
  <c r="M32" i="50"/>
  <c r="L32" i="50"/>
  <c r="K32" i="50"/>
  <c r="J32" i="50"/>
  <c r="I32" i="50"/>
  <c r="H32" i="50"/>
  <c r="G32" i="50"/>
  <c r="F32" i="50"/>
  <c r="AJ31" i="50"/>
  <c r="AI31" i="50"/>
  <c r="AH31" i="50"/>
  <c r="AG31" i="50"/>
  <c r="AF31" i="50"/>
  <c r="AE31" i="50"/>
  <c r="AD31" i="50"/>
  <c r="AC31" i="50"/>
  <c r="AB31" i="50"/>
  <c r="AA31" i="50"/>
  <c r="Z31" i="50"/>
  <c r="Y31" i="50"/>
  <c r="X31" i="50"/>
  <c r="W31" i="50"/>
  <c r="V31" i="50"/>
  <c r="U31" i="50"/>
  <c r="T31" i="50"/>
  <c r="S31" i="50"/>
  <c r="R31" i="50"/>
  <c r="Q31" i="50"/>
  <c r="P31" i="50"/>
  <c r="O31" i="50"/>
  <c r="N31" i="50"/>
  <c r="M31" i="50"/>
  <c r="L31" i="50"/>
  <c r="K31" i="50"/>
  <c r="J31" i="50"/>
  <c r="I31" i="50"/>
  <c r="H31" i="50"/>
  <c r="G31" i="50"/>
  <c r="F31" i="50"/>
  <c r="AJ32" i="49"/>
  <c r="AI32" i="49"/>
  <c r="AH32" i="49"/>
  <c r="AG32" i="49"/>
  <c r="AF32" i="49"/>
  <c r="AE32" i="49"/>
  <c r="AD32" i="49"/>
  <c r="AC32" i="49"/>
  <c r="AB32" i="49"/>
  <c r="AA32" i="49"/>
  <c r="Z32" i="49"/>
  <c r="Y32" i="49"/>
  <c r="X32" i="49"/>
  <c r="W32" i="49"/>
  <c r="V32" i="49"/>
  <c r="U32" i="49"/>
  <c r="T32" i="49"/>
  <c r="S32" i="49"/>
  <c r="R32" i="49"/>
  <c r="Q32" i="49"/>
  <c r="P32" i="49"/>
  <c r="O32" i="49"/>
  <c r="N32" i="49"/>
  <c r="M32" i="49"/>
  <c r="L32" i="49"/>
  <c r="K32" i="49"/>
  <c r="J32" i="49"/>
  <c r="I32" i="49"/>
  <c r="H32" i="49"/>
  <c r="G32" i="49"/>
  <c r="F32" i="49"/>
  <c r="AJ31" i="49"/>
  <c r="AI31" i="49"/>
  <c r="AH31" i="49"/>
  <c r="AG31" i="49"/>
  <c r="AF31" i="49"/>
  <c r="AE31" i="49"/>
  <c r="AD31" i="49"/>
  <c r="AC31" i="49"/>
  <c r="AB31" i="49"/>
  <c r="AA31" i="49"/>
  <c r="Z31" i="49"/>
  <c r="Y31" i="49"/>
  <c r="X31" i="49"/>
  <c r="W31" i="49"/>
  <c r="V31" i="49"/>
  <c r="U31" i="49"/>
  <c r="T31" i="49"/>
  <c r="S31" i="49"/>
  <c r="R31" i="49"/>
  <c r="Q31" i="49"/>
  <c r="P31" i="49"/>
  <c r="O31" i="49"/>
  <c r="N31" i="49"/>
  <c r="M31" i="49"/>
  <c r="L31" i="49"/>
  <c r="K31" i="49"/>
  <c r="J31" i="49"/>
  <c r="I31" i="49"/>
  <c r="H31" i="49"/>
  <c r="G31" i="49"/>
  <c r="F31" i="49"/>
  <c r="AJ32" i="48"/>
  <c r="AI32" i="48"/>
  <c r="AH32" i="48"/>
  <c r="AG32" i="48"/>
  <c r="AF32" i="48"/>
  <c r="AE32" i="48"/>
  <c r="AD32" i="48"/>
  <c r="AC32" i="48"/>
  <c r="AB32" i="48"/>
  <c r="AA32" i="48"/>
  <c r="Z32" i="48"/>
  <c r="Y32" i="48"/>
  <c r="X32" i="48"/>
  <c r="W32" i="48"/>
  <c r="V32" i="48"/>
  <c r="U32" i="48"/>
  <c r="T32" i="48"/>
  <c r="S32" i="48"/>
  <c r="R32" i="48"/>
  <c r="Q32" i="48"/>
  <c r="P32" i="48"/>
  <c r="O32" i="48"/>
  <c r="N32" i="48"/>
  <c r="M32" i="48"/>
  <c r="L32" i="48"/>
  <c r="K32" i="48"/>
  <c r="J32" i="48"/>
  <c r="I32" i="48"/>
  <c r="H32" i="48"/>
  <c r="G32" i="48"/>
  <c r="F32" i="48"/>
  <c r="AJ31" i="48"/>
  <c r="AI31" i="48"/>
  <c r="AH31" i="48"/>
  <c r="AG31" i="48"/>
  <c r="AF31" i="48"/>
  <c r="AE31" i="48"/>
  <c r="AD31" i="48"/>
  <c r="AC31" i="48"/>
  <c r="AB31" i="48"/>
  <c r="AA31" i="48"/>
  <c r="Z31" i="48"/>
  <c r="Y31" i="48"/>
  <c r="X31" i="48"/>
  <c r="W31" i="48"/>
  <c r="V31" i="48"/>
  <c r="U31" i="48"/>
  <c r="T31" i="48"/>
  <c r="S31" i="48"/>
  <c r="R31" i="48"/>
  <c r="Q31" i="48"/>
  <c r="P31" i="48"/>
  <c r="O31" i="48"/>
  <c r="N31" i="48"/>
  <c r="M31" i="48"/>
  <c r="L31" i="48"/>
  <c r="K31" i="48"/>
  <c r="J31" i="48"/>
  <c r="I31" i="48"/>
  <c r="H31" i="48"/>
  <c r="G31" i="48"/>
  <c r="F31" i="48"/>
  <c r="AJ32" i="47"/>
  <c r="AI32" i="47"/>
  <c r="AH32" i="47"/>
  <c r="AG32" i="47"/>
  <c r="AF32" i="47"/>
  <c r="AE32" i="47"/>
  <c r="AD32" i="47"/>
  <c r="AC32" i="47"/>
  <c r="AB32" i="47"/>
  <c r="AA32" i="47"/>
  <c r="Z32" i="47"/>
  <c r="Y32" i="47"/>
  <c r="X32" i="47"/>
  <c r="W32" i="47"/>
  <c r="V32" i="47"/>
  <c r="U32" i="47"/>
  <c r="T32" i="47"/>
  <c r="S32" i="47"/>
  <c r="R32" i="47"/>
  <c r="Q32" i="47"/>
  <c r="P32" i="47"/>
  <c r="O32" i="47"/>
  <c r="N32" i="47"/>
  <c r="M32" i="47"/>
  <c r="L32" i="47"/>
  <c r="K32" i="47"/>
  <c r="J32" i="47"/>
  <c r="I32" i="47"/>
  <c r="H32" i="47"/>
  <c r="G32" i="47"/>
  <c r="F32" i="47"/>
  <c r="AJ31" i="47"/>
  <c r="AI31" i="47"/>
  <c r="AH31" i="47"/>
  <c r="AG31" i="47"/>
  <c r="AF31" i="47"/>
  <c r="AE31" i="47"/>
  <c r="AD31" i="47"/>
  <c r="AC31" i="47"/>
  <c r="AB31" i="47"/>
  <c r="AA31" i="47"/>
  <c r="Z31" i="47"/>
  <c r="Y31" i="47"/>
  <c r="X31" i="47"/>
  <c r="W31" i="47"/>
  <c r="V31" i="47"/>
  <c r="U31" i="47"/>
  <c r="T31" i="47"/>
  <c r="S31" i="47"/>
  <c r="R31" i="47"/>
  <c r="Q31" i="47"/>
  <c r="P31" i="47"/>
  <c r="O31" i="47"/>
  <c r="N31" i="47"/>
  <c r="M31" i="47"/>
  <c r="L31" i="47"/>
  <c r="K31" i="47"/>
  <c r="J31" i="47"/>
  <c r="I31" i="47"/>
  <c r="H31" i="47"/>
  <c r="G31" i="47"/>
  <c r="F31" i="47"/>
  <c r="AJ32" i="46"/>
  <c r="AI32" i="46"/>
  <c r="AH32" i="46"/>
  <c r="AG32" i="46"/>
  <c r="AF32" i="46"/>
  <c r="AE32" i="46"/>
  <c r="AD32" i="46"/>
  <c r="AC32" i="46"/>
  <c r="AB32" i="46"/>
  <c r="AA32" i="46"/>
  <c r="Z32" i="46"/>
  <c r="Y32" i="46"/>
  <c r="X32" i="46"/>
  <c r="W32" i="46"/>
  <c r="V32" i="46"/>
  <c r="U32" i="46"/>
  <c r="T32" i="46"/>
  <c r="S32" i="46"/>
  <c r="R32" i="46"/>
  <c r="Q32" i="46"/>
  <c r="P32" i="46"/>
  <c r="O32" i="46"/>
  <c r="N32" i="46"/>
  <c r="M32" i="46"/>
  <c r="L32" i="46"/>
  <c r="K32" i="46"/>
  <c r="J32" i="46"/>
  <c r="I32" i="46"/>
  <c r="H32" i="46"/>
  <c r="G32" i="46"/>
  <c r="F32" i="46"/>
  <c r="AJ31" i="46"/>
  <c r="AI31" i="46"/>
  <c r="AH31" i="46"/>
  <c r="AG31" i="46"/>
  <c r="AF31" i="46"/>
  <c r="AE31" i="46"/>
  <c r="AD31" i="46"/>
  <c r="AC31" i="46"/>
  <c r="AB31" i="46"/>
  <c r="AA31" i="46"/>
  <c r="Z31" i="46"/>
  <c r="Y31" i="46"/>
  <c r="X31" i="46"/>
  <c r="W31" i="46"/>
  <c r="V31" i="46"/>
  <c r="U31" i="46"/>
  <c r="T31" i="46"/>
  <c r="S31" i="46"/>
  <c r="R31" i="46"/>
  <c r="Q31" i="46"/>
  <c r="P31" i="46"/>
  <c r="O31" i="46"/>
  <c r="N31" i="46"/>
  <c r="M31" i="46"/>
  <c r="L31" i="46"/>
  <c r="K31" i="46"/>
  <c r="J31" i="46"/>
  <c r="I31" i="46"/>
  <c r="H31" i="46"/>
  <c r="G31" i="46"/>
  <c r="F31" i="46"/>
  <c r="AJ32" i="45"/>
  <c r="AI32" i="45"/>
  <c r="AH32" i="45"/>
  <c r="AG32" i="45"/>
  <c r="AF32" i="45"/>
  <c r="AE32" i="45"/>
  <c r="AD32" i="45"/>
  <c r="AC32" i="45"/>
  <c r="AB32" i="45"/>
  <c r="AA32" i="45"/>
  <c r="Z32" i="45"/>
  <c r="Y32" i="45"/>
  <c r="X32" i="45"/>
  <c r="W32" i="45"/>
  <c r="V32" i="45"/>
  <c r="U32" i="45"/>
  <c r="T32" i="45"/>
  <c r="S32" i="45"/>
  <c r="R32" i="45"/>
  <c r="Q32" i="45"/>
  <c r="P32" i="45"/>
  <c r="O32" i="45"/>
  <c r="N32" i="45"/>
  <c r="M32" i="45"/>
  <c r="L32" i="45"/>
  <c r="K32" i="45"/>
  <c r="J32" i="45"/>
  <c r="I32" i="45"/>
  <c r="H32" i="45"/>
  <c r="G32" i="45"/>
  <c r="F32" i="45"/>
  <c r="AJ31" i="45"/>
  <c r="AI31" i="45"/>
  <c r="AH31" i="45"/>
  <c r="AG31" i="45"/>
  <c r="AF31" i="45"/>
  <c r="AE31" i="45"/>
  <c r="AD31" i="45"/>
  <c r="AC31" i="45"/>
  <c r="AB31" i="45"/>
  <c r="AA31" i="45"/>
  <c r="Z31" i="45"/>
  <c r="Y31" i="45"/>
  <c r="X31" i="45"/>
  <c r="W31" i="45"/>
  <c r="V31" i="45"/>
  <c r="U31" i="45"/>
  <c r="T31" i="45"/>
  <c r="S31" i="45"/>
  <c r="R31" i="45"/>
  <c r="Q31" i="45"/>
  <c r="P31" i="45"/>
  <c r="O31" i="45"/>
  <c r="N31" i="45"/>
  <c r="M31" i="45"/>
  <c r="L31" i="45"/>
  <c r="K31" i="45"/>
  <c r="J31" i="45"/>
  <c r="I31" i="45"/>
  <c r="H31" i="45"/>
  <c r="G31" i="45"/>
  <c r="F31" i="45"/>
  <c r="AJ32" i="44"/>
  <c r="AI32" i="44"/>
  <c r="AH32" i="44"/>
  <c r="AG32" i="44"/>
  <c r="AF32" i="44"/>
  <c r="AE32" i="44"/>
  <c r="AD32" i="44"/>
  <c r="AC32" i="44"/>
  <c r="AB32" i="44"/>
  <c r="AA32" i="44"/>
  <c r="Z32" i="44"/>
  <c r="Y32" i="44"/>
  <c r="X32" i="44"/>
  <c r="W32" i="44"/>
  <c r="V32" i="44"/>
  <c r="U32" i="44"/>
  <c r="T32" i="44"/>
  <c r="S32" i="44"/>
  <c r="R32" i="44"/>
  <c r="Q32" i="44"/>
  <c r="P32" i="44"/>
  <c r="O32" i="44"/>
  <c r="N32" i="44"/>
  <c r="M32" i="44"/>
  <c r="L32" i="44"/>
  <c r="K32" i="44"/>
  <c r="J32" i="44"/>
  <c r="I32" i="44"/>
  <c r="H32" i="44"/>
  <c r="G32" i="44"/>
  <c r="F32" i="44"/>
  <c r="AJ31" i="44"/>
  <c r="AI31" i="44"/>
  <c r="AH31" i="44"/>
  <c r="AG31" i="44"/>
  <c r="AF31" i="44"/>
  <c r="AE31" i="44"/>
  <c r="AD31" i="44"/>
  <c r="AC31" i="44"/>
  <c r="AB31" i="44"/>
  <c r="AA31" i="44"/>
  <c r="Z31" i="44"/>
  <c r="Y31" i="44"/>
  <c r="X31" i="44"/>
  <c r="W31" i="44"/>
  <c r="V31" i="44"/>
  <c r="U31" i="44"/>
  <c r="T31" i="44"/>
  <c r="S31" i="44"/>
  <c r="R31" i="44"/>
  <c r="Q31" i="44"/>
  <c r="P31" i="44"/>
  <c r="O31" i="44"/>
  <c r="N31" i="44"/>
  <c r="M31" i="44"/>
  <c r="L31" i="44"/>
  <c r="K31" i="44"/>
  <c r="J31" i="44"/>
  <c r="I31" i="44"/>
  <c r="H31" i="44"/>
  <c r="G31" i="44"/>
  <c r="F31" i="44"/>
  <c r="AJ32" i="43"/>
  <c r="AI32" i="43"/>
  <c r="AH32" i="43"/>
  <c r="AG32" i="43"/>
  <c r="AF32" i="43"/>
  <c r="AE32" i="43"/>
  <c r="AD32" i="43"/>
  <c r="AC32" i="43"/>
  <c r="AB32" i="43"/>
  <c r="AA32" i="43"/>
  <c r="Z32" i="43"/>
  <c r="Y32" i="43"/>
  <c r="X32" i="43"/>
  <c r="W32" i="43"/>
  <c r="V32" i="43"/>
  <c r="U32" i="43"/>
  <c r="T32" i="43"/>
  <c r="S32" i="43"/>
  <c r="R32" i="43"/>
  <c r="Q32" i="43"/>
  <c r="P32" i="43"/>
  <c r="O32" i="43"/>
  <c r="N32" i="43"/>
  <c r="M32" i="43"/>
  <c r="L32" i="43"/>
  <c r="K32" i="43"/>
  <c r="J32" i="43"/>
  <c r="I32" i="43"/>
  <c r="H32" i="43"/>
  <c r="G32" i="43"/>
  <c r="F32" i="43"/>
  <c r="AJ31" i="43"/>
  <c r="AI31" i="43"/>
  <c r="AH31" i="43"/>
  <c r="AG31" i="43"/>
  <c r="AF31" i="43"/>
  <c r="AE31" i="43"/>
  <c r="AD31" i="43"/>
  <c r="AC31" i="43"/>
  <c r="AB31" i="43"/>
  <c r="AA31" i="43"/>
  <c r="Z31" i="43"/>
  <c r="Y31" i="43"/>
  <c r="X31" i="43"/>
  <c r="W31" i="43"/>
  <c r="V31" i="43"/>
  <c r="U31" i="43"/>
  <c r="T31" i="43"/>
  <c r="S31" i="43"/>
  <c r="R31" i="43"/>
  <c r="Q31" i="43"/>
  <c r="P31" i="43"/>
  <c r="O31" i="43"/>
  <c r="N31" i="43"/>
  <c r="M31" i="43"/>
  <c r="L31" i="43"/>
  <c r="K31" i="43"/>
  <c r="J31" i="43"/>
  <c r="I31" i="43"/>
  <c r="H31" i="43"/>
  <c r="G31" i="43"/>
  <c r="F31" i="43"/>
  <c r="AJ32" i="42"/>
  <c r="AI32" i="42"/>
  <c r="AH32" i="42"/>
  <c r="AG32" i="42"/>
  <c r="AF32" i="42"/>
  <c r="AE32" i="42"/>
  <c r="AD32" i="42"/>
  <c r="AC32" i="42"/>
  <c r="AB32" i="42"/>
  <c r="AA32" i="42"/>
  <c r="Z32" i="42"/>
  <c r="Y32" i="42"/>
  <c r="X32" i="42"/>
  <c r="W32" i="42"/>
  <c r="V32" i="42"/>
  <c r="U32" i="42"/>
  <c r="T32" i="42"/>
  <c r="S32" i="42"/>
  <c r="R32" i="42"/>
  <c r="Q32" i="42"/>
  <c r="P32" i="42"/>
  <c r="O32" i="42"/>
  <c r="N32" i="42"/>
  <c r="M32" i="42"/>
  <c r="L32" i="42"/>
  <c r="K32" i="42"/>
  <c r="J32" i="42"/>
  <c r="I32" i="42"/>
  <c r="H32" i="42"/>
  <c r="G32" i="42"/>
  <c r="F32" i="42"/>
  <c r="AJ31" i="42"/>
  <c r="AI31" i="42"/>
  <c r="AH31" i="42"/>
  <c r="AG31" i="42"/>
  <c r="AF31" i="42"/>
  <c r="AE31" i="42"/>
  <c r="AD31" i="42"/>
  <c r="AC31" i="42"/>
  <c r="AB31" i="42"/>
  <c r="AA31" i="42"/>
  <c r="Z31" i="42"/>
  <c r="Y31" i="42"/>
  <c r="X31" i="42"/>
  <c r="W31" i="42"/>
  <c r="V31" i="42"/>
  <c r="U31" i="42"/>
  <c r="T31" i="42"/>
  <c r="S31" i="42"/>
  <c r="R31" i="42"/>
  <c r="Q31" i="42"/>
  <c r="P31" i="42"/>
  <c r="O31" i="42"/>
  <c r="N31" i="42"/>
  <c r="M31" i="42"/>
  <c r="L31" i="42"/>
  <c r="K31" i="42"/>
  <c r="J31" i="42"/>
  <c r="I31" i="42"/>
  <c r="H31" i="42"/>
  <c r="G31" i="42"/>
  <c r="F31" i="42"/>
  <c r="AJ32" i="41"/>
  <c r="AI32" i="41"/>
  <c r="AH32" i="41"/>
  <c r="AG32" i="41"/>
  <c r="AF32" i="41"/>
  <c r="AE32" i="41"/>
  <c r="AD32" i="41"/>
  <c r="AC32" i="41"/>
  <c r="AB32" i="41"/>
  <c r="AA32" i="41"/>
  <c r="Z32" i="41"/>
  <c r="Y32" i="41"/>
  <c r="X32" i="41"/>
  <c r="W32" i="41"/>
  <c r="V32" i="41"/>
  <c r="U32" i="41"/>
  <c r="T32" i="41"/>
  <c r="S32" i="41"/>
  <c r="R32" i="41"/>
  <c r="Q32" i="41"/>
  <c r="P32" i="41"/>
  <c r="O32" i="41"/>
  <c r="N32" i="41"/>
  <c r="M32" i="41"/>
  <c r="L32" i="41"/>
  <c r="K32" i="41"/>
  <c r="J32" i="41"/>
  <c r="I32" i="41"/>
  <c r="H32" i="41"/>
  <c r="G32" i="41"/>
  <c r="F32" i="41"/>
  <c r="AJ31" i="41"/>
  <c r="AI31" i="41"/>
  <c r="AH31" i="41"/>
  <c r="AG31" i="41"/>
  <c r="AF31" i="41"/>
  <c r="AE31" i="41"/>
  <c r="AD31" i="41"/>
  <c r="AC31" i="41"/>
  <c r="AB31" i="41"/>
  <c r="AA31" i="41"/>
  <c r="Z31" i="41"/>
  <c r="Y31" i="41"/>
  <c r="X31" i="41"/>
  <c r="W31" i="41"/>
  <c r="V31" i="41"/>
  <c r="U31" i="41"/>
  <c r="T31" i="41"/>
  <c r="S31" i="41"/>
  <c r="R31" i="41"/>
  <c r="Q31" i="41"/>
  <c r="P31" i="41"/>
  <c r="O31" i="41"/>
  <c r="N31" i="41"/>
  <c r="M31" i="41"/>
  <c r="L31" i="41"/>
  <c r="K31" i="41"/>
  <c r="J31" i="41"/>
  <c r="I31" i="41"/>
  <c r="H31" i="41"/>
  <c r="G31" i="41"/>
  <c r="F31" i="41"/>
  <c r="AJ32" i="40"/>
  <c r="AI32" i="40"/>
  <c r="AH32" i="40"/>
  <c r="AG32" i="40"/>
  <c r="AF32" i="40"/>
  <c r="AE32" i="40"/>
  <c r="AD32" i="40"/>
  <c r="AC32" i="40"/>
  <c r="AB32" i="40"/>
  <c r="AA32" i="40"/>
  <c r="Z32" i="40"/>
  <c r="Y32" i="40"/>
  <c r="X32" i="40"/>
  <c r="W32" i="40"/>
  <c r="V32" i="40"/>
  <c r="U32" i="40"/>
  <c r="T32" i="40"/>
  <c r="S32" i="40"/>
  <c r="R32" i="40"/>
  <c r="Q32" i="40"/>
  <c r="P32" i="40"/>
  <c r="O32" i="40"/>
  <c r="N32" i="40"/>
  <c r="M32" i="40"/>
  <c r="L32" i="40"/>
  <c r="K32" i="40"/>
  <c r="J32" i="40"/>
  <c r="I32" i="40"/>
  <c r="H32" i="40"/>
  <c r="G32" i="40"/>
  <c r="F32" i="40"/>
  <c r="AJ31" i="40"/>
  <c r="AI31" i="40"/>
  <c r="AH31" i="40"/>
  <c r="AG31" i="40"/>
  <c r="AF31" i="40"/>
  <c r="AE31" i="40"/>
  <c r="AD31" i="40"/>
  <c r="AC31" i="40"/>
  <c r="AB31" i="40"/>
  <c r="AA31" i="40"/>
  <c r="Z31" i="40"/>
  <c r="Y31" i="40"/>
  <c r="X31" i="40"/>
  <c r="W31" i="40"/>
  <c r="V31" i="40"/>
  <c r="U31" i="40"/>
  <c r="T31" i="40"/>
  <c r="S31" i="40"/>
  <c r="R31" i="40"/>
  <c r="Q31" i="40"/>
  <c r="P31" i="40"/>
  <c r="O31" i="40"/>
  <c r="N31" i="40"/>
  <c r="M31" i="40"/>
  <c r="L31" i="40"/>
  <c r="K31" i="40"/>
  <c r="J31" i="40"/>
  <c r="I31" i="40"/>
  <c r="H31" i="40"/>
  <c r="G31" i="40"/>
  <c r="F31" i="40"/>
  <c r="AJ32" i="39"/>
  <c r="AI32" i="39"/>
  <c r="AH32" i="39"/>
  <c r="AG32" i="39"/>
  <c r="AF32" i="39"/>
  <c r="AE32" i="39"/>
  <c r="AD32" i="39"/>
  <c r="AC32" i="39"/>
  <c r="AB32" i="39"/>
  <c r="AA32" i="39"/>
  <c r="Z32" i="39"/>
  <c r="Y32" i="39"/>
  <c r="X32" i="39"/>
  <c r="W32" i="39"/>
  <c r="V32" i="39"/>
  <c r="U32" i="39"/>
  <c r="T32" i="39"/>
  <c r="S32" i="39"/>
  <c r="R32" i="39"/>
  <c r="Q32" i="39"/>
  <c r="P32" i="39"/>
  <c r="O32" i="39"/>
  <c r="N32" i="39"/>
  <c r="M32" i="39"/>
  <c r="L32" i="39"/>
  <c r="K32" i="39"/>
  <c r="J32" i="39"/>
  <c r="I32" i="39"/>
  <c r="H32" i="39"/>
  <c r="G32" i="39"/>
  <c r="F32" i="39"/>
  <c r="AJ31" i="39"/>
  <c r="AI31" i="39"/>
  <c r="AH31" i="39"/>
  <c r="AG31" i="39"/>
  <c r="AF31" i="39"/>
  <c r="AE31" i="39"/>
  <c r="AD31" i="39"/>
  <c r="AC31" i="39"/>
  <c r="AB31" i="39"/>
  <c r="AA31" i="39"/>
  <c r="Z31" i="39"/>
  <c r="Y31" i="39"/>
  <c r="X31" i="39"/>
  <c r="W31" i="39"/>
  <c r="V31" i="39"/>
  <c r="U31" i="39"/>
  <c r="T31" i="39"/>
  <c r="S31" i="39"/>
  <c r="R31" i="39"/>
  <c r="Q31" i="39"/>
  <c r="P31" i="39"/>
  <c r="O31" i="39"/>
  <c r="N31" i="39"/>
  <c r="M31" i="39"/>
  <c r="L31" i="39"/>
  <c r="K31" i="39"/>
  <c r="J31" i="39"/>
  <c r="I31" i="39"/>
  <c r="H31" i="39"/>
  <c r="G31" i="39"/>
  <c r="F31" i="39"/>
  <c r="AJ32" i="38"/>
  <c r="AI32" i="38"/>
  <c r="AH32" i="38"/>
  <c r="AG32" i="38"/>
  <c r="AF32" i="38"/>
  <c r="AE32" i="38"/>
  <c r="AD32" i="38"/>
  <c r="AC32" i="38"/>
  <c r="AB32" i="38"/>
  <c r="AA32" i="38"/>
  <c r="Z32" i="38"/>
  <c r="Y32" i="38"/>
  <c r="X32" i="38"/>
  <c r="W32" i="38"/>
  <c r="V32" i="38"/>
  <c r="U32" i="38"/>
  <c r="T32" i="38"/>
  <c r="S32" i="38"/>
  <c r="R32" i="38"/>
  <c r="Q32" i="38"/>
  <c r="P32" i="38"/>
  <c r="O32" i="38"/>
  <c r="N32" i="38"/>
  <c r="M32" i="38"/>
  <c r="L32" i="38"/>
  <c r="K32" i="38"/>
  <c r="J32" i="38"/>
  <c r="I32" i="38"/>
  <c r="H32" i="38"/>
  <c r="G32" i="38"/>
  <c r="F32" i="38"/>
  <c r="AJ31" i="38"/>
  <c r="AI31" i="38"/>
  <c r="AH31" i="38"/>
  <c r="AG31" i="38"/>
  <c r="AF31" i="38"/>
  <c r="AE31" i="38"/>
  <c r="AD31" i="38"/>
  <c r="AC31" i="38"/>
  <c r="AB31" i="38"/>
  <c r="AA31" i="38"/>
  <c r="Z31" i="38"/>
  <c r="Y31" i="38"/>
  <c r="X31" i="38"/>
  <c r="W31" i="38"/>
  <c r="V31" i="38"/>
  <c r="U31" i="38"/>
  <c r="T31" i="38"/>
  <c r="S31" i="38"/>
  <c r="R31" i="38"/>
  <c r="Q31" i="38"/>
  <c r="P31" i="38"/>
  <c r="O31" i="38"/>
  <c r="N31" i="38"/>
  <c r="M31" i="38"/>
  <c r="L31" i="38"/>
  <c r="K31" i="38"/>
  <c r="J31" i="38"/>
  <c r="I31" i="38"/>
  <c r="H31" i="38"/>
  <c r="G31" i="38"/>
  <c r="F31" i="38"/>
  <c r="AJ32" i="37"/>
  <c r="AI32" i="37"/>
  <c r="AH32" i="37"/>
  <c r="AG32" i="37"/>
  <c r="AF32" i="37"/>
  <c r="AE32" i="37"/>
  <c r="AD32" i="37"/>
  <c r="AC32" i="37"/>
  <c r="AB32" i="37"/>
  <c r="AA32" i="37"/>
  <c r="Z32" i="37"/>
  <c r="Y32" i="37"/>
  <c r="X32" i="37"/>
  <c r="W32" i="37"/>
  <c r="V32" i="37"/>
  <c r="U32" i="37"/>
  <c r="T32" i="37"/>
  <c r="S32" i="37"/>
  <c r="R32" i="37"/>
  <c r="Q32" i="37"/>
  <c r="P32" i="37"/>
  <c r="O32" i="37"/>
  <c r="N32" i="37"/>
  <c r="M32" i="37"/>
  <c r="L32" i="37"/>
  <c r="K32" i="37"/>
  <c r="J32" i="37"/>
  <c r="I32" i="37"/>
  <c r="H32" i="37"/>
  <c r="G32" i="37"/>
  <c r="F32" i="37"/>
  <c r="AJ31" i="37"/>
  <c r="AI31" i="37"/>
  <c r="AH31" i="37"/>
  <c r="AG31" i="37"/>
  <c r="AF31" i="37"/>
  <c r="AE31" i="37"/>
  <c r="AD31" i="37"/>
  <c r="AC31" i="37"/>
  <c r="AB31" i="37"/>
  <c r="AA31" i="37"/>
  <c r="Z31" i="37"/>
  <c r="Y31" i="37"/>
  <c r="X31" i="37"/>
  <c r="W31" i="37"/>
  <c r="V31" i="37"/>
  <c r="U31" i="37"/>
  <c r="T31" i="37"/>
  <c r="S31" i="37"/>
  <c r="R31" i="37"/>
  <c r="Q31" i="37"/>
  <c r="P31" i="37"/>
  <c r="O31" i="37"/>
  <c r="N31" i="37"/>
  <c r="M31" i="37"/>
  <c r="L31" i="37"/>
  <c r="K31" i="37"/>
  <c r="J31" i="37"/>
  <c r="I31" i="37"/>
  <c r="H31" i="37"/>
  <c r="G31" i="37"/>
  <c r="F31" i="37"/>
  <c r="AJ32" i="36"/>
  <c r="AI32" i="36"/>
  <c r="AH32" i="36"/>
  <c r="AG32" i="36"/>
  <c r="AF32" i="36"/>
  <c r="AE32" i="36"/>
  <c r="AD32" i="36"/>
  <c r="AC32" i="36"/>
  <c r="AB32" i="36"/>
  <c r="AA32" i="36"/>
  <c r="Z32" i="36"/>
  <c r="Y32" i="36"/>
  <c r="X32" i="36"/>
  <c r="W32" i="36"/>
  <c r="V32" i="36"/>
  <c r="U32" i="36"/>
  <c r="T32" i="36"/>
  <c r="S32" i="36"/>
  <c r="R32" i="36"/>
  <c r="Q32" i="36"/>
  <c r="P32" i="36"/>
  <c r="O32" i="36"/>
  <c r="N32" i="36"/>
  <c r="M32" i="36"/>
  <c r="L32" i="36"/>
  <c r="K32" i="36"/>
  <c r="J32" i="36"/>
  <c r="I32" i="36"/>
  <c r="H32" i="36"/>
  <c r="G32" i="36"/>
  <c r="F32" i="36"/>
  <c r="AJ31" i="36"/>
  <c r="AI31" i="36"/>
  <c r="AH31" i="36"/>
  <c r="AG31" i="36"/>
  <c r="AF31" i="36"/>
  <c r="AE31" i="36"/>
  <c r="AD31" i="36"/>
  <c r="AC31" i="36"/>
  <c r="AB31" i="36"/>
  <c r="AA31" i="36"/>
  <c r="Z31" i="36"/>
  <c r="Y31" i="36"/>
  <c r="X31" i="36"/>
  <c r="W31" i="36"/>
  <c r="V31" i="36"/>
  <c r="U31" i="36"/>
  <c r="T31" i="36"/>
  <c r="S31" i="36"/>
  <c r="R31" i="36"/>
  <c r="Q31" i="36"/>
  <c r="P31" i="36"/>
  <c r="O31" i="36"/>
  <c r="N31" i="36"/>
  <c r="M31" i="36"/>
  <c r="L31" i="36"/>
  <c r="K31" i="36"/>
  <c r="J31" i="36"/>
  <c r="I31" i="36"/>
  <c r="H31" i="36"/>
  <c r="G31" i="36"/>
  <c r="F31" i="36"/>
  <c r="AJ32" i="34"/>
  <c r="AI32" i="34"/>
  <c r="AH32" i="34"/>
  <c r="AG32" i="34"/>
  <c r="AF32" i="34"/>
  <c r="AE32" i="34"/>
  <c r="AD32" i="34"/>
  <c r="AC32" i="34"/>
  <c r="AB32" i="34"/>
  <c r="AA32" i="34"/>
  <c r="Z32" i="34"/>
  <c r="Y32" i="34"/>
  <c r="X32" i="34"/>
  <c r="W32" i="34"/>
  <c r="V32" i="34"/>
  <c r="U32" i="34"/>
  <c r="T32" i="34"/>
  <c r="S32" i="34"/>
  <c r="R32" i="34"/>
  <c r="Q32" i="34"/>
  <c r="P32" i="34"/>
  <c r="O32" i="34"/>
  <c r="N32" i="34"/>
  <c r="M32" i="34"/>
  <c r="L32" i="34"/>
  <c r="K32" i="34"/>
  <c r="J32" i="34"/>
  <c r="I32" i="34"/>
  <c r="H32" i="34"/>
  <c r="G32" i="34"/>
  <c r="AJ31" i="34"/>
  <c r="AI31" i="34"/>
  <c r="AH31" i="34"/>
  <c r="AG31" i="34"/>
  <c r="AF31" i="34"/>
  <c r="AE31" i="34"/>
  <c r="AD31" i="34"/>
  <c r="AC31" i="34"/>
  <c r="AB31" i="34"/>
  <c r="AA31" i="34"/>
  <c r="Z31" i="34"/>
  <c r="Y31" i="34"/>
  <c r="X31" i="34"/>
  <c r="W31" i="34"/>
  <c r="V31" i="34"/>
  <c r="U31" i="34"/>
  <c r="T31" i="34"/>
  <c r="S31" i="34"/>
  <c r="R31" i="34"/>
  <c r="Q31" i="34"/>
  <c r="P31" i="34"/>
  <c r="O31" i="34"/>
  <c r="N31" i="34"/>
  <c r="M31" i="34"/>
  <c r="L31" i="34"/>
  <c r="K31" i="34"/>
  <c r="J31" i="34"/>
  <c r="I31" i="34"/>
  <c r="H31" i="34"/>
  <c r="G31" i="34"/>
  <c r="F31" i="34"/>
  <c r="AB72" i="82" l="1"/>
  <c r="AB71" i="82" s="1"/>
  <c r="AN32" i="52"/>
  <c r="AN32" i="54"/>
  <c r="AN32" i="56"/>
  <c r="AN32" i="58"/>
  <c r="AN32" i="38"/>
  <c r="AN32" i="42"/>
  <c r="AN32" i="44"/>
  <c r="AN32" i="53"/>
  <c r="AN32" i="55"/>
  <c r="AN32" i="57"/>
  <c r="AN32" i="36"/>
  <c r="AN32" i="40"/>
  <c r="AN32" i="46"/>
  <c r="AN32" i="48"/>
  <c r="AN32" i="50"/>
  <c r="AN32" i="37"/>
  <c r="AN32" i="39"/>
  <c r="AN32" i="41"/>
  <c r="AN32" i="43"/>
  <c r="AN32" i="45"/>
  <c r="AN32" i="47"/>
  <c r="AN32" i="49"/>
  <c r="AN32" i="51"/>
  <c r="AN7" i="51"/>
  <c r="AN7" i="48"/>
  <c r="AN7" i="56"/>
  <c r="AN7" i="52"/>
  <c r="AN7" i="57"/>
  <c r="AN7" i="42"/>
  <c r="AN7" i="58"/>
  <c r="AN7" i="46"/>
  <c r="AN7" i="37"/>
  <c r="AN7" i="53"/>
  <c r="AN7" i="36"/>
  <c r="AN7" i="49"/>
  <c r="AN7" i="55"/>
  <c r="AN7" i="50"/>
  <c r="AN7" i="39"/>
  <c r="AN16" i="58"/>
  <c r="AN16" i="57"/>
  <c r="AN16" i="56"/>
  <c r="AN16" i="55"/>
  <c r="AN16" i="54"/>
  <c r="AN16" i="53"/>
  <c r="AN16" i="52"/>
  <c r="AN16" i="51"/>
  <c r="AN16" i="50"/>
  <c r="AN16" i="49"/>
  <c r="AN16" i="48"/>
  <c r="AN16" i="47"/>
  <c r="AN16" i="46"/>
  <c r="AN16" i="45"/>
  <c r="AN16" i="44"/>
  <c r="AN16" i="43"/>
  <c r="AN16" i="42"/>
  <c r="AN16" i="41"/>
  <c r="AN16" i="40"/>
  <c r="AN16" i="39"/>
  <c r="AN16" i="38"/>
  <c r="AN16" i="37"/>
  <c r="AN16" i="36"/>
  <c r="AN16" i="34"/>
  <c r="AN7" i="40"/>
  <c r="AN7" i="38"/>
  <c r="AN7" i="54"/>
  <c r="AN7" i="41"/>
  <c r="AN7" i="43"/>
  <c r="AN7" i="45"/>
  <c r="AN7" i="47"/>
  <c r="AN31" i="53"/>
  <c r="AN31" i="55"/>
  <c r="AN31" i="57"/>
  <c r="AN7" i="44"/>
  <c r="AN31" i="54"/>
  <c r="AN30" i="54" s="1"/>
  <c r="AN31" i="56"/>
  <c r="AN30" i="56" s="1"/>
  <c r="AN31" i="58"/>
  <c r="AN30" i="58" s="1"/>
  <c r="AN31" i="36"/>
  <c r="AN31" i="38"/>
  <c r="AN31" i="40"/>
  <c r="AN31" i="42"/>
  <c r="AN31" i="44"/>
  <c r="AN31" i="46"/>
  <c r="AN31" i="48"/>
  <c r="AN31" i="50"/>
  <c r="AN31" i="52"/>
  <c r="AN31" i="37"/>
  <c r="AN31" i="39"/>
  <c r="AN31" i="41"/>
  <c r="AN31" i="43"/>
  <c r="AN31" i="45"/>
  <c r="AN31" i="47"/>
  <c r="AN31" i="49"/>
  <c r="AN31" i="51"/>
  <c r="AN46" i="70"/>
  <c r="AN45" i="70"/>
  <c r="AN43" i="70"/>
  <c r="AN42" i="70"/>
  <c r="AN40" i="70"/>
  <c r="AN39" i="70"/>
  <c r="AN38" i="70"/>
  <c r="AN37" i="70"/>
  <c r="AN35" i="70"/>
  <c r="AN34" i="70"/>
  <c r="AN33" i="70"/>
  <c r="AN46" i="69"/>
  <c r="AN45" i="69"/>
  <c r="AN43" i="69"/>
  <c r="AN42" i="69"/>
  <c r="AN40" i="69"/>
  <c r="AN39" i="69"/>
  <c r="AN38" i="69"/>
  <c r="AN37" i="69"/>
  <c r="AN35" i="69"/>
  <c r="AN34" i="69"/>
  <c r="AN33" i="69"/>
  <c r="AN59" i="68"/>
  <c r="AN58" i="68"/>
  <c r="AN57" i="68"/>
  <c r="AN55" i="68"/>
  <c r="AN54" i="68"/>
  <c r="AN53" i="68"/>
  <c r="AN52" i="68"/>
  <c r="AN51" i="68"/>
  <c r="AN50" i="68"/>
  <c r="AN49" i="68"/>
  <c r="AN46" i="68"/>
  <c r="AN45" i="68"/>
  <c r="AN43" i="68"/>
  <c r="AN42" i="68"/>
  <c r="AN40" i="68"/>
  <c r="AN39" i="68"/>
  <c r="AN38" i="68"/>
  <c r="AN37" i="68"/>
  <c r="AN35" i="68"/>
  <c r="AN34" i="68"/>
  <c r="AN33" i="68"/>
  <c r="AN59" i="67"/>
  <c r="AN58" i="67"/>
  <c r="AN57" i="67"/>
  <c r="AN55" i="67"/>
  <c r="AN54" i="67"/>
  <c r="AN53" i="67"/>
  <c r="AN52" i="67"/>
  <c r="AN51" i="67"/>
  <c r="AN50" i="67"/>
  <c r="AN49" i="67"/>
  <c r="AN46" i="67"/>
  <c r="AN45" i="67"/>
  <c r="AN43" i="67"/>
  <c r="AN42" i="67"/>
  <c r="AN40" i="67"/>
  <c r="AN39" i="67"/>
  <c r="AN38" i="67"/>
  <c r="AN37" i="67"/>
  <c r="AN35" i="67"/>
  <c r="AN34" i="67"/>
  <c r="AN33" i="67"/>
  <c r="AN59" i="34"/>
  <c r="AN58" i="34"/>
  <c r="AN57" i="34"/>
  <c r="AN55" i="34"/>
  <c r="AN54" i="34"/>
  <c r="AN53" i="34"/>
  <c r="AN52" i="34"/>
  <c r="AN51" i="34"/>
  <c r="AN50" i="34"/>
  <c r="AN49" i="34"/>
  <c r="AN46" i="34"/>
  <c r="AN45" i="34"/>
  <c r="AN43" i="34"/>
  <c r="AN42" i="34"/>
  <c r="AN40" i="34"/>
  <c r="AN39" i="34"/>
  <c r="AN38" i="34"/>
  <c r="AN37" i="34"/>
  <c r="AN33" i="34"/>
  <c r="AN34" i="34"/>
  <c r="AN35" i="34"/>
  <c r="AM8" i="34"/>
  <c r="AC72" i="82" l="1"/>
  <c r="AC71" i="82" s="1"/>
  <c r="AN30" i="52"/>
  <c r="AN30" i="47"/>
  <c r="AN30" i="39"/>
  <c r="AN30" i="55"/>
  <c r="AN30" i="38"/>
  <c r="AN30" i="48"/>
  <c r="AN30" i="49"/>
  <c r="AN30" i="41"/>
  <c r="AN30" i="50"/>
  <c r="AN30" i="42"/>
  <c r="AN30" i="57"/>
  <c r="AN30" i="46"/>
  <c r="AN30" i="40"/>
  <c r="AN30" i="45"/>
  <c r="AN30" i="37"/>
  <c r="AN30" i="53"/>
  <c r="AN30" i="51"/>
  <c r="AN30" i="43"/>
  <c r="AN30" i="44"/>
  <c r="AN30" i="36"/>
  <c r="AN44" i="68"/>
  <c r="AN41" i="70"/>
  <c r="AN41" i="67"/>
  <c r="AN36" i="34"/>
  <c r="AN44" i="70"/>
  <c r="AN41" i="69"/>
  <c r="AN44" i="69"/>
  <c r="AN48" i="34"/>
  <c r="AN44" i="34"/>
  <c r="AN36" i="67"/>
  <c r="AN48" i="67"/>
  <c r="AN41" i="68"/>
  <c r="AN36" i="68"/>
  <c r="AN48" i="68"/>
  <c r="AN41" i="34"/>
  <c r="AN44" i="67"/>
  <c r="AN36" i="69"/>
  <c r="AN36" i="70"/>
  <c r="C59" i="77"/>
  <c r="C58" i="77"/>
  <c r="C57" i="77"/>
  <c r="C56" i="77"/>
  <c r="C55" i="77"/>
  <c r="C54" i="77"/>
  <c r="C53" i="77"/>
  <c r="C52" i="77"/>
  <c r="C51" i="77"/>
  <c r="C50" i="77"/>
  <c r="C49" i="77"/>
  <c r="C48" i="77"/>
  <c r="C47" i="77"/>
  <c r="G46" i="77"/>
  <c r="F46" i="77"/>
  <c r="C46" i="77"/>
  <c r="G45" i="77"/>
  <c r="F45" i="77"/>
  <c r="C45" i="77"/>
  <c r="AL44" i="77"/>
  <c r="AK44" i="77"/>
  <c r="AJ44" i="77"/>
  <c r="AI44" i="77"/>
  <c r="AH44" i="77"/>
  <c r="AG44" i="77"/>
  <c r="AF44" i="77"/>
  <c r="AE44" i="77"/>
  <c r="AD44" i="77"/>
  <c r="AC44" i="77"/>
  <c r="AB44" i="77"/>
  <c r="AA44" i="77"/>
  <c r="Z44" i="77"/>
  <c r="Y44" i="77"/>
  <c r="X44" i="77"/>
  <c r="W44" i="77"/>
  <c r="V44" i="77"/>
  <c r="U44" i="77"/>
  <c r="T44" i="77"/>
  <c r="S44" i="77"/>
  <c r="R44" i="77"/>
  <c r="Q44" i="77"/>
  <c r="P44" i="77"/>
  <c r="O44" i="77"/>
  <c r="N44" i="77"/>
  <c r="M44" i="77"/>
  <c r="L44" i="77"/>
  <c r="K44" i="77"/>
  <c r="J44" i="77"/>
  <c r="I44" i="77"/>
  <c r="H44" i="77"/>
  <c r="C44" i="77"/>
  <c r="G43" i="77"/>
  <c r="F43" i="77"/>
  <c r="C43" i="77"/>
  <c r="G42" i="77"/>
  <c r="F42" i="77"/>
  <c r="C42" i="77"/>
  <c r="AL41" i="77"/>
  <c r="AK41" i="77"/>
  <c r="AJ41" i="77"/>
  <c r="AI41" i="77"/>
  <c r="AH41" i="77"/>
  <c r="AG41" i="77"/>
  <c r="AF41" i="77"/>
  <c r="AE41" i="77"/>
  <c r="AD41" i="77"/>
  <c r="AC41" i="77"/>
  <c r="AB41" i="77"/>
  <c r="AA41" i="77"/>
  <c r="Z41" i="77"/>
  <c r="Y41" i="77"/>
  <c r="X41" i="77"/>
  <c r="W41" i="77"/>
  <c r="V41" i="77"/>
  <c r="U41" i="77"/>
  <c r="T41" i="77"/>
  <c r="S41" i="77"/>
  <c r="R41" i="77"/>
  <c r="Q41" i="77"/>
  <c r="P41" i="77"/>
  <c r="O41" i="77"/>
  <c r="N41" i="77"/>
  <c r="M41" i="77"/>
  <c r="L41" i="77"/>
  <c r="K41" i="77"/>
  <c r="J41" i="77"/>
  <c r="I41" i="77"/>
  <c r="H41" i="77"/>
  <c r="C41" i="77"/>
  <c r="G40" i="77"/>
  <c r="F40" i="77"/>
  <c r="C40" i="77"/>
  <c r="G39" i="77"/>
  <c r="F39" i="77"/>
  <c r="C39" i="77"/>
  <c r="G38" i="77"/>
  <c r="F38" i="77"/>
  <c r="C38" i="77"/>
  <c r="G37" i="77"/>
  <c r="F37" i="77"/>
  <c r="C37" i="77"/>
  <c r="AL36" i="77"/>
  <c r="AK36" i="77"/>
  <c r="AJ36" i="77"/>
  <c r="AI36" i="77"/>
  <c r="AH36" i="77"/>
  <c r="AG36" i="77"/>
  <c r="AF36" i="77"/>
  <c r="AE36" i="77"/>
  <c r="AD36" i="77"/>
  <c r="AC36" i="77"/>
  <c r="AB36" i="77"/>
  <c r="AA36" i="77"/>
  <c r="Z36" i="77"/>
  <c r="Y36" i="77"/>
  <c r="X36" i="77"/>
  <c r="W36" i="77"/>
  <c r="W35" i="77" s="1"/>
  <c r="V36" i="77"/>
  <c r="U36" i="77"/>
  <c r="T36" i="77"/>
  <c r="S36" i="77"/>
  <c r="R36" i="77"/>
  <c r="Q36" i="77"/>
  <c r="P36" i="77"/>
  <c r="O36" i="77"/>
  <c r="N36" i="77"/>
  <c r="M36" i="77"/>
  <c r="L36" i="77"/>
  <c r="K36" i="77"/>
  <c r="J36" i="77"/>
  <c r="I36" i="77"/>
  <c r="H36" i="77"/>
  <c r="C36" i="77"/>
  <c r="C35" i="77"/>
  <c r="C34" i="77"/>
  <c r="G33" i="77"/>
  <c r="F33" i="77"/>
  <c r="C33" i="77"/>
  <c r="C32" i="77"/>
  <c r="C31" i="77"/>
  <c r="C30" i="77"/>
  <c r="C29" i="77"/>
  <c r="C28" i="77"/>
  <c r="C27" i="77"/>
  <c r="C26" i="77"/>
  <c r="C25" i="77"/>
  <c r="C24" i="77"/>
  <c r="C23" i="77"/>
  <c r="C22" i="77"/>
  <c r="C21" i="77"/>
  <c r="C20" i="77"/>
  <c r="C19" i="77"/>
  <c r="C18" i="77"/>
  <c r="C17" i="77"/>
  <c r="C16" i="77"/>
  <c r="C15" i="77"/>
  <c r="C14" i="77"/>
  <c r="C13" i="77"/>
  <c r="C12" i="77"/>
  <c r="C11" i="77"/>
  <c r="C10" i="77"/>
  <c r="C9" i="77"/>
  <c r="C8" i="77"/>
  <c r="C7" i="77"/>
  <c r="H6" i="77"/>
  <c r="B6" i="77"/>
  <c r="B5" i="77"/>
  <c r="C82" i="76"/>
  <c r="C81" i="76"/>
  <c r="C80" i="76"/>
  <c r="C79" i="76"/>
  <c r="C78" i="76"/>
  <c r="C77" i="76"/>
  <c r="C76" i="76"/>
  <c r="C75" i="76"/>
  <c r="C74" i="76"/>
  <c r="C72" i="76"/>
  <c r="C71" i="76"/>
  <c r="C70" i="76"/>
  <c r="C69" i="76"/>
  <c r="C68" i="76"/>
  <c r="C67" i="76"/>
  <c r="C66" i="76"/>
  <c r="C65" i="76"/>
  <c r="C64" i="76"/>
  <c r="C63" i="76"/>
  <c r="C62" i="76"/>
  <c r="C61" i="76"/>
  <c r="C59" i="76"/>
  <c r="C58" i="76"/>
  <c r="C57" i="76"/>
  <c r="C56" i="76"/>
  <c r="C55" i="76"/>
  <c r="C54" i="76"/>
  <c r="C53" i="76"/>
  <c r="C52" i="76"/>
  <c r="C51" i="76"/>
  <c r="C50" i="76"/>
  <c r="C49" i="76"/>
  <c r="C48" i="76"/>
  <c r="C47" i="76"/>
  <c r="C46" i="76"/>
  <c r="C45" i="76"/>
  <c r="C44" i="76"/>
  <c r="C43" i="76"/>
  <c r="C42" i="76"/>
  <c r="C41" i="76"/>
  <c r="C40" i="76"/>
  <c r="C39" i="76"/>
  <c r="C38" i="76"/>
  <c r="C37" i="76"/>
  <c r="C36" i="76"/>
  <c r="C35" i="76"/>
  <c r="C34" i="76"/>
  <c r="C33" i="76"/>
  <c r="C32" i="76"/>
  <c r="C31" i="76"/>
  <c r="C30" i="76"/>
  <c r="C29" i="76"/>
  <c r="C28" i="76"/>
  <c r="C27" i="76"/>
  <c r="C26" i="76"/>
  <c r="C25" i="76"/>
  <c r="C24" i="76"/>
  <c r="C23" i="76"/>
  <c r="C22" i="76"/>
  <c r="C21" i="76"/>
  <c r="C20" i="76"/>
  <c r="C19" i="76"/>
  <c r="C18" i="76"/>
  <c r="C17" i="76"/>
  <c r="C16" i="76"/>
  <c r="C15" i="76"/>
  <c r="C14" i="76"/>
  <c r="C13" i="76"/>
  <c r="C12" i="76"/>
  <c r="C11" i="76"/>
  <c r="C10" i="76"/>
  <c r="C9" i="76"/>
  <c r="C8" i="76"/>
  <c r="C7" i="76"/>
  <c r="F6" i="76"/>
  <c r="G6" i="76" s="1"/>
  <c r="H6" i="76" s="1"/>
  <c r="I6" i="76" s="1"/>
  <c r="J6" i="76" s="1"/>
  <c r="K6" i="76" s="1"/>
  <c r="L6" i="76" s="1"/>
  <c r="M6" i="76" s="1"/>
  <c r="N6" i="76" s="1"/>
  <c r="O6" i="76" s="1"/>
  <c r="P6" i="76" s="1"/>
  <c r="Q6" i="76" s="1"/>
  <c r="R6" i="76" s="1"/>
  <c r="S6" i="76" s="1"/>
  <c r="T6" i="76" s="1"/>
  <c r="U6" i="76" s="1"/>
  <c r="V6" i="76" s="1"/>
  <c r="W6" i="76" s="1"/>
  <c r="X6" i="76" s="1"/>
  <c r="Y6" i="76" s="1"/>
  <c r="Z6" i="76" s="1"/>
  <c r="AA6" i="76" s="1"/>
  <c r="AB6" i="76" s="1"/>
  <c r="AC6" i="76" s="1"/>
  <c r="AD6" i="76" s="1"/>
  <c r="AE6" i="76" s="1"/>
  <c r="AF6" i="76" s="1"/>
  <c r="AG6" i="76" s="1"/>
  <c r="AH6" i="76" s="1"/>
  <c r="AI6" i="76" s="1"/>
  <c r="AJ6" i="76" s="1"/>
  <c r="B6" i="76"/>
  <c r="B5" i="76"/>
  <c r="AN32" i="70"/>
  <c r="AN32" i="68"/>
  <c r="AN32" i="34"/>
  <c r="I6" i="77" l="1"/>
  <c r="F31" i="82"/>
  <c r="AD72" i="82"/>
  <c r="AD71" i="82" s="1"/>
  <c r="J35" i="77"/>
  <c r="N35" i="77"/>
  <c r="R35" i="77"/>
  <c r="V35" i="77"/>
  <c r="Z35" i="77"/>
  <c r="AD35" i="77"/>
  <c r="AH35" i="77"/>
  <c r="AL35" i="77"/>
  <c r="K35" i="77"/>
  <c r="AI35" i="77"/>
  <c r="X35" i="77"/>
  <c r="AN29" i="67"/>
  <c r="AN29" i="69"/>
  <c r="AN29" i="70"/>
  <c r="AN29" i="68"/>
  <c r="O35" i="77"/>
  <c r="S35" i="77"/>
  <c r="AA35" i="77"/>
  <c r="AE35" i="77"/>
  <c r="AN24" i="70"/>
  <c r="AN24" i="68"/>
  <c r="AN24" i="67"/>
  <c r="AN24" i="69"/>
  <c r="AN20" i="69"/>
  <c r="AN20" i="70"/>
  <c r="AN20" i="68"/>
  <c r="AN20" i="67"/>
  <c r="AN16" i="69"/>
  <c r="AN16" i="70"/>
  <c r="AN16" i="68"/>
  <c r="AN16" i="67"/>
  <c r="I35" i="77"/>
  <c r="M35" i="77"/>
  <c r="Q35" i="77"/>
  <c r="U35" i="77"/>
  <c r="Y35" i="77"/>
  <c r="AC35" i="77"/>
  <c r="AG35" i="77"/>
  <c r="AK35" i="77"/>
  <c r="H35" i="77"/>
  <c r="P35" i="77"/>
  <c r="AF35" i="77"/>
  <c r="AN28" i="69"/>
  <c r="AN28" i="68"/>
  <c r="AN28" i="70"/>
  <c r="AN28" i="67"/>
  <c r="AN27" i="70"/>
  <c r="AN27" i="67"/>
  <c r="AN27" i="69"/>
  <c r="AN27" i="68"/>
  <c r="AN26" i="69"/>
  <c r="AN26" i="70"/>
  <c r="AN26" i="67"/>
  <c r="AN26" i="68"/>
  <c r="AN25" i="69"/>
  <c r="AN25" i="67"/>
  <c r="AN25" i="70"/>
  <c r="AN25" i="68"/>
  <c r="AN23" i="68"/>
  <c r="AN23" i="70"/>
  <c r="AN23" i="69"/>
  <c r="AN23" i="67"/>
  <c r="AN19" i="69"/>
  <c r="AN19" i="68"/>
  <c r="AN19" i="67"/>
  <c r="AN19" i="70"/>
  <c r="AN18" i="70"/>
  <c r="AN18" i="67"/>
  <c r="AN18" i="68"/>
  <c r="AN18" i="69"/>
  <c r="AN15" i="69"/>
  <c r="AN15" i="68"/>
  <c r="AN15" i="67"/>
  <c r="AN15" i="70"/>
  <c r="AN15" i="34"/>
  <c r="AN14" i="67"/>
  <c r="AN14" i="68"/>
  <c r="AN14" i="70"/>
  <c r="AN14" i="69"/>
  <c r="AN14" i="34"/>
  <c r="AN13" i="69"/>
  <c r="AN13" i="70"/>
  <c r="AN13" i="34"/>
  <c r="AN13" i="68"/>
  <c r="AN13" i="67"/>
  <c r="AN12" i="68"/>
  <c r="AN12" i="70"/>
  <c r="AN12" i="67"/>
  <c r="AN12" i="69"/>
  <c r="AN12" i="34"/>
  <c r="AN11" i="69"/>
  <c r="AN11" i="67"/>
  <c r="AN11" i="70"/>
  <c r="AN11" i="34"/>
  <c r="AN11" i="68"/>
  <c r="AN10" i="67"/>
  <c r="AN10" i="34"/>
  <c r="AN10" i="70"/>
  <c r="AN10" i="69"/>
  <c r="AN10" i="68"/>
  <c r="AN9" i="70"/>
  <c r="AN9" i="69"/>
  <c r="AN9" i="67"/>
  <c r="AN9" i="34"/>
  <c r="AN9" i="68"/>
  <c r="AN8" i="68"/>
  <c r="AN8" i="70"/>
  <c r="AN8" i="67"/>
  <c r="AN8" i="69"/>
  <c r="AN31" i="70"/>
  <c r="AN30" i="70" s="1"/>
  <c r="AN32" i="67"/>
  <c r="AN32" i="69"/>
  <c r="AN31" i="68"/>
  <c r="AN30" i="68" s="1"/>
  <c r="AN31" i="67"/>
  <c r="AN31" i="69"/>
  <c r="AN31" i="34"/>
  <c r="AN30" i="34" s="1"/>
  <c r="G44" i="77"/>
  <c r="F44" i="77"/>
  <c r="F41" i="77"/>
  <c r="F36" i="77"/>
  <c r="G41" i="77"/>
  <c r="G36" i="77"/>
  <c r="L35" i="77"/>
  <c r="T35" i="77"/>
  <c r="AB35" i="77"/>
  <c r="AJ35" i="77"/>
  <c r="F43" i="82" l="1"/>
  <c r="F76" i="82" s="1"/>
  <c r="F123" i="82" s="1"/>
  <c r="F170" i="82" s="1"/>
  <c r="F180" i="82" s="1"/>
  <c r="J6" i="77"/>
  <c r="G31" i="82"/>
  <c r="G43" i="82" s="1"/>
  <c r="G76" i="82" s="1"/>
  <c r="G123" i="82" s="1"/>
  <c r="G170" i="82" s="1"/>
  <c r="G180" i="82" s="1"/>
  <c r="AE72" i="82"/>
  <c r="AN7" i="34"/>
  <c r="AN17" i="69"/>
  <c r="G35" i="77"/>
  <c r="AN22" i="67"/>
  <c r="AN21" i="67" s="1"/>
  <c r="AN22" i="34"/>
  <c r="AN21" i="34" s="1"/>
  <c r="AN17" i="68"/>
  <c r="AN30" i="67"/>
  <c r="AN22" i="68"/>
  <c r="AN21" i="68" s="1"/>
  <c r="AN22" i="70"/>
  <c r="AN21" i="70" s="1"/>
  <c r="AN22" i="69"/>
  <c r="AN21" i="69" s="1"/>
  <c r="AN17" i="34"/>
  <c r="AN17" i="67"/>
  <c r="AN17" i="70"/>
  <c r="AN7" i="68"/>
  <c r="AN7" i="70"/>
  <c r="AN7" i="69"/>
  <c r="AN7" i="67"/>
  <c r="AN30" i="69"/>
  <c r="F35" i="77"/>
  <c r="AE71" i="82" l="1"/>
  <c r="E71" i="82" s="1"/>
  <c r="E72" i="82"/>
  <c r="K6" i="77"/>
  <c r="H31" i="82"/>
  <c r="H43" i="82" s="1"/>
  <c r="H76" i="82" s="1"/>
  <c r="H123" i="82" s="1"/>
  <c r="H170" i="82" s="1"/>
  <c r="H180" i="82" s="1"/>
  <c r="D72" i="82"/>
  <c r="D58" i="70"/>
  <c r="D59" i="70"/>
  <c r="D57" i="70"/>
  <c r="D50" i="70"/>
  <c r="D51" i="70"/>
  <c r="D52" i="70"/>
  <c r="D53" i="70"/>
  <c r="D54" i="70"/>
  <c r="D55" i="70"/>
  <c r="D49" i="70"/>
  <c r="D58" i="69"/>
  <c r="D59" i="69"/>
  <c r="D57" i="69"/>
  <c r="D50" i="69"/>
  <c r="D51" i="69"/>
  <c r="D52" i="69"/>
  <c r="D53" i="69"/>
  <c r="D54" i="69"/>
  <c r="D55" i="69"/>
  <c r="D49" i="69"/>
  <c r="D58" i="68"/>
  <c r="D59" i="68"/>
  <c r="D57" i="68"/>
  <c r="D50" i="68"/>
  <c r="D51" i="68"/>
  <c r="D52" i="68"/>
  <c r="D53" i="68"/>
  <c r="D54" i="68"/>
  <c r="D55" i="68"/>
  <c r="D49" i="68"/>
  <c r="D58" i="67"/>
  <c r="D59" i="67"/>
  <c r="D57" i="67"/>
  <c r="D50" i="67"/>
  <c r="D51" i="67"/>
  <c r="D52" i="67"/>
  <c r="D53" i="67"/>
  <c r="D54" i="67"/>
  <c r="D55" i="67"/>
  <c r="D49" i="67"/>
  <c r="D58" i="58"/>
  <c r="D59" i="58"/>
  <c r="D57" i="58"/>
  <c r="D50" i="58"/>
  <c r="D51" i="58"/>
  <c r="D52" i="58"/>
  <c r="D53" i="58"/>
  <c r="D54" i="58"/>
  <c r="D55" i="58"/>
  <c r="D49" i="58"/>
  <c r="D58" i="57"/>
  <c r="D59" i="57"/>
  <c r="D57" i="57"/>
  <c r="D50" i="57"/>
  <c r="D51" i="57"/>
  <c r="D52" i="57"/>
  <c r="D53" i="57"/>
  <c r="D54" i="57"/>
  <c r="D55" i="57"/>
  <c r="D49" i="57"/>
  <c r="D58" i="56"/>
  <c r="D59" i="56"/>
  <c r="D57" i="56"/>
  <c r="D50" i="56"/>
  <c r="D51" i="56"/>
  <c r="D52" i="56"/>
  <c r="D53" i="56"/>
  <c r="D54" i="56"/>
  <c r="D55" i="56"/>
  <c r="D49" i="56"/>
  <c r="D58" i="55"/>
  <c r="D59" i="55"/>
  <c r="D57" i="55"/>
  <c r="D50" i="55"/>
  <c r="D51" i="55"/>
  <c r="D52" i="55"/>
  <c r="D53" i="55"/>
  <c r="D54" i="55"/>
  <c r="D55" i="55"/>
  <c r="D49" i="55"/>
  <c r="D58" i="54"/>
  <c r="D59" i="54"/>
  <c r="D57" i="54"/>
  <c r="D50" i="54"/>
  <c r="D51" i="54"/>
  <c r="D52" i="54"/>
  <c r="D53" i="54"/>
  <c r="D54" i="54"/>
  <c r="D55" i="54"/>
  <c r="D49" i="54"/>
  <c r="D58" i="53"/>
  <c r="D59" i="53"/>
  <c r="D57" i="53"/>
  <c r="D50" i="53"/>
  <c r="D51" i="53"/>
  <c r="D52" i="53"/>
  <c r="D53" i="53"/>
  <c r="D54" i="53"/>
  <c r="D55" i="53"/>
  <c r="D49" i="53"/>
  <c r="D58" i="52"/>
  <c r="D59" i="52"/>
  <c r="D57" i="52"/>
  <c r="D50" i="52"/>
  <c r="D51" i="52"/>
  <c r="D52" i="52"/>
  <c r="D53" i="52"/>
  <c r="D54" i="52"/>
  <c r="D55" i="52"/>
  <c r="D49" i="52"/>
  <c r="D58" i="51"/>
  <c r="D59" i="51"/>
  <c r="D57" i="51"/>
  <c r="D50" i="51"/>
  <c r="D51" i="51"/>
  <c r="D52" i="51"/>
  <c r="D53" i="51"/>
  <c r="D54" i="51"/>
  <c r="D55" i="51"/>
  <c r="D49" i="51"/>
  <c r="D58" i="50"/>
  <c r="D59" i="50"/>
  <c r="D57" i="50"/>
  <c r="D50" i="50"/>
  <c r="D51" i="50"/>
  <c r="D52" i="50"/>
  <c r="D53" i="50"/>
  <c r="D54" i="50"/>
  <c r="D55" i="50"/>
  <c r="D49" i="50"/>
  <c r="D58" i="49"/>
  <c r="D59" i="49"/>
  <c r="D57" i="49"/>
  <c r="D50" i="49"/>
  <c r="D51" i="49"/>
  <c r="D52" i="49"/>
  <c r="D53" i="49"/>
  <c r="D54" i="49"/>
  <c r="D55" i="49"/>
  <c r="D49" i="49"/>
  <c r="D58" i="48"/>
  <c r="D59" i="48"/>
  <c r="D57" i="48"/>
  <c r="D50" i="48"/>
  <c r="D51" i="48"/>
  <c r="D52" i="48"/>
  <c r="D53" i="48"/>
  <c r="D54" i="48"/>
  <c r="D55" i="48"/>
  <c r="D49" i="48"/>
  <c r="D58" i="47"/>
  <c r="D59" i="47"/>
  <c r="D57" i="47"/>
  <c r="D50" i="47"/>
  <c r="D51" i="47"/>
  <c r="D52" i="47"/>
  <c r="D53" i="47"/>
  <c r="D54" i="47"/>
  <c r="D55" i="47"/>
  <c r="D49" i="47"/>
  <c r="D58" i="46"/>
  <c r="D59" i="46"/>
  <c r="D57" i="46"/>
  <c r="D50" i="46"/>
  <c r="D51" i="46"/>
  <c r="D52" i="46"/>
  <c r="D53" i="46"/>
  <c r="D54" i="46"/>
  <c r="D55" i="46"/>
  <c r="D49" i="46"/>
  <c r="D58" i="45"/>
  <c r="D59" i="45"/>
  <c r="D57" i="45"/>
  <c r="D50" i="45"/>
  <c r="D51" i="45"/>
  <c r="D52" i="45"/>
  <c r="D53" i="45"/>
  <c r="D54" i="45"/>
  <c r="D55" i="45"/>
  <c r="D49" i="45"/>
  <c r="D58" i="44"/>
  <c r="D59" i="44"/>
  <c r="D57" i="44"/>
  <c r="D50" i="44"/>
  <c r="D51" i="44"/>
  <c r="D52" i="44"/>
  <c r="D53" i="44"/>
  <c r="D54" i="44"/>
  <c r="D55" i="44"/>
  <c r="D49" i="44"/>
  <c r="D58" i="43"/>
  <c r="D59" i="43"/>
  <c r="D57" i="43"/>
  <c r="D50" i="43"/>
  <c r="D51" i="43"/>
  <c r="D52" i="43"/>
  <c r="D53" i="43"/>
  <c r="D54" i="43"/>
  <c r="D55" i="43"/>
  <c r="D49" i="43"/>
  <c r="D58" i="42"/>
  <c r="D59" i="42"/>
  <c r="D57" i="42"/>
  <c r="D50" i="42"/>
  <c r="D51" i="42"/>
  <c r="D52" i="42"/>
  <c r="D53" i="42"/>
  <c r="D54" i="42"/>
  <c r="D55" i="42"/>
  <c r="D49" i="42"/>
  <c r="D58" i="41"/>
  <c r="D59" i="41"/>
  <c r="D57" i="41"/>
  <c r="D50" i="41"/>
  <c r="D51" i="41"/>
  <c r="D52" i="41"/>
  <c r="D53" i="41"/>
  <c r="D54" i="41"/>
  <c r="D55" i="41"/>
  <c r="D49" i="41"/>
  <c r="D58" i="40"/>
  <c r="D59" i="40"/>
  <c r="D57" i="40"/>
  <c r="D50" i="40"/>
  <c r="D51" i="40"/>
  <c r="D52" i="40"/>
  <c r="D53" i="40"/>
  <c r="D54" i="40"/>
  <c r="D55" i="40"/>
  <c r="D49" i="40"/>
  <c r="D58" i="39"/>
  <c r="D59" i="39"/>
  <c r="D57" i="39"/>
  <c r="D50" i="39"/>
  <c r="D51" i="39"/>
  <c r="D52" i="39"/>
  <c r="D53" i="39"/>
  <c r="D54" i="39"/>
  <c r="D55" i="39"/>
  <c r="D49" i="39"/>
  <c r="D50" i="38"/>
  <c r="D51" i="38"/>
  <c r="D52" i="38"/>
  <c r="D53" i="38"/>
  <c r="D54" i="38"/>
  <c r="D55" i="38"/>
  <c r="D49" i="38"/>
  <c r="D58" i="38"/>
  <c r="D59" i="38"/>
  <c r="D57" i="38"/>
  <c r="D58" i="37"/>
  <c r="D59" i="37"/>
  <c r="D57" i="37"/>
  <c r="D50" i="37"/>
  <c r="D51" i="37"/>
  <c r="D52" i="37"/>
  <c r="D53" i="37"/>
  <c r="D54" i="37"/>
  <c r="D55" i="37"/>
  <c r="D49" i="37"/>
  <c r="D50" i="36"/>
  <c r="D51" i="36"/>
  <c r="D52" i="36"/>
  <c r="D53" i="36"/>
  <c r="D54" i="36"/>
  <c r="D55" i="36"/>
  <c r="D49" i="36"/>
  <c r="D58" i="36"/>
  <c r="D59" i="36"/>
  <c r="D57" i="36"/>
  <c r="D58" i="34"/>
  <c r="D59" i="34"/>
  <c r="D57" i="34"/>
  <c r="D50" i="34"/>
  <c r="D51" i="34"/>
  <c r="D52" i="34"/>
  <c r="D53" i="34"/>
  <c r="D54" i="34"/>
  <c r="D55" i="34"/>
  <c r="D49" i="34"/>
  <c r="F56" i="70"/>
  <c r="G56" i="70"/>
  <c r="H56" i="70"/>
  <c r="I56" i="70"/>
  <c r="J56" i="70"/>
  <c r="K56" i="70"/>
  <c r="L56" i="70"/>
  <c r="M56" i="70"/>
  <c r="N56" i="70"/>
  <c r="O56" i="70"/>
  <c r="P56" i="70"/>
  <c r="Q56" i="70"/>
  <c r="R56" i="70"/>
  <c r="S56" i="70"/>
  <c r="T56" i="70"/>
  <c r="U56" i="70"/>
  <c r="V56" i="70"/>
  <c r="W56" i="70"/>
  <c r="X56" i="70"/>
  <c r="Y56" i="70"/>
  <c r="Z56" i="70"/>
  <c r="AA56" i="70"/>
  <c r="AB56" i="70"/>
  <c r="AC56" i="70"/>
  <c r="AD56" i="70"/>
  <c r="AE56" i="70"/>
  <c r="AF56" i="70"/>
  <c r="AG56" i="70"/>
  <c r="AH56" i="70"/>
  <c r="AI56" i="70"/>
  <c r="AJ56" i="70"/>
  <c r="G56" i="69"/>
  <c r="H56" i="69"/>
  <c r="I56" i="69"/>
  <c r="J56" i="69"/>
  <c r="K56" i="69"/>
  <c r="L56" i="69"/>
  <c r="M56" i="69"/>
  <c r="N56" i="69"/>
  <c r="O56" i="69"/>
  <c r="P56" i="69"/>
  <c r="Q56" i="69"/>
  <c r="R56" i="69"/>
  <c r="S56" i="69"/>
  <c r="T56" i="69"/>
  <c r="U56" i="69"/>
  <c r="V56" i="69"/>
  <c r="W56" i="69"/>
  <c r="X56" i="69"/>
  <c r="Y56" i="69"/>
  <c r="Z56" i="69"/>
  <c r="AA56" i="69"/>
  <c r="AB56" i="69"/>
  <c r="AC56" i="69"/>
  <c r="AD56" i="69"/>
  <c r="AE56" i="69"/>
  <c r="AF56" i="69"/>
  <c r="AG56" i="69"/>
  <c r="AH56" i="69"/>
  <c r="AI56" i="69"/>
  <c r="AJ56" i="69"/>
  <c r="G56" i="68"/>
  <c r="H56" i="68"/>
  <c r="I56" i="68"/>
  <c r="J56" i="68"/>
  <c r="K56" i="68"/>
  <c r="L56" i="68"/>
  <c r="M56" i="68"/>
  <c r="N56" i="68"/>
  <c r="O56" i="68"/>
  <c r="P56" i="68"/>
  <c r="Q56" i="68"/>
  <c r="R56" i="68"/>
  <c r="S56" i="68"/>
  <c r="T56" i="68"/>
  <c r="U56" i="68"/>
  <c r="V56" i="68"/>
  <c r="W56" i="68"/>
  <c r="X56" i="68"/>
  <c r="Y56" i="68"/>
  <c r="Z56" i="68"/>
  <c r="AA56" i="68"/>
  <c r="AB56" i="68"/>
  <c r="AC56" i="68"/>
  <c r="AD56" i="68"/>
  <c r="AE56" i="68"/>
  <c r="AF56" i="68"/>
  <c r="AG56" i="68"/>
  <c r="AH56" i="68"/>
  <c r="AI56" i="68"/>
  <c r="AJ56" i="68"/>
  <c r="AA56" i="67"/>
  <c r="AB56" i="67"/>
  <c r="AC56" i="67"/>
  <c r="AD56" i="67"/>
  <c r="AE56" i="67"/>
  <c r="AF56" i="67"/>
  <c r="AG56" i="67"/>
  <c r="AH56" i="67"/>
  <c r="AI56" i="67"/>
  <c r="AJ56" i="67"/>
  <c r="G56" i="67"/>
  <c r="H56" i="67"/>
  <c r="I56" i="67"/>
  <c r="J56" i="67"/>
  <c r="K56" i="67"/>
  <c r="L56" i="67"/>
  <c r="M56" i="67"/>
  <c r="N56" i="67"/>
  <c r="O56" i="67"/>
  <c r="P56" i="67"/>
  <c r="Q56" i="67"/>
  <c r="R56" i="67"/>
  <c r="S56" i="67"/>
  <c r="T56" i="67"/>
  <c r="U56" i="67"/>
  <c r="V56" i="67"/>
  <c r="W56" i="67"/>
  <c r="X56" i="67"/>
  <c r="Y56" i="67"/>
  <c r="F56" i="58"/>
  <c r="G56" i="58"/>
  <c r="H56" i="58"/>
  <c r="I56" i="58"/>
  <c r="J56" i="58"/>
  <c r="K56" i="58"/>
  <c r="L56" i="58"/>
  <c r="M56" i="58"/>
  <c r="N56" i="58"/>
  <c r="O56" i="58"/>
  <c r="P56" i="58"/>
  <c r="Q56" i="58"/>
  <c r="R56" i="58"/>
  <c r="S56" i="58"/>
  <c r="T56" i="58"/>
  <c r="U56" i="58"/>
  <c r="V56" i="58"/>
  <c r="W56" i="58"/>
  <c r="X56" i="58"/>
  <c r="Y56" i="58"/>
  <c r="Z56" i="58"/>
  <c r="AA56" i="58"/>
  <c r="AB56" i="58"/>
  <c r="AC56" i="58"/>
  <c r="AD56" i="58"/>
  <c r="AE56" i="58"/>
  <c r="AF56" i="58"/>
  <c r="AG56" i="58"/>
  <c r="AH56" i="58"/>
  <c r="AI56" i="58"/>
  <c r="AJ56" i="58"/>
  <c r="F56" i="55"/>
  <c r="F56" i="51"/>
  <c r="G56" i="51"/>
  <c r="H56" i="51"/>
  <c r="I56" i="51"/>
  <c r="J56" i="51"/>
  <c r="K56" i="51"/>
  <c r="L56" i="51"/>
  <c r="M56" i="51"/>
  <c r="N56" i="51"/>
  <c r="O56" i="51"/>
  <c r="P56" i="51"/>
  <c r="Q56" i="51"/>
  <c r="R56" i="51"/>
  <c r="S56" i="51"/>
  <c r="T56" i="51"/>
  <c r="U56" i="51"/>
  <c r="V56" i="51"/>
  <c r="W56" i="51"/>
  <c r="X56" i="51"/>
  <c r="Y56" i="51"/>
  <c r="Z56" i="51"/>
  <c r="AA56" i="51"/>
  <c r="AB56" i="51"/>
  <c r="AC56" i="51"/>
  <c r="AD56" i="51"/>
  <c r="AE56" i="51"/>
  <c r="AF56" i="51"/>
  <c r="AG56" i="51"/>
  <c r="AH56" i="51"/>
  <c r="AI56" i="51"/>
  <c r="AJ56" i="51"/>
  <c r="F56" i="41"/>
  <c r="F56" i="40"/>
  <c r="G56" i="40"/>
  <c r="H56" i="40"/>
  <c r="I56" i="40"/>
  <c r="J56" i="40"/>
  <c r="K56" i="40"/>
  <c r="L56" i="40"/>
  <c r="M56" i="40"/>
  <c r="N56" i="40"/>
  <c r="O56" i="40"/>
  <c r="P56" i="40"/>
  <c r="Q56" i="40"/>
  <c r="R56" i="40"/>
  <c r="S56" i="40"/>
  <c r="T56" i="40"/>
  <c r="U56" i="40"/>
  <c r="V56" i="40"/>
  <c r="W56" i="40"/>
  <c r="X56" i="40"/>
  <c r="Y56" i="40"/>
  <c r="Z56" i="40"/>
  <c r="AA56" i="40"/>
  <c r="AB56" i="40"/>
  <c r="AC56" i="40"/>
  <c r="AD56" i="40"/>
  <c r="AE56" i="40"/>
  <c r="AF56" i="40"/>
  <c r="AG56" i="40"/>
  <c r="AH56" i="40"/>
  <c r="AI56" i="40"/>
  <c r="AJ56" i="40"/>
  <c r="F56" i="39"/>
  <c r="G56" i="39"/>
  <c r="H56" i="39"/>
  <c r="I56" i="39"/>
  <c r="J56" i="39"/>
  <c r="K56" i="39"/>
  <c r="L56" i="39"/>
  <c r="M56" i="39"/>
  <c r="N56" i="39"/>
  <c r="O56" i="39"/>
  <c r="P56" i="39"/>
  <c r="Q56" i="39"/>
  <c r="R56" i="39"/>
  <c r="S56" i="39"/>
  <c r="T56" i="39"/>
  <c r="U56" i="39"/>
  <c r="V56" i="39"/>
  <c r="W56" i="39"/>
  <c r="X56" i="39"/>
  <c r="Y56" i="39"/>
  <c r="Z56" i="39"/>
  <c r="AA56" i="39"/>
  <c r="AB56" i="39"/>
  <c r="AC56" i="39"/>
  <c r="AD56" i="39"/>
  <c r="AE56" i="39"/>
  <c r="AF56" i="39"/>
  <c r="AG56" i="39"/>
  <c r="AH56" i="39"/>
  <c r="AI56" i="39"/>
  <c r="AJ56" i="39"/>
  <c r="F56" i="38"/>
  <c r="G56" i="38"/>
  <c r="H56" i="38"/>
  <c r="I56" i="38"/>
  <c r="J56" i="38"/>
  <c r="K56" i="38"/>
  <c r="L56" i="38"/>
  <c r="M56" i="38"/>
  <c r="N56" i="38"/>
  <c r="O56" i="38"/>
  <c r="P56" i="38"/>
  <c r="Q56" i="38"/>
  <c r="R56" i="38"/>
  <c r="S56" i="38"/>
  <c r="T56" i="38"/>
  <c r="U56" i="38"/>
  <c r="V56" i="38"/>
  <c r="W56" i="38"/>
  <c r="X56" i="38"/>
  <c r="Y56" i="38"/>
  <c r="Z56" i="38"/>
  <c r="AA56" i="38"/>
  <c r="AB56" i="38"/>
  <c r="AC56" i="38"/>
  <c r="AD56" i="38"/>
  <c r="AE56" i="38"/>
  <c r="AF56" i="38"/>
  <c r="AG56" i="38"/>
  <c r="AH56" i="38"/>
  <c r="AI56" i="38"/>
  <c r="AJ56" i="38"/>
  <c r="F56" i="37"/>
  <c r="G56" i="37"/>
  <c r="H56" i="37"/>
  <c r="I56" i="37"/>
  <c r="J56" i="37"/>
  <c r="K56" i="37"/>
  <c r="L56" i="37"/>
  <c r="M56" i="37"/>
  <c r="N56" i="37"/>
  <c r="O56" i="37"/>
  <c r="P56" i="37"/>
  <c r="Q56" i="37"/>
  <c r="R56" i="37"/>
  <c r="S56" i="37"/>
  <c r="T56" i="37"/>
  <c r="U56" i="37"/>
  <c r="V56" i="37"/>
  <c r="W56" i="37"/>
  <c r="X56" i="37"/>
  <c r="Y56" i="37"/>
  <c r="Z56" i="37"/>
  <c r="AA56" i="37"/>
  <c r="AB56" i="37"/>
  <c r="AC56" i="37"/>
  <c r="AD56" i="37"/>
  <c r="AE56" i="37"/>
  <c r="AF56" i="37"/>
  <c r="AG56" i="37"/>
  <c r="AH56" i="37"/>
  <c r="AI56" i="37"/>
  <c r="AJ56" i="37"/>
  <c r="F56" i="36"/>
  <c r="G56" i="36"/>
  <c r="H56" i="36"/>
  <c r="I56" i="36"/>
  <c r="J56" i="36"/>
  <c r="K56" i="36"/>
  <c r="L56" i="36"/>
  <c r="M56" i="36"/>
  <c r="N56" i="36"/>
  <c r="O56" i="36"/>
  <c r="P56" i="36"/>
  <c r="Q56" i="36"/>
  <c r="R56" i="36"/>
  <c r="S56" i="36"/>
  <c r="T56" i="36"/>
  <c r="U56" i="36"/>
  <c r="V56" i="36"/>
  <c r="W56" i="36"/>
  <c r="X56" i="36"/>
  <c r="Y56" i="36"/>
  <c r="Z56" i="36"/>
  <c r="AA56" i="36"/>
  <c r="AB56" i="36"/>
  <c r="AC56" i="36"/>
  <c r="AD56" i="36"/>
  <c r="AE56" i="36"/>
  <c r="AF56" i="36"/>
  <c r="AG56" i="36"/>
  <c r="AH56" i="36"/>
  <c r="AI56" i="36"/>
  <c r="AJ56" i="36"/>
  <c r="AJ56" i="34"/>
  <c r="AI56" i="34"/>
  <c r="AH56" i="34"/>
  <c r="AG56" i="34"/>
  <c r="AF56" i="34"/>
  <c r="AE56" i="34"/>
  <c r="AD56" i="34"/>
  <c r="AC56" i="34"/>
  <c r="AB56" i="34"/>
  <c r="AA56" i="34"/>
  <c r="Z56" i="34"/>
  <c r="Y56" i="34"/>
  <c r="X56" i="34"/>
  <c r="W56" i="34"/>
  <c r="V56" i="34"/>
  <c r="U56" i="34"/>
  <c r="T56" i="34"/>
  <c r="S56" i="34"/>
  <c r="R56" i="34"/>
  <c r="Q56" i="34"/>
  <c r="P56" i="34"/>
  <c r="O56" i="34"/>
  <c r="N56" i="34"/>
  <c r="M56" i="34"/>
  <c r="L56" i="34"/>
  <c r="K56" i="34"/>
  <c r="J56" i="34"/>
  <c r="I56" i="34"/>
  <c r="H56" i="34"/>
  <c r="G56" i="34"/>
  <c r="F56" i="34"/>
  <c r="G43" i="66"/>
  <c r="G42" i="66"/>
  <c r="G45" i="66"/>
  <c r="G46" i="66"/>
  <c r="G33" i="62"/>
  <c r="G33" i="63" s="1"/>
  <c r="G30" i="63" s="1"/>
  <c r="G33" i="66" l="1"/>
  <c r="L6" i="77"/>
  <c r="I31" i="82"/>
  <c r="I43" i="82" s="1"/>
  <c r="I76" i="82" s="1"/>
  <c r="I123" i="82" s="1"/>
  <c r="I170" i="82" s="1"/>
  <c r="I180" i="82" s="1"/>
  <c r="D71" i="82"/>
  <c r="D56" i="54"/>
  <c r="AN56" i="36"/>
  <c r="AN47" i="36" s="1"/>
  <c r="AN56" i="38"/>
  <c r="AN47" i="38" s="1"/>
  <c r="AN56" i="40"/>
  <c r="AN47" i="40" s="1"/>
  <c r="AN56" i="51"/>
  <c r="AN47" i="51" s="1"/>
  <c r="AN56" i="58"/>
  <c r="AN47" i="58" s="1"/>
  <c r="AN56" i="37"/>
  <c r="AN47" i="37" s="1"/>
  <c r="AN56" i="39"/>
  <c r="AN47" i="39" s="1"/>
  <c r="AN56" i="34"/>
  <c r="AN47" i="34" s="1"/>
  <c r="G55" i="76"/>
  <c r="G12" i="76"/>
  <c r="G10" i="76"/>
  <c r="G14" i="76"/>
  <c r="G19" i="76"/>
  <c r="G25" i="76"/>
  <c r="G29" i="76"/>
  <c r="G39" i="76"/>
  <c r="G45" i="76"/>
  <c r="G44" i="62"/>
  <c r="G51" i="76"/>
  <c r="G11" i="76"/>
  <c r="G15" i="76"/>
  <c r="G20" i="76"/>
  <c r="G26" i="76"/>
  <c r="G33" i="76"/>
  <c r="G40" i="76"/>
  <c r="G46" i="76"/>
  <c r="G52" i="76"/>
  <c r="G57" i="76"/>
  <c r="G56" i="62"/>
  <c r="G58" i="76"/>
  <c r="G7" i="62"/>
  <c r="G8" i="76"/>
  <c r="G16" i="76"/>
  <c r="G65" i="82" s="1"/>
  <c r="G23" i="76"/>
  <c r="G22" i="62"/>
  <c r="G21" i="62" s="1"/>
  <c r="G27" i="76"/>
  <c r="G37" i="76"/>
  <c r="G36" i="62"/>
  <c r="G41" i="62"/>
  <c r="G42" i="76"/>
  <c r="G49" i="76"/>
  <c r="G48" i="62"/>
  <c r="G53" i="76"/>
  <c r="G9" i="76"/>
  <c r="G13" i="76"/>
  <c r="G18" i="76"/>
  <c r="G17" i="62"/>
  <c r="G24" i="76"/>
  <c r="G28" i="76"/>
  <c r="G38" i="76"/>
  <c r="G43" i="76"/>
  <c r="G50" i="76"/>
  <c r="G54" i="76"/>
  <c r="G59" i="76"/>
  <c r="D56" i="34"/>
  <c r="I14" i="32"/>
  <c r="B2" i="32" s="1"/>
  <c r="G201" i="82" l="1"/>
  <c r="G202" i="82"/>
  <c r="M6" i="77"/>
  <c r="J31" i="82"/>
  <c r="J43" i="82" s="1"/>
  <c r="J76" i="82" s="1"/>
  <c r="J123" i="82" s="1"/>
  <c r="J170" i="82" s="1"/>
  <c r="J180" i="82" s="1"/>
  <c r="G34" i="62"/>
  <c r="G31" i="76"/>
  <c r="G31" i="66"/>
  <c r="G32" i="76"/>
  <c r="G32" i="66"/>
  <c r="G30" i="62"/>
  <c r="G35" i="62"/>
  <c r="G22" i="76"/>
  <c r="G50" i="82" s="1"/>
  <c r="G47" i="62"/>
  <c r="G41" i="76"/>
  <c r="G36" i="76"/>
  <c r="G7" i="76"/>
  <c r="G44" i="76"/>
  <c r="G48" i="76"/>
  <c r="G17" i="76"/>
  <c r="G56" i="82" s="1"/>
  <c r="G56" i="76"/>
  <c r="AF55" i="71"/>
  <c r="AD54" i="71"/>
  <c r="AE54" i="71" s="1"/>
  <c r="AD5" i="71"/>
  <c r="Z55" i="71"/>
  <c r="X54" i="71"/>
  <c r="Y54" i="71" s="1"/>
  <c r="X5" i="71"/>
  <c r="T55" i="71"/>
  <c r="R54" i="71"/>
  <c r="S54" i="71" s="1"/>
  <c r="R5" i="71"/>
  <c r="N55" i="71"/>
  <c r="L54" i="71"/>
  <c r="L5" i="71"/>
  <c r="H6" i="71"/>
  <c r="I6" i="71" s="1"/>
  <c r="H5" i="71"/>
  <c r="H4" i="71"/>
  <c r="I4" i="71" s="1"/>
  <c r="H3" i="71"/>
  <c r="G44" i="82" l="1"/>
  <c r="N6" i="77"/>
  <c r="K31" i="82"/>
  <c r="K43" i="82" s="1"/>
  <c r="K76" i="82" s="1"/>
  <c r="K123" i="82" s="1"/>
  <c r="K170" i="82" s="1"/>
  <c r="K180" i="82" s="1"/>
  <c r="G30" i="76"/>
  <c r="G34" i="76"/>
  <c r="G21" i="76"/>
  <c r="G47" i="76"/>
  <c r="G35" i="76"/>
  <c r="G62" i="76"/>
  <c r="H8" i="76"/>
  <c r="M54" i="71"/>
  <c r="L55" i="71"/>
  <c r="L6" i="71" s="1"/>
  <c r="AD55" i="71"/>
  <c r="AD6" i="71" s="1"/>
  <c r="AE5" i="71" s="1"/>
  <c r="X55" i="71"/>
  <c r="X6" i="71" s="1"/>
  <c r="R55" i="71"/>
  <c r="R6" i="71" s="1"/>
  <c r="R7" i="71" s="1"/>
  <c r="D88" i="66"/>
  <c r="I5" i="71"/>
  <c r="D87" i="66" s="1"/>
  <c r="D86" i="66"/>
  <c r="I3" i="71"/>
  <c r="D85" i="66" s="1"/>
  <c r="O6" i="77" l="1"/>
  <c r="L31" i="82"/>
  <c r="L43" i="82" s="1"/>
  <c r="L76" i="82" s="1"/>
  <c r="L123" i="82" s="1"/>
  <c r="L170" i="82" s="1"/>
  <c r="L180" i="82" s="1"/>
  <c r="G64" i="76"/>
  <c r="S5" i="71"/>
  <c r="L7" i="71"/>
  <c r="M6" i="71" s="1"/>
  <c r="M5" i="71"/>
  <c r="AD7" i="71"/>
  <c r="AE6" i="71" s="1"/>
  <c r="Y5" i="71"/>
  <c r="X7" i="71"/>
  <c r="Y6" i="71" s="1"/>
  <c r="S6" i="71"/>
  <c r="R8" i="71"/>
  <c r="P6" i="77" l="1"/>
  <c r="M31" i="82"/>
  <c r="M43" i="82" s="1"/>
  <c r="M76" i="82" s="1"/>
  <c r="M123" i="82" s="1"/>
  <c r="M170" i="82" s="1"/>
  <c r="M180" i="82" s="1"/>
  <c r="T6" i="71"/>
  <c r="L8" i="71"/>
  <c r="M7" i="71" s="1"/>
  <c r="N6" i="71"/>
  <c r="N5" i="71"/>
  <c r="AD8" i="71"/>
  <c r="AE7" i="71" s="1"/>
  <c r="AF6" i="71"/>
  <c r="AF5" i="71"/>
  <c r="Z5" i="71"/>
  <c r="X8" i="71"/>
  <c r="S7" i="71"/>
  <c r="T7" i="71" s="1"/>
  <c r="T5" i="71"/>
  <c r="R9" i="71"/>
  <c r="Q6" i="77" l="1"/>
  <c r="N31" i="82"/>
  <c r="N43" i="82" s="1"/>
  <c r="N76" i="82" s="1"/>
  <c r="N123" i="82" s="1"/>
  <c r="N170" i="82" s="1"/>
  <c r="N180" i="82" s="1"/>
  <c r="N7" i="71"/>
  <c r="L9" i="71"/>
  <c r="M8" i="71" s="1"/>
  <c r="N8" i="71" s="1"/>
  <c r="AF7" i="71"/>
  <c r="AD9" i="71"/>
  <c r="Y7" i="71"/>
  <c r="Z6" i="71"/>
  <c r="X9" i="71"/>
  <c r="S8" i="71"/>
  <c r="T8" i="71" s="1"/>
  <c r="R10" i="71"/>
  <c r="R6" i="77" l="1"/>
  <c r="O31" i="82"/>
  <c r="O43" i="82" s="1"/>
  <c r="O76" i="82" s="1"/>
  <c r="O123" i="82" s="1"/>
  <c r="O170" i="82" s="1"/>
  <c r="O180" i="82" s="1"/>
  <c r="L10" i="71"/>
  <c r="M9" i="71" s="1"/>
  <c r="Z7" i="71"/>
  <c r="AE8" i="71"/>
  <c r="AD10" i="71"/>
  <c r="AE9" i="71" s="1"/>
  <c r="Y8" i="71"/>
  <c r="Z8" i="71" s="1"/>
  <c r="X10" i="71"/>
  <c r="S9" i="71"/>
  <c r="T9" i="71" s="1"/>
  <c r="R11" i="71"/>
  <c r="S10" i="71" s="1"/>
  <c r="S6" i="77" l="1"/>
  <c r="P31" i="82"/>
  <c r="P43" i="82" s="1"/>
  <c r="P76" i="82" s="1"/>
  <c r="P123" i="82" s="1"/>
  <c r="P170" i="82" s="1"/>
  <c r="P180" i="82" s="1"/>
  <c r="N9" i="71"/>
  <c r="L11" i="71"/>
  <c r="M10" i="71" s="1"/>
  <c r="AF9" i="71"/>
  <c r="AF8" i="71"/>
  <c r="AD11" i="71"/>
  <c r="Y9" i="71"/>
  <c r="Z9" i="71" s="1"/>
  <c r="X11" i="71"/>
  <c r="Y10" i="71" s="1"/>
  <c r="R12" i="71"/>
  <c r="S11" i="71" s="1"/>
  <c r="T10" i="71"/>
  <c r="C82" i="66"/>
  <c r="C81" i="66"/>
  <c r="C80" i="66"/>
  <c r="C79" i="66"/>
  <c r="C78" i="66"/>
  <c r="C77" i="66"/>
  <c r="C76" i="66"/>
  <c r="C75" i="66"/>
  <c r="C74" i="66"/>
  <c r="C72" i="66"/>
  <c r="C71" i="66"/>
  <c r="C70" i="66"/>
  <c r="C69" i="66"/>
  <c r="C68" i="66"/>
  <c r="C67" i="66"/>
  <c r="C66" i="66"/>
  <c r="C65" i="66"/>
  <c r="C64" i="66"/>
  <c r="C63" i="66"/>
  <c r="C62" i="66"/>
  <c r="C61" i="66"/>
  <c r="C59" i="66"/>
  <c r="C58" i="66"/>
  <c r="C57" i="66"/>
  <c r="C56" i="66"/>
  <c r="C55" i="66"/>
  <c r="C54" i="66"/>
  <c r="C53" i="66"/>
  <c r="C52" i="66"/>
  <c r="C51" i="66"/>
  <c r="C50" i="66"/>
  <c r="C49" i="66"/>
  <c r="C48" i="66"/>
  <c r="C47" i="66"/>
  <c r="C46" i="66"/>
  <c r="C45" i="66"/>
  <c r="C44" i="66"/>
  <c r="C43" i="66"/>
  <c r="C42" i="66"/>
  <c r="C41" i="66"/>
  <c r="C40" i="66"/>
  <c r="C39" i="66"/>
  <c r="C38" i="66"/>
  <c r="C37" i="66"/>
  <c r="C36" i="66"/>
  <c r="AM35" i="66"/>
  <c r="C35" i="66"/>
  <c r="AM34" i="66"/>
  <c r="C34" i="66"/>
  <c r="C33" i="66"/>
  <c r="C32" i="66"/>
  <c r="C31" i="66"/>
  <c r="C30" i="66"/>
  <c r="C29" i="66"/>
  <c r="C28" i="66"/>
  <c r="C27" i="66"/>
  <c r="C26" i="66"/>
  <c r="C25" i="66"/>
  <c r="C24" i="66"/>
  <c r="C23" i="66"/>
  <c r="C22" i="66"/>
  <c r="C21" i="66"/>
  <c r="C20" i="66"/>
  <c r="C19" i="66"/>
  <c r="C18" i="66"/>
  <c r="C17" i="66"/>
  <c r="C16" i="66"/>
  <c r="C15" i="66"/>
  <c r="C14" i="66"/>
  <c r="C13" i="66"/>
  <c r="C12" i="66"/>
  <c r="C11" i="66"/>
  <c r="C10" i="66"/>
  <c r="C9" i="66"/>
  <c r="C8" i="66"/>
  <c r="C7" i="66"/>
  <c r="F6" i="66"/>
  <c r="G6" i="66" s="1"/>
  <c r="H6" i="66" s="1"/>
  <c r="I6" i="66" s="1"/>
  <c r="J6" i="66" s="1"/>
  <c r="K6" i="66" s="1"/>
  <c r="L6" i="66" s="1"/>
  <c r="M6" i="66" s="1"/>
  <c r="N6" i="66" s="1"/>
  <c r="O6" i="66" s="1"/>
  <c r="P6" i="66" s="1"/>
  <c r="Q6" i="66" s="1"/>
  <c r="R6" i="66" s="1"/>
  <c r="S6" i="66" s="1"/>
  <c r="T6" i="66" s="1"/>
  <c r="U6" i="66" s="1"/>
  <c r="V6" i="66" s="1"/>
  <c r="W6" i="66" s="1"/>
  <c r="X6" i="66" s="1"/>
  <c r="Y6" i="66" s="1"/>
  <c r="Z6" i="66" s="1"/>
  <c r="AA6" i="66" s="1"/>
  <c r="AB6" i="66" s="1"/>
  <c r="AC6" i="66" s="1"/>
  <c r="AD6" i="66" s="1"/>
  <c r="AE6" i="66" s="1"/>
  <c r="AF6" i="66" s="1"/>
  <c r="AG6" i="66" s="1"/>
  <c r="AH6" i="66" s="1"/>
  <c r="AI6" i="66" s="1"/>
  <c r="AJ6" i="66" s="1"/>
  <c r="B6" i="66"/>
  <c r="B5" i="66"/>
  <c r="T6" i="77" l="1"/>
  <c r="Q31" i="82"/>
  <c r="Q43" i="82" s="1"/>
  <c r="Q76" i="82" s="1"/>
  <c r="Q123" i="82" s="1"/>
  <c r="Q170" i="82" s="1"/>
  <c r="Q180" i="82" s="1"/>
  <c r="N10" i="71"/>
  <c r="L12" i="71"/>
  <c r="M11" i="71" s="1"/>
  <c r="AE10" i="71"/>
  <c r="AF10" i="71" s="1"/>
  <c r="AD12" i="71"/>
  <c r="Z10" i="71"/>
  <c r="X12" i="71"/>
  <c r="Y11" i="71" s="1"/>
  <c r="R13" i="71"/>
  <c r="AO59" i="64"/>
  <c r="AO58" i="64"/>
  <c r="AO57" i="64"/>
  <c r="AO50" i="64"/>
  <c r="AO51" i="64"/>
  <c r="AO52" i="64"/>
  <c r="AO53" i="64"/>
  <c r="AO54" i="64"/>
  <c r="AO55" i="64"/>
  <c r="AO49" i="64"/>
  <c r="U6" i="77" l="1"/>
  <c r="R31" i="82"/>
  <c r="R43" i="82" s="1"/>
  <c r="R76" i="82" s="1"/>
  <c r="R123" i="82" s="1"/>
  <c r="R170" i="82" s="1"/>
  <c r="R180" i="82" s="1"/>
  <c r="N11" i="71"/>
  <c r="L13" i="71"/>
  <c r="M12" i="71" s="1"/>
  <c r="N12" i="71" s="1"/>
  <c r="AE11" i="71"/>
  <c r="AF11" i="71" s="1"/>
  <c r="AD13" i="71"/>
  <c r="X13" i="71"/>
  <c r="Y12" i="71" s="1"/>
  <c r="Z11" i="71"/>
  <c r="S12" i="71"/>
  <c r="T12" i="71" s="1"/>
  <c r="T11" i="71"/>
  <c r="R14" i="71"/>
  <c r="AN30" i="64"/>
  <c r="AN31" i="64"/>
  <c r="AN32" i="64"/>
  <c r="AN33" i="64"/>
  <c r="AN34" i="64"/>
  <c r="AN35" i="64"/>
  <c r="AN36" i="64"/>
  <c r="AN37" i="64"/>
  <c r="AN38" i="64"/>
  <c r="AN39" i="64"/>
  <c r="AN40" i="64"/>
  <c r="AN41" i="64"/>
  <c r="AN42" i="64"/>
  <c r="AN43" i="64"/>
  <c r="AN44" i="64"/>
  <c r="AN45" i="64"/>
  <c r="AN46" i="64"/>
  <c r="AN47" i="64"/>
  <c r="AN48" i="64"/>
  <c r="AN49" i="64"/>
  <c r="AN50" i="64"/>
  <c r="AN51" i="64"/>
  <c r="AN52" i="64"/>
  <c r="AN53" i="64"/>
  <c r="AN54" i="64"/>
  <c r="AN55" i="64"/>
  <c r="AN56" i="64"/>
  <c r="AN57" i="64"/>
  <c r="AN58" i="64"/>
  <c r="AN59" i="64"/>
  <c r="AN9" i="64"/>
  <c r="AN10" i="64"/>
  <c r="AN11" i="64"/>
  <c r="AN12" i="64"/>
  <c r="AN13" i="64"/>
  <c r="AN14" i="64"/>
  <c r="AN15" i="64"/>
  <c r="AN16" i="64"/>
  <c r="AN17" i="64"/>
  <c r="AN18" i="64"/>
  <c r="AN19" i="64"/>
  <c r="AN20" i="64"/>
  <c r="AN21" i="64"/>
  <c r="AN22" i="64"/>
  <c r="AN23" i="64"/>
  <c r="AN24" i="64"/>
  <c r="AN25" i="64"/>
  <c r="AN26" i="64"/>
  <c r="AN27" i="64"/>
  <c r="AN28" i="64"/>
  <c r="AN29" i="64"/>
  <c r="AN8" i="64"/>
  <c r="V6" i="77" l="1"/>
  <c r="S31" i="82"/>
  <c r="S43" i="82" s="1"/>
  <c r="S76" i="82" s="1"/>
  <c r="S123" i="82" s="1"/>
  <c r="S170" i="82" s="1"/>
  <c r="S180" i="82" s="1"/>
  <c r="L14" i="71"/>
  <c r="M13" i="71" s="1"/>
  <c r="AE12" i="71"/>
  <c r="AF12" i="71" s="1"/>
  <c r="AD14" i="71"/>
  <c r="X14" i="71"/>
  <c r="Y13" i="71" s="1"/>
  <c r="Z12" i="71"/>
  <c r="S13" i="71"/>
  <c r="T13" i="71" s="1"/>
  <c r="R15" i="71"/>
  <c r="S14" i="71" s="1"/>
  <c r="B104" i="64"/>
  <c r="B98" i="64"/>
  <c r="B99" i="64"/>
  <c r="B100" i="64"/>
  <c r="B101" i="64"/>
  <c r="B102" i="64"/>
  <c r="B103" i="64"/>
  <c r="B97" i="64"/>
  <c r="B95" i="64"/>
  <c r="B96" i="64"/>
  <c r="B94" i="64"/>
  <c r="B93" i="64"/>
  <c r="B86" i="64"/>
  <c r="B87" i="64"/>
  <c r="B88" i="64"/>
  <c r="B89" i="64"/>
  <c r="B90" i="64"/>
  <c r="B91" i="64"/>
  <c r="B92" i="64"/>
  <c r="B85" i="64"/>
  <c r="C74" i="62"/>
  <c r="C61" i="62"/>
  <c r="C82" i="64"/>
  <c r="C81" i="64"/>
  <c r="C80" i="64"/>
  <c r="C79" i="64"/>
  <c r="C78" i="64"/>
  <c r="C77" i="64"/>
  <c r="C76" i="64"/>
  <c r="C75" i="64"/>
  <c r="B74" i="64"/>
  <c r="C72" i="64"/>
  <c r="C71" i="64"/>
  <c r="C70" i="64"/>
  <c r="C69" i="64"/>
  <c r="C68" i="64"/>
  <c r="C67" i="64"/>
  <c r="C66" i="64"/>
  <c r="C65" i="64"/>
  <c r="C64" i="64"/>
  <c r="C63" i="64"/>
  <c r="C62" i="64"/>
  <c r="B61" i="64"/>
  <c r="C59" i="64"/>
  <c r="C58" i="64"/>
  <c r="C57" i="64"/>
  <c r="C56" i="64"/>
  <c r="C55" i="64"/>
  <c r="C54" i="64"/>
  <c r="C53" i="64"/>
  <c r="C52" i="64"/>
  <c r="C51" i="64"/>
  <c r="C50" i="64"/>
  <c r="C49" i="64"/>
  <c r="C48" i="64"/>
  <c r="C47" i="64"/>
  <c r="C104" i="64" s="1"/>
  <c r="C46" i="64"/>
  <c r="C45" i="64"/>
  <c r="C44" i="64"/>
  <c r="C43" i="64"/>
  <c r="C42" i="64"/>
  <c r="C41" i="64"/>
  <c r="C40" i="64"/>
  <c r="C39" i="64"/>
  <c r="C38" i="64"/>
  <c r="C37" i="64"/>
  <c r="C36" i="64"/>
  <c r="AM35" i="64"/>
  <c r="C35" i="64"/>
  <c r="AM34" i="64"/>
  <c r="C34" i="64"/>
  <c r="C33" i="64"/>
  <c r="C32" i="64"/>
  <c r="C31" i="64"/>
  <c r="C30" i="64"/>
  <c r="C29" i="64"/>
  <c r="C103" i="64" s="1"/>
  <c r="C28" i="64"/>
  <c r="C102" i="64" s="1"/>
  <c r="C27" i="64"/>
  <c r="C101" i="64" s="1"/>
  <c r="C26" i="64"/>
  <c r="C100" i="64" s="1"/>
  <c r="C25" i="64"/>
  <c r="C99" i="64" s="1"/>
  <c r="C24" i="64"/>
  <c r="C98" i="64" s="1"/>
  <c r="C23" i="64"/>
  <c r="C97" i="64" s="1"/>
  <c r="C22" i="64"/>
  <c r="C21" i="64"/>
  <c r="C20" i="64"/>
  <c r="C96" i="64" s="1"/>
  <c r="C19" i="64"/>
  <c r="C95" i="64" s="1"/>
  <c r="C18" i="64"/>
  <c r="C94" i="64" s="1"/>
  <c r="C17" i="64"/>
  <c r="C16" i="64"/>
  <c r="C93" i="64" s="1"/>
  <c r="C15" i="64"/>
  <c r="C92" i="64" s="1"/>
  <c r="C14" i="64"/>
  <c r="C91" i="64" s="1"/>
  <c r="C13" i="64"/>
  <c r="C90" i="64" s="1"/>
  <c r="C12" i="64"/>
  <c r="C89" i="64" s="1"/>
  <c r="C11" i="64"/>
  <c r="C88" i="64" s="1"/>
  <c r="C10" i="64"/>
  <c r="C87" i="64" s="1"/>
  <c r="C9" i="64"/>
  <c r="C86" i="64" s="1"/>
  <c r="C8" i="64"/>
  <c r="C85" i="64" s="1"/>
  <c r="C7" i="64"/>
  <c r="F6" i="64"/>
  <c r="G6" i="64" s="1"/>
  <c r="H6" i="64" s="1"/>
  <c r="I6" i="64" s="1"/>
  <c r="J6" i="64" s="1"/>
  <c r="K6" i="64" s="1"/>
  <c r="L6" i="64" s="1"/>
  <c r="M6" i="64" s="1"/>
  <c r="N6" i="64" s="1"/>
  <c r="O6" i="64" s="1"/>
  <c r="P6" i="64" s="1"/>
  <c r="Q6" i="64" s="1"/>
  <c r="R6" i="64" s="1"/>
  <c r="S6" i="64" s="1"/>
  <c r="T6" i="64" s="1"/>
  <c r="U6" i="64" s="1"/>
  <c r="V6" i="64" s="1"/>
  <c r="W6" i="64" s="1"/>
  <c r="X6" i="64" s="1"/>
  <c r="Y6" i="64" s="1"/>
  <c r="Z6" i="64" s="1"/>
  <c r="AA6" i="64" s="1"/>
  <c r="AB6" i="64" s="1"/>
  <c r="AC6" i="64" s="1"/>
  <c r="AD6" i="64" s="1"/>
  <c r="AE6" i="64" s="1"/>
  <c r="AF6" i="64" s="1"/>
  <c r="AG6" i="64" s="1"/>
  <c r="AH6" i="64" s="1"/>
  <c r="AI6" i="64" s="1"/>
  <c r="AJ6" i="64" s="1"/>
  <c r="B6" i="64"/>
  <c r="B5" i="64"/>
  <c r="C74" i="67"/>
  <c r="C74" i="34"/>
  <c r="C74" i="36"/>
  <c r="C74" i="37"/>
  <c r="C74" i="39"/>
  <c r="C74" i="40"/>
  <c r="C74" i="68"/>
  <c r="C74" i="41"/>
  <c r="C74" i="42"/>
  <c r="C74" i="43"/>
  <c r="C74" i="44"/>
  <c r="C74" i="45"/>
  <c r="C74" i="46"/>
  <c r="C74" i="69"/>
  <c r="C74" i="47"/>
  <c r="C74" i="48"/>
  <c r="C74" i="49"/>
  <c r="C74" i="50"/>
  <c r="C74" i="51"/>
  <c r="C74" i="52"/>
  <c r="C74" i="70"/>
  <c r="C74" i="53"/>
  <c r="C74" i="54"/>
  <c r="C74" i="55"/>
  <c r="C74" i="56"/>
  <c r="C74" i="57"/>
  <c r="C74" i="58"/>
  <c r="C74" i="38"/>
  <c r="C61" i="67"/>
  <c r="C61" i="34"/>
  <c r="C61" i="36"/>
  <c r="C61" i="37"/>
  <c r="C61" i="39"/>
  <c r="C61" i="40"/>
  <c r="C61" i="68"/>
  <c r="C61" i="41"/>
  <c r="C61" i="42"/>
  <c r="C61" i="43"/>
  <c r="C61" i="44"/>
  <c r="C61" i="45"/>
  <c r="C61" i="46"/>
  <c r="C61" i="69"/>
  <c r="C61" i="47"/>
  <c r="C61" i="48"/>
  <c r="C61" i="49"/>
  <c r="C61" i="50"/>
  <c r="C61" i="51"/>
  <c r="C61" i="52"/>
  <c r="C61" i="70"/>
  <c r="C61" i="53"/>
  <c r="C61" i="54"/>
  <c r="C61" i="55"/>
  <c r="C61" i="56"/>
  <c r="C61" i="57"/>
  <c r="C61" i="58"/>
  <c r="C61" i="38"/>
  <c r="F46" i="65"/>
  <c r="F45" i="65"/>
  <c r="F43" i="65"/>
  <c r="F42" i="65"/>
  <c r="F40" i="65"/>
  <c r="F39" i="65"/>
  <c r="F38" i="65"/>
  <c r="F37" i="65"/>
  <c r="F33" i="65"/>
  <c r="D46" i="58"/>
  <c r="D45" i="58"/>
  <c r="D43" i="58"/>
  <c r="D42" i="58"/>
  <c r="D40" i="58"/>
  <c r="D39" i="58"/>
  <c r="D38" i="58"/>
  <c r="D37" i="58"/>
  <c r="D33" i="58"/>
  <c r="D29" i="58"/>
  <c r="D28" i="58"/>
  <c r="D27" i="58"/>
  <c r="D26" i="58"/>
  <c r="D25" i="58"/>
  <c r="D24" i="58"/>
  <c r="D23" i="58"/>
  <c r="D20" i="58"/>
  <c r="D19" i="58"/>
  <c r="D18" i="58"/>
  <c r="D16" i="58"/>
  <c r="D15" i="58"/>
  <c r="D14" i="58"/>
  <c r="D13" i="58"/>
  <c r="D12" i="58"/>
  <c r="D11" i="58"/>
  <c r="D10" i="58"/>
  <c r="D9" i="58"/>
  <c r="D8" i="58"/>
  <c r="D46" i="57"/>
  <c r="D45" i="57"/>
  <c r="D43" i="57"/>
  <c r="D42" i="57"/>
  <c r="D40" i="57"/>
  <c r="D39" i="57"/>
  <c r="D38" i="57"/>
  <c r="D37" i="57"/>
  <c r="D33" i="57"/>
  <c r="D29" i="57"/>
  <c r="D28" i="57"/>
  <c r="D27" i="57"/>
  <c r="D26" i="57"/>
  <c r="D25" i="57"/>
  <c r="D24" i="57"/>
  <c r="D23" i="57"/>
  <c r="D20" i="57"/>
  <c r="D19" i="57"/>
  <c r="D18" i="57"/>
  <c r="D16" i="57"/>
  <c r="D15" i="57"/>
  <c r="D14" i="57"/>
  <c r="D13" i="57"/>
  <c r="D12" i="57"/>
  <c r="D11" i="57"/>
  <c r="D10" i="57"/>
  <c r="D9" i="57"/>
  <c r="D8" i="57"/>
  <c r="D46" i="56"/>
  <c r="D45" i="56"/>
  <c r="D43" i="56"/>
  <c r="D42" i="56"/>
  <c r="D40" i="56"/>
  <c r="D39" i="56"/>
  <c r="D38" i="56"/>
  <c r="D37" i="56"/>
  <c r="D33" i="56"/>
  <c r="D29" i="56"/>
  <c r="D28" i="56"/>
  <c r="D27" i="56"/>
  <c r="D26" i="56"/>
  <c r="D25" i="56"/>
  <c r="D24" i="56"/>
  <c r="D23" i="56"/>
  <c r="D20" i="56"/>
  <c r="D19" i="56"/>
  <c r="D18" i="56"/>
  <c r="D16" i="56"/>
  <c r="D15" i="56"/>
  <c r="D14" i="56"/>
  <c r="D13" i="56"/>
  <c r="D12" i="56"/>
  <c r="D11" i="56"/>
  <c r="D10" i="56"/>
  <c r="D9" i="56"/>
  <c r="D8" i="56"/>
  <c r="D46" i="55"/>
  <c r="D45" i="55"/>
  <c r="D43" i="55"/>
  <c r="D42" i="55"/>
  <c r="D40" i="55"/>
  <c r="D39" i="55"/>
  <c r="D38" i="55"/>
  <c r="D37" i="55"/>
  <c r="D33" i="55"/>
  <c r="D29" i="55"/>
  <c r="D28" i="55"/>
  <c r="D27" i="55"/>
  <c r="D26" i="55"/>
  <c r="D25" i="55"/>
  <c r="D24" i="55"/>
  <c r="D23" i="55"/>
  <c r="D20" i="55"/>
  <c r="D19" i="55"/>
  <c r="D18" i="55"/>
  <c r="D16" i="55"/>
  <c r="D15" i="55"/>
  <c r="D14" i="55"/>
  <c r="D13" i="55"/>
  <c r="D12" i="55"/>
  <c r="D11" i="55"/>
  <c r="D10" i="55"/>
  <c r="D9" i="55"/>
  <c r="D8" i="55"/>
  <c r="D46" i="54"/>
  <c r="D45" i="54"/>
  <c r="D43" i="54"/>
  <c r="D42" i="54"/>
  <c r="D40" i="54"/>
  <c r="D39" i="54"/>
  <c r="D38" i="54"/>
  <c r="D37" i="54"/>
  <c r="D33" i="54"/>
  <c r="D29" i="54"/>
  <c r="D28" i="54"/>
  <c r="D27" i="54"/>
  <c r="D26" i="54"/>
  <c r="D25" i="54"/>
  <c r="D24" i="54"/>
  <c r="D23" i="54"/>
  <c r="D20" i="54"/>
  <c r="D19" i="54"/>
  <c r="D18" i="54"/>
  <c r="D16" i="54"/>
  <c r="D15" i="54"/>
  <c r="D14" i="54"/>
  <c r="D13" i="54"/>
  <c r="D12" i="54"/>
  <c r="D11" i="54"/>
  <c r="D10" i="54"/>
  <c r="D9" i="54"/>
  <c r="D8" i="54"/>
  <c r="D46" i="53"/>
  <c r="D45" i="53"/>
  <c r="D43" i="53"/>
  <c r="D42" i="53"/>
  <c r="D40" i="53"/>
  <c r="D39" i="53"/>
  <c r="D38" i="53"/>
  <c r="D37" i="53"/>
  <c r="D33" i="53"/>
  <c r="D29" i="53"/>
  <c r="D28" i="53"/>
  <c r="D27" i="53"/>
  <c r="D26" i="53"/>
  <c r="D25" i="53"/>
  <c r="D24" i="53"/>
  <c r="D23" i="53"/>
  <c r="D20" i="53"/>
  <c r="D19" i="53"/>
  <c r="D18" i="53"/>
  <c r="D16" i="53"/>
  <c r="D15" i="53"/>
  <c r="D14" i="53"/>
  <c r="D13" i="53"/>
  <c r="D12" i="53"/>
  <c r="D11" i="53"/>
  <c r="D10" i="53"/>
  <c r="D9" i="53"/>
  <c r="D8" i="53"/>
  <c r="D46" i="70"/>
  <c r="D45" i="70"/>
  <c r="D43" i="70"/>
  <c r="D42" i="70"/>
  <c r="D40" i="70"/>
  <c r="D39" i="70"/>
  <c r="D38" i="70"/>
  <c r="D37" i="70"/>
  <c r="D33" i="70"/>
  <c r="D29" i="70"/>
  <c r="D28" i="70"/>
  <c r="D27" i="70"/>
  <c r="D26" i="70"/>
  <c r="D25" i="70"/>
  <c r="D24" i="70"/>
  <c r="D23" i="70"/>
  <c r="D20" i="70"/>
  <c r="D19" i="70"/>
  <c r="D18" i="70"/>
  <c r="D16" i="70"/>
  <c r="D15" i="70"/>
  <c r="D14" i="70"/>
  <c r="D13" i="70"/>
  <c r="D12" i="70"/>
  <c r="D11" i="70"/>
  <c r="D10" i="70"/>
  <c r="D9" i="70"/>
  <c r="D8" i="70"/>
  <c r="D46" i="52"/>
  <c r="D45" i="52"/>
  <c r="D43" i="52"/>
  <c r="D42" i="52"/>
  <c r="D40" i="52"/>
  <c r="D39" i="52"/>
  <c r="D38" i="52"/>
  <c r="D37" i="52"/>
  <c r="D33" i="52"/>
  <c r="D29" i="52"/>
  <c r="D28" i="52"/>
  <c r="D27" i="52"/>
  <c r="D26" i="52"/>
  <c r="D25" i="52"/>
  <c r="D24" i="52"/>
  <c r="D23" i="52"/>
  <c r="D20" i="52"/>
  <c r="D19" i="52"/>
  <c r="D18" i="52"/>
  <c r="D16" i="52"/>
  <c r="D15" i="52"/>
  <c r="D14" i="52"/>
  <c r="D13" i="52"/>
  <c r="D12" i="52"/>
  <c r="D11" i="52"/>
  <c r="D10" i="52"/>
  <c r="D9" i="52"/>
  <c r="D8" i="52"/>
  <c r="D46" i="51"/>
  <c r="D45" i="51"/>
  <c r="D43" i="51"/>
  <c r="D42" i="51"/>
  <c r="D40" i="51"/>
  <c r="D39" i="51"/>
  <c r="D38" i="51"/>
  <c r="D37" i="51"/>
  <c r="D33" i="51"/>
  <c r="D29" i="51"/>
  <c r="D28" i="51"/>
  <c r="D27" i="51"/>
  <c r="D26" i="51"/>
  <c r="D25" i="51"/>
  <c r="D24" i="51"/>
  <c r="D23" i="51"/>
  <c r="D20" i="51"/>
  <c r="D19" i="51"/>
  <c r="D18" i="51"/>
  <c r="D16" i="51"/>
  <c r="D15" i="51"/>
  <c r="D14" i="51"/>
  <c r="D13" i="51"/>
  <c r="D12" i="51"/>
  <c r="D11" i="51"/>
  <c r="D10" i="51"/>
  <c r="D9" i="51"/>
  <c r="D8" i="51"/>
  <c r="D46" i="50"/>
  <c r="D45" i="50"/>
  <c r="D43" i="50"/>
  <c r="D42" i="50"/>
  <c r="D40" i="50"/>
  <c r="D39" i="50"/>
  <c r="D38" i="50"/>
  <c r="D37" i="50"/>
  <c r="D33" i="50"/>
  <c r="D29" i="50"/>
  <c r="D28" i="50"/>
  <c r="D27" i="50"/>
  <c r="D26" i="50"/>
  <c r="D25" i="50"/>
  <c r="D24" i="50"/>
  <c r="D23" i="50"/>
  <c r="D20" i="50"/>
  <c r="D19" i="50"/>
  <c r="D18" i="50"/>
  <c r="D16" i="50"/>
  <c r="D15" i="50"/>
  <c r="D14" i="50"/>
  <c r="D13" i="50"/>
  <c r="D12" i="50"/>
  <c r="D11" i="50"/>
  <c r="D10" i="50"/>
  <c r="D9" i="50"/>
  <c r="D8" i="50"/>
  <c r="D46" i="49"/>
  <c r="D45" i="49"/>
  <c r="D43" i="49"/>
  <c r="D42" i="49"/>
  <c r="D40" i="49"/>
  <c r="D39" i="49"/>
  <c r="D38" i="49"/>
  <c r="D37" i="49"/>
  <c r="D33" i="49"/>
  <c r="D29" i="49"/>
  <c r="D28" i="49"/>
  <c r="D27" i="49"/>
  <c r="D26" i="49"/>
  <c r="D25" i="49"/>
  <c r="D24" i="49"/>
  <c r="D23" i="49"/>
  <c r="D20" i="49"/>
  <c r="D19" i="49"/>
  <c r="D18" i="49"/>
  <c r="D16" i="49"/>
  <c r="D15" i="49"/>
  <c r="D14" i="49"/>
  <c r="D13" i="49"/>
  <c r="D12" i="49"/>
  <c r="D11" i="49"/>
  <c r="D10" i="49"/>
  <c r="D9" i="49"/>
  <c r="D8" i="49"/>
  <c r="D46" i="48"/>
  <c r="D45" i="48"/>
  <c r="D43" i="48"/>
  <c r="D42" i="48"/>
  <c r="D40" i="48"/>
  <c r="D39" i="48"/>
  <c r="D38" i="48"/>
  <c r="D37" i="48"/>
  <c r="D33" i="48"/>
  <c r="D29" i="48"/>
  <c r="D28" i="48"/>
  <c r="D27" i="48"/>
  <c r="D26" i="48"/>
  <c r="D25" i="48"/>
  <c r="D24" i="48"/>
  <c r="D23" i="48"/>
  <c r="D20" i="48"/>
  <c r="D19" i="48"/>
  <c r="D18" i="48"/>
  <c r="D16" i="48"/>
  <c r="D15" i="48"/>
  <c r="D14" i="48"/>
  <c r="D13" i="48"/>
  <c r="D12" i="48"/>
  <c r="D11" i="48"/>
  <c r="D10" i="48"/>
  <c r="D9" i="48"/>
  <c r="D8" i="48"/>
  <c r="D46" i="47"/>
  <c r="D45" i="47"/>
  <c r="D43" i="47"/>
  <c r="D42" i="47"/>
  <c r="D40" i="47"/>
  <c r="D39" i="47"/>
  <c r="D38" i="47"/>
  <c r="D37" i="47"/>
  <c r="D33" i="47"/>
  <c r="D29" i="47"/>
  <c r="D28" i="47"/>
  <c r="D27" i="47"/>
  <c r="D26" i="47"/>
  <c r="D25" i="47"/>
  <c r="D24" i="47"/>
  <c r="D23" i="47"/>
  <c r="D20" i="47"/>
  <c r="D19" i="47"/>
  <c r="D18" i="47"/>
  <c r="D16" i="47"/>
  <c r="D15" i="47"/>
  <c r="D14" i="47"/>
  <c r="D13" i="47"/>
  <c r="D12" i="47"/>
  <c r="D11" i="47"/>
  <c r="D10" i="47"/>
  <c r="D9" i="47"/>
  <c r="D8" i="47"/>
  <c r="D46" i="69"/>
  <c r="D45" i="69"/>
  <c r="D43" i="69"/>
  <c r="D42" i="69"/>
  <c r="D40" i="69"/>
  <c r="D39" i="69"/>
  <c r="D38" i="69"/>
  <c r="D37" i="69"/>
  <c r="D33" i="69"/>
  <c r="D29" i="69"/>
  <c r="D28" i="69"/>
  <c r="D27" i="69"/>
  <c r="D26" i="69"/>
  <c r="D25" i="69"/>
  <c r="D24" i="69"/>
  <c r="D23" i="69"/>
  <c r="D20" i="69"/>
  <c r="D19" i="69"/>
  <c r="D18" i="69"/>
  <c r="D16" i="69"/>
  <c r="D15" i="69"/>
  <c r="D14" i="69"/>
  <c r="D13" i="69"/>
  <c r="D12" i="69"/>
  <c r="D11" i="69"/>
  <c r="D10" i="69"/>
  <c r="D9" i="69"/>
  <c r="D8" i="69"/>
  <c r="D46" i="46"/>
  <c r="D45" i="46"/>
  <c r="D43" i="46"/>
  <c r="D42" i="46"/>
  <c r="D40" i="46"/>
  <c r="D39" i="46"/>
  <c r="D38" i="46"/>
  <c r="D37" i="46"/>
  <c r="D33" i="46"/>
  <c r="D29" i="46"/>
  <c r="D28" i="46"/>
  <c r="D27" i="46"/>
  <c r="D26" i="46"/>
  <c r="D25" i="46"/>
  <c r="D24" i="46"/>
  <c r="D23" i="46"/>
  <c r="D20" i="46"/>
  <c r="D19" i="46"/>
  <c r="D18" i="46"/>
  <c r="D16" i="46"/>
  <c r="D15" i="46"/>
  <c r="D14" i="46"/>
  <c r="D13" i="46"/>
  <c r="D12" i="46"/>
  <c r="D11" i="46"/>
  <c r="D10" i="46"/>
  <c r="D9" i="46"/>
  <c r="D8" i="46"/>
  <c r="D46" i="45"/>
  <c r="D45" i="45"/>
  <c r="D43" i="45"/>
  <c r="D42" i="45"/>
  <c r="D40" i="45"/>
  <c r="D39" i="45"/>
  <c r="D38" i="45"/>
  <c r="D37" i="45"/>
  <c r="D33" i="45"/>
  <c r="D29" i="45"/>
  <c r="D28" i="45"/>
  <c r="D27" i="45"/>
  <c r="D26" i="45"/>
  <c r="D25" i="45"/>
  <c r="D24" i="45"/>
  <c r="D23" i="45"/>
  <c r="D20" i="45"/>
  <c r="D19" i="45"/>
  <c r="D18" i="45"/>
  <c r="D16" i="45"/>
  <c r="D15" i="45"/>
  <c r="D14" i="45"/>
  <c r="D13" i="45"/>
  <c r="D12" i="45"/>
  <c r="D11" i="45"/>
  <c r="D10" i="45"/>
  <c r="D9" i="45"/>
  <c r="D8" i="45"/>
  <c r="D46" i="44"/>
  <c r="D45" i="44"/>
  <c r="D43" i="44"/>
  <c r="D42" i="44"/>
  <c r="D40" i="44"/>
  <c r="D39" i="44"/>
  <c r="D38" i="44"/>
  <c r="D37" i="44"/>
  <c r="D33" i="44"/>
  <c r="D29" i="44"/>
  <c r="D28" i="44"/>
  <c r="D27" i="44"/>
  <c r="D26" i="44"/>
  <c r="D25" i="44"/>
  <c r="D24" i="44"/>
  <c r="D23" i="44"/>
  <c r="D20" i="44"/>
  <c r="D19" i="44"/>
  <c r="D18" i="44"/>
  <c r="D16" i="44"/>
  <c r="D15" i="44"/>
  <c r="D14" i="44"/>
  <c r="D13" i="44"/>
  <c r="D12" i="44"/>
  <c r="D11" i="44"/>
  <c r="D10" i="44"/>
  <c r="D9" i="44"/>
  <c r="D8" i="44"/>
  <c r="D46" i="43"/>
  <c r="D45" i="43"/>
  <c r="D43" i="43"/>
  <c r="D42" i="43"/>
  <c r="D40" i="43"/>
  <c r="D39" i="43"/>
  <c r="D38" i="43"/>
  <c r="D37" i="43"/>
  <c r="D33" i="43"/>
  <c r="D29" i="43"/>
  <c r="D28" i="43"/>
  <c r="D27" i="43"/>
  <c r="D26" i="43"/>
  <c r="D25" i="43"/>
  <c r="D24" i="43"/>
  <c r="D23" i="43"/>
  <c r="D20" i="43"/>
  <c r="D19" i="43"/>
  <c r="D18" i="43"/>
  <c r="D16" i="43"/>
  <c r="D15" i="43"/>
  <c r="D14" i="43"/>
  <c r="D13" i="43"/>
  <c r="D12" i="43"/>
  <c r="D11" i="43"/>
  <c r="D10" i="43"/>
  <c r="D9" i="43"/>
  <c r="D8" i="43"/>
  <c r="D46" i="42"/>
  <c r="D45" i="42"/>
  <c r="D43" i="42"/>
  <c r="D42" i="42"/>
  <c r="D40" i="42"/>
  <c r="D39" i="42"/>
  <c r="D38" i="42"/>
  <c r="D37" i="42"/>
  <c r="D33" i="42"/>
  <c r="D29" i="42"/>
  <c r="D28" i="42"/>
  <c r="D27" i="42"/>
  <c r="D26" i="42"/>
  <c r="D25" i="42"/>
  <c r="D24" i="42"/>
  <c r="D23" i="42"/>
  <c r="D20" i="42"/>
  <c r="D19" i="42"/>
  <c r="D18" i="42"/>
  <c r="D16" i="42"/>
  <c r="D15" i="42"/>
  <c r="D14" i="42"/>
  <c r="D13" i="42"/>
  <c r="D12" i="42"/>
  <c r="D11" i="42"/>
  <c r="D10" i="42"/>
  <c r="D9" i="42"/>
  <c r="D8" i="42"/>
  <c r="D46" i="41"/>
  <c r="D45" i="41"/>
  <c r="D43" i="41"/>
  <c r="D42" i="41"/>
  <c r="D40" i="41"/>
  <c r="D39" i="41"/>
  <c r="D38" i="41"/>
  <c r="D37" i="41"/>
  <c r="D33" i="41"/>
  <c r="D29" i="41"/>
  <c r="D28" i="41"/>
  <c r="D27" i="41"/>
  <c r="D26" i="41"/>
  <c r="D25" i="41"/>
  <c r="D24" i="41"/>
  <c r="D23" i="41"/>
  <c r="D20" i="41"/>
  <c r="D19" i="41"/>
  <c r="D18" i="41"/>
  <c r="D16" i="41"/>
  <c r="D15" i="41"/>
  <c r="D14" i="41"/>
  <c r="D13" i="41"/>
  <c r="D12" i="41"/>
  <c r="D11" i="41"/>
  <c r="D10" i="41"/>
  <c r="D9" i="41"/>
  <c r="D8" i="41"/>
  <c r="D46" i="68"/>
  <c r="D45" i="68"/>
  <c r="D43" i="68"/>
  <c r="D42" i="68"/>
  <c r="D40" i="68"/>
  <c r="D39" i="68"/>
  <c r="D38" i="68"/>
  <c r="D37" i="68"/>
  <c r="D33" i="68"/>
  <c r="D29" i="68"/>
  <c r="D28" i="68"/>
  <c r="D27" i="68"/>
  <c r="D26" i="68"/>
  <c r="D25" i="68"/>
  <c r="D24" i="68"/>
  <c r="D23" i="68"/>
  <c r="D20" i="68"/>
  <c r="D19" i="68"/>
  <c r="D18" i="68"/>
  <c r="D16" i="68"/>
  <c r="D15" i="68"/>
  <c r="D14" i="68"/>
  <c r="D13" i="68"/>
  <c r="D12" i="68"/>
  <c r="D11" i="68"/>
  <c r="D10" i="68"/>
  <c r="D9" i="68"/>
  <c r="D8" i="68"/>
  <c r="D46" i="40"/>
  <c r="D45" i="40"/>
  <c r="D43" i="40"/>
  <c r="D42" i="40"/>
  <c r="D40" i="40"/>
  <c r="D39" i="40"/>
  <c r="D38" i="40"/>
  <c r="D37" i="40"/>
  <c r="D33" i="40"/>
  <c r="D29" i="40"/>
  <c r="D28" i="40"/>
  <c r="D27" i="40"/>
  <c r="D26" i="40"/>
  <c r="D25" i="40"/>
  <c r="D24" i="40"/>
  <c r="D23" i="40"/>
  <c r="D20" i="40"/>
  <c r="D19" i="40"/>
  <c r="D18" i="40"/>
  <c r="D16" i="40"/>
  <c r="D15" i="40"/>
  <c r="D14" i="40"/>
  <c r="D13" i="40"/>
  <c r="D12" i="40"/>
  <c r="D11" i="40"/>
  <c r="D10" i="40"/>
  <c r="D9" i="40"/>
  <c r="D8" i="40"/>
  <c r="D46" i="39"/>
  <c r="D45" i="39"/>
  <c r="D43" i="39"/>
  <c r="D42" i="39"/>
  <c r="D40" i="39"/>
  <c r="D39" i="39"/>
  <c r="D38" i="39"/>
  <c r="D37" i="39"/>
  <c r="D33" i="39"/>
  <c r="D29" i="39"/>
  <c r="D28" i="39"/>
  <c r="D27" i="39"/>
  <c r="D26" i="39"/>
  <c r="D25" i="39"/>
  <c r="D24" i="39"/>
  <c r="D23" i="39"/>
  <c r="D20" i="39"/>
  <c r="D19" i="39"/>
  <c r="D18" i="39"/>
  <c r="D16" i="39"/>
  <c r="D15" i="39"/>
  <c r="D14" i="39"/>
  <c r="D13" i="39"/>
  <c r="D12" i="39"/>
  <c r="D11" i="39"/>
  <c r="D10" i="39"/>
  <c r="D9" i="39"/>
  <c r="D8" i="39"/>
  <c r="D46" i="38"/>
  <c r="D45" i="38"/>
  <c r="D43" i="38"/>
  <c r="D42" i="38"/>
  <c r="D40" i="38"/>
  <c r="D39" i="38"/>
  <c r="D38" i="38"/>
  <c r="D37" i="38"/>
  <c r="D33" i="38"/>
  <c r="D29" i="38"/>
  <c r="D28" i="38"/>
  <c r="D27" i="38"/>
  <c r="D26" i="38"/>
  <c r="D25" i="38"/>
  <c r="D24" i="38"/>
  <c r="D23" i="38"/>
  <c r="D20" i="38"/>
  <c r="D19" i="38"/>
  <c r="D18" i="38"/>
  <c r="D16" i="38"/>
  <c r="D15" i="38"/>
  <c r="D14" i="38"/>
  <c r="D13" i="38"/>
  <c r="D12" i="38"/>
  <c r="D11" i="38"/>
  <c r="D10" i="38"/>
  <c r="D9" i="38"/>
  <c r="D8" i="38"/>
  <c r="D46" i="37"/>
  <c r="D45" i="37"/>
  <c r="D43" i="37"/>
  <c r="D42" i="37"/>
  <c r="D40" i="37"/>
  <c r="D39" i="37"/>
  <c r="D38" i="37"/>
  <c r="D37" i="37"/>
  <c r="D33" i="37"/>
  <c r="D29" i="37"/>
  <c r="D28" i="37"/>
  <c r="D27" i="37"/>
  <c r="D26" i="37"/>
  <c r="D25" i="37"/>
  <c r="D24" i="37"/>
  <c r="D23" i="37"/>
  <c r="D20" i="37"/>
  <c r="D19" i="37"/>
  <c r="D18" i="37"/>
  <c r="D16" i="37"/>
  <c r="D15" i="37"/>
  <c r="D14" i="37"/>
  <c r="D13" i="37"/>
  <c r="D12" i="37"/>
  <c r="D11" i="37"/>
  <c r="D10" i="37"/>
  <c r="D9" i="37"/>
  <c r="D8" i="37"/>
  <c r="D46" i="36"/>
  <c r="D45" i="36"/>
  <c r="D43" i="36"/>
  <c r="D42" i="36"/>
  <c r="D40" i="36"/>
  <c r="D39" i="36"/>
  <c r="D38" i="36"/>
  <c r="D37" i="36"/>
  <c r="D33" i="36"/>
  <c r="D29" i="36"/>
  <c r="D28" i="36"/>
  <c r="D27" i="36"/>
  <c r="D26" i="36"/>
  <c r="D25" i="36"/>
  <c r="D24" i="36"/>
  <c r="D23" i="36"/>
  <c r="D20" i="36"/>
  <c r="D19" i="36"/>
  <c r="D18" i="36"/>
  <c r="D16" i="36"/>
  <c r="D15" i="36"/>
  <c r="D14" i="36"/>
  <c r="D13" i="36"/>
  <c r="D12" i="36"/>
  <c r="D11" i="36"/>
  <c r="D10" i="36"/>
  <c r="D9" i="36"/>
  <c r="D8" i="36"/>
  <c r="D46" i="34"/>
  <c r="D45" i="34"/>
  <c r="D43" i="34"/>
  <c r="D42" i="34"/>
  <c r="D40" i="34"/>
  <c r="D39" i="34"/>
  <c r="D38" i="34"/>
  <c r="D37" i="34"/>
  <c r="D33" i="34"/>
  <c r="D29" i="34"/>
  <c r="D28" i="34"/>
  <c r="D27" i="34"/>
  <c r="D26" i="34"/>
  <c r="D25" i="34"/>
  <c r="D24" i="34"/>
  <c r="D23" i="34"/>
  <c r="D20" i="34"/>
  <c r="D19" i="34"/>
  <c r="D18" i="34"/>
  <c r="D16" i="34"/>
  <c r="D15" i="34"/>
  <c r="D14" i="34"/>
  <c r="D13" i="34"/>
  <c r="D12" i="34"/>
  <c r="D11" i="34"/>
  <c r="D10" i="34"/>
  <c r="D9" i="34"/>
  <c r="D8" i="34"/>
  <c r="D46" i="67"/>
  <c r="D45" i="67"/>
  <c r="D43" i="67"/>
  <c r="D42" i="67"/>
  <c r="D40" i="67"/>
  <c r="D39" i="67"/>
  <c r="D38" i="67"/>
  <c r="D37" i="67"/>
  <c r="D33" i="67"/>
  <c r="D29" i="67"/>
  <c r="D28" i="67"/>
  <c r="D27" i="67"/>
  <c r="D26" i="67"/>
  <c r="D25" i="67"/>
  <c r="D24" i="67"/>
  <c r="D23" i="67"/>
  <c r="D20" i="67"/>
  <c r="D19" i="67"/>
  <c r="D18" i="67"/>
  <c r="D16" i="67"/>
  <c r="D15" i="67"/>
  <c r="D14" i="67"/>
  <c r="D13" i="67"/>
  <c r="D12" i="67"/>
  <c r="D11" i="67"/>
  <c r="D10" i="67"/>
  <c r="D9" i="67"/>
  <c r="D8" i="67"/>
  <c r="G46" i="65"/>
  <c r="G45" i="65"/>
  <c r="G43" i="65"/>
  <c r="G42" i="65"/>
  <c r="G40" i="65"/>
  <c r="G39" i="65"/>
  <c r="G38" i="65"/>
  <c r="G37" i="65"/>
  <c r="G33" i="65"/>
  <c r="AN35" i="63"/>
  <c r="AM46" i="34"/>
  <c r="AM46" i="36"/>
  <c r="AM46" i="37"/>
  <c r="AM46" i="38"/>
  <c r="AM46" i="39"/>
  <c r="AM46" i="40"/>
  <c r="AM46" i="68"/>
  <c r="AM46" i="41"/>
  <c r="AM46" i="42"/>
  <c r="AM46" i="43"/>
  <c r="AM46" i="44"/>
  <c r="AM46" i="45"/>
  <c r="AM46" i="46"/>
  <c r="AM46" i="69"/>
  <c r="AM46" i="47"/>
  <c r="AM46" i="48"/>
  <c r="AM46" i="49"/>
  <c r="AM46" i="50"/>
  <c r="AM46" i="51"/>
  <c r="AM46" i="52"/>
  <c r="AM46" i="70"/>
  <c r="AM46" i="53"/>
  <c r="AM46" i="54"/>
  <c r="AM46" i="55"/>
  <c r="AM46" i="56"/>
  <c r="AM46" i="57"/>
  <c r="AM46" i="58"/>
  <c r="AM46" i="67"/>
  <c r="AM45" i="34"/>
  <c r="AM45" i="36"/>
  <c r="AM45" i="37"/>
  <c r="AM45" i="38"/>
  <c r="AM44" i="38" s="1"/>
  <c r="AM45" i="39"/>
  <c r="AM45" i="40"/>
  <c r="AM45" i="68"/>
  <c r="AM45" i="41"/>
  <c r="AM45" i="42"/>
  <c r="AM45" i="43"/>
  <c r="AM45" i="44"/>
  <c r="AM45" i="45"/>
  <c r="AM44" i="45" s="1"/>
  <c r="AM45" i="46"/>
  <c r="AM45" i="69"/>
  <c r="AM45" i="47"/>
  <c r="AM44" i="47" s="1"/>
  <c r="AM45" i="48"/>
  <c r="AM45" i="49"/>
  <c r="AM45" i="50"/>
  <c r="AM45" i="51"/>
  <c r="AM45" i="52"/>
  <c r="AM44" i="52" s="1"/>
  <c r="AM45" i="70"/>
  <c r="AM45" i="53"/>
  <c r="AM45" i="54"/>
  <c r="AM45" i="55"/>
  <c r="AM45" i="56"/>
  <c r="AM45" i="57"/>
  <c r="AM45" i="58"/>
  <c r="AM45" i="67"/>
  <c r="AM43" i="34"/>
  <c r="AM43" i="36"/>
  <c r="AM43" i="37"/>
  <c r="AM43" i="38"/>
  <c r="AM43" i="39"/>
  <c r="AM43" i="40"/>
  <c r="AM43" i="68"/>
  <c r="AM43" i="41"/>
  <c r="AM43" i="42"/>
  <c r="AM43" i="43"/>
  <c r="AM43" i="44"/>
  <c r="AM43" i="45"/>
  <c r="AM43" i="46"/>
  <c r="AM43" i="69"/>
  <c r="AM43" i="47"/>
  <c r="AM43" i="48"/>
  <c r="AM43" i="49"/>
  <c r="AM43" i="50"/>
  <c r="AM43" i="51"/>
  <c r="AM43" i="52"/>
  <c r="AM43" i="70"/>
  <c r="AM43" i="53"/>
  <c r="AM43" i="54"/>
  <c r="AM43" i="55"/>
  <c r="AM43" i="56"/>
  <c r="AM43" i="57"/>
  <c r="AM43" i="58"/>
  <c r="AM43" i="67"/>
  <c r="AM42" i="34"/>
  <c r="AM42" i="36"/>
  <c r="AM42" i="37"/>
  <c r="AM42" i="38"/>
  <c r="AM41" i="38" s="1"/>
  <c r="AM42" i="39"/>
  <c r="AM42" i="40"/>
  <c r="AM42" i="68"/>
  <c r="AM42" i="41"/>
  <c r="AM42" i="42"/>
  <c r="AM42" i="43"/>
  <c r="AM42" i="44"/>
  <c r="AM42" i="45"/>
  <c r="AM41" i="45" s="1"/>
  <c r="AM42" i="46"/>
  <c r="AM42" i="69"/>
  <c r="AM42" i="47"/>
  <c r="AM42" i="48"/>
  <c r="AM42" i="49"/>
  <c r="AM42" i="50"/>
  <c r="AM42" i="51"/>
  <c r="AM42" i="52"/>
  <c r="AM42" i="70"/>
  <c r="AM42" i="53"/>
  <c r="AM42" i="54"/>
  <c r="AM42" i="55"/>
  <c r="AM42" i="56"/>
  <c r="AM42" i="57"/>
  <c r="AM42" i="58"/>
  <c r="AM42" i="67"/>
  <c r="AM41" i="67" s="1"/>
  <c r="AM38" i="34"/>
  <c r="AM39" i="34"/>
  <c r="AM40" i="34"/>
  <c r="AM38" i="36"/>
  <c r="AM39" i="36"/>
  <c r="AM40" i="36"/>
  <c r="AM38" i="37"/>
  <c r="AM39" i="37"/>
  <c r="AM40" i="37"/>
  <c r="AM38" i="38"/>
  <c r="AM39" i="38"/>
  <c r="AM40" i="38"/>
  <c r="AM38" i="39"/>
  <c r="AM39" i="39"/>
  <c r="AM40" i="39"/>
  <c r="AM38" i="40"/>
  <c r="AM39" i="40"/>
  <c r="AM40" i="40"/>
  <c r="AM38" i="68"/>
  <c r="AM39" i="68"/>
  <c r="AM40" i="68"/>
  <c r="AM38" i="41"/>
  <c r="AM39" i="41"/>
  <c r="AM40" i="41"/>
  <c r="AM38" i="42"/>
  <c r="AM39" i="42"/>
  <c r="AM40" i="42"/>
  <c r="AM38" i="43"/>
  <c r="AM39" i="43"/>
  <c r="AM40" i="43"/>
  <c r="AM38" i="44"/>
  <c r="AM39" i="44"/>
  <c r="AM40" i="44"/>
  <c r="AM38" i="45"/>
  <c r="AM39" i="45"/>
  <c r="AM40" i="45"/>
  <c r="AM38" i="46"/>
  <c r="AM39" i="46"/>
  <c r="AM40" i="46"/>
  <c r="AM38" i="69"/>
  <c r="AM39" i="69"/>
  <c r="AM40" i="69"/>
  <c r="AM38" i="47"/>
  <c r="AM39" i="47"/>
  <c r="AM40" i="47"/>
  <c r="AM38" i="48"/>
  <c r="AM39" i="48"/>
  <c r="AM40" i="48"/>
  <c r="AM38" i="49"/>
  <c r="AM39" i="49"/>
  <c r="AM40" i="49"/>
  <c r="AM38" i="50"/>
  <c r="AM39" i="50"/>
  <c r="AM40" i="50"/>
  <c r="AM38" i="51"/>
  <c r="AM39" i="51"/>
  <c r="AM40" i="51"/>
  <c r="AM38" i="52"/>
  <c r="AM39" i="52"/>
  <c r="AM40" i="52"/>
  <c r="AM38" i="70"/>
  <c r="AM39" i="70"/>
  <c r="AM40" i="70"/>
  <c r="AM38" i="53"/>
  <c r="AM39" i="53"/>
  <c r="AM40" i="53"/>
  <c r="AM38" i="54"/>
  <c r="AM39" i="54"/>
  <c r="AM40" i="54"/>
  <c r="AM38" i="55"/>
  <c r="AM39" i="55"/>
  <c r="AM40" i="55"/>
  <c r="AM38" i="56"/>
  <c r="AM39" i="56"/>
  <c r="AM40" i="56"/>
  <c r="AM38" i="57"/>
  <c r="AM39" i="57"/>
  <c r="AM40" i="57"/>
  <c r="AM38" i="58"/>
  <c r="AM39" i="58"/>
  <c r="AM40" i="58"/>
  <c r="AM38" i="67"/>
  <c r="AM39" i="67"/>
  <c r="AM40" i="67"/>
  <c r="AM37" i="34"/>
  <c r="AM37" i="36"/>
  <c r="AM37" i="37"/>
  <c r="AM37" i="38"/>
  <c r="AM37" i="39"/>
  <c r="AM37" i="40"/>
  <c r="AM37" i="68"/>
  <c r="AM37" i="41"/>
  <c r="AM37" i="42"/>
  <c r="AM37" i="43"/>
  <c r="AM37" i="44"/>
  <c r="AM37" i="45"/>
  <c r="AM37" i="46"/>
  <c r="AM37" i="69"/>
  <c r="AM37" i="47"/>
  <c r="AM37" i="48"/>
  <c r="AM37" i="49"/>
  <c r="AM37" i="50"/>
  <c r="AM37" i="51"/>
  <c r="AM37" i="52"/>
  <c r="AM37" i="70"/>
  <c r="AM37" i="53"/>
  <c r="AM37" i="54"/>
  <c r="AM37" i="55"/>
  <c r="AM37" i="56"/>
  <c r="AM37" i="57"/>
  <c r="AM37" i="58"/>
  <c r="AM37" i="67"/>
  <c r="AM35" i="34"/>
  <c r="AM34" i="34"/>
  <c r="AM35" i="36"/>
  <c r="AM34" i="36"/>
  <c r="AM35" i="37"/>
  <c r="AM34" i="37"/>
  <c r="AM35" i="38"/>
  <c r="AM34" i="38"/>
  <c r="AM35" i="39"/>
  <c r="AM34" i="39"/>
  <c r="AM35" i="40"/>
  <c r="AM34" i="40"/>
  <c r="AM35" i="68"/>
  <c r="AM34" i="68"/>
  <c r="AM35" i="41"/>
  <c r="AM34" i="41"/>
  <c r="AM35" i="42"/>
  <c r="AM34" i="42"/>
  <c r="AM35" i="43"/>
  <c r="AM34" i="43"/>
  <c r="AM35" i="44"/>
  <c r="AM34" i="44"/>
  <c r="AM35" i="45"/>
  <c r="AM34" i="45"/>
  <c r="AM35" i="46"/>
  <c r="AM34" i="46"/>
  <c r="AM35" i="69"/>
  <c r="AM34" i="69"/>
  <c r="AM35" i="47"/>
  <c r="AM34" i="47"/>
  <c r="AM35" i="48"/>
  <c r="AM34" i="48"/>
  <c r="AM35" i="49"/>
  <c r="AM34" i="49"/>
  <c r="AM35" i="50"/>
  <c r="AM34" i="50"/>
  <c r="AM35" i="51"/>
  <c r="AM34" i="51"/>
  <c r="AM35" i="52"/>
  <c r="AM34" i="52"/>
  <c r="AM35" i="70"/>
  <c r="AM34" i="70"/>
  <c r="AM35" i="53"/>
  <c r="AM34" i="53"/>
  <c r="AM35" i="54"/>
  <c r="AM34" i="54"/>
  <c r="AM35" i="55"/>
  <c r="AM34" i="55"/>
  <c r="AM35" i="56"/>
  <c r="AM34" i="56"/>
  <c r="AM35" i="57"/>
  <c r="AM34" i="57"/>
  <c r="AM35" i="58"/>
  <c r="AM34" i="58"/>
  <c r="AM35" i="67"/>
  <c r="AM34" i="67"/>
  <c r="AM33" i="34"/>
  <c r="AM33" i="36"/>
  <c r="AM33" i="37"/>
  <c r="AM33" i="38"/>
  <c r="AM33" i="39"/>
  <c r="AM33" i="40"/>
  <c r="AM33" i="68"/>
  <c r="AM33" i="41"/>
  <c r="AM33" i="42"/>
  <c r="AM33" i="43"/>
  <c r="AM33" i="44"/>
  <c r="AM33" i="45"/>
  <c r="AM33" i="46"/>
  <c r="AM33" i="69"/>
  <c r="AM33" i="47"/>
  <c r="AM33" i="48"/>
  <c r="AM33" i="49"/>
  <c r="AM33" i="50"/>
  <c r="AM33" i="51"/>
  <c r="AM33" i="52"/>
  <c r="AM33" i="70"/>
  <c r="AM33" i="53"/>
  <c r="AM33" i="54"/>
  <c r="AM33" i="55"/>
  <c r="AM33" i="56"/>
  <c r="AM33" i="57"/>
  <c r="AM33" i="58"/>
  <c r="AM33" i="67"/>
  <c r="AM24" i="34"/>
  <c r="AM25" i="34"/>
  <c r="AM26" i="34"/>
  <c r="AM27" i="34"/>
  <c r="AM28" i="34"/>
  <c r="AM29" i="34"/>
  <c r="AM24" i="36"/>
  <c r="AM25" i="36"/>
  <c r="AM26" i="36"/>
  <c r="AM27" i="36"/>
  <c r="AM28" i="36"/>
  <c r="AM29" i="36"/>
  <c r="AM24" i="37"/>
  <c r="AM25" i="37"/>
  <c r="AM26" i="37"/>
  <c r="AM27" i="37"/>
  <c r="AM28" i="37"/>
  <c r="AM29" i="37"/>
  <c r="AM24" i="38"/>
  <c r="AM25" i="38"/>
  <c r="AM26" i="38"/>
  <c r="AM27" i="38"/>
  <c r="AM28" i="38"/>
  <c r="AM29" i="38"/>
  <c r="AM24" i="39"/>
  <c r="AM25" i="39"/>
  <c r="AM26" i="39"/>
  <c r="AM27" i="39"/>
  <c r="AM28" i="39"/>
  <c r="AM29" i="39"/>
  <c r="AM24" i="40"/>
  <c r="AM25" i="40"/>
  <c r="AM26" i="40"/>
  <c r="AM27" i="40"/>
  <c r="AM28" i="40"/>
  <c r="AM29" i="40"/>
  <c r="AM24" i="68"/>
  <c r="AM25" i="68"/>
  <c r="AM26" i="68"/>
  <c r="AM27" i="68"/>
  <c r="AM28" i="68"/>
  <c r="AM29" i="68"/>
  <c r="AM24" i="41"/>
  <c r="AM25" i="41"/>
  <c r="AM26" i="41"/>
  <c r="AM27" i="41"/>
  <c r="AM28" i="41"/>
  <c r="AM29" i="41"/>
  <c r="AM24" i="42"/>
  <c r="AM25" i="42"/>
  <c r="AM26" i="42"/>
  <c r="AM27" i="42"/>
  <c r="AM28" i="42"/>
  <c r="AM29" i="42"/>
  <c r="AM24" i="43"/>
  <c r="AM25" i="43"/>
  <c r="AM26" i="43"/>
  <c r="AM27" i="43"/>
  <c r="AM28" i="43"/>
  <c r="AM29" i="43"/>
  <c r="AM24" i="44"/>
  <c r="AM25" i="44"/>
  <c r="AM26" i="44"/>
  <c r="AM27" i="44"/>
  <c r="AM28" i="44"/>
  <c r="AM29" i="44"/>
  <c r="AM24" i="45"/>
  <c r="AM25" i="45"/>
  <c r="AM26" i="45"/>
  <c r="AM27" i="45"/>
  <c r="AM28" i="45"/>
  <c r="AM29" i="45"/>
  <c r="AM24" i="46"/>
  <c r="AM25" i="46"/>
  <c r="AM26" i="46"/>
  <c r="AM27" i="46"/>
  <c r="AM28" i="46"/>
  <c r="AM29" i="46"/>
  <c r="AM24" i="69"/>
  <c r="AM25" i="69"/>
  <c r="AM26" i="69"/>
  <c r="AM27" i="69"/>
  <c r="AM28" i="69"/>
  <c r="AM29" i="69"/>
  <c r="AM24" i="47"/>
  <c r="AM25" i="47"/>
  <c r="AM26" i="47"/>
  <c r="AM27" i="47"/>
  <c r="AM28" i="47"/>
  <c r="AM29" i="47"/>
  <c r="AM24" i="48"/>
  <c r="AM25" i="48"/>
  <c r="AM26" i="48"/>
  <c r="AM27" i="48"/>
  <c r="AM28" i="48"/>
  <c r="AM29" i="48"/>
  <c r="AM24" i="49"/>
  <c r="AM25" i="49"/>
  <c r="AM26" i="49"/>
  <c r="AM27" i="49"/>
  <c r="AM28" i="49"/>
  <c r="AM29" i="49"/>
  <c r="AM24" i="50"/>
  <c r="AM25" i="50"/>
  <c r="AM26" i="50"/>
  <c r="AM27" i="50"/>
  <c r="AM28" i="50"/>
  <c r="AM29" i="50"/>
  <c r="AM24" i="51"/>
  <c r="AM25" i="51"/>
  <c r="AM26" i="51"/>
  <c r="AM27" i="51"/>
  <c r="AM28" i="51"/>
  <c r="AM29" i="51"/>
  <c r="AM24" i="52"/>
  <c r="AM25" i="52"/>
  <c r="AM26" i="52"/>
  <c r="AM27" i="52"/>
  <c r="AM28" i="52"/>
  <c r="AM29" i="52"/>
  <c r="AM24" i="70"/>
  <c r="AM25" i="70"/>
  <c r="AM26" i="70"/>
  <c r="AM27" i="70"/>
  <c r="AM28" i="70"/>
  <c r="AM29" i="70"/>
  <c r="AM24" i="53"/>
  <c r="AM25" i="53"/>
  <c r="AM26" i="53"/>
  <c r="AM27" i="53"/>
  <c r="AM28" i="53"/>
  <c r="AM29" i="53"/>
  <c r="AM24" i="54"/>
  <c r="AM25" i="54"/>
  <c r="AM26" i="54"/>
  <c r="AM27" i="54"/>
  <c r="AM28" i="54"/>
  <c r="AM29" i="54"/>
  <c r="AM24" i="55"/>
  <c r="AM25" i="55"/>
  <c r="AM26" i="55"/>
  <c r="AM27" i="55"/>
  <c r="AM28" i="55"/>
  <c r="AM29" i="55"/>
  <c r="AM24" i="56"/>
  <c r="AM25" i="56"/>
  <c r="AM26" i="56"/>
  <c r="AM27" i="56"/>
  <c r="AM28" i="56"/>
  <c r="AM29" i="56"/>
  <c r="AM24" i="57"/>
  <c r="AM25" i="57"/>
  <c r="AM26" i="57"/>
  <c r="AM27" i="57"/>
  <c r="AM28" i="57"/>
  <c r="AM29" i="57"/>
  <c r="AM24" i="58"/>
  <c r="AM25" i="58"/>
  <c r="AM26" i="58"/>
  <c r="AM27" i="58"/>
  <c r="AM28" i="58"/>
  <c r="AM29" i="58"/>
  <c r="AM24" i="67"/>
  <c r="AM25" i="67"/>
  <c r="AM26" i="67"/>
  <c r="AM27" i="67"/>
  <c r="AM28" i="67"/>
  <c r="AM29" i="67"/>
  <c r="AM23" i="36"/>
  <c r="AM23" i="37"/>
  <c r="AM23" i="38"/>
  <c r="AM23" i="39"/>
  <c r="AM23" i="40"/>
  <c r="AM23" i="68"/>
  <c r="AM23" i="41"/>
  <c r="AM23" i="42"/>
  <c r="AM23" i="43"/>
  <c r="AM23" i="44"/>
  <c r="AM23" i="45"/>
  <c r="AM23" i="46"/>
  <c r="AM23" i="69"/>
  <c r="AM23" i="47"/>
  <c r="AM23" i="48"/>
  <c r="AM23" i="49"/>
  <c r="AM23" i="50"/>
  <c r="AM23" i="51"/>
  <c r="AM23" i="52"/>
  <c r="AM23" i="70"/>
  <c r="AM23" i="53"/>
  <c r="AM23" i="54"/>
  <c r="AM23" i="55"/>
  <c r="AM23" i="56"/>
  <c r="AM23" i="57"/>
  <c r="AM23" i="58"/>
  <c r="AM23" i="67"/>
  <c r="AM19" i="34"/>
  <c r="AM19" i="36"/>
  <c r="AM20" i="36"/>
  <c r="AM19" i="37"/>
  <c r="AM20" i="37"/>
  <c r="AM19" i="38"/>
  <c r="AM20" i="38"/>
  <c r="AM19" i="39"/>
  <c r="AM20" i="39"/>
  <c r="AM19" i="40"/>
  <c r="AM20" i="40"/>
  <c r="AM19" i="68"/>
  <c r="AM20" i="68"/>
  <c r="AM19" i="41"/>
  <c r="AM20" i="41"/>
  <c r="AM19" i="42"/>
  <c r="AM20" i="42"/>
  <c r="AM19" i="43"/>
  <c r="AM20" i="43"/>
  <c r="AM19" i="44"/>
  <c r="AM20" i="44"/>
  <c r="AM19" i="45"/>
  <c r="AM20" i="45"/>
  <c r="AM19" i="46"/>
  <c r="AM20" i="46"/>
  <c r="AM19" i="69"/>
  <c r="AM20" i="69"/>
  <c r="AM19" i="47"/>
  <c r="AM20" i="47"/>
  <c r="AM19" i="48"/>
  <c r="AM20" i="48"/>
  <c r="AM19" i="49"/>
  <c r="AM20" i="49"/>
  <c r="AM19" i="50"/>
  <c r="AM20" i="50"/>
  <c r="AM19" i="51"/>
  <c r="AM20" i="51"/>
  <c r="AM19" i="52"/>
  <c r="AM20" i="52"/>
  <c r="AM19" i="70"/>
  <c r="AM20" i="70"/>
  <c r="AM19" i="53"/>
  <c r="AM20" i="53"/>
  <c r="AM19" i="54"/>
  <c r="AM20" i="54"/>
  <c r="AM19" i="55"/>
  <c r="AM20" i="55"/>
  <c r="AM19" i="56"/>
  <c r="AM20" i="56"/>
  <c r="AM19" i="57"/>
  <c r="AM20" i="57"/>
  <c r="AM19" i="58"/>
  <c r="AM20" i="58"/>
  <c r="AM19" i="67"/>
  <c r="AM20" i="67"/>
  <c r="AM9" i="34"/>
  <c r="AM10" i="34"/>
  <c r="AM11" i="34"/>
  <c r="AM12" i="34"/>
  <c r="AM13" i="34"/>
  <c r="AM14" i="34"/>
  <c r="AM15" i="34"/>
  <c r="AM16" i="34"/>
  <c r="AM8" i="36"/>
  <c r="AM9" i="36"/>
  <c r="AM10" i="36"/>
  <c r="AM11" i="36"/>
  <c r="AM12" i="36"/>
  <c r="AM13" i="36"/>
  <c r="AM14" i="36"/>
  <c r="AM15" i="36"/>
  <c r="AM16" i="36"/>
  <c r="AM8" i="37"/>
  <c r="AM9" i="37"/>
  <c r="AM10" i="37"/>
  <c r="AM11" i="37"/>
  <c r="AM12" i="37"/>
  <c r="AM13" i="37"/>
  <c r="AM14" i="37"/>
  <c r="AM15" i="37"/>
  <c r="AM16" i="37"/>
  <c r="AM8" i="38"/>
  <c r="AM9" i="38"/>
  <c r="AM10" i="38"/>
  <c r="AM11" i="38"/>
  <c r="AM12" i="38"/>
  <c r="AM13" i="38"/>
  <c r="AM14" i="38"/>
  <c r="AM15" i="38"/>
  <c r="AM16" i="38"/>
  <c r="AM8" i="39"/>
  <c r="AM9" i="39"/>
  <c r="AM10" i="39"/>
  <c r="AM11" i="39"/>
  <c r="AM12" i="39"/>
  <c r="AM13" i="39"/>
  <c r="AM14" i="39"/>
  <c r="AM15" i="39"/>
  <c r="AM16" i="39"/>
  <c r="AM8" i="40"/>
  <c r="AM9" i="40"/>
  <c r="AM10" i="40"/>
  <c r="AM11" i="40"/>
  <c r="AM12" i="40"/>
  <c r="AM13" i="40"/>
  <c r="AM14" i="40"/>
  <c r="AM15" i="40"/>
  <c r="AM16" i="40"/>
  <c r="AM8" i="68"/>
  <c r="AM9" i="68"/>
  <c r="AM10" i="68"/>
  <c r="AM11" i="68"/>
  <c r="AM12" i="68"/>
  <c r="AM13" i="68"/>
  <c r="AM14" i="68"/>
  <c r="AM15" i="68"/>
  <c r="AM16" i="68"/>
  <c r="AM8" i="41"/>
  <c r="AM9" i="41"/>
  <c r="AM10" i="41"/>
  <c r="AM11" i="41"/>
  <c r="AM12" i="41"/>
  <c r="AM13" i="41"/>
  <c r="AM14" i="41"/>
  <c r="AM15" i="41"/>
  <c r="AM16" i="41"/>
  <c r="AM8" i="42"/>
  <c r="AM9" i="42"/>
  <c r="AM10" i="42"/>
  <c r="AM11" i="42"/>
  <c r="AM12" i="42"/>
  <c r="AM13" i="42"/>
  <c r="AM14" i="42"/>
  <c r="AM15" i="42"/>
  <c r="AM16" i="42"/>
  <c r="AM8" i="43"/>
  <c r="AM9" i="43"/>
  <c r="AM10" i="43"/>
  <c r="AM11" i="43"/>
  <c r="AM12" i="43"/>
  <c r="AM13" i="43"/>
  <c r="AM14" i="43"/>
  <c r="AM15" i="43"/>
  <c r="AM16" i="43"/>
  <c r="AM8" i="44"/>
  <c r="AM9" i="44"/>
  <c r="AM10" i="44"/>
  <c r="AM11" i="44"/>
  <c r="AM12" i="44"/>
  <c r="AM13" i="44"/>
  <c r="AM14" i="44"/>
  <c r="AM15" i="44"/>
  <c r="AM16" i="44"/>
  <c r="AM8" i="45"/>
  <c r="AM9" i="45"/>
  <c r="AM10" i="45"/>
  <c r="AM11" i="45"/>
  <c r="AM12" i="45"/>
  <c r="AM13" i="45"/>
  <c r="AM14" i="45"/>
  <c r="AM15" i="45"/>
  <c r="AM16" i="45"/>
  <c r="AM8" i="46"/>
  <c r="AM9" i="46"/>
  <c r="AM10" i="46"/>
  <c r="AM11" i="46"/>
  <c r="AM12" i="46"/>
  <c r="AM13" i="46"/>
  <c r="AM14" i="46"/>
  <c r="AM15" i="46"/>
  <c r="AM16" i="46"/>
  <c r="AM8" i="69"/>
  <c r="AM9" i="69"/>
  <c r="AM10" i="69"/>
  <c r="AM11" i="69"/>
  <c r="AM12" i="69"/>
  <c r="AM13" i="69"/>
  <c r="AM14" i="69"/>
  <c r="AM15" i="69"/>
  <c r="AM16" i="69"/>
  <c r="AM8" i="47"/>
  <c r="AM9" i="47"/>
  <c r="AM10" i="47"/>
  <c r="AM11" i="47"/>
  <c r="AM12" i="47"/>
  <c r="AM13" i="47"/>
  <c r="AM14" i="47"/>
  <c r="AM15" i="47"/>
  <c r="AM16" i="47"/>
  <c r="AM8" i="48"/>
  <c r="AM9" i="48"/>
  <c r="AM10" i="48"/>
  <c r="AM11" i="48"/>
  <c r="AM12" i="48"/>
  <c r="AM13" i="48"/>
  <c r="AM14" i="48"/>
  <c r="AM15" i="48"/>
  <c r="AM16" i="48"/>
  <c r="AM8" i="49"/>
  <c r="AM9" i="49"/>
  <c r="AM10" i="49"/>
  <c r="AM11" i="49"/>
  <c r="AM12" i="49"/>
  <c r="AM13" i="49"/>
  <c r="AM14" i="49"/>
  <c r="AM15" i="49"/>
  <c r="AM16" i="49"/>
  <c r="AM8" i="50"/>
  <c r="AM9" i="50"/>
  <c r="AM10" i="50"/>
  <c r="AM11" i="50"/>
  <c r="AM12" i="50"/>
  <c r="AM13" i="50"/>
  <c r="AM14" i="50"/>
  <c r="AM15" i="50"/>
  <c r="AM16" i="50"/>
  <c r="AM8" i="51"/>
  <c r="AM9" i="51"/>
  <c r="AM10" i="51"/>
  <c r="AM11" i="51"/>
  <c r="AM12" i="51"/>
  <c r="AM13" i="51"/>
  <c r="AM14" i="51"/>
  <c r="AM15" i="51"/>
  <c r="AM16" i="51"/>
  <c r="AM8" i="52"/>
  <c r="AM9" i="52"/>
  <c r="AM10" i="52"/>
  <c r="AM11" i="52"/>
  <c r="AM12" i="52"/>
  <c r="AM13" i="52"/>
  <c r="AM14" i="52"/>
  <c r="AM15" i="52"/>
  <c r="AM16" i="52"/>
  <c r="AM8" i="70"/>
  <c r="AM9" i="70"/>
  <c r="AM10" i="70"/>
  <c r="AM11" i="70"/>
  <c r="AM12" i="70"/>
  <c r="AM13" i="70"/>
  <c r="AM14" i="70"/>
  <c r="AM15" i="70"/>
  <c r="AM16" i="70"/>
  <c r="AM8" i="53"/>
  <c r="AM9" i="53"/>
  <c r="AM10" i="53"/>
  <c r="AM11" i="53"/>
  <c r="AM12" i="53"/>
  <c r="AM13" i="53"/>
  <c r="AM14" i="53"/>
  <c r="AM15" i="53"/>
  <c r="AM16" i="53"/>
  <c r="AM8" i="54"/>
  <c r="AM9" i="54"/>
  <c r="AM10" i="54"/>
  <c r="AM11" i="54"/>
  <c r="AM12" i="54"/>
  <c r="AM13" i="54"/>
  <c r="AM14" i="54"/>
  <c r="AM15" i="54"/>
  <c r="AM16" i="54"/>
  <c r="AM8" i="55"/>
  <c r="AM9" i="55"/>
  <c r="AM10" i="55"/>
  <c r="AM11" i="55"/>
  <c r="AM12" i="55"/>
  <c r="AM13" i="55"/>
  <c r="AM14" i="55"/>
  <c r="AM15" i="55"/>
  <c r="AM16" i="55"/>
  <c r="AM8" i="56"/>
  <c r="AM9" i="56"/>
  <c r="AM10" i="56"/>
  <c r="AM11" i="56"/>
  <c r="AM12" i="56"/>
  <c r="AM13" i="56"/>
  <c r="AM14" i="56"/>
  <c r="AM15" i="56"/>
  <c r="AM16" i="56"/>
  <c r="AM8" i="57"/>
  <c r="AM9" i="57"/>
  <c r="AM10" i="57"/>
  <c r="AM11" i="57"/>
  <c r="AM12" i="57"/>
  <c r="AM13" i="57"/>
  <c r="AM14" i="57"/>
  <c r="AM15" i="57"/>
  <c r="AM16" i="57"/>
  <c r="AM8" i="58"/>
  <c r="AM9" i="58"/>
  <c r="AM10" i="58"/>
  <c r="AM11" i="58"/>
  <c r="AM12" i="58"/>
  <c r="AM13" i="58"/>
  <c r="AM14" i="58"/>
  <c r="AM15" i="58"/>
  <c r="AM16" i="58"/>
  <c r="AM8" i="67"/>
  <c r="AM9" i="67"/>
  <c r="AM10" i="67"/>
  <c r="AM11" i="67"/>
  <c r="AM12" i="67"/>
  <c r="AM13" i="67"/>
  <c r="AM14" i="67"/>
  <c r="AM15" i="67"/>
  <c r="AM16" i="67"/>
  <c r="AM18" i="34"/>
  <c r="AM18" i="36"/>
  <c r="AM18" i="37"/>
  <c r="AM18" i="38"/>
  <c r="AM18" i="39"/>
  <c r="AM18" i="40"/>
  <c r="AM18" i="68"/>
  <c r="AM18" i="41"/>
  <c r="AM18" i="42"/>
  <c r="AM18" i="43"/>
  <c r="AM18" i="44"/>
  <c r="AM18" i="45"/>
  <c r="AM18" i="46"/>
  <c r="AM18" i="69"/>
  <c r="AM18" i="47"/>
  <c r="AM18" i="48"/>
  <c r="AM18" i="49"/>
  <c r="AM18" i="50"/>
  <c r="AM18" i="51"/>
  <c r="AM18" i="52"/>
  <c r="AM18" i="70"/>
  <c r="AM18" i="53"/>
  <c r="AM18" i="54"/>
  <c r="AM18" i="55"/>
  <c r="AM18" i="56"/>
  <c r="AM18" i="57"/>
  <c r="AM18" i="58"/>
  <c r="AM18" i="67"/>
  <c r="W6" i="77" l="1"/>
  <c r="T31" i="82"/>
  <c r="T43" i="82" s="1"/>
  <c r="T76" i="82" s="1"/>
  <c r="T123" i="82" s="1"/>
  <c r="T170" i="82" s="1"/>
  <c r="T180" i="82" s="1"/>
  <c r="AM41" i="56"/>
  <c r="AM44" i="56"/>
  <c r="AM44" i="49"/>
  <c r="AM44" i="42"/>
  <c r="AM44" i="69"/>
  <c r="AM44" i="40"/>
  <c r="AM41" i="70"/>
  <c r="AM41" i="46"/>
  <c r="AM44" i="70"/>
  <c r="AM44" i="46"/>
  <c r="AM41" i="37"/>
  <c r="AM44" i="37"/>
  <c r="AM41" i="57"/>
  <c r="AM41" i="50"/>
  <c r="AM44" i="57"/>
  <c r="AM44" i="36"/>
  <c r="AM44" i="48"/>
  <c r="AM44" i="41"/>
  <c r="AM44" i="68"/>
  <c r="AM7" i="34"/>
  <c r="AM41" i="34"/>
  <c r="AM44" i="39"/>
  <c r="AM44" i="44"/>
  <c r="AM44" i="43"/>
  <c r="AM41" i="49"/>
  <c r="D36" i="34"/>
  <c r="AM41" i="55"/>
  <c r="AM41" i="53"/>
  <c r="N13" i="71"/>
  <c r="L15" i="71"/>
  <c r="AE13" i="71"/>
  <c r="AF13" i="71" s="1"/>
  <c r="AD15" i="71"/>
  <c r="AE14" i="71" s="1"/>
  <c r="X15" i="71"/>
  <c r="Y14" i="71" s="1"/>
  <c r="T14" i="71"/>
  <c r="R16" i="71"/>
  <c r="S15" i="71" s="1"/>
  <c r="AM41" i="43"/>
  <c r="AM44" i="34"/>
  <c r="AM41" i="42"/>
  <c r="AM44" i="53"/>
  <c r="AM41" i="58"/>
  <c r="AM41" i="51"/>
  <c r="AM41" i="47"/>
  <c r="AM44" i="54"/>
  <c r="AM44" i="51"/>
  <c r="AM41" i="44"/>
  <c r="AM41" i="68"/>
  <c r="AM41" i="36"/>
  <c r="AM44" i="50"/>
  <c r="AM41" i="69"/>
  <c r="AM41" i="41"/>
  <c r="AM41" i="40"/>
  <c r="AM41" i="54"/>
  <c r="AM41" i="52"/>
  <c r="AM41" i="48"/>
  <c r="AM41" i="39"/>
  <c r="AM17" i="67"/>
  <c r="AM17" i="55"/>
  <c r="AM17" i="52"/>
  <c r="AM17" i="48"/>
  <c r="AM17" i="45"/>
  <c r="AM17" i="41"/>
  <c r="AM17" i="38"/>
  <c r="AM17" i="34"/>
  <c r="AM17" i="56"/>
  <c r="AM17" i="49"/>
  <c r="AM17" i="46"/>
  <c r="AM17" i="39"/>
  <c r="AM17" i="57"/>
  <c r="AM17" i="53"/>
  <c r="AM17" i="50"/>
  <c r="AM17" i="69"/>
  <c r="AM17" i="43"/>
  <c r="AM17" i="70"/>
  <c r="AM17" i="42"/>
  <c r="AM7" i="67"/>
  <c r="AM36" i="50"/>
  <c r="AM36" i="36"/>
  <c r="AM22" i="57"/>
  <c r="AM21" i="57" s="1"/>
  <c r="AM36" i="47"/>
  <c r="AM7" i="54"/>
  <c r="AM7" i="48"/>
  <c r="AM36" i="70"/>
  <c r="AM36" i="39"/>
  <c r="AM7" i="47"/>
  <c r="AM7" i="68"/>
  <c r="AM17" i="40"/>
  <c r="AM17" i="36"/>
  <c r="AM22" i="67"/>
  <c r="AM21" i="67" s="1"/>
  <c r="AM22" i="55"/>
  <c r="AM21" i="55" s="1"/>
  <c r="AM22" i="52"/>
  <c r="AM21" i="52" s="1"/>
  <c r="AM22" i="48"/>
  <c r="AM21" i="48" s="1"/>
  <c r="AM22" i="45"/>
  <c r="AM21" i="45" s="1"/>
  <c r="AM22" i="41"/>
  <c r="AM21" i="41" s="1"/>
  <c r="AM22" i="38"/>
  <c r="AM21" i="38" s="1"/>
  <c r="AM22" i="56"/>
  <c r="AM21" i="56" s="1"/>
  <c r="AM22" i="70"/>
  <c r="AM21" i="70" s="1"/>
  <c r="AM22" i="69"/>
  <c r="AM21" i="69" s="1"/>
  <c r="AM22" i="42"/>
  <c r="AM21" i="42" s="1"/>
  <c r="AM36" i="67"/>
  <c r="AM36" i="55"/>
  <c r="AM36" i="52"/>
  <c r="AM36" i="48"/>
  <c r="AM36" i="45"/>
  <c r="AM36" i="41"/>
  <c r="AM36" i="38"/>
  <c r="AM7" i="58"/>
  <c r="AM7" i="57"/>
  <c r="AM7" i="52"/>
  <c r="AM7" i="41"/>
  <c r="AM36" i="56"/>
  <c r="AM36" i="42"/>
  <c r="AM22" i="43"/>
  <c r="AM21" i="43" s="1"/>
  <c r="AM22" i="39"/>
  <c r="AM21" i="39" s="1"/>
  <c r="AM7" i="55"/>
  <c r="AM7" i="53"/>
  <c r="AM7" i="70"/>
  <c r="AM7" i="69"/>
  <c r="AM7" i="46"/>
  <c r="AM7" i="45"/>
  <c r="AM7" i="40"/>
  <c r="AM7" i="39"/>
  <c r="AM7" i="38"/>
  <c r="AM7" i="36"/>
  <c r="AM7" i="56"/>
  <c r="AM7" i="51"/>
  <c r="AM7" i="44"/>
  <c r="AM7" i="43"/>
  <c r="AM22" i="46"/>
  <c r="AM21" i="46" s="1"/>
  <c r="AM22" i="40"/>
  <c r="AM21" i="40" s="1"/>
  <c r="AM22" i="36"/>
  <c r="AM21" i="36" s="1"/>
  <c r="AM36" i="53"/>
  <c r="AM36" i="43"/>
  <c r="AM44" i="55"/>
  <c r="AM22" i="49"/>
  <c r="AM21" i="49" s="1"/>
  <c r="AM22" i="34"/>
  <c r="AM21" i="34" s="1"/>
  <c r="AM36" i="58"/>
  <c r="AM36" i="54"/>
  <c r="AM36" i="49"/>
  <c r="AM36" i="46"/>
  <c r="AM36" i="44"/>
  <c r="AM36" i="68"/>
  <c r="AM36" i="34"/>
  <c r="AM44" i="58"/>
  <c r="AM7" i="50"/>
  <c r="AM7" i="49"/>
  <c r="AM7" i="42"/>
  <c r="AM7" i="37"/>
  <c r="AM22" i="53"/>
  <c r="AM21" i="53" s="1"/>
  <c r="AM22" i="50"/>
  <c r="AM21" i="50" s="1"/>
  <c r="AM36" i="57"/>
  <c r="AM36" i="51"/>
  <c r="AM36" i="69"/>
  <c r="AM36" i="40"/>
  <c r="AM36" i="37"/>
  <c r="AM44" i="67"/>
  <c r="AM17" i="58"/>
  <c r="AM17" i="54"/>
  <c r="AM17" i="51"/>
  <c r="AM17" i="47"/>
  <c r="AM17" i="44"/>
  <c r="AM17" i="68"/>
  <c r="AM17" i="37"/>
  <c r="AM22" i="58"/>
  <c r="AM21" i="58" s="1"/>
  <c r="AM22" i="54"/>
  <c r="AM21" i="54" s="1"/>
  <c r="AM22" i="51"/>
  <c r="AM21" i="51" s="1"/>
  <c r="AM22" i="47"/>
  <c r="AM21" i="47" s="1"/>
  <c r="AM22" i="44"/>
  <c r="AM21" i="44" s="1"/>
  <c r="AM22" i="68"/>
  <c r="AM21" i="68" s="1"/>
  <c r="AM22" i="37"/>
  <c r="AM21" i="37" s="1"/>
  <c r="X6" i="77" l="1"/>
  <c r="U31" i="82"/>
  <c r="U43" i="82" s="1"/>
  <c r="U76" i="82" s="1"/>
  <c r="U123" i="82" s="1"/>
  <c r="U170" i="82" s="1"/>
  <c r="U180" i="82" s="1"/>
  <c r="L16" i="71"/>
  <c r="M15" i="71" s="1"/>
  <c r="M14" i="71"/>
  <c r="AF14" i="71"/>
  <c r="AD16" i="71"/>
  <c r="Z14" i="71"/>
  <c r="Z13" i="71"/>
  <c r="X16" i="71"/>
  <c r="T15" i="71"/>
  <c r="R17" i="71"/>
  <c r="C59" i="65"/>
  <c r="C58" i="65"/>
  <c r="C57" i="65"/>
  <c r="C56" i="65"/>
  <c r="C55" i="65"/>
  <c r="C54" i="65"/>
  <c r="C53" i="65"/>
  <c r="C52" i="65"/>
  <c r="C51" i="65"/>
  <c r="C50" i="65"/>
  <c r="C49" i="65"/>
  <c r="C48" i="65"/>
  <c r="C47" i="65"/>
  <c r="C46" i="65"/>
  <c r="C45" i="65"/>
  <c r="C44" i="65"/>
  <c r="C43" i="65"/>
  <c r="C42" i="65"/>
  <c r="C41" i="65"/>
  <c r="C40" i="65"/>
  <c r="C39" i="65"/>
  <c r="C38" i="65"/>
  <c r="C37" i="65"/>
  <c r="C36" i="65"/>
  <c r="C35" i="65"/>
  <c r="C34" i="65"/>
  <c r="C33" i="65"/>
  <c r="C32" i="65"/>
  <c r="C31" i="65"/>
  <c r="C30" i="65"/>
  <c r="C29" i="65"/>
  <c r="C28" i="65"/>
  <c r="C27" i="65"/>
  <c r="C26" i="65"/>
  <c r="C25" i="65"/>
  <c r="C24" i="65"/>
  <c r="C23" i="65"/>
  <c r="C22" i="65"/>
  <c r="C21" i="65"/>
  <c r="C20" i="65"/>
  <c r="C19" i="65"/>
  <c r="C18" i="65"/>
  <c r="C17" i="65"/>
  <c r="C16" i="65"/>
  <c r="C15" i="65"/>
  <c r="C14" i="65"/>
  <c r="C13" i="65"/>
  <c r="C12" i="65"/>
  <c r="C11" i="65"/>
  <c r="C10" i="65"/>
  <c r="C9" i="65"/>
  <c r="C8" i="65"/>
  <c r="C7" i="65"/>
  <c r="H6" i="65"/>
  <c r="I6" i="65" s="1"/>
  <c r="J6" i="65" s="1"/>
  <c r="K6" i="65" s="1"/>
  <c r="L6" i="65" s="1"/>
  <c r="M6" i="65" s="1"/>
  <c r="N6" i="65" s="1"/>
  <c r="O6" i="65" s="1"/>
  <c r="P6" i="65" s="1"/>
  <c r="Q6" i="65" s="1"/>
  <c r="R6" i="65" s="1"/>
  <c r="S6" i="65" s="1"/>
  <c r="T6" i="65" s="1"/>
  <c r="U6" i="65" s="1"/>
  <c r="V6" i="65" s="1"/>
  <c r="W6" i="65" s="1"/>
  <c r="X6" i="65" s="1"/>
  <c r="Y6" i="65" s="1"/>
  <c r="Z6" i="65" s="1"/>
  <c r="AA6" i="65" s="1"/>
  <c r="AB6" i="65" s="1"/>
  <c r="AC6" i="65" s="1"/>
  <c r="AD6" i="65" s="1"/>
  <c r="AE6" i="65" s="1"/>
  <c r="AF6" i="65" s="1"/>
  <c r="AG6" i="65" s="1"/>
  <c r="AH6" i="65" s="1"/>
  <c r="AI6" i="65" s="1"/>
  <c r="AJ6" i="65" s="1"/>
  <c r="AK6" i="65" s="1"/>
  <c r="AL6" i="65" s="1"/>
  <c r="B6" i="65"/>
  <c r="B5" i="65"/>
  <c r="C57" i="62"/>
  <c r="C58" i="62"/>
  <c r="C59" i="62"/>
  <c r="C49" i="62"/>
  <c r="C50" i="62"/>
  <c r="C51" i="62"/>
  <c r="C52" i="62"/>
  <c r="C53" i="62"/>
  <c r="C54" i="62"/>
  <c r="C55" i="62"/>
  <c r="A79" i="33"/>
  <c r="A80" i="33"/>
  <c r="A81" i="33"/>
  <c r="A82" i="33"/>
  <c r="A83" i="33"/>
  <c r="A84" i="33"/>
  <c r="A78" i="33"/>
  <c r="A86" i="33"/>
  <c r="A87" i="33"/>
  <c r="A88" i="33"/>
  <c r="A89" i="33"/>
  <c r="A90" i="33"/>
  <c r="A91" i="33"/>
  <c r="A92" i="33"/>
  <c r="A93" i="33"/>
  <c r="A94" i="33"/>
  <c r="A95" i="33"/>
  <c r="A96" i="33"/>
  <c r="A97" i="33"/>
  <c r="A98" i="33"/>
  <c r="A99" i="33"/>
  <c r="A100" i="33"/>
  <c r="A101" i="33"/>
  <c r="A102" i="33"/>
  <c r="A103" i="33"/>
  <c r="A104" i="33"/>
  <c r="A74" i="33"/>
  <c r="A75" i="33"/>
  <c r="A76" i="33"/>
  <c r="A77" i="33"/>
  <c r="A85" i="33"/>
  <c r="C100" i="58"/>
  <c r="C99" i="58"/>
  <c r="C98" i="58"/>
  <c r="C97" i="58"/>
  <c r="C96" i="58"/>
  <c r="C95" i="58"/>
  <c r="C94" i="58"/>
  <c r="C93" i="58"/>
  <c r="C92" i="58"/>
  <c r="C91" i="58"/>
  <c r="C90" i="58"/>
  <c r="C3" i="58"/>
  <c r="C44" i="61" s="1"/>
  <c r="C89" i="58"/>
  <c r="C88" i="58"/>
  <c r="C82" i="58"/>
  <c r="C81" i="58"/>
  <c r="C80" i="58"/>
  <c r="C79" i="58"/>
  <c r="C78" i="58"/>
  <c r="C77" i="58"/>
  <c r="C76" i="58"/>
  <c r="C75" i="58"/>
  <c r="C72" i="58"/>
  <c r="C71" i="58"/>
  <c r="C70" i="58"/>
  <c r="C69" i="58"/>
  <c r="C68" i="58"/>
  <c r="C67" i="58"/>
  <c r="C66" i="58"/>
  <c r="C65" i="58"/>
  <c r="C64" i="58"/>
  <c r="C63" i="58"/>
  <c r="C62" i="58"/>
  <c r="C56" i="58"/>
  <c r="C48" i="58"/>
  <c r="C47" i="58"/>
  <c r="AP46" i="58"/>
  <c r="AO46" i="58" s="1"/>
  <c r="C46" i="58"/>
  <c r="AP45" i="58"/>
  <c r="AO45" i="58" s="1"/>
  <c r="C45" i="58"/>
  <c r="AJ44" i="58"/>
  <c r="AI44" i="58"/>
  <c r="AH44" i="58"/>
  <c r="AG44" i="58"/>
  <c r="AF44" i="58"/>
  <c r="AE44" i="58"/>
  <c r="AD44" i="58"/>
  <c r="AC44" i="58"/>
  <c r="AB44" i="58"/>
  <c r="AA44" i="58"/>
  <c r="Z44" i="58"/>
  <c r="Y44" i="58"/>
  <c r="X44" i="58"/>
  <c r="W44" i="58"/>
  <c r="V44" i="58"/>
  <c r="U44" i="58"/>
  <c r="T44" i="58"/>
  <c r="S44" i="58"/>
  <c r="R44" i="58"/>
  <c r="Q44" i="58"/>
  <c r="P44" i="58"/>
  <c r="O44" i="58"/>
  <c r="N44" i="58"/>
  <c r="M44" i="58"/>
  <c r="L44" i="58"/>
  <c r="K44" i="58"/>
  <c r="J44" i="58"/>
  <c r="I44" i="58"/>
  <c r="H44" i="58"/>
  <c r="G44" i="58"/>
  <c r="F44" i="58"/>
  <c r="C44" i="58"/>
  <c r="AP43" i="58"/>
  <c r="AO43" i="58" s="1"/>
  <c r="C43" i="58"/>
  <c r="AP42" i="58"/>
  <c r="AO42" i="58" s="1"/>
  <c r="C42" i="58"/>
  <c r="AJ41" i="58"/>
  <c r="AI41" i="58"/>
  <c r="AH41" i="58"/>
  <c r="AG41" i="58"/>
  <c r="AF41" i="58"/>
  <c r="AE41" i="58"/>
  <c r="AD41" i="58"/>
  <c r="AC41" i="58"/>
  <c r="AB41" i="58"/>
  <c r="AA41" i="58"/>
  <c r="Z41" i="58"/>
  <c r="Y41" i="58"/>
  <c r="X41" i="58"/>
  <c r="W41" i="58"/>
  <c r="V41" i="58"/>
  <c r="U41" i="58"/>
  <c r="T41" i="58"/>
  <c r="S41" i="58"/>
  <c r="R41" i="58"/>
  <c r="Q41" i="58"/>
  <c r="P41" i="58"/>
  <c r="O41" i="58"/>
  <c r="N41" i="58"/>
  <c r="M41" i="58"/>
  <c r="L41" i="58"/>
  <c r="K41" i="58"/>
  <c r="J41" i="58"/>
  <c r="I41" i="58"/>
  <c r="H41" i="58"/>
  <c r="G41" i="58"/>
  <c r="F41" i="58"/>
  <c r="C41" i="58"/>
  <c r="AP40" i="58"/>
  <c r="AO40" i="58" s="1"/>
  <c r="C40" i="58"/>
  <c r="AP39" i="58"/>
  <c r="AO39" i="58" s="1"/>
  <c r="C39" i="58"/>
  <c r="AP38" i="58"/>
  <c r="AO38" i="58" s="1"/>
  <c r="C38" i="58"/>
  <c r="AP37" i="58"/>
  <c r="AO37" i="58" s="1"/>
  <c r="C37" i="58"/>
  <c r="AJ36" i="58"/>
  <c r="AJ35" i="58" s="1"/>
  <c r="AI36" i="58"/>
  <c r="AI35" i="58" s="1"/>
  <c r="AH36" i="58"/>
  <c r="AH35" i="58" s="1"/>
  <c r="AG36" i="58"/>
  <c r="AG35" i="58" s="1"/>
  <c r="AF36" i="58"/>
  <c r="AE36" i="58"/>
  <c r="AE35" i="58" s="1"/>
  <c r="AD36" i="58"/>
  <c r="AC36" i="58"/>
  <c r="AB36" i="58"/>
  <c r="AA36" i="58"/>
  <c r="AA35" i="58" s="1"/>
  <c r="Z36" i="58"/>
  <c r="Y36" i="58"/>
  <c r="Y35" i="58" s="1"/>
  <c r="X36" i="58"/>
  <c r="W36" i="58"/>
  <c r="V36" i="58"/>
  <c r="U36" i="58"/>
  <c r="T36" i="58"/>
  <c r="T35" i="58" s="1"/>
  <c r="S36" i="58"/>
  <c r="R36" i="58"/>
  <c r="R35" i="58" s="1"/>
  <c r="Q36" i="58"/>
  <c r="Q35" i="58" s="1"/>
  <c r="P36" i="58"/>
  <c r="O36" i="58"/>
  <c r="N36" i="58"/>
  <c r="M36" i="58"/>
  <c r="L36" i="58"/>
  <c r="L35" i="58" s="1"/>
  <c r="K36" i="58"/>
  <c r="K35" i="58" s="1"/>
  <c r="J36" i="58"/>
  <c r="I36" i="58"/>
  <c r="I35" i="58" s="1"/>
  <c r="H36" i="58"/>
  <c r="G36" i="58"/>
  <c r="F36" i="58"/>
  <c r="C36" i="58"/>
  <c r="C35" i="58"/>
  <c r="C34" i="58"/>
  <c r="AP33" i="58"/>
  <c r="AO33" i="58" s="1"/>
  <c r="C33" i="58"/>
  <c r="C32" i="58"/>
  <c r="AI30" i="58"/>
  <c r="AF30" i="58"/>
  <c r="AE30" i="58"/>
  <c r="AD30" i="58"/>
  <c r="AC30" i="58"/>
  <c r="AB30" i="58"/>
  <c r="Z30" i="58"/>
  <c r="Y30" i="58"/>
  <c r="X30" i="58"/>
  <c r="W30" i="58"/>
  <c r="U30" i="58"/>
  <c r="S30" i="58"/>
  <c r="R30" i="58"/>
  <c r="Q30" i="58"/>
  <c r="P30" i="58"/>
  <c r="O30" i="58"/>
  <c r="N30" i="58"/>
  <c r="M30" i="58"/>
  <c r="L30" i="58"/>
  <c r="K30" i="58"/>
  <c r="J30" i="58"/>
  <c r="I30" i="58"/>
  <c r="H30" i="58"/>
  <c r="G30" i="58"/>
  <c r="C31" i="58"/>
  <c r="C30" i="58"/>
  <c r="AP29" i="58"/>
  <c r="AO29" i="58" s="1"/>
  <c r="C29" i="58"/>
  <c r="AP28" i="58"/>
  <c r="AO28" i="58" s="1"/>
  <c r="C28" i="58"/>
  <c r="AP27" i="58"/>
  <c r="AO27" i="58" s="1"/>
  <c r="C27" i="58"/>
  <c r="AP26" i="58"/>
  <c r="AO26" i="58" s="1"/>
  <c r="C26" i="58"/>
  <c r="AP25" i="58"/>
  <c r="AO25" i="58" s="1"/>
  <c r="C25" i="58"/>
  <c r="AP24" i="58"/>
  <c r="AO24" i="58" s="1"/>
  <c r="C24" i="58"/>
  <c r="AP23" i="58"/>
  <c r="AO23" i="58" s="1"/>
  <c r="C23" i="58"/>
  <c r="AJ22" i="58"/>
  <c r="AJ21" i="58" s="1"/>
  <c r="AI22" i="58"/>
  <c r="AI21" i="58" s="1"/>
  <c r="AH22" i="58"/>
  <c r="AH21" i="58" s="1"/>
  <c r="AG22" i="58"/>
  <c r="AG21" i="58" s="1"/>
  <c r="AF22" i="58"/>
  <c r="AF21" i="58" s="1"/>
  <c r="AE22" i="58"/>
  <c r="AE21" i="58" s="1"/>
  <c r="AD22" i="58"/>
  <c r="AD21" i="58" s="1"/>
  <c r="AC22" i="58"/>
  <c r="AC21" i="58" s="1"/>
  <c r="AB22" i="58"/>
  <c r="AB21" i="58" s="1"/>
  <c r="AA22" i="58"/>
  <c r="AA21" i="58" s="1"/>
  <c r="Z22" i="58"/>
  <c r="Z21" i="58" s="1"/>
  <c r="Y22" i="58"/>
  <c r="Y21" i="58" s="1"/>
  <c r="X22" i="58"/>
  <c r="X21" i="58" s="1"/>
  <c r="W22" i="58"/>
  <c r="V22" i="58"/>
  <c r="V21" i="58" s="1"/>
  <c r="U22" i="58"/>
  <c r="U21" i="58" s="1"/>
  <c r="T22" i="58"/>
  <c r="T21" i="58" s="1"/>
  <c r="S22" i="58"/>
  <c r="S21" i="58" s="1"/>
  <c r="R22" i="58"/>
  <c r="R21" i="58" s="1"/>
  <c r="Q22" i="58"/>
  <c r="Q21" i="58" s="1"/>
  <c r="P22" i="58"/>
  <c r="P21" i="58" s="1"/>
  <c r="O22" i="58"/>
  <c r="O21" i="58" s="1"/>
  <c r="N22" i="58"/>
  <c r="N21" i="58" s="1"/>
  <c r="M22" i="58"/>
  <c r="M21" i="58" s="1"/>
  <c r="L22" i="58"/>
  <c r="L21" i="58" s="1"/>
  <c r="K22" i="58"/>
  <c r="K21" i="58" s="1"/>
  <c r="J22" i="58"/>
  <c r="J21" i="58" s="1"/>
  <c r="I22" i="58"/>
  <c r="I21" i="58" s="1"/>
  <c r="H22" i="58"/>
  <c r="H21" i="58" s="1"/>
  <c r="G22" i="58"/>
  <c r="G21" i="58" s="1"/>
  <c r="F22" i="58"/>
  <c r="F21" i="58" s="1"/>
  <c r="C22" i="58"/>
  <c r="C21" i="58"/>
  <c r="AP20" i="58"/>
  <c r="AO20" i="58" s="1"/>
  <c r="C20" i="58"/>
  <c r="AP19" i="58"/>
  <c r="AO19" i="58" s="1"/>
  <c r="C19" i="58"/>
  <c r="AP18" i="58"/>
  <c r="AO18" i="58" s="1"/>
  <c r="C18" i="58"/>
  <c r="AJ17" i="58"/>
  <c r="AJ34" i="58" s="1"/>
  <c r="AI17" i="58"/>
  <c r="AH17" i="58"/>
  <c r="AH34" i="58" s="1"/>
  <c r="AG17" i="58"/>
  <c r="AG34" i="58" s="1"/>
  <c r="AF17" i="58"/>
  <c r="AF34" i="58" s="1"/>
  <c r="AE17" i="58"/>
  <c r="AD17" i="58"/>
  <c r="AD34" i="58" s="1"/>
  <c r="AC17" i="58"/>
  <c r="AC34" i="58" s="1"/>
  <c r="AB17" i="58"/>
  <c r="AB34" i="58" s="1"/>
  <c r="AA17" i="58"/>
  <c r="Z17" i="58"/>
  <c r="Z34" i="58" s="1"/>
  <c r="Y17" i="58"/>
  <c r="Y34" i="58" s="1"/>
  <c r="X17" i="58"/>
  <c r="X34" i="58" s="1"/>
  <c r="W17" i="58"/>
  <c r="V17" i="58"/>
  <c r="V34" i="58" s="1"/>
  <c r="U17" i="58"/>
  <c r="U34" i="58" s="1"/>
  <c r="T17" i="58"/>
  <c r="T34" i="58" s="1"/>
  <c r="S17" i="58"/>
  <c r="R17" i="58"/>
  <c r="R34" i="58" s="1"/>
  <c r="Q17" i="58"/>
  <c r="Q34" i="58" s="1"/>
  <c r="P17" i="58"/>
  <c r="P34" i="58" s="1"/>
  <c r="O17" i="58"/>
  <c r="N17" i="58"/>
  <c r="N34" i="58" s="1"/>
  <c r="M17" i="58"/>
  <c r="M34" i="58" s="1"/>
  <c r="L17" i="58"/>
  <c r="L34" i="58" s="1"/>
  <c r="K17" i="58"/>
  <c r="J17" i="58"/>
  <c r="J34" i="58" s="1"/>
  <c r="I17" i="58"/>
  <c r="I34" i="58" s="1"/>
  <c r="H17" i="58"/>
  <c r="H34" i="58" s="1"/>
  <c r="G17" i="58"/>
  <c r="F17" i="58"/>
  <c r="F34" i="58" s="1"/>
  <c r="C17" i="58"/>
  <c r="AP16" i="58"/>
  <c r="AQ16" i="58" s="1"/>
  <c r="AQ6" i="58" s="1"/>
  <c r="C16" i="58"/>
  <c r="AP15" i="58"/>
  <c r="AO15" i="58" s="1"/>
  <c r="C15" i="58"/>
  <c r="AP14" i="58"/>
  <c r="AO14" i="58" s="1"/>
  <c r="C14" i="58"/>
  <c r="AP13" i="58"/>
  <c r="AO13" i="58" s="1"/>
  <c r="C13" i="58"/>
  <c r="AP12" i="58"/>
  <c r="AO12" i="58" s="1"/>
  <c r="C12" i="58"/>
  <c r="AP11" i="58"/>
  <c r="AO11" i="58" s="1"/>
  <c r="C11" i="58"/>
  <c r="AP10" i="58"/>
  <c r="AO10" i="58" s="1"/>
  <c r="C10" i="58"/>
  <c r="AP9" i="58"/>
  <c r="AO9" i="58" s="1"/>
  <c r="C9" i="58"/>
  <c r="AP8" i="58"/>
  <c r="AO8" i="58" s="1"/>
  <c r="C8" i="58"/>
  <c r="AJ7" i="58"/>
  <c r="AI7" i="58"/>
  <c r="AH7" i="58"/>
  <c r="AG7" i="58"/>
  <c r="AF7" i="58"/>
  <c r="AE7" i="58"/>
  <c r="AD7" i="58"/>
  <c r="AC7" i="58"/>
  <c r="AB7" i="58"/>
  <c r="AA7" i="58"/>
  <c r="Z7" i="58"/>
  <c r="Y7" i="58"/>
  <c r="X7" i="58"/>
  <c r="W7" i="58"/>
  <c r="V7" i="58"/>
  <c r="U7" i="58"/>
  <c r="T7" i="58"/>
  <c r="S7" i="58"/>
  <c r="R7" i="58"/>
  <c r="Q7" i="58"/>
  <c r="P7" i="58"/>
  <c r="O7" i="58"/>
  <c r="N7" i="58"/>
  <c r="M7" i="58"/>
  <c r="L7" i="58"/>
  <c r="K7" i="58"/>
  <c r="J7" i="58"/>
  <c r="I7" i="58"/>
  <c r="H7" i="58"/>
  <c r="G7" i="58"/>
  <c r="F7" i="58"/>
  <c r="C7" i="58"/>
  <c r="AY6" i="58"/>
  <c r="AX6" i="58"/>
  <c r="AW6" i="58"/>
  <c r="AV6" i="58"/>
  <c r="AU6" i="58"/>
  <c r="AT6" i="58"/>
  <c r="AS6" i="58"/>
  <c r="B6" i="58"/>
  <c r="AJ5" i="58"/>
  <c r="AI5" i="58"/>
  <c r="AH5" i="58"/>
  <c r="AG5" i="58"/>
  <c r="AF5" i="58"/>
  <c r="AE5" i="58"/>
  <c r="AD5" i="58"/>
  <c r="AC5" i="58"/>
  <c r="AB5" i="58"/>
  <c r="AA5" i="58"/>
  <c r="Z5" i="58"/>
  <c r="Y5" i="58"/>
  <c r="X5" i="58"/>
  <c r="W5" i="58"/>
  <c r="V5" i="58"/>
  <c r="U5" i="58"/>
  <c r="T5" i="58"/>
  <c r="S5" i="58"/>
  <c r="R5" i="58"/>
  <c r="Q5" i="58"/>
  <c r="P5" i="58"/>
  <c r="O5" i="58"/>
  <c r="N5" i="58"/>
  <c r="M5" i="58"/>
  <c r="L5" i="58"/>
  <c r="K5" i="58"/>
  <c r="J5" i="58"/>
  <c r="I5" i="58"/>
  <c r="H5" i="58"/>
  <c r="G5" i="58"/>
  <c r="B5" i="58"/>
  <c r="C100" i="57"/>
  <c r="C99" i="57"/>
  <c r="C98" i="57"/>
  <c r="C97" i="57"/>
  <c r="C96" i="57"/>
  <c r="C95" i="57"/>
  <c r="C94" i="57"/>
  <c r="C93" i="57"/>
  <c r="C92" i="57"/>
  <c r="C91" i="57"/>
  <c r="C90" i="57"/>
  <c r="C3" i="57"/>
  <c r="C43" i="61" s="1"/>
  <c r="C89" i="57"/>
  <c r="C88" i="57"/>
  <c r="C82" i="57"/>
  <c r="C81" i="57"/>
  <c r="C80" i="57"/>
  <c r="C79" i="57"/>
  <c r="C78" i="57"/>
  <c r="C77" i="57"/>
  <c r="C76" i="57"/>
  <c r="C75" i="57"/>
  <c r="C72" i="57"/>
  <c r="C71" i="57"/>
  <c r="C70" i="57"/>
  <c r="C69" i="57"/>
  <c r="C68" i="57"/>
  <c r="C67" i="57"/>
  <c r="C66" i="57"/>
  <c r="C65" i="57"/>
  <c r="C64" i="57"/>
  <c r="C63" i="57"/>
  <c r="C62" i="57"/>
  <c r="C56" i="57"/>
  <c r="C48" i="57"/>
  <c r="C47" i="57"/>
  <c r="AP46" i="57"/>
  <c r="AO46" i="57" s="1"/>
  <c r="C46" i="57"/>
  <c r="AP45" i="57"/>
  <c r="AO45" i="57" s="1"/>
  <c r="C45" i="57"/>
  <c r="AJ44" i="57"/>
  <c r="AI44" i="57"/>
  <c r="AH44" i="57"/>
  <c r="AG44" i="57"/>
  <c r="AF44" i="57"/>
  <c r="AE44" i="57"/>
  <c r="AD44" i="57"/>
  <c r="AC44" i="57"/>
  <c r="AB44" i="57"/>
  <c r="AA44" i="57"/>
  <c r="Z44" i="57"/>
  <c r="Y44" i="57"/>
  <c r="X44" i="57"/>
  <c r="W44" i="57"/>
  <c r="V44" i="57"/>
  <c r="U44" i="57"/>
  <c r="T44" i="57"/>
  <c r="S44" i="57"/>
  <c r="R44" i="57"/>
  <c r="Q44" i="57"/>
  <c r="P44" i="57"/>
  <c r="O44" i="57"/>
  <c r="N44" i="57"/>
  <c r="M44" i="57"/>
  <c r="L44" i="57"/>
  <c r="K44" i="57"/>
  <c r="J44" i="57"/>
  <c r="I44" i="57"/>
  <c r="H44" i="57"/>
  <c r="G44" i="57"/>
  <c r="F44" i="57"/>
  <c r="C44" i="57"/>
  <c r="AP43" i="57"/>
  <c r="AO43" i="57" s="1"/>
  <c r="C43" i="57"/>
  <c r="AP42" i="57"/>
  <c r="AO42" i="57" s="1"/>
  <c r="C42" i="57"/>
  <c r="AJ41" i="57"/>
  <c r="AI41" i="57"/>
  <c r="AH41" i="57"/>
  <c r="AG41" i="57"/>
  <c r="AF41" i="57"/>
  <c r="AE41" i="57"/>
  <c r="AD41" i="57"/>
  <c r="AC41" i="57"/>
  <c r="AB41" i="57"/>
  <c r="AA41" i="57"/>
  <c r="Z41" i="57"/>
  <c r="Y41" i="57"/>
  <c r="X41" i="57"/>
  <c r="W41" i="57"/>
  <c r="V41" i="57"/>
  <c r="U41" i="57"/>
  <c r="T41" i="57"/>
  <c r="S41" i="57"/>
  <c r="R41" i="57"/>
  <c r="Q41" i="57"/>
  <c r="P41" i="57"/>
  <c r="O41" i="57"/>
  <c r="N41" i="57"/>
  <c r="M41" i="57"/>
  <c r="L41" i="57"/>
  <c r="K41" i="57"/>
  <c r="J41" i="57"/>
  <c r="I41" i="57"/>
  <c r="H41" i="57"/>
  <c r="G41" i="57"/>
  <c r="F41" i="57"/>
  <c r="C41" i="57"/>
  <c r="AP40" i="57"/>
  <c r="AO40" i="57" s="1"/>
  <c r="C40" i="57"/>
  <c r="AP39" i="57"/>
  <c r="AO39" i="57" s="1"/>
  <c r="C39" i="57"/>
  <c r="AP38" i="57"/>
  <c r="AO38" i="57" s="1"/>
  <c r="C38" i="57"/>
  <c r="AP37" i="57"/>
  <c r="AO37" i="57" s="1"/>
  <c r="C37" i="57"/>
  <c r="AJ36" i="57"/>
  <c r="AJ35" i="57" s="1"/>
  <c r="AI36" i="57"/>
  <c r="AI35" i="57" s="1"/>
  <c r="AH36" i="57"/>
  <c r="AG36" i="57"/>
  <c r="AF36" i="57"/>
  <c r="AE36" i="57"/>
  <c r="AD36" i="57"/>
  <c r="AD35" i="57" s="1"/>
  <c r="AC36" i="57"/>
  <c r="AB36" i="57"/>
  <c r="AB35" i="57" s="1"/>
  <c r="AA36" i="57"/>
  <c r="AA35" i="57" s="1"/>
  <c r="Z36" i="57"/>
  <c r="Y36" i="57"/>
  <c r="Y35" i="57" s="1"/>
  <c r="X36" i="57"/>
  <c r="W36" i="57"/>
  <c r="V36" i="57"/>
  <c r="V35" i="57" s="1"/>
  <c r="U36" i="57"/>
  <c r="U35" i="57" s="1"/>
  <c r="T36" i="57"/>
  <c r="T35" i="57" s="1"/>
  <c r="S36" i="57"/>
  <c r="S35" i="57" s="1"/>
  <c r="R36" i="57"/>
  <c r="Q36" i="57"/>
  <c r="Q35" i="57" s="1"/>
  <c r="P36" i="57"/>
  <c r="O36" i="57"/>
  <c r="N36" i="57"/>
  <c r="N35" i="57" s="1"/>
  <c r="M36" i="57"/>
  <c r="M35" i="57" s="1"/>
  <c r="L36" i="57"/>
  <c r="L35" i="57" s="1"/>
  <c r="K36" i="57"/>
  <c r="K35" i="57" s="1"/>
  <c r="J36" i="57"/>
  <c r="I36" i="57"/>
  <c r="I35" i="57" s="1"/>
  <c r="H36" i="57"/>
  <c r="G36" i="57"/>
  <c r="F36" i="57"/>
  <c r="F35" i="57" s="1"/>
  <c r="C36" i="57"/>
  <c r="C35" i="57"/>
  <c r="C34" i="57"/>
  <c r="AP33" i="57"/>
  <c r="AO33" i="57" s="1"/>
  <c r="C33" i="57"/>
  <c r="C32" i="57"/>
  <c r="AJ30" i="57"/>
  <c r="AI30" i="57"/>
  <c r="AH30" i="57"/>
  <c r="AF30" i="57"/>
  <c r="AE30" i="57"/>
  <c r="AD30" i="57"/>
  <c r="AC30" i="57"/>
  <c r="AA30" i="57"/>
  <c r="Z30" i="57"/>
  <c r="W30" i="57"/>
  <c r="V30" i="57"/>
  <c r="T30" i="57"/>
  <c r="S30" i="57"/>
  <c r="R30" i="57"/>
  <c r="Q30" i="57"/>
  <c r="P30" i="57"/>
  <c r="O30" i="57"/>
  <c r="N30" i="57"/>
  <c r="L30" i="57"/>
  <c r="K30" i="57"/>
  <c r="J30" i="57"/>
  <c r="I30" i="57"/>
  <c r="H30" i="57"/>
  <c r="G30" i="57"/>
  <c r="F30" i="57"/>
  <c r="C31" i="57"/>
  <c r="C30" i="57"/>
  <c r="AP29" i="57"/>
  <c r="AO29" i="57" s="1"/>
  <c r="C29" i="57"/>
  <c r="AP28" i="57"/>
  <c r="AO28" i="57" s="1"/>
  <c r="C28" i="57"/>
  <c r="AP27" i="57"/>
  <c r="AO27" i="57" s="1"/>
  <c r="C27" i="57"/>
  <c r="AP26" i="57"/>
  <c r="AO26" i="57" s="1"/>
  <c r="C26" i="57"/>
  <c r="AP25" i="57"/>
  <c r="AO25" i="57" s="1"/>
  <c r="C25" i="57"/>
  <c r="AP24" i="57"/>
  <c r="AO24" i="57" s="1"/>
  <c r="C24" i="57"/>
  <c r="AP23" i="57"/>
  <c r="AO23" i="57" s="1"/>
  <c r="C23" i="57"/>
  <c r="AJ22" i="57"/>
  <c r="AJ21" i="57" s="1"/>
  <c r="AI22" i="57"/>
  <c r="AI21" i="57" s="1"/>
  <c r="AH22" i="57"/>
  <c r="AH21" i="57" s="1"/>
  <c r="AG22" i="57"/>
  <c r="AG21" i="57" s="1"/>
  <c r="AF22" i="57"/>
  <c r="AF21" i="57" s="1"/>
  <c r="AE22" i="57"/>
  <c r="AE21" i="57" s="1"/>
  <c r="AD22" i="57"/>
  <c r="AC22" i="57"/>
  <c r="AC21" i="57" s="1"/>
  <c r="AB22" i="57"/>
  <c r="AB21" i="57" s="1"/>
  <c r="AA22" i="57"/>
  <c r="AA21" i="57" s="1"/>
  <c r="Z22" i="57"/>
  <c r="Z21" i="57" s="1"/>
  <c r="Y22" i="57"/>
  <c r="Y21" i="57" s="1"/>
  <c r="X22" i="57"/>
  <c r="X21" i="57" s="1"/>
  <c r="W22" i="57"/>
  <c r="W21" i="57" s="1"/>
  <c r="V22" i="57"/>
  <c r="V21" i="57" s="1"/>
  <c r="U22" i="57"/>
  <c r="U21" i="57" s="1"/>
  <c r="T22" i="57"/>
  <c r="T21" i="57" s="1"/>
  <c r="S22" i="57"/>
  <c r="S21" i="57" s="1"/>
  <c r="R22" i="57"/>
  <c r="R21" i="57" s="1"/>
  <c r="Q22" i="57"/>
  <c r="Q21" i="57" s="1"/>
  <c r="P22" i="57"/>
  <c r="P21" i="57" s="1"/>
  <c r="O22" i="57"/>
  <c r="O21" i="57" s="1"/>
  <c r="N22" i="57"/>
  <c r="N21" i="57" s="1"/>
  <c r="M22" i="57"/>
  <c r="M21" i="57" s="1"/>
  <c r="L22" i="57"/>
  <c r="L21" i="57" s="1"/>
  <c r="K22" i="57"/>
  <c r="K21" i="57" s="1"/>
  <c r="J22" i="57"/>
  <c r="J21" i="57" s="1"/>
  <c r="I22" i="57"/>
  <c r="I21" i="57" s="1"/>
  <c r="H22" i="57"/>
  <c r="H21" i="57" s="1"/>
  <c r="G22" i="57"/>
  <c r="G21" i="57" s="1"/>
  <c r="F22" i="57"/>
  <c r="F21" i="57" s="1"/>
  <c r="C22" i="57"/>
  <c r="C21" i="57"/>
  <c r="AP20" i="57"/>
  <c r="AO20" i="57" s="1"/>
  <c r="C20" i="57"/>
  <c r="AP19" i="57"/>
  <c r="AO19" i="57" s="1"/>
  <c r="C19" i="57"/>
  <c r="AP18" i="57"/>
  <c r="AO18" i="57" s="1"/>
  <c r="C18" i="57"/>
  <c r="AJ17" i="57"/>
  <c r="AI17" i="57"/>
  <c r="AI34" i="57" s="1"/>
  <c r="AH17" i="57"/>
  <c r="AG17" i="57"/>
  <c r="AF17" i="57"/>
  <c r="AE17" i="57"/>
  <c r="AE34" i="57" s="1"/>
  <c r="AD17" i="57"/>
  <c r="AC17" i="57"/>
  <c r="AB17" i="57"/>
  <c r="AA17" i="57"/>
  <c r="AA34" i="57" s="1"/>
  <c r="Z17" i="57"/>
  <c r="Y17" i="57"/>
  <c r="X17" i="57"/>
  <c r="W17" i="57"/>
  <c r="W34" i="57" s="1"/>
  <c r="V17" i="57"/>
  <c r="U17" i="57"/>
  <c r="T17" i="57"/>
  <c r="S17" i="57"/>
  <c r="S34" i="57" s="1"/>
  <c r="R17" i="57"/>
  <c r="Q17" i="57"/>
  <c r="P17" i="57"/>
  <c r="O17" i="57"/>
  <c r="O34" i="57" s="1"/>
  <c r="N17" i="57"/>
  <c r="M17" i="57"/>
  <c r="L17" i="57"/>
  <c r="K17" i="57"/>
  <c r="K34" i="57" s="1"/>
  <c r="J17" i="57"/>
  <c r="I17" i="57"/>
  <c r="H17" i="57"/>
  <c r="G17" i="57"/>
  <c r="G34" i="57" s="1"/>
  <c r="F17" i="57"/>
  <c r="C17" i="57"/>
  <c r="AQ16" i="57"/>
  <c r="AP16" i="57"/>
  <c r="C16" i="57"/>
  <c r="AP15" i="57"/>
  <c r="AO15" i="57" s="1"/>
  <c r="C15" i="57"/>
  <c r="AP14" i="57"/>
  <c r="AO14" i="57" s="1"/>
  <c r="C14" i="57"/>
  <c r="AP13" i="57"/>
  <c r="AO13" i="57" s="1"/>
  <c r="C13" i="57"/>
  <c r="AP12" i="57"/>
  <c r="AO12" i="57" s="1"/>
  <c r="C12" i="57"/>
  <c r="AP11" i="57"/>
  <c r="AO11" i="57" s="1"/>
  <c r="C11" i="57"/>
  <c r="AP10" i="57"/>
  <c r="AO10" i="57" s="1"/>
  <c r="C10" i="57"/>
  <c r="AP9" i="57"/>
  <c r="AO9" i="57" s="1"/>
  <c r="C9" i="57"/>
  <c r="AP8" i="57"/>
  <c r="AO8" i="57" s="1"/>
  <c r="C8" i="57"/>
  <c r="AJ7" i="57"/>
  <c r="AI7" i="57"/>
  <c r="AH7" i="57"/>
  <c r="AG7" i="57"/>
  <c r="AF7" i="57"/>
  <c r="AE7" i="57"/>
  <c r="AD7" i="57"/>
  <c r="AC7" i="57"/>
  <c r="AB7" i="57"/>
  <c r="AA7" i="57"/>
  <c r="Z7" i="57"/>
  <c r="Y7" i="57"/>
  <c r="X7" i="57"/>
  <c r="W7" i="57"/>
  <c r="V7" i="57"/>
  <c r="U7" i="57"/>
  <c r="T7" i="57"/>
  <c r="S7" i="57"/>
  <c r="R7" i="57"/>
  <c r="Q7" i="57"/>
  <c r="P7" i="57"/>
  <c r="O7" i="57"/>
  <c r="N7" i="57"/>
  <c r="M7" i="57"/>
  <c r="L7" i="57"/>
  <c r="K7" i="57"/>
  <c r="J7" i="57"/>
  <c r="I7" i="57"/>
  <c r="H7" i="57"/>
  <c r="G7" i="57"/>
  <c r="F7" i="57"/>
  <c r="C7" i="57"/>
  <c r="AY6" i="57"/>
  <c r="AX6" i="57"/>
  <c r="AW6" i="57"/>
  <c r="AV6" i="57"/>
  <c r="AU6" i="57"/>
  <c r="AT6" i="57"/>
  <c r="AS6" i="57"/>
  <c r="B6" i="57"/>
  <c r="AJ5" i="57"/>
  <c r="AI5" i="57"/>
  <c r="AH5" i="57"/>
  <c r="AG5" i="57"/>
  <c r="AF5" i="57"/>
  <c r="AE5" i="57"/>
  <c r="AD5" i="57"/>
  <c r="AC5" i="57"/>
  <c r="AB5" i="57"/>
  <c r="AA5" i="57"/>
  <c r="Z5" i="57"/>
  <c r="Y5" i="57"/>
  <c r="X5" i="57"/>
  <c r="W5" i="57"/>
  <c r="V5" i="57"/>
  <c r="U5" i="57"/>
  <c r="T5" i="57"/>
  <c r="S5" i="57"/>
  <c r="R5" i="57"/>
  <c r="Q5" i="57"/>
  <c r="P5" i="57"/>
  <c r="O5" i="57"/>
  <c r="N5" i="57"/>
  <c r="M5" i="57"/>
  <c r="L5" i="57"/>
  <c r="K5" i="57"/>
  <c r="J5" i="57"/>
  <c r="I5" i="57"/>
  <c r="H5" i="57"/>
  <c r="G5" i="57"/>
  <c r="B5" i="57"/>
  <c r="C100" i="56"/>
  <c r="C99" i="56"/>
  <c r="C98" i="56"/>
  <c r="C97" i="56"/>
  <c r="C96" i="56"/>
  <c r="C95" i="56"/>
  <c r="C94" i="56"/>
  <c r="C93" i="56"/>
  <c r="C92" i="56"/>
  <c r="C91" i="56"/>
  <c r="C90" i="56"/>
  <c r="C3" i="56"/>
  <c r="C42" i="61" s="1"/>
  <c r="C89" i="56"/>
  <c r="C88" i="56"/>
  <c r="C82" i="56"/>
  <c r="C81" i="56"/>
  <c r="C80" i="56"/>
  <c r="C79" i="56"/>
  <c r="C78" i="56"/>
  <c r="C77" i="56"/>
  <c r="C76" i="56"/>
  <c r="C75" i="56"/>
  <c r="C72" i="56"/>
  <c r="C71" i="56"/>
  <c r="C70" i="56"/>
  <c r="C69" i="56"/>
  <c r="C68" i="56"/>
  <c r="C67" i="56"/>
  <c r="C66" i="56"/>
  <c r="C65" i="56"/>
  <c r="C64" i="56"/>
  <c r="C63" i="56"/>
  <c r="C62" i="56"/>
  <c r="C56" i="56"/>
  <c r="C48" i="56"/>
  <c r="C47" i="56"/>
  <c r="AP46" i="56"/>
  <c r="AO46" i="56" s="1"/>
  <c r="C46" i="56"/>
  <c r="AP45" i="56"/>
  <c r="AO45" i="56" s="1"/>
  <c r="C45" i="56"/>
  <c r="AJ44" i="56"/>
  <c r="AI44" i="56"/>
  <c r="AH44" i="56"/>
  <c r="AG44" i="56"/>
  <c r="AF44" i="56"/>
  <c r="AE44" i="56"/>
  <c r="AD44" i="56"/>
  <c r="AC44" i="56"/>
  <c r="AB44" i="56"/>
  <c r="AA44" i="56"/>
  <c r="Z44" i="56"/>
  <c r="Y44" i="56"/>
  <c r="X44" i="56"/>
  <c r="W44" i="56"/>
  <c r="V44" i="56"/>
  <c r="U44" i="56"/>
  <c r="T44" i="56"/>
  <c r="S44" i="56"/>
  <c r="R44" i="56"/>
  <c r="Q44" i="56"/>
  <c r="P44" i="56"/>
  <c r="O44" i="56"/>
  <c r="N44" i="56"/>
  <c r="M44" i="56"/>
  <c r="L44" i="56"/>
  <c r="K44" i="56"/>
  <c r="J44" i="56"/>
  <c r="I44" i="56"/>
  <c r="H44" i="56"/>
  <c r="G44" i="56"/>
  <c r="F44" i="56"/>
  <c r="C44" i="56"/>
  <c r="AP43" i="56"/>
  <c r="AO43" i="56" s="1"/>
  <c r="C43" i="56"/>
  <c r="AP42" i="56"/>
  <c r="AO42" i="56" s="1"/>
  <c r="C42" i="56"/>
  <c r="AJ41" i="56"/>
  <c r="AI41" i="56"/>
  <c r="AH41" i="56"/>
  <c r="AG41" i="56"/>
  <c r="AF41" i="56"/>
  <c r="AE41" i="56"/>
  <c r="AD41" i="56"/>
  <c r="AC41" i="56"/>
  <c r="AB41" i="56"/>
  <c r="AA41" i="56"/>
  <c r="Z41" i="56"/>
  <c r="Y41" i="56"/>
  <c r="X41" i="56"/>
  <c r="W41" i="56"/>
  <c r="V41" i="56"/>
  <c r="U41" i="56"/>
  <c r="T41" i="56"/>
  <c r="S41" i="56"/>
  <c r="R41" i="56"/>
  <c r="Q41" i="56"/>
  <c r="P41" i="56"/>
  <c r="O41" i="56"/>
  <c r="N41" i="56"/>
  <c r="M41" i="56"/>
  <c r="L41" i="56"/>
  <c r="K41" i="56"/>
  <c r="J41" i="56"/>
  <c r="I41" i="56"/>
  <c r="H41" i="56"/>
  <c r="G41" i="56"/>
  <c r="F41" i="56"/>
  <c r="C41" i="56"/>
  <c r="AP40" i="56"/>
  <c r="AO40" i="56" s="1"/>
  <c r="C40" i="56"/>
  <c r="AP39" i="56"/>
  <c r="AO39" i="56" s="1"/>
  <c r="C39" i="56"/>
  <c r="AP38" i="56"/>
  <c r="AO38" i="56" s="1"/>
  <c r="C38" i="56"/>
  <c r="AP37" i="56"/>
  <c r="AO37" i="56" s="1"/>
  <c r="C37" i="56"/>
  <c r="AJ36" i="56"/>
  <c r="AI36" i="56"/>
  <c r="AH36" i="56"/>
  <c r="AH35" i="56" s="1"/>
  <c r="AG36" i="56"/>
  <c r="AF36" i="56"/>
  <c r="AF35" i="56" s="1"/>
  <c r="AE36" i="56"/>
  <c r="AE35" i="56" s="1"/>
  <c r="AD36" i="56"/>
  <c r="AC36" i="56"/>
  <c r="AC35" i="56" s="1"/>
  <c r="AB36" i="56"/>
  <c r="AA36" i="56"/>
  <c r="Z36" i="56"/>
  <c r="Z35" i="56" s="1"/>
  <c r="Y36" i="56"/>
  <c r="X36" i="56"/>
  <c r="X35" i="56" s="1"/>
  <c r="W36" i="56"/>
  <c r="W35" i="56" s="1"/>
  <c r="V36" i="56"/>
  <c r="U36" i="56"/>
  <c r="U35" i="56" s="1"/>
  <c r="T36" i="56"/>
  <c r="S36" i="56"/>
  <c r="R36" i="56"/>
  <c r="R35" i="56" s="1"/>
  <c r="Q36" i="56"/>
  <c r="P36" i="56"/>
  <c r="P35" i="56" s="1"/>
  <c r="O36" i="56"/>
  <c r="O35" i="56" s="1"/>
  <c r="N36" i="56"/>
  <c r="M36" i="56"/>
  <c r="M35" i="56" s="1"/>
  <c r="L36" i="56"/>
  <c r="K36" i="56"/>
  <c r="J36" i="56"/>
  <c r="J35" i="56" s="1"/>
  <c r="I36" i="56"/>
  <c r="H36" i="56"/>
  <c r="H35" i="56" s="1"/>
  <c r="G36" i="56"/>
  <c r="G35" i="56" s="1"/>
  <c r="F36" i="56"/>
  <c r="C36" i="56"/>
  <c r="C35" i="56"/>
  <c r="C34" i="56"/>
  <c r="AP33" i="56"/>
  <c r="AO33" i="56" s="1"/>
  <c r="C33" i="56"/>
  <c r="C32" i="56"/>
  <c r="AJ30" i="56"/>
  <c r="AI30" i="56"/>
  <c r="AH30" i="56"/>
  <c r="AG30" i="56"/>
  <c r="AF30" i="56"/>
  <c r="AE30" i="56"/>
  <c r="AD30" i="56"/>
  <c r="AC30" i="56"/>
  <c r="AB30" i="56"/>
  <c r="AA30" i="56"/>
  <c r="Z30" i="56"/>
  <c r="Y30" i="56"/>
  <c r="X30" i="56"/>
  <c r="W30" i="56"/>
  <c r="V30" i="56"/>
  <c r="U30" i="56"/>
  <c r="T30" i="56"/>
  <c r="R30" i="56"/>
  <c r="Q30" i="56"/>
  <c r="P30" i="56"/>
  <c r="O30" i="56"/>
  <c r="N30" i="56"/>
  <c r="M30" i="56"/>
  <c r="L30" i="56"/>
  <c r="J30" i="56"/>
  <c r="I30" i="56"/>
  <c r="H30" i="56"/>
  <c r="F30" i="56"/>
  <c r="C31" i="56"/>
  <c r="C30" i="56"/>
  <c r="AP29" i="56"/>
  <c r="AO29" i="56" s="1"/>
  <c r="C29" i="56"/>
  <c r="AP28" i="56"/>
  <c r="AO28" i="56" s="1"/>
  <c r="C28" i="56"/>
  <c r="AP27" i="56"/>
  <c r="AO27" i="56" s="1"/>
  <c r="C27" i="56"/>
  <c r="AP26" i="56"/>
  <c r="AO26" i="56" s="1"/>
  <c r="C26" i="56"/>
  <c r="AP25" i="56"/>
  <c r="AO25" i="56" s="1"/>
  <c r="C25" i="56"/>
  <c r="AP24" i="56"/>
  <c r="AO24" i="56" s="1"/>
  <c r="C24" i="56"/>
  <c r="AP23" i="56"/>
  <c r="AO23" i="56" s="1"/>
  <c r="C23" i="56"/>
  <c r="AJ22" i="56"/>
  <c r="AJ21" i="56" s="1"/>
  <c r="AI22" i="56"/>
  <c r="AI21" i="56" s="1"/>
  <c r="AH22" i="56"/>
  <c r="AH21" i="56" s="1"/>
  <c r="AG22" i="56"/>
  <c r="AG21" i="56" s="1"/>
  <c r="AF22" i="56"/>
  <c r="AF21" i="56" s="1"/>
  <c r="AE22" i="56"/>
  <c r="AE21" i="56" s="1"/>
  <c r="AD22" i="56"/>
  <c r="AD21" i="56" s="1"/>
  <c r="AC22" i="56"/>
  <c r="AB22" i="56"/>
  <c r="AB21" i="56" s="1"/>
  <c r="AA22" i="56"/>
  <c r="AA21" i="56" s="1"/>
  <c r="Z22" i="56"/>
  <c r="Z21" i="56" s="1"/>
  <c r="Y22" i="56"/>
  <c r="Y21" i="56" s="1"/>
  <c r="X22" i="56"/>
  <c r="X21" i="56" s="1"/>
  <c r="W22" i="56"/>
  <c r="W21" i="56" s="1"/>
  <c r="V22" i="56"/>
  <c r="V21" i="56" s="1"/>
  <c r="U22" i="56"/>
  <c r="U21" i="56" s="1"/>
  <c r="T22" i="56"/>
  <c r="T21" i="56" s="1"/>
  <c r="S22" i="56"/>
  <c r="S21" i="56" s="1"/>
  <c r="R22" i="56"/>
  <c r="R21" i="56" s="1"/>
  <c r="Q22" i="56"/>
  <c r="Q21" i="56" s="1"/>
  <c r="P22" i="56"/>
  <c r="P21" i="56" s="1"/>
  <c r="O22" i="56"/>
  <c r="O21" i="56" s="1"/>
  <c r="N22" i="56"/>
  <c r="N21" i="56" s="1"/>
  <c r="M22" i="56"/>
  <c r="M21" i="56" s="1"/>
  <c r="L22" i="56"/>
  <c r="L21" i="56" s="1"/>
  <c r="K22" i="56"/>
  <c r="K21" i="56" s="1"/>
  <c r="J22" i="56"/>
  <c r="J21" i="56" s="1"/>
  <c r="I22" i="56"/>
  <c r="I21" i="56" s="1"/>
  <c r="H22" i="56"/>
  <c r="H21" i="56" s="1"/>
  <c r="G22" i="56"/>
  <c r="G21" i="56" s="1"/>
  <c r="F22" i="56"/>
  <c r="F21" i="56" s="1"/>
  <c r="C22" i="56"/>
  <c r="C21" i="56"/>
  <c r="AP20" i="56"/>
  <c r="AO20" i="56" s="1"/>
  <c r="C20" i="56"/>
  <c r="AP19" i="56"/>
  <c r="AO19" i="56" s="1"/>
  <c r="C19" i="56"/>
  <c r="AP18" i="56"/>
  <c r="AO18" i="56" s="1"/>
  <c r="C18" i="56"/>
  <c r="AJ17" i="56"/>
  <c r="AJ34" i="56" s="1"/>
  <c r="AI17" i="56"/>
  <c r="AH17" i="56"/>
  <c r="AH34" i="56" s="1"/>
  <c r="AG17" i="56"/>
  <c r="AF17" i="56"/>
  <c r="AF34" i="56" s="1"/>
  <c r="AE17" i="56"/>
  <c r="AD17" i="56"/>
  <c r="AD34" i="56" s="1"/>
  <c r="AC17" i="56"/>
  <c r="AB17" i="56"/>
  <c r="AB34" i="56" s="1"/>
  <c r="AA17" i="56"/>
  <c r="Z17" i="56"/>
  <c r="Z34" i="56" s="1"/>
  <c r="Y17" i="56"/>
  <c r="X17" i="56"/>
  <c r="X34" i="56" s="1"/>
  <c r="W17" i="56"/>
  <c r="V17" i="56"/>
  <c r="V34" i="56" s="1"/>
  <c r="U17" i="56"/>
  <c r="T17" i="56"/>
  <c r="T34" i="56" s="1"/>
  <c r="S17" i="56"/>
  <c r="R17" i="56"/>
  <c r="R34" i="56" s="1"/>
  <c r="Q17" i="56"/>
  <c r="P17" i="56"/>
  <c r="P34" i="56" s="1"/>
  <c r="O17" i="56"/>
  <c r="N17" i="56"/>
  <c r="N34" i="56" s="1"/>
  <c r="M17" i="56"/>
  <c r="L17" i="56"/>
  <c r="L34" i="56" s="1"/>
  <c r="K17" i="56"/>
  <c r="J17" i="56"/>
  <c r="J34" i="56" s="1"/>
  <c r="I17" i="56"/>
  <c r="H17" i="56"/>
  <c r="H34" i="56" s="1"/>
  <c r="G17" i="56"/>
  <c r="F17" i="56"/>
  <c r="F34" i="56" s="1"/>
  <c r="C17" i="56"/>
  <c r="AQ16" i="56"/>
  <c r="AP16" i="56"/>
  <c r="C16" i="56"/>
  <c r="AP15" i="56"/>
  <c r="AO15" i="56" s="1"/>
  <c r="C15" i="56"/>
  <c r="AP14" i="56"/>
  <c r="AO14" i="56" s="1"/>
  <c r="C14" i="56"/>
  <c r="AP13" i="56"/>
  <c r="AO13" i="56" s="1"/>
  <c r="C13" i="56"/>
  <c r="AP12" i="56"/>
  <c r="AO12" i="56" s="1"/>
  <c r="C12" i="56"/>
  <c r="AP11" i="56"/>
  <c r="AO11" i="56" s="1"/>
  <c r="C11" i="56"/>
  <c r="AP10" i="56"/>
  <c r="AO10" i="56" s="1"/>
  <c r="C10" i="56"/>
  <c r="AP9" i="56"/>
  <c r="AO9" i="56" s="1"/>
  <c r="C9" i="56"/>
  <c r="AP8" i="56"/>
  <c r="AO8" i="56" s="1"/>
  <c r="C8" i="56"/>
  <c r="AJ7" i="56"/>
  <c r="AI7" i="56"/>
  <c r="AH7" i="56"/>
  <c r="AG7" i="56"/>
  <c r="AF7" i="56"/>
  <c r="AE7" i="56"/>
  <c r="AD7" i="56"/>
  <c r="AC7" i="56"/>
  <c r="AB7" i="56"/>
  <c r="AA7" i="56"/>
  <c r="Z7" i="56"/>
  <c r="Y7" i="56"/>
  <c r="X7" i="56"/>
  <c r="W7" i="56"/>
  <c r="V7" i="56"/>
  <c r="U7" i="56"/>
  <c r="T7" i="56"/>
  <c r="S7" i="56"/>
  <c r="R7" i="56"/>
  <c r="Q7" i="56"/>
  <c r="P7" i="56"/>
  <c r="O7" i="56"/>
  <c r="N7" i="56"/>
  <c r="M7" i="56"/>
  <c r="L7" i="56"/>
  <c r="K7" i="56"/>
  <c r="J7" i="56"/>
  <c r="I7" i="56"/>
  <c r="H7" i="56"/>
  <c r="G7" i="56"/>
  <c r="F7" i="56"/>
  <c r="C7" i="56"/>
  <c r="AY6" i="56"/>
  <c r="AX6" i="56"/>
  <c r="AW6" i="56"/>
  <c r="AV6" i="56"/>
  <c r="AU6" i="56"/>
  <c r="AT6" i="56"/>
  <c r="AS6" i="56"/>
  <c r="B6" i="56"/>
  <c r="AJ5" i="56"/>
  <c r="AI5" i="56"/>
  <c r="AH5" i="56"/>
  <c r="AG5" i="56"/>
  <c r="AF5" i="56"/>
  <c r="AE5" i="56"/>
  <c r="AD5" i="56"/>
  <c r="AC5" i="56"/>
  <c r="AB5" i="56"/>
  <c r="AA5" i="56"/>
  <c r="Z5" i="56"/>
  <c r="Y5" i="56"/>
  <c r="X5" i="56"/>
  <c r="W5" i="56"/>
  <c r="V5" i="56"/>
  <c r="U5" i="56"/>
  <c r="T5" i="56"/>
  <c r="S5" i="56"/>
  <c r="R5" i="56"/>
  <c r="Q5" i="56"/>
  <c r="P5" i="56"/>
  <c r="O5" i="56"/>
  <c r="N5" i="56"/>
  <c r="M5" i="56"/>
  <c r="L5" i="56"/>
  <c r="K5" i="56"/>
  <c r="J5" i="56"/>
  <c r="I5" i="56"/>
  <c r="H5" i="56"/>
  <c r="G5" i="56"/>
  <c r="B5" i="56"/>
  <c r="C100" i="55"/>
  <c r="C99" i="55"/>
  <c r="C98" i="55"/>
  <c r="C97" i="55"/>
  <c r="C96" i="55"/>
  <c r="C95" i="55"/>
  <c r="C94" i="55"/>
  <c r="C93" i="55"/>
  <c r="C92" i="55"/>
  <c r="C91" i="55"/>
  <c r="C90" i="55"/>
  <c r="C3" i="55"/>
  <c r="C41" i="61" s="1"/>
  <c r="C89" i="55"/>
  <c r="C88" i="55"/>
  <c r="C82" i="55"/>
  <c r="C81" i="55"/>
  <c r="C80" i="55"/>
  <c r="C79" i="55"/>
  <c r="C78" i="55"/>
  <c r="C77" i="55"/>
  <c r="C76" i="55"/>
  <c r="C75" i="55"/>
  <c r="C72" i="55"/>
  <c r="C71" i="55"/>
  <c r="C70" i="55"/>
  <c r="C69" i="55"/>
  <c r="C68" i="55"/>
  <c r="C67" i="55"/>
  <c r="C66" i="55"/>
  <c r="C65" i="55"/>
  <c r="C64" i="55"/>
  <c r="C63" i="55"/>
  <c r="C62" i="55"/>
  <c r="C56" i="55"/>
  <c r="C48" i="55"/>
  <c r="C47" i="55"/>
  <c r="AP46" i="55"/>
  <c r="AO46" i="55" s="1"/>
  <c r="C46" i="55"/>
  <c r="AP45" i="55"/>
  <c r="AO45" i="55" s="1"/>
  <c r="C45" i="55"/>
  <c r="AJ44" i="55"/>
  <c r="AI44" i="55"/>
  <c r="AH44" i="55"/>
  <c r="AG44" i="55"/>
  <c r="AF44" i="55"/>
  <c r="AE44" i="55"/>
  <c r="AD44" i="55"/>
  <c r="AC44" i="55"/>
  <c r="AB44" i="55"/>
  <c r="AA44" i="55"/>
  <c r="Z44" i="55"/>
  <c r="Y44" i="55"/>
  <c r="X44" i="55"/>
  <c r="W44" i="55"/>
  <c r="V44" i="55"/>
  <c r="U44" i="55"/>
  <c r="T44" i="55"/>
  <c r="S44" i="55"/>
  <c r="R44" i="55"/>
  <c r="Q44" i="55"/>
  <c r="P44" i="55"/>
  <c r="O44" i="55"/>
  <c r="N44" i="55"/>
  <c r="M44" i="55"/>
  <c r="L44" i="55"/>
  <c r="K44" i="55"/>
  <c r="J44" i="55"/>
  <c r="I44" i="55"/>
  <c r="H44" i="55"/>
  <c r="G44" i="55"/>
  <c r="F44" i="55"/>
  <c r="C44" i="55"/>
  <c r="AP43" i="55"/>
  <c r="AO43" i="55" s="1"/>
  <c r="C43" i="55"/>
  <c r="AP42" i="55"/>
  <c r="AO42" i="55" s="1"/>
  <c r="C42" i="55"/>
  <c r="AJ41" i="55"/>
  <c r="AI41" i="55"/>
  <c r="AH41" i="55"/>
  <c r="AG41" i="55"/>
  <c r="AF41" i="55"/>
  <c r="AE41" i="55"/>
  <c r="AD41" i="55"/>
  <c r="AC41" i="55"/>
  <c r="AB41" i="55"/>
  <c r="AA41" i="55"/>
  <c r="Z41" i="55"/>
  <c r="Y41" i="55"/>
  <c r="X41" i="55"/>
  <c r="W41" i="55"/>
  <c r="V41" i="55"/>
  <c r="U41" i="55"/>
  <c r="T41" i="55"/>
  <c r="S41" i="55"/>
  <c r="R41" i="55"/>
  <c r="Q41" i="55"/>
  <c r="P41" i="55"/>
  <c r="O41" i="55"/>
  <c r="N41" i="55"/>
  <c r="M41" i="55"/>
  <c r="L41" i="55"/>
  <c r="K41" i="55"/>
  <c r="J41" i="55"/>
  <c r="I41" i="55"/>
  <c r="H41" i="55"/>
  <c r="G41" i="55"/>
  <c r="F41" i="55"/>
  <c r="C41" i="55"/>
  <c r="AP40" i="55"/>
  <c r="AO40" i="55" s="1"/>
  <c r="C40" i="55"/>
  <c r="AP39" i="55"/>
  <c r="AO39" i="55" s="1"/>
  <c r="C39" i="55"/>
  <c r="AP38" i="55"/>
  <c r="AO38" i="55" s="1"/>
  <c r="C38" i="55"/>
  <c r="AP37" i="55"/>
  <c r="AO37" i="55" s="1"/>
  <c r="C37" i="55"/>
  <c r="AJ36" i="55"/>
  <c r="AJ35" i="55" s="1"/>
  <c r="AI36" i="55"/>
  <c r="AH36" i="55"/>
  <c r="AG36" i="55"/>
  <c r="AG35" i="55" s="1"/>
  <c r="AF36" i="55"/>
  <c r="AE36" i="55"/>
  <c r="AD36" i="55"/>
  <c r="AD35" i="55" s="1"/>
  <c r="AC36" i="55"/>
  <c r="AB36" i="55"/>
  <c r="AB35" i="55" s="1"/>
  <c r="AA36" i="55"/>
  <c r="Z36" i="55"/>
  <c r="Y36" i="55"/>
  <c r="Y35" i="55" s="1"/>
  <c r="X36" i="55"/>
  <c r="W36" i="55"/>
  <c r="W35" i="55" s="1"/>
  <c r="V36" i="55"/>
  <c r="V35" i="55" s="1"/>
  <c r="U36" i="55"/>
  <c r="T36" i="55"/>
  <c r="T35" i="55" s="1"/>
  <c r="S36" i="55"/>
  <c r="R36" i="55"/>
  <c r="Q36" i="55"/>
  <c r="Q35" i="55" s="1"/>
  <c r="P36" i="55"/>
  <c r="O36" i="55"/>
  <c r="O35" i="55" s="1"/>
  <c r="N36" i="55"/>
  <c r="N35" i="55" s="1"/>
  <c r="M36" i="55"/>
  <c r="L36" i="55"/>
  <c r="L35" i="55" s="1"/>
  <c r="K36" i="55"/>
  <c r="J36" i="55"/>
  <c r="I36" i="55"/>
  <c r="I35" i="55" s="1"/>
  <c r="H36" i="55"/>
  <c r="G36" i="55"/>
  <c r="G35" i="55" s="1"/>
  <c r="F36" i="55"/>
  <c r="F35" i="55" s="1"/>
  <c r="C36" i="55"/>
  <c r="C35" i="55"/>
  <c r="C34" i="55"/>
  <c r="AP33" i="55"/>
  <c r="AO33" i="55" s="1"/>
  <c r="C33" i="55"/>
  <c r="C32" i="55"/>
  <c r="AI30" i="55"/>
  <c r="AH30" i="55"/>
  <c r="AG30" i="55"/>
  <c r="AF30" i="55"/>
  <c r="AE30" i="55"/>
  <c r="AD30" i="55"/>
  <c r="AC30" i="55"/>
  <c r="AA30" i="55"/>
  <c r="Z30" i="55"/>
  <c r="Y30" i="55"/>
  <c r="W30" i="55"/>
  <c r="V30" i="55"/>
  <c r="U30" i="55"/>
  <c r="T30" i="55"/>
  <c r="S30" i="55"/>
  <c r="R30" i="55"/>
  <c r="Q30" i="55"/>
  <c r="O30" i="55"/>
  <c r="N30" i="55"/>
  <c r="M30" i="55"/>
  <c r="K30" i="55"/>
  <c r="J30" i="55"/>
  <c r="I30" i="55"/>
  <c r="G30" i="55"/>
  <c r="C31" i="55"/>
  <c r="C30" i="55"/>
  <c r="AP29" i="55"/>
  <c r="AO29" i="55" s="1"/>
  <c r="C29" i="55"/>
  <c r="AP28" i="55"/>
  <c r="AO28" i="55" s="1"/>
  <c r="C28" i="55"/>
  <c r="AP27" i="55"/>
  <c r="AO27" i="55" s="1"/>
  <c r="C27" i="55"/>
  <c r="AP26" i="55"/>
  <c r="AO26" i="55" s="1"/>
  <c r="C26" i="55"/>
  <c r="AP25" i="55"/>
  <c r="AO25" i="55" s="1"/>
  <c r="C25" i="55"/>
  <c r="AP24" i="55"/>
  <c r="AO24" i="55" s="1"/>
  <c r="C24" i="55"/>
  <c r="AP23" i="55"/>
  <c r="AO23" i="55" s="1"/>
  <c r="C23" i="55"/>
  <c r="AJ22" i="55"/>
  <c r="AJ21" i="55" s="1"/>
  <c r="AI22" i="55"/>
  <c r="AI21" i="55" s="1"/>
  <c r="AH22" i="55"/>
  <c r="AH21" i="55" s="1"/>
  <c r="AG22" i="55"/>
  <c r="AG21" i="55" s="1"/>
  <c r="AF22" i="55"/>
  <c r="AF21" i="55" s="1"/>
  <c r="AE22" i="55"/>
  <c r="AE21" i="55" s="1"/>
  <c r="AD22" i="55"/>
  <c r="AD21" i="55" s="1"/>
  <c r="AC22" i="55"/>
  <c r="AC21" i="55" s="1"/>
  <c r="AB22" i="55"/>
  <c r="AB21" i="55" s="1"/>
  <c r="AA22" i="55"/>
  <c r="AA21" i="55" s="1"/>
  <c r="Z22" i="55"/>
  <c r="Z21" i="55" s="1"/>
  <c r="Y22" i="55"/>
  <c r="Y21" i="55" s="1"/>
  <c r="X22" i="55"/>
  <c r="X21" i="55" s="1"/>
  <c r="W22" i="55"/>
  <c r="W21" i="55" s="1"/>
  <c r="V22" i="55"/>
  <c r="V21" i="55" s="1"/>
  <c r="U22" i="55"/>
  <c r="U21" i="55" s="1"/>
  <c r="T22" i="55"/>
  <c r="T21" i="55" s="1"/>
  <c r="S22" i="55"/>
  <c r="S21" i="55" s="1"/>
  <c r="R22" i="55"/>
  <c r="Q22" i="55"/>
  <c r="P22" i="55"/>
  <c r="P21" i="55" s="1"/>
  <c r="O22" i="55"/>
  <c r="O21" i="55" s="1"/>
  <c r="N22" i="55"/>
  <c r="N21" i="55" s="1"/>
  <c r="M22" i="55"/>
  <c r="M21" i="55" s="1"/>
  <c r="L22" i="55"/>
  <c r="L21" i="55" s="1"/>
  <c r="K22" i="55"/>
  <c r="K21" i="55" s="1"/>
  <c r="J22" i="55"/>
  <c r="J21" i="55" s="1"/>
  <c r="I22" i="55"/>
  <c r="H22" i="55"/>
  <c r="H21" i="55" s="1"/>
  <c r="G22" i="55"/>
  <c r="G21" i="55" s="1"/>
  <c r="F22" i="55"/>
  <c r="F21" i="55" s="1"/>
  <c r="C22" i="55"/>
  <c r="C21" i="55"/>
  <c r="AP20" i="55"/>
  <c r="AO20" i="55" s="1"/>
  <c r="C20" i="55"/>
  <c r="AP19" i="55"/>
  <c r="AO19" i="55" s="1"/>
  <c r="C19" i="55"/>
  <c r="AP18" i="55"/>
  <c r="AO18" i="55" s="1"/>
  <c r="C18" i="55"/>
  <c r="AJ17" i="55"/>
  <c r="AI17" i="55"/>
  <c r="AI34" i="55" s="1"/>
  <c r="AH17" i="55"/>
  <c r="AH34" i="55" s="1"/>
  <c r="AG17" i="55"/>
  <c r="AF17" i="55"/>
  <c r="AE17" i="55"/>
  <c r="AE34" i="55" s="1"/>
  <c r="AD17" i="55"/>
  <c r="AD34" i="55" s="1"/>
  <c r="AC17" i="55"/>
  <c r="AB17" i="55"/>
  <c r="AA17" i="55"/>
  <c r="AA34" i="55" s="1"/>
  <c r="Z17" i="55"/>
  <c r="Z34" i="55" s="1"/>
  <c r="Y17" i="55"/>
  <c r="X17" i="55"/>
  <c r="W17" i="55"/>
  <c r="W34" i="55" s="1"/>
  <c r="V17" i="55"/>
  <c r="V34" i="55" s="1"/>
  <c r="U17" i="55"/>
  <c r="T17" i="55"/>
  <c r="S17" i="55"/>
  <c r="S34" i="55" s="1"/>
  <c r="R17" i="55"/>
  <c r="R34" i="55" s="1"/>
  <c r="Q17" i="55"/>
  <c r="P17" i="55"/>
  <c r="O17" i="55"/>
  <c r="O34" i="55" s="1"/>
  <c r="N17" i="55"/>
  <c r="N34" i="55" s="1"/>
  <c r="M17" i="55"/>
  <c r="L17" i="55"/>
  <c r="K17" i="55"/>
  <c r="K34" i="55" s="1"/>
  <c r="J17" i="55"/>
  <c r="J34" i="55" s="1"/>
  <c r="I17" i="55"/>
  <c r="H17" i="55"/>
  <c r="G17" i="55"/>
  <c r="G34" i="55" s="1"/>
  <c r="F17" i="55"/>
  <c r="F34" i="55" s="1"/>
  <c r="C17" i="55"/>
  <c r="AQ16" i="55"/>
  <c r="AQ6" i="55" s="1"/>
  <c r="AP16" i="55"/>
  <c r="C16" i="55"/>
  <c r="AP15" i="55"/>
  <c r="AO15" i="55" s="1"/>
  <c r="C15" i="55"/>
  <c r="AP14" i="55"/>
  <c r="AO14" i="55" s="1"/>
  <c r="C14" i="55"/>
  <c r="AP13" i="55"/>
  <c r="AO13" i="55" s="1"/>
  <c r="C13" i="55"/>
  <c r="AP12" i="55"/>
  <c r="AO12" i="55" s="1"/>
  <c r="C12" i="55"/>
  <c r="AP11" i="55"/>
  <c r="AO11" i="55" s="1"/>
  <c r="C11" i="55"/>
  <c r="AP10" i="55"/>
  <c r="AO10" i="55" s="1"/>
  <c r="C10" i="55"/>
  <c r="AP9" i="55"/>
  <c r="AO9" i="55" s="1"/>
  <c r="C9" i="55"/>
  <c r="AP8" i="55"/>
  <c r="AO8" i="55" s="1"/>
  <c r="C8" i="55"/>
  <c r="AJ7" i="55"/>
  <c r="AI7" i="55"/>
  <c r="AH7" i="55"/>
  <c r="AG7" i="55"/>
  <c r="AF7" i="55"/>
  <c r="AE7" i="55"/>
  <c r="AD7" i="55"/>
  <c r="AC7" i="55"/>
  <c r="AB7" i="55"/>
  <c r="AA7" i="55"/>
  <c r="Z7" i="55"/>
  <c r="Y7" i="55"/>
  <c r="X7" i="55"/>
  <c r="W7" i="55"/>
  <c r="V7" i="55"/>
  <c r="U7" i="55"/>
  <c r="T7" i="55"/>
  <c r="S7" i="55"/>
  <c r="R7" i="55"/>
  <c r="Q7" i="55"/>
  <c r="P7" i="55"/>
  <c r="O7" i="55"/>
  <c r="N7" i="55"/>
  <c r="M7" i="55"/>
  <c r="L7" i="55"/>
  <c r="K7" i="55"/>
  <c r="J7" i="55"/>
  <c r="I7" i="55"/>
  <c r="H7" i="55"/>
  <c r="G7" i="55"/>
  <c r="F7" i="55"/>
  <c r="C7" i="55"/>
  <c r="AY6" i="55"/>
  <c r="AX6" i="55"/>
  <c r="AW6" i="55"/>
  <c r="AV6" i="55"/>
  <c r="AU6" i="55"/>
  <c r="AT6" i="55"/>
  <c r="AS6" i="55"/>
  <c r="B6" i="55"/>
  <c r="AJ5" i="55"/>
  <c r="AI5" i="55"/>
  <c r="AH5" i="55"/>
  <c r="AG5" i="55"/>
  <c r="AF5" i="55"/>
  <c r="AE5" i="55"/>
  <c r="AD5" i="55"/>
  <c r="AC5" i="55"/>
  <c r="AB5" i="55"/>
  <c r="AA5" i="55"/>
  <c r="Z5" i="55"/>
  <c r="Y5" i="55"/>
  <c r="X5" i="55"/>
  <c r="W5" i="55"/>
  <c r="V5" i="55"/>
  <c r="U5" i="55"/>
  <c r="T5" i="55"/>
  <c r="S5" i="55"/>
  <c r="R5" i="55"/>
  <c r="Q5" i="55"/>
  <c r="P5" i="55"/>
  <c r="O5" i="55"/>
  <c r="N5" i="55"/>
  <c r="M5" i="55"/>
  <c r="L5" i="55"/>
  <c r="K5" i="55"/>
  <c r="J5" i="55"/>
  <c r="I5" i="55"/>
  <c r="H5" i="55"/>
  <c r="G5" i="55"/>
  <c r="B5" i="55"/>
  <c r="C100" i="54"/>
  <c r="C99" i="54"/>
  <c r="C98" i="54"/>
  <c r="C97" i="54"/>
  <c r="C96" i="54"/>
  <c r="C95" i="54"/>
  <c r="C94" i="54"/>
  <c r="C93" i="54"/>
  <c r="C92" i="54"/>
  <c r="C91" i="54"/>
  <c r="C90" i="54"/>
  <c r="C3" i="54"/>
  <c r="C40" i="61" s="1"/>
  <c r="C89" i="54"/>
  <c r="C88" i="54"/>
  <c r="C82" i="54"/>
  <c r="C81" i="54"/>
  <c r="C80" i="54"/>
  <c r="C79" i="54"/>
  <c r="C78" i="54"/>
  <c r="C77" i="54"/>
  <c r="C76" i="54"/>
  <c r="C75" i="54"/>
  <c r="C72" i="54"/>
  <c r="C71" i="54"/>
  <c r="C70" i="54"/>
  <c r="C69" i="54"/>
  <c r="C68" i="54"/>
  <c r="C67" i="54"/>
  <c r="C66" i="54"/>
  <c r="C65" i="54"/>
  <c r="C64" i="54"/>
  <c r="C63" i="54"/>
  <c r="C62" i="54"/>
  <c r="C56" i="54"/>
  <c r="C48" i="54"/>
  <c r="C47" i="54"/>
  <c r="AP46" i="54"/>
  <c r="AO46" i="54" s="1"/>
  <c r="C46" i="54"/>
  <c r="AP45" i="54"/>
  <c r="AO45" i="54" s="1"/>
  <c r="C45" i="54"/>
  <c r="AJ44" i="54"/>
  <c r="AI44" i="54"/>
  <c r="AH44" i="54"/>
  <c r="AG44" i="54"/>
  <c r="AF44" i="54"/>
  <c r="AE44" i="54"/>
  <c r="AD44" i="54"/>
  <c r="AC44" i="54"/>
  <c r="AB44" i="54"/>
  <c r="AA44" i="54"/>
  <c r="Z44" i="54"/>
  <c r="Y44" i="54"/>
  <c r="X44" i="54"/>
  <c r="W44" i="54"/>
  <c r="V44" i="54"/>
  <c r="U44" i="54"/>
  <c r="T44" i="54"/>
  <c r="S44" i="54"/>
  <c r="R44" i="54"/>
  <c r="Q44" i="54"/>
  <c r="P44" i="54"/>
  <c r="O44" i="54"/>
  <c r="N44" i="54"/>
  <c r="M44" i="54"/>
  <c r="L44" i="54"/>
  <c r="K44" i="54"/>
  <c r="J44" i="54"/>
  <c r="I44" i="54"/>
  <c r="H44" i="54"/>
  <c r="G44" i="54"/>
  <c r="F44" i="54"/>
  <c r="C44" i="54"/>
  <c r="AP43" i="54"/>
  <c r="AO43" i="54" s="1"/>
  <c r="C43" i="54"/>
  <c r="AP42" i="54"/>
  <c r="AO42" i="54" s="1"/>
  <c r="C42" i="54"/>
  <c r="AJ41" i="54"/>
  <c r="AI41" i="54"/>
  <c r="AH41" i="54"/>
  <c r="AG41" i="54"/>
  <c r="AF41" i="54"/>
  <c r="AE41" i="54"/>
  <c r="AD41" i="54"/>
  <c r="AC41" i="54"/>
  <c r="AB41" i="54"/>
  <c r="AA41" i="54"/>
  <c r="Z41" i="54"/>
  <c r="Y41" i="54"/>
  <c r="X41" i="54"/>
  <c r="W41" i="54"/>
  <c r="V41" i="54"/>
  <c r="U41" i="54"/>
  <c r="T41" i="54"/>
  <c r="S41" i="54"/>
  <c r="R41" i="54"/>
  <c r="Q41" i="54"/>
  <c r="P41" i="54"/>
  <c r="O41" i="54"/>
  <c r="N41" i="54"/>
  <c r="M41" i="54"/>
  <c r="L41" i="54"/>
  <c r="K41" i="54"/>
  <c r="J41" i="54"/>
  <c r="I41" i="54"/>
  <c r="H41" i="54"/>
  <c r="G41" i="54"/>
  <c r="F41" i="54"/>
  <c r="C41" i="54"/>
  <c r="AP40" i="54"/>
  <c r="AO40" i="54" s="1"/>
  <c r="C40" i="54"/>
  <c r="AP39" i="54"/>
  <c r="AO39" i="54" s="1"/>
  <c r="C39" i="54"/>
  <c r="AP38" i="54"/>
  <c r="AO38" i="54" s="1"/>
  <c r="C38" i="54"/>
  <c r="AP37" i="54"/>
  <c r="AO37" i="54" s="1"/>
  <c r="C37" i="54"/>
  <c r="AJ36" i="54"/>
  <c r="AJ35" i="54" s="1"/>
  <c r="AI36" i="54"/>
  <c r="AH36" i="54"/>
  <c r="AH35" i="54" s="1"/>
  <c r="AG36" i="54"/>
  <c r="AG35" i="54" s="1"/>
  <c r="AF36" i="54"/>
  <c r="AE36" i="54"/>
  <c r="AE35" i="54" s="1"/>
  <c r="AD36" i="54"/>
  <c r="AC36" i="54"/>
  <c r="AB36" i="54"/>
  <c r="AB35" i="54" s="1"/>
  <c r="AA36" i="54"/>
  <c r="Z36" i="54"/>
  <c r="Z35" i="54" s="1"/>
  <c r="Y36" i="54"/>
  <c r="Y35" i="54" s="1"/>
  <c r="X36" i="54"/>
  <c r="W36" i="54"/>
  <c r="W35" i="54" s="1"/>
  <c r="V36" i="54"/>
  <c r="U36" i="54"/>
  <c r="T36" i="54"/>
  <c r="T35" i="54" s="1"/>
  <c r="S36" i="54"/>
  <c r="R36" i="54"/>
  <c r="R35" i="54" s="1"/>
  <c r="Q36" i="54"/>
  <c r="Q35" i="54" s="1"/>
  <c r="P36" i="54"/>
  <c r="O36" i="54"/>
  <c r="O35" i="54" s="1"/>
  <c r="N36" i="54"/>
  <c r="M36" i="54"/>
  <c r="L36" i="54"/>
  <c r="L35" i="54" s="1"/>
  <c r="K36" i="54"/>
  <c r="J36" i="54"/>
  <c r="J35" i="54" s="1"/>
  <c r="I36" i="54"/>
  <c r="I35" i="54" s="1"/>
  <c r="H36" i="54"/>
  <c r="G36" i="54"/>
  <c r="G35" i="54" s="1"/>
  <c r="F36" i="54"/>
  <c r="C36" i="54"/>
  <c r="C35" i="54"/>
  <c r="C34" i="54"/>
  <c r="AP33" i="54"/>
  <c r="AO33" i="54" s="1"/>
  <c r="C33" i="54"/>
  <c r="C32" i="54"/>
  <c r="AI30" i="54"/>
  <c r="AG30" i="54"/>
  <c r="AE30" i="54"/>
  <c r="AD30" i="54"/>
  <c r="AB30" i="54"/>
  <c r="AA30" i="54"/>
  <c r="Z30" i="54"/>
  <c r="X30" i="54"/>
  <c r="W30" i="54"/>
  <c r="V30" i="54"/>
  <c r="T30" i="54"/>
  <c r="S30" i="54"/>
  <c r="R30" i="54"/>
  <c r="Q30" i="54"/>
  <c r="P30" i="54"/>
  <c r="O30" i="54"/>
  <c r="N30" i="54"/>
  <c r="M30" i="54"/>
  <c r="L30" i="54"/>
  <c r="K30" i="54"/>
  <c r="I30" i="54"/>
  <c r="H30" i="54"/>
  <c r="G30" i="54"/>
  <c r="C31" i="54"/>
  <c r="C30" i="54"/>
  <c r="AP29" i="54"/>
  <c r="AO29" i="54" s="1"/>
  <c r="C29" i="54"/>
  <c r="AP28" i="54"/>
  <c r="AO28" i="54" s="1"/>
  <c r="C28" i="54"/>
  <c r="AP27" i="54"/>
  <c r="AO27" i="54" s="1"/>
  <c r="C27" i="54"/>
  <c r="AP26" i="54"/>
  <c r="AO26" i="54" s="1"/>
  <c r="C26" i="54"/>
  <c r="AP25" i="54"/>
  <c r="AO25" i="54" s="1"/>
  <c r="C25" i="54"/>
  <c r="AP24" i="54"/>
  <c r="AO24" i="54" s="1"/>
  <c r="C24" i="54"/>
  <c r="AP23" i="54"/>
  <c r="AO23" i="54" s="1"/>
  <c r="C23" i="54"/>
  <c r="AJ22" i="54"/>
  <c r="AI22" i="54"/>
  <c r="AI21" i="54" s="1"/>
  <c r="AH22" i="54"/>
  <c r="AH21" i="54" s="1"/>
  <c r="AG22" i="54"/>
  <c r="AG21" i="54" s="1"/>
  <c r="AF22" i="54"/>
  <c r="AF21" i="54" s="1"/>
  <c r="AE22" i="54"/>
  <c r="AE21" i="54" s="1"/>
  <c r="AD22" i="54"/>
  <c r="AD21" i="54" s="1"/>
  <c r="AC22" i="54"/>
  <c r="AC21" i="54" s="1"/>
  <c r="AB22" i="54"/>
  <c r="AB21" i="54" s="1"/>
  <c r="AA22" i="54"/>
  <c r="AA21" i="54" s="1"/>
  <c r="Z22" i="54"/>
  <c r="Z21" i="54" s="1"/>
  <c r="Y22" i="54"/>
  <c r="Y21" i="54" s="1"/>
  <c r="X22" i="54"/>
  <c r="X21" i="54" s="1"/>
  <c r="W22" i="54"/>
  <c r="W21" i="54" s="1"/>
  <c r="V22" i="54"/>
  <c r="V21" i="54" s="1"/>
  <c r="U22" i="54"/>
  <c r="U21" i="54" s="1"/>
  <c r="T22" i="54"/>
  <c r="T21" i="54" s="1"/>
  <c r="S22" i="54"/>
  <c r="S21" i="54" s="1"/>
  <c r="R22" i="54"/>
  <c r="R21" i="54" s="1"/>
  <c r="Q22" i="54"/>
  <c r="P22" i="54"/>
  <c r="P21" i="54" s="1"/>
  <c r="O22" i="54"/>
  <c r="O21" i="54" s="1"/>
  <c r="N22" i="54"/>
  <c r="N21" i="54" s="1"/>
  <c r="M22" i="54"/>
  <c r="M21" i="54" s="1"/>
  <c r="L22" i="54"/>
  <c r="K22" i="54"/>
  <c r="K21" i="54" s="1"/>
  <c r="J22" i="54"/>
  <c r="J21" i="54" s="1"/>
  <c r="I22" i="54"/>
  <c r="I21" i="54" s="1"/>
  <c r="H22" i="54"/>
  <c r="H21" i="54" s="1"/>
  <c r="G22" i="54"/>
  <c r="G21" i="54" s="1"/>
  <c r="F22" i="54"/>
  <c r="F21" i="54" s="1"/>
  <c r="C22" i="54"/>
  <c r="C21" i="54"/>
  <c r="AP20" i="54"/>
  <c r="AO20" i="54" s="1"/>
  <c r="C20" i="54"/>
  <c r="AP19" i="54"/>
  <c r="AO19" i="54" s="1"/>
  <c r="C19" i="54"/>
  <c r="AP18" i="54"/>
  <c r="AO18" i="54" s="1"/>
  <c r="C18" i="54"/>
  <c r="AJ17" i="54"/>
  <c r="AI17" i="54"/>
  <c r="AI34" i="54" s="1"/>
  <c r="AH17" i="54"/>
  <c r="AG17" i="54"/>
  <c r="AG34" i="54" s="1"/>
  <c r="AF17" i="54"/>
  <c r="AE17" i="54"/>
  <c r="AE34" i="54" s="1"/>
  <c r="AD17" i="54"/>
  <c r="AC17" i="54"/>
  <c r="AC34" i="54" s="1"/>
  <c r="AB17" i="54"/>
  <c r="AA17" i="54"/>
  <c r="AA34" i="54" s="1"/>
  <c r="Z17" i="54"/>
  <c r="Y17" i="54"/>
  <c r="Y34" i="54" s="1"/>
  <c r="X17" i="54"/>
  <c r="W17" i="54"/>
  <c r="W34" i="54" s="1"/>
  <c r="V17" i="54"/>
  <c r="U17" i="54"/>
  <c r="U34" i="54" s="1"/>
  <c r="T17" i="54"/>
  <c r="S17" i="54"/>
  <c r="S34" i="54" s="1"/>
  <c r="R17" i="54"/>
  <c r="Q17" i="54"/>
  <c r="Q34" i="54" s="1"/>
  <c r="P17" i="54"/>
  <c r="O17" i="54"/>
  <c r="O34" i="54" s="1"/>
  <c r="N17" i="54"/>
  <c r="M17" i="54"/>
  <c r="M34" i="54" s="1"/>
  <c r="L17" i="54"/>
  <c r="K17" i="54"/>
  <c r="K34" i="54" s="1"/>
  <c r="J17" i="54"/>
  <c r="I17" i="54"/>
  <c r="I34" i="54" s="1"/>
  <c r="H17" i="54"/>
  <c r="G17" i="54"/>
  <c r="G34" i="54" s="1"/>
  <c r="F17" i="54"/>
  <c r="C17" i="54"/>
  <c r="AQ16" i="54"/>
  <c r="AQ6" i="54" s="1"/>
  <c r="AP16" i="54"/>
  <c r="C16" i="54"/>
  <c r="AP15" i="54"/>
  <c r="AO15" i="54" s="1"/>
  <c r="C15" i="54"/>
  <c r="AP14" i="54"/>
  <c r="AO14" i="54" s="1"/>
  <c r="C14" i="54"/>
  <c r="AP13" i="54"/>
  <c r="AO13" i="54" s="1"/>
  <c r="C13" i="54"/>
  <c r="AP12" i="54"/>
  <c r="AO12" i="54" s="1"/>
  <c r="C12" i="54"/>
  <c r="AP11" i="54"/>
  <c r="AO11" i="54" s="1"/>
  <c r="C11" i="54"/>
  <c r="AP10" i="54"/>
  <c r="AO10" i="54" s="1"/>
  <c r="C10" i="54"/>
  <c r="AP9" i="54"/>
  <c r="AO9" i="54" s="1"/>
  <c r="C9" i="54"/>
  <c r="AP8" i="54"/>
  <c r="AO8" i="54" s="1"/>
  <c r="C8" i="54"/>
  <c r="AJ7" i="54"/>
  <c r="AI7" i="54"/>
  <c r="AH7" i="54"/>
  <c r="AG7" i="54"/>
  <c r="AF7" i="54"/>
  <c r="AE7" i="54"/>
  <c r="AD7" i="54"/>
  <c r="AC7" i="54"/>
  <c r="AB7" i="54"/>
  <c r="AA7" i="54"/>
  <c r="Z7" i="54"/>
  <c r="Y7" i="54"/>
  <c r="X7" i="54"/>
  <c r="W7" i="54"/>
  <c r="V7" i="54"/>
  <c r="U7" i="54"/>
  <c r="T7" i="54"/>
  <c r="S7" i="54"/>
  <c r="R7" i="54"/>
  <c r="Q7" i="54"/>
  <c r="P7" i="54"/>
  <c r="O7" i="54"/>
  <c r="N7" i="54"/>
  <c r="M7" i="54"/>
  <c r="L7" i="54"/>
  <c r="K7" i="54"/>
  <c r="J7" i="54"/>
  <c r="I7" i="54"/>
  <c r="H7" i="54"/>
  <c r="G7" i="54"/>
  <c r="F7" i="54"/>
  <c r="C7" i="54"/>
  <c r="AY6" i="54"/>
  <c r="AX6" i="54"/>
  <c r="AW6" i="54"/>
  <c r="AV6" i="54"/>
  <c r="AU6" i="54"/>
  <c r="AT6" i="54"/>
  <c r="AS6" i="54"/>
  <c r="B6" i="54"/>
  <c r="AJ5" i="54"/>
  <c r="AI5" i="54"/>
  <c r="AH5" i="54"/>
  <c r="AG5" i="54"/>
  <c r="AF5" i="54"/>
  <c r="AE5" i="54"/>
  <c r="AD5" i="54"/>
  <c r="AC5" i="54"/>
  <c r="AB5" i="54"/>
  <c r="AA5" i="54"/>
  <c r="Z5" i="54"/>
  <c r="Y5" i="54"/>
  <c r="X5" i="54"/>
  <c r="W5" i="54"/>
  <c r="V5" i="54"/>
  <c r="U5" i="54"/>
  <c r="T5" i="54"/>
  <c r="S5" i="54"/>
  <c r="R5" i="54"/>
  <c r="Q5" i="54"/>
  <c r="P5" i="54"/>
  <c r="O5" i="54"/>
  <c r="N5" i="54"/>
  <c r="M5" i="54"/>
  <c r="L5" i="54"/>
  <c r="K5" i="54"/>
  <c r="J5" i="54"/>
  <c r="I5" i="54"/>
  <c r="H5" i="54"/>
  <c r="G5" i="54"/>
  <c r="B5" i="54"/>
  <c r="C100" i="53"/>
  <c r="C99" i="53"/>
  <c r="C98" i="53"/>
  <c r="C97" i="53"/>
  <c r="C96" i="53"/>
  <c r="C95" i="53"/>
  <c r="C94" i="53"/>
  <c r="C93" i="53"/>
  <c r="C92" i="53"/>
  <c r="C91" i="53"/>
  <c r="C90" i="53"/>
  <c r="C3" i="53"/>
  <c r="C39" i="61" s="1"/>
  <c r="C89" i="53"/>
  <c r="C88" i="53"/>
  <c r="C82" i="53"/>
  <c r="C81" i="53"/>
  <c r="C80" i="53"/>
  <c r="C79" i="53"/>
  <c r="C78" i="53"/>
  <c r="C77" i="53"/>
  <c r="C76" i="53"/>
  <c r="C75" i="53"/>
  <c r="C72" i="53"/>
  <c r="C71" i="53"/>
  <c r="C70" i="53"/>
  <c r="C69" i="53"/>
  <c r="C68" i="53"/>
  <c r="C67" i="53"/>
  <c r="C66" i="53"/>
  <c r="C65" i="53"/>
  <c r="C64" i="53"/>
  <c r="C63" i="53"/>
  <c r="C62" i="53"/>
  <c r="C56" i="53"/>
  <c r="C48" i="53"/>
  <c r="C47" i="53"/>
  <c r="AP46" i="53"/>
  <c r="AO46" i="53" s="1"/>
  <c r="C46" i="53"/>
  <c r="AP45" i="53"/>
  <c r="AO45" i="53" s="1"/>
  <c r="C45" i="53"/>
  <c r="AJ44" i="53"/>
  <c r="AI44" i="53"/>
  <c r="AH44" i="53"/>
  <c r="AG44" i="53"/>
  <c r="AF44" i="53"/>
  <c r="AE44" i="53"/>
  <c r="AD44" i="53"/>
  <c r="AC44" i="53"/>
  <c r="AB44" i="53"/>
  <c r="AA44" i="53"/>
  <c r="Z44" i="53"/>
  <c r="Y44" i="53"/>
  <c r="X44" i="53"/>
  <c r="W44" i="53"/>
  <c r="V44" i="53"/>
  <c r="U44" i="53"/>
  <c r="T44" i="53"/>
  <c r="S44" i="53"/>
  <c r="R44" i="53"/>
  <c r="Q44" i="53"/>
  <c r="P44" i="53"/>
  <c r="O44" i="53"/>
  <c r="N44" i="53"/>
  <c r="M44" i="53"/>
  <c r="L44" i="53"/>
  <c r="K44" i="53"/>
  <c r="J44" i="53"/>
  <c r="I44" i="53"/>
  <c r="H44" i="53"/>
  <c r="G44" i="53"/>
  <c r="F44" i="53"/>
  <c r="C44" i="53"/>
  <c r="AP43" i="53"/>
  <c r="AO43" i="53" s="1"/>
  <c r="C43" i="53"/>
  <c r="AP42" i="53"/>
  <c r="AO42" i="53" s="1"/>
  <c r="C42" i="53"/>
  <c r="AJ41" i="53"/>
  <c r="AI41" i="53"/>
  <c r="AH41" i="53"/>
  <c r="AG41" i="53"/>
  <c r="AF41" i="53"/>
  <c r="AE41" i="53"/>
  <c r="AD41" i="53"/>
  <c r="AC41" i="53"/>
  <c r="AB41" i="53"/>
  <c r="AA41" i="53"/>
  <c r="Z41" i="53"/>
  <c r="Y41" i="53"/>
  <c r="X41" i="53"/>
  <c r="W41" i="53"/>
  <c r="V41" i="53"/>
  <c r="U41" i="53"/>
  <c r="T41" i="53"/>
  <c r="S41" i="53"/>
  <c r="R41" i="53"/>
  <c r="Q41" i="53"/>
  <c r="P41" i="53"/>
  <c r="O41" i="53"/>
  <c r="N41" i="53"/>
  <c r="M41" i="53"/>
  <c r="L41" i="53"/>
  <c r="K41" i="53"/>
  <c r="J41" i="53"/>
  <c r="I41" i="53"/>
  <c r="H41" i="53"/>
  <c r="G41" i="53"/>
  <c r="F41" i="53"/>
  <c r="C41" i="53"/>
  <c r="AP40" i="53"/>
  <c r="AO40" i="53" s="1"/>
  <c r="C40" i="53"/>
  <c r="AP39" i="53"/>
  <c r="AO39" i="53" s="1"/>
  <c r="C39" i="53"/>
  <c r="AP38" i="53"/>
  <c r="AO38" i="53" s="1"/>
  <c r="C38" i="53"/>
  <c r="AP37" i="53"/>
  <c r="AO37" i="53" s="1"/>
  <c r="C37" i="53"/>
  <c r="AJ36" i="53"/>
  <c r="AJ35" i="53" s="1"/>
  <c r="AI36" i="53"/>
  <c r="AI35" i="53" s="1"/>
  <c r="AH36" i="53"/>
  <c r="AG36" i="53"/>
  <c r="AF36" i="53"/>
  <c r="AE36" i="53"/>
  <c r="AD36" i="53"/>
  <c r="AD35" i="53" s="1"/>
  <c r="AC36" i="53"/>
  <c r="AB36" i="53"/>
  <c r="AB35" i="53" s="1"/>
  <c r="AA36" i="53"/>
  <c r="AA35" i="53" s="1"/>
  <c r="Z36" i="53"/>
  <c r="Y36" i="53"/>
  <c r="X36" i="53"/>
  <c r="W36" i="53"/>
  <c r="V36" i="53"/>
  <c r="V35" i="53" s="1"/>
  <c r="U36" i="53"/>
  <c r="T36" i="53"/>
  <c r="T35" i="53" s="1"/>
  <c r="S36" i="53"/>
  <c r="S35" i="53" s="1"/>
  <c r="R36" i="53"/>
  <c r="Q36" i="53"/>
  <c r="P36" i="53"/>
  <c r="O36" i="53"/>
  <c r="N36" i="53"/>
  <c r="N35" i="53" s="1"/>
  <c r="M36" i="53"/>
  <c r="M35" i="53" s="1"/>
  <c r="L36" i="53"/>
  <c r="L35" i="53" s="1"/>
  <c r="K36" i="53"/>
  <c r="K35" i="53" s="1"/>
  <c r="J36" i="53"/>
  <c r="I36" i="53"/>
  <c r="H36" i="53"/>
  <c r="G36" i="53"/>
  <c r="F36" i="53"/>
  <c r="F35" i="53" s="1"/>
  <c r="C36" i="53"/>
  <c r="C35" i="53"/>
  <c r="C34" i="53"/>
  <c r="AP33" i="53"/>
  <c r="AO33" i="53" s="1"/>
  <c r="C33" i="53"/>
  <c r="C32" i="53"/>
  <c r="AI30" i="53"/>
  <c r="AH30" i="53"/>
  <c r="AE30" i="53"/>
  <c r="AD30" i="53"/>
  <c r="AC30" i="53"/>
  <c r="AA30" i="53"/>
  <c r="Z30" i="53"/>
  <c r="Y30" i="53"/>
  <c r="W30" i="53"/>
  <c r="R30" i="53"/>
  <c r="P30" i="53"/>
  <c r="N30" i="53"/>
  <c r="L30" i="53"/>
  <c r="J30" i="53"/>
  <c r="H30" i="53"/>
  <c r="G30" i="53"/>
  <c r="C31" i="53"/>
  <c r="C30" i="53"/>
  <c r="AP29" i="53"/>
  <c r="AO29" i="53" s="1"/>
  <c r="C29" i="53"/>
  <c r="AP28" i="53"/>
  <c r="AO28" i="53" s="1"/>
  <c r="C28" i="53"/>
  <c r="AP27" i="53"/>
  <c r="AO27" i="53" s="1"/>
  <c r="C27" i="53"/>
  <c r="AP26" i="53"/>
  <c r="AO26" i="53" s="1"/>
  <c r="C26" i="53"/>
  <c r="AP25" i="53"/>
  <c r="AO25" i="53" s="1"/>
  <c r="C25" i="53"/>
  <c r="AP24" i="53"/>
  <c r="AO24" i="53" s="1"/>
  <c r="C24" i="53"/>
  <c r="AP23" i="53"/>
  <c r="AO23" i="53" s="1"/>
  <c r="C23" i="53"/>
  <c r="AJ22" i="53"/>
  <c r="AJ21" i="53" s="1"/>
  <c r="AI22" i="53"/>
  <c r="AI21" i="53" s="1"/>
  <c r="AH22" i="53"/>
  <c r="AH21" i="53" s="1"/>
  <c r="AG22" i="53"/>
  <c r="AG21" i="53" s="1"/>
  <c r="AF22" i="53"/>
  <c r="AF21" i="53" s="1"/>
  <c r="AE22" i="53"/>
  <c r="AE21" i="53" s="1"/>
  <c r="AD22" i="53"/>
  <c r="AD21" i="53" s="1"/>
  <c r="AC22" i="53"/>
  <c r="AC21" i="53" s="1"/>
  <c r="AB22" i="53"/>
  <c r="AB21" i="53" s="1"/>
  <c r="AA22" i="53"/>
  <c r="AA21" i="53" s="1"/>
  <c r="Z22" i="53"/>
  <c r="Z21" i="53" s="1"/>
  <c r="Y22" i="53"/>
  <c r="Y21" i="53" s="1"/>
  <c r="X22" i="53"/>
  <c r="X21" i="53" s="1"/>
  <c r="W22" i="53"/>
  <c r="W21" i="53" s="1"/>
  <c r="V22" i="53"/>
  <c r="U22" i="53"/>
  <c r="U21" i="53" s="1"/>
  <c r="T22" i="53"/>
  <c r="T21" i="53" s="1"/>
  <c r="S22" i="53"/>
  <c r="S21" i="53" s="1"/>
  <c r="R22" i="53"/>
  <c r="R21" i="53" s="1"/>
  <c r="Q22" i="53"/>
  <c r="Q21" i="53" s="1"/>
  <c r="P22" i="53"/>
  <c r="P21" i="53" s="1"/>
  <c r="O22" i="53"/>
  <c r="O21" i="53" s="1"/>
  <c r="N22" i="53"/>
  <c r="N21" i="53" s="1"/>
  <c r="M22" i="53"/>
  <c r="M21" i="53" s="1"/>
  <c r="L22" i="53"/>
  <c r="L21" i="53" s="1"/>
  <c r="K22" i="53"/>
  <c r="K21" i="53" s="1"/>
  <c r="J22" i="53"/>
  <c r="J21" i="53" s="1"/>
  <c r="I22" i="53"/>
  <c r="I21" i="53" s="1"/>
  <c r="H22" i="53"/>
  <c r="H21" i="53" s="1"/>
  <c r="G22" i="53"/>
  <c r="G21" i="53" s="1"/>
  <c r="F22" i="53"/>
  <c r="F21" i="53" s="1"/>
  <c r="C22" i="53"/>
  <c r="C21" i="53"/>
  <c r="AP20" i="53"/>
  <c r="AO20" i="53" s="1"/>
  <c r="C20" i="53"/>
  <c r="AP19" i="53"/>
  <c r="AO19" i="53" s="1"/>
  <c r="C19" i="53"/>
  <c r="AP18" i="53"/>
  <c r="AO18" i="53" s="1"/>
  <c r="C18" i="53"/>
  <c r="AJ17" i="53"/>
  <c r="AI17" i="53"/>
  <c r="AI34" i="53" s="1"/>
  <c r="AH17" i="53"/>
  <c r="AH34" i="53" s="1"/>
  <c r="AG17" i="53"/>
  <c r="AG34" i="53" s="1"/>
  <c r="AF17" i="53"/>
  <c r="AE17" i="53"/>
  <c r="AE34" i="53" s="1"/>
  <c r="AD17" i="53"/>
  <c r="AD34" i="53" s="1"/>
  <c r="AC17" i="53"/>
  <c r="AC34" i="53" s="1"/>
  <c r="AB17" i="53"/>
  <c r="AA17" i="53"/>
  <c r="AA34" i="53" s="1"/>
  <c r="Z17" i="53"/>
  <c r="Z34" i="53" s="1"/>
  <c r="Y17" i="53"/>
  <c r="Y34" i="53" s="1"/>
  <c r="X17" i="53"/>
  <c r="W17" i="53"/>
  <c r="W34" i="53" s="1"/>
  <c r="V17" i="53"/>
  <c r="V34" i="53" s="1"/>
  <c r="U17" i="53"/>
  <c r="U34" i="53" s="1"/>
  <c r="T17" i="53"/>
  <c r="S17" i="53"/>
  <c r="S34" i="53" s="1"/>
  <c r="R17" i="53"/>
  <c r="R34" i="53" s="1"/>
  <c r="Q17" i="53"/>
  <c r="Q34" i="53" s="1"/>
  <c r="P17" i="53"/>
  <c r="O17" i="53"/>
  <c r="O34" i="53" s="1"/>
  <c r="N17" i="53"/>
  <c r="N34" i="53" s="1"/>
  <c r="M17" i="53"/>
  <c r="M34" i="53" s="1"/>
  <c r="L17" i="53"/>
  <c r="K17" i="53"/>
  <c r="K34" i="53" s="1"/>
  <c r="J17" i="53"/>
  <c r="J34" i="53" s="1"/>
  <c r="I17" i="53"/>
  <c r="I34" i="53" s="1"/>
  <c r="H17" i="53"/>
  <c r="G17" i="53"/>
  <c r="G34" i="53" s="1"/>
  <c r="F17" i="53"/>
  <c r="F34" i="53" s="1"/>
  <c r="C17" i="53"/>
  <c r="AP16" i="53"/>
  <c r="AQ16" i="53" s="1"/>
  <c r="C16" i="53"/>
  <c r="AP15" i="53"/>
  <c r="AO15" i="53" s="1"/>
  <c r="C15" i="53"/>
  <c r="AP14" i="53"/>
  <c r="AO14" i="53" s="1"/>
  <c r="C14" i="53"/>
  <c r="AP13" i="53"/>
  <c r="AO13" i="53" s="1"/>
  <c r="C13" i="53"/>
  <c r="AP12" i="53"/>
  <c r="AO12" i="53" s="1"/>
  <c r="C12" i="53"/>
  <c r="AP11" i="53"/>
  <c r="AO11" i="53" s="1"/>
  <c r="C11" i="53"/>
  <c r="AP10" i="53"/>
  <c r="AO10" i="53" s="1"/>
  <c r="C10" i="53"/>
  <c r="AP9" i="53"/>
  <c r="AO9" i="53" s="1"/>
  <c r="C9" i="53"/>
  <c r="AP8" i="53"/>
  <c r="AO8" i="53" s="1"/>
  <c r="C8" i="53"/>
  <c r="AJ7" i="53"/>
  <c r="AI7" i="53"/>
  <c r="AH7" i="53"/>
  <c r="AG7" i="53"/>
  <c r="AF7" i="53"/>
  <c r="AE7" i="53"/>
  <c r="AD7" i="53"/>
  <c r="AC7" i="53"/>
  <c r="AB7" i="53"/>
  <c r="AA7" i="53"/>
  <c r="Z7" i="53"/>
  <c r="Y7" i="53"/>
  <c r="X7" i="53"/>
  <c r="W7" i="53"/>
  <c r="V7" i="53"/>
  <c r="U7" i="53"/>
  <c r="T7" i="53"/>
  <c r="S7" i="53"/>
  <c r="R7" i="53"/>
  <c r="Q7" i="53"/>
  <c r="P7" i="53"/>
  <c r="O7" i="53"/>
  <c r="N7" i="53"/>
  <c r="M7" i="53"/>
  <c r="L7" i="53"/>
  <c r="K7" i="53"/>
  <c r="J7" i="53"/>
  <c r="I7" i="53"/>
  <c r="H7" i="53"/>
  <c r="G7" i="53"/>
  <c r="F7" i="53"/>
  <c r="C7" i="53"/>
  <c r="AY6" i="53"/>
  <c r="AX6" i="53"/>
  <c r="AW6" i="53"/>
  <c r="AV6" i="53"/>
  <c r="AU6" i="53"/>
  <c r="AT6" i="53"/>
  <c r="AS6" i="53"/>
  <c r="B6" i="53"/>
  <c r="AJ5" i="53"/>
  <c r="AI5" i="53"/>
  <c r="AH5" i="53"/>
  <c r="AG5" i="53"/>
  <c r="AF5" i="53"/>
  <c r="AE5" i="53"/>
  <c r="AD5" i="53"/>
  <c r="AC5" i="53"/>
  <c r="AB5" i="53"/>
  <c r="AA5" i="53"/>
  <c r="Z5" i="53"/>
  <c r="Y5" i="53"/>
  <c r="X5" i="53"/>
  <c r="W5" i="53"/>
  <c r="V5" i="53"/>
  <c r="U5" i="53"/>
  <c r="T5" i="53"/>
  <c r="S5" i="53"/>
  <c r="R5" i="53"/>
  <c r="Q5" i="53"/>
  <c r="P5" i="53"/>
  <c r="O5" i="53"/>
  <c r="N5" i="53"/>
  <c r="M5" i="53"/>
  <c r="L5" i="53"/>
  <c r="K5" i="53"/>
  <c r="J5" i="53"/>
  <c r="I5" i="53"/>
  <c r="H5" i="53"/>
  <c r="G5" i="53"/>
  <c r="B5" i="53"/>
  <c r="C100" i="70"/>
  <c r="C99" i="70"/>
  <c r="C98" i="70"/>
  <c r="C97" i="70"/>
  <c r="C96" i="70"/>
  <c r="C95" i="70"/>
  <c r="C94" i="70"/>
  <c r="C93" i="70"/>
  <c r="C92" i="70"/>
  <c r="C91" i="70"/>
  <c r="C90" i="70"/>
  <c r="C89" i="70"/>
  <c r="C88" i="70"/>
  <c r="C82" i="70"/>
  <c r="C81" i="70"/>
  <c r="C80" i="70"/>
  <c r="C79" i="70"/>
  <c r="C78" i="70"/>
  <c r="C77" i="70"/>
  <c r="C76" i="70"/>
  <c r="C75" i="70"/>
  <c r="C72" i="70"/>
  <c r="C71" i="70"/>
  <c r="C70" i="70"/>
  <c r="C69" i="70"/>
  <c r="C68" i="70"/>
  <c r="C67" i="70"/>
  <c r="C66" i="70"/>
  <c r="C65" i="70"/>
  <c r="C64" i="70"/>
  <c r="C63" i="70"/>
  <c r="C62" i="70"/>
  <c r="C56" i="70"/>
  <c r="C48" i="70"/>
  <c r="C47" i="70"/>
  <c r="AP46" i="70"/>
  <c r="AO46" i="70" s="1"/>
  <c r="C46" i="70"/>
  <c r="AP45" i="70"/>
  <c r="AO45" i="70" s="1"/>
  <c r="C45" i="70"/>
  <c r="AJ44" i="70"/>
  <c r="AI44" i="70"/>
  <c r="AH44" i="70"/>
  <c r="AG44" i="70"/>
  <c r="AF44" i="70"/>
  <c r="AE44" i="70"/>
  <c r="AD44" i="70"/>
  <c r="AC44" i="70"/>
  <c r="AB44" i="70"/>
  <c r="AA44" i="70"/>
  <c r="Z44" i="70"/>
  <c r="Y44" i="70"/>
  <c r="X44" i="70"/>
  <c r="W44" i="70"/>
  <c r="V44" i="70"/>
  <c r="U44" i="70"/>
  <c r="T44" i="70"/>
  <c r="S44" i="70"/>
  <c r="R44" i="70"/>
  <c r="Q44" i="70"/>
  <c r="P44" i="70"/>
  <c r="O44" i="70"/>
  <c r="N44" i="70"/>
  <c r="M44" i="70"/>
  <c r="L44" i="70"/>
  <c r="K44" i="70"/>
  <c r="J44" i="70"/>
  <c r="I44" i="70"/>
  <c r="H44" i="70"/>
  <c r="G44" i="70"/>
  <c r="F44" i="70"/>
  <c r="C44" i="70"/>
  <c r="AP43" i="70"/>
  <c r="AO43" i="70" s="1"/>
  <c r="C43" i="70"/>
  <c r="AP42" i="70"/>
  <c r="AO42" i="70" s="1"/>
  <c r="C42" i="70"/>
  <c r="AJ41" i="70"/>
  <c r="AI41" i="70"/>
  <c r="AH41" i="70"/>
  <c r="AG41" i="70"/>
  <c r="AF41" i="70"/>
  <c r="AE41" i="70"/>
  <c r="AD41" i="70"/>
  <c r="AC41" i="70"/>
  <c r="AB41" i="70"/>
  <c r="AA41" i="70"/>
  <c r="Z41" i="70"/>
  <c r="Y41" i="70"/>
  <c r="X41" i="70"/>
  <c r="W41" i="70"/>
  <c r="V41" i="70"/>
  <c r="U41" i="70"/>
  <c r="T41" i="70"/>
  <c r="S41" i="70"/>
  <c r="R41" i="70"/>
  <c r="Q41" i="70"/>
  <c r="P41" i="70"/>
  <c r="O41" i="70"/>
  <c r="N41" i="70"/>
  <c r="M41" i="70"/>
  <c r="L41" i="70"/>
  <c r="K41" i="70"/>
  <c r="J41" i="70"/>
  <c r="I41" i="70"/>
  <c r="H41" i="70"/>
  <c r="G41" i="70"/>
  <c r="F41" i="70"/>
  <c r="C41" i="70"/>
  <c r="AP40" i="70"/>
  <c r="AO40" i="70" s="1"/>
  <c r="C40" i="70"/>
  <c r="AP39" i="70"/>
  <c r="AO39" i="70" s="1"/>
  <c r="C39" i="70"/>
  <c r="AP38" i="70"/>
  <c r="AO38" i="70" s="1"/>
  <c r="C38" i="70"/>
  <c r="AP37" i="70"/>
  <c r="AO37" i="70" s="1"/>
  <c r="C37" i="70"/>
  <c r="AJ36" i="70"/>
  <c r="AJ35" i="70" s="1"/>
  <c r="AI36" i="70"/>
  <c r="AH36" i="70"/>
  <c r="AG36" i="70"/>
  <c r="AF36" i="70"/>
  <c r="AE36" i="70"/>
  <c r="AE35" i="70" s="1"/>
  <c r="AD36" i="70"/>
  <c r="AD35" i="70" s="1"/>
  <c r="AC36" i="70"/>
  <c r="AC35" i="70" s="1"/>
  <c r="AB36" i="70"/>
  <c r="AB35" i="70" s="1"/>
  <c r="AA36" i="70"/>
  <c r="Z36" i="70"/>
  <c r="Z35" i="70" s="1"/>
  <c r="Y36" i="70"/>
  <c r="X36" i="70"/>
  <c r="W36" i="70"/>
  <c r="W35" i="70" s="1"/>
  <c r="V36" i="70"/>
  <c r="V35" i="70" s="1"/>
  <c r="U36" i="70"/>
  <c r="U35" i="70" s="1"/>
  <c r="T36" i="70"/>
  <c r="T35" i="70" s="1"/>
  <c r="S36" i="70"/>
  <c r="R36" i="70"/>
  <c r="R35" i="70" s="1"/>
  <c r="Q36" i="70"/>
  <c r="P36" i="70"/>
  <c r="O36" i="70"/>
  <c r="O35" i="70" s="1"/>
  <c r="N36" i="70"/>
  <c r="N35" i="70" s="1"/>
  <c r="M36" i="70"/>
  <c r="M35" i="70" s="1"/>
  <c r="L36" i="70"/>
  <c r="L35" i="70" s="1"/>
  <c r="K36" i="70"/>
  <c r="J36" i="70"/>
  <c r="I36" i="70"/>
  <c r="H36" i="70"/>
  <c r="G36" i="70"/>
  <c r="G35" i="70" s="1"/>
  <c r="F36" i="70"/>
  <c r="F35" i="70" s="1"/>
  <c r="C36" i="70"/>
  <c r="C35" i="70"/>
  <c r="C34" i="70"/>
  <c r="AP33" i="70"/>
  <c r="AO33" i="70" s="1"/>
  <c r="C33" i="70"/>
  <c r="C32" i="70"/>
  <c r="AJ30" i="70"/>
  <c r="AI30" i="70"/>
  <c r="AH30" i="70"/>
  <c r="AF30" i="70"/>
  <c r="AC30" i="70"/>
  <c r="AB30" i="70"/>
  <c r="Y30" i="70"/>
  <c r="X30" i="70"/>
  <c r="T30" i="70"/>
  <c r="R30" i="70"/>
  <c r="Q30" i="70"/>
  <c r="P30" i="70"/>
  <c r="I30" i="70"/>
  <c r="H30" i="70"/>
  <c r="C31" i="70"/>
  <c r="C30" i="70"/>
  <c r="AP29" i="70"/>
  <c r="AO29" i="70" s="1"/>
  <c r="C29" i="70"/>
  <c r="AP28" i="70"/>
  <c r="AO28" i="70" s="1"/>
  <c r="C28" i="70"/>
  <c r="AP27" i="70"/>
  <c r="AO27" i="70" s="1"/>
  <c r="C27" i="70"/>
  <c r="AP26" i="70"/>
  <c r="AO26" i="70" s="1"/>
  <c r="C26" i="70"/>
  <c r="AP25" i="70"/>
  <c r="AO25" i="70" s="1"/>
  <c r="C25" i="70"/>
  <c r="AP24" i="70"/>
  <c r="AO24" i="70" s="1"/>
  <c r="C24" i="70"/>
  <c r="AP23" i="70"/>
  <c r="AO23" i="70" s="1"/>
  <c r="C23" i="70"/>
  <c r="AJ22" i="70"/>
  <c r="AJ21" i="70" s="1"/>
  <c r="AI22" i="70"/>
  <c r="AI21" i="70" s="1"/>
  <c r="AH22" i="70"/>
  <c r="AH21" i="70" s="1"/>
  <c r="AG22" i="70"/>
  <c r="AG21" i="70" s="1"/>
  <c r="AF22" i="70"/>
  <c r="AF21" i="70" s="1"/>
  <c r="AE22" i="70"/>
  <c r="AE21" i="70" s="1"/>
  <c r="AD22" i="70"/>
  <c r="AD21" i="70" s="1"/>
  <c r="AC22" i="70"/>
  <c r="AC21" i="70" s="1"/>
  <c r="AB22" i="70"/>
  <c r="AB21" i="70" s="1"/>
  <c r="AA22" i="70"/>
  <c r="AA21" i="70" s="1"/>
  <c r="Z22" i="70"/>
  <c r="Z21" i="70" s="1"/>
  <c r="Y22" i="70"/>
  <c r="Y21" i="70" s="1"/>
  <c r="X22" i="70"/>
  <c r="X21" i="70" s="1"/>
  <c r="W22" i="70"/>
  <c r="W21" i="70" s="1"/>
  <c r="V22" i="70"/>
  <c r="V21" i="70" s="1"/>
  <c r="U22" i="70"/>
  <c r="U21" i="70" s="1"/>
  <c r="T22" i="70"/>
  <c r="T21" i="70" s="1"/>
  <c r="S22" i="70"/>
  <c r="R22" i="70"/>
  <c r="R21" i="70" s="1"/>
  <c r="Q22" i="70"/>
  <c r="Q21" i="70" s="1"/>
  <c r="P22" i="70"/>
  <c r="P21" i="70" s="1"/>
  <c r="O22" i="70"/>
  <c r="O21" i="70" s="1"/>
  <c r="N22" i="70"/>
  <c r="N21" i="70" s="1"/>
  <c r="M22" i="70"/>
  <c r="M21" i="70" s="1"/>
  <c r="L22" i="70"/>
  <c r="L21" i="70" s="1"/>
  <c r="K22" i="70"/>
  <c r="K21" i="70" s="1"/>
  <c r="J22" i="70"/>
  <c r="J21" i="70" s="1"/>
  <c r="I22" i="70"/>
  <c r="I21" i="70" s="1"/>
  <c r="H22" i="70"/>
  <c r="H21" i="70" s="1"/>
  <c r="G22" i="70"/>
  <c r="G21" i="70" s="1"/>
  <c r="F22" i="70"/>
  <c r="F21" i="70" s="1"/>
  <c r="C22" i="70"/>
  <c r="C21" i="70"/>
  <c r="AP20" i="70"/>
  <c r="AO20" i="70" s="1"/>
  <c r="C20" i="70"/>
  <c r="AP19" i="70"/>
  <c r="AO19" i="70" s="1"/>
  <c r="C19" i="70"/>
  <c r="AP18" i="70"/>
  <c r="AO18" i="70" s="1"/>
  <c r="C18" i="70"/>
  <c r="AJ17" i="70"/>
  <c r="AJ34" i="70" s="1"/>
  <c r="AI17" i="70"/>
  <c r="AI34" i="70" s="1"/>
  <c r="AH17" i="70"/>
  <c r="AG17" i="70"/>
  <c r="AG34" i="70" s="1"/>
  <c r="AF17" i="70"/>
  <c r="AF34" i="70" s="1"/>
  <c r="AE17" i="70"/>
  <c r="AE34" i="70" s="1"/>
  <c r="AD17" i="70"/>
  <c r="AC17" i="70"/>
  <c r="AC34" i="70" s="1"/>
  <c r="AB17" i="70"/>
  <c r="AB34" i="70" s="1"/>
  <c r="AA17" i="70"/>
  <c r="AA34" i="70" s="1"/>
  <c r="Z17" i="70"/>
  <c r="Y17" i="70"/>
  <c r="Y34" i="70" s="1"/>
  <c r="X17" i="70"/>
  <c r="X34" i="70" s="1"/>
  <c r="W17" i="70"/>
  <c r="W34" i="70" s="1"/>
  <c r="V17" i="70"/>
  <c r="U17" i="70"/>
  <c r="U34" i="70" s="1"/>
  <c r="T17" i="70"/>
  <c r="T34" i="70" s="1"/>
  <c r="S17" i="70"/>
  <c r="S34" i="70" s="1"/>
  <c r="R17" i="70"/>
  <c r="Q17" i="70"/>
  <c r="Q34" i="70" s="1"/>
  <c r="P17" i="70"/>
  <c r="P34" i="70" s="1"/>
  <c r="O17" i="70"/>
  <c r="O34" i="70" s="1"/>
  <c r="N17" i="70"/>
  <c r="M17" i="70"/>
  <c r="M34" i="70" s="1"/>
  <c r="L17" i="70"/>
  <c r="L34" i="70" s="1"/>
  <c r="K17" i="70"/>
  <c r="K34" i="70" s="1"/>
  <c r="J17" i="70"/>
  <c r="I17" i="70"/>
  <c r="I34" i="70" s="1"/>
  <c r="H17" i="70"/>
  <c r="H34" i="70" s="1"/>
  <c r="G17" i="70"/>
  <c r="G34" i="70" s="1"/>
  <c r="F17" i="70"/>
  <c r="C17" i="70"/>
  <c r="AQ16" i="70"/>
  <c r="AQ6" i="70" s="1"/>
  <c r="AP16" i="70"/>
  <c r="C16" i="70"/>
  <c r="AP15" i="70"/>
  <c r="AO15" i="70" s="1"/>
  <c r="C15" i="70"/>
  <c r="AP14" i="70"/>
  <c r="AO14" i="70" s="1"/>
  <c r="C14" i="70"/>
  <c r="AP13" i="70"/>
  <c r="AO13" i="70" s="1"/>
  <c r="C13" i="70"/>
  <c r="AP12" i="70"/>
  <c r="AO12" i="70" s="1"/>
  <c r="C12" i="70"/>
  <c r="AP11" i="70"/>
  <c r="AO11" i="70" s="1"/>
  <c r="C11" i="70"/>
  <c r="AP10" i="70"/>
  <c r="AO10" i="70" s="1"/>
  <c r="C10" i="70"/>
  <c r="AP9" i="70"/>
  <c r="AO9" i="70" s="1"/>
  <c r="C9" i="70"/>
  <c r="AP8" i="70"/>
  <c r="AO8" i="70" s="1"/>
  <c r="C8" i="70"/>
  <c r="AJ7" i="70"/>
  <c r="AI7" i="70"/>
  <c r="AH7" i="70"/>
  <c r="AG7" i="70"/>
  <c r="AF7" i="70"/>
  <c r="AE7" i="70"/>
  <c r="AD7" i="70"/>
  <c r="AC7" i="70"/>
  <c r="AB7" i="70"/>
  <c r="AA7" i="70"/>
  <c r="Z7" i="70"/>
  <c r="Y7" i="70"/>
  <c r="X7" i="70"/>
  <c r="W7" i="70"/>
  <c r="V7" i="70"/>
  <c r="U7" i="70"/>
  <c r="T7" i="70"/>
  <c r="S7" i="70"/>
  <c r="R7" i="70"/>
  <c r="Q7" i="70"/>
  <c r="P7" i="70"/>
  <c r="O7" i="70"/>
  <c r="N7" i="70"/>
  <c r="M7" i="70"/>
  <c r="L7" i="70"/>
  <c r="K7" i="70"/>
  <c r="J7" i="70"/>
  <c r="I7" i="70"/>
  <c r="H7" i="70"/>
  <c r="G7" i="70"/>
  <c r="F7" i="70"/>
  <c r="C7" i="70"/>
  <c r="AY6" i="70"/>
  <c r="AX6" i="70"/>
  <c r="AW6" i="70"/>
  <c r="AV6" i="70"/>
  <c r="AU6" i="70"/>
  <c r="AT6" i="70"/>
  <c r="AS6" i="70"/>
  <c r="B6" i="70"/>
  <c r="AJ5" i="70"/>
  <c r="AI5" i="70"/>
  <c r="AH5" i="70"/>
  <c r="AG5" i="70"/>
  <c r="AF5" i="70"/>
  <c r="AE5" i="70"/>
  <c r="AD5" i="70"/>
  <c r="AC5" i="70"/>
  <c r="AB5" i="70"/>
  <c r="AA5" i="70"/>
  <c r="Z5" i="70"/>
  <c r="Y5" i="70"/>
  <c r="X5" i="70"/>
  <c r="W5" i="70"/>
  <c r="V5" i="70"/>
  <c r="U5" i="70"/>
  <c r="T5" i="70"/>
  <c r="S5" i="70"/>
  <c r="R5" i="70"/>
  <c r="Q5" i="70"/>
  <c r="P5" i="70"/>
  <c r="O5" i="70"/>
  <c r="N5" i="70"/>
  <c r="M5" i="70"/>
  <c r="L5" i="70"/>
  <c r="K5" i="70"/>
  <c r="J5" i="70"/>
  <c r="I5" i="70"/>
  <c r="H5" i="70"/>
  <c r="G5" i="70"/>
  <c r="B5" i="70"/>
  <c r="C100" i="51"/>
  <c r="C99" i="51"/>
  <c r="C98" i="51"/>
  <c r="C97" i="51"/>
  <c r="C96" i="51"/>
  <c r="C95" i="51"/>
  <c r="C94" i="51"/>
  <c r="C93" i="51"/>
  <c r="C92" i="51"/>
  <c r="C91" i="51"/>
  <c r="C90" i="51"/>
  <c r="C3" i="52"/>
  <c r="C36" i="61" s="1"/>
  <c r="C100" i="52"/>
  <c r="C99" i="52"/>
  <c r="C98" i="52"/>
  <c r="C97" i="52"/>
  <c r="C96" i="52"/>
  <c r="C95" i="52"/>
  <c r="C94" i="52"/>
  <c r="C93" i="52"/>
  <c r="C92" i="52"/>
  <c r="C91" i="52"/>
  <c r="C90" i="52"/>
  <c r="C89" i="52"/>
  <c r="C88" i="52"/>
  <c r="C82" i="52"/>
  <c r="C81" i="52"/>
  <c r="C80" i="52"/>
  <c r="C79" i="52"/>
  <c r="C78" i="52"/>
  <c r="C77" i="52"/>
  <c r="C76" i="52"/>
  <c r="C75" i="52"/>
  <c r="C72" i="52"/>
  <c r="C71" i="52"/>
  <c r="C70" i="52"/>
  <c r="C69" i="52"/>
  <c r="C68" i="52"/>
  <c r="C67" i="52"/>
  <c r="C66" i="52"/>
  <c r="C65" i="52"/>
  <c r="C64" i="52"/>
  <c r="C63" i="52"/>
  <c r="C62" i="52"/>
  <c r="C56" i="52"/>
  <c r="C48" i="52"/>
  <c r="C47" i="52"/>
  <c r="AP46" i="52"/>
  <c r="AO46" i="52" s="1"/>
  <c r="C46" i="52"/>
  <c r="AP45" i="52"/>
  <c r="AO45" i="52" s="1"/>
  <c r="C45" i="52"/>
  <c r="AJ44" i="52"/>
  <c r="AI44" i="52"/>
  <c r="AH44" i="52"/>
  <c r="AG44" i="52"/>
  <c r="AF44" i="52"/>
  <c r="AE44" i="52"/>
  <c r="AD44" i="52"/>
  <c r="AC44" i="52"/>
  <c r="AB44" i="52"/>
  <c r="AA44" i="52"/>
  <c r="Z44" i="52"/>
  <c r="Y44" i="52"/>
  <c r="X44" i="52"/>
  <c r="W44" i="52"/>
  <c r="V44" i="52"/>
  <c r="U44" i="52"/>
  <c r="T44" i="52"/>
  <c r="S44" i="52"/>
  <c r="R44" i="52"/>
  <c r="Q44" i="52"/>
  <c r="P44" i="52"/>
  <c r="O44" i="52"/>
  <c r="N44" i="52"/>
  <c r="M44" i="52"/>
  <c r="L44" i="52"/>
  <c r="K44" i="52"/>
  <c r="J44" i="52"/>
  <c r="I44" i="52"/>
  <c r="H44" i="52"/>
  <c r="G44" i="52"/>
  <c r="F44" i="52"/>
  <c r="C44" i="52"/>
  <c r="AP43" i="52"/>
  <c r="AO43" i="52" s="1"/>
  <c r="C43" i="52"/>
  <c r="AP42" i="52"/>
  <c r="AO42" i="52" s="1"/>
  <c r="C42" i="52"/>
  <c r="AJ41" i="52"/>
  <c r="AI41" i="52"/>
  <c r="AH41" i="52"/>
  <c r="AG41" i="52"/>
  <c r="AF41" i="52"/>
  <c r="AE41" i="52"/>
  <c r="AD41" i="52"/>
  <c r="AC41" i="52"/>
  <c r="AB41" i="52"/>
  <c r="AA41" i="52"/>
  <c r="Z41" i="52"/>
  <c r="Y41" i="52"/>
  <c r="X41" i="52"/>
  <c r="W41" i="52"/>
  <c r="V41" i="52"/>
  <c r="U41" i="52"/>
  <c r="T41" i="52"/>
  <c r="S41" i="52"/>
  <c r="R41" i="52"/>
  <c r="Q41" i="52"/>
  <c r="P41" i="52"/>
  <c r="O41" i="52"/>
  <c r="N41" i="52"/>
  <c r="M41" i="52"/>
  <c r="L41" i="52"/>
  <c r="K41" i="52"/>
  <c r="J41" i="52"/>
  <c r="I41" i="52"/>
  <c r="H41" i="52"/>
  <c r="G41" i="52"/>
  <c r="F41" i="52"/>
  <c r="C41" i="52"/>
  <c r="AP40" i="52"/>
  <c r="AO40" i="52" s="1"/>
  <c r="C40" i="52"/>
  <c r="AP39" i="52"/>
  <c r="AO39" i="52" s="1"/>
  <c r="C39" i="52"/>
  <c r="AP38" i="52"/>
  <c r="AO38" i="52" s="1"/>
  <c r="C38" i="52"/>
  <c r="AP37" i="52"/>
  <c r="AO37" i="52" s="1"/>
  <c r="C37" i="52"/>
  <c r="AJ36" i="52"/>
  <c r="AI36" i="52"/>
  <c r="AH36" i="52"/>
  <c r="AH35" i="52" s="1"/>
  <c r="AG36" i="52"/>
  <c r="AF36" i="52"/>
  <c r="AF35" i="52" s="1"/>
  <c r="AE36" i="52"/>
  <c r="AD36" i="52"/>
  <c r="AD35" i="52" s="1"/>
  <c r="AC36" i="52"/>
  <c r="AB36" i="52"/>
  <c r="AA36" i="52"/>
  <c r="AA35" i="52" s="1"/>
  <c r="Z36" i="52"/>
  <c r="Z35" i="52" s="1"/>
  <c r="Y36" i="52"/>
  <c r="Y35" i="52" s="1"/>
  <c r="X36" i="52"/>
  <c r="X35" i="52" s="1"/>
  <c r="W36" i="52"/>
  <c r="V36" i="52"/>
  <c r="V35" i="52" s="1"/>
  <c r="U36" i="52"/>
  <c r="T36" i="52"/>
  <c r="S36" i="52"/>
  <c r="S35" i="52" s="1"/>
  <c r="R36" i="52"/>
  <c r="R35" i="52" s="1"/>
  <c r="Q36" i="52"/>
  <c r="Q35" i="52" s="1"/>
  <c r="P36" i="52"/>
  <c r="P35" i="52" s="1"/>
  <c r="O36" i="52"/>
  <c r="N36" i="52"/>
  <c r="N35" i="52" s="1"/>
  <c r="M36" i="52"/>
  <c r="L36" i="52"/>
  <c r="K36" i="52"/>
  <c r="K35" i="52" s="1"/>
  <c r="J36" i="52"/>
  <c r="J35" i="52" s="1"/>
  <c r="I36" i="52"/>
  <c r="I35" i="52" s="1"/>
  <c r="H36" i="52"/>
  <c r="H35" i="52" s="1"/>
  <c r="G36" i="52"/>
  <c r="F36" i="52"/>
  <c r="F35" i="52" s="1"/>
  <c r="C36" i="52"/>
  <c r="C35" i="52"/>
  <c r="C34" i="52"/>
  <c r="AP33" i="52"/>
  <c r="AO33" i="52" s="1"/>
  <c r="C33" i="52"/>
  <c r="C32" i="52"/>
  <c r="AJ30" i="52"/>
  <c r="AI30" i="52"/>
  <c r="AF30" i="52"/>
  <c r="AD30" i="52"/>
  <c r="Z30" i="52"/>
  <c r="W30" i="52"/>
  <c r="V30" i="52"/>
  <c r="T30" i="52"/>
  <c r="S30" i="52"/>
  <c r="R30" i="52"/>
  <c r="P30" i="52"/>
  <c r="O30" i="52"/>
  <c r="N30" i="52"/>
  <c r="L30" i="52"/>
  <c r="K30" i="52"/>
  <c r="H30" i="52"/>
  <c r="G30" i="52"/>
  <c r="C31" i="52"/>
  <c r="C30" i="52"/>
  <c r="AP29" i="52"/>
  <c r="AO29" i="52" s="1"/>
  <c r="C29" i="52"/>
  <c r="AP28" i="52"/>
  <c r="AO28" i="52" s="1"/>
  <c r="C28" i="52"/>
  <c r="AP27" i="52"/>
  <c r="AO27" i="52" s="1"/>
  <c r="C27" i="52"/>
  <c r="AP26" i="52"/>
  <c r="AO26" i="52" s="1"/>
  <c r="C26" i="52"/>
  <c r="AP25" i="52"/>
  <c r="AO25" i="52" s="1"/>
  <c r="C25" i="52"/>
  <c r="AP24" i="52"/>
  <c r="AO24" i="52" s="1"/>
  <c r="C24" i="52"/>
  <c r="AP23" i="52"/>
  <c r="AO23" i="52" s="1"/>
  <c r="C23" i="52"/>
  <c r="AJ22" i="52"/>
  <c r="AJ21" i="52" s="1"/>
  <c r="AI22" i="52"/>
  <c r="AI21" i="52" s="1"/>
  <c r="AH22" i="52"/>
  <c r="AH21" i="52" s="1"/>
  <c r="AG22" i="52"/>
  <c r="AG21" i="52" s="1"/>
  <c r="AF22" i="52"/>
  <c r="AF21" i="52" s="1"/>
  <c r="AE22" i="52"/>
  <c r="AE21" i="52" s="1"/>
  <c r="AD22" i="52"/>
  <c r="AD21" i="52" s="1"/>
  <c r="AC22" i="52"/>
  <c r="AC21" i="52" s="1"/>
  <c r="AB22" i="52"/>
  <c r="AB21" i="52" s="1"/>
  <c r="AA22" i="52"/>
  <c r="AA21" i="52" s="1"/>
  <c r="Z22" i="52"/>
  <c r="Y22" i="52"/>
  <c r="Y21" i="52" s="1"/>
  <c r="X22" i="52"/>
  <c r="X21" i="52" s="1"/>
  <c r="W22" i="52"/>
  <c r="W21" i="52" s="1"/>
  <c r="V22" i="52"/>
  <c r="V21" i="52" s="1"/>
  <c r="U22" i="52"/>
  <c r="U21" i="52" s="1"/>
  <c r="T22" i="52"/>
  <c r="T21" i="52" s="1"/>
  <c r="S22" i="52"/>
  <c r="S21" i="52" s="1"/>
  <c r="R22" i="52"/>
  <c r="R21" i="52" s="1"/>
  <c r="Q22" i="52"/>
  <c r="Q21" i="52" s="1"/>
  <c r="P22" i="52"/>
  <c r="P21" i="52" s="1"/>
  <c r="O22" i="52"/>
  <c r="O21" i="52" s="1"/>
  <c r="N22" i="52"/>
  <c r="N21" i="52" s="1"/>
  <c r="M22" i="52"/>
  <c r="M21" i="52" s="1"/>
  <c r="L22" i="52"/>
  <c r="L21" i="52" s="1"/>
  <c r="K22" i="52"/>
  <c r="K21" i="52" s="1"/>
  <c r="J22" i="52"/>
  <c r="J21" i="52" s="1"/>
  <c r="I22" i="52"/>
  <c r="I21" i="52" s="1"/>
  <c r="H22" i="52"/>
  <c r="H21" i="52" s="1"/>
  <c r="G22" i="52"/>
  <c r="G21" i="52" s="1"/>
  <c r="F22" i="52"/>
  <c r="F21" i="52" s="1"/>
  <c r="C22" i="52"/>
  <c r="C21" i="52"/>
  <c r="AP20" i="52"/>
  <c r="AO20" i="52" s="1"/>
  <c r="C20" i="52"/>
  <c r="AP19" i="52"/>
  <c r="AO19" i="52" s="1"/>
  <c r="C19" i="52"/>
  <c r="AP18" i="52"/>
  <c r="AO18" i="52" s="1"/>
  <c r="C18" i="52"/>
  <c r="AJ17" i="52"/>
  <c r="AI17" i="52"/>
  <c r="AI34" i="52" s="1"/>
  <c r="AH17" i="52"/>
  <c r="AG17" i="52"/>
  <c r="AF17" i="52"/>
  <c r="AE17" i="52"/>
  <c r="AE34" i="52" s="1"/>
  <c r="AD17" i="52"/>
  <c r="AC17" i="52"/>
  <c r="AB17" i="52"/>
  <c r="AA17" i="52"/>
  <c r="AA34" i="52" s="1"/>
  <c r="Z17" i="52"/>
  <c r="Y17" i="52"/>
  <c r="X17" i="52"/>
  <c r="W17" i="52"/>
  <c r="W34" i="52" s="1"/>
  <c r="V17" i="52"/>
  <c r="U17" i="52"/>
  <c r="T17" i="52"/>
  <c r="S17" i="52"/>
  <c r="S34" i="52" s="1"/>
  <c r="R17" i="52"/>
  <c r="Q17" i="52"/>
  <c r="P17" i="52"/>
  <c r="O17" i="52"/>
  <c r="O34" i="52" s="1"/>
  <c r="N17" i="52"/>
  <c r="M17" i="52"/>
  <c r="L17" i="52"/>
  <c r="K17" i="52"/>
  <c r="K34" i="52" s="1"/>
  <c r="J17" i="52"/>
  <c r="I17" i="52"/>
  <c r="H17" i="52"/>
  <c r="G17" i="52"/>
  <c r="G34" i="52" s="1"/>
  <c r="F17" i="52"/>
  <c r="C17" i="52"/>
  <c r="AP16" i="52"/>
  <c r="AQ16" i="52" s="1"/>
  <c r="AQ6" i="52" s="1"/>
  <c r="C16" i="52"/>
  <c r="AP15" i="52"/>
  <c r="AO15" i="52" s="1"/>
  <c r="C15" i="52"/>
  <c r="AP14" i="52"/>
  <c r="AO14" i="52" s="1"/>
  <c r="C14" i="52"/>
  <c r="AP13" i="52"/>
  <c r="AO13" i="52" s="1"/>
  <c r="C13" i="52"/>
  <c r="AP12" i="52"/>
  <c r="AO12" i="52" s="1"/>
  <c r="C12" i="52"/>
  <c r="AP11" i="52"/>
  <c r="AO11" i="52" s="1"/>
  <c r="C11" i="52"/>
  <c r="AP10" i="52"/>
  <c r="AO10" i="52" s="1"/>
  <c r="C10" i="52"/>
  <c r="AP9" i="52"/>
  <c r="AO9" i="52" s="1"/>
  <c r="C9" i="52"/>
  <c r="AP8" i="52"/>
  <c r="AO8" i="52" s="1"/>
  <c r="C8" i="52"/>
  <c r="AJ7" i="52"/>
  <c r="AI7" i="52"/>
  <c r="AH7" i="52"/>
  <c r="AG7" i="52"/>
  <c r="AF7" i="52"/>
  <c r="AE7" i="52"/>
  <c r="AD7" i="52"/>
  <c r="AC7" i="52"/>
  <c r="AB7" i="52"/>
  <c r="AA7" i="52"/>
  <c r="Z7" i="52"/>
  <c r="Y7" i="52"/>
  <c r="X7" i="52"/>
  <c r="W7" i="52"/>
  <c r="V7" i="52"/>
  <c r="U7" i="52"/>
  <c r="T7" i="52"/>
  <c r="S7" i="52"/>
  <c r="R7" i="52"/>
  <c r="Q7" i="52"/>
  <c r="P7" i="52"/>
  <c r="O7" i="52"/>
  <c r="N7" i="52"/>
  <c r="M7" i="52"/>
  <c r="L7" i="52"/>
  <c r="K7" i="52"/>
  <c r="J7" i="52"/>
  <c r="I7" i="52"/>
  <c r="H7" i="52"/>
  <c r="G7" i="52"/>
  <c r="F7" i="52"/>
  <c r="C7" i="52"/>
  <c r="AY6" i="52"/>
  <c r="AX6" i="52"/>
  <c r="AW6" i="52"/>
  <c r="AV6" i="52"/>
  <c r="AU6" i="52"/>
  <c r="AT6" i="52"/>
  <c r="AS6" i="52"/>
  <c r="B6" i="52"/>
  <c r="AJ5" i="52"/>
  <c r="AI5" i="52"/>
  <c r="AH5" i="52"/>
  <c r="AG5" i="52"/>
  <c r="AF5" i="52"/>
  <c r="AE5" i="52"/>
  <c r="AD5" i="52"/>
  <c r="AC5" i="52"/>
  <c r="AB5" i="52"/>
  <c r="AA5" i="52"/>
  <c r="Z5" i="52"/>
  <c r="Y5" i="52"/>
  <c r="X5" i="52"/>
  <c r="W5" i="52"/>
  <c r="V5" i="52"/>
  <c r="U5" i="52"/>
  <c r="T5" i="52"/>
  <c r="S5" i="52"/>
  <c r="R5" i="52"/>
  <c r="Q5" i="52"/>
  <c r="P5" i="52"/>
  <c r="O5" i="52"/>
  <c r="N5" i="52"/>
  <c r="M5" i="52"/>
  <c r="L5" i="52"/>
  <c r="K5" i="52"/>
  <c r="J5" i="52"/>
  <c r="I5" i="52"/>
  <c r="H5" i="52"/>
  <c r="G5" i="52"/>
  <c r="B5" i="52"/>
  <c r="C3" i="51"/>
  <c r="C35" i="61" s="1"/>
  <c r="C89" i="51"/>
  <c r="C88" i="51"/>
  <c r="C82" i="51"/>
  <c r="C81" i="51"/>
  <c r="C80" i="51"/>
  <c r="C79" i="51"/>
  <c r="C78" i="51"/>
  <c r="C77" i="51"/>
  <c r="C76" i="51"/>
  <c r="C75" i="51"/>
  <c r="C72" i="51"/>
  <c r="C71" i="51"/>
  <c r="C70" i="51"/>
  <c r="C69" i="51"/>
  <c r="C68" i="51"/>
  <c r="C67" i="51"/>
  <c r="C66" i="51"/>
  <c r="C65" i="51"/>
  <c r="C64" i="51"/>
  <c r="C63" i="51"/>
  <c r="C62" i="51"/>
  <c r="C56" i="51"/>
  <c r="C48" i="51"/>
  <c r="C47" i="51"/>
  <c r="AP46" i="51"/>
  <c r="AO46" i="51" s="1"/>
  <c r="C46" i="51"/>
  <c r="AP45" i="51"/>
  <c r="AO45" i="51" s="1"/>
  <c r="C45" i="51"/>
  <c r="AJ44" i="51"/>
  <c r="AI44" i="51"/>
  <c r="AH44" i="51"/>
  <c r="AG44" i="51"/>
  <c r="AF44" i="51"/>
  <c r="AE44" i="51"/>
  <c r="AD44" i="51"/>
  <c r="AC44" i="51"/>
  <c r="AB44" i="51"/>
  <c r="AA44" i="51"/>
  <c r="Z44" i="51"/>
  <c r="Y44" i="51"/>
  <c r="X44" i="51"/>
  <c r="W44" i="51"/>
  <c r="V44" i="51"/>
  <c r="U44" i="51"/>
  <c r="T44" i="51"/>
  <c r="S44" i="51"/>
  <c r="R44" i="51"/>
  <c r="Q44" i="51"/>
  <c r="P44" i="51"/>
  <c r="O44" i="51"/>
  <c r="N44" i="51"/>
  <c r="M44" i="51"/>
  <c r="L44" i="51"/>
  <c r="K44" i="51"/>
  <c r="J44" i="51"/>
  <c r="I44" i="51"/>
  <c r="H44" i="51"/>
  <c r="G44" i="51"/>
  <c r="F44" i="51"/>
  <c r="C44" i="51"/>
  <c r="AP43" i="51"/>
  <c r="AO43" i="51" s="1"/>
  <c r="C43" i="51"/>
  <c r="AP42" i="51"/>
  <c r="AO42" i="51" s="1"/>
  <c r="C42" i="51"/>
  <c r="AJ41" i="51"/>
  <c r="AI41" i="51"/>
  <c r="AH41" i="51"/>
  <c r="AG41" i="51"/>
  <c r="AF41" i="51"/>
  <c r="AE41" i="51"/>
  <c r="AD41" i="51"/>
  <c r="AC41" i="51"/>
  <c r="AB41" i="51"/>
  <c r="AA41" i="51"/>
  <c r="Z41" i="51"/>
  <c r="Y41" i="51"/>
  <c r="X41" i="51"/>
  <c r="W41" i="51"/>
  <c r="V41" i="51"/>
  <c r="U41" i="51"/>
  <c r="T41" i="51"/>
  <c r="S41" i="51"/>
  <c r="R41" i="51"/>
  <c r="Q41" i="51"/>
  <c r="P41" i="51"/>
  <c r="O41" i="51"/>
  <c r="N41" i="51"/>
  <c r="M41" i="51"/>
  <c r="L41" i="51"/>
  <c r="K41" i="51"/>
  <c r="J41" i="51"/>
  <c r="I41" i="51"/>
  <c r="H41" i="51"/>
  <c r="G41" i="51"/>
  <c r="F41" i="51"/>
  <c r="C41" i="51"/>
  <c r="AP40" i="51"/>
  <c r="AO40" i="51" s="1"/>
  <c r="C40" i="51"/>
  <c r="AP39" i="51"/>
  <c r="AO39" i="51" s="1"/>
  <c r="C39" i="51"/>
  <c r="AP38" i="51"/>
  <c r="AO38" i="51" s="1"/>
  <c r="C38" i="51"/>
  <c r="AP37" i="51"/>
  <c r="AO37" i="51" s="1"/>
  <c r="C37" i="51"/>
  <c r="AJ36" i="51"/>
  <c r="AI36" i="51"/>
  <c r="AI35" i="51" s="1"/>
  <c r="AH36" i="51"/>
  <c r="AH35" i="51" s="1"/>
  <c r="AG36" i="51"/>
  <c r="AG35" i="51" s="1"/>
  <c r="AF36" i="51"/>
  <c r="AF35" i="51" s="1"/>
  <c r="AE36" i="51"/>
  <c r="AD36" i="51"/>
  <c r="AD35" i="51" s="1"/>
  <c r="AC36" i="51"/>
  <c r="AB36" i="51"/>
  <c r="AA36" i="51"/>
  <c r="Z36" i="51"/>
  <c r="Z35" i="51" s="1"/>
  <c r="Y36" i="51"/>
  <c r="Y35" i="51" s="1"/>
  <c r="X36" i="51"/>
  <c r="X35" i="51" s="1"/>
  <c r="W36" i="51"/>
  <c r="V36" i="51"/>
  <c r="V35" i="51" s="1"/>
  <c r="U36" i="51"/>
  <c r="T36" i="51"/>
  <c r="S36" i="51"/>
  <c r="S35" i="51" s="1"/>
  <c r="R36" i="51"/>
  <c r="R35" i="51" s="1"/>
  <c r="Q36" i="51"/>
  <c r="Q35" i="51" s="1"/>
  <c r="P36" i="51"/>
  <c r="P35" i="51" s="1"/>
  <c r="O36" i="51"/>
  <c r="N36" i="51"/>
  <c r="N35" i="51" s="1"/>
  <c r="M36" i="51"/>
  <c r="L36" i="51"/>
  <c r="K36" i="51"/>
  <c r="K35" i="51" s="1"/>
  <c r="J36" i="51"/>
  <c r="I36" i="51"/>
  <c r="I35" i="51" s="1"/>
  <c r="H36" i="51"/>
  <c r="H35" i="51" s="1"/>
  <c r="G36" i="51"/>
  <c r="F36" i="51"/>
  <c r="C36" i="51"/>
  <c r="C35" i="51"/>
  <c r="C34" i="51"/>
  <c r="AP33" i="51"/>
  <c r="AO33" i="51" s="1"/>
  <c r="C33" i="51"/>
  <c r="C32" i="51"/>
  <c r="AI30" i="51"/>
  <c r="AH30" i="51"/>
  <c r="AF30" i="51"/>
  <c r="AE30" i="51"/>
  <c r="AD30" i="51"/>
  <c r="AC30" i="51"/>
  <c r="AB30" i="51"/>
  <c r="AA30" i="51"/>
  <c r="Z30" i="51"/>
  <c r="Y30" i="51"/>
  <c r="X30" i="51"/>
  <c r="W30" i="51"/>
  <c r="U30" i="51"/>
  <c r="T30" i="51"/>
  <c r="S30" i="51"/>
  <c r="Q30" i="51"/>
  <c r="O30" i="51"/>
  <c r="M30" i="51"/>
  <c r="K30" i="51"/>
  <c r="I30" i="51"/>
  <c r="G30" i="51"/>
  <c r="C31" i="51"/>
  <c r="C30" i="51"/>
  <c r="AP29" i="51"/>
  <c r="AO29" i="51" s="1"/>
  <c r="C29" i="51"/>
  <c r="AP28" i="51"/>
  <c r="AO28" i="51" s="1"/>
  <c r="C28" i="51"/>
  <c r="AP27" i="51"/>
  <c r="AO27" i="51" s="1"/>
  <c r="C27" i="51"/>
  <c r="AP26" i="51"/>
  <c r="AO26" i="51" s="1"/>
  <c r="C26" i="51"/>
  <c r="AP25" i="51"/>
  <c r="AO25" i="51" s="1"/>
  <c r="C25" i="51"/>
  <c r="AP24" i="51"/>
  <c r="AO24" i="51" s="1"/>
  <c r="C24" i="51"/>
  <c r="AP23" i="51"/>
  <c r="AO23" i="51" s="1"/>
  <c r="C23" i="51"/>
  <c r="AJ22" i="51"/>
  <c r="AJ21" i="51" s="1"/>
  <c r="AI22" i="51"/>
  <c r="AI21" i="51" s="1"/>
  <c r="AH22" i="51"/>
  <c r="AH21" i="51" s="1"/>
  <c r="AG22" i="51"/>
  <c r="AG21" i="51" s="1"/>
  <c r="AF22" i="51"/>
  <c r="AF21" i="51" s="1"/>
  <c r="AE22" i="51"/>
  <c r="AE21" i="51" s="1"/>
  <c r="AD22" i="51"/>
  <c r="AD21" i="51" s="1"/>
  <c r="AC22" i="51"/>
  <c r="AC21" i="51" s="1"/>
  <c r="AB22" i="51"/>
  <c r="AB21" i="51" s="1"/>
  <c r="AA22" i="51"/>
  <c r="AA21" i="51" s="1"/>
  <c r="Z22" i="51"/>
  <c r="Z21" i="51" s="1"/>
  <c r="Y22" i="51"/>
  <c r="Y21" i="51" s="1"/>
  <c r="X22" i="51"/>
  <c r="X21" i="51" s="1"/>
  <c r="W22" i="51"/>
  <c r="W21" i="51" s="1"/>
  <c r="V22" i="51"/>
  <c r="V21" i="51" s="1"/>
  <c r="U22" i="51"/>
  <c r="U21" i="51" s="1"/>
  <c r="T22" i="51"/>
  <c r="T21" i="51" s="1"/>
  <c r="S22" i="51"/>
  <c r="S21" i="51" s="1"/>
  <c r="R22" i="51"/>
  <c r="R21" i="51" s="1"/>
  <c r="Q22" i="51"/>
  <c r="Q21" i="51" s="1"/>
  <c r="P22" i="51"/>
  <c r="P21" i="51" s="1"/>
  <c r="O22" i="51"/>
  <c r="N22" i="51"/>
  <c r="N21" i="51" s="1"/>
  <c r="M22" i="51"/>
  <c r="M21" i="51" s="1"/>
  <c r="L22" i="51"/>
  <c r="L21" i="51" s="1"/>
  <c r="K22" i="51"/>
  <c r="K21" i="51" s="1"/>
  <c r="J22" i="51"/>
  <c r="J21" i="51" s="1"/>
  <c r="I22" i="51"/>
  <c r="I21" i="51" s="1"/>
  <c r="H22" i="51"/>
  <c r="H21" i="51" s="1"/>
  <c r="G22" i="51"/>
  <c r="G21" i="51" s="1"/>
  <c r="F22" i="51"/>
  <c r="F21" i="51" s="1"/>
  <c r="C22" i="51"/>
  <c r="C21" i="51"/>
  <c r="AP20" i="51"/>
  <c r="AO20" i="51" s="1"/>
  <c r="C20" i="51"/>
  <c r="AP19" i="51"/>
  <c r="AO19" i="51" s="1"/>
  <c r="C19" i="51"/>
  <c r="AP18" i="51"/>
  <c r="AO18" i="51" s="1"/>
  <c r="C18" i="51"/>
  <c r="AJ17" i="51"/>
  <c r="AI17" i="51"/>
  <c r="AH17" i="51"/>
  <c r="AG17" i="51"/>
  <c r="AG34" i="51" s="1"/>
  <c r="AF17" i="51"/>
  <c r="AE17" i="51"/>
  <c r="AD17" i="51"/>
  <c r="AC17" i="51"/>
  <c r="AC34" i="51" s="1"/>
  <c r="AB17" i="51"/>
  <c r="AA17" i="51"/>
  <c r="Z17" i="51"/>
  <c r="Y17" i="51"/>
  <c r="Y34" i="51" s="1"/>
  <c r="X17" i="51"/>
  <c r="W17" i="51"/>
  <c r="V17" i="51"/>
  <c r="U17" i="51"/>
  <c r="U34" i="51" s="1"/>
  <c r="T17" i="51"/>
  <c r="S17" i="51"/>
  <c r="R17" i="51"/>
  <c r="Q17" i="51"/>
  <c r="Q34" i="51" s="1"/>
  <c r="P17" i="51"/>
  <c r="O17" i="51"/>
  <c r="N17" i="51"/>
  <c r="M17" i="51"/>
  <c r="M34" i="51" s="1"/>
  <c r="L17" i="51"/>
  <c r="K17" i="51"/>
  <c r="J17" i="51"/>
  <c r="I17" i="51"/>
  <c r="I34" i="51" s="1"/>
  <c r="H17" i="51"/>
  <c r="G17" i="51"/>
  <c r="F17" i="51"/>
  <c r="C17" i="51"/>
  <c r="AP16" i="51"/>
  <c r="AQ16" i="51" s="1"/>
  <c r="AQ6" i="51" s="1"/>
  <c r="C16" i="51"/>
  <c r="AP15" i="51"/>
  <c r="AO15" i="51" s="1"/>
  <c r="C15" i="51"/>
  <c r="AP14" i="51"/>
  <c r="AO14" i="51" s="1"/>
  <c r="C14" i="51"/>
  <c r="AP13" i="51"/>
  <c r="AO13" i="51" s="1"/>
  <c r="C13" i="51"/>
  <c r="AP12" i="51"/>
  <c r="AO12" i="51" s="1"/>
  <c r="C12" i="51"/>
  <c r="AP11" i="51"/>
  <c r="AO11" i="51" s="1"/>
  <c r="C11" i="51"/>
  <c r="AP10" i="51"/>
  <c r="AO10" i="51" s="1"/>
  <c r="C10" i="51"/>
  <c r="AP9" i="51"/>
  <c r="AO9" i="51" s="1"/>
  <c r="C9" i="51"/>
  <c r="AP8" i="51"/>
  <c r="AO8" i="51" s="1"/>
  <c r="C8" i="51"/>
  <c r="AJ7" i="51"/>
  <c r="AI7" i="51"/>
  <c r="AH7" i="51"/>
  <c r="AG7" i="51"/>
  <c r="AF7" i="51"/>
  <c r="AE7" i="51"/>
  <c r="AD7" i="51"/>
  <c r="AC7" i="51"/>
  <c r="AB7" i="51"/>
  <c r="AA7" i="51"/>
  <c r="Z7" i="51"/>
  <c r="Y7" i="51"/>
  <c r="X7" i="51"/>
  <c r="W7" i="51"/>
  <c r="V7" i="51"/>
  <c r="U7" i="51"/>
  <c r="T7" i="51"/>
  <c r="S7" i="51"/>
  <c r="R7" i="51"/>
  <c r="Q7" i="51"/>
  <c r="P7" i="51"/>
  <c r="O7" i="51"/>
  <c r="N7" i="51"/>
  <c r="M7" i="51"/>
  <c r="L7" i="51"/>
  <c r="K7" i="51"/>
  <c r="J7" i="51"/>
  <c r="I7" i="51"/>
  <c r="H7" i="51"/>
  <c r="G7" i="51"/>
  <c r="F7" i="51"/>
  <c r="C7" i="51"/>
  <c r="AY6" i="51"/>
  <c r="AX6" i="51"/>
  <c r="AW6" i="51"/>
  <c r="AV6" i="51"/>
  <c r="AU6" i="51"/>
  <c r="AT6" i="51"/>
  <c r="AS6" i="51"/>
  <c r="B6" i="51"/>
  <c r="AJ5" i="51"/>
  <c r="AI5" i="51"/>
  <c r="AH5" i="51"/>
  <c r="AG5" i="51"/>
  <c r="AF5" i="51"/>
  <c r="AE5" i="51"/>
  <c r="AD5" i="51"/>
  <c r="AC5" i="51"/>
  <c r="AB5" i="51"/>
  <c r="AA5" i="51"/>
  <c r="Z5" i="51"/>
  <c r="Y5" i="51"/>
  <c r="X5" i="51"/>
  <c r="W5" i="51"/>
  <c r="V5" i="51"/>
  <c r="U5" i="51"/>
  <c r="T5" i="51"/>
  <c r="S5" i="51"/>
  <c r="R5" i="51"/>
  <c r="Q5" i="51"/>
  <c r="P5" i="51"/>
  <c r="O5" i="51"/>
  <c r="N5" i="51"/>
  <c r="M5" i="51"/>
  <c r="L5" i="51"/>
  <c r="K5" i="51"/>
  <c r="J5" i="51"/>
  <c r="I5" i="51"/>
  <c r="H5" i="51"/>
  <c r="G5" i="51"/>
  <c r="B5" i="51"/>
  <c r="C100" i="50"/>
  <c r="C99" i="50"/>
  <c r="C98" i="50"/>
  <c r="C97" i="50"/>
  <c r="C96" i="50"/>
  <c r="C95" i="50"/>
  <c r="C94" i="50"/>
  <c r="C93" i="50"/>
  <c r="C92" i="50"/>
  <c r="C91" i="50"/>
  <c r="C90" i="50"/>
  <c r="C3" i="50"/>
  <c r="C34" i="61" s="1"/>
  <c r="C89" i="50"/>
  <c r="C88" i="50"/>
  <c r="C82" i="50"/>
  <c r="C81" i="50"/>
  <c r="C80" i="50"/>
  <c r="C79" i="50"/>
  <c r="C78" i="50"/>
  <c r="C77" i="50"/>
  <c r="C76" i="50"/>
  <c r="C75" i="50"/>
  <c r="C72" i="50"/>
  <c r="C71" i="50"/>
  <c r="C70" i="50"/>
  <c r="C69" i="50"/>
  <c r="C68" i="50"/>
  <c r="C67" i="50"/>
  <c r="C66" i="50"/>
  <c r="C65" i="50"/>
  <c r="C64" i="50"/>
  <c r="C63" i="50"/>
  <c r="C62" i="50"/>
  <c r="C56" i="50"/>
  <c r="C48" i="50"/>
  <c r="C47" i="50"/>
  <c r="AP46" i="50"/>
  <c r="AO46" i="50" s="1"/>
  <c r="C46" i="50"/>
  <c r="AP45" i="50"/>
  <c r="AO45" i="50" s="1"/>
  <c r="C45" i="50"/>
  <c r="AJ44" i="50"/>
  <c r="AI44" i="50"/>
  <c r="AH44" i="50"/>
  <c r="AG44" i="50"/>
  <c r="AF44" i="50"/>
  <c r="AE44" i="50"/>
  <c r="AD44" i="50"/>
  <c r="AC44" i="50"/>
  <c r="AB44" i="50"/>
  <c r="AA44" i="50"/>
  <c r="Z44" i="50"/>
  <c r="Y44" i="50"/>
  <c r="X44" i="50"/>
  <c r="W44" i="50"/>
  <c r="V44" i="50"/>
  <c r="U44" i="50"/>
  <c r="T44" i="50"/>
  <c r="S44" i="50"/>
  <c r="R44" i="50"/>
  <c r="Q44" i="50"/>
  <c r="P44" i="50"/>
  <c r="O44" i="50"/>
  <c r="N44" i="50"/>
  <c r="M44" i="50"/>
  <c r="L44" i="50"/>
  <c r="K44" i="50"/>
  <c r="J44" i="50"/>
  <c r="I44" i="50"/>
  <c r="H44" i="50"/>
  <c r="G44" i="50"/>
  <c r="F44" i="50"/>
  <c r="C44" i="50"/>
  <c r="AP43" i="50"/>
  <c r="AO43" i="50" s="1"/>
  <c r="C43" i="50"/>
  <c r="AP42" i="50"/>
  <c r="AO42" i="50" s="1"/>
  <c r="C42" i="50"/>
  <c r="AJ41" i="50"/>
  <c r="AI41" i="50"/>
  <c r="AH41" i="50"/>
  <c r="AG41" i="50"/>
  <c r="AF41" i="50"/>
  <c r="AE41" i="50"/>
  <c r="AD41" i="50"/>
  <c r="AC41" i="50"/>
  <c r="AB41" i="50"/>
  <c r="AA41" i="50"/>
  <c r="Z41" i="50"/>
  <c r="Y41" i="50"/>
  <c r="X41" i="50"/>
  <c r="W41" i="50"/>
  <c r="V41" i="50"/>
  <c r="U41" i="50"/>
  <c r="T41" i="50"/>
  <c r="S41" i="50"/>
  <c r="R41" i="50"/>
  <c r="Q41" i="50"/>
  <c r="P41" i="50"/>
  <c r="O41" i="50"/>
  <c r="N41" i="50"/>
  <c r="M41" i="50"/>
  <c r="L41" i="50"/>
  <c r="K41" i="50"/>
  <c r="J41" i="50"/>
  <c r="I41" i="50"/>
  <c r="H41" i="50"/>
  <c r="G41" i="50"/>
  <c r="F41" i="50"/>
  <c r="C41" i="50"/>
  <c r="AP40" i="50"/>
  <c r="AO40" i="50" s="1"/>
  <c r="C40" i="50"/>
  <c r="AP39" i="50"/>
  <c r="AO39" i="50" s="1"/>
  <c r="C39" i="50"/>
  <c r="AP38" i="50"/>
  <c r="AO38" i="50" s="1"/>
  <c r="C38" i="50"/>
  <c r="AP37" i="50"/>
  <c r="AO37" i="50" s="1"/>
  <c r="C37" i="50"/>
  <c r="AJ36" i="50"/>
  <c r="AI36" i="50"/>
  <c r="AH36" i="50"/>
  <c r="AH35" i="50" s="1"/>
  <c r="AG36" i="50"/>
  <c r="AG35" i="50" s="1"/>
  <c r="AF36" i="50"/>
  <c r="AF35" i="50" s="1"/>
  <c r="AE36" i="50"/>
  <c r="AE35" i="50" s="1"/>
  <c r="AD36" i="50"/>
  <c r="AC36" i="50"/>
  <c r="AC35" i="50" s="1"/>
  <c r="AB36" i="50"/>
  <c r="AA36" i="50"/>
  <c r="Z36" i="50"/>
  <c r="Z35" i="50" s="1"/>
  <c r="Y36" i="50"/>
  <c r="X36" i="50"/>
  <c r="X35" i="50" s="1"/>
  <c r="W36" i="50"/>
  <c r="W35" i="50" s="1"/>
  <c r="V36" i="50"/>
  <c r="U36" i="50"/>
  <c r="U35" i="50" s="1"/>
  <c r="T36" i="50"/>
  <c r="S36" i="50"/>
  <c r="R36" i="50"/>
  <c r="R35" i="50" s="1"/>
  <c r="Q36" i="50"/>
  <c r="P36" i="50"/>
  <c r="P35" i="50" s="1"/>
  <c r="O36" i="50"/>
  <c r="O35" i="50" s="1"/>
  <c r="N36" i="50"/>
  <c r="M36" i="50"/>
  <c r="M35" i="50" s="1"/>
  <c r="L36" i="50"/>
  <c r="K36" i="50"/>
  <c r="J36" i="50"/>
  <c r="J35" i="50" s="1"/>
  <c r="I36" i="50"/>
  <c r="I35" i="50" s="1"/>
  <c r="H36" i="50"/>
  <c r="H35" i="50" s="1"/>
  <c r="G36" i="50"/>
  <c r="G35" i="50" s="1"/>
  <c r="F36" i="50"/>
  <c r="C36" i="50"/>
  <c r="C35" i="50"/>
  <c r="C34" i="50"/>
  <c r="AP33" i="50"/>
  <c r="AO33" i="50" s="1"/>
  <c r="C33" i="50"/>
  <c r="C32" i="50"/>
  <c r="AJ30" i="50"/>
  <c r="AI30" i="50"/>
  <c r="AG30" i="50"/>
  <c r="AE30" i="50"/>
  <c r="AD30" i="50"/>
  <c r="AC30" i="50"/>
  <c r="AB30" i="50"/>
  <c r="AA30" i="50"/>
  <c r="Z30" i="50"/>
  <c r="Y30" i="50"/>
  <c r="W30" i="50"/>
  <c r="V30" i="50"/>
  <c r="U30" i="50"/>
  <c r="S30" i="50"/>
  <c r="R30" i="50"/>
  <c r="Q30" i="50"/>
  <c r="O30" i="50"/>
  <c r="M30" i="50"/>
  <c r="L30" i="50"/>
  <c r="J30" i="50"/>
  <c r="H30" i="50"/>
  <c r="C31" i="50"/>
  <c r="C30" i="50"/>
  <c r="AP29" i="50"/>
  <c r="AO29" i="50" s="1"/>
  <c r="C29" i="50"/>
  <c r="AP28" i="50"/>
  <c r="AO28" i="50" s="1"/>
  <c r="C28" i="50"/>
  <c r="AP27" i="50"/>
  <c r="AO27" i="50" s="1"/>
  <c r="C27" i="50"/>
  <c r="AP26" i="50"/>
  <c r="AO26" i="50" s="1"/>
  <c r="C26" i="50"/>
  <c r="AP25" i="50"/>
  <c r="AO25" i="50" s="1"/>
  <c r="C25" i="50"/>
  <c r="AP24" i="50"/>
  <c r="AO24" i="50" s="1"/>
  <c r="C24" i="50"/>
  <c r="AP23" i="50"/>
  <c r="AO23" i="50" s="1"/>
  <c r="C23" i="50"/>
  <c r="AJ22" i="50"/>
  <c r="AI22" i="50"/>
  <c r="AI21" i="50" s="1"/>
  <c r="AH22" i="50"/>
  <c r="AH21" i="50" s="1"/>
  <c r="AG22" i="50"/>
  <c r="AG21" i="50" s="1"/>
  <c r="AF22" i="50"/>
  <c r="AF21" i="50" s="1"/>
  <c r="AE22" i="50"/>
  <c r="AE21" i="50" s="1"/>
  <c r="AD22" i="50"/>
  <c r="AD21" i="50" s="1"/>
  <c r="AC22" i="50"/>
  <c r="AB22" i="50"/>
  <c r="AB21" i="50" s="1"/>
  <c r="AA22" i="50"/>
  <c r="AA21" i="50" s="1"/>
  <c r="Z22" i="50"/>
  <c r="Z21" i="50" s="1"/>
  <c r="Y22" i="50"/>
  <c r="Y21" i="50" s="1"/>
  <c r="X22" i="50"/>
  <c r="X21" i="50" s="1"/>
  <c r="W22" i="50"/>
  <c r="W21" i="50" s="1"/>
  <c r="V22" i="50"/>
  <c r="V21" i="50" s="1"/>
  <c r="U22" i="50"/>
  <c r="U21" i="50" s="1"/>
  <c r="T22" i="50"/>
  <c r="T21" i="50" s="1"/>
  <c r="S22" i="50"/>
  <c r="S21" i="50" s="1"/>
  <c r="R22" i="50"/>
  <c r="R21" i="50" s="1"/>
  <c r="Q22" i="50"/>
  <c r="Q21" i="50" s="1"/>
  <c r="P22" i="50"/>
  <c r="P21" i="50" s="1"/>
  <c r="O22" i="50"/>
  <c r="O21" i="50" s="1"/>
  <c r="N22" i="50"/>
  <c r="N21" i="50" s="1"/>
  <c r="M22" i="50"/>
  <c r="M21" i="50" s="1"/>
  <c r="L22" i="50"/>
  <c r="L21" i="50" s="1"/>
  <c r="K22" i="50"/>
  <c r="K21" i="50" s="1"/>
  <c r="J22" i="50"/>
  <c r="J21" i="50" s="1"/>
  <c r="I22" i="50"/>
  <c r="I21" i="50" s="1"/>
  <c r="H22" i="50"/>
  <c r="H21" i="50" s="1"/>
  <c r="G22" i="50"/>
  <c r="G21" i="50" s="1"/>
  <c r="F22" i="50"/>
  <c r="F21" i="50" s="1"/>
  <c r="C22" i="50"/>
  <c r="C21" i="50"/>
  <c r="AP20" i="50"/>
  <c r="AO20" i="50" s="1"/>
  <c r="C20" i="50"/>
  <c r="AP19" i="50"/>
  <c r="C19" i="50"/>
  <c r="AP18" i="50"/>
  <c r="AO18" i="50" s="1"/>
  <c r="C18" i="50"/>
  <c r="AJ17" i="50"/>
  <c r="AI17" i="50"/>
  <c r="AI34" i="50" s="1"/>
  <c r="AH17" i="50"/>
  <c r="AG17" i="50"/>
  <c r="AF17" i="50"/>
  <c r="AE17" i="50"/>
  <c r="AE34" i="50" s="1"/>
  <c r="AD17" i="50"/>
  <c r="AC17" i="50"/>
  <c r="AB17" i="50"/>
  <c r="AA17" i="50"/>
  <c r="AA34" i="50" s="1"/>
  <c r="Z17" i="50"/>
  <c r="Y17" i="50"/>
  <c r="X17" i="50"/>
  <c r="W17" i="50"/>
  <c r="W34" i="50" s="1"/>
  <c r="V17" i="50"/>
  <c r="U17" i="50"/>
  <c r="T17" i="50"/>
  <c r="S17" i="50"/>
  <c r="S34" i="50" s="1"/>
  <c r="R17" i="50"/>
  <c r="Q17" i="50"/>
  <c r="P17" i="50"/>
  <c r="O17" i="50"/>
  <c r="O34" i="50" s="1"/>
  <c r="N17" i="50"/>
  <c r="M17" i="50"/>
  <c r="L17" i="50"/>
  <c r="K17" i="50"/>
  <c r="K34" i="50" s="1"/>
  <c r="J17" i="50"/>
  <c r="I17" i="50"/>
  <c r="H17" i="50"/>
  <c r="G17" i="50"/>
  <c r="G34" i="50" s="1"/>
  <c r="F17" i="50"/>
  <c r="C17" i="50"/>
  <c r="AQ16" i="50"/>
  <c r="AQ6" i="50" s="1"/>
  <c r="AP16" i="50"/>
  <c r="C16" i="50"/>
  <c r="AP15" i="50"/>
  <c r="AO15" i="50" s="1"/>
  <c r="C15" i="50"/>
  <c r="AP14" i="50"/>
  <c r="AO14" i="50" s="1"/>
  <c r="C14" i="50"/>
  <c r="AP13" i="50"/>
  <c r="AO13" i="50" s="1"/>
  <c r="C13" i="50"/>
  <c r="AP12" i="50"/>
  <c r="AO12" i="50" s="1"/>
  <c r="C12" i="50"/>
  <c r="AP11" i="50"/>
  <c r="AO11" i="50" s="1"/>
  <c r="C11" i="50"/>
  <c r="AP10" i="50"/>
  <c r="AO10" i="50" s="1"/>
  <c r="C10" i="50"/>
  <c r="AP9" i="50"/>
  <c r="AO9" i="50" s="1"/>
  <c r="C9" i="50"/>
  <c r="AP8" i="50"/>
  <c r="AO8" i="50" s="1"/>
  <c r="C8" i="50"/>
  <c r="AJ7" i="50"/>
  <c r="AI7" i="50"/>
  <c r="AH7" i="50"/>
  <c r="AG7" i="50"/>
  <c r="AF7" i="50"/>
  <c r="AE7" i="50"/>
  <c r="AD7" i="50"/>
  <c r="AC7" i="50"/>
  <c r="AB7" i="50"/>
  <c r="AA7" i="50"/>
  <c r="Z7" i="50"/>
  <c r="Y7" i="50"/>
  <c r="X7" i="50"/>
  <c r="W7" i="50"/>
  <c r="V7" i="50"/>
  <c r="U7" i="50"/>
  <c r="T7" i="50"/>
  <c r="S7" i="50"/>
  <c r="R7" i="50"/>
  <c r="Q7" i="50"/>
  <c r="P7" i="50"/>
  <c r="O7" i="50"/>
  <c r="N7" i="50"/>
  <c r="M7" i="50"/>
  <c r="L7" i="50"/>
  <c r="K7" i="50"/>
  <c r="J7" i="50"/>
  <c r="I7" i="50"/>
  <c r="H7" i="50"/>
  <c r="G7" i="50"/>
  <c r="F7" i="50"/>
  <c r="C7" i="50"/>
  <c r="AY6" i="50"/>
  <c r="AX6" i="50"/>
  <c r="AW6" i="50"/>
  <c r="AV6" i="50"/>
  <c r="AU6" i="50"/>
  <c r="AT6" i="50"/>
  <c r="AS6" i="50"/>
  <c r="B6" i="50"/>
  <c r="AJ5" i="50"/>
  <c r="AI5" i="50"/>
  <c r="AH5" i="50"/>
  <c r="AG5" i="50"/>
  <c r="AF5" i="50"/>
  <c r="AE5" i="50"/>
  <c r="AD5" i="50"/>
  <c r="AC5" i="50"/>
  <c r="AB5" i="50"/>
  <c r="AA5" i="50"/>
  <c r="Z5" i="50"/>
  <c r="Y5" i="50"/>
  <c r="X5" i="50"/>
  <c r="W5" i="50"/>
  <c r="V5" i="50"/>
  <c r="U5" i="50"/>
  <c r="T5" i="50"/>
  <c r="S5" i="50"/>
  <c r="R5" i="50"/>
  <c r="Q5" i="50"/>
  <c r="P5" i="50"/>
  <c r="O5" i="50"/>
  <c r="N5" i="50"/>
  <c r="M5" i="50"/>
  <c r="L5" i="50"/>
  <c r="K5" i="50"/>
  <c r="J5" i="50"/>
  <c r="I5" i="50"/>
  <c r="H5" i="50"/>
  <c r="G5" i="50"/>
  <c r="B5" i="50"/>
  <c r="C100" i="49"/>
  <c r="C99" i="49"/>
  <c r="C98" i="49"/>
  <c r="C97" i="49"/>
  <c r="C96" i="49"/>
  <c r="C95" i="49"/>
  <c r="C94" i="49"/>
  <c r="C93" i="49"/>
  <c r="C92" i="49"/>
  <c r="C91" i="49"/>
  <c r="C90" i="49"/>
  <c r="C3" i="49"/>
  <c r="C33" i="61" s="1"/>
  <c r="C89" i="49"/>
  <c r="C88" i="49"/>
  <c r="C82" i="49"/>
  <c r="C81" i="49"/>
  <c r="C80" i="49"/>
  <c r="C79" i="49"/>
  <c r="C78" i="49"/>
  <c r="C77" i="49"/>
  <c r="C76" i="49"/>
  <c r="C75" i="49"/>
  <c r="C72" i="49"/>
  <c r="C71" i="49"/>
  <c r="C70" i="49"/>
  <c r="C69" i="49"/>
  <c r="C68" i="49"/>
  <c r="C67" i="49"/>
  <c r="C66" i="49"/>
  <c r="C65" i="49"/>
  <c r="C64" i="49"/>
  <c r="C63" i="49"/>
  <c r="C62" i="49"/>
  <c r="C56" i="49"/>
  <c r="C48" i="49"/>
  <c r="C47" i="49"/>
  <c r="AP46" i="49"/>
  <c r="AO46" i="49" s="1"/>
  <c r="C46" i="49"/>
  <c r="AP45" i="49"/>
  <c r="AO45" i="49" s="1"/>
  <c r="C45" i="49"/>
  <c r="AJ44" i="49"/>
  <c r="AI44" i="49"/>
  <c r="AH44" i="49"/>
  <c r="AG44" i="49"/>
  <c r="AF44" i="49"/>
  <c r="AE44" i="49"/>
  <c r="AD44" i="49"/>
  <c r="AC44" i="49"/>
  <c r="AB44" i="49"/>
  <c r="AA44" i="49"/>
  <c r="Z44" i="49"/>
  <c r="Y44" i="49"/>
  <c r="X44" i="49"/>
  <c r="W44" i="49"/>
  <c r="V44" i="49"/>
  <c r="U44" i="49"/>
  <c r="T44" i="49"/>
  <c r="S44" i="49"/>
  <c r="R44" i="49"/>
  <c r="Q44" i="49"/>
  <c r="P44" i="49"/>
  <c r="O44" i="49"/>
  <c r="N44" i="49"/>
  <c r="M44" i="49"/>
  <c r="L44" i="49"/>
  <c r="K44" i="49"/>
  <c r="J44" i="49"/>
  <c r="I44" i="49"/>
  <c r="H44" i="49"/>
  <c r="G44" i="49"/>
  <c r="F44" i="49"/>
  <c r="C44" i="49"/>
  <c r="AP43" i="49"/>
  <c r="AO43" i="49" s="1"/>
  <c r="C43" i="49"/>
  <c r="AP42" i="49"/>
  <c r="AO42" i="49" s="1"/>
  <c r="C42" i="49"/>
  <c r="AJ41" i="49"/>
  <c r="AI41" i="49"/>
  <c r="AH41" i="49"/>
  <c r="AG41" i="49"/>
  <c r="AF41" i="49"/>
  <c r="AE41" i="49"/>
  <c r="AD41" i="49"/>
  <c r="AC41" i="49"/>
  <c r="AB41" i="49"/>
  <c r="AA41" i="49"/>
  <c r="Z41" i="49"/>
  <c r="Y41" i="49"/>
  <c r="X41" i="49"/>
  <c r="W41" i="49"/>
  <c r="V41" i="49"/>
  <c r="U41" i="49"/>
  <c r="T41" i="49"/>
  <c r="S41" i="49"/>
  <c r="R41" i="49"/>
  <c r="Q41" i="49"/>
  <c r="P41" i="49"/>
  <c r="O41" i="49"/>
  <c r="N41" i="49"/>
  <c r="M41" i="49"/>
  <c r="L41" i="49"/>
  <c r="K41" i="49"/>
  <c r="J41" i="49"/>
  <c r="I41" i="49"/>
  <c r="H41" i="49"/>
  <c r="G41" i="49"/>
  <c r="F41" i="49"/>
  <c r="C41" i="49"/>
  <c r="AP40" i="49"/>
  <c r="AO40" i="49" s="1"/>
  <c r="C40" i="49"/>
  <c r="AP39" i="49"/>
  <c r="AO39" i="49" s="1"/>
  <c r="C39" i="49"/>
  <c r="AP38" i="49"/>
  <c r="AO38" i="49" s="1"/>
  <c r="C38" i="49"/>
  <c r="AP37" i="49"/>
  <c r="AO37" i="49" s="1"/>
  <c r="C37" i="49"/>
  <c r="AJ36" i="49"/>
  <c r="AI36" i="49"/>
  <c r="AH36" i="49"/>
  <c r="AG36" i="49"/>
  <c r="AG35" i="49" s="1"/>
  <c r="AF36" i="49"/>
  <c r="AF35" i="49" s="1"/>
  <c r="AE36" i="49"/>
  <c r="AD36" i="49"/>
  <c r="AC36" i="49"/>
  <c r="AC35" i="49" s="1"/>
  <c r="AB36" i="49"/>
  <c r="AA36" i="49"/>
  <c r="Z36" i="49"/>
  <c r="Z35" i="49" s="1"/>
  <c r="Y36" i="49"/>
  <c r="Y35" i="49" s="1"/>
  <c r="X36" i="49"/>
  <c r="X35" i="49" s="1"/>
  <c r="W36" i="49"/>
  <c r="W35" i="49" s="1"/>
  <c r="V36" i="49"/>
  <c r="U36" i="49"/>
  <c r="U35" i="49" s="1"/>
  <c r="T36" i="49"/>
  <c r="S36" i="49"/>
  <c r="R36" i="49"/>
  <c r="R35" i="49" s="1"/>
  <c r="Q36" i="49"/>
  <c r="Q35" i="49" s="1"/>
  <c r="P36" i="49"/>
  <c r="P35" i="49" s="1"/>
  <c r="O36" i="49"/>
  <c r="O35" i="49" s="1"/>
  <c r="N36" i="49"/>
  <c r="M36" i="49"/>
  <c r="M35" i="49" s="1"/>
  <c r="L36" i="49"/>
  <c r="K36" i="49"/>
  <c r="J36" i="49"/>
  <c r="J35" i="49" s="1"/>
  <c r="I36" i="49"/>
  <c r="I35" i="49" s="1"/>
  <c r="H36" i="49"/>
  <c r="H35" i="49" s="1"/>
  <c r="G36" i="49"/>
  <c r="G35" i="49" s="1"/>
  <c r="F36" i="49"/>
  <c r="C36" i="49"/>
  <c r="C35" i="49"/>
  <c r="C34" i="49"/>
  <c r="AP33" i="49"/>
  <c r="AO33" i="49" s="1"/>
  <c r="C33" i="49"/>
  <c r="C32" i="49"/>
  <c r="AJ30" i="49"/>
  <c r="AI30" i="49"/>
  <c r="C31" i="49"/>
  <c r="C30" i="49"/>
  <c r="AP29" i="49"/>
  <c r="AO29" i="49" s="1"/>
  <c r="C29" i="49"/>
  <c r="AP28" i="49"/>
  <c r="AO28" i="49" s="1"/>
  <c r="C28" i="49"/>
  <c r="AP27" i="49"/>
  <c r="AO27" i="49" s="1"/>
  <c r="C27" i="49"/>
  <c r="AP26" i="49"/>
  <c r="AO26" i="49" s="1"/>
  <c r="C26" i="49"/>
  <c r="AP25" i="49"/>
  <c r="AO25" i="49" s="1"/>
  <c r="C25" i="49"/>
  <c r="AP24" i="49"/>
  <c r="AO24" i="49" s="1"/>
  <c r="C24" i="49"/>
  <c r="AP23" i="49"/>
  <c r="AO23" i="49" s="1"/>
  <c r="C23" i="49"/>
  <c r="AJ22" i="49"/>
  <c r="AI22" i="49"/>
  <c r="AI21" i="49" s="1"/>
  <c r="AH22" i="49"/>
  <c r="AH21" i="49" s="1"/>
  <c r="AG22" i="49"/>
  <c r="AG21" i="49" s="1"/>
  <c r="AF22" i="49"/>
  <c r="AF21" i="49" s="1"/>
  <c r="AE22" i="49"/>
  <c r="AE21" i="49" s="1"/>
  <c r="AD22" i="49"/>
  <c r="AD21" i="49" s="1"/>
  <c r="AC22" i="49"/>
  <c r="AC21" i="49" s="1"/>
  <c r="AB22" i="49"/>
  <c r="AA22" i="49"/>
  <c r="AA21" i="49" s="1"/>
  <c r="Z22" i="49"/>
  <c r="Z21" i="49" s="1"/>
  <c r="Y22" i="49"/>
  <c r="Y21" i="49" s="1"/>
  <c r="X22" i="49"/>
  <c r="X21" i="49" s="1"/>
  <c r="W22" i="49"/>
  <c r="W21" i="49" s="1"/>
  <c r="V22" i="49"/>
  <c r="V21" i="49" s="1"/>
  <c r="U22" i="49"/>
  <c r="U21" i="49" s="1"/>
  <c r="T22" i="49"/>
  <c r="T21" i="49" s="1"/>
  <c r="S22" i="49"/>
  <c r="R22" i="49"/>
  <c r="R21" i="49" s="1"/>
  <c r="Q22" i="49"/>
  <c r="Q21" i="49" s="1"/>
  <c r="P22" i="49"/>
  <c r="P21" i="49" s="1"/>
  <c r="O22" i="49"/>
  <c r="O21" i="49" s="1"/>
  <c r="N22" i="49"/>
  <c r="N21" i="49" s="1"/>
  <c r="M22" i="49"/>
  <c r="M21" i="49" s="1"/>
  <c r="L22" i="49"/>
  <c r="L21" i="49" s="1"/>
  <c r="K22" i="49"/>
  <c r="K21" i="49" s="1"/>
  <c r="J22" i="49"/>
  <c r="J21" i="49" s="1"/>
  <c r="I22" i="49"/>
  <c r="I21" i="49" s="1"/>
  <c r="H22" i="49"/>
  <c r="H21" i="49" s="1"/>
  <c r="G22" i="49"/>
  <c r="G21" i="49" s="1"/>
  <c r="F22" i="49"/>
  <c r="F21" i="49" s="1"/>
  <c r="C22" i="49"/>
  <c r="C21" i="49"/>
  <c r="AP20" i="49"/>
  <c r="AO20" i="49" s="1"/>
  <c r="C20" i="49"/>
  <c r="AP19" i="49"/>
  <c r="AO19" i="49" s="1"/>
  <c r="C19" i="49"/>
  <c r="AP18" i="49"/>
  <c r="AO18" i="49" s="1"/>
  <c r="C18" i="49"/>
  <c r="AJ17" i="49"/>
  <c r="AI17" i="49"/>
  <c r="AI34" i="49" s="1"/>
  <c r="AH17" i="49"/>
  <c r="AH34" i="49" s="1"/>
  <c r="AG17" i="49"/>
  <c r="AF17" i="49"/>
  <c r="AE17" i="49"/>
  <c r="AE34" i="49" s="1"/>
  <c r="AD17" i="49"/>
  <c r="AD34" i="49" s="1"/>
  <c r="AC17" i="49"/>
  <c r="AB17" i="49"/>
  <c r="AA17" i="49"/>
  <c r="AA34" i="49" s="1"/>
  <c r="Z17" i="49"/>
  <c r="Z34" i="49" s="1"/>
  <c r="Y17" i="49"/>
  <c r="X17" i="49"/>
  <c r="W17" i="49"/>
  <c r="W34" i="49" s="1"/>
  <c r="V17" i="49"/>
  <c r="V34" i="49" s="1"/>
  <c r="U17" i="49"/>
  <c r="T17" i="49"/>
  <c r="S17" i="49"/>
  <c r="S34" i="49" s="1"/>
  <c r="R17" i="49"/>
  <c r="R34" i="49" s="1"/>
  <c r="Q17" i="49"/>
  <c r="P17" i="49"/>
  <c r="O17" i="49"/>
  <c r="O34" i="49" s="1"/>
  <c r="N17" i="49"/>
  <c r="N34" i="49" s="1"/>
  <c r="M17" i="49"/>
  <c r="L17" i="49"/>
  <c r="K17" i="49"/>
  <c r="K34" i="49" s="1"/>
  <c r="J17" i="49"/>
  <c r="J34" i="49" s="1"/>
  <c r="I17" i="49"/>
  <c r="H17" i="49"/>
  <c r="G17" i="49"/>
  <c r="G34" i="49" s="1"/>
  <c r="F17" i="49"/>
  <c r="F34" i="49" s="1"/>
  <c r="C17" i="49"/>
  <c r="AP16" i="49"/>
  <c r="AQ16" i="49" s="1"/>
  <c r="AQ6" i="49" s="1"/>
  <c r="C16" i="49"/>
  <c r="AP15" i="49"/>
  <c r="AO15" i="49" s="1"/>
  <c r="C15" i="49"/>
  <c r="AP14" i="49"/>
  <c r="AO14" i="49" s="1"/>
  <c r="C14" i="49"/>
  <c r="AP13" i="49"/>
  <c r="AO13" i="49" s="1"/>
  <c r="C13" i="49"/>
  <c r="AP12" i="49"/>
  <c r="AO12" i="49" s="1"/>
  <c r="C12" i="49"/>
  <c r="AP11" i="49"/>
  <c r="AO11" i="49" s="1"/>
  <c r="C11" i="49"/>
  <c r="AP10" i="49"/>
  <c r="AO10" i="49" s="1"/>
  <c r="C10" i="49"/>
  <c r="AP9" i="49"/>
  <c r="AO9" i="49" s="1"/>
  <c r="C9" i="49"/>
  <c r="AP8" i="49"/>
  <c r="AO8" i="49" s="1"/>
  <c r="C8" i="49"/>
  <c r="AJ7" i="49"/>
  <c r="AI7" i="49"/>
  <c r="AH7" i="49"/>
  <c r="AG7" i="49"/>
  <c r="AF7" i="49"/>
  <c r="AE7" i="49"/>
  <c r="AD7" i="49"/>
  <c r="AC7" i="49"/>
  <c r="AB7" i="49"/>
  <c r="AA7" i="49"/>
  <c r="Z7" i="49"/>
  <c r="Y7" i="49"/>
  <c r="X7" i="49"/>
  <c r="W7" i="49"/>
  <c r="V7" i="49"/>
  <c r="U7" i="49"/>
  <c r="T7" i="49"/>
  <c r="S7" i="49"/>
  <c r="R7" i="49"/>
  <c r="Q7" i="49"/>
  <c r="P7" i="49"/>
  <c r="O7" i="49"/>
  <c r="N7" i="49"/>
  <c r="M7" i="49"/>
  <c r="L7" i="49"/>
  <c r="K7" i="49"/>
  <c r="J7" i="49"/>
  <c r="I7" i="49"/>
  <c r="H7" i="49"/>
  <c r="G7" i="49"/>
  <c r="F7" i="49"/>
  <c r="C7" i="49"/>
  <c r="AY6" i="49"/>
  <c r="AX6" i="49"/>
  <c r="AW6" i="49"/>
  <c r="AV6" i="49"/>
  <c r="AU6" i="49"/>
  <c r="AT6" i="49"/>
  <c r="AS6" i="49"/>
  <c r="B6" i="49"/>
  <c r="AJ5" i="49"/>
  <c r="AI5" i="49"/>
  <c r="AH5" i="49"/>
  <c r="AG5" i="49"/>
  <c r="AF5" i="49"/>
  <c r="AE5" i="49"/>
  <c r="AD5" i="49"/>
  <c r="AC5" i="49"/>
  <c r="AB5" i="49"/>
  <c r="AA5" i="49"/>
  <c r="Z5" i="49"/>
  <c r="Y5" i="49"/>
  <c r="X5" i="49"/>
  <c r="W5" i="49"/>
  <c r="V5" i="49"/>
  <c r="U5" i="49"/>
  <c r="T5" i="49"/>
  <c r="S5" i="49"/>
  <c r="R5" i="49"/>
  <c r="Q5" i="49"/>
  <c r="P5" i="49"/>
  <c r="O5" i="49"/>
  <c r="N5" i="49"/>
  <c r="M5" i="49"/>
  <c r="L5" i="49"/>
  <c r="K5" i="49"/>
  <c r="J5" i="49"/>
  <c r="I5" i="49"/>
  <c r="H5" i="49"/>
  <c r="G5" i="49"/>
  <c r="B5" i="49"/>
  <c r="C100" i="48"/>
  <c r="C99" i="48"/>
  <c r="C98" i="48"/>
  <c r="C97" i="48"/>
  <c r="C96" i="48"/>
  <c r="C95" i="48"/>
  <c r="C94" i="48"/>
  <c r="C93" i="48"/>
  <c r="C92" i="48"/>
  <c r="C91" i="48"/>
  <c r="C90" i="48"/>
  <c r="C3" i="48"/>
  <c r="C32" i="61" s="1"/>
  <c r="C89" i="48"/>
  <c r="C88" i="48"/>
  <c r="C82" i="48"/>
  <c r="C81" i="48"/>
  <c r="C80" i="48"/>
  <c r="C79" i="48"/>
  <c r="C78" i="48"/>
  <c r="C77" i="48"/>
  <c r="C76" i="48"/>
  <c r="C75" i="48"/>
  <c r="C72" i="48"/>
  <c r="C71" i="48"/>
  <c r="C70" i="48"/>
  <c r="C69" i="48"/>
  <c r="C68" i="48"/>
  <c r="C67" i="48"/>
  <c r="C66" i="48"/>
  <c r="C65" i="48"/>
  <c r="C64" i="48"/>
  <c r="C63" i="48"/>
  <c r="C62" i="48"/>
  <c r="C56" i="48"/>
  <c r="C48" i="48"/>
  <c r="C47" i="48"/>
  <c r="AP46" i="48"/>
  <c r="AO46" i="48" s="1"/>
  <c r="C46" i="48"/>
  <c r="AP45" i="48"/>
  <c r="AO45" i="48" s="1"/>
  <c r="C45" i="48"/>
  <c r="AJ44" i="48"/>
  <c r="AI44" i="48"/>
  <c r="AH44" i="48"/>
  <c r="AG44" i="48"/>
  <c r="AF44" i="48"/>
  <c r="AE44" i="48"/>
  <c r="AD44" i="48"/>
  <c r="AC44" i="48"/>
  <c r="AB44" i="48"/>
  <c r="AA44" i="48"/>
  <c r="Z44" i="48"/>
  <c r="Y44" i="48"/>
  <c r="X44" i="48"/>
  <c r="W44" i="48"/>
  <c r="V44" i="48"/>
  <c r="U44" i="48"/>
  <c r="T44" i="48"/>
  <c r="S44" i="48"/>
  <c r="R44" i="48"/>
  <c r="Q44" i="48"/>
  <c r="P44" i="48"/>
  <c r="O44" i="48"/>
  <c r="N44" i="48"/>
  <c r="M44" i="48"/>
  <c r="L44" i="48"/>
  <c r="K44" i="48"/>
  <c r="J44" i="48"/>
  <c r="I44" i="48"/>
  <c r="H44" i="48"/>
  <c r="G44" i="48"/>
  <c r="F44" i="48"/>
  <c r="C44" i="48"/>
  <c r="AP43" i="48"/>
  <c r="AO43" i="48" s="1"/>
  <c r="C43" i="48"/>
  <c r="AP42" i="48"/>
  <c r="AO42" i="48" s="1"/>
  <c r="C42" i="48"/>
  <c r="AJ41" i="48"/>
  <c r="AI41" i="48"/>
  <c r="AH41" i="48"/>
  <c r="AG41" i="48"/>
  <c r="AF41" i="48"/>
  <c r="AE41" i="48"/>
  <c r="AD41" i="48"/>
  <c r="AC41" i="48"/>
  <c r="AB41" i="48"/>
  <c r="AA41" i="48"/>
  <c r="Z41" i="48"/>
  <c r="Y41" i="48"/>
  <c r="X41" i="48"/>
  <c r="W41" i="48"/>
  <c r="V41" i="48"/>
  <c r="U41" i="48"/>
  <c r="T41" i="48"/>
  <c r="S41" i="48"/>
  <c r="R41" i="48"/>
  <c r="Q41" i="48"/>
  <c r="P41" i="48"/>
  <c r="O41" i="48"/>
  <c r="N41" i="48"/>
  <c r="M41" i="48"/>
  <c r="L41" i="48"/>
  <c r="K41" i="48"/>
  <c r="J41" i="48"/>
  <c r="I41" i="48"/>
  <c r="H41" i="48"/>
  <c r="G41" i="48"/>
  <c r="F41" i="48"/>
  <c r="C41" i="48"/>
  <c r="AP40" i="48"/>
  <c r="AO40" i="48" s="1"/>
  <c r="C40" i="48"/>
  <c r="AP39" i="48"/>
  <c r="AO39" i="48" s="1"/>
  <c r="C39" i="48"/>
  <c r="AP38" i="48"/>
  <c r="AO38" i="48" s="1"/>
  <c r="C38" i="48"/>
  <c r="AP37" i="48"/>
  <c r="AO37" i="48" s="1"/>
  <c r="C37" i="48"/>
  <c r="AJ36" i="48"/>
  <c r="AI36" i="48"/>
  <c r="AH36" i="48"/>
  <c r="AG36" i="48"/>
  <c r="AF36" i="48"/>
  <c r="AE36" i="48"/>
  <c r="AD36" i="48"/>
  <c r="AD35" i="48" s="1"/>
  <c r="AC36" i="48"/>
  <c r="AC35" i="48" s="1"/>
  <c r="AB36" i="48"/>
  <c r="AA36" i="48"/>
  <c r="AA35" i="48" s="1"/>
  <c r="Z36" i="48"/>
  <c r="Y36" i="48"/>
  <c r="X36" i="48"/>
  <c r="W36" i="48"/>
  <c r="V36" i="48"/>
  <c r="V35" i="48" s="1"/>
  <c r="U36" i="48"/>
  <c r="T36" i="48"/>
  <c r="S36" i="48"/>
  <c r="S35" i="48" s="1"/>
  <c r="R36" i="48"/>
  <c r="Q36" i="48"/>
  <c r="P36" i="48"/>
  <c r="O36" i="48"/>
  <c r="N36" i="48"/>
  <c r="N35" i="48" s="1"/>
  <c r="M36" i="48"/>
  <c r="M35" i="48" s="1"/>
  <c r="L36" i="48"/>
  <c r="K36" i="48"/>
  <c r="K35" i="48" s="1"/>
  <c r="J36" i="48"/>
  <c r="I36" i="48"/>
  <c r="H36" i="48"/>
  <c r="G36" i="48"/>
  <c r="F36" i="48"/>
  <c r="F35" i="48" s="1"/>
  <c r="C36" i="48"/>
  <c r="C35" i="48"/>
  <c r="C34" i="48"/>
  <c r="AP33" i="48"/>
  <c r="AO33" i="48" s="1"/>
  <c r="C33" i="48"/>
  <c r="C32" i="48"/>
  <c r="AJ30" i="48"/>
  <c r="AI30" i="48"/>
  <c r="AH30" i="48"/>
  <c r="AG30" i="48"/>
  <c r="AF30" i="48"/>
  <c r="AD30" i="48"/>
  <c r="AC30" i="48"/>
  <c r="AA30" i="48"/>
  <c r="Z30" i="48"/>
  <c r="X30" i="48"/>
  <c r="V30" i="48"/>
  <c r="U30" i="48"/>
  <c r="T30" i="48"/>
  <c r="R30" i="48"/>
  <c r="Q30" i="48"/>
  <c r="P30" i="48"/>
  <c r="N30" i="48"/>
  <c r="L30" i="48"/>
  <c r="H30" i="48"/>
  <c r="C31" i="48"/>
  <c r="C30" i="48"/>
  <c r="AP29" i="48"/>
  <c r="AO29" i="48" s="1"/>
  <c r="C29" i="48"/>
  <c r="AP28" i="48"/>
  <c r="AO28" i="48" s="1"/>
  <c r="C28" i="48"/>
  <c r="AP27" i="48"/>
  <c r="AO27" i="48" s="1"/>
  <c r="C27" i="48"/>
  <c r="AP26" i="48"/>
  <c r="AO26" i="48" s="1"/>
  <c r="C26" i="48"/>
  <c r="AP25" i="48"/>
  <c r="AO25" i="48" s="1"/>
  <c r="C25" i="48"/>
  <c r="AP24" i="48"/>
  <c r="AO24" i="48" s="1"/>
  <c r="C24" i="48"/>
  <c r="AP23" i="48"/>
  <c r="AO23" i="48" s="1"/>
  <c r="C23" i="48"/>
  <c r="AJ22" i="48"/>
  <c r="AJ21" i="48" s="1"/>
  <c r="AI22" i="48"/>
  <c r="AH22" i="48"/>
  <c r="AH21" i="48" s="1"/>
  <c r="AG22" i="48"/>
  <c r="AG21" i="48" s="1"/>
  <c r="AF22" i="48"/>
  <c r="AF21" i="48" s="1"/>
  <c r="AE22" i="48"/>
  <c r="AE21" i="48" s="1"/>
  <c r="AD22" i="48"/>
  <c r="AD21" i="48" s="1"/>
  <c r="AC22" i="48"/>
  <c r="AB22" i="48"/>
  <c r="AB21" i="48" s="1"/>
  <c r="AA22" i="48"/>
  <c r="AA21" i="48" s="1"/>
  <c r="Z22" i="48"/>
  <c r="Z21" i="48" s="1"/>
  <c r="Y22" i="48"/>
  <c r="Y21" i="48" s="1"/>
  <c r="X22" i="48"/>
  <c r="X21" i="48" s="1"/>
  <c r="W22" i="48"/>
  <c r="W21" i="48" s="1"/>
  <c r="V22" i="48"/>
  <c r="V21" i="48" s="1"/>
  <c r="U22" i="48"/>
  <c r="U21" i="48" s="1"/>
  <c r="T22" i="48"/>
  <c r="T21" i="48" s="1"/>
  <c r="S22" i="48"/>
  <c r="S21" i="48" s="1"/>
  <c r="R22" i="48"/>
  <c r="R21" i="48" s="1"/>
  <c r="Q22" i="48"/>
  <c r="Q21" i="48" s="1"/>
  <c r="P22" i="48"/>
  <c r="P21" i="48" s="1"/>
  <c r="O22" i="48"/>
  <c r="O21" i="48" s="1"/>
  <c r="N22" i="48"/>
  <c r="N21" i="48" s="1"/>
  <c r="M22" i="48"/>
  <c r="L22" i="48"/>
  <c r="L21" i="48" s="1"/>
  <c r="K22" i="48"/>
  <c r="K21" i="48" s="1"/>
  <c r="J22" i="48"/>
  <c r="J21" i="48" s="1"/>
  <c r="I22" i="48"/>
  <c r="I21" i="48" s="1"/>
  <c r="H22" i="48"/>
  <c r="G22" i="48"/>
  <c r="G21" i="48" s="1"/>
  <c r="F22" i="48"/>
  <c r="F21" i="48" s="1"/>
  <c r="C22" i="48"/>
  <c r="C21" i="48"/>
  <c r="AP20" i="48"/>
  <c r="AO20" i="48" s="1"/>
  <c r="C20" i="48"/>
  <c r="AP19" i="48"/>
  <c r="AO19" i="48" s="1"/>
  <c r="C19" i="48"/>
  <c r="AP18" i="48"/>
  <c r="AO18" i="48" s="1"/>
  <c r="C18" i="48"/>
  <c r="AJ17" i="48"/>
  <c r="AI17" i="48"/>
  <c r="AI34" i="48" s="1"/>
  <c r="AH17" i="48"/>
  <c r="AG17" i="48"/>
  <c r="AF17" i="48"/>
  <c r="AE17" i="48"/>
  <c r="AE34" i="48" s="1"/>
  <c r="AD17" i="48"/>
  <c r="AC17" i="48"/>
  <c r="AB17" i="48"/>
  <c r="AA17" i="48"/>
  <c r="AA34" i="48" s="1"/>
  <c r="Z17" i="48"/>
  <c r="Y17" i="48"/>
  <c r="X17" i="48"/>
  <c r="W17" i="48"/>
  <c r="W34" i="48" s="1"/>
  <c r="V17" i="48"/>
  <c r="U17" i="48"/>
  <c r="T17" i="48"/>
  <c r="S17" i="48"/>
  <c r="S34" i="48" s="1"/>
  <c r="R17" i="48"/>
  <c r="Q17" i="48"/>
  <c r="P17" i="48"/>
  <c r="O17" i="48"/>
  <c r="O34" i="48" s="1"/>
  <c r="N17" i="48"/>
  <c r="M17" i="48"/>
  <c r="L17" i="48"/>
  <c r="K17" i="48"/>
  <c r="K34" i="48" s="1"/>
  <c r="J17" i="48"/>
  <c r="I17" i="48"/>
  <c r="H17" i="48"/>
  <c r="G17" i="48"/>
  <c r="G34" i="48" s="1"/>
  <c r="F17" i="48"/>
  <c r="C17" i="48"/>
  <c r="AP16" i="48"/>
  <c r="AQ16" i="48" s="1"/>
  <c r="AQ6" i="48" s="1"/>
  <c r="C16" i="48"/>
  <c r="AP15" i="48"/>
  <c r="AO15" i="48" s="1"/>
  <c r="C15" i="48"/>
  <c r="AP14" i="48"/>
  <c r="AO14" i="48" s="1"/>
  <c r="C14" i="48"/>
  <c r="AP13" i="48"/>
  <c r="AO13" i="48" s="1"/>
  <c r="C13" i="48"/>
  <c r="AP12" i="48"/>
  <c r="AO12" i="48" s="1"/>
  <c r="C12" i="48"/>
  <c r="AP11" i="48"/>
  <c r="AO11" i="48" s="1"/>
  <c r="C11" i="48"/>
  <c r="AP10" i="48"/>
  <c r="AO10" i="48" s="1"/>
  <c r="C10" i="48"/>
  <c r="AP9" i="48"/>
  <c r="AO9" i="48" s="1"/>
  <c r="C9" i="48"/>
  <c r="AP8" i="48"/>
  <c r="AO8" i="48" s="1"/>
  <c r="C8" i="48"/>
  <c r="AJ7" i="48"/>
  <c r="AI7" i="48"/>
  <c r="AH7" i="48"/>
  <c r="AG7" i="48"/>
  <c r="AF7" i="48"/>
  <c r="AE7" i="48"/>
  <c r="AD7" i="48"/>
  <c r="AC7" i="48"/>
  <c r="AB7" i="48"/>
  <c r="AA7" i="48"/>
  <c r="Z7" i="48"/>
  <c r="Y7" i="48"/>
  <c r="X7" i="48"/>
  <c r="W7" i="48"/>
  <c r="V7" i="48"/>
  <c r="U7" i="48"/>
  <c r="T7" i="48"/>
  <c r="S7" i="48"/>
  <c r="R7" i="48"/>
  <c r="Q7" i="48"/>
  <c r="P7" i="48"/>
  <c r="O7" i="48"/>
  <c r="N7" i="48"/>
  <c r="M7" i="48"/>
  <c r="L7" i="48"/>
  <c r="K7" i="48"/>
  <c r="J7" i="48"/>
  <c r="I7" i="48"/>
  <c r="H7" i="48"/>
  <c r="G7" i="48"/>
  <c r="F7" i="48"/>
  <c r="C7" i="48"/>
  <c r="AY6" i="48"/>
  <c r="AX6" i="48"/>
  <c r="AW6" i="48"/>
  <c r="AV6" i="48"/>
  <c r="AU6" i="48"/>
  <c r="AT6" i="48"/>
  <c r="AS6" i="48"/>
  <c r="B6" i="48"/>
  <c r="AJ5" i="48"/>
  <c r="AI5" i="48"/>
  <c r="AH5" i="48"/>
  <c r="AG5" i="48"/>
  <c r="AF5" i="48"/>
  <c r="AE5" i="48"/>
  <c r="AD5" i="48"/>
  <c r="AC5" i="48"/>
  <c r="AB5" i="48"/>
  <c r="AA5" i="48"/>
  <c r="Z5" i="48"/>
  <c r="Y5" i="48"/>
  <c r="X5" i="48"/>
  <c r="W5" i="48"/>
  <c r="V5" i="48"/>
  <c r="U5" i="48"/>
  <c r="T5" i="48"/>
  <c r="S5" i="48"/>
  <c r="R5" i="48"/>
  <c r="Q5" i="48"/>
  <c r="P5" i="48"/>
  <c r="O5" i="48"/>
  <c r="N5" i="48"/>
  <c r="M5" i="48"/>
  <c r="L5" i="48"/>
  <c r="K5" i="48"/>
  <c r="J5" i="48"/>
  <c r="I5" i="48"/>
  <c r="H5" i="48"/>
  <c r="G5" i="48"/>
  <c r="B5" i="48"/>
  <c r="C100" i="47"/>
  <c r="C99" i="47"/>
  <c r="C98" i="47"/>
  <c r="C97" i="47"/>
  <c r="C96" i="47"/>
  <c r="C95" i="47"/>
  <c r="C94" i="47"/>
  <c r="C93" i="47"/>
  <c r="C92" i="47"/>
  <c r="C91" i="47"/>
  <c r="C90" i="47"/>
  <c r="C3" i="47"/>
  <c r="C31" i="61" s="1"/>
  <c r="C89" i="47"/>
  <c r="C88" i="47"/>
  <c r="C82" i="47"/>
  <c r="C81" i="47"/>
  <c r="C80" i="47"/>
  <c r="C79" i="47"/>
  <c r="C78" i="47"/>
  <c r="C77" i="47"/>
  <c r="C76" i="47"/>
  <c r="C75" i="47"/>
  <c r="C72" i="47"/>
  <c r="C71" i="47"/>
  <c r="C70" i="47"/>
  <c r="C69" i="47"/>
  <c r="C68" i="47"/>
  <c r="C67" i="47"/>
  <c r="C66" i="47"/>
  <c r="C65" i="47"/>
  <c r="C64" i="47"/>
  <c r="C63" i="47"/>
  <c r="C62" i="47"/>
  <c r="C56" i="47"/>
  <c r="C48" i="47"/>
  <c r="C47" i="47"/>
  <c r="AP46" i="47"/>
  <c r="AO46" i="47" s="1"/>
  <c r="C46" i="47"/>
  <c r="AP45" i="47"/>
  <c r="AO45" i="47" s="1"/>
  <c r="C45" i="47"/>
  <c r="AJ44" i="47"/>
  <c r="AI44" i="47"/>
  <c r="AH44" i="47"/>
  <c r="AG44" i="47"/>
  <c r="AF44" i="47"/>
  <c r="AE44" i="47"/>
  <c r="AD44" i="47"/>
  <c r="AC44" i="47"/>
  <c r="AB44" i="47"/>
  <c r="AA44" i="47"/>
  <c r="Z44" i="47"/>
  <c r="Y44" i="47"/>
  <c r="X44" i="47"/>
  <c r="W44" i="47"/>
  <c r="V44" i="47"/>
  <c r="U44" i="47"/>
  <c r="T44" i="47"/>
  <c r="S44" i="47"/>
  <c r="R44" i="47"/>
  <c r="Q44" i="47"/>
  <c r="P44" i="47"/>
  <c r="O44" i="47"/>
  <c r="N44" i="47"/>
  <c r="M44" i="47"/>
  <c r="L44" i="47"/>
  <c r="K44" i="47"/>
  <c r="J44" i="47"/>
  <c r="I44" i="47"/>
  <c r="H44" i="47"/>
  <c r="G44" i="47"/>
  <c r="F44" i="47"/>
  <c r="C44" i="47"/>
  <c r="AP43" i="47"/>
  <c r="AO43" i="47" s="1"/>
  <c r="C43" i="47"/>
  <c r="AP42" i="47"/>
  <c r="AO42" i="47" s="1"/>
  <c r="C42" i="47"/>
  <c r="AJ41" i="47"/>
  <c r="AI41" i="47"/>
  <c r="AH41" i="47"/>
  <c r="AG41" i="47"/>
  <c r="AF41" i="47"/>
  <c r="AE41" i="47"/>
  <c r="AD41" i="47"/>
  <c r="AC41" i="47"/>
  <c r="AB41" i="47"/>
  <c r="AA41" i="47"/>
  <c r="Z41" i="47"/>
  <c r="Y41" i="47"/>
  <c r="X41" i="47"/>
  <c r="W41" i="47"/>
  <c r="V41" i="47"/>
  <c r="U41" i="47"/>
  <c r="T41" i="47"/>
  <c r="S41" i="47"/>
  <c r="R41" i="47"/>
  <c r="Q41" i="47"/>
  <c r="P41" i="47"/>
  <c r="O41" i="47"/>
  <c r="N41" i="47"/>
  <c r="M41" i="47"/>
  <c r="L41" i="47"/>
  <c r="K41" i="47"/>
  <c r="J41" i="47"/>
  <c r="I41" i="47"/>
  <c r="H41" i="47"/>
  <c r="G41" i="47"/>
  <c r="F41" i="47"/>
  <c r="C41" i="47"/>
  <c r="AP40" i="47"/>
  <c r="AO40" i="47" s="1"/>
  <c r="C40" i="47"/>
  <c r="AP39" i="47"/>
  <c r="AO39" i="47" s="1"/>
  <c r="C39" i="47"/>
  <c r="AP38" i="47"/>
  <c r="AO38" i="47" s="1"/>
  <c r="C38" i="47"/>
  <c r="AP37" i="47"/>
  <c r="AO37" i="47" s="1"/>
  <c r="C37" i="47"/>
  <c r="AJ36" i="47"/>
  <c r="AI36" i="47"/>
  <c r="AH36" i="47"/>
  <c r="AH35" i="47" s="1"/>
  <c r="AG36" i="47"/>
  <c r="AG35" i="47" s="1"/>
  <c r="AF36" i="47"/>
  <c r="AF35" i="47" s="1"/>
  <c r="AE36" i="47"/>
  <c r="AD36" i="47"/>
  <c r="AC36" i="47"/>
  <c r="AB36" i="47"/>
  <c r="AA36" i="47"/>
  <c r="Z36" i="47"/>
  <c r="Y36" i="47"/>
  <c r="Y35" i="47" s="1"/>
  <c r="X36" i="47"/>
  <c r="X35" i="47" s="1"/>
  <c r="W36" i="47"/>
  <c r="V36" i="47"/>
  <c r="U36" i="47"/>
  <c r="T36" i="47"/>
  <c r="S36" i="47"/>
  <c r="R36" i="47"/>
  <c r="Q36" i="47"/>
  <c r="Q35" i="47" s="1"/>
  <c r="P36" i="47"/>
  <c r="P35" i="47" s="1"/>
  <c r="O36" i="47"/>
  <c r="N36" i="47"/>
  <c r="M36" i="47"/>
  <c r="L36" i="47"/>
  <c r="K36" i="47"/>
  <c r="J36" i="47"/>
  <c r="I36" i="47"/>
  <c r="I35" i="47" s="1"/>
  <c r="H36" i="47"/>
  <c r="H35" i="47" s="1"/>
  <c r="G36" i="47"/>
  <c r="F36" i="47"/>
  <c r="C36" i="47"/>
  <c r="C35" i="47"/>
  <c r="C34" i="47"/>
  <c r="AP33" i="47"/>
  <c r="AO33" i="47" s="1"/>
  <c r="C33" i="47"/>
  <c r="C32" i="47"/>
  <c r="AJ30" i="47"/>
  <c r="AI30" i="47"/>
  <c r="AH30" i="47"/>
  <c r="AF30" i="47"/>
  <c r="AE30" i="47"/>
  <c r="AD30" i="47"/>
  <c r="AC30" i="47"/>
  <c r="AB30" i="47"/>
  <c r="AA30" i="47"/>
  <c r="Y30" i="47"/>
  <c r="X30" i="47"/>
  <c r="U30" i="47"/>
  <c r="Q30" i="47"/>
  <c r="P30" i="47"/>
  <c r="M30" i="47"/>
  <c r="L30" i="47"/>
  <c r="K30" i="47"/>
  <c r="I30" i="47"/>
  <c r="H30" i="47"/>
  <c r="G30" i="47"/>
  <c r="C31" i="47"/>
  <c r="C30" i="47"/>
  <c r="AP29" i="47"/>
  <c r="AO29" i="47" s="1"/>
  <c r="C29" i="47"/>
  <c r="AP28" i="47"/>
  <c r="AO28" i="47" s="1"/>
  <c r="C28" i="47"/>
  <c r="AP27" i="47"/>
  <c r="AO27" i="47" s="1"/>
  <c r="C27" i="47"/>
  <c r="AP26" i="47"/>
  <c r="AO26" i="47" s="1"/>
  <c r="C26" i="47"/>
  <c r="AP25" i="47"/>
  <c r="AO25" i="47" s="1"/>
  <c r="C25" i="47"/>
  <c r="AP24" i="47"/>
  <c r="AO24" i="47" s="1"/>
  <c r="C24" i="47"/>
  <c r="AP23" i="47"/>
  <c r="AO23" i="47" s="1"/>
  <c r="C23" i="47"/>
  <c r="AJ22" i="47"/>
  <c r="AJ21" i="47" s="1"/>
  <c r="AI22" i="47"/>
  <c r="AH22" i="47"/>
  <c r="AH21" i="47" s="1"/>
  <c r="AG22" i="47"/>
  <c r="AG21" i="47" s="1"/>
  <c r="AF22" i="47"/>
  <c r="AF21" i="47" s="1"/>
  <c r="AE22" i="47"/>
  <c r="AE21" i="47" s="1"/>
  <c r="AD22" i="47"/>
  <c r="AD21" i="47" s="1"/>
  <c r="AC22" i="47"/>
  <c r="AC21" i="47" s="1"/>
  <c r="AB22" i="47"/>
  <c r="AB21" i="47" s="1"/>
  <c r="AA22" i="47"/>
  <c r="AA21" i="47" s="1"/>
  <c r="Z22" i="47"/>
  <c r="Z21" i="47" s="1"/>
  <c r="Y22" i="47"/>
  <c r="Y21" i="47" s="1"/>
  <c r="X22" i="47"/>
  <c r="X21" i="47" s="1"/>
  <c r="W22" i="47"/>
  <c r="W21" i="47" s="1"/>
  <c r="V22" i="47"/>
  <c r="U22" i="47"/>
  <c r="U21" i="47" s="1"/>
  <c r="T22" i="47"/>
  <c r="S22" i="47"/>
  <c r="S21" i="47" s="1"/>
  <c r="R22" i="47"/>
  <c r="R21" i="47" s="1"/>
  <c r="Q22" i="47"/>
  <c r="Q21" i="47" s="1"/>
  <c r="P22" i="47"/>
  <c r="O22" i="47"/>
  <c r="O21" i="47" s="1"/>
  <c r="N22" i="47"/>
  <c r="N21" i="47" s="1"/>
  <c r="M22" i="47"/>
  <c r="M21" i="47" s="1"/>
  <c r="L22" i="47"/>
  <c r="L21" i="47" s="1"/>
  <c r="K22" i="47"/>
  <c r="K21" i="47" s="1"/>
  <c r="J22" i="47"/>
  <c r="J21" i="47" s="1"/>
  <c r="I22" i="47"/>
  <c r="I21" i="47" s="1"/>
  <c r="H22" i="47"/>
  <c r="H21" i="47" s="1"/>
  <c r="G22" i="47"/>
  <c r="G21" i="47" s="1"/>
  <c r="F22" i="47"/>
  <c r="F21" i="47" s="1"/>
  <c r="C22" i="47"/>
  <c r="C21" i="47"/>
  <c r="AP20" i="47"/>
  <c r="AO20" i="47" s="1"/>
  <c r="C20" i="47"/>
  <c r="AP19" i="47"/>
  <c r="AO19" i="47" s="1"/>
  <c r="C19" i="47"/>
  <c r="AP18" i="47"/>
  <c r="AO18" i="47" s="1"/>
  <c r="C18" i="47"/>
  <c r="AJ17" i="47"/>
  <c r="AJ34" i="47" s="1"/>
  <c r="AI17" i="47"/>
  <c r="AI34" i="47" s="1"/>
  <c r="AH17" i="47"/>
  <c r="AG17" i="47"/>
  <c r="AF17" i="47"/>
  <c r="AF34" i="47" s="1"/>
  <c r="AE17" i="47"/>
  <c r="AE34" i="47" s="1"/>
  <c r="AD17" i="47"/>
  <c r="AC17" i="47"/>
  <c r="AB17" i="47"/>
  <c r="AB34" i="47" s="1"/>
  <c r="AA17" i="47"/>
  <c r="Z17" i="47"/>
  <c r="Y17" i="47"/>
  <c r="X17" i="47"/>
  <c r="X34" i="47" s="1"/>
  <c r="W17" i="47"/>
  <c r="V17" i="47"/>
  <c r="U17" i="47"/>
  <c r="T17" i="47"/>
  <c r="T34" i="47" s="1"/>
  <c r="S17" i="47"/>
  <c r="R17" i="47"/>
  <c r="Q17" i="47"/>
  <c r="P17" i="47"/>
  <c r="P34" i="47" s="1"/>
  <c r="O17" i="47"/>
  <c r="N17" i="47"/>
  <c r="M17" i="47"/>
  <c r="L17" i="47"/>
  <c r="L34" i="47" s="1"/>
  <c r="K17" i="47"/>
  <c r="J17" i="47"/>
  <c r="I17" i="47"/>
  <c r="H17" i="47"/>
  <c r="H34" i="47" s="1"/>
  <c r="G17" i="47"/>
  <c r="F17" i="47"/>
  <c r="C17" i="47"/>
  <c r="AQ16" i="47"/>
  <c r="AQ6" i="47" s="1"/>
  <c r="AP16" i="47"/>
  <c r="C16" i="47"/>
  <c r="AP15" i="47"/>
  <c r="AO15" i="47" s="1"/>
  <c r="C15" i="47"/>
  <c r="AP14" i="47"/>
  <c r="AO14" i="47" s="1"/>
  <c r="C14" i="47"/>
  <c r="AP13" i="47"/>
  <c r="AO13" i="47" s="1"/>
  <c r="C13" i="47"/>
  <c r="AP12" i="47"/>
  <c r="AO12" i="47" s="1"/>
  <c r="C12" i="47"/>
  <c r="AP11" i="47"/>
  <c r="AO11" i="47" s="1"/>
  <c r="C11" i="47"/>
  <c r="AP10" i="47"/>
  <c r="AO10" i="47" s="1"/>
  <c r="C10" i="47"/>
  <c r="AP9" i="47"/>
  <c r="AO9" i="47" s="1"/>
  <c r="C9" i="47"/>
  <c r="AP8" i="47"/>
  <c r="AO8" i="47" s="1"/>
  <c r="C8" i="47"/>
  <c r="AJ7" i="47"/>
  <c r="AI7" i="47"/>
  <c r="AH7" i="47"/>
  <c r="AG7" i="47"/>
  <c r="AF7" i="47"/>
  <c r="AE7" i="47"/>
  <c r="AD7" i="47"/>
  <c r="AC7" i="47"/>
  <c r="AB7" i="47"/>
  <c r="AA7" i="47"/>
  <c r="Z7" i="47"/>
  <c r="Y7" i="47"/>
  <c r="X7" i="47"/>
  <c r="W7" i="47"/>
  <c r="V7" i="47"/>
  <c r="U7" i="47"/>
  <c r="T7" i="47"/>
  <c r="S7" i="47"/>
  <c r="R7" i="47"/>
  <c r="Q7" i="47"/>
  <c r="P7" i="47"/>
  <c r="O7" i="47"/>
  <c r="N7" i="47"/>
  <c r="M7" i="47"/>
  <c r="L7" i="47"/>
  <c r="K7" i="47"/>
  <c r="J7" i="47"/>
  <c r="I7" i="47"/>
  <c r="H7" i="47"/>
  <c r="G7" i="47"/>
  <c r="F7" i="47"/>
  <c r="C7" i="47"/>
  <c r="AY6" i="47"/>
  <c r="AX6" i="47"/>
  <c r="AW6" i="47"/>
  <c r="AV6" i="47"/>
  <c r="AU6" i="47"/>
  <c r="AT6" i="47"/>
  <c r="AS6" i="47"/>
  <c r="B6" i="47"/>
  <c r="AJ5" i="47"/>
  <c r="AI5" i="47"/>
  <c r="AH5" i="47"/>
  <c r="AG5" i="47"/>
  <c r="AF5" i="47"/>
  <c r="AE5" i="47"/>
  <c r="AD5" i="47"/>
  <c r="AC5" i="47"/>
  <c r="AB5" i="47"/>
  <c r="AA5" i="47"/>
  <c r="Z5" i="47"/>
  <c r="Y5" i="47"/>
  <c r="X5" i="47"/>
  <c r="W5" i="47"/>
  <c r="V5" i="47"/>
  <c r="U5" i="47"/>
  <c r="T5" i="47"/>
  <c r="S5" i="47"/>
  <c r="R5" i="47"/>
  <c r="Q5" i="47"/>
  <c r="P5" i="47"/>
  <c r="O5" i="47"/>
  <c r="N5" i="47"/>
  <c r="M5" i="47"/>
  <c r="L5" i="47"/>
  <c r="K5" i="47"/>
  <c r="J5" i="47"/>
  <c r="I5" i="47"/>
  <c r="H5" i="47"/>
  <c r="G5" i="47"/>
  <c r="B5" i="47"/>
  <c r="C100" i="69"/>
  <c r="C99" i="69"/>
  <c r="C98" i="69"/>
  <c r="C97" i="69"/>
  <c r="C96" i="69"/>
  <c r="C95" i="69"/>
  <c r="C94" i="69"/>
  <c r="C93" i="69"/>
  <c r="C92" i="69"/>
  <c r="C91" i="69"/>
  <c r="C90" i="69"/>
  <c r="C89" i="69"/>
  <c r="C88" i="69"/>
  <c r="C82" i="69"/>
  <c r="C81" i="69"/>
  <c r="C80" i="69"/>
  <c r="C79" i="69"/>
  <c r="C78" i="69"/>
  <c r="C77" i="69"/>
  <c r="C76" i="69"/>
  <c r="C75" i="69"/>
  <c r="C72" i="69"/>
  <c r="C71" i="69"/>
  <c r="C70" i="69"/>
  <c r="C69" i="69"/>
  <c r="C68" i="69"/>
  <c r="C67" i="69"/>
  <c r="C66" i="69"/>
  <c r="C65" i="69"/>
  <c r="C64" i="69"/>
  <c r="C63" i="69"/>
  <c r="C62" i="69"/>
  <c r="C56" i="69"/>
  <c r="C48" i="69"/>
  <c r="C47" i="69"/>
  <c r="AP46" i="69"/>
  <c r="AO46" i="69" s="1"/>
  <c r="C46" i="69"/>
  <c r="AP45" i="69"/>
  <c r="AO45" i="69" s="1"/>
  <c r="C45" i="69"/>
  <c r="AJ44" i="69"/>
  <c r="AI44" i="69"/>
  <c r="AH44" i="69"/>
  <c r="AG44" i="69"/>
  <c r="AF44" i="69"/>
  <c r="AE44" i="69"/>
  <c r="AD44" i="69"/>
  <c r="AC44" i="69"/>
  <c r="AB44" i="69"/>
  <c r="AA44" i="69"/>
  <c r="Z44" i="69"/>
  <c r="Y44" i="69"/>
  <c r="X44" i="69"/>
  <c r="W44" i="69"/>
  <c r="V44" i="69"/>
  <c r="U44" i="69"/>
  <c r="T44" i="69"/>
  <c r="S44" i="69"/>
  <c r="R44" i="69"/>
  <c r="Q44" i="69"/>
  <c r="P44" i="69"/>
  <c r="O44" i="69"/>
  <c r="N44" i="69"/>
  <c r="M44" i="69"/>
  <c r="L44" i="69"/>
  <c r="K44" i="69"/>
  <c r="J44" i="69"/>
  <c r="I44" i="69"/>
  <c r="H44" i="69"/>
  <c r="G44" i="69"/>
  <c r="F44" i="69"/>
  <c r="C44" i="69"/>
  <c r="AP43" i="69"/>
  <c r="AO43" i="69" s="1"/>
  <c r="C43" i="69"/>
  <c r="AP42" i="69"/>
  <c r="AO42" i="69" s="1"/>
  <c r="C42" i="69"/>
  <c r="AJ41" i="69"/>
  <c r="AI41" i="69"/>
  <c r="AH41" i="69"/>
  <c r="AG41" i="69"/>
  <c r="AF41" i="69"/>
  <c r="AE41" i="69"/>
  <c r="AD41" i="69"/>
  <c r="AC41" i="69"/>
  <c r="AB41" i="69"/>
  <c r="AA41" i="69"/>
  <c r="Z41" i="69"/>
  <c r="Y41" i="69"/>
  <c r="X41" i="69"/>
  <c r="W41" i="69"/>
  <c r="V41" i="69"/>
  <c r="U41" i="69"/>
  <c r="T41" i="69"/>
  <c r="S41" i="69"/>
  <c r="R41" i="69"/>
  <c r="Q41" i="69"/>
  <c r="P41" i="69"/>
  <c r="O41" i="69"/>
  <c r="N41" i="69"/>
  <c r="M41" i="69"/>
  <c r="L41" i="69"/>
  <c r="K41" i="69"/>
  <c r="J41" i="69"/>
  <c r="I41" i="69"/>
  <c r="H41" i="69"/>
  <c r="G41" i="69"/>
  <c r="F41" i="69"/>
  <c r="C41" i="69"/>
  <c r="AP40" i="69"/>
  <c r="AO40" i="69" s="1"/>
  <c r="C40" i="69"/>
  <c r="AP39" i="69"/>
  <c r="AO39" i="69" s="1"/>
  <c r="C39" i="69"/>
  <c r="AP38" i="69"/>
  <c r="AO38" i="69" s="1"/>
  <c r="C38" i="69"/>
  <c r="AP37" i="69"/>
  <c r="AO37" i="69" s="1"/>
  <c r="C37" i="69"/>
  <c r="AJ36" i="69"/>
  <c r="AJ35" i="69" s="1"/>
  <c r="AI36" i="69"/>
  <c r="AH36" i="69"/>
  <c r="AG36" i="69"/>
  <c r="AG35" i="69" s="1"/>
  <c r="AF36" i="69"/>
  <c r="AE36" i="69"/>
  <c r="AD36" i="69"/>
  <c r="AD35" i="69" s="1"/>
  <c r="AC36" i="69"/>
  <c r="AB36" i="69"/>
  <c r="AB35" i="69" s="1"/>
  <c r="AA36" i="69"/>
  <c r="Z36" i="69"/>
  <c r="Y36" i="69"/>
  <c r="Y35" i="69" s="1"/>
  <c r="X36" i="69"/>
  <c r="X35" i="69" s="1"/>
  <c r="W36" i="69"/>
  <c r="W35" i="69" s="1"/>
  <c r="V36" i="69"/>
  <c r="U36" i="69"/>
  <c r="T36" i="69"/>
  <c r="T35" i="69" s="1"/>
  <c r="S36" i="69"/>
  <c r="R36" i="69"/>
  <c r="Q36" i="69"/>
  <c r="Q35" i="69" s="1"/>
  <c r="P36" i="69"/>
  <c r="P35" i="69" s="1"/>
  <c r="O36" i="69"/>
  <c r="O35" i="69" s="1"/>
  <c r="N36" i="69"/>
  <c r="N35" i="69" s="1"/>
  <c r="M36" i="69"/>
  <c r="L36" i="69"/>
  <c r="K36" i="69"/>
  <c r="J36" i="69"/>
  <c r="I36" i="69"/>
  <c r="I35" i="69" s="1"/>
  <c r="H36" i="69"/>
  <c r="H35" i="69" s="1"/>
  <c r="G36" i="69"/>
  <c r="G35" i="69" s="1"/>
  <c r="F36" i="69"/>
  <c r="F35" i="69" s="1"/>
  <c r="C36" i="69"/>
  <c r="C35" i="69"/>
  <c r="C34" i="69"/>
  <c r="AP33" i="69"/>
  <c r="AO33" i="69" s="1"/>
  <c r="C33" i="69"/>
  <c r="C32" i="69"/>
  <c r="AI30" i="69"/>
  <c r="AH30" i="69"/>
  <c r="AD30" i="69"/>
  <c r="Z30" i="69"/>
  <c r="Y30" i="69"/>
  <c r="X30" i="69"/>
  <c r="V30" i="69"/>
  <c r="U30" i="69"/>
  <c r="R30" i="69"/>
  <c r="Q30" i="69"/>
  <c r="O30" i="69"/>
  <c r="N30" i="69"/>
  <c r="M30" i="69"/>
  <c r="K30" i="69"/>
  <c r="J30" i="69"/>
  <c r="I30" i="69"/>
  <c r="G30" i="69"/>
  <c r="C31" i="69"/>
  <c r="C30" i="69"/>
  <c r="AP29" i="69"/>
  <c r="AO29" i="69" s="1"/>
  <c r="C29" i="69"/>
  <c r="AP28" i="69"/>
  <c r="AO28" i="69" s="1"/>
  <c r="C28" i="69"/>
  <c r="AP27" i="69"/>
  <c r="AO27" i="69" s="1"/>
  <c r="C27" i="69"/>
  <c r="AP26" i="69"/>
  <c r="AO26" i="69" s="1"/>
  <c r="C26" i="69"/>
  <c r="AP25" i="69"/>
  <c r="AO25" i="69" s="1"/>
  <c r="C25" i="69"/>
  <c r="AP24" i="69"/>
  <c r="AO24" i="69" s="1"/>
  <c r="C24" i="69"/>
  <c r="AP23" i="69"/>
  <c r="AO23" i="69" s="1"/>
  <c r="C23" i="69"/>
  <c r="AJ22" i="69"/>
  <c r="AJ21" i="69" s="1"/>
  <c r="AI22" i="69"/>
  <c r="AI21" i="69" s="1"/>
  <c r="AH22" i="69"/>
  <c r="AH21" i="69" s="1"/>
  <c r="AG22" i="69"/>
  <c r="AG21" i="69" s="1"/>
  <c r="AF22" i="69"/>
  <c r="AE22" i="69"/>
  <c r="AE21" i="69" s="1"/>
  <c r="AD22" i="69"/>
  <c r="AD21" i="69" s="1"/>
  <c r="AC22" i="69"/>
  <c r="AC21" i="69" s="1"/>
  <c r="AB22" i="69"/>
  <c r="AB21" i="69" s="1"/>
  <c r="AA22" i="69"/>
  <c r="AA21" i="69" s="1"/>
  <c r="Z22" i="69"/>
  <c r="Z21" i="69" s="1"/>
  <c r="Y22" i="69"/>
  <c r="Y21" i="69" s="1"/>
  <c r="X22" i="69"/>
  <c r="X21" i="69" s="1"/>
  <c r="W22" i="69"/>
  <c r="W21" i="69" s="1"/>
  <c r="V22" i="69"/>
  <c r="V21" i="69" s="1"/>
  <c r="U22" i="69"/>
  <c r="U21" i="69" s="1"/>
  <c r="T22" i="69"/>
  <c r="T21" i="69" s="1"/>
  <c r="S22" i="69"/>
  <c r="S21" i="69" s="1"/>
  <c r="R22" i="69"/>
  <c r="R21" i="69" s="1"/>
  <c r="Q22" i="69"/>
  <c r="Q21" i="69" s="1"/>
  <c r="P22" i="69"/>
  <c r="O22" i="69"/>
  <c r="O21" i="69" s="1"/>
  <c r="N22" i="69"/>
  <c r="N21" i="69" s="1"/>
  <c r="M22" i="69"/>
  <c r="L22" i="69"/>
  <c r="L21" i="69" s="1"/>
  <c r="K22" i="69"/>
  <c r="K21" i="69" s="1"/>
  <c r="J22" i="69"/>
  <c r="J21" i="69" s="1"/>
  <c r="I22" i="69"/>
  <c r="I21" i="69" s="1"/>
  <c r="H22" i="69"/>
  <c r="G22" i="69"/>
  <c r="G21" i="69" s="1"/>
  <c r="F22" i="69"/>
  <c r="F21" i="69" s="1"/>
  <c r="C22" i="69"/>
  <c r="C21" i="69"/>
  <c r="AP20" i="69"/>
  <c r="AO20" i="69" s="1"/>
  <c r="C20" i="69"/>
  <c r="AP19" i="69"/>
  <c r="AO19" i="69" s="1"/>
  <c r="C19" i="69"/>
  <c r="AP18" i="69"/>
  <c r="AO18" i="69" s="1"/>
  <c r="C18" i="69"/>
  <c r="AJ17" i="69"/>
  <c r="AI17" i="69"/>
  <c r="AH17" i="69"/>
  <c r="AG17" i="69"/>
  <c r="AG34" i="69" s="1"/>
  <c r="AF17" i="69"/>
  <c r="AE17" i="69"/>
  <c r="AD17" i="69"/>
  <c r="AC17" i="69"/>
  <c r="AC34" i="69" s="1"/>
  <c r="AB17" i="69"/>
  <c r="AA17" i="69"/>
  <c r="Z17" i="69"/>
  <c r="Y17" i="69"/>
  <c r="Y34" i="69" s="1"/>
  <c r="X17" i="69"/>
  <c r="W17" i="69"/>
  <c r="V17" i="69"/>
  <c r="U17" i="69"/>
  <c r="U34" i="69" s="1"/>
  <c r="T17" i="69"/>
  <c r="S17" i="69"/>
  <c r="R17" i="69"/>
  <c r="Q17" i="69"/>
  <c r="Q34" i="69" s="1"/>
  <c r="P17" i="69"/>
  <c r="O17" i="69"/>
  <c r="N17" i="69"/>
  <c r="M17" i="69"/>
  <c r="M34" i="69" s="1"/>
  <c r="L17" i="69"/>
  <c r="K17" i="69"/>
  <c r="J17" i="69"/>
  <c r="I17" i="69"/>
  <c r="I34" i="69" s="1"/>
  <c r="H17" i="69"/>
  <c r="G17" i="69"/>
  <c r="F17" i="69"/>
  <c r="C17" i="69"/>
  <c r="AQ16" i="69"/>
  <c r="AP16" i="69"/>
  <c r="C16" i="69"/>
  <c r="AP15" i="69"/>
  <c r="AO15" i="69" s="1"/>
  <c r="C15" i="69"/>
  <c r="AP14" i="69"/>
  <c r="AO14" i="69" s="1"/>
  <c r="C14" i="69"/>
  <c r="AP13" i="69"/>
  <c r="AO13" i="69" s="1"/>
  <c r="C13" i="69"/>
  <c r="AP12" i="69"/>
  <c r="AO12" i="69" s="1"/>
  <c r="C12" i="69"/>
  <c r="AP11" i="69"/>
  <c r="AO11" i="69" s="1"/>
  <c r="C11" i="69"/>
  <c r="AP10" i="69"/>
  <c r="AO10" i="69" s="1"/>
  <c r="C10" i="69"/>
  <c r="AP9" i="69"/>
  <c r="AO9" i="69" s="1"/>
  <c r="C9" i="69"/>
  <c r="AP8" i="69"/>
  <c r="AO8" i="69" s="1"/>
  <c r="C8" i="69"/>
  <c r="AJ7" i="69"/>
  <c r="AI7" i="69"/>
  <c r="AH7" i="69"/>
  <c r="AG7" i="69"/>
  <c r="AF7" i="69"/>
  <c r="AE7" i="69"/>
  <c r="AD7" i="69"/>
  <c r="AC7" i="69"/>
  <c r="AB7" i="69"/>
  <c r="AA7" i="69"/>
  <c r="Z7" i="69"/>
  <c r="Y7" i="69"/>
  <c r="X7" i="69"/>
  <c r="W7" i="69"/>
  <c r="V7" i="69"/>
  <c r="U7" i="69"/>
  <c r="T7" i="69"/>
  <c r="S7" i="69"/>
  <c r="R7" i="69"/>
  <c r="Q7" i="69"/>
  <c r="P7" i="69"/>
  <c r="O7" i="69"/>
  <c r="N7" i="69"/>
  <c r="M7" i="69"/>
  <c r="L7" i="69"/>
  <c r="K7" i="69"/>
  <c r="J7" i="69"/>
  <c r="I7" i="69"/>
  <c r="H7" i="69"/>
  <c r="G7" i="69"/>
  <c r="F7" i="69"/>
  <c r="C7" i="69"/>
  <c r="AY6" i="69"/>
  <c r="AX6" i="69"/>
  <c r="AW6" i="69"/>
  <c r="AV6" i="69"/>
  <c r="AU6" i="69"/>
  <c r="AT6" i="69"/>
  <c r="AS6" i="69"/>
  <c r="B6" i="69"/>
  <c r="AJ5" i="69"/>
  <c r="AI5" i="69"/>
  <c r="AH5" i="69"/>
  <c r="AG5" i="69"/>
  <c r="AF5" i="69"/>
  <c r="AE5" i="69"/>
  <c r="AD5" i="69"/>
  <c r="AC5" i="69"/>
  <c r="AB5" i="69"/>
  <c r="AA5" i="69"/>
  <c r="Z5" i="69"/>
  <c r="Y5" i="69"/>
  <c r="X5" i="69"/>
  <c r="W5" i="69"/>
  <c r="V5" i="69"/>
  <c r="U5" i="69"/>
  <c r="T5" i="69"/>
  <c r="S5" i="69"/>
  <c r="R5" i="69"/>
  <c r="Q5" i="69"/>
  <c r="P5" i="69"/>
  <c r="O5" i="69"/>
  <c r="N5" i="69"/>
  <c r="M5" i="69"/>
  <c r="L5" i="69"/>
  <c r="K5" i="69"/>
  <c r="J5" i="69"/>
  <c r="I5" i="69"/>
  <c r="H5" i="69"/>
  <c r="G5" i="69"/>
  <c r="B5" i="69"/>
  <c r="C100" i="46"/>
  <c r="C99" i="46"/>
  <c r="C98" i="46"/>
  <c r="C97" i="46"/>
  <c r="C96" i="46"/>
  <c r="C95" i="46"/>
  <c r="C94" i="46"/>
  <c r="C93" i="46"/>
  <c r="C92" i="46"/>
  <c r="C91" i="46"/>
  <c r="C90" i="46"/>
  <c r="C89" i="46"/>
  <c r="C3" i="46"/>
  <c r="C28" i="61" s="1"/>
  <c r="C88" i="46"/>
  <c r="C82" i="46"/>
  <c r="C81" i="46"/>
  <c r="C80" i="46"/>
  <c r="C79" i="46"/>
  <c r="C78" i="46"/>
  <c r="C77" i="46"/>
  <c r="C76" i="46"/>
  <c r="C75" i="46"/>
  <c r="C72" i="46"/>
  <c r="C71" i="46"/>
  <c r="C70" i="46"/>
  <c r="C69" i="46"/>
  <c r="C68" i="46"/>
  <c r="C67" i="46"/>
  <c r="C66" i="46"/>
  <c r="C65" i="46"/>
  <c r="C64" i="46"/>
  <c r="C63" i="46"/>
  <c r="C62" i="46"/>
  <c r="C56" i="46"/>
  <c r="C48" i="46"/>
  <c r="C47" i="46"/>
  <c r="AP46" i="46"/>
  <c r="AO46" i="46" s="1"/>
  <c r="C46" i="46"/>
  <c r="AP45" i="46"/>
  <c r="AO45" i="46" s="1"/>
  <c r="C45" i="46"/>
  <c r="AJ44" i="46"/>
  <c r="AI44" i="46"/>
  <c r="AH44" i="46"/>
  <c r="AG44" i="46"/>
  <c r="AF44" i="46"/>
  <c r="AE44" i="46"/>
  <c r="AD44" i="46"/>
  <c r="AC44" i="46"/>
  <c r="AB44" i="46"/>
  <c r="AA44" i="46"/>
  <c r="Z44" i="46"/>
  <c r="Y44" i="46"/>
  <c r="X44" i="46"/>
  <c r="W44" i="46"/>
  <c r="V44" i="46"/>
  <c r="U44" i="46"/>
  <c r="T44" i="46"/>
  <c r="S44" i="46"/>
  <c r="R44" i="46"/>
  <c r="Q44" i="46"/>
  <c r="P44" i="46"/>
  <c r="O44" i="46"/>
  <c r="N44" i="46"/>
  <c r="M44" i="46"/>
  <c r="L44" i="46"/>
  <c r="K44" i="46"/>
  <c r="J44" i="46"/>
  <c r="I44" i="46"/>
  <c r="H44" i="46"/>
  <c r="G44" i="46"/>
  <c r="F44" i="46"/>
  <c r="C44" i="46"/>
  <c r="AP43" i="46"/>
  <c r="AO43" i="46" s="1"/>
  <c r="C43" i="46"/>
  <c r="AP42" i="46"/>
  <c r="AO42" i="46" s="1"/>
  <c r="C42" i="46"/>
  <c r="AJ41" i="46"/>
  <c r="AI41" i="46"/>
  <c r="AH41" i="46"/>
  <c r="AG41" i="46"/>
  <c r="AF41" i="46"/>
  <c r="AE41" i="46"/>
  <c r="AD41" i="46"/>
  <c r="AC41" i="46"/>
  <c r="AB41" i="46"/>
  <c r="AA41" i="46"/>
  <c r="Z41" i="46"/>
  <c r="Y41" i="46"/>
  <c r="X41" i="46"/>
  <c r="W41" i="46"/>
  <c r="V41" i="46"/>
  <c r="U41" i="46"/>
  <c r="T41" i="46"/>
  <c r="S41" i="46"/>
  <c r="R41" i="46"/>
  <c r="Q41" i="46"/>
  <c r="P41" i="46"/>
  <c r="O41" i="46"/>
  <c r="N41" i="46"/>
  <c r="M41" i="46"/>
  <c r="L41" i="46"/>
  <c r="K41" i="46"/>
  <c r="J41" i="46"/>
  <c r="I41" i="46"/>
  <c r="H41" i="46"/>
  <c r="G41" i="46"/>
  <c r="F41" i="46"/>
  <c r="C41" i="46"/>
  <c r="AP40" i="46"/>
  <c r="AO40" i="46" s="1"/>
  <c r="C40" i="46"/>
  <c r="AP39" i="46"/>
  <c r="AO39" i="46" s="1"/>
  <c r="C39" i="46"/>
  <c r="AP38" i="46"/>
  <c r="AO38" i="46" s="1"/>
  <c r="C38" i="46"/>
  <c r="AP37" i="46"/>
  <c r="AO37" i="46" s="1"/>
  <c r="C37" i="46"/>
  <c r="AJ36" i="46"/>
  <c r="AJ35" i="46" s="1"/>
  <c r="AI36" i="46"/>
  <c r="AI35" i="46" s="1"/>
  <c r="AH36" i="46"/>
  <c r="AH35" i="46" s="1"/>
  <c r="AG36" i="46"/>
  <c r="AF36" i="46"/>
  <c r="AF35" i="46" s="1"/>
  <c r="AE36" i="46"/>
  <c r="AD36" i="46"/>
  <c r="AC36" i="46"/>
  <c r="AB36" i="46"/>
  <c r="AB35" i="46" s="1"/>
  <c r="AA36" i="46"/>
  <c r="AA35" i="46" s="1"/>
  <c r="Z36" i="46"/>
  <c r="Z35" i="46" s="1"/>
  <c r="Y36" i="46"/>
  <c r="X36" i="46"/>
  <c r="X35" i="46" s="1"/>
  <c r="W36" i="46"/>
  <c r="V36" i="46"/>
  <c r="U36" i="46"/>
  <c r="U35" i="46" s="1"/>
  <c r="T36" i="46"/>
  <c r="T35" i="46" s="1"/>
  <c r="S36" i="46"/>
  <c r="S35" i="46" s="1"/>
  <c r="R36" i="46"/>
  <c r="R35" i="46" s="1"/>
  <c r="Q36" i="46"/>
  <c r="P36" i="46"/>
  <c r="P35" i="46" s="1"/>
  <c r="O36" i="46"/>
  <c r="N36" i="46"/>
  <c r="M36" i="46"/>
  <c r="M35" i="46" s="1"/>
  <c r="L36" i="46"/>
  <c r="L35" i="46" s="1"/>
  <c r="K36" i="46"/>
  <c r="K35" i="46" s="1"/>
  <c r="J36" i="46"/>
  <c r="J35" i="46" s="1"/>
  <c r="I36" i="46"/>
  <c r="H36" i="46"/>
  <c r="H35" i="46" s="1"/>
  <c r="G36" i="46"/>
  <c r="F36" i="46"/>
  <c r="C36" i="46"/>
  <c r="C35" i="46"/>
  <c r="C34" i="46"/>
  <c r="AP33" i="46"/>
  <c r="AO33" i="46" s="1"/>
  <c r="C33" i="46"/>
  <c r="C32" i="46"/>
  <c r="AJ30" i="46"/>
  <c r="AI30" i="46"/>
  <c r="AH30" i="46"/>
  <c r="AG30" i="46"/>
  <c r="AF30" i="46"/>
  <c r="AE30" i="46"/>
  <c r="AD30" i="46"/>
  <c r="AC30" i="46"/>
  <c r="AA30" i="46"/>
  <c r="Z30" i="46"/>
  <c r="Y30" i="46"/>
  <c r="W30" i="46"/>
  <c r="V30" i="46"/>
  <c r="U30" i="46"/>
  <c r="S30" i="46"/>
  <c r="R30" i="46"/>
  <c r="Q30" i="46"/>
  <c r="O30" i="46"/>
  <c r="N30" i="46"/>
  <c r="M30" i="46"/>
  <c r="K30" i="46"/>
  <c r="J30" i="46"/>
  <c r="I30" i="46"/>
  <c r="F30" i="46"/>
  <c r="C31" i="46"/>
  <c r="C30" i="46"/>
  <c r="AP29" i="46"/>
  <c r="AO29" i="46" s="1"/>
  <c r="C29" i="46"/>
  <c r="AP28" i="46"/>
  <c r="AO28" i="46" s="1"/>
  <c r="C28" i="46"/>
  <c r="AP27" i="46"/>
  <c r="AO27" i="46" s="1"/>
  <c r="C27" i="46"/>
  <c r="AP26" i="46"/>
  <c r="AO26" i="46" s="1"/>
  <c r="C26" i="46"/>
  <c r="AP25" i="46"/>
  <c r="AO25" i="46" s="1"/>
  <c r="C25" i="46"/>
  <c r="AP24" i="46"/>
  <c r="AO24" i="46" s="1"/>
  <c r="C24" i="46"/>
  <c r="AP23" i="46"/>
  <c r="AO23" i="46" s="1"/>
  <c r="C23" i="46"/>
  <c r="AJ22" i="46"/>
  <c r="AJ21" i="46" s="1"/>
  <c r="AI22" i="46"/>
  <c r="AI21" i="46" s="1"/>
  <c r="AH22" i="46"/>
  <c r="AH21" i="46" s="1"/>
  <c r="AG22" i="46"/>
  <c r="AG21" i="46" s="1"/>
  <c r="AF22" i="46"/>
  <c r="AF21" i="46" s="1"/>
  <c r="AE22" i="46"/>
  <c r="AE21" i="46" s="1"/>
  <c r="AD22" i="46"/>
  <c r="AD21" i="46" s="1"/>
  <c r="AC22" i="46"/>
  <c r="AC21" i="46" s="1"/>
  <c r="AB22" i="46"/>
  <c r="AB21" i="46" s="1"/>
  <c r="AA22" i="46"/>
  <c r="AA21" i="46" s="1"/>
  <c r="Z22" i="46"/>
  <c r="Z21" i="46" s="1"/>
  <c r="Y22" i="46"/>
  <c r="Y21" i="46" s="1"/>
  <c r="X22" i="46"/>
  <c r="X21" i="46" s="1"/>
  <c r="W22" i="46"/>
  <c r="W21" i="46" s="1"/>
  <c r="V22" i="46"/>
  <c r="V21" i="46" s="1"/>
  <c r="U22" i="46"/>
  <c r="U21" i="46" s="1"/>
  <c r="T22" i="46"/>
  <c r="T21" i="46" s="1"/>
  <c r="S22" i="46"/>
  <c r="S21" i="46" s="1"/>
  <c r="R22" i="46"/>
  <c r="Q22" i="46"/>
  <c r="Q21" i="46" s="1"/>
  <c r="P22" i="46"/>
  <c r="P21" i="46" s="1"/>
  <c r="O22" i="46"/>
  <c r="O21" i="46" s="1"/>
  <c r="N22" i="46"/>
  <c r="N21" i="46" s="1"/>
  <c r="M22" i="46"/>
  <c r="M21" i="46" s="1"/>
  <c r="L22" i="46"/>
  <c r="L21" i="46" s="1"/>
  <c r="K22" i="46"/>
  <c r="K21" i="46" s="1"/>
  <c r="J22" i="46"/>
  <c r="J21" i="46" s="1"/>
  <c r="I22" i="46"/>
  <c r="I21" i="46" s="1"/>
  <c r="H22" i="46"/>
  <c r="H21" i="46" s="1"/>
  <c r="G22" i="46"/>
  <c r="G21" i="46" s="1"/>
  <c r="F22" i="46"/>
  <c r="F21" i="46" s="1"/>
  <c r="C22" i="46"/>
  <c r="C21" i="46"/>
  <c r="AP20" i="46"/>
  <c r="AO20" i="46" s="1"/>
  <c r="C20" i="46"/>
  <c r="AP19" i="46"/>
  <c r="AO19" i="46" s="1"/>
  <c r="C19" i="46"/>
  <c r="AP18" i="46"/>
  <c r="AO18" i="46" s="1"/>
  <c r="C18" i="46"/>
  <c r="AJ17" i="46"/>
  <c r="AJ34" i="46" s="1"/>
  <c r="AI17" i="46"/>
  <c r="AI34" i="46" s="1"/>
  <c r="AH17" i="46"/>
  <c r="AG17" i="46"/>
  <c r="AG34" i="46" s="1"/>
  <c r="AF17" i="46"/>
  <c r="AF34" i="46" s="1"/>
  <c r="AE17" i="46"/>
  <c r="AE34" i="46" s="1"/>
  <c r="AD17" i="46"/>
  <c r="AC17" i="46"/>
  <c r="AC34" i="46" s="1"/>
  <c r="AB17" i="46"/>
  <c r="AB34" i="46" s="1"/>
  <c r="AA17" i="46"/>
  <c r="AA34" i="46" s="1"/>
  <c r="Z17" i="46"/>
  <c r="Y17" i="46"/>
  <c r="Y34" i="46" s="1"/>
  <c r="X17" i="46"/>
  <c r="X34" i="46" s="1"/>
  <c r="W17" i="46"/>
  <c r="W34" i="46" s="1"/>
  <c r="V17" i="46"/>
  <c r="U17" i="46"/>
  <c r="U34" i="46" s="1"/>
  <c r="T17" i="46"/>
  <c r="T34" i="46" s="1"/>
  <c r="S17" i="46"/>
  <c r="S34" i="46" s="1"/>
  <c r="R17" i="46"/>
  <c r="Q17" i="46"/>
  <c r="Q34" i="46" s="1"/>
  <c r="P17" i="46"/>
  <c r="P34" i="46" s="1"/>
  <c r="O17" i="46"/>
  <c r="O34" i="46" s="1"/>
  <c r="N17" i="46"/>
  <c r="M17" i="46"/>
  <c r="M34" i="46" s="1"/>
  <c r="L17" i="46"/>
  <c r="L34" i="46" s="1"/>
  <c r="K17" i="46"/>
  <c r="K34" i="46" s="1"/>
  <c r="J17" i="46"/>
  <c r="I17" i="46"/>
  <c r="I34" i="46" s="1"/>
  <c r="H17" i="46"/>
  <c r="H34" i="46" s="1"/>
  <c r="G17" i="46"/>
  <c r="G34" i="46" s="1"/>
  <c r="F17" i="46"/>
  <c r="C17" i="46"/>
  <c r="AP16" i="46"/>
  <c r="AQ16" i="46" s="1"/>
  <c r="C16" i="46"/>
  <c r="AP15" i="46"/>
  <c r="AO15" i="46" s="1"/>
  <c r="C15" i="46"/>
  <c r="AP14" i="46"/>
  <c r="AO14" i="46" s="1"/>
  <c r="C14" i="46"/>
  <c r="AP13" i="46"/>
  <c r="AO13" i="46" s="1"/>
  <c r="C13" i="46"/>
  <c r="AP12" i="46"/>
  <c r="AO12" i="46" s="1"/>
  <c r="C12" i="46"/>
  <c r="AP11" i="46"/>
  <c r="AO11" i="46" s="1"/>
  <c r="C11" i="46"/>
  <c r="AP10" i="46"/>
  <c r="AO10" i="46" s="1"/>
  <c r="C10" i="46"/>
  <c r="AP9" i="46"/>
  <c r="AO9" i="46" s="1"/>
  <c r="C9" i="46"/>
  <c r="AP8" i="46"/>
  <c r="AO8" i="46" s="1"/>
  <c r="C8" i="46"/>
  <c r="AJ7" i="46"/>
  <c r="AI7" i="46"/>
  <c r="AH7" i="46"/>
  <c r="AG7" i="46"/>
  <c r="AF7" i="46"/>
  <c r="AE7" i="46"/>
  <c r="AD7" i="46"/>
  <c r="AC7" i="46"/>
  <c r="AB7" i="46"/>
  <c r="AA7" i="46"/>
  <c r="Z7" i="46"/>
  <c r="Y7" i="46"/>
  <c r="X7" i="46"/>
  <c r="W7" i="46"/>
  <c r="V7" i="46"/>
  <c r="U7" i="46"/>
  <c r="T7" i="46"/>
  <c r="S7" i="46"/>
  <c r="R7" i="46"/>
  <c r="Q7" i="46"/>
  <c r="P7" i="46"/>
  <c r="O7" i="46"/>
  <c r="N7" i="46"/>
  <c r="M7" i="46"/>
  <c r="L7" i="46"/>
  <c r="K7" i="46"/>
  <c r="J7" i="46"/>
  <c r="I7" i="46"/>
  <c r="H7" i="46"/>
  <c r="G7" i="46"/>
  <c r="F7" i="46"/>
  <c r="C7" i="46"/>
  <c r="AY6" i="46"/>
  <c r="AX6" i="46"/>
  <c r="AW6" i="46"/>
  <c r="AV6" i="46"/>
  <c r="AU6" i="46"/>
  <c r="AT6" i="46"/>
  <c r="AS6" i="46"/>
  <c r="B6" i="46"/>
  <c r="AJ5" i="46"/>
  <c r="AI5" i="46"/>
  <c r="AH5" i="46"/>
  <c r="AG5" i="46"/>
  <c r="AF5" i="46"/>
  <c r="AE5" i="46"/>
  <c r="AD5" i="46"/>
  <c r="AC5" i="46"/>
  <c r="AB5" i="46"/>
  <c r="AA5" i="46"/>
  <c r="Z5" i="46"/>
  <c r="Y5" i="46"/>
  <c r="X5" i="46"/>
  <c r="W5" i="46"/>
  <c r="V5" i="46"/>
  <c r="U5" i="46"/>
  <c r="T5" i="46"/>
  <c r="S5" i="46"/>
  <c r="R5" i="46"/>
  <c r="Q5" i="46"/>
  <c r="P5" i="46"/>
  <c r="O5" i="46"/>
  <c r="N5" i="46"/>
  <c r="M5" i="46"/>
  <c r="L5" i="46"/>
  <c r="K5" i="46"/>
  <c r="J5" i="46"/>
  <c r="I5" i="46"/>
  <c r="H5" i="46"/>
  <c r="G5" i="46"/>
  <c r="B5" i="46"/>
  <c r="C100" i="45"/>
  <c r="C99" i="45"/>
  <c r="C98" i="45"/>
  <c r="C97" i="45"/>
  <c r="C96" i="45"/>
  <c r="C95" i="45"/>
  <c r="C94" i="45"/>
  <c r="C93" i="45"/>
  <c r="C92" i="45"/>
  <c r="C91" i="45"/>
  <c r="C90" i="45"/>
  <c r="C89" i="45"/>
  <c r="C3" i="45"/>
  <c r="C27" i="61" s="1"/>
  <c r="C88" i="45"/>
  <c r="C82" i="45"/>
  <c r="C81" i="45"/>
  <c r="C80" i="45"/>
  <c r="C79" i="45"/>
  <c r="C78" i="45"/>
  <c r="C77" i="45"/>
  <c r="C76" i="45"/>
  <c r="C75" i="45"/>
  <c r="C72" i="45"/>
  <c r="C71" i="45"/>
  <c r="C70" i="45"/>
  <c r="C69" i="45"/>
  <c r="C68" i="45"/>
  <c r="C67" i="45"/>
  <c r="C66" i="45"/>
  <c r="C65" i="45"/>
  <c r="C64" i="45"/>
  <c r="C63" i="45"/>
  <c r="C62" i="45"/>
  <c r="C56" i="45"/>
  <c r="C48" i="45"/>
  <c r="C47" i="45"/>
  <c r="AP46" i="45"/>
  <c r="AO46" i="45" s="1"/>
  <c r="C46" i="45"/>
  <c r="AP45" i="45"/>
  <c r="AO45" i="45" s="1"/>
  <c r="C45" i="45"/>
  <c r="AJ44" i="45"/>
  <c r="AI44" i="45"/>
  <c r="AH44" i="45"/>
  <c r="AG44" i="45"/>
  <c r="AF44" i="45"/>
  <c r="AE44" i="45"/>
  <c r="AD44" i="45"/>
  <c r="AC44" i="45"/>
  <c r="AB44" i="45"/>
  <c r="AA44" i="45"/>
  <c r="Z44" i="45"/>
  <c r="Y44" i="45"/>
  <c r="X44" i="45"/>
  <c r="W44" i="45"/>
  <c r="V44" i="45"/>
  <c r="U44" i="45"/>
  <c r="T44" i="45"/>
  <c r="S44" i="45"/>
  <c r="R44" i="45"/>
  <c r="Q44" i="45"/>
  <c r="P44" i="45"/>
  <c r="O44" i="45"/>
  <c r="N44" i="45"/>
  <c r="M44" i="45"/>
  <c r="L44" i="45"/>
  <c r="K44" i="45"/>
  <c r="J44" i="45"/>
  <c r="I44" i="45"/>
  <c r="H44" i="45"/>
  <c r="G44" i="45"/>
  <c r="F44" i="45"/>
  <c r="C44" i="45"/>
  <c r="AP43" i="45"/>
  <c r="AO43" i="45" s="1"/>
  <c r="C43" i="45"/>
  <c r="AP42" i="45"/>
  <c r="AO42" i="45" s="1"/>
  <c r="C42" i="45"/>
  <c r="AJ41" i="45"/>
  <c r="AI41" i="45"/>
  <c r="AH41" i="45"/>
  <c r="AG41" i="45"/>
  <c r="AF41" i="45"/>
  <c r="AE41" i="45"/>
  <c r="AD41" i="45"/>
  <c r="AC41" i="45"/>
  <c r="AB41" i="45"/>
  <c r="AA41" i="45"/>
  <c r="Z41" i="45"/>
  <c r="Y41" i="45"/>
  <c r="X41" i="45"/>
  <c r="W41" i="45"/>
  <c r="V41" i="45"/>
  <c r="U41" i="45"/>
  <c r="T41" i="45"/>
  <c r="S41" i="45"/>
  <c r="R41" i="45"/>
  <c r="Q41" i="45"/>
  <c r="P41" i="45"/>
  <c r="O41" i="45"/>
  <c r="N41" i="45"/>
  <c r="M41" i="45"/>
  <c r="L41" i="45"/>
  <c r="K41" i="45"/>
  <c r="J41" i="45"/>
  <c r="I41" i="45"/>
  <c r="H41" i="45"/>
  <c r="G41" i="45"/>
  <c r="F41" i="45"/>
  <c r="C41" i="45"/>
  <c r="AP40" i="45"/>
  <c r="AO40" i="45" s="1"/>
  <c r="C40" i="45"/>
  <c r="AP39" i="45"/>
  <c r="AO39" i="45" s="1"/>
  <c r="C39" i="45"/>
  <c r="AP38" i="45"/>
  <c r="AO38" i="45" s="1"/>
  <c r="C38" i="45"/>
  <c r="AP37" i="45"/>
  <c r="AO37" i="45" s="1"/>
  <c r="C37" i="45"/>
  <c r="AJ36" i="45"/>
  <c r="AJ35" i="45" s="1"/>
  <c r="AI36" i="45"/>
  <c r="AH36" i="45"/>
  <c r="AH35" i="45" s="1"/>
  <c r="AG36" i="45"/>
  <c r="AF36" i="45"/>
  <c r="AE36" i="45"/>
  <c r="AE35" i="45" s="1"/>
  <c r="AD36" i="45"/>
  <c r="AD35" i="45" s="1"/>
  <c r="AC36" i="45"/>
  <c r="AB36" i="45"/>
  <c r="AB35" i="45" s="1"/>
  <c r="AA36" i="45"/>
  <c r="Z36" i="45"/>
  <c r="Z35" i="45" s="1"/>
  <c r="Y36" i="45"/>
  <c r="X36" i="45"/>
  <c r="W36" i="45"/>
  <c r="W35" i="45" s="1"/>
  <c r="V36" i="45"/>
  <c r="V35" i="45" s="1"/>
  <c r="U36" i="45"/>
  <c r="T36" i="45"/>
  <c r="T35" i="45" s="1"/>
  <c r="S36" i="45"/>
  <c r="R36" i="45"/>
  <c r="R35" i="45" s="1"/>
  <c r="Q36" i="45"/>
  <c r="P36" i="45"/>
  <c r="O36" i="45"/>
  <c r="O35" i="45" s="1"/>
  <c r="N36" i="45"/>
  <c r="N35" i="45" s="1"/>
  <c r="M36" i="45"/>
  <c r="L36" i="45"/>
  <c r="L35" i="45" s="1"/>
  <c r="K36" i="45"/>
  <c r="J36" i="45"/>
  <c r="J35" i="45" s="1"/>
  <c r="I36" i="45"/>
  <c r="H36" i="45"/>
  <c r="G36" i="45"/>
  <c r="G35" i="45" s="1"/>
  <c r="F36" i="45"/>
  <c r="F35" i="45" s="1"/>
  <c r="C36" i="45"/>
  <c r="C35" i="45"/>
  <c r="C34" i="45"/>
  <c r="AP33" i="45"/>
  <c r="AO33" i="45" s="1"/>
  <c r="C33" i="45"/>
  <c r="C32" i="45"/>
  <c r="AJ30" i="45"/>
  <c r="AI30" i="45"/>
  <c r="AH30" i="45"/>
  <c r="AG30" i="45"/>
  <c r="AE30" i="45"/>
  <c r="AD30" i="45"/>
  <c r="AC30" i="45"/>
  <c r="AA30" i="45"/>
  <c r="Z30" i="45"/>
  <c r="Y30" i="45"/>
  <c r="U30" i="45"/>
  <c r="R30" i="45"/>
  <c r="Q30" i="45"/>
  <c r="M30" i="45"/>
  <c r="I30" i="45"/>
  <c r="G30" i="45"/>
  <c r="F30" i="45"/>
  <c r="C31" i="45"/>
  <c r="C30" i="45"/>
  <c r="AP29" i="45"/>
  <c r="AO29" i="45" s="1"/>
  <c r="C29" i="45"/>
  <c r="AP28" i="45"/>
  <c r="AO28" i="45" s="1"/>
  <c r="C28" i="45"/>
  <c r="AP27" i="45"/>
  <c r="AO27" i="45" s="1"/>
  <c r="C27" i="45"/>
  <c r="AP26" i="45"/>
  <c r="AO26" i="45" s="1"/>
  <c r="C26" i="45"/>
  <c r="AP25" i="45"/>
  <c r="AO25" i="45" s="1"/>
  <c r="C25" i="45"/>
  <c r="AP24" i="45"/>
  <c r="AO24" i="45" s="1"/>
  <c r="C24" i="45"/>
  <c r="AP23" i="45"/>
  <c r="AO23" i="45" s="1"/>
  <c r="C23" i="45"/>
  <c r="AJ22" i="45"/>
  <c r="AI22" i="45"/>
  <c r="AI21" i="45" s="1"/>
  <c r="AH22" i="45"/>
  <c r="AH21" i="45" s="1"/>
  <c r="AG22" i="45"/>
  <c r="AF22" i="45"/>
  <c r="AF21" i="45" s="1"/>
  <c r="AE22" i="45"/>
  <c r="AE21" i="45" s="1"/>
  <c r="AD22" i="45"/>
  <c r="AD21" i="45" s="1"/>
  <c r="AC22" i="45"/>
  <c r="AC21" i="45" s="1"/>
  <c r="AB22" i="45"/>
  <c r="AB21" i="45" s="1"/>
  <c r="AA22" i="45"/>
  <c r="AA21" i="45" s="1"/>
  <c r="Z22" i="45"/>
  <c r="Z21" i="45" s="1"/>
  <c r="Y22" i="45"/>
  <c r="Y21" i="45" s="1"/>
  <c r="X22" i="45"/>
  <c r="X21" i="45" s="1"/>
  <c r="W22" i="45"/>
  <c r="W21" i="45" s="1"/>
  <c r="V22" i="45"/>
  <c r="V21" i="45" s="1"/>
  <c r="U22" i="45"/>
  <c r="U21" i="45" s="1"/>
  <c r="T22" i="45"/>
  <c r="T21" i="45" s="1"/>
  <c r="S22" i="45"/>
  <c r="S21" i="45" s="1"/>
  <c r="R22" i="45"/>
  <c r="R21" i="45" s="1"/>
  <c r="Q22" i="45"/>
  <c r="Q21" i="45" s="1"/>
  <c r="P22" i="45"/>
  <c r="P21" i="45" s="1"/>
  <c r="O22" i="45"/>
  <c r="O21" i="45" s="1"/>
  <c r="N22" i="45"/>
  <c r="M22" i="45"/>
  <c r="M21" i="45" s="1"/>
  <c r="L22" i="45"/>
  <c r="L21" i="45" s="1"/>
  <c r="K22" i="45"/>
  <c r="K21" i="45" s="1"/>
  <c r="J22" i="45"/>
  <c r="J21" i="45" s="1"/>
  <c r="I22" i="45"/>
  <c r="I21" i="45" s="1"/>
  <c r="H22" i="45"/>
  <c r="H21" i="45" s="1"/>
  <c r="G22" i="45"/>
  <c r="G21" i="45" s="1"/>
  <c r="F22" i="45"/>
  <c r="F21" i="45" s="1"/>
  <c r="C22" i="45"/>
  <c r="C21" i="45"/>
  <c r="AP20" i="45"/>
  <c r="AO20" i="45" s="1"/>
  <c r="C20" i="45"/>
  <c r="AP19" i="45"/>
  <c r="AO19" i="45" s="1"/>
  <c r="C19" i="45"/>
  <c r="AP18" i="45"/>
  <c r="AO18" i="45" s="1"/>
  <c r="C18" i="45"/>
  <c r="AJ17" i="45"/>
  <c r="AI17" i="45"/>
  <c r="AI34" i="45" s="1"/>
  <c r="AH17" i="45"/>
  <c r="AG17" i="45"/>
  <c r="AG34" i="45" s="1"/>
  <c r="AF17" i="45"/>
  <c r="AE17" i="45"/>
  <c r="AE34" i="45" s="1"/>
  <c r="AD17" i="45"/>
  <c r="AC17" i="45"/>
  <c r="AC34" i="45" s="1"/>
  <c r="AB17" i="45"/>
  <c r="AA17" i="45"/>
  <c r="AA34" i="45" s="1"/>
  <c r="Z17" i="45"/>
  <c r="Y17" i="45"/>
  <c r="Y34" i="45" s="1"/>
  <c r="X17" i="45"/>
  <c r="W17" i="45"/>
  <c r="W34" i="45" s="1"/>
  <c r="V17" i="45"/>
  <c r="U17" i="45"/>
  <c r="U34" i="45" s="1"/>
  <c r="T17" i="45"/>
  <c r="S17" i="45"/>
  <c r="S34" i="45" s="1"/>
  <c r="R17" i="45"/>
  <c r="Q17" i="45"/>
  <c r="Q34" i="45" s="1"/>
  <c r="P17" i="45"/>
  <c r="O17" i="45"/>
  <c r="O34" i="45" s="1"/>
  <c r="N17" i="45"/>
  <c r="M17" i="45"/>
  <c r="M34" i="45" s="1"/>
  <c r="L17" i="45"/>
  <c r="K17" i="45"/>
  <c r="K34" i="45" s="1"/>
  <c r="J17" i="45"/>
  <c r="I17" i="45"/>
  <c r="I34" i="45" s="1"/>
  <c r="H17" i="45"/>
  <c r="G17" i="45"/>
  <c r="G34" i="45" s="1"/>
  <c r="F17" i="45"/>
  <c r="C17" i="45"/>
  <c r="AQ16" i="45"/>
  <c r="AP16" i="45"/>
  <c r="C16" i="45"/>
  <c r="AP15" i="45"/>
  <c r="AO15" i="45" s="1"/>
  <c r="C15" i="45"/>
  <c r="AP14" i="45"/>
  <c r="AO14" i="45" s="1"/>
  <c r="C14" i="45"/>
  <c r="AP13" i="45"/>
  <c r="AO13" i="45" s="1"/>
  <c r="C13" i="45"/>
  <c r="AP12" i="45"/>
  <c r="AO12" i="45" s="1"/>
  <c r="C12" i="45"/>
  <c r="AP11" i="45"/>
  <c r="AO11" i="45" s="1"/>
  <c r="C11" i="45"/>
  <c r="AP10" i="45"/>
  <c r="AO10" i="45" s="1"/>
  <c r="C10" i="45"/>
  <c r="AP9" i="45"/>
  <c r="C9" i="45"/>
  <c r="AP8" i="45"/>
  <c r="AO8" i="45" s="1"/>
  <c r="C8" i="45"/>
  <c r="AJ7" i="45"/>
  <c r="AI7" i="45"/>
  <c r="AH7" i="45"/>
  <c r="AG7" i="45"/>
  <c r="AF7" i="45"/>
  <c r="AE7" i="45"/>
  <c r="AD7" i="45"/>
  <c r="AC7" i="45"/>
  <c r="AB7" i="45"/>
  <c r="AA7" i="45"/>
  <c r="Z7" i="45"/>
  <c r="Y7" i="45"/>
  <c r="X7" i="45"/>
  <c r="W7" i="45"/>
  <c r="V7" i="45"/>
  <c r="U7" i="45"/>
  <c r="T7" i="45"/>
  <c r="S7" i="45"/>
  <c r="R7" i="45"/>
  <c r="Q7" i="45"/>
  <c r="P7" i="45"/>
  <c r="O7" i="45"/>
  <c r="N7" i="45"/>
  <c r="M7" i="45"/>
  <c r="L7" i="45"/>
  <c r="K7" i="45"/>
  <c r="J7" i="45"/>
  <c r="I7" i="45"/>
  <c r="H7" i="45"/>
  <c r="G7" i="45"/>
  <c r="F7" i="45"/>
  <c r="C7" i="45"/>
  <c r="AY6" i="45"/>
  <c r="AX6" i="45"/>
  <c r="AW6" i="45"/>
  <c r="AV6" i="45"/>
  <c r="AU6" i="45"/>
  <c r="AT6" i="45"/>
  <c r="AS6" i="45"/>
  <c r="B6" i="45"/>
  <c r="AJ5" i="45"/>
  <c r="AI5" i="45"/>
  <c r="AH5" i="45"/>
  <c r="AG5" i="45"/>
  <c r="AF5" i="45"/>
  <c r="AE5" i="45"/>
  <c r="AD5" i="45"/>
  <c r="AC5" i="45"/>
  <c r="AB5" i="45"/>
  <c r="AA5" i="45"/>
  <c r="Z5" i="45"/>
  <c r="Y5" i="45"/>
  <c r="X5" i="45"/>
  <c r="W5" i="45"/>
  <c r="V5" i="45"/>
  <c r="U5" i="45"/>
  <c r="T5" i="45"/>
  <c r="S5" i="45"/>
  <c r="R5" i="45"/>
  <c r="Q5" i="45"/>
  <c r="P5" i="45"/>
  <c r="O5" i="45"/>
  <c r="N5" i="45"/>
  <c r="M5" i="45"/>
  <c r="L5" i="45"/>
  <c r="K5" i="45"/>
  <c r="J5" i="45"/>
  <c r="I5" i="45"/>
  <c r="H5" i="45"/>
  <c r="G5" i="45"/>
  <c r="B5" i="45"/>
  <c r="K269" i="60"/>
  <c r="K268" i="60"/>
  <c r="K267" i="60"/>
  <c r="K265" i="60"/>
  <c r="K264" i="60"/>
  <c r="K263" i="60"/>
  <c r="K262" i="60"/>
  <c r="K261" i="60"/>
  <c r="K260" i="60"/>
  <c r="K259" i="60"/>
  <c r="K184" i="60"/>
  <c r="K183" i="60"/>
  <c r="K182" i="60"/>
  <c r="K180" i="60"/>
  <c r="K179" i="60"/>
  <c r="K178" i="60"/>
  <c r="K177" i="60"/>
  <c r="K176" i="60"/>
  <c r="K175" i="60"/>
  <c r="K174" i="60"/>
  <c r="C100" i="44"/>
  <c r="C99" i="44"/>
  <c r="C98" i="44"/>
  <c r="C97" i="44"/>
  <c r="C96" i="44"/>
  <c r="C95" i="44"/>
  <c r="C94" i="44"/>
  <c r="C93" i="44"/>
  <c r="C92" i="44"/>
  <c r="C91" i="44"/>
  <c r="C90" i="44"/>
  <c r="C89" i="44"/>
  <c r="C3" i="44"/>
  <c r="C26" i="61" s="1"/>
  <c r="C88" i="44"/>
  <c r="C82" i="44"/>
  <c r="C81" i="44"/>
  <c r="C80" i="44"/>
  <c r="C79" i="44"/>
  <c r="C78" i="44"/>
  <c r="C77" i="44"/>
  <c r="C76" i="44"/>
  <c r="C75" i="44"/>
  <c r="C72" i="44"/>
  <c r="C71" i="44"/>
  <c r="C70" i="44"/>
  <c r="C69" i="44"/>
  <c r="C68" i="44"/>
  <c r="C67" i="44"/>
  <c r="C66" i="44"/>
  <c r="C65" i="44"/>
  <c r="C64" i="44"/>
  <c r="C63" i="44"/>
  <c r="C62" i="44"/>
  <c r="C56" i="44"/>
  <c r="C48" i="44"/>
  <c r="C47" i="44"/>
  <c r="AP46" i="44"/>
  <c r="AO46" i="44" s="1"/>
  <c r="C46" i="44"/>
  <c r="AP45" i="44"/>
  <c r="AO45" i="44" s="1"/>
  <c r="C45" i="44"/>
  <c r="AJ44" i="44"/>
  <c r="AI44" i="44"/>
  <c r="AH44" i="44"/>
  <c r="AG44" i="44"/>
  <c r="AF44" i="44"/>
  <c r="AE44" i="44"/>
  <c r="AD44" i="44"/>
  <c r="AC44" i="44"/>
  <c r="AB44" i="44"/>
  <c r="AA44" i="44"/>
  <c r="Z44" i="44"/>
  <c r="Y44" i="44"/>
  <c r="X44" i="44"/>
  <c r="W44" i="44"/>
  <c r="V44" i="44"/>
  <c r="U44" i="44"/>
  <c r="T44" i="44"/>
  <c r="S44" i="44"/>
  <c r="R44" i="44"/>
  <c r="Q44" i="44"/>
  <c r="P44" i="44"/>
  <c r="O44" i="44"/>
  <c r="N44" i="44"/>
  <c r="M44" i="44"/>
  <c r="L44" i="44"/>
  <c r="K44" i="44"/>
  <c r="J44" i="44"/>
  <c r="I44" i="44"/>
  <c r="H44" i="44"/>
  <c r="G44" i="44"/>
  <c r="F44" i="44"/>
  <c r="C44" i="44"/>
  <c r="AP43" i="44"/>
  <c r="AO43" i="44" s="1"/>
  <c r="C43" i="44"/>
  <c r="AP42" i="44"/>
  <c r="AO42" i="44" s="1"/>
  <c r="C42" i="44"/>
  <c r="AJ41" i="44"/>
  <c r="AI41" i="44"/>
  <c r="AH41" i="44"/>
  <c r="AG41" i="44"/>
  <c r="AF41" i="44"/>
  <c r="AE41" i="44"/>
  <c r="AD41" i="44"/>
  <c r="AC41" i="44"/>
  <c r="AB41" i="44"/>
  <c r="AA41" i="44"/>
  <c r="Z41" i="44"/>
  <c r="Y41" i="44"/>
  <c r="X41" i="44"/>
  <c r="W41" i="44"/>
  <c r="V41" i="44"/>
  <c r="U41" i="44"/>
  <c r="T41" i="44"/>
  <c r="S41" i="44"/>
  <c r="R41" i="44"/>
  <c r="Q41" i="44"/>
  <c r="P41" i="44"/>
  <c r="O41" i="44"/>
  <c r="N41" i="44"/>
  <c r="M41" i="44"/>
  <c r="L41" i="44"/>
  <c r="K41" i="44"/>
  <c r="J41" i="44"/>
  <c r="I41" i="44"/>
  <c r="H41" i="44"/>
  <c r="G41" i="44"/>
  <c r="F41" i="44"/>
  <c r="C41" i="44"/>
  <c r="AP40" i="44"/>
  <c r="AO40" i="44" s="1"/>
  <c r="C40" i="44"/>
  <c r="AP39" i="44"/>
  <c r="AO39" i="44" s="1"/>
  <c r="C39" i="44"/>
  <c r="AP38" i="44"/>
  <c r="AO38" i="44" s="1"/>
  <c r="C38" i="44"/>
  <c r="AP37" i="44"/>
  <c r="AO37" i="44" s="1"/>
  <c r="C37" i="44"/>
  <c r="AJ36" i="44"/>
  <c r="AI36" i="44"/>
  <c r="AH36" i="44"/>
  <c r="AG36" i="44"/>
  <c r="AF36" i="44"/>
  <c r="AE36" i="44"/>
  <c r="AE35" i="44" s="1"/>
  <c r="AD36" i="44"/>
  <c r="AC36" i="44"/>
  <c r="AB36" i="44"/>
  <c r="AB35" i="44" s="1"/>
  <c r="AA36" i="44"/>
  <c r="Z36" i="44"/>
  <c r="Z35" i="44" s="1"/>
  <c r="Y36" i="44"/>
  <c r="X36" i="44"/>
  <c r="W36" i="44"/>
  <c r="W35" i="44" s="1"/>
  <c r="V36" i="44"/>
  <c r="U36" i="44"/>
  <c r="U35" i="44" s="1"/>
  <c r="T36" i="44"/>
  <c r="T35" i="44" s="1"/>
  <c r="S36" i="44"/>
  <c r="R36" i="44"/>
  <c r="Q36" i="44"/>
  <c r="P36" i="44"/>
  <c r="O36" i="44"/>
  <c r="N36" i="44"/>
  <c r="M36" i="44"/>
  <c r="M35" i="44" s="1"/>
  <c r="L36" i="44"/>
  <c r="K36" i="44"/>
  <c r="J36" i="44"/>
  <c r="J35" i="44" s="1"/>
  <c r="I36" i="44"/>
  <c r="H36" i="44"/>
  <c r="G36" i="44"/>
  <c r="G35" i="44" s="1"/>
  <c r="F36" i="44"/>
  <c r="F35" i="44" s="1"/>
  <c r="C36" i="44"/>
  <c r="C35" i="44"/>
  <c r="C34" i="44"/>
  <c r="AP33" i="44"/>
  <c r="AO33" i="44" s="1"/>
  <c r="C33" i="44"/>
  <c r="C32" i="44"/>
  <c r="AH30" i="44"/>
  <c r="AG30" i="44"/>
  <c r="AF30" i="44"/>
  <c r="AE30" i="44"/>
  <c r="AD30" i="44"/>
  <c r="AC30" i="44"/>
  <c r="AA30" i="44"/>
  <c r="Z30" i="44"/>
  <c r="Y30" i="44"/>
  <c r="X30" i="44"/>
  <c r="V30" i="44"/>
  <c r="T30" i="44"/>
  <c r="R30" i="44"/>
  <c r="P30" i="44"/>
  <c r="O30" i="44"/>
  <c r="N30" i="44"/>
  <c r="L30" i="44"/>
  <c r="K30" i="44"/>
  <c r="J30" i="44"/>
  <c r="H30" i="44"/>
  <c r="G30" i="44"/>
  <c r="F30" i="44"/>
  <c r="C31" i="44"/>
  <c r="C30" i="44"/>
  <c r="AP29" i="44"/>
  <c r="AO29" i="44" s="1"/>
  <c r="C29" i="44"/>
  <c r="AP28" i="44"/>
  <c r="AO28" i="44" s="1"/>
  <c r="C28" i="44"/>
  <c r="AP27" i="44"/>
  <c r="AO27" i="44" s="1"/>
  <c r="C27" i="44"/>
  <c r="AP26" i="44"/>
  <c r="AO26" i="44" s="1"/>
  <c r="C26" i="44"/>
  <c r="AP25" i="44"/>
  <c r="AO25" i="44" s="1"/>
  <c r="C25" i="44"/>
  <c r="AP24" i="44"/>
  <c r="AO24" i="44" s="1"/>
  <c r="C24" i="44"/>
  <c r="AP23" i="44"/>
  <c r="AO23" i="44" s="1"/>
  <c r="C23" i="44"/>
  <c r="AJ22" i="44"/>
  <c r="AJ21" i="44" s="1"/>
  <c r="AI22" i="44"/>
  <c r="AI21" i="44" s="1"/>
  <c r="AH22" i="44"/>
  <c r="AH21" i="44" s="1"/>
  <c r="AG22" i="44"/>
  <c r="AG21" i="44" s="1"/>
  <c r="AF22" i="44"/>
  <c r="AF21" i="44" s="1"/>
  <c r="AE22" i="44"/>
  <c r="AE21" i="44" s="1"/>
  <c r="AD22" i="44"/>
  <c r="AD21" i="44" s="1"/>
  <c r="AC22" i="44"/>
  <c r="AC21" i="44" s="1"/>
  <c r="AB22" i="44"/>
  <c r="AB21" i="44" s="1"/>
  <c r="AA22" i="44"/>
  <c r="AA21" i="44" s="1"/>
  <c r="Z22" i="44"/>
  <c r="Z21" i="44" s="1"/>
  <c r="Y22" i="44"/>
  <c r="Y21" i="44" s="1"/>
  <c r="X22" i="44"/>
  <c r="X21" i="44" s="1"/>
  <c r="W22" i="44"/>
  <c r="W21" i="44" s="1"/>
  <c r="V22" i="44"/>
  <c r="V21" i="44" s="1"/>
  <c r="U22" i="44"/>
  <c r="U21" i="44" s="1"/>
  <c r="T22" i="44"/>
  <c r="T21" i="44" s="1"/>
  <c r="S22" i="44"/>
  <c r="R22" i="44"/>
  <c r="R21" i="44" s="1"/>
  <c r="Q22" i="44"/>
  <c r="Q21" i="44" s="1"/>
  <c r="P22" i="44"/>
  <c r="P21" i="44" s="1"/>
  <c r="O22" i="44"/>
  <c r="O21" i="44" s="1"/>
  <c r="N22" i="44"/>
  <c r="N21" i="44" s="1"/>
  <c r="M22" i="44"/>
  <c r="M21" i="44" s="1"/>
  <c r="L22" i="44"/>
  <c r="L21" i="44" s="1"/>
  <c r="K22" i="44"/>
  <c r="K21" i="44" s="1"/>
  <c r="J22" i="44"/>
  <c r="J21" i="44" s="1"/>
  <c r="I22" i="44"/>
  <c r="I21" i="44" s="1"/>
  <c r="H22" i="44"/>
  <c r="H21" i="44" s="1"/>
  <c r="G22" i="44"/>
  <c r="G21" i="44" s="1"/>
  <c r="F22" i="44"/>
  <c r="F21" i="44" s="1"/>
  <c r="C22" i="44"/>
  <c r="C21" i="44"/>
  <c r="AP20" i="44"/>
  <c r="AO20" i="44" s="1"/>
  <c r="C20" i="44"/>
  <c r="AP19" i="44"/>
  <c r="AO19" i="44" s="1"/>
  <c r="C19" i="44"/>
  <c r="AP18" i="44"/>
  <c r="AO18" i="44" s="1"/>
  <c r="C18" i="44"/>
  <c r="AJ17" i="44"/>
  <c r="AI17" i="44"/>
  <c r="AI34" i="44" s="1"/>
  <c r="AH17" i="44"/>
  <c r="AH34" i="44" s="1"/>
  <c r="AG17" i="44"/>
  <c r="AG34" i="44" s="1"/>
  <c r="AF17" i="44"/>
  <c r="AE17" i="44"/>
  <c r="AE34" i="44" s="1"/>
  <c r="AD17" i="44"/>
  <c r="AD34" i="44" s="1"/>
  <c r="AC17" i="44"/>
  <c r="AC34" i="44" s="1"/>
  <c r="AB17" i="44"/>
  <c r="AA17" i="44"/>
  <c r="AA34" i="44" s="1"/>
  <c r="Z17" i="44"/>
  <c r="Z34" i="44" s="1"/>
  <c r="Y17" i="44"/>
  <c r="Y34" i="44" s="1"/>
  <c r="X17" i="44"/>
  <c r="W17" i="44"/>
  <c r="W34" i="44" s="1"/>
  <c r="V17" i="44"/>
  <c r="V34" i="44" s="1"/>
  <c r="U17" i="44"/>
  <c r="U34" i="44" s="1"/>
  <c r="T17" i="44"/>
  <c r="S17" i="44"/>
  <c r="S34" i="44" s="1"/>
  <c r="R17" i="44"/>
  <c r="R34" i="44" s="1"/>
  <c r="Q17" i="44"/>
  <c r="Q34" i="44" s="1"/>
  <c r="P17" i="44"/>
  <c r="O17" i="44"/>
  <c r="O34" i="44" s="1"/>
  <c r="N17" i="44"/>
  <c r="N34" i="44" s="1"/>
  <c r="M17" i="44"/>
  <c r="M34" i="44" s="1"/>
  <c r="L17" i="44"/>
  <c r="K17" i="44"/>
  <c r="K34" i="44" s="1"/>
  <c r="J17" i="44"/>
  <c r="J34" i="44" s="1"/>
  <c r="I17" i="44"/>
  <c r="I34" i="44" s="1"/>
  <c r="H17" i="44"/>
  <c r="G17" i="44"/>
  <c r="G34" i="44" s="1"/>
  <c r="F17" i="44"/>
  <c r="F34" i="44" s="1"/>
  <c r="C17" i="44"/>
  <c r="AP16" i="44"/>
  <c r="AQ16" i="44" s="1"/>
  <c r="AQ6" i="44" s="1"/>
  <c r="C16" i="44"/>
  <c r="AP15" i="44"/>
  <c r="AO15" i="44" s="1"/>
  <c r="C15" i="44"/>
  <c r="AP14" i="44"/>
  <c r="AO14" i="44" s="1"/>
  <c r="C14" i="44"/>
  <c r="AP13" i="44"/>
  <c r="AO13" i="44" s="1"/>
  <c r="C13" i="44"/>
  <c r="AP12" i="44"/>
  <c r="AO12" i="44" s="1"/>
  <c r="C12" i="44"/>
  <c r="AP11" i="44"/>
  <c r="AO11" i="44" s="1"/>
  <c r="C11" i="44"/>
  <c r="AP10" i="44"/>
  <c r="AO10" i="44" s="1"/>
  <c r="C10" i="44"/>
  <c r="AP9" i="44"/>
  <c r="AO9" i="44" s="1"/>
  <c r="C9" i="44"/>
  <c r="AP8" i="44"/>
  <c r="C8" i="44"/>
  <c r="AJ7" i="44"/>
  <c r="AI7" i="44"/>
  <c r="AH7" i="44"/>
  <c r="AG7" i="44"/>
  <c r="AF7" i="44"/>
  <c r="AE7" i="44"/>
  <c r="AD7" i="44"/>
  <c r="AC7" i="44"/>
  <c r="AB7" i="44"/>
  <c r="AA7" i="44"/>
  <c r="Z7" i="44"/>
  <c r="Y7" i="44"/>
  <c r="X7" i="44"/>
  <c r="W7" i="44"/>
  <c r="V7" i="44"/>
  <c r="U7" i="44"/>
  <c r="T7" i="44"/>
  <c r="S7" i="44"/>
  <c r="R7" i="44"/>
  <c r="Q7" i="44"/>
  <c r="P7" i="44"/>
  <c r="O7" i="44"/>
  <c r="N7" i="44"/>
  <c r="M7" i="44"/>
  <c r="L7" i="44"/>
  <c r="K7" i="44"/>
  <c r="J7" i="44"/>
  <c r="I7" i="44"/>
  <c r="H7" i="44"/>
  <c r="G7" i="44"/>
  <c r="F7" i="44"/>
  <c r="C7" i="44"/>
  <c r="AY6" i="44"/>
  <c r="AX6" i="44"/>
  <c r="AW6" i="44"/>
  <c r="AV6" i="44"/>
  <c r="AU6" i="44"/>
  <c r="AT6" i="44"/>
  <c r="AS6" i="44"/>
  <c r="B6" i="44"/>
  <c r="AJ5" i="44"/>
  <c r="AI5" i="44"/>
  <c r="AH5" i="44"/>
  <c r="AG5" i="44"/>
  <c r="AF5" i="44"/>
  <c r="AE5" i="44"/>
  <c r="AD5" i="44"/>
  <c r="AC5" i="44"/>
  <c r="AB5" i="44"/>
  <c r="AA5" i="44"/>
  <c r="Z5" i="44"/>
  <c r="Y5" i="44"/>
  <c r="X5" i="44"/>
  <c r="W5" i="44"/>
  <c r="V5" i="44"/>
  <c r="U5" i="44"/>
  <c r="T5" i="44"/>
  <c r="S5" i="44"/>
  <c r="R5" i="44"/>
  <c r="Q5" i="44"/>
  <c r="P5" i="44"/>
  <c r="O5" i="44"/>
  <c r="N5" i="44"/>
  <c r="M5" i="44"/>
  <c r="L5" i="44"/>
  <c r="K5" i="44"/>
  <c r="J5" i="44"/>
  <c r="I5" i="44"/>
  <c r="H5" i="44"/>
  <c r="G5" i="44"/>
  <c r="B5" i="44"/>
  <c r="C3" i="43"/>
  <c r="C25" i="61" s="1"/>
  <c r="C100" i="43"/>
  <c r="C99" i="43"/>
  <c r="C98" i="43"/>
  <c r="C97" i="43"/>
  <c r="C96" i="43"/>
  <c r="C95" i="43"/>
  <c r="C94" i="43"/>
  <c r="C93" i="43"/>
  <c r="C92" i="43"/>
  <c r="C91" i="43"/>
  <c r="C90" i="43"/>
  <c r="C89" i="43"/>
  <c r="C88" i="43"/>
  <c r="C82" i="43"/>
  <c r="C81" i="43"/>
  <c r="C80" i="43"/>
  <c r="C79" i="43"/>
  <c r="C78" i="43"/>
  <c r="C77" i="43"/>
  <c r="C76" i="43"/>
  <c r="C75" i="43"/>
  <c r="C72" i="43"/>
  <c r="C71" i="43"/>
  <c r="C70" i="43"/>
  <c r="C69" i="43"/>
  <c r="C68" i="43"/>
  <c r="C67" i="43"/>
  <c r="C66" i="43"/>
  <c r="C65" i="43"/>
  <c r="C64" i="43"/>
  <c r="C63" i="43"/>
  <c r="C62" i="43"/>
  <c r="C56" i="43"/>
  <c r="C48" i="43"/>
  <c r="C47" i="43"/>
  <c r="AP46" i="43"/>
  <c r="AO46" i="43" s="1"/>
  <c r="C46" i="43"/>
  <c r="AP45" i="43"/>
  <c r="AO45" i="43" s="1"/>
  <c r="C45" i="43"/>
  <c r="AJ44" i="43"/>
  <c r="AI44" i="43"/>
  <c r="AH44" i="43"/>
  <c r="AG44" i="43"/>
  <c r="AF44" i="43"/>
  <c r="AE44" i="43"/>
  <c r="AD44" i="43"/>
  <c r="AC44" i="43"/>
  <c r="AB44" i="43"/>
  <c r="AA44" i="43"/>
  <c r="Z44" i="43"/>
  <c r="Y44" i="43"/>
  <c r="X44" i="43"/>
  <c r="W44" i="43"/>
  <c r="V44" i="43"/>
  <c r="U44" i="43"/>
  <c r="T44" i="43"/>
  <c r="S44" i="43"/>
  <c r="R44" i="43"/>
  <c r="Q44" i="43"/>
  <c r="P44" i="43"/>
  <c r="O44" i="43"/>
  <c r="N44" i="43"/>
  <c r="M44" i="43"/>
  <c r="L44" i="43"/>
  <c r="K44" i="43"/>
  <c r="J44" i="43"/>
  <c r="I44" i="43"/>
  <c r="H44" i="43"/>
  <c r="G44" i="43"/>
  <c r="F44" i="43"/>
  <c r="C44" i="43"/>
  <c r="AP43" i="43"/>
  <c r="AO43" i="43" s="1"/>
  <c r="C43" i="43"/>
  <c r="AP42" i="43"/>
  <c r="AO42" i="43" s="1"/>
  <c r="C42" i="43"/>
  <c r="AJ41" i="43"/>
  <c r="AI41" i="43"/>
  <c r="AH41" i="43"/>
  <c r="AG41" i="43"/>
  <c r="AF41" i="43"/>
  <c r="AE41" i="43"/>
  <c r="AD41" i="43"/>
  <c r="AC41" i="43"/>
  <c r="AB41" i="43"/>
  <c r="AA41" i="43"/>
  <c r="Z41" i="43"/>
  <c r="Y41" i="43"/>
  <c r="X41" i="43"/>
  <c r="W41" i="43"/>
  <c r="V41" i="43"/>
  <c r="U41" i="43"/>
  <c r="T41" i="43"/>
  <c r="S41" i="43"/>
  <c r="R41" i="43"/>
  <c r="Q41" i="43"/>
  <c r="P41" i="43"/>
  <c r="O41" i="43"/>
  <c r="N41" i="43"/>
  <c r="M41" i="43"/>
  <c r="L41" i="43"/>
  <c r="K41" i="43"/>
  <c r="J41" i="43"/>
  <c r="I41" i="43"/>
  <c r="H41" i="43"/>
  <c r="G41" i="43"/>
  <c r="F41" i="43"/>
  <c r="C41" i="43"/>
  <c r="AP40" i="43"/>
  <c r="AO40" i="43" s="1"/>
  <c r="C40" i="43"/>
  <c r="AP39" i="43"/>
  <c r="AO39" i="43" s="1"/>
  <c r="C39" i="43"/>
  <c r="AP38" i="43"/>
  <c r="AO38" i="43" s="1"/>
  <c r="C38" i="43"/>
  <c r="AP37" i="43"/>
  <c r="AO37" i="43" s="1"/>
  <c r="C37" i="43"/>
  <c r="AJ36" i="43"/>
  <c r="AJ35" i="43" s="1"/>
  <c r="AI36" i="43"/>
  <c r="AH36" i="43"/>
  <c r="AH35" i="43" s="1"/>
  <c r="AG36" i="43"/>
  <c r="AF36" i="43"/>
  <c r="AE36" i="43"/>
  <c r="AE35" i="43" s="1"/>
  <c r="AD36" i="43"/>
  <c r="AD35" i="43" s="1"/>
  <c r="AC36" i="43"/>
  <c r="AC35" i="43" s="1"/>
  <c r="AB36" i="43"/>
  <c r="AB35" i="43" s="1"/>
  <c r="AA36" i="43"/>
  <c r="Z36" i="43"/>
  <c r="Z35" i="43" s="1"/>
  <c r="Y36" i="43"/>
  <c r="X36" i="43"/>
  <c r="W36" i="43"/>
  <c r="W35" i="43" s="1"/>
  <c r="V36" i="43"/>
  <c r="V35" i="43" s="1"/>
  <c r="U36" i="43"/>
  <c r="U35" i="43" s="1"/>
  <c r="T36" i="43"/>
  <c r="S36" i="43"/>
  <c r="R36" i="43"/>
  <c r="R35" i="43" s="1"/>
  <c r="Q36" i="43"/>
  <c r="P36" i="43"/>
  <c r="O36" i="43"/>
  <c r="O35" i="43" s="1"/>
  <c r="N36" i="43"/>
  <c r="N35" i="43" s="1"/>
  <c r="M36" i="43"/>
  <c r="M35" i="43" s="1"/>
  <c r="L36" i="43"/>
  <c r="L35" i="43" s="1"/>
  <c r="K36" i="43"/>
  <c r="J36" i="43"/>
  <c r="J35" i="43" s="1"/>
  <c r="I36" i="43"/>
  <c r="H36" i="43"/>
  <c r="G36" i="43"/>
  <c r="G35" i="43" s="1"/>
  <c r="F36" i="43"/>
  <c r="F35" i="43" s="1"/>
  <c r="C36" i="43"/>
  <c r="C35" i="43"/>
  <c r="C34" i="43"/>
  <c r="AP33" i="43"/>
  <c r="AO33" i="43" s="1"/>
  <c r="C33" i="43"/>
  <c r="C32" i="43"/>
  <c r="AG30" i="43"/>
  <c r="AE30" i="43"/>
  <c r="AD30" i="43"/>
  <c r="AC30" i="43"/>
  <c r="AA30" i="43"/>
  <c r="Z30" i="43"/>
  <c r="V30" i="43"/>
  <c r="R30" i="43"/>
  <c r="Q30" i="43"/>
  <c r="P30" i="43"/>
  <c r="C31" i="43"/>
  <c r="C30" i="43"/>
  <c r="AP29" i="43"/>
  <c r="AO29" i="43" s="1"/>
  <c r="C29" i="43"/>
  <c r="AP28" i="43"/>
  <c r="AO28" i="43" s="1"/>
  <c r="C28" i="43"/>
  <c r="AP27" i="43"/>
  <c r="AO27" i="43" s="1"/>
  <c r="C27" i="43"/>
  <c r="AP26" i="43"/>
  <c r="AO26" i="43" s="1"/>
  <c r="C26" i="43"/>
  <c r="AP25" i="43"/>
  <c r="AO25" i="43" s="1"/>
  <c r="C25" i="43"/>
  <c r="AP24" i="43"/>
  <c r="AO24" i="43" s="1"/>
  <c r="C24" i="43"/>
  <c r="AP23" i="43"/>
  <c r="AO23" i="43" s="1"/>
  <c r="C23" i="43"/>
  <c r="AJ22" i="43"/>
  <c r="AJ21" i="43" s="1"/>
  <c r="AI22" i="43"/>
  <c r="AI21" i="43" s="1"/>
  <c r="AH22" i="43"/>
  <c r="AH21" i="43" s="1"/>
  <c r="AG22" i="43"/>
  <c r="AG21" i="43" s="1"/>
  <c r="AF22" i="43"/>
  <c r="AE22" i="43"/>
  <c r="AE21" i="43" s="1"/>
  <c r="AD22" i="43"/>
  <c r="AD21" i="43" s="1"/>
  <c r="AC22" i="43"/>
  <c r="AC21" i="43" s="1"/>
  <c r="AB22" i="43"/>
  <c r="AA22" i="43"/>
  <c r="AA21" i="43" s="1"/>
  <c r="Z22" i="43"/>
  <c r="Z21" i="43" s="1"/>
  <c r="Y22" i="43"/>
  <c r="Y21" i="43" s="1"/>
  <c r="X22" i="43"/>
  <c r="X21" i="43" s="1"/>
  <c r="W22" i="43"/>
  <c r="W21" i="43" s="1"/>
  <c r="V22" i="43"/>
  <c r="V21" i="43" s="1"/>
  <c r="U22" i="43"/>
  <c r="U21" i="43" s="1"/>
  <c r="T22" i="43"/>
  <c r="T21" i="43" s="1"/>
  <c r="S22" i="43"/>
  <c r="S21" i="43" s="1"/>
  <c r="R22" i="43"/>
  <c r="R21" i="43" s="1"/>
  <c r="Q22" i="43"/>
  <c r="Q21" i="43" s="1"/>
  <c r="P22" i="43"/>
  <c r="P21" i="43" s="1"/>
  <c r="O22" i="43"/>
  <c r="O21" i="43" s="1"/>
  <c r="N22" i="43"/>
  <c r="N21" i="43" s="1"/>
  <c r="M22" i="43"/>
  <c r="M21" i="43" s="1"/>
  <c r="L22" i="43"/>
  <c r="L21" i="43" s="1"/>
  <c r="K22" i="43"/>
  <c r="K21" i="43" s="1"/>
  <c r="J22" i="43"/>
  <c r="J21" i="43" s="1"/>
  <c r="I22" i="43"/>
  <c r="I21" i="43" s="1"/>
  <c r="H22" i="43"/>
  <c r="H21" i="43" s="1"/>
  <c r="G22" i="43"/>
  <c r="G21" i="43" s="1"/>
  <c r="F22" i="43"/>
  <c r="C22" i="43"/>
  <c r="C21" i="43"/>
  <c r="AP20" i="43"/>
  <c r="AO20" i="43" s="1"/>
  <c r="C20" i="43"/>
  <c r="AP19" i="43"/>
  <c r="AO19" i="43" s="1"/>
  <c r="C19" i="43"/>
  <c r="AP18" i="43"/>
  <c r="AO18" i="43" s="1"/>
  <c r="C18" i="43"/>
  <c r="AJ17" i="43"/>
  <c r="AJ34" i="43" s="1"/>
  <c r="AI17" i="43"/>
  <c r="AH17" i="43"/>
  <c r="AH34" i="43" s="1"/>
  <c r="AG17" i="43"/>
  <c r="AG34" i="43" s="1"/>
  <c r="AF17" i="43"/>
  <c r="AF34" i="43" s="1"/>
  <c r="AE17" i="43"/>
  <c r="AD17" i="43"/>
  <c r="AD34" i="43" s="1"/>
  <c r="AC17" i="43"/>
  <c r="AC34" i="43" s="1"/>
  <c r="AB17" i="43"/>
  <c r="AB34" i="43" s="1"/>
  <c r="AA17" i="43"/>
  <c r="Z17" i="43"/>
  <c r="Z34" i="43" s="1"/>
  <c r="Y17" i="43"/>
  <c r="Y34" i="43" s="1"/>
  <c r="X17" i="43"/>
  <c r="X34" i="43" s="1"/>
  <c r="W17" i="43"/>
  <c r="V17" i="43"/>
  <c r="V34" i="43" s="1"/>
  <c r="U17" i="43"/>
  <c r="U34" i="43" s="1"/>
  <c r="T17" i="43"/>
  <c r="T34" i="43" s="1"/>
  <c r="S17" i="43"/>
  <c r="R17" i="43"/>
  <c r="R34" i="43" s="1"/>
  <c r="Q17" i="43"/>
  <c r="Q34" i="43" s="1"/>
  <c r="P17" i="43"/>
  <c r="P34" i="43" s="1"/>
  <c r="O17" i="43"/>
  <c r="N17" i="43"/>
  <c r="N34" i="43" s="1"/>
  <c r="M17" i="43"/>
  <c r="M34" i="43" s="1"/>
  <c r="L17" i="43"/>
  <c r="L34" i="43" s="1"/>
  <c r="K17" i="43"/>
  <c r="J17" i="43"/>
  <c r="J34" i="43" s="1"/>
  <c r="I17" i="43"/>
  <c r="I34" i="43" s="1"/>
  <c r="H17" i="43"/>
  <c r="H34" i="43" s="1"/>
  <c r="G17" i="43"/>
  <c r="F17" i="43"/>
  <c r="F34" i="43" s="1"/>
  <c r="C17" i="43"/>
  <c r="AP16" i="43"/>
  <c r="AQ16" i="43" s="1"/>
  <c r="AQ6" i="43" s="1"/>
  <c r="C16" i="43"/>
  <c r="AP15" i="43"/>
  <c r="AO15" i="43" s="1"/>
  <c r="C15" i="43"/>
  <c r="AP14" i="43"/>
  <c r="AO14" i="43" s="1"/>
  <c r="C14" i="43"/>
  <c r="AP13" i="43"/>
  <c r="AO13" i="43" s="1"/>
  <c r="C13" i="43"/>
  <c r="AP12" i="43"/>
  <c r="AO12" i="43" s="1"/>
  <c r="C12" i="43"/>
  <c r="AP11" i="43"/>
  <c r="AO11" i="43" s="1"/>
  <c r="C11" i="43"/>
  <c r="AP10" i="43"/>
  <c r="AO10" i="43" s="1"/>
  <c r="C10" i="43"/>
  <c r="AP9" i="43"/>
  <c r="AO9" i="43" s="1"/>
  <c r="C9" i="43"/>
  <c r="AP8" i="43"/>
  <c r="AO8" i="43" s="1"/>
  <c r="C8" i="43"/>
  <c r="AJ7" i="43"/>
  <c r="AI7" i="43"/>
  <c r="AH7" i="43"/>
  <c r="AG7" i="43"/>
  <c r="AF7" i="43"/>
  <c r="AE7" i="43"/>
  <c r="AD7" i="43"/>
  <c r="AC7" i="43"/>
  <c r="AB7" i="43"/>
  <c r="AA7" i="43"/>
  <c r="Z7" i="43"/>
  <c r="Y7" i="43"/>
  <c r="X7" i="43"/>
  <c r="W7" i="43"/>
  <c r="V7" i="43"/>
  <c r="U7" i="43"/>
  <c r="T7" i="43"/>
  <c r="S7" i="43"/>
  <c r="R7" i="43"/>
  <c r="Q7" i="43"/>
  <c r="P7" i="43"/>
  <c r="O7" i="43"/>
  <c r="N7" i="43"/>
  <c r="M7" i="43"/>
  <c r="L7" i="43"/>
  <c r="K7" i="43"/>
  <c r="J7" i="43"/>
  <c r="I7" i="43"/>
  <c r="H7" i="43"/>
  <c r="G7" i="43"/>
  <c r="F7" i="43"/>
  <c r="C7" i="43"/>
  <c r="AY6" i="43"/>
  <c r="AX6" i="43"/>
  <c r="AW6" i="43"/>
  <c r="AV6" i="43"/>
  <c r="AU6" i="43"/>
  <c r="AT6" i="43"/>
  <c r="AS6" i="43"/>
  <c r="B6" i="43"/>
  <c r="AJ5" i="43"/>
  <c r="AI5" i="43"/>
  <c r="AH5" i="43"/>
  <c r="AG5" i="43"/>
  <c r="AF5" i="43"/>
  <c r="AE5" i="43"/>
  <c r="AD5" i="43"/>
  <c r="AC5" i="43"/>
  <c r="AB5" i="43"/>
  <c r="AA5" i="43"/>
  <c r="Z5" i="43"/>
  <c r="Y5" i="43"/>
  <c r="X5" i="43"/>
  <c r="W5" i="43"/>
  <c r="V5" i="43"/>
  <c r="U5" i="43"/>
  <c r="T5" i="43"/>
  <c r="S5" i="43"/>
  <c r="R5" i="43"/>
  <c r="Q5" i="43"/>
  <c r="P5" i="43"/>
  <c r="O5" i="43"/>
  <c r="N5" i="43"/>
  <c r="M5" i="43"/>
  <c r="L5" i="43"/>
  <c r="K5" i="43"/>
  <c r="J5" i="43"/>
  <c r="I5" i="43"/>
  <c r="H5" i="43"/>
  <c r="G5" i="43"/>
  <c r="B5" i="43"/>
  <c r="C100" i="42"/>
  <c r="C99" i="42"/>
  <c r="C98" i="42"/>
  <c r="C96" i="42"/>
  <c r="C95" i="42"/>
  <c r="C94" i="42"/>
  <c r="C93" i="42"/>
  <c r="C92" i="42"/>
  <c r="C91" i="42"/>
  <c r="C90" i="42"/>
  <c r="C3" i="42"/>
  <c r="C24" i="61" s="1"/>
  <c r="C97" i="42"/>
  <c r="C89" i="42"/>
  <c r="C88" i="42"/>
  <c r="C82" i="42"/>
  <c r="C81" i="42"/>
  <c r="C80" i="42"/>
  <c r="C79" i="42"/>
  <c r="C78" i="42"/>
  <c r="C77" i="42"/>
  <c r="C76" i="42"/>
  <c r="C75" i="42"/>
  <c r="C72" i="42"/>
  <c r="C71" i="42"/>
  <c r="C70" i="42"/>
  <c r="C69" i="42"/>
  <c r="C68" i="42"/>
  <c r="C67" i="42"/>
  <c r="C66" i="42"/>
  <c r="C65" i="42"/>
  <c r="C64" i="42"/>
  <c r="C63" i="42"/>
  <c r="C62" i="42"/>
  <c r="C56" i="42"/>
  <c r="C48" i="42"/>
  <c r="C47" i="42"/>
  <c r="AP46" i="42"/>
  <c r="AO46" i="42" s="1"/>
  <c r="C46" i="42"/>
  <c r="AP45" i="42"/>
  <c r="AO45" i="42" s="1"/>
  <c r="C45" i="42"/>
  <c r="AJ44" i="42"/>
  <c r="AI44" i="42"/>
  <c r="AH44" i="42"/>
  <c r="AG44" i="42"/>
  <c r="AF44" i="42"/>
  <c r="AE44" i="42"/>
  <c r="AD44" i="42"/>
  <c r="AC44" i="42"/>
  <c r="AB44" i="42"/>
  <c r="AA44" i="42"/>
  <c r="Z44" i="42"/>
  <c r="Y44" i="42"/>
  <c r="X44" i="42"/>
  <c r="W44" i="42"/>
  <c r="V44" i="42"/>
  <c r="U44" i="42"/>
  <c r="T44" i="42"/>
  <c r="S44" i="42"/>
  <c r="R44" i="42"/>
  <c r="Q44" i="42"/>
  <c r="P44" i="42"/>
  <c r="O44" i="42"/>
  <c r="N44" i="42"/>
  <c r="M44" i="42"/>
  <c r="L44" i="42"/>
  <c r="K44" i="42"/>
  <c r="J44" i="42"/>
  <c r="I44" i="42"/>
  <c r="H44" i="42"/>
  <c r="G44" i="42"/>
  <c r="F44" i="42"/>
  <c r="C44" i="42"/>
  <c r="AP43" i="42"/>
  <c r="AO43" i="42" s="1"/>
  <c r="C43" i="42"/>
  <c r="AP42" i="42"/>
  <c r="AO42" i="42" s="1"/>
  <c r="C42" i="42"/>
  <c r="AJ41" i="42"/>
  <c r="AI41" i="42"/>
  <c r="AH41" i="42"/>
  <c r="AG41" i="42"/>
  <c r="AF41" i="42"/>
  <c r="AE41" i="42"/>
  <c r="AD41" i="42"/>
  <c r="AC41" i="42"/>
  <c r="AB41" i="42"/>
  <c r="AA41" i="42"/>
  <c r="Z41" i="42"/>
  <c r="Y41" i="42"/>
  <c r="X41" i="42"/>
  <c r="W41" i="42"/>
  <c r="V41" i="42"/>
  <c r="U41" i="42"/>
  <c r="T41" i="42"/>
  <c r="S41" i="42"/>
  <c r="R41" i="42"/>
  <c r="Q41" i="42"/>
  <c r="P41" i="42"/>
  <c r="O41" i="42"/>
  <c r="N41" i="42"/>
  <c r="M41" i="42"/>
  <c r="L41" i="42"/>
  <c r="K41" i="42"/>
  <c r="J41" i="42"/>
  <c r="I41" i="42"/>
  <c r="H41" i="42"/>
  <c r="G41" i="42"/>
  <c r="F41" i="42"/>
  <c r="C41" i="42"/>
  <c r="AP40" i="42"/>
  <c r="AO40" i="42" s="1"/>
  <c r="C40" i="42"/>
  <c r="AP39" i="42"/>
  <c r="AO39" i="42" s="1"/>
  <c r="C39" i="42"/>
  <c r="AP38" i="42"/>
  <c r="AO38" i="42" s="1"/>
  <c r="C38" i="42"/>
  <c r="AP37" i="42"/>
  <c r="AO37" i="42" s="1"/>
  <c r="C37" i="42"/>
  <c r="AJ36" i="42"/>
  <c r="AI36" i="42"/>
  <c r="AI35" i="42" s="1"/>
  <c r="AH36" i="42"/>
  <c r="AH35" i="42" s="1"/>
  <c r="AG36" i="42"/>
  <c r="AF36" i="42"/>
  <c r="AF35" i="42" s="1"/>
  <c r="AE36" i="42"/>
  <c r="AD36" i="42"/>
  <c r="AD35" i="42" s="1"/>
  <c r="AC36" i="42"/>
  <c r="AB36" i="42"/>
  <c r="AA36" i="42"/>
  <c r="Z36" i="42"/>
  <c r="Z35" i="42" s="1"/>
  <c r="Y36" i="42"/>
  <c r="Y35" i="42" s="1"/>
  <c r="X36" i="42"/>
  <c r="X35" i="42" s="1"/>
  <c r="W36" i="42"/>
  <c r="V36" i="42"/>
  <c r="U36" i="42"/>
  <c r="T36" i="42"/>
  <c r="S36" i="42"/>
  <c r="S35" i="42" s="1"/>
  <c r="R36" i="42"/>
  <c r="R35" i="42" s="1"/>
  <c r="Q36" i="42"/>
  <c r="Q35" i="42" s="1"/>
  <c r="P36" i="42"/>
  <c r="P35" i="42" s="1"/>
  <c r="O36" i="42"/>
  <c r="N36" i="42"/>
  <c r="N35" i="42" s="1"/>
  <c r="M36" i="42"/>
  <c r="L36" i="42"/>
  <c r="K36" i="42"/>
  <c r="J36" i="42"/>
  <c r="J35" i="42" s="1"/>
  <c r="I36" i="42"/>
  <c r="I35" i="42" s="1"/>
  <c r="H36" i="42"/>
  <c r="H35" i="42" s="1"/>
  <c r="G36" i="42"/>
  <c r="F36" i="42"/>
  <c r="F35" i="42" s="1"/>
  <c r="C36" i="42"/>
  <c r="C35" i="42"/>
  <c r="C34" i="42"/>
  <c r="AP33" i="42"/>
  <c r="AO33" i="42" s="1"/>
  <c r="C33" i="42"/>
  <c r="C32" i="42"/>
  <c r="AJ30" i="42"/>
  <c r="AG30" i="42"/>
  <c r="AD30" i="42"/>
  <c r="AC30" i="42"/>
  <c r="AA30" i="42"/>
  <c r="Z30" i="42"/>
  <c r="Y30" i="42"/>
  <c r="X30" i="42"/>
  <c r="W30" i="42"/>
  <c r="V30" i="42"/>
  <c r="U30" i="42"/>
  <c r="T30" i="42"/>
  <c r="R30" i="42"/>
  <c r="N30" i="42"/>
  <c r="M30" i="42"/>
  <c r="J30" i="42"/>
  <c r="I30" i="42"/>
  <c r="C31" i="42"/>
  <c r="C30" i="42"/>
  <c r="AP29" i="42"/>
  <c r="AO29" i="42" s="1"/>
  <c r="C29" i="42"/>
  <c r="AP28" i="42"/>
  <c r="AO28" i="42" s="1"/>
  <c r="C28" i="42"/>
  <c r="AP27" i="42"/>
  <c r="AO27" i="42" s="1"/>
  <c r="C27" i="42"/>
  <c r="AP26" i="42"/>
  <c r="AO26" i="42" s="1"/>
  <c r="C26" i="42"/>
  <c r="AP25" i="42"/>
  <c r="AO25" i="42" s="1"/>
  <c r="C25" i="42"/>
  <c r="AP24" i="42"/>
  <c r="AO24" i="42" s="1"/>
  <c r="C24" i="42"/>
  <c r="AP23" i="42"/>
  <c r="AO23" i="42" s="1"/>
  <c r="C23" i="42"/>
  <c r="AJ22" i="42"/>
  <c r="AJ21" i="42" s="1"/>
  <c r="AI22" i="42"/>
  <c r="AI21" i="42" s="1"/>
  <c r="AH22" i="42"/>
  <c r="AH21" i="42" s="1"/>
  <c r="AG22" i="42"/>
  <c r="AG21" i="42" s="1"/>
  <c r="AF22" i="42"/>
  <c r="AF21" i="42" s="1"/>
  <c r="AE22" i="42"/>
  <c r="AE21" i="42" s="1"/>
  <c r="AD22" i="42"/>
  <c r="AD21" i="42" s="1"/>
  <c r="AC22" i="42"/>
  <c r="AC21" i="42" s="1"/>
  <c r="AB22" i="42"/>
  <c r="AB21" i="42" s="1"/>
  <c r="AA22" i="42"/>
  <c r="AA21" i="42" s="1"/>
  <c r="Z22" i="42"/>
  <c r="Z21" i="42" s="1"/>
  <c r="Y22" i="42"/>
  <c r="X22" i="42"/>
  <c r="X21" i="42" s="1"/>
  <c r="W22" i="42"/>
  <c r="W21" i="42" s="1"/>
  <c r="V22" i="42"/>
  <c r="V21" i="42" s="1"/>
  <c r="U22" i="42"/>
  <c r="U21" i="42" s="1"/>
  <c r="T22" i="42"/>
  <c r="T21" i="42" s="1"/>
  <c r="S22" i="42"/>
  <c r="S21" i="42" s="1"/>
  <c r="R22" i="42"/>
  <c r="R21" i="42" s="1"/>
  <c r="Q22" i="42"/>
  <c r="Q21" i="42" s="1"/>
  <c r="P22" i="42"/>
  <c r="O22" i="42"/>
  <c r="N22" i="42"/>
  <c r="M22" i="42"/>
  <c r="L22" i="42"/>
  <c r="L21" i="42" s="1"/>
  <c r="K22" i="42"/>
  <c r="K21" i="42" s="1"/>
  <c r="J22" i="42"/>
  <c r="I22" i="42"/>
  <c r="I21" i="42" s="1"/>
  <c r="H22" i="42"/>
  <c r="H21" i="42" s="1"/>
  <c r="G22" i="42"/>
  <c r="G21" i="42" s="1"/>
  <c r="F22" i="42"/>
  <c r="F21" i="42" s="1"/>
  <c r="C22" i="42"/>
  <c r="C21" i="42"/>
  <c r="AP20" i="42"/>
  <c r="AO20" i="42" s="1"/>
  <c r="C20" i="42"/>
  <c r="AP19" i="42"/>
  <c r="AO19" i="42" s="1"/>
  <c r="C19" i="42"/>
  <c r="AP18" i="42"/>
  <c r="AO18" i="42" s="1"/>
  <c r="C18" i="42"/>
  <c r="AJ17" i="42"/>
  <c r="AI17" i="42"/>
  <c r="AI34" i="42" s="1"/>
  <c r="AH17" i="42"/>
  <c r="AG17" i="42"/>
  <c r="AF17" i="42"/>
  <c r="AE17" i="42"/>
  <c r="AE34" i="42" s="1"/>
  <c r="AD17" i="42"/>
  <c r="AC17" i="42"/>
  <c r="AB17" i="42"/>
  <c r="AA17" i="42"/>
  <c r="AA34" i="42" s="1"/>
  <c r="Z17" i="42"/>
  <c r="Y17" i="42"/>
  <c r="X17" i="42"/>
  <c r="W17" i="42"/>
  <c r="W34" i="42" s="1"/>
  <c r="V17" i="42"/>
  <c r="U17" i="42"/>
  <c r="T17" i="42"/>
  <c r="S17" i="42"/>
  <c r="S34" i="42" s="1"/>
  <c r="R17" i="42"/>
  <c r="Q17" i="42"/>
  <c r="P17" i="42"/>
  <c r="O17" i="42"/>
  <c r="O34" i="42" s="1"/>
  <c r="N17" i="42"/>
  <c r="M17" i="42"/>
  <c r="L17" i="42"/>
  <c r="K17" i="42"/>
  <c r="K34" i="42" s="1"/>
  <c r="J17" i="42"/>
  <c r="I17" i="42"/>
  <c r="H17" i="42"/>
  <c r="G17" i="42"/>
  <c r="G34" i="42" s="1"/>
  <c r="F17" i="42"/>
  <c r="C17" i="42"/>
  <c r="AP16" i="42"/>
  <c r="AQ16" i="42" s="1"/>
  <c r="AQ6" i="42" s="1"/>
  <c r="C16" i="42"/>
  <c r="AP15" i="42"/>
  <c r="AO15" i="42" s="1"/>
  <c r="C15" i="42"/>
  <c r="AP14" i="42"/>
  <c r="AO14" i="42" s="1"/>
  <c r="C14" i="42"/>
  <c r="AP13" i="42"/>
  <c r="AO13" i="42" s="1"/>
  <c r="C13" i="42"/>
  <c r="AP12" i="42"/>
  <c r="AO12" i="42" s="1"/>
  <c r="C12" i="42"/>
  <c r="AP11" i="42"/>
  <c r="AO11" i="42" s="1"/>
  <c r="C11" i="42"/>
  <c r="AP10" i="42"/>
  <c r="AO10" i="42" s="1"/>
  <c r="C10" i="42"/>
  <c r="AP9" i="42"/>
  <c r="AO9" i="42" s="1"/>
  <c r="C9" i="42"/>
  <c r="AP8" i="42"/>
  <c r="C8" i="42"/>
  <c r="AJ7" i="42"/>
  <c r="AI7" i="42"/>
  <c r="AH7" i="42"/>
  <c r="AG7" i="42"/>
  <c r="AF7" i="42"/>
  <c r="AE7" i="42"/>
  <c r="AD7" i="42"/>
  <c r="AC7" i="42"/>
  <c r="AB7" i="42"/>
  <c r="AA7" i="42"/>
  <c r="Z7" i="42"/>
  <c r="Y7" i="42"/>
  <c r="X7" i="42"/>
  <c r="W7" i="42"/>
  <c r="V7" i="42"/>
  <c r="U7" i="42"/>
  <c r="T7" i="42"/>
  <c r="S7" i="42"/>
  <c r="R7" i="42"/>
  <c r="Q7" i="42"/>
  <c r="P7" i="42"/>
  <c r="O7" i="42"/>
  <c r="N7" i="42"/>
  <c r="M7" i="42"/>
  <c r="L7" i="42"/>
  <c r="K7" i="42"/>
  <c r="J7" i="42"/>
  <c r="I7" i="42"/>
  <c r="H7" i="42"/>
  <c r="G7" i="42"/>
  <c r="F7" i="42"/>
  <c r="C7" i="42"/>
  <c r="AY6" i="42"/>
  <c r="AX6" i="42"/>
  <c r="AW6" i="42"/>
  <c r="AV6" i="42"/>
  <c r="AU6" i="42"/>
  <c r="AT6" i="42"/>
  <c r="AS6" i="42"/>
  <c r="B6" i="42"/>
  <c r="AJ5" i="42"/>
  <c r="AI5" i="42"/>
  <c r="AH5" i="42"/>
  <c r="AG5" i="42"/>
  <c r="AF5" i="42"/>
  <c r="AE5" i="42"/>
  <c r="AD5" i="42"/>
  <c r="AC5" i="42"/>
  <c r="AB5" i="42"/>
  <c r="AA5" i="42"/>
  <c r="Z5" i="42"/>
  <c r="Y5" i="42"/>
  <c r="X5" i="42"/>
  <c r="W5" i="42"/>
  <c r="V5" i="42"/>
  <c r="U5" i="42"/>
  <c r="T5" i="42"/>
  <c r="S5" i="42"/>
  <c r="R5" i="42"/>
  <c r="Q5" i="42"/>
  <c r="P5" i="42"/>
  <c r="O5" i="42"/>
  <c r="N5" i="42"/>
  <c r="M5" i="42"/>
  <c r="L5" i="42"/>
  <c r="K5" i="42"/>
  <c r="J5" i="42"/>
  <c r="I5" i="42"/>
  <c r="H5" i="42"/>
  <c r="G5" i="42"/>
  <c r="B5" i="42"/>
  <c r="C100" i="68"/>
  <c r="C99" i="68"/>
  <c r="C98" i="68"/>
  <c r="C96" i="68"/>
  <c r="C95" i="68"/>
  <c r="C94" i="68"/>
  <c r="C93" i="68"/>
  <c r="C92" i="68"/>
  <c r="C91" i="68"/>
  <c r="C90" i="68"/>
  <c r="C97" i="68"/>
  <c r="C89" i="68"/>
  <c r="C88" i="68"/>
  <c r="C82" i="68"/>
  <c r="C81" i="68"/>
  <c r="C80" i="68"/>
  <c r="C79" i="68"/>
  <c r="C78" i="68"/>
  <c r="C77" i="68"/>
  <c r="C76" i="68"/>
  <c r="C75" i="68"/>
  <c r="C72" i="68"/>
  <c r="C71" i="68"/>
  <c r="C70" i="68"/>
  <c r="C69" i="68"/>
  <c r="C68" i="68"/>
  <c r="C67" i="68"/>
  <c r="C66" i="68"/>
  <c r="C65" i="68"/>
  <c r="C64" i="68"/>
  <c r="C63" i="68"/>
  <c r="C62" i="68"/>
  <c r="C56" i="68"/>
  <c r="C48" i="68"/>
  <c r="C47" i="68"/>
  <c r="AP46" i="68"/>
  <c r="AO46" i="68" s="1"/>
  <c r="C46" i="68"/>
  <c r="AP45" i="68"/>
  <c r="AO45" i="68" s="1"/>
  <c r="C45" i="68"/>
  <c r="AJ44" i="68"/>
  <c r="AI44" i="68"/>
  <c r="AH44" i="68"/>
  <c r="AG44" i="68"/>
  <c r="AF44" i="68"/>
  <c r="AE44" i="68"/>
  <c r="AD44" i="68"/>
  <c r="AC44" i="68"/>
  <c r="AB44" i="68"/>
  <c r="AA44" i="68"/>
  <c r="Z44" i="68"/>
  <c r="Y44" i="68"/>
  <c r="X44" i="68"/>
  <c r="W44" i="68"/>
  <c r="V44" i="68"/>
  <c r="U44" i="68"/>
  <c r="T44" i="68"/>
  <c r="S44" i="68"/>
  <c r="R44" i="68"/>
  <c r="Q44" i="68"/>
  <c r="P44" i="68"/>
  <c r="O44" i="68"/>
  <c r="N44" i="68"/>
  <c r="M44" i="68"/>
  <c r="L44" i="68"/>
  <c r="K44" i="68"/>
  <c r="J44" i="68"/>
  <c r="I44" i="68"/>
  <c r="H44" i="68"/>
  <c r="G44" i="68"/>
  <c r="F44" i="68"/>
  <c r="C44" i="68"/>
  <c r="AP43" i="68"/>
  <c r="AO43" i="68" s="1"/>
  <c r="C43" i="68"/>
  <c r="AP42" i="68"/>
  <c r="AO42" i="68" s="1"/>
  <c r="C42" i="68"/>
  <c r="AJ41" i="68"/>
  <c r="AI41" i="68"/>
  <c r="AH41" i="68"/>
  <c r="AG41" i="68"/>
  <c r="AF41" i="68"/>
  <c r="AE41" i="68"/>
  <c r="AD41" i="68"/>
  <c r="AC41" i="68"/>
  <c r="AB41" i="68"/>
  <c r="AA41" i="68"/>
  <c r="Z41" i="68"/>
  <c r="Y41" i="68"/>
  <c r="X41" i="68"/>
  <c r="W41" i="68"/>
  <c r="V41" i="68"/>
  <c r="U41" i="68"/>
  <c r="T41" i="68"/>
  <c r="S41" i="68"/>
  <c r="R41" i="68"/>
  <c r="Q41" i="68"/>
  <c r="P41" i="68"/>
  <c r="O41" i="68"/>
  <c r="N41" i="68"/>
  <c r="M41" i="68"/>
  <c r="L41" i="68"/>
  <c r="K41" i="68"/>
  <c r="J41" i="68"/>
  <c r="I41" i="68"/>
  <c r="H41" i="68"/>
  <c r="G41" i="68"/>
  <c r="F41" i="68"/>
  <c r="C41" i="68"/>
  <c r="AP40" i="68"/>
  <c r="AO40" i="68" s="1"/>
  <c r="C40" i="68"/>
  <c r="AP39" i="68"/>
  <c r="AO39" i="68" s="1"/>
  <c r="C39" i="68"/>
  <c r="AP38" i="68"/>
  <c r="AO38" i="68" s="1"/>
  <c r="C38" i="68"/>
  <c r="AP37" i="68"/>
  <c r="AO37" i="68" s="1"/>
  <c r="C37" i="68"/>
  <c r="AJ36" i="68"/>
  <c r="AJ35" i="68" s="1"/>
  <c r="AI36" i="68"/>
  <c r="AI35" i="68" s="1"/>
  <c r="AH36" i="68"/>
  <c r="AG36" i="68"/>
  <c r="AF36" i="68"/>
  <c r="AF35" i="68" s="1"/>
  <c r="AE36" i="68"/>
  <c r="AD36" i="68"/>
  <c r="AC36" i="68"/>
  <c r="AB36" i="68"/>
  <c r="AB35" i="68" s="1"/>
  <c r="AA36" i="68"/>
  <c r="AA35" i="68" s="1"/>
  <c r="Z36" i="68"/>
  <c r="Z35" i="68" s="1"/>
  <c r="Y36" i="68"/>
  <c r="X36" i="68"/>
  <c r="X35" i="68" s="1"/>
  <c r="W36" i="68"/>
  <c r="V36" i="68"/>
  <c r="U36" i="68"/>
  <c r="U35" i="68" s="1"/>
  <c r="T36" i="68"/>
  <c r="T35" i="68" s="1"/>
  <c r="S36" i="68"/>
  <c r="S35" i="68" s="1"/>
  <c r="R36" i="68"/>
  <c r="R35" i="68" s="1"/>
  <c r="Q36" i="68"/>
  <c r="P36" i="68"/>
  <c r="P35" i="68" s="1"/>
  <c r="O36" i="68"/>
  <c r="N36" i="68"/>
  <c r="M36" i="68"/>
  <c r="M35" i="68" s="1"/>
  <c r="L36" i="68"/>
  <c r="L35" i="68" s="1"/>
  <c r="K36" i="68"/>
  <c r="J36" i="68"/>
  <c r="J35" i="68" s="1"/>
  <c r="I36" i="68"/>
  <c r="H36" i="68"/>
  <c r="H35" i="68" s="1"/>
  <c r="G36" i="68"/>
  <c r="F36" i="68"/>
  <c r="C36" i="68"/>
  <c r="C35" i="68"/>
  <c r="C34" i="68"/>
  <c r="AP33" i="68"/>
  <c r="AO33" i="68" s="1"/>
  <c r="C33" i="68"/>
  <c r="C32" i="68"/>
  <c r="AJ30" i="68"/>
  <c r="AI30" i="68"/>
  <c r="AH30" i="68"/>
  <c r="AG30" i="68"/>
  <c r="AF30" i="68"/>
  <c r="AE30" i="68"/>
  <c r="AD30" i="68"/>
  <c r="AC30" i="68"/>
  <c r="AB30" i="68"/>
  <c r="AA30" i="68"/>
  <c r="Z30" i="68"/>
  <c r="X30" i="68"/>
  <c r="W30" i="68"/>
  <c r="V30" i="68"/>
  <c r="U30" i="68"/>
  <c r="T30" i="68"/>
  <c r="R30" i="68"/>
  <c r="O30" i="68"/>
  <c r="N30" i="68"/>
  <c r="J30" i="68"/>
  <c r="G30" i="68"/>
  <c r="F30" i="68"/>
  <c r="C31" i="68"/>
  <c r="C30" i="68"/>
  <c r="AP29" i="68"/>
  <c r="AO29" i="68" s="1"/>
  <c r="C29" i="68"/>
  <c r="AP28" i="68"/>
  <c r="AO28" i="68" s="1"/>
  <c r="C28" i="68"/>
  <c r="AP27" i="68"/>
  <c r="AO27" i="68" s="1"/>
  <c r="C27" i="68"/>
  <c r="AP26" i="68"/>
  <c r="AO26" i="68" s="1"/>
  <c r="C26" i="68"/>
  <c r="AP25" i="68"/>
  <c r="AO25" i="68" s="1"/>
  <c r="C25" i="68"/>
  <c r="AP24" i="68"/>
  <c r="AO24" i="68" s="1"/>
  <c r="C24" i="68"/>
  <c r="AP23" i="68"/>
  <c r="AO23" i="68" s="1"/>
  <c r="C23" i="68"/>
  <c r="AJ22" i="68"/>
  <c r="AJ21" i="68" s="1"/>
  <c r="AI22" i="68"/>
  <c r="AI21" i="68" s="1"/>
  <c r="AH22" i="68"/>
  <c r="AH21" i="68" s="1"/>
  <c r="AG22" i="68"/>
  <c r="AG21" i="68" s="1"/>
  <c r="AF22" i="68"/>
  <c r="AF21" i="68" s="1"/>
  <c r="AE22" i="68"/>
  <c r="AE21" i="68" s="1"/>
  <c r="AD22" i="68"/>
  <c r="AD21" i="68" s="1"/>
  <c r="AC22" i="68"/>
  <c r="AC21" i="68" s="1"/>
  <c r="AB22" i="68"/>
  <c r="AB21" i="68" s="1"/>
  <c r="AA22" i="68"/>
  <c r="AA21" i="68" s="1"/>
  <c r="Z22" i="68"/>
  <c r="Z21" i="68" s="1"/>
  <c r="Y22" i="68"/>
  <c r="Y21" i="68" s="1"/>
  <c r="X22" i="68"/>
  <c r="X21" i="68" s="1"/>
  <c r="W22" i="68"/>
  <c r="W21" i="68" s="1"/>
  <c r="V22" i="68"/>
  <c r="U22" i="68"/>
  <c r="U21" i="68" s="1"/>
  <c r="T22" i="68"/>
  <c r="T21" i="68" s="1"/>
  <c r="S22" i="68"/>
  <c r="S21" i="68" s="1"/>
  <c r="R22" i="68"/>
  <c r="R21" i="68" s="1"/>
  <c r="Q22" i="68"/>
  <c r="Q21" i="68" s="1"/>
  <c r="P22" i="68"/>
  <c r="P21" i="68" s="1"/>
  <c r="O22" i="68"/>
  <c r="O21" i="68" s="1"/>
  <c r="N22" i="68"/>
  <c r="N21" i="68" s="1"/>
  <c r="M22" i="68"/>
  <c r="M21" i="68" s="1"/>
  <c r="L22" i="68"/>
  <c r="L21" i="68" s="1"/>
  <c r="K22" i="68"/>
  <c r="K21" i="68" s="1"/>
  <c r="J22" i="68"/>
  <c r="J21" i="68" s="1"/>
  <c r="I22" i="68"/>
  <c r="H22" i="68"/>
  <c r="H21" i="68" s="1"/>
  <c r="G22" i="68"/>
  <c r="G21" i="68" s="1"/>
  <c r="F22" i="68"/>
  <c r="F21" i="68" s="1"/>
  <c r="C22" i="68"/>
  <c r="C21" i="68"/>
  <c r="AP20" i="68"/>
  <c r="AO20" i="68" s="1"/>
  <c r="C20" i="68"/>
  <c r="AP19" i="68"/>
  <c r="AO19" i="68" s="1"/>
  <c r="C19" i="68"/>
  <c r="AP18" i="68"/>
  <c r="AO18" i="68" s="1"/>
  <c r="C18" i="68"/>
  <c r="AJ17" i="68"/>
  <c r="AI17" i="68"/>
  <c r="AH17" i="68"/>
  <c r="AG17" i="68"/>
  <c r="AG34" i="68" s="1"/>
  <c r="AF17" i="68"/>
  <c r="AE17" i="68"/>
  <c r="AD17" i="68"/>
  <c r="AC17" i="68"/>
  <c r="AC34" i="68" s="1"/>
  <c r="AB17" i="68"/>
  <c r="AA17" i="68"/>
  <c r="Z17" i="68"/>
  <c r="Y17" i="68"/>
  <c r="Y34" i="68" s="1"/>
  <c r="X17" i="68"/>
  <c r="W17" i="68"/>
  <c r="V17" i="68"/>
  <c r="U17" i="68"/>
  <c r="U34" i="68" s="1"/>
  <c r="T17" i="68"/>
  <c r="S17" i="68"/>
  <c r="R17" i="68"/>
  <c r="Q17" i="68"/>
  <c r="Q34" i="68" s="1"/>
  <c r="P17" i="68"/>
  <c r="O17" i="68"/>
  <c r="N17" i="68"/>
  <c r="M17" i="68"/>
  <c r="L17" i="68"/>
  <c r="K17" i="68"/>
  <c r="J17" i="68"/>
  <c r="I17" i="68"/>
  <c r="H17" i="68"/>
  <c r="G17" i="68"/>
  <c r="F17" i="68"/>
  <c r="C17" i="68"/>
  <c r="AP16" i="68"/>
  <c r="AQ16" i="68" s="1"/>
  <c r="C16" i="68"/>
  <c r="AP15" i="68"/>
  <c r="AO15" i="68" s="1"/>
  <c r="C15" i="68"/>
  <c r="AP14" i="68"/>
  <c r="AO14" i="68" s="1"/>
  <c r="C14" i="68"/>
  <c r="AP13" i="68"/>
  <c r="AO13" i="68" s="1"/>
  <c r="C13" i="68"/>
  <c r="AP12" i="68"/>
  <c r="AO12" i="68" s="1"/>
  <c r="C12" i="68"/>
  <c r="AP11" i="68"/>
  <c r="AO11" i="68" s="1"/>
  <c r="C11" i="68"/>
  <c r="AP10" i="68"/>
  <c r="AO10" i="68" s="1"/>
  <c r="C10" i="68"/>
  <c r="AP9" i="68"/>
  <c r="AO9" i="68" s="1"/>
  <c r="C9" i="68"/>
  <c r="AP8" i="68"/>
  <c r="AO8" i="68" s="1"/>
  <c r="C8" i="68"/>
  <c r="AJ7" i="68"/>
  <c r="AI7" i="68"/>
  <c r="AH7" i="68"/>
  <c r="AG7" i="68"/>
  <c r="AF7" i="68"/>
  <c r="AE7" i="68"/>
  <c r="AD7" i="68"/>
  <c r="AC7" i="68"/>
  <c r="AB7" i="68"/>
  <c r="AA7" i="68"/>
  <c r="Z7" i="68"/>
  <c r="Y7" i="68"/>
  <c r="X7" i="68"/>
  <c r="W7" i="68"/>
  <c r="V7" i="68"/>
  <c r="U7" i="68"/>
  <c r="T7" i="68"/>
  <c r="S7" i="68"/>
  <c r="R7" i="68"/>
  <c r="Q7" i="68"/>
  <c r="P7" i="68"/>
  <c r="O7" i="68"/>
  <c r="N7" i="68"/>
  <c r="M7" i="68"/>
  <c r="L7" i="68"/>
  <c r="K7" i="68"/>
  <c r="J7" i="68"/>
  <c r="I7" i="68"/>
  <c r="H7" i="68"/>
  <c r="G7" i="68"/>
  <c r="F7" i="68"/>
  <c r="C7" i="68"/>
  <c r="AY6" i="68"/>
  <c r="AX6" i="68"/>
  <c r="AW6" i="68"/>
  <c r="AV6" i="68"/>
  <c r="AU6" i="68"/>
  <c r="AT6" i="68"/>
  <c r="AS6" i="68"/>
  <c r="B6" i="68"/>
  <c r="AJ5" i="68"/>
  <c r="AI5" i="68"/>
  <c r="AH5" i="68"/>
  <c r="AG5" i="68"/>
  <c r="AF5" i="68"/>
  <c r="AE5" i="68"/>
  <c r="AD5" i="68"/>
  <c r="AC5" i="68"/>
  <c r="AB5" i="68"/>
  <c r="AA5" i="68"/>
  <c r="Z5" i="68"/>
  <c r="Y5" i="68"/>
  <c r="X5" i="68"/>
  <c r="W5" i="68"/>
  <c r="V5" i="68"/>
  <c r="U5" i="68"/>
  <c r="T5" i="68"/>
  <c r="S5" i="68"/>
  <c r="R5" i="68"/>
  <c r="Q5" i="68"/>
  <c r="P5" i="68"/>
  <c r="O5" i="68"/>
  <c r="N5" i="68"/>
  <c r="M5" i="68"/>
  <c r="L5" i="68"/>
  <c r="K5" i="68"/>
  <c r="J5" i="68"/>
  <c r="I5" i="68"/>
  <c r="H5" i="68"/>
  <c r="G5" i="68"/>
  <c r="B5" i="68"/>
  <c r="K99" i="60"/>
  <c r="K98" i="60"/>
  <c r="K97" i="60"/>
  <c r="K95" i="60"/>
  <c r="K94" i="60"/>
  <c r="K93" i="60"/>
  <c r="K92" i="60"/>
  <c r="K91" i="60"/>
  <c r="K90" i="60"/>
  <c r="K89" i="60"/>
  <c r="C100" i="67"/>
  <c r="C99" i="67"/>
  <c r="C98" i="67"/>
  <c r="C96" i="67"/>
  <c r="C95" i="67"/>
  <c r="C94" i="67"/>
  <c r="C93" i="67"/>
  <c r="C92" i="67"/>
  <c r="C91" i="67"/>
  <c r="C90" i="67"/>
  <c r="K14" i="60"/>
  <c r="K13" i="60"/>
  <c r="K12" i="60"/>
  <c r="K10" i="60"/>
  <c r="K9" i="60"/>
  <c r="K8" i="60"/>
  <c r="K7" i="60"/>
  <c r="K6" i="60"/>
  <c r="K5" i="60"/>
  <c r="K4" i="60"/>
  <c r="C100" i="41"/>
  <c r="C99" i="41"/>
  <c r="C98" i="41"/>
  <c r="C96" i="41"/>
  <c r="C95" i="41"/>
  <c r="C94" i="41"/>
  <c r="C93" i="41"/>
  <c r="C92" i="41"/>
  <c r="C91" i="41"/>
  <c r="C90" i="41"/>
  <c r="C3" i="41"/>
  <c r="C23" i="61" s="1"/>
  <c r="C97" i="41"/>
  <c r="C89" i="41"/>
  <c r="C88" i="41"/>
  <c r="C82" i="41"/>
  <c r="C81" i="41"/>
  <c r="C80" i="41"/>
  <c r="C79" i="41"/>
  <c r="C78" i="41"/>
  <c r="C77" i="41"/>
  <c r="C76" i="41"/>
  <c r="C75" i="41"/>
  <c r="C72" i="41"/>
  <c r="C71" i="41"/>
  <c r="C70" i="41"/>
  <c r="C69" i="41"/>
  <c r="C68" i="41"/>
  <c r="C67" i="41"/>
  <c r="C66" i="41"/>
  <c r="C65" i="41"/>
  <c r="C64" i="41"/>
  <c r="C63" i="41"/>
  <c r="C62" i="41"/>
  <c r="C56" i="41"/>
  <c r="C48" i="41"/>
  <c r="C47" i="41"/>
  <c r="AP46" i="41"/>
  <c r="AO46" i="41" s="1"/>
  <c r="C46" i="41"/>
  <c r="AP45" i="41"/>
  <c r="AO45" i="41" s="1"/>
  <c r="C45" i="41"/>
  <c r="AJ44" i="41"/>
  <c r="AI44" i="41"/>
  <c r="AH44" i="41"/>
  <c r="AG44" i="41"/>
  <c r="AF44" i="41"/>
  <c r="AE44" i="41"/>
  <c r="AD44" i="41"/>
  <c r="AC44" i="41"/>
  <c r="AB44" i="41"/>
  <c r="AA44" i="41"/>
  <c r="Z44" i="41"/>
  <c r="Y44" i="41"/>
  <c r="X44" i="41"/>
  <c r="W44" i="41"/>
  <c r="V44" i="41"/>
  <c r="U44" i="41"/>
  <c r="T44" i="41"/>
  <c r="S44" i="41"/>
  <c r="R44" i="41"/>
  <c r="Q44" i="41"/>
  <c r="P44" i="41"/>
  <c r="O44" i="41"/>
  <c r="N44" i="41"/>
  <c r="M44" i="41"/>
  <c r="L44" i="41"/>
  <c r="K44" i="41"/>
  <c r="J44" i="41"/>
  <c r="I44" i="41"/>
  <c r="H44" i="41"/>
  <c r="G44" i="41"/>
  <c r="F44" i="41"/>
  <c r="C44" i="41"/>
  <c r="AP43" i="41"/>
  <c r="AO43" i="41" s="1"/>
  <c r="C43" i="41"/>
  <c r="AP42" i="41"/>
  <c r="AO42" i="41" s="1"/>
  <c r="C42" i="41"/>
  <c r="AJ41" i="41"/>
  <c r="AI41" i="41"/>
  <c r="AH41" i="41"/>
  <c r="AG41" i="41"/>
  <c r="AF41" i="41"/>
  <c r="AE41" i="41"/>
  <c r="AD41" i="41"/>
  <c r="AC41" i="41"/>
  <c r="AB41" i="41"/>
  <c r="AA41" i="41"/>
  <c r="Z41" i="41"/>
  <c r="Y41" i="41"/>
  <c r="X41" i="41"/>
  <c r="W41" i="41"/>
  <c r="V41" i="41"/>
  <c r="U41" i="41"/>
  <c r="T41" i="41"/>
  <c r="S41" i="41"/>
  <c r="R41" i="41"/>
  <c r="Q41" i="41"/>
  <c r="P41" i="41"/>
  <c r="O41" i="41"/>
  <c r="N41" i="41"/>
  <c r="M41" i="41"/>
  <c r="L41" i="41"/>
  <c r="K41" i="41"/>
  <c r="J41" i="41"/>
  <c r="I41" i="41"/>
  <c r="H41" i="41"/>
  <c r="G41" i="41"/>
  <c r="F41" i="41"/>
  <c r="C41" i="41"/>
  <c r="AP40" i="41"/>
  <c r="AO40" i="41" s="1"/>
  <c r="C40" i="41"/>
  <c r="AP39" i="41"/>
  <c r="AO39" i="41" s="1"/>
  <c r="C39" i="41"/>
  <c r="AP38" i="41"/>
  <c r="AO38" i="41" s="1"/>
  <c r="C38" i="41"/>
  <c r="AP37" i="41"/>
  <c r="AO37" i="41" s="1"/>
  <c r="C37" i="41"/>
  <c r="AJ36" i="41"/>
  <c r="AI36" i="41"/>
  <c r="AI35" i="41" s="1"/>
  <c r="AH36" i="41"/>
  <c r="AH35" i="41" s="1"/>
  <c r="AG36" i="41"/>
  <c r="AG35" i="41" s="1"/>
  <c r="AF36" i="41"/>
  <c r="AE36" i="41"/>
  <c r="AD36" i="41"/>
  <c r="AD35" i="41" s="1"/>
  <c r="AC36" i="41"/>
  <c r="AB36" i="41"/>
  <c r="AA36" i="41"/>
  <c r="AA35" i="41" s="1"/>
  <c r="Z36" i="41"/>
  <c r="Z35" i="41" s="1"/>
  <c r="Y36" i="41"/>
  <c r="Y35" i="41" s="1"/>
  <c r="X36" i="41"/>
  <c r="X35" i="41" s="1"/>
  <c r="W36" i="41"/>
  <c r="V36" i="41"/>
  <c r="V35" i="41" s="1"/>
  <c r="U36" i="41"/>
  <c r="T36" i="41"/>
  <c r="S36" i="41"/>
  <c r="S35" i="41" s="1"/>
  <c r="R36" i="41"/>
  <c r="R35" i="41" s="1"/>
  <c r="Q36" i="41"/>
  <c r="Q35" i="41" s="1"/>
  <c r="P36" i="41"/>
  <c r="P35" i="41" s="1"/>
  <c r="O36" i="41"/>
  <c r="N36" i="41"/>
  <c r="N35" i="41" s="1"/>
  <c r="M36" i="41"/>
  <c r="L36" i="41"/>
  <c r="K36" i="41"/>
  <c r="K35" i="41" s="1"/>
  <c r="J36" i="41"/>
  <c r="J35" i="41" s="1"/>
  <c r="I36" i="41"/>
  <c r="I35" i="41" s="1"/>
  <c r="H36" i="41"/>
  <c r="G36" i="41"/>
  <c r="F36" i="41"/>
  <c r="F35" i="41" s="1"/>
  <c r="C36" i="41"/>
  <c r="C35" i="41"/>
  <c r="C34" i="41"/>
  <c r="AP33" i="41"/>
  <c r="AO33" i="41" s="1"/>
  <c r="C33" i="41"/>
  <c r="C32" i="41"/>
  <c r="AJ30" i="41"/>
  <c r="AG30" i="41"/>
  <c r="AD30" i="41"/>
  <c r="AC30" i="41"/>
  <c r="AA30" i="41"/>
  <c r="Z30" i="41"/>
  <c r="V30" i="41"/>
  <c r="R30" i="41"/>
  <c r="L30" i="41"/>
  <c r="C31" i="41"/>
  <c r="C30" i="41"/>
  <c r="AP29" i="41"/>
  <c r="AO29" i="41" s="1"/>
  <c r="C29" i="41"/>
  <c r="AP28" i="41"/>
  <c r="AO28" i="41" s="1"/>
  <c r="C28" i="41"/>
  <c r="AP27" i="41"/>
  <c r="AO27" i="41" s="1"/>
  <c r="C27" i="41"/>
  <c r="AP26" i="41"/>
  <c r="AO26" i="41" s="1"/>
  <c r="C26" i="41"/>
  <c r="AP25" i="41"/>
  <c r="AO25" i="41" s="1"/>
  <c r="C25" i="41"/>
  <c r="AP24" i="41"/>
  <c r="AO24" i="41" s="1"/>
  <c r="C24" i="41"/>
  <c r="AP23" i="41"/>
  <c r="AO23" i="41" s="1"/>
  <c r="C23" i="41"/>
  <c r="AJ22" i="41"/>
  <c r="AJ21" i="41" s="1"/>
  <c r="AI22" i="41"/>
  <c r="AI21" i="41" s="1"/>
  <c r="AH22" i="41"/>
  <c r="AH21" i="41" s="1"/>
  <c r="AG22" i="41"/>
  <c r="AG21" i="41" s="1"/>
  <c r="AF22" i="41"/>
  <c r="AE22" i="41"/>
  <c r="AE21" i="41" s="1"/>
  <c r="AD22" i="41"/>
  <c r="AD21" i="41" s="1"/>
  <c r="AC22" i="41"/>
  <c r="AC21" i="41" s="1"/>
  <c r="AB22" i="41"/>
  <c r="AB21" i="41" s="1"/>
  <c r="AA22" i="41"/>
  <c r="AA21" i="41" s="1"/>
  <c r="Z22" i="41"/>
  <c r="Y22" i="41"/>
  <c r="Y21" i="41" s="1"/>
  <c r="X22" i="41"/>
  <c r="X21" i="41" s="1"/>
  <c r="W22" i="41"/>
  <c r="W21" i="41" s="1"/>
  <c r="V22" i="41"/>
  <c r="V21" i="41" s="1"/>
  <c r="U22" i="41"/>
  <c r="T22" i="41"/>
  <c r="T21" i="41" s="1"/>
  <c r="S22" i="41"/>
  <c r="S21" i="41" s="1"/>
  <c r="R22" i="41"/>
  <c r="R21" i="41" s="1"/>
  <c r="Q22" i="41"/>
  <c r="P22" i="41"/>
  <c r="P21" i="41" s="1"/>
  <c r="O22" i="41"/>
  <c r="O21" i="41" s="1"/>
  <c r="N22" i="41"/>
  <c r="N21" i="41" s="1"/>
  <c r="M22" i="41"/>
  <c r="M21" i="41" s="1"/>
  <c r="L22" i="41"/>
  <c r="L21" i="41" s="1"/>
  <c r="K22" i="41"/>
  <c r="K21" i="41" s="1"/>
  <c r="J22" i="41"/>
  <c r="I22" i="41"/>
  <c r="I21" i="41" s="1"/>
  <c r="H22" i="41"/>
  <c r="H21" i="41" s="1"/>
  <c r="G22" i="41"/>
  <c r="G21" i="41" s="1"/>
  <c r="F22" i="41"/>
  <c r="F21" i="41" s="1"/>
  <c r="C22" i="41"/>
  <c r="C21" i="41"/>
  <c r="AP20" i="41"/>
  <c r="AO20" i="41" s="1"/>
  <c r="C20" i="41"/>
  <c r="AP19" i="41"/>
  <c r="AO19" i="41" s="1"/>
  <c r="C19" i="41"/>
  <c r="AP18" i="41"/>
  <c r="AO18" i="41" s="1"/>
  <c r="C18" i="41"/>
  <c r="AJ17" i="41"/>
  <c r="AI17" i="41"/>
  <c r="AH17" i="41"/>
  <c r="AG17" i="41"/>
  <c r="AG34" i="41" s="1"/>
  <c r="AF17" i="41"/>
  <c r="AE17" i="41"/>
  <c r="AD17" i="41"/>
  <c r="AC17" i="41"/>
  <c r="AC34" i="41" s="1"/>
  <c r="AB17" i="41"/>
  <c r="AA17" i="41"/>
  <c r="Z17" i="41"/>
  <c r="Y17" i="41"/>
  <c r="Y34" i="41" s="1"/>
  <c r="X17" i="41"/>
  <c r="W17" i="41"/>
  <c r="V17" i="41"/>
  <c r="U17" i="41"/>
  <c r="U34" i="41" s="1"/>
  <c r="T17" i="41"/>
  <c r="S17" i="41"/>
  <c r="R17" i="41"/>
  <c r="Q17" i="41"/>
  <c r="Q34" i="41" s="1"/>
  <c r="P17" i="41"/>
  <c r="O17" i="41"/>
  <c r="N17" i="41"/>
  <c r="M17" i="41"/>
  <c r="M34" i="41" s="1"/>
  <c r="L17" i="41"/>
  <c r="K17" i="41"/>
  <c r="J17" i="41"/>
  <c r="I17" i="41"/>
  <c r="I34" i="41" s="1"/>
  <c r="H17" i="41"/>
  <c r="G17" i="41"/>
  <c r="F17" i="41"/>
  <c r="C17" i="41"/>
  <c r="AQ16" i="41"/>
  <c r="AP16" i="41"/>
  <c r="C16" i="41"/>
  <c r="AP15" i="41"/>
  <c r="AO15" i="41" s="1"/>
  <c r="C15" i="41"/>
  <c r="AP14" i="41"/>
  <c r="AO14" i="41" s="1"/>
  <c r="C14" i="41"/>
  <c r="AP13" i="41"/>
  <c r="AO13" i="41" s="1"/>
  <c r="C13" i="41"/>
  <c r="AP12" i="41"/>
  <c r="AO12" i="41" s="1"/>
  <c r="C12" i="41"/>
  <c r="AP11" i="41"/>
  <c r="AO11" i="41" s="1"/>
  <c r="C11" i="41"/>
  <c r="AP10" i="41"/>
  <c r="AO10" i="41" s="1"/>
  <c r="C10" i="41"/>
  <c r="AP9" i="41"/>
  <c r="AO9" i="41" s="1"/>
  <c r="C9" i="41"/>
  <c r="AP8" i="41"/>
  <c r="AO8" i="41" s="1"/>
  <c r="C8" i="41"/>
  <c r="AJ7" i="41"/>
  <c r="AI7" i="41"/>
  <c r="AH7" i="41"/>
  <c r="AG7" i="41"/>
  <c r="AF7" i="41"/>
  <c r="AE7" i="41"/>
  <c r="AD7" i="41"/>
  <c r="AC7" i="41"/>
  <c r="AB7" i="41"/>
  <c r="AA7" i="41"/>
  <c r="Z7" i="41"/>
  <c r="Y7" i="41"/>
  <c r="X7" i="41"/>
  <c r="W7" i="41"/>
  <c r="V7" i="41"/>
  <c r="U7" i="41"/>
  <c r="T7" i="41"/>
  <c r="S7" i="41"/>
  <c r="R7" i="41"/>
  <c r="Q7" i="41"/>
  <c r="P7" i="41"/>
  <c r="O7" i="41"/>
  <c r="N7" i="41"/>
  <c r="M7" i="41"/>
  <c r="L7" i="41"/>
  <c r="K7" i="41"/>
  <c r="J7" i="41"/>
  <c r="I7" i="41"/>
  <c r="H7" i="41"/>
  <c r="G7" i="41"/>
  <c r="F7" i="41"/>
  <c r="C7" i="41"/>
  <c r="AY6" i="41"/>
  <c r="AX6" i="41"/>
  <c r="AW6" i="41"/>
  <c r="AV6" i="41"/>
  <c r="AU6" i="41"/>
  <c r="AT6" i="41"/>
  <c r="AS6" i="41"/>
  <c r="B6" i="41"/>
  <c r="AJ5" i="41"/>
  <c r="AI5" i="41"/>
  <c r="AH5" i="41"/>
  <c r="AG5" i="41"/>
  <c r="AF5" i="41"/>
  <c r="AE5" i="41"/>
  <c r="AD5" i="41"/>
  <c r="AC5" i="41"/>
  <c r="AB5" i="41"/>
  <c r="AA5" i="41"/>
  <c r="Z5" i="41"/>
  <c r="Y5" i="41"/>
  <c r="X5" i="41"/>
  <c r="W5" i="41"/>
  <c r="V5" i="41"/>
  <c r="U5" i="41"/>
  <c r="T5" i="41"/>
  <c r="S5" i="41"/>
  <c r="R5" i="41"/>
  <c r="Q5" i="41"/>
  <c r="P5" i="41"/>
  <c r="O5" i="41"/>
  <c r="N5" i="41"/>
  <c r="M5" i="41"/>
  <c r="L5" i="41"/>
  <c r="K5" i="41"/>
  <c r="J5" i="41"/>
  <c r="I5" i="41"/>
  <c r="H5" i="41"/>
  <c r="G5" i="41"/>
  <c r="B5" i="41"/>
  <c r="C97" i="67"/>
  <c r="C89" i="67"/>
  <c r="C88" i="67"/>
  <c r="C82" i="67"/>
  <c r="C81" i="67"/>
  <c r="C80" i="67"/>
  <c r="C79" i="67"/>
  <c r="C78" i="67"/>
  <c r="C77" i="67"/>
  <c r="C76" i="67"/>
  <c r="C75" i="67"/>
  <c r="C72" i="67"/>
  <c r="C71" i="67"/>
  <c r="C70" i="67"/>
  <c r="C69" i="67"/>
  <c r="C68" i="67"/>
  <c r="C67" i="67"/>
  <c r="C66" i="67"/>
  <c r="C65" i="67"/>
  <c r="C64" i="67"/>
  <c r="C63" i="67"/>
  <c r="C62" i="67"/>
  <c r="C56" i="67"/>
  <c r="C48" i="67"/>
  <c r="C47" i="67"/>
  <c r="AP46" i="67"/>
  <c r="AO46" i="67" s="1"/>
  <c r="C46" i="67"/>
  <c r="AP45" i="67"/>
  <c r="AO45" i="67" s="1"/>
  <c r="C45" i="67"/>
  <c r="AJ44" i="67"/>
  <c r="AI44" i="67"/>
  <c r="AH44" i="67"/>
  <c r="AG44" i="67"/>
  <c r="AF44" i="67"/>
  <c r="AE44" i="67"/>
  <c r="AD44" i="67"/>
  <c r="AC44" i="67"/>
  <c r="AB44" i="67"/>
  <c r="AA44" i="67"/>
  <c r="Z44" i="67"/>
  <c r="Y44" i="67"/>
  <c r="X44" i="67"/>
  <c r="W44" i="67"/>
  <c r="V44" i="67"/>
  <c r="U44" i="67"/>
  <c r="T44" i="67"/>
  <c r="S44" i="67"/>
  <c r="R44" i="67"/>
  <c r="Q44" i="67"/>
  <c r="P44" i="67"/>
  <c r="O44" i="67"/>
  <c r="N44" i="67"/>
  <c r="M44" i="67"/>
  <c r="L44" i="67"/>
  <c r="K44" i="67"/>
  <c r="J44" i="67"/>
  <c r="I44" i="67"/>
  <c r="H44" i="67"/>
  <c r="G44" i="67"/>
  <c r="F44" i="67"/>
  <c r="C44" i="67"/>
  <c r="AP43" i="67"/>
  <c r="AO43" i="67" s="1"/>
  <c r="C43" i="67"/>
  <c r="AP42" i="67"/>
  <c r="AO42" i="67" s="1"/>
  <c r="C42" i="67"/>
  <c r="AJ41" i="67"/>
  <c r="AI41" i="67"/>
  <c r="AH41" i="67"/>
  <c r="AG41" i="67"/>
  <c r="AF41" i="67"/>
  <c r="AE41" i="67"/>
  <c r="AD41" i="67"/>
  <c r="AC41" i="67"/>
  <c r="AB41" i="67"/>
  <c r="AA41" i="67"/>
  <c r="Z41" i="67"/>
  <c r="Y41" i="67"/>
  <c r="X41" i="67"/>
  <c r="W41" i="67"/>
  <c r="V41" i="67"/>
  <c r="U41" i="67"/>
  <c r="T41" i="67"/>
  <c r="S41" i="67"/>
  <c r="R41" i="67"/>
  <c r="Q41" i="67"/>
  <c r="P41" i="67"/>
  <c r="O41" i="67"/>
  <c r="N41" i="67"/>
  <c r="M41" i="67"/>
  <c r="L41" i="67"/>
  <c r="K41" i="67"/>
  <c r="J41" i="67"/>
  <c r="I41" i="67"/>
  <c r="H41" i="67"/>
  <c r="G41" i="67"/>
  <c r="F41" i="67"/>
  <c r="C41" i="67"/>
  <c r="AP40" i="67"/>
  <c r="AO40" i="67" s="1"/>
  <c r="C40" i="67"/>
  <c r="AP39" i="67"/>
  <c r="AO39" i="67" s="1"/>
  <c r="C39" i="67"/>
  <c r="AP38" i="67"/>
  <c r="AO38" i="67" s="1"/>
  <c r="C38" i="67"/>
  <c r="AP37" i="67"/>
  <c r="AO37" i="67" s="1"/>
  <c r="C37" i="67"/>
  <c r="AJ36" i="67"/>
  <c r="AJ35" i="67" s="1"/>
  <c r="AI36" i="67"/>
  <c r="AI35" i="67" s="1"/>
  <c r="AH36" i="67"/>
  <c r="AH35" i="67" s="1"/>
  <c r="AG36" i="67"/>
  <c r="AG35" i="67" s="1"/>
  <c r="AF36" i="67"/>
  <c r="AE36" i="67"/>
  <c r="AE35" i="67" s="1"/>
  <c r="AD36" i="67"/>
  <c r="AC36" i="67"/>
  <c r="AB36" i="67"/>
  <c r="AB35" i="67" s="1"/>
  <c r="AA36" i="67"/>
  <c r="AA35" i="67" s="1"/>
  <c r="Z36" i="67"/>
  <c r="Z35" i="67" s="1"/>
  <c r="Y36" i="67"/>
  <c r="Y35" i="67" s="1"/>
  <c r="X36" i="67"/>
  <c r="W36" i="67"/>
  <c r="W35" i="67" s="1"/>
  <c r="V36" i="67"/>
  <c r="U36" i="67"/>
  <c r="T36" i="67"/>
  <c r="T35" i="67" s="1"/>
  <c r="S36" i="67"/>
  <c r="S35" i="67" s="1"/>
  <c r="R36" i="67"/>
  <c r="R35" i="67" s="1"/>
  <c r="Q36" i="67"/>
  <c r="Q35" i="67" s="1"/>
  <c r="P36" i="67"/>
  <c r="O36" i="67"/>
  <c r="O35" i="67" s="1"/>
  <c r="N36" i="67"/>
  <c r="M36" i="67"/>
  <c r="L36" i="67"/>
  <c r="L35" i="67" s="1"/>
  <c r="K36" i="67"/>
  <c r="K35" i="67" s="1"/>
  <c r="J36" i="67"/>
  <c r="J35" i="67" s="1"/>
  <c r="I36" i="67"/>
  <c r="I35" i="67" s="1"/>
  <c r="H36" i="67"/>
  <c r="G36" i="67"/>
  <c r="G35" i="67" s="1"/>
  <c r="F36" i="67"/>
  <c r="C36" i="67"/>
  <c r="C35" i="67"/>
  <c r="C34" i="67"/>
  <c r="AP33" i="67"/>
  <c r="AO33" i="67" s="1"/>
  <c r="C33" i="67"/>
  <c r="C32" i="67"/>
  <c r="AJ30" i="67"/>
  <c r="AI30" i="67"/>
  <c r="AH30" i="67"/>
  <c r="AG30" i="67"/>
  <c r="AF30" i="67"/>
  <c r="AE30" i="67"/>
  <c r="AD30" i="67"/>
  <c r="AC30" i="67"/>
  <c r="AA30" i="67"/>
  <c r="Z30" i="67"/>
  <c r="Y30" i="67"/>
  <c r="X30" i="67"/>
  <c r="W30" i="67"/>
  <c r="V30" i="67"/>
  <c r="T30" i="67"/>
  <c r="N30" i="67"/>
  <c r="M30" i="67"/>
  <c r="J30" i="67"/>
  <c r="C31" i="67"/>
  <c r="C30" i="67"/>
  <c r="AP29" i="67"/>
  <c r="AO29" i="67" s="1"/>
  <c r="C29" i="67"/>
  <c r="AP28" i="67"/>
  <c r="AO28" i="67" s="1"/>
  <c r="C28" i="67"/>
  <c r="AP27" i="67"/>
  <c r="AO27" i="67" s="1"/>
  <c r="C27" i="67"/>
  <c r="AP26" i="67"/>
  <c r="AO26" i="67" s="1"/>
  <c r="C26" i="67"/>
  <c r="AP25" i="67"/>
  <c r="AO25" i="67" s="1"/>
  <c r="C25" i="67"/>
  <c r="AP24" i="67"/>
  <c r="AO24" i="67" s="1"/>
  <c r="C24" i="67"/>
  <c r="AP23" i="67"/>
  <c r="AO23" i="67" s="1"/>
  <c r="C23" i="67"/>
  <c r="AJ22" i="67"/>
  <c r="AJ21" i="67" s="1"/>
  <c r="AI22" i="67"/>
  <c r="AI21" i="67" s="1"/>
  <c r="AH22" i="67"/>
  <c r="AH21" i="67" s="1"/>
  <c r="AG22" i="67"/>
  <c r="AG21" i="67" s="1"/>
  <c r="AF22" i="67"/>
  <c r="AF21" i="67" s="1"/>
  <c r="AE22" i="67"/>
  <c r="AE21" i="67" s="1"/>
  <c r="AD22" i="67"/>
  <c r="AD21" i="67" s="1"/>
  <c r="AC22" i="67"/>
  <c r="AC21" i="67" s="1"/>
  <c r="AB22" i="67"/>
  <c r="AB21" i="67" s="1"/>
  <c r="AA22" i="67"/>
  <c r="AA21" i="67" s="1"/>
  <c r="Z22" i="67"/>
  <c r="Z21" i="67" s="1"/>
  <c r="Y22" i="67"/>
  <c r="X22" i="67"/>
  <c r="X21" i="67" s="1"/>
  <c r="W22" i="67"/>
  <c r="W21" i="67" s="1"/>
  <c r="V22" i="67"/>
  <c r="V21" i="67" s="1"/>
  <c r="U22" i="67"/>
  <c r="U21" i="67" s="1"/>
  <c r="T22" i="67"/>
  <c r="S22" i="67"/>
  <c r="S21" i="67" s="1"/>
  <c r="R22" i="67"/>
  <c r="R21" i="67" s="1"/>
  <c r="Q22" i="67"/>
  <c r="Q21" i="67" s="1"/>
  <c r="P22" i="67"/>
  <c r="P21" i="67" s="1"/>
  <c r="O22" i="67"/>
  <c r="O21" i="67" s="1"/>
  <c r="N22" i="67"/>
  <c r="N21" i="67" s="1"/>
  <c r="M22" i="67"/>
  <c r="M21" i="67" s="1"/>
  <c r="L22" i="67"/>
  <c r="L21" i="67" s="1"/>
  <c r="K22" i="67"/>
  <c r="K21" i="67" s="1"/>
  <c r="J22" i="67"/>
  <c r="J21" i="67" s="1"/>
  <c r="I22" i="67"/>
  <c r="I21" i="67" s="1"/>
  <c r="H22" i="67"/>
  <c r="G22" i="67"/>
  <c r="G21" i="67" s="1"/>
  <c r="F22" i="67"/>
  <c r="F21" i="67" s="1"/>
  <c r="C22" i="67"/>
  <c r="C21" i="67"/>
  <c r="AP20" i="67"/>
  <c r="AO20" i="67" s="1"/>
  <c r="C20" i="67"/>
  <c r="AP19" i="67"/>
  <c r="AO19" i="67" s="1"/>
  <c r="C19" i="67"/>
  <c r="AP18" i="67"/>
  <c r="AO18" i="67" s="1"/>
  <c r="C18" i="67"/>
  <c r="AJ17" i="67"/>
  <c r="AI17" i="67"/>
  <c r="AH17" i="67"/>
  <c r="AH34" i="67" s="1"/>
  <c r="AG17" i="67"/>
  <c r="AG34" i="67" s="1"/>
  <c r="AF17" i="67"/>
  <c r="AE17" i="67"/>
  <c r="AD17" i="67"/>
  <c r="AD34" i="67" s="1"/>
  <c r="AC17" i="67"/>
  <c r="AC34" i="67" s="1"/>
  <c r="AB17" i="67"/>
  <c r="AA17" i="67"/>
  <c r="Z17" i="67"/>
  <c r="Z34" i="67" s="1"/>
  <c r="Y17" i="67"/>
  <c r="Y34" i="67" s="1"/>
  <c r="X17" i="67"/>
  <c r="W17" i="67"/>
  <c r="V17" i="67"/>
  <c r="V34" i="67" s="1"/>
  <c r="U17" i="67"/>
  <c r="U34" i="67" s="1"/>
  <c r="T17" i="67"/>
  <c r="S17" i="67"/>
  <c r="R17" i="67"/>
  <c r="R34" i="67" s="1"/>
  <c r="Q17" i="67"/>
  <c r="Q34" i="67" s="1"/>
  <c r="P17" i="67"/>
  <c r="O17" i="67"/>
  <c r="N17" i="67"/>
  <c r="N34" i="67" s="1"/>
  <c r="M17" i="67"/>
  <c r="M34" i="67" s="1"/>
  <c r="L17" i="67"/>
  <c r="K17" i="67"/>
  <c r="J17" i="67"/>
  <c r="J34" i="67" s="1"/>
  <c r="I17" i="67"/>
  <c r="I34" i="67" s="1"/>
  <c r="H17" i="67"/>
  <c r="G17" i="67"/>
  <c r="F17" i="67"/>
  <c r="F34" i="67" s="1"/>
  <c r="C17" i="67"/>
  <c r="AP16" i="67"/>
  <c r="AQ16" i="67" s="1"/>
  <c r="AQ6" i="67" s="1"/>
  <c r="C16" i="67"/>
  <c r="AP15" i="67"/>
  <c r="AO15" i="67" s="1"/>
  <c r="C15" i="67"/>
  <c r="AP14" i="67"/>
  <c r="AO14" i="67" s="1"/>
  <c r="C14" i="67"/>
  <c r="AP13" i="67"/>
  <c r="AO13" i="67" s="1"/>
  <c r="C13" i="67"/>
  <c r="AP12" i="67"/>
  <c r="AO12" i="67" s="1"/>
  <c r="C12" i="67"/>
  <c r="AP11" i="67"/>
  <c r="AO11" i="67" s="1"/>
  <c r="C11" i="67"/>
  <c r="AP10" i="67"/>
  <c r="C10" i="67"/>
  <c r="AP9" i="67"/>
  <c r="AO9" i="67" s="1"/>
  <c r="C9" i="67"/>
  <c r="AP8" i="67"/>
  <c r="AO8" i="67" s="1"/>
  <c r="C8" i="67"/>
  <c r="AJ7" i="67"/>
  <c r="AI7" i="67"/>
  <c r="AH7" i="67"/>
  <c r="AG7" i="67"/>
  <c r="AF7" i="67"/>
  <c r="AE7" i="67"/>
  <c r="AD7" i="67"/>
  <c r="AC7" i="67"/>
  <c r="AB7" i="67"/>
  <c r="AA7" i="67"/>
  <c r="Z7" i="67"/>
  <c r="Y7" i="67"/>
  <c r="X7" i="67"/>
  <c r="W7" i="67"/>
  <c r="V7" i="67"/>
  <c r="U7" i="67"/>
  <c r="T7" i="67"/>
  <c r="S7" i="67"/>
  <c r="R7" i="67"/>
  <c r="Q7" i="67"/>
  <c r="P7" i="67"/>
  <c r="O7" i="67"/>
  <c r="N7" i="67"/>
  <c r="M7" i="67"/>
  <c r="L7" i="67"/>
  <c r="K7" i="67"/>
  <c r="J7" i="67"/>
  <c r="I7" i="67"/>
  <c r="H7" i="67"/>
  <c r="G7" i="67"/>
  <c r="F7" i="67"/>
  <c r="C7" i="67"/>
  <c r="AY6" i="67"/>
  <c r="AX6" i="67"/>
  <c r="AW6" i="67"/>
  <c r="AV6" i="67"/>
  <c r="AU6" i="67"/>
  <c r="AT6" i="67"/>
  <c r="AS6" i="67"/>
  <c r="B6" i="67"/>
  <c r="AJ5" i="67"/>
  <c r="AI5" i="67"/>
  <c r="AH5" i="67"/>
  <c r="AG5" i="67"/>
  <c r="AF5" i="67"/>
  <c r="AE5" i="67"/>
  <c r="AD5" i="67"/>
  <c r="AC5" i="67"/>
  <c r="AB5" i="67"/>
  <c r="AA5" i="67"/>
  <c r="Z5" i="67"/>
  <c r="Y5" i="67"/>
  <c r="X5" i="67"/>
  <c r="W5" i="67"/>
  <c r="V5" i="67"/>
  <c r="U5" i="67"/>
  <c r="T5" i="67"/>
  <c r="S5" i="67"/>
  <c r="R5" i="67"/>
  <c r="Q5" i="67"/>
  <c r="P5" i="67"/>
  <c r="O5" i="67"/>
  <c r="N5" i="67"/>
  <c r="M5" i="67"/>
  <c r="L5" i="67"/>
  <c r="K5" i="67"/>
  <c r="J5" i="67"/>
  <c r="I5" i="67"/>
  <c r="H5" i="67"/>
  <c r="G5" i="67"/>
  <c r="B5" i="67"/>
  <c r="C100" i="40"/>
  <c r="C99" i="40"/>
  <c r="C98" i="40"/>
  <c r="C96" i="40"/>
  <c r="C95" i="40"/>
  <c r="C94" i="40"/>
  <c r="C93" i="40"/>
  <c r="C92" i="40"/>
  <c r="C91" i="40"/>
  <c r="C90" i="40"/>
  <c r="C3" i="40"/>
  <c r="C20" i="61" s="1"/>
  <c r="C97" i="40"/>
  <c r="C89" i="40"/>
  <c r="C88" i="40"/>
  <c r="C82" i="40"/>
  <c r="C81" i="40"/>
  <c r="C80" i="40"/>
  <c r="C79" i="40"/>
  <c r="C78" i="40"/>
  <c r="C77" i="40"/>
  <c r="C76" i="40"/>
  <c r="C75" i="40"/>
  <c r="C72" i="40"/>
  <c r="C71" i="40"/>
  <c r="C70" i="40"/>
  <c r="C69" i="40"/>
  <c r="C68" i="40"/>
  <c r="C67" i="40"/>
  <c r="C66" i="40"/>
  <c r="C65" i="40"/>
  <c r="C64" i="40"/>
  <c r="C63" i="40"/>
  <c r="C62" i="40"/>
  <c r="C56" i="40"/>
  <c r="C48" i="40"/>
  <c r="C47" i="40"/>
  <c r="AP46" i="40"/>
  <c r="AO46" i="40" s="1"/>
  <c r="C46" i="40"/>
  <c r="AP45" i="40"/>
  <c r="AO45" i="40" s="1"/>
  <c r="C45" i="40"/>
  <c r="AJ44" i="40"/>
  <c r="AI44" i="40"/>
  <c r="AH44" i="40"/>
  <c r="AG44" i="40"/>
  <c r="AF44" i="40"/>
  <c r="AE44" i="40"/>
  <c r="AD44" i="40"/>
  <c r="AC44" i="40"/>
  <c r="AB44" i="40"/>
  <c r="AA44" i="40"/>
  <c r="Z44" i="40"/>
  <c r="Y44" i="40"/>
  <c r="X44" i="40"/>
  <c r="W44" i="40"/>
  <c r="V44" i="40"/>
  <c r="U44" i="40"/>
  <c r="T44" i="40"/>
  <c r="S44" i="40"/>
  <c r="R44" i="40"/>
  <c r="Q44" i="40"/>
  <c r="P44" i="40"/>
  <c r="O44" i="40"/>
  <c r="N44" i="40"/>
  <c r="M44" i="40"/>
  <c r="L44" i="40"/>
  <c r="K44" i="40"/>
  <c r="J44" i="40"/>
  <c r="I44" i="40"/>
  <c r="H44" i="40"/>
  <c r="G44" i="40"/>
  <c r="F44" i="40"/>
  <c r="C44" i="40"/>
  <c r="AP43" i="40"/>
  <c r="AO43" i="40" s="1"/>
  <c r="C43" i="40"/>
  <c r="AP42" i="40"/>
  <c r="AO42" i="40" s="1"/>
  <c r="C42" i="40"/>
  <c r="AJ41" i="40"/>
  <c r="AI41" i="40"/>
  <c r="AH41" i="40"/>
  <c r="AG41" i="40"/>
  <c r="AF41" i="40"/>
  <c r="AE41" i="40"/>
  <c r="AD41" i="40"/>
  <c r="AC41" i="40"/>
  <c r="AB41" i="40"/>
  <c r="AA41" i="40"/>
  <c r="Z41" i="40"/>
  <c r="Y41" i="40"/>
  <c r="X41" i="40"/>
  <c r="W41" i="40"/>
  <c r="V41" i="40"/>
  <c r="U41" i="40"/>
  <c r="T41" i="40"/>
  <c r="S41" i="40"/>
  <c r="R41" i="40"/>
  <c r="Q41" i="40"/>
  <c r="P41" i="40"/>
  <c r="O41" i="40"/>
  <c r="N41" i="40"/>
  <c r="M41" i="40"/>
  <c r="L41" i="40"/>
  <c r="K41" i="40"/>
  <c r="J41" i="40"/>
  <c r="I41" i="40"/>
  <c r="H41" i="40"/>
  <c r="G41" i="40"/>
  <c r="F41" i="40"/>
  <c r="C41" i="40"/>
  <c r="AP40" i="40"/>
  <c r="AO40" i="40" s="1"/>
  <c r="C40" i="40"/>
  <c r="AP39" i="40"/>
  <c r="AO39" i="40" s="1"/>
  <c r="C39" i="40"/>
  <c r="AP38" i="40"/>
  <c r="AO38" i="40" s="1"/>
  <c r="C38" i="40"/>
  <c r="AP37" i="40"/>
  <c r="AO37" i="40" s="1"/>
  <c r="C37" i="40"/>
  <c r="AJ36" i="40"/>
  <c r="AI36" i="40"/>
  <c r="AI35" i="40" s="1"/>
  <c r="AH36" i="40"/>
  <c r="AG36" i="40"/>
  <c r="AF36" i="40"/>
  <c r="AE36" i="40"/>
  <c r="AE35" i="40" s="1"/>
  <c r="AD36" i="40"/>
  <c r="AC36" i="40"/>
  <c r="AB36" i="40"/>
  <c r="AA36" i="40"/>
  <c r="AA35" i="40" s="1"/>
  <c r="Z36" i="40"/>
  <c r="Y36" i="40"/>
  <c r="X36" i="40"/>
  <c r="W36" i="40"/>
  <c r="W35" i="40" s="1"/>
  <c r="V36" i="40"/>
  <c r="U36" i="40"/>
  <c r="U35" i="40" s="1"/>
  <c r="T36" i="40"/>
  <c r="S36" i="40"/>
  <c r="S35" i="40" s="1"/>
  <c r="R36" i="40"/>
  <c r="Q36" i="40"/>
  <c r="P36" i="40"/>
  <c r="O36" i="40"/>
  <c r="O35" i="40" s="1"/>
  <c r="N36" i="40"/>
  <c r="M36" i="40"/>
  <c r="L36" i="40"/>
  <c r="K36" i="40"/>
  <c r="K35" i="40" s="1"/>
  <c r="J36" i="40"/>
  <c r="I36" i="40"/>
  <c r="H36" i="40"/>
  <c r="G36" i="40"/>
  <c r="G35" i="40" s="1"/>
  <c r="F36" i="40"/>
  <c r="C36" i="40"/>
  <c r="C35" i="40"/>
  <c r="C34" i="40"/>
  <c r="AP33" i="40"/>
  <c r="AO33" i="40" s="1"/>
  <c r="C33" i="40"/>
  <c r="C32" i="40"/>
  <c r="AJ30" i="40"/>
  <c r="AH30" i="40"/>
  <c r="AC30" i="40"/>
  <c r="Y30" i="40"/>
  <c r="W30" i="40"/>
  <c r="V30" i="40"/>
  <c r="U30" i="40"/>
  <c r="Q30" i="40"/>
  <c r="N30" i="40"/>
  <c r="M30" i="40"/>
  <c r="L30" i="40"/>
  <c r="J30" i="40"/>
  <c r="I30" i="40"/>
  <c r="C31" i="40"/>
  <c r="C30" i="40"/>
  <c r="AP29" i="40"/>
  <c r="AO29" i="40" s="1"/>
  <c r="C29" i="40"/>
  <c r="AP28" i="40"/>
  <c r="AO28" i="40" s="1"/>
  <c r="C28" i="40"/>
  <c r="AP27" i="40"/>
  <c r="AO27" i="40" s="1"/>
  <c r="C27" i="40"/>
  <c r="AP26" i="40"/>
  <c r="AO26" i="40" s="1"/>
  <c r="C26" i="40"/>
  <c r="AP25" i="40"/>
  <c r="AO25" i="40" s="1"/>
  <c r="C25" i="40"/>
  <c r="AP24" i="40"/>
  <c r="AO24" i="40" s="1"/>
  <c r="C24" i="40"/>
  <c r="AP23" i="40"/>
  <c r="AO23" i="40" s="1"/>
  <c r="C23" i="40"/>
  <c r="AJ22" i="40"/>
  <c r="AJ21" i="40" s="1"/>
  <c r="AI22" i="40"/>
  <c r="AI21" i="40" s="1"/>
  <c r="AH22" i="40"/>
  <c r="AH21" i="40" s="1"/>
  <c r="AG22" i="40"/>
  <c r="AG21" i="40" s="1"/>
  <c r="AF22" i="40"/>
  <c r="AF21" i="40" s="1"/>
  <c r="AE22" i="40"/>
  <c r="AE21" i="40" s="1"/>
  <c r="AD22" i="40"/>
  <c r="AD21" i="40" s="1"/>
  <c r="AC22" i="40"/>
  <c r="AC21" i="40" s="1"/>
  <c r="AB22" i="40"/>
  <c r="AB21" i="40" s="1"/>
  <c r="AA22" i="40"/>
  <c r="AA21" i="40" s="1"/>
  <c r="Z22" i="40"/>
  <c r="Z21" i="40" s="1"/>
  <c r="Y22" i="40"/>
  <c r="Y21" i="40" s="1"/>
  <c r="X22" i="40"/>
  <c r="X21" i="40" s="1"/>
  <c r="W22" i="40"/>
  <c r="W21" i="40" s="1"/>
  <c r="V22" i="40"/>
  <c r="V21" i="40" s="1"/>
  <c r="U22" i="40"/>
  <c r="U21" i="40" s="1"/>
  <c r="T22" i="40"/>
  <c r="T21" i="40" s="1"/>
  <c r="S22" i="40"/>
  <c r="S21" i="40" s="1"/>
  <c r="R22" i="40"/>
  <c r="R21" i="40" s="1"/>
  <c r="Q22" i="40"/>
  <c r="Q21" i="40" s="1"/>
  <c r="P22" i="40"/>
  <c r="P21" i="40" s="1"/>
  <c r="O22" i="40"/>
  <c r="N22" i="40"/>
  <c r="N21" i="40" s="1"/>
  <c r="M22" i="40"/>
  <c r="M21" i="40" s="1"/>
  <c r="L22" i="40"/>
  <c r="L21" i="40" s="1"/>
  <c r="K22" i="40"/>
  <c r="K21" i="40" s="1"/>
  <c r="J22" i="40"/>
  <c r="I22" i="40"/>
  <c r="I21" i="40" s="1"/>
  <c r="H22" i="40"/>
  <c r="H21" i="40" s="1"/>
  <c r="G22" i="40"/>
  <c r="G21" i="40" s="1"/>
  <c r="F22" i="40"/>
  <c r="F21" i="40" s="1"/>
  <c r="C22" i="40"/>
  <c r="C21" i="40"/>
  <c r="AP20" i="40"/>
  <c r="AO20" i="40" s="1"/>
  <c r="C20" i="40"/>
  <c r="AP19" i="40"/>
  <c r="AO19" i="40" s="1"/>
  <c r="C19" i="40"/>
  <c r="AP18" i="40"/>
  <c r="AO18" i="40" s="1"/>
  <c r="C18" i="40"/>
  <c r="AJ17" i="40"/>
  <c r="AI17" i="40"/>
  <c r="AI34" i="40" s="1"/>
  <c r="AH17" i="40"/>
  <c r="AG17" i="40"/>
  <c r="AF17" i="40"/>
  <c r="AE17" i="40"/>
  <c r="AE34" i="40" s="1"/>
  <c r="AD17" i="40"/>
  <c r="AC17" i="40"/>
  <c r="AB17" i="40"/>
  <c r="AA17" i="40"/>
  <c r="AA34" i="40" s="1"/>
  <c r="Z17" i="40"/>
  <c r="Y17" i="40"/>
  <c r="X17" i="40"/>
  <c r="W17" i="40"/>
  <c r="W34" i="40" s="1"/>
  <c r="V17" i="40"/>
  <c r="U17" i="40"/>
  <c r="T17" i="40"/>
  <c r="S17" i="40"/>
  <c r="S34" i="40" s="1"/>
  <c r="R17" i="40"/>
  <c r="Q17" i="40"/>
  <c r="P17" i="40"/>
  <c r="O17" i="40"/>
  <c r="O34" i="40" s="1"/>
  <c r="N17" i="40"/>
  <c r="M17" i="40"/>
  <c r="L17" i="40"/>
  <c r="K17" i="40"/>
  <c r="K34" i="40" s="1"/>
  <c r="J17" i="40"/>
  <c r="I17" i="40"/>
  <c r="H17" i="40"/>
  <c r="G17" i="40"/>
  <c r="G34" i="40" s="1"/>
  <c r="F17" i="40"/>
  <c r="C17" i="40"/>
  <c r="AP16" i="40"/>
  <c r="AQ16" i="40" s="1"/>
  <c r="AQ6" i="40" s="1"/>
  <c r="C16" i="40"/>
  <c r="AP15" i="40"/>
  <c r="AO15" i="40" s="1"/>
  <c r="C15" i="40"/>
  <c r="AP14" i="40"/>
  <c r="AO14" i="40" s="1"/>
  <c r="C14" i="40"/>
  <c r="AP13" i="40"/>
  <c r="AO13" i="40" s="1"/>
  <c r="C13" i="40"/>
  <c r="AP12" i="40"/>
  <c r="AO12" i="40" s="1"/>
  <c r="C12" i="40"/>
  <c r="AP11" i="40"/>
  <c r="AO11" i="40" s="1"/>
  <c r="C11" i="40"/>
  <c r="AP10" i="40"/>
  <c r="C10" i="40"/>
  <c r="AP9" i="40"/>
  <c r="AO9" i="40" s="1"/>
  <c r="C9" i="40"/>
  <c r="AP8" i="40"/>
  <c r="AO8" i="40" s="1"/>
  <c r="C8" i="40"/>
  <c r="AJ7" i="40"/>
  <c r="AI7" i="40"/>
  <c r="AH7" i="40"/>
  <c r="AG7" i="40"/>
  <c r="AF7" i="40"/>
  <c r="AE7" i="40"/>
  <c r="AD7" i="40"/>
  <c r="AC7" i="40"/>
  <c r="AB7" i="40"/>
  <c r="AA7" i="40"/>
  <c r="Z7" i="40"/>
  <c r="Y7" i="40"/>
  <c r="X7" i="40"/>
  <c r="W7" i="40"/>
  <c r="V7" i="40"/>
  <c r="U7" i="40"/>
  <c r="T7" i="40"/>
  <c r="S7" i="40"/>
  <c r="R7" i="40"/>
  <c r="Q7" i="40"/>
  <c r="P7" i="40"/>
  <c r="O7" i="40"/>
  <c r="N7" i="40"/>
  <c r="M7" i="40"/>
  <c r="L7" i="40"/>
  <c r="K7" i="40"/>
  <c r="J7" i="40"/>
  <c r="I7" i="40"/>
  <c r="H7" i="40"/>
  <c r="G7" i="40"/>
  <c r="F7" i="40"/>
  <c r="C7" i="40"/>
  <c r="AY6" i="40"/>
  <c r="AX6" i="40"/>
  <c r="AW6" i="40"/>
  <c r="AV6" i="40"/>
  <c r="AU6" i="40"/>
  <c r="AT6" i="40"/>
  <c r="AS6" i="40"/>
  <c r="B6" i="40"/>
  <c r="AJ5" i="40"/>
  <c r="AI5" i="40"/>
  <c r="AH5" i="40"/>
  <c r="AG5" i="40"/>
  <c r="AF5" i="40"/>
  <c r="AE5" i="40"/>
  <c r="AD5" i="40"/>
  <c r="AC5" i="40"/>
  <c r="AB5" i="40"/>
  <c r="AA5" i="40"/>
  <c r="Z5" i="40"/>
  <c r="Y5" i="40"/>
  <c r="X5" i="40"/>
  <c r="W5" i="40"/>
  <c r="V5" i="40"/>
  <c r="U5" i="40"/>
  <c r="T5" i="40"/>
  <c r="S5" i="40"/>
  <c r="R5" i="40"/>
  <c r="Q5" i="40"/>
  <c r="P5" i="40"/>
  <c r="O5" i="40"/>
  <c r="N5" i="40"/>
  <c r="M5" i="40"/>
  <c r="L5" i="40"/>
  <c r="K5" i="40"/>
  <c r="J5" i="40"/>
  <c r="I5" i="40"/>
  <c r="H5" i="40"/>
  <c r="G5" i="40"/>
  <c r="B5" i="40"/>
  <c r="C100" i="39"/>
  <c r="C99" i="39"/>
  <c r="C98" i="39"/>
  <c r="C96" i="39"/>
  <c r="C95" i="39"/>
  <c r="C94" i="39"/>
  <c r="C93" i="39"/>
  <c r="C92" i="39"/>
  <c r="C91" i="39"/>
  <c r="C90" i="39"/>
  <c r="C3" i="39"/>
  <c r="C19" i="61" s="1"/>
  <c r="C97" i="39"/>
  <c r="C89" i="39"/>
  <c r="C88" i="39"/>
  <c r="C82" i="39"/>
  <c r="C81" i="39"/>
  <c r="C80" i="39"/>
  <c r="C79" i="39"/>
  <c r="C78" i="39"/>
  <c r="C77" i="39"/>
  <c r="C76" i="39"/>
  <c r="C75" i="39"/>
  <c r="C72" i="39"/>
  <c r="C71" i="39"/>
  <c r="C70" i="39"/>
  <c r="C69" i="39"/>
  <c r="C68" i="39"/>
  <c r="C67" i="39"/>
  <c r="C66" i="39"/>
  <c r="C65" i="39"/>
  <c r="C64" i="39"/>
  <c r="C63" i="39"/>
  <c r="C62" i="39"/>
  <c r="C56" i="39"/>
  <c r="C48" i="39"/>
  <c r="C47" i="39"/>
  <c r="AP46" i="39"/>
  <c r="AO46" i="39" s="1"/>
  <c r="C46" i="39"/>
  <c r="AP45" i="39"/>
  <c r="AO45" i="39" s="1"/>
  <c r="C45" i="39"/>
  <c r="AJ44" i="39"/>
  <c r="AI44" i="39"/>
  <c r="AH44" i="39"/>
  <c r="AG44" i="39"/>
  <c r="AF44" i="39"/>
  <c r="AE44" i="39"/>
  <c r="AD44" i="39"/>
  <c r="AC44" i="39"/>
  <c r="AB44" i="39"/>
  <c r="AA44" i="39"/>
  <c r="Z44" i="39"/>
  <c r="Y44" i="39"/>
  <c r="X44" i="39"/>
  <c r="W44" i="39"/>
  <c r="V44" i="39"/>
  <c r="U44" i="39"/>
  <c r="T44" i="39"/>
  <c r="S44" i="39"/>
  <c r="R44" i="39"/>
  <c r="Q44" i="39"/>
  <c r="P44" i="39"/>
  <c r="O44" i="39"/>
  <c r="N44" i="39"/>
  <c r="M44" i="39"/>
  <c r="L44" i="39"/>
  <c r="K44" i="39"/>
  <c r="J44" i="39"/>
  <c r="I44" i="39"/>
  <c r="H44" i="39"/>
  <c r="G44" i="39"/>
  <c r="F44" i="39"/>
  <c r="C44" i="39"/>
  <c r="AP43" i="39"/>
  <c r="AO43" i="39" s="1"/>
  <c r="C43" i="39"/>
  <c r="AP42" i="39"/>
  <c r="AO42" i="39" s="1"/>
  <c r="C42" i="39"/>
  <c r="AJ41" i="39"/>
  <c r="AI41" i="39"/>
  <c r="AH41" i="39"/>
  <c r="AG41" i="39"/>
  <c r="AF41" i="39"/>
  <c r="AE41" i="39"/>
  <c r="AD41" i="39"/>
  <c r="AC41" i="39"/>
  <c r="AB41" i="39"/>
  <c r="AA41" i="39"/>
  <c r="Z41" i="39"/>
  <c r="Y41" i="39"/>
  <c r="X41" i="39"/>
  <c r="W41" i="39"/>
  <c r="V41" i="39"/>
  <c r="U41" i="39"/>
  <c r="T41" i="39"/>
  <c r="S41" i="39"/>
  <c r="R41" i="39"/>
  <c r="Q41" i="39"/>
  <c r="P41" i="39"/>
  <c r="O41" i="39"/>
  <c r="N41" i="39"/>
  <c r="M41" i="39"/>
  <c r="L41" i="39"/>
  <c r="K41" i="39"/>
  <c r="J41" i="39"/>
  <c r="I41" i="39"/>
  <c r="H41" i="39"/>
  <c r="G41" i="39"/>
  <c r="F41" i="39"/>
  <c r="C41" i="39"/>
  <c r="AP40" i="39"/>
  <c r="AO40" i="39" s="1"/>
  <c r="C40" i="39"/>
  <c r="AP39" i="39"/>
  <c r="AO39" i="39" s="1"/>
  <c r="C39" i="39"/>
  <c r="AP38" i="39"/>
  <c r="AO38" i="39" s="1"/>
  <c r="C38" i="39"/>
  <c r="AP37" i="39"/>
  <c r="AO37" i="39" s="1"/>
  <c r="C37" i="39"/>
  <c r="AJ36" i="39"/>
  <c r="AJ35" i="39" s="1"/>
  <c r="AI36" i="39"/>
  <c r="AH36" i="39"/>
  <c r="AH35" i="39" s="1"/>
  <c r="AG36" i="39"/>
  <c r="AF36" i="39"/>
  <c r="AE36" i="39"/>
  <c r="AD36" i="39"/>
  <c r="AC36" i="39"/>
  <c r="AC35" i="39" s="1"/>
  <c r="AB36" i="39"/>
  <c r="AA36" i="39"/>
  <c r="Z36" i="39"/>
  <c r="Y36" i="39"/>
  <c r="X36" i="39"/>
  <c r="W36" i="39"/>
  <c r="W35" i="39" s="1"/>
  <c r="V36" i="39"/>
  <c r="V35" i="39" s="1"/>
  <c r="U36" i="39"/>
  <c r="U35" i="39" s="1"/>
  <c r="T36" i="39"/>
  <c r="S36" i="39"/>
  <c r="R36" i="39"/>
  <c r="R35" i="39" s="1"/>
  <c r="Q36" i="39"/>
  <c r="P36" i="39"/>
  <c r="O36" i="39"/>
  <c r="N36" i="39"/>
  <c r="N35" i="39" s="1"/>
  <c r="M36" i="39"/>
  <c r="M35" i="39" s="1"/>
  <c r="L36" i="39"/>
  <c r="K36" i="39"/>
  <c r="J36" i="39"/>
  <c r="J35" i="39" s="1"/>
  <c r="I36" i="39"/>
  <c r="H36" i="39"/>
  <c r="G36" i="39"/>
  <c r="F36" i="39"/>
  <c r="F35" i="39" s="1"/>
  <c r="C36" i="39"/>
  <c r="C35" i="39"/>
  <c r="C34" i="39"/>
  <c r="AP33" i="39"/>
  <c r="AO33" i="39" s="1"/>
  <c r="C33" i="39"/>
  <c r="C32" i="39"/>
  <c r="AJ30" i="39"/>
  <c r="AI30" i="39"/>
  <c r="AH30" i="39"/>
  <c r="AG30" i="39"/>
  <c r="AF30" i="39"/>
  <c r="AD30" i="39"/>
  <c r="AB30" i="39"/>
  <c r="AA30" i="39"/>
  <c r="Z30" i="39"/>
  <c r="X30" i="39"/>
  <c r="V30" i="39"/>
  <c r="T30" i="39"/>
  <c r="P30" i="39"/>
  <c r="L30" i="39"/>
  <c r="J30" i="39"/>
  <c r="F30" i="39"/>
  <c r="C31" i="39"/>
  <c r="C30" i="39"/>
  <c r="AP29" i="39"/>
  <c r="AO29" i="39" s="1"/>
  <c r="C29" i="39"/>
  <c r="AP28" i="39"/>
  <c r="AO28" i="39" s="1"/>
  <c r="C28" i="39"/>
  <c r="AP27" i="39"/>
  <c r="AO27" i="39" s="1"/>
  <c r="C27" i="39"/>
  <c r="AP26" i="39"/>
  <c r="AO26" i="39" s="1"/>
  <c r="C26" i="39"/>
  <c r="AP25" i="39"/>
  <c r="AO25" i="39" s="1"/>
  <c r="C25" i="39"/>
  <c r="AP24" i="39"/>
  <c r="AO24" i="39" s="1"/>
  <c r="C24" i="39"/>
  <c r="AP23" i="39"/>
  <c r="AO23" i="39" s="1"/>
  <c r="C23" i="39"/>
  <c r="AJ22" i="39"/>
  <c r="AJ21" i="39" s="1"/>
  <c r="AI22" i="39"/>
  <c r="AH22" i="39"/>
  <c r="AH21" i="39" s="1"/>
  <c r="AG22" i="39"/>
  <c r="AG21" i="39" s="1"/>
  <c r="AF22" i="39"/>
  <c r="AF21" i="39" s="1"/>
  <c r="AE22" i="39"/>
  <c r="AE21" i="39" s="1"/>
  <c r="AD22" i="39"/>
  <c r="AD21" i="39" s="1"/>
  <c r="AC22" i="39"/>
  <c r="AB22" i="39"/>
  <c r="AB21" i="39" s="1"/>
  <c r="AA22" i="39"/>
  <c r="AA21" i="39" s="1"/>
  <c r="Z22" i="39"/>
  <c r="Z21" i="39" s="1"/>
  <c r="Y22" i="39"/>
  <c r="Y21" i="39" s="1"/>
  <c r="X22" i="39"/>
  <c r="X21" i="39" s="1"/>
  <c r="W22" i="39"/>
  <c r="W21" i="39" s="1"/>
  <c r="V22" i="39"/>
  <c r="V21" i="39" s="1"/>
  <c r="U22" i="39"/>
  <c r="U21" i="39" s="1"/>
  <c r="T22" i="39"/>
  <c r="T21" i="39" s="1"/>
  <c r="S22" i="39"/>
  <c r="S21" i="39" s="1"/>
  <c r="R22" i="39"/>
  <c r="R21" i="39" s="1"/>
  <c r="Q22" i="39"/>
  <c r="Q21" i="39" s="1"/>
  <c r="P22" i="39"/>
  <c r="P21" i="39" s="1"/>
  <c r="O22" i="39"/>
  <c r="O21" i="39" s="1"/>
  <c r="N22" i="39"/>
  <c r="N21" i="39" s="1"/>
  <c r="M22" i="39"/>
  <c r="M21" i="39" s="1"/>
  <c r="L22" i="39"/>
  <c r="K22" i="39"/>
  <c r="K21" i="39" s="1"/>
  <c r="J22" i="39"/>
  <c r="I22" i="39"/>
  <c r="H22" i="39"/>
  <c r="H21" i="39" s="1"/>
  <c r="G22" i="39"/>
  <c r="G21" i="39" s="1"/>
  <c r="F22" i="39"/>
  <c r="C22" i="39"/>
  <c r="C21" i="39"/>
  <c r="AP20" i="39"/>
  <c r="AO20" i="39" s="1"/>
  <c r="C20" i="39"/>
  <c r="AP19" i="39"/>
  <c r="AO19" i="39" s="1"/>
  <c r="C19" i="39"/>
  <c r="AP18" i="39"/>
  <c r="AO18" i="39" s="1"/>
  <c r="C18" i="39"/>
  <c r="AJ17" i="39"/>
  <c r="AJ34" i="39" s="1"/>
  <c r="AI17" i="39"/>
  <c r="AH17" i="39"/>
  <c r="AG17" i="39"/>
  <c r="AG34" i="39" s="1"/>
  <c r="AF17" i="39"/>
  <c r="AF34" i="39" s="1"/>
  <c r="AE17" i="39"/>
  <c r="AD17" i="39"/>
  <c r="AC17" i="39"/>
  <c r="AC34" i="39" s="1"/>
  <c r="AB17" i="39"/>
  <c r="AB34" i="39" s="1"/>
  <c r="AA17" i="39"/>
  <c r="Z17" i="39"/>
  <c r="Y17" i="39"/>
  <c r="Y34" i="39" s="1"/>
  <c r="X17" i="39"/>
  <c r="X34" i="39" s="1"/>
  <c r="W17" i="39"/>
  <c r="V17" i="39"/>
  <c r="U17" i="39"/>
  <c r="U34" i="39" s="1"/>
  <c r="T17" i="39"/>
  <c r="T34" i="39" s="1"/>
  <c r="S17" i="39"/>
  <c r="R17" i="39"/>
  <c r="Q17" i="39"/>
  <c r="Q34" i="39" s="1"/>
  <c r="P17" i="39"/>
  <c r="P34" i="39" s="1"/>
  <c r="O17" i="39"/>
  <c r="N17" i="39"/>
  <c r="M17" i="39"/>
  <c r="M34" i="39" s="1"/>
  <c r="L17" i="39"/>
  <c r="L34" i="39" s="1"/>
  <c r="K17" i="39"/>
  <c r="J17" i="39"/>
  <c r="I17" i="39"/>
  <c r="I34" i="39" s="1"/>
  <c r="H17" i="39"/>
  <c r="H34" i="39" s="1"/>
  <c r="G17" i="39"/>
  <c r="F17" i="39"/>
  <c r="C17" i="39"/>
  <c r="AQ16" i="39"/>
  <c r="AQ6" i="39" s="1"/>
  <c r="AP16" i="39"/>
  <c r="C16" i="39"/>
  <c r="AP15" i="39"/>
  <c r="AO15" i="39" s="1"/>
  <c r="C15" i="39"/>
  <c r="AP14" i="39"/>
  <c r="AO14" i="39" s="1"/>
  <c r="C14" i="39"/>
  <c r="AP13" i="39"/>
  <c r="AO13" i="39" s="1"/>
  <c r="C13" i="39"/>
  <c r="AP12" i="39"/>
  <c r="AO12" i="39" s="1"/>
  <c r="C12" i="39"/>
  <c r="AP11" i="39"/>
  <c r="AO11" i="39" s="1"/>
  <c r="C11" i="39"/>
  <c r="AP10" i="39"/>
  <c r="AO10" i="39" s="1"/>
  <c r="C10" i="39"/>
  <c r="AP9" i="39"/>
  <c r="AO9" i="39" s="1"/>
  <c r="C9" i="39"/>
  <c r="AP8" i="39"/>
  <c r="AO8" i="39" s="1"/>
  <c r="C8" i="39"/>
  <c r="AJ7" i="39"/>
  <c r="AI7" i="39"/>
  <c r="AH7" i="39"/>
  <c r="AG7" i="39"/>
  <c r="AF7" i="39"/>
  <c r="AE7" i="39"/>
  <c r="AD7" i="39"/>
  <c r="AC7" i="39"/>
  <c r="AB7" i="39"/>
  <c r="AA7" i="39"/>
  <c r="Z7" i="39"/>
  <c r="Y7" i="39"/>
  <c r="X7" i="39"/>
  <c r="W7" i="39"/>
  <c r="V7" i="39"/>
  <c r="U7" i="39"/>
  <c r="T7" i="39"/>
  <c r="S7" i="39"/>
  <c r="R7" i="39"/>
  <c r="Q7" i="39"/>
  <c r="P7" i="39"/>
  <c r="O7" i="39"/>
  <c r="N7" i="39"/>
  <c r="M7" i="39"/>
  <c r="L7" i="39"/>
  <c r="K7" i="39"/>
  <c r="J7" i="39"/>
  <c r="I7" i="39"/>
  <c r="H7" i="39"/>
  <c r="G7" i="39"/>
  <c r="F7" i="39"/>
  <c r="C7" i="39"/>
  <c r="AY6" i="39"/>
  <c r="AX6" i="39"/>
  <c r="AW6" i="39"/>
  <c r="AV6" i="39"/>
  <c r="AU6" i="39"/>
  <c r="AT6" i="39"/>
  <c r="AS6" i="39"/>
  <c r="B6" i="39"/>
  <c r="AJ5" i="39"/>
  <c r="AI5" i="39"/>
  <c r="AH5" i="39"/>
  <c r="AG5" i="39"/>
  <c r="AF5" i="39"/>
  <c r="AE5" i="39"/>
  <c r="AD5" i="39"/>
  <c r="AC5" i="39"/>
  <c r="AB5" i="39"/>
  <c r="AA5" i="39"/>
  <c r="Z5" i="39"/>
  <c r="Y5" i="39"/>
  <c r="X5" i="39"/>
  <c r="W5" i="39"/>
  <c r="V5" i="39"/>
  <c r="U5" i="39"/>
  <c r="T5" i="39"/>
  <c r="S5" i="39"/>
  <c r="R5" i="39"/>
  <c r="Q5" i="39"/>
  <c r="P5" i="39"/>
  <c r="O5" i="39"/>
  <c r="N5" i="39"/>
  <c r="M5" i="39"/>
  <c r="L5" i="39"/>
  <c r="K5" i="39"/>
  <c r="J5" i="39"/>
  <c r="I5" i="39"/>
  <c r="H5" i="39"/>
  <c r="G5" i="39"/>
  <c r="B5" i="39"/>
  <c r="C100" i="38"/>
  <c r="C99" i="38"/>
  <c r="C98" i="38"/>
  <c r="C96" i="38"/>
  <c r="C95" i="38"/>
  <c r="C94" i="38"/>
  <c r="C93" i="38"/>
  <c r="C92" i="38"/>
  <c r="C91" i="38"/>
  <c r="C90" i="38"/>
  <c r="C3" i="38"/>
  <c r="C18" i="61" s="1"/>
  <c r="C97" i="38"/>
  <c r="C89" i="38"/>
  <c r="C88" i="38"/>
  <c r="C82" i="38"/>
  <c r="C81" i="38"/>
  <c r="C80" i="38"/>
  <c r="C79" i="38"/>
  <c r="C78" i="38"/>
  <c r="C77" i="38"/>
  <c r="C76" i="38"/>
  <c r="C75" i="38"/>
  <c r="C72" i="38"/>
  <c r="C71" i="38"/>
  <c r="C70" i="38"/>
  <c r="C69" i="38"/>
  <c r="C68" i="38"/>
  <c r="C67" i="38"/>
  <c r="C66" i="38"/>
  <c r="C65" i="38"/>
  <c r="C64" i="38"/>
  <c r="C63" i="38"/>
  <c r="C62" i="38"/>
  <c r="C56" i="38"/>
  <c r="C48" i="38"/>
  <c r="C47" i="38"/>
  <c r="AP46" i="38"/>
  <c r="AO46" i="38" s="1"/>
  <c r="C46" i="38"/>
  <c r="AP45" i="38"/>
  <c r="AO45" i="38" s="1"/>
  <c r="C45" i="38"/>
  <c r="AJ44" i="38"/>
  <c r="AI44" i="38"/>
  <c r="AH44" i="38"/>
  <c r="AG44" i="38"/>
  <c r="AF44" i="38"/>
  <c r="AE44" i="38"/>
  <c r="AD44" i="38"/>
  <c r="AC44" i="38"/>
  <c r="AB44" i="38"/>
  <c r="AA44" i="38"/>
  <c r="Z44" i="38"/>
  <c r="Y44" i="38"/>
  <c r="X44" i="38"/>
  <c r="W44" i="38"/>
  <c r="V44" i="38"/>
  <c r="U44" i="38"/>
  <c r="T44" i="38"/>
  <c r="S44" i="38"/>
  <c r="R44" i="38"/>
  <c r="Q44" i="38"/>
  <c r="P44" i="38"/>
  <c r="O44" i="38"/>
  <c r="N44" i="38"/>
  <c r="M44" i="38"/>
  <c r="L44" i="38"/>
  <c r="K44" i="38"/>
  <c r="J44" i="38"/>
  <c r="I44" i="38"/>
  <c r="H44" i="38"/>
  <c r="G44" i="38"/>
  <c r="F44" i="38"/>
  <c r="C44" i="38"/>
  <c r="AP43" i="38"/>
  <c r="AO43" i="38" s="1"/>
  <c r="C43" i="38"/>
  <c r="AP42" i="38"/>
  <c r="AO42" i="38" s="1"/>
  <c r="C42" i="38"/>
  <c r="AJ41" i="38"/>
  <c r="AI41" i="38"/>
  <c r="AH41" i="38"/>
  <c r="AG41" i="38"/>
  <c r="AF41" i="38"/>
  <c r="AE41" i="38"/>
  <c r="AD41" i="38"/>
  <c r="AC41" i="38"/>
  <c r="AB41" i="38"/>
  <c r="AA41" i="38"/>
  <c r="Z41" i="38"/>
  <c r="Y41" i="38"/>
  <c r="X41" i="38"/>
  <c r="W41" i="38"/>
  <c r="V41" i="38"/>
  <c r="U41" i="38"/>
  <c r="T41" i="38"/>
  <c r="S41" i="38"/>
  <c r="R41" i="38"/>
  <c r="Q41" i="38"/>
  <c r="P41" i="38"/>
  <c r="O41" i="38"/>
  <c r="N41" i="38"/>
  <c r="M41" i="38"/>
  <c r="L41" i="38"/>
  <c r="K41" i="38"/>
  <c r="J41" i="38"/>
  <c r="I41" i="38"/>
  <c r="H41" i="38"/>
  <c r="G41" i="38"/>
  <c r="F41" i="38"/>
  <c r="C41" i="38"/>
  <c r="AP40" i="38"/>
  <c r="AO40" i="38" s="1"/>
  <c r="C40" i="38"/>
  <c r="AP39" i="38"/>
  <c r="AO39" i="38" s="1"/>
  <c r="C39" i="38"/>
  <c r="AP38" i="38"/>
  <c r="AO38" i="38" s="1"/>
  <c r="C38" i="38"/>
  <c r="AP37" i="38"/>
  <c r="AO37" i="38" s="1"/>
  <c r="C37" i="38"/>
  <c r="AJ36" i="38"/>
  <c r="AI36" i="38"/>
  <c r="AH36" i="38"/>
  <c r="AH35" i="38" s="1"/>
  <c r="AG36" i="38"/>
  <c r="AF36" i="38"/>
  <c r="AF35" i="38" s="1"/>
  <c r="AE36" i="38"/>
  <c r="AE35" i="38" s="1"/>
  <c r="AD36" i="38"/>
  <c r="AC36" i="38"/>
  <c r="AB36" i="38"/>
  <c r="AA36" i="38"/>
  <c r="Z36" i="38"/>
  <c r="Z35" i="38" s="1"/>
  <c r="Y36" i="38"/>
  <c r="Y35" i="38" s="1"/>
  <c r="X36" i="38"/>
  <c r="W36" i="38"/>
  <c r="W35" i="38" s="1"/>
  <c r="V36" i="38"/>
  <c r="U36" i="38"/>
  <c r="U35" i="38" s="1"/>
  <c r="T36" i="38"/>
  <c r="S36" i="38"/>
  <c r="R36" i="38"/>
  <c r="R35" i="38" s="1"/>
  <c r="Q36" i="38"/>
  <c r="Q35" i="38" s="1"/>
  <c r="P36" i="38"/>
  <c r="P35" i="38" s="1"/>
  <c r="O36" i="38"/>
  <c r="O35" i="38" s="1"/>
  <c r="N36" i="38"/>
  <c r="M36" i="38"/>
  <c r="L36" i="38"/>
  <c r="K36" i="38"/>
  <c r="J36" i="38"/>
  <c r="J35" i="38" s="1"/>
  <c r="I36" i="38"/>
  <c r="H36" i="38"/>
  <c r="G36" i="38"/>
  <c r="F36" i="38"/>
  <c r="C36" i="38"/>
  <c r="C35" i="38"/>
  <c r="C34" i="38"/>
  <c r="AP33" i="38"/>
  <c r="AO33" i="38" s="1"/>
  <c r="C33" i="38"/>
  <c r="C32" i="38"/>
  <c r="AJ30" i="38"/>
  <c r="AH30" i="38"/>
  <c r="AG30" i="38"/>
  <c r="AE30" i="38"/>
  <c r="AD30" i="38"/>
  <c r="AC30" i="38"/>
  <c r="AA30" i="38"/>
  <c r="Z30" i="38"/>
  <c r="Y30" i="38"/>
  <c r="W30" i="38"/>
  <c r="V30" i="38"/>
  <c r="U30" i="38"/>
  <c r="S30" i="38"/>
  <c r="R30" i="38"/>
  <c r="Q30" i="38"/>
  <c r="N30" i="38"/>
  <c r="J30" i="38"/>
  <c r="H30" i="38"/>
  <c r="G30" i="38"/>
  <c r="C31" i="38"/>
  <c r="C30" i="38"/>
  <c r="AP29" i="38"/>
  <c r="AO29" i="38" s="1"/>
  <c r="C29" i="38"/>
  <c r="AP28" i="38"/>
  <c r="AO28" i="38" s="1"/>
  <c r="C28" i="38"/>
  <c r="AP27" i="38"/>
  <c r="AO27" i="38" s="1"/>
  <c r="C27" i="38"/>
  <c r="AP26" i="38"/>
  <c r="AO26" i="38" s="1"/>
  <c r="C26" i="38"/>
  <c r="AP25" i="38"/>
  <c r="AO25" i="38" s="1"/>
  <c r="C25" i="38"/>
  <c r="AP24" i="38"/>
  <c r="AO24" i="38" s="1"/>
  <c r="C24" i="38"/>
  <c r="AP23" i="38"/>
  <c r="AO23" i="38" s="1"/>
  <c r="C23" i="38"/>
  <c r="AJ22" i="38"/>
  <c r="AJ21" i="38" s="1"/>
  <c r="AI22" i="38"/>
  <c r="AI21" i="38" s="1"/>
  <c r="AH22" i="38"/>
  <c r="AH21" i="38" s="1"/>
  <c r="AG22" i="38"/>
  <c r="AG21" i="38" s="1"/>
  <c r="AF22" i="38"/>
  <c r="AF21" i="38" s="1"/>
  <c r="AE22" i="38"/>
  <c r="AE21" i="38" s="1"/>
  <c r="AD22" i="38"/>
  <c r="AD21" i="38" s="1"/>
  <c r="AC22" i="38"/>
  <c r="AC21" i="38" s="1"/>
  <c r="AB22" i="38"/>
  <c r="AB21" i="38" s="1"/>
  <c r="AA22" i="38"/>
  <c r="AA21" i="38" s="1"/>
  <c r="Z22" i="38"/>
  <c r="Z21" i="38" s="1"/>
  <c r="Y22" i="38"/>
  <c r="Y21" i="38" s="1"/>
  <c r="X22" i="38"/>
  <c r="X21" i="38" s="1"/>
  <c r="W22" i="38"/>
  <c r="W21" i="38" s="1"/>
  <c r="V22" i="38"/>
  <c r="V21" i="38" s="1"/>
  <c r="U22" i="38"/>
  <c r="U21" i="38" s="1"/>
  <c r="T22" i="38"/>
  <c r="T21" i="38" s="1"/>
  <c r="S22" i="38"/>
  <c r="S21" i="38" s="1"/>
  <c r="R22" i="38"/>
  <c r="R21" i="38" s="1"/>
  <c r="Q22" i="38"/>
  <c r="Q21" i="38" s="1"/>
  <c r="P22" i="38"/>
  <c r="P21" i="38" s="1"/>
  <c r="O22" i="38"/>
  <c r="O21" i="38" s="1"/>
  <c r="N22" i="38"/>
  <c r="N21" i="38" s="1"/>
  <c r="M22" i="38"/>
  <c r="M21" i="38" s="1"/>
  <c r="L22" i="38"/>
  <c r="K22" i="38"/>
  <c r="K21" i="38" s="1"/>
  <c r="J22" i="38"/>
  <c r="J21" i="38" s="1"/>
  <c r="I22" i="38"/>
  <c r="I21" i="38" s="1"/>
  <c r="H22" i="38"/>
  <c r="H21" i="38" s="1"/>
  <c r="G22" i="38"/>
  <c r="G21" i="38" s="1"/>
  <c r="F22" i="38"/>
  <c r="F21" i="38" s="1"/>
  <c r="C22" i="38"/>
  <c r="C21" i="38"/>
  <c r="AP20" i="38"/>
  <c r="AO20" i="38" s="1"/>
  <c r="C20" i="38"/>
  <c r="AP19" i="38"/>
  <c r="AO19" i="38" s="1"/>
  <c r="C19" i="38"/>
  <c r="AP18" i="38"/>
  <c r="AO18" i="38" s="1"/>
  <c r="C18" i="38"/>
  <c r="AJ17" i="38"/>
  <c r="AI17" i="38"/>
  <c r="AH17" i="38"/>
  <c r="AG17" i="38"/>
  <c r="AG34" i="38" s="1"/>
  <c r="AF17" i="38"/>
  <c r="AE17" i="38"/>
  <c r="AD17" i="38"/>
  <c r="AC17" i="38"/>
  <c r="AC34" i="38" s="1"/>
  <c r="AB17" i="38"/>
  <c r="AA17" i="38"/>
  <c r="Z17" i="38"/>
  <c r="Y17" i="38"/>
  <c r="Y34" i="38" s="1"/>
  <c r="X17" i="38"/>
  <c r="W17" i="38"/>
  <c r="V17" i="38"/>
  <c r="U17" i="38"/>
  <c r="U34" i="38" s="1"/>
  <c r="T17" i="38"/>
  <c r="S17" i="38"/>
  <c r="R17" i="38"/>
  <c r="Q17" i="38"/>
  <c r="Q34" i="38" s="1"/>
  <c r="P17" i="38"/>
  <c r="O17" i="38"/>
  <c r="N17" i="38"/>
  <c r="M17" i="38"/>
  <c r="M34" i="38" s="1"/>
  <c r="L17" i="38"/>
  <c r="K17" i="38"/>
  <c r="J17" i="38"/>
  <c r="I17" i="38"/>
  <c r="I34" i="38" s="1"/>
  <c r="H17" i="38"/>
  <c r="G17" i="38"/>
  <c r="F17" i="38"/>
  <c r="C17" i="38"/>
  <c r="AP16" i="38"/>
  <c r="AQ16" i="38" s="1"/>
  <c r="AQ6" i="38" s="1"/>
  <c r="C16" i="38"/>
  <c r="AP15" i="38"/>
  <c r="AO15" i="38" s="1"/>
  <c r="C15" i="38"/>
  <c r="AP14" i="38"/>
  <c r="AO14" i="38" s="1"/>
  <c r="C14" i="38"/>
  <c r="AP13" i="38"/>
  <c r="AO13" i="38" s="1"/>
  <c r="C13" i="38"/>
  <c r="AP12" i="38"/>
  <c r="AO12" i="38" s="1"/>
  <c r="C12" i="38"/>
  <c r="AP11" i="38"/>
  <c r="AO11" i="38" s="1"/>
  <c r="C11" i="38"/>
  <c r="AP10" i="38"/>
  <c r="AO10" i="38" s="1"/>
  <c r="C10" i="38"/>
  <c r="AP9" i="38"/>
  <c r="AO9" i="38" s="1"/>
  <c r="C9" i="38"/>
  <c r="AP8" i="38"/>
  <c r="AO8" i="38" s="1"/>
  <c r="C8" i="38"/>
  <c r="AJ7" i="38"/>
  <c r="AI7" i="38"/>
  <c r="AH7" i="38"/>
  <c r="AG7" i="38"/>
  <c r="AF7" i="38"/>
  <c r="AE7" i="38"/>
  <c r="AD7" i="38"/>
  <c r="AC7" i="38"/>
  <c r="AB7" i="38"/>
  <c r="AA7" i="38"/>
  <c r="Z7" i="38"/>
  <c r="Y7" i="38"/>
  <c r="X7" i="38"/>
  <c r="W7" i="38"/>
  <c r="V7" i="38"/>
  <c r="U7" i="38"/>
  <c r="T7" i="38"/>
  <c r="S7" i="38"/>
  <c r="R7" i="38"/>
  <c r="Q7" i="38"/>
  <c r="P7" i="38"/>
  <c r="O7" i="38"/>
  <c r="N7" i="38"/>
  <c r="M7" i="38"/>
  <c r="L7" i="38"/>
  <c r="K7" i="38"/>
  <c r="J7" i="38"/>
  <c r="I7" i="38"/>
  <c r="H7" i="38"/>
  <c r="G7" i="38"/>
  <c r="F7" i="38"/>
  <c r="C7" i="38"/>
  <c r="AY6" i="38"/>
  <c r="AX6" i="38"/>
  <c r="AW6" i="38"/>
  <c r="AV6" i="38"/>
  <c r="AU6" i="38"/>
  <c r="AT6" i="38"/>
  <c r="AS6" i="38"/>
  <c r="B6" i="38"/>
  <c r="AJ5" i="38"/>
  <c r="AI5" i="38"/>
  <c r="AH5" i="38"/>
  <c r="AG5" i="38"/>
  <c r="AF5" i="38"/>
  <c r="AE5" i="38"/>
  <c r="AD5" i="38"/>
  <c r="AC5" i="38"/>
  <c r="AB5" i="38"/>
  <c r="AA5" i="38"/>
  <c r="Z5" i="38"/>
  <c r="Y5" i="38"/>
  <c r="X5" i="38"/>
  <c r="W5" i="38"/>
  <c r="V5" i="38"/>
  <c r="U5" i="38"/>
  <c r="T5" i="38"/>
  <c r="S5" i="38"/>
  <c r="R5" i="38"/>
  <c r="Q5" i="38"/>
  <c r="P5" i="38"/>
  <c r="O5" i="38"/>
  <c r="N5" i="38"/>
  <c r="M5" i="38"/>
  <c r="L5" i="38"/>
  <c r="K5" i="38"/>
  <c r="J5" i="38"/>
  <c r="I5" i="38"/>
  <c r="H5" i="38"/>
  <c r="G5" i="38"/>
  <c r="B5" i="38"/>
  <c r="C100" i="37"/>
  <c r="C99" i="37"/>
  <c r="C98" i="37"/>
  <c r="C96" i="37"/>
  <c r="C95" i="37"/>
  <c r="C94" i="37"/>
  <c r="C93" i="37"/>
  <c r="C92" i="37"/>
  <c r="C91" i="37"/>
  <c r="C90" i="37"/>
  <c r="C3" i="37"/>
  <c r="C17" i="61" s="1"/>
  <c r="C97" i="37"/>
  <c r="C89" i="37"/>
  <c r="C88" i="37"/>
  <c r="C82" i="37"/>
  <c r="C81" i="37"/>
  <c r="C80" i="37"/>
  <c r="C79" i="37"/>
  <c r="C78" i="37"/>
  <c r="C77" i="37"/>
  <c r="C76" i="37"/>
  <c r="C75" i="37"/>
  <c r="C72" i="37"/>
  <c r="C71" i="37"/>
  <c r="C70" i="37"/>
  <c r="C69" i="37"/>
  <c r="C68" i="37"/>
  <c r="C67" i="37"/>
  <c r="C66" i="37"/>
  <c r="C65" i="37"/>
  <c r="C64" i="37"/>
  <c r="C63" i="37"/>
  <c r="C62" i="37"/>
  <c r="C56" i="37"/>
  <c r="C48" i="37"/>
  <c r="C47" i="37"/>
  <c r="AP46" i="37"/>
  <c r="AO46" i="37" s="1"/>
  <c r="C46" i="37"/>
  <c r="AP45" i="37"/>
  <c r="AO45" i="37" s="1"/>
  <c r="C45" i="37"/>
  <c r="AJ44" i="37"/>
  <c r="AI44" i="37"/>
  <c r="AH44" i="37"/>
  <c r="AG44" i="37"/>
  <c r="AF44" i="37"/>
  <c r="AE44" i="37"/>
  <c r="AD44" i="37"/>
  <c r="AC44" i="37"/>
  <c r="AB44" i="37"/>
  <c r="AA44" i="37"/>
  <c r="Z44" i="37"/>
  <c r="Y44" i="37"/>
  <c r="X44" i="37"/>
  <c r="W44" i="37"/>
  <c r="V44" i="37"/>
  <c r="U44" i="37"/>
  <c r="T44" i="37"/>
  <c r="S44" i="37"/>
  <c r="R44" i="37"/>
  <c r="Q44" i="37"/>
  <c r="P44" i="37"/>
  <c r="O44" i="37"/>
  <c r="N44" i="37"/>
  <c r="M44" i="37"/>
  <c r="L44" i="37"/>
  <c r="K44" i="37"/>
  <c r="J44" i="37"/>
  <c r="I44" i="37"/>
  <c r="H44" i="37"/>
  <c r="G44" i="37"/>
  <c r="F44" i="37"/>
  <c r="C44" i="37"/>
  <c r="AP43" i="37"/>
  <c r="AO43" i="37" s="1"/>
  <c r="C43" i="37"/>
  <c r="AP42" i="37"/>
  <c r="AO42" i="37" s="1"/>
  <c r="C42" i="37"/>
  <c r="AJ41" i="37"/>
  <c r="AI41" i="37"/>
  <c r="AH41" i="37"/>
  <c r="AG41" i="37"/>
  <c r="AF41" i="37"/>
  <c r="AE41" i="37"/>
  <c r="AD41" i="37"/>
  <c r="AC41" i="37"/>
  <c r="AB41" i="37"/>
  <c r="AA41" i="37"/>
  <c r="Z41" i="37"/>
  <c r="Y41" i="37"/>
  <c r="X41" i="37"/>
  <c r="W41" i="37"/>
  <c r="V41" i="37"/>
  <c r="U41" i="37"/>
  <c r="T41" i="37"/>
  <c r="S41" i="37"/>
  <c r="R41" i="37"/>
  <c r="Q41" i="37"/>
  <c r="P41" i="37"/>
  <c r="O41" i="37"/>
  <c r="N41" i="37"/>
  <c r="M41" i="37"/>
  <c r="L41" i="37"/>
  <c r="K41" i="37"/>
  <c r="J41" i="37"/>
  <c r="I41" i="37"/>
  <c r="H41" i="37"/>
  <c r="G41" i="37"/>
  <c r="F41" i="37"/>
  <c r="C41" i="37"/>
  <c r="AP40" i="37"/>
  <c r="AO40" i="37" s="1"/>
  <c r="C40" i="37"/>
  <c r="AP39" i="37"/>
  <c r="AO39" i="37" s="1"/>
  <c r="C39" i="37"/>
  <c r="AP38" i="37"/>
  <c r="AO38" i="37" s="1"/>
  <c r="C38" i="37"/>
  <c r="AP37" i="37"/>
  <c r="AO37" i="37" s="1"/>
  <c r="C37" i="37"/>
  <c r="AJ36" i="37"/>
  <c r="AI36" i="37"/>
  <c r="AH36" i="37"/>
  <c r="AG36" i="37"/>
  <c r="AF36" i="37"/>
  <c r="AE36" i="37"/>
  <c r="AD36" i="37"/>
  <c r="AC36" i="37"/>
  <c r="AC35" i="37" s="1"/>
  <c r="AB36" i="37"/>
  <c r="AA36" i="37"/>
  <c r="Z36" i="37"/>
  <c r="Z35" i="37" s="1"/>
  <c r="Y36" i="37"/>
  <c r="X36" i="37"/>
  <c r="W36" i="37"/>
  <c r="V36" i="37"/>
  <c r="U36" i="37"/>
  <c r="U35" i="37" s="1"/>
  <c r="T36" i="37"/>
  <c r="S36" i="37"/>
  <c r="R36" i="37"/>
  <c r="R35" i="37" s="1"/>
  <c r="Q36" i="37"/>
  <c r="P36" i="37"/>
  <c r="O36" i="37"/>
  <c r="N36" i="37"/>
  <c r="M36" i="37"/>
  <c r="M35" i="37" s="1"/>
  <c r="L36" i="37"/>
  <c r="K36" i="37"/>
  <c r="J36" i="37"/>
  <c r="I36" i="37"/>
  <c r="H36" i="37"/>
  <c r="G36" i="37"/>
  <c r="F36" i="37"/>
  <c r="C36" i="37"/>
  <c r="C35" i="37"/>
  <c r="C34" i="37"/>
  <c r="AP33" i="37"/>
  <c r="AO33" i="37" s="1"/>
  <c r="C33" i="37"/>
  <c r="C32" i="37"/>
  <c r="AH30" i="37"/>
  <c r="AC30" i="37"/>
  <c r="AA30" i="37"/>
  <c r="V30" i="37"/>
  <c r="H30" i="37"/>
  <c r="C31" i="37"/>
  <c r="C30" i="37"/>
  <c r="AP29" i="37"/>
  <c r="AO29" i="37" s="1"/>
  <c r="C29" i="37"/>
  <c r="AP28" i="37"/>
  <c r="AO28" i="37" s="1"/>
  <c r="C28" i="37"/>
  <c r="AP27" i="37"/>
  <c r="AO27" i="37" s="1"/>
  <c r="C27" i="37"/>
  <c r="AP26" i="37"/>
  <c r="AO26" i="37" s="1"/>
  <c r="C26" i="37"/>
  <c r="AP25" i="37"/>
  <c r="AO25" i="37" s="1"/>
  <c r="C25" i="37"/>
  <c r="AP24" i="37"/>
  <c r="AO24" i="37" s="1"/>
  <c r="C24" i="37"/>
  <c r="AP23" i="37"/>
  <c r="AO23" i="37" s="1"/>
  <c r="C23" i="37"/>
  <c r="AJ22" i="37"/>
  <c r="AJ21" i="37" s="1"/>
  <c r="AI22" i="37"/>
  <c r="AI21" i="37" s="1"/>
  <c r="AH22" i="37"/>
  <c r="AG22" i="37"/>
  <c r="AG21" i="37" s="1"/>
  <c r="AF22" i="37"/>
  <c r="AF21" i="37" s="1"/>
  <c r="AE22" i="37"/>
  <c r="AE21" i="37" s="1"/>
  <c r="AD22" i="37"/>
  <c r="AD21" i="37" s="1"/>
  <c r="AC22" i="37"/>
  <c r="AC21" i="37" s="1"/>
  <c r="AB22" i="37"/>
  <c r="AB21" i="37" s="1"/>
  <c r="AA22" i="37"/>
  <c r="AA21" i="37" s="1"/>
  <c r="Z22" i="37"/>
  <c r="Z21" i="37" s="1"/>
  <c r="Y22" i="37"/>
  <c r="Y21" i="37" s="1"/>
  <c r="X22" i="37"/>
  <c r="X21" i="37" s="1"/>
  <c r="W22" i="37"/>
  <c r="W21" i="37" s="1"/>
  <c r="V22" i="37"/>
  <c r="V21" i="37" s="1"/>
  <c r="U22" i="37"/>
  <c r="U21" i="37" s="1"/>
  <c r="T22" i="37"/>
  <c r="T21" i="37" s="1"/>
  <c r="S22" i="37"/>
  <c r="S21" i="37" s="1"/>
  <c r="R22" i="37"/>
  <c r="R21" i="37" s="1"/>
  <c r="Q22" i="37"/>
  <c r="Q21" i="37" s="1"/>
  <c r="P22" i="37"/>
  <c r="P21" i="37" s="1"/>
  <c r="O22" i="37"/>
  <c r="O21" i="37" s="1"/>
  <c r="N22" i="37"/>
  <c r="N21" i="37" s="1"/>
  <c r="M22" i="37"/>
  <c r="M21" i="37" s="1"/>
  <c r="L22" i="37"/>
  <c r="L21" i="37" s="1"/>
  <c r="K22" i="37"/>
  <c r="K21" i="37" s="1"/>
  <c r="J22" i="37"/>
  <c r="J21" i="37" s="1"/>
  <c r="I22" i="37"/>
  <c r="I21" i="37" s="1"/>
  <c r="H22" i="37"/>
  <c r="H21" i="37" s="1"/>
  <c r="G22" i="37"/>
  <c r="G21" i="37" s="1"/>
  <c r="F22" i="37"/>
  <c r="F21" i="37" s="1"/>
  <c r="C22" i="37"/>
  <c r="C21" i="37"/>
  <c r="AP20" i="37"/>
  <c r="AO20" i="37" s="1"/>
  <c r="C20" i="37"/>
  <c r="AP19" i="37"/>
  <c r="AO19" i="37" s="1"/>
  <c r="C19" i="37"/>
  <c r="AP18" i="37"/>
  <c r="AO18" i="37" s="1"/>
  <c r="C18" i="37"/>
  <c r="AJ17" i="37"/>
  <c r="AI17" i="37"/>
  <c r="AI34" i="37" s="1"/>
  <c r="AH17" i="37"/>
  <c r="AG17" i="37"/>
  <c r="AF17" i="37"/>
  <c r="AE17" i="37"/>
  <c r="AE34" i="37" s="1"/>
  <c r="AD17" i="37"/>
  <c r="AC17" i="37"/>
  <c r="AB17" i="37"/>
  <c r="AA17" i="37"/>
  <c r="AA34" i="37" s="1"/>
  <c r="Z17" i="37"/>
  <c r="Y17" i="37"/>
  <c r="X17" i="37"/>
  <c r="W17" i="37"/>
  <c r="W34" i="37" s="1"/>
  <c r="V17" i="37"/>
  <c r="U17" i="37"/>
  <c r="T17" i="37"/>
  <c r="S17" i="37"/>
  <c r="S34" i="37" s="1"/>
  <c r="R17" i="37"/>
  <c r="Q17" i="37"/>
  <c r="P17" i="37"/>
  <c r="O17" i="37"/>
  <c r="O34" i="37" s="1"/>
  <c r="N17" i="37"/>
  <c r="M17" i="37"/>
  <c r="L17" i="37"/>
  <c r="K17" i="37"/>
  <c r="K34" i="37" s="1"/>
  <c r="J17" i="37"/>
  <c r="I17" i="37"/>
  <c r="H17" i="37"/>
  <c r="G17" i="37"/>
  <c r="G34" i="37" s="1"/>
  <c r="F17" i="37"/>
  <c r="C17" i="37"/>
  <c r="AQ16" i="37"/>
  <c r="AQ6" i="37" s="1"/>
  <c r="AP16" i="37"/>
  <c r="C16" i="37"/>
  <c r="AP15" i="37"/>
  <c r="AO15" i="37" s="1"/>
  <c r="C15" i="37"/>
  <c r="AP14" i="37"/>
  <c r="AO14" i="37" s="1"/>
  <c r="C14" i="37"/>
  <c r="AP13" i="37"/>
  <c r="AO13" i="37" s="1"/>
  <c r="C13" i="37"/>
  <c r="AP12" i="37"/>
  <c r="AO12" i="37" s="1"/>
  <c r="C12" i="37"/>
  <c r="AP11" i="37"/>
  <c r="AO11" i="37" s="1"/>
  <c r="C11" i="37"/>
  <c r="AP10" i="37"/>
  <c r="AO10" i="37" s="1"/>
  <c r="C10" i="37"/>
  <c r="AP9" i="37"/>
  <c r="AO9" i="37" s="1"/>
  <c r="C9" i="37"/>
  <c r="AP8" i="37"/>
  <c r="C8" i="37"/>
  <c r="AJ7" i="37"/>
  <c r="AI7" i="37"/>
  <c r="AH7" i="37"/>
  <c r="AG7" i="37"/>
  <c r="AF7" i="37"/>
  <c r="AE7" i="37"/>
  <c r="AD7" i="37"/>
  <c r="AC7" i="37"/>
  <c r="AB7" i="37"/>
  <c r="AA7" i="37"/>
  <c r="Z7" i="37"/>
  <c r="Y7" i="37"/>
  <c r="X7" i="37"/>
  <c r="W7" i="37"/>
  <c r="V7" i="37"/>
  <c r="U7" i="37"/>
  <c r="T7" i="37"/>
  <c r="S7" i="37"/>
  <c r="R7" i="37"/>
  <c r="Q7" i="37"/>
  <c r="P7" i="37"/>
  <c r="O7" i="37"/>
  <c r="N7" i="37"/>
  <c r="M7" i="37"/>
  <c r="L7" i="37"/>
  <c r="K7" i="37"/>
  <c r="J7" i="37"/>
  <c r="I7" i="37"/>
  <c r="H7" i="37"/>
  <c r="G7" i="37"/>
  <c r="F7" i="37"/>
  <c r="C7" i="37"/>
  <c r="AY6" i="37"/>
  <c r="AX6" i="37"/>
  <c r="AW6" i="37"/>
  <c r="AV6" i="37"/>
  <c r="AU6" i="37"/>
  <c r="AT6" i="37"/>
  <c r="AS6" i="37"/>
  <c r="B6" i="37"/>
  <c r="AJ5" i="37"/>
  <c r="AI5" i="37"/>
  <c r="AH5" i="37"/>
  <c r="AG5" i="37"/>
  <c r="AF5" i="37"/>
  <c r="AE5" i="37"/>
  <c r="AD5" i="37"/>
  <c r="AC5" i="37"/>
  <c r="AB5" i="37"/>
  <c r="AA5" i="37"/>
  <c r="Z5" i="37"/>
  <c r="Y5" i="37"/>
  <c r="X5" i="37"/>
  <c r="W5" i="37"/>
  <c r="V5" i="37"/>
  <c r="U5" i="37"/>
  <c r="T5" i="37"/>
  <c r="S5" i="37"/>
  <c r="R5" i="37"/>
  <c r="Q5" i="37"/>
  <c r="P5" i="37"/>
  <c r="O5" i="37"/>
  <c r="N5" i="37"/>
  <c r="M5" i="37"/>
  <c r="L5" i="37"/>
  <c r="K5" i="37"/>
  <c r="J5" i="37"/>
  <c r="I5" i="37"/>
  <c r="H5" i="37"/>
  <c r="G5" i="37"/>
  <c r="B5" i="37"/>
  <c r="C3" i="36"/>
  <c r="C16" i="61" s="1"/>
  <c r="C100" i="36"/>
  <c r="C99" i="36"/>
  <c r="C98" i="36"/>
  <c r="C96" i="36"/>
  <c r="C95" i="36"/>
  <c r="C94" i="36"/>
  <c r="C93" i="36"/>
  <c r="C92" i="36"/>
  <c r="C91" i="36"/>
  <c r="C90" i="36"/>
  <c r="C97" i="36"/>
  <c r="C89" i="36"/>
  <c r="C88" i="36"/>
  <c r="C82" i="36"/>
  <c r="C81" i="36"/>
  <c r="C80" i="36"/>
  <c r="C79" i="36"/>
  <c r="C78" i="36"/>
  <c r="C77" i="36"/>
  <c r="C76" i="36"/>
  <c r="C75" i="36"/>
  <c r="C72" i="36"/>
  <c r="C71" i="36"/>
  <c r="C70" i="36"/>
  <c r="C69" i="36"/>
  <c r="C68" i="36"/>
  <c r="C67" i="36"/>
  <c r="C66" i="36"/>
  <c r="C65" i="36"/>
  <c r="C64" i="36"/>
  <c r="C63" i="36"/>
  <c r="C62" i="36"/>
  <c r="C56" i="36"/>
  <c r="C48" i="36"/>
  <c r="C47" i="36"/>
  <c r="AP46" i="36"/>
  <c r="AO46" i="36" s="1"/>
  <c r="C46" i="36"/>
  <c r="AP45" i="36"/>
  <c r="AO45" i="36" s="1"/>
  <c r="C45" i="36"/>
  <c r="AJ44" i="36"/>
  <c r="AI44" i="36"/>
  <c r="AH44" i="36"/>
  <c r="AG44" i="36"/>
  <c r="AF44" i="36"/>
  <c r="AE44" i="36"/>
  <c r="AD44" i="36"/>
  <c r="AC44" i="36"/>
  <c r="AB44" i="36"/>
  <c r="AA44" i="36"/>
  <c r="Z44" i="36"/>
  <c r="Y44" i="36"/>
  <c r="X44" i="36"/>
  <c r="W44" i="36"/>
  <c r="V44" i="36"/>
  <c r="U44" i="36"/>
  <c r="T44" i="36"/>
  <c r="S44" i="36"/>
  <c r="R44" i="36"/>
  <c r="Q44" i="36"/>
  <c r="P44" i="36"/>
  <c r="O44" i="36"/>
  <c r="N44" i="36"/>
  <c r="M44" i="36"/>
  <c r="L44" i="36"/>
  <c r="K44" i="36"/>
  <c r="J44" i="36"/>
  <c r="I44" i="36"/>
  <c r="H44" i="36"/>
  <c r="G44" i="36"/>
  <c r="F44" i="36"/>
  <c r="C44" i="36"/>
  <c r="AP43" i="36"/>
  <c r="AO43" i="36" s="1"/>
  <c r="C43" i="36"/>
  <c r="AP42" i="36"/>
  <c r="AO42" i="36" s="1"/>
  <c r="C42" i="36"/>
  <c r="AJ41" i="36"/>
  <c r="AI41" i="36"/>
  <c r="AH41" i="36"/>
  <c r="AG41" i="36"/>
  <c r="AF41" i="36"/>
  <c r="AE41" i="36"/>
  <c r="AD41" i="36"/>
  <c r="AC41" i="36"/>
  <c r="AB41" i="36"/>
  <c r="AA41" i="36"/>
  <c r="Z41" i="36"/>
  <c r="Y41" i="36"/>
  <c r="X41" i="36"/>
  <c r="W41" i="36"/>
  <c r="V41" i="36"/>
  <c r="U41" i="36"/>
  <c r="T41" i="36"/>
  <c r="S41" i="36"/>
  <c r="R41" i="36"/>
  <c r="Q41" i="36"/>
  <c r="P41" i="36"/>
  <c r="O41" i="36"/>
  <c r="N41" i="36"/>
  <c r="M41" i="36"/>
  <c r="L41" i="36"/>
  <c r="K41" i="36"/>
  <c r="J41" i="36"/>
  <c r="I41" i="36"/>
  <c r="H41" i="36"/>
  <c r="G41" i="36"/>
  <c r="F41" i="36"/>
  <c r="C41" i="36"/>
  <c r="AP40" i="36"/>
  <c r="AO40" i="36" s="1"/>
  <c r="C40" i="36"/>
  <c r="AP39" i="36"/>
  <c r="AO39" i="36" s="1"/>
  <c r="C39" i="36"/>
  <c r="AP38" i="36"/>
  <c r="AO38" i="36" s="1"/>
  <c r="C38" i="36"/>
  <c r="AP37" i="36"/>
  <c r="AO37" i="36" s="1"/>
  <c r="C37" i="36"/>
  <c r="AJ36" i="36"/>
  <c r="AJ35" i="36" s="1"/>
  <c r="AI36" i="36"/>
  <c r="AH36" i="36"/>
  <c r="AH35" i="36" s="1"/>
  <c r="AG36" i="36"/>
  <c r="AF36" i="36"/>
  <c r="AE36" i="36"/>
  <c r="AD36" i="36"/>
  <c r="AD35" i="36" s="1"/>
  <c r="AC36" i="36"/>
  <c r="AB36" i="36"/>
  <c r="AB35" i="36" s="1"/>
  <c r="AA36" i="36"/>
  <c r="Z36" i="36"/>
  <c r="Z35" i="36" s="1"/>
  <c r="Y36" i="36"/>
  <c r="X36" i="36"/>
  <c r="W36" i="36"/>
  <c r="V36" i="36"/>
  <c r="V35" i="36" s="1"/>
  <c r="U36" i="36"/>
  <c r="T36" i="36"/>
  <c r="S36" i="36"/>
  <c r="R36" i="36"/>
  <c r="R35" i="36" s="1"/>
  <c r="Q36" i="36"/>
  <c r="P36" i="36"/>
  <c r="O36" i="36"/>
  <c r="N36" i="36"/>
  <c r="N35" i="36" s="1"/>
  <c r="M36" i="36"/>
  <c r="M35" i="36" s="1"/>
  <c r="L36" i="36"/>
  <c r="L35" i="36" s="1"/>
  <c r="K36" i="36"/>
  <c r="J36" i="36"/>
  <c r="J35" i="36" s="1"/>
  <c r="I36" i="36"/>
  <c r="H36" i="36"/>
  <c r="G36" i="36"/>
  <c r="F36" i="36"/>
  <c r="F35" i="36" s="1"/>
  <c r="C36" i="36"/>
  <c r="C35" i="36"/>
  <c r="C34" i="36"/>
  <c r="AP33" i="36"/>
  <c r="AO33" i="36" s="1"/>
  <c r="C33" i="36"/>
  <c r="C32" i="36"/>
  <c r="AI30" i="36"/>
  <c r="AH30" i="36"/>
  <c r="AF30" i="36"/>
  <c r="AE30" i="36"/>
  <c r="AD30" i="36"/>
  <c r="AC30" i="36"/>
  <c r="AB30" i="36"/>
  <c r="AA30" i="36"/>
  <c r="Z30" i="36"/>
  <c r="Y30" i="36"/>
  <c r="W30" i="36"/>
  <c r="V30" i="36"/>
  <c r="U30" i="36"/>
  <c r="S30" i="36"/>
  <c r="R30" i="36"/>
  <c r="Q30" i="36"/>
  <c r="O30" i="36"/>
  <c r="M30" i="36"/>
  <c r="L30" i="36"/>
  <c r="K30" i="36"/>
  <c r="J30" i="36"/>
  <c r="I30" i="36"/>
  <c r="F30" i="36"/>
  <c r="C31" i="36"/>
  <c r="C30" i="36"/>
  <c r="AP29" i="36"/>
  <c r="AO29" i="36" s="1"/>
  <c r="C29" i="36"/>
  <c r="AP28" i="36"/>
  <c r="AO28" i="36" s="1"/>
  <c r="C28" i="36"/>
  <c r="AP27" i="36"/>
  <c r="AO27" i="36" s="1"/>
  <c r="C27" i="36"/>
  <c r="AP26" i="36"/>
  <c r="AO26" i="36" s="1"/>
  <c r="C26" i="36"/>
  <c r="AP25" i="36"/>
  <c r="AO25" i="36" s="1"/>
  <c r="C25" i="36"/>
  <c r="AP24" i="36"/>
  <c r="AO24" i="36" s="1"/>
  <c r="C24" i="36"/>
  <c r="AP23" i="36"/>
  <c r="AO23" i="36" s="1"/>
  <c r="C23" i="36"/>
  <c r="AJ22" i="36"/>
  <c r="AJ21" i="36" s="1"/>
  <c r="AI22" i="36"/>
  <c r="AI21" i="36" s="1"/>
  <c r="AH22" i="36"/>
  <c r="AG22" i="36"/>
  <c r="AG21" i="36" s="1"/>
  <c r="AF22" i="36"/>
  <c r="AF21" i="36" s="1"/>
  <c r="AE22" i="36"/>
  <c r="AE21" i="36" s="1"/>
  <c r="AD22" i="36"/>
  <c r="AD21" i="36" s="1"/>
  <c r="AC22" i="36"/>
  <c r="AC21" i="36" s="1"/>
  <c r="AB22" i="36"/>
  <c r="AB21" i="36" s="1"/>
  <c r="AA22" i="36"/>
  <c r="AA21" i="36" s="1"/>
  <c r="Z22" i="36"/>
  <c r="Y22" i="36"/>
  <c r="Y21" i="36" s="1"/>
  <c r="X22" i="36"/>
  <c r="W22" i="36"/>
  <c r="W21" i="36" s="1"/>
  <c r="V22" i="36"/>
  <c r="V21" i="36" s="1"/>
  <c r="U22" i="36"/>
  <c r="U21" i="36" s="1"/>
  <c r="T22" i="36"/>
  <c r="S22" i="36"/>
  <c r="S21" i="36" s="1"/>
  <c r="R22" i="36"/>
  <c r="Q22" i="36"/>
  <c r="Q21" i="36" s="1"/>
  <c r="P22" i="36"/>
  <c r="P21" i="36" s="1"/>
  <c r="O22" i="36"/>
  <c r="O21" i="36" s="1"/>
  <c r="N22" i="36"/>
  <c r="N21" i="36" s="1"/>
  <c r="M22" i="36"/>
  <c r="M21" i="36" s="1"/>
  <c r="L22" i="36"/>
  <c r="L21" i="36" s="1"/>
  <c r="K22" i="36"/>
  <c r="K21" i="36" s="1"/>
  <c r="J22" i="36"/>
  <c r="J21" i="36" s="1"/>
  <c r="I22" i="36"/>
  <c r="I21" i="36" s="1"/>
  <c r="H22" i="36"/>
  <c r="H21" i="36" s="1"/>
  <c r="G22" i="36"/>
  <c r="G21" i="36" s="1"/>
  <c r="F22" i="36"/>
  <c r="C22" i="36"/>
  <c r="C21" i="36"/>
  <c r="AP20" i="36"/>
  <c r="AO20" i="36" s="1"/>
  <c r="C20" i="36"/>
  <c r="AP19" i="36"/>
  <c r="AO19" i="36" s="1"/>
  <c r="C19" i="36"/>
  <c r="AP18" i="36"/>
  <c r="AO18" i="36" s="1"/>
  <c r="C18" i="36"/>
  <c r="AJ17" i="36"/>
  <c r="AI17" i="36"/>
  <c r="AH17" i="36"/>
  <c r="AG17" i="36"/>
  <c r="AF17" i="36"/>
  <c r="AE17" i="36"/>
  <c r="AD17" i="36"/>
  <c r="AC17" i="36"/>
  <c r="AB17" i="36"/>
  <c r="AA17" i="36"/>
  <c r="Z17" i="36"/>
  <c r="Y17" i="36"/>
  <c r="X17" i="36"/>
  <c r="W17" i="36"/>
  <c r="V17" i="36"/>
  <c r="U17" i="36"/>
  <c r="T17" i="36"/>
  <c r="S17" i="36"/>
  <c r="R17" i="36"/>
  <c r="Q17" i="36"/>
  <c r="P17" i="36"/>
  <c r="O17" i="36"/>
  <c r="N17" i="36"/>
  <c r="M17" i="36"/>
  <c r="L17" i="36"/>
  <c r="K17" i="36"/>
  <c r="J17" i="36"/>
  <c r="I17" i="36"/>
  <c r="H17" i="36"/>
  <c r="G17" i="36"/>
  <c r="F17" i="36"/>
  <c r="C17" i="36"/>
  <c r="AP16" i="36"/>
  <c r="AQ16" i="36" s="1"/>
  <c r="C16" i="36"/>
  <c r="AP15" i="36"/>
  <c r="AO15" i="36" s="1"/>
  <c r="C15" i="36"/>
  <c r="AP14" i="36"/>
  <c r="AO14" i="36" s="1"/>
  <c r="C14" i="36"/>
  <c r="AP13" i="36"/>
  <c r="AO13" i="36" s="1"/>
  <c r="C13" i="36"/>
  <c r="AP12" i="36"/>
  <c r="AO12" i="36" s="1"/>
  <c r="C12" i="36"/>
  <c r="AP11" i="36"/>
  <c r="C11" i="36"/>
  <c r="AP10" i="36"/>
  <c r="AO10" i="36" s="1"/>
  <c r="C10" i="36"/>
  <c r="AP9" i="36"/>
  <c r="AO9" i="36" s="1"/>
  <c r="C9" i="36"/>
  <c r="AP8" i="36"/>
  <c r="AO8" i="36" s="1"/>
  <c r="C8" i="36"/>
  <c r="AJ7" i="36"/>
  <c r="AI7" i="36"/>
  <c r="AH7" i="36"/>
  <c r="AG7" i="36"/>
  <c r="AF7" i="36"/>
  <c r="AE7" i="36"/>
  <c r="AD7" i="36"/>
  <c r="AC7" i="36"/>
  <c r="AB7" i="36"/>
  <c r="AA7" i="36"/>
  <c r="Z7" i="36"/>
  <c r="Y7" i="36"/>
  <c r="X7" i="36"/>
  <c r="W7" i="36"/>
  <c r="V7" i="36"/>
  <c r="U7" i="36"/>
  <c r="T7" i="36"/>
  <c r="S7" i="36"/>
  <c r="R7" i="36"/>
  <c r="Q7" i="36"/>
  <c r="P7" i="36"/>
  <c r="O7" i="36"/>
  <c r="N7" i="36"/>
  <c r="M7" i="36"/>
  <c r="L7" i="36"/>
  <c r="K7" i="36"/>
  <c r="J7" i="36"/>
  <c r="I7" i="36"/>
  <c r="H7" i="36"/>
  <c r="G7" i="36"/>
  <c r="F7" i="36"/>
  <c r="C7" i="36"/>
  <c r="AY6" i="36"/>
  <c r="AX6" i="36"/>
  <c r="AW6" i="36"/>
  <c r="AV6" i="36"/>
  <c r="AU6" i="36"/>
  <c r="AT6" i="36"/>
  <c r="AS6" i="36"/>
  <c r="B6" i="36"/>
  <c r="AJ5" i="36"/>
  <c r="AI5" i="36"/>
  <c r="AH5" i="36"/>
  <c r="AG5" i="36"/>
  <c r="AF5" i="36"/>
  <c r="AE5" i="36"/>
  <c r="AD5" i="36"/>
  <c r="AC5" i="36"/>
  <c r="AB5" i="36"/>
  <c r="AA5" i="36"/>
  <c r="Z5" i="36"/>
  <c r="Y5" i="36"/>
  <c r="X5" i="36"/>
  <c r="W5" i="36"/>
  <c r="V5" i="36"/>
  <c r="U5" i="36"/>
  <c r="T5" i="36"/>
  <c r="S5" i="36"/>
  <c r="R5" i="36"/>
  <c r="Q5" i="36"/>
  <c r="P5" i="36"/>
  <c r="O5" i="36"/>
  <c r="N5" i="36"/>
  <c r="M5" i="36"/>
  <c r="L5" i="36"/>
  <c r="K5" i="36"/>
  <c r="J5" i="36"/>
  <c r="I5" i="36"/>
  <c r="H5" i="36"/>
  <c r="G5" i="36"/>
  <c r="B5" i="36"/>
  <c r="T4" i="31"/>
  <c r="C100" i="34"/>
  <c r="C99" i="34"/>
  <c r="C98" i="34"/>
  <c r="C97" i="34"/>
  <c r="C96" i="34"/>
  <c r="C95" i="34"/>
  <c r="C94" i="34"/>
  <c r="C93" i="34"/>
  <c r="C92" i="34"/>
  <c r="C91" i="34"/>
  <c r="C90" i="34"/>
  <c r="C89" i="34"/>
  <c r="C88" i="34"/>
  <c r="C56" i="34"/>
  <c r="C48" i="34"/>
  <c r="C47" i="34"/>
  <c r="B5" i="62"/>
  <c r="B6" i="62"/>
  <c r="F6" i="62"/>
  <c r="G6" i="62" s="1"/>
  <c r="H6" i="62" s="1"/>
  <c r="I6" i="62" s="1"/>
  <c r="J6" i="62" s="1"/>
  <c r="K6" i="62" s="1"/>
  <c r="L6" i="62" s="1"/>
  <c r="M6" i="62" s="1"/>
  <c r="N6" i="62" s="1"/>
  <c r="O6" i="62" s="1"/>
  <c r="P6" i="62" s="1"/>
  <c r="Q6" i="62" s="1"/>
  <c r="R6" i="62" s="1"/>
  <c r="S6" i="62" s="1"/>
  <c r="T6" i="62" s="1"/>
  <c r="U6" i="62" s="1"/>
  <c r="V6" i="62" s="1"/>
  <c r="W6" i="62" s="1"/>
  <c r="X6" i="62" s="1"/>
  <c r="Y6" i="62" s="1"/>
  <c r="Z6" i="62" s="1"/>
  <c r="AA6" i="62" s="1"/>
  <c r="AB6" i="62" s="1"/>
  <c r="AC6" i="62" s="1"/>
  <c r="AD6" i="62" s="1"/>
  <c r="AE6" i="62" s="1"/>
  <c r="AF6" i="62" s="1"/>
  <c r="AG6" i="62" s="1"/>
  <c r="AH6" i="62" s="1"/>
  <c r="AI6" i="62" s="1"/>
  <c r="AJ6" i="62" s="1"/>
  <c r="C7" i="62"/>
  <c r="C8" i="62"/>
  <c r="C9" i="62"/>
  <c r="C10" i="62"/>
  <c r="C11" i="62"/>
  <c r="C12" i="62"/>
  <c r="C13" i="62"/>
  <c r="C14" i="62"/>
  <c r="C15" i="62"/>
  <c r="C16" i="62"/>
  <c r="C17" i="62"/>
  <c r="C18" i="62"/>
  <c r="C19" i="62"/>
  <c r="C20" i="62"/>
  <c r="C21" i="62"/>
  <c r="C22" i="62"/>
  <c r="C23" i="62"/>
  <c r="C24" i="62"/>
  <c r="C25" i="62"/>
  <c r="C26" i="62"/>
  <c r="C27" i="62"/>
  <c r="C28" i="62"/>
  <c r="C29" i="62"/>
  <c r="C30" i="62"/>
  <c r="C31" i="62"/>
  <c r="C32" i="62"/>
  <c r="C33" i="62"/>
  <c r="C34" i="62"/>
  <c r="C35" i="62"/>
  <c r="C36" i="62"/>
  <c r="C37" i="62"/>
  <c r="C38" i="62"/>
  <c r="C39" i="62"/>
  <c r="C40" i="62"/>
  <c r="C41" i="62"/>
  <c r="C42" i="62"/>
  <c r="C43" i="62"/>
  <c r="C44" i="62"/>
  <c r="C45" i="62"/>
  <c r="C46" i="62"/>
  <c r="C47" i="62"/>
  <c r="C48" i="62"/>
  <c r="C56" i="62"/>
  <c r="C62" i="62"/>
  <c r="C63" i="62"/>
  <c r="C64" i="62"/>
  <c r="C65" i="62"/>
  <c r="C66" i="62"/>
  <c r="C67" i="62"/>
  <c r="C68" i="62"/>
  <c r="C69" i="62"/>
  <c r="C70" i="62"/>
  <c r="C71" i="62"/>
  <c r="C72" i="62"/>
  <c r="C75" i="62"/>
  <c r="C76" i="62"/>
  <c r="C77" i="62"/>
  <c r="C78" i="62"/>
  <c r="C79" i="62"/>
  <c r="C80" i="62"/>
  <c r="C81" i="62"/>
  <c r="C82" i="62"/>
  <c r="C3" i="34"/>
  <c r="C15" i="61" s="1"/>
  <c r="B5" i="34"/>
  <c r="F5" i="34"/>
  <c r="G5" i="34"/>
  <c r="H5" i="34"/>
  <c r="I5" i="34"/>
  <c r="J5" i="34"/>
  <c r="K5" i="34"/>
  <c r="L5" i="34"/>
  <c r="M5" i="34"/>
  <c r="N5" i="34"/>
  <c r="O5" i="34"/>
  <c r="P5" i="34"/>
  <c r="Q5" i="34"/>
  <c r="R5" i="34"/>
  <c r="S5" i="34"/>
  <c r="T5" i="34"/>
  <c r="U5" i="34"/>
  <c r="V5" i="34"/>
  <c r="W5" i="34"/>
  <c r="X5" i="34"/>
  <c r="Y5" i="34"/>
  <c r="Z5" i="34"/>
  <c r="AA5" i="34"/>
  <c r="AB5" i="34"/>
  <c r="AC5" i="34"/>
  <c r="AD5" i="34"/>
  <c r="AE5" i="34"/>
  <c r="AF5" i="34"/>
  <c r="AG5" i="34"/>
  <c r="AH5" i="34"/>
  <c r="AI5" i="34"/>
  <c r="AJ5" i="34"/>
  <c r="B6" i="34"/>
  <c r="AS6" i="34"/>
  <c r="AT6" i="34"/>
  <c r="AU6" i="34"/>
  <c r="AV6" i="34"/>
  <c r="AW6" i="34"/>
  <c r="AX6" i="34"/>
  <c r="AY6" i="34"/>
  <c r="C7" i="34"/>
  <c r="F7" i="34"/>
  <c r="G7" i="34"/>
  <c r="H7" i="34"/>
  <c r="I7" i="34"/>
  <c r="J7" i="34"/>
  <c r="K7" i="34"/>
  <c r="L7" i="34"/>
  <c r="M7" i="34"/>
  <c r="N7" i="34"/>
  <c r="O7" i="34"/>
  <c r="P7" i="34"/>
  <c r="Q7" i="34"/>
  <c r="R7" i="34"/>
  <c r="S7" i="34"/>
  <c r="T7" i="34"/>
  <c r="U7" i="34"/>
  <c r="V7" i="34"/>
  <c r="W7" i="34"/>
  <c r="X7" i="34"/>
  <c r="Y7" i="34"/>
  <c r="Z7" i="34"/>
  <c r="AA7" i="34"/>
  <c r="AB7" i="34"/>
  <c r="AC7" i="34"/>
  <c r="AD7" i="34"/>
  <c r="AE7" i="34"/>
  <c r="AF7" i="34"/>
  <c r="AG7" i="34"/>
  <c r="AH7" i="34"/>
  <c r="AI7" i="34"/>
  <c r="AJ7" i="34"/>
  <c r="C8" i="34"/>
  <c r="AP8" i="34"/>
  <c r="AO8" i="34" s="1"/>
  <c r="C9" i="34"/>
  <c r="AP9" i="34"/>
  <c r="AO9" i="34" s="1"/>
  <c r="C10" i="34"/>
  <c r="AP10" i="34"/>
  <c r="AO10" i="34" s="1"/>
  <c r="C11" i="34"/>
  <c r="AP11" i="34"/>
  <c r="AO11" i="34" s="1"/>
  <c r="C12" i="34"/>
  <c r="AP12" i="34"/>
  <c r="AO12" i="34" s="1"/>
  <c r="C13" i="34"/>
  <c r="AP13" i="34"/>
  <c r="AO13" i="34" s="1"/>
  <c r="C14" i="34"/>
  <c r="AP14" i="34"/>
  <c r="AO14" i="34" s="1"/>
  <c r="C15" i="34"/>
  <c r="AP15" i="34"/>
  <c r="AO15" i="34" s="1"/>
  <c r="C16" i="34"/>
  <c r="AP16" i="34"/>
  <c r="AQ16" i="34"/>
  <c r="AQ6" i="34" s="1"/>
  <c r="C17" i="34"/>
  <c r="F17" i="34"/>
  <c r="G17" i="34"/>
  <c r="H17" i="34"/>
  <c r="I17" i="34"/>
  <c r="J17" i="34"/>
  <c r="K17" i="34"/>
  <c r="L17" i="34"/>
  <c r="M17" i="34"/>
  <c r="N17" i="34"/>
  <c r="O17" i="34"/>
  <c r="P17" i="34"/>
  <c r="Q17" i="34"/>
  <c r="R17" i="34"/>
  <c r="S17" i="34"/>
  <c r="T17" i="34"/>
  <c r="U17" i="34"/>
  <c r="V17" i="34"/>
  <c r="W17" i="34"/>
  <c r="X17" i="34"/>
  <c r="Y17" i="34"/>
  <c r="Z17" i="34"/>
  <c r="AA17" i="34"/>
  <c r="AB17" i="34"/>
  <c r="AC17" i="34"/>
  <c r="AD17" i="34"/>
  <c r="AE17" i="34"/>
  <c r="AF17" i="34"/>
  <c r="AG17" i="34"/>
  <c r="AH17" i="34"/>
  <c r="AI17" i="34"/>
  <c r="AJ17" i="34"/>
  <c r="C18" i="34"/>
  <c r="AP18" i="34"/>
  <c r="AO18" i="34" s="1"/>
  <c r="C19" i="34"/>
  <c r="AP19" i="34"/>
  <c r="AO19" i="34" s="1"/>
  <c r="C20" i="34"/>
  <c r="AP20" i="34"/>
  <c r="AO20" i="34" s="1"/>
  <c r="C21" i="34"/>
  <c r="C22" i="34"/>
  <c r="F22" i="34"/>
  <c r="F21" i="34" s="1"/>
  <c r="G22" i="34"/>
  <c r="H22" i="34"/>
  <c r="H21" i="34" s="1"/>
  <c r="I22" i="34"/>
  <c r="I21" i="34" s="1"/>
  <c r="J22" i="34"/>
  <c r="J21" i="34" s="1"/>
  <c r="K22" i="34"/>
  <c r="K21" i="34" s="1"/>
  <c r="L22" i="34"/>
  <c r="L21" i="34" s="1"/>
  <c r="M22" i="34"/>
  <c r="N22" i="34"/>
  <c r="N21" i="34" s="1"/>
  <c r="O22" i="34"/>
  <c r="O21" i="34" s="1"/>
  <c r="P22" i="34"/>
  <c r="P21" i="34" s="1"/>
  <c r="Q22" i="34"/>
  <c r="Q21" i="34" s="1"/>
  <c r="R22" i="34"/>
  <c r="R21" i="34" s="1"/>
  <c r="S22" i="34"/>
  <c r="T22" i="34"/>
  <c r="U22" i="34"/>
  <c r="U21" i="34" s="1"/>
  <c r="V22" i="34"/>
  <c r="V21" i="34" s="1"/>
  <c r="W22" i="34"/>
  <c r="W21" i="34" s="1"/>
  <c r="X22" i="34"/>
  <c r="X21" i="34" s="1"/>
  <c r="Y22" i="34"/>
  <c r="Y21" i="34" s="1"/>
  <c r="Z22" i="34"/>
  <c r="Z21" i="34" s="1"/>
  <c r="AA22" i="34"/>
  <c r="AA21" i="34" s="1"/>
  <c r="AB22" i="34"/>
  <c r="AB21" i="34" s="1"/>
  <c r="AC22" i="34"/>
  <c r="AC21" i="34" s="1"/>
  <c r="AD22" i="34"/>
  <c r="AD21" i="34" s="1"/>
  <c r="AE22" i="34"/>
  <c r="AE21" i="34" s="1"/>
  <c r="AF22" i="34"/>
  <c r="AF21" i="34" s="1"/>
  <c r="AG22" i="34"/>
  <c r="AG21" i="34" s="1"/>
  <c r="AH22" i="34"/>
  <c r="AH21" i="34" s="1"/>
  <c r="AI22" i="34"/>
  <c r="AI21" i="34" s="1"/>
  <c r="AJ22" i="34"/>
  <c r="AJ21" i="34" s="1"/>
  <c r="C23" i="34"/>
  <c r="AP23" i="34"/>
  <c r="AO23" i="34" s="1"/>
  <c r="C24" i="34"/>
  <c r="AP24" i="34"/>
  <c r="AO24" i="34" s="1"/>
  <c r="C25" i="34"/>
  <c r="AP25" i="34"/>
  <c r="AO25" i="34" s="1"/>
  <c r="C26" i="34"/>
  <c r="AP26" i="34"/>
  <c r="AO26" i="34" s="1"/>
  <c r="C27" i="34"/>
  <c r="AP27" i="34"/>
  <c r="AO27" i="34" s="1"/>
  <c r="C28" i="34"/>
  <c r="AP28" i="34"/>
  <c r="AO28" i="34" s="1"/>
  <c r="C29" i="34"/>
  <c r="AP29" i="34"/>
  <c r="AO29" i="34" s="1"/>
  <c r="C30" i="34"/>
  <c r="C31" i="34"/>
  <c r="C32" i="34"/>
  <c r="C33" i="34"/>
  <c r="AP33" i="34"/>
  <c r="AO33" i="34" s="1"/>
  <c r="C35" i="34"/>
  <c r="C36" i="34"/>
  <c r="F36" i="34"/>
  <c r="G36" i="34"/>
  <c r="H36" i="34"/>
  <c r="I36" i="34"/>
  <c r="J36" i="34"/>
  <c r="K36" i="34"/>
  <c r="L36" i="34"/>
  <c r="M36" i="34"/>
  <c r="N36" i="34"/>
  <c r="O36" i="34"/>
  <c r="P36" i="34"/>
  <c r="Q36" i="34"/>
  <c r="R36" i="34"/>
  <c r="S36" i="34"/>
  <c r="T36" i="34"/>
  <c r="U36" i="34"/>
  <c r="V36" i="34"/>
  <c r="W36" i="34"/>
  <c r="X36" i="34"/>
  <c r="Y36" i="34"/>
  <c r="Z36" i="34"/>
  <c r="AA36" i="34"/>
  <c r="AB36" i="34"/>
  <c r="AC36" i="34"/>
  <c r="AD36" i="34"/>
  <c r="AE36" i="34"/>
  <c r="AF36" i="34"/>
  <c r="AG36" i="34"/>
  <c r="AH36" i="34"/>
  <c r="AI36" i="34"/>
  <c r="AJ36" i="34"/>
  <c r="C37" i="34"/>
  <c r="AP37" i="34"/>
  <c r="AO37" i="34" s="1"/>
  <c r="C38" i="34"/>
  <c r="AP38" i="34"/>
  <c r="AO38" i="34" s="1"/>
  <c r="C39" i="34"/>
  <c r="AP39" i="34"/>
  <c r="AO39" i="34" s="1"/>
  <c r="C40" i="34"/>
  <c r="AP40" i="34"/>
  <c r="AO40" i="34" s="1"/>
  <c r="C41" i="34"/>
  <c r="F41" i="34"/>
  <c r="G41" i="34"/>
  <c r="H41" i="34"/>
  <c r="I41" i="34"/>
  <c r="J41" i="34"/>
  <c r="K41" i="34"/>
  <c r="L41" i="34"/>
  <c r="M41" i="34"/>
  <c r="N41" i="34"/>
  <c r="O41" i="34"/>
  <c r="P41" i="34"/>
  <c r="Q41" i="34"/>
  <c r="R41" i="34"/>
  <c r="S41" i="34"/>
  <c r="T41" i="34"/>
  <c r="U41" i="34"/>
  <c r="V41" i="34"/>
  <c r="W41" i="34"/>
  <c r="X41" i="34"/>
  <c r="Y41" i="34"/>
  <c r="Z41" i="34"/>
  <c r="AA41" i="34"/>
  <c r="AB41" i="34"/>
  <c r="AC41" i="34"/>
  <c r="AD41" i="34"/>
  <c r="AE41" i="34"/>
  <c r="AF41" i="34"/>
  <c r="AG41" i="34"/>
  <c r="AH41" i="34"/>
  <c r="AI41" i="34"/>
  <c r="AJ41" i="34"/>
  <c r="C42" i="34"/>
  <c r="AP42" i="34"/>
  <c r="AO42" i="34" s="1"/>
  <c r="C43" i="34"/>
  <c r="AP43" i="34"/>
  <c r="AO43" i="34" s="1"/>
  <c r="C44" i="34"/>
  <c r="F44" i="34"/>
  <c r="G44" i="34"/>
  <c r="H44" i="34"/>
  <c r="I44" i="34"/>
  <c r="J44" i="34"/>
  <c r="K44" i="34"/>
  <c r="L44" i="34"/>
  <c r="M44" i="34"/>
  <c r="N44" i="34"/>
  <c r="O44" i="34"/>
  <c r="P44" i="34"/>
  <c r="Q44" i="34"/>
  <c r="R44" i="34"/>
  <c r="S44" i="34"/>
  <c r="T44" i="34"/>
  <c r="U44" i="34"/>
  <c r="V44" i="34"/>
  <c r="W44" i="34"/>
  <c r="X44" i="34"/>
  <c r="Y44" i="34"/>
  <c r="Z44" i="34"/>
  <c r="AA44" i="34"/>
  <c r="AB44" i="34"/>
  <c r="AC44" i="34"/>
  <c r="AD44" i="34"/>
  <c r="AE44" i="34"/>
  <c r="AF44" i="34"/>
  <c r="AG44" i="34"/>
  <c r="AG35" i="34" s="1"/>
  <c r="AH44" i="34"/>
  <c r="AI44" i="34"/>
  <c r="AJ44" i="34"/>
  <c r="C45" i="34"/>
  <c r="AP45" i="34"/>
  <c r="AO45" i="34" s="1"/>
  <c r="C46" i="34"/>
  <c r="AP46" i="34"/>
  <c r="AO46" i="34" s="1"/>
  <c r="C62" i="34"/>
  <c r="C63" i="34"/>
  <c r="C64" i="34"/>
  <c r="C65" i="34"/>
  <c r="C66" i="34"/>
  <c r="C67" i="34"/>
  <c r="C68" i="34"/>
  <c r="C69" i="34"/>
  <c r="C70" i="34"/>
  <c r="C71" i="34"/>
  <c r="C72" i="34"/>
  <c r="C75" i="34"/>
  <c r="C76" i="34"/>
  <c r="C77" i="34"/>
  <c r="C78" i="34"/>
  <c r="C79" i="34"/>
  <c r="C80" i="34"/>
  <c r="C81" i="34"/>
  <c r="C82" i="34"/>
  <c r="B8" i="32"/>
  <c r="B9" i="32"/>
  <c r="B12" i="32"/>
  <c r="B14" i="32"/>
  <c r="B16" i="32"/>
  <c r="B18" i="32"/>
  <c r="B20" i="32"/>
  <c r="K20" i="32"/>
  <c r="B22" i="32"/>
  <c r="B24" i="32"/>
  <c r="B26" i="32"/>
  <c r="B32" i="32"/>
  <c r="B34" i="32"/>
  <c r="I36" i="32"/>
  <c r="K36" i="32"/>
  <c r="C22" i="61" s="1"/>
  <c r="C9" i="61" s="1"/>
  <c r="B9" i="61" s="1"/>
  <c r="M36" i="32"/>
  <c r="O36" i="32"/>
  <c r="B38" i="32"/>
  <c r="B39" i="32"/>
  <c r="B40" i="32"/>
  <c r="G40" i="32"/>
  <c r="B41" i="32"/>
  <c r="G41" i="32"/>
  <c r="M2" i="60"/>
  <c r="F6" i="52" s="1"/>
  <c r="K16" i="60"/>
  <c r="K17" i="60"/>
  <c r="K18" i="60"/>
  <c r="K19" i="60"/>
  <c r="K20" i="60"/>
  <c r="K21" i="60"/>
  <c r="K22" i="60"/>
  <c r="K24" i="60"/>
  <c r="K25" i="60"/>
  <c r="K26" i="60"/>
  <c r="K28" i="60"/>
  <c r="K29" i="60"/>
  <c r="K30" i="60"/>
  <c r="K31" i="60"/>
  <c r="K32" i="60"/>
  <c r="K33" i="60"/>
  <c r="K34" i="60"/>
  <c r="K36" i="60"/>
  <c r="K37" i="60"/>
  <c r="K38" i="60"/>
  <c r="K40" i="60"/>
  <c r="K41" i="60"/>
  <c r="K42" i="60"/>
  <c r="K43" i="60"/>
  <c r="K44" i="60"/>
  <c r="K45" i="60"/>
  <c r="K46" i="60"/>
  <c r="K48" i="60"/>
  <c r="K49" i="60"/>
  <c r="K50" i="60"/>
  <c r="K52" i="60"/>
  <c r="K53" i="60"/>
  <c r="K54" i="60"/>
  <c r="K55" i="60"/>
  <c r="K56" i="60"/>
  <c r="K57" i="60"/>
  <c r="K58" i="60"/>
  <c r="K60" i="60"/>
  <c r="K61" i="60"/>
  <c r="K62" i="60"/>
  <c r="K64" i="60"/>
  <c r="K65" i="60"/>
  <c r="K66" i="60"/>
  <c r="K67" i="60"/>
  <c r="K68" i="60"/>
  <c r="K69" i="60"/>
  <c r="K70" i="60"/>
  <c r="K72" i="60"/>
  <c r="K73" i="60"/>
  <c r="K74" i="60"/>
  <c r="K76" i="60"/>
  <c r="K77" i="60"/>
  <c r="K78" i="60"/>
  <c r="K79" i="60"/>
  <c r="K80" i="60"/>
  <c r="K81" i="60"/>
  <c r="K82" i="60"/>
  <c r="K84" i="60"/>
  <c r="K85" i="60"/>
  <c r="K86" i="60"/>
  <c r="K101" i="60"/>
  <c r="K102" i="60"/>
  <c r="K103" i="60"/>
  <c r="K104" i="60"/>
  <c r="K105" i="60"/>
  <c r="K106" i="60"/>
  <c r="K107" i="60"/>
  <c r="K109" i="60"/>
  <c r="K110" i="60"/>
  <c r="K111" i="60"/>
  <c r="K113" i="60"/>
  <c r="K114" i="60"/>
  <c r="K115" i="60"/>
  <c r="K116" i="60"/>
  <c r="K117" i="60"/>
  <c r="K118" i="60"/>
  <c r="K119" i="60"/>
  <c r="K121" i="60"/>
  <c r="K122" i="60"/>
  <c r="K123" i="60"/>
  <c r="K125" i="60"/>
  <c r="K126" i="60"/>
  <c r="K127" i="60"/>
  <c r="K128" i="60"/>
  <c r="K129" i="60"/>
  <c r="K130" i="60"/>
  <c r="K131" i="60"/>
  <c r="K133" i="60"/>
  <c r="K134" i="60"/>
  <c r="K135" i="60"/>
  <c r="K137" i="60"/>
  <c r="K138" i="60"/>
  <c r="K139" i="60"/>
  <c r="K140" i="60"/>
  <c r="K141" i="60"/>
  <c r="K142" i="60"/>
  <c r="K143" i="60"/>
  <c r="K145" i="60"/>
  <c r="K146" i="60"/>
  <c r="K147" i="60"/>
  <c r="K149" i="60"/>
  <c r="K150" i="60"/>
  <c r="K151" i="60"/>
  <c r="K152" i="60"/>
  <c r="K153" i="60"/>
  <c r="K154" i="60"/>
  <c r="K155" i="60"/>
  <c r="K157" i="60"/>
  <c r="K158" i="60"/>
  <c r="K159" i="60"/>
  <c r="K161" i="60"/>
  <c r="K162" i="60"/>
  <c r="K163" i="60"/>
  <c r="K164" i="60"/>
  <c r="K165" i="60"/>
  <c r="K166" i="60"/>
  <c r="K167" i="60"/>
  <c r="K169" i="60"/>
  <c r="K170" i="60"/>
  <c r="K171" i="60"/>
  <c r="K186" i="60"/>
  <c r="K187" i="60"/>
  <c r="K188" i="60"/>
  <c r="K189" i="60"/>
  <c r="K190" i="60"/>
  <c r="K191" i="60"/>
  <c r="K192" i="60"/>
  <c r="K194" i="60"/>
  <c r="K195" i="60"/>
  <c r="K196" i="60"/>
  <c r="K198" i="60"/>
  <c r="K199" i="60"/>
  <c r="K200" i="60"/>
  <c r="K201" i="60"/>
  <c r="K202" i="60"/>
  <c r="K203" i="60"/>
  <c r="K204" i="60"/>
  <c r="K206" i="60"/>
  <c r="K207" i="60"/>
  <c r="K208" i="60"/>
  <c r="K210" i="60"/>
  <c r="K211" i="60"/>
  <c r="K212" i="60"/>
  <c r="K213" i="60"/>
  <c r="K214" i="60"/>
  <c r="K215" i="60"/>
  <c r="K216" i="60"/>
  <c r="K218" i="60"/>
  <c r="K219" i="60"/>
  <c r="K220" i="60"/>
  <c r="K222" i="60"/>
  <c r="K223" i="60"/>
  <c r="K224" i="60"/>
  <c r="K225" i="60"/>
  <c r="K226" i="60"/>
  <c r="K227" i="60"/>
  <c r="K228" i="60"/>
  <c r="K230" i="60"/>
  <c r="K231" i="60"/>
  <c r="K232" i="60"/>
  <c r="K234" i="60"/>
  <c r="K235" i="60"/>
  <c r="K236" i="60"/>
  <c r="K237" i="60"/>
  <c r="K238" i="60"/>
  <c r="K239" i="60"/>
  <c r="K240" i="60"/>
  <c r="K242" i="60"/>
  <c r="K243" i="60"/>
  <c r="K244" i="60"/>
  <c r="K246" i="60"/>
  <c r="K247" i="60"/>
  <c r="K248" i="60"/>
  <c r="K249" i="60"/>
  <c r="K250" i="60"/>
  <c r="K251" i="60"/>
  <c r="K252" i="60"/>
  <c r="K254" i="60"/>
  <c r="K255" i="60"/>
  <c r="K256" i="60"/>
  <c r="K271" i="60"/>
  <c r="K272" i="60"/>
  <c r="K273" i="60"/>
  <c r="K274" i="60"/>
  <c r="K275" i="60"/>
  <c r="K276" i="60"/>
  <c r="K277" i="60"/>
  <c r="K279" i="60"/>
  <c r="K280" i="60"/>
  <c r="K281" i="60"/>
  <c r="K283" i="60"/>
  <c r="K284" i="60"/>
  <c r="K285" i="60"/>
  <c r="K286" i="60"/>
  <c r="K287" i="60"/>
  <c r="K288" i="60"/>
  <c r="K289" i="60"/>
  <c r="K291" i="60"/>
  <c r="K292" i="60"/>
  <c r="K293" i="60"/>
  <c r="K295" i="60"/>
  <c r="K296" i="60"/>
  <c r="K297" i="60"/>
  <c r="K298" i="60"/>
  <c r="K299" i="60"/>
  <c r="K300" i="60"/>
  <c r="K301" i="60"/>
  <c r="K303" i="60"/>
  <c r="K304" i="60"/>
  <c r="K305" i="60"/>
  <c r="K307" i="60"/>
  <c r="K308" i="60"/>
  <c r="K309" i="60"/>
  <c r="K310" i="60"/>
  <c r="K311" i="60"/>
  <c r="K312" i="60"/>
  <c r="K313" i="60"/>
  <c r="K315" i="60"/>
  <c r="K316" i="60"/>
  <c r="K317" i="60"/>
  <c r="K319" i="60"/>
  <c r="K320" i="60"/>
  <c r="K321" i="60"/>
  <c r="K322" i="60"/>
  <c r="K323" i="60"/>
  <c r="K324" i="60"/>
  <c r="K325" i="60"/>
  <c r="K327" i="60"/>
  <c r="K328" i="60"/>
  <c r="K329" i="60"/>
  <c r="K331" i="60"/>
  <c r="K332" i="60"/>
  <c r="K333" i="60"/>
  <c r="K334" i="60"/>
  <c r="K335" i="60"/>
  <c r="K336" i="60"/>
  <c r="K337" i="60"/>
  <c r="K339" i="60"/>
  <c r="K340" i="60"/>
  <c r="K341" i="60"/>
  <c r="A2" i="33"/>
  <c r="A3" i="33"/>
  <c r="A4" i="33"/>
  <c r="A5" i="33"/>
  <c r="A6" i="33"/>
  <c r="A7" i="33"/>
  <c r="A8" i="33"/>
  <c r="A9" i="33"/>
  <c r="A10" i="33"/>
  <c r="A11" i="33"/>
  <c r="A12" i="33"/>
  <c r="A13" i="33"/>
  <c r="A14" i="33"/>
  <c r="A15" i="33"/>
  <c r="A16" i="33"/>
  <c r="A17" i="33"/>
  <c r="A18" i="33"/>
  <c r="A19" i="33"/>
  <c r="A20" i="33"/>
  <c r="A21" i="33"/>
  <c r="A22" i="33"/>
  <c r="A23" i="33"/>
  <c r="A24" i="33"/>
  <c r="A25" i="33"/>
  <c r="A26" i="33"/>
  <c r="A27" i="33"/>
  <c r="A28" i="33"/>
  <c r="A29" i="33"/>
  <c r="A30" i="33"/>
  <c r="A31" i="33"/>
  <c r="A32" i="33"/>
  <c r="A33" i="33"/>
  <c r="A34" i="33"/>
  <c r="A35" i="33"/>
  <c r="A36" i="33"/>
  <c r="A37" i="33"/>
  <c r="A38" i="33"/>
  <c r="A39" i="33"/>
  <c r="A40" i="33"/>
  <c r="A41" i="33"/>
  <c r="A42" i="33"/>
  <c r="A43" i="33"/>
  <c r="A44" i="33"/>
  <c r="A45" i="33"/>
  <c r="A46" i="33"/>
  <c r="A47" i="33"/>
  <c r="A48" i="33"/>
  <c r="A49" i="33"/>
  <c r="A50" i="33"/>
  <c r="A51" i="33"/>
  <c r="A52" i="33"/>
  <c r="A53" i="33"/>
  <c r="A54" i="33"/>
  <c r="A55" i="33"/>
  <c r="A56" i="33"/>
  <c r="A57" i="33"/>
  <c r="A58" i="33"/>
  <c r="A59" i="33"/>
  <c r="A60" i="33"/>
  <c r="A61" i="33"/>
  <c r="A62" i="33"/>
  <c r="A63" i="33"/>
  <c r="A64" i="33"/>
  <c r="A65" i="33"/>
  <c r="A66" i="33"/>
  <c r="A67" i="33"/>
  <c r="A68" i="33"/>
  <c r="A69" i="33"/>
  <c r="A70" i="33"/>
  <c r="A71" i="33"/>
  <c r="A72" i="33"/>
  <c r="A73" i="33"/>
  <c r="F2" i="35"/>
  <c r="F3" i="35"/>
  <c r="F4" i="35"/>
  <c r="F5" i="35"/>
  <c r="Q2" i="31"/>
  <c r="P2" i="31" s="1"/>
  <c r="T3" i="31"/>
  <c r="R4" i="31"/>
  <c r="R5" i="31"/>
  <c r="T5" i="31"/>
  <c r="R6" i="31"/>
  <c r="T6" i="31"/>
  <c r="R7" i="31"/>
  <c r="T7" i="31"/>
  <c r="R8" i="31"/>
  <c r="T8" i="31"/>
  <c r="R9" i="31"/>
  <c r="T9" i="31"/>
  <c r="R10" i="31"/>
  <c r="T10" i="31"/>
  <c r="R11" i="31"/>
  <c r="T11" i="31"/>
  <c r="R12" i="31"/>
  <c r="R13" i="31"/>
  <c r="R14" i="31"/>
  <c r="R15" i="31"/>
  <c r="R16" i="31"/>
  <c r="R17" i="31"/>
  <c r="A20" i="31"/>
  <c r="A21" i="31"/>
  <c r="A22" i="31"/>
  <c r="A23" i="31"/>
  <c r="A24"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8" i="31"/>
  <c r="A89" i="31"/>
  <c r="A90" i="31"/>
  <c r="A91" i="31"/>
  <c r="A92" i="31"/>
  <c r="AF44" i="65"/>
  <c r="AK41" i="65"/>
  <c r="M41" i="65"/>
  <c r="F6" i="47"/>
  <c r="Z41" i="65"/>
  <c r="O41" i="65"/>
  <c r="AJ44" i="65"/>
  <c r="AL41" i="65"/>
  <c r="AH41" i="65"/>
  <c r="Y41" i="65"/>
  <c r="R44" i="65"/>
  <c r="X44" i="65"/>
  <c r="AL44" i="65"/>
  <c r="AD41" i="65"/>
  <c r="AC44" i="65"/>
  <c r="I44" i="65"/>
  <c r="AE44" i="65"/>
  <c r="L44" i="65"/>
  <c r="Y44" i="65"/>
  <c r="T41" i="65"/>
  <c r="P41" i="65"/>
  <c r="J41" i="65"/>
  <c r="AI44" i="65"/>
  <c r="U44" i="65"/>
  <c r="V44" i="65"/>
  <c r="AA44" i="65"/>
  <c r="AI41" i="65"/>
  <c r="V41" i="65"/>
  <c r="AK44" i="65"/>
  <c r="AD44" i="65"/>
  <c r="R41" i="65"/>
  <c r="I41" i="65"/>
  <c r="AF41" i="65"/>
  <c r="Q41" i="65"/>
  <c r="S44" i="65"/>
  <c r="AB41" i="65"/>
  <c r="W41" i="65"/>
  <c r="U41" i="65"/>
  <c r="X41" i="65"/>
  <c r="AC41" i="65"/>
  <c r="K44" i="65"/>
  <c r="AB44" i="65"/>
  <c r="S41" i="65"/>
  <c r="AE41" i="65"/>
  <c r="AG41" i="65"/>
  <c r="T44" i="65"/>
  <c r="AH44" i="65"/>
  <c r="Z44" i="65"/>
  <c r="AG44" i="65"/>
  <c r="Q44" i="65"/>
  <c r="AJ41" i="65"/>
  <c r="W44" i="65"/>
  <c r="AA41" i="65"/>
  <c r="O44" i="65"/>
  <c r="N41" i="65"/>
  <c r="J44" i="65"/>
  <c r="N44" i="65"/>
  <c r="P44" i="65"/>
  <c r="M44" i="65"/>
  <c r="K41" i="65"/>
  <c r="L41" i="65"/>
  <c r="H44" i="65"/>
  <c r="H41" i="65"/>
  <c r="G44" i="65"/>
  <c r="T36" i="65"/>
  <c r="AI36" i="65"/>
  <c r="W36" i="65"/>
  <c r="O36" i="65"/>
  <c r="L36" i="65"/>
  <c r="AA36" i="65"/>
  <c r="S36" i="65"/>
  <c r="K36" i="65"/>
  <c r="X36" i="65"/>
  <c r="AL36" i="65"/>
  <c r="V36" i="65"/>
  <c r="AG36" i="65"/>
  <c r="M36" i="65"/>
  <c r="AH36" i="65"/>
  <c r="N36" i="65"/>
  <c r="AC36" i="65"/>
  <c r="I36" i="65"/>
  <c r="AE36" i="65"/>
  <c r="AB36" i="65"/>
  <c r="Z36" i="65"/>
  <c r="AK36" i="65"/>
  <c r="Q36" i="65"/>
  <c r="R36" i="65"/>
  <c r="P36" i="65"/>
  <c r="AD36" i="65"/>
  <c r="J36" i="65"/>
  <c r="Y36" i="65"/>
  <c r="AJ36" i="65"/>
  <c r="AF36" i="65"/>
  <c r="U36" i="65"/>
  <c r="H36" i="65"/>
  <c r="G34" i="69" l="1"/>
  <c r="K34" i="69"/>
  <c r="O34" i="69"/>
  <c r="S34" i="69"/>
  <c r="W34" i="69"/>
  <c r="AA34" i="69"/>
  <c r="AE34" i="69"/>
  <c r="AI34" i="69"/>
  <c r="H34" i="55"/>
  <c r="L34" i="55"/>
  <c r="P34" i="55"/>
  <c r="T34" i="55"/>
  <c r="X34" i="55"/>
  <c r="AB34" i="55"/>
  <c r="AF34" i="55"/>
  <c r="AJ34" i="55"/>
  <c r="F34" i="69"/>
  <c r="J34" i="69"/>
  <c r="N34" i="69"/>
  <c r="R34" i="69"/>
  <c r="V34" i="69"/>
  <c r="Z34" i="69"/>
  <c r="AD34" i="69"/>
  <c r="AH34" i="69"/>
  <c r="H34" i="68"/>
  <c r="L34" i="68"/>
  <c r="P34" i="68"/>
  <c r="T34" i="68"/>
  <c r="X34" i="68"/>
  <c r="AB34" i="68"/>
  <c r="AF34" i="68"/>
  <c r="AJ34" i="68"/>
  <c r="I34" i="56"/>
  <c r="M34" i="56"/>
  <c r="Q34" i="56"/>
  <c r="U34" i="56"/>
  <c r="Y34" i="56"/>
  <c r="AC34" i="56"/>
  <c r="AG34" i="56"/>
  <c r="I34" i="52"/>
  <c r="M34" i="52"/>
  <c r="Q34" i="52"/>
  <c r="U34" i="52"/>
  <c r="Y34" i="52"/>
  <c r="AC34" i="52"/>
  <c r="AG34" i="52"/>
  <c r="I34" i="36"/>
  <c r="M34" i="36"/>
  <c r="Q34" i="36"/>
  <c r="U34" i="36"/>
  <c r="Y34" i="36"/>
  <c r="AC34" i="36"/>
  <c r="AG34" i="36"/>
  <c r="I34" i="68"/>
  <c r="M34" i="68"/>
  <c r="Y6" i="77"/>
  <c r="V31" i="82"/>
  <c r="V43" i="82" s="1"/>
  <c r="V76" i="82" s="1"/>
  <c r="V123" i="82" s="1"/>
  <c r="V170" i="82" s="1"/>
  <c r="V180" i="82" s="1"/>
  <c r="O34" i="38"/>
  <c r="AE34" i="38"/>
  <c r="F34" i="39"/>
  <c r="R34" i="39"/>
  <c r="Z34" i="39"/>
  <c r="AD34" i="39"/>
  <c r="AH34" i="39"/>
  <c r="I34" i="40"/>
  <c r="U34" i="40"/>
  <c r="K34" i="67"/>
  <c r="AE34" i="67"/>
  <c r="J34" i="68"/>
  <c r="V34" i="68"/>
  <c r="Z34" i="68"/>
  <c r="AD34" i="68"/>
  <c r="AH34" i="68"/>
  <c r="G34" i="36"/>
  <c r="K34" i="36"/>
  <c r="O34" i="36"/>
  <c r="S34" i="36"/>
  <c r="W34" i="36"/>
  <c r="AA34" i="36"/>
  <c r="AE34" i="36"/>
  <c r="AI34" i="36"/>
  <c r="G34" i="39"/>
  <c r="K34" i="39"/>
  <c r="O34" i="39"/>
  <c r="S34" i="39"/>
  <c r="W34" i="39"/>
  <c r="AA34" i="39"/>
  <c r="AE34" i="39"/>
  <c r="AI34" i="39"/>
  <c r="H34" i="67"/>
  <c r="L34" i="67"/>
  <c r="P34" i="67"/>
  <c r="T34" i="67"/>
  <c r="X34" i="67"/>
  <c r="AB34" i="67"/>
  <c r="AF34" i="67"/>
  <c r="AJ34" i="67"/>
  <c r="G34" i="41"/>
  <c r="K34" i="41"/>
  <c r="O34" i="41"/>
  <c r="S34" i="41"/>
  <c r="W34" i="41"/>
  <c r="AA34" i="41"/>
  <c r="AE34" i="41"/>
  <c r="AI34" i="41"/>
  <c r="G34" i="68"/>
  <c r="K34" i="68"/>
  <c r="O34" i="68"/>
  <c r="S34" i="68"/>
  <c r="W34" i="68"/>
  <c r="AA34" i="68"/>
  <c r="AE34" i="68"/>
  <c r="AI34" i="68"/>
  <c r="I34" i="42"/>
  <c r="M34" i="42"/>
  <c r="Q34" i="42"/>
  <c r="U34" i="42"/>
  <c r="Y34" i="42"/>
  <c r="AC34" i="42"/>
  <c r="AG34" i="42"/>
  <c r="G34" i="43"/>
  <c r="K34" i="43"/>
  <c r="O34" i="43"/>
  <c r="S34" i="43"/>
  <c r="W34" i="43"/>
  <c r="AA34" i="43"/>
  <c r="AE34" i="43"/>
  <c r="AI34" i="43"/>
  <c r="H34" i="44"/>
  <c r="L34" i="44"/>
  <c r="P34" i="44"/>
  <c r="T34" i="44"/>
  <c r="X34" i="44"/>
  <c r="AB34" i="44"/>
  <c r="AF34" i="44"/>
  <c r="AJ34" i="44"/>
  <c r="F34" i="46"/>
  <c r="J34" i="46"/>
  <c r="N34" i="46"/>
  <c r="R34" i="46"/>
  <c r="V34" i="46"/>
  <c r="Z34" i="46"/>
  <c r="M34" i="37"/>
  <c r="U34" i="37"/>
  <c r="AC34" i="37"/>
  <c r="K34" i="38"/>
  <c r="W34" i="38"/>
  <c r="N34" i="39"/>
  <c r="Q34" i="40"/>
  <c r="Y34" i="40"/>
  <c r="G34" i="67"/>
  <c r="S34" i="67"/>
  <c r="AA34" i="67"/>
  <c r="N34" i="68"/>
  <c r="I34" i="37"/>
  <c r="Q34" i="37"/>
  <c r="Y34" i="37"/>
  <c r="AG34" i="37"/>
  <c r="G34" i="38"/>
  <c r="S34" i="38"/>
  <c r="AA34" i="38"/>
  <c r="AI34" i="38"/>
  <c r="J34" i="39"/>
  <c r="V34" i="39"/>
  <c r="M34" i="40"/>
  <c r="AC34" i="40"/>
  <c r="AG34" i="40"/>
  <c r="O34" i="67"/>
  <c r="W34" i="67"/>
  <c r="AI34" i="67"/>
  <c r="F34" i="68"/>
  <c r="R34" i="68"/>
  <c r="H34" i="49"/>
  <c r="L34" i="49"/>
  <c r="P34" i="49"/>
  <c r="T34" i="49"/>
  <c r="X34" i="49"/>
  <c r="AB34" i="49"/>
  <c r="AF34" i="49"/>
  <c r="AJ34" i="49"/>
  <c r="AD34" i="46"/>
  <c r="AH34" i="46"/>
  <c r="F34" i="47"/>
  <c r="J34" i="47"/>
  <c r="N34" i="47"/>
  <c r="R34" i="47"/>
  <c r="V34" i="47"/>
  <c r="Z34" i="47"/>
  <c r="AD34" i="47"/>
  <c r="AH34" i="47"/>
  <c r="I34" i="48"/>
  <c r="M34" i="48"/>
  <c r="Q34" i="48"/>
  <c r="U34" i="48"/>
  <c r="Y34" i="48"/>
  <c r="AC34" i="48"/>
  <c r="AG34" i="48"/>
  <c r="I34" i="49"/>
  <c r="M34" i="49"/>
  <c r="Q34" i="49"/>
  <c r="U34" i="49"/>
  <c r="Y34" i="49"/>
  <c r="AC34" i="49"/>
  <c r="AG34" i="49"/>
  <c r="I34" i="50"/>
  <c r="M34" i="50"/>
  <c r="Q34" i="50"/>
  <c r="U34" i="50"/>
  <c r="Y34" i="50"/>
  <c r="AC34" i="50"/>
  <c r="AG34" i="50"/>
  <c r="G34" i="51"/>
  <c r="K34" i="51"/>
  <c r="O34" i="51"/>
  <c r="S34" i="51"/>
  <c r="W34" i="51"/>
  <c r="AA34" i="51"/>
  <c r="AE34" i="51"/>
  <c r="AI34" i="51"/>
  <c r="F34" i="70"/>
  <c r="J34" i="70"/>
  <c r="N34" i="70"/>
  <c r="R34" i="70"/>
  <c r="V34" i="70"/>
  <c r="Z34" i="70"/>
  <c r="AD34" i="70"/>
  <c r="AH34" i="70"/>
  <c r="H34" i="53"/>
  <c r="L34" i="53"/>
  <c r="P34" i="53"/>
  <c r="T34" i="53"/>
  <c r="X34" i="53"/>
  <c r="AB34" i="53"/>
  <c r="AF34" i="53"/>
  <c r="AJ34" i="53"/>
  <c r="I34" i="55"/>
  <c r="M34" i="55"/>
  <c r="Q34" i="55"/>
  <c r="U34" i="55"/>
  <c r="Y34" i="55"/>
  <c r="AC34" i="55"/>
  <c r="AG34" i="55"/>
  <c r="G34" i="56"/>
  <c r="K34" i="56"/>
  <c r="O34" i="56"/>
  <c r="S34" i="56"/>
  <c r="W34" i="56"/>
  <c r="AA34" i="56"/>
  <c r="AE34" i="56"/>
  <c r="AI34" i="56"/>
  <c r="I34" i="57"/>
  <c r="M34" i="57"/>
  <c r="Q34" i="57"/>
  <c r="U34" i="57"/>
  <c r="Y34" i="57"/>
  <c r="AC34" i="57"/>
  <c r="AG34" i="57"/>
  <c r="G34" i="58"/>
  <c r="K34" i="58"/>
  <c r="O34" i="58"/>
  <c r="S34" i="58"/>
  <c r="W34" i="58"/>
  <c r="AA34" i="58"/>
  <c r="AE34" i="58"/>
  <c r="AI34" i="58"/>
  <c r="H34" i="69"/>
  <c r="L34" i="69"/>
  <c r="P34" i="69"/>
  <c r="T34" i="69"/>
  <c r="X34" i="69"/>
  <c r="AB34" i="69"/>
  <c r="AF34" i="69"/>
  <c r="AJ34" i="69"/>
  <c r="F34" i="57"/>
  <c r="J34" i="57"/>
  <c r="N34" i="57"/>
  <c r="R34" i="57"/>
  <c r="V34" i="57"/>
  <c r="Z34" i="57"/>
  <c r="AD34" i="57"/>
  <c r="AH34" i="57"/>
  <c r="H34" i="57"/>
  <c r="L34" i="57"/>
  <c r="P34" i="57"/>
  <c r="T34" i="57"/>
  <c r="X34" i="57"/>
  <c r="AB34" i="57"/>
  <c r="AF34" i="57"/>
  <c r="AJ34" i="57"/>
  <c r="F34" i="54"/>
  <c r="J34" i="54"/>
  <c r="N34" i="54"/>
  <c r="R34" i="54"/>
  <c r="V34" i="54"/>
  <c r="Z34" i="54"/>
  <c r="AD34" i="54"/>
  <c r="AH34" i="54"/>
  <c r="H34" i="54"/>
  <c r="L34" i="54"/>
  <c r="P34" i="54"/>
  <c r="T34" i="54"/>
  <c r="X34" i="54"/>
  <c r="AB34" i="54"/>
  <c r="AF34" i="54"/>
  <c r="AJ34" i="54"/>
  <c r="H34" i="52"/>
  <c r="L34" i="52"/>
  <c r="P34" i="52"/>
  <c r="T34" i="52"/>
  <c r="X34" i="52"/>
  <c r="AB34" i="52"/>
  <c r="AF34" i="52"/>
  <c r="AJ34" i="52"/>
  <c r="F34" i="52"/>
  <c r="J34" i="52"/>
  <c r="N34" i="52"/>
  <c r="R34" i="52"/>
  <c r="V34" i="52"/>
  <c r="Z34" i="52"/>
  <c r="AD34" i="52"/>
  <c r="AH34" i="52"/>
  <c r="H34" i="51"/>
  <c r="L34" i="51"/>
  <c r="P34" i="51"/>
  <c r="T34" i="51"/>
  <c r="X34" i="51"/>
  <c r="AB34" i="51"/>
  <c r="AF34" i="51"/>
  <c r="AJ34" i="51"/>
  <c r="F34" i="51"/>
  <c r="J34" i="51"/>
  <c r="N34" i="51"/>
  <c r="R34" i="51"/>
  <c r="V34" i="51"/>
  <c r="Z34" i="51"/>
  <c r="AD34" i="51"/>
  <c r="AH34" i="51"/>
  <c r="F34" i="50"/>
  <c r="J34" i="50"/>
  <c r="N34" i="50"/>
  <c r="R34" i="50"/>
  <c r="V34" i="50"/>
  <c r="Z34" i="50"/>
  <c r="AD34" i="50"/>
  <c r="AH34" i="50"/>
  <c r="H34" i="50"/>
  <c r="L34" i="50"/>
  <c r="P34" i="50"/>
  <c r="T34" i="50"/>
  <c r="X34" i="50"/>
  <c r="AB34" i="50"/>
  <c r="AF34" i="50"/>
  <c r="AJ34" i="50"/>
  <c r="F34" i="48"/>
  <c r="J34" i="48"/>
  <c r="N34" i="48"/>
  <c r="R34" i="48"/>
  <c r="V34" i="48"/>
  <c r="Z34" i="48"/>
  <c r="AD34" i="48"/>
  <c r="AH34" i="48"/>
  <c r="H34" i="48"/>
  <c r="L34" i="48"/>
  <c r="P34" i="48"/>
  <c r="T34" i="48"/>
  <c r="X34" i="48"/>
  <c r="AB34" i="48"/>
  <c r="AF34" i="48"/>
  <c r="AJ34" i="48"/>
  <c r="G34" i="47"/>
  <c r="K34" i="47"/>
  <c r="O34" i="47"/>
  <c r="S34" i="47"/>
  <c r="W34" i="47"/>
  <c r="AA34" i="47"/>
  <c r="I34" i="47"/>
  <c r="M34" i="47"/>
  <c r="Q34" i="47"/>
  <c r="U34" i="47"/>
  <c r="Y34" i="47"/>
  <c r="AC34" i="47"/>
  <c r="AG34" i="47"/>
  <c r="H34" i="45"/>
  <c r="L34" i="45"/>
  <c r="P34" i="45"/>
  <c r="T34" i="45"/>
  <c r="X34" i="45"/>
  <c r="AB34" i="45"/>
  <c r="AF34" i="45"/>
  <c r="AJ34" i="45"/>
  <c r="F34" i="45"/>
  <c r="J34" i="45"/>
  <c r="N34" i="45"/>
  <c r="R34" i="45"/>
  <c r="V34" i="45"/>
  <c r="Z34" i="45"/>
  <c r="AD34" i="45"/>
  <c r="AH34" i="45"/>
  <c r="F34" i="42"/>
  <c r="J34" i="42"/>
  <c r="N34" i="42"/>
  <c r="R34" i="42"/>
  <c r="V34" i="42"/>
  <c r="Z34" i="42"/>
  <c r="AD34" i="42"/>
  <c r="AH34" i="42"/>
  <c r="H34" i="42"/>
  <c r="L34" i="42"/>
  <c r="P34" i="42"/>
  <c r="T34" i="42"/>
  <c r="X34" i="42"/>
  <c r="AB34" i="42"/>
  <c r="AF34" i="42"/>
  <c r="AJ34" i="42"/>
  <c r="H34" i="41"/>
  <c r="L34" i="41"/>
  <c r="P34" i="41"/>
  <c r="T34" i="41"/>
  <c r="X34" i="41"/>
  <c r="AB34" i="41"/>
  <c r="AF34" i="41"/>
  <c r="AJ34" i="41"/>
  <c r="F34" i="41"/>
  <c r="J34" i="41"/>
  <c r="N34" i="41"/>
  <c r="R34" i="41"/>
  <c r="V34" i="41"/>
  <c r="Z34" i="41"/>
  <c r="AD34" i="41"/>
  <c r="AH34" i="41"/>
  <c r="AC35" i="41"/>
  <c r="F34" i="40"/>
  <c r="J34" i="40"/>
  <c r="N34" i="40"/>
  <c r="R34" i="40"/>
  <c r="V34" i="40"/>
  <c r="Z34" i="40"/>
  <c r="AD34" i="40"/>
  <c r="AH34" i="40"/>
  <c r="H34" i="40"/>
  <c r="L34" i="40"/>
  <c r="P34" i="40"/>
  <c r="T34" i="40"/>
  <c r="X34" i="40"/>
  <c r="AB34" i="40"/>
  <c r="AF34" i="40"/>
  <c r="AJ34" i="40"/>
  <c r="H34" i="38"/>
  <c r="L34" i="38"/>
  <c r="P34" i="38"/>
  <c r="T34" i="38"/>
  <c r="X34" i="38"/>
  <c r="AB34" i="38"/>
  <c r="AF34" i="38"/>
  <c r="AJ34" i="38"/>
  <c r="F34" i="38"/>
  <c r="J34" i="38"/>
  <c r="N34" i="38"/>
  <c r="R34" i="38"/>
  <c r="V34" i="38"/>
  <c r="Z34" i="38"/>
  <c r="AD34" i="38"/>
  <c r="AH34" i="38"/>
  <c r="F34" i="37"/>
  <c r="J34" i="37"/>
  <c r="N34" i="37"/>
  <c r="R34" i="37"/>
  <c r="V34" i="37"/>
  <c r="Z34" i="37"/>
  <c r="AD34" i="37"/>
  <c r="AH34" i="37"/>
  <c r="H34" i="37"/>
  <c r="L34" i="37"/>
  <c r="P34" i="37"/>
  <c r="T34" i="37"/>
  <c r="X34" i="37"/>
  <c r="AB34" i="37"/>
  <c r="AF34" i="37"/>
  <c r="AJ34" i="37"/>
  <c r="H34" i="36"/>
  <c r="L34" i="36"/>
  <c r="P34" i="36"/>
  <c r="T34" i="36"/>
  <c r="X34" i="36"/>
  <c r="AB34" i="36"/>
  <c r="AF34" i="36"/>
  <c r="AJ34" i="36"/>
  <c r="F34" i="36"/>
  <c r="J34" i="36"/>
  <c r="N34" i="36"/>
  <c r="R34" i="36"/>
  <c r="V34" i="36"/>
  <c r="Z34" i="36"/>
  <c r="AD34" i="36"/>
  <c r="AH34" i="36"/>
  <c r="AI34" i="34"/>
  <c r="AE34" i="34"/>
  <c r="AA34" i="34"/>
  <c r="W34" i="34"/>
  <c r="S34" i="34"/>
  <c r="O34" i="34"/>
  <c r="K34" i="34"/>
  <c r="G34" i="34"/>
  <c r="AH34" i="34"/>
  <c r="AD34" i="34"/>
  <c r="Z34" i="34"/>
  <c r="V34" i="34"/>
  <c r="R34" i="34"/>
  <c r="N34" i="34"/>
  <c r="J34" i="34"/>
  <c r="F34" i="34"/>
  <c r="AG34" i="34"/>
  <c r="AC34" i="34"/>
  <c r="Y34" i="34"/>
  <c r="U34" i="34"/>
  <c r="Q34" i="34"/>
  <c r="M34" i="34"/>
  <c r="I34" i="34"/>
  <c r="AJ34" i="34"/>
  <c r="AF34" i="34"/>
  <c r="AB34" i="34"/>
  <c r="X34" i="34"/>
  <c r="T34" i="34"/>
  <c r="P34" i="34"/>
  <c r="L34" i="34"/>
  <c r="H34" i="34"/>
  <c r="G35" i="38"/>
  <c r="AE35" i="69"/>
  <c r="AG35" i="52"/>
  <c r="F35" i="37"/>
  <c r="N35" i="37"/>
  <c r="V35" i="37"/>
  <c r="AD35" i="37"/>
  <c r="K35" i="54"/>
  <c r="S35" i="54"/>
  <c r="AA35" i="54"/>
  <c r="AI35" i="54"/>
  <c r="H35" i="55"/>
  <c r="P35" i="55"/>
  <c r="X35" i="55"/>
  <c r="AF35" i="55"/>
  <c r="I35" i="56"/>
  <c r="Q35" i="56"/>
  <c r="Y35" i="56"/>
  <c r="AG35" i="56"/>
  <c r="K35" i="68"/>
  <c r="F62" i="34"/>
  <c r="AF35" i="37"/>
  <c r="K35" i="38"/>
  <c r="S35" i="38"/>
  <c r="AA35" i="38"/>
  <c r="AI35" i="38"/>
  <c r="Q35" i="40"/>
  <c r="Y35" i="40"/>
  <c r="M35" i="67"/>
  <c r="U35" i="67"/>
  <c r="AC35" i="67"/>
  <c r="T35" i="41"/>
  <c r="AJ35" i="41"/>
  <c r="F35" i="68"/>
  <c r="N35" i="68"/>
  <c r="V35" i="68"/>
  <c r="AD35" i="68"/>
  <c r="L35" i="42"/>
  <c r="T35" i="42"/>
  <c r="AB35" i="42"/>
  <c r="AJ35" i="42"/>
  <c r="P35" i="43"/>
  <c r="P35" i="44"/>
  <c r="AF35" i="44"/>
  <c r="H35" i="45"/>
  <c r="P35" i="45"/>
  <c r="X35" i="45"/>
  <c r="AF35" i="45"/>
  <c r="F35" i="46"/>
  <c r="N35" i="46"/>
  <c r="V35" i="46"/>
  <c r="AD35" i="46"/>
  <c r="J35" i="69"/>
  <c r="R35" i="69"/>
  <c r="Z35" i="69"/>
  <c r="AH35" i="69"/>
  <c r="L35" i="47"/>
  <c r="T35" i="47"/>
  <c r="AB35" i="47"/>
  <c r="G35" i="48"/>
  <c r="W35" i="48"/>
  <c r="AE35" i="48"/>
  <c r="K35" i="49"/>
  <c r="S35" i="49"/>
  <c r="AA35" i="49"/>
  <c r="AI35" i="49"/>
  <c r="K35" i="50"/>
  <c r="S35" i="50"/>
  <c r="AA35" i="50"/>
  <c r="AI35" i="50"/>
  <c r="L35" i="51"/>
  <c r="T35" i="51"/>
  <c r="AB35" i="51"/>
  <c r="AJ35" i="51"/>
  <c r="L35" i="52"/>
  <c r="T35" i="52"/>
  <c r="AB35" i="52"/>
  <c r="AJ35" i="52"/>
  <c r="H35" i="70"/>
  <c r="P35" i="70"/>
  <c r="X35" i="70"/>
  <c r="AF35" i="70"/>
  <c r="G35" i="53"/>
  <c r="O35" i="53"/>
  <c r="W35" i="53"/>
  <c r="AE35" i="53"/>
  <c r="M35" i="54"/>
  <c r="U35" i="54"/>
  <c r="AC35" i="54"/>
  <c r="J35" i="55"/>
  <c r="R35" i="55"/>
  <c r="Z35" i="55"/>
  <c r="AH35" i="55"/>
  <c r="K35" i="56"/>
  <c r="S35" i="56"/>
  <c r="AA35" i="56"/>
  <c r="AI35" i="56"/>
  <c r="G35" i="57"/>
  <c r="O35" i="57"/>
  <c r="W35" i="57"/>
  <c r="AE35" i="57"/>
  <c r="M35" i="58"/>
  <c r="U35" i="58"/>
  <c r="AC35" i="58"/>
  <c r="I35" i="36"/>
  <c r="Q35" i="36"/>
  <c r="Q35" i="37"/>
  <c r="Y35" i="37"/>
  <c r="AG35" i="37"/>
  <c r="T35" i="38"/>
  <c r="AJ35" i="38"/>
  <c r="Q35" i="39"/>
  <c r="Y35" i="39"/>
  <c r="R35" i="40"/>
  <c r="F35" i="67"/>
  <c r="N35" i="67"/>
  <c r="V35" i="67"/>
  <c r="AD35" i="67"/>
  <c r="M35" i="41"/>
  <c r="U35" i="41"/>
  <c r="G35" i="68"/>
  <c r="O35" i="68"/>
  <c r="W35" i="68"/>
  <c r="AE35" i="68"/>
  <c r="U35" i="42"/>
  <c r="I35" i="43"/>
  <c r="Q35" i="43"/>
  <c r="Y35" i="43"/>
  <c r="AG35" i="43"/>
  <c r="I35" i="44"/>
  <c r="Q35" i="44"/>
  <c r="Y35" i="44"/>
  <c r="AG35" i="44"/>
  <c r="G35" i="46"/>
  <c r="O35" i="46"/>
  <c r="W35" i="46"/>
  <c r="AE35" i="46"/>
  <c r="K35" i="69"/>
  <c r="S35" i="69"/>
  <c r="AA35" i="69"/>
  <c r="AI35" i="69"/>
  <c r="M35" i="47"/>
  <c r="U35" i="47"/>
  <c r="AC35" i="47"/>
  <c r="AF35" i="48"/>
  <c r="L35" i="49"/>
  <c r="T35" i="49"/>
  <c r="AJ35" i="49"/>
  <c r="L35" i="50"/>
  <c r="T35" i="50"/>
  <c r="AB35" i="50"/>
  <c r="AJ35" i="50"/>
  <c r="M35" i="51"/>
  <c r="U35" i="51"/>
  <c r="AC35" i="51"/>
  <c r="M35" i="52"/>
  <c r="U35" i="52"/>
  <c r="AC35" i="52"/>
  <c r="I35" i="70"/>
  <c r="Q35" i="70"/>
  <c r="Y35" i="70"/>
  <c r="AG35" i="70"/>
  <c r="H35" i="53"/>
  <c r="P35" i="53"/>
  <c r="X35" i="53"/>
  <c r="AF35" i="53"/>
  <c r="F35" i="54"/>
  <c r="N35" i="54"/>
  <c r="V35" i="54"/>
  <c r="AD35" i="54"/>
  <c r="K35" i="55"/>
  <c r="S35" i="55"/>
  <c r="AI35" i="55"/>
  <c r="L35" i="56"/>
  <c r="T35" i="56"/>
  <c r="AB35" i="56"/>
  <c r="H35" i="57"/>
  <c r="P35" i="57"/>
  <c r="X35" i="57"/>
  <c r="AF35" i="57"/>
  <c r="F35" i="58"/>
  <c r="N35" i="58"/>
  <c r="V35" i="58"/>
  <c r="AD35" i="58"/>
  <c r="F35" i="47"/>
  <c r="V35" i="47"/>
  <c r="AD35" i="47"/>
  <c r="I35" i="48"/>
  <c r="Q35" i="48"/>
  <c r="Y35" i="48"/>
  <c r="AG35" i="48"/>
  <c r="F64" i="34"/>
  <c r="K35" i="37"/>
  <c r="F35" i="38"/>
  <c r="N35" i="38"/>
  <c r="V35" i="38"/>
  <c r="AD35" i="38"/>
  <c r="AB35" i="40"/>
  <c r="H35" i="67"/>
  <c r="P35" i="67"/>
  <c r="X35" i="67"/>
  <c r="AF35" i="67"/>
  <c r="G35" i="41"/>
  <c r="O35" i="41"/>
  <c r="W35" i="41"/>
  <c r="AE35" i="41"/>
  <c r="Q35" i="68"/>
  <c r="Y35" i="68"/>
  <c r="AG35" i="68"/>
  <c r="AE35" i="42"/>
  <c r="K35" i="43"/>
  <c r="S35" i="43"/>
  <c r="AA35" i="43"/>
  <c r="AI35" i="43"/>
  <c r="AI35" i="44"/>
  <c r="K35" i="45"/>
  <c r="S35" i="45"/>
  <c r="AA35" i="45"/>
  <c r="AI35" i="45"/>
  <c r="Q35" i="46"/>
  <c r="Y35" i="46"/>
  <c r="AG35" i="46"/>
  <c r="M35" i="69"/>
  <c r="U35" i="69"/>
  <c r="AC35" i="69"/>
  <c r="O35" i="47"/>
  <c r="AE35" i="47"/>
  <c r="J35" i="48"/>
  <c r="R35" i="48"/>
  <c r="Z35" i="48"/>
  <c r="AH35" i="48"/>
  <c r="F35" i="49"/>
  <c r="N35" i="49"/>
  <c r="V35" i="49"/>
  <c r="AD35" i="49"/>
  <c r="F35" i="50"/>
  <c r="N35" i="50"/>
  <c r="V35" i="50"/>
  <c r="AD35" i="50"/>
  <c r="G35" i="51"/>
  <c r="O35" i="51"/>
  <c r="AE35" i="51"/>
  <c r="G35" i="52"/>
  <c r="O35" i="52"/>
  <c r="W35" i="52"/>
  <c r="AE35" i="52"/>
  <c r="K35" i="70"/>
  <c r="S35" i="70"/>
  <c r="AA35" i="70"/>
  <c r="AI35" i="70"/>
  <c r="J35" i="53"/>
  <c r="R35" i="53"/>
  <c r="Z35" i="53"/>
  <c r="H35" i="54"/>
  <c r="P35" i="54"/>
  <c r="X35" i="54"/>
  <c r="AF35" i="54"/>
  <c r="M35" i="55"/>
  <c r="U35" i="55"/>
  <c r="AC35" i="55"/>
  <c r="F35" i="56"/>
  <c r="N35" i="56"/>
  <c r="V35" i="56"/>
  <c r="AD35" i="56"/>
  <c r="J35" i="57"/>
  <c r="R35" i="57"/>
  <c r="Z35" i="57"/>
  <c r="AH35" i="57"/>
  <c r="P35" i="58"/>
  <c r="X35" i="58"/>
  <c r="G5" i="35"/>
  <c r="H5" i="35" s="1"/>
  <c r="G4" i="35"/>
  <c r="H4" i="35" s="1"/>
  <c r="G3" i="35"/>
  <c r="H3" i="35" s="1"/>
  <c r="G2" i="35"/>
  <c r="H2" i="35" s="1"/>
  <c r="Q17" i="31"/>
  <c r="P17" i="31" s="1"/>
  <c r="Q16" i="31"/>
  <c r="P16" i="31" s="1"/>
  <c r="Q15" i="31"/>
  <c r="P15" i="31" s="1"/>
  <c r="Q14" i="31"/>
  <c r="P14" i="31" s="1"/>
  <c r="Q13" i="31"/>
  <c r="P13" i="31" s="1"/>
  <c r="Q12" i="31"/>
  <c r="P12" i="31" s="1"/>
  <c r="Q11" i="31"/>
  <c r="P11" i="31" s="1"/>
  <c r="Q10" i="31"/>
  <c r="P10" i="31" s="1"/>
  <c r="Q9" i="31"/>
  <c r="P9" i="31" s="1"/>
  <c r="Q8" i="31"/>
  <c r="P8" i="31" s="1"/>
  <c r="Q7" i="31"/>
  <c r="P7" i="31" s="1"/>
  <c r="Q6" i="31"/>
  <c r="P6" i="31" s="1"/>
  <c r="Q5" i="31"/>
  <c r="P5" i="31" s="1"/>
  <c r="Q4" i="31"/>
  <c r="P4" i="31" s="1"/>
  <c r="Q3" i="31"/>
  <c r="P3" i="31" s="1"/>
  <c r="U35" i="48"/>
  <c r="F6" i="46"/>
  <c r="Y35" i="50"/>
  <c r="F6" i="43"/>
  <c r="F6" i="36"/>
  <c r="F6" i="53"/>
  <c r="F6" i="68"/>
  <c r="F6" i="58"/>
  <c r="F6" i="39"/>
  <c r="F6" i="34"/>
  <c r="F6" i="55"/>
  <c r="F6" i="50"/>
  <c r="F6" i="37"/>
  <c r="F6" i="40"/>
  <c r="AF35" i="69"/>
  <c r="F30" i="42"/>
  <c r="F63" i="42" s="1"/>
  <c r="J30" i="54"/>
  <c r="I30" i="67"/>
  <c r="Q30" i="68"/>
  <c r="I30" i="68"/>
  <c r="G30" i="50"/>
  <c r="T30" i="36"/>
  <c r="M30" i="68"/>
  <c r="S30" i="44"/>
  <c r="N30" i="39"/>
  <c r="N30" i="34"/>
  <c r="AE35" i="49"/>
  <c r="F35" i="51"/>
  <c r="J35" i="51"/>
  <c r="AJ35" i="47"/>
  <c r="AI35" i="37"/>
  <c r="N15" i="71"/>
  <c r="N14" i="71"/>
  <c r="L17" i="71"/>
  <c r="M16" i="71" s="1"/>
  <c r="AE15" i="71"/>
  <c r="AD17" i="71"/>
  <c r="Y15" i="71"/>
  <c r="Z15" i="71" s="1"/>
  <c r="X17" i="71"/>
  <c r="S16" i="71"/>
  <c r="T16" i="71" s="1"/>
  <c r="R18" i="71"/>
  <c r="AG30" i="47"/>
  <c r="AI30" i="44"/>
  <c r="M53" i="60"/>
  <c r="F91" i="38" s="1"/>
  <c r="G30" i="49"/>
  <c r="K30" i="49"/>
  <c r="O30" i="49"/>
  <c r="W30" i="49"/>
  <c r="AE30" i="49"/>
  <c r="M133" i="60"/>
  <c r="F98" i="43" s="1"/>
  <c r="M48" i="60"/>
  <c r="F98" i="37" s="1"/>
  <c r="M204" i="60"/>
  <c r="AH35" i="53"/>
  <c r="AA35" i="37"/>
  <c r="M72" i="60"/>
  <c r="F98" i="39" s="1"/>
  <c r="AB30" i="49"/>
  <c r="AF30" i="49"/>
  <c r="I35" i="34"/>
  <c r="Q30" i="34"/>
  <c r="AE62" i="70"/>
  <c r="AI62" i="70"/>
  <c r="Z62" i="50"/>
  <c r="AI62" i="50"/>
  <c r="C2" i="38"/>
  <c r="C14" i="61"/>
  <c r="C8" i="61" s="1"/>
  <c r="B8" i="61" s="1"/>
  <c r="C2" i="53"/>
  <c r="C38" i="61"/>
  <c r="C11" i="61" s="1"/>
  <c r="B11" i="61" s="1"/>
  <c r="C2" i="48"/>
  <c r="C30" i="61"/>
  <c r="C10" i="61" s="1"/>
  <c r="B10" i="61" s="1"/>
  <c r="AJ35" i="56"/>
  <c r="M214" i="60"/>
  <c r="M166" i="60"/>
  <c r="M19" i="60"/>
  <c r="M303" i="60"/>
  <c r="F98" i="55" s="1"/>
  <c r="M93" i="60"/>
  <c r="F94" i="68" s="1"/>
  <c r="M208" i="60"/>
  <c r="F100" i="48" s="1"/>
  <c r="M224" i="60"/>
  <c r="M104" i="60"/>
  <c r="F93" i="41" s="1"/>
  <c r="M243" i="60"/>
  <c r="F99" i="51" s="1"/>
  <c r="M157" i="60"/>
  <c r="F98" i="45" s="1"/>
  <c r="M340" i="60"/>
  <c r="M331" i="60"/>
  <c r="F90" i="58" s="1"/>
  <c r="M325" i="60"/>
  <c r="M292" i="60"/>
  <c r="F99" i="54" s="1"/>
  <c r="M246" i="60"/>
  <c r="F90" i="52" s="1"/>
  <c r="M236" i="60"/>
  <c r="F92" i="51" s="1"/>
  <c r="M198" i="60"/>
  <c r="F90" i="48" s="1"/>
  <c r="M117" i="60"/>
  <c r="F94" i="42" s="1"/>
  <c r="M24" i="60"/>
  <c r="M218" i="60"/>
  <c r="F98" i="49" s="1"/>
  <c r="M49" i="60"/>
  <c r="F99" i="37" s="1"/>
  <c r="M29" i="60"/>
  <c r="M256" i="60"/>
  <c r="F100" i="52" s="1"/>
  <c r="M67" i="60"/>
  <c r="F93" i="39" s="1"/>
  <c r="M293" i="60"/>
  <c r="F100" i="54" s="1"/>
  <c r="M33" i="60"/>
  <c r="F95" i="36" s="1"/>
  <c r="M109" i="60"/>
  <c r="F98" i="41" s="1"/>
  <c r="M128" i="60"/>
  <c r="F93" i="43" s="1"/>
  <c r="M92" i="60"/>
  <c r="F93" i="68" s="1"/>
  <c r="M86" i="60"/>
  <c r="AI35" i="52"/>
  <c r="AA64" i="51"/>
  <c r="AI62" i="42"/>
  <c r="AC62" i="58"/>
  <c r="M64" i="55"/>
  <c r="L35" i="44"/>
  <c r="X35" i="44"/>
  <c r="AJ35" i="44"/>
  <c r="M46" i="60"/>
  <c r="F96" i="37" s="1"/>
  <c r="M31" i="60"/>
  <c r="F93" i="36" s="1"/>
  <c r="AH35" i="70"/>
  <c r="O62" i="52"/>
  <c r="W35" i="51"/>
  <c r="AA35" i="51"/>
  <c r="AC64" i="47"/>
  <c r="G64" i="42"/>
  <c r="M175" i="60"/>
  <c r="F91" i="69" s="1"/>
  <c r="AI35" i="65"/>
  <c r="AC35" i="57"/>
  <c r="AG35" i="57"/>
  <c r="AA35" i="55"/>
  <c r="AE35" i="55"/>
  <c r="AC62" i="55"/>
  <c r="AG62" i="55"/>
  <c r="X62" i="54"/>
  <c r="Q64" i="53"/>
  <c r="K62" i="50"/>
  <c r="O62" i="50"/>
  <c r="W62" i="50"/>
  <c r="AE62" i="50"/>
  <c r="S30" i="49"/>
  <c r="AA30" i="49"/>
  <c r="H30" i="49"/>
  <c r="AE62" i="42"/>
  <c r="S62" i="42"/>
  <c r="I62" i="41"/>
  <c r="M62" i="41"/>
  <c r="Y62" i="41"/>
  <c r="AC62" i="41"/>
  <c r="AG62" i="41"/>
  <c r="AB64" i="41"/>
  <c r="V35" i="34"/>
  <c r="F35" i="34"/>
  <c r="V30" i="34"/>
  <c r="X62" i="67"/>
  <c r="M337" i="60"/>
  <c r="F96" i="58" s="1"/>
  <c r="M328" i="60"/>
  <c r="F99" i="57" s="1"/>
  <c r="M319" i="60"/>
  <c r="M304" i="60"/>
  <c r="F99" i="55" s="1"/>
  <c r="M295" i="60"/>
  <c r="F90" i="55" s="1"/>
  <c r="M289" i="60"/>
  <c r="M275" i="60"/>
  <c r="M248" i="60"/>
  <c r="F92" i="52" s="1"/>
  <c r="M228" i="60"/>
  <c r="M186" i="60"/>
  <c r="M163" i="60"/>
  <c r="F92" i="46" s="1"/>
  <c r="M153" i="60"/>
  <c r="M149" i="60"/>
  <c r="F90" i="45" s="1"/>
  <c r="M125" i="60"/>
  <c r="F90" i="43" s="1"/>
  <c r="M82" i="60"/>
  <c r="M58" i="60"/>
  <c r="F96" i="38" s="1"/>
  <c r="M34" i="60"/>
  <c r="F96" i="36" s="1"/>
  <c r="G62" i="58"/>
  <c r="AE62" i="58"/>
  <c r="E11" i="57"/>
  <c r="E37" i="56"/>
  <c r="Y64" i="56"/>
  <c r="J62" i="56"/>
  <c r="AH62" i="56"/>
  <c r="O64" i="56"/>
  <c r="AI64" i="56"/>
  <c r="AD62" i="55"/>
  <c r="M62" i="55"/>
  <c r="Q64" i="52"/>
  <c r="AC62" i="52"/>
  <c r="AD62" i="49"/>
  <c r="N30" i="49"/>
  <c r="R30" i="49"/>
  <c r="Z30" i="49"/>
  <c r="P64" i="43"/>
  <c r="M62" i="42"/>
  <c r="AB62" i="41"/>
  <c r="R62" i="40"/>
  <c r="O64" i="37"/>
  <c r="H62" i="36"/>
  <c r="R30" i="34"/>
  <c r="J30" i="34"/>
  <c r="F30" i="34"/>
  <c r="AA30" i="34"/>
  <c r="J35" i="34"/>
  <c r="Z30" i="34"/>
  <c r="V62" i="67"/>
  <c r="M89" i="60"/>
  <c r="F90" i="68" s="1"/>
  <c r="M259" i="60"/>
  <c r="M189" i="60"/>
  <c r="M62" i="58"/>
  <c r="Q64" i="58"/>
  <c r="U62" i="58"/>
  <c r="Y62" i="58"/>
  <c r="AC64" i="58"/>
  <c r="AG62" i="58"/>
  <c r="R64" i="58"/>
  <c r="AD64" i="58"/>
  <c r="M62" i="57"/>
  <c r="E32" i="55"/>
  <c r="E45" i="70"/>
  <c r="O64" i="52"/>
  <c r="N62" i="51"/>
  <c r="AH62" i="51"/>
  <c r="AA64" i="50"/>
  <c r="Y30" i="49"/>
  <c r="AC30" i="49"/>
  <c r="AG30" i="49"/>
  <c r="L62" i="69"/>
  <c r="P62" i="69"/>
  <c r="AD64" i="46"/>
  <c r="E45" i="44"/>
  <c r="I62" i="44"/>
  <c r="E9" i="43"/>
  <c r="M62" i="43"/>
  <c r="E33" i="42"/>
  <c r="AJ62" i="41"/>
  <c r="P62" i="41"/>
  <c r="X62" i="41"/>
  <c r="L64" i="41"/>
  <c r="F63" i="68"/>
  <c r="G63" i="68" s="1"/>
  <c r="E39" i="68"/>
  <c r="G62" i="68"/>
  <c r="H64" i="68"/>
  <c r="T64" i="68"/>
  <c r="AD62" i="68"/>
  <c r="AF62" i="40"/>
  <c r="AG62" i="39"/>
  <c r="X64" i="38"/>
  <c r="X64" i="37"/>
  <c r="X35" i="34"/>
  <c r="X30" i="34"/>
  <c r="H30" i="34"/>
  <c r="E9" i="67"/>
  <c r="M52" i="60"/>
  <c r="M317" i="60"/>
  <c r="F100" i="56" s="1"/>
  <c r="M312" i="60"/>
  <c r="F95" i="56" s="1"/>
  <c r="M322" i="60"/>
  <c r="M98" i="60"/>
  <c r="F99" i="68" s="1"/>
  <c r="M274" i="60"/>
  <c r="F93" i="53" s="1"/>
  <c r="M114" i="60"/>
  <c r="F91" i="42" s="1"/>
  <c r="M66" i="60"/>
  <c r="F92" i="39" s="1"/>
  <c r="M9" i="60"/>
  <c r="F95" i="67" s="1"/>
  <c r="M284" i="60"/>
  <c r="M339" i="60"/>
  <c r="F98" i="58" s="1"/>
  <c r="M310" i="60"/>
  <c r="M291" i="60"/>
  <c r="M272" i="60"/>
  <c r="F91" i="53" s="1"/>
  <c r="M244" i="60"/>
  <c r="M235" i="60"/>
  <c r="M225" i="60"/>
  <c r="M220" i="60"/>
  <c r="F100" i="49" s="1"/>
  <c r="M191" i="60"/>
  <c r="M187" i="60"/>
  <c r="M169" i="60"/>
  <c r="F98" i="46" s="1"/>
  <c r="M154" i="60"/>
  <c r="F95" i="45" s="1"/>
  <c r="M145" i="60"/>
  <c r="F98" i="44" s="1"/>
  <c r="M140" i="60"/>
  <c r="M135" i="60"/>
  <c r="F100" i="43" s="1"/>
  <c r="M130" i="60"/>
  <c r="F95" i="43" s="1"/>
  <c r="M126" i="60"/>
  <c r="F91" i="43" s="1"/>
  <c r="M121" i="60"/>
  <c r="F98" i="42" s="1"/>
  <c r="M111" i="60"/>
  <c r="M106" i="60"/>
  <c r="M102" i="60"/>
  <c r="F91" i="41" s="1"/>
  <c r="M84" i="60"/>
  <c r="M79" i="60"/>
  <c r="M69" i="60"/>
  <c r="F95" i="39" s="1"/>
  <c r="M65" i="60"/>
  <c r="F91" i="39" s="1"/>
  <c r="M50" i="60"/>
  <c r="M45" i="60"/>
  <c r="F95" i="37" s="1"/>
  <c r="M36" i="60"/>
  <c r="F98" i="36" s="1"/>
  <c r="M13" i="60"/>
  <c r="F99" i="67" s="1"/>
  <c r="M174" i="60"/>
  <c r="F90" i="69" s="1"/>
  <c r="M261" i="60"/>
  <c r="M26" i="60"/>
  <c r="W35" i="65"/>
  <c r="E23" i="57"/>
  <c r="AE62" i="56"/>
  <c r="AB62" i="56"/>
  <c r="AJ62" i="56"/>
  <c r="P64" i="55"/>
  <c r="I62" i="54"/>
  <c r="AC62" i="54"/>
  <c r="E9" i="53"/>
  <c r="U62" i="53"/>
  <c r="Y62" i="53"/>
  <c r="AG62" i="53"/>
  <c r="M62" i="53"/>
  <c r="K62" i="70"/>
  <c r="H64" i="70"/>
  <c r="P62" i="70"/>
  <c r="AB64" i="70"/>
  <c r="AJ62" i="70"/>
  <c r="AA64" i="70"/>
  <c r="Y64" i="70"/>
  <c r="Y62" i="70"/>
  <c r="E15" i="52"/>
  <c r="AB62" i="52"/>
  <c r="J62" i="52"/>
  <c r="AH62" i="52"/>
  <c r="M64" i="52"/>
  <c r="E40" i="51"/>
  <c r="F62" i="51"/>
  <c r="Q64" i="51"/>
  <c r="Q35" i="50"/>
  <c r="E11" i="50"/>
  <c r="T64" i="50"/>
  <c r="X64" i="50"/>
  <c r="AF64" i="50"/>
  <c r="H62" i="50"/>
  <c r="L62" i="50"/>
  <c r="P62" i="50"/>
  <c r="AB62" i="50"/>
  <c r="AF62" i="50"/>
  <c r="Y62" i="50"/>
  <c r="M30" i="49"/>
  <c r="Q30" i="49"/>
  <c r="U30" i="49"/>
  <c r="F30" i="49"/>
  <c r="F63" i="49" s="1"/>
  <c r="J30" i="49"/>
  <c r="AD30" i="49"/>
  <c r="AH30" i="49"/>
  <c r="E9" i="48"/>
  <c r="AG62" i="48"/>
  <c r="F62" i="48"/>
  <c r="H62" i="47"/>
  <c r="L62" i="47"/>
  <c r="P62" i="47"/>
  <c r="AB62" i="47"/>
  <c r="AF62" i="47"/>
  <c r="F62" i="47"/>
  <c r="N62" i="47"/>
  <c r="R62" i="47"/>
  <c r="Z62" i="47"/>
  <c r="AH64" i="47"/>
  <c r="I64" i="69"/>
  <c r="T64" i="46"/>
  <c r="P64" i="45"/>
  <c r="I62" i="45"/>
  <c r="H30" i="43"/>
  <c r="M21" i="42"/>
  <c r="M64" i="42" s="1"/>
  <c r="U62" i="42"/>
  <c r="W62" i="41"/>
  <c r="S62" i="41"/>
  <c r="M64" i="68"/>
  <c r="AD62" i="40"/>
  <c r="P62" i="37"/>
  <c r="T64" i="37"/>
  <c r="X30" i="36"/>
  <c r="V62" i="36"/>
  <c r="G62" i="36"/>
  <c r="W35" i="34"/>
  <c r="O35" i="34"/>
  <c r="G35" i="34"/>
  <c r="K30" i="34"/>
  <c r="AG62" i="34"/>
  <c r="AC62" i="34"/>
  <c r="AH35" i="34"/>
  <c r="AH30" i="34"/>
  <c r="AD30" i="34"/>
  <c r="AE62" i="67"/>
  <c r="AF62" i="67"/>
  <c r="AJ62" i="67"/>
  <c r="M21" i="60"/>
  <c r="M17" i="60"/>
  <c r="F91" i="34" s="1"/>
  <c r="M177" i="60"/>
  <c r="F93" i="69" s="1"/>
  <c r="U64" i="58"/>
  <c r="Y64" i="58"/>
  <c r="E46" i="58"/>
  <c r="T62" i="58"/>
  <c r="AG64" i="58"/>
  <c r="Q62" i="58"/>
  <c r="I64" i="58"/>
  <c r="E26" i="57"/>
  <c r="L64" i="57"/>
  <c r="I64" i="57"/>
  <c r="F64" i="57"/>
  <c r="W62" i="56"/>
  <c r="O62" i="56"/>
  <c r="AA62" i="56"/>
  <c r="AI62" i="56"/>
  <c r="E18" i="56"/>
  <c r="T64" i="56"/>
  <c r="Q62" i="56"/>
  <c r="J64" i="56"/>
  <c r="T62" i="55"/>
  <c r="E8" i="55"/>
  <c r="P62" i="55"/>
  <c r="E15" i="54"/>
  <c r="N64" i="54"/>
  <c r="V64" i="54"/>
  <c r="AH64" i="54"/>
  <c r="V62" i="54"/>
  <c r="AD62" i="54"/>
  <c r="AH62" i="54"/>
  <c r="G62" i="54"/>
  <c r="K62" i="54"/>
  <c r="O62" i="54"/>
  <c r="W62" i="54"/>
  <c r="AA62" i="54"/>
  <c r="H64" i="54"/>
  <c r="L62" i="54"/>
  <c r="M64" i="54"/>
  <c r="Y64" i="54"/>
  <c r="M62" i="54"/>
  <c r="E19" i="53"/>
  <c r="H62" i="53"/>
  <c r="AB62" i="53"/>
  <c r="R62" i="53"/>
  <c r="W64" i="53"/>
  <c r="X64" i="70"/>
  <c r="L62" i="70"/>
  <c r="T62" i="70"/>
  <c r="X62" i="70"/>
  <c r="AJ64" i="70"/>
  <c r="E9" i="70"/>
  <c r="H62" i="70"/>
  <c r="E45" i="52"/>
  <c r="U62" i="52"/>
  <c r="AE64" i="52"/>
  <c r="S62" i="50"/>
  <c r="L62" i="49"/>
  <c r="E11" i="49"/>
  <c r="O64" i="49"/>
  <c r="AA64" i="49"/>
  <c r="AI64" i="49"/>
  <c r="I64" i="49"/>
  <c r="E45" i="48"/>
  <c r="Q64" i="48"/>
  <c r="Y64" i="48"/>
  <c r="I62" i="48"/>
  <c r="M62" i="48"/>
  <c r="U62" i="48"/>
  <c r="G62" i="48"/>
  <c r="K62" i="48"/>
  <c r="O62" i="48"/>
  <c r="W62" i="48"/>
  <c r="AA62" i="48"/>
  <c r="AF64" i="47"/>
  <c r="L64" i="47"/>
  <c r="E28" i="47"/>
  <c r="M64" i="47"/>
  <c r="U64" i="47"/>
  <c r="U62" i="47"/>
  <c r="AC62" i="47"/>
  <c r="S64" i="47"/>
  <c r="AA64" i="47"/>
  <c r="AA62" i="69"/>
  <c r="AI62" i="69"/>
  <c r="O62" i="69"/>
  <c r="T64" i="69"/>
  <c r="AB64" i="69"/>
  <c r="J64" i="69"/>
  <c r="Q62" i="46"/>
  <c r="U62" i="46"/>
  <c r="Y62" i="46"/>
  <c r="AC62" i="46"/>
  <c r="L62" i="46"/>
  <c r="AJ62" i="46"/>
  <c r="Z62" i="46"/>
  <c r="F62" i="45"/>
  <c r="R62" i="45"/>
  <c r="Z62" i="45"/>
  <c r="AD62" i="45"/>
  <c r="E19" i="45"/>
  <c r="L62" i="45"/>
  <c r="T62" i="45"/>
  <c r="AF64" i="45"/>
  <c r="Y62" i="45"/>
  <c r="N62" i="44"/>
  <c r="E46" i="44"/>
  <c r="M64" i="44"/>
  <c r="Q64" i="44"/>
  <c r="AC64" i="44"/>
  <c r="AG64" i="44"/>
  <c r="Q62" i="44"/>
  <c r="AG62" i="44"/>
  <c r="K62" i="44"/>
  <c r="W62" i="44"/>
  <c r="T62" i="43"/>
  <c r="Y64" i="43"/>
  <c r="J30" i="43"/>
  <c r="N30" i="43"/>
  <c r="E10" i="43"/>
  <c r="G62" i="43"/>
  <c r="O62" i="43"/>
  <c r="AI62" i="43"/>
  <c r="Y62" i="43"/>
  <c r="AC62" i="43"/>
  <c r="L30" i="43"/>
  <c r="AA62" i="42"/>
  <c r="E12" i="42"/>
  <c r="I62" i="42"/>
  <c r="I30" i="41"/>
  <c r="E40" i="41"/>
  <c r="R62" i="41"/>
  <c r="AD62" i="41"/>
  <c r="H62" i="68"/>
  <c r="AE62" i="68"/>
  <c r="M62" i="68"/>
  <c r="U64" i="68"/>
  <c r="AC62" i="68"/>
  <c r="E32" i="68"/>
  <c r="E26" i="68"/>
  <c r="X64" i="68"/>
  <c r="P62" i="68"/>
  <c r="AF62" i="68"/>
  <c r="K64" i="68"/>
  <c r="E38" i="40"/>
  <c r="Q64" i="40"/>
  <c r="I62" i="40"/>
  <c r="Q62" i="40"/>
  <c r="U62" i="40"/>
  <c r="Y62" i="40"/>
  <c r="G62" i="40"/>
  <c r="S62" i="40"/>
  <c r="AA62" i="40"/>
  <c r="E20" i="39"/>
  <c r="N62" i="39"/>
  <c r="V62" i="39"/>
  <c r="Z62" i="39"/>
  <c r="O62" i="39"/>
  <c r="AJ62" i="39"/>
  <c r="E43" i="38"/>
  <c r="AG64" i="38"/>
  <c r="AB62" i="37"/>
  <c r="AF62" i="37"/>
  <c r="AJ62" i="37"/>
  <c r="I62" i="37"/>
  <c r="Q62" i="37"/>
  <c r="U62" i="37"/>
  <c r="AJ64" i="37"/>
  <c r="E28" i="36"/>
  <c r="Z62" i="36"/>
  <c r="L62" i="36"/>
  <c r="Y64" i="34"/>
  <c r="AC35" i="34"/>
  <c r="Q35" i="34"/>
  <c r="AC30" i="34"/>
  <c r="I30" i="34"/>
  <c r="AA62" i="34"/>
  <c r="O64" i="34"/>
  <c r="K64" i="34"/>
  <c r="R62" i="34"/>
  <c r="AD64" i="34"/>
  <c r="N64" i="34"/>
  <c r="AD62" i="34"/>
  <c r="E42" i="67"/>
  <c r="U64" i="67"/>
  <c r="AC64" i="67"/>
  <c r="AG64" i="67"/>
  <c r="I62" i="67"/>
  <c r="M62" i="67"/>
  <c r="Q62" i="67"/>
  <c r="U62" i="67"/>
  <c r="AC62" i="67"/>
  <c r="AG62" i="67"/>
  <c r="M7" i="60"/>
  <c r="M90" i="60"/>
  <c r="M94" i="60"/>
  <c r="F95" i="68" s="1"/>
  <c r="M180" i="60"/>
  <c r="F96" i="69" s="1"/>
  <c r="AJ35" i="65"/>
  <c r="E37" i="58"/>
  <c r="S62" i="58"/>
  <c r="W62" i="58"/>
  <c r="K62" i="58"/>
  <c r="E13" i="58"/>
  <c r="F62" i="58"/>
  <c r="R62" i="58"/>
  <c r="AD62" i="58"/>
  <c r="H62" i="58"/>
  <c r="L62" i="58"/>
  <c r="P62" i="58"/>
  <c r="T64" i="58"/>
  <c r="AF62" i="58"/>
  <c r="AJ64" i="58"/>
  <c r="E42" i="58"/>
  <c r="O62" i="58"/>
  <c r="F64" i="58"/>
  <c r="E37" i="57"/>
  <c r="AI64" i="57"/>
  <c r="Z62" i="57"/>
  <c r="Z64" i="57"/>
  <c r="S62" i="57"/>
  <c r="AH64" i="57"/>
  <c r="E16" i="57"/>
  <c r="G62" i="57"/>
  <c r="K62" i="57"/>
  <c r="O62" i="57"/>
  <c r="W62" i="57"/>
  <c r="AA62" i="57"/>
  <c r="AE62" i="57"/>
  <c r="AI62" i="57"/>
  <c r="X62" i="57"/>
  <c r="AF64" i="57"/>
  <c r="N64" i="57"/>
  <c r="R64" i="57"/>
  <c r="U64" i="56"/>
  <c r="E24" i="56"/>
  <c r="H64" i="56"/>
  <c r="E12" i="56"/>
  <c r="M62" i="56"/>
  <c r="U62" i="56"/>
  <c r="AG62" i="56"/>
  <c r="F64" i="56"/>
  <c r="N62" i="56"/>
  <c r="V64" i="56"/>
  <c r="Z64" i="56"/>
  <c r="AD62" i="56"/>
  <c r="AH64" i="56"/>
  <c r="L62" i="56"/>
  <c r="P64" i="56"/>
  <c r="AB64" i="56"/>
  <c r="Q64" i="56"/>
  <c r="AG64" i="56"/>
  <c r="E14" i="55"/>
  <c r="F62" i="55"/>
  <c r="J62" i="55"/>
  <c r="N62" i="55"/>
  <c r="V62" i="55"/>
  <c r="L21" i="54"/>
  <c r="L64" i="54" s="1"/>
  <c r="T62" i="54"/>
  <c r="AB64" i="54"/>
  <c r="AB62" i="54"/>
  <c r="AF64" i="54"/>
  <c r="W64" i="54"/>
  <c r="AF62" i="54"/>
  <c r="T64" i="54"/>
  <c r="E12" i="53"/>
  <c r="E10" i="53"/>
  <c r="AJ64" i="53"/>
  <c r="AI62" i="53"/>
  <c r="AA62" i="53"/>
  <c r="R64" i="53"/>
  <c r="W62" i="53"/>
  <c r="E24" i="53"/>
  <c r="E26" i="53"/>
  <c r="O62" i="53"/>
  <c r="AE62" i="53"/>
  <c r="Q62" i="53"/>
  <c r="O30" i="53"/>
  <c r="K64" i="53"/>
  <c r="AA64" i="53"/>
  <c r="E33" i="70"/>
  <c r="AF64" i="70"/>
  <c r="E42" i="70"/>
  <c r="J62" i="70"/>
  <c r="O64" i="70"/>
  <c r="J30" i="70"/>
  <c r="N30" i="70"/>
  <c r="AF62" i="70"/>
  <c r="L64" i="70"/>
  <c r="Z64" i="70"/>
  <c r="AC62" i="70"/>
  <c r="T64" i="70"/>
  <c r="L30" i="70"/>
  <c r="AI64" i="52"/>
  <c r="X64" i="52"/>
  <c r="S62" i="52"/>
  <c r="E33" i="52"/>
  <c r="K62" i="52"/>
  <c r="AA62" i="52"/>
  <c r="AE62" i="52"/>
  <c r="AI62" i="52"/>
  <c r="Y62" i="52"/>
  <c r="G64" i="52"/>
  <c r="S64" i="52"/>
  <c r="W64" i="52"/>
  <c r="AJ64" i="51"/>
  <c r="E10" i="51"/>
  <c r="E15" i="51"/>
  <c r="U62" i="51"/>
  <c r="Y62" i="51"/>
  <c r="AG62" i="51"/>
  <c r="G64" i="51"/>
  <c r="S62" i="51"/>
  <c r="AE62" i="51"/>
  <c r="H64" i="51"/>
  <c r="J62" i="51"/>
  <c r="R62" i="51"/>
  <c r="Z62" i="51"/>
  <c r="E14" i="50"/>
  <c r="E13" i="50"/>
  <c r="U64" i="50"/>
  <c r="I62" i="50"/>
  <c r="J62" i="50"/>
  <c r="N64" i="50"/>
  <c r="V64" i="50"/>
  <c r="AD64" i="50"/>
  <c r="G64" i="50"/>
  <c r="E32" i="50"/>
  <c r="O64" i="50"/>
  <c r="E12" i="50"/>
  <c r="E15" i="50"/>
  <c r="X62" i="50"/>
  <c r="H64" i="50"/>
  <c r="AB64" i="50"/>
  <c r="AH35" i="49"/>
  <c r="E8" i="49"/>
  <c r="T64" i="49"/>
  <c r="AF64" i="49"/>
  <c r="H62" i="49"/>
  <c r="P62" i="49"/>
  <c r="T62" i="49"/>
  <c r="X62" i="49"/>
  <c r="AF62" i="49"/>
  <c r="N62" i="49"/>
  <c r="R62" i="49"/>
  <c r="V62" i="49"/>
  <c r="AH62" i="49"/>
  <c r="AH64" i="49"/>
  <c r="K64" i="48"/>
  <c r="AA64" i="48"/>
  <c r="S62" i="48"/>
  <c r="L64" i="48"/>
  <c r="O64" i="48"/>
  <c r="E19" i="47"/>
  <c r="J30" i="47"/>
  <c r="V30" i="47"/>
  <c r="Q64" i="69"/>
  <c r="Y64" i="69"/>
  <c r="Q62" i="69"/>
  <c r="U62" i="69"/>
  <c r="Y62" i="69"/>
  <c r="AC62" i="69"/>
  <c r="AG62" i="69"/>
  <c r="AD64" i="69"/>
  <c r="Z64" i="69"/>
  <c r="E29" i="69"/>
  <c r="S62" i="69"/>
  <c r="W62" i="69"/>
  <c r="AG64" i="69"/>
  <c r="J64" i="46"/>
  <c r="V64" i="46"/>
  <c r="Z64" i="46"/>
  <c r="F63" i="46"/>
  <c r="AD62" i="46"/>
  <c r="H62" i="46"/>
  <c r="T62" i="46"/>
  <c r="X62" i="46"/>
  <c r="AJ64" i="46"/>
  <c r="X62" i="45"/>
  <c r="T64" i="45"/>
  <c r="X64" i="45"/>
  <c r="M62" i="45"/>
  <c r="E14" i="45"/>
  <c r="J64" i="45"/>
  <c r="AH64" i="45"/>
  <c r="O62" i="45"/>
  <c r="S62" i="45"/>
  <c r="W62" i="45"/>
  <c r="P62" i="45"/>
  <c r="AB64" i="45"/>
  <c r="AC62" i="44"/>
  <c r="E19" i="44"/>
  <c r="H62" i="44"/>
  <c r="AF62" i="44"/>
  <c r="G64" i="44"/>
  <c r="K64" i="44"/>
  <c r="W64" i="44"/>
  <c r="AA64" i="44"/>
  <c r="AE64" i="44"/>
  <c r="X64" i="44"/>
  <c r="E25" i="43"/>
  <c r="I62" i="43"/>
  <c r="AG62" i="43"/>
  <c r="H62" i="43"/>
  <c r="P62" i="43"/>
  <c r="AJ62" i="43"/>
  <c r="AA64" i="43"/>
  <c r="K62" i="43"/>
  <c r="O64" i="43"/>
  <c r="S64" i="43"/>
  <c r="W62" i="43"/>
  <c r="E18" i="43"/>
  <c r="R62" i="43"/>
  <c r="AC35" i="42"/>
  <c r="AG35" i="42"/>
  <c r="I64" i="42"/>
  <c r="U64" i="42"/>
  <c r="AC64" i="42"/>
  <c r="AG64" i="42"/>
  <c r="E43" i="42"/>
  <c r="T62" i="42"/>
  <c r="AB62" i="42"/>
  <c r="R62" i="42"/>
  <c r="Q62" i="42"/>
  <c r="G62" i="42"/>
  <c r="K62" i="42"/>
  <c r="I64" i="41"/>
  <c r="AG64" i="41"/>
  <c r="E16" i="41"/>
  <c r="O62" i="41"/>
  <c r="AA64" i="41"/>
  <c r="AI62" i="41"/>
  <c r="H30" i="41"/>
  <c r="P30" i="41"/>
  <c r="P64" i="41"/>
  <c r="AJ64" i="41"/>
  <c r="U62" i="68"/>
  <c r="Z62" i="68"/>
  <c r="AH62" i="68"/>
  <c r="AB64" i="68"/>
  <c r="AF64" i="68"/>
  <c r="AH64" i="68"/>
  <c r="E46" i="68"/>
  <c r="AI64" i="68"/>
  <c r="S62" i="68"/>
  <c r="R62" i="68"/>
  <c r="Z62" i="40"/>
  <c r="W64" i="39"/>
  <c r="E15" i="39"/>
  <c r="G62" i="39"/>
  <c r="S62" i="39"/>
  <c r="E37" i="39"/>
  <c r="AE62" i="39"/>
  <c r="R62" i="39"/>
  <c r="AD62" i="39"/>
  <c r="Y64" i="38"/>
  <c r="AF64" i="38"/>
  <c r="E29" i="38"/>
  <c r="E13" i="38"/>
  <c r="K64" i="38"/>
  <c r="G62" i="38"/>
  <c r="O62" i="38"/>
  <c r="S62" i="38"/>
  <c r="W62" i="38"/>
  <c r="M62" i="38"/>
  <c r="V64" i="38"/>
  <c r="E8" i="38"/>
  <c r="P62" i="38"/>
  <c r="T62" i="38"/>
  <c r="AF62" i="38"/>
  <c r="W64" i="37"/>
  <c r="AA62" i="37"/>
  <c r="M30" i="37"/>
  <c r="E13" i="37"/>
  <c r="M62" i="37"/>
  <c r="Q64" i="37"/>
  <c r="Y62" i="37"/>
  <c r="AC62" i="37"/>
  <c r="AG62" i="37"/>
  <c r="N64" i="37"/>
  <c r="G30" i="37"/>
  <c r="K30" i="37"/>
  <c r="S30" i="37"/>
  <c r="W30" i="37"/>
  <c r="E16" i="36"/>
  <c r="AE62" i="36"/>
  <c r="AB64" i="36"/>
  <c r="Q64" i="36"/>
  <c r="AD64" i="36"/>
  <c r="AD62" i="36"/>
  <c r="V64" i="36"/>
  <c r="Y30" i="34"/>
  <c r="M35" i="34"/>
  <c r="AG30" i="34"/>
  <c r="M30" i="34"/>
  <c r="AI35" i="34"/>
  <c r="AE35" i="34"/>
  <c r="AA35" i="34"/>
  <c r="S35" i="34"/>
  <c r="K35" i="34"/>
  <c r="AE30" i="34"/>
  <c r="G30" i="34"/>
  <c r="L62" i="34"/>
  <c r="Y35" i="34"/>
  <c r="U35" i="34"/>
  <c r="U30" i="34"/>
  <c r="E18" i="34"/>
  <c r="E8" i="34"/>
  <c r="AC64" i="34"/>
  <c r="H30" i="67"/>
  <c r="P62" i="67"/>
  <c r="AB62" i="67"/>
  <c r="R64" i="67"/>
  <c r="G228" i="63"/>
  <c r="H252" i="63"/>
  <c r="AG35" i="65"/>
  <c r="I227" i="63"/>
  <c r="I244" i="63"/>
  <c r="I250" i="63"/>
  <c r="G257" i="63"/>
  <c r="H245" i="63"/>
  <c r="I233" i="63"/>
  <c r="I235" i="63"/>
  <c r="I239" i="63"/>
  <c r="I253" i="63"/>
  <c r="I257" i="63"/>
  <c r="F236" i="63"/>
  <c r="G256" i="63"/>
  <c r="I242" i="63"/>
  <c r="F247" i="63"/>
  <c r="G229" i="63"/>
  <c r="G235" i="63"/>
  <c r="G237" i="63"/>
  <c r="G243" i="63"/>
  <c r="H230" i="63"/>
  <c r="H232" i="63"/>
  <c r="H234" i="63"/>
  <c r="H236" i="63"/>
  <c r="H238" i="63"/>
  <c r="H242" i="63"/>
  <c r="H244" i="63"/>
  <c r="H246" i="63"/>
  <c r="H250" i="63"/>
  <c r="I228" i="63"/>
  <c r="I232" i="63"/>
  <c r="I234" i="63"/>
  <c r="I236" i="63"/>
  <c r="H227" i="63"/>
  <c r="G254" i="63"/>
  <c r="G251" i="63"/>
  <c r="G250" i="63"/>
  <c r="G249" i="63"/>
  <c r="G248" i="63"/>
  <c r="G247" i="63"/>
  <c r="G246" i="63"/>
  <c r="G244" i="63"/>
  <c r="G242" i="63"/>
  <c r="G241" i="63"/>
  <c r="G240" i="63"/>
  <c r="G232" i="63"/>
  <c r="G231" i="63"/>
  <c r="G230" i="63"/>
  <c r="G227" i="63"/>
  <c r="F243" i="63"/>
  <c r="F232" i="63"/>
  <c r="F230" i="63"/>
  <c r="F228" i="63"/>
  <c r="F227" i="63"/>
  <c r="I238" i="63"/>
  <c r="I240" i="63"/>
  <c r="I246" i="63"/>
  <c r="I248" i="63"/>
  <c r="I252" i="63"/>
  <c r="I256" i="63"/>
  <c r="I237" i="63"/>
  <c r="H226" i="63"/>
  <c r="I226" i="63"/>
  <c r="AF35" i="65"/>
  <c r="AL35" i="65"/>
  <c r="O35" i="65"/>
  <c r="AE64" i="58"/>
  <c r="E8" i="58"/>
  <c r="E11" i="58"/>
  <c r="AB62" i="58"/>
  <c r="V62" i="58"/>
  <c r="W21" i="58"/>
  <c r="E19" i="58"/>
  <c r="E29" i="58"/>
  <c r="X62" i="58"/>
  <c r="AJ62" i="58"/>
  <c r="E28" i="58"/>
  <c r="E20" i="58"/>
  <c r="E18" i="58"/>
  <c r="E40" i="58"/>
  <c r="AH62" i="58"/>
  <c r="AB64" i="58"/>
  <c r="E32" i="58"/>
  <c r="E14" i="58"/>
  <c r="AA62" i="58"/>
  <c r="M64" i="58"/>
  <c r="X64" i="58"/>
  <c r="G35" i="58"/>
  <c r="K64" i="58"/>
  <c r="AA64" i="58"/>
  <c r="P64" i="58"/>
  <c r="I62" i="58"/>
  <c r="E25" i="58"/>
  <c r="J64" i="58"/>
  <c r="N62" i="58"/>
  <c r="V64" i="58"/>
  <c r="Z62" i="58"/>
  <c r="AH64" i="58"/>
  <c r="G64" i="58"/>
  <c r="H64" i="57"/>
  <c r="E19" i="57"/>
  <c r="E32" i="57"/>
  <c r="X64" i="57"/>
  <c r="G64" i="57"/>
  <c r="S64" i="57"/>
  <c r="W64" i="57"/>
  <c r="AA64" i="57"/>
  <c r="AE64" i="57"/>
  <c r="K64" i="57"/>
  <c r="E45" i="57"/>
  <c r="E18" i="57"/>
  <c r="E43" i="57"/>
  <c r="P64" i="57"/>
  <c r="AJ64" i="57"/>
  <c r="H62" i="57"/>
  <c r="L62" i="57"/>
  <c r="T62" i="57"/>
  <c r="AJ62" i="57"/>
  <c r="M64" i="57"/>
  <c r="Q62" i="57"/>
  <c r="U64" i="57"/>
  <c r="AG62" i="57"/>
  <c r="AG64" i="57"/>
  <c r="AB64" i="57"/>
  <c r="T64" i="57"/>
  <c r="AC62" i="56"/>
  <c r="AC21" i="56"/>
  <c r="E45" i="56"/>
  <c r="Y62" i="56"/>
  <c r="N64" i="56"/>
  <c r="E33" i="56"/>
  <c r="AF62" i="56"/>
  <c r="E46" i="56"/>
  <c r="E20" i="56"/>
  <c r="F62" i="56"/>
  <c r="K62" i="56"/>
  <c r="S64" i="56"/>
  <c r="E26" i="56"/>
  <c r="E13" i="56"/>
  <c r="G62" i="56"/>
  <c r="AF64" i="56"/>
  <c r="AJ64" i="56"/>
  <c r="I64" i="56"/>
  <c r="M64" i="56"/>
  <c r="AA64" i="56"/>
  <c r="G30" i="56"/>
  <c r="G64" i="56"/>
  <c r="K64" i="56"/>
  <c r="W64" i="56"/>
  <c r="AE64" i="56"/>
  <c r="U64" i="55"/>
  <c r="AC64" i="55"/>
  <c r="E46" i="55"/>
  <c r="E16" i="55"/>
  <c r="H62" i="55"/>
  <c r="U62" i="55"/>
  <c r="K64" i="55"/>
  <c r="O64" i="55"/>
  <c r="R62" i="55"/>
  <c r="N64" i="55"/>
  <c r="AE64" i="55"/>
  <c r="E9" i="55"/>
  <c r="E38" i="55"/>
  <c r="E24" i="55"/>
  <c r="S64" i="55"/>
  <c r="AA64" i="55"/>
  <c r="AI64" i="55"/>
  <c r="G62" i="55"/>
  <c r="K62" i="55"/>
  <c r="O62" i="55"/>
  <c r="W62" i="55"/>
  <c r="AA62" i="55"/>
  <c r="AI62" i="55"/>
  <c r="H64" i="55"/>
  <c r="L62" i="55"/>
  <c r="T64" i="55"/>
  <c r="X62" i="55"/>
  <c r="AB62" i="55"/>
  <c r="AF62" i="55"/>
  <c r="AJ64" i="55"/>
  <c r="Z64" i="55"/>
  <c r="E27" i="55"/>
  <c r="Y62" i="55"/>
  <c r="W64" i="55"/>
  <c r="AI64" i="54"/>
  <c r="AA64" i="54"/>
  <c r="AD64" i="54"/>
  <c r="E13" i="54"/>
  <c r="F64" i="54"/>
  <c r="P64" i="54"/>
  <c r="E23" i="54"/>
  <c r="AE62" i="54"/>
  <c r="P62" i="54"/>
  <c r="AC62" i="53"/>
  <c r="AI64" i="53"/>
  <c r="G62" i="53"/>
  <c r="E42" i="53"/>
  <c r="K62" i="53"/>
  <c r="V30" i="53"/>
  <c r="M64" i="53"/>
  <c r="U64" i="53"/>
  <c r="E13" i="53"/>
  <c r="J64" i="53"/>
  <c r="N64" i="53"/>
  <c r="Z64" i="53"/>
  <c r="AD64" i="53"/>
  <c r="F62" i="53"/>
  <c r="J62" i="53"/>
  <c r="N62" i="53"/>
  <c r="Z62" i="53"/>
  <c r="AD62" i="53"/>
  <c r="AH62" i="53"/>
  <c r="L62" i="53"/>
  <c r="P64" i="53"/>
  <c r="T62" i="53"/>
  <c r="AB64" i="53"/>
  <c r="AF62" i="53"/>
  <c r="AJ62" i="53"/>
  <c r="S62" i="53"/>
  <c r="K30" i="53"/>
  <c r="S30" i="53"/>
  <c r="E13" i="70"/>
  <c r="AB62" i="70"/>
  <c r="AE64" i="70"/>
  <c r="O62" i="70"/>
  <c r="E16" i="70"/>
  <c r="U64" i="70"/>
  <c r="AC64" i="70"/>
  <c r="U62" i="70"/>
  <c r="AG62" i="70"/>
  <c r="J64" i="70"/>
  <c r="N62" i="70"/>
  <c r="R64" i="70"/>
  <c r="V62" i="70"/>
  <c r="Z62" i="70"/>
  <c r="AD62" i="70"/>
  <c r="G64" i="70"/>
  <c r="M64" i="70"/>
  <c r="Q64" i="70"/>
  <c r="W64" i="70"/>
  <c r="AG64" i="70"/>
  <c r="P64" i="70"/>
  <c r="E38" i="70"/>
  <c r="G30" i="70"/>
  <c r="K30" i="70"/>
  <c r="W30" i="70"/>
  <c r="K64" i="70"/>
  <c r="AI64" i="70"/>
  <c r="AA64" i="52"/>
  <c r="G62" i="52"/>
  <c r="E14" i="52"/>
  <c r="E28" i="52"/>
  <c r="W62" i="52"/>
  <c r="AG62" i="52"/>
  <c r="I62" i="52"/>
  <c r="E13" i="52"/>
  <c r="I30" i="52"/>
  <c r="Q30" i="52"/>
  <c r="U30" i="52"/>
  <c r="I64" i="52"/>
  <c r="U64" i="52"/>
  <c r="AG64" i="52"/>
  <c r="E10" i="52"/>
  <c r="M62" i="52"/>
  <c r="E8" i="52"/>
  <c r="E37" i="52"/>
  <c r="J64" i="52"/>
  <c r="R64" i="52"/>
  <c r="V64" i="52"/>
  <c r="N62" i="52"/>
  <c r="R62" i="52"/>
  <c r="V62" i="52"/>
  <c r="AD62" i="52"/>
  <c r="H62" i="52"/>
  <c r="L62" i="52"/>
  <c r="P62" i="52"/>
  <c r="T62" i="52"/>
  <c r="X62" i="52"/>
  <c r="AF62" i="52"/>
  <c r="AJ62" i="52"/>
  <c r="N64" i="52"/>
  <c r="AD64" i="52"/>
  <c r="AH64" i="52"/>
  <c r="AC64" i="51"/>
  <c r="S64" i="51"/>
  <c r="E32" i="51"/>
  <c r="H62" i="51"/>
  <c r="E39" i="51"/>
  <c r="E24" i="51"/>
  <c r="E19" i="51"/>
  <c r="E45" i="51"/>
  <c r="V62" i="51"/>
  <c r="L64" i="51"/>
  <c r="P64" i="51"/>
  <c r="T62" i="51"/>
  <c r="X64" i="51"/>
  <c r="AB62" i="51"/>
  <c r="AF62" i="51"/>
  <c r="AJ62" i="51"/>
  <c r="I64" i="51"/>
  <c r="W64" i="51"/>
  <c r="Z64" i="51"/>
  <c r="AD64" i="51"/>
  <c r="J30" i="51"/>
  <c r="N64" i="51"/>
  <c r="G62" i="51"/>
  <c r="K62" i="51"/>
  <c r="O62" i="51"/>
  <c r="W62" i="51"/>
  <c r="AA62" i="51"/>
  <c r="M62" i="51"/>
  <c r="Q62" i="51"/>
  <c r="Y64" i="51"/>
  <c r="F64" i="51"/>
  <c r="J64" i="51"/>
  <c r="K64" i="51"/>
  <c r="AE64" i="51"/>
  <c r="M64" i="50"/>
  <c r="R64" i="50"/>
  <c r="E39" i="50"/>
  <c r="E8" i="50"/>
  <c r="E18" i="50"/>
  <c r="V62" i="50"/>
  <c r="M62" i="50"/>
  <c r="Q62" i="50"/>
  <c r="U62" i="50"/>
  <c r="AG62" i="50"/>
  <c r="F64" i="50"/>
  <c r="AG64" i="50"/>
  <c r="G62" i="50"/>
  <c r="K64" i="50"/>
  <c r="AE64" i="50"/>
  <c r="AI64" i="50"/>
  <c r="S64" i="50"/>
  <c r="J64" i="50"/>
  <c r="K30" i="50"/>
  <c r="E26" i="50"/>
  <c r="E9" i="50"/>
  <c r="E46" i="50"/>
  <c r="Y64" i="50"/>
  <c r="E28" i="50"/>
  <c r="F62" i="50"/>
  <c r="N62" i="50"/>
  <c r="R62" i="50"/>
  <c r="AD62" i="50"/>
  <c r="AH62" i="50"/>
  <c r="E45" i="50"/>
  <c r="E43" i="50"/>
  <c r="E16" i="50"/>
  <c r="L64" i="50"/>
  <c r="P64" i="50"/>
  <c r="I30" i="50"/>
  <c r="H64" i="49"/>
  <c r="N64" i="49"/>
  <c r="J64" i="49"/>
  <c r="E24" i="49"/>
  <c r="K62" i="49"/>
  <c r="Y62" i="49"/>
  <c r="E45" i="49"/>
  <c r="E40" i="49"/>
  <c r="AJ62" i="49"/>
  <c r="R64" i="49"/>
  <c r="E42" i="49"/>
  <c r="V64" i="49"/>
  <c r="AC62" i="49"/>
  <c r="E33" i="49"/>
  <c r="AE64" i="49"/>
  <c r="G62" i="49"/>
  <c r="O62" i="49"/>
  <c r="W62" i="49"/>
  <c r="AA62" i="49"/>
  <c r="AE62" i="49"/>
  <c r="AI62" i="49"/>
  <c r="I62" i="49"/>
  <c r="M62" i="49"/>
  <c r="Q62" i="49"/>
  <c r="U64" i="49"/>
  <c r="Y64" i="49"/>
  <c r="AC64" i="49"/>
  <c r="AG62" i="49"/>
  <c r="F64" i="49"/>
  <c r="J62" i="49"/>
  <c r="E40" i="48"/>
  <c r="E33" i="48"/>
  <c r="X64" i="48"/>
  <c r="L62" i="48"/>
  <c r="P62" i="48"/>
  <c r="AB62" i="48"/>
  <c r="AF62" i="48"/>
  <c r="J62" i="48"/>
  <c r="N62" i="48"/>
  <c r="R62" i="48"/>
  <c r="AD62" i="48"/>
  <c r="Q62" i="48"/>
  <c r="U64" i="48"/>
  <c r="E23" i="48"/>
  <c r="AE64" i="48"/>
  <c r="E12" i="48"/>
  <c r="AE62" i="48"/>
  <c r="Z62" i="48"/>
  <c r="I64" i="48"/>
  <c r="E39" i="47"/>
  <c r="E26" i="47"/>
  <c r="T62" i="47"/>
  <c r="X64" i="47"/>
  <c r="T30" i="47"/>
  <c r="E32" i="47"/>
  <c r="O30" i="47"/>
  <c r="O64" i="47"/>
  <c r="W64" i="47"/>
  <c r="E29" i="47"/>
  <c r="E15" i="47"/>
  <c r="E8" i="47"/>
  <c r="K62" i="47"/>
  <c r="W62" i="47"/>
  <c r="Q64" i="47"/>
  <c r="E9" i="47"/>
  <c r="E46" i="47"/>
  <c r="O62" i="47"/>
  <c r="AE62" i="47"/>
  <c r="AA30" i="69"/>
  <c r="O64" i="69"/>
  <c r="AI64" i="69"/>
  <c r="AE62" i="69"/>
  <c r="AE64" i="69"/>
  <c r="E20" i="69"/>
  <c r="F64" i="69"/>
  <c r="N64" i="69"/>
  <c r="AD62" i="69"/>
  <c r="G64" i="69"/>
  <c r="W30" i="69"/>
  <c r="AA64" i="69"/>
  <c r="K62" i="69"/>
  <c r="E32" i="69"/>
  <c r="AE30" i="69"/>
  <c r="S64" i="69"/>
  <c r="U64" i="69"/>
  <c r="AF62" i="69"/>
  <c r="X64" i="46"/>
  <c r="K64" i="46"/>
  <c r="AE64" i="46"/>
  <c r="I62" i="46"/>
  <c r="N64" i="46"/>
  <c r="AF62" i="46"/>
  <c r="E13" i="46"/>
  <c r="O64" i="46"/>
  <c r="AA64" i="46"/>
  <c r="AI64" i="46"/>
  <c r="AG64" i="46"/>
  <c r="AF64" i="46"/>
  <c r="P64" i="46"/>
  <c r="V62" i="46"/>
  <c r="AG62" i="46"/>
  <c r="P62" i="46"/>
  <c r="H64" i="46"/>
  <c r="E9" i="45"/>
  <c r="E10" i="45"/>
  <c r="E13" i="45"/>
  <c r="U62" i="45"/>
  <c r="J62" i="45"/>
  <c r="E26" i="45"/>
  <c r="Q62" i="45"/>
  <c r="E42" i="45"/>
  <c r="AB62" i="45"/>
  <c r="Q64" i="45"/>
  <c r="L64" i="45"/>
  <c r="V64" i="45"/>
  <c r="Z64" i="45"/>
  <c r="O30" i="45"/>
  <c r="S30" i="45"/>
  <c r="H35" i="44"/>
  <c r="N64" i="44"/>
  <c r="AA62" i="44"/>
  <c r="O64" i="44"/>
  <c r="O62" i="44"/>
  <c r="G62" i="44"/>
  <c r="AE62" i="44"/>
  <c r="E16" i="44"/>
  <c r="J64" i="44"/>
  <c r="R64" i="44"/>
  <c r="AD64" i="44"/>
  <c r="AH64" i="44"/>
  <c r="F62" i="44"/>
  <c r="V62" i="44"/>
  <c r="AH62" i="44"/>
  <c r="L64" i="44"/>
  <c r="P62" i="44"/>
  <c r="X62" i="44"/>
  <c r="AB62" i="44"/>
  <c r="AF64" i="44"/>
  <c r="AJ62" i="44"/>
  <c r="AA62" i="43"/>
  <c r="E26" i="43"/>
  <c r="E27" i="43"/>
  <c r="I64" i="43"/>
  <c r="AH62" i="43"/>
  <c r="AG64" i="43"/>
  <c r="E39" i="43"/>
  <c r="X62" i="43"/>
  <c r="J64" i="43"/>
  <c r="V62" i="43"/>
  <c r="Z62" i="43"/>
  <c r="AD62" i="43"/>
  <c r="N64" i="43"/>
  <c r="AH30" i="43"/>
  <c r="E32" i="43"/>
  <c r="S30" i="43"/>
  <c r="E46" i="43"/>
  <c r="E24" i="43"/>
  <c r="E45" i="42"/>
  <c r="O62" i="42"/>
  <c r="Z64" i="42"/>
  <c r="W64" i="42"/>
  <c r="E40" i="42"/>
  <c r="W62" i="42"/>
  <c r="E18" i="42"/>
  <c r="AH64" i="42"/>
  <c r="F62" i="42"/>
  <c r="V62" i="42"/>
  <c r="Z62" i="42"/>
  <c r="AD62" i="42"/>
  <c r="AH62" i="42"/>
  <c r="H62" i="42"/>
  <c r="T64" i="42"/>
  <c r="X64" i="42"/>
  <c r="AB64" i="42"/>
  <c r="AF62" i="42"/>
  <c r="AJ64" i="42"/>
  <c r="K30" i="42"/>
  <c r="O30" i="42"/>
  <c r="K64" i="42"/>
  <c r="AA64" i="42"/>
  <c r="AE64" i="42"/>
  <c r="AI64" i="42"/>
  <c r="E42" i="42"/>
  <c r="E19" i="41"/>
  <c r="E37" i="41"/>
  <c r="R64" i="41"/>
  <c r="N62" i="41"/>
  <c r="AH62" i="41"/>
  <c r="K64" i="41"/>
  <c r="G62" i="41"/>
  <c r="E46" i="41"/>
  <c r="E18" i="41"/>
  <c r="T64" i="41"/>
  <c r="T30" i="41"/>
  <c r="AH30" i="41"/>
  <c r="E29" i="41"/>
  <c r="L62" i="41"/>
  <c r="E45" i="41"/>
  <c r="E11" i="41"/>
  <c r="N64" i="41"/>
  <c r="Q62" i="41"/>
  <c r="M30" i="41"/>
  <c r="Q30" i="41"/>
  <c r="U30" i="41"/>
  <c r="Y30" i="41"/>
  <c r="AB30" i="41"/>
  <c r="AF30" i="41"/>
  <c r="G30" i="41"/>
  <c r="W30" i="41"/>
  <c r="AE30" i="41"/>
  <c r="AI30" i="41"/>
  <c r="E45" i="68"/>
  <c r="E43" i="68"/>
  <c r="E28" i="68"/>
  <c r="AB62" i="68"/>
  <c r="Y30" i="68"/>
  <c r="E9" i="68"/>
  <c r="E15" i="68"/>
  <c r="N62" i="68"/>
  <c r="E40" i="68"/>
  <c r="E20" i="68"/>
  <c r="E42" i="68"/>
  <c r="E14" i="68"/>
  <c r="E11" i="68"/>
  <c r="E37" i="68"/>
  <c r="Q62" i="68"/>
  <c r="Y62" i="68"/>
  <c r="AG62" i="68"/>
  <c r="G64" i="68"/>
  <c r="K62" i="68"/>
  <c r="O62" i="68"/>
  <c r="S64" i="68"/>
  <c r="W64" i="68"/>
  <c r="AA62" i="68"/>
  <c r="AI62" i="68"/>
  <c r="AD64" i="68"/>
  <c r="AE64" i="68"/>
  <c r="E10" i="68"/>
  <c r="E33" i="68"/>
  <c r="J62" i="68"/>
  <c r="E27" i="68"/>
  <c r="J64" i="68"/>
  <c r="N64" i="68"/>
  <c r="Z64" i="68"/>
  <c r="F62" i="68"/>
  <c r="L62" i="68"/>
  <c r="P64" i="68"/>
  <c r="T62" i="68"/>
  <c r="X62" i="68"/>
  <c r="AJ62" i="68"/>
  <c r="Q64" i="68"/>
  <c r="E20" i="40"/>
  <c r="AB64" i="40"/>
  <c r="P62" i="40"/>
  <c r="F62" i="40"/>
  <c r="H30" i="40"/>
  <c r="P30" i="40"/>
  <c r="T30" i="40"/>
  <c r="X30" i="40"/>
  <c r="AB30" i="40"/>
  <c r="AF30" i="40"/>
  <c r="G30" i="40"/>
  <c r="K30" i="40"/>
  <c r="O30" i="40"/>
  <c r="G64" i="40"/>
  <c r="K64" i="40"/>
  <c r="W64" i="40"/>
  <c r="AE64" i="40"/>
  <c r="AC62" i="40"/>
  <c r="AG62" i="40"/>
  <c r="I64" i="40"/>
  <c r="Y64" i="40"/>
  <c r="AE64" i="39"/>
  <c r="AA64" i="39"/>
  <c r="AA35" i="39"/>
  <c r="E16" i="39"/>
  <c r="E14" i="39"/>
  <c r="E27" i="39"/>
  <c r="W62" i="39"/>
  <c r="AA62" i="39"/>
  <c r="E46" i="39"/>
  <c r="E24" i="39"/>
  <c r="E29" i="39"/>
  <c r="X64" i="39"/>
  <c r="AB64" i="39"/>
  <c r="H62" i="39"/>
  <c r="T62" i="39"/>
  <c r="X62" i="39"/>
  <c r="AB62" i="39"/>
  <c r="M62" i="39"/>
  <c r="Q64" i="39"/>
  <c r="U62" i="39"/>
  <c r="Y62" i="39"/>
  <c r="AG64" i="39"/>
  <c r="N64" i="39"/>
  <c r="AF64" i="39"/>
  <c r="AJ64" i="39"/>
  <c r="M30" i="39"/>
  <c r="P35" i="39"/>
  <c r="AE35" i="39"/>
  <c r="E28" i="39"/>
  <c r="AC64" i="38"/>
  <c r="G64" i="38"/>
  <c r="S64" i="38"/>
  <c r="U64" i="38"/>
  <c r="L30" i="38"/>
  <c r="P30" i="38"/>
  <c r="T30" i="38"/>
  <c r="X30" i="38"/>
  <c r="P64" i="38"/>
  <c r="AB64" i="38"/>
  <c r="AC62" i="38"/>
  <c r="E39" i="38"/>
  <c r="E26" i="38"/>
  <c r="AJ62" i="38"/>
  <c r="J62" i="38"/>
  <c r="Z64" i="38"/>
  <c r="AD62" i="38"/>
  <c r="AH64" i="38"/>
  <c r="I62" i="38"/>
  <c r="H64" i="38"/>
  <c r="AE64" i="38"/>
  <c r="M64" i="37"/>
  <c r="J30" i="37"/>
  <c r="N30" i="37"/>
  <c r="AG30" i="37"/>
  <c r="I30" i="37"/>
  <c r="X30" i="37"/>
  <c r="AF30" i="37"/>
  <c r="E18" i="37"/>
  <c r="R64" i="37"/>
  <c r="N62" i="37"/>
  <c r="V62" i="37"/>
  <c r="Z62" i="37"/>
  <c r="AD62" i="37"/>
  <c r="Q30" i="37"/>
  <c r="Y30" i="37"/>
  <c r="H64" i="36"/>
  <c r="G64" i="36"/>
  <c r="AB62" i="36"/>
  <c r="P62" i="36"/>
  <c r="E40" i="36"/>
  <c r="K62" i="36"/>
  <c r="O62" i="36"/>
  <c r="W62" i="36"/>
  <c r="AI62" i="36"/>
  <c r="Q62" i="36"/>
  <c r="U62" i="36"/>
  <c r="N64" i="36"/>
  <c r="AJ64" i="36"/>
  <c r="AF62" i="36"/>
  <c r="T35" i="34"/>
  <c r="H35" i="34"/>
  <c r="AJ30" i="34"/>
  <c r="AF30" i="34"/>
  <c r="AB30" i="34"/>
  <c r="T30" i="34"/>
  <c r="P30" i="34"/>
  <c r="L30" i="34"/>
  <c r="AF62" i="34"/>
  <c r="AB62" i="34"/>
  <c r="X64" i="34"/>
  <c r="P62" i="34"/>
  <c r="AI62" i="34"/>
  <c r="AE62" i="34"/>
  <c r="W62" i="34"/>
  <c r="K62" i="34"/>
  <c r="E15" i="34"/>
  <c r="I64" i="67"/>
  <c r="E11" i="67"/>
  <c r="AJ64" i="67"/>
  <c r="L62" i="67"/>
  <c r="F62" i="67"/>
  <c r="V64" i="67"/>
  <c r="Z62" i="67"/>
  <c r="AD64" i="67"/>
  <c r="AH62" i="67"/>
  <c r="K64" i="67"/>
  <c r="P30" i="67"/>
  <c r="G30" i="67"/>
  <c r="K30" i="67"/>
  <c r="O30" i="67"/>
  <c r="S30" i="67"/>
  <c r="AA64" i="67"/>
  <c r="P64" i="67"/>
  <c r="R62" i="67"/>
  <c r="M316" i="60"/>
  <c r="M273" i="60"/>
  <c r="M4" i="60"/>
  <c r="F90" i="67" s="1"/>
  <c r="M95" i="60"/>
  <c r="M182" i="60"/>
  <c r="M264" i="60"/>
  <c r="M269" i="60"/>
  <c r="AI64" i="58"/>
  <c r="D31" i="58"/>
  <c r="AM31" i="58"/>
  <c r="E31" i="58"/>
  <c r="L64" i="58"/>
  <c r="N64" i="58"/>
  <c r="E15" i="58"/>
  <c r="E23" i="58"/>
  <c r="E26" i="58"/>
  <c r="E27" i="58"/>
  <c r="E24" i="58"/>
  <c r="E9" i="58"/>
  <c r="E10" i="58"/>
  <c r="J62" i="58"/>
  <c r="AI62" i="58"/>
  <c r="E39" i="58"/>
  <c r="F30" i="58"/>
  <c r="F63" i="58" s="1"/>
  <c r="E16" i="58"/>
  <c r="E43" i="58"/>
  <c r="E33" i="58"/>
  <c r="E38" i="58"/>
  <c r="E12" i="58"/>
  <c r="E45" i="58"/>
  <c r="AH30" i="58"/>
  <c r="AM32" i="58"/>
  <c r="D32" i="58"/>
  <c r="J35" i="58"/>
  <c r="AC64" i="57"/>
  <c r="E28" i="57"/>
  <c r="E25" i="57"/>
  <c r="E29" i="57"/>
  <c r="E24" i="57"/>
  <c r="E15" i="57"/>
  <c r="I62" i="57"/>
  <c r="AB62" i="57"/>
  <c r="V62" i="57"/>
  <c r="AF62" i="57"/>
  <c r="E27" i="57"/>
  <c r="E33" i="57"/>
  <c r="E39" i="57"/>
  <c r="E40" i="57"/>
  <c r="E13" i="57"/>
  <c r="E20" i="57"/>
  <c r="E12" i="57"/>
  <c r="P62" i="57"/>
  <c r="R62" i="57"/>
  <c r="AM31" i="57"/>
  <c r="D31" i="57"/>
  <c r="D32" i="57"/>
  <c r="AM32" i="57"/>
  <c r="V64" i="57"/>
  <c r="E10" i="57"/>
  <c r="E14" i="57"/>
  <c r="E42" i="57"/>
  <c r="E38" i="57"/>
  <c r="E9" i="57"/>
  <c r="E46" i="57"/>
  <c r="E8" i="57"/>
  <c r="E31" i="57"/>
  <c r="AD64" i="56"/>
  <c r="E31" i="56"/>
  <c r="E28" i="56"/>
  <c r="E23" i="56"/>
  <c r="E16" i="56"/>
  <c r="E38" i="56"/>
  <c r="T62" i="56"/>
  <c r="E9" i="56"/>
  <c r="H62" i="56"/>
  <c r="S62" i="56"/>
  <c r="E27" i="56"/>
  <c r="E10" i="56"/>
  <c r="E19" i="56"/>
  <c r="E8" i="56"/>
  <c r="E40" i="56"/>
  <c r="X64" i="56"/>
  <c r="E43" i="56"/>
  <c r="E29" i="56"/>
  <c r="E25" i="56"/>
  <c r="E11" i="56"/>
  <c r="E39" i="56"/>
  <c r="E15" i="56"/>
  <c r="E42" i="56"/>
  <c r="X62" i="56"/>
  <c r="E32" i="56"/>
  <c r="V62" i="56"/>
  <c r="AM32" i="56"/>
  <c r="D32" i="56"/>
  <c r="E14" i="56"/>
  <c r="Z62" i="56"/>
  <c r="P62" i="56"/>
  <c r="D31" i="56"/>
  <c r="AM31" i="56"/>
  <c r="J64" i="55"/>
  <c r="AG64" i="55"/>
  <c r="Y64" i="55"/>
  <c r="R21" i="55"/>
  <c r="E43" i="55"/>
  <c r="AJ62" i="55"/>
  <c r="E20" i="55"/>
  <c r="E10" i="55"/>
  <c r="E37" i="55"/>
  <c r="E39" i="55"/>
  <c r="E23" i="55"/>
  <c r="E42" i="55"/>
  <c r="L64" i="55"/>
  <c r="S62" i="55"/>
  <c r="Z62" i="55"/>
  <c r="AE62" i="55"/>
  <c r="F30" i="55"/>
  <c r="F63" i="55" s="1"/>
  <c r="G63" i="55" s="1"/>
  <c r="AM31" i="55"/>
  <c r="D31" i="55"/>
  <c r="AB64" i="55"/>
  <c r="E26" i="55"/>
  <c r="E28" i="55"/>
  <c r="E12" i="55"/>
  <c r="E33" i="55"/>
  <c r="E11" i="55"/>
  <c r="E13" i="55"/>
  <c r="AF64" i="55"/>
  <c r="D32" i="55"/>
  <c r="AM32" i="55"/>
  <c r="E19" i="55"/>
  <c r="E40" i="55"/>
  <c r="E25" i="55"/>
  <c r="E15" i="55"/>
  <c r="E29" i="55"/>
  <c r="E18" i="55"/>
  <c r="E45" i="55"/>
  <c r="AD64" i="55"/>
  <c r="X64" i="54"/>
  <c r="F30" i="54"/>
  <c r="F63" i="54" s="1"/>
  <c r="D31" i="54"/>
  <c r="AM31" i="54"/>
  <c r="D32" i="54"/>
  <c r="AM32" i="54"/>
  <c r="S64" i="54"/>
  <c r="I64" i="54"/>
  <c r="S62" i="54"/>
  <c r="E24" i="54"/>
  <c r="K64" i="54"/>
  <c r="O64" i="54"/>
  <c r="E46" i="54"/>
  <c r="H62" i="54"/>
  <c r="E18" i="54"/>
  <c r="AI62" i="54"/>
  <c r="E8" i="54"/>
  <c r="AE64" i="54"/>
  <c r="AH64" i="53"/>
  <c r="D31" i="53"/>
  <c r="AM31" i="53"/>
  <c r="AG30" i="53"/>
  <c r="E31" i="53"/>
  <c r="O64" i="53"/>
  <c r="T64" i="53"/>
  <c r="L64" i="53"/>
  <c r="H64" i="53"/>
  <c r="E14" i="53"/>
  <c r="E45" i="53"/>
  <c r="E33" i="53"/>
  <c r="E25" i="53"/>
  <c r="E29" i="53"/>
  <c r="E46" i="53"/>
  <c r="X62" i="53"/>
  <c r="E23" i="53"/>
  <c r="E8" i="53"/>
  <c r="E18" i="53"/>
  <c r="I62" i="53"/>
  <c r="Q30" i="53"/>
  <c r="AC64" i="53"/>
  <c r="X64" i="53"/>
  <c r="E28" i="53"/>
  <c r="E37" i="53"/>
  <c r="E15" i="53"/>
  <c r="F64" i="53"/>
  <c r="E20" i="53"/>
  <c r="E43" i="53"/>
  <c r="E27" i="53"/>
  <c r="AF64" i="53"/>
  <c r="P62" i="53"/>
  <c r="D32" i="53"/>
  <c r="AM32" i="53"/>
  <c r="E16" i="53"/>
  <c r="E39" i="53"/>
  <c r="E40" i="53"/>
  <c r="F30" i="53"/>
  <c r="F63" i="53" s="1"/>
  <c r="G63" i="53" s="1"/>
  <c r="H63" i="53" s="1"/>
  <c r="E11" i="53"/>
  <c r="F62" i="70"/>
  <c r="E32" i="70"/>
  <c r="E29" i="70"/>
  <c r="E39" i="70"/>
  <c r="E43" i="70"/>
  <c r="E12" i="70"/>
  <c r="E37" i="70"/>
  <c r="R62" i="70"/>
  <c r="I62" i="70"/>
  <c r="AA62" i="70"/>
  <c r="Q62" i="70"/>
  <c r="AH62" i="70"/>
  <c r="D31" i="70"/>
  <c r="AM31" i="70"/>
  <c r="E25" i="70"/>
  <c r="E8" i="70"/>
  <c r="E11" i="70"/>
  <c r="M62" i="70"/>
  <c r="AA30" i="70"/>
  <c r="AE30" i="70"/>
  <c r="F30" i="70"/>
  <c r="F63" i="70" s="1"/>
  <c r="E10" i="70"/>
  <c r="W62" i="70"/>
  <c r="N64" i="70"/>
  <c r="E26" i="70"/>
  <c r="E20" i="70"/>
  <c r="E40" i="70"/>
  <c r="E27" i="70"/>
  <c r="E28" i="70"/>
  <c r="E14" i="70"/>
  <c r="G62" i="70"/>
  <c r="E15" i="70"/>
  <c r="E18" i="70"/>
  <c r="E23" i="70"/>
  <c r="E24" i="70"/>
  <c r="E19" i="70"/>
  <c r="E46" i="70"/>
  <c r="I64" i="70"/>
  <c r="V64" i="70"/>
  <c r="AM32" i="70"/>
  <c r="D32" i="70"/>
  <c r="H64" i="52"/>
  <c r="AM31" i="52"/>
  <c r="D31" i="52"/>
  <c r="L64" i="52"/>
  <c r="P64" i="52"/>
  <c r="E31" i="52"/>
  <c r="E43" i="52"/>
  <c r="E46" i="52"/>
  <c r="E25" i="52"/>
  <c r="E12" i="52"/>
  <c r="E29" i="52"/>
  <c r="E16" i="52"/>
  <c r="AJ64" i="52"/>
  <c r="AC30" i="52"/>
  <c r="AG30" i="52"/>
  <c r="F64" i="52"/>
  <c r="F62" i="52"/>
  <c r="E39" i="52"/>
  <c r="E38" i="52"/>
  <c r="E42" i="52"/>
  <c r="E24" i="52"/>
  <c r="E26" i="52"/>
  <c r="E19" i="52"/>
  <c r="E40" i="52"/>
  <c r="AB64" i="52"/>
  <c r="D32" i="52"/>
  <c r="AM32" i="52"/>
  <c r="E18" i="52"/>
  <c r="E20" i="52"/>
  <c r="E11" i="52"/>
  <c r="E23" i="52"/>
  <c r="E9" i="52"/>
  <c r="E27" i="52"/>
  <c r="Q62" i="52"/>
  <c r="AI64" i="51"/>
  <c r="AF64" i="51"/>
  <c r="E8" i="51"/>
  <c r="E9" i="51"/>
  <c r="E20" i="51"/>
  <c r="P62" i="51"/>
  <c r="AI62" i="51"/>
  <c r="E31" i="51"/>
  <c r="AB64" i="51"/>
  <c r="E13" i="51"/>
  <c r="E29" i="51"/>
  <c r="M64" i="51"/>
  <c r="E12" i="51"/>
  <c r="E18" i="51"/>
  <c r="E33" i="51"/>
  <c r="E42" i="51"/>
  <c r="E38" i="51"/>
  <c r="X62" i="51"/>
  <c r="L62" i="51"/>
  <c r="AG64" i="51"/>
  <c r="T64" i="51"/>
  <c r="D31" i="51"/>
  <c r="AM31" i="51"/>
  <c r="D32" i="51"/>
  <c r="AM32" i="51"/>
  <c r="E26" i="51"/>
  <c r="E46" i="51"/>
  <c r="E37" i="51"/>
  <c r="E27" i="51"/>
  <c r="I62" i="51"/>
  <c r="AD62" i="51"/>
  <c r="AC62" i="51"/>
  <c r="E16" i="51"/>
  <c r="E23" i="51"/>
  <c r="E25" i="51"/>
  <c r="E11" i="51"/>
  <c r="E14" i="51"/>
  <c r="E43" i="51"/>
  <c r="E28" i="51"/>
  <c r="R30" i="51"/>
  <c r="V30" i="51"/>
  <c r="D31" i="50"/>
  <c r="AM31" i="50"/>
  <c r="AH64" i="50"/>
  <c r="E20" i="50"/>
  <c r="E40" i="50"/>
  <c r="E27" i="50"/>
  <c r="E25" i="50"/>
  <c r="E23" i="50"/>
  <c r="E33" i="50"/>
  <c r="T62" i="50"/>
  <c r="AA62" i="50"/>
  <c r="D32" i="50"/>
  <c r="AM32" i="50"/>
  <c r="Q64" i="50"/>
  <c r="E38" i="50"/>
  <c r="E29" i="50"/>
  <c r="E24" i="50"/>
  <c r="E10" i="50"/>
  <c r="E37" i="50"/>
  <c r="E19" i="50"/>
  <c r="E42" i="50"/>
  <c r="Z64" i="49"/>
  <c r="AD64" i="49"/>
  <c r="D32" i="49"/>
  <c r="AM32" i="49"/>
  <c r="AG64" i="49"/>
  <c r="E26" i="49"/>
  <c r="E29" i="49"/>
  <c r="E27" i="49"/>
  <c r="E9" i="49"/>
  <c r="E28" i="49"/>
  <c r="E10" i="49"/>
  <c r="E18" i="49"/>
  <c r="E19" i="49"/>
  <c r="E13" i="49"/>
  <c r="AJ21" i="49"/>
  <c r="L30" i="49"/>
  <c r="P30" i="49"/>
  <c r="T30" i="49"/>
  <c r="X30" i="49"/>
  <c r="E37" i="49"/>
  <c r="E14" i="49"/>
  <c r="E25" i="49"/>
  <c r="E39" i="49"/>
  <c r="E15" i="49"/>
  <c r="E38" i="49"/>
  <c r="U62" i="49"/>
  <c r="D31" i="49"/>
  <c r="AM31" i="49"/>
  <c r="G64" i="49"/>
  <c r="E20" i="49"/>
  <c r="E23" i="49"/>
  <c r="E46" i="49"/>
  <c r="E12" i="49"/>
  <c r="E16" i="49"/>
  <c r="E43" i="49"/>
  <c r="F62" i="49"/>
  <c r="T62" i="48"/>
  <c r="E10" i="48"/>
  <c r="E39" i="48"/>
  <c r="E28" i="48"/>
  <c r="E13" i="48"/>
  <c r="E38" i="48"/>
  <c r="E25" i="48"/>
  <c r="AJ62" i="48"/>
  <c r="E29" i="48"/>
  <c r="E11" i="48"/>
  <c r="G64" i="48"/>
  <c r="AH62" i="48"/>
  <c r="E26" i="48"/>
  <c r="V62" i="48"/>
  <c r="I30" i="48"/>
  <c r="M30" i="48"/>
  <c r="H35" i="48"/>
  <c r="L35" i="48"/>
  <c r="T35" i="48"/>
  <c r="X35" i="48"/>
  <c r="AM31" i="48"/>
  <c r="D31" i="48"/>
  <c r="X62" i="48"/>
  <c r="E20" i="48"/>
  <c r="E24" i="48"/>
  <c r="E18" i="48"/>
  <c r="E27" i="48"/>
  <c r="E8" i="48"/>
  <c r="E16" i="48"/>
  <c r="E46" i="48"/>
  <c r="E42" i="48"/>
  <c r="Y62" i="48"/>
  <c r="D32" i="48"/>
  <c r="AM32" i="48"/>
  <c r="E37" i="48"/>
  <c r="E19" i="48"/>
  <c r="E15" i="48"/>
  <c r="E43" i="48"/>
  <c r="E14" i="48"/>
  <c r="F30" i="48"/>
  <c r="F63" i="48" s="1"/>
  <c r="S64" i="48"/>
  <c r="K30" i="48"/>
  <c r="O30" i="48"/>
  <c r="H64" i="47"/>
  <c r="AB64" i="47"/>
  <c r="E45" i="47"/>
  <c r="F64" i="47"/>
  <c r="E42" i="47"/>
  <c r="E24" i="47"/>
  <c r="E38" i="47"/>
  <c r="E12" i="47"/>
  <c r="T21" i="47"/>
  <c r="E27" i="47"/>
  <c r="G62" i="47"/>
  <c r="M62" i="47"/>
  <c r="S30" i="47"/>
  <c r="W30" i="47"/>
  <c r="AM32" i="47"/>
  <c r="D32" i="47"/>
  <c r="K35" i="47"/>
  <c r="E11" i="47"/>
  <c r="E10" i="47"/>
  <c r="E23" i="47"/>
  <c r="Z64" i="47"/>
  <c r="K64" i="47"/>
  <c r="X62" i="47"/>
  <c r="E40" i="47"/>
  <c r="AJ62" i="47"/>
  <c r="D31" i="47"/>
  <c r="AM31" i="47"/>
  <c r="E18" i="47"/>
  <c r="E37" i="47"/>
  <c r="E14" i="47"/>
  <c r="E33" i="47"/>
  <c r="E25" i="47"/>
  <c r="E16" i="47"/>
  <c r="E11" i="69"/>
  <c r="AF21" i="69"/>
  <c r="AF64" i="69" s="1"/>
  <c r="I62" i="69"/>
  <c r="AB62" i="69"/>
  <c r="E16" i="69"/>
  <c r="X64" i="69"/>
  <c r="L30" i="69"/>
  <c r="T30" i="69"/>
  <c r="AB30" i="69"/>
  <c r="AF30" i="69"/>
  <c r="E31" i="69"/>
  <c r="E25" i="69"/>
  <c r="E10" i="69"/>
  <c r="X62" i="69"/>
  <c r="G62" i="69"/>
  <c r="V64" i="69"/>
  <c r="AM31" i="69"/>
  <c r="D31" i="69"/>
  <c r="W64" i="69"/>
  <c r="D32" i="69"/>
  <c r="AM32" i="69"/>
  <c r="AG30" i="69"/>
  <c r="M64" i="46"/>
  <c r="F64" i="46"/>
  <c r="AH62" i="46"/>
  <c r="N62" i="46"/>
  <c r="F62" i="46"/>
  <c r="M62" i="46"/>
  <c r="Q64" i="46"/>
  <c r="I64" i="46"/>
  <c r="J62" i="46"/>
  <c r="AB62" i="46"/>
  <c r="D31" i="46"/>
  <c r="AM31" i="46"/>
  <c r="AM32" i="46"/>
  <c r="D32" i="46"/>
  <c r="AH62" i="45"/>
  <c r="E28" i="45"/>
  <c r="E46" i="45"/>
  <c r="E37" i="45"/>
  <c r="E16" i="45"/>
  <c r="E24" i="45"/>
  <c r="AF62" i="45"/>
  <c r="E33" i="45"/>
  <c r="E8" i="45"/>
  <c r="AC62" i="45"/>
  <c r="K30" i="45"/>
  <c r="W30" i="45"/>
  <c r="D32" i="45"/>
  <c r="AM32" i="45"/>
  <c r="F64" i="45"/>
  <c r="E38" i="45"/>
  <c r="E40" i="45"/>
  <c r="E25" i="45"/>
  <c r="E29" i="45"/>
  <c r="E20" i="45"/>
  <c r="E39" i="45"/>
  <c r="E27" i="45"/>
  <c r="E12" i="45"/>
  <c r="G62" i="45"/>
  <c r="T30" i="45"/>
  <c r="X30" i="45"/>
  <c r="AB30" i="45"/>
  <c r="E45" i="45"/>
  <c r="E11" i="45"/>
  <c r="E43" i="45"/>
  <c r="E23" i="45"/>
  <c r="E18" i="45"/>
  <c r="E15" i="45"/>
  <c r="H62" i="45"/>
  <c r="D31" i="45"/>
  <c r="AM31" i="45"/>
  <c r="J30" i="45"/>
  <c r="N30" i="45"/>
  <c r="V30" i="45"/>
  <c r="I35" i="45"/>
  <c r="Q35" i="45"/>
  <c r="U35" i="45"/>
  <c r="AC35" i="45"/>
  <c r="AG35" i="45"/>
  <c r="AI64" i="44"/>
  <c r="I64" i="44"/>
  <c r="H64" i="44"/>
  <c r="E15" i="44"/>
  <c r="E26" i="44"/>
  <c r="E12" i="44"/>
  <c r="L62" i="44"/>
  <c r="E10" i="44"/>
  <c r="T62" i="44"/>
  <c r="I30" i="44"/>
  <c r="M30" i="44"/>
  <c r="AM32" i="44"/>
  <c r="D32" i="44"/>
  <c r="V64" i="44"/>
  <c r="Y62" i="44"/>
  <c r="AI62" i="44"/>
  <c r="E29" i="44"/>
  <c r="E11" i="44"/>
  <c r="E40" i="44"/>
  <c r="T64" i="44"/>
  <c r="U62" i="44"/>
  <c r="D31" i="44"/>
  <c r="AM31" i="44"/>
  <c r="Q30" i="44"/>
  <c r="U30" i="44"/>
  <c r="E23" i="44"/>
  <c r="E18" i="44"/>
  <c r="F63" i="44"/>
  <c r="G63" i="44" s="1"/>
  <c r="M62" i="44"/>
  <c r="E43" i="44"/>
  <c r="K35" i="44"/>
  <c r="AA35" i="44"/>
  <c r="AE64" i="43"/>
  <c r="L62" i="43"/>
  <c r="E15" i="43"/>
  <c r="E19" i="43"/>
  <c r="E28" i="43"/>
  <c r="E37" i="43"/>
  <c r="E8" i="43"/>
  <c r="AH64" i="43"/>
  <c r="E11" i="43"/>
  <c r="J62" i="43"/>
  <c r="M30" i="43"/>
  <c r="W30" i="43"/>
  <c r="D32" i="43"/>
  <c r="AM32" i="43"/>
  <c r="G64" i="43"/>
  <c r="E23" i="43"/>
  <c r="E38" i="43"/>
  <c r="E16" i="43"/>
  <c r="E29" i="43"/>
  <c r="E20" i="43"/>
  <c r="E45" i="43"/>
  <c r="E12" i="43"/>
  <c r="H64" i="43"/>
  <c r="AD64" i="43"/>
  <c r="E40" i="43"/>
  <c r="G30" i="43"/>
  <c r="K30" i="43"/>
  <c r="O30" i="43"/>
  <c r="U30" i="43"/>
  <c r="Y30" i="43"/>
  <c r="D31" i="43"/>
  <c r="AM31" i="43"/>
  <c r="AE62" i="43"/>
  <c r="E42" i="43"/>
  <c r="E13" i="43"/>
  <c r="E14" i="43"/>
  <c r="E43" i="43"/>
  <c r="E33" i="43"/>
  <c r="V64" i="43"/>
  <c r="V64" i="42"/>
  <c r="H64" i="42"/>
  <c r="F64" i="42"/>
  <c r="L64" i="42"/>
  <c r="E19" i="42"/>
  <c r="E15" i="42"/>
  <c r="E16" i="42"/>
  <c r="E39" i="42"/>
  <c r="E37" i="42"/>
  <c r="E11" i="42"/>
  <c r="X62" i="42"/>
  <c r="E20" i="42"/>
  <c r="AG62" i="42"/>
  <c r="O21" i="42"/>
  <c r="AM32" i="42"/>
  <c r="D32" i="42"/>
  <c r="E24" i="42"/>
  <c r="E28" i="42"/>
  <c r="E8" i="42"/>
  <c r="E26" i="42"/>
  <c r="E25" i="42"/>
  <c r="AJ62" i="42"/>
  <c r="L62" i="42"/>
  <c r="E46" i="42"/>
  <c r="E10" i="42"/>
  <c r="D31" i="42"/>
  <c r="AM31" i="42"/>
  <c r="O35" i="42"/>
  <c r="E38" i="42"/>
  <c r="E14" i="42"/>
  <c r="E13" i="42"/>
  <c r="E29" i="42"/>
  <c r="E27" i="42"/>
  <c r="E23" i="42"/>
  <c r="AC62" i="42"/>
  <c r="E9" i="42"/>
  <c r="Q64" i="42"/>
  <c r="G30" i="42"/>
  <c r="M35" i="42"/>
  <c r="X64" i="41"/>
  <c r="O64" i="41"/>
  <c r="E33" i="41"/>
  <c r="AE62" i="41"/>
  <c r="T62" i="41"/>
  <c r="E43" i="41"/>
  <c r="Q21" i="41"/>
  <c r="AA62" i="41"/>
  <c r="E31" i="41"/>
  <c r="E24" i="41"/>
  <c r="E42" i="41"/>
  <c r="E12" i="41"/>
  <c r="E8" i="41"/>
  <c r="E39" i="41"/>
  <c r="E23" i="41"/>
  <c r="D32" i="41"/>
  <c r="AM32" i="41"/>
  <c r="J30" i="41"/>
  <c r="E32" i="41"/>
  <c r="E25" i="41"/>
  <c r="K62" i="41"/>
  <c r="E38" i="41"/>
  <c r="E14" i="41"/>
  <c r="E10" i="41"/>
  <c r="E20" i="41"/>
  <c r="E15" i="41"/>
  <c r="V64" i="41"/>
  <c r="V62" i="41"/>
  <c r="K30" i="41"/>
  <c r="H35" i="41"/>
  <c r="L35" i="41"/>
  <c r="AB35" i="41"/>
  <c r="AF35" i="41"/>
  <c r="D31" i="41"/>
  <c r="AM31" i="41"/>
  <c r="AE64" i="41"/>
  <c r="W64" i="41"/>
  <c r="AI64" i="41"/>
  <c r="F30" i="41"/>
  <c r="F63" i="41" s="1"/>
  <c r="F62" i="41"/>
  <c r="H62" i="41"/>
  <c r="E13" i="41"/>
  <c r="E27" i="41"/>
  <c r="E26" i="41"/>
  <c r="E28" i="41"/>
  <c r="E9" i="41"/>
  <c r="F64" i="41"/>
  <c r="Y64" i="68"/>
  <c r="L30" i="68"/>
  <c r="R64" i="68"/>
  <c r="AJ64" i="68"/>
  <c r="AC64" i="68"/>
  <c r="E18" i="68"/>
  <c r="E25" i="68"/>
  <c r="E38" i="68"/>
  <c r="F64" i="68"/>
  <c r="E29" i="68"/>
  <c r="E13" i="68"/>
  <c r="W62" i="68"/>
  <c r="L64" i="68"/>
  <c r="E24" i="68"/>
  <c r="E16" i="68"/>
  <c r="E23" i="68"/>
  <c r="E19" i="68"/>
  <c r="E12" i="68"/>
  <c r="E8" i="68"/>
  <c r="D31" i="68"/>
  <c r="AM31" i="68"/>
  <c r="AM32" i="68"/>
  <c r="D32" i="68"/>
  <c r="AH35" i="68"/>
  <c r="AC64" i="40"/>
  <c r="N62" i="40"/>
  <c r="S64" i="40"/>
  <c r="V62" i="40"/>
  <c r="D31" i="40"/>
  <c r="AM31" i="40"/>
  <c r="I35" i="40"/>
  <c r="M35" i="40"/>
  <c r="AC35" i="40"/>
  <c r="AG35" i="40"/>
  <c r="E11" i="40"/>
  <c r="D32" i="40"/>
  <c r="AM32" i="40"/>
  <c r="Q62" i="39"/>
  <c r="E25" i="39"/>
  <c r="E40" i="39"/>
  <c r="AF62" i="39"/>
  <c r="D32" i="39"/>
  <c r="AM32" i="39"/>
  <c r="AH62" i="39"/>
  <c r="E26" i="39"/>
  <c r="E12" i="39"/>
  <c r="E45" i="39"/>
  <c r="E9" i="39"/>
  <c r="E42" i="39"/>
  <c r="E18" i="39"/>
  <c r="E11" i="39"/>
  <c r="AH64" i="39"/>
  <c r="W30" i="39"/>
  <c r="AE30" i="39"/>
  <c r="G35" i="39"/>
  <c r="Z35" i="39"/>
  <c r="AD35" i="39"/>
  <c r="I35" i="39"/>
  <c r="D31" i="39"/>
  <c r="AM31" i="39"/>
  <c r="Y64" i="39"/>
  <c r="E13" i="39"/>
  <c r="E23" i="39"/>
  <c r="E19" i="39"/>
  <c r="E32" i="39"/>
  <c r="E38" i="39"/>
  <c r="E43" i="39"/>
  <c r="E39" i="39"/>
  <c r="E8" i="39"/>
  <c r="E10" i="39"/>
  <c r="E33" i="39"/>
  <c r="K62" i="39"/>
  <c r="M64" i="39"/>
  <c r="P62" i="39"/>
  <c r="Q30" i="39"/>
  <c r="U30" i="39"/>
  <c r="Y30" i="39"/>
  <c r="L35" i="39"/>
  <c r="O64" i="38"/>
  <c r="AI64" i="38"/>
  <c r="E40" i="38"/>
  <c r="E14" i="38"/>
  <c r="E15" i="38"/>
  <c r="E46" i="38"/>
  <c r="E33" i="38"/>
  <c r="AH62" i="38"/>
  <c r="H62" i="38"/>
  <c r="AE62" i="38"/>
  <c r="Y62" i="38"/>
  <c r="I30" i="38"/>
  <c r="M30" i="38"/>
  <c r="AF30" i="38"/>
  <c r="D31" i="38"/>
  <c r="AM31" i="38"/>
  <c r="E38" i="38"/>
  <c r="E16" i="38"/>
  <c r="E23" i="38"/>
  <c r="M35" i="38"/>
  <c r="AC35" i="38"/>
  <c r="AG35" i="38"/>
  <c r="E24" i="38"/>
  <c r="F62" i="38"/>
  <c r="D32" i="38"/>
  <c r="AM32" i="38"/>
  <c r="AF64" i="37"/>
  <c r="E10" i="37"/>
  <c r="E29" i="37"/>
  <c r="E19" i="37"/>
  <c r="F62" i="37"/>
  <c r="R62" i="37"/>
  <c r="G35" i="37"/>
  <c r="L62" i="37"/>
  <c r="E8" i="37"/>
  <c r="K64" i="37"/>
  <c r="S64" i="37"/>
  <c r="AM32" i="37"/>
  <c r="D32" i="37"/>
  <c r="AA64" i="37"/>
  <c r="F30" i="37"/>
  <c r="F63" i="37" s="1"/>
  <c r="D31" i="37"/>
  <c r="AM31" i="37"/>
  <c r="H62" i="37"/>
  <c r="F64" i="37"/>
  <c r="AE30" i="37"/>
  <c r="J35" i="37"/>
  <c r="P64" i="36"/>
  <c r="E38" i="36"/>
  <c r="E14" i="36"/>
  <c r="J62" i="36"/>
  <c r="AA62" i="36"/>
  <c r="S62" i="36"/>
  <c r="E8" i="36"/>
  <c r="N62" i="36"/>
  <c r="U64" i="36"/>
  <c r="R62" i="36"/>
  <c r="AM31" i="36"/>
  <c r="D31" i="36"/>
  <c r="AM32" i="36"/>
  <c r="D32" i="36"/>
  <c r="AF64" i="36"/>
  <c r="E18" i="36"/>
  <c r="J64" i="36"/>
  <c r="AJ62" i="36"/>
  <c r="L64" i="36"/>
  <c r="U64" i="34"/>
  <c r="AB64" i="34"/>
  <c r="AF64" i="34"/>
  <c r="AE64" i="34"/>
  <c r="O62" i="34"/>
  <c r="E9" i="34"/>
  <c r="U62" i="34"/>
  <c r="AJ62" i="34"/>
  <c r="E29" i="34"/>
  <c r="AJ64" i="34"/>
  <c r="H62" i="34"/>
  <c r="E40" i="34"/>
  <c r="E13" i="34"/>
  <c r="Q62" i="34"/>
  <c r="Y62" i="34"/>
  <c r="X62" i="34"/>
  <c r="H64" i="34"/>
  <c r="E25" i="34"/>
  <c r="I62" i="34"/>
  <c r="D32" i="34"/>
  <c r="AM32" i="34"/>
  <c r="D31" i="34"/>
  <c r="AM31" i="34"/>
  <c r="M64" i="67"/>
  <c r="Q64" i="67"/>
  <c r="J64" i="67"/>
  <c r="N64" i="67"/>
  <c r="E16" i="67"/>
  <c r="E23" i="67"/>
  <c r="J62" i="67"/>
  <c r="AD62" i="67"/>
  <c r="O64" i="67"/>
  <c r="W64" i="67"/>
  <c r="AE64" i="67"/>
  <c r="AI64" i="67"/>
  <c r="D32" i="67"/>
  <c r="AM32" i="67"/>
  <c r="E15" i="67"/>
  <c r="F30" i="67"/>
  <c r="F63" i="67" s="1"/>
  <c r="AM31" i="67"/>
  <c r="D31" i="67"/>
  <c r="E14" i="67"/>
  <c r="E29" i="67"/>
  <c r="X64" i="67"/>
  <c r="R30" i="67"/>
  <c r="M216" i="60"/>
  <c r="F96" i="49" s="1"/>
  <c r="M207" i="60"/>
  <c r="M161" i="60"/>
  <c r="F90" i="46" s="1"/>
  <c r="M76" i="60"/>
  <c r="M20" i="60"/>
  <c r="F246" i="63"/>
  <c r="F250" i="63"/>
  <c r="F252" i="63"/>
  <c r="F254" i="63"/>
  <c r="F256" i="63"/>
  <c r="G234" i="63"/>
  <c r="I230" i="63"/>
  <c r="I251" i="63"/>
  <c r="F229" i="63"/>
  <c r="F237" i="63"/>
  <c r="F239" i="63"/>
  <c r="F245" i="63"/>
  <c r="F249" i="63"/>
  <c r="G245" i="63"/>
  <c r="H237" i="63"/>
  <c r="H239" i="63"/>
  <c r="H243" i="63"/>
  <c r="H247" i="63"/>
  <c r="H255" i="63"/>
  <c r="I254" i="63"/>
  <c r="AK35" i="65"/>
  <c r="M35" i="65"/>
  <c r="J35" i="65"/>
  <c r="H35" i="65"/>
  <c r="Z35" i="65"/>
  <c r="R35" i="65"/>
  <c r="N35" i="65"/>
  <c r="K35" i="65"/>
  <c r="AC35" i="65"/>
  <c r="AE35" i="65"/>
  <c r="AH35" i="65"/>
  <c r="V35" i="65"/>
  <c r="S35" i="65"/>
  <c r="AA35" i="65"/>
  <c r="Q35" i="65"/>
  <c r="AB35" i="65"/>
  <c r="X35" i="65"/>
  <c r="L35" i="65"/>
  <c r="U35" i="65"/>
  <c r="Y35" i="65"/>
  <c r="P35" i="65"/>
  <c r="I35" i="65"/>
  <c r="AF64" i="67"/>
  <c r="AJ64" i="38"/>
  <c r="R64" i="45"/>
  <c r="P64" i="39"/>
  <c r="G64" i="55"/>
  <c r="O64" i="57"/>
  <c r="F64" i="55"/>
  <c r="U64" i="39"/>
  <c r="AH64" i="67"/>
  <c r="Q64" i="34"/>
  <c r="Z64" i="37"/>
  <c r="H64" i="41"/>
  <c r="M64" i="43"/>
  <c r="K64" i="43"/>
  <c r="L64" i="69"/>
  <c r="Q64" i="49"/>
  <c r="Y64" i="52"/>
  <c r="F64" i="70"/>
  <c r="X64" i="49"/>
  <c r="AH64" i="51"/>
  <c r="L64" i="67"/>
  <c r="R64" i="51"/>
  <c r="AH64" i="41"/>
  <c r="AD64" i="41"/>
  <c r="T64" i="39"/>
  <c r="AC64" i="43"/>
  <c r="T64" i="52"/>
  <c r="L64" i="56"/>
  <c r="L64" i="34"/>
  <c r="AG64" i="68"/>
  <c r="AC64" i="52"/>
  <c r="AC64" i="54"/>
  <c r="T64" i="38"/>
  <c r="AD64" i="37"/>
  <c r="J64" i="37"/>
  <c r="P64" i="44"/>
  <c r="AC64" i="46"/>
  <c r="W64" i="50"/>
  <c r="J62" i="37"/>
  <c r="U64" i="37"/>
  <c r="X62" i="37"/>
  <c r="P30" i="37"/>
  <c r="T30" i="37"/>
  <c r="AE35" i="37"/>
  <c r="AI62" i="38"/>
  <c r="AG35" i="39"/>
  <c r="AJ35" i="34"/>
  <c r="AF35" i="34"/>
  <c r="AB35" i="34"/>
  <c r="P35" i="34"/>
  <c r="L35" i="34"/>
  <c r="M64" i="36"/>
  <c r="Y64" i="36"/>
  <c r="AC64" i="36"/>
  <c r="AG64" i="36"/>
  <c r="AG30" i="36"/>
  <c r="AJ30" i="36"/>
  <c r="AE35" i="36"/>
  <c r="AI35" i="36"/>
  <c r="G35" i="36"/>
  <c r="S64" i="36"/>
  <c r="AE64" i="36"/>
  <c r="U35" i="36"/>
  <c r="Y35" i="36"/>
  <c r="AC35" i="36"/>
  <c r="AE64" i="37"/>
  <c r="AI64" i="37"/>
  <c r="U30" i="37"/>
  <c r="AI30" i="37"/>
  <c r="Z30" i="37"/>
  <c r="AD30" i="37"/>
  <c r="O35" i="37"/>
  <c r="W35" i="37"/>
  <c r="H35" i="37"/>
  <c r="T35" i="37"/>
  <c r="X35" i="37"/>
  <c r="AB35" i="37"/>
  <c r="AJ35" i="37"/>
  <c r="F64" i="38"/>
  <c r="AB30" i="38"/>
  <c r="O30" i="39"/>
  <c r="S30" i="39"/>
  <c r="W64" i="34"/>
  <c r="H30" i="36"/>
  <c r="P30" i="36"/>
  <c r="P35" i="36"/>
  <c r="T35" i="36"/>
  <c r="AF35" i="36"/>
  <c r="H35" i="36"/>
  <c r="X35" i="36"/>
  <c r="AB30" i="37"/>
  <c r="AJ30" i="37"/>
  <c r="L30" i="37"/>
  <c r="O30" i="37"/>
  <c r="S35" i="37"/>
  <c r="K62" i="38"/>
  <c r="H35" i="38"/>
  <c r="L35" i="38"/>
  <c r="X35" i="38"/>
  <c r="AB35" i="38"/>
  <c r="Z64" i="39"/>
  <c r="S30" i="41"/>
  <c r="Q30" i="42"/>
  <c r="W35" i="42"/>
  <c r="AA35" i="42"/>
  <c r="V62" i="45"/>
  <c r="F63" i="45"/>
  <c r="G63" i="45" s="1"/>
  <c r="G64" i="45"/>
  <c r="S64" i="45"/>
  <c r="AA64" i="45"/>
  <c r="AI64" i="45"/>
  <c r="S64" i="46"/>
  <c r="W64" i="46"/>
  <c r="R64" i="69"/>
  <c r="AH64" i="69"/>
  <c r="N62" i="69"/>
  <c r="V62" i="69"/>
  <c r="AG64" i="47"/>
  <c r="AJ64" i="47"/>
  <c r="AG64" i="48"/>
  <c r="I30" i="39"/>
  <c r="AC30" i="39"/>
  <c r="H35" i="39"/>
  <c r="O35" i="39"/>
  <c r="L64" i="40"/>
  <c r="T64" i="40"/>
  <c r="AF64" i="40"/>
  <c r="AJ64" i="40"/>
  <c r="AH64" i="40"/>
  <c r="H35" i="40"/>
  <c r="L35" i="40"/>
  <c r="P35" i="40"/>
  <c r="T35" i="40"/>
  <c r="X35" i="40"/>
  <c r="AF35" i="40"/>
  <c r="AJ35" i="40"/>
  <c r="J35" i="40"/>
  <c r="N35" i="40"/>
  <c r="Z64" i="40"/>
  <c r="AD35" i="40"/>
  <c r="AH35" i="40"/>
  <c r="H30" i="68"/>
  <c r="S30" i="68"/>
  <c r="AI30" i="42"/>
  <c r="N62" i="43"/>
  <c r="AB30" i="44"/>
  <c r="N35" i="44"/>
  <c r="R35" i="44"/>
  <c r="V35" i="44"/>
  <c r="AC35" i="44"/>
  <c r="AI62" i="45"/>
  <c r="P30" i="46"/>
  <c r="AB30" i="46"/>
  <c r="I35" i="46"/>
  <c r="U64" i="46"/>
  <c r="AC35" i="46"/>
  <c r="K64" i="69"/>
  <c r="AC30" i="69"/>
  <c r="S62" i="47"/>
  <c r="AG62" i="47"/>
  <c r="G30" i="39"/>
  <c r="K30" i="39"/>
  <c r="R30" i="39"/>
  <c r="X35" i="39"/>
  <c r="AB35" i="39"/>
  <c r="K64" i="39"/>
  <c r="AE62" i="40"/>
  <c r="AA30" i="40"/>
  <c r="AE30" i="40"/>
  <c r="AI30" i="40"/>
  <c r="F30" i="40"/>
  <c r="R30" i="40"/>
  <c r="Z30" i="40"/>
  <c r="AD30" i="40"/>
  <c r="L30" i="67"/>
  <c r="AB30" i="67"/>
  <c r="N30" i="41"/>
  <c r="X30" i="41"/>
  <c r="P30" i="68"/>
  <c r="I35" i="68"/>
  <c r="S30" i="42"/>
  <c r="L30" i="42"/>
  <c r="P30" i="42"/>
  <c r="G35" i="42"/>
  <c r="K35" i="42"/>
  <c r="V35" i="42"/>
  <c r="AJ30" i="43"/>
  <c r="W30" i="44"/>
  <c r="O35" i="44"/>
  <c r="S35" i="44"/>
  <c r="P30" i="69"/>
  <c r="V35" i="69"/>
  <c r="L35" i="69"/>
  <c r="G64" i="47"/>
  <c r="I62" i="47"/>
  <c r="G35" i="47"/>
  <c r="S35" i="47"/>
  <c r="W35" i="47"/>
  <c r="AA35" i="47"/>
  <c r="K30" i="68"/>
  <c r="I30" i="43"/>
  <c r="R64" i="43"/>
  <c r="H35" i="43"/>
  <c r="L64" i="43"/>
  <c r="T35" i="43"/>
  <c r="X35" i="43"/>
  <c r="AF35" i="43"/>
  <c r="Z64" i="44"/>
  <c r="U64" i="44"/>
  <c r="AH62" i="47"/>
  <c r="Z30" i="47"/>
  <c r="S30" i="48"/>
  <c r="W30" i="48"/>
  <c r="F64" i="48"/>
  <c r="J64" i="48"/>
  <c r="N64" i="48"/>
  <c r="R64" i="48"/>
  <c r="V64" i="48"/>
  <c r="Z64" i="48"/>
  <c r="AD64" i="48"/>
  <c r="AH64" i="48"/>
  <c r="P64" i="49"/>
  <c r="T30" i="50"/>
  <c r="X30" i="50"/>
  <c r="AF30" i="50"/>
  <c r="H30" i="51"/>
  <c r="L30" i="51"/>
  <c r="P30" i="51"/>
  <c r="AA30" i="52"/>
  <c r="AE30" i="52"/>
  <c r="M30" i="70"/>
  <c r="AG30" i="70"/>
  <c r="O30" i="70"/>
  <c r="S30" i="70"/>
  <c r="U30" i="53"/>
  <c r="U62" i="54"/>
  <c r="Y62" i="54"/>
  <c r="U30" i="54"/>
  <c r="Y30" i="54"/>
  <c r="AC30" i="54"/>
  <c r="AH64" i="55"/>
  <c r="J64" i="57"/>
  <c r="N62" i="57"/>
  <c r="U62" i="57"/>
  <c r="Y64" i="57"/>
  <c r="AC62" i="57"/>
  <c r="T30" i="58"/>
  <c r="AI35" i="47"/>
  <c r="R35" i="47"/>
  <c r="Z35" i="47"/>
  <c r="J30" i="48"/>
  <c r="Y30" i="48"/>
  <c r="O35" i="48"/>
  <c r="AI35" i="48"/>
  <c r="V30" i="49"/>
  <c r="Y30" i="52"/>
  <c r="X30" i="52"/>
  <c r="AB30" i="52"/>
  <c r="E31" i="70"/>
  <c r="U30" i="70"/>
  <c r="T30" i="53"/>
  <c r="X30" i="53"/>
  <c r="AB30" i="53"/>
  <c r="AF30" i="53"/>
  <c r="AJ30" i="53"/>
  <c r="G64" i="53"/>
  <c r="S64" i="53"/>
  <c r="AE64" i="53"/>
  <c r="I35" i="53"/>
  <c r="Q35" i="53"/>
  <c r="U35" i="53"/>
  <c r="Y35" i="53"/>
  <c r="AC35" i="53"/>
  <c r="J64" i="54"/>
  <c r="R64" i="54"/>
  <c r="Z64" i="54"/>
  <c r="Z62" i="54"/>
  <c r="AH62" i="57"/>
  <c r="AJ30" i="58"/>
  <c r="V64" i="51"/>
  <c r="AJ30" i="51"/>
  <c r="H30" i="55"/>
  <c r="L30" i="55"/>
  <c r="X30" i="55"/>
  <c r="AJ30" i="55"/>
  <c r="S30" i="56"/>
  <c r="AD62" i="57"/>
  <c r="AB30" i="57"/>
  <c r="L64" i="49"/>
  <c r="P30" i="50"/>
  <c r="AG30" i="51"/>
  <c r="AH30" i="52"/>
  <c r="V30" i="70"/>
  <c r="Z30" i="70"/>
  <c r="J35" i="70"/>
  <c r="AH64" i="70"/>
  <c r="E38" i="53"/>
  <c r="AJ30" i="54"/>
  <c r="M30" i="57"/>
  <c r="Y30" i="57"/>
  <c r="AG30" i="57"/>
  <c r="AA30" i="58"/>
  <c r="W35" i="58"/>
  <c r="D44" i="68"/>
  <c r="D41" i="48"/>
  <c r="H233" i="63"/>
  <c r="H235" i="63"/>
  <c r="H253" i="63"/>
  <c r="H257" i="63"/>
  <c r="H228" i="63"/>
  <c r="H248" i="63"/>
  <c r="F231" i="63"/>
  <c r="F235" i="63"/>
  <c r="F238" i="63"/>
  <c r="F240" i="63"/>
  <c r="F242" i="63"/>
  <c r="F234" i="63"/>
  <c r="F241" i="63"/>
  <c r="F251" i="63"/>
  <c r="F253" i="63"/>
  <c r="F255" i="63"/>
  <c r="F233" i="63"/>
  <c r="F244" i="63"/>
  <c r="F248" i="63"/>
  <c r="F257" i="63"/>
  <c r="G233" i="63"/>
  <c r="G239" i="63"/>
  <c r="G253" i="63"/>
  <c r="G255" i="63"/>
  <c r="H241" i="63"/>
  <c r="I229" i="63"/>
  <c r="G238" i="63"/>
  <c r="G252" i="63"/>
  <c r="H229" i="63"/>
  <c r="H231" i="63"/>
  <c r="H240" i="63"/>
  <c r="H249" i="63"/>
  <c r="H251" i="63"/>
  <c r="H254" i="63"/>
  <c r="H256" i="63"/>
  <c r="I241" i="63"/>
  <c r="I243" i="63"/>
  <c r="I245" i="63"/>
  <c r="I247" i="63"/>
  <c r="I249" i="63"/>
  <c r="I255" i="63"/>
  <c r="D44" i="47"/>
  <c r="D44" i="57"/>
  <c r="D36" i="41"/>
  <c r="D7" i="41"/>
  <c r="D44" i="42"/>
  <c r="G226" i="63"/>
  <c r="F226" i="63"/>
  <c r="D41" i="50"/>
  <c r="D17" i="34"/>
  <c r="D41" i="43"/>
  <c r="D44" i="52"/>
  <c r="G62" i="34"/>
  <c r="G21" i="34"/>
  <c r="L64" i="37"/>
  <c r="N62" i="38"/>
  <c r="U64" i="40"/>
  <c r="AB64" i="67"/>
  <c r="Q30" i="67"/>
  <c r="J21" i="41"/>
  <c r="J62" i="41"/>
  <c r="S64" i="41"/>
  <c r="AC64" i="41"/>
  <c r="U62" i="43"/>
  <c r="U64" i="43"/>
  <c r="AF21" i="43"/>
  <c r="AF62" i="43"/>
  <c r="AB64" i="44"/>
  <c r="H64" i="45"/>
  <c r="AG21" i="45"/>
  <c r="AG64" i="45" s="1"/>
  <c r="AG62" i="45"/>
  <c r="AJ21" i="45"/>
  <c r="AJ62" i="45"/>
  <c r="E32" i="45"/>
  <c r="M35" i="45"/>
  <c r="M64" i="45"/>
  <c r="E25" i="46"/>
  <c r="E20" i="46"/>
  <c r="E15" i="46"/>
  <c r="E46" i="46"/>
  <c r="E37" i="46"/>
  <c r="E9" i="46"/>
  <c r="E11" i="46"/>
  <c r="E19" i="46"/>
  <c r="E31" i="46"/>
  <c r="E43" i="46"/>
  <c r="E40" i="46"/>
  <c r="E27" i="46"/>
  <c r="E39" i="46"/>
  <c r="E26" i="46"/>
  <c r="E28" i="46"/>
  <c r="E29" i="46"/>
  <c r="E10" i="46"/>
  <c r="E45" i="46"/>
  <c r="E14" i="46"/>
  <c r="E24" i="46"/>
  <c r="E32" i="46"/>
  <c r="E42" i="46"/>
  <c r="E18" i="46"/>
  <c r="E33" i="46"/>
  <c r="E8" i="46"/>
  <c r="E12" i="46"/>
  <c r="E38" i="46"/>
  <c r="E16" i="46"/>
  <c r="E23" i="46"/>
  <c r="L64" i="46"/>
  <c r="Y64" i="46"/>
  <c r="O35" i="58"/>
  <c r="O64" i="58"/>
  <c r="S35" i="58"/>
  <c r="S64" i="58"/>
  <c r="Z35" i="58"/>
  <c r="Z64" i="58"/>
  <c r="W64" i="36"/>
  <c r="AI64" i="34"/>
  <c r="S62" i="34"/>
  <c r="S21" i="34"/>
  <c r="M21" i="34"/>
  <c r="M62" i="34"/>
  <c r="I64" i="34"/>
  <c r="Y64" i="44"/>
  <c r="U64" i="51"/>
  <c r="AD64" i="40"/>
  <c r="I64" i="47"/>
  <c r="R62" i="38"/>
  <c r="R64" i="38"/>
  <c r="O21" i="40"/>
  <c r="O62" i="40"/>
  <c r="AG64" i="40"/>
  <c r="H21" i="67"/>
  <c r="Y21" i="67"/>
  <c r="Y62" i="67"/>
  <c r="G64" i="41"/>
  <c r="M64" i="41"/>
  <c r="Z21" i="41"/>
  <c r="Z62" i="41"/>
  <c r="AF21" i="41"/>
  <c r="Q62" i="43"/>
  <c r="Q64" i="43"/>
  <c r="Z64" i="43"/>
  <c r="AI64" i="43"/>
  <c r="X30" i="43"/>
  <c r="E31" i="43"/>
  <c r="AF30" i="45"/>
  <c r="E31" i="45"/>
  <c r="Y64" i="45"/>
  <c r="Y35" i="45"/>
  <c r="G62" i="46"/>
  <c r="K62" i="46"/>
  <c r="O62" i="46"/>
  <c r="S62" i="46"/>
  <c r="W62" i="46"/>
  <c r="AA62" i="46"/>
  <c r="AE62" i="46"/>
  <c r="AI62" i="46"/>
  <c r="R21" i="46"/>
  <c r="R62" i="46"/>
  <c r="AB64" i="46"/>
  <c r="AH64" i="46"/>
  <c r="H35" i="58"/>
  <c r="H64" i="58"/>
  <c r="H62" i="67"/>
  <c r="AF62" i="41"/>
  <c r="I64" i="50"/>
  <c r="G64" i="46"/>
  <c r="AD64" i="42"/>
  <c r="Z64" i="50"/>
  <c r="E40" i="40"/>
  <c r="E16" i="40"/>
  <c r="E28" i="40"/>
  <c r="E42" i="40"/>
  <c r="E15" i="40"/>
  <c r="E14" i="40"/>
  <c r="E29" i="40"/>
  <c r="E37" i="40"/>
  <c r="E9" i="40"/>
  <c r="E13" i="40"/>
  <c r="E24" i="40"/>
  <c r="E23" i="40"/>
  <c r="E19" i="40"/>
  <c r="E33" i="40"/>
  <c r="E10" i="40"/>
  <c r="E39" i="40"/>
  <c r="E46" i="40"/>
  <c r="E25" i="40"/>
  <c r="E43" i="40"/>
  <c r="E32" i="40"/>
  <c r="E26" i="40"/>
  <c r="E8" i="40"/>
  <c r="E27" i="40"/>
  <c r="H64" i="40"/>
  <c r="E31" i="40"/>
  <c r="P64" i="40"/>
  <c r="X64" i="40"/>
  <c r="L62" i="40"/>
  <c r="H62" i="40"/>
  <c r="J21" i="40"/>
  <c r="J62" i="40"/>
  <c r="AG30" i="40"/>
  <c r="F35" i="40"/>
  <c r="F64" i="40"/>
  <c r="V35" i="40"/>
  <c r="V64" i="40"/>
  <c r="G64" i="67"/>
  <c r="E40" i="67"/>
  <c r="E33" i="67"/>
  <c r="E46" i="67"/>
  <c r="E27" i="67"/>
  <c r="E26" i="67"/>
  <c r="E10" i="67"/>
  <c r="E39" i="67"/>
  <c r="E25" i="67"/>
  <c r="E31" i="67"/>
  <c r="E32" i="67"/>
  <c r="E45" i="67"/>
  <c r="E37" i="67"/>
  <c r="E28" i="67"/>
  <c r="E19" i="67"/>
  <c r="E12" i="67"/>
  <c r="E38" i="67"/>
  <c r="S64" i="67"/>
  <c r="G62" i="67"/>
  <c r="K62" i="67"/>
  <c r="O62" i="67"/>
  <c r="S62" i="67"/>
  <c r="W62" i="67"/>
  <c r="AA62" i="67"/>
  <c r="AI62" i="67"/>
  <c r="T21" i="67"/>
  <c r="T62" i="67"/>
  <c r="Z64" i="67"/>
  <c r="V21" i="68"/>
  <c r="V62" i="68"/>
  <c r="P21" i="42"/>
  <c r="P62" i="42"/>
  <c r="Y21" i="42"/>
  <c r="Y62" i="42"/>
  <c r="AE30" i="42"/>
  <c r="W64" i="45"/>
  <c r="AA62" i="45"/>
  <c r="AE62" i="45"/>
  <c r="AE64" i="45"/>
  <c r="I64" i="45"/>
  <c r="K62" i="45"/>
  <c r="K64" i="45"/>
  <c r="N21" i="45"/>
  <c r="AI62" i="48"/>
  <c r="AI21" i="48"/>
  <c r="AE30" i="48"/>
  <c r="E31" i="48"/>
  <c r="P35" i="48"/>
  <c r="P64" i="48"/>
  <c r="AB64" i="48"/>
  <c r="AB35" i="48"/>
  <c r="AJ35" i="48"/>
  <c r="AJ64" i="48"/>
  <c r="M64" i="49"/>
  <c r="S21" i="49"/>
  <c r="S62" i="49"/>
  <c r="W64" i="49"/>
  <c r="AB21" i="49"/>
  <c r="AB64" i="49" s="1"/>
  <c r="AB62" i="49"/>
  <c r="I30" i="49"/>
  <c r="E31" i="49"/>
  <c r="E32" i="49"/>
  <c r="AC21" i="50"/>
  <c r="AC62" i="50"/>
  <c r="AJ21" i="50"/>
  <c r="AJ62" i="50"/>
  <c r="F30" i="50"/>
  <c r="E31" i="50"/>
  <c r="F63" i="57"/>
  <c r="AD35" i="65"/>
  <c r="T35" i="65"/>
  <c r="Q64" i="38"/>
  <c r="AH62" i="40"/>
  <c r="N62" i="45"/>
  <c r="AG64" i="37"/>
  <c r="P64" i="37"/>
  <c r="E20" i="67"/>
  <c r="E18" i="67"/>
  <c r="E13" i="67"/>
  <c r="AJ62" i="40"/>
  <c r="E45" i="40"/>
  <c r="U64" i="45"/>
  <c r="E32" i="48"/>
  <c r="Q64" i="57"/>
  <c r="J64" i="38"/>
  <c r="N64" i="38"/>
  <c r="E32" i="38"/>
  <c r="E9" i="38"/>
  <c r="E12" i="38"/>
  <c r="E11" i="38"/>
  <c r="E27" i="38"/>
  <c r="E25" i="38"/>
  <c r="E18" i="38"/>
  <c r="E37" i="38"/>
  <c r="E28" i="38"/>
  <c r="E42" i="38"/>
  <c r="E10" i="38"/>
  <c r="AD64" i="38"/>
  <c r="H64" i="39"/>
  <c r="F21" i="39"/>
  <c r="F62" i="39"/>
  <c r="J21" i="39"/>
  <c r="J62" i="39"/>
  <c r="S35" i="39"/>
  <c r="S64" i="39"/>
  <c r="M62" i="40"/>
  <c r="M64" i="40"/>
  <c r="T62" i="40"/>
  <c r="X62" i="40"/>
  <c r="AB62" i="40"/>
  <c r="AI62" i="40"/>
  <c r="AI64" i="40"/>
  <c r="M21" i="48"/>
  <c r="T64" i="48"/>
  <c r="AC21" i="48"/>
  <c r="AC62" i="48"/>
  <c r="W64" i="38"/>
  <c r="G64" i="39"/>
  <c r="F64" i="67"/>
  <c r="E31" i="68"/>
  <c r="E24" i="67"/>
  <c r="E8" i="67"/>
  <c r="E43" i="67"/>
  <c r="E18" i="40"/>
  <c r="E12" i="40"/>
  <c r="AA64" i="68"/>
  <c r="K64" i="52"/>
  <c r="AF64" i="52"/>
  <c r="Z35" i="40"/>
  <c r="S64" i="42"/>
  <c r="W64" i="48"/>
  <c r="T21" i="34"/>
  <c r="T62" i="34"/>
  <c r="P64" i="34"/>
  <c r="AH62" i="34"/>
  <c r="Z62" i="34"/>
  <c r="V62" i="34"/>
  <c r="N62" i="34"/>
  <c r="J62" i="34"/>
  <c r="AH64" i="34"/>
  <c r="Z64" i="34"/>
  <c r="V64" i="34"/>
  <c r="R64" i="34"/>
  <c r="J64" i="34"/>
  <c r="E28" i="34"/>
  <c r="E45" i="34"/>
  <c r="E38" i="34"/>
  <c r="E39" i="34"/>
  <c r="E23" i="34"/>
  <c r="E12" i="34"/>
  <c r="E27" i="34"/>
  <c r="E33" i="34"/>
  <c r="E31" i="34"/>
  <c r="E11" i="34"/>
  <c r="E42" i="34"/>
  <c r="E43" i="34"/>
  <c r="E46" i="34"/>
  <c r="E10" i="34"/>
  <c r="E19" i="34"/>
  <c r="E20" i="34"/>
  <c r="E32" i="34"/>
  <c r="E37" i="34"/>
  <c r="E24" i="34"/>
  <c r="E14" i="34"/>
  <c r="E16" i="34"/>
  <c r="E26" i="34"/>
  <c r="E9" i="36"/>
  <c r="E20" i="36"/>
  <c r="E43" i="36"/>
  <c r="E42" i="36"/>
  <c r="E19" i="36"/>
  <c r="E37" i="36"/>
  <c r="E45" i="36"/>
  <c r="E12" i="36"/>
  <c r="E32" i="36"/>
  <c r="E26" i="36"/>
  <c r="E10" i="36"/>
  <c r="E13" i="36"/>
  <c r="E23" i="36"/>
  <c r="E25" i="36"/>
  <c r="E15" i="36"/>
  <c r="E39" i="36"/>
  <c r="E46" i="36"/>
  <c r="E11" i="36"/>
  <c r="E24" i="36"/>
  <c r="E33" i="36"/>
  <c r="E29" i="36"/>
  <c r="E27" i="36"/>
  <c r="I64" i="36"/>
  <c r="I62" i="36"/>
  <c r="M62" i="36"/>
  <c r="Y62" i="36"/>
  <c r="AC62" i="36"/>
  <c r="AG62" i="36"/>
  <c r="T21" i="36"/>
  <c r="T62" i="36"/>
  <c r="Z21" i="36"/>
  <c r="AH21" i="36"/>
  <c r="AH62" i="36"/>
  <c r="G30" i="36"/>
  <c r="E31" i="36"/>
  <c r="K35" i="36"/>
  <c r="K64" i="36"/>
  <c r="AA35" i="36"/>
  <c r="AA64" i="36"/>
  <c r="G64" i="37"/>
  <c r="E24" i="37"/>
  <c r="E12" i="37"/>
  <c r="E14" i="37"/>
  <c r="E40" i="37"/>
  <c r="E38" i="37"/>
  <c r="E42" i="37"/>
  <c r="E25" i="37"/>
  <c r="E20" i="37"/>
  <c r="E45" i="37"/>
  <c r="E16" i="37"/>
  <c r="E39" i="37"/>
  <c r="E27" i="37"/>
  <c r="E15" i="37"/>
  <c r="E11" i="37"/>
  <c r="E9" i="37"/>
  <c r="E33" i="37"/>
  <c r="E46" i="37"/>
  <c r="E44" i="37" s="1"/>
  <c r="E43" i="37"/>
  <c r="E37" i="37"/>
  <c r="E28" i="37"/>
  <c r="E23" i="37"/>
  <c r="E26" i="37"/>
  <c r="E31" i="37"/>
  <c r="E32" i="37"/>
  <c r="G62" i="37"/>
  <c r="K62" i="37"/>
  <c r="O62" i="37"/>
  <c r="S62" i="37"/>
  <c r="W62" i="37"/>
  <c r="AE62" i="37"/>
  <c r="AI62" i="37"/>
  <c r="H64" i="37"/>
  <c r="V64" i="37"/>
  <c r="Y64" i="37"/>
  <c r="AC64" i="37"/>
  <c r="U62" i="38"/>
  <c r="AB62" i="38"/>
  <c r="F30" i="38"/>
  <c r="F63" i="38" s="1"/>
  <c r="E31" i="38"/>
  <c r="AC21" i="39"/>
  <c r="AC62" i="39"/>
  <c r="AI21" i="39"/>
  <c r="AI62" i="39"/>
  <c r="H30" i="39"/>
  <c r="E31" i="39"/>
  <c r="H30" i="45"/>
  <c r="L30" i="45"/>
  <c r="AI21" i="47"/>
  <c r="AI62" i="47"/>
  <c r="H21" i="48"/>
  <c r="H62" i="48"/>
  <c r="G30" i="46"/>
  <c r="E13" i="69"/>
  <c r="E24" i="69"/>
  <c r="E38" i="69"/>
  <c r="E39" i="69"/>
  <c r="E14" i="69"/>
  <c r="E40" i="69"/>
  <c r="E19" i="69"/>
  <c r="E37" i="69"/>
  <c r="E46" i="69"/>
  <c r="E45" i="69"/>
  <c r="E26" i="69"/>
  <c r="E9" i="69"/>
  <c r="E33" i="69"/>
  <c r="E23" i="69"/>
  <c r="E28" i="69"/>
  <c r="E8" i="69"/>
  <c r="F62" i="69"/>
  <c r="J62" i="69"/>
  <c r="Z62" i="69"/>
  <c r="AH62" i="69"/>
  <c r="M21" i="69"/>
  <c r="M62" i="69"/>
  <c r="AC64" i="69"/>
  <c r="AA62" i="47"/>
  <c r="P21" i="47"/>
  <c r="V62" i="47"/>
  <c r="V21" i="47"/>
  <c r="F30" i="47"/>
  <c r="F63" i="47" s="1"/>
  <c r="S21" i="70"/>
  <c r="S62" i="70"/>
  <c r="I30" i="53"/>
  <c r="E32" i="53"/>
  <c r="AG35" i="53"/>
  <c r="AG64" i="53"/>
  <c r="E10" i="54"/>
  <c r="E45" i="54"/>
  <c r="E20" i="54"/>
  <c r="E40" i="54"/>
  <c r="E32" i="54"/>
  <c r="E43" i="54"/>
  <c r="E31" i="54"/>
  <c r="E29" i="54"/>
  <c r="E33" i="54"/>
  <c r="E9" i="54"/>
  <c r="E16" i="54"/>
  <c r="E39" i="54"/>
  <c r="E11" i="54"/>
  <c r="E26" i="54"/>
  <c r="E27" i="54"/>
  <c r="F62" i="54"/>
  <c r="J62" i="54"/>
  <c r="R62" i="54"/>
  <c r="AG64" i="54"/>
  <c r="G64" i="54"/>
  <c r="AJ21" i="54"/>
  <c r="AJ62" i="54"/>
  <c r="I21" i="55"/>
  <c r="I62" i="55"/>
  <c r="Q21" i="55"/>
  <c r="Q62" i="55"/>
  <c r="Y64" i="47"/>
  <c r="AF64" i="58"/>
  <c r="E31" i="55"/>
  <c r="U64" i="54"/>
  <c r="X64" i="55"/>
  <c r="V64" i="55"/>
  <c r="AB64" i="37"/>
  <c r="E42" i="69"/>
  <c r="E12" i="69"/>
  <c r="AJ64" i="69"/>
  <c r="T62" i="69"/>
  <c r="I64" i="53"/>
  <c r="AG62" i="54"/>
  <c r="E12" i="54"/>
  <c r="E42" i="54"/>
  <c r="E19" i="54"/>
  <c r="Y62" i="57"/>
  <c r="R62" i="69"/>
  <c r="O64" i="36"/>
  <c r="R21" i="36"/>
  <c r="X21" i="36"/>
  <c r="X62" i="36"/>
  <c r="AI64" i="36"/>
  <c r="L35" i="37"/>
  <c r="P35" i="37"/>
  <c r="E20" i="38"/>
  <c r="E19" i="38"/>
  <c r="E45" i="38"/>
  <c r="AA64" i="38"/>
  <c r="L62" i="39"/>
  <c r="L21" i="39"/>
  <c r="O64" i="39"/>
  <c r="K35" i="39"/>
  <c r="AF35" i="39"/>
  <c r="I21" i="68"/>
  <c r="I62" i="68"/>
  <c r="J21" i="42"/>
  <c r="J62" i="42"/>
  <c r="N21" i="42"/>
  <c r="N62" i="42"/>
  <c r="AF64" i="42"/>
  <c r="AF30" i="42"/>
  <c r="E31" i="42"/>
  <c r="E32" i="42"/>
  <c r="H30" i="42"/>
  <c r="H21" i="69"/>
  <c r="H62" i="69"/>
  <c r="AD64" i="47"/>
  <c r="E43" i="47"/>
  <c r="E13" i="47"/>
  <c r="E20" i="47"/>
  <c r="O21" i="51"/>
  <c r="E32" i="52"/>
  <c r="F30" i="52"/>
  <c r="F63" i="52" s="1"/>
  <c r="V21" i="53"/>
  <c r="V62" i="53"/>
  <c r="J62" i="57"/>
  <c r="Y62" i="47"/>
  <c r="E31" i="47"/>
  <c r="F30" i="69"/>
  <c r="F63" i="69" s="1"/>
  <c r="J64" i="47"/>
  <c r="Y64" i="53"/>
  <c r="AA64" i="34"/>
  <c r="E27" i="69"/>
  <c r="E43" i="69"/>
  <c r="E15" i="69"/>
  <c r="AJ62" i="69"/>
  <c r="AD64" i="70"/>
  <c r="E25" i="54"/>
  <c r="E38" i="54"/>
  <c r="E28" i="54"/>
  <c r="E14" i="54"/>
  <c r="E37" i="54"/>
  <c r="AH62" i="55"/>
  <c r="E18" i="69"/>
  <c r="R64" i="56"/>
  <c r="N62" i="54"/>
  <c r="R62" i="56"/>
  <c r="F63" i="56"/>
  <c r="I62" i="56"/>
  <c r="AD35" i="34"/>
  <c r="Z35" i="34"/>
  <c r="R35" i="34"/>
  <c r="N35" i="34"/>
  <c r="AI30" i="34"/>
  <c r="W30" i="34"/>
  <c r="S30" i="34"/>
  <c r="O30" i="34"/>
  <c r="AG64" i="34"/>
  <c r="F62" i="36"/>
  <c r="F21" i="36"/>
  <c r="W35" i="36"/>
  <c r="AH21" i="37"/>
  <c r="AH62" i="37"/>
  <c r="R30" i="37"/>
  <c r="I35" i="37"/>
  <c r="I64" i="37"/>
  <c r="Q62" i="38"/>
  <c r="X62" i="38"/>
  <c r="AA62" i="38"/>
  <c r="L62" i="38"/>
  <c r="L21" i="38"/>
  <c r="I35" i="38"/>
  <c r="I64" i="38"/>
  <c r="I21" i="39"/>
  <c r="I62" i="39"/>
  <c r="AD64" i="39"/>
  <c r="R64" i="40"/>
  <c r="AA64" i="40"/>
  <c r="U21" i="41"/>
  <c r="U62" i="41"/>
  <c r="Y64" i="41"/>
  <c r="T64" i="43"/>
  <c r="F21" i="43"/>
  <c r="F62" i="43"/>
  <c r="AB21" i="43"/>
  <c r="AB62" i="43"/>
  <c r="F64" i="44"/>
  <c r="E20" i="44"/>
  <c r="E28" i="44"/>
  <c r="E32" i="44"/>
  <c r="E25" i="44"/>
  <c r="E42" i="44"/>
  <c r="E33" i="44"/>
  <c r="E24" i="44"/>
  <c r="E27" i="44"/>
  <c r="E8" i="44"/>
  <c r="E14" i="44"/>
  <c r="E13" i="44"/>
  <c r="E37" i="44"/>
  <c r="E38" i="44"/>
  <c r="E9" i="44"/>
  <c r="E31" i="44"/>
  <c r="E39" i="44"/>
  <c r="J62" i="44"/>
  <c r="R62" i="44"/>
  <c r="Z62" i="44"/>
  <c r="AD62" i="44"/>
  <c r="N35" i="47"/>
  <c r="N64" i="47"/>
  <c r="AF64" i="48"/>
  <c r="Z21" i="52"/>
  <c r="Z62" i="52"/>
  <c r="D44" i="36"/>
  <c r="T62" i="37"/>
  <c r="AH35" i="37"/>
  <c r="V62" i="38"/>
  <c r="Z62" i="38"/>
  <c r="AG62" i="38"/>
  <c r="K30" i="38"/>
  <c r="O30" i="38"/>
  <c r="AI30" i="38"/>
  <c r="T35" i="39"/>
  <c r="AI35" i="39"/>
  <c r="N64" i="40"/>
  <c r="W64" i="43"/>
  <c r="AI30" i="43"/>
  <c r="S21" i="44"/>
  <c r="S62" i="44"/>
  <c r="O64" i="45"/>
  <c r="P30" i="45"/>
  <c r="J62" i="47"/>
  <c r="Z62" i="49"/>
  <c r="M30" i="52"/>
  <c r="M30" i="53"/>
  <c r="Q21" i="54"/>
  <c r="Q62" i="54"/>
  <c r="M219" i="60"/>
  <c r="F99" i="49" s="1"/>
  <c r="F6" i="51"/>
  <c r="F6" i="42"/>
  <c r="M85" i="60"/>
  <c r="F99" i="40" s="1"/>
  <c r="M115" i="60"/>
  <c r="F92" i="42" s="1"/>
  <c r="M254" i="60"/>
  <c r="F98" i="52" s="1"/>
  <c r="M252" i="60"/>
  <c r="F96" i="52" s="1"/>
  <c r="M335" i="60"/>
  <c r="F94" i="58" s="1"/>
  <c r="M206" i="60"/>
  <c r="M334" i="60"/>
  <c r="F93" i="58" s="1"/>
  <c r="M137" i="60"/>
  <c r="M179" i="60"/>
  <c r="F95" i="69" s="1"/>
  <c r="M267" i="60"/>
  <c r="M307" i="60"/>
  <c r="M226" i="60"/>
  <c r="F94" i="50" s="1"/>
  <c r="M188" i="60"/>
  <c r="F92" i="47" s="1"/>
  <c r="M271" i="60"/>
  <c r="M195" i="60"/>
  <c r="F99" i="47" s="1"/>
  <c r="N30" i="36"/>
  <c r="O35" i="36"/>
  <c r="S35" i="36"/>
  <c r="AG35" i="36"/>
  <c r="M64" i="38"/>
  <c r="R64" i="39"/>
  <c r="V64" i="39"/>
  <c r="W62" i="40"/>
  <c r="K62" i="40"/>
  <c r="S30" i="40"/>
  <c r="N62" i="67"/>
  <c r="X64" i="43"/>
  <c r="AJ64" i="43"/>
  <c r="F30" i="43"/>
  <c r="AF30" i="43"/>
  <c r="D41" i="44"/>
  <c r="AC64" i="45"/>
  <c r="P21" i="69"/>
  <c r="Q62" i="47"/>
  <c r="J35" i="47"/>
  <c r="AD30" i="70"/>
  <c r="U30" i="67"/>
  <c r="D44" i="67"/>
  <c r="D17" i="41"/>
  <c r="O30" i="41"/>
  <c r="O64" i="68"/>
  <c r="AH30" i="42"/>
  <c r="T30" i="43"/>
  <c r="AB30" i="43"/>
  <c r="AJ30" i="44"/>
  <c r="AD35" i="44"/>
  <c r="AH35" i="44"/>
  <c r="AD64" i="45"/>
  <c r="H30" i="46"/>
  <c r="L30" i="46"/>
  <c r="H30" i="69"/>
  <c r="S30" i="69"/>
  <c r="AD62" i="47"/>
  <c r="AE64" i="47"/>
  <c r="N30" i="51"/>
  <c r="J30" i="52"/>
  <c r="D44" i="34"/>
  <c r="D41" i="38"/>
  <c r="AC35" i="68"/>
  <c r="AB30" i="42"/>
  <c r="R64" i="42"/>
  <c r="S62" i="43"/>
  <c r="AJ64" i="44"/>
  <c r="T30" i="46"/>
  <c r="X30" i="46"/>
  <c r="AJ30" i="69"/>
  <c r="R64" i="47"/>
  <c r="N30" i="47"/>
  <c r="R30" i="47"/>
  <c r="G30" i="48"/>
  <c r="AB30" i="48"/>
  <c r="AB35" i="49"/>
  <c r="D41" i="42"/>
  <c r="D44" i="46"/>
  <c r="D41" i="47"/>
  <c r="D44" i="48"/>
  <c r="K64" i="49"/>
  <c r="N30" i="50"/>
  <c r="AH30" i="50"/>
  <c r="V30" i="58"/>
  <c r="F30" i="51"/>
  <c r="F63" i="51" s="1"/>
  <c r="AF30" i="54"/>
  <c r="P30" i="55"/>
  <c r="D44" i="56"/>
  <c r="D17" i="49"/>
  <c r="AB30" i="55"/>
  <c r="AD21" i="57"/>
  <c r="X30" i="57"/>
  <c r="AG30" i="58"/>
  <c r="AH30" i="54"/>
  <c r="K30" i="56"/>
  <c r="F62" i="57"/>
  <c r="U30" i="57"/>
  <c r="AB35" i="58"/>
  <c r="AF35" i="58"/>
  <c r="G236" i="63"/>
  <c r="I231" i="63"/>
  <c r="D17" i="46"/>
  <c r="D22" i="48"/>
  <c r="D21" i="48" s="1"/>
  <c r="D36" i="48"/>
  <c r="D7" i="49"/>
  <c r="D22" i="49"/>
  <c r="D21" i="49" s="1"/>
  <c r="D36" i="49"/>
  <c r="D7" i="51"/>
  <c r="D17" i="51"/>
  <c r="D7" i="53"/>
  <c r="D44" i="39"/>
  <c r="D44" i="40"/>
  <c r="D17" i="67"/>
  <c r="D22" i="69"/>
  <c r="D21" i="69" s="1"/>
  <c r="D44" i="51"/>
  <c r="D17" i="70"/>
  <c r="D41" i="53"/>
  <c r="D36" i="55"/>
  <c r="D44" i="55"/>
  <c r="D17" i="57"/>
  <c r="D17" i="36"/>
  <c r="D44" i="44"/>
  <c r="D44" i="45"/>
  <c r="D7" i="69"/>
  <c r="D17" i="69"/>
  <c r="D22" i="36"/>
  <c r="D21" i="36" s="1"/>
  <c r="D41" i="39"/>
  <c r="D22" i="67"/>
  <c r="D21" i="67" s="1"/>
  <c r="AO16" i="41"/>
  <c r="D22" i="42"/>
  <c r="D21" i="42" s="1"/>
  <c r="D7" i="47"/>
  <c r="D36" i="53"/>
  <c r="D22" i="54"/>
  <c r="D21" i="54" s="1"/>
  <c r="AO16" i="56"/>
  <c r="D41" i="49"/>
  <c r="D22" i="34"/>
  <c r="D21" i="34" s="1"/>
  <c r="D7" i="34"/>
  <c r="D22" i="40"/>
  <c r="D21" i="40" s="1"/>
  <c r="D36" i="40"/>
  <c r="D36" i="67"/>
  <c r="D41" i="41"/>
  <c r="D22" i="46"/>
  <c r="D21" i="46" s="1"/>
  <c r="D22" i="52"/>
  <c r="D21" i="52" s="1"/>
  <c r="D7" i="70"/>
  <c r="D36" i="70"/>
  <c r="D36" i="54"/>
  <c r="D22" i="57"/>
  <c r="D21" i="57" s="1"/>
  <c r="D41" i="58"/>
  <c r="D17" i="40"/>
  <c r="D41" i="67"/>
  <c r="D17" i="42"/>
  <c r="D41" i="70"/>
  <c r="D41" i="55"/>
  <c r="D44" i="70"/>
  <c r="C2" i="43"/>
  <c r="C2" i="42"/>
  <c r="D36" i="42"/>
  <c r="D36" i="45"/>
  <c r="D41" i="45"/>
  <c r="D17" i="48"/>
  <c r="D17" i="50"/>
  <c r="D36" i="50"/>
  <c r="G41" i="65"/>
  <c r="D22" i="47"/>
  <c r="D21" i="47" s="1"/>
  <c r="D22" i="55"/>
  <c r="D21" i="55" s="1"/>
  <c r="M247" i="60"/>
  <c r="F91" i="52" s="1"/>
  <c r="D44" i="50"/>
  <c r="D17" i="52"/>
  <c r="D7" i="56"/>
  <c r="D17" i="56"/>
  <c r="D22" i="56"/>
  <c r="D21" i="56" s="1"/>
  <c r="D36" i="56"/>
  <c r="D41" i="56"/>
  <c r="D7" i="57"/>
  <c r="D7" i="58"/>
  <c r="D17" i="58"/>
  <c r="D36" i="36"/>
  <c r="D22" i="68"/>
  <c r="D21" i="68" s="1"/>
  <c r="D36" i="68"/>
  <c r="D41" i="68"/>
  <c r="D44" i="43"/>
  <c r="D17" i="44"/>
  <c r="D22" i="44"/>
  <c r="D21" i="44" s="1"/>
  <c r="D22" i="45"/>
  <c r="D21" i="45" s="1"/>
  <c r="D7" i="46"/>
  <c r="D41" i="69"/>
  <c r="D17" i="53"/>
  <c r="D44" i="53"/>
  <c r="D7" i="54"/>
  <c r="D17" i="54"/>
  <c r="D41" i="54"/>
  <c r="D7" i="55"/>
  <c r="AO16" i="57"/>
  <c r="C2" i="58"/>
  <c r="C2" i="46"/>
  <c r="C2" i="56"/>
  <c r="C2" i="44"/>
  <c r="C2" i="54"/>
  <c r="C2" i="67"/>
  <c r="C2" i="37"/>
  <c r="C2" i="51"/>
  <c r="C2" i="47"/>
  <c r="C2" i="40"/>
  <c r="C2" i="36"/>
  <c r="C2" i="45"/>
  <c r="C2" i="41"/>
  <c r="C2" i="50"/>
  <c r="C2" i="70"/>
  <c r="C2" i="55"/>
  <c r="C2" i="39"/>
  <c r="C2" i="34"/>
  <c r="C2" i="69"/>
  <c r="C2" i="49"/>
  <c r="C2" i="68"/>
  <c r="C2" i="52"/>
  <c r="C2" i="57"/>
  <c r="AQ6" i="56"/>
  <c r="AO16" i="70"/>
  <c r="AO16" i="54"/>
  <c r="AQ6" i="57"/>
  <c r="AO16" i="67"/>
  <c r="AO16" i="34"/>
  <c r="AO16" i="49"/>
  <c r="AO16" i="37"/>
  <c r="AO16" i="47"/>
  <c r="D17" i="55"/>
  <c r="D36" i="52"/>
  <c r="D41" i="52"/>
  <c r="D22" i="53"/>
  <c r="D21" i="53" s="1"/>
  <c r="D36" i="57"/>
  <c r="D41" i="57"/>
  <c r="D41" i="51"/>
  <c r="D41" i="34"/>
  <c r="D41" i="37"/>
  <c r="D44" i="38"/>
  <c r="D17" i="39"/>
  <c r="D41" i="40"/>
  <c r="D22" i="41"/>
  <c r="D21" i="41" s="1"/>
  <c r="D44" i="41"/>
  <c r="D44" i="69"/>
  <c r="D17" i="47"/>
  <c r="D7" i="48"/>
  <c r="D44" i="54"/>
  <c r="D36" i="58"/>
  <c r="D44" i="58"/>
  <c r="F41" i="65"/>
  <c r="D7" i="37"/>
  <c r="D17" i="37"/>
  <c r="D36" i="37"/>
  <c r="D44" i="37"/>
  <c r="D17" i="38"/>
  <c r="D22" i="38"/>
  <c r="D21" i="38" s="1"/>
  <c r="D17" i="43"/>
  <c r="AO16" i="51"/>
  <c r="D7" i="39"/>
  <c r="D7" i="68"/>
  <c r="D22" i="70"/>
  <c r="D21" i="70" s="1"/>
  <c r="G36" i="65"/>
  <c r="AO16" i="69"/>
  <c r="AQ6" i="69"/>
  <c r="D7" i="50"/>
  <c r="M223" i="60"/>
  <c r="F91" i="50" s="1"/>
  <c r="F6" i="41"/>
  <c r="F6" i="49"/>
  <c r="M215" i="60"/>
  <c r="M255" i="60"/>
  <c r="F99" i="52" s="1"/>
  <c r="M38" i="60"/>
  <c r="M288" i="60"/>
  <c r="M262" i="60"/>
  <c r="M203" i="60"/>
  <c r="M40" i="60"/>
  <c r="M138" i="60"/>
  <c r="M73" i="60"/>
  <c r="F99" i="39" s="1"/>
  <c r="M298" i="60"/>
  <c r="F6" i="38"/>
  <c r="F6" i="54"/>
  <c r="M143" i="60"/>
  <c r="M18" i="60"/>
  <c r="M287" i="60"/>
  <c r="M211" i="60"/>
  <c r="M176" i="60"/>
  <c r="M77" i="60"/>
  <c r="M134" i="60"/>
  <c r="F99" i="43" s="1"/>
  <c r="M301" i="60"/>
  <c r="M10" i="60"/>
  <c r="M239" i="60"/>
  <c r="M55" i="60"/>
  <c r="M5" i="60"/>
  <c r="M119" i="60"/>
  <c r="M281" i="60"/>
  <c r="F100" i="53" s="1"/>
  <c r="M141" i="60"/>
  <c r="M70" i="60"/>
  <c r="F96" i="39" s="1"/>
  <c r="M37" i="60"/>
  <c r="F99" i="36" s="1"/>
  <c r="M103" i="60"/>
  <c r="M171" i="60"/>
  <c r="F100" i="46" s="1"/>
  <c r="M43" i="60"/>
  <c r="M311" i="60"/>
  <c r="M251" i="60"/>
  <c r="F95" i="52" s="1"/>
  <c r="M230" i="60"/>
  <c r="M212" i="60"/>
  <c r="M192" i="60"/>
  <c r="M323" i="60"/>
  <c r="M285" i="60"/>
  <c r="M232" i="60"/>
  <c r="M200" i="60"/>
  <c r="M167" i="60"/>
  <c r="M32" i="60"/>
  <c r="M97" i="60"/>
  <c r="M8" i="60"/>
  <c r="M178" i="60"/>
  <c r="M152" i="60"/>
  <c r="M107" i="60"/>
  <c r="M74" i="60"/>
  <c r="F100" i="39" s="1"/>
  <c r="M44" i="60"/>
  <c r="M30" i="60"/>
  <c r="M12" i="60"/>
  <c r="M313" i="60"/>
  <c r="M280" i="60"/>
  <c r="M151" i="60"/>
  <c r="M113" i="60"/>
  <c r="M64" i="60"/>
  <c r="F90" i="39" s="1"/>
  <c r="F6" i="69"/>
  <c r="M158" i="60"/>
  <c r="M199" i="60"/>
  <c r="M6" i="60"/>
  <c r="M123" i="60"/>
  <c r="M41" i="60"/>
  <c r="M341" i="60"/>
  <c r="M165" i="60"/>
  <c r="M201" i="60"/>
  <c r="F93" i="48" s="1"/>
  <c r="M80" i="60"/>
  <c r="M263" i="60"/>
  <c r="M332" i="60"/>
  <c r="F91" i="58" s="1"/>
  <c r="M305" i="60"/>
  <c r="M110" i="60"/>
  <c r="M234" i="60"/>
  <c r="M300" i="60"/>
  <c r="M164" i="60"/>
  <c r="M127" i="60"/>
  <c r="F92" i="43" s="1"/>
  <c r="M62" i="60"/>
  <c r="M22" i="60"/>
  <c r="M146" i="60"/>
  <c r="N2" i="60"/>
  <c r="M321" i="60"/>
  <c r="M297" i="60"/>
  <c r="M238" i="60"/>
  <c r="M222" i="60"/>
  <c r="M202" i="60"/>
  <c r="M170" i="60"/>
  <c r="M309" i="60"/>
  <c r="M240" i="60"/>
  <c r="M210" i="60"/>
  <c r="M190" i="60"/>
  <c r="M78" i="60"/>
  <c r="M14" i="60"/>
  <c r="M265" i="60"/>
  <c r="M91" i="60"/>
  <c r="M260" i="60"/>
  <c r="M116" i="60"/>
  <c r="M101" i="60"/>
  <c r="M57" i="60"/>
  <c r="M118" i="60"/>
  <c r="M16" i="60"/>
  <c r="M299" i="60"/>
  <c r="F94" i="55" s="1"/>
  <c r="M196" i="60"/>
  <c r="M61" i="60"/>
  <c r="M28" i="60"/>
  <c r="M159" i="60"/>
  <c r="M131" i="60"/>
  <c r="F96" i="43" s="1"/>
  <c r="M60" i="60"/>
  <c r="M105" i="60"/>
  <c r="M42" i="60"/>
  <c r="M277" i="60"/>
  <c r="F96" i="53" s="1"/>
  <c r="M213" i="60"/>
  <c r="M249" i="60"/>
  <c r="F93" i="52" s="1"/>
  <c r="M99" i="60"/>
  <c r="M147" i="60"/>
  <c r="M183" i="60"/>
  <c r="AQ6" i="45"/>
  <c r="AO16" i="45"/>
  <c r="D7" i="36"/>
  <c r="D41" i="36"/>
  <c r="D7" i="42"/>
  <c r="D36" i="43"/>
  <c r="D7" i="44"/>
  <c r="D7" i="45"/>
  <c r="D17" i="45"/>
  <c r="D41" i="46"/>
  <c r="D36" i="69"/>
  <c r="D44" i="49"/>
  <c r="D22" i="50"/>
  <c r="D21" i="50" s="1"/>
  <c r="D22" i="43"/>
  <c r="D21" i="43" s="1"/>
  <c r="D36" i="38"/>
  <c r="AO16" i="44"/>
  <c r="D36" i="44"/>
  <c r="AO16" i="48"/>
  <c r="AQ6" i="46"/>
  <c r="AO16" i="46"/>
  <c r="AO16" i="52"/>
  <c r="AQ6" i="41"/>
  <c r="AO16" i="39"/>
  <c r="AO16" i="42"/>
  <c r="D22" i="51"/>
  <c r="D21" i="51" s="1"/>
  <c r="D7" i="43"/>
  <c r="M68" i="60"/>
  <c r="F94" i="39" s="1"/>
  <c r="M227" i="60"/>
  <c r="M231" i="60"/>
  <c r="M308" i="60"/>
  <c r="M320" i="60"/>
  <c r="M327" i="60"/>
  <c r="M333" i="60"/>
  <c r="M336" i="60"/>
  <c r="F6" i="57"/>
  <c r="F6" i="48"/>
  <c r="M81" i="60"/>
  <c r="M162" i="60"/>
  <c r="M155" i="60"/>
  <c r="M315" i="60"/>
  <c r="M139" i="60"/>
  <c r="M56" i="60"/>
  <c r="M129" i="60"/>
  <c r="F94" i="43" s="1"/>
  <c r="M242" i="60"/>
  <c r="M283" i="60"/>
  <c r="M268" i="60"/>
  <c r="M237" i="60"/>
  <c r="M286" i="60"/>
  <c r="M279" i="60"/>
  <c r="M25" i="60"/>
  <c r="M194" i="60"/>
  <c r="M296" i="60"/>
  <c r="M276" i="60"/>
  <c r="M142" i="60"/>
  <c r="M329" i="60"/>
  <c r="M250" i="60"/>
  <c r="F94" i="52" s="1"/>
  <c r="M150" i="60"/>
  <c r="M122" i="60"/>
  <c r="M54" i="60"/>
  <c r="M324" i="60"/>
  <c r="F6" i="44"/>
  <c r="F6" i="67"/>
  <c r="F6" i="45"/>
  <c r="F6" i="56"/>
  <c r="F6" i="70"/>
  <c r="M184" i="60"/>
  <c r="D36" i="39"/>
  <c r="AO16" i="40"/>
  <c r="D36" i="51"/>
  <c r="D7" i="52"/>
  <c r="D36" i="46"/>
  <c r="D36" i="47"/>
  <c r="AQ6" i="68"/>
  <c r="AO16" i="68"/>
  <c r="AQ6" i="53"/>
  <c r="AO16" i="53"/>
  <c r="AO16" i="50"/>
  <c r="AO16" i="55"/>
  <c r="AO16" i="43"/>
  <c r="AO16" i="58"/>
  <c r="AO11" i="36"/>
  <c r="AQ6" i="36"/>
  <c r="AO16" i="36"/>
  <c r="D7" i="38"/>
  <c r="D7" i="40"/>
  <c r="D7" i="67"/>
  <c r="AO10" i="67"/>
  <c r="AO8" i="42"/>
  <c r="AO8" i="44"/>
  <c r="AO9" i="45"/>
  <c r="AO19" i="50"/>
  <c r="D22" i="37"/>
  <c r="AO16" i="38"/>
  <c r="AO8" i="37"/>
  <c r="D22" i="39"/>
  <c r="AO10" i="40"/>
  <c r="D17" i="68"/>
  <c r="D22" i="58"/>
  <c r="F36" i="65"/>
  <c r="F44" i="65"/>
  <c r="F63" i="50" l="1"/>
  <c r="AG2" i="31"/>
  <c r="AJ2" i="31" s="1"/>
  <c r="Z6" i="77"/>
  <c r="W31" i="82"/>
  <c r="W43" i="82" s="1"/>
  <c r="W76" i="82" s="1"/>
  <c r="W123" i="82" s="1"/>
  <c r="W170" i="82" s="1"/>
  <c r="W180" i="82" s="1"/>
  <c r="AM2" i="31"/>
  <c r="AI2" i="31"/>
  <c r="AK2" i="31" s="1"/>
  <c r="D34" i="45"/>
  <c r="D34" i="47"/>
  <c r="D34" i="68"/>
  <c r="D34" i="40"/>
  <c r="D34" i="69"/>
  <c r="D34" i="42"/>
  <c r="F63" i="34"/>
  <c r="D34" i="52"/>
  <c r="D34" i="48"/>
  <c r="D34" i="55"/>
  <c r="D34" i="54"/>
  <c r="D34" i="44"/>
  <c r="D34" i="56"/>
  <c r="D34" i="37"/>
  <c r="D34" i="39"/>
  <c r="D34" i="58"/>
  <c r="D34" i="57"/>
  <c r="D34" i="70"/>
  <c r="D34" i="38"/>
  <c r="D34" i="53"/>
  <c r="D34" i="41"/>
  <c r="D34" i="34"/>
  <c r="D34" i="46"/>
  <c r="D34" i="43"/>
  <c r="D34" i="50"/>
  <c r="D34" i="36"/>
  <c r="D34" i="67"/>
  <c r="D34" i="51"/>
  <c r="D34" i="49"/>
  <c r="E41" i="55"/>
  <c r="E41" i="37"/>
  <c r="E41" i="46"/>
  <c r="AG178" i="31"/>
  <c r="AG121" i="31"/>
  <c r="AG4" i="31"/>
  <c r="F89" i="43"/>
  <c r="F97" i="43"/>
  <c r="F89" i="52"/>
  <c r="F97" i="52"/>
  <c r="F89" i="39"/>
  <c r="F97" i="39"/>
  <c r="AG48" i="31"/>
  <c r="F38" i="35"/>
  <c r="F64" i="35" s="1"/>
  <c r="F43" i="35"/>
  <c r="F69" i="35" s="1"/>
  <c r="F41" i="35"/>
  <c r="F67" i="35" s="1"/>
  <c r="F48" i="35"/>
  <c r="F74" i="35" s="1"/>
  <c r="F28" i="35"/>
  <c r="F54" i="35" s="1"/>
  <c r="F46" i="35"/>
  <c r="F72" i="35" s="1"/>
  <c r="F44" i="35"/>
  <c r="F70" i="35" s="1"/>
  <c r="F45" i="35"/>
  <c r="F71" i="35" s="1"/>
  <c r="F29" i="35"/>
  <c r="F55" i="35" s="1"/>
  <c r="F32" i="35"/>
  <c r="F58" i="35" s="1"/>
  <c r="F31" i="35"/>
  <c r="F57" i="35" s="1"/>
  <c r="F50" i="35"/>
  <c r="F76" i="35" s="1"/>
  <c r="F34" i="35"/>
  <c r="F60" i="35" s="1"/>
  <c r="F35" i="35"/>
  <c r="F61" i="35" s="1"/>
  <c r="F37" i="35"/>
  <c r="F63" i="35" s="1"/>
  <c r="D77" i="70" s="1"/>
  <c r="F40" i="35"/>
  <c r="F66" i="35" s="1"/>
  <c r="F47" i="35"/>
  <c r="F73" i="35" s="1"/>
  <c r="F30" i="35"/>
  <c r="F56" i="35" s="1"/>
  <c r="F49" i="35"/>
  <c r="F75" i="35" s="1"/>
  <c r="F33" i="35"/>
  <c r="F59" i="35" s="1"/>
  <c r="F36" i="35"/>
  <c r="F62" i="35" s="1"/>
  <c r="F39" i="35"/>
  <c r="F65" i="35" s="1"/>
  <c r="F42" i="35"/>
  <c r="F68" i="35" s="1"/>
  <c r="BA176" i="31"/>
  <c r="BA178" i="31"/>
  <c r="AY175" i="31"/>
  <c r="AY177" i="31"/>
  <c r="BA175" i="31"/>
  <c r="BA177" i="31"/>
  <c r="AY176" i="31"/>
  <c r="AY178" i="31"/>
  <c r="E34" i="35"/>
  <c r="E60" i="35" s="1"/>
  <c r="E50" i="35"/>
  <c r="E76" i="35" s="1"/>
  <c r="E49" i="35"/>
  <c r="E75" i="35" s="1"/>
  <c r="E43" i="35"/>
  <c r="E69" i="35" s="1"/>
  <c r="E36" i="35"/>
  <c r="E62" i="35" s="1"/>
  <c r="E33" i="35"/>
  <c r="E59" i="35" s="1"/>
  <c r="E38" i="35"/>
  <c r="E64" i="35" s="1"/>
  <c r="E29" i="35"/>
  <c r="E55" i="35" s="1"/>
  <c r="E31" i="35"/>
  <c r="E57" i="35" s="1"/>
  <c r="E47" i="35"/>
  <c r="E73" i="35" s="1"/>
  <c r="E40" i="35"/>
  <c r="E66" i="35" s="1"/>
  <c r="E41" i="35"/>
  <c r="E67" i="35" s="1"/>
  <c r="E42" i="35"/>
  <c r="E68" i="35" s="1"/>
  <c r="E37" i="35"/>
  <c r="E63" i="35" s="1"/>
  <c r="E35" i="35"/>
  <c r="E61" i="35" s="1"/>
  <c r="E28" i="35"/>
  <c r="E54" i="35" s="1"/>
  <c r="E44" i="35"/>
  <c r="E70" i="35" s="1"/>
  <c r="E30" i="35"/>
  <c r="E56" i="35" s="1"/>
  <c r="E46" i="35"/>
  <c r="E72" i="35" s="1"/>
  <c r="E45" i="35"/>
  <c r="E71" i="35" s="1"/>
  <c r="E39" i="35"/>
  <c r="E65" i="35" s="1"/>
  <c r="E32" i="35"/>
  <c r="E58" i="35" s="1"/>
  <c r="E48" i="35"/>
  <c r="E74" i="35" s="1"/>
  <c r="AS175" i="31"/>
  <c r="AS176" i="31"/>
  <c r="AS177" i="31"/>
  <c r="AS178" i="31"/>
  <c r="AU175" i="31"/>
  <c r="AU176" i="31"/>
  <c r="AU177" i="31"/>
  <c r="AU178" i="31"/>
  <c r="D48" i="35"/>
  <c r="D74" i="35" s="1"/>
  <c r="D32" i="35"/>
  <c r="D58" i="35" s="1"/>
  <c r="D29" i="35"/>
  <c r="D55" i="35" s="1"/>
  <c r="D35" i="35"/>
  <c r="D61" i="35" s="1"/>
  <c r="D42" i="35"/>
  <c r="D68" i="35" s="1"/>
  <c r="D49" i="35"/>
  <c r="D75" i="35" s="1"/>
  <c r="D40" i="35"/>
  <c r="D66" i="35" s="1"/>
  <c r="D36" i="35"/>
  <c r="D62" i="35" s="1"/>
  <c r="D37" i="35"/>
  <c r="D63" i="35" s="1"/>
  <c r="D77" i="68" s="1"/>
  <c r="D39" i="35"/>
  <c r="D65" i="35" s="1"/>
  <c r="D30" i="35"/>
  <c r="D56" i="35" s="1"/>
  <c r="D44" i="35"/>
  <c r="D70" i="35" s="1"/>
  <c r="D28" i="35"/>
  <c r="D54" i="35" s="1"/>
  <c r="D47" i="35"/>
  <c r="D73" i="35" s="1"/>
  <c r="D31" i="35"/>
  <c r="D57" i="35" s="1"/>
  <c r="D38" i="35"/>
  <c r="D64" i="35" s="1"/>
  <c r="D41" i="35"/>
  <c r="D67" i="35" s="1"/>
  <c r="D45" i="35"/>
  <c r="D71" i="35" s="1"/>
  <c r="D43" i="35"/>
  <c r="D69" i="35" s="1"/>
  <c r="D50" i="35"/>
  <c r="D76" i="35" s="1"/>
  <c r="D34" i="35"/>
  <c r="D60" i="35" s="1"/>
  <c r="D33" i="35"/>
  <c r="D59" i="35" s="1"/>
  <c r="D46" i="35"/>
  <c r="D72" i="35" s="1"/>
  <c r="AO176" i="31"/>
  <c r="AO178" i="31"/>
  <c r="AM175" i="31"/>
  <c r="AM177" i="31"/>
  <c r="AO175" i="31"/>
  <c r="AO177" i="31"/>
  <c r="AM176" i="31"/>
  <c r="AM178" i="31"/>
  <c r="AG103" i="31"/>
  <c r="AG93" i="31"/>
  <c r="AI175" i="31"/>
  <c r="AG175" i="31"/>
  <c r="AG141" i="31"/>
  <c r="AG154" i="31"/>
  <c r="AG112" i="31"/>
  <c r="AG26" i="31"/>
  <c r="AG39" i="31"/>
  <c r="AG113" i="31"/>
  <c r="AG90" i="31"/>
  <c r="AG151" i="31"/>
  <c r="AG49" i="31"/>
  <c r="AG23" i="31"/>
  <c r="AG10" i="31"/>
  <c r="AG96" i="31"/>
  <c r="AG105" i="31"/>
  <c r="AG37" i="31"/>
  <c r="AG109" i="31"/>
  <c r="AG71" i="31"/>
  <c r="AG7" i="31"/>
  <c r="AG122" i="31"/>
  <c r="AG58" i="31"/>
  <c r="AG25" i="31"/>
  <c r="AG144" i="31"/>
  <c r="AG80" i="31"/>
  <c r="AG16" i="31"/>
  <c r="AG101" i="31"/>
  <c r="AG87" i="31"/>
  <c r="AG138" i="31"/>
  <c r="AG74" i="31"/>
  <c r="AG160" i="31"/>
  <c r="AG32" i="31"/>
  <c r="AG169" i="31"/>
  <c r="AG173" i="31"/>
  <c r="AG147" i="31"/>
  <c r="AG41" i="31"/>
  <c r="AG55" i="31"/>
  <c r="AG170" i="31"/>
  <c r="AG106" i="31"/>
  <c r="AG42" i="31"/>
  <c r="AG9" i="31"/>
  <c r="AG128" i="31"/>
  <c r="AG64" i="31"/>
  <c r="AG61" i="31"/>
  <c r="AG89" i="31"/>
  <c r="AG133" i="31"/>
  <c r="AG171" i="31"/>
  <c r="AG97" i="31"/>
  <c r="AG77" i="31"/>
  <c r="AG99" i="31"/>
  <c r="AG67" i="31"/>
  <c r="AG35" i="31"/>
  <c r="AG3" i="31"/>
  <c r="AF3" i="31" s="1"/>
  <c r="AG150" i="31"/>
  <c r="AG118" i="31"/>
  <c r="AG86" i="31"/>
  <c r="AG54" i="31"/>
  <c r="AG22" i="31"/>
  <c r="AG21" i="31"/>
  <c r="AG172" i="31"/>
  <c r="AG140" i="31"/>
  <c r="AG108" i="31"/>
  <c r="AG76" i="31"/>
  <c r="AG44" i="31"/>
  <c r="AG28" i="31"/>
  <c r="AG177" i="31"/>
  <c r="AG137" i="31"/>
  <c r="AG45" i="31"/>
  <c r="AG127" i="31"/>
  <c r="AG73" i="31"/>
  <c r="AG157" i="31"/>
  <c r="AG125" i="31"/>
  <c r="AG69" i="31"/>
  <c r="AG163" i="31"/>
  <c r="AG131" i="31"/>
  <c r="AG81" i="31"/>
  <c r="AG145" i="31"/>
  <c r="AG167" i="31"/>
  <c r="AG111" i="31"/>
  <c r="AG95" i="31"/>
  <c r="AG79" i="31"/>
  <c r="AG63" i="31"/>
  <c r="AG47" i="31"/>
  <c r="AG31" i="31"/>
  <c r="AG15" i="31"/>
  <c r="AI178" i="31"/>
  <c r="AG162" i="31"/>
  <c r="AG146" i="31"/>
  <c r="AG130" i="31"/>
  <c r="AG114" i="31"/>
  <c r="AG98" i="31"/>
  <c r="AG82" i="31"/>
  <c r="AG66" i="31"/>
  <c r="AG50" i="31"/>
  <c r="AG34" i="31"/>
  <c r="AG18" i="31"/>
  <c r="AG33" i="31"/>
  <c r="AG17" i="31"/>
  <c r="AI177" i="31"/>
  <c r="AG168" i="31"/>
  <c r="AG152" i="31"/>
  <c r="AG136" i="31"/>
  <c r="AG120" i="31"/>
  <c r="AG104" i="31"/>
  <c r="AG88" i="31"/>
  <c r="AG72" i="31"/>
  <c r="AG56" i="31"/>
  <c r="AG40" i="31"/>
  <c r="AG24" i="31"/>
  <c r="AG8" i="31"/>
  <c r="AG176" i="31"/>
  <c r="AG153" i="31"/>
  <c r="AG143" i="31"/>
  <c r="AG165" i="31"/>
  <c r="AG85" i="31"/>
  <c r="AG139" i="31"/>
  <c r="AG161" i="31"/>
  <c r="AG115" i="31"/>
  <c r="AG83" i="31"/>
  <c r="AG51" i="31"/>
  <c r="AG19" i="31"/>
  <c r="AG166" i="31"/>
  <c r="AG134" i="31"/>
  <c r="AG102" i="31"/>
  <c r="AG70" i="31"/>
  <c r="AG38" i="31"/>
  <c r="AG6" i="31"/>
  <c r="AG5" i="31"/>
  <c r="AG156" i="31"/>
  <c r="AG124" i="31"/>
  <c r="AG92" i="31"/>
  <c r="AG60" i="31"/>
  <c r="AG12" i="31"/>
  <c r="AG159" i="31"/>
  <c r="AG119" i="31"/>
  <c r="AG57" i="31"/>
  <c r="AG149" i="31"/>
  <c r="AG117" i="31"/>
  <c r="AG53" i="31"/>
  <c r="AG155" i="31"/>
  <c r="AG123" i="31"/>
  <c r="AG65" i="31"/>
  <c r="AG129" i="31"/>
  <c r="AG135" i="31"/>
  <c r="AG107" i="31"/>
  <c r="AG91" i="31"/>
  <c r="AG75" i="31"/>
  <c r="AG59" i="31"/>
  <c r="AG43" i="31"/>
  <c r="AG27" i="31"/>
  <c r="AG11" i="31"/>
  <c r="AG174" i="31"/>
  <c r="AG158" i="31"/>
  <c r="AG142" i="31"/>
  <c r="AG126" i="31"/>
  <c r="AG110" i="31"/>
  <c r="AG94" i="31"/>
  <c r="AG78" i="31"/>
  <c r="AG62" i="31"/>
  <c r="AG46" i="31"/>
  <c r="AG30" i="31"/>
  <c r="AG14" i="31"/>
  <c r="AG29" i="31"/>
  <c r="AG13" i="31"/>
  <c r="AI176" i="31"/>
  <c r="AG164" i="31"/>
  <c r="AG148" i="31"/>
  <c r="AG132" i="31"/>
  <c r="AG116" i="31"/>
  <c r="AG100" i="31"/>
  <c r="AG84" i="31"/>
  <c r="AG68" i="31"/>
  <c r="AG52" i="31"/>
  <c r="AG36" i="31"/>
  <c r="AG20" i="31"/>
  <c r="C50" i="35"/>
  <c r="C76" i="35" s="1"/>
  <c r="C46" i="35"/>
  <c r="C72" i="35" s="1"/>
  <c r="C42" i="35"/>
  <c r="C68" i="35" s="1"/>
  <c r="C38" i="35"/>
  <c r="C64" i="35" s="1"/>
  <c r="C34" i="35"/>
  <c r="C60" i="35" s="1"/>
  <c r="C30" i="35"/>
  <c r="C56" i="35" s="1"/>
  <c r="C49" i="35"/>
  <c r="C75" i="35" s="1"/>
  <c r="C45" i="35"/>
  <c r="C71" i="35" s="1"/>
  <c r="C41" i="35"/>
  <c r="C67" i="35" s="1"/>
  <c r="C37" i="35"/>
  <c r="C63" i="35" s="1"/>
  <c r="C33" i="35"/>
  <c r="C59" i="35" s="1"/>
  <c r="C29" i="35"/>
  <c r="C55" i="35" s="1"/>
  <c r="C48" i="35"/>
  <c r="C74" i="35" s="1"/>
  <c r="C44" i="35"/>
  <c r="C70" i="35" s="1"/>
  <c r="C40" i="35"/>
  <c r="C66" i="35" s="1"/>
  <c r="C36" i="35"/>
  <c r="C62" i="35" s="1"/>
  <c r="C32" i="35"/>
  <c r="C58" i="35" s="1"/>
  <c r="C28" i="35"/>
  <c r="C54" i="35" s="1"/>
  <c r="C47" i="35"/>
  <c r="C73" i="35" s="1"/>
  <c r="C43" i="35"/>
  <c r="C69" i="35" s="1"/>
  <c r="C39" i="35"/>
  <c r="C65" i="35" s="1"/>
  <c r="C35" i="35"/>
  <c r="C61" i="35" s="1"/>
  <c r="C31" i="35"/>
  <c r="C57" i="35" s="1"/>
  <c r="AY53" i="31"/>
  <c r="BA119" i="31"/>
  <c r="AY91" i="31"/>
  <c r="BA30" i="31"/>
  <c r="BA31" i="31"/>
  <c r="BA55" i="31"/>
  <c r="BA51" i="31"/>
  <c r="AY15" i="31"/>
  <c r="BA155" i="31"/>
  <c r="AY135" i="31"/>
  <c r="AY33" i="31"/>
  <c r="BA10" i="31"/>
  <c r="AY17" i="31"/>
  <c r="BA166" i="31"/>
  <c r="BA148" i="31"/>
  <c r="BA124" i="31"/>
  <c r="BA102" i="31"/>
  <c r="BA84" i="31"/>
  <c r="BA62" i="31"/>
  <c r="AY168" i="31"/>
  <c r="AY152" i="31"/>
  <c r="AY136" i="31"/>
  <c r="AY120" i="31"/>
  <c r="AY104" i="31"/>
  <c r="AY88" i="31"/>
  <c r="AY72" i="31"/>
  <c r="AY56" i="31"/>
  <c r="AY40" i="31"/>
  <c r="AY24" i="31"/>
  <c r="AY8" i="31"/>
  <c r="BA149" i="31"/>
  <c r="BA117" i="31"/>
  <c r="BA85" i="31"/>
  <c r="BA53" i="31"/>
  <c r="BA32" i="31"/>
  <c r="AY11" i="31"/>
  <c r="BA91" i="31"/>
  <c r="BA36" i="31"/>
  <c r="AY155" i="31"/>
  <c r="AY87" i="31"/>
  <c r="AY169" i="31"/>
  <c r="AY137" i="31"/>
  <c r="AY105" i="31"/>
  <c r="AY73" i="31"/>
  <c r="AY45" i="31"/>
  <c r="BA23" i="31"/>
  <c r="AY3" i="31"/>
  <c r="BA143" i="31"/>
  <c r="BA95" i="31"/>
  <c r="AY39" i="31"/>
  <c r="BA2" i="31"/>
  <c r="AY123" i="31"/>
  <c r="AY83" i="31"/>
  <c r="BA46" i="31"/>
  <c r="AY25" i="31"/>
  <c r="BA22" i="31"/>
  <c r="BA19" i="31"/>
  <c r="AY128" i="31"/>
  <c r="AY64" i="31"/>
  <c r="AY32" i="31"/>
  <c r="BA165" i="31"/>
  <c r="BA101" i="31"/>
  <c r="AY43" i="31"/>
  <c r="BA131" i="31"/>
  <c r="BA12" i="31"/>
  <c r="AY55" i="31"/>
  <c r="AY121" i="31"/>
  <c r="AY57" i="31"/>
  <c r="AY13" i="31"/>
  <c r="BA123" i="31"/>
  <c r="BA20" i="31"/>
  <c r="AY107" i="31"/>
  <c r="AY4" i="31"/>
  <c r="BA6" i="31"/>
  <c r="BA172" i="31"/>
  <c r="BA150" i="31"/>
  <c r="BA132" i="31"/>
  <c r="BA108" i="31"/>
  <c r="BA86" i="31"/>
  <c r="BA68" i="31"/>
  <c r="AY174" i="31"/>
  <c r="AY158" i="31"/>
  <c r="AY142" i="31"/>
  <c r="AY126" i="31"/>
  <c r="AY110" i="31"/>
  <c r="AY94" i="31"/>
  <c r="AY78" i="31"/>
  <c r="AY62" i="31"/>
  <c r="AY46" i="31"/>
  <c r="AY30" i="31"/>
  <c r="AY14" i="31"/>
  <c r="BA161" i="31"/>
  <c r="BA164" i="31"/>
  <c r="BA140" i="31"/>
  <c r="BA118" i="31"/>
  <c r="BA100" i="31"/>
  <c r="BA76" i="31"/>
  <c r="BA60" i="31"/>
  <c r="AY166" i="31"/>
  <c r="AY150" i="31"/>
  <c r="AY134" i="31"/>
  <c r="AY118" i="31"/>
  <c r="AY102" i="31"/>
  <c r="AY86" i="31"/>
  <c r="AY70" i="31"/>
  <c r="AY54" i="31"/>
  <c r="AY38" i="31"/>
  <c r="AY22" i="31"/>
  <c r="AY6" i="31"/>
  <c r="BA145" i="31"/>
  <c r="BA113" i="31"/>
  <c r="BA81" i="31"/>
  <c r="AY51" i="31"/>
  <c r="BA29" i="31"/>
  <c r="BA8" i="31"/>
  <c r="BA83" i="31"/>
  <c r="AY31" i="31"/>
  <c r="AY147" i="31"/>
  <c r="AY79" i="31"/>
  <c r="AY165" i="31"/>
  <c r="AY133" i="31"/>
  <c r="AY101" i="31"/>
  <c r="AY69" i="31"/>
  <c r="BA42" i="31"/>
  <c r="AY21" i="31"/>
  <c r="BA171" i="31"/>
  <c r="BA139" i="31"/>
  <c r="BA87" i="31"/>
  <c r="BA33" i="31"/>
  <c r="AY167" i="31"/>
  <c r="AY115" i="31"/>
  <c r="AY75" i="31"/>
  <c r="BA38" i="31"/>
  <c r="BA14" i="31"/>
  <c r="BA11" i="31"/>
  <c r="AY9" i="31"/>
  <c r="BA156" i="31"/>
  <c r="BA134" i="31"/>
  <c r="BA116" i="31"/>
  <c r="BA92" i="31"/>
  <c r="BA70" i="31"/>
  <c r="BA54" i="31"/>
  <c r="AY160" i="31"/>
  <c r="AY144" i="31"/>
  <c r="AY112" i="31"/>
  <c r="AY96" i="31"/>
  <c r="AY80" i="31"/>
  <c r="AY48" i="31"/>
  <c r="AY16" i="31"/>
  <c r="BA133" i="31"/>
  <c r="BA69" i="31"/>
  <c r="BA21" i="31"/>
  <c r="BA59" i="31"/>
  <c r="AY119" i="31"/>
  <c r="AY153" i="31"/>
  <c r="AY89" i="31"/>
  <c r="BA34" i="31"/>
  <c r="BA159" i="31"/>
  <c r="BA63" i="31"/>
  <c r="AY143" i="31"/>
  <c r="AY59" i="31"/>
  <c r="BA27" i="31"/>
  <c r="AY2" i="31"/>
  <c r="BA129" i="31"/>
  <c r="BA97" i="31"/>
  <c r="BA65" i="31"/>
  <c r="BA40" i="31"/>
  <c r="AY19" i="31"/>
  <c r="BA115" i="31"/>
  <c r="BA52" i="31"/>
  <c r="BA4" i="31"/>
  <c r="AY111" i="31"/>
  <c r="AY49" i="31"/>
  <c r="AY149" i="31"/>
  <c r="AY117" i="31"/>
  <c r="AY85" i="31"/>
  <c r="BA174" i="31"/>
  <c r="BA78" i="31"/>
  <c r="BA94" i="31"/>
  <c r="BA110" i="31"/>
  <c r="BA126" i="31"/>
  <c r="BA142" i="31"/>
  <c r="BA158" i="31"/>
  <c r="BA170" i="31"/>
  <c r="BA162" i="31"/>
  <c r="BA154" i="31"/>
  <c r="BA146" i="31"/>
  <c r="BA138" i="31"/>
  <c r="BA130" i="31"/>
  <c r="BA122" i="31"/>
  <c r="BA114" i="31"/>
  <c r="BA106" i="31"/>
  <c r="BA98" i="31"/>
  <c r="BA90" i="31"/>
  <c r="BA82" i="31"/>
  <c r="BA74" i="31"/>
  <c r="BA66" i="31"/>
  <c r="BA58" i="31"/>
  <c r="AY172" i="31"/>
  <c r="AY164" i="31"/>
  <c r="AY156" i="31"/>
  <c r="AY148" i="31"/>
  <c r="AY140" i="31"/>
  <c r="AY132" i="31"/>
  <c r="AY124" i="31"/>
  <c r="AY116" i="31"/>
  <c r="AY108" i="31"/>
  <c r="AY100" i="31"/>
  <c r="AY92" i="31"/>
  <c r="AY84" i="31"/>
  <c r="AY76" i="31"/>
  <c r="AY68" i="31"/>
  <c r="AY60" i="31"/>
  <c r="AY52" i="31"/>
  <c r="AY44" i="31"/>
  <c r="AY36" i="31"/>
  <c r="AY28" i="31"/>
  <c r="AY20" i="31"/>
  <c r="AY12" i="31"/>
  <c r="BA173" i="31"/>
  <c r="BA157" i="31"/>
  <c r="BA141" i="31"/>
  <c r="BA125" i="31"/>
  <c r="BA109" i="31"/>
  <c r="BA93" i="31"/>
  <c r="BA77" i="31"/>
  <c r="BA61" i="31"/>
  <c r="BA48" i="31"/>
  <c r="BA37" i="31"/>
  <c r="AY27" i="31"/>
  <c r="BA16" i="31"/>
  <c r="BA5" i="31"/>
  <c r="BA107" i="31"/>
  <c r="BA75" i="31"/>
  <c r="AY47" i="31"/>
  <c r="BA25" i="31"/>
  <c r="AY171" i="31"/>
  <c r="AY139" i="31"/>
  <c r="AY103" i="31"/>
  <c r="AY71" i="31"/>
  <c r="BA43" i="31"/>
  <c r="AY161" i="31"/>
  <c r="AY145" i="31"/>
  <c r="AY129" i="31"/>
  <c r="AY113" i="31"/>
  <c r="AY97" i="31"/>
  <c r="AY81" i="31"/>
  <c r="AY65" i="31"/>
  <c r="BA50" i="31"/>
  <c r="BA39" i="31"/>
  <c r="AY29" i="31"/>
  <c r="BA18" i="31"/>
  <c r="BA7" i="31"/>
  <c r="BA167" i="31"/>
  <c r="BA151" i="31"/>
  <c r="BA135" i="31"/>
  <c r="BA111" i="31"/>
  <c r="BA79" i="31"/>
  <c r="BA49" i="31"/>
  <c r="BA28" i="31"/>
  <c r="BA9" i="31"/>
  <c r="AY159" i="31"/>
  <c r="AY127" i="31"/>
  <c r="AY99" i="31"/>
  <c r="AY67" i="31"/>
  <c r="AY41" i="31"/>
  <c r="BA35" i="31"/>
  <c r="BA168" i="31"/>
  <c r="BA160" i="31"/>
  <c r="BA152" i="31"/>
  <c r="BA144" i="31"/>
  <c r="BA136" i="31"/>
  <c r="BA128" i="31"/>
  <c r="BA120" i="31"/>
  <c r="BA112" i="31"/>
  <c r="BA104" i="31"/>
  <c r="BA96" i="31"/>
  <c r="BA88" i="31"/>
  <c r="BA80" i="31"/>
  <c r="BA72" i="31"/>
  <c r="BA64" i="31"/>
  <c r="BA56" i="31"/>
  <c r="AY170" i="31"/>
  <c r="AY162" i="31"/>
  <c r="AY154" i="31"/>
  <c r="AY146" i="31"/>
  <c r="AY138" i="31"/>
  <c r="AY130" i="31"/>
  <c r="AY122" i="31"/>
  <c r="AY114" i="31"/>
  <c r="AY106" i="31"/>
  <c r="AY98" i="31"/>
  <c r="AY90" i="31"/>
  <c r="AY82" i="31"/>
  <c r="AY74" i="31"/>
  <c r="AY66" i="31"/>
  <c r="AY58" i="31"/>
  <c r="AY50" i="31"/>
  <c r="AY42" i="31"/>
  <c r="AY34" i="31"/>
  <c r="AY26" i="31"/>
  <c r="AY18" i="31"/>
  <c r="AY10" i="31"/>
  <c r="BA169" i="31"/>
  <c r="BA153" i="31"/>
  <c r="BA137" i="31"/>
  <c r="BA121" i="31"/>
  <c r="BA105" i="31"/>
  <c r="BA89" i="31"/>
  <c r="BA73" i="31"/>
  <c r="BA57" i="31"/>
  <c r="BA45" i="31"/>
  <c r="AY35" i="31"/>
  <c r="BA24" i="31"/>
  <c r="BA13" i="31"/>
  <c r="BA3" i="31"/>
  <c r="BA99" i="31"/>
  <c r="BA67" i="31"/>
  <c r="BA41" i="31"/>
  <c r="BA17" i="31"/>
  <c r="AY163" i="31"/>
  <c r="AY131" i="31"/>
  <c r="AY95" i="31"/>
  <c r="AY63" i="31"/>
  <c r="AY173" i="31"/>
  <c r="AY157" i="31"/>
  <c r="AY141" i="31"/>
  <c r="AY125" i="31"/>
  <c r="AY109" i="31"/>
  <c r="AY93" i="31"/>
  <c r="AY77" i="31"/>
  <c r="AY61" i="31"/>
  <c r="BA47" i="31"/>
  <c r="AY37" i="31"/>
  <c r="BA26" i="31"/>
  <c r="BA15" i="31"/>
  <c r="AY5" i="31"/>
  <c r="BA163" i="31"/>
  <c r="BA147" i="31"/>
  <c r="BA127" i="31"/>
  <c r="BA103" i="31"/>
  <c r="BA71" i="31"/>
  <c r="BA44" i="31"/>
  <c r="AY23" i="31"/>
  <c r="AY7" i="31"/>
  <c r="AY151" i="31"/>
  <c r="AS8" i="31"/>
  <c r="AS29" i="31"/>
  <c r="AS31" i="31"/>
  <c r="AS9" i="31"/>
  <c r="AS42" i="31"/>
  <c r="AU127" i="31"/>
  <c r="AU109" i="31"/>
  <c r="AU85" i="31"/>
  <c r="AU62" i="31"/>
  <c r="AU44" i="31"/>
  <c r="AU172" i="31"/>
  <c r="AU164" i="31"/>
  <c r="AU155" i="31"/>
  <c r="AU147" i="31"/>
  <c r="AU134" i="31"/>
  <c r="AU118" i="31"/>
  <c r="AU102" i="31"/>
  <c r="AU86" i="31"/>
  <c r="AU71" i="31"/>
  <c r="AU55" i="31"/>
  <c r="AU40" i="31"/>
  <c r="AS152" i="31"/>
  <c r="AS120" i="31"/>
  <c r="AS88" i="31"/>
  <c r="AS56" i="31"/>
  <c r="AS157" i="31"/>
  <c r="AS97" i="31"/>
  <c r="AU32" i="31"/>
  <c r="AU17" i="31"/>
  <c r="AS170" i="31"/>
  <c r="AS110" i="31"/>
  <c r="AS171" i="31"/>
  <c r="AS139" i="31"/>
  <c r="AS107" i="31"/>
  <c r="AS75" i="31"/>
  <c r="AS43" i="31"/>
  <c r="AS129" i="31"/>
  <c r="AS61" i="31"/>
  <c r="AU24" i="31"/>
  <c r="AU8" i="31"/>
  <c r="AS138" i="31"/>
  <c r="AS74" i="31"/>
  <c r="AS22" i="31"/>
  <c r="AS27" i="31"/>
  <c r="AS32" i="31"/>
  <c r="AS4" i="31"/>
  <c r="AS21" i="31"/>
  <c r="AS5" i="31"/>
  <c r="AU141" i="31"/>
  <c r="AU76" i="31"/>
  <c r="AU36" i="31"/>
  <c r="AU160" i="31"/>
  <c r="AU142" i="31"/>
  <c r="AU110" i="31"/>
  <c r="AU78" i="31"/>
  <c r="AU47" i="31"/>
  <c r="AS136" i="31"/>
  <c r="AS72" i="31"/>
  <c r="AS125" i="31"/>
  <c r="AU25" i="31"/>
  <c r="AS142" i="31"/>
  <c r="AS155" i="31"/>
  <c r="AS91" i="31"/>
  <c r="AS161" i="31"/>
  <c r="AU33" i="31"/>
  <c r="AS174" i="31"/>
  <c r="AS25" i="31"/>
  <c r="AS11" i="31"/>
  <c r="AS33" i="31"/>
  <c r="AU111" i="31"/>
  <c r="AU68" i="31"/>
  <c r="AU46" i="31"/>
  <c r="AU165" i="31"/>
  <c r="AU148" i="31"/>
  <c r="AU104" i="31"/>
  <c r="AU73" i="31"/>
  <c r="AU42" i="31"/>
  <c r="AS124" i="31"/>
  <c r="AS92" i="31"/>
  <c r="AS101" i="31"/>
  <c r="AU19" i="31"/>
  <c r="AU3" i="31"/>
  <c r="AS54" i="31"/>
  <c r="AS79" i="31"/>
  <c r="AS47" i="31"/>
  <c r="AS69" i="31"/>
  <c r="AU10" i="31"/>
  <c r="AS82" i="31"/>
  <c r="AU143" i="31"/>
  <c r="AU125" i="31"/>
  <c r="AU101" i="31"/>
  <c r="AU79" i="31"/>
  <c r="AU60" i="31"/>
  <c r="AU37" i="31"/>
  <c r="AU169" i="31"/>
  <c r="AU161" i="31"/>
  <c r="AU152" i="31"/>
  <c r="AU144" i="31"/>
  <c r="AU128" i="31"/>
  <c r="AU112" i="31"/>
  <c r="AU96" i="31"/>
  <c r="AU80" i="31"/>
  <c r="AU65" i="31"/>
  <c r="AU49" i="31"/>
  <c r="AS172" i="31"/>
  <c r="AS140" i="31"/>
  <c r="AS108" i="31"/>
  <c r="AS76" i="31"/>
  <c r="AS44" i="31"/>
  <c r="AS133" i="31"/>
  <c r="AS73" i="31"/>
  <c r="AU27" i="31"/>
  <c r="AU11" i="31"/>
  <c r="AS150" i="31"/>
  <c r="AS86" i="31"/>
  <c r="AS159" i="31"/>
  <c r="AS127" i="31"/>
  <c r="AS95" i="31"/>
  <c r="AS63" i="31"/>
  <c r="AS173" i="31"/>
  <c r="AS105" i="31"/>
  <c r="AS41" i="31"/>
  <c r="AU18" i="31"/>
  <c r="AU2" i="31"/>
  <c r="AS114" i="31"/>
  <c r="AS50" i="31"/>
  <c r="AS10" i="31"/>
  <c r="AS15" i="31"/>
  <c r="AS20" i="31"/>
  <c r="AS38" i="31"/>
  <c r="AS17" i="31"/>
  <c r="AU117" i="31"/>
  <c r="AU95" i="31"/>
  <c r="AU52" i="31"/>
  <c r="AU168" i="31"/>
  <c r="AU151" i="31"/>
  <c r="AU126" i="31"/>
  <c r="AU94" i="31"/>
  <c r="AU63" i="31"/>
  <c r="AS168" i="31"/>
  <c r="AS104" i="31"/>
  <c r="AS40" i="31"/>
  <c r="AS65" i="31"/>
  <c r="AU9" i="31"/>
  <c r="AS78" i="31"/>
  <c r="AS123" i="31"/>
  <c r="AS59" i="31"/>
  <c r="AS93" i="31"/>
  <c r="AU16" i="31"/>
  <c r="AS106" i="31"/>
  <c r="AS6" i="31"/>
  <c r="AS16" i="31"/>
  <c r="AS13" i="31"/>
  <c r="AU133" i="31"/>
  <c r="AU93" i="31"/>
  <c r="AU173" i="31"/>
  <c r="AU156" i="31"/>
  <c r="AU136" i="31"/>
  <c r="AU120" i="31"/>
  <c r="AU88" i="31"/>
  <c r="AU57" i="31"/>
  <c r="AS156" i="31"/>
  <c r="AS60" i="31"/>
  <c r="AS165" i="31"/>
  <c r="AS37" i="31"/>
  <c r="AS118" i="31"/>
  <c r="AS143" i="31"/>
  <c r="AS111" i="31"/>
  <c r="AS137" i="31"/>
  <c r="AU26" i="31"/>
  <c r="AS146" i="31"/>
  <c r="AS26" i="31"/>
  <c r="AU135" i="31"/>
  <c r="AU54" i="31"/>
  <c r="AU70" i="31"/>
  <c r="AU87" i="31"/>
  <c r="AU103" i="31"/>
  <c r="AU119" i="31"/>
  <c r="AU158" i="31"/>
  <c r="AU137" i="31"/>
  <c r="AU129" i="31"/>
  <c r="AU121" i="31"/>
  <c r="AU113" i="31"/>
  <c r="AU105" i="31"/>
  <c r="AU97" i="31"/>
  <c r="AU89" i="31"/>
  <c r="AU81" i="31"/>
  <c r="AU72" i="31"/>
  <c r="AU64" i="31"/>
  <c r="AU56" i="31"/>
  <c r="AU48" i="31"/>
  <c r="AU39" i="31"/>
  <c r="AU174" i="31"/>
  <c r="AU170" i="31"/>
  <c r="AU166" i="31"/>
  <c r="AU162" i="31"/>
  <c r="AU157" i="31"/>
  <c r="AU153" i="31"/>
  <c r="AU149" i="31"/>
  <c r="AU145" i="31"/>
  <c r="AU138" i="31"/>
  <c r="AU130" i="31"/>
  <c r="AU122" i="31"/>
  <c r="AU114" i="31"/>
  <c r="AU106" i="31"/>
  <c r="AU98" i="31"/>
  <c r="AU90" i="31"/>
  <c r="AU82" i="31"/>
  <c r="AU75" i="31"/>
  <c r="AU67" i="31"/>
  <c r="AU59" i="31"/>
  <c r="AU51" i="31"/>
  <c r="AU43" i="31"/>
  <c r="AU35" i="31"/>
  <c r="AS160" i="31"/>
  <c r="AS144" i="31"/>
  <c r="AS128" i="31"/>
  <c r="AS112" i="31"/>
  <c r="AS96" i="31"/>
  <c r="AS80" i="31"/>
  <c r="AS64" i="31"/>
  <c r="AS48" i="31"/>
  <c r="AS169" i="31"/>
  <c r="AS141" i="31"/>
  <c r="AS109" i="31"/>
  <c r="AS81" i="31"/>
  <c r="AS45" i="31"/>
  <c r="AU29" i="31"/>
  <c r="AU21" i="31"/>
  <c r="AU13" i="31"/>
  <c r="AU5" i="31"/>
  <c r="AS158" i="31"/>
  <c r="AS126" i="31"/>
  <c r="AS94" i="31"/>
  <c r="AS62" i="31"/>
  <c r="AS163" i="31"/>
  <c r="AS147" i="31"/>
  <c r="AS131" i="31"/>
  <c r="AS115" i="31"/>
  <c r="AS99" i="31"/>
  <c r="AS83" i="31"/>
  <c r="AS67" i="31"/>
  <c r="AS51" i="31"/>
  <c r="AS35" i="31"/>
  <c r="AS145" i="31"/>
  <c r="AS113" i="31"/>
  <c r="AS77" i="31"/>
  <c r="AS49" i="31"/>
  <c r="AU28" i="31"/>
  <c r="AU20" i="31"/>
  <c r="AU12" i="31"/>
  <c r="AU4" i="31"/>
  <c r="AS154" i="31"/>
  <c r="AS122" i="31"/>
  <c r="AS90" i="31"/>
  <c r="AS58" i="31"/>
  <c r="AS30" i="31"/>
  <c r="AS14" i="31"/>
  <c r="AS46" i="31"/>
  <c r="AS19" i="31"/>
  <c r="AS3" i="31"/>
  <c r="AS24" i="31"/>
  <c r="AU139" i="31"/>
  <c r="AU131" i="31"/>
  <c r="AU123" i="31"/>
  <c r="AU115" i="31"/>
  <c r="AU107" i="31"/>
  <c r="AU99" i="31"/>
  <c r="AU91" i="31"/>
  <c r="AU83" i="31"/>
  <c r="AU74" i="31"/>
  <c r="AU66" i="31"/>
  <c r="AU58" i="31"/>
  <c r="AU50" i="31"/>
  <c r="AU41" i="31"/>
  <c r="AU34" i="31"/>
  <c r="AU171" i="31"/>
  <c r="AU167" i="31"/>
  <c r="AU163" i="31"/>
  <c r="AU159" i="31"/>
  <c r="AU154" i="31"/>
  <c r="AU150" i="31"/>
  <c r="AU146" i="31"/>
  <c r="AU140" i="31"/>
  <c r="AU132" i="31"/>
  <c r="AU124" i="31"/>
  <c r="AU116" i="31"/>
  <c r="AU108" i="31"/>
  <c r="AU100" i="31"/>
  <c r="AU92" i="31"/>
  <c r="AU84" i="31"/>
  <c r="AU77" i="31"/>
  <c r="AU69" i="31"/>
  <c r="AU61" i="31"/>
  <c r="AU53" i="31"/>
  <c r="AU45" i="31"/>
  <c r="AU38" i="31"/>
  <c r="AS164" i="31"/>
  <c r="AS148" i="31"/>
  <c r="AS132" i="31"/>
  <c r="AS116" i="31"/>
  <c r="AS100" i="31"/>
  <c r="AS84" i="31"/>
  <c r="AS68" i="31"/>
  <c r="AS52" i="31"/>
  <c r="AS36" i="31"/>
  <c r="AS149" i="31"/>
  <c r="AS121" i="31"/>
  <c r="AS89" i="31"/>
  <c r="AS57" i="31"/>
  <c r="AU31" i="31"/>
  <c r="AU23" i="31"/>
  <c r="AU15" i="31"/>
  <c r="AU7" i="31"/>
  <c r="AS166" i="31"/>
  <c r="AS134" i="31"/>
  <c r="AS102" i="31"/>
  <c r="AS70" i="31"/>
  <c r="AS167" i="31"/>
  <c r="AS151" i="31"/>
  <c r="AS135" i="31"/>
  <c r="AS119" i="31"/>
  <c r="AS103" i="31"/>
  <c r="AS87" i="31"/>
  <c r="AS71" i="31"/>
  <c r="AS55" i="31"/>
  <c r="AS39" i="31"/>
  <c r="AS153" i="31"/>
  <c r="AS117" i="31"/>
  <c r="AS85" i="31"/>
  <c r="AS53" i="31"/>
  <c r="AU30" i="31"/>
  <c r="AU22" i="31"/>
  <c r="AU14" i="31"/>
  <c r="AU6" i="31"/>
  <c r="AS162" i="31"/>
  <c r="AS130" i="31"/>
  <c r="AS98" i="31"/>
  <c r="AS66" i="31"/>
  <c r="AS34" i="31"/>
  <c r="AS18" i="31"/>
  <c r="AS2" i="31"/>
  <c r="AS23" i="31"/>
  <c r="AS7" i="31"/>
  <c r="AS28" i="31"/>
  <c r="AS12" i="31"/>
  <c r="AM132" i="31"/>
  <c r="AO141" i="31"/>
  <c r="AO21" i="31"/>
  <c r="AO7" i="31"/>
  <c r="AM84" i="31"/>
  <c r="AM48" i="31"/>
  <c r="AM12" i="31"/>
  <c r="AO85" i="31"/>
  <c r="AO174" i="31"/>
  <c r="AO150" i="31"/>
  <c r="AO132" i="31"/>
  <c r="AO110" i="31"/>
  <c r="AO86" i="31"/>
  <c r="AO70" i="31"/>
  <c r="AO54" i="31"/>
  <c r="AO38" i="31"/>
  <c r="AO22" i="31"/>
  <c r="AO6" i="31"/>
  <c r="AM159" i="31"/>
  <c r="AM143" i="31"/>
  <c r="AM127" i="31"/>
  <c r="AM111" i="31"/>
  <c r="AM95" i="31"/>
  <c r="AM79" i="31"/>
  <c r="AM63" i="31"/>
  <c r="AM47" i="31"/>
  <c r="AM31" i="31"/>
  <c r="AM15" i="31"/>
  <c r="AM166" i="31"/>
  <c r="AM134" i="31"/>
  <c r="AM102" i="31"/>
  <c r="AM70" i="31"/>
  <c r="AM38" i="31"/>
  <c r="AM6" i="31"/>
  <c r="AO113" i="31"/>
  <c r="AO45" i="31"/>
  <c r="AM152" i="31"/>
  <c r="AM88" i="31"/>
  <c r="AM24" i="31"/>
  <c r="AO151" i="31"/>
  <c r="AO119" i="31"/>
  <c r="AO87" i="31"/>
  <c r="AO55" i="31"/>
  <c r="AO23" i="31"/>
  <c r="AO173" i="31"/>
  <c r="AO109" i="31"/>
  <c r="AO49" i="31"/>
  <c r="AM164" i="31"/>
  <c r="AM100" i="31"/>
  <c r="AM60" i="31"/>
  <c r="AM28" i="31"/>
  <c r="AO2" i="31"/>
  <c r="AO148" i="31"/>
  <c r="AO20" i="31"/>
  <c r="AM157" i="31"/>
  <c r="AM125" i="31"/>
  <c r="AM93" i="31"/>
  <c r="AM61" i="31"/>
  <c r="AM29" i="31"/>
  <c r="AM130" i="31"/>
  <c r="AM66" i="31"/>
  <c r="AO169" i="31"/>
  <c r="AO37" i="31"/>
  <c r="AM80" i="31"/>
  <c r="AM16" i="31"/>
  <c r="AO115" i="31"/>
  <c r="AO51" i="31"/>
  <c r="AO165" i="31"/>
  <c r="AO41" i="31"/>
  <c r="AM52" i="31"/>
  <c r="AO164" i="31"/>
  <c r="AO118" i="31"/>
  <c r="AO78" i="31"/>
  <c r="AO46" i="31"/>
  <c r="AO14" i="31"/>
  <c r="AM151" i="31"/>
  <c r="AM119" i="31"/>
  <c r="AM87" i="31"/>
  <c r="AM55" i="31"/>
  <c r="AM23" i="31"/>
  <c r="AM7" i="31"/>
  <c r="AM118" i="31"/>
  <c r="AM54" i="31"/>
  <c r="AO145" i="31"/>
  <c r="AO9" i="31"/>
  <c r="AO167" i="31"/>
  <c r="AO103" i="31"/>
  <c r="AO39" i="31"/>
  <c r="AO158" i="31"/>
  <c r="AO134" i="31"/>
  <c r="AO116" i="31"/>
  <c r="AO94" i="31"/>
  <c r="AO76" i="31"/>
  <c r="AO60" i="31"/>
  <c r="AO44" i="31"/>
  <c r="AO28" i="31"/>
  <c r="AO12" i="31"/>
  <c r="AM165" i="31"/>
  <c r="AM149" i="31"/>
  <c r="AM133" i="31"/>
  <c r="AM117" i="31"/>
  <c r="AM101" i="31"/>
  <c r="AM85" i="31"/>
  <c r="AM69" i="31"/>
  <c r="AM53" i="31"/>
  <c r="AM37" i="31"/>
  <c r="AM21" i="31"/>
  <c r="AM5" i="31"/>
  <c r="AM146" i="31"/>
  <c r="AM114" i="31"/>
  <c r="AM82" i="31"/>
  <c r="AM50" i="31"/>
  <c r="AM18" i="31"/>
  <c r="AO137" i="31"/>
  <c r="AO65" i="31"/>
  <c r="AM3" i="31"/>
  <c r="AM112" i="31"/>
  <c r="AM44" i="31"/>
  <c r="AO163" i="31"/>
  <c r="AO131" i="31"/>
  <c r="AO99" i="31"/>
  <c r="AO67" i="31"/>
  <c r="AO35" i="31"/>
  <c r="AM4" i="31"/>
  <c r="AO133" i="31"/>
  <c r="AO73" i="31"/>
  <c r="AO13" i="31"/>
  <c r="AM124" i="31"/>
  <c r="AM68" i="31"/>
  <c r="AM40" i="31"/>
  <c r="AO4" i="31"/>
  <c r="AO166" i="31"/>
  <c r="AO126" i="31"/>
  <c r="AO102" i="31"/>
  <c r="AO84" i="31"/>
  <c r="AO68" i="31"/>
  <c r="AO52" i="31"/>
  <c r="AO36" i="31"/>
  <c r="AM173" i="31"/>
  <c r="AM141" i="31"/>
  <c r="AM109" i="31"/>
  <c r="AM77" i="31"/>
  <c r="AM45" i="31"/>
  <c r="AM13" i="31"/>
  <c r="AM162" i="31"/>
  <c r="AM98" i="31"/>
  <c r="AM34" i="31"/>
  <c r="AO105" i="31"/>
  <c r="AM144" i="31"/>
  <c r="AO147" i="31"/>
  <c r="AO83" i="31"/>
  <c r="AO19" i="31"/>
  <c r="AO101" i="31"/>
  <c r="AM156" i="31"/>
  <c r="AM92" i="31"/>
  <c r="AM20" i="31"/>
  <c r="AO142" i="31"/>
  <c r="AO100" i="31"/>
  <c r="AO62" i="31"/>
  <c r="AO30" i="31"/>
  <c r="AM167" i="31"/>
  <c r="AM135" i="31"/>
  <c r="AM103" i="31"/>
  <c r="AM71" i="31"/>
  <c r="AM39" i="31"/>
  <c r="AM150" i="31"/>
  <c r="AM86" i="31"/>
  <c r="AM22" i="31"/>
  <c r="AO77" i="31"/>
  <c r="AM116" i="31"/>
  <c r="AM56" i="31"/>
  <c r="AO135" i="31"/>
  <c r="AO71" i="31"/>
  <c r="AO172" i="31"/>
  <c r="AO92" i="31"/>
  <c r="AO108" i="31"/>
  <c r="AO124" i="31"/>
  <c r="AO140" i="31"/>
  <c r="AO156" i="31"/>
  <c r="AO168" i="31"/>
  <c r="AO160" i="31"/>
  <c r="AO152" i="31"/>
  <c r="AO144" i="31"/>
  <c r="AO136" i="31"/>
  <c r="AO128" i="31"/>
  <c r="AO120" i="31"/>
  <c r="AO112" i="31"/>
  <c r="AO104" i="31"/>
  <c r="AO96" i="31"/>
  <c r="AO88" i="31"/>
  <c r="AO80" i="31"/>
  <c r="AO72" i="31"/>
  <c r="AO64" i="31"/>
  <c r="AO56" i="31"/>
  <c r="AO48" i="31"/>
  <c r="AO40" i="31"/>
  <c r="AO32" i="31"/>
  <c r="AO24" i="31"/>
  <c r="AO16" i="31"/>
  <c r="AO8" i="31"/>
  <c r="AM169" i="31"/>
  <c r="AM161" i="31"/>
  <c r="AM153" i="31"/>
  <c r="AM145" i="31"/>
  <c r="AM137" i="31"/>
  <c r="AM129" i="31"/>
  <c r="AM121" i="31"/>
  <c r="AM113" i="31"/>
  <c r="AM105" i="31"/>
  <c r="AM97" i="31"/>
  <c r="AM89" i="31"/>
  <c r="AM81" i="31"/>
  <c r="AM73" i="31"/>
  <c r="AM65" i="31"/>
  <c r="AM57" i="31"/>
  <c r="AM49" i="31"/>
  <c r="AM41" i="31"/>
  <c r="AM33" i="31"/>
  <c r="AM25" i="31"/>
  <c r="AM17" i="31"/>
  <c r="AM9" i="31"/>
  <c r="AM170" i="31"/>
  <c r="AM154" i="31"/>
  <c r="AM138" i="31"/>
  <c r="AM122" i="31"/>
  <c r="AM106" i="31"/>
  <c r="AM90" i="31"/>
  <c r="AM74" i="31"/>
  <c r="AM58" i="31"/>
  <c r="AM42" i="31"/>
  <c r="AM26" i="31"/>
  <c r="AM10" i="31"/>
  <c r="AO153" i="31"/>
  <c r="AO117" i="31"/>
  <c r="AO81" i="31"/>
  <c r="AO53" i="31"/>
  <c r="AO17" i="31"/>
  <c r="AM160" i="31"/>
  <c r="AM128" i="31"/>
  <c r="AM96" i="31"/>
  <c r="AM64" i="31"/>
  <c r="AM32" i="31"/>
  <c r="AO171" i="31"/>
  <c r="AO155" i="31"/>
  <c r="AO139" i="31"/>
  <c r="AO123" i="31"/>
  <c r="AO107" i="31"/>
  <c r="AO91" i="31"/>
  <c r="AO75" i="31"/>
  <c r="AO59" i="31"/>
  <c r="AO43" i="31"/>
  <c r="AO27" i="31"/>
  <c r="AO11" i="31"/>
  <c r="AO3" i="31"/>
  <c r="AO149" i="31"/>
  <c r="AO121" i="31"/>
  <c r="AO93" i="31"/>
  <c r="AO57" i="31"/>
  <c r="AO29" i="31"/>
  <c r="AM172" i="31"/>
  <c r="AM140" i="31"/>
  <c r="AM108" i="31"/>
  <c r="AM76" i="31"/>
  <c r="AO170" i="31"/>
  <c r="AO162" i="31"/>
  <c r="AO154" i="31"/>
  <c r="AO146" i="31"/>
  <c r="AO138" i="31"/>
  <c r="AO130" i="31"/>
  <c r="AO122" i="31"/>
  <c r="AO114" i="31"/>
  <c r="AO106" i="31"/>
  <c r="AO98" i="31"/>
  <c r="AO90" i="31"/>
  <c r="AO82" i="31"/>
  <c r="AO74" i="31"/>
  <c r="AO66" i="31"/>
  <c r="AO58" i="31"/>
  <c r="AO50" i="31"/>
  <c r="AO42" i="31"/>
  <c r="AO34" i="31"/>
  <c r="AO26" i="31"/>
  <c r="AO18" i="31"/>
  <c r="AO10" i="31"/>
  <c r="AM171" i="31"/>
  <c r="AM163" i="31"/>
  <c r="AM155" i="31"/>
  <c r="AM147" i="31"/>
  <c r="AM139" i="31"/>
  <c r="AM131" i="31"/>
  <c r="AM123" i="31"/>
  <c r="AM115" i="31"/>
  <c r="AM107" i="31"/>
  <c r="AM99" i="31"/>
  <c r="AM91" i="31"/>
  <c r="AM83" i="31"/>
  <c r="AM75" i="31"/>
  <c r="AM67" i="31"/>
  <c r="AM59" i="31"/>
  <c r="AM51" i="31"/>
  <c r="AM43" i="31"/>
  <c r="AM35" i="31"/>
  <c r="AM27" i="31"/>
  <c r="AM19" i="31"/>
  <c r="AM11" i="31"/>
  <c r="AM174" i="31"/>
  <c r="AM158" i="31"/>
  <c r="AM142" i="31"/>
  <c r="AM126" i="31"/>
  <c r="AM110" i="31"/>
  <c r="AM94" i="31"/>
  <c r="AM78" i="31"/>
  <c r="AM62" i="31"/>
  <c r="AM46" i="31"/>
  <c r="AM30" i="31"/>
  <c r="AM14" i="31"/>
  <c r="AO161" i="31"/>
  <c r="AO125" i="31"/>
  <c r="AO89" i="31"/>
  <c r="AO61" i="31"/>
  <c r="AO25" i="31"/>
  <c r="AM168" i="31"/>
  <c r="AM136" i="31"/>
  <c r="AM104" i="31"/>
  <c r="AM72" i="31"/>
  <c r="AM36" i="31"/>
  <c r="AM8" i="31"/>
  <c r="AO159" i="31"/>
  <c r="AO143" i="31"/>
  <c r="AO127" i="31"/>
  <c r="AO111" i="31"/>
  <c r="AO95" i="31"/>
  <c r="AO79" i="31"/>
  <c r="AO63" i="31"/>
  <c r="AO47" i="31"/>
  <c r="AO31" i="31"/>
  <c r="AO15" i="31"/>
  <c r="AO157" i="31"/>
  <c r="AO129" i="31"/>
  <c r="AO97" i="31"/>
  <c r="AO69" i="31"/>
  <c r="AO33" i="31"/>
  <c r="AO5" i="31"/>
  <c r="AM148" i="31"/>
  <c r="AM120" i="31"/>
  <c r="AI67" i="31"/>
  <c r="AI83" i="31"/>
  <c r="AI27" i="31"/>
  <c r="AI21" i="31"/>
  <c r="AI94" i="31"/>
  <c r="AI43" i="31"/>
  <c r="AI36" i="31"/>
  <c r="AI75" i="31"/>
  <c r="AI16" i="31"/>
  <c r="AI102" i="31"/>
  <c r="AI60" i="31"/>
  <c r="AI8" i="31"/>
  <c r="AI5" i="31"/>
  <c r="AI51" i="31"/>
  <c r="AI171" i="31"/>
  <c r="AI163" i="31"/>
  <c r="AI155" i="31"/>
  <c r="AI147" i="31"/>
  <c r="AI139" i="31"/>
  <c r="AI131" i="31"/>
  <c r="AI123" i="31"/>
  <c r="AI115" i="31"/>
  <c r="AI107" i="31"/>
  <c r="AI99" i="31"/>
  <c r="AI91" i="31"/>
  <c r="AI61" i="31"/>
  <c r="AI46" i="31"/>
  <c r="AI30" i="31"/>
  <c r="AI15" i="31"/>
  <c r="AI88" i="31"/>
  <c r="AI80" i="31"/>
  <c r="AI70" i="31"/>
  <c r="AI54" i="31"/>
  <c r="AI37" i="31"/>
  <c r="AI25" i="31"/>
  <c r="AI14" i="31"/>
  <c r="AI6" i="31"/>
  <c r="AI151" i="31"/>
  <c r="AI127" i="31"/>
  <c r="AI111" i="31"/>
  <c r="AI95" i="31"/>
  <c r="AI53" i="31"/>
  <c r="AI22" i="31"/>
  <c r="AI84" i="31"/>
  <c r="AI62" i="31"/>
  <c r="AI29" i="31"/>
  <c r="AI10" i="31"/>
  <c r="AI166" i="31"/>
  <c r="AI158" i="31"/>
  <c r="AI142" i="31"/>
  <c r="AI118" i="31"/>
  <c r="AI170" i="31"/>
  <c r="AI162" i="31"/>
  <c r="AI154" i="31"/>
  <c r="AI146" i="31"/>
  <c r="AI138" i="31"/>
  <c r="AI130" i="31"/>
  <c r="AI122" i="31"/>
  <c r="AI114" i="31"/>
  <c r="AI106" i="31"/>
  <c r="AI98" i="31"/>
  <c r="AI90" i="31"/>
  <c r="AI59" i="31"/>
  <c r="AI44" i="31"/>
  <c r="AI28" i="31"/>
  <c r="AI13" i="31"/>
  <c r="AI87" i="31"/>
  <c r="AI79" i="31"/>
  <c r="AI68" i="31"/>
  <c r="AI52" i="31"/>
  <c r="AI35" i="31"/>
  <c r="AI20" i="31"/>
  <c r="AI12" i="31"/>
  <c r="AI4" i="31"/>
  <c r="AI167" i="31"/>
  <c r="AI159" i="31"/>
  <c r="AI143" i="31"/>
  <c r="AI135" i="31"/>
  <c r="AI119" i="31"/>
  <c r="AI103" i="31"/>
  <c r="AI69" i="31"/>
  <c r="AI38" i="31"/>
  <c r="AI7" i="31"/>
  <c r="AI76" i="31"/>
  <c r="AI45" i="31"/>
  <c r="AI18" i="31"/>
  <c r="AI174" i="31"/>
  <c r="AI150" i="31"/>
  <c r="AI134" i="31"/>
  <c r="AI126" i="31"/>
  <c r="AI110" i="31"/>
  <c r="AI172" i="31"/>
  <c r="AI168" i="31"/>
  <c r="AI164" i="31"/>
  <c r="AI160" i="31"/>
  <c r="AI156" i="31"/>
  <c r="AI152" i="31"/>
  <c r="AI148" i="31"/>
  <c r="AI144" i="31"/>
  <c r="AI140" i="31"/>
  <c r="AI136" i="31"/>
  <c r="AI132" i="31"/>
  <c r="AI128" i="31"/>
  <c r="AI124" i="31"/>
  <c r="AI120" i="31"/>
  <c r="AI116" i="31"/>
  <c r="AI112" i="31"/>
  <c r="AI108" i="31"/>
  <c r="AI104" i="31"/>
  <c r="AI100" i="31"/>
  <c r="AI96" i="31"/>
  <c r="AI92" i="31"/>
  <c r="AI71" i="31"/>
  <c r="AI63" i="31"/>
  <c r="AI55" i="31"/>
  <c r="AI48" i="31"/>
  <c r="AI40" i="31"/>
  <c r="AI32" i="31"/>
  <c r="AI24" i="31"/>
  <c r="AI17" i="31"/>
  <c r="AI9" i="31"/>
  <c r="AI89" i="31"/>
  <c r="AI85" i="31"/>
  <c r="AI81" i="31"/>
  <c r="AI77" i="31"/>
  <c r="AI72" i="31"/>
  <c r="AI64" i="31"/>
  <c r="AI56" i="31"/>
  <c r="AI47" i="31"/>
  <c r="AI39" i="31"/>
  <c r="AI31" i="31"/>
  <c r="AI23" i="31"/>
  <c r="AI173" i="31"/>
  <c r="AI169" i="31"/>
  <c r="AI165" i="31"/>
  <c r="AI161" i="31"/>
  <c r="AI157" i="31"/>
  <c r="AI153" i="31"/>
  <c r="AI149" i="31"/>
  <c r="AI145" i="31"/>
  <c r="AI141" i="31"/>
  <c r="AI137" i="31"/>
  <c r="AI133" i="31"/>
  <c r="AI129" i="31"/>
  <c r="AI125" i="31"/>
  <c r="AI121" i="31"/>
  <c r="AI117" i="31"/>
  <c r="AI113" i="31"/>
  <c r="AI109" i="31"/>
  <c r="AI105" i="31"/>
  <c r="AI101" i="31"/>
  <c r="AI97" i="31"/>
  <c r="AI93" i="31"/>
  <c r="AI73" i="31"/>
  <c r="AI65" i="31"/>
  <c r="AI57" i="31"/>
  <c r="AI49" i="31"/>
  <c r="AI42" i="31"/>
  <c r="AI34" i="31"/>
  <c r="AI26" i="31"/>
  <c r="AI19" i="31"/>
  <c r="AI11" i="31"/>
  <c r="AI3" i="31"/>
  <c r="AI86" i="31"/>
  <c r="AI82" i="31"/>
  <c r="AI78" i="31"/>
  <c r="AI74" i="31"/>
  <c r="AI66" i="31"/>
  <c r="AI58" i="31"/>
  <c r="AI50" i="31"/>
  <c r="AI41" i="31"/>
  <c r="AI33" i="31"/>
  <c r="D77" i="39"/>
  <c r="D65" i="34"/>
  <c r="G15" i="61" s="1"/>
  <c r="E67" i="34"/>
  <c r="D67" i="34" s="1"/>
  <c r="I15" i="61" s="1"/>
  <c r="D68" i="34"/>
  <c r="J15" i="61" s="1"/>
  <c r="D35" i="38"/>
  <c r="D30" i="47"/>
  <c r="AM30" i="41"/>
  <c r="G63" i="49"/>
  <c r="H63" i="49" s="1"/>
  <c r="I63" i="49" s="1"/>
  <c r="D35" i="39"/>
  <c r="F35" i="65"/>
  <c r="D35" i="46"/>
  <c r="D35" i="42"/>
  <c r="D35" i="48"/>
  <c r="D35" i="47"/>
  <c r="D35" i="44"/>
  <c r="D35" i="34"/>
  <c r="D35" i="37"/>
  <c r="D35" i="43"/>
  <c r="D35" i="50"/>
  <c r="D35" i="45"/>
  <c r="D35" i="69"/>
  <c r="D35" i="51"/>
  <c r="D35" i="36"/>
  <c r="D35" i="70"/>
  <c r="D35" i="58"/>
  <c r="D35" i="56"/>
  <c r="D35" i="67"/>
  <c r="D35" i="53"/>
  <c r="D35" i="41"/>
  <c r="D35" i="52"/>
  <c r="D35" i="68"/>
  <c r="D35" i="40"/>
  <c r="D35" i="49"/>
  <c r="D35" i="57"/>
  <c r="D35" i="54"/>
  <c r="D35" i="55"/>
  <c r="D30" i="41"/>
  <c r="F96" i="48"/>
  <c r="F94" i="44"/>
  <c r="F92" i="50"/>
  <c r="F90" i="70"/>
  <c r="F90" i="53"/>
  <c r="N16" i="71"/>
  <c r="L18" i="71"/>
  <c r="AE16" i="71"/>
  <c r="AF16" i="71" s="1"/>
  <c r="AF15" i="71"/>
  <c r="AD18" i="71"/>
  <c r="Y16" i="71"/>
  <c r="Z16" i="71" s="1"/>
  <c r="X18" i="71"/>
  <c r="S17" i="71"/>
  <c r="T17" i="71" s="1"/>
  <c r="R19" i="71"/>
  <c r="G8" i="64"/>
  <c r="H8" i="64"/>
  <c r="F100" i="70"/>
  <c r="F95" i="70"/>
  <c r="F92" i="70"/>
  <c r="AM30" i="67"/>
  <c r="F100" i="34"/>
  <c r="F95" i="34"/>
  <c r="F94" i="34"/>
  <c r="F93" i="34"/>
  <c r="F100" i="40"/>
  <c r="F93" i="50"/>
  <c r="F98" i="34"/>
  <c r="F90" i="56"/>
  <c r="F90" i="47"/>
  <c r="F99" i="48"/>
  <c r="F90" i="38"/>
  <c r="F90" i="57"/>
  <c r="F99" i="56"/>
  <c r="F98" i="40"/>
  <c r="F93" i="44"/>
  <c r="F91" i="51"/>
  <c r="F93" i="47"/>
  <c r="F96" i="54"/>
  <c r="F99" i="58"/>
  <c r="F94" i="53"/>
  <c r="F93" i="57"/>
  <c r="F92" i="53"/>
  <c r="F94" i="49"/>
  <c r="F98" i="70"/>
  <c r="F100" i="41"/>
  <c r="F90" i="40"/>
  <c r="F96" i="68"/>
  <c r="F91" i="68"/>
  <c r="F95" i="47"/>
  <c r="F100" i="51"/>
  <c r="F96" i="50"/>
  <c r="F96" i="57"/>
  <c r="F98" i="54"/>
  <c r="F97" i="54" s="1"/>
  <c r="F56" i="54"/>
  <c r="F96" i="40"/>
  <c r="F98" i="69"/>
  <c r="F100" i="37"/>
  <c r="F97" i="37" s="1"/>
  <c r="F91" i="47"/>
  <c r="F95" i="46"/>
  <c r="F93" i="40"/>
  <c r="F93" i="56"/>
  <c r="F91" i="36"/>
  <c r="F93" i="67"/>
  <c r="F95" i="41"/>
  <c r="F91" i="54"/>
  <c r="F94" i="45"/>
  <c r="E41" i="57"/>
  <c r="E41" i="70"/>
  <c r="E44" i="56"/>
  <c r="E44" i="48"/>
  <c r="E41" i="45"/>
  <c r="E41" i="42"/>
  <c r="E44" i="58"/>
  <c r="E41" i="58"/>
  <c r="E30" i="52"/>
  <c r="E44" i="52"/>
  <c r="E44" i="44"/>
  <c r="E30" i="55"/>
  <c r="E41" i="38"/>
  <c r="E44" i="70"/>
  <c r="E44" i="43"/>
  <c r="E44" i="42"/>
  <c r="E17" i="41"/>
  <c r="AC64" i="56"/>
  <c r="E71" i="56" s="1"/>
  <c r="D71" i="56" s="1"/>
  <c r="M42" i="61" s="1"/>
  <c r="G63" i="37"/>
  <c r="H63" i="37" s="1"/>
  <c r="I63" i="37" s="1"/>
  <c r="J63" i="37" s="1"/>
  <c r="K63" i="37" s="1"/>
  <c r="L63" i="37" s="1"/>
  <c r="M63" i="37" s="1"/>
  <c r="N63" i="37" s="1"/>
  <c r="O63" i="37" s="1"/>
  <c r="P63" i="37" s="1"/>
  <c r="Q63" i="37" s="1"/>
  <c r="R63" i="37" s="1"/>
  <c r="S63" i="37" s="1"/>
  <c r="T63" i="37" s="1"/>
  <c r="U63" i="37" s="1"/>
  <c r="V63" i="37" s="1"/>
  <c r="W63" i="37" s="1"/>
  <c r="X63" i="37" s="1"/>
  <c r="Y63" i="37" s="1"/>
  <c r="Z63" i="37" s="1"/>
  <c r="AA63" i="37" s="1"/>
  <c r="AB63" i="37" s="1"/>
  <c r="AC63" i="37" s="1"/>
  <c r="AD63" i="37" s="1"/>
  <c r="AE63" i="37" s="1"/>
  <c r="AF63" i="37" s="1"/>
  <c r="AG63" i="37" s="1"/>
  <c r="AH63" i="37" s="1"/>
  <c r="AI63" i="37" s="1"/>
  <c r="AJ63" i="37" s="1"/>
  <c r="E41" i="67"/>
  <c r="H63" i="44"/>
  <c r="I63" i="44" s="1"/>
  <c r="J63" i="44" s="1"/>
  <c r="K63" i="44" s="1"/>
  <c r="L63" i="44" s="1"/>
  <c r="M63" i="44" s="1"/>
  <c r="N63" i="44" s="1"/>
  <c r="O63" i="44" s="1"/>
  <c r="P63" i="44" s="1"/>
  <c r="Q63" i="44" s="1"/>
  <c r="R63" i="44" s="1"/>
  <c r="S63" i="44" s="1"/>
  <c r="T63" i="44" s="1"/>
  <c r="U63" i="44" s="1"/>
  <c r="V63" i="44" s="1"/>
  <c r="W63" i="44" s="1"/>
  <c r="X63" i="44" s="1"/>
  <c r="Y63" i="44" s="1"/>
  <c r="Z63" i="44" s="1"/>
  <c r="AA63" i="44" s="1"/>
  <c r="AB63" i="44" s="1"/>
  <c r="AC63" i="44" s="1"/>
  <c r="AD63" i="44" s="1"/>
  <c r="AE63" i="44" s="1"/>
  <c r="AF63" i="44" s="1"/>
  <c r="AG63" i="44" s="1"/>
  <c r="AH63" i="44" s="1"/>
  <c r="AI63" i="44" s="1"/>
  <c r="AJ63" i="44" s="1"/>
  <c r="W64" i="58"/>
  <c r="E72" i="58" s="1"/>
  <c r="D72" i="58" s="1"/>
  <c r="N44" i="61" s="1"/>
  <c r="E17" i="55"/>
  <c r="E44" i="54"/>
  <c r="E17" i="53"/>
  <c r="E44" i="53"/>
  <c r="D30" i="70"/>
  <c r="E17" i="47"/>
  <c r="E22" i="47"/>
  <c r="E21" i="47" s="1"/>
  <c r="E30" i="41"/>
  <c r="E44" i="68"/>
  <c r="E36" i="56"/>
  <c r="E22" i="55"/>
  <c r="E21" i="55" s="1"/>
  <c r="AJ64" i="54"/>
  <c r="D65" i="53"/>
  <c r="G39" i="61" s="1"/>
  <c r="E41" i="49"/>
  <c r="T64" i="47"/>
  <c r="E30" i="69"/>
  <c r="G63" i="46"/>
  <c r="H63" i="46" s="1"/>
  <c r="I63" i="46" s="1"/>
  <c r="J63" i="46" s="1"/>
  <c r="K63" i="46" s="1"/>
  <c r="L63" i="46" s="1"/>
  <c r="M63" i="46" s="1"/>
  <c r="N63" i="46" s="1"/>
  <c r="O63" i="46" s="1"/>
  <c r="P63" i="46" s="1"/>
  <c r="Q63" i="46" s="1"/>
  <c r="R63" i="46" s="1"/>
  <c r="S63" i="46" s="1"/>
  <c r="T63" i="46" s="1"/>
  <c r="U63" i="46" s="1"/>
  <c r="V63" i="46" s="1"/>
  <c r="W63" i="46" s="1"/>
  <c r="X63" i="46" s="1"/>
  <c r="Y63" i="46" s="1"/>
  <c r="Z63" i="46" s="1"/>
  <c r="AA63" i="46" s="1"/>
  <c r="AB63" i="46" s="1"/>
  <c r="AC63" i="46" s="1"/>
  <c r="AD63" i="46" s="1"/>
  <c r="AE63" i="46" s="1"/>
  <c r="AF63" i="46" s="1"/>
  <c r="AG63" i="46" s="1"/>
  <c r="AH63" i="46" s="1"/>
  <c r="AI63" i="46" s="1"/>
  <c r="AJ63" i="46" s="1"/>
  <c r="E22" i="45"/>
  <c r="E21" i="45" s="1"/>
  <c r="E41" i="43"/>
  <c r="E17" i="43"/>
  <c r="AI64" i="39"/>
  <c r="E41" i="39"/>
  <c r="E44" i="67"/>
  <c r="E17" i="58"/>
  <c r="E66" i="58"/>
  <c r="D66" i="58" s="1"/>
  <c r="H44" i="61" s="1"/>
  <c r="E67" i="56"/>
  <c r="D67" i="56" s="1"/>
  <c r="I42" i="61" s="1"/>
  <c r="D65" i="55"/>
  <c r="G41" i="61" s="1"/>
  <c r="G63" i="70"/>
  <c r="H63" i="70" s="1"/>
  <c r="I63" i="70" s="1"/>
  <c r="J63" i="70" s="1"/>
  <c r="K63" i="70" s="1"/>
  <c r="L63" i="70" s="1"/>
  <c r="M63" i="70" s="1"/>
  <c r="N63" i="70" s="1"/>
  <c r="O63" i="70" s="1"/>
  <c r="P63" i="70" s="1"/>
  <c r="Q63" i="70" s="1"/>
  <c r="R63" i="70" s="1"/>
  <c r="S63" i="70" s="1"/>
  <c r="E44" i="51"/>
  <c r="AJ64" i="50"/>
  <c r="E44" i="50"/>
  <c r="D65" i="50"/>
  <c r="G34" i="61" s="1"/>
  <c r="E41" i="50"/>
  <c r="AJ64" i="49"/>
  <c r="E44" i="45"/>
  <c r="E22" i="42"/>
  <c r="E21" i="42" s="1"/>
  <c r="E41" i="68"/>
  <c r="S64" i="34"/>
  <c r="D30" i="39"/>
  <c r="D30" i="46"/>
  <c r="E36" i="47"/>
  <c r="E41" i="56"/>
  <c r="E41" i="47"/>
  <c r="E44" i="39"/>
  <c r="E44" i="41"/>
  <c r="E17" i="51"/>
  <c r="E44" i="57"/>
  <c r="J227" i="63"/>
  <c r="D30" i="34"/>
  <c r="E41" i="48"/>
  <c r="E22" i="50"/>
  <c r="E21" i="50" s="1"/>
  <c r="E17" i="50"/>
  <c r="D30" i="51"/>
  <c r="AM30" i="54"/>
  <c r="E44" i="47"/>
  <c r="E30" i="68"/>
  <c r="E36" i="38"/>
  <c r="D30" i="52"/>
  <c r="E17" i="37"/>
  <c r="E30" i="43"/>
  <c r="E17" i="39"/>
  <c r="E36" i="41"/>
  <c r="E41" i="41"/>
  <c r="E7" i="45"/>
  <c r="E41" i="51"/>
  <c r="E17" i="52"/>
  <c r="E41" i="52"/>
  <c r="E22" i="70"/>
  <c r="E21" i="70" s="1"/>
  <c r="E44" i="55"/>
  <c r="E36" i="57"/>
  <c r="E30" i="58"/>
  <c r="E7" i="68"/>
  <c r="E7" i="50"/>
  <c r="E17" i="56"/>
  <c r="J230" i="63"/>
  <c r="J247" i="63"/>
  <c r="J243" i="63"/>
  <c r="J232" i="63"/>
  <c r="J242" i="63"/>
  <c r="J237" i="63"/>
  <c r="J236" i="63"/>
  <c r="J250" i="63"/>
  <c r="J235" i="63"/>
  <c r="J244" i="63"/>
  <c r="J251" i="63"/>
  <c r="J246" i="63"/>
  <c r="J228" i="63"/>
  <c r="J252" i="63"/>
  <c r="J245" i="63"/>
  <c r="J239" i="63"/>
  <c r="J234" i="63"/>
  <c r="J256" i="63"/>
  <c r="J241" i="63"/>
  <c r="J238" i="63"/>
  <c r="J255" i="63"/>
  <c r="J233" i="63"/>
  <c r="J229" i="63"/>
  <c r="AM30" i="34"/>
  <c r="AM30" i="37"/>
  <c r="AM30" i="45"/>
  <c r="AM30" i="46"/>
  <c r="AM30" i="48"/>
  <c r="D30" i="40"/>
  <c r="D30" i="57"/>
  <c r="D30" i="38"/>
  <c r="D30" i="69"/>
  <c r="D30" i="53"/>
  <c r="D30" i="54"/>
  <c r="D30" i="55"/>
  <c r="E7" i="51"/>
  <c r="E36" i="45"/>
  <c r="E36" i="50"/>
  <c r="E36" i="58"/>
  <c r="AM30" i="36"/>
  <c r="D30" i="68"/>
  <c r="D30" i="44"/>
  <c r="E44" i="49"/>
  <c r="E22" i="49"/>
  <c r="E21" i="49" s="1"/>
  <c r="E17" i="49"/>
  <c r="E17" i="70"/>
  <c r="E34" i="70" s="1"/>
  <c r="E7" i="70"/>
  <c r="E36" i="70"/>
  <c r="AM30" i="56"/>
  <c r="E22" i="57"/>
  <c r="E21" i="57" s="1"/>
  <c r="E7" i="58"/>
  <c r="D30" i="58"/>
  <c r="E17" i="68"/>
  <c r="E22" i="56"/>
  <c r="E21" i="56" s="1"/>
  <c r="E17" i="57"/>
  <c r="E30" i="50"/>
  <c r="E7" i="42"/>
  <c r="E17" i="45"/>
  <c r="E41" i="44"/>
  <c r="E17" i="44"/>
  <c r="E7" i="43"/>
  <c r="D30" i="48"/>
  <c r="E36" i="48"/>
  <c r="E36" i="55"/>
  <c r="E7" i="56"/>
  <c r="E30" i="56"/>
  <c r="E22" i="43"/>
  <c r="E21" i="43" s="1"/>
  <c r="E41" i="53"/>
  <c r="E67" i="58"/>
  <c r="D67" i="58" s="1"/>
  <c r="I44" i="61" s="1"/>
  <c r="D65" i="58"/>
  <c r="G44" i="61" s="1"/>
  <c r="E22" i="58"/>
  <c r="E21" i="58" s="1"/>
  <c r="E30" i="57"/>
  <c r="E7" i="57"/>
  <c r="D65" i="56"/>
  <c r="G42" i="61" s="1"/>
  <c r="D30" i="56"/>
  <c r="E67" i="55"/>
  <c r="D67" i="55" s="1"/>
  <c r="I41" i="61" s="1"/>
  <c r="E7" i="55"/>
  <c r="E67" i="53"/>
  <c r="D67" i="53" s="1"/>
  <c r="I39" i="61" s="1"/>
  <c r="E30" i="53"/>
  <c r="E22" i="53"/>
  <c r="E21" i="53" s="1"/>
  <c r="E7" i="53"/>
  <c r="E66" i="53"/>
  <c r="D66" i="53" s="1"/>
  <c r="H39" i="61" s="1"/>
  <c r="AM30" i="70"/>
  <c r="E7" i="52"/>
  <c r="E22" i="52"/>
  <c r="E21" i="52" s="1"/>
  <c r="AM30" i="52"/>
  <c r="E36" i="52"/>
  <c r="E66" i="51"/>
  <c r="D66" i="51" s="1"/>
  <c r="H35" i="61" s="1"/>
  <c r="E22" i="51"/>
  <c r="E21" i="51" s="1"/>
  <c r="E36" i="51"/>
  <c r="E30" i="51"/>
  <c r="E67" i="50"/>
  <c r="D67" i="50" s="1"/>
  <c r="I34" i="61" s="1"/>
  <c r="D30" i="50"/>
  <c r="AM30" i="49"/>
  <c r="E36" i="49"/>
  <c r="E7" i="49"/>
  <c r="E67" i="48"/>
  <c r="D67" i="48" s="1"/>
  <c r="I32" i="61" s="1"/>
  <c r="E7" i="48"/>
  <c r="E17" i="48"/>
  <c r="G63" i="48"/>
  <c r="H63" i="48" s="1"/>
  <c r="I63" i="48" s="1"/>
  <c r="J63" i="48" s="1"/>
  <c r="K63" i="48" s="1"/>
  <c r="L63" i="48" s="1"/>
  <c r="M63" i="48" s="1"/>
  <c r="N63" i="48" s="1"/>
  <c r="O63" i="48" s="1"/>
  <c r="P63" i="48" s="1"/>
  <c r="Q63" i="48" s="1"/>
  <c r="R63" i="48" s="1"/>
  <c r="S63" i="48" s="1"/>
  <c r="T63" i="48" s="1"/>
  <c r="U63" i="48" s="1"/>
  <c r="V63" i="48" s="1"/>
  <c r="W63" i="48" s="1"/>
  <c r="X63" i="48" s="1"/>
  <c r="Y63" i="48" s="1"/>
  <c r="Z63" i="48" s="1"/>
  <c r="AA63" i="48" s="1"/>
  <c r="AB63" i="48" s="1"/>
  <c r="AC63" i="48" s="1"/>
  <c r="AD63" i="48" s="1"/>
  <c r="AE63" i="48" s="1"/>
  <c r="AF63" i="48" s="1"/>
  <c r="AG63" i="48" s="1"/>
  <c r="AH63" i="48" s="1"/>
  <c r="AI63" i="48" s="1"/>
  <c r="AJ63" i="48" s="1"/>
  <c r="E22" i="48"/>
  <c r="E21" i="48" s="1"/>
  <c r="D65" i="47"/>
  <c r="G31" i="61" s="1"/>
  <c r="AM30" i="47"/>
  <c r="E30" i="47"/>
  <c r="AI64" i="47"/>
  <c r="P64" i="69"/>
  <c r="E67" i="45"/>
  <c r="D67" i="45" s="1"/>
  <c r="I27" i="61" s="1"/>
  <c r="E67" i="44"/>
  <c r="D67" i="44" s="1"/>
  <c r="I26" i="61" s="1"/>
  <c r="D65" i="44"/>
  <c r="G26" i="61" s="1"/>
  <c r="AM30" i="43"/>
  <c r="D30" i="43"/>
  <c r="E36" i="43"/>
  <c r="Y64" i="42"/>
  <c r="AM30" i="42"/>
  <c r="E36" i="42"/>
  <c r="E17" i="42"/>
  <c r="E67" i="42"/>
  <c r="D67" i="42" s="1"/>
  <c r="I24" i="61" s="1"/>
  <c r="E7" i="41"/>
  <c r="E22" i="41"/>
  <c r="E21" i="41" s="1"/>
  <c r="G63" i="41"/>
  <c r="H63" i="41" s="1"/>
  <c r="I63" i="41" s="1"/>
  <c r="J63" i="41" s="1"/>
  <c r="K63" i="41" s="1"/>
  <c r="L63" i="41" s="1"/>
  <c r="M63" i="41" s="1"/>
  <c r="N63" i="41" s="1"/>
  <c r="O63" i="41" s="1"/>
  <c r="E67" i="68"/>
  <c r="D67" i="68" s="1"/>
  <c r="E22" i="68"/>
  <c r="E21" i="68" s="1"/>
  <c r="E36" i="68"/>
  <c r="AM30" i="68"/>
  <c r="E67" i="40"/>
  <c r="D67" i="40" s="1"/>
  <c r="I20" i="61" s="1"/>
  <c r="O64" i="40"/>
  <c r="AM30" i="40"/>
  <c r="AM30" i="39"/>
  <c r="E7" i="39"/>
  <c r="E22" i="39"/>
  <c r="E21" i="39" s="1"/>
  <c r="E36" i="39"/>
  <c r="E44" i="38"/>
  <c r="D30" i="37"/>
  <c r="D30" i="36"/>
  <c r="E67" i="67"/>
  <c r="D67" i="67" s="1"/>
  <c r="T64" i="67"/>
  <c r="D30" i="67"/>
  <c r="AM30" i="58"/>
  <c r="E67" i="57"/>
  <c r="D67" i="57" s="1"/>
  <c r="I43" i="61" s="1"/>
  <c r="D65" i="57"/>
  <c r="G43" i="61" s="1"/>
  <c r="AM30" i="57"/>
  <c r="I64" i="55"/>
  <c r="AM30" i="55"/>
  <c r="R64" i="55"/>
  <c r="D65" i="54"/>
  <c r="G40" i="61" s="1"/>
  <c r="E67" i="54"/>
  <c r="D67" i="54" s="1"/>
  <c r="I40" i="61" s="1"/>
  <c r="E36" i="53"/>
  <c r="I63" i="53"/>
  <c r="J63" i="53" s="1"/>
  <c r="K63" i="53" s="1"/>
  <c r="L63" i="53" s="1"/>
  <c r="M63" i="53" s="1"/>
  <c r="N63" i="53" s="1"/>
  <c r="O63" i="53" s="1"/>
  <c r="P63" i="53" s="1"/>
  <c r="Q63" i="53" s="1"/>
  <c r="R63" i="53" s="1"/>
  <c r="S63" i="53" s="1"/>
  <c r="T63" i="53" s="1"/>
  <c r="U63" i="53" s="1"/>
  <c r="V63" i="53" s="1"/>
  <c r="W63" i="53" s="1"/>
  <c r="X63" i="53" s="1"/>
  <c r="Y63" i="53" s="1"/>
  <c r="Z63" i="53" s="1"/>
  <c r="AA63" i="53" s="1"/>
  <c r="AB63" i="53" s="1"/>
  <c r="AC63" i="53" s="1"/>
  <c r="AD63" i="53" s="1"/>
  <c r="AE63" i="53" s="1"/>
  <c r="AF63" i="53" s="1"/>
  <c r="AG63" i="53" s="1"/>
  <c r="AH63" i="53" s="1"/>
  <c r="AI63" i="53" s="1"/>
  <c r="AJ63" i="53" s="1"/>
  <c r="AM30" i="53"/>
  <c r="D65" i="70"/>
  <c r="E67" i="70"/>
  <c r="D67" i="70" s="1"/>
  <c r="E30" i="70"/>
  <c r="E67" i="52"/>
  <c r="D67" i="52" s="1"/>
  <c r="I36" i="61" s="1"/>
  <c r="D65" i="52"/>
  <c r="G36" i="61" s="1"/>
  <c r="E67" i="51"/>
  <c r="D67" i="51" s="1"/>
  <c r="I35" i="61" s="1"/>
  <c r="D65" i="51"/>
  <c r="G35" i="61" s="1"/>
  <c r="AM30" i="51"/>
  <c r="AM30" i="50"/>
  <c r="E67" i="49"/>
  <c r="D67" i="49" s="1"/>
  <c r="I33" i="61" s="1"/>
  <c r="D65" i="49"/>
  <c r="G33" i="61" s="1"/>
  <c r="D65" i="48"/>
  <c r="G32" i="61" s="1"/>
  <c r="E67" i="47"/>
  <c r="D67" i="47" s="1"/>
  <c r="I31" i="61" s="1"/>
  <c r="E7" i="47"/>
  <c r="E67" i="69"/>
  <c r="D67" i="69" s="1"/>
  <c r="D65" i="69"/>
  <c r="AM30" i="69"/>
  <c r="E67" i="46"/>
  <c r="D67" i="46" s="1"/>
  <c r="I28" i="61" s="1"/>
  <c r="D65" i="46"/>
  <c r="G28" i="61" s="1"/>
  <c r="D65" i="45"/>
  <c r="G27" i="61" s="1"/>
  <c r="AM30" i="44"/>
  <c r="E67" i="43"/>
  <c r="D67" i="43" s="1"/>
  <c r="I25" i="61" s="1"/>
  <c r="D65" i="43"/>
  <c r="G25" i="61" s="1"/>
  <c r="G63" i="42"/>
  <c r="H63" i="42" s="1"/>
  <c r="I63" i="42" s="1"/>
  <c r="J63" i="42" s="1"/>
  <c r="K63" i="42" s="1"/>
  <c r="L63" i="42" s="1"/>
  <c r="M63" i="42" s="1"/>
  <c r="N63" i="42" s="1"/>
  <c r="O63" i="42" s="1"/>
  <c r="P63" i="42" s="1"/>
  <c r="Q63" i="42" s="1"/>
  <c r="R63" i="42" s="1"/>
  <c r="S63" i="42" s="1"/>
  <c r="T63" i="42" s="1"/>
  <c r="U63" i="42" s="1"/>
  <c r="V63" i="42" s="1"/>
  <c r="W63" i="42" s="1"/>
  <c r="X63" i="42" s="1"/>
  <c r="Y63" i="42" s="1"/>
  <c r="Z63" i="42" s="1"/>
  <c r="AA63" i="42" s="1"/>
  <c r="AB63" i="42" s="1"/>
  <c r="AC63" i="42" s="1"/>
  <c r="AD63" i="42" s="1"/>
  <c r="AE63" i="42" s="1"/>
  <c r="AF63" i="42" s="1"/>
  <c r="AG63" i="42" s="1"/>
  <c r="AH63" i="42" s="1"/>
  <c r="AI63" i="42" s="1"/>
  <c r="AJ63" i="42" s="1"/>
  <c r="D65" i="42"/>
  <c r="G24" i="61" s="1"/>
  <c r="O64" i="42"/>
  <c r="Q64" i="41"/>
  <c r="J64" i="41"/>
  <c r="E67" i="41"/>
  <c r="D67" i="41" s="1"/>
  <c r="I23" i="61" s="1"/>
  <c r="D65" i="41"/>
  <c r="G23" i="61" s="1"/>
  <c r="H63" i="68"/>
  <c r="I63" i="68" s="1"/>
  <c r="D65" i="68"/>
  <c r="D65" i="40"/>
  <c r="G20" i="61" s="1"/>
  <c r="E30" i="39"/>
  <c r="D65" i="39"/>
  <c r="G19" i="61" s="1"/>
  <c r="E67" i="39"/>
  <c r="D67" i="39" s="1"/>
  <c r="I19" i="61" s="1"/>
  <c r="AM30" i="38"/>
  <c r="E67" i="38"/>
  <c r="D67" i="38" s="1"/>
  <c r="I18" i="61" s="1"/>
  <c r="D65" i="38"/>
  <c r="G18" i="61" s="1"/>
  <c r="D65" i="37"/>
  <c r="G17" i="61" s="1"/>
  <c r="E67" i="37"/>
  <c r="D67" i="37" s="1"/>
  <c r="I17" i="61" s="1"/>
  <c r="E67" i="36"/>
  <c r="D67" i="36" s="1"/>
  <c r="I16" i="61" s="1"/>
  <c r="D65" i="36"/>
  <c r="G16" i="61" s="1"/>
  <c r="D65" i="67"/>
  <c r="J248" i="63"/>
  <c r="J249" i="63"/>
  <c r="J254" i="63"/>
  <c r="J253" i="63"/>
  <c r="J226" i="63"/>
  <c r="E36" i="44"/>
  <c r="E22" i="67"/>
  <c r="E21" i="67" s="1"/>
  <c r="E44" i="46"/>
  <c r="E41" i="54"/>
  <c r="E22" i="44"/>
  <c r="E21" i="44" s="1"/>
  <c r="E30" i="45"/>
  <c r="E36" i="54"/>
  <c r="E7" i="34"/>
  <c r="E17" i="34"/>
  <c r="E41" i="34"/>
  <c r="E36" i="46"/>
  <c r="E7" i="54"/>
  <c r="E7" i="44"/>
  <c r="E30" i="42"/>
  <c r="E22" i="37"/>
  <c r="E21" i="37" s="1"/>
  <c r="E7" i="37"/>
  <c r="E30" i="49"/>
  <c r="E22" i="54"/>
  <c r="E21" i="54" s="1"/>
  <c r="E41" i="36"/>
  <c r="D77" i="69"/>
  <c r="D68" i="42"/>
  <c r="J24" i="61" s="1"/>
  <c r="D68" i="55"/>
  <c r="J41" i="61" s="1"/>
  <c r="D68" i="52"/>
  <c r="J36" i="61" s="1"/>
  <c r="D68" i="50"/>
  <c r="J34" i="61" s="1"/>
  <c r="D68" i="69"/>
  <c r="D68" i="57"/>
  <c r="J43" i="61" s="1"/>
  <c r="D68" i="70"/>
  <c r="D68" i="47"/>
  <c r="J31" i="61" s="1"/>
  <c r="D68" i="36"/>
  <c r="J16" i="61" s="1"/>
  <c r="D68" i="68"/>
  <c r="F56" i="49"/>
  <c r="D68" i="43"/>
  <c r="J25" i="61" s="1"/>
  <c r="D68" i="54"/>
  <c r="J40" i="61" s="1"/>
  <c r="D68" i="44"/>
  <c r="J26" i="61" s="1"/>
  <c r="D68" i="58"/>
  <c r="J44" i="61" s="1"/>
  <c r="D68" i="48"/>
  <c r="J32" i="61" s="1"/>
  <c r="D68" i="67"/>
  <c r="J64" i="39"/>
  <c r="AC64" i="39"/>
  <c r="Z64" i="36"/>
  <c r="P64" i="42"/>
  <c r="AC64" i="48"/>
  <c r="E17" i="67"/>
  <c r="E66" i="56"/>
  <c r="D66" i="56" s="1"/>
  <c r="H42" i="61" s="1"/>
  <c r="R64" i="46"/>
  <c r="E71" i="46" s="1"/>
  <c r="D71" i="46" s="1"/>
  <c r="M28" i="61" s="1"/>
  <c r="H64" i="67"/>
  <c r="E30" i="46"/>
  <c r="E22" i="46"/>
  <c r="E21" i="46" s="1"/>
  <c r="D68" i="45"/>
  <c r="J27" i="61" s="1"/>
  <c r="D68" i="38"/>
  <c r="J18" i="61" s="1"/>
  <c r="D68" i="37"/>
  <c r="J17" i="61" s="1"/>
  <c r="D68" i="39"/>
  <c r="J19" i="61" s="1"/>
  <c r="D68" i="46"/>
  <c r="J28" i="61" s="1"/>
  <c r="D68" i="49"/>
  <c r="J33" i="61" s="1"/>
  <c r="D68" i="41"/>
  <c r="J23" i="61" s="1"/>
  <c r="O64" i="51"/>
  <c r="D70" i="51" s="1"/>
  <c r="E41" i="69"/>
  <c r="P64" i="47"/>
  <c r="E22" i="69"/>
  <c r="E21" i="69" s="1"/>
  <c r="E44" i="36"/>
  <c r="E17" i="36"/>
  <c r="E30" i="48"/>
  <c r="N64" i="45"/>
  <c r="E17" i="40"/>
  <c r="H63" i="55"/>
  <c r="I63" i="55" s="1"/>
  <c r="J63" i="55" s="1"/>
  <c r="K63" i="55" s="1"/>
  <c r="L63" i="55" s="1"/>
  <c r="M63" i="55" s="1"/>
  <c r="N63" i="55" s="1"/>
  <c r="O63" i="55" s="1"/>
  <c r="P63" i="55" s="1"/>
  <c r="Q63" i="55" s="1"/>
  <c r="R63" i="55" s="1"/>
  <c r="S63" i="55" s="1"/>
  <c r="T63" i="55" s="1"/>
  <c r="U63" i="55" s="1"/>
  <c r="V63" i="55" s="1"/>
  <c r="W63" i="55" s="1"/>
  <c r="X63" i="55" s="1"/>
  <c r="Y63" i="55" s="1"/>
  <c r="Z63" i="55" s="1"/>
  <c r="AA63" i="55" s="1"/>
  <c r="AB63" i="55" s="1"/>
  <c r="AC63" i="55" s="1"/>
  <c r="AD63" i="55" s="1"/>
  <c r="AE63" i="55" s="1"/>
  <c r="AF63" i="55" s="1"/>
  <c r="AG63" i="55" s="1"/>
  <c r="AH63" i="55" s="1"/>
  <c r="AI63" i="55" s="1"/>
  <c r="AJ63" i="55" s="1"/>
  <c r="D68" i="53"/>
  <c r="J39" i="61" s="1"/>
  <c r="D68" i="56"/>
  <c r="J42" i="61" s="1"/>
  <c r="D68" i="40"/>
  <c r="J20" i="61" s="1"/>
  <c r="D68" i="51"/>
  <c r="J35" i="61" s="1"/>
  <c r="E30" i="44"/>
  <c r="U64" i="41"/>
  <c r="S64" i="70"/>
  <c r="D70" i="70" s="1"/>
  <c r="E66" i="50"/>
  <c r="D66" i="50" s="1"/>
  <c r="H34" i="61" s="1"/>
  <c r="F63" i="40"/>
  <c r="G63" i="40" s="1"/>
  <c r="H63" i="40" s="1"/>
  <c r="I63" i="40" s="1"/>
  <c r="J63" i="40" s="1"/>
  <c r="K63" i="40" s="1"/>
  <c r="L63" i="40" s="1"/>
  <c r="M63" i="40" s="1"/>
  <c r="N63" i="40" s="1"/>
  <c r="O63" i="40" s="1"/>
  <c r="P63" i="40" s="1"/>
  <c r="Q63" i="40" s="1"/>
  <c r="R63" i="40" s="1"/>
  <c r="S63" i="40" s="1"/>
  <c r="T63" i="40" s="1"/>
  <c r="U63" i="40" s="1"/>
  <c r="V63" i="40" s="1"/>
  <c r="W63" i="40" s="1"/>
  <c r="X63" i="40" s="1"/>
  <c r="Y63" i="40" s="1"/>
  <c r="Z63" i="40" s="1"/>
  <c r="AA63" i="40" s="1"/>
  <c r="AB63" i="40" s="1"/>
  <c r="AC63" i="40" s="1"/>
  <c r="AD63" i="40" s="1"/>
  <c r="AE63" i="40" s="1"/>
  <c r="AF63" i="40" s="1"/>
  <c r="AG63" i="40" s="1"/>
  <c r="AH63" i="40" s="1"/>
  <c r="AI63" i="40" s="1"/>
  <c r="AJ63" i="40" s="1"/>
  <c r="J240" i="63"/>
  <c r="J257" i="63"/>
  <c r="J231" i="63"/>
  <c r="D30" i="45"/>
  <c r="E7" i="67"/>
  <c r="E30" i="40"/>
  <c r="E22" i="40"/>
  <c r="E21" i="40" s="1"/>
  <c r="E30" i="36"/>
  <c r="E36" i="36"/>
  <c r="E22" i="34"/>
  <c r="E21" i="34" s="1"/>
  <c r="E36" i="34"/>
  <c r="E22" i="38"/>
  <c r="E21" i="38" s="1"/>
  <c r="E30" i="38"/>
  <c r="E44" i="40"/>
  <c r="D30" i="42"/>
  <c r="E7" i="40"/>
  <c r="E7" i="46"/>
  <c r="E17" i="46"/>
  <c r="E34" i="46" s="1"/>
  <c r="E36" i="67"/>
  <c r="E36" i="40"/>
  <c r="E17" i="69"/>
  <c r="E34" i="69" s="1"/>
  <c r="E30" i="54"/>
  <c r="E17" i="54"/>
  <c r="E7" i="69"/>
  <c r="E36" i="69"/>
  <c r="E36" i="37"/>
  <c r="E35" i="37" s="1"/>
  <c r="E22" i="36"/>
  <c r="E21" i="36" s="1"/>
  <c r="E7" i="36"/>
  <c r="E30" i="34"/>
  <c r="E7" i="38"/>
  <c r="D30" i="49"/>
  <c r="Q64" i="54"/>
  <c r="E66" i="47"/>
  <c r="D66" i="47" s="1"/>
  <c r="H31" i="61" s="1"/>
  <c r="S64" i="44"/>
  <c r="D70" i="44" s="1"/>
  <c r="E66" i="36"/>
  <c r="D66" i="36" s="1"/>
  <c r="H16" i="61" s="1"/>
  <c r="AH64" i="36"/>
  <c r="T64" i="36"/>
  <c r="E66" i="34"/>
  <c r="D66" i="34" s="1"/>
  <c r="H15" i="61" s="1"/>
  <c r="G63" i="57"/>
  <c r="H63" i="57" s="1"/>
  <c r="I63" i="57" s="1"/>
  <c r="J63" i="57" s="1"/>
  <c r="K63" i="57" s="1"/>
  <c r="L63" i="57" s="1"/>
  <c r="M63" i="57" s="1"/>
  <c r="N63" i="57" s="1"/>
  <c r="O63" i="57" s="1"/>
  <c r="P63" i="57" s="1"/>
  <c r="Q63" i="57" s="1"/>
  <c r="R63" i="57" s="1"/>
  <c r="S63" i="57" s="1"/>
  <c r="T63" i="57" s="1"/>
  <c r="U63" i="57" s="1"/>
  <c r="V63" i="57" s="1"/>
  <c r="W63" i="57" s="1"/>
  <c r="X63" i="57" s="1"/>
  <c r="Y63" i="57" s="1"/>
  <c r="Z63" i="57" s="1"/>
  <c r="AA63" i="57" s="1"/>
  <c r="AB63" i="57" s="1"/>
  <c r="AC63" i="57" s="1"/>
  <c r="AD63" i="57" s="1"/>
  <c r="AE63" i="57" s="1"/>
  <c r="AF63" i="57" s="1"/>
  <c r="AG63" i="57" s="1"/>
  <c r="AH63" i="57" s="1"/>
  <c r="AI63" i="57" s="1"/>
  <c r="AJ63" i="57" s="1"/>
  <c r="AI64" i="48"/>
  <c r="E66" i="70"/>
  <c r="D66" i="70" s="1"/>
  <c r="AB64" i="43"/>
  <c r="V64" i="47"/>
  <c r="N64" i="42"/>
  <c r="I64" i="68"/>
  <c r="L64" i="39"/>
  <c r="X64" i="36"/>
  <c r="G63" i="69"/>
  <c r="H63" i="69" s="1"/>
  <c r="I63" i="69" s="1"/>
  <c r="J63" i="69" s="1"/>
  <c r="K63" i="69" s="1"/>
  <c r="L63" i="69" s="1"/>
  <c r="M63" i="69" s="1"/>
  <c r="N63" i="69" s="1"/>
  <c r="O63" i="69" s="1"/>
  <c r="P63" i="69" s="1"/>
  <c r="Q63" i="69" s="1"/>
  <c r="R63" i="69" s="1"/>
  <c r="S63" i="69" s="1"/>
  <c r="T63" i="69" s="1"/>
  <c r="U63" i="69" s="1"/>
  <c r="V63" i="69" s="1"/>
  <c r="W63" i="69" s="1"/>
  <c r="X63" i="69" s="1"/>
  <c r="Y63" i="69" s="1"/>
  <c r="Z63" i="69" s="1"/>
  <c r="AA63" i="69" s="1"/>
  <c r="AB63" i="69" s="1"/>
  <c r="AC63" i="69" s="1"/>
  <c r="AD63" i="69" s="1"/>
  <c r="AE63" i="69" s="1"/>
  <c r="AF63" i="69" s="1"/>
  <c r="AG63" i="69" s="1"/>
  <c r="AH63" i="69" s="1"/>
  <c r="AI63" i="69" s="1"/>
  <c r="AJ63" i="69" s="1"/>
  <c r="M64" i="69"/>
  <c r="E44" i="34"/>
  <c r="T64" i="34"/>
  <c r="J64" i="40"/>
  <c r="F99" i="53"/>
  <c r="AD64" i="57"/>
  <c r="D70" i="57" s="1"/>
  <c r="F98" i="48"/>
  <c r="E66" i="43"/>
  <c r="D66" i="43" s="1"/>
  <c r="H25" i="61" s="1"/>
  <c r="E66" i="38"/>
  <c r="D66" i="38" s="1"/>
  <c r="H18" i="61" s="1"/>
  <c r="G63" i="56"/>
  <c r="H63" i="56" s="1"/>
  <c r="I63" i="56" s="1"/>
  <c r="J63" i="56" s="1"/>
  <c r="K63" i="56" s="1"/>
  <c r="L63" i="56" s="1"/>
  <c r="M63" i="56" s="1"/>
  <c r="N63" i="56" s="1"/>
  <c r="O63" i="56" s="1"/>
  <c r="P63" i="56" s="1"/>
  <c r="Q63" i="56" s="1"/>
  <c r="R63" i="56" s="1"/>
  <c r="S63" i="56" s="1"/>
  <c r="T63" i="56" s="1"/>
  <c r="U63" i="56" s="1"/>
  <c r="V63" i="56" s="1"/>
  <c r="W63" i="56" s="1"/>
  <c r="X63" i="56" s="1"/>
  <c r="Y63" i="56" s="1"/>
  <c r="Z63" i="56" s="1"/>
  <c r="AA63" i="56" s="1"/>
  <c r="AB63" i="56" s="1"/>
  <c r="AC63" i="56" s="1"/>
  <c r="AD63" i="56" s="1"/>
  <c r="AE63" i="56" s="1"/>
  <c r="AF63" i="56" s="1"/>
  <c r="AG63" i="56" s="1"/>
  <c r="AH63" i="56" s="1"/>
  <c r="AI63" i="56" s="1"/>
  <c r="AJ63" i="56" s="1"/>
  <c r="G63" i="52"/>
  <c r="H63" i="52" s="1"/>
  <c r="I63" i="52" s="1"/>
  <c r="J63" i="52" s="1"/>
  <c r="K63" i="52" s="1"/>
  <c r="L63" i="52" s="1"/>
  <c r="M63" i="52" s="1"/>
  <c r="N63" i="52" s="1"/>
  <c r="O63" i="52" s="1"/>
  <c r="P63" i="52" s="1"/>
  <c r="Q63" i="52" s="1"/>
  <c r="R63" i="52" s="1"/>
  <c r="S63" i="52" s="1"/>
  <c r="T63" i="52" s="1"/>
  <c r="U63" i="52" s="1"/>
  <c r="V63" i="52" s="1"/>
  <c r="W63" i="52" s="1"/>
  <c r="X63" i="52" s="1"/>
  <c r="Y63" i="52" s="1"/>
  <c r="Z63" i="52" s="1"/>
  <c r="AA63" i="52" s="1"/>
  <c r="AB63" i="52" s="1"/>
  <c r="AC63" i="52" s="1"/>
  <c r="AD63" i="52" s="1"/>
  <c r="AE63" i="52" s="1"/>
  <c r="AF63" i="52" s="1"/>
  <c r="AG63" i="52" s="1"/>
  <c r="AH63" i="52" s="1"/>
  <c r="AI63" i="52" s="1"/>
  <c r="AJ63" i="52" s="1"/>
  <c r="E66" i="42"/>
  <c r="D66" i="42" s="1"/>
  <c r="H24" i="61" s="1"/>
  <c r="R64" i="36"/>
  <c r="G63" i="54"/>
  <c r="H63" i="54" s="1"/>
  <c r="I63" i="54" s="1"/>
  <c r="J63" i="54" s="1"/>
  <c r="K63" i="54" s="1"/>
  <c r="L63" i="54" s="1"/>
  <c r="M63" i="54" s="1"/>
  <c r="N63" i="54" s="1"/>
  <c r="O63" i="54" s="1"/>
  <c r="P63" i="54" s="1"/>
  <c r="Q63" i="54" s="1"/>
  <c r="R63" i="54" s="1"/>
  <c r="S63" i="54" s="1"/>
  <c r="T63" i="54" s="1"/>
  <c r="U63" i="54" s="1"/>
  <c r="V63" i="54" s="1"/>
  <c r="W63" i="54" s="1"/>
  <c r="X63" i="54" s="1"/>
  <c r="Y63" i="54" s="1"/>
  <c r="Z63" i="54" s="1"/>
  <c r="AA63" i="54" s="1"/>
  <c r="AB63" i="54" s="1"/>
  <c r="AC63" i="54" s="1"/>
  <c r="AD63" i="54" s="1"/>
  <c r="AE63" i="54" s="1"/>
  <c r="AF63" i="54" s="1"/>
  <c r="AG63" i="54" s="1"/>
  <c r="AH63" i="54" s="1"/>
  <c r="AI63" i="54" s="1"/>
  <c r="AJ63" i="54" s="1"/>
  <c r="E44" i="69"/>
  <c r="E66" i="48"/>
  <c r="D66" i="48" s="1"/>
  <c r="H32" i="61" s="1"/>
  <c r="E66" i="44"/>
  <c r="D66" i="44" s="1"/>
  <c r="H26" i="61" s="1"/>
  <c r="E17" i="38"/>
  <c r="E66" i="67"/>
  <c r="D66" i="67" s="1"/>
  <c r="G63" i="50"/>
  <c r="H63" i="50" s="1"/>
  <c r="I63" i="50" s="1"/>
  <c r="J63" i="50" s="1"/>
  <c r="K63" i="50" s="1"/>
  <c r="L63" i="50" s="1"/>
  <c r="M63" i="50" s="1"/>
  <c r="N63" i="50" s="1"/>
  <c r="O63" i="50" s="1"/>
  <c r="P63" i="50" s="1"/>
  <c r="Q63" i="50" s="1"/>
  <c r="R63" i="50" s="1"/>
  <c r="S63" i="50" s="1"/>
  <c r="T63" i="50" s="1"/>
  <c r="U63" i="50" s="1"/>
  <c r="V63" i="50" s="1"/>
  <c r="W63" i="50" s="1"/>
  <c r="X63" i="50" s="1"/>
  <c r="Y63" i="50" s="1"/>
  <c r="Z63" i="50" s="1"/>
  <c r="AA63" i="50" s="1"/>
  <c r="AB63" i="50" s="1"/>
  <c r="AC63" i="50" s="1"/>
  <c r="AD63" i="50" s="1"/>
  <c r="AE63" i="50" s="1"/>
  <c r="AF63" i="50" s="1"/>
  <c r="AG63" i="50" s="1"/>
  <c r="AH63" i="50" s="1"/>
  <c r="AI63" i="50" s="1"/>
  <c r="AJ63" i="50" s="1"/>
  <c r="E66" i="49"/>
  <c r="D66" i="49" s="1"/>
  <c r="H33" i="61" s="1"/>
  <c r="H63" i="45"/>
  <c r="AF64" i="41"/>
  <c r="M64" i="34"/>
  <c r="AJ64" i="45"/>
  <c r="G64" i="34"/>
  <c r="G63" i="51"/>
  <c r="H63" i="51" s="1"/>
  <c r="I63" i="51" s="1"/>
  <c r="J63" i="51" s="1"/>
  <c r="K63" i="51" s="1"/>
  <c r="L63" i="51" s="1"/>
  <c r="M63" i="51" s="1"/>
  <c r="N63" i="51" s="1"/>
  <c r="O63" i="51" s="1"/>
  <c r="P63" i="51" s="1"/>
  <c r="Q63" i="51" s="1"/>
  <c r="R63" i="51" s="1"/>
  <c r="S63" i="51" s="1"/>
  <c r="T63" i="51" s="1"/>
  <c r="U63" i="51" s="1"/>
  <c r="V63" i="51" s="1"/>
  <c r="W63" i="51" s="1"/>
  <c r="X63" i="51" s="1"/>
  <c r="Y63" i="51" s="1"/>
  <c r="Z63" i="51" s="1"/>
  <c r="AA63" i="51" s="1"/>
  <c r="AB63" i="51" s="1"/>
  <c r="AC63" i="51" s="1"/>
  <c r="AD63" i="51" s="1"/>
  <c r="AE63" i="51" s="1"/>
  <c r="AF63" i="51" s="1"/>
  <c r="AG63" i="51" s="1"/>
  <c r="AH63" i="51" s="1"/>
  <c r="AI63" i="51" s="1"/>
  <c r="AJ63" i="51" s="1"/>
  <c r="G63" i="67"/>
  <c r="H63" i="67" s="1"/>
  <c r="I63" i="67" s="1"/>
  <c r="J63" i="67" s="1"/>
  <c r="K63" i="67" s="1"/>
  <c r="L63" i="67" s="1"/>
  <c r="M63" i="67" s="1"/>
  <c r="N63" i="67" s="1"/>
  <c r="O63" i="67" s="1"/>
  <c r="P63" i="67" s="1"/>
  <c r="Q63" i="67" s="1"/>
  <c r="R63" i="67" s="1"/>
  <c r="S63" i="67" s="1"/>
  <c r="T63" i="67" s="1"/>
  <c r="U63" i="67" s="1"/>
  <c r="V63" i="67" s="1"/>
  <c r="W63" i="67" s="1"/>
  <c r="X63" i="67" s="1"/>
  <c r="Y63" i="67" s="1"/>
  <c r="Z63" i="67" s="1"/>
  <c r="AA63" i="67" s="1"/>
  <c r="AB63" i="67" s="1"/>
  <c r="AC63" i="67" s="1"/>
  <c r="AD63" i="67" s="1"/>
  <c r="AE63" i="67" s="1"/>
  <c r="AF63" i="67" s="1"/>
  <c r="AG63" i="67" s="1"/>
  <c r="AH63" i="67" s="1"/>
  <c r="AI63" i="67" s="1"/>
  <c r="AJ63" i="67" s="1"/>
  <c r="F90" i="44"/>
  <c r="E30" i="37"/>
  <c r="E66" i="39"/>
  <c r="D66" i="39" s="1"/>
  <c r="H19" i="61" s="1"/>
  <c r="E66" i="68"/>
  <c r="D66" i="68" s="1"/>
  <c r="G63" i="38"/>
  <c r="H63" i="38" s="1"/>
  <c r="I63" i="38" s="1"/>
  <c r="J63" i="38" s="1"/>
  <c r="K63" i="38" s="1"/>
  <c r="L63" i="38" s="1"/>
  <c r="M63" i="38" s="1"/>
  <c r="N63" i="38" s="1"/>
  <c r="O63" i="38" s="1"/>
  <c r="P63" i="38" s="1"/>
  <c r="Q63" i="38" s="1"/>
  <c r="R63" i="38" s="1"/>
  <c r="S63" i="38" s="1"/>
  <c r="T63" i="38" s="1"/>
  <c r="U63" i="38" s="1"/>
  <c r="V63" i="38" s="1"/>
  <c r="W63" i="38" s="1"/>
  <c r="X63" i="38" s="1"/>
  <c r="Y63" i="38" s="1"/>
  <c r="Z63" i="38" s="1"/>
  <c r="AA63" i="38" s="1"/>
  <c r="AB63" i="38" s="1"/>
  <c r="AC63" i="38" s="1"/>
  <c r="AD63" i="38" s="1"/>
  <c r="AE63" i="38" s="1"/>
  <c r="AF63" i="38" s="1"/>
  <c r="AG63" i="38" s="1"/>
  <c r="AH63" i="38" s="1"/>
  <c r="AI63" i="38" s="1"/>
  <c r="AJ63" i="38" s="1"/>
  <c r="E66" i="52"/>
  <c r="D66" i="52" s="1"/>
  <c r="H36" i="61" s="1"/>
  <c r="L64" i="38"/>
  <c r="E72" i="38" s="1"/>
  <c r="V64" i="53"/>
  <c r="E72" i="53" s="1"/>
  <c r="M64" i="48"/>
  <c r="F63" i="39"/>
  <c r="E66" i="45"/>
  <c r="D66" i="45" s="1"/>
  <c r="H27" i="61" s="1"/>
  <c r="E41" i="40"/>
  <c r="E66" i="46"/>
  <c r="D66" i="46" s="1"/>
  <c r="H28" i="61" s="1"/>
  <c r="E66" i="40"/>
  <c r="D66" i="40" s="1"/>
  <c r="H20" i="61" s="1"/>
  <c r="AF64" i="43"/>
  <c r="E66" i="57"/>
  <c r="D66" i="57" s="1"/>
  <c r="H43" i="61" s="1"/>
  <c r="Z64" i="52"/>
  <c r="D70" i="52" s="1"/>
  <c r="F63" i="43"/>
  <c r="F64" i="43"/>
  <c r="I64" i="39"/>
  <c r="AH64" i="37"/>
  <c r="E71" i="37" s="1"/>
  <c r="D71" i="37" s="1"/>
  <c r="M17" i="61" s="1"/>
  <c r="F64" i="36"/>
  <c r="F63" i="36"/>
  <c r="H64" i="69"/>
  <c r="J64" i="42"/>
  <c r="F64" i="39"/>
  <c r="Q64" i="55"/>
  <c r="E66" i="54"/>
  <c r="D66" i="54" s="1"/>
  <c r="H40" i="61" s="1"/>
  <c r="G63" i="47"/>
  <c r="H63" i="47" s="1"/>
  <c r="I63" i="47" s="1"/>
  <c r="J63" i="47" s="1"/>
  <c r="K63" i="47" s="1"/>
  <c r="L63" i="47" s="1"/>
  <c r="M63" i="47" s="1"/>
  <c r="N63" i="47" s="1"/>
  <c r="O63" i="47" s="1"/>
  <c r="P63" i="47" s="1"/>
  <c r="Q63" i="47" s="1"/>
  <c r="R63" i="47" s="1"/>
  <c r="S63" i="47" s="1"/>
  <c r="T63" i="47" s="1"/>
  <c r="U63" i="47" s="1"/>
  <c r="V63" i="47" s="1"/>
  <c r="W63" i="47" s="1"/>
  <c r="X63" i="47" s="1"/>
  <c r="Y63" i="47" s="1"/>
  <c r="Z63" i="47" s="1"/>
  <c r="AA63" i="47" s="1"/>
  <c r="AB63" i="47" s="1"/>
  <c r="AC63" i="47" s="1"/>
  <c r="AD63" i="47" s="1"/>
  <c r="AE63" i="47" s="1"/>
  <c r="AF63" i="47" s="1"/>
  <c r="AG63" i="47" s="1"/>
  <c r="AH63" i="47" s="1"/>
  <c r="AI63" i="47" s="1"/>
  <c r="AJ63" i="47" s="1"/>
  <c r="E66" i="69"/>
  <c r="D66" i="69" s="1"/>
  <c r="H64" i="48"/>
  <c r="E66" i="37"/>
  <c r="D66" i="37" s="1"/>
  <c r="H17" i="61" s="1"/>
  <c r="E66" i="55"/>
  <c r="D66" i="55" s="1"/>
  <c r="H41" i="61" s="1"/>
  <c r="G63" i="58"/>
  <c r="H63" i="58" s="1"/>
  <c r="I63" i="58" s="1"/>
  <c r="J63" i="58" s="1"/>
  <c r="K63" i="58" s="1"/>
  <c r="L63" i="58" s="1"/>
  <c r="M63" i="58" s="1"/>
  <c r="N63" i="58" s="1"/>
  <c r="O63" i="58" s="1"/>
  <c r="P63" i="58" s="1"/>
  <c r="Q63" i="58" s="1"/>
  <c r="R63" i="58" s="1"/>
  <c r="S63" i="58" s="1"/>
  <c r="T63" i="58" s="1"/>
  <c r="U63" i="58" s="1"/>
  <c r="V63" i="58" s="1"/>
  <c r="W63" i="58" s="1"/>
  <c r="X63" i="58" s="1"/>
  <c r="Y63" i="58" s="1"/>
  <c r="Z63" i="58" s="1"/>
  <c r="AA63" i="58" s="1"/>
  <c r="AB63" i="58" s="1"/>
  <c r="AC63" i="58" s="1"/>
  <c r="AD63" i="58" s="1"/>
  <c r="AE63" i="58" s="1"/>
  <c r="AF63" i="58" s="1"/>
  <c r="AG63" i="58" s="1"/>
  <c r="AH63" i="58" s="1"/>
  <c r="AI63" i="58" s="1"/>
  <c r="AJ63" i="58" s="1"/>
  <c r="AC64" i="50"/>
  <c r="S64" i="49"/>
  <c r="V64" i="68"/>
  <c r="E30" i="67"/>
  <c r="E66" i="41"/>
  <c r="D66" i="41" s="1"/>
  <c r="H23" i="61" s="1"/>
  <c r="Z64" i="41"/>
  <c r="Y64" i="67"/>
  <c r="F91" i="48"/>
  <c r="F91" i="67"/>
  <c r="F97" i="49"/>
  <c r="F94" i="46"/>
  <c r="F100" i="68"/>
  <c r="F100" i="44"/>
  <c r="F100" i="47"/>
  <c r="F95" i="38"/>
  <c r="F92" i="68"/>
  <c r="F94" i="47"/>
  <c r="F99" i="46"/>
  <c r="F92" i="55"/>
  <c r="F96" i="34"/>
  <c r="F95" i="55"/>
  <c r="F92" i="67"/>
  <c r="F96" i="56"/>
  <c r="F94" i="67"/>
  <c r="F92" i="48"/>
  <c r="F96" i="47"/>
  <c r="F94" i="56"/>
  <c r="F96" i="42"/>
  <c r="F92" i="69"/>
  <c r="F96" i="44"/>
  <c r="F93" i="70"/>
  <c r="F95" i="49"/>
  <c r="F96" i="67"/>
  <c r="F94" i="41"/>
  <c r="F90" i="36"/>
  <c r="F90" i="34"/>
  <c r="F93" i="42"/>
  <c r="F100" i="67"/>
  <c r="F96" i="51"/>
  <c r="F90" i="50"/>
  <c r="N73" i="60"/>
  <c r="N328" i="60"/>
  <c r="N26" i="60"/>
  <c r="N90" i="60"/>
  <c r="N248" i="60"/>
  <c r="N256" i="60"/>
  <c r="N129" i="60"/>
  <c r="N106" i="60"/>
  <c r="N242" i="60"/>
  <c r="N69" i="60"/>
  <c r="N146" i="60"/>
  <c r="N14" i="60"/>
  <c r="N313" i="60"/>
  <c r="N150" i="60"/>
  <c r="N194" i="60"/>
  <c r="N299" i="60"/>
  <c r="N102" i="60"/>
  <c r="N182" i="60"/>
  <c r="N275" i="60"/>
  <c r="N12" i="60"/>
  <c r="N111" i="60"/>
  <c r="N163" i="60"/>
  <c r="N268" i="60"/>
  <c r="N309" i="60"/>
  <c r="N262" i="60"/>
  <c r="N178" i="60"/>
  <c r="N29" i="60"/>
  <c r="N183" i="60"/>
  <c r="N276" i="60"/>
  <c r="N121" i="60"/>
  <c r="N24" i="60"/>
  <c r="N78" i="60"/>
  <c r="N40" i="60"/>
  <c r="N192" i="60"/>
  <c r="N198" i="60"/>
  <c r="N170" i="60"/>
  <c r="N110" i="60"/>
  <c r="N153" i="60"/>
  <c r="N264" i="60"/>
  <c r="N16" i="60"/>
  <c r="N37" i="60"/>
  <c r="N171" i="60"/>
  <c r="N66" i="60"/>
  <c r="N312" i="60"/>
  <c r="N34" i="60"/>
  <c r="N287" i="60"/>
  <c r="N292" i="60"/>
  <c r="N280" i="60"/>
  <c r="N151" i="60"/>
  <c r="N297" i="60"/>
  <c r="N174" i="60"/>
  <c r="N58" i="60"/>
  <c r="N212" i="60"/>
  <c r="N188" i="60"/>
  <c r="N208" i="60"/>
  <c r="N65" i="60"/>
  <c r="N57" i="60"/>
  <c r="N123" i="60"/>
  <c r="N62" i="60"/>
  <c r="N41" i="60"/>
  <c r="N86" i="60"/>
  <c r="N149" i="60"/>
  <c r="N249" i="60"/>
  <c r="N117" i="60"/>
  <c r="N265" i="60"/>
  <c r="N8" i="60"/>
  <c r="N70" i="60"/>
  <c r="N131" i="60"/>
  <c r="N20" i="60"/>
  <c r="N38" i="60"/>
  <c r="N122" i="60"/>
  <c r="N323" i="60"/>
  <c r="N155" i="60"/>
  <c r="N271" i="60"/>
  <c r="N246" i="60"/>
  <c r="N204" i="60"/>
  <c r="N225" i="60"/>
  <c r="N101" i="60"/>
  <c r="N60" i="60"/>
  <c r="N291" i="60"/>
  <c r="N154" i="60"/>
  <c r="N141" i="60"/>
  <c r="N300" i="60"/>
  <c r="N189" i="60"/>
  <c r="N191" i="60"/>
  <c r="N145" i="60"/>
  <c r="N6" i="60"/>
  <c r="N130" i="60"/>
  <c r="N140" i="60"/>
  <c r="N211" i="60"/>
  <c r="N126" i="60"/>
  <c r="N45" i="60"/>
  <c r="N82" i="60"/>
  <c r="N279" i="60"/>
  <c r="N22" i="60"/>
  <c r="N18" i="60"/>
  <c r="N167" i="60"/>
  <c r="N166" i="60"/>
  <c r="N9" i="60"/>
  <c r="N232" i="60"/>
  <c r="N272" i="60"/>
  <c r="N98" i="60"/>
  <c r="N28" i="60"/>
  <c r="N7" i="60"/>
  <c r="N230" i="60"/>
  <c r="N175" i="60"/>
  <c r="N236" i="60"/>
  <c r="N274" i="60"/>
  <c r="N187" i="60"/>
  <c r="N127" i="60"/>
  <c r="N336" i="60"/>
  <c r="N235" i="60"/>
  <c r="N293" i="60"/>
  <c r="N228" i="60"/>
  <c r="N118" i="60"/>
  <c r="N231" i="60"/>
  <c r="N67" i="60"/>
  <c r="N77" i="60"/>
  <c r="N89" i="60"/>
  <c r="N277" i="60"/>
  <c r="N84" i="60"/>
  <c r="N139" i="60"/>
  <c r="N91" i="60"/>
  <c r="N50" i="60"/>
  <c r="N142" i="60"/>
  <c r="N273" i="60"/>
  <c r="N114" i="60"/>
  <c r="N260" i="60"/>
  <c r="N104" i="60"/>
  <c r="N49" i="60"/>
  <c r="N333" i="60"/>
  <c r="N206" i="60"/>
  <c r="N301" i="60"/>
  <c r="N218" i="60"/>
  <c r="N99" i="60"/>
  <c r="N252" i="60"/>
  <c r="N320" i="60"/>
  <c r="N222" i="60"/>
  <c r="N179" i="60"/>
  <c r="N332" i="60"/>
  <c r="N335" i="60"/>
  <c r="N215" i="60"/>
  <c r="N325" i="60"/>
  <c r="N311" i="60"/>
  <c r="N55" i="60"/>
  <c r="N61" i="60"/>
  <c r="N164" i="60"/>
  <c r="N109" i="60"/>
  <c r="N210" i="60"/>
  <c r="N93" i="60"/>
  <c r="N42" i="60"/>
  <c r="N4" i="60"/>
  <c r="N250" i="60"/>
  <c r="N81" i="60"/>
  <c r="N337" i="60"/>
  <c r="N115" i="60"/>
  <c r="N251" i="60"/>
  <c r="N269" i="60"/>
  <c r="N195" i="60"/>
  <c r="N119" i="60"/>
  <c r="N199" i="60"/>
  <c r="N244" i="60"/>
  <c r="N321" i="60"/>
  <c r="N203" i="60"/>
  <c r="N316" i="60"/>
  <c r="N295" i="60"/>
  <c r="N285" i="60"/>
  <c r="N296" i="60"/>
  <c r="N21" i="60"/>
  <c r="N52" i="60"/>
  <c r="N94" i="60"/>
  <c r="N202" i="60"/>
  <c r="N234" i="60"/>
  <c r="N138" i="60"/>
  <c r="N74" i="60"/>
  <c r="N5" i="60"/>
  <c r="N143" i="60"/>
  <c r="N162" i="60"/>
  <c r="N116" i="60"/>
  <c r="N319" i="60"/>
  <c r="N322" i="60"/>
  <c r="N289" i="60"/>
  <c r="N207" i="60"/>
  <c r="N254" i="60"/>
  <c r="N44" i="60"/>
  <c r="N80" i="60"/>
  <c r="N177" i="60"/>
  <c r="N255" i="60"/>
  <c r="N327" i="60"/>
  <c r="N200" i="60"/>
  <c r="N201" i="60"/>
  <c r="N284" i="60"/>
  <c r="N159" i="60"/>
  <c r="N48" i="60"/>
  <c r="N105" i="60"/>
  <c r="N310" i="60"/>
  <c r="N135" i="60"/>
  <c r="N32" i="60"/>
  <c r="N103" i="60"/>
  <c r="N134" i="60"/>
  <c r="N340" i="60"/>
  <c r="N113" i="60"/>
  <c r="N19" i="60"/>
  <c r="N214" i="60"/>
  <c r="N107" i="60"/>
  <c r="N147" i="60"/>
  <c r="N305" i="60"/>
  <c r="N184" i="60"/>
  <c r="N186" i="60"/>
  <c r="N33" i="60"/>
  <c r="N243" i="60"/>
  <c r="N68" i="60"/>
  <c r="N137" i="60"/>
  <c r="N237" i="60"/>
  <c r="N36" i="60"/>
  <c r="N224" i="60"/>
  <c r="N46" i="60"/>
  <c r="N303" i="60"/>
  <c r="N97" i="60"/>
  <c r="N283" i="60"/>
  <c r="N288" i="60"/>
  <c r="N72" i="60"/>
  <c r="N238" i="60"/>
  <c r="N308" i="60"/>
  <c r="N331" i="60"/>
  <c r="N180" i="60"/>
  <c r="N76" i="60"/>
  <c r="N223" i="60"/>
  <c r="N220" i="60"/>
  <c r="N92" i="60"/>
  <c r="N152" i="60"/>
  <c r="N307" i="60"/>
  <c r="N10" i="60"/>
  <c r="N165" i="60"/>
  <c r="N341" i="60"/>
  <c r="N54" i="60"/>
  <c r="N286" i="60"/>
  <c r="N30" i="60"/>
  <c r="N304" i="60"/>
  <c r="N261" i="60"/>
  <c r="N56" i="60"/>
  <c r="N176" i="60"/>
  <c r="N128" i="60"/>
  <c r="N240" i="60"/>
  <c r="N263" i="60"/>
  <c r="N339" i="60"/>
  <c r="N216" i="60"/>
  <c r="N157" i="60"/>
  <c r="N17" i="60"/>
  <c r="G6" i="40"/>
  <c r="G6" i="34"/>
  <c r="G6" i="67"/>
  <c r="G6" i="50"/>
  <c r="G6" i="49"/>
  <c r="G6" i="47"/>
  <c r="G6" i="54"/>
  <c r="N133" i="60"/>
  <c r="N169" i="60"/>
  <c r="N196" i="60"/>
  <c r="N281" i="60"/>
  <c r="N267" i="60"/>
  <c r="N43" i="60"/>
  <c r="N95" i="60"/>
  <c r="N53" i="60"/>
  <c r="N334" i="60"/>
  <c r="N125" i="60"/>
  <c r="N161" i="60"/>
  <c r="N298" i="60"/>
  <c r="N315" i="60"/>
  <c r="N259" i="60"/>
  <c r="N227" i="60"/>
  <c r="G6" i="37"/>
  <c r="G6" i="44"/>
  <c r="G6" i="36"/>
  <c r="G6" i="46"/>
  <c r="G6" i="52"/>
  <c r="G6" i="69"/>
  <c r="G6" i="70"/>
  <c r="N13" i="60"/>
  <c r="N158" i="60"/>
  <c r="N190" i="60"/>
  <c r="N226" i="60"/>
  <c r="N85" i="60"/>
  <c r="O2" i="60"/>
  <c r="G6" i="68"/>
  <c r="G6" i="56"/>
  <c r="G6" i="53"/>
  <c r="N247" i="60"/>
  <c r="N239" i="60"/>
  <c r="N324" i="60"/>
  <c r="G6" i="55"/>
  <c r="G6" i="57"/>
  <c r="N25" i="60"/>
  <c r="N329" i="60"/>
  <c r="N31" i="60"/>
  <c r="N213" i="60"/>
  <c r="N64" i="60"/>
  <c r="N219" i="60"/>
  <c r="N317" i="60"/>
  <c r="N79" i="60"/>
  <c r="G6" i="51"/>
  <c r="G6" i="41"/>
  <c r="G6" i="43"/>
  <c r="G6" i="58"/>
  <c r="G6" i="42"/>
  <c r="G6" i="45"/>
  <c r="G6" i="48"/>
  <c r="G6" i="38"/>
  <c r="G6" i="39"/>
  <c r="F99" i="41"/>
  <c r="F94" i="40"/>
  <c r="F91" i="37"/>
  <c r="F99" i="45"/>
  <c r="F92" i="45"/>
  <c r="F92" i="36"/>
  <c r="F93" i="45"/>
  <c r="F94" i="36"/>
  <c r="F92" i="54"/>
  <c r="F98" i="50"/>
  <c r="F93" i="38"/>
  <c r="F94" i="54"/>
  <c r="F90" i="37"/>
  <c r="F100" i="36"/>
  <c r="G35" i="65"/>
  <c r="F99" i="69"/>
  <c r="F93" i="49"/>
  <c r="F98" i="38"/>
  <c r="F99" i="38"/>
  <c r="F95" i="42"/>
  <c r="F91" i="70"/>
  <c r="F92" i="40"/>
  <c r="F92" i="56"/>
  <c r="F94" i="51"/>
  <c r="F99" i="44"/>
  <c r="F93" i="46"/>
  <c r="F100" i="55"/>
  <c r="F100" i="42"/>
  <c r="F94" i="37"/>
  <c r="F94" i="69"/>
  <c r="F96" i="46"/>
  <c r="F94" i="57"/>
  <c r="F92" i="41"/>
  <c r="F95" i="51"/>
  <c r="F91" i="40"/>
  <c r="F92" i="34"/>
  <c r="F93" i="55"/>
  <c r="F95" i="48"/>
  <c r="F92" i="37"/>
  <c r="F100" i="45"/>
  <c r="F90" i="41"/>
  <c r="F96" i="70"/>
  <c r="F90" i="49"/>
  <c r="F94" i="48"/>
  <c r="F92" i="57"/>
  <c r="F100" i="38"/>
  <c r="F90" i="51"/>
  <c r="F94" i="70"/>
  <c r="F100" i="58"/>
  <c r="F90" i="42"/>
  <c r="F98" i="67"/>
  <c r="F96" i="41"/>
  <c r="F98" i="68"/>
  <c r="F100" i="50"/>
  <c r="F92" i="49"/>
  <c r="F93" i="37"/>
  <c r="F96" i="55"/>
  <c r="F91" i="49"/>
  <c r="F91" i="44"/>
  <c r="F95" i="54"/>
  <c r="F95" i="57"/>
  <c r="F91" i="55"/>
  <c r="F93" i="54"/>
  <c r="F98" i="51"/>
  <c r="F98" i="56"/>
  <c r="F98" i="57"/>
  <c r="F95" i="50"/>
  <c r="F92" i="38"/>
  <c r="F100" i="57"/>
  <c r="F98" i="47"/>
  <c r="F93" i="51"/>
  <c r="F96" i="45"/>
  <c r="F91" i="57"/>
  <c r="F100" i="69"/>
  <c r="F99" i="42"/>
  <c r="F95" i="44"/>
  <c r="F99" i="34"/>
  <c r="F99" i="70"/>
  <c r="F94" i="38"/>
  <c r="F91" i="46"/>
  <c r="F95" i="58"/>
  <c r="F91" i="56"/>
  <c r="F91" i="45"/>
  <c r="F95" i="53"/>
  <c r="F98" i="53"/>
  <c r="F90" i="54"/>
  <c r="F92" i="44"/>
  <c r="F95" i="40"/>
  <c r="F92" i="58"/>
  <c r="F99" i="50"/>
  <c r="D21" i="39"/>
  <c r="D21" i="58"/>
  <c r="D21" i="37"/>
  <c r="U75" i="63" l="1"/>
  <c r="AA75" i="63"/>
  <c r="X75" i="63"/>
  <c r="AB75" i="63"/>
  <c r="V75" i="63"/>
  <c r="AC75" i="63"/>
  <c r="P75" i="63"/>
  <c r="AG75" i="63"/>
  <c r="H75" i="63"/>
  <c r="Y75" i="63"/>
  <c r="AE75" i="63"/>
  <c r="I75" i="63"/>
  <c r="M75" i="63"/>
  <c r="Q75" i="63"/>
  <c r="AI75" i="63"/>
  <c r="AF75" i="63"/>
  <c r="Z75" i="63"/>
  <c r="G75" i="63"/>
  <c r="K75" i="63"/>
  <c r="W75" i="63"/>
  <c r="O75" i="63"/>
  <c r="J75" i="63"/>
  <c r="AJ75" i="63"/>
  <c r="R75" i="63"/>
  <c r="T75" i="63"/>
  <c r="N75" i="63"/>
  <c r="S75" i="63"/>
  <c r="AH75" i="63"/>
  <c r="L75" i="63"/>
  <c r="AD75" i="63"/>
  <c r="AA6" i="77"/>
  <c r="X31" i="82"/>
  <c r="X43" i="82" s="1"/>
  <c r="X76" i="82" s="1"/>
  <c r="X123" i="82" s="1"/>
  <c r="X170" i="82" s="1"/>
  <c r="X180" i="82" s="1"/>
  <c r="E34" i="54"/>
  <c r="E34" i="45"/>
  <c r="E34" i="67"/>
  <c r="G75" i="62"/>
  <c r="AH3" i="31"/>
  <c r="AH4" i="31" s="1"/>
  <c r="AH5" i="31" s="1"/>
  <c r="AH6" i="31" s="1"/>
  <c r="AH7" i="31" s="1"/>
  <c r="AH8" i="31" s="1"/>
  <c r="AH9" i="31" s="1"/>
  <c r="AH10" i="31" s="1"/>
  <c r="AH11" i="31" s="1"/>
  <c r="AH12" i="31" s="1"/>
  <c r="AH13" i="31" s="1"/>
  <c r="AH14" i="31" s="1"/>
  <c r="AH15" i="31" s="1"/>
  <c r="AH16" i="31" s="1"/>
  <c r="AH17" i="31" s="1"/>
  <c r="AH18" i="31" s="1"/>
  <c r="AH19" i="31" s="1"/>
  <c r="AH20" i="31" s="1"/>
  <c r="AH21" i="31" s="1"/>
  <c r="AH22" i="31" s="1"/>
  <c r="AH23" i="31" s="1"/>
  <c r="AH24" i="31" s="1"/>
  <c r="AH25" i="31" s="1"/>
  <c r="AH26" i="31" s="1"/>
  <c r="AH27" i="31" s="1"/>
  <c r="AH28" i="31" s="1"/>
  <c r="AH29" i="31" s="1"/>
  <c r="AH30" i="31" s="1"/>
  <c r="AH31" i="31" s="1"/>
  <c r="AH32" i="31" s="1"/>
  <c r="AH33" i="31" s="1"/>
  <c r="AH34" i="31" s="1"/>
  <c r="AH35" i="31" s="1"/>
  <c r="AH36" i="31" s="1"/>
  <c r="AH37" i="31" s="1"/>
  <c r="AH38" i="31" s="1"/>
  <c r="AH39" i="31" s="1"/>
  <c r="AH40" i="31" s="1"/>
  <c r="AH41" i="31" s="1"/>
  <c r="AH42" i="31" s="1"/>
  <c r="AH43" i="31" s="1"/>
  <c r="AH44" i="31" s="1"/>
  <c r="AH45" i="31" s="1"/>
  <c r="AH46" i="31" s="1"/>
  <c r="AH47" i="31" s="1"/>
  <c r="AH48" i="31" s="1"/>
  <c r="AH49" i="31" s="1"/>
  <c r="AH50" i="31" s="1"/>
  <c r="AH51" i="31" s="1"/>
  <c r="AH52" i="31" s="1"/>
  <c r="AH53" i="31" s="1"/>
  <c r="AH54" i="31" s="1"/>
  <c r="AH55" i="31" s="1"/>
  <c r="AH56" i="31" s="1"/>
  <c r="AH57" i="31" s="1"/>
  <c r="AH58" i="31" s="1"/>
  <c r="AH59" i="31" s="1"/>
  <c r="AH60" i="31" s="1"/>
  <c r="AH61" i="31" s="1"/>
  <c r="AH62" i="31" s="1"/>
  <c r="AH63" i="31" s="1"/>
  <c r="AH64" i="31" s="1"/>
  <c r="AH65" i="31" s="1"/>
  <c r="AH66" i="31" s="1"/>
  <c r="AH67" i="31" s="1"/>
  <c r="AH68" i="31" s="1"/>
  <c r="AH69" i="31" s="1"/>
  <c r="AH70" i="31" s="1"/>
  <c r="AH71" i="31" s="1"/>
  <c r="AH72" i="31" s="1"/>
  <c r="AH73" i="31" s="1"/>
  <c r="AH74" i="31" s="1"/>
  <c r="AH75" i="31" s="1"/>
  <c r="AH76" i="31" s="1"/>
  <c r="AH77" i="31" s="1"/>
  <c r="AH78" i="31" s="1"/>
  <c r="AH79" i="31" s="1"/>
  <c r="AH80" i="31" s="1"/>
  <c r="AH81" i="31" s="1"/>
  <c r="AH82" i="31" s="1"/>
  <c r="AH83" i="31" s="1"/>
  <c r="AH84" i="31" s="1"/>
  <c r="AH85" i="31" s="1"/>
  <c r="AH86" i="31" s="1"/>
  <c r="AH87" i="31" s="1"/>
  <c r="AH88" i="31" s="1"/>
  <c r="AH89" i="31" s="1"/>
  <c r="AH90" i="31" s="1"/>
  <c r="AH91" i="31" s="1"/>
  <c r="AH92" i="31" s="1"/>
  <c r="AH93" i="31" s="1"/>
  <c r="AH94" i="31" s="1"/>
  <c r="AH95" i="31" s="1"/>
  <c r="AH96" i="31" s="1"/>
  <c r="AH97" i="31" s="1"/>
  <c r="AH98" i="31" s="1"/>
  <c r="AH99" i="31" s="1"/>
  <c r="AH100" i="31" s="1"/>
  <c r="AH101" i="31" s="1"/>
  <c r="AH102" i="31" s="1"/>
  <c r="AH103" i="31" s="1"/>
  <c r="AH104" i="31" s="1"/>
  <c r="AH105" i="31" s="1"/>
  <c r="AH106" i="31" s="1"/>
  <c r="AH107" i="31" s="1"/>
  <c r="AH108" i="31" s="1"/>
  <c r="AH109" i="31" s="1"/>
  <c r="AH110" i="31" s="1"/>
  <c r="AH111" i="31" s="1"/>
  <c r="AH112" i="31" s="1"/>
  <c r="AH113" i="31" s="1"/>
  <c r="AH114" i="31" s="1"/>
  <c r="AH115" i="31" s="1"/>
  <c r="AH116" i="31" s="1"/>
  <c r="AH117" i="31" s="1"/>
  <c r="AH118" i="31" s="1"/>
  <c r="AH119" i="31" s="1"/>
  <c r="AH120" i="31" s="1"/>
  <c r="AH121" i="31" s="1"/>
  <c r="AH122" i="31" s="1"/>
  <c r="AH123" i="31" s="1"/>
  <c r="AH124" i="31" s="1"/>
  <c r="AH125" i="31" s="1"/>
  <c r="AH126" i="31" s="1"/>
  <c r="AH127" i="31" s="1"/>
  <c r="AH128" i="31" s="1"/>
  <c r="AH129" i="31" s="1"/>
  <c r="AH130" i="31" s="1"/>
  <c r="AH131" i="31" s="1"/>
  <c r="AH132" i="31" s="1"/>
  <c r="AH133" i="31" s="1"/>
  <c r="AH134" i="31" s="1"/>
  <c r="AH135" i="31" s="1"/>
  <c r="AH136" i="31" s="1"/>
  <c r="AH137" i="31" s="1"/>
  <c r="AH138" i="31" s="1"/>
  <c r="AH139" i="31" s="1"/>
  <c r="AH140" i="31" s="1"/>
  <c r="AH141" i="31" s="1"/>
  <c r="AH142" i="31" s="1"/>
  <c r="AH143" i="31" s="1"/>
  <c r="AH144" i="31" s="1"/>
  <c r="AH145" i="31" s="1"/>
  <c r="AH146" i="31" s="1"/>
  <c r="AH147" i="31" s="1"/>
  <c r="AH148" i="31" s="1"/>
  <c r="AH149" i="31" s="1"/>
  <c r="AH150" i="31" s="1"/>
  <c r="AH151" i="31" s="1"/>
  <c r="AH152" i="31" s="1"/>
  <c r="AH153" i="31" s="1"/>
  <c r="AH154" i="31" s="1"/>
  <c r="AH155" i="31" s="1"/>
  <c r="AH156" i="31" s="1"/>
  <c r="AH157" i="31" s="1"/>
  <c r="AH158" i="31" s="1"/>
  <c r="AH159" i="31" s="1"/>
  <c r="AH160" i="31" s="1"/>
  <c r="AH161" i="31" s="1"/>
  <c r="AH162" i="31" s="1"/>
  <c r="AH163" i="31" s="1"/>
  <c r="AH164" i="31" s="1"/>
  <c r="AH165" i="31" s="1"/>
  <c r="AH166" i="31" s="1"/>
  <c r="AH167" i="31" s="1"/>
  <c r="AH168" i="31" s="1"/>
  <c r="AH169" i="31" s="1"/>
  <c r="AH170" i="31" s="1"/>
  <c r="AH171" i="31" s="1"/>
  <c r="AH172" i="31" s="1"/>
  <c r="AH173" i="31" s="1"/>
  <c r="AH174" i="31" s="1"/>
  <c r="AH175" i="31" s="1"/>
  <c r="E34" i="42"/>
  <c r="E34" i="47"/>
  <c r="E34" i="50"/>
  <c r="E34" i="68"/>
  <c r="E34" i="38"/>
  <c r="E34" i="49"/>
  <c r="E34" i="40"/>
  <c r="E34" i="58"/>
  <c r="E34" i="43"/>
  <c r="E34" i="37"/>
  <c r="E34" i="53"/>
  <c r="E34" i="41"/>
  <c r="E34" i="44"/>
  <c r="E34" i="56"/>
  <c r="E34" i="52"/>
  <c r="E34" i="51"/>
  <c r="E34" i="36"/>
  <c r="E34" i="34"/>
  <c r="E34" i="48"/>
  <c r="E34" i="57"/>
  <c r="E34" i="39"/>
  <c r="E34" i="55"/>
  <c r="D78" i="50"/>
  <c r="D78" i="54"/>
  <c r="F88" i="43"/>
  <c r="D79" i="49"/>
  <c r="F88" i="52"/>
  <c r="D77" i="34"/>
  <c r="D76" i="42"/>
  <c r="F88" i="39"/>
  <c r="D78" i="68"/>
  <c r="D79" i="69"/>
  <c r="D76" i="69"/>
  <c r="D79" i="68"/>
  <c r="D79" i="41"/>
  <c r="D78" i="46"/>
  <c r="D79" i="58"/>
  <c r="D78" i="42"/>
  <c r="D78" i="57"/>
  <c r="D77" i="36"/>
  <c r="D76" i="44"/>
  <c r="D79" i="51"/>
  <c r="D78" i="56"/>
  <c r="D76" i="54"/>
  <c r="D76" i="50"/>
  <c r="D77" i="48"/>
  <c r="D78" i="38"/>
  <c r="D76" i="57"/>
  <c r="D77" i="41"/>
  <c r="D77" i="51"/>
  <c r="D76" i="70"/>
  <c r="D79" i="70"/>
  <c r="D78" i="70"/>
  <c r="D78" i="69"/>
  <c r="D76" i="68"/>
  <c r="D79" i="67"/>
  <c r="D78" i="43"/>
  <c r="D78" i="51"/>
  <c r="D76" i="36"/>
  <c r="D76" i="52"/>
  <c r="D79" i="43"/>
  <c r="D79" i="54"/>
  <c r="D78" i="37"/>
  <c r="D78" i="41"/>
  <c r="D78" i="45"/>
  <c r="D78" i="49"/>
  <c r="D78" i="53"/>
  <c r="D78" i="58"/>
  <c r="D76" i="40"/>
  <c r="D76" i="48"/>
  <c r="D76" i="56"/>
  <c r="D79" i="39"/>
  <c r="D79" i="47"/>
  <c r="D79" i="55"/>
  <c r="D77" i="53"/>
  <c r="D77" i="45"/>
  <c r="D77" i="58"/>
  <c r="D76" i="55"/>
  <c r="D76" i="34"/>
  <c r="D78" i="39"/>
  <c r="D78" i="47"/>
  <c r="D78" i="55"/>
  <c r="D79" i="34"/>
  <c r="D78" i="67"/>
  <c r="D78" i="36"/>
  <c r="D78" i="40"/>
  <c r="D78" i="44"/>
  <c r="D78" i="48"/>
  <c r="D78" i="52"/>
  <c r="D76" i="38"/>
  <c r="D76" i="46"/>
  <c r="D79" i="37"/>
  <c r="D79" i="45"/>
  <c r="D79" i="53"/>
  <c r="D77" i="47"/>
  <c r="D77" i="42"/>
  <c r="D77" i="54"/>
  <c r="D78" i="34"/>
  <c r="E71" i="34"/>
  <c r="D71" i="34" s="1"/>
  <c r="M15" i="61" s="1"/>
  <c r="AF4" i="31"/>
  <c r="D76" i="67"/>
  <c r="D76" i="37"/>
  <c r="D76" i="41"/>
  <c r="D76" i="45"/>
  <c r="D76" i="49"/>
  <c r="D76" i="53"/>
  <c r="D76" i="58"/>
  <c r="D79" i="36"/>
  <c r="D79" i="40"/>
  <c r="D79" i="44"/>
  <c r="D79" i="48"/>
  <c r="D79" i="52"/>
  <c r="D79" i="56"/>
  <c r="D77" i="38"/>
  <c r="D77" i="50"/>
  <c r="D77" i="37"/>
  <c r="D77" i="43"/>
  <c r="D77" i="49"/>
  <c r="D77" i="55"/>
  <c r="D77" i="67"/>
  <c r="G75" i="76"/>
  <c r="D76" i="39"/>
  <c r="D76" i="43"/>
  <c r="D76" i="47"/>
  <c r="D76" i="51"/>
  <c r="D79" i="57"/>
  <c r="D79" i="38"/>
  <c r="D79" i="42"/>
  <c r="D79" i="46"/>
  <c r="D79" i="50"/>
  <c r="D77" i="57"/>
  <c r="D77" i="44"/>
  <c r="D77" i="56"/>
  <c r="D77" i="40"/>
  <c r="D77" i="46"/>
  <c r="D77" i="52"/>
  <c r="AL3" i="31"/>
  <c r="AL4" i="31" s="1"/>
  <c r="AL5" i="31" s="1"/>
  <c r="AL6" i="31" s="1"/>
  <c r="AQ2" i="31"/>
  <c r="AV2" i="31"/>
  <c r="BB2" i="31"/>
  <c r="BC2" i="31"/>
  <c r="AP2" i="31"/>
  <c r="AW2" i="31"/>
  <c r="AX3" i="31"/>
  <c r="AX4" i="31" s="1"/>
  <c r="AZ3" i="31"/>
  <c r="AZ4" i="31" s="1"/>
  <c r="AZ5" i="31" s="1"/>
  <c r="AZ6" i="31" s="1"/>
  <c r="AZ7" i="31" s="1"/>
  <c r="AZ8" i="31" s="1"/>
  <c r="AZ9" i="31" s="1"/>
  <c r="AZ10" i="31" s="1"/>
  <c r="AZ11" i="31" s="1"/>
  <c r="AZ12" i="31" s="1"/>
  <c r="AZ13" i="31" s="1"/>
  <c r="AZ14" i="31" s="1"/>
  <c r="AZ15" i="31" s="1"/>
  <c r="AZ16" i="31" s="1"/>
  <c r="AZ17" i="31" s="1"/>
  <c r="AZ18" i="31" s="1"/>
  <c r="AZ19" i="31" s="1"/>
  <c r="AZ20" i="31" s="1"/>
  <c r="AZ21" i="31" s="1"/>
  <c r="AZ22" i="31" s="1"/>
  <c r="AZ23" i="31" s="1"/>
  <c r="AZ24" i="31" s="1"/>
  <c r="AZ25" i="31" s="1"/>
  <c r="AZ26" i="31" s="1"/>
  <c r="AZ27" i="31" s="1"/>
  <c r="AZ28" i="31" s="1"/>
  <c r="AZ29" i="31" s="1"/>
  <c r="AZ30" i="31" s="1"/>
  <c r="AZ31" i="31" s="1"/>
  <c r="AZ32" i="31" s="1"/>
  <c r="AZ33" i="31" s="1"/>
  <c r="AZ34" i="31" s="1"/>
  <c r="AZ35" i="31" s="1"/>
  <c r="AZ36" i="31" s="1"/>
  <c r="AZ37" i="31" s="1"/>
  <c r="AZ38" i="31" s="1"/>
  <c r="AZ39" i="31" s="1"/>
  <c r="AZ40" i="31" s="1"/>
  <c r="AZ41" i="31" s="1"/>
  <c r="AZ42" i="31" s="1"/>
  <c r="AZ43" i="31" s="1"/>
  <c r="AZ44" i="31" s="1"/>
  <c r="AZ45" i="31" s="1"/>
  <c r="AZ46" i="31" s="1"/>
  <c r="AZ47" i="31" s="1"/>
  <c r="AZ48" i="31" s="1"/>
  <c r="AZ49" i="31" s="1"/>
  <c r="AZ50" i="31" s="1"/>
  <c r="AZ51" i="31" s="1"/>
  <c r="AZ52" i="31" s="1"/>
  <c r="AZ53" i="31" s="1"/>
  <c r="AZ54" i="31" s="1"/>
  <c r="AZ55" i="31" s="1"/>
  <c r="AZ56" i="31" s="1"/>
  <c r="AZ57" i="31" s="1"/>
  <c r="AZ58" i="31" s="1"/>
  <c r="AZ59" i="31" s="1"/>
  <c r="AZ60" i="31" s="1"/>
  <c r="AZ61" i="31" s="1"/>
  <c r="AZ62" i="31" s="1"/>
  <c r="AZ63" i="31" s="1"/>
  <c r="AZ64" i="31" s="1"/>
  <c r="AZ65" i="31" s="1"/>
  <c r="AZ66" i="31" s="1"/>
  <c r="AZ67" i="31" s="1"/>
  <c r="AZ68" i="31" s="1"/>
  <c r="AZ69" i="31" s="1"/>
  <c r="AZ70" i="31" s="1"/>
  <c r="AZ71" i="31" s="1"/>
  <c r="AZ72" i="31" s="1"/>
  <c r="AZ73" i="31" s="1"/>
  <c r="AZ74" i="31" s="1"/>
  <c r="AZ75" i="31" s="1"/>
  <c r="AZ76" i="31" s="1"/>
  <c r="AZ77" i="31" s="1"/>
  <c r="AZ78" i="31" s="1"/>
  <c r="AZ79" i="31" s="1"/>
  <c r="AZ80" i="31" s="1"/>
  <c r="AZ81" i="31" s="1"/>
  <c r="AZ82" i="31" s="1"/>
  <c r="AZ83" i="31" s="1"/>
  <c r="AZ84" i="31" s="1"/>
  <c r="AZ85" i="31" s="1"/>
  <c r="AZ86" i="31" s="1"/>
  <c r="AZ87" i="31" s="1"/>
  <c r="AZ88" i="31" s="1"/>
  <c r="AZ89" i="31" s="1"/>
  <c r="AZ90" i="31" s="1"/>
  <c r="AZ91" i="31" s="1"/>
  <c r="AZ92" i="31" s="1"/>
  <c r="AZ93" i="31" s="1"/>
  <c r="AZ94" i="31" s="1"/>
  <c r="AZ95" i="31" s="1"/>
  <c r="AZ96" i="31" s="1"/>
  <c r="AZ97" i="31" s="1"/>
  <c r="AZ98" i="31" s="1"/>
  <c r="AZ99" i="31" s="1"/>
  <c r="AZ100" i="31" s="1"/>
  <c r="AZ101" i="31" s="1"/>
  <c r="AZ102" i="31" s="1"/>
  <c r="AZ103" i="31" s="1"/>
  <c r="AZ104" i="31" s="1"/>
  <c r="AZ105" i="31" s="1"/>
  <c r="AZ106" i="31" s="1"/>
  <c r="AZ107" i="31" s="1"/>
  <c r="AZ108" i="31" s="1"/>
  <c r="AZ109" i="31" s="1"/>
  <c r="AZ110" i="31" s="1"/>
  <c r="AZ111" i="31" s="1"/>
  <c r="AZ112" i="31" s="1"/>
  <c r="AZ113" i="31" s="1"/>
  <c r="AZ114" i="31" s="1"/>
  <c r="AZ115" i="31" s="1"/>
  <c r="AZ116" i="31" s="1"/>
  <c r="AZ117" i="31" s="1"/>
  <c r="AZ118" i="31" s="1"/>
  <c r="AZ119" i="31" s="1"/>
  <c r="AZ120" i="31" s="1"/>
  <c r="AZ121" i="31" s="1"/>
  <c r="AZ122" i="31" s="1"/>
  <c r="AZ123" i="31" s="1"/>
  <c r="AZ124" i="31" s="1"/>
  <c r="AZ125" i="31" s="1"/>
  <c r="AZ126" i="31" s="1"/>
  <c r="AZ127" i="31" s="1"/>
  <c r="AZ128" i="31" s="1"/>
  <c r="AZ129" i="31" s="1"/>
  <c r="AZ130" i="31" s="1"/>
  <c r="AZ131" i="31" s="1"/>
  <c r="AZ132" i="31" s="1"/>
  <c r="AZ133" i="31" s="1"/>
  <c r="AZ134" i="31" s="1"/>
  <c r="AZ135" i="31" s="1"/>
  <c r="AZ136" i="31" s="1"/>
  <c r="AZ137" i="31" s="1"/>
  <c r="AZ138" i="31" s="1"/>
  <c r="AZ139" i="31" s="1"/>
  <c r="AZ140" i="31" s="1"/>
  <c r="AZ141" i="31" s="1"/>
  <c r="AZ142" i="31" s="1"/>
  <c r="AZ143" i="31" s="1"/>
  <c r="AZ144" i="31" s="1"/>
  <c r="AZ145" i="31" s="1"/>
  <c r="AZ146" i="31" s="1"/>
  <c r="AZ147" i="31" s="1"/>
  <c r="AZ148" i="31" s="1"/>
  <c r="AZ149" i="31" s="1"/>
  <c r="AZ150" i="31" s="1"/>
  <c r="AZ151" i="31" s="1"/>
  <c r="AZ152" i="31" s="1"/>
  <c r="AZ153" i="31" s="1"/>
  <c r="AZ154" i="31" s="1"/>
  <c r="AZ155" i="31" s="1"/>
  <c r="AZ156" i="31" s="1"/>
  <c r="AZ157" i="31" s="1"/>
  <c r="AZ158" i="31" s="1"/>
  <c r="AZ159" i="31" s="1"/>
  <c r="AZ160" i="31" s="1"/>
  <c r="AZ161" i="31" s="1"/>
  <c r="AZ162" i="31" s="1"/>
  <c r="AZ163" i="31" s="1"/>
  <c r="AZ164" i="31" s="1"/>
  <c r="AZ165" i="31" s="1"/>
  <c r="AZ166" i="31" s="1"/>
  <c r="AZ167" i="31" s="1"/>
  <c r="AZ168" i="31" s="1"/>
  <c r="AZ169" i="31" s="1"/>
  <c r="AZ170" i="31" s="1"/>
  <c r="AZ171" i="31" s="1"/>
  <c r="AZ172" i="31" s="1"/>
  <c r="AZ173" i="31" s="1"/>
  <c r="AZ174" i="31" s="1"/>
  <c r="AZ175" i="31" s="1"/>
  <c r="AZ176" i="31" s="1"/>
  <c r="AZ177" i="31" s="1"/>
  <c r="AZ178" i="31" s="1"/>
  <c r="AR3" i="31"/>
  <c r="AR4" i="31" s="1"/>
  <c r="AR5" i="31" s="1"/>
  <c r="AR6" i="31" s="1"/>
  <c r="AR7" i="31" s="1"/>
  <c r="AT3" i="31"/>
  <c r="AN3" i="31"/>
  <c r="AN4" i="31" s="1"/>
  <c r="AN5" i="31" s="1"/>
  <c r="AN6" i="31" s="1"/>
  <c r="AN7" i="31" s="1"/>
  <c r="AN8" i="31" s="1"/>
  <c r="AN9" i="31" s="1"/>
  <c r="AN10" i="31" s="1"/>
  <c r="AN11" i="31" s="1"/>
  <c r="AN12" i="31" s="1"/>
  <c r="AN13" i="31" s="1"/>
  <c r="AN14" i="31" s="1"/>
  <c r="AN15" i="31" s="1"/>
  <c r="AN16" i="31" s="1"/>
  <c r="AN17" i="31" s="1"/>
  <c r="AN18" i="31" s="1"/>
  <c r="AN19" i="31" s="1"/>
  <c r="AN20" i="31" s="1"/>
  <c r="AN21" i="31" s="1"/>
  <c r="AN22" i="31" s="1"/>
  <c r="AN23" i="31" s="1"/>
  <c r="AN24" i="31" s="1"/>
  <c r="AN25" i="31" s="1"/>
  <c r="AN26" i="31" s="1"/>
  <c r="AN27" i="31" s="1"/>
  <c r="AN28" i="31" s="1"/>
  <c r="AN29" i="31" s="1"/>
  <c r="AN30" i="31" s="1"/>
  <c r="AN31" i="31" s="1"/>
  <c r="AN32" i="31" s="1"/>
  <c r="AN33" i="31" s="1"/>
  <c r="AN34" i="31" s="1"/>
  <c r="AN35" i="31" s="1"/>
  <c r="AN36" i="31" s="1"/>
  <c r="AN37" i="31" s="1"/>
  <c r="AN38" i="31" s="1"/>
  <c r="AN39" i="31" s="1"/>
  <c r="AN40" i="31" s="1"/>
  <c r="AN41" i="31" s="1"/>
  <c r="AN42" i="31" s="1"/>
  <c r="AN43" i="31" s="1"/>
  <c r="AN44" i="31" s="1"/>
  <c r="AN45" i="31" s="1"/>
  <c r="AN46" i="31" s="1"/>
  <c r="AN47" i="31" s="1"/>
  <c r="AN48" i="31" s="1"/>
  <c r="AN49" i="31" s="1"/>
  <c r="AN50" i="31" s="1"/>
  <c r="AN51" i="31" s="1"/>
  <c r="AN52" i="31" s="1"/>
  <c r="AN53" i="31" s="1"/>
  <c r="AN54" i="31" s="1"/>
  <c r="AN55" i="31" s="1"/>
  <c r="AN56" i="31" s="1"/>
  <c r="AN57" i="31" s="1"/>
  <c r="AN58" i="31" s="1"/>
  <c r="AN59" i="31" s="1"/>
  <c r="AN60" i="31" s="1"/>
  <c r="AN61" i="31" s="1"/>
  <c r="AN62" i="31" s="1"/>
  <c r="AN63" i="31" s="1"/>
  <c r="AN64" i="31" s="1"/>
  <c r="AN65" i="31" s="1"/>
  <c r="AN66" i="31" s="1"/>
  <c r="AN67" i="31" s="1"/>
  <c r="AN68" i="31" s="1"/>
  <c r="AN69" i="31" s="1"/>
  <c r="AN70" i="31" s="1"/>
  <c r="AN71" i="31" s="1"/>
  <c r="AN72" i="31" s="1"/>
  <c r="AN73" i="31" s="1"/>
  <c r="AN74" i="31" s="1"/>
  <c r="AN75" i="31" s="1"/>
  <c r="AN76" i="31" s="1"/>
  <c r="AN77" i="31" s="1"/>
  <c r="AN78" i="31" s="1"/>
  <c r="AN79" i="31" s="1"/>
  <c r="AN80" i="31" s="1"/>
  <c r="AN81" i="31" s="1"/>
  <c r="AN82" i="31" s="1"/>
  <c r="AN83" i="31" s="1"/>
  <c r="AN84" i="31" s="1"/>
  <c r="AN85" i="31" s="1"/>
  <c r="AN86" i="31" s="1"/>
  <c r="AN87" i="31" s="1"/>
  <c r="AN88" i="31" s="1"/>
  <c r="AN89" i="31" s="1"/>
  <c r="AN90" i="31" s="1"/>
  <c r="AN91" i="31" s="1"/>
  <c r="AN92" i="31" s="1"/>
  <c r="AN93" i="31" s="1"/>
  <c r="AN94" i="31" s="1"/>
  <c r="AN95" i="31" s="1"/>
  <c r="AN96" i="31" s="1"/>
  <c r="AN97" i="31" s="1"/>
  <c r="AN98" i="31" s="1"/>
  <c r="AN99" i="31" s="1"/>
  <c r="AN100" i="31" s="1"/>
  <c r="AN101" i="31" s="1"/>
  <c r="AN102" i="31" s="1"/>
  <c r="AN103" i="31" s="1"/>
  <c r="AN104" i="31" s="1"/>
  <c r="AN105" i="31" s="1"/>
  <c r="AN106" i="31" s="1"/>
  <c r="AN107" i="31" s="1"/>
  <c r="AN108" i="31" s="1"/>
  <c r="AN109" i="31" s="1"/>
  <c r="AN110" i="31" s="1"/>
  <c r="AN111" i="31" s="1"/>
  <c r="AN112" i="31" s="1"/>
  <c r="AN113" i="31" s="1"/>
  <c r="AN114" i="31" s="1"/>
  <c r="AN115" i="31" s="1"/>
  <c r="AN116" i="31" s="1"/>
  <c r="AN117" i="31" s="1"/>
  <c r="AN118" i="31" s="1"/>
  <c r="AN119" i="31" s="1"/>
  <c r="AN120" i="31" s="1"/>
  <c r="AN121" i="31" s="1"/>
  <c r="AN122" i="31" s="1"/>
  <c r="AN123" i="31" s="1"/>
  <c r="AN124" i="31" s="1"/>
  <c r="AN125" i="31" s="1"/>
  <c r="AN126" i="31" s="1"/>
  <c r="AN127" i="31" s="1"/>
  <c r="AN128" i="31" s="1"/>
  <c r="AN129" i="31" s="1"/>
  <c r="AN130" i="31" s="1"/>
  <c r="AN131" i="31" s="1"/>
  <c r="AN132" i="31" s="1"/>
  <c r="AN133" i="31" s="1"/>
  <c r="AN134" i="31" s="1"/>
  <c r="AN135" i="31" s="1"/>
  <c r="AN136" i="31" s="1"/>
  <c r="AN137" i="31" s="1"/>
  <c r="AN138" i="31" s="1"/>
  <c r="AN139" i="31" s="1"/>
  <c r="AN140" i="31" s="1"/>
  <c r="AN141" i="31" s="1"/>
  <c r="AN142" i="31" s="1"/>
  <c r="AN143" i="31" s="1"/>
  <c r="AN144" i="31" s="1"/>
  <c r="AN145" i="31" s="1"/>
  <c r="AN146" i="31" s="1"/>
  <c r="AN147" i="31" s="1"/>
  <c r="AN148" i="31" s="1"/>
  <c r="AN149" i="31" s="1"/>
  <c r="AN150" i="31" s="1"/>
  <c r="AN151" i="31" s="1"/>
  <c r="AN152" i="31" s="1"/>
  <c r="AN153" i="31" s="1"/>
  <c r="AN154" i="31" s="1"/>
  <c r="AN155" i="31" s="1"/>
  <c r="AN156" i="31" s="1"/>
  <c r="AN157" i="31" s="1"/>
  <c r="AN158" i="31" s="1"/>
  <c r="AN159" i="31" s="1"/>
  <c r="AN160" i="31" s="1"/>
  <c r="AN161" i="31" s="1"/>
  <c r="AN162" i="31" s="1"/>
  <c r="AN163" i="31" s="1"/>
  <c r="AN164" i="31" s="1"/>
  <c r="AN165" i="31" s="1"/>
  <c r="AN166" i="31" s="1"/>
  <c r="AN167" i="31" s="1"/>
  <c r="AN168" i="31" s="1"/>
  <c r="AN169" i="31" s="1"/>
  <c r="AN170" i="31" s="1"/>
  <c r="AN171" i="31" s="1"/>
  <c r="AN172" i="31" s="1"/>
  <c r="AN173" i="31" s="1"/>
  <c r="AN174" i="31" s="1"/>
  <c r="AN175" i="31" s="1"/>
  <c r="AN176" i="31" s="1"/>
  <c r="AN177" i="31" s="1"/>
  <c r="AN178" i="31" s="1"/>
  <c r="D70" i="34"/>
  <c r="L15" i="61" s="1"/>
  <c r="E72" i="34"/>
  <c r="D72" i="34" s="1"/>
  <c r="N15" i="61" s="1"/>
  <c r="G63" i="34"/>
  <c r="H63" i="34" s="1"/>
  <c r="I63" i="34" s="1"/>
  <c r="J63" i="34" s="1"/>
  <c r="K63" i="34" s="1"/>
  <c r="L63" i="34" s="1"/>
  <c r="M63" i="34" s="1"/>
  <c r="N63" i="34" s="1"/>
  <c r="O63" i="34" s="1"/>
  <c r="P63" i="34" s="1"/>
  <c r="Q63" i="34" s="1"/>
  <c r="R63" i="34" s="1"/>
  <c r="S63" i="34" s="1"/>
  <c r="T63" i="34" s="1"/>
  <c r="U63" i="34" s="1"/>
  <c r="V63" i="34" s="1"/>
  <c r="W63" i="34" s="1"/>
  <c r="X63" i="34" s="1"/>
  <c r="Y63" i="34" s="1"/>
  <c r="Z63" i="34" s="1"/>
  <c r="AA63" i="34" s="1"/>
  <c r="AB63" i="34" s="1"/>
  <c r="AC63" i="34" s="1"/>
  <c r="AD63" i="34" s="1"/>
  <c r="AE63" i="34" s="1"/>
  <c r="AF63" i="34" s="1"/>
  <c r="AG63" i="34" s="1"/>
  <c r="AH63" i="34" s="1"/>
  <c r="AI63" i="34" s="1"/>
  <c r="AJ63" i="34" s="1"/>
  <c r="E35" i="34"/>
  <c r="G38" i="66"/>
  <c r="G38" i="64"/>
  <c r="G9" i="64"/>
  <c r="G23" i="64"/>
  <c r="G57" i="64"/>
  <c r="G43" i="64"/>
  <c r="G53" i="64"/>
  <c r="G42" i="64"/>
  <c r="G45" i="64"/>
  <c r="G33" i="64"/>
  <c r="G46" i="64"/>
  <c r="G16" i="64"/>
  <c r="G50" i="64"/>
  <c r="G27" i="64"/>
  <c r="G55" i="64"/>
  <c r="G28" i="64"/>
  <c r="G15" i="64"/>
  <c r="G24" i="64"/>
  <c r="G14" i="64"/>
  <c r="G19" i="64"/>
  <c r="G26" i="64"/>
  <c r="G40" i="64"/>
  <c r="G40" i="66"/>
  <c r="G12" i="64"/>
  <c r="G11" i="64"/>
  <c r="G25" i="64"/>
  <c r="G29" i="64"/>
  <c r="G52" i="64"/>
  <c r="G18" i="64"/>
  <c r="G59" i="64"/>
  <c r="G20" i="64"/>
  <c r="G37" i="64"/>
  <c r="G37" i="66"/>
  <c r="G54" i="64"/>
  <c r="G49" i="64"/>
  <c r="G13" i="64"/>
  <c r="G51" i="64"/>
  <c r="G39" i="66"/>
  <c r="G39" i="64"/>
  <c r="G58" i="64"/>
  <c r="G10" i="64"/>
  <c r="L19" i="71"/>
  <c r="M18" i="71" s="1"/>
  <c r="M17" i="71"/>
  <c r="AE17" i="71"/>
  <c r="AD19" i="71"/>
  <c r="AE18" i="71" s="1"/>
  <c r="Y17" i="71"/>
  <c r="Z17" i="71" s="1"/>
  <c r="X19" i="71"/>
  <c r="Y18" i="71" s="1"/>
  <c r="S18" i="71"/>
  <c r="T18" i="71" s="1"/>
  <c r="R20" i="71"/>
  <c r="F97" i="48"/>
  <c r="F97" i="40"/>
  <c r="F56" i="68"/>
  <c r="AN56" i="68" s="1"/>
  <c r="AN47" i="68" s="1"/>
  <c r="E71" i="58"/>
  <c r="D71" i="58" s="1"/>
  <c r="M44" i="61" s="1"/>
  <c r="D70" i="58"/>
  <c r="L44" i="61" s="1"/>
  <c r="E72" i="56"/>
  <c r="D72" i="56" s="1"/>
  <c r="N42" i="61" s="1"/>
  <c r="D70" i="56"/>
  <c r="L42" i="61" s="1"/>
  <c r="E35" i="42"/>
  <c r="E35" i="67"/>
  <c r="E35" i="58"/>
  <c r="E35" i="70"/>
  <c r="E35" i="52"/>
  <c r="E72" i="50"/>
  <c r="D72" i="50" s="1"/>
  <c r="N34" i="61" s="1"/>
  <c r="E35" i="56"/>
  <c r="E35" i="43"/>
  <c r="E35" i="55"/>
  <c r="D70" i="54"/>
  <c r="L40" i="61" s="1"/>
  <c r="F56" i="46"/>
  <c r="E35" i="68"/>
  <c r="E35" i="50"/>
  <c r="E35" i="48"/>
  <c r="E35" i="45"/>
  <c r="E35" i="57"/>
  <c r="E35" i="53"/>
  <c r="E35" i="49"/>
  <c r="D70" i="46"/>
  <c r="L28" i="61" s="1"/>
  <c r="E35" i="41"/>
  <c r="D70" i="41"/>
  <c r="L23" i="61" s="1"/>
  <c r="E72" i="68"/>
  <c r="D72" i="68" s="1"/>
  <c r="E35" i="39"/>
  <c r="E35" i="44"/>
  <c r="E35" i="47"/>
  <c r="E35" i="38"/>
  <c r="E72" i="55"/>
  <c r="D72" i="55" s="1"/>
  <c r="N41" i="61" s="1"/>
  <c r="D70" i="53"/>
  <c r="L39" i="61" s="1"/>
  <c r="E72" i="70"/>
  <c r="D72" i="70" s="1"/>
  <c r="E35" i="51"/>
  <c r="D70" i="48"/>
  <c r="L32" i="61" s="1"/>
  <c r="E72" i="48"/>
  <c r="D72" i="48" s="1"/>
  <c r="N32" i="61" s="1"/>
  <c r="E72" i="47"/>
  <c r="D72" i="47" s="1"/>
  <c r="N31" i="61" s="1"/>
  <c r="D69" i="46"/>
  <c r="K28" i="61" s="1"/>
  <c r="D70" i="45"/>
  <c r="L27" i="61" s="1"/>
  <c r="E72" i="42"/>
  <c r="D72" i="42" s="1"/>
  <c r="N24" i="61" s="1"/>
  <c r="E72" i="41"/>
  <c r="D72" i="41" s="1"/>
  <c r="N23" i="61" s="1"/>
  <c r="D70" i="68"/>
  <c r="E72" i="67"/>
  <c r="D72" i="67" s="1"/>
  <c r="F97" i="58"/>
  <c r="E72" i="57"/>
  <c r="D72" i="57" s="1"/>
  <c r="N43" i="61" s="1"/>
  <c r="D70" i="55"/>
  <c r="L41" i="61" s="1"/>
  <c r="F97" i="55"/>
  <c r="E72" i="54"/>
  <c r="D72" i="54" s="1"/>
  <c r="N40" i="61" s="1"/>
  <c r="D69" i="53"/>
  <c r="K39" i="61" s="1"/>
  <c r="E72" i="52"/>
  <c r="D72" i="52" s="1"/>
  <c r="N36" i="61" s="1"/>
  <c r="F56" i="52"/>
  <c r="E72" i="51"/>
  <c r="D72" i="51" s="1"/>
  <c r="N35" i="61" s="1"/>
  <c r="D70" i="50"/>
  <c r="L34" i="61" s="1"/>
  <c r="D70" i="49"/>
  <c r="L33" i="61" s="1"/>
  <c r="E72" i="49"/>
  <c r="D72" i="49" s="1"/>
  <c r="N33" i="61" s="1"/>
  <c r="F56" i="48"/>
  <c r="D70" i="47"/>
  <c r="L31" i="61" s="1"/>
  <c r="D70" i="69"/>
  <c r="E72" i="69"/>
  <c r="D72" i="69" s="1"/>
  <c r="F97" i="46"/>
  <c r="E72" i="46"/>
  <c r="D72" i="46" s="1"/>
  <c r="N28" i="61" s="1"/>
  <c r="E72" i="45"/>
  <c r="D72" i="45" s="1"/>
  <c r="N27" i="61" s="1"/>
  <c r="E72" i="44"/>
  <c r="D72" i="44" s="1"/>
  <c r="N26" i="61" s="1"/>
  <c r="F56" i="43"/>
  <c r="D70" i="43"/>
  <c r="L25" i="61" s="1"/>
  <c r="E72" i="43"/>
  <c r="D72" i="43" s="1"/>
  <c r="N25" i="61" s="1"/>
  <c r="D70" i="42"/>
  <c r="L24" i="61" s="1"/>
  <c r="F89" i="41"/>
  <c r="F97" i="41"/>
  <c r="F89" i="68"/>
  <c r="F48" i="68"/>
  <c r="E72" i="40"/>
  <c r="D72" i="40" s="1"/>
  <c r="N20" i="61" s="1"/>
  <c r="D70" i="40"/>
  <c r="L20" i="61" s="1"/>
  <c r="E72" i="39"/>
  <c r="D72" i="39" s="1"/>
  <c r="N19" i="61" s="1"/>
  <c r="D70" i="39"/>
  <c r="L19" i="61" s="1"/>
  <c r="D70" i="38"/>
  <c r="L18" i="61" s="1"/>
  <c r="D70" i="37"/>
  <c r="L17" i="61" s="1"/>
  <c r="E72" i="37"/>
  <c r="D72" i="37" s="1"/>
  <c r="N17" i="61" s="1"/>
  <c r="F97" i="36"/>
  <c r="E72" i="36"/>
  <c r="D72" i="36" s="1"/>
  <c r="N16" i="61" s="1"/>
  <c r="D70" i="36"/>
  <c r="L16" i="61" s="1"/>
  <c r="D70" i="67"/>
  <c r="E71" i="67"/>
  <c r="D71" i="67" s="1"/>
  <c r="E35" i="54"/>
  <c r="E35" i="46"/>
  <c r="E35" i="69"/>
  <c r="E35" i="40"/>
  <c r="E35" i="36"/>
  <c r="D69" i="42"/>
  <c r="K24" i="61" s="1"/>
  <c r="D69" i="57"/>
  <c r="K43" i="61" s="1"/>
  <c r="F97" i="68"/>
  <c r="D69" i="47"/>
  <c r="K31" i="61" s="1"/>
  <c r="D69" i="54"/>
  <c r="K40" i="61" s="1"/>
  <c r="E71" i="40"/>
  <c r="D71" i="40" s="1"/>
  <c r="M20" i="61" s="1"/>
  <c r="E71" i="70"/>
  <c r="D71" i="70" s="1"/>
  <c r="E71" i="49"/>
  <c r="D71" i="49" s="1"/>
  <c r="M33" i="61" s="1"/>
  <c r="D69" i="38"/>
  <c r="K18" i="61" s="1"/>
  <c r="E71" i="41"/>
  <c r="D71" i="41" s="1"/>
  <c r="M23" i="61" s="1"/>
  <c r="D69" i="44"/>
  <c r="K26" i="61" s="1"/>
  <c r="D69" i="52"/>
  <c r="K36" i="61" s="1"/>
  <c r="E71" i="55"/>
  <c r="D71" i="55" s="1"/>
  <c r="M41" i="61" s="1"/>
  <c r="E71" i="51"/>
  <c r="D71" i="51" s="1"/>
  <c r="M35" i="61" s="1"/>
  <c r="L35" i="61"/>
  <c r="G63" i="36"/>
  <c r="H63" i="36" s="1"/>
  <c r="I63" i="36" s="1"/>
  <c r="J63" i="36" s="1"/>
  <c r="K63" i="36" s="1"/>
  <c r="L63" i="36" s="1"/>
  <c r="M63" i="36" s="1"/>
  <c r="N63" i="36" s="1"/>
  <c r="O63" i="36" s="1"/>
  <c r="P63" i="36" s="1"/>
  <c r="Q63" i="36" s="1"/>
  <c r="R63" i="36" s="1"/>
  <c r="S63" i="36" s="1"/>
  <c r="T63" i="36" s="1"/>
  <c r="U63" i="36" s="1"/>
  <c r="V63" i="36" s="1"/>
  <c r="W63" i="36" s="1"/>
  <c r="X63" i="36" s="1"/>
  <c r="Y63" i="36" s="1"/>
  <c r="Z63" i="36" s="1"/>
  <c r="AA63" i="36" s="1"/>
  <c r="AB63" i="36" s="1"/>
  <c r="AC63" i="36" s="1"/>
  <c r="AD63" i="36" s="1"/>
  <c r="AE63" i="36" s="1"/>
  <c r="AF63" i="36" s="1"/>
  <c r="AG63" i="36" s="1"/>
  <c r="AH63" i="36" s="1"/>
  <c r="AI63" i="36" s="1"/>
  <c r="AJ63" i="36" s="1"/>
  <c r="E71" i="68"/>
  <c r="D71" i="68" s="1"/>
  <c r="E71" i="54"/>
  <c r="D71" i="54" s="1"/>
  <c r="M40" i="61" s="1"/>
  <c r="E71" i="50"/>
  <c r="D71" i="50" s="1"/>
  <c r="M34" i="61" s="1"/>
  <c r="E71" i="43"/>
  <c r="D71" i="43" s="1"/>
  <c r="M25" i="61" s="1"/>
  <c r="E71" i="38"/>
  <c r="D71" i="38" s="1"/>
  <c r="M18" i="61" s="1"/>
  <c r="D72" i="38"/>
  <c r="N18" i="61" s="1"/>
  <c r="E71" i="47"/>
  <c r="D71" i="47" s="1"/>
  <c r="M31" i="61" s="1"/>
  <c r="E71" i="42"/>
  <c r="D71" i="42" s="1"/>
  <c r="M24" i="61" s="1"/>
  <c r="E71" i="36"/>
  <c r="D71" i="36" s="1"/>
  <c r="M16" i="61" s="1"/>
  <c r="G63" i="43"/>
  <c r="H63" i="43" s="1"/>
  <c r="I63" i="43" s="1"/>
  <c r="J63" i="43" s="1"/>
  <c r="K63" i="43" s="1"/>
  <c r="L63" i="43" s="1"/>
  <c r="M63" i="43" s="1"/>
  <c r="N63" i="43" s="1"/>
  <c r="O63" i="43" s="1"/>
  <c r="P63" i="43" s="1"/>
  <c r="Q63" i="43" s="1"/>
  <c r="R63" i="43" s="1"/>
  <c r="S63" i="43" s="1"/>
  <c r="T63" i="43" s="1"/>
  <c r="U63" i="43" s="1"/>
  <c r="V63" i="43" s="1"/>
  <c r="W63" i="43" s="1"/>
  <c r="X63" i="43" s="1"/>
  <c r="Y63" i="43" s="1"/>
  <c r="Z63" i="43" s="1"/>
  <c r="AA63" i="43" s="1"/>
  <c r="AB63" i="43" s="1"/>
  <c r="AC63" i="43" s="1"/>
  <c r="AD63" i="43" s="1"/>
  <c r="AE63" i="43" s="1"/>
  <c r="AF63" i="43" s="1"/>
  <c r="AG63" i="43" s="1"/>
  <c r="AH63" i="43" s="1"/>
  <c r="AI63" i="43" s="1"/>
  <c r="AJ63" i="43" s="1"/>
  <c r="G63" i="39"/>
  <c r="H63" i="39" s="1"/>
  <c r="I63" i="39" s="1"/>
  <c r="J63" i="39" s="1"/>
  <c r="K63" i="39" s="1"/>
  <c r="L63" i="39" s="1"/>
  <c r="M63" i="39" s="1"/>
  <c r="N63" i="39" s="1"/>
  <c r="O63" i="39" s="1"/>
  <c r="P63" i="39" s="1"/>
  <c r="Q63" i="39" s="1"/>
  <c r="R63" i="39" s="1"/>
  <c r="S63" i="39" s="1"/>
  <c r="T63" i="39" s="1"/>
  <c r="U63" i="39" s="1"/>
  <c r="V63" i="39" s="1"/>
  <c r="W63" i="39" s="1"/>
  <c r="X63" i="39" s="1"/>
  <c r="Y63" i="39" s="1"/>
  <c r="Z63" i="39" s="1"/>
  <c r="AA63" i="39" s="1"/>
  <c r="AB63" i="39" s="1"/>
  <c r="AC63" i="39" s="1"/>
  <c r="AD63" i="39" s="1"/>
  <c r="AE63" i="39" s="1"/>
  <c r="AF63" i="39" s="1"/>
  <c r="AG63" i="39" s="1"/>
  <c r="AH63" i="39" s="1"/>
  <c r="AI63" i="39" s="1"/>
  <c r="AJ63" i="39" s="1"/>
  <c r="D69" i="55"/>
  <c r="K41" i="61" s="1"/>
  <c r="D69" i="67"/>
  <c r="J63" i="68"/>
  <c r="K63" i="68" s="1"/>
  <c r="L63" i="68" s="1"/>
  <c r="M63" i="68" s="1"/>
  <c r="N63" i="68" s="1"/>
  <c r="O63" i="68" s="1"/>
  <c r="P63" i="68" s="1"/>
  <c r="Q63" i="68" s="1"/>
  <c r="R63" i="68" s="1"/>
  <c r="S63" i="68" s="1"/>
  <c r="T63" i="68" s="1"/>
  <c r="U63" i="68" s="1"/>
  <c r="V63" i="68" s="1"/>
  <c r="W63" i="68" s="1"/>
  <c r="X63" i="68" s="1"/>
  <c r="Y63" i="68" s="1"/>
  <c r="Z63" i="68" s="1"/>
  <c r="AA63" i="68" s="1"/>
  <c r="AB63" i="68" s="1"/>
  <c r="AC63" i="68" s="1"/>
  <c r="AD63" i="68" s="1"/>
  <c r="AE63" i="68" s="1"/>
  <c r="AF63" i="68" s="1"/>
  <c r="AG63" i="68" s="1"/>
  <c r="AH63" i="68" s="1"/>
  <c r="AI63" i="68" s="1"/>
  <c r="AJ63" i="68" s="1"/>
  <c r="D69" i="50"/>
  <c r="K34" i="61" s="1"/>
  <c r="D69" i="69"/>
  <c r="D69" i="40"/>
  <c r="K20" i="61" s="1"/>
  <c r="L26" i="61"/>
  <c r="E71" i="44"/>
  <c r="D71" i="44" s="1"/>
  <c r="M26" i="61" s="1"/>
  <c r="D69" i="48"/>
  <c r="K32" i="61" s="1"/>
  <c r="P63" i="41"/>
  <c r="Q63" i="41" s="1"/>
  <c r="R63" i="41" s="1"/>
  <c r="S63" i="41" s="1"/>
  <c r="T63" i="41" s="1"/>
  <c r="U63" i="41" s="1"/>
  <c r="V63" i="41" s="1"/>
  <c r="W63" i="41" s="1"/>
  <c r="X63" i="41" s="1"/>
  <c r="Y63" i="41" s="1"/>
  <c r="Z63" i="41" s="1"/>
  <c r="AA63" i="41" s="1"/>
  <c r="AB63" i="41" s="1"/>
  <c r="AC63" i="41" s="1"/>
  <c r="AD63" i="41" s="1"/>
  <c r="AE63" i="41" s="1"/>
  <c r="AF63" i="41" s="1"/>
  <c r="AG63" i="41" s="1"/>
  <c r="AH63" i="41" s="1"/>
  <c r="AI63" i="41" s="1"/>
  <c r="AJ63" i="41" s="1"/>
  <c r="E71" i="39"/>
  <c r="D71" i="39" s="1"/>
  <c r="M19" i="61" s="1"/>
  <c r="L43" i="61"/>
  <c r="E71" i="57"/>
  <c r="D71" i="57" s="1"/>
  <c r="M43" i="61" s="1"/>
  <c r="E71" i="48"/>
  <c r="D71" i="48" s="1"/>
  <c r="M32" i="61" s="1"/>
  <c r="E71" i="45"/>
  <c r="D71" i="45" s="1"/>
  <c r="M27" i="61" s="1"/>
  <c r="J63" i="49"/>
  <c r="K63" i="49" s="1"/>
  <c r="L63" i="49" s="1"/>
  <c r="M63" i="49" s="1"/>
  <c r="N63" i="49" s="1"/>
  <c r="O63" i="49" s="1"/>
  <c r="P63" i="49" s="1"/>
  <c r="Q63" i="49" s="1"/>
  <c r="R63" i="49" s="1"/>
  <c r="S63" i="49" s="1"/>
  <c r="T63" i="49" s="1"/>
  <c r="U63" i="49" s="1"/>
  <c r="V63" i="49" s="1"/>
  <c r="W63" i="49" s="1"/>
  <c r="X63" i="49" s="1"/>
  <c r="Y63" i="49" s="1"/>
  <c r="Z63" i="49" s="1"/>
  <c r="AA63" i="49" s="1"/>
  <c r="AB63" i="49" s="1"/>
  <c r="AC63" i="49" s="1"/>
  <c r="AD63" i="49" s="1"/>
  <c r="AE63" i="49" s="1"/>
  <c r="AF63" i="49" s="1"/>
  <c r="AG63" i="49" s="1"/>
  <c r="AH63" i="49" s="1"/>
  <c r="AI63" i="49" s="1"/>
  <c r="AJ63" i="49" s="1"/>
  <c r="I63" i="45"/>
  <c r="J63" i="45" s="1"/>
  <c r="K63" i="45" s="1"/>
  <c r="L63" i="45" s="1"/>
  <c r="M63" i="45" s="1"/>
  <c r="N63" i="45" s="1"/>
  <c r="O63" i="45" s="1"/>
  <c r="P63" i="45" s="1"/>
  <c r="Q63" i="45" s="1"/>
  <c r="R63" i="45" s="1"/>
  <c r="S63" i="45" s="1"/>
  <c r="T63" i="45" s="1"/>
  <c r="U63" i="45" s="1"/>
  <c r="V63" i="45" s="1"/>
  <c r="W63" i="45" s="1"/>
  <c r="X63" i="45" s="1"/>
  <c r="Y63" i="45" s="1"/>
  <c r="Z63" i="45" s="1"/>
  <c r="AA63" i="45" s="1"/>
  <c r="AB63" i="45" s="1"/>
  <c r="AC63" i="45" s="1"/>
  <c r="AD63" i="45" s="1"/>
  <c r="AE63" i="45" s="1"/>
  <c r="AF63" i="45" s="1"/>
  <c r="AG63" i="45" s="1"/>
  <c r="AH63" i="45" s="1"/>
  <c r="AI63" i="45" s="1"/>
  <c r="AJ63" i="45" s="1"/>
  <c r="F89" i="48"/>
  <c r="F48" i="34"/>
  <c r="F89" i="67"/>
  <c r="D69" i="58"/>
  <c r="K44" i="61" s="1"/>
  <c r="E71" i="69"/>
  <c r="D71" i="69" s="1"/>
  <c r="E71" i="52"/>
  <c r="D71" i="52" s="1"/>
  <c r="M36" i="61" s="1"/>
  <c r="L36" i="61"/>
  <c r="D72" i="53"/>
  <c r="N39" i="61" s="1"/>
  <c r="E71" i="53"/>
  <c r="D71" i="53" s="1"/>
  <c r="M39" i="61" s="1"/>
  <c r="D69" i="51"/>
  <c r="K35" i="61" s="1"/>
  <c r="T63" i="70"/>
  <c r="U63" i="70" s="1"/>
  <c r="V63" i="70" s="1"/>
  <c r="W63" i="70" s="1"/>
  <c r="X63" i="70" s="1"/>
  <c r="Y63" i="70" s="1"/>
  <c r="Z63" i="70" s="1"/>
  <c r="AA63" i="70" s="1"/>
  <c r="AB63" i="70" s="1"/>
  <c r="AC63" i="70" s="1"/>
  <c r="AD63" i="70" s="1"/>
  <c r="AE63" i="70" s="1"/>
  <c r="AF63" i="70" s="1"/>
  <c r="AG63" i="70" s="1"/>
  <c r="AH63" i="70" s="1"/>
  <c r="AI63" i="70" s="1"/>
  <c r="AJ63" i="70" s="1"/>
  <c r="D69" i="37"/>
  <c r="K17" i="61" s="1"/>
  <c r="D69" i="56"/>
  <c r="K42" i="61" s="1"/>
  <c r="F48" i="52"/>
  <c r="F89" i="69"/>
  <c r="F97" i="44"/>
  <c r="F48" i="48"/>
  <c r="F48" i="47"/>
  <c r="F89" i="42"/>
  <c r="F48" i="67"/>
  <c r="F97" i="67"/>
  <c r="F89" i="34"/>
  <c r="F48" i="70"/>
  <c r="F97" i="45"/>
  <c r="F89" i="50"/>
  <c r="F89" i="37"/>
  <c r="F88" i="37" s="1"/>
  <c r="F48" i="42"/>
  <c r="F48" i="56"/>
  <c r="F89" i="70"/>
  <c r="F56" i="45"/>
  <c r="F48" i="41"/>
  <c r="F89" i="47"/>
  <c r="G93" i="49"/>
  <c r="G95" i="57"/>
  <c r="O165" i="60"/>
  <c r="O309" i="60"/>
  <c r="O84" i="60"/>
  <c r="O29" i="60"/>
  <c r="O111" i="60"/>
  <c r="H6" i="57"/>
  <c r="H6" i="40"/>
  <c r="H6" i="43"/>
  <c r="H6" i="46"/>
  <c r="H6" i="69"/>
  <c r="H6" i="38"/>
  <c r="O73" i="60"/>
  <c r="O5" i="60"/>
  <c r="O12" i="60"/>
  <c r="O85" i="60"/>
  <c r="O243" i="60"/>
  <c r="O28" i="60"/>
  <c r="O61" i="60"/>
  <c r="O140" i="60"/>
  <c r="O146" i="60"/>
  <c r="O163" i="60"/>
  <c r="O55" i="60"/>
  <c r="O308" i="60"/>
  <c r="O186" i="60"/>
  <c r="O298" i="60"/>
  <c r="O125" i="60"/>
  <c r="O211" i="60"/>
  <c r="O316" i="60"/>
  <c r="O152" i="60"/>
  <c r="O202" i="60"/>
  <c r="O164" i="60"/>
  <c r="O277" i="60"/>
  <c r="O138" i="60"/>
  <c r="O21" i="60"/>
  <c r="O315" i="60"/>
  <c r="O232" i="60"/>
  <c r="O188" i="60"/>
  <c r="O98" i="60"/>
  <c r="O248" i="60"/>
  <c r="O26" i="60"/>
  <c r="O147" i="60"/>
  <c r="O220" i="60"/>
  <c r="O238" i="60"/>
  <c r="O10" i="60"/>
  <c r="O167" i="60"/>
  <c r="O129" i="60"/>
  <c r="O118" i="60"/>
  <c r="O161" i="60"/>
  <c r="O32" i="60"/>
  <c r="O76" i="60"/>
  <c r="O94" i="60"/>
  <c r="O67" i="60"/>
  <c r="O130" i="60"/>
  <c r="O16" i="60"/>
  <c r="O259" i="60"/>
  <c r="O68" i="60"/>
  <c r="H6" i="42"/>
  <c r="H6" i="48"/>
  <c r="H6" i="56"/>
  <c r="O286" i="60"/>
  <c r="O183" i="60"/>
  <c r="O231" i="60"/>
  <c r="O301" i="60"/>
  <c r="O149" i="60"/>
  <c r="O31" i="60"/>
  <c r="O145" i="60"/>
  <c r="O333" i="60"/>
  <c r="O239" i="60"/>
  <c r="O78" i="60"/>
  <c r="O115" i="60"/>
  <c r="O20" i="60"/>
  <c r="O143" i="60"/>
  <c r="O332" i="60"/>
  <c r="O310" i="60"/>
  <c r="O328" i="60"/>
  <c r="O175" i="60"/>
  <c r="O176" i="60"/>
  <c r="O157" i="60"/>
  <c r="O57" i="60"/>
  <c r="O184" i="60"/>
  <c r="O198" i="60"/>
  <c r="O307" i="60"/>
  <c r="O60" i="60"/>
  <c r="O262" i="60"/>
  <c r="O271" i="60"/>
  <c r="O305" i="60"/>
  <c r="O162" i="60"/>
  <c r="O58" i="60"/>
  <c r="O219" i="60"/>
  <c r="O8" i="60"/>
  <c r="O279" i="60"/>
  <c r="O250" i="60"/>
  <c r="O321" i="60"/>
  <c r="O265" i="60"/>
  <c r="O235" i="60"/>
  <c r="H6" i="51"/>
  <c r="H6" i="53"/>
  <c r="H6" i="54"/>
  <c r="O200" i="60"/>
  <c r="O119" i="60"/>
  <c r="O228" i="60"/>
  <c r="O327" i="60"/>
  <c r="O69" i="60"/>
  <c r="O249" i="60"/>
  <c r="P2" i="60"/>
  <c r="O311" i="60"/>
  <c r="O113" i="60"/>
  <c r="O62" i="60"/>
  <c r="O335" i="60"/>
  <c r="O216" i="60"/>
  <c r="O179" i="60"/>
  <c r="O169" i="60"/>
  <c r="O92" i="60"/>
  <c r="O131" i="60"/>
  <c r="O272" i="60"/>
  <c r="O336" i="60"/>
  <c r="O14" i="60"/>
  <c r="O93" i="60"/>
  <c r="O297" i="60"/>
  <c r="O230" i="60"/>
  <c r="O150" i="60"/>
  <c r="O105" i="60"/>
  <c r="O6" i="60"/>
  <c r="O247" i="60"/>
  <c r="O126" i="60"/>
  <c r="H6" i="68"/>
  <c r="H6" i="67"/>
  <c r="H6" i="37"/>
  <c r="O74" i="60"/>
  <c r="O53" i="60"/>
  <c r="O171" i="60"/>
  <c r="O36" i="60"/>
  <c r="O224" i="60"/>
  <c r="O128" i="60"/>
  <c r="O137" i="60"/>
  <c r="O303" i="60"/>
  <c r="O95" i="60"/>
  <c r="O155" i="60"/>
  <c r="O288" i="60"/>
  <c r="O320" i="60"/>
  <c r="O261" i="60"/>
  <c r="O190" i="60"/>
  <c r="O50" i="60"/>
  <c r="O264" i="60"/>
  <c r="O45" i="60"/>
  <c r="O341" i="60"/>
  <c r="O90" i="60"/>
  <c r="O254" i="60"/>
  <c r="O251" i="60"/>
  <c r="O97" i="60"/>
  <c r="O260" i="60"/>
  <c r="O263" i="60"/>
  <c r="O141" i="60"/>
  <c r="O22" i="60"/>
  <c r="H6" i="41"/>
  <c r="O191" i="60"/>
  <c r="O296" i="60"/>
  <c r="O339" i="60"/>
  <c r="O79" i="60"/>
  <c r="O159" i="60"/>
  <c r="O240" i="60"/>
  <c r="O322" i="60"/>
  <c r="H6" i="49"/>
  <c r="O104" i="60"/>
  <c r="O274" i="60"/>
  <c r="O267" i="60"/>
  <c r="O226" i="60"/>
  <c r="H6" i="47"/>
  <c r="O334" i="60"/>
  <c r="O319" i="60"/>
  <c r="O24" i="60"/>
  <c r="H6" i="52"/>
  <c r="O151" i="60"/>
  <c r="O52" i="60"/>
  <c r="O134" i="60"/>
  <c r="O86" i="60"/>
  <c r="O170" i="60"/>
  <c r="O153" i="60"/>
  <c r="O280" i="60"/>
  <c r="O189" i="60"/>
  <c r="O117" i="60"/>
  <c r="O13" i="60"/>
  <c r="O293" i="60"/>
  <c r="O107" i="60"/>
  <c r="O70" i="60"/>
  <c r="H6" i="55"/>
  <c r="O337" i="60"/>
  <c r="H6" i="70"/>
  <c r="O222" i="60"/>
  <c r="O42" i="60"/>
  <c r="O46" i="60"/>
  <c r="O30" i="60"/>
  <c r="O180" i="60"/>
  <c r="O237" i="60"/>
  <c r="O17" i="60"/>
  <c r="O109" i="60"/>
  <c r="O64" i="60"/>
  <c r="O82" i="60"/>
  <c r="O158" i="60"/>
  <c r="O56" i="60"/>
  <c r="O283" i="60"/>
  <c r="O225" i="60"/>
  <c r="O252" i="60"/>
  <c r="H6" i="45"/>
  <c r="O212" i="60"/>
  <c r="O299" i="60"/>
  <c r="O206" i="60"/>
  <c r="O207" i="60"/>
  <c r="O54" i="60"/>
  <c r="O196" i="60"/>
  <c r="O66" i="60"/>
  <c r="O281" i="60"/>
  <c r="O43" i="60"/>
  <c r="O284" i="60"/>
  <c r="O204" i="60"/>
  <c r="O317" i="60"/>
  <c r="O127" i="60"/>
  <c r="O133" i="60"/>
  <c r="H6" i="50"/>
  <c r="H6" i="36"/>
  <c r="O312" i="60"/>
  <c r="O203" i="60"/>
  <c r="O33" i="60"/>
  <c r="O99" i="60"/>
  <c r="O195" i="60"/>
  <c r="O292" i="60"/>
  <c r="O210" i="60"/>
  <c r="O236" i="60"/>
  <c r="O177" i="60"/>
  <c r="O313" i="60"/>
  <c r="O227" i="60"/>
  <c r="O9" i="60"/>
  <c r="O4" i="60"/>
  <c r="O208" i="60"/>
  <c r="O174" i="60"/>
  <c r="H6" i="39"/>
  <c r="O275" i="60"/>
  <c r="O37" i="60"/>
  <c r="O103" i="60"/>
  <c r="O273" i="60"/>
  <c r="O19" i="60"/>
  <c r="O7" i="60"/>
  <c r="O114" i="60"/>
  <c r="O65" i="60"/>
  <c r="O178" i="60"/>
  <c r="O38" i="60"/>
  <c r="O110" i="60"/>
  <c r="O223" i="60"/>
  <c r="O268" i="60"/>
  <c r="O340" i="60"/>
  <c r="O101" i="60"/>
  <c r="O256" i="60"/>
  <c r="O194" i="60"/>
  <c r="O304" i="60"/>
  <c r="O325" i="60"/>
  <c r="O106" i="60"/>
  <c r="O246" i="60"/>
  <c r="O18" i="60"/>
  <c r="O214" i="60"/>
  <c r="O201" i="60"/>
  <c r="O89" i="60"/>
  <c r="O81" i="60"/>
  <c r="O122" i="60"/>
  <c r="O295" i="60"/>
  <c r="O187" i="60"/>
  <c r="O234" i="60"/>
  <c r="O166" i="60"/>
  <c r="H6" i="58"/>
  <c r="O300" i="60"/>
  <c r="O244" i="60"/>
  <c r="O40" i="60"/>
  <c r="O182" i="60"/>
  <c r="O44" i="60"/>
  <c r="O285" i="60"/>
  <c r="O291" i="60"/>
  <c r="O49" i="60"/>
  <c r="O135" i="60"/>
  <c r="O324" i="60"/>
  <c r="O41" i="60"/>
  <c r="O48" i="60"/>
  <c r="O276" i="60"/>
  <c r="O289" i="60"/>
  <c r="H6" i="44"/>
  <c r="O121" i="60"/>
  <c r="O218" i="60"/>
  <c r="O116" i="60"/>
  <c r="O102" i="60"/>
  <c r="O287" i="60"/>
  <c r="O331" i="60"/>
  <c r="O91" i="60"/>
  <c r="O139" i="60"/>
  <c r="O123" i="60"/>
  <c r="O80" i="60"/>
  <c r="O77" i="60"/>
  <c r="O199" i="60"/>
  <c r="O154" i="60"/>
  <c r="O25" i="60"/>
  <c r="H6" i="34"/>
  <c r="O255" i="60"/>
  <c r="O215" i="60"/>
  <c r="O329" i="60"/>
  <c r="O269" i="60"/>
  <c r="O34" i="60"/>
  <c r="O192" i="60"/>
  <c r="O242" i="60"/>
  <c r="O142" i="60"/>
  <c r="O213" i="60"/>
  <c r="O323" i="60"/>
  <c r="O72" i="60"/>
  <c r="G93" i="55"/>
  <c r="G98" i="43"/>
  <c r="G96" i="51"/>
  <c r="G93" i="45"/>
  <c r="G90" i="54"/>
  <c r="G98" i="36"/>
  <c r="G95" i="36"/>
  <c r="G94" i="41"/>
  <c r="G93" i="42"/>
  <c r="G100" i="39"/>
  <c r="G99" i="56"/>
  <c r="G99" i="47"/>
  <c r="G94" i="58"/>
  <c r="G95" i="44"/>
  <c r="G91" i="40"/>
  <c r="G91" i="47"/>
  <c r="G91" i="53"/>
  <c r="G98" i="53"/>
  <c r="G90" i="53"/>
  <c r="G99" i="53"/>
  <c r="G92" i="39"/>
  <c r="G99" i="46"/>
  <c r="G99" i="69"/>
  <c r="G92" i="46"/>
  <c r="G91" i="41"/>
  <c r="G99" i="44"/>
  <c r="G92" i="52"/>
  <c r="F56" i="44"/>
  <c r="F48" i="37"/>
  <c r="F47" i="37" s="1"/>
  <c r="F75" i="37" s="1"/>
  <c r="G100" i="56"/>
  <c r="G99" i="34"/>
  <c r="G95" i="50"/>
  <c r="G90" i="46"/>
  <c r="G98" i="70"/>
  <c r="G98" i="58"/>
  <c r="G100" i="58"/>
  <c r="G93" i="68"/>
  <c r="G91" i="56"/>
  <c r="G94" i="39"/>
  <c r="G90" i="47"/>
  <c r="G99" i="43"/>
  <c r="G94" i="36"/>
  <c r="G98" i="37"/>
  <c r="G98" i="57"/>
  <c r="G94" i="37"/>
  <c r="G90" i="57"/>
  <c r="G94" i="48"/>
  <c r="G100" i="70"/>
  <c r="G93" i="46"/>
  <c r="G91" i="58"/>
  <c r="G100" i="68"/>
  <c r="G99" i="37"/>
  <c r="G98" i="40"/>
  <c r="G92" i="51"/>
  <c r="G96" i="40"/>
  <c r="G92" i="67"/>
  <c r="G98" i="54"/>
  <c r="G90" i="52"/>
  <c r="G94" i="42"/>
  <c r="G100" i="38"/>
  <c r="G90" i="69"/>
  <c r="G100" i="46"/>
  <c r="G90" i="48"/>
  <c r="G90" i="37"/>
  <c r="G94" i="69"/>
  <c r="G94" i="55"/>
  <c r="G95" i="41"/>
  <c r="G91" i="68"/>
  <c r="F89" i="49"/>
  <c r="F88" i="49" s="1"/>
  <c r="F56" i="67"/>
  <c r="G99" i="49"/>
  <c r="G91" i="52"/>
  <c r="G99" i="40"/>
  <c r="G94" i="47"/>
  <c r="G90" i="43"/>
  <c r="G93" i="58"/>
  <c r="G96" i="68"/>
  <c r="G100" i="53"/>
  <c r="G98" i="46"/>
  <c r="G96" i="49"/>
  <c r="G92" i="70"/>
  <c r="G93" i="54"/>
  <c r="G90" i="56"/>
  <c r="G100" i="49"/>
  <c r="G98" i="55"/>
  <c r="G96" i="37"/>
  <c r="G99" i="51"/>
  <c r="G100" i="55"/>
  <c r="G96" i="41"/>
  <c r="G93" i="48"/>
  <c r="G94" i="40"/>
  <c r="G96" i="54"/>
  <c r="G93" i="57"/>
  <c r="G91" i="44"/>
  <c r="G91" i="55"/>
  <c r="G90" i="55"/>
  <c r="G92" i="57"/>
  <c r="G96" i="42"/>
  <c r="G95" i="52"/>
  <c r="G96" i="58"/>
  <c r="G95" i="40"/>
  <c r="G94" i="52"/>
  <c r="G92" i="37"/>
  <c r="G93" i="38"/>
  <c r="G94" i="56"/>
  <c r="G95" i="49"/>
  <c r="G91" i="57"/>
  <c r="G92" i="58"/>
  <c r="G91" i="42"/>
  <c r="G100" i="37"/>
  <c r="G92" i="44"/>
  <c r="G96" i="53"/>
  <c r="G93" i="39"/>
  <c r="G95" i="42"/>
  <c r="G96" i="50"/>
  <c r="G95" i="58"/>
  <c r="G93" i="67"/>
  <c r="G90" i="36"/>
  <c r="G100" i="50"/>
  <c r="G96" i="46"/>
  <c r="G95" i="37"/>
  <c r="G91" i="43"/>
  <c r="G93" i="44"/>
  <c r="G93" i="47"/>
  <c r="G98" i="38"/>
  <c r="G96" i="45"/>
  <c r="G94" i="57"/>
  <c r="G99" i="42"/>
  <c r="G94" i="34"/>
  <c r="G94" i="67"/>
  <c r="G100" i="40"/>
  <c r="G100" i="42"/>
  <c r="G91" i="39"/>
  <c r="G92" i="47"/>
  <c r="G92" i="55"/>
  <c r="G99" i="36"/>
  <c r="G95" i="70"/>
  <c r="G99" i="41"/>
  <c r="G98" i="34"/>
  <c r="G95" i="53"/>
  <c r="G92" i="56"/>
  <c r="G100" i="41"/>
  <c r="G98" i="47"/>
  <c r="G100" i="67"/>
  <c r="G94" i="43"/>
  <c r="G100" i="34"/>
  <c r="F48" i="69"/>
  <c r="G100" i="57"/>
  <c r="G99" i="67"/>
  <c r="G93" i="37"/>
  <c r="G91" i="34"/>
  <c r="G93" i="43"/>
  <c r="G90" i="40"/>
  <c r="G94" i="51"/>
  <c r="G90" i="44"/>
  <c r="G93" i="34"/>
  <c r="G93" i="56"/>
  <c r="G98" i="52"/>
  <c r="G91" i="67"/>
  <c r="G95" i="68"/>
  <c r="G95" i="48"/>
  <c r="G96" i="55"/>
  <c r="G91" i="70"/>
  <c r="G99" i="50"/>
  <c r="G91" i="51"/>
  <c r="G99" i="68"/>
  <c r="G95" i="46"/>
  <c r="G95" i="43"/>
  <c r="G93" i="50"/>
  <c r="G96" i="38"/>
  <c r="G99" i="54"/>
  <c r="G90" i="34"/>
  <c r="G94" i="45"/>
  <c r="G91" i="36"/>
  <c r="G91" i="45"/>
  <c r="G95" i="39"/>
  <c r="G99" i="39"/>
  <c r="F89" i="36"/>
  <c r="G93" i="40"/>
  <c r="G93" i="36"/>
  <c r="G95" i="51"/>
  <c r="G90" i="70"/>
  <c r="G91" i="38"/>
  <c r="G98" i="45"/>
  <c r="G94" i="38"/>
  <c r="G96" i="67"/>
  <c r="G96" i="69"/>
  <c r="G98" i="39"/>
  <c r="G93" i="51"/>
  <c r="G100" i="69"/>
  <c r="G90" i="42"/>
  <c r="G100" i="43"/>
  <c r="G91" i="54"/>
  <c r="G99" i="52"/>
  <c r="G99" i="48"/>
  <c r="G91" i="46"/>
  <c r="G95" i="34"/>
  <c r="G90" i="49"/>
  <c r="G96" i="57"/>
  <c r="G90" i="50"/>
  <c r="G98" i="48"/>
  <c r="G92" i="68"/>
  <c r="G93" i="53"/>
  <c r="G98" i="50"/>
  <c r="G91" i="49"/>
  <c r="G95" i="47"/>
  <c r="G96" i="48"/>
  <c r="G96" i="39"/>
  <c r="G90" i="45"/>
  <c r="G100" i="48"/>
  <c r="G94" i="54"/>
  <c r="G96" i="36"/>
  <c r="G96" i="47"/>
  <c r="G98" i="42"/>
  <c r="G94" i="53"/>
  <c r="G96" i="56"/>
  <c r="G98" i="51"/>
  <c r="G100" i="52"/>
  <c r="F48" i="49"/>
  <c r="F47" i="49" s="1"/>
  <c r="F75" i="49" s="1"/>
  <c r="F97" i="38"/>
  <c r="G90" i="39"/>
  <c r="G94" i="50"/>
  <c r="G99" i="45"/>
  <c r="G98" i="56"/>
  <c r="G100" i="47"/>
  <c r="G94" i="70"/>
  <c r="G92" i="69"/>
  <c r="G99" i="55"/>
  <c r="G92" i="36"/>
  <c r="G92" i="38"/>
  <c r="G94" i="46"/>
  <c r="G91" i="50"/>
  <c r="G90" i="58"/>
  <c r="G95" i="54"/>
  <c r="G98" i="68"/>
  <c r="G92" i="50"/>
  <c r="G100" i="44"/>
  <c r="G94" i="49"/>
  <c r="G99" i="58"/>
  <c r="G92" i="41"/>
  <c r="G100" i="45"/>
  <c r="G92" i="48"/>
  <c r="G93" i="69"/>
  <c r="G96" i="44"/>
  <c r="G90" i="51"/>
  <c r="G90" i="38"/>
  <c r="G92" i="54"/>
  <c r="G100" i="51"/>
  <c r="G91" i="48"/>
  <c r="G92" i="42"/>
  <c r="G90" i="67"/>
  <c r="G94" i="68"/>
  <c r="G98" i="41"/>
  <c r="G99" i="38"/>
  <c r="G95" i="69"/>
  <c r="G96" i="52"/>
  <c r="G98" i="49"/>
  <c r="G93" i="41"/>
  <c r="G92" i="53"/>
  <c r="G90" i="68"/>
  <c r="G100" i="54"/>
  <c r="G92" i="43"/>
  <c r="G91" i="69"/>
  <c r="G95" i="67"/>
  <c r="G92" i="34"/>
  <c r="G96" i="34"/>
  <c r="G98" i="44"/>
  <c r="G95" i="55"/>
  <c r="G94" i="44"/>
  <c r="G95" i="45"/>
  <c r="G90" i="41"/>
  <c r="G100" i="36"/>
  <c r="G96" i="43"/>
  <c r="G96" i="70"/>
  <c r="G93" i="52"/>
  <c r="G91" i="37"/>
  <c r="G95" i="38"/>
  <c r="G92" i="49"/>
  <c r="G92" i="45"/>
  <c r="G95" i="56"/>
  <c r="G92" i="40"/>
  <c r="G93" i="70"/>
  <c r="G99" i="70"/>
  <c r="G98" i="67"/>
  <c r="G98" i="69"/>
  <c r="G99" i="57"/>
  <c r="F48" i="36"/>
  <c r="F89" i="58"/>
  <c r="F56" i="53"/>
  <c r="F48" i="58"/>
  <c r="F89" i="44"/>
  <c r="F97" i="53"/>
  <c r="F48" i="45"/>
  <c r="F56" i="42"/>
  <c r="F48" i="50"/>
  <c r="F97" i="56"/>
  <c r="F56" i="50"/>
  <c r="F48" i="40"/>
  <c r="F47" i="40" s="1"/>
  <c r="F75" i="40" s="1"/>
  <c r="F48" i="54"/>
  <c r="F47" i="54" s="1"/>
  <c r="F75" i="54" s="1"/>
  <c r="F48" i="53"/>
  <c r="F97" i="34"/>
  <c r="F97" i="42"/>
  <c r="F48" i="57"/>
  <c r="F48" i="43"/>
  <c r="F97" i="47"/>
  <c r="F48" i="38"/>
  <c r="F97" i="57"/>
  <c r="F97" i="51"/>
  <c r="F48" i="55"/>
  <c r="F48" i="44"/>
  <c r="F89" i="45"/>
  <c r="F89" i="46"/>
  <c r="F97" i="69"/>
  <c r="F48" i="39"/>
  <c r="F48" i="51"/>
  <c r="F56" i="56"/>
  <c r="F89" i="56"/>
  <c r="F89" i="51"/>
  <c r="F97" i="50"/>
  <c r="F89" i="40"/>
  <c r="F89" i="54"/>
  <c r="F88" i="54" s="1"/>
  <c r="F48" i="46"/>
  <c r="F97" i="70"/>
  <c r="F56" i="69"/>
  <c r="F89" i="57"/>
  <c r="F56" i="47"/>
  <c r="F89" i="38"/>
  <c r="F56" i="57"/>
  <c r="F89" i="55"/>
  <c r="F89" i="53"/>
  <c r="O43" i="66"/>
  <c r="P45" i="66"/>
  <c r="R46" i="66"/>
  <c r="AJ46" i="66"/>
  <c r="H42" i="66"/>
  <c r="AC45" i="66"/>
  <c r="AI45" i="66"/>
  <c r="M46" i="66"/>
  <c r="AE43" i="66"/>
  <c r="Z46" i="66"/>
  <c r="AE42" i="66"/>
  <c r="S46" i="66"/>
  <c r="AB46" i="66"/>
  <c r="X45" i="66"/>
  <c r="K46" i="66"/>
  <c r="J42" i="66"/>
  <c r="M45" i="66"/>
  <c r="R45" i="66"/>
  <c r="AG46" i="66"/>
  <c r="S43" i="66"/>
  <c r="I42" i="66"/>
  <c r="AD45" i="66"/>
  <c r="W45" i="66"/>
  <c r="H43" i="66"/>
  <c r="AI42" i="66"/>
  <c r="T45" i="66"/>
  <c r="AG42" i="66"/>
  <c r="O45" i="66"/>
  <c r="AH42" i="66"/>
  <c r="J46" i="66"/>
  <c r="AE46" i="66"/>
  <c r="T42" i="66"/>
  <c r="M42" i="66"/>
  <c r="H45" i="66"/>
  <c r="Y43" i="66"/>
  <c r="AC43" i="66"/>
  <c r="V46" i="66"/>
  <c r="AD46" i="66"/>
  <c r="L42" i="66"/>
  <c r="Q42" i="66"/>
  <c r="R43" i="66"/>
  <c r="AH46" i="66"/>
  <c r="T46" i="66"/>
  <c r="AI46" i="66"/>
  <c r="AB45" i="66"/>
  <c r="Q46" i="66"/>
  <c r="Z45" i="66"/>
  <c r="U42" i="66"/>
  <c r="AA45" i="66"/>
  <c r="Y45" i="66"/>
  <c r="L43" i="66"/>
  <c r="V43" i="66"/>
  <c r="AF42" i="66"/>
  <c r="AG43" i="66"/>
  <c r="AJ45" i="66"/>
  <c r="K45" i="66"/>
  <c r="AE45" i="66"/>
  <c r="W46" i="66"/>
  <c r="V45" i="66"/>
  <c r="N43" i="66"/>
  <c r="I45" i="66"/>
  <c r="K42" i="66"/>
  <c r="AG45" i="66"/>
  <c r="U46" i="66"/>
  <c r="X43" i="66"/>
  <c r="AJ43" i="66"/>
  <c r="X42" i="66"/>
  <c r="AJ42" i="66"/>
  <c r="AD43" i="66"/>
  <c r="U45" i="66"/>
  <c r="H46" i="66"/>
  <c r="AA46" i="66"/>
  <c r="W42" i="66"/>
  <c r="P43" i="66"/>
  <c r="Q45" i="66"/>
  <c r="T43" i="66"/>
  <c r="V42" i="66"/>
  <c r="Y46" i="66"/>
  <c r="O46" i="66"/>
  <c r="R42" i="66"/>
  <c r="Q43" i="66"/>
  <c r="Y42" i="66"/>
  <c r="AF43" i="66"/>
  <c r="P42" i="66"/>
  <c r="K43" i="66"/>
  <c r="I43" i="66"/>
  <c r="M43" i="66"/>
  <c r="S42" i="66"/>
  <c r="U43" i="66"/>
  <c r="AI43" i="66"/>
  <c r="N46" i="66"/>
  <c r="Z43" i="66"/>
  <c r="W43" i="66"/>
  <c r="AH43" i="66"/>
  <c r="P46" i="66"/>
  <c r="AA42" i="66"/>
  <c r="AB43" i="66"/>
  <c r="I46" i="66"/>
  <c r="AC42" i="66"/>
  <c r="X46" i="66"/>
  <c r="AF45" i="66"/>
  <c r="AH45" i="66"/>
  <c r="AC46" i="66"/>
  <c r="O42" i="66"/>
  <c r="S45" i="66"/>
  <c r="J45" i="66"/>
  <c r="AF46" i="66"/>
  <c r="L45" i="66"/>
  <c r="N42" i="66"/>
  <c r="AB42" i="66"/>
  <c r="AA43" i="66"/>
  <c r="L46" i="66"/>
  <c r="J43" i="66"/>
  <c r="N45" i="66"/>
  <c r="AD42" i="66"/>
  <c r="Z42" i="66"/>
  <c r="I33" i="62"/>
  <c r="I33" i="63" s="1"/>
  <c r="I30" i="63" s="1"/>
  <c r="AG33" i="62"/>
  <c r="AG33" i="63" s="1"/>
  <c r="AG30" i="63" s="1"/>
  <c r="F23" i="62"/>
  <c r="F23" i="63" s="1"/>
  <c r="F49" i="62"/>
  <c r="F49" i="63" s="1"/>
  <c r="F8" i="62"/>
  <c r="F8" i="63" s="1"/>
  <c r="F33" i="62"/>
  <c r="F33" i="63" s="1"/>
  <c r="F14" i="62"/>
  <c r="F14" i="63" s="1"/>
  <c r="X33" i="62"/>
  <c r="X33" i="63" s="1"/>
  <c r="X30" i="63" s="1"/>
  <c r="AA33" i="62"/>
  <c r="AA33" i="63" s="1"/>
  <c r="AA30" i="63" s="1"/>
  <c r="F9" i="62"/>
  <c r="F9" i="63" s="1"/>
  <c r="F29" i="62"/>
  <c r="F29" i="63" s="1"/>
  <c r="F19" i="62"/>
  <c r="F19" i="63" s="1"/>
  <c r="AD33" i="62"/>
  <c r="AD33" i="63" s="1"/>
  <c r="AD30" i="63" s="1"/>
  <c r="AE33" i="62"/>
  <c r="AE33" i="63" s="1"/>
  <c r="AE30" i="63" s="1"/>
  <c r="F45" i="62"/>
  <c r="F45" i="63" s="1"/>
  <c r="F10" i="62"/>
  <c r="F10" i="63" s="1"/>
  <c r="F51" i="62"/>
  <c r="F51" i="63" s="1"/>
  <c r="F42" i="62"/>
  <c r="F42" i="63" s="1"/>
  <c r="S33" i="62"/>
  <c r="S33" i="63" s="1"/>
  <c r="S30" i="63" s="1"/>
  <c r="F15" i="62"/>
  <c r="F15" i="63" s="1"/>
  <c r="L33" i="62"/>
  <c r="L33" i="63" s="1"/>
  <c r="L30" i="63" s="1"/>
  <c r="F53" i="62"/>
  <c r="F53" i="63" s="1"/>
  <c r="F46" i="62"/>
  <c r="F46" i="63" s="1"/>
  <c r="Q33" i="62"/>
  <c r="Q33" i="63" s="1"/>
  <c r="Q30" i="63" s="1"/>
  <c r="F18" i="62"/>
  <c r="F18" i="63" s="1"/>
  <c r="J33" i="62"/>
  <c r="J33" i="63" s="1"/>
  <c r="J30" i="63" s="1"/>
  <c r="F27" i="62"/>
  <c r="F27" i="63" s="1"/>
  <c r="K33" i="62"/>
  <c r="K33" i="63" s="1"/>
  <c r="K30" i="63" s="1"/>
  <c r="F13" i="62"/>
  <c r="F13" i="63" s="1"/>
  <c r="T33" i="62"/>
  <c r="T33" i="63" s="1"/>
  <c r="T30" i="63" s="1"/>
  <c r="F43" i="62"/>
  <c r="F43" i="63" s="1"/>
  <c r="R33" i="62"/>
  <c r="R33" i="63" s="1"/>
  <c r="R30" i="63" s="1"/>
  <c r="AJ33" i="62"/>
  <c r="AJ33" i="63" s="1"/>
  <c r="AJ30" i="63" s="1"/>
  <c r="F57" i="62"/>
  <c r="F57" i="63" s="1"/>
  <c r="F58" i="62"/>
  <c r="F58" i="63" s="1"/>
  <c r="W33" i="62"/>
  <c r="W33" i="63" s="1"/>
  <c r="W30" i="63" s="1"/>
  <c r="U33" i="62"/>
  <c r="U33" i="63" s="1"/>
  <c r="U30" i="63" s="1"/>
  <c r="F24" i="62"/>
  <c r="F24" i="63" s="1"/>
  <c r="N33" i="62"/>
  <c r="N33" i="63" s="1"/>
  <c r="N30" i="63" s="1"/>
  <c r="F40" i="62"/>
  <c r="F40" i="63" s="1"/>
  <c r="F54" i="62"/>
  <c r="F54" i="63" s="1"/>
  <c r="F50" i="62"/>
  <c r="F50" i="63" s="1"/>
  <c r="F39" i="62"/>
  <c r="F39" i="63" s="1"/>
  <c r="AI33" i="62"/>
  <c r="AI33" i="63" s="1"/>
  <c r="AI30" i="63" s="1"/>
  <c r="F59" i="62"/>
  <c r="F59" i="63" s="1"/>
  <c r="Z33" i="62"/>
  <c r="Z33" i="63" s="1"/>
  <c r="Z30" i="63" s="1"/>
  <c r="AB33" i="62"/>
  <c r="AB33" i="63" s="1"/>
  <c r="AB30" i="63" s="1"/>
  <c r="F55" i="62"/>
  <c r="F55" i="63" s="1"/>
  <c r="F16" i="62"/>
  <c r="F16" i="63" s="1"/>
  <c r="AF33" i="62"/>
  <c r="AF33" i="63" s="1"/>
  <c r="AF30" i="63" s="1"/>
  <c r="F26" i="62"/>
  <c r="F26" i="63" s="1"/>
  <c r="F25" i="62"/>
  <c r="F25" i="63" s="1"/>
  <c r="F37" i="62"/>
  <c r="F37" i="63" s="1"/>
  <c r="F11" i="62"/>
  <c r="F11" i="63" s="1"/>
  <c r="Y33" i="62"/>
  <c r="Y33" i="63" s="1"/>
  <c r="Y30" i="63" s="1"/>
  <c r="P33" i="62"/>
  <c r="P33" i="63" s="1"/>
  <c r="P30" i="63" s="1"/>
  <c r="O33" i="62"/>
  <c r="O33" i="63" s="1"/>
  <c r="O30" i="63" s="1"/>
  <c r="H33" i="62"/>
  <c r="H33" i="63" s="1"/>
  <c r="H30" i="63" s="1"/>
  <c r="AH33" i="62"/>
  <c r="AH33" i="63" s="1"/>
  <c r="AH30" i="63" s="1"/>
  <c r="AC33" i="62"/>
  <c r="AC33" i="63" s="1"/>
  <c r="AC30" i="63" s="1"/>
  <c r="F20" i="62"/>
  <c r="F20" i="63" s="1"/>
  <c r="V33" i="62"/>
  <c r="V33" i="63" s="1"/>
  <c r="V30" i="63" s="1"/>
  <c r="F52" i="62"/>
  <c r="F52" i="63" s="1"/>
  <c r="F28" i="62"/>
  <c r="F28" i="63" s="1"/>
  <c r="F38" i="62"/>
  <c r="F38" i="63" s="1"/>
  <c r="F12" i="62"/>
  <c r="F12" i="63" s="1"/>
  <c r="M33" i="62"/>
  <c r="M33" i="63" s="1"/>
  <c r="M30" i="63" s="1"/>
  <c r="CP2" i="31"/>
  <c r="DD2" i="31"/>
  <c r="BJ2" i="31"/>
  <c r="DT2" i="31"/>
  <c r="CX2" i="31"/>
  <c r="EH2" i="31"/>
  <c r="BL2" i="31"/>
  <c r="CR2" i="31"/>
  <c r="BF2" i="31"/>
  <c r="EB2" i="31"/>
  <c r="CL2" i="31"/>
  <c r="DX2" i="31"/>
  <c r="ET2" i="31"/>
  <c r="DP2" i="31"/>
  <c r="DR2" i="31"/>
  <c r="BV2" i="31"/>
  <c r="DJ2" i="31"/>
  <c r="DH2" i="31"/>
  <c r="DL2" i="31"/>
  <c r="BR2" i="31"/>
  <c r="CZ2" i="31"/>
  <c r="CT2" i="31"/>
  <c r="BZ2" i="31"/>
  <c r="BD2" i="31"/>
  <c r="CB2" i="31"/>
  <c r="BH2" i="31"/>
  <c r="ED2" i="31"/>
  <c r="CN2" i="31"/>
  <c r="DF2" i="31"/>
  <c r="CF2" i="31"/>
  <c r="CD2" i="31"/>
  <c r="DV2" i="31"/>
  <c r="CH2" i="31"/>
  <c r="BX2" i="31"/>
  <c r="BT2" i="31"/>
  <c r="CV2" i="31"/>
  <c r="ER2" i="31"/>
  <c r="DZ2" i="31"/>
  <c r="EN2" i="31"/>
  <c r="EF2" i="31"/>
  <c r="DN2" i="31"/>
  <c r="EL2" i="31"/>
  <c r="EJ2" i="31"/>
  <c r="BP2" i="31"/>
  <c r="BN2" i="31"/>
  <c r="EP2" i="31"/>
  <c r="DB2" i="31"/>
  <c r="CJ2" i="31"/>
  <c r="D12" i="63" l="1"/>
  <c r="E12" i="63"/>
  <c r="D28" i="63"/>
  <c r="E28" i="63"/>
  <c r="D25" i="63"/>
  <c r="E25" i="63"/>
  <c r="E55" i="63"/>
  <c r="D55" i="63"/>
  <c r="D40" i="63"/>
  <c r="E40" i="63"/>
  <c r="D15" i="63"/>
  <c r="E15" i="63"/>
  <c r="D10" i="63"/>
  <c r="E10" i="63"/>
  <c r="E19" i="63"/>
  <c r="D19" i="63"/>
  <c r="D49" i="63"/>
  <c r="E49" i="63"/>
  <c r="F48" i="63"/>
  <c r="E52" i="63"/>
  <c r="D52" i="63"/>
  <c r="D26" i="63"/>
  <c r="E26" i="63"/>
  <c r="E39" i="63"/>
  <c r="D39" i="63"/>
  <c r="D58" i="63"/>
  <c r="E58" i="63"/>
  <c r="E43" i="63"/>
  <c r="D43" i="63"/>
  <c r="D27" i="63"/>
  <c r="E27" i="63"/>
  <c r="E46" i="63"/>
  <c r="D46" i="63"/>
  <c r="F44" i="63"/>
  <c r="D45" i="63"/>
  <c r="E45" i="63"/>
  <c r="D29" i="63"/>
  <c r="E29" i="63"/>
  <c r="D14" i="63"/>
  <c r="E14" i="63"/>
  <c r="D23" i="63"/>
  <c r="E23" i="63"/>
  <c r="F22" i="63"/>
  <c r="F21" i="63" s="1"/>
  <c r="D11" i="63"/>
  <c r="E11" i="63"/>
  <c r="D50" i="63"/>
  <c r="E50" i="63"/>
  <c r="D24" i="63"/>
  <c r="E24" i="63"/>
  <c r="F56" i="63"/>
  <c r="E57" i="63"/>
  <c r="D57" i="63"/>
  <c r="D53" i="63"/>
  <c r="E53" i="63"/>
  <c r="D42" i="63"/>
  <c r="E42" i="63"/>
  <c r="F41" i="63"/>
  <c r="E9" i="63"/>
  <c r="D9" i="63"/>
  <c r="D33" i="63"/>
  <c r="E33" i="63"/>
  <c r="D38" i="63"/>
  <c r="E38" i="63"/>
  <c r="D20" i="63"/>
  <c r="E20" i="63"/>
  <c r="D37" i="63"/>
  <c r="F36" i="63"/>
  <c r="E37" i="63"/>
  <c r="E16" i="63"/>
  <c r="D16" i="63"/>
  <c r="E59" i="63"/>
  <c r="D59" i="63"/>
  <c r="D54" i="63"/>
  <c r="E54" i="63"/>
  <c r="E13" i="63"/>
  <c r="D13" i="63"/>
  <c r="D18" i="63"/>
  <c r="E18" i="63"/>
  <c r="F17" i="63"/>
  <c r="F32" i="63"/>
  <c r="E51" i="63"/>
  <c r="D51" i="63"/>
  <c r="F7" i="63"/>
  <c r="D8" i="63"/>
  <c r="E8" i="63"/>
  <c r="F31" i="63"/>
  <c r="M33" i="66"/>
  <c r="V33" i="66"/>
  <c r="AC33" i="66"/>
  <c r="AH33" i="66"/>
  <c r="H33" i="66"/>
  <c r="O33" i="66"/>
  <c r="P33" i="66"/>
  <c r="Y33" i="66"/>
  <c r="AF33" i="66"/>
  <c r="AB33" i="66"/>
  <c r="Z33" i="66"/>
  <c r="AI33" i="66"/>
  <c r="N33" i="66"/>
  <c r="U33" i="66"/>
  <c r="W33" i="66"/>
  <c r="AJ33" i="66"/>
  <c r="R33" i="66"/>
  <c r="F43" i="66"/>
  <c r="T33" i="66"/>
  <c r="K33" i="66"/>
  <c r="J33" i="66"/>
  <c r="Q33" i="66"/>
  <c r="F46" i="66"/>
  <c r="L33" i="66"/>
  <c r="S33" i="66"/>
  <c r="F42" i="66"/>
  <c r="F45" i="66"/>
  <c r="AE33" i="66"/>
  <c r="AD33" i="66"/>
  <c r="AA33" i="66"/>
  <c r="X33" i="66"/>
  <c r="AG33" i="66"/>
  <c r="I33" i="66"/>
  <c r="AB6" i="77"/>
  <c r="Y31" i="82"/>
  <c r="Y43" i="82" s="1"/>
  <c r="Y76" i="82" s="1"/>
  <c r="Y123" i="82" s="1"/>
  <c r="Y170" i="82" s="1"/>
  <c r="Y180" i="82" s="1"/>
  <c r="S41" i="66"/>
  <c r="R41" i="66"/>
  <c r="AJ44" i="66"/>
  <c r="AG44" i="66"/>
  <c r="R44" i="66"/>
  <c r="V41" i="66"/>
  <c r="AB44" i="66"/>
  <c r="V44" i="66"/>
  <c r="AF44" i="66"/>
  <c r="Z44" i="66"/>
  <c r="AD41" i="66"/>
  <c r="Y41" i="66"/>
  <c r="S44" i="66"/>
  <c r="AH44" i="66"/>
  <c r="AA44" i="66"/>
  <c r="X44" i="66"/>
  <c r="AE44" i="66"/>
  <c r="W44" i="66"/>
  <c r="AC44" i="66"/>
  <c r="Y44" i="66"/>
  <c r="AD44" i="66"/>
  <c r="AI44" i="66"/>
  <c r="AA41" i="66"/>
  <c r="Z41" i="66"/>
  <c r="AJ41" i="66"/>
  <c r="AF41" i="66"/>
  <c r="AH41" i="66"/>
  <c r="AG41" i="66"/>
  <c r="AI41" i="66"/>
  <c r="AB41" i="66"/>
  <c r="AC41" i="66"/>
  <c r="W41" i="66"/>
  <c r="X41" i="66"/>
  <c r="AE41" i="66"/>
  <c r="AN55" i="62"/>
  <c r="AN14" i="62"/>
  <c r="AN33" i="62"/>
  <c r="AN59" i="62"/>
  <c r="AN51" i="62"/>
  <c r="AN26" i="62"/>
  <c r="AN16" i="62"/>
  <c r="AN46" i="62"/>
  <c r="AN24" i="62"/>
  <c r="AN9" i="62"/>
  <c r="AN53" i="62"/>
  <c r="AN52" i="62"/>
  <c r="AN20" i="62"/>
  <c r="AN57" i="62"/>
  <c r="AN11" i="62"/>
  <c r="AN10" i="62"/>
  <c r="AN18" i="62"/>
  <c r="AN39" i="62"/>
  <c r="AN50" i="62"/>
  <c r="AN38" i="62"/>
  <c r="AN28" i="62"/>
  <c r="AN15" i="62"/>
  <c r="AN49" i="62"/>
  <c r="AN23" i="62"/>
  <c r="AN27" i="62"/>
  <c r="AN25" i="62"/>
  <c r="AN12" i="62"/>
  <c r="AN19" i="62"/>
  <c r="AN40" i="62"/>
  <c r="AN29" i="62"/>
  <c r="AN8" i="62"/>
  <c r="AN13" i="62"/>
  <c r="AN45" i="62"/>
  <c r="AN54" i="62"/>
  <c r="AN58" i="62"/>
  <c r="AN43" i="62"/>
  <c r="AN42" i="62"/>
  <c r="AN37" i="62"/>
  <c r="AH176" i="31"/>
  <c r="AH177" i="31" s="1"/>
  <c r="AH178" i="31" s="1"/>
  <c r="AK156" i="31" s="1"/>
  <c r="AT4" i="31"/>
  <c r="AT5" i="31" s="1"/>
  <c r="AT6" i="31" s="1"/>
  <c r="AT7" i="31" s="1"/>
  <c r="AT8" i="31" s="1"/>
  <c r="AT9" i="31" s="1"/>
  <c r="AT10" i="31" s="1"/>
  <c r="AT11" i="31" s="1"/>
  <c r="AT12" i="31" s="1"/>
  <c r="AT13" i="31" s="1"/>
  <c r="AT14" i="31" s="1"/>
  <c r="AT15" i="31" s="1"/>
  <c r="AT16" i="31" s="1"/>
  <c r="AT17" i="31" s="1"/>
  <c r="AT18" i="31" s="1"/>
  <c r="AT19" i="31" s="1"/>
  <c r="AT20" i="31" s="1"/>
  <c r="AT21" i="31" s="1"/>
  <c r="AT22" i="31" s="1"/>
  <c r="AT23" i="31" s="1"/>
  <c r="AT24" i="31" s="1"/>
  <c r="AT25" i="31" s="1"/>
  <c r="AT26" i="31" s="1"/>
  <c r="AT27" i="31" s="1"/>
  <c r="AT28" i="31" s="1"/>
  <c r="AT29" i="31" s="1"/>
  <c r="AT30" i="31" s="1"/>
  <c r="AT31" i="31" s="1"/>
  <c r="AT32" i="31" s="1"/>
  <c r="AT33" i="31" s="1"/>
  <c r="AT34" i="31" s="1"/>
  <c r="AT35" i="31" s="1"/>
  <c r="AT36" i="31" s="1"/>
  <c r="AT37" i="31" s="1"/>
  <c r="AT38" i="31" s="1"/>
  <c r="AT39" i="31" s="1"/>
  <c r="AT40" i="31" s="1"/>
  <c r="AT41" i="31" s="1"/>
  <c r="AT42" i="31" s="1"/>
  <c r="AT43" i="31" s="1"/>
  <c r="AT44" i="31" s="1"/>
  <c r="AT45" i="31" s="1"/>
  <c r="AT46" i="31" s="1"/>
  <c r="AT47" i="31" s="1"/>
  <c r="AT48" i="31" s="1"/>
  <c r="AT49" i="31" s="1"/>
  <c r="AT50" i="31" s="1"/>
  <c r="AT51" i="31" s="1"/>
  <c r="AT52" i="31" s="1"/>
  <c r="AT53" i="31" s="1"/>
  <c r="AT54" i="31" s="1"/>
  <c r="AT55" i="31" s="1"/>
  <c r="AT56" i="31" s="1"/>
  <c r="AT57" i="31" s="1"/>
  <c r="AT58" i="31" s="1"/>
  <c r="AT59" i="31" s="1"/>
  <c r="AT60" i="31" s="1"/>
  <c r="AT61" i="31" s="1"/>
  <c r="AT62" i="31" s="1"/>
  <c r="AT63" i="31" s="1"/>
  <c r="AT64" i="31" s="1"/>
  <c r="AT65" i="31" s="1"/>
  <c r="AT66" i="31" s="1"/>
  <c r="AT67" i="31" s="1"/>
  <c r="AT68" i="31" s="1"/>
  <c r="AT69" i="31" s="1"/>
  <c r="AT70" i="31" s="1"/>
  <c r="AT71" i="31" s="1"/>
  <c r="AT72" i="31" s="1"/>
  <c r="AT73" i="31" s="1"/>
  <c r="AT74" i="31" s="1"/>
  <c r="AT75" i="31" s="1"/>
  <c r="AT76" i="31" s="1"/>
  <c r="AT77" i="31" s="1"/>
  <c r="AT78" i="31" s="1"/>
  <c r="AT79" i="31" s="1"/>
  <c r="AT80" i="31" s="1"/>
  <c r="AT81" i="31" s="1"/>
  <c r="AT82" i="31" s="1"/>
  <c r="AT83" i="31" s="1"/>
  <c r="AT84" i="31" s="1"/>
  <c r="AT85" i="31" s="1"/>
  <c r="AT86" i="31" s="1"/>
  <c r="AT87" i="31" s="1"/>
  <c r="AT88" i="31" s="1"/>
  <c r="AT89" i="31" s="1"/>
  <c r="AT90" i="31" s="1"/>
  <c r="AT91" i="31" s="1"/>
  <c r="AT92" i="31" s="1"/>
  <c r="AT93" i="31" s="1"/>
  <c r="AT94" i="31" s="1"/>
  <c r="AT95" i="31" s="1"/>
  <c r="AT96" i="31" s="1"/>
  <c r="AT97" i="31" s="1"/>
  <c r="AT98" i="31" s="1"/>
  <c r="AT99" i="31" s="1"/>
  <c r="AT100" i="31" s="1"/>
  <c r="AT101" i="31" s="1"/>
  <c r="AT102" i="31" s="1"/>
  <c r="AT103" i="31" s="1"/>
  <c r="AT104" i="31" s="1"/>
  <c r="AT105" i="31" s="1"/>
  <c r="AT106" i="31" s="1"/>
  <c r="AT107" i="31" s="1"/>
  <c r="AT108" i="31" s="1"/>
  <c r="AT109" i="31" s="1"/>
  <c r="AT110" i="31" s="1"/>
  <c r="AT111" i="31" s="1"/>
  <c r="AT112" i="31" s="1"/>
  <c r="AT113" i="31" s="1"/>
  <c r="AT114" i="31" s="1"/>
  <c r="AT115" i="31" s="1"/>
  <c r="AT116" i="31" s="1"/>
  <c r="AT117" i="31" s="1"/>
  <c r="AT118" i="31" s="1"/>
  <c r="AT119" i="31" s="1"/>
  <c r="AT120" i="31" s="1"/>
  <c r="AT121" i="31" s="1"/>
  <c r="AT122" i="31" s="1"/>
  <c r="AT123" i="31" s="1"/>
  <c r="AT124" i="31" s="1"/>
  <c r="AT125" i="31" s="1"/>
  <c r="AT126" i="31" s="1"/>
  <c r="AT127" i="31" s="1"/>
  <c r="AT128" i="31" s="1"/>
  <c r="AT129" i="31" s="1"/>
  <c r="AT130" i="31" s="1"/>
  <c r="AT131" i="31" s="1"/>
  <c r="AT132" i="31" s="1"/>
  <c r="AT133" i="31" s="1"/>
  <c r="AT134" i="31" s="1"/>
  <c r="AT135" i="31" s="1"/>
  <c r="AT136" i="31" s="1"/>
  <c r="AT137" i="31" s="1"/>
  <c r="AT138" i="31" s="1"/>
  <c r="AT139" i="31" s="1"/>
  <c r="AT140" i="31" s="1"/>
  <c r="AT141" i="31" s="1"/>
  <c r="AT142" i="31" s="1"/>
  <c r="AT143" i="31" s="1"/>
  <c r="AT144" i="31" s="1"/>
  <c r="AT145" i="31" s="1"/>
  <c r="AT146" i="31" s="1"/>
  <c r="AT147" i="31" s="1"/>
  <c r="AT148" i="31" s="1"/>
  <c r="AT149" i="31" s="1"/>
  <c r="AT150" i="31" s="1"/>
  <c r="AT151" i="31" s="1"/>
  <c r="AT152" i="31" s="1"/>
  <c r="AT153" i="31" s="1"/>
  <c r="AT154" i="31" s="1"/>
  <c r="AT155" i="31" s="1"/>
  <c r="AT156" i="31" s="1"/>
  <c r="AT157" i="31" s="1"/>
  <c r="AT158" i="31" s="1"/>
  <c r="AT159" i="31" s="1"/>
  <c r="AT160" i="31" s="1"/>
  <c r="AT161" i="31" s="1"/>
  <c r="AT162" i="31" s="1"/>
  <c r="AT163" i="31" s="1"/>
  <c r="AT164" i="31" s="1"/>
  <c r="AT165" i="31" s="1"/>
  <c r="AT166" i="31" s="1"/>
  <c r="AT167" i="31" s="1"/>
  <c r="AT168" i="31" s="1"/>
  <c r="AT169" i="31" s="1"/>
  <c r="AT170" i="31" s="1"/>
  <c r="AT171" i="31" s="1"/>
  <c r="AT172" i="31" s="1"/>
  <c r="AT173" i="31" s="1"/>
  <c r="AT174" i="31" s="1"/>
  <c r="AT175" i="31" s="1"/>
  <c r="AT176" i="31" s="1"/>
  <c r="AT177" i="31" s="1"/>
  <c r="AT178" i="31" s="1"/>
  <c r="AQ4" i="31"/>
  <c r="AQ6" i="31"/>
  <c r="AQ8" i="31"/>
  <c r="AQ10" i="31"/>
  <c r="AQ12" i="31"/>
  <c r="AQ14" i="31"/>
  <c r="AQ16" i="31"/>
  <c r="AQ18" i="31"/>
  <c r="AQ20" i="31"/>
  <c r="AQ22" i="31"/>
  <c r="AQ24" i="31"/>
  <c r="AQ26" i="31"/>
  <c r="AQ28" i="31"/>
  <c r="AQ30" i="31"/>
  <c r="AQ32" i="31"/>
  <c r="AQ34" i="31"/>
  <c r="AQ36" i="31"/>
  <c r="AQ38" i="31"/>
  <c r="AQ40" i="31"/>
  <c r="AQ42" i="31"/>
  <c r="AQ44" i="31"/>
  <c r="AQ46" i="31"/>
  <c r="AQ48" i="31"/>
  <c r="AQ50" i="31"/>
  <c r="AQ52" i="31"/>
  <c r="AQ54" i="31"/>
  <c r="AQ56" i="31"/>
  <c r="AQ58" i="31"/>
  <c r="AQ60" i="31"/>
  <c r="AQ62" i="31"/>
  <c r="AQ64" i="31"/>
  <c r="AQ66" i="31"/>
  <c r="AQ68" i="31"/>
  <c r="AQ70" i="31"/>
  <c r="AQ72" i="31"/>
  <c r="AQ74" i="31"/>
  <c r="AQ76" i="31"/>
  <c r="AQ78" i="31"/>
  <c r="AQ80" i="31"/>
  <c r="AQ82" i="31"/>
  <c r="AQ84" i="31"/>
  <c r="AQ86" i="31"/>
  <c r="AQ88" i="31"/>
  <c r="AQ90" i="31"/>
  <c r="AQ92" i="31"/>
  <c r="AQ94" i="31"/>
  <c r="AQ96" i="31"/>
  <c r="AQ98" i="31"/>
  <c r="AQ100" i="31"/>
  <c r="AQ102" i="31"/>
  <c r="AQ104" i="31"/>
  <c r="AQ106" i="31"/>
  <c r="AQ108" i="31"/>
  <c r="AQ110" i="31"/>
  <c r="AQ112" i="31"/>
  <c r="AQ114" i="31"/>
  <c r="AQ116" i="31"/>
  <c r="AQ118" i="31"/>
  <c r="AQ120" i="31"/>
  <c r="AQ122" i="31"/>
  <c r="AQ124" i="31"/>
  <c r="AQ126" i="31"/>
  <c r="AQ128" i="31"/>
  <c r="AQ130" i="31"/>
  <c r="AQ132" i="31"/>
  <c r="AQ134" i="31"/>
  <c r="AQ136" i="31"/>
  <c r="AQ138" i="31"/>
  <c r="AQ140" i="31"/>
  <c r="AQ142" i="31"/>
  <c r="AQ144" i="31"/>
  <c r="AQ146" i="31"/>
  <c r="AQ148" i="31"/>
  <c r="AQ150" i="31"/>
  <c r="AQ152" i="31"/>
  <c r="AQ154" i="31"/>
  <c r="AQ156" i="31"/>
  <c r="AQ158" i="31"/>
  <c r="AQ160" i="31"/>
  <c r="AQ162" i="31"/>
  <c r="AQ164" i="31"/>
  <c r="AQ3" i="31"/>
  <c r="AQ7" i="31"/>
  <c r="AQ11" i="31"/>
  <c r="AQ15" i="31"/>
  <c r="AQ19" i="31"/>
  <c r="AQ23" i="31"/>
  <c r="AQ27" i="31"/>
  <c r="AQ31" i="31"/>
  <c r="AQ35" i="31"/>
  <c r="AQ39" i="31"/>
  <c r="AQ43" i="31"/>
  <c r="AQ47" i="31"/>
  <c r="AQ51" i="31"/>
  <c r="AQ55" i="31"/>
  <c r="AQ59" i="31"/>
  <c r="AQ63" i="31"/>
  <c r="AQ67" i="31"/>
  <c r="AQ71" i="31"/>
  <c r="AQ75" i="31"/>
  <c r="AQ79" i="31"/>
  <c r="AQ83" i="31"/>
  <c r="AQ87" i="31"/>
  <c r="AQ91" i="31"/>
  <c r="AQ95" i="31"/>
  <c r="AQ99" i="31"/>
  <c r="AQ103" i="31"/>
  <c r="AQ107" i="31"/>
  <c r="AQ111" i="31"/>
  <c r="AQ115" i="31"/>
  <c r="AQ119" i="31"/>
  <c r="AQ123" i="31"/>
  <c r="AQ127" i="31"/>
  <c r="AQ131" i="31"/>
  <c r="AQ135" i="31"/>
  <c r="AQ139" i="31"/>
  <c r="AQ143" i="31"/>
  <c r="AQ147" i="31"/>
  <c r="AQ151" i="31"/>
  <c r="AQ155" i="31"/>
  <c r="AQ159" i="31"/>
  <c r="AQ163" i="31"/>
  <c r="AQ166" i="31"/>
  <c r="AQ168" i="31"/>
  <c r="AQ170" i="31"/>
  <c r="AQ172" i="31"/>
  <c r="AQ174" i="31"/>
  <c r="AQ176" i="31"/>
  <c r="AQ178" i="31"/>
  <c r="AQ17" i="31"/>
  <c r="AQ33" i="31"/>
  <c r="AQ49" i="31"/>
  <c r="AQ65" i="31"/>
  <c r="AQ81" i="31"/>
  <c r="AQ97" i="31"/>
  <c r="AQ113" i="31"/>
  <c r="AQ129" i="31"/>
  <c r="AQ145" i="31"/>
  <c r="AQ161" i="31"/>
  <c r="AQ171" i="31"/>
  <c r="AQ5" i="31"/>
  <c r="AQ13" i="31"/>
  <c r="AQ21" i="31"/>
  <c r="AQ29" i="31"/>
  <c r="AQ37" i="31"/>
  <c r="AQ45" i="31"/>
  <c r="AQ53" i="31"/>
  <c r="AQ61" i="31"/>
  <c r="AQ69" i="31"/>
  <c r="AQ77" i="31"/>
  <c r="AQ85" i="31"/>
  <c r="AQ93" i="31"/>
  <c r="AQ101" i="31"/>
  <c r="AQ109" i="31"/>
  <c r="AQ117" i="31"/>
  <c r="AQ125" i="31"/>
  <c r="AQ133" i="31"/>
  <c r="AQ141" i="31"/>
  <c r="AQ149" i="31"/>
  <c r="AQ157" i="31"/>
  <c r="AQ165" i="31"/>
  <c r="AQ169" i="31"/>
  <c r="AQ173" i="31"/>
  <c r="AQ177" i="31"/>
  <c r="AQ9" i="31"/>
  <c r="AQ25" i="31"/>
  <c r="AQ41" i="31"/>
  <c r="AQ57" i="31"/>
  <c r="AQ73" i="31"/>
  <c r="AQ89" i="31"/>
  <c r="AQ105" i="31"/>
  <c r="AQ121" i="31"/>
  <c r="AQ137" i="31"/>
  <c r="AQ153" i="31"/>
  <c r="AQ167" i="31"/>
  <c r="AQ175" i="31"/>
  <c r="BC4" i="31"/>
  <c r="BC6" i="31"/>
  <c r="BC8" i="31"/>
  <c r="BC10" i="31"/>
  <c r="BC12" i="31"/>
  <c r="BC14" i="31"/>
  <c r="BC16" i="31"/>
  <c r="BC18" i="31"/>
  <c r="BC20" i="31"/>
  <c r="BC22" i="31"/>
  <c r="BC24" i="31"/>
  <c r="BC26" i="31"/>
  <c r="BC28" i="31"/>
  <c r="BC30" i="31"/>
  <c r="BC32" i="31"/>
  <c r="BC34" i="31"/>
  <c r="BC36" i="31"/>
  <c r="BC38" i="31"/>
  <c r="BC40" i="31"/>
  <c r="BC42" i="31"/>
  <c r="BC44" i="31"/>
  <c r="BC46" i="31"/>
  <c r="BC48" i="31"/>
  <c r="BC50" i="31"/>
  <c r="BC52" i="31"/>
  <c r="BC54" i="31"/>
  <c r="BC56" i="31"/>
  <c r="BC58" i="31"/>
  <c r="BC60" i="31"/>
  <c r="BC62" i="31"/>
  <c r="BC64" i="31"/>
  <c r="BC66" i="31"/>
  <c r="BC68" i="31"/>
  <c r="BC70" i="31"/>
  <c r="BC72" i="31"/>
  <c r="BC74" i="31"/>
  <c r="BC76" i="31"/>
  <c r="BC78" i="31"/>
  <c r="BC80" i="31"/>
  <c r="BC82" i="31"/>
  <c r="BC84" i="31"/>
  <c r="BC86" i="31"/>
  <c r="BC88" i="31"/>
  <c r="BC90" i="31"/>
  <c r="BC92" i="31"/>
  <c r="BC94" i="31"/>
  <c r="BC96" i="31"/>
  <c r="BC98" i="31"/>
  <c r="BC100" i="31"/>
  <c r="BC102" i="31"/>
  <c r="BC104" i="31"/>
  <c r="BC106" i="31"/>
  <c r="BC108" i="31"/>
  <c r="BC110" i="31"/>
  <c r="BC112" i="31"/>
  <c r="BC114" i="31"/>
  <c r="BC116" i="31"/>
  <c r="BC118" i="31"/>
  <c r="BC120" i="31"/>
  <c r="BC122" i="31"/>
  <c r="BC124" i="31"/>
  <c r="BC126" i="31"/>
  <c r="BC128" i="31"/>
  <c r="BC130" i="31"/>
  <c r="BC132" i="31"/>
  <c r="BC134" i="31"/>
  <c r="BC136" i="31"/>
  <c r="BC138" i="31"/>
  <c r="BC140" i="31"/>
  <c r="BC142" i="31"/>
  <c r="BC144" i="31"/>
  <c r="BC146" i="31"/>
  <c r="BC148" i="31"/>
  <c r="BC150" i="31"/>
  <c r="BC152" i="31"/>
  <c r="BC154" i="31"/>
  <c r="BC156" i="31"/>
  <c r="BC158" i="31"/>
  <c r="BC160" i="31"/>
  <c r="BC162" i="31"/>
  <c r="BC164" i="31"/>
  <c r="BC166" i="31"/>
  <c r="BC168" i="31"/>
  <c r="BC5" i="31"/>
  <c r="BC9" i="31"/>
  <c r="BC13" i="31"/>
  <c r="BC17" i="31"/>
  <c r="BC21" i="31"/>
  <c r="BC25" i="31"/>
  <c r="BC29" i="31"/>
  <c r="BC33" i="31"/>
  <c r="BC37" i="31"/>
  <c r="BC41" i="31"/>
  <c r="BC45" i="31"/>
  <c r="BC49" i="31"/>
  <c r="BC53" i="31"/>
  <c r="BC57" i="31"/>
  <c r="BC61" i="31"/>
  <c r="BC65" i="31"/>
  <c r="BC69" i="31"/>
  <c r="BC73" i="31"/>
  <c r="BC77" i="31"/>
  <c r="BC81" i="31"/>
  <c r="BC85" i="31"/>
  <c r="BC89" i="31"/>
  <c r="BC93" i="31"/>
  <c r="BC97" i="31"/>
  <c r="BC101" i="31"/>
  <c r="BC105" i="31"/>
  <c r="BC109" i="31"/>
  <c r="BC113" i="31"/>
  <c r="BC117" i="31"/>
  <c r="BC121" i="31"/>
  <c r="BC125" i="31"/>
  <c r="BC129" i="31"/>
  <c r="BC133" i="31"/>
  <c r="BC137" i="31"/>
  <c r="BC141" i="31"/>
  <c r="BC145" i="31"/>
  <c r="BC149" i="31"/>
  <c r="BC153" i="31"/>
  <c r="BC157" i="31"/>
  <c r="BC161" i="31"/>
  <c r="BC165" i="31"/>
  <c r="BC169" i="31"/>
  <c r="BC7" i="31"/>
  <c r="BC15" i="31"/>
  <c r="BC23" i="31"/>
  <c r="BC31" i="31"/>
  <c r="BC39" i="31"/>
  <c r="BC47" i="31"/>
  <c r="BC55" i="31"/>
  <c r="BC63" i="31"/>
  <c r="BC71" i="31"/>
  <c r="BC79" i="31"/>
  <c r="BC87" i="31"/>
  <c r="BC95" i="31"/>
  <c r="BC103" i="31"/>
  <c r="BC111" i="31"/>
  <c r="BC119" i="31"/>
  <c r="BC127" i="31"/>
  <c r="BC135" i="31"/>
  <c r="BC143" i="31"/>
  <c r="BC151" i="31"/>
  <c r="BC159" i="31"/>
  <c r="BC167" i="31"/>
  <c r="BC11" i="31"/>
  <c r="BC27" i="31"/>
  <c r="BC43" i="31"/>
  <c r="BC59" i="31"/>
  <c r="BC75" i="31"/>
  <c r="BC91" i="31"/>
  <c r="BC107" i="31"/>
  <c r="BC123" i="31"/>
  <c r="BC139" i="31"/>
  <c r="BC155" i="31"/>
  <c r="BC3" i="31"/>
  <c r="BC35" i="31"/>
  <c r="BC99" i="31"/>
  <c r="BC131" i="31"/>
  <c r="BC19" i="31"/>
  <c r="BC51" i="31"/>
  <c r="BC83" i="31"/>
  <c r="BC115" i="31"/>
  <c r="BC147" i="31"/>
  <c r="BC67" i="31"/>
  <c r="BC163" i="31"/>
  <c r="F32" i="66"/>
  <c r="F31" i="66"/>
  <c r="V57" i="64"/>
  <c r="V57" i="76"/>
  <c r="V56" i="62"/>
  <c r="U39" i="64"/>
  <c r="U39" i="66"/>
  <c r="U39" i="76"/>
  <c r="N46" i="64"/>
  <c r="N46" i="76"/>
  <c r="M8" i="76"/>
  <c r="M8" i="64"/>
  <c r="M7" i="62"/>
  <c r="L45" i="76"/>
  <c r="L45" i="64"/>
  <c r="L44" i="62"/>
  <c r="S19" i="76"/>
  <c r="S19" i="64"/>
  <c r="S8" i="76"/>
  <c r="S7" i="62"/>
  <c r="S8" i="64"/>
  <c r="I50" i="64"/>
  <c r="I50" i="76"/>
  <c r="H14" i="76"/>
  <c r="H14" i="64"/>
  <c r="T11" i="76"/>
  <c r="T11" i="64"/>
  <c r="AI43" i="76"/>
  <c r="AI43" i="64"/>
  <c r="M38" i="76"/>
  <c r="M38" i="66"/>
  <c r="M38" i="64"/>
  <c r="AE9" i="76"/>
  <c r="AE9" i="64"/>
  <c r="AD53" i="76"/>
  <c r="AD53" i="64"/>
  <c r="F16" i="76"/>
  <c r="F65" i="82" s="1"/>
  <c r="F66" i="82" s="1"/>
  <c r="AM16" i="62"/>
  <c r="D16" i="62"/>
  <c r="F16" i="64"/>
  <c r="E16" i="62"/>
  <c r="AG58" i="76"/>
  <c r="AG58" i="64"/>
  <c r="Z42" i="76"/>
  <c r="Z42" i="64"/>
  <c r="Z41" i="62"/>
  <c r="P15" i="76"/>
  <c r="P15" i="64"/>
  <c r="Q54" i="76"/>
  <c r="Q54" i="64"/>
  <c r="R55" i="76"/>
  <c r="R55" i="64"/>
  <c r="M55" i="76"/>
  <c r="M55" i="64"/>
  <c r="AJ28" i="76"/>
  <c r="AJ28" i="64"/>
  <c r="Y57" i="76"/>
  <c r="Y57" i="64"/>
  <c r="Y56" i="62"/>
  <c r="AF49" i="76"/>
  <c r="AF48" i="62"/>
  <c r="AF49" i="64"/>
  <c r="E10" i="62"/>
  <c r="F10" i="76"/>
  <c r="F10" i="64"/>
  <c r="AM10" i="62"/>
  <c r="D10" i="62"/>
  <c r="N33" i="76"/>
  <c r="N33" i="64"/>
  <c r="I27" i="64"/>
  <c r="I27" i="76"/>
  <c r="V18" i="76"/>
  <c r="V18" i="64"/>
  <c r="V17" i="62"/>
  <c r="AD29" i="76"/>
  <c r="AD29" i="64"/>
  <c r="AB51" i="76"/>
  <c r="AB51" i="64"/>
  <c r="H18" i="76"/>
  <c r="H17" i="62"/>
  <c r="H18" i="64"/>
  <c r="N40" i="76"/>
  <c r="N40" i="64"/>
  <c r="N40" i="66"/>
  <c r="AA43" i="76"/>
  <c r="AA43" i="64"/>
  <c r="O50" i="64"/>
  <c r="O50" i="76"/>
  <c r="W36" i="62"/>
  <c r="W37" i="76"/>
  <c r="W37" i="64"/>
  <c r="W37" i="66"/>
  <c r="K13" i="76"/>
  <c r="K13" i="64"/>
  <c r="AJ19" i="76"/>
  <c r="AJ19" i="64"/>
  <c r="V10" i="76"/>
  <c r="V10" i="64"/>
  <c r="N9" i="76"/>
  <c r="N9" i="64"/>
  <c r="X29" i="76"/>
  <c r="X29" i="64"/>
  <c r="W16" i="76"/>
  <c r="W65" i="82" s="1"/>
  <c r="W16" i="64"/>
  <c r="AF9" i="76"/>
  <c r="AF9" i="64"/>
  <c r="Y10" i="76"/>
  <c r="Y10" i="64"/>
  <c r="K20" i="76"/>
  <c r="K20" i="64"/>
  <c r="AF46" i="76"/>
  <c r="AF46" i="64"/>
  <c r="AE10" i="64"/>
  <c r="AE10" i="76"/>
  <c r="AA9" i="76"/>
  <c r="AA9" i="64"/>
  <c r="O28" i="76"/>
  <c r="O28" i="64"/>
  <c r="W39" i="76"/>
  <c r="W39" i="64"/>
  <c r="W39" i="66"/>
  <c r="V42" i="76"/>
  <c r="V41" i="62"/>
  <c r="V42" i="64"/>
  <c r="I16" i="76"/>
  <c r="I65" i="82" s="1"/>
  <c r="I16" i="64"/>
  <c r="F9" i="76"/>
  <c r="E9" i="62"/>
  <c r="D9" i="62"/>
  <c r="F9" i="64"/>
  <c r="AM9" i="62"/>
  <c r="L40" i="76"/>
  <c r="L40" i="64"/>
  <c r="L40" i="66"/>
  <c r="Z15" i="76"/>
  <c r="Z15" i="64"/>
  <c r="U43" i="76"/>
  <c r="U43" i="64"/>
  <c r="W20" i="76"/>
  <c r="W20" i="64"/>
  <c r="I55" i="76"/>
  <c r="I55" i="64"/>
  <c r="AJ18" i="76"/>
  <c r="AJ17" i="62"/>
  <c r="AJ18" i="64"/>
  <c r="S42" i="76"/>
  <c r="S41" i="62"/>
  <c r="S42" i="64"/>
  <c r="AJ58" i="76"/>
  <c r="AJ58" i="64"/>
  <c r="O15" i="76"/>
  <c r="O15" i="64"/>
  <c r="Y54" i="76"/>
  <c r="Y54" i="64"/>
  <c r="H55" i="76"/>
  <c r="H55" i="64"/>
  <c r="AG39" i="66"/>
  <c r="AG39" i="76"/>
  <c r="AG39" i="64"/>
  <c r="AH8" i="76"/>
  <c r="AH7" i="62"/>
  <c r="AH8" i="64"/>
  <c r="AA11" i="76"/>
  <c r="AA11" i="64"/>
  <c r="S10" i="64"/>
  <c r="S10" i="76"/>
  <c r="N52" i="76"/>
  <c r="N52" i="64"/>
  <c r="I38" i="76"/>
  <c r="I38" i="66"/>
  <c r="I38" i="64"/>
  <c r="AF44" i="62"/>
  <c r="AF45" i="76"/>
  <c r="AF45" i="64"/>
  <c r="AD33" i="76"/>
  <c r="AD33" i="64"/>
  <c r="Q15" i="76"/>
  <c r="Q15" i="64"/>
  <c r="R57" i="76"/>
  <c r="R57" i="64"/>
  <c r="R56" i="62"/>
  <c r="K18" i="76"/>
  <c r="K17" i="62"/>
  <c r="K18" i="64"/>
  <c r="Y38" i="64"/>
  <c r="Y38" i="76"/>
  <c r="Y38" i="66"/>
  <c r="N29" i="76"/>
  <c r="N29" i="64"/>
  <c r="AF16" i="76"/>
  <c r="AF65" i="82" s="1"/>
  <c r="AF16" i="64"/>
  <c r="P38" i="76"/>
  <c r="P38" i="66"/>
  <c r="P38" i="64"/>
  <c r="Q33" i="76"/>
  <c r="Q33" i="64"/>
  <c r="AE40" i="76"/>
  <c r="AE40" i="64"/>
  <c r="AE40" i="66"/>
  <c r="X38" i="76"/>
  <c r="X38" i="64"/>
  <c r="X38" i="66"/>
  <c r="AA59" i="76"/>
  <c r="AA59" i="64"/>
  <c r="I39" i="76"/>
  <c r="I39" i="66"/>
  <c r="I39" i="64"/>
  <c r="H19" i="76"/>
  <c r="H19" i="64"/>
  <c r="AE23" i="76"/>
  <c r="AE23" i="64"/>
  <c r="AE22" i="62"/>
  <c r="AE21" i="62" s="1"/>
  <c r="L59" i="76"/>
  <c r="L59" i="64"/>
  <c r="I54" i="76"/>
  <c r="I54" i="64"/>
  <c r="AF23" i="76"/>
  <c r="AF22" i="62"/>
  <c r="AF21" i="62" s="1"/>
  <c r="AF23" i="64"/>
  <c r="X9" i="76"/>
  <c r="X9" i="64"/>
  <c r="AB33" i="76"/>
  <c r="AB33" i="64"/>
  <c r="AB11" i="76"/>
  <c r="AB11" i="64"/>
  <c r="Q12" i="76"/>
  <c r="Q12" i="64"/>
  <c r="AD10" i="76"/>
  <c r="AD10" i="64"/>
  <c r="X46" i="76"/>
  <c r="X46" i="64"/>
  <c r="I25" i="76"/>
  <c r="I25" i="64"/>
  <c r="AH58" i="76"/>
  <c r="AH58" i="64"/>
  <c r="N25" i="76"/>
  <c r="N25" i="64"/>
  <c r="AG18" i="76"/>
  <c r="AG17" i="62"/>
  <c r="AG18" i="64"/>
  <c r="AD59" i="76"/>
  <c r="AD59" i="64"/>
  <c r="AA46" i="76"/>
  <c r="AA46" i="64"/>
  <c r="N39" i="66"/>
  <c r="N39" i="76"/>
  <c r="N39" i="64"/>
  <c r="K50" i="76"/>
  <c r="K50" i="64"/>
  <c r="X39" i="66"/>
  <c r="X39" i="76"/>
  <c r="X39" i="64"/>
  <c r="W14" i="76"/>
  <c r="W14" i="64"/>
  <c r="N44" i="62"/>
  <c r="N45" i="64"/>
  <c r="N45" i="76"/>
  <c r="H50" i="76"/>
  <c r="H50" i="64"/>
  <c r="J53" i="76"/>
  <c r="J53" i="64"/>
  <c r="AF40" i="76"/>
  <c r="AF40" i="64"/>
  <c r="AF40" i="66"/>
  <c r="I23" i="76"/>
  <c r="I23" i="64"/>
  <c r="I22" i="62"/>
  <c r="I21" i="62" s="1"/>
  <c r="L50" i="76"/>
  <c r="L50" i="64"/>
  <c r="I26" i="76"/>
  <c r="I26" i="64"/>
  <c r="H46" i="64"/>
  <c r="H46" i="76"/>
  <c r="X59" i="76"/>
  <c r="X59" i="64"/>
  <c r="T43" i="76"/>
  <c r="T43" i="64"/>
  <c r="AM38" i="62"/>
  <c r="D38" i="62"/>
  <c r="F38" i="76"/>
  <c r="F38" i="64"/>
  <c r="E38" i="62"/>
  <c r="D38" i="65" s="1"/>
  <c r="E38" i="65" s="1"/>
  <c r="F38" i="66"/>
  <c r="AB50" i="76"/>
  <c r="AB50" i="64"/>
  <c r="W24" i="64"/>
  <c r="W24" i="76"/>
  <c r="Z8" i="76"/>
  <c r="Z8" i="64"/>
  <c r="Z7" i="62"/>
  <c r="J15" i="76"/>
  <c r="J15" i="64"/>
  <c r="N53" i="76"/>
  <c r="N53" i="64"/>
  <c r="H40" i="76"/>
  <c r="H40" i="66"/>
  <c r="H40" i="64"/>
  <c r="K11" i="76"/>
  <c r="K11" i="64"/>
  <c r="T13" i="76"/>
  <c r="T13" i="64"/>
  <c r="J14" i="76"/>
  <c r="J14" i="64"/>
  <c r="AE57" i="76"/>
  <c r="AE57" i="64"/>
  <c r="AE56" i="62"/>
  <c r="AC41" i="62"/>
  <c r="AC42" i="64"/>
  <c r="AC42" i="76"/>
  <c r="AG57" i="76"/>
  <c r="AG57" i="64"/>
  <c r="AG56" i="62"/>
  <c r="AF19" i="76"/>
  <c r="AF19" i="64"/>
  <c r="AD26" i="76"/>
  <c r="AD26" i="64"/>
  <c r="R29" i="76"/>
  <c r="R29" i="64"/>
  <c r="Y9" i="76"/>
  <c r="Y9" i="64"/>
  <c r="U45" i="76"/>
  <c r="U45" i="64"/>
  <c r="U44" i="62"/>
  <c r="V11" i="76"/>
  <c r="V11" i="64"/>
  <c r="I46" i="76"/>
  <c r="I46" i="64"/>
  <c r="O37" i="66"/>
  <c r="O37" i="76"/>
  <c r="O36" i="62"/>
  <c r="O37" i="64"/>
  <c r="I24" i="76"/>
  <c r="I24" i="64"/>
  <c r="I58" i="76"/>
  <c r="I58" i="64"/>
  <c r="AB9" i="76"/>
  <c r="AB9" i="64"/>
  <c r="AC52" i="76"/>
  <c r="AC52" i="64"/>
  <c r="Q27" i="76"/>
  <c r="Q27" i="64"/>
  <c r="AI40" i="76"/>
  <c r="AI40" i="66"/>
  <c r="AI40" i="64"/>
  <c r="AB43" i="76"/>
  <c r="AB43" i="64"/>
  <c r="AD40" i="76"/>
  <c r="AD40" i="66"/>
  <c r="AD40" i="64"/>
  <c r="AD43" i="76"/>
  <c r="AD43" i="64"/>
  <c r="Y16" i="76"/>
  <c r="Y65" i="82" s="1"/>
  <c r="Y16" i="64"/>
  <c r="AC20" i="76"/>
  <c r="AC20" i="64"/>
  <c r="T53" i="76"/>
  <c r="T53" i="64"/>
  <c r="V20" i="76"/>
  <c r="V20" i="64"/>
  <c r="AF38" i="76"/>
  <c r="AF38" i="66"/>
  <c r="AF38" i="64"/>
  <c r="AC8" i="76"/>
  <c r="AC8" i="64"/>
  <c r="AC7" i="62"/>
  <c r="AB8" i="64"/>
  <c r="AB8" i="76"/>
  <c r="AB7" i="62"/>
  <c r="AD37" i="76"/>
  <c r="AD37" i="66"/>
  <c r="AD36" i="62"/>
  <c r="AD37" i="64"/>
  <c r="T27" i="76"/>
  <c r="T27" i="64"/>
  <c r="AG54" i="76"/>
  <c r="AG54" i="64"/>
  <c r="AJ8" i="76"/>
  <c r="AJ7" i="62"/>
  <c r="AJ8" i="64"/>
  <c r="U20" i="76"/>
  <c r="U20" i="64"/>
  <c r="Z39" i="66"/>
  <c r="Z39" i="64"/>
  <c r="Z39" i="76"/>
  <c r="AH40" i="76"/>
  <c r="AH40" i="64"/>
  <c r="AH40" i="66"/>
  <c r="S55" i="76"/>
  <c r="S55" i="64"/>
  <c r="M23" i="76"/>
  <c r="M22" i="62"/>
  <c r="M21" i="62" s="1"/>
  <c r="M23" i="64"/>
  <c r="W13" i="64"/>
  <c r="W13" i="76"/>
  <c r="Q45" i="76"/>
  <c r="Q44" i="62"/>
  <c r="Q45" i="64"/>
  <c r="AF29" i="76"/>
  <c r="AF29" i="64"/>
  <c r="F53" i="76"/>
  <c r="D53" i="62"/>
  <c r="E53" i="62"/>
  <c r="AM53" i="62"/>
  <c r="F53" i="64"/>
  <c r="O14" i="76"/>
  <c r="O14" i="64"/>
  <c r="AA41" i="62"/>
  <c r="AA42" i="76"/>
  <c r="AA42" i="64"/>
  <c r="AC14" i="64"/>
  <c r="AC14" i="76"/>
  <c r="T40" i="76"/>
  <c r="T40" i="66"/>
  <c r="T40" i="64"/>
  <c r="J43" i="76"/>
  <c r="J43" i="64"/>
  <c r="AM29" i="62"/>
  <c r="F29" i="64"/>
  <c r="F29" i="76"/>
  <c r="E29" i="62"/>
  <c r="D29" i="62"/>
  <c r="AH50" i="76"/>
  <c r="AH50" i="64"/>
  <c r="AG24" i="76"/>
  <c r="AG24" i="64"/>
  <c r="H57" i="76"/>
  <c r="H57" i="64"/>
  <c r="H56" i="62"/>
  <c r="V13" i="76"/>
  <c r="V13" i="64"/>
  <c r="J27" i="76"/>
  <c r="J27" i="64"/>
  <c r="X20" i="64"/>
  <c r="X20" i="76"/>
  <c r="AJ25" i="76"/>
  <c r="AJ25" i="64"/>
  <c r="AI8" i="76"/>
  <c r="AI8" i="64"/>
  <c r="AI7" i="62"/>
  <c r="U59" i="76"/>
  <c r="U59" i="64"/>
  <c r="W58" i="76"/>
  <c r="W58" i="64"/>
  <c r="AD42" i="76"/>
  <c r="AD42" i="64"/>
  <c r="AD41" i="62"/>
  <c r="Z12" i="76"/>
  <c r="Z12" i="64"/>
  <c r="M43" i="76"/>
  <c r="M43" i="64"/>
  <c r="Q8" i="64"/>
  <c r="Q8" i="76"/>
  <c r="Q7" i="62"/>
  <c r="R38" i="76"/>
  <c r="R38" i="64"/>
  <c r="R38" i="66"/>
  <c r="V16" i="76"/>
  <c r="V65" i="82" s="1"/>
  <c r="V16" i="64"/>
  <c r="AE12" i="76"/>
  <c r="AE12" i="64"/>
  <c r="AF52" i="64"/>
  <c r="AF52" i="76"/>
  <c r="F18" i="76"/>
  <c r="E18" i="62"/>
  <c r="AM18" i="62"/>
  <c r="F17" i="62"/>
  <c r="D18" i="62"/>
  <c r="F18" i="64"/>
  <c r="AG12" i="64"/>
  <c r="AG12" i="76"/>
  <c r="I43" i="76"/>
  <c r="I43" i="64"/>
  <c r="K26" i="76"/>
  <c r="K26" i="64"/>
  <c r="AI15" i="76"/>
  <c r="AI15" i="64"/>
  <c r="Y11" i="76"/>
  <c r="Y11" i="64"/>
  <c r="W7" i="62"/>
  <c r="W8" i="64"/>
  <c r="W8" i="76"/>
  <c r="AG55" i="76"/>
  <c r="AG55" i="64"/>
  <c r="D12" i="62"/>
  <c r="F12" i="76"/>
  <c r="AM12" i="62"/>
  <c r="E12" i="62"/>
  <c r="F12" i="64"/>
  <c r="AB16" i="76"/>
  <c r="AB65" i="82" s="1"/>
  <c r="AB16" i="64"/>
  <c r="H49" i="76"/>
  <c r="H48" i="62"/>
  <c r="H49" i="64"/>
  <c r="AB59" i="76"/>
  <c r="AB59" i="64"/>
  <c r="AI39" i="76"/>
  <c r="AI39" i="64"/>
  <c r="AI39" i="66"/>
  <c r="Y40" i="76"/>
  <c r="Y40" i="66"/>
  <c r="Y40" i="64"/>
  <c r="H15" i="76"/>
  <c r="H15" i="64"/>
  <c r="O49" i="76"/>
  <c r="O48" i="62"/>
  <c r="O49" i="64"/>
  <c r="J16" i="64"/>
  <c r="J16" i="76"/>
  <c r="J65" i="82" s="1"/>
  <c r="Y27" i="76"/>
  <c r="Y27" i="64"/>
  <c r="O27" i="76"/>
  <c r="O27" i="64"/>
  <c r="AG7" i="62"/>
  <c r="AG8" i="64"/>
  <c r="AG8" i="76"/>
  <c r="AH57" i="76"/>
  <c r="AH57" i="64"/>
  <c r="AH56" i="62"/>
  <c r="P12" i="76"/>
  <c r="P12" i="64"/>
  <c r="AG27" i="76"/>
  <c r="AG27" i="64"/>
  <c r="AD23" i="76"/>
  <c r="AD23" i="64"/>
  <c r="AD22" i="62"/>
  <c r="AD21" i="62" s="1"/>
  <c r="N23" i="76"/>
  <c r="N23" i="64"/>
  <c r="N22" i="62"/>
  <c r="N21" i="62" s="1"/>
  <c r="AG28" i="76"/>
  <c r="AG28" i="64"/>
  <c r="O51" i="76"/>
  <c r="O51" i="64"/>
  <c r="P16" i="76"/>
  <c r="P65" i="82" s="1"/>
  <c r="P16" i="64"/>
  <c r="Z57" i="76"/>
  <c r="Z56" i="62"/>
  <c r="Z57" i="64"/>
  <c r="P43" i="76"/>
  <c r="P43" i="64"/>
  <c r="K43" i="76"/>
  <c r="K43" i="64"/>
  <c r="K38" i="64"/>
  <c r="K38" i="76"/>
  <c r="K38" i="66"/>
  <c r="AA39" i="76"/>
  <c r="AA39" i="64"/>
  <c r="AA39" i="66"/>
  <c r="P46" i="64"/>
  <c r="P46" i="76"/>
  <c r="AD13" i="76"/>
  <c r="AD13" i="64"/>
  <c r="X52" i="64"/>
  <c r="X52" i="76"/>
  <c r="AF20" i="76"/>
  <c r="AF20" i="64"/>
  <c r="P59" i="76"/>
  <c r="P59" i="64"/>
  <c r="M16" i="76"/>
  <c r="M65" i="82" s="1"/>
  <c r="M16" i="64"/>
  <c r="P49" i="76"/>
  <c r="P49" i="64"/>
  <c r="P48" i="62"/>
  <c r="AI33" i="76"/>
  <c r="AI33" i="64"/>
  <c r="O24" i="76"/>
  <c r="O24" i="64"/>
  <c r="AC37" i="76"/>
  <c r="AC36" i="62"/>
  <c r="AC37" i="64"/>
  <c r="AC37" i="66"/>
  <c r="S39" i="76"/>
  <c r="S39" i="64"/>
  <c r="S39" i="66"/>
  <c r="H59" i="76"/>
  <c r="H59" i="64"/>
  <c r="Q57" i="76"/>
  <c r="Q57" i="64"/>
  <c r="Q56" i="62"/>
  <c r="I14" i="76"/>
  <c r="I14" i="64"/>
  <c r="R51" i="76"/>
  <c r="R51" i="64"/>
  <c r="J45" i="64"/>
  <c r="J45" i="76"/>
  <c r="J44" i="62"/>
  <c r="AH43" i="76"/>
  <c r="AH43" i="64"/>
  <c r="AA25" i="76"/>
  <c r="AA25" i="64"/>
  <c r="AE53" i="76"/>
  <c r="AE53" i="64"/>
  <c r="AA12" i="76"/>
  <c r="AA12" i="64"/>
  <c r="R22" i="62"/>
  <c r="R23" i="76"/>
  <c r="R23" i="64"/>
  <c r="AI55" i="64"/>
  <c r="AI55" i="76"/>
  <c r="T9" i="76"/>
  <c r="T9" i="64"/>
  <c r="R12" i="76"/>
  <c r="R12" i="64"/>
  <c r="V52" i="76"/>
  <c r="V52" i="64"/>
  <c r="O54" i="76"/>
  <c r="O54" i="64"/>
  <c r="R13" i="76"/>
  <c r="R13" i="64"/>
  <c r="AE16" i="76"/>
  <c r="AE65" i="82" s="1"/>
  <c r="AE16" i="64"/>
  <c r="N16" i="64"/>
  <c r="N16" i="76"/>
  <c r="N65" i="82" s="1"/>
  <c r="AG25" i="76"/>
  <c r="AG25" i="64"/>
  <c r="AE24" i="64"/>
  <c r="AE24" i="76"/>
  <c r="M10" i="76"/>
  <c r="M10" i="64"/>
  <c r="AF50" i="76"/>
  <c r="AF50" i="64"/>
  <c r="J8" i="76"/>
  <c r="J7" i="62"/>
  <c r="J8" i="64"/>
  <c r="AH13" i="76"/>
  <c r="AH13" i="64"/>
  <c r="S23" i="76"/>
  <c r="S23" i="64"/>
  <c r="S22" i="62"/>
  <c r="S21" i="62" s="1"/>
  <c r="AF53" i="64"/>
  <c r="AF53" i="76"/>
  <c r="M28" i="76"/>
  <c r="M28" i="64"/>
  <c r="L13" i="64"/>
  <c r="L13" i="76"/>
  <c r="Z53" i="76"/>
  <c r="Z53" i="64"/>
  <c r="AA27" i="76"/>
  <c r="AA27" i="64"/>
  <c r="L54" i="76"/>
  <c r="L54" i="64"/>
  <c r="AC50" i="76"/>
  <c r="AC50" i="64"/>
  <c r="AE15" i="76"/>
  <c r="AE15" i="64"/>
  <c r="AJ29" i="64"/>
  <c r="AJ29" i="76"/>
  <c r="N18" i="76"/>
  <c r="N17" i="62"/>
  <c r="N18" i="64"/>
  <c r="O18" i="76"/>
  <c r="O17" i="62"/>
  <c r="O18" i="64"/>
  <c r="H20" i="76"/>
  <c r="H20" i="64"/>
  <c r="M40" i="66"/>
  <c r="M40" i="76"/>
  <c r="M40" i="64"/>
  <c r="U28" i="76"/>
  <c r="U28" i="64"/>
  <c r="I40" i="76"/>
  <c r="I40" i="66"/>
  <c r="I40" i="64"/>
  <c r="T37" i="76"/>
  <c r="T37" i="66"/>
  <c r="T36" i="62"/>
  <c r="T37" i="64"/>
  <c r="AE13" i="76"/>
  <c r="AE13" i="64"/>
  <c r="P29" i="64"/>
  <c r="P29" i="76"/>
  <c r="U49" i="76"/>
  <c r="U48" i="62"/>
  <c r="U49" i="64"/>
  <c r="AF58" i="64"/>
  <c r="AF58" i="76"/>
  <c r="X11" i="76"/>
  <c r="X11" i="64"/>
  <c r="AG16" i="76"/>
  <c r="AG65" i="82" s="1"/>
  <c r="AG16" i="64"/>
  <c r="Q22" i="62"/>
  <c r="Q21" i="62" s="1"/>
  <c r="Q23" i="76"/>
  <c r="Q23" i="64"/>
  <c r="O13" i="76"/>
  <c r="O13" i="64"/>
  <c r="AE27" i="76"/>
  <c r="AE27" i="64"/>
  <c r="AH20" i="64"/>
  <c r="AH20" i="76"/>
  <c r="N10" i="76"/>
  <c r="N10" i="64"/>
  <c r="AI25" i="76"/>
  <c r="AI25" i="64"/>
  <c r="O29" i="76"/>
  <c r="O29" i="64"/>
  <c r="Z9" i="76"/>
  <c r="Z9" i="64"/>
  <c r="S12" i="76"/>
  <c r="S12" i="64"/>
  <c r="K49" i="76"/>
  <c r="K49" i="64"/>
  <c r="K48" i="62"/>
  <c r="W53" i="64"/>
  <c r="W53" i="76"/>
  <c r="W29" i="76"/>
  <c r="W29" i="64"/>
  <c r="AA19" i="64"/>
  <c r="AA19" i="76"/>
  <c r="AG11" i="76"/>
  <c r="AG11" i="64"/>
  <c r="O10" i="76"/>
  <c r="O10" i="64"/>
  <c r="W43" i="76"/>
  <c r="W43" i="64"/>
  <c r="P42" i="64"/>
  <c r="P41" i="62"/>
  <c r="P42" i="76"/>
  <c r="X24" i="76"/>
  <c r="X24" i="64"/>
  <c r="M18" i="64"/>
  <c r="M17" i="62"/>
  <c r="M18" i="76"/>
  <c r="I12" i="76"/>
  <c r="I12" i="64"/>
  <c r="N50" i="76"/>
  <c r="N50" i="64"/>
  <c r="AA53" i="76"/>
  <c r="AA53" i="64"/>
  <c r="X23" i="76"/>
  <c r="X23" i="64"/>
  <c r="X22" i="62"/>
  <c r="Q29" i="76"/>
  <c r="Q29" i="64"/>
  <c r="X51" i="76"/>
  <c r="X51" i="64"/>
  <c r="I49" i="76"/>
  <c r="I48" i="62"/>
  <c r="I49" i="64"/>
  <c r="N37" i="76"/>
  <c r="N37" i="64"/>
  <c r="N36" i="62"/>
  <c r="N37" i="66"/>
  <c r="T58" i="76"/>
  <c r="T58" i="64"/>
  <c r="K40" i="76"/>
  <c r="K40" i="64"/>
  <c r="K40" i="66"/>
  <c r="I10" i="76"/>
  <c r="I10" i="64"/>
  <c r="AC39" i="76"/>
  <c r="AC39" i="66"/>
  <c r="AC39" i="64"/>
  <c r="V14" i="64"/>
  <c r="V14" i="76"/>
  <c r="P9" i="76"/>
  <c r="P9" i="64"/>
  <c r="AF10" i="76"/>
  <c r="AF10" i="64"/>
  <c r="I29" i="64"/>
  <c r="I29" i="76"/>
  <c r="Z10" i="76"/>
  <c r="Z10" i="64"/>
  <c r="N58" i="76"/>
  <c r="N58" i="64"/>
  <c r="AE58" i="76"/>
  <c r="AE58" i="64"/>
  <c r="W33" i="76"/>
  <c r="W33" i="64"/>
  <c r="L25" i="76"/>
  <c r="L25" i="64"/>
  <c r="AE49" i="76"/>
  <c r="AE48" i="62"/>
  <c r="AE49" i="64"/>
  <c r="AG51" i="76"/>
  <c r="AG51" i="64"/>
  <c r="Y28" i="76"/>
  <c r="Y28" i="64"/>
  <c r="X25" i="76"/>
  <c r="X25" i="64"/>
  <c r="R25" i="76"/>
  <c r="R25" i="64"/>
  <c r="AD15" i="76"/>
  <c r="AD15" i="64"/>
  <c r="W40" i="76"/>
  <c r="W40" i="66"/>
  <c r="W40" i="64"/>
  <c r="AH23" i="76"/>
  <c r="AH22" i="62"/>
  <c r="AH21" i="62" s="1"/>
  <c r="AH23" i="64"/>
  <c r="H37" i="76"/>
  <c r="H37" i="66"/>
  <c r="H36" i="62"/>
  <c r="H37" i="64"/>
  <c r="I15" i="76"/>
  <c r="I15" i="64"/>
  <c r="V45" i="76"/>
  <c r="V44" i="62"/>
  <c r="V45" i="64"/>
  <c r="L9" i="64"/>
  <c r="L9" i="76"/>
  <c r="X57" i="64"/>
  <c r="X56" i="62"/>
  <c r="X57" i="76"/>
  <c r="N20" i="76"/>
  <c r="N20" i="64"/>
  <c r="J9" i="76"/>
  <c r="J9" i="64"/>
  <c r="J13" i="76"/>
  <c r="J13" i="64"/>
  <c r="K56" i="62"/>
  <c r="K57" i="76"/>
  <c r="K57" i="64"/>
  <c r="Z37" i="76"/>
  <c r="Z36" i="62"/>
  <c r="Z37" i="64"/>
  <c r="Z37" i="66"/>
  <c r="S24" i="76"/>
  <c r="S24" i="64"/>
  <c r="X28" i="76"/>
  <c r="X28" i="64"/>
  <c r="AJ55" i="76"/>
  <c r="AJ55" i="64"/>
  <c r="AC10" i="76"/>
  <c r="AC10" i="64"/>
  <c r="AJ49" i="76"/>
  <c r="AJ49" i="64"/>
  <c r="AJ48" i="62"/>
  <c r="W42" i="76"/>
  <c r="W41" i="62"/>
  <c r="W42" i="64"/>
  <c r="AC40" i="76"/>
  <c r="AC40" i="64"/>
  <c r="AC40" i="66"/>
  <c r="U54" i="76"/>
  <c r="U54" i="64"/>
  <c r="AB25" i="64"/>
  <c r="AB25" i="76"/>
  <c r="M29" i="64"/>
  <c r="M29" i="76"/>
  <c r="AA50" i="76"/>
  <c r="AA50" i="64"/>
  <c r="Y49" i="76"/>
  <c r="Y48" i="62"/>
  <c r="Y49" i="64"/>
  <c r="Q13" i="76"/>
  <c r="Q13" i="64"/>
  <c r="AA38" i="76"/>
  <c r="AA38" i="66"/>
  <c r="AA38" i="64"/>
  <c r="AC9" i="76"/>
  <c r="AC9" i="64"/>
  <c r="O52" i="76"/>
  <c r="O52" i="64"/>
  <c r="AB26" i="76"/>
  <c r="AB26" i="64"/>
  <c r="W19" i="76"/>
  <c r="W19" i="64"/>
  <c r="I9" i="76"/>
  <c r="I9" i="64"/>
  <c r="K52" i="76"/>
  <c r="K52" i="64"/>
  <c r="X10" i="76"/>
  <c r="X10" i="64"/>
  <c r="Q49" i="76"/>
  <c r="Q48" i="62"/>
  <c r="Q49" i="64"/>
  <c r="AC25" i="76"/>
  <c r="AC25" i="64"/>
  <c r="AJ13" i="76"/>
  <c r="AJ13" i="64"/>
  <c r="H29" i="76"/>
  <c r="H29" i="64"/>
  <c r="Z50" i="76"/>
  <c r="Z50" i="64"/>
  <c r="S57" i="76"/>
  <c r="S56" i="62"/>
  <c r="S57" i="64"/>
  <c r="AG48" i="62"/>
  <c r="AG49" i="64"/>
  <c r="AG49" i="76"/>
  <c r="T28" i="76"/>
  <c r="T28" i="64"/>
  <c r="T16" i="76"/>
  <c r="T65" i="82" s="1"/>
  <c r="T16" i="64"/>
  <c r="O53" i="76"/>
  <c r="O53" i="64"/>
  <c r="Z27" i="76"/>
  <c r="Z27" i="64"/>
  <c r="W38" i="76"/>
  <c r="W38" i="64"/>
  <c r="W38" i="66"/>
  <c r="AE18" i="76"/>
  <c r="AE17" i="62"/>
  <c r="AE18" i="64"/>
  <c r="N28" i="76"/>
  <c r="N28" i="64"/>
  <c r="AB42" i="76"/>
  <c r="AB41" i="62"/>
  <c r="AB42" i="64"/>
  <c r="AC26" i="76"/>
  <c r="AC26" i="64"/>
  <c r="S26" i="76"/>
  <c r="S26" i="64"/>
  <c r="AC18" i="76"/>
  <c r="AC18" i="64"/>
  <c r="AC17" i="62"/>
  <c r="F52" i="76"/>
  <c r="D52" i="62"/>
  <c r="F52" i="64"/>
  <c r="E52" i="62"/>
  <c r="AM52" i="62"/>
  <c r="AH16" i="76"/>
  <c r="AH65" i="82" s="1"/>
  <c r="AH16" i="64"/>
  <c r="N51" i="76"/>
  <c r="N51" i="64"/>
  <c r="S40" i="76"/>
  <c r="S40" i="64"/>
  <c r="S40" i="66"/>
  <c r="Q11" i="76"/>
  <c r="Q11" i="64"/>
  <c r="X54" i="76"/>
  <c r="X54" i="64"/>
  <c r="W18" i="76"/>
  <c r="W17" i="62"/>
  <c r="W18" i="64"/>
  <c r="F54" i="76"/>
  <c r="D54" i="62"/>
  <c r="AM54" i="62"/>
  <c r="E54" i="62"/>
  <c r="F54" i="64"/>
  <c r="U33" i="76"/>
  <c r="U33" i="64"/>
  <c r="I51" i="64"/>
  <c r="I51" i="76"/>
  <c r="V40" i="76"/>
  <c r="V40" i="66"/>
  <c r="V40" i="64"/>
  <c r="S53" i="76"/>
  <c r="S53" i="64"/>
  <c r="F24" i="76"/>
  <c r="AM24" i="62"/>
  <c r="F24" i="64"/>
  <c r="E24" i="62"/>
  <c r="D24" i="62"/>
  <c r="M52" i="76"/>
  <c r="M52" i="64"/>
  <c r="AH33" i="76"/>
  <c r="AH33" i="64"/>
  <c r="H13" i="76"/>
  <c r="H13" i="64"/>
  <c r="AJ42" i="76"/>
  <c r="AJ41" i="62"/>
  <c r="AJ42" i="64"/>
  <c r="AB24" i="76"/>
  <c r="AB24" i="64"/>
  <c r="E57" i="62"/>
  <c r="F57" i="76"/>
  <c r="D57" i="62"/>
  <c r="AM57" i="62"/>
  <c r="F56" i="62"/>
  <c r="F57" i="64"/>
  <c r="K10" i="76"/>
  <c r="K10" i="64"/>
  <c r="O38" i="76"/>
  <c r="O38" i="66"/>
  <c r="O38" i="64"/>
  <c r="S14" i="76"/>
  <c r="S14" i="64"/>
  <c r="AB10" i="76"/>
  <c r="AB10" i="64"/>
  <c r="X53" i="76"/>
  <c r="X53" i="64"/>
  <c r="AH11" i="76"/>
  <c r="AH11" i="64"/>
  <c r="X12" i="76"/>
  <c r="X12" i="64"/>
  <c r="AH46" i="64"/>
  <c r="AH46" i="76"/>
  <c r="K55" i="76"/>
  <c r="K55" i="64"/>
  <c r="AF26" i="76"/>
  <c r="AF26" i="64"/>
  <c r="AF15" i="76"/>
  <c r="AF15" i="64"/>
  <c r="R43" i="76"/>
  <c r="R43" i="64"/>
  <c r="AH59" i="76"/>
  <c r="AH59" i="64"/>
  <c r="M33" i="76"/>
  <c r="M33" i="64"/>
  <c r="Z25" i="76"/>
  <c r="Z25" i="64"/>
  <c r="H33" i="76"/>
  <c r="H33" i="64"/>
  <c r="U14" i="76"/>
  <c r="U14" i="64"/>
  <c r="AF11" i="76"/>
  <c r="AF11" i="64"/>
  <c r="AC53" i="76"/>
  <c r="AC53" i="64"/>
  <c r="Y14" i="76"/>
  <c r="Y14" i="64"/>
  <c r="AB37" i="76"/>
  <c r="AB37" i="66"/>
  <c r="AB37" i="64"/>
  <c r="AB36" i="62"/>
  <c r="Y26" i="76"/>
  <c r="Y26" i="64"/>
  <c r="AF8" i="64"/>
  <c r="AF8" i="76"/>
  <c r="AF7" i="62"/>
  <c r="AI11" i="76"/>
  <c r="AI11" i="64"/>
  <c r="L46" i="76"/>
  <c r="L46" i="64"/>
  <c r="AI10" i="76"/>
  <c r="AI10" i="64"/>
  <c r="L33" i="76"/>
  <c r="L33" i="64"/>
  <c r="Q42" i="76"/>
  <c r="Q41" i="62"/>
  <c r="Q42" i="64"/>
  <c r="AE28" i="64"/>
  <c r="AE28" i="76"/>
  <c r="U10" i="76"/>
  <c r="U10" i="64"/>
  <c r="W46" i="76"/>
  <c r="W46" i="64"/>
  <c r="W23" i="76"/>
  <c r="W22" i="62"/>
  <c r="W21" i="62" s="1"/>
  <c r="W23" i="64"/>
  <c r="Y59" i="64"/>
  <c r="Y59" i="76"/>
  <c r="AG19" i="64"/>
  <c r="AG19" i="76"/>
  <c r="AE45" i="76"/>
  <c r="AE45" i="64"/>
  <c r="AE44" i="62"/>
  <c r="AJ22" i="62"/>
  <c r="AJ21" i="62" s="1"/>
  <c r="AJ23" i="64"/>
  <c r="AJ23" i="76"/>
  <c r="AF43" i="76"/>
  <c r="AF43" i="64"/>
  <c r="V33" i="76"/>
  <c r="V33" i="64"/>
  <c r="L11" i="76"/>
  <c r="L11" i="64"/>
  <c r="L42" i="76"/>
  <c r="L42" i="64"/>
  <c r="L41" i="62"/>
  <c r="N42" i="76"/>
  <c r="N42" i="64"/>
  <c r="N41" i="62"/>
  <c r="S16" i="76"/>
  <c r="S65" i="82" s="1"/>
  <c r="S16" i="64"/>
  <c r="Z38" i="64"/>
  <c r="Z38" i="76"/>
  <c r="Z38" i="66"/>
  <c r="AC55" i="76"/>
  <c r="AC55" i="64"/>
  <c r="AB54" i="76"/>
  <c r="AB54" i="64"/>
  <c r="X42" i="76"/>
  <c r="X42" i="64"/>
  <c r="X41" i="62"/>
  <c r="AI20" i="64"/>
  <c r="AI20" i="76"/>
  <c r="AD46" i="64"/>
  <c r="AD46" i="76"/>
  <c r="AD14" i="76"/>
  <c r="AD14" i="64"/>
  <c r="Z23" i="76"/>
  <c r="Z23" i="64"/>
  <c r="Z22" i="62"/>
  <c r="Z21" i="62" s="1"/>
  <c r="K25" i="76"/>
  <c r="K25" i="64"/>
  <c r="H23" i="76"/>
  <c r="H23" i="64"/>
  <c r="H22" i="62"/>
  <c r="H21" i="62" s="1"/>
  <c r="AI38" i="76"/>
  <c r="AI38" i="66"/>
  <c r="AI38" i="64"/>
  <c r="AE38" i="76"/>
  <c r="AE38" i="64"/>
  <c r="AE38" i="66"/>
  <c r="W27" i="76"/>
  <c r="W27" i="64"/>
  <c r="AG20" i="76"/>
  <c r="AG20" i="64"/>
  <c r="AG59" i="76"/>
  <c r="AG59" i="64"/>
  <c r="Z26" i="76"/>
  <c r="Z26" i="64"/>
  <c r="W50" i="76"/>
  <c r="W50" i="64"/>
  <c r="O26" i="76"/>
  <c r="O26" i="64"/>
  <c r="M9" i="76"/>
  <c r="M9" i="64"/>
  <c r="AH38" i="76"/>
  <c r="AH38" i="66"/>
  <c r="AH38" i="64"/>
  <c r="AE59" i="76"/>
  <c r="AE59" i="64"/>
  <c r="O33" i="76"/>
  <c r="O33" i="64"/>
  <c r="P51" i="76"/>
  <c r="P51" i="64"/>
  <c r="AA51" i="76"/>
  <c r="AA51" i="64"/>
  <c r="W59" i="76"/>
  <c r="W59" i="64"/>
  <c r="AD20" i="76"/>
  <c r="AD20" i="64"/>
  <c r="Y42" i="76"/>
  <c r="Y42" i="64"/>
  <c r="Y41" i="62"/>
  <c r="AJ39" i="76"/>
  <c r="AJ39" i="64"/>
  <c r="AJ39" i="66"/>
  <c r="K44" i="62"/>
  <c r="K45" i="76"/>
  <c r="K45" i="64"/>
  <c r="AJ33" i="64"/>
  <c r="AJ33" i="76"/>
  <c r="U12" i="76"/>
  <c r="U12" i="64"/>
  <c r="S54" i="76"/>
  <c r="S54" i="64"/>
  <c r="AJ37" i="76"/>
  <c r="AJ37" i="66"/>
  <c r="AJ37" i="64"/>
  <c r="AJ36" i="62"/>
  <c r="AJ52" i="76"/>
  <c r="AJ52" i="64"/>
  <c r="P8" i="76"/>
  <c r="P7" i="62"/>
  <c r="P8" i="64"/>
  <c r="N26" i="76"/>
  <c r="N26" i="64"/>
  <c r="M15" i="76"/>
  <c r="M15" i="64"/>
  <c r="V46" i="76"/>
  <c r="V46" i="64"/>
  <c r="S45" i="76"/>
  <c r="S44" i="62"/>
  <c r="S45" i="64"/>
  <c r="L19" i="76"/>
  <c r="L19" i="64"/>
  <c r="AB14" i="76"/>
  <c r="AB14" i="64"/>
  <c r="P52" i="76"/>
  <c r="P52" i="64"/>
  <c r="AE8" i="76"/>
  <c r="AE8" i="64"/>
  <c r="AE7" i="62"/>
  <c r="AJ43" i="76"/>
  <c r="AJ43" i="64"/>
  <c r="U53" i="64"/>
  <c r="U53" i="76"/>
  <c r="AH55" i="76"/>
  <c r="AH55" i="64"/>
  <c r="K9" i="76"/>
  <c r="K9" i="64"/>
  <c r="AE26" i="76"/>
  <c r="AE26" i="64"/>
  <c r="T14" i="64"/>
  <c r="T14" i="76"/>
  <c r="Y52" i="76"/>
  <c r="Y52" i="64"/>
  <c r="H10" i="76"/>
  <c r="H10" i="64"/>
  <c r="AJ9" i="76"/>
  <c r="AJ9" i="64"/>
  <c r="W12" i="76"/>
  <c r="W12" i="64"/>
  <c r="Y37" i="76"/>
  <c r="Y36" i="62"/>
  <c r="Y37" i="64"/>
  <c r="Y37" i="66"/>
  <c r="H53" i="76"/>
  <c r="H53" i="64"/>
  <c r="AH49" i="76"/>
  <c r="AH48" i="62"/>
  <c r="AH49" i="64"/>
  <c r="AD51" i="76"/>
  <c r="AD51" i="64"/>
  <c r="Z14" i="76"/>
  <c r="Z14" i="64"/>
  <c r="S49" i="76"/>
  <c r="S48" i="62"/>
  <c r="S49" i="64"/>
  <c r="AI58" i="76"/>
  <c r="AI58" i="64"/>
  <c r="Q39" i="76"/>
  <c r="Q39" i="66"/>
  <c r="Q39" i="64"/>
  <c r="AI18" i="76"/>
  <c r="AI17" i="62"/>
  <c r="AI18" i="64"/>
  <c r="AD19" i="76"/>
  <c r="AD19" i="64"/>
  <c r="N13" i="64"/>
  <c r="N13" i="76"/>
  <c r="K16" i="76"/>
  <c r="K65" i="82" s="1"/>
  <c r="K16" i="64"/>
  <c r="AD16" i="76"/>
  <c r="AD65" i="82" s="1"/>
  <c r="AD16" i="64"/>
  <c r="H58" i="76"/>
  <c r="H58" i="64"/>
  <c r="P54" i="76"/>
  <c r="P54" i="64"/>
  <c r="AJ45" i="76"/>
  <c r="AJ44" i="62"/>
  <c r="AJ45" i="64"/>
  <c r="AH9" i="64"/>
  <c r="AH9" i="76"/>
  <c r="AD58" i="76"/>
  <c r="AD58" i="64"/>
  <c r="F50" i="76"/>
  <c r="D50" i="62"/>
  <c r="F50" i="64"/>
  <c r="E50" i="62"/>
  <c r="AM50" i="62"/>
  <c r="J26" i="76"/>
  <c r="J26" i="64"/>
  <c r="P53" i="76"/>
  <c r="P53" i="64"/>
  <c r="M59" i="76"/>
  <c r="M59" i="64"/>
  <c r="Z33" i="76"/>
  <c r="Z33" i="64"/>
  <c r="J10" i="76"/>
  <c r="J10" i="64"/>
  <c r="AC43" i="76"/>
  <c r="AC43" i="64"/>
  <c r="AF51" i="76"/>
  <c r="AF51" i="64"/>
  <c r="AJ20" i="76"/>
  <c r="AJ20" i="64"/>
  <c r="I53" i="76"/>
  <c r="I53" i="64"/>
  <c r="AD11" i="76"/>
  <c r="AD11" i="64"/>
  <c r="Y39" i="76"/>
  <c r="Y39" i="66"/>
  <c r="Y39" i="64"/>
  <c r="AF13" i="76"/>
  <c r="AF13" i="64"/>
  <c r="U15" i="76"/>
  <c r="U15" i="64"/>
  <c r="AA16" i="76"/>
  <c r="AA65" i="82" s="1"/>
  <c r="AA16" i="64"/>
  <c r="AI54" i="76"/>
  <c r="AI54" i="64"/>
  <c r="I19" i="76"/>
  <c r="I19" i="64"/>
  <c r="U27" i="76"/>
  <c r="U27" i="64"/>
  <c r="P33" i="76"/>
  <c r="P33" i="64"/>
  <c r="AH14" i="76"/>
  <c r="AH14" i="64"/>
  <c r="P50" i="76"/>
  <c r="P50" i="64"/>
  <c r="AG43" i="76"/>
  <c r="AG43" i="64"/>
  <c r="AA18" i="76"/>
  <c r="AA18" i="64"/>
  <c r="AA17" i="62"/>
  <c r="F40" i="76"/>
  <c r="E40" i="62"/>
  <c r="D40" i="65" s="1"/>
  <c r="E40" i="65" s="1"/>
  <c r="AM40" i="62"/>
  <c r="F40" i="66"/>
  <c r="F40" i="64"/>
  <c r="D40" i="62"/>
  <c r="V49" i="76"/>
  <c r="V49" i="64"/>
  <c r="V48" i="62"/>
  <c r="I13" i="76"/>
  <c r="I13" i="64"/>
  <c r="AF24" i="76"/>
  <c r="AF24" i="64"/>
  <c r="AI37" i="76"/>
  <c r="AI37" i="66"/>
  <c r="AI36" i="62"/>
  <c r="AI37" i="64"/>
  <c r="X37" i="76"/>
  <c r="X36" i="62"/>
  <c r="X37" i="66"/>
  <c r="X37" i="64"/>
  <c r="J39" i="76"/>
  <c r="J39" i="64"/>
  <c r="J39" i="66"/>
  <c r="AB55" i="76"/>
  <c r="AB55" i="64"/>
  <c r="O42" i="76"/>
  <c r="O42" i="64"/>
  <c r="O41" i="62"/>
  <c r="AE33" i="76"/>
  <c r="AE33" i="64"/>
  <c r="T51" i="64"/>
  <c r="T51" i="76"/>
  <c r="N49" i="76"/>
  <c r="N49" i="64"/>
  <c r="N48" i="62"/>
  <c r="Y8" i="76"/>
  <c r="Y7" i="62"/>
  <c r="Y8" i="64"/>
  <c r="S50" i="76"/>
  <c r="S50" i="64"/>
  <c r="V54" i="76"/>
  <c r="V54" i="64"/>
  <c r="R33" i="76"/>
  <c r="R33" i="64"/>
  <c r="J52" i="76"/>
  <c r="J52" i="64"/>
  <c r="H54" i="76"/>
  <c r="H54" i="64"/>
  <c r="W25" i="76"/>
  <c r="W25" i="64"/>
  <c r="Y43" i="76"/>
  <c r="Y43" i="64"/>
  <c r="N59" i="76"/>
  <c r="N59" i="64"/>
  <c r="X43" i="64"/>
  <c r="X43" i="76"/>
  <c r="S20" i="76"/>
  <c r="S20" i="64"/>
  <c r="AA20" i="76"/>
  <c r="AA20" i="64"/>
  <c r="K23" i="76"/>
  <c r="K23" i="64"/>
  <c r="K22" i="62"/>
  <c r="Z16" i="76"/>
  <c r="Z65" i="82" s="1"/>
  <c r="Z16" i="64"/>
  <c r="F58" i="76"/>
  <c r="AM58" i="62"/>
  <c r="D58" i="62"/>
  <c r="E58" i="62"/>
  <c r="F58" i="64"/>
  <c r="R50" i="76"/>
  <c r="R50" i="64"/>
  <c r="AA57" i="76"/>
  <c r="AA57" i="64"/>
  <c r="AA56" i="62"/>
  <c r="U46" i="64"/>
  <c r="U46" i="76"/>
  <c r="X15" i="76"/>
  <c r="X15" i="64"/>
  <c r="H45" i="76"/>
  <c r="H45" i="64"/>
  <c r="H44" i="62"/>
  <c r="O46" i="64"/>
  <c r="O46" i="76"/>
  <c r="AC57" i="76"/>
  <c r="AC56" i="62"/>
  <c r="AC57" i="64"/>
  <c r="T19" i="76"/>
  <c r="T19" i="64"/>
  <c r="AH27" i="76"/>
  <c r="AH27" i="64"/>
  <c r="AI27" i="76"/>
  <c r="AI27" i="64"/>
  <c r="Z54" i="64"/>
  <c r="Z54" i="76"/>
  <c r="AA10" i="76"/>
  <c r="AA10" i="64"/>
  <c r="AG52" i="76"/>
  <c r="AG52" i="64"/>
  <c r="Y20" i="64"/>
  <c r="Y20" i="76"/>
  <c r="S29" i="76"/>
  <c r="S29" i="64"/>
  <c r="AB19" i="76"/>
  <c r="AB19" i="64"/>
  <c r="J19" i="76"/>
  <c r="J19" i="64"/>
  <c r="L38" i="76"/>
  <c r="L38" i="66"/>
  <c r="L38" i="64"/>
  <c r="Q14" i="76"/>
  <c r="Q14" i="64"/>
  <c r="N14" i="76"/>
  <c r="N14" i="64"/>
  <c r="M42" i="76"/>
  <c r="M41" i="62"/>
  <c r="M42" i="64"/>
  <c r="AJ10" i="76"/>
  <c r="AJ10" i="64"/>
  <c r="AB13" i="76"/>
  <c r="AB13" i="64"/>
  <c r="AI50" i="76"/>
  <c r="AI50" i="64"/>
  <c r="Q38" i="76"/>
  <c r="Q38" i="64"/>
  <c r="Q38" i="66"/>
  <c r="T20" i="76"/>
  <c r="T20" i="64"/>
  <c r="R59" i="76"/>
  <c r="R59" i="64"/>
  <c r="V58" i="76"/>
  <c r="V58" i="64"/>
  <c r="L28" i="76"/>
  <c r="L28" i="64"/>
  <c r="M25" i="76"/>
  <c r="M25" i="64"/>
  <c r="AF33" i="76"/>
  <c r="AF33" i="64"/>
  <c r="AC24" i="76"/>
  <c r="AC24" i="64"/>
  <c r="O16" i="76"/>
  <c r="O65" i="82" s="1"/>
  <c r="O16" i="64"/>
  <c r="AF12" i="76"/>
  <c r="AF12" i="64"/>
  <c r="P10" i="76"/>
  <c r="P10" i="64"/>
  <c r="AF42" i="76"/>
  <c r="AF41" i="62"/>
  <c r="AF42" i="64"/>
  <c r="V26" i="76"/>
  <c r="V26" i="64"/>
  <c r="F46" i="76"/>
  <c r="AM46" i="62"/>
  <c r="E46" i="62"/>
  <c r="D46" i="65" s="1"/>
  <c r="E46" i="65" s="1"/>
  <c r="F46" i="64"/>
  <c r="D46" i="62"/>
  <c r="AC16" i="76"/>
  <c r="AC65" i="82" s="1"/>
  <c r="AC16" i="64"/>
  <c r="S52" i="76"/>
  <c r="S52" i="64"/>
  <c r="AI12" i="76"/>
  <c r="AI12" i="64"/>
  <c r="V19" i="76"/>
  <c r="V19" i="64"/>
  <c r="AA33" i="76"/>
  <c r="AA33" i="64"/>
  <c r="K24" i="76"/>
  <c r="K24" i="64"/>
  <c r="T42" i="64"/>
  <c r="T42" i="76"/>
  <c r="T41" i="62"/>
  <c r="AH39" i="76"/>
  <c r="AH39" i="64"/>
  <c r="AH39" i="66"/>
  <c r="AG10" i="64"/>
  <c r="AG10" i="76"/>
  <c r="AF18" i="64"/>
  <c r="AF18" i="76"/>
  <c r="AF17" i="62"/>
  <c r="AE46" i="76"/>
  <c r="AE46" i="64"/>
  <c r="Q26" i="76"/>
  <c r="Q26" i="64"/>
  <c r="M26" i="76"/>
  <c r="M26" i="64"/>
  <c r="AF39" i="76"/>
  <c r="AF39" i="66"/>
  <c r="AF39" i="64"/>
  <c r="L14" i="64"/>
  <c r="L14" i="76"/>
  <c r="T55" i="76"/>
  <c r="T55" i="64"/>
  <c r="X14" i="76"/>
  <c r="X14" i="64"/>
  <c r="J40" i="76"/>
  <c r="J40" i="64"/>
  <c r="J40" i="66"/>
  <c r="X55" i="76"/>
  <c r="X55" i="64"/>
  <c r="K12" i="76"/>
  <c r="K12" i="64"/>
  <c r="AG50" i="76"/>
  <c r="AG50" i="64"/>
  <c r="AC29" i="76"/>
  <c r="AC29" i="64"/>
  <c r="L37" i="66"/>
  <c r="L37" i="76"/>
  <c r="L37" i="64"/>
  <c r="L36" i="62"/>
  <c r="P23" i="76"/>
  <c r="P23" i="64"/>
  <c r="P22" i="62"/>
  <c r="P21" i="62" s="1"/>
  <c r="R8" i="76"/>
  <c r="R8" i="64"/>
  <c r="R7" i="62"/>
  <c r="AB27" i="76"/>
  <c r="AB27" i="64"/>
  <c r="J46" i="76"/>
  <c r="J46" i="64"/>
  <c r="V28" i="76"/>
  <c r="V28" i="64"/>
  <c r="Z59" i="76"/>
  <c r="Z59" i="64"/>
  <c r="AI29" i="76"/>
  <c r="AI29" i="64"/>
  <c r="V59" i="76"/>
  <c r="V59" i="64"/>
  <c r="J38" i="76"/>
  <c r="J38" i="66"/>
  <c r="J38" i="64"/>
  <c r="K29" i="76"/>
  <c r="K29" i="64"/>
  <c r="AC54" i="64"/>
  <c r="AC54" i="76"/>
  <c r="AH42" i="76"/>
  <c r="AH42" i="64"/>
  <c r="AH41" i="62"/>
  <c r="J23" i="76"/>
  <c r="J23" i="64"/>
  <c r="J22" i="62"/>
  <c r="J21" i="62" s="1"/>
  <c r="AB28" i="76"/>
  <c r="AB28" i="64"/>
  <c r="F28" i="76"/>
  <c r="AM28" i="62"/>
  <c r="F28" i="64"/>
  <c r="D28" i="62"/>
  <c r="E28" i="62"/>
  <c r="U22" i="62"/>
  <c r="U21" i="62" s="1"/>
  <c r="U23" i="64"/>
  <c r="U23" i="76"/>
  <c r="AD55" i="76"/>
  <c r="AD55" i="64"/>
  <c r="AI23" i="76"/>
  <c r="AI22" i="62"/>
  <c r="AI21" i="62" s="1"/>
  <c r="AI23" i="64"/>
  <c r="AC28" i="64"/>
  <c r="AC28" i="76"/>
  <c r="P55" i="64"/>
  <c r="P55" i="76"/>
  <c r="W55" i="76"/>
  <c r="W55" i="64"/>
  <c r="P25" i="76"/>
  <c r="P25" i="64"/>
  <c r="W28" i="76"/>
  <c r="W28" i="64"/>
  <c r="Z43" i="64"/>
  <c r="Z43" i="76"/>
  <c r="AD25" i="76"/>
  <c r="AD25" i="64"/>
  <c r="K59" i="76"/>
  <c r="K59" i="64"/>
  <c r="O9" i="76"/>
  <c r="O9" i="64"/>
  <c r="AF37" i="76"/>
  <c r="AF37" i="64"/>
  <c r="AF36" i="62"/>
  <c r="AF37" i="66"/>
  <c r="H24" i="76"/>
  <c r="H24" i="64"/>
  <c r="AD38" i="76"/>
  <c r="AD38" i="64"/>
  <c r="AD38" i="66"/>
  <c r="Y24" i="76"/>
  <c r="Y24" i="64"/>
  <c r="AG45" i="64"/>
  <c r="AG45" i="76"/>
  <c r="AG44" i="62"/>
  <c r="AG23" i="76"/>
  <c r="AG23" i="64"/>
  <c r="AG22" i="62"/>
  <c r="AG21" i="62" s="1"/>
  <c r="Z46" i="76"/>
  <c r="Z46" i="64"/>
  <c r="J25" i="76"/>
  <c r="J25" i="64"/>
  <c r="N27" i="76"/>
  <c r="N27" i="64"/>
  <c r="R24" i="76"/>
  <c r="R24" i="64"/>
  <c r="O58" i="76"/>
  <c r="O58" i="64"/>
  <c r="I37" i="76"/>
  <c r="I36" i="62"/>
  <c r="I37" i="66"/>
  <c r="I37" i="64"/>
  <c r="K51" i="64"/>
  <c r="K51" i="76"/>
  <c r="T57" i="76"/>
  <c r="T57" i="64"/>
  <c r="T56" i="62"/>
  <c r="S13" i="76"/>
  <c r="S13" i="64"/>
  <c r="J55" i="76"/>
  <c r="J55" i="64"/>
  <c r="K28" i="76"/>
  <c r="K28" i="64"/>
  <c r="M39" i="76"/>
  <c r="M39" i="66"/>
  <c r="M39" i="64"/>
  <c r="AE43" i="76"/>
  <c r="AE43" i="64"/>
  <c r="J12" i="76"/>
  <c r="J12" i="64"/>
  <c r="H25" i="76"/>
  <c r="H25" i="64"/>
  <c r="AC51" i="76"/>
  <c r="AC51" i="64"/>
  <c r="M46" i="76"/>
  <c r="M46" i="64"/>
  <c r="AA24" i="76"/>
  <c r="AA24" i="64"/>
  <c r="L52" i="76"/>
  <c r="L52" i="64"/>
  <c r="X58" i="76"/>
  <c r="X58" i="64"/>
  <c r="H52" i="76"/>
  <c r="H52" i="64"/>
  <c r="R10" i="76"/>
  <c r="R10" i="64"/>
  <c r="AF55" i="76"/>
  <c r="AF55" i="64"/>
  <c r="AJ59" i="76"/>
  <c r="AJ59" i="64"/>
  <c r="U24" i="76"/>
  <c r="U24" i="64"/>
  <c r="V43" i="76"/>
  <c r="V43" i="64"/>
  <c r="J59" i="76"/>
  <c r="J59" i="64"/>
  <c r="AI52" i="76"/>
  <c r="AI52" i="64"/>
  <c r="F42" i="76"/>
  <c r="D42" i="62"/>
  <c r="F41" i="62"/>
  <c r="F42" i="64"/>
  <c r="AM42" i="62"/>
  <c r="E42" i="62"/>
  <c r="D42" i="65" s="1"/>
  <c r="E42" i="65" s="1"/>
  <c r="AB52" i="76"/>
  <c r="AB52" i="64"/>
  <c r="AE19" i="76"/>
  <c r="AE19" i="64"/>
  <c r="F8" i="76"/>
  <c r="E8" i="62"/>
  <c r="F8" i="64"/>
  <c r="AM8" i="62"/>
  <c r="F7" i="62"/>
  <c r="D8" i="62"/>
  <c r="P37" i="76"/>
  <c r="P37" i="64"/>
  <c r="P37" i="66"/>
  <c r="P36" i="62"/>
  <c r="L43" i="76"/>
  <c r="L43" i="64"/>
  <c r="L18" i="76"/>
  <c r="L18" i="64"/>
  <c r="L17" i="62"/>
  <c r="K53" i="76"/>
  <c r="K53" i="64"/>
  <c r="V15" i="76"/>
  <c r="V15" i="64"/>
  <c r="S37" i="76"/>
  <c r="S37" i="64"/>
  <c r="S36" i="62"/>
  <c r="S37" i="66"/>
  <c r="U38" i="76"/>
  <c r="U38" i="64"/>
  <c r="U38" i="66"/>
  <c r="P24" i="76"/>
  <c r="P24" i="64"/>
  <c r="M11" i="64"/>
  <c r="M11" i="76"/>
  <c r="L29" i="76"/>
  <c r="L29" i="64"/>
  <c r="T29" i="76"/>
  <c r="T29" i="64"/>
  <c r="V24" i="76"/>
  <c r="V24" i="64"/>
  <c r="T24" i="76"/>
  <c r="T24" i="64"/>
  <c r="X19" i="76"/>
  <c r="X19" i="64"/>
  <c r="Z51" i="76"/>
  <c r="Z51" i="64"/>
  <c r="AJ16" i="76"/>
  <c r="AJ65" i="82" s="1"/>
  <c r="AJ16" i="64"/>
  <c r="V51" i="76"/>
  <c r="V51" i="64"/>
  <c r="Y45" i="76"/>
  <c r="Y44" i="62"/>
  <c r="Y45" i="64"/>
  <c r="R53" i="76"/>
  <c r="R53" i="64"/>
  <c r="H16" i="76"/>
  <c r="H65" i="82" s="1"/>
  <c r="H16" i="64"/>
  <c r="Q9" i="76"/>
  <c r="Q9" i="64"/>
  <c r="Y50" i="76"/>
  <c r="Y50" i="64"/>
  <c r="AB20" i="76"/>
  <c r="AB20" i="64"/>
  <c r="N11" i="76"/>
  <c r="N11" i="64"/>
  <c r="AH12" i="76"/>
  <c r="AH12" i="64"/>
  <c r="O11" i="76"/>
  <c r="O11" i="64"/>
  <c r="S25" i="64"/>
  <c r="S25" i="76"/>
  <c r="AA40" i="76"/>
  <c r="AA40" i="66"/>
  <c r="AA40" i="64"/>
  <c r="V53" i="76"/>
  <c r="V53" i="64"/>
  <c r="AC23" i="76"/>
  <c r="AC22" i="62"/>
  <c r="AC21" i="62" s="1"/>
  <c r="AC23" i="64"/>
  <c r="K42" i="76"/>
  <c r="K41" i="62"/>
  <c r="K42" i="64"/>
  <c r="I42" i="64"/>
  <c r="I42" i="76"/>
  <c r="I41" i="62"/>
  <c r="R19" i="76"/>
  <c r="R19" i="64"/>
  <c r="K39" i="76"/>
  <c r="K39" i="66"/>
  <c r="K39" i="64"/>
  <c r="AI13" i="76"/>
  <c r="AI13" i="64"/>
  <c r="AF25" i="76"/>
  <c r="AF25" i="64"/>
  <c r="L51" i="76"/>
  <c r="L51" i="64"/>
  <c r="S28" i="76"/>
  <c r="S28" i="64"/>
  <c r="L27" i="76"/>
  <c r="L27" i="64"/>
  <c r="S51" i="76"/>
  <c r="S51" i="64"/>
  <c r="P27" i="76"/>
  <c r="P27" i="64"/>
  <c r="AF14" i="76"/>
  <c r="AF14" i="64"/>
  <c r="T12" i="76"/>
  <c r="T12" i="64"/>
  <c r="AC38" i="76"/>
  <c r="AC38" i="66"/>
  <c r="AC38" i="64"/>
  <c r="X26" i="76"/>
  <c r="X26" i="64"/>
  <c r="Q55" i="76"/>
  <c r="Q55" i="64"/>
  <c r="AB40" i="76"/>
  <c r="AB40" i="66"/>
  <c r="AB40" i="64"/>
  <c r="H9" i="76"/>
  <c r="H9" i="64"/>
  <c r="H7" i="62"/>
  <c r="AC27" i="76"/>
  <c r="AC27" i="64"/>
  <c r="AD52" i="76"/>
  <c r="AD52" i="64"/>
  <c r="X16" i="76"/>
  <c r="X65" i="82" s="1"/>
  <c r="X16" i="64"/>
  <c r="U13" i="76"/>
  <c r="U13" i="64"/>
  <c r="AI45" i="76"/>
  <c r="AI45" i="64"/>
  <c r="AI44" i="62"/>
  <c r="F26" i="76"/>
  <c r="E26" i="62"/>
  <c r="AM26" i="62"/>
  <c r="F26" i="64"/>
  <c r="D26" i="62"/>
  <c r="AA55" i="76"/>
  <c r="AA55" i="64"/>
  <c r="AC49" i="76"/>
  <c r="AC48" i="62"/>
  <c r="AC49" i="64"/>
  <c r="L23" i="76"/>
  <c r="L22" i="62"/>
  <c r="L21" i="62" s="1"/>
  <c r="L23" i="64"/>
  <c r="L58" i="76"/>
  <c r="L58" i="64"/>
  <c r="H28" i="76"/>
  <c r="H28" i="64"/>
  <c r="Q19" i="76"/>
  <c r="Q19" i="64"/>
  <c r="O23" i="76"/>
  <c r="O23" i="64"/>
  <c r="O22" i="62"/>
  <c r="O21" i="62" s="1"/>
  <c r="AH53" i="76"/>
  <c r="AH53" i="64"/>
  <c r="I45" i="76"/>
  <c r="I45" i="64"/>
  <c r="I44" i="62"/>
  <c r="S43" i="76"/>
  <c r="S43" i="64"/>
  <c r="J37" i="76"/>
  <c r="J37" i="64"/>
  <c r="J37" i="66"/>
  <c r="J36" i="62"/>
  <c r="V27" i="76"/>
  <c r="V27" i="64"/>
  <c r="R39" i="66"/>
  <c r="R39" i="64"/>
  <c r="R39" i="76"/>
  <c r="T33" i="76"/>
  <c r="T33" i="64"/>
  <c r="AH51" i="76"/>
  <c r="AH51" i="64"/>
  <c r="AJ50" i="76"/>
  <c r="AJ50" i="64"/>
  <c r="H26" i="76"/>
  <c r="H26" i="64"/>
  <c r="V50" i="76"/>
  <c r="V50" i="64"/>
  <c r="V8" i="76"/>
  <c r="V7" i="62"/>
  <c r="V8" i="64"/>
  <c r="Y15" i="76"/>
  <c r="Y15" i="64"/>
  <c r="X50" i="76"/>
  <c r="X50" i="64"/>
  <c r="R58" i="76"/>
  <c r="R58" i="64"/>
  <c r="AE37" i="76"/>
  <c r="AE36" i="62"/>
  <c r="AE37" i="64"/>
  <c r="AE37" i="66"/>
  <c r="L10" i="76"/>
  <c r="L10" i="64"/>
  <c r="O57" i="76"/>
  <c r="O56" i="62"/>
  <c r="O57" i="64"/>
  <c r="P11" i="76"/>
  <c r="P11" i="64"/>
  <c r="AJ53" i="76"/>
  <c r="AJ53" i="64"/>
  <c r="Z24" i="76"/>
  <c r="Z24" i="64"/>
  <c r="O45" i="76"/>
  <c r="O44" i="62"/>
  <c r="O45" i="64"/>
  <c r="Z52" i="76"/>
  <c r="Z52" i="64"/>
  <c r="P20" i="76"/>
  <c r="P20" i="64"/>
  <c r="V55" i="76"/>
  <c r="V55" i="64"/>
  <c r="W11" i="76"/>
  <c r="W11" i="64"/>
  <c r="W26" i="76"/>
  <c r="W26" i="64"/>
  <c r="T23" i="76"/>
  <c r="T22" i="62"/>
  <c r="T21" i="62" s="1"/>
  <c r="T23" i="64"/>
  <c r="V9" i="76"/>
  <c r="V9" i="64"/>
  <c r="Z20" i="76"/>
  <c r="Z20" i="64"/>
  <c r="P19" i="76"/>
  <c r="P19" i="64"/>
  <c r="AA37" i="76"/>
  <c r="AA36" i="62"/>
  <c r="AA37" i="64"/>
  <c r="AA37" i="66"/>
  <c r="Q43" i="76"/>
  <c r="Q43" i="64"/>
  <c r="U55" i="76"/>
  <c r="U55" i="64"/>
  <c r="AG26" i="76"/>
  <c r="AG26" i="64"/>
  <c r="H12" i="76"/>
  <c r="H12" i="64"/>
  <c r="F14" i="76"/>
  <c r="D14" i="62"/>
  <c r="F14" i="64"/>
  <c r="AM14" i="62"/>
  <c r="E14" i="62"/>
  <c r="AG14" i="64"/>
  <c r="AG14" i="76"/>
  <c r="D49" i="62"/>
  <c r="E49" i="62"/>
  <c r="F49" i="76"/>
  <c r="F49" i="64"/>
  <c r="F48" i="62"/>
  <c r="AM49" i="62"/>
  <c r="R18" i="76"/>
  <c r="R17" i="62"/>
  <c r="R18" i="64"/>
  <c r="AJ15" i="76"/>
  <c r="AJ15" i="64"/>
  <c r="AJ54" i="76"/>
  <c r="AJ54" i="64"/>
  <c r="U29" i="76"/>
  <c r="U29" i="64"/>
  <c r="J28" i="76"/>
  <c r="J28" i="64"/>
  <c r="AC11" i="76"/>
  <c r="AC11" i="64"/>
  <c r="W51" i="76"/>
  <c r="W51" i="64"/>
  <c r="F59" i="76"/>
  <c r="D59" i="62"/>
  <c r="E59" i="62"/>
  <c r="F59" i="64"/>
  <c r="AM59" i="62"/>
  <c r="Q18" i="76"/>
  <c r="Q18" i="64"/>
  <c r="Q17" i="62"/>
  <c r="AC13" i="64"/>
  <c r="AC13" i="76"/>
  <c r="X33" i="76"/>
  <c r="X33" i="64"/>
  <c r="I59" i="76"/>
  <c r="I59" i="64"/>
  <c r="AC45" i="76"/>
  <c r="AC45" i="64"/>
  <c r="AC44" i="62"/>
  <c r="U52" i="76"/>
  <c r="U52" i="64"/>
  <c r="T39" i="76"/>
  <c r="T39" i="66"/>
  <c r="T39" i="64"/>
  <c r="X8" i="76"/>
  <c r="X8" i="64"/>
  <c r="X7" i="62"/>
  <c r="N12" i="76"/>
  <c r="N12" i="64"/>
  <c r="AI24" i="76"/>
  <c r="AI24" i="64"/>
  <c r="AD12" i="76"/>
  <c r="AD12" i="64"/>
  <c r="U40" i="76"/>
  <c r="U40" i="64"/>
  <c r="U40" i="66"/>
  <c r="I33" i="76"/>
  <c r="I33" i="64"/>
  <c r="L57" i="76"/>
  <c r="L56" i="62"/>
  <c r="L57" i="64"/>
  <c r="T54" i="76"/>
  <c r="T54" i="64"/>
  <c r="Q25" i="76"/>
  <c r="Q25" i="64"/>
  <c r="H42" i="76"/>
  <c r="H42" i="64"/>
  <c r="H41" i="62"/>
  <c r="F19" i="76"/>
  <c r="E19" i="62"/>
  <c r="AM19" i="62"/>
  <c r="F19" i="64"/>
  <c r="D19" i="62"/>
  <c r="M53" i="76"/>
  <c r="M53" i="64"/>
  <c r="AG46" i="64"/>
  <c r="AG46" i="76"/>
  <c r="T8" i="64"/>
  <c r="T8" i="76"/>
  <c r="T7" i="62"/>
  <c r="X40" i="76"/>
  <c r="X40" i="64"/>
  <c r="X40" i="66"/>
  <c r="P26" i="76"/>
  <c r="P26" i="64"/>
  <c r="R11" i="76"/>
  <c r="R11" i="64"/>
  <c r="K58" i="76"/>
  <c r="K58" i="64"/>
  <c r="Q24" i="76"/>
  <c r="Q24" i="64"/>
  <c r="K54" i="76"/>
  <c r="K54" i="64"/>
  <c r="R45" i="76"/>
  <c r="R45" i="64"/>
  <c r="R44" i="62"/>
  <c r="AF28" i="76"/>
  <c r="AF28" i="64"/>
  <c r="T38" i="76"/>
  <c r="T38" i="64"/>
  <c r="T38" i="66"/>
  <c r="AA28" i="76"/>
  <c r="AA28" i="64"/>
  <c r="AH10" i="76"/>
  <c r="AH10" i="64"/>
  <c r="F37" i="76"/>
  <c r="F37" i="66"/>
  <c r="D37" i="62"/>
  <c r="F37" i="64"/>
  <c r="AM37" i="62"/>
  <c r="F36" i="62"/>
  <c r="E37" i="62"/>
  <c r="D37" i="65" s="1"/>
  <c r="E37" i="65" s="1"/>
  <c r="AC12" i="76"/>
  <c r="AC12" i="64"/>
  <c r="AA13" i="76"/>
  <c r="AA13" i="64"/>
  <c r="I52" i="76"/>
  <c r="I52" i="64"/>
  <c r="AH29" i="76"/>
  <c r="AH29" i="64"/>
  <c r="AA45" i="76"/>
  <c r="AA44" i="62"/>
  <c r="AA45" i="64"/>
  <c r="Y13" i="76"/>
  <c r="Y13" i="64"/>
  <c r="F23" i="76"/>
  <c r="F23" i="64"/>
  <c r="AM23" i="62"/>
  <c r="F22" i="62"/>
  <c r="F21" i="62" s="1"/>
  <c r="D23" i="62"/>
  <c r="E23" i="62"/>
  <c r="AI59" i="76"/>
  <c r="AI59" i="64"/>
  <c r="AC46" i="76"/>
  <c r="AC46" i="64"/>
  <c r="N54" i="76"/>
  <c r="N54" i="64"/>
  <c r="AA8" i="76"/>
  <c r="AA7" i="62"/>
  <c r="AA8" i="64"/>
  <c r="AC19" i="76"/>
  <c r="AC19" i="64"/>
  <c r="S18" i="76"/>
  <c r="S17" i="62"/>
  <c r="S18" i="64"/>
  <c r="V37" i="76"/>
  <c r="V37" i="64"/>
  <c r="V36" i="62"/>
  <c r="V37" i="66"/>
  <c r="M45" i="76"/>
  <c r="M45" i="64"/>
  <c r="M44" i="62"/>
  <c r="V25" i="76"/>
  <c r="V25" i="64"/>
  <c r="H11" i="76"/>
  <c r="H11" i="64"/>
  <c r="U9" i="76"/>
  <c r="U9" i="64"/>
  <c r="AH24" i="76"/>
  <c r="AH24" i="64"/>
  <c r="AG9" i="76"/>
  <c r="AG9" i="64"/>
  <c r="U18" i="76"/>
  <c r="U17" i="62"/>
  <c r="U18" i="64"/>
  <c r="AH25" i="76"/>
  <c r="AH25" i="64"/>
  <c r="AG53" i="76"/>
  <c r="AG53" i="64"/>
  <c r="AJ26" i="76"/>
  <c r="AJ26" i="64"/>
  <c r="S15" i="76"/>
  <c r="S15" i="64"/>
  <c r="U58" i="76"/>
  <c r="U58" i="64"/>
  <c r="AA14" i="76"/>
  <c r="AA14" i="64"/>
  <c r="F27" i="76"/>
  <c r="D27" i="62"/>
  <c r="E27" i="62"/>
  <c r="F27" i="64"/>
  <c r="AM27" i="62"/>
  <c r="U42" i="76"/>
  <c r="U41" i="62"/>
  <c r="U42" i="64"/>
  <c r="S59" i="76"/>
  <c r="S59" i="64"/>
  <c r="AJ51" i="76"/>
  <c r="AJ51" i="64"/>
  <c r="Y29" i="76"/>
  <c r="Y29" i="64"/>
  <c r="F55" i="76"/>
  <c r="D55" i="62"/>
  <c r="AM55" i="62"/>
  <c r="E55" i="62"/>
  <c r="F55" i="64"/>
  <c r="N43" i="76"/>
  <c r="N43" i="64"/>
  <c r="R27" i="76"/>
  <c r="R27" i="64"/>
  <c r="W52" i="76"/>
  <c r="W52" i="64"/>
  <c r="Q58" i="76"/>
  <c r="Q58" i="64"/>
  <c r="AI51" i="76"/>
  <c r="AI51" i="64"/>
  <c r="Y33" i="76"/>
  <c r="Y33" i="64"/>
  <c r="K15" i="76"/>
  <c r="K15" i="64"/>
  <c r="O39" i="76"/>
  <c r="O39" i="66"/>
  <c r="O39" i="64"/>
  <c r="M13" i="76"/>
  <c r="M13" i="64"/>
  <c r="X27" i="76"/>
  <c r="X27" i="64"/>
  <c r="AA52" i="76"/>
  <c r="AA52" i="64"/>
  <c r="Z45" i="76"/>
  <c r="Z45" i="64"/>
  <c r="Z44" i="62"/>
  <c r="V39" i="76"/>
  <c r="V39" i="66"/>
  <c r="V39" i="64"/>
  <c r="Q51" i="64"/>
  <c r="Q51" i="76"/>
  <c r="AG38" i="76"/>
  <c r="AG38" i="66"/>
  <c r="AG38" i="64"/>
  <c r="X49" i="76"/>
  <c r="X49" i="64"/>
  <c r="X48" i="62"/>
  <c r="AB57" i="76"/>
  <c r="AB57" i="64"/>
  <c r="AB56" i="62"/>
  <c r="F13" i="76"/>
  <c r="D13" i="62"/>
  <c r="E13" i="62"/>
  <c r="F13" i="64"/>
  <c r="AM13" i="62"/>
  <c r="I57" i="76"/>
  <c r="I56" i="62"/>
  <c r="I57" i="64"/>
  <c r="AC58" i="76"/>
  <c r="AC58" i="64"/>
  <c r="AG37" i="76"/>
  <c r="AG37" i="66"/>
  <c r="AG37" i="64"/>
  <c r="AG36" i="62"/>
  <c r="AD28" i="76"/>
  <c r="AD28" i="64"/>
  <c r="O19" i="76"/>
  <c r="O19" i="64"/>
  <c r="R15" i="76"/>
  <c r="R15" i="64"/>
  <c r="AI49" i="76"/>
  <c r="AI49" i="64"/>
  <c r="AI48" i="62"/>
  <c r="AA54" i="76"/>
  <c r="AA54" i="64"/>
  <c r="J49" i="76"/>
  <c r="J48" i="62"/>
  <c r="J49" i="64"/>
  <c r="AH54" i="76"/>
  <c r="AH54" i="64"/>
  <c r="AG42" i="76"/>
  <c r="AG42" i="64"/>
  <c r="AG41" i="62"/>
  <c r="AB49" i="76"/>
  <c r="AB49" i="64"/>
  <c r="AB48" i="62"/>
  <c r="AG13" i="76"/>
  <c r="AG13" i="64"/>
  <c r="AE20" i="76"/>
  <c r="AE20" i="64"/>
  <c r="U25" i="76"/>
  <c r="U25" i="64"/>
  <c r="J42" i="64"/>
  <c r="J42" i="76"/>
  <c r="J41" i="62"/>
  <c r="O40" i="64"/>
  <c r="O40" i="76"/>
  <c r="O40" i="66"/>
  <c r="Z13" i="76"/>
  <c r="Z13" i="64"/>
  <c r="Y12" i="76"/>
  <c r="Y12" i="64"/>
  <c r="O20" i="76"/>
  <c r="O20" i="64"/>
  <c r="Q10" i="76"/>
  <c r="Q10" i="64"/>
  <c r="F39" i="76"/>
  <c r="D39" i="62"/>
  <c r="F39" i="64"/>
  <c r="F39" i="66"/>
  <c r="AM39" i="62"/>
  <c r="E39" i="62"/>
  <c r="D39" i="65" s="1"/>
  <c r="E39" i="65" s="1"/>
  <c r="AH19" i="76"/>
  <c r="AH19" i="64"/>
  <c r="U36" i="62"/>
  <c r="U37" i="66"/>
  <c r="U37" i="76"/>
  <c r="U37" i="64"/>
  <c r="Q16" i="76"/>
  <c r="Q65" i="82" s="1"/>
  <c r="Q16" i="64"/>
  <c r="N38" i="66"/>
  <c r="N38" i="76"/>
  <c r="N38" i="64"/>
  <c r="T45" i="76"/>
  <c r="T44" i="62"/>
  <c r="T45" i="64"/>
  <c r="K19" i="76"/>
  <c r="K19" i="64"/>
  <c r="K37" i="76"/>
  <c r="K37" i="66"/>
  <c r="K37" i="64"/>
  <c r="K36" i="62"/>
  <c r="J50" i="76"/>
  <c r="J50" i="64"/>
  <c r="T18" i="76"/>
  <c r="T18" i="64"/>
  <c r="T17" i="62"/>
  <c r="N8" i="76"/>
  <c r="N8" i="64"/>
  <c r="N7" i="62"/>
  <c r="Y25" i="76"/>
  <c r="Y25" i="64"/>
  <c r="Y18" i="64"/>
  <c r="Y17" i="62"/>
  <c r="Y18" i="76"/>
  <c r="U50" i="76"/>
  <c r="U50" i="64"/>
  <c r="S33" i="76"/>
  <c r="S33" i="64"/>
  <c r="AJ46" i="76"/>
  <c r="AJ46" i="64"/>
  <c r="AI19" i="76"/>
  <c r="AI19" i="64"/>
  <c r="AD39" i="76"/>
  <c r="AD39" i="64"/>
  <c r="AD39" i="66"/>
  <c r="R16" i="64"/>
  <c r="R16" i="76"/>
  <c r="R65" i="82" s="1"/>
  <c r="T26" i="76"/>
  <c r="T26" i="64"/>
  <c r="AD24" i="76"/>
  <c r="AD24" i="64"/>
  <c r="AI42" i="76"/>
  <c r="AI41" i="62"/>
  <c r="AI42" i="64"/>
  <c r="Z19" i="76"/>
  <c r="Z19" i="64"/>
  <c r="AD27" i="76"/>
  <c r="AD27" i="64"/>
  <c r="R42" i="76"/>
  <c r="R41" i="62"/>
  <c r="R42" i="64"/>
  <c r="AB12" i="76"/>
  <c r="AB12" i="64"/>
  <c r="S58" i="76"/>
  <c r="S58" i="64"/>
  <c r="F51" i="76"/>
  <c r="D51" i="62"/>
  <c r="F51" i="64"/>
  <c r="E51" i="62"/>
  <c r="AM51" i="62"/>
  <c r="AH26" i="76"/>
  <c r="AH26" i="64"/>
  <c r="AE11" i="76"/>
  <c r="AE11" i="64"/>
  <c r="P39" i="76"/>
  <c r="P39" i="66"/>
  <c r="P39" i="64"/>
  <c r="O55" i="76"/>
  <c r="O55" i="64"/>
  <c r="F45" i="76"/>
  <c r="E45" i="62"/>
  <c r="D45" i="62"/>
  <c r="F45" i="64"/>
  <c r="AM45" i="62"/>
  <c r="F44" i="62"/>
  <c r="AI57" i="76"/>
  <c r="AI56" i="62"/>
  <c r="AI57" i="64"/>
  <c r="U19" i="76"/>
  <c r="U19" i="64"/>
  <c r="AI28" i="76"/>
  <c r="AI28" i="64"/>
  <c r="M58" i="76"/>
  <c r="M58" i="64"/>
  <c r="AF54" i="76"/>
  <c r="AF54" i="64"/>
  <c r="Z11" i="76"/>
  <c r="Z11" i="64"/>
  <c r="AG40" i="76"/>
  <c r="AG40" i="66"/>
  <c r="AG40" i="64"/>
  <c r="V29" i="76"/>
  <c r="V29" i="64"/>
  <c r="R37" i="76"/>
  <c r="R37" i="66"/>
  <c r="R36" i="62"/>
  <c r="R37" i="64"/>
  <c r="AB15" i="76"/>
  <c r="AB15" i="64"/>
  <c r="K14" i="76"/>
  <c r="K14" i="64"/>
  <c r="W54" i="76"/>
  <c r="W54" i="64"/>
  <c r="E43" i="62"/>
  <c r="D43" i="65" s="1"/>
  <c r="E43" i="65" s="1"/>
  <c r="AM43" i="62"/>
  <c r="F43" i="64"/>
  <c r="F43" i="76"/>
  <c r="D43" i="62"/>
  <c r="O25" i="76"/>
  <c r="O25" i="64"/>
  <c r="O8" i="76"/>
  <c r="O7" i="62"/>
  <c r="O8" i="64"/>
  <c r="S27" i="76"/>
  <c r="S27" i="64"/>
  <c r="AG29" i="76"/>
  <c r="AG29" i="64"/>
  <c r="AB39" i="76"/>
  <c r="AB39" i="64"/>
  <c r="AB39" i="66"/>
  <c r="Y23" i="76"/>
  <c r="Y23" i="64"/>
  <c r="Y22" i="62"/>
  <c r="Y21" i="62" s="1"/>
  <c r="M36" i="62"/>
  <c r="M37" i="76"/>
  <c r="M37" i="64"/>
  <c r="M37" i="66"/>
  <c r="P18" i="76"/>
  <c r="P17" i="62"/>
  <c r="P18" i="64"/>
  <c r="V23" i="76"/>
  <c r="V23" i="64"/>
  <c r="V22" i="62"/>
  <c r="AJ12" i="64"/>
  <c r="AJ12" i="76"/>
  <c r="AA49" i="76"/>
  <c r="AA49" i="64"/>
  <c r="AA48" i="62"/>
  <c r="D20" i="62"/>
  <c r="E20" i="62"/>
  <c r="F20" i="76"/>
  <c r="F20" i="64"/>
  <c r="AM20" i="62"/>
  <c r="M12" i="76"/>
  <c r="M12" i="64"/>
  <c r="L8" i="76"/>
  <c r="L7" i="62"/>
  <c r="L8" i="64"/>
  <c r="Q46" i="76"/>
  <c r="Q46" i="64"/>
  <c r="R40" i="76"/>
  <c r="R40" i="66"/>
  <c r="R40" i="64"/>
  <c r="AH52" i="76"/>
  <c r="AH52" i="64"/>
  <c r="T49" i="76"/>
  <c r="T49" i="64"/>
  <c r="T48" i="62"/>
  <c r="N15" i="64"/>
  <c r="N15" i="76"/>
  <c r="AJ24" i="76"/>
  <c r="AJ24" i="64"/>
  <c r="AE14" i="76"/>
  <c r="AE14" i="64"/>
  <c r="P28" i="76"/>
  <c r="P28" i="64"/>
  <c r="AB45" i="76"/>
  <c r="AB45" i="64"/>
  <c r="AB44" i="62"/>
  <c r="O12" i="76"/>
  <c r="O12" i="64"/>
  <c r="J20" i="64"/>
  <c r="J20" i="76"/>
  <c r="L49" i="76"/>
  <c r="L49" i="64"/>
  <c r="L48" i="62"/>
  <c r="S11" i="76"/>
  <c r="S11" i="64"/>
  <c r="H51" i="76"/>
  <c r="H51" i="64"/>
  <c r="AI53" i="76"/>
  <c r="AI53" i="64"/>
  <c r="Q52" i="76"/>
  <c r="Q52" i="64"/>
  <c r="R54" i="76"/>
  <c r="R54" i="64"/>
  <c r="H43" i="76"/>
  <c r="H43" i="64"/>
  <c r="AD49" i="76"/>
  <c r="AD49" i="64"/>
  <c r="AD48" i="62"/>
  <c r="Q59" i="76"/>
  <c r="Q59" i="64"/>
  <c r="Y46" i="64"/>
  <c r="Y46" i="76"/>
  <c r="T10" i="76"/>
  <c r="T10" i="64"/>
  <c r="AH18" i="76"/>
  <c r="AH18" i="64"/>
  <c r="AH17" i="62"/>
  <c r="AE29" i="76"/>
  <c r="AE29" i="64"/>
  <c r="U51" i="76"/>
  <c r="U51" i="64"/>
  <c r="W49" i="76"/>
  <c r="W49" i="64"/>
  <c r="W48" i="62"/>
  <c r="AJ14" i="76"/>
  <c r="AJ14" i="64"/>
  <c r="AA26" i="76"/>
  <c r="AA26" i="64"/>
  <c r="Q37" i="76"/>
  <c r="Q36" i="62"/>
  <c r="Q37" i="64"/>
  <c r="Q37" i="66"/>
  <c r="Z40" i="66"/>
  <c r="Z40" i="76"/>
  <c r="Z40" i="64"/>
  <c r="Y58" i="76"/>
  <c r="Y58" i="64"/>
  <c r="N57" i="76"/>
  <c r="N56" i="62"/>
  <c r="N57" i="64"/>
  <c r="O59" i="76"/>
  <c r="O59" i="64"/>
  <c r="AB18" i="76"/>
  <c r="AB18" i="64"/>
  <c r="AB17" i="62"/>
  <c r="P40" i="76"/>
  <c r="P40" i="64"/>
  <c r="P40" i="66"/>
  <c r="R46" i="76"/>
  <c r="R46" i="64"/>
  <c r="AH45" i="76"/>
  <c r="AH44" i="62"/>
  <c r="AH45" i="64"/>
  <c r="AD18" i="76"/>
  <c r="AD17" i="62"/>
  <c r="AD18" i="64"/>
  <c r="K46" i="64"/>
  <c r="K46" i="76"/>
  <c r="J33" i="76"/>
  <c r="J33" i="64"/>
  <c r="AC33" i="64"/>
  <c r="AC33" i="76"/>
  <c r="F15" i="76"/>
  <c r="D15" i="62"/>
  <c r="AM15" i="62"/>
  <c r="F15" i="64"/>
  <c r="E15" i="62"/>
  <c r="I11" i="76"/>
  <c r="I11" i="64"/>
  <c r="L20" i="64"/>
  <c r="L20" i="76"/>
  <c r="L12" i="76"/>
  <c r="L12" i="64"/>
  <c r="AD57" i="76"/>
  <c r="AD57" i="64"/>
  <c r="AD56" i="62"/>
  <c r="W9" i="76"/>
  <c r="W9" i="64"/>
  <c r="AH28" i="76"/>
  <c r="AH28" i="64"/>
  <c r="AB58" i="76"/>
  <c r="AB58" i="64"/>
  <c r="I18" i="76"/>
  <c r="I18" i="64"/>
  <c r="I17" i="62"/>
  <c r="R14" i="76"/>
  <c r="R14" i="64"/>
  <c r="AA58" i="76"/>
  <c r="AA58" i="64"/>
  <c r="AJ38" i="66"/>
  <c r="AJ38" i="76"/>
  <c r="AJ38" i="64"/>
  <c r="L16" i="76"/>
  <c r="L65" i="82" s="1"/>
  <c r="L16" i="64"/>
  <c r="R52" i="76"/>
  <c r="R52" i="64"/>
  <c r="AI14" i="76"/>
  <c r="AI14" i="64"/>
  <c r="W57" i="76"/>
  <c r="W56" i="62"/>
  <c r="W57" i="64"/>
  <c r="AA29" i="76"/>
  <c r="AA29" i="64"/>
  <c r="I20" i="76"/>
  <c r="I20" i="64"/>
  <c r="Z29" i="76"/>
  <c r="Z29" i="64"/>
  <c r="P14" i="76"/>
  <c r="P14" i="64"/>
  <c r="Q53" i="64"/>
  <c r="Q53" i="76"/>
  <c r="P57" i="64"/>
  <c r="P57" i="76"/>
  <c r="P56" i="62"/>
  <c r="AG15" i="76"/>
  <c r="AG15" i="64"/>
  <c r="AE55" i="76"/>
  <c r="AE55" i="64"/>
  <c r="T59" i="76"/>
  <c r="T59" i="64"/>
  <c r="X45" i="64"/>
  <c r="X45" i="76"/>
  <c r="X44" i="62"/>
  <c r="N24" i="76"/>
  <c r="N24" i="64"/>
  <c r="M20" i="76"/>
  <c r="M20" i="64"/>
  <c r="Z58" i="76"/>
  <c r="Z58" i="64"/>
  <c r="N19" i="76"/>
  <c r="N19" i="64"/>
  <c r="T50" i="76"/>
  <c r="T50" i="64"/>
  <c r="L26" i="76"/>
  <c r="L26" i="64"/>
  <c r="W44" i="62"/>
  <c r="W45" i="76"/>
  <c r="W45" i="64"/>
  <c r="M57" i="76"/>
  <c r="M56" i="62"/>
  <c r="M57" i="64"/>
  <c r="AJ27" i="76"/>
  <c r="AJ27" i="64"/>
  <c r="AB38" i="76"/>
  <c r="AB38" i="64"/>
  <c r="AB38" i="66"/>
  <c r="Q40" i="76"/>
  <c r="Q40" i="64"/>
  <c r="Q40" i="66"/>
  <c r="AG33" i="76"/>
  <c r="AG33" i="64"/>
  <c r="J51" i="76"/>
  <c r="J51" i="64"/>
  <c r="Q50" i="76"/>
  <c r="Q50" i="64"/>
  <c r="J57" i="76"/>
  <c r="J57" i="64"/>
  <c r="J56" i="62"/>
  <c r="Z18" i="76"/>
  <c r="Z17" i="62"/>
  <c r="Z18" i="64"/>
  <c r="R28" i="76"/>
  <c r="R28" i="64"/>
  <c r="AD50" i="76"/>
  <c r="AD50" i="64"/>
  <c r="L53" i="76"/>
  <c r="L53" i="64"/>
  <c r="Q28" i="76"/>
  <c r="Q28" i="64"/>
  <c r="X13" i="76"/>
  <c r="X13" i="64"/>
  <c r="AI46" i="76"/>
  <c r="AI46" i="64"/>
  <c r="Z28" i="76"/>
  <c r="Z28" i="64"/>
  <c r="M54" i="76"/>
  <c r="M54" i="64"/>
  <c r="K7" i="62"/>
  <c r="K8" i="76"/>
  <c r="K8" i="64"/>
  <c r="J18" i="76"/>
  <c r="J18" i="64"/>
  <c r="J17" i="62"/>
  <c r="AF27" i="76"/>
  <c r="AF27" i="64"/>
  <c r="AB46" i="76"/>
  <c r="AB46" i="64"/>
  <c r="M50" i="76"/>
  <c r="M50" i="64"/>
  <c r="AH37" i="76"/>
  <c r="AH37" i="66"/>
  <c r="AH37" i="64"/>
  <c r="AH36" i="62"/>
  <c r="AB29" i="76"/>
  <c r="AB29" i="64"/>
  <c r="AE52" i="76"/>
  <c r="AE52" i="64"/>
  <c r="P45" i="76"/>
  <c r="P45" i="64"/>
  <c r="P44" i="62"/>
  <c r="L55" i="76"/>
  <c r="L55" i="64"/>
  <c r="J58" i="76"/>
  <c r="J58" i="64"/>
  <c r="M24" i="76"/>
  <c r="M24" i="64"/>
  <c r="O43" i="76"/>
  <c r="O43" i="64"/>
  <c r="P58" i="76"/>
  <c r="P58" i="64"/>
  <c r="W10" i="76"/>
  <c r="W10" i="64"/>
  <c r="AD7" i="62"/>
  <c r="AD8" i="64"/>
  <c r="AD8" i="76"/>
  <c r="I28" i="76"/>
  <c r="I28" i="64"/>
  <c r="U11" i="76"/>
  <c r="U11" i="64"/>
  <c r="Z49" i="76"/>
  <c r="Z48" i="62"/>
  <c r="Z49" i="64"/>
  <c r="M19" i="76"/>
  <c r="M19" i="64"/>
  <c r="U26" i="76"/>
  <c r="U26" i="64"/>
  <c r="F33" i="76"/>
  <c r="D33" i="62"/>
  <c r="AM33" i="62"/>
  <c r="F33" i="66"/>
  <c r="E33" i="62"/>
  <c r="D33" i="65" s="1"/>
  <c r="E33" i="65" s="1"/>
  <c r="F33" i="64"/>
  <c r="J54" i="76"/>
  <c r="J54" i="64"/>
  <c r="H39" i="76"/>
  <c r="H39" i="66"/>
  <c r="H39" i="64"/>
  <c r="U16" i="76"/>
  <c r="U65" i="82" s="1"/>
  <c r="U16" i="64"/>
  <c r="S9" i="76"/>
  <c r="S9" i="64"/>
  <c r="AB53" i="76"/>
  <c r="AB53" i="64"/>
  <c r="I8" i="76"/>
  <c r="I8" i="64"/>
  <c r="I7" i="62"/>
  <c r="N55" i="76"/>
  <c r="N55" i="64"/>
  <c r="T46" i="76"/>
  <c r="T46" i="64"/>
  <c r="Y53" i="76"/>
  <c r="Y53" i="64"/>
  <c r="Y19" i="76"/>
  <c r="Y19" i="64"/>
  <c r="J24" i="76"/>
  <c r="J24" i="64"/>
  <c r="AF59" i="76"/>
  <c r="AF59" i="64"/>
  <c r="V38" i="76"/>
  <c r="V38" i="64"/>
  <c r="V38" i="66"/>
  <c r="F11" i="76"/>
  <c r="E11" i="62"/>
  <c r="AM11" i="62"/>
  <c r="F11" i="64"/>
  <c r="D11" i="62"/>
  <c r="H38" i="76"/>
  <c r="H38" i="64"/>
  <c r="H38" i="66"/>
  <c r="K27" i="76"/>
  <c r="K27" i="64"/>
  <c r="AD44" i="62"/>
  <c r="AD45" i="76"/>
  <c r="AD45" i="64"/>
  <c r="L24" i="76"/>
  <c r="L24" i="64"/>
  <c r="AJ57" i="76"/>
  <c r="AJ56" i="62"/>
  <c r="AJ57" i="64"/>
  <c r="U8" i="76"/>
  <c r="U8" i="64"/>
  <c r="U7" i="62"/>
  <c r="AI9" i="76"/>
  <c r="AI9" i="64"/>
  <c r="P13" i="76"/>
  <c r="P13" i="64"/>
  <c r="L39" i="76"/>
  <c r="L39" i="66"/>
  <c r="L39" i="64"/>
  <c r="R9" i="76"/>
  <c r="R9" i="64"/>
  <c r="M49" i="76"/>
  <c r="M48" i="62"/>
  <c r="M49" i="64"/>
  <c r="AD9" i="76"/>
  <c r="AD9" i="64"/>
  <c r="AB23" i="76"/>
  <c r="AB23" i="64"/>
  <c r="AB22" i="62"/>
  <c r="AB21" i="62" s="1"/>
  <c r="W15" i="76"/>
  <c r="W15" i="64"/>
  <c r="R49" i="76"/>
  <c r="R48" i="62"/>
  <c r="R49" i="64"/>
  <c r="M51" i="76"/>
  <c r="M51" i="64"/>
  <c r="Z55" i="76"/>
  <c r="Z55" i="64"/>
  <c r="R26" i="76"/>
  <c r="R26" i="64"/>
  <c r="H27" i="76"/>
  <c r="H27" i="64"/>
  <c r="K33" i="76"/>
  <c r="K33" i="64"/>
  <c r="AJ11" i="76"/>
  <c r="AJ11" i="64"/>
  <c r="AC59" i="76"/>
  <c r="AC59" i="64"/>
  <c r="AE54" i="76"/>
  <c r="AE54" i="64"/>
  <c r="M27" i="76"/>
  <c r="M27" i="64"/>
  <c r="F25" i="76"/>
  <c r="E25" i="62"/>
  <c r="AM25" i="62"/>
  <c r="F25" i="64"/>
  <c r="D25" i="62"/>
  <c r="AA15" i="76"/>
  <c r="AA15" i="64"/>
  <c r="U57" i="76"/>
  <c r="U56" i="62"/>
  <c r="U57" i="64"/>
  <c r="AC15" i="76"/>
  <c r="AC15" i="64"/>
  <c r="AE51" i="76"/>
  <c r="AE51" i="64"/>
  <c r="T15" i="76"/>
  <c r="T15" i="64"/>
  <c r="J29" i="76"/>
  <c r="J29" i="64"/>
  <c r="AE25" i="76"/>
  <c r="AE25" i="64"/>
  <c r="AE50" i="76"/>
  <c r="AE50" i="64"/>
  <c r="AI26" i="76"/>
  <c r="AI26" i="64"/>
  <c r="J11" i="76"/>
  <c r="J11" i="64"/>
  <c r="AD54" i="76"/>
  <c r="AD54" i="64"/>
  <c r="Y55" i="76"/>
  <c r="Y55" i="64"/>
  <c r="AJ40" i="76"/>
  <c r="AJ40" i="66"/>
  <c r="AJ40" i="64"/>
  <c r="R20" i="76"/>
  <c r="R20" i="64"/>
  <c r="S46" i="76"/>
  <c r="S46" i="64"/>
  <c r="AH15" i="76"/>
  <c r="AH15" i="64"/>
  <c r="L15" i="76"/>
  <c r="L15" i="64"/>
  <c r="AF57" i="76"/>
  <c r="AF57" i="64"/>
  <c r="AF56" i="62"/>
  <c r="Q20" i="76"/>
  <c r="Q20" i="64"/>
  <c r="T25" i="76"/>
  <c r="T25" i="64"/>
  <c r="M14" i="76"/>
  <c r="M14" i="64"/>
  <c r="S38" i="76"/>
  <c r="S38" i="64"/>
  <c r="S38" i="66"/>
  <c r="AE42" i="76"/>
  <c r="AE41" i="62"/>
  <c r="AE42" i="64"/>
  <c r="V12" i="76"/>
  <c r="V12" i="64"/>
  <c r="AE39" i="76"/>
  <c r="AE39" i="64"/>
  <c r="AE39" i="66"/>
  <c r="AA23" i="76"/>
  <c r="AA23" i="64"/>
  <c r="AA22" i="62"/>
  <c r="AA21" i="62" s="1"/>
  <c r="Y51" i="76"/>
  <c r="Y51" i="64"/>
  <c r="X18" i="76"/>
  <c r="X18" i="64"/>
  <c r="X17" i="62"/>
  <c r="T52" i="76"/>
  <c r="T52" i="64"/>
  <c r="AI16" i="76"/>
  <c r="AI65" i="82" s="1"/>
  <c r="AI16" i="64"/>
  <c r="AX5" i="31"/>
  <c r="AL7" i="31"/>
  <c r="AF5" i="31"/>
  <c r="AR8" i="31"/>
  <c r="D69" i="34"/>
  <c r="K15" i="61" s="1"/>
  <c r="AR6" i="54"/>
  <c r="AR6" i="36"/>
  <c r="AR6" i="38"/>
  <c r="AR6" i="40"/>
  <c r="AR6" i="51"/>
  <c r="AR6" i="34"/>
  <c r="AR6" i="41"/>
  <c r="AR6" i="37"/>
  <c r="AR6" i="47"/>
  <c r="AR6" i="57"/>
  <c r="AR6" i="49"/>
  <c r="AR6" i="69"/>
  <c r="AR6" i="45"/>
  <c r="AR6" i="70"/>
  <c r="AR6" i="53"/>
  <c r="AR6" i="52"/>
  <c r="AR6" i="55"/>
  <c r="AR6" i="67"/>
  <c r="AR6" i="56"/>
  <c r="AR6" i="58"/>
  <c r="AR6" i="39"/>
  <c r="AR6" i="50"/>
  <c r="AR6" i="44"/>
  <c r="AR6" i="46"/>
  <c r="AR6" i="42"/>
  <c r="AR6" i="48"/>
  <c r="AR6" i="68"/>
  <c r="AR6" i="43"/>
  <c r="F88" i="48"/>
  <c r="G41" i="64"/>
  <c r="G62" i="62"/>
  <c r="G31" i="64"/>
  <c r="G44" i="64"/>
  <c r="G64" i="62"/>
  <c r="G32" i="64"/>
  <c r="G17" i="64"/>
  <c r="G36" i="66"/>
  <c r="G36" i="64"/>
  <c r="G56" i="64"/>
  <c r="G7" i="64"/>
  <c r="G48" i="64"/>
  <c r="G22" i="64"/>
  <c r="G21" i="64" s="1"/>
  <c r="N17" i="71"/>
  <c r="L20" i="71"/>
  <c r="M19" i="71" s="1"/>
  <c r="N18" i="71"/>
  <c r="AD20" i="71"/>
  <c r="AE19" i="71" s="1"/>
  <c r="AF17" i="71"/>
  <c r="Z18" i="71"/>
  <c r="X20" i="71"/>
  <c r="S19" i="71"/>
  <c r="T19" i="71" s="1"/>
  <c r="R21" i="71"/>
  <c r="F88" i="40"/>
  <c r="F47" i="68"/>
  <c r="F75" i="68" s="1"/>
  <c r="F47" i="48"/>
  <c r="F75" i="48" s="1"/>
  <c r="F47" i="43"/>
  <c r="F75" i="43" s="1"/>
  <c r="F88" i="46"/>
  <c r="F88" i="58"/>
  <c r="F47" i="46"/>
  <c r="F75" i="46" s="1"/>
  <c r="F88" i="36"/>
  <c r="F88" i="41"/>
  <c r="F47" i="45"/>
  <c r="F75" i="45" s="1"/>
  <c r="F88" i="44"/>
  <c r="F88" i="42"/>
  <c r="F47" i="41"/>
  <c r="F75" i="41" s="1"/>
  <c r="F88" i="68"/>
  <c r="F47" i="39"/>
  <c r="F75" i="39" s="1"/>
  <c r="F88" i="55"/>
  <c r="F47" i="55"/>
  <c r="F75" i="55" s="1"/>
  <c r="F47" i="52"/>
  <c r="F75" i="52" s="1"/>
  <c r="F47" i="47"/>
  <c r="F75" i="47" s="1"/>
  <c r="F88" i="69"/>
  <c r="D69" i="70"/>
  <c r="D69" i="45"/>
  <c r="K27" i="61" s="1"/>
  <c r="G97" i="39"/>
  <c r="D69" i="43"/>
  <c r="K25" i="61" s="1"/>
  <c r="D69" i="68"/>
  <c r="D69" i="39"/>
  <c r="K19" i="61" s="1"/>
  <c r="F47" i="34"/>
  <c r="F75" i="34" s="1"/>
  <c r="D69" i="49"/>
  <c r="K33" i="61" s="1"/>
  <c r="D69" i="36"/>
  <c r="K16" i="61" s="1"/>
  <c r="F47" i="56"/>
  <c r="F75" i="56" s="1"/>
  <c r="G97" i="47"/>
  <c r="F88" i="67"/>
  <c r="D69" i="41"/>
  <c r="K23" i="61" s="1"/>
  <c r="F88" i="47"/>
  <c r="F47" i="58"/>
  <c r="F75" i="58" s="1"/>
  <c r="F47" i="36"/>
  <c r="F75" i="36" s="1"/>
  <c r="G97" i="68"/>
  <c r="F88" i="70"/>
  <c r="F88" i="57"/>
  <c r="F47" i="44"/>
  <c r="F75" i="44" s="1"/>
  <c r="F47" i="53"/>
  <c r="F75" i="53" s="1"/>
  <c r="G89" i="38"/>
  <c r="G97" i="52"/>
  <c r="F47" i="67"/>
  <c r="F75" i="67" s="1"/>
  <c r="G56" i="46"/>
  <c r="G97" i="58"/>
  <c r="F88" i="34"/>
  <c r="F47" i="70"/>
  <c r="F75" i="70" s="1"/>
  <c r="G48" i="41"/>
  <c r="G97" i="56"/>
  <c r="G48" i="54"/>
  <c r="G97" i="57"/>
  <c r="F47" i="38"/>
  <c r="F75" i="38" s="1"/>
  <c r="F88" i="56"/>
  <c r="G89" i="37"/>
  <c r="G89" i="68"/>
  <c r="G48" i="50"/>
  <c r="G48" i="40"/>
  <c r="G56" i="50"/>
  <c r="G97" i="45"/>
  <c r="G97" i="54"/>
  <c r="F88" i="50"/>
  <c r="F88" i="45"/>
  <c r="F47" i="42"/>
  <c r="F75" i="42" s="1"/>
  <c r="G97" i="42"/>
  <c r="G97" i="46"/>
  <c r="G89" i="45"/>
  <c r="G48" i="42"/>
  <c r="G48" i="43"/>
  <c r="G56" i="42"/>
  <c r="G48" i="36"/>
  <c r="G89" i="47"/>
  <c r="G48" i="37"/>
  <c r="G48" i="53"/>
  <c r="H100" i="70"/>
  <c r="H92" i="68"/>
  <c r="H96" i="54"/>
  <c r="H92" i="54"/>
  <c r="H90" i="51"/>
  <c r="H92" i="34"/>
  <c r="H99" i="58"/>
  <c r="H93" i="67"/>
  <c r="H100" i="48"/>
  <c r="H99" i="54"/>
  <c r="H98" i="43"/>
  <c r="H100" i="47"/>
  <c r="H93" i="50"/>
  <c r="H93" i="51"/>
  <c r="H99" i="67"/>
  <c r="H90" i="38"/>
  <c r="H98" i="70"/>
  <c r="H98" i="58"/>
  <c r="H98" i="68"/>
  <c r="H94" i="47"/>
  <c r="H93" i="43"/>
  <c r="H94" i="41"/>
  <c r="H96" i="43"/>
  <c r="H94" i="56"/>
  <c r="H96" i="70"/>
  <c r="H100" i="55"/>
  <c r="H98" i="45"/>
  <c r="H92" i="42"/>
  <c r="H99" i="50"/>
  <c r="H90" i="34"/>
  <c r="H94" i="43"/>
  <c r="H99" i="68"/>
  <c r="H94" i="48"/>
  <c r="H93" i="38"/>
  <c r="H92" i="56"/>
  <c r="F47" i="50"/>
  <c r="F75" i="50" s="1"/>
  <c r="G89" i="41"/>
  <c r="G48" i="70"/>
  <c r="G89" i="40"/>
  <c r="G97" i="55"/>
  <c r="G97" i="40"/>
  <c r="G48" i="69"/>
  <c r="G97" i="37"/>
  <c r="G48" i="46"/>
  <c r="G97" i="53"/>
  <c r="H98" i="39"/>
  <c r="H100" i="57"/>
  <c r="H94" i="40"/>
  <c r="H98" i="49"/>
  <c r="H100" i="43"/>
  <c r="H95" i="55"/>
  <c r="H90" i="68"/>
  <c r="H98" i="47"/>
  <c r="H94" i="69"/>
  <c r="H94" i="53"/>
  <c r="H93" i="69"/>
  <c r="H95" i="56"/>
  <c r="H93" i="37"/>
  <c r="H92" i="49"/>
  <c r="H90" i="39"/>
  <c r="H90" i="50"/>
  <c r="H94" i="42"/>
  <c r="H92" i="45"/>
  <c r="H93" i="53"/>
  <c r="H91" i="55"/>
  <c r="H95" i="52"/>
  <c r="H92" i="70"/>
  <c r="H92" i="50"/>
  <c r="H91" i="43"/>
  <c r="H100" i="67"/>
  <c r="H94" i="58"/>
  <c r="I6" i="45"/>
  <c r="P190" i="60"/>
  <c r="P216" i="60"/>
  <c r="P85" i="60"/>
  <c r="P312" i="60"/>
  <c r="P234" i="60"/>
  <c r="P14" i="60"/>
  <c r="P335" i="60"/>
  <c r="P286" i="60"/>
  <c r="P82" i="60"/>
  <c r="P201" i="60"/>
  <c r="I6" i="50"/>
  <c r="P158" i="60"/>
  <c r="P180" i="60"/>
  <c r="P60" i="60"/>
  <c r="P268" i="60"/>
  <c r="P42" i="60"/>
  <c r="P309" i="60"/>
  <c r="P50" i="60"/>
  <c r="P271" i="60"/>
  <c r="P97" i="60"/>
  <c r="P159" i="60"/>
  <c r="P292" i="60"/>
  <c r="P240" i="60"/>
  <c r="P64" i="60"/>
  <c r="P279" i="60"/>
  <c r="P250" i="60"/>
  <c r="P244" i="60"/>
  <c r="P332" i="60"/>
  <c r="P263" i="60"/>
  <c r="I6" i="51"/>
  <c r="P280" i="60"/>
  <c r="P145" i="60"/>
  <c r="P288" i="60"/>
  <c r="P66" i="60"/>
  <c r="P273" i="60"/>
  <c r="I6" i="38"/>
  <c r="P72" i="60"/>
  <c r="P99" i="60"/>
  <c r="P215" i="60"/>
  <c r="P84" i="60"/>
  <c r="P291" i="60"/>
  <c r="P295" i="60"/>
  <c r="P228" i="60"/>
  <c r="I6" i="53"/>
  <c r="I6" i="44"/>
  <c r="P94" i="60"/>
  <c r="P12" i="60"/>
  <c r="P218" i="60"/>
  <c r="P195" i="60"/>
  <c r="P89" i="60"/>
  <c r="P184" i="60"/>
  <c r="P5" i="60"/>
  <c r="P176" i="60"/>
  <c r="P119" i="60"/>
  <c r="P211" i="60"/>
  <c r="P289" i="60"/>
  <c r="P58" i="60"/>
  <c r="P179" i="60"/>
  <c r="P307" i="60"/>
  <c r="P260" i="60"/>
  <c r="P166" i="60"/>
  <c r="P157" i="60"/>
  <c r="P57" i="60"/>
  <c r="I6" i="41"/>
  <c r="P283" i="60"/>
  <c r="P296" i="60"/>
  <c r="P303" i="60"/>
  <c r="P151" i="60"/>
  <c r="P339" i="60"/>
  <c r="P320" i="60"/>
  <c r="P199" i="60"/>
  <c r="P313" i="60"/>
  <c r="P212" i="60"/>
  <c r="P116" i="60"/>
  <c r="P198" i="60"/>
  <c r="P125" i="60"/>
  <c r="P187" i="60"/>
  <c r="P9" i="60"/>
  <c r="P325" i="60"/>
  <c r="P219" i="60"/>
  <c r="P143" i="60"/>
  <c r="P276" i="60"/>
  <c r="I6" i="68"/>
  <c r="P251" i="60"/>
  <c r="P248" i="60"/>
  <c r="P237" i="60"/>
  <c r="P30" i="60"/>
  <c r="P52" i="60"/>
  <c r="P321" i="60"/>
  <c r="P275" i="60"/>
  <c r="P13" i="60"/>
  <c r="P76" i="60"/>
  <c r="P25" i="60"/>
  <c r="P305" i="60"/>
  <c r="P238" i="60"/>
  <c r="P210" i="60"/>
  <c r="P323" i="60"/>
  <c r="P34" i="60"/>
  <c r="P324" i="60"/>
  <c r="P226" i="60"/>
  <c r="P194" i="60"/>
  <c r="P281" i="60"/>
  <c r="P319" i="60"/>
  <c r="P341" i="60"/>
  <c r="I6" i="47"/>
  <c r="P150" i="60"/>
  <c r="P272" i="60"/>
  <c r="P70" i="60"/>
  <c r="P297" i="60"/>
  <c r="P163" i="60"/>
  <c r="I6" i="43"/>
  <c r="I6" i="56"/>
  <c r="P274" i="60"/>
  <c r="P78" i="60"/>
  <c r="P111" i="60"/>
  <c r="P304" i="60"/>
  <c r="P206" i="60"/>
  <c r="P77" i="60"/>
  <c r="P232" i="60"/>
  <c r="P16" i="60"/>
  <c r="P141" i="60"/>
  <c r="P22" i="60"/>
  <c r="P207" i="60"/>
  <c r="P44" i="60"/>
  <c r="P287" i="60"/>
  <c r="P164" i="60"/>
  <c r="P43" i="60"/>
  <c r="P202" i="60"/>
  <c r="P103" i="60"/>
  <c r="I6" i="57"/>
  <c r="I6" i="58"/>
  <c r="P204" i="60"/>
  <c r="P33" i="60"/>
  <c r="P340" i="60"/>
  <c r="P261" i="60"/>
  <c r="P20" i="60"/>
  <c r="P65" i="60"/>
  <c r="P249" i="60"/>
  <c r="P227" i="60"/>
  <c r="P285" i="60"/>
  <c r="P175" i="60"/>
  <c r="P255" i="60"/>
  <c r="P328" i="60"/>
  <c r="P336" i="60"/>
  <c r="P208" i="60"/>
  <c r="P299" i="60"/>
  <c r="P192" i="60"/>
  <c r="P138" i="60"/>
  <c r="I6" i="70"/>
  <c r="P127" i="60"/>
  <c r="P129" i="60"/>
  <c r="P152" i="60"/>
  <c r="P331" i="60"/>
  <c r="P95" i="60"/>
  <c r="P165" i="60"/>
  <c r="P54" i="60"/>
  <c r="P107" i="60"/>
  <c r="P133" i="60"/>
  <c r="I6" i="52"/>
  <c r="P224" i="60"/>
  <c r="P101" i="60"/>
  <c r="P214" i="60"/>
  <c r="P310" i="60"/>
  <c r="P300" i="60"/>
  <c r="P37" i="60"/>
  <c r="I6" i="55"/>
  <c r="P131" i="60"/>
  <c r="P56" i="60"/>
  <c r="P28" i="60"/>
  <c r="P32" i="60"/>
  <c r="P36" i="60"/>
  <c r="P153" i="60"/>
  <c r="P293" i="60"/>
  <c r="P105" i="60"/>
  <c r="P262" i="60"/>
  <c r="P155" i="60"/>
  <c r="I6" i="69"/>
  <c r="P29" i="60"/>
  <c r="P147" i="60"/>
  <c r="P230" i="60"/>
  <c r="P46" i="60"/>
  <c r="P123" i="60"/>
  <c r="P327" i="60"/>
  <c r="P191" i="60"/>
  <c r="P106" i="60"/>
  <c r="Q2" i="60"/>
  <c r="I6" i="67"/>
  <c r="P298" i="60"/>
  <c r="P154" i="60"/>
  <c r="P92" i="60"/>
  <c r="P40" i="60"/>
  <c r="P134" i="60"/>
  <c r="P213" i="60"/>
  <c r="P246" i="60"/>
  <c r="P254" i="60"/>
  <c r="I6" i="54"/>
  <c r="P236" i="60"/>
  <c r="P223" i="60"/>
  <c r="P104" i="60"/>
  <c r="P161" i="60"/>
  <c r="P53" i="60"/>
  <c r="P79" i="60"/>
  <c r="P91" i="60"/>
  <c r="P146" i="60"/>
  <c r="P308" i="60"/>
  <c r="P269" i="60"/>
  <c r="I6" i="48"/>
  <c r="P231" i="60"/>
  <c r="P301" i="60"/>
  <c r="I6" i="37"/>
  <c r="P117" i="60"/>
  <c r="P317" i="60"/>
  <c r="P256" i="60"/>
  <c r="P203" i="60"/>
  <c r="P118" i="60"/>
  <c r="P86" i="60"/>
  <c r="P265" i="60"/>
  <c r="P109" i="60"/>
  <c r="I6" i="36"/>
  <c r="P167" i="60"/>
  <c r="P235" i="60"/>
  <c r="P19" i="60"/>
  <c r="P243" i="60"/>
  <c r="P222" i="60"/>
  <c r="P242" i="60"/>
  <c r="P186" i="60"/>
  <c r="P38" i="60"/>
  <c r="P225" i="60"/>
  <c r="I6" i="39"/>
  <c r="P170" i="60"/>
  <c r="P4" i="60"/>
  <c r="P67" i="60"/>
  <c r="P74" i="60"/>
  <c r="P121" i="60"/>
  <c r="P183" i="60"/>
  <c r="P69" i="60"/>
  <c r="P252" i="60"/>
  <c r="P267" i="60"/>
  <c r="P284" i="60"/>
  <c r="P114" i="60"/>
  <c r="P162" i="60"/>
  <c r="P178" i="60"/>
  <c r="P113" i="60"/>
  <c r="P174" i="60"/>
  <c r="P41" i="60"/>
  <c r="P122" i="60"/>
  <c r="P115" i="60"/>
  <c r="P110" i="60"/>
  <c r="P171" i="60"/>
  <c r="P24" i="60"/>
  <c r="P334" i="60"/>
  <c r="I6" i="40"/>
  <c r="P55" i="60"/>
  <c r="P18" i="60"/>
  <c r="P239" i="60"/>
  <c r="P61" i="60"/>
  <c r="P7" i="60"/>
  <c r="P140" i="60"/>
  <c r="P73" i="60"/>
  <c r="P102" i="60"/>
  <c r="P322" i="60"/>
  <c r="P68" i="60"/>
  <c r="P316" i="60"/>
  <c r="P6" i="60"/>
  <c r="P337" i="60"/>
  <c r="P21" i="60"/>
  <c r="P182" i="60"/>
  <c r="P247" i="60"/>
  <c r="P8" i="60"/>
  <c r="I6" i="49"/>
  <c r="P169" i="60"/>
  <c r="P196" i="60"/>
  <c r="P142" i="60"/>
  <c r="P93" i="60"/>
  <c r="P188" i="60"/>
  <c r="I6" i="42"/>
  <c r="P189" i="60"/>
  <c r="P315" i="60"/>
  <c r="P137" i="60"/>
  <c r="P98" i="60"/>
  <c r="P311" i="60"/>
  <c r="P17" i="60"/>
  <c r="P62" i="60"/>
  <c r="P81" i="60"/>
  <c r="P329" i="60"/>
  <c r="I6" i="46"/>
  <c r="P48" i="60"/>
  <c r="P200" i="60"/>
  <c r="P264" i="60"/>
  <c r="P10" i="60"/>
  <c r="P277" i="60"/>
  <c r="P128" i="60"/>
  <c r="P135" i="60"/>
  <c r="P90" i="60"/>
  <c r="P130" i="60"/>
  <c r="P259" i="60"/>
  <c r="P126" i="60"/>
  <c r="P177" i="60"/>
  <c r="P139" i="60"/>
  <c r="I6" i="34"/>
  <c r="P49" i="60"/>
  <c r="P220" i="60"/>
  <c r="P26" i="60"/>
  <c r="P31" i="60"/>
  <c r="P45" i="60"/>
  <c r="P80" i="60"/>
  <c r="P333" i="60"/>
  <c r="P149" i="60"/>
  <c r="H92" i="57"/>
  <c r="H90" i="53"/>
  <c r="H92" i="69"/>
  <c r="H91" i="58"/>
  <c r="H93" i="36"/>
  <c r="H94" i="36"/>
  <c r="H100" i="44"/>
  <c r="H91" i="44"/>
  <c r="H93" i="55"/>
  <c r="H90" i="36"/>
  <c r="H91" i="67"/>
  <c r="H94" i="46"/>
  <c r="F88" i="38"/>
  <c r="G56" i="44"/>
  <c r="G97" i="49"/>
  <c r="G56" i="41"/>
  <c r="G48" i="67"/>
  <c r="G48" i="51"/>
  <c r="G48" i="58"/>
  <c r="G48" i="39"/>
  <c r="G97" i="50"/>
  <c r="G89" i="49"/>
  <c r="G89" i="70"/>
  <c r="G56" i="47"/>
  <c r="G97" i="38"/>
  <c r="G89" i="57"/>
  <c r="G56" i="55"/>
  <c r="G89" i="56"/>
  <c r="G48" i="48"/>
  <c r="G56" i="54"/>
  <c r="G89" i="46"/>
  <c r="G48" i="44"/>
  <c r="G97" i="43"/>
  <c r="H94" i="57"/>
  <c r="H96" i="47"/>
  <c r="H95" i="49"/>
  <c r="H95" i="45"/>
  <c r="H100" i="42"/>
  <c r="H94" i="54"/>
  <c r="H98" i="42"/>
  <c r="H98" i="37"/>
  <c r="H99" i="37"/>
  <c r="H98" i="69"/>
  <c r="H90" i="55"/>
  <c r="H93" i="48"/>
  <c r="H95" i="41"/>
  <c r="H100" i="52"/>
  <c r="H91" i="50"/>
  <c r="H91" i="39"/>
  <c r="H92" i="53"/>
  <c r="H95" i="67"/>
  <c r="H92" i="51"/>
  <c r="H100" i="68"/>
  <c r="H100" i="56"/>
  <c r="H100" i="53"/>
  <c r="H99" i="48"/>
  <c r="H94" i="38"/>
  <c r="H98" i="41"/>
  <c r="H92" i="36"/>
  <c r="H96" i="41"/>
  <c r="H93" i="47"/>
  <c r="H100" i="40"/>
  <c r="H93" i="41"/>
  <c r="H100" i="45"/>
  <c r="H95" i="47"/>
  <c r="H94" i="70"/>
  <c r="H98" i="52"/>
  <c r="H95" i="70"/>
  <c r="H91" i="57"/>
  <c r="H98" i="55"/>
  <c r="H98" i="36"/>
  <c r="H91" i="52"/>
  <c r="H98" i="50"/>
  <c r="H95" i="58"/>
  <c r="H98" i="46"/>
  <c r="H100" i="38"/>
  <c r="H93" i="52"/>
  <c r="H96" i="42"/>
  <c r="H94" i="52"/>
  <c r="H96" i="38"/>
  <c r="H93" i="70"/>
  <c r="H100" i="69"/>
  <c r="H91" i="69"/>
  <c r="H96" i="44"/>
  <c r="H95" i="51"/>
  <c r="H90" i="45"/>
  <c r="H93" i="54"/>
  <c r="H94" i="39"/>
  <c r="H93" i="39"/>
  <c r="H90" i="46"/>
  <c r="H96" i="67"/>
  <c r="H100" i="34"/>
  <c r="H100" i="50"/>
  <c r="H96" i="53"/>
  <c r="H99" i="56"/>
  <c r="H90" i="47"/>
  <c r="H99" i="44"/>
  <c r="H99" i="51"/>
  <c r="H99" i="39"/>
  <c r="H91" i="36"/>
  <c r="G97" i="51"/>
  <c r="G89" i="34"/>
  <c r="G48" i="55"/>
  <c r="G89" i="52"/>
  <c r="H95" i="44"/>
  <c r="H91" i="40"/>
  <c r="H93" i="42"/>
  <c r="H95" i="57"/>
  <c r="H100" i="51"/>
  <c r="H95" i="40"/>
  <c r="H99" i="55"/>
  <c r="H100" i="36"/>
  <c r="H99" i="36"/>
  <c r="H96" i="56"/>
  <c r="H95" i="48"/>
  <c r="H91" i="54"/>
  <c r="H94" i="55"/>
  <c r="H96" i="40"/>
  <c r="H92" i="37"/>
  <c r="H94" i="45"/>
  <c r="H90" i="57"/>
  <c r="H93" i="57"/>
  <c r="H96" i="34"/>
  <c r="H100" i="58"/>
  <c r="H96" i="45"/>
  <c r="H91" i="38"/>
  <c r="H94" i="68"/>
  <c r="H96" i="49"/>
  <c r="H98" i="57"/>
  <c r="H94" i="67"/>
  <c r="H90" i="56"/>
  <c r="H93" i="56"/>
  <c r="H98" i="44"/>
  <c r="H90" i="40"/>
  <c r="H100" i="49"/>
  <c r="H95" i="34"/>
  <c r="H90" i="43"/>
  <c r="H99" i="38"/>
  <c r="H98" i="67"/>
  <c r="G89" i="55"/>
  <c r="G48" i="68"/>
  <c r="G48" i="38"/>
  <c r="G47" i="38" s="1"/>
  <c r="G75" i="38" s="1"/>
  <c r="G56" i="56"/>
  <c r="G56" i="48"/>
  <c r="G89" i="50"/>
  <c r="G48" i="34"/>
  <c r="G97" i="67"/>
  <c r="G97" i="34"/>
  <c r="G89" i="39"/>
  <c r="G48" i="56"/>
  <c r="G89" i="48"/>
  <c r="G89" i="44"/>
  <c r="G97" i="36"/>
  <c r="G56" i="43"/>
  <c r="H98" i="51"/>
  <c r="H99" i="34"/>
  <c r="H90" i="58"/>
  <c r="H95" i="53"/>
  <c r="H94" i="37"/>
  <c r="H91" i="47"/>
  <c r="H90" i="52"/>
  <c r="H99" i="70"/>
  <c r="H93" i="34"/>
  <c r="H90" i="67"/>
  <c r="H99" i="47"/>
  <c r="H92" i="43"/>
  <c r="H92" i="38"/>
  <c r="H90" i="54"/>
  <c r="H96" i="69"/>
  <c r="H96" i="39"/>
  <c r="H99" i="46"/>
  <c r="H93" i="58"/>
  <c r="H96" i="51"/>
  <c r="H94" i="44"/>
  <c r="H95" i="37"/>
  <c r="H96" i="68"/>
  <c r="H100" i="39"/>
  <c r="H91" i="45"/>
  <c r="H93" i="68"/>
  <c r="H96" i="50"/>
  <c r="H99" i="49"/>
  <c r="H90" i="48"/>
  <c r="H92" i="40"/>
  <c r="H99" i="69"/>
  <c r="H95" i="43"/>
  <c r="H96" i="46"/>
  <c r="H92" i="47"/>
  <c r="H93" i="45"/>
  <c r="H92" i="46"/>
  <c r="H100" i="41"/>
  <c r="G48" i="49"/>
  <c r="F88" i="53"/>
  <c r="F47" i="69"/>
  <c r="F75" i="69" s="1"/>
  <c r="F47" i="51"/>
  <c r="F75" i="51" s="1"/>
  <c r="G97" i="69"/>
  <c r="G56" i="49"/>
  <c r="G97" i="41"/>
  <c r="G89" i="67"/>
  <c r="G89" i="51"/>
  <c r="G97" i="44"/>
  <c r="G89" i="58"/>
  <c r="G56" i="45"/>
  <c r="G48" i="45"/>
  <c r="G97" i="48"/>
  <c r="G89" i="42"/>
  <c r="G89" i="69"/>
  <c r="G89" i="36"/>
  <c r="G56" i="52"/>
  <c r="G89" i="43"/>
  <c r="G56" i="53"/>
  <c r="G48" i="52"/>
  <c r="G48" i="57"/>
  <c r="G56" i="57"/>
  <c r="G48" i="47"/>
  <c r="G97" i="70"/>
  <c r="G89" i="53"/>
  <c r="G89" i="54"/>
  <c r="H93" i="49"/>
  <c r="H96" i="36"/>
  <c r="H99" i="52"/>
  <c r="H91" i="48"/>
  <c r="H92" i="44"/>
  <c r="H91" i="41"/>
  <c r="H91" i="37"/>
  <c r="H98" i="54"/>
  <c r="H90" i="37"/>
  <c r="H95" i="46"/>
  <c r="H99" i="42"/>
  <c r="H94" i="49"/>
  <c r="H96" i="57"/>
  <c r="H90" i="41"/>
  <c r="H99" i="41"/>
  <c r="H91" i="42"/>
  <c r="H92" i="41"/>
  <c r="H90" i="69"/>
  <c r="H95" i="50"/>
  <c r="H90" i="49"/>
  <c r="H95" i="36"/>
  <c r="H96" i="48"/>
  <c r="H92" i="39"/>
  <c r="H98" i="48"/>
  <c r="H96" i="52"/>
  <c r="H99" i="45"/>
  <c r="H91" i="34"/>
  <c r="H96" i="37"/>
  <c r="H96" i="58"/>
  <c r="H100" i="54"/>
  <c r="H99" i="53"/>
  <c r="H99" i="43"/>
  <c r="H98" i="34"/>
  <c r="H94" i="50"/>
  <c r="H93" i="40"/>
  <c r="H91" i="70"/>
  <c r="H91" i="68"/>
  <c r="H100" i="37"/>
  <c r="H95" i="54"/>
  <c r="H90" i="44"/>
  <c r="H100" i="46"/>
  <c r="H92" i="67"/>
  <c r="H92" i="55"/>
  <c r="H91" i="53"/>
  <c r="H95" i="69"/>
  <c r="H90" i="42"/>
  <c r="H95" i="39"/>
  <c r="H92" i="48"/>
  <c r="H91" i="51"/>
  <c r="H98" i="53"/>
  <c r="H91" i="46"/>
  <c r="H98" i="38"/>
  <c r="H95" i="38"/>
  <c r="H99" i="57"/>
  <c r="H94" i="34"/>
  <c r="H92" i="58"/>
  <c r="H96" i="55"/>
  <c r="H90" i="70"/>
  <c r="H95" i="68"/>
  <c r="H95" i="42"/>
  <c r="H94" i="51"/>
  <c r="H92" i="52"/>
  <c r="H98" i="56"/>
  <c r="H93" i="46"/>
  <c r="H91" i="49"/>
  <c r="H91" i="56"/>
  <c r="H93" i="44"/>
  <c r="H99" i="40"/>
  <c r="H98" i="40"/>
  <c r="F88" i="51"/>
  <c r="F47" i="57"/>
  <c r="F75" i="57" s="1"/>
  <c r="EH36" i="31"/>
  <c r="EH49" i="31"/>
  <c r="EH53" i="31"/>
  <c r="DZ30" i="31"/>
  <c r="DZ51" i="31"/>
  <c r="EH34" i="31"/>
  <c r="DZ9" i="31"/>
  <c r="EH33" i="31"/>
  <c r="DZ6" i="31"/>
  <c r="DZ22" i="31"/>
  <c r="EH46" i="31"/>
  <c r="EH44" i="31"/>
  <c r="DZ54" i="31"/>
  <c r="DZ8" i="31"/>
  <c r="DZ18" i="31"/>
  <c r="DZ42" i="31"/>
  <c r="DZ40" i="31"/>
  <c r="EH10" i="31"/>
  <c r="DZ56" i="31"/>
  <c r="DZ3" i="31"/>
  <c r="EH24" i="31"/>
  <c r="DZ13" i="31"/>
  <c r="EH5" i="31"/>
  <c r="EH9" i="31"/>
  <c r="EH27" i="31"/>
  <c r="DZ11" i="31"/>
  <c r="DZ41" i="31"/>
  <c r="EH50" i="31"/>
  <c r="EH8" i="31"/>
  <c r="DZ43" i="31"/>
  <c r="EH55" i="31"/>
  <c r="EH54" i="31"/>
  <c r="EH29" i="31"/>
  <c r="EH31" i="31"/>
  <c r="DZ44" i="31"/>
  <c r="DZ36" i="31"/>
  <c r="EH21" i="31"/>
  <c r="DZ34" i="31"/>
  <c r="DZ47" i="31"/>
  <c r="DZ29" i="31"/>
  <c r="EH16" i="31"/>
  <c r="EH38" i="31"/>
  <c r="DZ5" i="31"/>
  <c r="EH22" i="31"/>
  <c r="EH19" i="31"/>
  <c r="DZ37" i="31"/>
  <c r="DZ4" i="31"/>
  <c r="EH45" i="31"/>
  <c r="DZ53" i="31"/>
  <c r="EH15" i="31"/>
  <c r="DZ32" i="31"/>
  <c r="EH42" i="31"/>
  <c r="AO23" i="66"/>
  <c r="EH37" i="31"/>
  <c r="DZ24" i="31"/>
  <c r="EH3" i="31"/>
  <c r="DZ28" i="31"/>
  <c r="DZ39" i="31"/>
  <c r="EH18" i="31"/>
  <c r="EH52" i="31"/>
  <c r="EH43" i="31"/>
  <c r="EH6" i="31"/>
  <c r="EH51" i="31"/>
  <c r="DZ12" i="31"/>
  <c r="EH14" i="31"/>
  <c r="EH20" i="31"/>
  <c r="DZ26" i="31"/>
  <c r="EH4" i="31"/>
  <c r="DZ55" i="31"/>
  <c r="DZ10" i="31"/>
  <c r="DZ35" i="31"/>
  <c r="EH28" i="31"/>
  <c r="DZ20" i="31"/>
  <c r="DZ52" i="31"/>
  <c r="EH56" i="31"/>
  <c r="DZ50" i="31"/>
  <c r="DZ7" i="31"/>
  <c r="EH26" i="31"/>
  <c r="DZ27" i="31"/>
  <c r="DZ38" i="31"/>
  <c r="DZ31" i="31"/>
  <c r="EH35" i="31"/>
  <c r="EH11" i="31"/>
  <c r="EH41" i="31"/>
  <c r="DZ46" i="31"/>
  <c r="DZ15" i="31"/>
  <c r="EH12" i="31"/>
  <c r="DZ14" i="31"/>
  <c r="DZ19" i="31"/>
  <c r="EH48" i="31"/>
  <c r="EH25" i="31"/>
  <c r="AO58" i="66"/>
  <c r="DZ33" i="31"/>
  <c r="DZ23" i="31"/>
  <c r="EH13" i="31"/>
  <c r="DZ25" i="31"/>
  <c r="EH7" i="31"/>
  <c r="DZ45" i="31"/>
  <c r="EH47" i="31"/>
  <c r="EH30" i="31"/>
  <c r="DZ48" i="31"/>
  <c r="EH40" i="31"/>
  <c r="EH39" i="31"/>
  <c r="EH17" i="31"/>
  <c r="U201" i="82" l="1"/>
  <c r="I201" i="82"/>
  <c r="O201" i="82"/>
  <c r="K201" i="82"/>
  <c r="N201" i="82"/>
  <c r="Y201" i="82"/>
  <c r="T201" i="82"/>
  <c r="H201" i="82"/>
  <c r="AE201" i="82"/>
  <c r="AF201" i="82"/>
  <c r="J201" i="82"/>
  <c r="W201" i="82"/>
  <c r="AI201" i="82"/>
  <c r="AJ201" i="82"/>
  <c r="AA201" i="82"/>
  <c r="Q201" i="82"/>
  <c r="Z201" i="82"/>
  <c r="AH201" i="82"/>
  <c r="AD201" i="82"/>
  <c r="L201" i="82"/>
  <c r="X201" i="82"/>
  <c r="V201" i="82"/>
  <c r="R201" i="82"/>
  <c r="P201" i="82"/>
  <c r="AG201" i="82"/>
  <c r="AB201" i="82"/>
  <c r="AC201" i="82"/>
  <c r="S201" i="82"/>
  <c r="M201" i="82"/>
  <c r="F201" i="82"/>
  <c r="U202" i="82"/>
  <c r="I202" i="82"/>
  <c r="O202" i="82"/>
  <c r="K202" i="82"/>
  <c r="N202" i="82"/>
  <c r="Y202" i="82"/>
  <c r="T202" i="82"/>
  <c r="H202" i="82"/>
  <c r="AE202" i="82"/>
  <c r="AF202" i="82"/>
  <c r="J202" i="82"/>
  <c r="W202" i="82"/>
  <c r="AI202" i="82"/>
  <c r="AJ202" i="82"/>
  <c r="AA202" i="82"/>
  <c r="Q202" i="82"/>
  <c r="Z202" i="82"/>
  <c r="AH202" i="82"/>
  <c r="AD202" i="82"/>
  <c r="L202" i="82"/>
  <c r="X202" i="82"/>
  <c r="V202" i="82"/>
  <c r="F202" i="82"/>
  <c r="R202" i="82"/>
  <c r="P202" i="82"/>
  <c r="AG202" i="82"/>
  <c r="AB202" i="82"/>
  <c r="AC202" i="82"/>
  <c r="S202" i="82"/>
  <c r="M202" i="82"/>
  <c r="F62" i="63"/>
  <c r="E66" i="63" s="1"/>
  <c r="D66" i="63" s="1"/>
  <c r="E41" i="63"/>
  <c r="D36" i="63"/>
  <c r="D41" i="63"/>
  <c r="D44" i="63"/>
  <c r="X34" i="62"/>
  <c r="F35" i="63"/>
  <c r="D17" i="63"/>
  <c r="E17" i="63"/>
  <c r="E22" i="63"/>
  <c r="E21" i="63" s="1"/>
  <c r="E7" i="63"/>
  <c r="D32" i="63"/>
  <c r="E32" i="63"/>
  <c r="D7" i="63"/>
  <c r="F34" i="63"/>
  <c r="F64" i="63"/>
  <c r="E36" i="63"/>
  <c r="D22" i="63"/>
  <c r="D21" i="63" s="1"/>
  <c r="F47" i="63"/>
  <c r="F75" i="63" s="1"/>
  <c r="D56" i="63"/>
  <c r="E44" i="63"/>
  <c r="E48" i="63"/>
  <c r="D31" i="63"/>
  <c r="E31" i="63"/>
  <c r="F30" i="63"/>
  <c r="E56" i="63"/>
  <c r="D48" i="63"/>
  <c r="AC6" i="77"/>
  <c r="Z31" i="82"/>
  <c r="Z43" i="82" s="1"/>
  <c r="Z76" i="82" s="1"/>
  <c r="Z123" i="82" s="1"/>
  <c r="Z170" i="82" s="1"/>
  <c r="Z180" i="82" s="1"/>
  <c r="H44" i="76"/>
  <c r="AH47" i="62"/>
  <c r="AH75" i="62" s="1"/>
  <c r="U34" i="62"/>
  <c r="N34" i="62"/>
  <c r="Z34" i="62"/>
  <c r="AD31" i="76"/>
  <c r="AD31" i="66"/>
  <c r="I32" i="76"/>
  <c r="I32" i="66"/>
  <c r="L31" i="76"/>
  <c r="L31" i="66"/>
  <c r="N31" i="76"/>
  <c r="N31" i="66"/>
  <c r="AA31" i="76"/>
  <c r="AA31" i="66"/>
  <c r="R32" i="76"/>
  <c r="R32" i="66"/>
  <c r="AA32" i="76"/>
  <c r="AA32" i="66"/>
  <c r="AF31" i="76"/>
  <c r="AF31" i="66"/>
  <c r="M32" i="76"/>
  <c r="M32" i="66"/>
  <c r="AG31" i="76"/>
  <c r="AG31" i="66"/>
  <c r="AI31" i="76"/>
  <c r="AI31" i="66"/>
  <c r="Z31" i="76"/>
  <c r="Z31" i="66"/>
  <c r="AJ32" i="76"/>
  <c r="AJ32" i="66"/>
  <c r="M31" i="76"/>
  <c r="M31" i="66"/>
  <c r="X32" i="76"/>
  <c r="X32" i="66"/>
  <c r="J32" i="76"/>
  <c r="J32" i="66"/>
  <c r="AD32" i="76"/>
  <c r="AD32" i="66"/>
  <c r="P32" i="76"/>
  <c r="P32" i="66"/>
  <c r="T32" i="76"/>
  <c r="T32" i="66"/>
  <c r="T31" i="76"/>
  <c r="T31" i="66"/>
  <c r="V31" i="76"/>
  <c r="V31" i="66"/>
  <c r="R31" i="76"/>
  <c r="R31" i="66"/>
  <c r="AI32" i="76"/>
  <c r="AI32" i="66"/>
  <c r="W32" i="76"/>
  <c r="W32" i="66"/>
  <c r="O32" i="76"/>
  <c r="O32" i="66"/>
  <c r="W31" i="76"/>
  <c r="W30" i="76" s="1"/>
  <c r="W31" i="66"/>
  <c r="AJ31" i="76"/>
  <c r="AJ31" i="66"/>
  <c r="AG32" i="76"/>
  <c r="AG32" i="66"/>
  <c r="H32" i="76"/>
  <c r="H32" i="66"/>
  <c r="U31" i="76"/>
  <c r="U31" i="66"/>
  <c r="K31" i="76"/>
  <c r="K31" i="66"/>
  <c r="AB32" i="76"/>
  <c r="AB32" i="66"/>
  <c r="O31" i="76"/>
  <c r="O31" i="66"/>
  <c r="U32" i="76"/>
  <c r="U32" i="66"/>
  <c r="X31" i="76"/>
  <c r="X30" i="76" s="1"/>
  <c r="X31" i="66"/>
  <c r="H31" i="76"/>
  <c r="H31" i="66"/>
  <c r="AF32" i="76"/>
  <c r="AF32" i="66"/>
  <c r="AE31" i="76"/>
  <c r="AE31" i="66"/>
  <c r="AC32" i="76"/>
  <c r="AC32" i="66"/>
  <c r="N32" i="76"/>
  <c r="N32" i="66"/>
  <c r="AB31" i="76"/>
  <c r="AB31" i="66"/>
  <c r="K32" i="76"/>
  <c r="K32" i="66"/>
  <c r="V32" i="76"/>
  <c r="V32" i="66"/>
  <c r="I31" i="76"/>
  <c r="I31" i="66"/>
  <c r="Z32" i="76"/>
  <c r="Z32" i="66"/>
  <c r="AH32" i="76"/>
  <c r="AH32" i="66"/>
  <c r="Y32" i="76"/>
  <c r="Y32" i="66"/>
  <c r="S32" i="76"/>
  <c r="S32" i="66"/>
  <c r="Q32" i="76"/>
  <c r="Q32" i="66"/>
  <c r="L32" i="76"/>
  <c r="L32" i="66"/>
  <c r="Y31" i="76"/>
  <c r="Y31" i="66"/>
  <c r="P31" i="76"/>
  <c r="P30" i="76" s="1"/>
  <c r="P31" i="66"/>
  <c r="AE32" i="76"/>
  <c r="AE32" i="66"/>
  <c r="J31" i="76"/>
  <c r="J31" i="66"/>
  <c r="Q31" i="76"/>
  <c r="Q31" i="66"/>
  <c r="AC31" i="76"/>
  <c r="AC31" i="66"/>
  <c r="AH31" i="76"/>
  <c r="AH31" i="66"/>
  <c r="S31" i="76"/>
  <c r="S31" i="66"/>
  <c r="I34" i="62"/>
  <c r="J34" i="62"/>
  <c r="Q34" i="62"/>
  <c r="R34" i="62"/>
  <c r="M34" i="62"/>
  <c r="AD34" i="62"/>
  <c r="AH34" i="62"/>
  <c r="G34" i="64"/>
  <c r="P34" i="62"/>
  <c r="T34" i="62"/>
  <c r="L34" i="62"/>
  <c r="AA34" i="62"/>
  <c r="AI34" i="62"/>
  <c r="AJ34" i="62"/>
  <c r="AG34" i="62"/>
  <c r="AE34" i="62"/>
  <c r="F34" i="62"/>
  <c r="H34" i="62"/>
  <c r="Y34" i="62"/>
  <c r="W34" i="62"/>
  <c r="V34" i="62"/>
  <c r="AB34" i="62"/>
  <c r="S34" i="62"/>
  <c r="AF34" i="62"/>
  <c r="AC34" i="62"/>
  <c r="O34" i="62"/>
  <c r="K34" i="62"/>
  <c r="AB41" i="76"/>
  <c r="AE47" i="62"/>
  <c r="AE75" i="62" s="1"/>
  <c r="W41" i="76"/>
  <c r="D25" i="65"/>
  <c r="E25" i="65" s="1"/>
  <c r="U25" i="65" s="1"/>
  <c r="D11" i="65"/>
  <c r="D15" i="65"/>
  <c r="D51" i="65"/>
  <c r="E51" i="65" s="1"/>
  <c r="P51" i="65" s="1"/>
  <c r="D13" i="65"/>
  <c r="D55" i="65"/>
  <c r="E55" i="65" s="1"/>
  <c r="I55" i="65" s="1"/>
  <c r="D27" i="65"/>
  <c r="E27" i="65" s="1"/>
  <c r="AC27" i="65" s="1"/>
  <c r="D19" i="65"/>
  <c r="E19" i="65" s="1"/>
  <c r="D59" i="65"/>
  <c r="E59" i="65" s="1"/>
  <c r="AB59" i="65" s="1"/>
  <c r="D49" i="65"/>
  <c r="E49" i="65" s="1"/>
  <c r="AD49" i="65" s="1"/>
  <c r="D14" i="65"/>
  <c r="D26" i="65"/>
  <c r="E26" i="65" s="1"/>
  <c r="Y26" i="65" s="1"/>
  <c r="D8" i="65"/>
  <c r="D24" i="65"/>
  <c r="E24" i="65" s="1"/>
  <c r="Y24" i="65" s="1"/>
  <c r="D54" i="65"/>
  <c r="E54" i="65" s="1"/>
  <c r="S54" i="65" s="1"/>
  <c r="D52" i="65"/>
  <c r="E52" i="65" s="1"/>
  <c r="AH52" i="65" s="1"/>
  <c r="D12" i="65"/>
  <c r="D29" i="65"/>
  <c r="E29" i="65" s="1"/>
  <c r="J29" i="65" s="1"/>
  <c r="D53" i="65"/>
  <c r="E53" i="65" s="1"/>
  <c r="AK53" i="65" s="1"/>
  <c r="D16" i="65"/>
  <c r="E16" i="65" s="1"/>
  <c r="AF16" i="65" s="1"/>
  <c r="D20" i="65"/>
  <c r="E20" i="65" s="1"/>
  <c r="Q20" i="65" s="1"/>
  <c r="D28" i="65"/>
  <c r="E28" i="65" s="1"/>
  <c r="K28" i="65" s="1"/>
  <c r="D50" i="65"/>
  <c r="E50" i="65" s="1"/>
  <c r="I50" i="65" s="1"/>
  <c r="D57" i="65"/>
  <c r="E57" i="65" s="1"/>
  <c r="I57" i="65" s="1"/>
  <c r="D18" i="65"/>
  <c r="E18" i="65" s="1"/>
  <c r="Q18" i="65" s="1"/>
  <c r="D9" i="65"/>
  <c r="D10" i="65"/>
  <c r="O44" i="64"/>
  <c r="M44" i="76"/>
  <c r="W44" i="76"/>
  <c r="AN22" i="62"/>
  <c r="AN21" i="62" s="1"/>
  <c r="AH44" i="76"/>
  <c r="P44" i="64"/>
  <c r="AI41" i="64"/>
  <c r="F47" i="62"/>
  <c r="F75" i="62" s="1"/>
  <c r="AN7" i="62"/>
  <c r="AN48" i="62"/>
  <c r="AN36" i="62"/>
  <c r="AN56" i="62"/>
  <c r="AN31" i="62"/>
  <c r="AN32" i="62"/>
  <c r="AN41" i="62"/>
  <c r="AN44" i="62"/>
  <c r="AN17" i="62"/>
  <c r="W44" i="64"/>
  <c r="AG44" i="64"/>
  <c r="I44" i="64"/>
  <c r="M41" i="76"/>
  <c r="AA32" i="64"/>
  <c r="K41" i="66"/>
  <c r="AF56" i="76"/>
  <c r="U36" i="66"/>
  <c r="X47" i="62"/>
  <c r="X75" i="62" s="1"/>
  <c r="R32" i="64"/>
  <c r="I44" i="76"/>
  <c r="Y47" i="62"/>
  <c r="Y75" i="62" s="1"/>
  <c r="AH44" i="64"/>
  <c r="F44" i="64"/>
  <c r="H41" i="66"/>
  <c r="F31" i="76"/>
  <c r="AJ32" i="64"/>
  <c r="AK123" i="31"/>
  <c r="AK48" i="31"/>
  <c r="AK164" i="31"/>
  <c r="AK155" i="31"/>
  <c r="AK27" i="31"/>
  <c r="AK112" i="31"/>
  <c r="AK37" i="31"/>
  <c r="AK91" i="31"/>
  <c r="AK122" i="31"/>
  <c r="AK126" i="31"/>
  <c r="AK5" i="31"/>
  <c r="AK133" i="31"/>
  <c r="AK132" i="31"/>
  <c r="AK69" i="31"/>
  <c r="AK38" i="31"/>
  <c r="AK59" i="31"/>
  <c r="AK173" i="31"/>
  <c r="AK175" i="31"/>
  <c r="AK101" i="31"/>
  <c r="AK36" i="31"/>
  <c r="AK11" i="31"/>
  <c r="AK75" i="31"/>
  <c r="AK139" i="31"/>
  <c r="AK62" i="31"/>
  <c r="AK80" i="31"/>
  <c r="AK58" i="31"/>
  <c r="AK53" i="31"/>
  <c r="AK117" i="31"/>
  <c r="AK161" i="31"/>
  <c r="AK68" i="31"/>
  <c r="AK124" i="31"/>
  <c r="AK43" i="31"/>
  <c r="AK107" i="31"/>
  <c r="AK170" i="31"/>
  <c r="AK16" i="31"/>
  <c r="AK144" i="31"/>
  <c r="AK21" i="31"/>
  <c r="AK85" i="31"/>
  <c r="AK149" i="31"/>
  <c r="AK130" i="31"/>
  <c r="AK34" i="31"/>
  <c r="AK19" i="31"/>
  <c r="AK51" i="31"/>
  <c r="AK83" i="31"/>
  <c r="AK115" i="31"/>
  <c r="AK147" i="31"/>
  <c r="AK178" i="31"/>
  <c r="AK90" i="31"/>
  <c r="AK32" i="31"/>
  <c r="AK96" i="31"/>
  <c r="AK159" i="31"/>
  <c r="AK94" i="31"/>
  <c r="AK29" i="31"/>
  <c r="AK61" i="31"/>
  <c r="AK93" i="31"/>
  <c r="AK125" i="31"/>
  <c r="AK157" i="31"/>
  <c r="AK177" i="31"/>
  <c r="AK4" i="31"/>
  <c r="AK116" i="31"/>
  <c r="AK134" i="31"/>
  <c r="AK146" i="31"/>
  <c r="AK167" i="31"/>
  <c r="AK129" i="31"/>
  <c r="AK168" i="31"/>
  <c r="AK3" i="31"/>
  <c r="AK35" i="31"/>
  <c r="AK67" i="31"/>
  <c r="AK99" i="31"/>
  <c r="AK131" i="31"/>
  <c r="AK162" i="31"/>
  <c r="AK30" i="31"/>
  <c r="AK154" i="31"/>
  <c r="AK64" i="31"/>
  <c r="AK128" i="31"/>
  <c r="AK26" i="31"/>
  <c r="AK13" i="31"/>
  <c r="AK45" i="31"/>
  <c r="AK77" i="31"/>
  <c r="AK109" i="31"/>
  <c r="AK141" i="31"/>
  <c r="AK172" i="31"/>
  <c r="AK98" i="31"/>
  <c r="AK52" i="31"/>
  <c r="AK163" i="31"/>
  <c r="AK18" i="31"/>
  <c r="AK81" i="31"/>
  <c r="AK153" i="31"/>
  <c r="AK160" i="31"/>
  <c r="AK42" i="31"/>
  <c r="AK15" i="31"/>
  <c r="AK55" i="31"/>
  <c r="AK56" i="31"/>
  <c r="AK100" i="31"/>
  <c r="AK6" i="31"/>
  <c r="AK86" i="31"/>
  <c r="AK82" i="31"/>
  <c r="AK65" i="31"/>
  <c r="AK71" i="31"/>
  <c r="AK88" i="31"/>
  <c r="AW98" i="31"/>
  <c r="AW36" i="31"/>
  <c r="AW123" i="31"/>
  <c r="AW22" i="31"/>
  <c r="AW39" i="31"/>
  <c r="AW90" i="31"/>
  <c r="AW171" i="31"/>
  <c r="AK70" i="31"/>
  <c r="AK20" i="31"/>
  <c r="AK84" i="31"/>
  <c r="AK148" i="31"/>
  <c r="AK102" i="31"/>
  <c r="AW134" i="31"/>
  <c r="AW128" i="31"/>
  <c r="AW155" i="31"/>
  <c r="AW91" i="31"/>
  <c r="AW71" i="31"/>
  <c r="AW7" i="31"/>
  <c r="AK60" i="31"/>
  <c r="AK145" i="31"/>
  <c r="AK33" i="31"/>
  <c r="AK46" i="31"/>
  <c r="AK140" i="31"/>
  <c r="AK41" i="31"/>
  <c r="AK143" i="31"/>
  <c r="AW160" i="31"/>
  <c r="AW107" i="31"/>
  <c r="AW87" i="31"/>
  <c r="AW23" i="31"/>
  <c r="AW40" i="31"/>
  <c r="AW96" i="31"/>
  <c r="AW139" i="31"/>
  <c r="AW54" i="31"/>
  <c r="AW55" i="31"/>
  <c r="AK165" i="31"/>
  <c r="AK108" i="31"/>
  <c r="AK25" i="31"/>
  <c r="AK127" i="31"/>
  <c r="AW64" i="31"/>
  <c r="AW24" i="31"/>
  <c r="AW156" i="31"/>
  <c r="AW92" i="31"/>
  <c r="AW169" i="31"/>
  <c r="AW137" i="31"/>
  <c r="AW105" i="31"/>
  <c r="AW86" i="31"/>
  <c r="AW50" i="31"/>
  <c r="AW85" i="31"/>
  <c r="AW69" i="31"/>
  <c r="AW53" i="31"/>
  <c r="AW37" i="31"/>
  <c r="AW21" i="31"/>
  <c r="AW5" i="31"/>
  <c r="AK66" i="31"/>
  <c r="AW154" i="31"/>
  <c r="AW166" i="31"/>
  <c r="AW102" i="31"/>
  <c r="AW162" i="31"/>
  <c r="AW176" i="31"/>
  <c r="AW144" i="31"/>
  <c r="AW112" i="31"/>
  <c r="AW68" i="31"/>
  <c r="AW3" i="31"/>
  <c r="AW163" i="31"/>
  <c r="AW147" i="31"/>
  <c r="AW131" i="31"/>
  <c r="AW115" i="31"/>
  <c r="AW99" i="31"/>
  <c r="AW70" i="31"/>
  <c r="AW38" i="31"/>
  <c r="AW6" i="31"/>
  <c r="AW79" i="31"/>
  <c r="AW63" i="31"/>
  <c r="AW47" i="31"/>
  <c r="AW31" i="31"/>
  <c r="AW15" i="31"/>
  <c r="AK150" i="31"/>
  <c r="AK92" i="31"/>
  <c r="AK22" i="31"/>
  <c r="AK97" i="31"/>
  <c r="AK17" i="31"/>
  <c r="AK72" i="31"/>
  <c r="AK135" i="31"/>
  <c r="AK7" i="31"/>
  <c r="AK12" i="31"/>
  <c r="AK105" i="31"/>
  <c r="AK74" i="31"/>
  <c r="AK78" i="31"/>
  <c r="AK79" i="31"/>
  <c r="AW126" i="31"/>
  <c r="AW48" i="31"/>
  <c r="AW124" i="31"/>
  <c r="AW28" i="31"/>
  <c r="AW153" i="31"/>
  <c r="AW121" i="31"/>
  <c r="AW18" i="31"/>
  <c r="AW138" i="31"/>
  <c r="AW158" i="31"/>
  <c r="AW94" i="31"/>
  <c r="AW146" i="31"/>
  <c r="AW172" i="31"/>
  <c r="AW140" i="31"/>
  <c r="AW108" i="31"/>
  <c r="AW60" i="31"/>
  <c r="AW177" i="31"/>
  <c r="AW161" i="31"/>
  <c r="AW145" i="31"/>
  <c r="AW129" i="31"/>
  <c r="AW113" i="31"/>
  <c r="AW97" i="31"/>
  <c r="AW66" i="31"/>
  <c r="AW34" i="31"/>
  <c r="AW88" i="31"/>
  <c r="AW77" i="31"/>
  <c r="AW61" i="31"/>
  <c r="AW45" i="31"/>
  <c r="AW29" i="31"/>
  <c r="AW13" i="31"/>
  <c r="AK40" i="31"/>
  <c r="AK119" i="31"/>
  <c r="AK118" i="31"/>
  <c r="AK114" i="31"/>
  <c r="AK89" i="31"/>
  <c r="AK10" i="31"/>
  <c r="AK14" i="31"/>
  <c r="AK63" i="31"/>
  <c r="AW122" i="31"/>
  <c r="AW32" i="31"/>
  <c r="AW150" i="31"/>
  <c r="AW118" i="31"/>
  <c r="AW72" i="31"/>
  <c r="AW8" i="31"/>
  <c r="AW130" i="31"/>
  <c r="AW16" i="31"/>
  <c r="AW168" i="31"/>
  <c r="AW152" i="31"/>
  <c r="AW136" i="31"/>
  <c r="AW120" i="31"/>
  <c r="AW104" i="31"/>
  <c r="AW82" i="31"/>
  <c r="AW52" i="31"/>
  <c r="AW20" i="31"/>
  <c r="AW175" i="31"/>
  <c r="AW167" i="31"/>
  <c r="AW159" i="31"/>
  <c r="AW151" i="31"/>
  <c r="AW143" i="31"/>
  <c r="AW135" i="31"/>
  <c r="AW127" i="31"/>
  <c r="AW119" i="31"/>
  <c r="AW111" i="31"/>
  <c r="AW103" i="31"/>
  <c r="AW95" i="31"/>
  <c r="AW78" i="31"/>
  <c r="AW62" i="31"/>
  <c r="AW46" i="31"/>
  <c r="AW30" i="31"/>
  <c r="AW14" i="31"/>
  <c r="AW80" i="31"/>
  <c r="AW83" i="31"/>
  <c r="AW75" i="31"/>
  <c r="AW67" i="31"/>
  <c r="AW59" i="31"/>
  <c r="AW51" i="31"/>
  <c r="AW43" i="31"/>
  <c r="AW35" i="31"/>
  <c r="AW27" i="31"/>
  <c r="AW19" i="31"/>
  <c r="AW11" i="31"/>
  <c r="AW4" i="31"/>
  <c r="AK136" i="31"/>
  <c r="AK8" i="31"/>
  <c r="AK166" i="31"/>
  <c r="AK103" i="31"/>
  <c r="AK39" i="31"/>
  <c r="AK50" i="31"/>
  <c r="AK76" i="31"/>
  <c r="AK54" i="31"/>
  <c r="AK137" i="31"/>
  <c r="AK73" i="31"/>
  <c r="AK9" i="31"/>
  <c r="AK152" i="31"/>
  <c r="AK24" i="31"/>
  <c r="AK174" i="31"/>
  <c r="AK111" i="31"/>
  <c r="AK47" i="31"/>
  <c r="AW170" i="31"/>
  <c r="AW106" i="31"/>
  <c r="AW174" i="31"/>
  <c r="AW142" i="31"/>
  <c r="AW110" i="31"/>
  <c r="AW56" i="31"/>
  <c r="AW178" i="31"/>
  <c r="AW114" i="31"/>
  <c r="AW84" i="31"/>
  <c r="AW164" i="31"/>
  <c r="AW148" i="31"/>
  <c r="AW132" i="31"/>
  <c r="AW116" i="31"/>
  <c r="AW100" i="31"/>
  <c r="AW76" i="31"/>
  <c r="AW44" i="31"/>
  <c r="AW12" i="31"/>
  <c r="AW173" i="31"/>
  <c r="AW165" i="31"/>
  <c r="AW157" i="31"/>
  <c r="AW149" i="31"/>
  <c r="AW141" i="31"/>
  <c r="AW133" i="31"/>
  <c r="AW125" i="31"/>
  <c r="AW117" i="31"/>
  <c r="AW109" i="31"/>
  <c r="AW101" i="31"/>
  <c r="AW93" i="31"/>
  <c r="AW74" i="31"/>
  <c r="AW58" i="31"/>
  <c r="AW42" i="31"/>
  <c r="AW26" i="31"/>
  <c r="AW10" i="31"/>
  <c r="AW89" i="31"/>
  <c r="AW81" i="31"/>
  <c r="AW73" i="31"/>
  <c r="AW65" i="31"/>
  <c r="AW57" i="31"/>
  <c r="AW49" i="31"/>
  <c r="AW41" i="31"/>
  <c r="AW33" i="31"/>
  <c r="AW25" i="31"/>
  <c r="AW17" i="31"/>
  <c r="AW9" i="31"/>
  <c r="AK28" i="31"/>
  <c r="AK176" i="31"/>
  <c r="AK113" i="31"/>
  <c r="AK49" i="31"/>
  <c r="AK110" i="31"/>
  <c r="AK104" i="31"/>
  <c r="AK106" i="31"/>
  <c r="AK151" i="31"/>
  <c r="AK87" i="31"/>
  <c r="AK23" i="31"/>
  <c r="AK171" i="31"/>
  <c r="AK44" i="31"/>
  <c r="AK169" i="31"/>
  <c r="AK121" i="31"/>
  <c r="AK57" i="31"/>
  <c r="AK142" i="31"/>
  <c r="AK120" i="31"/>
  <c r="AK138" i="31"/>
  <c r="AK158" i="31"/>
  <c r="AK95" i="31"/>
  <c r="AK31" i="31"/>
  <c r="Z17" i="76"/>
  <c r="Z56" i="82" s="1"/>
  <c r="M44" i="64"/>
  <c r="M30" i="62"/>
  <c r="AA30" i="62"/>
  <c r="I30" i="62"/>
  <c r="AH30" i="62"/>
  <c r="S30" i="62"/>
  <c r="L30" i="62"/>
  <c r="Q30" i="62"/>
  <c r="Y30" i="62"/>
  <c r="Z30" i="62"/>
  <c r="N30" i="62"/>
  <c r="R30" i="62"/>
  <c r="AD30" i="62"/>
  <c r="T30" i="62"/>
  <c r="W30" i="62"/>
  <c r="AI30" i="62"/>
  <c r="AG30" i="62"/>
  <c r="AJ30" i="62"/>
  <c r="V30" i="62"/>
  <c r="D77" i="62"/>
  <c r="P30" i="62"/>
  <c r="J30" i="62"/>
  <c r="D31" i="62"/>
  <c r="E31" i="62"/>
  <c r="D31" i="65" s="1"/>
  <c r="E31" i="65" s="1"/>
  <c r="E32" i="62"/>
  <c r="D32" i="65" s="1"/>
  <c r="E32" i="65" s="1"/>
  <c r="D32" i="62"/>
  <c r="U30" i="62"/>
  <c r="O30" i="62"/>
  <c r="F32" i="76"/>
  <c r="AB30" i="62"/>
  <c r="AM31" i="62"/>
  <c r="X30" i="62"/>
  <c r="K30" i="62"/>
  <c r="AE30" i="62"/>
  <c r="AM32" i="62"/>
  <c r="F30" i="62"/>
  <c r="H30" i="62"/>
  <c r="AC30" i="62"/>
  <c r="AF30" i="62"/>
  <c r="AE62" i="62"/>
  <c r="AC44" i="64"/>
  <c r="K44" i="64"/>
  <c r="AE44" i="64"/>
  <c r="O47" i="62"/>
  <c r="O75" i="62" s="1"/>
  <c r="AD56" i="76"/>
  <c r="N56" i="64"/>
  <c r="S32" i="64"/>
  <c r="H44" i="66"/>
  <c r="X56" i="76"/>
  <c r="Z41" i="64"/>
  <c r="T41" i="64"/>
  <c r="AG56" i="76"/>
  <c r="L44" i="64"/>
  <c r="M62" i="62"/>
  <c r="R47" i="62"/>
  <c r="R75" i="62" s="1"/>
  <c r="AH41" i="76"/>
  <c r="J44" i="64"/>
  <c r="I41" i="66"/>
  <c r="N44" i="64"/>
  <c r="AF47" i="62"/>
  <c r="AF75" i="62" s="1"/>
  <c r="AA56" i="76"/>
  <c r="D41" i="62"/>
  <c r="E44" i="62"/>
  <c r="D44" i="65" s="1"/>
  <c r="E44" i="65" s="1"/>
  <c r="N41" i="64"/>
  <c r="V35" i="62"/>
  <c r="AC41" i="64"/>
  <c r="H56" i="64"/>
  <c r="AF56" i="64"/>
  <c r="AD44" i="64"/>
  <c r="Z47" i="62"/>
  <c r="Z75" i="62" s="1"/>
  <c r="AH17" i="76"/>
  <c r="AH56" i="82" s="1"/>
  <c r="Q44" i="64"/>
  <c r="AJ44" i="76"/>
  <c r="K32" i="64"/>
  <c r="J41" i="64"/>
  <c r="N41" i="66"/>
  <c r="Q41" i="76"/>
  <c r="I41" i="76"/>
  <c r="U44" i="76"/>
  <c r="W36" i="64"/>
  <c r="L47" i="62"/>
  <c r="L75" i="62" s="1"/>
  <c r="Q47" i="62"/>
  <c r="Q75" i="62" s="1"/>
  <c r="AB44" i="64"/>
  <c r="U36" i="64"/>
  <c r="X41" i="76"/>
  <c r="P41" i="64"/>
  <c r="T44" i="76"/>
  <c r="M56" i="76"/>
  <c r="T64" i="62"/>
  <c r="Z44" i="76"/>
  <c r="AF41" i="76"/>
  <c r="M44" i="66"/>
  <c r="R36" i="76"/>
  <c r="S36" i="64"/>
  <c r="T41" i="76"/>
  <c r="X22" i="64"/>
  <c r="X21" i="64" s="1"/>
  <c r="AI47" i="62"/>
  <c r="AI75" i="62" s="1"/>
  <c r="Y41" i="64"/>
  <c r="K44" i="66"/>
  <c r="E17" i="62"/>
  <c r="AM41" i="62"/>
  <c r="Z17" i="64"/>
  <c r="U32" i="64"/>
  <c r="AM22" i="62"/>
  <c r="AM21" i="62" s="1"/>
  <c r="N44" i="66"/>
  <c r="AJ44" i="64"/>
  <c r="H64" i="62"/>
  <c r="AC32" i="64"/>
  <c r="AE17" i="76"/>
  <c r="AE56" i="82" s="1"/>
  <c r="AE56" i="64"/>
  <c r="K47" i="62"/>
  <c r="K75" i="62" s="1"/>
  <c r="S41" i="64"/>
  <c r="W36" i="76"/>
  <c r="H17" i="76"/>
  <c r="H56" i="82" s="1"/>
  <c r="P35" i="62"/>
  <c r="Y56" i="76"/>
  <c r="R41" i="64"/>
  <c r="J41" i="76"/>
  <c r="N41" i="76"/>
  <c r="U41" i="76"/>
  <c r="H62" i="62"/>
  <c r="K41" i="64"/>
  <c r="I36" i="66"/>
  <c r="AE44" i="76"/>
  <c r="AJ17" i="64"/>
  <c r="H56" i="76"/>
  <c r="AJ41" i="76"/>
  <c r="V44" i="76"/>
  <c r="L44" i="76"/>
  <c r="AD41" i="64"/>
  <c r="Y48" i="76"/>
  <c r="L41" i="66"/>
  <c r="S44" i="64"/>
  <c r="AJ56" i="76"/>
  <c r="AI44" i="76"/>
  <c r="Q36" i="64"/>
  <c r="Z56" i="76"/>
  <c r="W56" i="64"/>
  <c r="K44" i="76"/>
  <c r="AD32" i="64"/>
  <c r="R44" i="64"/>
  <c r="O56" i="76"/>
  <c r="N56" i="76"/>
  <c r="L48" i="76"/>
  <c r="M56" i="64"/>
  <c r="AI41" i="76"/>
  <c r="AG36" i="64"/>
  <c r="S56" i="76"/>
  <c r="S17" i="76"/>
  <c r="S56" i="82" s="1"/>
  <c r="J44" i="66"/>
  <c r="T36" i="76"/>
  <c r="F32" i="64"/>
  <c r="L56" i="64"/>
  <c r="AC35" i="62"/>
  <c r="O35" i="62"/>
  <c r="S48" i="76"/>
  <c r="L41" i="76"/>
  <c r="AA17" i="64"/>
  <c r="AJ35" i="62"/>
  <c r="W17" i="76"/>
  <c r="W56" i="82" s="1"/>
  <c r="AB41" i="64"/>
  <c r="P41" i="76"/>
  <c r="AA41" i="76"/>
  <c r="AF44" i="64"/>
  <c r="D45" i="65"/>
  <c r="E45" i="65" s="1"/>
  <c r="E41" i="62"/>
  <c r="D41" i="65" s="1"/>
  <c r="E41" i="65" s="1"/>
  <c r="I44" i="66"/>
  <c r="Z32" i="64"/>
  <c r="X44" i="76"/>
  <c r="F44" i="66"/>
  <c r="M36" i="64"/>
  <c r="S22" i="76"/>
  <c r="S50" i="82" s="1"/>
  <c r="K36" i="66"/>
  <c r="AG41" i="64"/>
  <c r="AA44" i="76"/>
  <c r="O44" i="76"/>
  <c r="Z41" i="76"/>
  <c r="Q56" i="64"/>
  <c r="AM17" i="62"/>
  <c r="P44" i="66"/>
  <c r="P36" i="76"/>
  <c r="V36" i="66"/>
  <c r="V35" i="66" s="1"/>
  <c r="J22" i="76"/>
  <c r="J50" i="82" s="1"/>
  <c r="Y17" i="76"/>
  <c r="Y56" i="82" s="1"/>
  <c r="Y44" i="64"/>
  <c r="AM56" i="62"/>
  <c r="L41" i="64"/>
  <c r="AA62" i="62"/>
  <c r="F35" i="62"/>
  <c r="L44" i="66"/>
  <c r="AG17" i="76"/>
  <c r="AG56" i="82" s="1"/>
  <c r="W17" i="64"/>
  <c r="X44" i="64"/>
  <c r="N36" i="66"/>
  <c r="J22" i="64"/>
  <c r="J21" i="64" s="1"/>
  <c r="AD64" i="62"/>
  <c r="J17" i="76"/>
  <c r="J56" i="82" s="1"/>
  <c r="Q36" i="66"/>
  <c r="M35" i="62"/>
  <c r="Y22" i="76"/>
  <c r="Y50" i="82" s="1"/>
  <c r="U36" i="76"/>
  <c r="AB47" i="62"/>
  <c r="AB75" i="62" s="1"/>
  <c r="I56" i="64"/>
  <c r="L56" i="76"/>
  <c r="AF35" i="62"/>
  <c r="AA35" i="62"/>
  <c r="AD48" i="64"/>
  <c r="J56" i="76"/>
  <c r="M47" i="62"/>
  <c r="M75" i="62" s="1"/>
  <c r="M17" i="76"/>
  <c r="M56" i="82" s="1"/>
  <c r="AB36" i="76"/>
  <c r="AI48" i="76"/>
  <c r="V22" i="76"/>
  <c r="V50" i="82" s="1"/>
  <c r="D36" i="62"/>
  <c r="AC44" i="76"/>
  <c r="AA36" i="66"/>
  <c r="AA35" i="66" s="1"/>
  <c r="AE7" i="76"/>
  <c r="E19" i="64"/>
  <c r="W47" i="62"/>
  <c r="W75" i="62" s="1"/>
  <c r="U48" i="76"/>
  <c r="J47" i="62"/>
  <c r="J75" i="62" s="1"/>
  <c r="F7" i="64"/>
  <c r="AI56" i="64"/>
  <c r="AA64" i="62"/>
  <c r="P17" i="76"/>
  <c r="P56" i="82" s="1"/>
  <c r="Q7" i="64"/>
  <c r="Y44" i="76"/>
  <c r="T22" i="76"/>
  <c r="T50" i="82" s="1"/>
  <c r="S36" i="66"/>
  <c r="S35" i="66" s="1"/>
  <c r="J56" i="64"/>
  <c r="Y22" i="64"/>
  <c r="Y21" i="64" s="1"/>
  <c r="AI64" i="62"/>
  <c r="J36" i="66"/>
  <c r="V22" i="64"/>
  <c r="V21" i="64" s="1"/>
  <c r="K22" i="64"/>
  <c r="K21" i="64" s="1"/>
  <c r="AC22" i="76"/>
  <c r="AC50" i="82" s="1"/>
  <c r="AC56" i="76"/>
  <c r="AA56" i="64"/>
  <c r="X36" i="76"/>
  <c r="AG41" i="76"/>
  <c r="AD56" i="64"/>
  <c r="S44" i="76"/>
  <c r="P62" i="62"/>
  <c r="Y41" i="76"/>
  <c r="AD44" i="76"/>
  <c r="L35" i="62"/>
  <c r="Y56" i="64"/>
  <c r="O44" i="66"/>
  <c r="AJ41" i="64"/>
  <c r="S47" i="62"/>
  <c r="S75" i="62" s="1"/>
  <c r="Z48" i="76"/>
  <c r="V44" i="64"/>
  <c r="H35" i="62"/>
  <c r="T56" i="76"/>
  <c r="AE22" i="64"/>
  <c r="AE21" i="64" s="1"/>
  <c r="U47" i="62"/>
  <c r="U75" i="62" s="1"/>
  <c r="O17" i="64"/>
  <c r="AH41" i="64"/>
  <c r="J44" i="76"/>
  <c r="AC36" i="66"/>
  <c r="AC35" i="66" s="1"/>
  <c r="P47" i="62"/>
  <c r="P75" i="62" s="1"/>
  <c r="P56" i="76"/>
  <c r="Y36" i="66"/>
  <c r="Y35" i="66" s="1"/>
  <c r="AI36" i="64"/>
  <c r="I41" i="64"/>
  <c r="F64" i="62"/>
  <c r="AI62" i="62"/>
  <c r="AH36" i="64"/>
  <c r="AF36" i="76"/>
  <c r="U44" i="64"/>
  <c r="AG56" i="64"/>
  <c r="J41" i="66"/>
  <c r="H44" i="64"/>
  <c r="AD7" i="76"/>
  <c r="I36" i="64"/>
  <c r="X36" i="64"/>
  <c r="K17" i="76"/>
  <c r="K56" i="82" s="1"/>
  <c r="S41" i="76"/>
  <c r="U41" i="64"/>
  <c r="H32" i="64"/>
  <c r="Z35" i="62"/>
  <c r="N44" i="76"/>
  <c r="AD35" i="62"/>
  <c r="T56" i="64"/>
  <c r="AD17" i="64"/>
  <c r="O32" i="64"/>
  <c r="AA22" i="76"/>
  <c r="AA50" i="82" s="1"/>
  <c r="AE41" i="76"/>
  <c r="AC7" i="76"/>
  <c r="AB22" i="76"/>
  <c r="AB50" i="82" s="1"/>
  <c r="AM39" i="64"/>
  <c r="I7" i="76"/>
  <c r="H36" i="66"/>
  <c r="J48" i="76"/>
  <c r="Z48" i="64"/>
  <c r="AH36" i="66"/>
  <c r="AH35" i="66" s="1"/>
  <c r="AB36" i="66"/>
  <c r="AB35" i="66" s="1"/>
  <c r="P56" i="64"/>
  <c r="AN11" i="63"/>
  <c r="AN15" i="63"/>
  <c r="Q35" i="62"/>
  <c r="T7" i="76"/>
  <c r="Q48" i="76"/>
  <c r="L48" i="64"/>
  <c r="T48" i="76"/>
  <c r="F17" i="64"/>
  <c r="AA48" i="76"/>
  <c r="R35" i="62"/>
  <c r="Z7" i="76"/>
  <c r="U17" i="76"/>
  <c r="U56" i="82" s="1"/>
  <c r="AD22" i="64"/>
  <c r="AD21" i="64" s="1"/>
  <c r="P41" i="66"/>
  <c r="Y17" i="64"/>
  <c r="N7" i="76"/>
  <c r="K35" i="62"/>
  <c r="AM36" i="62"/>
  <c r="AI48" i="64"/>
  <c r="AG36" i="76"/>
  <c r="X48" i="64"/>
  <c r="Z44" i="64"/>
  <c r="K7" i="64"/>
  <c r="AM48" i="62"/>
  <c r="V36" i="64"/>
  <c r="AA7" i="76"/>
  <c r="AM23" i="64"/>
  <c r="AA44" i="64"/>
  <c r="T36" i="64"/>
  <c r="R44" i="76"/>
  <c r="H41" i="64"/>
  <c r="R17" i="76"/>
  <c r="R56" i="82" s="1"/>
  <c r="H7" i="76"/>
  <c r="AA36" i="64"/>
  <c r="W7" i="64"/>
  <c r="AE36" i="66"/>
  <c r="AE35" i="66" s="1"/>
  <c r="V7" i="76"/>
  <c r="O64" i="62"/>
  <c r="AC22" i="64"/>
  <c r="AC21" i="64" s="1"/>
  <c r="Y64" i="62"/>
  <c r="S36" i="76"/>
  <c r="D7" i="62"/>
  <c r="AE41" i="64"/>
  <c r="T47" i="62"/>
  <c r="T75" i="62" s="1"/>
  <c r="G44" i="66"/>
  <c r="D24" i="64"/>
  <c r="U22" i="64"/>
  <c r="U21" i="64" s="1"/>
  <c r="J36" i="64"/>
  <c r="P22" i="76"/>
  <c r="P50" i="82" s="1"/>
  <c r="L36" i="76"/>
  <c r="E26" i="64"/>
  <c r="AF32" i="64"/>
  <c r="D44" i="62"/>
  <c r="M41" i="66"/>
  <c r="P7" i="76"/>
  <c r="R56" i="64"/>
  <c r="T17" i="76"/>
  <c r="T56" i="82" s="1"/>
  <c r="Q36" i="76"/>
  <c r="M64" i="62"/>
  <c r="AC47" i="62"/>
  <c r="AC75" i="62" s="1"/>
  <c r="AA47" i="62"/>
  <c r="AA75" i="62" s="1"/>
  <c r="E56" i="62"/>
  <c r="S17" i="64"/>
  <c r="X35" i="62"/>
  <c r="AI35" i="62"/>
  <c r="V48" i="64"/>
  <c r="AA17" i="76"/>
  <c r="AA56" i="82" s="1"/>
  <c r="AM50" i="64"/>
  <c r="AD17" i="76"/>
  <c r="AD56" i="82" s="1"/>
  <c r="AJ36" i="64"/>
  <c r="AJ36" i="76"/>
  <c r="F41" i="66"/>
  <c r="W48" i="64"/>
  <c r="AI22" i="76"/>
  <c r="AI50" i="82" s="1"/>
  <c r="AD36" i="64"/>
  <c r="E50" i="76"/>
  <c r="D50" i="77" s="1"/>
  <c r="AM46" i="66"/>
  <c r="W22" i="64"/>
  <c r="W21" i="64" s="1"/>
  <c r="Z36" i="64"/>
  <c r="AF41" i="64"/>
  <c r="AJ22" i="76"/>
  <c r="AJ50" i="82" s="1"/>
  <c r="AB35" i="62"/>
  <c r="AH56" i="64"/>
  <c r="R41" i="76"/>
  <c r="D56" i="62"/>
  <c r="Q41" i="66"/>
  <c r="AG48" i="76"/>
  <c r="W41" i="64"/>
  <c r="AJ47" i="62"/>
  <c r="AJ75" i="62" s="1"/>
  <c r="AC7" i="64"/>
  <c r="Z36" i="76"/>
  <c r="N17" i="76"/>
  <c r="N56" i="82" s="1"/>
  <c r="X56" i="64"/>
  <c r="H36" i="64"/>
  <c r="AC36" i="64"/>
  <c r="I31" i="64"/>
  <c r="I47" i="62"/>
  <c r="I75" i="62" s="1"/>
  <c r="AH7" i="64"/>
  <c r="AF48" i="76"/>
  <c r="O41" i="66"/>
  <c r="J64" i="62"/>
  <c r="O22" i="76"/>
  <c r="O50" i="82" s="1"/>
  <c r="AF17" i="76"/>
  <c r="AF56" i="82" s="1"/>
  <c r="P44" i="76"/>
  <c r="K41" i="76"/>
  <c r="AG22" i="76"/>
  <c r="AG50" i="82" s="1"/>
  <c r="N22" i="76"/>
  <c r="N50" i="82" s="1"/>
  <c r="H47" i="62"/>
  <c r="H75" i="62" s="1"/>
  <c r="M41" i="64"/>
  <c r="W56" i="76"/>
  <c r="AA41" i="64"/>
  <c r="Q44" i="76"/>
  <c r="U17" i="64"/>
  <c r="AD36" i="76"/>
  <c r="AF36" i="66"/>
  <c r="AF35" i="66" s="1"/>
  <c r="V17" i="76"/>
  <c r="V56" i="82" s="1"/>
  <c r="AC17" i="64"/>
  <c r="AD41" i="76"/>
  <c r="I56" i="76"/>
  <c r="O36" i="66"/>
  <c r="U35" i="62"/>
  <c r="AG47" i="62"/>
  <c r="AG75" i="62" s="1"/>
  <c r="AG32" i="64"/>
  <c r="N22" i="64"/>
  <c r="N21" i="64" s="1"/>
  <c r="AH56" i="76"/>
  <c r="AF64" i="62"/>
  <c r="I36" i="76"/>
  <c r="AH62" i="62"/>
  <c r="AJ56" i="64"/>
  <c r="V41" i="76"/>
  <c r="AF44" i="76"/>
  <c r="V31" i="64"/>
  <c r="W35" i="62"/>
  <c r="G41" i="66"/>
  <c r="M36" i="76"/>
  <c r="M7" i="76"/>
  <c r="V47" i="62"/>
  <c r="V75" i="62" s="1"/>
  <c r="X17" i="64"/>
  <c r="X32" i="64"/>
  <c r="D28" i="64"/>
  <c r="E28" i="64"/>
  <c r="D43" i="76"/>
  <c r="E43" i="76"/>
  <c r="D43" i="77" s="1"/>
  <c r="E43" i="77" s="1"/>
  <c r="AI17" i="64"/>
  <c r="AI32" i="64"/>
  <c r="AG35" i="62"/>
  <c r="U62" i="62"/>
  <c r="Z22" i="64"/>
  <c r="Z21" i="64" s="1"/>
  <c r="J36" i="76"/>
  <c r="E37" i="76"/>
  <c r="D37" i="77" s="1"/>
  <c r="E37" i="77" s="1"/>
  <c r="Q17" i="64"/>
  <c r="L64" i="62"/>
  <c r="P36" i="66"/>
  <c r="AM42" i="64"/>
  <c r="R31" i="64"/>
  <c r="R48" i="64"/>
  <c r="E58" i="76"/>
  <c r="O41" i="64"/>
  <c r="Q41" i="64"/>
  <c r="AM55" i="64"/>
  <c r="E52" i="64"/>
  <c r="E54" i="64"/>
  <c r="AF7" i="76"/>
  <c r="E18" i="64"/>
  <c r="AN14" i="63"/>
  <c r="D53" i="64"/>
  <c r="AA31" i="64"/>
  <c r="AN13" i="63"/>
  <c r="V32" i="64"/>
  <c r="E27" i="64"/>
  <c r="D25" i="64"/>
  <c r="D38" i="66"/>
  <c r="D11" i="76"/>
  <c r="S7" i="64"/>
  <c r="D33" i="64"/>
  <c r="P32" i="64"/>
  <c r="AB48" i="64"/>
  <c r="AC48" i="64"/>
  <c r="AN45" i="63"/>
  <c r="AF22" i="76"/>
  <c r="AF50" i="82" s="1"/>
  <c r="Z7" i="64"/>
  <c r="AN9" i="63"/>
  <c r="E7" i="62"/>
  <c r="D7" i="65" s="1"/>
  <c r="AM33" i="66"/>
  <c r="AN8" i="63"/>
  <c r="AB64" i="62"/>
  <c r="L31" i="64"/>
  <c r="L7" i="64"/>
  <c r="E49" i="64"/>
  <c r="O17" i="76"/>
  <c r="O56" i="82" s="1"/>
  <c r="E11" i="64"/>
  <c r="E257" i="63"/>
  <c r="E49" i="76"/>
  <c r="E51" i="64"/>
  <c r="E16" i="64"/>
  <c r="AM12" i="64"/>
  <c r="AD36" i="66"/>
  <c r="AD35" i="66" s="1"/>
  <c r="Y31" i="64"/>
  <c r="U48" i="64"/>
  <c r="D13" i="64"/>
  <c r="M90" i="64" s="1"/>
  <c r="G90" i="64" s="1"/>
  <c r="AN18" i="63"/>
  <c r="AC41" i="76"/>
  <c r="E38" i="64"/>
  <c r="AD31" i="64"/>
  <c r="AF22" i="64"/>
  <c r="AF21" i="64" s="1"/>
  <c r="X36" i="66"/>
  <c r="X35" i="66" s="1"/>
  <c r="AM10" i="64"/>
  <c r="I22" i="64"/>
  <c r="I21" i="64" s="1"/>
  <c r="X17" i="76"/>
  <c r="X56" i="82" s="1"/>
  <c r="U56" i="64"/>
  <c r="R7" i="64"/>
  <c r="AM13" i="64"/>
  <c r="Q22" i="64"/>
  <c r="Q21" i="64" s="1"/>
  <c r="Q62" i="62"/>
  <c r="J35" i="62"/>
  <c r="AI44" i="64"/>
  <c r="I35" i="62"/>
  <c r="AH35" i="62"/>
  <c r="N48" i="64"/>
  <c r="AI36" i="76"/>
  <c r="AG31" i="64"/>
  <c r="D12" i="76"/>
  <c r="R36" i="64"/>
  <c r="M22" i="64"/>
  <c r="M21" i="64" s="1"/>
  <c r="E38" i="76"/>
  <c r="D38" i="77" s="1"/>
  <c r="E38" i="77" s="1"/>
  <c r="X7" i="64"/>
  <c r="AM16" i="64"/>
  <c r="D77" i="64" s="1"/>
  <c r="D39" i="64"/>
  <c r="R17" i="64"/>
  <c r="Q64" i="62"/>
  <c r="K17" i="64"/>
  <c r="AH64" i="62"/>
  <c r="W62" i="62"/>
  <c r="Q48" i="64"/>
  <c r="Z36" i="66"/>
  <c r="Z35" i="66" s="1"/>
  <c r="R22" i="64"/>
  <c r="R21" i="64" s="1"/>
  <c r="AN54" i="63"/>
  <c r="AM7" i="62"/>
  <c r="AN26" i="63"/>
  <c r="E38" i="66"/>
  <c r="AI7" i="76"/>
  <c r="AH48" i="64"/>
  <c r="AB48" i="76"/>
  <c r="AN19" i="63"/>
  <c r="Y36" i="64"/>
  <c r="D27" i="64"/>
  <c r="I48" i="64"/>
  <c r="AN40" i="63"/>
  <c r="AE48" i="76"/>
  <c r="M48" i="64"/>
  <c r="S31" i="64"/>
  <c r="AB17" i="64"/>
  <c r="AN51" i="63"/>
  <c r="D39" i="66"/>
  <c r="AC56" i="64"/>
  <c r="E59" i="64"/>
  <c r="E48" i="62"/>
  <c r="D48" i="65" s="1"/>
  <c r="L22" i="64"/>
  <c r="L21" i="64" s="1"/>
  <c r="AG22" i="64"/>
  <c r="AG21" i="64" s="1"/>
  <c r="E46" i="64"/>
  <c r="V56" i="64"/>
  <c r="T48" i="64"/>
  <c r="AJ36" i="66"/>
  <c r="AJ35" i="66" s="1"/>
  <c r="AJ48" i="64"/>
  <c r="T7" i="64"/>
  <c r="AA36" i="76"/>
  <c r="F62" i="62"/>
  <c r="Y7" i="76"/>
  <c r="S7" i="76"/>
  <c r="AM27" i="64"/>
  <c r="AD7" i="64"/>
  <c r="E13" i="64"/>
  <c r="V7" i="64"/>
  <c r="D33" i="66"/>
  <c r="AD62" i="62"/>
  <c r="AB44" i="76"/>
  <c r="D20" i="64"/>
  <c r="E39" i="76"/>
  <c r="D39" i="77" s="1"/>
  <c r="E39" i="77" s="1"/>
  <c r="D39" i="76"/>
  <c r="E13" i="76"/>
  <c r="D13" i="77" s="1"/>
  <c r="D13" i="76"/>
  <c r="D257" i="63"/>
  <c r="L257" i="63" s="1"/>
  <c r="L22" i="76"/>
  <c r="L50" i="82" s="1"/>
  <c r="M7" i="64"/>
  <c r="U41" i="66"/>
  <c r="D52" i="76"/>
  <c r="E52" i="76"/>
  <c r="D12" i="64"/>
  <c r="M89" i="64" s="1"/>
  <c r="G89" i="64" s="1"/>
  <c r="P22" i="64"/>
  <c r="P21" i="64" s="1"/>
  <c r="AI22" i="64"/>
  <c r="AI21" i="64" s="1"/>
  <c r="E40" i="64"/>
  <c r="AM40" i="64"/>
  <c r="D40" i="64"/>
  <c r="T32" i="64"/>
  <c r="T17" i="64"/>
  <c r="Y7" i="64"/>
  <c r="E40" i="66"/>
  <c r="AM40" i="66"/>
  <c r="E50" i="64"/>
  <c r="E249" i="63"/>
  <c r="D249" i="63"/>
  <c r="L249" i="63" s="1"/>
  <c r="AN50" i="63"/>
  <c r="Q44" i="66"/>
  <c r="Y35" i="62"/>
  <c r="P48" i="64"/>
  <c r="Z22" i="76"/>
  <c r="Z50" i="82" s="1"/>
  <c r="AE17" i="64"/>
  <c r="AE32" i="64"/>
  <c r="S56" i="64"/>
  <c r="AA48" i="64"/>
  <c r="J31" i="64"/>
  <c r="D37" i="64"/>
  <c r="AM37" i="64"/>
  <c r="AC48" i="76"/>
  <c r="E235" i="63"/>
  <c r="D235" i="63"/>
  <c r="L235" i="63" s="1"/>
  <c r="AC36" i="76"/>
  <c r="D17" i="62"/>
  <c r="D247" i="63"/>
  <c r="L247" i="63" s="1"/>
  <c r="E247" i="63"/>
  <c r="AN29" i="63"/>
  <c r="E53" i="64"/>
  <c r="D242" i="63"/>
  <c r="L242" i="63" s="1"/>
  <c r="E242" i="63"/>
  <c r="E40" i="76"/>
  <c r="D40" i="77" s="1"/>
  <c r="E40" i="77" s="1"/>
  <c r="I22" i="76"/>
  <c r="I50" i="82" s="1"/>
  <c r="H48" i="64"/>
  <c r="D254" i="63"/>
  <c r="L254" i="63" s="1"/>
  <c r="E254" i="63"/>
  <c r="S35" i="62"/>
  <c r="F31" i="64"/>
  <c r="AA7" i="64"/>
  <c r="AE7" i="64"/>
  <c r="AE31" i="64"/>
  <c r="V17" i="64"/>
  <c r="E14" i="64"/>
  <c r="D14" i="64"/>
  <c r="M91" i="64" s="1"/>
  <c r="G91" i="64" s="1"/>
  <c r="AN57" i="63"/>
  <c r="AM38" i="64"/>
  <c r="Q32" i="64"/>
  <c r="E9" i="64"/>
  <c r="D43" i="64"/>
  <c r="AN55" i="63"/>
  <c r="F22" i="64"/>
  <c r="F21" i="64" s="1"/>
  <c r="E23" i="64"/>
  <c r="D8" i="64"/>
  <c r="F48" i="64"/>
  <c r="AB62" i="62"/>
  <c r="E20" i="64"/>
  <c r="U64" i="62"/>
  <c r="AM25" i="64"/>
  <c r="E33" i="76"/>
  <c r="D33" i="77" s="1"/>
  <c r="E33" i="77" s="1"/>
  <c r="D33" i="76"/>
  <c r="R48" i="76"/>
  <c r="AM38" i="66"/>
  <c r="E11" i="76"/>
  <c r="D11" i="77" s="1"/>
  <c r="D229" i="63"/>
  <c r="L229" i="63" s="1"/>
  <c r="E229" i="63"/>
  <c r="M48" i="76"/>
  <c r="AD48" i="76"/>
  <c r="M36" i="66"/>
  <c r="E43" i="64"/>
  <c r="U44" i="66"/>
  <c r="D51" i="64"/>
  <c r="AM51" i="64"/>
  <c r="K36" i="64"/>
  <c r="D234" i="63"/>
  <c r="L234" i="63" s="1"/>
  <c r="E234" i="63"/>
  <c r="X48" i="76"/>
  <c r="U56" i="76"/>
  <c r="AH22" i="76"/>
  <c r="AH50" i="82" s="1"/>
  <c r="U7" i="64"/>
  <c r="V36" i="76"/>
  <c r="D22" i="62"/>
  <c r="D21" i="62" s="1"/>
  <c r="D241" i="63"/>
  <c r="L241" i="63" s="1"/>
  <c r="E241" i="63"/>
  <c r="D37" i="66"/>
  <c r="D19" i="64"/>
  <c r="D42" i="76"/>
  <c r="E42" i="76"/>
  <c r="D42" i="77" s="1"/>
  <c r="E42" i="77" s="1"/>
  <c r="H41" i="76"/>
  <c r="X7" i="76"/>
  <c r="D233" i="63"/>
  <c r="L233" i="63" s="1"/>
  <c r="E233" i="63"/>
  <c r="AN12" i="63"/>
  <c r="AJ48" i="76"/>
  <c r="Q17" i="76"/>
  <c r="Q56" i="82" s="1"/>
  <c r="E244" i="63"/>
  <c r="D244" i="63"/>
  <c r="L244" i="63" s="1"/>
  <c r="L32" i="64"/>
  <c r="L17" i="64"/>
  <c r="P36" i="64"/>
  <c r="U22" i="76"/>
  <c r="U50" i="82" s="1"/>
  <c r="AF36" i="64"/>
  <c r="L7" i="76"/>
  <c r="AB17" i="76"/>
  <c r="AB56" i="82" s="1"/>
  <c r="K21" i="62"/>
  <c r="K62" i="62"/>
  <c r="D253" i="63"/>
  <c r="L253" i="63" s="1"/>
  <c r="E253" i="63"/>
  <c r="AH31" i="64"/>
  <c r="D256" i="63"/>
  <c r="L256" i="63" s="1"/>
  <c r="AN58" i="63"/>
  <c r="AH48" i="76"/>
  <c r="P48" i="76"/>
  <c r="W48" i="76"/>
  <c r="AE36" i="76"/>
  <c r="H22" i="76"/>
  <c r="H50" i="82" s="1"/>
  <c r="D23" i="76"/>
  <c r="O36" i="76"/>
  <c r="F56" i="76"/>
  <c r="D57" i="76"/>
  <c r="E57" i="76"/>
  <c r="D52" i="64"/>
  <c r="E251" i="63"/>
  <c r="AG48" i="64"/>
  <c r="Z31" i="64"/>
  <c r="I48" i="76"/>
  <c r="N48" i="76"/>
  <c r="N17" i="64"/>
  <c r="N32" i="64"/>
  <c r="R21" i="62"/>
  <c r="R62" i="62"/>
  <c r="O48" i="76"/>
  <c r="W31" i="64"/>
  <c r="D18" i="76"/>
  <c r="E18" i="76"/>
  <c r="F17" i="76"/>
  <c r="F56" i="82" s="1"/>
  <c r="AB7" i="76"/>
  <c r="O36" i="64"/>
  <c r="R56" i="76"/>
  <c r="D9" i="76"/>
  <c r="E9" i="76"/>
  <c r="D9" i="77" s="1"/>
  <c r="N31" i="64"/>
  <c r="V56" i="76"/>
  <c r="E46" i="66"/>
  <c r="D46" i="66"/>
  <c r="N62" i="62"/>
  <c r="AN46" i="63"/>
  <c r="D45" i="64"/>
  <c r="D46" i="64"/>
  <c r="AF17" i="64"/>
  <c r="AC62" i="62"/>
  <c r="E39" i="64"/>
  <c r="AM52" i="64"/>
  <c r="D38" i="64"/>
  <c r="AG17" i="64"/>
  <c r="D16" i="64"/>
  <c r="K93" i="64" s="1"/>
  <c r="E93" i="64" s="1"/>
  <c r="AN23" i="63"/>
  <c r="AC64" i="62"/>
  <c r="AN59" i="63"/>
  <c r="AM20" i="64"/>
  <c r="U31" i="64"/>
  <c r="AM43" i="64"/>
  <c r="E36" i="62"/>
  <c r="D36" i="65" s="1"/>
  <c r="E36" i="65" s="1"/>
  <c r="I7" i="64"/>
  <c r="AM37" i="66"/>
  <c r="F36" i="66"/>
  <c r="AN42" i="63"/>
  <c r="T31" i="64"/>
  <c r="F36" i="64"/>
  <c r="D23" i="64"/>
  <c r="AG7" i="64"/>
  <c r="Q31" i="64"/>
  <c r="Y32" i="64"/>
  <c r="L62" i="62"/>
  <c r="D50" i="76"/>
  <c r="K7" i="76"/>
  <c r="E256" i="63"/>
  <c r="D243" i="63"/>
  <c r="L243" i="63" s="1"/>
  <c r="AN25" i="63"/>
  <c r="E27" i="76"/>
  <c r="D27" i="76"/>
  <c r="M22" i="76"/>
  <c r="M50" i="82" s="1"/>
  <c r="I64" i="62"/>
  <c r="I62" i="62"/>
  <c r="E236" i="63"/>
  <c r="D236" i="63"/>
  <c r="L236" i="63" s="1"/>
  <c r="AH17" i="64"/>
  <c r="AH32" i="64"/>
  <c r="D78" i="62"/>
  <c r="O7" i="64"/>
  <c r="O31" i="64"/>
  <c r="F41" i="76"/>
  <c r="AM44" i="62"/>
  <c r="F44" i="76"/>
  <c r="D45" i="76"/>
  <c r="E45" i="76"/>
  <c r="T44" i="64"/>
  <c r="D49" i="64"/>
  <c r="AM49" i="64"/>
  <c r="AB56" i="64"/>
  <c r="AG36" i="66"/>
  <c r="AG35" i="66" s="1"/>
  <c r="E55" i="76"/>
  <c r="D55" i="76"/>
  <c r="E245" i="63"/>
  <c r="D245" i="63"/>
  <c r="L245" i="63" s="1"/>
  <c r="D11" i="64"/>
  <c r="M88" i="64" s="1"/>
  <c r="G88" i="64" s="1"/>
  <c r="S62" i="62"/>
  <c r="D23" i="65"/>
  <c r="E23" i="65" s="1"/>
  <c r="AD23" i="65" s="1"/>
  <c r="E22" i="62"/>
  <c r="E21" i="62" s="1"/>
  <c r="D58" i="64"/>
  <c r="D19" i="76"/>
  <c r="E19" i="76"/>
  <c r="D49" i="76"/>
  <c r="F48" i="76"/>
  <c r="D248" i="63"/>
  <c r="L248" i="63" s="1"/>
  <c r="AN49" i="63"/>
  <c r="D37" i="76"/>
  <c r="D28" i="76"/>
  <c r="D26" i="76"/>
  <c r="D42" i="64"/>
  <c r="E42" i="64"/>
  <c r="AA22" i="64"/>
  <c r="AA21" i="64" s="1"/>
  <c r="E59" i="76"/>
  <c r="D59" i="76"/>
  <c r="R7" i="76"/>
  <c r="E46" i="76"/>
  <c r="D46" i="77" s="1"/>
  <c r="E46" i="77" s="1"/>
  <c r="AJ7" i="64"/>
  <c r="AJ31" i="64"/>
  <c r="D58" i="76"/>
  <c r="N47" i="62"/>
  <c r="N75" i="62" s="1"/>
  <c r="I17" i="76"/>
  <c r="I56" i="82" s="1"/>
  <c r="P7" i="64"/>
  <c r="H22" i="64"/>
  <c r="H21" i="64" s="1"/>
  <c r="K22" i="76"/>
  <c r="K50" i="82" s="1"/>
  <c r="E25" i="76"/>
  <c r="D25" i="76"/>
  <c r="AE35" i="62"/>
  <c r="AE64" i="62"/>
  <c r="AI7" i="64"/>
  <c r="AI31" i="64"/>
  <c r="D55" i="64"/>
  <c r="E55" i="64"/>
  <c r="D79" i="62"/>
  <c r="D54" i="64"/>
  <c r="AM54" i="64"/>
  <c r="W64" i="62"/>
  <c r="D29" i="76"/>
  <c r="E29" i="76"/>
  <c r="Y48" i="64"/>
  <c r="AC31" i="64"/>
  <c r="AN37" i="63"/>
  <c r="X22" i="76"/>
  <c r="X50" i="82" s="1"/>
  <c r="AE48" i="64"/>
  <c r="AE56" i="76"/>
  <c r="N36" i="64"/>
  <c r="M32" i="64"/>
  <c r="M17" i="64"/>
  <c r="K48" i="64"/>
  <c r="Q22" i="76"/>
  <c r="Q50" i="82" s="1"/>
  <c r="T36" i="66"/>
  <c r="R22" i="76"/>
  <c r="R50" i="82" s="1"/>
  <c r="Q56" i="76"/>
  <c r="K36" i="76"/>
  <c r="AD22" i="76"/>
  <c r="AD50" i="82" s="1"/>
  <c r="AG7" i="76"/>
  <c r="W7" i="76"/>
  <c r="D238" i="63"/>
  <c r="L238" i="63" s="1"/>
  <c r="E252" i="63"/>
  <c r="D252" i="63"/>
  <c r="L252" i="63" s="1"/>
  <c r="AB7" i="64"/>
  <c r="AN38" i="63"/>
  <c r="AE22" i="76"/>
  <c r="AE50" i="82" s="1"/>
  <c r="AJ62" i="62"/>
  <c r="D76" i="62"/>
  <c r="D237" i="63"/>
  <c r="L237" i="63" s="1"/>
  <c r="E237" i="63"/>
  <c r="AF7" i="64"/>
  <c r="AF31" i="64"/>
  <c r="E10" i="64"/>
  <c r="E231" i="63"/>
  <c r="D231" i="63"/>
  <c r="L231" i="63" s="1"/>
  <c r="AN10" i="63"/>
  <c r="D77" i="76"/>
  <c r="D16" i="76"/>
  <c r="E16" i="76"/>
  <c r="S64" i="62"/>
  <c r="E8" i="64"/>
  <c r="AM11" i="64"/>
  <c r="AM8" i="64"/>
  <c r="AN16" i="63"/>
  <c r="D77" i="63" s="1"/>
  <c r="AJ64" i="62"/>
  <c r="AM58" i="64"/>
  <c r="E12" i="64"/>
  <c r="E37" i="66"/>
  <c r="AM46" i="64"/>
  <c r="U7" i="76"/>
  <c r="H36" i="76"/>
  <c r="AN33" i="63"/>
  <c r="AH36" i="76"/>
  <c r="K31" i="64"/>
  <c r="I32" i="64"/>
  <c r="I17" i="64"/>
  <c r="AM33" i="64"/>
  <c r="E33" i="64"/>
  <c r="AB32" i="64"/>
  <c r="AD47" i="62"/>
  <c r="AD75" i="62" s="1"/>
  <c r="D20" i="76"/>
  <c r="E20" i="76"/>
  <c r="D240" i="63"/>
  <c r="L240" i="63" s="1"/>
  <c r="E240" i="63"/>
  <c r="V21" i="62"/>
  <c r="V62" i="62"/>
  <c r="P17" i="64"/>
  <c r="O62" i="62"/>
  <c r="R36" i="66"/>
  <c r="R35" i="66" s="1"/>
  <c r="AI56" i="76"/>
  <c r="D250" i="63"/>
  <c r="L250" i="63" s="1"/>
  <c r="E250" i="63"/>
  <c r="AM39" i="66"/>
  <c r="E39" i="66"/>
  <c r="AB56" i="76"/>
  <c r="D15" i="76"/>
  <c r="E15" i="76"/>
  <c r="D15" i="77" s="1"/>
  <c r="E232" i="63"/>
  <c r="K56" i="76"/>
  <c r="E239" i="63"/>
  <c r="D59" i="64"/>
  <c r="AM59" i="64"/>
  <c r="D14" i="76"/>
  <c r="E14" i="76"/>
  <c r="D14" i="77" s="1"/>
  <c r="T22" i="64"/>
  <c r="T21" i="64" s="1"/>
  <c r="O56" i="64"/>
  <c r="AE36" i="64"/>
  <c r="O22" i="64"/>
  <c r="D26" i="64"/>
  <c r="AM26" i="64"/>
  <c r="H31" i="64"/>
  <c r="H7" i="64"/>
  <c r="F7" i="76"/>
  <c r="E8" i="76"/>
  <c r="D8" i="77" s="1"/>
  <c r="D8" i="76"/>
  <c r="AG44" i="76"/>
  <c r="O7" i="76"/>
  <c r="AM28" i="64"/>
  <c r="D246" i="63"/>
  <c r="L246" i="63" s="1"/>
  <c r="E246" i="63"/>
  <c r="AN28" i="63"/>
  <c r="L36" i="66"/>
  <c r="T35" i="62"/>
  <c r="AJ7" i="76"/>
  <c r="L36" i="64"/>
  <c r="J32" i="64"/>
  <c r="J17" i="64"/>
  <c r="Y62" i="62"/>
  <c r="O41" i="76"/>
  <c r="AI36" i="66"/>
  <c r="AI35" i="66" s="1"/>
  <c r="V48" i="76"/>
  <c r="D48" i="62"/>
  <c r="AI17" i="76"/>
  <c r="AI56" i="82" s="1"/>
  <c r="S48" i="64"/>
  <c r="Y36" i="76"/>
  <c r="L17" i="76"/>
  <c r="L56" i="82" s="1"/>
  <c r="X41" i="64"/>
  <c r="N64" i="62"/>
  <c r="N35" i="62"/>
  <c r="AJ22" i="64"/>
  <c r="AJ21" i="64" s="1"/>
  <c r="W22" i="76"/>
  <c r="W50" i="82" s="1"/>
  <c r="AF62" i="62"/>
  <c r="AB36" i="64"/>
  <c r="D57" i="64"/>
  <c r="F56" i="64"/>
  <c r="AB22" i="64"/>
  <c r="AB21" i="64" s="1"/>
  <c r="E24" i="64"/>
  <c r="D24" i="76"/>
  <c r="E24" i="76"/>
  <c r="F22" i="76"/>
  <c r="F50" i="82" s="1"/>
  <c r="D51" i="76"/>
  <c r="E51" i="76"/>
  <c r="AC17" i="76"/>
  <c r="AC56" i="82" s="1"/>
  <c r="K56" i="64"/>
  <c r="AH22" i="64"/>
  <c r="AH21" i="64" s="1"/>
  <c r="E29" i="64"/>
  <c r="D29" i="64"/>
  <c r="AM29" i="64"/>
  <c r="N36" i="76"/>
  <c r="X21" i="62"/>
  <c r="X62" i="62"/>
  <c r="K48" i="76"/>
  <c r="S22" i="64"/>
  <c r="S21" i="64" s="1"/>
  <c r="J7" i="76"/>
  <c r="Z56" i="64"/>
  <c r="O48" i="64"/>
  <c r="D15" i="64"/>
  <c r="M92" i="64" s="1"/>
  <c r="G92" i="64" s="1"/>
  <c r="E15" i="64"/>
  <c r="AM15" i="64"/>
  <c r="H48" i="76"/>
  <c r="E12" i="76"/>
  <c r="D12" i="77" s="1"/>
  <c r="Q7" i="76"/>
  <c r="E53" i="76"/>
  <c r="D53" i="76"/>
  <c r="D38" i="76"/>
  <c r="F36" i="76"/>
  <c r="AG64" i="62"/>
  <c r="X31" i="64"/>
  <c r="AH7" i="76"/>
  <c r="D230" i="63"/>
  <c r="L230" i="63" s="1"/>
  <c r="V41" i="64"/>
  <c r="AJ17" i="76"/>
  <c r="AJ56" i="82" s="1"/>
  <c r="W36" i="66"/>
  <c r="W35" i="66" s="1"/>
  <c r="D18" i="64"/>
  <c r="H17" i="64"/>
  <c r="E10" i="76"/>
  <c r="D10" i="77" s="1"/>
  <c r="D10" i="76"/>
  <c r="AF48" i="64"/>
  <c r="D40" i="66"/>
  <c r="AM24" i="64"/>
  <c r="AN53" i="63"/>
  <c r="W32" i="64"/>
  <c r="AM19" i="64"/>
  <c r="AB31" i="64"/>
  <c r="AM53" i="64"/>
  <c r="AN43" i="63"/>
  <c r="D10" i="64"/>
  <c r="M87" i="64" s="1"/>
  <c r="G87" i="64" s="1"/>
  <c r="E58" i="64"/>
  <c r="J7" i="64"/>
  <c r="F41" i="64"/>
  <c r="D9" i="64"/>
  <c r="M86" i="64" s="1"/>
  <c r="G86" i="64" s="1"/>
  <c r="Z62" i="62"/>
  <c r="E25" i="64"/>
  <c r="AM57" i="64"/>
  <c r="T62" i="62"/>
  <c r="AN39" i="63"/>
  <c r="P31" i="64"/>
  <c r="AM18" i="64"/>
  <c r="E33" i="66"/>
  <c r="AN27" i="63"/>
  <c r="N7" i="64"/>
  <c r="AN24" i="63"/>
  <c r="M31" i="64"/>
  <c r="E57" i="64"/>
  <c r="Z64" i="62"/>
  <c r="E45" i="64"/>
  <c r="AM9" i="64"/>
  <c r="P64" i="62"/>
  <c r="AM14" i="64"/>
  <c r="E37" i="64"/>
  <c r="AN20" i="63"/>
  <c r="AG62" i="62"/>
  <c r="AM45" i="64"/>
  <c r="D58" i="65"/>
  <c r="E58" i="65" s="1"/>
  <c r="AE58" i="65" s="1"/>
  <c r="J48" i="64"/>
  <c r="AN52" i="63"/>
  <c r="J62" i="62"/>
  <c r="D50" i="64"/>
  <c r="D40" i="76"/>
  <c r="D46" i="76"/>
  <c r="D54" i="76"/>
  <c r="E26" i="76"/>
  <c r="E23" i="76"/>
  <c r="E28" i="76"/>
  <c r="E54" i="76"/>
  <c r="D232" i="63"/>
  <c r="L232" i="63" s="1"/>
  <c r="D255" i="63"/>
  <c r="L255" i="63" s="1"/>
  <c r="D43" i="66"/>
  <c r="AX6" i="31"/>
  <c r="AL8" i="31"/>
  <c r="AF6" i="31"/>
  <c r="AR9" i="31"/>
  <c r="E42" i="66"/>
  <c r="D42" i="66"/>
  <c r="AM42" i="66"/>
  <c r="G30" i="64"/>
  <c r="G47" i="64"/>
  <c r="G75" i="64" s="1"/>
  <c r="E43" i="66"/>
  <c r="T41" i="66"/>
  <c r="G64" i="64"/>
  <c r="AM43" i="66"/>
  <c r="G35" i="64"/>
  <c r="G62" i="64"/>
  <c r="N19" i="71"/>
  <c r="L21" i="71"/>
  <c r="M20" i="71" s="1"/>
  <c r="AF19" i="71"/>
  <c r="AF18" i="71"/>
  <c r="AD21" i="71"/>
  <c r="Y19" i="71"/>
  <c r="Z19" i="71" s="1"/>
  <c r="X21" i="71"/>
  <c r="S20" i="71"/>
  <c r="R22" i="71"/>
  <c r="S21" i="71" s="1"/>
  <c r="G88" i="49"/>
  <c r="G47" i="40"/>
  <c r="G75" i="40" s="1"/>
  <c r="G47" i="41"/>
  <c r="G75" i="41" s="1"/>
  <c r="G88" i="38"/>
  <c r="G47" i="50"/>
  <c r="G75" i="50" s="1"/>
  <c r="G47" i="39"/>
  <c r="G75" i="39" s="1"/>
  <c r="G88" i="50"/>
  <c r="G88" i="58"/>
  <c r="G47" i="58"/>
  <c r="G75" i="58" s="1"/>
  <c r="G88" i="52"/>
  <c r="G47" i="51"/>
  <c r="G75" i="51" s="1"/>
  <c r="H89" i="48"/>
  <c r="G88" i="37"/>
  <c r="G88" i="39"/>
  <c r="G47" i="54"/>
  <c r="G75" i="54" s="1"/>
  <c r="G88" i="57"/>
  <c r="H97" i="47"/>
  <c r="H48" i="67"/>
  <c r="G47" i="46"/>
  <c r="G75" i="46" s="1"/>
  <c r="G47" i="37"/>
  <c r="G75" i="37" s="1"/>
  <c r="H56" i="55"/>
  <c r="G47" i="48"/>
  <c r="G75" i="48" s="1"/>
  <c r="G47" i="36"/>
  <c r="G75" i="36" s="1"/>
  <c r="G88" i="47"/>
  <c r="H89" i="44"/>
  <c r="G88" i="69"/>
  <c r="G88" i="68"/>
  <c r="G88" i="43"/>
  <c r="G88" i="42"/>
  <c r="G47" i="68"/>
  <c r="G75" i="68" s="1"/>
  <c r="H89" i="56"/>
  <c r="H97" i="56"/>
  <c r="H48" i="37"/>
  <c r="G88" i="67"/>
  <c r="G47" i="56"/>
  <c r="G75" i="56" s="1"/>
  <c r="G47" i="34"/>
  <c r="G75" i="34" s="1"/>
  <c r="H89" i="40"/>
  <c r="G88" i="46"/>
  <c r="G88" i="55"/>
  <c r="G88" i="56"/>
  <c r="G88" i="41"/>
  <c r="H56" i="50"/>
  <c r="G47" i="42"/>
  <c r="G75" i="42" s="1"/>
  <c r="G88" i="54"/>
  <c r="G47" i="52"/>
  <c r="G75" i="52" s="1"/>
  <c r="G47" i="49"/>
  <c r="G75" i="49" s="1"/>
  <c r="G88" i="48"/>
  <c r="G88" i="34"/>
  <c r="H48" i="47"/>
  <c r="H48" i="46"/>
  <c r="H97" i="55"/>
  <c r="H89" i="55"/>
  <c r="H56" i="42"/>
  <c r="G47" i="44"/>
  <c r="G75" i="44" s="1"/>
  <c r="G47" i="69"/>
  <c r="G75" i="69" s="1"/>
  <c r="G88" i="40"/>
  <c r="H97" i="50"/>
  <c r="H97" i="68"/>
  <c r="H56" i="43"/>
  <c r="G88" i="45"/>
  <c r="H89" i="54"/>
  <c r="H97" i="34"/>
  <c r="H48" i="45"/>
  <c r="H56" i="41"/>
  <c r="H48" i="53"/>
  <c r="I93" i="36"/>
  <c r="I93" i="43"/>
  <c r="I95" i="40"/>
  <c r="I100" i="47"/>
  <c r="I92" i="67"/>
  <c r="I99" i="38"/>
  <c r="I90" i="69"/>
  <c r="I95" i="39"/>
  <c r="I93" i="50"/>
  <c r="I96" i="46"/>
  <c r="I100" i="56"/>
  <c r="I99" i="44"/>
  <c r="I99" i="43"/>
  <c r="I95" i="47"/>
  <c r="I96" i="45"/>
  <c r="I94" i="38"/>
  <c r="I95" i="55"/>
  <c r="I92" i="38"/>
  <c r="I91" i="44"/>
  <c r="I92" i="54"/>
  <c r="I96" i="48"/>
  <c r="I94" i="37"/>
  <c r="I99" i="55"/>
  <c r="I100" i="58"/>
  <c r="I90" i="40"/>
  <c r="I95" i="52"/>
  <c r="I90" i="43"/>
  <c r="I92" i="45"/>
  <c r="I96" i="54"/>
  <c r="I98" i="49"/>
  <c r="I98" i="44"/>
  <c r="I90" i="39"/>
  <c r="I92" i="37"/>
  <c r="H89" i="70"/>
  <c r="H97" i="53"/>
  <c r="H89" i="49"/>
  <c r="H89" i="42"/>
  <c r="H48" i="54"/>
  <c r="H89" i="67"/>
  <c r="H89" i="47"/>
  <c r="H89" i="46"/>
  <c r="H89" i="45"/>
  <c r="H97" i="41"/>
  <c r="H48" i="55"/>
  <c r="H97" i="42"/>
  <c r="I92" i="58"/>
  <c r="I92" i="44"/>
  <c r="I96" i="53"/>
  <c r="I100" i="38"/>
  <c r="I92" i="47"/>
  <c r="I98" i="69"/>
  <c r="I99" i="39"/>
  <c r="I93" i="58"/>
  <c r="I90" i="42"/>
  <c r="I99" i="69"/>
  <c r="I100" i="36"/>
  <c r="I95" i="42"/>
  <c r="I92" i="68"/>
  <c r="I98" i="52"/>
  <c r="I98" i="57"/>
  <c r="I93" i="70"/>
  <c r="I96" i="43"/>
  <c r="I94" i="46"/>
  <c r="I96" i="47"/>
  <c r="I95" i="50"/>
  <c r="I93" i="37"/>
  <c r="I100" i="50"/>
  <c r="I91" i="53"/>
  <c r="I95" i="57"/>
  <c r="I99" i="67"/>
  <c r="I96" i="57"/>
  <c r="I91" i="48"/>
  <c r="I95" i="38"/>
  <c r="I91" i="49"/>
  <c r="I98" i="67"/>
  <c r="I95" i="49"/>
  <c r="I99" i="53"/>
  <c r="I96" i="51"/>
  <c r="I99" i="70"/>
  <c r="I94" i="58"/>
  <c r="H89" i="50"/>
  <c r="H56" i="45"/>
  <c r="H89" i="51"/>
  <c r="H56" i="53"/>
  <c r="H48" i="70"/>
  <c r="H56" i="48"/>
  <c r="H48" i="49"/>
  <c r="H89" i="69"/>
  <c r="H48" i="42"/>
  <c r="H48" i="41"/>
  <c r="H56" i="54"/>
  <c r="H48" i="48"/>
  <c r="G88" i="53"/>
  <c r="G47" i="57"/>
  <c r="G75" i="57" s="1"/>
  <c r="H56" i="46"/>
  <c r="H89" i="52"/>
  <c r="H89" i="58"/>
  <c r="G88" i="44"/>
  <c r="H97" i="67"/>
  <c r="H89" i="43"/>
  <c r="H56" i="44"/>
  <c r="H48" i="56"/>
  <c r="H48" i="57"/>
  <c r="H97" i="36"/>
  <c r="G47" i="55"/>
  <c r="G75" i="55" s="1"/>
  <c r="G88" i="51"/>
  <c r="H97" i="44"/>
  <c r="H97" i="46"/>
  <c r="H56" i="52"/>
  <c r="I94" i="40"/>
  <c r="I100" i="49"/>
  <c r="I93" i="69"/>
  <c r="I91" i="68"/>
  <c r="I96" i="67"/>
  <c r="I91" i="34"/>
  <c r="I98" i="56"/>
  <c r="I94" i="68"/>
  <c r="I95" i="34"/>
  <c r="I94" i="39"/>
  <c r="I93" i="44"/>
  <c r="I92" i="34"/>
  <c r="I98" i="34"/>
  <c r="I99" i="42"/>
  <c r="I94" i="69"/>
  <c r="I98" i="70"/>
  <c r="I98" i="42"/>
  <c r="I99" i="46"/>
  <c r="I90" i="47"/>
  <c r="I93" i="34"/>
  <c r="I98" i="41"/>
  <c r="I95" i="48"/>
  <c r="I100" i="70"/>
  <c r="I93" i="40"/>
  <c r="I91" i="50"/>
  <c r="I90" i="52"/>
  <c r="I93" i="68"/>
  <c r="J6" i="40"/>
  <c r="J6" i="53"/>
  <c r="Q207" i="60"/>
  <c r="Q20" i="60"/>
  <c r="Q332" i="60"/>
  <c r="Q126" i="60"/>
  <c r="Q76" i="60"/>
  <c r="Q341" i="60"/>
  <c r="Q296" i="60"/>
  <c r="Q275" i="60"/>
  <c r="Q18" i="60"/>
  <c r="Q216" i="60"/>
  <c r="Q268" i="60"/>
  <c r="J6" i="52"/>
  <c r="Q215" i="60"/>
  <c r="Q331" i="60"/>
  <c r="Q125" i="60"/>
  <c r="Q106" i="60"/>
  <c r="Q222" i="60"/>
  <c r="Q155" i="60"/>
  <c r="Q80" i="60"/>
  <c r="Q37" i="60"/>
  <c r="Q319" i="60"/>
  <c r="Q115" i="60"/>
  <c r="Q340" i="60"/>
  <c r="Q287" i="60"/>
  <c r="Q261" i="60"/>
  <c r="Q41" i="60"/>
  <c r="Q95" i="60"/>
  <c r="J6" i="54"/>
  <c r="Q133" i="60"/>
  <c r="Q227" i="60"/>
  <c r="Q105" i="60"/>
  <c r="Q225" i="60"/>
  <c r="Q19" i="60"/>
  <c r="Q311" i="60"/>
  <c r="Q8" i="60"/>
  <c r="Q279" i="60"/>
  <c r="Q272" i="60"/>
  <c r="Q90" i="60"/>
  <c r="Q28" i="60"/>
  <c r="J6" i="56"/>
  <c r="Q110" i="60"/>
  <c r="Q249" i="60"/>
  <c r="Q327" i="60"/>
  <c r="Q206" i="60"/>
  <c r="Q49" i="60"/>
  <c r="Q320" i="60"/>
  <c r="Q53" i="60"/>
  <c r="Q191" i="60"/>
  <c r="Q56" i="60"/>
  <c r="Q9" i="60"/>
  <c r="Q247" i="60"/>
  <c r="J6" i="58"/>
  <c r="Q104" i="60"/>
  <c r="Q152" i="60"/>
  <c r="Q34" i="60"/>
  <c r="Q69" i="60"/>
  <c r="Q321" i="60"/>
  <c r="J6" i="41"/>
  <c r="Q192" i="60"/>
  <c r="Q86" i="60"/>
  <c r="Q123" i="60"/>
  <c r="Q55" i="60"/>
  <c r="Q151" i="60"/>
  <c r="J6" i="36"/>
  <c r="Q114" i="60"/>
  <c r="Q322" i="60"/>
  <c r="J6" i="45"/>
  <c r="Q72" i="60"/>
  <c r="Q165" i="60"/>
  <c r="Q81" i="60"/>
  <c r="Q24" i="60"/>
  <c r="Q271" i="60"/>
  <c r="J6" i="46"/>
  <c r="Q84" i="60"/>
  <c r="Q101" i="60"/>
  <c r="J6" i="47"/>
  <c r="Q128" i="60"/>
  <c r="Q92" i="60"/>
  <c r="Q122" i="60"/>
  <c r="Q60" i="60"/>
  <c r="Q313" i="60"/>
  <c r="Q62" i="60"/>
  <c r="J6" i="42"/>
  <c r="Q161" i="60"/>
  <c r="Q64" i="60"/>
  <c r="Q201" i="60"/>
  <c r="Q44" i="60"/>
  <c r="Q248" i="60"/>
  <c r="Q97" i="60"/>
  <c r="Q33" i="60"/>
  <c r="Q70" i="60"/>
  <c r="Q202" i="60"/>
  <c r="Q77" i="60"/>
  <c r="Q183" i="60"/>
  <c r="Q210" i="60"/>
  <c r="Q140" i="60"/>
  <c r="Q159" i="60"/>
  <c r="Q85" i="60"/>
  <c r="Q109" i="60"/>
  <c r="Q54" i="60"/>
  <c r="Q254" i="60"/>
  <c r="Q180" i="60"/>
  <c r="Q119" i="60"/>
  <c r="Q328" i="60"/>
  <c r="Q48" i="60"/>
  <c r="Q240" i="60"/>
  <c r="Q134" i="60"/>
  <c r="Q79" i="60"/>
  <c r="Q176" i="60"/>
  <c r="Q237" i="60"/>
  <c r="Q195" i="60"/>
  <c r="Q26" i="60"/>
  <c r="Q260" i="60"/>
  <c r="J6" i="69"/>
  <c r="Q32" i="60"/>
  <c r="Q145" i="60"/>
  <c r="Q127" i="60"/>
  <c r="Q323" i="60"/>
  <c r="Q220" i="60"/>
  <c r="J6" i="44"/>
  <c r="Q337" i="60"/>
  <c r="Q212" i="60"/>
  <c r="Q236" i="60"/>
  <c r="Q242" i="60"/>
  <c r="Q295" i="60"/>
  <c r="Q289" i="60"/>
  <c r="Q164" i="60"/>
  <c r="J6" i="55"/>
  <c r="Q98" i="60"/>
  <c r="Q65" i="60"/>
  <c r="Q103" i="60"/>
  <c r="Q325" i="60"/>
  <c r="Q308" i="60"/>
  <c r="Q162" i="60"/>
  <c r="Q300" i="60"/>
  <c r="Q208" i="60"/>
  <c r="Q263" i="60"/>
  <c r="Q284" i="60"/>
  <c r="Q303" i="60"/>
  <c r="Q214" i="60"/>
  <c r="Q333" i="60"/>
  <c r="Q137" i="60"/>
  <c r="Q265" i="60"/>
  <c r="Q316" i="60"/>
  <c r="Q231" i="60"/>
  <c r="Q178" i="60"/>
  <c r="Q31" i="60"/>
  <c r="Q309" i="60"/>
  <c r="Q146" i="60"/>
  <c r="Q45" i="60"/>
  <c r="J6" i="37"/>
  <c r="J6" i="38"/>
  <c r="Q171" i="60"/>
  <c r="Q285" i="60"/>
  <c r="Q228" i="60"/>
  <c r="Q142" i="60"/>
  <c r="Q187" i="60"/>
  <c r="Q262" i="60"/>
  <c r="Q38" i="60"/>
  <c r="Q29" i="60"/>
  <c r="Q73" i="60"/>
  <c r="Q304" i="60"/>
  <c r="Q117" i="60"/>
  <c r="J6" i="50"/>
  <c r="Q194" i="60"/>
  <c r="Q283" i="60"/>
  <c r="Q305" i="60"/>
  <c r="Q131" i="60"/>
  <c r="Q153" i="60"/>
  <c r="Q255" i="60"/>
  <c r="Q174" i="60"/>
  <c r="Q204" i="60"/>
  <c r="Q163" i="60"/>
  <c r="Q14" i="60"/>
  <c r="Q223" i="60"/>
  <c r="Q12" i="60"/>
  <c r="Q10" i="60"/>
  <c r="Q232" i="60"/>
  <c r="Q198" i="60"/>
  <c r="J6" i="34"/>
  <c r="Q40" i="60"/>
  <c r="Q211" i="60"/>
  <c r="Q324" i="60"/>
  <c r="Q93" i="60"/>
  <c r="Q307" i="60"/>
  <c r="Q250" i="60"/>
  <c r="Q43" i="60"/>
  <c r="Q61" i="60"/>
  <c r="Q68" i="60"/>
  <c r="Q339" i="60"/>
  <c r="Q158" i="60"/>
  <c r="J6" i="39"/>
  <c r="Q184" i="60"/>
  <c r="Q129" i="60"/>
  <c r="Q46" i="60"/>
  <c r="Q138" i="60"/>
  <c r="Q6" i="60"/>
  <c r="Q280" i="60"/>
  <c r="Q273" i="60"/>
  <c r="Q199" i="60"/>
  <c r="Q67" i="60"/>
  <c r="Q50" i="60"/>
  <c r="Q310" i="60"/>
  <c r="J6" i="67"/>
  <c r="Q298" i="60"/>
  <c r="Q169" i="60"/>
  <c r="Q226" i="60"/>
  <c r="Q175" i="60"/>
  <c r="Q118" i="60"/>
  <c r="J6" i="49"/>
  <c r="Q286" i="60"/>
  <c r="Q277" i="60"/>
  <c r="Q315" i="60"/>
  <c r="Q5" i="60"/>
  <c r="Q238" i="60"/>
  <c r="Q274" i="60"/>
  <c r="Q113" i="60"/>
  <c r="Q157" i="60"/>
  <c r="Q334" i="60"/>
  <c r="Q219" i="60"/>
  <c r="Q22" i="60"/>
  <c r="Q111" i="60"/>
  <c r="Q52" i="60"/>
  <c r="Q267" i="60"/>
  <c r="Q301" i="60"/>
  <c r="Q203" i="60"/>
  <c r="Q224" i="60"/>
  <c r="Q36" i="60"/>
  <c r="Q74" i="60"/>
  <c r="Q329" i="60"/>
  <c r="R2" i="60"/>
  <c r="Q57" i="60"/>
  <c r="Q179" i="60"/>
  <c r="Q281" i="60"/>
  <c r="Q243" i="60"/>
  <c r="Q200" i="60"/>
  <c r="Q139" i="60"/>
  <c r="Q244" i="60"/>
  <c r="Q4" i="60"/>
  <c r="Q276" i="60"/>
  <c r="Q82" i="60"/>
  <c r="J6" i="68"/>
  <c r="Q246" i="60"/>
  <c r="Q147" i="60"/>
  <c r="Q189" i="60"/>
  <c r="Q94" i="60"/>
  <c r="Q89" i="60"/>
  <c r="J6" i="57"/>
  <c r="Q291" i="60"/>
  <c r="Q336" i="60"/>
  <c r="Q170" i="60"/>
  <c r="Q25" i="60"/>
  <c r="Q66" i="60"/>
  <c r="Q251" i="60"/>
  <c r="Q42" i="60"/>
  <c r="Q218" i="60"/>
  <c r="Q317" i="60"/>
  <c r="Q16" i="60"/>
  <c r="Q292" i="60"/>
  <c r="Q130" i="60"/>
  <c r="Q299" i="60"/>
  <c r="Q116" i="60"/>
  <c r="Q91" i="60"/>
  <c r="Q312" i="60"/>
  <c r="Q182" i="60"/>
  <c r="Q121" i="60"/>
  <c r="J6" i="51"/>
  <c r="Q269" i="60"/>
  <c r="Q149" i="60"/>
  <c r="Q264" i="60"/>
  <c r="Q30" i="60"/>
  <c r="Q143" i="60"/>
  <c r="Q135" i="60"/>
  <c r="J6" i="48"/>
  <c r="Q17" i="60"/>
  <c r="Q99" i="60"/>
  <c r="Q252" i="60"/>
  <c r="Q293" i="60"/>
  <c r="Q235" i="60"/>
  <c r="Q107" i="60"/>
  <c r="Q288" i="60"/>
  <c r="Q150" i="60"/>
  <c r="Q259" i="60"/>
  <c r="Q190" i="60"/>
  <c r="Q213" i="60"/>
  <c r="Q335" i="60"/>
  <c r="Q166" i="60"/>
  <c r="Q154" i="60"/>
  <c r="J6" i="43"/>
  <c r="Q230" i="60"/>
  <c r="Q141" i="60"/>
  <c r="Q239" i="60"/>
  <c r="Q7" i="60"/>
  <c r="Q21" i="60"/>
  <c r="Q188" i="60"/>
  <c r="Q297" i="60"/>
  <c r="Q13" i="60"/>
  <c r="Q78" i="60"/>
  <c r="Q177" i="60"/>
  <c r="Q102" i="60"/>
  <c r="Q256" i="60"/>
  <c r="Q167" i="60"/>
  <c r="Q186" i="60"/>
  <c r="Q58" i="60"/>
  <c r="Q196" i="60"/>
  <c r="Q234" i="60"/>
  <c r="J6" i="70"/>
  <c r="I100" i="42"/>
  <c r="I91" i="36"/>
  <c r="I94" i="41"/>
  <c r="I94" i="36"/>
  <c r="I94" i="49"/>
  <c r="I98" i="43"/>
  <c r="I96" i="68"/>
  <c r="I92" i="43"/>
  <c r="I94" i="55"/>
  <c r="I99" i="52"/>
  <c r="I93" i="52"/>
  <c r="I99" i="58"/>
  <c r="I93" i="46"/>
  <c r="I96" i="34"/>
  <c r="I91" i="40"/>
  <c r="I92" i="40"/>
  <c r="I92" i="46"/>
  <c r="I91" i="45"/>
  <c r="I100" i="53"/>
  <c r="I96" i="36"/>
  <c r="I100" i="55"/>
  <c r="I94" i="53"/>
  <c r="I93" i="51"/>
  <c r="I95" i="53"/>
  <c r="I95" i="67"/>
  <c r="I93" i="42"/>
  <c r="I91" i="57"/>
  <c r="I91" i="55"/>
  <c r="I98" i="45"/>
  <c r="I95" i="69"/>
  <c r="I96" i="42"/>
  <c r="I90" i="68"/>
  <c r="I95" i="68"/>
  <c r="I90" i="55"/>
  <c r="I100" i="68"/>
  <c r="I92" i="39"/>
  <c r="I94" i="52"/>
  <c r="I99" i="54"/>
  <c r="I100" i="37"/>
  <c r="I98" i="38"/>
  <c r="I93" i="48"/>
  <c r="I100" i="67"/>
  <c r="I96" i="49"/>
  <c r="H48" i="50"/>
  <c r="H56" i="47"/>
  <c r="H56" i="49"/>
  <c r="H56" i="57"/>
  <c r="H48" i="34"/>
  <c r="H97" i="58"/>
  <c r="H89" i="38"/>
  <c r="G47" i="53"/>
  <c r="G75" i="53" s="1"/>
  <c r="G47" i="67"/>
  <c r="G75" i="67" s="1"/>
  <c r="H89" i="36"/>
  <c r="I90" i="45"/>
  <c r="I90" i="70"/>
  <c r="I92" i="48"/>
  <c r="I99" i="68"/>
  <c r="I91" i="52"/>
  <c r="I91" i="41"/>
  <c r="I99" i="41"/>
  <c r="I91" i="42"/>
  <c r="I93" i="39"/>
  <c r="I90" i="50"/>
  <c r="I100" i="40"/>
  <c r="I99" i="50"/>
  <c r="I90" i="46"/>
  <c r="I93" i="55"/>
  <c r="I98" i="50"/>
  <c r="I94" i="45"/>
  <c r="I92" i="50"/>
  <c r="I93" i="45"/>
  <c r="I95" i="58"/>
  <c r="I94" i="34"/>
  <c r="I94" i="48"/>
  <c r="I90" i="34"/>
  <c r="I96" i="39"/>
  <c r="I94" i="50"/>
  <c r="I90" i="49"/>
  <c r="I90" i="38"/>
  <c r="I99" i="49"/>
  <c r="I96" i="56"/>
  <c r="I91" i="70"/>
  <c r="I91" i="67"/>
  <c r="I98" i="40"/>
  <c r="I91" i="58"/>
  <c r="I98" i="68"/>
  <c r="I99" i="45"/>
  <c r="I93" i="54"/>
  <c r="I95" i="56"/>
  <c r="H48" i="39"/>
  <c r="H48" i="68"/>
  <c r="H97" i="45"/>
  <c r="H97" i="43"/>
  <c r="H48" i="51"/>
  <c r="G47" i="43"/>
  <c r="G75" i="43" s="1"/>
  <c r="H97" i="38"/>
  <c r="H97" i="48"/>
  <c r="H48" i="69"/>
  <c r="H89" i="41"/>
  <c r="H97" i="54"/>
  <c r="H48" i="43"/>
  <c r="H48" i="36"/>
  <c r="H89" i="53"/>
  <c r="I100" i="34"/>
  <c r="I95" i="43"/>
  <c r="I98" i="37"/>
  <c r="I90" i="44"/>
  <c r="I98" i="46"/>
  <c r="I99" i="56"/>
  <c r="I95" i="51"/>
  <c r="I92" i="42"/>
  <c r="I91" i="54"/>
  <c r="I90" i="67"/>
  <c r="I99" i="51"/>
  <c r="I94" i="42"/>
  <c r="I93" i="41"/>
  <c r="I90" i="37"/>
  <c r="I100" i="44"/>
  <c r="I98" i="36"/>
  <c r="I93" i="56"/>
  <c r="I94" i="43"/>
  <c r="I99" i="57"/>
  <c r="I92" i="70"/>
  <c r="I99" i="48"/>
  <c r="I100" i="41"/>
  <c r="I90" i="57"/>
  <c r="I94" i="51"/>
  <c r="I92" i="36"/>
  <c r="I90" i="48"/>
  <c r="I98" i="55"/>
  <c r="I90" i="56"/>
  <c r="I100" i="69"/>
  <c r="I96" i="50"/>
  <c r="I92" i="53"/>
  <c r="I100" i="51"/>
  <c r="I90" i="53"/>
  <c r="I99" i="40"/>
  <c r="H97" i="49"/>
  <c r="H97" i="57"/>
  <c r="G47" i="70"/>
  <c r="G75" i="70" s="1"/>
  <c r="H97" i="70"/>
  <c r="H97" i="40"/>
  <c r="H56" i="56"/>
  <c r="H89" i="37"/>
  <c r="H48" i="44"/>
  <c r="G88" i="70"/>
  <c r="G88" i="36"/>
  <c r="G47" i="45"/>
  <c r="G75" i="45" s="1"/>
  <c r="H48" i="52"/>
  <c r="H48" i="58"/>
  <c r="H97" i="51"/>
  <c r="H48" i="40"/>
  <c r="H89" i="57"/>
  <c r="H97" i="52"/>
  <c r="H97" i="69"/>
  <c r="H97" i="37"/>
  <c r="G47" i="47"/>
  <c r="G75" i="47" s="1"/>
  <c r="I95" i="37"/>
  <c r="I99" i="37"/>
  <c r="I91" i="43"/>
  <c r="I100" i="43"/>
  <c r="I95" i="70"/>
  <c r="I100" i="57"/>
  <c r="I94" i="56"/>
  <c r="I93" i="47"/>
  <c r="I95" i="44"/>
  <c r="I94" i="67"/>
  <c r="I96" i="58"/>
  <c r="I93" i="57"/>
  <c r="I93" i="67"/>
  <c r="I93" i="38"/>
  <c r="I100" i="46"/>
  <c r="I91" i="37"/>
  <c r="I91" i="46"/>
  <c r="I96" i="52"/>
  <c r="I100" i="39"/>
  <c r="I98" i="51"/>
  <c r="I91" i="51"/>
  <c r="I96" i="70"/>
  <c r="I100" i="52"/>
  <c r="I96" i="55"/>
  <c r="I91" i="56"/>
  <c r="I91" i="38"/>
  <c r="I92" i="51"/>
  <c r="I93" i="49"/>
  <c r="I95" i="45"/>
  <c r="I95" i="41"/>
  <c r="I96" i="37"/>
  <c r="I100" i="54"/>
  <c r="I90" i="36"/>
  <c r="I99" i="36"/>
  <c r="I90" i="41"/>
  <c r="I96" i="41"/>
  <c r="I90" i="58"/>
  <c r="I100" i="48"/>
  <c r="I91" i="69"/>
  <c r="I91" i="39"/>
  <c r="I95" i="36"/>
  <c r="I92" i="41"/>
  <c r="I94" i="54"/>
  <c r="I94" i="44"/>
  <c r="I98" i="48"/>
  <c r="I93" i="53"/>
  <c r="I92" i="55"/>
  <c r="I98" i="47"/>
  <c r="I94" i="57"/>
  <c r="I99" i="34"/>
  <c r="I92" i="57"/>
  <c r="I92" i="52"/>
  <c r="I96" i="44"/>
  <c r="I91" i="47"/>
  <c r="I92" i="49"/>
  <c r="I98" i="58"/>
  <c r="I90" i="54"/>
  <c r="I95" i="46"/>
  <c r="I96" i="38"/>
  <c r="I92" i="69"/>
  <c r="I99" i="47"/>
  <c r="I98" i="54"/>
  <c r="I98" i="39"/>
  <c r="I95" i="54"/>
  <c r="I94" i="70"/>
  <c r="I98" i="53"/>
  <c r="I100" i="45"/>
  <c r="I92" i="56"/>
  <c r="I96" i="69"/>
  <c r="I96" i="40"/>
  <c r="I90" i="51"/>
  <c r="I94" i="47"/>
  <c r="H89" i="39"/>
  <c r="H89" i="68"/>
  <c r="H97" i="39"/>
  <c r="H89" i="34"/>
  <c r="H48" i="38"/>
  <c r="EH23" i="31"/>
  <c r="AO15" i="66"/>
  <c r="AO10" i="66"/>
  <c r="AO8" i="66"/>
  <c r="AO49" i="66"/>
  <c r="DZ16" i="31"/>
  <c r="AO54" i="66"/>
  <c r="DZ17" i="31"/>
  <c r="AO55" i="66"/>
  <c r="AO14" i="66"/>
  <c r="DZ21" i="31"/>
  <c r="AO51" i="66"/>
  <c r="AO9" i="66"/>
  <c r="AO53" i="66"/>
  <c r="AO12" i="66"/>
  <c r="AO24" i="66"/>
  <c r="DZ49" i="31"/>
  <c r="EH32" i="31"/>
  <c r="AO26" i="66"/>
  <c r="AO52" i="66"/>
  <c r="AO27" i="66"/>
  <c r="AO28" i="66"/>
  <c r="AO59" i="66"/>
  <c r="AO19" i="66"/>
  <c r="AO29" i="66"/>
  <c r="AO25" i="66"/>
  <c r="AO18" i="66"/>
  <c r="AO20" i="66"/>
  <c r="AO13" i="66"/>
  <c r="AO16" i="66"/>
  <c r="AO50" i="66"/>
  <c r="AO57" i="66"/>
  <c r="AO11" i="66"/>
  <c r="O30" i="76" l="1"/>
  <c r="D202" i="82"/>
  <c r="D201" i="82"/>
  <c r="E202" i="82"/>
  <c r="E201" i="82"/>
  <c r="U44" i="82"/>
  <c r="O44" i="82"/>
  <c r="L44" i="82"/>
  <c r="Z44" i="82"/>
  <c r="AC44" i="82"/>
  <c r="AE44" i="82"/>
  <c r="Q44" i="82"/>
  <c r="J44" i="82"/>
  <c r="AJ44" i="82"/>
  <c r="W44" i="82"/>
  <c r="X44" i="82"/>
  <c r="AA44" i="82"/>
  <c r="I44" i="82"/>
  <c r="F44" i="82"/>
  <c r="AF44" i="82"/>
  <c r="P44" i="82"/>
  <c r="AH44" i="82"/>
  <c r="AG44" i="82"/>
  <c r="R44" i="82"/>
  <c r="AB44" i="82"/>
  <c r="S44" i="82"/>
  <c r="AI44" i="82"/>
  <c r="V44" i="82"/>
  <c r="H44" i="82"/>
  <c r="K44" i="82"/>
  <c r="Y44" i="82"/>
  <c r="M44" i="82"/>
  <c r="N44" i="82"/>
  <c r="T44" i="82"/>
  <c r="AD44" i="82"/>
  <c r="E67" i="63"/>
  <c r="D67" i="63" s="1"/>
  <c r="D65" i="63"/>
  <c r="Y30" i="76"/>
  <c r="D35" i="63"/>
  <c r="F63" i="63"/>
  <c r="G63" i="63" s="1"/>
  <c r="H63" i="63" s="1"/>
  <c r="I63" i="63" s="1"/>
  <c r="J63" i="63" s="1"/>
  <c r="K63" i="63" s="1"/>
  <c r="L63" i="63" s="1"/>
  <c r="M63" i="63" s="1"/>
  <c r="N63" i="63" s="1"/>
  <c r="O63" i="63" s="1"/>
  <c r="P63" i="63" s="1"/>
  <c r="Q63" i="63" s="1"/>
  <c r="R63" i="63" s="1"/>
  <c r="S63" i="63" s="1"/>
  <c r="T63" i="63" s="1"/>
  <c r="U63" i="63" s="1"/>
  <c r="V63" i="63" s="1"/>
  <c r="W63" i="63" s="1"/>
  <c r="X63" i="63" s="1"/>
  <c r="Y63" i="63" s="1"/>
  <c r="Z63" i="63" s="1"/>
  <c r="AA63" i="63" s="1"/>
  <c r="AB63" i="63" s="1"/>
  <c r="AC63" i="63" s="1"/>
  <c r="AD63" i="63" s="1"/>
  <c r="AE63" i="63" s="1"/>
  <c r="AF63" i="63" s="1"/>
  <c r="AG63" i="63" s="1"/>
  <c r="AH63" i="63" s="1"/>
  <c r="AI63" i="63" s="1"/>
  <c r="AJ63" i="63" s="1"/>
  <c r="D34" i="63"/>
  <c r="K34" i="64"/>
  <c r="E34" i="63"/>
  <c r="D68" i="63"/>
  <c r="D30" i="63"/>
  <c r="E30" i="63"/>
  <c r="E81" i="63"/>
  <c r="D81" i="63" s="1"/>
  <c r="D80" i="63"/>
  <c r="D79" i="63"/>
  <c r="D78" i="63"/>
  <c r="D76" i="63"/>
  <c r="E47" i="63"/>
  <c r="D47" i="63"/>
  <c r="E35" i="63"/>
  <c r="D70" i="63"/>
  <c r="E72" i="63"/>
  <c r="D72" i="63" s="1"/>
  <c r="E71" i="63"/>
  <c r="D71" i="63" s="1"/>
  <c r="AJ30" i="76"/>
  <c r="Q30" i="76"/>
  <c r="U34" i="64"/>
  <c r="AD6" i="77"/>
  <c r="AA31" i="82"/>
  <c r="AA43" i="82" s="1"/>
  <c r="AA76" i="82" s="1"/>
  <c r="AA123" i="82" s="1"/>
  <c r="AA170" i="82" s="1"/>
  <c r="AA180" i="82" s="1"/>
  <c r="K85" i="64"/>
  <c r="E85" i="64" s="1"/>
  <c r="J85" i="64"/>
  <c r="D85" i="64" s="1"/>
  <c r="J34" i="76"/>
  <c r="R30" i="76"/>
  <c r="S30" i="76"/>
  <c r="AE34" i="64"/>
  <c r="J30" i="76"/>
  <c r="I30" i="76"/>
  <c r="U30" i="76"/>
  <c r="N30" i="76"/>
  <c r="AF34" i="64"/>
  <c r="AB30" i="76"/>
  <c r="K30" i="76"/>
  <c r="AG34" i="64"/>
  <c r="L34" i="64"/>
  <c r="I34" i="76"/>
  <c r="V30" i="76"/>
  <c r="AI30" i="76"/>
  <c r="M30" i="76"/>
  <c r="AC30" i="76"/>
  <c r="AA30" i="76"/>
  <c r="L30" i="76"/>
  <c r="AD30" i="76"/>
  <c r="AH30" i="76"/>
  <c r="AE30" i="76"/>
  <c r="H30" i="76"/>
  <c r="T30" i="76"/>
  <c r="Z30" i="76"/>
  <c r="AG30" i="76"/>
  <c r="AF30" i="76"/>
  <c r="D31" i="76"/>
  <c r="I34" i="64"/>
  <c r="N34" i="64"/>
  <c r="J34" i="64"/>
  <c r="O34" i="76"/>
  <c r="X34" i="64"/>
  <c r="P34" i="64"/>
  <c r="AC34" i="64"/>
  <c r="T47" i="76"/>
  <c r="T75" i="76" s="1"/>
  <c r="N34" i="76"/>
  <c r="S34" i="76"/>
  <c r="AH34" i="76"/>
  <c r="P34" i="76"/>
  <c r="Z34" i="76"/>
  <c r="H34" i="64"/>
  <c r="L34" i="76"/>
  <c r="V34" i="64"/>
  <c r="V34" i="76"/>
  <c r="X34" i="76"/>
  <c r="AJ34" i="76"/>
  <c r="AC34" i="76"/>
  <c r="AA34" i="76"/>
  <c r="AE34" i="76"/>
  <c r="AI34" i="76"/>
  <c r="AD34" i="76"/>
  <c r="T34" i="76"/>
  <c r="U34" i="76"/>
  <c r="K34" i="76"/>
  <c r="M34" i="76"/>
  <c r="AG34" i="76"/>
  <c r="H34" i="76"/>
  <c r="Q34" i="76"/>
  <c r="AF34" i="76"/>
  <c r="F34" i="76"/>
  <c r="AB34" i="76"/>
  <c r="R34" i="76"/>
  <c r="Y34" i="76"/>
  <c r="W34" i="76"/>
  <c r="Y34" i="64"/>
  <c r="Q34" i="64"/>
  <c r="T34" i="64"/>
  <c r="O34" i="64"/>
  <c r="W34" i="64"/>
  <c r="AA34" i="64"/>
  <c r="S34" i="64"/>
  <c r="AD34" i="64"/>
  <c r="Z34" i="64"/>
  <c r="M34" i="64"/>
  <c r="AH34" i="64"/>
  <c r="AB34" i="64"/>
  <c r="R34" i="64"/>
  <c r="AI34" i="64"/>
  <c r="F34" i="64"/>
  <c r="AJ34" i="64"/>
  <c r="E34" i="62"/>
  <c r="D34" i="62"/>
  <c r="D17" i="65"/>
  <c r="AD47" i="64"/>
  <c r="AD75" i="64" s="1"/>
  <c r="AL29" i="65"/>
  <c r="K29" i="65"/>
  <c r="AH29" i="65"/>
  <c r="AC29" i="65"/>
  <c r="AJ29" i="65"/>
  <c r="S29" i="65"/>
  <c r="X20" i="65"/>
  <c r="AC20" i="65"/>
  <c r="P20" i="65"/>
  <c r="R29" i="65"/>
  <c r="N29" i="65"/>
  <c r="O29" i="65"/>
  <c r="AG29" i="65"/>
  <c r="Z29" i="65"/>
  <c r="AE29" i="65"/>
  <c r="W29" i="65"/>
  <c r="T29" i="65"/>
  <c r="Q29" i="65"/>
  <c r="M29" i="65"/>
  <c r="I20" i="65"/>
  <c r="AC18" i="65"/>
  <c r="AB20" i="65"/>
  <c r="W20" i="65"/>
  <c r="AF18" i="65"/>
  <c r="AF20" i="65"/>
  <c r="O20" i="65"/>
  <c r="L20" i="65"/>
  <c r="Z20" i="65"/>
  <c r="H20" i="65"/>
  <c r="AE20" i="65"/>
  <c r="AH20" i="65"/>
  <c r="K20" i="65"/>
  <c r="AL20" i="65"/>
  <c r="R20" i="65"/>
  <c r="AA20" i="65"/>
  <c r="L18" i="65"/>
  <c r="AK29" i="65"/>
  <c r="AA29" i="65"/>
  <c r="H29" i="65"/>
  <c r="L29" i="65"/>
  <c r="X29" i="65"/>
  <c r="V29" i="65"/>
  <c r="Y29" i="65"/>
  <c r="AB29" i="65"/>
  <c r="U29" i="65"/>
  <c r="AI29" i="65"/>
  <c r="I29" i="65"/>
  <c r="AD29" i="65"/>
  <c r="AF29" i="65"/>
  <c r="P29" i="65"/>
  <c r="J103" i="64"/>
  <c r="D103" i="64" s="1"/>
  <c r="M103" i="64"/>
  <c r="G103" i="64" s="1"/>
  <c r="K103" i="64"/>
  <c r="E103" i="64" s="1"/>
  <c r="N103" i="64"/>
  <c r="H103" i="64" s="1"/>
  <c r="J100" i="64"/>
  <c r="D100" i="64" s="1"/>
  <c r="M100" i="64"/>
  <c r="G100" i="64" s="1"/>
  <c r="K100" i="64"/>
  <c r="E100" i="64" s="1"/>
  <c r="N100" i="64"/>
  <c r="H100" i="64" s="1"/>
  <c r="J101" i="64"/>
  <c r="D101" i="64" s="1"/>
  <c r="M101" i="64"/>
  <c r="G101" i="64" s="1"/>
  <c r="K101" i="64"/>
  <c r="E101" i="64" s="1"/>
  <c r="N101" i="64"/>
  <c r="H101" i="64" s="1"/>
  <c r="J99" i="64"/>
  <c r="D99" i="64" s="1"/>
  <c r="M99" i="64"/>
  <c r="G99" i="64" s="1"/>
  <c r="K99" i="64"/>
  <c r="E99" i="64" s="1"/>
  <c r="N99" i="64"/>
  <c r="H99" i="64" s="1"/>
  <c r="J98" i="64"/>
  <c r="D98" i="64" s="1"/>
  <c r="M98" i="64"/>
  <c r="G98" i="64" s="1"/>
  <c r="K98" i="64"/>
  <c r="E98" i="64" s="1"/>
  <c r="N98" i="64"/>
  <c r="H98" i="64" s="1"/>
  <c r="J102" i="64"/>
  <c r="D102" i="64" s="1"/>
  <c r="M102" i="64"/>
  <c r="G102" i="64" s="1"/>
  <c r="K102" i="64"/>
  <c r="E102" i="64" s="1"/>
  <c r="N102" i="64"/>
  <c r="H102" i="64" s="1"/>
  <c r="M97" i="64"/>
  <c r="G97" i="64" s="1"/>
  <c r="N97" i="64"/>
  <c r="H97" i="64" s="1"/>
  <c r="J97" i="64"/>
  <c r="D97" i="64" s="1"/>
  <c r="K97" i="64"/>
  <c r="E97" i="64" s="1"/>
  <c r="J95" i="64"/>
  <c r="D95" i="64" s="1"/>
  <c r="M95" i="64"/>
  <c r="G95" i="64" s="1"/>
  <c r="K95" i="64"/>
  <c r="E95" i="64" s="1"/>
  <c r="N95" i="64"/>
  <c r="H95" i="64" s="1"/>
  <c r="J96" i="64"/>
  <c r="D96" i="64" s="1"/>
  <c r="M96" i="64"/>
  <c r="G96" i="64" s="1"/>
  <c r="K96" i="64"/>
  <c r="E96" i="64" s="1"/>
  <c r="N96" i="64"/>
  <c r="H96" i="64" s="1"/>
  <c r="M94" i="64"/>
  <c r="G94" i="64" s="1"/>
  <c r="N94" i="64"/>
  <c r="H94" i="64" s="1"/>
  <c r="J94" i="64"/>
  <c r="D94" i="64" s="1"/>
  <c r="K94" i="64"/>
  <c r="E94" i="64" s="1"/>
  <c r="J93" i="64"/>
  <c r="D93" i="64" s="1"/>
  <c r="N93" i="64"/>
  <c r="H93" i="64" s="1"/>
  <c r="N92" i="64"/>
  <c r="H92" i="64" s="1"/>
  <c r="K92" i="64"/>
  <c r="E92" i="64" s="1"/>
  <c r="N91" i="64"/>
  <c r="H91" i="64" s="1"/>
  <c r="K91" i="64"/>
  <c r="E91" i="64" s="1"/>
  <c r="N86" i="64"/>
  <c r="H86" i="64" s="1"/>
  <c r="K86" i="64"/>
  <c r="E86" i="64" s="1"/>
  <c r="N87" i="64"/>
  <c r="H87" i="64" s="1"/>
  <c r="K87" i="64"/>
  <c r="E87" i="64" s="1"/>
  <c r="N88" i="64"/>
  <c r="H88" i="64" s="1"/>
  <c r="K88" i="64"/>
  <c r="E88" i="64" s="1"/>
  <c r="N89" i="64"/>
  <c r="H89" i="64" s="1"/>
  <c r="K89" i="64"/>
  <c r="E89" i="64" s="1"/>
  <c r="N90" i="64"/>
  <c r="H90" i="64" s="1"/>
  <c r="K90" i="64"/>
  <c r="E90" i="64" s="1"/>
  <c r="N85" i="64"/>
  <c r="H85" i="64" s="1"/>
  <c r="J92" i="64"/>
  <c r="D92" i="64" s="1"/>
  <c r="J91" i="64"/>
  <c r="D91" i="64" s="1"/>
  <c r="J86" i="64"/>
  <c r="D86" i="64" s="1"/>
  <c r="J87" i="64"/>
  <c r="D87" i="64" s="1"/>
  <c r="J88" i="64"/>
  <c r="D88" i="64" s="1"/>
  <c r="J89" i="64"/>
  <c r="D89" i="64" s="1"/>
  <c r="J90" i="64"/>
  <c r="D90" i="64" s="1"/>
  <c r="M93" i="64"/>
  <c r="G93" i="64" s="1"/>
  <c r="M85" i="64"/>
  <c r="G85" i="64" s="1"/>
  <c r="EA43" i="31"/>
  <c r="EA29" i="31"/>
  <c r="EA21" i="31"/>
  <c r="EA55" i="31"/>
  <c r="EA32" i="31"/>
  <c r="EA31" i="31"/>
  <c r="EA9" i="31"/>
  <c r="EA44" i="31"/>
  <c r="EA18" i="31"/>
  <c r="EA8" i="31"/>
  <c r="EA35" i="31"/>
  <c r="EA20" i="31"/>
  <c r="EA30" i="31"/>
  <c r="EA14" i="31"/>
  <c r="EA39" i="31"/>
  <c r="EA15" i="31"/>
  <c r="EA27" i="31"/>
  <c r="EA51" i="31"/>
  <c r="EA38" i="31"/>
  <c r="EA34" i="31"/>
  <c r="EA12" i="31"/>
  <c r="EA40" i="31"/>
  <c r="EA3" i="31"/>
  <c r="EA10" i="31"/>
  <c r="EA11" i="31"/>
  <c r="EA16" i="31"/>
  <c r="EA17" i="31"/>
  <c r="EA37" i="31"/>
  <c r="EA53" i="31"/>
  <c r="EA46" i="31"/>
  <c r="EA13" i="31"/>
  <c r="EA28" i="31"/>
  <c r="EA6" i="31"/>
  <c r="EA42" i="31"/>
  <c r="EA52" i="31"/>
  <c r="EA19" i="31"/>
  <c r="EA50" i="31"/>
  <c r="EA22" i="31"/>
  <c r="EA33" i="31"/>
  <c r="EA2" i="31"/>
  <c r="EA48" i="31"/>
  <c r="EA5" i="31"/>
  <c r="EA56" i="31"/>
  <c r="EA36" i="31"/>
  <c r="EA24" i="31"/>
  <c r="EA26" i="31"/>
  <c r="EA4" i="31"/>
  <c r="EA47" i="31"/>
  <c r="EA49" i="31"/>
  <c r="EA41" i="31"/>
  <c r="EA23" i="31"/>
  <c r="EA25" i="31"/>
  <c r="EA45" i="31"/>
  <c r="EA7" i="31"/>
  <c r="EA54" i="31"/>
  <c r="EI47" i="31"/>
  <c r="EI29" i="31"/>
  <c r="EI17" i="31"/>
  <c r="EI2" i="31"/>
  <c r="EI35" i="31"/>
  <c r="EI7" i="31"/>
  <c r="EI31" i="31"/>
  <c r="EI50" i="31"/>
  <c r="EI32" i="31"/>
  <c r="EI19" i="31"/>
  <c r="EI5" i="31"/>
  <c r="EI10" i="31"/>
  <c r="EI44" i="31"/>
  <c r="EI33" i="31"/>
  <c r="EI42" i="31"/>
  <c r="EI15" i="31"/>
  <c r="EI12" i="31"/>
  <c r="EI54" i="31"/>
  <c r="EI40" i="31"/>
  <c r="EI27" i="31"/>
  <c r="EI9" i="31"/>
  <c r="EI48" i="31"/>
  <c r="EI22" i="31"/>
  <c r="EI25" i="31"/>
  <c r="EI52" i="31"/>
  <c r="EI39" i="31"/>
  <c r="EI34" i="31"/>
  <c r="EI43" i="31"/>
  <c r="EI45" i="31"/>
  <c r="EI21" i="31"/>
  <c r="EI20" i="31"/>
  <c r="EI8" i="31"/>
  <c r="EI3" i="31"/>
  <c r="EI24" i="31"/>
  <c r="EI14" i="31"/>
  <c r="EI28" i="31"/>
  <c r="EI13" i="31"/>
  <c r="EI26" i="31"/>
  <c r="EI55" i="31"/>
  <c r="EI23" i="31"/>
  <c r="EI16" i="31"/>
  <c r="EI37" i="31"/>
  <c r="EI38" i="31"/>
  <c r="EI46" i="31"/>
  <c r="EI41" i="31"/>
  <c r="EI18" i="31"/>
  <c r="EI30" i="31"/>
  <c r="EI4" i="31"/>
  <c r="EI53" i="31"/>
  <c r="EI49" i="31"/>
  <c r="EI11" i="31"/>
  <c r="EI56" i="31"/>
  <c r="EI51" i="31"/>
  <c r="EI36" i="31"/>
  <c r="EI6" i="31"/>
  <c r="W35" i="76"/>
  <c r="E31" i="76"/>
  <c r="D31" i="77" s="1"/>
  <c r="E31" i="77" s="1"/>
  <c r="F30" i="76"/>
  <c r="AJ30" i="64"/>
  <c r="I35" i="64"/>
  <c r="AF47" i="76"/>
  <c r="AF75" i="76" s="1"/>
  <c r="M35" i="76"/>
  <c r="AN30" i="62"/>
  <c r="AN47" i="62"/>
  <c r="AA30" i="64"/>
  <c r="R30" i="64"/>
  <c r="AH35" i="64"/>
  <c r="AI21" i="76"/>
  <c r="K21" i="76"/>
  <c r="M21" i="76"/>
  <c r="U21" i="76"/>
  <c r="L21" i="76"/>
  <c r="L64" i="76" s="1"/>
  <c r="N21" i="76"/>
  <c r="N64" i="76" s="1"/>
  <c r="V21" i="76"/>
  <c r="V64" i="76" s="1"/>
  <c r="Y21" i="76"/>
  <c r="Y64" i="76" s="1"/>
  <c r="F21" i="76"/>
  <c r="F64" i="76" s="1"/>
  <c r="W21" i="76"/>
  <c r="X21" i="76"/>
  <c r="X64" i="76" s="1"/>
  <c r="AF21" i="76"/>
  <c r="AG21" i="76"/>
  <c r="AG64" i="76" s="1"/>
  <c r="O21" i="76"/>
  <c r="O64" i="76" s="1"/>
  <c r="AB21" i="76"/>
  <c r="AA21" i="76"/>
  <c r="AC21" i="76"/>
  <c r="T21" i="76"/>
  <c r="T64" i="76" s="1"/>
  <c r="S21" i="76"/>
  <c r="S64" i="76" s="1"/>
  <c r="R21" i="76"/>
  <c r="R64" i="76" s="1"/>
  <c r="Q21" i="76"/>
  <c r="H21" i="76"/>
  <c r="H64" i="76" s="1"/>
  <c r="AH21" i="76"/>
  <c r="Z21" i="76"/>
  <c r="Z64" i="76" s="1"/>
  <c r="AJ21" i="76"/>
  <c r="J21" i="76"/>
  <c r="AI47" i="64"/>
  <c r="AI75" i="64" s="1"/>
  <c r="J47" i="76"/>
  <c r="J75" i="76" s="1"/>
  <c r="E50" i="77"/>
  <c r="M50" i="77" s="1"/>
  <c r="S47" i="76"/>
  <c r="S75" i="76" s="1"/>
  <c r="Z30" i="64"/>
  <c r="AM30" i="62"/>
  <c r="E30" i="62"/>
  <c r="D30" i="65" s="1"/>
  <c r="E30" i="65" s="1"/>
  <c r="D30" i="62"/>
  <c r="E32" i="76"/>
  <c r="D32" i="77" s="1"/>
  <c r="E32" i="77" s="1"/>
  <c r="D32" i="76"/>
  <c r="F63" i="62"/>
  <c r="G63" i="62" s="1"/>
  <c r="H63" i="62" s="1"/>
  <c r="I63" i="62" s="1"/>
  <c r="J63" i="62" s="1"/>
  <c r="K63" i="62" s="1"/>
  <c r="L63" i="62" s="1"/>
  <c r="M63" i="62" s="1"/>
  <c r="N63" i="62" s="1"/>
  <c r="O63" i="62" s="1"/>
  <c r="P63" i="62" s="1"/>
  <c r="Q63" i="62" s="1"/>
  <c r="R63" i="62" s="1"/>
  <c r="S63" i="62" s="1"/>
  <c r="T63" i="62" s="1"/>
  <c r="U63" i="62" s="1"/>
  <c r="V63" i="62" s="1"/>
  <c r="W63" i="62" s="1"/>
  <c r="X63" i="62" s="1"/>
  <c r="Y63" i="62" s="1"/>
  <c r="Z63" i="62" s="1"/>
  <c r="AA63" i="62" s="1"/>
  <c r="AB63" i="62" s="1"/>
  <c r="AC63" i="62" s="1"/>
  <c r="AD63" i="62" s="1"/>
  <c r="AE63" i="62" s="1"/>
  <c r="AF63" i="62" s="1"/>
  <c r="AG63" i="62" s="1"/>
  <c r="AH63" i="62" s="1"/>
  <c r="AI63" i="62" s="1"/>
  <c r="AJ63" i="62" s="1"/>
  <c r="N47" i="76"/>
  <c r="N75" i="76" s="1"/>
  <c r="W47" i="64"/>
  <c r="W75" i="64" s="1"/>
  <c r="I35" i="76"/>
  <c r="AC35" i="64"/>
  <c r="U30" i="64"/>
  <c r="H35" i="66"/>
  <c r="N47" i="64"/>
  <c r="N75" i="64" s="1"/>
  <c r="W35" i="64"/>
  <c r="AF47" i="64"/>
  <c r="AF75" i="64" s="1"/>
  <c r="X47" i="76"/>
  <c r="X75" i="76" s="1"/>
  <c r="N35" i="64"/>
  <c r="AD47" i="76"/>
  <c r="AD75" i="76" s="1"/>
  <c r="AA47" i="76"/>
  <c r="AA75" i="76" s="1"/>
  <c r="AG47" i="76"/>
  <c r="AG75" i="76" s="1"/>
  <c r="J35" i="64"/>
  <c r="H47" i="64"/>
  <c r="H75" i="64" s="1"/>
  <c r="AH35" i="76"/>
  <c r="S30" i="64"/>
  <c r="P35" i="64"/>
  <c r="X35" i="76"/>
  <c r="M47" i="76"/>
  <c r="M75" i="76" s="1"/>
  <c r="R35" i="76"/>
  <c r="T35" i="76"/>
  <c r="Q35" i="64"/>
  <c r="Z35" i="76"/>
  <c r="F30" i="64"/>
  <c r="K35" i="66"/>
  <c r="I35" i="66"/>
  <c r="AG35" i="64"/>
  <c r="S35" i="64"/>
  <c r="M35" i="64"/>
  <c r="L35" i="64"/>
  <c r="AE47" i="64"/>
  <c r="AE75" i="64" s="1"/>
  <c r="AJ35" i="64"/>
  <c r="AB35" i="64"/>
  <c r="O47" i="76"/>
  <c r="O75" i="76" s="1"/>
  <c r="U35" i="76"/>
  <c r="Y47" i="64"/>
  <c r="Y75" i="64" s="1"/>
  <c r="Y47" i="76"/>
  <c r="Y75" i="76" s="1"/>
  <c r="N35" i="66"/>
  <c r="AC30" i="64"/>
  <c r="Q47" i="64"/>
  <c r="Q75" i="64" s="1"/>
  <c r="R35" i="64"/>
  <c r="AI35" i="76"/>
  <c r="P35" i="76"/>
  <c r="AD35" i="64"/>
  <c r="AJ35" i="76"/>
  <c r="L47" i="76"/>
  <c r="L75" i="76" s="1"/>
  <c r="L35" i="66"/>
  <c r="AJ47" i="76"/>
  <c r="AJ75" i="76" s="1"/>
  <c r="K35" i="64"/>
  <c r="H47" i="76"/>
  <c r="H75" i="76" s="1"/>
  <c r="S62" i="76"/>
  <c r="AA35" i="76"/>
  <c r="M47" i="64"/>
  <c r="M75" i="64" s="1"/>
  <c r="AD30" i="64"/>
  <c r="L35" i="76"/>
  <c r="L47" i="64"/>
  <c r="L75" i="64" s="1"/>
  <c r="Z47" i="76"/>
  <c r="Z75" i="76" s="1"/>
  <c r="M30" i="64"/>
  <c r="P35" i="66"/>
  <c r="J64" i="64"/>
  <c r="AB35" i="76"/>
  <c r="Y35" i="64"/>
  <c r="AI47" i="76"/>
  <c r="AI75" i="76" s="1"/>
  <c r="AM47" i="62"/>
  <c r="AD64" i="64"/>
  <c r="K64" i="64"/>
  <c r="N64" i="64"/>
  <c r="AF35" i="64"/>
  <c r="W62" i="64"/>
  <c r="N62" i="64"/>
  <c r="P47" i="76"/>
  <c r="P75" i="76" s="1"/>
  <c r="AA47" i="64"/>
  <c r="AA75" i="64" s="1"/>
  <c r="AJ47" i="64"/>
  <c r="AJ75" i="64" s="1"/>
  <c r="X47" i="64"/>
  <c r="X75" i="64" s="1"/>
  <c r="D35" i="62"/>
  <c r="J35" i="66"/>
  <c r="I47" i="64"/>
  <c r="I75" i="64" s="1"/>
  <c r="U35" i="64"/>
  <c r="J47" i="64"/>
  <c r="J75" i="64" s="1"/>
  <c r="I30" i="64"/>
  <c r="K35" i="76"/>
  <c r="V47" i="64"/>
  <c r="V75" i="64" s="1"/>
  <c r="V30" i="64"/>
  <c r="Q35" i="76"/>
  <c r="AI35" i="64"/>
  <c r="X30" i="64"/>
  <c r="AE35" i="64"/>
  <c r="AN44" i="63"/>
  <c r="R64" i="64"/>
  <c r="O35" i="66"/>
  <c r="AB47" i="64"/>
  <c r="AB75" i="64" s="1"/>
  <c r="F35" i="66"/>
  <c r="N30" i="64"/>
  <c r="F35" i="76"/>
  <c r="N35" i="76"/>
  <c r="AC62" i="76"/>
  <c r="Y35" i="76"/>
  <c r="AH64" i="64"/>
  <c r="AD35" i="76"/>
  <c r="G35" i="66"/>
  <c r="AF35" i="76"/>
  <c r="N62" i="76"/>
  <c r="AB47" i="76"/>
  <c r="AB75" i="76" s="1"/>
  <c r="Q47" i="76"/>
  <c r="Q75" i="76" s="1"/>
  <c r="AG64" i="64"/>
  <c r="U47" i="76"/>
  <c r="U75" i="76" s="1"/>
  <c r="R47" i="76"/>
  <c r="R75" i="76" s="1"/>
  <c r="V62" i="64"/>
  <c r="AC47" i="76"/>
  <c r="AC75" i="76" s="1"/>
  <c r="Q35" i="66"/>
  <c r="T62" i="76"/>
  <c r="M64" i="64"/>
  <c r="T30" i="64"/>
  <c r="AG47" i="64"/>
  <c r="AG75" i="64" s="1"/>
  <c r="AH47" i="76"/>
  <c r="AH75" i="76" s="1"/>
  <c r="P47" i="64"/>
  <c r="P75" i="64" s="1"/>
  <c r="AG30" i="64"/>
  <c r="S35" i="76"/>
  <c r="H35" i="64"/>
  <c r="J35" i="76"/>
  <c r="Y64" i="64"/>
  <c r="W64" i="64"/>
  <c r="W47" i="76"/>
  <c r="W75" i="76" s="1"/>
  <c r="V62" i="76"/>
  <c r="D23" i="77"/>
  <c r="D53" i="77"/>
  <c r="O21" i="64"/>
  <c r="O64" i="64" s="1"/>
  <c r="O62" i="64"/>
  <c r="X35" i="64"/>
  <c r="H30" i="64"/>
  <c r="T64" i="64"/>
  <c r="U64" i="64"/>
  <c r="V35" i="64"/>
  <c r="AA64" i="64"/>
  <c r="K62" i="76"/>
  <c r="AM17" i="64"/>
  <c r="D78" i="76"/>
  <c r="D36" i="66"/>
  <c r="M35" i="66"/>
  <c r="T47" i="64"/>
  <c r="T75" i="64" s="1"/>
  <c r="L30" i="64"/>
  <c r="AN7" i="63"/>
  <c r="AC47" i="64"/>
  <c r="AC75" i="64" s="1"/>
  <c r="O35" i="64"/>
  <c r="Z64" i="64"/>
  <c r="D41" i="76"/>
  <c r="AA35" i="64"/>
  <c r="AH47" i="64"/>
  <c r="AH75" i="64" s="1"/>
  <c r="Z35" i="64"/>
  <c r="E47" i="62"/>
  <c r="D47" i="65" s="1"/>
  <c r="AF30" i="64"/>
  <c r="AC64" i="64"/>
  <c r="AA62" i="76"/>
  <c r="AG35" i="76"/>
  <c r="AJ64" i="64"/>
  <c r="E44" i="64"/>
  <c r="AB30" i="64"/>
  <c r="Z47" i="64"/>
  <c r="Z75" i="64" s="1"/>
  <c r="AB64" i="64"/>
  <c r="D47" i="62"/>
  <c r="D82" i="62" s="1"/>
  <c r="AE35" i="76"/>
  <c r="AE30" i="64"/>
  <c r="Y62" i="64"/>
  <c r="D16" i="77"/>
  <c r="E16" i="77" s="1"/>
  <c r="D57" i="77"/>
  <c r="X64" i="64"/>
  <c r="D56" i="65"/>
  <c r="AC62" i="64"/>
  <c r="Z62" i="76"/>
  <c r="P30" i="64"/>
  <c r="AJ62" i="76"/>
  <c r="E36" i="64"/>
  <c r="D7" i="64"/>
  <c r="D36" i="76"/>
  <c r="D79" i="64"/>
  <c r="D29" i="77"/>
  <c r="P21" i="76"/>
  <c r="P62" i="76"/>
  <c r="X62" i="64"/>
  <c r="H62" i="76"/>
  <c r="O30" i="64"/>
  <c r="L62" i="64"/>
  <c r="AC35" i="76"/>
  <c r="AI62" i="64"/>
  <c r="V47" i="76"/>
  <c r="V75" i="76" s="1"/>
  <c r="D56" i="76"/>
  <c r="V35" i="76"/>
  <c r="D36" i="64"/>
  <c r="P64" i="64"/>
  <c r="T62" i="64"/>
  <c r="AE64" i="64"/>
  <c r="AF64" i="64"/>
  <c r="AN17" i="63"/>
  <c r="Z62" i="64"/>
  <c r="E17" i="64"/>
  <c r="AM41" i="64"/>
  <c r="AI30" i="64"/>
  <c r="E67" i="62"/>
  <c r="D67" i="62" s="1"/>
  <c r="AN22" i="63"/>
  <c r="AN21" i="63" s="1"/>
  <c r="D78" i="64"/>
  <c r="O47" i="64"/>
  <c r="O75" i="64" s="1"/>
  <c r="E36" i="66"/>
  <c r="AM34" i="62"/>
  <c r="D79" i="76"/>
  <c r="F47" i="76"/>
  <c r="F75" i="76" s="1"/>
  <c r="T35" i="64"/>
  <c r="I47" i="76"/>
  <c r="I75" i="76" s="1"/>
  <c r="S47" i="64"/>
  <c r="S75" i="64" s="1"/>
  <c r="U47" i="64"/>
  <c r="U75" i="64" s="1"/>
  <c r="S62" i="64"/>
  <c r="AF62" i="76"/>
  <c r="R47" i="64"/>
  <c r="R75" i="64" s="1"/>
  <c r="J62" i="76"/>
  <c r="AG62" i="76"/>
  <c r="D56" i="64"/>
  <c r="O35" i="76"/>
  <c r="AN56" i="63"/>
  <c r="D68" i="62"/>
  <c r="O62" i="76"/>
  <c r="AN31" i="63"/>
  <c r="AM44" i="64"/>
  <c r="P62" i="64"/>
  <c r="D41" i="64"/>
  <c r="E48" i="64"/>
  <c r="R62" i="64"/>
  <c r="AG62" i="64"/>
  <c r="AD62" i="64"/>
  <c r="D28" i="77"/>
  <c r="D51" i="77"/>
  <c r="L62" i="76"/>
  <c r="D239" i="63"/>
  <c r="L239" i="63" s="1"/>
  <c r="D20" i="77"/>
  <c r="U62" i="76"/>
  <c r="AN32" i="63"/>
  <c r="D59" i="77"/>
  <c r="D19" i="77"/>
  <c r="D45" i="77"/>
  <c r="E45" i="77" s="1"/>
  <c r="E44" i="76"/>
  <c r="D44" i="77" s="1"/>
  <c r="E44" i="77" s="1"/>
  <c r="D27" i="77"/>
  <c r="X62" i="76"/>
  <c r="Y62" i="76"/>
  <c r="D58" i="77"/>
  <c r="Q64" i="64"/>
  <c r="Q62" i="64"/>
  <c r="E35" i="62"/>
  <c r="D35" i="65" s="1"/>
  <c r="E35" i="65" s="1"/>
  <c r="K62" i="64"/>
  <c r="E7" i="64"/>
  <c r="D22" i="64"/>
  <c r="M62" i="64"/>
  <c r="M62" i="76"/>
  <c r="D22" i="76"/>
  <c r="D21" i="76" s="1"/>
  <c r="AD21" i="76"/>
  <c r="AD62" i="76"/>
  <c r="E36" i="76"/>
  <c r="D36" i="77" s="1"/>
  <c r="E36" i="77" s="1"/>
  <c r="D49" i="77"/>
  <c r="D22" i="65"/>
  <c r="AM35" i="62"/>
  <c r="AN41" i="63"/>
  <c r="AH62" i="76"/>
  <c r="D31" i="64"/>
  <c r="AB62" i="64"/>
  <c r="K47" i="64"/>
  <c r="K75" i="64" s="1"/>
  <c r="AE47" i="76"/>
  <c r="AE75" i="76" s="1"/>
  <c r="D48" i="76"/>
  <c r="Y30" i="64"/>
  <c r="F35" i="64"/>
  <c r="AM36" i="66"/>
  <c r="D17" i="76"/>
  <c r="D48" i="64"/>
  <c r="AH30" i="64"/>
  <c r="H35" i="76"/>
  <c r="D17" i="64"/>
  <c r="E81" i="62"/>
  <c r="D81" i="62" s="1"/>
  <c r="E41" i="64"/>
  <c r="AM22" i="64"/>
  <c r="AM21" i="64" s="1"/>
  <c r="F64" i="64"/>
  <c r="Q30" i="64"/>
  <c r="AA62" i="64"/>
  <c r="AN48" i="63"/>
  <c r="U35" i="66"/>
  <c r="D76" i="64"/>
  <c r="E56" i="64"/>
  <c r="AN36" i="63"/>
  <c r="W30" i="64"/>
  <c r="H62" i="64"/>
  <c r="K47" i="76"/>
  <c r="K75" i="76" s="1"/>
  <c r="E22" i="64"/>
  <c r="AI62" i="76"/>
  <c r="AM56" i="64"/>
  <c r="D44" i="76"/>
  <c r="F47" i="64"/>
  <c r="F75" i="64" s="1"/>
  <c r="AM36" i="64"/>
  <c r="J30" i="64"/>
  <c r="AE62" i="64"/>
  <c r="AI64" i="64"/>
  <c r="D54" i="77"/>
  <c r="X64" i="62"/>
  <c r="E243" i="63"/>
  <c r="D24" i="77"/>
  <c r="E22" i="76"/>
  <c r="D22" i="77" s="1"/>
  <c r="E32" i="64"/>
  <c r="W62" i="76"/>
  <c r="AJ62" i="64"/>
  <c r="E248" i="63"/>
  <c r="AM48" i="64"/>
  <c r="T44" i="66"/>
  <c r="T35" i="66" s="1"/>
  <c r="D45" i="66"/>
  <c r="D44" i="66" s="1"/>
  <c r="E66" i="62"/>
  <c r="D66" i="62" s="1"/>
  <c r="K64" i="62"/>
  <c r="Q62" i="76"/>
  <c r="E255" i="63"/>
  <c r="D52" i="77"/>
  <c r="E48" i="76"/>
  <c r="D48" i="77" s="1"/>
  <c r="AM31" i="64"/>
  <c r="V64" i="64"/>
  <c r="D65" i="62"/>
  <c r="K30" i="64"/>
  <c r="E238" i="63"/>
  <c r="H64" i="64"/>
  <c r="E7" i="76"/>
  <c r="D7" i="77" s="1"/>
  <c r="E45" i="66"/>
  <c r="E44" i="66" s="1"/>
  <c r="D80" i="62"/>
  <c r="D76" i="76"/>
  <c r="D44" i="64"/>
  <c r="D7" i="76"/>
  <c r="AB62" i="76"/>
  <c r="E31" i="64"/>
  <c r="F62" i="64"/>
  <c r="AM32" i="64"/>
  <c r="D32" i="64"/>
  <c r="J62" i="64"/>
  <c r="AF62" i="64"/>
  <c r="F62" i="76"/>
  <c r="AM45" i="66"/>
  <c r="AM44" i="66" s="1"/>
  <c r="AM7" i="64"/>
  <c r="L64" i="64"/>
  <c r="D26" i="77"/>
  <c r="E230" i="63"/>
  <c r="V64" i="62"/>
  <c r="I64" i="64"/>
  <c r="I62" i="64"/>
  <c r="AE21" i="76"/>
  <c r="AE62" i="76"/>
  <c r="D25" i="77"/>
  <c r="R62" i="76"/>
  <c r="D55" i="77"/>
  <c r="AH62" i="64"/>
  <c r="D18" i="77"/>
  <c r="E17" i="76"/>
  <c r="D251" i="63"/>
  <c r="L251" i="63" s="1"/>
  <c r="U62" i="64"/>
  <c r="I21" i="76"/>
  <c r="I62" i="76"/>
  <c r="D41" i="66"/>
  <c r="E41" i="76"/>
  <c r="D41" i="77" s="1"/>
  <c r="E41" i="77" s="1"/>
  <c r="E56" i="76"/>
  <c r="D56" i="77" s="1"/>
  <c r="R64" i="62"/>
  <c r="AX7" i="31"/>
  <c r="AL9" i="31"/>
  <c r="AF7" i="31"/>
  <c r="AR10" i="31"/>
  <c r="Y16" i="65"/>
  <c r="Y59" i="65"/>
  <c r="AE59" i="65"/>
  <c r="N53" i="65"/>
  <c r="AA59" i="65"/>
  <c r="Y49" i="65"/>
  <c r="M51" i="65"/>
  <c r="K55" i="65"/>
  <c r="AH55" i="65"/>
  <c r="AK23" i="65"/>
  <c r="AE53" i="65"/>
  <c r="AK57" i="65"/>
  <c r="N55" i="65"/>
  <c r="AF55" i="65"/>
  <c r="AA53" i="65"/>
  <c r="Y53" i="65"/>
  <c r="AA55" i="65"/>
  <c r="S55" i="65"/>
  <c r="AB55" i="65"/>
  <c r="AK55" i="65"/>
  <c r="AL57" i="65"/>
  <c r="AI53" i="65"/>
  <c r="H53" i="65"/>
  <c r="W53" i="65"/>
  <c r="J53" i="65"/>
  <c r="AJ55" i="65"/>
  <c r="O55" i="65"/>
  <c r="AE55" i="65"/>
  <c r="AD55" i="65"/>
  <c r="AB53" i="65"/>
  <c r="M53" i="65"/>
  <c r="I53" i="65"/>
  <c r="W55" i="65"/>
  <c r="Z55" i="65"/>
  <c r="R55" i="65"/>
  <c r="L55" i="65"/>
  <c r="P23" i="65"/>
  <c r="AF53" i="65"/>
  <c r="AH53" i="65"/>
  <c r="Q53" i="65"/>
  <c r="S53" i="65"/>
  <c r="AG53" i="65"/>
  <c r="AG59" i="65"/>
  <c r="H55" i="65"/>
  <c r="M55" i="65"/>
  <c r="X55" i="65"/>
  <c r="U55" i="65"/>
  <c r="J55" i="65"/>
  <c r="T55" i="65"/>
  <c r="AI55" i="65"/>
  <c r="AG55" i="65"/>
  <c r="W57" i="65"/>
  <c r="AC53" i="65"/>
  <c r="R53" i="65"/>
  <c r="U53" i="65"/>
  <c r="K53" i="65"/>
  <c r="X53" i="65"/>
  <c r="AJ53" i="65"/>
  <c r="O53" i="65"/>
  <c r="Y55" i="65"/>
  <c r="AL55" i="65"/>
  <c r="Q55" i="65"/>
  <c r="V55" i="65"/>
  <c r="AC55" i="65"/>
  <c r="P55" i="65"/>
  <c r="R57" i="65"/>
  <c r="Z23" i="65"/>
  <c r="V53" i="65"/>
  <c r="L53" i="65"/>
  <c r="AL53" i="65"/>
  <c r="P53" i="65"/>
  <c r="T53" i="65"/>
  <c r="AD53" i="65"/>
  <c r="Z53" i="65"/>
  <c r="X49" i="65"/>
  <c r="AD16" i="65"/>
  <c r="N59" i="65"/>
  <c r="T59" i="65"/>
  <c r="AH50" i="65"/>
  <c r="J50" i="65"/>
  <c r="AG49" i="65"/>
  <c r="AJ49" i="65"/>
  <c r="Z59" i="65"/>
  <c r="J51" i="65"/>
  <c r="J59" i="65"/>
  <c r="AB24" i="65"/>
  <c r="AA24" i="65"/>
  <c r="AD54" i="65"/>
  <c r="AC52" i="65"/>
  <c r="O58" i="65"/>
  <c r="T58" i="65"/>
  <c r="AK52" i="65"/>
  <c r="AL50" i="65"/>
  <c r="AJ54" i="65"/>
  <c r="Q49" i="65"/>
  <c r="AJ50" i="65"/>
  <c r="S59" i="65"/>
  <c r="R59" i="65"/>
  <c r="W59" i="65"/>
  <c r="M50" i="65"/>
  <c r="AC50" i="65"/>
  <c r="X59" i="65"/>
  <c r="K54" i="65"/>
  <c r="T50" i="65"/>
  <c r="Y50" i="65"/>
  <c r="AA50" i="65"/>
  <c r="V54" i="65"/>
  <c r="S49" i="65"/>
  <c r="T24" i="65"/>
  <c r="AF50" i="65"/>
  <c r="I54" i="65"/>
  <c r="L59" i="65"/>
  <c r="P59" i="65"/>
  <c r="H59" i="65"/>
  <c r="AH51" i="65"/>
  <c r="V50" i="65"/>
  <c r="Z50" i="65"/>
  <c r="P50" i="65"/>
  <c r="AB54" i="65"/>
  <c r="R50" i="65"/>
  <c r="V59" i="65"/>
  <c r="O51" i="65"/>
  <c r="Q54" i="65"/>
  <c r="L54" i="65"/>
  <c r="AF24" i="65"/>
  <c r="R54" i="65"/>
  <c r="AL54" i="65"/>
  <c r="AK54" i="65"/>
  <c r="AG50" i="65"/>
  <c r="L49" i="65"/>
  <c r="AH49" i="65"/>
  <c r="P49" i="65"/>
  <c r="M49" i="65"/>
  <c r="V24" i="65"/>
  <c r="X24" i="65"/>
  <c r="M54" i="65"/>
  <c r="AB50" i="65"/>
  <c r="AF59" i="65"/>
  <c r="U59" i="65"/>
  <c r="O59" i="65"/>
  <c r="AJ59" i="65"/>
  <c r="T51" i="65"/>
  <c r="W51" i="65"/>
  <c r="S50" i="65"/>
  <c r="AK50" i="65"/>
  <c r="X50" i="65"/>
  <c r="AI59" i="65"/>
  <c r="U54" i="65"/>
  <c r="AK59" i="65"/>
  <c r="AF51" i="65"/>
  <c r="O54" i="65"/>
  <c r="AI58" i="65"/>
  <c r="Z58" i="65"/>
  <c r="M52" i="65"/>
  <c r="U58" i="65"/>
  <c r="AL58" i="65"/>
  <c r="AI52" i="65"/>
  <c r="Q58" i="65"/>
  <c r="AD58" i="65"/>
  <c r="AK58" i="65"/>
  <c r="H24" i="65"/>
  <c r="K25" i="65"/>
  <c r="N54" i="65"/>
  <c r="P54" i="65"/>
  <c r="J54" i="65"/>
  <c r="L50" i="65"/>
  <c r="AI50" i="65"/>
  <c r="AE50" i="65"/>
  <c r="W50" i="65"/>
  <c r="N50" i="65"/>
  <c r="Y54" i="65"/>
  <c r="Z54" i="65"/>
  <c r="AF54" i="65"/>
  <c r="AI54" i="65"/>
  <c r="X54" i="65"/>
  <c r="T54" i="65"/>
  <c r="W52" i="65"/>
  <c r="K52" i="65"/>
  <c r="I58" i="65"/>
  <c r="L52" i="65"/>
  <c r="E48" i="65"/>
  <c r="AB52" i="65"/>
  <c r="AJ58" i="65"/>
  <c r="X58" i="65"/>
  <c r="AG58" i="65"/>
  <c r="AA58" i="65"/>
  <c r="M24" i="65"/>
  <c r="AK24" i="65"/>
  <c r="AH24" i="65"/>
  <c r="AD25" i="65"/>
  <c r="Q50" i="65"/>
  <c r="AH54" i="65"/>
  <c r="AG54" i="65"/>
  <c r="H50" i="65"/>
  <c r="K50" i="65"/>
  <c r="U50" i="65"/>
  <c r="O50" i="65"/>
  <c r="AD50" i="65"/>
  <c r="AE54" i="65"/>
  <c r="AC54" i="65"/>
  <c r="H54" i="65"/>
  <c r="W54" i="65"/>
  <c r="AA54" i="65"/>
  <c r="W49" i="65"/>
  <c r="O49" i="65"/>
  <c r="AE52" i="65"/>
  <c r="T52" i="65"/>
  <c r="AK49" i="65"/>
  <c r="N57" i="65"/>
  <c r="P57" i="65"/>
  <c r="AE23" i="65"/>
  <c r="O52" i="65"/>
  <c r="H52" i="65"/>
  <c r="Z49" i="65"/>
  <c r="AB49" i="65"/>
  <c r="I52" i="65"/>
  <c r="S52" i="65"/>
  <c r="N58" i="65"/>
  <c r="P58" i="65"/>
  <c r="M58" i="65"/>
  <c r="V58" i="65"/>
  <c r="J58" i="65"/>
  <c r="AC58" i="65"/>
  <c r="H58" i="65"/>
  <c r="W58" i="65"/>
  <c r="X57" i="65"/>
  <c r="AE57" i="65"/>
  <c r="AI57" i="65"/>
  <c r="AG57" i="65"/>
  <c r="M23" i="65"/>
  <c r="L23" i="65"/>
  <c r="T23" i="65"/>
  <c r="AJ51" i="65"/>
  <c r="K51" i="65"/>
  <c r="U51" i="65"/>
  <c r="L51" i="65"/>
  <c r="V51" i="65"/>
  <c r="X51" i="65"/>
  <c r="Q51" i="65"/>
  <c r="S51" i="65"/>
  <c r="Y52" i="65"/>
  <c r="R52" i="65"/>
  <c r="AG52" i="65"/>
  <c r="X52" i="65"/>
  <c r="AF52" i="65"/>
  <c r="I49" i="65"/>
  <c r="AC49" i="65"/>
  <c r="AE49" i="65"/>
  <c r="AA49" i="65"/>
  <c r="AA57" i="65"/>
  <c r="H57" i="65"/>
  <c r="Y23" i="65"/>
  <c r="Q23" i="65"/>
  <c r="AB51" i="65"/>
  <c r="Y51" i="65"/>
  <c r="AC51" i="65"/>
  <c r="AL51" i="65"/>
  <c r="Z51" i="65"/>
  <c r="AI51" i="65"/>
  <c r="I51" i="65"/>
  <c r="AL49" i="65"/>
  <c r="Q52" i="65"/>
  <c r="J49" i="65"/>
  <c r="V49" i="65"/>
  <c r="AL52" i="65"/>
  <c r="AA52" i="65"/>
  <c r="AI49" i="65"/>
  <c r="R49" i="65"/>
  <c r="AD52" i="65"/>
  <c r="AF49" i="65"/>
  <c r="N52" i="65"/>
  <c r="U52" i="65"/>
  <c r="V52" i="65"/>
  <c r="K49" i="65"/>
  <c r="J52" i="65"/>
  <c r="P52" i="65"/>
  <c r="H49" i="65"/>
  <c r="N49" i="65"/>
  <c r="T49" i="65"/>
  <c r="U49" i="65"/>
  <c r="Z52" i="65"/>
  <c r="AJ52" i="65"/>
  <c r="Y58" i="65"/>
  <c r="AH58" i="65"/>
  <c r="R58" i="65"/>
  <c r="L58" i="65"/>
  <c r="AF58" i="65"/>
  <c r="S58" i="65"/>
  <c r="E56" i="65"/>
  <c r="AB58" i="65"/>
  <c r="K58" i="65"/>
  <c r="T57" i="65"/>
  <c r="Y57" i="65"/>
  <c r="O57" i="65"/>
  <c r="AA23" i="65"/>
  <c r="P25" i="65"/>
  <c r="U23" i="65"/>
  <c r="AC23" i="65"/>
  <c r="S23" i="65"/>
  <c r="AK51" i="65"/>
  <c r="AD51" i="65"/>
  <c r="AA51" i="65"/>
  <c r="AG51" i="65"/>
  <c r="H51" i="65"/>
  <c r="AE51" i="65"/>
  <c r="N51" i="65"/>
  <c r="R51" i="65"/>
  <c r="M57" i="65"/>
  <c r="AB57" i="65"/>
  <c r="U57" i="65"/>
  <c r="Q57" i="65"/>
  <c r="AF57" i="65"/>
  <c r="AC57" i="65"/>
  <c r="AD57" i="65"/>
  <c r="Z57" i="65"/>
  <c r="AH23" i="65"/>
  <c r="J23" i="65"/>
  <c r="AL23" i="65"/>
  <c r="AB23" i="65"/>
  <c r="AF23" i="65"/>
  <c r="AI23" i="65"/>
  <c r="V57" i="65"/>
  <c r="AJ57" i="65"/>
  <c r="AH57" i="65"/>
  <c r="S57" i="65"/>
  <c r="J57" i="65"/>
  <c r="L57" i="65"/>
  <c r="K57" i="65"/>
  <c r="N23" i="65"/>
  <c r="S25" i="65"/>
  <c r="Q25" i="65"/>
  <c r="K23" i="65"/>
  <c r="I23" i="65"/>
  <c r="H23" i="65"/>
  <c r="AG23" i="65"/>
  <c r="Z24" i="65"/>
  <c r="AE25" i="65"/>
  <c r="I24" i="65"/>
  <c r="L24" i="65"/>
  <c r="O24" i="65"/>
  <c r="AA25" i="65"/>
  <c r="S24" i="65"/>
  <c r="AF25" i="65"/>
  <c r="R24" i="65"/>
  <c r="AI24" i="65"/>
  <c r="N24" i="65"/>
  <c r="U24" i="65"/>
  <c r="AJ24" i="65"/>
  <c r="AD24" i="65"/>
  <c r="J24" i="65"/>
  <c r="AL24" i="65"/>
  <c r="L16" i="65"/>
  <c r="AA16" i="65"/>
  <c r="AD59" i="65"/>
  <c r="M59" i="65"/>
  <c r="K59" i="65"/>
  <c r="Q59" i="65"/>
  <c r="I59" i="65"/>
  <c r="AH59" i="65"/>
  <c r="AL59" i="65"/>
  <c r="AC59" i="65"/>
  <c r="O25" i="65"/>
  <c r="H25" i="65"/>
  <c r="AJ25" i="65"/>
  <c r="V25" i="65"/>
  <c r="N25" i="65"/>
  <c r="I25" i="65"/>
  <c r="AB25" i="65"/>
  <c r="AH25" i="65"/>
  <c r="AI25" i="65"/>
  <c r="AL25" i="65"/>
  <c r="AK25" i="65"/>
  <c r="AG25" i="65"/>
  <c r="L25" i="65"/>
  <c r="M25" i="65"/>
  <c r="W25" i="65"/>
  <c r="Z25" i="65"/>
  <c r="AG24" i="65"/>
  <c r="R25" i="65"/>
  <c r="AC24" i="65"/>
  <c r="J25" i="65"/>
  <c r="AE24" i="65"/>
  <c r="AC25" i="65"/>
  <c r="T25" i="65"/>
  <c r="Q24" i="65"/>
  <c r="P24" i="65"/>
  <c r="X25" i="65"/>
  <c r="W24" i="65"/>
  <c r="K24" i="65"/>
  <c r="Y25" i="65"/>
  <c r="H16" i="65"/>
  <c r="AG16" i="65"/>
  <c r="AC16" i="65"/>
  <c r="T16" i="65"/>
  <c r="AK16" i="65"/>
  <c r="X23" i="65"/>
  <c r="W23" i="65"/>
  <c r="S16" i="65"/>
  <c r="R23" i="65"/>
  <c r="AJ23" i="65"/>
  <c r="O23" i="65"/>
  <c r="V16" i="65"/>
  <c r="V23" i="65"/>
  <c r="W16" i="65"/>
  <c r="N16" i="65"/>
  <c r="M16" i="65"/>
  <c r="AI16" i="65"/>
  <c r="I16" i="65"/>
  <c r="Q16" i="65"/>
  <c r="J16" i="65"/>
  <c r="X16" i="65"/>
  <c r="K16" i="65"/>
  <c r="AE16" i="65"/>
  <c r="AL16" i="65"/>
  <c r="AH16" i="65"/>
  <c r="O16" i="65"/>
  <c r="AJ16" i="65"/>
  <c r="AB16" i="65"/>
  <c r="U16" i="65"/>
  <c r="P16" i="65"/>
  <c r="Z16" i="65"/>
  <c r="R16" i="65"/>
  <c r="AM41" i="66"/>
  <c r="E41" i="66"/>
  <c r="D21" i="65"/>
  <c r="E17" i="65" s="1"/>
  <c r="AE26" i="65"/>
  <c r="U19" i="65"/>
  <c r="N19" i="65"/>
  <c r="AG19" i="65"/>
  <c r="V19" i="65"/>
  <c r="AE19" i="65"/>
  <c r="AF19" i="65"/>
  <c r="AJ19" i="65"/>
  <c r="AD19" i="65"/>
  <c r="M19" i="65"/>
  <c r="O19" i="65"/>
  <c r="AH19" i="65"/>
  <c r="H19" i="65"/>
  <c r="X19" i="65"/>
  <c r="Q19" i="65"/>
  <c r="Q32" i="65" s="1"/>
  <c r="I19" i="65"/>
  <c r="J19" i="65"/>
  <c r="W19" i="65"/>
  <c r="K19" i="65"/>
  <c r="AI19" i="65"/>
  <c r="O18" i="65"/>
  <c r="Y18" i="65"/>
  <c r="L19" i="65"/>
  <c r="AC19" i="65"/>
  <c r="AB18" i="65"/>
  <c r="S19" i="65"/>
  <c r="AL18" i="65"/>
  <c r="AA19" i="65"/>
  <c r="K18" i="65"/>
  <c r="M20" i="65"/>
  <c r="AI20" i="65"/>
  <c r="AD20" i="65"/>
  <c r="U20" i="65"/>
  <c r="AJ20" i="65"/>
  <c r="S20" i="65"/>
  <c r="Y20" i="65"/>
  <c r="N20" i="65"/>
  <c r="AH18" i="65"/>
  <c r="AE18" i="65"/>
  <c r="P19" i="65"/>
  <c r="AK19" i="65"/>
  <c r="AD18" i="65"/>
  <c r="Z19" i="65"/>
  <c r="I18" i="65"/>
  <c r="AB19" i="65"/>
  <c r="AK18" i="65"/>
  <c r="AK20" i="65"/>
  <c r="J20" i="65"/>
  <c r="T20" i="65"/>
  <c r="V20" i="65"/>
  <c r="AG20" i="65"/>
  <c r="U18" i="65"/>
  <c r="M18" i="65"/>
  <c r="Y19" i="65"/>
  <c r="AL19" i="65"/>
  <c r="P18" i="65"/>
  <c r="H18" i="65"/>
  <c r="R19" i="65"/>
  <c r="T18" i="65"/>
  <c r="T19" i="65"/>
  <c r="N18" i="65"/>
  <c r="S18" i="65"/>
  <c r="R18" i="65"/>
  <c r="W18" i="65"/>
  <c r="X18" i="65"/>
  <c r="J18" i="65"/>
  <c r="AA18" i="65"/>
  <c r="Z18" i="65"/>
  <c r="V18" i="65"/>
  <c r="AG18" i="65"/>
  <c r="AI18" i="65"/>
  <c r="AJ18" i="65"/>
  <c r="AI28" i="65"/>
  <c r="AD28" i="65"/>
  <c r="Q28" i="65"/>
  <c r="AC28" i="65"/>
  <c r="AH28" i="65"/>
  <c r="R28" i="65"/>
  <c r="AL26" i="65"/>
  <c r="T26" i="65"/>
  <c r="N27" i="65"/>
  <c r="AB26" i="65"/>
  <c r="AJ26" i="65"/>
  <c r="AF27" i="65"/>
  <c r="T27" i="65"/>
  <c r="AH27" i="65"/>
  <c r="O28" i="65"/>
  <c r="S28" i="65"/>
  <c r="AJ27" i="65"/>
  <c r="AA27" i="65"/>
  <c r="L27" i="65"/>
  <c r="W27" i="65"/>
  <c r="AE27" i="65"/>
  <c r="O27" i="65"/>
  <c r="AK27" i="65"/>
  <c r="M27" i="65"/>
  <c r="K27" i="65"/>
  <c r="AI27" i="65"/>
  <c r="Z27" i="65"/>
  <c r="AD27" i="65"/>
  <c r="U27" i="65"/>
  <c r="V27" i="65"/>
  <c r="Q27" i="65"/>
  <c r="R27" i="65"/>
  <c r="AL27" i="65"/>
  <c r="J27" i="65"/>
  <c r="I27" i="65"/>
  <c r="AB28" i="65"/>
  <c r="X28" i="65"/>
  <c r="AA26" i="65"/>
  <c r="AK26" i="65"/>
  <c r="N26" i="65"/>
  <c r="Z26" i="65"/>
  <c r="S26" i="65"/>
  <c r="AD26" i="65"/>
  <c r="R26" i="65"/>
  <c r="H26" i="65"/>
  <c r="X26" i="65"/>
  <c r="W26" i="65"/>
  <c r="M26" i="65"/>
  <c r="AH26" i="65"/>
  <c r="Q26" i="65"/>
  <c r="AF26" i="65"/>
  <c r="P26" i="65"/>
  <c r="J26" i="65"/>
  <c r="AG26" i="65"/>
  <c r="P27" i="65"/>
  <c r="X27" i="65"/>
  <c r="S27" i="65"/>
  <c r="Y27" i="65"/>
  <c r="H27" i="65"/>
  <c r="AG27" i="65"/>
  <c r="AB27" i="65"/>
  <c r="I26" i="65"/>
  <c r="O26" i="65"/>
  <c r="AI26" i="65"/>
  <c r="K26" i="65"/>
  <c r="AC26" i="65"/>
  <c r="U26" i="65"/>
  <c r="L26" i="65"/>
  <c r="V26" i="65"/>
  <c r="Z28" i="65"/>
  <c r="W28" i="65"/>
  <c r="AF28" i="65"/>
  <c r="AE28" i="65"/>
  <c r="U28" i="65"/>
  <c r="AL28" i="65"/>
  <c r="V28" i="65"/>
  <c r="M28" i="65"/>
  <c r="AG28" i="65"/>
  <c r="Y28" i="65"/>
  <c r="T28" i="65"/>
  <c r="L28" i="65"/>
  <c r="N28" i="65"/>
  <c r="AJ28" i="65"/>
  <c r="E22" i="65"/>
  <c r="E21" i="65" s="1"/>
  <c r="H28" i="65"/>
  <c r="J28" i="65"/>
  <c r="AA28" i="65"/>
  <c r="AK28" i="65"/>
  <c r="P28" i="65"/>
  <c r="I28" i="65"/>
  <c r="S64" i="64"/>
  <c r="N20" i="71"/>
  <c r="L22" i="71"/>
  <c r="M21" i="71" s="1"/>
  <c r="AE20" i="71"/>
  <c r="AF20" i="71" s="1"/>
  <c r="AD22" i="71"/>
  <c r="Y20" i="71"/>
  <c r="X22" i="71"/>
  <c r="T21" i="71"/>
  <c r="T20" i="71"/>
  <c r="R23" i="71"/>
  <c r="H47" i="41"/>
  <c r="H75" i="41" s="1"/>
  <c r="H47" i="37"/>
  <c r="H75" i="37" s="1"/>
  <c r="I56" i="55"/>
  <c r="H47" i="55"/>
  <c r="H75" i="55" s="1"/>
  <c r="H88" i="48"/>
  <c r="H88" i="47"/>
  <c r="H88" i="53"/>
  <c r="H88" i="40"/>
  <c r="I97" i="55"/>
  <c r="H47" i="43"/>
  <c r="H75" i="43" s="1"/>
  <c r="H88" i="44"/>
  <c r="H88" i="56"/>
  <c r="H88" i="34"/>
  <c r="H47" i="40"/>
  <c r="H75" i="40" s="1"/>
  <c r="H47" i="44"/>
  <c r="H75" i="44" s="1"/>
  <c r="H47" i="67"/>
  <c r="H75" i="67" s="1"/>
  <c r="H88" i="68"/>
  <c r="H47" i="39"/>
  <c r="H75" i="39" s="1"/>
  <c r="H47" i="70"/>
  <c r="H75" i="70" s="1"/>
  <c r="H88" i="55"/>
  <c r="I56" i="47"/>
  <c r="I97" i="46"/>
  <c r="I97" i="47"/>
  <c r="H47" i="52"/>
  <c r="H75" i="52" s="1"/>
  <c r="H88" i="70"/>
  <c r="H47" i="47"/>
  <c r="H75" i="47" s="1"/>
  <c r="I97" i="70"/>
  <c r="I48" i="48"/>
  <c r="H88" i="41"/>
  <c r="H47" i="68"/>
  <c r="H75" i="68" s="1"/>
  <c r="I89" i="68"/>
  <c r="I48" i="52"/>
  <c r="H47" i="46"/>
  <c r="H75" i="46" s="1"/>
  <c r="H47" i="49"/>
  <c r="H75" i="49" s="1"/>
  <c r="I56" i="49"/>
  <c r="I56" i="50"/>
  <c r="I48" i="45"/>
  <c r="H47" i="34"/>
  <c r="H75" i="34" s="1"/>
  <c r="H47" i="50"/>
  <c r="H75" i="50" s="1"/>
  <c r="I56" i="54"/>
  <c r="I89" i="56"/>
  <c r="H47" i="53"/>
  <c r="H75" i="53" s="1"/>
  <c r="H47" i="38"/>
  <c r="H75" i="38" s="1"/>
  <c r="I89" i="58"/>
  <c r="I89" i="36"/>
  <c r="I97" i="39"/>
  <c r="H88" i="36"/>
  <c r="H88" i="38"/>
  <c r="I97" i="45"/>
  <c r="I97" i="53"/>
  <c r="H88" i="58"/>
  <c r="H47" i="42"/>
  <c r="H75" i="42" s="1"/>
  <c r="H88" i="50"/>
  <c r="H47" i="45"/>
  <c r="H75" i="45" s="1"/>
  <c r="I97" i="36"/>
  <c r="I48" i="67"/>
  <c r="J90" i="47"/>
  <c r="J92" i="47"/>
  <c r="J95" i="46"/>
  <c r="J91" i="51"/>
  <c r="J92" i="36"/>
  <c r="J99" i="54"/>
  <c r="J99" i="46"/>
  <c r="J90" i="52"/>
  <c r="J99" i="51"/>
  <c r="K6" i="44"/>
  <c r="K6" i="43"/>
  <c r="R183" i="60"/>
  <c r="R141" i="60"/>
  <c r="R76" i="60"/>
  <c r="R92" i="60"/>
  <c r="R237" i="60"/>
  <c r="R99" i="60"/>
  <c r="R223" i="60"/>
  <c r="R285" i="60"/>
  <c r="R315" i="60"/>
  <c r="R206" i="60"/>
  <c r="R72" i="60"/>
  <c r="R264" i="60"/>
  <c r="R182" i="60"/>
  <c r="R94" i="60"/>
  <c r="R65" i="60"/>
  <c r="R265" i="60"/>
  <c r="R212" i="60"/>
  <c r="K6" i="53"/>
  <c r="K6" i="54"/>
  <c r="R170" i="60"/>
  <c r="R286" i="60"/>
  <c r="R130" i="60"/>
  <c r="R163" i="60"/>
  <c r="R179" i="60"/>
  <c r="R90" i="60"/>
  <c r="R13" i="60"/>
  <c r="R80" i="60"/>
  <c r="R180" i="60"/>
  <c r="R29" i="60"/>
  <c r="R28" i="60"/>
  <c r="R107" i="60"/>
  <c r="R218" i="60"/>
  <c r="K6" i="56"/>
  <c r="R231" i="60"/>
  <c r="R328" i="60"/>
  <c r="R292" i="60"/>
  <c r="R128" i="60"/>
  <c r="R252" i="60"/>
  <c r="R327" i="60"/>
  <c r="R169" i="60"/>
  <c r="R85" i="60"/>
  <c r="R198" i="60"/>
  <c r="R242" i="60"/>
  <c r="R146" i="60"/>
  <c r="R334" i="60"/>
  <c r="R177" i="60"/>
  <c r="K6" i="67"/>
  <c r="R18" i="60"/>
  <c r="R263" i="60"/>
  <c r="R17" i="60"/>
  <c r="R73" i="60"/>
  <c r="R49" i="60"/>
  <c r="R227" i="60"/>
  <c r="R116" i="60"/>
  <c r="R240" i="60"/>
  <c r="R77" i="60"/>
  <c r="R138" i="60"/>
  <c r="R289" i="60"/>
  <c r="R32" i="60"/>
  <c r="R284" i="60"/>
  <c r="R167" i="60"/>
  <c r="R7" i="60"/>
  <c r="R133" i="60"/>
  <c r="R153" i="60"/>
  <c r="R194" i="60"/>
  <c r="R123" i="60"/>
  <c r="R154" i="60"/>
  <c r="R149" i="60"/>
  <c r="K6" i="68"/>
  <c r="R151" i="60"/>
  <c r="R202" i="60"/>
  <c r="R24" i="60"/>
  <c r="R337" i="60"/>
  <c r="R109" i="60"/>
  <c r="R331" i="60"/>
  <c r="K6" i="46"/>
  <c r="R165" i="60"/>
  <c r="R238" i="60"/>
  <c r="R126" i="60"/>
  <c r="R199" i="60"/>
  <c r="R54" i="60"/>
  <c r="R298" i="60"/>
  <c r="R311" i="60"/>
  <c r="R82" i="60"/>
  <c r="R175" i="60"/>
  <c r="R214" i="60"/>
  <c r="R316" i="60"/>
  <c r="R195" i="60"/>
  <c r="R220" i="60"/>
  <c r="R267" i="60"/>
  <c r="R232" i="60"/>
  <c r="R145" i="60"/>
  <c r="K6" i="34"/>
  <c r="R140" i="60"/>
  <c r="R95" i="60"/>
  <c r="R239" i="60"/>
  <c r="R303" i="60"/>
  <c r="R155" i="60"/>
  <c r="R224" i="60"/>
  <c r="R4" i="60"/>
  <c r="R308" i="60"/>
  <c r="R50" i="60"/>
  <c r="K6" i="70"/>
  <c r="R134" i="60"/>
  <c r="R86" i="60"/>
  <c r="R321" i="60"/>
  <c r="R324" i="60"/>
  <c r="R171" i="60"/>
  <c r="R91" i="60"/>
  <c r="R117" i="60"/>
  <c r="R142" i="60"/>
  <c r="R226" i="60"/>
  <c r="R6" i="60"/>
  <c r="K6" i="49"/>
  <c r="R143" i="60"/>
  <c r="R192" i="60"/>
  <c r="R166" i="60"/>
  <c r="R178" i="60"/>
  <c r="R184" i="60"/>
  <c r="R69" i="60"/>
  <c r="R20" i="60"/>
  <c r="R106" i="60"/>
  <c r="R26" i="60"/>
  <c r="R33" i="60"/>
  <c r="R295" i="60"/>
  <c r="R48" i="60"/>
  <c r="R191" i="60"/>
  <c r="R114" i="60"/>
  <c r="R125" i="60"/>
  <c r="R279" i="60"/>
  <c r="R121" i="60"/>
  <c r="R335" i="60"/>
  <c r="R12" i="60"/>
  <c r="R216" i="60"/>
  <c r="R312" i="60"/>
  <c r="R215" i="60"/>
  <c r="R307" i="60"/>
  <c r="R101" i="60"/>
  <c r="R274" i="60"/>
  <c r="R127" i="60"/>
  <c r="R187" i="60"/>
  <c r="K6" i="38"/>
  <c r="R93" i="60"/>
  <c r="R323" i="60"/>
  <c r="R70" i="60"/>
  <c r="R14" i="60"/>
  <c r="R111" i="60"/>
  <c r="R115" i="60"/>
  <c r="R135" i="60"/>
  <c r="R222" i="60"/>
  <c r="R210" i="60"/>
  <c r="R341" i="60"/>
  <c r="K6" i="47"/>
  <c r="K6" i="37"/>
  <c r="R64" i="60"/>
  <c r="R297" i="60"/>
  <c r="R333" i="60"/>
  <c r="R188" i="60"/>
  <c r="R122" i="60"/>
  <c r="R104" i="60"/>
  <c r="R58" i="60"/>
  <c r="R55" i="60"/>
  <c r="R332" i="60"/>
  <c r="R157" i="60"/>
  <c r="R283" i="60"/>
  <c r="R139" i="60"/>
  <c r="R40" i="60"/>
  <c r="R288" i="60"/>
  <c r="R269" i="60"/>
  <c r="R30" i="60"/>
  <c r="R248" i="60"/>
  <c r="K6" i="36"/>
  <c r="K6" i="48"/>
  <c r="R113" i="60"/>
  <c r="R57" i="60"/>
  <c r="R67" i="60"/>
  <c r="R273" i="60"/>
  <c r="R322" i="60"/>
  <c r="R203" i="60"/>
  <c r="R61" i="60"/>
  <c r="R103" i="60"/>
  <c r="R60" i="60"/>
  <c r="R329" i="60"/>
  <c r="R262" i="60"/>
  <c r="R293" i="60"/>
  <c r="R272" i="60"/>
  <c r="K6" i="42"/>
  <c r="R319" i="60"/>
  <c r="R21" i="60"/>
  <c r="R204" i="60"/>
  <c r="R110" i="60"/>
  <c r="R44" i="60"/>
  <c r="R79" i="60"/>
  <c r="R38" i="60"/>
  <c r="R276" i="60"/>
  <c r="R8" i="60"/>
  <c r="R105" i="60"/>
  <c r="R81" i="60"/>
  <c r="R268" i="60"/>
  <c r="R310" i="60"/>
  <c r="K6" i="58"/>
  <c r="R261" i="60"/>
  <c r="R299" i="60"/>
  <c r="R19" i="60"/>
  <c r="R131" i="60"/>
  <c r="R236" i="60"/>
  <c r="R37" i="60"/>
  <c r="K6" i="41"/>
  <c r="R25" i="60"/>
  <c r="R275" i="60"/>
  <c r="R339" i="60"/>
  <c r="R300" i="60"/>
  <c r="R174" i="60"/>
  <c r="R16" i="60"/>
  <c r="R74" i="60"/>
  <c r="R250" i="60"/>
  <c r="R189" i="60"/>
  <c r="R152" i="60"/>
  <c r="K6" i="69"/>
  <c r="R213" i="60"/>
  <c r="R62" i="60"/>
  <c r="R313" i="60"/>
  <c r="R277" i="60"/>
  <c r="R98" i="60"/>
  <c r="R52" i="60"/>
  <c r="R251" i="60"/>
  <c r="R45" i="60"/>
  <c r="K6" i="40"/>
  <c r="R325" i="60"/>
  <c r="R211" i="60"/>
  <c r="R208" i="60"/>
  <c r="R53" i="60"/>
  <c r="R66" i="60"/>
  <c r="R68" i="60"/>
  <c r="R244" i="60"/>
  <c r="R230" i="60"/>
  <c r="R36" i="60"/>
  <c r="R84" i="60"/>
  <c r="K6" i="52"/>
  <c r="R254" i="60"/>
  <c r="R176" i="60"/>
  <c r="R9" i="60"/>
  <c r="R42" i="60"/>
  <c r="R41" i="60"/>
  <c r="R46" i="60"/>
  <c r="K6" i="51"/>
  <c r="R162" i="60"/>
  <c r="R219" i="60"/>
  <c r="R89" i="60"/>
  <c r="R317" i="60"/>
  <c r="R296" i="60"/>
  <c r="R256" i="60"/>
  <c r="R234" i="60"/>
  <c r="R246" i="60"/>
  <c r="R271" i="60"/>
  <c r="R259" i="60"/>
  <c r="R201" i="60"/>
  <c r="R287" i="60"/>
  <c r="R102" i="60"/>
  <c r="R196" i="60"/>
  <c r="K6" i="39"/>
  <c r="R225" i="60"/>
  <c r="R5" i="60"/>
  <c r="R147" i="60"/>
  <c r="R150" i="60"/>
  <c r="R119" i="60"/>
  <c r="R255" i="60"/>
  <c r="R34" i="60"/>
  <c r="K6" i="45"/>
  <c r="R305" i="60"/>
  <c r="R228" i="60"/>
  <c r="R336" i="60"/>
  <c r="R243" i="60"/>
  <c r="R207" i="60"/>
  <c r="R97" i="60"/>
  <c r="R78" i="60"/>
  <c r="R161" i="60"/>
  <c r="R43" i="60"/>
  <c r="K6" i="57"/>
  <c r="S2" i="60"/>
  <c r="R159" i="60"/>
  <c r="R137" i="60"/>
  <c r="R249" i="60"/>
  <c r="R320" i="60"/>
  <c r="R22" i="60"/>
  <c r="K6" i="55"/>
  <c r="R340" i="60"/>
  <c r="R118" i="60"/>
  <c r="R31" i="60"/>
  <c r="R164" i="60"/>
  <c r="R291" i="60"/>
  <c r="R129" i="60"/>
  <c r="R186" i="60"/>
  <c r="R281" i="60"/>
  <c r="R260" i="60"/>
  <c r="R280" i="60"/>
  <c r="R309" i="60"/>
  <c r="R10" i="60"/>
  <c r="R247" i="60"/>
  <c r="K6" i="50"/>
  <c r="R301" i="60"/>
  <c r="R56" i="60"/>
  <c r="R190" i="60"/>
  <c r="R200" i="60"/>
  <c r="R304" i="60"/>
  <c r="R158" i="60"/>
  <c r="R235" i="60"/>
  <c r="J90" i="38"/>
  <c r="J94" i="51"/>
  <c r="J94" i="50"/>
  <c r="J92" i="53"/>
  <c r="J99" i="45"/>
  <c r="J95" i="57"/>
  <c r="J91" i="50"/>
  <c r="J100" i="55"/>
  <c r="J100" i="36"/>
  <c r="J93" i="36"/>
  <c r="J98" i="55"/>
  <c r="J92" i="41"/>
  <c r="I89" i="49"/>
  <c r="I48" i="46"/>
  <c r="I56" i="48"/>
  <c r="I48" i="53"/>
  <c r="I89" i="57"/>
  <c r="I56" i="46"/>
  <c r="I97" i="37"/>
  <c r="J100" i="47"/>
  <c r="J100" i="52"/>
  <c r="J99" i="67"/>
  <c r="J93" i="67"/>
  <c r="J93" i="49"/>
  <c r="J95" i="54"/>
  <c r="J96" i="52"/>
  <c r="J100" i="43"/>
  <c r="J90" i="45"/>
  <c r="J98" i="69"/>
  <c r="J94" i="55"/>
  <c r="J100" i="56"/>
  <c r="J92" i="39"/>
  <c r="J98" i="54"/>
  <c r="J93" i="47"/>
  <c r="J96" i="40"/>
  <c r="J92" i="44"/>
  <c r="J95" i="69"/>
  <c r="I97" i="58"/>
  <c r="I48" i="37"/>
  <c r="I89" i="44"/>
  <c r="I48" i="55"/>
  <c r="I56" i="43"/>
  <c r="J93" i="69"/>
  <c r="J94" i="44"/>
  <c r="J90" i="70"/>
  <c r="J91" i="34"/>
  <c r="J92" i="68"/>
  <c r="J92" i="37"/>
  <c r="J90" i="68"/>
  <c r="J90" i="67"/>
  <c r="J92" i="50"/>
  <c r="J93" i="58"/>
  <c r="J93" i="54"/>
  <c r="J93" i="56"/>
  <c r="J96" i="37"/>
  <c r="J93" i="37"/>
  <c r="J90" i="48"/>
  <c r="J90" i="69"/>
  <c r="J94" i="42"/>
  <c r="J96" i="50"/>
  <c r="J96" i="70"/>
  <c r="J95" i="55"/>
  <c r="J93" i="46"/>
  <c r="I97" i="40"/>
  <c r="H88" i="39"/>
  <c r="I48" i="54"/>
  <c r="I48" i="41"/>
  <c r="I48" i="38"/>
  <c r="I48" i="34"/>
  <c r="I48" i="50"/>
  <c r="I48" i="70"/>
  <c r="J100" i="39"/>
  <c r="J96" i="55"/>
  <c r="J96" i="34"/>
  <c r="J90" i="42"/>
  <c r="J98" i="56"/>
  <c r="J95" i="42"/>
  <c r="J93" i="55"/>
  <c r="J93" i="39"/>
  <c r="J92" i="67"/>
  <c r="J100" i="69"/>
  <c r="J94" i="39"/>
  <c r="J90" i="56"/>
  <c r="J90" i="37"/>
  <c r="J96" i="67"/>
  <c r="J92" i="46"/>
  <c r="J94" i="45"/>
  <c r="J98" i="47"/>
  <c r="J99" i="39"/>
  <c r="J91" i="47"/>
  <c r="J100" i="46"/>
  <c r="J99" i="44"/>
  <c r="J99" i="50"/>
  <c r="J92" i="58"/>
  <c r="J94" i="70"/>
  <c r="J91" i="56"/>
  <c r="J99" i="68"/>
  <c r="J90" i="55"/>
  <c r="J96" i="58"/>
  <c r="J92" i="43"/>
  <c r="J91" i="70"/>
  <c r="J92" i="69"/>
  <c r="J98" i="37"/>
  <c r="J98" i="52"/>
  <c r="J100" i="45"/>
  <c r="J91" i="40"/>
  <c r="J98" i="68"/>
  <c r="J90" i="39"/>
  <c r="J96" i="56"/>
  <c r="J93" i="43"/>
  <c r="J94" i="46"/>
  <c r="J91" i="42"/>
  <c r="J100" i="42"/>
  <c r="J92" i="57"/>
  <c r="J93" i="41"/>
  <c r="J94" i="38"/>
  <c r="J99" i="37"/>
  <c r="J99" i="41"/>
  <c r="J91" i="53"/>
  <c r="J93" i="34"/>
  <c r="J98" i="43"/>
  <c r="J92" i="70"/>
  <c r="J90" i="57"/>
  <c r="J90" i="50"/>
  <c r="J95" i="49"/>
  <c r="J92" i="34"/>
  <c r="J90" i="40"/>
  <c r="J99" i="48"/>
  <c r="I97" i="41"/>
  <c r="I48" i="47"/>
  <c r="I56" i="42"/>
  <c r="I97" i="34"/>
  <c r="I97" i="56"/>
  <c r="I97" i="67"/>
  <c r="I56" i="52"/>
  <c r="I97" i="69"/>
  <c r="I56" i="44"/>
  <c r="I89" i="43"/>
  <c r="I48" i="40"/>
  <c r="I48" i="69"/>
  <c r="I89" i="54"/>
  <c r="I97" i="48"/>
  <c r="I48" i="58"/>
  <c r="I89" i="41"/>
  <c r="I48" i="36"/>
  <c r="I89" i="51"/>
  <c r="I48" i="51"/>
  <c r="I47" i="51" s="1"/>
  <c r="I75" i="51" s="1"/>
  <c r="H88" i="37"/>
  <c r="I48" i="56"/>
  <c r="I89" i="48"/>
  <c r="I89" i="37"/>
  <c r="I89" i="67"/>
  <c r="I48" i="44"/>
  <c r="H47" i="36"/>
  <c r="H75" i="36" s="1"/>
  <c r="H47" i="69"/>
  <c r="H75" i="69" s="1"/>
  <c r="H47" i="51"/>
  <c r="H75" i="51" s="1"/>
  <c r="I97" i="68"/>
  <c r="I48" i="49"/>
  <c r="I97" i="50"/>
  <c r="I89" i="46"/>
  <c r="I89" i="45"/>
  <c r="I56" i="45"/>
  <c r="I56" i="53"/>
  <c r="J96" i="38"/>
  <c r="J91" i="41"/>
  <c r="J92" i="55"/>
  <c r="J95" i="51"/>
  <c r="J95" i="45"/>
  <c r="J94" i="47"/>
  <c r="J96" i="41"/>
  <c r="J100" i="68"/>
  <c r="J96" i="44"/>
  <c r="J100" i="70"/>
  <c r="J95" i="56"/>
  <c r="J95" i="43"/>
  <c r="J98" i="49"/>
  <c r="J99" i="34"/>
  <c r="J100" i="44"/>
  <c r="J95" i="53"/>
  <c r="J92" i="48"/>
  <c r="J95" i="38"/>
  <c r="J98" i="36"/>
  <c r="J98" i="70"/>
  <c r="J99" i="49"/>
  <c r="J93" i="53"/>
  <c r="J96" i="53"/>
  <c r="J91" i="69"/>
  <c r="J91" i="48"/>
  <c r="J91" i="44"/>
  <c r="J99" i="38"/>
  <c r="J94" i="68"/>
  <c r="J98" i="67"/>
  <c r="J96" i="48"/>
  <c r="J96" i="43"/>
  <c r="J91" i="36"/>
  <c r="J95" i="44"/>
  <c r="J92" i="56"/>
  <c r="J99" i="56"/>
  <c r="J94" i="49"/>
  <c r="J100" i="48"/>
  <c r="J96" i="57"/>
  <c r="J98" i="51"/>
  <c r="J98" i="44"/>
  <c r="J100" i="34"/>
  <c r="J93" i="40"/>
  <c r="J99" i="57"/>
  <c r="J92" i="38"/>
  <c r="J93" i="44"/>
  <c r="J94" i="48"/>
  <c r="J92" i="52"/>
  <c r="J90" i="46"/>
  <c r="J98" i="38"/>
  <c r="J90" i="53"/>
  <c r="J98" i="39"/>
  <c r="J100" i="40"/>
  <c r="J95" i="39"/>
  <c r="J95" i="47"/>
  <c r="J98" i="48"/>
  <c r="J98" i="53"/>
  <c r="J93" i="50"/>
  <c r="J94" i="54"/>
  <c r="J99" i="36"/>
  <c r="J95" i="41"/>
  <c r="J94" i="53"/>
  <c r="J91" i="43"/>
  <c r="I89" i="52"/>
  <c r="H88" i="43"/>
  <c r="H88" i="52"/>
  <c r="H47" i="48"/>
  <c r="H75" i="48" s="1"/>
  <c r="H88" i="69"/>
  <c r="I56" i="57"/>
  <c r="I89" i="42"/>
  <c r="H88" i="49"/>
  <c r="I97" i="44"/>
  <c r="I48" i="43"/>
  <c r="I89" i="40"/>
  <c r="I89" i="69"/>
  <c r="H88" i="54"/>
  <c r="J92" i="51"/>
  <c r="J100" i="49"/>
  <c r="J94" i="36"/>
  <c r="J99" i="47"/>
  <c r="J99" i="43"/>
  <c r="J96" i="42"/>
  <c r="J98" i="41"/>
  <c r="J90" i="49"/>
  <c r="J96" i="39"/>
  <c r="J94" i="37"/>
  <c r="J99" i="42"/>
  <c r="J90" i="41"/>
  <c r="J98" i="34"/>
  <c r="J92" i="45"/>
  <c r="J96" i="47"/>
  <c r="J96" i="36"/>
  <c r="J91" i="52"/>
  <c r="J91" i="38"/>
  <c r="J98" i="57"/>
  <c r="J90" i="36"/>
  <c r="J94" i="67"/>
  <c r="J94" i="41"/>
  <c r="J96" i="68"/>
  <c r="J99" i="58"/>
  <c r="J94" i="40"/>
  <c r="J90" i="43"/>
  <c r="J99" i="70"/>
  <c r="J91" i="55"/>
  <c r="J91" i="58"/>
  <c r="H47" i="57"/>
  <c r="H75" i="57" s="1"/>
  <c r="H88" i="51"/>
  <c r="I97" i="57"/>
  <c r="I48" i="42"/>
  <c r="H88" i="45"/>
  <c r="H88" i="67"/>
  <c r="I48" i="39"/>
  <c r="I97" i="54"/>
  <c r="I97" i="51"/>
  <c r="H88" i="57"/>
  <c r="H47" i="58"/>
  <c r="H75" i="58" s="1"/>
  <c r="I89" i="53"/>
  <c r="I48" i="57"/>
  <c r="I89" i="38"/>
  <c r="I89" i="34"/>
  <c r="I89" i="50"/>
  <c r="I89" i="70"/>
  <c r="I97" i="38"/>
  <c r="I48" i="68"/>
  <c r="I89" i="55"/>
  <c r="I97" i="43"/>
  <c r="J90" i="51"/>
  <c r="J96" i="46"/>
  <c r="J92" i="40"/>
  <c r="J95" i="34"/>
  <c r="J98" i="50"/>
  <c r="J94" i="58"/>
  <c r="J91" i="45"/>
  <c r="J100" i="54"/>
  <c r="J95" i="70"/>
  <c r="J98" i="42"/>
  <c r="J93" i="42"/>
  <c r="J90" i="34"/>
  <c r="J95" i="52"/>
  <c r="J95" i="58"/>
  <c r="J95" i="68"/>
  <c r="J100" i="51"/>
  <c r="J100" i="53"/>
  <c r="J100" i="57"/>
  <c r="J95" i="48"/>
  <c r="J100" i="41"/>
  <c r="J98" i="45"/>
  <c r="J91" i="67"/>
  <c r="J98" i="46"/>
  <c r="J100" i="37"/>
  <c r="J99" i="53"/>
  <c r="J94" i="43"/>
  <c r="J98" i="58"/>
  <c r="J94" i="52"/>
  <c r="J91" i="49"/>
  <c r="J100" i="50"/>
  <c r="J100" i="67"/>
  <c r="J99" i="52"/>
  <c r="J90" i="54"/>
  <c r="J99" i="55"/>
  <c r="J93" i="70"/>
  <c r="J92" i="54"/>
  <c r="J95" i="37"/>
  <c r="J94" i="69"/>
  <c r="J90" i="44"/>
  <c r="J91" i="54"/>
  <c r="J91" i="46"/>
  <c r="J91" i="39"/>
  <c r="J96" i="54"/>
  <c r="J92" i="49"/>
  <c r="J94" i="57"/>
  <c r="J93" i="51"/>
  <c r="J96" i="51"/>
  <c r="J96" i="69"/>
  <c r="J99" i="40"/>
  <c r="J99" i="69"/>
  <c r="J95" i="36"/>
  <c r="J93" i="48"/>
  <c r="J100" i="38"/>
  <c r="J93" i="68"/>
  <c r="J98" i="40"/>
  <c r="J95" i="40"/>
  <c r="J93" i="57"/>
  <c r="J93" i="38"/>
  <c r="J93" i="45"/>
  <c r="J95" i="67"/>
  <c r="J91" i="57"/>
  <c r="J93" i="52"/>
  <c r="J91" i="68"/>
  <c r="J94" i="56"/>
  <c r="J95" i="50"/>
  <c r="J91" i="37"/>
  <c r="J92" i="42"/>
  <c r="J96" i="45"/>
  <c r="J90" i="58"/>
  <c r="J96" i="49"/>
  <c r="J100" i="58"/>
  <c r="J94" i="34"/>
  <c r="I56" i="41"/>
  <c r="I89" i="47"/>
  <c r="I97" i="42"/>
  <c r="I56" i="56"/>
  <c r="H47" i="56"/>
  <c r="H75" i="56" s="1"/>
  <c r="I97" i="52"/>
  <c r="H88" i="42"/>
  <c r="H88" i="46"/>
  <c r="H47" i="54"/>
  <c r="H75" i="54" s="1"/>
  <c r="I89" i="39"/>
  <c r="I97" i="49"/>
  <c r="D82" i="63" l="1"/>
  <c r="D69" i="63"/>
  <c r="D34" i="64"/>
  <c r="AE6" i="77"/>
  <c r="AB31" i="82"/>
  <c r="AB43" i="82" s="1"/>
  <c r="AB76" i="82" s="1"/>
  <c r="AB123" i="82" s="1"/>
  <c r="AB170" i="82" s="1"/>
  <c r="AB180" i="82" s="1"/>
  <c r="AO7" i="63"/>
  <c r="I88" i="70"/>
  <c r="D30" i="76"/>
  <c r="D34" i="76"/>
  <c r="E34" i="76"/>
  <c r="E34" i="64"/>
  <c r="E35" i="66"/>
  <c r="D17" i="77"/>
  <c r="AF17" i="65"/>
  <c r="AC17" i="65"/>
  <c r="L32" i="65"/>
  <c r="G29" i="65"/>
  <c r="F29" i="65"/>
  <c r="D74" i="65" s="1"/>
  <c r="E21" i="64"/>
  <c r="D21" i="64"/>
  <c r="AI64" i="76"/>
  <c r="W50" i="77"/>
  <c r="J64" i="76"/>
  <c r="U64" i="76"/>
  <c r="AA64" i="76"/>
  <c r="AF64" i="76"/>
  <c r="W64" i="76"/>
  <c r="K64" i="76"/>
  <c r="M64" i="76"/>
  <c r="AJ64" i="76"/>
  <c r="AC64" i="76"/>
  <c r="Q64" i="76"/>
  <c r="AB64" i="76"/>
  <c r="AH64" i="76"/>
  <c r="F63" i="76"/>
  <c r="G63" i="76" s="1"/>
  <c r="H63" i="76" s="1"/>
  <c r="I63" i="76" s="1"/>
  <c r="J63" i="76" s="1"/>
  <c r="K63" i="76" s="1"/>
  <c r="L63" i="76" s="1"/>
  <c r="M63" i="76" s="1"/>
  <c r="N63" i="76" s="1"/>
  <c r="O63" i="76" s="1"/>
  <c r="P63" i="76" s="1"/>
  <c r="Q63" i="76" s="1"/>
  <c r="R63" i="76" s="1"/>
  <c r="S63" i="76" s="1"/>
  <c r="T63" i="76" s="1"/>
  <c r="U63" i="76" s="1"/>
  <c r="V63" i="76" s="1"/>
  <c r="W63" i="76" s="1"/>
  <c r="X63" i="76" s="1"/>
  <c r="Y63" i="76" s="1"/>
  <c r="Z63" i="76" s="1"/>
  <c r="AA63" i="76" s="1"/>
  <c r="AB63" i="76" s="1"/>
  <c r="AC63" i="76" s="1"/>
  <c r="AD63" i="76" s="1"/>
  <c r="AE63" i="76" s="1"/>
  <c r="AF63" i="76" s="1"/>
  <c r="AG63" i="76" s="1"/>
  <c r="AH63" i="76" s="1"/>
  <c r="AI63" i="76" s="1"/>
  <c r="AJ63" i="76" s="1"/>
  <c r="Y50" i="77"/>
  <c r="J50" i="77"/>
  <c r="AD50" i="77"/>
  <c r="Q50" i="77"/>
  <c r="S50" i="77"/>
  <c r="P50" i="77"/>
  <c r="AA50" i="77"/>
  <c r="AL50" i="77"/>
  <c r="I50" i="77"/>
  <c r="AH50" i="77"/>
  <c r="T50" i="77"/>
  <c r="AE50" i="77"/>
  <c r="H50" i="77"/>
  <c r="AI50" i="77"/>
  <c r="X50" i="77"/>
  <c r="E59" i="77"/>
  <c r="W59" i="77" s="1"/>
  <c r="E55" i="77"/>
  <c r="AA55" i="77" s="1"/>
  <c r="E57" i="77"/>
  <c r="Y57" i="77" s="1"/>
  <c r="E53" i="77"/>
  <c r="AC53" i="77" s="1"/>
  <c r="N50" i="77"/>
  <c r="O50" i="77"/>
  <c r="R50" i="77"/>
  <c r="AC50" i="77"/>
  <c r="V50" i="77"/>
  <c r="AB50" i="77"/>
  <c r="AJ50" i="77"/>
  <c r="AK50" i="77"/>
  <c r="AF50" i="77"/>
  <c r="E52" i="77"/>
  <c r="AC52" i="77" s="1"/>
  <c r="E54" i="77"/>
  <c r="T54" i="77" s="1"/>
  <c r="E58" i="77"/>
  <c r="K58" i="77" s="1"/>
  <c r="E51" i="77"/>
  <c r="AJ51" i="77" s="1"/>
  <c r="E49" i="77"/>
  <c r="H49" i="77" s="1"/>
  <c r="U50" i="77"/>
  <c r="AG50" i="77"/>
  <c r="K50" i="77"/>
  <c r="L50" i="77"/>
  <c r="Z50" i="77"/>
  <c r="E27" i="77"/>
  <c r="I27" i="77" s="1"/>
  <c r="E29" i="77"/>
  <c r="W29" i="77" s="1"/>
  <c r="E26" i="77"/>
  <c r="AI26" i="77" s="1"/>
  <c r="E20" i="77"/>
  <c r="AA20" i="77" s="1"/>
  <c r="E28" i="77"/>
  <c r="Z28" i="77" s="1"/>
  <c r="E25" i="77"/>
  <c r="AC25" i="77" s="1"/>
  <c r="E24" i="77"/>
  <c r="Z24" i="77" s="1"/>
  <c r="E18" i="77"/>
  <c r="Z18" i="77" s="1"/>
  <c r="E19" i="77"/>
  <c r="AA19" i="77" s="1"/>
  <c r="E23" i="77"/>
  <c r="O23" i="77" s="1"/>
  <c r="AE16" i="77"/>
  <c r="P32" i="65"/>
  <c r="I17" i="65"/>
  <c r="E30" i="76"/>
  <c r="D30" i="77" s="1"/>
  <c r="E30" i="77" s="1"/>
  <c r="F63" i="64"/>
  <c r="G63" i="64" s="1"/>
  <c r="H63" i="64" s="1"/>
  <c r="I63" i="64" s="1"/>
  <c r="J63" i="64" s="1"/>
  <c r="K63" i="64" s="1"/>
  <c r="L63" i="64" s="1"/>
  <c r="M63" i="64" s="1"/>
  <c r="N63" i="64" s="1"/>
  <c r="O63" i="64" s="1"/>
  <c r="P63" i="64" s="1"/>
  <c r="Q63" i="64" s="1"/>
  <c r="R63" i="64" s="1"/>
  <c r="S63" i="64" s="1"/>
  <c r="T63" i="64" s="1"/>
  <c r="U63" i="64" s="1"/>
  <c r="V63" i="64" s="1"/>
  <c r="W63" i="64" s="1"/>
  <c r="X63" i="64" s="1"/>
  <c r="Y63" i="64" s="1"/>
  <c r="Z63" i="64" s="1"/>
  <c r="AA63" i="64" s="1"/>
  <c r="AB63" i="64" s="1"/>
  <c r="AC63" i="64" s="1"/>
  <c r="AD63" i="64" s="1"/>
  <c r="AE63" i="64" s="1"/>
  <c r="AF63" i="64" s="1"/>
  <c r="AG63" i="64" s="1"/>
  <c r="AH63" i="64" s="1"/>
  <c r="AI63" i="64" s="1"/>
  <c r="AJ63" i="64" s="1"/>
  <c r="D35" i="64"/>
  <c r="D47" i="64"/>
  <c r="D82" i="64" s="1"/>
  <c r="D47" i="76"/>
  <c r="AM47" i="64"/>
  <c r="AN47" i="63"/>
  <c r="D82" i="76"/>
  <c r="AN30" i="63"/>
  <c r="E35" i="64"/>
  <c r="D80" i="64"/>
  <c r="D30" i="64"/>
  <c r="E47" i="64"/>
  <c r="D80" i="76"/>
  <c r="AM30" i="64"/>
  <c r="E30" i="64"/>
  <c r="E67" i="76"/>
  <c r="D67" i="76" s="1"/>
  <c r="D35" i="76"/>
  <c r="P64" i="76"/>
  <c r="E66" i="76"/>
  <c r="D66" i="76" s="1"/>
  <c r="D65" i="76"/>
  <c r="AD64" i="76"/>
  <c r="D68" i="64"/>
  <c r="E21" i="76"/>
  <c r="D21" i="77" s="1"/>
  <c r="AE56" i="65"/>
  <c r="E81" i="64"/>
  <c r="D81" i="64" s="1"/>
  <c r="E81" i="76"/>
  <c r="D81" i="76" s="1"/>
  <c r="E67" i="64"/>
  <c r="D67" i="64" s="1"/>
  <c r="E72" i="64"/>
  <c r="D72" i="64" s="1"/>
  <c r="AE64" i="76"/>
  <c r="E35" i="76"/>
  <c r="D35" i="77" s="1"/>
  <c r="E35" i="77" s="1"/>
  <c r="D68" i="76"/>
  <c r="E47" i="76"/>
  <c r="D47" i="77" s="1"/>
  <c r="E66" i="64"/>
  <c r="D66" i="64" s="1"/>
  <c r="D65" i="64"/>
  <c r="D69" i="62"/>
  <c r="I64" i="76"/>
  <c r="D70" i="62"/>
  <c r="E72" i="62"/>
  <c r="D72" i="62" s="1"/>
  <c r="E71" i="62"/>
  <c r="D71" i="62" s="1"/>
  <c r="AX8" i="31"/>
  <c r="AL10" i="31"/>
  <c r="AF8" i="31"/>
  <c r="AR11" i="31"/>
  <c r="AA56" i="65"/>
  <c r="S56" i="65"/>
  <c r="S48" i="65"/>
  <c r="AK56" i="65"/>
  <c r="F53" i="65"/>
  <c r="T56" i="65"/>
  <c r="AG56" i="65"/>
  <c r="W56" i="65"/>
  <c r="AK48" i="65"/>
  <c r="G53" i="65"/>
  <c r="F55" i="65"/>
  <c r="AL56" i="65"/>
  <c r="G55" i="65"/>
  <c r="AD56" i="65"/>
  <c r="Z56" i="65"/>
  <c r="AI56" i="65"/>
  <c r="J56" i="65"/>
  <c r="L48" i="65"/>
  <c r="H48" i="65"/>
  <c r="AL48" i="65"/>
  <c r="E47" i="65"/>
  <c r="Y48" i="65"/>
  <c r="P48" i="65"/>
  <c r="V56" i="65"/>
  <c r="O56" i="65"/>
  <c r="AB56" i="65"/>
  <c r="AJ48" i="65"/>
  <c r="AF48" i="65"/>
  <c r="X56" i="65"/>
  <c r="N56" i="65"/>
  <c r="AD48" i="65"/>
  <c r="M48" i="65"/>
  <c r="R56" i="65"/>
  <c r="AH56" i="65"/>
  <c r="M56" i="65"/>
  <c r="F57" i="65"/>
  <c r="AJ56" i="65"/>
  <c r="Q56" i="65"/>
  <c r="R48" i="65"/>
  <c r="AG48" i="65"/>
  <c r="F58" i="65"/>
  <c r="AF56" i="65"/>
  <c r="Y56" i="65"/>
  <c r="T48" i="65"/>
  <c r="F52" i="65"/>
  <c r="N48" i="65"/>
  <c r="AI48" i="65"/>
  <c r="H56" i="65"/>
  <c r="AC48" i="65"/>
  <c r="Q48" i="65"/>
  <c r="U48" i="65"/>
  <c r="AC56" i="65"/>
  <c r="P56" i="65"/>
  <c r="AB48" i="65"/>
  <c r="K48" i="65"/>
  <c r="O48" i="65"/>
  <c r="AH48" i="65"/>
  <c r="V48" i="65"/>
  <c r="G58" i="65"/>
  <c r="W48" i="65"/>
  <c r="G54" i="65"/>
  <c r="G50" i="65"/>
  <c r="F54" i="65"/>
  <c r="G57" i="65"/>
  <c r="J48" i="65"/>
  <c r="K56" i="65"/>
  <c r="I56" i="65"/>
  <c r="U56" i="65"/>
  <c r="AA48" i="65"/>
  <c r="F49" i="65"/>
  <c r="X48" i="65"/>
  <c r="G51" i="65"/>
  <c r="Z48" i="65"/>
  <c r="AE48" i="65"/>
  <c r="F50" i="65"/>
  <c r="L56" i="65"/>
  <c r="G49" i="65"/>
  <c r="I48" i="65"/>
  <c r="G52" i="65"/>
  <c r="F51" i="65"/>
  <c r="G25" i="65"/>
  <c r="G24" i="65"/>
  <c r="F59" i="65"/>
  <c r="G59" i="65"/>
  <c r="F24" i="65"/>
  <c r="F25" i="65"/>
  <c r="F23" i="65"/>
  <c r="G23" i="65"/>
  <c r="G16" i="65"/>
  <c r="F16" i="65"/>
  <c r="D35" i="66"/>
  <c r="D34" i="65"/>
  <c r="E34" i="65" s="1"/>
  <c r="S32" i="65"/>
  <c r="AC22" i="65"/>
  <c r="AC21" i="65" s="1"/>
  <c r="I88" i="48"/>
  <c r="X32" i="65"/>
  <c r="AF32" i="65"/>
  <c r="M32" i="65"/>
  <c r="Z32" i="65"/>
  <c r="T32" i="65"/>
  <c r="AA17" i="65"/>
  <c r="AL17" i="65"/>
  <c r="J32" i="65"/>
  <c r="O17" i="65"/>
  <c r="N17" i="65"/>
  <c r="Y32" i="65"/>
  <c r="W32" i="65"/>
  <c r="U32" i="65"/>
  <c r="AE32" i="65"/>
  <c r="K17" i="65"/>
  <c r="G19" i="65"/>
  <c r="K32" i="65"/>
  <c r="AE17" i="65"/>
  <c r="Q17" i="65"/>
  <c r="AG32" i="65"/>
  <c r="S17" i="65"/>
  <c r="J17" i="65"/>
  <c r="Y17" i="65"/>
  <c r="F20" i="65"/>
  <c r="AI32" i="65"/>
  <c r="AA32" i="65"/>
  <c r="R17" i="65"/>
  <c r="AH17" i="65"/>
  <c r="F19" i="65"/>
  <c r="AD17" i="65"/>
  <c r="AL32" i="65"/>
  <c r="P17" i="65"/>
  <c r="R32" i="65"/>
  <c r="L17" i="65"/>
  <c r="N32" i="65"/>
  <c r="H32" i="65"/>
  <c r="T17" i="65"/>
  <c r="AK32" i="65"/>
  <c r="O32" i="65"/>
  <c r="AB32" i="65"/>
  <c r="G18" i="65"/>
  <c r="H17" i="65"/>
  <c r="G20" i="65"/>
  <c r="AK17" i="65"/>
  <c r="AC32" i="65"/>
  <c r="U17" i="65"/>
  <c r="I32" i="65"/>
  <c r="V32" i="65"/>
  <c r="AJ32" i="65"/>
  <c r="AB17" i="65"/>
  <c r="AD32" i="65"/>
  <c r="AH32" i="65"/>
  <c r="M17" i="65"/>
  <c r="AJ17" i="65"/>
  <c r="F18" i="65"/>
  <c r="W17" i="65"/>
  <c r="X17" i="65"/>
  <c r="AG17" i="65"/>
  <c r="Z17" i="65"/>
  <c r="AI17" i="65"/>
  <c r="V17" i="65"/>
  <c r="R22" i="65"/>
  <c r="R21" i="65" s="1"/>
  <c r="AH22" i="65"/>
  <c r="AH21" i="65" s="1"/>
  <c r="N22" i="65"/>
  <c r="N21" i="65" s="1"/>
  <c r="I22" i="65"/>
  <c r="I21" i="65" s="1"/>
  <c r="AG22" i="65"/>
  <c r="AG21" i="65" s="1"/>
  <c r="L22" i="65"/>
  <c r="L21" i="65" s="1"/>
  <c r="V22" i="65"/>
  <c r="V21" i="65" s="1"/>
  <c r="K22" i="65"/>
  <c r="K21" i="65" s="1"/>
  <c r="AB22" i="65"/>
  <c r="AB21" i="65" s="1"/>
  <c r="Y22" i="65"/>
  <c r="Y21" i="65" s="1"/>
  <c r="W22" i="65"/>
  <c r="W21" i="65" s="1"/>
  <c r="AE22" i="65"/>
  <c r="AE21" i="65" s="1"/>
  <c r="Q22" i="65"/>
  <c r="Q21" i="65" s="1"/>
  <c r="AD22" i="65"/>
  <c r="AD21" i="65" s="1"/>
  <c r="T22" i="65"/>
  <c r="T21" i="65" s="1"/>
  <c r="AI22" i="65"/>
  <c r="AI21" i="65" s="1"/>
  <c r="X22" i="65"/>
  <c r="X21" i="65" s="1"/>
  <c r="S22" i="65"/>
  <c r="S21" i="65" s="1"/>
  <c r="AA22" i="65"/>
  <c r="AA21" i="65" s="1"/>
  <c r="AL22" i="65"/>
  <c r="AL21" i="65" s="1"/>
  <c r="O22" i="65"/>
  <c r="O21" i="65" s="1"/>
  <c r="G27" i="65"/>
  <c r="P22" i="65"/>
  <c r="P21" i="65" s="1"/>
  <c r="H22" i="65"/>
  <c r="H21" i="65" s="1"/>
  <c r="Z22" i="65"/>
  <c r="Z21" i="65" s="1"/>
  <c r="F27" i="65"/>
  <c r="AJ22" i="65"/>
  <c r="AJ21" i="65" s="1"/>
  <c r="F26" i="65"/>
  <c r="G26" i="65"/>
  <c r="M22" i="65"/>
  <c r="M21" i="65" s="1"/>
  <c r="AK22" i="65"/>
  <c r="AK21" i="65" s="1"/>
  <c r="AF22" i="65"/>
  <c r="AF21" i="65" s="1"/>
  <c r="U22" i="65"/>
  <c r="U21" i="65" s="1"/>
  <c r="J22" i="65"/>
  <c r="J21" i="65" s="1"/>
  <c r="F28" i="65"/>
  <c r="G28" i="65"/>
  <c r="I88" i="53"/>
  <c r="I47" i="55"/>
  <c r="I75" i="55" s="1"/>
  <c r="D70" i="64"/>
  <c r="E71" i="64"/>
  <c r="D71" i="64" s="1"/>
  <c r="N21" i="71"/>
  <c r="L23" i="71"/>
  <c r="M22" i="71" s="1"/>
  <c r="AE21" i="71"/>
  <c r="AF21" i="71" s="1"/>
  <c r="AD23" i="71"/>
  <c r="Y21" i="71"/>
  <c r="Z21" i="71" s="1"/>
  <c r="Z20" i="71"/>
  <c r="X23" i="71"/>
  <c r="Y22" i="71" s="1"/>
  <c r="S22" i="71"/>
  <c r="R24" i="71"/>
  <c r="S23" i="71" s="1"/>
  <c r="I88" i="55"/>
  <c r="J56" i="48"/>
  <c r="I88" i="39"/>
  <c r="I88" i="47"/>
  <c r="I47" i="68"/>
  <c r="I75" i="68" s="1"/>
  <c r="I47" i="52"/>
  <c r="I75" i="52" s="1"/>
  <c r="I88" i="45"/>
  <c r="I47" i="44"/>
  <c r="I75" i="44" s="1"/>
  <c r="I47" i="53"/>
  <c r="I75" i="53" s="1"/>
  <c r="I47" i="38"/>
  <c r="I75" i="38" s="1"/>
  <c r="I47" i="50"/>
  <c r="I75" i="50" s="1"/>
  <c r="I47" i="54"/>
  <c r="I75" i="54" s="1"/>
  <c r="I88" i="34"/>
  <c r="I47" i="47"/>
  <c r="I75" i="47" s="1"/>
  <c r="J97" i="37"/>
  <c r="I88" i="36"/>
  <c r="I47" i="48"/>
  <c r="I75" i="48" s="1"/>
  <c r="I88" i="58"/>
  <c r="J56" i="42"/>
  <c r="I88" i="40"/>
  <c r="I88" i="46"/>
  <c r="J97" i="54"/>
  <c r="I47" i="45"/>
  <c r="I75" i="45" s="1"/>
  <c r="J97" i="44"/>
  <c r="J48" i="52"/>
  <c r="I47" i="49"/>
  <c r="I75" i="49" s="1"/>
  <c r="I47" i="58"/>
  <c r="I75" i="58" s="1"/>
  <c r="J89" i="68"/>
  <c r="J89" i="34"/>
  <c r="I47" i="42"/>
  <c r="I75" i="42" s="1"/>
  <c r="J48" i="57"/>
  <c r="I47" i="41"/>
  <c r="I75" i="41" s="1"/>
  <c r="I88" i="49"/>
  <c r="I47" i="69"/>
  <c r="I75" i="69" s="1"/>
  <c r="J48" i="43"/>
  <c r="J89" i="36"/>
  <c r="J89" i="41"/>
  <c r="J48" i="49"/>
  <c r="I88" i="69"/>
  <c r="J97" i="48"/>
  <c r="J97" i="38"/>
  <c r="J97" i="67"/>
  <c r="I88" i="68"/>
  <c r="J97" i="43"/>
  <c r="J97" i="68"/>
  <c r="I47" i="70"/>
  <c r="I75" i="70" s="1"/>
  <c r="I47" i="67"/>
  <c r="I75" i="67" s="1"/>
  <c r="J97" i="42"/>
  <c r="I88" i="50"/>
  <c r="I47" i="57"/>
  <c r="I75" i="57" s="1"/>
  <c r="I47" i="39"/>
  <c r="I75" i="39" s="1"/>
  <c r="J97" i="34"/>
  <c r="J97" i="53"/>
  <c r="I47" i="56"/>
  <c r="I75" i="56" s="1"/>
  <c r="I47" i="36"/>
  <c r="I75" i="36" s="1"/>
  <c r="I88" i="56"/>
  <c r="J89" i="57"/>
  <c r="J97" i="51"/>
  <c r="I88" i="43"/>
  <c r="J48" i="40"/>
  <c r="J48" i="56"/>
  <c r="J48" i="42"/>
  <c r="J48" i="48"/>
  <c r="J89" i="70"/>
  <c r="J97" i="55"/>
  <c r="J48" i="38"/>
  <c r="K99" i="53"/>
  <c r="K95" i="42"/>
  <c r="K92" i="40"/>
  <c r="K96" i="36"/>
  <c r="K100" i="47"/>
  <c r="K100" i="52"/>
  <c r="K91" i="37"/>
  <c r="K98" i="50"/>
  <c r="K99" i="68"/>
  <c r="K94" i="52"/>
  <c r="K93" i="34"/>
  <c r="K94" i="67"/>
  <c r="K90" i="57"/>
  <c r="K99" i="38"/>
  <c r="K95" i="54"/>
  <c r="K93" i="41"/>
  <c r="K100" i="58"/>
  <c r="K94" i="57"/>
  <c r="K95" i="49"/>
  <c r="K91" i="42"/>
  <c r="K95" i="39"/>
  <c r="K94" i="50"/>
  <c r="K99" i="43"/>
  <c r="K95" i="51"/>
  <c r="K99" i="47"/>
  <c r="K91" i="48"/>
  <c r="K90" i="45"/>
  <c r="K91" i="54"/>
  <c r="K99" i="37"/>
  <c r="K99" i="44"/>
  <c r="K99" i="54"/>
  <c r="K96" i="69"/>
  <c r="K99" i="46"/>
  <c r="K96" i="70"/>
  <c r="K92" i="54"/>
  <c r="K93" i="68"/>
  <c r="J48" i="34"/>
  <c r="J56" i="57"/>
  <c r="I88" i="42"/>
  <c r="J48" i="46"/>
  <c r="I88" i="67"/>
  <c r="J89" i="40"/>
  <c r="J56" i="43"/>
  <c r="J89" i="42"/>
  <c r="J89" i="69"/>
  <c r="J89" i="67"/>
  <c r="K94" i="47"/>
  <c r="K91" i="70"/>
  <c r="K99" i="58"/>
  <c r="K98" i="68"/>
  <c r="K99" i="52"/>
  <c r="K91" i="41"/>
  <c r="K91" i="55"/>
  <c r="K92" i="37"/>
  <c r="K100" i="48"/>
  <c r="K96" i="53"/>
  <c r="K98" i="58"/>
  <c r="K94" i="55"/>
  <c r="K95" i="53"/>
  <c r="K100" i="57"/>
  <c r="K95" i="38"/>
  <c r="K91" i="58"/>
  <c r="K92" i="50"/>
  <c r="K100" i="50"/>
  <c r="K94" i="56"/>
  <c r="K90" i="58"/>
  <c r="K95" i="45"/>
  <c r="K94" i="36"/>
  <c r="K99" i="39"/>
  <c r="K98" i="57"/>
  <c r="K96" i="41"/>
  <c r="K92" i="46"/>
  <c r="K98" i="39"/>
  <c r="K90" i="40"/>
  <c r="J89" i="52"/>
  <c r="J89" i="58"/>
  <c r="J48" i="44"/>
  <c r="J48" i="54"/>
  <c r="J97" i="46"/>
  <c r="J97" i="45"/>
  <c r="J56" i="50"/>
  <c r="J48" i="51"/>
  <c r="J97" i="57"/>
  <c r="J97" i="41"/>
  <c r="I47" i="43"/>
  <c r="I75" i="43" s="1"/>
  <c r="J56" i="53"/>
  <c r="J48" i="53"/>
  <c r="J89" i="46"/>
  <c r="I88" i="37"/>
  <c r="I88" i="41"/>
  <c r="J48" i="50"/>
  <c r="J48" i="39"/>
  <c r="J97" i="52"/>
  <c r="J89" i="55"/>
  <c r="J97" i="47"/>
  <c r="J48" i="37"/>
  <c r="J97" i="56"/>
  <c r="I47" i="34"/>
  <c r="I75" i="34" s="1"/>
  <c r="J48" i="69"/>
  <c r="J48" i="67"/>
  <c r="J48" i="45"/>
  <c r="I88" i="57"/>
  <c r="K99" i="45"/>
  <c r="K94" i="38"/>
  <c r="K96" i="67"/>
  <c r="K100" i="53"/>
  <c r="K93" i="46"/>
  <c r="K90" i="44"/>
  <c r="K93" i="37"/>
  <c r="K99" i="48"/>
  <c r="K100" i="55"/>
  <c r="K96" i="42"/>
  <c r="K93" i="50"/>
  <c r="K94" i="54"/>
  <c r="K90" i="52"/>
  <c r="K100" i="56"/>
  <c r="K95" i="67"/>
  <c r="K98" i="40"/>
  <c r="K94" i="39"/>
  <c r="K91" i="49"/>
  <c r="K95" i="52"/>
  <c r="K96" i="56"/>
  <c r="K93" i="45"/>
  <c r="K90" i="34"/>
  <c r="K94" i="53"/>
  <c r="K92" i="51"/>
  <c r="K92" i="70"/>
  <c r="K95" i="40"/>
  <c r="K100" i="36"/>
  <c r="K96" i="48"/>
  <c r="K91" i="53"/>
  <c r="K98" i="38"/>
  <c r="K93" i="57"/>
  <c r="K90" i="42"/>
  <c r="K92" i="36"/>
  <c r="K92" i="44"/>
  <c r="K93" i="38"/>
  <c r="K92" i="47"/>
  <c r="K90" i="50"/>
  <c r="K100" i="67"/>
  <c r="K90" i="41"/>
  <c r="K96" i="49"/>
  <c r="K98" i="53"/>
  <c r="K98" i="37"/>
  <c r="K95" i="41"/>
  <c r="K94" i="69"/>
  <c r="K94" i="42"/>
  <c r="K92" i="57"/>
  <c r="K100" i="37"/>
  <c r="K96" i="45"/>
  <c r="K93" i="44"/>
  <c r="K98" i="70"/>
  <c r="K94" i="49"/>
  <c r="K93" i="55"/>
  <c r="K94" i="51"/>
  <c r="K98" i="41"/>
  <c r="K92" i="45"/>
  <c r="K100" i="42"/>
  <c r="K93" i="67"/>
  <c r="K96" i="54"/>
  <c r="K93" i="42"/>
  <c r="K91" i="34"/>
  <c r="K93" i="69"/>
  <c r="K90" i="48"/>
  <c r="K96" i="52"/>
  <c r="K99" i="50"/>
  <c r="K90" i="36"/>
  <c r="K99" i="67"/>
  <c r="K95" i="43"/>
  <c r="K95" i="68"/>
  <c r="K98" i="48"/>
  <c r="K100" i="68"/>
  <c r="K94" i="44"/>
  <c r="J48" i="47"/>
  <c r="I88" i="52"/>
  <c r="J97" i="36"/>
  <c r="J97" i="49"/>
  <c r="I47" i="37"/>
  <c r="I75" i="37" s="1"/>
  <c r="K92" i="48"/>
  <c r="K94" i="43"/>
  <c r="K91" i="57"/>
  <c r="L6" i="54"/>
  <c r="L6" i="45"/>
  <c r="S106" i="60"/>
  <c r="S292" i="60"/>
  <c r="S190" i="60"/>
  <c r="S333" i="60"/>
  <c r="S146" i="60"/>
  <c r="S267" i="60"/>
  <c r="S316" i="60"/>
  <c r="S187" i="60"/>
  <c r="S167" i="60"/>
  <c r="S36" i="60"/>
  <c r="S147" i="60"/>
  <c r="S175" i="60"/>
  <c r="S50" i="60"/>
  <c r="S37" i="60"/>
  <c r="S308" i="60"/>
  <c r="S251" i="60"/>
  <c r="S115" i="60"/>
  <c r="L6" i="56"/>
  <c r="L6" i="58"/>
  <c r="S41" i="60"/>
  <c r="S91" i="60"/>
  <c r="S74" i="60"/>
  <c r="S12" i="60"/>
  <c r="S273" i="60"/>
  <c r="S6" i="60"/>
  <c r="S207" i="60"/>
  <c r="S126" i="60"/>
  <c r="S249" i="60"/>
  <c r="S339" i="60"/>
  <c r="S123" i="60"/>
  <c r="S131" i="60"/>
  <c r="S145" i="60"/>
  <c r="S90" i="60"/>
  <c r="S19" i="60"/>
  <c r="S325" i="60"/>
  <c r="S109" i="60"/>
  <c r="S274" i="60"/>
  <c r="L6" i="69"/>
  <c r="S70" i="60"/>
  <c r="S184" i="60"/>
  <c r="S4" i="60"/>
  <c r="S118" i="60"/>
  <c r="S263" i="60"/>
  <c r="S43" i="60"/>
  <c r="S340" i="60"/>
  <c r="S300" i="60"/>
  <c r="L6" i="37"/>
  <c r="S198" i="60"/>
  <c r="S24" i="60"/>
  <c r="S25" i="60"/>
  <c r="S280" i="60"/>
  <c r="S312" i="60"/>
  <c r="S166" i="60"/>
  <c r="S320" i="60"/>
  <c r="S46" i="60"/>
  <c r="S194" i="60"/>
  <c r="S271" i="60"/>
  <c r="S65" i="60"/>
  <c r="S140" i="60"/>
  <c r="S284" i="60"/>
  <c r="S201" i="60"/>
  <c r="S104" i="60"/>
  <c r="S296" i="60"/>
  <c r="S288" i="60"/>
  <c r="S303" i="60"/>
  <c r="S311" i="60"/>
  <c r="S49" i="60"/>
  <c r="S204" i="60"/>
  <c r="S32" i="60"/>
  <c r="S310" i="60"/>
  <c r="L6" i="38"/>
  <c r="S182" i="60"/>
  <c r="S10" i="60"/>
  <c r="S334" i="60"/>
  <c r="S225" i="60"/>
  <c r="L6" i="41"/>
  <c r="S224" i="60"/>
  <c r="S84" i="60"/>
  <c r="S297" i="60"/>
  <c r="S259" i="60"/>
  <c r="S16" i="60"/>
  <c r="S92" i="60"/>
  <c r="S206" i="60"/>
  <c r="S94" i="60"/>
  <c r="S67" i="60"/>
  <c r="S218" i="60"/>
  <c r="S119" i="60"/>
  <c r="S7" i="60"/>
  <c r="S223" i="60"/>
  <c r="L6" i="70"/>
  <c r="S80" i="60"/>
  <c r="S304" i="60"/>
  <c r="S85" i="60"/>
  <c r="S227" i="60"/>
  <c r="S250" i="60"/>
  <c r="S212" i="60"/>
  <c r="S48" i="60"/>
  <c r="S252" i="60"/>
  <c r="L6" i="44"/>
  <c r="S169" i="60"/>
  <c r="S203" i="60"/>
  <c r="S20" i="60"/>
  <c r="S269" i="60"/>
  <c r="S97" i="60"/>
  <c r="S163" i="60"/>
  <c r="S159" i="60"/>
  <c r="S105" i="60"/>
  <c r="L6" i="48"/>
  <c r="S262" i="60"/>
  <c r="S222" i="60"/>
  <c r="S214" i="60"/>
  <c r="S244" i="60"/>
  <c r="S283" i="60"/>
  <c r="S195" i="60"/>
  <c r="S127" i="60"/>
  <c r="S86" i="60"/>
  <c r="S336" i="60"/>
  <c r="L6" i="34"/>
  <c r="S107" i="60"/>
  <c r="S117" i="60"/>
  <c r="S329" i="60"/>
  <c r="S42" i="60"/>
  <c r="S171" i="60"/>
  <c r="S268" i="60"/>
  <c r="S179" i="60"/>
  <c r="S26" i="60"/>
  <c r="S188" i="60"/>
  <c r="L6" i="55"/>
  <c r="S56" i="60"/>
  <c r="S53" i="60"/>
  <c r="S240" i="60"/>
  <c r="S82" i="60"/>
  <c r="S161" i="60"/>
  <c r="S8" i="60"/>
  <c r="S152" i="60"/>
  <c r="S211" i="60"/>
  <c r="L6" i="43"/>
  <c r="S276" i="60"/>
  <c r="S226" i="60"/>
  <c r="S101" i="60"/>
  <c r="S321" i="60"/>
  <c r="S141" i="60"/>
  <c r="S301" i="60"/>
  <c r="S9" i="60"/>
  <c r="S38" i="60"/>
  <c r="L6" i="46"/>
  <c r="S78" i="60"/>
  <c r="S149" i="60"/>
  <c r="S313" i="60"/>
  <c r="S191" i="60"/>
  <c r="S61" i="60"/>
  <c r="S13" i="60"/>
  <c r="S76" i="60"/>
  <c r="S237" i="60"/>
  <c r="S309" i="60"/>
  <c r="L6" i="42"/>
  <c r="L6" i="39"/>
  <c r="S232" i="60"/>
  <c r="S29" i="60"/>
  <c r="S189" i="60"/>
  <c r="S102" i="60"/>
  <c r="S289" i="60"/>
  <c r="S242" i="60"/>
  <c r="S341" i="60"/>
  <c r="S66" i="60"/>
  <c r="S135" i="60"/>
  <c r="S157" i="60"/>
  <c r="S275" i="60"/>
  <c r="S72" i="60"/>
  <c r="S18" i="60"/>
  <c r="S17" i="60"/>
  <c r="S220" i="60"/>
  <c r="S238" i="60"/>
  <c r="S305" i="60"/>
  <c r="L6" i="67"/>
  <c r="L6" i="47"/>
  <c r="S79" i="60"/>
  <c r="S277" i="60"/>
  <c r="S286" i="60"/>
  <c r="S178" i="60"/>
  <c r="S332" i="60"/>
  <c r="S327" i="60"/>
  <c r="S77" i="60"/>
  <c r="S202" i="60"/>
  <c r="S60" i="60"/>
  <c r="S177" i="60"/>
  <c r="S142" i="60"/>
  <c r="S243" i="60"/>
  <c r="S335" i="60"/>
  <c r="S255" i="60"/>
  <c r="S219" i="60"/>
  <c r="S279" i="60"/>
  <c r="S129" i="60"/>
  <c r="S155" i="60"/>
  <c r="S139" i="60"/>
  <c r="S113" i="60"/>
  <c r="S69" i="60"/>
  <c r="S103" i="60"/>
  <c r="S199" i="60"/>
  <c r="S121" i="60"/>
  <c r="S58" i="60"/>
  <c r="S208" i="60"/>
  <c r="S260" i="60"/>
  <c r="L6" i="36"/>
  <c r="S337" i="60"/>
  <c r="S111" i="60"/>
  <c r="S68" i="60"/>
  <c r="S150" i="60"/>
  <c r="S235" i="60"/>
  <c r="S293" i="60"/>
  <c r="S130" i="60"/>
  <c r="S55" i="60"/>
  <c r="S186" i="60"/>
  <c r="S246" i="60"/>
  <c r="S196" i="60"/>
  <c r="S210" i="60"/>
  <c r="S153" i="60"/>
  <c r="S162" i="60"/>
  <c r="S299" i="60"/>
  <c r="S89" i="60"/>
  <c r="S298" i="60"/>
  <c r="S307" i="60"/>
  <c r="L6" i="68"/>
  <c r="S272" i="60"/>
  <c r="S95" i="60"/>
  <c r="S265" i="60"/>
  <c r="S33" i="60"/>
  <c r="S125" i="60"/>
  <c r="L6" i="52"/>
  <c r="S134" i="60"/>
  <c r="S52" i="60"/>
  <c r="S62" i="60"/>
  <c r="S28" i="60"/>
  <c r="S164" i="60"/>
  <c r="S247" i="60"/>
  <c r="S128" i="60"/>
  <c r="S216" i="60"/>
  <c r="L6" i="51"/>
  <c r="S317" i="60"/>
  <c r="S14" i="60"/>
  <c r="S174" i="60"/>
  <c r="S137" i="60"/>
  <c r="S236" i="60"/>
  <c r="S22" i="60"/>
  <c r="S285" i="60"/>
  <c r="T2" i="60"/>
  <c r="S322" i="60"/>
  <c r="S44" i="60"/>
  <c r="S133" i="60"/>
  <c r="S138" i="60"/>
  <c r="S319" i="60"/>
  <c r="S315" i="60"/>
  <c r="L6" i="57"/>
  <c r="S116" i="60"/>
  <c r="S328" i="60"/>
  <c r="S54" i="60"/>
  <c r="S81" i="60"/>
  <c r="S248" i="60"/>
  <c r="S228" i="60"/>
  <c r="L6" i="40"/>
  <c r="S281" i="60"/>
  <c r="S154" i="60"/>
  <c r="S99" i="60"/>
  <c r="L6" i="53"/>
  <c r="S143" i="60"/>
  <c r="S287" i="60"/>
  <c r="S192" i="60"/>
  <c r="L6" i="49"/>
  <c r="S98" i="60"/>
  <c r="S183" i="60"/>
  <c r="S254" i="60"/>
  <c r="S30" i="60"/>
  <c r="S165" i="60"/>
  <c r="S158" i="60"/>
  <c r="S295" i="60"/>
  <c r="S176" i="60"/>
  <c r="S57" i="60"/>
  <c r="S239" i="60"/>
  <c r="S40" i="60"/>
  <c r="S122" i="60"/>
  <c r="S234" i="60"/>
  <c r="S264" i="60"/>
  <c r="S45" i="60"/>
  <c r="S31" i="60"/>
  <c r="S93" i="60"/>
  <c r="S180" i="60"/>
  <c r="S323" i="60"/>
  <c r="S151" i="60"/>
  <c r="S170" i="60"/>
  <c r="S5" i="60"/>
  <c r="S213" i="60"/>
  <c r="S21" i="60"/>
  <c r="S215" i="60"/>
  <c r="S110" i="60"/>
  <c r="S324" i="60"/>
  <c r="S231" i="60"/>
  <c r="S261" i="60"/>
  <c r="S34" i="60"/>
  <c r="S64" i="60"/>
  <c r="L6" i="50"/>
  <c r="S200" i="60"/>
  <c r="S291" i="60"/>
  <c r="S331" i="60"/>
  <c r="S73" i="60"/>
  <c r="S256" i="60"/>
  <c r="S114" i="60"/>
  <c r="S230" i="60"/>
  <c r="K95" i="58"/>
  <c r="K100" i="44"/>
  <c r="K90" i="70"/>
  <c r="K99" i="49"/>
  <c r="K98" i="52"/>
  <c r="K91" i="38"/>
  <c r="K93" i="49"/>
  <c r="K95" i="55"/>
  <c r="K93" i="56"/>
  <c r="K94" i="37"/>
  <c r="K93" i="70"/>
  <c r="K93" i="39"/>
  <c r="K98" i="45"/>
  <c r="K92" i="55"/>
  <c r="K92" i="42"/>
  <c r="K92" i="43"/>
  <c r="K94" i="58"/>
  <c r="K95" i="36"/>
  <c r="K96" i="47"/>
  <c r="K100" i="46"/>
  <c r="K90" i="67"/>
  <c r="K98" i="44"/>
  <c r="K96" i="40"/>
  <c r="K98" i="34"/>
  <c r="K94" i="45"/>
  <c r="K91" i="40"/>
  <c r="K92" i="34"/>
  <c r="K98" i="46"/>
  <c r="K98" i="49"/>
  <c r="K95" i="69"/>
  <c r="K95" i="70"/>
  <c r="J56" i="41"/>
  <c r="J89" i="53"/>
  <c r="J56" i="44"/>
  <c r="J97" i="70"/>
  <c r="I88" i="54"/>
  <c r="J89" i="56"/>
  <c r="J56" i="54"/>
  <c r="J97" i="69"/>
  <c r="K91" i="51"/>
  <c r="K91" i="52"/>
  <c r="K98" i="54"/>
  <c r="K93" i="52"/>
  <c r="K96" i="50"/>
  <c r="K91" i="67"/>
  <c r="K90" i="53"/>
  <c r="K91" i="46"/>
  <c r="K100" i="51"/>
  <c r="K95" i="37"/>
  <c r="K100" i="39"/>
  <c r="K99" i="36"/>
  <c r="K99" i="70"/>
  <c r="K99" i="41"/>
  <c r="K95" i="48"/>
  <c r="K92" i="52"/>
  <c r="K90" i="37"/>
  <c r="K99" i="42"/>
  <c r="K90" i="39"/>
  <c r="K90" i="49"/>
  <c r="K100" i="41"/>
  <c r="K94" i="68"/>
  <c r="K93" i="53"/>
  <c r="K95" i="56"/>
  <c r="K98" i="42"/>
  <c r="K95" i="47"/>
  <c r="K100" i="34"/>
  <c r="K100" i="69"/>
  <c r="K96" i="44"/>
  <c r="K95" i="44"/>
  <c r="K95" i="57"/>
  <c r="K96" i="68"/>
  <c r="K99" i="56"/>
  <c r="K91" i="43"/>
  <c r="K94" i="48"/>
  <c r="K98" i="43"/>
  <c r="K96" i="51"/>
  <c r="K98" i="51"/>
  <c r="K99" i="57"/>
  <c r="K94" i="40"/>
  <c r="K91" i="39"/>
  <c r="K91" i="50"/>
  <c r="J48" i="58"/>
  <c r="J97" i="40"/>
  <c r="J89" i="44"/>
  <c r="J89" i="54"/>
  <c r="J97" i="58"/>
  <c r="J56" i="46"/>
  <c r="J56" i="45"/>
  <c r="J97" i="50"/>
  <c r="J89" i="51"/>
  <c r="I88" i="38"/>
  <c r="I88" i="51"/>
  <c r="J89" i="43"/>
  <c r="J48" i="36"/>
  <c r="J48" i="41"/>
  <c r="J89" i="49"/>
  <c r="J97" i="39"/>
  <c r="J56" i="49"/>
  <c r="I47" i="40"/>
  <c r="I75" i="40" s="1"/>
  <c r="J89" i="50"/>
  <c r="J89" i="39"/>
  <c r="J56" i="52"/>
  <c r="J48" i="55"/>
  <c r="J56" i="47"/>
  <c r="J89" i="37"/>
  <c r="J56" i="56"/>
  <c r="J89" i="48"/>
  <c r="J48" i="68"/>
  <c r="J48" i="70"/>
  <c r="I88" i="44"/>
  <c r="J89" i="45"/>
  <c r="I47" i="46"/>
  <c r="I75" i="46" s="1"/>
  <c r="J56" i="55"/>
  <c r="J89" i="38"/>
  <c r="K99" i="55"/>
  <c r="K96" i="55"/>
  <c r="K92" i="56"/>
  <c r="K90" i="47"/>
  <c r="K93" i="36"/>
  <c r="K96" i="34"/>
  <c r="K100" i="45"/>
  <c r="K90" i="46"/>
  <c r="K99" i="51"/>
  <c r="K91" i="45"/>
  <c r="K93" i="48"/>
  <c r="K90" i="51"/>
  <c r="K90" i="68"/>
  <c r="K96" i="37"/>
  <c r="K92" i="69"/>
  <c r="K98" i="36"/>
  <c r="K92" i="39"/>
  <c r="K96" i="57"/>
  <c r="K90" i="38"/>
  <c r="K100" i="38"/>
  <c r="K93" i="47"/>
  <c r="K90" i="69"/>
  <c r="K99" i="34"/>
  <c r="K96" i="43"/>
  <c r="K94" i="41"/>
  <c r="K93" i="40"/>
  <c r="K95" i="34"/>
  <c r="K100" i="54"/>
  <c r="K92" i="41"/>
  <c r="K92" i="53"/>
  <c r="K100" i="70"/>
  <c r="K90" i="54"/>
  <c r="K96" i="38"/>
  <c r="K92" i="58"/>
  <c r="K100" i="43"/>
  <c r="K96" i="39"/>
  <c r="K91" i="47"/>
  <c r="K90" i="56"/>
  <c r="K98" i="67"/>
  <c r="K90" i="43"/>
  <c r="K90" i="55"/>
  <c r="K94" i="34"/>
  <c r="K95" i="46"/>
  <c r="K92" i="67"/>
  <c r="K92" i="68"/>
  <c r="K100" i="40"/>
  <c r="K91" i="56"/>
  <c r="K98" i="55"/>
  <c r="K100" i="49"/>
  <c r="K91" i="69"/>
  <c r="K92" i="38"/>
  <c r="K94" i="46"/>
  <c r="K96" i="58"/>
  <c r="K98" i="47"/>
  <c r="K96" i="46"/>
  <c r="K91" i="44"/>
  <c r="K95" i="50"/>
  <c r="K94" i="70"/>
  <c r="K93" i="58"/>
  <c r="K99" i="40"/>
  <c r="K93" i="43"/>
  <c r="K91" i="36"/>
  <c r="K91" i="68"/>
  <c r="K93" i="54"/>
  <c r="K92" i="49"/>
  <c r="K98" i="69"/>
  <c r="K98" i="56"/>
  <c r="K93" i="51"/>
  <c r="K99" i="69"/>
  <c r="J89" i="47"/>
  <c r="U129" i="82" l="1"/>
  <c r="U82" i="82"/>
  <c r="AF6" i="77"/>
  <c r="AC31" i="82"/>
  <c r="AC43" i="82" s="1"/>
  <c r="AC76" i="82" s="1"/>
  <c r="AC123" i="82" s="1"/>
  <c r="AC170" i="82" s="1"/>
  <c r="AC180" i="82" s="1"/>
  <c r="AN34" i="63"/>
  <c r="D34" i="77"/>
  <c r="E34" i="77" s="1"/>
  <c r="M104" i="64"/>
  <c r="G104" i="64" s="1"/>
  <c r="N104" i="64"/>
  <c r="H104" i="64" s="1"/>
  <c r="J104" i="64"/>
  <c r="D104" i="64" s="1"/>
  <c r="K104" i="64"/>
  <c r="E104" i="64" s="1"/>
  <c r="O18" i="77"/>
  <c r="I18" i="77"/>
  <c r="R57" i="77"/>
  <c r="Z57" i="77"/>
  <c r="AL20" i="77"/>
  <c r="O59" i="77"/>
  <c r="X59" i="77"/>
  <c r="K54" i="77"/>
  <c r="Z54" i="77"/>
  <c r="AC28" i="77"/>
  <c r="N57" i="77"/>
  <c r="N52" i="77"/>
  <c r="AF20" i="77"/>
  <c r="AL59" i="77"/>
  <c r="L20" i="77"/>
  <c r="N20" i="77"/>
  <c r="M28" i="77"/>
  <c r="O28" i="77"/>
  <c r="AG54" i="77"/>
  <c r="K28" i="77"/>
  <c r="O54" i="77"/>
  <c r="Q54" i="77"/>
  <c r="O27" i="77"/>
  <c r="Y28" i="77"/>
  <c r="AL28" i="77"/>
  <c r="AI57" i="77"/>
  <c r="AA28" i="77"/>
  <c r="AK27" i="77"/>
  <c r="T19" i="77"/>
  <c r="X57" i="77"/>
  <c r="L54" i="77"/>
  <c r="W57" i="77"/>
  <c r="M54" i="77"/>
  <c r="AK54" i="77"/>
  <c r="AA57" i="77"/>
  <c r="AE57" i="77"/>
  <c r="Q57" i="77"/>
  <c r="I57" i="77"/>
  <c r="AL57" i="77"/>
  <c r="J54" i="77"/>
  <c r="S54" i="77"/>
  <c r="H54" i="77"/>
  <c r="AJ28" i="77"/>
  <c r="L57" i="77"/>
  <c r="T57" i="77"/>
  <c r="J57" i="77"/>
  <c r="AH57" i="77"/>
  <c r="M59" i="77"/>
  <c r="X20" i="77"/>
  <c r="AF52" i="77"/>
  <c r="AG52" i="77"/>
  <c r="U18" i="77"/>
  <c r="Z20" i="77"/>
  <c r="V59" i="77"/>
  <c r="AB20" i="77"/>
  <c r="P20" i="77"/>
  <c r="AA52" i="77"/>
  <c r="T18" i="77"/>
  <c r="T20" i="77"/>
  <c r="Q20" i="77"/>
  <c r="K20" i="77"/>
  <c r="AI52" i="77"/>
  <c r="K18" i="77"/>
  <c r="O52" i="77"/>
  <c r="AJ18" i="77"/>
  <c r="M18" i="77"/>
  <c r="R52" i="77"/>
  <c r="H59" i="77"/>
  <c r="AK52" i="77"/>
  <c r="O20" i="77"/>
  <c r="AF59" i="77"/>
  <c r="AC20" i="77"/>
  <c r="U59" i="77"/>
  <c r="H29" i="77"/>
  <c r="X49" i="77"/>
  <c r="M29" i="77"/>
  <c r="AF29" i="77"/>
  <c r="I29" i="77"/>
  <c r="R55" i="77"/>
  <c r="P55" i="77"/>
  <c r="J58" i="77"/>
  <c r="S55" i="77"/>
  <c r="AD49" i="77"/>
  <c r="Y55" i="77"/>
  <c r="AE29" i="77"/>
  <c r="AI49" i="77"/>
  <c r="X29" i="77"/>
  <c r="AA23" i="77"/>
  <c r="U23" i="77"/>
  <c r="AE25" i="77"/>
  <c r="W55" i="77"/>
  <c r="T58" i="77"/>
  <c r="AB49" i="77"/>
  <c r="V58" i="77"/>
  <c r="AH49" i="77"/>
  <c r="AG29" i="77"/>
  <c r="AJ58" i="77"/>
  <c r="I55" i="77"/>
  <c r="Z58" i="77"/>
  <c r="M55" i="77"/>
  <c r="AG58" i="77"/>
  <c r="L58" i="77"/>
  <c r="AK49" i="77"/>
  <c r="AL29" i="77"/>
  <c r="N55" i="77"/>
  <c r="AB23" i="77"/>
  <c r="Z23" i="77"/>
  <c r="P23" i="77"/>
  <c r="V55" i="77"/>
  <c r="Q55" i="77"/>
  <c r="M49" i="77"/>
  <c r="N58" i="77"/>
  <c r="AJ25" i="77"/>
  <c r="P58" i="77"/>
  <c r="AJ49" i="77"/>
  <c r="H25" i="77"/>
  <c r="U58" i="77"/>
  <c r="N49" i="77"/>
  <c r="Q49" i="77"/>
  <c r="H55" i="77"/>
  <c r="T29" i="77"/>
  <c r="AJ29" i="77"/>
  <c r="K49" i="77"/>
  <c r="Z29" i="77"/>
  <c r="AA53" i="77"/>
  <c r="X23" i="77"/>
  <c r="H23" i="77"/>
  <c r="O53" i="77"/>
  <c r="P53" i="77"/>
  <c r="AD23" i="77"/>
  <c r="K23" i="77"/>
  <c r="AG25" i="77"/>
  <c r="AL55" i="77"/>
  <c r="AG55" i="77"/>
  <c r="Y49" i="77"/>
  <c r="T25" i="77"/>
  <c r="I49" i="77"/>
  <c r="Z55" i="77"/>
  <c r="O49" i="77"/>
  <c r="W49" i="77"/>
  <c r="K29" i="77"/>
  <c r="N29" i="77"/>
  <c r="R23" i="77"/>
  <c r="U53" i="77"/>
  <c r="S53" i="77"/>
  <c r="M23" i="77"/>
  <c r="AH23" i="77"/>
  <c r="W23" i="77"/>
  <c r="AK23" i="77"/>
  <c r="AF23" i="77"/>
  <c r="AK58" i="77"/>
  <c r="X54" i="77"/>
  <c r="AI54" i="77"/>
  <c r="R51" i="77"/>
  <c r="AH27" i="77"/>
  <c r="AB54" i="77"/>
  <c r="AD19" i="77"/>
  <c r="M27" i="77"/>
  <c r="AB57" i="77"/>
  <c r="AD54" i="77"/>
  <c r="U28" i="77"/>
  <c r="H57" i="77"/>
  <c r="AL54" i="77"/>
  <c r="I54" i="77"/>
  <c r="AH54" i="77"/>
  <c r="V57" i="77"/>
  <c r="O57" i="77"/>
  <c r="U57" i="77"/>
  <c r="AF57" i="77"/>
  <c r="AK57" i="77"/>
  <c r="AJ57" i="77"/>
  <c r="AE54" i="77"/>
  <c r="AF54" i="77"/>
  <c r="AH28" i="77"/>
  <c r="U54" i="77"/>
  <c r="P57" i="77"/>
  <c r="V54" i="77"/>
  <c r="AJ54" i="77"/>
  <c r="L28" i="77"/>
  <c r="M57" i="77"/>
  <c r="AG28" i="77"/>
  <c r="W54" i="77"/>
  <c r="AA54" i="77"/>
  <c r="Y54" i="77"/>
  <c r="N54" i="77"/>
  <c r="AG57" i="77"/>
  <c r="P54" i="77"/>
  <c r="R54" i="77"/>
  <c r="AC54" i="77"/>
  <c r="AD57" i="77"/>
  <c r="S57" i="77"/>
  <c r="K57" i="77"/>
  <c r="AJ52" i="77"/>
  <c r="J25" i="77"/>
  <c r="AB55" i="77"/>
  <c r="X55" i="77"/>
  <c r="O55" i="77"/>
  <c r="AJ55" i="77"/>
  <c r="M52" i="77"/>
  <c r="K52" i="77"/>
  <c r="W18" i="77"/>
  <c r="J18" i="77"/>
  <c r="AK18" i="77"/>
  <c r="AE52" i="77"/>
  <c r="AE58" i="77"/>
  <c r="AG20" i="77"/>
  <c r="J59" i="77"/>
  <c r="AB58" i="77"/>
  <c r="AL49" i="77"/>
  <c r="AC55" i="77"/>
  <c r="AD20" i="77"/>
  <c r="AJ20" i="77"/>
  <c r="S20" i="77"/>
  <c r="AG59" i="77"/>
  <c r="V20" i="77"/>
  <c r="AD55" i="77"/>
  <c r="V49" i="77"/>
  <c r="M20" i="77"/>
  <c r="AK59" i="77"/>
  <c r="AL58" i="77"/>
  <c r="AC49" i="77"/>
  <c r="J49" i="77"/>
  <c r="Z49" i="77"/>
  <c r="AE49" i="77"/>
  <c r="R49" i="77"/>
  <c r="R25" i="77"/>
  <c r="AA29" i="77"/>
  <c r="S29" i="77"/>
  <c r="Z59" i="77"/>
  <c r="O29" i="77"/>
  <c r="AI29" i="77"/>
  <c r="P49" i="77"/>
  <c r="L29" i="77"/>
  <c r="Y29" i="77"/>
  <c r="AH29" i="77"/>
  <c r="Y23" i="77"/>
  <c r="U20" i="77"/>
  <c r="R29" i="77"/>
  <c r="J20" i="77"/>
  <c r="AJ23" i="77"/>
  <c r="AB29" i="77"/>
  <c r="AC29" i="77"/>
  <c r="AL23" i="77"/>
  <c r="I23" i="77"/>
  <c r="T23" i="77"/>
  <c r="AH18" i="77"/>
  <c r="AC23" i="77"/>
  <c r="N23" i="77"/>
  <c r="Y52" i="77"/>
  <c r="I25" i="77"/>
  <c r="AI55" i="77"/>
  <c r="AK55" i="77"/>
  <c r="AE55" i="77"/>
  <c r="L55" i="77"/>
  <c r="AI18" i="77"/>
  <c r="L52" i="77"/>
  <c r="AG18" i="77"/>
  <c r="AF18" i="77"/>
  <c r="W20" i="77"/>
  <c r="AI20" i="77"/>
  <c r="H20" i="77"/>
  <c r="K55" i="77"/>
  <c r="U49" i="77"/>
  <c r="AF55" i="77"/>
  <c r="R20" i="77"/>
  <c r="S59" i="77"/>
  <c r="AH58" i="77"/>
  <c r="I20" i="77"/>
  <c r="P59" i="77"/>
  <c r="Q58" i="77"/>
  <c r="AA49" i="77"/>
  <c r="U55" i="77"/>
  <c r="AH20" i="77"/>
  <c r="AE20" i="77"/>
  <c r="AG49" i="77"/>
  <c r="S49" i="77"/>
  <c r="L49" i="77"/>
  <c r="T49" i="77"/>
  <c r="H52" i="77"/>
  <c r="J55" i="77"/>
  <c r="AD29" i="77"/>
  <c r="P29" i="77"/>
  <c r="AK20" i="77"/>
  <c r="AF49" i="77"/>
  <c r="T55" i="77"/>
  <c r="J29" i="77"/>
  <c r="V29" i="77"/>
  <c r="Q29" i="77"/>
  <c r="Y20" i="77"/>
  <c r="AK29" i="77"/>
  <c r="U29" i="77"/>
  <c r="V23" i="77"/>
  <c r="AG23" i="77"/>
  <c r="L23" i="77"/>
  <c r="I53" i="77"/>
  <c r="R53" i="77"/>
  <c r="AD59" i="77"/>
  <c r="J53" i="77"/>
  <c r="AE23" i="77"/>
  <c r="S23" i="77"/>
  <c r="J23" i="77"/>
  <c r="AH55" i="77"/>
  <c r="Y53" i="77"/>
  <c r="Q23" i="77"/>
  <c r="AI23" i="77"/>
  <c r="G50" i="77"/>
  <c r="L24" i="77"/>
  <c r="AG51" i="77"/>
  <c r="AH24" i="77"/>
  <c r="H51" i="77"/>
  <c r="AC26" i="77"/>
  <c r="AB26" i="77"/>
  <c r="K51" i="77"/>
  <c r="AH51" i="77"/>
  <c r="AC57" i="77"/>
  <c r="Z51" i="77"/>
  <c r="T51" i="77"/>
  <c r="J16" i="77"/>
  <c r="Y51" i="77"/>
  <c r="T24" i="77"/>
  <c r="I28" i="77"/>
  <c r="S24" i="77"/>
  <c r="U26" i="77"/>
  <c r="AC51" i="77"/>
  <c r="M51" i="77"/>
  <c r="V51" i="77"/>
  <c r="L51" i="77"/>
  <c r="AL51" i="77"/>
  <c r="AI51" i="77"/>
  <c r="U51" i="77"/>
  <c r="AI24" i="77"/>
  <c r="K24" i="77"/>
  <c r="AE51" i="77"/>
  <c r="O24" i="77"/>
  <c r="S16" i="77"/>
  <c r="V24" i="77"/>
  <c r="AD16" i="77"/>
  <c r="AF24" i="77"/>
  <c r="R24" i="77"/>
  <c r="AE24" i="77"/>
  <c r="J26" i="77"/>
  <c r="AA26" i="77"/>
  <c r="AD51" i="77"/>
  <c r="I51" i="77"/>
  <c r="X51" i="77"/>
  <c r="N51" i="77"/>
  <c r="AA51" i="77"/>
  <c r="AB51" i="77"/>
  <c r="AD24" i="77"/>
  <c r="J24" i="77"/>
  <c r="Q51" i="77"/>
  <c r="I16" i="77"/>
  <c r="X24" i="77"/>
  <c r="AK24" i="77"/>
  <c r="R26" i="77"/>
  <c r="AL24" i="77"/>
  <c r="Y26" i="77"/>
  <c r="AF26" i="77"/>
  <c r="X26" i="77"/>
  <c r="W51" i="77"/>
  <c r="O51" i="77"/>
  <c r="S51" i="77"/>
  <c r="J51" i="77"/>
  <c r="AK51" i="77"/>
  <c r="P51" i="77"/>
  <c r="K16" i="77"/>
  <c r="AE26" i="77"/>
  <c r="U24" i="77"/>
  <c r="Y16" i="77"/>
  <c r="AI16" i="77"/>
  <c r="AF51" i="77"/>
  <c r="X16" i="77"/>
  <c r="H16" i="77"/>
  <c r="AG24" i="77"/>
  <c r="S25" i="77"/>
  <c r="AD27" i="77"/>
  <c r="AA25" i="77"/>
  <c r="J27" i="77"/>
  <c r="P27" i="77"/>
  <c r="P25" i="77"/>
  <c r="L19" i="77"/>
  <c r="AE27" i="77"/>
  <c r="AL27" i="77"/>
  <c r="AL19" i="77"/>
  <c r="AB53" i="77"/>
  <c r="V53" i="77"/>
  <c r="AL53" i="77"/>
  <c r="AI53" i="77"/>
  <c r="AD53" i="77"/>
  <c r="AI25" i="77"/>
  <c r="W53" i="77"/>
  <c r="V52" i="77"/>
  <c r="S52" i="77"/>
  <c r="Y25" i="77"/>
  <c r="AF25" i="77"/>
  <c r="AH25" i="77"/>
  <c r="O25" i="77"/>
  <c r="H18" i="77"/>
  <c r="AH52" i="77"/>
  <c r="AL52" i="77"/>
  <c r="AD18" i="77"/>
  <c r="I52" i="77"/>
  <c r="AB52" i="77"/>
  <c r="P26" i="77"/>
  <c r="Q18" i="77"/>
  <c r="AC18" i="77"/>
  <c r="AA18" i="77"/>
  <c r="AB18" i="77"/>
  <c r="L18" i="77"/>
  <c r="V18" i="77"/>
  <c r="T52" i="77"/>
  <c r="H26" i="77"/>
  <c r="K26" i="77"/>
  <c r="W19" i="77"/>
  <c r="AA59" i="77"/>
  <c r="Y59" i="77"/>
  <c r="AG27" i="77"/>
  <c r="S58" i="77"/>
  <c r="AK25" i="77"/>
  <c r="H58" i="77"/>
  <c r="L59" i="77"/>
  <c r="X27" i="77"/>
  <c r="AH59" i="77"/>
  <c r="AA27" i="77"/>
  <c r="O58" i="77"/>
  <c r="K59" i="77"/>
  <c r="M25" i="77"/>
  <c r="AI59" i="77"/>
  <c r="AC58" i="77"/>
  <c r="AE59" i="77"/>
  <c r="AC59" i="77"/>
  <c r="AJ27" i="77"/>
  <c r="AD58" i="77"/>
  <c r="W58" i="77"/>
  <c r="AL16" i="77"/>
  <c r="AG53" i="77"/>
  <c r="AJ59" i="77"/>
  <c r="AJ53" i="77"/>
  <c r="AH53" i="77"/>
  <c r="H53" i="77"/>
  <c r="R58" i="77"/>
  <c r="K53" i="77"/>
  <c r="Z53" i="77"/>
  <c r="Q53" i="77"/>
  <c r="X18" i="77"/>
  <c r="X58" i="77"/>
  <c r="O16" i="77"/>
  <c r="N16" i="77"/>
  <c r="E48" i="77"/>
  <c r="Q25" i="77"/>
  <c r="L25" i="77"/>
  <c r="AH19" i="77"/>
  <c r="X53" i="77"/>
  <c r="AI19" i="77"/>
  <c r="AL25" i="77"/>
  <c r="W52" i="77"/>
  <c r="U25" i="77"/>
  <c r="AB25" i="77"/>
  <c r="Z25" i="77"/>
  <c r="K25" i="77"/>
  <c r="P18" i="77"/>
  <c r="Q52" i="77"/>
  <c r="AD52" i="77"/>
  <c r="AE18" i="77"/>
  <c r="P52" i="77"/>
  <c r="U52" i="77"/>
  <c r="AL18" i="77"/>
  <c r="S18" i="77"/>
  <c r="N18" i="77"/>
  <c r="R18" i="77"/>
  <c r="Y18" i="77"/>
  <c r="Z52" i="77"/>
  <c r="L26" i="77"/>
  <c r="S26" i="77"/>
  <c r="T59" i="77"/>
  <c r="AK19" i="77"/>
  <c r="M58" i="77"/>
  <c r="AI27" i="77"/>
  <c r="W25" i="77"/>
  <c r="Q59" i="77"/>
  <c r="V25" i="77"/>
  <c r="I59" i="77"/>
  <c r="R59" i="77"/>
  <c r="R27" i="77"/>
  <c r="AB59" i="77"/>
  <c r="K19" i="77"/>
  <c r="AI58" i="77"/>
  <c r="AA58" i="77"/>
  <c r="AD25" i="77"/>
  <c r="N59" i="77"/>
  <c r="X19" i="77"/>
  <c r="Y58" i="77"/>
  <c r="X52" i="77"/>
  <c r="AF58" i="77"/>
  <c r="X25" i="77"/>
  <c r="AC16" i="77"/>
  <c r="J52" i="77"/>
  <c r="N25" i="77"/>
  <c r="AF53" i="77"/>
  <c r="I58" i="77"/>
  <c r="AK53" i="77"/>
  <c r="M53" i="77"/>
  <c r="AJ19" i="77"/>
  <c r="T53" i="77"/>
  <c r="L53" i="77"/>
  <c r="AE53" i="77"/>
  <c r="N53" i="77"/>
  <c r="AJ16" i="77"/>
  <c r="V16" i="77"/>
  <c r="E56" i="77"/>
  <c r="AC24" i="77"/>
  <c r="H24" i="77"/>
  <c r="W26" i="77"/>
  <c r="Y24" i="77"/>
  <c r="AG26" i="77"/>
  <c r="N26" i="77"/>
  <c r="AD26" i="77"/>
  <c r="O26" i="77"/>
  <c r="M26" i="77"/>
  <c r="H19" i="77"/>
  <c r="M19" i="77"/>
  <c r="U19" i="77"/>
  <c r="AC27" i="77"/>
  <c r="K27" i="77"/>
  <c r="R28" i="77"/>
  <c r="P28" i="77"/>
  <c r="O19" i="77"/>
  <c r="T27" i="77"/>
  <c r="Y27" i="77"/>
  <c r="Z19" i="77"/>
  <c r="Z32" i="77" s="1"/>
  <c r="S27" i="77"/>
  <c r="Q27" i="77"/>
  <c r="AF27" i="77"/>
  <c r="P24" i="77"/>
  <c r="X28" i="77"/>
  <c r="AI28" i="77"/>
  <c r="S28" i="77"/>
  <c r="AB19" i="77"/>
  <c r="W28" i="77"/>
  <c r="T26" i="77"/>
  <c r="AB28" i="77"/>
  <c r="Y19" i="77"/>
  <c r="L27" i="77"/>
  <c r="N19" i="77"/>
  <c r="AB24" i="77"/>
  <c r="H28" i="77"/>
  <c r="M24" i="77"/>
  <c r="I24" i="77"/>
  <c r="E22" i="77"/>
  <c r="E21" i="77" s="1"/>
  <c r="E17" i="77"/>
  <c r="AA24" i="77"/>
  <c r="Q26" i="77"/>
  <c r="AJ24" i="77"/>
  <c r="AH26" i="77"/>
  <c r="AJ26" i="77"/>
  <c r="Z26" i="77"/>
  <c r="AL26" i="77"/>
  <c r="I26" i="77"/>
  <c r="AK26" i="77"/>
  <c r="V26" i="77"/>
  <c r="V19" i="77"/>
  <c r="AB27" i="77"/>
  <c r="P19" i="77"/>
  <c r="H27" i="77"/>
  <c r="V27" i="77"/>
  <c r="AF19" i="77"/>
  <c r="AG19" i="77"/>
  <c r="AE28" i="77"/>
  <c r="AC19" i="77"/>
  <c r="W27" i="77"/>
  <c r="AE19" i="77"/>
  <c r="R19" i="77"/>
  <c r="U27" i="77"/>
  <c r="N27" i="77"/>
  <c r="Z27" i="77"/>
  <c r="AF28" i="77"/>
  <c r="Q19" i="77"/>
  <c r="Q24" i="77"/>
  <c r="W24" i="77"/>
  <c r="J28" i="77"/>
  <c r="AK28" i="77"/>
  <c r="AD28" i="77"/>
  <c r="V28" i="77"/>
  <c r="T28" i="77"/>
  <c r="Q28" i="77"/>
  <c r="S19" i="77"/>
  <c r="J19" i="77"/>
  <c r="I19" i="77"/>
  <c r="N28" i="77"/>
  <c r="N24" i="77"/>
  <c r="M16" i="77"/>
  <c r="Z16" i="77"/>
  <c r="R16" i="77"/>
  <c r="AB16" i="77"/>
  <c r="AF16" i="77"/>
  <c r="AA16" i="77"/>
  <c r="Q16" i="77"/>
  <c r="W16" i="77"/>
  <c r="P16" i="77"/>
  <c r="AK16" i="77"/>
  <c r="L16" i="77"/>
  <c r="U16" i="77"/>
  <c r="AH16" i="77"/>
  <c r="AG16" i="77"/>
  <c r="T16" i="77"/>
  <c r="AB47" i="65"/>
  <c r="AE47" i="65"/>
  <c r="D69" i="64"/>
  <c r="D69" i="76"/>
  <c r="D70" i="76"/>
  <c r="E71" i="76"/>
  <c r="D71" i="76" s="1"/>
  <c r="E72" i="76"/>
  <c r="D72" i="76" s="1"/>
  <c r="AX9" i="31"/>
  <c r="AL11" i="31"/>
  <c r="AF9" i="31"/>
  <c r="Q47" i="65"/>
  <c r="N47" i="65"/>
  <c r="AR12" i="31"/>
  <c r="W47" i="65"/>
  <c r="AL47" i="65"/>
  <c r="AA47" i="65"/>
  <c r="S47" i="65"/>
  <c r="AK47" i="65"/>
  <c r="AG47" i="65"/>
  <c r="T47" i="65"/>
  <c r="AD47" i="65"/>
  <c r="L47" i="65"/>
  <c r="K47" i="65"/>
  <c r="AI47" i="65"/>
  <c r="R47" i="65"/>
  <c r="P47" i="65"/>
  <c r="Z47" i="65"/>
  <c r="J47" i="65"/>
  <c r="H47" i="65"/>
  <c r="M47" i="65"/>
  <c r="U47" i="65"/>
  <c r="G56" i="65"/>
  <c r="AC47" i="65"/>
  <c r="AJ47" i="65"/>
  <c r="X47" i="65"/>
  <c r="V47" i="65"/>
  <c r="AF47" i="65"/>
  <c r="Y47" i="65"/>
  <c r="AH47" i="65"/>
  <c r="O47" i="65"/>
  <c r="F56" i="65"/>
  <c r="G48" i="65"/>
  <c r="F48" i="65"/>
  <c r="I47" i="65"/>
  <c r="D76" i="65"/>
  <c r="G17" i="65"/>
  <c r="F32" i="65"/>
  <c r="F17" i="65"/>
  <c r="G32" i="65"/>
  <c r="D75" i="65"/>
  <c r="G22" i="65"/>
  <c r="G21" i="65" s="1"/>
  <c r="F22" i="65"/>
  <c r="F21" i="65" s="1"/>
  <c r="J88" i="41"/>
  <c r="J47" i="70"/>
  <c r="J75" i="70" s="1"/>
  <c r="L24" i="71"/>
  <c r="M23" i="71" s="1"/>
  <c r="N22" i="71"/>
  <c r="AE22" i="71"/>
  <c r="AF22" i="71" s="1"/>
  <c r="AD24" i="71"/>
  <c r="Z22" i="71"/>
  <c r="X24" i="71"/>
  <c r="Y23" i="71" s="1"/>
  <c r="T23" i="71"/>
  <c r="T22" i="71"/>
  <c r="R25" i="71"/>
  <c r="S24" i="71" s="1"/>
  <c r="J47" i="48"/>
  <c r="J75" i="48" s="1"/>
  <c r="J88" i="42"/>
  <c r="J47" i="50"/>
  <c r="J75" i="50" s="1"/>
  <c r="J47" i="67"/>
  <c r="J75" i="67" s="1"/>
  <c r="J47" i="49"/>
  <c r="J75" i="49" s="1"/>
  <c r="J88" i="44"/>
  <c r="J47" i="40"/>
  <c r="J75" i="40" s="1"/>
  <c r="J88" i="37"/>
  <c r="J47" i="57"/>
  <c r="J75" i="57" s="1"/>
  <c r="J88" i="51"/>
  <c r="J47" i="42"/>
  <c r="J75" i="42" s="1"/>
  <c r="J88" i="38"/>
  <c r="J88" i="53"/>
  <c r="J88" i="57"/>
  <c r="J88" i="68"/>
  <c r="J88" i="54"/>
  <c r="J88" i="50"/>
  <c r="K97" i="56"/>
  <c r="J88" i="45"/>
  <c r="J88" i="48"/>
  <c r="J88" i="36"/>
  <c r="J47" i="41"/>
  <c r="J75" i="41" s="1"/>
  <c r="J47" i="52"/>
  <c r="J75" i="52" s="1"/>
  <c r="J88" i="43"/>
  <c r="J47" i="69"/>
  <c r="J75" i="69" s="1"/>
  <c r="J47" i="47"/>
  <c r="J75" i="47" s="1"/>
  <c r="K48" i="48"/>
  <c r="K97" i="70"/>
  <c r="K48" i="42"/>
  <c r="K48" i="34"/>
  <c r="K89" i="44"/>
  <c r="J88" i="46"/>
  <c r="J47" i="68"/>
  <c r="J75" i="68" s="1"/>
  <c r="J47" i="46"/>
  <c r="J75" i="46" s="1"/>
  <c r="K89" i="57"/>
  <c r="J88" i="47"/>
  <c r="K56" i="47"/>
  <c r="K97" i="55"/>
  <c r="K89" i="43"/>
  <c r="K48" i="56"/>
  <c r="K48" i="69"/>
  <c r="K97" i="36"/>
  <c r="K48" i="51"/>
  <c r="K48" i="46"/>
  <c r="K48" i="47"/>
  <c r="K47" i="47" s="1"/>
  <c r="K75" i="47" s="1"/>
  <c r="J88" i="39"/>
  <c r="J88" i="49"/>
  <c r="K56" i="43"/>
  <c r="K89" i="49"/>
  <c r="K56" i="46"/>
  <c r="K97" i="44"/>
  <c r="K56" i="48"/>
  <c r="K97" i="53"/>
  <c r="J47" i="37"/>
  <c r="J75" i="37" s="1"/>
  <c r="J47" i="39"/>
  <c r="J75" i="39" s="1"/>
  <c r="J47" i="51"/>
  <c r="J75" i="51" s="1"/>
  <c r="K56" i="57"/>
  <c r="J88" i="67"/>
  <c r="J47" i="43"/>
  <c r="J75" i="43" s="1"/>
  <c r="K56" i="50"/>
  <c r="J47" i="38"/>
  <c r="J75" i="38" s="1"/>
  <c r="J88" i="34"/>
  <c r="L98" i="50"/>
  <c r="L90" i="39"/>
  <c r="L93" i="49"/>
  <c r="L95" i="37"/>
  <c r="L90" i="55"/>
  <c r="L96" i="47"/>
  <c r="L96" i="50"/>
  <c r="L90" i="57"/>
  <c r="L92" i="51"/>
  <c r="L91" i="52"/>
  <c r="L95" i="36"/>
  <c r="L100" i="47"/>
  <c r="L94" i="39"/>
  <c r="L91" i="48"/>
  <c r="L99" i="49"/>
  <c r="L91" i="40"/>
  <c r="L91" i="34"/>
  <c r="L98" i="51"/>
  <c r="L92" i="56"/>
  <c r="L92" i="40"/>
  <c r="L94" i="50"/>
  <c r="L96" i="51"/>
  <c r="L100" i="46"/>
  <c r="L92" i="43"/>
  <c r="L94" i="41"/>
  <c r="L94" i="52"/>
  <c r="L96" i="42"/>
  <c r="L92" i="55"/>
  <c r="L99" i="37"/>
  <c r="L93" i="44"/>
  <c r="L99" i="53"/>
  <c r="L96" i="39"/>
  <c r="L96" i="43"/>
  <c r="L98" i="67"/>
  <c r="L100" i="44"/>
  <c r="L94" i="47"/>
  <c r="K56" i="41"/>
  <c r="J88" i="52"/>
  <c r="K89" i="68"/>
  <c r="K48" i="49"/>
  <c r="K97" i="46"/>
  <c r="K97" i="34"/>
  <c r="L98" i="54"/>
  <c r="L99" i="41"/>
  <c r="L96" i="69"/>
  <c r="L95" i="51"/>
  <c r="L99" i="69"/>
  <c r="L95" i="45"/>
  <c r="L93" i="42"/>
  <c r="L90" i="44"/>
  <c r="L99" i="43"/>
  <c r="L90" i="56"/>
  <c r="L90" i="52"/>
  <c r="L100" i="41"/>
  <c r="L92" i="41"/>
  <c r="L99" i="52"/>
  <c r="L98" i="57"/>
  <c r="L100" i="55"/>
  <c r="L100" i="43"/>
  <c r="L100" i="50"/>
  <c r="L95" i="47"/>
  <c r="L94" i="44"/>
  <c r="L94" i="67"/>
  <c r="L100" i="34"/>
  <c r="L90" i="50"/>
  <c r="L94" i="34"/>
  <c r="L95" i="50"/>
  <c r="L93" i="68"/>
  <c r="L93" i="58"/>
  <c r="L94" i="56"/>
  <c r="L93" i="41"/>
  <c r="L91" i="57"/>
  <c r="L95" i="55"/>
  <c r="L100" i="42"/>
  <c r="L100" i="39"/>
  <c r="L99" i="36"/>
  <c r="L98" i="70"/>
  <c r="K89" i="41"/>
  <c r="K89" i="40"/>
  <c r="K48" i="58"/>
  <c r="K48" i="55"/>
  <c r="J47" i="55"/>
  <c r="J75" i="55" s="1"/>
  <c r="J47" i="36"/>
  <c r="J75" i="36" s="1"/>
  <c r="K48" i="39"/>
  <c r="J88" i="56"/>
  <c r="L100" i="52"/>
  <c r="L92" i="48"/>
  <c r="L92" i="70"/>
  <c r="L95" i="49"/>
  <c r="L94" i="68"/>
  <c r="L90" i="51"/>
  <c r="L95" i="38"/>
  <c r="L94" i="46"/>
  <c r="L99" i="68"/>
  <c r="L96" i="44"/>
  <c r="L100" i="53"/>
  <c r="L95" i="40"/>
  <c r="L98" i="43"/>
  <c r="L56" i="43"/>
  <c r="L92" i="54"/>
  <c r="L90" i="69"/>
  <c r="L96" i="49"/>
  <c r="L90" i="36"/>
  <c r="L96" i="68"/>
  <c r="L93" i="55"/>
  <c r="L94" i="45"/>
  <c r="L90" i="47"/>
  <c r="L91" i="51"/>
  <c r="L96" i="58"/>
  <c r="L96" i="38"/>
  <c r="L95" i="39"/>
  <c r="L94" i="43"/>
  <c r="L94" i="58"/>
  <c r="L98" i="38"/>
  <c r="L91" i="58"/>
  <c r="L93" i="40"/>
  <c r="L94" i="51"/>
  <c r="L98" i="39"/>
  <c r="L92" i="39"/>
  <c r="L91" i="41"/>
  <c r="L90" i="40"/>
  <c r="L96" i="56"/>
  <c r="L100" i="36"/>
  <c r="L92" i="57"/>
  <c r="L90" i="46"/>
  <c r="L94" i="38"/>
  <c r="L95" i="69"/>
  <c r="L100" i="57"/>
  <c r="L95" i="58"/>
  <c r="L90" i="54"/>
  <c r="L93" i="70"/>
  <c r="L92" i="46"/>
  <c r="L95" i="48"/>
  <c r="L98" i="37"/>
  <c r="L99" i="40"/>
  <c r="L91" i="50"/>
  <c r="L93" i="39"/>
  <c r="L90" i="34"/>
  <c r="L92" i="50"/>
  <c r="L96" i="67"/>
  <c r="L94" i="36"/>
  <c r="L98" i="55"/>
  <c r="L93" i="48"/>
  <c r="L90" i="53"/>
  <c r="L95" i="46"/>
  <c r="L98" i="34"/>
  <c r="L99" i="58"/>
  <c r="L90" i="67"/>
  <c r="L93" i="53"/>
  <c r="L91" i="68"/>
  <c r="L98" i="58"/>
  <c r="L92" i="67"/>
  <c r="L92" i="68"/>
  <c r="L92" i="42"/>
  <c r="L100" i="37"/>
  <c r="L96" i="46"/>
  <c r="L99" i="44"/>
  <c r="L95" i="41"/>
  <c r="K97" i="48"/>
  <c r="K48" i="36"/>
  <c r="K56" i="53"/>
  <c r="K48" i="41"/>
  <c r="K89" i="50"/>
  <c r="K48" i="52"/>
  <c r="J47" i="44"/>
  <c r="J75" i="44" s="1"/>
  <c r="K48" i="40"/>
  <c r="K97" i="57"/>
  <c r="K89" i="58"/>
  <c r="K97" i="68"/>
  <c r="J88" i="69"/>
  <c r="J88" i="40"/>
  <c r="K97" i="50"/>
  <c r="K48" i="54"/>
  <c r="K97" i="51"/>
  <c r="L90" i="58"/>
  <c r="L95" i="57"/>
  <c r="L94" i="57"/>
  <c r="L90" i="37"/>
  <c r="L98" i="52"/>
  <c r="L100" i="68"/>
  <c r="L99" i="57"/>
  <c r="L93" i="57"/>
  <c r="L100" i="56"/>
  <c r="L90" i="38"/>
  <c r="L94" i="55"/>
  <c r="L95" i="43"/>
  <c r="L91" i="70"/>
  <c r="L92" i="44"/>
  <c r="L95" i="44"/>
  <c r="L93" i="54"/>
  <c r="L98" i="45"/>
  <c r="L91" i="36"/>
  <c r="L99" i="38"/>
  <c r="L96" i="55"/>
  <c r="L93" i="45"/>
  <c r="L92" i="47"/>
  <c r="L96" i="41"/>
  <c r="L94" i="49"/>
  <c r="L100" i="70"/>
  <c r="L94" i="40"/>
  <c r="L98" i="48"/>
  <c r="L93" i="50"/>
  <c r="L91" i="55"/>
  <c r="L96" i="37"/>
  <c r="L94" i="70"/>
  <c r="L96" i="57"/>
  <c r="L91" i="43"/>
  <c r="L91" i="56"/>
  <c r="L99" i="56"/>
  <c r="J47" i="45"/>
  <c r="J75" i="45" s="1"/>
  <c r="K97" i="58"/>
  <c r="K89" i="45"/>
  <c r="K56" i="56"/>
  <c r="K89" i="55"/>
  <c r="K89" i="38"/>
  <c r="K97" i="43"/>
  <c r="K56" i="44"/>
  <c r="L91" i="42"/>
  <c r="L96" i="36"/>
  <c r="L91" i="67"/>
  <c r="L95" i="70"/>
  <c r="L99" i="45"/>
  <c r="L94" i="54"/>
  <c r="L92" i="52"/>
  <c r="L91" i="44"/>
  <c r="M6" i="54"/>
  <c r="M6" i="46"/>
  <c r="T313" i="60"/>
  <c r="T13" i="60"/>
  <c r="T134" i="60"/>
  <c r="T212" i="60"/>
  <c r="M6" i="38"/>
  <c r="T29" i="60"/>
  <c r="T162" i="60"/>
  <c r="T118" i="60"/>
  <c r="T191" i="60"/>
  <c r="T213" i="60"/>
  <c r="T43" i="60"/>
  <c r="T105" i="60"/>
  <c r="T74" i="60"/>
  <c r="T9" i="60"/>
  <c r="T33" i="60"/>
  <c r="T214" i="60"/>
  <c r="T80" i="60"/>
  <c r="T240" i="60"/>
  <c r="M6" i="67"/>
  <c r="T86" i="60"/>
  <c r="T194" i="60"/>
  <c r="T277" i="60"/>
  <c r="T341" i="60"/>
  <c r="T192" i="60"/>
  <c r="T312" i="60"/>
  <c r="T68" i="60"/>
  <c r="T178" i="60"/>
  <c r="T230" i="60"/>
  <c r="T183" i="60"/>
  <c r="T321" i="60"/>
  <c r="T311" i="60"/>
  <c r="T220" i="60"/>
  <c r="M6" i="41"/>
  <c r="T170" i="60"/>
  <c r="T339" i="60"/>
  <c r="T36" i="60"/>
  <c r="T337" i="60"/>
  <c r="T252" i="60"/>
  <c r="T91" i="60"/>
  <c r="T123" i="60"/>
  <c r="T268" i="60"/>
  <c r="T287" i="60"/>
  <c r="T133" i="60"/>
  <c r="T289" i="60"/>
  <c r="T40" i="60"/>
  <c r="T244" i="60"/>
  <c r="T67" i="60"/>
  <c r="T232" i="60"/>
  <c r="T316" i="60"/>
  <c r="T64" i="60"/>
  <c r="T228" i="60"/>
  <c r="T150" i="60"/>
  <c r="T175" i="60"/>
  <c r="T272" i="60"/>
  <c r="T182" i="60"/>
  <c r="T204" i="60"/>
  <c r="T237" i="60"/>
  <c r="T224" i="60"/>
  <c r="T202" i="60"/>
  <c r="T12" i="60"/>
  <c r="T195" i="60"/>
  <c r="T28" i="60"/>
  <c r="T276" i="60"/>
  <c r="T211" i="60"/>
  <c r="T17" i="60"/>
  <c r="T48" i="60"/>
  <c r="T295" i="60"/>
  <c r="T166" i="60"/>
  <c r="M6" i="42"/>
  <c r="T303" i="60"/>
  <c r="T222" i="60"/>
  <c r="U2" i="60"/>
  <c r="T322" i="60"/>
  <c r="T73" i="60"/>
  <c r="T284" i="60"/>
  <c r="T324" i="60"/>
  <c r="M6" i="36"/>
  <c r="M6" i="43"/>
  <c r="T146" i="60"/>
  <c r="T103" i="60"/>
  <c r="T102" i="60"/>
  <c r="T140" i="60"/>
  <c r="T161" i="60"/>
  <c r="T256" i="60"/>
  <c r="T207" i="60"/>
  <c r="T263" i="60"/>
  <c r="T246" i="60"/>
  <c r="T32" i="60"/>
  <c r="T82" i="60"/>
  <c r="T171" i="60"/>
  <c r="T58" i="60"/>
  <c r="T206" i="60"/>
  <c r="T269" i="60"/>
  <c r="T93" i="60"/>
  <c r="T261" i="60"/>
  <c r="M6" i="47"/>
  <c r="T231" i="60"/>
  <c r="T52" i="60"/>
  <c r="T279" i="60"/>
  <c r="T34" i="60"/>
  <c r="T334" i="60"/>
  <c r="T190" i="60"/>
  <c r="T186" i="60"/>
  <c r="T189" i="60"/>
  <c r="T329" i="60"/>
  <c r="T299" i="60"/>
  <c r="T56" i="60"/>
  <c r="T49" i="60"/>
  <c r="T153" i="60"/>
  <c r="T179" i="60"/>
  <c r="M6" i="56"/>
  <c r="T95" i="60"/>
  <c r="T10" i="60"/>
  <c r="T121" i="60"/>
  <c r="T14" i="60"/>
  <c r="T274" i="60"/>
  <c r="T110" i="60"/>
  <c r="T283" i="60"/>
  <c r="T98" i="60"/>
  <c r="T138" i="60"/>
  <c r="T53" i="60"/>
  <c r="T66" i="60"/>
  <c r="T157" i="60"/>
  <c r="T101" i="60"/>
  <c r="M6" i="55"/>
  <c r="T304" i="60"/>
  <c r="T332" i="60"/>
  <c r="T54" i="60"/>
  <c r="T174" i="60"/>
  <c r="T24" i="60"/>
  <c r="T184" i="60"/>
  <c r="M6" i="68"/>
  <c r="T286" i="60"/>
  <c r="T180" i="60"/>
  <c r="T90" i="60"/>
  <c r="T78" i="60"/>
  <c r="T65" i="60"/>
  <c r="T297" i="60"/>
  <c r="T248" i="60"/>
  <c r="T109" i="60"/>
  <c r="T97" i="60"/>
  <c r="T128" i="60"/>
  <c r="M6" i="39"/>
  <c r="T69" i="60"/>
  <c r="T300" i="60"/>
  <c r="T333" i="60"/>
  <c r="T265" i="60"/>
  <c r="T126" i="60"/>
  <c r="T234" i="60"/>
  <c r="T145" i="60"/>
  <c r="T137" i="60"/>
  <c r="T62" i="60"/>
  <c r="T235" i="60"/>
  <c r="M6" i="37"/>
  <c r="T163" i="60"/>
  <c r="T159" i="60"/>
  <c r="T77" i="60"/>
  <c r="T60" i="60"/>
  <c r="T115" i="60"/>
  <c r="T325" i="60"/>
  <c r="T26" i="60"/>
  <c r="T38" i="60"/>
  <c r="T340" i="60"/>
  <c r="M6" i="51"/>
  <c r="T291" i="60"/>
  <c r="T129" i="60"/>
  <c r="T70" i="60"/>
  <c r="T122" i="60"/>
  <c r="T317" i="60"/>
  <c r="T267" i="60"/>
  <c r="M6" i="69"/>
  <c r="T336" i="60"/>
  <c r="T4" i="60"/>
  <c r="T208" i="60"/>
  <c r="T111" i="60"/>
  <c r="T296" i="60"/>
  <c r="T135" i="60"/>
  <c r="M6" i="48"/>
  <c r="T107" i="60"/>
  <c r="T198" i="60"/>
  <c r="T188" i="60"/>
  <c r="T307" i="60"/>
  <c r="T331" i="60"/>
  <c r="T5" i="60"/>
  <c r="T21" i="60"/>
  <c r="T16" i="60"/>
  <c r="T119" i="60"/>
  <c r="T165" i="60"/>
  <c r="T92" i="60"/>
  <c r="T236" i="60"/>
  <c r="T127" i="60"/>
  <c r="M6" i="57"/>
  <c r="T223" i="60"/>
  <c r="T239" i="60"/>
  <c r="T203" i="60"/>
  <c r="T41" i="60"/>
  <c r="T319" i="60"/>
  <c r="T57" i="60"/>
  <c r="M6" i="44"/>
  <c r="T61" i="60"/>
  <c r="T308" i="60"/>
  <c r="T79" i="60"/>
  <c r="M6" i="70"/>
  <c r="T50" i="60"/>
  <c r="T288" i="60"/>
  <c r="T285" i="60"/>
  <c r="T139" i="60"/>
  <c r="M6" i="40"/>
  <c r="T335" i="60"/>
  <c r="T76" i="60"/>
  <c r="T216" i="60"/>
  <c r="T158" i="60"/>
  <c r="T200" i="60"/>
  <c r="M6" i="45"/>
  <c r="T218" i="60"/>
  <c r="T242" i="60"/>
  <c r="T292" i="60"/>
  <c r="T310" i="60"/>
  <c r="T154" i="60"/>
  <c r="T260" i="60"/>
  <c r="T298" i="60"/>
  <c r="T323" i="60"/>
  <c r="T7" i="60"/>
  <c r="T125" i="60"/>
  <c r="T227" i="60"/>
  <c r="T187" i="60"/>
  <c r="T301" i="60"/>
  <c r="T8" i="60"/>
  <c r="T243" i="60"/>
  <c r="T25" i="60"/>
  <c r="T151" i="60"/>
  <c r="T251" i="60"/>
  <c r="T219" i="60"/>
  <c r="T114" i="60"/>
  <c r="T309" i="60"/>
  <c r="M6" i="34"/>
  <c r="T259" i="60"/>
  <c r="T176" i="60"/>
  <c r="T262" i="60"/>
  <c r="T164" i="60"/>
  <c r="T147" i="60"/>
  <c r="T94" i="60"/>
  <c r="T177" i="60"/>
  <c r="T99" i="60"/>
  <c r="T169" i="60"/>
  <c r="T155" i="60"/>
  <c r="M6" i="50"/>
  <c r="T225" i="60"/>
  <c r="T44" i="60"/>
  <c r="T315" i="60"/>
  <c r="T281" i="60"/>
  <c r="T6" i="60"/>
  <c r="T130" i="60"/>
  <c r="T273" i="60"/>
  <c r="T327" i="60"/>
  <c r="T143" i="60"/>
  <c r="T293" i="60"/>
  <c r="T320" i="60"/>
  <c r="T104" i="60"/>
  <c r="T210" i="60"/>
  <c r="T264" i="60"/>
  <c r="M6" i="58"/>
  <c r="T37" i="60"/>
  <c r="T46" i="60"/>
  <c r="T199" i="60"/>
  <c r="T106" i="60"/>
  <c r="T275" i="60"/>
  <c r="T255" i="60"/>
  <c r="T45" i="60"/>
  <c r="T42" i="60"/>
  <c r="T19" i="60"/>
  <c r="T215" i="60"/>
  <c r="T142" i="60"/>
  <c r="T149" i="60"/>
  <c r="T131" i="60"/>
  <c r="T84" i="60"/>
  <c r="T328" i="60"/>
  <c r="T247" i="60"/>
  <c r="T22" i="60"/>
  <c r="T85" i="60"/>
  <c r="T89" i="60"/>
  <c r="T20" i="60"/>
  <c r="T72" i="60"/>
  <c r="T201" i="60"/>
  <c r="T238" i="60"/>
  <c r="T280" i="60"/>
  <c r="T141" i="60"/>
  <c r="T117" i="60"/>
  <c r="T152" i="60"/>
  <c r="T249" i="60"/>
  <c r="T250" i="60"/>
  <c r="T254" i="60"/>
  <c r="M6" i="49"/>
  <c r="T81" i="60"/>
  <c r="T113" i="60"/>
  <c r="T226" i="60"/>
  <c r="T116" i="60"/>
  <c r="T167" i="60"/>
  <c r="T18" i="60"/>
  <c r="T196" i="60"/>
  <c r="T31" i="60"/>
  <c r="M6" i="53"/>
  <c r="T271" i="60"/>
  <c r="T55" i="60"/>
  <c r="T305" i="60"/>
  <c r="M6" i="52"/>
  <c r="T30" i="60"/>
  <c r="L93" i="46"/>
  <c r="L96" i="70"/>
  <c r="L91" i="46"/>
  <c r="L100" i="54"/>
  <c r="L100" i="48"/>
  <c r="L96" i="45"/>
  <c r="L93" i="69"/>
  <c r="L96" i="53"/>
  <c r="L92" i="34"/>
  <c r="L96" i="54"/>
  <c r="L93" i="51"/>
  <c r="L95" i="53"/>
  <c r="L91" i="38"/>
  <c r="L92" i="37"/>
  <c r="L99" i="47"/>
  <c r="L100" i="45"/>
  <c r="L96" i="52"/>
  <c r="L98" i="49"/>
  <c r="L98" i="40"/>
  <c r="L93" i="56"/>
  <c r="L91" i="39"/>
  <c r="L99" i="34"/>
  <c r="L95" i="42"/>
  <c r="L93" i="34"/>
  <c r="L99" i="48"/>
  <c r="L98" i="36"/>
  <c r="L99" i="54"/>
  <c r="K89" i="36"/>
  <c r="K48" i="50"/>
  <c r="K89" i="52"/>
  <c r="J47" i="54"/>
  <c r="J75" i="54" s="1"/>
  <c r="K97" i="67"/>
  <c r="K48" i="38"/>
  <c r="K48" i="68"/>
  <c r="K56" i="42"/>
  <c r="K89" i="37"/>
  <c r="K89" i="53"/>
  <c r="K56" i="54"/>
  <c r="K97" i="49"/>
  <c r="K48" i="67"/>
  <c r="K97" i="45"/>
  <c r="K97" i="52"/>
  <c r="K89" i="70"/>
  <c r="L99" i="46"/>
  <c r="K97" i="69"/>
  <c r="K97" i="47"/>
  <c r="K56" i="55"/>
  <c r="K48" i="43"/>
  <c r="K89" i="56"/>
  <c r="K89" i="54"/>
  <c r="K89" i="69"/>
  <c r="K89" i="51"/>
  <c r="K89" i="46"/>
  <c r="K89" i="47"/>
  <c r="J47" i="58"/>
  <c r="J75" i="58" s="1"/>
  <c r="K97" i="42"/>
  <c r="K89" i="39"/>
  <c r="K48" i="37"/>
  <c r="K48" i="53"/>
  <c r="K97" i="54"/>
  <c r="K56" i="49"/>
  <c r="K89" i="67"/>
  <c r="K56" i="45"/>
  <c r="K56" i="52"/>
  <c r="K48" i="70"/>
  <c r="L99" i="39"/>
  <c r="L99" i="50"/>
  <c r="L95" i="34"/>
  <c r="L92" i="45"/>
  <c r="L93" i="36"/>
  <c r="L99" i="42"/>
  <c r="L92" i="69"/>
  <c r="L92" i="36"/>
  <c r="L92" i="38"/>
  <c r="L98" i="56"/>
  <c r="L94" i="37"/>
  <c r="L96" i="34"/>
  <c r="L100" i="67"/>
  <c r="L93" i="43"/>
  <c r="L100" i="38"/>
  <c r="L90" i="43"/>
  <c r="L91" i="53"/>
  <c r="L90" i="68"/>
  <c r="L90" i="49"/>
  <c r="L93" i="38"/>
  <c r="L91" i="45"/>
  <c r="L98" i="42"/>
  <c r="L90" i="42"/>
  <c r="L98" i="53"/>
  <c r="L99" i="51"/>
  <c r="L94" i="48"/>
  <c r="L94" i="69"/>
  <c r="L100" i="49"/>
  <c r="L94" i="53"/>
  <c r="L100" i="58"/>
  <c r="L93" i="47"/>
  <c r="L99" i="67"/>
  <c r="L90" i="45"/>
  <c r="L95" i="67"/>
  <c r="L90" i="41"/>
  <c r="L91" i="49"/>
  <c r="L96" i="40"/>
  <c r="L99" i="70"/>
  <c r="L94" i="42"/>
  <c r="L100" i="40"/>
  <c r="L100" i="51"/>
  <c r="L98" i="68"/>
  <c r="L98" i="46"/>
  <c r="L92" i="49"/>
  <c r="L99" i="55"/>
  <c r="L93" i="67"/>
  <c r="L95" i="68"/>
  <c r="L90" i="70"/>
  <c r="L98" i="69"/>
  <c r="L96" i="48"/>
  <c r="L95" i="54"/>
  <c r="L91" i="54"/>
  <c r="L98" i="47"/>
  <c r="L95" i="56"/>
  <c r="L90" i="48"/>
  <c r="L93" i="37"/>
  <c r="L100" i="69"/>
  <c r="L98" i="41"/>
  <c r="L98" i="44"/>
  <c r="L93" i="52"/>
  <c r="L92" i="53"/>
  <c r="L91" i="37"/>
  <c r="L95" i="52"/>
  <c r="L91" i="69"/>
  <c r="L91" i="47"/>
  <c r="L92" i="58"/>
  <c r="K89" i="48"/>
  <c r="K97" i="41"/>
  <c r="K97" i="37"/>
  <c r="K89" i="42"/>
  <c r="K97" i="38"/>
  <c r="K89" i="34"/>
  <c r="K97" i="40"/>
  <c r="K48" i="44"/>
  <c r="J88" i="55"/>
  <c r="J47" i="53"/>
  <c r="J75" i="53" s="1"/>
  <c r="J88" i="58"/>
  <c r="K97" i="39"/>
  <c r="J47" i="34"/>
  <c r="J75" i="34" s="1"/>
  <c r="K48" i="45"/>
  <c r="K48" i="57"/>
  <c r="J88" i="70"/>
  <c r="J47" i="56"/>
  <c r="J75" i="56" s="1"/>
  <c r="M83" i="82" l="1"/>
  <c r="L84" i="82"/>
  <c r="L131" i="82"/>
  <c r="N84" i="82"/>
  <c r="N131" i="82"/>
  <c r="V131" i="82"/>
  <c r="V84" i="82"/>
  <c r="J84" i="82"/>
  <c r="J131" i="82"/>
  <c r="O131" i="82"/>
  <c r="O84" i="82"/>
  <c r="AB84" i="82"/>
  <c r="AB131" i="82"/>
  <c r="AG83" i="82"/>
  <c r="AG130" i="82"/>
  <c r="H130" i="82"/>
  <c r="H83" i="82"/>
  <c r="AE130" i="82"/>
  <c r="AE83" i="82"/>
  <c r="AB129" i="82"/>
  <c r="AB82" i="82"/>
  <c r="AE131" i="82"/>
  <c r="AE84" i="82"/>
  <c r="R130" i="82"/>
  <c r="R83" i="82"/>
  <c r="Z129" i="82"/>
  <c r="Z82" i="82"/>
  <c r="J82" i="82"/>
  <c r="J129" i="82"/>
  <c r="U131" i="82"/>
  <c r="U84" i="82"/>
  <c r="AI130" i="82"/>
  <c r="AI83" i="82"/>
  <c r="I129" i="82"/>
  <c r="I82" i="82"/>
  <c r="R129" i="82"/>
  <c r="R82" i="82"/>
  <c r="S130" i="82"/>
  <c r="S83" i="82"/>
  <c r="AC129" i="82"/>
  <c r="AC82" i="82"/>
  <c r="AD129" i="82"/>
  <c r="AD82" i="82"/>
  <c r="AH131" i="82"/>
  <c r="AH84" i="82"/>
  <c r="M131" i="82"/>
  <c r="M84" i="82"/>
  <c r="Q131" i="82"/>
  <c r="Q84" i="82"/>
  <c r="AC131" i="82"/>
  <c r="AC84" i="82"/>
  <c r="Z84" i="82"/>
  <c r="Z131" i="82"/>
  <c r="O130" i="82"/>
  <c r="O83" i="82"/>
  <c r="Q83" i="82"/>
  <c r="Q130" i="82"/>
  <c r="T130" i="82"/>
  <c r="T83" i="82"/>
  <c r="O129" i="82"/>
  <c r="O82" i="82"/>
  <c r="L130" i="82"/>
  <c r="L83" i="82"/>
  <c r="G130" i="82"/>
  <c r="G83" i="82"/>
  <c r="AH130" i="82"/>
  <c r="AH83" i="82"/>
  <c r="W130" i="82"/>
  <c r="W83" i="82"/>
  <c r="Q129" i="82"/>
  <c r="Q82" i="82"/>
  <c r="U130" i="82"/>
  <c r="U83" i="82"/>
  <c r="X129" i="82"/>
  <c r="X82" i="82"/>
  <c r="N130" i="82"/>
  <c r="N83" i="82"/>
  <c r="AJ129" i="82"/>
  <c r="AJ82" i="82"/>
  <c r="AE129" i="82"/>
  <c r="AE82" i="82"/>
  <c r="Y83" i="82"/>
  <c r="Y130" i="82"/>
  <c r="K129" i="82"/>
  <c r="K82" i="82"/>
  <c r="S131" i="82"/>
  <c r="S84" i="82"/>
  <c r="X84" i="82"/>
  <c r="M130" i="82"/>
  <c r="W84" i="82"/>
  <c r="W131" i="82"/>
  <c r="AJ131" i="82"/>
  <c r="AJ84" i="82"/>
  <c r="Y131" i="82"/>
  <c r="Y84" i="82"/>
  <c r="AC83" i="82"/>
  <c r="AC130" i="82"/>
  <c r="S129" i="82"/>
  <c r="S82" i="82"/>
  <c r="T129" i="82"/>
  <c r="T82" i="82"/>
  <c r="AG131" i="82"/>
  <c r="AG84" i="82"/>
  <c r="AA83" i="82"/>
  <c r="AA130" i="82"/>
  <c r="AJ130" i="82"/>
  <c r="AJ83" i="82"/>
  <c r="AF129" i="82"/>
  <c r="AF82" i="82"/>
  <c r="AG129" i="82"/>
  <c r="AG82" i="82"/>
  <c r="Y129" i="82"/>
  <c r="Y82" i="82"/>
  <c r="AI84" i="82"/>
  <c r="AI131" i="82"/>
  <c r="AF130" i="82"/>
  <c r="AF83" i="82"/>
  <c r="P130" i="82"/>
  <c r="P83" i="82"/>
  <c r="I83" i="82"/>
  <c r="I130" i="82"/>
  <c r="F83" i="82"/>
  <c r="F130" i="82"/>
  <c r="X130" i="82"/>
  <c r="X83" i="82"/>
  <c r="V129" i="82"/>
  <c r="V82" i="82"/>
  <c r="I131" i="82"/>
  <c r="I84" i="82"/>
  <c r="X131" i="82"/>
  <c r="P131" i="82"/>
  <c r="P84" i="82"/>
  <c r="T131" i="82"/>
  <c r="T84" i="82"/>
  <c r="AA131" i="82"/>
  <c r="AA84" i="82"/>
  <c r="F131" i="82"/>
  <c r="F84" i="82"/>
  <c r="J130" i="82"/>
  <c r="J83" i="82"/>
  <c r="AI129" i="82"/>
  <c r="AI82" i="82"/>
  <c r="H129" i="82"/>
  <c r="H82" i="82"/>
  <c r="N129" i="82"/>
  <c r="N82" i="82"/>
  <c r="AD84" i="82"/>
  <c r="AD131" i="82"/>
  <c r="AF131" i="82"/>
  <c r="AF84" i="82"/>
  <c r="AA129" i="82"/>
  <c r="AA82" i="82"/>
  <c r="P129" i="82"/>
  <c r="P82" i="82"/>
  <c r="W129" i="82"/>
  <c r="W82" i="82"/>
  <c r="M129" i="82"/>
  <c r="M82" i="82"/>
  <c r="H131" i="82"/>
  <c r="H84" i="82"/>
  <c r="AD130" i="82"/>
  <c r="AD83" i="82"/>
  <c r="K83" i="82"/>
  <c r="K130" i="82"/>
  <c r="L129" i="82"/>
  <c r="L82" i="82"/>
  <c r="AB130" i="82"/>
  <c r="AB83" i="82"/>
  <c r="V83" i="82"/>
  <c r="V130" i="82"/>
  <c r="AH129" i="82"/>
  <c r="AH82" i="82"/>
  <c r="Z130" i="82"/>
  <c r="Z83" i="82"/>
  <c r="G129" i="82"/>
  <c r="G82" i="82"/>
  <c r="F129" i="82"/>
  <c r="F82" i="82"/>
  <c r="K131" i="82"/>
  <c r="K84" i="82"/>
  <c r="R84" i="82"/>
  <c r="R131" i="82"/>
  <c r="G131" i="82"/>
  <c r="G84" i="82"/>
  <c r="AG6" i="77"/>
  <c r="AD31" i="82"/>
  <c r="AD43" i="82" s="1"/>
  <c r="AD76" i="82" s="1"/>
  <c r="AD123" i="82" s="1"/>
  <c r="AD170" i="82" s="1"/>
  <c r="AD180" i="82" s="1"/>
  <c r="V56" i="77"/>
  <c r="Y56" i="77"/>
  <c r="AF32" i="77"/>
  <c r="AA32" i="77"/>
  <c r="AD32" i="77"/>
  <c r="O32" i="77"/>
  <c r="I17" i="77"/>
  <c r="X56" i="77"/>
  <c r="AJ32" i="77"/>
  <c r="U32" i="77"/>
  <c r="W56" i="77"/>
  <c r="J17" i="77"/>
  <c r="M22" i="77"/>
  <c r="M21" i="77" s="1"/>
  <c r="T17" i="77"/>
  <c r="T32" i="77"/>
  <c r="AL56" i="77"/>
  <c r="T56" i="77"/>
  <c r="K32" i="77"/>
  <c r="K56" i="77"/>
  <c r="Z17" i="77"/>
  <c r="M17" i="77"/>
  <c r="AD56" i="77"/>
  <c r="L56" i="77"/>
  <c r="AG56" i="77"/>
  <c r="Q56" i="77"/>
  <c r="AH32" i="77"/>
  <c r="H56" i="77"/>
  <c r="U56" i="77"/>
  <c r="AG17" i="77"/>
  <c r="J56" i="77"/>
  <c r="J32" i="77"/>
  <c r="Z56" i="77"/>
  <c r="F55" i="77"/>
  <c r="AG48" i="77"/>
  <c r="AK56" i="77"/>
  <c r="F54" i="77"/>
  <c r="T48" i="77"/>
  <c r="AA48" i="77"/>
  <c r="O48" i="77"/>
  <c r="T22" i="77"/>
  <c r="T21" i="77" s="1"/>
  <c r="AL32" i="77"/>
  <c r="Y48" i="77"/>
  <c r="AH56" i="77"/>
  <c r="AK32" i="77"/>
  <c r="N56" i="77"/>
  <c r="AI56" i="77"/>
  <c r="W48" i="77"/>
  <c r="AF48" i="77"/>
  <c r="F57" i="77"/>
  <c r="AC22" i="77"/>
  <c r="AC21" i="77" s="1"/>
  <c r="G57" i="77"/>
  <c r="AJ56" i="77"/>
  <c r="O56" i="77"/>
  <c r="G23" i="77"/>
  <c r="P56" i="77"/>
  <c r="AG32" i="77"/>
  <c r="AC48" i="77"/>
  <c r="G54" i="77"/>
  <c r="AL22" i="77"/>
  <c r="AL21" i="77" s="1"/>
  <c r="AF56" i="77"/>
  <c r="AJ48" i="77"/>
  <c r="AE56" i="77"/>
  <c r="S56" i="77"/>
  <c r="W32" i="77"/>
  <c r="Z22" i="77"/>
  <c r="Z21" i="77" s="1"/>
  <c r="AA56" i="77"/>
  <c r="AE32" i="77"/>
  <c r="AH17" i="77"/>
  <c r="H48" i="77"/>
  <c r="AI48" i="77"/>
  <c r="AL17" i="77"/>
  <c r="AL48" i="77"/>
  <c r="Z48" i="77"/>
  <c r="R48" i="77"/>
  <c r="G29" i="77"/>
  <c r="G55" i="77"/>
  <c r="G20" i="77"/>
  <c r="F23" i="77"/>
  <c r="G49" i="77"/>
  <c r="AJ17" i="77"/>
  <c r="K48" i="77"/>
  <c r="F29" i="77"/>
  <c r="D74" i="77" s="1"/>
  <c r="O17" i="77"/>
  <c r="S17" i="77"/>
  <c r="I22" i="77"/>
  <c r="I21" i="77" s="1"/>
  <c r="AH22" i="77"/>
  <c r="AH21" i="77" s="1"/>
  <c r="H22" i="77"/>
  <c r="H21" i="77" s="1"/>
  <c r="Y32" i="77"/>
  <c r="AB32" i="77"/>
  <c r="P22" i="77"/>
  <c r="P21" i="77" s="1"/>
  <c r="I56" i="77"/>
  <c r="R17" i="77"/>
  <c r="Q48" i="77"/>
  <c r="AI17" i="77"/>
  <c r="X22" i="77"/>
  <c r="X21" i="77" s="1"/>
  <c r="I48" i="77"/>
  <c r="H17" i="77"/>
  <c r="AE22" i="77"/>
  <c r="AE21" i="77" s="1"/>
  <c r="N48" i="77"/>
  <c r="AH48" i="77"/>
  <c r="AE17" i="77"/>
  <c r="I32" i="77"/>
  <c r="AA17" i="77"/>
  <c r="AK17" i="77"/>
  <c r="F20" i="77"/>
  <c r="F49" i="77"/>
  <c r="AJ22" i="77"/>
  <c r="AJ21" i="77" s="1"/>
  <c r="R22" i="77"/>
  <c r="R21" i="77" s="1"/>
  <c r="AK48" i="77"/>
  <c r="X48" i="77"/>
  <c r="AB56" i="77"/>
  <c r="P48" i="77"/>
  <c r="V48" i="77"/>
  <c r="K17" i="77"/>
  <c r="AB17" i="77"/>
  <c r="R32" i="77"/>
  <c r="AF17" i="77"/>
  <c r="W17" i="77"/>
  <c r="AI22" i="77"/>
  <c r="AI21" i="77" s="1"/>
  <c r="U48" i="77"/>
  <c r="H32" i="77"/>
  <c r="G26" i="77"/>
  <c r="G28" i="77"/>
  <c r="Q22" i="77"/>
  <c r="Q21" i="77" s="1"/>
  <c r="AK22" i="77"/>
  <c r="AK21" i="77" s="1"/>
  <c r="G27" i="77"/>
  <c r="AC32" i="77"/>
  <c r="V17" i="77"/>
  <c r="AB22" i="77"/>
  <c r="AB21" i="77" s="1"/>
  <c r="S22" i="77"/>
  <c r="S21" i="77" s="1"/>
  <c r="AF22" i="77"/>
  <c r="AF21" i="77" s="1"/>
  <c r="Y22" i="77"/>
  <c r="Y21" i="77" s="1"/>
  <c r="W22" i="77"/>
  <c r="W21" i="77" s="1"/>
  <c r="G53" i="77"/>
  <c r="G52" i="77"/>
  <c r="G58" i="77"/>
  <c r="L22" i="77"/>
  <c r="L21" i="77" s="1"/>
  <c r="N32" i="77"/>
  <c r="P17" i="77"/>
  <c r="E47" i="77"/>
  <c r="X32" i="77"/>
  <c r="R56" i="77"/>
  <c r="AC56" i="77"/>
  <c r="Q32" i="77"/>
  <c r="S48" i="77"/>
  <c r="AB48" i="77"/>
  <c r="J22" i="77"/>
  <c r="J21" i="77" s="1"/>
  <c r="AE48" i="77"/>
  <c r="M48" i="77"/>
  <c r="Y17" i="77"/>
  <c r="S32" i="77"/>
  <c r="U17" i="77"/>
  <c r="AI32" i="77"/>
  <c r="V32" i="77"/>
  <c r="P32" i="77"/>
  <c r="F27" i="77"/>
  <c r="M32" i="77"/>
  <c r="AD17" i="77"/>
  <c r="G51" i="77"/>
  <c r="X17" i="77"/>
  <c r="M56" i="77"/>
  <c r="F51" i="77"/>
  <c r="G16" i="77"/>
  <c r="AD22" i="77"/>
  <c r="AD21" i="77" s="1"/>
  <c r="V22" i="77"/>
  <c r="V21" i="77" s="1"/>
  <c r="U22" i="77"/>
  <c r="U21" i="77" s="1"/>
  <c r="G59" i="77"/>
  <c r="AG22" i="77"/>
  <c r="AG21" i="77" s="1"/>
  <c r="K22" i="77"/>
  <c r="K21" i="77" s="1"/>
  <c r="G18" i="77"/>
  <c r="Q17" i="77"/>
  <c r="O22" i="77"/>
  <c r="O21" i="77" s="1"/>
  <c r="AD48" i="77"/>
  <c r="G19" i="77"/>
  <c r="AA22" i="77"/>
  <c r="AA21" i="77" s="1"/>
  <c r="F50" i="77"/>
  <c r="F26" i="77"/>
  <c r="F25" i="77"/>
  <c r="G25" i="77"/>
  <c r="L32" i="77"/>
  <c r="F58" i="77"/>
  <c r="N17" i="77"/>
  <c r="AC17" i="77"/>
  <c r="G24" i="77"/>
  <c r="L17" i="77"/>
  <c r="F59" i="77"/>
  <c r="J48" i="77"/>
  <c r="N22" i="77"/>
  <c r="N21" i="77" s="1"/>
  <c r="F52" i="77"/>
  <c r="F24" i="77"/>
  <c r="F18" i="77"/>
  <c r="L48" i="77"/>
  <c r="F19" i="77"/>
  <c r="F28" i="77"/>
  <c r="F53" i="77"/>
  <c r="F16" i="77"/>
  <c r="AX10" i="31"/>
  <c r="AL12" i="31"/>
  <c r="AF10" i="31"/>
  <c r="AR13" i="31"/>
  <c r="G47" i="65"/>
  <c r="F47" i="65"/>
  <c r="N23" i="71"/>
  <c r="L25" i="71"/>
  <c r="AE23" i="71"/>
  <c r="AF23" i="71" s="1"/>
  <c r="AD25" i="71"/>
  <c r="Z23" i="71"/>
  <c r="X25" i="71"/>
  <c r="Y24" i="71" s="1"/>
  <c r="T24" i="71"/>
  <c r="R26" i="71"/>
  <c r="S25" i="71" s="1"/>
  <c r="L56" i="56"/>
  <c r="K88" i="57"/>
  <c r="K88" i="36"/>
  <c r="K88" i="48"/>
  <c r="K47" i="67"/>
  <c r="K75" i="67" s="1"/>
  <c r="K88" i="46"/>
  <c r="K47" i="44"/>
  <c r="K75" i="44" s="1"/>
  <c r="L56" i="42"/>
  <c r="K47" i="69"/>
  <c r="K75" i="69" s="1"/>
  <c r="K88" i="53"/>
  <c r="L56" i="52"/>
  <c r="K88" i="51"/>
  <c r="K88" i="55"/>
  <c r="K47" i="43"/>
  <c r="K75" i="43" s="1"/>
  <c r="K47" i="57"/>
  <c r="K75" i="57" s="1"/>
  <c r="K47" i="42"/>
  <c r="K75" i="42" s="1"/>
  <c r="K88" i="44"/>
  <c r="K47" i="51"/>
  <c r="K75" i="51" s="1"/>
  <c r="K88" i="34"/>
  <c r="L56" i="41"/>
  <c r="L97" i="42"/>
  <c r="K88" i="56"/>
  <c r="L97" i="37"/>
  <c r="K47" i="39"/>
  <c r="K75" i="39" s="1"/>
  <c r="K47" i="46"/>
  <c r="K75" i="46" s="1"/>
  <c r="K47" i="34"/>
  <c r="K75" i="34" s="1"/>
  <c r="L97" i="41"/>
  <c r="L97" i="34"/>
  <c r="L56" i="55"/>
  <c r="L97" i="56"/>
  <c r="L89" i="53"/>
  <c r="L97" i="57"/>
  <c r="K47" i="45"/>
  <c r="K75" i="45" s="1"/>
  <c r="L48" i="70"/>
  <c r="L97" i="53"/>
  <c r="K88" i="38"/>
  <c r="L97" i="54"/>
  <c r="L56" i="44"/>
  <c r="K47" i="36"/>
  <c r="K75" i="36" s="1"/>
  <c r="K47" i="58"/>
  <c r="K75" i="58" s="1"/>
  <c r="L56" i="46"/>
  <c r="K47" i="37"/>
  <c r="K75" i="37" s="1"/>
  <c r="K47" i="56"/>
  <c r="K75" i="56" s="1"/>
  <c r="K47" i="48"/>
  <c r="K75" i="48" s="1"/>
  <c r="L97" i="46"/>
  <c r="K47" i="50"/>
  <c r="K75" i="50" s="1"/>
  <c r="L89" i="70"/>
  <c r="L56" i="53"/>
  <c r="L48" i="68"/>
  <c r="L89" i="43"/>
  <c r="K47" i="70"/>
  <c r="K75" i="70" s="1"/>
  <c r="K88" i="39"/>
  <c r="K88" i="54"/>
  <c r="K88" i="70"/>
  <c r="K88" i="49"/>
  <c r="L97" i="40"/>
  <c r="K88" i="43"/>
  <c r="K88" i="45"/>
  <c r="L89" i="38"/>
  <c r="K47" i="40"/>
  <c r="K75" i="40" s="1"/>
  <c r="K47" i="41"/>
  <c r="K75" i="41" s="1"/>
  <c r="M93" i="36"/>
  <c r="M94" i="51"/>
  <c r="M99" i="57"/>
  <c r="M95" i="37"/>
  <c r="M95" i="70"/>
  <c r="M100" i="54"/>
  <c r="M94" i="37"/>
  <c r="M100" i="44"/>
  <c r="M99" i="49"/>
  <c r="M95" i="50"/>
  <c r="M99" i="54"/>
  <c r="M94" i="58"/>
  <c r="M91" i="56"/>
  <c r="M91" i="50"/>
  <c r="M95" i="34"/>
  <c r="M100" i="43"/>
  <c r="M100" i="56"/>
  <c r="M100" i="34"/>
  <c r="M91" i="51"/>
  <c r="M95" i="55"/>
  <c r="M91" i="39"/>
  <c r="M90" i="69"/>
  <c r="M99" i="41"/>
  <c r="M94" i="45"/>
  <c r="M93" i="58"/>
  <c r="M100" i="70"/>
  <c r="M99" i="48"/>
  <c r="M93" i="57"/>
  <c r="M99" i="47"/>
  <c r="M91" i="69"/>
  <c r="M90" i="37"/>
  <c r="M96" i="58"/>
  <c r="M95" i="56"/>
  <c r="M94" i="40"/>
  <c r="M95" i="47"/>
  <c r="L48" i="37"/>
  <c r="L48" i="34"/>
  <c r="L48" i="51"/>
  <c r="L89" i="50"/>
  <c r="L48" i="52"/>
  <c r="L89" i="68"/>
  <c r="M93" i="38"/>
  <c r="M100" i="47"/>
  <c r="M98" i="52"/>
  <c r="M93" i="48"/>
  <c r="M98" i="40"/>
  <c r="M99" i="52"/>
  <c r="M90" i="49"/>
  <c r="M92" i="67"/>
  <c r="M100" i="68"/>
  <c r="M94" i="67"/>
  <c r="M91" i="70"/>
  <c r="M99" i="45"/>
  <c r="M99" i="38"/>
  <c r="M94" i="46"/>
  <c r="M90" i="48"/>
  <c r="M95" i="58"/>
  <c r="M96" i="57"/>
  <c r="M100" i="38"/>
  <c r="M95" i="39"/>
  <c r="M92" i="40"/>
  <c r="M90" i="41"/>
  <c r="M93" i="53"/>
  <c r="M99" i="37"/>
  <c r="M96" i="36"/>
  <c r="M94" i="36"/>
  <c r="M92" i="41"/>
  <c r="M95" i="46"/>
  <c r="M98" i="67"/>
  <c r="M91" i="45"/>
  <c r="M96" i="54"/>
  <c r="M98" i="36"/>
  <c r="M98" i="50"/>
  <c r="M100" i="40"/>
  <c r="M94" i="41"/>
  <c r="M92" i="49"/>
  <c r="L48" i="38"/>
  <c r="L89" i="37"/>
  <c r="L48" i="46"/>
  <c r="L89" i="47"/>
  <c r="L89" i="36"/>
  <c r="L97" i="70"/>
  <c r="L89" i="52"/>
  <c r="L56" i="54"/>
  <c r="K88" i="68"/>
  <c r="L97" i="51"/>
  <c r="L89" i="57"/>
  <c r="L89" i="39"/>
  <c r="L48" i="48"/>
  <c r="L97" i="47"/>
  <c r="L97" i="69"/>
  <c r="L89" i="41"/>
  <c r="L48" i="45"/>
  <c r="L48" i="42"/>
  <c r="L89" i="49"/>
  <c r="K47" i="53"/>
  <c r="K75" i="53" s="1"/>
  <c r="K47" i="38"/>
  <c r="K75" i="38" s="1"/>
  <c r="L97" i="49"/>
  <c r="M92" i="36"/>
  <c r="M90" i="53"/>
  <c r="M92" i="34"/>
  <c r="M90" i="42"/>
  <c r="M94" i="52"/>
  <c r="M94" i="44"/>
  <c r="M98" i="39"/>
  <c r="M96" i="34"/>
  <c r="M96" i="43"/>
  <c r="M93" i="34"/>
  <c r="M94" i="53"/>
  <c r="M99" i="36"/>
  <c r="M93" i="41"/>
  <c r="M98" i="57"/>
  <c r="M100" i="53"/>
  <c r="M93" i="69"/>
  <c r="M93" i="70"/>
  <c r="M92" i="56"/>
  <c r="M92" i="45"/>
  <c r="M96" i="55"/>
  <c r="M93" i="67"/>
  <c r="M95" i="45"/>
  <c r="M98" i="49"/>
  <c r="M96" i="49"/>
  <c r="M92" i="44"/>
  <c r="M95" i="48"/>
  <c r="M92" i="43"/>
  <c r="M96" i="42"/>
  <c r="M90" i="58"/>
  <c r="M96" i="41"/>
  <c r="M100" i="41"/>
  <c r="M96" i="39"/>
  <c r="M99" i="58"/>
  <c r="M92" i="42"/>
  <c r="M92" i="46"/>
  <c r="M90" i="44"/>
  <c r="M96" i="70"/>
  <c r="M92" i="52"/>
  <c r="M91" i="68"/>
  <c r="M100" i="69"/>
  <c r="M91" i="58"/>
  <c r="M98" i="45"/>
  <c r="M99" i="68"/>
  <c r="M100" i="67"/>
  <c r="M94" i="38"/>
  <c r="M90" i="47"/>
  <c r="M98" i="53"/>
  <c r="M92" i="70"/>
  <c r="M96" i="38"/>
  <c r="M90" i="52"/>
  <c r="M90" i="46"/>
  <c r="M99" i="44"/>
  <c r="M91" i="54"/>
  <c r="M90" i="50"/>
  <c r="M90" i="55"/>
  <c r="M95" i="53"/>
  <c r="M94" i="48"/>
  <c r="M98" i="69"/>
  <c r="M96" i="50"/>
  <c r="M93" i="39"/>
  <c r="M98" i="43"/>
  <c r="M92" i="68"/>
  <c r="M98" i="58"/>
  <c r="M94" i="56"/>
  <c r="M94" i="69"/>
  <c r="M100" i="58"/>
  <c r="M95" i="36"/>
  <c r="M93" i="37"/>
  <c r="M91" i="46"/>
  <c r="M99" i="43"/>
  <c r="L97" i="48"/>
  <c r="L97" i="45"/>
  <c r="L97" i="52"/>
  <c r="L48" i="58"/>
  <c r="K47" i="54"/>
  <c r="K75" i="54" s="1"/>
  <c r="K88" i="50"/>
  <c r="L97" i="58"/>
  <c r="L89" i="46"/>
  <c r="L89" i="40"/>
  <c r="L48" i="47"/>
  <c r="L48" i="36"/>
  <c r="L89" i="69"/>
  <c r="L97" i="43"/>
  <c r="K88" i="40"/>
  <c r="L89" i="56"/>
  <c r="L48" i="44"/>
  <c r="L89" i="55"/>
  <c r="L56" i="50"/>
  <c r="M100" i="55"/>
  <c r="M93" i="42"/>
  <c r="M93" i="45"/>
  <c r="M90" i="68"/>
  <c r="M95" i="44"/>
  <c r="M91" i="48"/>
  <c r="M95" i="43"/>
  <c r="M98" i="46"/>
  <c r="M90" i="70"/>
  <c r="M99" i="51"/>
  <c r="M93" i="55"/>
  <c r="M92" i="48"/>
  <c r="M95" i="54"/>
  <c r="M90" i="57"/>
  <c r="M93" i="68"/>
  <c r="M92" i="47"/>
  <c r="M90" i="67"/>
  <c r="M98" i="54"/>
  <c r="M91" i="40"/>
  <c r="M90" i="51"/>
  <c r="M98" i="68"/>
  <c r="M93" i="54"/>
  <c r="M91" i="38"/>
  <c r="M96" i="67"/>
  <c r="M100" i="57"/>
  <c r="M99" i="50"/>
  <c r="M96" i="40"/>
  <c r="M91" i="41"/>
  <c r="M91" i="34"/>
  <c r="M93" i="51"/>
  <c r="M99" i="56"/>
  <c r="M99" i="70"/>
  <c r="M99" i="69"/>
  <c r="M98" i="47"/>
  <c r="M100" i="39"/>
  <c r="M96" i="56"/>
  <c r="L48" i="67"/>
  <c r="L89" i="54"/>
  <c r="L56" i="57"/>
  <c r="K47" i="49"/>
  <c r="K75" i="49" s="1"/>
  <c r="L97" i="67"/>
  <c r="L48" i="57"/>
  <c r="L48" i="39"/>
  <c r="L97" i="68"/>
  <c r="L48" i="43"/>
  <c r="L47" i="43" s="1"/>
  <c r="L75" i="43" s="1"/>
  <c r="K47" i="68"/>
  <c r="K75" i="68" s="1"/>
  <c r="K88" i="52"/>
  <c r="M94" i="50"/>
  <c r="M94" i="42"/>
  <c r="M99" i="40"/>
  <c r="M95" i="49"/>
  <c r="M96" i="37"/>
  <c r="M96" i="44"/>
  <c r="M93" i="50"/>
  <c r="M93" i="46"/>
  <c r="M95" i="52"/>
  <c r="M90" i="43"/>
  <c r="M98" i="51"/>
  <c r="M100" i="37"/>
  <c r="M91" i="37"/>
  <c r="M91" i="67"/>
  <c r="M91" i="55"/>
  <c r="M99" i="42"/>
  <c r="M100" i="45"/>
  <c r="M91" i="43"/>
  <c r="M98" i="41"/>
  <c r="M92" i="38"/>
  <c r="M91" i="44"/>
  <c r="M96" i="68"/>
  <c r="M93" i="47"/>
  <c r="M98" i="48"/>
  <c r="M100" i="52"/>
  <c r="M95" i="57"/>
  <c r="N6" i="51"/>
  <c r="N6" i="53"/>
  <c r="U142" i="60"/>
  <c r="U322" i="60"/>
  <c r="U312" i="60"/>
  <c r="V2" i="60"/>
  <c r="U315" i="60"/>
  <c r="U201" i="60"/>
  <c r="U219" i="60"/>
  <c r="U113" i="60"/>
  <c r="U183" i="60"/>
  <c r="U147" i="60"/>
  <c r="U58" i="60"/>
  <c r="U56" i="60"/>
  <c r="U119" i="60"/>
  <c r="U212" i="60"/>
  <c r="U115" i="60"/>
  <c r="U54" i="60"/>
  <c r="U218" i="60"/>
  <c r="U319" i="60"/>
  <c r="N6" i="40"/>
  <c r="U134" i="60"/>
  <c r="U46" i="60"/>
  <c r="U92" i="60"/>
  <c r="U277" i="60"/>
  <c r="U238" i="60"/>
  <c r="U85" i="60"/>
  <c r="U220" i="60"/>
  <c r="U8" i="60"/>
  <c r="U336" i="60"/>
  <c r="U227" i="60"/>
  <c r="U13" i="60"/>
  <c r="U111" i="60"/>
  <c r="U281" i="60"/>
  <c r="N6" i="38"/>
  <c r="N6" i="45"/>
  <c r="U175" i="60"/>
  <c r="U222" i="60"/>
  <c r="U17" i="60"/>
  <c r="U67" i="60"/>
  <c r="U169" i="60"/>
  <c r="U262" i="60"/>
  <c r="U76" i="60"/>
  <c r="U340" i="60"/>
  <c r="U158" i="60"/>
  <c r="U226" i="60"/>
  <c r="U297" i="60"/>
  <c r="U105" i="60"/>
  <c r="U25" i="60"/>
  <c r="U16" i="60"/>
  <c r="U243" i="60"/>
  <c r="U203" i="60"/>
  <c r="U20" i="60"/>
  <c r="U250" i="60"/>
  <c r="U61" i="60"/>
  <c r="U323" i="60"/>
  <c r="N6" i="67"/>
  <c r="U244" i="60"/>
  <c r="U305" i="60"/>
  <c r="U341" i="60"/>
  <c r="U335" i="60"/>
  <c r="U151" i="60"/>
  <c r="U162" i="60"/>
  <c r="U30" i="60"/>
  <c r="U208" i="60"/>
  <c r="U77" i="60"/>
  <c r="U44" i="60"/>
  <c r="U94" i="60"/>
  <c r="U196" i="60"/>
  <c r="U141" i="60"/>
  <c r="U146" i="60"/>
  <c r="U234" i="60"/>
  <c r="U211" i="60"/>
  <c r="U224" i="60"/>
  <c r="U72" i="60"/>
  <c r="U164" i="60"/>
  <c r="U279" i="60"/>
  <c r="U248" i="60"/>
  <c r="N6" i="49"/>
  <c r="U19" i="60"/>
  <c r="U264" i="60"/>
  <c r="U332" i="60"/>
  <c r="U174" i="60"/>
  <c r="U263" i="60"/>
  <c r="U65" i="60"/>
  <c r="U74" i="60"/>
  <c r="U62" i="60"/>
  <c r="U195" i="60"/>
  <c r="U190" i="60"/>
  <c r="U194" i="60"/>
  <c r="U137" i="60"/>
  <c r="U116" i="60"/>
  <c r="U274" i="60"/>
  <c r="U177" i="60"/>
  <c r="U121" i="60"/>
  <c r="N6" i="41"/>
  <c r="U101" i="60"/>
  <c r="U198" i="60"/>
  <c r="U267" i="60"/>
  <c r="U14" i="60"/>
  <c r="U200" i="60"/>
  <c r="U284" i="60"/>
  <c r="N6" i="39"/>
  <c r="U186" i="60"/>
  <c r="U109" i="60"/>
  <c r="U320" i="60"/>
  <c r="U45" i="60"/>
  <c r="U22" i="60"/>
  <c r="U125" i="60"/>
  <c r="U292" i="60"/>
  <c r="U127" i="60"/>
  <c r="U300" i="60"/>
  <c r="U12" i="60"/>
  <c r="U187" i="60"/>
  <c r="U308" i="60"/>
  <c r="U251" i="60"/>
  <c r="U259" i="60"/>
  <c r="U178" i="60"/>
  <c r="U49" i="60"/>
  <c r="U24" i="60"/>
  <c r="U230" i="60"/>
  <c r="U269" i="60"/>
  <c r="U296" i="60"/>
  <c r="U202" i="60"/>
  <c r="U228" i="60"/>
  <c r="U37" i="60"/>
  <c r="U180" i="60"/>
  <c r="U291" i="60"/>
  <c r="U225" i="60"/>
  <c r="U167" i="60"/>
  <c r="U126" i="60"/>
  <c r="U307" i="60"/>
  <c r="N6" i="56"/>
  <c r="U145" i="60"/>
  <c r="U271" i="60"/>
  <c r="U79" i="60"/>
  <c r="U214" i="60"/>
  <c r="U52" i="60"/>
  <c r="U10" i="60"/>
  <c r="U216" i="60"/>
  <c r="U32" i="60"/>
  <c r="U273" i="60"/>
  <c r="U21" i="60"/>
  <c r="N6" i="36"/>
  <c r="U289" i="60"/>
  <c r="U129" i="60"/>
  <c r="N6" i="57"/>
  <c r="U283" i="60"/>
  <c r="U93" i="60"/>
  <c r="U170" i="60"/>
  <c r="U64" i="60"/>
  <c r="U40" i="60"/>
  <c r="U260" i="60"/>
  <c r="N6" i="47"/>
  <c r="N6" i="44"/>
  <c r="U29" i="60"/>
  <c r="U261" i="60"/>
  <c r="U138" i="60"/>
  <c r="U210" i="60"/>
  <c r="U28" i="60"/>
  <c r="U38" i="60"/>
  <c r="U176" i="60"/>
  <c r="U246" i="60"/>
  <c r="U182" i="60"/>
  <c r="U78" i="60"/>
  <c r="U157" i="60"/>
  <c r="U26" i="60"/>
  <c r="U86" i="60"/>
  <c r="U91" i="60"/>
  <c r="U80" i="60"/>
  <c r="U118" i="60"/>
  <c r="U334" i="60"/>
  <c r="N6" i="34"/>
  <c r="N6" i="42"/>
  <c r="U240" i="60"/>
  <c r="U55" i="60"/>
  <c r="U239" i="60"/>
  <c r="U5" i="60"/>
  <c r="U301" i="60"/>
  <c r="U31" i="60"/>
  <c r="U149" i="60"/>
  <c r="U268" i="60"/>
  <c r="U213" i="60"/>
  <c r="U317" i="60"/>
  <c r="U143" i="60"/>
  <c r="U215" i="60"/>
  <c r="U99" i="60"/>
  <c r="N6" i="37"/>
  <c r="U130" i="60"/>
  <c r="U206" i="60"/>
  <c r="U107" i="60"/>
  <c r="U207" i="60"/>
  <c r="U191" i="60"/>
  <c r="U165" i="60"/>
  <c r="U18" i="60"/>
  <c r="U57" i="60"/>
  <c r="U33" i="60"/>
  <c r="U309" i="60"/>
  <c r="U223" i="60"/>
  <c r="U299" i="60"/>
  <c r="U272" i="60"/>
  <c r="N6" i="54"/>
  <c r="U110" i="60"/>
  <c r="U103" i="60"/>
  <c r="U313" i="60"/>
  <c r="U293" i="60"/>
  <c r="U4" i="60"/>
  <c r="U199" i="60"/>
  <c r="U161" i="60"/>
  <c r="U43" i="60"/>
  <c r="U184" i="60"/>
  <c r="U249" i="60"/>
  <c r="U280" i="60"/>
  <c r="U285" i="60"/>
  <c r="U288" i="60"/>
  <c r="U325" i="60"/>
  <c r="U89" i="60"/>
  <c r="U242" i="60"/>
  <c r="U324" i="60"/>
  <c r="N6" i="52"/>
  <c r="U256" i="60"/>
  <c r="U328" i="60"/>
  <c r="U252" i="60"/>
  <c r="U179" i="60"/>
  <c r="U81" i="60"/>
  <c r="U90" i="60"/>
  <c r="U104" i="60"/>
  <c r="N6" i="43"/>
  <c r="N6" i="58"/>
  <c r="U276" i="60"/>
  <c r="N6" i="68"/>
  <c r="U53" i="60"/>
  <c r="U102" i="60"/>
  <c r="U331" i="60"/>
  <c r="U41" i="60"/>
  <c r="U295" i="60"/>
  <c r="U50" i="60"/>
  <c r="U68" i="60"/>
  <c r="U128" i="60"/>
  <c r="N6" i="69"/>
  <c r="U98" i="60"/>
  <c r="U66" i="60"/>
  <c r="U135" i="60"/>
  <c r="U310" i="60"/>
  <c r="U48" i="60"/>
  <c r="U231" i="60"/>
  <c r="U154" i="60"/>
  <c r="U95" i="60"/>
  <c r="U150" i="60"/>
  <c r="U159" i="60"/>
  <c r="U139" i="60"/>
  <c r="U97" i="60"/>
  <c r="U333" i="60"/>
  <c r="U204" i="60"/>
  <c r="U82" i="60"/>
  <c r="U286" i="60"/>
  <c r="U9" i="60"/>
  <c r="N6" i="48"/>
  <c r="U152" i="60"/>
  <c r="U123" i="60"/>
  <c r="U163" i="60"/>
  <c r="U122" i="60"/>
  <c r="U34" i="60"/>
  <c r="U232" i="60"/>
  <c r="U236" i="60"/>
  <c r="U327" i="60"/>
  <c r="U237" i="60"/>
  <c r="U140" i="60"/>
  <c r="N6" i="70"/>
  <c r="U73" i="60"/>
  <c r="U303" i="60"/>
  <c r="U321" i="60"/>
  <c r="U298" i="60"/>
  <c r="U311" i="60"/>
  <c r="U329" i="60"/>
  <c r="U287" i="60"/>
  <c r="U192" i="60"/>
  <c r="U188" i="60"/>
  <c r="N6" i="46"/>
  <c r="U133" i="60"/>
  <c r="U254" i="60"/>
  <c r="U117" i="60"/>
  <c r="U106" i="60"/>
  <c r="U247" i="60"/>
  <c r="U235" i="60"/>
  <c r="U42" i="60"/>
  <c r="N6" i="50"/>
  <c r="U70" i="60"/>
  <c r="U304" i="60"/>
  <c r="U166" i="60"/>
  <c r="U189" i="60"/>
  <c r="U84" i="60"/>
  <c r="U171" i="60"/>
  <c r="U36" i="60"/>
  <c r="U339" i="60"/>
  <c r="U155" i="60"/>
  <c r="U316" i="60"/>
  <c r="U131" i="60"/>
  <c r="U265" i="60"/>
  <c r="U7" i="60"/>
  <c r="U153" i="60"/>
  <c r="U6" i="60"/>
  <c r="U275" i="60"/>
  <c r="U69" i="60"/>
  <c r="N6" i="55"/>
  <c r="U337" i="60"/>
  <c r="U60" i="60"/>
  <c r="U114" i="60"/>
  <c r="U255" i="60"/>
  <c r="M91" i="49"/>
  <c r="M96" i="48"/>
  <c r="M100" i="50"/>
  <c r="M100" i="42"/>
  <c r="M100" i="49"/>
  <c r="M96" i="47"/>
  <c r="M94" i="49"/>
  <c r="M95" i="42"/>
  <c r="K88" i="58"/>
  <c r="K47" i="52"/>
  <c r="K75" i="52" s="1"/>
  <c r="L48" i="40"/>
  <c r="L48" i="69"/>
  <c r="L48" i="50"/>
  <c r="K88" i="42"/>
  <c r="L97" i="44"/>
  <c r="L89" i="48"/>
  <c r="L56" i="47"/>
  <c r="L48" i="41"/>
  <c r="L89" i="45"/>
  <c r="L89" i="42"/>
  <c r="L48" i="49"/>
  <c r="K88" i="47"/>
  <c r="K88" i="69"/>
  <c r="K88" i="37"/>
  <c r="K88" i="67"/>
  <c r="L97" i="36"/>
  <c r="L56" i="49"/>
  <c r="M96" i="46"/>
  <c r="M95" i="40"/>
  <c r="M93" i="52"/>
  <c r="M99" i="53"/>
  <c r="M94" i="34"/>
  <c r="M91" i="52"/>
  <c r="M90" i="45"/>
  <c r="M92" i="37"/>
  <c r="M95" i="41"/>
  <c r="M91" i="57"/>
  <c r="M92" i="53"/>
  <c r="M98" i="56"/>
  <c r="M96" i="45"/>
  <c r="M95" i="68"/>
  <c r="M92" i="69"/>
  <c r="M91" i="42"/>
  <c r="M99" i="34"/>
  <c r="M91" i="47"/>
  <c r="M94" i="57"/>
  <c r="M93" i="56"/>
  <c r="M90" i="40"/>
  <c r="M92" i="54"/>
  <c r="M93" i="40"/>
  <c r="M95" i="38"/>
  <c r="M95" i="51"/>
  <c r="M92" i="51"/>
  <c r="M90" i="34"/>
  <c r="M90" i="56"/>
  <c r="M100" i="48"/>
  <c r="M98" i="70"/>
  <c r="M94" i="43"/>
  <c r="M100" i="36"/>
  <c r="M98" i="38"/>
  <c r="M98" i="44"/>
  <c r="M92" i="58"/>
  <c r="M93" i="43"/>
  <c r="M92" i="55"/>
  <c r="M96" i="69"/>
  <c r="M98" i="34"/>
  <c r="M99" i="55"/>
  <c r="M92" i="39"/>
  <c r="M90" i="54"/>
  <c r="M98" i="42"/>
  <c r="M95" i="69"/>
  <c r="M94" i="55"/>
  <c r="M94" i="47"/>
  <c r="M90" i="38"/>
  <c r="M94" i="68"/>
  <c r="M100" i="46"/>
  <c r="M94" i="70"/>
  <c r="M93" i="44"/>
  <c r="M99" i="39"/>
  <c r="M98" i="55"/>
  <c r="M98" i="37"/>
  <c r="M90" i="36"/>
  <c r="M92" i="50"/>
  <c r="M91" i="53"/>
  <c r="M90" i="39"/>
  <c r="M100" i="51"/>
  <c r="M94" i="54"/>
  <c r="M96" i="52"/>
  <c r="M99" i="46"/>
  <c r="M92" i="57"/>
  <c r="M94" i="39"/>
  <c r="M96" i="53"/>
  <c r="M96" i="51"/>
  <c r="M95" i="67"/>
  <c r="M93" i="49"/>
  <c r="M91" i="36"/>
  <c r="M99" i="67"/>
  <c r="L56" i="48"/>
  <c r="L56" i="45"/>
  <c r="L89" i="58"/>
  <c r="L89" i="67"/>
  <c r="L48" i="53"/>
  <c r="L97" i="55"/>
  <c r="L89" i="34"/>
  <c r="L48" i="54"/>
  <c r="L97" i="39"/>
  <c r="L97" i="38"/>
  <c r="L89" i="51"/>
  <c r="K47" i="55"/>
  <c r="K75" i="55" s="1"/>
  <c r="K88" i="41"/>
  <c r="L48" i="56"/>
  <c r="L89" i="44"/>
  <c r="L48" i="55"/>
  <c r="L97" i="50"/>
  <c r="F56" i="77" l="1"/>
  <c r="F17" i="77"/>
  <c r="G17" i="77"/>
  <c r="AH6" i="77"/>
  <c r="AE31" i="82"/>
  <c r="AE43" i="82" s="1"/>
  <c r="AE76" i="82" s="1"/>
  <c r="AE123" i="82" s="1"/>
  <c r="AE170" i="82" s="1"/>
  <c r="AE180" i="82" s="1"/>
  <c r="K17" i="82"/>
  <c r="J17" i="82"/>
  <c r="V47" i="77"/>
  <c r="Y47" i="77"/>
  <c r="Q47" i="77"/>
  <c r="U47" i="77"/>
  <c r="AI47" i="77"/>
  <c r="X47" i="77"/>
  <c r="W47" i="77"/>
  <c r="AL47" i="77"/>
  <c r="Z47" i="77"/>
  <c r="T47" i="77"/>
  <c r="J47" i="77"/>
  <c r="AG47" i="77"/>
  <c r="M47" i="77"/>
  <c r="AD47" i="77"/>
  <c r="K47" i="77"/>
  <c r="H47" i="77"/>
  <c r="L47" i="77"/>
  <c r="AK47" i="77"/>
  <c r="AA47" i="77"/>
  <c r="R47" i="77"/>
  <c r="AC47" i="77"/>
  <c r="N47" i="77"/>
  <c r="AE47" i="77"/>
  <c r="AJ47" i="77"/>
  <c r="S47" i="77"/>
  <c r="O47" i="77"/>
  <c r="G56" i="77"/>
  <c r="P47" i="77"/>
  <c r="AH47" i="77"/>
  <c r="I47" i="77"/>
  <c r="G48" i="77"/>
  <c r="AF47" i="77"/>
  <c r="AB47" i="77"/>
  <c r="F22" i="77"/>
  <c r="F21" i="77" s="1"/>
  <c r="D75" i="77"/>
  <c r="F48" i="77"/>
  <c r="G22" i="77"/>
  <c r="G21" i="77" s="1"/>
  <c r="F32" i="77"/>
  <c r="G32" i="77"/>
  <c r="D76" i="77"/>
  <c r="AX11" i="31"/>
  <c r="AL13" i="31"/>
  <c r="AF11" i="31"/>
  <c r="AR14" i="31"/>
  <c r="L88" i="67"/>
  <c r="L47" i="40"/>
  <c r="L75" i="40" s="1"/>
  <c r="L47" i="56"/>
  <c r="L75" i="56" s="1"/>
  <c r="L88" i="58"/>
  <c r="L26" i="71"/>
  <c r="M25" i="71" s="1"/>
  <c r="M24" i="71"/>
  <c r="AE24" i="71"/>
  <c r="AF24" i="71" s="1"/>
  <c r="AD26" i="71"/>
  <c r="X26" i="71"/>
  <c r="Y25" i="71" s="1"/>
  <c r="Z24" i="71"/>
  <c r="T25" i="71"/>
  <c r="R27" i="71"/>
  <c r="S26" i="71" s="1"/>
  <c r="L88" i="69"/>
  <c r="L88" i="46"/>
  <c r="L47" i="38"/>
  <c r="L75" i="38" s="1"/>
  <c r="L88" i="54"/>
  <c r="L47" i="42"/>
  <c r="L75" i="42" s="1"/>
  <c r="M97" i="56"/>
  <c r="L88" i="41"/>
  <c r="L88" i="48"/>
  <c r="L47" i="52"/>
  <c r="L75" i="52" s="1"/>
  <c r="L47" i="41"/>
  <c r="L75" i="41" s="1"/>
  <c r="L47" i="36"/>
  <c r="L75" i="36" s="1"/>
  <c r="L88" i="37"/>
  <c r="L88" i="42"/>
  <c r="L88" i="53"/>
  <c r="L47" i="55"/>
  <c r="L75" i="55" s="1"/>
  <c r="L88" i="38"/>
  <c r="L47" i="57"/>
  <c r="L75" i="57" s="1"/>
  <c r="L88" i="34"/>
  <c r="M89" i="39"/>
  <c r="M48" i="54"/>
  <c r="M97" i="44"/>
  <c r="M97" i="70"/>
  <c r="M48" i="56"/>
  <c r="M56" i="56"/>
  <c r="L88" i="45"/>
  <c r="L47" i="69"/>
  <c r="L75" i="69" s="1"/>
  <c r="M97" i="41"/>
  <c r="L88" i="49"/>
  <c r="L88" i="57"/>
  <c r="L88" i="68"/>
  <c r="L47" i="67"/>
  <c r="L75" i="67" s="1"/>
  <c r="L47" i="53"/>
  <c r="L75" i="53" s="1"/>
  <c r="L47" i="39"/>
  <c r="L75" i="39" s="1"/>
  <c r="M56" i="47"/>
  <c r="M97" i="54"/>
  <c r="M97" i="69"/>
  <c r="L47" i="46"/>
  <c r="L75" i="46" s="1"/>
  <c r="L88" i="43"/>
  <c r="L88" i="56"/>
  <c r="L47" i="70"/>
  <c r="L75" i="70" s="1"/>
  <c r="L88" i="40"/>
  <c r="L47" i="68"/>
  <c r="L75" i="68" s="1"/>
  <c r="M97" i="37"/>
  <c r="M56" i="48"/>
  <c r="L88" i="70"/>
  <c r="M97" i="34"/>
  <c r="M89" i="57"/>
  <c r="M56" i="46"/>
  <c r="L47" i="44"/>
  <c r="L75" i="44" s="1"/>
  <c r="M97" i="43"/>
  <c r="M56" i="53"/>
  <c r="M89" i="58"/>
  <c r="M56" i="49"/>
  <c r="L88" i="36"/>
  <c r="M97" i="67"/>
  <c r="L47" i="37"/>
  <c r="L75" i="37" s="1"/>
  <c r="L88" i="51"/>
  <c r="L47" i="48"/>
  <c r="L75" i="48" s="1"/>
  <c r="M89" i="34"/>
  <c r="L47" i="50"/>
  <c r="L75" i="50" s="1"/>
  <c r="M97" i="47"/>
  <c r="M56" i="54"/>
  <c r="L47" i="58"/>
  <c r="L75" i="58" s="1"/>
  <c r="M97" i="57"/>
  <c r="M56" i="52"/>
  <c r="N94" i="45"/>
  <c r="N100" i="46"/>
  <c r="N91" i="51"/>
  <c r="N96" i="47"/>
  <c r="N92" i="51"/>
  <c r="N95" i="67"/>
  <c r="N91" i="45"/>
  <c r="N99" i="68"/>
  <c r="N91" i="41"/>
  <c r="N100" i="52"/>
  <c r="N99" i="53"/>
  <c r="N96" i="56"/>
  <c r="N95" i="36"/>
  <c r="N95" i="43"/>
  <c r="N90" i="45"/>
  <c r="N92" i="68"/>
  <c r="N100" i="36"/>
  <c r="N91" i="70"/>
  <c r="N96" i="54"/>
  <c r="N94" i="49"/>
  <c r="N96" i="50"/>
  <c r="N90" i="70"/>
  <c r="N90" i="43"/>
  <c r="N92" i="48"/>
  <c r="N93" i="53"/>
  <c r="N91" i="39"/>
  <c r="N98" i="53"/>
  <c r="N100" i="47"/>
  <c r="N94" i="58"/>
  <c r="N99" i="34"/>
  <c r="N98" i="46"/>
  <c r="N100" i="41"/>
  <c r="N96" i="53"/>
  <c r="N92" i="42"/>
  <c r="N99" i="49"/>
  <c r="M48" i="51"/>
  <c r="M48" i="68"/>
  <c r="M48" i="55"/>
  <c r="M89" i="46"/>
  <c r="M56" i="50"/>
  <c r="M56" i="44"/>
  <c r="N95" i="39"/>
  <c r="N96" i="45"/>
  <c r="N96" i="39"/>
  <c r="N98" i="43"/>
  <c r="N92" i="57"/>
  <c r="N100" i="50"/>
  <c r="N93" i="54"/>
  <c r="N96" i="68"/>
  <c r="N90" i="55"/>
  <c r="N95" i="69"/>
  <c r="N93" i="52"/>
  <c r="N92" i="41"/>
  <c r="N95" i="38"/>
  <c r="N100" i="56"/>
  <c r="N93" i="38"/>
  <c r="N100" i="40"/>
  <c r="N90" i="36"/>
  <c r="N90" i="37"/>
  <c r="N96" i="49"/>
  <c r="N90" i="56"/>
  <c r="N94" i="48"/>
  <c r="N95" i="52"/>
  <c r="N96" i="34"/>
  <c r="N100" i="67"/>
  <c r="N99" i="47"/>
  <c r="N93" i="34"/>
  <c r="N90" i="51"/>
  <c r="N92" i="36"/>
  <c r="N94" i="57"/>
  <c r="N94" i="41"/>
  <c r="N93" i="39"/>
  <c r="N99" i="67"/>
  <c r="N93" i="68"/>
  <c r="N92" i="49"/>
  <c r="N93" i="48"/>
  <c r="M48" i="43"/>
  <c r="M48" i="57"/>
  <c r="M97" i="46"/>
  <c r="M89" i="68"/>
  <c r="M48" i="50"/>
  <c r="M48" i="52"/>
  <c r="M89" i="47"/>
  <c r="M48" i="42"/>
  <c r="M89" i="53"/>
  <c r="L88" i="47"/>
  <c r="M97" i="36"/>
  <c r="M89" i="49"/>
  <c r="M97" i="40"/>
  <c r="L88" i="50"/>
  <c r="M48" i="37"/>
  <c r="L47" i="54"/>
  <c r="L75" i="54" s="1"/>
  <c r="M89" i="36"/>
  <c r="M97" i="55"/>
  <c r="M48" i="38"/>
  <c r="M97" i="42"/>
  <c r="M97" i="38"/>
  <c r="M48" i="34"/>
  <c r="M89" i="40"/>
  <c r="M89" i="45"/>
  <c r="L47" i="49"/>
  <c r="L75" i="49" s="1"/>
  <c r="N98" i="38"/>
  <c r="N94" i="53"/>
  <c r="N96" i="70"/>
  <c r="N98" i="58"/>
  <c r="N93" i="47"/>
  <c r="N95" i="41"/>
  <c r="N100" i="57"/>
  <c r="N98" i="55"/>
  <c r="N93" i="51"/>
  <c r="N96" i="36"/>
  <c r="N93" i="45"/>
  <c r="N96" i="40"/>
  <c r="N92" i="44"/>
  <c r="N95" i="45"/>
  <c r="N100" i="43"/>
  <c r="N93" i="43"/>
  <c r="N91" i="37"/>
  <c r="N93" i="41"/>
  <c r="N96" i="52"/>
  <c r="N95" i="57"/>
  <c r="N95" i="54"/>
  <c r="N100" i="69"/>
  <c r="N90" i="67"/>
  <c r="N99" i="41"/>
  <c r="N91" i="50"/>
  <c r="N92" i="34"/>
  <c r="N96" i="41"/>
  <c r="N100" i="68"/>
  <c r="N93" i="49"/>
  <c r="N96" i="55"/>
  <c r="N96" i="51"/>
  <c r="N95" i="42"/>
  <c r="N100" i="34"/>
  <c r="N90" i="52"/>
  <c r="N90" i="49"/>
  <c r="N90" i="39"/>
  <c r="N95" i="34"/>
  <c r="N96" i="67"/>
  <c r="N90" i="53"/>
  <c r="N91" i="43"/>
  <c r="N96" i="69"/>
  <c r="N91" i="55"/>
  <c r="N99" i="37"/>
  <c r="N91" i="56"/>
  <c r="N92" i="43"/>
  <c r="N95" i="37"/>
  <c r="N98" i="70"/>
  <c r="N98" i="42"/>
  <c r="N90" i="44"/>
  <c r="N100" i="38"/>
  <c r="N90" i="69"/>
  <c r="N98" i="39"/>
  <c r="N99" i="44"/>
  <c r="N94" i="37"/>
  <c r="N91" i="46"/>
  <c r="N100" i="55"/>
  <c r="N99" i="38"/>
  <c r="N99" i="51"/>
  <c r="N92" i="55"/>
  <c r="N90" i="40"/>
  <c r="N91" i="34"/>
  <c r="N95" i="50"/>
  <c r="N99" i="40"/>
  <c r="N96" i="37"/>
  <c r="N98" i="49"/>
  <c r="N96" i="42"/>
  <c r="N99" i="69"/>
  <c r="N98" i="56"/>
  <c r="N95" i="44"/>
  <c r="M97" i="48"/>
  <c r="M89" i="43"/>
  <c r="M89" i="67"/>
  <c r="M48" i="70"/>
  <c r="L47" i="47"/>
  <c r="L75" i="47" s="1"/>
  <c r="M89" i="50"/>
  <c r="M89" i="52"/>
  <c r="M48" i="47"/>
  <c r="M56" i="45"/>
  <c r="M48" i="44"/>
  <c r="M56" i="57"/>
  <c r="M89" i="42"/>
  <c r="M48" i="53"/>
  <c r="L47" i="45"/>
  <c r="L75" i="45" s="1"/>
  <c r="L88" i="52"/>
  <c r="M89" i="41"/>
  <c r="M48" i="48"/>
  <c r="M48" i="49"/>
  <c r="M97" i="52"/>
  <c r="L47" i="51"/>
  <c r="L75" i="51" s="1"/>
  <c r="M89" i="37"/>
  <c r="N99" i="52"/>
  <c r="N99" i="56"/>
  <c r="N99" i="55"/>
  <c r="N98" i="52"/>
  <c r="N93" i="55"/>
  <c r="N92" i="46"/>
  <c r="N92" i="58"/>
  <c r="N98" i="37"/>
  <c r="N100" i="37"/>
  <c r="N95" i="40"/>
  <c r="N90" i="68"/>
  <c r="N90" i="46"/>
  <c r="N91" i="53"/>
  <c r="N95" i="47"/>
  <c r="N96" i="44"/>
  <c r="N95" i="51"/>
  <c r="N92" i="40"/>
  <c r="N92" i="70"/>
  <c r="N94" i="68"/>
  <c r="N94" i="36"/>
  <c r="N93" i="50"/>
  <c r="N98" i="50"/>
  <c r="N98" i="67"/>
  <c r="N98" i="41"/>
  <c r="N90" i="41"/>
  <c r="N94" i="47"/>
  <c r="N95" i="70"/>
  <c r="N91" i="49"/>
  <c r="N100" i="48"/>
  <c r="N94" i="34"/>
  <c r="N99" i="45"/>
  <c r="N91" i="69"/>
  <c r="N94" i="67"/>
  <c r="N96" i="38"/>
  <c r="N95" i="56"/>
  <c r="M48" i="69"/>
  <c r="M48" i="39"/>
  <c r="M89" i="54"/>
  <c r="M89" i="56"/>
  <c r="N91" i="42"/>
  <c r="N93" i="67"/>
  <c r="N98" i="40"/>
  <c r="N91" i="52"/>
  <c r="N94" i="54"/>
  <c r="N93" i="44"/>
  <c r="N100" i="42"/>
  <c r="N98" i="68"/>
  <c r="N93" i="56"/>
  <c r="N91" i="38"/>
  <c r="N96" i="57"/>
  <c r="N91" i="48"/>
  <c r="N94" i="55"/>
  <c r="N99" i="48"/>
  <c r="N93" i="36"/>
  <c r="N93" i="58"/>
  <c r="N98" i="69"/>
  <c r="N91" i="36"/>
  <c r="N90" i="54"/>
  <c r="N93" i="40"/>
  <c r="N98" i="54"/>
  <c r="N98" i="34"/>
  <c r="N95" i="55"/>
  <c r="N90" i="47"/>
  <c r="N93" i="42"/>
  <c r="N94" i="70"/>
  <c r="N93" i="46"/>
  <c r="N95" i="68"/>
  <c r="N100" i="58"/>
  <c r="N95" i="48"/>
  <c r="N99" i="58"/>
  <c r="N100" i="49"/>
  <c r="N90" i="57"/>
  <c r="N100" i="44"/>
  <c r="N93" i="57"/>
  <c r="M89" i="51"/>
  <c r="M97" i="45"/>
  <c r="M89" i="44"/>
  <c r="M48" i="41"/>
  <c r="M89" i="48"/>
  <c r="L88" i="44"/>
  <c r="M48" i="36"/>
  <c r="M56" i="55"/>
  <c r="M89" i="38"/>
  <c r="M56" i="42"/>
  <c r="M48" i="40"/>
  <c r="M48" i="45"/>
  <c r="N96" i="58"/>
  <c r="N92" i="67"/>
  <c r="N96" i="43"/>
  <c r="N98" i="36"/>
  <c r="N95" i="46"/>
  <c r="N92" i="37"/>
  <c r="N94" i="42"/>
  <c r="N92" i="47"/>
  <c r="N94" i="56"/>
  <c r="N99" i="39"/>
  <c r="N98" i="57"/>
  <c r="N99" i="42"/>
  <c r="N96" i="48"/>
  <c r="N100" i="45"/>
  <c r="N99" i="50"/>
  <c r="N92" i="39"/>
  <c r="N94" i="39"/>
  <c r="N90" i="58"/>
  <c r="N95" i="53"/>
  <c r="N91" i="68"/>
  <c r="N99" i="57"/>
  <c r="N98" i="51"/>
  <c r="N92" i="54"/>
  <c r="N93" i="37"/>
  <c r="N100" i="54"/>
  <c r="N92" i="56"/>
  <c r="N94" i="46"/>
  <c r="N98" i="48"/>
  <c r="N95" i="49"/>
  <c r="N99" i="70"/>
  <c r="N91" i="67"/>
  <c r="N94" i="40"/>
  <c r="N98" i="45"/>
  <c r="N92" i="69"/>
  <c r="N91" i="44"/>
  <c r="N99" i="46"/>
  <c r="N94" i="43"/>
  <c r="N92" i="53"/>
  <c r="N90" i="38"/>
  <c r="N98" i="44"/>
  <c r="N96" i="46"/>
  <c r="N99" i="36"/>
  <c r="N100" i="70"/>
  <c r="N94" i="69"/>
  <c r="N91" i="47"/>
  <c r="N99" i="54"/>
  <c r="N91" i="57"/>
  <c r="N91" i="54"/>
  <c r="N90" i="48"/>
  <c r="N93" i="69"/>
  <c r="N98" i="47"/>
  <c r="N100" i="39"/>
  <c r="N91" i="58"/>
  <c r="N92" i="52"/>
  <c r="N92" i="50"/>
  <c r="N94" i="44"/>
  <c r="N91" i="40"/>
  <c r="N92" i="45"/>
  <c r="N100" i="51"/>
  <c r="N94" i="52"/>
  <c r="N90" i="34"/>
  <c r="N94" i="50"/>
  <c r="N93" i="70"/>
  <c r="N90" i="50"/>
  <c r="N100" i="53"/>
  <c r="N95" i="58"/>
  <c r="N94" i="51"/>
  <c r="N99" i="43"/>
  <c r="N92" i="38"/>
  <c r="N94" i="38"/>
  <c r="N90" i="42"/>
  <c r="O6" i="69"/>
  <c r="O6" i="45"/>
  <c r="V70" i="60"/>
  <c r="V134" i="60"/>
  <c r="V325" i="60"/>
  <c r="V220" i="60"/>
  <c r="V234" i="60"/>
  <c r="V284" i="60"/>
  <c r="V293" i="60"/>
  <c r="V161" i="60"/>
  <c r="V38" i="60"/>
  <c r="V299" i="60"/>
  <c r="V159" i="60"/>
  <c r="V295" i="60"/>
  <c r="V162" i="60"/>
  <c r="V324" i="60"/>
  <c r="V259" i="60"/>
  <c r="V78" i="60"/>
  <c r="V105" i="60"/>
  <c r="O6" i="47"/>
  <c r="O6" i="37"/>
  <c r="V226" i="60"/>
  <c r="V149" i="60"/>
  <c r="V65" i="60"/>
  <c r="V322" i="60"/>
  <c r="V194" i="60"/>
  <c r="V130" i="60"/>
  <c r="V52" i="60"/>
  <c r="V142" i="60"/>
  <c r="V262" i="60"/>
  <c r="V323" i="60"/>
  <c r="V48" i="60"/>
  <c r="V42" i="60"/>
  <c r="V129" i="60"/>
  <c r="V29" i="60"/>
  <c r="V187" i="60"/>
  <c r="V243" i="60"/>
  <c r="V254" i="60"/>
  <c r="O6" i="58"/>
  <c r="V150" i="60"/>
  <c r="V311" i="60"/>
  <c r="V54" i="60"/>
  <c r="W2" i="60"/>
  <c r="V176" i="60"/>
  <c r="V68" i="60"/>
  <c r="V296" i="60"/>
  <c r="V269" i="60"/>
  <c r="V186" i="60"/>
  <c r="O6" i="42"/>
  <c r="V225" i="60"/>
  <c r="V31" i="60"/>
  <c r="V224" i="60"/>
  <c r="V166" i="60"/>
  <c r="V285" i="60"/>
  <c r="V242" i="60"/>
  <c r="V339" i="60"/>
  <c r="V218" i="60"/>
  <c r="V213" i="60"/>
  <c r="V286" i="60"/>
  <c r="V126" i="60"/>
  <c r="V55" i="60"/>
  <c r="V92" i="60"/>
  <c r="V272" i="60"/>
  <c r="V182" i="60"/>
  <c r="V84" i="60"/>
  <c r="V208" i="60"/>
  <c r="V297" i="60"/>
  <c r="O6" i="38"/>
  <c r="V305" i="60"/>
  <c r="V7" i="60"/>
  <c r="V93" i="60"/>
  <c r="V90" i="60"/>
  <c r="V128" i="60"/>
  <c r="O6" i="39"/>
  <c r="V303" i="60"/>
  <c r="V44" i="60"/>
  <c r="V319" i="60"/>
  <c r="O6" i="43"/>
  <c r="V113" i="60"/>
  <c r="V280" i="60"/>
  <c r="V188" i="60"/>
  <c r="V334" i="60"/>
  <c r="V332" i="60"/>
  <c r="V135" i="60"/>
  <c r="V307" i="60"/>
  <c r="V56" i="60"/>
  <c r="V237" i="60"/>
  <c r="V275" i="60"/>
  <c r="V145" i="60"/>
  <c r="V151" i="60"/>
  <c r="O6" i="48"/>
  <c r="V119" i="60"/>
  <c r="V203" i="60"/>
  <c r="V8" i="60"/>
  <c r="V98" i="60"/>
  <c r="V155" i="60"/>
  <c r="V333" i="60"/>
  <c r="V292" i="60"/>
  <c r="V6" i="60"/>
  <c r="V341" i="60"/>
  <c r="V291" i="60"/>
  <c r="V86" i="60"/>
  <c r="V230" i="60"/>
  <c r="V9" i="60"/>
  <c r="V223" i="60"/>
  <c r="V97" i="60"/>
  <c r="V219" i="60"/>
  <c r="O6" i="41"/>
  <c r="V62" i="60"/>
  <c r="V18" i="60"/>
  <c r="V72" i="60"/>
  <c r="V277" i="60"/>
  <c r="V80" i="60"/>
  <c r="V16" i="60"/>
  <c r="V267" i="60"/>
  <c r="O6" i="44"/>
  <c r="V106" i="60"/>
  <c r="V21" i="60"/>
  <c r="V198" i="60"/>
  <c r="V103" i="60"/>
  <c r="V240" i="60"/>
  <c r="V287" i="60"/>
  <c r="O6" i="57"/>
  <c r="V312" i="60"/>
  <c r="O6" i="54"/>
  <c r="V261" i="60"/>
  <c r="V37" i="60"/>
  <c r="V171" i="60"/>
  <c r="V114" i="60"/>
  <c r="V141" i="60"/>
  <c r="V195" i="60"/>
  <c r="V77" i="60"/>
  <c r="V200" i="60"/>
  <c r="V40" i="60"/>
  <c r="O6" i="50"/>
  <c r="V46" i="60"/>
  <c r="V133" i="60"/>
  <c r="V41" i="60"/>
  <c r="V248" i="60"/>
  <c r="V158" i="60"/>
  <c r="V4" i="60"/>
  <c r="V246" i="60"/>
  <c r="V138" i="60"/>
  <c r="V107" i="60"/>
  <c r="V216" i="60"/>
  <c r="V191" i="60"/>
  <c r="V211" i="60"/>
  <c r="V301" i="60"/>
  <c r="V192" i="60"/>
  <c r="V82" i="60"/>
  <c r="V25" i="60"/>
  <c r="V214" i="60"/>
  <c r="V12" i="60"/>
  <c r="V175" i="60"/>
  <c r="O6" i="68"/>
  <c r="V199" i="60"/>
  <c r="V50" i="60"/>
  <c r="V116" i="60"/>
  <c r="V210" i="60"/>
  <c r="V24" i="60"/>
  <c r="V118" i="60"/>
  <c r="V28" i="60"/>
  <c r="V265" i="60"/>
  <c r="V336" i="60"/>
  <c r="V276" i="60"/>
  <c r="V140" i="60"/>
  <c r="V313" i="60"/>
  <c r="V64" i="60"/>
  <c r="V247" i="60"/>
  <c r="O6" i="51"/>
  <c r="V251" i="60"/>
  <c r="V239" i="60"/>
  <c r="V147" i="60"/>
  <c r="V170" i="60"/>
  <c r="V26" i="60"/>
  <c r="V122" i="60"/>
  <c r="O6" i="55"/>
  <c r="V204" i="60"/>
  <c r="V89" i="60"/>
  <c r="V337" i="60"/>
  <c r="V320" i="60"/>
  <c r="V201" i="60"/>
  <c r="V67" i="60"/>
  <c r="V61" i="60"/>
  <c r="V310" i="60"/>
  <c r="V329" i="60"/>
  <c r="V308" i="60"/>
  <c r="V274" i="60"/>
  <c r="V256" i="60"/>
  <c r="V91" i="60"/>
  <c r="V33" i="60"/>
  <c r="V66" i="60"/>
  <c r="V268" i="60"/>
  <c r="O6" i="56"/>
  <c r="V202" i="60"/>
  <c r="V32" i="60"/>
  <c r="V154" i="60"/>
  <c r="V57" i="60"/>
  <c r="V298" i="60"/>
  <c r="V127" i="60"/>
  <c r="V260" i="60"/>
  <c r="V157" i="60"/>
  <c r="V315" i="60"/>
  <c r="V117" i="60"/>
  <c r="V153" i="60"/>
  <c r="V222" i="60"/>
  <c r="V178" i="60"/>
  <c r="V17" i="60"/>
  <c r="V13" i="60"/>
  <c r="V236" i="60"/>
  <c r="V115" i="60"/>
  <c r="V102" i="60"/>
  <c r="O6" i="40"/>
  <c r="V189" i="60"/>
  <c r="V215" i="60"/>
  <c r="V60" i="60"/>
  <c r="V328" i="60"/>
  <c r="V174" i="60"/>
  <c r="V340" i="60"/>
  <c r="V167" i="60"/>
  <c r="V79" i="60"/>
  <c r="V76" i="60"/>
  <c r="O6" i="67"/>
  <c r="V152" i="60"/>
  <c r="V164" i="60"/>
  <c r="V273" i="60"/>
  <c r="V327" i="60"/>
  <c r="V177" i="60"/>
  <c r="O6" i="70"/>
  <c r="V81" i="60"/>
  <c r="V271" i="60"/>
  <c r="V335" i="60"/>
  <c r="V179" i="60"/>
  <c r="V180" i="60"/>
  <c r="V36" i="60"/>
  <c r="V169" i="60"/>
  <c r="O6" i="49"/>
  <c r="V73" i="60"/>
  <c r="V228" i="60"/>
  <c r="V43" i="60"/>
  <c r="V304" i="60"/>
  <c r="O6" i="34"/>
  <c r="V206" i="60"/>
  <c r="V183" i="60"/>
  <c r="V235" i="60"/>
  <c r="V94" i="60"/>
  <c r="V53" i="60"/>
  <c r="V252" i="60"/>
  <c r="V125" i="60"/>
  <c r="V196" i="60"/>
  <c r="V58" i="60"/>
  <c r="O6" i="36"/>
  <c r="V85" i="60"/>
  <c r="O6" i="46"/>
  <c r="V74" i="60"/>
  <c r="V321" i="60"/>
  <c r="V109" i="60"/>
  <c r="V244" i="60"/>
  <c r="V137" i="60"/>
  <c r="O6" i="53"/>
  <c r="V14" i="60"/>
  <c r="V22" i="60"/>
  <c r="V146" i="60"/>
  <c r="V110" i="60"/>
  <c r="V121" i="60"/>
  <c r="V104" i="60"/>
  <c r="V49" i="60"/>
  <c r="V250" i="60"/>
  <c r="V139" i="60"/>
  <c r="V143" i="60"/>
  <c r="V289" i="60"/>
  <c r="V317" i="60"/>
  <c r="V212" i="60"/>
  <c r="V281" i="60"/>
  <c r="V232" i="60"/>
  <c r="V227" i="60"/>
  <c r="V283" i="60"/>
  <c r="V316" i="60"/>
  <c r="V238" i="60"/>
  <c r="V34" i="60"/>
  <c r="V10" i="60"/>
  <c r="V19" i="60"/>
  <c r="V45" i="60"/>
  <c r="V279" i="60"/>
  <c r="V111" i="60"/>
  <c r="V263" i="60"/>
  <c r="V69" i="60"/>
  <c r="V264" i="60"/>
  <c r="V207" i="60"/>
  <c r="V288" i="60"/>
  <c r="V163" i="60"/>
  <c r="V309" i="60"/>
  <c r="V123" i="60"/>
  <c r="V190" i="60"/>
  <c r="V184" i="60"/>
  <c r="V165" i="60"/>
  <c r="V30" i="60"/>
  <c r="V131" i="60"/>
  <c r="V249" i="60"/>
  <c r="V99" i="60"/>
  <c r="V231" i="60"/>
  <c r="V255" i="60"/>
  <c r="V300" i="60"/>
  <c r="V20" i="60"/>
  <c r="O6" i="52"/>
  <c r="V95" i="60"/>
  <c r="V331" i="60"/>
  <c r="V101" i="60"/>
  <c r="V5" i="60"/>
  <c r="M56" i="41"/>
  <c r="M97" i="51"/>
  <c r="M97" i="68"/>
  <c r="M48" i="67"/>
  <c r="M89" i="70"/>
  <c r="L88" i="55"/>
  <c r="M97" i="58"/>
  <c r="M56" i="43"/>
  <c r="M89" i="55"/>
  <c r="M48" i="46"/>
  <c r="M97" i="53"/>
  <c r="M48" i="58"/>
  <c r="M97" i="49"/>
  <c r="M97" i="39"/>
  <c r="L88" i="39"/>
  <c r="M97" i="50"/>
  <c r="L47" i="34"/>
  <c r="L75" i="34" s="1"/>
  <c r="M89" i="69"/>
  <c r="L17" i="82" l="1"/>
  <c r="AI6" i="77"/>
  <c r="AF31" i="82"/>
  <c r="AF43" i="82" s="1"/>
  <c r="AF76" i="82" s="1"/>
  <c r="AF123" i="82" s="1"/>
  <c r="AF170" i="82" s="1"/>
  <c r="AF180" i="82" s="1"/>
  <c r="J18" i="82"/>
  <c r="K18" i="82"/>
  <c r="K19" i="82"/>
  <c r="J19" i="82"/>
  <c r="AR15" i="31"/>
  <c r="G47" i="77"/>
  <c r="F47" i="77"/>
  <c r="AX12" i="31"/>
  <c r="AX13" i="31" s="1"/>
  <c r="AX14" i="31" s="1"/>
  <c r="AX15" i="31" s="1"/>
  <c r="AX16" i="31" s="1"/>
  <c r="AX17" i="31" s="1"/>
  <c r="AX18" i="31" s="1"/>
  <c r="AX19" i="31" s="1"/>
  <c r="AX20" i="31" s="1"/>
  <c r="AX21" i="31" s="1"/>
  <c r="AX22" i="31" s="1"/>
  <c r="AX23" i="31" s="1"/>
  <c r="AX24" i="31" s="1"/>
  <c r="AX25" i="31" s="1"/>
  <c r="AX26" i="31" s="1"/>
  <c r="AX27" i="31" s="1"/>
  <c r="AX28" i="31" s="1"/>
  <c r="AX29" i="31" s="1"/>
  <c r="AX30" i="31" s="1"/>
  <c r="AX31" i="31" s="1"/>
  <c r="AX32" i="31" s="1"/>
  <c r="AX33" i="31" s="1"/>
  <c r="AX34" i="31" s="1"/>
  <c r="AX35" i="31" s="1"/>
  <c r="AX36" i="31" s="1"/>
  <c r="AX37" i="31" s="1"/>
  <c r="AX38" i="31" s="1"/>
  <c r="AX39" i="31" s="1"/>
  <c r="AX40" i="31" s="1"/>
  <c r="AX41" i="31" s="1"/>
  <c r="AX42" i="31" s="1"/>
  <c r="AX43" i="31" s="1"/>
  <c r="AX44" i="31" s="1"/>
  <c r="AX45" i="31" s="1"/>
  <c r="AX46" i="31" s="1"/>
  <c r="AX47" i="31" s="1"/>
  <c r="AX48" i="31" s="1"/>
  <c r="AX49" i="31" s="1"/>
  <c r="AX50" i="31" s="1"/>
  <c r="AX51" i="31" s="1"/>
  <c r="AX52" i="31" s="1"/>
  <c r="AX53" i="31" s="1"/>
  <c r="AX54" i="31" s="1"/>
  <c r="AX55" i="31" s="1"/>
  <c r="AX56" i="31" s="1"/>
  <c r="AX57" i="31" s="1"/>
  <c r="AX58" i="31" s="1"/>
  <c r="AX59" i="31" s="1"/>
  <c r="AX60" i="31" s="1"/>
  <c r="AX61" i="31" s="1"/>
  <c r="AX62" i="31" s="1"/>
  <c r="AX63" i="31" s="1"/>
  <c r="AX64" i="31" s="1"/>
  <c r="AX65" i="31" s="1"/>
  <c r="AX66" i="31" s="1"/>
  <c r="AX67" i="31" s="1"/>
  <c r="AX68" i="31" s="1"/>
  <c r="AX69" i="31" s="1"/>
  <c r="AX70" i="31" s="1"/>
  <c r="AX71" i="31" s="1"/>
  <c r="AX72" i="31" s="1"/>
  <c r="AX73" i="31" s="1"/>
  <c r="AX74" i="31" s="1"/>
  <c r="AX75" i="31" s="1"/>
  <c r="AX76" i="31" s="1"/>
  <c r="AX77" i="31" s="1"/>
  <c r="AX78" i="31" s="1"/>
  <c r="AX79" i="31" s="1"/>
  <c r="AX80" i="31" s="1"/>
  <c r="AX81" i="31" s="1"/>
  <c r="AX82" i="31" s="1"/>
  <c r="AX83" i="31" s="1"/>
  <c r="AX84" i="31" s="1"/>
  <c r="AX85" i="31" s="1"/>
  <c r="AX86" i="31" s="1"/>
  <c r="AX87" i="31" s="1"/>
  <c r="AX88" i="31" s="1"/>
  <c r="AX89" i="31" s="1"/>
  <c r="AX90" i="31" s="1"/>
  <c r="AX91" i="31" s="1"/>
  <c r="AX92" i="31" s="1"/>
  <c r="AX93" i="31" s="1"/>
  <c r="AX94" i="31" s="1"/>
  <c r="AX95" i="31" s="1"/>
  <c r="AX96" i="31" s="1"/>
  <c r="AX97" i="31" s="1"/>
  <c r="AX98" i="31" s="1"/>
  <c r="AX99" i="31" s="1"/>
  <c r="AX100" i="31" s="1"/>
  <c r="AX101" i="31" s="1"/>
  <c r="AX102" i="31" s="1"/>
  <c r="AX103" i="31" s="1"/>
  <c r="AX104" i="31" s="1"/>
  <c r="AX105" i="31" s="1"/>
  <c r="AX106" i="31" s="1"/>
  <c r="AX107" i="31" s="1"/>
  <c r="AX108" i="31" s="1"/>
  <c r="AX109" i="31" s="1"/>
  <c r="AX110" i="31" s="1"/>
  <c r="AX111" i="31" s="1"/>
  <c r="AX112" i="31" s="1"/>
  <c r="AX113" i="31" s="1"/>
  <c r="AX114" i="31" s="1"/>
  <c r="AX115" i="31" s="1"/>
  <c r="AX116" i="31" s="1"/>
  <c r="AX117" i="31" s="1"/>
  <c r="AX118" i="31" s="1"/>
  <c r="AX119" i="31" s="1"/>
  <c r="AX120" i="31" s="1"/>
  <c r="AX121" i="31" s="1"/>
  <c r="AX122" i="31" s="1"/>
  <c r="AX123" i="31" s="1"/>
  <c r="AX124" i="31" s="1"/>
  <c r="AX125" i="31" s="1"/>
  <c r="AX126" i="31" s="1"/>
  <c r="AX127" i="31" s="1"/>
  <c r="AX128" i="31" s="1"/>
  <c r="AX129" i="31" s="1"/>
  <c r="AX130" i="31" s="1"/>
  <c r="AX131" i="31" s="1"/>
  <c r="AX132" i="31" s="1"/>
  <c r="AX133" i="31" s="1"/>
  <c r="AX134" i="31" s="1"/>
  <c r="AX135" i="31" s="1"/>
  <c r="AX136" i="31" s="1"/>
  <c r="AX137" i="31" s="1"/>
  <c r="AX138" i="31" s="1"/>
  <c r="AX139" i="31" s="1"/>
  <c r="AX140" i="31" s="1"/>
  <c r="AX141" i="31" s="1"/>
  <c r="AX142" i="31" s="1"/>
  <c r="AX143" i="31" s="1"/>
  <c r="AX144" i="31" s="1"/>
  <c r="AX145" i="31" s="1"/>
  <c r="AX146" i="31" s="1"/>
  <c r="AX147" i="31" s="1"/>
  <c r="AX148" i="31" s="1"/>
  <c r="AX149" i="31" s="1"/>
  <c r="AX150" i="31" s="1"/>
  <c r="AX151" i="31" s="1"/>
  <c r="AX152" i="31" s="1"/>
  <c r="AX153" i="31" s="1"/>
  <c r="AX154" i="31" s="1"/>
  <c r="AX155" i="31" s="1"/>
  <c r="AX156" i="31" s="1"/>
  <c r="AX157" i="31" s="1"/>
  <c r="AX158" i="31" s="1"/>
  <c r="AX159" i="31" s="1"/>
  <c r="AX160" i="31" s="1"/>
  <c r="AX161" i="31" s="1"/>
  <c r="AX162" i="31" s="1"/>
  <c r="AX163" i="31" s="1"/>
  <c r="AX164" i="31" s="1"/>
  <c r="AX165" i="31" s="1"/>
  <c r="AX166" i="31" s="1"/>
  <c r="AX167" i="31" s="1"/>
  <c r="AX168" i="31" s="1"/>
  <c r="AL14" i="31"/>
  <c r="AF12" i="31"/>
  <c r="AF13" i="31" s="1"/>
  <c r="AF14" i="31" s="1"/>
  <c r="AF15" i="31" s="1"/>
  <c r="AF16" i="31" s="1"/>
  <c r="AF17" i="31" s="1"/>
  <c r="AF18" i="31" s="1"/>
  <c r="AF19" i="31" s="1"/>
  <c r="AF20" i="31" s="1"/>
  <c r="AF21" i="31" s="1"/>
  <c r="AF22" i="31" s="1"/>
  <c r="AF23" i="31" s="1"/>
  <c r="AF24" i="31" s="1"/>
  <c r="AF25" i="31" s="1"/>
  <c r="AF26" i="31" s="1"/>
  <c r="AF27" i="31" s="1"/>
  <c r="AF28" i="31" s="1"/>
  <c r="AF29" i="31" s="1"/>
  <c r="AF30" i="31" s="1"/>
  <c r="AF31" i="31" s="1"/>
  <c r="AF32" i="31" s="1"/>
  <c r="AF33" i="31" s="1"/>
  <c r="AF34" i="31" s="1"/>
  <c r="AF35" i="31" s="1"/>
  <c r="AF36" i="31" s="1"/>
  <c r="AF37" i="31" s="1"/>
  <c r="AF38" i="31" s="1"/>
  <c r="AF39" i="31" s="1"/>
  <c r="AF40" i="31" s="1"/>
  <c r="AF41" i="31" s="1"/>
  <c r="AF42" i="31" s="1"/>
  <c r="AF43" i="31" s="1"/>
  <c r="AF44" i="31" s="1"/>
  <c r="AF45" i="31" s="1"/>
  <c r="AF46" i="31" s="1"/>
  <c r="AF47" i="31" s="1"/>
  <c r="AF48" i="31" s="1"/>
  <c r="AF49" i="31" s="1"/>
  <c r="AF50" i="31" s="1"/>
  <c r="AF51" i="31" s="1"/>
  <c r="AF52" i="31" s="1"/>
  <c r="AF53" i="31" s="1"/>
  <c r="AF54" i="31" s="1"/>
  <c r="AF55" i="31" s="1"/>
  <c r="AF56" i="31" s="1"/>
  <c r="AF57" i="31" s="1"/>
  <c r="AF58" i="31" s="1"/>
  <c r="AF59" i="31" s="1"/>
  <c r="AF60" i="31" s="1"/>
  <c r="AF61" i="31" s="1"/>
  <c r="AF62" i="31" s="1"/>
  <c r="AF63" i="31" s="1"/>
  <c r="AF64" i="31" s="1"/>
  <c r="AF65" i="31" s="1"/>
  <c r="AF66" i="31" s="1"/>
  <c r="AF67" i="31" s="1"/>
  <c r="AF68" i="31" s="1"/>
  <c r="AF69" i="31" s="1"/>
  <c r="AF70" i="31" s="1"/>
  <c r="AF71" i="31" s="1"/>
  <c r="AF72" i="31" s="1"/>
  <c r="AF73" i="31" s="1"/>
  <c r="AF74" i="31" s="1"/>
  <c r="AF75" i="31" s="1"/>
  <c r="AF76" i="31" s="1"/>
  <c r="AF77" i="31" s="1"/>
  <c r="AF78" i="31" s="1"/>
  <c r="AF79" i="31" s="1"/>
  <c r="AF80" i="31" s="1"/>
  <c r="AF81" i="31" s="1"/>
  <c r="AF82" i="31" s="1"/>
  <c r="AF83" i="31" s="1"/>
  <c r="AF84" i="31" s="1"/>
  <c r="AF85" i="31" s="1"/>
  <c r="AF86" i="31" s="1"/>
  <c r="AF87" i="31" s="1"/>
  <c r="AF88" i="31" s="1"/>
  <c r="AF89" i="31" s="1"/>
  <c r="AF90" i="31" s="1"/>
  <c r="AF91" i="31" s="1"/>
  <c r="AF92" i="31" s="1"/>
  <c r="AF93" i="31" s="1"/>
  <c r="AF94" i="31" s="1"/>
  <c r="AF95" i="31" s="1"/>
  <c r="AF96" i="31" s="1"/>
  <c r="AF97" i="31" s="1"/>
  <c r="AF98" i="31" s="1"/>
  <c r="AF99" i="31" s="1"/>
  <c r="AF100" i="31" s="1"/>
  <c r="AF101" i="31" s="1"/>
  <c r="AF102" i="31" s="1"/>
  <c r="AF103" i="31" s="1"/>
  <c r="AF104" i="31" s="1"/>
  <c r="AF105" i="31" s="1"/>
  <c r="AF106" i="31" s="1"/>
  <c r="AF107" i="31" s="1"/>
  <c r="AF108" i="31" s="1"/>
  <c r="AF109" i="31" s="1"/>
  <c r="AF110" i="31" s="1"/>
  <c r="AF111" i="31" s="1"/>
  <c r="AF112" i="31" s="1"/>
  <c r="AF113" i="31" s="1"/>
  <c r="AF114" i="31" s="1"/>
  <c r="AF115" i="31" s="1"/>
  <c r="AF116" i="31" s="1"/>
  <c r="AF117" i="31" s="1"/>
  <c r="AF118" i="31" s="1"/>
  <c r="AF119" i="31" s="1"/>
  <c r="AF120" i="31" s="1"/>
  <c r="AF121" i="31" s="1"/>
  <c r="AF122" i="31" s="1"/>
  <c r="AF123" i="31" s="1"/>
  <c r="AF124" i="31" s="1"/>
  <c r="AF125" i="31" s="1"/>
  <c r="AF126" i="31" s="1"/>
  <c r="AF127" i="31" s="1"/>
  <c r="AF128" i="31" s="1"/>
  <c r="AF129" i="31" s="1"/>
  <c r="AF130" i="31" s="1"/>
  <c r="AF131" i="31" s="1"/>
  <c r="AF132" i="31" s="1"/>
  <c r="AF133" i="31" s="1"/>
  <c r="AF134" i="31" s="1"/>
  <c r="AF135" i="31" s="1"/>
  <c r="AF136" i="31" s="1"/>
  <c r="AF137" i="31" s="1"/>
  <c r="AF138" i="31" s="1"/>
  <c r="AF139" i="31" s="1"/>
  <c r="AF140" i="31" s="1"/>
  <c r="AF141" i="31" s="1"/>
  <c r="AF142" i="31" s="1"/>
  <c r="AF143" i="31" s="1"/>
  <c r="AF144" i="31" s="1"/>
  <c r="AF145" i="31" s="1"/>
  <c r="AF146" i="31" s="1"/>
  <c r="AF147" i="31" s="1"/>
  <c r="AF148" i="31" s="1"/>
  <c r="AF149" i="31" s="1"/>
  <c r="AF150" i="31" s="1"/>
  <c r="AF151" i="31" s="1"/>
  <c r="AF152" i="31" s="1"/>
  <c r="AF153" i="31" s="1"/>
  <c r="AF154" i="31" s="1"/>
  <c r="AF155" i="31" s="1"/>
  <c r="AF156" i="31" s="1"/>
  <c r="AF157" i="31" s="1"/>
  <c r="AF158" i="31" s="1"/>
  <c r="AF159" i="31" s="1"/>
  <c r="AF160" i="31" s="1"/>
  <c r="AF161" i="31" s="1"/>
  <c r="AF162" i="31" s="1"/>
  <c r="AF163" i="31" s="1"/>
  <c r="AF164" i="31" s="1"/>
  <c r="AF165" i="31" s="1"/>
  <c r="AF166" i="31" s="1"/>
  <c r="AF167" i="31" s="1"/>
  <c r="AF168" i="31" s="1"/>
  <c r="M88" i="56"/>
  <c r="M88" i="42"/>
  <c r="N24" i="71"/>
  <c r="N25" i="71"/>
  <c r="L27" i="71"/>
  <c r="M26" i="71" s="1"/>
  <c r="AE25" i="71"/>
  <c r="AF25" i="71" s="1"/>
  <c r="AD27" i="71"/>
  <c r="Z25" i="71"/>
  <c r="X27" i="71"/>
  <c r="Y26" i="71" s="1"/>
  <c r="R28" i="71"/>
  <c r="S27" i="71" s="1"/>
  <c r="T26" i="71"/>
  <c r="M47" i="70"/>
  <c r="M75" i="70" s="1"/>
  <c r="M88" i="41"/>
  <c r="M47" i="45"/>
  <c r="M75" i="45" s="1"/>
  <c r="M47" i="46"/>
  <c r="M75" i="46" s="1"/>
  <c r="M47" i="44"/>
  <c r="M75" i="44" s="1"/>
  <c r="M47" i="48"/>
  <c r="M75" i="48" s="1"/>
  <c r="M47" i="69"/>
  <c r="M75" i="69" s="1"/>
  <c r="M88" i="69"/>
  <c r="M88" i="58"/>
  <c r="M88" i="44"/>
  <c r="M88" i="70"/>
  <c r="M47" i="37"/>
  <c r="M75" i="37" s="1"/>
  <c r="M47" i="54"/>
  <c r="M75" i="54" s="1"/>
  <c r="M47" i="56"/>
  <c r="M75" i="56" s="1"/>
  <c r="M88" i="39"/>
  <c r="M47" i="49"/>
  <c r="M75" i="49" s="1"/>
  <c r="M88" i="47"/>
  <c r="M47" i="53"/>
  <c r="M75" i="53" s="1"/>
  <c r="M88" i="34"/>
  <c r="N56" i="48"/>
  <c r="M88" i="38"/>
  <c r="M88" i="54"/>
  <c r="N97" i="67"/>
  <c r="M47" i="47"/>
  <c r="M75" i="47" s="1"/>
  <c r="N97" i="56"/>
  <c r="M88" i="49"/>
  <c r="M88" i="55"/>
  <c r="N97" i="69"/>
  <c r="N97" i="40"/>
  <c r="N56" i="50"/>
  <c r="N97" i="52"/>
  <c r="M88" i="37"/>
  <c r="M88" i="52"/>
  <c r="M88" i="67"/>
  <c r="M88" i="40"/>
  <c r="N48" i="57"/>
  <c r="N97" i="54"/>
  <c r="N56" i="41"/>
  <c r="M47" i="51"/>
  <c r="M75" i="51" s="1"/>
  <c r="N48" i="50"/>
  <c r="N56" i="44"/>
  <c r="M47" i="40"/>
  <c r="M75" i="40" s="1"/>
  <c r="N97" i="34"/>
  <c r="M47" i="52"/>
  <c r="M75" i="52" s="1"/>
  <c r="M47" i="43"/>
  <c r="M75" i="43" s="1"/>
  <c r="N97" i="48"/>
  <c r="N48" i="54"/>
  <c r="N97" i="37"/>
  <c r="N89" i="44"/>
  <c r="M47" i="38"/>
  <c r="M75" i="38" s="1"/>
  <c r="N97" i="47"/>
  <c r="N56" i="57"/>
  <c r="N48" i="41"/>
  <c r="M88" i="43"/>
  <c r="M88" i="57"/>
  <c r="O91" i="67"/>
  <c r="O92" i="36"/>
  <c r="O99" i="48"/>
  <c r="O96" i="67"/>
  <c r="O92" i="49"/>
  <c r="O98" i="42"/>
  <c r="O98" i="41"/>
  <c r="O90" i="43"/>
  <c r="O99" i="55"/>
  <c r="O93" i="46"/>
  <c r="O99" i="57"/>
  <c r="O94" i="45"/>
  <c r="O95" i="45"/>
  <c r="O100" i="52"/>
  <c r="O91" i="57"/>
  <c r="O91" i="52"/>
  <c r="O95" i="42"/>
  <c r="O98" i="67"/>
  <c r="O96" i="49"/>
  <c r="O98" i="43"/>
  <c r="O91" i="42"/>
  <c r="O95" i="41"/>
  <c r="O100" i="38"/>
  <c r="O98" i="54"/>
  <c r="O95" i="48"/>
  <c r="O90" i="56"/>
  <c r="O90" i="57"/>
  <c r="O100" i="55"/>
  <c r="O93" i="38"/>
  <c r="O95" i="46"/>
  <c r="O94" i="56"/>
  <c r="O92" i="37"/>
  <c r="O93" i="57"/>
  <c r="O100" i="45"/>
  <c r="O96" i="57"/>
  <c r="N48" i="58"/>
  <c r="N89" i="46"/>
  <c r="N97" i="39"/>
  <c r="N48" i="52"/>
  <c r="N56" i="55"/>
  <c r="M88" i="45"/>
  <c r="N89" i="56"/>
  <c r="O90" i="41"/>
  <c r="O100" i="68"/>
  <c r="O92" i="56"/>
  <c r="O98" i="53"/>
  <c r="O95" i="50"/>
  <c r="O94" i="52"/>
  <c r="O92" i="57"/>
  <c r="O99" i="69"/>
  <c r="O98" i="46"/>
  <c r="O93" i="69"/>
  <c r="O96" i="46"/>
  <c r="O91" i="41"/>
  <c r="O94" i="42"/>
  <c r="O94" i="36"/>
  <c r="O93" i="53"/>
  <c r="O96" i="58"/>
  <c r="O95" i="51"/>
  <c r="O95" i="58"/>
  <c r="O91" i="48"/>
  <c r="O96" i="55"/>
  <c r="O99" i="45"/>
  <c r="O91" i="40"/>
  <c r="O95" i="56"/>
  <c r="O96" i="53"/>
  <c r="O100" i="58"/>
  <c r="O96" i="42"/>
  <c r="O100" i="43"/>
  <c r="O94" i="37"/>
  <c r="O98" i="69"/>
  <c r="O98" i="58"/>
  <c r="O90" i="47"/>
  <c r="O91" i="45"/>
  <c r="O98" i="37"/>
  <c r="O91" i="39"/>
  <c r="O94" i="55"/>
  <c r="O99" i="43"/>
  <c r="N48" i="38"/>
  <c r="N56" i="45"/>
  <c r="M88" i="48"/>
  <c r="N97" i="50"/>
  <c r="N89" i="53"/>
  <c r="N48" i="67"/>
  <c r="N48" i="51"/>
  <c r="N89" i="36"/>
  <c r="N48" i="55"/>
  <c r="M47" i="58"/>
  <c r="M75" i="58" s="1"/>
  <c r="O90" i="58"/>
  <c r="O95" i="55"/>
  <c r="O93" i="52"/>
  <c r="O100" i="69"/>
  <c r="O92" i="46"/>
  <c r="O95" i="39"/>
  <c r="O95" i="37"/>
  <c r="O94" i="51"/>
  <c r="O100" i="50"/>
  <c r="O96" i="54"/>
  <c r="O99" i="37"/>
  <c r="O99" i="44"/>
  <c r="O90" i="44"/>
  <c r="O100" i="39"/>
  <c r="O96" i="38"/>
  <c r="O91" i="38"/>
  <c r="O98" i="48"/>
  <c r="O96" i="50"/>
  <c r="O98" i="36"/>
  <c r="O90" i="53"/>
  <c r="O98" i="57"/>
  <c r="O99" i="58"/>
  <c r="O95" i="49"/>
  <c r="O92" i="42"/>
  <c r="O94" i="69"/>
  <c r="O98" i="56"/>
  <c r="O93" i="55"/>
  <c r="O94" i="48"/>
  <c r="O95" i="36"/>
  <c r="O91" i="56"/>
  <c r="O93" i="39"/>
  <c r="O90" i="68"/>
  <c r="O100" i="34"/>
  <c r="O95" i="52"/>
  <c r="O96" i="56"/>
  <c r="O96" i="70"/>
  <c r="O90" i="49"/>
  <c r="O99" i="34"/>
  <c r="O91" i="49"/>
  <c r="O91" i="44"/>
  <c r="O92" i="52"/>
  <c r="O99" i="47"/>
  <c r="O99" i="36"/>
  <c r="O90" i="48"/>
  <c r="O98" i="70"/>
  <c r="O98" i="39"/>
  <c r="O99" i="49"/>
  <c r="O98" i="50"/>
  <c r="O92" i="67"/>
  <c r="O99" i="68"/>
  <c r="O93" i="51"/>
  <c r="O91" i="58"/>
  <c r="O90" i="42"/>
  <c r="O98" i="55"/>
  <c r="O94" i="68"/>
  <c r="O92" i="55"/>
  <c r="O91" i="53"/>
  <c r="O93" i="54"/>
  <c r="O98" i="51"/>
  <c r="O93" i="36"/>
  <c r="O100" i="70"/>
  <c r="P6" i="55"/>
  <c r="P6" i="53"/>
  <c r="W97" i="60"/>
  <c r="W157" i="60"/>
  <c r="W89" i="60"/>
  <c r="W246" i="60"/>
  <c r="W85" i="60"/>
  <c r="X2" i="60"/>
  <c r="W52" i="60"/>
  <c r="W82" i="60"/>
  <c r="W309" i="60"/>
  <c r="W244" i="60"/>
  <c r="W141" i="60"/>
  <c r="W28" i="60"/>
  <c r="W198" i="60"/>
  <c r="W60" i="60"/>
  <c r="W171" i="60"/>
  <c r="W332" i="60"/>
  <c r="W109" i="60"/>
  <c r="W9" i="60"/>
  <c r="P6" i="70"/>
  <c r="W236" i="60"/>
  <c r="W40" i="60"/>
  <c r="W20" i="60"/>
  <c r="W213" i="60"/>
  <c r="W95" i="60"/>
  <c r="W281" i="60"/>
  <c r="W259" i="60"/>
  <c r="W121" i="60"/>
  <c r="W86" i="60"/>
  <c r="W161" i="60"/>
  <c r="W264" i="60"/>
  <c r="W48" i="60"/>
  <c r="W323" i="60"/>
  <c r="P6" i="42"/>
  <c r="W267" i="60"/>
  <c r="W310" i="60"/>
  <c r="W10" i="60"/>
  <c r="W105" i="60"/>
  <c r="W243" i="60"/>
  <c r="W320" i="60"/>
  <c r="W127" i="60"/>
  <c r="W200" i="60"/>
  <c r="W262" i="60"/>
  <c r="W292" i="60"/>
  <c r="W210" i="60"/>
  <c r="W234" i="60"/>
  <c r="W297" i="60"/>
  <c r="W34" i="60"/>
  <c r="W224" i="60"/>
  <c r="W225" i="60"/>
  <c r="W155" i="60"/>
  <c r="W58" i="60"/>
  <c r="W115" i="60"/>
  <c r="W94" i="60"/>
  <c r="W334" i="60"/>
  <c r="P6" i="68"/>
  <c r="W269" i="60"/>
  <c r="W17" i="60"/>
  <c r="W208" i="60"/>
  <c r="W106" i="60"/>
  <c r="W24" i="60"/>
  <c r="W118" i="60"/>
  <c r="W206" i="60"/>
  <c r="W22" i="60"/>
  <c r="W36" i="60"/>
  <c r="W316" i="60"/>
  <c r="W280" i="60"/>
  <c r="W186" i="60"/>
  <c r="W66" i="60"/>
  <c r="W298" i="60"/>
  <c r="W219" i="60"/>
  <c r="W238" i="60"/>
  <c r="W333" i="60"/>
  <c r="W123" i="60"/>
  <c r="W299" i="60"/>
  <c r="W313" i="60"/>
  <c r="W103" i="60"/>
  <c r="P6" i="43"/>
  <c r="W195" i="60"/>
  <c r="W137" i="60"/>
  <c r="W212" i="60"/>
  <c r="W301" i="60"/>
  <c r="W78" i="60"/>
  <c r="W43" i="60"/>
  <c r="W104" i="60"/>
  <c r="W38" i="60"/>
  <c r="P6" i="36"/>
  <c r="W311" i="60"/>
  <c r="W289" i="60"/>
  <c r="W271" i="60"/>
  <c r="W214" i="60"/>
  <c r="W165" i="60"/>
  <c r="W265" i="60"/>
  <c r="P6" i="48"/>
  <c r="W276" i="60"/>
  <c r="W279" i="60"/>
  <c r="W131" i="60"/>
  <c r="W283" i="60"/>
  <c r="W220" i="60"/>
  <c r="W191" i="60"/>
  <c r="W16" i="60"/>
  <c r="W295" i="60"/>
  <c r="W25" i="60"/>
  <c r="P6" i="39"/>
  <c r="W187" i="60"/>
  <c r="W335" i="60"/>
  <c r="W291" i="60"/>
  <c r="W77" i="60"/>
  <c r="W21" i="60"/>
  <c r="W228" i="60"/>
  <c r="W296" i="60"/>
  <c r="W261" i="60"/>
  <c r="W202" i="60"/>
  <c r="W180" i="60"/>
  <c r="P6" i="49"/>
  <c r="W242" i="60"/>
  <c r="W129" i="60"/>
  <c r="W62" i="60"/>
  <c r="W45" i="60"/>
  <c r="W232" i="60"/>
  <c r="W99" i="60"/>
  <c r="W12" i="60"/>
  <c r="W255" i="60"/>
  <c r="W50" i="60"/>
  <c r="W211" i="60"/>
  <c r="W152" i="60"/>
  <c r="W339" i="60"/>
  <c r="W222" i="60"/>
  <c r="W196" i="60"/>
  <c r="W72" i="60"/>
  <c r="W166" i="60"/>
  <c r="P6" i="40"/>
  <c r="W139" i="60"/>
  <c r="W277" i="60"/>
  <c r="P6" i="57"/>
  <c r="W204" i="60"/>
  <c r="W151" i="60"/>
  <c r="W93" i="60"/>
  <c r="W37" i="60"/>
  <c r="W303" i="60"/>
  <c r="W138" i="60"/>
  <c r="P6" i="67"/>
  <c r="W319" i="60"/>
  <c r="W179" i="60"/>
  <c r="P6" i="69"/>
  <c r="W184" i="60"/>
  <c r="W73" i="60"/>
  <c r="P6" i="56"/>
  <c r="W248" i="60"/>
  <c r="W188" i="60"/>
  <c r="W32" i="60"/>
  <c r="P6" i="46"/>
  <c r="P6" i="38"/>
  <c r="W321" i="60"/>
  <c r="W328" i="60"/>
  <c r="W14" i="60"/>
  <c r="W207" i="60"/>
  <c r="W231" i="60"/>
  <c r="W312" i="60"/>
  <c r="W134" i="60"/>
  <c r="W84" i="60"/>
  <c r="W230" i="60"/>
  <c r="W263" i="60"/>
  <c r="W146" i="60"/>
  <c r="W44" i="60"/>
  <c r="W30" i="60"/>
  <c r="W7" i="60"/>
  <c r="W308" i="60"/>
  <c r="W178" i="60"/>
  <c r="W53" i="60"/>
  <c r="P6" i="44"/>
  <c r="P6" i="34"/>
  <c r="W126" i="60"/>
  <c r="W192" i="60"/>
  <c r="W254" i="60"/>
  <c r="W167" i="60"/>
  <c r="W26" i="60"/>
  <c r="W101" i="60"/>
  <c r="W237" i="60"/>
  <c r="W128" i="60"/>
  <c r="W142" i="60"/>
  <c r="W315" i="60"/>
  <c r="W337" i="60"/>
  <c r="W107" i="60"/>
  <c r="W341" i="60"/>
  <c r="P6" i="45"/>
  <c r="W287" i="60"/>
  <c r="W56" i="60"/>
  <c r="W174" i="60"/>
  <c r="W90" i="60"/>
  <c r="W4" i="60"/>
  <c r="W49" i="60"/>
  <c r="W272" i="60"/>
  <c r="W183" i="60"/>
  <c r="W268" i="60"/>
  <c r="W240" i="60"/>
  <c r="W98" i="60"/>
  <c r="W69" i="60"/>
  <c r="W273" i="60"/>
  <c r="P6" i="51"/>
  <c r="W307" i="60"/>
  <c r="W135" i="60"/>
  <c r="W275" i="60"/>
  <c r="W251" i="60"/>
  <c r="W203" i="60"/>
  <c r="W110" i="60"/>
  <c r="W55" i="60"/>
  <c r="W29" i="60"/>
  <c r="W76" i="60"/>
  <c r="W223" i="60"/>
  <c r="W305" i="60"/>
  <c r="W159" i="60"/>
  <c r="W216" i="60"/>
  <c r="W31" i="60"/>
  <c r="W170" i="60"/>
  <c r="W19" i="60"/>
  <c r="W162" i="60"/>
  <c r="P6" i="41"/>
  <c r="W147" i="60"/>
  <c r="W64" i="60"/>
  <c r="W176" i="60"/>
  <c r="W81" i="60"/>
  <c r="W113" i="60"/>
  <c r="W74" i="60"/>
  <c r="W201" i="60"/>
  <c r="W70" i="60"/>
  <c r="W46" i="60"/>
  <c r="W260" i="60"/>
  <c r="P6" i="37"/>
  <c r="W42" i="60"/>
  <c r="W130" i="60"/>
  <c r="W79" i="60"/>
  <c r="W133" i="60"/>
  <c r="W274" i="60"/>
  <c r="W169" i="60"/>
  <c r="W149" i="60"/>
  <c r="W92" i="60"/>
  <c r="W122" i="60"/>
  <c r="W317" i="60"/>
  <c r="W158" i="60"/>
  <c r="W140" i="60"/>
  <c r="W41" i="60"/>
  <c r="W65" i="60"/>
  <c r="W215" i="60"/>
  <c r="W80" i="60"/>
  <c r="W153" i="60"/>
  <c r="W143" i="60"/>
  <c r="W119" i="60"/>
  <c r="W285" i="60"/>
  <c r="W247" i="60"/>
  <c r="W336" i="60"/>
  <c r="W329" i="60"/>
  <c r="W331" i="60"/>
  <c r="P6" i="54"/>
  <c r="W293" i="60"/>
  <c r="W322" i="60"/>
  <c r="W194" i="60"/>
  <c r="W145" i="60"/>
  <c r="W125" i="60"/>
  <c r="W284" i="60"/>
  <c r="W114" i="60"/>
  <c r="W154" i="60"/>
  <c r="W288" i="60"/>
  <c r="W189" i="60"/>
  <c r="W256" i="60"/>
  <c r="W304" i="60"/>
  <c r="W18" i="60"/>
  <c r="W324" i="60"/>
  <c r="W111" i="60"/>
  <c r="W226" i="60"/>
  <c r="W199" i="60"/>
  <c r="W250" i="60"/>
  <c r="W8" i="60"/>
  <c r="W163" i="60"/>
  <c r="W67" i="60"/>
  <c r="W182" i="60"/>
  <c r="W5" i="60"/>
  <c r="P6" i="50"/>
  <c r="W150" i="60"/>
  <c r="W249" i="60"/>
  <c r="W57" i="60"/>
  <c r="W54" i="60"/>
  <c r="W164" i="60"/>
  <c r="W6" i="60"/>
  <c r="P6" i="58"/>
  <c r="W227" i="60"/>
  <c r="W61" i="60"/>
  <c r="W91" i="60"/>
  <c r="W252" i="60"/>
  <c r="W325" i="60"/>
  <c r="W102" i="60"/>
  <c r="W13" i="60"/>
  <c r="P6" i="47"/>
  <c r="W177" i="60"/>
  <c r="W175" i="60"/>
  <c r="W218" i="60"/>
  <c r="W116" i="60"/>
  <c r="W327" i="60"/>
  <c r="W235" i="60"/>
  <c r="W286" i="60"/>
  <c r="W239" i="60"/>
  <c r="W340" i="60"/>
  <c r="W117" i="60"/>
  <c r="W33" i="60"/>
  <c r="W190" i="60"/>
  <c r="W300" i="60"/>
  <c r="P6" i="52"/>
  <c r="W68" i="60"/>
  <c r="O91" i="36"/>
  <c r="O94" i="57"/>
  <c r="O95" i="43"/>
  <c r="O90" i="45"/>
  <c r="O94" i="41"/>
  <c r="O91" i="46"/>
  <c r="O100" i="36"/>
  <c r="O90" i="51"/>
  <c r="O96" i="39"/>
  <c r="N89" i="42"/>
  <c r="N48" i="34"/>
  <c r="N56" i="47"/>
  <c r="N89" i="48"/>
  <c r="N89" i="38"/>
  <c r="N97" i="45"/>
  <c r="N97" i="57"/>
  <c r="M47" i="41"/>
  <c r="M75" i="41" s="1"/>
  <c r="M88" i="51"/>
  <c r="N48" i="47"/>
  <c r="N97" i="68"/>
  <c r="N89" i="68"/>
  <c r="M88" i="50"/>
  <c r="M47" i="68"/>
  <c r="M75" i="68" s="1"/>
  <c r="N97" i="49"/>
  <c r="N48" i="69"/>
  <c r="N48" i="44"/>
  <c r="N97" i="70"/>
  <c r="N48" i="53"/>
  <c r="N48" i="49"/>
  <c r="N89" i="67"/>
  <c r="N97" i="38"/>
  <c r="M47" i="34"/>
  <c r="M75" i="34" s="1"/>
  <c r="M47" i="57"/>
  <c r="M75" i="57" s="1"/>
  <c r="N89" i="51"/>
  <c r="N48" i="36"/>
  <c r="N89" i="55"/>
  <c r="M88" i="46"/>
  <c r="N56" i="46"/>
  <c r="N97" i="53"/>
  <c r="N89" i="43"/>
  <c r="N89" i="45"/>
  <c r="O99" i="50"/>
  <c r="O100" i="42"/>
  <c r="O100" i="41"/>
  <c r="O90" i="54"/>
  <c r="O92" i="44"/>
  <c r="O100" i="67"/>
  <c r="O99" i="40"/>
  <c r="O91" i="51"/>
  <c r="O95" i="69"/>
  <c r="O93" i="40"/>
  <c r="O99" i="67"/>
  <c r="O91" i="70"/>
  <c r="O99" i="70"/>
  <c r="O93" i="56"/>
  <c r="O100" i="44"/>
  <c r="O95" i="53"/>
  <c r="O100" i="37"/>
  <c r="O96" i="47"/>
  <c r="O90" i="67"/>
  <c r="O92" i="48"/>
  <c r="O96" i="51"/>
  <c r="O94" i="40"/>
  <c r="O91" i="50"/>
  <c r="O92" i="58"/>
  <c r="O98" i="44"/>
  <c r="O92" i="47"/>
  <c r="O93" i="43"/>
  <c r="O98" i="40"/>
  <c r="O98" i="49"/>
  <c r="O94" i="39"/>
  <c r="O99" i="51"/>
  <c r="O95" i="44"/>
  <c r="O90" i="70"/>
  <c r="O100" i="54"/>
  <c r="N97" i="51"/>
  <c r="N48" i="40"/>
  <c r="N56" i="42"/>
  <c r="N89" i="39"/>
  <c r="M47" i="42"/>
  <c r="M75" i="42" s="1"/>
  <c r="M88" i="68"/>
  <c r="N48" i="37"/>
  <c r="N97" i="43"/>
  <c r="N89" i="70"/>
  <c r="O94" i="34"/>
  <c r="O94" i="46"/>
  <c r="O95" i="70"/>
  <c r="O96" i="36"/>
  <c r="O100" i="56"/>
  <c r="O99" i="41"/>
  <c r="O96" i="52"/>
  <c r="O93" i="37"/>
  <c r="O94" i="58"/>
  <c r="O93" i="45"/>
  <c r="O98" i="38"/>
  <c r="O91" i="34"/>
  <c r="O92" i="43"/>
  <c r="O92" i="39"/>
  <c r="O99" i="38"/>
  <c r="O99" i="42"/>
  <c r="O90" i="39"/>
  <c r="O98" i="34"/>
  <c r="O94" i="49"/>
  <c r="O96" i="41"/>
  <c r="O96" i="37"/>
  <c r="O100" i="46"/>
  <c r="O92" i="41"/>
  <c r="O95" i="67"/>
  <c r="O96" i="45"/>
  <c r="O94" i="53"/>
  <c r="O99" i="53"/>
  <c r="O91" i="68"/>
  <c r="O91" i="43"/>
  <c r="O92" i="50"/>
  <c r="O92" i="69"/>
  <c r="O91" i="47"/>
  <c r="O90" i="38"/>
  <c r="O95" i="57"/>
  <c r="O91" i="54"/>
  <c r="N48" i="42"/>
  <c r="N89" i="34"/>
  <c r="N48" i="48"/>
  <c r="N89" i="47"/>
  <c r="N97" i="41"/>
  <c r="N48" i="46"/>
  <c r="N56" i="52"/>
  <c r="N56" i="49"/>
  <c r="N89" i="69"/>
  <c r="N89" i="49"/>
  <c r="N48" i="70"/>
  <c r="M47" i="67"/>
  <c r="M75" i="67" s="1"/>
  <c r="O96" i="68"/>
  <c r="O99" i="52"/>
  <c r="O96" i="43"/>
  <c r="O94" i="47"/>
  <c r="O95" i="54"/>
  <c r="O94" i="70"/>
  <c r="O93" i="34"/>
  <c r="O99" i="56"/>
  <c r="O100" i="53"/>
  <c r="O96" i="44"/>
  <c r="O93" i="41"/>
  <c r="O96" i="34"/>
  <c r="O100" i="51"/>
  <c r="O100" i="47"/>
  <c r="O95" i="68"/>
  <c r="O99" i="39"/>
  <c r="O96" i="69"/>
  <c r="O95" i="40"/>
  <c r="O92" i="53"/>
  <c r="O90" i="40"/>
  <c r="O90" i="69"/>
  <c r="O93" i="47"/>
  <c r="O92" i="51"/>
  <c r="O90" i="50"/>
  <c r="O98" i="45"/>
  <c r="O95" i="38"/>
  <c r="O92" i="68"/>
  <c r="O100" i="57"/>
  <c r="O93" i="48"/>
  <c r="O96" i="48"/>
  <c r="O99" i="46"/>
  <c r="O93" i="44"/>
  <c r="O90" i="36"/>
  <c r="O93" i="42"/>
  <c r="O91" i="69"/>
  <c r="O96" i="40"/>
  <c r="O95" i="47"/>
  <c r="O90" i="52"/>
  <c r="O91" i="37"/>
  <c r="O90" i="37"/>
  <c r="O94" i="44"/>
  <c r="O92" i="70"/>
  <c r="O94" i="54"/>
  <c r="O95" i="34"/>
  <c r="O90" i="34"/>
  <c r="O92" i="34"/>
  <c r="O98" i="68"/>
  <c r="O100" i="40"/>
  <c r="O99" i="54"/>
  <c r="O94" i="67"/>
  <c r="O92" i="45"/>
  <c r="O94" i="38"/>
  <c r="O93" i="58"/>
  <c r="O93" i="67"/>
  <c r="O100" i="48"/>
  <c r="O93" i="68"/>
  <c r="O93" i="49"/>
  <c r="O92" i="54"/>
  <c r="O93" i="50"/>
  <c r="O91" i="55"/>
  <c r="O92" i="38"/>
  <c r="O98" i="52"/>
  <c r="O94" i="43"/>
  <c r="O93" i="70"/>
  <c r="O98" i="47"/>
  <c r="O94" i="50"/>
  <c r="O92" i="40"/>
  <c r="O90" i="55"/>
  <c r="O90" i="46"/>
  <c r="O100" i="49"/>
  <c r="N89" i="50"/>
  <c r="N97" i="44"/>
  <c r="N89" i="58"/>
  <c r="N97" i="36"/>
  <c r="M47" i="36"/>
  <c r="M75" i="36" s="1"/>
  <c r="N89" i="57"/>
  <c r="N56" i="54"/>
  <c r="N89" i="54"/>
  <c r="M47" i="39"/>
  <c r="M75" i="39" s="1"/>
  <c r="N89" i="41"/>
  <c r="N48" i="68"/>
  <c r="N56" i="56"/>
  <c r="N89" i="40"/>
  <c r="N97" i="42"/>
  <c r="N48" i="39"/>
  <c r="N89" i="52"/>
  <c r="N97" i="55"/>
  <c r="N97" i="58"/>
  <c r="M88" i="36"/>
  <c r="M88" i="53"/>
  <c r="M47" i="50"/>
  <c r="M75" i="50" s="1"/>
  <c r="N48" i="56"/>
  <c r="N89" i="37"/>
  <c r="N56" i="43"/>
  <c r="M47" i="55"/>
  <c r="M75" i="55" s="1"/>
  <c r="N97" i="46"/>
  <c r="N56" i="53"/>
  <c r="N48" i="43"/>
  <c r="N47" i="43" s="1"/>
  <c r="N75" i="43" s="1"/>
  <c r="N48" i="45"/>
  <c r="L19" i="82" l="1"/>
  <c r="L18" i="82"/>
  <c r="AJ6" i="77"/>
  <c r="AG31" i="82"/>
  <c r="AG43" i="82" s="1"/>
  <c r="AG76" i="82" s="1"/>
  <c r="AG123" i="82" s="1"/>
  <c r="AG170" i="82" s="1"/>
  <c r="AG180" i="82" s="1"/>
  <c r="AR16" i="31"/>
  <c r="AR17" i="31" s="1"/>
  <c r="AR18" i="31" s="1"/>
  <c r="AR19" i="31" s="1"/>
  <c r="AR20" i="31" s="1"/>
  <c r="AR21" i="31" s="1"/>
  <c r="AR22" i="31" s="1"/>
  <c r="AR23" i="31" s="1"/>
  <c r="AR24" i="31" s="1"/>
  <c r="AR25" i="31" s="1"/>
  <c r="AR26" i="31" s="1"/>
  <c r="AR27" i="31" s="1"/>
  <c r="AR28" i="31" s="1"/>
  <c r="AR29" i="31" s="1"/>
  <c r="AR30" i="31" s="1"/>
  <c r="AR31" i="31" s="1"/>
  <c r="AR32" i="31" s="1"/>
  <c r="AR33" i="31" s="1"/>
  <c r="AR34" i="31" s="1"/>
  <c r="AR35" i="31" s="1"/>
  <c r="AR36" i="31" s="1"/>
  <c r="AR37" i="31" s="1"/>
  <c r="AR38" i="31" s="1"/>
  <c r="AR39" i="31" s="1"/>
  <c r="AR40" i="31" s="1"/>
  <c r="AR41" i="31" s="1"/>
  <c r="AR42" i="31" s="1"/>
  <c r="AR43" i="31" s="1"/>
  <c r="AR44" i="31" s="1"/>
  <c r="AR45" i="31" s="1"/>
  <c r="AR46" i="31" s="1"/>
  <c r="AR47" i="31" s="1"/>
  <c r="AR48" i="31" s="1"/>
  <c r="AR49" i="31" s="1"/>
  <c r="AR50" i="31" s="1"/>
  <c r="AR51" i="31" s="1"/>
  <c r="AR52" i="31" s="1"/>
  <c r="AR53" i="31" s="1"/>
  <c r="AR54" i="31" s="1"/>
  <c r="AR55" i="31" s="1"/>
  <c r="AR56" i="31" s="1"/>
  <c r="AR57" i="31" s="1"/>
  <c r="AR58" i="31" s="1"/>
  <c r="AR59" i="31" s="1"/>
  <c r="AR60" i="31" s="1"/>
  <c r="AR61" i="31" s="1"/>
  <c r="AR62" i="31" s="1"/>
  <c r="AR63" i="31" s="1"/>
  <c r="AR64" i="31" s="1"/>
  <c r="AR65" i="31" s="1"/>
  <c r="AR66" i="31" s="1"/>
  <c r="AR67" i="31" s="1"/>
  <c r="AR68" i="31" s="1"/>
  <c r="AR69" i="31" s="1"/>
  <c r="AR70" i="31" s="1"/>
  <c r="AR71" i="31" s="1"/>
  <c r="AR72" i="31" s="1"/>
  <c r="AR73" i="31" s="1"/>
  <c r="AR74" i="31" s="1"/>
  <c r="AR75" i="31" s="1"/>
  <c r="AR76" i="31" s="1"/>
  <c r="AR77" i="31" s="1"/>
  <c r="AR78" i="31" s="1"/>
  <c r="AR79" i="31" s="1"/>
  <c r="AR80" i="31" s="1"/>
  <c r="AR81" i="31" s="1"/>
  <c r="AR82" i="31" s="1"/>
  <c r="AR83" i="31" s="1"/>
  <c r="AR84" i="31" s="1"/>
  <c r="AR85" i="31" s="1"/>
  <c r="AR86" i="31" s="1"/>
  <c r="AR87" i="31" s="1"/>
  <c r="AR88" i="31" s="1"/>
  <c r="AR89" i="31" s="1"/>
  <c r="AR90" i="31" s="1"/>
  <c r="AR91" i="31" s="1"/>
  <c r="AR92" i="31" s="1"/>
  <c r="AR93" i="31" s="1"/>
  <c r="AR94" i="31" s="1"/>
  <c r="AR95" i="31" s="1"/>
  <c r="AR96" i="31" s="1"/>
  <c r="AR97" i="31" s="1"/>
  <c r="AR98" i="31" s="1"/>
  <c r="AR99" i="31" s="1"/>
  <c r="AR100" i="31" s="1"/>
  <c r="AR101" i="31" s="1"/>
  <c r="AR102" i="31" s="1"/>
  <c r="AR103" i="31" s="1"/>
  <c r="AR104" i="31" s="1"/>
  <c r="AR105" i="31" s="1"/>
  <c r="AR106" i="31" s="1"/>
  <c r="AR107" i="31" s="1"/>
  <c r="AR108" i="31" s="1"/>
  <c r="AR109" i="31" s="1"/>
  <c r="AR110" i="31" s="1"/>
  <c r="AR111" i="31" s="1"/>
  <c r="AR112" i="31" s="1"/>
  <c r="AR113" i="31" s="1"/>
  <c r="AR114" i="31" s="1"/>
  <c r="AR115" i="31" s="1"/>
  <c r="AR116" i="31" s="1"/>
  <c r="AR117" i="31" s="1"/>
  <c r="AR118" i="31" s="1"/>
  <c r="AR119" i="31" s="1"/>
  <c r="AR120" i="31" s="1"/>
  <c r="AR121" i="31" s="1"/>
  <c r="AR122" i="31" s="1"/>
  <c r="AR123" i="31" s="1"/>
  <c r="AR124" i="31" s="1"/>
  <c r="AR125" i="31" s="1"/>
  <c r="AR126" i="31" s="1"/>
  <c r="AR127" i="31" s="1"/>
  <c r="AR128" i="31" s="1"/>
  <c r="AR129" i="31" s="1"/>
  <c r="AR130" i="31" s="1"/>
  <c r="AR131" i="31" s="1"/>
  <c r="AR132" i="31" s="1"/>
  <c r="AR133" i="31" s="1"/>
  <c r="AR134" i="31" s="1"/>
  <c r="AR135" i="31" s="1"/>
  <c r="AR136" i="31" s="1"/>
  <c r="AR137" i="31" s="1"/>
  <c r="AR138" i="31" s="1"/>
  <c r="AR139" i="31" s="1"/>
  <c r="AR140" i="31" s="1"/>
  <c r="AR141" i="31" s="1"/>
  <c r="AR142" i="31" s="1"/>
  <c r="AR143" i="31" s="1"/>
  <c r="AR144" i="31" s="1"/>
  <c r="AR145" i="31" s="1"/>
  <c r="AR146" i="31" s="1"/>
  <c r="AR147" i="31" s="1"/>
  <c r="AR148" i="31" s="1"/>
  <c r="AR149" i="31" s="1"/>
  <c r="AR150" i="31" s="1"/>
  <c r="AR151" i="31" s="1"/>
  <c r="AR152" i="31" s="1"/>
  <c r="AR153" i="31" s="1"/>
  <c r="AR154" i="31" s="1"/>
  <c r="AR155" i="31" s="1"/>
  <c r="AR156" i="31" s="1"/>
  <c r="AR157" i="31" s="1"/>
  <c r="AR158" i="31" s="1"/>
  <c r="AR159" i="31" s="1"/>
  <c r="AR160" i="31" s="1"/>
  <c r="AR161" i="31" s="1"/>
  <c r="AR162" i="31" s="1"/>
  <c r="AR163" i="31" s="1"/>
  <c r="AR164" i="31" s="1"/>
  <c r="AR165" i="31" s="1"/>
  <c r="AR166" i="31" s="1"/>
  <c r="AR167" i="31" s="1"/>
  <c r="AR168" i="31" s="1"/>
  <c r="AR169" i="31" s="1"/>
  <c r="AR170" i="31" s="1"/>
  <c r="AR171" i="31" s="1"/>
  <c r="AR172" i="31" s="1"/>
  <c r="AR173" i="31" s="1"/>
  <c r="AR174" i="31" s="1"/>
  <c r="AR175" i="31" s="1"/>
  <c r="AR176" i="31" s="1"/>
  <c r="AR177" i="31" s="1"/>
  <c r="AR178" i="31" s="1"/>
  <c r="AV145" i="31" s="1"/>
  <c r="AX169" i="31"/>
  <c r="AX170" i="31" s="1"/>
  <c r="AX171" i="31" s="1"/>
  <c r="AX172" i="31" s="1"/>
  <c r="AX173" i="31" s="1"/>
  <c r="AX174" i="31" s="1"/>
  <c r="AX175" i="31" s="1"/>
  <c r="AX176" i="31" s="1"/>
  <c r="AX177" i="31" s="1"/>
  <c r="AX178" i="31" s="1"/>
  <c r="AF169" i="31"/>
  <c r="AF170" i="31" s="1"/>
  <c r="AF171" i="31" s="1"/>
  <c r="AF172" i="31" s="1"/>
  <c r="AF173" i="31" s="1"/>
  <c r="AF174" i="31" s="1"/>
  <c r="AF175" i="31" s="1"/>
  <c r="AF176" i="31" s="1"/>
  <c r="AF177" i="31" s="1"/>
  <c r="AF178" i="31" s="1"/>
  <c r="AL15" i="31"/>
  <c r="N26" i="71"/>
  <c r="L28" i="71"/>
  <c r="M27" i="71" s="1"/>
  <c r="AE26" i="71"/>
  <c r="AF26" i="71" s="1"/>
  <c r="AD28" i="71"/>
  <c r="AE27" i="71" s="1"/>
  <c r="X28" i="71"/>
  <c r="Y27" i="71" s="1"/>
  <c r="Z26" i="71"/>
  <c r="R29" i="71"/>
  <c r="S28" i="71" s="1"/>
  <c r="T27" i="71"/>
  <c r="N47" i="41"/>
  <c r="N75" i="41" s="1"/>
  <c r="N47" i="56"/>
  <c r="N75" i="56" s="1"/>
  <c r="N47" i="70"/>
  <c r="N75" i="70" s="1"/>
  <c r="N88" i="69"/>
  <c r="N47" i="37"/>
  <c r="N75" i="37" s="1"/>
  <c r="N47" i="45"/>
  <c r="N75" i="45" s="1"/>
  <c r="N88" i="54"/>
  <c r="N47" i="50"/>
  <c r="N75" i="50" s="1"/>
  <c r="N88" i="48"/>
  <c r="O97" i="45"/>
  <c r="N88" i="67"/>
  <c r="N47" i="68"/>
  <c r="N75" i="68" s="1"/>
  <c r="O97" i="47"/>
  <c r="N88" i="47"/>
  <c r="N88" i="52"/>
  <c r="N47" i="46"/>
  <c r="N75" i="46" s="1"/>
  <c r="N47" i="38"/>
  <c r="N75" i="38" s="1"/>
  <c r="N47" i="44"/>
  <c r="N75" i="44" s="1"/>
  <c r="N47" i="54"/>
  <c r="N75" i="54" s="1"/>
  <c r="N88" i="56"/>
  <c r="N88" i="40"/>
  <c r="N88" i="44"/>
  <c r="N47" i="48"/>
  <c r="N75" i="48" s="1"/>
  <c r="N88" i="45"/>
  <c r="O56" i="55"/>
  <c r="O89" i="46"/>
  <c r="O89" i="34"/>
  <c r="O48" i="36"/>
  <c r="O97" i="34"/>
  <c r="N88" i="70"/>
  <c r="N47" i="69"/>
  <c r="N75" i="69" s="1"/>
  <c r="N88" i="68"/>
  <c r="O56" i="50"/>
  <c r="O97" i="39"/>
  <c r="O97" i="56"/>
  <c r="O48" i="53"/>
  <c r="N47" i="67"/>
  <c r="N75" i="67" s="1"/>
  <c r="O97" i="43"/>
  <c r="N88" i="37"/>
  <c r="N47" i="40"/>
  <c r="N75" i="40" s="1"/>
  <c r="O56" i="53"/>
  <c r="N47" i="39"/>
  <c r="N75" i="39" s="1"/>
  <c r="N88" i="50"/>
  <c r="O48" i="69"/>
  <c r="N88" i="34"/>
  <c r="O97" i="40"/>
  <c r="O56" i="52"/>
  <c r="N47" i="42"/>
  <c r="N75" i="42" s="1"/>
  <c r="N88" i="39"/>
  <c r="N88" i="55"/>
  <c r="N47" i="53"/>
  <c r="N75" i="53" s="1"/>
  <c r="O97" i="50"/>
  <c r="O56" i="56"/>
  <c r="N47" i="55"/>
  <c r="N75" i="55" s="1"/>
  <c r="N88" i="53"/>
  <c r="N47" i="57"/>
  <c r="N75" i="57" s="1"/>
  <c r="P94" i="47"/>
  <c r="P93" i="42"/>
  <c r="P95" i="38"/>
  <c r="P94" i="67"/>
  <c r="P100" i="52"/>
  <c r="P98" i="47"/>
  <c r="P92" i="54"/>
  <c r="P93" i="44"/>
  <c r="P93" i="68"/>
  <c r="P92" i="69"/>
  <c r="P96" i="49"/>
  <c r="P95" i="48"/>
  <c r="P99" i="68"/>
  <c r="P90" i="69"/>
  <c r="P95" i="44"/>
  <c r="P91" i="43"/>
  <c r="P94" i="37"/>
  <c r="P99" i="48"/>
  <c r="P91" i="44"/>
  <c r="P92" i="44"/>
  <c r="P91" i="49"/>
  <c r="P94" i="43"/>
  <c r="P95" i="34"/>
  <c r="P90" i="34"/>
  <c r="P96" i="70"/>
  <c r="P93" i="41"/>
  <c r="P92" i="41"/>
  <c r="P92" i="39"/>
  <c r="P98" i="34"/>
  <c r="P92" i="42"/>
  <c r="P90" i="49"/>
  <c r="P96" i="67"/>
  <c r="P100" i="40"/>
  <c r="P92" i="51"/>
  <c r="P90" i="36"/>
  <c r="P90" i="52"/>
  <c r="N88" i="46"/>
  <c r="O97" i="54"/>
  <c r="O56" i="43"/>
  <c r="O48" i="37"/>
  <c r="O48" i="50"/>
  <c r="N47" i="49"/>
  <c r="N75" i="49" s="1"/>
  <c r="P94" i="39"/>
  <c r="P93" i="54"/>
  <c r="P99" i="67"/>
  <c r="P92" i="67"/>
  <c r="P98" i="69"/>
  <c r="P95" i="57"/>
  <c r="P91" i="54"/>
  <c r="P100" i="57"/>
  <c r="P95" i="49"/>
  <c r="P90" i="45"/>
  <c r="P91" i="70"/>
  <c r="P90" i="39"/>
  <c r="P100" i="45"/>
  <c r="P95" i="52"/>
  <c r="P99" i="37"/>
  <c r="P96" i="41"/>
  <c r="P96" i="46"/>
  <c r="P99" i="44"/>
  <c r="P100" i="67"/>
  <c r="P98" i="55"/>
  <c r="P90" i="50"/>
  <c r="P100" i="50"/>
  <c r="P92" i="70"/>
  <c r="P95" i="47"/>
  <c r="P90" i="47"/>
  <c r="P95" i="41"/>
  <c r="P96" i="36"/>
  <c r="P91" i="57"/>
  <c r="P98" i="37"/>
  <c r="P93" i="49"/>
  <c r="P100" i="46"/>
  <c r="P90" i="38"/>
  <c r="O97" i="55"/>
  <c r="O89" i="48"/>
  <c r="O89" i="47"/>
  <c r="O97" i="46"/>
  <c r="O89" i="41"/>
  <c r="O89" i="56"/>
  <c r="O56" i="54"/>
  <c r="O89" i="43"/>
  <c r="O97" i="42"/>
  <c r="N88" i="58"/>
  <c r="O48" i="55"/>
  <c r="O97" i="52"/>
  <c r="O89" i="37"/>
  <c r="O89" i="52"/>
  <c r="O89" i="50"/>
  <c r="O48" i="40"/>
  <c r="O89" i="38"/>
  <c r="O48" i="39"/>
  <c r="O97" i="38"/>
  <c r="O89" i="70"/>
  <c r="O97" i="49"/>
  <c r="O97" i="44"/>
  <c r="O48" i="67"/>
  <c r="O47" i="67" s="1"/>
  <c r="O75" i="67" s="1"/>
  <c r="N47" i="36"/>
  <c r="N75" i="36" s="1"/>
  <c r="N88" i="38"/>
  <c r="N88" i="42"/>
  <c r="O48" i="51"/>
  <c r="O48" i="45"/>
  <c r="P94" i="42"/>
  <c r="P91" i="51"/>
  <c r="P91" i="69"/>
  <c r="P91" i="41"/>
  <c r="P99" i="38"/>
  <c r="P93" i="46"/>
  <c r="P91" i="45"/>
  <c r="P93" i="39"/>
  <c r="P91" i="48"/>
  <c r="P92" i="34"/>
  <c r="P95" i="54"/>
  <c r="P90" i="43"/>
  <c r="P100" i="54"/>
  <c r="P95" i="58"/>
  <c r="P96" i="44"/>
  <c r="P91" i="39"/>
  <c r="P100" i="56"/>
  <c r="P98" i="46"/>
  <c r="P95" i="43"/>
  <c r="P96" i="37"/>
  <c r="P90" i="42"/>
  <c r="P100" i="44"/>
  <c r="P99" i="46"/>
  <c r="P100" i="55"/>
  <c r="P93" i="38"/>
  <c r="P94" i="53"/>
  <c r="P92" i="53"/>
  <c r="P99" i="70"/>
  <c r="P90" i="67"/>
  <c r="P94" i="54"/>
  <c r="P96" i="58"/>
  <c r="P93" i="51"/>
  <c r="P98" i="52"/>
  <c r="P93" i="67"/>
  <c r="P94" i="70"/>
  <c r="P95" i="56"/>
  <c r="P99" i="57"/>
  <c r="P94" i="36"/>
  <c r="P99" i="39"/>
  <c r="P90" i="57"/>
  <c r="P99" i="36"/>
  <c r="P95" i="46"/>
  <c r="P98" i="58"/>
  <c r="P99" i="52"/>
  <c r="P95" i="37"/>
  <c r="P91" i="55"/>
  <c r="P98" i="54"/>
  <c r="P99" i="34"/>
  <c r="P100" i="49"/>
  <c r="P95" i="53"/>
  <c r="P94" i="49"/>
  <c r="P92" i="40"/>
  <c r="P99" i="47"/>
  <c r="P94" i="55"/>
  <c r="P99" i="49"/>
  <c r="P99" i="53"/>
  <c r="P98" i="48"/>
  <c r="P100" i="48"/>
  <c r="P93" i="58"/>
  <c r="P96" i="45"/>
  <c r="P92" i="55"/>
  <c r="P93" i="70"/>
  <c r="P99" i="51"/>
  <c r="P98" i="70"/>
  <c r="P95" i="70"/>
  <c r="P90" i="70"/>
  <c r="P94" i="34"/>
  <c r="P95" i="67"/>
  <c r="P98" i="38"/>
  <c r="P100" i="51"/>
  <c r="Q6" i="58"/>
  <c r="Q6" i="37"/>
  <c r="Q6" i="52"/>
  <c r="X8" i="60"/>
  <c r="X161" i="60"/>
  <c r="X191" i="60"/>
  <c r="X297" i="60"/>
  <c r="X200" i="60"/>
  <c r="X273" i="60"/>
  <c r="X325" i="60"/>
  <c r="X312" i="60"/>
  <c r="X236" i="60"/>
  <c r="X179" i="60"/>
  <c r="X198" i="60"/>
  <c r="X16" i="60"/>
  <c r="X78" i="60"/>
  <c r="X244" i="60"/>
  <c r="X101" i="60"/>
  <c r="X139" i="60"/>
  <c r="X154" i="60"/>
  <c r="Q6" i="56"/>
  <c r="Q6" i="38"/>
  <c r="X117" i="60"/>
  <c r="X80" i="60"/>
  <c r="X131" i="60"/>
  <c r="X82" i="60"/>
  <c r="X332" i="60"/>
  <c r="X215" i="60"/>
  <c r="X69" i="60"/>
  <c r="Q6" i="44"/>
  <c r="X72" i="60"/>
  <c r="X276" i="60"/>
  <c r="X12" i="60"/>
  <c r="X250" i="60"/>
  <c r="X206" i="60"/>
  <c r="X176" i="60"/>
  <c r="X7" i="60"/>
  <c r="X152" i="60"/>
  <c r="X52" i="60"/>
  <c r="Q6" i="51"/>
  <c r="X142" i="60"/>
  <c r="X339" i="60"/>
  <c r="X6" i="60"/>
  <c r="X43" i="60"/>
  <c r="X99" i="60"/>
  <c r="X103" i="60"/>
  <c r="X188" i="60"/>
  <c r="X234" i="60"/>
  <c r="X56" i="60"/>
  <c r="Q6" i="34"/>
  <c r="X210" i="60"/>
  <c r="X18" i="60"/>
  <c r="X146" i="60"/>
  <c r="X86" i="60"/>
  <c r="X204" i="60"/>
  <c r="X182" i="60"/>
  <c r="X216" i="60"/>
  <c r="X31" i="60"/>
  <c r="Q6" i="40"/>
  <c r="X235" i="60"/>
  <c r="X190" i="60"/>
  <c r="X125" i="60"/>
  <c r="X267" i="60"/>
  <c r="X107" i="60"/>
  <c r="X105" i="60"/>
  <c r="X263" i="60"/>
  <c r="X243" i="60"/>
  <c r="X48" i="60"/>
  <c r="X127" i="60"/>
  <c r="X324" i="60"/>
  <c r="X155" i="60"/>
  <c r="X123" i="60"/>
  <c r="X271" i="60"/>
  <c r="X53" i="60"/>
  <c r="X55" i="60"/>
  <c r="X335" i="60"/>
  <c r="X62" i="60"/>
  <c r="Q6" i="47"/>
  <c r="X147" i="60"/>
  <c r="X166" i="60"/>
  <c r="Q6" i="69"/>
  <c r="X151" i="60"/>
  <c r="X272" i="60"/>
  <c r="X5" i="60"/>
  <c r="X304" i="60"/>
  <c r="X309" i="60"/>
  <c r="Q6" i="54"/>
  <c r="X284" i="60"/>
  <c r="X57" i="60"/>
  <c r="X165" i="60"/>
  <c r="X28" i="60"/>
  <c r="X26" i="60"/>
  <c r="X38" i="60"/>
  <c r="X149" i="60"/>
  <c r="X336" i="60"/>
  <c r="Q6" i="53"/>
  <c r="X109" i="60"/>
  <c r="X213" i="60"/>
  <c r="X224" i="60"/>
  <c r="X73" i="60"/>
  <c r="X207" i="60"/>
  <c r="X60" i="60"/>
  <c r="X225" i="60"/>
  <c r="X97" i="60"/>
  <c r="X340" i="60"/>
  <c r="X319" i="60"/>
  <c r="X76" i="60"/>
  <c r="X256" i="60"/>
  <c r="X227" i="60"/>
  <c r="X220" i="60"/>
  <c r="X119" i="60"/>
  <c r="X228" i="60"/>
  <c r="X333" i="60"/>
  <c r="X201" i="60"/>
  <c r="Q6" i="36"/>
  <c r="Q6" i="67"/>
  <c r="X283" i="60"/>
  <c r="X265" i="60"/>
  <c r="X135" i="60"/>
  <c r="X222" i="60"/>
  <c r="X115" i="60"/>
  <c r="X122" i="60"/>
  <c r="X251" i="60"/>
  <c r="X259" i="60"/>
  <c r="Q6" i="43"/>
  <c r="X49" i="60"/>
  <c r="X295" i="60"/>
  <c r="X239" i="60"/>
  <c r="X14" i="60"/>
  <c r="X281" i="60"/>
  <c r="X137" i="60"/>
  <c r="X240" i="60"/>
  <c r="X178" i="60"/>
  <c r="X40" i="60"/>
  <c r="X90" i="60"/>
  <c r="Y2" i="60"/>
  <c r="X316" i="60"/>
  <c r="X322" i="60"/>
  <c r="X252" i="60"/>
  <c r="X303" i="60"/>
  <c r="X113" i="60"/>
  <c r="X183" i="60"/>
  <c r="X341" i="60"/>
  <c r="X64" i="60"/>
  <c r="X133" i="60"/>
  <c r="X19" i="60"/>
  <c r="X121" i="60"/>
  <c r="X10" i="60"/>
  <c r="X337" i="60"/>
  <c r="X189" i="60"/>
  <c r="X287" i="60"/>
  <c r="Q6" i="39"/>
  <c r="Q6" i="48"/>
  <c r="X129" i="60"/>
  <c r="X279" i="60"/>
  <c r="X44" i="60"/>
  <c r="X289" i="60"/>
  <c r="X74" i="60"/>
  <c r="X299" i="60"/>
  <c r="X308" i="60"/>
  <c r="X37" i="60"/>
  <c r="X202" i="60"/>
  <c r="X104" i="60"/>
  <c r="X260" i="60"/>
  <c r="X25" i="60"/>
  <c r="X232" i="60"/>
  <c r="X111" i="60"/>
  <c r="X134" i="60"/>
  <c r="X301" i="60"/>
  <c r="X334" i="60"/>
  <c r="X162" i="60"/>
  <c r="Q6" i="41"/>
  <c r="Q6" i="42"/>
  <c r="X317" i="60"/>
  <c r="X315" i="60"/>
  <c r="X79" i="60"/>
  <c r="X67" i="60"/>
  <c r="X208" i="60"/>
  <c r="X114" i="60"/>
  <c r="X214" i="60"/>
  <c r="X264" i="60"/>
  <c r="X24" i="60"/>
  <c r="X203" i="60"/>
  <c r="X261" i="60"/>
  <c r="X89" i="60"/>
  <c r="X180" i="60"/>
  <c r="X249" i="60"/>
  <c r="X70" i="60"/>
  <c r="X247" i="60"/>
  <c r="X226" i="60"/>
  <c r="Q6" i="46"/>
  <c r="X230" i="60"/>
  <c r="X143" i="60"/>
  <c r="X84" i="60"/>
  <c r="X128" i="60"/>
  <c r="X285" i="60"/>
  <c r="X50" i="60"/>
  <c r="X231" i="60"/>
  <c r="X313" i="60"/>
  <c r="X153" i="60"/>
  <c r="X41" i="60"/>
  <c r="X218" i="60"/>
  <c r="X327" i="60"/>
  <c r="X4" i="60"/>
  <c r="X66" i="60"/>
  <c r="X242" i="60"/>
  <c r="X102" i="60"/>
  <c r="X307" i="60"/>
  <c r="X212" i="60"/>
  <c r="X328" i="60"/>
  <c r="X196" i="60"/>
  <c r="X116" i="60"/>
  <c r="X95" i="60"/>
  <c r="X293" i="60"/>
  <c r="X110" i="60"/>
  <c r="X286" i="60"/>
  <c r="X167" i="60"/>
  <c r="X68" i="60"/>
  <c r="X195" i="60"/>
  <c r="X223" i="60"/>
  <c r="X22" i="60"/>
  <c r="X21" i="60"/>
  <c r="X254" i="60"/>
  <c r="X106" i="60"/>
  <c r="Q6" i="45"/>
  <c r="X92" i="60"/>
  <c r="X184" i="60"/>
  <c r="X238" i="60"/>
  <c r="Q6" i="57"/>
  <c r="X275" i="60"/>
  <c r="X248" i="60"/>
  <c r="X118" i="60"/>
  <c r="X288" i="60"/>
  <c r="X187" i="60"/>
  <c r="X323" i="60"/>
  <c r="X300" i="60"/>
  <c r="X126" i="60"/>
  <c r="X219" i="60"/>
  <c r="X61" i="60"/>
  <c r="X291" i="60"/>
  <c r="X237" i="60"/>
  <c r="X157" i="60"/>
  <c r="X77" i="60"/>
  <c r="X36" i="60"/>
  <c r="X169" i="60"/>
  <c r="X175" i="60"/>
  <c r="X94" i="60"/>
  <c r="X17" i="60"/>
  <c r="X292" i="60"/>
  <c r="X9" i="60"/>
  <c r="X269" i="60"/>
  <c r="X98" i="60"/>
  <c r="X164" i="60"/>
  <c r="Q6" i="50"/>
  <c r="X42" i="60"/>
  <c r="X150" i="60"/>
  <c r="X13" i="60"/>
  <c r="X145" i="60"/>
  <c r="X311" i="60"/>
  <c r="X280" i="60"/>
  <c r="X32" i="60"/>
  <c r="X305" i="60"/>
  <c r="X91" i="60"/>
  <c r="X171" i="60"/>
  <c r="X298" i="60"/>
  <c r="Q6" i="70"/>
  <c r="X268" i="60"/>
  <c r="X34" i="60"/>
  <c r="Q6" i="49"/>
  <c r="X255" i="60"/>
  <c r="X163" i="60"/>
  <c r="X20" i="60"/>
  <c r="X65" i="60"/>
  <c r="X199" i="60"/>
  <c r="X320" i="60"/>
  <c r="X29" i="60"/>
  <c r="X130" i="60"/>
  <c r="X329" i="60"/>
  <c r="X158" i="60"/>
  <c r="X54" i="60"/>
  <c r="X246" i="60"/>
  <c r="X194" i="60"/>
  <c r="X138" i="60"/>
  <c r="X186" i="60"/>
  <c r="X296" i="60"/>
  <c r="X262" i="60"/>
  <c r="X159" i="60"/>
  <c r="X81" i="60"/>
  <c r="X93" i="60"/>
  <c r="X141" i="60"/>
  <c r="X58" i="60"/>
  <c r="X174" i="60"/>
  <c r="X33" i="60"/>
  <c r="X45" i="60"/>
  <c r="Q6" i="68"/>
  <c r="X46" i="60"/>
  <c r="X321" i="60"/>
  <c r="X192" i="60"/>
  <c r="X274" i="60"/>
  <c r="X140" i="60"/>
  <c r="X170" i="60"/>
  <c r="Q6" i="55"/>
  <c r="X85" i="60"/>
  <c r="X177" i="60"/>
  <c r="X310" i="60"/>
  <c r="X30" i="60"/>
  <c r="X211" i="60"/>
  <c r="X331" i="60"/>
  <c r="X277" i="60"/>
  <c r="P98" i="45"/>
  <c r="O97" i="51"/>
  <c r="O89" i="42"/>
  <c r="O89" i="49"/>
  <c r="O56" i="57"/>
  <c r="O56" i="48"/>
  <c r="O48" i="44"/>
  <c r="O89" i="58"/>
  <c r="N88" i="36"/>
  <c r="O97" i="37"/>
  <c r="O48" i="47"/>
  <c r="O97" i="69"/>
  <c r="O56" i="46"/>
  <c r="O48" i="41"/>
  <c r="N47" i="52"/>
  <c r="N75" i="52" s="1"/>
  <c r="O48" i="57"/>
  <c r="O56" i="41"/>
  <c r="O48" i="54"/>
  <c r="P95" i="51"/>
  <c r="P96" i="52"/>
  <c r="P91" i="67"/>
  <c r="P100" i="41"/>
  <c r="P91" i="42"/>
  <c r="P90" i="58"/>
  <c r="P94" i="40"/>
  <c r="P98" i="43"/>
  <c r="P93" i="48"/>
  <c r="P91" i="46"/>
  <c r="P90" i="40"/>
  <c r="P90" i="56"/>
  <c r="P91" i="53"/>
  <c r="P100" i="58"/>
  <c r="P100" i="34"/>
  <c r="P94" i="69"/>
  <c r="P98" i="40"/>
  <c r="P92" i="52"/>
  <c r="P92" i="45"/>
  <c r="P100" i="47"/>
  <c r="P100" i="68"/>
  <c r="P94" i="48"/>
  <c r="P91" i="47"/>
  <c r="P96" i="43"/>
  <c r="P96" i="54"/>
  <c r="P92" i="49"/>
  <c r="P92" i="58"/>
  <c r="P98" i="36"/>
  <c r="P100" i="70"/>
  <c r="P92" i="50"/>
  <c r="P92" i="43"/>
  <c r="P94" i="57"/>
  <c r="P96" i="68"/>
  <c r="P91" i="58"/>
  <c r="P96" i="40"/>
  <c r="O48" i="48"/>
  <c r="O89" i="68"/>
  <c r="O97" i="58"/>
  <c r="O48" i="56"/>
  <c r="O97" i="67"/>
  <c r="O48" i="43"/>
  <c r="O56" i="42"/>
  <c r="O89" i="55"/>
  <c r="O48" i="52"/>
  <c r="O89" i="40"/>
  <c r="O89" i="54"/>
  <c r="N88" i="43"/>
  <c r="N47" i="47"/>
  <c r="N75" i="47" s="1"/>
  <c r="N47" i="34"/>
  <c r="N75" i="34" s="1"/>
  <c r="O89" i="51"/>
  <c r="O89" i="45"/>
  <c r="P95" i="36"/>
  <c r="P98" i="49"/>
  <c r="P92" i="68"/>
  <c r="P93" i="52"/>
  <c r="P94" i="52"/>
  <c r="P93" i="47"/>
  <c r="P93" i="57"/>
  <c r="P96" i="42"/>
  <c r="P99" i="45"/>
  <c r="P93" i="40"/>
  <c r="P100" i="39"/>
  <c r="P93" i="34"/>
  <c r="P91" i="36"/>
  <c r="P96" i="51"/>
  <c r="P94" i="38"/>
  <c r="P93" i="43"/>
  <c r="P91" i="56"/>
  <c r="P99" i="43"/>
  <c r="P95" i="69"/>
  <c r="P96" i="48"/>
  <c r="P100" i="37"/>
  <c r="P98" i="51"/>
  <c r="P91" i="40"/>
  <c r="P98" i="53"/>
  <c r="P94" i="46"/>
  <c r="P94" i="56"/>
  <c r="P93" i="37"/>
  <c r="P90" i="44"/>
  <c r="P96" i="56"/>
  <c r="P94" i="51"/>
  <c r="P96" i="34"/>
  <c r="P96" i="38"/>
  <c r="P99" i="54"/>
  <c r="P93" i="56"/>
  <c r="P98" i="42"/>
  <c r="P94" i="44"/>
  <c r="P90" i="68"/>
  <c r="O48" i="68"/>
  <c r="O89" i="53"/>
  <c r="N47" i="58"/>
  <c r="N75" i="58" s="1"/>
  <c r="N88" i="41"/>
  <c r="N88" i="57"/>
  <c r="O48" i="46"/>
  <c r="O56" i="47"/>
  <c r="O97" i="68"/>
  <c r="O48" i="34"/>
  <c r="O89" i="36"/>
  <c r="O56" i="45"/>
  <c r="O89" i="69"/>
  <c r="N88" i="49"/>
  <c r="O48" i="38"/>
  <c r="O89" i="39"/>
  <c r="O48" i="70"/>
  <c r="O56" i="49"/>
  <c r="O56" i="44"/>
  <c r="O89" i="67"/>
  <c r="N88" i="51"/>
  <c r="P95" i="55"/>
  <c r="P99" i="58"/>
  <c r="P98" i="57"/>
  <c r="P93" i="69"/>
  <c r="P96" i="57"/>
  <c r="P95" i="50"/>
  <c r="P92" i="38"/>
  <c r="P92" i="46"/>
  <c r="P94" i="50"/>
  <c r="P99" i="55"/>
  <c r="P95" i="45"/>
  <c r="P98" i="44"/>
  <c r="P91" i="52"/>
  <c r="P94" i="45"/>
  <c r="P91" i="37"/>
  <c r="P99" i="42"/>
  <c r="P93" i="53"/>
  <c r="P92" i="37"/>
  <c r="P96" i="39"/>
  <c r="P95" i="40"/>
  <c r="P93" i="36"/>
  <c r="P91" i="50"/>
  <c r="P99" i="41"/>
  <c r="P100" i="43"/>
  <c r="P95" i="39"/>
  <c r="P99" i="69"/>
  <c r="P91" i="68"/>
  <c r="P98" i="56"/>
  <c r="P90" i="41"/>
  <c r="P96" i="47"/>
  <c r="P91" i="38"/>
  <c r="P92" i="36"/>
  <c r="P98" i="50"/>
  <c r="P99" i="50"/>
  <c r="P92" i="57"/>
  <c r="P92" i="47"/>
  <c r="P100" i="69"/>
  <c r="P94" i="68"/>
  <c r="P96" i="53"/>
  <c r="P98" i="39"/>
  <c r="P93" i="45"/>
  <c r="P98" i="67"/>
  <c r="P100" i="38"/>
  <c r="P96" i="69"/>
  <c r="P96" i="50"/>
  <c r="P94" i="58"/>
  <c r="P90" i="55"/>
  <c r="P90" i="54"/>
  <c r="P90" i="53"/>
  <c r="P100" i="36"/>
  <c r="P96" i="55"/>
  <c r="P100" i="42"/>
  <c r="P93" i="55"/>
  <c r="P99" i="56"/>
  <c r="P95" i="42"/>
  <c r="P91" i="34"/>
  <c r="P95" i="68"/>
  <c r="P93" i="50"/>
  <c r="P90" i="51"/>
  <c r="P92" i="48"/>
  <c r="P94" i="41"/>
  <c r="P90" i="46"/>
  <c r="P100" i="53"/>
  <c r="P90" i="37"/>
  <c r="P98" i="41"/>
  <c r="P90" i="48"/>
  <c r="P92" i="56"/>
  <c r="P99" i="40"/>
  <c r="P98" i="68"/>
  <c r="O48" i="42"/>
  <c r="O97" i="70"/>
  <c r="O48" i="49"/>
  <c r="O97" i="57"/>
  <c r="O97" i="36"/>
  <c r="O97" i="48"/>
  <c r="O89" i="44"/>
  <c r="O48" i="58"/>
  <c r="N47" i="51"/>
  <c r="N75" i="51" s="1"/>
  <c r="O97" i="53"/>
  <c r="O89" i="57"/>
  <c r="O97" i="41"/>
  <c r="I26" i="82" l="1"/>
  <c r="J26" i="82" s="1"/>
  <c r="I25" i="82"/>
  <c r="J25" i="82" s="1"/>
  <c r="AK6" i="77"/>
  <c r="AH31" i="82"/>
  <c r="AH43" i="82" s="1"/>
  <c r="AH76" i="82" s="1"/>
  <c r="AH123" i="82" s="1"/>
  <c r="AH170" i="82" s="1"/>
  <c r="AH180" i="82" s="1"/>
  <c r="AV9" i="31"/>
  <c r="AV27" i="31"/>
  <c r="AV72" i="31"/>
  <c r="AV28" i="31"/>
  <c r="AV46" i="31"/>
  <c r="AV73" i="31"/>
  <c r="AV119" i="31"/>
  <c r="AV67" i="31"/>
  <c r="AV50" i="31"/>
  <c r="AV83" i="31"/>
  <c r="AV7" i="31"/>
  <c r="AV102" i="31"/>
  <c r="AV174" i="31"/>
  <c r="AV74" i="31"/>
  <c r="AV165" i="31"/>
  <c r="AV171" i="31"/>
  <c r="AV17" i="31"/>
  <c r="AV52" i="31"/>
  <c r="AV41" i="31"/>
  <c r="AV122" i="31"/>
  <c r="AV34" i="31"/>
  <c r="AV115" i="31"/>
  <c r="AV98" i="31"/>
  <c r="AV178" i="31"/>
  <c r="AV78" i="31"/>
  <c r="AV116" i="31"/>
  <c r="AV159" i="31"/>
  <c r="AV103" i="31"/>
  <c r="AV25" i="31"/>
  <c r="AV71" i="31"/>
  <c r="AV138" i="31"/>
  <c r="AV133" i="31"/>
  <c r="AV146" i="31"/>
  <c r="AV69" i="31"/>
  <c r="AV48" i="31"/>
  <c r="AV19" i="31"/>
  <c r="AV76" i="31"/>
  <c r="AV87" i="31"/>
  <c r="AV160" i="31"/>
  <c r="AV45" i="31"/>
  <c r="AV35" i="31"/>
  <c r="AV175" i="31"/>
  <c r="AV44" i="31"/>
  <c r="AV153" i="31"/>
  <c r="AV88" i="31"/>
  <c r="AV59" i="31"/>
  <c r="AV85" i="31"/>
  <c r="AV157" i="31"/>
  <c r="AV111" i="31"/>
  <c r="AV168" i="31"/>
  <c r="AV79" i="31"/>
  <c r="AV104" i="31"/>
  <c r="AV151" i="31"/>
  <c r="AV124" i="31"/>
  <c r="AV99" i="31"/>
  <c r="AV6" i="31"/>
  <c r="AV77" i="31"/>
  <c r="AV108" i="31"/>
  <c r="AV132" i="31"/>
  <c r="AV93" i="31"/>
  <c r="AV142" i="31"/>
  <c r="AV139" i="31"/>
  <c r="AV96" i="31"/>
  <c r="AV113" i="31"/>
  <c r="AV60" i="31"/>
  <c r="AV57" i="31"/>
  <c r="AV11" i="31"/>
  <c r="AV20" i="31"/>
  <c r="AV141" i="31"/>
  <c r="AV125" i="31"/>
  <c r="AV148" i="31"/>
  <c r="AV147" i="31"/>
  <c r="AV29" i="31"/>
  <c r="AV101" i="31"/>
  <c r="AV84" i="31"/>
  <c r="AV21" i="31"/>
  <c r="AV121" i="31"/>
  <c r="AV120" i="31"/>
  <c r="AV40" i="31"/>
  <c r="AV8" i="31"/>
  <c r="AV161" i="31"/>
  <c r="AV42" i="31"/>
  <c r="AV14" i="31"/>
  <c r="AV176" i="31"/>
  <c r="AV82" i="31"/>
  <c r="AV154" i="31"/>
  <c r="AV131" i="31"/>
  <c r="AV136" i="31"/>
  <c r="AV30" i="31"/>
  <c r="AV106" i="31"/>
  <c r="AV150" i="31"/>
  <c r="AV55" i="31"/>
  <c r="AV114" i="31"/>
  <c r="AV75" i="31"/>
  <c r="AV86" i="31"/>
  <c r="AV128" i="31"/>
  <c r="AV33" i="31"/>
  <c r="AV80" i="31"/>
  <c r="AV152" i="31"/>
  <c r="AV166" i="31"/>
  <c r="AV127" i="31"/>
  <c r="AV26" i="31"/>
  <c r="AV13" i="31"/>
  <c r="AV10" i="31"/>
  <c r="AV56" i="31"/>
  <c r="AV173" i="31"/>
  <c r="AV134" i="31"/>
  <c r="AV144" i="31"/>
  <c r="AV163" i="31"/>
  <c r="AV39" i="31"/>
  <c r="AV100" i="31"/>
  <c r="AV16" i="31"/>
  <c r="AV126" i="31"/>
  <c r="AV38" i="31"/>
  <c r="AV170" i="31"/>
  <c r="AV158" i="31"/>
  <c r="AV172" i="31"/>
  <c r="AV135" i="31"/>
  <c r="AV130" i="31"/>
  <c r="AV49" i="31"/>
  <c r="AV37" i="31"/>
  <c r="AV51" i="31"/>
  <c r="AV89" i="31"/>
  <c r="AV36" i="31"/>
  <c r="AV107" i="31"/>
  <c r="AV4" i="31"/>
  <c r="AV53" i="31"/>
  <c r="AV95" i="31"/>
  <c r="AV149" i="31"/>
  <c r="AV123" i="31"/>
  <c r="AV109" i="31"/>
  <c r="AV5" i="31"/>
  <c r="AV94" i="31"/>
  <c r="AV167" i="31"/>
  <c r="AV177" i="31"/>
  <c r="AV118" i="31"/>
  <c r="AV66" i="31"/>
  <c r="AV164" i="31"/>
  <c r="AV91" i="31"/>
  <c r="AV129" i="31"/>
  <c r="AV18" i="31"/>
  <c r="AV58" i="31"/>
  <c r="AV81" i="31"/>
  <c r="AV162" i="31"/>
  <c r="AV110" i="31"/>
  <c r="AV63" i="31"/>
  <c r="AV70" i="31"/>
  <c r="AV117" i="31"/>
  <c r="AV12" i="31"/>
  <c r="AV68" i="31"/>
  <c r="AV62" i="31"/>
  <c r="AV155" i="31"/>
  <c r="AV64" i="31"/>
  <c r="AV61" i="31"/>
  <c r="AV24" i="31"/>
  <c r="AV23" i="31"/>
  <c r="AV105" i="31"/>
  <c r="AV97" i="31"/>
  <c r="AV169" i="31"/>
  <c r="AV156" i="31"/>
  <c r="AV32" i="31"/>
  <c r="AV43" i="31"/>
  <c r="AV90" i="31"/>
  <c r="AV143" i="31"/>
  <c r="AV3" i="31"/>
  <c r="AV54" i="31"/>
  <c r="AV92" i="31"/>
  <c r="AV65" i="31"/>
  <c r="AV112" i="31"/>
  <c r="AV15" i="31"/>
  <c r="AV31" i="31"/>
  <c r="AV22" i="31"/>
  <c r="AV140" i="31"/>
  <c r="AJ51" i="31"/>
  <c r="AJ3" i="31"/>
  <c r="AJ22" i="31"/>
  <c r="AJ93" i="31"/>
  <c r="AJ169" i="31"/>
  <c r="AJ39" i="31"/>
  <c r="AJ38" i="31"/>
  <c r="AJ143" i="31"/>
  <c r="AJ15" i="31"/>
  <c r="AJ37" i="31"/>
  <c r="AJ170" i="31"/>
  <c r="AJ160" i="31"/>
  <c r="AJ106" i="31"/>
  <c r="AJ70" i="31"/>
  <c r="AJ19" i="31"/>
  <c r="AJ177" i="31"/>
  <c r="AJ147" i="31"/>
  <c r="AJ111" i="31"/>
  <c r="AJ133" i="31"/>
  <c r="AJ61" i="31"/>
  <c r="AJ88" i="31"/>
  <c r="AJ20" i="31"/>
  <c r="AJ123" i="31"/>
  <c r="AJ91" i="31"/>
  <c r="AJ71" i="31"/>
  <c r="AJ132" i="31"/>
  <c r="AJ166" i="31"/>
  <c r="AJ48" i="31"/>
  <c r="AJ167" i="31"/>
  <c r="AJ174" i="31"/>
  <c r="AJ58" i="31"/>
  <c r="AJ24" i="31"/>
  <c r="AJ54" i="31"/>
  <c r="AJ128" i="31"/>
  <c r="AJ5" i="31"/>
  <c r="AJ68" i="31"/>
  <c r="AJ16" i="31"/>
  <c r="AJ109" i="31"/>
  <c r="AJ29" i="31"/>
  <c r="AJ158" i="31"/>
  <c r="AJ36" i="31"/>
  <c r="AJ55" i="31"/>
  <c r="AJ101" i="31"/>
  <c r="AJ135" i="31"/>
  <c r="AJ112" i="31"/>
  <c r="AJ52" i="31"/>
  <c r="AJ130" i="31"/>
  <c r="AJ14" i="31"/>
  <c r="AJ56" i="31"/>
  <c r="AJ110" i="31"/>
  <c r="AJ144" i="31"/>
  <c r="AJ79" i="31"/>
  <c r="AJ47" i="31"/>
  <c r="AJ72" i="31"/>
  <c r="AJ108" i="31"/>
  <c r="AJ151" i="31"/>
  <c r="AJ116" i="31"/>
  <c r="AJ75" i="31"/>
  <c r="AJ74" i="31"/>
  <c r="AJ103" i="31"/>
  <c r="AJ63" i="31"/>
  <c r="AJ76" i="31"/>
  <c r="AJ45" i="31"/>
  <c r="AJ154" i="31"/>
  <c r="AJ139" i="31"/>
  <c r="AJ117" i="31"/>
  <c r="AJ115" i="31"/>
  <c r="AJ59" i="31"/>
  <c r="AJ125" i="31"/>
  <c r="AJ119" i="31"/>
  <c r="AJ99" i="31"/>
  <c r="AJ90" i="31"/>
  <c r="AJ114" i="31"/>
  <c r="AJ104" i="31"/>
  <c r="AJ153" i="31"/>
  <c r="AJ65" i="31"/>
  <c r="AJ23" i="31"/>
  <c r="AJ168" i="31"/>
  <c r="AJ146" i="31"/>
  <c r="AJ82" i="31"/>
  <c r="AJ13" i="31"/>
  <c r="AJ98" i="31"/>
  <c r="AJ53" i="31"/>
  <c r="AJ141" i="31"/>
  <c r="AJ73" i="31"/>
  <c r="AJ92" i="31"/>
  <c r="AJ100" i="31"/>
  <c r="AJ137" i="31"/>
  <c r="AJ107" i="31"/>
  <c r="AJ118" i="31"/>
  <c r="AJ149" i="31"/>
  <c r="AJ7" i="31"/>
  <c r="AJ120" i="31"/>
  <c r="AJ102" i="31"/>
  <c r="AJ172" i="31"/>
  <c r="AJ85" i="31"/>
  <c r="AJ83" i="31"/>
  <c r="AJ173" i="31"/>
  <c r="AJ89" i="31"/>
  <c r="AJ46" i="31"/>
  <c r="AJ124" i="31"/>
  <c r="AJ6" i="31"/>
  <c r="AJ33" i="31"/>
  <c r="AJ66" i="31"/>
  <c r="AJ18" i="31"/>
  <c r="AJ40" i="31"/>
  <c r="AJ131" i="31"/>
  <c r="AJ142" i="31"/>
  <c r="AJ25" i="31"/>
  <c r="AJ138" i="31"/>
  <c r="AJ8" i="31"/>
  <c r="AJ78" i="31"/>
  <c r="AJ34" i="31"/>
  <c r="AJ77" i="31"/>
  <c r="AJ129" i="31"/>
  <c r="AJ35" i="31"/>
  <c r="AJ152" i="31"/>
  <c r="AJ30" i="31"/>
  <c r="AJ136" i="31"/>
  <c r="AJ150" i="31"/>
  <c r="AJ126" i="31"/>
  <c r="AJ31" i="31"/>
  <c r="AJ64" i="31"/>
  <c r="AJ155" i="31"/>
  <c r="AJ157" i="31"/>
  <c r="AJ95" i="31"/>
  <c r="AJ122" i="31"/>
  <c r="AJ43" i="31"/>
  <c r="AJ148" i="31"/>
  <c r="AJ32" i="31"/>
  <c r="AJ161" i="31"/>
  <c r="AJ127" i="31"/>
  <c r="AJ176" i="31"/>
  <c r="AJ21" i="31"/>
  <c r="AJ4" i="31"/>
  <c r="AJ67" i="31"/>
  <c r="AJ27" i="31"/>
  <c r="AJ86" i="31"/>
  <c r="AJ145" i="31"/>
  <c r="AJ84" i="31"/>
  <c r="AJ175" i="31"/>
  <c r="AJ69" i="31"/>
  <c r="AJ11" i="31"/>
  <c r="AJ162" i="31"/>
  <c r="AJ80" i="31"/>
  <c r="AJ50" i="31"/>
  <c r="AJ87" i="31"/>
  <c r="AJ94" i="31"/>
  <c r="AJ134" i="31"/>
  <c r="AJ165" i="31"/>
  <c r="AJ81" i="31"/>
  <c r="AJ96" i="31"/>
  <c r="AJ159" i="31"/>
  <c r="AJ164" i="31"/>
  <c r="AJ140" i="31"/>
  <c r="AJ121" i="31"/>
  <c r="AJ156" i="31"/>
  <c r="AJ12" i="31"/>
  <c r="AJ60" i="31"/>
  <c r="AJ41" i="31"/>
  <c r="AJ17" i="31"/>
  <c r="AJ171" i="31"/>
  <c r="AJ44" i="31"/>
  <c r="AJ42" i="31"/>
  <c r="AJ62" i="31"/>
  <c r="AJ26" i="31"/>
  <c r="AJ105" i="31"/>
  <c r="AJ49" i="31"/>
  <c r="AJ57" i="31"/>
  <c r="AJ163" i="31"/>
  <c r="AJ10" i="31"/>
  <c r="AJ113" i="31"/>
  <c r="AJ28" i="31"/>
  <c r="AJ178" i="31"/>
  <c r="AJ97" i="31"/>
  <c r="AJ9" i="31"/>
  <c r="AV137" i="31"/>
  <c r="BB106" i="31"/>
  <c r="BB131" i="31"/>
  <c r="BB146" i="31"/>
  <c r="BB104" i="31"/>
  <c r="BB66" i="31"/>
  <c r="BB74" i="31"/>
  <c r="BB43" i="31"/>
  <c r="BB158" i="31"/>
  <c r="BB156" i="31"/>
  <c r="BB6" i="31"/>
  <c r="BB65" i="31"/>
  <c r="BB13" i="31"/>
  <c r="BB124" i="31"/>
  <c r="BB21" i="31"/>
  <c r="BB161" i="31"/>
  <c r="BB99" i="31"/>
  <c r="BB92" i="31"/>
  <c r="BB33" i="31"/>
  <c r="BB34" i="31"/>
  <c r="BB52" i="31"/>
  <c r="BB73" i="31"/>
  <c r="BB39" i="31"/>
  <c r="BB126" i="31"/>
  <c r="BB141" i="31"/>
  <c r="BB105" i="31"/>
  <c r="BB69" i="31"/>
  <c r="BB70" i="31"/>
  <c r="BB19" i="31"/>
  <c r="BB62" i="31"/>
  <c r="BB17" i="31"/>
  <c r="BB50" i="31"/>
  <c r="BB8" i="31"/>
  <c r="BB40" i="31"/>
  <c r="BB77" i="31"/>
  <c r="BB46" i="31"/>
  <c r="BB75" i="31"/>
  <c r="BB82" i="31"/>
  <c r="BB76" i="31"/>
  <c r="BB18" i="31"/>
  <c r="BB87" i="31"/>
  <c r="BB45" i="31"/>
  <c r="BB16" i="31"/>
  <c r="BB144" i="31"/>
  <c r="BB155" i="31"/>
  <c r="BB130" i="31"/>
  <c r="BB112" i="31"/>
  <c r="BB48" i="31"/>
  <c r="BB162" i="31"/>
  <c r="BB137" i="31"/>
  <c r="BB135" i="31"/>
  <c r="BB89" i="31"/>
  <c r="BB67" i="31"/>
  <c r="BB168" i="31"/>
  <c r="BB115" i="31"/>
  <c r="BB159" i="31"/>
  <c r="BB55" i="31"/>
  <c r="BB139" i="31"/>
  <c r="BB96" i="31"/>
  <c r="BB81" i="31"/>
  <c r="BB27" i="31"/>
  <c r="BB91" i="31"/>
  <c r="BB107" i="31"/>
  <c r="BB88" i="31"/>
  <c r="BB109" i="31"/>
  <c r="BB86" i="31"/>
  <c r="BB32" i="31"/>
  <c r="BB114" i="31"/>
  <c r="BB102" i="31"/>
  <c r="BB151" i="31"/>
  <c r="BB23" i="31"/>
  <c r="BB63" i="31"/>
  <c r="BB129" i="31"/>
  <c r="BB9" i="31"/>
  <c r="BB38" i="31"/>
  <c r="BB53" i="31"/>
  <c r="BB15" i="31"/>
  <c r="BB49" i="31"/>
  <c r="BB133" i="31"/>
  <c r="BB117" i="31"/>
  <c r="BB90" i="31"/>
  <c r="BB113" i="31"/>
  <c r="BB60" i="31"/>
  <c r="BB35" i="31"/>
  <c r="BB24" i="31"/>
  <c r="BB36" i="31"/>
  <c r="BB119" i="31"/>
  <c r="BB143" i="31"/>
  <c r="BB5" i="31"/>
  <c r="BB84" i="31"/>
  <c r="BB80" i="31"/>
  <c r="BB44" i="31"/>
  <c r="BB98" i="31"/>
  <c r="BB152" i="31"/>
  <c r="BB128" i="31"/>
  <c r="BB93" i="31"/>
  <c r="BB10" i="31"/>
  <c r="BB150" i="31"/>
  <c r="BB25" i="31"/>
  <c r="BB83" i="31"/>
  <c r="BB103" i="31"/>
  <c r="BB132" i="31"/>
  <c r="BB145" i="31"/>
  <c r="BB149" i="31"/>
  <c r="BB147" i="31"/>
  <c r="BB138" i="31"/>
  <c r="BB116" i="31"/>
  <c r="BB167" i="31"/>
  <c r="BB120" i="31"/>
  <c r="BB100" i="31"/>
  <c r="BB12" i="31"/>
  <c r="BB47" i="31"/>
  <c r="BB79" i="31"/>
  <c r="BB61" i="31"/>
  <c r="BB140" i="31"/>
  <c r="BB101" i="31"/>
  <c r="BB26" i="31"/>
  <c r="BB58" i="31"/>
  <c r="BB136" i="31"/>
  <c r="BB31" i="31"/>
  <c r="BB111" i="31"/>
  <c r="BB37" i="31"/>
  <c r="BB30" i="31"/>
  <c r="BB11" i="31"/>
  <c r="BB41" i="31"/>
  <c r="BB85" i="31"/>
  <c r="BB72" i="31"/>
  <c r="BB59" i="31"/>
  <c r="BB127" i="31"/>
  <c r="BB123" i="31"/>
  <c r="BB153" i="31"/>
  <c r="BB64" i="31"/>
  <c r="BB71" i="31"/>
  <c r="BB3" i="31"/>
  <c r="BB29" i="31"/>
  <c r="BB121" i="31"/>
  <c r="BB160" i="31"/>
  <c r="BB7" i="31"/>
  <c r="BB94" i="31"/>
  <c r="BB165" i="31"/>
  <c r="BB125" i="31"/>
  <c r="BB97" i="31"/>
  <c r="BB14" i="31"/>
  <c r="BB42" i="31"/>
  <c r="BB22" i="31"/>
  <c r="BB20" i="31"/>
  <c r="BB148" i="31"/>
  <c r="BB78" i="31"/>
  <c r="BB4" i="31"/>
  <c r="BB157" i="31"/>
  <c r="BB54" i="31"/>
  <c r="BB154" i="31"/>
  <c r="BB164" i="31"/>
  <c r="BB118" i="31"/>
  <c r="BB95" i="31"/>
  <c r="BB110" i="31"/>
  <c r="BB122" i="31"/>
  <c r="BB51" i="31"/>
  <c r="BB166" i="31"/>
  <c r="BB56" i="31"/>
  <c r="BB169" i="31"/>
  <c r="BB57" i="31"/>
  <c r="BB28" i="31"/>
  <c r="BB108" i="31"/>
  <c r="BB134" i="31"/>
  <c r="BB142" i="31"/>
  <c r="BB163" i="31"/>
  <c r="BB68" i="31"/>
  <c r="AV47" i="31"/>
  <c r="AL16" i="31"/>
  <c r="AL17" i="31" s="1"/>
  <c r="AL18" i="31" s="1"/>
  <c r="AL19" i="31" s="1"/>
  <c r="AL20" i="31" s="1"/>
  <c r="AL21" i="31" s="1"/>
  <c r="AL22" i="31" s="1"/>
  <c r="AL23" i="31" s="1"/>
  <c r="AL24" i="31" s="1"/>
  <c r="AL25" i="31" s="1"/>
  <c r="AL26" i="31" s="1"/>
  <c r="AL27" i="31" s="1"/>
  <c r="AL28" i="31" s="1"/>
  <c r="AL29" i="31" s="1"/>
  <c r="AL30" i="31" s="1"/>
  <c r="AL31" i="31" s="1"/>
  <c r="AL32" i="31" s="1"/>
  <c r="AL33" i="31" s="1"/>
  <c r="AL34" i="31" s="1"/>
  <c r="AL35" i="31" s="1"/>
  <c r="AL36" i="31" s="1"/>
  <c r="AL37" i="31" s="1"/>
  <c r="AL38" i="31" s="1"/>
  <c r="AL39" i="31" s="1"/>
  <c r="AL40" i="31" s="1"/>
  <c r="AL41" i="31" s="1"/>
  <c r="AL42" i="31" s="1"/>
  <c r="AL43" i="31" s="1"/>
  <c r="AL44" i="31" s="1"/>
  <c r="AL45" i="31" s="1"/>
  <c r="AL46" i="31" s="1"/>
  <c r="AL47" i="31" s="1"/>
  <c r="AL48" i="31" s="1"/>
  <c r="AL49" i="31" s="1"/>
  <c r="AL50" i="31" s="1"/>
  <c r="AL51" i="31" s="1"/>
  <c r="AL52" i="31" s="1"/>
  <c r="AL53" i="31" s="1"/>
  <c r="AL54" i="31" s="1"/>
  <c r="AL55" i="31" s="1"/>
  <c r="AL56" i="31" s="1"/>
  <c r="AL57" i="31" s="1"/>
  <c r="AL58" i="31" s="1"/>
  <c r="AL59" i="31" s="1"/>
  <c r="AL60" i="31" s="1"/>
  <c r="AL61" i="31" s="1"/>
  <c r="AL62" i="31" s="1"/>
  <c r="AL63" i="31" s="1"/>
  <c r="AL64" i="31" s="1"/>
  <c r="AL65" i="31" s="1"/>
  <c r="AL66" i="31" s="1"/>
  <c r="AL67" i="31" s="1"/>
  <c r="AL68" i="31" s="1"/>
  <c r="AL69" i="31" s="1"/>
  <c r="AL70" i="31" s="1"/>
  <c r="AL71" i="31" s="1"/>
  <c r="AL72" i="31" s="1"/>
  <c r="AL73" i="31" s="1"/>
  <c r="AL74" i="31" s="1"/>
  <c r="AL75" i="31" s="1"/>
  <c r="AL76" i="31" s="1"/>
  <c r="AL77" i="31" s="1"/>
  <c r="AL78" i="31" s="1"/>
  <c r="AL79" i="31" s="1"/>
  <c r="AL80" i="31" s="1"/>
  <c r="AL81" i="31" s="1"/>
  <c r="AL82" i="31" s="1"/>
  <c r="AL83" i="31" s="1"/>
  <c r="AL84" i="31" s="1"/>
  <c r="AL85" i="31" s="1"/>
  <c r="AL86" i="31" s="1"/>
  <c r="AL87" i="31" s="1"/>
  <c r="AL88" i="31" s="1"/>
  <c r="AL89" i="31" s="1"/>
  <c r="AL90" i="31" s="1"/>
  <c r="AL91" i="31" s="1"/>
  <c r="AL92" i="31" s="1"/>
  <c r="AL93" i="31" s="1"/>
  <c r="AL94" i="31" s="1"/>
  <c r="AL95" i="31" s="1"/>
  <c r="AL96" i="31" s="1"/>
  <c r="AL97" i="31" s="1"/>
  <c r="AL98" i="31" s="1"/>
  <c r="AL99" i="31" s="1"/>
  <c r="AL100" i="31" s="1"/>
  <c r="AL101" i="31" s="1"/>
  <c r="AL102" i="31" s="1"/>
  <c r="AL103" i="31" s="1"/>
  <c r="AL104" i="31" s="1"/>
  <c r="AL105" i="31" s="1"/>
  <c r="AL106" i="31" s="1"/>
  <c r="AL107" i="31" s="1"/>
  <c r="AL108" i="31" s="1"/>
  <c r="AL109" i="31" s="1"/>
  <c r="AL110" i="31" s="1"/>
  <c r="AL111" i="31" s="1"/>
  <c r="AL112" i="31" s="1"/>
  <c r="AL113" i="31" s="1"/>
  <c r="AL114" i="31" s="1"/>
  <c r="AL115" i="31" s="1"/>
  <c r="AL116" i="31" s="1"/>
  <c r="AL117" i="31" s="1"/>
  <c r="AL118" i="31" s="1"/>
  <c r="AL119" i="31" s="1"/>
  <c r="AL120" i="31" s="1"/>
  <c r="AL121" i="31" s="1"/>
  <c r="AL122" i="31" s="1"/>
  <c r="AL123" i="31" s="1"/>
  <c r="AL124" i="31" s="1"/>
  <c r="AL125" i="31" s="1"/>
  <c r="AL126" i="31" s="1"/>
  <c r="AL127" i="31" s="1"/>
  <c r="AL128" i="31" s="1"/>
  <c r="AL129" i="31" s="1"/>
  <c r="AL130" i="31" s="1"/>
  <c r="AL131" i="31" s="1"/>
  <c r="AL132" i="31" s="1"/>
  <c r="AL133" i="31" s="1"/>
  <c r="AL134" i="31" s="1"/>
  <c r="AL135" i="31" s="1"/>
  <c r="AL136" i="31" s="1"/>
  <c r="AL137" i="31" s="1"/>
  <c r="AL138" i="31" s="1"/>
  <c r="AL139" i="31" s="1"/>
  <c r="AL140" i="31" s="1"/>
  <c r="AL141" i="31" s="1"/>
  <c r="AL142" i="31" s="1"/>
  <c r="AL143" i="31" s="1"/>
  <c r="AL144" i="31" s="1"/>
  <c r="AL145" i="31" s="1"/>
  <c r="AL146" i="31" s="1"/>
  <c r="AL147" i="31" s="1"/>
  <c r="AL148" i="31" s="1"/>
  <c r="AL149" i="31" s="1"/>
  <c r="AL150" i="31" s="1"/>
  <c r="AL151" i="31" s="1"/>
  <c r="AL152" i="31" s="1"/>
  <c r="AL153" i="31" s="1"/>
  <c r="AL154" i="31" s="1"/>
  <c r="AL155" i="31" s="1"/>
  <c r="AL156" i="31" s="1"/>
  <c r="AL157" i="31" s="1"/>
  <c r="AL158" i="31" s="1"/>
  <c r="AL159" i="31" s="1"/>
  <c r="AL160" i="31" s="1"/>
  <c r="AL161" i="31" s="1"/>
  <c r="AL162" i="31" s="1"/>
  <c r="AL163" i="31" s="1"/>
  <c r="AL164" i="31" s="1"/>
  <c r="AL165" i="31" s="1"/>
  <c r="AL166" i="31" s="1"/>
  <c r="AL167" i="31" s="1"/>
  <c r="AL168" i="31" s="1"/>
  <c r="O88" i="56"/>
  <c r="O47" i="55"/>
  <c r="O75" i="55" s="1"/>
  <c r="N27" i="71"/>
  <c r="L29" i="71"/>
  <c r="AF27" i="71"/>
  <c r="AD29" i="71"/>
  <c r="AE28" i="71" s="1"/>
  <c r="Z27" i="71"/>
  <c r="X29" i="71"/>
  <c r="Y28" i="71" s="1"/>
  <c r="T28" i="71"/>
  <c r="R30" i="71"/>
  <c r="S29" i="71" s="1"/>
  <c r="O47" i="37"/>
  <c r="O75" i="37" s="1"/>
  <c r="O47" i="49"/>
  <c r="O75" i="49" s="1"/>
  <c r="O47" i="36"/>
  <c r="O75" i="36" s="1"/>
  <c r="P97" i="57"/>
  <c r="O88" i="67"/>
  <c r="O47" i="46"/>
  <c r="O75" i="46" s="1"/>
  <c r="O88" i="44"/>
  <c r="O47" i="57"/>
  <c r="O75" i="57" s="1"/>
  <c r="P97" i="42"/>
  <c r="O47" i="48"/>
  <c r="O75" i="48" s="1"/>
  <c r="P97" i="39"/>
  <c r="P56" i="57"/>
  <c r="O47" i="56"/>
  <c r="O75" i="56" s="1"/>
  <c r="O88" i="47"/>
  <c r="O88" i="45"/>
  <c r="P97" i="68"/>
  <c r="O47" i="58"/>
  <c r="O75" i="58" s="1"/>
  <c r="O88" i="51"/>
  <c r="P97" i="49"/>
  <c r="O88" i="49"/>
  <c r="O88" i="48"/>
  <c r="O88" i="46"/>
  <c r="O88" i="42"/>
  <c r="P56" i="45"/>
  <c r="O88" i="50"/>
  <c r="O88" i="39"/>
  <c r="O47" i="69"/>
  <c r="O75" i="69" s="1"/>
  <c r="O47" i="53"/>
  <c r="O75" i="53" s="1"/>
  <c r="O88" i="57"/>
  <c r="P89" i="53"/>
  <c r="P97" i="50"/>
  <c r="P97" i="38"/>
  <c r="O47" i="39"/>
  <c r="O75" i="39" s="1"/>
  <c r="P48" i="45"/>
  <c r="P48" i="49"/>
  <c r="O47" i="43"/>
  <c r="O75" i="43" s="1"/>
  <c r="O47" i="50"/>
  <c r="O75" i="50" s="1"/>
  <c r="O88" i="34"/>
  <c r="P97" i="41"/>
  <c r="P56" i="48"/>
  <c r="O47" i="70"/>
  <c r="O75" i="70" s="1"/>
  <c r="O47" i="34"/>
  <c r="O75" i="34" s="1"/>
  <c r="O88" i="40"/>
  <c r="O47" i="42"/>
  <c r="O75" i="42" s="1"/>
  <c r="P48" i="48"/>
  <c r="P48" i="37"/>
  <c r="P89" i="46"/>
  <c r="P89" i="54"/>
  <c r="P97" i="44"/>
  <c r="O88" i="69"/>
  <c r="O47" i="68"/>
  <c r="O75" i="68" s="1"/>
  <c r="P97" i="53"/>
  <c r="P56" i="49"/>
  <c r="O47" i="52"/>
  <c r="O75" i="52" s="1"/>
  <c r="P56" i="43"/>
  <c r="O47" i="54"/>
  <c r="O75" i="54" s="1"/>
  <c r="O47" i="47"/>
  <c r="O75" i="47" s="1"/>
  <c r="O47" i="44"/>
  <c r="O75" i="44" s="1"/>
  <c r="P48" i="70"/>
  <c r="P97" i="70"/>
  <c r="P56" i="46"/>
  <c r="O47" i="45"/>
  <c r="O75" i="45" s="1"/>
  <c r="O88" i="70"/>
  <c r="O88" i="43"/>
  <c r="O88" i="41"/>
  <c r="P48" i="51"/>
  <c r="P89" i="55"/>
  <c r="P48" i="41"/>
  <c r="O47" i="38"/>
  <c r="O75" i="38" s="1"/>
  <c r="O88" i="36"/>
  <c r="P48" i="68"/>
  <c r="P89" i="40"/>
  <c r="Q92" i="36"/>
  <c r="Q96" i="47"/>
  <c r="Q95" i="37"/>
  <c r="Q94" i="44"/>
  <c r="Q93" i="70"/>
  <c r="Q98" i="47"/>
  <c r="Q100" i="57"/>
  <c r="Q91" i="48"/>
  <c r="Q99" i="52"/>
  <c r="Q100" i="55"/>
  <c r="Q98" i="44"/>
  <c r="Q95" i="67"/>
  <c r="Q91" i="69"/>
  <c r="Q98" i="45"/>
  <c r="Q99" i="49"/>
  <c r="Q91" i="47"/>
  <c r="Q94" i="53"/>
  <c r="Q93" i="68"/>
  <c r="Q95" i="34"/>
  <c r="Q94" i="39"/>
  <c r="Q100" i="54"/>
  <c r="Q99" i="57"/>
  <c r="Q98" i="51"/>
  <c r="Q98" i="49"/>
  <c r="Q99" i="50"/>
  <c r="Q98" i="40"/>
  <c r="Q94" i="50"/>
  <c r="Q96" i="69"/>
  <c r="Q98" i="34"/>
  <c r="Q100" i="48"/>
  <c r="Q100" i="56"/>
  <c r="Q93" i="58"/>
  <c r="Q100" i="50"/>
  <c r="Q94" i="48"/>
  <c r="Q100" i="39"/>
  <c r="Q94" i="43"/>
  <c r="Q93" i="47"/>
  <c r="Q93" i="34"/>
  <c r="Q99" i="69"/>
  <c r="Q93" i="57"/>
  <c r="Q90" i="37"/>
  <c r="Q100" i="53"/>
  <c r="Q99" i="37"/>
  <c r="Q99" i="42"/>
  <c r="Q96" i="70"/>
  <c r="Q93" i="48"/>
  <c r="Q100" i="49"/>
  <c r="Q90" i="57"/>
  <c r="Q98" i="38"/>
  <c r="Q93" i="49"/>
  <c r="Q90" i="45"/>
  <c r="Q94" i="46"/>
  <c r="Q92" i="56"/>
  <c r="Q92" i="45"/>
  <c r="Q91" i="38"/>
  <c r="Q95" i="57"/>
  <c r="Q94" i="70"/>
  <c r="Q90" i="43"/>
  <c r="Q93" i="36"/>
  <c r="Q100" i="40"/>
  <c r="Q92" i="41"/>
  <c r="Q98" i="58"/>
  <c r="Q93" i="45"/>
  <c r="Q94" i="52"/>
  <c r="Q96" i="40"/>
  <c r="Q90" i="41"/>
  <c r="Q90" i="48"/>
  <c r="Q96" i="57"/>
  <c r="Q95" i="47"/>
  <c r="P97" i="54"/>
  <c r="P56" i="52"/>
  <c r="P48" i="67"/>
  <c r="P48" i="42"/>
  <c r="O88" i="52"/>
  <c r="P89" i="38"/>
  <c r="P56" i="55"/>
  <c r="P48" i="39"/>
  <c r="P48" i="36"/>
  <c r="P89" i="48"/>
  <c r="P89" i="37"/>
  <c r="P48" i="46"/>
  <c r="P48" i="54"/>
  <c r="P97" i="67"/>
  <c r="P56" i="56"/>
  <c r="P56" i="44"/>
  <c r="O88" i="53"/>
  <c r="P89" i="68"/>
  <c r="P56" i="42"/>
  <c r="P97" i="40"/>
  <c r="P48" i="40"/>
  <c r="O88" i="58"/>
  <c r="Q96" i="53"/>
  <c r="Q93" i="56"/>
  <c r="Q99" i="46"/>
  <c r="Q92" i="57"/>
  <c r="Q95" i="36"/>
  <c r="Q94" i="68"/>
  <c r="Q91" i="55"/>
  <c r="Q90" i="52"/>
  <c r="Q95" i="43"/>
  <c r="Q91" i="39"/>
  <c r="Q93" i="55"/>
  <c r="Q94" i="36"/>
  <c r="Q99" i="67"/>
  <c r="Q93" i="46"/>
  <c r="Q99" i="54"/>
  <c r="Q98" i="46"/>
  <c r="Q93" i="51"/>
  <c r="Q91" i="43"/>
  <c r="Q95" i="54"/>
  <c r="Q96" i="34"/>
  <c r="Q96" i="46"/>
  <c r="Q96" i="68"/>
  <c r="Q92" i="49"/>
  <c r="Q92" i="39"/>
  <c r="Q91" i="37"/>
  <c r="Q100" i="37"/>
  <c r="Q96" i="44"/>
  <c r="Q91" i="52"/>
  <c r="Q90" i="68"/>
  <c r="Q95" i="70"/>
  <c r="Q93" i="39"/>
  <c r="Q96" i="55"/>
  <c r="Q99" i="34"/>
  <c r="Q99" i="36"/>
  <c r="Q96" i="54"/>
  <c r="Q96" i="58"/>
  <c r="Q98" i="43"/>
  <c r="Q90" i="42"/>
  <c r="Q99" i="56"/>
  <c r="Q94" i="69"/>
  <c r="Q100" i="67"/>
  <c r="Q92" i="42"/>
  <c r="Q90" i="54"/>
  <c r="Q92" i="58"/>
  <c r="Q95" i="50"/>
  <c r="Q99" i="58"/>
  <c r="Q99" i="48"/>
  <c r="Q98" i="41"/>
  <c r="Q100" i="36"/>
  <c r="Q95" i="38"/>
  <c r="Q99" i="55"/>
  <c r="Q100" i="38"/>
  <c r="Q90" i="53"/>
  <c r="Q92" i="43"/>
  <c r="Q94" i="41"/>
  <c r="Q94" i="47"/>
  <c r="Q96" i="49"/>
  <c r="Q99" i="44"/>
  <c r="Q94" i="38"/>
  <c r="Q100" i="68"/>
  <c r="Q95" i="44"/>
  <c r="Q93" i="67"/>
  <c r="Q98" i="67"/>
  <c r="Q95" i="39"/>
  <c r="Q96" i="43"/>
  <c r="Q100" i="51"/>
  <c r="Q95" i="69"/>
  <c r="Q92" i="53"/>
  <c r="Q90" i="46"/>
  <c r="P97" i="48"/>
  <c r="P56" i="54"/>
  <c r="P97" i="58"/>
  <c r="P97" i="52"/>
  <c r="P89" i="67"/>
  <c r="P89" i="42"/>
  <c r="O88" i="38"/>
  <c r="O88" i="37"/>
  <c r="P97" i="37"/>
  <c r="P48" i="47"/>
  <c r="P89" i="50"/>
  <c r="P89" i="36"/>
  <c r="P89" i="49"/>
  <c r="P97" i="34"/>
  <c r="P97" i="56"/>
  <c r="P89" i="44"/>
  <c r="O88" i="68"/>
  <c r="P89" i="56"/>
  <c r="P89" i="58"/>
  <c r="Q90" i="58"/>
  <c r="Q93" i="69"/>
  <c r="Q93" i="44"/>
  <c r="Q96" i="37"/>
  <c r="Q90" i="69"/>
  <c r="Q95" i="40"/>
  <c r="Q90" i="47"/>
  <c r="Q92" i="38"/>
  <c r="Q91" i="36"/>
  <c r="Q94" i="34"/>
  <c r="Q96" i="36"/>
  <c r="Q100" i="46"/>
  <c r="Q99" i="53"/>
  <c r="Q91" i="45"/>
  <c r="Q99" i="68"/>
  <c r="Q91" i="34"/>
  <c r="Q98" i="36"/>
  <c r="Q98" i="54"/>
  <c r="Q95" i="55"/>
  <c r="Q95" i="42"/>
  <c r="Q94" i="51"/>
  <c r="Q95" i="41"/>
  <c r="Q91" i="50"/>
  <c r="Q93" i="54"/>
  <c r="Q93" i="42"/>
  <c r="Q90" i="56"/>
  <c r="Q90" i="67"/>
  <c r="Q94" i="45"/>
  <c r="Q92" i="54"/>
  <c r="Q98" i="50"/>
  <c r="Q96" i="39"/>
  <c r="Q92" i="70"/>
  <c r="Q94" i="49"/>
  <c r="Q93" i="40"/>
  <c r="Q99" i="43"/>
  <c r="Q91" i="70"/>
  <c r="Q91" i="56"/>
  <c r="Q94" i="37"/>
  <c r="Q96" i="67"/>
  <c r="Q90" i="39"/>
  <c r="Q98" i="55"/>
  <c r="R6" i="45"/>
  <c r="Y186" i="60"/>
  <c r="Y239" i="60"/>
  <c r="Y9" i="60"/>
  <c r="Y309" i="60"/>
  <c r="Y74" i="60"/>
  <c r="Y304" i="60"/>
  <c r="Y296" i="60"/>
  <c r="Y286" i="60"/>
  <c r="Y246" i="60"/>
  <c r="Y8" i="60"/>
  <c r="Y73" i="60"/>
  <c r="Y43" i="60"/>
  <c r="Y126" i="60"/>
  <c r="Y121" i="60"/>
  <c r="Y84" i="60"/>
  <c r="Y203" i="60"/>
  <c r="Y323" i="60"/>
  <c r="Y25" i="60"/>
  <c r="R6" i="53"/>
  <c r="R6" i="57"/>
  <c r="Y244" i="60"/>
  <c r="Y243" i="60"/>
  <c r="Y280" i="60"/>
  <c r="Y298" i="60"/>
  <c r="Y232" i="60"/>
  <c r="Y54" i="60"/>
  <c r="Y281" i="60"/>
  <c r="Y164" i="60"/>
  <c r="Y325" i="60"/>
  <c r="Y236" i="60"/>
  <c r="Y33" i="60"/>
  <c r="Y106" i="60"/>
  <c r="Y127" i="60"/>
  <c r="Y214" i="60"/>
  <c r="Y138" i="60"/>
  <c r="Y141" i="60"/>
  <c r="Y340" i="60"/>
  <c r="R6" i="49"/>
  <c r="Y133" i="60"/>
  <c r="Y305" i="60"/>
  <c r="Y157" i="60"/>
  <c r="Y248" i="60"/>
  <c r="Y114" i="60"/>
  <c r="Y293" i="60"/>
  <c r="Y56" i="60"/>
  <c r="Y192" i="60"/>
  <c r="Y300" i="60"/>
  <c r="R6" i="46"/>
  <c r="Y210" i="60"/>
  <c r="Y227" i="60"/>
  <c r="Y316" i="60"/>
  <c r="Y196" i="60"/>
  <c r="Y151" i="60"/>
  <c r="R6" i="42"/>
  <c r="Y260" i="60"/>
  <c r="Y30" i="60"/>
  <c r="Y70" i="60"/>
  <c r="Y177" i="60"/>
  <c r="Y36" i="60"/>
  <c r="Y135" i="60"/>
  <c r="Y115" i="60"/>
  <c r="Y175" i="60"/>
  <c r="Y188" i="60"/>
  <c r="Y303" i="60"/>
  <c r="Y292" i="60"/>
  <c r="Y7" i="60"/>
  <c r="R6" i="39"/>
  <c r="Y204" i="60"/>
  <c r="Y169" i="60"/>
  <c r="Y222" i="60"/>
  <c r="Y238" i="60"/>
  <c r="Y271" i="60"/>
  <c r="Y125" i="60"/>
  <c r="Y195" i="60"/>
  <c r="Y317" i="60"/>
  <c r="Y341" i="60"/>
  <c r="R6" i="58"/>
  <c r="Y174" i="60"/>
  <c r="Y284" i="60"/>
  <c r="Y137" i="60"/>
  <c r="Y40" i="60"/>
  <c r="Y182" i="60"/>
  <c r="Y68" i="60"/>
  <c r="Y274" i="60"/>
  <c r="Y26" i="60"/>
  <c r="R6" i="56"/>
  <c r="Y162" i="60"/>
  <c r="Y103" i="60"/>
  <c r="Y48" i="60"/>
  <c r="Y110" i="60"/>
  <c r="Y301" i="60"/>
  <c r="Y180" i="60"/>
  <c r="Y285" i="60"/>
  <c r="Y92" i="60"/>
  <c r="Y79" i="60"/>
  <c r="R6" i="50"/>
  <c r="Y24" i="60"/>
  <c r="Y99" i="60"/>
  <c r="Y91" i="60"/>
  <c r="Y72" i="60"/>
  <c r="Y184" i="60"/>
  <c r="Y37" i="60"/>
  <c r="Y291" i="60"/>
  <c r="R6" i="43"/>
  <c r="Y19" i="60"/>
  <c r="Y116" i="60"/>
  <c r="Y254" i="60"/>
  <c r="Y53" i="60"/>
  <c r="Y295" i="60"/>
  <c r="Y16" i="60"/>
  <c r="Y208" i="60"/>
  <c r="Y277" i="60"/>
  <c r="Y85" i="60"/>
  <c r="Y93" i="60"/>
  <c r="Y134" i="60"/>
  <c r="Y219" i="60"/>
  <c r="Y128" i="60"/>
  <c r="R6" i="67"/>
  <c r="Y261" i="60"/>
  <c r="Y142" i="60"/>
  <c r="Y310" i="60"/>
  <c r="Y198" i="60"/>
  <c r="Y183" i="60"/>
  <c r="Y320" i="60"/>
  <c r="Y158" i="60"/>
  <c r="Y240" i="60"/>
  <c r="Y255" i="60"/>
  <c r="Y58" i="60"/>
  <c r="Y139" i="60"/>
  <c r="Y332" i="60"/>
  <c r="R6" i="55"/>
  <c r="Y163" i="60"/>
  <c r="Z2" i="60"/>
  <c r="Y78" i="60"/>
  <c r="R6" i="69"/>
  <c r="Y105" i="60"/>
  <c r="Y230" i="60"/>
  <c r="Y307" i="60"/>
  <c r="Y143" i="60"/>
  <c r="Y288" i="60"/>
  <c r="Y21" i="60"/>
  <c r="Y297" i="60"/>
  <c r="Y171" i="60"/>
  <c r="Y66" i="60"/>
  <c r="Y31" i="60"/>
  <c r="Y20" i="60"/>
  <c r="Y95" i="60"/>
  <c r="R6" i="40"/>
  <c r="R6" i="41"/>
  <c r="R6" i="68"/>
  <c r="Y55" i="60"/>
  <c r="Y283" i="60"/>
  <c r="Y165" i="60"/>
  <c r="Y339" i="60"/>
  <c r="Y145" i="60"/>
  <c r="Y312" i="60"/>
  <c r="Y5" i="60"/>
  <c r="Y321" i="60"/>
  <c r="Y256" i="60"/>
  <c r="Y65" i="60"/>
  <c r="Y224" i="60"/>
  <c r="Y249" i="60"/>
  <c r="Y191" i="60"/>
  <c r="Y10" i="60"/>
  <c r="Y98" i="60"/>
  <c r="Y201" i="60"/>
  <c r="Y167" i="60"/>
  <c r="Y146" i="60"/>
  <c r="R6" i="54"/>
  <c r="Y264" i="60"/>
  <c r="Y113" i="60"/>
  <c r="Y268" i="60"/>
  <c r="Y337" i="60"/>
  <c r="Y69" i="60"/>
  <c r="Y62" i="60"/>
  <c r="Y94" i="60"/>
  <c r="Y328" i="60"/>
  <c r="Y161" i="60"/>
  <c r="Y67" i="60"/>
  <c r="Y140" i="60"/>
  <c r="Y109" i="60"/>
  <c r="Y46" i="60"/>
  <c r="Y14" i="60"/>
  <c r="Y311" i="60"/>
  <c r="Y190" i="60"/>
  <c r="Y89" i="60"/>
  <c r="Y45" i="60"/>
  <c r="R6" i="52"/>
  <c r="Y44" i="60"/>
  <c r="Y194" i="60"/>
  <c r="Y315" i="60"/>
  <c r="Y22" i="60"/>
  <c r="Y308" i="60"/>
  <c r="Y234" i="60"/>
  <c r="Y111" i="60"/>
  <c r="Y202" i="60"/>
  <c r="Y213" i="60"/>
  <c r="R6" i="44"/>
  <c r="Y179" i="60"/>
  <c r="Y331" i="60"/>
  <c r="Y17" i="60"/>
  <c r="Y104" i="60"/>
  <c r="Y228" i="60"/>
  <c r="Y42" i="60"/>
  <c r="Y273" i="60"/>
  <c r="Y267" i="60"/>
  <c r="Y333" i="60"/>
  <c r="Y269" i="60"/>
  <c r="Y212" i="60"/>
  <c r="Y61" i="60"/>
  <c r="Y77" i="60"/>
  <c r="R6" i="48"/>
  <c r="Y223" i="60"/>
  <c r="Y313" i="60"/>
  <c r="Y123" i="60"/>
  <c r="Y211" i="60"/>
  <c r="Y50" i="60"/>
  <c r="Y250" i="60"/>
  <c r="R6" i="36"/>
  <c r="Y76" i="60"/>
  <c r="Y153" i="60"/>
  <c r="Y166" i="60"/>
  <c r="Y275" i="60"/>
  <c r="Y237" i="60"/>
  <c r="Y28" i="60"/>
  <c r="Y81" i="60"/>
  <c r="R6" i="34"/>
  <c r="Y225" i="60"/>
  <c r="Y119" i="60"/>
  <c r="Y170" i="60"/>
  <c r="Y242" i="60"/>
  <c r="Y18" i="60"/>
  <c r="Y118" i="60"/>
  <c r="Y129" i="60"/>
  <c r="Y279" i="60"/>
  <c r="Y247" i="60"/>
  <c r="R6" i="51"/>
  <c r="Y200" i="60"/>
  <c r="Y251" i="60"/>
  <c r="Y102" i="60"/>
  <c r="Y34" i="60"/>
  <c r="Y189" i="60"/>
  <c r="Y178" i="60"/>
  <c r="Y80" i="60"/>
  <c r="Y216" i="60"/>
  <c r="Y107" i="60"/>
  <c r="Y207" i="60"/>
  <c r="Y13" i="60"/>
  <c r="Y150" i="60"/>
  <c r="Y220" i="60"/>
  <c r="Y322" i="60"/>
  <c r="Y60" i="60"/>
  <c r="Y199" i="60"/>
  <c r="Y12" i="60"/>
  <c r="Y147" i="60"/>
  <c r="Y226" i="60"/>
  <c r="Y327" i="60"/>
  <c r="Y101" i="60"/>
  <c r="Y159" i="60"/>
  <c r="Y176" i="60"/>
  <c r="Y64" i="60"/>
  <c r="Y334" i="60"/>
  <c r="Y259" i="60"/>
  <c r="Y335" i="60"/>
  <c r="Y122" i="60"/>
  <c r="Y263" i="60"/>
  <c r="Y154" i="60"/>
  <c r="R6" i="38"/>
  <c r="Y231" i="60"/>
  <c r="Y272" i="60"/>
  <c r="Y97" i="60"/>
  <c r="Y86" i="60"/>
  <c r="Y262" i="60"/>
  <c r="Y218" i="60"/>
  <c r="Y265" i="60"/>
  <c r="Y319" i="60"/>
  <c r="Y329" i="60"/>
  <c r="R6" i="37"/>
  <c r="R6" i="47"/>
  <c r="Y336" i="60"/>
  <c r="Y131" i="60"/>
  <c r="Y215" i="60"/>
  <c r="Y130" i="60"/>
  <c r="Y6" i="60"/>
  <c r="Y235" i="60"/>
  <c r="Y289" i="60"/>
  <c r="Y155" i="60"/>
  <c r="Y57" i="60"/>
  <c r="Y206" i="60"/>
  <c r="Y299" i="60"/>
  <c r="Y287" i="60"/>
  <c r="Y41" i="60"/>
  <c r="Y252" i="60"/>
  <c r="Y152" i="60"/>
  <c r="Y32" i="60"/>
  <c r="Y149" i="60"/>
  <c r="Y90" i="60"/>
  <c r="Y324" i="60"/>
  <c r="Y276" i="60"/>
  <c r="Y82" i="60"/>
  <c r="Y4" i="60"/>
  <c r="Y49" i="60"/>
  <c r="Y38" i="60"/>
  <c r="Y117" i="60"/>
  <c r="Y29" i="60"/>
  <c r="Y52" i="60"/>
  <c r="R6" i="70"/>
  <c r="Y187" i="60"/>
  <c r="Q96" i="51"/>
  <c r="Q95" i="51"/>
  <c r="Q90" i="70"/>
  <c r="Q90" i="50"/>
  <c r="Q96" i="50"/>
  <c r="Q100" i="52"/>
  <c r="Q98" i="68"/>
  <c r="Q99" i="39"/>
  <c r="Q100" i="34"/>
  <c r="Q91" i="54"/>
  <c r="Q91" i="67"/>
  <c r="Q95" i="46"/>
  <c r="Q94" i="58"/>
  <c r="Q100" i="42"/>
  <c r="Q98" i="37"/>
  <c r="Q96" i="41"/>
  <c r="Q91" i="51"/>
  <c r="Q98" i="69"/>
  <c r="Q92" i="34"/>
  <c r="Q90" i="51"/>
  <c r="Q93" i="37"/>
  <c r="Q92" i="69"/>
  <c r="Q95" i="53"/>
  <c r="Q95" i="49"/>
  <c r="Q94" i="40"/>
  <c r="Q95" i="45"/>
  <c r="Q92" i="40"/>
  <c r="Q92" i="51"/>
  <c r="Q92" i="48"/>
  <c r="Q94" i="67"/>
  <c r="P48" i="57"/>
  <c r="P48" i="43"/>
  <c r="O47" i="40"/>
  <c r="O75" i="40" s="1"/>
  <c r="P89" i="47"/>
  <c r="P48" i="50"/>
  <c r="P97" i="69"/>
  <c r="P48" i="52"/>
  <c r="P89" i="34"/>
  <c r="P89" i="69"/>
  <c r="P56" i="47"/>
  <c r="P56" i="41"/>
  <c r="P89" i="51"/>
  <c r="P48" i="53"/>
  <c r="P48" i="55"/>
  <c r="P56" i="50"/>
  <c r="P89" i="41"/>
  <c r="P48" i="44"/>
  <c r="P56" i="53"/>
  <c r="P97" i="51"/>
  <c r="O88" i="54"/>
  <c r="O88" i="55"/>
  <c r="P97" i="36"/>
  <c r="P48" i="56"/>
  <c r="P97" i="43"/>
  <c r="P48" i="58"/>
  <c r="O47" i="41"/>
  <c r="O75" i="41" s="1"/>
  <c r="P97" i="45"/>
  <c r="Q91" i="49"/>
  <c r="Q99" i="40"/>
  <c r="Q93" i="53"/>
  <c r="Q96" i="38"/>
  <c r="Q100" i="45"/>
  <c r="Q91" i="44"/>
  <c r="Q99" i="45"/>
  <c r="Q91" i="57"/>
  <c r="Q92" i="46"/>
  <c r="Q99" i="70"/>
  <c r="Q92" i="68"/>
  <c r="Q94" i="56"/>
  <c r="Q92" i="37"/>
  <c r="Q100" i="70"/>
  <c r="Q95" i="68"/>
  <c r="Q91" i="40"/>
  <c r="Q99" i="38"/>
  <c r="Q94" i="57"/>
  <c r="Q92" i="52"/>
  <c r="Q100" i="69"/>
  <c r="Q98" i="52"/>
  <c r="Q99" i="47"/>
  <c r="Q99" i="41"/>
  <c r="Q100" i="47"/>
  <c r="Q91" i="41"/>
  <c r="Q98" i="57"/>
  <c r="Q96" i="56"/>
  <c r="Q93" i="43"/>
  <c r="Q93" i="52"/>
  <c r="Q95" i="48"/>
  <c r="Q91" i="42"/>
  <c r="Q98" i="56"/>
  <c r="Q91" i="46"/>
  <c r="Q100" i="41"/>
  <c r="Q93" i="41"/>
  <c r="Q94" i="55"/>
  <c r="Q98" i="53"/>
  <c r="Q94" i="54"/>
  <c r="Q98" i="42"/>
  <c r="Q100" i="58"/>
  <c r="Q96" i="52"/>
  <c r="Q91" i="68"/>
  <c r="Q90" i="44"/>
  <c r="Q90" i="55"/>
  <c r="Q95" i="52"/>
  <c r="Q100" i="43"/>
  <c r="Q96" i="42"/>
  <c r="Q90" i="40"/>
  <c r="Q93" i="50"/>
  <c r="Q92" i="50"/>
  <c r="Q95" i="58"/>
  <c r="Q90" i="36"/>
  <c r="Q91" i="53"/>
  <c r="Q100" i="44"/>
  <c r="Q93" i="38"/>
  <c r="Q96" i="45"/>
  <c r="Q99" i="51"/>
  <c r="Q98" i="70"/>
  <c r="Q96" i="48"/>
  <c r="Q90" i="49"/>
  <c r="Q92" i="47"/>
  <c r="Q92" i="67"/>
  <c r="Q90" i="38"/>
  <c r="Q98" i="48"/>
  <c r="Q98" i="39"/>
  <c r="Q91" i="58"/>
  <c r="Q94" i="42"/>
  <c r="Q92" i="44"/>
  <c r="Q90" i="34"/>
  <c r="Q95" i="56"/>
  <c r="Q92" i="55"/>
  <c r="P89" i="70"/>
  <c r="P89" i="57"/>
  <c r="P97" i="46"/>
  <c r="P89" i="43"/>
  <c r="O47" i="51"/>
  <c r="O75" i="51" s="1"/>
  <c r="P48" i="38"/>
  <c r="P97" i="55"/>
  <c r="P89" i="39"/>
  <c r="P89" i="45"/>
  <c r="P89" i="52"/>
  <c r="P48" i="34"/>
  <c r="P48" i="69"/>
  <c r="P97" i="47"/>
  <c r="AL6" i="77" l="1"/>
  <c r="AJ31" i="82" s="1"/>
  <c r="AJ43" i="82" s="1"/>
  <c r="AJ76" i="82" s="1"/>
  <c r="AJ123" i="82" s="1"/>
  <c r="AJ170" i="82" s="1"/>
  <c r="AJ180" i="82" s="1"/>
  <c r="AI31" i="82"/>
  <c r="AI43" i="82" s="1"/>
  <c r="AI76" i="82" s="1"/>
  <c r="AI123" i="82" s="1"/>
  <c r="AI170" i="82" s="1"/>
  <c r="AI180" i="82" s="1"/>
  <c r="AL169" i="31"/>
  <c r="AL170" i="31" s="1"/>
  <c r="AL171" i="31" s="1"/>
  <c r="AL172" i="31" s="1"/>
  <c r="AL173" i="31" s="1"/>
  <c r="AL174" i="31" s="1"/>
  <c r="AL175" i="31" s="1"/>
  <c r="AL176" i="31" s="1"/>
  <c r="AL177" i="31" s="1"/>
  <c r="AL178" i="31" s="1"/>
  <c r="P47" i="40"/>
  <c r="P75" i="40" s="1"/>
  <c r="Q56" i="50"/>
  <c r="P88" i="49"/>
  <c r="L30" i="71"/>
  <c r="M29" i="71" s="1"/>
  <c r="M28" i="71"/>
  <c r="AF28" i="71"/>
  <c r="AD30" i="71"/>
  <c r="AE29" i="71" s="1"/>
  <c r="Z28" i="71"/>
  <c r="X30" i="71"/>
  <c r="Y29" i="71" s="1"/>
  <c r="T29" i="71"/>
  <c r="R31" i="71"/>
  <c r="S30" i="71" s="1"/>
  <c r="P88" i="57"/>
  <c r="P88" i="45"/>
  <c r="P47" i="39"/>
  <c r="P75" i="39" s="1"/>
  <c r="P88" i="54"/>
  <c r="P88" i="42"/>
  <c r="P88" i="39"/>
  <c r="P47" i="70"/>
  <c r="P75" i="70" s="1"/>
  <c r="P88" i="53"/>
  <c r="P47" i="67"/>
  <c r="P75" i="67" s="1"/>
  <c r="P88" i="70"/>
  <c r="P47" i="49"/>
  <c r="P75" i="49" s="1"/>
  <c r="P47" i="45"/>
  <c r="P75" i="45" s="1"/>
  <c r="P47" i="44"/>
  <c r="P75" i="44" s="1"/>
  <c r="P88" i="44"/>
  <c r="P88" i="68"/>
  <c r="Q97" i="39"/>
  <c r="P47" i="38"/>
  <c r="P75" i="38" s="1"/>
  <c r="P47" i="57"/>
  <c r="P75" i="57" s="1"/>
  <c r="P47" i="52"/>
  <c r="P75" i="52" s="1"/>
  <c r="P47" i="43"/>
  <c r="P75" i="43" s="1"/>
  <c r="Q97" i="52"/>
  <c r="Q97" i="40"/>
  <c r="P47" i="34"/>
  <c r="P75" i="34" s="1"/>
  <c r="Q97" i="50"/>
  <c r="Q97" i="54"/>
  <c r="P88" i="50"/>
  <c r="Q97" i="48"/>
  <c r="P47" i="56"/>
  <c r="P75" i="56" s="1"/>
  <c r="P88" i="46"/>
  <c r="Q56" i="53"/>
  <c r="Q97" i="67"/>
  <c r="Q97" i="45"/>
  <c r="Q56" i="42"/>
  <c r="Q89" i="50"/>
  <c r="P47" i="46"/>
  <c r="P75" i="46" s="1"/>
  <c r="Q97" i="34"/>
  <c r="Q56" i="44"/>
  <c r="P47" i="37"/>
  <c r="P75" i="37" s="1"/>
  <c r="P88" i="52"/>
  <c r="Q97" i="53"/>
  <c r="P47" i="53"/>
  <c r="P75" i="53" s="1"/>
  <c r="Q56" i="55"/>
  <c r="P88" i="41"/>
  <c r="P47" i="69"/>
  <c r="P75" i="69" s="1"/>
  <c r="P88" i="43"/>
  <c r="Q56" i="48"/>
  <c r="Q48" i="49"/>
  <c r="Q97" i="70"/>
  <c r="Q48" i="36"/>
  <c r="Q48" i="40"/>
  <c r="Q89" i="55"/>
  <c r="Q97" i="56"/>
  <c r="Q56" i="57"/>
  <c r="P88" i="47"/>
  <c r="Q97" i="37"/>
  <c r="Q97" i="68"/>
  <c r="Q48" i="70"/>
  <c r="Q89" i="39"/>
  <c r="Q56" i="54"/>
  <c r="P88" i="58"/>
  <c r="P47" i="42"/>
  <c r="P75" i="42" s="1"/>
  <c r="P47" i="36"/>
  <c r="P75" i="36" s="1"/>
  <c r="P88" i="38"/>
  <c r="P47" i="48"/>
  <c r="P75" i="48" s="1"/>
  <c r="Q89" i="34"/>
  <c r="Q89" i="38"/>
  <c r="Q48" i="44"/>
  <c r="Q89" i="51"/>
  <c r="R100" i="36"/>
  <c r="R95" i="53"/>
  <c r="R94" i="36"/>
  <c r="R94" i="54"/>
  <c r="R96" i="45"/>
  <c r="R95" i="43"/>
  <c r="R96" i="70"/>
  <c r="R98" i="68"/>
  <c r="R95" i="45"/>
  <c r="R90" i="70"/>
  <c r="R100" i="45"/>
  <c r="R100" i="44"/>
  <c r="R93" i="57"/>
  <c r="R99" i="48"/>
  <c r="R94" i="69"/>
  <c r="R95" i="52"/>
  <c r="R98" i="53"/>
  <c r="R98" i="51"/>
  <c r="R94" i="53"/>
  <c r="R100" i="42"/>
  <c r="R91" i="40"/>
  <c r="R92" i="58"/>
  <c r="R96" i="50"/>
  <c r="R95" i="69"/>
  <c r="R100" i="41"/>
  <c r="R98" i="56"/>
  <c r="R95" i="37"/>
  <c r="R100" i="67"/>
  <c r="R93" i="39"/>
  <c r="R100" i="38"/>
  <c r="R90" i="42"/>
  <c r="R96" i="46"/>
  <c r="R95" i="47"/>
  <c r="R100" i="52"/>
  <c r="R98" i="44"/>
  <c r="R93" i="38"/>
  <c r="R96" i="68"/>
  <c r="R100" i="46"/>
  <c r="R96" i="44"/>
  <c r="R99" i="52"/>
  <c r="R99" i="69"/>
  <c r="R92" i="70"/>
  <c r="R99" i="43"/>
  <c r="R100" i="48"/>
  <c r="R98" i="52"/>
  <c r="R98" i="54"/>
  <c r="R92" i="68"/>
  <c r="R93" i="40"/>
  <c r="R96" i="55"/>
  <c r="R91" i="46"/>
  <c r="R94" i="39"/>
  <c r="R91" i="54"/>
  <c r="R100" i="56"/>
  <c r="R94" i="51"/>
  <c r="R92" i="47"/>
  <c r="R98" i="36"/>
  <c r="R91" i="70"/>
  <c r="R99" i="56"/>
  <c r="R95" i="55"/>
  <c r="R91" i="42"/>
  <c r="R98" i="43"/>
  <c r="R91" i="44"/>
  <c r="R95" i="36"/>
  <c r="R100" i="53"/>
  <c r="R99" i="53"/>
  <c r="R98" i="40"/>
  <c r="R99" i="39"/>
  <c r="R91" i="55"/>
  <c r="R95" i="67"/>
  <c r="Q48" i="67"/>
  <c r="Q97" i="36"/>
  <c r="Q89" i="47"/>
  <c r="Q89" i="69"/>
  <c r="Q48" i="58"/>
  <c r="Q56" i="41"/>
  <c r="Q48" i="42"/>
  <c r="Q56" i="46"/>
  <c r="Q48" i="52"/>
  <c r="P88" i="48"/>
  <c r="Q48" i="41"/>
  <c r="Q48" i="43"/>
  <c r="Q89" i="57"/>
  <c r="Q97" i="49"/>
  <c r="Q97" i="47"/>
  <c r="P47" i="41"/>
  <c r="P75" i="41" s="1"/>
  <c r="Q89" i="49"/>
  <c r="Q89" i="36"/>
  <c r="Q89" i="40"/>
  <c r="Q48" i="55"/>
  <c r="Q56" i="56"/>
  <c r="Q97" i="57"/>
  <c r="P88" i="51"/>
  <c r="P88" i="69"/>
  <c r="P47" i="50"/>
  <c r="P75" i="50" s="1"/>
  <c r="Q89" i="70"/>
  <c r="R90" i="38"/>
  <c r="R99" i="37"/>
  <c r="R95" i="57"/>
  <c r="R93" i="45"/>
  <c r="R94" i="55"/>
  <c r="R96" i="54"/>
  <c r="R95" i="49"/>
  <c r="R98" i="49"/>
  <c r="R91" i="53"/>
  <c r="R94" i="70"/>
  <c r="R93" i="58"/>
  <c r="R90" i="41"/>
  <c r="R98" i="67"/>
  <c r="R100" i="49"/>
  <c r="R96" i="41"/>
  <c r="R93" i="47"/>
  <c r="R92" i="48"/>
  <c r="R94" i="43"/>
  <c r="R99" i="46"/>
  <c r="R95" i="40"/>
  <c r="R95" i="46"/>
  <c r="R94" i="52"/>
  <c r="R96" i="56"/>
  <c r="R99" i="38"/>
  <c r="R98" i="70"/>
  <c r="R93" i="41"/>
  <c r="R90" i="51"/>
  <c r="R98" i="47"/>
  <c r="R90" i="68"/>
  <c r="R96" i="37"/>
  <c r="R90" i="46"/>
  <c r="R95" i="39"/>
  <c r="R95" i="70"/>
  <c r="R93" i="48"/>
  <c r="R93" i="52"/>
  <c r="R92" i="57"/>
  <c r="R98" i="58"/>
  <c r="R94" i="34"/>
  <c r="R92" i="55"/>
  <c r="R90" i="56"/>
  <c r="R92" i="40"/>
  <c r="R91" i="58"/>
  <c r="R96" i="51"/>
  <c r="R90" i="48"/>
  <c r="R94" i="68"/>
  <c r="R90" i="34"/>
  <c r="R93" i="42"/>
  <c r="R99" i="36"/>
  <c r="R100" i="68"/>
  <c r="R93" i="68"/>
  <c r="R99" i="41"/>
  <c r="R98" i="69"/>
  <c r="R90" i="69"/>
  <c r="R99" i="47"/>
  <c r="R90" i="50"/>
  <c r="R93" i="67"/>
  <c r="R91" i="69"/>
  <c r="R93" i="69"/>
  <c r="R95" i="50"/>
  <c r="R96" i="47"/>
  <c r="R92" i="52"/>
  <c r="R94" i="49"/>
  <c r="R92" i="51"/>
  <c r="R92" i="38"/>
  <c r="R99" i="51"/>
  <c r="R99" i="34"/>
  <c r="R98" i="42"/>
  <c r="R94" i="67"/>
  <c r="R99" i="55"/>
  <c r="R95" i="51"/>
  <c r="Q97" i="55"/>
  <c r="Q89" i="67"/>
  <c r="Q48" i="47"/>
  <c r="Q48" i="69"/>
  <c r="Q89" i="58"/>
  <c r="P88" i="34"/>
  <c r="Q97" i="41"/>
  <c r="Q89" i="42"/>
  <c r="Q97" i="46"/>
  <c r="Q89" i="52"/>
  <c r="P47" i="54"/>
  <c r="P75" i="54" s="1"/>
  <c r="Q48" i="48"/>
  <c r="Q89" i="45"/>
  <c r="Q97" i="38"/>
  <c r="Q89" i="37"/>
  <c r="Q97" i="51"/>
  <c r="Q97" i="44"/>
  <c r="P47" i="68"/>
  <c r="P75" i="68" s="1"/>
  <c r="P88" i="55"/>
  <c r="R91" i="36"/>
  <c r="R90" i="67"/>
  <c r="R91" i="68"/>
  <c r="R96" i="52"/>
  <c r="R98" i="48"/>
  <c r="R91" i="51"/>
  <c r="R96" i="43"/>
  <c r="R100" i="57"/>
  <c r="R93" i="70"/>
  <c r="R99" i="50"/>
  <c r="R99" i="42"/>
  <c r="R90" i="39"/>
  <c r="R98" i="57"/>
  <c r="R91" i="48"/>
  <c r="R91" i="45"/>
  <c r="R96" i="49"/>
  <c r="R96" i="36"/>
  <c r="R95" i="42"/>
  <c r="R96" i="42"/>
  <c r="R90" i="36"/>
  <c r="R94" i="45"/>
  <c r="R100" i="37"/>
  <c r="R91" i="50"/>
  <c r="R92" i="49"/>
  <c r="R92" i="53"/>
  <c r="R91" i="34"/>
  <c r="R93" i="49"/>
  <c r="R91" i="56"/>
  <c r="R94" i="37"/>
  <c r="R94" i="47"/>
  <c r="R98" i="41"/>
  <c r="R99" i="57"/>
  <c r="R96" i="58"/>
  <c r="R99" i="68"/>
  <c r="R92" i="50"/>
  <c r="R91" i="67"/>
  <c r="R94" i="46"/>
  <c r="R93" i="36"/>
  <c r="R95" i="34"/>
  <c r="R98" i="50"/>
  <c r="S6" i="36"/>
  <c r="Z279" i="60"/>
  <c r="Z8" i="60"/>
  <c r="Z226" i="60"/>
  <c r="Z316" i="60"/>
  <c r="Z94" i="60"/>
  <c r="Z171" i="60"/>
  <c r="Z301" i="60"/>
  <c r="Z25" i="60"/>
  <c r="Z155" i="60"/>
  <c r="Z16" i="60"/>
  <c r="Z184" i="60"/>
  <c r="Z297" i="60"/>
  <c r="Z198" i="60"/>
  <c r="Z189" i="60"/>
  <c r="Z50" i="60"/>
  <c r="Z91" i="60"/>
  <c r="Z147" i="60"/>
  <c r="Z121" i="60"/>
  <c r="S6" i="37"/>
  <c r="Z89" i="60"/>
  <c r="Z103" i="60"/>
  <c r="Z246" i="60"/>
  <c r="Z223" i="60"/>
  <c r="Z40" i="60"/>
  <c r="Z300" i="60"/>
  <c r="Z36" i="60"/>
  <c r="Z142" i="60"/>
  <c r="Z303" i="60"/>
  <c r="Z69" i="60"/>
  <c r="Z122" i="60"/>
  <c r="Z66" i="60"/>
  <c r="Z234" i="60"/>
  <c r="Z259" i="60"/>
  <c r="Z131" i="60"/>
  <c r="Z176" i="60"/>
  <c r="Z174" i="60"/>
  <c r="Z52" i="60"/>
  <c r="S6" i="47"/>
  <c r="Z123" i="60"/>
  <c r="Z82" i="60"/>
  <c r="Z243" i="60"/>
  <c r="Z110" i="60"/>
  <c r="Z73" i="60"/>
  <c r="Z324" i="60"/>
  <c r="Z331" i="60"/>
  <c r="Z48" i="60"/>
  <c r="Z262" i="60"/>
  <c r="S6" i="34"/>
  <c r="Z175" i="60"/>
  <c r="Z293" i="60"/>
  <c r="Z321" i="60"/>
  <c r="Z237" i="60"/>
  <c r="Z274" i="60"/>
  <c r="Z141" i="60"/>
  <c r="Z183" i="60"/>
  <c r="Z85" i="60"/>
  <c r="Z273" i="60"/>
  <c r="Z228" i="60"/>
  <c r="Z70" i="60"/>
  <c r="Z90" i="60"/>
  <c r="Z239" i="60"/>
  <c r="S6" i="57"/>
  <c r="Z34" i="60"/>
  <c r="Z114" i="60"/>
  <c r="Z163" i="60"/>
  <c r="Z230" i="60"/>
  <c r="S6" i="55"/>
  <c r="Z54" i="60"/>
  <c r="Z151" i="60"/>
  <c r="Z46" i="60"/>
  <c r="Z21" i="60"/>
  <c r="Z283" i="60"/>
  <c r="Z231" i="60"/>
  <c r="Z179" i="60"/>
  <c r="Z227" i="60"/>
  <c r="Z104" i="60"/>
  <c r="S6" i="40"/>
  <c r="Z72" i="60"/>
  <c r="Z20" i="60"/>
  <c r="Z249" i="60"/>
  <c r="Z127" i="60"/>
  <c r="Z335" i="60"/>
  <c r="Z166" i="60"/>
  <c r="Z61" i="60"/>
  <c r="Z7" i="60"/>
  <c r="Z133" i="60"/>
  <c r="S6" i="56"/>
  <c r="Z307" i="60"/>
  <c r="Z310" i="60"/>
  <c r="Z287" i="60"/>
  <c r="Z162" i="60"/>
  <c r="Z313" i="60"/>
  <c r="Z286" i="60"/>
  <c r="Z225" i="60"/>
  <c r="Z24" i="60"/>
  <c r="Z158" i="60"/>
  <c r="Z38" i="60"/>
  <c r="Z152" i="60"/>
  <c r="Z248" i="60"/>
  <c r="AA2" i="60"/>
  <c r="Z196" i="60"/>
  <c r="Z30" i="60"/>
  <c r="Z178" i="60"/>
  <c r="Z140" i="60"/>
  <c r="Z215" i="60"/>
  <c r="Z308" i="60"/>
  <c r="Z332" i="60"/>
  <c r="Z207" i="60"/>
  <c r="Z68" i="60"/>
  <c r="Z143" i="60"/>
  <c r="Z167" i="60"/>
  <c r="Z322" i="60"/>
  <c r="Z98" i="60"/>
  <c r="Z210" i="60"/>
  <c r="S6" i="39"/>
  <c r="Z165" i="60"/>
  <c r="Z135" i="60"/>
  <c r="Z4" i="60"/>
  <c r="Z203" i="60"/>
  <c r="Z153" i="60"/>
  <c r="Z285" i="60"/>
  <c r="Z204" i="60"/>
  <c r="Z244" i="60"/>
  <c r="Z74" i="60"/>
  <c r="Z256" i="60"/>
  <c r="Z159" i="60"/>
  <c r="Z187" i="60"/>
  <c r="Z264" i="60"/>
  <c r="Z267" i="60"/>
  <c r="Z186" i="60"/>
  <c r="Z60" i="60"/>
  <c r="Z218" i="60"/>
  <c r="Z161" i="60"/>
  <c r="Z263" i="60"/>
  <c r="Z26" i="60"/>
  <c r="Z118" i="60"/>
  <c r="Z251" i="60"/>
  <c r="Z328" i="60"/>
  <c r="Z31" i="60"/>
  <c r="Z220" i="60"/>
  <c r="Z212" i="60"/>
  <c r="Z129" i="60"/>
  <c r="Z288" i="60"/>
  <c r="Z199" i="60"/>
  <c r="Z327" i="60"/>
  <c r="Z261" i="60"/>
  <c r="Z304" i="60"/>
  <c r="S6" i="48"/>
  <c r="Z79" i="60"/>
  <c r="S6" i="50"/>
  <c r="S6" i="41"/>
  <c r="Z33" i="60"/>
  <c r="Z102" i="60"/>
  <c r="Z235" i="60"/>
  <c r="Z280" i="60"/>
  <c r="S6" i="53"/>
  <c r="Z17" i="60"/>
  <c r="Z289" i="60"/>
  <c r="Z268" i="60"/>
  <c r="Z323" i="60"/>
  <c r="Z117" i="60"/>
  <c r="Z276" i="60"/>
  <c r="Z292" i="60"/>
  <c r="Z192" i="60"/>
  <c r="Z250" i="60"/>
  <c r="Z53" i="60"/>
  <c r="Z64" i="60"/>
  <c r="Z295" i="60"/>
  <c r="Z138" i="60"/>
  <c r="S6" i="58"/>
  <c r="Z299" i="60"/>
  <c r="Z10" i="60"/>
  <c r="Z28" i="60"/>
  <c r="Z254" i="60"/>
  <c r="Z12" i="60"/>
  <c r="Z195" i="60"/>
  <c r="Z252" i="60"/>
  <c r="Z281" i="60"/>
  <c r="Z113" i="60"/>
  <c r="Z333" i="60"/>
  <c r="Z146" i="60"/>
  <c r="Z57" i="60"/>
  <c r="Z19" i="60"/>
  <c r="Z9" i="60"/>
  <c r="Z240" i="60"/>
  <c r="Z164" i="60"/>
  <c r="Z105" i="60"/>
  <c r="Z145" i="60"/>
  <c r="S6" i="69"/>
  <c r="Z67" i="60"/>
  <c r="Z200" i="60"/>
  <c r="Z62" i="60"/>
  <c r="Z329" i="60"/>
  <c r="Z97" i="60"/>
  <c r="Z130" i="60"/>
  <c r="Z76" i="60"/>
  <c r="Z265" i="60"/>
  <c r="Z236" i="60"/>
  <c r="Z81" i="60"/>
  <c r="Z336" i="60"/>
  <c r="Z119" i="60"/>
  <c r="Z125" i="60"/>
  <c r="Z208" i="60"/>
  <c r="Z305" i="60"/>
  <c r="Z325" i="60"/>
  <c r="Z341" i="60"/>
  <c r="Z84" i="60"/>
  <c r="S6" i="70"/>
  <c r="Z5" i="60"/>
  <c r="Z194" i="60"/>
  <c r="Z312" i="60"/>
  <c r="Z216" i="60"/>
  <c r="S6" i="38"/>
  <c r="Z201" i="60"/>
  <c r="Z139" i="60"/>
  <c r="Z275" i="60"/>
  <c r="Z126" i="60"/>
  <c r="Z339" i="60"/>
  <c r="Z115" i="60"/>
  <c r="Z154" i="60"/>
  <c r="Z191" i="60"/>
  <c r="S6" i="68"/>
  <c r="Z58" i="60"/>
  <c r="S6" i="54"/>
  <c r="Z56" i="60"/>
  <c r="Z86" i="60"/>
  <c r="Z93" i="60"/>
  <c r="S6" i="43"/>
  <c r="Z150" i="60"/>
  <c r="Z284" i="60"/>
  <c r="Z177" i="60"/>
  <c r="Z247" i="60"/>
  <c r="Z137" i="60"/>
  <c r="Z14" i="60"/>
  <c r="Z77" i="60"/>
  <c r="Z340" i="60"/>
  <c r="S6" i="46"/>
  <c r="Z320" i="60"/>
  <c r="Z13" i="60"/>
  <c r="Z37" i="60"/>
  <c r="Z78" i="60"/>
  <c r="Z92" i="60"/>
  <c r="Z296" i="60"/>
  <c r="Z190" i="60"/>
  <c r="Z22" i="60"/>
  <c r="Z99" i="60"/>
  <c r="Z128" i="60"/>
  <c r="Z309" i="60"/>
  <c r="Z111" i="60"/>
  <c r="Z134" i="60"/>
  <c r="Z206" i="60"/>
  <c r="S6" i="52"/>
  <c r="Z116" i="60"/>
  <c r="Z107" i="60"/>
  <c r="Z42" i="60"/>
  <c r="Z180" i="60"/>
  <c r="Z232" i="60"/>
  <c r="Z109" i="60"/>
  <c r="Z269" i="60"/>
  <c r="Z49" i="60"/>
  <c r="Z44" i="60"/>
  <c r="Z29" i="60"/>
  <c r="S6" i="49"/>
  <c r="Z334" i="60"/>
  <c r="Z157" i="60"/>
  <c r="Z214" i="60"/>
  <c r="S6" i="45"/>
  <c r="Z45" i="60"/>
  <c r="Z271" i="60"/>
  <c r="Z222" i="60"/>
  <c r="Z170" i="60"/>
  <c r="Z224" i="60"/>
  <c r="Z242" i="60"/>
  <c r="Z95" i="60"/>
  <c r="Z101" i="60"/>
  <c r="S6" i="67"/>
  <c r="S6" i="51"/>
  <c r="Z337" i="60"/>
  <c r="Z32" i="60"/>
  <c r="Z238" i="60"/>
  <c r="Z182" i="60"/>
  <c r="Z213" i="60"/>
  <c r="Z106" i="60"/>
  <c r="Z80" i="60"/>
  <c r="Z255" i="60"/>
  <c r="Z149" i="60"/>
  <c r="Z315" i="60"/>
  <c r="Z291" i="60"/>
  <c r="S6" i="42"/>
  <c r="Z6" i="60"/>
  <c r="Z298" i="60"/>
  <c r="Z43" i="60"/>
  <c r="Z317" i="60"/>
  <c r="S6" i="44"/>
  <c r="Z260" i="60"/>
  <c r="Z55" i="60"/>
  <c r="Z219" i="60"/>
  <c r="Z319" i="60"/>
  <c r="Z169" i="60"/>
  <c r="Z277" i="60"/>
  <c r="Z41" i="60"/>
  <c r="Z188" i="60"/>
  <c r="Z272" i="60"/>
  <c r="Z202" i="60"/>
  <c r="Z65" i="60"/>
  <c r="Z211" i="60"/>
  <c r="Z311" i="60"/>
  <c r="Z18" i="60"/>
  <c r="R92" i="44"/>
  <c r="R99" i="45"/>
  <c r="R93" i="56"/>
  <c r="R93" i="43"/>
  <c r="R99" i="40"/>
  <c r="R90" i="55"/>
  <c r="R93" i="34"/>
  <c r="R100" i="69"/>
  <c r="R98" i="34"/>
  <c r="R92" i="54"/>
  <c r="R98" i="37"/>
  <c r="R100" i="34"/>
  <c r="R90" i="37"/>
  <c r="R90" i="43"/>
  <c r="R98" i="46"/>
  <c r="R99" i="54"/>
  <c r="R92" i="42"/>
  <c r="R96" i="39"/>
  <c r="R92" i="45"/>
  <c r="R90" i="49"/>
  <c r="R94" i="38"/>
  <c r="R98" i="45"/>
  <c r="R99" i="58"/>
  <c r="R92" i="43"/>
  <c r="R96" i="57"/>
  <c r="R100" i="50"/>
  <c r="R100" i="51"/>
  <c r="R94" i="57"/>
  <c r="R91" i="43"/>
  <c r="R90" i="52"/>
  <c r="R100" i="39"/>
  <c r="R90" i="47"/>
  <c r="Q89" i="56"/>
  <c r="P47" i="47"/>
  <c r="P75" i="47" s="1"/>
  <c r="Q48" i="46"/>
  <c r="Q48" i="53"/>
  <c r="Q89" i="54"/>
  <c r="Q56" i="43"/>
  <c r="Q48" i="68"/>
  <c r="Q89" i="48"/>
  <c r="Q48" i="45"/>
  <c r="Q48" i="37"/>
  <c r="Q48" i="34"/>
  <c r="Q48" i="38"/>
  <c r="Q89" i="44"/>
  <c r="Q97" i="42"/>
  <c r="Q56" i="52"/>
  <c r="P47" i="58"/>
  <c r="P75" i="58" s="1"/>
  <c r="P47" i="55"/>
  <c r="P75" i="55" s="1"/>
  <c r="Q48" i="51"/>
  <c r="Q97" i="69"/>
  <c r="Q48" i="50"/>
  <c r="R91" i="47"/>
  <c r="R94" i="42"/>
  <c r="R96" i="40"/>
  <c r="R90" i="45"/>
  <c r="R91" i="37"/>
  <c r="R95" i="38"/>
  <c r="R92" i="67"/>
  <c r="R95" i="58"/>
  <c r="R90" i="57"/>
  <c r="R100" i="40"/>
  <c r="R94" i="58"/>
  <c r="R92" i="69"/>
  <c r="R94" i="50"/>
  <c r="R98" i="38"/>
  <c r="R99" i="67"/>
  <c r="R94" i="40"/>
  <c r="R91" i="41"/>
  <c r="R91" i="52"/>
  <c r="R92" i="34"/>
  <c r="R93" i="50"/>
  <c r="R93" i="51"/>
  <c r="R90" i="40"/>
  <c r="R91" i="49"/>
  <c r="R100" i="70"/>
  <c r="R92" i="37"/>
  <c r="R90" i="58"/>
  <c r="R94" i="48"/>
  <c r="R96" i="34"/>
  <c r="R94" i="56"/>
  <c r="R93" i="44"/>
  <c r="R95" i="68"/>
  <c r="R99" i="70"/>
  <c r="R99" i="44"/>
  <c r="R96" i="67"/>
  <c r="R91" i="39"/>
  <c r="R95" i="56"/>
  <c r="R90" i="54"/>
  <c r="R92" i="39"/>
  <c r="R95" i="54"/>
  <c r="R94" i="41"/>
  <c r="R92" i="46"/>
  <c r="R96" i="38"/>
  <c r="R91" i="57"/>
  <c r="R95" i="44"/>
  <c r="R99" i="49"/>
  <c r="R96" i="53"/>
  <c r="R91" i="38"/>
  <c r="R98" i="39"/>
  <c r="R96" i="69"/>
  <c r="R92" i="41"/>
  <c r="R93" i="53"/>
  <c r="R90" i="44"/>
  <c r="R100" i="58"/>
  <c r="R90" i="53"/>
  <c r="R96" i="48"/>
  <c r="R98" i="55"/>
  <c r="R100" i="43"/>
  <c r="R92" i="36"/>
  <c r="R100" i="47"/>
  <c r="R100" i="54"/>
  <c r="R100" i="55"/>
  <c r="R94" i="44"/>
  <c r="R95" i="41"/>
  <c r="R93" i="46"/>
  <c r="R93" i="55"/>
  <c r="R95" i="48"/>
  <c r="R93" i="37"/>
  <c r="R93" i="54"/>
  <c r="R92" i="56"/>
  <c r="Q48" i="39"/>
  <c r="Q48" i="56"/>
  <c r="P88" i="56"/>
  <c r="P88" i="36"/>
  <c r="P88" i="67"/>
  <c r="Q89" i="46"/>
  <c r="Q89" i="53"/>
  <c r="Q48" i="54"/>
  <c r="Q97" i="43"/>
  <c r="Q89" i="68"/>
  <c r="P88" i="37"/>
  <c r="Q89" i="41"/>
  <c r="Q97" i="58"/>
  <c r="Q89" i="43"/>
  <c r="Q48" i="57"/>
  <c r="Q56" i="49"/>
  <c r="Q56" i="45"/>
  <c r="Q56" i="47"/>
  <c r="P88" i="40"/>
  <c r="P47" i="51"/>
  <c r="P75" i="51" s="1"/>
  <c r="AP34" i="31" l="1"/>
  <c r="AP171" i="31"/>
  <c r="AP24" i="31"/>
  <c r="AP41" i="31"/>
  <c r="AP39" i="31"/>
  <c r="AP166" i="31"/>
  <c r="AP138" i="31"/>
  <c r="AP120" i="31"/>
  <c r="AP117" i="31"/>
  <c r="AP121" i="31"/>
  <c r="AP149" i="31"/>
  <c r="AP130" i="31"/>
  <c r="AP152" i="31"/>
  <c r="AP106" i="31"/>
  <c r="AP123" i="31"/>
  <c r="AP88" i="31"/>
  <c r="AP21" i="31"/>
  <c r="AP11" i="31"/>
  <c r="AP75" i="31"/>
  <c r="AP176" i="31"/>
  <c r="AP74" i="31"/>
  <c r="AP98" i="31"/>
  <c r="AP59" i="31"/>
  <c r="AP103" i="31"/>
  <c r="AP77" i="31"/>
  <c r="AP97" i="31"/>
  <c r="AP42" i="31"/>
  <c r="AP23" i="31"/>
  <c r="AP102" i="31"/>
  <c r="AP157" i="31"/>
  <c r="AP38" i="31"/>
  <c r="AP16" i="31"/>
  <c r="AP134" i="31"/>
  <c r="AP48" i="31"/>
  <c r="AP92" i="31"/>
  <c r="AP91" i="31"/>
  <c r="AP79" i="31"/>
  <c r="AP113" i="31"/>
  <c r="AP165" i="31"/>
  <c r="AP25" i="31"/>
  <c r="AP70" i="31"/>
  <c r="AP143" i="31"/>
  <c r="AP29" i="31"/>
  <c r="AP172" i="31"/>
  <c r="AP114" i="31"/>
  <c r="AP175" i="31"/>
  <c r="AP67" i="31"/>
  <c r="AP129" i="31"/>
  <c r="AP168" i="31"/>
  <c r="AP4" i="31"/>
  <c r="AP22" i="31"/>
  <c r="AP69" i="31"/>
  <c r="AP101" i="31"/>
  <c r="AP68" i="31"/>
  <c r="AP162" i="31"/>
  <c r="AP80" i="31"/>
  <c r="AP26" i="31"/>
  <c r="AP84" i="31"/>
  <c r="AP104" i="31"/>
  <c r="AP105" i="31"/>
  <c r="AP56" i="31"/>
  <c r="AP51" i="31"/>
  <c r="AP142" i="31"/>
  <c r="AP8" i="31"/>
  <c r="AP78" i="31"/>
  <c r="AP150" i="31"/>
  <c r="AP155" i="31"/>
  <c r="AP73" i="31"/>
  <c r="AP133" i="31"/>
  <c r="AP131" i="31"/>
  <c r="AP127" i="31"/>
  <c r="AP146" i="31"/>
  <c r="AP141" i="31"/>
  <c r="AP35" i="31"/>
  <c r="AP45" i="31"/>
  <c r="AP36" i="31"/>
  <c r="AP33" i="31"/>
  <c r="AP115" i="31"/>
  <c r="AP62" i="31"/>
  <c r="AP107" i="31"/>
  <c r="AP76" i="31"/>
  <c r="AP27" i="31"/>
  <c r="AP47" i="31"/>
  <c r="AP170" i="31"/>
  <c r="AP32" i="31"/>
  <c r="AP52" i="31"/>
  <c r="AP66" i="31"/>
  <c r="AP139" i="31"/>
  <c r="AP164" i="31"/>
  <c r="AP96" i="31"/>
  <c r="AP122" i="31"/>
  <c r="AP49" i="31"/>
  <c r="AP125" i="31"/>
  <c r="AP177" i="31"/>
  <c r="AP60" i="31"/>
  <c r="AP167" i="31"/>
  <c r="AP71" i="31"/>
  <c r="AP43" i="31"/>
  <c r="AP153" i="31"/>
  <c r="AP10" i="31"/>
  <c r="AP174" i="31"/>
  <c r="AP140" i="31"/>
  <c r="AP109" i="31"/>
  <c r="AP89" i="31"/>
  <c r="AP63" i="31"/>
  <c r="AP7" i="31"/>
  <c r="AP156" i="31"/>
  <c r="AP46" i="31"/>
  <c r="AP160" i="31"/>
  <c r="AP55" i="31"/>
  <c r="AP13" i="31"/>
  <c r="AP93" i="31"/>
  <c r="AP132" i="31"/>
  <c r="AP159" i="31"/>
  <c r="AP64" i="31"/>
  <c r="AP40" i="31"/>
  <c r="AP87" i="31"/>
  <c r="AP95" i="31"/>
  <c r="AP108" i="31"/>
  <c r="AP100" i="31"/>
  <c r="AP31" i="31"/>
  <c r="AP81" i="31"/>
  <c r="AP28" i="31"/>
  <c r="AP17" i="31"/>
  <c r="AP15" i="31"/>
  <c r="AP54" i="31"/>
  <c r="AP119" i="31"/>
  <c r="AP9" i="31"/>
  <c r="AP53" i="31"/>
  <c r="AP61" i="31"/>
  <c r="AP116" i="31"/>
  <c r="AP83" i="31"/>
  <c r="AP99" i="31"/>
  <c r="AP57" i="31"/>
  <c r="AP135" i="31"/>
  <c r="AP65" i="31"/>
  <c r="AP85" i="31"/>
  <c r="AP82" i="31"/>
  <c r="AP72" i="31"/>
  <c r="AP144" i="31"/>
  <c r="AP169" i="31"/>
  <c r="AP158" i="31"/>
  <c r="AP110" i="31"/>
  <c r="AP145" i="31"/>
  <c r="AP124" i="31"/>
  <c r="AP30" i="31"/>
  <c r="AP20" i="31"/>
  <c r="AP128" i="31"/>
  <c r="AP163" i="31"/>
  <c r="AP90" i="31"/>
  <c r="AP137" i="31"/>
  <c r="AP3" i="31"/>
  <c r="AP151" i="31"/>
  <c r="AP19" i="31"/>
  <c r="AP148" i="31"/>
  <c r="AP94" i="31"/>
  <c r="AP161" i="31"/>
  <c r="AP50" i="31"/>
  <c r="AP37" i="31"/>
  <c r="AP14" i="31"/>
  <c r="AP126" i="31"/>
  <c r="AP178" i="31"/>
  <c r="AP58" i="31"/>
  <c r="AP5" i="31"/>
  <c r="AP12" i="31"/>
  <c r="AP44" i="31"/>
  <c r="AP112" i="31"/>
  <c r="AP118" i="31"/>
  <c r="AP111" i="31"/>
  <c r="AP18" i="31"/>
  <c r="AP154" i="31"/>
  <c r="AP86" i="31"/>
  <c r="AP136" i="31"/>
  <c r="AP173" i="31"/>
  <c r="AP147" i="31"/>
  <c r="AP6" i="31"/>
  <c r="Q47" i="50"/>
  <c r="Q75" i="50" s="1"/>
  <c r="N28" i="71"/>
  <c r="N29" i="71"/>
  <c r="L31" i="71"/>
  <c r="M30" i="71" s="1"/>
  <c r="AD31" i="71"/>
  <c r="AE30" i="71" s="1"/>
  <c r="AF29" i="71"/>
  <c r="Z29" i="71"/>
  <c r="X31" i="71"/>
  <c r="Y30" i="71" s="1"/>
  <c r="R32" i="71"/>
  <c r="S31" i="71" s="1"/>
  <c r="T30" i="71"/>
  <c r="Q88" i="68"/>
  <c r="R97" i="46"/>
  <c r="Q47" i="39"/>
  <c r="Q75" i="39" s="1"/>
  <c r="Q88" i="54"/>
  <c r="Q47" i="38"/>
  <c r="Q75" i="38" s="1"/>
  <c r="Q88" i="37"/>
  <c r="Q88" i="39"/>
  <c r="Q88" i="44"/>
  <c r="Q47" i="49"/>
  <c r="Q75" i="49" s="1"/>
  <c r="Q88" i="40"/>
  <c r="Q88" i="55"/>
  <c r="Q88" i="52"/>
  <c r="Q47" i="40"/>
  <c r="Q75" i="40" s="1"/>
  <c r="Q47" i="45"/>
  <c r="Q75" i="45" s="1"/>
  <c r="R97" i="34"/>
  <c r="Q47" i="56"/>
  <c r="Q75" i="56" s="1"/>
  <c r="Q88" i="56"/>
  <c r="R97" i="48"/>
  <c r="Q47" i="47"/>
  <c r="Q75" i="47" s="1"/>
  <c r="Q88" i="41"/>
  <c r="Q47" i="54"/>
  <c r="Q75" i="54" s="1"/>
  <c r="Q88" i="45"/>
  <c r="Q88" i="67"/>
  <c r="R97" i="42"/>
  <c r="Q88" i="36"/>
  <c r="Q47" i="41"/>
  <c r="Q75" i="41" s="1"/>
  <c r="Q47" i="42"/>
  <c r="Q75" i="42" s="1"/>
  <c r="R97" i="43"/>
  <c r="R56" i="52"/>
  <c r="Q88" i="34"/>
  <c r="Q47" i="70"/>
  <c r="Q75" i="70" s="1"/>
  <c r="Q47" i="36"/>
  <c r="Q75" i="36" s="1"/>
  <c r="Q88" i="50"/>
  <c r="R56" i="46"/>
  <c r="Q47" i="57"/>
  <c r="Q75" i="57" s="1"/>
  <c r="Q88" i="48"/>
  <c r="Q47" i="53"/>
  <c r="Q75" i="53" s="1"/>
  <c r="Q47" i="69"/>
  <c r="Q75" i="69" s="1"/>
  <c r="Q88" i="53"/>
  <c r="R97" i="38"/>
  <c r="R48" i="45"/>
  <c r="R48" i="68"/>
  <c r="R48" i="42"/>
  <c r="R97" i="53"/>
  <c r="R56" i="41"/>
  <c r="Q47" i="48"/>
  <c r="Q75" i="48" s="1"/>
  <c r="R97" i="39"/>
  <c r="R89" i="58"/>
  <c r="R97" i="37"/>
  <c r="Q47" i="51"/>
  <c r="Q75" i="51" s="1"/>
  <c r="R89" i="57"/>
  <c r="R48" i="47"/>
  <c r="R89" i="52"/>
  <c r="R56" i="45"/>
  <c r="R48" i="49"/>
  <c r="R48" i="43"/>
  <c r="R48" i="55"/>
  <c r="R97" i="50"/>
  <c r="Q88" i="70"/>
  <c r="Q47" i="55"/>
  <c r="Q75" i="55" s="1"/>
  <c r="Q88" i="49"/>
  <c r="Q47" i="58"/>
  <c r="Q75" i="58" s="1"/>
  <c r="Q47" i="44"/>
  <c r="Q75" i="44" s="1"/>
  <c r="R48" i="54"/>
  <c r="R56" i="55"/>
  <c r="R89" i="53"/>
  <c r="R48" i="44"/>
  <c r="R89" i="40"/>
  <c r="R48" i="37"/>
  <c r="S91" i="39"/>
  <c r="S91" i="37"/>
  <c r="S99" i="49"/>
  <c r="S100" i="56"/>
  <c r="S99" i="52"/>
  <c r="S98" i="69"/>
  <c r="S98" i="51"/>
  <c r="S90" i="53"/>
  <c r="S98" i="45"/>
  <c r="S94" i="37"/>
  <c r="S100" i="50"/>
  <c r="S93" i="42"/>
  <c r="S100" i="41"/>
  <c r="S96" i="34"/>
  <c r="S92" i="40"/>
  <c r="S90" i="44"/>
  <c r="S91" i="45"/>
  <c r="S94" i="38"/>
  <c r="S95" i="47"/>
  <c r="S91" i="43"/>
  <c r="S91" i="67"/>
  <c r="S96" i="57"/>
  <c r="S96" i="42"/>
  <c r="S96" i="70"/>
  <c r="S100" i="57"/>
  <c r="S96" i="51"/>
  <c r="S99" i="44"/>
  <c r="S96" i="52"/>
  <c r="S90" i="36"/>
  <c r="S91" i="44"/>
  <c r="S94" i="52"/>
  <c r="S94" i="42"/>
  <c r="S91" i="34"/>
  <c r="S91" i="41"/>
  <c r="S93" i="40"/>
  <c r="S98" i="57"/>
  <c r="S92" i="49"/>
  <c r="S95" i="52"/>
  <c r="S90" i="46"/>
  <c r="S98" i="70"/>
  <c r="S100" i="52"/>
  <c r="S92" i="54"/>
  <c r="S100" i="43"/>
  <c r="S99" i="68"/>
  <c r="S94" i="39"/>
  <c r="S95" i="49"/>
  <c r="S100" i="47"/>
  <c r="S100" i="36"/>
  <c r="S93" i="54"/>
  <c r="S93" i="56"/>
  <c r="S93" i="67"/>
  <c r="S92" i="43"/>
  <c r="S99" i="50"/>
  <c r="S92" i="45"/>
  <c r="S92" i="46"/>
  <c r="S95" i="51"/>
  <c r="S92" i="53"/>
  <c r="S93" i="53"/>
  <c r="S91" i="69"/>
  <c r="S90" i="58"/>
  <c r="S99" i="51"/>
  <c r="S90" i="38"/>
  <c r="S90" i="70"/>
  <c r="S95" i="39"/>
  <c r="S95" i="55"/>
  <c r="S92" i="41"/>
  <c r="S100" i="44"/>
  <c r="S90" i="48"/>
  <c r="S96" i="45"/>
  <c r="S95" i="68"/>
  <c r="S98" i="53"/>
  <c r="R97" i="41"/>
  <c r="R56" i="57"/>
  <c r="R89" i="34"/>
  <c r="R48" i="48"/>
  <c r="R48" i="56"/>
  <c r="R56" i="47"/>
  <c r="R48" i="41"/>
  <c r="R56" i="49"/>
  <c r="Q88" i="57"/>
  <c r="Q47" i="52"/>
  <c r="Q75" i="52" s="1"/>
  <c r="Q47" i="67"/>
  <c r="Q75" i="67" s="1"/>
  <c r="R56" i="54"/>
  <c r="R97" i="56"/>
  <c r="R89" i="70"/>
  <c r="R97" i="68"/>
  <c r="Q88" i="43"/>
  <c r="R89" i="54"/>
  <c r="R48" i="57"/>
  <c r="R89" i="47"/>
  <c r="R48" i="52"/>
  <c r="R97" i="45"/>
  <c r="R89" i="49"/>
  <c r="R89" i="43"/>
  <c r="R89" i="55"/>
  <c r="S92" i="34"/>
  <c r="S94" i="48"/>
  <c r="S96" i="53"/>
  <c r="S93" i="38"/>
  <c r="S93" i="37"/>
  <c r="S98" i="54"/>
  <c r="S94" i="40"/>
  <c r="S94" i="51"/>
  <c r="S92" i="50"/>
  <c r="S95" i="37"/>
  <c r="S93" i="58"/>
  <c r="S99" i="37"/>
  <c r="S96" i="69"/>
  <c r="S92" i="56"/>
  <c r="S94" i="47"/>
  <c r="S99" i="36"/>
  <c r="S99" i="58"/>
  <c r="S91" i="52"/>
  <c r="S95" i="45"/>
  <c r="S94" i="53"/>
  <c r="S96" i="49"/>
  <c r="S100" i="55"/>
  <c r="S95" i="58"/>
  <c r="S90" i="40"/>
  <c r="S100" i="38"/>
  <c r="S98" i="44"/>
  <c r="S95" i="67"/>
  <c r="S92" i="58"/>
  <c r="S99" i="47"/>
  <c r="S96" i="67"/>
  <c r="S90" i="55"/>
  <c r="S96" i="47"/>
  <c r="S94" i="57"/>
  <c r="S95" i="36"/>
  <c r="S91" i="48"/>
  <c r="S100" i="49"/>
  <c r="S95" i="42"/>
  <c r="S98" i="49"/>
  <c r="S95" i="70"/>
  <c r="S100" i="39"/>
  <c r="S94" i="45"/>
  <c r="S94" i="46"/>
  <c r="S93" i="57"/>
  <c r="S99" i="48"/>
  <c r="S93" i="44"/>
  <c r="T6" i="68"/>
  <c r="T6" i="34"/>
  <c r="AA285" i="60"/>
  <c r="AA264" i="60"/>
  <c r="AA198" i="60"/>
  <c r="AA177" i="60"/>
  <c r="AA131" i="60"/>
  <c r="AA92" i="60"/>
  <c r="AA7" i="60"/>
  <c r="AA315" i="60"/>
  <c r="AA261" i="60"/>
  <c r="AA146" i="60"/>
  <c r="AA268" i="60"/>
  <c r="AA60" i="60"/>
  <c r="AA57" i="60"/>
  <c r="AA138" i="60"/>
  <c r="AA9" i="60"/>
  <c r="AA22" i="60"/>
  <c r="AA211" i="60"/>
  <c r="AA335" i="60"/>
  <c r="T6" i="55"/>
  <c r="AA312" i="60"/>
  <c r="AA125" i="60"/>
  <c r="AA179" i="60"/>
  <c r="AA151" i="60"/>
  <c r="AA301" i="60"/>
  <c r="AA89" i="60"/>
  <c r="AA13" i="60"/>
  <c r="AA163" i="60"/>
  <c r="AA260" i="60"/>
  <c r="AA66" i="60"/>
  <c r="AA122" i="60"/>
  <c r="AA24" i="60"/>
  <c r="AA52" i="60"/>
  <c r="AA295" i="60"/>
  <c r="AA297" i="60"/>
  <c r="AA186" i="60"/>
  <c r="AA300" i="60"/>
  <c r="AA244" i="60"/>
  <c r="T6" i="41"/>
  <c r="AA17" i="60"/>
  <c r="AA299" i="60"/>
  <c r="AA55" i="60"/>
  <c r="AA105" i="60"/>
  <c r="AA329" i="60"/>
  <c r="T6" i="49"/>
  <c r="AA169" i="60"/>
  <c r="AA78" i="60"/>
  <c r="AA240" i="60"/>
  <c r="T6" i="37"/>
  <c r="AA324" i="60"/>
  <c r="AA127" i="60"/>
  <c r="AA104" i="60"/>
  <c r="AA101" i="60"/>
  <c r="AA272" i="60"/>
  <c r="AA277" i="60"/>
  <c r="AA288" i="60"/>
  <c r="AA219" i="60"/>
  <c r="AA115" i="60"/>
  <c r="AA141" i="60"/>
  <c r="AA165" i="60"/>
  <c r="AA231" i="60"/>
  <c r="AA184" i="60"/>
  <c r="T6" i="38"/>
  <c r="AA310" i="60"/>
  <c r="AA93" i="60"/>
  <c r="AA182" i="60"/>
  <c r="AA81" i="60"/>
  <c r="AA226" i="60"/>
  <c r="AA142" i="60"/>
  <c r="AA341" i="60"/>
  <c r="AA29" i="60"/>
  <c r="AA33" i="60"/>
  <c r="AA68" i="60"/>
  <c r="AA34" i="60"/>
  <c r="AA19" i="60"/>
  <c r="AA98" i="60"/>
  <c r="AA273" i="60"/>
  <c r="T6" i="69"/>
  <c r="AA109" i="60"/>
  <c r="AA337" i="60"/>
  <c r="AB2" i="60"/>
  <c r="AA279" i="60"/>
  <c r="AA247" i="60"/>
  <c r="AA18" i="60"/>
  <c r="T6" i="43"/>
  <c r="AA102" i="60"/>
  <c r="AA331" i="60"/>
  <c r="AA149" i="60"/>
  <c r="AA164" i="60"/>
  <c r="AA97" i="60"/>
  <c r="AA275" i="60"/>
  <c r="AA271" i="60"/>
  <c r="AA77" i="60"/>
  <c r="AA85" i="60"/>
  <c r="AA37" i="60"/>
  <c r="AA316" i="60"/>
  <c r="AA313" i="60"/>
  <c r="AA254" i="60"/>
  <c r="AA248" i="60"/>
  <c r="AA129" i="60"/>
  <c r="AA145" i="60"/>
  <c r="AA171" i="60"/>
  <c r="AA110" i="60"/>
  <c r="T6" i="46"/>
  <c r="T6" i="51"/>
  <c r="AA21" i="60"/>
  <c r="AA31" i="60"/>
  <c r="AA157" i="60"/>
  <c r="AA133" i="60"/>
  <c r="AA225" i="60"/>
  <c r="AA267" i="60"/>
  <c r="AA67" i="60"/>
  <c r="AA12" i="60"/>
  <c r="AA195" i="60"/>
  <c r="AA232" i="60"/>
  <c r="AA128" i="60"/>
  <c r="AA237" i="60"/>
  <c r="AA192" i="60"/>
  <c r="AA153" i="60"/>
  <c r="AA284" i="60"/>
  <c r="AA214" i="60"/>
  <c r="AA50" i="60"/>
  <c r="AA119" i="60"/>
  <c r="T6" i="39"/>
  <c r="AA48" i="60"/>
  <c r="AA194" i="60"/>
  <c r="AA283" i="60"/>
  <c r="AA242" i="60"/>
  <c r="AA64" i="60"/>
  <c r="AA317" i="60"/>
  <c r="AA339" i="60"/>
  <c r="AA199" i="60"/>
  <c r="T6" i="50"/>
  <c r="AA262" i="60"/>
  <c r="AA259" i="60"/>
  <c r="AA293" i="60"/>
  <c r="AA319" i="60"/>
  <c r="AA58" i="60"/>
  <c r="AA162" i="60"/>
  <c r="AA251" i="60"/>
  <c r="AA126" i="60"/>
  <c r="AA94" i="60"/>
  <c r="T6" i="45"/>
  <c r="AA187" i="60"/>
  <c r="AA106" i="60"/>
  <c r="AA246" i="60"/>
  <c r="AA36" i="60"/>
  <c r="AA56" i="60"/>
  <c r="AA222" i="60"/>
  <c r="AA212" i="60"/>
  <c r="T6" i="48"/>
  <c r="AA228" i="60"/>
  <c r="AA292" i="60"/>
  <c r="AA53" i="60"/>
  <c r="AA25" i="60"/>
  <c r="AA333" i="60"/>
  <c r="AA70" i="60"/>
  <c r="AA256" i="60"/>
  <c r="T6" i="42"/>
  <c r="AA332" i="60"/>
  <c r="AA84" i="60"/>
  <c r="T6" i="67"/>
  <c r="AA309" i="60"/>
  <c r="AA321" i="60"/>
  <c r="AA113" i="60"/>
  <c r="AA16" i="60"/>
  <c r="AA178" i="60"/>
  <c r="AA239" i="60"/>
  <c r="AA147" i="60"/>
  <c r="AA188" i="60"/>
  <c r="AA139" i="60"/>
  <c r="AA215" i="60"/>
  <c r="AA180" i="60"/>
  <c r="AA327" i="60"/>
  <c r="AA150" i="60"/>
  <c r="AA99" i="60"/>
  <c r="AA143" i="60"/>
  <c r="AA174" i="60"/>
  <c r="AA61" i="60"/>
  <c r="AA95" i="60"/>
  <c r="T6" i="53"/>
  <c r="T6" i="56"/>
  <c r="AA121" i="60"/>
  <c r="AA255" i="60"/>
  <c r="AA183" i="60"/>
  <c r="AA154" i="60"/>
  <c r="AA320" i="60"/>
  <c r="AA76" i="60"/>
  <c r="AA208" i="60"/>
  <c r="AA72" i="60"/>
  <c r="AA263" i="60"/>
  <c r="AA224" i="60"/>
  <c r="AA54" i="60"/>
  <c r="AA4" i="60"/>
  <c r="AA130" i="60"/>
  <c r="AA303" i="60"/>
  <c r="AA230" i="60"/>
  <c r="AA111" i="60"/>
  <c r="AA175" i="60"/>
  <c r="T6" i="70"/>
  <c r="AA135" i="60"/>
  <c r="AA167" i="60"/>
  <c r="AA249" i="60"/>
  <c r="AA200" i="60"/>
  <c r="AA10" i="60"/>
  <c r="AA280" i="60"/>
  <c r="AA304" i="60"/>
  <c r="AA38" i="60"/>
  <c r="AA218" i="60"/>
  <c r="T6" i="44"/>
  <c r="AA276" i="60"/>
  <c r="AA74" i="60"/>
  <c r="AA296" i="60"/>
  <c r="AA140" i="60"/>
  <c r="AA207" i="60"/>
  <c r="T6" i="47"/>
  <c r="AA43" i="60"/>
  <c r="AA189" i="60"/>
  <c r="AA236" i="60"/>
  <c r="AA328" i="60"/>
  <c r="AA334" i="60"/>
  <c r="AA41" i="60"/>
  <c r="AA176" i="60"/>
  <c r="AA123" i="60"/>
  <c r="AA5" i="60"/>
  <c r="AA281" i="60"/>
  <c r="AA65" i="60"/>
  <c r="AA201" i="60"/>
  <c r="AA191" i="60"/>
  <c r="AA307" i="60"/>
  <c r="AA116" i="60"/>
  <c r="AA69" i="60"/>
  <c r="T6" i="58"/>
  <c r="AA311" i="60"/>
  <c r="AA117" i="60"/>
  <c r="AA152" i="60"/>
  <c r="AA206" i="60"/>
  <c r="AA137" i="60"/>
  <c r="T6" i="54"/>
  <c r="AA62" i="60"/>
  <c r="AA203" i="60"/>
  <c r="AA269" i="60"/>
  <c r="AA336" i="60"/>
  <c r="AA49" i="60"/>
  <c r="AA28" i="60"/>
  <c r="AA227" i="60"/>
  <c r="AA308" i="60"/>
  <c r="AA155" i="60"/>
  <c r="AA114" i="60"/>
  <c r="AA161" i="60"/>
  <c r="AA32" i="60"/>
  <c r="AA91" i="60"/>
  <c r="AA305" i="60"/>
  <c r="AA322" i="60"/>
  <c r="AA30" i="60"/>
  <c r="AA291" i="60"/>
  <c r="AA274" i="60"/>
  <c r="AA90" i="60"/>
  <c r="T6" i="36"/>
  <c r="AA287" i="60"/>
  <c r="AA289" i="60"/>
  <c r="AA286" i="60"/>
  <c r="AA26" i="60"/>
  <c r="AA298" i="60"/>
  <c r="AA196" i="60"/>
  <c r="AA45" i="60"/>
  <c r="AA325" i="60"/>
  <c r="AA170" i="60"/>
  <c r="AA42" i="60"/>
  <c r="AA73" i="60"/>
  <c r="AA6" i="60"/>
  <c r="AA210" i="60"/>
  <c r="AA234" i="60"/>
  <c r="AA79" i="60"/>
  <c r="T6" i="40"/>
  <c r="AA323" i="60"/>
  <c r="AA202" i="60"/>
  <c r="AA86" i="60"/>
  <c r="AA340" i="60"/>
  <c r="AA40" i="60"/>
  <c r="AA46" i="60"/>
  <c r="AA166" i="60"/>
  <c r="AA252" i="60"/>
  <c r="AA235" i="60"/>
  <c r="AA204" i="60"/>
  <c r="AA158" i="60"/>
  <c r="AA220" i="60"/>
  <c r="AA82" i="60"/>
  <c r="AA44" i="60"/>
  <c r="AA159" i="60"/>
  <c r="AA265" i="60"/>
  <c r="AA223" i="60"/>
  <c r="AA103" i="60"/>
  <c r="AA190" i="60"/>
  <c r="AA216" i="60"/>
  <c r="AA20" i="60"/>
  <c r="AA243" i="60"/>
  <c r="AA14" i="60"/>
  <c r="T6" i="57"/>
  <c r="T6" i="52"/>
  <c r="AA250" i="60"/>
  <c r="AA238" i="60"/>
  <c r="AA118" i="60"/>
  <c r="AA8" i="60"/>
  <c r="AA107" i="60"/>
  <c r="AA80" i="60"/>
  <c r="AA134" i="60"/>
  <c r="AA213" i="60"/>
  <c r="S99" i="45"/>
  <c r="S96" i="56"/>
  <c r="S90" i="56"/>
  <c r="S99" i="38"/>
  <c r="S93" i="52"/>
  <c r="S93" i="41"/>
  <c r="S90" i="54"/>
  <c r="S92" i="38"/>
  <c r="S91" i="42"/>
  <c r="S91" i="68"/>
  <c r="S99" i="40"/>
  <c r="S93" i="51"/>
  <c r="S95" i="57"/>
  <c r="S96" i="40"/>
  <c r="S90" i="69"/>
  <c r="S90" i="51"/>
  <c r="S98" i="55"/>
  <c r="S90" i="37"/>
  <c r="S90" i="68"/>
  <c r="S92" i="68"/>
  <c r="S92" i="55"/>
  <c r="S99" i="34"/>
  <c r="S99" i="56"/>
  <c r="R97" i="57"/>
  <c r="R56" i="48"/>
  <c r="R97" i="69"/>
  <c r="R48" i="34"/>
  <c r="R89" i="48"/>
  <c r="R89" i="56"/>
  <c r="R97" i="47"/>
  <c r="R89" i="41"/>
  <c r="R97" i="49"/>
  <c r="Q47" i="68"/>
  <c r="Q75" i="68" s="1"/>
  <c r="Q47" i="43"/>
  <c r="Q75" i="43" s="1"/>
  <c r="Q47" i="46"/>
  <c r="Q75" i="46" s="1"/>
  <c r="Q88" i="69"/>
  <c r="R56" i="43"/>
  <c r="R97" i="52"/>
  <c r="R97" i="44"/>
  <c r="R89" i="42"/>
  <c r="R56" i="53"/>
  <c r="Q88" i="38"/>
  <c r="S94" i="56"/>
  <c r="S91" i="53"/>
  <c r="S98" i="46"/>
  <c r="S91" i="70"/>
  <c r="S93" i="55"/>
  <c r="S98" i="56"/>
  <c r="S95" i="41"/>
  <c r="S94" i="36"/>
  <c r="S90" i="41"/>
  <c r="S99" i="46"/>
  <c r="S100" i="70"/>
  <c r="S92" i="37"/>
  <c r="S98" i="48"/>
  <c r="S93" i="43"/>
  <c r="S91" i="55"/>
  <c r="S99" i="67"/>
  <c r="S91" i="40"/>
  <c r="S93" i="69"/>
  <c r="S94" i="68"/>
  <c r="S96" i="38"/>
  <c r="S92" i="42"/>
  <c r="S92" i="44"/>
  <c r="S95" i="56"/>
  <c r="S98" i="40"/>
  <c r="S100" i="48"/>
  <c r="S95" i="40"/>
  <c r="S95" i="43"/>
  <c r="S92" i="48"/>
  <c r="S94" i="41"/>
  <c r="S93" i="34"/>
  <c r="S90" i="42"/>
  <c r="S98" i="67"/>
  <c r="S94" i="55"/>
  <c r="S90" i="39"/>
  <c r="S99" i="54"/>
  <c r="S99" i="70"/>
  <c r="S99" i="53"/>
  <c r="S99" i="55"/>
  <c r="S95" i="54"/>
  <c r="S93" i="36"/>
  <c r="S100" i="34"/>
  <c r="S98" i="38"/>
  <c r="S91" i="47"/>
  <c r="S100" i="51"/>
  <c r="S95" i="48"/>
  <c r="S96" i="46"/>
  <c r="S91" i="58"/>
  <c r="S94" i="69"/>
  <c r="S92" i="52"/>
  <c r="S98" i="34"/>
  <c r="S91" i="46"/>
  <c r="S95" i="46"/>
  <c r="S94" i="34"/>
  <c r="S95" i="50"/>
  <c r="S95" i="34"/>
  <c r="S96" i="36"/>
  <c r="S96" i="39"/>
  <c r="S99" i="69"/>
  <c r="S92" i="57"/>
  <c r="S93" i="70"/>
  <c r="S99" i="39"/>
  <c r="S100" i="42"/>
  <c r="S92" i="69"/>
  <c r="S92" i="39"/>
  <c r="S95" i="44"/>
  <c r="S91" i="50"/>
  <c r="S100" i="37"/>
  <c r="S100" i="69"/>
  <c r="S96" i="55"/>
  <c r="S94" i="50"/>
  <c r="R89" i="36"/>
  <c r="R89" i="39"/>
  <c r="R89" i="67"/>
  <c r="Q88" i="58"/>
  <c r="R89" i="50"/>
  <c r="R89" i="69"/>
  <c r="R89" i="46"/>
  <c r="R48" i="51"/>
  <c r="R89" i="38"/>
  <c r="Q47" i="37"/>
  <c r="Q75" i="37" s="1"/>
  <c r="Q88" i="47"/>
  <c r="R56" i="44"/>
  <c r="Q88" i="46"/>
  <c r="R97" i="55"/>
  <c r="R48" i="53"/>
  <c r="R89" i="44"/>
  <c r="R48" i="58"/>
  <c r="R48" i="40"/>
  <c r="R89" i="45"/>
  <c r="R89" i="37"/>
  <c r="S91" i="49"/>
  <c r="S92" i="47"/>
  <c r="S90" i="57"/>
  <c r="S92" i="67"/>
  <c r="S90" i="45"/>
  <c r="S93" i="49"/>
  <c r="S96" i="58"/>
  <c r="S96" i="68"/>
  <c r="S90" i="50"/>
  <c r="S94" i="49"/>
  <c r="S91" i="36"/>
  <c r="S98" i="41"/>
  <c r="S96" i="41"/>
  <c r="S99" i="43"/>
  <c r="S100" i="68"/>
  <c r="S93" i="68"/>
  <c r="S91" i="57"/>
  <c r="S100" i="67"/>
  <c r="S91" i="54"/>
  <c r="S100" i="40"/>
  <c r="S98" i="58"/>
  <c r="S93" i="48"/>
  <c r="S98" i="47"/>
  <c r="S100" i="58"/>
  <c r="S90" i="43"/>
  <c r="S92" i="51"/>
  <c r="S98" i="68"/>
  <c r="S93" i="39"/>
  <c r="S93" i="46"/>
  <c r="S95" i="38"/>
  <c r="S100" i="53"/>
  <c r="S98" i="52"/>
  <c r="S91" i="38"/>
  <c r="S95" i="53"/>
  <c r="S96" i="54"/>
  <c r="S91" i="51"/>
  <c r="S92" i="70"/>
  <c r="S94" i="43"/>
  <c r="S99" i="57"/>
  <c r="S94" i="70"/>
  <c r="S90" i="47"/>
  <c r="S100" i="45"/>
  <c r="S96" i="48"/>
  <c r="S90" i="67"/>
  <c r="S90" i="49"/>
  <c r="S96" i="44"/>
  <c r="S91" i="56"/>
  <c r="S92" i="36"/>
  <c r="S93" i="45"/>
  <c r="S93" i="50"/>
  <c r="S94" i="54"/>
  <c r="S98" i="43"/>
  <c r="S94" i="58"/>
  <c r="S98" i="39"/>
  <c r="S95" i="69"/>
  <c r="S96" i="37"/>
  <c r="S98" i="50"/>
  <c r="S96" i="50"/>
  <c r="S94" i="44"/>
  <c r="S100" i="54"/>
  <c r="S98" i="37"/>
  <c r="S99" i="41"/>
  <c r="S96" i="43"/>
  <c r="S99" i="42"/>
  <c r="S98" i="36"/>
  <c r="S90" i="52"/>
  <c r="S98" i="42"/>
  <c r="S93" i="47"/>
  <c r="S90" i="34"/>
  <c r="S100" i="46"/>
  <c r="S94" i="67"/>
  <c r="R56" i="50"/>
  <c r="R48" i="36"/>
  <c r="R48" i="39"/>
  <c r="R48" i="67"/>
  <c r="Q47" i="34"/>
  <c r="Q75" i="34" s="1"/>
  <c r="Q88" i="42"/>
  <c r="R56" i="42"/>
  <c r="R48" i="50"/>
  <c r="R48" i="69"/>
  <c r="R97" i="58"/>
  <c r="R48" i="46"/>
  <c r="R89" i="68"/>
  <c r="R89" i="51"/>
  <c r="R97" i="70"/>
  <c r="R97" i="67"/>
  <c r="R48" i="38"/>
  <c r="R97" i="40"/>
  <c r="R97" i="36"/>
  <c r="R97" i="54"/>
  <c r="R56" i="56"/>
  <c r="R97" i="51"/>
  <c r="R48" i="70"/>
  <c r="Q88" i="51"/>
  <c r="R88" i="46" l="1"/>
  <c r="N30" i="71"/>
  <c r="L32" i="71"/>
  <c r="M31" i="71" s="1"/>
  <c r="AF30" i="71"/>
  <c r="AD32" i="71"/>
  <c r="AE31" i="71" s="1"/>
  <c r="Z30" i="71"/>
  <c r="X32" i="71"/>
  <c r="Y31" i="71" s="1"/>
  <c r="R33" i="71"/>
  <c r="S32" i="71" s="1"/>
  <c r="T31" i="71"/>
  <c r="R88" i="53"/>
  <c r="R47" i="70"/>
  <c r="R75" i="70" s="1"/>
  <c r="R47" i="46"/>
  <c r="R75" i="46" s="1"/>
  <c r="R88" i="48"/>
  <c r="S97" i="47"/>
  <c r="R47" i="52"/>
  <c r="R75" i="52" s="1"/>
  <c r="R47" i="69"/>
  <c r="R75" i="69" s="1"/>
  <c r="R88" i="34"/>
  <c r="R88" i="43"/>
  <c r="R47" i="49"/>
  <c r="R75" i="49" s="1"/>
  <c r="R47" i="67"/>
  <c r="R75" i="67" s="1"/>
  <c r="R88" i="38"/>
  <c r="R88" i="42"/>
  <c r="R88" i="57"/>
  <c r="R88" i="39"/>
  <c r="R47" i="43"/>
  <c r="R75" i="43" s="1"/>
  <c r="R47" i="47"/>
  <c r="R75" i="47" s="1"/>
  <c r="S97" i="36"/>
  <c r="S97" i="68"/>
  <c r="S56" i="46"/>
  <c r="R88" i="52"/>
  <c r="R88" i="58"/>
  <c r="R47" i="41"/>
  <c r="R75" i="41" s="1"/>
  <c r="R47" i="40"/>
  <c r="R75" i="40" s="1"/>
  <c r="R47" i="45"/>
  <c r="R75" i="45" s="1"/>
  <c r="S97" i="43"/>
  <c r="S56" i="52"/>
  <c r="R88" i="37"/>
  <c r="R88" i="47"/>
  <c r="S56" i="55"/>
  <c r="R88" i="50"/>
  <c r="S89" i="42"/>
  <c r="R47" i="42"/>
  <c r="R75" i="42" s="1"/>
  <c r="R88" i="36"/>
  <c r="R47" i="36"/>
  <c r="R75" i="36" s="1"/>
  <c r="R47" i="51"/>
  <c r="R75" i="51" s="1"/>
  <c r="R47" i="68"/>
  <c r="R75" i="68" s="1"/>
  <c r="R47" i="38"/>
  <c r="R75" i="38" s="1"/>
  <c r="R88" i="68"/>
  <c r="S48" i="52"/>
  <c r="S97" i="39"/>
  <c r="S89" i="67"/>
  <c r="S97" i="41"/>
  <c r="R47" i="58"/>
  <c r="R75" i="58" s="1"/>
  <c r="S97" i="34"/>
  <c r="R88" i="41"/>
  <c r="R47" i="34"/>
  <c r="R75" i="34" s="1"/>
  <c r="S97" i="55"/>
  <c r="S89" i="56"/>
  <c r="R88" i="54"/>
  <c r="S97" i="53"/>
  <c r="S48" i="36"/>
  <c r="R47" i="55"/>
  <c r="R75" i="55" s="1"/>
  <c r="S89" i="68"/>
  <c r="S89" i="69"/>
  <c r="T94" i="40"/>
  <c r="T100" i="67"/>
  <c r="T100" i="45"/>
  <c r="T95" i="46"/>
  <c r="T93" i="40"/>
  <c r="T95" i="37"/>
  <c r="T91" i="68"/>
  <c r="T90" i="46"/>
  <c r="T100" i="70"/>
  <c r="T94" i="56"/>
  <c r="T100" i="53"/>
  <c r="T93" i="47"/>
  <c r="T99" i="53"/>
  <c r="T100" i="41"/>
  <c r="T98" i="39"/>
  <c r="T90" i="69"/>
  <c r="T92" i="47"/>
  <c r="T100" i="52"/>
  <c r="T92" i="49"/>
  <c r="T95" i="68"/>
  <c r="T93" i="70"/>
  <c r="T98" i="47"/>
  <c r="T96" i="47"/>
  <c r="T93" i="50"/>
  <c r="T100" i="46"/>
  <c r="T99" i="40"/>
  <c r="T91" i="41"/>
  <c r="T96" i="36"/>
  <c r="T98" i="69"/>
  <c r="T92" i="42"/>
  <c r="T95" i="57"/>
  <c r="T93" i="38"/>
  <c r="T90" i="55"/>
  <c r="T90" i="68"/>
  <c r="T91" i="49"/>
  <c r="T92" i="70"/>
  <c r="T92" i="54"/>
  <c r="S48" i="55"/>
  <c r="R47" i="50"/>
  <c r="R75" i="50" s="1"/>
  <c r="S97" i="42"/>
  <c r="S97" i="37"/>
  <c r="S97" i="50"/>
  <c r="S89" i="47"/>
  <c r="S89" i="43"/>
  <c r="S48" i="50"/>
  <c r="S97" i="67"/>
  <c r="S48" i="68"/>
  <c r="T96" i="41"/>
  <c r="T99" i="51"/>
  <c r="T94" i="37"/>
  <c r="T96" i="37"/>
  <c r="T90" i="51"/>
  <c r="T100" i="47"/>
  <c r="T93" i="53"/>
  <c r="T91" i="42"/>
  <c r="T95" i="48"/>
  <c r="T95" i="47"/>
  <c r="T93" i="58"/>
  <c r="T91" i="55"/>
  <c r="T96" i="67"/>
  <c r="T98" i="50"/>
  <c r="T100" i="48"/>
  <c r="T96" i="69"/>
  <c r="T90" i="42"/>
  <c r="T96" i="39"/>
  <c r="T90" i="50"/>
  <c r="T91" i="43"/>
  <c r="T90" i="39"/>
  <c r="T94" i="49"/>
  <c r="T98" i="67"/>
  <c r="T98" i="44"/>
  <c r="T91" i="40"/>
  <c r="T92" i="53"/>
  <c r="T95" i="44"/>
  <c r="T99" i="50"/>
  <c r="T90" i="41"/>
  <c r="T95" i="55"/>
  <c r="T91" i="70"/>
  <c r="T95" i="56"/>
  <c r="T98" i="38"/>
  <c r="T93" i="69"/>
  <c r="S56" i="49"/>
  <c r="S89" i="48"/>
  <c r="S89" i="58"/>
  <c r="S97" i="57"/>
  <c r="S89" i="44"/>
  <c r="S48" i="53"/>
  <c r="R47" i="39"/>
  <c r="R75" i="39" s="1"/>
  <c r="S48" i="34"/>
  <c r="S56" i="42"/>
  <c r="S56" i="50"/>
  <c r="S48" i="49"/>
  <c r="S48" i="47"/>
  <c r="S48" i="43"/>
  <c r="S56" i="47"/>
  <c r="S97" i="58"/>
  <c r="S89" i="50"/>
  <c r="S48" i="45"/>
  <c r="S48" i="57"/>
  <c r="R88" i="44"/>
  <c r="R88" i="67"/>
  <c r="S97" i="38"/>
  <c r="S48" i="39"/>
  <c r="S97" i="40"/>
  <c r="S97" i="56"/>
  <c r="R88" i="56"/>
  <c r="S89" i="37"/>
  <c r="S48" i="51"/>
  <c r="T93" i="49"/>
  <c r="T94" i="67"/>
  <c r="T94" i="34"/>
  <c r="T91" i="50"/>
  <c r="T96" i="40"/>
  <c r="T91" i="51"/>
  <c r="T90" i="37"/>
  <c r="T94" i="57"/>
  <c r="T90" i="49"/>
  <c r="T99" i="46"/>
  <c r="T93" i="55"/>
  <c r="T94" i="54"/>
  <c r="T98" i="54"/>
  <c r="T92" i="68"/>
  <c r="T96" i="45"/>
  <c r="T99" i="37"/>
  <c r="T100" i="38"/>
  <c r="T93" i="45"/>
  <c r="T95" i="39"/>
  <c r="T93" i="48"/>
  <c r="T100" i="42"/>
  <c r="T99" i="57"/>
  <c r="T100" i="39"/>
  <c r="T100" i="36"/>
  <c r="T92" i="48"/>
  <c r="T98" i="55"/>
  <c r="T92" i="50"/>
  <c r="T90" i="40"/>
  <c r="T99" i="52"/>
  <c r="T96" i="68"/>
  <c r="T100" i="68"/>
  <c r="T95" i="49"/>
  <c r="T95" i="51"/>
  <c r="T92" i="57"/>
  <c r="T91" i="58"/>
  <c r="T92" i="58"/>
  <c r="T96" i="50"/>
  <c r="T94" i="38"/>
  <c r="T91" i="47"/>
  <c r="T95" i="52"/>
  <c r="T100" i="54"/>
  <c r="T91" i="48"/>
  <c r="T98" i="51"/>
  <c r="T91" i="54"/>
  <c r="T93" i="43"/>
  <c r="T93" i="39"/>
  <c r="T98" i="45"/>
  <c r="T94" i="43"/>
  <c r="T99" i="56"/>
  <c r="T90" i="53"/>
  <c r="T90" i="45"/>
  <c r="T92" i="34"/>
  <c r="T96" i="58"/>
  <c r="T99" i="68"/>
  <c r="T95" i="36"/>
  <c r="T94" i="50"/>
  <c r="T93" i="56"/>
  <c r="T94" i="46"/>
  <c r="T95" i="54"/>
  <c r="T93" i="41"/>
  <c r="T96" i="51"/>
  <c r="T100" i="57"/>
  <c r="T91" i="34"/>
  <c r="T90" i="47"/>
  <c r="T98" i="34"/>
  <c r="T92" i="46"/>
  <c r="T92" i="45"/>
  <c r="T95" i="67"/>
  <c r="T99" i="70"/>
  <c r="T93" i="67"/>
  <c r="T90" i="48"/>
  <c r="S97" i="49"/>
  <c r="S56" i="44"/>
  <c r="S48" i="40"/>
  <c r="S97" i="54"/>
  <c r="R47" i="48"/>
  <c r="R75" i="48" s="1"/>
  <c r="S48" i="48"/>
  <c r="S89" i="38"/>
  <c r="S48" i="58"/>
  <c r="S97" i="70"/>
  <c r="S56" i="57"/>
  <c r="S48" i="44"/>
  <c r="S89" i="53"/>
  <c r="S97" i="69"/>
  <c r="R47" i="37"/>
  <c r="R75" i="37" s="1"/>
  <c r="R47" i="44"/>
  <c r="R75" i="44" s="1"/>
  <c r="S56" i="48"/>
  <c r="S48" i="41"/>
  <c r="S89" i="54"/>
  <c r="T94" i="51"/>
  <c r="T94" i="47"/>
  <c r="T99" i="45"/>
  <c r="T100" i="40"/>
  <c r="T99" i="39"/>
  <c r="T93" i="54"/>
  <c r="T93" i="57"/>
  <c r="T95" i="50"/>
  <c r="T90" i="44"/>
  <c r="T90" i="56"/>
  <c r="T91" i="37"/>
  <c r="T93" i="44"/>
  <c r="T96" i="46"/>
  <c r="T90" i="67"/>
  <c r="T95" i="45"/>
  <c r="T98" i="57"/>
  <c r="T90" i="34"/>
  <c r="T91" i="38"/>
  <c r="T90" i="52"/>
  <c r="T96" i="38"/>
  <c r="T100" i="56"/>
  <c r="T100" i="37"/>
  <c r="T99" i="47"/>
  <c r="T95" i="34"/>
  <c r="T98" i="52"/>
  <c r="T98" i="68"/>
  <c r="T98" i="53"/>
  <c r="T100" i="58"/>
  <c r="T100" i="69"/>
  <c r="T91" i="53"/>
  <c r="T98" i="46"/>
  <c r="T100" i="51"/>
  <c r="T92" i="39"/>
  <c r="T90" i="43"/>
  <c r="T95" i="38"/>
  <c r="T96" i="43"/>
  <c r="S48" i="70"/>
  <c r="S48" i="46"/>
  <c r="S56" i="45"/>
  <c r="S89" i="34"/>
  <c r="S89" i="49"/>
  <c r="S89" i="45"/>
  <c r="S89" i="57"/>
  <c r="R88" i="45"/>
  <c r="S89" i="39"/>
  <c r="S56" i="56"/>
  <c r="S48" i="69"/>
  <c r="S48" i="54"/>
  <c r="S48" i="56"/>
  <c r="T94" i="52"/>
  <c r="T92" i="41"/>
  <c r="T96" i="48"/>
  <c r="T94" i="48"/>
  <c r="T92" i="37"/>
  <c r="T96" i="54"/>
  <c r="T100" i="55"/>
  <c r="T90" i="36"/>
  <c r="T98" i="48"/>
  <c r="T91" i="67"/>
  <c r="T93" i="37"/>
  <c r="T98" i="49"/>
  <c r="T100" i="43"/>
  <c r="T92" i="38"/>
  <c r="T99" i="69"/>
  <c r="T96" i="44"/>
  <c r="T100" i="44"/>
  <c r="T98" i="40"/>
  <c r="T99" i="54"/>
  <c r="T95" i="41"/>
  <c r="T90" i="57"/>
  <c r="T98" i="37"/>
  <c r="T93" i="51"/>
  <c r="T98" i="43"/>
  <c r="T96" i="56"/>
  <c r="T93" i="46"/>
  <c r="U6" i="68"/>
  <c r="AB42" i="60"/>
  <c r="AB125" i="60"/>
  <c r="AB62" i="60"/>
  <c r="AB26" i="60"/>
  <c r="AB151" i="60"/>
  <c r="AB231" i="60"/>
  <c r="AB329" i="60"/>
  <c r="AB201" i="60"/>
  <c r="AB216" i="60"/>
  <c r="AB102" i="60"/>
  <c r="AB179" i="60"/>
  <c r="AB276" i="60"/>
  <c r="AB260" i="60"/>
  <c r="AB315" i="60"/>
  <c r="AB114" i="60"/>
  <c r="AB186" i="60"/>
  <c r="AB21" i="60"/>
  <c r="AB219" i="60"/>
  <c r="U6" i="47"/>
  <c r="U6" i="57"/>
  <c r="AB57" i="60"/>
  <c r="AB325" i="60"/>
  <c r="AB235" i="60"/>
  <c r="AB92" i="60"/>
  <c r="AB243" i="60"/>
  <c r="AB89" i="60"/>
  <c r="AB19" i="60"/>
  <c r="AB101" i="60"/>
  <c r="AB211" i="60"/>
  <c r="AB127" i="60"/>
  <c r="AB254" i="60"/>
  <c r="AB43" i="60"/>
  <c r="AB251" i="60"/>
  <c r="AB113" i="60"/>
  <c r="AB240" i="60"/>
  <c r="AB118" i="60"/>
  <c r="AB234" i="60"/>
  <c r="U6" i="54"/>
  <c r="AB298" i="60"/>
  <c r="AB155" i="60"/>
  <c r="AB20" i="60"/>
  <c r="AB65" i="60"/>
  <c r="AB324" i="60"/>
  <c r="AB323" i="60"/>
  <c r="AB134" i="60"/>
  <c r="AB334" i="60"/>
  <c r="AB164" i="60"/>
  <c r="U6" i="50"/>
  <c r="AB140" i="60"/>
  <c r="AB305" i="60"/>
  <c r="AB296" i="60"/>
  <c r="AB143" i="60"/>
  <c r="AB154" i="60"/>
  <c r="AB28" i="60"/>
  <c r="AB339" i="60"/>
  <c r="AB141" i="60"/>
  <c r="AB268" i="60"/>
  <c r="AB81" i="60"/>
  <c r="AB198" i="60"/>
  <c r="AB239" i="60"/>
  <c r="AB232" i="60"/>
  <c r="AB333" i="60"/>
  <c r="AB289" i="60"/>
  <c r="U6" i="36"/>
  <c r="AB53" i="60"/>
  <c r="AB56" i="60"/>
  <c r="AB238" i="60"/>
  <c r="AB129" i="60"/>
  <c r="AB195" i="60"/>
  <c r="AB10" i="60"/>
  <c r="AB145" i="60"/>
  <c r="AB64" i="60"/>
  <c r="AB60" i="60"/>
  <c r="AB153" i="60"/>
  <c r="AB218" i="60"/>
  <c r="U6" i="37"/>
  <c r="U6" i="44"/>
  <c r="AB311" i="60"/>
  <c r="AB287" i="60"/>
  <c r="AB170" i="60"/>
  <c r="AB328" i="60"/>
  <c r="AB147" i="60"/>
  <c r="AB67" i="60"/>
  <c r="AB97" i="60"/>
  <c r="AB255" i="60"/>
  <c r="AB236" i="60"/>
  <c r="AB303" i="60"/>
  <c r="AB115" i="60"/>
  <c r="AB215" i="60"/>
  <c r="AB264" i="60"/>
  <c r="AB206" i="60"/>
  <c r="AB152" i="60"/>
  <c r="AB133" i="60"/>
  <c r="AB189" i="60"/>
  <c r="AB93" i="60"/>
  <c r="AB280" i="60"/>
  <c r="U6" i="52"/>
  <c r="AB335" i="60"/>
  <c r="AB139" i="60"/>
  <c r="AB299" i="60"/>
  <c r="AB336" i="60"/>
  <c r="AB30" i="60"/>
  <c r="U6" i="43"/>
  <c r="AB95" i="60"/>
  <c r="AB91" i="60"/>
  <c r="AB157" i="60"/>
  <c r="AB33" i="60"/>
  <c r="AB207" i="60"/>
  <c r="AB38" i="60"/>
  <c r="U6" i="70"/>
  <c r="U6" i="42"/>
  <c r="AB285" i="60"/>
  <c r="AB182" i="60"/>
  <c r="AB45" i="60"/>
  <c r="AB117" i="60"/>
  <c r="AB256" i="60"/>
  <c r="AB286" i="60"/>
  <c r="AB110" i="60"/>
  <c r="AB263" i="60"/>
  <c r="AB4" i="60"/>
  <c r="AB111" i="60"/>
  <c r="AB281" i="60"/>
  <c r="AB103" i="60"/>
  <c r="AB269" i="60"/>
  <c r="AB321" i="60"/>
  <c r="AB175" i="60"/>
  <c r="AB225" i="60"/>
  <c r="AB41" i="60"/>
  <c r="U6" i="56"/>
  <c r="U6" i="67"/>
  <c r="AB310" i="60"/>
  <c r="AB288" i="60"/>
  <c r="AB204" i="60"/>
  <c r="AB126" i="60"/>
  <c r="U6" i="45"/>
  <c r="AB295" i="60"/>
  <c r="AB18" i="60"/>
  <c r="AB116" i="60"/>
  <c r="AB317" i="60"/>
  <c r="AB210" i="60"/>
  <c r="AB337" i="60"/>
  <c r="AB277" i="60"/>
  <c r="AB178" i="60"/>
  <c r="AB90" i="60"/>
  <c r="AB309" i="60"/>
  <c r="AB174" i="60"/>
  <c r="AB194" i="60"/>
  <c r="AB131" i="60"/>
  <c r="U6" i="69"/>
  <c r="AB49" i="60"/>
  <c r="AB262" i="60"/>
  <c r="AB267" i="60"/>
  <c r="AB158" i="60"/>
  <c r="AB331" i="60"/>
  <c r="AB106" i="60"/>
  <c r="AB34" i="60"/>
  <c r="AB105" i="60"/>
  <c r="AB312" i="60"/>
  <c r="AB17" i="60"/>
  <c r="AB292" i="60"/>
  <c r="AB227" i="60"/>
  <c r="AB99" i="60"/>
  <c r="AB171" i="60"/>
  <c r="AB138" i="60"/>
  <c r="AB220" i="60"/>
  <c r="AB78" i="60"/>
  <c r="AB223" i="60"/>
  <c r="U6" i="53"/>
  <c r="AB250" i="60"/>
  <c r="AB46" i="60"/>
  <c r="AC2" i="60"/>
  <c r="AB25" i="60"/>
  <c r="U6" i="55"/>
  <c r="AB176" i="60"/>
  <c r="AB69" i="60"/>
  <c r="AB61" i="60"/>
  <c r="AB247" i="60"/>
  <c r="AB122" i="60"/>
  <c r="U6" i="46"/>
  <c r="AB202" i="60"/>
  <c r="AB279" i="60"/>
  <c r="AB86" i="60"/>
  <c r="AB54" i="60"/>
  <c r="AB165" i="60"/>
  <c r="AB121" i="60"/>
  <c r="AB55" i="60"/>
  <c r="U6" i="39"/>
  <c r="AB313" i="60"/>
  <c r="AB137" i="60"/>
  <c r="AB319" i="60"/>
  <c r="AB167" i="60"/>
  <c r="AB50" i="60"/>
  <c r="AB341" i="60"/>
  <c r="AB273" i="60"/>
  <c r="AB123" i="60"/>
  <c r="AB82" i="60"/>
  <c r="AB228" i="60"/>
  <c r="AB248" i="60"/>
  <c r="AB237" i="60"/>
  <c r="AB242" i="60"/>
  <c r="AB212" i="60"/>
  <c r="AB6" i="60"/>
  <c r="AB252" i="60"/>
  <c r="AB150" i="60"/>
  <c r="AB37" i="60"/>
  <c r="U6" i="38"/>
  <c r="U6" i="51"/>
  <c r="AB40" i="60"/>
  <c r="AB135" i="60"/>
  <c r="AB36" i="60"/>
  <c r="AB203" i="60"/>
  <c r="AB226" i="60"/>
  <c r="AB191" i="60"/>
  <c r="AB271" i="60"/>
  <c r="AB76" i="60"/>
  <c r="AB284" i="60"/>
  <c r="AB183" i="60"/>
  <c r="AB70" i="60"/>
  <c r="AB13" i="60"/>
  <c r="AB84" i="60"/>
  <c r="AB275" i="60"/>
  <c r="AB222" i="60"/>
  <c r="AB85" i="60"/>
  <c r="AB208" i="60"/>
  <c r="AB149" i="60"/>
  <c r="U6" i="40"/>
  <c r="AB94" i="60"/>
  <c r="AB166" i="60"/>
  <c r="AB246" i="60"/>
  <c r="AB213" i="60"/>
  <c r="AB307" i="60"/>
  <c r="AB163" i="60"/>
  <c r="AB304" i="60"/>
  <c r="AB180" i="60"/>
  <c r="U6" i="48"/>
  <c r="AB24" i="60"/>
  <c r="AB109" i="60"/>
  <c r="AB5" i="60"/>
  <c r="AB52" i="60"/>
  <c r="AB308" i="60"/>
  <c r="AB128" i="60"/>
  <c r="AB107" i="60"/>
  <c r="AB12" i="60"/>
  <c r="AB283" i="60"/>
  <c r="AB68" i="60"/>
  <c r="AB119" i="60"/>
  <c r="AB66" i="60"/>
  <c r="AB31" i="60"/>
  <c r="AB320" i="60"/>
  <c r="AB8" i="60"/>
  <c r="AB98" i="60"/>
  <c r="AB192" i="60"/>
  <c r="AB301" i="60"/>
  <c r="AB58" i="60"/>
  <c r="AB316" i="60"/>
  <c r="AB261" i="60"/>
  <c r="AB265" i="60"/>
  <c r="AB244" i="60"/>
  <c r="AB104" i="60"/>
  <c r="AB79" i="60"/>
  <c r="AB224" i="60"/>
  <c r="AB22" i="60"/>
  <c r="AB142" i="60"/>
  <c r="U6" i="41"/>
  <c r="AB146" i="60"/>
  <c r="AB169" i="60"/>
  <c r="AB199" i="60"/>
  <c r="AB300" i="60"/>
  <c r="AB340" i="60"/>
  <c r="AB29" i="60"/>
  <c r="AB230" i="60"/>
  <c r="AB259" i="60"/>
  <c r="AB80" i="60"/>
  <c r="AB44" i="60"/>
  <c r="U6" i="58"/>
  <c r="AB293" i="60"/>
  <c r="AB162" i="60"/>
  <c r="AB73" i="60"/>
  <c r="AB74" i="60"/>
  <c r="AB274" i="60"/>
  <c r="AB249" i="60"/>
  <c r="AB9" i="60"/>
  <c r="AB159" i="60"/>
  <c r="AB200" i="60"/>
  <c r="AB196" i="60"/>
  <c r="AB32" i="60"/>
  <c r="U6" i="34"/>
  <c r="AB332" i="60"/>
  <c r="AB297" i="60"/>
  <c r="AB16" i="60"/>
  <c r="AB327" i="60"/>
  <c r="AB188" i="60"/>
  <c r="AB322" i="60"/>
  <c r="AB184" i="60"/>
  <c r="AB177" i="60"/>
  <c r="AB187" i="60"/>
  <c r="AB161" i="60"/>
  <c r="AB72" i="60"/>
  <c r="AB214" i="60"/>
  <c r="AB272" i="60"/>
  <c r="AB7" i="60"/>
  <c r="AB14" i="60"/>
  <c r="AB291" i="60"/>
  <c r="AB77" i="60"/>
  <c r="AB130" i="60"/>
  <c r="U6" i="49"/>
  <c r="AB190" i="60"/>
  <c r="AB48" i="60"/>
  <c r="T94" i="39"/>
  <c r="T94" i="68"/>
  <c r="T99" i="49"/>
  <c r="T94" i="55"/>
  <c r="T90" i="38"/>
  <c r="T96" i="55"/>
  <c r="T96" i="34"/>
  <c r="T98" i="56"/>
  <c r="S97" i="44"/>
  <c r="S89" i="40"/>
  <c r="S56" i="54"/>
  <c r="R88" i="55"/>
  <c r="R47" i="56"/>
  <c r="R75" i="56" s="1"/>
  <c r="S48" i="38"/>
  <c r="R88" i="40"/>
  <c r="R88" i="51"/>
  <c r="S89" i="52"/>
  <c r="S56" i="43"/>
  <c r="S48" i="67"/>
  <c r="S97" i="52"/>
  <c r="S56" i="41"/>
  <c r="R47" i="53"/>
  <c r="R75" i="53" s="1"/>
  <c r="R88" i="69"/>
  <c r="S48" i="42"/>
  <c r="S97" i="48"/>
  <c r="S89" i="41"/>
  <c r="S97" i="46"/>
  <c r="S48" i="37"/>
  <c r="S89" i="51"/>
  <c r="T99" i="43"/>
  <c r="T95" i="42"/>
  <c r="T96" i="49"/>
  <c r="T96" i="70"/>
  <c r="T100" i="49"/>
  <c r="T96" i="52"/>
  <c r="T99" i="58"/>
  <c r="T92" i="67"/>
  <c r="T96" i="57"/>
  <c r="T100" i="34"/>
  <c r="T92" i="36"/>
  <c r="T94" i="36"/>
  <c r="T91" i="56"/>
  <c r="T95" i="58"/>
  <c r="T94" i="42"/>
  <c r="T93" i="42"/>
  <c r="T91" i="39"/>
  <c r="T92" i="69"/>
  <c r="T92" i="51"/>
  <c r="T99" i="48"/>
  <c r="T95" i="53"/>
  <c r="T99" i="55"/>
  <c r="T93" i="52"/>
  <c r="T91" i="69"/>
  <c r="T95" i="43"/>
  <c r="T94" i="70"/>
  <c r="T91" i="57"/>
  <c r="T98" i="42"/>
  <c r="T99" i="38"/>
  <c r="T91" i="45"/>
  <c r="T92" i="44"/>
  <c r="T94" i="69"/>
  <c r="T92" i="56"/>
  <c r="T99" i="34"/>
  <c r="T98" i="36"/>
  <c r="T91" i="46"/>
  <c r="T90" i="70"/>
  <c r="T98" i="58"/>
  <c r="T90" i="54"/>
  <c r="T96" i="42"/>
  <c r="T94" i="45"/>
  <c r="T100" i="50"/>
  <c r="T98" i="70"/>
  <c r="T93" i="36"/>
  <c r="T99" i="41"/>
  <c r="T92" i="52"/>
  <c r="T99" i="36"/>
  <c r="T94" i="53"/>
  <c r="T90" i="58"/>
  <c r="T91" i="52"/>
  <c r="T98" i="41"/>
  <c r="T93" i="34"/>
  <c r="T91" i="36"/>
  <c r="T95" i="40"/>
  <c r="T94" i="44"/>
  <c r="T96" i="53"/>
  <c r="T92" i="43"/>
  <c r="T92" i="40"/>
  <c r="T94" i="41"/>
  <c r="T92" i="55"/>
  <c r="T99" i="42"/>
  <c r="T99" i="67"/>
  <c r="T95" i="69"/>
  <c r="T94" i="58"/>
  <c r="T91" i="44"/>
  <c r="T99" i="44"/>
  <c r="T93" i="68"/>
  <c r="T95" i="70"/>
  <c r="S89" i="55"/>
  <c r="R88" i="49"/>
  <c r="R47" i="57"/>
  <c r="R75" i="57" s="1"/>
  <c r="R88" i="70"/>
  <c r="S56" i="53"/>
  <c r="S89" i="70"/>
  <c r="S89" i="46"/>
  <c r="S89" i="36"/>
  <c r="S97" i="45"/>
  <c r="S97" i="51"/>
  <c r="R47" i="54"/>
  <c r="R75" i="54" s="1"/>
  <c r="S88" i="56" l="1"/>
  <c r="S88" i="67"/>
  <c r="N31" i="71"/>
  <c r="L33" i="71"/>
  <c r="AD33" i="71"/>
  <c r="AE32" i="71" s="1"/>
  <c r="AF31" i="71"/>
  <c r="X33" i="71"/>
  <c r="Y32" i="71" s="1"/>
  <c r="Z31" i="71"/>
  <c r="T32" i="71"/>
  <c r="R34" i="71"/>
  <c r="S33" i="71" s="1"/>
  <c r="S47" i="52"/>
  <c r="S75" i="52" s="1"/>
  <c r="S88" i="38"/>
  <c r="S47" i="49"/>
  <c r="S75" i="49" s="1"/>
  <c r="S88" i="47"/>
  <c r="S88" i="39"/>
  <c r="S88" i="55"/>
  <c r="S47" i="46"/>
  <c r="S75" i="46" s="1"/>
  <c r="S47" i="42"/>
  <c r="S75" i="42" s="1"/>
  <c r="S47" i="36"/>
  <c r="S75" i="36" s="1"/>
  <c r="T56" i="57"/>
  <c r="S88" i="53"/>
  <c r="S47" i="70"/>
  <c r="S75" i="70" s="1"/>
  <c r="S47" i="69"/>
  <c r="S75" i="69" s="1"/>
  <c r="S88" i="46"/>
  <c r="S47" i="40"/>
  <c r="S75" i="40" s="1"/>
  <c r="S47" i="37"/>
  <c r="S75" i="37" s="1"/>
  <c r="S88" i="57"/>
  <c r="S47" i="44"/>
  <c r="S75" i="44" s="1"/>
  <c r="T97" i="45"/>
  <c r="S47" i="38"/>
  <c r="S75" i="38" s="1"/>
  <c r="S88" i="40"/>
  <c r="T48" i="38"/>
  <c r="T97" i="46"/>
  <c r="T56" i="53"/>
  <c r="T56" i="47"/>
  <c r="S88" i="68"/>
  <c r="S88" i="34"/>
  <c r="S47" i="34"/>
  <c r="S75" i="34" s="1"/>
  <c r="T97" i="67"/>
  <c r="S88" i="36"/>
  <c r="S47" i="55"/>
  <c r="S75" i="55" s="1"/>
  <c r="S88" i="43"/>
  <c r="S88" i="54"/>
  <c r="T48" i="48"/>
  <c r="T48" i="68"/>
  <c r="T48" i="58"/>
  <c r="T48" i="54"/>
  <c r="S88" i="41"/>
  <c r="T97" i="43"/>
  <c r="T89" i="43"/>
  <c r="T56" i="41"/>
  <c r="T48" i="37"/>
  <c r="S47" i="45"/>
  <c r="S75" i="45" s="1"/>
  <c r="T97" i="41"/>
  <c r="T97" i="70"/>
  <c r="T48" i="70"/>
  <c r="T97" i="56"/>
  <c r="T56" i="42"/>
  <c r="T97" i="37"/>
  <c r="T56" i="46"/>
  <c r="T97" i="52"/>
  <c r="S88" i="37"/>
  <c r="S88" i="58"/>
  <c r="S88" i="42"/>
  <c r="T97" i="69"/>
  <c r="T97" i="58"/>
  <c r="T97" i="42"/>
  <c r="S88" i="52"/>
  <c r="U95" i="43"/>
  <c r="U93" i="67"/>
  <c r="U90" i="46"/>
  <c r="U93" i="57"/>
  <c r="U92" i="55"/>
  <c r="U100" i="47"/>
  <c r="U93" i="52"/>
  <c r="U91" i="46"/>
  <c r="U94" i="40"/>
  <c r="U99" i="58"/>
  <c r="U99" i="44"/>
  <c r="U92" i="50"/>
  <c r="U96" i="70"/>
  <c r="U96" i="55"/>
  <c r="U91" i="57"/>
  <c r="U94" i="39"/>
  <c r="U93" i="43"/>
  <c r="U98" i="41"/>
  <c r="U99" i="55"/>
  <c r="U90" i="52"/>
  <c r="U90" i="45"/>
  <c r="U94" i="53"/>
  <c r="U99" i="69"/>
  <c r="U95" i="47"/>
  <c r="U100" i="43"/>
  <c r="U99" i="36"/>
  <c r="U92" i="49"/>
  <c r="U96" i="50"/>
  <c r="U100" i="58"/>
  <c r="U90" i="44"/>
  <c r="U98" i="42"/>
  <c r="U98" i="53"/>
  <c r="U91" i="52"/>
  <c r="U94" i="52"/>
  <c r="U100" i="49"/>
  <c r="U95" i="50"/>
  <c r="U94" i="41"/>
  <c r="U99" i="45"/>
  <c r="U92" i="56"/>
  <c r="U96" i="58"/>
  <c r="U92" i="34"/>
  <c r="U96" i="48"/>
  <c r="U92" i="57"/>
  <c r="U100" i="41"/>
  <c r="U93" i="54"/>
  <c r="U98" i="69"/>
  <c r="U100" i="36"/>
  <c r="U92" i="68"/>
  <c r="U95" i="58"/>
  <c r="U98" i="43"/>
  <c r="U95" i="49"/>
  <c r="U99" i="52"/>
  <c r="U99" i="57"/>
  <c r="U98" i="38"/>
  <c r="U99" i="47"/>
  <c r="U91" i="38"/>
  <c r="U100" i="50"/>
  <c r="U99" i="70"/>
  <c r="U95" i="45"/>
  <c r="U93" i="44"/>
  <c r="U99" i="43"/>
  <c r="U94" i="34"/>
  <c r="U90" i="51"/>
  <c r="U95" i="52"/>
  <c r="U91" i="49"/>
  <c r="U99" i="51"/>
  <c r="U95" i="38"/>
  <c r="U95" i="34"/>
  <c r="U91" i="70"/>
  <c r="U96" i="49"/>
  <c r="U92" i="45"/>
  <c r="U92" i="37"/>
  <c r="T89" i="57"/>
  <c r="T56" i="48"/>
  <c r="T56" i="52"/>
  <c r="T89" i="52"/>
  <c r="T48" i="34"/>
  <c r="T48" i="44"/>
  <c r="T48" i="47"/>
  <c r="T48" i="53"/>
  <c r="T48" i="40"/>
  <c r="T56" i="55"/>
  <c r="T97" i="44"/>
  <c r="T56" i="50"/>
  <c r="T89" i="55"/>
  <c r="S88" i="70"/>
  <c r="T89" i="58"/>
  <c r="T89" i="54"/>
  <c r="T89" i="70"/>
  <c r="T97" i="36"/>
  <c r="S47" i="67"/>
  <c r="S75" i="67" s="1"/>
  <c r="T56" i="56"/>
  <c r="U98" i="37"/>
  <c r="U91" i="40"/>
  <c r="U91" i="53"/>
  <c r="U91" i="47"/>
  <c r="U92" i="47"/>
  <c r="U91" i="58"/>
  <c r="U92" i="48"/>
  <c r="U93" i="53"/>
  <c r="U100" i="54"/>
  <c r="U90" i="70"/>
  <c r="U95" i="55"/>
  <c r="U93" i="40"/>
  <c r="U92" i="70"/>
  <c r="U96" i="47"/>
  <c r="U93" i="36"/>
  <c r="U90" i="54"/>
  <c r="U91" i="56"/>
  <c r="U98" i="34"/>
  <c r="U92" i="46"/>
  <c r="U95" i="46"/>
  <c r="U100" i="48"/>
  <c r="U98" i="40"/>
  <c r="U91" i="54"/>
  <c r="U94" i="50"/>
  <c r="U90" i="37"/>
  <c r="U91" i="45"/>
  <c r="U98" i="51"/>
  <c r="U96" i="40"/>
  <c r="U100" i="37"/>
  <c r="U96" i="56"/>
  <c r="U94" i="46"/>
  <c r="U94" i="48"/>
  <c r="U99" i="38"/>
  <c r="U99" i="34"/>
  <c r="U91" i="44"/>
  <c r="U99" i="54"/>
  <c r="U96" i="36"/>
  <c r="U98" i="70"/>
  <c r="U96" i="43"/>
  <c r="U91" i="68"/>
  <c r="U90" i="49"/>
  <c r="U90" i="55"/>
  <c r="U95" i="54"/>
  <c r="U91" i="37"/>
  <c r="U100" i="70"/>
  <c r="U90" i="67"/>
  <c r="U100" i="52"/>
  <c r="U92" i="54"/>
  <c r="U99" i="48"/>
  <c r="U96" i="68"/>
  <c r="U94" i="55"/>
  <c r="U99" i="53"/>
  <c r="U93" i="45"/>
  <c r="U92" i="42"/>
  <c r="U98" i="68"/>
  <c r="U99" i="46"/>
  <c r="U90" i="39"/>
  <c r="U94" i="43"/>
  <c r="U95" i="51"/>
  <c r="U94" i="44"/>
  <c r="U96" i="44"/>
  <c r="U94" i="57"/>
  <c r="U96" i="45"/>
  <c r="U95" i="42"/>
  <c r="U93" i="37"/>
  <c r="U90" i="41"/>
  <c r="U93" i="68"/>
  <c r="U90" i="47"/>
  <c r="U95" i="53"/>
  <c r="U93" i="48"/>
  <c r="U100" i="34"/>
  <c r="T48" i="57"/>
  <c r="T97" i="48"/>
  <c r="S47" i="56"/>
  <c r="S75" i="56" s="1"/>
  <c r="T48" i="43"/>
  <c r="T97" i="68"/>
  <c r="T97" i="57"/>
  <c r="T89" i="67"/>
  <c r="T89" i="56"/>
  <c r="S47" i="58"/>
  <c r="S75" i="58" s="1"/>
  <c r="T89" i="48"/>
  <c r="T97" i="34"/>
  <c r="T89" i="45"/>
  <c r="T56" i="45"/>
  <c r="T97" i="54"/>
  <c r="T89" i="49"/>
  <c r="T89" i="37"/>
  <c r="S47" i="39"/>
  <c r="S75" i="39" s="1"/>
  <c r="S47" i="57"/>
  <c r="S75" i="57" s="1"/>
  <c r="S47" i="47"/>
  <c r="S75" i="47" s="1"/>
  <c r="S47" i="53"/>
  <c r="S75" i="53" s="1"/>
  <c r="S88" i="48"/>
  <c r="T97" i="38"/>
  <c r="T48" i="41"/>
  <c r="T89" i="39"/>
  <c r="T48" i="50"/>
  <c r="T89" i="42"/>
  <c r="T89" i="51"/>
  <c r="T89" i="68"/>
  <c r="T97" i="47"/>
  <c r="T89" i="69"/>
  <c r="T89" i="46"/>
  <c r="S88" i="69"/>
  <c r="U94" i="47"/>
  <c r="U98" i="54"/>
  <c r="U94" i="49"/>
  <c r="U93" i="69"/>
  <c r="U98" i="57"/>
  <c r="U100" i="45"/>
  <c r="U100" i="39"/>
  <c r="U98" i="50"/>
  <c r="U91" i="48"/>
  <c r="U95" i="44"/>
  <c r="U93" i="41"/>
  <c r="U99" i="56"/>
  <c r="U99" i="68"/>
  <c r="U92" i="39"/>
  <c r="U98" i="67"/>
  <c r="U90" i="38"/>
  <c r="U90" i="56"/>
  <c r="U95" i="68"/>
  <c r="U99" i="40"/>
  <c r="U99" i="67"/>
  <c r="U90" i="40"/>
  <c r="U95" i="48"/>
  <c r="U96" i="52"/>
  <c r="U93" i="51"/>
  <c r="U100" i="42"/>
  <c r="U96" i="46"/>
  <c r="U92" i="38"/>
  <c r="U95" i="39"/>
  <c r="V6" i="37"/>
  <c r="AC86" i="60"/>
  <c r="AC296" i="60"/>
  <c r="AC247" i="60"/>
  <c r="AC325" i="60"/>
  <c r="AC213" i="60"/>
  <c r="AC292" i="60"/>
  <c r="AC283" i="60"/>
  <c r="AC94" i="60"/>
  <c r="AC6" i="60"/>
  <c r="AC180" i="60"/>
  <c r="AC200" i="60"/>
  <c r="AC237" i="60"/>
  <c r="AC98" i="60"/>
  <c r="AC157" i="60"/>
  <c r="AC149" i="60"/>
  <c r="AC151" i="60"/>
  <c r="AC216" i="60"/>
  <c r="AC319" i="60"/>
  <c r="V6" i="49"/>
  <c r="V6" i="38"/>
  <c r="AC279" i="60"/>
  <c r="AC293" i="60"/>
  <c r="AC275" i="60"/>
  <c r="AC251" i="60"/>
  <c r="AC19" i="60"/>
  <c r="AC85" i="60"/>
  <c r="AC28" i="60"/>
  <c r="AC76" i="60"/>
  <c r="AC72" i="60"/>
  <c r="AC36" i="60"/>
  <c r="AC143" i="60"/>
  <c r="AC115" i="60"/>
  <c r="AC158" i="60"/>
  <c r="AC42" i="60"/>
  <c r="AC57" i="60"/>
  <c r="AC55" i="60"/>
  <c r="AC199" i="60"/>
  <c r="V6" i="53"/>
  <c r="AC333" i="60"/>
  <c r="AC18" i="60"/>
  <c r="AC212" i="60"/>
  <c r="AC5" i="60"/>
  <c r="AC125" i="60"/>
  <c r="AC303" i="60"/>
  <c r="AC304" i="60"/>
  <c r="AC297" i="60"/>
  <c r="AC186" i="60"/>
  <c r="V6" i="40"/>
  <c r="AC227" i="60"/>
  <c r="AC321" i="60"/>
  <c r="AC240" i="60"/>
  <c r="AC274" i="60"/>
  <c r="AC37" i="60"/>
  <c r="V6" i="41"/>
  <c r="AC331" i="60"/>
  <c r="AC195" i="60"/>
  <c r="AC61" i="60"/>
  <c r="AC263" i="60"/>
  <c r="AC223" i="60"/>
  <c r="AC329" i="60"/>
  <c r="AC119" i="60"/>
  <c r="V6" i="51"/>
  <c r="AC328" i="60"/>
  <c r="AC301" i="60"/>
  <c r="AC208" i="60"/>
  <c r="AC284" i="60"/>
  <c r="AC53" i="60"/>
  <c r="AC79" i="60"/>
  <c r="AC46" i="60"/>
  <c r="AC164" i="60"/>
  <c r="AC280" i="60"/>
  <c r="AC202" i="60"/>
  <c r="AC265" i="60"/>
  <c r="AC95" i="60"/>
  <c r="AC339" i="60"/>
  <c r="AC128" i="60"/>
  <c r="AC70" i="60"/>
  <c r="AC16" i="60"/>
  <c r="AC332" i="60"/>
  <c r="AC166" i="60"/>
  <c r="AC155" i="60"/>
  <c r="AC154" i="60"/>
  <c r="AC192" i="60"/>
  <c r="V6" i="54"/>
  <c r="AC242" i="60"/>
  <c r="AC211" i="60"/>
  <c r="AC54" i="60"/>
  <c r="AC335" i="60"/>
  <c r="AC105" i="60"/>
  <c r="AC285" i="60"/>
  <c r="AC203" i="60"/>
  <c r="V6" i="45"/>
  <c r="AC254" i="60"/>
  <c r="AC65" i="60"/>
  <c r="AC281" i="60"/>
  <c r="AC62" i="60"/>
  <c r="AC261" i="60"/>
  <c r="AC250" i="60"/>
  <c r="AC84" i="60"/>
  <c r="AC31" i="60"/>
  <c r="AC288" i="60"/>
  <c r="AC271" i="60"/>
  <c r="AC117" i="60"/>
  <c r="AC22" i="60"/>
  <c r="AC298" i="60"/>
  <c r="AC52" i="60"/>
  <c r="AC171" i="60"/>
  <c r="V6" i="55"/>
  <c r="V6" i="48"/>
  <c r="AC249" i="60"/>
  <c r="AC116" i="60"/>
  <c r="AC334" i="60"/>
  <c r="AC77" i="60"/>
  <c r="AC256" i="60"/>
  <c r="AC163" i="60"/>
  <c r="AC187" i="60"/>
  <c r="AC43" i="60"/>
  <c r="AC159" i="60"/>
  <c r="AC134" i="60"/>
  <c r="AC206" i="60"/>
  <c r="AC198" i="60"/>
  <c r="AC162" i="60"/>
  <c r="AC133" i="60"/>
  <c r="AC201" i="60"/>
  <c r="AC215" i="60"/>
  <c r="AC38" i="60"/>
  <c r="V6" i="58"/>
  <c r="V6" i="67"/>
  <c r="AC313" i="60"/>
  <c r="AC137" i="60"/>
  <c r="AC81" i="60"/>
  <c r="AC225" i="60"/>
  <c r="AC244" i="60"/>
  <c r="AC40" i="60"/>
  <c r="AC111" i="60"/>
  <c r="AC170" i="60"/>
  <c r="AC238" i="60"/>
  <c r="AC41" i="60"/>
  <c r="AC80" i="60"/>
  <c r="AC30" i="60"/>
  <c r="AC14" i="60"/>
  <c r="AC140" i="60"/>
  <c r="AC106" i="60"/>
  <c r="AC50" i="60"/>
  <c r="AC300" i="60"/>
  <c r="AC246" i="60"/>
  <c r="V6" i="57"/>
  <c r="AC20" i="60"/>
  <c r="AC337" i="60"/>
  <c r="AC287" i="60"/>
  <c r="AC320" i="60"/>
  <c r="AC273" i="60"/>
  <c r="AC228" i="60"/>
  <c r="AC236" i="60"/>
  <c r="AC66" i="60"/>
  <c r="AC142" i="60"/>
  <c r="AC277" i="60"/>
  <c r="AC226" i="60"/>
  <c r="AC260" i="60"/>
  <c r="AC104" i="60"/>
  <c r="AC146" i="60"/>
  <c r="AC219" i="60"/>
  <c r="AC317" i="60"/>
  <c r="AC323" i="60"/>
  <c r="AC264" i="60"/>
  <c r="V6" i="34"/>
  <c r="AC305" i="60"/>
  <c r="AC7" i="60"/>
  <c r="AC21" i="60"/>
  <c r="AC109" i="60"/>
  <c r="AC127" i="60"/>
  <c r="AC34" i="60"/>
  <c r="AC107" i="60"/>
  <c r="AC224" i="60"/>
  <c r="AC239" i="60"/>
  <c r="AC130" i="60"/>
  <c r="AC230" i="60"/>
  <c r="AC29" i="60"/>
  <c r="AC147" i="60"/>
  <c r="AC138" i="60"/>
  <c r="AC308" i="60"/>
  <c r="AC243" i="60"/>
  <c r="AC91" i="60"/>
  <c r="AC118" i="60"/>
  <c r="V6" i="42"/>
  <c r="AC196" i="60"/>
  <c r="AC90" i="60"/>
  <c r="AC268" i="60"/>
  <c r="AC262" i="60"/>
  <c r="AC93" i="60"/>
  <c r="AC204" i="60"/>
  <c r="AC139" i="60"/>
  <c r="AC122" i="60"/>
  <c r="AC315" i="60"/>
  <c r="AC194" i="60"/>
  <c r="AC178" i="60"/>
  <c r="V6" i="44"/>
  <c r="AC295" i="60"/>
  <c r="AC123" i="60"/>
  <c r="AC324" i="60"/>
  <c r="AC101" i="60"/>
  <c r="AC114" i="60"/>
  <c r="AC188" i="60"/>
  <c r="V6" i="68"/>
  <c r="V6" i="56"/>
  <c r="AC99" i="60"/>
  <c r="AC58" i="60"/>
  <c r="AC121" i="60"/>
  <c r="AC33" i="60"/>
  <c r="AC307" i="60"/>
  <c r="AC316" i="60"/>
  <c r="AC235" i="60"/>
  <c r="AC184" i="60"/>
  <c r="AC60" i="60"/>
  <c r="AC179" i="60"/>
  <c r="AC231" i="60"/>
  <c r="AC45" i="60"/>
  <c r="AC214" i="60"/>
  <c r="AC272" i="60"/>
  <c r="AC48" i="60"/>
  <c r="AC113" i="60"/>
  <c r="AC24" i="60"/>
  <c r="AC13" i="60"/>
  <c r="V6" i="70"/>
  <c r="AC169" i="60"/>
  <c r="AC207" i="60"/>
  <c r="AC252" i="60"/>
  <c r="AC135" i="60"/>
  <c r="AC103" i="60"/>
  <c r="AC312" i="60"/>
  <c r="AC165" i="60"/>
  <c r="AC340" i="60"/>
  <c r="V6" i="50"/>
  <c r="AC259" i="60"/>
  <c r="AC131" i="60"/>
  <c r="AC82" i="60"/>
  <c r="AC210" i="60"/>
  <c r="AC309" i="60"/>
  <c r="AC69" i="60"/>
  <c r="AC220" i="60"/>
  <c r="AC167" i="60"/>
  <c r="AD2" i="60"/>
  <c r="V6" i="46"/>
  <c r="AC175" i="60"/>
  <c r="AC129" i="60"/>
  <c r="AC44" i="60"/>
  <c r="AC25" i="60"/>
  <c r="AC89" i="60"/>
  <c r="AC145" i="60"/>
  <c r="AC152" i="60"/>
  <c r="V6" i="36"/>
  <c r="AC161" i="60"/>
  <c r="AC218" i="60"/>
  <c r="AC183" i="60"/>
  <c r="AC189" i="60"/>
  <c r="AC311" i="60"/>
  <c r="AC17" i="60"/>
  <c r="V6" i="43"/>
  <c r="AC67" i="60"/>
  <c r="AC255" i="60"/>
  <c r="AC9" i="60"/>
  <c r="V6" i="69"/>
  <c r="V6" i="39"/>
  <c r="AC26" i="60"/>
  <c r="AC310" i="60"/>
  <c r="AC141" i="60"/>
  <c r="AC222" i="60"/>
  <c r="AC174" i="60"/>
  <c r="AC276" i="60"/>
  <c r="AC299" i="60"/>
  <c r="AC56" i="60"/>
  <c r="AC97" i="60"/>
  <c r="AC182" i="60"/>
  <c r="AC68" i="60"/>
  <c r="AC10" i="60"/>
  <c r="AC73" i="60"/>
  <c r="AC234" i="60"/>
  <c r="AC190" i="60"/>
  <c r="AC74" i="60"/>
  <c r="AC49" i="60"/>
  <c r="AC291" i="60"/>
  <c r="AC32" i="60"/>
  <c r="AC92" i="60"/>
  <c r="AC8" i="60"/>
  <c r="AC232" i="60"/>
  <c r="AC336" i="60"/>
  <c r="AC286" i="60"/>
  <c r="AC191" i="60"/>
  <c r="AC267" i="60"/>
  <c r="AC341" i="60"/>
  <c r="AC110" i="60"/>
  <c r="V6" i="47"/>
  <c r="AC153" i="60"/>
  <c r="AC177" i="60"/>
  <c r="AC12" i="60"/>
  <c r="AC64" i="60"/>
  <c r="AC322" i="60"/>
  <c r="AC289" i="60"/>
  <c r="AC126" i="60"/>
  <c r="AC150" i="60"/>
  <c r="AC269" i="60"/>
  <c r="AC78" i="60"/>
  <c r="AC4" i="60"/>
  <c r="V6" i="52"/>
  <c r="AC102" i="60"/>
  <c r="AC327" i="60"/>
  <c r="AC248" i="60"/>
  <c r="AC176" i="60"/>
  <c r="U91" i="50"/>
  <c r="U100" i="46"/>
  <c r="U91" i="34"/>
  <c r="U95" i="41"/>
  <c r="U93" i="70"/>
  <c r="U98" i="47"/>
  <c r="U94" i="69"/>
  <c r="U100" i="56"/>
  <c r="U93" i="56"/>
  <c r="U93" i="50"/>
  <c r="U92" i="41"/>
  <c r="U94" i="70"/>
  <c r="U94" i="42"/>
  <c r="U95" i="36"/>
  <c r="U92" i="44"/>
  <c r="U94" i="68"/>
  <c r="U98" i="48"/>
  <c r="U98" i="55"/>
  <c r="U93" i="39"/>
  <c r="U94" i="54"/>
  <c r="U98" i="49"/>
  <c r="U98" i="44"/>
  <c r="U94" i="51"/>
  <c r="U96" i="54"/>
  <c r="U90" i="48"/>
  <c r="U98" i="58"/>
  <c r="U91" i="55"/>
  <c r="U93" i="46"/>
  <c r="U95" i="57"/>
  <c r="U93" i="55"/>
  <c r="U96" i="51"/>
  <c r="U98" i="52"/>
  <c r="U93" i="34"/>
  <c r="U91" i="51"/>
  <c r="U91" i="42"/>
  <c r="U95" i="69"/>
  <c r="U100" i="57"/>
  <c r="U100" i="38"/>
  <c r="T56" i="49"/>
  <c r="T48" i="36"/>
  <c r="S88" i="45"/>
  <c r="T48" i="67"/>
  <c r="T48" i="56"/>
  <c r="T48" i="45"/>
  <c r="T97" i="51"/>
  <c r="T56" i="54"/>
  <c r="T48" i="49"/>
  <c r="S88" i="44"/>
  <c r="T89" i="41"/>
  <c r="T48" i="39"/>
  <c r="T89" i="50"/>
  <c r="T48" i="42"/>
  <c r="T48" i="51"/>
  <c r="T48" i="69"/>
  <c r="T48" i="46"/>
  <c r="S88" i="51"/>
  <c r="T89" i="38"/>
  <c r="U100" i="67"/>
  <c r="U98" i="39"/>
  <c r="U100" i="69"/>
  <c r="U90" i="34"/>
  <c r="U94" i="36"/>
  <c r="U95" i="67"/>
  <c r="U99" i="39"/>
  <c r="U94" i="37"/>
  <c r="U91" i="36"/>
  <c r="U98" i="46"/>
  <c r="U96" i="34"/>
  <c r="U100" i="51"/>
  <c r="U96" i="38"/>
  <c r="U94" i="67"/>
  <c r="U96" i="42"/>
  <c r="U96" i="41"/>
  <c r="U91" i="67"/>
  <c r="U96" i="69"/>
  <c r="U93" i="49"/>
  <c r="U90" i="50"/>
  <c r="U96" i="39"/>
  <c r="U90" i="53"/>
  <c r="U98" i="36"/>
  <c r="U92" i="67"/>
  <c r="U92" i="52"/>
  <c r="U92" i="53"/>
  <c r="U90" i="57"/>
  <c r="U93" i="38"/>
  <c r="U100" i="40"/>
  <c r="U99" i="42"/>
  <c r="U92" i="69"/>
  <c r="U96" i="37"/>
  <c r="U92" i="40"/>
  <c r="U100" i="68"/>
  <c r="U95" i="56"/>
  <c r="U90" i="58"/>
  <c r="U99" i="37"/>
  <c r="U90" i="69"/>
  <c r="U96" i="53"/>
  <c r="U93" i="42"/>
  <c r="U91" i="43"/>
  <c r="U91" i="69"/>
  <c r="U100" i="53"/>
  <c r="U99" i="41"/>
  <c r="U95" i="37"/>
  <c r="U98" i="45"/>
  <c r="U92" i="36"/>
  <c r="U94" i="58"/>
  <c r="U93" i="47"/>
  <c r="U95" i="70"/>
  <c r="U92" i="51"/>
  <c r="U100" i="44"/>
  <c r="U94" i="56"/>
  <c r="U94" i="45"/>
  <c r="U96" i="67"/>
  <c r="U94" i="38"/>
  <c r="U92" i="58"/>
  <c r="U95" i="40"/>
  <c r="U90" i="36"/>
  <c r="U100" i="55"/>
  <c r="U93" i="58"/>
  <c r="U91" i="39"/>
  <c r="U90" i="42"/>
  <c r="U92" i="43"/>
  <c r="U90" i="68"/>
  <c r="U96" i="57"/>
  <c r="U99" i="49"/>
  <c r="U98" i="56"/>
  <c r="U91" i="41"/>
  <c r="U99" i="50"/>
  <c r="U90" i="43"/>
  <c r="T56" i="43"/>
  <c r="T97" i="40"/>
  <c r="T97" i="49"/>
  <c r="T89" i="36"/>
  <c r="S47" i="54"/>
  <c r="S75" i="54" s="1"/>
  <c r="S88" i="49"/>
  <c r="T97" i="53"/>
  <c r="T48" i="52"/>
  <c r="T89" i="34"/>
  <c r="T89" i="44"/>
  <c r="S47" i="41"/>
  <c r="S75" i="41" s="1"/>
  <c r="S47" i="48"/>
  <c r="S75" i="48" s="1"/>
  <c r="T89" i="47"/>
  <c r="T89" i="53"/>
  <c r="T89" i="40"/>
  <c r="T97" i="55"/>
  <c r="S47" i="51"/>
  <c r="S75" i="51" s="1"/>
  <c r="S88" i="50"/>
  <c r="S47" i="43"/>
  <c r="S75" i="43" s="1"/>
  <c r="T56" i="44"/>
  <c r="T97" i="50"/>
  <c r="S47" i="68"/>
  <c r="S75" i="68" s="1"/>
  <c r="S47" i="50"/>
  <c r="S75" i="50" s="1"/>
  <c r="T48" i="55"/>
  <c r="T97" i="39"/>
  <c r="T88" i="48" l="1"/>
  <c r="L34" i="71"/>
  <c r="M33" i="71" s="1"/>
  <c r="M32" i="71"/>
  <c r="AF32" i="71"/>
  <c r="AD34" i="71"/>
  <c r="AE33" i="71" s="1"/>
  <c r="X34" i="71"/>
  <c r="Y33" i="71" s="1"/>
  <c r="Z32" i="71"/>
  <c r="R35" i="71"/>
  <c r="S34" i="71" s="1"/>
  <c r="T33" i="71"/>
  <c r="T88" i="52"/>
  <c r="T88" i="42"/>
  <c r="T88" i="56"/>
  <c r="T47" i="47"/>
  <c r="T75" i="47" s="1"/>
  <c r="T88" i="67"/>
  <c r="T88" i="45"/>
  <c r="T47" i="57"/>
  <c r="T75" i="57" s="1"/>
  <c r="T47" i="37"/>
  <c r="T75" i="37" s="1"/>
  <c r="T88" i="46"/>
  <c r="T47" i="58"/>
  <c r="T75" i="58" s="1"/>
  <c r="U97" i="48"/>
  <c r="T88" i="68"/>
  <c r="T88" i="40"/>
  <c r="T47" i="53"/>
  <c r="T75" i="53" s="1"/>
  <c r="T47" i="38"/>
  <c r="T75" i="38" s="1"/>
  <c r="T47" i="68"/>
  <c r="T75" i="68" s="1"/>
  <c r="U89" i="57"/>
  <c r="T47" i="67"/>
  <c r="T75" i="67" s="1"/>
  <c r="T88" i="69"/>
  <c r="T88" i="34"/>
  <c r="U97" i="45"/>
  <c r="U97" i="52"/>
  <c r="T47" i="50"/>
  <c r="T75" i="50" s="1"/>
  <c r="T47" i="48"/>
  <c r="T75" i="48" s="1"/>
  <c r="T88" i="43"/>
  <c r="T88" i="36"/>
  <c r="T47" i="46"/>
  <c r="T75" i="46" s="1"/>
  <c r="T47" i="54"/>
  <c r="T75" i="54" s="1"/>
  <c r="T47" i="36"/>
  <c r="T75" i="36" s="1"/>
  <c r="U97" i="70"/>
  <c r="T47" i="70"/>
  <c r="T75" i="70" s="1"/>
  <c r="T47" i="40"/>
  <c r="T75" i="40" s="1"/>
  <c r="U89" i="48"/>
  <c r="U97" i="67"/>
  <c r="U56" i="57"/>
  <c r="T47" i="69"/>
  <c r="T75" i="69" s="1"/>
  <c r="U48" i="69"/>
  <c r="U48" i="53"/>
  <c r="U89" i="50"/>
  <c r="U97" i="46"/>
  <c r="U89" i="34"/>
  <c r="T88" i="41"/>
  <c r="T47" i="45"/>
  <c r="T75" i="45" s="1"/>
  <c r="U97" i="55"/>
  <c r="U97" i="47"/>
  <c r="U89" i="40"/>
  <c r="T88" i="37"/>
  <c r="U97" i="49"/>
  <c r="U89" i="56"/>
  <c r="T88" i="39"/>
  <c r="T88" i="47"/>
  <c r="U56" i="56"/>
  <c r="T47" i="55"/>
  <c r="T75" i="55" s="1"/>
  <c r="T88" i="55"/>
  <c r="U48" i="43"/>
  <c r="U89" i="42"/>
  <c r="T47" i="42"/>
  <c r="T75" i="42" s="1"/>
  <c r="U56" i="50"/>
  <c r="T47" i="41"/>
  <c r="T75" i="41" s="1"/>
  <c r="T88" i="49"/>
  <c r="T88" i="70"/>
  <c r="T47" i="52"/>
  <c r="T75" i="52" s="1"/>
  <c r="U97" i="43"/>
  <c r="U97" i="69"/>
  <c r="U56" i="53"/>
  <c r="U48" i="58"/>
  <c r="T47" i="49"/>
  <c r="T75" i="49" s="1"/>
  <c r="V91" i="41"/>
  <c r="V93" i="57"/>
  <c r="V100" i="50"/>
  <c r="V90" i="51"/>
  <c r="V95" i="53"/>
  <c r="V95" i="67"/>
  <c r="V98" i="49"/>
  <c r="V94" i="43"/>
  <c r="V96" i="46"/>
  <c r="V98" i="46"/>
  <c r="V95" i="37"/>
  <c r="V95" i="36"/>
  <c r="V99" i="42"/>
  <c r="V91" i="56"/>
  <c r="V96" i="41"/>
  <c r="V95" i="70"/>
  <c r="V96" i="53"/>
  <c r="V96" i="58"/>
  <c r="V100" i="67"/>
  <c r="V100" i="51"/>
  <c r="V95" i="49"/>
  <c r="V93" i="37"/>
  <c r="V93" i="55"/>
  <c r="V92" i="70"/>
  <c r="V94" i="41"/>
  <c r="V96" i="45"/>
  <c r="V96" i="70"/>
  <c r="V100" i="48"/>
  <c r="V99" i="38"/>
  <c r="V95" i="50"/>
  <c r="V92" i="49"/>
  <c r="V99" i="45"/>
  <c r="V93" i="34"/>
  <c r="V96" i="49"/>
  <c r="V99" i="68"/>
  <c r="V93" i="49"/>
  <c r="U48" i="40"/>
  <c r="U89" i="39"/>
  <c r="U89" i="37"/>
  <c r="U89" i="44"/>
  <c r="U97" i="41"/>
  <c r="U56" i="52"/>
  <c r="V92" i="69"/>
  <c r="V91" i="45"/>
  <c r="V95" i="47"/>
  <c r="V99" i="37"/>
  <c r="V98" i="68"/>
  <c r="V100" i="34"/>
  <c r="V94" i="56"/>
  <c r="V91" i="69"/>
  <c r="V96" i="40"/>
  <c r="V100" i="43"/>
  <c r="V98" i="37"/>
  <c r="V91" i="51"/>
  <c r="V94" i="69"/>
  <c r="V99" i="70"/>
  <c r="V91" i="44"/>
  <c r="V96" i="36"/>
  <c r="V94" i="57"/>
  <c r="V95" i="44"/>
  <c r="V94" i="34"/>
  <c r="V92" i="36"/>
  <c r="V93" i="50"/>
  <c r="V93" i="48"/>
  <c r="V91" i="47"/>
  <c r="V93" i="36"/>
  <c r="V94" i="58"/>
  <c r="V95" i="46"/>
  <c r="V94" i="48"/>
  <c r="V100" i="57"/>
  <c r="V93" i="53"/>
  <c r="V98" i="55"/>
  <c r="V93" i="38"/>
  <c r="V90" i="40"/>
  <c r="V93" i="51"/>
  <c r="V96" i="57"/>
  <c r="U89" i="47"/>
  <c r="U48" i="67"/>
  <c r="U48" i="55"/>
  <c r="U89" i="54"/>
  <c r="U48" i="70"/>
  <c r="T47" i="44"/>
  <c r="T75" i="44" s="1"/>
  <c r="U97" i="42"/>
  <c r="U48" i="45"/>
  <c r="U48" i="46"/>
  <c r="U48" i="68"/>
  <c r="U97" i="36"/>
  <c r="U56" i="55"/>
  <c r="U56" i="47"/>
  <c r="V90" i="67"/>
  <c r="V98" i="67"/>
  <c r="V93" i="54"/>
  <c r="V100" i="39"/>
  <c r="V94" i="38"/>
  <c r="V93" i="39"/>
  <c r="V99" i="34"/>
  <c r="V96" i="43"/>
  <c r="V96" i="52"/>
  <c r="V91" i="53"/>
  <c r="V99" i="56"/>
  <c r="V92" i="47"/>
  <c r="V98" i="47"/>
  <c r="V91" i="68"/>
  <c r="V100" i="44"/>
  <c r="V92" i="43"/>
  <c r="V100" i="56"/>
  <c r="V92" i="39"/>
  <c r="V95" i="41"/>
  <c r="V100" i="41"/>
  <c r="V98" i="43"/>
  <c r="V92" i="46"/>
  <c r="V100" i="46"/>
  <c r="V92" i="38"/>
  <c r="T88" i="57"/>
  <c r="U89" i="51"/>
  <c r="U56" i="42"/>
  <c r="U89" i="45"/>
  <c r="U89" i="46"/>
  <c r="V100" i="70"/>
  <c r="V94" i="45"/>
  <c r="V98" i="70"/>
  <c r="V98" i="54"/>
  <c r="V98" i="69"/>
  <c r="V93" i="56"/>
  <c r="V91" i="34"/>
  <c r="V98" i="44"/>
  <c r="V90" i="49"/>
  <c r="V92" i="41"/>
  <c r="V90" i="42"/>
  <c r="V100" i="69"/>
  <c r="V90" i="41"/>
  <c r="V93" i="70"/>
  <c r="V98" i="50"/>
  <c r="V95" i="34"/>
  <c r="V99" i="44"/>
  <c r="V96" i="50"/>
  <c r="V95" i="55"/>
  <c r="V94" i="51"/>
  <c r="V96" i="56"/>
  <c r="V90" i="48"/>
  <c r="V91" i="40"/>
  <c r="V95" i="54"/>
  <c r="V98" i="52"/>
  <c r="V98" i="51"/>
  <c r="V96" i="39"/>
  <c r="V96" i="37"/>
  <c r="V96" i="42"/>
  <c r="V99" i="36"/>
  <c r="V99" i="55"/>
  <c r="V91" i="48"/>
  <c r="V98" i="39"/>
  <c r="V98" i="53"/>
  <c r="V92" i="67"/>
  <c r="V100" i="40"/>
  <c r="U48" i="49"/>
  <c r="U97" i="51"/>
  <c r="U48" i="52"/>
  <c r="U89" i="68"/>
  <c r="U48" i="36"/>
  <c r="U48" i="57"/>
  <c r="U97" i="58"/>
  <c r="U97" i="44"/>
  <c r="V90" i="39"/>
  <c r="V94" i="67"/>
  <c r="V99" i="39"/>
  <c r="V90" i="69"/>
  <c r="V99" i="52"/>
  <c r="V90" i="46"/>
  <c r="V90" i="68"/>
  <c r="V100" i="49"/>
  <c r="V99" i="58"/>
  <c r="V99" i="50"/>
  <c r="V98" i="42"/>
  <c r="V95" i="57"/>
  <c r="V92" i="44"/>
  <c r="V95" i="42"/>
  <c r="V95" i="43"/>
  <c r="V93" i="67"/>
  <c r="V93" i="41"/>
  <c r="V92" i="53"/>
  <c r="V100" i="37"/>
  <c r="V99" i="46"/>
  <c r="V98" i="48"/>
  <c r="V93" i="58"/>
  <c r="V96" i="34"/>
  <c r="V100" i="38"/>
  <c r="V93" i="43"/>
  <c r="V93" i="40"/>
  <c r="V96" i="55"/>
  <c r="V99" i="47"/>
  <c r="V92" i="34"/>
  <c r="V92" i="42"/>
  <c r="V95" i="52"/>
  <c r="V92" i="45"/>
  <c r="V95" i="68"/>
  <c r="U48" i="56"/>
  <c r="U97" i="57"/>
  <c r="U48" i="41"/>
  <c r="T88" i="54"/>
  <c r="U48" i="51"/>
  <c r="U89" i="43"/>
  <c r="U48" i="42"/>
  <c r="U89" i="36"/>
  <c r="T88" i="50"/>
  <c r="T47" i="51"/>
  <c r="T75" i="51" s="1"/>
  <c r="U56" i="44"/>
  <c r="V92" i="52"/>
  <c r="V91" i="43"/>
  <c r="V99" i="41"/>
  <c r="V93" i="68"/>
  <c r="V96" i="67"/>
  <c r="V90" i="50"/>
  <c r="V93" i="47"/>
  <c r="V95" i="39"/>
  <c r="V94" i="46"/>
  <c r="V99" i="67"/>
  <c r="V95" i="69"/>
  <c r="V96" i="38"/>
  <c r="V100" i="42"/>
  <c r="V96" i="48"/>
  <c r="V92" i="68"/>
  <c r="V95" i="51"/>
  <c r="V100" i="55"/>
  <c r="V91" i="70"/>
  <c r="V91" i="57"/>
  <c r="V94" i="40"/>
  <c r="V95" i="40"/>
  <c r="V99" i="43"/>
  <c r="V93" i="42"/>
  <c r="V94" i="42"/>
  <c r="V98" i="40"/>
  <c r="V100" i="53"/>
  <c r="V95" i="48"/>
  <c r="V96" i="47"/>
  <c r="V91" i="58"/>
  <c r="V98" i="58"/>
  <c r="V99" i="53"/>
  <c r="V91" i="38"/>
  <c r="V99" i="57"/>
  <c r="V91" i="50"/>
  <c r="V90" i="58"/>
  <c r="V96" i="51"/>
  <c r="V90" i="47"/>
  <c r="V90" i="43"/>
  <c r="V92" i="58"/>
  <c r="V95" i="38"/>
  <c r="V96" i="44"/>
  <c r="V90" i="36"/>
  <c r="V94" i="53"/>
  <c r="V90" i="45"/>
  <c r="V92" i="48"/>
  <c r="V90" i="54"/>
  <c r="V91" i="52"/>
  <c r="U48" i="38"/>
  <c r="U97" i="54"/>
  <c r="U48" i="47"/>
  <c r="U89" i="41"/>
  <c r="U89" i="67"/>
  <c r="U89" i="55"/>
  <c r="U97" i="40"/>
  <c r="U97" i="34"/>
  <c r="U48" i="54"/>
  <c r="U89" i="70"/>
  <c r="T47" i="34"/>
  <c r="T75" i="34" s="1"/>
  <c r="T88" i="53"/>
  <c r="T88" i="44"/>
  <c r="U97" i="56"/>
  <c r="U56" i="45"/>
  <c r="U89" i="69"/>
  <c r="U89" i="58"/>
  <c r="U89" i="53"/>
  <c r="U48" i="50"/>
  <c r="U56" i="46"/>
  <c r="U48" i="34"/>
  <c r="U97" i="39"/>
  <c r="T88" i="38"/>
  <c r="T47" i="39"/>
  <c r="T75" i="39" s="1"/>
  <c r="T47" i="56"/>
  <c r="T75" i="56" s="1"/>
  <c r="U48" i="48"/>
  <c r="U56" i="49"/>
  <c r="U56" i="48"/>
  <c r="V98" i="57"/>
  <c r="V92" i="40"/>
  <c r="V96" i="54"/>
  <c r="V93" i="69"/>
  <c r="V100" i="58"/>
  <c r="V95" i="58"/>
  <c r="V94" i="36"/>
  <c r="V94" i="47"/>
  <c r="V94" i="39"/>
  <c r="V94" i="55"/>
  <c r="V94" i="44"/>
  <c r="V99" i="69"/>
  <c r="V93" i="45"/>
  <c r="V94" i="37"/>
  <c r="W6" i="68"/>
  <c r="AD198" i="60"/>
  <c r="AD167" i="60"/>
  <c r="AD125" i="60"/>
  <c r="AD57" i="60"/>
  <c r="AD79" i="60"/>
  <c r="AD259" i="60"/>
  <c r="AD38" i="60"/>
  <c r="AD228" i="60"/>
  <c r="AD13" i="60"/>
  <c r="AD336" i="60"/>
  <c r="AD40" i="60"/>
  <c r="AD287" i="60"/>
  <c r="AD194" i="60"/>
  <c r="AD211" i="60"/>
  <c r="AD157" i="60"/>
  <c r="AD203" i="60"/>
  <c r="AD300" i="60"/>
  <c r="AD189" i="60"/>
  <c r="W6" i="45"/>
  <c r="AD174" i="60"/>
  <c r="AD179" i="60"/>
  <c r="AD308" i="60"/>
  <c r="AD195" i="60"/>
  <c r="AD305" i="60"/>
  <c r="AD182" i="60"/>
  <c r="AD6" i="60"/>
  <c r="AD19" i="60"/>
  <c r="AD208" i="60"/>
  <c r="AD201" i="60"/>
  <c r="AD273" i="60"/>
  <c r="W6" i="56"/>
  <c r="AD67" i="60"/>
  <c r="AD28" i="60"/>
  <c r="AD7" i="60"/>
  <c r="AD161" i="60"/>
  <c r="AD332" i="60"/>
  <c r="AD52" i="60"/>
  <c r="W6" i="36"/>
  <c r="AD277" i="60"/>
  <c r="AD98" i="60"/>
  <c r="AD236" i="60"/>
  <c r="AD61" i="60"/>
  <c r="AD21" i="60"/>
  <c r="AD8" i="60"/>
  <c r="AD62" i="60"/>
  <c r="AD317" i="60"/>
  <c r="AD227" i="60"/>
  <c r="W6" i="47"/>
  <c r="AD72" i="60"/>
  <c r="AD244" i="60"/>
  <c r="AD10" i="60"/>
  <c r="W6" i="44"/>
  <c r="AD129" i="60"/>
  <c r="AD54" i="60"/>
  <c r="AD331" i="60"/>
  <c r="AD280" i="60"/>
  <c r="AD335" i="60"/>
  <c r="AD283" i="60"/>
  <c r="AD50" i="60"/>
  <c r="AD48" i="60"/>
  <c r="AD279" i="60"/>
  <c r="AD192" i="60"/>
  <c r="AD34" i="60"/>
  <c r="AD147" i="60"/>
  <c r="AD44" i="60"/>
  <c r="AD289" i="60"/>
  <c r="W6" i="39"/>
  <c r="AD106" i="60"/>
  <c r="AD303" i="60"/>
  <c r="AD269" i="60"/>
  <c r="AD143" i="60"/>
  <c r="AD319" i="60"/>
  <c r="W6" i="52"/>
  <c r="AD204" i="60"/>
  <c r="AD153" i="60"/>
  <c r="AD14" i="60"/>
  <c r="AD215" i="60"/>
  <c r="AD213" i="60"/>
  <c r="AD33" i="60"/>
  <c r="AD191" i="60"/>
  <c r="AD64" i="60"/>
  <c r="AD140" i="60"/>
  <c r="AD86" i="60"/>
  <c r="AD231" i="60"/>
  <c r="AD175" i="60"/>
  <c r="AD301" i="60"/>
  <c r="AD162" i="60"/>
  <c r="AD321" i="60"/>
  <c r="AD296" i="60"/>
  <c r="W6" i="54"/>
  <c r="AD309" i="60"/>
  <c r="AD45" i="60"/>
  <c r="AD16" i="60"/>
  <c r="W6" i="58"/>
  <c r="AD316" i="60"/>
  <c r="AD82" i="60"/>
  <c r="W6" i="51"/>
  <c r="AD333" i="60"/>
  <c r="W6" i="48"/>
  <c r="AD337" i="60"/>
  <c r="AD126" i="60"/>
  <c r="AD327" i="60"/>
  <c r="AD68" i="60"/>
  <c r="AD285" i="60"/>
  <c r="AD169" i="60"/>
  <c r="AD225" i="60"/>
  <c r="AD74" i="60"/>
  <c r="W6" i="46"/>
  <c r="AD249" i="60"/>
  <c r="AD95" i="60"/>
  <c r="AD89" i="60"/>
  <c r="AE2" i="60"/>
  <c r="AD73" i="60"/>
  <c r="AD94" i="60"/>
  <c r="AD60" i="60"/>
  <c r="AD92" i="60"/>
  <c r="AD121" i="60"/>
  <c r="AD155" i="60"/>
  <c r="AD310" i="60"/>
  <c r="AD85" i="60"/>
  <c r="AD164" i="60"/>
  <c r="AD114" i="60"/>
  <c r="AD207" i="60"/>
  <c r="AD101" i="60"/>
  <c r="AD135" i="60"/>
  <c r="AD339" i="60"/>
  <c r="W6" i="41"/>
  <c r="AD323" i="60"/>
  <c r="AD281" i="60"/>
  <c r="AD267" i="60"/>
  <c r="AD341" i="60"/>
  <c r="AD170" i="60"/>
  <c r="AD80" i="60"/>
  <c r="AD22" i="60"/>
  <c r="AD264" i="60"/>
  <c r="W6" i="49"/>
  <c r="AD312" i="60"/>
  <c r="AD105" i="60"/>
  <c r="AD284" i="60"/>
  <c r="AD151" i="60"/>
  <c r="AD36" i="60"/>
  <c r="W6" i="57"/>
  <c r="AD313" i="60"/>
  <c r="AD243" i="60"/>
  <c r="W6" i="34"/>
  <c r="AD238" i="60"/>
  <c r="AD190" i="60"/>
  <c r="AD297" i="60"/>
  <c r="AD145" i="60"/>
  <c r="AD223" i="60"/>
  <c r="AD307" i="60"/>
  <c r="AD248" i="60"/>
  <c r="AD276" i="60"/>
  <c r="W6" i="40"/>
  <c r="AD20" i="60"/>
  <c r="AD239" i="60"/>
  <c r="AD55" i="60"/>
  <c r="AD324" i="60"/>
  <c r="AD43" i="60"/>
  <c r="AD274" i="60"/>
  <c r="AD237" i="60"/>
  <c r="AD165" i="60"/>
  <c r="AD123" i="60"/>
  <c r="AD30" i="60"/>
  <c r="AD226" i="60"/>
  <c r="AD180" i="60"/>
  <c r="AD216" i="60"/>
  <c r="AD32" i="60"/>
  <c r="AD334" i="60"/>
  <c r="AD295" i="60"/>
  <c r="AD251" i="60"/>
  <c r="AD17" i="60"/>
  <c r="W6" i="50"/>
  <c r="W6" i="70"/>
  <c r="AD288" i="60"/>
  <c r="AD291" i="60"/>
  <c r="AD210" i="60"/>
  <c r="AD93" i="60"/>
  <c r="AD141" i="60"/>
  <c r="AD329" i="60"/>
  <c r="AD199" i="60"/>
  <c r="AD12" i="60"/>
  <c r="AD115" i="60"/>
  <c r="AD158" i="60"/>
  <c r="AD29" i="60"/>
  <c r="AD177" i="60"/>
  <c r="AD122" i="60"/>
  <c r="AD146" i="60"/>
  <c r="AD81" i="60"/>
  <c r="AD188" i="60"/>
  <c r="AD315" i="60"/>
  <c r="AD187" i="60"/>
  <c r="W6" i="55"/>
  <c r="AD18" i="60"/>
  <c r="AD234" i="60"/>
  <c r="AD116" i="60"/>
  <c r="AD178" i="60"/>
  <c r="AD76" i="60"/>
  <c r="AD222" i="60"/>
  <c r="AD224" i="60"/>
  <c r="AD134" i="60"/>
  <c r="AD154" i="60"/>
  <c r="AD118" i="60"/>
  <c r="AD320" i="60"/>
  <c r="AD261" i="60"/>
  <c r="AD111" i="60"/>
  <c r="AD232" i="60"/>
  <c r="AD200" i="60"/>
  <c r="AD250" i="60"/>
  <c r="AD275" i="60"/>
  <c r="W6" i="37"/>
  <c r="AD292" i="60"/>
  <c r="AD31" i="60"/>
  <c r="AD176" i="60"/>
  <c r="AD220" i="60"/>
  <c r="AD311" i="60"/>
  <c r="AD41" i="60"/>
  <c r="AD90" i="60"/>
  <c r="AD102" i="60"/>
  <c r="AD142" i="60"/>
  <c r="W6" i="53"/>
  <c r="AD328" i="60"/>
  <c r="AD262" i="60"/>
  <c r="AD340" i="60"/>
  <c r="AD149" i="60"/>
  <c r="AD24" i="60"/>
  <c r="AD91" i="60"/>
  <c r="AD183" i="60"/>
  <c r="W6" i="67"/>
  <c r="AD265" i="60"/>
  <c r="AD272" i="60"/>
  <c r="AD293" i="60"/>
  <c r="AD103" i="60"/>
  <c r="AD214" i="60"/>
  <c r="AD25" i="60"/>
  <c r="AD128" i="60"/>
  <c r="AD299" i="60"/>
  <c r="AD113" i="60"/>
  <c r="W6" i="43"/>
  <c r="AD240" i="60"/>
  <c r="AD46" i="60"/>
  <c r="AD235" i="60"/>
  <c r="AD212" i="60"/>
  <c r="AD117" i="60"/>
  <c r="AD110" i="60"/>
  <c r="AD286" i="60"/>
  <c r="AD242" i="60"/>
  <c r="AD49" i="60"/>
  <c r="AD171" i="60"/>
  <c r="AD56" i="60"/>
  <c r="AD137" i="60"/>
  <c r="AD139" i="60"/>
  <c r="W6" i="38"/>
  <c r="AD133" i="60"/>
  <c r="AD97" i="60"/>
  <c r="AD219" i="60"/>
  <c r="AD325" i="60"/>
  <c r="AD104" i="60"/>
  <c r="AD4" i="60"/>
  <c r="AD130" i="60"/>
  <c r="AD37" i="60"/>
  <c r="AD9" i="60"/>
  <c r="AD53" i="60"/>
  <c r="AD252" i="60"/>
  <c r="AD230" i="60"/>
  <c r="AD304" i="60"/>
  <c r="AD218" i="60"/>
  <c r="AD150" i="60"/>
  <c r="AD70" i="60"/>
  <c r="AD184" i="60"/>
  <c r="AD254" i="60"/>
  <c r="AD263" i="60"/>
  <c r="AD119" i="60"/>
  <c r="AD131" i="60"/>
  <c r="AD58" i="60"/>
  <c r="AD163" i="60"/>
  <c r="AD202" i="60"/>
  <c r="AD66" i="60"/>
  <c r="W6" i="69"/>
  <c r="AD322" i="60"/>
  <c r="AD65" i="60"/>
  <c r="AD247" i="60"/>
  <c r="AD271" i="60"/>
  <c r="AD256" i="60"/>
  <c r="AD166" i="60"/>
  <c r="AD138" i="60"/>
  <c r="AD196" i="60"/>
  <c r="AD69" i="60"/>
  <c r="AD159" i="60"/>
  <c r="AD206" i="60"/>
  <c r="AD298" i="60"/>
  <c r="AD107" i="60"/>
  <c r="AD84" i="60"/>
  <c r="W6" i="42"/>
  <c r="AD268" i="60"/>
  <c r="AD26" i="60"/>
  <c r="AD109" i="60"/>
  <c r="AD246" i="60"/>
  <c r="AD260" i="60"/>
  <c r="AD186" i="60"/>
  <c r="AD255" i="60"/>
  <c r="AD5" i="60"/>
  <c r="AD42" i="60"/>
  <c r="AD78" i="60"/>
  <c r="AD77" i="60"/>
  <c r="AD152" i="60"/>
  <c r="AD99" i="60"/>
  <c r="AD127" i="60"/>
  <c r="V92" i="56"/>
  <c r="V90" i="70"/>
  <c r="V95" i="56"/>
  <c r="V99" i="48"/>
  <c r="V98" i="34"/>
  <c r="V94" i="49"/>
  <c r="V98" i="38"/>
  <c r="V90" i="56"/>
  <c r="V100" i="68"/>
  <c r="V91" i="42"/>
  <c r="V90" i="55"/>
  <c r="V98" i="56"/>
  <c r="V94" i="68"/>
  <c r="V100" i="47"/>
  <c r="V99" i="51"/>
  <c r="V91" i="36"/>
  <c r="V92" i="50"/>
  <c r="V98" i="41"/>
  <c r="V99" i="49"/>
  <c r="V94" i="50"/>
  <c r="V92" i="51"/>
  <c r="V94" i="54"/>
  <c r="V90" i="52"/>
  <c r="V93" i="44"/>
  <c r="V91" i="37"/>
  <c r="V90" i="37"/>
  <c r="V90" i="44"/>
  <c r="V100" i="36"/>
  <c r="V91" i="46"/>
  <c r="V100" i="45"/>
  <c r="V100" i="52"/>
  <c r="V93" i="52"/>
  <c r="V90" i="38"/>
  <c r="V90" i="53"/>
  <c r="V94" i="52"/>
  <c r="V91" i="39"/>
  <c r="V92" i="54"/>
  <c r="V91" i="49"/>
  <c r="V95" i="45"/>
  <c r="V90" i="34"/>
  <c r="V96" i="68"/>
  <c r="V93" i="46"/>
  <c r="V91" i="54"/>
  <c r="V94" i="70"/>
  <c r="V92" i="57"/>
  <c r="V92" i="55"/>
  <c r="V91" i="67"/>
  <c r="V92" i="37"/>
  <c r="V98" i="36"/>
  <c r="V99" i="40"/>
  <c r="V100" i="54"/>
  <c r="V90" i="57"/>
  <c r="V98" i="45"/>
  <c r="V96" i="69"/>
  <c r="V99" i="54"/>
  <c r="V91" i="55"/>
  <c r="U89" i="38"/>
  <c r="U97" i="50"/>
  <c r="U56" i="54"/>
  <c r="T88" i="51"/>
  <c r="T47" i="43"/>
  <c r="T75" i="43" s="1"/>
  <c r="U48" i="39"/>
  <c r="U97" i="68"/>
  <c r="U89" i="49"/>
  <c r="U48" i="37"/>
  <c r="U97" i="37"/>
  <c r="T88" i="58"/>
  <c r="U97" i="38"/>
  <c r="U56" i="43"/>
  <c r="U97" i="53"/>
  <c r="U48" i="44"/>
  <c r="U89" i="52"/>
  <c r="U56" i="41"/>
  <c r="N32" i="71" l="1"/>
  <c r="N33" i="71"/>
  <c r="L35" i="71"/>
  <c r="M34" i="71" s="1"/>
  <c r="AF33" i="71"/>
  <c r="AD35" i="71"/>
  <c r="AE34" i="71" s="1"/>
  <c r="Z33" i="71"/>
  <c r="X35" i="71"/>
  <c r="Y34" i="71" s="1"/>
  <c r="T34" i="71"/>
  <c r="R36" i="71"/>
  <c r="S35" i="71" s="1"/>
  <c r="U88" i="56"/>
  <c r="U88" i="52"/>
  <c r="V97" i="34"/>
  <c r="U88" i="38"/>
  <c r="V48" i="38"/>
  <c r="V97" i="36"/>
  <c r="U88" i="55"/>
  <c r="U88" i="48"/>
  <c r="V97" i="70"/>
  <c r="U88" i="34"/>
  <c r="U88" i="70"/>
  <c r="U47" i="56"/>
  <c r="U75" i="56" s="1"/>
  <c r="V97" i="45"/>
  <c r="V97" i="38"/>
  <c r="V56" i="57"/>
  <c r="V48" i="55"/>
  <c r="U88" i="53"/>
  <c r="V56" i="52"/>
  <c r="V56" i="50"/>
  <c r="U47" i="48"/>
  <c r="U75" i="48" s="1"/>
  <c r="V89" i="44"/>
  <c r="U47" i="43"/>
  <c r="U75" i="43" s="1"/>
  <c r="V48" i="43"/>
  <c r="U47" i="39"/>
  <c r="U75" i="39" s="1"/>
  <c r="V97" i="39"/>
  <c r="U47" i="37"/>
  <c r="U75" i="37" s="1"/>
  <c r="V89" i="36"/>
  <c r="V48" i="49"/>
  <c r="V97" i="69"/>
  <c r="V48" i="57"/>
  <c r="V97" i="41"/>
  <c r="V97" i="56"/>
  <c r="V97" i="57"/>
  <c r="V56" i="42"/>
  <c r="U47" i="52"/>
  <c r="U75" i="52" s="1"/>
  <c r="U47" i="47"/>
  <c r="U75" i="47" s="1"/>
  <c r="U88" i="57"/>
  <c r="U47" i="45"/>
  <c r="U75" i="45" s="1"/>
  <c r="V97" i="37"/>
  <c r="U88" i="67"/>
  <c r="U88" i="43"/>
  <c r="U47" i="69"/>
  <c r="U75" i="69" s="1"/>
  <c r="U47" i="36"/>
  <c r="U75" i="36" s="1"/>
  <c r="U88" i="47"/>
  <c r="U88" i="50"/>
  <c r="U47" i="34"/>
  <c r="U75" i="34" s="1"/>
  <c r="U47" i="68"/>
  <c r="U75" i="68" s="1"/>
  <c r="U88" i="45"/>
  <c r="U47" i="38"/>
  <c r="U75" i="38" s="1"/>
  <c r="U88" i="69"/>
  <c r="U47" i="41"/>
  <c r="U75" i="41" s="1"/>
  <c r="U47" i="57"/>
  <c r="U75" i="57" s="1"/>
  <c r="U88" i="46"/>
  <c r="V56" i="49"/>
  <c r="U47" i="53"/>
  <c r="U75" i="53" s="1"/>
  <c r="U88" i="49"/>
  <c r="U88" i="58"/>
  <c r="V56" i="48"/>
  <c r="U88" i="42"/>
  <c r="V56" i="56"/>
  <c r="U47" i="50"/>
  <c r="U75" i="50" s="1"/>
  <c r="U88" i="40"/>
  <c r="U88" i="36"/>
  <c r="U88" i="44"/>
  <c r="U47" i="40"/>
  <c r="U75" i="40" s="1"/>
  <c r="V48" i="52"/>
  <c r="W91" i="40"/>
  <c r="W98" i="41"/>
  <c r="W98" i="40"/>
  <c r="W95" i="46"/>
  <c r="W94" i="48"/>
  <c r="W96" i="39"/>
  <c r="W99" i="36"/>
  <c r="W99" i="41"/>
  <c r="W96" i="37"/>
  <c r="W92" i="41"/>
  <c r="W93" i="36"/>
  <c r="W92" i="70"/>
  <c r="W94" i="69"/>
  <c r="W95" i="40"/>
  <c r="W91" i="48"/>
  <c r="W94" i="50"/>
  <c r="W93" i="38"/>
  <c r="W98" i="44"/>
  <c r="W95" i="56"/>
  <c r="W100" i="53"/>
  <c r="W93" i="46"/>
  <c r="W99" i="39"/>
  <c r="W98" i="46"/>
  <c r="W90" i="34"/>
  <c r="W91" i="69"/>
  <c r="W95" i="49"/>
  <c r="W98" i="55"/>
  <c r="W98" i="53"/>
  <c r="W94" i="43"/>
  <c r="W100" i="38"/>
  <c r="W90" i="38"/>
  <c r="W93" i="48"/>
  <c r="W95" i="69"/>
  <c r="W98" i="47"/>
  <c r="W93" i="40"/>
  <c r="V48" i="54"/>
  <c r="V89" i="68"/>
  <c r="V89" i="39"/>
  <c r="U88" i="54"/>
  <c r="U88" i="39"/>
  <c r="U47" i="44"/>
  <c r="U75" i="44" s="1"/>
  <c r="V48" i="34"/>
  <c r="V89" i="53"/>
  <c r="V48" i="37"/>
  <c r="V48" i="56"/>
  <c r="V89" i="70"/>
  <c r="W92" i="43"/>
  <c r="W92" i="40"/>
  <c r="W90" i="47"/>
  <c r="W100" i="34"/>
  <c r="W96" i="41"/>
  <c r="W95" i="39"/>
  <c r="W100" i="52"/>
  <c r="W93" i="57"/>
  <c r="W92" i="46"/>
  <c r="W94" i="70"/>
  <c r="W91" i="45"/>
  <c r="W96" i="52"/>
  <c r="W95" i="43"/>
  <c r="W99" i="49"/>
  <c r="W92" i="44"/>
  <c r="W99" i="37"/>
  <c r="W94" i="42"/>
  <c r="W96" i="51"/>
  <c r="W93" i="43"/>
  <c r="W100" i="54"/>
  <c r="W99" i="69"/>
  <c r="W99" i="58"/>
  <c r="W95" i="44"/>
  <c r="W94" i="56"/>
  <c r="W99" i="54"/>
  <c r="W92" i="48"/>
  <c r="W91" i="57"/>
  <c r="W92" i="50"/>
  <c r="W93" i="42"/>
  <c r="W91" i="47"/>
  <c r="W99" i="44"/>
  <c r="W99" i="45"/>
  <c r="W100" i="57"/>
  <c r="W98" i="54"/>
  <c r="W91" i="34"/>
  <c r="W94" i="36"/>
  <c r="W92" i="36"/>
  <c r="W93" i="53"/>
  <c r="W95" i="51"/>
  <c r="W92" i="52"/>
  <c r="W92" i="55"/>
  <c r="W99" i="51"/>
  <c r="W92" i="45"/>
  <c r="W99" i="46"/>
  <c r="W94" i="57"/>
  <c r="W90" i="41"/>
  <c r="W99" i="40"/>
  <c r="W93" i="68"/>
  <c r="X6" i="55"/>
  <c r="AE6" i="60"/>
  <c r="AE150" i="60"/>
  <c r="AE162" i="60"/>
  <c r="AE210" i="60"/>
  <c r="X6" i="57"/>
  <c r="AE122" i="60"/>
  <c r="AE275" i="60"/>
  <c r="AE200" i="60"/>
  <c r="AE260" i="60"/>
  <c r="AE334" i="60"/>
  <c r="AE238" i="60"/>
  <c r="AE262" i="60"/>
  <c r="AE237" i="60"/>
  <c r="AE140" i="60"/>
  <c r="AF2" i="60"/>
  <c r="AE126" i="60"/>
  <c r="AE227" i="60"/>
  <c r="AE307" i="60"/>
  <c r="X6" i="39"/>
  <c r="AE17" i="60"/>
  <c r="AE265" i="60"/>
  <c r="AE339" i="60"/>
  <c r="AE159" i="60"/>
  <c r="AE74" i="60"/>
  <c r="AE102" i="60"/>
  <c r="AE118" i="60"/>
  <c r="AE152" i="60"/>
  <c r="AE219" i="60"/>
  <c r="AE231" i="60"/>
  <c r="AE80" i="60"/>
  <c r="X6" i="45"/>
  <c r="AE127" i="60"/>
  <c r="AE216" i="60"/>
  <c r="AE230" i="60"/>
  <c r="AE176" i="60"/>
  <c r="AE171" i="60"/>
  <c r="AE61" i="60"/>
  <c r="X6" i="41"/>
  <c r="AE20" i="60"/>
  <c r="AE55" i="60"/>
  <c r="AE256" i="60"/>
  <c r="AE179" i="60"/>
  <c r="AE72" i="60"/>
  <c r="AE303" i="60"/>
  <c r="AE190" i="60"/>
  <c r="AE252" i="60"/>
  <c r="AE157" i="60"/>
  <c r="X6" i="36"/>
  <c r="AE247" i="60"/>
  <c r="AE92" i="60"/>
  <c r="AE95" i="60"/>
  <c r="AE41" i="60"/>
  <c r="AE325" i="60"/>
  <c r="AE244" i="60"/>
  <c r="AE158" i="60"/>
  <c r="AE54" i="60"/>
  <c r="X6" i="70"/>
  <c r="AE7" i="60"/>
  <c r="AE56" i="60"/>
  <c r="AE73" i="60"/>
  <c r="AE263" i="60"/>
  <c r="X6" i="48"/>
  <c r="AE169" i="60"/>
  <c r="AE204" i="60"/>
  <c r="AE154" i="60"/>
  <c r="AE214" i="60"/>
  <c r="AE42" i="60"/>
  <c r="AE38" i="60"/>
  <c r="AE194" i="60"/>
  <c r="AE281" i="60"/>
  <c r="AE322" i="60"/>
  <c r="AE315" i="60"/>
  <c r="AE299" i="60"/>
  <c r="AE341" i="60"/>
  <c r="AE308" i="60"/>
  <c r="AE86" i="60"/>
  <c r="X6" i="50"/>
  <c r="X6" i="43"/>
  <c r="AE196" i="60"/>
  <c r="AE164" i="60"/>
  <c r="AE254" i="60"/>
  <c r="AE146" i="60"/>
  <c r="AE246" i="60"/>
  <c r="AE198" i="60"/>
  <c r="AE276" i="60"/>
  <c r="AE16" i="60"/>
  <c r="AE242" i="60"/>
  <c r="AE22" i="60"/>
  <c r="AE203" i="60"/>
  <c r="AE277" i="60"/>
  <c r="AE240" i="60"/>
  <c r="AE269" i="60"/>
  <c r="AE43" i="60"/>
  <c r="AE31" i="60"/>
  <c r="AE113" i="60"/>
  <c r="AE296" i="60"/>
  <c r="AE89" i="60"/>
  <c r="AE222" i="60"/>
  <c r="AE114" i="60"/>
  <c r="AE223" i="60"/>
  <c r="AE81" i="60"/>
  <c r="AE192" i="60"/>
  <c r="AE48" i="60"/>
  <c r="AE163" i="60"/>
  <c r="AE283" i="60"/>
  <c r="AE284" i="60"/>
  <c r="AE279" i="60"/>
  <c r="AE188" i="60"/>
  <c r="AE320" i="60"/>
  <c r="AE107" i="60"/>
  <c r="AE142" i="60"/>
  <c r="AE98" i="60"/>
  <c r="AE119" i="60"/>
  <c r="AE329" i="60"/>
  <c r="AE332" i="60"/>
  <c r="X6" i="38"/>
  <c r="X6" i="49"/>
  <c r="AE235" i="60"/>
  <c r="AE335" i="60"/>
  <c r="AE116" i="60"/>
  <c r="AE33" i="60"/>
  <c r="AE224" i="60"/>
  <c r="AE305" i="60"/>
  <c r="AE82" i="60"/>
  <c r="AE18" i="60"/>
  <c r="AE232" i="60"/>
  <c r="AE46" i="60"/>
  <c r="AE255" i="60"/>
  <c r="AE250" i="60"/>
  <c r="AE272" i="60"/>
  <c r="AE292" i="60"/>
  <c r="AE19" i="60"/>
  <c r="AE78" i="60"/>
  <c r="AE174" i="60"/>
  <c r="X6" i="67"/>
  <c r="X6" i="46"/>
  <c r="AE298" i="60"/>
  <c r="AE104" i="60"/>
  <c r="AE273" i="60"/>
  <c r="AE207" i="60"/>
  <c r="AE137" i="60"/>
  <c r="AE328" i="60"/>
  <c r="AE12" i="60"/>
  <c r="AE93" i="60"/>
  <c r="AE70" i="60"/>
  <c r="AE134" i="60"/>
  <c r="AE180" i="60"/>
  <c r="AE301" i="60"/>
  <c r="AE280" i="60"/>
  <c r="AE327" i="60"/>
  <c r="AE57" i="60"/>
  <c r="AE206" i="60"/>
  <c r="AE274" i="60"/>
  <c r="AE226" i="60"/>
  <c r="AE212" i="60"/>
  <c r="AE165" i="60"/>
  <c r="AE77" i="60"/>
  <c r="AE129" i="60"/>
  <c r="AE110" i="60"/>
  <c r="AE170" i="60"/>
  <c r="AE220" i="60"/>
  <c r="AE9" i="60"/>
  <c r="AE111" i="60"/>
  <c r="X6" i="44"/>
  <c r="AE5" i="60"/>
  <c r="AE66" i="60"/>
  <c r="AE184" i="60"/>
  <c r="AE199" i="60"/>
  <c r="AE177" i="60"/>
  <c r="AE182" i="60"/>
  <c r="AE195" i="60"/>
  <c r="AE145" i="60"/>
  <c r="AE128" i="60"/>
  <c r="AE293" i="60"/>
  <c r="AE324" i="60"/>
  <c r="AE69" i="60"/>
  <c r="AE319" i="60"/>
  <c r="AE167" i="60"/>
  <c r="AE49" i="60"/>
  <c r="AE85" i="60"/>
  <c r="AE187" i="60"/>
  <c r="AE309" i="60"/>
  <c r="AE311" i="60"/>
  <c r="AE141" i="60"/>
  <c r="AE115" i="60"/>
  <c r="AE125" i="60"/>
  <c r="AE44" i="60"/>
  <c r="X6" i="54"/>
  <c r="AE117" i="60"/>
  <c r="AE340" i="60"/>
  <c r="AE313" i="60"/>
  <c r="AE287" i="60"/>
  <c r="X6" i="34"/>
  <c r="AE300" i="60"/>
  <c r="AE21" i="60"/>
  <c r="AE236" i="60"/>
  <c r="AE40" i="60"/>
  <c r="AE123" i="60"/>
  <c r="AE135" i="60"/>
  <c r="AE90" i="60"/>
  <c r="AE131" i="60"/>
  <c r="AE333" i="60"/>
  <c r="AE297" i="60"/>
  <c r="AE105" i="60"/>
  <c r="X6" i="47"/>
  <c r="AE30" i="60"/>
  <c r="AE106" i="60"/>
  <c r="AE289" i="60"/>
  <c r="AE259" i="60"/>
  <c r="AE288" i="60"/>
  <c r="AE138" i="60"/>
  <c r="X6" i="58"/>
  <c r="X6" i="68"/>
  <c r="AE76" i="60"/>
  <c r="AE215" i="60"/>
  <c r="AE316" i="60"/>
  <c r="AE14" i="60"/>
  <c r="AE153" i="60"/>
  <c r="AE248" i="60"/>
  <c r="AE161" i="60"/>
  <c r="AE50" i="60"/>
  <c r="AE36" i="60"/>
  <c r="AE24" i="60"/>
  <c r="AE65" i="60"/>
  <c r="AE267" i="60"/>
  <c r="AE101" i="60"/>
  <c r="AE52" i="60"/>
  <c r="AE97" i="60"/>
  <c r="AE53" i="60"/>
  <c r="AE175" i="60"/>
  <c r="X6" i="42"/>
  <c r="AE239" i="60"/>
  <c r="AE234" i="60"/>
  <c r="AE178" i="60"/>
  <c r="AE295" i="60"/>
  <c r="AE186" i="60"/>
  <c r="AE323" i="60"/>
  <c r="AE155" i="60"/>
  <c r="AE317" i="60"/>
  <c r="AE337" i="60"/>
  <c r="X6" i="40"/>
  <c r="AE243" i="60"/>
  <c r="AE26" i="60"/>
  <c r="AE261" i="60"/>
  <c r="AE251" i="60"/>
  <c r="AE109" i="60"/>
  <c r="AE68" i="60"/>
  <c r="AE147" i="60"/>
  <c r="AE228" i="60"/>
  <c r="AE225" i="60"/>
  <c r="AE331" i="60"/>
  <c r="AE183" i="60"/>
  <c r="AE45" i="60"/>
  <c r="AE336" i="60"/>
  <c r="AE25" i="60"/>
  <c r="AE8" i="60"/>
  <c r="AE67" i="60"/>
  <c r="AE291" i="60"/>
  <c r="AE99" i="60"/>
  <c r="X6" i="52"/>
  <c r="AE249" i="60"/>
  <c r="AE91" i="60"/>
  <c r="AE60" i="60"/>
  <c r="AE208" i="60"/>
  <c r="AE28" i="60"/>
  <c r="AE312" i="60"/>
  <c r="AE32" i="60"/>
  <c r="AE37" i="60"/>
  <c r="X6" i="37"/>
  <c r="AE149" i="60"/>
  <c r="AE103" i="60"/>
  <c r="AE143" i="60"/>
  <c r="AE268" i="60"/>
  <c r="AE213" i="60"/>
  <c r="X6" i="69"/>
  <c r="AE264" i="60"/>
  <c r="AE84" i="60"/>
  <c r="AE189" i="60"/>
  <c r="AE10" i="60"/>
  <c r="AE4" i="60"/>
  <c r="AE34" i="60"/>
  <c r="AE130" i="60"/>
  <c r="AE133" i="60"/>
  <c r="AE201" i="60"/>
  <c r="AE286" i="60"/>
  <c r="X6" i="51"/>
  <c r="AE211" i="60"/>
  <c r="X6" i="56"/>
  <c r="AE304" i="60"/>
  <c r="AE151" i="60"/>
  <c r="AE121" i="60"/>
  <c r="AE218" i="60"/>
  <c r="AE94" i="60"/>
  <c r="AE285" i="60"/>
  <c r="AE202" i="60"/>
  <c r="AE79" i="60"/>
  <c r="X6" i="53"/>
  <c r="AE58" i="60"/>
  <c r="AE139" i="60"/>
  <c r="AE62" i="60"/>
  <c r="AE13" i="60"/>
  <c r="AE271" i="60"/>
  <c r="AE310" i="60"/>
  <c r="AE166" i="60"/>
  <c r="AE64" i="60"/>
  <c r="AE191" i="60"/>
  <c r="AE321" i="60"/>
  <c r="AE29" i="60"/>
  <c r="W92" i="54"/>
  <c r="W96" i="58"/>
  <c r="W96" i="40"/>
  <c r="W95" i="37"/>
  <c r="W92" i="57"/>
  <c r="W99" i="50"/>
  <c r="W95" i="47"/>
  <c r="W100" i="67"/>
  <c r="W90" i="57"/>
  <c r="W95" i="41"/>
  <c r="W100" i="44"/>
  <c r="W98" i="37"/>
  <c r="W99" i="53"/>
  <c r="W94" i="67"/>
  <c r="W99" i="68"/>
  <c r="W91" i="58"/>
  <c r="W93" i="39"/>
  <c r="W100" i="48"/>
  <c r="W100" i="55"/>
  <c r="W90" i="69"/>
  <c r="W95" i="48"/>
  <c r="W94" i="54"/>
  <c r="W96" i="50"/>
  <c r="W95" i="38"/>
  <c r="U47" i="54"/>
  <c r="U75" i="54" s="1"/>
  <c r="V89" i="54"/>
  <c r="V89" i="45"/>
  <c r="V48" i="36"/>
  <c r="V89" i="43"/>
  <c r="V97" i="58"/>
  <c r="V89" i="50"/>
  <c r="U47" i="42"/>
  <c r="U75" i="42" s="1"/>
  <c r="V97" i="48"/>
  <c r="V97" i="42"/>
  <c r="V48" i="68"/>
  <c r="V48" i="39"/>
  <c r="V97" i="53"/>
  <c r="V97" i="51"/>
  <c r="V48" i="48"/>
  <c r="V97" i="44"/>
  <c r="V56" i="54"/>
  <c r="U88" i="51"/>
  <c r="V56" i="43"/>
  <c r="V56" i="47"/>
  <c r="V48" i="67"/>
  <c r="U47" i="55"/>
  <c r="U75" i="55" s="1"/>
  <c r="V48" i="40"/>
  <c r="V56" i="55"/>
  <c r="V97" i="49"/>
  <c r="U47" i="58"/>
  <c r="U75" i="58" s="1"/>
  <c r="W99" i="52"/>
  <c r="W100" i="45"/>
  <c r="W91" i="39"/>
  <c r="W96" i="42"/>
  <c r="W98" i="50"/>
  <c r="W96" i="57"/>
  <c r="W100" i="46"/>
  <c r="W94" i="55"/>
  <c r="W90" i="45"/>
  <c r="W91" i="37"/>
  <c r="W94" i="52"/>
  <c r="W99" i="43"/>
  <c r="W91" i="36"/>
  <c r="W90" i="49"/>
  <c r="W93" i="58"/>
  <c r="W93" i="51"/>
  <c r="W95" i="53"/>
  <c r="W98" i="36"/>
  <c r="W94" i="40"/>
  <c r="W100" i="43"/>
  <c r="W98" i="42"/>
  <c r="W93" i="52"/>
  <c r="W91" i="43"/>
  <c r="W91" i="55"/>
  <c r="W90" i="39"/>
  <c r="W94" i="37"/>
  <c r="W94" i="58"/>
  <c r="W98" i="39"/>
  <c r="W92" i="51"/>
  <c r="W90" i="36"/>
  <c r="W98" i="69"/>
  <c r="W95" i="55"/>
  <c r="W99" i="67"/>
  <c r="W90" i="48"/>
  <c r="V48" i="45"/>
  <c r="V48" i="50"/>
  <c r="V89" i="41"/>
  <c r="V48" i="42"/>
  <c r="V89" i="57"/>
  <c r="V89" i="34"/>
  <c r="V48" i="53"/>
  <c r="V89" i="37"/>
  <c r="V56" i="41"/>
  <c r="V89" i="56"/>
  <c r="V48" i="70"/>
  <c r="W100" i="68"/>
  <c r="W92" i="37"/>
  <c r="W91" i="70"/>
  <c r="W99" i="70"/>
  <c r="W93" i="55"/>
  <c r="W100" i="47"/>
  <c r="W90" i="53"/>
  <c r="W96" i="38"/>
  <c r="W98" i="52"/>
  <c r="W98" i="49"/>
  <c r="W91" i="38"/>
  <c r="W90" i="67"/>
  <c r="W98" i="68"/>
  <c r="W90" i="44"/>
  <c r="W98" i="51"/>
  <c r="W92" i="49"/>
  <c r="W99" i="34"/>
  <c r="W91" i="53"/>
  <c r="W92" i="68"/>
  <c r="W93" i="70"/>
  <c r="W91" i="41"/>
  <c r="W100" i="49"/>
  <c r="W100" i="50"/>
  <c r="W95" i="42"/>
  <c r="W90" i="50"/>
  <c r="W90" i="51"/>
  <c r="W98" i="56"/>
  <c r="W99" i="42"/>
  <c r="W92" i="42"/>
  <c r="W94" i="44"/>
  <c r="W95" i="54"/>
  <c r="W95" i="52"/>
  <c r="W96" i="49"/>
  <c r="W100" i="42"/>
  <c r="W93" i="37"/>
  <c r="W94" i="34"/>
  <c r="W90" i="56"/>
  <c r="W94" i="47"/>
  <c r="W96" i="56"/>
  <c r="W91" i="54"/>
  <c r="W95" i="70"/>
  <c r="W100" i="58"/>
  <c r="W99" i="48"/>
  <c r="W93" i="56"/>
  <c r="W98" i="38"/>
  <c r="W90" i="68"/>
  <c r="W100" i="39"/>
  <c r="W94" i="39"/>
  <c r="W99" i="56"/>
  <c r="W92" i="56"/>
  <c r="W91" i="46"/>
  <c r="W100" i="40"/>
  <c r="W95" i="36"/>
  <c r="W94" i="45"/>
  <c r="W96" i="44"/>
  <c r="W96" i="36"/>
  <c r="W100" i="37"/>
  <c r="W90" i="58"/>
  <c r="W96" i="67"/>
  <c r="W95" i="50"/>
  <c r="W95" i="34"/>
  <c r="W96" i="53"/>
  <c r="W90" i="46"/>
  <c r="W93" i="34"/>
  <c r="W99" i="47"/>
  <c r="W98" i="45"/>
  <c r="W90" i="37"/>
  <c r="W100" i="36"/>
  <c r="W90" i="43"/>
  <c r="U88" i="41"/>
  <c r="V89" i="47"/>
  <c r="V48" i="58"/>
  <c r="V97" i="40"/>
  <c r="V48" i="46"/>
  <c r="V48" i="69"/>
  <c r="V56" i="53"/>
  <c r="V89" i="48"/>
  <c r="V56" i="44"/>
  <c r="V97" i="54"/>
  <c r="V97" i="43"/>
  <c r="V97" i="47"/>
  <c r="V89" i="67"/>
  <c r="U47" i="67"/>
  <c r="U75" i="67" s="1"/>
  <c r="V89" i="40"/>
  <c r="V97" i="55"/>
  <c r="V97" i="46"/>
  <c r="V89" i="51"/>
  <c r="V56" i="45"/>
  <c r="V89" i="38"/>
  <c r="V48" i="44"/>
  <c r="V89" i="52"/>
  <c r="V89" i="55"/>
  <c r="W93" i="45"/>
  <c r="W91" i="67"/>
  <c r="W90" i="52"/>
  <c r="W98" i="48"/>
  <c r="W91" i="44"/>
  <c r="W91" i="52"/>
  <c r="W92" i="39"/>
  <c r="W96" i="43"/>
  <c r="W100" i="69"/>
  <c r="W99" i="55"/>
  <c r="W95" i="67"/>
  <c r="W93" i="41"/>
  <c r="W98" i="43"/>
  <c r="W94" i="38"/>
  <c r="W93" i="54"/>
  <c r="W91" i="51"/>
  <c r="W90" i="42"/>
  <c r="W94" i="49"/>
  <c r="W96" i="70"/>
  <c r="W98" i="34"/>
  <c r="W99" i="57"/>
  <c r="W91" i="68"/>
  <c r="W92" i="69"/>
  <c r="W94" i="53"/>
  <c r="W100" i="41"/>
  <c r="W95" i="45"/>
  <c r="W90" i="40"/>
  <c r="W92" i="34"/>
  <c r="W92" i="47"/>
  <c r="W93" i="69"/>
  <c r="W98" i="67"/>
  <c r="W94" i="68"/>
  <c r="W90" i="55"/>
  <c r="W96" i="69"/>
  <c r="W94" i="46"/>
  <c r="W95" i="57"/>
  <c r="W91" i="50"/>
  <c r="W94" i="51"/>
  <c r="W94" i="41"/>
  <c r="W96" i="34"/>
  <c r="W98" i="70"/>
  <c r="W98" i="58"/>
  <c r="W91" i="42"/>
  <c r="W96" i="45"/>
  <c r="W95" i="68"/>
  <c r="W96" i="68"/>
  <c r="W93" i="50"/>
  <c r="W98" i="57"/>
  <c r="W92" i="58"/>
  <c r="W96" i="55"/>
  <c r="W93" i="44"/>
  <c r="W93" i="49"/>
  <c r="W96" i="48"/>
  <c r="W100" i="70"/>
  <c r="W96" i="54"/>
  <c r="W96" i="47"/>
  <c r="W90" i="54"/>
  <c r="W92" i="38"/>
  <c r="W100" i="51"/>
  <c r="W100" i="56"/>
  <c r="W99" i="38"/>
  <c r="W93" i="67"/>
  <c r="W92" i="53"/>
  <c r="W92" i="67"/>
  <c r="W91" i="56"/>
  <c r="W93" i="47"/>
  <c r="W91" i="49"/>
  <c r="W95" i="58"/>
  <c r="W90" i="70"/>
  <c r="W96" i="46"/>
  <c r="V48" i="47"/>
  <c r="V89" i="58"/>
  <c r="U47" i="51"/>
  <c r="U75" i="51" s="1"/>
  <c r="V89" i="46"/>
  <c r="V89" i="69"/>
  <c r="U88" i="68"/>
  <c r="U47" i="49"/>
  <c r="U75" i="49" s="1"/>
  <c r="V97" i="52"/>
  <c r="V97" i="50"/>
  <c r="V48" i="41"/>
  <c r="V89" i="42"/>
  <c r="V89" i="49"/>
  <c r="V97" i="67"/>
  <c r="U47" i="46"/>
  <c r="U75" i="46" s="1"/>
  <c r="U47" i="70"/>
  <c r="U75" i="70" s="1"/>
  <c r="V97" i="68"/>
  <c r="U88" i="37"/>
  <c r="V56" i="46"/>
  <c r="V48" i="51"/>
  <c r="V47" i="49" l="1"/>
  <c r="V75" i="49" s="1"/>
  <c r="N34" i="71"/>
  <c r="L36" i="71"/>
  <c r="M35" i="71" s="1"/>
  <c r="AD36" i="71"/>
  <c r="AE35" i="71" s="1"/>
  <c r="AF34" i="71"/>
  <c r="Z34" i="71"/>
  <c r="X36" i="71"/>
  <c r="Y35" i="71" s="1"/>
  <c r="R37" i="71"/>
  <c r="S36" i="71" s="1"/>
  <c r="T35" i="71"/>
  <c r="V47" i="43"/>
  <c r="V75" i="43" s="1"/>
  <c r="V88" i="34"/>
  <c r="V88" i="56"/>
  <c r="V88" i="39"/>
  <c r="V88" i="57"/>
  <c r="V47" i="55"/>
  <c r="V75" i="55" s="1"/>
  <c r="V88" i="70"/>
  <c r="V88" i="45"/>
  <c r="V88" i="36"/>
  <c r="V88" i="55"/>
  <c r="V47" i="38"/>
  <c r="V75" i="38" s="1"/>
  <c r="V88" i="38"/>
  <c r="V47" i="52"/>
  <c r="V75" i="52" s="1"/>
  <c r="V88" i="37"/>
  <c r="V47" i="48"/>
  <c r="V75" i="48" s="1"/>
  <c r="V88" i="69"/>
  <c r="V88" i="44"/>
  <c r="V47" i="57"/>
  <c r="V75" i="57" s="1"/>
  <c r="V47" i="56"/>
  <c r="V75" i="56" s="1"/>
  <c r="V88" i="41"/>
  <c r="V47" i="68"/>
  <c r="V75" i="68" s="1"/>
  <c r="V47" i="50"/>
  <c r="V75" i="50" s="1"/>
  <c r="V47" i="42"/>
  <c r="V75" i="42" s="1"/>
  <c r="V47" i="67"/>
  <c r="V75" i="67" s="1"/>
  <c r="W97" i="45"/>
  <c r="W97" i="42"/>
  <c r="V88" i="42"/>
  <c r="V47" i="45"/>
  <c r="V75" i="45" s="1"/>
  <c r="V47" i="58"/>
  <c r="V75" i="58" s="1"/>
  <c r="V47" i="47"/>
  <c r="V75" i="47" s="1"/>
  <c r="W48" i="48"/>
  <c r="V47" i="36"/>
  <c r="V75" i="36" s="1"/>
  <c r="W97" i="47"/>
  <c r="V88" i="46"/>
  <c r="W89" i="70"/>
  <c r="W89" i="54"/>
  <c r="W89" i="55"/>
  <c r="W48" i="40"/>
  <c r="W89" i="52"/>
  <c r="V88" i="52"/>
  <c r="W89" i="37"/>
  <c r="W89" i="56"/>
  <c r="W89" i="39"/>
  <c r="V88" i="50"/>
  <c r="W56" i="41"/>
  <c r="W56" i="43"/>
  <c r="V88" i="40"/>
  <c r="W48" i="43"/>
  <c r="W97" i="68"/>
  <c r="W97" i="52"/>
  <c r="V47" i="41"/>
  <c r="V75" i="41" s="1"/>
  <c r="V88" i="51"/>
  <c r="V88" i="47"/>
  <c r="W56" i="45"/>
  <c r="W97" i="50"/>
  <c r="V88" i="54"/>
  <c r="W48" i="46"/>
  <c r="W89" i="50"/>
  <c r="W48" i="53"/>
  <c r="W48" i="45"/>
  <c r="W56" i="50"/>
  <c r="W56" i="57"/>
  <c r="W97" i="58"/>
  <c r="W97" i="34"/>
  <c r="W97" i="48"/>
  <c r="V88" i="67"/>
  <c r="V47" i="46"/>
  <c r="V75" i="46" s="1"/>
  <c r="W89" i="58"/>
  <c r="W48" i="68"/>
  <c r="W48" i="51"/>
  <c r="W89" i="44"/>
  <c r="W48" i="67"/>
  <c r="W97" i="49"/>
  <c r="W89" i="36"/>
  <c r="W97" i="36"/>
  <c r="W48" i="49"/>
  <c r="W89" i="57"/>
  <c r="X95" i="47"/>
  <c r="X90" i="53"/>
  <c r="X96" i="38"/>
  <c r="X92" i="54"/>
  <c r="X92" i="45"/>
  <c r="X95" i="43"/>
  <c r="X93" i="47"/>
  <c r="X93" i="49"/>
  <c r="X90" i="45"/>
  <c r="X95" i="56"/>
  <c r="X92" i="68"/>
  <c r="X98" i="54"/>
  <c r="X95" i="58"/>
  <c r="X93" i="50"/>
  <c r="X98" i="41"/>
  <c r="X99" i="51"/>
  <c r="X96" i="45"/>
  <c r="X94" i="69"/>
  <c r="X91" i="69"/>
  <c r="X90" i="41"/>
  <c r="X98" i="36"/>
  <c r="X94" i="45"/>
  <c r="X90" i="40"/>
  <c r="X95" i="54"/>
  <c r="X92" i="36"/>
  <c r="X92" i="58"/>
  <c r="X100" i="42"/>
  <c r="X95" i="55"/>
  <c r="X99" i="58"/>
  <c r="X90" i="43"/>
  <c r="X92" i="56"/>
  <c r="X96" i="46"/>
  <c r="X100" i="54"/>
  <c r="X98" i="69"/>
  <c r="X92" i="39"/>
  <c r="X95" i="67"/>
  <c r="X94" i="43"/>
  <c r="X94" i="50"/>
  <c r="X98" i="57"/>
  <c r="X99" i="43"/>
  <c r="X99" i="57"/>
  <c r="X93" i="41"/>
  <c r="X90" i="69"/>
  <c r="X91" i="53"/>
  <c r="X100" i="50"/>
  <c r="X92" i="50"/>
  <c r="X91" i="51"/>
  <c r="X100" i="57"/>
  <c r="X96" i="41"/>
  <c r="X91" i="54"/>
  <c r="X96" i="47"/>
  <c r="X90" i="50"/>
  <c r="X93" i="36"/>
  <c r="X96" i="53"/>
  <c r="X90" i="34"/>
  <c r="X99" i="44"/>
  <c r="X100" i="58"/>
  <c r="X100" i="53"/>
  <c r="X94" i="49"/>
  <c r="X93" i="67"/>
  <c r="X100" i="51"/>
  <c r="X93" i="68"/>
  <c r="X96" i="52"/>
  <c r="X95" i="69"/>
  <c r="X98" i="50"/>
  <c r="X94" i="40"/>
  <c r="X95" i="42"/>
  <c r="X98" i="58"/>
  <c r="X90" i="56"/>
  <c r="X93" i="44"/>
  <c r="X93" i="58"/>
  <c r="X99" i="42"/>
  <c r="X91" i="45"/>
  <c r="W89" i="41"/>
  <c r="W56" i="54"/>
  <c r="W48" i="38"/>
  <c r="W56" i="55"/>
  <c r="W97" i="46"/>
  <c r="W97" i="40"/>
  <c r="V88" i="49"/>
  <c r="V88" i="58"/>
  <c r="W48" i="70"/>
  <c r="W48" i="54"/>
  <c r="W97" i="70"/>
  <c r="W48" i="55"/>
  <c r="W47" i="55" s="1"/>
  <c r="W75" i="55" s="1"/>
  <c r="W97" i="67"/>
  <c r="W89" i="40"/>
  <c r="W88" i="40" s="1"/>
  <c r="W89" i="42"/>
  <c r="W97" i="43"/>
  <c r="W48" i="52"/>
  <c r="V88" i="48"/>
  <c r="W89" i="43"/>
  <c r="W48" i="37"/>
  <c r="W89" i="46"/>
  <c r="W88" i="46" s="1"/>
  <c r="W97" i="38"/>
  <c r="W48" i="56"/>
  <c r="W56" i="56"/>
  <c r="W48" i="50"/>
  <c r="W97" i="51"/>
  <c r="W56" i="52"/>
  <c r="W89" i="53"/>
  <c r="W89" i="48"/>
  <c r="W48" i="36"/>
  <c r="W97" i="39"/>
  <c r="W89" i="49"/>
  <c r="V47" i="40"/>
  <c r="V75" i="40" s="1"/>
  <c r="V47" i="39"/>
  <c r="V75" i="39" s="1"/>
  <c r="V88" i="43"/>
  <c r="W48" i="57"/>
  <c r="X90" i="39"/>
  <c r="X99" i="67"/>
  <c r="X95" i="68"/>
  <c r="X99" i="55"/>
  <c r="X93" i="54"/>
  <c r="X96" i="36"/>
  <c r="X98" i="40"/>
  <c r="X99" i="70"/>
  <c r="X90" i="36"/>
  <c r="X93" i="52"/>
  <c r="X93" i="39"/>
  <c r="X95" i="37"/>
  <c r="X96" i="50"/>
  <c r="X95" i="52"/>
  <c r="X94" i="57"/>
  <c r="X90" i="51"/>
  <c r="X91" i="38"/>
  <c r="X98" i="70"/>
  <c r="X100" i="37"/>
  <c r="X100" i="67"/>
  <c r="X90" i="70"/>
  <c r="X96" i="43"/>
  <c r="X90" i="37"/>
  <c r="X94" i="42"/>
  <c r="X92" i="42"/>
  <c r="X91" i="47"/>
  <c r="X90" i="57"/>
  <c r="X93" i="43"/>
  <c r="X93" i="69"/>
  <c r="X91" i="67"/>
  <c r="X100" i="49"/>
  <c r="X91" i="40"/>
  <c r="X93" i="53"/>
  <c r="X99" i="53"/>
  <c r="X96" i="39"/>
  <c r="X90" i="44"/>
  <c r="X93" i="55"/>
  <c r="X92" i="40"/>
  <c r="X94" i="52"/>
  <c r="X92" i="34"/>
  <c r="X95" i="36"/>
  <c r="X96" i="42"/>
  <c r="X91" i="57"/>
  <c r="X90" i="54"/>
  <c r="X95" i="40"/>
  <c r="X90" i="68"/>
  <c r="X93" i="37"/>
  <c r="X95" i="48"/>
  <c r="X95" i="53"/>
  <c r="X98" i="52"/>
  <c r="X94" i="55"/>
  <c r="X98" i="47"/>
  <c r="X95" i="45"/>
  <c r="X94" i="70"/>
  <c r="X96" i="57"/>
  <c r="X91" i="52"/>
  <c r="X94" i="47"/>
  <c r="X100" i="52"/>
  <c r="X99" i="38"/>
  <c r="X96" i="49"/>
  <c r="X99" i="50"/>
  <c r="X91" i="41"/>
  <c r="X96" i="70"/>
  <c r="X95" i="50"/>
  <c r="X93" i="51"/>
  <c r="X91" i="70"/>
  <c r="X92" i="67"/>
  <c r="W48" i="47"/>
  <c r="V47" i="37"/>
  <c r="V75" i="37" s="1"/>
  <c r="V88" i="68"/>
  <c r="W89" i="38"/>
  <c r="W97" i="55"/>
  <c r="W56" i="46"/>
  <c r="W48" i="42"/>
  <c r="W97" i="56"/>
  <c r="W89" i="69"/>
  <c r="X91" i="36"/>
  <c r="X95" i="46"/>
  <c r="X100" i="38"/>
  <c r="X93" i="40"/>
  <c r="X98" i="49"/>
  <c r="X93" i="48"/>
  <c r="X90" i="67"/>
  <c r="X95" i="70"/>
  <c r="X96" i="44"/>
  <c r="X99" i="36"/>
  <c r="X100" i="48"/>
  <c r="X94" i="67"/>
  <c r="X99" i="69"/>
  <c r="X100" i="44"/>
  <c r="X92" i="70"/>
  <c r="X96" i="58"/>
  <c r="X90" i="47"/>
  <c r="X95" i="51"/>
  <c r="X98" i="68"/>
  <c r="X91" i="39"/>
  <c r="X90" i="46"/>
  <c r="X99" i="56"/>
  <c r="X96" i="54"/>
  <c r="X94" i="41"/>
  <c r="X91" i="68"/>
  <c r="X92" i="51"/>
  <c r="X94" i="54"/>
  <c r="X94" i="44"/>
  <c r="X99" i="40"/>
  <c r="X95" i="39"/>
  <c r="X98" i="44"/>
  <c r="X91" i="48"/>
  <c r="X99" i="46"/>
  <c r="X94" i="46"/>
  <c r="X98" i="48"/>
  <c r="X96" i="55"/>
  <c r="X94" i="68"/>
  <c r="X99" i="48"/>
  <c r="X93" i="34"/>
  <c r="X99" i="52"/>
  <c r="X96" i="40"/>
  <c r="X93" i="42"/>
  <c r="X99" i="68"/>
  <c r="X92" i="47"/>
  <c r="X92" i="46"/>
  <c r="X91" i="50"/>
  <c r="X91" i="55"/>
  <c r="X100" i="70"/>
  <c r="X96" i="34"/>
  <c r="X90" i="48"/>
  <c r="X93" i="46"/>
  <c r="X100" i="40"/>
  <c r="X98" i="56"/>
  <c r="X100" i="36"/>
  <c r="X96" i="48"/>
  <c r="X99" i="39"/>
  <c r="X92" i="38"/>
  <c r="X91" i="37"/>
  <c r="X98" i="55"/>
  <c r="X93" i="38"/>
  <c r="X100" i="46"/>
  <c r="X92" i="43"/>
  <c r="X99" i="49"/>
  <c r="X100" i="39"/>
  <c r="X91" i="34"/>
  <c r="X91" i="43"/>
  <c r="X93" i="70"/>
  <c r="X92" i="48"/>
  <c r="X90" i="49"/>
  <c r="W89" i="47"/>
  <c r="V88" i="53"/>
  <c r="W56" i="53"/>
  <c r="W48" i="34"/>
  <c r="W56" i="44"/>
  <c r="V47" i="51"/>
  <c r="V75" i="51" s="1"/>
  <c r="W97" i="57"/>
  <c r="W56" i="48"/>
  <c r="V47" i="44"/>
  <c r="V75" i="44" s="1"/>
  <c r="V47" i="69"/>
  <c r="V75" i="69" s="1"/>
  <c r="W48" i="58"/>
  <c r="W89" i="68"/>
  <c r="W89" i="51"/>
  <c r="W48" i="44"/>
  <c r="W89" i="67"/>
  <c r="W56" i="49"/>
  <c r="V47" i="70"/>
  <c r="V75" i="70" s="1"/>
  <c r="V47" i="53"/>
  <c r="V75" i="53" s="1"/>
  <c r="W97" i="69"/>
  <c r="W48" i="39"/>
  <c r="W56" i="42"/>
  <c r="W89" i="45"/>
  <c r="W48" i="69"/>
  <c r="W97" i="37"/>
  <c r="X92" i="57"/>
  <c r="X93" i="56"/>
  <c r="X92" i="44"/>
  <c r="X94" i="48"/>
  <c r="X98" i="42"/>
  <c r="X91" i="49"/>
  <c r="X98" i="43"/>
  <c r="X96" i="67"/>
  <c r="X92" i="41"/>
  <c r="X94" i="36"/>
  <c r="X98" i="38"/>
  <c r="X100" i="68"/>
  <c r="X99" i="34"/>
  <c r="X90" i="58"/>
  <c r="X94" i="39"/>
  <c r="X100" i="34"/>
  <c r="X100" i="56"/>
  <c r="X90" i="55"/>
  <c r="X90" i="38"/>
  <c r="X98" i="34"/>
  <c r="X92" i="52"/>
  <c r="X95" i="49"/>
  <c r="X91" i="44"/>
  <c r="X95" i="41"/>
  <c r="X92" i="55"/>
  <c r="X100" i="43"/>
  <c r="X95" i="34"/>
  <c r="X96" i="56"/>
  <c r="X94" i="37"/>
  <c r="X94" i="56"/>
  <c r="X99" i="37"/>
  <c r="X95" i="57"/>
  <c r="X99" i="47"/>
  <c r="X100" i="69"/>
  <c r="X100" i="41"/>
  <c r="X99" i="41"/>
  <c r="X92" i="49"/>
  <c r="X95" i="38"/>
  <c r="X96" i="69"/>
  <c r="X98" i="67"/>
  <c r="X92" i="53"/>
  <c r="X99" i="54"/>
  <c r="X96" i="37"/>
  <c r="X100" i="55"/>
  <c r="X94" i="58"/>
  <c r="X91" i="58"/>
  <c r="X95" i="44"/>
  <c r="X98" i="53"/>
  <c r="X98" i="37"/>
  <c r="X91" i="42"/>
  <c r="X90" i="42"/>
  <c r="X96" i="51"/>
  <c r="X98" i="51"/>
  <c r="X90" i="52"/>
  <c r="X100" i="47"/>
  <c r="X91" i="56"/>
  <c r="X93" i="57"/>
  <c r="X92" i="37"/>
  <c r="X98" i="46"/>
  <c r="X94" i="38"/>
  <c r="X99" i="45"/>
  <c r="X96" i="68"/>
  <c r="X98" i="45"/>
  <c r="X98" i="39"/>
  <c r="X94" i="34"/>
  <c r="X92" i="69"/>
  <c r="X93" i="45"/>
  <c r="X100" i="45"/>
  <c r="Y6" i="44"/>
  <c r="Y6" i="42"/>
  <c r="AF154" i="60"/>
  <c r="AF49" i="60"/>
  <c r="AF33" i="60"/>
  <c r="AF242" i="60"/>
  <c r="AF94" i="60"/>
  <c r="AF183" i="60"/>
  <c r="AF127" i="60"/>
  <c r="AF81" i="60"/>
  <c r="AF234" i="60"/>
  <c r="AF339" i="60"/>
  <c r="AF219" i="60"/>
  <c r="AF184" i="60"/>
  <c r="AF138" i="60"/>
  <c r="AF99" i="60"/>
  <c r="AF92" i="60"/>
  <c r="AF196" i="60"/>
  <c r="AF21" i="60"/>
  <c r="Y6" i="50"/>
  <c r="Y6" i="43"/>
  <c r="AF97" i="60"/>
  <c r="AF285" i="60"/>
  <c r="AF328" i="60"/>
  <c r="AF331" i="60"/>
  <c r="AF149" i="60"/>
  <c r="AF121" i="60"/>
  <c r="AF19" i="60"/>
  <c r="AF151" i="60"/>
  <c r="AF269" i="60"/>
  <c r="AF82" i="60"/>
  <c r="AF265" i="60"/>
  <c r="AF86" i="60"/>
  <c r="AF329" i="60"/>
  <c r="AF8" i="60"/>
  <c r="AF224" i="60"/>
  <c r="AF250" i="60"/>
  <c r="AF288" i="60"/>
  <c r="AF139" i="60"/>
  <c r="AF30" i="60"/>
  <c r="AF25" i="60"/>
  <c r="AF141" i="60"/>
  <c r="AF323" i="60"/>
  <c r="AF206" i="60"/>
  <c r="AF188" i="60"/>
  <c r="AF113" i="60"/>
  <c r="AF60" i="60"/>
  <c r="AF114" i="60"/>
  <c r="Y6" i="56"/>
  <c r="AF337" i="60"/>
  <c r="AF203" i="60"/>
  <c r="AF50" i="60"/>
  <c r="AF90" i="60"/>
  <c r="AF153" i="60"/>
  <c r="AF272" i="60"/>
  <c r="AF334" i="60"/>
  <c r="AF182" i="60"/>
  <c r="AF235" i="60"/>
  <c r="AF158" i="60"/>
  <c r="AF128" i="60"/>
  <c r="AF24" i="60"/>
  <c r="AF230" i="60"/>
  <c r="AF325" i="60"/>
  <c r="AF267" i="60"/>
  <c r="AF18" i="60"/>
  <c r="Y6" i="36"/>
  <c r="AF62" i="60"/>
  <c r="AF26" i="60"/>
  <c r="Y6" i="67"/>
  <c r="AF317" i="60"/>
  <c r="AF324" i="60"/>
  <c r="AF216" i="60"/>
  <c r="AF244" i="60"/>
  <c r="AF98" i="60"/>
  <c r="AF301" i="60"/>
  <c r="AF93" i="60"/>
  <c r="AF264" i="60"/>
  <c r="AF274" i="60"/>
  <c r="AF256" i="60"/>
  <c r="AF42" i="60"/>
  <c r="AF54" i="60"/>
  <c r="AF295" i="60"/>
  <c r="AF143" i="60"/>
  <c r="AF180" i="60"/>
  <c r="AF68" i="60"/>
  <c r="AF126" i="60"/>
  <c r="AF17" i="60"/>
  <c r="Y6" i="49"/>
  <c r="AF169" i="60"/>
  <c r="AF52" i="60"/>
  <c r="AF40" i="60"/>
  <c r="AF163" i="60"/>
  <c r="AF289" i="60"/>
  <c r="AF55" i="60"/>
  <c r="AF214" i="60"/>
  <c r="AF280" i="60"/>
  <c r="AF187" i="60"/>
  <c r="AF29" i="60"/>
  <c r="Y6" i="58"/>
  <c r="AF41" i="60"/>
  <c r="AF129" i="60"/>
  <c r="AF236" i="60"/>
  <c r="AF142" i="60"/>
  <c r="AF215" i="60"/>
  <c r="AF147" i="60"/>
  <c r="AF227" i="60"/>
  <c r="AF310" i="60"/>
  <c r="AF226" i="60"/>
  <c r="AF315" i="60"/>
  <c r="AF76" i="60"/>
  <c r="AF304" i="60"/>
  <c r="Y6" i="41"/>
  <c r="AF166" i="60"/>
  <c r="AF31" i="60"/>
  <c r="AF104" i="60"/>
  <c r="AF246" i="60"/>
  <c r="AF237" i="60"/>
  <c r="AF65" i="60"/>
  <c r="Y6" i="68"/>
  <c r="AF322" i="60"/>
  <c r="Y6" i="40"/>
  <c r="AF164" i="60"/>
  <c r="AF200" i="60"/>
  <c r="AF110" i="60"/>
  <c r="AF48" i="60"/>
  <c r="AF6" i="60"/>
  <c r="AF305" i="60"/>
  <c r="AF13" i="60"/>
  <c r="AF225" i="60"/>
  <c r="AF7" i="60"/>
  <c r="AF74" i="60"/>
  <c r="AF157" i="60"/>
  <c r="AF287" i="60"/>
  <c r="AF150" i="60"/>
  <c r="AF170" i="60"/>
  <c r="AF133" i="60"/>
  <c r="AF240" i="60"/>
  <c r="AF186" i="60"/>
  <c r="AF36" i="60"/>
  <c r="Y6" i="45"/>
  <c r="AF190" i="60"/>
  <c r="AF255" i="60"/>
  <c r="AF159" i="60"/>
  <c r="AF20" i="60"/>
  <c r="AF171" i="60"/>
  <c r="AF177" i="60"/>
  <c r="AF57" i="60"/>
  <c r="Y6" i="37"/>
  <c r="AF103" i="60"/>
  <c r="Y6" i="47"/>
  <c r="Y6" i="55"/>
  <c r="AF254" i="60"/>
  <c r="AF89" i="60"/>
  <c r="AF73" i="60"/>
  <c r="AF251" i="60"/>
  <c r="AF4" i="60"/>
  <c r="Y6" i="34"/>
  <c r="Y6" i="51"/>
  <c r="AF79" i="60"/>
  <c r="AF140" i="60"/>
  <c r="AF22" i="60"/>
  <c r="AF218" i="60"/>
  <c r="AF204" i="60"/>
  <c r="AF320" i="60"/>
  <c r="AF102" i="60"/>
  <c r="AF223" i="60"/>
  <c r="AF260" i="60"/>
  <c r="AF249" i="60"/>
  <c r="AF119" i="60"/>
  <c r="AF192" i="60"/>
  <c r="AF293" i="60"/>
  <c r="AF291" i="60"/>
  <c r="AF210" i="60"/>
  <c r="AF303" i="60"/>
  <c r="AF191" i="60"/>
  <c r="AF198" i="60"/>
  <c r="AF77" i="60"/>
  <c r="AF10" i="60"/>
  <c r="AF309" i="60"/>
  <c r="AF64" i="60"/>
  <c r="Y6" i="70"/>
  <c r="AF152" i="60"/>
  <c r="AF43" i="60"/>
  <c r="AF327" i="60"/>
  <c r="AF134" i="60"/>
  <c r="AF199" i="60"/>
  <c r="AF123" i="60"/>
  <c r="AF101" i="60"/>
  <c r="AF106" i="60"/>
  <c r="AF202" i="60"/>
  <c r="AF117" i="60"/>
  <c r="AF91" i="60"/>
  <c r="AF277" i="60"/>
  <c r="AF56" i="60"/>
  <c r="AF208" i="60"/>
  <c r="Y6" i="48"/>
  <c r="AF5" i="60"/>
  <c r="AF283" i="60"/>
  <c r="AF58" i="60"/>
  <c r="AF45" i="60"/>
  <c r="AF167" i="60"/>
  <c r="AF333" i="60"/>
  <c r="AF12" i="60"/>
  <c r="AF286" i="60"/>
  <c r="Y6" i="53"/>
  <c r="AF53" i="60"/>
  <c r="AF243" i="60"/>
  <c r="AF109" i="60"/>
  <c r="AF161" i="60"/>
  <c r="AF111" i="60"/>
  <c r="AF9" i="60"/>
  <c r="AF189" i="60"/>
  <c r="AF312" i="60"/>
  <c r="AF122" i="60"/>
  <c r="AF299" i="60"/>
  <c r="AF28" i="60"/>
  <c r="Y6" i="46"/>
  <c r="AF262" i="60"/>
  <c r="AF276" i="60"/>
  <c r="AF268" i="60"/>
  <c r="AF162" i="60"/>
  <c r="AF279" i="60"/>
  <c r="AF222" i="60"/>
  <c r="AF194" i="60"/>
  <c r="AF340" i="60"/>
  <c r="AF176" i="60"/>
  <c r="AF44" i="60"/>
  <c r="AF311" i="60"/>
  <c r="AF228" i="60"/>
  <c r="AF118" i="60"/>
  <c r="AF261" i="60"/>
  <c r="AF84" i="60"/>
  <c r="AF341" i="60"/>
  <c r="AF107" i="60"/>
  <c r="AF239" i="60"/>
  <c r="AF66" i="60"/>
  <c r="AF211" i="60"/>
  <c r="AF155" i="60"/>
  <c r="Y6" i="69"/>
  <c r="AF259" i="60"/>
  <c r="AF131" i="60"/>
  <c r="AF212" i="60"/>
  <c r="AF275" i="60"/>
  <c r="AF137" i="60"/>
  <c r="Y6" i="38"/>
  <c r="AF252" i="60"/>
  <c r="AF16" i="60"/>
  <c r="AF179" i="60"/>
  <c r="AF321" i="60"/>
  <c r="AF67" i="60"/>
  <c r="AF61" i="60"/>
  <c r="AF195" i="60"/>
  <c r="AF336" i="60"/>
  <c r="AF135" i="60"/>
  <c r="AF284" i="60"/>
  <c r="AF231" i="60"/>
  <c r="AF85" i="60"/>
  <c r="AF125" i="60"/>
  <c r="AF38" i="60"/>
  <c r="AF247" i="60"/>
  <c r="AF37" i="60"/>
  <c r="AF297" i="60"/>
  <c r="AG2" i="60"/>
  <c r="AF32" i="60"/>
  <c r="AF232" i="60"/>
  <c r="AF271" i="60"/>
  <c r="AF70" i="60"/>
  <c r="AF34" i="60"/>
  <c r="AF300" i="60"/>
  <c r="Y6" i="54"/>
  <c r="AF296" i="60"/>
  <c r="AF69" i="60"/>
  <c r="AF115" i="60"/>
  <c r="AF207" i="60"/>
  <c r="AF78" i="60"/>
  <c r="AF335" i="60"/>
  <c r="AF313" i="60"/>
  <c r="AF46" i="60"/>
  <c r="AF175" i="60"/>
  <c r="Y6" i="52"/>
  <c r="AF130" i="60"/>
  <c r="AF72" i="60"/>
  <c r="Y6" i="57"/>
  <c r="AF248" i="60"/>
  <c r="AF174" i="60"/>
  <c r="AF14" i="60"/>
  <c r="AF178" i="60"/>
  <c r="AF292" i="60"/>
  <c r="AF95" i="60"/>
  <c r="Y6" i="39"/>
  <c r="AF316" i="60"/>
  <c r="AF308" i="60"/>
  <c r="AF116" i="60"/>
  <c r="AF307" i="60"/>
  <c r="AF80" i="60"/>
  <c r="AF165" i="60"/>
  <c r="AF281" i="60"/>
  <c r="AF105" i="60"/>
  <c r="AF273" i="60"/>
  <c r="AF220" i="60"/>
  <c r="AF238" i="60"/>
  <c r="AF145" i="60"/>
  <c r="AF298" i="60"/>
  <c r="AF146" i="60"/>
  <c r="AF201" i="60"/>
  <c r="AF213" i="60"/>
  <c r="AF332" i="60"/>
  <c r="AF263" i="60"/>
  <c r="AF319" i="60"/>
  <c r="X94" i="51"/>
  <c r="X94" i="53"/>
  <c r="X91" i="46"/>
  <c r="W48" i="41"/>
  <c r="W97" i="54"/>
  <c r="V47" i="34"/>
  <c r="V75" i="34" s="1"/>
  <c r="V47" i="54"/>
  <c r="V75" i="54" s="1"/>
  <c r="W56" i="47"/>
  <c r="W97" i="53"/>
  <c r="W89" i="34"/>
  <c r="W97" i="44"/>
  <c r="W97" i="41"/>
  <c r="W88" i="50" l="1"/>
  <c r="N35" i="71"/>
  <c r="L37" i="71"/>
  <c r="AF35" i="71"/>
  <c r="AD37" i="71"/>
  <c r="AE36" i="71" s="1"/>
  <c r="X37" i="71"/>
  <c r="Y36" i="71" s="1"/>
  <c r="Z35" i="71"/>
  <c r="T36" i="71"/>
  <c r="R38" i="71"/>
  <c r="S37" i="71" s="1"/>
  <c r="W47" i="54"/>
  <c r="W75" i="54" s="1"/>
  <c r="W88" i="70"/>
  <c r="W88" i="45"/>
  <c r="W47" i="37"/>
  <c r="W75" i="37" s="1"/>
  <c r="W47" i="70"/>
  <c r="W75" i="70" s="1"/>
  <c r="W47" i="69"/>
  <c r="W75" i="69" s="1"/>
  <c r="X97" i="45"/>
  <c r="W88" i="55"/>
  <c r="W88" i="67"/>
  <c r="W47" i="67"/>
  <c r="W75" i="67" s="1"/>
  <c r="W47" i="48"/>
  <c r="W75" i="48" s="1"/>
  <c r="W88" i="42"/>
  <c r="W47" i="38"/>
  <c r="W75" i="38" s="1"/>
  <c r="W88" i="54"/>
  <c r="X97" i="37"/>
  <c r="W88" i="51"/>
  <c r="W88" i="36"/>
  <c r="W47" i="40"/>
  <c r="W75" i="40" s="1"/>
  <c r="W88" i="39"/>
  <c r="W47" i="43"/>
  <c r="W75" i="43" s="1"/>
  <c r="X97" i="54"/>
  <c r="W88" i="57"/>
  <c r="X56" i="46"/>
  <c r="X89" i="42"/>
  <c r="X48" i="38"/>
  <c r="X56" i="43"/>
  <c r="X56" i="42"/>
  <c r="W88" i="47"/>
  <c r="X89" i="48"/>
  <c r="W88" i="56"/>
  <c r="W88" i="58"/>
  <c r="W47" i="41"/>
  <c r="W75" i="41" s="1"/>
  <c r="X56" i="53"/>
  <c r="X97" i="34"/>
  <c r="X89" i="55"/>
  <c r="W88" i="37"/>
  <c r="W88" i="68"/>
  <c r="W47" i="34"/>
  <c r="W75" i="34" s="1"/>
  <c r="X56" i="55"/>
  <c r="X56" i="48"/>
  <c r="X56" i="44"/>
  <c r="X48" i="46"/>
  <c r="X48" i="67"/>
  <c r="X97" i="49"/>
  <c r="X97" i="52"/>
  <c r="X89" i="68"/>
  <c r="X48" i="54"/>
  <c r="W47" i="57"/>
  <c r="W75" i="57" s="1"/>
  <c r="W88" i="49"/>
  <c r="W88" i="48"/>
  <c r="W47" i="56"/>
  <c r="W75" i="56" s="1"/>
  <c r="W88" i="43"/>
  <c r="X48" i="56"/>
  <c r="X56" i="50"/>
  <c r="X89" i="69"/>
  <c r="X56" i="57"/>
  <c r="X97" i="41"/>
  <c r="W88" i="44"/>
  <c r="W47" i="45"/>
  <c r="W75" i="45" s="1"/>
  <c r="W88" i="52"/>
  <c r="Y93" i="48"/>
  <c r="Y100" i="53"/>
  <c r="Y96" i="68"/>
  <c r="Y95" i="43"/>
  <c r="Y92" i="42"/>
  <c r="Y100" i="50"/>
  <c r="Y99" i="40"/>
  <c r="Y92" i="57"/>
  <c r="Y96" i="43"/>
  <c r="Y100" i="58"/>
  <c r="Y99" i="58"/>
  <c r="Y90" i="46"/>
  <c r="Y96" i="46"/>
  <c r="Y96" i="53"/>
  <c r="Y99" i="43"/>
  <c r="Y90" i="49"/>
  <c r="Y91" i="41"/>
  <c r="Y92" i="41"/>
  <c r="Y94" i="47"/>
  <c r="Y94" i="54"/>
  <c r="Y98" i="37"/>
  <c r="Y95" i="46"/>
  <c r="Y100" i="44"/>
  <c r="Y91" i="47"/>
  <c r="Y98" i="46"/>
  <c r="Y92" i="38"/>
  <c r="Y100" i="51"/>
  <c r="Y92" i="34"/>
  <c r="Y98" i="69"/>
  <c r="Y99" i="34"/>
  <c r="Y100" i="40"/>
  <c r="Y90" i="58"/>
  <c r="Y93" i="68"/>
  <c r="Y95" i="36"/>
  <c r="X48" i="40"/>
  <c r="X48" i="45"/>
  <c r="Y94" i="70"/>
  <c r="Y100" i="49"/>
  <c r="Y91" i="56"/>
  <c r="Y92" i="52"/>
  <c r="Y95" i="39"/>
  <c r="Y94" i="36"/>
  <c r="Y99" i="50"/>
  <c r="Y95" i="69"/>
  <c r="Y90" i="70"/>
  <c r="Y98" i="40"/>
  <c r="Y98" i="47"/>
  <c r="Y90" i="36"/>
  <c r="Y98" i="41"/>
  <c r="Y95" i="37"/>
  <c r="Y90" i="41"/>
  <c r="Y90" i="39"/>
  <c r="Y98" i="54"/>
  <c r="Y91" i="57"/>
  <c r="Y90" i="67"/>
  <c r="Y94" i="34"/>
  <c r="Y98" i="45"/>
  <c r="Y99" i="41"/>
  <c r="Y90" i="52"/>
  <c r="Y95" i="49"/>
  <c r="Y99" i="53"/>
  <c r="Y92" i="37"/>
  <c r="Y96" i="49"/>
  <c r="Y98" i="70"/>
  <c r="Y93" i="58"/>
  <c r="Y91" i="42"/>
  <c r="Y92" i="36"/>
  <c r="Y96" i="70"/>
  <c r="Y99" i="57"/>
  <c r="Y100" i="68"/>
  <c r="Y99" i="69"/>
  <c r="X97" i="67"/>
  <c r="X48" i="58"/>
  <c r="X97" i="56"/>
  <c r="X89" i="47"/>
  <c r="X56" i="52"/>
  <c r="X89" i="54"/>
  <c r="X48" i="51"/>
  <c r="W88" i="53"/>
  <c r="X97" i="58"/>
  <c r="X48" i="53"/>
  <c r="Y91" i="58"/>
  <c r="Y93" i="55"/>
  <c r="Y92" i="53"/>
  <c r="Y94" i="40"/>
  <c r="Y99" i="56"/>
  <c r="Y94" i="69"/>
  <c r="Y91" i="69"/>
  <c r="Y92" i="40"/>
  <c r="Y91" i="55"/>
  <c r="Y96" i="39"/>
  <c r="Z6" i="57"/>
  <c r="Z6" i="39"/>
  <c r="AG340" i="60"/>
  <c r="AH2" i="60"/>
  <c r="AG242" i="60"/>
  <c r="AG234" i="60"/>
  <c r="AG264" i="60"/>
  <c r="AG309" i="60"/>
  <c r="AG101" i="60"/>
  <c r="AG61" i="60"/>
  <c r="AG341" i="60"/>
  <c r="AG260" i="60"/>
  <c r="AG166" i="60"/>
  <c r="AG259" i="60"/>
  <c r="AG104" i="60"/>
  <c r="AG131" i="60"/>
  <c r="AG58" i="60"/>
  <c r="AG149" i="60"/>
  <c r="AG73" i="60"/>
  <c r="AG337" i="60"/>
  <c r="Z6" i="69"/>
  <c r="AG200" i="60"/>
  <c r="AG268" i="60"/>
  <c r="AG237" i="60"/>
  <c r="AG16" i="60"/>
  <c r="AG137" i="60"/>
  <c r="AG143" i="60"/>
  <c r="AG170" i="60"/>
  <c r="AG310" i="60"/>
  <c r="AG146" i="60"/>
  <c r="AG243" i="60"/>
  <c r="AG55" i="60"/>
  <c r="Z6" i="34"/>
  <c r="AG45" i="60"/>
  <c r="AG116" i="60"/>
  <c r="AG255" i="60"/>
  <c r="AG115" i="60"/>
  <c r="AG119" i="60"/>
  <c r="AG34" i="60"/>
  <c r="Z6" i="50"/>
  <c r="AG305" i="60"/>
  <c r="AG224" i="60"/>
  <c r="AG176" i="60"/>
  <c r="AG335" i="60"/>
  <c r="AG315" i="60"/>
  <c r="AG42" i="60"/>
  <c r="AG90" i="60"/>
  <c r="AG285" i="60"/>
  <c r="AG76" i="60"/>
  <c r="AG165" i="60"/>
  <c r="AG139" i="60"/>
  <c r="AG327" i="60"/>
  <c r="AG276" i="60"/>
  <c r="AG70" i="60"/>
  <c r="AG72" i="60"/>
  <c r="AG331" i="60"/>
  <c r="AG12" i="60"/>
  <c r="AG212" i="60"/>
  <c r="Z6" i="49"/>
  <c r="AG194" i="60"/>
  <c r="AG125" i="60"/>
  <c r="AG202" i="60"/>
  <c r="AG216" i="60"/>
  <c r="AG140" i="60"/>
  <c r="AG249" i="60"/>
  <c r="AG26" i="60"/>
  <c r="AG336" i="60"/>
  <c r="AG25" i="60"/>
  <c r="AG324" i="60"/>
  <c r="AG44" i="60"/>
  <c r="AG152" i="60"/>
  <c r="AG204" i="60"/>
  <c r="AG174" i="60"/>
  <c r="AG66" i="60"/>
  <c r="AG334" i="60"/>
  <c r="AG323" i="60"/>
  <c r="Z6" i="70"/>
  <c r="AG333" i="60"/>
  <c r="Z6" i="67"/>
  <c r="Z6" i="44"/>
  <c r="AG22" i="60"/>
  <c r="AG274" i="60"/>
  <c r="AG304" i="60"/>
  <c r="AG215" i="60"/>
  <c r="AG188" i="60"/>
  <c r="AG122" i="60"/>
  <c r="AG262" i="60"/>
  <c r="Z6" i="56"/>
  <c r="AG248" i="60"/>
  <c r="AG10" i="60"/>
  <c r="AG263" i="60"/>
  <c r="AG98" i="60"/>
  <c r="AG13" i="60"/>
  <c r="AG178" i="60"/>
  <c r="AG317" i="60"/>
  <c r="AG322" i="60"/>
  <c r="AG163" i="60"/>
  <c r="AG292" i="60"/>
  <c r="Z6" i="41"/>
  <c r="AG6" i="60"/>
  <c r="AG29" i="60"/>
  <c r="AG107" i="60"/>
  <c r="AG62" i="60"/>
  <c r="AG106" i="60"/>
  <c r="AG82" i="60"/>
  <c r="AG86" i="60"/>
  <c r="AG261" i="60"/>
  <c r="AG157" i="60"/>
  <c r="AG206" i="60"/>
  <c r="AG28" i="60"/>
  <c r="AG281" i="60"/>
  <c r="AG40" i="60"/>
  <c r="AG138" i="60"/>
  <c r="AG50" i="60"/>
  <c r="AG325" i="60"/>
  <c r="AG110" i="60"/>
  <c r="AG308" i="60"/>
  <c r="Z6" i="68"/>
  <c r="AG196" i="60"/>
  <c r="AG158" i="60"/>
  <c r="AG269" i="60"/>
  <c r="AG93" i="60"/>
  <c r="AG298" i="60"/>
  <c r="AG180" i="60"/>
  <c r="AG311" i="60"/>
  <c r="AG225" i="60"/>
  <c r="Z6" i="55"/>
  <c r="AG167" i="60"/>
  <c r="AG299" i="60"/>
  <c r="AG195" i="60"/>
  <c r="AG297" i="60"/>
  <c r="AG231" i="60"/>
  <c r="AG91" i="60"/>
  <c r="AG312" i="60"/>
  <c r="AG68" i="60"/>
  <c r="AG182" i="60"/>
  <c r="AG238" i="60"/>
  <c r="AG52" i="60"/>
  <c r="AG313" i="60"/>
  <c r="AG307" i="60"/>
  <c r="AG53" i="60"/>
  <c r="AG105" i="60"/>
  <c r="AG64" i="60"/>
  <c r="AG129" i="60"/>
  <c r="AG117" i="60"/>
  <c r="AG36" i="60"/>
  <c r="AG218" i="60"/>
  <c r="AG95" i="60"/>
  <c r="AG332" i="60"/>
  <c r="AG65" i="60"/>
  <c r="Z6" i="43"/>
  <c r="AG223" i="60"/>
  <c r="AG329" i="60"/>
  <c r="AG134" i="60"/>
  <c r="AG246" i="60"/>
  <c r="AG175" i="60"/>
  <c r="AG155" i="60"/>
  <c r="AG113" i="60"/>
  <c r="AG99" i="60"/>
  <c r="AG316" i="60"/>
  <c r="Z6" i="54"/>
  <c r="AG189" i="60"/>
  <c r="AG97" i="60"/>
  <c r="AG291" i="60"/>
  <c r="AG320" i="60"/>
  <c r="AG273" i="60"/>
  <c r="AG169" i="60"/>
  <c r="AG283" i="60"/>
  <c r="AG85" i="60"/>
  <c r="AG295" i="60"/>
  <c r="AG111" i="60"/>
  <c r="AG69" i="60"/>
  <c r="AG192" i="60"/>
  <c r="Z6" i="53"/>
  <c r="AG250" i="60"/>
  <c r="AG159" i="60"/>
  <c r="AG265" i="60"/>
  <c r="AG133" i="60"/>
  <c r="AG203" i="60"/>
  <c r="AG186" i="60"/>
  <c r="AG153" i="60"/>
  <c r="AG20" i="60"/>
  <c r="AG284" i="60"/>
  <c r="AG128" i="60"/>
  <c r="AG211" i="60"/>
  <c r="AG31" i="60"/>
  <c r="AG201" i="60"/>
  <c r="AG230" i="60"/>
  <c r="AG207" i="60"/>
  <c r="AG102" i="60"/>
  <c r="AG275" i="60"/>
  <c r="AG303" i="60"/>
  <c r="AG78" i="60"/>
  <c r="AG41" i="60"/>
  <c r="AG240" i="60"/>
  <c r="AG56" i="60"/>
  <c r="AG154" i="60"/>
  <c r="AG123" i="60"/>
  <c r="AG226" i="60"/>
  <c r="AG162" i="60"/>
  <c r="AG127" i="60"/>
  <c r="AG256" i="60"/>
  <c r="AG147" i="60"/>
  <c r="Z6" i="40"/>
  <c r="AG319" i="60"/>
  <c r="AG49" i="60"/>
  <c r="AG183" i="60"/>
  <c r="AG222" i="60"/>
  <c r="AG9" i="60"/>
  <c r="AG126" i="60"/>
  <c r="AG79" i="60"/>
  <c r="AG48" i="60"/>
  <c r="AG210" i="60"/>
  <c r="AG161" i="60"/>
  <c r="AG60" i="60"/>
  <c r="AG103" i="60"/>
  <c r="AG280" i="60"/>
  <c r="AG272" i="60"/>
  <c r="AG227" i="60"/>
  <c r="AG179" i="60"/>
  <c r="AG81" i="60"/>
  <c r="AG67" i="60"/>
  <c r="Z6" i="52"/>
  <c r="AG24" i="60"/>
  <c r="AG171" i="60"/>
  <c r="AG288" i="60"/>
  <c r="AG46" i="60"/>
  <c r="Z6" i="37"/>
  <c r="AG94" i="60"/>
  <c r="AG286" i="60"/>
  <c r="AG89" i="60"/>
  <c r="Z6" i="48"/>
  <c r="AG328" i="60"/>
  <c r="AG239" i="60"/>
  <c r="AG190" i="60"/>
  <c r="AG142" i="60"/>
  <c r="AG184" i="60"/>
  <c r="AG77" i="60"/>
  <c r="AG220" i="60"/>
  <c r="AG118" i="60"/>
  <c r="AG54" i="60"/>
  <c r="AG289" i="60"/>
  <c r="AG150" i="60"/>
  <c r="AG300" i="60"/>
  <c r="AG251" i="60"/>
  <c r="Z6" i="58"/>
  <c r="AG30" i="60"/>
  <c r="AG8" i="60"/>
  <c r="AG235" i="60"/>
  <c r="AG271" i="60"/>
  <c r="AG321" i="60"/>
  <c r="AG5" i="60"/>
  <c r="AG187" i="60"/>
  <c r="AG244" i="60"/>
  <c r="AG135" i="60"/>
  <c r="AG21" i="60"/>
  <c r="AG232" i="60"/>
  <c r="Z6" i="47"/>
  <c r="AG151" i="60"/>
  <c r="AG252" i="60"/>
  <c r="AG236" i="60"/>
  <c r="AG80" i="60"/>
  <c r="AG84" i="60"/>
  <c r="AG4" i="60"/>
  <c r="AG32" i="60"/>
  <c r="AG145" i="60"/>
  <c r="AG254" i="60"/>
  <c r="AG17" i="60"/>
  <c r="AG177" i="60"/>
  <c r="Z6" i="36"/>
  <c r="AG301" i="60"/>
  <c r="AG109" i="60"/>
  <c r="AG37" i="60"/>
  <c r="AG287" i="60"/>
  <c r="AG18" i="60"/>
  <c r="AG199" i="60"/>
  <c r="AG43" i="60"/>
  <c r="AG38" i="60"/>
  <c r="AG296" i="60"/>
  <c r="Z6" i="46"/>
  <c r="AG277" i="60"/>
  <c r="AG114" i="60"/>
  <c r="AG198" i="60"/>
  <c r="AG228" i="60"/>
  <c r="AG141" i="60"/>
  <c r="AG267" i="60"/>
  <c r="AG164" i="60"/>
  <c r="AG121" i="60"/>
  <c r="Z6" i="38"/>
  <c r="AG339" i="60"/>
  <c r="AG14" i="60"/>
  <c r="AG214" i="60"/>
  <c r="AG293" i="60"/>
  <c r="Z6" i="45"/>
  <c r="AG19" i="60"/>
  <c r="AG57" i="60"/>
  <c r="AG7" i="60"/>
  <c r="AG74" i="60"/>
  <c r="AG33" i="60"/>
  <c r="AG219" i="60"/>
  <c r="Z6" i="51"/>
  <c r="AG208" i="60"/>
  <c r="Z6" i="42"/>
  <c r="AG130" i="60"/>
  <c r="AG279" i="60"/>
  <c r="AG247" i="60"/>
  <c r="AG213" i="60"/>
  <c r="AG92" i="60"/>
  <c r="AG191" i="60"/>
  <c r="Y100" i="36"/>
  <c r="Y91" i="54"/>
  <c r="Y99" i="38"/>
  <c r="Y90" i="34"/>
  <c r="Y94" i="53"/>
  <c r="Y95" i="51"/>
  <c r="Y92" i="70"/>
  <c r="Y94" i="37"/>
  <c r="Y90" i="50"/>
  <c r="Y95" i="53"/>
  <c r="Y94" i="55"/>
  <c r="Y95" i="67"/>
  <c r="Y99" i="51"/>
  <c r="Y98" i="67"/>
  <c r="Y96" i="38"/>
  <c r="Y100" i="48"/>
  <c r="Y94" i="42"/>
  <c r="Y100" i="42"/>
  <c r="Y93" i="37"/>
  <c r="Y92" i="56"/>
  <c r="Y95" i="47"/>
  <c r="Y100" i="54"/>
  <c r="Y91" i="70"/>
  <c r="Y96" i="48"/>
  <c r="Y93" i="40"/>
  <c r="Y95" i="52"/>
  <c r="Y95" i="38"/>
  <c r="Y100" i="45"/>
  <c r="Y98" i="36"/>
  <c r="Y99" i="46"/>
  <c r="Y100" i="39"/>
  <c r="Y100" i="55"/>
  <c r="Y92" i="48"/>
  <c r="Y93" i="41"/>
  <c r="Y99" i="55"/>
  <c r="Y93" i="56"/>
  <c r="Y95" i="44"/>
  <c r="Y94" i="49"/>
  <c r="Y90" i="37"/>
  <c r="Y91" i="34"/>
  <c r="Y96" i="44"/>
  <c r="Y100" i="52"/>
  <c r="Y96" i="55"/>
  <c r="Y95" i="57"/>
  <c r="Y100" i="38"/>
  <c r="Y96" i="57"/>
  <c r="Y99" i="45"/>
  <c r="Y91" i="53"/>
  <c r="Y95" i="48"/>
  <c r="Y98" i="38"/>
  <c r="Y94" i="57"/>
  <c r="Y92" i="44"/>
  <c r="Y94" i="67"/>
  <c r="Y96" i="40"/>
  <c r="Y98" i="42"/>
  <c r="Y92" i="54"/>
  <c r="Y95" i="34"/>
  <c r="Y91" i="44"/>
  <c r="Y90" i="51"/>
  <c r="Y95" i="68"/>
  <c r="Y95" i="45"/>
  <c r="X97" i="39"/>
  <c r="X48" i="52"/>
  <c r="X97" i="53"/>
  <c r="X48" i="55"/>
  <c r="X89" i="58"/>
  <c r="W47" i="58"/>
  <c r="W75" i="58" s="1"/>
  <c r="X48" i="49"/>
  <c r="X97" i="55"/>
  <c r="X56" i="56"/>
  <c r="X97" i="48"/>
  <c r="X97" i="44"/>
  <c r="X89" i="46"/>
  <c r="X97" i="68"/>
  <c r="X48" i="47"/>
  <c r="X89" i="67"/>
  <c r="X56" i="49"/>
  <c r="W88" i="38"/>
  <c r="X89" i="57"/>
  <c r="X48" i="37"/>
  <c r="X89" i="70"/>
  <c r="X48" i="36"/>
  <c r="X97" i="40"/>
  <c r="X89" i="39"/>
  <c r="W47" i="50"/>
  <c r="W75" i="50" s="1"/>
  <c r="W47" i="52"/>
  <c r="W75" i="52" s="1"/>
  <c r="W88" i="41"/>
  <c r="X89" i="50"/>
  <c r="X97" i="69"/>
  <c r="X48" i="43"/>
  <c r="X48" i="41"/>
  <c r="X56" i="54"/>
  <c r="X89" i="53"/>
  <c r="W47" i="49"/>
  <c r="W75" i="49" s="1"/>
  <c r="W47" i="51"/>
  <c r="W75" i="51" s="1"/>
  <c r="W47" i="46"/>
  <c r="W75" i="46" s="1"/>
  <c r="Y90" i="57"/>
  <c r="Y94" i="51"/>
  <c r="Y93" i="42"/>
  <c r="Y90" i="69"/>
  <c r="Y96" i="56"/>
  <c r="Y95" i="55"/>
  <c r="Y99" i="36"/>
  <c r="Y95" i="58"/>
  <c r="Y91" i="49"/>
  <c r="Y96" i="50"/>
  <c r="Y91" i="46"/>
  <c r="Y95" i="56"/>
  <c r="Y91" i="67"/>
  <c r="Y95" i="41"/>
  <c r="Y91" i="40"/>
  <c r="Y96" i="42"/>
  <c r="Y96" i="34"/>
  <c r="Y90" i="68"/>
  <c r="Y100" i="46"/>
  <c r="Y96" i="51"/>
  <c r="Y93" i="50"/>
  <c r="Y93" i="51"/>
  <c r="Y98" i="56"/>
  <c r="Y94" i="43"/>
  <c r="Y96" i="54"/>
  <c r="Y94" i="39"/>
  <c r="Y95" i="70"/>
  <c r="Y98" i="34"/>
  <c r="Y91" i="68"/>
  <c r="Y92" i="47"/>
  <c r="Y94" i="52"/>
  <c r="Y92" i="45"/>
  <c r="Y99" i="49"/>
  <c r="Y92" i="43"/>
  <c r="X97" i="47"/>
  <c r="X89" i="44"/>
  <c r="X89" i="51"/>
  <c r="X48" i="34"/>
  <c r="Y99" i="44"/>
  <c r="Y94" i="46"/>
  <c r="Y99" i="54"/>
  <c r="Y94" i="58"/>
  <c r="Y96" i="36"/>
  <c r="Y91" i="52"/>
  <c r="Y99" i="47"/>
  <c r="Y90" i="44"/>
  <c r="Y92" i="39"/>
  <c r="Y94" i="56"/>
  <c r="Y99" i="70"/>
  <c r="Y93" i="47"/>
  <c r="Y93" i="54"/>
  <c r="Y92" i="68"/>
  <c r="Y98" i="57"/>
  <c r="Y90" i="48"/>
  <c r="Y93" i="52"/>
  <c r="Y93" i="44"/>
  <c r="Y98" i="52"/>
  <c r="Y98" i="43"/>
  <c r="Y99" i="67"/>
  <c r="Y93" i="57"/>
  <c r="Y94" i="50"/>
  <c r="Y91" i="37"/>
  <c r="Y92" i="46"/>
  <c r="Y96" i="69"/>
  <c r="Y94" i="68"/>
  <c r="Y100" i="34"/>
  <c r="Y93" i="43"/>
  <c r="Y100" i="37"/>
  <c r="Y98" i="48"/>
  <c r="Y92" i="50"/>
  <c r="Y93" i="34"/>
  <c r="Y98" i="58"/>
  <c r="Y99" i="37"/>
  <c r="X89" i="52"/>
  <c r="W47" i="39"/>
  <c r="W75" i="39" s="1"/>
  <c r="X89" i="49"/>
  <c r="W47" i="47"/>
  <c r="W75" i="47" s="1"/>
  <c r="X56" i="47"/>
  <c r="X48" i="68"/>
  <c r="X48" i="44"/>
  <c r="X97" i="70"/>
  <c r="X48" i="50"/>
  <c r="X89" i="43"/>
  <c r="X89" i="41"/>
  <c r="W88" i="34"/>
  <c r="Y93" i="49"/>
  <c r="Y98" i="44"/>
  <c r="Y94" i="41"/>
  <c r="Y90" i="56"/>
  <c r="Y100" i="67"/>
  <c r="Y98" i="39"/>
  <c r="Y96" i="37"/>
  <c r="Y99" i="48"/>
  <c r="Y90" i="53"/>
  <c r="Y92" i="55"/>
  <c r="Y90" i="43"/>
  <c r="Y100" i="43"/>
  <c r="Y93" i="39"/>
  <c r="Y96" i="52"/>
  <c r="Y92" i="49"/>
  <c r="Y96" i="45"/>
  <c r="Y96" i="41"/>
  <c r="Y95" i="42"/>
  <c r="Y92" i="69"/>
  <c r="Y98" i="53"/>
  <c r="Y93" i="70"/>
  <c r="Y99" i="42"/>
  <c r="Y100" i="41"/>
  <c r="Y91" i="38"/>
  <c r="Y92" i="58"/>
  <c r="Y90" i="54"/>
  <c r="Y94" i="38"/>
  <c r="Y94" i="48"/>
  <c r="Y91" i="48"/>
  <c r="Y93" i="45"/>
  <c r="Y96" i="67"/>
  <c r="Y98" i="55"/>
  <c r="Y96" i="47"/>
  <c r="Y91" i="50"/>
  <c r="Y98" i="49"/>
  <c r="Y99" i="39"/>
  <c r="Y93" i="69"/>
  <c r="Y99" i="52"/>
  <c r="Y90" i="47"/>
  <c r="Y91" i="45"/>
  <c r="Y93" i="67"/>
  <c r="Y92" i="67"/>
  <c r="Y93" i="46"/>
  <c r="Y91" i="39"/>
  <c r="Y93" i="36"/>
  <c r="Y90" i="40"/>
  <c r="Y95" i="50"/>
  <c r="Y92" i="51"/>
  <c r="Y91" i="36"/>
  <c r="Y93" i="38"/>
  <c r="Y90" i="38"/>
  <c r="Y91" i="43"/>
  <c r="Y90" i="55"/>
  <c r="Y93" i="53"/>
  <c r="Y99" i="68"/>
  <c r="Y100" i="56"/>
  <c r="Y98" i="50"/>
  <c r="Y91" i="51"/>
  <c r="Y94" i="45"/>
  <c r="Y96" i="58"/>
  <c r="Y90" i="42"/>
  <c r="Y94" i="44"/>
  <c r="Y95" i="54"/>
  <c r="Y100" i="57"/>
  <c r="Y100" i="70"/>
  <c r="Y90" i="45"/>
  <c r="Y98" i="68"/>
  <c r="Y100" i="47"/>
  <c r="Y100" i="69"/>
  <c r="Y95" i="40"/>
  <c r="Y98" i="51"/>
  <c r="X56" i="45"/>
  <c r="X97" i="46"/>
  <c r="X97" i="51"/>
  <c r="X48" i="42"/>
  <c r="X89" i="38"/>
  <c r="X97" i="38"/>
  <c r="X97" i="43"/>
  <c r="X97" i="42"/>
  <c r="W47" i="44"/>
  <c r="W75" i="44" s="1"/>
  <c r="X48" i="48"/>
  <c r="W88" i="69"/>
  <c r="W47" i="42"/>
  <c r="W75" i="42" s="1"/>
  <c r="X48" i="57"/>
  <c r="X89" i="37"/>
  <c r="X48" i="70"/>
  <c r="X47" i="70" s="1"/>
  <c r="X75" i="70" s="1"/>
  <c r="X89" i="36"/>
  <c r="X48" i="39"/>
  <c r="X47" i="39" s="1"/>
  <c r="X75" i="39" s="1"/>
  <c r="W47" i="36"/>
  <c r="W75" i="36" s="1"/>
  <c r="X89" i="56"/>
  <c r="X97" i="50"/>
  <c r="X89" i="34"/>
  <c r="X48" i="69"/>
  <c r="X97" i="57"/>
  <c r="X89" i="40"/>
  <c r="X97" i="36"/>
  <c r="X56" i="41"/>
  <c r="X89" i="45"/>
  <c r="W47" i="68"/>
  <c r="W75" i="68" s="1"/>
  <c r="W47" i="53"/>
  <c r="W75" i="53" s="1"/>
  <c r="X47" i="46" l="1"/>
  <c r="X75" i="46" s="1"/>
  <c r="X88" i="40"/>
  <c r="X88" i="49"/>
  <c r="X88" i="43"/>
  <c r="L38" i="71"/>
  <c r="M37" i="71" s="1"/>
  <c r="M36" i="71"/>
  <c r="AD38" i="71"/>
  <c r="AE37" i="71" s="1"/>
  <c r="AF36" i="71"/>
  <c r="X38" i="71"/>
  <c r="Y37" i="71" s="1"/>
  <c r="Z36" i="71"/>
  <c r="T37" i="71"/>
  <c r="R39" i="71"/>
  <c r="S38" i="71" s="1"/>
  <c r="X88" i="58"/>
  <c r="X47" i="44"/>
  <c r="X75" i="44" s="1"/>
  <c r="X88" i="39"/>
  <c r="X47" i="52"/>
  <c r="X75" i="52" s="1"/>
  <c r="X88" i="45"/>
  <c r="X47" i="48"/>
  <c r="X75" i="48" s="1"/>
  <c r="X47" i="56"/>
  <c r="X75" i="56" s="1"/>
  <c r="X47" i="43"/>
  <c r="X75" i="43" s="1"/>
  <c r="X88" i="68"/>
  <c r="X47" i="36"/>
  <c r="X75" i="36" s="1"/>
  <c r="X88" i="54"/>
  <c r="X88" i="69"/>
  <c r="X47" i="68"/>
  <c r="X75" i="68" s="1"/>
  <c r="X47" i="37"/>
  <c r="X75" i="37" s="1"/>
  <c r="X47" i="53"/>
  <c r="X75" i="53" s="1"/>
  <c r="X88" i="67"/>
  <c r="X47" i="57"/>
  <c r="X75" i="57" s="1"/>
  <c r="X88" i="52"/>
  <c r="X88" i="48"/>
  <c r="X47" i="67"/>
  <c r="X75" i="67" s="1"/>
  <c r="X88" i="55"/>
  <c r="X88" i="56"/>
  <c r="X88" i="42"/>
  <c r="Y48" i="45"/>
  <c r="Y56" i="55"/>
  <c r="Y97" i="53"/>
  <c r="Y97" i="39"/>
  <c r="X88" i="41"/>
  <c r="Y97" i="38"/>
  <c r="X47" i="42"/>
  <c r="X75" i="42" s="1"/>
  <c r="X47" i="69"/>
  <c r="X75" i="69" s="1"/>
  <c r="X88" i="37"/>
  <c r="Y97" i="56"/>
  <c r="X88" i="34"/>
  <c r="X88" i="38"/>
  <c r="Y48" i="42"/>
  <c r="Y97" i="50"/>
  <c r="Y48" i="55"/>
  <c r="Y89" i="38"/>
  <c r="Y48" i="47"/>
  <c r="Y56" i="49"/>
  <c r="Y89" i="43"/>
  <c r="Y89" i="53"/>
  <c r="X47" i="50"/>
  <c r="X75" i="50" s="1"/>
  <c r="Y97" i="48"/>
  <c r="Y56" i="52"/>
  <c r="Y97" i="57"/>
  <c r="X88" i="51"/>
  <c r="X47" i="54"/>
  <c r="X75" i="54" s="1"/>
  <c r="X88" i="50"/>
  <c r="X47" i="49"/>
  <c r="X75" i="49" s="1"/>
  <c r="X88" i="47"/>
  <c r="Y97" i="40"/>
  <c r="Y89" i="57"/>
  <c r="X47" i="55"/>
  <c r="X75" i="55" s="1"/>
  <c r="Y56" i="53"/>
  <c r="Y56" i="44"/>
  <c r="Y97" i="46"/>
  <c r="X47" i="38"/>
  <c r="X75" i="38" s="1"/>
  <c r="X88" i="36"/>
  <c r="Y89" i="40"/>
  <c r="Y89" i="54"/>
  <c r="Y89" i="56"/>
  <c r="Y97" i="44"/>
  <c r="Y97" i="43"/>
  <c r="Y48" i="48"/>
  <c r="Y48" i="44"/>
  <c r="Y89" i="68"/>
  <c r="Y48" i="69"/>
  <c r="Y97" i="67"/>
  <c r="Y89" i="34"/>
  <c r="Z93" i="68"/>
  <c r="Z95" i="43"/>
  <c r="Z99" i="49"/>
  <c r="Z95" i="38"/>
  <c r="Z94" i="49"/>
  <c r="Z98" i="42"/>
  <c r="Z96" i="50"/>
  <c r="Z91" i="48"/>
  <c r="Z98" i="41"/>
  <c r="Z91" i="34"/>
  <c r="Z90" i="67"/>
  <c r="Z96" i="52"/>
  <c r="Z95" i="34"/>
  <c r="Z91" i="67"/>
  <c r="Z94" i="67"/>
  <c r="Z95" i="55"/>
  <c r="Z95" i="42"/>
  <c r="Z95" i="44"/>
  <c r="Z98" i="34"/>
  <c r="Z95" i="69"/>
  <c r="Z92" i="41"/>
  <c r="Z98" i="37"/>
  <c r="Z90" i="50"/>
  <c r="Z91" i="46"/>
  <c r="Z94" i="38"/>
  <c r="Z98" i="55"/>
  <c r="Z98" i="50"/>
  <c r="Z93" i="43"/>
  <c r="Z90" i="47"/>
  <c r="Z100" i="45"/>
  <c r="Z95" i="39"/>
  <c r="Z90" i="54"/>
  <c r="Z98" i="54"/>
  <c r="Z99" i="56"/>
  <c r="Z91" i="69"/>
  <c r="Z91" i="50"/>
  <c r="Z96" i="68"/>
  <c r="Z94" i="43"/>
  <c r="Z90" i="56"/>
  <c r="Z98" i="69"/>
  <c r="Z99" i="50"/>
  <c r="Z96" i="46"/>
  <c r="Z96" i="69"/>
  <c r="Z99" i="45"/>
  <c r="Z99" i="41"/>
  <c r="Z90" i="37"/>
  <c r="Z98" i="45"/>
  <c r="Z95" i="41"/>
  <c r="Z92" i="67"/>
  <c r="Z93" i="57"/>
  <c r="Z99" i="68"/>
  <c r="Z95" i="49"/>
  <c r="Z94" i="57"/>
  <c r="Z96" i="48"/>
  <c r="Z99" i="34"/>
  <c r="Z93" i="44"/>
  <c r="Z98" i="47"/>
  <c r="Z90" i="58"/>
  <c r="Z98" i="57"/>
  <c r="Z92" i="54"/>
  <c r="Z94" i="58"/>
  <c r="Z99" i="52"/>
  <c r="Z93" i="38"/>
  <c r="Z99" i="46"/>
  <c r="Z93" i="51"/>
  <c r="Z96" i="58"/>
  <c r="Z96" i="43"/>
  <c r="Z91" i="70"/>
  <c r="Z92" i="56"/>
  <c r="AA6" i="44"/>
  <c r="AH198" i="60"/>
  <c r="AH38" i="60"/>
  <c r="AH149" i="60"/>
  <c r="AA6" i="48"/>
  <c r="AA6" i="56"/>
  <c r="AH138" i="60"/>
  <c r="AH324" i="60"/>
  <c r="AH143" i="60"/>
  <c r="AA6" i="51"/>
  <c r="AH65" i="60"/>
  <c r="AH263" i="60"/>
  <c r="AA6" i="57"/>
  <c r="AH236" i="60"/>
  <c r="AH8" i="60"/>
  <c r="AH81" i="60"/>
  <c r="AH268" i="60"/>
  <c r="AH82" i="60"/>
  <c r="AH54" i="60"/>
  <c r="AH322" i="60"/>
  <c r="AH275" i="60"/>
  <c r="AH195" i="60"/>
  <c r="AH242" i="60"/>
  <c r="AH279" i="60"/>
  <c r="AH255" i="60"/>
  <c r="AH212" i="60"/>
  <c r="AA6" i="36"/>
  <c r="AH292" i="60"/>
  <c r="AH106" i="60"/>
  <c r="AA6" i="34"/>
  <c r="AH28" i="60"/>
  <c r="AH210" i="60"/>
  <c r="AH6" i="60"/>
  <c r="AH103" i="60"/>
  <c r="AH165" i="60"/>
  <c r="AH25" i="60"/>
  <c r="AH235" i="60"/>
  <c r="AH67" i="60"/>
  <c r="AH94" i="60"/>
  <c r="AH19" i="60"/>
  <c r="AH57" i="60"/>
  <c r="AH301" i="60"/>
  <c r="AH16" i="60"/>
  <c r="AH281" i="60"/>
  <c r="AH312" i="60"/>
  <c r="AH162" i="60"/>
  <c r="AH37" i="60"/>
  <c r="AH79" i="60"/>
  <c r="AH177" i="60"/>
  <c r="AH243" i="60"/>
  <c r="AH320" i="60"/>
  <c r="AA6" i="58"/>
  <c r="AH14" i="60"/>
  <c r="AH155" i="60"/>
  <c r="AH74" i="60"/>
  <c r="AH261" i="60"/>
  <c r="AH114" i="60"/>
  <c r="AH196" i="60"/>
  <c r="AH232" i="60"/>
  <c r="AH163" i="60"/>
  <c r="AH32" i="60"/>
  <c r="AH166" i="60"/>
  <c r="AH276" i="60"/>
  <c r="AH311" i="60"/>
  <c r="AH218" i="60"/>
  <c r="AH307" i="60"/>
  <c r="AH295" i="60"/>
  <c r="AH321" i="60"/>
  <c r="AH109" i="60"/>
  <c r="AH5" i="60"/>
  <c r="AH105" i="60"/>
  <c r="AH248" i="60"/>
  <c r="AH313" i="60"/>
  <c r="AH107" i="60"/>
  <c r="AH238" i="60"/>
  <c r="AH303" i="60"/>
  <c r="AH89" i="60"/>
  <c r="AA6" i="52"/>
  <c r="AH176" i="60"/>
  <c r="AA6" i="55"/>
  <c r="AH284" i="60"/>
  <c r="AH126" i="60"/>
  <c r="AH85" i="60"/>
  <c r="AH123" i="60"/>
  <c r="AH115" i="60"/>
  <c r="AH158" i="60"/>
  <c r="AH332" i="60"/>
  <c r="AH293" i="60"/>
  <c r="AH223" i="60"/>
  <c r="AH202" i="60"/>
  <c r="AH211" i="60"/>
  <c r="AH122" i="60"/>
  <c r="AH92" i="60"/>
  <c r="AH50" i="60"/>
  <c r="AH80" i="60"/>
  <c r="AH179" i="60"/>
  <c r="AH216" i="60"/>
  <c r="AH222" i="60"/>
  <c r="AH41" i="60"/>
  <c r="AH45" i="60"/>
  <c r="AA6" i="41"/>
  <c r="AH48" i="60"/>
  <c r="AA6" i="38"/>
  <c r="AH269" i="60"/>
  <c r="AH328" i="60"/>
  <c r="AA6" i="45"/>
  <c r="AH259" i="60"/>
  <c r="AH316" i="60"/>
  <c r="AH134" i="60"/>
  <c r="AH277" i="60"/>
  <c r="AH337" i="60"/>
  <c r="AA6" i="70"/>
  <c r="AH252" i="60"/>
  <c r="AH174" i="60"/>
  <c r="AH164" i="60"/>
  <c r="AA6" i="43"/>
  <c r="AH249" i="60"/>
  <c r="AH66" i="60"/>
  <c r="AH113" i="60"/>
  <c r="AA6" i="37"/>
  <c r="AH192" i="60"/>
  <c r="AH256" i="60"/>
  <c r="AH18" i="60"/>
  <c r="AH26" i="60"/>
  <c r="AH254" i="60"/>
  <c r="AH171" i="60"/>
  <c r="AH60" i="60"/>
  <c r="AH200" i="60"/>
  <c r="AH42" i="60"/>
  <c r="AH125" i="60"/>
  <c r="AH225" i="60"/>
  <c r="AH262" i="60"/>
  <c r="AH154" i="60"/>
  <c r="AH13" i="60"/>
  <c r="AH305" i="60"/>
  <c r="AH62" i="60"/>
  <c r="AA6" i="40"/>
  <c r="AH227" i="60"/>
  <c r="AH98" i="60"/>
  <c r="AH333" i="60"/>
  <c r="AH84" i="60"/>
  <c r="AH285" i="60"/>
  <c r="AH137" i="60"/>
  <c r="AH46" i="60"/>
  <c r="AH336" i="60"/>
  <c r="AH140" i="60"/>
  <c r="AH208" i="60"/>
  <c r="AH331" i="60"/>
  <c r="AH204" i="60"/>
  <c r="AH184" i="60"/>
  <c r="AH170" i="60"/>
  <c r="AH40" i="60"/>
  <c r="AH10" i="60"/>
  <c r="AA6" i="49"/>
  <c r="AH56" i="60"/>
  <c r="AH130" i="60"/>
  <c r="AH226" i="60"/>
  <c r="AH33" i="60"/>
  <c r="AH219" i="60"/>
  <c r="AH191" i="60"/>
  <c r="AH147" i="60"/>
  <c r="AH240" i="60"/>
  <c r="AH308" i="60"/>
  <c r="AH183" i="60"/>
  <c r="AH186" i="60"/>
  <c r="AA6" i="50"/>
  <c r="AH327" i="60"/>
  <c r="AH12" i="60"/>
  <c r="AH145" i="60"/>
  <c r="AH21" i="60"/>
  <c r="AH251" i="60"/>
  <c r="AH95" i="60"/>
  <c r="AA6" i="67"/>
  <c r="AH58" i="60"/>
  <c r="AH180" i="60"/>
  <c r="AH264" i="60"/>
  <c r="AH91" i="60"/>
  <c r="AH93" i="60"/>
  <c r="AH135" i="60"/>
  <c r="AH64" i="60"/>
  <c r="AH319" i="60"/>
  <c r="AA6" i="47"/>
  <c r="AH116" i="60"/>
  <c r="AH288" i="60"/>
  <c r="AH246" i="60"/>
  <c r="AH203" i="60"/>
  <c r="AH20" i="60"/>
  <c r="AH72" i="60"/>
  <c r="AA6" i="69"/>
  <c r="AA6" i="39"/>
  <c r="AH289" i="60"/>
  <c r="AH43" i="60"/>
  <c r="AH274" i="60"/>
  <c r="AA6" i="68"/>
  <c r="AH153" i="60"/>
  <c r="AH175" i="60"/>
  <c r="AH97" i="60"/>
  <c r="AA6" i="53"/>
  <c r="AH159" i="60"/>
  <c r="AH17" i="60"/>
  <c r="AH286" i="60"/>
  <c r="AH29" i="60"/>
  <c r="AH214" i="60"/>
  <c r="AH207" i="60"/>
  <c r="AH169" i="60"/>
  <c r="AH49" i="60"/>
  <c r="AH334" i="60"/>
  <c r="AH55" i="60"/>
  <c r="AH101" i="60"/>
  <c r="AH131" i="60"/>
  <c r="AH267" i="60"/>
  <c r="AH119" i="60"/>
  <c r="AH298" i="60"/>
  <c r="AH69" i="60"/>
  <c r="AA6" i="46"/>
  <c r="AH234" i="60"/>
  <c r="AH250" i="60"/>
  <c r="AH265" i="60"/>
  <c r="AH182" i="60"/>
  <c r="AH99" i="60"/>
  <c r="AH102" i="60"/>
  <c r="AH231" i="60"/>
  <c r="AH151" i="60"/>
  <c r="AH299" i="60"/>
  <c r="AA6" i="42"/>
  <c r="AH44" i="60"/>
  <c r="AH244" i="60"/>
  <c r="AH283" i="60"/>
  <c r="AH110" i="60"/>
  <c r="AH61" i="60"/>
  <c r="AH329" i="60"/>
  <c r="AH260" i="60"/>
  <c r="AH127" i="60"/>
  <c r="AH239" i="60"/>
  <c r="AH86" i="60"/>
  <c r="AH9" i="60"/>
  <c r="AH317" i="60"/>
  <c r="AH224" i="60"/>
  <c r="AH161" i="60"/>
  <c r="AH340" i="60"/>
  <c r="AH157" i="60"/>
  <c r="AH206" i="60"/>
  <c r="AH4" i="60"/>
  <c r="AH118" i="60"/>
  <c r="AH178" i="60"/>
  <c r="AH272" i="60"/>
  <c r="AI2" i="60"/>
  <c r="AH31" i="60"/>
  <c r="AA6" i="54"/>
  <c r="AH129" i="60"/>
  <c r="AH139" i="60"/>
  <c r="AH201" i="60"/>
  <c r="AH133" i="60"/>
  <c r="AH190" i="60"/>
  <c r="AH34" i="60"/>
  <c r="AH36" i="60"/>
  <c r="AH271" i="60"/>
  <c r="AH141" i="60"/>
  <c r="AH325" i="60"/>
  <c r="AH237" i="60"/>
  <c r="AH315" i="60"/>
  <c r="AH70" i="60"/>
  <c r="AH76" i="60"/>
  <c r="AH128" i="60"/>
  <c r="AH52" i="60"/>
  <c r="AH199" i="60"/>
  <c r="AH24" i="60"/>
  <c r="AH300" i="60"/>
  <c r="AH280" i="60"/>
  <c r="AH273" i="60"/>
  <c r="AH167" i="60"/>
  <c r="AH194" i="60"/>
  <c r="AH310" i="60"/>
  <c r="AH341" i="60"/>
  <c r="AH296" i="60"/>
  <c r="AH30" i="60"/>
  <c r="AH189" i="60"/>
  <c r="AH309" i="60"/>
  <c r="AH230" i="60"/>
  <c r="AH304" i="60"/>
  <c r="AH228" i="60"/>
  <c r="AH215" i="60"/>
  <c r="AH339" i="60"/>
  <c r="AH152" i="60"/>
  <c r="AH142" i="60"/>
  <c r="AH121" i="60"/>
  <c r="AH117" i="60"/>
  <c r="AH111" i="60"/>
  <c r="AH22" i="60"/>
  <c r="AH297" i="60"/>
  <c r="AH77" i="60"/>
  <c r="AH73" i="60"/>
  <c r="AH146" i="60"/>
  <c r="AH104" i="60"/>
  <c r="AH213" i="60"/>
  <c r="AH78" i="60"/>
  <c r="AH7" i="60"/>
  <c r="AH150" i="60"/>
  <c r="AH90" i="60"/>
  <c r="AH323" i="60"/>
  <c r="AH335" i="60"/>
  <c r="AH291" i="60"/>
  <c r="AH188" i="60"/>
  <c r="AH287" i="60"/>
  <c r="AH247" i="60"/>
  <c r="AH53" i="60"/>
  <c r="AH220" i="60"/>
  <c r="AH187" i="60"/>
  <c r="AH68" i="60"/>
  <c r="Y89" i="39"/>
  <c r="Y89" i="36"/>
  <c r="X47" i="45"/>
  <c r="X75" i="45" s="1"/>
  <c r="Y48" i="58"/>
  <c r="Y48" i="49"/>
  <c r="Y48" i="46"/>
  <c r="Y97" i="51"/>
  <c r="Y97" i="68"/>
  <c r="Y89" i="42"/>
  <c r="Y56" i="50"/>
  <c r="Y89" i="55"/>
  <c r="Y48" i="38"/>
  <c r="Y89" i="47"/>
  <c r="Y97" i="49"/>
  <c r="Y48" i="43"/>
  <c r="Y48" i="53"/>
  <c r="Y97" i="58"/>
  <c r="Y56" i="43"/>
  <c r="Y89" i="48"/>
  <c r="Y89" i="44"/>
  <c r="X47" i="34"/>
  <c r="X75" i="34" s="1"/>
  <c r="Y97" i="34"/>
  <c r="Y48" i="68"/>
  <c r="Y47" i="68" s="1"/>
  <c r="Y75" i="68" s="1"/>
  <c r="Y89" i="69"/>
  <c r="X47" i="41"/>
  <c r="X75" i="41" s="1"/>
  <c r="X88" i="57"/>
  <c r="X47" i="47"/>
  <c r="X75" i="47" s="1"/>
  <c r="Y48" i="51"/>
  <c r="Y97" i="42"/>
  <c r="Y89" i="37"/>
  <c r="Y97" i="36"/>
  <c r="Y89" i="50"/>
  <c r="Z93" i="49"/>
  <c r="Z95" i="36"/>
  <c r="Z93" i="34"/>
  <c r="Z100" i="67"/>
  <c r="Z93" i="46"/>
  <c r="Z90" i="48"/>
  <c r="Z91" i="55"/>
  <c r="Z92" i="34"/>
  <c r="Z96" i="55"/>
  <c r="Z98" i="52"/>
  <c r="Z98" i="40"/>
  <c r="Z92" i="45"/>
  <c r="Z100" i="43"/>
  <c r="Z92" i="57"/>
  <c r="Z92" i="36"/>
  <c r="Z91" i="45"/>
  <c r="Z100" i="49"/>
  <c r="Z94" i="47"/>
  <c r="Z90" i="68"/>
  <c r="Z96" i="37"/>
  <c r="Z95" i="50"/>
  <c r="Z98" i="38"/>
  <c r="Z93" i="40"/>
  <c r="Z99" i="69"/>
  <c r="Z100" i="44"/>
  <c r="Z94" i="50"/>
  <c r="Z96" i="51"/>
  <c r="Z94" i="53"/>
  <c r="Z93" i="48"/>
  <c r="Z91" i="54"/>
  <c r="Z95" i="48"/>
  <c r="Z94" i="52"/>
  <c r="Z100" i="41"/>
  <c r="Z98" i="46"/>
  <c r="Z98" i="68"/>
  <c r="Z100" i="68"/>
  <c r="Z90" i="52"/>
  <c r="Z98" i="49"/>
  <c r="Z90" i="39"/>
  <c r="Z96" i="56"/>
  <c r="Z94" i="39"/>
  <c r="Z92" i="55"/>
  <c r="Z93" i="55"/>
  <c r="Z100" i="47"/>
  <c r="Z96" i="57"/>
  <c r="Z100" i="53"/>
  <c r="Z92" i="70"/>
  <c r="Z100" i="38"/>
  <c r="Z100" i="56"/>
  <c r="Z94" i="70"/>
  <c r="Z93" i="70"/>
  <c r="Z99" i="55"/>
  <c r="Z93" i="58"/>
  <c r="Z93" i="45"/>
  <c r="Z95" i="58"/>
  <c r="Z96" i="49"/>
  <c r="Z98" i="39"/>
  <c r="Z92" i="44"/>
  <c r="Z91" i="68"/>
  <c r="Z92" i="69"/>
  <c r="Z96" i="36"/>
  <c r="Z93" i="42"/>
  <c r="Z99" i="51"/>
  <c r="Z96" i="44"/>
  <c r="Z99" i="70"/>
  <c r="Z99" i="39"/>
  <c r="Z93" i="41"/>
  <c r="Z100" i="58"/>
  <c r="Z95" i="70"/>
  <c r="Z99" i="58"/>
  <c r="X47" i="51"/>
  <c r="X75" i="51" s="1"/>
  <c r="Y97" i="70"/>
  <c r="Y48" i="39"/>
  <c r="Y48" i="36"/>
  <c r="X47" i="40"/>
  <c r="X75" i="40" s="1"/>
  <c r="Y89" i="58"/>
  <c r="Y89" i="49"/>
  <c r="Y89" i="46"/>
  <c r="Y89" i="51"/>
  <c r="Y56" i="42"/>
  <c r="Y48" i="37"/>
  <c r="Y48" i="50"/>
  <c r="Z91" i="52"/>
  <c r="Z100" i="48"/>
  <c r="Z100" i="39"/>
  <c r="Z98" i="58"/>
  <c r="Z98" i="70"/>
  <c r="Z91" i="42"/>
  <c r="Z100" i="36"/>
  <c r="Z94" i="54"/>
  <c r="Z98" i="44"/>
  <c r="Z94" i="40"/>
  <c r="Z100" i="51"/>
  <c r="Z90" i="53"/>
  <c r="Z96" i="54"/>
  <c r="Z91" i="40"/>
  <c r="Z95" i="51"/>
  <c r="Z93" i="54"/>
  <c r="Z95" i="54"/>
  <c r="Z93" i="39"/>
  <c r="Z91" i="53"/>
  <c r="Z90" i="46"/>
  <c r="Z91" i="43"/>
  <c r="Z99" i="37"/>
  <c r="Z100" i="52"/>
  <c r="Z100" i="42"/>
  <c r="Z91" i="37"/>
  <c r="Z91" i="41"/>
  <c r="Z93" i="36"/>
  <c r="Z94" i="34"/>
  <c r="Z98" i="43"/>
  <c r="Z90" i="55"/>
  <c r="Z92" i="53"/>
  <c r="Z93" i="47"/>
  <c r="Z90" i="42"/>
  <c r="Z99" i="43"/>
  <c r="Z91" i="39"/>
  <c r="Z98" i="36"/>
  <c r="Z94" i="41"/>
  <c r="Z90" i="38"/>
  <c r="Z95" i="56"/>
  <c r="Z99" i="47"/>
  <c r="Z93" i="50"/>
  <c r="Z94" i="68"/>
  <c r="Z100" i="37"/>
  <c r="Z90" i="36"/>
  <c r="Z100" i="40"/>
  <c r="Z96" i="41"/>
  <c r="Z99" i="54"/>
  <c r="Z94" i="69"/>
  <c r="Z96" i="67"/>
  <c r="Z99" i="42"/>
  <c r="Z93" i="53"/>
  <c r="Z92" i="58"/>
  <c r="Z92" i="39"/>
  <c r="Z94" i="37"/>
  <c r="Z100" i="34"/>
  <c r="Z94" i="48"/>
  <c r="Z92" i="49"/>
  <c r="Z96" i="39"/>
  <c r="Z94" i="46"/>
  <c r="Z92" i="37"/>
  <c r="Z92" i="50"/>
  <c r="Z96" i="42"/>
  <c r="Z95" i="37"/>
  <c r="Z99" i="44"/>
  <c r="Z90" i="44"/>
  <c r="Z92" i="48"/>
  <c r="Z90" i="45"/>
  <c r="Z90" i="70"/>
  <c r="Z99" i="38"/>
  <c r="Z90" i="51"/>
  <c r="Y48" i="52"/>
  <c r="Y97" i="45"/>
  <c r="Y48" i="67"/>
  <c r="Y97" i="54"/>
  <c r="Y89" i="41"/>
  <c r="Y97" i="41"/>
  <c r="Y97" i="47"/>
  <c r="Y48" i="70"/>
  <c r="Y89" i="45"/>
  <c r="Y48" i="40"/>
  <c r="Y97" i="55"/>
  <c r="Y48" i="54"/>
  <c r="Y48" i="56"/>
  <c r="Y56" i="48"/>
  <c r="Y97" i="52"/>
  <c r="Y56" i="57"/>
  <c r="X88" i="44"/>
  <c r="Y56" i="56"/>
  <c r="Y48" i="57"/>
  <c r="X88" i="53"/>
  <c r="X88" i="70"/>
  <c r="X88" i="46"/>
  <c r="Y48" i="34"/>
  <c r="Z95" i="47"/>
  <c r="Z98" i="53"/>
  <c r="Z93" i="67"/>
  <c r="Z100" i="54"/>
  <c r="Z94" i="44"/>
  <c r="Z96" i="53"/>
  <c r="Z93" i="37"/>
  <c r="Z99" i="36"/>
  <c r="Z93" i="69"/>
  <c r="Z94" i="36"/>
  <c r="Z92" i="51"/>
  <c r="Z100" i="50"/>
  <c r="Z91" i="47"/>
  <c r="Z91" i="51"/>
  <c r="Z95" i="52"/>
  <c r="Z92" i="38"/>
  <c r="Z100" i="69"/>
  <c r="Z99" i="57"/>
  <c r="Z95" i="68"/>
  <c r="Z100" i="46"/>
  <c r="Z95" i="40"/>
  <c r="Z99" i="53"/>
  <c r="Z90" i="49"/>
  <c r="Z95" i="67"/>
  <c r="Z90" i="57"/>
  <c r="Z92" i="43"/>
  <c r="Z95" i="45"/>
  <c r="Z92" i="40"/>
  <c r="Z99" i="48"/>
  <c r="Z91" i="49"/>
  <c r="Z94" i="45"/>
  <c r="Z96" i="70"/>
  <c r="Z96" i="47"/>
  <c r="Z99" i="40"/>
  <c r="Z91" i="57"/>
  <c r="Z96" i="45"/>
  <c r="Z100" i="57"/>
  <c r="Z91" i="58"/>
  <c r="Z94" i="42"/>
  <c r="Z91" i="38"/>
  <c r="Z94" i="51"/>
  <c r="Z92" i="68"/>
  <c r="Z94" i="55"/>
  <c r="Z94" i="56"/>
  <c r="Z100" i="70"/>
  <c r="Z91" i="56"/>
  <c r="Z91" i="44"/>
  <c r="Z98" i="48"/>
  <c r="Z96" i="40"/>
  <c r="Z91" i="36"/>
  <c r="Z92" i="46"/>
  <c r="Z99" i="67"/>
  <c r="Z92" i="52"/>
  <c r="Z92" i="47"/>
  <c r="Z96" i="34"/>
  <c r="Z90" i="69"/>
  <c r="Z95" i="57"/>
  <c r="Z93" i="52"/>
  <c r="Z90" i="43"/>
  <c r="Z98" i="67"/>
  <c r="Z95" i="53"/>
  <c r="Z90" i="40"/>
  <c r="Z98" i="56"/>
  <c r="Z100" i="55"/>
  <c r="Z92" i="42"/>
  <c r="Z93" i="56"/>
  <c r="Z90" i="34"/>
  <c r="Z96" i="38"/>
  <c r="Z95" i="46"/>
  <c r="Z90" i="41"/>
  <c r="Z98" i="51"/>
  <c r="X47" i="58"/>
  <c r="X75" i="58" s="1"/>
  <c r="Y89" i="52"/>
  <c r="Y56" i="45"/>
  <c r="Y89" i="67"/>
  <c r="Y56" i="54"/>
  <c r="Y48" i="41"/>
  <c r="Y56" i="41"/>
  <c r="Y56" i="47"/>
  <c r="Y89" i="70"/>
  <c r="Y97" i="69"/>
  <c r="Y56" i="46"/>
  <c r="Y97" i="37"/>
  <c r="Y88" i="45" l="1"/>
  <c r="N36" i="71"/>
  <c r="N37" i="71"/>
  <c r="L39" i="71"/>
  <c r="M38" i="71" s="1"/>
  <c r="AD39" i="71"/>
  <c r="AE38" i="71" s="1"/>
  <c r="AF37" i="71"/>
  <c r="Z37" i="71"/>
  <c r="X39" i="71"/>
  <c r="Y38" i="71" s="1"/>
  <c r="R40" i="71"/>
  <c r="S39" i="71" s="1"/>
  <c r="T38" i="71"/>
  <c r="Y88" i="43"/>
  <c r="Y88" i="39"/>
  <c r="Y88" i="57"/>
  <c r="Z56" i="45"/>
  <c r="Y88" i="53"/>
  <c r="Z56" i="49"/>
  <c r="Y47" i="37"/>
  <c r="Y75" i="37" s="1"/>
  <c r="Y88" i="70"/>
  <c r="Y47" i="52"/>
  <c r="Y75" i="52" s="1"/>
  <c r="Y88" i="46"/>
  <c r="Y88" i="50"/>
  <c r="Y47" i="44"/>
  <c r="Y75" i="44" s="1"/>
  <c r="Y88" i="56"/>
  <c r="Y47" i="47"/>
  <c r="Y75" i="47" s="1"/>
  <c r="Z48" i="43"/>
  <c r="Z89" i="49"/>
  <c r="Z48" i="36"/>
  <c r="Z97" i="36"/>
  <c r="Y88" i="48"/>
  <c r="Y47" i="49"/>
  <c r="Y75" i="49" s="1"/>
  <c r="Y47" i="48"/>
  <c r="Y75" i="48" s="1"/>
  <c r="Y88" i="54"/>
  <c r="Y88" i="38"/>
  <c r="Y47" i="45"/>
  <c r="Y75" i="45" s="1"/>
  <c r="Z48" i="34"/>
  <c r="Z56" i="56"/>
  <c r="Y47" i="56"/>
  <c r="Y75" i="56" s="1"/>
  <c r="Y47" i="67"/>
  <c r="Y75" i="67" s="1"/>
  <c r="Z89" i="70"/>
  <c r="Z89" i="38"/>
  <c r="Z89" i="55"/>
  <c r="Y88" i="40"/>
  <c r="Y47" i="55"/>
  <c r="Y75" i="55" s="1"/>
  <c r="Z56" i="46"/>
  <c r="Z97" i="52"/>
  <c r="Z97" i="67"/>
  <c r="Z97" i="53"/>
  <c r="Y47" i="57"/>
  <c r="Y75" i="57" s="1"/>
  <c r="Y88" i="41"/>
  <c r="Z89" i="45"/>
  <c r="Y47" i="42"/>
  <c r="Y75" i="42" s="1"/>
  <c r="Z56" i="67"/>
  <c r="AN56" i="67" s="1"/>
  <c r="AN47" i="67" s="1"/>
  <c r="Y47" i="39"/>
  <c r="Y75" i="39" s="1"/>
  <c r="Y47" i="53"/>
  <c r="Y75" i="53" s="1"/>
  <c r="Y47" i="38"/>
  <c r="Y75" i="38" s="1"/>
  <c r="Z97" i="68"/>
  <c r="Y88" i="58"/>
  <c r="Z89" i="41"/>
  <c r="Z89" i="40"/>
  <c r="Z89" i="69"/>
  <c r="Z56" i="48"/>
  <c r="Y47" i="54"/>
  <c r="Y75" i="54" s="1"/>
  <c r="Z89" i="44"/>
  <c r="Z89" i="42"/>
  <c r="Z97" i="43"/>
  <c r="Z97" i="44"/>
  <c r="Z97" i="70"/>
  <c r="Z89" i="48"/>
  <c r="AA100" i="49"/>
  <c r="AA92" i="47"/>
  <c r="AA91" i="68"/>
  <c r="AA93" i="49"/>
  <c r="AA91" i="40"/>
  <c r="AA94" i="42"/>
  <c r="AA98" i="58"/>
  <c r="AA98" i="50"/>
  <c r="AA91" i="55"/>
  <c r="AA96" i="46"/>
  <c r="AA98" i="34"/>
  <c r="AA90" i="40"/>
  <c r="AA96" i="57"/>
  <c r="AA96" i="36"/>
  <c r="AA92" i="44"/>
  <c r="AB6" i="38"/>
  <c r="AB6" i="37"/>
  <c r="AI7" i="60"/>
  <c r="AI101" i="60"/>
  <c r="AI234" i="60"/>
  <c r="AI252" i="60"/>
  <c r="AI329" i="60"/>
  <c r="AI297" i="60"/>
  <c r="AI61" i="60"/>
  <c r="AI89" i="60"/>
  <c r="AI335" i="60"/>
  <c r="AI237" i="60"/>
  <c r="AI52" i="60"/>
  <c r="AI187" i="60"/>
  <c r="AI214" i="60"/>
  <c r="AI90" i="60"/>
  <c r="AI137" i="60"/>
  <c r="AI64" i="60"/>
  <c r="AI340" i="60"/>
  <c r="AI134" i="60"/>
  <c r="AB6" i="40"/>
  <c r="AI68" i="60"/>
  <c r="AI178" i="60"/>
  <c r="AI317" i="60"/>
  <c r="AI301" i="60"/>
  <c r="AI133" i="60"/>
  <c r="AI262" i="60"/>
  <c r="AI218" i="60"/>
  <c r="AI125" i="60"/>
  <c r="AI128" i="60"/>
  <c r="AI236" i="60"/>
  <c r="AI60" i="60"/>
  <c r="AI322" i="60"/>
  <c r="AI14" i="60"/>
  <c r="AI284" i="60"/>
  <c r="AI118" i="60"/>
  <c r="AI17" i="60"/>
  <c r="AI243" i="60"/>
  <c r="AI232" i="60"/>
  <c r="AI152" i="60"/>
  <c r="AI260" i="60"/>
  <c r="AI311" i="60"/>
  <c r="AI225" i="60"/>
  <c r="AI141" i="60"/>
  <c r="AI304" i="60"/>
  <c r="AI46" i="60"/>
  <c r="AI179" i="60"/>
  <c r="AI53" i="60"/>
  <c r="AB6" i="50"/>
  <c r="AI159" i="60"/>
  <c r="AI196" i="60"/>
  <c r="AI110" i="60"/>
  <c r="AI200" i="60"/>
  <c r="AI309" i="60"/>
  <c r="AI265" i="60"/>
  <c r="AI251" i="60"/>
  <c r="AI247" i="60"/>
  <c r="AJ2" i="60"/>
  <c r="AI250" i="60"/>
  <c r="AI327" i="60"/>
  <c r="AI213" i="60"/>
  <c r="AI143" i="60"/>
  <c r="AI276" i="60"/>
  <c r="AI189" i="60"/>
  <c r="AI312" i="60"/>
  <c r="AI325" i="60"/>
  <c r="AI77" i="60"/>
  <c r="AI151" i="60"/>
  <c r="AI95" i="60"/>
  <c r="AI135" i="60"/>
  <c r="AB6" i="47"/>
  <c r="AI174" i="60"/>
  <c r="AI153" i="60"/>
  <c r="AI182" i="60"/>
  <c r="AI62" i="60"/>
  <c r="AI22" i="60"/>
  <c r="AI315" i="60"/>
  <c r="AI210" i="60"/>
  <c r="AI58" i="60"/>
  <c r="AI155" i="60"/>
  <c r="AI339" i="60"/>
  <c r="AI79" i="60"/>
  <c r="AI28" i="60"/>
  <c r="AI54" i="60"/>
  <c r="AI42" i="60"/>
  <c r="AI286" i="60"/>
  <c r="AI321" i="60"/>
  <c r="AI275" i="60"/>
  <c r="AI166" i="60"/>
  <c r="AI248" i="60"/>
  <c r="AI82" i="60"/>
  <c r="AI212" i="60"/>
  <c r="AI289" i="60"/>
  <c r="AI113" i="60"/>
  <c r="AI206" i="60"/>
  <c r="AI333" i="60"/>
  <c r="AI331" i="60"/>
  <c r="AI25" i="60"/>
  <c r="AI223" i="60"/>
  <c r="AI202" i="60"/>
  <c r="AI171" i="60"/>
  <c r="AI114" i="60"/>
  <c r="AI70" i="60"/>
  <c r="AI244" i="60"/>
  <c r="AI288" i="60"/>
  <c r="AI49" i="60"/>
  <c r="AI117" i="60"/>
  <c r="AI249" i="60"/>
  <c r="AI334" i="60"/>
  <c r="AI280" i="60"/>
  <c r="AI299" i="60"/>
  <c r="AI85" i="60"/>
  <c r="AI183" i="60"/>
  <c r="AI215" i="60"/>
  <c r="AI293" i="60"/>
  <c r="AI24" i="60"/>
  <c r="AI230" i="60"/>
  <c r="AI336" i="60"/>
  <c r="AB6" i="39"/>
  <c r="AI67" i="60"/>
  <c r="AI222" i="60"/>
  <c r="AI56" i="60"/>
  <c r="AI216" i="60"/>
  <c r="AI29" i="60"/>
  <c r="AI93" i="60"/>
  <c r="AI74" i="60"/>
  <c r="AI99" i="60"/>
  <c r="AB6" i="69"/>
  <c r="AI57" i="60"/>
  <c r="AI341" i="60"/>
  <c r="AI50" i="60"/>
  <c r="AI76" i="60"/>
  <c r="AI313" i="60"/>
  <c r="AI5" i="60"/>
  <c r="AI320" i="60"/>
  <c r="AI130" i="60"/>
  <c r="AI170" i="60"/>
  <c r="AI201" i="60"/>
  <c r="AI164" i="60"/>
  <c r="AI191" i="60"/>
  <c r="AI274" i="60"/>
  <c r="AB6" i="57"/>
  <c r="AI242" i="60"/>
  <c r="AI163" i="60"/>
  <c r="AI324" i="60"/>
  <c r="AI307" i="60"/>
  <c r="AB6" i="58"/>
  <c r="AI9" i="60"/>
  <c r="AI316" i="60"/>
  <c r="AI8" i="60"/>
  <c r="AI16" i="60"/>
  <c r="AI43" i="60"/>
  <c r="AI150" i="60"/>
  <c r="AI300" i="60"/>
  <c r="AI231" i="60"/>
  <c r="AI147" i="60"/>
  <c r="AI154" i="60"/>
  <c r="AI186" i="60"/>
  <c r="AI30" i="60"/>
  <c r="AI219" i="60"/>
  <c r="AI38" i="60"/>
  <c r="AB6" i="36"/>
  <c r="AI138" i="60"/>
  <c r="AI208" i="60"/>
  <c r="AI165" i="60"/>
  <c r="AI111" i="60"/>
  <c r="AI126" i="60"/>
  <c r="AI228" i="60"/>
  <c r="AI303" i="60"/>
  <c r="AI69" i="60"/>
  <c r="AI273" i="60"/>
  <c r="AI109" i="60"/>
  <c r="AI184" i="60"/>
  <c r="AI36" i="60"/>
  <c r="AI48" i="60"/>
  <c r="AB6" i="51"/>
  <c r="AB6" i="46"/>
  <c r="AI78" i="60"/>
  <c r="AI227" i="60"/>
  <c r="AI139" i="60"/>
  <c r="AI264" i="60"/>
  <c r="AI175" i="60"/>
  <c r="AI116" i="60"/>
  <c r="AI271" i="60"/>
  <c r="AB6" i="53"/>
  <c r="AI94" i="60"/>
  <c r="AI140" i="60"/>
  <c r="AI145" i="60"/>
  <c r="AI279" i="60"/>
  <c r="AI296" i="60"/>
  <c r="AI176" i="60"/>
  <c r="AI291" i="60"/>
  <c r="AI267" i="60"/>
  <c r="AI45" i="60"/>
  <c r="AI328" i="60"/>
  <c r="AB6" i="52"/>
  <c r="AI235" i="60"/>
  <c r="AI207" i="60"/>
  <c r="AI26" i="60"/>
  <c r="AI268" i="60"/>
  <c r="AI308" i="60"/>
  <c r="AI18" i="60"/>
  <c r="AB6" i="70"/>
  <c r="AB6" i="44"/>
  <c r="AI121" i="60"/>
  <c r="AI97" i="60"/>
  <c r="AI220" i="60"/>
  <c r="AI180" i="60"/>
  <c r="AI192" i="60"/>
  <c r="AI66" i="60"/>
  <c r="AI32" i="60"/>
  <c r="AI92" i="60"/>
  <c r="AI240" i="60"/>
  <c r="AI246" i="60"/>
  <c r="AI142" i="60"/>
  <c r="AI19" i="60"/>
  <c r="AI226" i="60"/>
  <c r="AI81" i="60"/>
  <c r="AI40" i="60"/>
  <c r="AB6" i="55"/>
  <c r="AI305" i="60"/>
  <c r="AB6" i="49"/>
  <c r="AI98" i="60"/>
  <c r="AI41" i="60"/>
  <c r="AI177" i="60"/>
  <c r="AI86" i="60"/>
  <c r="AI65" i="60"/>
  <c r="AI188" i="60"/>
  <c r="AI149" i="60"/>
  <c r="AB6" i="68"/>
  <c r="AI319" i="60"/>
  <c r="AI239" i="60"/>
  <c r="AB6" i="43"/>
  <c r="AI323" i="60"/>
  <c r="AI102" i="60"/>
  <c r="AI256" i="60"/>
  <c r="AI37" i="60"/>
  <c r="AI131" i="60"/>
  <c r="AI20" i="60"/>
  <c r="AB6" i="34"/>
  <c r="AI55" i="60"/>
  <c r="AI261" i="60"/>
  <c r="AI337" i="60"/>
  <c r="AI72" i="60"/>
  <c r="AI31" i="60"/>
  <c r="AI195" i="60"/>
  <c r="AI107" i="60"/>
  <c r="AI105" i="60"/>
  <c r="AI269" i="60"/>
  <c r="AI127" i="60"/>
  <c r="AI283" i="60"/>
  <c r="AI80" i="60"/>
  <c r="AI272" i="60"/>
  <c r="AI106" i="60"/>
  <c r="AB6" i="54"/>
  <c r="AI167" i="60"/>
  <c r="AB6" i="41"/>
  <c r="AI203" i="60"/>
  <c r="AI295" i="60"/>
  <c r="AI255" i="60"/>
  <c r="AI119" i="60"/>
  <c r="AB6" i="45"/>
  <c r="AI259" i="60"/>
  <c r="AI194" i="60"/>
  <c r="AI310" i="60"/>
  <c r="AI115" i="60"/>
  <c r="AI332" i="60"/>
  <c r="AI298" i="60"/>
  <c r="AI198" i="60"/>
  <c r="AB6" i="67"/>
  <c r="AI12" i="60"/>
  <c r="AI122" i="60"/>
  <c r="AI157" i="60"/>
  <c r="AI238" i="60"/>
  <c r="AI224" i="60"/>
  <c r="AI44" i="60"/>
  <c r="AI281" i="60"/>
  <c r="AI34" i="60"/>
  <c r="AI254" i="60"/>
  <c r="AB6" i="48"/>
  <c r="AI211" i="60"/>
  <c r="AI204" i="60"/>
  <c r="AI73" i="60"/>
  <c r="AI190" i="60"/>
  <c r="AI84" i="60"/>
  <c r="AI146" i="60"/>
  <c r="AI199" i="60"/>
  <c r="AI287" i="60"/>
  <c r="AI263" i="60"/>
  <c r="AB6" i="56"/>
  <c r="AI103" i="60"/>
  <c r="AI91" i="60"/>
  <c r="AI169" i="60"/>
  <c r="AI21" i="60"/>
  <c r="AI162" i="60"/>
  <c r="AI158" i="60"/>
  <c r="AI4" i="60"/>
  <c r="AI123" i="60"/>
  <c r="AI129" i="60"/>
  <c r="AB6" i="42"/>
  <c r="AI33" i="60"/>
  <c r="AI285" i="60"/>
  <c r="AI104" i="60"/>
  <c r="AI6" i="60"/>
  <c r="AI292" i="60"/>
  <c r="AI10" i="60"/>
  <c r="AI277" i="60"/>
  <c r="AI161" i="60"/>
  <c r="AI13" i="60"/>
  <c r="AA90" i="67"/>
  <c r="AA90" i="46"/>
  <c r="AA100" i="40"/>
  <c r="AA100" i="57"/>
  <c r="AA100" i="51"/>
  <c r="AA92" i="45"/>
  <c r="AA98" i="69"/>
  <c r="AA98" i="70"/>
  <c r="AA93" i="58"/>
  <c r="AA94" i="49"/>
  <c r="AA100" i="45"/>
  <c r="AA94" i="45"/>
  <c r="AA96" i="54"/>
  <c r="AA94" i="34"/>
  <c r="AA93" i="42"/>
  <c r="AA100" i="43"/>
  <c r="AA96" i="69"/>
  <c r="AA95" i="52"/>
  <c r="AA98" i="57"/>
  <c r="AA91" i="56"/>
  <c r="AA99" i="49"/>
  <c r="AA94" i="38"/>
  <c r="AA99" i="46"/>
  <c r="AA100" i="48"/>
  <c r="AA90" i="44"/>
  <c r="AA99" i="68"/>
  <c r="AA100" i="55"/>
  <c r="AA93" i="50"/>
  <c r="AA98" i="38"/>
  <c r="AA92" i="34"/>
  <c r="AA90" i="42"/>
  <c r="AA93" i="46"/>
  <c r="AA96" i="58"/>
  <c r="AA90" i="70"/>
  <c r="AA91" i="37"/>
  <c r="AA94" i="40"/>
  <c r="AA91" i="49"/>
  <c r="AA91" i="58"/>
  <c r="AA99" i="40"/>
  <c r="AA92" i="69"/>
  <c r="AA94" i="51"/>
  <c r="AA94" i="41"/>
  <c r="AA90" i="55"/>
  <c r="AA95" i="53"/>
  <c r="AA100" i="50"/>
  <c r="AA100" i="39"/>
  <c r="AA91" i="57"/>
  <c r="AA99" i="36"/>
  <c r="AA90" i="34"/>
  <c r="AA95" i="68"/>
  <c r="AA94" i="46"/>
  <c r="AA90" i="36"/>
  <c r="AA98" i="51"/>
  <c r="AA92" i="38"/>
  <c r="AA94" i="67"/>
  <c r="AA91" i="39"/>
  <c r="AA91" i="44"/>
  <c r="AA100" i="36"/>
  <c r="Z56" i="57"/>
  <c r="Z97" i="47"/>
  <c r="Z89" i="56"/>
  <c r="Z97" i="54"/>
  <c r="Z89" i="47"/>
  <c r="Z56" i="50"/>
  <c r="Z48" i="50"/>
  <c r="Z89" i="67"/>
  <c r="Z56" i="41"/>
  <c r="Y47" i="69"/>
  <c r="Y75" i="69" s="1"/>
  <c r="Y88" i="67"/>
  <c r="Z89" i="34"/>
  <c r="Z97" i="56"/>
  <c r="Z89" i="43"/>
  <c r="Z48" i="57"/>
  <c r="Z48" i="49"/>
  <c r="Z48" i="51"/>
  <c r="Z48" i="70"/>
  <c r="Z89" i="36"/>
  <c r="Z48" i="38"/>
  <c r="Z48" i="55"/>
  <c r="Z89" i="46"/>
  <c r="Z89" i="53"/>
  <c r="Z97" i="58"/>
  <c r="Y47" i="50"/>
  <c r="Y75" i="50" s="1"/>
  <c r="Z97" i="39"/>
  <c r="Z89" i="39"/>
  <c r="Z48" i="52"/>
  <c r="Z48" i="68"/>
  <c r="Z97" i="40"/>
  <c r="Y88" i="37"/>
  <c r="Y47" i="43"/>
  <c r="Y75" i="43" s="1"/>
  <c r="Y88" i="55"/>
  <c r="Y88" i="51"/>
  <c r="Y47" i="58"/>
  <c r="Y75" i="58" s="1"/>
  <c r="Y47" i="70"/>
  <c r="Y75" i="70" s="1"/>
  <c r="AA91" i="38"/>
  <c r="AA98" i="54"/>
  <c r="AA91" i="45"/>
  <c r="AA93" i="41"/>
  <c r="AA92" i="55"/>
  <c r="AA98" i="42"/>
  <c r="AA95" i="49"/>
  <c r="AA92" i="56"/>
  <c r="AA100" i="58"/>
  <c r="AA92" i="53"/>
  <c r="AA91" i="48"/>
  <c r="AA96" i="39"/>
  <c r="AA94" i="44"/>
  <c r="AA94" i="47"/>
  <c r="AA94" i="43"/>
  <c r="AA91" i="53"/>
  <c r="AA98" i="48"/>
  <c r="AA92" i="50"/>
  <c r="AA95" i="51"/>
  <c r="AA99" i="38"/>
  <c r="AA94" i="37"/>
  <c r="AA99" i="50"/>
  <c r="AA96" i="70"/>
  <c r="AA95" i="39"/>
  <c r="AA96" i="43"/>
  <c r="AA99" i="37"/>
  <c r="AA91" i="36"/>
  <c r="AA95" i="48"/>
  <c r="AA94" i="68"/>
  <c r="AA96" i="38"/>
  <c r="AA95" i="34"/>
  <c r="AA96" i="51"/>
  <c r="AA95" i="36"/>
  <c r="AA100" i="69"/>
  <c r="AA93" i="44"/>
  <c r="AA92" i="54"/>
  <c r="AA95" i="50"/>
  <c r="AA99" i="67"/>
  <c r="AA90" i="43"/>
  <c r="AA100" i="46"/>
  <c r="AA100" i="52"/>
  <c r="AA92" i="39"/>
  <c r="AA90" i="69"/>
  <c r="AA96" i="53"/>
  <c r="AA98" i="37"/>
  <c r="AA90" i="50"/>
  <c r="AA100" i="37"/>
  <c r="AA94" i="48"/>
  <c r="AA99" i="45"/>
  <c r="AA91" i="43"/>
  <c r="AA96" i="41"/>
  <c r="AA91" i="67"/>
  <c r="AA90" i="56"/>
  <c r="AA95" i="46"/>
  <c r="AA100" i="47"/>
  <c r="AA96" i="45"/>
  <c r="AA99" i="51"/>
  <c r="AA91" i="46"/>
  <c r="AA96" i="55"/>
  <c r="AA93" i="39"/>
  <c r="AA92" i="41"/>
  <c r="AA92" i="49"/>
  <c r="AA99" i="47"/>
  <c r="AA96" i="40"/>
  <c r="AA92" i="51"/>
  <c r="AA90" i="48"/>
  <c r="Z89" i="58"/>
  <c r="Z89" i="37"/>
  <c r="Z97" i="69"/>
  <c r="Z48" i="54"/>
  <c r="Z56" i="55"/>
  <c r="Z56" i="42"/>
  <c r="Y88" i="34"/>
  <c r="Y88" i="68"/>
  <c r="Z97" i="51"/>
  <c r="Z89" i="57"/>
  <c r="Z89" i="51"/>
  <c r="Z48" i="46"/>
  <c r="Z48" i="53"/>
  <c r="Y47" i="40"/>
  <c r="Y75" i="40" s="1"/>
  <c r="Z48" i="39"/>
  <c r="Z89" i="52"/>
  <c r="Z89" i="68"/>
  <c r="AA94" i="39"/>
  <c r="AA91" i="52"/>
  <c r="AA94" i="58"/>
  <c r="AA93" i="67"/>
  <c r="AA99" i="44"/>
  <c r="AA96" i="34"/>
  <c r="AA95" i="44"/>
  <c r="AA96" i="50"/>
  <c r="AA93" i="47"/>
  <c r="AA93" i="56"/>
  <c r="AA99" i="53"/>
  <c r="AA90" i="38"/>
  <c r="AA98" i="56"/>
  <c r="AA90" i="53"/>
  <c r="AA98" i="43"/>
  <c r="AA94" i="69"/>
  <c r="AA98" i="45"/>
  <c r="AA100" i="56"/>
  <c r="AA92" i="43"/>
  <c r="AA99" i="41"/>
  <c r="AA91" i="41"/>
  <c r="AA94" i="52"/>
  <c r="AA93" i="55"/>
  <c r="AA90" i="41"/>
  <c r="AA98" i="46"/>
  <c r="AA93" i="54"/>
  <c r="AA98" i="68"/>
  <c r="AA93" i="53"/>
  <c r="AA90" i="52"/>
  <c r="AA90" i="57"/>
  <c r="AA92" i="68"/>
  <c r="AA98" i="44"/>
  <c r="AA90" i="47"/>
  <c r="AA100" i="44"/>
  <c r="AA94" i="50"/>
  <c r="AA96" i="67"/>
  <c r="AA96" i="48"/>
  <c r="AA95" i="58"/>
  <c r="AA98" i="40"/>
  <c r="AA95" i="45"/>
  <c r="AA92" i="37"/>
  <c r="AA98" i="52"/>
  <c r="AA96" i="47"/>
  <c r="AA93" i="52"/>
  <c r="AA96" i="52"/>
  <c r="AA99" i="43"/>
  <c r="AA99" i="57"/>
  <c r="AA96" i="49"/>
  <c r="AA93" i="68"/>
  <c r="AA91" i="50"/>
  <c r="AA92" i="42"/>
  <c r="AA91" i="54"/>
  <c r="AA90" i="68"/>
  <c r="AA96" i="56"/>
  <c r="AA98" i="41"/>
  <c r="AA98" i="49"/>
  <c r="AA94" i="36"/>
  <c r="AA91" i="42"/>
  <c r="AA100" i="67"/>
  <c r="AA93" i="69"/>
  <c r="AA95" i="56"/>
  <c r="AA95" i="38"/>
  <c r="AA91" i="51"/>
  <c r="AA92" i="67"/>
  <c r="AA95" i="41"/>
  <c r="AA99" i="52"/>
  <c r="AA94" i="53"/>
  <c r="AA99" i="70"/>
  <c r="AA96" i="44"/>
  <c r="Z48" i="58"/>
  <c r="Z48" i="37"/>
  <c r="Z89" i="54"/>
  <c r="Z97" i="55"/>
  <c r="Z97" i="37"/>
  <c r="Z97" i="42"/>
  <c r="Y47" i="41"/>
  <c r="Y75" i="41" s="1"/>
  <c r="Y88" i="52"/>
  <c r="Z48" i="41"/>
  <c r="Z48" i="40"/>
  <c r="Z48" i="69"/>
  <c r="Z97" i="48"/>
  <c r="Z56" i="53"/>
  <c r="Y47" i="34"/>
  <c r="Y75" i="34" s="1"/>
  <c r="Z48" i="45"/>
  <c r="Z48" i="44"/>
  <c r="Z48" i="42"/>
  <c r="Z56" i="43"/>
  <c r="Z56" i="44"/>
  <c r="Y88" i="49"/>
  <c r="Y47" i="36"/>
  <c r="Y75" i="36" s="1"/>
  <c r="Z97" i="49"/>
  <c r="Z97" i="46"/>
  <c r="Z97" i="38"/>
  <c r="Z56" i="52"/>
  <c r="Z48" i="48"/>
  <c r="Y47" i="51"/>
  <c r="Y75" i="51" s="1"/>
  <c r="Y88" i="69"/>
  <c r="Y88" i="44"/>
  <c r="Y88" i="47"/>
  <c r="Y88" i="42"/>
  <c r="Y47" i="46"/>
  <c r="Y75" i="46" s="1"/>
  <c r="Y88" i="36"/>
  <c r="AA91" i="47"/>
  <c r="AA94" i="54"/>
  <c r="AA94" i="57"/>
  <c r="AA92" i="40"/>
  <c r="AA99" i="39"/>
  <c r="AA100" i="41"/>
  <c r="AA93" i="45"/>
  <c r="AA99" i="55"/>
  <c r="AA92" i="36"/>
  <c r="AA98" i="47"/>
  <c r="AA95" i="55"/>
  <c r="AA93" i="43"/>
  <c r="AA93" i="51"/>
  <c r="AA98" i="36"/>
  <c r="AA93" i="48"/>
  <c r="AA93" i="36"/>
  <c r="AA95" i="42"/>
  <c r="AA99" i="58"/>
  <c r="AA95" i="67"/>
  <c r="AA91" i="70"/>
  <c r="AA90" i="54"/>
  <c r="AA94" i="55"/>
  <c r="AA100" i="68"/>
  <c r="AA90" i="51"/>
  <c r="AA96" i="42"/>
  <c r="AA93" i="38"/>
  <c r="AA99" i="48"/>
  <c r="AA91" i="34"/>
  <c r="AA91" i="69"/>
  <c r="AA93" i="37"/>
  <c r="AA98" i="39"/>
  <c r="AA95" i="54"/>
  <c r="AA90" i="39"/>
  <c r="AA95" i="70"/>
  <c r="AA96" i="68"/>
  <c r="AA98" i="67"/>
  <c r="AA99" i="69"/>
  <c r="AA95" i="47"/>
  <c r="AA95" i="43"/>
  <c r="AA90" i="37"/>
  <c r="AA90" i="58"/>
  <c r="AA96" i="37"/>
  <c r="AA92" i="58"/>
  <c r="AA100" i="38"/>
  <c r="AA93" i="70"/>
  <c r="AA92" i="48"/>
  <c r="AA100" i="34"/>
  <c r="AA99" i="56"/>
  <c r="AA100" i="70"/>
  <c r="AA95" i="37"/>
  <c r="AA95" i="69"/>
  <c r="AA99" i="42"/>
  <c r="AA100" i="54"/>
  <c r="AA100" i="42"/>
  <c r="AA98" i="55"/>
  <c r="AA92" i="52"/>
  <c r="AA92" i="57"/>
  <c r="AA94" i="56"/>
  <c r="AA92" i="46"/>
  <c r="AA92" i="70"/>
  <c r="AA93" i="40"/>
  <c r="AA100" i="53"/>
  <c r="AA93" i="34"/>
  <c r="AA99" i="34"/>
  <c r="AA90" i="49"/>
  <c r="AA99" i="54"/>
  <c r="AA98" i="53"/>
  <c r="AA93" i="57"/>
  <c r="AA95" i="40"/>
  <c r="AA94" i="70"/>
  <c r="AA95" i="57"/>
  <c r="AA90" i="45"/>
  <c r="Z97" i="57"/>
  <c r="Z56" i="47"/>
  <c r="Z97" i="45"/>
  <c r="Z48" i="56"/>
  <c r="Z56" i="54"/>
  <c r="Z48" i="47"/>
  <c r="Z97" i="50"/>
  <c r="Z89" i="50"/>
  <c r="Z97" i="34"/>
  <c r="Z48" i="67"/>
  <c r="Z97" i="41"/>
  <c r="Z47" i="38" l="1"/>
  <c r="Z75" i="38" s="1"/>
  <c r="Z47" i="47"/>
  <c r="Z75" i="47" s="1"/>
  <c r="N38" i="71"/>
  <c r="L40" i="71"/>
  <c r="M39" i="71" s="1"/>
  <c r="AF38" i="71"/>
  <c r="AD40" i="71"/>
  <c r="AE39" i="71" s="1"/>
  <c r="Z38" i="71"/>
  <c r="X40" i="71"/>
  <c r="Y39" i="71" s="1"/>
  <c r="T39" i="71"/>
  <c r="R41" i="71"/>
  <c r="S40" i="71" s="1"/>
  <c r="Z88" i="55"/>
  <c r="Z47" i="45"/>
  <c r="Z75" i="45" s="1"/>
  <c r="Z47" i="49"/>
  <c r="Z75" i="49" s="1"/>
  <c r="Z47" i="68"/>
  <c r="Z75" i="68" s="1"/>
  <c r="Z47" i="67"/>
  <c r="Z75" i="67" s="1"/>
  <c r="Z88" i="51"/>
  <c r="Z47" i="46"/>
  <c r="Z75" i="46" s="1"/>
  <c r="Z47" i="43"/>
  <c r="Z75" i="43" s="1"/>
  <c r="Z47" i="36"/>
  <c r="Z75" i="36" s="1"/>
  <c r="AA56" i="55"/>
  <c r="Z88" i="53"/>
  <c r="Z47" i="70"/>
  <c r="Z75" i="70" s="1"/>
  <c r="Z88" i="52"/>
  <c r="Z88" i="49"/>
  <c r="AA97" i="45"/>
  <c r="Z47" i="40"/>
  <c r="Z75" i="40" s="1"/>
  <c r="AA97" i="40"/>
  <c r="Z47" i="34"/>
  <c r="Z75" i="34" s="1"/>
  <c r="Z47" i="44"/>
  <c r="Z75" i="44" s="1"/>
  <c r="Z47" i="58"/>
  <c r="Z75" i="58" s="1"/>
  <c r="AA56" i="49"/>
  <c r="Z47" i="48"/>
  <c r="Z75" i="48" s="1"/>
  <c r="Z47" i="56"/>
  <c r="Z75" i="56" s="1"/>
  <c r="AA56" i="47"/>
  <c r="Z47" i="37"/>
  <c r="Z75" i="37" s="1"/>
  <c r="Z88" i="58"/>
  <c r="AA56" i="50"/>
  <c r="Z88" i="45"/>
  <c r="AA89" i="51"/>
  <c r="AA97" i="36"/>
  <c r="AA97" i="47"/>
  <c r="Z88" i="38"/>
  <c r="AA56" i="52"/>
  <c r="AA56" i="44"/>
  <c r="AA48" i="57"/>
  <c r="AA89" i="41"/>
  <c r="Z88" i="68"/>
  <c r="Z47" i="53"/>
  <c r="Z75" i="53" s="1"/>
  <c r="Z88" i="57"/>
  <c r="Z88" i="36"/>
  <c r="Z47" i="57"/>
  <c r="Z75" i="57" s="1"/>
  <c r="Z88" i="56"/>
  <c r="Z88" i="70"/>
  <c r="Z88" i="40"/>
  <c r="Z47" i="41"/>
  <c r="Z75" i="41" s="1"/>
  <c r="Z88" i="67"/>
  <c r="Z88" i="50"/>
  <c r="AA89" i="45"/>
  <c r="AA97" i="67"/>
  <c r="AA97" i="53"/>
  <c r="Z88" i="43"/>
  <c r="AA97" i="39"/>
  <c r="AA56" i="46"/>
  <c r="AA56" i="43"/>
  <c r="Z47" i="39"/>
  <c r="Z75" i="39" s="1"/>
  <c r="Z47" i="52"/>
  <c r="Z75" i="52" s="1"/>
  <c r="AA89" i="49"/>
  <c r="AA89" i="39"/>
  <c r="AA56" i="53"/>
  <c r="AA89" i="58"/>
  <c r="AA48" i="54"/>
  <c r="AA97" i="41"/>
  <c r="AA48" i="68"/>
  <c r="AA89" i="47"/>
  <c r="AA89" i="52"/>
  <c r="AA97" i="68"/>
  <c r="AA97" i="56"/>
  <c r="AA89" i="48"/>
  <c r="AA48" i="50"/>
  <c r="AA56" i="42"/>
  <c r="AA97" i="54"/>
  <c r="Z47" i="55"/>
  <c r="Z75" i="55" s="1"/>
  <c r="AA97" i="51"/>
  <c r="AA48" i="34"/>
  <c r="AA48" i="55"/>
  <c r="AA89" i="42"/>
  <c r="AA97" i="38"/>
  <c r="AA89" i="44"/>
  <c r="AA97" i="57"/>
  <c r="AA97" i="69"/>
  <c r="AA89" i="67"/>
  <c r="AB96" i="53"/>
  <c r="AB93" i="41"/>
  <c r="AB94" i="43"/>
  <c r="AB91" i="46"/>
  <c r="AB92" i="41"/>
  <c r="AB91" i="48"/>
  <c r="AB99" i="39"/>
  <c r="AB98" i="52"/>
  <c r="AB92" i="50"/>
  <c r="AB98" i="67"/>
  <c r="AB91" i="58"/>
  <c r="AB90" i="70"/>
  <c r="AB90" i="55"/>
  <c r="AB90" i="54"/>
  <c r="AB96" i="41"/>
  <c r="AB96" i="58"/>
  <c r="AB94" i="34"/>
  <c r="AB91" i="41"/>
  <c r="AB90" i="57"/>
  <c r="AB91" i="39"/>
  <c r="AB99" i="68"/>
  <c r="AB90" i="37"/>
  <c r="AB95" i="44"/>
  <c r="AB94" i="36"/>
  <c r="AB100" i="49"/>
  <c r="AB100" i="34"/>
  <c r="AB99" i="57"/>
  <c r="AB92" i="69"/>
  <c r="AB93" i="44"/>
  <c r="AB93" i="42"/>
  <c r="AB95" i="50"/>
  <c r="AB98" i="37"/>
  <c r="AB92" i="53"/>
  <c r="AB91" i="43"/>
  <c r="AB91" i="44"/>
  <c r="AB92" i="36"/>
  <c r="AB99" i="50"/>
  <c r="AB90" i="34"/>
  <c r="AB98" i="51"/>
  <c r="AB93" i="46"/>
  <c r="AB91" i="57"/>
  <c r="AB100" i="37"/>
  <c r="AB100" i="68"/>
  <c r="AB96" i="49"/>
  <c r="AB100" i="54"/>
  <c r="AB94" i="55"/>
  <c r="AB94" i="42"/>
  <c r="AB96" i="39"/>
  <c r="AB91" i="50"/>
  <c r="AB98" i="48"/>
  <c r="AB96" i="40"/>
  <c r="AB92" i="57"/>
  <c r="AB90" i="36"/>
  <c r="AB96" i="38"/>
  <c r="AB100" i="38"/>
  <c r="AB91" i="40"/>
  <c r="AB95" i="53"/>
  <c r="AB94" i="52"/>
  <c r="AB96" i="70"/>
  <c r="AB100" i="47"/>
  <c r="AB95" i="69"/>
  <c r="AB93" i="50"/>
  <c r="AB100" i="50"/>
  <c r="AB91" i="54"/>
  <c r="AB92" i="51"/>
  <c r="AB93" i="70"/>
  <c r="AB94" i="69"/>
  <c r="AB99" i="58"/>
  <c r="AB94" i="49"/>
  <c r="AB94" i="58"/>
  <c r="AB100" i="57"/>
  <c r="AB93" i="67"/>
  <c r="AA97" i="58"/>
  <c r="Z88" i="42"/>
  <c r="AA48" i="45"/>
  <c r="AA89" i="37"/>
  <c r="AA48" i="51"/>
  <c r="Z47" i="42"/>
  <c r="Z75" i="42" s="1"/>
  <c r="AA97" i="49"/>
  <c r="AA97" i="52"/>
  <c r="AA97" i="44"/>
  <c r="AA89" i="57"/>
  <c r="AA48" i="41"/>
  <c r="AA48" i="53"/>
  <c r="AA89" i="38"/>
  <c r="Z88" i="37"/>
  <c r="AA48" i="56"/>
  <c r="AA97" i="37"/>
  <c r="AA89" i="69"/>
  <c r="AA89" i="43"/>
  <c r="AA97" i="48"/>
  <c r="Z88" i="39"/>
  <c r="Z47" i="51"/>
  <c r="Z75" i="51" s="1"/>
  <c r="Z88" i="47"/>
  <c r="AA89" i="34"/>
  <c r="AA89" i="55"/>
  <c r="AA48" i="42"/>
  <c r="AA48" i="44"/>
  <c r="AA56" i="57"/>
  <c r="AA48" i="67"/>
  <c r="AB96" i="67"/>
  <c r="AB92" i="54"/>
  <c r="AB100" i="42"/>
  <c r="AB95" i="34"/>
  <c r="AB99" i="44"/>
  <c r="AB96" i="48"/>
  <c r="AB96" i="36"/>
  <c r="AB94" i="51"/>
  <c r="AB92" i="42"/>
  <c r="AB95" i="48"/>
  <c r="AB95" i="41"/>
  <c r="AB92" i="43"/>
  <c r="AB99" i="47"/>
  <c r="AB92" i="70"/>
  <c r="AB96" i="43"/>
  <c r="AB94" i="57"/>
  <c r="AB100" i="40"/>
  <c r="AB95" i="40"/>
  <c r="AB90" i="52"/>
  <c r="AB92" i="39"/>
  <c r="AB98" i="68"/>
  <c r="AB92" i="34"/>
  <c r="AB99" i="48"/>
  <c r="AB95" i="37"/>
  <c r="AB91" i="55"/>
  <c r="AB95" i="68"/>
  <c r="AB91" i="69"/>
  <c r="AB92" i="40"/>
  <c r="AB98" i="36"/>
  <c r="AB95" i="39"/>
  <c r="AB100" i="41"/>
  <c r="AB90" i="47"/>
  <c r="AB95" i="55"/>
  <c r="AB94" i="67"/>
  <c r="AB90" i="56"/>
  <c r="AB93" i="48"/>
  <c r="AB91" i="67"/>
  <c r="AB100" i="58"/>
  <c r="AB100" i="39"/>
  <c r="AB94" i="38"/>
  <c r="AB95" i="58"/>
  <c r="AB95" i="49"/>
  <c r="AB99" i="53"/>
  <c r="AB99" i="37"/>
  <c r="AB91" i="42"/>
  <c r="AB99" i="34"/>
  <c r="AB90" i="42"/>
  <c r="AB92" i="52"/>
  <c r="AB93" i="54"/>
  <c r="AB93" i="40"/>
  <c r="AB90" i="49"/>
  <c r="AB98" i="69"/>
  <c r="AB100" i="43"/>
  <c r="AB96" i="57"/>
  <c r="AB96" i="44"/>
  <c r="AC6" i="53"/>
  <c r="AC6" i="54"/>
  <c r="AJ150" i="60"/>
  <c r="AJ79" i="60"/>
  <c r="AJ234" i="60"/>
  <c r="AJ4" i="60"/>
  <c r="AJ159" i="60"/>
  <c r="AJ6" i="60"/>
  <c r="AJ213" i="60"/>
  <c r="AC6" i="57"/>
  <c r="AJ304" i="60"/>
  <c r="AJ265" i="60"/>
  <c r="AJ40" i="60"/>
  <c r="AJ319" i="60"/>
  <c r="AJ291" i="60"/>
  <c r="AJ99" i="60"/>
  <c r="AJ171" i="60"/>
  <c r="AJ325" i="60"/>
  <c r="AJ24" i="60"/>
  <c r="AJ293" i="60"/>
  <c r="AC6" i="70"/>
  <c r="AJ149" i="60"/>
  <c r="AJ323" i="60"/>
  <c r="AJ222" i="60"/>
  <c r="AJ187" i="60"/>
  <c r="AJ322" i="60"/>
  <c r="AJ21" i="60"/>
  <c r="AJ202" i="60"/>
  <c r="AJ44" i="60"/>
  <c r="AJ140" i="60"/>
  <c r="AJ56" i="60"/>
  <c r="AJ280" i="60"/>
  <c r="AJ286" i="60"/>
  <c r="AJ303" i="60"/>
  <c r="AJ65" i="60"/>
  <c r="AJ61" i="60"/>
  <c r="AJ231" i="60"/>
  <c r="AJ125" i="60"/>
  <c r="AJ55" i="60"/>
  <c r="AC6" i="42"/>
  <c r="AJ262" i="60"/>
  <c r="AJ115" i="60"/>
  <c r="AJ271" i="60"/>
  <c r="AJ198" i="60"/>
  <c r="AJ57" i="60"/>
  <c r="AJ109" i="60"/>
  <c r="AJ164" i="60"/>
  <c r="AJ119" i="60"/>
  <c r="AJ153" i="60"/>
  <c r="AJ214" i="60"/>
  <c r="AJ122" i="60"/>
  <c r="AJ143" i="60"/>
  <c r="AJ62" i="60"/>
  <c r="AJ145" i="60"/>
  <c r="AJ317" i="60"/>
  <c r="AJ227" i="60"/>
  <c r="AJ175" i="60"/>
  <c r="AJ277" i="60"/>
  <c r="AC6" i="36"/>
  <c r="AJ133" i="60"/>
  <c r="AJ111" i="60"/>
  <c r="AJ300" i="60"/>
  <c r="AJ53" i="60"/>
  <c r="AJ243" i="60"/>
  <c r="AJ289" i="60"/>
  <c r="AJ183" i="60"/>
  <c r="AJ81" i="60"/>
  <c r="AJ223" i="60"/>
  <c r="AJ163" i="60"/>
  <c r="AJ121" i="60"/>
  <c r="AJ281" i="60"/>
  <c r="AJ97" i="60"/>
  <c r="AJ228" i="60"/>
  <c r="AJ226" i="60"/>
  <c r="AJ155" i="60"/>
  <c r="AJ275" i="60"/>
  <c r="AJ279" i="60"/>
  <c r="AJ247" i="60"/>
  <c r="AJ297" i="60"/>
  <c r="AJ267" i="60"/>
  <c r="AJ98" i="60"/>
  <c r="AJ16" i="60"/>
  <c r="AJ341" i="60"/>
  <c r="AJ327" i="60"/>
  <c r="AJ41" i="60"/>
  <c r="AJ18" i="60"/>
  <c r="AC6" i="45"/>
  <c r="AJ9" i="60"/>
  <c r="AJ218" i="60"/>
  <c r="AC6" i="39"/>
  <c r="AJ118" i="60"/>
  <c r="AJ38" i="60"/>
  <c r="AJ216" i="60"/>
  <c r="AJ74" i="60"/>
  <c r="AJ50" i="60"/>
  <c r="AJ37" i="60"/>
  <c r="AJ25" i="60"/>
  <c r="AJ66" i="60"/>
  <c r="AJ292" i="60"/>
  <c r="AJ332" i="60"/>
  <c r="AC6" i="51"/>
  <c r="AJ320" i="60"/>
  <c r="AJ273" i="60"/>
  <c r="AJ191" i="60"/>
  <c r="AJ254" i="60"/>
  <c r="AJ26" i="60"/>
  <c r="AJ176" i="60"/>
  <c r="AJ113" i="60"/>
  <c r="AJ339" i="60"/>
  <c r="AC6" i="50"/>
  <c r="AK2" i="60"/>
  <c r="AJ261" i="60"/>
  <c r="AJ328" i="60"/>
  <c r="AJ22" i="60"/>
  <c r="AJ69" i="60"/>
  <c r="AJ308" i="60"/>
  <c r="AJ54" i="60"/>
  <c r="AJ141" i="60"/>
  <c r="AJ166" i="60"/>
  <c r="AJ104" i="60"/>
  <c r="AJ46" i="60"/>
  <c r="AC6" i="48"/>
  <c r="AJ248" i="60"/>
  <c r="AJ10" i="60"/>
  <c r="AJ89" i="60"/>
  <c r="AJ92" i="60"/>
  <c r="AJ239" i="60"/>
  <c r="AJ8" i="60"/>
  <c r="AC6" i="34"/>
  <c r="AJ82" i="60"/>
  <c r="AJ260" i="60"/>
  <c r="AJ287" i="60"/>
  <c r="AJ340" i="60"/>
  <c r="AJ31" i="60"/>
  <c r="AJ194" i="60"/>
  <c r="AJ48" i="60"/>
  <c r="AJ240" i="60"/>
  <c r="AJ14" i="60"/>
  <c r="AJ180" i="60"/>
  <c r="AJ219" i="60"/>
  <c r="AJ235" i="60"/>
  <c r="AJ249" i="60"/>
  <c r="AJ199" i="60"/>
  <c r="AJ32" i="60"/>
  <c r="AJ84" i="60"/>
  <c r="AJ30" i="60"/>
  <c r="AJ45" i="60"/>
  <c r="AC6" i="49"/>
  <c r="AJ215" i="60"/>
  <c r="AJ207" i="60"/>
  <c r="AJ76" i="60"/>
  <c r="AJ268" i="60"/>
  <c r="AJ165" i="60"/>
  <c r="AJ224" i="60"/>
  <c r="AJ315" i="60"/>
  <c r="AJ208" i="60"/>
  <c r="AJ188" i="60"/>
  <c r="AC6" i="46"/>
  <c r="AJ151" i="60"/>
  <c r="AJ101" i="60"/>
  <c r="AJ154" i="60"/>
  <c r="AJ236" i="60"/>
  <c r="AJ157" i="60"/>
  <c r="AJ85" i="60"/>
  <c r="AJ95" i="60"/>
  <c r="AJ58" i="60"/>
  <c r="AJ189" i="60"/>
  <c r="AJ142" i="60"/>
  <c r="AJ5" i="60"/>
  <c r="AJ94" i="60"/>
  <c r="AJ283" i="60"/>
  <c r="AJ110" i="60"/>
  <c r="AJ105" i="60"/>
  <c r="AJ33" i="60"/>
  <c r="AJ178" i="60"/>
  <c r="AJ335" i="60"/>
  <c r="AC6" i="68"/>
  <c r="AJ174" i="60"/>
  <c r="AJ336" i="60"/>
  <c r="AJ67" i="60"/>
  <c r="AJ272" i="60"/>
  <c r="AJ295" i="60"/>
  <c r="AJ91" i="60"/>
  <c r="AJ90" i="60"/>
  <c r="AJ114" i="60"/>
  <c r="AJ256" i="60"/>
  <c r="AC6" i="40"/>
  <c r="AJ255" i="60"/>
  <c r="AJ135" i="60"/>
  <c r="AJ123" i="60"/>
  <c r="AJ196" i="60"/>
  <c r="AJ192" i="60"/>
  <c r="AJ296" i="60"/>
  <c r="AJ146" i="60"/>
  <c r="AJ29" i="60"/>
  <c r="AJ246" i="60"/>
  <c r="AJ276" i="60"/>
  <c r="AJ312" i="60"/>
  <c r="AJ138" i="60"/>
  <c r="AJ42" i="60"/>
  <c r="AJ305" i="60"/>
  <c r="AJ43" i="60"/>
  <c r="AJ117" i="60"/>
  <c r="AJ73" i="60"/>
  <c r="AJ134" i="60"/>
  <c r="AC6" i="44"/>
  <c r="AJ177" i="60"/>
  <c r="AJ182" i="60"/>
  <c r="AJ259" i="60"/>
  <c r="AJ309" i="60"/>
  <c r="AC6" i="58"/>
  <c r="AJ200" i="60"/>
  <c r="AJ170" i="60"/>
  <c r="AJ77" i="60"/>
  <c r="AJ17" i="60"/>
  <c r="AJ52" i="60"/>
  <c r="AJ203" i="60"/>
  <c r="AC6" i="37"/>
  <c r="AJ139" i="60"/>
  <c r="AJ232" i="60"/>
  <c r="AJ130" i="60"/>
  <c r="AJ179" i="60"/>
  <c r="AJ230" i="60"/>
  <c r="AJ19" i="60"/>
  <c r="AC6" i="43"/>
  <c r="AJ334" i="60"/>
  <c r="AJ70" i="60"/>
  <c r="AJ313" i="60"/>
  <c r="AJ162" i="60"/>
  <c r="AJ204" i="60"/>
  <c r="AJ307" i="60"/>
  <c r="AJ212" i="60"/>
  <c r="AJ34" i="60"/>
  <c r="AJ102" i="60"/>
  <c r="AJ211" i="60"/>
  <c r="AJ12" i="60"/>
  <c r="AJ106" i="60"/>
  <c r="AJ210" i="60"/>
  <c r="AJ285" i="60"/>
  <c r="AJ93" i="60"/>
  <c r="AJ301" i="60"/>
  <c r="AJ333" i="60"/>
  <c r="AJ36" i="60"/>
  <c r="AC6" i="56"/>
  <c r="AJ147" i="60"/>
  <c r="AJ201" i="60"/>
  <c r="AJ127" i="60"/>
  <c r="AJ129" i="60"/>
  <c r="AC6" i="52"/>
  <c r="AJ310" i="60"/>
  <c r="AJ263" i="60"/>
  <c r="AC6" i="67"/>
  <c r="AJ78" i="60"/>
  <c r="AJ331" i="60"/>
  <c r="AJ252" i="60"/>
  <c r="AJ264" i="60"/>
  <c r="AJ169" i="60"/>
  <c r="AJ337" i="60"/>
  <c r="AJ284" i="60"/>
  <c r="AJ64" i="60"/>
  <c r="AC6" i="69"/>
  <c r="AJ20" i="60"/>
  <c r="AJ190" i="60"/>
  <c r="AC6" i="41"/>
  <c r="AJ158" i="60"/>
  <c r="AJ299" i="60"/>
  <c r="AJ60" i="60"/>
  <c r="AJ13" i="60"/>
  <c r="AJ152" i="60"/>
  <c r="AJ86" i="60"/>
  <c r="AJ269" i="60"/>
  <c r="AJ321" i="60"/>
  <c r="AJ244" i="60"/>
  <c r="AJ311" i="60"/>
  <c r="AC6" i="47"/>
  <c r="AJ49" i="60"/>
  <c r="AJ103" i="60"/>
  <c r="AJ324" i="60"/>
  <c r="AJ7" i="60"/>
  <c r="AJ126" i="60"/>
  <c r="AJ128" i="60"/>
  <c r="AJ316" i="60"/>
  <c r="AJ80" i="60"/>
  <c r="AJ206" i="60"/>
  <c r="AJ186" i="60"/>
  <c r="AJ137" i="60"/>
  <c r="AJ167" i="60"/>
  <c r="AC6" i="38"/>
  <c r="AJ72" i="60"/>
  <c r="AJ225" i="60"/>
  <c r="AJ220" i="60"/>
  <c r="AC6" i="55"/>
  <c r="AJ68" i="60"/>
  <c r="AJ161" i="60"/>
  <c r="AJ250" i="60"/>
  <c r="AJ288" i="60"/>
  <c r="AJ116" i="60"/>
  <c r="AJ107" i="60"/>
  <c r="AJ274" i="60"/>
  <c r="AJ242" i="60"/>
  <c r="AJ329" i="60"/>
  <c r="AJ184" i="60"/>
  <c r="AJ28" i="60"/>
  <c r="AJ251" i="60"/>
  <c r="AJ131" i="60"/>
  <c r="AJ237" i="60"/>
  <c r="AJ238" i="60"/>
  <c r="AJ298" i="60"/>
  <c r="AJ195" i="60"/>
  <c r="AB92" i="56"/>
  <c r="AB100" i="45"/>
  <c r="AB96" i="37"/>
  <c r="AB94" i="56"/>
  <c r="AB99" i="51"/>
  <c r="AB100" i="67"/>
  <c r="AB93" i="43"/>
  <c r="AB98" i="43"/>
  <c r="AB94" i="39"/>
  <c r="AB90" i="39"/>
  <c r="AB91" i="47"/>
  <c r="AB90" i="68"/>
  <c r="AB96" i="52"/>
  <c r="AA89" i="40"/>
  <c r="AA97" i="50"/>
  <c r="Z88" i="48"/>
  <c r="Z88" i="44"/>
  <c r="Z88" i="69"/>
  <c r="AA48" i="37"/>
  <c r="AA89" i="53"/>
  <c r="AA48" i="38"/>
  <c r="AA89" i="56"/>
  <c r="AA48" i="69"/>
  <c r="AA48" i="43"/>
  <c r="AA56" i="48"/>
  <c r="Z88" i="34"/>
  <c r="AA89" i="36"/>
  <c r="AA89" i="70"/>
  <c r="AA48" i="46"/>
  <c r="AB99" i="67"/>
  <c r="AB99" i="54"/>
  <c r="AB95" i="36"/>
  <c r="AB90" i="67"/>
  <c r="AB98" i="46"/>
  <c r="AB94" i="70"/>
  <c r="AB98" i="40"/>
  <c r="AB91" i="49"/>
  <c r="AB100" i="53"/>
  <c r="AB98" i="45"/>
  <c r="AB90" i="48"/>
  <c r="AB93" i="56"/>
  <c r="AB96" i="42"/>
  <c r="AB91" i="53"/>
  <c r="AB100" i="70"/>
  <c r="AB93" i="36"/>
  <c r="AB93" i="38"/>
  <c r="AB99" i="36"/>
  <c r="AB90" i="45"/>
  <c r="AB93" i="69"/>
  <c r="AB100" i="55"/>
  <c r="AB94" i="50"/>
  <c r="AB96" i="51"/>
  <c r="AB96" i="47"/>
  <c r="AB98" i="42"/>
  <c r="AB91" i="56"/>
  <c r="AB91" i="51"/>
  <c r="AB98" i="70"/>
  <c r="AB98" i="53"/>
  <c r="AB95" i="70"/>
  <c r="AB100" i="69"/>
  <c r="AB98" i="55"/>
  <c r="AB94" i="46"/>
  <c r="AB100" i="36"/>
  <c r="AB95" i="45"/>
  <c r="AB91" i="45"/>
  <c r="AB99" i="56"/>
  <c r="AB95" i="57"/>
  <c r="AB93" i="53"/>
  <c r="AB99" i="46"/>
  <c r="AB96" i="56"/>
  <c r="AB95" i="38"/>
  <c r="AB94" i="68"/>
  <c r="AB90" i="50"/>
  <c r="AB98" i="50"/>
  <c r="AB99" i="69"/>
  <c r="AB93" i="58"/>
  <c r="AB95" i="54"/>
  <c r="AB100" i="46"/>
  <c r="AB90" i="58"/>
  <c r="AB96" i="54"/>
  <c r="AB95" i="46"/>
  <c r="AB92" i="37"/>
  <c r="AB98" i="58"/>
  <c r="AB98" i="56"/>
  <c r="AB94" i="45"/>
  <c r="AB96" i="68"/>
  <c r="AB95" i="56"/>
  <c r="AB93" i="49"/>
  <c r="AB91" i="52"/>
  <c r="AB92" i="48"/>
  <c r="AB99" i="55"/>
  <c r="AB91" i="70"/>
  <c r="AB91" i="34"/>
  <c r="AB93" i="57"/>
  <c r="AB90" i="43"/>
  <c r="AB96" i="55"/>
  <c r="AB90" i="44"/>
  <c r="AB90" i="38"/>
  <c r="AB99" i="38"/>
  <c r="AB90" i="51"/>
  <c r="AA48" i="40"/>
  <c r="AA48" i="49"/>
  <c r="AA97" i="55"/>
  <c r="AA48" i="58"/>
  <c r="AA48" i="39"/>
  <c r="AA89" i="54"/>
  <c r="Z47" i="69"/>
  <c r="Z75" i="69" s="1"/>
  <c r="Z88" i="54"/>
  <c r="AA56" i="41"/>
  <c r="AA89" i="68"/>
  <c r="AA48" i="47"/>
  <c r="AA48" i="52"/>
  <c r="AA97" i="46"/>
  <c r="AA56" i="45"/>
  <c r="AA97" i="43"/>
  <c r="AA56" i="56"/>
  <c r="Z47" i="54"/>
  <c r="Z75" i="54" s="1"/>
  <c r="AA48" i="48"/>
  <c r="AA89" i="50"/>
  <c r="AA97" i="42"/>
  <c r="AA56" i="54"/>
  <c r="Z88" i="46"/>
  <c r="Z47" i="50"/>
  <c r="Z75" i="50" s="1"/>
  <c r="AA48" i="36"/>
  <c r="AA48" i="70"/>
  <c r="AA97" i="70"/>
  <c r="AA89" i="46"/>
  <c r="AB90" i="46"/>
  <c r="AB92" i="67"/>
  <c r="AB99" i="45"/>
  <c r="AB92" i="68"/>
  <c r="AB94" i="54"/>
  <c r="AB94" i="47"/>
  <c r="AB94" i="37"/>
  <c r="AB99" i="42"/>
  <c r="AB93" i="55"/>
  <c r="AB98" i="47"/>
  <c r="AB99" i="52"/>
  <c r="AB96" i="46"/>
  <c r="AB94" i="40"/>
  <c r="AB94" i="41"/>
  <c r="AB98" i="39"/>
  <c r="AB100" i="52"/>
  <c r="AB95" i="51"/>
  <c r="AB92" i="47"/>
  <c r="AB91" i="37"/>
  <c r="AB93" i="34"/>
  <c r="AB93" i="68"/>
  <c r="AB96" i="69"/>
  <c r="AB99" i="70"/>
  <c r="AB98" i="54"/>
  <c r="AB98" i="44"/>
  <c r="AB90" i="53"/>
  <c r="AB92" i="44"/>
  <c r="AB98" i="41"/>
  <c r="AB96" i="50"/>
  <c r="AB100" i="48"/>
  <c r="AB99" i="49"/>
  <c r="AB100" i="44"/>
  <c r="AB93" i="37"/>
  <c r="AB95" i="67"/>
  <c r="AB92" i="46"/>
  <c r="AB95" i="47"/>
  <c r="AB95" i="43"/>
  <c r="AB90" i="40"/>
  <c r="AB91" i="36"/>
  <c r="AB93" i="39"/>
  <c r="AB98" i="34"/>
  <c r="AB99" i="40"/>
  <c r="AB93" i="52"/>
  <c r="AB100" i="51"/>
  <c r="AB94" i="48"/>
  <c r="AB92" i="58"/>
  <c r="AB92" i="49"/>
  <c r="AB94" i="53"/>
  <c r="AB92" i="38"/>
  <c r="AB96" i="45"/>
  <c r="AB96" i="34"/>
  <c r="AB90" i="69"/>
  <c r="AB92" i="45"/>
  <c r="AB93" i="47"/>
  <c r="AB98" i="57"/>
  <c r="AB95" i="52"/>
  <c r="AB99" i="41"/>
  <c r="AB91" i="38"/>
  <c r="AB94" i="44"/>
  <c r="AB93" i="45"/>
  <c r="AB95" i="42"/>
  <c r="AB98" i="38"/>
  <c r="AB98" i="49"/>
  <c r="AB100" i="56"/>
  <c r="AB99" i="43"/>
  <c r="AB91" i="68"/>
  <c r="AB93" i="51"/>
  <c r="AB92" i="55"/>
  <c r="AB90" i="41"/>
  <c r="AA97" i="34"/>
  <c r="Z88" i="41"/>
  <c r="AA88" i="57" l="1"/>
  <c r="N39" i="71"/>
  <c r="L41" i="71"/>
  <c r="AD41" i="71"/>
  <c r="AE40" i="71" s="1"/>
  <c r="AF39" i="71"/>
  <c r="X41" i="71"/>
  <c r="Y40" i="71" s="1"/>
  <c r="Z39" i="71"/>
  <c r="R42" i="71"/>
  <c r="S41" i="71" s="1"/>
  <c r="T40" i="71"/>
  <c r="AA47" i="47"/>
  <c r="AA75" i="47" s="1"/>
  <c r="AB56" i="50"/>
  <c r="AA47" i="39"/>
  <c r="AA75" i="39" s="1"/>
  <c r="AA88" i="40"/>
  <c r="AA88" i="47"/>
  <c r="AA88" i="36"/>
  <c r="AA47" i="55"/>
  <c r="AA75" i="55" s="1"/>
  <c r="AA88" i="53"/>
  <c r="AA47" i="49"/>
  <c r="AA75" i="49" s="1"/>
  <c r="AA47" i="58"/>
  <c r="AA75" i="58" s="1"/>
  <c r="AA88" i="45"/>
  <c r="AB97" i="49"/>
  <c r="AB97" i="50"/>
  <c r="AA47" i="69"/>
  <c r="AA75" i="69" s="1"/>
  <c r="AA47" i="46"/>
  <c r="AA75" i="46" s="1"/>
  <c r="AA88" i="67"/>
  <c r="AA88" i="51"/>
  <c r="AB56" i="47"/>
  <c r="AA47" i="52"/>
  <c r="AA75" i="52" s="1"/>
  <c r="AA47" i="44"/>
  <c r="AA75" i="44" s="1"/>
  <c r="AA47" i="43"/>
  <c r="AA75" i="43" s="1"/>
  <c r="AA47" i="42"/>
  <c r="AA75" i="42" s="1"/>
  <c r="AA88" i="38"/>
  <c r="AA47" i="57"/>
  <c r="AA75" i="57" s="1"/>
  <c r="AB97" i="38"/>
  <c r="AB89" i="69"/>
  <c r="AB56" i="54"/>
  <c r="AA88" i="50"/>
  <c r="AB48" i="44"/>
  <c r="AB48" i="58"/>
  <c r="AB89" i="50"/>
  <c r="AB56" i="45"/>
  <c r="AB89" i="67"/>
  <c r="AA88" i="56"/>
  <c r="AB97" i="48"/>
  <c r="AB97" i="67"/>
  <c r="AA47" i="50"/>
  <c r="AA75" i="50" s="1"/>
  <c r="AA88" i="49"/>
  <c r="AA88" i="41"/>
  <c r="AA88" i="39"/>
  <c r="AB97" i="47"/>
  <c r="AA47" i="67"/>
  <c r="AA75" i="67" s="1"/>
  <c r="AB97" i="44"/>
  <c r="AB89" i="46"/>
  <c r="AA47" i="70"/>
  <c r="AA75" i="70" s="1"/>
  <c r="AB56" i="56"/>
  <c r="AB97" i="53"/>
  <c r="AB97" i="42"/>
  <c r="AB89" i="48"/>
  <c r="AB97" i="40"/>
  <c r="AA47" i="45"/>
  <c r="AA75" i="45" s="1"/>
  <c r="AA88" i="44"/>
  <c r="AB89" i="41"/>
  <c r="AB56" i="57"/>
  <c r="AB56" i="49"/>
  <c r="AA47" i="53"/>
  <c r="AA75" i="53" s="1"/>
  <c r="AB89" i="40"/>
  <c r="AB56" i="41"/>
  <c r="AB48" i="53"/>
  <c r="AA88" i="46"/>
  <c r="AA47" i="40"/>
  <c r="AA75" i="40" s="1"/>
  <c r="AB89" i="43"/>
  <c r="AB97" i="58"/>
  <c r="AB97" i="55"/>
  <c r="AB48" i="68"/>
  <c r="AB48" i="39"/>
  <c r="AB56" i="43"/>
  <c r="AC93" i="55"/>
  <c r="AC95" i="52"/>
  <c r="AC98" i="51"/>
  <c r="AC95" i="54"/>
  <c r="AC98" i="48"/>
  <c r="AC91" i="43"/>
  <c r="AC99" i="37"/>
  <c r="AC92" i="57"/>
  <c r="AC99" i="67"/>
  <c r="AC90" i="39"/>
  <c r="AC95" i="70"/>
  <c r="AC94" i="43"/>
  <c r="AC94" i="68"/>
  <c r="AC98" i="67"/>
  <c r="AC92" i="49"/>
  <c r="AC96" i="56"/>
  <c r="AC93" i="34"/>
  <c r="AC100" i="50"/>
  <c r="AC90" i="38"/>
  <c r="AC92" i="48"/>
  <c r="AC98" i="69"/>
  <c r="AC99" i="39"/>
  <c r="AC92" i="37"/>
  <c r="AC90" i="52"/>
  <c r="AC96" i="47"/>
  <c r="AC99" i="52"/>
  <c r="AC91" i="68"/>
  <c r="AC93" i="39"/>
  <c r="AC94" i="58"/>
  <c r="AC99" i="41"/>
  <c r="AC95" i="44"/>
  <c r="AC99" i="40"/>
  <c r="AC90" i="41"/>
  <c r="AC100" i="48"/>
  <c r="AC99" i="70"/>
  <c r="AC94" i="36"/>
  <c r="AC99" i="49"/>
  <c r="AC98" i="37"/>
  <c r="AC94" i="54"/>
  <c r="AC94" i="67"/>
  <c r="AC96" i="67"/>
  <c r="AC93" i="41"/>
  <c r="AC91" i="56"/>
  <c r="AC92" i="70"/>
  <c r="AC90" i="42"/>
  <c r="AC95" i="47"/>
  <c r="AC91" i="58"/>
  <c r="AC99" i="36"/>
  <c r="AC100" i="36"/>
  <c r="AC95" i="67"/>
  <c r="AC98" i="57"/>
  <c r="AC98" i="70"/>
  <c r="AC94" i="53"/>
  <c r="AC98" i="68"/>
  <c r="AC91" i="50"/>
  <c r="AC99" i="51"/>
  <c r="AC98" i="43"/>
  <c r="AC95" i="50"/>
  <c r="AC96" i="44"/>
  <c r="AC96" i="42"/>
  <c r="AC90" i="48"/>
  <c r="AC99" i="38"/>
  <c r="AC99" i="53"/>
  <c r="AC94" i="48"/>
  <c r="AC90" i="50"/>
  <c r="AC100" i="54"/>
  <c r="AC100" i="68"/>
  <c r="AC96" i="70"/>
  <c r="AC92" i="67"/>
  <c r="AC93" i="40"/>
  <c r="AB48" i="49"/>
  <c r="AB89" i="42"/>
  <c r="AB89" i="56"/>
  <c r="AB97" i="36"/>
  <c r="AB89" i="52"/>
  <c r="AA88" i="55"/>
  <c r="AB89" i="36"/>
  <c r="AB48" i="57"/>
  <c r="AB89" i="55"/>
  <c r="AA47" i="34"/>
  <c r="AA75" i="34" s="1"/>
  <c r="AB48" i="69"/>
  <c r="AB48" i="40"/>
  <c r="AB97" i="41"/>
  <c r="AB89" i="53"/>
  <c r="AB97" i="54"/>
  <c r="AA47" i="48"/>
  <c r="AA75" i="48" s="1"/>
  <c r="AB89" i="51"/>
  <c r="AB89" i="38"/>
  <c r="AB97" i="56"/>
  <c r="AB56" i="53"/>
  <c r="AB56" i="42"/>
  <c r="AB48" i="45"/>
  <c r="AB48" i="48"/>
  <c r="AB97" i="46"/>
  <c r="AA88" i="70"/>
  <c r="AA47" i="38"/>
  <c r="AA75" i="38" s="1"/>
  <c r="AC94" i="51"/>
  <c r="AC90" i="36"/>
  <c r="AC93" i="53"/>
  <c r="AC94" i="52"/>
  <c r="AC100" i="49"/>
  <c r="AC96" i="46"/>
  <c r="AC94" i="40"/>
  <c r="AC93" i="67"/>
  <c r="AC100" i="70"/>
  <c r="AC98" i="38"/>
  <c r="AC94" i="47"/>
  <c r="AC91" i="54"/>
  <c r="AC96" i="52"/>
  <c r="AC94" i="70"/>
  <c r="AC92" i="43"/>
  <c r="AC98" i="36"/>
  <c r="AC92" i="54"/>
  <c r="AC91" i="49"/>
  <c r="AC90" i="56"/>
  <c r="AC96" i="39"/>
  <c r="AC98" i="50"/>
  <c r="AC92" i="44"/>
  <c r="AC91" i="34"/>
  <c r="AC93" i="69"/>
  <c r="AC94" i="42"/>
  <c r="AC91" i="44"/>
  <c r="AC91" i="36"/>
  <c r="AC100" i="47"/>
  <c r="AC92" i="68"/>
  <c r="AC95" i="58"/>
  <c r="AC94" i="69"/>
  <c r="AC90" i="54"/>
  <c r="AC93" i="47"/>
  <c r="AC98" i="45"/>
  <c r="AC92" i="45"/>
  <c r="AC98" i="56"/>
  <c r="AC90" i="40"/>
  <c r="AC95" i="37"/>
  <c r="AC91" i="48"/>
  <c r="AC96" i="69"/>
  <c r="AC98" i="47"/>
  <c r="AC91" i="70"/>
  <c r="AC95" i="51"/>
  <c r="AC92" i="52"/>
  <c r="AC95" i="46"/>
  <c r="AC95" i="39"/>
  <c r="AD6" i="34"/>
  <c r="AK316" i="60"/>
  <c r="AK265" i="60"/>
  <c r="AK243" i="60"/>
  <c r="AK139" i="60"/>
  <c r="AK320" i="60"/>
  <c r="AK271" i="60"/>
  <c r="AK219" i="60"/>
  <c r="AK72" i="60"/>
  <c r="AK140" i="60"/>
  <c r="AK82" i="60"/>
  <c r="AK58" i="60"/>
  <c r="AK276" i="60"/>
  <c r="AK37" i="60"/>
  <c r="AK119" i="60"/>
  <c r="AK61" i="60"/>
  <c r="AK291" i="60"/>
  <c r="AK141" i="60"/>
  <c r="AK272" i="60"/>
  <c r="AD6" i="51"/>
  <c r="AD6" i="45"/>
  <c r="AK31" i="60"/>
  <c r="AK69" i="60"/>
  <c r="AK310" i="60"/>
  <c r="AK323" i="60"/>
  <c r="AK152" i="60"/>
  <c r="AK176" i="60"/>
  <c r="AK200" i="60"/>
  <c r="AK32" i="60"/>
  <c r="AK116" i="60"/>
  <c r="AK312" i="60"/>
  <c r="AK60" i="60"/>
  <c r="AK267" i="60"/>
  <c r="AK286" i="60"/>
  <c r="AK186" i="60"/>
  <c r="AK130" i="60"/>
  <c r="AK300" i="60"/>
  <c r="AK16" i="60"/>
  <c r="AK289" i="60"/>
  <c r="AK281" i="60"/>
  <c r="AK273" i="60"/>
  <c r="AK73" i="60"/>
  <c r="AK18" i="60"/>
  <c r="AK146" i="60"/>
  <c r="AD6" i="67"/>
  <c r="AK149" i="60"/>
  <c r="AK262" i="60"/>
  <c r="AK327" i="60"/>
  <c r="AK339" i="60"/>
  <c r="AD6" i="37"/>
  <c r="AK211" i="60"/>
  <c r="AK137" i="60"/>
  <c r="AK25" i="60"/>
  <c r="AK163" i="60"/>
  <c r="AK212" i="60"/>
  <c r="AK184" i="60"/>
  <c r="AD6" i="38"/>
  <c r="AK45" i="60"/>
  <c r="AK42" i="60"/>
  <c r="AK89" i="60"/>
  <c r="AK317" i="60"/>
  <c r="AK143" i="60"/>
  <c r="AK121" i="60"/>
  <c r="AD6" i="70"/>
  <c r="AK279" i="60"/>
  <c r="AK80" i="60"/>
  <c r="AK180" i="60"/>
  <c r="AK175" i="60"/>
  <c r="AK261" i="60"/>
  <c r="AK10" i="60"/>
  <c r="AK99" i="60"/>
  <c r="AK4" i="60"/>
  <c r="AK334" i="60"/>
  <c r="AK210" i="60"/>
  <c r="AK57" i="60"/>
  <c r="AK194" i="60"/>
  <c r="AK86" i="60"/>
  <c r="AD6" i="69"/>
  <c r="AK311" i="60"/>
  <c r="AK189" i="60"/>
  <c r="AK53" i="60"/>
  <c r="AK22" i="60"/>
  <c r="AK13" i="60"/>
  <c r="AK254" i="60"/>
  <c r="AK111" i="60"/>
  <c r="AK164" i="60"/>
  <c r="AK79" i="60"/>
  <c r="AK171" i="60"/>
  <c r="AK285" i="60"/>
  <c r="AK109" i="60"/>
  <c r="AK70" i="60"/>
  <c r="AK307" i="60"/>
  <c r="AK297" i="60"/>
  <c r="AD6" i="42"/>
  <c r="AK183" i="60"/>
  <c r="AK43" i="60"/>
  <c r="AK280" i="60"/>
  <c r="AK313" i="60"/>
  <c r="AK125" i="60"/>
  <c r="AK129" i="60"/>
  <c r="AK64" i="60"/>
  <c r="AK5" i="60"/>
  <c r="AK304" i="60"/>
  <c r="AK239" i="60"/>
  <c r="AD6" i="68"/>
  <c r="AK332" i="60"/>
  <c r="AK190" i="60"/>
  <c r="AK123" i="60"/>
  <c r="AK299" i="60"/>
  <c r="AK105" i="60"/>
  <c r="AK74" i="60"/>
  <c r="AK264" i="60"/>
  <c r="AK296" i="60"/>
  <c r="AK295" i="60"/>
  <c r="AK66" i="60"/>
  <c r="AK147" i="60"/>
  <c r="AD6" i="43"/>
  <c r="AK33" i="60"/>
  <c r="AK182" i="60"/>
  <c r="AK38" i="60"/>
  <c r="AK158" i="60"/>
  <c r="AK28" i="60"/>
  <c r="AK41" i="60"/>
  <c r="AK98" i="60"/>
  <c r="AK95" i="60"/>
  <c r="AK298" i="60"/>
  <c r="AK177" i="60"/>
  <c r="AK248" i="60"/>
  <c r="AK142" i="60"/>
  <c r="AK127" i="60"/>
  <c r="AK303" i="60"/>
  <c r="AK325" i="60"/>
  <c r="AK78" i="60"/>
  <c r="AK21" i="60"/>
  <c r="AK274" i="60"/>
  <c r="AD6" i="52"/>
  <c r="AK76" i="60"/>
  <c r="AK293" i="60"/>
  <c r="AK275" i="60"/>
  <c r="AK231" i="60"/>
  <c r="AD6" i="58"/>
  <c r="AK34" i="60"/>
  <c r="AK220" i="60"/>
  <c r="AK232" i="60"/>
  <c r="AK155" i="60"/>
  <c r="AK157" i="60"/>
  <c r="AK215" i="60"/>
  <c r="AD6" i="39"/>
  <c r="AK309" i="60"/>
  <c r="AK133" i="60"/>
  <c r="AK283" i="60"/>
  <c r="AK305" i="60"/>
  <c r="AK178" i="60"/>
  <c r="AK249" i="60"/>
  <c r="AD6" i="46"/>
  <c r="AK114" i="60"/>
  <c r="AK242" i="60"/>
  <c r="AK246" i="60"/>
  <c r="AK48" i="60"/>
  <c r="AD6" i="47"/>
  <c r="AK199" i="60"/>
  <c r="AK225" i="60"/>
  <c r="AK259" i="60"/>
  <c r="AK68" i="60"/>
  <c r="AK251" i="60"/>
  <c r="AK250" i="60"/>
  <c r="AK62" i="60"/>
  <c r="AK198" i="60"/>
  <c r="AK107" i="60"/>
  <c r="AK8" i="60"/>
  <c r="AK195" i="60"/>
  <c r="AK207" i="60"/>
  <c r="AK260" i="60"/>
  <c r="AK324" i="60"/>
  <c r="AK153" i="60"/>
  <c r="AD6" i="40"/>
  <c r="AK222" i="60"/>
  <c r="AK188" i="60"/>
  <c r="AK322" i="60"/>
  <c r="AK104" i="60"/>
  <c r="AK145" i="60"/>
  <c r="AK170" i="60"/>
  <c r="AD6" i="44"/>
  <c r="AD6" i="57"/>
  <c r="AK65" i="60"/>
  <c r="AK94" i="60"/>
  <c r="AK224" i="60"/>
  <c r="AK128" i="60"/>
  <c r="AK174" i="60"/>
  <c r="AD6" i="56"/>
  <c r="AK179" i="60"/>
  <c r="AK223" i="60"/>
  <c r="AK126" i="60"/>
  <c r="AD6" i="48"/>
  <c r="AD6" i="54"/>
  <c r="AK214" i="60"/>
  <c r="AK7" i="60"/>
  <c r="AK90" i="60"/>
  <c r="AK237" i="60"/>
  <c r="AK335" i="60"/>
  <c r="AL2" i="60"/>
  <c r="AK263" i="60"/>
  <c r="AD6" i="41"/>
  <c r="AK102" i="60"/>
  <c r="AK216" i="60"/>
  <c r="AK40" i="60"/>
  <c r="AK321" i="60"/>
  <c r="AK206" i="60"/>
  <c r="AK150" i="60"/>
  <c r="AK230" i="60"/>
  <c r="AK301" i="60"/>
  <c r="AK165" i="60"/>
  <c r="AK244" i="60"/>
  <c r="AD6" i="53"/>
  <c r="AK9" i="60"/>
  <c r="AK50" i="60"/>
  <c r="AK159" i="60"/>
  <c r="AK20" i="60"/>
  <c r="AK161" i="60"/>
  <c r="AK29" i="60"/>
  <c r="AK236" i="60"/>
  <c r="AK268" i="60"/>
  <c r="AK252" i="60"/>
  <c r="AK134" i="60"/>
  <c r="AK97" i="60"/>
  <c r="AK19" i="60"/>
  <c r="AK93" i="60"/>
  <c r="AK46" i="60"/>
  <c r="AK333" i="60"/>
  <c r="AK6" i="60"/>
  <c r="AK226" i="60"/>
  <c r="AK336" i="60"/>
  <c r="AK115" i="60"/>
  <c r="AK308" i="60"/>
  <c r="AK247" i="60"/>
  <c r="AK328" i="60"/>
  <c r="AK122" i="60"/>
  <c r="AD6" i="36"/>
  <c r="AK255" i="60"/>
  <c r="AK169" i="60"/>
  <c r="AK84" i="60"/>
  <c r="AK277" i="60"/>
  <c r="AK49" i="60"/>
  <c r="AK56" i="60"/>
  <c r="AK30" i="60"/>
  <c r="AK154" i="60"/>
  <c r="AK256" i="60"/>
  <c r="AK54" i="60"/>
  <c r="AK135" i="60"/>
  <c r="AK208" i="60"/>
  <c r="AK288" i="60"/>
  <c r="AK14" i="60"/>
  <c r="AK234" i="60"/>
  <c r="AK196" i="60"/>
  <c r="AK106" i="60"/>
  <c r="AK167" i="60"/>
  <c r="AK269" i="60"/>
  <c r="AK138" i="60"/>
  <c r="AK192" i="60"/>
  <c r="AK55" i="60"/>
  <c r="AK101" i="60"/>
  <c r="AK17" i="60"/>
  <c r="AK218" i="60"/>
  <c r="AK284" i="60"/>
  <c r="AK331" i="60"/>
  <c r="AK191" i="60"/>
  <c r="AK24" i="60"/>
  <c r="AK103" i="60"/>
  <c r="AK235" i="60"/>
  <c r="AK44" i="60"/>
  <c r="AK166" i="60"/>
  <c r="AD6" i="49"/>
  <c r="AK117" i="60"/>
  <c r="AK203" i="60"/>
  <c r="AK92" i="60"/>
  <c r="AK118" i="60"/>
  <c r="AK162" i="60"/>
  <c r="AK52" i="60"/>
  <c r="AK287" i="60"/>
  <c r="AK85" i="60"/>
  <c r="AK292" i="60"/>
  <c r="AK319" i="60"/>
  <c r="AK329" i="60"/>
  <c r="AK315" i="60"/>
  <c r="AK131" i="60"/>
  <c r="AD6" i="55"/>
  <c r="AK81" i="60"/>
  <c r="AK91" i="60"/>
  <c r="AK36" i="60"/>
  <c r="AK202" i="60"/>
  <c r="AK341" i="60"/>
  <c r="AK204" i="60"/>
  <c r="AK228" i="60"/>
  <c r="AK238" i="60"/>
  <c r="AK201" i="60"/>
  <c r="AK77" i="60"/>
  <c r="AK67" i="60"/>
  <c r="AK110" i="60"/>
  <c r="AK340" i="60"/>
  <c r="AK113" i="60"/>
  <c r="AK187" i="60"/>
  <c r="AK240" i="60"/>
  <c r="AK151" i="60"/>
  <c r="AK12" i="60"/>
  <c r="AK213" i="60"/>
  <c r="AK26" i="60"/>
  <c r="AK337" i="60"/>
  <c r="AK227" i="60"/>
  <c r="AD6" i="50"/>
  <c r="AC92" i="69"/>
  <c r="AC92" i="53"/>
  <c r="AC99" i="54"/>
  <c r="AC100" i="37"/>
  <c r="AC95" i="42"/>
  <c r="AC100" i="58"/>
  <c r="AC92" i="55"/>
  <c r="AC96" i="45"/>
  <c r="AC100" i="53"/>
  <c r="AC95" i="40"/>
  <c r="AC91" i="38"/>
  <c r="AC100" i="56"/>
  <c r="AC99" i="42"/>
  <c r="AC93" i="46"/>
  <c r="AC90" i="53"/>
  <c r="AC93" i="38"/>
  <c r="AC91" i="39"/>
  <c r="AC94" i="38"/>
  <c r="AC95" i="34"/>
  <c r="AC94" i="57"/>
  <c r="AC98" i="34"/>
  <c r="AC98" i="54"/>
  <c r="AC99" i="55"/>
  <c r="AC100" i="45"/>
  <c r="AC91" i="45"/>
  <c r="AB89" i="49"/>
  <c r="AB48" i="42"/>
  <c r="AB48" i="56"/>
  <c r="AB97" i="68"/>
  <c r="AB48" i="52"/>
  <c r="AA88" i="34"/>
  <c r="AA47" i="56"/>
  <c r="AA75" i="56" s="1"/>
  <c r="AA47" i="41"/>
  <c r="AA75" i="41" s="1"/>
  <c r="AA47" i="51"/>
  <c r="AA75" i="51" s="1"/>
  <c r="AB56" i="48"/>
  <c r="AB48" i="34"/>
  <c r="AB48" i="37"/>
  <c r="AB48" i="54"/>
  <c r="AB89" i="70"/>
  <c r="AB56" i="52"/>
  <c r="AA47" i="68"/>
  <c r="AA75" i="68" s="1"/>
  <c r="AA88" i="58"/>
  <c r="AB48" i="51"/>
  <c r="AB48" i="38"/>
  <c r="AB89" i="45"/>
  <c r="AB56" i="46"/>
  <c r="AC93" i="51"/>
  <c r="AC100" i="69"/>
  <c r="AC96" i="41"/>
  <c r="AC90" i="46"/>
  <c r="AC93" i="50"/>
  <c r="AC90" i="44"/>
  <c r="AC99" i="56"/>
  <c r="AC95" i="57"/>
  <c r="AC94" i="56"/>
  <c r="AC100" i="40"/>
  <c r="AC94" i="55"/>
  <c r="AC94" i="34"/>
  <c r="AC96" i="58"/>
  <c r="AC90" i="58"/>
  <c r="AC93" i="56"/>
  <c r="AC93" i="48"/>
  <c r="AC92" i="58"/>
  <c r="AC90" i="49"/>
  <c r="AC91" i="41"/>
  <c r="AC96" i="48"/>
  <c r="AC93" i="58"/>
  <c r="AC95" i="69"/>
  <c r="AC91" i="40"/>
  <c r="AC92" i="56"/>
  <c r="AC93" i="37"/>
  <c r="AC95" i="56"/>
  <c r="AC99" i="44"/>
  <c r="AC100" i="42"/>
  <c r="AC100" i="52"/>
  <c r="AC90" i="55"/>
  <c r="AC90" i="69"/>
  <c r="AC95" i="36"/>
  <c r="AC95" i="68"/>
  <c r="AC96" i="38"/>
  <c r="AC92" i="51"/>
  <c r="AC92" i="50"/>
  <c r="AC99" i="48"/>
  <c r="AC92" i="36"/>
  <c r="AC93" i="52"/>
  <c r="AC100" i="67"/>
  <c r="AC93" i="36"/>
  <c r="AC96" i="40"/>
  <c r="AC93" i="68"/>
  <c r="AC94" i="44"/>
  <c r="AC96" i="34"/>
  <c r="AC100" i="34"/>
  <c r="AC91" i="57"/>
  <c r="AC92" i="39"/>
  <c r="AC100" i="39"/>
  <c r="AC92" i="34"/>
  <c r="AC90" i="34"/>
  <c r="AC91" i="52"/>
  <c r="AC94" i="50"/>
  <c r="AC98" i="42"/>
  <c r="AC99" i="69"/>
  <c r="AC95" i="55"/>
  <c r="AC96" i="53"/>
  <c r="AC98" i="44"/>
  <c r="AC94" i="49"/>
  <c r="AC98" i="41"/>
  <c r="AC92" i="42"/>
  <c r="AC90" i="43"/>
  <c r="AC98" i="55"/>
  <c r="AC93" i="44"/>
  <c r="AC93" i="57"/>
  <c r="AC90" i="45"/>
  <c r="AC96" i="57"/>
  <c r="AC90" i="57"/>
  <c r="AC90" i="67"/>
  <c r="AB89" i="47"/>
  <c r="AA88" i="43"/>
  <c r="AB89" i="34"/>
  <c r="AB97" i="37"/>
  <c r="AB89" i="37"/>
  <c r="AB89" i="54"/>
  <c r="AB48" i="70"/>
  <c r="AB97" i="52"/>
  <c r="AB48" i="41"/>
  <c r="AB97" i="57"/>
  <c r="AB97" i="34"/>
  <c r="AB56" i="44"/>
  <c r="AB97" i="39"/>
  <c r="AB48" i="46"/>
  <c r="AA47" i="36"/>
  <c r="AA75" i="36" s="1"/>
  <c r="AA88" i="42"/>
  <c r="AA88" i="68"/>
  <c r="AA88" i="54"/>
  <c r="AB89" i="44"/>
  <c r="AB48" i="43"/>
  <c r="AB89" i="58"/>
  <c r="AB48" i="50"/>
  <c r="AB56" i="55"/>
  <c r="AB97" i="70"/>
  <c r="AB97" i="45"/>
  <c r="AB48" i="67"/>
  <c r="AA47" i="37"/>
  <c r="AA75" i="37" s="1"/>
  <c r="AB89" i="68"/>
  <c r="AB89" i="39"/>
  <c r="AB97" i="43"/>
  <c r="AC99" i="47"/>
  <c r="AC96" i="43"/>
  <c r="AC100" i="57"/>
  <c r="AC93" i="42"/>
  <c r="AC94" i="39"/>
  <c r="AC98" i="39"/>
  <c r="AC90" i="47"/>
  <c r="AC93" i="43"/>
  <c r="AC92" i="41"/>
  <c r="AC100" i="51"/>
  <c r="AC93" i="45"/>
  <c r="AC99" i="45"/>
  <c r="AC98" i="46"/>
  <c r="AC92" i="40"/>
  <c r="AC100" i="44"/>
  <c r="AC96" i="55"/>
  <c r="AC95" i="41"/>
  <c r="AC96" i="36"/>
  <c r="AC91" i="46"/>
  <c r="AC95" i="43"/>
  <c r="AC95" i="48"/>
  <c r="AC99" i="46"/>
  <c r="AC90" i="70"/>
  <c r="AC99" i="43"/>
  <c r="AC100" i="55"/>
  <c r="AC95" i="53"/>
  <c r="AC91" i="55"/>
  <c r="AC100" i="43"/>
  <c r="AC91" i="42"/>
  <c r="AC91" i="53"/>
  <c r="AC94" i="41"/>
  <c r="AC91" i="67"/>
  <c r="AC96" i="68"/>
  <c r="AC95" i="45"/>
  <c r="AC92" i="47"/>
  <c r="AC94" i="46"/>
  <c r="AC95" i="49"/>
  <c r="AC98" i="40"/>
  <c r="AC91" i="51"/>
  <c r="AC96" i="51"/>
  <c r="AC99" i="58"/>
  <c r="AC90" i="68"/>
  <c r="AC96" i="37"/>
  <c r="AC92" i="38"/>
  <c r="AC99" i="57"/>
  <c r="AC98" i="58"/>
  <c r="AC98" i="52"/>
  <c r="AC99" i="34"/>
  <c r="AC96" i="49"/>
  <c r="AC98" i="49"/>
  <c r="AC91" i="37"/>
  <c r="AC99" i="68"/>
  <c r="AC98" i="53"/>
  <c r="AC96" i="50"/>
  <c r="AC92" i="46"/>
  <c r="AC96" i="54"/>
  <c r="AC100" i="41"/>
  <c r="AC91" i="69"/>
  <c r="AC100" i="38"/>
  <c r="AC94" i="45"/>
  <c r="AC95" i="38"/>
  <c r="AC93" i="70"/>
  <c r="AC99" i="50"/>
  <c r="AC93" i="54"/>
  <c r="AC94" i="37"/>
  <c r="AC91" i="47"/>
  <c r="AC100" i="46"/>
  <c r="AC90" i="37"/>
  <c r="AC93" i="49"/>
  <c r="AC90" i="51"/>
  <c r="AB97" i="69"/>
  <c r="AB48" i="47"/>
  <c r="AA88" i="69"/>
  <c r="AA88" i="37"/>
  <c r="AB48" i="36"/>
  <c r="AB97" i="51"/>
  <c r="AB89" i="57"/>
  <c r="AB48" i="55"/>
  <c r="AA88" i="48"/>
  <c r="AA88" i="52"/>
  <c r="AA47" i="54"/>
  <c r="AA75" i="54" s="1"/>
  <c r="AB88" i="39" l="1"/>
  <c r="AB88" i="54"/>
  <c r="AB47" i="52"/>
  <c r="AB75" i="52" s="1"/>
  <c r="AB47" i="50"/>
  <c r="AB75" i="50" s="1"/>
  <c r="AB88" i="49"/>
  <c r="L42" i="71"/>
  <c r="M41" i="71" s="1"/>
  <c r="M40" i="71"/>
  <c r="AF40" i="71"/>
  <c r="AD42" i="71"/>
  <c r="AE41" i="71" s="1"/>
  <c r="Z40" i="71"/>
  <c r="X42" i="71"/>
  <c r="Y41" i="71" s="1"/>
  <c r="T41" i="71"/>
  <c r="R43" i="71"/>
  <c r="S42" i="71" s="1"/>
  <c r="AB88" i="57"/>
  <c r="AB47" i="47"/>
  <c r="AB75" i="47" s="1"/>
  <c r="AB47" i="67"/>
  <c r="AB75" i="67" s="1"/>
  <c r="AB47" i="55"/>
  <c r="AB75" i="55" s="1"/>
  <c r="AB47" i="70"/>
  <c r="AB75" i="70" s="1"/>
  <c r="AB88" i="50"/>
  <c r="AB47" i="45"/>
  <c r="AB75" i="45" s="1"/>
  <c r="AB47" i="54"/>
  <c r="AB75" i="54" s="1"/>
  <c r="AB88" i="69"/>
  <c r="AB88" i="40"/>
  <c r="AB88" i="41"/>
  <c r="AB47" i="58"/>
  <c r="AB75" i="58" s="1"/>
  <c r="AB88" i="37"/>
  <c r="AB88" i="47"/>
  <c r="AB88" i="38"/>
  <c r="AB47" i="44"/>
  <c r="AB75" i="44" s="1"/>
  <c r="AB88" i="46"/>
  <c r="AB88" i="42"/>
  <c r="AC56" i="52"/>
  <c r="AB47" i="37"/>
  <c r="AB75" i="37" s="1"/>
  <c r="AB88" i="55"/>
  <c r="AB47" i="49"/>
  <c r="AB75" i="49" s="1"/>
  <c r="AC56" i="53"/>
  <c r="AC48" i="70"/>
  <c r="AB47" i="38"/>
  <c r="AB75" i="38" s="1"/>
  <c r="AC97" i="54"/>
  <c r="AC97" i="50"/>
  <c r="AB88" i="52"/>
  <c r="AB88" i="48"/>
  <c r="AC97" i="42"/>
  <c r="AB47" i="36"/>
  <c r="AB75" i="36" s="1"/>
  <c r="AB88" i="44"/>
  <c r="AC48" i="67"/>
  <c r="AC48" i="34"/>
  <c r="AC89" i="69"/>
  <c r="AC97" i="40"/>
  <c r="AB47" i="46"/>
  <c r="AB75" i="46" s="1"/>
  <c r="AC56" i="55"/>
  <c r="AB47" i="51"/>
  <c r="AB75" i="51" s="1"/>
  <c r="AB47" i="57"/>
  <c r="AB75" i="57" s="1"/>
  <c r="AB88" i="67"/>
  <c r="AB88" i="58"/>
  <c r="AB47" i="34"/>
  <c r="AB75" i="34" s="1"/>
  <c r="AB88" i="53"/>
  <c r="AB88" i="36"/>
  <c r="AB47" i="39"/>
  <c r="AB75" i="39" s="1"/>
  <c r="AC48" i="69"/>
  <c r="AB47" i="43"/>
  <c r="AB75" i="43" s="1"/>
  <c r="AB47" i="56"/>
  <c r="AB75" i="56" s="1"/>
  <c r="AC97" i="34"/>
  <c r="AC48" i="53"/>
  <c r="AC56" i="47"/>
  <c r="AC48" i="56"/>
  <c r="AB88" i="51"/>
  <c r="AC89" i="50"/>
  <c r="AC97" i="43"/>
  <c r="AC89" i="38"/>
  <c r="AB47" i="68"/>
  <c r="AB75" i="68" s="1"/>
  <c r="AC97" i="55"/>
  <c r="AD100" i="34"/>
  <c r="AD99" i="41"/>
  <c r="AD94" i="48"/>
  <c r="AD90" i="57"/>
  <c r="AD95" i="48"/>
  <c r="AD95" i="47"/>
  <c r="AD91" i="44"/>
  <c r="AD100" i="48"/>
  <c r="AD96" i="53"/>
  <c r="AD92" i="67"/>
  <c r="AD99" i="70"/>
  <c r="AD90" i="37"/>
  <c r="AD91" i="68"/>
  <c r="AD95" i="68"/>
  <c r="AD92" i="47"/>
  <c r="AD94" i="67"/>
  <c r="AD93" i="50"/>
  <c r="AD93" i="52"/>
  <c r="AD98" i="45"/>
  <c r="AD100" i="54"/>
  <c r="AD92" i="43"/>
  <c r="AD90" i="36"/>
  <c r="AD90" i="55"/>
  <c r="AD91" i="58"/>
  <c r="AD96" i="56"/>
  <c r="AD93" i="46"/>
  <c r="AD96" i="67"/>
  <c r="AD96" i="44"/>
  <c r="AD92" i="46"/>
  <c r="AD99" i="39"/>
  <c r="AD93" i="54"/>
  <c r="AD93" i="45"/>
  <c r="AD94" i="44"/>
  <c r="AD93" i="44"/>
  <c r="AD91" i="57"/>
  <c r="AC89" i="40"/>
  <c r="AC97" i="57"/>
  <c r="AC48" i="42"/>
  <c r="AC97" i="69"/>
  <c r="AC48" i="37"/>
  <c r="AC89" i="68"/>
  <c r="AC89" i="34"/>
  <c r="AD93" i="49"/>
  <c r="AD93" i="39"/>
  <c r="AD98" i="36"/>
  <c r="AD99" i="54"/>
  <c r="AD94" i="42"/>
  <c r="AD90" i="58"/>
  <c r="AD100" i="70"/>
  <c r="AD100" i="43"/>
  <c r="AD98" i="40"/>
  <c r="AD92" i="42"/>
  <c r="AD98" i="68"/>
  <c r="AD100" i="45"/>
  <c r="AD91" i="45"/>
  <c r="AD93" i="67"/>
  <c r="AD90" i="69"/>
  <c r="AD98" i="44"/>
  <c r="AD91" i="70"/>
  <c r="AD95" i="52"/>
  <c r="AD98" i="51"/>
  <c r="AD92" i="56"/>
  <c r="AD90" i="40"/>
  <c r="AD95" i="44"/>
  <c r="AD99" i="45"/>
  <c r="AD94" i="55"/>
  <c r="AD99" i="53"/>
  <c r="AD92" i="54"/>
  <c r="AD91" i="38"/>
  <c r="AD93" i="58"/>
  <c r="AD98" i="53"/>
  <c r="AD99" i="34"/>
  <c r="AD92" i="53"/>
  <c r="AD98" i="70"/>
  <c r="AD94" i="57"/>
  <c r="AD95" i="53"/>
  <c r="AD98" i="39"/>
  <c r="AC97" i="47"/>
  <c r="AC89" i="56"/>
  <c r="AC48" i="50"/>
  <c r="AC89" i="48"/>
  <c r="AC89" i="41"/>
  <c r="AC89" i="51"/>
  <c r="AC97" i="49"/>
  <c r="AC97" i="58"/>
  <c r="AC97" i="39"/>
  <c r="AB47" i="41"/>
  <c r="AB75" i="41" s="1"/>
  <c r="AC89" i="45"/>
  <c r="AC48" i="43"/>
  <c r="AC56" i="44"/>
  <c r="AC56" i="42"/>
  <c r="AC89" i="55"/>
  <c r="AC89" i="49"/>
  <c r="AC89" i="58"/>
  <c r="AC48" i="44"/>
  <c r="AC89" i="46"/>
  <c r="AC56" i="54"/>
  <c r="AD95" i="50"/>
  <c r="AD98" i="67"/>
  <c r="AD90" i="42"/>
  <c r="AD91" i="40"/>
  <c r="AD96" i="48"/>
  <c r="AD92" i="68"/>
  <c r="AD98" i="56"/>
  <c r="AD99" i="40"/>
  <c r="AD95" i="42"/>
  <c r="AD92" i="41"/>
  <c r="AD91" i="54"/>
  <c r="AD93" i="38"/>
  <c r="AD96" i="46"/>
  <c r="AD100" i="67"/>
  <c r="AD92" i="38"/>
  <c r="AD94" i="38"/>
  <c r="AD98" i="46"/>
  <c r="AD99" i="57"/>
  <c r="AD95" i="58"/>
  <c r="AD96" i="37"/>
  <c r="AD99" i="43"/>
  <c r="AD91" i="36"/>
  <c r="AD100" i="37"/>
  <c r="AD94" i="46"/>
  <c r="AD98" i="48"/>
  <c r="AD91" i="41"/>
  <c r="AD94" i="58"/>
  <c r="AD94" i="49"/>
  <c r="AD91" i="50"/>
  <c r="AD93" i="43"/>
  <c r="AD93" i="41"/>
  <c r="AD99" i="48"/>
  <c r="AD90" i="48"/>
  <c r="AD94" i="39"/>
  <c r="AD91" i="42"/>
  <c r="AD100" i="55"/>
  <c r="AD100" i="50"/>
  <c r="AD99" i="50"/>
  <c r="AD96" i="57"/>
  <c r="AD92" i="52"/>
  <c r="AD99" i="68"/>
  <c r="AD100" i="36"/>
  <c r="AD100" i="44"/>
  <c r="AD95" i="70"/>
  <c r="AD100" i="42"/>
  <c r="AD95" i="51"/>
  <c r="AD94" i="43"/>
  <c r="AD93" i="37"/>
  <c r="AD90" i="56"/>
  <c r="AD100" i="46"/>
  <c r="AD98" i="52"/>
  <c r="AD93" i="47"/>
  <c r="AD98" i="47"/>
  <c r="AD90" i="67"/>
  <c r="AD91" i="69"/>
  <c r="AD90" i="68"/>
  <c r="AD100" i="69"/>
  <c r="AD90" i="44"/>
  <c r="AD98" i="57"/>
  <c r="AD99" i="44"/>
  <c r="AD100" i="53"/>
  <c r="AD95" i="43"/>
  <c r="AD98" i="38"/>
  <c r="AD92" i="48"/>
  <c r="AD93" i="56"/>
  <c r="AD99" i="38"/>
  <c r="AD96" i="38"/>
  <c r="AD99" i="49"/>
  <c r="AD99" i="51"/>
  <c r="AC56" i="56"/>
  <c r="AC56" i="45"/>
  <c r="AC89" i="54"/>
  <c r="AC97" i="38"/>
  <c r="AC48" i="36"/>
  <c r="AB47" i="48"/>
  <c r="AB75" i="48" s="1"/>
  <c r="AB47" i="69"/>
  <c r="AB75" i="69" s="1"/>
  <c r="AC97" i="70"/>
  <c r="AC97" i="37"/>
  <c r="AC89" i="52"/>
  <c r="AC89" i="39"/>
  <c r="AC97" i="46"/>
  <c r="AC89" i="47"/>
  <c r="AB88" i="34"/>
  <c r="AD96" i="51"/>
  <c r="AD94" i="51"/>
  <c r="AD90" i="38"/>
  <c r="AD94" i="37"/>
  <c r="AD91" i="34"/>
  <c r="AD100" i="47"/>
  <c r="AD95" i="45"/>
  <c r="AD91" i="56"/>
  <c r="AD93" i="34"/>
  <c r="AD94" i="34"/>
  <c r="AD98" i="50"/>
  <c r="AD94" i="70"/>
  <c r="AD99" i="46"/>
  <c r="AD95" i="57"/>
  <c r="AD94" i="52"/>
  <c r="AD90" i="52"/>
  <c r="AD98" i="43"/>
  <c r="AD96" i="36"/>
  <c r="AD95" i="34"/>
  <c r="AD93" i="55"/>
  <c r="AD95" i="36"/>
  <c r="AD94" i="41"/>
  <c r="AD91" i="67"/>
  <c r="AD98" i="41"/>
  <c r="AD96" i="34"/>
  <c r="AD90" i="49"/>
  <c r="AD94" i="40"/>
  <c r="AD95" i="37"/>
  <c r="AD90" i="45"/>
  <c r="AD90" i="34"/>
  <c r="AD93" i="42"/>
  <c r="AD93" i="36"/>
  <c r="AD99" i="36"/>
  <c r="AD99" i="56"/>
  <c r="AC56" i="50"/>
  <c r="AC48" i="48"/>
  <c r="AC48" i="41"/>
  <c r="AC56" i="48"/>
  <c r="AC48" i="51"/>
  <c r="AC56" i="49"/>
  <c r="AC89" i="67"/>
  <c r="AB47" i="42"/>
  <c r="AB75" i="42" s="1"/>
  <c r="AD91" i="47"/>
  <c r="AD96" i="50"/>
  <c r="AD96" i="43"/>
  <c r="AD91" i="46"/>
  <c r="AD91" i="51"/>
  <c r="AD90" i="41"/>
  <c r="AD90" i="51"/>
  <c r="AD92" i="36"/>
  <c r="AD99" i="42"/>
  <c r="AD92" i="58"/>
  <c r="AD92" i="51"/>
  <c r="AD100" i="51"/>
  <c r="AD96" i="49"/>
  <c r="AE6" i="36"/>
  <c r="AL215" i="60"/>
  <c r="AL304" i="60"/>
  <c r="AL263" i="60"/>
  <c r="AL6" i="60"/>
  <c r="AL57" i="60"/>
  <c r="AL85" i="60"/>
  <c r="AL34" i="60"/>
  <c r="AL259" i="60"/>
  <c r="AL146" i="60"/>
  <c r="AL189" i="60"/>
  <c r="AL323" i="60"/>
  <c r="AL90" i="60"/>
  <c r="AL24" i="60"/>
  <c r="AL97" i="60"/>
  <c r="AL20" i="60"/>
  <c r="AL55" i="60"/>
  <c r="AL13" i="60"/>
  <c r="AL226" i="60"/>
  <c r="AL26" i="60"/>
  <c r="AE6" i="38"/>
  <c r="AL287" i="60"/>
  <c r="AL52" i="60"/>
  <c r="AL46" i="60"/>
  <c r="AL165" i="60"/>
  <c r="AL36" i="60"/>
  <c r="AL164" i="60"/>
  <c r="AL222" i="60"/>
  <c r="AL49" i="60"/>
  <c r="AL22" i="60"/>
  <c r="AL98" i="60"/>
  <c r="AL121" i="60"/>
  <c r="AL7" i="60"/>
  <c r="AL247" i="60"/>
  <c r="AL269" i="60"/>
  <c r="AL94" i="60"/>
  <c r="AL196" i="60"/>
  <c r="AL320" i="60"/>
  <c r="AL118" i="60"/>
  <c r="AE6" i="39"/>
  <c r="AL216" i="60"/>
  <c r="AL281" i="60"/>
  <c r="AL104" i="60"/>
  <c r="AE6" i="67"/>
  <c r="AL202" i="60"/>
  <c r="AL91" i="60"/>
  <c r="AL79" i="60"/>
  <c r="AL180" i="60"/>
  <c r="AL76" i="60"/>
  <c r="AL268" i="60"/>
  <c r="AL267" i="60"/>
  <c r="AL335" i="60"/>
  <c r="AL64" i="60"/>
  <c r="AL293" i="60"/>
  <c r="AL171" i="60"/>
  <c r="AL141" i="60"/>
  <c r="AL317" i="60"/>
  <c r="AL188" i="60"/>
  <c r="AE6" i="51"/>
  <c r="AL261" i="60"/>
  <c r="AE6" i="69"/>
  <c r="AL161" i="60"/>
  <c r="AL236" i="60"/>
  <c r="AL53" i="60"/>
  <c r="AL32" i="60"/>
  <c r="AL44" i="60"/>
  <c r="AL110" i="60"/>
  <c r="AL101" i="60"/>
  <c r="AL145" i="60"/>
  <c r="AL69" i="60"/>
  <c r="AL129" i="60"/>
  <c r="AL315" i="60"/>
  <c r="AL103" i="60"/>
  <c r="AL130" i="60"/>
  <c r="AL235" i="60"/>
  <c r="AL319" i="60"/>
  <c r="AL285" i="60"/>
  <c r="AL70" i="60"/>
  <c r="AL237" i="60"/>
  <c r="AL211" i="60"/>
  <c r="AL200" i="60"/>
  <c r="AL256" i="60"/>
  <c r="AL276" i="60"/>
  <c r="AL260" i="60"/>
  <c r="AE6" i="55"/>
  <c r="AL312" i="60"/>
  <c r="AL170" i="60"/>
  <c r="AL177" i="60"/>
  <c r="AL149" i="60"/>
  <c r="AL86" i="60"/>
  <c r="AL128" i="60"/>
  <c r="AL331" i="60"/>
  <c r="AL273" i="60"/>
  <c r="AL178" i="60"/>
  <c r="AL14" i="60"/>
  <c r="AL134" i="60"/>
  <c r="AL240" i="60"/>
  <c r="AL255" i="60"/>
  <c r="AL334" i="60"/>
  <c r="AL242" i="60"/>
  <c r="AL119" i="60"/>
  <c r="AL182" i="60"/>
  <c r="AL322" i="60"/>
  <c r="AL5" i="60"/>
  <c r="AL29" i="60"/>
  <c r="AL159" i="60"/>
  <c r="AL138" i="60"/>
  <c r="AL220" i="60"/>
  <c r="AE6" i="41"/>
  <c r="AL289" i="60"/>
  <c r="AL329" i="60"/>
  <c r="AL195" i="60"/>
  <c r="AL107" i="60"/>
  <c r="AE6" i="44"/>
  <c r="AL84" i="60"/>
  <c r="AL8" i="60"/>
  <c r="AL191" i="60"/>
  <c r="AL212" i="60"/>
  <c r="AL162" i="60"/>
  <c r="AL308" i="60"/>
  <c r="AE6" i="40"/>
  <c r="AL67" i="60"/>
  <c r="AL187" i="60"/>
  <c r="AL272" i="60"/>
  <c r="AL324" i="60"/>
  <c r="AL223" i="60"/>
  <c r="AL114" i="60"/>
  <c r="AE6" i="42"/>
  <c r="AL250" i="60"/>
  <c r="AL48" i="60"/>
  <c r="AL151" i="60"/>
  <c r="AL340" i="60"/>
  <c r="AL102" i="60"/>
  <c r="AL157" i="60"/>
  <c r="AL311" i="60"/>
  <c r="AL133" i="60"/>
  <c r="AL155" i="60"/>
  <c r="AL295" i="60"/>
  <c r="AL291" i="60"/>
  <c r="AL81" i="60"/>
  <c r="AL239" i="60"/>
  <c r="AL135" i="60"/>
  <c r="AL143" i="60"/>
  <c r="AL208" i="60"/>
  <c r="AL341" i="60"/>
  <c r="AL292" i="60"/>
  <c r="AE6" i="48"/>
  <c r="AL297" i="60"/>
  <c r="AL56" i="60"/>
  <c r="AL167" i="60"/>
  <c r="AL142" i="60"/>
  <c r="AL244" i="60"/>
  <c r="AL28" i="60"/>
  <c r="AL78" i="60"/>
  <c r="AL153" i="60"/>
  <c r="AL214" i="60"/>
  <c r="AE6" i="52"/>
  <c r="AL127" i="60"/>
  <c r="AL95" i="60"/>
  <c r="AL40" i="60"/>
  <c r="AL123" i="60"/>
  <c r="AL327" i="60"/>
  <c r="AL303" i="60"/>
  <c r="AL249" i="60"/>
  <c r="AL154" i="60"/>
  <c r="AL65" i="60"/>
  <c r="AL183" i="60"/>
  <c r="AL231" i="60"/>
  <c r="AL186" i="60"/>
  <c r="AL150" i="60"/>
  <c r="AL17" i="60"/>
  <c r="AL225" i="60"/>
  <c r="AL227" i="60"/>
  <c r="AL333" i="60"/>
  <c r="AL54" i="60"/>
  <c r="AE6" i="47"/>
  <c r="AL194" i="60"/>
  <c r="AL299" i="60"/>
  <c r="AE6" i="68"/>
  <c r="AL21" i="60"/>
  <c r="AL213" i="60"/>
  <c r="AL336" i="60"/>
  <c r="AL271" i="60"/>
  <c r="AL73" i="60"/>
  <c r="AL190" i="60"/>
  <c r="AE6" i="56"/>
  <c r="AE6" i="43"/>
  <c r="AL99" i="60"/>
  <c r="AL10" i="60"/>
  <c r="AL169" i="60"/>
  <c r="AL265" i="60"/>
  <c r="AL251" i="60"/>
  <c r="AL147" i="60"/>
  <c r="AL174" i="60"/>
  <c r="AL62" i="60"/>
  <c r="AL224" i="60"/>
  <c r="AL12" i="60"/>
  <c r="AL262" i="60"/>
  <c r="AL116" i="60"/>
  <c r="AL337" i="60"/>
  <c r="AL248" i="60"/>
  <c r="AL60" i="60"/>
  <c r="AL218" i="60"/>
  <c r="AL139" i="60"/>
  <c r="AL246" i="60"/>
  <c r="AE6" i="45"/>
  <c r="AL305" i="60"/>
  <c r="AL38" i="60"/>
  <c r="AL122" i="60"/>
  <c r="AL238" i="60"/>
  <c r="AL300" i="60"/>
  <c r="AL92" i="60"/>
  <c r="AL93" i="60"/>
  <c r="AL316" i="60"/>
  <c r="AL166" i="60"/>
  <c r="AL41" i="60"/>
  <c r="AL277" i="60"/>
  <c r="AE6" i="58"/>
  <c r="AL298" i="60"/>
  <c r="AL301" i="60"/>
  <c r="AL42" i="60"/>
  <c r="AL30" i="60"/>
  <c r="AL283" i="60"/>
  <c r="AL113" i="60"/>
  <c r="AE6" i="34"/>
  <c r="AL115" i="60"/>
  <c r="AL296" i="60"/>
  <c r="AL4" i="60"/>
  <c r="AL106" i="60"/>
  <c r="AL199" i="60"/>
  <c r="AE6" i="57"/>
  <c r="AL206" i="60"/>
  <c r="AL309" i="60"/>
  <c r="AL77" i="60"/>
  <c r="AL321" i="60"/>
  <c r="AL288" i="60"/>
  <c r="AL313" i="60"/>
  <c r="AL18" i="60"/>
  <c r="AL176" i="60"/>
  <c r="AL284" i="60"/>
  <c r="AL125" i="60"/>
  <c r="AL175" i="60"/>
  <c r="AL158" i="60"/>
  <c r="AE6" i="46"/>
  <c r="AL82" i="60"/>
  <c r="AL58" i="60"/>
  <c r="AL66" i="60"/>
  <c r="AL201" i="60"/>
  <c r="AE6" i="37"/>
  <c r="AL163" i="60"/>
  <c r="AL279" i="60"/>
  <c r="AL339" i="60"/>
  <c r="AL275" i="60"/>
  <c r="AL210" i="60"/>
  <c r="AL280" i="60"/>
  <c r="AL192" i="60"/>
  <c r="AL80" i="60"/>
  <c r="AL274" i="60"/>
  <c r="AL203" i="60"/>
  <c r="AL19" i="60"/>
  <c r="AL109" i="60"/>
  <c r="AL310" i="60"/>
  <c r="AL204" i="60"/>
  <c r="AE6" i="50"/>
  <c r="AL325" i="60"/>
  <c r="AL228" i="60"/>
  <c r="AL198" i="60"/>
  <c r="AL111" i="60"/>
  <c r="AL207" i="60"/>
  <c r="AL9" i="60"/>
  <c r="AL37" i="60"/>
  <c r="AL328" i="60"/>
  <c r="AM2" i="60"/>
  <c r="AL179" i="60"/>
  <c r="AL105" i="60"/>
  <c r="AE6" i="70"/>
  <c r="AL137" i="60"/>
  <c r="AL72" i="60"/>
  <c r="AL254" i="60"/>
  <c r="AL117" i="60"/>
  <c r="AL68" i="60"/>
  <c r="AL131" i="60"/>
  <c r="AL16" i="60"/>
  <c r="AL74" i="60"/>
  <c r="AL332" i="60"/>
  <c r="AL307" i="60"/>
  <c r="AL126" i="60"/>
  <c r="AL264" i="60"/>
  <c r="AE6" i="49"/>
  <c r="AL45" i="60"/>
  <c r="AL232" i="60"/>
  <c r="AL234" i="60"/>
  <c r="AE6" i="53"/>
  <c r="AL25" i="60"/>
  <c r="AL61" i="60"/>
  <c r="AL219" i="60"/>
  <c r="AL252" i="60"/>
  <c r="AL33" i="60"/>
  <c r="AL50" i="60"/>
  <c r="AL286" i="60"/>
  <c r="AL184" i="60"/>
  <c r="AL243" i="60"/>
  <c r="AL31" i="60"/>
  <c r="AL230" i="60"/>
  <c r="AL89" i="60"/>
  <c r="AL43" i="60"/>
  <c r="AE6" i="54"/>
  <c r="AL140" i="60"/>
  <c r="AL152" i="60"/>
  <c r="AD91" i="43"/>
  <c r="AD91" i="39"/>
  <c r="AD90" i="50"/>
  <c r="AD96" i="41"/>
  <c r="AD91" i="48"/>
  <c r="AD94" i="69"/>
  <c r="AD96" i="45"/>
  <c r="AD92" i="40"/>
  <c r="AD96" i="68"/>
  <c r="AD91" i="55"/>
  <c r="AD90" i="39"/>
  <c r="AD92" i="55"/>
  <c r="AD100" i="41"/>
  <c r="AD100" i="40"/>
  <c r="AD92" i="70"/>
  <c r="AD100" i="56"/>
  <c r="AD98" i="58"/>
  <c r="AD95" i="55"/>
  <c r="AD94" i="36"/>
  <c r="AD98" i="54"/>
  <c r="AD92" i="44"/>
  <c r="AC48" i="40"/>
  <c r="AB47" i="40"/>
  <c r="AB75" i="40" s="1"/>
  <c r="AC56" i="43"/>
  <c r="AC56" i="57"/>
  <c r="AC89" i="42"/>
  <c r="AC48" i="38"/>
  <c r="AC97" i="48"/>
  <c r="AC97" i="51"/>
  <c r="AC89" i="37"/>
  <c r="AC48" i="68"/>
  <c r="AC89" i="57"/>
  <c r="AC97" i="41"/>
  <c r="AC97" i="53"/>
  <c r="AC97" i="52"/>
  <c r="AC89" i="70"/>
  <c r="AC56" i="46"/>
  <c r="AC48" i="47"/>
  <c r="AB88" i="68"/>
  <c r="AC48" i="57"/>
  <c r="AC48" i="45"/>
  <c r="AC89" i="43"/>
  <c r="AC56" i="41"/>
  <c r="AC97" i="44"/>
  <c r="AC48" i="55"/>
  <c r="AC48" i="49"/>
  <c r="AC48" i="58"/>
  <c r="AC89" i="44"/>
  <c r="AC48" i="46"/>
  <c r="AC47" i="46" s="1"/>
  <c r="AC75" i="46" s="1"/>
  <c r="AB88" i="45"/>
  <c r="AB88" i="70"/>
  <c r="AC89" i="53"/>
  <c r="AD96" i="58"/>
  <c r="AD92" i="45"/>
  <c r="AD99" i="58"/>
  <c r="AD93" i="48"/>
  <c r="AD100" i="58"/>
  <c r="AD95" i="40"/>
  <c r="AD100" i="57"/>
  <c r="AD94" i="54"/>
  <c r="AD93" i="68"/>
  <c r="AD95" i="46"/>
  <c r="AD98" i="34"/>
  <c r="AD98" i="49"/>
  <c r="AD96" i="47"/>
  <c r="AD95" i="41"/>
  <c r="AD95" i="54"/>
  <c r="AD100" i="52"/>
  <c r="AD99" i="37"/>
  <c r="AD99" i="52"/>
  <c r="AD91" i="52"/>
  <c r="AD94" i="50"/>
  <c r="AD94" i="68"/>
  <c r="AD96" i="52"/>
  <c r="AD90" i="46"/>
  <c r="AD95" i="67"/>
  <c r="AD96" i="55"/>
  <c r="AD92" i="57"/>
  <c r="AD93" i="51"/>
  <c r="AD95" i="69"/>
  <c r="AD92" i="50"/>
  <c r="AD93" i="57"/>
  <c r="AD94" i="45"/>
  <c r="AD99" i="47"/>
  <c r="AD100" i="38"/>
  <c r="AD90" i="70"/>
  <c r="AD98" i="37"/>
  <c r="AD90" i="54"/>
  <c r="AD95" i="49"/>
  <c r="AD100" i="49"/>
  <c r="AD94" i="53"/>
  <c r="AD93" i="53"/>
  <c r="AD98" i="55"/>
  <c r="AD93" i="69"/>
  <c r="AD91" i="37"/>
  <c r="AD98" i="69"/>
  <c r="AD92" i="39"/>
  <c r="AD100" i="39"/>
  <c r="AD94" i="47"/>
  <c r="AD99" i="55"/>
  <c r="AD90" i="43"/>
  <c r="AD99" i="69"/>
  <c r="AD96" i="39"/>
  <c r="AD93" i="40"/>
  <c r="AD99" i="67"/>
  <c r="AD94" i="56"/>
  <c r="AD95" i="38"/>
  <c r="AD100" i="68"/>
  <c r="AD96" i="69"/>
  <c r="AD98" i="42"/>
  <c r="AD92" i="37"/>
  <c r="AD92" i="49"/>
  <c r="AD91" i="49"/>
  <c r="AD93" i="70"/>
  <c r="AD92" i="34"/>
  <c r="AD96" i="54"/>
  <c r="AD90" i="47"/>
  <c r="AD95" i="56"/>
  <c r="AD92" i="69"/>
  <c r="AD95" i="39"/>
  <c r="AD91" i="53"/>
  <c r="AD96" i="42"/>
  <c r="AD96" i="40"/>
  <c r="AD90" i="53"/>
  <c r="AD96" i="70"/>
  <c r="AC97" i="56"/>
  <c r="AC97" i="45"/>
  <c r="AC48" i="54"/>
  <c r="AC97" i="36"/>
  <c r="AC89" i="36"/>
  <c r="AB88" i="56"/>
  <c r="AC97" i="68"/>
  <c r="AC48" i="52"/>
  <c r="AC97" i="67"/>
  <c r="AC48" i="39"/>
  <c r="AB88" i="43"/>
  <c r="AB47" i="53"/>
  <c r="AB75" i="53" s="1"/>
  <c r="AC88" i="44" l="1"/>
  <c r="N40" i="71"/>
  <c r="N41" i="71"/>
  <c r="L43" i="71"/>
  <c r="M42" i="71" s="1"/>
  <c r="AF41" i="71"/>
  <c r="AD43" i="71"/>
  <c r="AE42" i="71" s="1"/>
  <c r="X43" i="71"/>
  <c r="Y42" i="71" s="1"/>
  <c r="Z41" i="71"/>
  <c r="R44" i="71"/>
  <c r="S43" i="71" s="1"/>
  <c r="T42" i="71"/>
  <c r="AC47" i="40"/>
  <c r="AC75" i="40" s="1"/>
  <c r="AC88" i="54"/>
  <c r="AC88" i="55"/>
  <c r="AC47" i="54"/>
  <c r="AC75" i="54" s="1"/>
  <c r="AC88" i="50"/>
  <c r="AC47" i="49"/>
  <c r="AC75" i="49" s="1"/>
  <c r="AC47" i="53"/>
  <c r="AC75" i="53" s="1"/>
  <c r="AC47" i="47"/>
  <c r="AC75" i="47" s="1"/>
  <c r="AC88" i="69"/>
  <c r="AC88" i="43"/>
  <c r="AC47" i="69"/>
  <c r="AC75" i="69" s="1"/>
  <c r="AC47" i="43"/>
  <c r="AC75" i="43" s="1"/>
  <c r="AC88" i="40"/>
  <c r="AC47" i="55"/>
  <c r="AC75" i="55" s="1"/>
  <c r="AC47" i="52"/>
  <c r="AC75" i="52" s="1"/>
  <c r="AD56" i="43"/>
  <c r="AC88" i="34"/>
  <c r="AC47" i="39"/>
  <c r="AC75" i="39" s="1"/>
  <c r="AC47" i="70"/>
  <c r="AC75" i="70" s="1"/>
  <c r="AD97" i="37"/>
  <c r="AD97" i="34"/>
  <c r="AC88" i="37"/>
  <c r="AC88" i="36"/>
  <c r="AD56" i="42"/>
  <c r="AD56" i="49"/>
  <c r="AC47" i="45"/>
  <c r="AC75" i="45" s="1"/>
  <c r="AC88" i="67"/>
  <c r="AC47" i="67"/>
  <c r="AC75" i="67" s="1"/>
  <c r="AD97" i="53"/>
  <c r="AC47" i="34"/>
  <c r="AC75" i="34" s="1"/>
  <c r="AC47" i="57"/>
  <c r="AC75" i="57" s="1"/>
  <c r="AC88" i="42"/>
  <c r="AD89" i="53"/>
  <c r="AD48" i="70"/>
  <c r="AC88" i="53"/>
  <c r="AD56" i="54"/>
  <c r="AD48" i="37"/>
  <c r="AC47" i="38"/>
  <c r="AC75" i="38" s="1"/>
  <c r="AC88" i="70"/>
  <c r="AC88" i="57"/>
  <c r="AC88" i="38"/>
  <c r="AC47" i="56"/>
  <c r="AC75" i="56" s="1"/>
  <c r="AD89" i="44"/>
  <c r="AD89" i="68"/>
  <c r="AC88" i="46"/>
  <c r="AC88" i="48"/>
  <c r="AD48" i="54"/>
  <c r="AC88" i="39"/>
  <c r="AD97" i="42"/>
  <c r="AD97" i="54"/>
  <c r="AC47" i="58"/>
  <c r="AC75" i="58" s="1"/>
  <c r="AD97" i="43"/>
  <c r="AD97" i="50"/>
  <c r="AD48" i="38"/>
  <c r="AC88" i="47"/>
  <c r="AC88" i="52"/>
  <c r="AD97" i="57"/>
  <c r="AC47" i="44"/>
  <c r="AC75" i="44" s="1"/>
  <c r="AD56" i="53"/>
  <c r="AE93" i="45"/>
  <c r="AE100" i="69"/>
  <c r="AE91" i="58"/>
  <c r="AE90" i="44"/>
  <c r="AF6" i="50"/>
  <c r="AM154" i="60"/>
  <c r="AM279" i="60"/>
  <c r="AM201" i="60"/>
  <c r="AM48" i="60"/>
  <c r="AM277" i="60"/>
  <c r="AM297" i="60"/>
  <c r="AM55" i="60"/>
  <c r="AM261" i="60"/>
  <c r="AM25" i="60"/>
  <c r="AM61" i="60"/>
  <c r="AM335" i="60"/>
  <c r="AM226" i="60"/>
  <c r="AM139" i="60"/>
  <c r="AM198" i="60"/>
  <c r="AM220" i="60"/>
  <c r="AM250" i="60"/>
  <c r="AM296" i="60"/>
  <c r="AM251" i="60"/>
  <c r="AF6" i="68"/>
  <c r="AM56" i="60"/>
  <c r="AM158" i="60"/>
  <c r="AM119" i="60"/>
  <c r="AM285" i="60"/>
  <c r="AF6" i="49"/>
  <c r="AM313" i="60"/>
  <c r="AM288" i="60"/>
  <c r="AM180" i="60"/>
  <c r="AM235" i="60"/>
  <c r="AM262" i="60"/>
  <c r="AM32" i="60"/>
  <c r="AF6" i="40"/>
  <c r="AM254" i="60"/>
  <c r="AM69" i="60"/>
  <c r="AM224" i="60"/>
  <c r="AM184" i="60"/>
  <c r="AM289" i="60"/>
  <c r="AM111" i="60"/>
  <c r="AM89" i="60"/>
  <c r="AM73" i="60"/>
  <c r="AM98" i="60"/>
  <c r="AM329" i="60"/>
  <c r="AM247" i="60"/>
  <c r="AM84" i="60"/>
  <c r="AM118" i="60"/>
  <c r="AM57" i="60"/>
  <c r="AM13" i="60"/>
  <c r="AM62" i="60"/>
  <c r="AM149" i="60"/>
  <c r="AM280" i="60"/>
  <c r="AM116" i="60"/>
  <c r="AM315" i="60"/>
  <c r="AM41" i="60"/>
  <c r="AM117" i="60"/>
  <c r="AM80" i="60"/>
  <c r="AF6" i="42"/>
  <c r="AM155" i="60"/>
  <c r="AM276" i="60"/>
  <c r="AM169" i="60"/>
  <c r="AM284" i="60"/>
  <c r="AM208" i="60"/>
  <c r="AM264" i="60"/>
  <c r="AM265" i="60"/>
  <c r="AM304" i="60"/>
  <c r="AM115" i="60"/>
  <c r="AF6" i="48"/>
  <c r="AM260" i="60"/>
  <c r="AM30" i="60"/>
  <c r="AM322" i="60"/>
  <c r="AM179" i="60"/>
  <c r="AM255" i="60"/>
  <c r="AM92" i="60"/>
  <c r="AM232" i="60"/>
  <c r="AM225" i="60"/>
  <c r="AM79" i="60"/>
  <c r="AM212" i="60"/>
  <c r="AM328" i="60"/>
  <c r="AF6" i="52"/>
  <c r="AM134" i="60"/>
  <c r="AM227" i="60"/>
  <c r="AM50" i="60"/>
  <c r="AM327" i="60"/>
  <c r="AM19" i="60"/>
  <c r="AM151" i="60"/>
  <c r="AM292" i="60"/>
  <c r="AM8" i="60"/>
  <c r="AM188" i="60"/>
  <c r="AM102" i="60"/>
  <c r="AM273" i="60"/>
  <c r="AM259" i="60"/>
  <c r="AM211" i="60"/>
  <c r="AM29" i="60"/>
  <c r="AM263" i="60"/>
  <c r="AM176" i="60"/>
  <c r="AM121" i="60"/>
  <c r="AM49" i="60"/>
  <c r="AM140" i="60"/>
  <c r="AM135" i="60"/>
  <c r="AM319" i="60"/>
  <c r="AM275" i="60"/>
  <c r="AM177" i="60"/>
  <c r="AM298" i="60"/>
  <c r="AM332" i="60"/>
  <c r="AM77" i="60"/>
  <c r="AM336" i="60"/>
  <c r="AM301" i="60"/>
  <c r="AM72" i="60"/>
  <c r="AM161" i="60"/>
  <c r="AM22" i="60"/>
  <c r="AM20" i="60"/>
  <c r="AM215" i="60"/>
  <c r="AF6" i="43"/>
  <c r="AM101" i="60"/>
  <c r="AM70" i="60"/>
  <c r="AM37" i="60"/>
  <c r="AM281" i="60"/>
  <c r="AM44" i="60"/>
  <c r="AM40" i="60"/>
  <c r="AM142" i="60"/>
  <c r="AM287" i="60"/>
  <c r="AM122" i="60"/>
  <c r="AM131" i="60"/>
  <c r="AM228" i="60"/>
  <c r="AM110" i="60"/>
  <c r="AM164" i="60"/>
  <c r="AM187" i="60"/>
  <c r="AM28" i="60"/>
  <c r="AM305" i="60"/>
  <c r="AM146" i="60"/>
  <c r="AM340" i="60"/>
  <c r="AF6" i="69"/>
  <c r="AF6" i="36"/>
  <c r="AM334" i="60"/>
  <c r="AM310" i="60"/>
  <c r="AM293" i="60"/>
  <c r="AM218" i="60"/>
  <c r="AM123" i="60"/>
  <c r="AM130" i="60"/>
  <c r="AM21" i="60"/>
  <c r="AF6" i="39"/>
  <c r="AM325" i="60"/>
  <c r="AM230" i="60"/>
  <c r="AM78" i="60"/>
  <c r="AM170" i="60"/>
  <c r="AM331" i="60"/>
  <c r="AM147" i="60"/>
  <c r="AM145" i="60"/>
  <c r="AM97" i="60"/>
  <c r="AM18" i="60"/>
  <c r="AM31" i="60"/>
  <c r="AM309" i="60"/>
  <c r="AM163" i="60"/>
  <c r="AM191" i="60"/>
  <c r="AM283" i="60"/>
  <c r="AF6" i="55"/>
  <c r="AM189" i="60"/>
  <c r="AM174" i="60"/>
  <c r="AM307" i="60"/>
  <c r="AM125" i="60"/>
  <c r="AM204" i="60"/>
  <c r="AF6" i="44"/>
  <c r="AM213" i="60"/>
  <c r="AM324" i="60"/>
  <c r="AM16" i="60"/>
  <c r="AM12" i="60"/>
  <c r="AM339" i="60"/>
  <c r="AM60" i="60"/>
  <c r="AM74" i="60"/>
  <c r="AM104" i="60"/>
  <c r="AM236" i="60"/>
  <c r="AM171" i="60"/>
  <c r="AF6" i="38"/>
  <c r="AM109" i="60"/>
  <c r="AM323" i="60"/>
  <c r="AM183" i="60"/>
  <c r="AM52" i="60"/>
  <c r="AM81" i="60"/>
  <c r="AM182" i="60"/>
  <c r="AM5" i="60"/>
  <c r="AM162" i="60"/>
  <c r="AM167" i="60"/>
  <c r="AM45" i="60"/>
  <c r="AM237" i="60"/>
  <c r="AM94" i="60"/>
  <c r="AM128" i="60"/>
  <c r="AM34" i="60"/>
  <c r="AM46" i="60"/>
  <c r="AM9" i="60"/>
  <c r="AF6" i="51"/>
  <c r="AM138" i="60"/>
  <c r="AM210" i="60"/>
  <c r="AM14" i="60"/>
  <c r="AM4" i="60"/>
  <c r="AM157" i="60"/>
  <c r="AM234" i="60"/>
  <c r="AM76" i="60"/>
  <c r="AM42" i="60"/>
  <c r="AM303" i="60"/>
  <c r="AM219" i="60"/>
  <c r="AM127" i="60"/>
  <c r="AF6" i="41"/>
  <c r="AM337" i="60"/>
  <c r="AN2" i="60"/>
  <c r="AM38" i="60"/>
  <c r="AM248" i="60"/>
  <c r="AM196" i="60"/>
  <c r="AM186" i="60"/>
  <c r="AF6" i="34"/>
  <c r="AM272" i="60"/>
  <c r="AM178" i="60"/>
  <c r="AM152" i="60"/>
  <c r="AM68" i="60"/>
  <c r="AM53" i="60"/>
  <c r="AM268" i="60"/>
  <c r="AM143" i="60"/>
  <c r="AM33" i="60"/>
  <c r="AM91" i="60"/>
  <c r="AM54" i="60"/>
  <c r="AM243" i="60"/>
  <c r="AM206" i="60"/>
  <c r="AM341" i="60"/>
  <c r="AM267" i="60"/>
  <c r="AM85" i="60"/>
  <c r="AM291" i="60"/>
  <c r="AM141" i="60"/>
  <c r="AM103" i="60"/>
  <c r="AM308" i="60"/>
  <c r="AM166" i="60"/>
  <c r="AM333" i="60"/>
  <c r="AM113" i="60"/>
  <c r="AM312" i="60"/>
  <c r="AF6" i="45"/>
  <c r="AM65" i="60"/>
  <c r="AM99" i="60"/>
  <c r="AM195" i="60"/>
  <c r="AM231" i="60"/>
  <c r="AM317" i="60"/>
  <c r="AM202" i="60"/>
  <c r="AM239" i="60"/>
  <c r="AM86" i="60"/>
  <c r="AM10" i="60"/>
  <c r="AM316" i="60"/>
  <c r="AF6" i="46"/>
  <c r="AM300" i="60"/>
  <c r="AM95" i="60"/>
  <c r="AF6" i="56"/>
  <c r="AM295" i="60"/>
  <c r="AM26" i="60"/>
  <c r="AM106" i="60"/>
  <c r="AM93" i="60"/>
  <c r="AM311" i="60"/>
  <c r="AM17" i="60"/>
  <c r="AM207" i="60"/>
  <c r="AM175" i="60"/>
  <c r="AM67" i="60"/>
  <c r="AM246" i="60"/>
  <c r="AM7" i="60"/>
  <c r="AM90" i="60"/>
  <c r="AM153" i="60"/>
  <c r="AF6" i="58"/>
  <c r="AM199" i="60"/>
  <c r="AM66" i="60"/>
  <c r="AF6" i="57"/>
  <c r="AM192" i="60"/>
  <c r="AM43" i="60"/>
  <c r="AF6" i="70"/>
  <c r="AM58" i="60"/>
  <c r="AM133" i="60"/>
  <c r="AM126" i="60"/>
  <c r="AM203" i="60"/>
  <c r="AF6" i="47"/>
  <c r="AM159" i="60"/>
  <c r="AM6" i="60"/>
  <c r="AM286" i="60"/>
  <c r="AM320" i="60"/>
  <c r="AM129" i="60"/>
  <c r="AF6" i="53"/>
  <c r="AM242" i="60"/>
  <c r="AM321" i="60"/>
  <c r="AM238" i="60"/>
  <c r="AM190" i="60"/>
  <c r="AM271" i="60"/>
  <c r="AM194" i="60"/>
  <c r="AF6" i="37"/>
  <c r="AM105" i="60"/>
  <c r="AM36" i="60"/>
  <c r="AM274" i="60"/>
  <c r="AM64" i="60"/>
  <c r="AM114" i="60"/>
  <c r="AF6" i="54"/>
  <c r="AM137" i="60"/>
  <c r="AM269" i="60"/>
  <c r="AM244" i="60"/>
  <c r="AM222" i="60"/>
  <c r="AM299" i="60"/>
  <c r="AM214" i="60"/>
  <c r="AM249" i="60"/>
  <c r="AM256" i="60"/>
  <c r="AM240" i="60"/>
  <c r="AM24" i="60"/>
  <c r="AM82" i="60"/>
  <c r="AM200" i="60"/>
  <c r="AF6" i="67"/>
  <c r="AM216" i="60"/>
  <c r="AM165" i="60"/>
  <c r="AM150" i="60"/>
  <c r="AM223" i="60"/>
  <c r="AM252" i="60"/>
  <c r="AM107" i="60"/>
  <c r="AE96" i="57"/>
  <c r="AE94" i="40"/>
  <c r="AE96" i="40"/>
  <c r="AE96" i="56"/>
  <c r="AE95" i="41"/>
  <c r="AE96" i="53"/>
  <c r="AE99" i="42"/>
  <c r="AE92" i="52"/>
  <c r="AE100" i="44"/>
  <c r="AE94" i="47"/>
  <c r="AE98" i="47"/>
  <c r="AE90" i="47"/>
  <c r="AE100" i="42"/>
  <c r="AE94" i="38"/>
  <c r="AE95" i="51"/>
  <c r="AE91" i="41"/>
  <c r="AE95" i="57"/>
  <c r="AE96" i="41"/>
  <c r="AE96" i="42"/>
  <c r="AE92" i="53"/>
  <c r="AE92" i="48"/>
  <c r="AE92" i="41"/>
  <c r="AE94" i="36"/>
  <c r="AE90" i="39"/>
  <c r="AE94" i="48"/>
  <c r="AE100" i="47"/>
  <c r="AE99" i="37"/>
  <c r="AE93" i="38"/>
  <c r="AE92" i="67"/>
  <c r="AD89" i="67"/>
  <c r="AD48" i="53"/>
  <c r="AD89" i="70"/>
  <c r="AE93" i="44"/>
  <c r="AE93" i="54"/>
  <c r="AE90" i="51"/>
  <c r="AE100" i="39"/>
  <c r="AE99" i="57"/>
  <c r="AE93" i="34"/>
  <c r="AE98" i="58"/>
  <c r="AE91" i="54"/>
  <c r="AE98" i="48"/>
  <c r="AE90" i="42"/>
  <c r="AE91" i="37"/>
  <c r="AE100" i="36"/>
  <c r="AE96" i="58"/>
  <c r="AE95" i="52"/>
  <c r="AE99" i="39"/>
  <c r="AE93" i="50"/>
  <c r="AE93" i="52"/>
  <c r="AE94" i="49"/>
  <c r="AE92" i="55"/>
  <c r="AE98" i="43"/>
  <c r="AE91" i="38"/>
  <c r="AE94" i="44"/>
  <c r="AE96" i="69"/>
  <c r="AE98" i="42"/>
  <c r="AE96" i="37"/>
  <c r="AE94" i="34"/>
  <c r="AE94" i="70"/>
  <c r="AD89" i="45"/>
  <c r="AD97" i="52"/>
  <c r="AD89" i="56"/>
  <c r="AD89" i="48"/>
  <c r="AD97" i="48"/>
  <c r="AD56" i="46"/>
  <c r="AD56" i="56"/>
  <c r="AD89" i="42"/>
  <c r="AC47" i="50"/>
  <c r="AC75" i="50" s="1"/>
  <c r="AD97" i="39"/>
  <c r="AD89" i="40"/>
  <c r="AD48" i="69"/>
  <c r="AD97" i="68"/>
  <c r="AD97" i="40"/>
  <c r="AD97" i="36"/>
  <c r="AD48" i="36"/>
  <c r="AD89" i="37"/>
  <c r="AD89" i="57"/>
  <c r="AD89" i="47"/>
  <c r="AD89" i="43"/>
  <c r="AD97" i="55"/>
  <c r="AD48" i="46"/>
  <c r="AC47" i="68"/>
  <c r="AC75" i="68" s="1"/>
  <c r="AD48" i="39"/>
  <c r="AD89" i="50"/>
  <c r="AE93" i="36"/>
  <c r="AE100" i="37"/>
  <c r="AE99" i="38"/>
  <c r="AE100" i="50"/>
  <c r="AE91" i="43"/>
  <c r="AE90" i="34"/>
  <c r="AE98" i="52"/>
  <c r="AE94" i="41"/>
  <c r="AE99" i="36"/>
  <c r="AE90" i="48"/>
  <c r="AE96" i="48"/>
  <c r="AE95" i="48"/>
  <c r="AE99" i="53"/>
  <c r="AE98" i="53"/>
  <c r="AE92" i="39"/>
  <c r="AE99" i="45"/>
  <c r="AE92" i="69"/>
  <c r="AE92" i="57"/>
  <c r="AE91" i="55"/>
  <c r="AE90" i="54"/>
  <c r="AE93" i="55"/>
  <c r="AE95" i="46"/>
  <c r="AE95" i="55"/>
  <c r="AE100" i="55"/>
  <c r="AE98" i="49"/>
  <c r="AE93" i="42"/>
  <c r="AE100" i="38"/>
  <c r="AE96" i="70"/>
  <c r="AE90" i="53"/>
  <c r="AE92" i="38"/>
  <c r="AE91" i="34"/>
  <c r="AE99" i="69"/>
  <c r="AE98" i="55"/>
  <c r="AE96" i="68"/>
  <c r="AE94" i="45"/>
  <c r="AE95" i="44"/>
  <c r="AE96" i="44"/>
  <c r="AE98" i="54"/>
  <c r="AE94" i="56"/>
  <c r="AE92" i="45"/>
  <c r="AE91" i="42"/>
  <c r="AE91" i="47"/>
  <c r="AE91" i="46"/>
  <c r="AE98" i="40"/>
  <c r="AE100" i="57"/>
  <c r="AE91" i="44"/>
  <c r="AE93" i="57"/>
  <c r="AE93" i="58"/>
  <c r="AE100" i="67"/>
  <c r="AE93" i="43"/>
  <c r="AE99" i="46"/>
  <c r="AE95" i="53"/>
  <c r="AE93" i="51"/>
  <c r="AE91" i="51"/>
  <c r="AE94" i="43"/>
  <c r="AE99" i="41"/>
  <c r="AE92" i="51"/>
  <c r="AE100" i="46"/>
  <c r="AE98" i="70"/>
  <c r="AE93" i="40"/>
  <c r="AE93" i="41"/>
  <c r="AE95" i="42"/>
  <c r="AE100" i="70"/>
  <c r="AE99" i="68"/>
  <c r="AE93" i="46"/>
  <c r="AE90" i="38"/>
  <c r="AE94" i="50"/>
  <c r="AE98" i="68"/>
  <c r="AE93" i="47"/>
  <c r="AE99" i="40"/>
  <c r="AE99" i="55"/>
  <c r="AD48" i="51"/>
  <c r="AC47" i="41"/>
  <c r="AC75" i="41" s="1"/>
  <c r="AD89" i="34"/>
  <c r="AD89" i="49"/>
  <c r="AD56" i="41"/>
  <c r="AD48" i="52"/>
  <c r="AD97" i="38"/>
  <c r="AD56" i="57"/>
  <c r="AD97" i="47"/>
  <c r="AD56" i="52"/>
  <c r="AD48" i="56"/>
  <c r="AD48" i="48"/>
  <c r="AD56" i="48"/>
  <c r="AD97" i="46"/>
  <c r="AD97" i="56"/>
  <c r="AD48" i="42"/>
  <c r="AC88" i="58"/>
  <c r="AC88" i="51"/>
  <c r="AC88" i="56"/>
  <c r="AD97" i="44"/>
  <c r="AD48" i="58"/>
  <c r="AC47" i="42"/>
  <c r="AC75" i="42" s="1"/>
  <c r="AD48" i="55"/>
  <c r="AD56" i="45"/>
  <c r="AD97" i="69"/>
  <c r="AE90" i="68"/>
  <c r="AE96" i="52"/>
  <c r="AE94" i="39"/>
  <c r="AE99" i="48"/>
  <c r="AE98" i="41"/>
  <c r="AE94" i="53"/>
  <c r="AE90" i="43"/>
  <c r="AE92" i="56"/>
  <c r="AE92" i="37"/>
  <c r="AE94" i="68"/>
  <c r="AE90" i="52"/>
  <c r="AE98" i="67"/>
  <c r="AE96" i="67"/>
  <c r="AE93" i="49"/>
  <c r="AE95" i="50"/>
  <c r="AE95" i="45"/>
  <c r="AE90" i="36"/>
  <c r="AE100" i="58"/>
  <c r="AE96" i="45"/>
  <c r="AE94" i="52"/>
  <c r="AE95" i="47"/>
  <c r="AE91" i="36"/>
  <c r="AE96" i="51"/>
  <c r="AE90" i="45"/>
  <c r="AE92" i="54"/>
  <c r="AE98" i="44"/>
  <c r="AE100" i="56"/>
  <c r="AE90" i="40"/>
  <c r="AE96" i="49"/>
  <c r="AE93" i="67"/>
  <c r="AE94" i="46"/>
  <c r="AE91" i="68"/>
  <c r="AE90" i="70"/>
  <c r="AD48" i="41"/>
  <c r="AD48" i="45"/>
  <c r="AC88" i="45"/>
  <c r="AD48" i="40"/>
  <c r="AD97" i="51"/>
  <c r="AD89" i="69"/>
  <c r="AC47" i="37"/>
  <c r="AC75" i="37" s="1"/>
  <c r="AD89" i="36"/>
  <c r="AD48" i="57"/>
  <c r="AD89" i="54"/>
  <c r="AD97" i="49"/>
  <c r="AE98" i="50"/>
  <c r="AE99" i="49"/>
  <c r="AE95" i="70"/>
  <c r="AE94" i="42"/>
  <c r="AE100" i="41"/>
  <c r="AE96" i="47"/>
  <c r="AE93" i="48"/>
  <c r="AE95" i="54"/>
  <c r="AE90" i="67"/>
  <c r="AE96" i="55"/>
  <c r="AE93" i="68"/>
  <c r="AE92" i="44"/>
  <c r="AE92" i="50"/>
  <c r="AE100" i="68"/>
  <c r="AE95" i="34"/>
  <c r="AE99" i="50"/>
  <c r="AE90" i="37"/>
  <c r="AE100" i="51"/>
  <c r="AE100" i="48"/>
  <c r="AE95" i="40"/>
  <c r="AE99" i="58"/>
  <c r="AE91" i="53"/>
  <c r="AE91" i="56"/>
  <c r="AE94" i="67"/>
  <c r="AE99" i="47"/>
  <c r="AE100" i="49"/>
  <c r="AE91" i="67"/>
  <c r="AE98" i="51"/>
  <c r="AE99" i="43"/>
  <c r="AE90" i="58"/>
  <c r="AE93" i="69"/>
  <c r="AE91" i="70"/>
  <c r="AE91" i="49"/>
  <c r="AE90" i="57"/>
  <c r="AE98" i="56"/>
  <c r="AE90" i="41"/>
  <c r="AE92" i="70"/>
  <c r="AE94" i="58"/>
  <c r="AE95" i="68"/>
  <c r="AE90" i="50"/>
  <c r="AE100" i="34"/>
  <c r="AE94" i="57"/>
  <c r="AE96" i="36"/>
  <c r="AD89" i="51"/>
  <c r="AD56" i="50"/>
  <c r="AD89" i="38"/>
  <c r="AD56" i="47"/>
  <c r="AD48" i="47"/>
  <c r="AD48" i="43"/>
  <c r="AD56" i="55"/>
  <c r="AD89" i="46"/>
  <c r="AD97" i="58"/>
  <c r="AD89" i="39"/>
  <c r="AD48" i="50"/>
  <c r="AE93" i="37"/>
  <c r="AE99" i="51"/>
  <c r="AE95" i="36"/>
  <c r="AE99" i="34"/>
  <c r="AE95" i="37"/>
  <c r="AE90" i="56"/>
  <c r="AE96" i="43"/>
  <c r="AE98" i="39"/>
  <c r="AE95" i="69"/>
  <c r="AE95" i="67"/>
  <c r="AE96" i="50"/>
  <c r="AE93" i="56"/>
  <c r="AE93" i="53"/>
  <c r="AE90" i="49"/>
  <c r="AE92" i="46"/>
  <c r="AE96" i="38"/>
  <c r="AE91" i="69"/>
  <c r="AE92" i="34"/>
  <c r="AE91" i="40"/>
  <c r="AE91" i="48"/>
  <c r="AE92" i="42"/>
  <c r="AE92" i="36"/>
  <c r="AE99" i="56"/>
  <c r="AE94" i="51"/>
  <c r="AE98" i="38"/>
  <c r="AE93" i="70"/>
  <c r="AE90" i="69"/>
  <c r="AE98" i="46"/>
  <c r="AE95" i="58"/>
  <c r="AE94" i="55"/>
  <c r="AE92" i="58"/>
  <c r="AE91" i="45"/>
  <c r="AE91" i="39"/>
  <c r="AE98" i="57"/>
  <c r="AE92" i="43"/>
  <c r="AE92" i="40"/>
  <c r="AE96" i="46"/>
  <c r="AE99" i="54"/>
  <c r="AE100" i="43"/>
  <c r="AE90" i="55"/>
  <c r="AE98" i="45"/>
  <c r="AE98" i="37"/>
  <c r="AE91" i="50"/>
  <c r="AE93" i="39"/>
  <c r="AE92" i="49"/>
  <c r="AE96" i="54"/>
  <c r="AE100" i="45"/>
  <c r="AE98" i="69"/>
  <c r="AE99" i="52"/>
  <c r="AE94" i="69"/>
  <c r="AE100" i="40"/>
  <c r="AE95" i="56"/>
  <c r="AE100" i="52"/>
  <c r="AE96" i="39"/>
  <c r="AE95" i="43"/>
  <c r="AE95" i="39"/>
  <c r="AE94" i="37"/>
  <c r="AE90" i="46"/>
  <c r="AE92" i="47"/>
  <c r="AE100" i="54"/>
  <c r="AE99" i="70"/>
  <c r="AE92" i="68"/>
  <c r="AE100" i="53"/>
  <c r="AE91" i="57"/>
  <c r="AE91" i="52"/>
  <c r="AE96" i="34"/>
  <c r="AE98" i="36"/>
  <c r="AE94" i="54"/>
  <c r="AE99" i="67"/>
  <c r="AE98" i="34"/>
  <c r="AE99" i="44"/>
  <c r="AE95" i="38"/>
  <c r="AE95" i="49"/>
  <c r="AD89" i="41"/>
  <c r="AC47" i="51"/>
  <c r="AC75" i="51" s="1"/>
  <c r="AC47" i="48"/>
  <c r="AC75" i="48" s="1"/>
  <c r="AD48" i="34"/>
  <c r="AD47" i="34" s="1"/>
  <c r="AD75" i="34" s="1"/>
  <c r="AD48" i="49"/>
  <c r="AD97" i="41"/>
  <c r="AD89" i="52"/>
  <c r="AC47" i="36"/>
  <c r="AC75" i="36" s="1"/>
  <c r="AD48" i="44"/>
  <c r="AD48" i="68"/>
  <c r="AD48" i="67"/>
  <c r="AD97" i="67"/>
  <c r="AC88" i="49"/>
  <c r="AC88" i="41"/>
  <c r="AD97" i="70"/>
  <c r="AD56" i="44"/>
  <c r="AD89" i="58"/>
  <c r="AC88" i="68"/>
  <c r="AD89" i="55"/>
  <c r="AD97" i="45"/>
  <c r="AD88" i="53" l="1"/>
  <c r="AD88" i="34"/>
  <c r="N42" i="71"/>
  <c r="L44" i="71"/>
  <c r="M43" i="71" s="1"/>
  <c r="AD44" i="71"/>
  <c r="AE43" i="71" s="1"/>
  <c r="AF42" i="71"/>
  <c r="Z42" i="71"/>
  <c r="X44" i="71"/>
  <c r="Y43" i="71" s="1"/>
  <c r="T43" i="71"/>
  <c r="R45" i="71"/>
  <c r="AD47" i="41"/>
  <c r="AD75" i="41" s="1"/>
  <c r="AD88" i="54"/>
  <c r="AD47" i="70"/>
  <c r="AD75" i="70" s="1"/>
  <c r="AD47" i="36"/>
  <c r="AD75" i="36" s="1"/>
  <c r="AD47" i="56"/>
  <c r="AD75" i="56" s="1"/>
  <c r="AD47" i="68"/>
  <c r="AD75" i="68" s="1"/>
  <c r="AE97" i="34"/>
  <c r="AD47" i="43"/>
  <c r="AD75" i="43" s="1"/>
  <c r="AD47" i="38"/>
  <c r="AD75" i="38" s="1"/>
  <c r="AD88" i="46"/>
  <c r="AE97" i="53"/>
  <c r="AD47" i="69"/>
  <c r="AD75" i="69" s="1"/>
  <c r="AE56" i="44"/>
  <c r="AD47" i="49"/>
  <c r="AD75" i="49" s="1"/>
  <c r="AE56" i="57"/>
  <c r="AD47" i="37"/>
  <c r="AD75" i="37" s="1"/>
  <c r="AE48" i="40"/>
  <c r="AE97" i="38"/>
  <c r="AD47" i="39"/>
  <c r="AD75" i="39" s="1"/>
  <c r="AD88" i="37"/>
  <c r="AD88" i="68"/>
  <c r="AE56" i="42"/>
  <c r="AD47" i="67"/>
  <c r="AD75" i="67" s="1"/>
  <c r="AD47" i="42"/>
  <c r="AD75" i="42" s="1"/>
  <c r="AD88" i="43"/>
  <c r="AD88" i="42"/>
  <c r="AD47" i="53"/>
  <c r="AD75" i="53" s="1"/>
  <c r="AD88" i="44"/>
  <c r="AD88" i="50"/>
  <c r="AD47" i="51"/>
  <c r="AD75" i="51" s="1"/>
  <c r="AD47" i="54"/>
  <c r="AD75" i="54" s="1"/>
  <c r="AE89" i="46"/>
  <c r="AE97" i="69"/>
  <c r="AE97" i="57"/>
  <c r="AE48" i="49"/>
  <c r="AE89" i="37"/>
  <c r="AE56" i="50"/>
  <c r="AE97" i="67"/>
  <c r="AD88" i="45"/>
  <c r="AE89" i="55"/>
  <c r="AE56" i="46"/>
  <c r="AE97" i="39"/>
  <c r="AD47" i="50"/>
  <c r="AD75" i="50" s="1"/>
  <c r="AE97" i="56"/>
  <c r="AD47" i="57"/>
  <c r="AD75" i="57" s="1"/>
  <c r="AD88" i="58"/>
  <c r="AE48" i="46"/>
  <c r="AE48" i="55"/>
  <c r="AE97" i="46"/>
  <c r="AE89" i="49"/>
  <c r="AD88" i="38"/>
  <c r="AE56" i="56"/>
  <c r="AE48" i="37"/>
  <c r="AE47" i="37" s="1"/>
  <c r="AE75" i="37" s="1"/>
  <c r="AE97" i="50"/>
  <c r="AD88" i="36"/>
  <c r="AD88" i="51"/>
  <c r="AD47" i="58"/>
  <c r="AD75" i="58" s="1"/>
  <c r="AE97" i="68"/>
  <c r="AE48" i="38"/>
  <c r="AE56" i="53"/>
  <c r="AD88" i="57"/>
  <c r="AE97" i="42"/>
  <c r="AE56" i="43"/>
  <c r="AD88" i="70"/>
  <c r="AE89" i="39"/>
  <c r="AE48" i="47"/>
  <c r="AE89" i="44"/>
  <c r="AE48" i="56"/>
  <c r="AE47" i="56" s="1"/>
  <c r="AE75" i="56" s="1"/>
  <c r="AE89" i="67"/>
  <c r="AE89" i="34"/>
  <c r="AF96" i="52"/>
  <c r="AF98" i="34"/>
  <c r="AF100" i="70"/>
  <c r="AF94" i="51"/>
  <c r="AF100" i="45"/>
  <c r="AF96" i="47"/>
  <c r="AF91" i="34"/>
  <c r="AF95" i="55"/>
  <c r="AF99" i="50"/>
  <c r="AF98" i="54"/>
  <c r="AF95" i="36"/>
  <c r="AF100" i="36"/>
  <c r="AF90" i="40"/>
  <c r="AF95" i="67"/>
  <c r="AF91" i="46"/>
  <c r="AF100" i="39"/>
  <c r="AF96" i="48"/>
  <c r="AF92" i="46"/>
  <c r="AF99" i="46"/>
  <c r="AF100" i="55"/>
  <c r="AF94" i="54"/>
  <c r="AF90" i="46"/>
  <c r="AF94" i="53"/>
  <c r="AF91" i="36"/>
  <c r="AF92" i="45"/>
  <c r="AF92" i="49"/>
  <c r="AF92" i="36"/>
  <c r="AF91" i="54"/>
  <c r="AF100" i="38"/>
  <c r="AF99" i="39"/>
  <c r="AF96" i="69"/>
  <c r="AF100" i="49"/>
  <c r="AF93" i="38"/>
  <c r="AD88" i="39"/>
  <c r="AE48" i="67"/>
  <c r="AD88" i="69"/>
  <c r="AE89" i="43"/>
  <c r="AE97" i="43"/>
  <c r="AE89" i="42"/>
  <c r="AF96" i="51"/>
  <c r="AF90" i="44"/>
  <c r="AF98" i="47"/>
  <c r="AF91" i="57"/>
  <c r="AF94" i="45"/>
  <c r="AF94" i="56"/>
  <c r="AF95" i="51"/>
  <c r="AF95" i="56"/>
  <c r="AF99" i="40"/>
  <c r="AF96" i="44"/>
  <c r="AF90" i="47"/>
  <c r="AG6" i="52"/>
  <c r="AN201" i="60"/>
  <c r="AN207" i="60"/>
  <c r="AN157" i="60"/>
  <c r="AN312" i="60"/>
  <c r="AN32" i="60"/>
  <c r="AN73" i="60"/>
  <c r="AN129" i="60"/>
  <c r="AN135" i="60"/>
  <c r="AN322" i="60"/>
  <c r="AN214" i="60"/>
  <c r="AN283" i="60"/>
  <c r="AG6" i="42"/>
  <c r="AN103" i="60"/>
  <c r="AN69" i="60"/>
  <c r="AN272" i="60"/>
  <c r="AN128" i="60"/>
  <c r="AN240" i="60"/>
  <c r="AN5" i="60"/>
  <c r="AG6" i="47"/>
  <c r="AG6" i="70"/>
  <c r="AN309" i="60"/>
  <c r="AN310" i="60"/>
  <c r="AN228" i="60"/>
  <c r="AN192" i="60"/>
  <c r="AN319" i="60"/>
  <c r="AN335" i="60"/>
  <c r="AN238" i="60"/>
  <c r="AG6" i="38"/>
  <c r="AO2" i="60"/>
  <c r="AN203" i="60"/>
  <c r="AN339" i="60"/>
  <c r="AN145" i="60"/>
  <c r="AN55" i="60"/>
  <c r="AN62" i="60"/>
  <c r="AN31" i="60"/>
  <c r="AN202" i="60"/>
  <c r="AN41" i="60"/>
  <c r="AN189" i="60"/>
  <c r="AN134" i="60"/>
  <c r="AN64" i="60"/>
  <c r="AN48" i="60"/>
  <c r="AN184" i="60"/>
  <c r="AN79" i="60"/>
  <c r="AN111" i="60"/>
  <c r="AN21" i="60"/>
  <c r="AN139" i="60"/>
  <c r="AN234" i="60"/>
  <c r="AG6" i="49"/>
  <c r="AN249" i="60"/>
  <c r="AN225" i="60"/>
  <c r="AN164" i="60"/>
  <c r="AN199" i="60"/>
  <c r="AN101" i="60"/>
  <c r="AG6" i="58"/>
  <c r="AN141" i="60"/>
  <c r="AN25" i="60"/>
  <c r="AN316" i="60"/>
  <c r="AG6" i="50"/>
  <c r="AN114" i="60"/>
  <c r="AN163" i="60"/>
  <c r="AN106" i="60"/>
  <c r="AN222" i="60"/>
  <c r="AN251" i="60"/>
  <c r="AN36" i="60"/>
  <c r="AN271" i="60"/>
  <c r="AN337" i="60"/>
  <c r="AN286" i="60"/>
  <c r="AN220" i="60"/>
  <c r="AN341" i="60"/>
  <c r="AN219" i="60"/>
  <c r="AN12" i="60"/>
  <c r="AN109" i="60"/>
  <c r="AN125" i="60"/>
  <c r="AN267" i="60"/>
  <c r="AN149" i="60"/>
  <c r="AN265" i="60"/>
  <c r="AN50" i="60"/>
  <c r="AN34" i="60"/>
  <c r="AG6" i="39"/>
  <c r="AN49" i="60"/>
  <c r="AN315" i="60"/>
  <c r="AN213" i="60"/>
  <c r="AN56" i="60"/>
  <c r="AN74" i="60"/>
  <c r="AN237" i="60"/>
  <c r="AN143" i="60"/>
  <c r="AN162" i="60"/>
  <c r="AN311" i="60"/>
  <c r="AN130" i="60"/>
  <c r="AN218" i="60"/>
  <c r="AN187" i="60"/>
  <c r="AN303" i="60"/>
  <c r="AN247" i="60"/>
  <c r="AN195" i="60"/>
  <c r="AN33" i="60"/>
  <c r="AN84" i="60"/>
  <c r="AN242" i="60"/>
  <c r="AN52" i="60"/>
  <c r="AN264" i="60"/>
  <c r="AN216" i="60"/>
  <c r="AN14" i="60"/>
  <c r="AN89" i="60"/>
  <c r="AN295" i="60"/>
  <c r="AN200" i="60"/>
  <c r="AN116" i="60"/>
  <c r="AN151" i="60"/>
  <c r="AG6" i="48"/>
  <c r="AN320" i="60"/>
  <c r="AN313" i="60"/>
  <c r="AN340" i="60"/>
  <c r="AG6" i="51"/>
  <c r="AN287" i="60"/>
  <c r="AN179" i="60"/>
  <c r="AN323" i="60"/>
  <c r="AG6" i="45"/>
  <c r="AN281" i="60"/>
  <c r="AN239" i="60"/>
  <c r="AN293" i="60"/>
  <c r="AN4" i="60"/>
  <c r="AN231" i="60"/>
  <c r="AG6" i="57"/>
  <c r="AN97" i="60"/>
  <c r="AN324" i="60"/>
  <c r="AN269" i="60"/>
  <c r="AN137" i="60"/>
  <c r="AN175" i="60"/>
  <c r="AN92" i="60"/>
  <c r="AN215" i="60"/>
  <c r="AN99" i="60"/>
  <c r="AN285" i="60"/>
  <c r="AN226" i="60"/>
  <c r="AN262" i="60"/>
  <c r="AN169" i="60"/>
  <c r="AN280" i="60"/>
  <c r="AN250" i="60"/>
  <c r="AN276" i="60"/>
  <c r="AN127" i="60"/>
  <c r="AN104" i="60"/>
  <c r="AN77" i="60"/>
  <c r="AN61" i="60"/>
  <c r="AN301" i="60"/>
  <c r="AN298" i="60"/>
  <c r="AN230" i="60"/>
  <c r="AN291" i="60"/>
  <c r="AN235" i="60"/>
  <c r="AN167" i="60"/>
  <c r="AN40" i="60"/>
  <c r="AN68" i="60"/>
  <c r="AG6" i="69"/>
  <c r="AN307" i="60"/>
  <c r="AN308" i="60"/>
  <c r="AN176" i="60"/>
  <c r="AN70" i="60"/>
  <c r="AN196" i="60"/>
  <c r="AN263" i="60"/>
  <c r="AN194" i="60"/>
  <c r="AN66" i="60"/>
  <c r="AG6" i="68"/>
  <c r="AN206" i="60"/>
  <c r="AN7" i="60"/>
  <c r="AN223" i="60"/>
  <c r="AN299" i="60"/>
  <c r="AN259" i="60"/>
  <c r="AN288" i="60"/>
  <c r="AN86" i="60"/>
  <c r="AN19" i="60"/>
  <c r="AN117" i="60"/>
  <c r="AN121" i="60"/>
  <c r="AN248" i="60"/>
  <c r="AN37" i="60"/>
  <c r="AN123" i="60"/>
  <c r="AN60" i="60"/>
  <c r="AN246" i="60"/>
  <c r="AN284" i="60"/>
  <c r="AN57" i="60"/>
  <c r="AN188" i="60"/>
  <c r="AN119" i="60"/>
  <c r="AN279" i="60"/>
  <c r="AN275" i="60"/>
  <c r="AN277" i="60"/>
  <c r="AN16" i="60"/>
  <c r="AN255" i="60"/>
  <c r="AN133" i="60"/>
  <c r="AN26" i="60"/>
  <c r="AN174" i="60"/>
  <c r="AG6" i="41"/>
  <c r="AN118" i="60"/>
  <c r="AN161" i="60"/>
  <c r="AN147" i="60"/>
  <c r="AN260" i="60"/>
  <c r="AN65" i="60"/>
  <c r="AN17" i="60"/>
  <c r="AN254" i="60"/>
  <c r="AN208" i="60"/>
  <c r="AG6" i="43"/>
  <c r="AN232" i="60"/>
  <c r="AN95" i="60"/>
  <c r="AN296" i="60"/>
  <c r="AN140" i="60"/>
  <c r="AN138" i="60"/>
  <c r="AN90" i="60"/>
  <c r="AN171" i="60"/>
  <c r="AG6" i="34"/>
  <c r="AN93" i="60"/>
  <c r="AN81" i="60"/>
  <c r="AN177" i="60"/>
  <c r="AN252" i="60"/>
  <c r="AN28" i="60"/>
  <c r="AN152" i="60"/>
  <c r="AN327" i="60"/>
  <c r="AG6" i="55"/>
  <c r="AN211" i="60"/>
  <c r="AN336" i="60"/>
  <c r="AN122" i="60"/>
  <c r="AG6" i="36"/>
  <c r="AN146" i="60"/>
  <c r="AN13" i="60"/>
  <c r="AN224" i="60"/>
  <c r="AN131" i="60"/>
  <c r="AN334" i="60"/>
  <c r="AN256" i="60"/>
  <c r="AN45" i="60"/>
  <c r="AN190" i="60"/>
  <c r="AN38" i="60"/>
  <c r="AN8" i="60"/>
  <c r="AN91" i="60"/>
  <c r="AG6" i="67"/>
  <c r="AG6" i="44"/>
  <c r="AN30" i="60"/>
  <c r="AN43" i="60"/>
  <c r="AN210" i="60"/>
  <c r="AN329" i="60"/>
  <c r="AN227" i="60"/>
  <c r="AN10" i="60"/>
  <c r="AN328" i="60"/>
  <c r="AN18" i="60"/>
  <c r="AN178" i="60"/>
  <c r="AG6" i="46"/>
  <c r="AN94" i="60"/>
  <c r="AN170" i="60"/>
  <c r="AN191" i="60"/>
  <c r="AN159" i="60"/>
  <c r="AN110" i="60"/>
  <c r="AN243" i="60"/>
  <c r="AN115" i="60"/>
  <c r="AN317" i="60"/>
  <c r="AN54" i="60"/>
  <c r="AG6" i="54"/>
  <c r="AN154" i="60"/>
  <c r="AN72" i="60"/>
  <c r="AN158" i="60"/>
  <c r="AN244" i="60"/>
  <c r="AN297" i="60"/>
  <c r="AN113" i="60"/>
  <c r="AN325" i="60"/>
  <c r="AN236" i="60"/>
  <c r="AN186" i="60"/>
  <c r="AN29" i="60"/>
  <c r="AN78" i="60"/>
  <c r="AN44" i="60"/>
  <c r="AN261" i="60"/>
  <c r="AN333" i="60"/>
  <c r="AG6" i="40"/>
  <c r="AN180" i="60"/>
  <c r="AN24" i="60"/>
  <c r="AN42" i="60"/>
  <c r="AN46" i="60"/>
  <c r="AN20" i="60"/>
  <c r="AG6" i="37"/>
  <c r="AN165" i="60"/>
  <c r="AN155" i="60"/>
  <c r="AN22" i="60"/>
  <c r="AN82" i="60"/>
  <c r="AN9" i="60"/>
  <c r="AN166" i="60"/>
  <c r="AN80" i="60"/>
  <c r="AN292" i="60"/>
  <c r="AN321" i="60"/>
  <c r="AG6" i="56"/>
  <c r="AN126" i="60"/>
  <c r="AN304" i="60"/>
  <c r="AN98" i="60"/>
  <c r="AN212" i="60"/>
  <c r="AN331" i="60"/>
  <c r="AN107" i="60"/>
  <c r="AN204" i="60"/>
  <c r="AN6" i="60"/>
  <c r="AN102" i="60"/>
  <c r="AN150" i="60"/>
  <c r="AN182" i="60"/>
  <c r="AN58" i="60"/>
  <c r="AN183" i="60"/>
  <c r="AG6" i="53"/>
  <c r="AN274" i="60"/>
  <c r="AN268" i="60"/>
  <c r="AN67" i="60"/>
  <c r="AN142" i="60"/>
  <c r="AN332" i="60"/>
  <c r="AN273" i="60"/>
  <c r="AN105" i="60"/>
  <c r="AN305" i="60"/>
  <c r="AN198" i="60"/>
  <c r="AN76" i="60"/>
  <c r="AN289" i="60"/>
  <c r="AN153" i="60"/>
  <c r="AN85" i="60"/>
  <c r="AN53" i="60"/>
  <c r="AN300" i="60"/>
  <c r="AF90" i="51"/>
  <c r="AF96" i="37"/>
  <c r="AF91" i="67"/>
  <c r="AF100" i="46"/>
  <c r="AF95" i="57"/>
  <c r="AF92" i="56"/>
  <c r="AF92" i="40"/>
  <c r="AF100" i="54"/>
  <c r="AF96" i="50"/>
  <c r="AF99" i="36"/>
  <c r="AF98" i="39"/>
  <c r="AF90" i="57"/>
  <c r="AF91" i="49"/>
  <c r="AF93" i="34"/>
  <c r="AF93" i="40"/>
  <c r="AF91" i="70"/>
  <c r="AF95" i="52"/>
  <c r="AF99" i="38"/>
  <c r="AF98" i="53"/>
  <c r="AE48" i="44"/>
  <c r="AE56" i="45"/>
  <c r="AE89" i="41"/>
  <c r="AE48" i="58"/>
  <c r="AE89" i="36"/>
  <c r="AE97" i="49"/>
  <c r="AF92" i="48"/>
  <c r="AF90" i="50"/>
  <c r="AF90" i="53"/>
  <c r="AF93" i="54"/>
  <c r="AF92" i="39"/>
  <c r="AF91" i="69"/>
  <c r="AF98" i="45"/>
  <c r="AF96" i="36"/>
  <c r="AF98" i="69"/>
  <c r="AF92" i="51"/>
  <c r="AF93" i="49"/>
  <c r="AF90" i="56"/>
  <c r="AF90" i="54"/>
  <c r="AF93" i="36"/>
  <c r="AF100" i="44"/>
  <c r="AF95" i="43"/>
  <c r="AF93" i="56"/>
  <c r="AF99" i="58"/>
  <c r="AF91" i="47"/>
  <c r="AF96" i="43"/>
  <c r="AF90" i="37"/>
  <c r="AF96" i="39"/>
  <c r="AF94" i="34"/>
  <c r="AF96" i="55"/>
  <c r="AF93" i="55"/>
  <c r="AF100" i="43"/>
  <c r="AF92" i="69"/>
  <c r="AF90" i="70"/>
  <c r="AF94" i="67"/>
  <c r="AF98" i="57"/>
  <c r="AF93" i="50"/>
  <c r="AF95" i="69"/>
  <c r="AF95" i="70"/>
  <c r="AF95" i="53"/>
  <c r="AF94" i="42"/>
  <c r="AF99" i="53"/>
  <c r="AF95" i="38"/>
  <c r="AF100" i="57"/>
  <c r="AF100" i="41"/>
  <c r="AF95" i="39"/>
  <c r="AF93" i="70"/>
  <c r="AF96" i="56"/>
  <c r="AF99" i="45"/>
  <c r="AF91" i="55"/>
  <c r="AF92" i="44"/>
  <c r="AF99" i="34"/>
  <c r="AF96" i="53"/>
  <c r="AF95" i="45"/>
  <c r="AD47" i="40"/>
  <c r="AD75" i="40" s="1"/>
  <c r="AE89" i="45"/>
  <c r="AD47" i="52"/>
  <c r="AD75" i="52" s="1"/>
  <c r="AE97" i="54"/>
  <c r="AE48" i="54"/>
  <c r="AE89" i="48"/>
  <c r="AE48" i="42"/>
  <c r="AF96" i="49"/>
  <c r="AF94" i="49"/>
  <c r="AF90" i="39"/>
  <c r="AF94" i="43"/>
  <c r="AF98" i="43"/>
  <c r="AF90" i="52"/>
  <c r="AF100" i="34"/>
  <c r="AF100" i="40"/>
  <c r="AF95" i="46"/>
  <c r="AF98" i="48"/>
  <c r="AF94" i="39"/>
  <c r="AF92" i="43"/>
  <c r="AF100" i="67"/>
  <c r="AF95" i="68"/>
  <c r="AF90" i="38"/>
  <c r="AF90" i="34"/>
  <c r="AF93" i="47"/>
  <c r="AF98" i="68"/>
  <c r="AF98" i="49"/>
  <c r="AF99" i="41"/>
  <c r="AF100" i="53"/>
  <c r="AF91" i="40"/>
  <c r="AF99" i="37"/>
  <c r="AF91" i="41"/>
  <c r="AF95" i="50"/>
  <c r="AF93" i="68"/>
  <c r="AF99" i="55"/>
  <c r="AF98" i="56"/>
  <c r="AF98" i="40"/>
  <c r="AF100" i="69"/>
  <c r="AF92" i="54"/>
  <c r="AF94" i="58"/>
  <c r="AF93" i="48"/>
  <c r="AD88" i="41"/>
  <c r="AE97" i="37"/>
  <c r="AE89" i="56"/>
  <c r="AE89" i="70"/>
  <c r="AE48" i="36"/>
  <c r="AE48" i="52"/>
  <c r="AE97" i="41"/>
  <c r="AE89" i="68"/>
  <c r="AE89" i="38"/>
  <c r="AE97" i="40"/>
  <c r="AE56" i="54"/>
  <c r="AE89" i="54"/>
  <c r="AE48" i="48"/>
  <c r="AE48" i="34"/>
  <c r="AE56" i="47"/>
  <c r="AF91" i="50"/>
  <c r="AF94" i="55"/>
  <c r="AF93" i="53"/>
  <c r="AF92" i="57"/>
  <c r="AF96" i="38"/>
  <c r="AF93" i="39"/>
  <c r="AF90" i="55"/>
  <c r="AF99" i="47"/>
  <c r="AF91" i="56"/>
  <c r="AF99" i="51"/>
  <c r="AF93" i="45"/>
  <c r="AF99" i="49"/>
  <c r="AF90" i="49"/>
  <c r="AF93" i="51"/>
  <c r="AF99" i="69"/>
  <c r="AF98" i="38"/>
  <c r="AF90" i="43"/>
  <c r="AF98" i="44"/>
  <c r="AF95" i="34"/>
  <c r="AF90" i="36"/>
  <c r="AF95" i="44"/>
  <c r="AF95" i="49"/>
  <c r="AF91" i="58"/>
  <c r="AF98" i="42"/>
  <c r="AF92" i="47"/>
  <c r="AF99" i="43"/>
  <c r="AF99" i="52"/>
  <c r="AF96" i="70"/>
  <c r="AF98" i="46"/>
  <c r="AF94" i="40"/>
  <c r="AF93" i="42"/>
  <c r="AF99" i="67"/>
  <c r="AF91" i="52"/>
  <c r="AF90" i="68"/>
  <c r="AF92" i="50"/>
  <c r="AF94" i="36"/>
  <c r="AF95" i="54"/>
  <c r="AF96" i="42"/>
  <c r="AF90" i="48"/>
  <c r="AF92" i="55"/>
  <c r="AD47" i="44"/>
  <c r="AD75" i="44" s="1"/>
  <c r="AE48" i="69"/>
  <c r="AE48" i="50"/>
  <c r="AE89" i="57"/>
  <c r="AE97" i="51"/>
  <c r="AE48" i="70"/>
  <c r="AE89" i="52"/>
  <c r="AE48" i="43"/>
  <c r="AE56" i="41"/>
  <c r="AE48" i="68"/>
  <c r="AD47" i="55"/>
  <c r="AD75" i="55" s="1"/>
  <c r="AD47" i="48"/>
  <c r="AD75" i="48" s="1"/>
  <c r="AD88" i="49"/>
  <c r="AE97" i="70"/>
  <c r="AE97" i="55"/>
  <c r="AE48" i="53"/>
  <c r="AE56" i="52"/>
  <c r="AD88" i="48"/>
  <c r="AE56" i="48"/>
  <c r="AE97" i="58"/>
  <c r="AE89" i="51"/>
  <c r="AE97" i="47"/>
  <c r="AF91" i="45"/>
  <c r="AF100" i="52"/>
  <c r="AF98" i="36"/>
  <c r="AF98" i="51"/>
  <c r="AF95" i="48"/>
  <c r="AF91" i="68"/>
  <c r="AF94" i="68"/>
  <c r="AF99" i="56"/>
  <c r="AF94" i="48"/>
  <c r="AF100" i="68"/>
  <c r="AF90" i="42"/>
  <c r="AF92" i="41"/>
  <c r="AF98" i="70"/>
  <c r="AF92" i="38"/>
  <c r="AF99" i="70"/>
  <c r="AF94" i="69"/>
  <c r="AF100" i="47"/>
  <c r="AF96" i="58"/>
  <c r="AF98" i="55"/>
  <c r="AF91" i="44"/>
  <c r="AF95" i="37"/>
  <c r="AF94" i="57"/>
  <c r="AF98" i="58"/>
  <c r="AF98" i="50"/>
  <c r="AD88" i="55"/>
  <c r="AD88" i="52"/>
  <c r="AE97" i="36"/>
  <c r="AE97" i="45"/>
  <c r="AE89" i="69"/>
  <c r="AD47" i="47"/>
  <c r="AD75" i="47" s="1"/>
  <c r="AE89" i="50"/>
  <c r="AE48" i="41"/>
  <c r="AE48" i="57"/>
  <c r="AE89" i="58"/>
  <c r="AD47" i="45"/>
  <c r="AD75" i="45" s="1"/>
  <c r="AE89" i="40"/>
  <c r="AE97" i="44"/>
  <c r="AE48" i="45"/>
  <c r="AE56" i="55"/>
  <c r="AE89" i="53"/>
  <c r="AE56" i="49"/>
  <c r="AE97" i="52"/>
  <c r="AD47" i="46"/>
  <c r="AD75" i="46" s="1"/>
  <c r="AD88" i="47"/>
  <c r="AD88" i="40"/>
  <c r="AD88" i="56"/>
  <c r="AE97" i="48"/>
  <c r="AE48" i="51"/>
  <c r="AD88" i="67"/>
  <c r="AE48" i="39"/>
  <c r="AE89" i="47"/>
  <c r="AF96" i="41"/>
  <c r="AF94" i="46"/>
  <c r="AF96" i="40"/>
  <c r="AF93" i="52"/>
  <c r="AF100" i="51"/>
  <c r="AF91" i="42"/>
  <c r="AF94" i="41"/>
  <c r="AF94" i="47"/>
  <c r="AF92" i="67"/>
  <c r="AF91" i="43"/>
  <c r="AF93" i="37"/>
  <c r="AF91" i="48"/>
  <c r="AF93" i="67"/>
  <c r="AF99" i="48"/>
  <c r="AF95" i="41"/>
  <c r="AF96" i="68"/>
  <c r="AF96" i="67"/>
  <c r="AF100" i="56"/>
  <c r="AF91" i="39"/>
  <c r="AF92" i="58"/>
  <c r="AF94" i="44"/>
  <c r="AF100" i="58"/>
  <c r="AF92" i="68"/>
  <c r="AF91" i="38"/>
  <c r="AF91" i="53"/>
  <c r="AF92" i="52"/>
  <c r="AF92" i="37"/>
  <c r="AF90" i="67"/>
  <c r="AF93" i="43"/>
  <c r="AF96" i="46"/>
  <c r="AF95" i="40"/>
  <c r="AF98" i="41"/>
  <c r="AF93" i="41"/>
  <c r="AF98" i="67"/>
  <c r="AF90" i="69"/>
  <c r="AF95" i="47"/>
  <c r="AF92" i="34"/>
  <c r="AF90" i="58"/>
  <c r="AF96" i="57"/>
  <c r="AF100" i="42"/>
  <c r="AF93" i="58"/>
  <c r="AF99" i="44"/>
  <c r="AF93" i="46"/>
  <c r="AF99" i="42"/>
  <c r="AF94" i="37"/>
  <c r="AF90" i="41"/>
  <c r="AF96" i="34"/>
  <c r="AF95" i="58"/>
  <c r="AF93" i="69"/>
  <c r="AF93" i="44"/>
  <c r="AF94" i="70"/>
  <c r="AF92" i="53"/>
  <c r="AF99" i="54"/>
  <c r="AF100" i="37"/>
  <c r="AF99" i="57"/>
  <c r="AF100" i="50"/>
  <c r="AF93" i="57"/>
  <c r="AF92" i="42"/>
  <c r="AF100" i="48"/>
  <c r="AF96" i="45"/>
  <c r="AF91" i="37"/>
  <c r="AF90" i="45"/>
  <c r="AF95" i="42"/>
  <c r="AF99" i="68"/>
  <c r="AF96" i="54"/>
  <c r="AF98" i="52"/>
  <c r="AF91" i="51"/>
  <c r="AF94" i="38"/>
  <c r="AF94" i="52"/>
  <c r="AF94" i="50"/>
  <c r="AF92" i="70"/>
  <c r="AF98" i="37"/>
  <c r="N43" i="71" l="1"/>
  <c r="L45" i="71"/>
  <c r="M44" i="71" s="1"/>
  <c r="AF43" i="71"/>
  <c r="AD45" i="71"/>
  <c r="AE44" i="71" s="1"/>
  <c r="X45" i="71"/>
  <c r="Y44" i="71" s="1"/>
  <c r="Z43" i="71"/>
  <c r="S44" i="71"/>
  <c r="T44" i="71" s="1"/>
  <c r="R46" i="71"/>
  <c r="AE47" i="44"/>
  <c r="AE75" i="44" s="1"/>
  <c r="AE47" i="68"/>
  <c r="AE75" i="68" s="1"/>
  <c r="AE47" i="40"/>
  <c r="AE75" i="40" s="1"/>
  <c r="AE88" i="34"/>
  <c r="AE47" i="42"/>
  <c r="AE75" i="42" s="1"/>
  <c r="AE88" i="39"/>
  <c r="AE88" i="53"/>
  <c r="AE88" i="38"/>
  <c r="AE47" i="34"/>
  <c r="AE75" i="34" s="1"/>
  <c r="AE47" i="57"/>
  <c r="AE75" i="57" s="1"/>
  <c r="AE47" i="50"/>
  <c r="AE75" i="50" s="1"/>
  <c r="AE47" i="46"/>
  <c r="AE75" i="46" s="1"/>
  <c r="AF97" i="67"/>
  <c r="AE88" i="50"/>
  <c r="AE88" i="57"/>
  <c r="AE88" i="68"/>
  <c r="AE47" i="55"/>
  <c r="AE75" i="55" s="1"/>
  <c r="AE88" i="44"/>
  <c r="AE47" i="38"/>
  <c r="AE75" i="38" s="1"/>
  <c r="AF97" i="70"/>
  <c r="AF97" i="38"/>
  <c r="AE88" i="56"/>
  <c r="AE88" i="49"/>
  <c r="AE47" i="43"/>
  <c r="AE75" i="43" s="1"/>
  <c r="AE47" i="47"/>
  <c r="AE75" i="47" s="1"/>
  <c r="AF89" i="69"/>
  <c r="AE88" i="42"/>
  <c r="AE88" i="67"/>
  <c r="AF97" i="37"/>
  <c r="AF97" i="41"/>
  <c r="AE88" i="47"/>
  <c r="AF97" i="55"/>
  <c r="AE47" i="69"/>
  <c r="AE75" i="69" s="1"/>
  <c r="AF97" i="48"/>
  <c r="AE88" i="37"/>
  <c r="AF56" i="52"/>
  <c r="AE88" i="52"/>
  <c r="AE47" i="53"/>
  <c r="AE75" i="53" s="1"/>
  <c r="AE88" i="46"/>
  <c r="AE47" i="49"/>
  <c r="AE75" i="49" s="1"/>
  <c r="AE88" i="55"/>
  <c r="AE88" i="45"/>
  <c r="AF48" i="70"/>
  <c r="AF48" i="50"/>
  <c r="AF48" i="57"/>
  <c r="AF89" i="47"/>
  <c r="AE88" i="69"/>
  <c r="AE47" i="51"/>
  <c r="AE75" i="51" s="1"/>
  <c r="AE47" i="45"/>
  <c r="AE75" i="45" s="1"/>
  <c r="AE88" i="58"/>
  <c r="AF56" i="50"/>
  <c r="AE88" i="51"/>
  <c r="AE47" i="70"/>
  <c r="AE75" i="70" s="1"/>
  <c r="AF97" i="42"/>
  <c r="AF97" i="44"/>
  <c r="AF48" i="34"/>
  <c r="AF48" i="52"/>
  <c r="AE47" i="58"/>
  <c r="AE75" i="58" s="1"/>
  <c r="AE88" i="43"/>
  <c r="AF89" i="68"/>
  <c r="AF48" i="56"/>
  <c r="AE88" i="36"/>
  <c r="AG91" i="38"/>
  <c r="AG92" i="53"/>
  <c r="AG96" i="38"/>
  <c r="AG92" i="49"/>
  <c r="AG96" i="45"/>
  <c r="AG92" i="40"/>
  <c r="AG99" i="45"/>
  <c r="AG99" i="41"/>
  <c r="AG99" i="57"/>
  <c r="AG94" i="47"/>
  <c r="AG96" i="52"/>
  <c r="AG91" i="39"/>
  <c r="AG98" i="43"/>
  <c r="AG95" i="38"/>
  <c r="AG94" i="42"/>
  <c r="AG98" i="48"/>
  <c r="AG91" i="56"/>
  <c r="AG98" i="50"/>
  <c r="AG94" i="52"/>
  <c r="AG93" i="68"/>
  <c r="AG90" i="67"/>
  <c r="AG95" i="70"/>
  <c r="AG91" i="47"/>
  <c r="AG94" i="38"/>
  <c r="AG98" i="67"/>
  <c r="AG95" i="52"/>
  <c r="AG94" i="44"/>
  <c r="AG90" i="51"/>
  <c r="AG99" i="43"/>
  <c r="AG98" i="58"/>
  <c r="AG96" i="50"/>
  <c r="AG90" i="54"/>
  <c r="AG98" i="45"/>
  <c r="AF97" i="47"/>
  <c r="AF97" i="52"/>
  <c r="AF89" i="58"/>
  <c r="AF48" i="42"/>
  <c r="AF48" i="68"/>
  <c r="AF89" i="36"/>
  <c r="AF48" i="37"/>
  <c r="AF89" i="54"/>
  <c r="AF97" i="69"/>
  <c r="AF56" i="45"/>
  <c r="AF48" i="53"/>
  <c r="AF97" i="53"/>
  <c r="AF97" i="39"/>
  <c r="AF89" i="51"/>
  <c r="AG90" i="48"/>
  <c r="AG93" i="53"/>
  <c r="AG96" i="48"/>
  <c r="AG92" i="57"/>
  <c r="AG94" i="46"/>
  <c r="AG92" i="58"/>
  <c r="AG90" i="42"/>
  <c r="AG100" i="56"/>
  <c r="AG96" i="67"/>
  <c r="AG92" i="68"/>
  <c r="AG92" i="50"/>
  <c r="AG98" i="57"/>
  <c r="AG100" i="46"/>
  <c r="AG100" i="48"/>
  <c r="AG99" i="52"/>
  <c r="AG91" i="54"/>
  <c r="AG93" i="34"/>
  <c r="AG100" i="47"/>
  <c r="AG96" i="46"/>
  <c r="AG93" i="41"/>
  <c r="AG92" i="54"/>
  <c r="AG98" i="68"/>
  <c r="AG94" i="57"/>
  <c r="AG92" i="45"/>
  <c r="AG90" i="38"/>
  <c r="AG98" i="49"/>
  <c r="AG93" i="49"/>
  <c r="AG98" i="70"/>
  <c r="AG96" i="58"/>
  <c r="AG93" i="50"/>
  <c r="AG100" i="69"/>
  <c r="AG100" i="38"/>
  <c r="AG94" i="58"/>
  <c r="AG91" i="67"/>
  <c r="AG94" i="49"/>
  <c r="AG99" i="48"/>
  <c r="AF89" i="40"/>
  <c r="AF89" i="45"/>
  <c r="AF48" i="41"/>
  <c r="AF48" i="58"/>
  <c r="AF56" i="41"/>
  <c r="AF89" i="67"/>
  <c r="AE47" i="39"/>
  <c r="AE75" i="39" s="1"/>
  <c r="AE88" i="40"/>
  <c r="AE47" i="41"/>
  <c r="AE75" i="41" s="1"/>
  <c r="AF97" i="58"/>
  <c r="AF56" i="55"/>
  <c r="AF89" i="42"/>
  <c r="AF97" i="36"/>
  <c r="AF48" i="48"/>
  <c r="AF56" i="46"/>
  <c r="AF89" i="43"/>
  <c r="AF48" i="49"/>
  <c r="AF89" i="55"/>
  <c r="AE47" i="48"/>
  <c r="AE75" i="48" s="1"/>
  <c r="AE47" i="36"/>
  <c r="AE75" i="36" s="1"/>
  <c r="AF97" i="49"/>
  <c r="AF48" i="38"/>
  <c r="AF97" i="43"/>
  <c r="AF48" i="39"/>
  <c r="AF89" i="37"/>
  <c r="AF48" i="54"/>
  <c r="AF97" i="45"/>
  <c r="AF89" i="53"/>
  <c r="AE88" i="41"/>
  <c r="AF56" i="53"/>
  <c r="AF48" i="51"/>
  <c r="AG94" i="45"/>
  <c r="AG100" i="55"/>
  <c r="AG95" i="44"/>
  <c r="AG91" i="45"/>
  <c r="AG96" i="41"/>
  <c r="AG99" i="55"/>
  <c r="AG99" i="54"/>
  <c r="AG96" i="40"/>
  <c r="AG98" i="34"/>
  <c r="AG92" i="70"/>
  <c r="AG90" i="47"/>
  <c r="AG92" i="55"/>
  <c r="AG95" i="45"/>
  <c r="AG92" i="42"/>
  <c r="AG95" i="47"/>
  <c r="AG94" i="69"/>
  <c r="AG95" i="50"/>
  <c r="AG92" i="36"/>
  <c r="AG94" i="67"/>
  <c r="AG100" i="52"/>
  <c r="AG99" i="67"/>
  <c r="AG95" i="58"/>
  <c r="AG93" i="45"/>
  <c r="AG95" i="40"/>
  <c r="AG91" i="68"/>
  <c r="AG96" i="68"/>
  <c r="AG98" i="52"/>
  <c r="AG100" i="44"/>
  <c r="AG90" i="69"/>
  <c r="AG90" i="34"/>
  <c r="AG96" i="42"/>
  <c r="AG90" i="52"/>
  <c r="AG92" i="52"/>
  <c r="AG100" i="40"/>
  <c r="AG91" i="50"/>
  <c r="AG92" i="39"/>
  <c r="AG96" i="39"/>
  <c r="AG91" i="51"/>
  <c r="AG96" i="55"/>
  <c r="AG92" i="43"/>
  <c r="AG98" i="46"/>
  <c r="AG100" i="68"/>
  <c r="AG90" i="44"/>
  <c r="AG95" i="51"/>
  <c r="AG95" i="69"/>
  <c r="AG96" i="56"/>
  <c r="AG93" i="42"/>
  <c r="AG100" i="67"/>
  <c r="AG98" i="51"/>
  <c r="AG91" i="52"/>
  <c r="AG95" i="43"/>
  <c r="AG93" i="51"/>
  <c r="AG98" i="56"/>
  <c r="AG100" i="37"/>
  <c r="AG90" i="43"/>
  <c r="AG100" i="58"/>
  <c r="AG90" i="53"/>
  <c r="AG95" i="41"/>
  <c r="AG99" i="56"/>
  <c r="AG90" i="41"/>
  <c r="AG93" i="52"/>
  <c r="AG95" i="34"/>
  <c r="AG98" i="37"/>
  <c r="AG91" i="37"/>
  <c r="AG93" i="38"/>
  <c r="AH6" i="54"/>
  <c r="AO164" i="60"/>
  <c r="AO130" i="60"/>
  <c r="AO288" i="60"/>
  <c r="AO235" i="60"/>
  <c r="AO140" i="60"/>
  <c r="AO307" i="60"/>
  <c r="AO206" i="60"/>
  <c r="AO34" i="60"/>
  <c r="AO18" i="60"/>
  <c r="AO224" i="60"/>
  <c r="AO268" i="60"/>
  <c r="AH6" i="67"/>
  <c r="AO323" i="60"/>
  <c r="AO204" i="60"/>
  <c r="AO66" i="60"/>
  <c r="AO277" i="60"/>
  <c r="AO55" i="60"/>
  <c r="AO295" i="60"/>
  <c r="AH6" i="58"/>
  <c r="AO208" i="60"/>
  <c r="AO169" i="60"/>
  <c r="AO80" i="60"/>
  <c r="AO78" i="60"/>
  <c r="AO272" i="60"/>
  <c r="AO52" i="60"/>
  <c r="AO276" i="60"/>
  <c r="AO111" i="60"/>
  <c r="AO127" i="60"/>
  <c r="AO232" i="60"/>
  <c r="AO37" i="60"/>
  <c r="AO179" i="60"/>
  <c r="AO54" i="60"/>
  <c r="AO309" i="60"/>
  <c r="AO137" i="60"/>
  <c r="AO109" i="60"/>
  <c r="AO231" i="60"/>
  <c r="AO9" i="60"/>
  <c r="AH6" i="41"/>
  <c r="AO188" i="60"/>
  <c r="AO28" i="60"/>
  <c r="AO305" i="60"/>
  <c r="AO149" i="60"/>
  <c r="AO104" i="60"/>
  <c r="AO155" i="60"/>
  <c r="AO166" i="60"/>
  <c r="AO214" i="60"/>
  <c r="AO230" i="60"/>
  <c r="AH6" i="57"/>
  <c r="AO73" i="60"/>
  <c r="AO236" i="60"/>
  <c r="AO283" i="60"/>
  <c r="AO128" i="60"/>
  <c r="AO102" i="60"/>
  <c r="AO95" i="60"/>
  <c r="AO244" i="60"/>
  <c r="AO45" i="60"/>
  <c r="AO298" i="60"/>
  <c r="AO281" i="60"/>
  <c r="AO237" i="60"/>
  <c r="AO261" i="60"/>
  <c r="AO159" i="60"/>
  <c r="AO171" i="60"/>
  <c r="AO256" i="60"/>
  <c r="AO13" i="60"/>
  <c r="AO279" i="60"/>
  <c r="AO49" i="60"/>
  <c r="AH6" i="70"/>
  <c r="AO341" i="60"/>
  <c r="AO186" i="60"/>
  <c r="AO198" i="60"/>
  <c r="AO60" i="60"/>
  <c r="AO170" i="60"/>
  <c r="AO262" i="60"/>
  <c r="AO65" i="60"/>
  <c r="AO265" i="60"/>
  <c r="AO292" i="60"/>
  <c r="AH6" i="40"/>
  <c r="AO331" i="60"/>
  <c r="AO101" i="60"/>
  <c r="AO36" i="60"/>
  <c r="AO134" i="60"/>
  <c r="AO38" i="60"/>
  <c r="AO158" i="60"/>
  <c r="AO203" i="60"/>
  <c r="AO67" i="60"/>
  <c r="AO339" i="60"/>
  <c r="AH6" i="52"/>
  <c r="AO274" i="60"/>
  <c r="AO135" i="60"/>
  <c r="AO151" i="60"/>
  <c r="AO89" i="60"/>
  <c r="AO163" i="60"/>
  <c r="AO85" i="60"/>
  <c r="AO139" i="60"/>
  <c r="AO106" i="60"/>
  <c r="AO152" i="60"/>
  <c r="AO182" i="60"/>
  <c r="AO57" i="60"/>
  <c r="AO162" i="60"/>
  <c r="AO165" i="60"/>
  <c r="AO33" i="60"/>
  <c r="AO202" i="60"/>
  <c r="AO126" i="60"/>
  <c r="AO297" i="60"/>
  <c r="AO336" i="60"/>
  <c r="AH6" i="53"/>
  <c r="AO76" i="60"/>
  <c r="AO312" i="60"/>
  <c r="AO329" i="60"/>
  <c r="AO14" i="60"/>
  <c r="AH6" i="48"/>
  <c r="AO194" i="60"/>
  <c r="AO252" i="60"/>
  <c r="AO91" i="60"/>
  <c r="AH6" i="55"/>
  <c r="AO315" i="60"/>
  <c r="AO40" i="60"/>
  <c r="AO319" i="60"/>
  <c r="AH6" i="45"/>
  <c r="AO228" i="60"/>
  <c r="AO10" i="60"/>
  <c r="AO157" i="60"/>
  <c r="AO251" i="60"/>
  <c r="AO20" i="60"/>
  <c r="AH6" i="34"/>
  <c r="AO110" i="60"/>
  <c r="AO24" i="60"/>
  <c r="AO86" i="60"/>
  <c r="AO215" i="60"/>
  <c r="AO142" i="60"/>
  <c r="AO180" i="60"/>
  <c r="AO340" i="60"/>
  <c r="AO227" i="60"/>
  <c r="AH6" i="47"/>
  <c r="AO250" i="60"/>
  <c r="AO190" i="60"/>
  <c r="AO123" i="60"/>
  <c r="AO287" i="60"/>
  <c r="AO254" i="60"/>
  <c r="AO114" i="60"/>
  <c r="AO321" i="60"/>
  <c r="AO105" i="60"/>
  <c r="AO259" i="60"/>
  <c r="AH6" i="46"/>
  <c r="AO26" i="60"/>
  <c r="AO263" i="60"/>
  <c r="AH6" i="37"/>
  <c r="AO145" i="60"/>
  <c r="AO308" i="60"/>
  <c r="AO226" i="60"/>
  <c r="AP2" i="60"/>
  <c r="AH6" i="39"/>
  <c r="AO133" i="60"/>
  <c r="AO210" i="60"/>
  <c r="AO286" i="60"/>
  <c r="AO316" i="60"/>
  <c r="AO247" i="60"/>
  <c r="AO153" i="60"/>
  <c r="AO255" i="60"/>
  <c r="AO211" i="60"/>
  <c r="AH6" i="44"/>
  <c r="AO191" i="60"/>
  <c r="AO16" i="60"/>
  <c r="AO176" i="60"/>
  <c r="AO285" i="60"/>
  <c r="AO325" i="60"/>
  <c r="AO6" i="60"/>
  <c r="AO220" i="60"/>
  <c r="AO310" i="60"/>
  <c r="AO280" i="60"/>
  <c r="AO291" i="60"/>
  <c r="AO264" i="60"/>
  <c r="AO12" i="60"/>
  <c r="AO222" i="60"/>
  <c r="AO113" i="60"/>
  <c r="AO29" i="60"/>
  <c r="AO248" i="60"/>
  <c r="AO246" i="60"/>
  <c r="AO333" i="60"/>
  <c r="AH6" i="43"/>
  <c r="AO289" i="60"/>
  <c r="AO293" i="60"/>
  <c r="AO56" i="60"/>
  <c r="AO299" i="60"/>
  <c r="AO320" i="60"/>
  <c r="AO90" i="60"/>
  <c r="AO175" i="60"/>
  <c r="AO7" i="60"/>
  <c r="AO300" i="60"/>
  <c r="AO92" i="60"/>
  <c r="AO218" i="60"/>
  <c r="AH6" i="68"/>
  <c r="AO301" i="60"/>
  <c r="AO141" i="60"/>
  <c r="AO174" i="60"/>
  <c r="AO154" i="60"/>
  <c r="AO42" i="60"/>
  <c r="AO212" i="60"/>
  <c r="AH6" i="38"/>
  <c r="AO335" i="60"/>
  <c r="AO249" i="60"/>
  <c r="AO69" i="60"/>
  <c r="AO46" i="60"/>
  <c r="AO122" i="60"/>
  <c r="AO184" i="60"/>
  <c r="AO64" i="60"/>
  <c r="AO187" i="60"/>
  <c r="AO273" i="60"/>
  <c r="AO304" i="60"/>
  <c r="AO238" i="60"/>
  <c r="AO199" i="60"/>
  <c r="AO107" i="60"/>
  <c r="AO74" i="60"/>
  <c r="AO311" i="60"/>
  <c r="AO161" i="60"/>
  <c r="AO50" i="60"/>
  <c r="AO118" i="60"/>
  <c r="AH6" i="56"/>
  <c r="AO21" i="60"/>
  <c r="AO324" i="60"/>
  <c r="AO79" i="60"/>
  <c r="AO332" i="60"/>
  <c r="AO267" i="60"/>
  <c r="AO30" i="60"/>
  <c r="AO58" i="60"/>
  <c r="AO242" i="60"/>
  <c r="AO216" i="60"/>
  <c r="AH6" i="69"/>
  <c r="AO317" i="60"/>
  <c r="AO322" i="60"/>
  <c r="AO201" i="60"/>
  <c r="AO177" i="60"/>
  <c r="AO70" i="60"/>
  <c r="AH6" i="50"/>
  <c r="AO25" i="60"/>
  <c r="AO97" i="60"/>
  <c r="AO167" i="60"/>
  <c r="AH6" i="49"/>
  <c r="AO77" i="60"/>
  <c r="AO138" i="60"/>
  <c r="AO200" i="60"/>
  <c r="AO327" i="60"/>
  <c r="AO313" i="60"/>
  <c r="AO32" i="60"/>
  <c r="AO183" i="60"/>
  <c r="AO284" i="60"/>
  <c r="AO143" i="60"/>
  <c r="AO121" i="60"/>
  <c r="AO146" i="60"/>
  <c r="AO189" i="60"/>
  <c r="AO117" i="60"/>
  <c r="AO303" i="60"/>
  <c r="AO62" i="60"/>
  <c r="AO147" i="60"/>
  <c r="AO82" i="60"/>
  <c r="AO337" i="60"/>
  <c r="AH6" i="42"/>
  <c r="AO84" i="60"/>
  <c r="AO131" i="60"/>
  <c r="AO48" i="60"/>
  <c r="AO328" i="60"/>
  <c r="AO125" i="60"/>
  <c r="AO196" i="60"/>
  <c r="AO239" i="60"/>
  <c r="AO72" i="60"/>
  <c r="AO94" i="60"/>
  <c r="AO119" i="60"/>
  <c r="AH6" i="36"/>
  <c r="AO225" i="60"/>
  <c r="AO17" i="60"/>
  <c r="AO334" i="60"/>
  <c r="AO275" i="60"/>
  <c r="AO150" i="60"/>
  <c r="AO99" i="60"/>
  <c r="AO116" i="60"/>
  <c r="AO43" i="60"/>
  <c r="AO260" i="60"/>
  <c r="AH6" i="51"/>
  <c r="AO4" i="60"/>
  <c r="AO115" i="60"/>
  <c r="AO213" i="60"/>
  <c r="AO269" i="60"/>
  <c r="AO98" i="60"/>
  <c r="AO296" i="60"/>
  <c r="AO19" i="60"/>
  <c r="AO8" i="60"/>
  <c r="AO195" i="60"/>
  <c r="AO53" i="60"/>
  <c r="AO68" i="60"/>
  <c r="AO31" i="60"/>
  <c r="AO93" i="60"/>
  <c r="AO271" i="60"/>
  <c r="AO81" i="60"/>
  <c r="AO22" i="60"/>
  <c r="AO178" i="60"/>
  <c r="AO243" i="60"/>
  <c r="AO129" i="60"/>
  <c r="AO61" i="60"/>
  <c r="AO234" i="60"/>
  <c r="AO41" i="60"/>
  <c r="AO5" i="60"/>
  <c r="AO103" i="60"/>
  <c r="AO240" i="60"/>
  <c r="AO192" i="60"/>
  <c r="AO207" i="60"/>
  <c r="AO44" i="60"/>
  <c r="AO223" i="60"/>
  <c r="AO219" i="60"/>
  <c r="AG90" i="57"/>
  <c r="AG92" i="56"/>
  <c r="AG96" i="51"/>
  <c r="AG92" i="41"/>
  <c r="AG93" i="57"/>
  <c r="AG94" i="36"/>
  <c r="AG93" i="48"/>
  <c r="AF48" i="44"/>
  <c r="AF48" i="40"/>
  <c r="AF48" i="36"/>
  <c r="AF97" i="56"/>
  <c r="AF56" i="48"/>
  <c r="AE47" i="54"/>
  <c r="AE75" i="54" s="1"/>
  <c r="AF97" i="57"/>
  <c r="AG90" i="40"/>
  <c r="AG99" i="70"/>
  <c r="AG92" i="67"/>
  <c r="AG95" i="46"/>
  <c r="AG96" i="37"/>
  <c r="AG96" i="57"/>
  <c r="AG92" i="38"/>
  <c r="AG95" i="68"/>
  <c r="AG90" i="49"/>
  <c r="AG96" i="43"/>
  <c r="AG93" i="44"/>
  <c r="AG95" i="42"/>
  <c r="AG94" i="53"/>
  <c r="AG100" i="42"/>
  <c r="AG90" i="70"/>
  <c r="AG94" i="70"/>
  <c r="AG90" i="37"/>
  <c r="AG91" i="40"/>
  <c r="AG94" i="50"/>
  <c r="AG95" i="57"/>
  <c r="AG90" i="55"/>
  <c r="AG95" i="36"/>
  <c r="AG91" i="46"/>
  <c r="AG90" i="45"/>
  <c r="AG93" i="54"/>
  <c r="AG91" i="42"/>
  <c r="AG93" i="46"/>
  <c r="AG93" i="40"/>
  <c r="AG93" i="36"/>
  <c r="AG94" i="51"/>
  <c r="AG91" i="53"/>
  <c r="AG94" i="43"/>
  <c r="AF48" i="46"/>
  <c r="AF97" i="54"/>
  <c r="AF48" i="45"/>
  <c r="AF89" i="41"/>
  <c r="AF48" i="67"/>
  <c r="AF56" i="42"/>
  <c r="AF56" i="44"/>
  <c r="AE47" i="52"/>
  <c r="AE75" i="52" s="1"/>
  <c r="AF56" i="56"/>
  <c r="AF97" i="68"/>
  <c r="AF89" i="34"/>
  <c r="AF89" i="52"/>
  <c r="AG99" i="40"/>
  <c r="AG91" i="58"/>
  <c r="AG98" i="69"/>
  <c r="AG99" i="68"/>
  <c r="AG95" i="67"/>
  <c r="AG92" i="37"/>
  <c r="AG91" i="36"/>
  <c r="AG98" i="39"/>
  <c r="AG100" i="45"/>
  <c r="AG93" i="37"/>
  <c r="AG95" i="37"/>
  <c r="AG99" i="42"/>
  <c r="AG93" i="69"/>
  <c r="AG91" i="55"/>
  <c r="AG91" i="70"/>
  <c r="AG98" i="53"/>
  <c r="AG99" i="36"/>
  <c r="AG94" i="55"/>
  <c r="AG90" i="56"/>
  <c r="AG93" i="55"/>
  <c r="AG99" i="53"/>
  <c r="AG91" i="69"/>
  <c r="AG100" i="54"/>
  <c r="AG99" i="58"/>
  <c r="AG90" i="68"/>
  <c r="AG99" i="47"/>
  <c r="AG96" i="44"/>
  <c r="AG96" i="36"/>
  <c r="AG99" i="49"/>
  <c r="AG90" i="50"/>
  <c r="AG92" i="44"/>
  <c r="AG93" i="47"/>
  <c r="AG95" i="48"/>
  <c r="AG93" i="56"/>
  <c r="AG95" i="39"/>
  <c r="AG99" i="39"/>
  <c r="AF48" i="47"/>
  <c r="AF56" i="47"/>
  <c r="AF48" i="69"/>
  <c r="AF97" i="50"/>
  <c r="AF97" i="51"/>
  <c r="AF89" i="48"/>
  <c r="AF97" i="46"/>
  <c r="AF48" i="43"/>
  <c r="AF89" i="49"/>
  <c r="AF48" i="55"/>
  <c r="AE88" i="54"/>
  <c r="AE88" i="70"/>
  <c r="AF97" i="40"/>
  <c r="AF56" i="49"/>
  <c r="AF89" i="38"/>
  <c r="AF56" i="43"/>
  <c r="AF89" i="39"/>
  <c r="AE88" i="48"/>
  <c r="AF56" i="57"/>
  <c r="AF89" i="70"/>
  <c r="AF89" i="56"/>
  <c r="AF89" i="50"/>
  <c r="AF89" i="57"/>
  <c r="AG95" i="55"/>
  <c r="AG96" i="54"/>
  <c r="AG94" i="41"/>
  <c r="AG93" i="39"/>
  <c r="AG99" i="69"/>
  <c r="AG91" i="41"/>
  <c r="AG90" i="58"/>
  <c r="AG91" i="43"/>
  <c r="AG94" i="40"/>
  <c r="AG96" i="34"/>
  <c r="AG94" i="34"/>
  <c r="AG96" i="69"/>
  <c r="AG94" i="37"/>
  <c r="AG92" i="51"/>
  <c r="AG100" i="51"/>
  <c r="AG99" i="51"/>
  <c r="AG99" i="46"/>
  <c r="AG92" i="34"/>
  <c r="AG100" i="57"/>
  <c r="AG100" i="36"/>
  <c r="AG93" i="58"/>
  <c r="AG99" i="44"/>
  <c r="AG91" i="49"/>
  <c r="AG90" i="36"/>
  <c r="AG94" i="68"/>
  <c r="AG91" i="44"/>
  <c r="AG100" i="50"/>
  <c r="AG91" i="34"/>
  <c r="AG90" i="46"/>
  <c r="AG100" i="34"/>
  <c r="AG96" i="53"/>
  <c r="AG92" i="47"/>
  <c r="AG98" i="38"/>
  <c r="AG98" i="42"/>
  <c r="AG95" i="54"/>
  <c r="AG93" i="67"/>
  <c r="AG98" i="47"/>
  <c r="AG92" i="69"/>
  <c r="AG94" i="39"/>
  <c r="AG98" i="54"/>
  <c r="AG99" i="38"/>
  <c r="AG95" i="53"/>
  <c r="AG93" i="70"/>
  <c r="AG95" i="49"/>
  <c r="AG100" i="70"/>
  <c r="AG99" i="50"/>
  <c r="AG100" i="53"/>
  <c r="AG94" i="54"/>
  <c r="AG91" i="57"/>
  <c r="AG92" i="48"/>
  <c r="AG96" i="49"/>
  <c r="AG98" i="40"/>
  <c r="AG98" i="55"/>
  <c r="AG94" i="56"/>
  <c r="AG100" i="39"/>
  <c r="AG99" i="37"/>
  <c r="AG96" i="70"/>
  <c r="AG98" i="41"/>
  <c r="AG100" i="49"/>
  <c r="AG98" i="36"/>
  <c r="AG92" i="46"/>
  <c r="AG99" i="34"/>
  <c r="AG91" i="48"/>
  <c r="AG100" i="41"/>
  <c r="AG90" i="39"/>
  <c r="AG94" i="48"/>
  <c r="AG98" i="44"/>
  <c r="AG96" i="47"/>
  <c r="AG93" i="43"/>
  <c r="AG100" i="43"/>
  <c r="AG95" i="56"/>
  <c r="AF89" i="44"/>
  <c r="AE47" i="67"/>
  <c r="AE75" i="67" s="1"/>
  <c r="AF89" i="46"/>
  <c r="AF56" i="54"/>
  <c r="AF97" i="34"/>
  <c r="AF88" i="47" l="1"/>
  <c r="L46" i="71"/>
  <c r="M45" i="71" s="1"/>
  <c r="N44" i="71"/>
  <c r="AD46" i="71"/>
  <c r="AE45" i="71" s="1"/>
  <c r="AF44" i="71"/>
  <c r="X46" i="71"/>
  <c r="Y45" i="71" s="1"/>
  <c r="Z44" i="71"/>
  <c r="S45" i="71"/>
  <c r="T45" i="71" s="1"/>
  <c r="R47" i="71"/>
  <c r="S46" i="71" s="1"/>
  <c r="AF88" i="37"/>
  <c r="AF88" i="70"/>
  <c r="AF88" i="41"/>
  <c r="AF47" i="40"/>
  <c r="AF75" i="40" s="1"/>
  <c r="AF88" i="67"/>
  <c r="AF88" i="38"/>
  <c r="AF47" i="37"/>
  <c r="AF75" i="37" s="1"/>
  <c r="AF47" i="57"/>
  <c r="AF75" i="57" s="1"/>
  <c r="AG56" i="42"/>
  <c r="AF47" i="67"/>
  <c r="AF75" i="67" s="1"/>
  <c r="AF88" i="46"/>
  <c r="AG56" i="47"/>
  <c r="AF88" i="42"/>
  <c r="AF88" i="69"/>
  <c r="AF47" i="34"/>
  <c r="AF75" i="34" s="1"/>
  <c r="AF47" i="38"/>
  <c r="AF75" i="38" s="1"/>
  <c r="AF88" i="48"/>
  <c r="AG89" i="39"/>
  <c r="AG89" i="46"/>
  <c r="AG97" i="52"/>
  <c r="AF47" i="54"/>
  <c r="AF75" i="54" s="1"/>
  <c r="AF88" i="45"/>
  <c r="AF47" i="36"/>
  <c r="AF75" i="36" s="1"/>
  <c r="AG48" i="51"/>
  <c r="AF47" i="52"/>
  <c r="AF75" i="52" s="1"/>
  <c r="AG56" i="44"/>
  <c r="AG56" i="55"/>
  <c r="AG97" i="38"/>
  <c r="AG48" i="58"/>
  <c r="AF47" i="47"/>
  <c r="AF75" i="47" s="1"/>
  <c r="AG48" i="40"/>
  <c r="AF47" i="68"/>
  <c r="AF75" i="68" s="1"/>
  <c r="AF47" i="50"/>
  <c r="AF75" i="50" s="1"/>
  <c r="AG97" i="40"/>
  <c r="AF47" i="45"/>
  <c r="AF75" i="45" s="1"/>
  <c r="AF88" i="55"/>
  <c r="AG97" i="41"/>
  <c r="AG97" i="54"/>
  <c r="AG48" i="44"/>
  <c r="AG89" i="47"/>
  <c r="AF88" i="44"/>
  <c r="AF47" i="48"/>
  <c r="AF75" i="48" s="1"/>
  <c r="AF88" i="40"/>
  <c r="AF47" i="53"/>
  <c r="AF75" i="53" s="1"/>
  <c r="AF47" i="42"/>
  <c r="AF75" i="42" s="1"/>
  <c r="AG56" i="45"/>
  <c r="AG56" i="43"/>
  <c r="AF88" i="52"/>
  <c r="AG97" i="37"/>
  <c r="AG89" i="53"/>
  <c r="AG97" i="34"/>
  <c r="AF47" i="70"/>
  <c r="AF75" i="70" s="1"/>
  <c r="AG97" i="48"/>
  <c r="AF47" i="69"/>
  <c r="AF75" i="69" s="1"/>
  <c r="AF88" i="39"/>
  <c r="AG89" i="45"/>
  <c r="AF88" i="58"/>
  <c r="AG89" i="68"/>
  <c r="AH94" i="37"/>
  <c r="AH99" i="38"/>
  <c r="AH93" i="36"/>
  <c r="AH100" i="70"/>
  <c r="AH91" i="34"/>
  <c r="AH90" i="43"/>
  <c r="AH100" i="44"/>
  <c r="AH91" i="54"/>
  <c r="AH93" i="57"/>
  <c r="AH91" i="58"/>
  <c r="AH94" i="51"/>
  <c r="AH95" i="39"/>
  <c r="AH94" i="44"/>
  <c r="AH91" i="68"/>
  <c r="AH90" i="52"/>
  <c r="AH99" i="53"/>
  <c r="AH95" i="47"/>
  <c r="AH90" i="49"/>
  <c r="AH94" i="70"/>
  <c r="AH94" i="54"/>
  <c r="AH99" i="41"/>
  <c r="AH90" i="57"/>
  <c r="AH100" i="67"/>
  <c r="AH95" i="38"/>
  <c r="AH92" i="45"/>
  <c r="AH100" i="36"/>
  <c r="AH91" i="39"/>
  <c r="AH99" i="37"/>
  <c r="AH100" i="53"/>
  <c r="AH92" i="51"/>
  <c r="AH90" i="45"/>
  <c r="AH99" i="36"/>
  <c r="AH94" i="40"/>
  <c r="AH96" i="48"/>
  <c r="AH90" i="56"/>
  <c r="AG48" i="43"/>
  <c r="AG89" i="42"/>
  <c r="AG89" i="48"/>
  <c r="AF88" i="54"/>
  <c r="AG48" i="54"/>
  <c r="AG97" i="58"/>
  <c r="AG97" i="50"/>
  <c r="AG97" i="36"/>
  <c r="AG89" i="36"/>
  <c r="AG97" i="53"/>
  <c r="AG97" i="39"/>
  <c r="AG48" i="55"/>
  <c r="AG89" i="70"/>
  <c r="AG48" i="49"/>
  <c r="AG89" i="57"/>
  <c r="AH91" i="67"/>
  <c r="AH95" i="40"/>
  <c r="AH93" i="34"/>
  <c r="AH91" i="70"/>
  <c r="AH93" i="50"/>
  <c r="AH99" i="57"/>
  <c r="AH99" i="44"/>
  <c r="AH92" i="48"/>
  <c r="AH96" i="39"/>
  <c r="AH96" i="38"/>
  <c r="AH95" i="42"/>
  <c r="AH99" i="55"/>
  <c r="AH93" i="52"/>
  <c r="AH96" i="55"/>
  <c r="AH91" i="57"/>
  <c r="AH92" i="52"/>
  <c r="AH93" i="56"/>
  <c r="AH91" i="52"/>
  <c r="AH91" i="56"/>
  <c r="AH92" i="57"/>
  <c r="AH95" i="50"/>
  <c r="AH96" i="67"/>
  <c r="AH96" i="52"/>
  <c r="AH95" i="58"/>
  <c r="AH98" i="69"/>
  <c r="AH100" i="43"/>
  <c r="AH99" i="43"/>
  <c r="AH90" i="47"/>
  <c r="AH100" i="45"/>
  <c r="AH91" i="41"/>
  <c r="AH95" i="46"/>
  <c r="AH95" i="67"/>
  <c r="AH100" i="50"/>
  <c r="AH98" i="46"/>
  <c r="AH94" i="57"/>
  <c r="AH93" i="44"/>
  <c r="AG89" i="38"/>
  <c r="AG56" i="41"/>
  <c r="AG56" i="54"/>
  <c r="AG89" i="50"/>
  <c r="AG56" i="53"/>
  <c r="AF88" i="34"/>
  <c r="AG48" i="37"/>
  <c r="AH96" i="47"/>
  <c r="AH99" i="51"/>
  <c r="AH91" i="55"/>
  <c r="AH92" i="36"/>
  <c r="AH100" i="37"/>
  <c r="AH92" i="53"/>
  <c r="AH94" i="58"/>
  <c r="AH93" i="67"/>
  <c r="AH95" i="70"/>
  <c r="AH92" i="69"/>
  <c r="AH91" i="42"/>
  <c r="AH94" i="47"/>
  <c r="AH100" i="40"/>
  <c r="AH94" i="34"/>
  <c r="AH96" i="50"/>
  <c r="AH98" i="56"/>
  <c r="AH98" i="47"/>
  <c r="AH95" i="56"/>
  <c r="AH92" i="55"/>
  <c r="AH94" i="46"/>
  <c r="AH93" i="45"/>
  <c r="AH92" i="46"/>
  <c r="AH93" i="53"/>
  <c r="AH95" i="48"/>
  <c r="AH98" i="36"/>
  <c r="AH99" i="54"/>
  <c r="AH99" i="46"/>
  <c r="AH100" i="58"/>
  <c r="AH99" i="67"/>
  <c r="AH92" i="70"/>
  <c r="AH95" i="37"/>
  <c r="AH93" i="43"/>
  <c r="AH96" i="45"/>
  <c r="AH90" i="36"/>
  <c r="AH99" i="50"/>
  <c r="AH92" i="38"/>
  <c r="AH92" i="43"/>
  <c r="AH91" i="53"/>
  <c r="AH100" i="48"/>
  <c r="AH96" i="53"/>
  <c r="AH96" i="36"/>
  <c r="AH91" i="51"/>
  <c r="AG89" i="41"/>
  <c r="AG89" i="52"/>
  <c r="AG89" i="34"/>
  <c r="AF47" i="39"/>
  <c r="AF75" i="39" s="1"/>
  <c r="AF47" i="49"/>
  <c r="AF75" i="49" s="1"/>
  <c r="AF47" i="58"/>
  <c r="AF75" i="58" s="1"/>
  <c r="AG97" i="49"/>
  <c r="AG97" i="68"/>
  <c r="AG97" i="57"/>
  <c r="AF88" i="51"/>
  <c r="AF88" i="36"/>
  <c r="AG97" i="45"/>
  <c r="AG97" i="67"/>
  <c r="AG48" i="67"/>
  <c r="AG97" i="43"/>
  <c r="AF88" i="68"/>
  <c r="AF47" i="43"/>
  <c r="AF75" i="43" s="1"/>
  <c r="AG48" i="56"/>
  <c r="AG48" i="57"/>
  <c r="AH92" i="41"/>
  <c r="AH96" i="34"/>
  <c r="AH94" i="67"/>
  <c r="AH100" i="68"/>
  <c r="AH95" i="68"/>
  <c r="AH98" i="40"/>
  <c r="AH93" i="47"/>
  <c r="AH98" i="57"/>
  <c r="AH98" i="51"/>
  <c r="AH94" i="56"/>
  <c r="AH90" i="39"/>
  <c r="AH92" i="49"/>
  <c r="AH93" i="68"/>
  <c r="AH100" i="54"/>
  <c r="AH90" i="50"/>
  <c r="AH96" i="57"/>
  <c r="AH94" i="45"/>
  <c r="AH94" i="50"/>
  <c r="AH94" i="41"/>
  <c r="AH95" i="44"/>
  <c r="AH98" i="45"/>
  <c r="AH92" i="68"/>
  <c r="AH94" i="48"/>
  <c r="AH92" i="44"/>
  <c r="AH98" i="58"/>
  <c r="AH90" i="58"/>
  <c r="AH90" i="48"/>
  <c r="AH100" i="46"/>
  <c r="AH96" i="68"/>
  <c r="AH94" i="49"/>
  <c r="AH90" i="44"/>
  <c r="AH95" i="53"/>
  <c r="AH90" i="55"/>
  <c r="AH92" i="50"/>
  <c r="AH95" i="43"/>
  <c r="AG56" i="56"/>
  <c r="AG56" i="46"/>
  <c r="AG89" i="69"/>
  <c r="AG48" i="38"/>
  <c r="AF47" i="56"/>
  <c r="AF75" i="56" s="1"/>
  <c r="AF88" i="57"/>
  <c r="AG48" i="50"/>
  <c r="AF47" i="46"/>
  <c r="AF75" i="46" s="1"/>
  <c r="AG89" i="37"/>
  <c r="AH99" i="48"/>
  <c r="AH94" i="43"/>
  <c r="AH94" i="39"/>
  <c r="AH93" i="49"/>
  <c r="AH91" i="45"/>
  <c r="AH98" i="39"/>
  <c r="AH100" i="38"/>
  <c r="AH99" i="69"/>
  <c r="AH96" i="46"/>
  <c r="AH100" i="56"/>
  <c r="AH93" i="40"/>
  <c r="AH100" i="39"/>
  <c r="AH100" i="69"/>
  <c r="AH92" i="37"/>
  <c r="AH95" i="55"/>
  <c r="AH96" i="54"/>
  <c r="AH98" i="67"/>
  <c r="AH92" i="54"/>
  <c r="AH98" i="43"/>
  <c r="AH100" i="34"/>
  <c r="AH100" i="42"/>
  <c r="AH95" i="49"/>
  <c r="AH90" i="37"/>
  <c r="AH100" i="57"/>
  <c r="AH95" i="36"/>
  <c r="AH99" i="40"/>
  <c r="AH93" i="39"/>
  <c r="AH93" i="70"/>
  <c r="AH98" i="53"/>
  <c r="AH93" i="55"/>
  <c r="AH99" i="39"/>
  <c r="AH100" i="55"/>
  <c r="AH92" i="56"/>
  <c r="AH90" i="38"/>
  <c r="AH93" i="38"/>
  <c r="AH92" i="34"/>
  <c r="AH93" i="46"/>
  <c r="AG48" i="41"/>
  <c r="AG48" i="52"/>
  <c r="AG48" i="34"/>
  <c r="AF47" i="51"/>
  <c r="AF75" i="51" s="1"/>
  <c r="AF88" i="53"/>
  <c r="AG48" i="42"/>
  <c r="AG48" i="48"/>
  <c r="AG89" i="67"/>
  <c r="AG97" i="42"/>
  <c r="AG48" i="36"/>
  <c r="AF88" i="50"/>
  <c r="AF47" i="55"/>
  <c r="AF75" i="55" s="1"/>
  <c r="AG89" i="55"/>
  <c r="AG48" i="70"/>
  <c r="AG89" i="49"/>
  <c r="AG89" i="40"/>
  <c r="AH99" i="49"/>
  <c r="AH91" i="37"/>
  <c r="AH90" i="53"/>
  <c r="AH91" i="38"/>
  <c r="AH92" i="42"/>
  <c r="AH93" i="37"/>
  <c r="AH94" i="53"/>
  <c r="AH95" i="51"/>
  <c r="AH98" i="37"/>
  <c r="AH96" i="58"/>
  <c r="AH98" i="55"/>
  <c r="AH98" i="42"/>
  <c r="AH94" i="36"/>
  <c r="AH91" i="44"/>
  <c r="AH98" i="68"/>
  <c r="AH93" i="69"/>
  <c r="AH95" i="57"/>
  <c r="AH96" i="41"/>
  <c r="AH99" i="42"/>
  <c r="AH95" i="45"/>
  <c r="AH94" i="55"/>
  <c r="AH91" i="36"/>
  <c r="AH100" i="49"/>
  <c r="AH91" i="49"/>
  <c r="AH99" i="56"/>
  <c r="AH98" i="44"/>
  <c r="AH99" i="58"/>
  <c r="AG97" i="44"/>
  <c r="AG48" i="39"/>
  <c r="AG97" i="55"/>
  <c r="AG97" i="47"/>
  <c r="AG48" i="46"/>
  <c r="AG89" i="58"/>
  <c r="AF88" i="56"/>
  <c r="AF88" i="49"/>
  <c r="AG48" i="68"/>
  <c r="AG89" i="56"/>
  <c r="AG97" i="69"/>
  <c r="AG48" i="45"/>
  <c r="AF47" i="44"/>
  <c r="AF75" i="44" s="1"/>
  <c r="AH91" i="50"/>
  <c r="AH96" i="51"/>
  <c r="AH90" i="51"/>
  <c r="AH94" i="69"/>
  <c r="AH94" i="68"/>
  <c r="AH99" i="47"/>
  <c r="AH99" i="68"/>
  <c r="AH90" i="67"/>
  <c r="AH93" i="42"/>
  <c r="AH93" i="58"/>
  <c r="AH96" i="42"/>
  <c r="AH100" i="47"/>
  <c r="AH96" i="43"/>
  <c r="AH96" i="40"/>
  <c r="AH94" i="42"/>
  <c r="AH96" i="44"/>
  <c r="AH96" i="56"/>
  <c r="AH91" i="40"/>
  <c r="AH99" i="34"/>
  <c r="AH93" i="48"/>
  <c r="AH96" i="49"/>
  <c r="AH98" i="70"/>
  <c r="AH95" i="34"/>
  <c r="AH90" i="46"/>
  <c r="AH91" i="48"/>
  <c r="AH91" i="47"/>
  <c r="AH96" i="37"/>
  <c r="AH90" i="69"/>
  <c r="AH98" i="49"/>
  <c r="AH91" i="69"/>
  <c r="AH94" i="38"/>
  <c r="AH92" i="58"/>
  <c r="AH90" i="42"/>
  <c r="AH98" i="54"/>
  <c r="AH92" i="67"/>
  <c r="AH90" i="34"/>
  <c r="AH99" i="52"/>
  <c r="AH93" i="54"/>
  <c r="AI6" i="67"/>
  <c r="AP77" i="60"/>
  <c r="AP114" i="60"/>
  <c r="AP216" i="60"/>
  <c r="AP133" i="60"/>
  <c r="AP49" i="60"/>
  <c r="AP8" i="60"/>
  <c r="AP207" i="60"/>
  <c r="AP220" i="60"/>
  <c r="AP320" i="60"/>
  <c r="AP121" i="60"/>
  <c r="AP141" i="60"/>
  <c r="AI6" i="38"/>
  <c r="AP275" i="60"/>
  <c r="AP337" i="60"/>
  <c r="AP202" i="60"/>
  <c r="AP240" i="60"/>
  <c r="AP127" i="60"/>
  <c r="AP145" i="60"/>
  <c r="AI6" i="52"/>
  <c r="AI6" i="36"/>
  <c r="AP332" i="60"/>
  <c r="AP289" i="60"/>
  <c r="AP317" i="60"/>
  <c r="AI6" i="44"/>
  <c r="AP164" i="60"/>
  <c r="AP334" i="60"/>
  <c r="AP246" i="60"/>
  <c r="AP176" i="60"/>
  <c r="AP280" i="60"/>
  <c r="AP131" i="60"/>
  <c r="AQ2" i="60"/>
  <c r="AP159" i="60"/>
  <c r="AP284" i="60"/>
  <c r="AP111" i="60"/>
  <c r="AP90" i="60"/>
  <c r="AP179" i="60"/>
  <c r="AP45" i="60"/>
  <c r="AP222" i="60"/>
  <c r="AP204" i="60"/>
  <c r="AP14" i="60"/>
  <c r="AP169" i="60"/>
  <c r="AP57" i="60"/>
  <c r="AP256" i="60"/>
  <c r="AP97" i="60"/>
  <c r="AP138" i="60"/>
  <c r="AP312" i="60"/>
  <c r="AP30" i="60"/>
  <c r="AI6" i="46"/>
  <c r="AP25" i="60"/>
  <c r="AP301" i="60"/>
  <c r="AP199" i="60"/>
  <c r="AP261" i="60"/>
  <c r="AP22" i="60"/>
  <c r="AP227" i="60"/>
  <c r="AP255" i="60"/>
  <c r="AP298" i="60"/>
  <c r="AP69" i="60"/>
  <c r="AI6" i="42"/>
  <c r="AP61" i="60"/>
  <c r="AP161" i="60"/>
  <c r="AP325" i="60"/>
  <c r="AI6" i="39"/>
  <c r="AP339" i="60"/>
  <c r="AP285" i="60"/>
  <c r="AP183" i="60"/>
  <c r="AP163" i="60"/>
  <c r="AP195" i="60"/>
  <c r="AP81" i="60"/>
  <c r="AP158" i="60"/>
  <c r="AP110" i="60"/>
  <c r="AP254" i="60"/>
  <c r="AP210" i="60"/>
  <c r="AP147" i="60"/>
  <c r="AI6" i="37"/>
  <c r="AP264" i="60"/>
  <c r="AP44" i="60"/>
  <c r="AI6" i="45"/>
  <c r="AP249" i="60"/>
  <c r="AP33" i="60"/>
  <c r="AP311" i="60"/>
  <c r="AP177" i="60"/>
  <c r="AP68" i="60"/>
  <c r="AP50" i="60"/>
  <c r="AP335" i="60"/>
  <c r="AP259" i="60"/>
  <c r="AP300" i="60"/>
  <c r="AP316" i="60"/>
  <c r="AP226" i="60"/>
  <c r="AI6" i="55"/>
  <c r="AP184" i="60"/>
  <c r="AP188" i="60"/>
  <c r="AP85" i="60"/>
  <c r="AP28" i="60"/>
  <c r="AP341" i="60"/>
  <c r="AP186" i="60"/>
  <c r="AI6" i="69"/>
  <c r="AP211" i="60"/>
  <c r="AP286" i="60"/>
  <c r="AP279" i="60"/>
  <c r="AI6" i="57"/>
  <c r="AP16" i="60"/>
  <c r="AP29" i="60"/>
  <c r="AP92" i="60"/>
  <c r="AP194" i="60"/>
  <c r="AI6" i="47"/>
  <c r="AP58" i="60"/>
  <c r="AP93" i="60"/>
  <c r="AP191" i="60"/>
  <c r="AP86" i="60"/>
  <c r="AP60" i="60"/>
  <c r="AP55" i="60"/>
  <c r="AP117" i="60"/>
  <c r="AP323" i="60"/>
  <c r="AP324" i="60"/>
  <c r="AP333" i="60"/>
  <c r="AP89" i="60"/>
  <c r="AP262" i="60"/>
  <c r="AP10" i="60"/>
  <c r="AP54" i="60"/>
  <c r="AP19" i="60"/>
  <c r="AP84" i="60"/>
  <c r="AP244" i="60"/>
  <c r="AP182" i="60"/>
  <c r="AP208" i="60"/>
  <c r="AP102" i="60"/>
  <c r="AP31" i="60"/>
  <c r="AP313" i="60"/>
  <c r="AP9" i="60"/>
  <c r="AP18" i="60"/>
  <c r="AP143" i="60"/>
  <c r="AP234" i="60"/>
  <c r="AP174" i="60"/>
  <c r="AI6" i="43"/>
  <c r="AP13" i="60"/>
  <c r="AP178" i="60"/>
  <c r="AP263" i="60"/>
  <c r="AI6" i="56"/>
  <c r="AP105" i="60"/>
  <c r="AP235" i="60"/>
  <c r="AP166" i="60"/>
  <c r="AP167" i="60"/>
  <c r="AP98" i="60"/>
  <c r="AP215" i="60"/>
  <c r="AP219" i="60"/>
  <c r="AP26" i="60"/>
  <c r="AP95" i="60"/>
  <c r="AP94" i="60"/>
  <c r="AP304" i="60"/>
  <c r="AP287" i="60"/>
  <c r="AP130" i="60"/>
  <c r="AP267" i="60"/>
  <c r="AP129" i="60"/>
  <c r="AP113" i="60"/>
  <c r="AP276" i="60"/>
  <c r="AP37" i="60"/>
  <c r="AP273" i="60"/>
  <c r="AP40" i="60"/>
  <c r="AP41" i="60"/>
  <c r="AP292" i="60"/>
  <c r="AP151" i="60"/>
  <c r="AP80" i="60"/>
  <c r="AP331" i="60"/>
  <c r="AI6" i="50"/>
  <c r="AP65" i="60"/>
  <c r="AP180" i="60"/>
  <c r="AP296" i="60"/>
  <c r="AP74" i="60"/>
  <c r="AP154" i="60"/>
  <c r="AP203" i="60"/>
  <c r="AP42" i="60"/>
  <c r="AP251" i="60"/>
  <c r="AI6" i="51"/>
  <c r="AP305" i="60"/>
  <c r="AP228" i="60"/>
  <c r="AP62" i="60"/>
  <c r="AP32" i="60"/>
  <c r="AP125" i="60"/>
  <c r="AP237" i="60"/>
  <c r="AP70" i="60"/>
  <c r="AP142" i="60"/>
  <c r="AI6" i="41"/>
  <c r="AP288" i="60"/>
  <c r="AP52" i="60"/>
  <c r="AP336" i="60"/>
  <c r="AP190" i="60"/>
  <c r="AP24" i="60"/>
  <c r="AP281" i="60"/>
  <c r="AP53" i="60"/>
  <c r="AP236" i="60"/>
  <c r="AP137" i="60"/>
  <c r="AP322" i="60"/>
  <c r="AP38" i="60"/>
  <c r="AP307" i="60"/>
  <c r="AP123" i="60"/>
  <c r="AP218" i="60"/>
  <c r="AP272" i="60"/>
  <c r="AP46" i="60"/>
  <c r="AP128" i="60"/>
  <c r="AP265" i="60"/>
  <c r="AP299" i="60"/>
  <c r="AP308" i="60"/>
  <c r="AP187" i="60"/>
  <c r="AP315" i="60"/>
  <c r="AP283" i="60"/>
  <c r="AP170" i="60"/>
  <c r="AP146" i="60"/>
  <c r="AP201" i="60"/>
  <c r="AP232" i="60"/>
  <c r="AP328" i="60"/>
  <c r="AP192" i="60"/>
  <c r="AP171" i="60"/>
  <c r="AP310" i="60"/>
  <c r="AP242" i="60"/>
  <c r="AP214" i="60"/>
  <c r="AP119" i="60"/>
  <c r="AP17" i="60"/>
  <c r="AP56" i="60"/>
  <c r="AP150" i="60"/>
  <c r="AP82" i="60"/>
  <c r="AP21" i="60"/>
  <c r="AP157" i="60"/>
  <c r="AP231" i="60"/>
  <c r="AP271" i="60"/>
  <c r="AP66" i="60"/>
  <c r="AP4" i="60"/>
  <c r="AP274" i="60"/>
  <c r="AP122" i="60"/>
  <c r="AP297" i="60"/>
  <c r="AP252" i="60"/>
  <c r="AP116" i="60"/>
  <c r="AP43" i="60"/>
  <c r="AP303" i="60"/>
  <c r="AI6" i="68"/>
  <c r="AP5" i="60"/>
  <c r="AP247" i="60"/>
  <c r="AP238" i="60"/>
  <c r="AP250" i="60"/>
  <c r="AP340" i="60"/>
  <c r="AP319" i="60"/>
  <c r="AP198" i="60"/>
  <c r="AP200" i="60"/>
  <c r="AP64" i="60"/>
  <c r="AP291" i="60"/>
  <c r="AP72" i="60"/>
  <c r="AP126" i="60"/>
  <c r="AP309" i="60"/>
  <c r="AP162" i="60"/>
  <c r="AP149" i="60"/>
  <c r="AI6" i="49"/>
  <c r="AP109" i="60"/>
  <c r="AP101" i="60"/>
  <c r="AP321" i="60"/>
  <c r="AP7" i="60"/>
  <c r="AI6" i="48"/>
  <c r="AI6" i="58"/>
  <c r="AP135" i="60"/>
  <c r="AP206" i="60"/>
  <c r="AP295" i="60"/>
  <c r="AP268" i="60"/>
  <c r="AP20" i="60"/>
  <c r="AP225" i="60"/>
  <c r="AP79" i="60"/>
  <c r="AI6" i="34"/>
  <c r="AP103" i="60"/>
  <c r="AP140" i="60"/>
  <c r="AP212" i="60"/>
  <c r="AP12" i="60"/>
  <c r="AI6" i="54"/>
  <c r="AP91" i="60"/>
  <c r="AP243" i="60"/>
  <c r="AP196" i="60"/>
  <c r="AP153" i="60"/>
  <c r="AP277" i="60"/>
  <c r="AP239" i="60"/>
  <c r="AP99" i="60"/>
  <c r="AP6" i="60"/>
  <c r="AP139" i="60"/>
  <c r="AP78" i="60"/>
  <c r="AP134" i="60"/>
  <c r="AP76" i="60"/>
  <c r="AP155" i="60"/>
  <c r="AP165" i="60"/>
  <c r="AP48" i="60"/>
  <c r="AP36" i="60"/>
  <c r="AP106" i="60"/>
  <c r="AP34" i="60"/>
  <c r="AP189" i="60"/>
  <c r="AP223" i="60"/>
  <c r="AP260" i="60"/>
  <c r="AP104" i="60"/>
  <c r="AP269" i="60"/>
  <c r="AP107" i="60"/>
  <c r="AP230" i="60"/>
  <c r="AP118" i="60"/>
  <c r="AP67" i="60"/>
  <c r="AP248" i="60"/>
  <c r="AP152" i="60"/>
  <c r="AI6" i="40"/>
  <c r="AP327" i="60"/>
  <c r="AP213" i="60"/>
  <c r="AI6" i="70"/>
  <c r="AP73" i="60"/>
  <c r="AI6" i="53"/>
  <c r="AP224" i="60"/>
  <c r="AP115" i="60"/>
  <c r="AP329" i="60"/>
  <c r="AP293" i="60"/>
  <c r="AP175" i="60"/>
  <c r="AH90" i="70"/>
  <c r="AH98" i="52"/>
  <c r="AH94" i="52"/>
  <c r="AH96" i="69"/>
  <c r="AH98" i="34"/>
  <c r="AH95" i="52"/>
  <c r="AH90" i="40"/>
  <c r="AH91" i="43"/>
  <c r="AH91" i="46"/>
  <c r="AH95" i="41"/>
  <c r="AH90" i="68"/>
  <c r="AH99" i="45"/>
  <c r="AH90" i="41"/>
  <c r="AH96" i="70"/>
  <c r="AH98" i="38"/>
  <c r="AH100" i="52"/>
  <c r="AH93" i="51"/>
  <c r="AH100" i="51"/>
  <c r="AH90" i="54"/>
  <c r="AH98" i="50"/>
  <c r="AH93" i="41"/>
  <c r="AH92" i="47"/>
  <c r="AH98" i="41"/>
  <c r="AH95" i="69"/>
  <c r="AH100" i="41"/>
  <c r="AH92" i="40"/>
  <c r="AH92" i="39"/>
  <c r="AH99" i="70"/>
  <c r="AH98" i="48"/>
  <c r="AH95" i="54"/>
  <c r="AG48" i="53"/>
  <c r="AG89" i="43"/>
  <c r="AG97" i="56"/>
  <c r="AG97" i="51"/>
  <c r="AG89" i="44"/>
  <c r="AG97" i="46"/>
  <c r="AG48" i="69"/>
  <c r="AG56" i="52"/>
  <c r="AG48" i="47"/>
  <c r="AF88" i="43"/>
  <c r="AF47" i="41"/>
  <c r="AF75" i="41" s="1"/>
  <c r="AG97" i="70"/>
  <c r="AG56" i="49"/>
  <c r="AG56" i="57"/>
  <c r="AG89" i="54"/>
  <c r="AG89" i="51"/>
  <c r="AG56" i="50"/>
  <c r="AG56" i="48"/>
  <c r="N45" i="71" l="1"/>
  <c r="L47" i="71"/>
  <c r="M46" i="71" s="1"/>
  <c r="AF45" i="71"/>
  <c r="AD47" i="71"/>
  <c r="AE46" i="71" s="1"/>
  <c r="Z45" i="71"/>
  <c r="X47" i="71"/>
  <c r="Y46" i="71" s="1"/>
  <c r="R48" i="71"/>
  <c r="S47" i="71" s="1"/>
  <c r="T46" i="71"/>
  <c r="AG88" i="54"/>
  <c r="AG88" i="43"/>
  <c r="AH97" i="49"/>
  <c r="AH97" i="54"/>
  <c r="AG88" i="46"/>
  <c r="AG47" i="56"/>
  <c r="AG75" i="56" s="1"/>
  <c r="AG47" i="46"/>
  <c r="AG75" i="46" s="1"/>
  <c r="AG88" i="40"/>
  <c r="AG88" i="39"/>
  <c r="AG47" i="55"/>
  <c r="AG75" i="55" s="1"/>
  <c r="AG47" i="44"/>
  <c r="AG75" i="44" s="1"/>
  <c r="AG47" i="58"/>
  <c r="AG75" i="58" s="1"/>
  <c r="AG47" i="51"/>
  <c r="AG75" i="51" s="1"/>
  <c r="AG88" i="48"/>
  <c r="AG88" i="47"/>
  <c r="AG47" i="42"/>
  <c r="AG75" i="42" s="1"/>
  <c r="AG88" i="52"/>
  <c r="AH56" i="49"/>
  <c r="AG47" i="47"/>
  <c r="AG75" i="47" s="1"/>
  <c r="AG47" i="40"/>
  <c r="AG75" i="40" s="1"/>
  <c r="AG47" i="45"/>
  <c r="AG75" i="45" s="1"/>
  <c r="AG88" i="49"/>
  <c r="AG88" i="53"/>
  <c r="AG47" i="37"/>
  <c r="AG75" i="37" s="1"/>
  <c r="AH56" i="48"/>
  <c r="AG88" i="36"/>
  <c r="AG88" i="42"/>
  <c r="AH89" i="44"/>
  <c r="AG88" i="41"/>
  <c r="AG88" i="38"/>
  <c r="AG88" i="44"/>
  <c r="AG88" i="37"/>
  <c r="AH89" i="39"/>
  <c r="AH97" i="45"/>
  <c r="AH48" i="50"/>
  <c r="AH48" i="39"/>
  <c r="AG88" i="45"/>
  <c r="AH48" i="34"/>
  <c r="AH89" i="46"/>
  <c r="AH89" i="67"/>
  <c r="AG47" i="68"/>
  <c r="AG75" i="68" s="1"/>
  <c r="AG47" i="39"/>
  <c r="AG75" i="39" s="1"/>
  <c r="AH97" i="44"/>
  <c r="AH56" i="42"/>
  <c r="AG47" i="52"/>
  <c r="AG75" i="52" s="1"/>
  <c r="AH89" i="38"/>
  <c r="AG47" i="43"/>
  <c r="AG75" i="43" s="1"/>
  <c r="AG88" i="68"/>
  <c r="AH89" i="50"/>
  <c r="AG88" i="69"/>
  <c r="AH97" i="50"/>
  <c r="AG47" i="53"/>
  <c r="AG75" i="53" s="1"/>
  <c r="AH97" i="48"/>
  <c r="AH56" i="41"/>
  <c r="AH56" i="44"/>
  <c r="AH97" i="42"/>
  <c r="AG88" i="67"/>
  <c r="AG47" i="41"/>
  <c r="AG75" i="41" s="1"/>
  <c r="AG47" i="67"/>
  <c r="AG75" i="67" s="1"/>
  <c r="AG88" i="34"/>
  <c r="AH56" i="46"/>
  <c r="AG47" i="49"/>
  <c r="AG75" i="49" s="1"/>
  <c r="AI100" i="54"/>
  <c r="AI93" i="39"/>
  <c r="AI93" i="47"/>
  <c r="AI99" i="43"/>
  <c r="AI100" i="47"/>
  <c r="AI99" i="70"/>
  <c r="AI91" i="46"/>
  <c r="AI90" i="57"/>
  <c r="AI93" i="37"/>
  <c r="AI90" i="53"/>
  <c r="AI96" i="42"/>
  <c r="AI93" i="48"/>
  <c r="AI96" i="70"/>
  <c r="AI93" i="57"/>
  <c r="AI90" i="38"/>
  <c r="AI100" i="38"/>
  <c r="AI100" i="39"/>
  <c r="AI99" i="36"/>
  <c r="AI95" i="68"/>
  <c r="AI91" i="51"/>
  <c r="AI90" i="51"/>
  <c r="AI98" i="69"/>
  <c r="AI92" i="58"/>
  <c r="AI94" i="68"/>
  <c r="AI98" i="53"/>
  <c r="AI92" i="47"/>
  <c r="AI100" i="37"/>
  <c r="AI95" i="70"/>
  <c r="AI99" i="47"/>
  <c r="AI99" i="38"/>
  <c r="AI91" i="48"/>
  <c r="AI100" i="52"/>
  <c r="AI91" i="68"/>
  <c r="AI90" i="52"/>
  <c r="AI94" i="44"/>
  <c r="AI99" i="48"/>
  <c r="AH56" i="56"/>
  <c r="AH89" i="47"/>
  <c r="AH89" i="43"/>
  <c r="AH89" i="41"/>
  <c r="AH89" i="40"/>
  <c r="AH89" i="70"/>
  <c r="AI99" i="39"/>
  <c r="AI93" i="41"/>
  <c r="AI94" i="46"/>
  <c r="AI95" i="51"/>
  <c r="AI92" i="49"/>
  <c r="AI90" i="55"/>
  <c r="AI92" i="56"/>
  <c r="AI99" i="58"/>
  <c r="AI93" i="42"/>
  <c r="AI99" i="50"/>
  <c r="AI94" i="49"/>
  <c r="AI99" i="44"/>
  <c r="AI93" i="43"/>
  <c r="AI90" i="44"/>
  <c r="AI95" i="54"/>
  <c r="AI96" i="50"/>
  <c r="AI91" i="55"/>
  <c r="AI91" i="37"/>
  <c r="AI95" i="43"/>
  <c r="AI99" i="68"/>
  <c r="AI99" i="67"/>
  <c r="AI93" i="36"/>
  <c r="AI96" i="67"/>
  <c r="AI98" i="38"/>
  <c r="AI91" i="36"/>
  <c r="AI93" i="54"/>
  <c r="AI100" i="69"/>
  <c r="AI94" i="39"/>
  <c r="AI92" i="46"/>
  <c r="AI96" i="55"/>
  <c r="AI95" i="56"/>
  <c r="AI90" i="50"/>
  <c r="AI96" i="43"/>
  <c r="AI96" i="54"/>
  <c r="AI96" i="58"/>
  <c r="AI91" i="42"/>
  <c r="AH89" i="34"/>
  <c r="AH48" i="69"/>
  <c r="AH89" i="55"/>
  <c r="AH97" i="58"/>
  <c r="AH97" i="69"/>
  <c r="AH48" i="45"/>
  <c r="AG47" i="69"/>
  <c r="AG75" i="69" s="1"/>
  <c r="AH97" i="41"/>
  <c r="AH48" i="54"/>
  <c r="AH97" i="38"/>
  <c r="AH48" i="41"/>
  <c r="AH89" i="68"/>
  <c r="AH48" i="40"/>
  <c r="AH97" i="34"/>
  <c r="AH48" i="70"/>
  <c r="AI92" i="42"/>
  <c r="AI93" i="45"/>
  <c r="AI98" i="50"/>
  <c r="AI91" i="70"/>
  <c r="AI95" i="41"/>
  <c r="AI96" i="45"/>
  <c r="AI92" i="44"/>
  <c r="AI96" i="53"/>
  <c r="AI92" i="68"/>
  <c r="AI93" i="44"/>
  <c r="AI93" i="50"/>
  <c r="AI98" i="48"/>
  <c r="AI93" i="67"/>
  <c r="AI91" i="43"/>
  <c r="AI92" i="48"/>
  <c r="AI94" i="52"/>
  <c r="AI96" i="52"/>
  <c r="AI90" i="67"/>
  <c r="AI98" i="45"/>
  <c r="AI94" i="38"/>
  <c r="AI98" i="51"/>
  <c r="AI99" i="57"/>
  <c r="AI99" i="46"/>
  <c r="AI91" i="56"/>
  <c r="AI96" i="37"/>
  <c r="AI90" i="56"/>
  <c r="AI92" i="51"/>
  <c r="AI94" i="47"/>
  <c r="AI90" i="43"/>
  <c r="AI100" i="55"/>
  <c r="AI95" i="48"/>
  <c r="AI96" i="69"/>
  <c r="AI94" i="40"/>
  <c r="AI90" i="37"/>
  <c r="AI90" i="42"/>
  <c r="AI94" i="54"/>
  <c r="AI100" i="34"/>
  <c r="AI96" i="46"/>
  <c r="AI92" i="34"/>
  <c r="AI91" i="41"/>
  <c r="AI98" i="40"/>
  <c r="AI93" i="70"/>
  <c r="AI94" i="57"/>
  <c r="AI100" i="40"/>
  <c r="AI90" i="34"/>
  <c r="AI91" i="49"/>
  <c r="AI90" i="36"/>
  <c r="AI90" i="70"/>
  <c r="AI93" i="69"/>
  <c r="AI100" i="44"/>
  <c r="AI99" i="45"/>
  <c r="AI99" i="69"/>
  <c r="AI96" i="57"/>
  <c r="AI95" i="39"/>
  <c r="AI96" i="34"/>
  <c r="AI99" i="34"/>
  <c r="AI91" i="44"/>
  <c r="AI98" i="46"/>
  <c r="AI95" i="37"/>
  <c r="AI91" i="54"/>
  <c r="AI99" i="53"/>
  <c r="AI93" i="46"/>
  <c r="AI91" i="58"/>
  <c r="AI92" i="43"/>
  <c r="AI94" i="53"/>
  <c r="AI91" i="57"/>
  <c r="AI99" i="37"/>
  <c r="AI91" i="40"/>
  <c r="AH48" i="42"/>
  <c r="AH89" i="51"/>
  <c r="AH97" i="55"/>
  <c r="AH48" i="53"/>
  <c r="AG47" i="70"/>
  <c r="AG75" i="70" s="1"/>
  <c r="AG47" i="36"/>
  <c r="AG75" i="36" s="1"/>
  <c r="AH97" i="53"/>
  <c r="AH48" i="37"/>
  <c r="AH97" i="43"/>
  <c r="AG47" i="50"/>
  <c r="AG75" i="50" s="1"/>
  <c r="AH48" i="58"/>
  <c r="AH56" i="57"/>
  <c r="AH97" i="40"/>
  <c r="AG47" i="57"/>
  <c r="AG75" i="57" s="1"/>
  <c r="AH97" i="36"/>
  <c r="AH56" i="47"/>
  <c r="AG88" i="70"/>
  <c r="AH48" i="56"/>
  <c r="AH89" i="45"/>
  <c r="AH48" i="52"/>
  <c r="AH56" i="52"/>
  <c r="AI98" i="57"/>
  <c r="AI100" i="70"/>
  <c r="AI98" i="37"/>
  <c r="AI100" i="68"/>
  <c r="AI98" i="67"/>
  <c r="AI90" i="41"/>
  <c r="AI98" i="54"/>
  <c r="AI91" i="52"/>
  <c r="AI99" i="42"/>
  <c r="AI96" i="40"/>
  <c r="AI100" i="46"/>
  <c r="AI98" i="56"/>
  <c r="AI98" i="49"/>
  <c r="AI100" i="53"/>
  <c r="AI96" i="39"/>
  <c r="AI95" i="52"/>
  <c r="AI99" i="54"/>
  <c r="AI98" i="70"/>
  <c r="AI95" i="49"/>
  <c r="AI94" i="69"/>
  <c r="AI96" i="56"/>
  <c r="AI92" i="38"/>
  <c r="AI93" i="38"/>
  <c r="AI93" i="68"/>
  <c r="AI90" i="47"/>
  <c r="AI99" i="56"/>
  <c r="AI95" i="36"/>
  <c r="AI98" i="52"/>
  <c r="AI98" i="58"/>
  <c r="AI99" i="52"/>
  <c r="AI92" i="36"/>
  <c r="AI96" i="48"/>
  <c r="AJ6" i="70"/>
  <c r="AQ334" i="60"/>
  <c r="AQ214" i="60"/>
  <c r="AQ22" i="60"/>
  <c r="AQ40" i="60"/>
  <c r="AQ133" i="60"/>
  <c r="AQ223" i="60"/>
  <c r="AQ268" i="60"/>
  <c r="AQ187" i="60"/>
  <c r="AQ200" i="60"/>
  <c r="AQ321" i="60"/>
  <c r="AQ236" i="60"/>
  <c r="AQ149" i="60"/>
  <c r="AQ283" i="60"/>
  <c r="AQ150" i="60"/>
  <c r="AQ116" i="60"/>
  <c r="AQ49" i="60"/>
  <c r="AQ287" i="60"/>
  <c r="AQ267" i="60"/>
  <c r="AJ6" i="41"/>
  <c r="AJ6" i="38"/>
  <c r="AQ57" i="60"/>
  <c r="AQ215" i="60"/>
  <c r="AQ339" i="60"/>
  <c r="AQ230" i="60"/>
  <c r="AQ179" i="60"/>
  <c r="AQ238" i="60"/>
  <c r="AQ118" i="60"/>
  <c r="AQ36" i="60"/>
  <c r="AJ6" i="51"/>
  <c r="AQ323" i="60"/>
  <c r="AQ310" i="60"/>
  <c r="AQ336" i="60"/>
  <c r="AQ43" i="60"/>
  <c r="AQ159" i="60"/>
  <c r="AQ114" i="60"/>
  <c r="AQ78" i="60"/>
  <c r="AQ255" i="60"/>
  <c r="AJ6" i="50"/>
  <c r="AJ6" i="54"/>
  <c r="AQ319" i="60"/>
  <c r="AQ249" i="60"/>
  <c r="AQ295" i="60"/>
  <c r="AQ97" i="60"/>
  <c r="AQ194" i="60"/>
  <c r="AQ18" i="60"/>
  <c r="AQ260" i="60"/>
  <c r="AQ312" i="60"/>
  <c r="AQ331" i="60"/>
  <c r="AQ265" i="60"/>
  <c r="AQ93" i="60"/>
  <c r="AQ33" i="60"/>
  <c r="AQ309" i="60"/>
  <c r="AQ232" i="60"/>
  <c r="AQ291" i="60"/>
  <c r="AQ77" i="60"/>
  <c r="AQ25" i="60"/>
  <c r="AQ301" i="60"/>
  <c r="AQ163" i="60"/>
  <c r="AQ139" i="60"/>
  <c r="AQ298" i="60"/>
  <c r="AQ275" i="60"/>
  <c r="AQ95" i="60"/>
  <c r="AQ315" i="60"/>
  <c r="AQ67" i="60"/>
  <c r="AQ304" i="60"/>
  <c r="AQ106" i="60"/>
  <c r="AJ6" i="36"/>
  <c r="AQ271" i="60"/>
  <c r="AQ269" i="60"/>
  <c r="AQ340" i="60"/>
  <c r="AQ280" i="60"/>
  <c r="AQ31" i="60"/>
  <c r="AQ143" i="60"/>
  <c r="AQ212" i="60"/>
  <c r="AQ231" i="60"/>
  <c r="AQ307" i="60"/>
  <c r="AQ81" i="60"/>
  <c r="AQ325" i="60"/>
  <c r="AQ219" i="60"/>
  <c r="AQ192" i="60"/>
  <c r="AQ52" i="60"/>
  <c r="AQ204" i="60"/>
  <c r="AQ61" i="60"/>
  <c r="AQ234" i="60"/>
  <c r="AQ86" i="60"/>
  <c r="AQ167" i="60"/>
  <c r="AJ6" i="44"/>
  <c r="AQ189" i="60"/>
  <c r="AQ164" i="60"/>
  <c r="AQ341" i="60"/>
  <c r="AQ337" i="60"/>
  <c r="AQ28" i="60"/>
  <c r="AQ107" i="60"/>
  <c r="AQ122" i="60"/>
  <c r="AQ65" i="60"/>
  <c r="AQ213" i="60"/>
  <c r="AQ284" i="60"/>
  <c r="AJ6" i="68"/>
  <c r="AQ256" i="60"/>
  <c r="AQ8" i="60"/>
  <c r="AQ327" i="60"/>
  <c r="AQ55" i="60"/>
  <c r="AQ141" i="60"/>
  <c r="AQ104" i="60"/>
  <c r="AQ101" i="60"/>
  <c r="AQ5" i="60"/>
  <c r="AQ286" i="60"/>
  <c r="AQ308" i="60"/>
  <c r="AQ127" i="60"/>
  <c r="AQ26" i="60"/>
  <c r="AQ72" i="60"/>
  <c r="AQ259" i="60"/>
  <c r="AQ16" i="60"/>
  <c r="AJ6" i="53"/>
  <c r="AQ169" i="60"/>
  <c r="AQ110" i="60"/>
  <c r="AQ119" i="60"/>
  <c r="AQ14" i="60"/>
  <c r="AQ324" i="60"/>
  <c r="AQ262" i="60"/>
  <c r="AQ158" i="60"/>
  <c r="AQ145" i="60"/>
  <c r="AJ6" i="39"/>
  <c r="AQ188" i="60"/>
  <c r="AQ115" i="60"/>
  <c r="AQ140" i="60"/>
  <c r="AQ62" i="60"/>
  <c r="AQ70" i="60"/>
  <c r="AQ225" i="60"/>
  <c r="AQ60" i="60"/>
  <c r="AQ151" i="60"/>
  <c r="AJ6" i="55"/>
  <c r="AQ252" i="60"/>
  <c r="AQ92" i="60"/>
  <c r="AQ281" i="60"/>
  <c r="AQ64" i="60"/>
  <c r="AQ263" i="60"/>
  <c r="AQ317" i="60"/>
  <c r="AQ84" i="60"/>
  <c r="AQ123" i="60"/>
  <c r="AQ272" i="60"/>
  <c r="AQ242" i="60"/>
  <c r="AQ224" i="60"/>
  <c r="AQ12" i="60"/>
  <c r="AQ46" i="60"/>
  <c r="AQ329" i="60"/>
  <c r="AQ69" i="60"/>
  <c r="AQ180" i="60"/>
  <c r="AQ68" i="60"/>
  <c r="AQ80" i="60"/>
  <c r="AQ279" i="60"/>
  <c r="AJ6" i="52"/>
  <c r="AQ6" i="60"/>
  <c r="AQ125" i="60"/>
  <c r="AQ216" i="60"/>
  <c r="AQ320" i="60"/>
  <c r="AJ6" i="49"/>
  <c r="AQ240" i="60"/>
  <c r="AJ6" i="43"/>
  <c r="AQ42" i="60"/>
  <c r="AQ191" i="60"/>
  <c r="AQ248" i="60"/>
  <c r="AQ333" i="60"/>
  <c r="AQ99" i="60"/>
  <c r="AQ21" i="60"/>
  <c r="AQ254" i="60"/>
  <c r="AQ135" i="60"/>
  <c r="AQ186" i="60"/>
  <c r="AQ177" i="60"/>
  <c r="AQ38" i="60"/>
  <c r="AQ332" i="60"/>
  <c r="AQ30" i="60"/>
  <c r="AQ9" i="60"/>
  <c r="AQ207" i="60"/>
  <c r="AQ166" i="60"/>
  <c r="AQ10" i="60"/>
  <c r="AQ76" i="60"/>
  <c r="AJ6" i="48"/>
  <c r="AQ94" i="60"/>
  <c r="AQ165" i="60"/>
  <c r="AQ243" i="60"/>
  <c r="AQ91" i="60"/>
  <c r="AQ130" i="60"/>
  <c r="AQ206" i="60"/>
  <c r="AQ220" i="60"/>
  <c r="AQ20" i="60"/>
  <c r="AQ53" i="60"/>
  <c r="AQ111" i="60"/>
  <c r="AQ41" i="60"/>
  <c r="AQ299" i="60"/>
  <c r="AQ183" i="60"/>
  <c r="AQ328" i="60"/>
  <c r="AQ285" i="60"/>
  <c r="AQ246" i="60"/>
  <c r="AQ90" i="60"/>
  <c r="AQ137" i="60"/>
  <c r="AJ6" i="37"/>
  <c r="AJ6" i="69"/>
  <c r="AQ201" i="60"/>
  <c r="AQ109" i="60"/>
  <c r="AQ98" i="60"/>
  <c r="AQ48" i="60"/>
  <c r="AQ37" i="60"/>
  <c r="AQ313" i="60"/>
  <c r="AQ44" i="60"/>
  <c r="AQ105" i="60"/>
  <c r="AJ6" i="42"/>
  <c r="AQ79" i="60"/>
  <c r="AQ297" i="60"/>
  <c r="AQ103" i="60"/>
  <c r="AQ162" i="60"/>
  <c r="AQ113" i="60"/>
  <c r="AQ228" i="60"/>
  <c r="AQ129" i="60"/>
  <c r="AQ102" i="60"/>
  <c r="AJ6" i="46"/>
  <c r="AQ190" i="60"/>
  <c r="AQ316" i="60"/>
  <c r="AQ54" i="60"/>
  <c r="AJ6" i="57"/>
  <c r="AQ261" i="60"/>
  <c r="AQ178" i="60"/>
  <c r="AQ147" i="60"/>
  <c r="AQ184" i="60"/>
  <c r="AQ154" i="60"/>
  <c r="AJ6" i="58"/>
  <c r="AQ239" i="60"/>
  <c r="AQ32" i="60"/>
  <c r="AQ274" i="60"/>
  <c r="AQ247" i="60"/>
  <c r="AQ222" i="60"/>
  <c r="AQ335" i="60"/>
  <c r="AQ288" i="60"/>
  <c r="AQ244" i="60"/>
  <c r="AQ273" i="60"/>
  <c r="AQ128" i="60"/>
  <c r="AJ6" i="67"/>
  <c r="AQ170" i="60"/>
  <c r="AQ277" i="60"/>
  <c r="AQ19" i="60"/>
  <c r="AQ17" i="60"/>
  <c r="AQ211" i="60"/>
  <c r="AQ74" i="60"/>
  <c r="AQ208" i="60"/>
  <c r="AQ157" i="60"/>
  <c r="AQ161" i="60"/>
  <c r="AJ6" i="45"/>
  <c r="AQ146" i="60"/>
  <c r="AQ73" i="60"/>
  <c r="AQ117" i="60"/>
  <c r="AQ195" i="60"/>
  <c r="AQ264" i="60"/>
  <c r="AQ237" i="60"/>
  <c r="AQ198" i="60"/>
  <c r="AQ182" i="60"/>
  <c r="AQ4" i="60"/>
  <c r="AQ227" i="60"/>
  <c r="AQ203" i="60"/>
  <c r="AQ13" i="60"/>
  <c r="AQ171" i="60"/>
  <c r="AQ305" i="60"/>
  <c r="AQ202" i="60"/>
  <c r="AQ34" i="60"/>
  <c r="AQ210" i="60"/>
  <c r="AQ29" i="60"/>
  <c r="AQ303" i="60"/>
  <c r="AJ6" i="40"/>
  <c r="AQ24" i="60"/>
  <c r="AQ142" i="60"/>
  <c r="AQ226" i="60"/>
  <c r="AQ50" i="60"/>
  <c r="AJ6" i="47"/>
  <c r="AQ85" i="60"/>
  <c r="AQ196" i="60"/>
  <c r="AQ174" i="60"/>
  <c r="AQ300" i="60"/>
  <c r="AJ6" i="34"/>
  <c r="AQ251" i="60"/>
  <c r="AQ296" i="60"/>
  <c r="AQ292" i="60"/>
  <c r="AQ82" i="60"/>
  <c r="AQ199" i="60"/>
  <c r="AQ155" i="60"/>
  <c r="AQ293" i="60"/>
  <c r="AQ58" i="60"/>
  <c r="AQ250" i="60"/>
  <c r="AJ6" i="56"/>
  <c r="AQ126" i="60"/>
  <c r="AQ138" i="60"/>
  <c r="AQ153" i="60"/>
  <c r="AQ235" i="60"/>
  <c r="AQ66" i="60"/>
  <c r="AQ89" i="60"/>
  <c r="AQ322" i="60"/>
  <c r="AQ276" i="60"/>
  <c r="AQ7" i="60"/>
  <c r="AQ45" i="60"/>
  <c r="AQ289" i="60"/>
  <c r="AQ121" i="60"/>
  <c r="AQ152" i="60"/>
  <c r="AQ175" i="60"/>
  <c r="AQ176" i="60"/>
  <c r="AQ218" i="60"/>
  <c r="AQ134" i="60"/>
  <c r="AQ131" i="60"/>
  <c r="AQ311" i="60"/>
  <c r="AQ56" i="60"/>
  <c r="AI100" i="56"/>
  <c r="AI94" i="48"/>
  <c r="AI96" i="49"/>
  <c r="AH89" i="69"/>
  <c r="AH97" i="70"/>
  <c r="AH48" i="55"/>
  <c r="AH89" i="48"/>
  <c r="AH56" i="45"/>
  <c r="AH89" i="36"/>
  <c r="AH89" i="57"/>
  <c r="AH48" i="49"/>
  <c r="AH89" i="54"/>
  <c r="AH48" i="68"/>
  <c r="AI100" i="57"/>
  <c r="AI95" i="42"/>
  <c r="AI96" i="36"/>
  <c r="AI92" i="40"/>
  <c r="AI99" i="51"/>
  <c r="AI93" i="40"/>
  <c r="AI98" i="41"/>
  <c r="AI90" i="39"/>
  <c r="AI91" i="67"/>
  <c r="AI93" i="53"/>
  <c r="AI91" i="45"/>
  <c r="AI96" i="47"/>
  <c r="AI91" i="47"/>
  <c r="AI100" i="42"/>
  <c r="AI98" i="34"/>
  <c r="AI93" i="51"/>
  <c r="AI92" i="37"/>
  <c r="AI90" i="58"/>
  <c r="AI95" i="53"/>
  <c r="AI96" i="68"/>
  <c r="AI94" i="41"/>
  <c r="AI96" i="44"/>
  <c r="AI100" i="51"/>
  <c r="AI95" i="57"/>
  <c r="AI96" i="38"/>
  <c r="AI100" i="58"/>
  <c r="AI95" i="55"/>
  <c r="AI93" i="52"/>
  <c r="AI99" i="41"/>
  <c r="AI95" i="50"/>
  <c r="AI95" i="38"/>
  <c r="AI100" i="41"/>
  <c r="AI93" i="58"/>
  <c r="AI98" i="44"/>
  <c r="AI98" i="42"/>
  <c r="AI94" i="67"/>
  <c r="AH56" i="54"/>
  <c r="AH48" i="46"/>
  <c r="AH48" i="67"/>
  <c r="AH48" i="38"/>
  <c r="AH97" i="39"/>
  <c r="AH48" i="44"/>
  <c r="AH48" i="48"/>
  <c r="AH97" i="51"/>
  <c r="AH97" i="47"/>
  <c r="AH89" i="56"/>
  <c r="AH89" i="52"/>
  <c r="AG88" i="51"/>
  <c r="AH56" i="50"/>
  <c r="AH97" i="52"/>
  <c r="AI91" i="69"/>
  <c r="AI92" i="50"/>
  <c r="AI93" i="49"/>
  <c r="AI92" i="52"/>
  <c r="AI96" i="41"/>
  <c r="AI91" i="50"/>
  <c r="AI98" i="36"/>
  <c r="AI90" i="40"/>
  <c r="AI92" i="67"/>
  <c r="AI94" i="45"/>
  <c r="AI92" i="41"/>
  <c r="AI94" i="34"/>
  <c r="AI100" i="43"/>
  <c r="AI92" i="57"/>
  <c r="AI90" i="45"/>
  <c r="AI98" i="39"/>
  <c r="AI90" i="48"/>
  <c r="AI94" i="51"/>
  <c r="AI98" i="55"/>
  <c r="AI92" i="55"/>
  <c r="AI92" i="39"/>
  <c r="AI95" i="34"/>
  <c r="AI91" i="34"/>
  <c r="AI93" i="56"/>
  <c r="AI100" i="50"/>
  <c r="AI90" i="54"/>
  <c r="AI94" i="55"/>
  <c r="AI91" i="53"/>
  <c r="AI100" i="36"/>
  <c r="AI91" i="38"/>
  <c r="AI95" i="58"/>
  <c r="AI95" i="44"/>
  <c r="AI94" i="36"/>
  <c r="AI95" i="45"/>
  <c r="AI91" i="39"/>
  <c r="AI92" i="45"/>
  <c r="AI92" i="53"/>
  <c r="AI94" i="43"/>
  <c r="AI99" i="55"/>
  <c r="AI99" i="49"/>
  <c r="AI95" i="46"/>
  <c r="AI94" i="70"/>
  <c r="AI90" i="69"/>
  <c r="AI95" i="67"/>
  <c r="AI100" i="48"/>
  <c r="AI93" i="34"/>
  <c r="AI90" i="68"/>
  <c r="AI94" i="42"/>
  <c r="AI95" i="47"/>
  <c r="AI98" i="47"/>
  <c r="AI99" i="40"/>
  <c r="AI94" i="50"/>
  <c r="AI94" i="58"/>
  <c r="AI94" i="56"/>
  <c r="AI94" i="37"/>
  <c r="AI90" i="49"/>
  <c r="AI95" i="40"/>
  <c r="AI92" i="54"/>
  <c r="AI90" i="46"/>
  <c r="AI93" i="55"/>
  <c r="AI92" i="70"/>
  <c r="AI98" i="68"/>
  <c r="AI100" i="67"/>
  <c r="AI95" i="69"/>
  <c r="AI100" i="45"/>
  <c r="AI92" i="69"/>
  <c r="AI96" i="51"/>
  <c r="AI100" i="49"/>
  <c r="AI98" i="43"/>
  <c r="AH89" i="42"/>
  <c r="AH48" i="51"/>
  <c r="AG88" i="56"/>
  <c r="AG88" i="58"/>
  <c r="AH97" i="68"/>
  <c r="AH56" i="55"/>
  <c r="AH97" i="37"/>
  <c r="AH89" i="53"/>
  <c r="AG88" i="55"/>
  <c r="AG47" i="48"/>
  <c r="AG75" i="48" s="1"/>
  <c r="AG47" i="34"/>
  <c r="AG75" i="34" s="1"/>
  <c r="AH56" i="53"/>
  <c r="AH89" i="37"/>
  <c r="AH56" i="43"/>
  <c r="AH97" i="67"/>
  <c r="AG47" i="38"/>
  <c r="AG75" i="38" s="1"/>
  <c r="AH89" i="58"/>
  <c r="AH97" i="57"/>
  <c r="AH48" i="36"/>
  <c r="AH97" i="56"/>
  <c r="AG88" i="50"/>
  <c r="AH97" i="46"/>
  <c r="AH48" i="47"/>
  <c r="AG88" i="57"/>
  <c r="AG47" i="54"/>
  <c r="AG75" i="54" s="1"/>
  <c r="AH48" i="57"/>
  <c r="AH89" i="49"/>
  <c r="AH48" i="43"/>
  <c r="L48" i="71" l="1"/>
  <c r="M47" i="71"/>
  <c r="N46" i="71"/>
  <c r="AD48" i="71"/>
  <c r="AE47" i="71" s="1"/>
  <c r="AF46" i="71"/>
  <c r="X48" i="71"/>
  <c r="Y47" i="71" s="1"/>
  <c r="Z46" i="71"/>
  <c r="T47" i="71"/>
  <c r="R49" i="71"/>
  <c r="S48" i="71" s="1"/>
  <c r="AH88" i="54"/>
  <c r="AH88" i="49"/>
  <c r="AH47" i="48"/>
  <c r="AH75" i="48" s="1"/>
  <c r="AH88" i="45"/>
  <c r="AH47" i="45"/>
  <c r="AH75" i="45" s="1"/>
  <c r="AH47" i="58"/>
  <c r="AH75" i="58" s="1"/>
  <c r="AH88" i="67"/>
  <c r="AH47" i="49"/>
  <c r="AH75" i="49" s="1"/>
  <c r="AH88" i="53"/>
  <c r="AH88" i="39"/>
  <c r="AH88" i="48"/>
  <c r="AH47" i="37"/>
  <c r="AH75" i="37" s="1"/>
  <c r="AH88" i="55"/>
  <c r="AH47" i="57"/>
  <c r="AH75" i="57" s="1"/>
  <c r="AH47" i="67"/>
  <c r="AH75" i="67" s="1"/>
  <c r="AH88" i="42"/>
  <c r="AH47" i="44"/>
  <c r="AH75" i="44" s="1"/>
  <c r="AH47" i="52"/>
  <c r="AH75" i="52" s="1"/>
  <c r="AI56" i="46"/>
  <c r="AI89" i="56"/>
  <c r="AH88" i="38"/>
  <c r="AH88" i="70"/>
  <c r="AH88" i="50"/>
  <c r="AH88" i="44"/>
  <c r="AH47" i="50"/>
  <c r="AH75" i="50" s="1"/>
  <c r="AH47" i="53"/>
  <c r="AH75" i="53" s="1"/>
  <c r="AH88" i="51"/>
  <c r="AH47" i="43"/>
  <c r="AH75" i="43" s="1"/>
  <c r="AH88" i="56"/>
  <c r="AH47" i="38"/>
  <c r="AH75" i="38" s="1"/>
  <c r="AH47" i="34"/>
  <c r="AH75" i="34" s="1"/>
  <c r="AH88" i="46"/>
  <c r="AH47" i="41"/>
  <c r="AH75" i="41" s="1"/>
  <c r="AH47" i="51"/>
  <c r="AH75" i="51" s="1"/>
  <c r="AH47" i="54"/>
  <c r="AH75" i="54" s="1"/>
  <c r="AH47" i="56"/>
  <c r="AH75" i="56" s="1"/>
  <c r="AH47" i="42"/>
  <c r="AH75" i="42" s="1"/>
  <c r="AH47" i="46"/>
  <c r="AH75" i="46" s="1"/>
  <c r="AH47" i="70"/>
  <c r="AH75" i="70" s="1"/>
  <c r="AH47" i="39"/>
  <c r="AH75" i="39" s="1"/>
  <c r="AI97" i="43"/>
  <c r="AI48" i="46"/>
  <c r="AI97" i="55"/>
  <c r="AI48" i="48"/>
  <c r="AI48" i="45"/>
  <c r="AI97" i="44"/>
  <c r="AI89" i="39"/>
  <c r="AJ94" i="56"/>
  <c r="AJ96" i="54"/>
  <c r="D96" i="54" s="1"/>
  <c r="AJ94" i="45"/>
  <c r="AJ91" i="48"/>
  <c r="AJ100" i="47"/>
  <c r="D100" i="47" s="1"/>
  <c r="AJ98" i="55"/>
  <c r="AJ95" i="48"/>
  <c r="D95" i="48" s="1"/>
  <c r="E54" i="48"/>
  <c r="E53" i="42"/>
  <c r="AJ94" i="42"/>
  <c r="AJ91" i="49"/>
  <c r="D91" i="49" s="1"/>
  <c r="AJ100" i="51"/>
  <c r="D100" i="51" s="1"/>
  <c r="AJ94" i="69"/>
  <c r="D94" i="69" s="1"/>
  <c r="AJ94" i="43"/>
  <c r="AJ94" i="41"/>
  <c r="D94" i="41" s="1"/>
  <c r="AP53" i="41"/>
  <c r="AO53" i="41" s="1"/>
  <c r="AJ90" i="52"/>
  <c r="D90" i="52" s="1"/>
  <c r="AJ94" i="34"/>
  <c r="E58" i="48"/>
  <c r="AJ99" i="48"/>
  <c r="D99" i="48" s="1"/>
  <c r="AJ98" i="52"/>
  <c r="D98" i="52" s="1"/>
  <c r="AJ96" i="51"/>
  <c r="D96" i="51" s="1"/>
  <c r="AJ94" i="40"/>
  <c r="D94" i="40" s="1"/>
  <c r="AJ98" i="51"/>
  <c r="D98" i="51" s="1"/>
  <c r="AJ93" i="68"/>
  <c r="AP52" i="68"/>
  <c r="AO52" i="68" s="1"/>
  <c r="AJ93" i="44"/>
  <c r="D93" i="44" s="1"/>
  <c r="AJ100" i="67"/>
  <c r="D100" i="67" s="1"/>
  <c r="AJ91" i="67"/>
  <c r="D91" i="67" s="1"/>
  <c r="AJ99" i="42"/>
  <c r="E58" i="42"/>
  <c r="AJ96" i="46"/>
  <c r="D96" i="46" s="1"/>
  <c r="E55" i="46"/>
  <c r="AJ96" i="57"/>
  <c r="AP55" i="57"/>
  <c r="AO55" i="57" s="1"/>
  <c r="AJ99" i="58"/>
  <c r="AJ96" i="68"/>
  <c r="D96" i="68" s="1"/>
  <c r="E55" i="68"/>
  <c r="E57" i="54"/>
  <c r="AJ98" i="54"/>
  <c r="D98" i="54" s="1"/>
  <c r="AJ91" i="70"/>
  <c r="AJ100" i="45"/>
  <c r="D100" i="45" s="1"/>
  <c r="AJ94" i="51"/>
  <c r="AJ98" i="70"/>
  <c r="AJ92" i="57"/>
  <c r="AP51" i="57"/>
  <c r="AO51" i="57" s="1"/>
  <c r="AJ94" i="49"/>
  <c r="D94" i="49" s="1"/>
  <c r="AI56" i="56"/>
  <c r="AI48" i="37"/>
  <c r="AI97" i="48"/>
  <c r="AI89" i="50"/>
  <c r="AI97" i="69"/>
  <c r="AH47" i="55"/>
  <c r="AH75" i="55" s="1"/>
  <c r="AI97" i="68"/>
  <c r="AI48" i="40"/>
  <c r="AI56" i="44"/>
  <c r="AI89" i="58"/>
  <c r="AI48" i="39"/>
  <c r="AJ91" i="69"/>
  <c r="AJ90" i="68"/>
  <c r="AJ96" i="38"/>
  <c r="D96" i="38" s="1"/>
  <c r="AJ99" i="40"/>
  <c r="AJ91" i="36"/>
  <c r="D91" i="36" s="1"/>
  <c r="E50" i="36"/>
  <c r="AJ95" i="50"/>
  <c r="D95" i="50" s="1"/>
  <c r="E54" i="50"/>
  <c r="AJ99" i="39"/>
  <c r="D99" i="39" s="1"/>
  <c r="AJ91" i="34"/>
  <c r="D91" i="34" s="1"/>
  <c r="AJ93" i="53"/>
  <c r="AJ92" i="70"/>
  <c r="AJ96" i="50"/>
  <c r="D96" i="50" s="1"/>
  <c r="AJ94" i="37"/>
  <c r="AJ92" i="54"/>
  <c r="D92" i="54" s="1"/>
  <c r="AJ100" i="49"/>
  <c r="D100" i="49" s="1"/>
  <c r="AJ90" i="40"/>
  <c r="D90" i="40" s="1"/>
  <c r="AJ93" i="69"/>
  <c r="D93" i="69" s="1"/>
  <c r="AJ95" i="47"/>
  <c r="AJ94" i="39"/>
  <c r="E53" i="39"/>
  <c r="AJ91" i="53"/>
  <c r="D91" i="53" s="1"/>
  <c r="AJ96" i="52"/>
  <c r="D96" i="52" s="1"/>
  <c r="E55" i="52"/>
  <c r="AJ92" i="42"/>
  <c r="D92" i="42" s="1"/>
  <c r="AJ96" i="42"/>
  <c r="D96" i="42" s="1"/>
  <c r="E55" i="42"/>
  <c r="AJ92" i="43"/>
  <c r="AJ98" i="57"/>
  <c r="AJ96" i="41"/>
  <c r="AJ100" i="40"/>
  <c r="AJ95" i="40"/>
  <c r="D95" i="40" s="1"/>
  <c r="AJ100" i="70"/>
  <c r="D100" i="70" s="1"/>
  <c r="AJ94" i="53"/>
  <c r="AJ100" i="50"/>
  <c r="AP59" i="50"/>
  <c r="AO59" i="50" s="1"/>
  <c r="AJ92" i="34"/>
  <c r="AJ99" i="52"/>
  <c r="AJ95" i="69"/>
  <c r="D95" i="69" s="1"/>
  <c r="AJ94" i="54"/>
  <c r="D94" i="54" s="1"/>
  <c r="AJ92" i="48"/>
  <c r="D92" i="48" s="1"/>
  <c r="AJ98" i="43"/>
  <c r="AI56" i="57"/>
  <c r="AI48" i="34"/>
  <c r="AI56" i="50"/>
  <c r="AH47" i="40"/>
  <c r="AH75" i="40" s="1"/>
  <c r="AI48" i="50"/>
  <c r="AI89" i="44"/>
  <c r="AI89" i="55"/>
  <c r="AH88" i="40"/>
  <c r="AI89" i="53"/>
  <c r="AI89" i="57"/>
  <c r="AH88" i="58"/>
  <c r="AI48" i="49"/>
  <c r="AI97" i="47"/>
  <c r="AJ99" i="43"/>
  <c r="D99" i="43" s="1"/>
  <c r="AJ93" i="45"/>
  <c r="E52" i="67"/>
  <c r="AJ93" i="67"/>
  <c r="D93" i="67" s="1"/>
  <c r="AJ92" i="39"/>
  <c r="D92" i="39" s="1"/>
  <c r="AJ91" i="43"/>
  <c r="D91" i="43" s="1"/>
  <c r="AJ100" i="54"/>
  <c r="D100" i="54" s="1"/>
  <c r="AJ99" i="54"/>
  <c r="D99" i="54" s="1"/>
  <c r="AJ95" i="55"/>
  <c r="D95" i="55" s="1"/>
  <c r="AJ98" i="34"/>
  <c r="AJ90" i="49"/>
  <c r="AJ100" i="46"/>
  <c r="D100" i="46" s="1"/>
  <c r="AJ90" i="67"/>
  <c r="D90" i="67" s="1"/>
  <c r="AJ95" i="70"/>
  <c r="AJ99" i="44"/>
  <c r="D99" i="44" s="1"/>
  <c r="AJ100" i="48"/>
  <c r="D100" i="48" s="1"/>
  <c r="AJ93" i="34"/>
  <c r="AJ93" i="43"/>
  <c r="AJ94" i="58"/>
  <c r="AP53" i="36"/>
  <c r="AO53" i="36" s="1"/>
  <c r="AJ94" i="36"/>
  <c r="AJ100" i="69"/>
  <c r="AJ90" i="42"/>
  <c r="D90" i="42" s="1"/>
  <c r="AJ93" i="40"/>
  <c r="AJ96" i="56"/>
  <c r="D96" i="56" s="1"/>
  <c r="AJ98" i="41"/>
  <c r="D98" i="41" s="1"/>
  <c r="E49" i="44"/>
  <c r="AJ90" i="44"/>
  <c r="D90" i="44" s="1"/>
  <c r="AJ99" i="57"/>
  <c r="D99" i="57" s="1"/>
  <c r="AJ100" i="41"/>
  <c r="D100" i="41" s="1"/>
  <c r="AJ98" i="48"/>
  <c r="D98" i="48" s="1"/>
  <c r="AJ94" i="46"/>
  <c r="D94" i="46" s="1"/>
  <c r="AJ96" i="67"/>
  <c r="D96" i="67" s="1"/>
  <c r="E55" i="67"/>
  <c r="AJ92" i="36"/>
  <c r="D92" i="36" s="1"/>
  <c r="AJ90" i="47"/>
  <c r="D90" i="47" s="1"/>
  <c r="E49" i="47"/>
  <c r="AJ100" i="68"/>
  <c r="AJ92" i="37"/>
  <c r="D92" i="37" s="1"/>
  <c r="AJ91" i="57"/>
  <c r="D91" i="57" s="1"/>
  <c r="AP50" i="57"/>
  <c r="AO50" i="57" s="1"/>
  <c r="AJ96" i="69"/>
  <c r="D96" i="69" s="1"/>
  <c r="AJ98" i="67"/>
  <c r="AJ100" i="42"/>
  <c r="D100" i="42" s="1"/>
  <c r="AJ90" i="39"/>
  <c r="AJ96" i="39"/>
  <c r="AJ92" i="47"/>
  <c r="D92" i="47" s="1"/>
  <c r="AJ93" i="70"/>
  <c r="D93" i="70" s="1"/>
  <c r="AP58" i="41"/>
  <c r="AO58" i="41" s="1"/>
  <c r="AJ99" i="41"/>
  <c r="AJ90" i="70"/>
  <c r="D90" i="70" s="1"/>
  <c r="AJ91" i="56"/>
  <c r="AJ93" i="41"/>
  <c r="D93" i="41" s="1"/>
  <c r="AJ94" i="67"/>
  <c r="AJ93" i="49"/>
  <c r="D93" i="49" s="1"/>
  <c r="AP52" i="49"/>
  <c r="AO52" i="49" s="1"/>
  <c r="AJ90" i="36"/>
  <c r="D90" i="36" s="1"/>
  <c r="AJ93" i="47"/>
  <c r="D93" i="47" s="1"/>
  <c r="E49" i="51"/>
  <c r="AJ90" i="51"/>
  <c r="D90" i="51" s="1"/>
  <c r="AJ96" i="47"/>
  <c r="D96" i="47" s="1"/>
  <c r="E49" i="56"/>
  <c r="AJ90" i="56"/>
  <c r="D90" i="56" s="1"/>
  <c r="AJ93" i="36"/>
  <c r="AP49" i="53"/>
  <c r="AO49" i="53" s="1"/>
  <c r="AJ90" i="53"/>
  <c r="D90" i="53" s="1"/>
  <c r="AJ93" i="39"/>
  <c r="D93" i="39" s="1"/>
  <c r="AJ93" i="55"/>
  <c r="AP52" i="55"/>
  <c r="AO52" i="55" s="1"/>
  <c r="AJ99" i="34"/>
  <c r="D99" i="34" s="1"/>
  <c r="AJ92" i="56"/>
  <c r="D92" i="56" s="1"/>
  <c r="AP51" i="56"/>
  <c r="AO51" i="56" s="1"/>
  <c r="AJ90" i="58"/>
  <c r="D90" i="58" s="1"/>
  <c r="E57" i="47"/>
  <c r="AJ98" i="47"/>
  <c r="D98" i="47" s="1"/>
  <c r="AJ90" i="57"/>
  <c r="AJ92" i="40"/>
  <c r="AJ95" i="58"/>
  <c r="AJ98" i="36"/>
  <c r="D98" i="36" s="1"/>
  <c r="AJ98" i="50"/>
  <c r="D98" i="50" s="1"/>
  <c r="AP58" i="37"/>
  <c r="AO58" i="37" s="1"/>
  <c r="AJ99" i="37"/>
  <c r="D99" i="37" s="1"/>
  <c r="AJ90" i="45"/>
  <c r="D90" i="45" s="1"/>
  <c r="AJ91" i="47"/>
  <c r="D91" i="47" s="1"/>
  <c r="AJ90" i="37"/>
  <c r="AI97" i="58"/>
  <c r="AI48" i="47"/>
  <c r="AI56" i="49"/>
  <c r="AI97" i="54"/>
  <c r="AI97" i="67"/>
  <c r="AI97" i="37"/>
  <c r="AI97" i="57"/>
  <c r="AH88" i="36"/>
  <c r="AI89" i="36"/>
  <c r="AI89" i="34"/>
  <c r="AI97" i="40"/>
  <c r="AI89" i="42"/>
  <c r="AI89" i="43"/>
  <c r="AI97" i="45"/>
  <c r="AI97" i="50"/>
  <c r="AH88" i="68"/>
  <c r="AH47" i="69"/>
  <c r="AH75" i="69" s="1"/>
  <c r="AH88" i="41"/>
  <c r="AI56" i="53"/>
  <c r="AI89" i="51"/>
  <c r="AI89" i="38"/>
  <c r="AI89" i="68"/>
  <c r="AI89" i="69"/>
  <c r="AI48" i="58"/>
  <c r="AJ92" i="69"/>
  <c r="AJ93" i="57"/>
  <c r="D93" i="57" s="1"/>
  <c r="E52" i="57"/>
  <c r="AJ94" i="52"/>
  <c r="D94" i="52" s="1"/>
  <c r="AJ95" i="52"/>
  <c r="D95" i="52" s="1"/>
  <c r="AP54" i="52"/>
  <c r="AO54" i="52" s="1"/>
  <c r="AJ94" i="50"/>
  <c r="D94" i="50" s="1"/>
  <c r="AP53" i="48"/>
  <c r="AO53" i="48" s="1"/>
  <c r="AJ94" i="48"/>
  <c r="D94" i="48" s="1"/>
  <c r="AJ90" i="48"/>
  <c r="AJ90" i="46"/>
  <c r="D90" i="46" s="1"/>
  <c r="AJ99" i="46"/>
  <c r="D99" i="46" s="1"/>
  <c r="AJ91" i="52"/>
  <c r="D91" i="52" s="1"/>
  <c r="AJ99" i="56"/>
  <c r="AJ92" i="41"/>
  <c r="AJ98" i="37"/>
  <c r="D98" i="37" s="1"/>
  <c r="AJ94" i="55"/>
  <c r="D94" i="55" s="1"/>
  <c r="AJ92" i="68"/>
  <c r="AJ100" i="36"/>
  <c r="AJ92" i="52"/>
  <c r="D92" i="52" s="1"/>
  <c r="E49" i="43"/>
  <c r="AJ90" i="43"/>
  <c r="D90" i="43" s="1"/>
  <c r="AJ100" i="57"/>
  <c r="AJ100" i="56"/>
  <c r="E59" i="56"/>
  <c r="AJ98" i="38"/>
  <c r="D98" i="38" s="1"/>
  <c r="AJ98" i="44"/>
  <c r="D98" i="44" s="1"/>
  <c r="AJ100" i="34"/>
  <c r="D100" i="34" s="1"/>
  <c r="AJ93" i="38"/>
  <c r="D93" i="38" s="1"/>
  <c r="AJ100" i="58"/>
  <c r="AJ96" i="48"/>
  <c r="D96" i="48" s="1"/>
  <c r="AP51" i="49"/>
  <c r="AO51" i="49" s="1"/>
  <c r="AJ92" i="49"/>
  <c r="D92" i="49" s="1"/>
  <c r="AJ95" i="41"/>
  <c r="AJ92" i="46"/>
  <c r="AJ94" i="68"/>
  <c r="D94" i="68" s="1"/>
  <c r="AJ90" i="55"/>
  <c r="D90" i="55" s="1"/>
  <c r="AJ94" i="57"/>
  <c r="D94" i="57" s="1"/>
  <c r="AJ95" i="49"/>
  <c r="D95" i="49" s="1"/>
  <c r="AJ91" i="45"/>
  <c r="D91" i="45" s="1"/>
  <c r="AJ91" i="50"/>
  <c r="AI97" i="52"/>
  <c r="AI48" i="41"/>
  <c r="AI89" i="70"/>
  <c r="AI48" i="67"/>
  <c r="AI97" i="38"/>
  <c r="AI48" i="44"/>
  <c r="AI48" i="55"/>
  <c r="AH88" i="43"/>
  <c r="AI48" i="52"/>
  <c r="AI48" i="53"/>
  <c r="AI48" i="57"/>
  <c r="AI89" i="49"/>
  <c r="AI56" i="47"/>
  <c r="AI48" i="54"/>
  <c r="AI97" i="39"/>
  <c r="AH47" i="68"/>
  <c r="AH75" i="68" s="1"/>
  <c r="AJ96" i="43"/>
  <c r="D96" i="43" s="1"/>
  <c r="AJ95" i="37"/>
  <c r="D95" i="37" s="1"/>
  <c r="AJ91" i="44"/>
  <c r="D91" i="44" s="1"/>
  <c r="AJ96" i="40"/>
  <c r="AJ95" i="44"/>
  <c r="AJ100" i="55"/>
  <c r="AJ93" i="51"/>
  <c r="AJ98" i="45"/>
  <c r="D98" i="45" s="1"/>
  <c r="AJ95" i="54"/>
  <c r="E54" i="54"/>
  <c r="AJ95" i="45"/>
  <c r="D95" i="45" s="1"/>
  <c r="AJ94" i="47"/>
  <c r="AJ92" i="55"/>
  <c r="D92" i="55" s="1"/>
  <c r="AJ99" i="68"/>
  <c r="D99" i="68" s="1"/>
  <c r="AJ91" i="37"/>
  <c r="D91" i="37" s="1"/>
  <c r="AJ99" i="51"/>
  <c r="D99" i="51" s="1"/>
  <c r="E58" i="51"/>
  <c r="AJ95" i="67"/>
  <c r="AJ95" i="34"/>
  <c r="D95" i="34" s="1"/>
  <c r="AJ92" i="67"/>
  <c r="AJ96" i="37"/>
  <c r="D96" i="37" s="1"/>
  <c r="AJ94" i="70"/>
  <c r="D94" i="70" s="1"/>
  <c r="AJ93" i="50"/>
  <c r="AJ99" i="45"/>
  <c r="D99" i="45" s="1"/>
  <c r="AJ90" i="34"/>
  <c r="D90" i="34" s="1"/>
  <c r="AJ90" i="41"/>
  <c r="D90" i="41" s="1"/>
  <c r="AJ91" i="54"/>
  <c r="D91" i="54" s="1"/>
  <c r="AJ93" i="46"/>
  <c r="D93" i="46" s="1"/>
  <c r="AJ90" i="38"/>
  <c r="D90" i="38" s="1"/>
  <c r="AJ96" i="44"/>
  <c r="D96" i="44" s="1"/>
  <c r="AJ99" i="55"/>
  <c r="AJ96" i="55"/>
  <c r="AJ96" i="70"/>
  <c r="AJ93" i="52"/>
  <c r="AJ93" i="37"/>
  <c r="D93" i="37" s="1"/>
  <c r="AJ95" i="38"/>
  <c r="D95" i="38" s="1"/>
  <c r="AJ90" i="54"/>
  <c r="D90" i="54" s="1"/>
  <c r="AJ93" i="58"/>
  <c r="D93" i="58" s="1"/>
  <c r="AI89" i="47"/>
  <c r="AI97" i="49"/>
  <c r="AI56" i="54"/>
  <c r="AI48" i="36"/>
  <c r="AI48" i="42"/>
  <c r="AI48" i="43"/>
  <c r="AI97" i="51"/>
  <c r="AI56" i="45"/>
  <c r="AH88" i="47"/>
  <c r="AI89" i="52"/>
  <c r="AH88" i="37"/>
  <c r="AI89" i="54"/>
  <c r="AI89" i="40"/>
  <c r="AI56" i="42"/>
  <c r="AI97" i="41"/>
  <c r="AH47" i="47"/>
  <c r="AH75" i="47" s="1"/>
  <c r="AH47" i="36"/>
  <c r="AH75" i="36" s="1"/>
  <c r="AI56" i="43"/>
  <c r="AI89" i="46"/>
  <c r="AI48" i="68"/>
  <c r="AI48" i="69"/>
  <c r="AI56" i="55"/>
  <c r="AI89" i="48"/>
  <c r="AI89" i="45"/>
  <c r="AI97" i="36"/>
  <c r="AH88" i="52"/>
  <c r="AI97" i="42"/>
  <c r="AI97" i="34"/>
  <c r="AI56" i="41"/>
  <c r="AH88" i="57"/>
  <c r="AH88" i="69"/>
  <c r="AJ94" i="38"/>
  <c r="D94" i="38" s="1"/>
  <c r="AJ98" i="49"/>
  <c r="D98" i="49" s="1"/>
  <c r="AJ98" i="42"/>
  <c r="AJ95" i="53"/>
  <c r="D95" i="53" s="1"/>
  <c r="AJ91" i="51"/>
  <c r="D91" i="51" s="1"/>
  <c r="AJ96" i="45"/>
  <c r="AJ91" i="55"/>
  <c r="AJ90" i="69"/>
  <c r="D90" i="69" s="1"/>
  <c r="AJ100" i="37"/>
  <c r="AJ96" i="36"/>
  <c r="D96" i="36" s="1"/>
  <c r="AJ99" i="67"/>
  <c r="AJ98" i="69"/>
  <c r="D98" i="69" s="1"/>
  <c r="AJ99" i="47"/>
  <c r="AJ100" i="39"/>
  <c r="AJ96" i="53"/>
  <c r="AJ92" i="53"/>
  <c r="AJ90" i="50"/>
  <c r="AJ95" i="51"/>
  <c r="D95" i="51" s="1"/>
  <c r="AJ100" i="44"/>
  <c r="D100" i="44" s="1"/>
  <c r="AJ92" i="38"/>
  <c r="AJ91" i="41"/>
  <c r="D91" i="41" s="1"/>
  <c r="AJ91" i="46"/>
  <c r="D91" i="46" s="1"/>
  <c r="AJ99" i="36"/>
  <c r="D99" i="36" s="1"/>
  <c r="AJ93" i="48"/>
  <c r="AJ91" i="68"/>
  <c r="D91" i="68" s="1"/>
  <c r="AJ99" i="69"/>
  <c r="AJ91" i="38"/>
  <c r="D91" i="38" s="1"/>
  <c r="AJ95" i="43"/>
  <c r="AJ95" i="68"/>
  <c r="D95" i="68" s="1"/>
  <c r="AJ95" i="46"/>
  <c r="AJ91" i="58"/>
  <c r="AJ100" i="43"/>
  <c r="D100" i="43" s="1"/>
  <c r="AJ92" i="58"/>
  <c r="D92" i="58" s="1"/>
  <c r="AJ96" i="49"/>
  <c r="D96" i="49" s="1"/>
  <c r="AJ98" i="53"/>
  <c r="AJ95" i="39"/>
  <c r="AJ92" i="50"/>
  <c r="D92" i="50" s="1"/>
  <c r="AJ98" i="40"/>
  <c r="D98" i="40" s="1"/>
  <c r="AJ100" i="53"/>
  <c r="D100" i="53" s="1"/>
  <c r="AJ92" i="45"/>
  <c r="D92" i="45" s="1"/>
  <c r="AJ100" i="38"/>
  <c r="AJ95" i="57"/>
  <c r="AJ98" i="46"/>
  <c r="D98" i="46" s="1"/>
  <c r="AJ98" i="39"/>
  <c r="D98" i="39" s="1"/>
  <c r="AJ93" i="54"/>
  <c r="AJ94" i="44"/>
  <c r="AJ100" i="52"/>
  <c r="D100" i="52" s="1"/>
  <c r="AJ91" i="39"/>
  <c r="AJ96" i="58"/>
  <c r="D96" i="58" s="1"/>
  <c r="AJ99" i="38"/>
  <c r="D99" i="38" s="1"/>
  <c r="AJ99" i="49"/>
  <c r="D99" i="49" s="1"/>
  <c r="AJ99" i="50"/>
  <c r="D99" i="50" s="1"/>
  <c r="AJ99" i="53"/>
  <c r="D99" i="53" s="1"/>
  <c r="AJ98" i="56"/>
  <c r="AJ92" i="44"/>
  <c r="D92" i="44" s="1"/>
  <c r="AJ91" i="40"/>
  <c r="D91" i="40" s="1"/>
  <c r="AJ95" i="36"/>
  <c r="AJ95" i="56"/>
  <c r="AJ98" i="68"/>
  <c r="D98" i="68" s="1"/>
  <c r="AJ91" i="42"/>
  <c r="AJ93" i="56"/>
  <c r="D93" i="56" s="1"/>
  <c r="AJ95" i="42"/>
  <c r="D95" i="42" s="1"/>
  <c r="AJ98" i="58"/>
  <c r="AJ93" i="42"/>
  <c r="D93" i="42" s="1"/>
  <c r="AJ92" i="51"/>
  <c r="AJ99" i="70"/>
  <c r="AJ96" i="34"/>
  <c r="D96" i="34" s="1"/>
  <c r="AI56" i="52"/>
  <c r="AI97" i="70"/>
  <c r="AI97" i="56"/>
  <c r="AI89" i="41"/>
  <c r="AI97" i="46"/>
  <c r="AI48" i="70"/>
  <c r="AI89" i="37"/>
  <c r="AI48" i="56"/>
  <c r="AI89" i="67"/>
  <c r="AI56" i="48"/>
  <c r="AH88" i="34"/>
  <c r="AI97" i="53"/>
  <c r="AI48" i="51"/>
  <c r="AI48" i="38"/>
  <c r="N47" i="71" l="1"/>
  <c r="L49" i="71"/>
  <c r="AF47" i="71"/>
  <c r="AD49" i="71"/>
  <c r="AE48" i="71" s="1"/>
  <c r="Z47" i="71"/>
  <c r="X49" i="71"/>
  <c r="Y48" i="71" s="1"/>
  <c r="R50" i="71"/>
  <c r="S49" i="71" s="1"/>
  <c r="T48" i="71"/>
  <c r="D98" i="70"/>
  <c r="AI47" i="67"/>
  <c r="AI75" i="67" s="1"/>
  <c r="E96" i="56"/>
  <c r="AP49" i="51"/>
  <c r="AO49" i="51" s="1"/>
  <c r="E94" i="46"/>
  <c r="E92" i="47"/>
  <c r="AI47" i="70"/>
  <c r="AI75" i="70" s="1"/>
  <c r="E92" i="42"/>
  <c r="E90" i="42"/>
  <c r="AI88" i="41"/>
  <c r="E98" i="52"/>
  <c r="E90" i="51"/>
  <c r="AP54" i="48"/>
  <c r="AO54" i="48" s="1"/>
  <c r="E91" i="47"/>
  <c r="E100" i="47"/>
  <c r="AP58" i="42"/>
  <c r="AO58" i="42" s="1"/>
  <c r="E55" i="57"/>
  <c r="E92" i="56"/>
  <c r="AP49" i="56"/>
  <c r="AO49" i="56" s="1"/>
  <c r="E93" i="57"/>
  <c r="E94" i="57"/>
  <c r="E94" i="55"/>
  <c r="AI47" i="36"/>
  <c r="AI75" i="36" s="1"/>
  <c r="AI88" i="45"/>
  <c r="E96" i="43"/>
  <c r="AI88" i="40"/>
  <c r="E94" i="40"/>
  <c r="E94" i="54"/>
  <c r="AI88" i="52"/>
  <c r="E100" i="49"/>
  <c r="E53" i="36"/>
  <c r="AP57" i="54"/>
  <c r="AO57" i="54" s="1"/>
  <c r="E90" i="52"/>
  <c r="E96" i="46"/>
  <c r="E100" i="46"/>
  <c r="E91" i="45"/>
  <c r="E58" i="37"/>
  <c r="E99" i="37"/>
  <c r="E98" i="36"/>
  <c r="AM57" i="58"/>
  <c r="AM50" i="58"/>
  <c r="E98" i="58"/>
  <c r="D98" i="58"/>
  <c r="E55" i="58"/>
  <c r="AM55" i="58"/>
  <c r="AM51" i="58"/>
  <c r="E91" i="58"/>
  <c r="D91" i="58"/>
  <c r="E58" i="58"/>
  <c r="AM58" i="58"/>
  <c r="E59" i="58"/>
  <c r="AM59" i="58"/>
  <c r="E95" i="58"/>
  <c r="D95" i="58"/>
  <c r="E94" i="58"/>
  <c r="D94" i="58"/>
  <c r="E100" i="58"/>
  <c r="D100" i="58"/>
  <c r="E99" i="58"/>
  <c r="D99" i="58"/>
  <c r="AM52" i="58"/>
  <c r="AI47" i="58"/>
  <c r="AI75" i="58" s="1"/>
  <c r="AM54" i="58"/>
  <c r="AM49" i="58"/>
  <c r="AM53" i="58"/>
  <c r="E100" i="57"/>
  <c r="D100" i="57"/>
  <c r="E95" i="57"/>
  <c r="D95" i="57"/>
  <c r="AM53" i="57"/>
  <c r="AM50" i="57"/>
  <c r="E98" i="57"/>
  <c r="D98" i="57"/>
  <c r="AM59" i="57"/>
  <c r="E91" i="57"/>
  <c r="E49" i="57"/>
  <c r="AM49" i="57"/>
  <c r="AP58" i="57"/>
  <c r="AO58" i="57" s="1"/>
  <c r="AM58" i="57"/>
  <c r="E51" i="57"/>
  <c r="AM51" i="57"/>
  <c r="AM55" i="57"/>
  <c r="AM57" i="57"/>
  <c r="E54" i="57"/>
  <c r="AM54" i="57"/>
  <c r="AM52" i="57"/>
  <c r="E90" i="57"/>
  <c r="D90" i="57"/>
  <c r="E92" i="57"/>
  <c r="D92" i="57"/>
  <c r="E96" i="57"/>
  <c r="D96" i="57"/>
  <c r="E52" i="56"/>
  <c r="AM52" i="56"/>
  <c r="E91" i="56"/>
  <c r="D91" i="56"/>
  <c r="AM49" i="56"/>
  <c r="AM50" i="56"/>
  <c r="E51" i="56"/>
  <c r="AM51" i="56"/>
  <c r="AM55" i="56"/>
  <c r="E99" i="56"/>
  <c r="D99" i="56"/>
  <c r="E95" i="56"/>
  <c r="D95" i="56"/>
  <c r="AM57" i="56"/>
  <c r="AM58" i="56"/>
  <c r="E94" i="56"/>
  <c r="D94" i="56"/>
  <c r="E100" i="56"/>
  <c r="D100" i="56"/>
  <c r="AM54" i="56"/>
  <c r="E98" i="56"/>
  <c r="D98" i="56"/>
  <c r="AP59" i="56"/>
  <c r="AO59" i="56" s="1"/>
  <c r="AM59" i="56"/>
  <c r="AM53" i="56"/>
  <c r="AM50" i="55"/>
  <c r="E99" i="55"/>
  <c r="D99" i="55"/>
  <c r="E93" i="55"/>
  <c r="D93" i="55"/>
  <c r="E98" i="55"/>
  <c r="D98" i="55"/>
  <c r="E91" i="55"/>
  <c r="D91" i="55"/>
  <c r="AM55" i="55"/>
  <c r="E100" i="55"/>
  <c r="D100" i="55"/>
  <c r="AM53" i="55"/>
  <c r="AM52" i="55"/>
  <c r="AM57" i="55"/>
  <c r="E58" i="55"/>
  <c r="AM58" i="55"/>
  <c r="AM49" i="55"/>
  <c r="E96" i="55"/>
  <c r="D96" i="55"/>
  <c r="E51" i="55"/>
  <c r="AM51" i="55"/>
  <c r="AM59" i="55"/>
  <c r="AP54" i="55"/>
  <c r="AO54" i="55" s="1"/>
  <c r="AM54" i="55"/>
  <c r="AM49" i="54"/>
  <c r="E50" i="54"/>
  <c r="AM50" i="54"/>
  <c r="AP54" i="54"/>
  <c r="AO54" i="54" s="1"/>
  <c r="AM54" i="54"/>
  <c r="E99" i="54"/>
  <c r="AM58" i="54"/>
  <c r="AM55" i="54"/>
  <c r="E93" i="54"/>
  <c r="D93" i="54"/>
  <c r="E51" i="54"/>
  <c r="AM51" i="54"/>
  <c r="E95" i="54"/>
  <c r="D95" i="54"/>
  <c r="AM53" i="54"/>
  <c r="AM57" i="54"/>
  <c r="AM52" i="54"/>
  <c r="AM59" i="54"/>
  <c r="AM59" i="53"/>
  <c r="E92" i="53"/>
  <c r="D92" i="53"/>
  <c r="E49" i="53"/>
  <c r="AM49" i="53"/>
  <c r="E58" i="53"/>
  <c r="AM58" i="53"/>
  <c r="E94" i="53"/>
  <c r="D94" i="53"/>
  <c r="E93" i="53"/>
  <c r="D93" i="53"/>
  <c r="AM57" i="53"/>
  <c r="AM55" i="53"/>
  <c r="E98" i="53"/>
  <c r="D98" i="53"/>
  <c r="D97" i="53" s="1"/>
  <c r="E96" i="53"/>
  <c r="D96" i="53"/>
  <c r="E51" i="53"/>
  <c r="AM51" i="53"/>
  <c r="E54" i="53"/>
  <c r="AM54" i="53"/>
  <c r="AM53" i="53"/>
  <c r="AM50" i="53"/>
  <c r="AM52" i="53"/>
  <c r="E53" i="70"/>
  <c r="AM53" i="70"/>
  <c r="E95" i="70"/>
  <c r="D95" i="70"/>
  <c r="AM59" i="70"/>
  <c r="E92" i="70"/>
  <c r="D92" i="70"/>
  <c r="AM57" i="70"/>
  <c r="AM58" i="70"/>
  <c r="E96" i="70"/>
  <c r="D96" i="70"/>
  <c r="AP52" i="70"/>
  <c r="AO52" i="70" s="1"/>
  <c r="AM52" i="70"/>
  <c r="AP57" i="70"/>
  <c r="AO57" i="70" s="1"/>
  <c r="E91" i="70"/>
  <c r="D91" i="70"/>
  <c r="AM49" i="70"/>
  <c r="E99" i="70"/>
  <c r="D99" i="70"/>
  <c r="AM55" i="70"/>
  <c r="AP54" i="70"/>
  <c r="AO54" i="70" s="1"/>
  <c r="AM54" i="70"/>
  <c r="E51" i="70"/>
  <c r="AM51" i="70"/>
  <c r="AP50" i="70"/>
  <c r="AO50" i="70" s="1"/>
  <c r="AM50" i="70"/>
  <c r="E93" i="52"/>
  <c r="D93" i="52"/>
  <c r="AM50" i="52"/>
  <c r="E54" i="52"/>
  <c r="AM54" i="52"/>
  <c r="AP59" i="52"/>
  <c r="AO59" i="52" s="1"/>
  <c r="AM59" i="52"/>
  <c r="AM52" i="52"/>
  <c r="E99" i="52"/>
  <c r="D99" i="52"/>
  <c r="D97" i="52" s="1"/>
  <c r="AM49" i="52"/>
  <c r="E51" i="52"/>
  <c r="AM51" i="52"/>
  <c r="AM53" i="52"/>
  <c r="AM58" i="52"/>
  <c r="AP55" i="52"/>
  <c r="AO55" i="52" s="1"/>
  <c r="AM55" i="52"/>
  <c r="AM57" i="52"/>
  <c r="E92" i="51"/>
  <c r="D92" i="51"/>
  <c r="AM51" i="51"/>
  <c r="E54" i="51"/>
  <c r="AM54" i="51"/>
  <c r="AM58" i="51"/>
  <c r="E52" i="51"/>
  <c r="AM52" i="51"/>
  <c r="E94" i="51"/>
  <c r="D94" i="51"/>
  <c r="AM50" i="51"/>
  <c r="AM49" i="51"/>
  <c r="AM59" i="51"/>
  <c r="AM57" i="51"/>
  <c r="AM55" i="51"/>
  <c r="E93" i="51"/>
  <c r="D93" i="51"/>
  <c r="AM53" i="51"/>
  <c r="AP53" i="50"/>
  <c r="AO53" i="50" s="1"/>
  <c r="AM53" i="50"/>
  <c r="E100" i="50"/>
  <c r="D100" i="50"/>
  <c r="AM51" i="50"/>
  <c r="E90" i="50"/>
  <c r="D90" i="50"/>
  <c r="E55" i="50"/>
  <c r="AM55" i="50"/>
  <c r="AM52" i="50"/>
  <c r="AM57" i="50"/>
  <c r="AM49" i="50"/>
  <c r="AM50" i="50"/>
  <c r="AP58" i="50"/>
  <c r="AO58" i="50" s="1"/>
  <c r="AM58" i="50"/>
  <c r="E93" i="50"/>
  <c r="D93" i="50"/>
  <c r="E91" i="50"/>
  <c r="D91" i="50"/>
  <c r="E59" i="50"/>
  <c r="AM59" i="50"/>
  <c r="AP54" i="50"/>
  <c r="AO54" i="50" s="1"/>
  <c r="AM54" i="50"/>
  <c r="AP58" i="49"/>
  <c r="AO58" i="49" s="1"/>
  <c r="AM58" i="49"/>
  <c r="E51" i="49"/>
  <c r="AM51" i="49"/>
  <c r="E52" i="49"/>
  <c r="AM52" i="49"/>
  <c r="AM49" i="49"/>
  <c r="E53" i="49"/>
  <c r="AM53" i="49"/>
  <c r="AM57" i="49"/>
  <c r="E90" i="49"/>
  <c r="D90" i="49"/>
  <c r="E50" i="49"/>
  <c r="AM50" i="49"/>
  <c r="E54" i="49"/>
  <c r="AM54" i="49"/>
  <c r="AP59" i="49"/>
  <c r="AO59" i="49" s="1"/>
  <c r="AM59" i="49"/>
  <c r="AP55" i="49"/>
  <c r="AO55" i="49" s="1"/>
  <c r="AM55" i="49"/>
  <c r="AM50" i="48"/>
  <c r="E93" i="48"/>
  <c r="D93" i="48"/>
  <c r="E90" i="48"/>
  <c r="D90" i="48"/>
  <c r="AM59" i="48"/>
  <c r="AM51" i="48"/>
  <c r="E59" i="48"/>
  <c r="AM55" i="48"/>
  <c r="AM53" i="48"/>
  <c r="AM57" i="48"/>
  <c r="AM54" i="48"/>
  <c r="AM58" i="48"/>
  <c r="E91" i="48"/>
  <c r="D91" i="48"/>
  <c r="AP52" i="48"/>
  <c r="AO52" i="48" s="1"/>
  <c r="AM52" i="48"/>
  <c r="AP59" i="48"/>
  <c r="AO59" i="48" s="1"/>
  <c r="E49" i="48"/>
  <c r="AM49" i="48"/>
  <c r="AP57" i="47"/>
  <c r="AO57" i="47" s="1"/>
  <c r="AM57" i="47"/>
  <c r="E58" i="47"/>
  <c r="AM58" i="47"/>
  <c r="AP58" i="47"/>
  <c r="AO58" i="47" s="1"/>
  <c r="E99" i="47"/>
  <c r="D99" i="47"/>
  <c r="D97" i="47" s="1"/>
  <c r="AM53" i="47"/>
  <c r="E55" i="47"/>
  <c r="AM55" i="47"/>
  <c r="AP52" i="47"/>
  <c r="AO52" i="47" s="1"/>
  <c r="AM52" i="47"/>
  <c r="E95" i="47"/>
  <c r="D95" i="47"/>
  <c r="AM49" i="47"/>
  <c r="AM54" i="47"/>
  <c r="E94" i="47"/>
  <c r="D94" i="47"/>
  <c r="E50" i="47"/>
  <c r="AM50" i="47"/>
  <c r="E51" i="47"/>
  <c r="AM51" i="47"/>
  <c r="E59" i="47"/>
  <c r="AM59" i="47"/>
  <c r="E58" i="69"/>
  <c r="AM58" i="69"/>
  <c r="AP49" i="69"/>
  <c r="AO49" i="69" s="1"/>
  <c r="AM49" i="69"/>
  <c r="E92" i="69"/>
  <c r="D92" i="69"/>
  <c r="AM52" i="69"/>
  <c r="AM59" i="69"/>
  <c r="E91" i="69"/>
  <c r="D91" i="69"/>
  <c r="AI47" i="69"/>
  <c r="AI75" i="69" s="1"/>
  <c r="E100" i="69"/>
  <c r="D100" i="69"/>
  <c r="E50" i="69"/>
  <c r="AM50" i="69"/>
  <c r="AM53" i="69"/>
  <c r="AP55" i="69"/>
  <c r="AO55" i="69" s="1"/>
  <c r="AM55" i="69"/>
  <c r="E54" i="69"/>
  <c r="AM54" i="69"/>
  <c r="AP59" i="69"/>
  <c r="AO59" i="69" s="1"/>
  <c r="E99" i="69"/>
  <c r="D99" i="69"/>
  <c r="AM57" i="69"/>
  <c r="AP51" i="69"/>
  <c r="AO51" i="69" s="1"/>
  <c r="AM51" i="69"/>
  <c r="E95" i="46"/>
  <c r="D95" i="46"/>
  <c r="AP50" i="46"/>
  <c r="AO50" i="46" s="1"/>
  <c r="AM50" i="46"/>
  <c r="E51" i="46"/>
  <c r="AM51" i="46"/>
  <c r="E58" i="46"/>
  <c r="AM58" i="46"/>
  <c r="AP59" i="46"/>
  <c r="AO59" i="46" s="1"/>
  <c r="AM59" i="46"/>
  <c r="AP55" i="46"/>
  <c r="AO55" i="46" s="1"/>
  <c r="AM55" i="46"/>
  <c r="AM52" i="46"/>
  <c r="AM57" i="46"/>
  <c r="AP49" i="46"/>
  <c r="AO49" i="46" s="1"/>
  <c r="AM49" i="46"/>
  <c r="E54" i="46"/>
  <c r="AM54" i="46"/>
  <c r="E92" i="46"/>
  <c r="D92" i="46"/>
  <c r="AM53" i="46"/>
  <c r="AM54" i="45"/>
  <c r="AP51" i="45"/>
  <c r="AO51" i="45" s="1"/>
  <c r="AM51" i="45"/>
  <c r="AP55" i="45"/>
  <c r="AO55" i="45" s="1"/>
  <c r="AM55" i="45"/>
  <c r="AM58" i="45"/>
  <c r="AM57" i="45"/>
  <c r="E93" i="45"/>
  <c r="D93" i="45"/>
  <c r="E94" i="45"/>
  <c r="D94" i="45"/>
  <c r="AM50" i="45"/>
  <c r="AM49" i="45"/>
  <c r="AM52" i="45"/>
  <c r="AM59" i="45"/>
  <c r="E96" i="45"/>
  <c r="D96" i="45"/>
  <c r="E53" i="45"/>
  <c r="AM53" i="45"/>
  <c r="E51" i="44"/>
  <c r="AM51" i="44"/>
  <c r="E95" i="44"/>
  <c r="D95" i="44"/>
  <c r="E94" i="44"/>
  <c r="D94" i="44"/>
  <c r="AM50" i="44"/>
  <c r="AM53" i="44"/>
  <c r="AM55" i="44"/>
  <c r="AP49" i="44"/>
  <c r="AO49" i="44" s="1"/>
  <c r="AM49" i="44"/>
  <c r="AM52" i="44"/>
  <c r="E59" i="44"/>
  <c r="AM59" i="44"/>
  <c r="AP57" i="44"/>
  <c r="AO57" i="44" s="1"/>
  <c r="AM57" i="44"/>
  <c r="AP58" i="44"/>
  <c r="AO58" i="44" s="1"/>
  <c r="AM58" i="44"/>
  <c r="AP54" i="44"/>
  <c r="AO54" i="44" s="1"/>
  <c r="AM54" i="44"/>
  <c r="AM51" i="43"/>
  <c r="E53" i="43"/>
  <c r="AM53" i="43"/>
  <c r="AP54" i="43"/>
  <c r="AO54" i="43" s="1"/>
  <c r="AM54" i="43"/>
  <c r="E91" i="43"/>
  <c r="AM55" i="43"/>
  <c r="AP49" i="43"/>
  <c r="AO49" i="43" s="1"/>
  <c r="AM49" i="43"/>
  <c r="E92" i="43"/>
  <c r="D92" i="43"/>
  <c r="E93" i="43"/>
  <c r="D93" i="43"/>
  <c r="AP57" i="43"/>
  <c r="AO57" i="43" s="1"/>
  <c r="AM57" i="43"/>
  <c r="E94" i="43"/>
  <c r="D94" i="43"/>
  <c r="AM59" i="43"/>
  <c r="E95" i="43"/>
  <c r="D95" i="43"/>
  <c r="AM52" i="43"/>
  <c r="AM50" i="43"/>
  <c r="E58" i="43"/>
  <c r="AM58" i="43"/>
  <c r="E98" i="43"/>
  <c r="D98" i="43"/>
  <c r="D97" i="43" s="1"/>
  <c r="E57" i="42"/>
  <c r="AM57" i="42"/>
  <c r="E98" i="42"/>
  <c r="D98" i="42"/>
  <c r="AM53" i="42"/>
  <c r="E50" i="42"/>
  <c r="AM50" i="42"/>
  <c r="E49" i="42"/>
  <c r="AM49" i="42"/>
  <c r="AP53" i="42"/>
  <c r="AO53" i="42" s="1"/>
  <c r="AM58" i="42"/>
  <c r="E59" i="42"/>
  <c r="AM59" i="42"/>
  <c r="E94" i="42"/>
  <c r="D94" i="42"/>
  <c r="AM51" i="42"/>
  <c r="AP52" i="42"/>
  <c r="AO52" i="42" s="1"/>
  <c r="AM52" i="42"/>
  <c r="AM54" i="42"/>
  <c r="E91" i="42"/>
  <c r="D91" i="42"/>
  <c r="AP55" i="42"/>
  <c r="AO55" i="42" s="1"/>
  <c r="AM55" i="42"/>
  <c r="E99" i="42"/>
  <c r="D99" i="42"/>
  <c r="E92" i="41"/>
  <c r="D92" i="41"/>
  <c r="AJ56" i="41"/>
  <c r="AN56" i="41" s="1"/>
  <c r="AN47" i="41" s="1"/>
  <c r="AM57" i="41"/>
  <c r="AM49" i="41"/>
  <c r="E95" i="41"/>
  <c r="D95" i="41"/>
  <c r="E51" i="41"/>
  <c r="AM51" i="41"/>
  <c r="E52" i="41"/>
  <c r="AM52" i="41"/>
  <c r="AP54" i="41"/>
  <c r="AO54" i="41" s="1"/>
  <c r="AM54" i="41"/>
  <c r="E99" i="41"/>
  <c r="D99" i="41"/>
  <c r="D97" i="41" s="1"/>
  <c r="E55" i="41"/>
  <c r="AM55" i="41"/>
  <c r="E53" i="41"/>
  <c r="AM53" i="41"/>
  <c r="AM50" i="41"/>
  <c r="E96" i="41"/>
  <c r="D96" i="41"/>
  <c r="AM58" i="41"/>
  <c r="AP59" i="41"/>
  <c r="AO59" i="41" s="1"/>
  <c r="AM59" i="41"/>
  <c r="AP54" i="68"/>
  <c r="AO54" i="68" s="1"/>
  <c r="AM54" i="68"/>
  <c r="E57" i="68"/>
  <c r="AM57" i="68"/>
  <c r="AM50" i="68"/>
  <c r="AM53" i="68"/>
  <c r="AM49" i="68"/>
  <c r="AM58" i="68"/>
  <c r="AM51" i="68"/>
  <c r="AP59" i="68"/>
  <c r="AO59" i="68" s="1"/>
  <c r="AM59" i="68"/>
  <c r="AP55" i="68"/>
  <c r="AO55" i="68" s="1"/>
  <c r="AM55" i="68"/>
  <c r="E52" i="68"/>
  <c r="AM52" i="68"/>
  <c r="E92" i="68"/>
  <c r="D92" i="68"/>
  <c r="E100" i="68"/>
  <c r="D100" i="68"/>
  <c r="D97" i="68" s="1"/>
  <c r="E90" i="68"/>
  <c r="D90" i="68"/>
  <c r="E93" i="68"/>
  <c r="D93" i="68"/>
  <c r="AM52" i="40"/>
  <c r="AP55" i="40"/>
  <c r="AO55" i="40" s="1"/>
  <c r="AM55" i="40"/>
  <c r="E93" i="40"/>
  <c r="D93" i="40"/>
  <c r="E59" i="40"/>
  <c r="AM59" i="40"/>
  <c r="E58" i="40"/>
  <c r="AM58" i="40"/>
  <c r="AM51" i="40"/>
  <c r="AM54" i="40"/>
  <c r="AM49" i="40"/>
  <c r="AM50" i="40"/>
  <c r="E57" i="40"/>
  <c r="AM57" i="40"/>
  <c r="E96" i="40"/>
  <c r="D96" i="40"/>
  <c r="E92" i="40"/>
  <c r="D92" i="40"/>
  <c r="E100" i="40"/>
  <c r="D100" i="40"/>
  <c r="E99" i="40"/>
  <c r="D99" i="40"/>
  <c r="AM53" i="40"/>
  <c r="AP55" i="39"/>
  <c r="AO55" i="39" s="1"/>
  <c r="AM55" i="39"/>
  <c r="E94" i="39"/>
  <c r="D94" i="39"/>
  <c r="AP52" i="39"/>
  <c r="AO52" i="39" s="1"/>
  <c r="AM52" i="39"/>
  <c r="E96" i="39"/>
  <c r="D96" i="39"/>
  <c r="E51" i="39"/>
  <c r="AM51" i="39"/>
  <c r="AM58" i="39"/>
  <c r="E58" i="39"/>
  <c r="E91" i="39"/>
  <c r="D91" i="39"/>
  <c r="E54" i="39"/>
  <c r="AM54" i="39"/>
  <c r="E100" i="39"/>
  <c r="D100" i="39"/>
  <c r="AP49" i="39"/>
  <c r="AO49" i="39" s="1"/>
  <c r="AM49" i="39"/>
  <c r="AP50" i="39"/>
  <c r="AO50" i="39" s="1"/>
  <c r="AM50" i="39"/>
  <c r="E57" i="39"/>
  <c r="AM57" i="39"/>
  <c r="E95" i="39"/>
  <c r="D95" i="39"/>
  <c r="AM59" i="39"/>
  <c r="E90" i="39"/>
  <c r="D90" i="39"/>
  <c r="AP53" i="39"/>
  <c r="AO53" i="39" s="1"/>
  <c r="AM53" i="39"/>
  <c r="E100" i="38"/>
  <c r="D100" i="38"/>
  <c r="E50" i="38"/>
  <c r="AM50" i="38"/>
  <c r="AM59" i="38"/>
  <c r="AP53" i="38"/>
  <c r="AO53" i="38" s="1"/>
  <c r="AM53" i="38"/>
  <c r="AP58" i="38"/>
  <c r="AO58" i="38" s="1"/>
  <c r="AM58" i="38"/>
  <c r="AP55" i="38"/>
  <c r="AO55" i="38" s="1"/>
  <c r="AM55" i="38"/>
  <c r="E49" i="38"/>
  <c r="AM49" i="38"/>
  <c r="AM52" i="38"/>
  <c r="E92" i="38"/>
  <c r="D92" i="38"/>
  <c r="E51" i="38"/>
  <c r="AM51" i="38"/>
  <c r="AM54" i="38"/>
  <c r="E57" i="38"/>
  <c r="AM57" i="38"/>
  <c r="E59" i="37"/>
  <c r="AM59" i="37"/>
  <c r="AM49" i="37"/>
  <c r="E100" i="37"/>
  <c r="D100" i="37"/>
  <c r="E90" i="37"/>
  <c r="D90" i="37"/>
  <c r="AP51" i="37"/>
  <c r="AO51" i="37" s="1"/>
  <c r="AM51" i="37"/>
  <c r="AM52" i="37"/>
  <c r="E55" i="37"/>
  <c r="AM55" i="37"/>
  <c r="AM57" i="37"/>
  <c r="AM54" i="37"/>
  <c r="AP53" i="37"/>
  <c r="AO53" i="37" s="1"/>
  <c r="AM53" i="37"/>
  <c r="AM50" i="37"/>
  <c r="AM58" i="37"/>
  <c r="E94" i="37"/>
  <c r="D94" i="37"/>
  <c r="E95" i="36"/>
  <c r="D95" i="36"/>
  <c r="AM59" i="36"/>
  <c r="E93" i="36"/>
  <c r="D93" i="36"/>
  <c r="E57" i="36"/>
  <c r="AM57" i="36"/>
  <c r="AP49" i="36"/>
  <c r="AO49" i="36" s="1"/>
  <c r="AM49" i="36"/>
  <c r="AM51" i="36"/>
  <c r="E94" i="36"/>
  <c r="D94" i="36"/>
  <c r="E55" i="36"/>
  <c r="AM55" i="36"/>
  <c r="AM52" i="36"/>
  <c r="AM50" i="36"/>
  <c r="AM54" i="36"/>
  <c r="AM58" i="36"/>
  <c r="E100" i="36"/>
  <c r="D100" i="36"/>
  <c r="D97" i="36" s="1"/>
  <c r="AM53" i="36"/>
  <c r="E54" i="34"/>
  <c r="AM54" i="34"/>
  <c r="E93" i="34"/>
  <c r="D93" i="34"/>
  <c r="AM49" i="34"/>
  <c r="AM52" i="34"/>
  <c r="AM51" i="34"/>
  <c r="AM59" i="34"/>
  <c r="E98" i="34"/>
  <c r="D98" i="34"/>
  <c r="D97" i="34" s="1"/>
  <c r="E92" i="34"/>
  <c r="D92" i="34"/>
  <c r="AM53" i="34"/>
  <c r="AM58" i="34"/>
  <c r="AM55" i="34"/>
  <c r="E57" i="34"/>
  <c r="AM57" i="34"/>
  <c r="AM50" i="34"/>
  <c r="E94" i="34"/>
  <c r="D94" i="34"/>
  <c r="AM49" i="67"/>
  <c r="AM51" i="67"/>
  <c r="AM54" i="67"/>
  <c r="AM53" i="67"/>
  <c r="E98" i="67"/>
  <c r="D98" i="67"/>
  <c r="E99" i="67"/>
  <c r="D99" i="67"/>
  <c r="E92" i="67"/>
  <c r="D92" i="67"/>
  <c r="E95" i="67"/>
  <c r="D95" i="67"/>
  <c r="E94" i="67"/>
  <c r="D94" i="67"/>
  <c r="AP57" i="67"/>
  <c r="AO57" i="67" s="1"/>
  <c r="AM57" i="67"/>
  <c r="AP52" i="67"/>
  <c r="AO52" i="67" s="1"/>
  <c r="AM52" i="67"/>
  <c r="E59" i="67"/>
  <c r="AM59" i="67"/>
  <c r="E50" i="67"/>
  <c r="AM50" i="67"/>
  <c r="AM58" i="67"/>
  <c r="AM55" i="67"/>
  <c r="AP50" i="67"/>
  <c r="AO50" i="67" s="1"/>
  <c r="E95" i="68"/>
  <c r="E96" i="48"/>
  <c r="E50" i="45"/>
  <c r="E53" i="69"/>
  <c r="AP53" i="69"/>
  <c r="AO53" i="69" s="1"/>
  <c r="AI47" i="46"/>
  <c r="AI75" i="46" s="1"/>
  <c r="AI47" i="56"/>
  <c r="AI75" i="56" s="1"/>
  <c r="E51" i="37"/>
  <c r="E93" i="41"/>
  <c r="E53" i="55"/>
  <c r="E99" i="36"/>
  <c r="E58" i="41"/>
  <c r="E59" i="53"/>
  <c r="E54" i="36"/>
  <c r="E50" i="34"/>
  <c r="AP57" i="34"/>
  <c r="AO57" i="34" s="1"/>
  <c r="AP54" i="34"/>
  <c r="AO54" i="34" s="1"/>
  <c r="AP53" i="34"/>
  <c r="AO53" i="34" s="1"/>
  <c r="E53" i="34"/>
  <c r="E57" i="51"/>
  <c r="E52" i="47"/>
  <c r="AP59" i="34"/>
  <c r="AO59" i="34" s="1"/>
  <c r="E55" i="69"/>
  <c r="AP58" i="48"/>
  <c r="AO58" i="48" s="1"/>
  <c r="E53" i="50"/>
  <c r="E59" i="34"/>
  <c r="E100" i="54"/>
  <c r="AI47" i="51"/>
  <c r="AI75" i="51" s="1"/>
  <c r="AP51" i="46"/>
  <c r="AO51" i="46" s="1"/>
  <c r="AP50" i="69"/>
  <c r="AO50" i="69" s="1"/>
  <c r="AP49" i="57"/>
  <c r="AO49" i="57" s="1"/>
  <c r="AP59" i="44"/>
  <c r="AO59" i="44" s="1"/>
  <c r="AI88" i="56"/>
  <c r="AP50" i="45"/>
  <c r="AO50" i="45" s="1"/>
  <c r="AI88" i="48"/>
  <c r="AP51" i="70"/>
  <c r="AO51" i="70" s="1"/>
  <c r="E50" i="52"/>
  <c r="E99" i="39"/>
  <c r="AP53" i="49"/>
  <c r="AO53" i="49" s="1"/>
  <c r="E92" i="48"/>
  <c r="AP57" i="51"/>
  <c r="AO57" i="51" s="1"/>
  <c r="E53" i="47"/>
  <c r="E59" i="45"/>
  <c r="AP51" i="41"/>
  <c r="AO51" i="41" s="1"/>
  <c r="E50" i="46"/>
  <c r="E52" i="42"/>
  <c r="AI47" i="48"/>
  <c r="AI75" i="48" s="1"/>
  <c r="E53" i="38"/>
  <c r="AP58" i="69"/>
  <c r="AO58" i="69" s="1"/>
  <c r="AJ56" i="56"/>
  <c r="AN56" i="56" s="1"/>
  <c r="AN47" i="56" s="1"/>
  <c r="AJ97" i="40"/>
  <c r="AP58" i="51"/>
  <c r="AO58" i="51" s="1"/>
  <c r="AP55" i="51"/>
  <c r="AO55" i="51" s="1"/>
  <c r="AP50" i="49"/>
  <c r="AO50" i="49" s="1"/>
  <c r="E50" i="57"/>
  <c r="AP50" i="52"/>
  <c r="AO50" i="52" s="1"/>
  <c r="AP50" i="34"/>
  <c r="AO50" i="34" s="1"/>
  <c r="AP50" i="55"/>
  <c r="AO50" i="55" s="1"/>
  <c r="E96" i="54"/>
  <c r="E51" i="36"/>
  <c r="E93" i="44"/>
  <c r="E59" i="52"/>
  <c r="AP59" i="53"/>
  <c r="AO59" i="53" s="1"/>
  <c r="E58" i="52"/>
  <c r="E55" i="40"/>
  <c r="E55" i="55"/>
  <c r="E93" i="58"/>
  <c r="AP52" i="69"/>
  <c r="AO52" i="69" s="1"/>
  <c r="AP51" i="36"/>
  <c r="AO51" i="36" s="1"/>
  <c r="E91" i="49"/>
  <c r="E58" i="56"/>
  <c r="AI47" i="68"/>
  <c r="AI75" i="68" s="1"/>
  <c r="AP57" i="39"/>
  <c r="AO57" i="39" s="1"/>
  <c r="E59" i="49"/>
  <c r="E95" i="51"/>
  <c r="E54" i="37"/>
  <c r="AI88" i="47"/>
  <c r="AP58" i="58"/>
  <c r="AO58" i="58" s="1"/>
  <c r="AP59" i="70"/>
  <c r="AO59" i="70" s="1"/>
  <c r="E100" i="42"/>
  <c r="E53" i="37"/>
  <c r="AP57" i="53"/>
  <c r="AO57" i="53" s="1"/>
  <c r="AP51" i="47"/>
  <c r="AO51" i="47" s="1"/>
  <c r="E96" i="37"/>
  <c r="AI88" i="55"/>
  <c r="E92" i="36"/>
  <c r="E50" i="50"/>
  <c r="E99" i="43"/>
  <c r="AP52" i="46"/>
  <c r="AO52" i="46" s="1"/>
  <c r="AP51" i="38"/>
  <c r="AO51" i="38" s="1"/>
  <c r="E93" i="49"/>
  <c r="AI88" i="67"/>
  <c r="E92" i="55"/>
  <c r="AP51" i="68"/>
  <c r="AO51" i="68" s="1"/>
  <c r="E96" i="44"/>
  <c r="AP49" i="54"/>
  <c r="AO49" i="54" s="1"/>
  <c r="AP52" i="50"/>
  <c r="AO52" i="50" s="1"/>
  <c r="AP55" i="47"/>
  <c r="AO55" i="47" s="1"/>
  <c r="E91" i="37"/>
  <c r="E100" i="41"/>
  <c r="E58" i="50"/>
  <c r="AI88" i="37"/>
  <c r="AP58" i="56"/>
  <c r="AO58" i="56" s="1"/>
  <c r="AJ97" i="68"/>
  <c r="AI88" i="54"/>
  <c r="E93" i="37"/>
  <c r="E100" i="43"/>
  <c r="E54" i="70"/>
  <c r="E99" i="45"/>
  <c r="AP50" i="43"/>
  <c r="AO50" i="43" s="1"/>
  <c r="AP59" i="67"/>
  <c r="AO59" i="67" s="1"/>
  <c r="AP54" i="37"/>
  <c r="AO54" i="37" s="1"/>
  <c r="E54" i="38"/>
  <c r="AP54" i="38"/>
  <c r="AO54" i="38" s="1"/>
  <c r="E55" i="44"/>
  <c r="AP54" i="67"/>
  <c r="AO54" i="67" s="1"/>
  <c r="E54" i="67"/>
  <c r="E50" i="37"/>
  <c r="AP50" i="37"/>
  <c r="AO50" i="37" s="1"/>
  <c r="AP57" i="45"/>
  <c r="AO57" i="45" s="1"/>
  <c r="E100" i="67"/>
  <c r="E95" i="48"/>
  <c r="E53" i="56"/>
  <c r="AP53" i="56"/>
  <c r="AO53" i="56" s="1"/>
  <c r="AP52" i="52"/>
  <c r="AO52" i="52" s="1"/>
  <c r="E94" i="69"/>
  <c r="AP53" i="51"/>
  <c r="AO53" i="51" s="1"/>
  <c r="E51" i="34"/>
  <c r="E51" i="43"/>
  <c r="AP51" i="42"/>
  <c r="AO51" i="42" s="1"/>
  <c r="E91" i="53"/>
  <c r="E54" i="47"/>
  <c r="AP54" i="47"/>
  <c r="AO54" i="47" s="1"/>
  <c r="E96" i="38"/>
  <c r="E94" i="49"/>
  <c r="E91" i="67"/>
  <c r="AP59" i="51"/>
  <c r="AO59" i="51" s="1"/>
  <c r="E59" i="51"/>
  <c r="AP55" i="34"/>
  <c r="AO55" i="34" s="1"/>
  <c r="E92" i="44"/>
  <c r="E58" i="49"/>
  <c r="E98" i="46"/>
  <c r="AP59" i="38"/>
  <c r="AO59" i="38" s="1"/>
  <c r="E59" i="38"/>
  <c r="E50" i="68"/>
  <c r="E58" i="36"/>
  <c r="AP58" i="36"/>
  <c r="AO58" i="36" s="1"/>
  <c r="E91" i="41"/>
  <c r="AP59" i="37"/>
  <c r="AO59" i="37" s="1"/>
  <c r="E50" i="51"/>
  <c r="E91" i="51"/>
  <c r="AI47" i="44"/>
  <c r="AI75" i="44" s="1"/>
  <c r="E94" i="68"/>
  <c r="E54" i="41"/>
  <c r="E55" i="48"/>
  <c r="AP55" i="48"/>
  <c r="AO55" i="48" s="1"/>
  <c r="E52" i="38"/>
  <c r="E59" i="36"/>
  <c r="AP59" i="36"/>
  <c r="AO59" i="36" s="1"/>
  <c r="E53" i="48"/>
  <c r="E95" i="52"/>
  <c r="AP58" i="53"/>
  <c r="AO58" i="53" s="1"/>
  <c r="AP51" i="44"/>
  <c r="AO51" i="44" s="1"/>
  <c r="E55" i="34"/>
  <c r="AP54" i="58"/>
  <c r="AO54" i="58" s="1"/>
  <c r="E54" i="58"/>
  <c r="E99" i="34"/>
  <c r="E52" i="70"/>
  <c r="E96" i="69"/>
  <c r="E96" i="67"/>
  <c r="AJ56" i="48"/>
  <c r="AN56" i="48" s="1"/>
  <c r="AN47" i="48" s="1"/>
  <c r="AP57" i="48"/>
  <c r="AO57" i="48" s="1"/>
  <c r="E57" i="48"/>
  <c r="E52" i="40"/>
  <c r="E53" i="58"/>
  <c r="AP53" i="58"/>
  <c r="AO53" i="58" s="1"/>
  <c r="AP52" i="34"/>
  <c r="AO52" i="34" s="1"/>
  <c r="E52" i="34"/>
  <c r="E99" i="44"/>
  <c r="E59" i="54"/>
  <c r="AP59" i="54"/>
  <c r="AO59" i="54" s="1"/>
  <c r="AP51" i="55"/>
  <c r="AO51" i="55" s="1"/>
  <c r="E99" i="53"/>
  <c r="E95" i="69"/>
  <c r="E53" i="53"/>
  <c r="AP53" i="53"/>
  <c r="AO53" i="53" s="1"/>
  <c r="AP49" i="40"/>
  <c r="AO49" i="40" s="1"/>
  <c r="E92" i="54"/>
  <c r="E52" i="53"/>
  <c r="AP52" i="53"/>
  <c r="AO52" i="53" s="1"/>
  <c r="AI88" i="58"/>
  <c r="E100" i="52"/>
  <c r="E50" i="43"/>
  <c r="E100" i="48"/>
  <c r="E59" i="55"/>
  <c r="AP53" i="40"/>
  <c r="AO53" i="40" s="1"/>
  <c r="E53" i="40"/>
  <c r="E51" i="67"/>
  <c r="E93" i="46"/>
  <c r="E95" i="40"/>
  <c r="AP58" i="39"/>
  <c r="AO58" i="39" s="1"/>
  <c r="E52" i="44"/>
  <c r="AP52" i="44"/>
  <c r="AO52" i="44" s="1"/>
  <c r="E98" i="51"/>
  <c r="AP49" i="52"/>
  <c r="AO49" i="52" s="1"/>
  <c r="E49" i="52"/>
  <c r="AP57" i="55"/>
  <c r="AO57" i="55" s="1"/>
  <c r="E50" i="48"/>
  <c r="AP55" i="54"/>
  <c r="AO55" i="54" s="1"/>
  <c r="E55" i="54"/>
  <c r="AI47" i="38"/>
  <c r="AI75" i="38" s="1"/>
  <c r="E96" i="34"/>
  <c r="AP57" i="58"/>
  <c r="AO57" i="58" s="1"/>
  <c r="E57" i="58"/>
  <c r="E52" i="54"/>
  <c r="AP52" i="54"/>
  <c r="AO52" i="54" s="1"/>
  <c r="E57" i="46"/>
  <c r="E51" i="50"/>
  <c r="AP51" i="50"/>
  <c r="AO51" i="50" s="1"/>
  <c r="E92" i="58"/>
  <c r="E50" i="58"/>
  <c r="E50" i="41"/>
  <c r="AP50" i="41"/>
  <c r="AO50" i="41" s="1"/>
  <c r="E100" i="44"/>
  <c r="E58" i="67"/>
  <c r="E94" i="38"/>
  <c r="AP50" i="58"/>
  <c r="AO50" i="58" s="1"/>
  <c r="AJ89" i="54"/>
  <c r="E95" i="49"/>
  <c r="AJ48" i="55"/>
  <c r="AP49" i="55"/>
  <c r="AO49" i="55" s="1"/>
  <c r="AJ97" i="38"/>
  <c r="E99" i="46"/>
  <c r="AP53" i="52"/>
  <c r="AO53" i="52" s="1"/>
  <c r="AP53" i="55"/>
  <c r="AO53" i="55" s="1"/>
  <c r="AP50" i="48"/>
  <c r="AO50" i="48" s="1"/>
  <c r="E96" i="58"/>
  <c r="E95" i="37"/>
  <c r="AP52" i="38"/>
  <c r="AO52" i="38" s="1"/>
  <c r="AP57" i="36"/>
  <c r="AO57" i="36" s="1"/>
  <c r="E51" i="40"/>
  <c r="AP51" i="40"/>
  <c r="AO51" i="40" s="1"/>
  <c r="E52" i="55"/>
  <c r="E49" i="36"/>
  <c r="E53" i="67"/>
  <c r="E59" i="68"/>
  <c r="AP53" i="46"/>
  <c r="AO53" i="46" s="1"/>
  <c r="E53" i="46"/>
  <c r="E55" i="56"/>
  <c r="AP55" i="56"/>
  <c r="AO55" i="56" s="1"/>
  <c r="AP49" i="42"/>
  <c r="AO49" i="42" s="1"/>
  <c r="AP52" i="43"/>
  <c r="AO52" i="43" s="1"/>
  <c r="E52" i="43"/>
  <c r="AP58" i="54"/>
  <c r="AO58" i="54" s="1"/>
  <c r="E58" i="54"/>
  <c r="E93" i="67"/>
  <c r="AP58" i="43"/>
  <c r="AO58" i="43" s="1"/>
  <c r="E52" i="36"/>
  <c r="E49" i="40"/>
  <c r="E49" i="46"/>
  <c r="AJ89" i="69"/>
  <c r="AI88" i="46"/>
  <c r="AI47" i="54"/>
  <c r="AI75" i="54" s="1"/>
  <c r="AJ97" i="37"/>
  <c r="AP54" i="56"/>
  <c r="AO54" i="56" s="1"/>
  <c r="E98" i="37"/>
  <c r="AI47" i="47"/>
  <c r="AI75" i="47" s="1"/>
  <c r="AI47" i="50"/>
  <c r="AI75" i="50" s="1"/>
  <c r="E57" i="67"/>
  <c r="E93" i="38"/>
  <c r="AP53" i="68"/>
  <c r="AO53" i="68" s="1"/>
  <c r="E59" i="41"/>
  <c r="AI47" i="45"/>
  <c r="AI75" i="45" s="1"/>
  <c r="AP59" i="45"/>
  <c r="AO59" i="45" s="1"/>
  <c r="AJ97" i="39"/>
  <c r="AJ56" i="49"/>
  <c r="AN56" i="49" s="1"/>
  <c r="AN47" i="49" s="1"/>
  <c r="AP55" i="36"/>
  <c r="AO55" i="36" s="1"/>
  <c r="AJ97" i="49"/>
  <c r="E95" i="38"/>
  <c r="E51" i="45"/>
  <c r="AP57" i="38"/>
  <c r="AO57" i="38" s="1"/>
  <c r="AI47" i="57"/>
  <c r="AI75" i="57" s="1"/>
  <c r="AI47" i="53"/>
  <c r="AI75" i="53" s="1"/>
  <c r="AP50" i="56"/>
  <c r="AO50" i="56" s="1"/>
  <c r="AI88" i="70"/>
  <c r="AI88" i="69"/>
  <c r="AP55" i="43"/>
  <c r="AO55" i="43" s="1"/>
  <c r="E52" i="50"/>
  <c r="AI88" i="43"/>
  <c r="AJ48" i="45"/>
  <c r="AJ48" i="47"/>
  <c r="AJ97" i="48"/>
  <c r="AJ97" i="41"/>
  <c r="AJ89" i="67"/>
  <c r="E53" i="68"/>
  <c r="AP55" i="55"/>
  <c r="AO55" i="55" s="1"/>
  <c r="E50" i="56"/>
  <c r="AP59" i="43"/>
  <c r="AO59" i="43" s="1"/>
  <c r="E57" i="56"/>
  <c r="AJ89" i="38"/>
  <c r="E90" i="38"/>
  <c r="AJ48" i="34"/>
  <c r="E49" i="34"/>
  <c r="AP49" i="34"/>
  <c r="AO49" i="34" s="1"/>
  <c r="E95" i="42"/>
  <c r="E59" i="57"/>
  <c r="AJ48" i="37"/>
  <c r="AJ97" i="50"/>
  <c r="E98" i="50"/>
  <c r="AJ89" i="58"/>
  <c r="AP55" i="67"/>
  <c r="AO55" i="67" s="1"/>
  <c r="AJ48" i="49"/>
  <c r="E94" i="50"/>
  <c r="AP55" i="37"/>
  <c r="AO55" i="37" s="1"/>
  <c r="AJ56" i="57"/>
  <c r="AN56" i="57" s="1"/>
  <c r="AN47" i="57" s="1"/>
  <c r="AJ48" i="68"/>
  <c r="E92" i="45"/>
  <c r="E93" i="70"/>
  <c r="E52" i="45"/>
  <c r="E49" i="37"/>
  <c r="AP55" i="70"/>
  <c r="AO55" i="70" s="1"/>
  <c r="E55" i="70"/>
  <c r="E90" i="67"/>
  <c r="E59" i="69"/>
  <c r="E54" i="43"/>
  <c r="AP59" i="39"/>
  <c r="AO59" i="39" s="1"/>
  <c r="E59" i="39"/>
  <c r="E96" i="36"/>
  <c r="AP54" i="53"/>
  <c r="AO54" i="53" s="1"/>
  <c r="E91" i="34"/>
  <c r="E49" i="69"/>
  <c r="AP51" i="52"/>
  <c r="AO51" i="52" s="1"/>
  <c r="E90" i="54"/>
  <c r="E58" i="38"/>
  <c r="E58" i="68"/>
  <c r="AP50" i="40"/>
  <c r="AO50" i="40" s="1"/>
  <c r="E96" i="52"/>
  <c r="AP57" i="37"/>
  <c r="AO57" i="37" s="1"/>
  <c r="E98" i="49"/>
  <c r="AJ89" i="41"/>
  <c r="E90" i="41"/>
  <c r="AP58" i="45"/>
  <c r="AO58" i="45" s="1"/>
  <c r="E58" i="45"/>
  <c r="E55" i="49"/>
  <c r="AI47" i="52"/>
  <c r="AI75" i="52" s="1"/>
  <c r="E96" i="68"/>
  <c r="E50" i="40"/>
  <c r="E93" i="47"/>
  <c r="E92" i="49"/>
  <c r="E54" i="56"/>
  <c r="E52" i="58"/>
  <c r="E98" i="40"/>
  <c r="AJ89" i="45"/>
  <c r="AJ56" i="50"/>
  <c r="AN56" i="50" s="1"/>
  <c r="AN47" i="50" s="1"/>
  <c r="AJ89" i="57"/>
  <c r="AJ48" i="58"/>
  <c r="E95" i="53"/>
  <c r="E49" i="45"/>
  <c r="E95" i="45"/>
  <c r="AP53" i="70"/>
  <c r="AO53" i="70" s="1"/>
  <c r="AI47" i="49"/>
  <c r="AI75" i="49" s="1"/>
  <c r="AP55" i="44"/>
  <c r="AO55" i="44" s="1"/>
  <c r="AI88" i="53"/>
  <c r="AP57" i="50"/>
  <c r="AO57" i="50" s="1"/>
  <c r="AP57" i="57"/>
  <c r="AO57" i="57" s="1"/>
  <c r="AJ89" i="40"/>
  <c r="E90" i="40"/>
  <c r="AP54" i="69"/>
  <c r="AO54" i="69" s="1"/>
  <c r="D97" i="48"/>
  <c r="AI47" i="37"/>
  <c r="AI75" i="37" s="1"/>
  <c r="AJ97" i="70"/>
  <c r="AJ97" i="54"/>
  <c r="D97" i="54"/>
  <c r="E96" i="47"/>
  <c r="E91" i="54"/>
  <c r="AP52" i="58"/>
  <c r="AO52" i="58" s="1"/>
  <c r="E92" i="52"/>
  <c r="AP51" i="34"/>
  <c r="AO51" i="34" s="1"/>
  <c r="AP51" i="48"/>
  <c r="AO51" i="48" s="1"/>
  <c r="AP51" i="54"/>
  <c r="AO51" i="54" s="1"/>
  <c r="E51" i="48"/>
  <c r="E50" i="70"/>
  <c r="AP59" i="55"/>
  <c r="AO59" i="55" s="1"/>
  <c r="E53" i="54"/>
  <c r="E58" i="34"/>
  <c r="AP51" i="43"/>
  <c r="AO51" i="43" s="1"/>
  <c r="E98" i="70"/>
  <c r="AJ97" i="58"/>
  <c r="AP55" i="58"/>
  <c r="AO55" i="58" s="1"/>
  <c r="AJ97" i="46"/>
  <c r="AJ56" i="53"/>
  <c r="AN56" i="53" s="1"/>
  <c r="AN47" i="53" s="1"/>
  <c r="AP51" i="58"/>
  <c r="AO51" i="58" s="1"/>
  <c r="E51" i="58"/>
  <c r="AJ48" i="50"/>
  <c r="AP55" i="53"/>
  <c r="AO55" i="53" s="1"/>
  <c r="E55" i="53"/>
  <c r="AJ56" i="42"/>
  <c r="AN56" i="42" s="1"/>
  <c r="AN47" i="42" s="1"/>
  <c r="AP50" i="38"/>
  <c r="AO50" i="38" s="1"/>
  <c r="E92" i="37"/>
  <c r="E54" i="55"/>
  <c r="AP57" i="56"/>
  <c r="AO57" i="56" s="1"/>
  <c r="E90" i="45"/>
  <c r="AP51" i="39"/>
  <c r="AO51" i="39" s="1"/>
  <c r="E50" i="39"/>
  <c r="AP51" i="53"/>
  <c r="AO51" i="53" s="1"/>
  <c r="AP58" i="40"/>
  <c r="AO58" i="40" s="1"/>
  <c r="E100" i="45"/>
  <c r="E96" i="49"/>
  <c r="E98" i="41"/>
  <c r="E94" i="41"/>
  <c r="E53" i="51"/>
  <c r="AP52" i="56"/>
  <c r="AO52" i="56" s="1"/>
  <c r="AP50" i="51"/>
  <c r="AO50" i="51" s="1"/>
  <c r="AP58" i="68"/>
  <c r="AO58" i="68" s="1"/>
  <c r="E51" i="68"/>
  <c r="AI47" i="42"/>
  <c r="AI75" i="42" s="1"/>
  <c r="E57" i="37"/>
  <c r="AJ48" i="41"/>
  <c r="AP54" i="45"/>
  <c r="AO54" i="45" s="1"/>
  <c r="AJ97" i="45"/>
  <c r="D97" i="45"/>
  <c r="E54" i="45"/>
  <c r="E52" i="48"/>
  <c r="AP54" i="51"/>
  <c r="AO54" i="51" s="1"/>
  <c r="AP55" i="50"/>
  <c r="AO55" i="50" s="1"/>
  <c r="E98" i="38"/>
  <c r="E59" i="70"/>
  <c r="E49" i="41"/>
  <c r="AJ97" i="44"/>
  <c r="AJ89" i="43"/>
  <c r="E90" i="43"/>
  <c r="AJ89" i="46"/>
  <c r="E90" i="46"/>
  <c r="E94" i="48"/>
  <c r="AP52" i="51"/>
  <c r="AO52" i="51" s="1"/>
  <c r="AP49" i="58"/>
  <c r="AO49" i="58" s="1"/>
  <c r="AP49" i="48"/>
  <c r="AO49" i="48" s="1"/>
  <c r="AI88" i="68"/>
  <c r="E100" i="53"/>
  <c r="E92" i="39"/>
  <c r="E96" i="42"/>
  <c r="AI88" i="38"/>
  <c r="E57" i="53"/>
  <c r="AP50" i="68"/>
  <c r="AO50" i="68" s="1"/>
  <c r="E91" i="52"/>
  <c r="E93" i="42"/>
  <c r="AP58" i="67"/>
  <c r="AO58" i="67" s="1"/>
  <c r="AP50" i="36"/>
  <c r="AO50" i="36" s="1"/>
  <c r="E55" i="43"/>
  <c r="E98" i="45"/>
  <c r="AI88" i="34"/>
  <c r="E98" i="54"/>
  <c r="E57" i="49"/>
  <c r="AP49" i="47"/>
  <c r="AO49" i="47" s="1"/>
  <c r="AP50" i="47"/>
  <c r="AO50" i="47" s="1"/>
  <c r="AJ97" i="47"/>
  <c r="AJ89" i="53"/>
  <c r="AJ89" i="56"/>
  <c r="E90" i="56"/>
  <c r="AJ89" i="51"/>
  <c r="AJ48" i="36"/>
  <c r="AJ48" i="39"/>
  <c r="AJ97" i="67"/>
  <c r="AJ89" i="44"/>
  <c r="E90" i="44"/>
  <c r="AJ48" i="42"/>
  <c r="AJ97" i="34"/>
  <c r="E95" i="55"/>
  <c r="E92" i="50"/>
  <c r="E93" i="56"/>
  <c r="E54" i="44"/>
  <c r="E99" i="49"/>
  <c r="E98" i="47"/>
  <c r="E93" i="39"/>
  <c r="E58" i="70"/>
  <c r="AI88" i="57"/>
  <c r="AP52" i="57"/>
  <c r="AO52" i="57" s="1"/>
  <c r="E58" i="44"/>
  <c r="AP52" i="36"/>
  <c r="AO52" i="36" s="1"/>
  <c r="AP49" i="50"/>
  <c r="AO49" i="50" s="1"/>
  <c r="AP50" i="42"/>
  <c r="AO50" i="42" s="1"/>
  <c r="E51" i="42"/>
  <c r="E57" i="50"/>
  <c r="E100" i="34"/>
  <c r="E91" i="44"/>
  <c r="E57" i="57"/>
  <c r="E59" i="46"/>
  <c r="AP54" i="36"/>
  <c r="AO54" i="36" s="1"/>
  <c r="E54" i="40"/>
  <c r="AP54" i="40"/>
  <c r="AO54" i="40" s="1"/>
  <c r="AP50" i="53"/>
  <c r="AO50" i="53" s="1"/>
  <c r="E50" i="53"/>
  <c r="AJ48" i="40"/>
  <c r="E91" i="36"/>
  <c r="E55" i="38"/>
  <c r="E49" i="39"/>
  <c r="AP53" i="67"/>
  <c r="AO53" i="67" s="1"/>
  <c r="AP50" i="50"/>
  <c r="AO50" i="50" s="1"/>
  <c r="AI47" i="40"/>
  <c r="AI75" i="40" s="1"/>
  <c r="E94" i="70"/>
  <c r="E52" i="39"/>
  <c r="E99" i="48"/>
  <c r="E99" i="68"/>
  <c r="AP52" i="45"/>
  <c r="AO52" i="45" s="1"/>
  <c r="E94" i="52"/>
  <c r="E99" i="57"/>
  <c r="AP49" i="37"/>
  <c r="AO49" i="37" s="1"/>
  <c r="AP54" i="39"/>
  <c r="AO54" i="39" s="1"/>
  <c r="AP50" i="54"/>
  <c r="AO50" i="54" s="1"/>
  <c r="E52" i="46"/>
  <c r="AP58" i="52"/>
  <c r="AO58" i="52" s="1"/>
  <c r="E57" i="70"/>
  <c r="AJ56" i="54"/>
  <c r="AN56" i="54" s="1"/>
  <c r="AN47" i="54" s="1"/>
  <c r="AJ89" i="52"/>
  <c r="AP53" i="43"/>
  <c r="AO53" i="43" s="1"/>
  <c r="E100" i="51"/>
  <c r="AJ97" i="55"/>
  <c r="AI88" i="39"/>
  <c r="AP54" i="57"/>
  <c r="AO54" i="57" s="1"/>
  <c r="E95" i="50"/>
  <c r="AP55" i="41"/>
  <c r="AO55" i="41" s="1"/>
  <c r="E55" i="51"/>
  <c r="E99" i="51"/>
  <c r="AP57" i="42"/>
  <c r="AO57" i="42" s="1"/>
  <c r="AP49" i="68"/>
  <c r="AO49" i="68" s="1"/>
  <c r="E96" i="50"/>
  <c r="E99" i="38"/>
  <c r="E91" i="40"/>
  <c r="D97" i="49"/>
  <c r="AP52" i="37"/>
  <c r="AO52" i="37" s="1"/>
  <c r="E50" i="44"/>
  <c r="AI47" i="41"/>
  <c r="AI75" i="41" s="1"/>
  <c r="AJ48" i="48"/>
  <c r="AP59" i="57"/>
  <c r="AO59" i="57" s="1"/>
  <c r="E91" i="46"/>
  <c r="AJ48" i="57"/>
  <c r="AJ48" i="70"/>
  <c r="E55" i="39"/>
  <c r="E58" i="57"/>
  <c r="AP49" i="49"/>
  <c r="AO49" i="49" s="1"/>
  <c r="AP58" i="70"/>
  <c r="AO58" i="70" s="1"/>
  <c r="E99" i="50"/>
  <c r="AJ56" i="43"/>
  <c r="AN56" i="43" s="1"/>
  <c r="AN47" i="43" s="1"/>
  <c r="E90" i="58"/>
  <c r="E95" i="34"/>
  <c r="AJ56" i="52"/>
  <c r="AN56" i="52" s="1"/>
  <c r="AN47" i="52" s="1"/>
  <c r="AP57" i="52"/>
  <c r="AO57" i="52" s="1"/>
  <c r="AI88" i="44"/>
  <c r="AP58" i="55"/>
  <c r="AO58" i="55" s="1"/>
  <c r="AP53" i="45"/>
  <c r="AO53" i="45" s="1"/>
  <c r="AP59" i="47"/>
  <c r="AO59" i="47" s="1"/>
  <c r="E52" i="37"/>
  <c r="AP53" i="54"/>
  <c r="AO53" i="54" s="1"/>
  <c r="AP49" i="70"/>
  <c r="AO49" i="70" s="1"/>
  <c r="AP58" i="34"/>
  <c r="AO58" i="34" s="1"/>
  <c r="AJ97" i="56"/>
  <c r="E53" i="44"/>
  <c r="AP53" i="44"/>
  <c r="AO53" i="44" s="1"/>
  <c r="AJ97" i="69"/>
  <c r="AJ48" i="69"/>
  <c r="E59" i="43"/>
  <c r="AP57" i="69"/>
  <c r="AO57" i="69" s="1"/>
  <c r="AP52" i="41"/>
  <c r="AO52" i="41" s="1"/>
  <c r="AJ56" i="45"/>
  <c r="AN56" i="45" s="1"/>
  <c r="AN47" i="45" s="1"/>
  <c r="E98" i="39"/>
  <c r="AI47" i="55"/>
  <c r="AI75" i="55" s="1"/>
  <c r="AP54" i="49"/>
  <c r="AO54" i="49" s="1"/>
  <c r="AJ89" i="55"/>
  <c r="E90" i="55"/>
  <c r="AJ89" i="48"/>
  <c r="AP58" i="46"/>
  <c r="AO58" i="46" s="1"/>
  <c r="AJ89" i="37"/>
  <c r="AJ89" i="70"/>
  <c r="AJ89" i="47"/>
  <c r="E90" i="47"/>
  <c r="AJ48" i="67"/>
  <c r="AJ89" i="49"/>
  <c r="E51" i="69"/>
  <c r="AP59" i="42"/>
  <c r="AO59" i="42" s="1"/>
  <c r="AP59" i="58"/>
  <c r="AO59" i="58" s="1"/>
  <c r="E55" i="45"/>
  <c r="AJ97" i="51"/>
  <c r="AJ48" i="52"/>
  <c r="AJ56" i="55"/>
  <c r="AN56" i="55" s="1"/>
  <c r="AN47" i="55" s="1"/>
  <c r="AP52" i="40"/>
  <c r="AO52" i="40" s="1"/>
  <c r="E52" i="52"/>
  <c r="AP51" i="67"/>
  <c r="AO51" i="67" s="1"/>
  <c r="AP54" i="46"/>
  <c r="AO54" i="46" s="1"/>
  <c r="AP59" i="40"/>
  <c r="AO59" i="40" s="1"/>
  <c r="E53" i="52"/>
  <c r="E49" i="70"/>
  <c r="E57" i="52"/>
  <c r="AP51" i="51"/>
  <c r="AO51" i="51" s="1"/>
  <c r="E51" i="51"/>
  <c r="AJ56" i="46"/>
  <c r="AN56" i="46" s="1"/>
  <c r="AN47" i="46" s="1"/>
  <c r="AJ97" i="53"/>
  <c r="E54" i="68"/>
  <c r="E91" i="68"/>
  <c r="AJ89" i="50"/>
  <c r="AJ97" i="42"/>
  <c r="E57" i="41"/>
  <c r="E90" i="70"/>
  <c r="E98" i="48"/>
  <c r="E57" i="55"/>
  <c r="E49" i="68"/>
  <c r="E57" i="43"/>
  <c r="E49" i="49"/>
  <c r="E91" i="38"/>
  <c r="E90" i="69"/>
  <c r="E57" i="69"/>
  <c r="AI47" i="43"/>
  <c r="AI75" i="43" s="1"/>
  <c r="E52" i="69"/>
  <c r="AJ48" i="54"/>
  <c r="AJ48" i="38"/>
  <c r="AP49" i="38"/>
  <c r="AO49" i="38" s="1"/>
  <c r="AJ89" i="34"/>
  <c r="E90" i="34"/>
  <c r="E49" i="54"/>
  <c r="AI88" i="49"/>
  <c r="E49" i="67"/>
  <c r="AP57" i="46"/>
  <c r="AO57" i="46" s="1"/>
  <c r="AP49" i="67"/>
  <c r="AO49" i="67" s="1"/>
  <c r="AP49" i="41"/>
  <c r="AO49" i="41" s="1"/>
  <c r="E53" i="57"/>
  <c r="AP53" i="57"/>
  <c r="AO53" i="57" s="1"/>
  <c r="AJ56" i="44"/>
  <c r="AN56" i="44" s="1"/>
  <c r="AN47" i="44" s="1"/>
  <c r="E57" i="44"/>
  <c r="AJ48" i="43"/>
  <c r="AJ48" i="46"/>
  <c r="E54" i="42"/>
  <c r="E49" i="58"/>
  <c r="AI88" i="51"/>
  <c r="E50" i="55"/>
  <c r="AP54" i="42"/>
  <c r="AO54" i="42" s="1"/>
  <c r="AI88" i="42"/>
  <c r="AI88" i="36"/>
  <c r="AP50" i="44"/>
  <c r="AO50" i="44" s="1"/>
  <c r="AP57" i="49"/>
  <c r="AO57" i="49" s="1"/>
  <c r="AJ97" i="36"/>
  <c r="AJ56" i="47"/>
  <c r="AN56" i="47" s="1"/>
  <c r="AN47" i="47" s="1"/>
  <c r="AJ48" i="53"/>
  <c r="AJ48" i="56"/>
  <c r="AJ48" i="51"/>
  <c r="AJ89" i="36"/>
  <c r="E90" i="36"/>
  <c r="AJ89" i="39"/>
  <c r="AJ48" i="44"/>
  <c r="AJ89" i="42"/>
  <c r="AP57" i="68"/>
  <c r="AO57" i="68" s="1"/>
  <c r="E90" i="53"/>
  <c r="E49" i="50"/>
  <c r="E98" i="69"/>
  <c r="AP57" i="40"/>
  <c r="AO57" i="40" s="1"/>
  <c r="AI47" i="34"/>
  <c r="AI75" i="34" s="1"/>
  <c r="AJ97" i="43"/>
  <c r="E100" i="70"/>
  <c r="AJ97" i="57"/>
  <c r="AJ89" i="68"/>
  <c r="AI47" i="39"/>
  <c r="AI75" i="39" s="1"/>
  <c r="E98" i="68"/>
  <c r="AI88" i="50"/>
  <c r="AJ97" i="52"/>
  <c r="E98" i="44"/>
  <c r="AP49" i="45"/>
  <c r="AO49" i="45" s="1"/>
  <c r="E96" i="51"/>
  <c r="AP57" i="41"/>
  <c r="AO57" i="41" s="1"/>
  <c r="E93" i="69"/>
  <c r="E57" i="45"/>
  <c r="E49" i="55"/>
  <c r="AP53" i="47"/>
  <c r="AO53" i="47" s="1"/>
  <c r="AJ47" i="49" l="1"/>
  <c r="AJ75" i="49" s="1"/>
  <c r="E56" i="54"/>
  <c r="E56" i="34"/>
  <c r="L50" i="71"/>
  <c r="M49" i="71" s="1"/>
  <c r="M48" i="71"/>
  <c r="AD50" i="71"/>
  <c r="AE49" i="71" s="1"/>
  <c r="AF48" i="71"/>
  <c r="X50" i="71"/>
  <c r="Y49" i="71" s="1"/>
  <c r="Z48" i="71"/>
  <c r="T49" i="71"/>
  <c r="R51" i="71"/>
  <c r="S50" i="71" s="1"/>
  <c r="AJ47" i="69"/>
  <c r="AJ75" i="69" s="1"/>
  <c r="D80" i="69" s="1"/>
  <c r="E97" i="52"/>
  <c r="E97" i="57"/>
  <c r="AJ88" i="69"/>
  <c r="AJ47" i="53"/>
  <c r="AJ75" i="53" s="1"/>
  <c r="E97" i="56"/>
  <c r="E56" i="39"/>
  <c r="E56" i="58"/>
  <c r="E56" i="40"/>
  <c r="E97" i="58"/>
  <c r="AM56" i="40"/>
  <c r="AM48" i="40"/>
  <c r="D97" i="40"/>
  <c r="D97" i="56"/>
  <c r="D89" i="56"/>
  <c r="D56" i="43"/>
  <c r="D89" i="51"/>
  <c r="D56" i="57"/>
  <c r="D56" i="47"/>
  <c r="D56" i="48"/>
  <c r="D56" i="53"/>
  <c r="D56" i="56"/>
  <c r="D56" i="50"/>
  <c r="D97" i="55"/>
  <c r="E89" i="43"/>
  <c r="E56" i="48"/>
  <c r="E56" i="47"/>
  <c r="E89" i="57"/>
  <c r="E97" i="69"/>
  <c r="E56" i="37"/>
  <c r="E97" i="37"/>
  <c r="AM56" i="69"/>
  <c r="D89" i="47"/>
  <c r="D88" i="47" s="1"/>
  <c r="AM56" i="47"/>
  <c r="AM56" i="49"/>
  <c r="AM56" i="50"/>
  <c r="D56" i="70"/>
  <c r="AM56" i="57"/>
  <c r="AJ47" i="56"/>
  <c r="AJ75" i="56" s="1"/>
  <c r="E97" i="55"/>
  <c r="AM56" i="53"/>
  <c r="AM56" i="70"/>
  <c r="AM48" i="52"/>
  <c r="D56" i="51"/>
  <c r="E97" i="47"/>
  <c r="D56" i="45"/>
  <c r="AM56" i="44"/>
  <c r="AM48" i="42"/>
  <c r="E56" i="42"/>
  <c r="AM56" i="38"/>
  <c r="E97" i="36"/>
  <c r="AM56" i="58"/>
  <c r="AM48" i="58"/>
  <c r="AM48" i="57"/>
  <c r="AM56" i="56"/>
  <c r="AM48" i="56"/>
  <c r="AM48" i="55"/>
  <c r="AJ88" i="55"/>
  <c r="AM56" i="55"/>
  <c r="AM56" i="54"/>
  <c r="AM48" i="54"/>
  <c r="AM48" i="53"/>
  <c r="AM48" i="70"/>
  <c r="AM56" i="52"/>
  <c r="AJ47" i="51"/>
  <c r="AJ75" i="51" s="1"/>
  <c r="AM56" i="51"/>
  <c r="AM48" i="51"/>
  <c r="AM48" i="50"/>
  <c r="AJ47" i="50"/>
  <c r="AJ75" i="50" s="1"/>
  <c r="AM48" i="49"/>
  <c r="AJ88" i="48"/>
  <c r="AM56" i="48"/>
  <c r="AM48" i="48"/>
  <c r="AM48" i="47"/>
  <c r="AM48" i="69"/>
  <c r="AM48" i="46"/>
  <c r="AM56" i="46"/>
  <c r="AM48" i="45"/>
  <c r="AM56" i="45"/>
  <c r="AM48" i="44"/>
  <c r="AM56" i="43"/>
  <c r="AM48" i="43"/>
  <c r="AM56" i="42"/>
  <c r="E97" i="42"/>
  <c r="AM56" i="41"/>
  <c r="AJ47" i="41"/>
  <c r="AJ75" i="41" s="1"/>
  <c r="AM48" i="41"/>
  <c r="AM48" i="68"/>
  <c r="AM56" i="68"/>
  <c r="E97" i="40"/>
  <c r="AM56" i="39"/>
  <c r="AM48" i="39"/>
  <c r="AM48" i="38"/>
  <c r="AM56" i="37"/>
  <c r="AM48" i="37"/>
  <c r="AM48" i="36"/>
  <c r="AM56" i="36"/>
  <c r="AM48" i="34"/>
  <c r="AM56" i="34"/>
  <c r="AM48" i="67"/>
  <c r="E97" i="67"/>
  <c r="AM56" i="67"/>
  <c r="E56" i="53"/>
  <c r="E56" i="50"/>
  <c r="E97" i="39"/>
  <c r="E48" i="47"/>
  <c r="AJ47" i="70"/>
  <c r="AJ75" i="70" s="1"/>
  <c r="D80" i="70" s="1"/>
  <c r="E97" i="54"/>
  <c r="AJ47" i="47"/>
  <c r="AJ75" i="47" s="1"/>
  <c r="E56" i="52"/>
  <c r="AJ47" i="48"/>
  <c r="AJ75" i="48" s="1"/>
  <c r="AJ88" i="40"/>
  <c r="E48" i="57"/>
  <c r="E97" i="43"/>
  <c r="D56" i="55"/>
  <c r="AJ88" i="34"/>
  <c r="D89" i="46"/>
  <c r="D89" i="55"/>
  <c r="E56" i="51"/>
  <c r="E48" i="49"/>
  <c r="E48" i="42"/>
  <c r="D48" i="56"/>
  <c r="D89" i="50"/>
  <c r="D56" i="52"/>
  <c r="E97" i="41"/>
  <c r="AJ88" i="47"/>
  <c r="D97" i="37"/>
  <c r="D97" i="57"/>
  <c r="D89" i="69"/>
  <c r="AJ47" i="68"/>
  <c r="AJ75" i="68" s="1"/>
  <c r="E81" i="68" s="1"/>
  <c r="D81" i="68" s="1"/>
  <c r="E56" i="56"/>
  <c r="D89" i="53"/>
  <c r="D88" i="53" s="1"/>
  <c r="D97" i="67"/>
  <c r="E56" i="44"/>
  <c r="D89" i="37"/>
  <c r="AJ88" i="70"/>
  <c r="D56" i="39"/>
  <c r="D48" i="44"/>
  <c r="D97" i="51"/>
  <c r="E48" i="46"/>
  <c r="D48" i="54"/>
  <c r="E89" i="44"/>
  <c r="AJ47" i="36"/>
  <c r="AJ75" i="36" s="1"/>
  <c r="AJ88" i="53"/>
  <c r="D89" i="42"/>
  <c r="E89" i="48"/>
  <c r="E97" i="46"/>
  <c r="D89" i="52"/>
  <c r="D88" i="52" s="1"/>
  <c r="D97" i="58"/>
  <c r="D48" i="34"/>
  <c r="D89" i="54"/>
  <c r="D88" i="54" s="1"/>
  <c r="E56" i="69"/>
  <c r="E48" i="38"/>
  <c r="E56" i="46"/>
  <c r="E97" i="34"/>
  <c r="E48" i="41"/>
  <c r="D56" i="38"/>
  <c r="D56" i="37"/>
  <c r="E48" i="53"/>
  <c r="E97" i="45"/>
  <c r="E97" i="53"/>
  <c r="D48" i="41"/>
  <c r="E48" i="44"/>
  <c r="D97" i="38"/>
  <c r="D56" i="49"/>
  <c r="D48" i="53"/>
  <c r="E48" i="36"/>
  <c r="D56" i="36"/>
  <c r="E89" i="70"/>
  <c r="D48" i="70"/>
  <c r="D56" i="41"/>
  <c r="D97" i="44"/>
  <c r="D56" i="44"/>
  <c r="D48" i="42"/>
  <c r="E56" i="38"/>
  <c r="AJ88" i="39"/>
  <c r="E56" i="43"/>
  <c r="E89" i="37"/>
  <c r="AJ88" i="54"/>
  <c r="D48" i="58"/>
  <c r="E48" i="56"/>
  <c r="E89" i="51"/>
  <c r="AJ47" i="46"/>
  <c r="AJ75" i="46" s="1"/>
  <c r="D89" i="70"/>
  <c r="D48" i="57"/>
  <c r="E48" i="68"/>
  <c r="AJ88" i="50"/>
  <c r="D48" i="51"/>
  <c r="D56" i="40"/>
  <c r="D48" i="48"/>
  <c r="AJ47" i="55"/>
  <c r="AJ75" i="55" s="1"/>
  <c r="D89" i="48"/>
  <c r="D88" i="48" s="1"/>
  <c r="E89" i="58"/>
  <c r="AJ88" i="67"/>
  <c r="AJ47" i="37"/>
  <c r="AJ75" i="37" s="1"/>
  <c r="D89" i="49"/>
  <c r="D88" i="49" s="1"/>
  <c r="D48" i="38"/>
  <c r="D56" i="67"/>
  <c r="E56" i="36"/>
  <c r="D97" i="46"/>
  <c r="AJ47" i="45"/>
  <c r="AJ75" i="45" s="1"/>
  <c r="D48" i="36"/>
  <c r="E89" i="49"/>
  <c r="AP6" i="44"/>
  <c r="AZ5" i="44" s="1"/>
  <c r="AZ6" i="44" s="1"/>
  <c r="C4" i="44" s="1"/>
  <c r="D56" i="68"/>
  <c r="E56" i="67"/>
  <c r="E48" i="43"/>
  <c r="E56" i="45"/>
  <c r="E97" i="44"/>
  <c r="E97" i="68"/>
  <c r="AJ88" i="68"/>
  <c r="AJ47" i="38"/>
  <c r="AJ75" i="38" s="1"/>
  <c r="E56" i="41"/>
  <c r="D89" i="68"/>
  <c r="D88" i="68" s="1"/>
  <c r="AJ47" i="42"/>
  <c r="AJ75" i="42" s="1"/>
  <c r="E56" i="49"/>
  <c r="D56" i="46"/>
  <c r="E89" i="52"/>
  <c r="D89" i="39"/>
  <c r="E48" i="40"/>
  <c r="D48" i="55"/>
  <c r="D89" i="41"/>
  <c r="D88" i="41" s="1"/>
  <c r="E56" i="68"/>
  <c r="D48" i="43"/>
  <c r="AP6" i="46"/>
  <c r="AZ5" i="46" s="1"/>
  <c r="AZ6" i="46" s="1"/>
  <c r="C4" i="46" s="1"/>
  <c r="E56" i="55"/>
  <c r="E48" i="70"/>
  <c r="D48" i="39"/>
  <c r="AJ88" i="49"/>
  <c r="E48" i="55"/>
  <c r="D89" i="44"/>
  <c r="D48" i="50"/>
  <c r="AJ88" i="36"/>
  <c r="E48" i="67"/>
  <c r="D97" i="42"/>
  <c r="E89" i="68"/>
  <c r="AJ47" i="67"/>
  <c r="AJ75" i="67" s="1"/>
  <c r="AJ88" i="37"/>
  <c r="D48" i="40"/>
  <c r="D89" i="36"/>
  <c r="D88" i="36" s="1"/>
  <c r="D89" i="40"/>
  <c r="D48" i="67"/>
  <c r="E89" i="46"/>
  <c r="AJ88" i="43"/>
  <c r="E48" i="48"/>
  <c r="AJ88" i="57"/>
  <c r="AJ88" i="41"/>
  <c r="E97" i="50"/>
  <c r="E89" i="69"/>
  <c r="E89" i="39"/>
  <c r="E48" i="50"/>
  <c r="E48" i="54"/>
  <c r="E47" i="54" s="1"/>
  <c r="D89" i="38"/>
  <c r="E89" i="53"/>
  <c r="D48" i="52"/>
  <c r="AP6" i="39"/>
  <c r="AZ5" i="39" s="1"/>
  <c r="AZ6" i="39" s="1"/>
  <c r="C4" i="39" s="1"/>
  <c r="E97" i="48"/>
  <c r="E48" i="51"/>
  <c r="E48" i="52"/>
  <c r="E89" i="55"/>
  <c r="D89" i="34"/>
  <c r="D88" i="34" s="1"/>
  <c r="AJ47" i="57"/>
  <c r="AJ75" i="57" s="1"/>
  <c r="AP6" i="57"/>
  <c r="AZ5" i="57" s="1"/>
  <c r="AZ6" i="57" s="1"/>
  <c r="C4" i="57" s="1"/>
  <c r="E97" i="51"/>
  <c r="AJ88" i="52"/>
  <c r="E89" i="50"/>
  <c r="AJ47" i="39"/>
  <c r="AJ75" i="39" s="1"/>
  <c r="AJ88" i="56"/>
  <c r="E89" i="42"/>
  <c r="E97" i="38"/>
  <c r="AP6" i="53"/>
  <c r="AZ5" i="53" s="1"/>
  <c r="AZ6" i="53" s="1"/>
  <c r="C4" i="53" s="1"/>
  <c r="E89" i="67"/>
  <c r="E48" i="37"/>
  <c r="E48" i="34"/>
  <c r="AJ88" i="38"/>
  <c r="D48" i="47"/>
  <c r="AP6" i="49"/>
  <c r="AZ5" i="49" s="1"/>
  <c r="AZ6" i="49" s="1"/>
  <c r="C4" i="49" s="1"/>
  <c r="AP6" i="40"/>
  <c r="AZ5" i="40" s="1"/>
  <c r="AZ6" i="40" s="1"/>
  <c r="C4" i="40" s="1"/>
  <c r="AJ88" i="42"/>
  <c r="AP6" i="38"/>
  <c r="AZ5" i="38" s="1"/>
  <c r="AZ6" i="38" s="1"/>
  <c r="C4" i="38" s="1"/>
  <c r="D97" i="50"/>
  <c r="D56" i="58"/>
  <c r="E56" i="57"/>
  <c r="AP6" i="50"/>
  <c r="AZ5" i="50" s="1"/>
  <c r="AZ6" i="50" s="1"/>
  <c r="C4" i="50" s="1"/>
  <c r="D48" i="46"/>
  <c r="D56" i="69"/>
  <c r="AP6" i="34"/>
  <c r="AZ5" i="34" s="1"/>
  <c r="AZ6" i="34" s="1"/>
  <c r="C4" i="34" s="1"/>
  <c r="D89" i="45"/>
  <c r="D88" i="45" s="1"/>
  <c r="E89" i="47"/>
  <c r="D48" i="49"/>
  <c r="E56" i="70"/>
  <c r="AJ88" i="44"/>
  <c r="AJ88" i="51"/>
  <c r="D48" i="45"/>
  <c r="E89" i="45"/>
  <c r="AP6" i="56"/>
  <c r="AZ5" i="56" s="1"/>
  <c r="AZ6" i="56" s="1"/>
  <c r="C4" i="56" s="1"/>
  <c r="AP6" i="51"/>
  <c r="AZ5" i="51" s="1"/>
  <c r="AZ6" i="51" s="1"/>
  <c r="C4" i="51" s="1"/>
  <c r="E89" i="40"/>
  <c r="D89" i="57"/>
  <c r="E48" i="45"/>
  <c r="E48" i="69"/>
  <c r="AP6" i="54"/>
  <c r="AZ5" i="54" s="1"/>
  <c r="AZ6" i="54" s="1"/>
  <c r="C4" i="54" s="1"/>
  <c r="AP6" i="52"/>
  <c r="AZ5" i="52" s="1"/>
  <c r="AZ6" i="52" s="1"/>
  <c r="C4" i="52" s="1"/>
  <c r="AP6" i="69"/>
  <c r="AZ5" i="69" s="1"/>
  <c r="AZ6" i="69" s="1"/>
  <c r="C4" i="69" s="1"/>
  <c r="AP6" i="41"/>
  <c r="AZ5" i="41" s="1"/>
  <c r="AZ6" i="41" s="1"/>
  <c r="C4" i="41" s="1"/>
  <c r="AP6" i="37"/>
  <c r="AZ5" i="37" s="1"/>
  <c r="AZ6" i="37" s="1"/>
  <c r="C4" i="37" s="1"/>
  <c r="AJ47" i="40"/>
  <c r="AJ75" i="40" s="1"/>
  <c r="AP6" i="58"/>
  <c r="AZ5" i="58" s="1"/>
  <c r="AZ6" i="58" s="1"/>
  <c r="C4" i="58" s="1"/>
  <c r="AJ47" i="58"/>
  <c r="AJ75" i="58" s="1"/>
  <c r="E89" i="54"/>
  <c r="E89" i="36"/>
  <c r="D48" i="69"/>
  <c r="AP6" i="68"/>
  <c r="AZ5" i="68" s="1"/>
  <c r="AZ6" i="68" s="1"/>
  <c r="C4" i="68" s="1"/>
  <c r="AJ88" i="46"/>
  <c r="D48" i="68"/>
  <c r="D80" i="49"/>
  <c r="D33" i="61" s="1"/>
  <c r="E81" i="49"/>
  <c r="D81" i="49" s="1"/>
  <c r="E33" i="61" s="1"/>
  <c r="E89" i="41"/>
  <c r="E89" i="38"/>
  <c r="D48" i="37"/>
  <c r="D97" i="69"/>
  <c r="AJ47" i="44"/>
  <c r="AJ75" i="44" s="1"/>
  <c r="AJ47" i="43"/>
  <c r="AJ75" i="43" s="1"/>
  <c r="AP6" i="67"/>
  <c r="AZ5" i="67" s="1"/>
  <c r="AZ6" i="67" s="1"/>
  <c r="C4" i="67" s="1"/>
  <c r="AP6" i="42"/>
  <c r="AZ5" i="42" s="1"/>
  <c r="AZ6" i="42" s="1"/>
  <c r="C4" i="42" s="1"/>
  <c r="AJ47" i="52"/>
  <c r="AJ75" i="52" s="1"/>
  <c r="D89" i="67"/>
  <c r="AP6" i="45"/>
  <c r="AZ5" i="45" s="1"/>
  <c r="AZ6" i="45" s="1"/>
  <c r="C4" i="45" s="1"/>
  <c r="D89" i="58"/>
  <c r="E48" i="58"/>
  <c r="E89" i="34"/>
  <c r="AJ47" i="54"/>
  <c r="AJ75" i="54" s="1"/>
  <c r="AP6" i="36"/>
  <c r="AZ5" i="36" s="1"/>
  <c r="AZ6" i="36" s="1"/>
  <c r="C4" i="36" s="1"/>
  <c r="AP6" i="70"/>
  <c r="AZ5" i="70" s="1"/>
  <c r="AZ6" i="70" s="1"/>
  <c r="C4" i="70" s="1"/>
  <c r="AP6" i="43"/>
  <c r="AZ5" i="43" s="1"/>
  <c r="AZ6" i="43" s="1"/>
  <c r="C4" i="43" s="1"/>
  <c r="D97" i="39"/>
  <c r="E48" i="39"/>
  <c r="E89" i="56"/>
  <c r="AP6" i="47"/>
  <c r="AZ5" i="47" s="1"/>
  <c r="AZ6" i="47" s="1"/>
  <c r="C4" i="47" s="1"/>
  <c r="AP6" i="48"/>
  <c r="AZ5" i="48" s="1"/>
  <c r="AZ6" i="48" s="1"/>
  <c r="C4" i="48" s="1"/>
  <c r="D89" i="43"/>
  <c r="D88" i="43" s="1"/>
  <c r="D56" i="42"/>
  <c r="E97" i="70"/>
  <c r="D97" i="70"/>
  <c r="AJ88" i="45"/>
  <c r="E97" i="49"/>
  <c r="AJ88" i="58"/>
  <c r="AP6" i="55"/>
  <c r="AZ5" i="55" s="1"/>
  <c r="AZ6" i="55" s="1"/>
  <c r="C4" i="55" s="1"/>
  <c r="AJ47" i="34"/>
  <c r="E81" i="34" l="1"/>
  <c r="D81" i="34" s="1"/>
  <c r="E15" i="61" s="1"/>
  <c r="AJ75" i="34"/>
  <c r="D80" i="34"/>
  <c r="AM47" i="69"/>
  <c r="AM47" i="49"/>
  <c r="E81" i="57"/>
  <c r="D81" i="57" s="1"/>
  <c r="E43" i="61" s="1"/>
  <c r="E81" i="56"/>
  <c r="D81" i="56" s="1"/>
  <c r="E42" i="61" s="1"/>
  <c r="D80" i="55"/>
  <c r="D41" i="61" s="1"/>
  <c r="D80" i="53"/>
  <c r="D39" i="61" s="1"/>
  <c r="E81" i="52"/>
  <c r="D81" i="52" s="1"/>
  <c r="E36" i="61" s="1"/>
  <c r="D80" i="51"/>
  <c r="D35" i="61" s="1"/>
  <c r="E81" i="50"/>
  <c r="D81" i="50" s="1"/>
  <c r="E34" i="61" s="1"/>
  <c r="D80" i="48"/>
  <c r="D32" i="61" s="1"/>
  <c r="D80" i="47"/>
  <c r="D31" i="61" s="1"/>
  <c r="E81" i="46"/>
  <c r="D81" i="46" s="1"/>
  <c r="E28" i="61" s="1"/>
  <c r="D80" i="45"/>
  <c r="D27" i="61" s="1"/>
  <c r="E81" i="43"/>
  <c r="D81" i="43" s="1"/>
  <c r="E25" i="61" s="1"/>
  <c r="D80" i="42"/>
  <c r="D24" i="61" s="1"/>
  <c r="E81" i="41"/>
  <c r="D81" i="41" s="1"/>
  <c r="E23" i="61" s="1"/>
  <c r="D80" i="39"/>
  <c r="D19" i="61" s="1"/>
  <c r="D80" i="38"/>
  <c r="D18" i="61" s="1"/>
  <c r="D80" i="37"/>
  <c r="D17" i="61" s="1"/>
  <c r="D80" i="36"/>
  <c r="D16" i="61" s="1"/>
  <c r="N48" i="71"/>
  <c r="N49" i="71"/>
  <c r="L51" i="71"/>
  <c r="M50" i="71" s="1"/>
  <c r="AF49" i="71"/>
  <c r="AD51" i="71"/>
  <c r="AE50" i="71" s="1"/>
  <c r="X51" i="71"/>
  <c r="Y50" i="71" s="1"/>
  <c r="Z49" i="71"/>
  <c r="R52" i="71"/>
  <c r="S51" i="71" s="1"/>
  <c r="T50" i="71"/>
  <c r="E88" i="52"/>
  <c r="E81" i="69"/>
  <c r="D81" i="69" s="1"/>
  <c r="E88" i="57"/>
  <c r="E81" i="51"/>
  <c r="D81" i="51" s="1"/>
  <c r="E35" i="61" s="1"/>
  <c r="E47" i="40"/>
  <c r="E88" i="36"/>
  <c r="E88" i="56"/>
  <c r="E88" i="55"/>
  <c r="E81" i="48"/>
  <c r="D81" i="48" s="1"/>
  <c r="E32" i="61" s="1"/>
  <c r="E47" i="58"/>
  <c r="E88" i="67"/>
  <c r="E88" i="58"/>
  <c r="D80" i="56"/>
  <c r="D42" i="61" s="1"/>
  <c r="E88" i="43"/>
  <c r="D80" i="68"/>
  <c r="D88" i="40"/>
  <c r="D88" i="55"/>
  <c r="D88" i="51"/>
  <c r="AM47" i="48"/>
  <c r="AM47" i="54"/>
  <c r="D88" i="56"/>
  <c r="AM47" i="38"/>
  <c r="AM47" i="40"/>
  <c r="AM47" i="44"/>
  <c r="AM47" i="50"/>
  <c r="D47" i="56"/>
  <c r="D82" i="56" s="1"/>
  <c r="F42" i="61" s="1"/>
  <c r="E47" i="39"/>
  <c r="E47" i="50"/>
  <c r="E88" i="42"/>
  <c r="E88" i="69"/>
  <c r="AM47" i="42"/>
  <c r="AM47" i="43"/>
  <c r="AM47" i="47"/>
  <c r="AM47" i="53"/>
  <c r="AM47" i="57"/>
  <c r="E88" i="47"/>
  <c r="E47" i="37"/>
  <c r="E47" i="48"/>
  <c r="AM47" i="70"/>
  <c r="E88" i="37"/>
  <c r="E47" i="42"/>
  <c r="E47" i="47"/>
  <c r="AM47" i="37"/>
  <c r="AM47" i="58"/>
  <c r="AM47" i="52"/>
  <c r="AM47" i="51"/>
  <c r="AM47" i="41"/>
  <c r="AM47" i="56"/>
  <c r="AM47" i="55"/>
  <c r="E88" i="54"/>
  <c r="E81" i="70"/>
  <c r="D81" i="70" s="1"/>
  <c r="AM47" i="46"/>
  <c r="AM47" i="45"/>
  <c r="AM47" i="68"/>
  <c r="E88" i="40"/>
  <c r="AM47" i="39"/>
  <c r="AM47" i="36"/>
  <c r="AM47" i="34"/>
  <c r="AM47" i="67"/>
  <c r="E88" i="39"/>
  <c r="E47" i="53"/>
  <c r="E47" i="34"/>
  <c r="E88" i="46"/>
  <c r="D88" i="50"/>
  <c r="E47" i="51"/>
  <c r="D88" i="37"/>
  <c r="D88" i="44"/>
  <c r="E88" i="41"/>
  <c r="E47" i="52"/>
  <c r="E81" i="47"/>
  <c r="D81" i="47" s="1"/>
  <c r="E31" i="61" s="1"/>
  <c r="D88" i="46"/>
  <c r="D47" i="52"/>
  <c r="D82" i="52" s="1"/>
  <c r="F36" i="61" s="1"/>
  <c r="D88" i="39"/>
  <c r="E47" i="57"/>
  <c r="D47" i="40"/>
  <c r="D82" i="40" s="1"/>
  <c r="F20" i="61" s="1"/>
  <c r="E47" i="49"/>
  <c r="D47" i="57"/>
  <c r="D82" i="57" s="1"/>
  <c r="F43" i="61" s="1"/>
  <c r="D47" i="54"/>
  <c r="D82" i="54" s="1"/>
  <c r="F40" i="61" s="1"/>
  <c r="D47" i="70"/>
  <c r="D82" i="70" s="1"/>
  <c r="E88" i="49"/>
  <c r="E47" i="69"/>
  <c r="D88" i="38"/>
  <c r="E47" i="41"/>
  <c r="D47" i="48"/>
  <c r="D82" i="48" s="1"/>
  <c r="F32" i="61" s="1"/>
  <c r="E47" i="68"/>
  <c r="D47" i="53"/>
  <c r="D82" i="53" s="1"/>
  <c r="F39" i="61" s="1"/>
  <c r="E47" i="46"/>
  <c r="D47" i="42"/>
  <c r="D82" i="42" s="1"/>
  <c r="E88" i="34"/>
  <c r="D47" i="51"/>
  <c r="D82" i="51" s="1"/>
  <c r="F35" i="61" s="1"/>
  <c r="D88" i="57"/>
  <c r="D47" i="34"/>
  <c r="D82" i="34" s="1"/>
  <c r="F15" i="61" s="1"/>
  <c r="E88" i="70"/>
  <c r="D47" i="50"/>
  <c r="D82" i="50" s="1"/>
  <c r="F34" i="61" s="1"/>
  <c r="E47" i="55"/>
  <c r="D88" i="42"/>
  <c r="D88" i="58"/>
  <c r="E88" i="53"/>
  <c r="E47" i="44"/>
  <c r="D80" i="57"/>
  <c r="D43" i="61" s="1"/>
  <c r="E81" i="42"/>
  <c r="D81" i="42" s="1"/>
  <c r="E24" i="61" s="1"/>
  <c r="D88" i="69"/>
  <c r="D80" i="46"/>
  <c r="D28" i="61" s="1"/>
  <c r="D88" i="67"/>
  <c r="D47" i="44"/>
  <c r="D82" i="44" s="1"/>
  <c r="F26" i="61" s="1"/>
  <c r="E47" i="70"/>
  <c r="E88" i="51"/>
  <c r="E47" i="56"/>
  <c r="E81" i="38"/>
  <c r="D81" i="38" s="1"/>
  <c r="E18" i="61" s="1"/>
  <c r="E88" i="48"/>
  <c r="E88" i="44"/>
  <c r="E47" i="43"/>
  <c r="E47" i="38"/>
  <c r="D47" i="41"/>
  <c r="D82" i="41" s="1"/>
  <c r="F23" i="61" s="1"/>
  <c r="E47" i="45"/>
  <c r="D47" i="38"/>
  <c r="D82" i="38" s="1"/>
  <c r="F18" i="61" s="1"/>
  <c r="D47" i="55"/>
  <c r="D82" i="55" s="1"/>
  <c r="F41" i="61" s="1"/>
  <c r="E88" i="45"/>
  <c r="D47" i="36"/>
  <c r="D82" i="36" s="1"/>
  <c r="F16" i="61" s="1"/>
  <c r="E47" i="36"/>
  <c r="E88" i="68"/>
  <c r="E88" i="50"/>
  <c r="E47" i="67"/>
  <c r="D88" i="70"/>
  <c r="E81" i="37"/>
  <c r="D81" i="37" s="1"/>
  <c r="E17" i="61" s="1"/>
  <c r="E88" i="38"/>
  <c r="D47" i="67"/>
  <c r="D82" i="67" s="1"/>
  <c r="D47" i="43"/>
  <c r="D82" i="43" s="1"/>
  <c r="F25" i="61" s="1"/>
  <c r="D47" i="39"/>
  <c r="D82" i="39" s="1"/>
  <c r="F19" i="61" s="1"/>
  <c r="D80" i="43"/>
  <c r="D25" i="61" s="1"/>
  <c r="D15" i="61"/>
  <c r="E81" i="39"/>
  <c r="D81" i="39" s="1"/>
  <c r="E19" i="61" s="1"/>
  <c r="D47" i="58"/>
  <c r="D82" i="58" s="1"/>
  <c r="E81" i="67"/>
  <c r="D81" i="67" s="1"/>
  <c r="D80" i="67"/>
  <c r="E81" i="40"/>
  <c r="D81" i="40" s="1"/>
  <c r="E20" i="61" s="1"/>
  <c r="D80" i="40"/>
  <c r="D20" i="61" s="1"/>
  <c r="D47" i="45"/>
  <c r="D82" i="45" s="1"/>
  <c r="F27" i="61" s="1"/>
  <c r="D47" i="37"/>
  <c r="D82" i="37" s="1"/>
  <c r="F17" i="61" s="1"/>
  <c r="D80" i="52"/>
  <c r="D36" i="61" s="1"/>
  <c r="D47" i="68"/>
  <c r="D82" i="68" s="1"/>
  <c r="D47" i="47"/>
  <c r="D82" i="47" s="1"/>
  <c r="F31" i="61" s="1"/>
  <c r="D47" i="69"/>
  <c r="D82" i="69" s="1"/>
  <c r="D80" i="58"/>
  <c r="D44" i="61" s="1"/>
  <c r="E81" i="58"/>
  <c r="D81" i="58" s="1"/>
  <c r="E44" i="61" s="1"/>
  <c r="D47" i="49"/>
  <c r="D82" i="49" s="1"/>
  <c r="F33" i="61" s="1"/>
  <c r="D47" i="46"/>
  <c r="D82" i="46" s="1"/>
  <c r="F28" i="61" s="1"/>
  <c r="E81" i="54"/>
  <c r="D81" i="54" s="1"/>
  <c r="E40" i="61" s="1"/>
  <c r="D80" i="54"/>
  <c r="D40" i="61" s="1"/>
  <c r="D80" i="44"/>
  <c r="D26" i="61" s="1"/>
  <c r="E81" i="44"/>
  <c r="D81" i="44" s="1"/>
  <c r="E26" i="61" s="1"/>
  <c r="F44" i="61" l="1"/>
  <c r="F24" i="61"/>
  <c r="F11" i="61" a="1"/>
  <c r="F11" i="61" s="1"/>
  <c r="E11" i="61" s="1"/>
  <c r="D80" i="50"/>
  <c r="D34" i="61" s="1"/>
  <c r="F10" i="61" s="1" a="1"/>
  <c r="F10" i="61" s="1"/>
  <c r="E10" i="61" s="1"/>
  <c r="E81" i="45"/>
  <c r="D81" i="45" s="1"/>
  <c r="E27" i="61" s="1"/>
  <c r="D80" i="41"/>
  <c r="D23" i="61" s="1"/>
  <c r="F9" i="61" s="1" a="1"/>
  <c r="F9" i="61" s="1"/>
  <c r="E9" i="61" s="1"/>
  <c r="E81" i="36"/>
  <c r="D81" i="36" s="1"/>
  <c r="E16" i="61" s="1"/>
  <c r="E81" i="55"/>
  <c r="D81" i="55" s="1"/>
  <c r="E41" i="61" s="1"/>
  <c r="E81" i="53"/>
  <c r="D81" i="53" s="1"/>
  <c r="E39" i="61" s="1"/>
  <c r="F8" i="61" a="1"/>
  <c r="F8" i="61" s="1"/>
  <c r="E8" i="61" s="1"/>
  <c r="N50" i="71"/>
  <c r="L52" i="71"/>
  <c r="M51" i="71" s="1"/>
  <c r="AD52" i="71"/>
  <c r="AE51" i="71" s="1"/>
  <c r="AF50" i="71"/>
  <c r="Z50" i="71"/>
  <c r="X52" i="71"/>
  <c r="Y51" i="71" s="1"/>
  <c r="T51" i="71"/>
  <c r="R53" i="71"/>
  <c r="S53" i="71" s="1"/>
  <c r="N51" i="71" l="1"/>
  <c r="S52" i="71"/>
  <c r="R4" i="71" s="1"/>
  <c r="S4" i="71" s="1"/>
  <c r="L53" i="71"/>
  <c r="M53" i="71" s="1"/>
  <c r="AF51" i="71"/>
  <c r="AD53" i="71"/>
  <c r="AE53" i="71" s="1"/>
  <c r="Z51" i="71"/>
  <c r="X53" i="71"/>
  <c r="Y53" i="71" s="1"/>
  <c r="T52" i="71" l="1"/>
  <c r="T54" i="71"/>
  <c r="V51" i="71" s="1"/>
  <c r="U4" i="71"/>
  <c r="T4" i="71"/>
  <c r="T53" i="71"/>
  <c r="AE52" i="71"/>
  <c r="AF54" i="71" s="1"/>
  <c r="S55" i="71"/>
  <c r="U52" i="71" s="1"/>
  <c r="Y52" i="71"/>
  <c r="Z52" i="71" s="1"/>
  <c r="M52" i="71"/>
  <c r="L4" i="71" s="1"/>
  <c r="M4" i="71" s="1"/>
  <c r="U20" i="71" l="1"/>
  <c r="V54" i="71"/>
  <c r="U53" i="71"/>
  <c r="U9" i="71"/>
  <c r="U41" i="71"/>
  <c r="U31" i="71"/>
  <c r="V47" i="71"/>
  <c r="V37" i="71"/>
  <c r="U45" i="71"/>
  <c r="U35" i="71"/>
  <c r="U24" i="71"/>
  <c r="U13" i="71"/>
  <c r="U51" i="71"/>
  <c r="U40" i="71"/>
  <c r="U29" i="71"/>
  <c r="U19" i="71"/>
  <c r="U8" i="71"/>
  <c r="U47" i="71"/>
  <c r="U36" i="71"/>
  <c r="U25" i="71"/>
  <c r="U15" i="71"/>
  <c r="U6" i="71"/>
  <c r="V27" i="71"/>
  <c r="V45" i="71"/>
  <c r="V35" i="71"/>
  <c r="V20" i="71"/>
  <c r="V43" i="71"/>
  <c r="V31" i="71"/>
  <c r="V17" i="71"/>
  <c r="V39" i="71"/>
  <c r="V29" i="71"/>
  <c r="V13" i="71"/>
  <c r="V49" i="71"/>
  <c r="V41" i="71"/>
  <c r="V33" i="71"/>
  <c r="V25" i="71"/>
  <c r="V9" i="71"/>
  <c r="V4" i="71"/>
  <c r="J4" i="71" s="1"/>
  <c r="E86" i="66" s="1"/>
  <c r="U49" i="71"/>
  <c r="U44" i="71"/>
  <c r="U39" i="71"/>
  <c r="U33" i="71"/>
  <c r="U28" i="71"/>
  <c r="U22" i="71"/>
  <c r="U17" i="71"/>
  <c r="U12" i="71"/>
  <c r="U7" i="71"/>
  <c r="U48" i="71"/>
  <c r="U43" i="71"/>
  <c r="U37" i="71"/>
  <c r="U32" i="71"/>
  <c r="U27" i="71"/>
  <c r="U21" i="71"/>
  <c r="U16" i="71"/>
  <c r="U11" i="71"/>
  <c r="U54" i="71"/>
  <c r="V22" i="71"/>
  <c r="V19" i="71"/>
  <c r="V15" i="71"/>
  <c r="V12" i="71"/>
  <c r="V7" i="71"/>
  <c r="V50" i="71"/>
  <c r="V46" i="71"/>
  <c r="V42" i="71"/>
  <c r="V38" i="71"/>
  <c r="V34" i="71"/>
  <c r="V30" i="71"/>
  <c r="V26" i="71"/>
  <c r="V23" i="71"/>
  <c r="V18" i="71"/>
  <c r="V14" i="71"/>
  <c r="V10" i="71"/>
  <c r="V6" i="71"/>
  <c r="V48" i="71"/>
  <c r="V44" i="71"/>
  <c r="V40" i="71"/>
  <c r="V36" i="71"/>
  <c r="V32" i="71"/>
  <c r="V28" i="71"/>
  <c r="V24" i="71"/>
  <c r="V21" i="71"/>
  <c r="V16" i="71"/>
  <c r="V11" i="71"/>
  <c r="V8" i="71"/>
  <c r="U50" i="71"/>
  <c r="U46" i="71"/>
  <c r="U42" i="71"/>
  <c r="U38" i="71"/>
  <c r="U34" i="71"/>
  <c r="U30" i="71"/>
  <c r="U26" i="71"/>
  <c r="U23" i="71"/>
  <c r="U18" i="71"/>
  <c r="U14" i="71"/>
  <c r="U10" i="71"/>
  <c r="U5" i="71"/>
  <c r="V5" i="71"/>
  <c r="V53" i="71"/>
  <c r="Z54" i="71"/>
  <c r="AB51" i="71" s="1"/>
  <c r="Z53" i="71"/>
  <c r="N54" i="71"/>
  <c r="P51" i="71" s="1"/>
  <c r="V52" i="71"/>
  <c r="N4" i="71"/>
  <c r="O4" i="71"/>
  <c r="AF53" i="71"/>
  <c r="AH53" i="71" s="1"/>
  <c r="AD4" i="71"/>
  <c r="AE4" i="71" s="1"/>
  <c r="AF52" i="71"/>
  <c r="AH52" i="71" s="1"/>
  <c r="AE55" i="71"/>
  <c r="AG52" i="71" s="1"/>
  <c r="M55" i="71"/>
  <c r="O52" i="71" s="1"/>
  <c r="Y55" i="71"/>
  <c r="AA52" i="71" s="1"/>
  <c r="X4" i="71"/>
  <c r="Y4" i="71" s="1"/>
  <c r="N52" i="71"/>
  <c r="N53" i="71"/>
  <c r="AH54" i="71"/>
  <c r="AH6" i="71"/>
  <c r="AH5" i="71"/>
  <c r="AH7" i="71"/>
  <c r="AH8" i="71"/>
  <c r="AH9" i="71"/>
  <c r="AH10" i="71"/>
  <c r="AH11" i="71"/>
  <c r="AH12" i="71"/>
  <c r="AH13" i="71"/>
  <c r="AH14" i="71"/>
  <c r="AH16" i="71"/>
  <c r="AH15" i="71"/>
  <c r="AH17" i="71"/>
  <c r="AH19" i="71"/>
  <c r="AH18" i="71"/>
  <c r="AH20" i="71"/>
  <c r="AH21" i="71"/>
  <c r="AH22" i="71"/>
  <c r="AH23" i="71"/>
  <c r="AH24" i="71"/>
  <c r="AH25" i="71"/>
  <c r="AH26" i="71"/>
  <c r="AH27" i="71"/>
  <c r="AH28" i="71"/>
  <c r="AH29" i="71"/>
  <c r="AH30" i="71"/>
  <c r="AH31" i="71"/>
  <c r="AH32" i="71"/>
  <c r="AH33" i="71"/>
  <c r="AH34" i="71"/>
  <c r="AH35" i="71"/>
  <c r="AH36" i="71"/>
  <c r="AH37" i="71"/>
  <c r="AH38" i="71"/>
  <c r="AH39" i="71"/>
  <c r="AH40" i="71"/>
  <c r="AH41" i="71"/>
  <c r="AH42" i="71"/>
  <c r="AH43" i="71"/>
  <c r="AH44" i="71"/>
  <c r="AH45" i="71"/>
  <c r="AH46" i="71"/>
  <c r="AH47" i="71"/>
  <c r="AH48" i="71"/>
  <c r="AH49" i="71"/>
  <c r="AH50" i="71"/>
  <c r="AH51" i="71"/>
  <c r="AB20" i="71" l="1"/>
  <c r="AA38" i="71"/>
  <c r="AB43" i="71"/>
  <c r="AB37" i="71"/>
  <c r="AB16" i="71"/>
  <c r="P24" i="71"/>
  <c r="P9" i="71"/>
  <c r="P53" i="71"/>
  <c r="AB32" i="71"/>
  <c r="AB11" i="71"/>
  <c r="AB48" i="71"/>
  <c r="AB27" i="71"/>
  <c r="AB5" i="71"/>
  <c r="AB47" i="71"/>
  <c r="AB36" i="71"/>
  <c r="AB25" i="71"/>
  <c r="AB9" i="71"/>
  <c r="AB45" i="71"/>
  <c r="AB35" i="71"/>
  <c r="AB29" i="71"/>
  <c r="AB19" i="71"/>
  <c r="AB49" i="71"/>
  <c r="AB44" i="71"/>
  <c r="AB39" i="71"/>
  <c r="AB33" i="71"/>
  <c r="AB28" i="71"/>
  <c r="AB23" i="71"/>
  <c r="AB17" i="71"/>
  <c r="AB12" i="71"/>
  <c r="AB7" i="71"/>
  <c r="AB53" i="71"/>
  <c r="AB21" i="71"/>
  <c r="AB41" i="71"/>
  <c r="AB31" i="71"/>
  <c r="AB15" i="71"/>
  <c r="AB54" i="71"/>
  <c r="AB40" i="71"/>
  <c r="AB24" i="71"/>
  <c r="AB14" i="71"/>
  <c r="AB8" i="71"/>
  <c r="AB52" i="71"/>
  <c r="AG19" i="71"/>
  <c r="AB50" i="71"/>
  <c r="AB46" i="71"/>
  <c r="AB42" i="71"/>
  <c r="AB38" i="71"/>
  <c r="AB34" i="71"/>
  <c r="AB30" i="71"/>
  <c r="AB26" i="71"/>
  <c r="AB22" i="71"/>
  <c r="AB18" i="71"/>
  <c r="AB13" i="71"/>
  <c r="AB10" i="71"/>
  <c r="AB6" i="71"/>
  <c r="P40" i="71"/>
  <c r="AG50" i="71"/>
  <c r="AG34" i="71"/>
  <c r="AA7" i="71"/>
  <c r="AA48" i="71"/>
  <c r="AG26" i="71"/>
  <c r="AA22" i="71"/>
  <c r="AG42" i="71"/>
  <c r="AG10" i="71"/>
  <c r="AG48" i="71"/>
  <c r="AG40" i="71"/>
  <c r="AG32" i="71"/>
  <c r="AG24" i="71"/>
  <c r="AG16" i="71"/>
  <c r="AG8" i="71"/>
  <c r="AG46" i="71"/>
  <c r="AG38" i="71"/>
  <c r="AG30" i="71"/>
  <c r="AG22" i="71"/>
  <c r="AG14" i="71"/>
  <c r="AG5" i="71"/>
  <c r="AG44" i="71"/>
  <c r="AG36" i="71"/>
  <c r="AG28" i="71"/>
  <c r="AG20" i="71"/>
  <c r="AG12" i="71"/>
  <c r="AG54" i="71"/>
  <c r="P37" i="71"/>
  <c r="P21" i="71"/>
  <c r="P6" i="71"/>
  <c r="P48" i="71"/>
  <c r="P32" i="71"/>
  <c r="P18" i="71"/>
  <c r="P45" i="71"/>
  <c r="P29" i="71"/>
  <c r="P13" i="71"/>
  <c r="P52" i="71"/>
  <c r="P49" i="71"/>
  <c r="P44" i="71"/>
  <c r="P41" i="71"/>
  <c r="P36" i="71"/>
  <c r="P33" i="71"/>
  <c r="P28" i="71"/>
  <c r="P25" i="71"/>
  <c r="P20" i="71"/>
  <c r="P16" i="71"/>
  <c r="P12" i="71"/>
  <c r="P8" i="71"/>
  <c r="P54" i="71"/>
  <c r="P47" i="71"/>
  <c r="P43" i="71"/>
  <c r="P39" i="71"/>
  <c r="P35" i="71"/>
  <c r="P31" i="71"/>
  <c r="P27" i="71"/>
  <c r="P23" i="71"/>
  <c r="P19" i="71"/>
  <c r="P14" i="71"/>
  <c r="P11" i="71"/>
  <c r="P7" i="71"/>
  <c r="P50" i="71"/>
  <c r="P46" i="71"/>
  <c r="P42" i="71"/>
  <c r="P38" i="71"/>
  <c r="P34" i="71"/>
  <c r="P30" i="71"/>
  <c r="P26" i="71"/>
  <c r="P22" i="71"/>
  <c r="P17" i="71"/>
  <c r="P15" i="71"/>
  <c r="P10" i="71"/>
  <c r="P5" i="71"/>
  <c r="AA46" i="71"/>
  <c r="AA34" i="71"/>
  <c r="AA18" i="71"/>
  <c r="AA44" i="71"/>
  <c r="AA30" i="71"/>
  <c r="AA14" i="71"/>
  <c r="AA53" i="71"/>
  <c r="AA50" i="71"/>
  <c r="AA42" i="71"/>
  <c r="AA26" i="71"/>
  <c r="AA10" i="71"/>
  <c r="AG4" i="71"/>
  <c r="AF4" i="71"/>
  <c r="AA49" i="71"/>
  <c r="AA45" i="71"/>
  <c r="AA41" i="71"/>
  <c r="AA37" i="71"/>
  <c r="AA33" i="71"/>
  <c r="AA29" i="71"/>
  <c r="AA25" i="71"/>
  <c r="AA21" i="71"/>
  <c r="AA17" i="71"/>
  <c r="AA13" i="71"/>
  <c r="AA9" i="71"/>
  <c r="AA5" i="71"/>
  <c r="AG53" i="71"/>
  <c r="AG49" i="71"/>
  <c r="AG45" i="71"/>
  <c r="AG41" i="71"/>
  <c r="AG37" i="71"/>
  <c r="AG33" i="71"/>
  <c r="AG29" i="71"/>
  <c r="AG25" i="71"/>
  <c r="AG21" i="71"/>
  <c r="AG17" i="71"/>
  <c r="AG13" i="71"/>
  <c r="AG9" i="71"/>
  <c r="AG6" i="71"/>
  <c r="O54" i="71"/>
  <c r="O5" i="71"/>
  <c r="O6" i="71"/>
  <c r="O7" i="71"/>
  <c r="O8" i="71"/>
  <c r="O9" i="71"/>
  <c r="O10" i="71"/>
  <c r="O11" i="71"/>
  <c r="O12" i="71"/>
  <c r="O13" i="71"/>
  <c r="O15" i="71"/>
  <c r="O14" i="71"/>
  <c r="O16" i="71"/>
  <c r="O17" i="71"/>
  <c r="O18" i="71"/>
  <c r="O19" i="71"/>
  <c r="O20" i="71"/>
  <c r="O21" i="71"/>
  <c r="O22" i="71"/>
  <c r="O23" i="71"/>
  <c r="O24" i="71"/>
  <c r="O25" i="71"/>
  <c r="O26" i="71"/>
  <c r="O27" i="71"/>
  <c r="O28" i="71"/>
  <c r="O29" i="71"/>
  <c r="O30" i="71"/>
  <c r="O31" i="71"/>
  <c r="O32" i="71"/>
  <c r="O33" i="71"/>
  <c r="O34" i="71"/>
  <c r="O35" i="71"/>
  <c r="O36" i="71"/>
  <c r="O37" i="71"/>
  <c r="O38" i="71"/>
  <c r="O39" i="71"/>
  <c r="O40" i="71"/>
  <c r="O41" i="71"/>
  <c r="O42" i="71"/>
  <c r="O43" i="71"/>
  <c r="O44" i="71"/>
  <c r="O45" i="71"/>
  <c r="O46" i="71"/>
  <c r="O47" i="71"/>
  <c r="O48" i="71"/>
  <c r="O49" i="71"/>
  <c r="O50" i="71"/>
  <c r="O51" i="71"/>
  <c r="O53" i="71"/>
  <c r="AA40" i="71"/>
  <c r="AA36" i="71"/>
  <c r="AA32" i="71"/>
  <c r="AA28" i="71"/>
  <c r="AA24" i="71"/>
  <c r="AA20" i="71"/>
  <c r="AA16" i="71"/>
  <c r="AA12" i="71"/>
  <c r="AA8" i="71"/>
  <c r="AA54" i="71"/>
  <c r="AA4" i="71"/>
  <c r="Z4" i="71"/>
  <c r="AA51" i="71"/>
  <c r="AA47" i="71"/>
  <c r="AA43" i="71"/>
  <c r="AA39" i="71"/>
  <c r="AA35" i="71"/>
  <c r="AA31" i="71"/>
  <c r="AA27" i="71"/>
  <c r="AA23" i="71"/>
  <c r="AA19" i="71"/>
  <c r="AA15" i="71"/>
  <c r="AA11" i="71"/>
  <c r="AA6" i="71"/>
  <c r="AG51" i="71"/>
  <c r="AG47" i="71"/>
  <c r="AG43" i="71"/>
  <c r="AG39" i="71"/>
  <c r="AG35" i="71"/>
  <c r="AG31" i="71"/>
  <c r="AG27" i="71"/>
  <c r="AG23" i="71"/>
  <c r="AG18" i="71"/>
  <c r="AG15" i="71"/>
  <c r="AG11" i="71"/>
  <c r="AG7" i="71"/>
  <c r="P4" i="71"/>
  <c r="J3" i="71" s="1"/>
  <c r="E85" i="66" s="1"/>
  <c r="AB4" i="71" l="1"/>
  <c r="J5" i="71" s="1"/>
  <c r="E87" i="66" s="1"/>
  <c r="AH4" i="71"/>
  <c r="J6" i="71" s="1"/>
  <c r="E88" i="66" s="1"/>
  <c r="AN13" i="66" l="1"/>
  <c r="AN14" i="66"/>
  <c r="AN29" i="66"/>
  <c r="AN28" i="66"/>
  <c r="AN20" i="66"/>
  <c r="AN9" i="66"/>
  <c r="AN24" i="66"/>
  <c r="AN11" i="66"/>
  <c r="AN8" i="66"/>
  <c r="AN23" i="66"/>
  <c r="AN15" i="66"/>
  <c r="AN25" i="66"/>
  <c r="AN27" i="66"/>
  <c r="AN19" i="66"/>
  <c r="AN55" i="66"/>
  <c r="AN12" i="66"/>
  <c r="AN16" i="66"/>
  <c r="AN18" i="66"/>
  <c r="AN10" i="66"/>
  <c r="AN26" i="66"/>
  <c r="F55" i="66" l="1"/>
  <c r="G55" i="66"/>
  <c r="L55" i="66"/>
  <c r="AH55" i="66"/>
  <c r="AC55" i="66"/>
  <c r="AA55" i="66"/>
  <c r="M55" i="66"/>
  <c r="X55" i="66"/>
  <c r="J55" i="66"/>
  <c r="H55" i="66"/>
  <c r="AG55" i="66"/>
  <c r="P55" i="66"/>
  <c r="AD55" i="66"/>
  <c r="O55" i="66"/>
  <c r="I55" i="66"/>
  <c r="V55" i="66"/>
  <c r="AI55" i="66"/>
  <c r="T55" i="66"/>
  <c r="U55" i="66"/>
  <c r="Z55" i="66"/>
  <c r="AB55" i="66"/>
  <c r="Y55" i="66"/>
  <c r="AJ55" i="66"/>
  <c r="AF55" i="66"/>
  <c r="Q55" i="66"/>
  <c r="S55" i="66"/>
  <c r="R55" i="66"/>
  <c r="K55" i="66"/>
  <c r="AE55" i="66"/>
  <c r="W55" i="66"/>
  <c r="N55" i="66"/>
  <c r="AN52" i="66"/>
  <c r="AN58" i="66"/>
  <c r="AN49" i="66"/>
  <c r="F49" i="66" s="1"/>
  <c r="AN50" i="66"/>
  <c r="AN53" i="66"/>
  <c r="AN54" i="66"/>
  <c r="AN59" i="66"/>
  <c r="AN51" i="66"/>
  <c r="AN57" i="66"/>
  <c r="H57" i="66" s="1"/>
  <c r="S26" i="66"/>
  <c r="U26" i="66"/>
  <c r="X26" i="66"/>
  <c r="W26" i="66"/>
  <c r="T26" i="66"/>
  <c r="AE26" i="66"/>
  <c r="AG26" i="66"/>
  <c r="F26" i="66"/>
  <c r="Z26" i="66"/>
  <c r="H26" i="66"/>
  <c r="M26" i="66"/>
  <c r="P26" i="66"/>
  <c r="AD26" i="66"/>
  <c r="AF26" i="66"/>
  <c r="AJ26" i="66"/>
  <c r="AB26" i="66"/>
  <c r="AH26" i="66"/>
  <c r="N26" i="66"/>
  <c r="AC26" i="66"/>
  <c r="G26" i="66"/>
  <c r="O26" i="66"/>
  <c r="I26" i="66"/>
  <c r="AI26" i="66"/>
  <c r="R26" i="66"/>
  <c r="J26" i="66"/>
  <c r="K26" i="66"/>
  <c r="AA26" i="66"/>
  <c r="V26" i="66"/>
  <c r="L26" i="66"/>
  <c r="Y26" i="66"/>
  <c r="Q26" i="66"/>
  <c r="T18" i="66"/>
  <c r="AA18" i="66"/>
  <c r="H18" i="66"/>
  <c r="R18" i="66"/>
  <c r="AD18" i="66"/>
  <c r="W18" i="66"/>
  <c r="Z18" i="66"/>
  <c r="AJ18" i="66"/>
  <c r="M18" i="66"/>
  <c r="AI18" i="66"/>
  <c r="K18" i="66"/>
  <c r="L18" i="66"/>
  <c r="AH18" i="66"/>
  <c r="V18" i="66"/>
  <c r="P18" i="66"/>
  <c r="AB18" i="66"/>
  <c r="AC18" i="66"/>
  <c r="AG18" i="66"/>
  <c r="U18" i="66"/>
  <c r="G18" i="66"/>
  <c r="AE18" i="66"/>
  <c r="X18" i="66"/>
  <c r="S18" i="66"/>
  <c r="J18" i="66"/>
  <c r="I18" i="66"/>
  <c r="N18" i="66"/>
  <c r="AF18" i="66"/>
  <c r="Q18" i="66"/>
  <c r="Y18" i="66"/>
  <c r="O18" i="66"/>
  <c r="F18" i="66"/>
  <c r="K12" i="66"/>
  <c r="F12" i="66"/>
  <c r="I12" i="66"/>
  <c r="U12" i="66"/>
  <c r="G12" i="66"/>
  <c r="X12" i="66"/>
  <c r="Q12" i="66"/>
  <c r="L12" i="66"/>
  <c r="AJ12" i="66"/>
  <c r="AC12" i="66"/>
  <c r="P12" i="66"/>
  <c r="J12" i="66"/>
  <c r="H12" i="66"/>
  <c r="S12" i="66"/>
  <c r="T12" i="66"/>
  <c r="AH12" i="66"/>
  <c r="Z12" i="66"/>
  <c r="AG12" i="66"/>
  <c r="AF12" i="66"/>
  <c r="AE12" i="66"/>
  <c r="AD12" i="66"/>
  <c r="M12" i="66"/>
  <c r="Y12" i="66"/>
  <c r="AA12" i="66"/>
  <c r="AI12" i="66"/>
  <c r="AB12" i="66"/>
  <c r="V12" i="66"/>
  <c r="O12" i="66"/>
  <c r="W12" i="66"/>
  <c r="R12" i="66"/>
  <c r="N12" i="66"/>
  <c r="AA19" i="66"/>
  <c r="W19" i="66"/>
  <c r="F19" i="66"/>
  <c r="AH19" i="66"/>
  <c r="G19" i="66"/>
  <c r="R19" i="66"/>
  <c r="AJ19" i="66"/>
  <c r="N19" i="66"/>
  <c r="AC19" i="66"/>
  <c r="I19" i="66"/>
  <c r="T19" i="66"/>
  <c r="H19" i="66"/>
  <c r="AI19" i="66"/>
  <c r="Q19" i="66"/>
  <c r="Z19" i="66"/>
  <c r="V19" i="66"/>
  <c r="AE19" i="66"/>
  <c r="P19" i="66"/>
  <c r="AD19" i="66"/>
  <c r="Y19" i="66"/>
  <c r="O19" i="66"/>
  <c r="L19" i="66"/>
  <c r="K19" i="66"/>
  <c r="S19" i="66"/>
  <c r="J19" i="66"/>
  <c r="AG19" i="66"/>
  <c r="U19" i="66"/>
  <c r="X19" i="66"/>
  <c r="AB19" i="66"/>
  <c r="M19" i="66"/>
  <c r="AF19" i="66"/>
  <c r="I25" i="66"/>
  <c r="L25" i="66"/>
  <c r="Z25" i="66"/>
  <c r="X25" i="66"/>
  <c r="H25" i="66"/>
  <c r="T25" i="66"/>
  <c r="AD25" i="66"/>
  <c r="AA25" i="66"/>
  <c r="AB25" i="66"/>
  <c r="G25" i="66"/>
  <c r="AF25" i="66"/>
  <c r="AE25" i="66"/>
  <c r="O25" i="66"/>
  <c r="N25" i="66"/>
  <c r="Q25" i="66"/>
  <c r="W25" i="66"/>
  <c r="Y25" i="66"/>
  <c r="AJ25" i="66"/>
  <c r="F25" i="66"/>
  <c r="P25" i="66"/>
  <c r="J25" i="66"/>
  <c r="AG25" i="66"/>
  <c r="AC25" i="66"/>
  <c r="V25" i="66"/>
  <c r="S25" i="66"/>
  <c r="AI25" i="66"/>
  <c r="R25" i="66"/>
  <c r="AH25" i="66"/>
  <c r="M25" i="66"/>
  <c r="K25" i="66"/>
  <c r="U25" i="66"/>
  <c r="U23" i="66"/>
  <c r="G23" i="66"/>
  <c r="O23" i="66"/>
  <c r="K23" i="66"/>
  <c r="J23" i="66"/>
  <c r="AD23" i="66"/>
  <c r="S23" i="66"/>
  <c r="Q23" i="66"/>
  <c r="AI23" i="66"/>
  <c r="X23" i="66"/>
  <c r="AE23" i="66"/>
  <c r="AF23" i="66"/>
  <c r="I23" i="66"/>
  <c r="H23" i="66"/>
  <c r="W23" i="66"/>
  <c r="AH23" i="66"/>
  <c r="Y23" i="66"/>
  <c r="AC23" i="66"/>
  <c r="F23" i="66"/>
  <c r="AJ23" i="66"/>
  <c r="N23" i="66"/>
  <c r="AA23" i="66"/>
  <c r="M23" i="66"/>
  <c r="AB23" i="66"/>
  <c r="Z23" i="66"/>
  <c r="L23" i="66"/>
  <c r="AG23" i="66"/>
  <c r="R23" i="66"/>
  <c r="P23" i="66"/>
  <c r="T23" i="66"/>
  <c r="V23" i="66"/>
  <c r="Y11" i="66"/>
  <c r="J11" i="66"/>
  <c r="W11" i="66"/>
  <c r="M11" i="66"/>
  <c r="H11" i="66"/>
  <c r="K11" i="66"/>
  <c r="T11" i="66"/>
  <c r="AF11" i="66"/>
  <c r="AD11" i="66"/>
  <c r="AA11" i="66"/>
  <c r="Z11" i="66"/>
  <c r="AJ11" i="66"/>
  <c r="S11" i="66"/>
  <c r="AI11" i="66"/>
  <c r="AG11" i="66"/>
  <c r="F11" i="66"/>
  <c r="O11" i="66"/>
  <c r="L11" i="66"/>
  <c r="AC11" i="66"/>
  <c r="P11" i="66"/>
  <c r="G11" i="66"/>
  <c r="I11" i="66"/>
  <c r="AE11" i="66"/>
  <c r="X11" i="66"/>
  <c r="N11" i="66"/>
  <c r="R11" i="66"/>
  <c r="U11" i="66"/>
  <c r="AB11" i="66"/>
  <c r="Q11" i="66"/>
  <c r="AH11" i="66"/>
  <c r="V11" i="66"/>
  <c r="AG9" i="66"/>
  <c r="V9" i="66"/>
  <c r="AJ9" i="66"/>
  <c r="O9" i="66"/>
  <c r="T9" i="66"/>
  <c r="N9" i="66"/>
  <c r="Z9" i="66"/>
  <c r="AA9" i="66"/>
  <c r="W9" i="66"/>
  <c r="M9" i="66"/>
  <c r="L9" i="66"/>
  <c r="F9" i="66"/>
  <c r="R9" i="66"/>
  <c r="AI9" i="66"/>
  <c r="X9" i="66"/>
  <c r="H9" i="66"/>
  <c r="AH9" i="66"/>
  <c r="Q9" i="66"/>
  <c r="AB9" i="66"/>
  <c r="I9" i="66"/>
  <c r="AC9" i="66"/>
  <c r="J9" i="66"/>
  <c r="AF9" i="66"/>
  <c r="K9" i="66"/>
  <c r="U9" i="66"/>
  <c r="G9" i="66"/>
  <c r="Y9" i="66"/>
  <c r="P9" i="66"/>
  <c r="AD9" i="66"/>
  <c r="S9" i="66"/>
  <c r="AE9" i="66"/>
  <c r="AG28" i="66"/>
  <c r="O28" i="66"/>
  <c r="AI28" i="66"/>
  <c r="AA28" i="66"/>
  <c r="F28" i="66"/>
  <c r="AH28" i="66"/>
  <c r="R28" i="66"/>
  <c r="S28" i="66"/>
  <c r="N28" i="66"/>
  <c r="AC28" i="66"/>
  <c r="U28" i="66"/>
  <c r="I28" i="66"/>
  <c r="K28" i="66"/>
  <c r="H28" i="66"/>
  <c r="V28" i="66"/>
  <c r="Y28" i="66"/>
  <c r="T28" i="66"/>
  <c r="AB28" i="66"/>
  <c r="AE28" i="66"/>
  <c r="W28" i="66"/>
  <c r="AJ28" i="66"/>
  <c r="AF28" i="66"/>
  <c r="Q28" i="66"/>
  <c r="X28" i="66"/>
  <c r="Z28" i="66"/>
  <c r="M28" i="66"/>
  <c r="P28" i="66"/>
  <c r="AD28" i="66"/>
  <c r="G28" i="66"/>
  <c r="L28" i="66"/>
  <c r="J28" i="66"/>
  <c r="J14" i="66"/>
  <c r="Y14" i="66"/>
  <c r="AH14" i="66"/>
  <c r="AB14" i="66"/>
  <c r="V14" i="66"/>
  <c r="AC14" i="66"/>
  <c r="P14" i="66"/>
  <c r="T14" i="66"/>
  <c r="O14" i="66"/>
  <c r="N14" i="66"/>
  <c r="Z14" i="66"/>
  <c r="X14" i="66"/>
  <c r="R14" i="66"/>
  <c r="Q14" i="66"/>
  <c r="L14" i="66"/>
  <c r="H14" i="66"/>
  <c r="U14" i="66"/>
  <c r="AE14" i="66"/>
  <c r="AI14" i="66"/>
  <c r="AF14" i="66"/>
  <c r="F14" i="66"/>
  <c r="AG14" i="66"/>
  <c r="G14" i="66"/>
  <c r="I14" i="66"/>
  <c r="AD14" i="66"/>
  <c r="AJ14" i="66"/>
  <c r="M14" i="66"/>
  <c r="K14" i="66"/>
  <c r="S14" i="66"/>
  <c r="AA14" i="66"/>
  <c r="W14" i="66"/>
  <c r="AE10" i="66"/>
  <c r="AG10" i="66"/>
  <c r="M10" i="66"/>
  <c r="N10" i="66"/>
  <c r="P10" i="66"/>
  <c r="V10" i="66"/>
  <c r="AB10" i="66"/>
  <c r="L10" i="66"/>
  <c r="AF10" i="66"/>
  <c r="AI10" i="66"/>
  <c r="U10" i="66"/>
  <c r="Z10" i="66"/>
  <c r="Q10" i="66"/>
  <c r="G10" i="66"/>
  <c r="I10" i="66"/>
  <c r="R10" i="66"/>
  <c r="AC10" i="66"/>
  <c r="X10" i="66"/>
  <c r="T10" i="66"/>
  <c r="W10" i="66"/>
  <c r="Y10" i="66"/>
  <c r="O10" i="66"/>
  <c r="S10" i="66"/>
  <c r="J10" i="66"/>
  <c r="AD10" i="66"/>
  <c r="F10" i="66"/>
  <c r="AA10" i="66"/>
  <c r="AH10" i="66"/>
  <c r="H10" i="66"/>
  <c r="AJ10" i="66"/>
  <c r="K10" i="66"/>
  <c r="T16" i="66"/>
  <c r="H16" i="66"/>
  <c r="O16" i="66"/>
  <c r="V16" i="66"/>
  <c r="G16" i="66"/>
  <c r="M16" i="66"/>
  <c r="AF16" i="66"/>
  <c r="AE16" i="66"/>
  <c r="AB16" i="66"/>
  <c r="P16" i="66"/>
  <c r="W16" i="66"/>
  <c r="AD16" i="66"/>
  <c r="J16" i="66"/>
  <c r="AC16" i="66"/>
  <c r="AA16" i="66"/>
  <c r="N16" i="66"/>
  <c r="R16" i="66"/>
  <c r="AH16" i="66"/>
  <c r="Y16" i="66"/>
  <c r="F16" i="66"/>
  <c r="AG16" i="66"/>
  <c r="L16" i="66"/>
  <c r="U16" i="66"/>
  <c r="AJ16" i="66"/>
  <c r="I16" i="66"/>
  <c r="Q16" i="66"/>
  <c r="X16" i="66"/>
  <c r="AI16" i="66"/>
  <c r="Z16" i="66"/>
  <c r="S16" i="66"/>
  <c r="K16" i="66"/>
  <c r="AE27" i="66"/>
  <c r="F27" i="66"/>
  <c r="AH27" i="66"/>
  <c r="M27" i="66"/>
  <c r="Q27" i="66"/>
  <c r="G27" i="66"/>
  <c r="AG27" i="66"/>
  <c r="AI27" i="66"/>
  <c r="R27" i="66"/>
  <c r="H27" i="66"/>
  <c r="AA27" i="66"/>
  <c r="L27" i="66"/>
  <c r="Z27" i="66"/>
  <c r="K27" i="66"/>
  <c r="X27" i="66"/>
  <c r="S27" i="66"/>
  <c r="W27" i="66"/>
  <c r="U27" i="66"/>
  <c r="I27" i="66"/>
  <c r="Y27" i="66"/>
  <c r="AC27" i="66"/>
  <c r="AF27" i="66"/>
  <c r="N27" i="66"/>
  <c r="J27" i="66"/>
  <c r="V27" i="66"/>
  <c r="AJ27" i="66"/>
  <c r="AD27" i="66"/>
  <c r="O27" i="66"/>
  <c r="AB27" i="66"/>
  <c r="T27" i="66"/>
  <c r="P27" i="66"/>
  <c r="R15" i="66"/>
  <c r="AI15" i="66"/>
  <c r="Y15" i="66"/>
  <c r="AF15" i="66"/>
  <c r="S15" i="66"/>
  <c r="AC15" i="66"/>
  <c r="N15" i="66"/>
  <c r="K15" i="66"/>
  <c r="U15" i="66"/>
  <c r="AB15" i="66"/>
  <c r="Q15" i="66"/>
  <c r="L15" i="66"/>
  <c r="AH15" i="66"/>
  <c r="AA15" i="66"/>
  <c r="M15" i="66"/>
  <c r="F15" i="66"/>
  <c r="G15" i="66"/>
  <c r="O15" i="66"/>
  <c r="AE15" i="66"/>
  <c r="AJ15" i="66"/>
  <c r="I15" i="66"/>
  <c r="T15" i="66"/>
  <c r="V15" i="66"/>
  <c r="AG15" i="66"/>
  <c r="X15" i="66"/>
  <c r="P15" i="66"/>
  <c r="J15" i="66"/>
  <c r="AD15" i="66"/>
  <c r="H15" i="66"/>
  <c r="Z15" i="66"/>
  <c r="W15" i="66"/>
  <c r="M8" i="66"/>
  <c r="AJ8" i="66"/>
  <c r="V8" i="66"/>
  <c r="I8" i="66"/>
  <c r="AA8" i="66"/>
  <c r="S8" i="66"/>
  <c r="AC8" i="66"/>
  <c r="AF8" i="66"/>
  <c r="L8" i="66"/>
  <c r="R8" i="66"/>
  <c r="AH8" i="66"/>
  <c r="G8" i="66"/>
  <c r="AE8" i="66"/>
  <c r="X8" i="66"/>
  <c r="K8" i="66"/>
  <c r="Y8" i="66"/>
  <c r="O8" i="66"/>
  <c r="AB8" i="66"/>
  <c r="H8" i="66"/>
  <c r="Q8" i="66"/>
  <c r="W8" i="66"/>
  <c r="P8" i="66"/>
  <c r="F8" i="66"/>
  <c r="T8" i="66"/>
  <c r="AI8" i="66"/>
  <c r="N8" i="66"/>
  <c r="AG8" i="66"/>
  <c r="AD8" i="66"/>
  <c r="Z8" i="66"/>
  <c r="J8" i="66"/>
  <c r="U8" i="66"/>
  <c r="H24" i="66"/>
  <c r="AI24" i="66"/>
  <c r="J24" i="66"/>
  <c r="AD24" i="66"/>
  <c r="Y24" i="66"/>
  <c r="AA24" i="66"/>
  <c r="AE24" i="66"/>
  <c r="I24" i="66"/>
  <c r="F24" i="66"/>
  <c r="Z24" i="66"/>
  <c r="AC24" i="66"/>
  <c r="T24" i="66"/>
  <c r="AH24" i="66"/>
  <c r="V24" i="66"/>
  <c r="G24" i="66"/>
  <c r="X24" i="66"/>
  <c r="Q24" i="66"/>
  <c r="M24" i="66"/>
  <c r="AG24" i="66"/>
  <c r="K24" i="66"/>
  <c r="L24" i="66"/>
  <c r="AF24" i="66"/>
  <c r="AB24" i="66"/>
  <c r="N24" i="66"/>
  <c r="P24" i="66"/>
  <c r="U24" i="66"/>
  <c r="R24" i="66"/>
  <c r="W24" i="66"/>
  <c r="S24" i="66"/>
  <c r="O24" i="66"/>
  <c r="AJ24" i="66"/>
  <c r="R20" i="66"/>
  <c r="I20" i="66"/>
  <c r="M20" i="66"/>
  <c r="G20" i="66"/>
  <c r="O20" i="66"/>
  <c r="X20" i="66"/>
  <c r="AF20" i="66"/>
  <c r="Y20" i="66"/>
  <c r="S20" i="66"/>
  <c r="N20" i="66"/>
  <c r="W20" i="66"/>
  <c r="AE20" i="66"/>
  <c r="AI20" i="66"/>
  <c r="H20" i="66"/>
  <c r="AA20" i="66"/>
  <c r="AJ20" i="66"/>
  <c r="J20" i="66"/>
  <c r="AD20" i="66"/>
  <c r="P20" i="66"/>
  <c r="AB20" i="66"/>
  <c r="Z20" i="66"/>
  <c r="T20" i="66"/>
  <c r="L20" i="66"/>
  <c r="U20" i="66"/>
  <c r="V20" i="66"/>
  <c r="K20" i="66"/>
  <c r="Q20" i="66"/>
  <c r="AH20" i="66"/>
  <c r="F20" i="66"/>
  <c r="AC20" i="66"/>
  <c r="AG20" i="66"/>
  <c r="L29" i="66"/>
  <c r="O29" i="66"/>
  <c r="AE29" i="66"/>
  <c r="M29" i="66"/>
  <c r="X29" i="66"/>
  <c r="Y29" i="66"/>
  <c r="R29" i="66"/>
  <c r="U29" i="66"/>
  <c r="T29" i="66"/>
  <c r="P29" i="66"/>
  <c r="H29" i="66"/>
  <c r="AA29" i="66"/>
  <c r="AH29" i="66"/>
  <c r="Q29" i="66"/>
  <c r="V29" i="66"/>
  <c r="K29" i="66"/>
  <c r="G29" i="66"/>
  <c r="W29" i="66"/>
  <c r="AD29" i="66"/>
  <c r="F29" i="66"/>
  <c r="AC29" i="66"/>
  <c r="I29" i="66"/>
  <c r="N29" i="66"/>
  <c r="AI29" i="66"/>
  <c r="AJ29" i="66"/>
  <c r="J29" i="66"/>
  <c r="AF29" i="66"/>
  <c r="AB29" i="66"/>
  <c r="Z29" i="66"/>
  <c r="AG29" i="66"/>
  <c r="S29" i="66"/>
  <c r="K13" i="66"/>
  <c r="U13" i="66"/>
  <c r="L13" i="66"/>
  <c r="AH13" i="66"/>
  <c r="M13" i="66"/>
  <c r="N13" i="66"/>
  <c r="R13" i="66"/>
  <c r="Z13" i="66"/>
  <c r="AI13" i="66"/>
  <c r="AE13" i="66"/>
  <c r="Q13" i="66"/>
  <c r="P13" i="66"/>
  <c r="I13" i="66"/>
  <c r="O13" i="66"/>
  <c r="AB13" i="66"/>
  <c r="S13" i="66"/>
  <c r="G13" i="66"/>
  <c r="AA13" i="66"/>
  <c r="AF13" i="66"/>
  <c r="V13" i="66"/>
  <c r="AG13" i="66"/>
  <c r="X13" i="66"/>
  <c r="Y13" i="66"/>
  <c r="AJ13" i="66"/>
  <c r="F13" i="66"/>
  <c r="AD13" i="66"/>
  <c r="T13" i="66"/>
  <c r="H13" i="66"/>
  <c r="AC13" i="66"/>
  <c r="J13" i="66"/>
  <c r="W13" i="66"/>
  <c r="F57" i="66" l="1"/>
  <c r="G57" i="66"/>
  <c r="T57" i="66"/>
  <c r="AC57" i="66"/>
  <c r="M57" i="66"/>
  <c r="P57" i="66"/>
  <c r="AI57" i="66"/>
  <c r="AH57" i="66"/>
  <c r="K57" i="66"/>
  <c r="AA57" i="66"/>
  <c r="AF57" i="66"/>
  <c r="L57" i="66"/>
  <c r="O57" i="66"/>
  <c r="AB57" i="66"/>
  <c r="I57" i="66"/>
  <c r="Y57" i="66"/>
  <c r="R57" i="66"/>
  <c r="Q57" i="66"/>
  <c r="Z57" i="66"/>
  <c r="J57" i="66"/>
  <c r="S57" i="66"/>
  <c r="AD57" i="66"/>
  <c r="U57" i="66"/>
  <c r="N57" i="66"/>
  <c r="AJ57" i="66"/>
  <c r="AG57" i="66"/>
  <c r="V57" i="66"/>
  <c r="X57" i="66"/>
  <c r="W57" i="66"/>
  <c r="AE57" i="66"/>
  <c r="F59" i="66"/>
  <c r="G59" i="66"/>
  <c r="Z59" i="66"/>
  <c r="T59" i="66"/>
  <c r="Q59" i="66"/>
  <c r="X59" i="66"/>
  <c r="Y59" i="66"/>
  <c r="U59" i="66"/>
  <c r="AC59" i="66"/>
  <c r="L59" i="66"/>
  <c r="H59" i="66"/>
  <c r="R59" i="66"/>
  <c r="AD59" i="66"/>
  <c r="AE59" i="66"/>
  <c r="W59" i="66"/>
  <c r="AJ59" i="66"/>
  <c r="N59" i="66"/>
  <c r="S59" i="66"/>
  <c r="I59" i="66"/>
  <c r="AH59" i="66"/>
  <c r="AA59" i="66"/>
  <c r="V59" i="66"/>
  <c r="P59" i="66"/>
  <c r="M59" i="66"/>
  <c r="AB59" i="66"/>
  <c r="O59" i="66"/>
  <c r="K59" i="66"/>
  <c r="AI59" i="66"/>
  <c r="AG59" i="66"/>
  <c r="AF59" i="66"/>
  <c r="J59" i="66"/>
  <c r="F58" i="66"/>
  <c r="G58" i="66"/>
  <c r="J58" i="66"/>
  <c r="AJ58" i="66"/>
  <c r="M58" i="66"/>
  <c r="N58" i="66"/>
  <c r="AB58" i="66"/>
  <c r="V58" i="66"/>
  <c r="AI58" i="66"/>
  <c r="R58" i="66"/>
  <c r="Y58" i="66"/>
  <c r="AE58" i="66"/>
  <c r="P58" i="66"/>
  <c r="AG58" i="66"/>
  <c r="O58" i="66"/>
  <c r="AA58" i="66"/>
  <c r="AD58" i="66"/>
  <c r="Q58" i="66"/>
  <c r="X58" i="66"/>
  <c r="L58" i="66"/>
  <c r="AF58" i="66"/>
  <c r="AH58" i="66"/>
  <c r="S58" i="66"/>
  <c r="K58" i="66"/>
  <c r="I58" i="66"/>
  <c r="W58" i="66"/>
  <c r="Z58" i="66"/>
  <c r="H58" i="66"/>
  <c r="U58" i="66"/>
  <c r="AC58" i="66"/>
  <c r="T58" i="66"/>
  <c r="F53" i="66"/>
  <c r="G53" i="66"/>
  <c r="V53" i="66"/>
  <c r="O53" i="66"/>
  <c r="AA53" i="66"/>
  <c r="M53" i="66"/>
  <c r="X53" i="66"/>
  <c r="AI53" i="66"/>
  <c r="T53" i="66"/>
  <c r="P53" i="66"/>
  <c r="W53" i="66"/>
  <c r="U53" i="66"/>
  <c r="H53" i="66"/>
  <c r="Q53" i="66"/>
  <c r="R53" i="66"/>
  <c r="Z53" i="66"/>
  <c r="AD53" i="66"/>
  <c r="AC53" i="66"/>
  <c r="J53" i="66"/>
  <c r="S53" i="66"/>
  <c r="L53" i="66"/>
  <c r="N53" i="66"/>
  <c r="AG53" i="66"/>
  <c r="Y53" i="66"/>
  <c r="AH53" i="66"/>
  <c r="I53" i="66"/>
  <c r="K53" i="66"/>
  <c r="AF53" i="66"/>
  <c r="AE53" i="66"/>
  <c r="AJ53" i="66"/>
  <c r="AB53" i="66"/>
  <c r="F52" i="66"/>
  <c r="G52" i="66"/>
  <c r="AI52" i="66"/>
  <c r="Q52" i="66"/>
  <c r="AG52" i="66"/>
  <c r="J52" i="66"/>
  <c r="AD52" i="66"/>
  <c r="Z52" i="66"/>
  <c r="AE52" i="66"/>
  <c r="AF52" i="66"/>
  <c r="R52" i="66"/>
  <c r="W52" i="66"/>
  <c r="N52" i="66"/>
  <c r="K52" i="66"/>
  <c r="X52" i="66"/>
  <c r="AJ52" i="66"/>
  <c r="M52" i="66"/>
  <c r="S52" i="66"/>
  <c r="U52" i="66"/>
  <c r="I52" i="66"/>
  <c r="P52" i="66"/>
  <c r="AA52" i="66"/>
  <c r="T52" i="66"/>
  <c r="V52" i="66"/>
  <c r="AC52" i="66"/>
  <c r="Y52" i="66"/>
  <c r="AB52" i="66"/>
  <c r="L52" i="66"/>
  <c r="H52" i="66"/>
  <c r="O52" i="66"/>
  <c r="AH52" i="66"/>
  <c r="F51" i="66"/>
  <c r="G51" i="66"/>
  <c r="AG51" i="66"/>
  <c r="AB51" i="66"/>
  <c r="AI51" i="66"/>
  <c r="AH51" i="66"/>
  <c r="T51" i="66"/>
  <c r="K51" i="66"/>
  <c r="L51" i="66"/>
  <c r="AA51" i="66"/>
  <c r="O51" i="66"/>
  <c r="R51" i="66"/>
  <c r="W51" i="66"/>
  <c r="AJ51" i="66"/>
  <c r="V51" i="66"/>
  <c r="J51" i="66"/>
  <c r="U51" i="66"/>
  <c r="M51" i="66"/>
  <c r="S51" i="66"/>
  <c r="AF51" i="66"/>
  <c r="P51" i="66"/>
  <c r="AD51" i="66"/>
  <c r="AE51" i="66"/>
  <c r="I51" i="66"/>
  <c r="Q51" i="66"/>
  <c r="X51" i="66"/>
  <c r="Z51" i="66"/>
  <c r="N51" i="66"/>
  <c r="AC51" i="66"/>
  <c r="H51" i="66"/>
  <c r="Y51" i="66"/>
  <c r="F50" i="66"/>
  <c r="G50" i="66"/>
  <c r="AA50" i="66"/>
  <c r="J50" i="66"/>
  <c r="AD50" i="66"/>
  <c r="X50" i="66"/>
  <c r="AE50" i="66"/>
  <c r="AB50" i="66"/>
  <c r="AI50" i="66"/>
  <c r="Z50" i="66"/>
  <c r="S50" i="66"/>
  <c r="I50" i="66"/>
  <c r="AJ50" i="66"/>
  <c r="U50" i="66"/>
  <c r="V50" i="66"/>
  <c r="Y50" i="66"/>
  <c r="O50" i="66"/>
  <c r="H50" i="66"/>
  <c r="T50" i="66"/>
  <c r="AG50" i="66"/>
  <c r="AH50" i="66"/>
  <c r="P50" i="66"/>
  <c r="Q50" i="66"/>
  <c r="L50" i="66"/>
  <c r="M50" i="66"/>
  <c r="AF50" i="66"/>
  <c r="N50" i="66"/>
  <c r="W50" i="66"/>
  <c r="K50" i="66"/>
  <c r="AC50" i="66"/>
  <c r="R50" i="66"/>
  <c r="G49" i="66"/>
  <c r="K49" i="66"/>
  <c r="H49" i="66"/>
  <c r="O49" i="66"/>
  <c r="AC49" i="66"/>
  <c r="AI49" i="66"/>
  <c r="X49" i="66"/>
  <c r="AJ49" i="66"/>
  <c r="V49" i="66"/>
  <c r="AF49" i="66"/>
  <c r="J49" i="66"/>
  <c r="I49" i="66"/>
  <c r="Q49" i="66"/>
  <c r="Y49" i="66"/>
  <c r="AA49" i="66"/>
  <c r="R49" i="66"/>
  <c r="AD49" i="66"/>
  <c r="L49" i="66"/>
  <c r="AG49" i="66"/>
  <c r="Z49" i="66"/>
  <c r="S49" i="66"/>
  <c r="N49" i="66"/>
  <c r="M49" i="66"/>
  <c r="AE49" i="66"/>
  <c r="AB49" i="66"/>
  <c r="AH49" i="66"/>
  <c r="U49" i="66"/>
  <c r="W49" i="66"/>
  <c r="P49" i="66"/>
  <c r="T49" i="66"/>
  <c r="F54" i="66"/>
  <c r="G54" i="66"/>
  <c r="X54" i="66"/>
  <c r="N54" i="66"/>
  <c r="V54" i="66"/>
  <c r="M54" i="66"/>
  <c r="AJ54" i="66"/>
  <c r="P54" i="66"/>
  <c r="AH54" i="66"/>
  <c r="AF54" i="66"/>
  <c r="L54" i="66"/>
  <c r="T54" i="66"/>
  <c r="H54" i="66"/>
  <c r="W54" i="66"/>
  <c r="Y54" i="66"/>
  <c r="Z54" i="66"/>
  <c r="K54" i="66"/>
  <c r="AD54" i="66"/>
  <c r="AI54" i="66"/>
  <c r="I54" i="66"/>
  <c r="AG54" i="66"/>
  <c r="Q54" i="66"/>
  <c r="S54" i="66"/>
  <c r="O54" i="66"/>
  <c r="AE54" i="66"/>
  <c r="U54" i="66"/>
  <c r="J54" i="66"/>
  <c r="AA54" i="66"/>
  <c r="R54" i="66"/>
  <c r="AC54" i="66"/>
  <c r="AB54" i="66"/>
  <c r="AH17" i="66"/>
  <c r="G17" i="66"/>
  <c r="P22" i="66"/>
  <c r="L22" i="66"/>
  <c r="G22" i="66"/>
  <c r="AA22" i="66"/>
  <c r="X22" i="66"/>
  <c r="AD22" i="66"/>
  <c r="D24" i="66"/>
  <c r="E24" i="66"/>
  <c r="AM24" i="66"/>
  <c r="J7" i="66"/>
  <c r="AD7" i="66"/>
  <c r="T7" i="66"/>
  <c r="P7" i="66"/>
  <c r="Q7" i="66"/>
  <c r="X7" i="66"/>
  <c r="G7" i="66"/>
  <c r="R7" i="66"/>
  <c r="S7" i="66"/>
  <c r="AJ7" i="66"/>
  <c r="I7" i="66"/>
  <c r="D27" i="66"/>
  <c r="E27" i="66"/>
  <c r="AM27" i="66"/>
  <c r="E16" i="66"/>
  <c r="AM16" i="66"/>
  <c r="D77" i="66" s="1"/>
  <c r="D16" i="66"/>
  <c r="AM28" i="66"/>
  <c r="D28" i="66"/>
  <c r="E28" i="66"/>
  <c r="D9" i="66"/>
  <c r="E9" i="66"/>
  <c r="AM9" i="66"/>
  <c r="T22" i="66"/>
  <c r="R22" i="66"/>
  <c r="AB22" i="66"/>
  <c r="AJ22" i="66"/>
  <c r="AJ21" i="66" s="1"/>
  <c r="AC22" i="66"/>
  <c r="AH22" i="66"/>
  <c r="AH21" i="66" s="1"/>
  <c r="H22" i="66"/>
  <c r="AF22" i="66"/>
  <c r="AF21" i="66" s="1"/>
  <c r="Q22" i="66"/>
  <c r="K22" i="66"/>
  <c r="D25" i="66"/>
  <c r="E25" i="66"/>
  <c r="AM25" i="66"/>
  <c r="N7" i="66"/>
  <c r="Y7" i="66"/>
  <c r="AF7" i="66"/>
  <c r="O17" i="66"/>
  <c r="Q17" i="66"/>
  <c r="N17" i="66"/>
  <c r="J17" i="66"/>
  <c r="X17" i="66"/>
  <c r="AG17" i="66"/>
  <c r="AB17" i="66"/>
  <c r="V17" i="66"/>
  <c r="L17" i="66"/>
  <c r="AI17" i="66"/>
  <c r="AJ17" i="66"/>
  <c r="W17" i="66"/>
  <c r="R17" i="66"/>
  <c r="AA17" i="66"/>
  <c r="AM13" i="66"/>
  <c r="E13" i="66"/>
  <c r="D13" i="66"/>
  <c r="E29" i="66"/>
  <c r="AM29" i="66"/>
  <c r="D29" i="66"/>
  <c r="D20" i="66"/>
  <c r="E20" i="66"/>
  <c r="AM20" i="66"/>
  <c r="O22" i="66"/>
  <c r="U22" i="66"/>
  <c r="U7" i="66"/>
  <c r="Z7" i="66"/>
  <c r="AG7" i="66"/>
  <c r="AI7" i="66"/>
  <c r="F7" i="66"/>
  <c r="D8" i="66"/>
  <c r="AM8" i="66"/>
  <c r="E8" i="66"/>
  <c r="W7" i="66"/>
  <c r="H7" i="66"/>
  <c r="O7" i="66"/>
  <c r="K7" i="66"/>
  <c r="AE7" i="66"/>
  <c r="AH7" i="66"/>
  <c r="L7" i="66"/>
  <c r="AC7" i="66"/>
  <c r="AA7" i="66"/>
  <c r="V7" i="66"/>
  <c r="M7" i="66"/>
  <c r="AM15" i="66"/>
  <c r="D15" i="66"/>
  <c r="E15" i="66"/>
  <c r="AB7" i="66"/>
  <c r="AM55" i="66"/>
  <c r="E55" i="66"/>
  <c r="D55" i="66"/>
  <c r="AM10" i="66"/>
  <c r="E10" i="66"/>
  <c r="D10" i="66"/>
  <c r="E14" i="66"/>
  <c r="D14" i="66"/>
  <c r="AM14" i="66"/>
  <c r="D11" i="66"/>
  <c r="AM11" i="66"/>
  <c r="E11" i="66"/>
  <c r="V22" i="66"/>
  <c r="AG22" i="66"/>
  <c r="AG21" i="66" s="1"/>
  <c r="Z22" i="66"/>
  <c r="M22" i="66"/>
  <c r="N22" i="66"/>
  <c r="F22" i="66"/>
  <c r="E23" i="66"/>
  <c r="D23" i="66"/>
  <c r="AM23" i="66"/>
  <c r="Y22" i="66"/>
  <c r="W22" i="66"/>
  <c r="I22" i="66"/>
  <c r="AE22" i="66"/>
  <c r="AI22" i="66"/>
  <c r="AI21" i="66" s="1"/>
  <c r="S22" i="66"/>
  <c r="J22" i="66"/>
  <c r="E19" i="66"/>
  <c r="AM19" i="66"/>
  <c r="D19" i="66"/>
  <c r="D12" i="66"/>
  <c r="E12" i="66"/>
  <c r="AM12" i="66"/>
  <c r="D18" i="66"/>
  <c r="E18" i="66"/>
  <c r="F17" i="66"/>
  <c r="AM18" i="66"/>
  <c r="Y17" i="66"/>
  <c r="AF17" i="66"/>
  <c r="I17" i="66"/>
  <c r="S17" i="66"/>
  <c r="AE17" i="66"/>
  <c r="U17" i="66"/>
  <c r="AC17" i="66"/>
  <c r="P17" i="66"/>
  <c r="K17" i="66"/>
  <c r="M17" i="66"/>
  <c r="Z17" i="66"/>
  <c r="AD17" i="66"/>
  <c r="H17" i="66"/>
  <c r="T17" i="66"/>
  <c r="E26" i="66"/>
  <c r="AM26" i="66"/>
  <c r="D26" i="66"/>
  <c r="H62" i="66" l="1"/>
  <c r="AC62" i="66"/>
  <c r="M62" i="66"/>
  <c r="X62" i="66"/>
  <c r="AD62" i="66"/>
  <c r="L34" i="66"/>
  <c r="Z62" i="66"/>
  <c r="T62" i="66"/>
  <c r="P62" i="66"/>
  <c r="R34" i="66"/>
  <c r="U62" i="66"/>
  <c r="K62" i="66"/>
  <c r="AE62" i="66"/>
  <c r="Y62" i="66"/>
  <c r="Q62" i="66"/>
  <c r="F62" i="66"/>
  <c r="W62" i="66"/>
  <c r="V62" i="66"/>
  <c r="J62" i="66"/>
  <c r="AB62" i="66"/>
  <c r="N62" i="66"/>
  <c r="S62" i="66"/>
  <c r="AA62" i="66"/>
  <c r="G62" i="66"/>
  <c r="I62" i="66"/>
  <c r="O62" i="66"/>
  <c r="S21" i="66"/>
  <c r="S64" i="66" s="1"/>
  <c r="W21" i="66"/>
  <c r="W64" i="66" s="1"/>
  <c r="Z21" i="66"/>
  <c r="Z64" i="66" s="1"/>
  <c r="H21" i="66"/>
  <c r="H64" i="66" s="1"/>
  <c r="AB21" i="66"/>
  <c r="AB64" i="66" s="1"/>
  <c r="G21" i="66"/>
  <c r="G64" i="66" s="1"/>
  <c r="Y21" i="66"/>
  <c r="Y64" i="66" s="1"/>
  <c r="F21" i="66"/>
  <c r="K21" i="66"/>
  <c r="K64" i="66" s="1"/>
  <c r="R21" i="66"/>
  <c r="R64" i="66" s="1"/>
  <c r="AD21" i="66"/>
  <c r="AD64" i="66" s="1"/>
  <c r="L21" i="66"/>
  <c r="L64" i="66" s="1"/>
  <c r="AE21" i="66"/>
  <c r="AE64" i="66" s="1"/>
  <c r="N21" i="66"/>
  <c r="N64" i="66" s="1"/>
  <c r="V21" i="66"/>
  <c r="V64" i="66" s="1"/>
  <c r="U21" i="66"/>
  <c r="U64" i="66" s="1"/>
  <c r="Q21" i="66"/>
  <c r="Q64" i="66" s="1"/>
  <c r="AC21" i="66"/>
  <c r="AC64" i="66" s="1"/>
  <c r="T21" i="66"/>
  <c r="T64" i="66" s="1"/>
  <c r="X21" i="66"/>
  <c r="X64" i="66" s="1"/>
  <c r="P21" i="66"/>
  <c r="P64" i="66" s="1"/>
  <c r="L62" i="66"/>
  <c r="J21" i="66"/>
  <c r="J64" i="66" s="1"/>
  <c r="I21" i="66"/>
  <c r="I64" i="66" s="1"/>
  <c r="M21" i="66"/>
  <c r="M64" i="66" s="1"/>
  <c r="O21" i="66"/>
  <c r="O64" i="66" s="1"/>
  <c r="AA21" i="66"/>
  <c r="AA64" i="66" s="1"/>
  <c r="R62" i="66"/>
  <c r="P34" i="66"/>
  <c r="S34" i="66"/>
  <c r="Z34" i="66"/>
  <c r="AE34" i="66"/>
  <c r="AF34" i="66"/>
  <c r="X34" i="66"/>
  <c r="U34" i="66"/>
  <c r="F34" i="66"/>
  <c r="T34" i="66"/>
  <c r="AC34" i="66"/>
  <c r="AD34" i="66"/>
  <c r="Q34" i="66"/>
  <c r="Y34" i="66"/>
  <c r="M34" i="66"/>
  <c r="I34" i="66"/>
  <c r="K34" i="66"/>
  <c r="AJ34" i="66"/>
  <c r="AB34" i="66"/>
  <c r="H34" i="66"/>
  <c r="AA34" i="66"/>
  <c r="W34" i="66"/>
  <c r="G34" i="66"/>
  <c r="N34" i="66"/>
  <c r="O34" i="66"/>
  <c r="AI34" i="66"/>
  <c r="V34" i="66"/>
  <c r="AG34" i="66"/>
  <c r="J34" i="66"/>
  <c r="AH34" i="66"/>
  <c r="L30" i="66"/>
  <c r="AH64" i="66"/>
  <c r="AC30" i="66"/>
  <c r="G30" i="66"/>
  <c r="AF30" i="66"/>
  <c r="I30" i="66"/>
  <c r="Y56" i="66"/>
  <c r="Z30" i="66"/>
  <c r="M30" i="66"/>
  <c r="V48" i="66"/>
  <c r="R48" i="66"/>
  <c r="T48" i="66"/>
  <c r="K48" i="66"/>
  <c r="I48" i="66"/>
  <c r="N48" i="66"/>
  <c r="AD48" i="66"/>
  <c r="AI48" i="66"/>
  <c r="H48" i="66"/>
  <c r="Q56" i="66"/>
  <c r="S56" i="66"/>
  <c r="O56" i="66"/>
  <c r="J56" i="66"/>
  <c r="K56" i="66"/>
  <c r="G56" i="66"/>
  <c r="AJ56" i="66"/>
  <c r="W56" i="66"/>
  <c r="AA56" i="66"/>
  <c r="R56" i="66"/>
  <c r="S30" i="66"/>
  <c r="AF62" i="66"/>
  <c r="AG64" i="66"/>
  <c r="X30" i="66"/>
  <c r="N30" i="66"/>
  <c r="X56" i="66"/>
  <c r="AB56" i="66"/>
  <c r="AE56" i="66"/>
  <c r="Z56" i="66"/>
  <c r="AH62" i="66"/>
  <c r="AI62" i="66"/>
  <c r="AG62" i="66"/>
  <c r="AJ64" i="66"/>
  <c r="AB30" i="66"/>
  <c r="AG30" i="66"/>
  <c r="AJ30" i="66"/>
  <c r="D49" i="66"/>
  <c r="F48" i="66"/>
  <c r="AM49" i="66"/>
  <c r="E49" i="66"/>
  <c r="M48" i="66"/>
  <c r="AA48" i="66"/>
  <c r="P48" i="66"/>
  <c r="Z48" i="66"/>
  <c r="W48" i="66"/>
  <c r="O48" i="66"/>
  <c r="E53" i="66"/>
  <c r="AM53" i="66"/>
  <c r="D53" i="66"/>
  <c r="AM59" i="66"/>
  <c r="E59" i="66"/>
  <c r="D59" i="66"/>
  <c r="AG56" i="66"/>
  <c r="P56" i="66"/>
  <c r="AC56" i="66"/>
  <c r="U56" i="66"/>
  <c r="D78" i="66"/>
  <c r="AM17" i="66"/>
  <c r="AM32" i="66"/>
  <c r="E32" i="66"/>
  <c r="D32" i="66"/>
  <c r="D22" i="66"/>
  <c r="D21" i="66" s="1"/>
  <c r="D7" i="66"/>
  <c r="AF64" i="66"/>
  <c r="AE30" i="66"/>
  <c r="K30" i="66"/>
  <c r="E7" i="66"/>
  <c r="D76" i="66"/>
  <c r="AM7" i="66"/>
  <c r="U30" i="66"/>
  <c r="E50" i="66"/>
  <c r="D50" i="66"/>
  <c r="AM50" i="66"/>
  <c r="AM51" i="66"/>
  <c r="E51" i="66"/>
  <c r="D51" i="66"/>
  <c r="V30" i="66"/>
  <c r="AJ62" i="66"/>
  <c r="R30" i="66"/>
  <c r="D52" i="66"/>
  <c r="E52" i="66"/>
  <c r="AM52" i="66"/>
  <c r="L48" i="66"/>
  <c r="AJ48" i="66"/>
  <c r="J48" i="66"/>
  <c r="U48" i="66"/>
  <c r="X48" i="66"/>
  <c r="Q48" i="66"/>
  <c r="AE48" i="66"/>
  <c r="S48" i="66"/>
  <c r="AC48" i="66"/>
  <c r="Y48" i="66"/>
  <c r="AB48" i="66"/>
  <c r="AG48" i="66"/>
  <c r="AF48" i="66"/>
  <c r="G48" i="66"/>
  <c r="AH48" i="66"/>
  <c r="AD56" i="66"/>
  <c r="H56" i="66"/>
  <c r="AI56" i="66"/>
  <c r="T56" i="66"/>
  <c r="AH56" i="66"/>
  <c r="V56" i="66"/>
  <c r="M56" i="66"/>
  <c r="L56" i="66"/>
  <c r="I56" i="66"/>
  <c r="N56" i="66"/>
  <c r="E57" i="66"/>
  <c r="F56" i="66"/>
  <c r="AM57" i="66"/>
  <c r="D57" i="66"/>
  <c r="AF56" i="66"/>
  <c r="P30" i="66"/>
  <c r="E17" i="66"/>
  <c r="D17" i="66"/>
  <c r="AM22" i="66"/>
  <c r="AM21" i="66" s="1"/>
  <c r="D79" i="66"/>
  <c r="E22" i="66"/>
  <c r="E21" i="66" s="1"/>
  <c r="AH30" i="66"/>
  <c r="H30" i="66"/>
  <c r="D31" i="66"/>
  <c r="F30" i="66"/>
  <c r="E31" i="66"/>
  <c r="AM31" i="66"/>
  <c r="AI30" i="66"/>
  <c r="E58" i="66"/>
  <c r="AM58" i="66"/>
  <c r="D58" i="66"/>
  <c r="D54" i="66"/>
  <c r="AM54" i="66"/>
  <c r="E54" i="66"/>
  <c r="AA30" i="66"/>
  <c r="W30" i="66"/>
  <c r="AI64" i="66"/>
  <c r="O30" i="66"/>
  <c r="Y30" i="66"/>
  <c r="Q30" i="66"/>
  <c r="T30" i="66"/>
  <c r="AD30" i="66"/>
  <c r="J30" i="66"/>
  <c r="D34" i="66" l="1"/>
  <c r="F63" i="66"/>
  <c r="G63" i="66" s="1"/>
  <c r="H63" i="66" s="1"/>
  <c r="I63" i="66" s="1"/>
  <c r="J63" i="66" s="1"/>
  <c r="K63" i="66" s="1"/>
  <c r="L63" i="66" s="1"/>
  <c r="M63" i="66" s="1"/>
  <c r="N63" i="66" s="1"/>
  <c r="O63" i="66" s="1"/>
  <c r="P63" i="66" s="1"/>
  <c r="Q63" i="66" s="1"/>
  <c r="R63" i="66" s="1"/>
  <c r="S63" i="66" s="1"/>
  <c r="T63" i="66" s="1"/>
  <c r="U63" i="66" s="1"/>
  <c r="V63" i="66" s="1"/>
  <c r="W63" i="66" s="1"/>
  <c r="X63" i="66" s="1"/>
  <c r="Y63" i="66" s="1"/>
  <c r="Z63" i="66" s="1"/>
  <c r="AA63" i="66" s="1"/>
  <c r="AB63" i="66" s="1"/>
  <c r="AC63" i="66" s="1"/>
  <c r="AD63" i="66" s="1"/>
  <c r="AE63" i="66" s="1"/>
  <c r="AF63" i="66" s="1"/>
  <c r="AG63" i="66" s="1"/>
  <c r="AH63" i="66" s="1"/>
  <c r="AI63" i="66" s="1"/>
  <c r="AJ63" i="66" s="1"/>
  <c r="F64" i="66"/>
  <c r="D70" i="66" s="1"/>
  <c r="E34" i="66"/>
  <c r="J47" i="66"/>
  <c r="J75" i="66" s="1"/>
  <c r="AI47" i="66"/>
  <c r="AI75" i="66" s="1"/>
  <c r="AJ47" i="66"/>
  <c r="AJ75" i="66" s="1"/>
  <c r="O47" i="66"/>
  <c r="O75" i="66" s="1"/>
  <c r="U47" i="66"/>
  <c r="U75" i="66" s="1"/>
  <c r="AB47" i="66"/>
  <c r="AB75" i="66" s="1"/>
  <c r="Q47" i="66"/>
  <c r="Q75" i="66" s="1"/>
  <c r="AA47" i="66"/>
  <c r="AA75" i="66" s="1"/>
  <c r="T47" i="66"/>
  <c r="T75" i="66" s="1"/>
  <c r="V47" i="66"/>
  <c r="V75" i="66" s="1"/>
  <c r="H47" i="66"/>
  <c r="H75" i="66" s="1"/>
  <c r="AC47" i="66"/>
  <c r="AC75" i="66" s="1"/>
  <c r="W47" i="66"/>
  <c r="W75" i="66" s="1"/>
  <c r="Y47" i="66"/>
  <c r="Y75" i="66" s="1"/>
  <c r="N47" i="66"/>
  <c r="N75" i="66" s="1"/>
  <c r="I47" i="66"/>
  <c r="I75" i="66" s="1"/>
  <c r="AD47" i="66"/>
  <c r="AD75" i="66" s="1"/>
  <c r="G47" i="66"/>
  <c r="G75" i="66" s="1"/>
  <c r="S47" i="66"/>
  <c r="S75" i="66" s="1"/>
  <c r="K47" i="66"/>
  <c r="K75" i="66" s="1"/>
  <c r="R47" i="66"/>
  <c r="R75" i="66" s="1"/>
  <c r="Z47" i="66"/>
  <c r="Z75" i="66" s="1"/>
  <c r="AM56" i="66"/>
  <c r="E30" i="66"/>
  <c r="D68" i="66"/>
  <c r="D56" i="66"/>
  <c r="AH47" i="66"/>
  <c r="AH75" i="66" s="1"/>
  <c r="AF47" i="66"/>
  <c r="AF75" i="66" s="1"/>
  <c r="AE47" i="66"/>
  <c r="AE75" i="66" s="1"/>
  <c r="X47" i="66"/>
  <c r="X75" i="66" s="1"/>
  <c r="P47" i="66"/>
  <c r="P75" i="66" s="1"/>
  <c r="M47" i="66"/>
  <c r="M75" i="66" s="1"/>
  <c r="E66" i="66"/>
  <c r="D66" i="66" s="1"/>
  <c r="E67" i="66"/>
  <c r="D67" i="66" s="1"/>
  <c r="D65" i="66"/>
  <c r="L47" i="66"/>
  <c r="L75" i="66" s="1"/>
  <c r="D30" i="66"/>
  <c r="E48" i="66"/>
  <c r="F47" i="66"/>
  <c r="F75" i="66" s="1"/>
  <c r="AM30" i="66"/>
  <c r="E56" i="66"/>
  <c r="AG47" i="66"/>
  <c r="AG75" i="66" s="1"/>
  <c r="AM48" i="66"/>
  <c r="D48" i="66"/>
  <c r="E71" i="66" l="1"/>
  <c r="D71" i="66" s="1"/>
  <c r="E72" i="66"/>
  <c r="D72" i="66" s="1"/>
  <c r="AM47" i="66"/>
  <c r="E47" i="66"/>
  <c r="D47" i="66"/>
  <c r="D82" i="66" s="1"/>
  <c r="D80" i="66"/>
  <c r="E81" i="66"/>
  <c r="D81" i="66" s="1"/>
  <c r="D69" i="66"/>
  <c r="G66" i="82" l="1"/>
  <c r="AI66" i="82"/>
  <c r="AA66" i="82"/>
  <c r="K66" i="82"/>
  <c r="Y66" i="82"/>
  <c r="Q66" i="82"/>
  <c r="V66" i="82"/>
  <c r="AJ66" i="82"/>
  <c r="AB66" i="82"/>
  <c r="T66" i="82"/>
  <c r="L66" i="82"/>
  <c r="M66" i="82"/>
  <c r="Z66" i="82"/>
  <c r="J66" i="82"/>
  <c r="AE66" i="82"/>
  <c r="O66" i="82"/>
  <c r="AG66" i="82"/>
  <c r="U66" i="82"/>
  <c r="I66" i="82"/>
  <c r="AD66" i="82"/>
  <c r="N66" i="82"/>
  <c r="W66" i="82"/>
  <c r="AF66" i="82"/>
  <c r="X66" i="82"/>
  <c r="P66" i="82"/>
  <c r="H66" i="82"/>
  <c r="AC66" i="82"/>
  <c r="AH66" i="82"/>
  <c r="R66" i="82"/>
  <c r="S66" i="82"/>
  <c r="AI57" i="82"/>
  <c r="AF57" i="82"/>
  <c r="H57" i="82"/>
  <c r="G57" i="82"/>
  <c r="Y57" i="82"/>
  <c r="V57" i="82"/>
  <c r="X57" i="82"/>
  <c r="AG57" i="82"/>
  <c r="I57" i="82"/>
  <c r="AH57" i="82"/>
  <c r="R57" i="82"/>
  <c r="Z51" i="82" l="1"/>
  <c r="U57" i="82"/>
  <c r="M51" i="82"/>
  <c r="L51" i="82"/>
  <c r="Z57" i="82"/>
  <c r="R51" i="82"/>
  <c r="Q57" i="82"/>
  <c r="S57" i="82"/>
  <c r="K51" i="82"/>
  <c r="AC57" i="82"/>
  <c r="W51" i="82"/>
  <c r="V51" i="82"/>
  <c r="AB57" i="82"/>
  <c r="AA51" i="82"/>
  <c r="P57" i="82"/>
  <c r="H51" i="82"/>
  <c r="E65" i="82"/>
  <c r="D66" i="82"/>
  <c r="D69" i="82" s="1"/>
  <c r="D65" i="82"/>
  <c r="U51" i="82"/>
  <c r="AB51" i="82"/>
  <c r="J57" i="82"/>
  <c r="AC51" i="82"/>
  <c r="T57" i="82"/>
  <c r="L57" i="82"/>
  <c r="AJ51" i="82"/>
  <c r="AD57" i="82"/>
  <c r="AA57" i="82"/>
  <c r="AF51" i="82"/>
  <c r="AJ57" i="82"/>
  <c r="X51" i="82"/>
  <c r="W57" i="82"/>
  <c r="AG51" i="82"/>
  <c r="I51" i="82"/>
  <c r="AE51" i="82"/>
  <c r="N57" i="82"/>
  <c r="O57" i="82"/>
  <c r="O51" i="82"/>
  <c r="N51" i="82"/>
  <c r="AD51" i="82"/>
  <c r="Q51" i="82"/>
  <c r="K57" i="82"/>
  <c r="AE57" i="82"/>
  <c r="T51" i="82"/>
  <c r="J51" i="82"/>
  <c r="AH51" i="82"/>
  <c r="M57" i="82"/>
  <c r="Y51" i="82"/>
  <c r="S51" i="82"/>
  <c r="P51" i="82"/>
  <c r="AI51" i="82"/>
  <c r="G51" i="82"/>
  <c r="T63" i="82" l="1"/>
  <c r="T62" i="82" s="1"/>
  <c r="AB63" i="82"/>
  <c r="AB62" i="82" s="1"/>
  <c r="AC63" i="82"/>
  <c r="AC62" i="82" s="1"/>
  <c r="AD63" i="82"/>
  <c r="AD62" i="82" s="1"/>
  <c r="U63" i="82"/>
  <c r="U62" i="82" s="1"/>
  <c r="L63" i="82"/>
  <c r="L62" i="82" s="1"/>
  <c r="P63" i="82"/>
  <c r="P62" i="82" s="1"/>
  <c r="Q63" i="82"/>
  <c r="Q62" i="82" s="1"/>
  <c r="O63" i="82"/>
  <c r="O62" i="82" s="1"/>
  <c r="J63" i="82"/>
  <c r="J62" i="82" s="1"/>
  <c r="G63" i="82"/>
  <c r="G62" i="82" s="1"/>
  <c r="H63" i="82"/>
  <c r="H62" i="82" s="1"/>
  <c r="V63" i="82"/>
  <c r="V62" i="82" s="1"/>
  <c r="AI63" i="82"/>
  <c r="AI62" i="82" s="1"/>
  <c r="N63" i="82"/>
  <c r="N62" i="82" s="1"/>
  <c r="AE63" i="82"/>
  <c r="AE62" i="82" s="1"/>
  <c r="X63" i="82"/>
  <c r="X62" i="82" s="1"/>
  <c r="W63" i="82"/>
  <c r="W62" i="82" s="1"/>
  <c r="M63" i="82"/>
  <c r="M62" i="82" s="1"/>
  <c r="Y63" i="82"/>
  <c r="Y62" i="82" s="1"/>
  <c r="AH63" i="82"/>
  <c r="AH62" i="82" s="1"/>
  <c r="I63" i="82"/>
  <c r="I62" i="82" s="1"/>
  <c r="AJ63" i="82"/>
  <c r="AJ62" i="82" s="1"/>
  <c r="AA63" i="82"/>
  <c r="AA62" i="82" s="1"/>
  <c r="R63" i="82"/>
  <c r="R62" i="82" s="1"/>
  <c r="S63" i="82"/>
  <c r="S62" i="82" s="1"/>
  <c r="AG63" i="82"/>
  <c r="AG62" i="82" s="1"/>
  <c r="AF63" i="82"/>
  <c r="AF62" i="82" s="1"/>
  <c r="K63" i="82"/>
  <c r="K62" i="82" s="1"/>
  <c r="Z63" i="82"/>
  <c r="Z62" i="82" s="1"/>
  <c r="O45" i="82"/>
  <c r="U45" i="82"/>
  <c r="X45" i="82"/>
  <c r="AB45" i="82"/>
  <c r="AJ45" i="82"/>
  <c r="W45" i="82"/>
  <c r="J45" i="82"/>
  <c r="T45" i="82"/>
  <c r="AF45" i="82"/>
  <c r="Q45" i="82"/>
  <c r="M45" i="82"/>
  <c r="Z45" i="82"/>
  <c r="G45" i="82"/>
  <c r="AD45" i="82"/>
  <c r="R45" i="82"/>
  <c r="E50" i="82"/>
  <c r="D50" i="82"/>
  <c r="F51" i="82"/>
  <c r="S45" i="82"/>
  <c r="N45" i="82"/>
  <c r="AH45" i="82"/>
  <c r="P45" i="82"/>
  <c r="AC45" i="82"/>
  <c r="AI45" i="82"/>
  <c r="AE45" i="82"/>
  <c r="L45" i="82"/>
  <c r="V45" i="82"/>
  <c r="H45" i="82"/>
  <c r="E44" i="82"/>
  <c r="D44" i="82"/>
  <c r="F45" i="82"/>
  <c r="K45" i="82"/>
  <c r="AG45" i="82"/>
  <c r="AA45" i="82"/>
  <c r="I45" i="82"/>
  <c r="F57" i="82"/>
  <c r="D57" i="82" s="1"/>
  <c r="D60" i="82" s="1"/>
  <c r="E56" i="82"/>
  <c r="D56" i="82"/>
  <c r="Y45" i="82"/>
  <c r="F63" i="82" l="1"/>
  <c r="D51" i="82"/>
  <c r="D54" i="82" s="1"/>
  <c r="D45" i="82"/>
  <c r="D48" i="82" s="1"/>
  <c r="E45" i="82"/>
  <c r="E63" i="82" l="1"/>
  <c r="F62" i="82"/>
  <c r="E62" i="82" s="1"/>
  <c r="D63" i="82"/>
  <c r="D62" i="82" l="1"/>
  <c r="U139" i="82" l="1"/>
  <c r="U92" i="82"/>
  <c r="M140" i="82" l="1"/>
  <c r="P141" i="82"/>
  <c r="P94" i="82"/>
  <c r="T141" i="82"/>
  <c r="T94" i="82"/>
  <c r="AA141" i="82"/>
  <c r="AA94" i="82"/>
  <c r="J140" i="82"/>
  <c r="J93" i="82"/>
  <c r="AI139" i="82"/>
  <c r="AI92" i="82"/>
  <c r="H139" i="82"/>
  <c r="H92" i="82"/>
  <c r="N139" i="82"/>
  <c r="N92" i="82"/>
  <c r="AD141" i="82"/>
  <c r="AD94" i="82"/>
  <c r="AF141" i="82"/>
  <c r="AF94" i="82"/>
  <c r="AA139" i="82"/>
  <c r="AA92" i="82"/>
  <c r="P139" i="82"/>
  <c r="P92" i="82"/>
  <c r="W139" i="82"/>
  <c r="W92" i="82"/>
  <c r="M139" i="82"/>
  <c r="M92" i="82"/>
  <c r="H141" i="82"/>
  <c r="H94" i="82"/>
  <c r="AD140" i="82"/>
  <c r="AD93" i="82"/>
  <c r="K93" i="82"/>
  <c r="K140" i="82"/>
  <c r="L139" i="82"/>
  <c r="L92" i="82"/>
  <c r="AB140" i="82"/>
  <c r="AB93" i="82"/>
  <c r="V140" i="82"/>
  <c r="V93" i="82"/>
  <c r="AH139" i="82"/>
  <c r="AH92" i="82"/>
  <c r="Z140" i="82"/>
  <c r="Z93" i="82"/>
  <c r="G139" i="82"/>
  <c r="G92" i="82"/>
  <c r="K141" i="82"/>
  <c r="K94" i="82"/>
  <c r="R141" i="82"/>
  <c r="R94" i="82"/>
  <c r="G141" i="82"/>
  <c r="G94" i="82"/>
  <c r="M93" i="82"/>
  <c r="L141" i="82"/>
  <c r="L94" i="82"/>
  <c r="N141" i="82"/>
  <c r="N94" i="82"/>
  <c r="V141" i="82"/>
  <c r="V94" i="82"/>
  <c r="J141" i="82"/>
  <c r="J94" i="82"/>
  <c r="O141" i="82"/>
  <c r="O94" i="82"/>
  <c r="AB141" i="82"/>
  <c r="AB94" i="82"/>
  <c r="AG140" i="82"/>
  <c r="AG93" i="82"/>
  <c r="H140" i="82"/>
  <c r="H93" i="82"/>
  <c r="AE140" i="82"/>
  <c r="AE93" i="82"/>
  <c r="AB139" i="82"/>
  <c r="AB92" i="82"/>
  <c r="AE141" i="82"/>
  <c r="AE94" i="82"/>
  <c r="R140" i="82"/>
  <c r="R93" i="82"/>
  <c r="Z139" i="82"/>
  <c r="Z92" i="82"/>
  <c r="J139" i="82"/>
  <c r="J92" i="82"/>
  <c r="U141" i="82"/>
  <c r="U94" i="82"/>
  <c r="AI140" i="82"/>
  <c r="AI93" i="82"/>
  <c r="I139" i="82"/>
  <c r="I92" i="82"/>
  <c r="R139" i="82"/>
  <c r="R92" i="82"/>
  <c r="S140" i="82"/>
  <c r="S93" i="82"/>
  <c r="AC139" i="82"/>
  <c r="AC92" i="82"/>
  <c r="AD139" i="82"/>
  <c r="AD92" i="82"/>
  <c r="AH141" i="82"/>
  <c r="AH94" i="82"/>
  <c r="M141" i="82"/>
  <c r="M94" i="82"/>
  <c r="Q141" i="82"/>
  <c r="Q94" i="82"/>
  <c r="AC141" i="82"/>
  <c r="AC94" i="82"/>
  <c r="Z141" i="82"/>
  <c r="Z94" i="82"/>
  <c r="O140" i="82"/>
  <c r="O93" i="82"/>
  <c r="Q140" i="82"/>
  <c r="Q93" i="82"/>
  <c r="T140" i="82"/>
  <c r="T93" i="82"/>
  <c r="O139" i="82"/>
  <c r="O92" i="82"/>
  <c r="L140" i="82"/>
  <c r="L93" i="82"/>
  <c r="G140" i="82"/>
  <c r="G93" i="82"/>
  <c r="AH140" i="82"/>
  <c r="AH93" i="82"/>
  <c r="W140" i="82"/>
  <c r="W93" i="82"/>
  <c r="Q139" i="82"/>
  <c r="Q92" i="82"/>
  <c r="U140" i="82"/>
  <c r="U93" i="82"/>
  <c r="X139" i="82"/>
  <c r="X92" i="82"/>
  <c r="N140" i="82"/>
  <c r="N93" i="82"/>
  <c r="AJ139" i="82"/>
  <c r="AJ92" i="82"/>
  <c r="AE139" i="82"/>
  <c r="AE92" i="82"/>
  <c r="Y140" i="82"/>
  <c r="Y93" i="82"/>
  <c r="K139" i="82"/>
  <c r="K92" i="82"/>
  <c r="S141" i="82"/>
  <c r="S94" i="82"/>
  <c r="X94" i="82"/>
  <c r="W141" i="82"/>
  <c r="W94" i="82"/>
  <c r="AJ141" i="82"/>
  <c r="AJ94" i="82"/>
  <c r="Y141" i="82"/>
  <c r="Y94" i="82"/>
  <c r="AC140" i="82"/>
  <c r="AC93" i="82"/>
  <c r="S139" i="82"/>
  <c r="S92" i="82"/>
  <c r="T139" i="82"/>
  <c r="T92" i="82"/>
  <c r="AG141" i="82"/>
  <c r="AG94" i="82"/>
  <c r="AA93" i="82"/>
  <c r="AA140" i="82"/>
  <c r="AJ140" i="82"/>
  <c r="AJ93" i="82"/>
  <c r="AF139" i="82"/>
  <c r="AF92" i="82"/>
  <c r="AG139" i="82"/>
  <c r="AG92" i="82"/>
  <c r="Y139" i="82"/>
  <c r="Y92" i="82"/>
  <c r="AI141" i="82"/>
  <c r="AI94" i="82"/>
  <c r="AF140" i="82"/>
  <c r="AF93" i="82"/>
  <c r="P140" i="82"/>
  <c r="P93" i="82"/>
  <c r="I140" i="82"/>
  <c r="I93" i="82"/>
  <c r="X140" i="82"/>
  <c r="X93" i="82"/>
  <c r="V139" i="82"/>
  <c r="V92" i="82"/>
  <c r="I141" i="82"/>
  <c r="I94" i="82"/>
  <c r="X141" i="82"/>
  <c r="F94" i="82" l="1"/>
  <c r="E84" i="82"/>
  <c r="D84" i="82"/>
  <c r="F93" i="82"/>
  <c r="E83" i="82"/>
  <c r="D83" i="82"/>
  <c r="F92" i="82"/>
  <c r="E82" i="82"/>
  <c r="D82" i="82"/>
  <c r="F141" i="82"/>
  <c r="D131" i="82"/>
  <c r="E131" i="82"/>
  <c r="F140" i="82"/>
  <c r="D130" i="82"/>
  <c r="E130" i="82"/>
  <c r="F139" i="82"/>
  <c r="E129" i="82"/>
  <c r="D129" i="82"/>
  <c r="E139" i="82" l="1"/>
  <c r="D139" i="82"/>
  <c r="E93" i="82"/>
  <c r="D93" i="82"/>
  <c r="E92" i="82"/>
  <c r="D92" i="82"/>
  <c r="D141" i="82"/>
  <c r="E141" i="82"/>
  <c r="D140" i="82"/>
  <c r="E140" i="82"/>
  <c r="D94" i="82"/>
  <c r="E94" i="82"/>
  <c r="EB15" i="31"/>
  <c r="DN31" i="31"/>
  <c r="CX4" i="31"/>
  <c r="DR27" i="31"/>
  <c r="ET44" i="31"/>
  <c r="BV20" i="31"/>
  <c r="DR22" i="31"/>
  <c r="DF16" i="31"/>
  <c r="CX5" i="31"/>
  <c r="DN47" i="31"/>
  <c r="DX13" i="31"/>
  <c r="DX3" i="31"/>
  <c r="CL12" i="31"/>
  <c r="BL30" i="31"/>
  <c r="DH18" i="31"/>
  <c r="DB10" i="31"/>
  <c r="DB24" i="31"/>
  <c r="CB13" i="31"/>
  <c r="BR39" i="31"/>
  <c r="BN20" i="31"/>
  <c r="EF15" i="31"/>
  <c r="EJ33" i="31"/>
  <c r="ER49" i="31"/>
  <c r="DL50" i="31"/>
  <c r="CZ16" i="31"/>
  <c r="DF41" i="31"/>
  <c r="CN31" i="31"/>
  <c r="DT12" i="31"/>
  <c r="BX23" i="31"/>
  <c r="CX14" i="31"/>
  <c r="CD31" i="31"/>
  <c r="DL27" i="31"/>
  <c r="EL3" i="31"/>
  <c r="EP54" i="31"/>
  <c r="BR23" i="31"/>
  <c r="EF18" i="31"/>
  <c r="DH39" i="31"/>
  <c r="BD54" i="31"/>
  <c r="DN48" i="31"/>
  <c r="EL55" i="31"/>
  <c r="BX19" i="31"/>
  <c r="EB41" i="31"/>
  <c r="DF13" i="31"/>
  <c r="DX35" i="31"/>
  <c r="BF53" i="31"/>
  <c r="DL38" i="31"/>
  <c r="BH21" i="31"/>
  <c r="BT16" i="31"/>
  <c r="CR28" i="31"/>
  <c r="CL7" i="31"/>
  <c r="BH31" i="31"/>
  <c r="CP26" i="31"/>
  <c r="DX31" i="31"/>
  <c r="BT22" i="31"/>
  <c r="DB36" i="31"/>
  <c r="CV50" i="31"/>
  <c r="BP25" i="31"/>
  <c r="CF14" i="31"/>
  <c r="CP4" i="31"/>
  <c r="CB28" i="31"/>
  <c r="CD17" i="31"/>
  <c r="DX40" i="31"/>
  <c r="DP22" i="31"/>
  <c r="BZ42" i="31"/>
  <c r="EJ38" i="31"/>
  <c r="EJ19" i="31"/>
  <c r="ER28" i="31"/>
  <c r="BR56" i="31"/>
  <c r="EP7" i="31"/>
  <c r="DB48" i="31"/>
  <c r="EN50" i="31"/>
  <c r="DR8" i="31"/>
  <c r="CL43" i="31"/>
  <c r="DX41" i="31"/>
  <c r="BF16" i="31"/>
  <c r="BR40" i="31"/>
  <c r="DV37" i="31"/>
  <c r="EF11" i="31"/>
  <c r="DB53" i="31"/>
  <c r="CZ35" i="31"/>
  <c r="BJ26" i="31"/>
  <c r="ET21" i="31"/>
  <c r="BT53" i="31"/>
  <c r="EB34" i="31"/>
  <c r="BV33" i="31"/>
  <c r="BN48" i="31"/>
  <c r="CV43" i="31"/>
  <c r="BL25" i="31"/>
  <c r="DB38" i="31"/>
  <c r="CR51" i="31"/>
  <c r="EJ42" i="31"/>
  <c r="CX42" i="31"/>
  <c r="ER33" i="31"/>
  <c r="CT12" i="31"/>
  <c r="DV29" i="31"/>
  <c r="CF47" i="31"/>
  <c r="BH37" i="31"/>
  <c r="DL5" i="31"/>
  <c r="EF37" i="31"/>
  <c r="BD18" i="31"/>
  <c r="BV45" i="31"/>
  <c r="CL17" i="31"/>
  <c r="EP41" i="31"/>
  <c r="CN25" i="31"/>
  <c r="DX24" i="31"/>
  <c r="CP13" i="31"/>
  <c r="CP37" i="31"/>
  <c r="CV41" i="31"/>
  <c r="BL7" i="31"/>
  <c r="DX15" i="31"/>
  <c r="CL18" i="31"/>
  <c r="CD6" i="31"/>
  <c r="BL35" i="31"/>
  <c r="EB53" i="31"/>
  <c r="BH28" i="31"/>
  <c r="DJ42" i="31"/>
  <c r="DJ16" i="31"/>
  <c r="CZ47" i="31"/>
  <c r="EL51" i="31"/>
  <c r="ED41" i="31"/>
  <c r="DN17" i="31"/>
  <c r="EJ29" i="31"/>
  <c r="CZ19" i="31"/>
  <c r="DB50" i="31"/>
  <c r="EB47" i="31"/>
  <c r="EJ23" i="31"/>
  <c r="DV31" i="31"/>
  <c r="DP49" i="31"/>
  <c r="EL10" i="31"/>
  <c r="DF5" i="31"/>
  <c r="BX32" i="31"/>
  <c r="CH53" i="31"/>
  <c r="CP56" i="31"/>
  <c r="DV26" i="31"/>
  <c r="CT13" i="31"/>
  <c r="BF49" i="31"/>
  <c r="BH9" i="31"/>
  <c r="DR33" i="31"/>
  <c r="ER18" i="31"/>
  <c r="EP4" i="31"/>
  <c r="DD54" i="31"/>
  <c r="BT9" i="31"/>
  <c r="DF26" i="31"/>
  <c r="CL4" i="31"/>
  <c r="CT46" i="31"/>
  <c r="BF44" i="31"/>
  <c r="EB32" i="31"/>
  <c r="EJ47" i="31"/>
  <c r="CH25" i="31"/>
  <c r="BH26" i="31"/>
  <c r="EN46" i="31"/>
  <c r="DR14" i="31"/>
  <c r="CD55" i="31"/>
  <c r="CX45" i="31"/>
  <c r="BT32" i="31"/>
  <c r="DT36" i="31"/>
  <c r="DB22" i="31"/>
  <c r="EJ36" i="31"/>
  <c r="CX30" i="31"/>
  <c r="CT6" i="31"/>
  <c r="BR7" i="31"/>
  <c r="DT40" i="31"/>
  <c r="DJ52" i="31"/>
  <c r="BV22" i="31"/>
  <c r="CZ30" i="31"/>
  <c r="DH27" i="31"/>
  <c r="BP44" i="31"/>
  <c r="CD32" i="31"/>
  <c r="CT51" i="31"/>
  <c r="CX56" i="31"/>
  <c r="BD20" i="31"/>
  <c r="CL36" i="31"/>
  <c r="ED37" i="31"/>
  <c r="CP5" i="31"/>
  <c r="DV9" i="31"/>
  <c r="CD44" i="31"/>
  <c r="CV51" i="31"/>
  <c r="DX56" i="31"/>
  <c r="EF49" i="31"/>
  <c r="EF43" i="31"/>
  <c r="BD19" i="31"/>
  <c r="BV36" i="31"/>
  <c r="ER17" i="31"/>
  <c r="DR52" i="31"/>
  <c r="BL55" i="31"/>
  <c r="CJ7" i="31"/>
  <c r="E10" i="65"/>
  <c r="BZ36" i="31"/>
  <c r="CZ41" i="31"/>
  <c r="CD26" i="31"/>
  <c r="BF30" i="31"/>
  <c r="CX23" i="31"/>
  <c r="BZ9" i="31"/>
  <c r="EL18" i="31"/>
  <c r="DT50" i="31"/>
  <c r="DJ3" i="31"/>
  <c r="EL8" i="31"/>
  <c r="BD32" i="31"/>
  <c r="CL11" i="31"/>
  <c r="CH29" i="31"/>
  <c r="ER21" i="31"/>
  <c r="EL28" i="31"/>
  <c r="CP20" i="31"/>
  <c r="CZ50" i="31"/>
  <c r="DH56" i="31"/>
  <c r="ET25" i="31"/>
  <c r="CV32" i="31"/>
  <c r="EP28" i="31"/>
  <c r="BF52" i="31"/>
  <c r="ED12" i="31"/>
  <c r="EN28" i="31"/>
  <c r="DF40" i="31"/>
  <c r="EF14" i="31"/>
  <c r="BF18" i="31"/>
  <c r="BJ37" i="31"/>
  <c r="BR46" i="31"/>
  <c r="CH6" i="31"/>
  <c r="DN16" i="31"/>
  <c r="EJ49" i="31"/>
  <c r="EF35" i="31"/>
  <c r="DT3" i="31"/>
  <c r="EN45" i="31"/>
  <c r="DD11" i="31"/>
  <c r="CB24" i="31"/>
  <c r="EN31" i="31"/>
  <c r="BV17" i="31"/>
  <c r="CB18" i="31"/>
  <c r="DR43" i="31"/>
  <c r="DX39" i="31"/>
  <c r="DH51" i="31"/>
  <c r="BJ7" i="31"/>
  <c r="DJ43" i="31"/>
  <c r="EN40" i="31"/>
  <c r="CV24" i="31"/>
  <c r="DV39" i="31"/>
  <c r="CJ28" i="31"/>
  <c r="CR25" i="31"/>
  <c r="CB46" i="31"/>
  <c r="EP10" i="31"/>
  <c r="CF29" i="31"/>
  <c r="BX14" i="31"/>
  <c r="BV11" i="31"/>
  <c r="CN16" i="31"/>
  <c r="CP17" i="31"/>
  <c r="DD55" i="31"/>
  <c r="E9" i="65"/>
  <c r="EB46" i="31"/>
  <c r="CZ40" i="31"/>
  <c r="BZ29" i="31"/>
  <c r="DL18" i="31"/>
  <c r="DF8" i="31"/>
  <c r="BJ20" i="31"/>
  <c r="EN56" i="31"/>
  <c r="CZ3" i="31"/>
  <c r="E10" i="77"/>
  <c r="CT23" i="31"/>
  <c r="BD51" i="31"/>
  <c r="CL8" i="31"/>
  <c r="DN19" i="31"/>
  <c r="EF30" i="31"/>
  <c r="DV54" i="31"/>
  <c r="CZ10" i="31"/>
  <c r="EP37" i="31"/>
  <c r="BH38" i="31"/>
  <c r="ED25" i="31"/>
  <c r="DP56" i="31"/>
  <c r="CB44" i="31"/>
  <c r="BR50" i="31"/>
  <c r="EP53" i="31"/>
  <c r="CJ4" i="31"/>
  <c r="DL45" i="31"/>
  <c r="CV52" i="31"/>
  <c r="BZ25" i="31"/>
  <c r="EF55" i="31"/>
  <c r="CR26" i="31"/>
  <c r="DL28" i="31"/>
  <c r="DX11" i="31"/>
  <c r="DV18" i="31"/>
  <c r="CV37" i="31"/>
  <c r="CD23" i="31"/>
  <c r="ED40" i="31"/>
  <c r="DN30" i="31"/>
  <c r="CF45" i="31"/>
  <c r="BT33" i="31"/>
  <c r="DH43" i="31"/>
  <c r="BP35" i="31"/>
  <c r="CT54" i="31"/>
  <c r="CB29" i="31"/>
  <c r="BH45" i="31"/>
  <c r="CB9" i="31"/>
  <c r="CR21" i="31"/>
  <c r="CH19" i="31"/>
  <c r="CV11" i="31"/>
  <c r="BH51" i="31"/>
  <c r="DJ40" i="31"/>
  <c r="EP40" i="31"/>
  <c r="BJ4" i="31"/>
  <c r="EN47" i="31"/>
  <c r="ER8" i="31"/>
  <c r="ED33" i="31"/>
  <c r="BJ23" i="31"/>
  <c r="BJ45" i="31"/>
  <c r="BJ31" i="31"/>
  <c r="DJ7" i="31"/>
  <c r="BH27" i="31"/>
  <c r="DB14" i="31"/>
  <c r="DH47" i="31"/>
  <c r="EF47" i="31"/>
  <c r="CF44" i="31"/>
  <c r="DP55" i="31"/>
  <c r="BL22" i="31"/>
  <c r="BL50" i="31"/>
  <c r="ED43" i="31"/>
  <c r="CN22" i="31"/>
  <c r="ER32" i="31"/>
  <c r="BH41" i="31"/>
  <c r="BR31" i="31"/>
  <c r="DN35" i="31"/>
  <c r="CT14" i="31"/>
  <c r="EL43" i="31"/>
  <c r="BF20" i="31"/>
  <c r="DP14" i="31"/>
  <c r="BH53" i="31"/>
  <c r="ED15" i="31"/>
  <c r="ED39" i="31"/>
  <c r="CN44" i="31"/>
  <c r="BT47" i="31"/>
  <c r="BP48" i="31"/>
  <c r="BD47" i="31"/>
  <c r="EP12" i="31"/>
  <c r="DT17" i="31"/>
  <c r="BL11" i="31"/>
  <c r="DL12" i="31"/>
  <c r="BN17" i="31"/>
  <c r="CP40" i="31"/>
  <c r="DF19" i="31"/>
  <c r="ET32" i="31"/>
  <c r="CD13" i="31"/>
  <c r="BL26" i="31"/>
  <c r="CJ46" i="31"/>
  <c r="CF36" i="31"/>
  <c r="DB9" i="31"/>
  <c r="CJ36" i="31"/>
  <c r="BV32" i="31"/>
  <c r="EF10" i="31"/>
  <c r="CF5" i="31"/>
  <c r="CP21" i="31"/>
  <c r="BX36" i="31"/>
  <c r="BJ10" i="31"/>
  <c r="CZ6" i="31"/>
  <c r="CT8" i="31"/>
  <c r="BZ41" i="31"/>
  <c r="CN23" i="31"/>
  <c r="DT56" i="31"/>
  <c r="CN33" i="31"/>
  <c r="EL7" i="31"/>
  <c r="DJ29" i="31"/>
  <c r="DR53" i="31"/>
  <c r="CX27" i="31"/>
  <c r="DN44" i="31"/>
  <c r="CR12" i="31"/>
  <c r="BX3" i="31"/>
  <c r="BH5" i="31"/>
  <c r="BX18" i="31"/>
  <c r="DJ23" i="31"/>
  <c r="CD50" i="31"/>
  <c r="CT28" i="31"/>
  <c r="ER6" i="31"/>
  <c r="CF52" i="31"/>
  <c r="BR4" i="31"/>
  <c r="ET4" i="31"/>
  <c r="DD33" i="31"/>
  <c r="BL13" i="31"/>
  <c r="DV3" i="31"/>
  <c r="CR16" i="31"/>
  <c r="DP29" i="31"/>
  <c r="EL17" i="31"/>
  <c r="E9" i="77"/>
  <c r="CL41" i="31"/>
  <c r="BD40" i="31"/>
  <c r="EP30" i="31"/>
  <c r="CL52" i="31"/>
  <c r="ET16" i="31"/>
  <c r="CB39" i="31"/>
  <c r="DH29" i="31"/>
  <c r="BR8" i="31"/>
  <c r="CZ18" i="31"/>
  <c r="BV21" i="31"/>
  <c r="BH7" i="31"/>
  <c r="DX9" i="31"/>
  <c r="BR52" i="31"/>
  <c r="BJ42" i="31"/>
  <c r="EJ35" i="31"/>
  <c r="BD37" i="31"/>
  <c r="DX26" i="31"/>
  <c r="CP36" i="31"/>
  <c r="DL26" i="31"/>
  <c r="ED31" i="31"/>
  <c r="DN10" i="31"/>
  <c r="BH39" i="31"/>
  <c r="BV10" i="31"/>
  <c r="CL35" i="31"/>
  <c r="DL53" i="31"/>
  <c r="DR21" i="31"/>
  <c r="CN40" i="31"/>
  <c r="DP50" i="31"/>
  <c r="CL33" i="31"/>
  <c r="BZ37" i="31"/>
  <c r="DL49" i="31"/>
  <c r="EL49" i="31"/>
  <c r="DD52" i="31"/>
  <c r="EP29" i="31"/>
  <c r="DD36" i="31"/>
  <c r="EJ44" i="31"/>
  <c r="CV31" i="31"/>
  <c r="CR41" i="31"/>
  <c r="ET22" i="31"/>
  <c r="DB3" i="31"/>
  <c r="EP23" i="31"/>
  <c r="DJ35" i="31"/>
  <c r="DL33" i="31"/>
  <c r="ET33" i="31"/>
  <c r="BX25" i="31"/>
  <c r="DV4" i="31"/>
  <c r="ED27" i="31"/>
  <c r="BL56" i="31"/>
  <c r="DL41" i="31"/>
  <c r="EP11" i="31"/>
  <c r="EL19" i="31"/>
  <c r="BJ19" i="31"/>
  <c r="CJ51" i="31"/>
  <c r="CB12" i="31"/>
  <c r="BF7" i="31"/>
  <c r="BX53" i="31"/>
  <c r="CP31" i="31"/>
  <c r="DB35" i="31"/>
  <c r="DP45" i="31"/>
  <c r="BJ11" i="31"/>
  <c r="DH53" i="31"/>
  <c r="CH33" i="31"/>
  <c r="CP16" i="31"/>
  <c r="DX10" i="31"/>
  <c r="ER26" i="31"/>
  <c r="ER13" i="31"/>
  <c r="CP29" i="31"/>
  <c r="EP16" i="31"/>
  <c r="BV38" i="31"/>
  <c r="ED49" i="31"/>
  <c r="CV49" i="31"/>
  <c r="DX37" i="31"/>
  <c r="DB4" i="31"/>
  <c r="BR55" i="31"/>
  <c r="CR31" i="31"/>
  <c r="CH56" i="31"/>
  <c r="BR45" i="31"/>
  <c r="DF30" i="31"/>
  <c r="BL27" i="31"/>
  <c r="BN56" i="31"/>
  <c r="BT23" i="31"/>
  <c r="BR22" i="31"/>
  <c r="CL15" i="31"/>
  <c r="EB48" i="31"/>
  <c r="DR45" i="31"/>
  <c r="EF16" i="31"/>
  <c r="BT56" i="31"/>
  <c r="CB16" i="31"/>
  <c r="DN28" i="31"/>
  <c r="DD51" i="31"/>
  <c r="BD49" i="31"/>
  <c r="DH4" i="31"/>
  <c r="EN25" i="31"/>
  <c r="CV15" i="31"/>
  <c r="DH44" i="31"/>
  <c r="EB24" i="31"/>
  <c r="EF13" i="31"/>
  <c r="DB16" i="31"/>
  <c r="DR28" i="31"/>
  <c r="BN25" i="31"/>
  <c r="CJ13" i="31"/>
  <c r="BF32" i="31"/>
  <c r="DN45" i="31"/>
  <c r="BX21" i="31"/>
  <c r="BP45" i="31"/>
  <c r="DD48" i="31"/>
  <c r="BP15" i="31"/>
  <c r="EP25" i="31"/>
  <c r="BH23" i="31"/>
  <c r="CH35" i="31"/>
  <c r="DF20" i="31"/>
  <c r="CB15" i="31"/>
  <c r="DL25" i="31"/>
  <c r="EL52" i="31"/>
  <c r="BP31" i="31"/>
  <c r="BJ24" i="31"/>
  <c r="BX35" i="31"/>
  <c r="BV49" i="31"/>
  <c r="BL23" i="31"/>
  <c r="DJ30" i="31"/>
  <c r="CP22" i="31"/>
  <c r="CR56" i="31"/>
  <c r="CL9" i="31"/>
  <c r="CJ41" i="31"/>
  <c r="DF4" i="31"/>
  <c r="BD29" i="31"/>
  <c r="ET5" i="31"/>
  <c r="ER4" i="31"/>
  <c r="ER52" i="31"/>
  <c r="EF5" i="31"/>
  <c r="E8" i="77"/>
  <c r="CT40" i="31"/>
  <c r="DB29" i="31"/>
  <c r="CH7" i="31"/>
  <c r="BV28" i="31"/>
  <c r="DX52" i="31"/>
  <c r="CD18" i="31"/>
  <c r="DN24" i="31"/>
  <c r="EJ17" i="31"/>
  <c r="DH26" i="31"/>
  <c r="EB19" i="31"/>
  <c r="CJ38" i="31"/>
  <c r="BN34" i="31"/>
  <c r="EB4" i="31"/>
  <c r="CX26" i="31"/>
  <c r="BX46" i="31"/>
  <c r="DN53" i="31"/>
  <c r="BF29" i="31"/>
  <c r="DB31" i="31"/>
  <c r="BZ32" i="31"/>
  <c r="DJ28" i="31"/>
  <c r="CB40" i="31"/>
  <c r="CH39" i="31"/>
  <c r="BN51" i="31"/>
  <c r="ED47" i="31"/>
  <c r="DN9" i="31"/>
  <c r="BX4" i="31"/>
  <c r="CD56" i="31"/>
  <c r="BF33" i="31"/>
  <c r="CR46" i="31"/>
  <c r="ER3" i="31"/>
  <c r="BD17" i="31"/>
  <c r="DT51" i="31"/>
  <c r="BN18" i="31"/>
  <c r="EL36" i="31"/>
  <c r="ED51" i="31"/>
  <c r="DT33" i="31"/>
  <c r="DF55" i="31"/>
  <c r="DH12" i="31"/>
  <c r="CP15" i="31"/>
  <c r="CV27" i="31"/>
  <c r="CD40" i="31"/>
  <c r="EL12" i="31"/>
  <c r="EL40" i="31"/>
  <c r="DN3" i="31"/>
  <c r="CL16" i="31"/>
  <c r="EJ20" i="31"/>
  <c r="BR41" i="31"/>
  <c r="EN24" i="31"/>
  <c r="DP26" i="31"/>
  <c r="BP5" i="31"/>
  <c r="DX44" i="31"/>
  <c r="CL49" i="31"/>
  <c r="CL51" i="31"/>
  <c r="CF48" i="31"/>
  <c r="DB33" i="31"/>
  <c r="CB26" i="31"/>
  <c r="BX30" i="31"/>
  <c r="CB50" i="31"/>
  <c r="DF34" i="31"/>
  <c r="CV9" i="31"/>
  <c r="CX54" i="31"/>
  <c r="BT8" i="31"/>
  <c r="DV36" i="31"/>
  <c r="EJ15" i="31"/>
  <c r="DD15" i="31"/>
  <c r="CR19" i="31"/>
  <c r="CD35" i="31"/>
  <c r="CN12" i="31"/>
  <c r="BL37" i="31"/>
  <c r="CF34" i="31"/>
  <c r="DP40" i="31"/>
  <c r="BX10" i="31"/>
  <c r="EJ3" i="31"/>
  <c r="EB31" i="31"/>
  <c r="BV31" i="31"/>
  <c r="CN7" i="31"/>
  <c r="DV23" i="31"/>
  <c r="CV12" i="31"/>
  <c r="BP50" i="31"/>
  <c r="CJ29" i="31"/>
  <c r="BJ54" i="31"/>
  <c r="CF41" i="31"/>
  <c r="EN39" i="31"/>
  <c r="DB18" i="31"/>
  <c r="DJ24" i="31"/>
  <c r="EJ30" i="31"/>
  <c r="BP40" i="31"/>
  <c r="EL38" i="31"/>
  <c r="DN39" i="31"/>
  <c r="EL33" i="31"/>
  <c r="DV44" i="31"/>
  <c r="CL20" i="31"/>
  <c r="ER40" i="31"/>
  <c r="DL6" i="31"/>
  <c r="EL37" i="31"/>
  <c r="CJ56" i="31"/>
  <c r="DT5" i="31"/>
  <c r="BH4" i="31"/>
  <c r="DX55" i="31"/>
  <c r="EN30" i="31"/>
  <c r="BF27" i="31"/>
  <c r="CV55" i="31"/>
  <c r="CZ42" i="31"/>
  <c r="CR22" i="31"/>
  <c r="BJ53" i="31"/>
  <c r="EB28" i="31"/>
  <c r="CB52" i="31"/>
  <c r="BR10" i="31"/>
  <c r="BP33" i="31"/>
  <c r="CL25" i="31"/>
  <c r="DJ26" i="31"/>
  <c r="DV8" i="31"/>
  <c r="BD8" i="31"/>
  <c r="BJ36" i="31"/>
  <c r="BX20" i="31"/>
  <c r="BN31" i="31"/>
  <c r="CB23" i="31"/>
  <c r="CJ49" i="31"/>
  <c r="BP6" i="31"/>
  <c r="BN41" i="31"/>
  <c r="EJ50" i="31"/>
  <c r="DX54" i="31"/>
  <c r="CZ15" i="31"/>
  <c r="CL56" i="31"/>
  <c r="CP53" i="31"/>
  <c r="DX21" i="31"/>
  <c r="DH55" i="31"/>
  <c r="DX49" i="31"/>
  <c r="CF8" i="31"/>
  <c r="BR20" i="31"/>
  <c r="EJ51" i="31"/>
  <c r="DN51" i="31"/>
  <c r="BT11" i="31"/>
  <c r="CZ5" i="31"/>
  <c r="CV20" i="31"/>
  <c r="BV51" i="31"/>
  <c r="EN17" i="31"/>
  <c r="DT52" i="31"/>
  <c r="DD49" i="31"/>
  <c r="BF41" i="31"/>
  <c r="ED32" i="31"/>
  <c r="DB17" i="31"/>
  <c r="EF39" i="31"/>
  <c r="EB10" i="31"/>
  <c r="EJ10" i="31"/>
  <c r="CD5" i="31"/>
  <c r="CD49" i="31"/>
  <c r="EJ32" i="31"/>
  <c r="BP54" i="31"/>
  <c r="CJ54" i="31"/>
  <c r="BV40" i="31"/>
  <c r="DF31" i="31"/>
  <c r="BT17" i="31"/>
  <c r="ET40" i="31"/>
  <c r="CP47" i="31"/>
  <c r="BF34" i="31"/>
  <c r="EP55" i="31"/>
  <c r="BJ9" i="31"/>
  <c r="EN34" i="31"/>
  <c r="EP52" i="31"/>
  <c r="DJ12" i="31"/>
  <c r="CD38" i="31"/>
  <c r="CH42" i="31"/>
  <c r="CF31" i="31"/>
  <c r="BN37" i="31"/>
  <c r="BR53" i="31"/>
  <c r="EL5" i="31"/>
  <c r="BV55" i="31"/>
  <c r="BJ50" i="31"/>
  <c r="DL55" i="31"/>
  <c r="EP33" i="31"/>
  <c r="CJ52" i="31"/>
  <c r="ER16" i="31"/>
  <c r="BH29" i="31"/>
  <c r="DP42" i="31"/>
  <c r="DR4" i="31"/>
  <c r="CN4" i="31"/>
  <c r="EP22" i="31"/>
  <c r="DT16" i="31"/>
  <c r="E12" i="77"/>
  <c r="DF15" i="31"/>
  <c r="DV19" i="31"/>
  <c r="CX18" i="31"/>
  <c r="CH37" i="31"/>
  <c r="DN40" i="31"/>
  <c r="DX33" i="31"/>
  <c r="CP14" i="31"/>
  <c r="DP3" i="31"/>
  <c r="DR9" i="31"/>
  <c r="CJ37" i="31"/>
  <c r="BF5" i="31"/>
  <c r="BP47" i="31"/>
  <c r="BH10" i="31"/>
  <c r="CR5" i="31"/>
  <c r="BT30" i="31"/>
  <c r="DL39" i="31"/>
  <c r="DR25" i="31"/>
  <c r="CL31" i="31"/>
  <c r="BR30" i="31"/>
  <c r="CT22" i="31"/>
  <c r="CX22" i="31"/>
  <c r="DD10" i="31"/>
  <c r="DV49" i="31"/>
  <c r="CF16" i="31"/>
  <c r="DV55" i="31"/>
  <c r="BP11" i="31"/>
  <c r="ER51" i="31"/>
  <c r="CZ28" i="31"/>
  <c r="BH46" i="31"/>
  <c r="CX29" i="31"/>
  <c r="EN11" i="31"/>
  <c r="DJ25" i="31"/>
  <c r="E14" i="65"/>
  <c r="BP24" i="31"/>
  <c r="CB4" i="31"/>
  <c r="DT18" i="31"/>
  <c r="CJ43" i="31"/>
  <c r="DJ51" i="31"/>
  <c r="EF22" i="31"/>
  <c r="CD47" i="31"/>
  <c r="DF25" i="31"/>
  <c r="DJ55" i="31"/>
  <c r="CP33" i="31"/>
  <c r="CV5" i="31"/>
  <c r="BV6" i="31"/>
  <c r="BH35" i="31"/>
  <c r="BV47" i="31"/>
  <c r="EJ48" i="31"/>
  <c r="BJ8" i="31"/>
  <c r="ET41" i="31"/>
  <c r="DJ15" i="31"/>
  <c r="BH49" i="31"/>
  <c r="CF28" i="31"/>
  <c r="DV6" i="31"/>
  <c r="CJ30" i="31"/>
  <c r="DP34" i="31"/>
  <c r="DF56" i="31"/>
  <c r="ED36" i="31"/>
  <c r="CR10" i="31"/>
  <c r="ED4" i="31"/>
  <c r="BD25" i="31"/>
  <c r="CN41" i="31"/>
  <c r="CJ20" i="31"/>
  <c r="DV34" i="31"/>
  <c r="BJ35" i="31"/>
  <c r="CF13" i="31"/>
  <c r="BZ56" i="31"/>
  <c r="CD25" i="31"/>
  <c r="DB32" i="31"/>
  <c r="BZ20" i="31"/>
  <c r="DP5" i="31"/>
  <c r="EP13" i="31"/>
  <c r="BH42" i="31"/>
  <c r="BN38" i="31"/>
  <c r="DH11" i="31"/>
  <c r="DF35" i="31"/>
  <c r="CP30" i="31"/>
  <c r="DJ50" i="31"/>
  <c r="DL52" i="31"/>
  <c r="CD3" i="31"/>
  <c r="BJ56" i="31"/>
  <c r="EL54" i="31"/>
  <c r="DJ49" i="31"/>
  <c r="DD12" i="31"/>
  <c r="ER47" i="31"/>
  <c r="EP21" i="31"/>
  <c r="EB17" i="31"/>
  <c r="EN32" i="31"/>
  <c r="CT33" i="31"/>
  <c r="BH32" i="31"/>
  <c r="BP56" i="31"/>
  <c r="BP17" i="31"/>
  <c r="BR29" i="31"/>
  <c r="BD43" i="31"/>
  <c r="DT53" i="31"/>
  <c r="BD27" i="31"/>
  <c r="DX36" i="31"/>
  <c r="DP18" i="31"/>
  <c r="BZ6" i="31"/>
  <c r="DH35" i="31"/>
  <c r="CD20" i="31"/>
  <c r="EB6" i="31"/>
  <c r="EJ14" i="31"/>
  <c r="BP28" i="31"/>
  <c r="ER55" i="31"/>
  <c r="CJ48" i="31"/>
  <c r="EP46" i="31"/>
  <c r="EP3" i="31"/>
  <c r="DR15" i="31"/>
  <c r="DP21" i="31"/>
  <c r="BF11" i="31"/>
  <c r="DD44" i="31"/>
  <c r="CR15" i="31"/>
  <c r="BT36" i="31"/>
  <c r="CD24" i="31"/>
  <c r="BL49" i="31"/>
  <c r="EN53" i="31"/>
  <c r="DR36" i="31"/>
  <c r="BF12" i="31"/>
  <c r="DL16" i="31"/>
  <c r="DP25" i="31"/>
  <c r="BN49" i="31"/>
  <c r="BP34" i="31"/>
  <c r="CH32" i="31"/>
  <c r="CH28" i="31"/>
  <c r="CX12" i="31"/>
  <c r="DR56" i="31"/>
  <c r="DV14" i="31"/>
  <c r="CJ19" i="31"/>
  <c r="ET43" i="31"/>
  <c r="DB37" i="31"/>
  <c r="BT43" i="31"/>
  <c r="ED54" i="31"/>
  <c r="BN45" i="31"/>
  <c r="BJ15" i="31"/>
  <c r="EL41" i="31"/>
  <c r="CH48" i="31"/>
  <c r="BX13" i="31"/>
  <c r="CX41" i="31"/>
  <c r="DN38" i="31"/>
  <c r="DL22" i="31"/>
  <c r="EF54" i="31"/>
  <c r="DF3" i="31"/>
  <c r="CX39" i="31"/>
  <c r="CP10" i="31"/>
  <c r="DR19" i="31"/>
  <c r="CB5" i="31"/>
  <c r="CD11" i="31"/>
  <c r="BR48" i="31"/>
  <c r="ED7" i="31"/>
  <c r="CF42" i="31"/>
  <c r="CJ12" i="31"/>
  <c r="CL50" i="31"/>
  <c r="CL40" i="31"/>
  <c r="DT37" i="31"/>
  <c r="BR16" i="31"/>
  <c r="CJ8" i="31"/>
  <c r="BV35" i="31"/>
  <c r="EL15" i="31"/>
  <c r="DJ56" i="31"/>
  <c r="EB9" i="31"/>
  <c r="CX40" i="31"/>
  <c r="CN34" i="31"/>
  <c r="ER11" i="31"/>
  <c r="CF7" i="31"/>
  <c r="DB49" i="31"/>
  <c r="CH14" i="31"/>
  <c r="EB7" i="31"/>
  <c r="DD24" i="31"/>
  <c r="EB20" i="31"/>
  <c r="BT52" i="31"/>
  <c r="DP28" i="31"/>
  <c r="BV8" i="31"/>
  <c r="BX31" i="31"/>
  <c r="CT52" i="31"/>
  <c r="EB5" i="31"/>
  <c r="CP27" i="31"/>
  <c r="BD10" i="31"/>
  <c r="BR37" i="31"/>
  <c r="DV24" i="31"/>
  <c r="EF41" i="31"/>
  <c r="CN36" i="31"/>
  <c r="CX53" i="31"/>
  <c r="EN44" i="31"/>
  <c r="CX52" i="31"/>
  <c r="CF19" i="31"/>
  <c r="CR37" i="31"/>
  <c r="ET20" i="31"/>
  <c r="CL46" i="31"/>
  <c r="DF44" i="31"/>
  <c r="DV53" i="31"/>
  <c r="BF8" i="31"/>
  <c r="CX16" i="31"/>
  <c r="CB33" i="31"/>
  <c r="DT19" i="31"/>
  <c r="DH42" i="31"/>
  <c r="DR37" i="31"/>
  <c r="CZ27" i="31"/>
  <c r="EP15" i="31"/>
  <c r="CZ32" i="31"/>
  <c r="EL11" i="31"/>
  <c r="BD6" i="31"/>
  <c r="DN42" i="31"/>
  <c r="DN49" i="31"/>
  <c r="DV25" i="31"/>
  <c r="BD46" i="31"/>
  <c r="EN23" i="31"/>
  <c r="BD35" i="31"/>
  <c r="BN6" i="31"/>
  <c r="DN52" i="31"/>
  <c r="CX44" i="31"/>
  <c r="CD41" i="31"/>
  <c r="EL45" i="31"/>
  <c r="DH23" i="31"/>
  <c r="DD29" i="31"/>
  <c r="EP18" i="31"/>
  <c r="DN32" i="31"/>
  <c r="BF24" i="31"/>
  <c r="BL54" i="31"/>
  <c r="ER38" i="31"/>
  <c r="EJ55" i="31"/>
  <c r="ET6" i="31"/>
  <c r="CH45" i="31"/>
  <c r="CT37" i="31"/>
  <c r="CB22" i="31"/>
  <c r="CL30" i="31"/>
  <c r="CV34" i="31"/>
  <c r="BD16" i="31"/>
  <c r="CN17" i="31"/>
  <c r="BN16" i="31"/>
  <c r="CH47" i="31"/>
  <c r="BD50" i="31"/>
  <c r="EN16" i="31"/>
  <c r="CN28" i="31"/>
  <c r="CZ48" i="31"/>
  <c r="DT20" i="31"/>
  <c r="CH38" i="31"/>
  <c r="ER24" i="31"/>
  <c r="BX15" i="31"/>
  <c r="CH36" i="31"/>
  <c r="ER23" i="31"/>
  <c r="BD4" i="31"/>
  <c r="DB40" i="31"/>
  <c r="BP10" i="31"/>
  <c r="CZ34" i="31"/>
  <c r="DL7" i="31"/>
  <c r="DR29" i="31"/>
  <c r="BL10" i="31"/>
  <c r="CR34" i="31"/>
  <c r="DV21" i="31"/>
  <c r="DB6" i="31"/>
  <c r="CP25" i="31"/>
  <c r="ET56" i="31"/>
  <c r="BH48" i="31"/>
  <c r="EP49" i="31"/>
  <c r="CR36" i="31"/>
  <c r="CH22" i="31"/>
  <c r="DV43" i="31"/>
  <c r="DT34" i="31"/>
  <c r="EN5" i="31"/>
  <c r="BX33" i="31"/>
  <c r="BX17" i="31"/>
  <c r="DX22" i="31"/>
  <c r="DT45" i="31"/>
  <c r="CB7" i="31"/>
  <c r="DN27" i="31"/>
  <c r="ED48" i="31"/>
  <c r="CT19" i="31"/>
  <c r="CF35" i="31"/>
  <c r="CZ49" i="31"/>
  <c r="BD30" i="31"/>
  <c r="EB12" i="31"/>
  <c r="BX50" i="31"/>
  <c r="BP49" i="31"/>
  <c r="DP38" i="31"/>
  <c r="BN21" i="31"/>
  <c r="CB51" i="31"/>
  <c r="BJ38" i="31"/>
  <c r="BD15" i="31"/>
  <c r="ED9" i="31"/>
  <c r="BF15" i="31"/>
  <c r="CT43" i="31"/>
  <c r="DJ13" i="31"/>
  <c r="BT31" i="31"/>
  <c r="CD21" i="31"/>
  <c r="DB52" i="31"/>
  <c r="BT19" i="31"/>
  <c r="CZ23" i="31"/>
  <c r="BJ41" i="31"/>
  <c r="BN53" i="31"/>
  <c r="DP43" i="31"/>
  <c r="CL21" i="31"/>
  <c r="BV41" i="31"/>
  <c r="BL38" i="31"/>
  <c r="CT24" i="31"/>
  <c r="EP51" i="31"/>
  <c r="CN5" i="31"/>
  <c r="EP32" i="31"/>
  <c r="CH8" i="31"/>
  <c r="CP45" i="31"/>
  <c r="DF7" i="31"/>
  <c r="CL48" i="31"/>
  <c r="BR11" i="31"/>
  <c r="BN5" i="31"/>
  <c r="CB53" i="31"/>
  <c r="BV52" i="31"/>
  <c r="CF4" i="31"/>
  <c r="CJ44" i="31"/>
  <c r="BX8" i="31"/>
  <c r="EB37" i="31"/>
  <c r="BF37" i="31"/>
  <c r="DP44" i="31"/>
  <c r="EP56" i="31"/>
  <c r="DB41" i="31"/>
  <c r="EB36" i="31"/>
  <c r="BN35" i="31"/>
  <c r="DV17" i="31"/>
  <c r="DN37" i="31"/>
  <c r="BF43" i="31"/>
  <c r="DD19" i="31"/>
  <c r="CN54" i="31"/>
  <c r="BP23" i="31"/>
  <c r="DL42" i="31"/>
  <c r="CV39" i="31"/>
  <c r="CT56" i="31"/>
  <c r="ED24" i="31"/>
  <c r="BN42" i="31"/>
  <c r="CN52" i="31"/>
  <c r="BX51" i="31"/>
  <c r="CT4" i="31"/>
  <c r="CX49" i="31"/>
  <c r="ET45" i="31"/>
  <c r="BP30" i="31"/>
  <c r="ER10" i="31"/>
  <c r="BH40" i="31"/>
  <c r="BH16" i="31"/>
  <c r="CX48" i="31"/>
  <c r="EL16" i="31"/>
  <c r="BH3" i="31"/>
  <c r="BD48" i="31"/>
  <c r="CZ20" i="31"/>
  <c r="DR10" i="31"/>
  <c r="DV46" i="31"/>
  <c r="BL44" i="31"/>
  <c r="BT6" i="31"/>
  <c r="CD37" i="31"/>
  <c r="DD3" i="31"/>
  <c r="EJ22" i="31"/>
  <c r="CJ17" i="31"/>
  <c r="CD9" i="31"/>
  <c r="DT46" i="31"/>
  <c r="DH10" i="31"/>
  <c r="EJ45" i="31"/>
  <c r="BN19" i="31"/>
  <c r="CD29" i="31"/>
  <c r="EB45" i="31"/>
  <c r="BJ14" i="31"/>
  <c r="CN10" i="31"/>
  <c r="CP23" i="31"/>
  <c r="DJ20" i="31"/>
  <c r="ED14" i="31"/>
  <c r="CV6" i="31"/>
  <c r="DH33" i="31"/>
  <c r="CF24" i="31"/>
  <c r="BN55" i="31"/>
  <c r="DR54" i="31"/>
  <c r="EN29" i="31"/>
  <c r="CT55" i="31"/>
  <c r="BF17" i="31"/>
  <c r="DV5" i="31"/>
  <c r="BP42" i="31"/>
  <c r="DD37" i="31"/>
  <c r="CD30" i="31"/>
  <c r="DR46" i="31"/>
  <c r="CR48" i="31"/>
  <c r="DH34" i="31"/>
  <c r="DF51" i="31"/>
  <c r="CJ9" i="31"/>
  <c r="EB23" i="31"/>
  <c r="BZ27" i="31"/>
  <c r="EJ53" i="31"/>
  <c r="DH38" i="31"/>
  <c r="CJ35" i="31"/>
  <c r="ET48" i="31"/>
  <c r="BN22" i="31"/>
  <c r="CV29" i="31"/>
  <c r="CJ31" i="31"/>
  <c r="ED16" i="31"/>
  <c r="CZ56" i="31"/>
  <c r="BR14" i="31"/>
  <c r="EB8" i="31"/>
  <c r="BX44" i="31"/>
  <c r="BZ26" i="31"/>
  <c r="DN5" i="31"/>
  <c r="CP9" i="31"/>
  <c r="DR12" i="31"/>
  <c r="CB10" i="31"/>
  <c r="ED55" i="31"/>
  <c r="DJ44" i="31"/>
  <c r="BX37" i="31"/>
  <c r="EF6" i="31"/>
  <c r="EL53" i="31"/>
  <c r="BZ22" i="31"/>
  <c r="CP6" i="31"/>
  <c r="CL14" i="31"/>
  <c r="BZ50" i="31"/>
  <c r="CF21" i="31"/>
  <c r="ER34" i="31"/>
  <c r="DT7" i="31"/>
  <c r="EB42" i="31"/>
  <c r="EJ31" i="31"/>
  <c r="DF10" i="31"/>
  <c r="CB19" i="31"/>
  <c r="BT13" i="31"/>
  <c r="DX32" i="31"/>
  <c r="CP48" i="31"/>
  <c r="EP26" i="31"/>
  <c r="CX9" i="31"/>
  <c r="DF33" i="31"/>
  <c r="DT41" i="31"/>
  <c r="DL29" i="31"/>
  <c r="DD13" i="31"/>
  <c r="ER43" i="31"/>
  <c r="BD33" i="31"/>
  <c r="CN42" i="31"/>
  <c r="CV45" i="31"/>
  <c r="DT23" i="31"/>
  <c r="BN47" i="31"/>
  <c r="CB55" i="31"/>
  <c r="CH52" i="31"/>
  <c r="BR13" i="31"/>
  <c r="EJ16" i="31"/>
  <c r="BT40" i="31"/>
  <c r="DR44" i="31"/>
  <c r="CR33" i="31"/>
  <c r="CD42" i="31"/>
  <c r="EP31" i="31"/>
  <c r="CJ5" i="31"/>
  <c r="DH22" i="31"/>
  <c r="ET35" i="31"/>
  <c r="CZ4" i="31"/>
  <c r="CP52" i="31"/>
  <c r="CN29" i="31"/>
  <c r="DN26" i="31"/>
  <c r="EJ7" i="31"/>
  <c r="CR27" i="31"/>
  <c r="EF8" i="31"/>
  <c r="DR3" i="31"/>
  <c r="DD56" i="31"/>
  <c r="BT12" i="31"/>
  <c r="DN33" i="31"/>
  <c r="BP51" i="31"/>
  <c r="CH55" i="31"/>
  <c r="BL31" i="31"/>
  <c r="EF33" i="31"/>
  <c r="EN19" i="31"/>
  <c r="BF56" i="31"/>
  <c r="EL47" i="31"/>
  <c r="BJ39" i="31"/>
  <c r="EP38" i="31"/>
  <c r="DV41" i="31"/>
  <c r="DX16" i="31"/>
  <c r="BP20" i="31"/>
  <c r="BR25" i="31"/>
  <c r="CF32" i="31"/>
  <c r="ET17" i="31"/>
  <c r="CH10" i="31"/>
  <c r="BX43" i="31"/>
  <c r="DX23" i="31"/>
  <c r="CL29" i="31"/>
  <c r="DD39" i="31"/>
  <c r="DB15" i="31"/>
  <c r="DH32" i="31"/>
  <c r="DL8" i="31"/>
  <c r="EP17" i="31"/>
  <c r="CB3" i="31"/>
  <c r="DH13" i="31"/>
  <c r="BZ40" i="31"/>
  <c r="ET29" i="31"/>
  <c r="DT49" i="31"/>
  <c r="CV23" i="31"/>
  <c r="CD48" i="31"/>
  <c r="CR32" i="31"/>
  <c r="BV15" i="31"/>
  <c r="BJ46" i="31"/>
  <c r="CN56" i="31"/>
  <c r="EB40" i="31"/>
  <c r="DJ41" i="31"/>
  <c r="EL22" i="31"/>
  <c r="CZ36" i="31"/>
  <c r="CD52" i="31"/>
  <c r="ER9" i="31"/>
  <c r="DL17" i="31"/>
  <c r="CL22" i="31"/>
  <c r="BJ18" i="31"/>
  <c r="BV9" i="31"/>
  <c r="EB30" i="31"/>
  <c r="CT35" i="31"/>
  <c r="EJ54" i="31"/>
  <c r="CB41" i="31"/>
  <c r="CB49" i="31"/>
  <c r="DL46" i="31"/>
  <c r="BJ12" i="31"/>
  <c r="ET11" i="31"/>
  <c r="BZ38" i="31"/>
  <c r="CF9" i="31"/>
  <c r="BJ6" i="31"/>
  <c r="CT10" i="31"/>
  <c r="BJ43" i="31"/>
  <c r="DN14" i="31"/>
  <c r="DV42" i="31"/>
  <c r="BN32" i="31"/>
  <c r="DR38" i="31"/>
  <c r="BV34" i="31"/>
  <c r="CN49" i="31"/>
  <c r="DF6" i="31"/>
  <c r="DB54" i="31"/>
  <c r="ER54" i="31"/>
  <c r="DF38" i="31"/>
  <c r="BT28" i="31"/>
  <c r="CF33" i="31"/>
  <c r="BH8" i="31"/>
  <c r="CT50" i="31"/>
  <c r="CV56" i="31"/>
  <c r="CP12" i="31"/>
  <c r="DP19" i="31"/>
  <c r="CL10" i="31"/>
  <c r="BX48" i="31"/>
  <c r="BD45" i="31"/>
  <c r="BT38" i="31"/>
  <c r="BD13" i="31"/>
  <c r="BX47" i="31"/>
  <c r="CF39" i="31"/>
  <c r="ED22" i="31"/>
  <c r="DD23" i="31"/>
  <c r="BH24" i="31"/>
  <c r="BV18" i="31"/>
  <c r="BD12" i="31"/>
  <c r="DV32" i="31"/>
  <c r="BZ24" i="31"/>
  <c r="BL51" i="31"/>
  <c r="CX47" i="31"/>
  <c r="BD14" i="31"/>
  <c r="DB42" i="31"/>
  <c r="DN36" i="31"/>
  <c r="CN39" i="31"/>
  <c r="CT44" i="31"/>
  <c r="CH26" i="31"/>
  <c r="CB35" i="31"/>
  <c r="CP35" i="31"/>
  <c r="BN27" i="31"/>
  <c r="CH12" i="31"/>
  <c r="DB25" i="31"/>
  <c r="ER12" i="31"/>
  <c r="DJ31" i="31"/>
  <c r="BL24" i="31"/>
  <c r="BZ34" i="31"/>
  <c r="ED29" i="31"/>
  <c r="BZ48" i="31"/>
  <c r="DF24" i="31"/>
  <c r="EP35" i="31"/>
  <c r="DH52" i="31"/>
  <c r="DN41" i="31"/>
  <c r="BL52" i="31"/>
  <c r="EN7" i="31"/>
  <c r="CR49" i="31"/>
  <c r="DN25" i="31"/>
  <c r="DH30" i="31"/>
  <c r="DH20" i="31"/>
  <c r="CR6" i="31"/>
  <c r="CT27" i="31"/>
  <c r="CN35" i="31"/>
  <c r="DJ22" i="31"/>
  <c r="BT7" i="31"/>
  <c r="EF25" i="31"/>
  <c r="DH3" i="31"/>
  <c r="CN38" i="31"/>
  <c r="CV54" i="31"/>
  <c r="DV30" i="31"/>
  <c r="CX11" i="31"/>
  <c r="BF25" i="31"/>
  <c r="DD45" i="31"/>
  <c r="DT39" i="31"/>
  <c r="EL30" i="31"/>
  <c r="DV15" i="31"/>
  <c r="CB48" i="31"/>
  <c r="DV35" i="31"/>
  <c r="CB34" i="31"/>
  <c r="BP46" i="31"/>
  <c r="EF48" i="31"/>
  <c r="DV51" i="31"/>
  <c r="BX9" i="31"/>
  <c r="CJ26" i="31"/>
  <c r="DR47" i="31"/>
  <c r="DF21" i="31"/>
  <c r="BP52" i="31"/>
  <c r="EP45" i="31"/>
  <c r="BL33" i="31"/>
  <c r="CH17" i="31"/>
  <c r="ER44" i="31"/>
  <c r="BD42" i="31"/>
  <c r="CN51" i="31"/>
  <c r="DL3" i="31"/>
  <c r="BJ25" i="31"/>
  <c r="CX38" i="31"/>
  <c r="EJ28" i="31"/>
  <c r="DR55" i="31"/>
  <c r="DD34" i="31"/>
  <c r="CX19" i="31"/>
  <c r="BZ35" i="31"/>
  <c r="DF29" i="31"/>
  <c r="E14" i="77"/>
  <c r="DR30" i="31"/>
  <c r="DX27" i="31"/>
  <c r="CL27" i="31"/>
  <c r="BF48" i="31"/>
  <c r="EN35" i="31"/>
  <c r="ER35" i="31"/>
  <c r="CH24" i="31"/>
  <c r="BZ39" i="31"/>
  <c r="CF54" i="31"/>
  <c r="BT4" i="31"/>
  <c r="CZ29" i="31"/>
  <c r="CV17" i="31"/>
  <c r="EF53" i="31"/>
  <c r="EJ37" i="31"/>
  <c r="CP43" i="31"/>
  <c r="DF52" i="31"/>
  <c r="BP27" i="31"/>
  <c r="DD20" i="31"/>
  <c r="BV48" i="31"/>
  <c r="CD19" i="31"/>
  <c r="CF10" i="31"/>
  <c r="DT14" i="31"/>
  <c r="CB20" i="31"/>
  <c r="BZ5" i="31"/>
  <c r="CZ12" i="31"/>
  <c r="DT30" i="31"/>
  <c r="CJ45" i="31"/>
  <c r="ET53" i="31"/>
  <c r="DT32" i="31"/>
  <c r="DL31" i="31"/>
  <c r="DX47" i="31"/>
  <c r="CD22" i="31"/>
  <c r="CP42" i="31"/>
  <c r="DV33" i="31"/>
  <c r="DT9" i="31"/>
  <c r="DX34" i="31"/>
  <c r="ER7" i="31"/>
  <c r="CV3" i="31"/>
  <c r="CJ11" i="31"/>
  <c r="DN21" i="31"/>
  <c r="CV16" i="31"/>
  <c r="DR5" i="31"/>
  <c r="DH21" i="31"/>
  <c r="EL50" i="31"/>
  <c r="DL21" i="31"/>
  <c r="BF51" i="31"/>
  <c r="E15" i="65"/>
  <c r="CH23" i="31"/>
  <c r="BT50" i="31"/>
  <c r="BX22" i="31"/>
  <c r="BX16" i="31"/>
  <c r="BT55" i="31"/>
  <c r="CJ33" i="31"/>
  <c r="EJ40" i="31"/>
  <c r="CL42" i="31"/>
  <c r="BT41" i="31"/>
  <c r="BF6" i="31"/>
  <c r="EL39" i="31"/>
  <c r="EB11" i="31"/>
  <c r="CX36" i="31"/>
  <c r="BX11" i="31"/>
  <c r="BR26" i="31"/>
  <c r="DH16" i="31"/>
  <c r="BD23" i="31"/>
  <c r="CD14" i="31"/>
  <c r="CB27" i="31"/>
  <c r="DX45" i="31"/>
  <c r="BF3" i="31"/>
  <c r="ER39" i="31"/>
  <c r="DV16" i="31"/>
  <c r="CD54" i="31"/>
  <c r="DH7" i="31"/>
  <c r="EB29" i="31"/>
  <c r="DP17" i="31"/>
  <c r="E11" i="65"/>
  <c r="BD31" i="31"/>
  <c r="BL8" i="31"/>
  <c r="DX43" i="31"/>
  <c r="CN47" i="31"/>
  <c r="E13" i="65"/>
  <c r="CJ42" i="31"/>
  <c r="DP30" i="31"/>
  <c r="CB37" i="31"/>
  <c r="DF32" i="31"/>
  <c r="DT28" i="31"/>
  <c r="BF23" i="31"/>
  <c r="DX29" i="31"/>
  <c r="CZ44" i="31"/>
  <c r="ET47" i="31"/>
  <c r="ED45" i="31"/>
  <c r="CR7" i="31"/>
  <c r="DR40" i="31"/>
  <c r="BL14" i="31"/>
  <c r="CZ13" i="31"/>
  <c r="BN12" i="31"/>
  <c r="DP41" i="31"/>
  <c r="CF20" i="31"/>
  <c r="EJ12" i="31"/>
  <c r="EF28" i="31"/>
  <c r="ER22" i="31"/>
  <c r="EF24" i="31"/>
  <c r="DP52" i="31"/>
  <c r="EL56" i="31"/>
  <c r="BP37" i="31"/>
  <c r="CX10" i="31"/>
  <c r="EN51" i="31"/>
  <c r="DF37" i="31"/>
  <c r="BF10" i="31"/>
  <c r="CV42" i="31"/>
  <c r="CL3" i="31"/>
  <c r="BP8" i="31"/>
  <c r="CB6" i="31"/>
  <c r="DJ32" i="31"/>
  <c r="CX20" i="31"/>
  <c r="CR38" i="31"/>
  <c r="CP32" i="31"/>
  <c r="BT39" i="31"/>
  <c r="BN54" i="31"/>
  <c r="CV36" i="31"/>
  <c r="CL55" i="31"/>
  <c r="CN32" i="31"/>
  <c r="DR20" i="31"/>
  <c r="DL9" i="31"/>
  <c r="CN43" i="31"/>
  <c r="BZ21" i="31"/>
  <c r="CN20" i="31"/>
  <c r="BZ33" i="31"/>
  <c r="EF56" i="31"/>
  <c r="BT34" i="31"/>
  <c r="CF23" i="31"/>
  <c r="EN14" i="31"/>
  <c r="BT49" i="31"/>
  <c r="CV18" i="31"/>
  <c r="DJ8" i="31"/>
  <c r="DL11" i="31"/>
  <c r="CR39" i="31"/>
  <c r="CN14" i="31"/>
  <c r="EF46" i="31"/>
  <c r="DH25" i="31"/>
  <c r="BZ53" i="31"/>
  <c r="CT26" i="31"/>
  <c r="ET42" i="31"/>
  <c r="CF51" i="31"/>
  <c r="BV13" i="31"/>
  <c r="CV35" i="31"/>
  <c r="CJ24" i="31"/>
  <c r="DB45" i="31"/>
  <c r="DN43" i="31"/>
  <c r="DP33" i="31"/>
  <c r="BV30" i="31"/>
  <c r="EB16" i="31"/>
  <c r="CH50" i="31"/>
  <c r="BZ12" i="31"/>
  <c r="DD30" i="31"/>
  <c r="DH37" i="31"/>
  <c r="DT42" i="31"/>
  <c r="DH46" i="31"/>
  <c r="DD35" i="31"/>
  <c r="BP9" i="31"/>
  <c r="ER41" i="31"/>
  <c r="DJ39" i="31"/>
  <c r="DT38" i="31"/>
  <c r="DJ4" i="31"/>
  <c r="EP48" i="31"/>
  <c r="BJ3" i="31"/>
  <c r="CH16" i="31"/>
  <c r="DF18" i="31"/>
  <c r="CN45" i="31"/>
  <c r="CT17" i="31"/>
  <c r="DD4" i="31"/>
  <c r="CT20" i="31"/>
  <c r="CL47" i="31"/>
  <c r="DJ38" i="31"/>
  <c r="CP44" i="31"/>
  <c r="BF31" i="31"/>
  <c r="BX54" i="31"/>
  <c r="DB56" i="31"/>
  <c r="BJ49" i="31"/>
  <c r="EF4" i="31"/>
  <c r="EF42" i="31"/>
  <c r="DX20" i="31"/>
  <c r="DP13" i="31"/>
  <c r="DB12" i="31"/>
  <c r="CP34" i="31"/>
  <c r="DR23" i="31"/>
  <c r="BP3" i="31"/>
  <c r="ED50" i="31"/>
  <c r="DJ14" i="31"/>
  <c r="DP37" i="31"/>
  <c r="ET46" i="31"/>
  <c r="DP7" i="31"/>
  <c r="BD44" i="31"/>
  <c r="BZ45" i="31"/>
  <c r="DB19" i="31"/>
  <c r="CV47" i="31"/>
  <c r="CD43" i="31"/>
  <c r="BT45" i="31"/>
  <c r="DX19" i="31"/>
  <c r="DP46" i="31"/>
  <c r="CZ37" i="31"/>
  <c r="DV27" i="31"/>
  <c r="ET34" i="31"/>
  <c r="BZ3" i="31"/>
  <c r="CX32" i="31"/>
  <c r="DL30" i="31"/>
  <c r="EL35" i="31"/>
  <c r="DT47" i="31"/>
  <c r="CF26" i="31"/>
  <c r="CT7" i="31"/>
  <c r="DX28" i="31"/>
  <c r="DJ18" i="31"/>
  <c r="CF18" i="31"/>
  <c r="DP6" i="31"/>
  <c r="DN11" i="31"/>
  <c r="CN18" i="31"/>
  <c r="BL36" i="31"/>
  <c r="BJ52" i="31"/>
  <c r="BZ52" i="31"/>
  <c r="BH54" i="31"/>
  <c r="DN50" i="31"/>
  <c r="BJ22" i="31"/>
  <c r="DD41" i="31"/>
  <c r="EB39" i="31"/>
  <c r="EP36" i="31"/>
  <c r="BR51" i="31"/>
  <c r="CR42" i="31"/>
  <c r="EN43" i="31"/>
  <c r="EN27" i="31"/>
  <c r="BN23" i="31"/>
  <c r="CV33" i="31"/>
  <c r="CN19" i="31"/>
  <c r="EJ6" i="31"/>
  <c r="DJ21" i="31"/>
  <c r="CB25" i="31"/>
  <c r="EF20" i="31"/>
  <c r="CF22" i="31"/>
  <c r="DF9" i="31"/>
  <c r="DD42" i="31"/>
  <c r="BZ17" i="31"/>
  <c r="BH25" i="31"/>
  <c r="DV38" i="31"/>
  <c r="DB30" i="31"/>
  <c r="EP43" i="31"/>
  <c r="BZ47" i="31"/>
  <c r="DL54" i="31"/>
  <c r="BT21" i="31"/>
  <c r="BZ46" i="31"/>
  <c r="BL28" i="31"/>
  <c r="DB44" i="31"/>
  <c r="CJ25" i="31"/>
  <c r="CB11" i="31"/>
  <c r="ER36" i="31"/>
  <c r="BZ30" i="31"/>
  <c r="CF15" i="31"/>
  <c r="DP27" i="31"/>
  <c r="BR38" i="31"/>
  <c r="DJ5" i="31"/>
  <c r="DF54" i="31"/>
  <c r="CX34" i="31"/>
  <c r="DT11" i="31"/>
  <c r="CD46" i="31"/>
  <c r="CT36" i="31"/>
  <c r="CX31" i="31"/>
  <c r="DT29" i="31"/>
  <c r="CR3" i="31"/>
  <c r="EJ5" i="31"/>
  <c r="EP47" i="31"/>
  <c r="BL53" i="31"/>
  <c r="EL25" i="31"/>
  <c r="DN46" i="31"/>
  <c r="BN9" i="31"/>
  <c r="BJ17" i="31"/>
  <c r="DB11" i="31"/>
  <c r="BH34" i="31"/>
  <c r="ED13" i="31"/>
  <c r="DR31" i="31"/>
  <c r="ED53" i="31"/>
  <c r="BP19" i="31"/>
  <c r="EL20" i="31"/>
  <c r="CJ22" i="31"/>
  <c r="BH14" i="31"/>
  <c r="BZ8" i="31"/>
  <c r="BZ13" i="31"/>
  <c r="DR42" i="31"/>
  <c r="CN3" i="31"/>
  <c r="CB54" i="31"/>
  <c r="DX4" i="31"/>
  <c r="DF48" i="31"/>
  <c r="CD51" i="31"/>
  <c r="CR13" i="31"/>
  <c r="DV11" i="31"/>
  <c r="DF46" i="31"/>
  <c r="DX48" i="31"/>
  <c r="BV26" i="31"/>
  <c r="ER27" i="31"/>
  <c r="EP34" i="31"/>
  <c r="BT29" i="31"/>
  <c r="EP19" i="31"/>
  <c r="CT48" i="31"/>
  <c r="E15" i="77"/>
  <c r="BJ32" i="31"/>
  <c r="CR35" i="31"/>
  <c r="ER53" i="31"/>
  <c r="BT20" i="31"/>
  <c r="EL29" i="31"/>
  <c r="ED46" i="31"/>
  <c r="BP12" i="31"/>
  <c r="BJ47" i="31"/>
  <c r="BL18" i="31"/>
  <c r="DL4" i="31"/>
  <c r="CV44" i="31"/>
  <c r="DR35" i="31"/>
  <c r="ET26" i="31"/>
  <c r="EJ9" i="31"/>
  <c r="DV13" i="31"/>
  <c r="CN21" i="31"/>
  <c r="DR6" i="31"/>
  <c r="DH8" i="31"/>
  <c r="DB51" i="31"/>
  <c r="DP8" i="31"/>
  <c r="DD5" i="31"/>
  <c r="CF12" i="31"/>
  <c r="ED21" i="31"/>
  <c r="CF37" i="31"/>
  <c r="CV53" i="31"/>
  <c r="BD26" i="31"/>
  <c r="DV28" i="31"/>
  <c r="BJ5" i="31"/>
  <c r="CJ23" i="31"/>
  <c r="CZ39" i="31"/>
  <c r="EL32" i="31"/>
  <c r="BL6" i="31"/>
  <c r="BR19" i="31"/>
  <c r="BH30" i="31"/>
  <c r="ER19" i="31"/>
  <c r="DP53" i="31"/>
  <c r="BX34" i="31"/>
  <c r="EF44" i="31"/>
  <c r="CD7" i="31"/>
  <c r="ET28" i="31"/>
  <c r="CL24" i="31"/>
  <c r="EB22" i="31"/>
  <c r="BL45" i="31"/>
  <c r="BD53" i="31"/>
  <c r="DD47" i="31"/>
  <c r="BD11" i="31"/>
  <c r="BF46" i="31"/>
  <c r="EB18" i="31"/>
  <c r="CX21" i="31"/>
  <c r="DP32" i="31"/>
  <c r="EF29" i="31"/>
  <c r="CP28" i="31"/>
  <c r="DP36" i="31"/>
  <c r="BD56" i="31"/>
  <c r="DP39" i="31"/>
  <c r="CP8" i="31"/>
  <c r="DP12" i="31"/>
  <c r="BN43" i="31"/>
  <c r="CT25" i="31"/>
  <c r="DN55" i="31"/>
  <c r="DN8" i="31"/>
  <c r="CB17" i="31"/>
  <c r="ET13" i="31"/>
  <c r="CX55" i="31"/>
  <c r="CB8" i="31"/>
  <c r="BL46" i="31"/>
  <c r="CR50" i="31"/>
  <c r="DD53" i="31"/>
  <c r="DJ46" i="31"/>
  <c r="CD45" i="31"/>
  <c r="BR42" i="31"/>
  <c r="CV26" i="31"/>
  <c r="BZ31" i="31"/>
  <c r="CP19" i="31"/>
  <c r="BX27" i="31"/>
  <c r="CL23" i="31"/>
  <c r="BL5" i="31"/>
  <c r="BV3" i="31"/>
  <c r="BH44" i="31"/>
  <c r="BV24" i="31"/>
  <c r="CL53" i="31"/>
  <c r="BV5" i="31"/>
  <c r="CR45" i="31"/>
  <c r="BL17" i="31"/>
  <c r="DP24" i="31"/>
  <c r="BX29" i="31"/>
  <c r="BT25" i="31"/>
  <c r="CB47" i="31"/>
  <c r="ET27" i="31"/>
  <c r="EN42" i="31"/>
  <c r="DD50" i="31"/>
  <c r="EB26" i="31"/>
  <c r="BP36" i="31"/>
  <c r="CH30" i="31"/>
  <c r="DP47" i="31"/>
  <c r="CN9" i="31"/>
  <c r="EJ43" i="31"/>
  <c r="DR48" i="31"/>
  <c r="ED20" i="31"/>
  <c r="ED18" i="31"/>
  <c r="ER46" i="31"/>
  <c r="DH48" i="31"/>
  <c r="CV46" i="31"/>
  <c r="EJ21" i="31"/>
  <c r="DL24" i="31"/>
  <c r="ED10" i="31"/>
  <c r="BR43" i="31"/>
  <c r="CZ52" i="31"/>
  <c r="CT29" i="31"/>
  <c r="EN15" i="31"/>
  <c r="BR3" i="31"/>
  <c r="BJ33" i="31"/>
  <c r="DN15" i="31"/>
  <c r="CV13" i="31"/>
  <c r="EF45" i="31"/>
  <c r="DT10" i="31"/>
  <c r="CX15" i="31"/>
  <c r="BR12" i="31"/>
  <c r="DB13" i="31"/>
  <c r="EJ26" i="31"/>
  <c r="BP21" i="31"/>
  <c r="CR29" i="31"/>
  <c r="EN12" i="31"/>
  <c r="BF45" i="31"/>
  <c r="CP18" i="31"/>
  <c r="DD21" i="31"/>
  <c r="CJ10" i="31"/>
  <c r="BP39" i="31"/>
  <c r="BZ51" i="31"/>
  <c r="CB38" i="31"/>
  <c r="CF46" i="31"/>
  <c r="CT16" i="31"/>
  <c r="DH24" i="31"/>
  <c r="DJ37" i="31"/>
  <c r="CZ38" i="31"/>
  <c r="EF50" i="31"/>
  <c r="CF55" i="31"/>
  <c r="DT48" i="31"/>
  <c r="CX13" i="31"/>
  <c r="CR47" i="31"/>
  <c r="BN10" i="31"/>
  <c r="BV39" i="31"/>
  <c r="CT49" i="31"/>
  <c r="CL26" i="31"/>
  <c r="DH40" i="31"/>
  <c r="CH41" i="31"/>
  <c r="BD55" i="31"/>
  <c r="BR36" i="31"/>
  <c r="EL24" i="31"/>
  <c r="BJ51" i="31"/>
  <c r="DN34" i="31"/>
  <c r="BL48" i="31"/>
  <c r="CX50" i="31"/>
  <c r="CN37" i="31"/>
  <c r="BH15" i="31"/>
  <c r="BX49" i="31"/>
  <c r="CN46" i="31"/>
  <c r="DP35" i="31"/>
  <c r="BH19" i="31"/>
  <c r="DB46" i="31"/>
  <c r="CB56" i="31"/>
  <c r="CT30" i="31"/>
  <c r="BF36" i="31"/>
  <c r="BN4" i="31"/>
  <c r="CR14" i="31"/>
  <c r="CZ24" i="31"/>
  <c r="CH51" i="31"/>
  <c r="DF28" i="31"/>
  <c r="CL5" i="31"/>
  <c r="DL13" i="31"/>
  <c r="CD16" i="31"/>
  <c r="DX8" i="31"/>
  <c r="BH47" i="31"/>
  <c r="DB39" i="31"/>
  <c r="CT53" i="31"/>
  <c r="BN30" i="31"/>
  <c r="EB44" i="31"/>
  <c r="BN46" i="31"/>
  <c r="CF40" i="31"/>
  <c r="BP29" i="31"/>
  <c r="DL51" i="31"/>
  <c r="BT10" i="31"/>
  <c r="BX28" i="31"/>
  <c r="DT22" i="31"/>
  <c r="BH43" i="31"/>
  <c r="DL48" i="31"/>
  <c r="DB8" i="31"/>
  <c r="DH31" i="31"/>
  <c r="EN33" i="31"/>
  <c r="ET9" i="31"/>
  <c r="CT18" i="31"/>
  <c r="BL19" i="31"/>
  <c r="CH20" i="31"/>
  <c r="DD22" i="31"/>
  <c r="CP39" i="31"/>
  <c r="CF38" i="31"/>
  <c r="DD31" i="31"/>
  <c r="CR20" i="31"/>
  <c r="EF36" i="31"/>
  <c r="DN29" i="31"/>
  <c r="DX30" i="31"/>
  <c r="DV56" i="31"/>
  <c r="CN6" i="31"/>
  <c r="EP5" i="31"/>
  <c r="EP9" i="31"/>
  <c r="EL31" i="31"/>
  <c r="DN4" i="31"/>
  <c r="CR52" i="31"/>
  <c r="DH41" i="31"/>
  <c r="CZ26" i="31"/>
  <c r="DF17" i="31"/>
  <c r="BV42" i="31"/>
  <c r="EB55" i="31"/>
  <c r="DH49" i="31"/>
  <c r="BV7" i="31"/>
  <c r="CT15" i="31"/>
  <c r="BN40" i="31"/>
  <c r="DF53" i="31"/>
  <c r="BV46" i="31"/>
  <c r="DL32" i="31"/>
  <c r="EN6" i="31"/>
  <c r="EB14" i="31"/>
  <c r="EP20" i="31"/>
  <c r="ED11" i="31"/>
  <c r="DD46" i="31"/>
  <c r="BH56" i="31"/>
  <c r="DF11" i="31"/>
  <c r="ET37" i="31"/>
  <c r="CH40" i="31"/>
  <c r="DX50" i="31"/>
  <c r="BL20" i="31"/>
  <c r="DF27" i="31"/>
  <c r="CJ39" i="31"/>
  <c r="EP42" i="31"/>
  <c r="CD33" i="31"/>
  <c r="BH12" i="31"/>
  <c r="EB25" i="31"/>
  <c r="BX5" i="31"/>
  <c r="BR24" i="31"/>
  <c r="ER48" i="31"/>
  <c r="ER5" i="31"/>
  <c r="BV27" i="31"/>
  <c r="BT44" i="31"/>
  <c r="DJ33" i="31"/>
  <c r="DB47" i="31"/>
  <c r="BD3" i="31"/>
  <c r="CD28" i="31"/>
  <c r="DD6" i="31"/>
  <c r="DT55" i="31"/>
  <c r="DH54" i="31"/>
  <c r="DX7" i="31"/>
  <c r="DF47" i="31"/>
  <c r="BX56" i="31"/>
  <c r="BN13" i="31"/>
  <c r="ET19" i="31"/>
  <c r="BV43" i="31"/>
  <c r="ET8" i="31"/>
  <c r="CV7" i="31"/>
  <c r="BH20" i="31"/>
  <c r="CN53" i="31"/>
  <c r="EB35" i="31"/>
  <c r="ER42" i="31"/>
  <c r="BV44" i="31"/>
  <c r="EN52" i="31"/>
  <c r="CJ53" i="31"/>
  <c r="CP46" i="31"/>
  <c r="CB42" i="31"/>
  <c r="CR4" i="31"/>
  <c r="DN22" i="31"/>
  <c r="DT54" i="31"/>
  <c r="CX7" i="31"/>
  <c r="EL42" i="31"/>
  <c r="BL15" i="31"/>
  <c r="CX35" i="31"/>
  <c r="CD39" i="31"/>
  <c r="CH54" i="31"/>
  <c r="DR50" i="31"/>
  <c r="BF22" i="31"/>
  <c r="CD8" i="31"/>
  <c r="CZ17" i="31"/>
  <c r="ET51" i="31"/>
  <c r="CT21" i="31"/>
  <c r="DV40" i="31"/>
  <c r="EB13" i="31"/>
  <c r="DR13" i="31"/>
  <c r="CN15" i="31"/>
  <c r="DX46" i="31"/>
  <c r="BR9" i="31"/>
  <c r="CH18" i="31"/>
  <c r="DB21" i="31"/>
  <c r="BX52" i="31"/>
  <c r="ER37" i="31"/>
  <c r="BT18" i="31"/>
  <c r="EF26" i="31"/>
  <c r="BZ16" i="31"/>
  <c r="DP23" i="31"/>
  <c r="EN9" i="31"/>
  <c r="CN26" i="31"/>
  <c r="BP38" i="31"/>
  <c r="DL15" i="31"/>
  <c r="CT38" i="31"/>
  <c r="CJ40" i="31"/>
  <c r="BN24" i="31"/>
  <c r="EJ18" i="31"/>
  <c r="BF39" i="31"/>
  <c r="EL26" i="31"/>
  <c r="CT45" i="31"/>
  <c r="CP11" i="31"/>
  <c r="BF40" i="31"/>
  <c r="BP7" i="31"/>
  <c r="BR27" i="31"/>
  <c r="CZ25" i="31"/>
  <c r="EL4" i="31"/>
  <c r="CH31" i="31"/>
  <c r="EF9" i="31"/>
  <c r="BZ49" i="31"/>
  <c r="CL13" i="31"/>
  <c r="BP22" i="31"/>
  <c r="ED30" i="31"/>
  <c r="EL13" i="31"/>
  <c r="CH13" i="31"/>
  <c r="CJ32" i="31"/>
  <c r="DR39" i="31"/>
  <c r="BV56" i="31"/>
  <c r="CP51" i="31"/>
  <c r="DD32" i="31"/>
  <c r="BV29" i="31"/>
  <c r="BR34" i="31"/>
  <c r="BJ40" i="31"/>
  <c r="BR28" i="31"/>
  <c r="EN54" i="31"/>
  <c r="ET23" i="31"/>
  <c r="EN38" i="31"/>
  <c r="BR44" i="31"/>
  <c r="BT3" i="31"/>
  <c r="BR5" i="31"/>
  <c r="DH19" i="31"/>
  <c r="DF39" i="31"/>
  <c r="DJ6" i="31"/>
  <c r="CP54" i="31"/>
  <c r="BL16" i="31"/>
  <c r="EN20" i="31"/>
  <c r="DT35" i="31"/>
  <c r="DV20" i="31"/>
  <c r="DF42" i="31"/>
  <c r="ER14" i="31"/>
  <c r="BJ55" i="31"/>
  <c r="EJ25" i="31"/>
  <c r="ED26" i="31"/>
  <c r="CH46" i="31"/>
  <c r="BN14" i="31"/>
  <c r="ET3" i="31"/>
  <c r="CJ34" i="31"/>
  <c r="BR18" i="31"/>
  <c r="DJ53" i="31"/>
  <c r="CX6" i="31"/>
  <c r="DX25" i="31"/>
  <c r="CF27" i="31"/>
  <c r="CJ27" i="31"/>
  <c r="DL37" i="31"/>
  <c r="BZ19" i="31"/>
  <c r="DV12" i="31"/>
  <c r="BV23" i="31"/>
  <c r="BH17" i="31"/>
  <c r="CJ18" i="31"/>
  <c r="BH36" i="31"/>
  <c r="CR11" i="31"/>
  <c r="ED28" i="31"/>
  <c r="BT54" i="31"/>
  <c r="BD5" i="31"/>
  <c r="BN15" i="31"/>
  <c r="ED23" i="31"/>
  <c r="CD12" i="31"/>
  <c r="EB50" i="31"/>
  <c r="BX12" i="31"/>
  <c r="CH9" i="31"/>
  <c r="CR54" i="31"/>
  <c r="BV25" i="31"/>
  <c r="DH45" i="31"/>
  <c r="BN44" i="31"/>
  <c r="ER30" i="31"/>
  <c r="DV47" i="31"/>
  <c r="BT26" i="31"/>
  <c r="BN11" i="31"/>
  <c r="EP27" i="31"/>
  <c r="DT8" i="31"/>
  <c r="CX17" i="31"/>
  <c r="EF32" i="31"/>
  <c r="DF45" i="31"/>
  <c r="CN8" i="31"/>
  <c r="EP24" i="31"/>
  <c r="BH22" i="31"/>
  <c r="EN48" i="31"/>
  <c r="DH14" i="31"/>
  <c r="BN8" i="31"/>
  <c r="BD9" i="31"/>
  <c r="EN26" i="31"/>
  <c r="CH21" i="31"/>
  <c r="CL28" i="31"/>
  <c r="BR17" i="31"/>
  <c r="DD17" i="31"/>
  <c r="BJ28" i="31"/>
  <c r="ED19" i="31"/>
  <c r="DR34" i="31"/>
  <c r="CL6" i="31"/>
  <c r="BJ34" i="31"/>
  <c r="CF50" i="31"/>
  <c r="CT5" i="31"/>
  <c r="CT9" i="31"/>
  <c r="CP24" i="31"/>
  <c r="CR9" i="31"/>
  <c r="CB14" i="31"/>
  <c r="EL46" i="31"/>
  <c r="EN21" i="31"/>
  <c r="CP55" i="31"/>
  <c r="CL37" i="31"/>
  <c r="CV14" i="31"/>
  <c r="ET7" i="31"/>
  <c r="BL41" i="31"/>
  <c r="BN3" i="31"/>
  <c r="BZ43" i="31"/>
  <c r="EF17" i="31"/>
  <c r="BJ29" i="31"/>
  <c r="BX24" i="31"/>
  <c r="EN3" i="31"/>
  <c r="DB23" i="31"/>
  <c r="DB43" i="31"/>
  <c r="CB30" i="31"/>
  <c r="ET10" i="31"/>
  <c r="BP41" i="31"/>
  <c r="DX14" i="31"/>
  <c r="DJ9" i="31"/>
  <c r="CR8" i="31"/>
  <c r="DD16" i="31"/>
  <c r="BD21" i="31"/>
  <c r="BT42" i="31"/>
  <c r="EB21" i="31"/>
  <c r="BH18" i="31"/>
  <c r="ER15" i="31"/>
  <c r="CX51" i="31"/>
  <c r="CV38" i="31"/>
  <c r="ER56" i="31"/>
  <c r="BT37" i="31"/>
  <c r="BF55" i="31"/>
  <c r="EB33" i="31"/>
  <c r="DP4" i="31"/>
  <c r="ED8" i="31"/>
  <c r="ET49" i="31"/>
  <c r="EL21" i="31"/>
  <c r="CV48" i="31"/>
  <c r="ET15" i="31"/>
  <c r="BZ18" i="31"/>
  <c r="DJ17" i="31"/>
  <c r="DD9" i="31"/>
  <c r="DF23" i="31"/>
  <c r="EF3" i="31"/>
  <c r="CZ14" i="31"/>
  <c r="BZ10" i="31"/>
  <c r="BX7" i="31"/>
  <c r="ER45" i="31"/>
  <c r="DP20" i="31"/>
  <c r="CN50" i="31"/>
  <c r="CP49" i="31"/>
  <c r="EL23" i="31"/>
  <c r="BN36" i="31"/>
  <c r="DF12" i="31"/>
  <c r="ED38" i="31"/>
  <c r="DN20" i="31"/>
  <c r="CF6" i="31"/>
  <c r="CX8" i="31"/>
  <c r="CT47" i="31"/>
  <c r="EF27" i="31"/>
  <c r="CZ45" i="31"/>
  <c r="DN12" i="31"/>
  <c r="CZ31" i="31"/>
  <c r="CZ46" i="31"/>
  <c r="CZ8" i="31"/>
  <c r="BH52" i="31"/>
  <c r="BH55" i="31"/>
  <c r="ET12" i="31"/>
  <c r="E12" i="65"/>
  <c r="BT24" i="31"/>
  <c r="BD7" i="31"/>
  <c r="BZ15" i="31"/>
  <c r="EB51" i="31"/>
  <c r="CR23" i="31"/>
  <c r="CH11" i="31"/>
  <c r="ER25" i="31"/>
  <c r="BD34" i="31"/>
  <c r="DX6" i="31"/>
  <c r="DP9" i="31"/>
  <c r="CV21" i="31"/>
  <c r="CL54" i="31"/>
  <c r="CR43" i="31"/>
  <c r="BR49" i="31"/>
  <c r="BF50" i="31"/>
  <c r="CF43" i="31"/>
  <c r="DH5" i="31"/>
  <c r="DL14" i="31"/>
  <c r="DJ10" i="31"/>
  <c r="CL45" i="31"/>
  <c r="BL42" i="31"/>
  <c r="CJ3" i="31"/>
  <c r="BD39" i="31"/>
  <c r="EF7" i="31"/>
  <c r="DB5" i="31"/>
  <c r="DH17" i="31"/>
  <c r="DL36" i="31"/>
  <c r="CF53" i="31"/>
  <c r="BZ7" i="31"/>
  <c r="EJ24" i="31"/>
  <c r="BT5" i="31"/>
  <c r="DB55" i="31"/>
  <c r="EF19" i="31"/>
  <c r="BL21" i="31"/>
  <c r="DT4" i="31"/>
  <c r="CP38" i="31"/>
  <c r="BP13" i="31"/>
  <c r="DL56" i="31"/>
  <c r="EJ41" i="31"/>
  <c r="EN13" i="31"/>
  <c r="CN30" i="31"/>
  <c r="BR6" i="31"/>
  <c r="EF21" i="31"/>
  <c r="CJ15" i="31"/>
  <c r="CF3" i="31"/>
  <c r="CT34" i="31"/>
  <c r="DR41" i="31"/>
  <c r="CF25" i="31"/>
  <c r="BR32" i="31"/>
  <c r="ED35" i="31"/>
  <c r="BF26" i="31"/>
  <c r="ED3" i="31"/>
  <c r="CJ6" i="31"/>
  <c r="BJ13" i="31"/>
  <c r="EN49" i="31"/>
  <c r="DH28" i="31"/>
  <c r="DR17" i="31"/>
  <c r="DD40" i="31"/>
  <c r="BF54" i="31"/>
  <c r="DB20" i="31"/>
  <c r="BD24" i="31"/>
  <c r="BV54" i="31"/>
  <c r="DV22" i="31"/>
  <c r="CP41" i="31"/>
  <c r="DD26" i="31"/>
  <c r="CL34" i="31"/>
  <c r="BJ44" i="31"/>
  <c r="EL48" i="31"/>
  <c r="CX46" i="31"/>
  <c r="EF52" i="31"/>
  <c r="BF28" i="31"/>
  <c r="DD28" i="31"/>
  <c r="DH50" i="31"/>
  <c r="CL32" i="31"/>
  <c r="DF50" i="31"/>
  <c r="BN33" i="31"/>
  <c r="CP3" i="31"/>
  <c r="BT48" i="31"/>
  <c r="DR18" i="31"/>
  <c r="EN10" i="31"/>
  <c r="CZ33" i="31"/>
  <c r="CL39" i="31"/>
  <c r="CX3" i="31"/>
  <c r="DJ19" i="31"/>
  <c r="EJ4" i="31"/>
  <c r="CD27" i="31"/>
  <c r="CZ22" i="31"/>
  <c r="BT46" i="31"/>
  <c r="DD43" i="31"/>
  <c r="EJ34" i="31"/>
  <c r="ER20" i="31"/>
  <c r="CH15" i="31"/>
  <c r="DL20" i="31"/>
  <c r="BX55" i="31"/>
  <c r="CX37" i="31"/>
  <c r="CD4" i="31"/>
  <c r="CX24" i="31"/>
  <c r="BF4" i="31"/>
  <c r="BF14" i="31"/>
  <c r="DB7" i="31"/>
  <c r="EJ56" i="31"/>
  <c r="CT39" i="31"/>
  <c r="BH11" i="31"/>
  <c r="DB27" i="31"/>
  <c r="BL39" i="31"/>
  <c r="BT15" i="31"/>
  <c r="DT27" i="31"/>
  <c r="BV14" i="31"/>
  <c r="DT6" i="31"/>
  <c r="ER31" i="31"/>
  <c r="CZ51" i="31"/>
  <c r="CZ9" i="31"/>
  <c r="DP51" i="31"/>
  <c r="ED17" i="31"/>
  <c r="CB32" i="31"/>
  <c r="CZ21" i="31"/>
  <c r="CR44" i="31"/>
  <c r="BF19" i="31"/>
  <c r="BL47" i="31"/>
  <c r="BD38" i="31"/>
  <c r="BP53" i="31"/>
  <c r="E8" i="65"/>
  <c r="BP18" i="31"/>
  <c r="BH6" i="31"/>
  <c r="DF43" i="31"/>
  <c r="CJ50" i="31"/>
  <c r="DP11" i="31"/>
  <c r="DX53" i="31"/>
  <c r="BJ48" i="31"/>
  <c r="EJ52" i="31"/>
  <c r="CL44" i="31"/>
  <c r="DH36" i="31"/>
  <c r="CP50" i="31"/>
  <c r="CZ53" i="31"/>
  <c r="CN55" i="31"/>
  <c r="DJ27" i="31"/>
  <c r="DL43" i="31"/>
  <c r="ET30" i="31"/>
  <c r="DB26" i="31"/>
  <c r="EB3" i="31"/>
  <c r="CD10" i="31"/>
  <c r="DF36" i="31"/>
  <c r="CF30" i="31"/>
  <c r="CR17" i="31"/>
  <c r="DJ11" i="31"/>
  <c r="DN56" i="31"/>
  <c r="CV19" i="31"/>
  <c r="BV53" i="31"/>
  <c r="EP14" i="31"/>
  <c r="DV50" i="31"/>
  <c r="DX42" i="31"/>
  <c r="ED34" i="31"/>
  <c r="EB49" i="31"/>
  <c r="CZ43" i="31"/>
  <c r="DL35" i="31"/>
  <c r="EL6" i="31"/>
  <c r="DL19" i="31"/>
  <c r="E11" i="77"/>
  <c r="CZ7" i="31"/>
  <c r="DX38" i="31"/>
  <c r="BD52" i="31"/>
  <c r="DH9" i="31"/>
  <c r="CH34" i="31"/>
  <c r="BP14" i="31"/>
  <c r="BX6" i="31"/>
  <c r="BD22" i="31"/>
  <c r="BX40" i="31"/>
  <c r="DX17" i="31"/>
  <c r="BR47" i="31"/>
  <c r="CV4" i="31"/>
  <c r="BF21" i="31"/>
  <c r="CZ55" i="31"/>
  <c r="BL32" i="31"/>
  <c r="EB54" i="31"/>
  <c r="EJ8" i="31"/>
  <c r="DT15" i="31"/>
  <c r="DD14" i="31"/>
  <c r="ED56" i="31"/>
  <c r="BF42" i="31"/>
  <c r="DH6" i="31"/>
  <c r="EF31" i="31"/>
  <c r="DD8" i="31"/>
  <c r="EN55" i="31"/>
  <c r="BN7" i="31"/>
  <c r="DL47" i="31"/>
  <c r="BJ27" i="31"/>
  <c r="CF11" i="31"/>
  <c r="ED6" i="31"/>
  <c r="EF34" i="31"/>
  <c r="BZ4" i="31"/>
  <c r="BF38" i="31"/>
  <c r="DD18" i="31"/>
  <c r="EF51" i="31"/>
  <c r="CD15" i="31"/>
  <c r="CP7" i="31"/>
  <c r="DX18" i="31"/>
  <c r="CH44" i="31"/>
  <c r="BX39" i="31"/>
  <c r="CT3" i="31"/>
  <c r="EP39" i="31"/>
  <c r="BR54" i="31"/>
  <c r="EL9" i="31"/>
  <c r="BN50" i="31"/>
  <c r="BN39" i="31"/>
  <c r="DR49" i="31"/>
  <c r="ED5" i="31"/>
  <c r="EL44" i="31"/>
  <c r="DT25" i="31"/>
  <c r="BL12" i="31"/>
  <c r="ET50" i="31"/>
  <c r="EJ39" i="31"/>
  <c r="DR7" i="31"/>
  <c r="EJ46" i="31"/>
  <c r="DF22" i="31"/>
  <c r="BV19" i="31"/>
  <c r="CJ21" i="31"/>
  <c r="CV25" i="31"/>
  <c r="DJ47" i="31"/>
  <c r="CN27" i="31"/>
  <c r="CT42" i="31"/>
  <c r="CR40" i="31"/>
  <c r="EN18" i="31"/>
  <c r="BL4" i="31"/>
  <c r="EB38" i="31"/>
  <c r="DT24" i="31"/>
  <c r="DJ45" i="31"/>
  <c r="BT14" i="31"/>
  <c r="CT32" i="31"/>
  <c r="BL40" i="31"/>
  <c r="BF13" i="31"/>
  <c r="CT41" i="31"/>
  <c r="ER29" i="31"/>
  <c r="BF47" i="31"/>
  <c r="EB56" i="31"/>
  <c r="BF35" i="31"/>
  <c r="CB43" i="31"/>
  <c r="BZ23" i="31"/>
  <c r="DL10" i="31"/>
  <c r="BR33" i="31"/>
  <c r="BR15" i="31"/>
  <c r="DL34" i="31"/>
  <c r="BJ30" i="31"/>
  <c r="ET39" i="31"/>
  <c r="BZ11" i="31"/>
  <c r="DR26" i="31"/>
  <c r="BV50" i="31"/>
  <c r="ED52" i="31"/>
  <c r="CJ55" i="31"/>
  <c r="BP43" i="31"/>
  <c r="DN13" i="31"/>
  <c r="CV40" i="31"/>
  <c r="CZ11" i="31"/>
  <c r="CN13" i="31"/>
  <c r="CZ54" i="31"/>
  <c r="EL27" i="31"/>
  <c r="BN29" i="31"/>
  <c r="DF49" i="31"/>
  <c r="ET14" i="31"/>
  <c r="BL34" i="31"/>
  <c r="EN4" i="31"/>
  <c r="BL29" i="31"/>
  <c r="BP4" i="31"/>
  <c r="CR53" i="31"/>
  <c r="CV22" i="31"/>
  <c r="BZ14" i="31"/>
  <c r="DR24" i="31"/>
  <c r="BP55" i="31"/>
  <c r="CH4" i="31"/>
  <c r="DN6" i="31"/>
  <c r="BZ28" i="31"/>
  <c r="CJ16" i="31"/>
  <c r="BH50" i="31"/>
  <c r="DN54" i="31"/>
  <c r="BH13" i="31"/>
  <c r="CV10" i="31"/>
  <c r="BD41" i="31"/>
  <c r="DJ36" i="31"/>
  <c r="BN52" i="31"/>
  <c r="DT44" i="31"/>
  <c r="EF23" i="31"/>
  <c r="DN7" i="31"/>
  <c r="DD25" i="31"/>
  <c r="BJ21" i="31"/>
  <c r="ER50" i="31"/>
  <c r="CD36" i="31"/>
  <c r="BX41" i="31"/>
  <c r="CD34" i="31"/>
  <c r="CL38" i="31"/>
  <c r="CJ14" i="31"/>
  <c r="CV28" i="31"/>
  <c r="DB34" i="31"/>
  <c r="DX51" i="31"/>
  <c r="BV37" i="31"/>
  <c r="BX26" i="31"/>
  <c r="BD28" i="31"/>
  <c r="BP16" i="31"/>
  <c r="CX25" i="31"/>
  <c r="BZ44" i="31"/>
  <c r="DT13" i="31"/>
  <c r="CF17" i="31"/>
  <c r="EN36" i="31"/>
  <c r="EP8" i="31"/>
  <c r="DJ48" i="31"/>
  <c r="DP10" i="31"/>
  <c r="CV8" i="31"/>
  <c r="DP31" i="31"/>
  <c r="CN48" i="31"/>
  <c r="E13" i="77"/>
  <c r="CT31" i="31"/>
  <c r="DN23" i="31"/>
  <c r="CX43" i="31"/>
  <c r="ET52" i="31"/>
  <c r="DV48" i="31"/>
  <c r="EJ27" i="31"/>
  <c r="BR21" i="31"/>
  <c r="BL3" i="31"/>
  <c r="BX38" i="31"/>
  <c r="ET54" i="31"/>
  <c r="CD53" i="31"/>
  <c r="ET36" i="31"/>
  <c r="CT11" i="31"/>
  <c r="ET24" i="31"/>
  <c r="DJ34" i="31"/>
  <c r="DF14" i="31"/>
  <c r="CJ47" i="31"/>
  <c r="ET31" i="31"/>
  <c r="DV52" i="31"/>
  <c r="EF38" i="31"/>
  <c r="BN28" i="31"/>
  <c r="ET38" i="31"/>
  <c r="BT35" i="31"/>
  <c r="BJ16" i="31"/>
  <c r="CX28" i="31"/>
  <c r="BL43" i="31"/>
  <c r="BF9" i="31"/>
  <c r="DJ54" i="31"/>
  <c r="BP26" i="31"/>
  <c r="DB28" i="31"/>
  <c r="BX45" i="31"/>
  <c r="CB21" i="31"/>
  <c r="CB31" i="31"/>
  <c r="DV10" i="31"/>
  <c r="CR24" i="31"/>
  <c r="BV4" i="31"/>
  <c r="EL34" i="31"/>
  <c r="DN18" i="31"/>
  <c r="DX5" i="31"/>
  <c r="BR35" i="31"/>
  <c r="BZ55" i="31"/>
  <c r="DR32" i="31"/>
  <c r="BT51" i="31"/>
  <c r="DL44" i="31"/>
  <c r="EP44" i="31"/>
  <c r="CH43" i="31"/>
  <c r="BP32" i="31"/>
  <c r="CN11" i="31"/>
  <c r="ET55" i="31"/>
  <c r="EF12" i="31"/>
  <c r="CR18" i="31"/>
  <c r="DL40" i="31"/>
  <c r="DX12" i="31"/>
  <c r="CX33" i="31"/>
  <c r="BL9" i="31"/>
  <c r="DT31" i="31"/>
  <c r="CF56" i="31"/>
  <c r="DT43" i="31"/>
  <c r="BN26" i="31"/>
  <c r="DR11" i="31"/>
  <c r="CB36" i="31"/>
  <c r="EB27" i="31"/>
  <c r="DV45" i="31"/>
  <c r="CR55" i="31"/>
  <c r="EN8" i="31"/>
  <c r="DP16" i="31"/>
  <c r="DV7" i="31"/>
  <c r="DL23" i="31"/>
  <c r="CV30" i="31"/>
  <c r="CR30" i="31"/>
  <c r="DP48" i="31"/>
  <c r="EJ13" i="31"/>
  <c r="CF49" i="31"/>
  <c r="DT21" i="31"/>
  <c r="BT27" i="31"/>
  <c r="ET18" i="31"/>
  <c r="DD27" i="31"/>
  <c r="BD36" i="31"/>
  <c r="BV16" i="31"/>
  <c r="BZ54" i="31"/>
  <c r="ED42" i="31"/>
  <c r="DH15" i="31"/>
  <c r="DR16" i="31"/>
  <c r="DD38" i="31"/>
  <c r="BH33" i="31"/>
  <c r="CH5" i="31"/>
  <c r="EN37" i="31"/>
  <c r="DT26" i="31"/>
  <c r="ED44" i="31"/>
  <c r="BV12" i="31"/>
  <c r="CH49" i="31"/>
  <c r="CN24" i="31"/>
  <c r="EP50" i="31"/>
  <c r="CH27" i="31"/>
  <c r="EP6" i="31"/>
  <c r="CB45" i="31"/>
  <c r="EL14" i="31"/>
  <c r="DP15" i="31"/>
  <c r="DP54" i="31"/>
  <c r="EB52" i="31"/>
  <c r="EN41" i="31"/>
  <c r="CL19" i="31"/>
  <c r="BX42" i="31"/>
  <c r="DR51" i="31"/>
  <c r="EJ11" i="31"/>
  <c r="EN22" i="31"/>
  <c r="DD7" i="31"/>
  <c r="EB43" i="31"/>
  <c r="CH3" i="31"/>
  <c r="EF40" i="31"/>
  <c r="CI48" i="31" l="1"/>
  <c r="CI7" i="31"/>
  <c r="CI38" i="31"/>
  <c r="CI13" i="31"/>
  <c r="CI36" i="31"/>
  <c r="CI9" i="31"/>
  <c r="CI24" i="31"/>
  <c r="CI40" i="31"/>
  <c r="CI47" i="31"/>
  <c r="CI20" i="31"/>
  <c r="CI23" i="31"/>
  <c r="CI51" i="31"/>
  <c r="CI54" i="31"/>
  <c r="CI35" i="31"/>
  <c r="CI8" i="31"/>
  <c r="CI15" i="31"/>
  <c r="CI55" i="31"/>
  <c r="CI45" i="31"/>
  <c r="CI33" i="31"/>
  <c r="CI14" i="31"/>
  <c r="CI11" i="31"/>
  <c r="CI17" i="31"/>
  <c r="CI26" i="31"/>
  <c r="CI29" i="31"/>
  <c r="CI4" i="31"/>
  <c r="CI2" i="31"/>
  <c r="CI43" i="31"/>
  <c r="CI5" i="31"/>
  <c r="CI30" i="31"/>
  <c r="CI21" i="31"/>
  <c r="CI32" i="31"/>
  <c r="CI6" i="31"/>
  <c r="CI10" i="31"/>
  <c r="CI18" i="31"/>
  <c r="CI28" i="31"/>
  <c r="CI46" i="31"/>
  <c r="CI42" i="31"/>
  <c r="CI31" i="31"/>
  <c r="CI52" i="31"/>
  <c r="CI16" i="31"/>
  <c r="CI27" i="31"/>
  <c r="CI39" i="31"/>
  <c r="CI53" i="31"/>
  <c r="CI25" i="31"/>
  <c r="CI12" i="31"/>
  <c r="CI37" i="31"/>
  <c r="CI34" i="31"/>
  <c r="CI50" i="31"/>
  <c r="CI22" i="31"/>
  <c r="CI41" i="31"/>
  <c r="CI19" i="31"/>
  <c r="CI44" i="31"/>
  <c r="CI49" i="31"/>
  <c r="CI56" i="31"/>
  <c r="CI3" i="31"/>
  <c r="BM37" i="31"/>
  <c r="BM19" i="31"/>
  <c r="BM23" i="31"/>
  <c r="BM52" i="31"/>
  <c r="BM45" i="31"/>
  <c r="BM18" i="31"/>
  <c r="BM16" i="31"/>
  <c r="BM32" i="31"/>
  <c r="BM29" i="31"/>
  <c r="BM53" i="31"/>
  <c r="BM44" i="31"/>
  <c r="BM33" i="31"/>
  <c r="BM36" i="31"/>
  <c r="BM42" i="31"/>
  <c r="BM31" i="31"/>
  <c r="BM27" i="31"/>
  <c r="BM14" i="31"/>
  <c r="BM41" i="31"/>
  <c r="BM38" i="31"/>
  <c r="BM28" i="31"/>
  <c r="BM46" i="31"/>
  <c r="BM6" i="31"/>
  <c r="BM25" i="31"/>
  <c r="BM47" i="31"/>
  <c r="BM12" i="31"/>
  <c r="BM15" i="31"/>
  <c r="BM11" i="31"/>
  <c r="BM30" i="31"/>
  <c r="BM17" i="31"/>
  <c r="BM35" i="31"/>
  <c r="BM21" i="31"/>
  <c r="BM43" i="31"/>
  <c r="BM13" i="31"/>
  <c r="BM24" i="31"/>
  <c r="BM49" i="31"/>
  <c r="BM22" i="31"/>
  <c r="BM8" i="31"/>
  <c r="BM51" i="31"/>
  <c r="BM54" i="31"/>
  <c r="BM55" i="31"/>
  <c r="BM7" i="31"/>
  <c r="BM20" i="31"/>
  <c r="BM4" i="31"/>
  <c r="BM50" i="31"/>
  <c r="BM5" i="31"/>
  <c r="BM10" i="31"/>
  <c r="BM26" i="31"/>
  <c r="BM9" i="31"/>
  <c r="BM48" i="31"/>
  <c r="BM56" i="31"/>
  <c r="BM3" i="31"/>
  <c r="BM40" i="31"/>
  <c r="BM34" i="31"/>
  <c r="BM2" i="31"/>
  <c r="BM39" i="31"/>
  <c r="K13" i="77"/>
  <c r="AH13" i="77"/>
  <c r="AI13" i="77"/>
  <c r="AE13" i="77"/>
  <c r="AK13" i="77"/>
  <c r="L13" i="77"/>
  <c r="AC13" i="77"/>
  <c r="H13" i="77"/>
  <c r="Q13" i="77"/>
  <c r="X13" i="77"/>
  <c r="I13" i="77"/>
  <c r="P13" i="77"/>
  <c r="W13" i="77"/>
  <c r="AD13" i="77"/>
  <c r="AF13" i="77"/>
  <c r="AG13" i="77"/>
  <c r="Y13" i="77"/>
  <c r="S13" i="77"/>
  <c r="AL13" i="77"/>
  <c r="J13" i="77"/>
  <c r="N13" i="77"/>
  <c r="Z13" i="77"/>
  <c r="U13" i="77"/>
  <c r="O13" i="77"/>
  <c r="T13" i="77"/>
  <c r="AB13" i="77"/>
  <c r="R13" i="77"/>
  <c r="M13" i="77"/>
  <c r="AJ13" i="77"/>
  <c r="AA13" i="77"/>
  <c r="V13" i="77"/>
  <c r="CU6" i="31"/>
  <c r="CU12" i="31"/>
  <c r="CU30" i="31"/>
  <c r="CU33" i="31"/>
  <c r="CU5" i="31"/>
  <c r="CU26" i="31"/>
  <c r="CU11" i="31"/>
  <c r="CU53" i="31"/>
  <c r="CU43" i="31"/>
  <c r="CU48" i="31"/>
  <c r="CU28" i="31"/>
  <c r="CU18" i="31"/>
  <c r="CU35" i="31"/>
  <c r="CU27" i="31"/>
  <c r="CU37" i="31"/>
  <c r="CU21" i="31"/>
  <c r="CU42" i="31"/>
  <c r="CU17" i="31"/>
  <c r="CU20" i="31"/>
  <c r="CU29" i="31"/>
  <c r="CU40" i="31"/>
  <c r="CU38" i="31"/>
  <c r="CU7" i="31"/>
  <c r="CU13" i="31"/>
  <c r="CU49" i="31"/>
  <c r="CU56" i="31"/>
  <c r="CU25" i="31"/>
  <c r="CU41" i="31"/>
  <c r="CU8" i="31"/>
  <c r="CU50" i="31"/>
  <c r="CU45" i="31"/>
  <c r="CU46" i="31"/>
  <c r="CU4" i="31"/>
  <c r="CU19" i="31"/>
  <c r="CU36" i="31"/>
  <c r="CU52" i="31"/>
  <c r="CU44" i="31"/>
  <c r="CU24" i="31"/>
  <c r="CU2" i="31"/>
  <c r="CU14" i="31"/>
  <c r="CU15" i="31"/>
  <c r="CU54" i="31"/>
  <c r="CU51" i="31"/>
  <c r="CU47" i="31"/>
  <c r="CU9" i="31"/>
  <c r="CU34" i="31"/>
  <c r="CU55" i="31"/>
  <c r="CU22" i="31"/>
  <c r="CU16" i="31"/>
  <c r="CU31" i="31"/>
  <c r="CU3" i="31"/>
  <c r="CU10" i="31"/>
  <c r="CU32" i="31"/>
  <c r="CU23" i="31"/>
  <c r="CU39" i="31"/>
  <c r="I11" i="77"/>
  <c r="AL11" i="77"/>
  <c r="AC11" i="77"/>
  <c r="J11" i="77"/>
  <c r="Y11" i="77"/>
  <c r="AA11" i="77"/>
  <c r="R11" i="77"/>
  <c r="T11" i="77"/>
  <c r="AH11" i="77"/>
  <c r="AK11" i="77"/>
  <c r="AB11" i="77"/>
  <c r="X11" i="77"/>
  <c r="AJ11" i="77"/>
  <c r="W11" i="77"/>
  <c r="AG11" i="77"/>
  <c r="AD11" i="77"/>
  <c r="AF11" i="77"/>
  <c r="U11" i="77"/>
  <c r="K11" i="77"/>
  <c r="L11" i="77"/>
  <c r="H11" i="77"/>
  <c r="V11" i="77"/>
  <c r="P11" i="77"/>
  <c r="Z11" i="77"/>
  <c r="Q11" i="77"/>
  <c r="O11" i="77"/>
  <c r="AI11" i="77"/>
  <c r="M11" i="77"/>
  <c r="AE11" i="77"/>
  <c r="S11" i="77"/>
  <c r="N11" i="77"/>
  <c r="EC19" i="31"/>
  <c r="EC55" i="31"/>
  <c r="EC16" i="31"/>
  <c r="EC50" i="31"/>
  <c r="EC34" i="31"/>
  <c r="EC12" i="31"/>
  <c r="EC28" i="31"/>
  <c r="EC13" i="31"/>
  <c r="EC40" i="31"/>
  <c r="EC49" i="31"/>
  <c r="EC47" i="31"/>
  <c r="EC5" i="31"/>
  <c r="EC20" i="31"/>
  <c r="EC29" i="31"/>
  <c r="EC31" i="31"/>
  <c r="EC35" i="31"/>
  <c r="EC25" i="31"/>
  <c r="EC26" i="31"/>
  <c r="EC44" i="31"/>
  <c r="EC6" i="31"/>
  <c r="EC53" i="31"/>
  <c r="EC3" i="31"/>
  <c r="EC38" i="31"/>
  <c r="EC8" i="31"/>
  <c r="EC27" i="31"/>
  <c r="EC9" i="31"/>
  <c r="EC11" i="31"/>
  <c r="EC2" i="31"/>
  <c r="EC41" i="31"/>
  <c r="EC14" i="31"/>
  <c r="EC43" i="31"/>
  <c r="EC32" i="31"/>
  <c r="EC46" i="31"/>
  <c r="EC22" i="31"/>
  <c r="EC15" i="31"/>
  <c r="EC45" i="31"/>
  <c r="EC56" i="31"/>
  <c r="EC36" i="31"/>
  <c r="EC4" i="31"/>
  <c r="EC10" i="31"/>
  <c r="EC54" i="31"/>
  <c r="EC52" i="31"/>
  <c r="EC48" i="31"/>
  <c r="EC39" i="31"/>
  <c r="EC21" i="31"/>
  <c r="EC51" i="31"/>
  <c r="EC42" i="31"/>
  <c r="EC7" i="31"/>
  <c r="EC37" i="31"/>
  <c r="EC24" i="31"/>
  <c r="EC17" i="31"/>
  <c r="EC30" i="31"/>
  <c r="EC33" i="31"/>
  <c r="EC18" i="31"/>
  <c r="EC23" i="31"/>
  <c r="K8" i="65"/>
  <c r="AA8" i="65"/>
  <c r="L8" i="65"/>
  <c r="R8" i="65"/>
  <c r="P8" i="65"/>
  <c r="AG8" i="65"/>
  <c r="AC8" i="65"/>
  <c r="AE8" i="65"/>
  <c r="J8" i="65"/>
  <c r="W8" i="65"/>
  <c r="M8" i="65"/>
  <c r="Y8" i="65"/>
  <c r="AH8" i="65"/>
  <c r="H8" i="65"/>
  <c r="AD8" i="65"/>
  <c r="X8" i="65"/>
  <c r="S8" i="65"/>
  <c r="Q8" i="65"/>
  <c r="I8" i="65"/>
  <c r="AB8" i="65"/>
  <c r="O8" i="65"/>
  <c r="AI8" i="65"/>
  <c r="AL8" i="65"/>
  <c r="U8" i="65"/>
  <c r="N8" i="65"/>
  <c r="E7" i="65"/>
  <c r="AF8" i="65"/>
  <c r="AK8" i="65"/>
  <c r="V8" i="65"/>
  <c r="AJ8" i="65"/>
  <c r="T8" i="65"/>
  <c r="Z8" i="65"/>
  <c r="CY9" i="31"/>
  <c r="CY31" i="31"/>
  <c r="CY7" i="31"/>
  <c r="CY52" i="31"/>
  <c r="CY49" i="31"/>
  <c r="CY51" i="31"/>
  <c r="CY34" i="31"/>
  <c r="CY38" i="31"/>
  <c r="CY39" i="31"/>
  <c r="CY3" i="31"/>
  <c r="CY50" i="31"/>
  <c r="CY20" i="31"/>
  <c r="CY35" i="31"/>
  <c r="CY27" i="31"/>
  <c r="CY43" i="31"/>
  <c r="CY46" i="31"/>
  <c r="CY26" i="31"/>
  <c r="CY18" i="31"/>
  <c r="CY2" i="31"/>
  <c r="CY41" i="31"/>
  <c r="CY55" i="31"/>
  <c r="CY29" i="31"/>
  <c r="CY23" i="31"/>
  <c r="CY37" i="31"/>
  <c r="CY8" i="31"/>
  <c r="CY33" i="31"/>
  <c r="CY5" i="31"/>
  <c r="CY45" i="31"/>
  <c r="CY47" i="31"/>
  <c r="CY19" i="31"/>
  <c r="CY12" i="31"/>
  <c r="CY10" i="31"/>
  <c r="CY6" i="31"/>
  <c r="CY30" i="31"/>
  <c r="CY24" i="31"/>
  <c r="CY48" i="31"/>
  <c r="CY40" i="31"/>
  <c r="CY21" i="31"/>
  <c r="CY17" i="31"/>
  <c r="CY22" i="31"/>
  <c r="CY28" i="31"/>
  <c r="CY42" i="31"/>
  <c r="CY14" i="31"/>
  <c r="CY13" i="31"/>
  <c r="CY11" i="31"/>
  <c r="CY15" i="31"/>
  <c r="CY32" i="31"/>
  <c r="CY56" i="31"/>
  <c r="CY53" i="31"/>
  <c r="CY16" i="31"/>
  <c r="CY4" i="31"/>
  <c r="CY25" i="31"/>
  <c r="CY36" i="31"/>
  <c r="CY54" i="31"/>
  <c r="CY44" i="31"/>
  <c r="CQ19" i="31"/>
  <c r="CQ21" i="31"/>
  <c r="CQ16" i="31"/>
  <c r="CQ6" i="31"/>
  <c r="CQ36" i="31"/>
  <c r="CQ43" i="31"/>
  <c r="CQ48" i="31"/>
  <c r="CQ18" i="31"/>
  <c r="CQ22" i="31"/>
  <c r="CQ30" i="31"/>
  <c r="CQ49" i="31"/>
  <c r="CQ15" i="31"/>
  <c r="CQ45" i="31"/>
  <c r="CQ4" i="31"/>
  <c r="CQ35" i="31"/>
  <c r="CQ26" i="31"/>
  <c r="CQ28" i="31"/>
  <c r="CQ5" i="31"/>
  <c r="CQ29" i="31"/>
  <c r="CQ50" i="31"/>
  <c r="CQ13" i="31"/>
  <c r="CQ42" i="31"/>
  <c r="CQ9" i="31"/>
  <c r="CQ32" i="31"/>
  <c r="CQ56" i="31"/>
  <c r="CQ23" i="31"/>
  <c r="CQ47" i="31"/>
  <c r="CQ33" i="31"/>
  <c r="CQ11" i="31"/>
  <c r="CQ24" i="31"/>
  <c r="CQ52" i="31"/>
  <c r="CQ25" i="31"/>
  <c r="CQ31" i="31"/>
  <c r="CQ54" i="31"/>
  <c r="CQ40" i="31"/>
  <c r="CQ7" i="31"/>
  <c r="CQ3" i="31"/>
  <c r="CQ39" i="31"/>
  <c r="CQ10" i="31"/>
  <c r="CQ41" i="31"/>
  <c r="CQ37" i="31"/>
  <c r="CQ38" i="31"/>
  <c r="CQ46" i="31"/>
  <c r="CQ12" i="31"/>
  <c r="CQ51" i="31"/>
  <c r="CQ53" i="31"/>
  <c r="CQ44" i="31"/>
  <c r="CQ55" i="31"/>
  <c r="CQ14" i="31"/>
  <c r="CQ20" i="31"/>
  <c r="CQ2" i="31"/>
  <c r="CQ34" i="31"/>
  <c r="CQ27" i="31"/>
  <c r="CQ17" i="31"/>
  <c r="CQ8" i="31"/>
  <c r="EE42" i="31"/>
  <c r="EE36" i="31"/>
  <c r="EE33" i="31"/>
  <c r="EE48" i="31"/>
  <c r="EE7" i="31"/>
  <c r="EE15" i="31"/>
  <c r="EE38" i="31"/>
  <c r="EE45" i="31"/>
  <c r="EE9" i="31"/>
  <c r="EE32" i="31"/>
  <c r="EE14" i="31"/>
  <c r="EE27" i="31"/>
  <c r="EE55" i="31"/>
  <c r="EE31" i="31"/>
  <c r="EE21" i="31"/>
  <c r="EE16" i="31"/>
  <c r="EE44" i="31"/>
  <c r="EE6" i="31"/>
  <c r="EE53" i="31"/>
  <c r="EE41" i="31"/>
  <c r="EE20" i="31"/>
  <c r="EE11" i="31"/>
  <c r="EE54" i="31"/>
  <c r="EE50" i="31"/>
  <c r="EE19" i="31"/>
  <c r="EE35" i="31"/>
  <c r="EE24" i="31"/>
  <c r="EE29" i="31"/>
  <c r="EE2" i="31"/>
  <c r="EE43" i="31"/>
  <c r="EE51" i="31"/>
  <c r="EE8" i="31"/>
  <c r="EE25" i="31"/>
  <c r="EE52" i="31"/>
  <c r="EE22" i="31"/>
  <c r="EE56" i="31"/>
  <c r="EE30" i="31"/>
  <c r="EE34" i="31"/>
  <c r="EE17" i="31"/>
  <c r="EE18" i="31"/>
  <c r="EE47" i="31"/>
  <c r="EE5" i="31"/>
  <c r="EE12" i="31"/>
  <c r="EE49" i="31"/>
  <c r="EE26" i="31"/>
  <c r="EE37" i="31"/>
  <c r="EE3" i="31"/>
  <c r="EE4" i="31"/>
  <c r="EE10" i="31"/>
  <c r="EE23" i="31"/>
  <c r="EE46" i="31"/>
  <c r="EE39" i="31"/>
  <c r="EE28" i="31"/>
  <c r="EE13" i="31"/>
  <c r="EE40" i="31"/>
  <c r="CG6" i="31"/>
  <c r="CG24" i="31"/>
  <c r="CG23" i="31"/>
  <c r="CG41" i="31"/>
  <c r="CG39" i="31"/>
  <c r="CG44" i="31"/>
  <c r="CG32" i="31"/>
  <c r="CG7" i="31"/>
  <c r="CG40" i="31"/>
  <c r="CG13" i="31"/>
  <c r="CG55" i="31"/>
  <c r="CG47" i="31"/>
  <c r="CG50" i="31"/>
  <c r="CG46" i="31"/>
  <c r="CG31" i="31"/>
  <c r="CG35" i="31"/>
  <c r="CG11" i="31"/>
  <c r="CG8" i="31"/>
  <c r="CG51" i="31"/>
  <c r="CG21" i="31"/>
  <c r="CG3" i="31"/>
  <c r="CG26" i="31"/>
  <c r="CG15" i="31"/>
  <c r="CG54" i="31"/>
  <c r="CG2" i="31"/>
  <c r="CG49" i="31"/>
  <c r="CG38" i="31"/>
  <c r="CG48" i="31"/>
  <c r="CG20" i="31"/>
  <c r="CG36" i="31"/>
  <c r="CG37" i="31"/>
  <c r="CG28" i="31"/>
  <c r="CG34" i="31"/>
  <c r="CG19" i="31"/>
  <c r="CG22" i="31"/>
  <c r="CG53" i="31"/>
  <c r="CG33" i="31"/>
  <c r="CG25" i="31"/>
  <c r="CG5" i="31"/>
  <c r="CG42" i="31"/>
  <c r="CG12" i="31"/>
  <c r="CG9" i="31"/>
  <c r="CG17" i="31"/>
  <c r="CG45" i="31"/>
  <c r="CG27" i="31"/>
  <c r="CG56" i="31"/>
  <c r="CG14" i="31"/>
  <c r="CG4" i="31"/>
  <c r="CG30" i="31"/>
  <c r="CG43" i="31"/>
  <c r="CG18" i="31"/>
  <c r="CG29" i="31"/>
  <c r="CG10" i="31"/>
  <c r="CG16" i="31"/>
  <c r="CG52" i="31"/>
  <c r="CK56" i="31"/>
  <c r="CK39" i="31"/>
  <c r="CK25" i="31"/>
  <c r="CK2" i="31"/>
  <c r="CK45" i="31"/>
  <c r="CK14" i="31"/>
  <c r="CK40" i="31"/>
  <c r="CK3" i="31"/>
  <c r="CK21" i="31"/>
  <c r="CK12" i="31"/>
  <c r="CK43" i="31"/>
  <c r="CK22" i="31"/>
  <c r="CK4" i="31"/>
  <c r="CK49" i="31"/>
  <c r="CK13" i="31"/>
  <c r="CK23" i="31"/>
  <c r="CK11" i="31"/>
  <c r="CK35" i="31"/>
  <c r="CK34" i="31"/>
  <c r="CK33" i="31"/>
  <c r="CK41" i="31"/>
  <c r="CK15" i="31"/>
  <c r="CK17" i="31"/>
  <c r="CK8" i="31"/>
  <c r="CK7" i="31"/>
  <c r="CK51" i="31"/>
  <c r="CK48" i="31"/>
  <c r="CK10" i="31"/>
  <c r="CK54" i="31"/>
  <c r="CK19" i="31"/>
  <c r="CK55" i="31"/>
  <c r="CK50" i="31"/>
  <c r="CK32" i="31"/>
  <c r="CK37" i="31"/>
  <c r="CK30" i="31"/>
  <c r="CK44" i="31"/>
  <c r="CK52" i="31"/>
  <c r="CK53" i="31"/>
  <c r="CK6" i="31"/>
  <c r="CK38" i="31"/>
  <c r="CK5" i="31"/>
  <c r="CK31" i="31"/>
  <c r="CK9" i="31"/>
  <c r="CK36" i="31"/>
  <c r="CK26" i="31"/>
  <c r="CK29" i="31"/>
  <c r="CK18" i="31"/>
  <c r="CK46" i="31"/>
  <c r="CK28" i="31"/>
  <c r="CK24" i="31"/>
  <c r="CK47" i="31"/>
  <c r="CK16" i="31"/>
  <c r="CK42" i="31"/>
  <c r="CK27" i="31"/>
  <c r="CK20" i="31"/>
  <c r="M12" i="65"/>
  <c r="T12" i="65"/>
  <c r="AH12" i="65"/>
  <c r="AK12" i="65"/>
  <c r="AG12" i="65"/>
  <c r="Z12" i="65"/>
  <c r="K12" i="65"/>
  <c r="Q12" i="65"/>
  <c r="R12" i="65"/>
  <c r="Y12" i="65"/>
  <c r="S12" i="65"/>
  <c r="AB12" i="65"/>
  <c r="AE12" i="65"/>
  <c r="AC12" i="65"/>
  <c r="I12" i="65"/>
  <c r="X12" i="65"/>
  <c r="W12" i="65"/>
  <c r="AF12" i="65"/>
  <c r="AJ12" i="65"/>
  <c r="N12" i="65"/>
  <c r="H12" i="65"/>
  <c r="AA12" i="65"/>
  <c r="O12" i="65"/>
  <c r="AL12" i="65"/>
  <c r="L12" i="65"/>
  <c r="AI12" i="65"/>
  <c r="U12" i="65"/>
  <c r="AD12" i="65"/>
  <c r="V12" i="65"/>
  <c r="J12" i="65"/>
  <c r="P12" i="65"/>
  <c r="EG24" i="31"/>
  <c r="EG41" i="31"/>
  <c r="EG6" i="31"/>
  <c r="EG14" i="31"/>
  <c r="EG47" i="31"/>
  <c r="EG18" i="31"/>
  <c r="EG53" i="31"/>
  <c r="EG2" i="31"/>
  <c r="EG8" i="31"/>
  <c r="EG43" i="31"/>
  <c r="EG46" i="31"/>
  <c r="EG38" i="31"/>
  <c r="EG29" i="31"/>
  <c r="EG54" i="31"/>
  <c r="EG7" i="31"/>
  <c r="EG22" i="31"/>
  <c r="EG25" i="31"/>
  <c r="EG52" i="31"/>
  <c r="EG13" i="31"/>
  <c r="EG16" i="31"/>
  <c r="EG51" i="31"/>
  <c r="EG44" i="31"/>
  <c r="EG42" i="31"/>
  <c r="EG10" i="31"/>
  <c r="EG32" i="31"/>
  <c r="EG4" i="31"/>
  <c r="EG31" i="31"/>
  <c r="EG56" i="31"/>
  <c r="EG36" i="31"/>
  <c r="EG55" i="31"/>
  <c r="EG15" i="31"/>
  <c r="EG23" i="31"/>
  <c r="EG49" i="31"/>
  <c r="EG19" i="31"/>
  <c r="EG21" i="31"/>
  <c r="EG48" i="31"/>
  <c r="EG26" i="31"/>
  <c r="EG12" i="31"/>
  <c r="EG17" i="31"/>
  <c r="EG37" i="31"/>
  <c r="EG5" i="31"/>
  <c r="EG34" i="31"/>
  <c r="EG39" i="31"/>
  <c r="EG3" i="31"/>
  <c r="EG27" i="31"/>
  <c r="EG28" i="31"/>
  <c r="EG50" i="31"/>
  <c r="EG20" i="31"/>
  <c r="EG9" i="31"/>
  <c r="EG33" i="31"/>
  <c r="EG30" i="31"/>
  <c r="EG45" i="31"/>
  <c r="EG35" i="31"/>
  <c r="EG40" i="31"/>
  <c r="EG11" i="31"/>
  <c r="EO36" i="31"/>
  <c r="EO22" i="31"/>
  <c r="EO34" i="31"/>
  <c r="EO25" i="31"/>
  <c r="EO6" i="31"/>
  <c r="EO54" i="31"/>
  <c r="EO13" i="31"/>
  <c r="EO32" i="31"/>
  <c r="EO26" i="31"/>
  <c r="EO5" i="31"/>
  <c r="EO14" i="31"/>
  <c r="EO55" i="31"/>
  <c r="EO8" i="31"/>
  <c r="EO29" i="31"/>
  <c r="EO46" i="31"/>
  <c r="EO51" i="31"/>
  <c r="EO23" i="31"/>
  <c r="EO56" i="31"/>
  <c r="EO7" i="31"/>
  <c r="EO10" i="31"/>
  <c r="EO48" i="31"/>
  <c r="EO45" i="31"/>
  <c r="EO3" i="31"/>
  <c r="EO19" i="31"/>
  <c r="EO39" i="31"/>
  <c r="EO42" i="31"/>
  <c r="EO30" i="31"/>
  <c r="EO50" i="31"/>
  <c r="EO49" i="31"/>
  <c r="EO37" i="31"/>
  <c r="EO43" i="31"/>
  <c r="EO52" i="31"/>
  <c r="EO44" i="31"/>
  <c r="EO11" i="31"/>
  <c r="EO21" i="31"/>
  <c r="EO47" i="31"/>
  <c r="EO53" i="31"/>
  <c r="EO17" i="31"/>
  <c r="EO33" i="31"/>
  <c r="EO18" i="31"/>
  <c r="EO15" i="31"/>
  <c r="EO2" i="31"/>
  <c r="EO24" i="31"/>
  <c r="EO35" i="31"/>
  <c r="EO4" i="31"/>
  <c r="EO9" i="31"/>
  <c r="EO28" i="31"/>
  <c r="EO20" i="31"/>
  <c r="EO27" i="31"/>
  <c r="EO38" i="31"/>
  <c r="EO41" i="31"/>
  <c r="EO12" i="31"/>
  <c r="EO40" i="31"/>
  <c r="EO31" i="31"/>
  <c r="EO16" i="31"/>
  <c r="BO49" i="31"/>
  <c r="BO25" i="31"/>
  <c r="BO2" i="31"/>
  <c r="BO19" i="31"/>
  <c r="BO34" i="31"/>
  <c r="BO11" i="31"/>
  <c r="BO20" i="31"/>
  <c r="BO36" i="31"/>
  <c r="BO15" i="31"/>
  <c r="BO35" i="31"/>
  <c r="BO31" i="31"/>
  <c r="BO27" i="31"/>
  <c r="BO53" i="31"/>
  <c r="BO4" i="31"/>
  <c r="BO9" i="31"/>
  <c r="BO40" i="31"/>
  <c r="BO29" i="31"/>
  <c r="BO46" i="31"/>
  <c r="BO14" i="31"/>
  <c r="BO42" i="31"/>
  <c r="BO41" i="31"/>
  <c r="BO50" i="31"/>
  <c r="BO10" i="31"/>
  <c r="BO52" i="31"/>
  <c r="BO7" i="31"/>
  <c r="BO47" i="31"/>
  <c r="BO37" i="31"/>
  <c r="BO51" i="31"/>
  <c r="BO48" i="31"/>
  <c r="BO43" i="31"/>
  <c r="BO24" i="31"/>
  <c r="BO33" i="31"/>
  <c r="BO55" i="31"/>
  <c r="BO6" i="31"/>
  <c r="BO3" i="31"/>
  <c r="BO8" i="31"/>
  <c r="BO26" i="31"/>
  <c r="BO5" i="31"/>
  <c r="BO28" i="31"/>
  <c r="BO18" i="31"/>
  <c r="BO22" i="31"/>
  <c r="BO12" i="31"/>
  <c r="BO38" i="31"/>
  <c r="BO44" i="31"/>
  <c r="BO13" i="31"/>
  <c r="BO39" i="31"/>
  <c r="BO30" i="31"/>
  <c r="BO54" i="31"/>
  <c r="BO17" i="31"/>
  <c r="BO21" i="31"/>
  <c r="BO16" i="31"/>
  <c r="BO45" i="31"/>
  <c r="BO56" i="31"/>
  <c r="BO23" i="31"/>
  <c r="BO32" i="31"/>
  <c r="EU138" i="31"/>
  <c r="EU29" i="31"/>
  <c r="EU76" i="31"/>
  <c r="EU106" i="31"/>
  <c r="EU25" i="31"/>
  <c r="EU136" i="31"/>
  <c r="EU122" i="31"/>
  <c r="EU142" i="31"/>
  <c r="EU137" i="31"/>
  <c r="EU79" i="31"/>
  <c r="EU78" i="31"/>
  <c r="EU104" i="31"/>
  <c r="EU159" i="31"/>
  <c r="EU36" i="31"/>
  <c r="EU32" i="31"/>
  <c r="EU99" i="31"/>
  <c r="EU18" i="31"/>
  <c r="EU22" i="31"/>
  <c r="EU129" i="31"/>
  <c r="EU75" i="31"/>
  <c r="EU91" i="31"/>
  <c r="EU39" i="31"/>
  <c r="EU57" i="31"/>
  <c r="EU77" i="31"/>
  <c r="EU27" i="31"/>
  <c r="EU114" i="31"/>
  <c r="EU146" i="31"/>
  <c r="EU131" i="31"/>
  <c r="EU145" i="31"/>
  <c r="EU102" i="31"/>
  <c r="EU16" i="31"/>
  <c r="EU41" i="31"/>
  <c r="EU95" i="31"/>
  <c r="EU150" i="31"/>
  <c r="EU140" i="31"/>
  <c r="EU149" i="31"/>
  <c r="EU87" i="31"/>
  <c r="EU72" i="31"/>
  <c r="EU127" i="31"/>
  <c r="EU115" i="31"/>
  <c r="EU143" i="31"/>
  <c r="EU55" i="31"/>
  <c r="EU44" i="31"/>
  <c r="EU49" i="31"/>
  <c r="EU132" i="31"/>
  <c r="EU90" i="31"/>
  <c r="EU21" i="31"/>
  <c r="EU60" i="31"/>
  <c r="EU53" i="31"/>
  <c r="EU15" i="31"/>
  <c r="EU119" i="31"/>
  <c r="EU88" i="31"/>
  <c r="EU33" i="31"/>
  <c r="EU8" i="31"/>
  <c r="EU74" i="31"/>
  <c r="EU13" i="31"/>
  <c r="EU139" i="31"/>
  <c r="EU93" i="31"/>
  <c r="EU70" i="31"/>
  <c r="EU19" i="31"/>
  <c r="EU73" i="31"/>
  <c r="EU118" i="31"/>
  <c r="EU48" i="31"/>
  <c r="EU141" i="31"/>
  <c r="EU4" i="31"/>
  <c r="EU26" i="31"/>
  <c r="EU156" i="31"/>
  <c r="EU23" i="31"/>
  <c r="EU63" i="31"/>
  <c r="EU37" i="31"/>
  <c r="EU31" i="31"/>
  <c r="EU28" i="31"/>
  <c r="EU98" i="31"/>
  <c r="EU157" i="31"/>
  <c r="EU85" i="31"/>
  <c r="EU64" i="31"/>
  <c r="EU11" i="31"/>
  <c r="EU103" i="31"/>
  <c r="EU121" i="31"/>
  <c r="EU71" i="31"/>
  <c r="EU50" i="31"/>
  <c r="EU100" i="31"/>
  <c r="EU66" i="31"/>
  <c r="EU10" i="31"/>
  <c r="EU43" i="31"/>
  <c r="EU94" i="31"/>
  <c r="EU155" i="31"/>
  <c r="EU7" i="31"/>
  <c r="EU108" i="31"/>
  <c r="EU101" i="31"/>
  <c r="EU40" i="31"/>
  <c r="EU89" i="31"/>
  <c r="EU158" i="31"/>
  <c r="EU59" i="31"/>
  <c r="EU124" i="31"/>
  <c r="EU151" i="31"/>
  <c r="EU38" i="31"/>
  <c r="EU56" i="31"/>
  <c r="EU46" i="31"/>
  <c r="EU97" i="31"/>
  <c r="EU109" i="31"/>
  <c r="EU126" i="31"/>
  <c r="EU144" i="31"/>
  <c r="EU42" i="31"/>
  <c r="EU14" i="31"/>
  <c r="EU3" i="31"/>
  <c r="EU47" i="31"/>
  <c r="EU17" i="31"/>
  <c r="EU130" i="31"/>
  <c r="EU123" i="31"/>
  <c r="EU30" i="31"/>
  <c r="EU69" i="31"/>
  <c r="EU35" i="31"/>
  <c r="EU45" i="31"/>
  <c r="EU54" i="31"/>
  <c r="EU107" i="31"/>
  <c r="EU120" i="31"/>
  <c r="EU86" i="31"/>
  <c r="EU153" i="31"/>
  <c r="EU110" i="31"/>
  <c r="EU112" i="31"/>
  <c r="EU80" i="31"/>
  <c r="EU67" i="31"/>
  <c r="EU24" i="31"/>
  <c r="EU154" i="31"/>
  <c r="EU81" i="31"/>
  <c r="EU134" i="31"/>
  <c r="EU51" i="31"/>
  <c r="EU105" i="31"/>
  <c r="EU9" i="31"/>
  <c r="EU34" i="31"/>
  <c r="EU133" i="31"/>
  <c r="EU148" i="31"/>
  <c r="EU117" i="31"/>
  <c r="EU5" i="31"/>
  <c r="EU62" i="31"/>
  <c r="EU147" i="31"/>
  <c r="EU61" i="31"/>
  <c r="EU58" i="31"/>
  <c r="EU20" i="31"/>
  <c r="EU6" i="31"/>
  <c r="EU82" i="31"/>
  <c r="EU68" i="31"/>
  <c r="EU152" i="31"/>
  <c r="EU65" i="31"/>
  <c r="EU84" i="31"/>
  <c r="EU12" i="31"/>
  <c r="EU135" i="31"/>
  <c r="EU113" i="31"/>
  <c r="EU2" i="31"/>
  <c r="EU111" i="31"/>
  <c r="EU128" i="31"/>
  <c r="EU116" i="31"/>
  <c r="EU83" i="31"/>
  <c r="EU92" i="31"/>
  <c r="EU96" i="31"/>
  <c r="EU125" i="31"/>
  <c r="EU52" i="31"/>
  <c r="BU41" i="31"/>
  <c r="BU39" i="31"/>
  <c r="BU11" i="31"/>
  <c r="BU20" i="31"/>
  <c r="BU6" i="31"/>
  <c r="BU21" i="31"/>
  <c r="BU34" i="31"/>
  <c r="BU45" i="31"/>
  <c r="BU56" i="31"/>
  <c r="BU29" i="31"/>
  <c r="BU37" i="31"/>
  <c r="BU52" i="31"/>
  <c r="BU9" i="31"/>
  <c r="BU3" i="31"/>
  <c r="BU8" i="31"/>
  <c r="BU31" i="31"/>
  <c r="BU19" i="31"/>
  <c r="BU22" i="31"/>
  <c r="BU51" i="31"/>
  <c r="BU36" i="31"/>
  <c r="BU27" i="31"/>
  <c r="BU5" i="31"/>
  <c r="BU12" i="31"/>
  <c r="BU24" i="31"/>
  <c r="BU54" i="31"/>
  <c r="BU48" i="31"/>
  <c r="BU32" i="31"/>
  <c r="BU33" i="31"/>
  <c r="BU28" i="31"/>
  <c r="BU10" i="31"/>
  <c r="BU18" i="31"/>
  <c r="BU38" i="31"/>
  <c r="BU4" i="31"/>
  <c r="BU53" i="31"/>
  <c r="BU16" i="31"/>
  <c r="BU25" i="31"/>
  <c r="BU7" i="31"/>
  <c r="BU26" i="31"/>
  <c r="BU55" i="31"/>
  <c r="BU40" i="31"/>
  <c r="BU23" i="31"/>
  <c r="BU30" i="31"/>
  <c r="BU49" i="31"/>
  <c r="BU13" i="31"/>
  <c r="BU50" i="31"/>
  <c r="BU17" i="31"/>
  <c r="BU2" i="31"/>
  <c r="BU14" i="31"/>
  <c r="BU43" i="31"/>
  <c r="BU42" i="31"/>
  <c r="BU35" i="31"/>
  <c r="BU44" i="31"/>
  <c r="BU46" i="31"/>
  <c r="BU47" i="31"/>
  <c r="BU15" i="31"/>
  <c r="BE23" i="31"/>
  <c r="BE42" i="31"/>
  <c r="BE40" i="31"/>
  <c r="BE14" i="31"/>
  <c r="BE50" i="31"/>
  <c r="BE11" i="31"/>
  <c r="BE47" i="31"/>
  <c r="BE25" i="31"/>
  <c r="BE18" i="31"/>
  <c r="BE3" i="31"/>
  <c r="BE44" i="31"/>
  <c r="BE39" i="31"/>
  <c r="BE24" i="31"/>
  <c r="BE41" i="31"/>
  <c r="BE31" i="31"/>
  <c r="BE7" i="31"/>
  <c r="BE49" i="31"/>
  <c r="BE4" i="31"/>
  <c r="BE37" i="31"/>
  <c r="BE2" i="31"/>
  <c r="BE36" i="31"/>
  <c r="BE33" i="31"/>
  <c r="BE20" i="31"/>
  <c r="BE12" i="31"/>
  <c r="BE56" i="31"/>
  <c r="BE9" i="31"/>
  <c r="BE38" i="31"/>
  <c r="BE8" i="31"/>
  <c r="BE19" i="31"/>
  <c r="BE32" i="31"/>
  <c r="BE52" i="31"/>
  <c r="BE35" i="31"/>
  <c r="BE26" i="31"/>
  <c r="BE15" i="31"/>
  <c r="BE30" i="31"/>
  <c r="BE48" i="31"/>
  <c r="BE51" i="31"/>
  <c r="BE21" i="31"/>
  <c r="BE43" i="31"/>
  <c r="BE17" i="31"/>
  <c r="BE16" i="31"/>
  <c r="BE27" i="31"/>
  <c r="BE34" i="31"/>
  <c r="BE5" i="31"/>
  <c r="BE10" i="31"/>
  <c r="BE55" i="31"/>
  <c r="BE22" i="31"/>
  <c r="BE53" i="31"/>
  <c r="BE28" i="31"/>
  <c r="BE13" i="31"/>
  <c r="BE46" i="31"/>
  <c r="BE29" i="31"/>
  <c r="BE54" i="31"/>
  <c r="BE45" i="31"/>
  <c r="BE6" i="31"/>
  <c r="BS25" i="31"/>
  <c r="BS29" i="31"/>
  <c r="BS21" i="31"/>
  <c r="BS49" i="31"/>
  <c r="BS14" i="31"/>
  <c r="BS17" i="31"/>
  <c r="BS42" i="31"/>
  <c r="BS54" i="31"/>
  <c r="BS52" i="31"/>
  <c r="BS24" i="31"/>
  <c r="BS37" i="31"/>
  <c r="BS40" i="31"/>
  <c r="BS6" i="31"/>
  <c r="BS35" i="31"/>
  <c r="BS27" i="31"/>
  <c r="BS4" i="31"/>
  <c r="BS16" i="31"/>
  <c r="BS32" i="31"/>
  <c r="BS19" i="31"/>
  <c r="BS11" i="31"/>
  <c r="BS34" i="31"/>
  <c r="BS51" i="31"/>
  <c r="BS12" i="31"/>
  <c r="BS43" i="31"/>
  <c r="BS46" i="31"/>
  <c r="BS26" i="31"/>
  <c r="BS50" i="31"/>
  <c r="BS7" i="31"/>
  <c r="BS48" i="31"/>
  <c r="BS20" i="31"/>
  <c r="BS39" i="31"/>
  <c r="BS9" i="31"/>
  <c r="BS23" i="31"/>
  <c r="BS30" i="31"/>
  <c r="BS47" i="31"/>
  <c r="BS5" i="31"/>
  <c r="BS31" i="31"/>
  <c r="BS45" i="31"/>
  <c r="BS41" i="31"/>
  <c r="BS15" i="31"/>
  <c r="BS10" i="31"/>
  <c r="BS55" i="31"/>
  <c r="BS13" i="31"/>
  <c r="BS2" i="31"/>
  <c r="BS38" i="31"/>
  <c r="BS18" i="31"/>
  <c r="BS56" i="31"/>
  <c r="BS44" i="31"/>
  <c r="BS36" i="31"/>
  <c r="BS22" i="31"/>
  <c r="BS8" i="31"/>
  <c r="BS28" i="31"/>
  <c r="BS53" i="31"/>
  <c r="BS3" i="31"/>
  <c r="BS33" i="31"/>
  <c r="BW26" i="31"/>
  <c r="BW47" i="31"/>
  <c r="BW49" i="31"/>
  <c r="BW55" i="31"/>
  <c r="BW41" i="31"/>
  <c r="BW6" i="31"/>
  <c r="BW22" i="31"/>
  <c r="BW3" i="31"/>
  <c r="BW53" i="31"/>
  <c r="BW34" i="31"/>
  <c r="BW19" i="31"/>
  <c r="BW33" i="31"/>
  <c r="BW20" i="31"/>
  <c r="BW44" i="31"/>
  <c r="BW11" i="31"/>
  <c r="BW7" i="31"/>
  <c r="BW24" i="31"/>
  <c r="BW14" i="31"/>
  <c r="BW32" i="31"/>
  <c r="BW40" i="31"/>
  <c r="BW21" i="31"/>
  <c r="BW36" i="31"/>
  <c r="BW8" i="31"/>
  <c r="BW38" i="31"/>
  <c r="BW52" i="31"/>
  <c r="BW37" i="31"/>
  <c r="BW29" i="31"/>
  <c r="BW50" i="31"/>
  <c r="BW4" i="31"/>
  <c r="BW12" i="31"/>
  <c r="BW43" i="31"/>
  <c r="BW54" i="31"/>
  <c r="BW48" i="31"/>
  <c r="BW39" i="31"/>
  <c r="BW42" i="31"/>
  <c r="BW30" i="31"/>
  <c r="BW10" i="31"/>
  <c r="BW35" i="31"/>
  <c r="BW56" i="31"/>
  <c r="BW9" i="31"/>
  <c r="BW18" i="31"/>
  <c r="BW5" i="31"/>
  <c r="BW23" i="31"/>
  <c r="BW16" i="31"/>
  <c r="BW15" i="31"/>
  <c r="BW51" i="31"/>
  <c r="BW25" i="31"/>
  <c r="BW13" i="31"/>
  <c r="BW27" i="31"/>
  <c r="BW2" i="31"/>
  <c r="BW31" i="31"/>
  <c r="BW17" i="31"/>
  <c r="BW28" i="31"/>
  <c r="BW45" i="31"/>
  <c r="BW46" i="31"/>
  <c r="AG15" i="77"/>
  <c r="M15" i="77"/>
  <c r="AA15" i="77"/>
  <c r="AC15" i="77"/>
  <c r="R15" i="77"/>
  <c r="N15" i="77"/>
  <c r="W15" i="77"/>
  <c r="AJ15" i="77"/>
  <c r="O15" i="77"/>
  <c r="Y15" i="77"/>
  <c r="H15" i="77"/>
  <c r="S15" i="77"/>
  <c r="AK15" i="77"/>
  <c r="AB15" i="77"/>
  <c r="Z15" i="77"/>
  <c r="K15" i="77"/>
  <c r="AI15" i="77"/>
  <c r="AH15" i="77"/>
  <c r="AE15" i="77"/>
  <c r="L15" i="77"/>
  <c r="Q15" i="77"/>
  <c r="V15" i="77"/>
  <c r="I15" i="77"/>
  <c r="AF15" i="77"/>
  <c r="AD15" i="77"/>
  <c r="P15" i="77"/>
  <c r="X15" i="77"/>
  <c r="T15" i="77"/>
  <c r="J15" i="77"/>
  <c r="AL15" i="77"/>
  <c r="U15" i="77"/>
  <c r="CO39" i="31"/>
  <c r="CO45" i="31"/>
  <c r="CO31" i="31"/>
  <c r="CO25" i="31"/>
  <c r="CO48" i="31"/>
  <c r="CO52" i="31"/>
  <c r="CO53" i="31"/>
  <c r="CO23" i="31"/>
  <c r="CO41" i="31"/>
  <c r="CO13" i="31"/>
  <c r="CO22" i="31"/>
  <c r="CO15" i="31"/>
  <c r="CO5" i="31"/>
  <c r="CO27" i="31"/>
  <c r="CO32" i="31"/>
  <c r="CO10" i="31"/>
  <c r="CO46" i="31"/>
  <c r="CO43" i="31"/>
  <c r="CO8" i="31"/>
  <c r="CO24" i="31"/>
  <c r="CO4" i="31"/>
  <c r="CO50" i="31"/>
  <c r="CO19" i="31"/>
  <c r="CO28" i="31"/>
  <c r="CO42" i="31"/>
  <c r="CO3" i="31"/>
  <c r="CO38" i="31"/>
  <c r="CO11" i="31"/>
  <c r="CO36" i="31"/>
  <c r="CO44" i="31"/>
  <c r="CO35" i="31"/>
  <c r="CO12" i="31"/>
  <c r="CO7" i="31"/>
  <c r="CO21" i="31"/>
  <c r="CO6" i="31"/>
  <c r="CO33" i="31"/>
  <c r="CO37" i="31"/>
  <c r="CO9" i="31"/>
  <c r="CO16" i="31"/>
  <c r="CO30" i="31"/>
  <c r="CO14" i="31"/>
  <c r="CO54" i="31"/>
  <c r="CO18" i="31"/>
  <c r="CO49" i="31"/>
  <c r="CO29" i="31"/>
  <c r="CO17" i="31"/>
  <c r="CO47" i="31"/>
  <c r="CO56" i="31"/>
  <c r="CO34" i="31"/>
  <c r="CO40" i="31"/>
  <c r="CO20" i="31"/>
  <c r="CO51" i="31"/>
  <c r="CO55" i="31"/>
  <c r="CO26" i="31"/>
  <c r="CO2" i="31"/>
  <c r="CS34" i="31"/>
  <c r="CS24" i="31"/>
  <c r="CS32" i="31"/>
  <c r="CS40" i="31"/>
  <c r="CS36" i="31"/>
  <c r="CS8" i="31"/>
  <c r="CS22" i="31"/>
  <c r="CS30" i="31"/>
  <c r="CS37" i="31"/>
  <c r="CS55" i="31"/>
  <c r="CS4" i="31"/>
  <c r="CS33" i="31"/>
  <c r="CS44" i="31"/>
  <c r="CS48" i="31"/>
  <c r="CS2" i="31"/>
  <c r="CS28" i="31"/>
  <c r="CS12" i="31"/>
  <c r="CS3" i="31"/>
  <c r="CS54" i="31"/>
  <c r="CS46" i="31"/>
  <c r="CS42" i="31"/>
  <c r="CS41" i="31"/>
  <c r="CS52" i="31"/>
  <c r="CS51" i="31"/>
  <c r="CS39" i="31"/>
  <c r="CS19" i="31"/>
  <c r="CS35" i="31"/>
  <c r="CS25" i="31"/>
  <c r="CS14" i="31"/>
  <c r="CS27" i="31"/>
  <c r="CS17" i="31"/>
  <c r="CS9" i="31"/>
  <c r="CS53" i="31"/>
  <c r="CS13" i="31"/>
  <c r="CS31" i="31"/>
  <c r="CS5" i="31"/>
  <c r="CS49" i="31"/>
  <c r="CS21" i="31"/>
  <c r="CS18" i="31"/>
  <c r="CS43" i="31"/>
  <c r="CS6" i="31"/>
  <c r="CS45" i="31"/>
  <c r="CS7" i="31"/>
  <c r="CS20" i="31"/>
  <c r="CS15" i="31"/>
  <c r="CS10" i="31"/>
  <c r="CS56" i="31"/>
  <c r="CS50" i="31"/>
  <c r="CS38" i="31"/>
  <c r="CS47" i="31"/>
  <c r="CS11" i="31"/>
  <c r="CS16" i="31"/>
  <c r="CS26" i="31"/>
  <c r="CS23" i="31"/>
  <c r="CS29" i="31"/>
  <c r="CA4" i="31"/>
  <c r="CA7" i="31"/>
  <c r="CA5" i="31"/>
  <c r="CA20" i="31"/>
  <c r="CA29" i="31"/>
  <c r="CA9" i="31"/>
  <c r="CA17" i="31"/>
  <c r="CA26" i="31"/>
  <c r="CA34" i="31"/>
  <c r="CA15" i="31"/>
  <c r="CA43" i="31"/>
  <c r="CA47" i="31"/>
  <c r="CA51" i="31"/>
  <c r="CA27" i="31"/>
  <c r="CA53" i="31"/>
  <c r="CA30" i="31"/>
  <c r="CA22" i="31"/>
  <c r="CA50" i="31"/>
  <c r="CA31" i="31"/>
  <c r="CA19" i="31"/>
  <c r="CA37" i="31"/>
  <c r="CA11" i="31"/>
  <c r="CA48" i="31"/>
  <c r="CA16" i="31"/>
  <c r="CA52" i="31"/>
  <c r="CA35" i="31"/>
  <c r="CA36" i="31"/>
  <c r="CA14" i="31"/>
  <c r="CA55" i="31"/>
  <c r="CA39" i="31"/>
  <c r="CA45" i="31"/>
  <c r="CA32" i="31"/>
  <c r="CA12" i="31"/>
  <c r="CA49" i="31"/>
  <c r="CA56" i="31"/>
  <c r="CA6" i="31"/>
  <c r="CA24" i="31"/>
  <c r="CA28" i="31"/>
  <c r="CA10" i="31"/>
  <c r="CA33" i="31"/>
  <c r="CA25" i="31"/>
  <c r="CA18" i="31"/>
  <c r="CA46" i="31"/>
  <c r="CA54" i="31"/>
  <c r="CA3" i="31"/>
  <c r="CA21" i="31"/>
  <c r="CA44" i="31"/>
  <c r="CA8" i="31"/>
  <c r="CA2" i="31"/>
  <c r="CA13" i="31"/>
  <c r="CA41" i="31"/>
  <c r="CA38" i="31"/>
  <c r="CA40" i="31"/>
  <c r="CA42" i="31"/>
  <c r="CA23" i="31"/>
  <c r="BQ2" i="31"/>
  <c r="BQ46" i="31"/>
  <c r="BQ3" i="31"/>
  <c r="BQ9" i="31"/>
  <c r="BQ55" i="31"/>
  <c r="BQ24" i="31"/>
  <c r="BQ10" i="31"/>
  <c r="BQ49" i="31"/>
  <c r="BQ36" i="31"/>
  <c r="BQ40" i="31"/>
  <c r="BQ15" i="31"/>
  <c r="BQ52" i="31"/>
  <c r="BQ21" i="31"/>
  <c r="BQ47" i="31"/>
  <c r="BQ32" i="31"/>
  <c r="BQ56" i="31"/>
  <c r="BQ45" i="31"/>
  <c r="BQ39" i="31"/>
  <c r="BQ4" i="31"/>
  <c r="BQ8" i="31"/>
  <c r="BQ5" i="31"/>
  <c r="BQ17" i="31"/>
  <c r="BQ31" i="31"/>
  <c r="BQ34" i="31"/>
  <c r="BQ51" i="31"/>
  <c r="BQ16" i="31"/>
  <c r="BQ14" i="31"/>
  <c r="BQ18" i="31"/>
  <c r="BQ26" i="31"/>
  <c r="BQ37" i="31"/>
  <c r="BQ42" i="31"/>
  <c r="BQ35" i="31"/>
  <c r="BQ20" i="31"/>
  <c r="BQ50" i="31"/>
  <c r="BQ23" i="31"/>
  <c r="BQ6" i="31"/>
  <c r="BQ27" i="31"/>
  <c r="BQ13" i="31"/>
  <c r="BQ41" i="31"/>
  <c r="BQ19" i="31"/>
  <c r="BQ11" i="31"/>
  <c r="BQ43" i="31"/>
  <c r="BQ53" i="31"/>
  <c r="BQ44" i="31"/>
  <c r="BQ29" i="31"/>
  <c r="BQ33" i="31"/>
  <c r="BQ7" i="31"/>
  <c r="BQ38" i="31"/>
  <c r="BQ54" i="31"/>
  <c r="BQ28" i="31"/>
  <c r="BQ22" i="31"/>
  <c r="BQ25" i="31"/>
  <c r="BQ30" i="31"/>
  <c r="BQ12" i="31"/>
  <c r="BQ48" i="31"/>
  <c r="BK37" i="31"/>
  <c r="BK42" i="31"/>
  <c r="BK34" i="31"/>
  <c r="BK20" i="31"/>
  <c r="BK3" i="31"/>
  <c r="BK8" i="31"/>
  <c r="BK45" i="31"/>
  <c r="BK12" i="31"/>
  <c r="BK53" i="31"/>
  <c r="BK35" i="31"/>
  <c r="BK28" i="31"/>
  <c r="BK50" i="31"/>
  <c r="BK41" i="31"/>
  <c r="BK22" i="31"/>
  <c r="BK55" i="31"/>
  <c r="BK38" i="31"/>
  <c r="BK2" i="31"/>
  <c r="BK27" i="31"/>
  <c r="BK23" i="31"/>
  <c r="BK11" i="31"/>
  <c r="BK40" i="31"/>
  <c r="BK56" i="31"/>
  <c r="BK21" i="31"/>
  <c r="BK17" i="31"/>
  <c r="BK46" i="31"/>
  <c r="BK5" i="31"/>
  <c r="BK44" i="31"/>
  <c r="BK49" i="31"/>
  <c r="BK7" i="31"/>
  <c r="BK24" i="31"/>
  <c r="BK18" i="31"/>
  <c r="BK30" i="31"/>
  <c r="BK32" i="31"/>
  <c r="BK25" i="31"/>
  <c r="BK16" i="31"/>
  <c r="BK33" i="31"/>
  <c r="BK54" i="31"/>
  <c r="BK36" i="31"/>
  <c r="BK15" i="31"/>
  <c r="BK51" i="31"/>
  <c r="BK39" i="31"/>
  <c r="BK29" i="31"/>
  <c r="BK48" i="31"/>
  <c r="BK52" i="31"/>
  <c r="BK10" i="31"/>
  <c r="BK43" i="31"/>
  <c r="BK14" i="31"/>
  <c r="BK26" i="31"/>
  <c r="BK6" i="31"/>
  <c r="BK9" i="31"/>
  <c r="BK31" i="31"/>
  <c r="BK19" i="31"/>
  <c r="BK4" i="31"/>
  <c r="BK13" i="31"/>
  <c r="BK47" i="31"/>
  <c r="CM11" i="31"/>
  <c r="CM13" i="31"/>
  <c r="CM40" i="31"/>
  <c r="CM3" i="31"/>
  <c r="CM17" i="31"/>
  <c r="CM16" i="31"/>
  <c r="CM37" i="31"/>
  <c r="CM53" i="31"/>
  <c r="CM32" i="31"/>
  <c r="CM9" i="31"/>
  <c r="CM55" i="31"/>
  <c r="CM41" i="31"/>
  <c r="CM7" i="31"/>
  <c r="CM19" i="31"/>
  <c r="CM56" i="31"/>
  <c r="CM15" i="31"/>
  <c r="CM51" i="31"/>
  <c r="CM28" i="31"/>
  <c r="CM21" i="31"/>
  <c r="CM35" i="31"/>
  <c r="CM48" i="31"/>
  <c r="CM44" i="31"/>
  <c r="CM31" i="31"/>
  <c r="CM45" i="31"/>
  <c r="CM2" i="31"/>
  <c r="CM6" i="31"/>
  <c r="CM34" i="31"/>
  <c r="CM43" i="31"/>
  <c r="CM36" i="31"/>
  <c r="CM27" i="31"/>
  <c r="CM49" i="31"/>
  <c r="CM33" i="31"/>
  <c r="CM23" i="31"/>
  <c r="CM8" i="31"/>
  <c r="CM5" i="31"/>
  <c r="CM25" i="31"/>
  <c r="CM24" i="31"/>
  <c r="CM29" i="31"/>
  <c r="CM22" i="31"/>
  <c r="CM42" i="31"/>
  <c r="CM4" i="31"/>
  <c r="CM26" i="31"/>
  <c r="CM39" i="31"/>
  <c r="CM14" i="31"/>
  <c r="CM20" i="31"/>
  <c r="CM18" i="31"/>
  <c r="CM10" i="31"/>
  <c r="CM47" i="31"/>
  <c r="CM54" i="31"/>
  <c r="CM50" i="31"/>
  <c r="CM46" i="31"/>
  <c r="CM30" i="31"/>
  <c r="CM38" i="31"/>
  <c r="CM12" i="31"/>
  <c r="CM52" i="31"/>
  <c r="V13" i="65"/>
  <c r="Q13" i="65"/>
  <c r="U13" i="65"/>
  <c r="L13" i="65"/>
  <c r="AE13" i="65"/>
  <c r="W13" i="65"/>
  <c r="Y13" i="65"/>
  <c r="AC13" i="65"/>
  <c r="AK13" i="65"/>
  <c r="AL13" i="65"/>
  <c r="T13" i="65"/>
  <c r="J13" i="65"/>
  <c r="O13" i="65"/>
  <c r="AA13" i="65"/>
  <c r="AB13" i="65"/>
  <c r="M13" i="65"/>
  <c r="R13" i="65"/>
  <c r="AH13" i="65"/>
  <c r="AF13" i="65"/>
  <c r="AI13" i="65"/>
  <c r="N13" i="65"/>
  <c r="AD13" i="65"/>
  <c r="AG13" i="65"/>
  <c r="AJ13" i="65"/>
  <c r="K13" i="65"/>
  <c r="I13" i="65"/>
  <c r="P13" i="65"/>
  <c r="X13" i="65"/>
  <c r="H13" i="65"/>
  <c r="Z13" i="65"/>
  <c r="S13" i="65"/>
  <c r="AB11" i="65"/>
  <c r="AJ11" i="65"/>
  <c r="H11" i="65"/>
  <c r="AL11" i="65"/>
  <c r="T11" i="65"/>
  <c r="Q11" i="65"/>
  <c r="AA11" i="65"/>
  <c r="P11" i="65"/>
  <c r="AI11" i="65"/>
  <c r="Y11" i="65"/>
  <c r="V11" i="65"/>
  <c r="Z11" i="65"/>
  <c r="I11" i="65"/>
  <c r="U11" i="65"/>
  <c r="AG11" i="65"/>
  <c r="AD11" i="65"/>
  <c r="N11" i="65"/>
  <c r="AC11" i="65"/>
  <c r="X11" i="65"/>
  <c r="S11" i="65"/>
  <c r="AH11" i="65"/>
  <c r="AK11" i="65"/>
  <c r="W11" i="65"/>
  <c r="AE11" i="65"/>
  <c r="J11" i="65"/>
  <c r="L11" i="65"/>
  <c r="M11" i="65"/>
  <c r="K11" i="65"/>
  <c r="R11" i="65"/>
  <c r="AF11" i="65"/>
  <c r="O11" i="65"/>
  <c r="BG41" i="31"/>
  <c r="BG29" i="31"/>
  <c r="BG45" i="31"/>
  <c r="BG22" i="31"/>
  <c r="BG38" i="31"/>
  <c r="BG35" i="31"/>
  <c r="BG2" i="31"/>
  <c r="BG56" i="31"/>
  <c r="BG47" i="31"/>
  <c r="BG43" i="31"/>
  <c r="BG30" i="31"/>
  <c r="BG18" i="31"/>
  <c r="BG9" i="31"/>
  <c r="BG13" i="31"/>
  <c r="BG19" i="31"/>
  <c r="BG53" i="31"/>
  <c r="BG31" i="31"/>
  <c r="BG5" i="31"/>
  <c r="BG36" i="31"/>
  <c r="BG25" i="31"/>
  <c r="BG33" i="31"/>
  <c r="BG4" i="31"/>
  <c r="BG6" i="31"/>
  <c r="BG15" i="31"/>
  <c r="BG52" i="31"/>
  <c r="BG17" i="31"/>
  <c r="BG28" i="31"/>
  <c r="BG3" i="31"/>
  <c r="BG11" i="31"/>
  <c r="BG51" i="31"/>
  <c r="BG50" i="31"/>
  <c r="BG20" i="31"/>
  <c r="BG34" i="31"/>
  <c r="BG27" i="31"/>
  <c r="BG54" i="31"/>
  <c r="BG12" i="31"/>
  <c r="BG46" i="31"/>
  <c r="BG26" i="31"/>
  <c r="BG21" i="31"/>
  <c r="BG24" i="31"/>
  <c r="BG49" i="31"/>
  <c r="BG8" i="31"/>
  <c r="BG16" i="31"/>
  <c r="BG48" i="31"/>
  <c r="BG10" i="31"/>
  <c r="BG7" i="31"/>
  <c r="BG23" i="31"/>
  <c r="BG55" i="31"/>
  <c r="BG39" i="31"/>
  <c r="BG32" i="31"/>
  <c r="BG40" i="31"/>
  <c r="BG44" i="31"/>
  <c r="BG37" i="31"/>
  <c r="BG14" i="31"/>
  <c r="BG42" i="31"/>
  <c r="AA15" i="65"/>
  <c r="AA34" i="65" s="1"/>
  <c r="AB15" i="65"/>
  <c r="AB34" i="65" s="1"/>
  <c r="O15" i="65"/>
  <c r="O34" i="65" s="1"/>
  <c r="K15" i="65"/>
  <c r="K34" i="65" s="1"/>
  <c r="Q15" i="65"/>
  <c r="Q34" i="65" s="1"/>
  <c r="V15" i="65"/>
  <c r="V34" i="65" s="1"/>
  <c r="Y15" i="65"/>
  <c r="Y34" i="65" s="1"/>
  <c r="AJ15" i="65"/>
  <c r="AJ34" i="65" s="1"/>
  <c r="AC15" i="65"/>
  <c r="AC34" i="65" s="1"/>
  <c r="W15" i="65"/>
  <c r="W34" i="65" s="1"/>
  <c r="T15" i="65"/>
  <c r="T34" i="65" s="1"/>
  <c r="X15" i="65"/>
  <c r="X34" i="65" s="1"/>
  <c r="S15" i="65"/>
  <c r="S34" i="65" s="1"/>
  <c r="I15" i="65"/>
  <c r="I34" i="65" s="1"/>
  <c r="AF15" i="65"/>
  <c r="AF34" i="65" s="1"/>
  <c r="AK15" i="65"/>
  <c r="AK34" i="65" s="1"/>
  <c r="P15" i="65"/>
  <c r="P34" i="65" s="1"/>
  <c r="AD15" i="65"/>
  <c r="AD34" i="65" s="1"/>
  <c r="R15" i="65"/>
  <c r="R34" i="65" s="1"/>
  <c r="AH15" i="65"/>
  <c r="AH34" i="65" s="1"/>
  <c r="M15" i="65"/>
  <c r="M34" i="65" s="1"/>
  <c r="AI15" i="65"/>
  <c r="AI34" i="65" s="1"/>
  <c r="N15" i="65"/>
  <c r="N34" i="65" s="1"/>
  <c r="AG15" i="65"/>
  <c r="AG34" i="65" s="1"/>
  <c r="H15" i="65"/>
  <c r="U15" i="65"/>
  <c r="U34" i="65" s="1"/>
  <c r="L15" i="65"/>
  <c r="L34" i="65" s="1"/>
  <c r="AE15" i="65"/>
  <c r="AE34" i="65" s="1"/>
  <c r="J15" i="65"/>
  <c r="J34" i="65" s="1"/>
  <c r="Z15" i="65"/>
  <c r="Z34" i="65" s="1"/>
  <c r="AL15" i="65"/>
  <c r="AL34" i="65" s="1"/>
  <c r="CW4" i="31"/>
  <c r="CW3" i="31"/>
  <c r="CW51" i="31"/>
  <c r="CW23" i="31"/>
  <c r="CW54" i="31"/>
  <c r="CW22" i="31"/>
  <c r="CW55" i="31"/>
  <c r="CW56" i="31"/>
  <c r="CW24" i="31"/>
  <c r="CW48" i="31"/>
  <c r="CW27" i="31"/>
  <c r="CW29" i="31"/>
  <c r="CW49" i="31"/>
  <c r="CW26" i="31"/>
  <c r="CW28" i="31"/>
  <c r="CW34" i="31"/>
  <c r="CW30" i="31"/>
  <c r="CW31" i="31"/>
  <c r="CW17" i="31"/>
  <c r="CW43" i="31"/>
  <c r="CW36" i="31"/>
  <c r="CW13" i="31"/>
  <c r="CW40" i="31"/>
  <c r="CW52" i="31"/>
  <c r="CW47" i="31"/>
  <c r="CW45" i="31"/>
  <c r="CW7" i="31"/>
  <c r="CW11" i="31"/>
  <c r="CW46" i="31"/>
  <c r="CW41" i="31"/>
  <c r="CW25" i="31"/>
  <c r="CW19" i="31"/>
  <c r="CW9" i="31"/>
  <c r="CW20" i="31"/>
  <c r="CW37" i="31"/>
  <c r="CW2" i="31"/>
  <c r="CW12" i="31"/>
  <c r="CW38" i="31"/>
  <c r="CW8" i="31"/>
  <c r="CW35" i="31"/>
  <c r="CW53" i="31"/>
  <c r="CW42" i="31"/>
  <c r="CW10" i="31"/>
  <c r="CW6" i="31"/>
  <c r="CW44" i="31"/>
  <c r="CW15" i="31"/>
  <c r="CW39" i="31"/>
  <c r="CW32" i="31"/>
  <c r="CW33" i="31"/>
  <c r="CW21" i="31"/>
  <c r="CW14" i="31"/>
  <c r="CW18" i="31"/>
  <c r="CW16" i="31"/>
  <c r="CW5" i="31"/>
  <c r="CW50" i="31"/>
  <c r="AC14" i="77"/>
  <c r="AH14" i="77"/>
  <c r="V14" i="77"/>
  <c r="AF14" i="77"/>
  <c r="AB14" i="77"/>
  <c r="I14" i="77"/>
  <c r="X14" i="77"/>
  <c r="AL14" i="77"/>
  <c r="AA14" i="77"/>
  <c r="N14" i="77"/>
  <c r="T14" i="77"/>
  <c r="H14" i="77"/>
  <c r="M14" i="77"/>
  <c r="AK14" i="77"/>
  <c r="U14" i="77"/>
  <c r="W14" i="77"/>
  <c r="K14" i="77"/>
  <c r="S14" i="77"/>
  <c r="O14" i="77"/>
  <c r="AJ14" i="77"/>
  <c r="P14" i="77"/>
  <c r="AI14" i="77"/>
  <c r="Z14" i="77"/>
  <c r="R14" i="77"/>
  <c r="AE14" i="77"/>
  <c r="L14" i="77"/>
  <c r="Q14" i="77"/>
  <c r="AD14" i="77"/>
  <c r="AG14" i="77"/>
  <c r="Y14" i="77"/>
  <c r="J14" i="77"/>
  <c r="DM8" i="31"/>
  <c r="DM52" i="31"/>
  <c r="DM41" i="31"/>
  <c r="DM23" i="31"/>
  <c r="DM10" i="31"/>
  <c r="DM6" i="31"/>
  <c r="DM13" i="31"/>
  <c r="DM46" i="31"/>
  <c r="DM4" i="31"/>
  <c r="DM26" i="31"/>
  <c r="DM9" i="31"/>
  <c r="DM30" i="31"/>
  <c r="DM16" i="31"/>
  <c r="DM29" i="31"/>
  <c r="DM17" i="31"/>
  <c r="DM49" i="31"/>
  <c r="DM28" i="31"/>
  <c r="DM2" i="31"/>
  <c r="DM24" i="31"/>
  <c r="DM51" i="31"/>
  <c r="DM7" i="31"/>
  <c r="DM19" i="31"/>
  <c r="DM15" i="31"/>
  <c r="DM53" i="31"/>
  <c r="DM55" i="31"/>
  <c r="DM38" i="31"/>
  <c r="DM25" i="31"/>
  <c r="DM32" i="31"/>
  <c r="DM31" i="31"/>
  <c r="DM48" i="31"/>
  <c r="DM45" i="31"/>
  <c r="DM47" i="31"/>
  <c r="DM36" i="31"/>
  <c r="DM44" i="31"/>
  <c r="DM11" i="31"/>
  <c r="DM21" i="31"/>
  <c r="DM43" i="31"/>
  <c r="DM33" i="31"/>
  <c r="DM40" i="31"/>
  <c r="DM3" i="31"/>
  <c r="DM22" i="31"/>
  <c r="DM50" i="31"/>
  <c r="DM54" i="31"/>
  <c r="DM42" i="31"/>
  <c r="DM20" i="31"/>
  <c r="DM56" i="31"/>
  <c r="DM39" i="31"/>
  <c r="DM12" i="31"/>
  <c r="DM5" i="31"/>
  <c r="DM14" i="31"/>
  <c r="DM34" i="31"/>
  <c r="DM27" i="31"/>
  <c r="DM35" i="31"/>
  <c r="DM18" i="31"/>
  <c r="DM37" i="31"/>
  <c r="DI18" i="31"/>
  <c r="DI32" i="31"/>
  <c r="DI55" i="31"/>
  <c r="DI15" i="31"/>
  <c r="DI9" i="31"/>
  <c r="DI26" i="31"/>
  <c r="DI21" i="31"/>
  <c r="DI52" i="31"/>
  <c r="DI29" i="31"/>
  <c r="DI14" i="31"/>
  <c r="DI43" i="31"/>
  <c r="DI47" i="31"/>
  <c r="DI20" i="31"/>
  <c r="DI33" i="31"/>
  <c r="DI25" i="31"/>
  <c r="DI22" i="31"/>
  <c r="DI53" i="31"/>
  <c r="DI17" i="31"/>
  <c r="DI8" i="31"/>
  <c r="DI31" i="31"/>
  <c r="DI24" i="31"/>
  <c r="DI10" i="31"/>
  <c r="DI23" i="31"/>
  <c r="DI35" i="31"/>
  <c r="DI36" i="31"/>
  <c r="DI30" i="31"/>
  <c r="DI13" i="31"/>
  <c r="DI45" i="31"/>
  <c r="DI39" i="31"/>
  <c r="DI7" i="31"/>
  <c r="DI49" i="31"/>
  <c r="DI28" i="31"/>
  <c r="DI48" i="31"/>
  <c r="DI3" i="31"/>
  <c r="DI5" i="31"/>
  <c r="DI46" i="31"/>
  <c r="DI50" i="31"/>
  <c r="DI12" i="31"/>
  <c r="DI11" i="31"/>
  <c r="DI27" i="31"/>
  <c r="DI19" i="31"/>
  <c r="DI16" i="31"/>
  <c r="DI44" i="31"/>
  <c r="DI54" i="31"/>
  <c r="DI51" i="31"/>
  <c r="DI2" i="31"/>
  <c r="DI42" i="31"/>
  <c r="DI34" i="31"/>
  <c r="DI4" i="31"/>
  <c r="DI41" i="31"/>
  <c r="DI56" i="31"/>
  <c r="DI38" i="31"/>
  <c r="DI6" i="31"/>
  <c r="DI37" i="31"/>
  <c r="DI40" i="31"/>
  <c r="CC24" i="31"/>
  <c r="CC13" i="31"/>
  <c r="CC53" i="31"/>
  <c r="CC21" i="31"/>
  <c r="CC15" i="31"/>
  <c r="CC46" i="31"/>
  <c r="CC40" i="31"/>
  <c r="CC45" i="31"/>
  <c r="CC44" i="31"/>
  <c r="CC38" i="31"/>
  <c r="CC30" i="31"/>
  <c r="CC51" i="31"/>
  <c r="CC52" i="31"/>
  <c r="CC55" i="31"/>
  <c r="CC49" i="31"/>
  <c r="CC43" i="31"/>
  <c r="CC28" i="31"/>
  <c r="CC29" i="31"/>
  <c r="CC12" i="31"/>
  <c r="CC32" i="31"/>
  <c r="CC27" i="31"/>
  <c r="CC26" i="31"/>
  <c r="CC2" i="31"/>
  <c r="CC7" i="31"/>
  <c r="CC31" i="31"/>
  <c r="CC10" i="31"/>
  <c r="CC17" i="31"/>
  <c r="CC5" i="31"/>
  <c r="CC16" i="31"/>
  <c r="CC20" i="31"/>
  <c r="CC36" i="31"/>
  <c r="CC54" i="31"/>
  <c r="CC9" i="31"/>
  <c r="CC23" i="31"/>
  <c r="CC39" i="31"/>
  <c r="CC56" i="31"/>
  <c r="CC34" i="31"/>
  <c r="CC25" i="31"/>
  <c r="CC22" i="31"/>
  <c r="CC35" i="31"/>
  <c r="CC48" i="31"/>
  <c r="CC50" i="31"/>
  <c r="CC4" i="31"/>
  <c r="CC19" i="31"/>
  <c r="CC41" i="31"/>
  <c r="CC47" i="31"/>
  <c r="CC8" i="31"/>
  <c r="CC33" i="31"/>
  <c r="CC37" i="31"/>
  <c r="CC6" i="31"/>
  <c r="CC14" i="31"/>
  <c r="CC3" i="31"/>
  <c r="CC11" i="31"/>
  <c r="CC42" i="31"/>
  <c r="CC18" i="31"/>
  <c r="DS25" i="31"/>
  <c r="DS37" i="31"/>
  <c r="DS33" i="31"/>
  <c r="DS36" i="31"/>
  <c r="DS17" i="31"/>
  <c r="DS35" i="31"/>
  <c r="DS15" i="31"/>
  <c r="DS9" i="31"/>
  <c r="DS3" i="31"/>
  <c r="DS12" i="31"/>
  <c r="DS38" i="31"/>
  <c r="DS48" i="31"/>
  <c r="DS23" i="31"/>
  <c r="DS4" i="31"/>
  <c r="DS39" i="31"/>
  <c r="DS44" i="31"/>
  <c r="DS26" i="31"/>
  <c r="DS28" i="31"/>
  <c r="DS14" i="31"/>
  <c r="DS13" i="31"/>
  <c r="DS47" i="31"/>
  <c r="DS10" i="31"/>
  <c r="DS43" i="31"/>
  <c r="DS19" i="31"/>
  <c r="DS16" i="31"/>
  <c r="DS54" i="31"/>
  <c r="DS30" i="31"/>
  <c r="DS42" i="31"/>
  <c r="DS20" i="31"/>
  <c r="DS49" i="31"/>
  <c r="DS50" i="31"/>
  <c r="DS2" i="31"/>
  <c r="DS7" i="31"/>
  <c r="DS18" i="31"/>
  <c r="DS45" i="31"/>
  <c r="DS11" i="31"/>
  <c r="DS6" i="31"/>
  <c r="DS8" i="31"/>
  <c r="DS51" i="31"/>
  <c r="DS34" i="31"/>
  <c r="DS5" i="31"/>
  <c r="DS31" i="31"/>
  <c r="DS40" i="31"/>
  <c r="DS55" i="31"/>
  <c r="DS27" i="31"/>
  <c r="DS52" i="31"/>
  <c r="DS32" i="31"/>
  <c r="DS53" i="31"/>
  <c r="DS22" i="31"/>
  <c r="DS29" i="31"/>
  <c r="DS46" i="31"/>
  <c r="DS56" i="31"/>
  <c r="DS21" i="31"/>
  <c r="DS24" i="31"/>
  <c r="DS41" i="31"/>
  <c r="DE26" i="31"/>
  <c r="DE43" i="31"/>
  <c r="DE29" i="31"/>
  <c r="DE39" i="31"/>
  <c r="DE47" i="31"/>
  <c r="DE16" i="31"/>
  <c r="DE37" i="31"/>
  <c r="DE23" i="31"/>
  <c r="DE13" i="31"/>
  <c r="DE9" i="31"/>
  <c r="DE56" i="31"/>
  <c r="DE3" i="31"/>
  <c r="DE31" i="31"/>
  <c r="DE25" i="31"/>
  <c r="DE4" i="31"/>
  <c r="DE11" i="31"/>
  <c r="DE38" i="31"/>
  <c r="DE53" i="31"/>
  <c r="DE20" i="31"/>
  <c r="DE54" i="31"/>
  <c r="DE27" i="31"/>
  <c r="DE46" i="31"/>
  <c r="DE12" i="31"/>
  <c r="DE45" i="31"/>
  <c r="DE32" i="31"/>
  <c r="DE36" i="31"/>
  <c r="DE24" i="31"/>
  <c r="DE34" i="31"/>
  <c r="DE17" i="31"/>
  <c r="DE51" i="31"/>
  <c r="DE41" i="31"/>
  <c r="DE19" i="31"/>
  <c r="DE40" i="31"/>
  <c r="DE44" i="31"/>
  <c r="DE50" i="31"/>
  <c r="DE30" i="31"/>
  <c r="DE8" i="31"/>
  <c r="DE14" i="31"/>
  <c r="DE18" i="31"/>
  <c r="DE21" i="31"/>
  <c r="DE15" i="31"/>
  <c r="DE42" i="31"/>
  <c r="DE10" i="31"/>
  <c r="DE48" i="31"/>
  <c r="DE5" i="31"/>
  <c r="DE33" i="31"/>
  <c r="DE2" i="31"/>
  <c r="DE35" i="31"/>
  <c r="DE7" i="31"/>
  <c r="DE52" i="31"/>
  <c r="DE22" i="31"/>
  <c r="DE49" i="31"/>
  <c r="DE28" i="31"/>
  <c r="DE55" i="31"/>
  <c r="DE6" i="31"/>
  <c r="BI15" i="31"/>
  <c r="BI50" i="31"/>
  <c r="BI20" i="31"/>
  <c r="BI32" i="31"/>
  <c r="BI14" i="31"/>
  <c r="BI24" i="31"/>
  <c r="BI41" i="31"/>
  <c r="BI45" i="31"/>
  <c r="BI13" i="31"/>
  <c r="BI16" i="31"/>
  <c r="BI9" i="31"/>
  <c r="BI42" i="31"/>
  <c r="BI11" i="31"/>
  <c r="BI47" i="31"/>
  <c r="BI17" i="31"/>
  <c r="BI4" i="31"/>
  <c r="BI23" i="31"/>
  <c r="BI22" i="31"/>
  <c r="BI25" i="31"/>
  <c r="BI55" i="31"/>
  <c r="BI39" i="31"/>
  <c r="BI43" i="31"/>
  <c r="BI18" i="31"/>
  <c r="BI2" i="31"/>
  <c r="BI35" i="31"/>
  <c r="BI5" i="31"/>
  <c r="BI21" i="31"/>
  <c r="BI19" i="31"/>
  <c r="BI7" i="31"/>
  <c r="BI34" i="31"/>
  <c r="BI40" i="31"/>
  <c r="BI12" i="31"/>
  <c r="BI37" i="31"/>
  <c r="BI30" i="31"/>
  <c r="BI8" i="31"/>
  <c r="BI56" i="31"/>
  <c r="BI3" i="31"/>
  <c r="BI33" i="31"/>
  <c r="BI6" i="31"/>
  <c r="BI38" i="31"/>
  <c r="BI27" i="31"/>
  <c r="BI53" i="31"/>
  <c r="BI31" i="31"/>
  <c r="BI46" i="31"/>
  <c r="BI28" i="31"/>
  <c r="BI26" i="31"/>
  <c r="BI29" i="31"/>
  <c r="BI54" i="31"/>
  <c r="BI52" i="31"/>
  <c r="BI51" i="31"/>
  <c r="BI10" i="31"/>
  <c r="BI48" i="31"/>
  <c r="BI49" i="31"/>
  <c r="BI36" i="31"/>
  <c r="BI44" i="31"/>
  <c r="DG30" i="31"/>
  <c r="DG29" i="31"/>
  <c r="DG39" i="31"/>
  <c r="DG47" i="31"/>
  <c r="DG45" i="31"/>
  <c r="DG18" i="31"/>
  <c r="DG23" i="31"/>
  <c r="DG6" i="31"/>
  <c r="DG37" i="31"/>
  <c r="DG22" i="31"/>
  <c r="DG5" i="31"/>
  <c r="DG51" i="31"/>
  <c r="DG33" i="31"/>
  <c r="DG24" i="31"/>
  <c r="DG52" i="31"/>
  <c r="DG35" i="31"/>
  <c r="DG36" i="31"/>
  <c r="DG27" i="31"/>
  <c r="DG7" i="31"/>
  <c r="DG50" i="31"/>
  <c r="DG20" i="31"/>
  <c r="DG46" i="31"/>
  <c r="DG26" i="31"/>
  <c r="DG17" i="31"/>
  <c r="DG21" i="31"/>
  <c r="DG13" i="31"/>
  <c r="DG48" i="31"/>
  <c r="DG14" i="31"/>
  <c r="DG42" i="31"/>
  <c r="DG38" i="31"/>
  <c r="DG25" i="31"/>
  <c r="DG32" i="31"/>
  <c r="DG11" i="31"/>
  <c r="DG54" i="31"/>
  <c r="DG44" i="31"/>
  <c r="DG28" i="31"/>
  <c r="DG40" i="31"/>
  <c r="DG2" i="31"/>
  <c r="DG31" i="31"/>
  <c r="DG56" i="31"/>
  <c r="DG8" i="31"/>
  <c r="DG55" i="31"/>
  <c r="DG3" i="31"/>
  <c r="DG41" i="31"/>
  <c r="DG4" i="31"/>
  <c r="DG19" i="31"/>
  <c r="DG34" i="31"/>
  <c r="DG9" i="31"/>
  <c r="DG43" i="31"/>
  <c r="DG10" i="31"/>
  <c r="DG53" i="31"/>
  <c r="DG49" i="31"/>
  <c r="DG15" i="31"/>
  <c r="DG16" i="31"/>
  <c r="DG12" i="31"/>
  <c r="EQ48" i="31"/>
  <c r="EQ24" i="31"/>
  <c r="EQ46" i="31"/>
  <c r="EQ55" i="31"/>
  <c r="EQ17" i="31"/>
  <c r="EQ45" i="31"/>
  <c r="EQ53" i="31"/>
  <c r="EQ15" i="31"/>
  <c r="EQ6" i="31"/>
  <c r="EQ32" i="31"/>
  <c r="EQ21" i="31"/>
  <c r="EQ20" i="31"/>
  <c r="EQ14" i="31"/>
  <c r="EQ36" i="31"/>
  <c r="EQ3" i="31"/>
  <c r="EQ33" i="31"/>
  <c r="EQ2" i="31"/>
  <c r="EQ47" i="31"/>
  <c r="EQ41" i="31"/>
  <c r="EQ34" i="31"/>
  <c r="EQ9" i="31"/>
  <c r="EQ7" i="31"/>
  <c r="EQ49" i="31"/>
  <c r="EQ37" i="31"/>
  <c r="EQ30" i="31"/>
  <c r="EQ31" i="31"/>
  <c r="EQ51" i="31"/>
  <c r="EQ26" i="31"/>
  <c r="EQ52" i="31"/>
  <c r="EQ19" i="31"/>
  <c r="EQ43" i="31"/>
  <c r="EQ16" i="31"/>
  <c r="EQ50" i="31"/>
  <c r="EQ22" i="31"/>
  <c r="EQ25" i="31"/>
  <c r="EQ11" i="31"/>
  <c r="EQ38" i="31"/>
  <c r="EQ12" i="31"/>
  <c r="EQ35" i="31"/>
  <c r="EQ8" i="31"/>
  <c r="EQ28" i="31"/>
  <c r="EQ18" i="31"/>
  <c r="EQ42" i="31"/>
  <c r="EQ44" i="31"/>
  <c r="EQ4" i="31"/>
  <c r="EQ54" i="31"/>
  <c r="EQ27" i="31"/>
  <c r="EQ40" i="31"/>
  <c r="EQ23" i="31"/>
  <c r="EQ39" i="31"/>
  <c r="EQ56" i="31"/>
  <c r="EQ10" i="31"/>
  <c r="EQ5" i="31"/>
  <c r="EQ13" i="31"/>
  <c r="EQ29" i="31"/>
  <c r="CE7" i="31"/>
  <c r="CE34" i="31"/>
  <c r="CE5" i="31"/>
  <c r="CE35" i="31"/>
  <c r="CE50" i="31"/>
  <c r="CE36" i="31"/>
  <c r="CE45" i="31"/>
  <c r="CE44" i="31"/>
  <c r="CE26" i="31"/>
  <c r="CE22" i="31"/>
  <c r="CE48" i="31"/>
  <c r="CE47" i="31"/>
  <c r="CE2" i="31"/>
  <c r="CE29" i="31"/>
  <c r="CE8" i="31"/>
  <c r="CE41" i="31"/>
  <c r="CE18" i="31"/>
  <c r="CE49" i="31"/>
  <c r="CE42" i="31"/>
  <c r="CE15" i="31"/>
  <c r="CE33" i="31"/>
  <c r="CE12" i="31"/>
  <c r="CE56" i="31"/>
  <c r="CE6" i="31"/>
  <c r="CE20" i="31"/>
  <c r="CE40" i="31"/>
  <c r="CE27" i="31"/>
  <c r="CE19" i="31"/>
  <c r="CE31" i="31"/>
  <c r="CE11" i="31"/>
  <c r="CE32" i="31"/>
  <c r="CE55" i="31"/>
  <c r="CE39" i="31"/>
  <c r="CE21" i="31"/>
  <c r="CE13" i="31"/>
  <c r="CE54" i="31"/>
  <c r="CE37" i="31"/>
  <c r="CE10" i="31"/>
  <c r="CE46" i="31"/>
  <c r="CE14" i="31"/>
  <c r="CE4" i="31"/>
  <c r="CE53" i="31"/>
  <c r="CE38" i="31"/>
  <c r="CE23" i="31"/>
  <c r="CE17" i="31"/>
  <c r="CE43" i="31"/>
  <c r="CE24" i="31"/>
  <c r="CE30" i="31"/>
  <c r="CE25" i="31"/>
  <c r="CE52" i="31"/>
  <c r="CE28" i="31"/>
  <c r="CE9" i="31"/>
  <c r="CE16" i="31"/>
  <c r="CE51" i="31"/>
  <c r="CE3" i="31"/>
  <c r="X14" i="65"/>
  <c r="H14" i="65"/>
  <c r="M14" i="65"/>
  <c r="I14" i="65"/>
  <c r="L14" i="65"/>
  <c r="U14" i="65"/>
  <c r="AC14" i="65"/>
  <c r="K14" i="65"/>
  <c r="V14" i="65"/>
  <c r="AH14" i="65"/>
  <c r="AF14" i="65"/>
  <c r="AI14" i="65"/>
  <c r="AB14" i="65"/>
  <c r="AD14" i="65"/>
  <c r="P14" i="65"/>
  <c r="AL14" i="65"/>
  <c r="AG14" i="65"/>
  <c r="AE14" i="65"/>
  <c r="S14" i="65"/>
  <c r="Y14" i="65"/>
  <c r="O14" i="65"/>
  <c r="N14" i="65"/>
  <c r="T14" i="65"/>
  <c r="AK14" i="65"/>
  <c r="R14" i="65"/>
  <c r="J14" i="65"/>
  <c r="Q14" i="65"/>
  <c r="AJ14" i="65"/>
  <c r="Z14" i="65"/>
  <c r="AA14" i="65"/>
  <c r="W14" i="65"/>
  <c r="DQ37" i="31"/>
  <c r="DQ51" i="31"/>
  <c r="DQ36" i="31"/>
  <c r="DQ52" i="31"/>
  <c r="DQ12" i="31"/>
  <c r="DQ49" i="31"/>
  <c r="DQ45" i="31"/>
  <c r="DQ32" i="31"/>
  <c r="DQ40" i="31"/>
  <c r="DQ53" i="31"/>
  <c r="DQ20" i="31"/>
  <c r="DQ31" i="31"/>
  <c r="DQ24" i="31"/>
  <c r="DQ11" i="31"/>
  <c r="DQ10" i="31"/>
  <c r="DQ16" i="31"/>
  <c r="DQ6" i="31"/>
  <c r="DQ21" i="31"/>
  <c r="DQ3" i="31"/>
  <c r="DQ23" i="31"/>
  <c r="DQ19" i="31"/>
  <c r="DQ55" i="31"/>
  <c r="DQ50" i="31"/>
  <c r="DQ26" i="31"/>
  <c r="DQ5" i="31"/>
  <c r="DQ22" i="31"/>
  <c r="DQ7" i="31"/>
  <c r="DQ9" i="31"/>
  <c r="DQ25" i="31"/>
  <c r="DQ48" i="31"/>
  <c r="DQ8" i="31"/>
  <c r="DQ29" i="31"/>
  <c r="DQ35" i="31"/>
  <c r="DQ18" i="31"/>
  <c r="DQ56" i="31"/>
  <c r="DQ13" i="31"/>
  <c r="DQ14" i="31"/>
  <c r="DQ33" i="31"/>
  <c r="DQ41" i="31"/>
  <c r="DQ17" i="31"/>
  <c r="DQ39" i="31"/>
  <c r="DQ2" i="31"/>
  <c r="DQ4" i="31"/>
  <c r="DQ27" i="31"/>
  <c r="DQ28" i="31"/>
  <c r="DQ54" i="31"/>
  <c r="DQ38" i="31"/>
  <c r="DQ47" i="31"/>
  <c r="DQ44" i="31"/>
  <c r="DQ46" i="31"/>
  <c r="DQ34" i="31"/>
  <c r="DQ42" i="31"/>
  <c r="DQ30" i="31"/>
  <c r="DQ15" i="31"/>
  <c r="DQ43" i="31"/>
  <c r="Q12" i="77"/>
  <c r="O12" i="77"/>
  <c r="AA12" i="77"/>
  <c r="W12" i="77"/>
  <c r="Y12" i="77"/>
  <c r="L12" i="77"/>
  <c r="T12" i="77"/>
  <c r="R12" i="77"/>
  <c r="AC12" i="77"/>
  <c r="H12" i="77"/>
  <c r="AD12" i="77"/>
  <c r="X12" i="77"/>
  <c r="AH12" i="77"/>
  <c r="J12" i="77"/>
  <c r="N12" i="77"/>
  <c r="AK12" i="77"/>
  <c r="K12" i="77"/>
  <c r="I12" i="77"/>
  <c r="M12" i="77"/>
  <c r="Z12" i="77"/>
  <c r="U12" i="77"/>
  <c r="AB12" i="77"/>
  <c r="AG12" i="77"/>
  <c r="AF12" i="77"/>
  <c r="P12" i="77"/>
  <c r="AJ12" i="77"/>
  <c r="AE12" i="77"/>
  <c r="V12" i="77"/>
  <c r="S12" i="77"/>
  <c r="AI12" i="77"/>
  <c r="AL12" i="77"/>
  <c r="EK25" i="31"/>
  <c r="EK46" i="31"/>
  <c r="EK8" i="31"/>
  <c r="EK50" i="31"/>
  <c r="EK17" i="31"/>
  <c r="EK43" i="31"/>
  <c r="EK16" i="31"/>
  <c r="EK13" i="31"/>
  <c r="EK38" i="31"/>
  <c r="EK23" i="31"/>
  <c r="EK49" i="31"/>
  <c r="EK18" i="31"/>
  <c r="EK31" i="31"/>
  <c r="EK33" i="31"/>
  <c r="EK3" i="31"/>
  <c r="EK44" i="31"/>
  <c r="EK12" i="31"/>
  <c r="EK36" i="31"/>
  <c r="EK5" i="31"/>
  <c r="EK55" i="31"/>
  <c r="EK34" i="31"/>
  <c r="EK9" i="31"/>
  <c r="EK15" i="31"/>
  <c r="EK7" i="31"/>
  <c r="EK29" i="31"/>
  <c r="EK24" i="31"/>
  <c r="EK28" i="31"/>
  <c r="EK47" i="31"/>
  <c r="EK41" i="31"/>
  <c r="EK26" i="31"/>
  <c r="EK2" i="31"/>
  <c r="EK42" i="31"/>
  <c r="EK6" i="31"/>
  <c r="EK21" i="31"/>
  <c r="EK10" i="31"/>
  <c r="EK40" i="31"/>
  <c r="EK14" i="31"/>
  <c r="EK32" i="31"/>
  <c r="EK11" i="31"/>
  <c r="EK27" i="31"/>
  <c r="EK4" i="31"/>
  <c r="EK39" i="31"/>
  <c r="EK45" i="31"/>
  <c r="EK51" i="31"/>
  <c r="EK52" i="31"/>
  <c r="EK37" i="31"/>
  <c r="EK20" i="31"/>
  <c r="EK35" i="31"/>
  <c r="EK22" i="31"/>
  <c r="EK19" i="31"/>
  <c r="EK53" i="31"/>
  <c r="EK54" i="31"/>
  <c r="EK48" i="31"/>
  <c r="EK30" i="31"/>
  <c r="EK56" i="31"/>
  <c r="DO34" i="31"/>
  <c r="DO21" i="31"/>
  <c r="DO8" i="31"/>
  <c r="DO38" i="31"/>
  <c r="DO27" i="31"/>
  <c r="DO29" i="31"/>
  <c r="DO25" i="31"/>
  <c r="DO32" i="31"/>
  <c r="DO55" i="31"/>
  <c r="DO18" i="31"/>
  <c r="DO22" i="31"/>
  <c r="DO48" i="31"/>
  <c r="DO16" i="31"/>
  <c r="DO17" i="31"/>
  <c r="DO2" i="31"/>
  <c r="DO47" i="31"/>
  <c r="DO4" i="31"/>
  <c r="DO24" i="31"/>
  <c r="DO11" i="31"/>
  <c r="DO36" i="31"/>
  <c r="DO13" i="31"/>
  <c r="DO30" i="31"/>
  <c r="DO51" i="31"/>
  <c r="DO52" i="31"/>
  <c r="DO31" i="31"/>
  <c r="DO49" i="31"/>
  <c r="DO28" i="31"/>
  <c r="DO5" i="31"/>
  <c r="DO40" i="31"/>
  <c r="DO50" i="31"/>
  <c r="DO54" i="31"/>
  <c r="DO12" i="31"/>
  <c r="DO7" i="31"/>
  <c r="DO35" i="31"/>
  <c r="DO19" i="31"/>
  <c r="DO56" i="31"/>
  <c r="DO33" i="31"/>
  <c r="DO20" i="31"/>
  <c r="DO6" i="31"/>
  <c r="DO46" i="31"/>
  <c r="DO45" i="31"/>
  <c r="DO44" i="31"/>
  <c r="DO26" i="31"/>
  <c r="DO37" i="31"/>
  <c r="DO53" i="31"/>
  <c r="DO15" i="31"/>
  <c r="DO14" i="31"/>
  <c r="DO39" i="31"/>
  <c r="DO42" i="31"/>
  <c r="DO43" i="31"/>
  <c r="DO9" i="31"/>
  <c r="DO10" i="31"/>
  <c r="DO23" i="31"/>
  <c r="DO41" i="31"/>
  <c r="DO3" i="31"/>
  <c r="ES13" i="31"/>
  <c r="ES17" i="31"/>
  <c r="ES32" i="31"/>
  <c r="ES25" i="31"/>
  <c r="ES45" i="31"/>
  <c r="ES42" i="31"/>
  <c r="ES49" i="31"/>
  <c r="ES34" i="31"/>
  <c r="ES50" i="31"/>
  <c r="ES18" i="31"/>
  <c r="ES29" i="31"/>
  <c r="ES14" i="31"/>
  <c r="ES19" i="31"/>
  <c r="ES11" i="31"/>
  <c r="ES20" i="31"/>
  <c r="ES30" i="31"/>
  <c r="ES35" i="31"/>
  <c r="ES31" i="31"/>
  <c r="ES5" i="31"/>
  <c r="ES10" i="31"/>
  <c r="ES21" i="31"/>
  <c r="ES2" i="31"/>
  <c r="ES48" i="31"/>
  <c r="ES56" i="31"/>
  <c r="ES22" i="31"/>
  <c r="ES12" i="31"/>
  <c r="ES27" i="31"/>
  <c r="ES24" i="31"/>
  <c r="ES46" i="31"/>
  <c r="ES37" i="31"/>
  <c r="ES16" i="31"/>
  <c r="ES7" i="31"/>
  <c r="ES36" i="31"/>
  <c r="ES15" i="31"/>
  <c r="ES8" i="31"/>
  <c r="ES54" i="31"/>
  <c r="ES39" i="31"/>
  <c r="ES53" i="31"/>
  <c r="ES38" i="31"/>
  <c r="ES51" i="31"/>
  <c r="ES40" i="31"/>
  <c r="ES9" i="31"/>
  <c r="ES6" i="31"/>
  <c r="ES55" i="31"/>
  <c r="ES41" i="31"/>
  <c r="ES4" i="31"/>
  <c r="ES26" i="31"/>
  <c r="ES23" i="31"/>
  <c r="ES28" i="31"/>
  <c r="ES44" i="31"/>
  <c r="ES47" i="31"/>
  <c r="ES52" i="31"/>
  <c r="ES43" i="31"/>
  <c r="ES33" i="31"/>
  <c r="ES3" i="31"/>
  <c r="AA8" i="77"/>
  <c r="Z8" i="77"/>
  <c r="S8" i="77"/>
  <c r="W8" i="77"/>
  <c r="T8" i="77"/>
  <c r="J8" i="77"/>
  <c r="X8" i="77"/>
  <c r="N8" i="77"/>
  <c r="AI8" i="77"/>
  <c r="AH8" i="77"/>
  <c r="AK8" i="77"/>
  <c r="AB8" i="77"/>
  <c r="I8" i="77"/>
  <c r="K8" i="77"/>
  <c r="M8" i="77"/>
  <c r="Q8" i="77"/>
  <c r="H8" i="77"/>
  <c r="AJ8" i="77"/>
  <c r="AC8" i="77"/>
  <c r="AD8" i="77"/>
  <c r="L8" i="77"/>
  <c r="AE8" i="77"/>
  <c r="AF8" i="77"/>
  <c r="V8" i="77"/>
  <c r="AL8" i="77"/>
  <c r="AG8" i="77"/>
  <c r="O8" i="77"/>
  <c r="E7" i="77"/>
  <c r="R8" i="77"/>
  <c r="U8" i="77"/>
  <c r="P8" i="77"/>
  <c r="Y8" i="77"/>
  <c r="DC3" i="31"/>
  <c r="DC18" i="31"/>
  <c r="DC43" i="31"/>
  <c r="DC14" i="31"/>
  <c r="DC52" i="31"/>
  <c r="DC29" i="31"/>
  <c r="DC42" i="31"/>
  <c r="DC39" i="31"/>
  <c r="DC8" i="31"/>
  <c r="DC41" i="31"/>
  <c r="DC53" i="31"/>
  <c r="DC44" i="31"/>
  <c r="DC38" i="31"/>
  <c r="DC55" i="31"/>
  <c r="DC56" i="31"/>
  <c r="DC7" i="31"/>
  <c r="DC33" i="31"/>
  <c r="DC22" i="31"/>
  <c r="DC15" i="31"/>
  <c r="DC47" i="31"/>
  <c r="DC9" i="31"/>
  <c r="DC19" i="31"/>
  <c r="DC46" i="31"/>
  <c r="DC35" i="31"/>
  <c r="DC36" i="31"/>
  <c r="DC40" i="31"/>
  <c r="DC27" i="31"/>
  <c r="DC12" i="31"/>
  <c r="DC5" i="31"/>
  <c r="DC51" i="31"/>
  <c r="DC30" i="31"/>
  <c r="DC54" i="31"/>
  <c r="DC10" i="31"/>
  <c r="DC34" i="31"/>
  <c r="DC31" i="31"/>
  <c r="DC37" i="31"/>
  <c r="DC32" i="31"/>
  <c r="DC20" i="31"/>
  <c r="DC21" i="31"/>
  <c r="DC24" i="31"/>
  <c r="DC13" i="31"/>
  <c r="DC17" i="31"/>
  <c r="DC25" i="31"/>
  <c r="DC28" i="31"/>
  <c r="DC11" i="31"/>
  <c r="DC2" i="31"/>
  <c r="DC23" i="31"/>
  <c r="DC50" i="31"/>
  <c r="DC49" i="31"/>
  <c r="DC4" i="31"/>
  <c r="DC6" i="31"/>
  <c r="DC26" i="31"/>
  <c r="DC45" i="31"/>
  <c r="DC16" i="31"/>
  <c r="DC48" i="31"/>
  <c r="W9" i="77"/>
  <c r="AI9" i="77"/>
  <c r="S9" i="77"/>
  <c r="M9" i="77"/>
  <c r="P9" i="77"/>
  <c r="AE9" i="77"/>
  <c r="Z9" i="77"/>
  <c r="AL9" i="77"/>
  <c r="AK9" i="77"/>
  <c r="V9" i="77"/>
  <c r="J9" i="77"/>
  <c r="K9" i="77"/>
  <c r="AG9" i="77"/>
  <c r="AD9" i="77"/>
  <c r="O9" i="77"/>
  <c r="L9" i="77"/>
  <c r="R9" i="77"/>
  <c r="N9" i="77"/>
  <c r="AH9" i="77"/>
  <c r="U9" i="77"/>
  <c r="H9" i="77"/>
  <c r="AC9" i="77"/>
  <c r="I9" i="77"/>
  <c r="Y9" i="77"/>
  <c r="AA9" i="77"/>
  <c r="AB9" i="77"/>
  <c r="T9" i="77"/>
  <c r="AF9" i="77"/>
  <c r="X9" i="77"/>
  <c r="Q9" i="77"/>
  <c r="AJ9" i="77"/>
  <c r="DW42" i="31"/>
  <c r="DW45" i="31"/>
  <c r="DW15" i="31"/>
  <c r="DW37" i="31"/>
  <c r="DW27" i="31"/>
  <c r="DW49" i="31"/>
  <c r="DW31" i="31"/>
  <c r="DW11" i="31"/>
  <c r="DW40" i="31"/>
  <c r="DW41" i="31"/>
  <c r="DW23" i="31"/>
  <c r="DW7" i="31"/>
  <c r="DW5" i="31"/>
  <c r="DW30" i="31"/>
  <c r="DW36" i="31"/>
  <c r="DW4" i="31"/>
  <c r="DW48" i="31"/>
  <c r="DW34" i="31"/>
  <c r="DW20" i="31"/>
  <c r="DW38" i="31"/>
  <c r="DW44" i="31"/>
  <c r="DW52" i="31"/>
  <c r="DW53" i="31"/>
  <c r="DW19" i="31"/>
  <c r="DW54" i="31"/>
  <c r="DW16" i="31"/>
  <c r="DW28" i="31"/>
  <c r="DW46" i="31"/>
  <c r="DW50" i="31"/>
  <c r="DW21" i="31"/>
  <c r="DW2" i="31"/>
  <c r="DW12" i="31"/>
  <c r="DW55" i="31"/>
  <c r="DW29" i="31"/>
  <c r="DW9" i="31"/>
  <c r="DW18" i="31"/>
  <c r="DW3" i="31"/>
  <c r="DW6" i="31"/>
  <c r="DW47" i="31"/>
  <c r="DW56" i="31"/>
  <c r="DW51" i="31"/>
  <c r="DW10" i="31"/>
  <c r="DW33" i="31"/>
  <c r="DW24" i="31"/>
  <c r="DW17" i="31"/>
  <c r="DW25" i="31"/>
  <c r="DW8" i="31"/>
  <c r="DW43" i="31"/>
  <c r="DW26" i="31"/>
  <c r="DW32" i="31"/>
  <c r="DW14" i="31"/>
  <c r="DW39" i="31"/>
  <c r="DW13" i="31"/>
  <c r="DW35" i="31"/>
  <c r="DW22" i="31"/>
  <c r="BY18" i="31"/>
  <c r="BY19" i="31"/>
  <c r="BY50" i="31"/>
  <c r="BY43" i="31"/>
  <c r="BY5" i="31"/>
  <c r="BY32" i="31"/>
  <c r="BY49" i="31"/>
  <c r="BY34" i="31"/>
  <c r="BY25" i="31"/>
  <c r="BY10" i="31"/>
  <c r="BY12" i="31"/>
  <c r="BY41" i="31"/>
  <c r="BY51" i="31"/>
  <c r="BY26" i="31"/>
  <c r="BY55" i="31"/>
  <c r="BY21" i="31"/>
  <c r="BY11" i="31"/>
  <c r="BY13" i="31"/>
  <c r="BY17" i="31"/>
  <c r="BY35" i="31"/>
  <c r="BY29" i="31"/>
  <c r="BY15" i="31"/>
  <c r="BY33" i="31"/>
  <c r="BY40" i="31"/>
  <c r="BY47" i="31"/>
  <c r="BY20" i="31"/>
  <c r="BY52" i="31"/>
  <c r="BY24" i="31"/>
  <c r="BY30" i="31"/>
  <c r="BY45" i="31"/>
  <c r="BY46" i="31"/>
  <c r="BY37" i="31"/>
  <c r="BY14" i="31"/>
  <c r="BY42" i="31"/>
  <c r="BY31" i="31"/>
  <c r="BY6" i="31"/>
  <c r="BY2" i="31"/>
  <c r="BY4" i="31"/>
  <c r="BY23" i="31"/>
  <c r="BY36" i="31"/>
  <c r="BY9" i="31"/>
  <c r="BY3" i="31"/>
  <c r="BY38" i="31"/>
  <c r="BY7" i="31"/>
  <c r="BY53" i="31"/>
  <c r="BY39" i="31"/>
  <c r="BY56" i="31"/>
  <c r="BY27" i="31"/>
  <c r="BY8" i="31"/>
  <c r="BY28" i="31"/>
  <c r="BY54" i="31"/>
  <c r="BY44" i="31"/>
  <c r="BY16" i="31"/>
  <c r="BY22" i="31"/>
  <c r="BY48" i="31"/>
  <c r="M10" i="77"/>
  <c r="W10" i="77"/>
  <c r="I10" i="77"/>
  <c r="R10" i="77"/>
  <c r="H10" i="77"/>
  <c r="T10" i="77"/>
  <c r="AC10" i="77"/>
  <c r="AJ10" i="77"/>
  <c r="Y10" i="77"/>
  <c r="AE10" i="77"/>
  <c r="V10" i="77"/>
  <c r="S10" i="77"/>
  <c r="U10" i="77"/>
  <c r="AL10" i="77"/>
  <c r="AI10" i="77"/>
  <c r="AB10" i="77"/>
  <c r="P10" i="77"/>
  <c r="L10" i="77"/>
  <c r="AD10" i="77"/>
  <c r="Z10" i="77"/>
  <c r="AF10" i="77"/>
  <c r="AA10" i="77"/>
  <c r="J10" i="77"/>
  <c r="K10" i="77"/>
  <c r="AG10" i="77"/>
  <c r="X10" i="77"/>
  <c r="N10" i="77"/>
  <c r="Q10" i="77"/>
  <c r="AK10" i="77"/>
  <c r="AH10" i="77"/>
  <c r="O10" i="77"/>
  <c r="DA26" i="31"/>
  <c r="DA6" i="31"/>
  <c r="DA45" i="31"/>
  <c r="DA41" i="31"/>
  <c r="DA25" i="31"/>
  <c r="DA50" i="31"/>
  <c r="DA20" i="31"/>
  <c r="DA10" i="31"/>
  <c r="DA46" i="31"/>
  <c r="DA36" i="31"/>
  <c r="DA7" i="31"/>
  <c r="DA30" i="31"/>
  <c r="DA28" i="31"/>
  <c r="DA23" i="31"/>
  <c r="DA51" i="31"/>
  <c r="DA44" i="31"/>
  <c r="DA13" i="31"/>
  <c r="DA27" i="31"/>
  <c r="DA3" i="31"/>
  <c r="DA24" i="31"/>
  <c r="DA14" i="31"/>
  <c r="DA22" i="31"/>
  <c r="DA38" i="31"/>
  <c r="DA17" i="31"/>
  <c r="DA2" i="31"/>
  <c r="DA33" i="31"/>
  <c r="DA32" i="31"/>
  <c r="DA54" i="31"/>
  <c r="DA52" i="31"/>
  <c r="DA53" i="31"/>
  <c r="DA34" i="31"/>
  <c r="DA29" i="31"/>
  <c r="DA35" i="31"/>
  <c r="DA18" i="31"/>
  <c r="DA40" i="31"/>
  <c r="DA15" i="31"/>
  <c r="DA49" i="31"/>
  <c r="DA39" i="31"/>
  <c r="DA42" i="31"/>
  <c r="DA56" i="31"/>
  <c r="DA37" i="31"/>
  <c r="DA47" i="31"/>
  <c r="DA19" i="31"/>
  <c r="DA11" i="31"/>
  <c r="DA4" i="31"/>
  <c r="DA48" i="31"/>
  <c r="DA9" i="31"/>
  <c r="DA8" i="31"/>
  <c r="DA12" i="31"/>
  <c r="DA43" i="31"/>
  <c r="DA5" i="31"/>
  <c r="DA55" i="31"/>
  <c r="DA21" i="31"/>
  <c r="DA31" i="31"/>
  <c r="DA16" i="31"/>
  <c r="AH9" i="65"/>
  <c r="AD9" i="65"/>
  <c r="AF9" i="65"/>
  <c r="W9" i="65"/>
  <c r="T9" i="65"/>
  <c r="AL9" i="65"/>
  <c r="S9" i="65"/>
  <c r="V9" i="65"/>
  <c r="Y9" i="65"/>
  <c r="O9" i="65"/>
  <c r="AJ9" i="65"/>
  <c r="M9" i="65"/>
  <c r="AE9" i="65"/>
  <c r="P9" i="65"/>
  <c r="K9" i="65"/>
  <c r="J9" i="65"/>
  <c r="AI9" i="65"/>
  <c r="AB9" i="65"/>
  <c r="I9" i="65"/>
  <c r="X9" i="65"/>
  <c r="Z9" i="65"/>
  <c r="L9" i="65"/>
  <c r="AK9" i="65"/>
  <c r="AA9" i="65"/>
  <c r="N9" i="65"/>
  <c r="Q9" i="65"/>
  <c r="U9" i="65"/>
  <c r="R9" i="65"/>
  <c r="H9" i="65"/>
  <c r="AG9" i="65"/>
  <c r="AC9" i="65"/>
  <c r="DU31" i="31"/>
  <c r="DU21" i="31"/>
  <c r="DU11" i="31"/>
  <c r="DU19" i="31"/>
  <c r="DU38" i="31"/>
  <c r="DU49" i="31"/>
  <c r="DU54" i="31"/>
  <c r="DU26" i="31"/>
  <c r="DU2" i="31"/>
  <c r="DU20" i="31"/>
  <c r="DU6" i="31"/>
  <c r="DU10" i="31"/>
  <c r="DU36" i="31"/>
  <c r="DU8" i="31"/>
  <c r="DU5" i="31"/>
  <c r="DU18" i="31"/>
  <c r="DU3" i="31"/>
  <c r="DU41" i="31"/>
  <c r="DU46" i="31"/>
  <c r="DU51" i="31"/>
  <c r="DU44" i="31"/>
  <c r="DU28" i="31"/>
  <c r="DU13" i="31"/>
  <c r="DU22" i="31"/>
  <c r="DU47" i="31"/>
  <c r="DU27" i="31"/>
  <c r="DU29" i="31"/>
  <c r="DU50" i="31"/>
  <c r="DU23" i="31"/>
  <c r="DU34" i="31"/>
  <c r="DU7" i="31"/>
  <c r="DU15" i="31"/>
  <c r="DU40" i="31"/>
  <c r="DU37" i="31"/>
  <c r="DU30" i="31"/>
  <c r="DU4" i="31"/>
  <c r="DU55" i="31"/>
  <c r="DU24" i="31"/>
  <c r="DU17" i="31"/>
  <c r="DU56" i="31"/>
  <c r="DU9" i="31"/>
  <c r="DU35" i="31"/>
  <c r="DU52" i="31"/>
  <c r="DU43" i="31"/>
  <c r="DU39" i="31"/>
  <c r="DU25" i="31"/>
  <c r="DU14" i="31"/>
  <c r="DU16" i="31"/>
  <c r="DU48" i="31"/>
  <c r="DU12" i="31"/>
  <c r="DU42" i="31"/>
  <c r="DU53" i="31"/>
  <c r="DU33" i="31"/>
  <c r="DU45" i="31"/>
  <c r="DU32" i="31"/>
  <c r="DK27" i="31"/>
  <c r="DK14" i="31"/>
  <c r="DK19" i="31"/>
  <c r="DK52" i="31"/>
  <c r="DK30" i="31"/>
  <c r="DK40" i="31"/>
  <c r="DK37" i="31"/>
  <c r="DK49" i="31"/>
  <c r="DK56" i="31"/>
  <c r="DK31" i="31"/>
  <c r="DK13" i="31"/>
  <c r="DK34" i="31"/>
  <c r="DK6" i="31"/>
  <c r="DK20" i="31"/>
  <c r="DK17" i="31"/>
  <c r="DK15" i="31"/>
  <c r="DK41" i="31"/>
  <c r="DK47" i="31"/>
  <c r="DK55" i="31"/>
  <c r="DK33" i="31"/>
  <c r="DK53" i="31"/>
  <c r="DK11" i="31"/>
  <c r="DK38" i="31"/>
  <c r="DK25" i="31"/>
  <c r="DK46" i="31"/>
  <c r="DK35" i="31"/>
  <c r="DK24" i="31"/>
  <c r="DK5" i="31"/>
  <c r="DK54" i="31"/>
  <c r="DK21" i="31"/>
  <c r="DK36" i="31"/>
  <c r="DK22" i="31"/>
  <c r="DK44" i="31"/>
  <c r="DK43" i="31"/>
  <c r="DK45" i="31"/>
  <c r="DK4" i="31"/>
  <c r="DK10" i="31"/>
  <c r="DK2" i="31"/>
  <c r="DK16" i="31"/>
  <c r="DK8" i="31"/>
  <c r="DK12" i="31"/>
  <c r="DK39" i="31"/>
  <c r="DK28" i="31"/>
  <c r="DK7" i="31"/>
  <c r="DK51" i="31"/>
  <c r="DK42" i="31"/>
  <c r="DK50" i="31"/>
  <c r="DK48" i="31"/>
  <c r="DK29" i="31"/>
  <c r="DK26" i="31"/>
  <c r="DK9" i="31"/>
  <c r="DK3" i="31"/>
  <c r="DK23" i="31"/>
  <c r="DK18" i="31"/>
  <c r="DK32" i="31"/>
  <c r="O10" i="65"/>
  <c r="AJ10" i="65"/>
  <c r="X10" i="65"/>
  <c r="AG10" i="65"/>
  <c r="AI10" i="65"/>
  <c r="N10" i="65"/>
  <c r="Z10" i="65"/>
  <c r="H10" i="65"/>
  <c r="R10" i="65"/>
  <c r="AH10" i="65"/>
  <c r="V10" i="65"/>
  <c r="Q10" i="65"/>
  <c r="L10" i="65"/>
  <c r="AE10" i="65"/>
  <c r="AK10" i="65"/>
  <c r="AC10" i="65"/>
  <c r="T10" i="65"/>
  <c r="K10" i="65"/>
  <c r="U10" i="65"/>
  <c r="I10" i="65"/>
  <c r="AD10" i="65"/>
  <c r="P10" i="65"/>
  <c r="S10" i="65"/>
  <c r="AB10" i="65"/>
  <c r="AA10" i="65"/>
  <c r="Y10" i="65"/>
  <c r="W10" i="65"/>
  <c r="M10" i="65"/>
  <c r="AF10" i="65"/>
  <c r="AL10" i="65"/>
  <c r="J10" i="65"/>
  <c r="EM47" i="31"/>
  <c r="EM9" i="31"/>
  <c r="EM17" i="31"/>
  <c r="EM15" i="31"/>
  <c r="EM48" i="31"/>
  <c r="EM23" i="31"/>
  <c r="EM53" i="31"/>
  <c r="EM34" i="31"/>
  <c r="EM3" i="31"/>
  <c r="EM43" i="31"/>
  <c r="EM16" i="31"/>
  <c r="EM45" i="31"/>
  <c r="EM19" i="31"/>
  <c r="EM10" i="31"/>
  <c r="EM42" i="31"/>
  <c r="EM52" i="31"/>
  <c r="EM12" i="31"/>
  <c r="EM29" i="31"/>
  <c r="EM56" i="31"/>
  <c r="EM33" i="31"/>
  <c r="EM32" i="31"/>
  <c r="EM35" i="31"/>
  <c r="EM44" i="31"/>
  <c r="EM2" i="31"/>
  <c r="EM4" i="31"/>
  <c r="EM27" i="31"/>
  <c r="EM55" i="31"/>
  <c r="EM41" i="31"/>
  <c r="EM36" i="31"/>
  <c r="EM25" i="31"/>
  <c r="EM21" i="31"/>
  <c r="EM22" i="31"/>
  <c r="EM26" i="31"/>
  <c r="EM18" i="31"/>
  <c r="EM24" i="31"/>
  <c r="EM46" i="31"/>
  <c r="EM38" i="31"/>
  <c r="EM51" i="31"/>
  <c r="EM30" i="31"/>
  <c r="EM8" i="31"/>
  <c r="EM6" i="31"/>
  <c r="EM20" i="31"/>
  <c r="EM37" i="31"/>
  <c r="EM39" i="31"/>
  <c r="EM5" i="31"/>
  <c r="EM50" i="31"/>
  <c r="EM54" i="31"/>
  <c r="EM40" i="31"/>
  <c r="EM13" i="31"/>
  <c r="EM11" i="31"/>
  <c r="EM49" i="31"/>
  <c r="EM7" i="31"/>
  <c r="EM31" i="31"/>
  <c r="EM14" i="31"/>
  <c r="EM28" i="31"/>
  <c r="DY17" i="31"/>
  <c r="DY42" i="31"/>
  <c r="DY56" i="31"/>
  <c r="DY3" i="31"/>
  <c r="DY50" i="31"/>
  <c r="DY34" i="31"/>
  <c r="DY45" i="31"/>
  <c r="DY32" i="31"/>
  <c r="DY16" i="31"/>
  <c r="DY51" i="31"/>
  <c r="DY5" i="31"/>
  <c r="DY7" i="31"/>
  <c r="DY8" i="31"/>
  <c r="DY41" i="31"/>
  <c r="DY24" i="31"/>
  <c r="DY14" i="31"/>
  <c r="DY38" i="31"/>
  <c r="DY52" i="31"/>
  <c r="DY27" i="31"/>
  <c r="DY25" i="31"/>
  <c r="DY48" i="31"/>
  <c r="DY18" i="31"/>
  <c r="DY47" i="31"/>
  <c r="DY54" i="31"/>
  <c r="DY12" i="31"/>
  <c r="DY39" i="31"/>
  <c r="DY4" i="31"/>
  <c r="DY44" i="31"/>
  <c r="DY31" i="31"/>
  <c r="DY6" i="31"/>
  <c r="DY46" i="31"/>
  <c r="DY20" i="31"/>
  <c r="DY30" i="31"/>
  <c r="DY35" i="31"/>
  <c r="DY33" i="31"/>
  <c r="DY36" i="31"/>
  <c r="DY19" i="31"/>
  <c r="DY22" i="31"/>
  <c r="DY37" i="31"/>
  <c r="DY28" i="31"/>
  <c r="DY13" i="31"/>
  <c r="DY9" i="31"/>
  <c r="DY40" i="31"/>
  <c r="DY53" i="31"/>
  <c r="DY23" i="31"/>
  <c r="DY29" i="31"/>
  <c r="DY26" i="31"/>
  <c r="DY15" i="31"/>
  <c r="DY10" i="31"/>
  <c r="DY2" i="31"/>
  <c r="DY21" i="31"/>
  <c r="DY43" i="31"/>
  <c r="DY49" i="31"/>
  <c r="DY55" i="31"/>
  <c r="DY11" i="31"/>
  <c r="R7" i="77" l="1"/>
  <c r="R63" i="77" s="1"/>
  <c r="R64" i="77" s="1"/>
  <c r="P126" i="82"/>
  <c r="P136" i="82" s="1"/>
  <c r="P79" i="82"/>
  <c r="P89" i="82" s="1"/>
  <c r="R31" i="77"/>
  <c r="R30" i="77" s="1"/>
  <c r="L31" i="77"/>
  <c r="L30" i="77" s="1"/>
  <c r="L7" i="77"/>
  <c r="L63" i="77" s="1"/>
  <c r="L64" i="77" s="1"/>
  <c r="J126" i="82"/>
  <c r="J136" i="82" s="1"/>
  <c r="J79" i="82"/>
  <c r="J89" i="82" s="1"/>
  <c r="I7" i="77"/>
  <c r="I63" i="77" s="1"/>
  <c r="I64" i="77" s="1"/>
  <c r="G126" i="82"/>
  <c r="G136" i="82" s="1"/>
  <c r="G79" i="82"/>
  <c r="G89" i="82" s="1"/>
  <c r="I31" i="77"/>
  <c r="I30" i="77" s="1"/>
  <c r="AG126" i="82"/>
  <c r="AG136" i="82" s="1"/>
  <c r="AG79" i="82"/>
  <c r="AG89" i="82" s="1"/>
  <c r="AI31" i="77"/>
  <c r="AI30" i="77" s="1"/>
  <c r="AI7" i="77"/>
  <c r="AI63" i="77" s="1"/>
  <c r="AI64" i="77" s="1"/>
  <c r="Y79" i="82"/>
  <c r="Y89" i="82" s="1"/>
  <c r="AA7" i="77"/>
  <c r="AA63" i="77" s="1"/>
  <c r="AA64" i="77" s="1"/>
  <c r="AA31" i="77"/>
  <c r="AA30" i="77" s="1"/>
  <c r="Y126" i="82"/>
  <c r="Y136" i="82" s="1"/>
  <c r="N78" i="82"/>
  <c r="N125" i="82"/>
  <c r="I78" i="82"/>
  <c r="I125" i="82"/>
  <c r="AA78" i="82"/>
  <c r="AA125" i="82"/>
  <c r="W125" i="82"/>
  <c r="W78" i="82"/>
  <c r="O125" i="82"/>
  <c r="O78" i="82"/>
  <c r="AE81" i="82"/>
  <c r="AE91" i="82" s="1"/>
  <c r="AE128" i="82"/>
  <c r="AE138" i="82" s="1"/>
  <c r="AC128" i="82"/>
  <c r="AC138" i="82" s="1"/>
  <c r="AC81" i="82"/>
  <c r="AC91" i="82" s="1"/>
  <c r="N81" i="82"/>
  <c r="N91" i="82" s="1"/>
  <c r="N128" i="82"/>
  <c r="N138" i="82" s="1"/>
  <c r="I81" i="82"/>
  <c r="I91" i="82" s="1"/>
  <c r="I128" i="82"/>
  <c r="I138" i="82" s="1"/>
  <c r="K128" i="82"/>
  <c r="K138" i="82" s="1"/>
  <c r="K81" i="82"/>
  <c r="K91" i="82" s="1"/>
  <c r="Y128" i="82"/>
  <c r="Y138" i="82" s="1"/>
  <c r="Y81" i="82"/>
  <c r="Y91" i="82" s="1"/>
  <c r="Z128" i="82"/>
  <c r="Z138" i="82" s="1"/>
  <c r="Z81" i="82"/>
  <c r="Z91" i="82" s="1"/>
  <c r="AA81" i="82"/>
  <c r="AA91" i="82" s="1"/>
  <c r="AA128" i="82"/>
  <c r="AA138" i="82" s="1"/>
  <c r="J34" i="77"/>
  <c r="H132" i="82"/>
  <c r="H142" i="82" s="1"/>
  <c r="H85" i="82"/>
  <c r="H95" i="82" s="1"/>
  <c r="AB85" i="82"/>
  <c r="AB95" i="82" s="1"/>
  <c r="AD34" i="77"/>
  <c r="AB132" i="82"/>
  <c r="AB142" i="82" s="1"/>
  <c r="O132" i="82"/>
  <c r="O142" i="82" s="1"/>
  <c r="O85" i="82"/>
  <c r="O95" i="82" s="1"/>
  <c r="Q34" i="77"/>
  <c r="AG132" i="82"/>
  <c r="AG142" i="82" s="1"/>
  <c r="AG85" i="82"/>
  <c r="AG95" i="82" s="1"/>
  <c r="AI34" i="77"/>
  <c r="AI85" i="82"/>
  <c r="AI95" i="82" s="1"/>
  <c r="AK34" i="77"/>
  <c r="AI132" i="82"/>
  <c r="AI142" i="82" s="1"/>
  <c r="M132" i="82"/>
  <c r="M142" i="82" s="1"/>
  <c r="M85" i="82"/>
  <c r="M95" i="82" s="1"/>
  <c r="O34" i="77"/>
  <c r="P85" i="82"/>
  <c r="P95" i="82" s="1"/>
  <c r="P132" i="82"/>
  <c r="P142" i="82" s="1"/>
  <c r="R34" i="77"/>
  <c r="AE132" i="82"/>
  <c r="AE142" i="82" s="1"/>
  <c r="AG34" i="77"/>
  <c r="AE85" i="82"/>
  <c r="AE95" i="82" s="1"/>
  <c r="AJ7" i="65"/>
  <c r="AJ63" i="65" s="1"/>
  <c r="AJ64" i="65" s="1"/>
  <c r="AJ31" i="65"/>
  <c r="AJ30" i="65" s="1"/>
  <c r="AI7" i="65"/>
  <c r="AI63" i="65" s="1"/>
  <c r="AI64" i="65" s="1"/>
  <c r="AI31" i="65"/>
  <c r="AI30" i="65" s="1"/>
  <c r="Q31" i="65"/>
  <c r="Q30" i="65" s="1"/>
  <c r="Q7" i="65"/>
  <c r="Q63" i="65" s="1"/>
  <c r="Q64" i="65" s="1"/>
  <c r="F8" i="65"/>
  <c r="H7" i="65"/>
  <c r="H63" i="65" s="1"/>
  <c r="G8" i="65"/>
  <c r="H31" i="65"/>
  <c r="W7" i="65"/>
  <c r="W63" i="65" s="1"/>
  <c r="W64" i="65" s="1"/>
  <c r="W31" i="65"/>
  <c r="W30" i="65" s="1"/>
  <c r="AG7" i="65"/>
  <c r="AG63" i="65" s="1"/>
  <c r="AG64" i="65" s="1"/>
  <c r="AG31" i="65"/>
  <c r="AG30" i="65" s="1"/>
  <c r="AA7" i="65"/>
  <c r="AA63" i="65" s="1"/>
  <c r="AA64" i="65" s="1"/>
  <c r="AA31" i="65"/>
  <c r="AA30" i="65" s="1"/>
  <c r="K80" i="82"/>
  <c r="K90" i="82" s="1"/>
  <c r="K127" i="82"/>
  <c r="K137" i="82" s="1"/>
  <c r="X80" i="82"/>
  <c r="X90" i="82" s="1"/>
  <c r="X127" i="82"/>
  <c r="X137" i="82" s="1"/>
  <c r="J127" i="82"/>
  <c r="J137" i="82" s="1"/>
  <c r="J80" i="82"/>
  <c r="J90" i="82" s="1"/>
  <c r="AB127" i="82"/>
  <c r="AB137" i="82" s="1"/>
  <c r="AB80" i="82"/>
  <c r="AB90" i="82" s="1"/>
  <c r="V127" i="82"/>
  <c r="V137" i="82" s="1"/>
  <c r="V80" i="82"/>
  <c r="V90" i="82" s="1"/>
  <c r="R127" i="82"/>
  <c r="R137" i="82" s="1"/>
  <c r="R80" i="82"/>
  <c r="R90" i="82" s="1"/>
  <c r="H127" i="82"/>
  <c r="H137" i="82" s="1"/>
  <c r="H80" i="82"/>
  <c r="H90" i="82" s="1"/>
  <c r="Q125" i="82"/>
  <c r="Q78" i="82"/>
  <c r="S125" i="82"/>
  <c r="S78" i="82"/>
  <c r="AF125" i="82"/>
  <c r="AF78" i="82"/>
  <c r="F9" i="77"/>
  <c r="G9" i="77"/>
  <c r="W79" i="82"/>
  <c r="W89" i="82" s="1"/>
  <c r="Y7" i="77"/>
  <c r="Y63" i="77" s="1"/>
  <c r="Y64" i="77" s="1"/>
  <c r="Y31" i="77"/>
  <c r="Y30" i="77" s="1"/>
  <c r="W126" i="82"/>
  <c r="W136" i="82" s="1"/>
  <c r="T126" i="82"/>
  <c r="T136" i="82" s="1"/>
  <c r="V7" i="77"/>
  <c r="V63" i="77" s="1"/>
  <c r="V64" i="77" s="1"/>
  <c r="V31" i="77"/>
  <c r="V30" i="77" s="1"/>
  <c r="T79" i="82"/>
  <c r="T89" i="82" s="1"/>
  <c r="AD7" i="77"/>
  <c r="AD63" i="77" s="1"/>
  <c r="AD64" i="77" s="1"/>
  <c r="AB79" i="82"/>
  <c r="AB89" i="82" s="1"/>
  <c r="AB126" i="82"/>
  <c r="AB136" i="82" s="1"/>
  <c r="AD31" i="77"/>
  <c r="AD30" i="77" s="1"/>
  <c r="O126" i="82"/>
  <c r="O136" i="82" s="1"/>
  <c r="Q7" i="77"/>
  <c r="Q63" i="77" s="1"/>
  <c r="Q64" i="77" s="1"/>
  <c r="O79" i="82"/>
  <c r="O89" i="82" s="1"/>
  <c r="Q31" i="77"/>
  <c r="Q30" i="77" s="1"/>
  <c r="AB31" i="77"/>
  <c r="AB30" i="77" s="1"/>
  <c r="AB7" i="77"/>
  <c r="AB63" i="77" s="1"/>
  <c r="AB64" i="77" s="1"/>
  <c r="Z79" i="82"/>
  <c r="Z89" i="82" s="1"/>
  <c r="Z126" i="82"/>
  <c r="Z136" i="82" s="1"/>
  <c r="N7" i="77"/>
  <c r="N63" i="77" s="1"/>
  <c r="N64" i="77" s="1"/>
  <c r="L79" i="82"/>
  <c r="L89" i="82" s="1"/>
  <c r="N31" i="77"/>
  <c r="N30" i="77" s="1"/>
  <c r="L126" i="82"/>
  <c r="L136" i="82" s="1"/>
  <c r="W31" i="77"/>
  <c r="W30" i="77" s="1"/>
  <c r="U126" i="82"/>
  <c r="U136" i="82" s="1"/>
  <c r="U79" i="82"/>
  <c r="U89" i="82" s="1"/>
  <c r="W7" i="77"/>
  <c r="W63" i="77" s="1"/>
  <c r="W64" i="77" s="1"/>
  <c r="T125" i="82"/>
  <c r="T78" i="82"/>
  <c r="AD125" i="82"/>
  <c r="AD78" i="82"/>
  <c r="X125" i="82"/>
  <c r="X78" i="82"/>
  <c r="AI78" i="82"/>
  <c r="AI125" i="82"/>
  <c r="V78" i="82"/>
  <c r="V125" i="82"/>
  <c r="P78" i="82"/>
  <c r="P125" i="82"/>
  <c r="U125" i="82"/>
  <c r="U78" i="82"/>
  <c r="F14" i="65"/>
  <c r="D73" i="65" s="1"/>
  <c r="G14" i="65"/>
  <c r="AB81" i="82"/>
  <c r="AB91" i="82" s="1"/>
  <c r="AB128" i="82"/>
  <c r="AB138" i="82" s="1"/>
  <c r="P81" i="82"/>
  <c r="P91" i="82" s="1"/>
  <c r="P128" i="82"/>
  <c r="P138" i="82" s="1"/>
  <c r="AH81" i="82"/>
  <c r="AH91" i="82" s="1"/>
  <c r="AH128" i="82"/>
  <c r="AH138" i="82" s="1"/>
  <c r="U81" i="82"/>
  <c r="U91" i="82" s="1"/>
  <c r="U128" i="82"/>
  <c r="U138" i="82" s="1"/>
  <c r="F128" i="82"/>
  <c r="F81" i="82"/>
  <c r="G14" i="77"/>
  <c r="F14" i="77"/>
  <c r="D73" i="77" s="1"/>
  <c r="AJ81" i="82"/>
  <c r="AJ91" i="82" s="1"/>
  <c r="AJ128" i="82"/>
  <c r="AJ138" i="82" s="1"/>
  <c r="AD81" i="82"/>
  <c r="AD91" i="82" s="1"/>
  <c r="AD128" i="82"/>
  <c r="AD138" i="82" s="1"/>
  <c r="R85" i="82"/>
  <c r="R95" i="82" s="1"/>
  <c r="R132" i="82"/>
  <c r="R142" i="82" s="1"/>
  <c r="T34" i="77"/>
  <c r="AF34" i="77"/>
  <c r="AD132" i="82"/>
  <c r="AD142" i="82" s="1"/>
  <c r="AD85" i="82"/>
  <c r="AD95" i="82" s="1"/>
  <c r="L34" i="77"/>
  <c r="J132" i="82"/>
  <c r="J142" i="82" s="1"/>
  <c r="J85" i="82"/>
  <c r="J95" i="82" s="1"/>
  <c r="K34" i="77"/>
  <c r="I85" i="82"/>
  <c r="I95" i="82" s="1"/>
  <c r="I132" i="82"/>
  <c r="I142" i="82" s="1"/>
  <c r="Q85" i="82"/>
  <c r="Q95" i="82" s="1"/>
  <c r="S34" i="77"/>
  <c r="Q132" i="82"/>
  <c r="Q142" i="82" s="1"/>
  <c r="AH85" i="82"/>
  <c r="AH95" i="82" s="1"/>
  <c r="AJ34" i="77"/>
  <c r="AH132" i="82"/>
  <c r="AH142" i="82" s="1"/>
  <c r="AC34" i="77"/>
  <c r="AA132" i="82"/>
  <c r="AA142" i="82" s="1"/>
  <c r="AA85" i="82"/>
  <c r="AA95" i="82" s="1"/>
  <c r="V31" i="65"/>
  <c r="V30" i="65" s="1"/>
  <c r="V7" i="65"/>
  <c r="V63" i="65" s="1"/>
  <c r="V64" i="65" s="1"/>
  <c r="N7" i="65"/>
  <c r="N63" i="65" s="1"/>
  <c r="N64" i="65" s="1"/>
  <c r="N31" i="65"/>
  <c r="N30" i="65" s="1"/>
  <c r="O31" i="65"/>
  <c r="O30" i="65" s="1"/>
  <c r="O7" i="65"/>
  <c r="O63" i="65" s="1"/>
  <c r="O64" i="65" s="1"/>
  <c r="S31" i="65"/>
  <c r="S30" i="65" s="1"/>
  <c r="S7" i="65"/>
  <c r="S63" i="65" s="1"/>
  <c r="S64" i="65" s="1"/>
  <c r="AH31" i="65"/>
  <c r="AH30" i="65" s="1"/>
  <c r="AH7" i="65"/>
  <c r="AH63" i="65" s="1"/>
  <c r="AH64" i="65" s="1"/>
  <c r="J7" i="65"/>
  <c r="J63" i="65" s="1"/>
  <c r="J64" i="65" s="1"/>
  <c r="J31" i="65"/>
  <c r="J30" i="65" s="1"/>
  <c r="P31" i="65"/>
  <c r="P30" i="65" s="1"/>
  <c r="P7" i="65"/>
  <c r="P63" i="65" s="1"/>
  <c r="P64" i="65" s="1"/>
  <c r="K31" i="65"/>
  <c r="K30" i="65" s="1"/>
  <c r="K7" i="65"/>
  <c r="K63" i="65" s="1"/>
  <c r="K64" i="65" s="1"/>
  <c r="L127" i="82"/>
  <c r="L137" i="82" s="1"/>
  <c r="L80" i="82"/>
  <c r="L90" i="82" s="1"/>
  <c r="AG80" i="82"/>
  <c r="AG90" i="82" s="1"/>
  <c r="AG127" i="82"/>
  <c r="AG137" i="82" s="1"/>
  <c r="N127" i="82"/>
  <c r="N137" i="82" s="1"/>
  <c r="N80" i="82"/>
  <c r="N90" i="82" s="1"/>
  <c r="I80" i="82"/>
  <c r="I90" i="82" s="1"/>
  <c r="I127" i="82"/>
  <c r="I137" i="82" s="1"/>
  <c r="AE127" i="82"/>
  <c r="AE137" i="82" s="1"/>
  <c r="AE80" i="82"/>
  <c r="AE90" i="82" s="1"/>
  <c r="Z127" i="82"/>
  <c r="Z137" i="82" s="1"/>
  <c r="Z80" i="82"/>
  <c r="Z90" i="82" s="1"/>
  <c r="P80" i="82"/>
  <c r="P90" i="82" s="1"/>
  <c r="P127" i="82"/>
  <c r="P137" i="82" s="1"/>
  <c r="AA127" i="82"/>
  <c r="AA137" i="82" s="1"/>
  <c r="AA80" i="82"/>
  <c r="AA90" i="82" s="1"/>
  <c r="AL7" i="77"/>
  <c r="AL63" i="77" s="1"/>
  <c r="AL64" i="77" s="1"/>
  <c r="AJ126" i="82"/>
  <c r="AJ136" i="82" s="1"/>
  <c r="AJ79" i="82"/>
  <c r="AJ89" i="82" s="1"/>
  <c r="AL31" i="77"/>
  <c r="AL30" i="77" s="1"/>
  <c r="F126" i="82"/>
  <c r="F8" i="77"/>
  <c r="H7" i="77"/>
  <c r="H63" i="77" s="1"/>
  <c r="F79" i="82"/>
  <c r="H31" i="77"/>
  <c r="G8" i="77"/>
  <c r="R126" i="82"/>
  <c r="R136" i="82" s="1"/>
  <c r="R79" i="82"/>
  <c r="R89" i="82" s="1"/>
  <c r="T7" i="77"/>
  <c r="T63" i="77" s="1"/>
  <c r="T64" i="77" s="1"/>
  <c r="T31" i="77"/>
  <c r="T30" i="77" s="1"/>
  <c r="G10" i="65"/>
  <c r="F10" i="65"/>
  <c r="G9" i="65"/>
  <c r="F9" i="65"/>
  <c r="N126" i="82"/>
  <c r="N136" i="82" s="1"/>
  <c r="P7" i="77"/>
  <c r="P63" i="77" s="1"/>
  <c r="P64" i="77" s="1"/>
  <c r="N79" i="82"/>
  <c r="N89" i="82" s="1"/>
  <c r="P31" i="77"/>
  <c r="P30" i="77" s="1"/>
  <c r="O31" i="77"/>
  <c r="O30" i="77" s="1"/>
  <c r="M126" i="82"/>
  <c r="M136" i="82" s="1"/>
  <c r="O7" i="77"/>
  <c r="O63" i="77" s="1"/>
  <c r="O64" i="77" s="1"/>
  <c r="M79" i="82"/>
  <c r="M89" i="82" s="1"/>
  <c r="AF7" i="77"/>
  <c r="AF63" i="77" s="1"/>
  <c r="AF64" i="77" s="1"/>
  <c r="AF31" i="77"/>
  <c r="AF30" i="77" s="1"/>
  <c r="AD126" i="82"/>
  <c r="AD136" i="82" s="1"/>
  <c r="AD79" i="82"/>
  <c r="AD89" i="82" s="1"/>
  <c r="AC31" i="77"/>
  <c r="AC30" i="77" s="1"/>
  <c r="AA79" i="82"/>
  <c r="AA89" i="82" s="1"/>
  <c r="AC7" i="77"/>
  <c r="AC63" i="77" s="1"/>
  <c r="AC64" i="77" s="1"/>
  <c r="AA126" i="82"/>
  <c r="AA136" i="82" s="1"/>
  <c r="M7" i="77"/>
  <c r="M63" i="77" s="1"/>
  <c r="M64" i="77" s="1"/>
  <c r="K126" i="82"/>
  <c r="K136" i="82" s="1"/>
  <c r="K79" i="82"/>
  <c r="K89" i="82" s="1"/>
  <c r="M31" i="77"/>
  <c r="M30" i="77" s="1"/>
  <c r="AI79" i="82"/>
  <c r="AI89" i="82" s="1"/>
  <c r="AI126" i="82"/>
  <c r="AI136" i="82" s="1"/>
  <c r="AK7" i="77"/>
  <c r="AK63" i="77" s="1"/>
  <c r="AK64" i="77" s="1"/>
  <c r="AK31" i="77"/>
  <c r="AK30" i="77" s="1"/>
  <c r="X31" i="77"/>
  <c r="X30" i="77" s="1"/>
  <c r="X7" i="77"/>
  <c r="X63" i="77" s="1"/>
  <c r="X64" i="77" s="1"/>
  <c r="V79" i="82"/>
  <c r="V89" i="82" s="1"/>
  <c r="V126" i="82"/>
  <c r="V136" i="82" s="1"/>
  <c r="S7" i="77"/>
  <c r="S63" i="77" s="1"/>
  <c r="S64" i="77" s="1"/>
  <c r="S31" i="77"/>
  <c r="S30" i="77" s="1"/>
  <c r="Q79" i="82"/>
  <c r="Q89" i="82" s="1"/>
  <c r="Q126" i="82"/>
  <c r="Q136" i="82" s="1"/>
  <c r="AJ78" i="82"/>
  <c r="AJ125" i="82"/>
  <c r="AC78" i="82"/>
  <c r="AC125" i="82"/>
  <c r="AE78" i="82"/>
  <c r="AE125" i="82"/>
  <c r="K125" i="82"/>
  <c r="K78" i="82"/>
  <c r="L125" i="82"/>
  <c r="L78" i="82"/>
  <c r="AB125" i="82"/>
  <c r="AB78" i="82"/>
  <c r="R78" i="82"/>
  <c r="R125" i="82"/>
  <c r="Y78" i="82"/>
  <c r="Y125" i="82"/>
  <c r="H81" i="82"/>
  <c r="H91" i="82" s="1"/>
  <c r="H128" i="82"/>
  <c r="H138" i="82" s="1"/>
  <c r="O128" i="82"/>
  <c r="O138" i="82" s="1"/>
  <c r="O81" i="82"/>
  <c r="O91" i="82" s="1"/>
  <c r="X128" i="82"/>
  <c r="X138" i="82" s="1"/>
  <c r="X81" i="82"/>
  <c r="X91" i="82" s="1"/>
  <c r="M128" i="82"/>
  <c r="M138" i="82" s="1"/>
  <c r="M81" i="82"/>
  <c r="M91" i="82" s="1"/>
  <c r="S128" i="82"/>
  <c r="S138" i="82" s="1"/>
  <c r="S81" i="82"/>
  <c r="S91" i="82" s="1"/>
  <c r="R128" i="82"/>
  <c r="R138" i="82" s="1"/>
  <c r="R81" i="82"/>
  <c r="R91" i="82" s="1"/>
  <c r="V81" i="82"/>
  <c r="V91" i="82" s="1"/>
  <c r="V128" i="82"/>
  <c r="V138" i="82" s="1"/>
  <c r="T81" i="82"/>
  <c r="T91" i="82" s="1"/>
  <c r="T128" i="82"/>
  <c r="T138" i="82" s="1"/>
  <c r="H34" i="65"/>
  <c r="G15" i="65"/>
  <c r="G34" i="65" s="1"/>
  <c r="F15" i="65"/>
  <c r="G11" i="65"/>
  <c r="F11" i="65"/>
  <c r="D72" i="65" s="1"/>
  <c r="U34" i="77"/>
  <c r="S132" i="82"/>
  <c r="S142" i="82" s="1"/>
  <c r="S85" i="82"/>
  <c r="S95" i="82" s="1"/>
  <c r="X34" i="77"/>
  <c r="V132" i="82"/>
  <c r="V142" i="82" s="1"/>
  <c r="V85" i="82"/>
  <c r="V95" i="82" s="1"/>
  <c r="I34" i="77"/>
  <c r="G132" i="82"/>
  <c r="G142" i="82" s="1"/>
  <c r="G85" i="82"/>
  <c r="G95" i="82" s="1"/>
  <c r="AE34" i="77"/>
  <c r="AC132" i="82"/>
  <c r="AC142" i="82" s="1"/>
  <c r="AC85" i="82"/>
  <c r="AC95" i="82" s="1"/>
  <c r="Z34" i="77"/>
  <c r="X85" i="82"/>
  <c r="X95" i="82" s="1"/>
  <c r="X132" i="82"/>
  <c r="X142" i="82" s="1"/>
  <c r="G15" i="77"/>
  <c r="G34" i="77" s="1"/>
  <c r="F132" i="82"/>
  <c r="H34" i="77"/>
  <c r="F15" i="77"/>
  <c r="F85" i="82"/>
  <c r="U132" i="82"/>
  <c r="U142" i="82" s="1"/>
  <c r="W34" i="77"/>
  <c r="U85" i="82"/>
  <c r="U95" i="82" s="1"/>
  <c r="Y132" i="82"/>
  <c r="Y142" i="82" s="1"/>
  <c r="Y85" i="82"/>
  <c r="Y95" i="82" s="1"/>
  <c r="AA34" i="77"/>
  <c r="F12" i="65"/>
  <c r="G12" i="65"/>
  <c r="Z7" i="65"/>
  <c r="Z63" i="65" s="1"/>
  <c r="Z64" i="65" s="1"/>
  <c r="Z31" i="65"/>
  <c r="Z30" i="65" s="1"/>
  <c r="AK31" i="65"/>
  <c r="AK30" i="65" s="1"/>
  <c r="AK7" i="65"/>
  <c r="AK63" i="65" s="1"/>
  <c r="AK64" i="65" s="1"/>
  <c r="U7" i="65"/>
  <c r="U63" i="65" s="1"/>
  <c r="U64" i="65" s="1"/>
  <c r="U31" i="65"/>
  <c r="U30" i="65" s="1"/>
  <c r="AB31" i="65"/>
  <c r="AB30" i="65" s="1"/>
  <c r="AB7" i="65"/>
  <c r="AB63" i="65" s="1"/>
  <c r="AB64" i="65" s="1"/>
  <c r="X31" i="65"/>
  <c r="X30" i="65" s="1"/>
  <c r="X7" i="65"/>
  <c r="X63" i="65" s="1"/>
  <c r="X64" i="65" s="1"/>
  <c r="Y7" i="65"/>
  <c r="Y63" i="65" s="1"/>
  <c r="Y64" i="65" s="1"/>
  <c r="Y31" i="65"/>
  <c r="Y30" i="65" s="1"/>
  <c r="AE31" i="65"/>
  <c r="AE30" i="65" s="1"/>
  <c r="AE7" i="65"/>
  <c r="AE63" i="65" s="1"/>
  <c r="AE64" i="65" s="1"/>
  <c r="R31" i="65"/>
  <c r="R30" i="65" s="1"/>
  <c r="R7" i="65"/>
  <c r="R63" i="65" s="1"/>
  <c r="R64" i="65" s="1"/>
  <c r="Q127" i="82"/>
  <c r="Q137" i="82" s="1"/>
  <c r="Q80" i="82"/>
  <c r="Q90" i="82" s="1"/>
  <c r="M127" i="82"/>
  <c r="M137" i="82" s="1"/>
  <c r="M80" i="82"/>
  <c r="M90" i="82" s="1"/>
  <c r="T80" i="82"/>
  <c r="T90" i="82" s="1"/>
  <c r="T127" i="82"/>
  <c r="T137" i="82" s="1"/>
  <c r="S127" i="82"/>
  <c r="S137" i="82" s="1"/>
  <c r="S80" i="82"/>
  <c r="S90" i="82" s="1"/>
  <c r="U127" i="82"/>
  <c r="U137" i="82" s="1"/>
  <c r="U80" i="82"/>
  <c r="U90" i="82" s="1"/>
  <c r="AI127" i="82"/>
  <c r="AI137" i="82" s="1"/>
  <c r="AI80" i="82"/>
  <c r="AI90" i="82" s="1"/>
  <c r="Y80" i="82"/>
  <c r="Y90" i="82" s="1"/>
  <c r="Y127" i="82"/>
  <c r="Y137" i="82" s="1"/>
  <c r="AJ127" i="82"/>
  <c r="AJ137" i="82" s="1"/>
  <c r="AJ80" i="82"/>
  <c r="AJ90" i="82" s="1"/>
  <c r="F13" i="77"/>
  <c r="G13" i="77"/>
  <c r="F10" i="77"/>
  <c r="G10" i="77"/>
  <c r="S79" i="82"/>
  <c r="S89" i="82" s="1"/>
  <c r="U31" i="77"/>
  <c r="U30" i="77" s="1"/>
  <c r="S126" i="82"/>
  <c r="S136" i="82" s="1"/>
  <c r="U7" i="77"/>
  <c r="U63" i="77" s="1"/>
  <c r="U64" i="77" s="1"/>
  <c r="AG31" i="77"/>
  <c r="AG30" i="77" s="1"/>
  <c r="AE126" i="82"/>
  <c r="AE136" i="82" s="1"/>
  <c r="AG7" i="77"/>
  <c r="AG63" i="77" s="1"/>
  <c r="AG64" i="77" s="1"/>
  <c r="AE79" i="82"/>
  <c r="AE89" i="82" s="1"/>
  <c r="AC126" i="82"/>
  <c r="AC136" i="82" s="1"/>
  <c r="AE31" i="77"/>
  <c r="AE30" i="77" s="1"/>
  <c r="AC79" i="82"/>
  <c r="AC89" i="82" s="1"/>
  <c r="AE7" i="77"/>
  <c r="AE63" i="77" s="1"/>
  <c r="AE64" i="77" s="1"/>
  <c r="AH79" i="82"/>
  <c r="AH89" i="82" s="1"/>
  <c r="AJ31" i="77"/>
  <c r="AJ30" i="77" s="1"/>
  <c r="AH126" i="82"/>
  <c r="AH136" i="82" s="1"/>
  <c r="AJ7" i="77"/>
  <c r="AJ63" i="77" s="1"/>
  <c r="AJ64" i="77" s="1"/>
  <c r="I79" i="82"/>
  <c r="I89" i="82" s="1"/>
  <c r="K31" i="77"/>
  <c r="K30" i="77" s="1"/>
  <c r="I126" i="82"/>
  <c r="I136" i="82" s="1"/>
  <c r="K7" i="77"/>
  <c r="K63" i="77" s="1"/>
  <c r="K64" i="77" s="1"/>
  <c r="AF126" i="82"/>
  <c r="AF136" i="82" s="1"/>
  <c r="AH31" i="77"/>
  <c r="AH30" i="77" s="1"/>
  <c r="AH7" i="77"/>
  <c r="AH63" i="77" s="1"/>
  <c r="AH64" i="77" s="1"/>
  <c r="AF79" i="82"/>
  <c r="AF89" i="82" s="1"/>
  <c r="J7" i="77"/>
  <c r="J63" i="77" s="1"/>
  <c r="J64" i="77" s="1"/>
  <c r="H126" i="82"/>
  <c r="H136" i="82" s="1"/>
  <c r="H79" i="82"/>
  <c r="H89" i="82" s="1"/>
  <c r="J31" i="77"/>
  <c r="J30" i="77" s="1"/>
  <c r="X79" i="82"/>
  <c r="X89" i="82" s="1"/>
  <c r="Z31" i="77"/>
  <c r="Z30" i="77" s="1"/>
  <c r="X126" i="82"/>
  <c r="X136" i="82" s="1"/>
  <c r="Z7" i="77"/>
  <c r="Z63" i="77" s="1"/>
  <c r="Z64" i="77" s="1"/>
  <c r="AG78" i="82"/>
  <c r="AG125" i="82"/>
  <c r="AH125" i="82"/>
  <c r="AH78" i="82"/>
  <c r="Z125" i="82"/>
  <c r="Z78" i="82"/>
  <c r="G125" i="82"/>
  <c r="G78" i="82"/>
  <c r="H125" i="82"/>
  <c r="H78" i="82"/>
  <c r="F125" i="82"/>
  <c r="G12" i="77"/>
  <c r="F12" i="77"/>
  <c r="D70" i="77" s="1"/>
  <c r="F78" i="82"/>
  <c r="J78" i="82"/>
  <c r="J125" i="82"/>
  <c r="M125" i="82"/>
  <c r="M78" i="82"/>
  <c r="W81" i="82"/>
  <c r="W91" i="82" s="1"/>
  <c r="W128" i="82"/>
  <c r="W138" i="82" s="1"/>
  <c r="J81" i="82"/>
  <c r="J91" i="82" s="1"/>
  <c r="J128" i="82"/>
  <c r="J138" i="82" s="1"/>
  <c r="AG128" i="82"/>
  <c r="AG138" i="82" s="1"/>
  <c r="AG81" i="82"/>
  <c r="AG91" i="82" s="1"/>
  <c r="Q128" i="82"/>
  <c r="Q138" i="82" s="1"/>
  <c r="Q81" i="82"/>
  <c r="Q91" i="82" s="1"/>
  <c r="AI128" i="82"/>
  <c r="AI138" i="82" s="1"/>
  <c r="AI81" i="82"/>
  <c r="AI91" i="82" s="1"/>
  <c r="L81" i="82"/>
  <c r="L91" i="82" s="1"/>
  <c r="L128" i="82"/>
  <c r="L138" i="82" s="1"/>
  <c r="G81" i="82"/>
  <c r="G91" i="82" s="1"/>
  <c r="G128" i="82"/>
  <c r="G138" i="82" s="1"/>
  <c r="AF128" i="82"/>
  <c r="AF138" i="82" s="1"/>
  <c r="AF81" i="82"/>
  <c r="AF91" i="82" s="1"/>
  <c r="G13" i="65"/>
  <c r="F13" i="65"/>
  <c r="AJ132" i="82"/>
  <c r="AJ142" i="82" s="1"/>
  <c r="AL34" i="77"/>
  <c r="AJ85" i="82"/>
  <c r="AJ95" i="82" s="1"/>
  <c r="N85" i="82"/>
  <c r="N95" i="82" s="1"/>
  <c r="P34" i="77"/>
  <c r="N132" i="82"/>
  <c r="N142" i="82" s="1"/>
  <c r="V34" i="77"/>
  <c r="T132" i="82"/>
  <c r="T142" i="82" s="1"/>
  <c r="T85" i="82"/>
  <c r="T95" i="82" s="1"/>
  <c r="AH34" i="77"/>
  <c r="AF132" i="82"/>
  <c r="AF142" i="82" s="1"/>
  <c r="AF85" i="82"/>
  <c r="AF95" i="82" s="1"/>
  <c r="Z132" i="82"/>
  <c r="Z142" i="82" s="1"/>
  <c r="AB34" i="77"/>
  <c r="Z85" i="82"/>
  <c r="Z95" i="82" s="1"/>
  <c r="W85" i="82"/>
  <c r="W95" i="82" s="1"/>
  <c r="Y34" i="77"/>
  <c r="W132" i="82"/>
  <c r="W142" i="82" s="1"/>
  <c r="L85" i="82"/>
  <c r="L95" i="82" s="1"/>
  <c r="L132" i="82"/>
  <c r="L142" i="82" s="1"/>
  <c r="N34" i="77"/>
  <c r="K132" i="82"/>
  <c r="K142" i="82" s="1"/>
  <c r="M34" i="77"/>
  <c r="K85" i="82"/>
  <c r="K95" i="82" s="1"/>
  <c r="T7" i="65"/>
  <c r="T63" i="65" s="1"/>
  <c r="T64" i="65" s="1"/>
  <c r="T31" i="65"/>
  <c r="T30" i="65" s="1"/>
  <c r="AF31" i="65"/>
  <c r="AF30" i="65" s="1"/>
  <c r="AF7" i="65"/>
  <c r="AF63" i="65" s="1"/>
  <c r="AF64" i="65" s="1"/>
  <c r="AL31" i="65"/>
  <c r="AL30" i="65" s="1"/>
  <c r="AL7" i="65"/>
  <c r="AL63" i="65" s="1"/>
  <c r="AL64" i="65" s="1"/>
  <c r="I31" i="65"/>
  <c r="I30" i="65" s="1"/>
  <c r="I7" i="65"/>
  <c r="I63" i="65" s="1"/>
  <c r="I64" i="65" s="1"/>
  <c r="AD7" i="65"/>
  <c r="AD63" i="65" s="1"/>
  <c r="AD64" i="65" s="1"/>
  <c r="AD31" i="65"/>
  <c r="AD30" i="65" s="1"/>
  <c r="M31" i="65"/>
  <c r="M30" i="65" s="1"/>
  <c r="M7" i="65"/>
  <c r="M63" i="65" s="1"/>
  <c r="M64" i="65" s="1"/>
  <c r="AC31" i="65"/>
  <c r="AC30" i="65" s="1"/>
  <c r="AC7" i="65"/>
  <c r="AC63" i="65" s="1"/>
  <c r="AC64" i="65" s="1"/>
  <c r="L7" i="65"/>
  <c r="L63" i="65" s="1"/>
  <c r="L64" i="65" s="1"/>
  <c r="L31" i="65"/>
  <c r="L30" i="65" s="1"/>
  <c r="AC80" i="82"/>
  <c r="AC90" i="82" s="1"/>
  <c r="AC127" i="82"/>
  <c r="AC137" i="82" s="1"/>
  <c r="O80" i="82"/>
  <c r="O90" i="82" s="1"/>
  <c r="O127" i="82"/>
  <c r="O137" i="82" s="1"/>
  <c r="G11" i="77"/>
  <c r="F11" i="77"/>
  <c r="D72" i="77" s="1"/>
  <c r="F127" i="82"/>
  <c r="F80" i="82"/>
  <c r="AD80" i="82"/>
  <c r="AD90" i="82" s="1"/>
  <c r="AD127" i="82"/>
  <c r="AD137" i="82" s="1"/>
  <c r="AH127" i="82"/>
  <c r="AH137" i="82" s="1"/>
  <c r="AH80" i="82"/>
  <c r="AH90" i="82" s="1"/>
  <c r="AF127" i="82"/>
  <c r="AF137" i="82" s="1"/>
  <c r="AF80" i="82"/>
  <c r="AF90" i="82" s="1"/>
  <c r="W127" i="82"/>
  <c r="W137" i="82" s="1"/>
  <c r="W80" i="82"/>
  <c r="W90" i="82" s="1"/>
  <c r="G80" i="82"/>
  <c r="G90" i="82" s="1"/>
  <c r="G127" i="82"/>
  <c r="G137" i="82" s="1"/>
  <c r="J124" i="82" l="1"/>
  <c r="J135" i="82"/>
  <c r="J134" i="82" s="1"/>
  <c r="K16" i="82"/>
  <c r="J16" i="82"/>
  <c r="J88" i="82"/>
  <c r="J87" i="82" s="1"/>
  <c r="J77" i="82"/>
  <c r="E125" i="82"/>
  <c r="F135" i="82"/>
  <c r="F124" i="82"/>
  <c r="D125" i="82"/>
  <c r="G124" i="82"/>
  <c r="G135" i="82"/>
  <c r="G134" i="82" s="1"/>
  <c r="AH135" i="82"/>
  <c r="AH134" i="82" s="1"/>
  <c r="AH124" i="82"/>
  <c r="D70" i="65"/>
  <c r="D77" i="77"/>
  <c r="F34" i="77"/>
  <c r="Y124" i="82"/>
  <c r="Y135" i="82"/>
  <c r="Y134" i="82" s="1"/>
  <c r="AB88" i="82"/>
  <c r="AB87" i="82" s="1"/>
  <c r="AB77" i="82"/>
  <c r="K88" i="82"/>
  <c r="K87" i="82" s="1"/>
  <c r="K77" i="82"/>
  <c r="AC124" i="82"/>
  <c r="AC135" i="82"/>
  <c r="AC134" i="82" s="1"/>
  <c r="G7" i="77"/>
  <c r="F7" i="77"/>
  <c r="D71" i="77"/>
  <c r="P77" i="82"/>
  <c r="P88" i="82"/>
  <c r="P87" i="82" s="1"/>
  <c r="AI88" i="82"/>
  <c r="AI87" i="82" s="1"/>
  <c r="AI77" i="82"/>
  <c r="AD135" i="82"/>
  <c r="AD134" i="82" s="1"/>
  <c r="AD124" i="82"/>
  <c r="S135" i="82"/>
  <c r="S134" i="82" s="1"/>
  <c r="S124" i="82"/>
  <c r="G7" i="65"/>
  <c r="W124" i="82"/>
  <c r="W135" i="82"/>
  <c r="W134" i="82" s="1"/>
  <c r="I88" i="82"/>
  <c r="I87" i="82" s="1"/>
  <c r="I77" i="82"/>
  <c r="L124" i="82"/>
  <c r="L135" i="82"/>
  <c r="L134" i="82" s="1"/>
  <c r="H64" i="77"/>
  <c r="F64" i="77" s="1"/>
  <c r="G63" i="77"/>
  <c r="F63" i="77"/>
  <c r="P124" i="82"/>
  <c r="P135" i="82"/>
  <c r="P134" i="82" s="1"/>
  <c r="AD77" i="82"/>
  <c r="AD88" i="82"/>
  <c r="AD87" i="82" s="1"/>
  <c r="S88" i="82"/>
  <c r="S87" i="82" s="1"/>
  <c r="S77" i="82"/>
  <c r="F137" i="82"/>
  <c r="D127" i="82"/>
  <c r="E127" i="82"/>
  <c r="K15" i="82"/>
  <c r="J15" i="82"/>
  <c r="M77" i="82"/>
  <c r="M88" i="82"/>
  <c r="M87" i="82" s="1"/>
  <c r="D78" i="82"/>
  <c r="E78" i="82"/>
  <c r="F88" i="82"/>
  <c r="F77" i="82"/>
  <c r="H88" i="82"/>
  <c r="H87" i="82" s="1"/>
  <c r="H77" i="82"/>
  <c r="Z88" i="82"/>
  <c r="Z87" i="82" s="1"/>
  <c r="Z77" i="82"/>
  <c r="AG124" i="82"/>
  <c r="AG135" i="82"/>
  <c r="AG134" i="82" s="1"/>
  <c r="F34" i="65"/>
  <c r="D77" i="65"/>
  <c r="Y77" i="82"/>
  <c r="Y88" i="82"/>
  <c r="Y87" i="82" s="1"/>
  <c r="AB135" i="82"/>
  <c r="AB134" i="82" s="1"/>
  <c r="AB124" i="82"/>
  <c r="K124" i="82"/>
  <c r="K135" i="82"/>
  <c r="K134" i="82" s="1"/>
  <c r="AC77" i="82"/>
  <c r="AC88" i="82"/>
  <c r="AC87" i="82" s="1"/>
  <c r="H30" i="77"/>
  <c r="G31" i="77"/>
  <c r="G30" i="77" s="1"/>
  <c r="F31" i="77"/>
  <c r="F30" i="77" s="1"/>
  <c r="F136" i="82"/>
  <c r="E126" i="82"/>
  <c r="D126" i="82"/>
  <c r="D81" i="82"/>
  <c r="F91" i="82"/>
  <c r="E81" i="82"/>
  <c r="U88" i="82"/>
  <c r="U87" i="82" s="1"/>
  <c r="U77" i="82"/>
  <c r="V124" i="82"/>
  <c r="V135" i="82"/>
  <c r="V134" i="82" s="1"/>
  <c r="X77" i="82"/>
  <c r="X88" i="82"/>
  <c r="X87" i="82" s="1"/>
  <c r="T77" i="82"/>
  <c r="T88" i="82"/>
  <c r="T87" i="82" s="1"/>
  <c r="AF88" i="82"/>
  <c r="AF87" i="82" s="1"/>
  <c r="AF77" i="82"/>
  <c r="Q77" i="82"/>
  <c r="Q88" i="82"/>
  <c r="Q87" i="82" s="1"/>
  <c r="H64" i="65"/>
  <c r="F64" i="65" s="1"/>
  <c r="G63" i="65"/>
  <c r="F63" i="65"/>
  <c r="O88" i="82"/>
  <c r="O87" i="82" s="1"/>
  <c r="O77" i="82"/>
  <c r="AA124" i="82"/>
  <c r="AA135" i="82"/>
  <c r="AA134" i="82" s="1"/>
  <c r="N135" i="82"/>
  <c r="N134" i="82" s="1"/>
  <c r="N124" i="82"/>
  <c r="D80" i="82"/>
  <c r="E80" i="82"/>
  <c r="F90" i="82"/>
  <c r="G88" i="82"/>
  <c r="G87" i="82" s="1"/>
  <c r="G77" i="82"/>
  <c r="AH88" i="82"/>
  <c r="AH87" i="82" s="1"/>
  <c r="AH77" i="82"/>
  <c r="E85" i="82"/>
  <c r="F95" i="82"/>
  <c r="D85" i="82"/>
  <c r="R77" i="82"/>
  <c r="R88" i="82"/>
  <c r="R87" i="82" s="1"/>
  <c r="AE77" i="82"/>
  <c r="AE88" i="82"/>
  <c r="AE87" i="82" s="1"/>
  <c r="AJ88" i="82"/>
  <c r="AJ87" i="82" s="1"/>
  <c r="AJ77" i="82"/>
  <c r="AI135" i="82"/>
  <c r="AI134" i="82" s="1"/>
  <c r="AI124" i="82"/>
  <c r="F31" i="65"/>
  <c r="F30" i="65" s="1"/>
  <c r="H30" i="65"/>
  <c r="G31" i="65"/>
  <c r="G30" i="65" s="1"/>
  <c r="W88" i="82"/>
  <c r="W87" i="82" s="1"/>
  <c r="W77" i="82"/>
  <c r="I124" i="82"/>
  <c r="I135" i="82"/>
  <c r="I134" i="82" s="1"/>
  <c r="M124" i="82"/>
  <c r="M135" i="82"/>
  <c r="M134" i="82" s="1"/>
  <c r="J13" i="82"/>
  <c r="K13" i="82"/>
  <c r="H124" i="82"/>
  <c r="H135" i="82"/>
  <c r="H134" i="82" s="1"/>
  <c r="Z135" i="82"/>
  <c r="Z134" i="82" s="1"/>
  <c r="Z124" i="82"/>
  <c r="AG77" i="82"/>
  <c r="AG88" i="82"/>
  <c r="AG87" i="82" s="1"/>
  <c r="D132" i="82"/>
  <c r="E132" i="82"/>
  <c r="F142" i="82"/>
  <c r="R135" i="82"/>
  <c r="R134" i="82" s="1"/>
  <c r="R124" i="82"/>
  <c r="L88" i="82"/>
  <c r="L87" i="82" s="1"/>
  <c r="L77" i="82"/>
  <c r="AE135" i="82"/>
  <c r="AE134" i="82" s="1"/>
  <c r="AE124" i="82"/>
  <c r="AJ124" i="82"/>
  <c r="AJ135" i="82"/>
  <c r="AJ134" i="82" s="1"/>
  <c r="F89" i="82"/>
  <c r="E79" i="82"/>
  <c r="D79" i="82"/>
  <c r="F138" i="82"/>
  <c r="E128" i="82"/>
  <c r="D128" i="82"/>
  <c r="U124" i="82"/>
  <c r="U135" i="82"/>
  <c r="U134" i="82" s="1"/>
  <c r="V88" i="82"/>
  <c r="V87" i="82" s="1"/>
  <c r="V77" i="82"/>
  <c r="X124" i="82"/>
  <c r="X135" i="82"/>
  <c r="X134" i="82" s="1"/>
  <c r="T135" i="82"/>
  <c r="T134" i="82" s="1"/>
  <c r="T124" i="82"/>
  <c r="AF124" i="82"/>
  <c r="AF135" i="82"/>
  <c r="AF134" i="82" s="1"/>
  <c r="Q124" i="82"/>
  <c r="Q135" i="82"/>
  <c r="Q134" i="82" s="1"/>
  <c r="D71" i="65"/>
  <c r="F7" i="65"/>
  <c r="O124" i="82"/>
  <c r="O135" i="82"/>
  <c r="O134" i="82" s="1"/>
  <c r="AA77" i="82"/>
  <c r="AA88" i="82"/>
  <c r="AA87" i="82" s="1"/>
  <c r="N88" i="82"/>
  <c r="N87" i="82" s="1"/>
  <c r="N77" i="82"/>
  <c r="D77" i="82" l="1"/>
  <c r="L16" i="82"/>
  <c r="O148" i="82"/>
  <c r="O144" i="82"/>
  <c r="T160" i="82"/>
  <c r="T156" i="82"/>
  <c r="AE160" i="82"/>
  <c r="AE156" i="82"/>
  <c r="AG109" i="82"/>
  <c r="AG113" i="82"/>
  <c r="AG114" i="82" s="1"/>
  <c r="AG115" i="82" s="1"/>
  <c r="H160" i="82"/>
  <c r="H156" i="82"/>
  <c r="M160" i="82"/>
  <c r="M156" i="82"/>
  <c r="W101" i="82"/>
  <c r="W102" i="82" s="1"/>
  <c r="W103" i="82" s="1"/>
  <c r="W97" i="82"/>
  <c r="W98" i="82"/>
  <c r="AJ109" i="82"/>
  <c r="AJ113" i="82"/>
  <c r="AJ114" i="82" s="1"/>
  <c r="AJ115" i="82" s="1"/>
  <c r="AH97" i="82"/>
  <c r="AH101" i="82"/>
  <c r="AH102" i="82" s="1"/>
  <c r="AH103" i="82" s="1"/>
  <c r="AH98" i="82"/>
  <c r="N160" i="82"/>
  <c r="N156" i="82"/>
  <c r="O109" i="82"/>
  <c r="O113" i="82"/>
  <c r="O114" i="82" s="1"/>
  <c r="O115" i="82" s="1"/>
  <c r="T113" i="82"/>
  <c r="T114" i="82" s="1"/>
  <c r="T115" i="82" s="1"/>
  <c r="T109" i="82"/>
  <c r="K148" i="82"/>
  <c r="K144" i="82"/>
  <c r="S97" i="82"/>
  <c r="S98" i="82" s="1"/>
  <c r="S101" i="82"/>
  <c r="S102" i="82" s="1"/>
  <c r="S103" i="82" s="1"/>
  <c r="I113" i="82"/>
  <c r="I114" i="82" s="1"/>
  <c r="I115" i="82" s="1"/>
  <c r="I109" i="82"/>
  <c r="S148" i="82"/>
  <c r="S144" i="82"/>
  <c r="AI101" i="82"/>
  <c r="AI102" i="82" s="1"/>
  <c r="AI103" i="82" s="1"/>
  <c r="AI97" i="82"/>
  <c r="J14" i="82"/>
  <c r="K14" i="82"/>
  <c r="AC144" i="82"/>
  <c r="AC148" i="82"/>
  <c r="AB113" i="82"/>
  <c r="AB114" i="82" s="1"/>
  <c r="AB115" i="82" s="1"/>
  <c r="AB109" i="82"/>
  <c r="J20" i="82"/>
  <c r="L20" i="82" s="1"/>
  <c r="I27" i="82" s="1"/>
  <c r="J27" i="82" s="1"/>
  <c r="K20" i="82"/>
  <c r="K21" i="82" s="1"/>
  <c r="G160" i="82"/>
  <c r="G156" i="82"/>
  <c r="E135" i="82"/>
  <c r="D135" i="82"/>
  <c r="F134" i="82"/>
  <c r="AA109" i="82"/>
  <c r="AA113" i="82"/>
  <c r="AA114" i="82" s="1"/>
  <c r="AA115" i="82" s="1"/>
  <c r="AF160" i="82"/>
  <c r="AF156" i="82"/>
  <c r="X160" i="82"/>
  <c r="X156" i="82"/>
  <c r="U156" i="82"/>
  <c r="U160" i="82"/>
  <c r="D138" i="82"/>
  <c r="E138" i="82"/>
  <c r="AJ156" i="82"/>
  <c r="AJ160" i="82"/>
  <c r="L97" i="82"/>
  <c r="L101" i="82"/>
  <c r="L102" i="82" s="1"/>
  <c r="L103" i="82" s="1"/>
  <c r="L98" i="82"/>
  <c r="D142" i="82"/>
  <c r="E142" i="82"/>
  <c r="AG101" i="82"/>
  <c r="AG102" i="82" s="1"/>
  <c r="AG103" i="82" s="1"/>
  <c r="AG97" i="82"/>
  <c r="AG98" i="82" s="1"/>
  <c r="H144" i="82"/>
  <c r="H148" i="82"/>
  <c r="M148" i="82"/>
  <c r="M144" i="82"/>
  <c r="W109" i="82"/>
  <c r="W113" i="82"/>
  <c r="W114" i="82" s="1"/>
  <c r="W115" i="82" s="1"/>
  <c r="AI144" i="82"/>
  <c r="AI148" i="82"/>
  <c r="AE109" i="82"/>
  <c r="AE113" i="82"/>
  <c r="AE114" i="82" s="1"/>
  <c r="AE115" i="82" s="1"/>
  <c r="AH113" i="82"/>
  <c r="AH114" i="82" s="1"/>
  <c r="AH115" i="82" s="1"/>
  <c r="AH109" i="82"/>
  <c r="AA160" i="82"/>
  <c r="AA156" i="82"/>
  <c r="Q101" i="82"/>
  <c r="Q102" i="82" s="1"/>
  <c r="Q103" i="82" s="1"/>
  <c r="Q97" i="82"/>
  <c r="T101" i="82"/>
  <c r="T102" i="82" s="1"/>
  <c r="T103" i="82" s="1"/>
  <c r="T97" i="82"/>
  <c r="V148" i="82"/>
  <c r="V144" i="82"/>
  <c r="D91" i="82"/>
  <c r="E91" i="82"/>
  <c r="D136" i="82"/>
  <c r="E136" i="82"/>
  <c r="AC113" i="82"/>
  <c r="AC114" i="82" s="1"/>
  <c r="AC115" i="82" s="1"/>
  <c r="AC109" i="82"/>
  <c r="AB144" i="82"/>
  <c r="AB148" i="82"/>
  <c r="Z101" i="82"/>
  <c r="Z102" i="82" s="1"/>
  <c r="Z103" i="82" s="1"/>
  <c r="Z97" i="82"/>
  <c r="F101" i="82"/>
  <c r="F97" i="82"/>
  <c r="F98" i="82"/>
  <c r="M113" i="82"/>
  <c r="M114" i="82" s="1"/>
  <c r="M115" i="82" s="1"/>
  <c r="M109" i="82"/>
  <c r="S113" i="82"/>
  <c r="S114" i="82" s="1"/>
  <c r="S115" i="82" s="1"/>
  <c r="S109" i="82"/>
  <c r="P144" i="82"/>
  <c r="P148" i="82"/>
  <c r="L160" i="82"/>
  <c r="L156" i="82"/>
  <c r="W156" i="82"/>
  <c r="W160" i="82"/>
  <c r="S156" i="82"/>
  <c r="S160" i="82"/>
  <c r="AI109" i="82"/>
  <c r="AI113" i="82"/>
  <c r="AI114" i="82" s="1"/>
  <c r="AI115" i="82" s="1"/>
  <c r="K97" i="82"/>
  <c r="K98" i="82" s="1"/>
  <c r="K101" i="82"/>
  <c r="K102" i="82" s="1"/>
  <c r="K103" i="82" s="1"/>
  <c r="Y156" i="82"/>
  <c r="Y160" i="82"/>
  <c r="G144" i="82"/>
  <c r="G148" i="82"/>
  <c r="E124" i="82"/>
  <c r="N113" i="82"/>
  <c r="N114" i="82" s="1"/>
  <c r="N115" i="82" s="1"/>
  <c r="N109" i="82"/>
  <c r="Q148" i="82"/>
  <c r="Q144" i="82"/>
  <c r="V109" i="82"/>
  <c r="V113" i="82"/>
  <c r="V114" i="82" s="1"/>
  <c r="V115" i="82" s="1"/>
  <c r="D89" i="82"/>
  <c r="E89" i="82"/>
  <c r="R156" i="82"/>
  <c r="R160" i="82"/>
  <c r="R97" i="82"/>
  <c r="R98" i="82" s="1"/>
  <c r="R101" i="82"/>
  <c r="R102" i="82" s="1"/>
  <c r="R103" i="82" s="1"/>
  <c r="D90" i="82"/>
  <c r="E90" i="82"/>
  <c r="Q109" i="82"/>
  <c r="Q113" i="82"/>
  <c r="Q114" i="82" s="1"/>
  <c r="Q115" i="82" s="1"/>
  <c r="V160" i="82"/>
  <c r="V156" i="82"/>
  <c r="Y101" i="82"/>
  <c r="Y102" i="82" s="1"/>
  <c r="Y103" i="82" s="1"/>
  <c r="Y97" i="82"/>
  <c r="AG148" i="82"/>
  <c r="AG144" i="82"/>
  <c r="H109" i="82"/>
  <c r="H113" i="82"/>
  <c r="H114" i="82" s="1"/>
  <c r="H115" i="82" s="1"/>
  <c r="P156" i="82"/>
  <c r="P160" i="82"/>
  <c r="AA101" i="82"/>
  <c r="AA102" i="82" s="1"/>
  <c r="AA103" i="82" s="1"/>
  <c r="AA97" i="82"/>
  <c r="AF148" i="82"/>
  <c r="AF144" i="82"/>
  <c r="X148" i="82"/>
  <c r="X144" i="82"/>
  <c r="U148" i="82"/>
  <c r="U144" i="82"/>
  <c r="AJ148" i="82"/>
  <c r="AJ144" i="82"/>
  <c r="L113" i="82"/>
  <c r="L114" i="82" s="1"/>
  <c r="L115" i="82" s="1"/>
  <c r="L109" i="82"/>
  <c r="Z144" i="82"/>
  <c r="Z148" i="82"/>
  <c r="I156" i="82"/>
  <c r="I160" i="82"/>
  <c r="AI160" i="82"/>
  <c r="AI156" i="82"/>
  <c r="AE97" i="82"/>
  <c r="AE101" i="82"/>
  <c r="AE102" i="82" s="1"/>
  <c r="AE103" i="82" s="1"/>
  <c r="E95" i="82"/>
  <c r="D95" i="82"/>
  <c r="G101" i="82"/>
  <c r="G102" i="82" s="1"/>
  <c r="G103" i="82" s="1"/>
  <c r="G97" i="82"/>
  <c r="G98" i="82" s="1"/>
  <c r="AA144" i="82"/>
  <c r="AA148" i="82"/>
  <c r="AF101" i="82"/>
  <c r="AF102" i="82" s="1"/>
  <c r="AF103" i="82" s="1"/>
  <c r="AF97" i="82"/>
  <c r="X113" i="82"/>
  <c r="X114" i="82" s="1"/>
  <c r="X115" i="82" s="1"/>
  <c r="X109" i="82"/>
  <c r="U97" i="82"/>
  <c r="U98" i="82" s="1"/>
  <c r="U101" i="82"/>
  <c r="U102" i="82" s="1"/>
  <c r="U103" i="82" s="1"/>
  <c r="AC101" i="82"/>
  <c r="AC102" i="82" s="1"/>
  <c r="AC103" i="82" s="1"/>
  <c r="AC97" i="82"/>
  <c r="AB160" i="82"/>
  <c r="AB156" i="82"/>
  <c r="Z109" i="82"/>
  <c r="Z113" i="82"/>
  <c r="Z114" i="82" s="1"/>
  <c r="Z115" i="82" s="1"/>
  <c r="E88" i="82"/>
  <c r="F87" i="82"/>
  <c r="D88" i="82"/>
  <c r="M97" i="82"/>
  <c r="M98" i="82" s="1"/>
  <c r="M101" i="82"/>
  <c r="M102" i="82" s="1"/>
  <c r="M103" i="82" s="1"/>
  <c r="AD113" i="82"/>
  <c r="AD114" i="82" s="1"/>
  <c r="AD115" i="82" s="1"/>
  <c r="AD109" i="82"/>
  <c r="L148" i="82"/>
  <c r="L144" i="82"/>
  <c r="W144" i="82"/>
  <c r="W148" i="82"/>
  <c r="AD148" i="82"/>
  <c r="AD144" i="82"/>
  <c r="P109" i="82"/>
  <c r="P113" i="82"/>
  <c r="P114" i="82" s="1"/>
  <c r="P115" i="82" s="1"/>
  <c r="K109" i="82"/>
  <c r="K113" i="82"/>
  <c r="K114" i="82" s="1"/>
  <c r="K115" i="82" s="1"/>
  <c r="Y144" i="82"/>
  <c r="Y148" i="82"/>
  <c r="AH144" i="82"/>
  <c r="AH148" i="82"/>
  <c r="D124" i="82"/>
  <c r="J101" i="82"/>
  <c r="J102" i="82" s="1"/>
  <c r="J103" i="82" s="1"/>
  <c r="J97" i="82"/>
  <c r="J98" i="82" s="1"/>
  <c r="J156" i="82"/>
  <c r="J160" i="82"/>
  <c r="N97" i="82"/>
  <c r="N98" i="82" s="1"/>
  <c r="N101" i="82"/>
  <c r="N102" i="82" s="1"/>
  <c r="N103" i="82" s="1"/>
  <c r="O156" i="82"/>
  <c r="O160" i="82"/>
  <c r="Q160" i="82"/>
  <c r="Q156" i="82"/>
  <c r="T148" i="82"/>
  <c r="T144" i="82"/>
  <c r="V101" i="82"/>
  <c r="V102" i="82" s="1"/>
  <c r="V103" i="82" s="1"/>
  <c r="V97" i="82"/>
  <c r="AE148" i="82"/>
  <c r="AE144" i="82"/>
  <c r="R148" i="82"/>
  <c r="R144" i="82"/>
  <c r="Z156" i="82"/>
  <c r="Z160" i="82"/>
  <c r="L13" i="82"/>
  <c r="J21" i="82"/>
  <c r="I144" i="82"/>
  <c r="I148" i="82"/>
  <c r="AJ97" i="82"/>
  <c r="AJ101" i="82"/>
  <c r="AJ102" i="82" s="1"/>
  <c r="AJ103" i="82" s="1"/>
  <c r="R113" i="82"/>
  <c r="R114" i="82" s="1"/>
  <c r="R115" i="82" s="1"/>
  <c r="R109" i="82"/>
  <c r="G109" i="82"/>
  <c r="G113" i="82"/>
  <c r="G114" i="82" s="1"/>
  <c r="G115" i="82" s="1"/>
  <c r="N144" i="82"/>
  <c r="N148" i="82"/>
  <c r="O97" i="82"/>
  <c r="O98" i="82" s="1"/>
  <c r="O101" i="82"/>
  <c r="O102" i="82" s="1"/>
  <c r="O103" i="82" s="1"/>
  <c r="AF113" i="82"/>
  <c r="AF114" i="82" s="1"/>
  <c r="AF115" i="82" s="1"/>
  <c r="AF109" i="82"/>
  <c r="X97" i="82"/>
  <c r="X101" i="82"/>
  <c r="X102" i="82" s="1"/>
  <c r="X103" i="82" s="1"/>
  <c r="X98" i="82"/>
  <c r="U113" i="82"/>
  <c r="U114" i="82" s="1"/>
  <c r="U115" i="82" s="1"/>
  <c r="U109" i="82"/>
  <c r="K160" i="82"/>
  <c r="K156" i="82"/>
  <c r="Y113" i="82"/>
  <c r="Y114" i="82" s="1"/>
  <c r="Y115" i="82" s="1"/>
  <c r="Y109" i="82"/>
  <c r="AG156" i="82"/>
  <c r="AG160" i="82"/>
  <c r="H101" i="82"/>
  <c r="H102" i="82" s="1"/>
  <c r="H103" i="82" s="1"/>
  <c r="H97" i="82"/>
  <c r="H98" i="82"/>
  <c r="E77" i="82"/>
  <c r="L15" i="82"/>
  <c r="D137" i="82"/>
  <c r="E137" i="82"/>
  <c r="AD97" i="82"/>
  <c r="AD101" i="82"/>
  <c r="AD102" i="82" s="1"/>
  <c r="AD103" i="82" s="1"/>
  <c r="I97" i="82"/>
  <c r="I101" i="82"/>
  <c r="I102" i="82" s="1"/>
  <c r="I103" i="82" s="1"/>
  <c r="AD156" i="82"/>
  <c r="AD160" i="82"/>
  <c r="P97" i="82"/>
  <c r="P98" i="82" s="1"/>
  <c r="P101" i="82"/>
  <c r="P102" i="82" s="1"/>
  <c r="P103" i="82" s="1"/>
  <c r="AC156" i="82"/>
  <c r="AC160" i="82"/>
  <c r="AB101" i="82"/>
  <c r="AB102" i="82" s="1"/>
  <c r="AB103" i="82" s="1"/>
  <c r="AB97" i="82"/>
  <c r="AH156" i="82"/>
  <c r="AH160" i="82"/>
  <c r="F144" i="82"/>
  <c r="F148" i="82"/>
  <c r="J109" i="82"/>
  <c r="J113" i="82"/>
  <c r="J114" i="82" s="1"/>
  <c r="J115" i="82" s="1"/>
  <c r="J144" i="82"/>
  <c r="J148" i="82"/>
  <c r="D87" i="82" l="1"/>
  <c r="U106" i="82"/>
  <c r="U99" i="82"/>
  <c r="AG99" i="82"/>
  <c r="AG106" i="82"/>
  <c r="M99" i="82"/>
  <c r="M106" i="82"/>
  <c r="O99" i="82"/>
  <c r="O106" i="82"/>
  <c r="R99" i="82"/>
  <c r="R106" i="82"/>
  <c r="G99" i="82"/>
  <c r="G106" i="82"/>
  <c r="S99" i="82"/>
  <c r="S106" i="82"/>
  <c r="J152" i="82"/>
  <c r="J181" i="82"/>
  <c r="J185" i="82" s="1"/>
  <c r="J145" i="82"/>
  <c r="N99" i="82"/>
  <c r="N106" i="82"/>
  <c r="Z175" i="82"/>
  <c r="Z117" i="82"/>
  <c r="Z110" i="82"/>
  <c r="AA149" i="82"/>
  <c r="AA150" i="82" s="1"/>
  <c r="AA183" i="82"/>
  <c r="I157" i="82"/>
  <c r="I164" i="82"/>
  <c r="I187" i="82"/>
  <c r="I191" i="82" s="1"/>
  <c r="AG149" i="82"/>
  <c r="AG150" i="82" s="1"/>
  <c r="AG183" i="82"/>
  <c r="G145" i="82"/>
  <c r="G172" i="82" s="1"/>
  <c r="G181" i="82"/>
  <c r="G185" i="82" s="1"/>
  <c r="G152" i="82"/>
  <c r="L157" i="82"/>
  <c r="L164" i="82"/>
  <c r="L187" i="82"/>
  <c r="L191" i="82" s="1"/>
  <c r="T105" i="82"/>
  <c r="T171" i="82"/>
  <c r="AA164" i="82"/>
  <c r="AA157" i="82"/>
  <c r="AA187" i="82"/>
  <c r="AA191" i="82" s="1"/>
  <c r="H183" i="82"/>
  <c r="H149" i="82"/>
  <c r="H150" i="82" s="1"/>
  <c r="X187" i="82"/>
  <c r="X191" i="82" s="1"/>
  <c r="X164" i="82"/>
  <c r="X157" i="82"/>
  <c r="AC145" i="82"/>
  <c r="AC152" i="82"/>
  <c r="AC181" i="82"/>
  <c r="AC185" i="82" s="1"/>
  <c r="K145" i="82"/>
  <c r="K152" i="82"/>
  <c r="K181" i="82"/>
  <c r="K185" i="82" s="1"/>
  <c r="AH106" i="82"/>
  <c r="AH99" i="82"/>
  <c r="AJ175" i="82"/>
  <c r="AJ117" i="82"/>
  <c r="AJ110" i="82"/>
  <c r="M187" i="82"/>
  <c r="M191" i="82" s="1"/>
  <c r="M164" i="82"/>
  <c r="M157" i="82"/>
  <c r="T157" i="82"/>
  <c r="T187" i="82"/>
  <c r="T191" i="82" s="1"/>
  <c r="T164" i="82"/>
  <c r="E144" i="82"/>
  <c r="F152" i="82"/>
  <c r="F145" i="82"/>
  <c r="F181" i="82"/>
  <c r="D144" i="82"/>
  <c r="AD157" i="82"/>
  <c r="AD187" i="82"/>
  <c r="AD191" i="82" s="1"/>
  <c r="AD164" i="82"/>
  <c r="K164" i="82"/>
  <c r="K187" i="82"/>
  <c r="K191" i="82" s="1"/>
  <c r="K157" i="82"/>
  <c r="R117" i="82"/>
  <c r="R110" i="82"/>
  <c r="R175" i="82"/>
  <c r="Q157" i="82"/>
  <c r="Q164" i="82"/>
  <c r="Q187" i="82"/>
  <c r="Q191" i="82" s="1"/>
  <c r="P110" i="82"/>
  <c r="P175" i="82"/>
  <c r="P117" i="82"/>
  <c r="W152" i="82"/>
  <c r="W181" i="82"/>
  <c r="W185" i="82" s="1"/>
  <c r="W145" i="82"/>
  <c r="U149" i="82"/>
  <c r="U150" i="82" s="1"/>
  <c r="U183" i="82"/>
  <c r="P164" i="82"/>
  <c r="P187" i="82"/>
  <c r="P191" i="82" s="1"/>
  <c r="P157" i="82"/>
  <c r="V189" i="82"/>
  <c r="V161" i="82"/>
  <c r="V162" i="82" s="1"/>
  <c r="S117" i="82"/>
  <c r="S175" i="82"/>
  <c r="S110" i="82"/>
  <c r="AH161" i="82"/>
  <c r="AH162" i="82" s="1"/>
  <c r="AH189" i="82"/>
  <c r="H106" i="82"/>
  <c r="H99" i="82"/>
  <c r="AG164" i="82"/>
  <c r="AG187" i="82"/>
  <c r="AG191" i="82" s="1"/>
  <c r="AG157" i="82"/>
  <c r="K189" i="82"/>
  <c r="K161" i="82"/>
  <c r="K162" i="82" s="1"/>
  <c r="N152" i="82"/>
  <c r="N145" i="82"/>
  <c r="N181" i="82"/>
  <c r="N185" i="82" s="1"/>
  <c r="I149" i="82"/>
  <c r="I150" i="82" s="1"/>
  <c r="I183" i="82"/>
  <c r="R149" i="82"/>
  <c r="R150" i="82" s="1"/>
  <c r="R183" i="82"/>
  <c r="Q189" i="82"/>
  <c r="Q161" i="82"/>
  <c r="Q162" i="82" s="1"/>
  <c r="J106" i="82"/>
  <c r="J99" i="82"/>
  <c r="J172" i="82"/>
  <c r="AH183" i="82"/>
  <c r="AH149" i="82"/>
  <c r="AH150" i="82" s="1"/>
  <c r="AD181" i="82"/>
  <c r="AD185" i="82" s="1"/>
  <c r="AD152" i="82"/>
  <c r="AD145" i="82"/>
  <c r="L181" i="82"/>
  <c r="L185" i="82" s="1"/>
  <c r="L145" i="82"/>
  <c r="L152" i="82"/>
  <c r="E87" i="82"/>
  <c r="E109" i="82" s="1"/>
  <c r="F113" i="82"/>
  <c r="F109" i="82"/>
  <c r="AB157" i="82"/>
  <c r="AB187" i="82"/>
  <c r="AB191" i="82" s="1"/>
  <c r="AB164" i="82"/>
  <c r="AA145" i="82"/>
  <c r="AA152" i="82"/>
  <c r="AA181" i="82"/>
  <c r="AA185" i="82" s="1"/>
  <c r="AI157" i="82"/>
  <c r="AI164" i="82"/>
  <c r="AI187" i="82"/>
  <c r="AI191" i="82" s="1"/>
  <c r="Z183" i="82"/>
  <c r="Z149" i="82"/>
  <c r="Z150" i="82" s="1"/>
  <c r="AJ152" i="82"/>
  <c r="AJ145" i="82"/>
  <c r="AJ181" i="82"/>
  <c r="AJ185" i="82" s="1"/>
  <c r="X145" i="82"/>
  <c r="X152" i="82"/>
  <c r="X181" i="82"/>
  <c r="X185" i="82" s="1"/>
  <c r="AA98" i="82"/>
  <c r="AA105" i="82"/>
  <c r="AA171" i="82"/>
  <c r="Y98" i="82"/>
  <c r="Y105" i="82"/>
  <c r="Y171" i="82"/>
  <c r="R157" i="82"/>
  <c r="R164" i="82"/>
  <c r="R187" i="82"/>
  <c r="R191" i="82" s="1"/>
  <c r="V117" i="82"/>
  <c r="V110" i="82"/>
  <c r="V175" i="82"/>
  <c r="Y189" i="82"/>
  <c r="Y161" i="82"/>
  <c r="Y162" i="82" s="1"/>
  <c r="K105" i="82"/>
  <c r="K171" i="82"/>
  <c r="S157" i="82"/>
  <c r="S164" i="82"/>
  <c r="S187" i="82"/>
  <c r="S191" i="82" s="1"/>
  <c r="L189" i="82"/>
  <c r="L161" i="82"/>
  <c r="L162" i="82" s="1"/>
  <c r="E97" i="82"/>
  <c r="F171" i="82"/>
  <c r="F105" i="82"/>
  <c r="D97" i="82"/>
  <c r="AB183" i="82"/>
  <c r="AB149" i="82"/>
  <c r="AB150" i="82" s="1"/>
  <c r="V181" i="82"/>
  <c r="V185" i="82" s="1"/>
  <c r="V145" i="82"/>
  <c r="V152" i="82"/>
  <c r="AA161" i="82"/>
  <c r="AA162" i="82" s="1"/>
  <c r="AA189" i="82"/>
  <c r="AE117" i="82"/>
  <c r="AE110" i="82"/>
  <c r="AE175" i="82"/>
  <c r="W117" i="82"/>
  <c r="W175" i="82"/>
  <c r="W110" i="82"/>
  <c r="H152" i="82"/>
  <c r="H145" i="82"/>
  <c r="H181" i="82"/>
  <c r="H185" i="82" s="1"/>
  <c r="L105" i="82"/>
  <c r="L171" i="82"/>
  <c r="X161" i="82"/>
  <c r="X162" i="82" s="1"/>
  <c r="X189" i="82"/>
  <c r="AA110" i="82"/>
  <c r="AA117" i="82"/>
  <c r="AA175" i="82"/>
  <c r="G187" i="82"/>
  <c r="G191" i="82" s="1"/>
  <c r="G157" i="82"/>
  <c r="G164" i="82"/>
  <c r="AB117" i="82"/>
  <c r="AB110" i="82"/>
  <c r="AB175" i="82"/>
  <c r="S152" i="82"/>
  <c r="S145" i="82"/>
  <c r="S181" i="82"/>
  <c r="S185" i="82" s="1"/>
  <c r="K149" i="82"/>
  <c r="K150" i="82" s="1"/>
  <c r="K183" i="82"/>
  <c r="O175" i="82"/>
  <c r="O110" i="82"/>
  <c r="O117" i="82"/>
  <c r="W99" i="82"/>
  <c r="W106" i="82"/>
  <c r="W172" i="82"/>
  <c r="M161" i="82"/>
  <c r="M162" i="82" s="1"/>
  <c r="M189" i="82"/>
  <c r="AG117" i="82"/>
  <c r="AG175" i="82"/>
  <c r="AG110" i="82"/>
  <c r="T161" i="82"/>
  <c r="T162" i="82" s="1"/>
  <c r="T189" i="82"/>
  <c r="P106" i="82"/>
  <c r="P99" i="82"/>
  <c r="X99" i="82"/>
  <c r="X172" i="82"/>
  <c r="X106" i="82"/>
  <c r="AJ171" i="82"/>
  <c r="AJ105" i="82"/>
  <c r="V98" i="82"/>
  <c r="V171" i="82"/>
  <c r="V105" i="82"/>
  <c r="Y145" i="82"/>
  <c r="Y152" i="82"/>
  <c r="Y181" i="82"/>
  <c r="Y185" i="82" s="1"/>
  <c r="X110" i="82"/>
  <c r="X117" i="82"/>
  <c r="X175" i="82"/>
  <c r="AE98" i="82"/>
  <c r="AE105" i="82"/>
  <c r="AE171" i="82"/>
  <c r="AF183" i="82"/>
  <c r="AF149" i="82"/>
  <c r="AF150" i="82" s="1"/>
  <c r="R189" i="82"/>
  <c r="R161" i="82"/>
  <c r="R162" i="82" s="1"/>
  <c r="N175" i="82"/>
  <c r="N117" i="82"/>
  <c r="N110" i="82"/>
  <c r="S189" i="82"/>
  <c r="S161" i="82"/>
  <c r="S162" i="82" s="1"/>
  <c r="F106" i="82"/>
  <c r="F172" i="82"/>
  <c r="F99" i="82"/>
  <c r="J110" i="82"/>
  <c r="J117" i="82"/>
  <c r="J175" i="82"/>
  <c r="AH187" i="82"/>
  <c r="AH191" i="82" s="1"/>
  <c r="AH164" i="82"/>
  <c r="AH157" i="82"/>
  <c r="AC161" i="82"/>
  <c r="AC162" i="82" s="1"/>
  <c r="AC189" i="82"/>
  <c r="P171" i="82"/>
  <c r="P105" i="82"/>
  <c r="I98" i="82"/>
  <c r="I105" i="82"/>
  <c r="I171" i="82"/>
  <c r="H105" i="82"/>
  <c r="H171" i="82"/>
  <c r="Y117" i="82"/>
  <c r="Y110" i="82"/>
  <c r="Y175" i="82"/>
  <c r="U117" i="82"/>
  <c r="U175" i="82"/>
  <c r="U110" i="82"/>
  <c r="X171" i="82"/>
  <c r="X105" i="82"/>
  <c r="AJ98" i="82"/>
  <c r="I145" i="82"/>
  <c r="I181" i="82"/>
  <c r="I185" i="82" s="1"/>
  <c r="I152" i="82"/>
  <c r="Z161" i="82"/>
  <c r="Z162" i="82" s="1"/>
  <c r="Z189" i="82"/>
  <c r="AE152" i="82"/>
  <c r="AE181" i="82"/>
  <c r="AE185" i="82" s="1"/>
  <c r="AE145" i="82"/>
  <c r="T152" i="82"/>
  <c r="T181" i="82"/>
  <c r="T185" i="82" s="1"/>
  <c r="T145" i="82"/>
  <c r="O189" i="82"/>
  <c r="O161" i="82"/>
  <c r="O162" i="82" s="1"/>
  <c r="N105" i="82"/>
  <c r="N171" i="82"/>
  <c r="J105" i="82"/>
  <c r="J171" i="82"/>
  <c r="AH152" i="82"/>
  <c r="AH145" i="82"/>
  <c r="AH181" i="82"/>
  <c r="AH185" i="82" s="1"/>
  <c r="K117" i="82"/>
  <c r="K175" i="82"/>
  <c r="K110" i="82"/>
  <c r="AD183" i="82"/>
  <c r="AD149" i="82"/>
  <c r="AD150" i="82" s="1"/>
  <c r="L149" i="82"/>
  <c r="L150" i="82" s="1"/>
  <c r="L183" i="82"/>
  <c r="AB189" i="82"/>
  <c r="AB161" i="82"/>
  <c r="AB162" i="82" s="1"/>
  <c r="AF98" i="82"/>
  <c r="AF105" i="82"/>
  <c r="AF171" i="82"/>
  <c r="AI161" i="82"/>
  <c r="AI162" i="82" s="1"/>
  <c r="AI189" i="82"/>
  <c r="Z181" i="82"/>
  <c r="Z185" i="82" s="1"/>
  <c r="Z152" i="82"/>
  <c r="Z145" i="82"/>
  <c r="AJ149" i="82"/>
  <c r="AJ150" i="82" s="1"/>
  <c r="AJ183" i="82"/>
  <c r="X149" i="82"/>
  <c r="X150" i="82" s="1"/>
  <c r="X183" i="82"/>
  <c r="H117" i="82"/>
  <c r="H175" i="82"/>
  <c r="H110" i="82"/>
  <c r="Q117" i="82"/>
  <c r="Q175" i="82"/>
  <c r="Q110" i="82"/>
  <c r="Q145" i="82"/>
  <c r="Q152" i="82"/>
  <c r="Q181" i="82"/>
  <c r="Q185" i="82" s="1"/>
  <c r="Y157" i="82"/>
  <c r="Y164" i="82"/>
  <c r="Y187" i="82"/>
  <c r="Y191" i="82" s="1"/>
  <c r="W161" i="82"/>
  <c r="W162" i="82" s="1"/>
  <c r="W189" i="82"/>
  <c r="P183" i="82"/>
  <c r="P149" i="82"/>
  <c r="P150" i="82" s="1"/>
  <c r="M117" i="82"/>
  <c r="M110" i="82"/>
  <c r="M175" i="82"/>
  <c r="D101" i="82"/>
  <c r="E101" i="82"/>
  <c r="F102" i="82"/>
  <c r="AB152" i="82"/>
  <c r="AB145" i="82"/>
  <c r="AB181" i="82"/>
  <c r="AB185" i="82" s="1"/>
  <c r="V183" i="82"/>
  <c r="V149" i="82"/>
  <c r="V150" i="82" s="1"/>
  <c r="Q98" i="82"/>
  <c r="Q171" i="82"/>
  <c r="Q105" i="82"/>
  <c r="AH110" i="82"/>
  <c r="AH175" i="82"/>
  <c r="AH117" i="82"/>
  <c r="AI149" i="82"/>
  <c r="AI150" i="82" s="1"/>
  <c r="AI183" i="82"/>
  <c r="M145" i="82"/>
  <c r="M152" i="82"/>
  <c r="M181" i="82"/>
  <c r="M185" i="82" s="1"/>
  <c r="AJ161" i="82"/>
  <c r="AJ162" i="82" s="1"/>
  <c r="AJ189" i="82"/>
  <c r="U189" i="82"/>
  <c r="U161" i="82"/>
  <c r="U162" i="82" s="1"/>
  <c r="AF187" i="82"/>
  <c r="AF191" i="82" s="1"/>
  <c r="AF157" i="82"/>
  <c r="AF164" i="82"/>
  <c r="E134" i="82"/>
  <c r="F160" i="82"/>
  <c r="F156" i="82"/>
  <c r="G189" i="82"/>
  <c r="G161" i="82"/>
  <c r="G162" i="82" s="1"/>
  <c r="L14" i="82"/>
  <c r="I24" i="82" s="1"/>
  <c r="J24" i="82" s="1"/>
  <c r="S183" i="82"/>
  <c r="S149" i="82"/>
  <c r="S150" i="82" s="1"/>
  <c r="T117" i="82"/>
  <c r="T110" i="82"/>
  <c r="T175" i="82"/>
  <c r="N187" i="82"/>
  <c r="N191" i="82" s="1"/>
  <c r="N157" i="82"/>
  <c r="N164" i="82"/>
  <c r="AH171" i="82"/>
  <c r="AH105" i="82"/>
  <c r="W171" i="82"/>
  <c r="W105" i="82"/>
  <c r="H164" i="82"/>
  <c r="H157" i="82"/>
  <c r="H187" i="82"/>
  <c r="H191" i="82" s="1"/>
  <c r="AE187" i="82"/>
  <c r="AE191" i="82" s="1"/>
  <c r="AE157" i="82"/>
  <c r="AE164" i="82"/>
  <c r="O152" i="82"/>
  <c r="O145" i="82"/>
  <c r="O172" i="82" s="1"/>
  <c r="O181" i="82"/>
  <c r="O185" i="82" s="1"/>
  <c r="AB171" i="82"/>
  <c r="AB105" i="82"/>
  <c r="AD98" i="82"/>
  <c r="AD171" i="82"/>
  <c r="AD105" i="82"/>
  <c r="AG189" i="82"/>
  <c r="AG161" i="82"/>
  <c r="AG162" i="82" s="1"/>
  <c r="N183" i="82"/>
  <c r="N149" i="82"/>
  <c r="N150" i="82" s="1"/>
  <c r="R145" i="82"/>
  <c r="R181" i="82"/>
  <c r="R185" i="82" s="1"/>
  <c r="R152" i="82"/>
  <c r="J187" i="82"/>
  <c r="J191" i="82" s="1"/>
  <c r="J164" i="82"/>
  <c r="J157" i="82"/>
  <c r="J149" i="82"/>
  <c r="J150" i="82" s="1"/>
  <c r="J183" i="82"/>
  <c r="F183" i="82"/>
  <c r="E148" i="82"/>
  <c r="F149" i="82"/>
  <c r="D148" i="82"/>
  <c r="AB98" i="82"/>
  <c r="AC164" i="82"/>
  <c r="AC157" i="82"/>
  <c r="AC187" i="82"/>
  <c r="AC191" i="82" s="1"/>
  <c r="AD189" i="82"/>
  <c r="AD161" i="82"/>
  <c r="AD162" i="82" s="1"/>
  <c r="AF117" i="82"/>
  <c r="AF175" i="82"/>
  <c r="AF110" i="82"/>
  <c r="O105" i="82"/>
  <c r="O171" i="82"/>
  <c r="G110" i="82"/>
  <c r="G175" i="82"/>
  <c r="G117" i="82"/>
  <c r="Z187" i="82"/>
  <c r="Z191" i="82" s="1"/>
  <c r="Z157" i="82"/>
  <c r="Z164" i="82"/>
  <c r="AE183" i="82"/>
  <c r="AE149" i="82"/>
  <c r="AE150" i="82" s="1"/>
  <c r="T183" i="82"/>
  <c r="T149" i="82"/>
  <c r="T150" i="82" s="1"/>
  <c r="O164" i="82"/>
  <c r="O157" i="82"/>
  <c r="O187" i="82"/>
  <c r="O191" i="82" s="1"/>
  <c r="J189" i="82"/>
  <c r="J161" i="82"/>
  <c r="J162" i="82" s="1"/>
  <c r="Y183" i="82"/>
  <c r="Y149" i="82"/>
  <c r="Y150" i="82" s="1"/>
  <c r="W149" i="82"/>
  <c r="W150" i="82" s="1"/>
  <c r="W183" i="82"/>
  <c r="AD110" i="82"/>
  <c r="AD175" i="82"/>
  <c r="AD117" i="82"/>
  <c r="M105" i="82"/>
  <c r="M171" i="82"/>
  <c r="AC98" i="82"/>
  <c r="AC105" i="82"/>
  <c r="AC171" i="82"/>
  <c r="U105" i="82"/>
  <c r="U171" i="82"/>
  <c r="G171" i="82"/>
  <c r="G105" i="82"/>
  <c r="I161" i="82"/>
  <c r="I162" i="82" s="1"/>
  <c r="I189" i="82"/>
  <c r="L175" i="82"/>
  <c r="L110" i="82"/>
  <c r="L117" i="82"/>
  <c r="U181" i="82"/>
  <c r="U185" i="82" s="1"/>
  <c r="U145" i="82"/>
  <c r="U152" i="82"/>
  <c r="AF181" i="82"/>
  <c r="AF185" i="82" s="1"/>
  <c r="AF145" i="82"/>
  <c r="AF152" i="82"/>
  <c r="P161" i="82"/>
  <c r="P162" i="82" s="1"/>
  <c r="P189" i="82"/>
  <c r="AG181" i="82"/>
  <c r="AG185" i="82" s="1"/>
  <c r="AG152" i="82"/>
  <c r="AG145" i="82"/>
  <c r="AG172" i="82" s="1"/>
  <c r="V157" i="82"/>
  <c r="V187" i="82"/>
  <c r="V191" i="82" s="1"/>
  <c r="V164" i="82"/>
  <c r="R105" i="82"/>
  <c r="R171" i="82"/>
  <c r="Q149" i="82"/>
  <c r="Q150" i="82" s="1"/>
  <c r="Q183" i="82"/>
  <c r="G183" i="82"/>
  <c r="G149" i="82"/>
  <c r="G150" i="82" s="1"/>
  <c r="K106" i="82"/>
  <c r="K107" i="82" s="1"/>
  <c r="K99" i="82"/>
  <c r="K172" i="82"/>
  <c r="AI175" i="82"/>
  <c r="AI117" i="82"/>
  <c r="AI110" i="82"/>
  <c r="W164" i="82"/>
  <c r="W157" i="82"/>
  <c r="W187" i="82"/>
  <c r="W191" i="82" s="1"/>
  <c r="P181" i="82"/>
  <c r="P185" i="82" s="1"/>
  <c r="P152" i="82"/>
  <c r="P145" i="82"/>
  <c r="Z98" i="82"/>
  <c r="Z171" i="82"/>
  <c r="Z105" i="82"/>
  <c r="AC117" i="82"/>
  <c r="AC175" i="82"/>
  <c r="AC110" i="82"/>
  <c r="T98" i="82"/>
  <c r="AI145" i="82"/>
  <c r="AI152" i="82"/>
  <c r="AI181" i="82"/>
  <c r="AI185" i="82" s="1"/>
  <c r="M149" i="82"/>
  <c r="M150" i="82" s="1"/>
  <c r="M183" i="82"/>
  <c r="AG171" i="82"/>
  <c r="AG105" i="82"/>
  <c r="L106" i="82"/>
  <c r="L107" i="82" s="1"/>
  <c r="L99" i="82"/>
  <c r="L172" i="82"/>
  <c r="AJ187" i="82"/>
  <c r="AJ191" i="82" s="1"/>
  <c r="AJ157" i="82"/>
  <c r="AJ164" i="82"/>
  <c r="U157" i="82"/>
  <c r="U164" i="82"/>
  <c r="U187" i="82"/>
  <c r="U191" i="82" s="1"/>
  <c r="AF161" i="82"/>
  <c r="AF162" i="82" s="1"/>
  <c r="AF189" i="82"/>
  <c r="D134" i="82"/>
  <c r="AC149" i="82"/>
  <c r="AC150" i="82" s="1"/>
  <c r="AC183" i="82"/>
  <c r="AI98" i="82"/>
  <c r="AI171" i="82"/>
  <c r="AI105" i="82"/>
  <c r="I117" i="82"/>
  <c r="I110" i="82"/>
  <c r="I175" i="82"/>
  <c r="S171" i="82"/>
  <c r="S105" i="82"/>
  <c r="N189" i="82"/>
  <c r="N161" i="82"/>
  <c r="N162" i="82" s="1"/>
  <c r="H189" i="82"/>
  <c r="H161" i="82"/>
  <c r="H162" i="82" s="1"/>
  <c r="AE189" i="82"/>
  <c r="AE161" i="82"/>
  <c r="AE162" i="82" s="1"/>
  <c r="O149" i="82"/>
  <c r="O150" i="82" s="1"/>
  <c r="O183" i="82"/>
  <c r="P107" i="82" l="1"/>
  <c r="AC118" i="82"/>
  <c r="AC119" i="82" s="1"/>
  <c r="AC176" i="82"/>
  <c r="AC111" i="82"/>
  <c r="AI111" i="82"/>
  <c r="AI118" i="82"/>
  <c r="AI119" i="82" s="1"/>
  <c r="AI176" i="82"/>
  <c r="U153" i="82"/>
  <c r="U154" i="82" s="1"/>
  <c r="U146" i="82"/>
  <c r="U173" i="82" s="1"/>
  <c r="AF118" i="82"/>
  <c r="AF119" i="82" s="1"/>
  <c r="AF176" i="82"/>
  <c r="AF111" i="82"/>
  <c r="AB172" i="82"/>
  <c r="AB99" i="82"/>
  <c r="AB106" i="82"/>
  <c r="AB107" i="82" s="1"/>
  <c r="E183" i="82"/>
  <c r="D183" i="82"/>
  <c r="R146" i="82"/>
  <c r="R153" i="82"/>
  <c r="R154" i="82" s="1"/>
  <c r="N158" i="82"/>
  <c r="N165" i="82"/>
  <c r="N166" i="82" s="1"/>
  <c r="E102" i="82"/>
  <c r="F103" i="82"/>
  <c r="D102" i="82"/>
  <c r="M176" i="82"/>
  <c r="M118" i="82"/>
  <c r="M119" i="82" s="1"/>
  <c r="M111" i="82"/>
  <c r="Y158" i="82"/>
  <c r="Y165" i="82"/>
  <c r="Y166" i="82" s="1"/>
  <c r="Q176" i="82"/>
  <c r="Q118" i="82"/>
  <c r="Q119" i="82" s="1"/>
  <c r="Q111" i="82"/>
  <c r="K118" i="82"/>
  <c r="K119" i="82" s="1"/>
  <c r="K111" i="82"/>
  <c r="K176" i="82"/>
  <c r="AH146" i="82"/>
  <c r="AH153" i="82"/>
  <c r="AH154" i="82" s="1"/>
  <c r="T146" i="82"/>
  <c r="T153" i="82"/>
  <c r="T154" i="82" s="1"/>
  <c r="I106" i="82"/>
  <c r="I107" i="82" s="1"/>
  <c r="I99" i="82"/>
  <c r="D99" i="82" s="1"/>
  <c r="I172" i="82"/>
  <c r="V106" i="82"/>
  <c r="V107" i="82" s="1"/>
  <c r="V99" i="82"/>
  <c r="V172" i="82"/>
  <c r="O118" i="82"/>
  <c r="O119" i="82" s="1"/>
  <c r="O111" i="82"/>
  <c r="O176" i="82"/>
  <c r="AB111" i="82"/>
  <c r="AB176" i="82"/>
  <c r="AB118" i="82"/>
  <c r="AB119" i="82" s="1"/>
  <c r="V146" i="82"/>
  <c r="V173" i="82" s="1"/>
  <c r="V153" i="82"/>
  <c r="V154" i="82" s="1"/>
  <c r="S158" i="82"/>
  <c r="S165" i="82"/>
  <c r="S166" i="82" s="1"/>
  <c r="AA172" i="82"/>
  <c r="AA106" i="82"/>
  <c r="AA107" i="82" s="1"/>
  <c r="AA99" i="82"/>
  <c r="AD146" i="82"/>
  <c r="AD153" i="82"/>
  <c r="AD154" i="82" s="1"/>
  <c r="L21" i="82"/>
  <c r="N153" i="82"/>
  <c r="N154" i="82" s="1"/>
  <c r="N146" i="82"/>
  <c r="AG158" i="82"/>
  <c r="AG165" i="82"/>
  <c r="AG166" i="82" s="1"/>
  <c r="H107" i="82"/>
  <c r="S176" i="82"/>
  <c r="S111" i="82"/>
  <c r="S118" i="82"/>
  <c r="S119" i="82" s="1"/>
  <c r="R176" i="82"/>
  <c r="R111" i="82"/>
  <c r="R118" i="82"/>
  <c r="R119" i="82" s="1"/>
  <c r="M158" i="82"/>
  <c r="M165" i="82"/>
  <c r="M166" i="82" s="1"/>
  <c r="AH107" i="82"/>
  <c r="J153" i="82"/>
  <c r="J154" i="82" s="1"/>
  <c r="J146" i="82"/>
  <c r="S107" i="82"/>
  <c r="M107" i="82"/>
  <c r="I118" i="82"/>
  <c r="I119" i="82" s="1"/>
  <c r="I111" i="82"/>
  <c r="I176" i="82"/>
  <c r="AI106" i="82"/>
  <c r="AI107" i="82" s="1"/>
  <c r="AI99" i="82"/>
  <c r="AI172" i="82"/>
  <c r="U158" i="82"/>
  <c r="U165" i="82"/>
  <c r="U166" i="82" s="1"/>
  <c r="Z99" i="82"/>
  <c r="Z106" i="82"/>
  <c r="Z107" i="82" s="1"/>
  <c r="Z172" i="82"/>
  <c r="AF153" i="82"/>
  <c r="AF154" i="82" s="1"/>
  <c r="AF146" i="82"/>
  <c r="AC99" i="82"/>
  <c r="AC106" i="82"/>
  <c r="AC107" i="82" s="1"/>
  <c r="AC172" i="82"/>
  <c r="Z165" i="82"/>
  <c r="Z166" i="82" s="1"/>
  <c r="Z158" i="82"/>
  <c r="G111" i="82"/>
  <c r="G176" i="82"/>
  <c r="G118" i="82"/>
  <c r="G119" i="82" s="1"/>
  <c r="H165" i="82"/>
  <c r="H166" i="82" s="1"/>
  <c r="H158" i="82"/>
  <c r="AF106" i="82"/>
  <c r="AF107" i="82" s="1"/>
  <c r="AF99" i="82"/>
  <c r="AF172" i="82"/>
  <c r="AH158" i="82"/>
  <c r="AH165" i="82"/>
  <c r="AH166" i="82" s="1"/>
  <c r="F107" i="82"/>
  <c r="Y146" i="82"/>
  <c r="Y153" i="82"/>
  <c r="Y154" i="82" s="1"/>
  <c r="W107" i="82"/>
  <c r="S153" i="82"/>
  <c r="S154" i="82" s="1"/>
  <c r="S146" i="82"/>
  <c r="S173" i="82" s="1"/>
  <c r="H146" i="82"/>
  <c r="H173" i="82" s="1"/>
  <c r="H153" i="82"/>
  <c r="H154" i="82" s="1"/>
  <c r="E105" i="82"/>
  <c r="D105" i="82"/>
  <c r="Y99" i="82"/>
  <c r="Y106" i="82"/>
  <c r="Y107" i="82" s="1"/>
  <c r="Y172" i="82"/>
  <c r="AJ146" i="82"/>
  <c r="AJ153" i="82"/>
  <c r="AJ154" i="82" s="1"/>
  <c r="AB158" i="82"/>
  <c r="AB165" i="82"/>
  <c r="AB166" i="82" s="1"/>
  <c r="H172" i="82"/>
  <c r="P158" i="82"/>
  <c r="P165" i="82"/>
  <c r="P166" i="82" s="1"/>
  <c r="F185" i="82"/>
  <c r="D181" i="82"/>
  <c r="E181" i="82"/>
  <c r="AA158" i="82"/>
  <c r="AA165" i="82"/>
  <c r="AA166" i="82" s="1"/>
  <c r="N107" i="82"/>
  <c r="R107" i="82"/>
  <c r="O107" i="82"/>
  <c r="AI153" i="82"/>
  <c r="AI154" i="82" s="1"/>
  <c r="AI146" i="82"/>
  <c r="P153" i="82"/>
  <c r="P154" i="82" s="1"/>
  <c r="P146" i="82"/>
  <c r="W165" i="82"/>
  <c r="W166" i="82" s="1"/>
  <c r="W158" i="82"/>
  <c r="V165" i="82"/>
  <c r="V166" i="82" s="1"/>
  <c r="V158" i="82"/>
  <c r="AD176" i="82"/>
  <c r="AD118" i="82"/>
  <c r="AD119" i="82" s="1"/>
  <c r="AD111" i="82"/>
  <c r="O158" i="82"/>
  <c r="O165" i="82"/>
  <c r="O166" i="82" s="1"/>
  <c r="AC158" i="82"/>
  <c r="AC165" i="82"/>
  <c r="AC166" i="82" s="1"/>
  <c r="D149" i="82"/>
  <c r="E149" i="82"/>
  <c r="F150" i="82"/>
  <c r="AE158" i="82"/>
  <c r="AE165" i="82"/>
  <c r="AE166" i="82" s="1"/>
  <c r="F164" i="82"/>
  <c r="D156" i="82"/>
  <c r="F187" i="82"/>
  <c r="E156" i="82"/>
  <c r="F157" i="82"/>
  <c r="AF165" i="82"/>
  <c r="AF166" i="82" s="1"/>
  <c r="AF158" i="82"/>
  <c r="M153" i="82"/>
  <c r="M154" i="82" s="1"/>
  <c r="M146" i="82"/>
  <c r="M173" i="82" s="1"/>
  <c r="Q106" i="82"/>
  <c r="Q107" i="82" s="1"/>
  <c r="Q99" i="82"/>
  <c r="Q172" i="82"/>
  <c r="AB146" i="82"/>
  <c r="AB153" i="82"/>
  <c r="AB154" i="82" s="1"/>
  <c r="Z146" i="82"/>
  <c r="Z173" i="82" s="1"/>
  <c r="Z153" i="82"/>
  <c r="Z154" i="82" s="1"/>
  <c r="I153" i="82"/>
  <c r="I154" i="82" s="1"/>
  <c r="I146" i="82"/>
  <c r="I173" i="82" s="1"/>
  <c r="U111" i="82"/>
  <c r="U118" i="82"/>
  <c r="U119" i="82" s="1"/>
  <c r="U176" i="82"/>
  <c r="Y176" i="82"/>
  <c r="Y111" i="82"/>
  <c r="Y177" i="82" s="1"/>
  <c r="Y118" i="82"/>
  <c r="Y119" i="82" s="1"/>
  <c r="J176" i="82"/>
  <c r="J111" i="82"/>
  <c r="J118" i="82"/>
  <c r="J119" i="82" s="1"/>
  <c r="E98" i="82"/>
  <c r="N176" i="82"/>
  <c r="N118" i="82"/>
  <c r="N119" i="82" s="1"/>
  <c r="N111" i="82"/>
  <c r="N177" i="82" s="1"/>
  <c r="X118" i="82"/>
  <c r="X119" i="82" s="1"/>
  <c r="X176" i="82"/>
  <c r="X111" i="82"/>
  <c r="P173" i="82"/>
  <c r="D171" i="82"/>
  <c r="V111" i="82"/>
  <c r="V177" i="82" s="1"/>
  <c r="V118" i="82"/>
  <c r="V119" i="82" s="1"/>
  <c r="V176" i="82"/>
  <c r="R158" i="82"/>
  <c r="R165" i="82"/>
  <c r="R166" i="82" s="1"/>
  <c r="AA153" i="82"/>
  <c r="AA154" i="82" s="1"/>
  <c r="AA146" i="82"/>
  <c r="F175" i="82"/>
  <c r="D175" i="82" s="1"/>
  <c r="D109" i="82"/>
  <c r="F110" i="82"/>
  <c r="F117" i="82"/>
  <c r="L153" i="82"/>
  <c r="L154" i="82" s="1"/>
  <c r="L146" i="82"/>
  <c r="L173" i="82" s="1"/>
  <c r="J173" i="82"/>
  <c r="W153" i="82"/>
  <c r="W154" i="82" s="1"/>
  <c r="W146" i="82"/>
  <c r="W173" i="82" s="1"/>
  <c r="Q165" i="82"/>
  <c r="Q166" i="82" s="1"/>
  <c r="Q158" i="82"/>
  <c r="K165" i="82"/>
  <c r="K166" i="82" s="1"/>
  <c r="K158" i="82"/>
  <c r="D145" i="82"/>
  <c r="F153" i="82"/>
  <c r="F146" i="82"/>
  <c r="E145" i="82"/>
  <c r="AH172" i="82"/>
  <c r="AC153" i="82"/>
  <c r="AC154" i="82" s="1"/>
  <c r="AC146" i="82"/>
  <c r="G153" i="82"/>
  <c r="G154" i="82" s="1"/>
  <c r="G146" i="82"/>
  <c r="G173" i="82" s="1"/>
  <c r="Z176" i="82"/>
  <c r="Z111" i="82"/>
  <c r="Z118" i="82"/>
  <c r="Z119" i="82" s="1"/>
  <c r="N172" i="82"/>
  <c r="G107" i="82"/>
  <c r="R172" i="82"/>
  <c r="U107" i="82"/>
  <c r="AJ158" i="82"/>
  <c r="AJ165" i="82"/>
  <c r="AJ166" i="82" s="1"/>
  <c r="T99" i="82"/>
  <c r="T106" i="82"/>
  <c r="T107" i="82" s="1"/>
  <c r="T172" i="82"/>
  <c r="AG146" i="82"/>
  <c r="AG173" i="82" s="1"/>
  <c r="AG153" i="82"/>
  <c r="AG154" i="82" s="1"/>
  <c r="L176" i="82"/>
  <c r="L118" i="82"/>
  <c r="L119" i="82" s="1"/>
  <c r="L111" i="82"/>
  <c r="J165" i="82"/>
  <c r="J166" i="82" s="1"/>
  <c r="J158" i="82"/>
  <c r="AD99" i="82"/>
  <c r="AD173" i="82" s="1"/>
  <c r="AD106" i="82"/>
  <c r="AD107" i="82" s="1"/>
  <c r="AD172" i="82"/>
  <c r="O146" i="82"/>
  <c r="O173" i="82" s="1"/>
  <c r="O153" i="82"/>
  <c r="O154" i="82" s="1"/>
  <c r="T118" i="82"/>
  <c r="T119" i="82" s="1"/>
  <c r="T176" i="82"/>
  <c r="T111" i="82"/>
  <c r="D160" i="82"/>
  <c r="E160" i="82"/>
  <c r="F161" i="82"/>
  <c r="F189" i="82"/>
  <c r="AH176" i="82"/>
  <c r="AH111" i="82"/>
  <c r="AH177" i="82" s="1"/>
  <c r="AH118" i="82"/>
  <c r="AH119" i="82" s="1"/>
  <c r="Q146" i="82"/>
  <c r="Q173" i="82" s="1"/>
  <c r="Q153" i="82"/>
  <c r="Q154" i="82" s="1"/>
  <c r="H176" i="82"/>
  <c r="H118" i="82"/>
  <c r="H119" i="82" s="1"/>
  <c r="H111" i="82"/>
  <c r="AE172" i="82"/>
  <c r="AE153" i="82"/>
  <c r="AE154" i="82" s="1"/>
  <c r="AE146" i="82"/>
  <c r="AJ106" i="82"/>
  <c r="AJ107" i="82" s="1"/>
  <c r="AJ172" i="82"/>
  <c r="AJ99" i="82"/>
  <c r="AJ173" i="82" s="1"/>
  <c r="F173" i="82"/>
  <c r="D98" i="82"/>
  <c r="AE106" i="82"/>
  <c r="AE107" i="82" s="1"/>
  <c r="AE99" i="82"/>
  <c r="X107" i="82"/>
  <c r="P172" i="82"/>
  <c r="AG176" i="82"/>
  <c r="AG111" i="82"/>
  <c r="AG177" i="82" s="1"/>
  <c r="AG118" i="82"/>
  <c r="AG119" i="82" s="1"/>
  <c r="G158" i="82"/>
  <c r="G165" i="82"/>
  <c r="G166" i="82" s="1"/>
  <c r="AA111" i="82"/>
  <c r="AA177" i="82" s="1"/>
  <c r="AA176" i="82"/>
  <c r="AA118" i="82"/>
  <c r="AA119" i="82" s="1"/>
  <c r="W111" i="82"/>
  <c r="W177" i="82" s="1"/>
  <c r="W118" i="82"/>
  <c r="W119" i="82" s="1"/>
  <c r="W176" i="82"/>
  <c r="AE118" i="82"/>
  <c r="AE119" i="82" s="1"/>
  <c r="AE111" i="82"/>
  <c r="AE177" i="82" s="1"/>
  <c r="AE176" i="82"/>
  <c r="X146" i="82"/>
  <c r="X173" i="82" s="1"/>
  <c r="X153" i="82"/>
  <c r="X154" i="82" s="1"/>
  <c r="AI165" i="82"/>
  <c r="AI166" i="82" s="1"/>
  <c r="AI158" i="82"/>
  <c r="D113" i="82"/>
  <c r="E113" i="82"/>
  <c r="F114" i="82"/>
  <c r="J107" i="82"/>
  <c r="P111" i="82"/>
  <c r="P177" i="82" s="1"/>
  <c r="P176" i="82"/>
  <c r="P118" i="82"/>
  <c r="P119" i="82" s="1"/>
  <c r="AD165" i="82"/>
  <c r="AD166" i="82" s="1"/>
  <c r="AD158" i="82"/>
  <c r="E152" i="82"/>
  <c r="D152" i="82"/>
  <c r="T165" i="82"/>
  <c r="T166" i="82" s="1"/>
  <c r="T158" i="82"/>
  <c r="AJ118" i="82"/>
  <c r="AJ119" i="82" s="1"/>
  <c r="AJ111" i="82"/>
  <c r="AJ176" i="82"/>
  <c r="AH173" i="82"/>
  <c r="K153" i="82"/>
  <c r="K154" i="82" s="1"/>
  <c r="K146" i="82"/>
  <c r="K173" i="82" s="1"/>
  <c r="X165" i="82"/>
  <c r="X166" i="82" s="1"/>
  <c r="X158" i="82"/>
  <c r="L158" i="82"/>
  <c r="L165" i="82"/>
  <c r="L166" i="82" s="1"/>
  <c r="I158" i="82"/>
  <c r="I165" i="82"/>
  <c r="I166" i="82" s="1"/>
  <c r="N173" i="82"/>
  <c r="S172" i="82"/>
  <c r="R173" i="82"/>
  <c r="M172" i="82"/>
  <c r="AG107" i="82"/>
  <c r="U172" i="82"/>
  <c r="H177" i="82" l="1"/>
  <c r="T177" i="82"/>
  <c r="S177" i="82"/>
  <c r="D172" i="82"/>
  <c r="AJ177" i="82"/>
  <c r="T173" i="82"/>
  <c r="Z177" i="82"/>
  <c r="AC173" i="82"/>
  <c r="AA173" i="82"/>
  <c r="U177" i="82"/>
  <c r="F115" i="82"/>
  <c r="E114" i="82"/>
  <c r="D114" i="82"/>
  <c r="E99" i="82"/>
  <c r="AE173" i="82"/>
  <c r="D161" i="82"/>
  <c r="F162" i="82"/>
  <c r="E161" i="82"/>
  <c r="D146" i="82"/>
  <c r="E146" i="82"/>
  <c r="E117" i="82"/>
  <c r="D117" i="82"/>
  <c r="D106" i="82"/>
  <c r="G177" i="82"/>
  <c r="R177" i="82"/>
  <c r="O177" i="82"/>
  <c r="AI177" i="82"/>
  <c r="L177" i="82"/>
  <c r="E153" i="82"/>
  <c r="D153" i="82"/>
  <c r="F154" i="82"/>
  <c r="D110" i="82"/>
  <c r="F111" i="82"/>
  <c r="E110" i="82"/>
  <c r="F118" i="82"/>
  <c r="F176" i="82"/>
  <c r="E187" i="82"/>
  <c r="F191" i="82"/>
  <c r="D187" i="82"/>
  <c r="AD177" i="82"/>
  <c r="Y173" i="82"/>
  <c r="E107" i="82"/>
  <c r="D107" i="82"/>
  <c r="I177" i="82"/>
  <c r="E172" i="82"/>
  <c r="Q177" i="82"/>
  <c r="AF177" i="82"/>
  <c r="AC177" i="82"/>
  <c r="X177" i="82"/>
  <c r="J177" i="82"/>
  <c r="E150" i="82"/>
  <c r="D150" i="82"/>
  <c r="E106" i="82"/>
  <c r="AF173" i="82"/>
  <c r="AI173" i="82"/>
  <c r="AB177" i="82"/>
  <c r="M177" i="82"/>
  <c r="E103" i="82"/>
  <c r="D103" i="82"/>
  <c r="E189" i="82"/>
  <c r="D189" i="82"/>
  <c r="D157" i="82"/>
  <c r="F158" i="82"/>
  <c r="F165" i="82"/>
  <c r="E157" i="82"/>
  <c r="D164" i="82"/>
  <c r="E164" i="82"/>
  <c r="E185" i="82"/>
  <c r="D185" i="82"/>
  <c r="K177" i="82"/>
  <c r="AB173" i="82"/>
  <c r="D173" i="82" s="1"/>
  <c r="E173" i="82" l="1"/>
  <c r="E171" i="82" s="1"/>
  <c r="D165" i="82"/>
  <c r="F166" i="82"/>
  <c r="E165" i="82"/>
  <c r="D191" i="82"/>
  <c r="E191" i="82"/>
  <c r="E158" i="82"/>
  <c r="D158" i="82"/>
  <c r="D111" i="82"/>
  <c r="E111" i="82"/>
  <c r="F177" i="82"/>
  <c r="E162" i="82"/>
  <c r="D162" i="82"/>
  <c r="D176" i="82"/>
  <c r="E176" i="82"/>
  <c r="E118" i="82"/>
  <c r="D118" i="82"/>
  <c r="F119" i="82"/>
  <c r="D154" i="82"/>
  <c r="E154" i="82"/>
  <c r="D115" i="82"/>
  <c r="E115" i="82"/>
  <c r="D119" i="82" l="1"/>
  <c r="E119" i="82"/>
  <c r="E177" i="82"/>
  <c r="E175" i="82" s="1"/>
  <c r="D177" i="82"/>
  <c r="D166" i="82"/>
  <c r="E166" i="82"/>
</calcChain>
</file>

<file path=xl/comments1.xml><?xml version="1.0" encoding="utf-8"?>
<comments xmlns="http://schemas.openxmlformats.org/spreadsheetml/2006/main">
  <authors>
    <author>Andrej Dubovskij</author>
  </authors>
  <commentList>
    <comment ref="B78" authorId="0" shapeId="0">
      <text>
        <r>
          <rPr>
            <sz val="9"/>
            <color indexed="81"/>
            <rFont val="Tahoma"/>
            <family val="2"/>
            <charset val="186"/>
          </rPr>
          <t xml:space="preserve">Taikoma tais atvejais, kai bent vienas iš pasirinktų socialinės-ekonominės naudos komponentų dubliuoja veiklos pajamas. 
</t>
        </r>
      </text>
    </comment>
  </commentList>
</comments>
</file>

<file path=xl/comments2.xml><?xml version="1.0" encoding="utf-8"?>
<comments xmlns="http://schemas.openxmlformats.org/spreadsheetml/2006/main">
  <authors>
    <author>Andrej Dubovskij</author>
  </authors>
  <commentList>
    <comment ref="L5" authorId="0" shapeId="0">
      <text>
        <r>
          <rPr>
            <sz val="9"/>
            <color indexed="81"/>
            <rFont val="Tahoma"/>
            <family val="2"/>
            <charset val="186"/>
          </rPr>
          <t xml:space="preserve">Stulpelis skirtas nustatyti vertinamų reikšmių diapazonus
</t>
        </r>
      </text>
    </comment>
    <comment ref="M5" authorId="0" shapeId="0">
      <text>
        <r>
          <rPr>
            <sz val="9"/>
            <color indexed="81"/>
            <rFont val="Tahoma"/>
            <family val="2"/>
            <charset val="186"/>
          </rPr>
          <t>Stulpelis skirtas nustatyti kiekvienam diapazonui tenkančių simuliacijų skaičių</t>
        </r>
      </text>
    </comment>
    <comment ref="N5" authorId="0" shapeId="0">
      <text>
        <r>
          <rPr>
            <sz val="9"/>
            <color indexed="81"/>
            <rFont val="Tahoma"/>
            <family val="2"/>
            <charset val="186"/>
          </rPr>
          <t xml:space="preserve">Stulpelis skirtas nustatyti simuliacijų skaičių, kuris tenka šiam ir visiems prieš jų buvusiems diapazonams (kaupiamasis skaičius)
</t>
        </r>
      </text>
    </comment>
    <comment ref="O5" authorId="0" shapeId="0">
      <text>
        <r>
          <rPr>
            <sz val="9"/>
            <color indexed="81"/>
            <rFont val="Tahoma"/>
            <family val="2"/>
            <charset val="186"/>
          </rPr>
          <t>Stulpelis skirtas atvaizduoti šiam diapazonui tenkančių simuliacijų skaičiaus palyginimą (procentinė išraiška) su visų simuliacijų skaičiumi</t>
        </r>
      </text>
    </comment>
    <comment ref="P5" authorId="0" shapeId="0">
      <text>
        <r>
          <rPr>
            <sz val="9"/>
            <color indexed="81"/>
            <rFont val="Tahoma"/>
            <family val="2"/>
            <charset val="186"/>
          </rPr>
          <t xml:space="preserve">Stulpelis skirtas atvaizduoti šiam diapazonui ir visiems prieš tai buvusiems diapazonams tenkančių simuliacijų skaičiaus palyginimą (procentinė išraiška) su visų simuliacijų skaičiumi (kaupiamasis procentas)
</t>
        </r>
      </text>
    </comment>
    <comment ref="R5" authorId="0" shapeId="0">
      <text>
        <r>
          <rPr>
            <sz val="9"/>
            <color indexed="81"/>
            <rFont val="Tahoma"/>
            <family val="2"/>
            <charset val="186"/>
          </rPr>
          <t xml:space="preserve">Stulpelis skirtas nustatyti vertinamų reikšmių diapazonus
</t>
        </r>
      </text>
    </comment>
    <comment ref="S5" authorId="0" shapeId="0">
      <text>
        <r>
          <rPr>
            <sz val="9"/>
            <color indexed="81"/>
            <rFont val="Tahoma"/>
            <family val="2"/>
            <charset val="186"/>
          </rPr>
          <t>Stulpelis skirtas nustatyti kiekvienam diapazonui tenkančių simuliacijų skaičių</t>
        </r>
      </text>
    </comment>
    <comment ref="T5" authorId="0" shapeId="0">
      <text>
        <r>
          <rPr>
            <sz val="9"/>
            <color indexed="81"/>
            <rFont val="Tahoma"/>
            <family val="2"/>
            <charset val="186"/>
          </rPr>
          <t xml:space="preserve">Stulpelis skirtas nustatyti simuliacijų skaičių, kuris tenka šiam ir visiems prieš jų buvusiems diapazonams (kaupiamasis skaičius)
</t>
        </r>
      </text>
    </comment>
    <comment ref="U5" authorId="0" shapeId="0">
      <text>
        <r>
          <rPr>
            <sz val="9"/>
            <color indexed="81"/>
            <rFont val="Tahoma"/>
            <family val="2"/>
            <charset val="186"/>
          </rPr>
          <t>Stulpelis skirtas atvaizduoti šiam diapazonui tenkančių simuliacijų skaičiaus palyginimą (procentinė išraiška) su visų simuliacijų skaičiumi</t>
        </r>
      </text>
    </comment>
    <comment ref="V5" authorId="0" shapeId="0">
      <text>
        <r>
          <rPr>
            <sz val="9"/>
            <color indexed="81"/>
            <rFont val="Tahoma"/>
            <family val="2"/>
            <charset val="186"/>
          </rPr>
          <t xml:space="preserve">Stulpelis skirtas atvaizduoti šiam diapazonui ir visiems prieš tai buvusiems diapazonams tenkančių simuliacijų skaičiaus palyginimą (procentinė išraiška) su visų simuliacijų skaičiumi (kaupiamasis procentas)
</t>
        </r>
      </text>
    </comment>
    <comment ref="X5" authorId="0" shapeId="0">
      <text>
        <r>
          <rPr>
            <sz val="9"/>
            <color indexed="81"/>
            <rFont val="Tahoma"/>
            <family val="2"/>
            <charset val="186"/>
          </rPr>
          <t xml:space="preserve">Stulpelis skirtas nustatyti vertinamų reikšmių diapazonus
</t>
        </r>
      </text>
    </comment>
    <comment ref="Y5" authorId="0" shapeId="0">
      <text>
        <r>
          <rPr>
            <sz val="9"/>
            <color indexed="81"/>
            <rFont val="Tahoma"/>
            <family val="2"/>
            <charset val="186"/>
          </rPr>
          <t>Stulpelis skirtas nustatyti kiekvienam diapazonui tenkančių simuliacijų skaičių</t>
        </r>
      </text>
    </comment>
    <comment ref="Z5" authorId="0" shapeId="0">
      <text>
        <r>
          <rPr>
            <sz val="9"/>
            <color indexed="81"/>
            <rFont val="Tahoma"/>
            <family val="2"/>
            <charset val="186"/>
          </rPr>
          <t xml:space="preserve">Stulpelis skirtas nustatyti simuliacijų skaičių, kuris tenka šiam ir visiems prieš jų buvusiems diapazonams (kaupiamasis skaičius)
</t>
        </r>
      </text>
    </comment>
    <comment ref="AA5" authorId="0" shapeId="0">
      <text>
        <r>
          <rPr>
            <sz val="9"/>
            <color indexed="81"/>
            <rFont val="Tahoma"/>
            <family val="2"/>
            <charset val="186"/>
          </rPr>
          <t>Stulpelis skirtas atvaizduoti šiam diapazonui tenkančių simuliacijų skaičiaus palyginimą (procentinė išraiška) su visų simuliacijų skaičiumi</t>
        </r>
      </text>
    </comment>
    <comment ref="AB5" authorId="0" shapeId="0">
      <text>
        <r>
          <rPr>
            <sz val="9"/>
            <color indexed="81"/>
            <rFont val="Tahoma"/>
            <family val="2"/>
            <charset val="186"/>
          </rPr>
          <t xml:space="preserve">Stulpelis skirtas atvaizduoti šiam diapazonui ir visiems prieš tai buvusiems diapazonams tenkančių simuliacijų skaičiaus palyginimą (procentinė išraiška) su visų simuliacijų skaičiumi (kaupiamasis procentas)
</t>
        </r>
      </text>
    </comment>
    <comment ref="AD5" authorId="0" shapeId="0">
      <text>
        <r>
          <rPr>
            <sz val="9"/>
            <color indexed="81"/>
            <rFont val="Tahoma"/>
            <family val="2"/>
            <charset val="186"/>
          </rPr>
          <t xml:space="preserve">Stulpelis skirtas nustatyti vertinamų reikšmių diapazonus
</t>
        </r>
      </text>
    </comment>
    <comment ref="AE5" authorId="0" shapeId="0">
      <text>
        <r>
          <rPr>
            <sz val="9"/>
            <color indexed="81"/>
            <rFont val="Tahoma"/>
            <family val="2"/>
            <charset val="186"/>
          </rPr>
          <t>Stulpelis skirtas nustatyti kiekvienam diapazonui tenkančių simuliacijų skaičių</t>
        </r>
      </text>
    </comment>
    <comment ref="AF5" authorId="0" shapeId="0">
      <text>
        <r>
          <rPr>
            <sz val="9"/>
            <color indexed="81"/>
            <rFont val="Tahoma"/>
            <family val="2"/>
            <charset val="186"/>
          </rPr>
          <t xml:space="preserve">Stulpelis skirtas nustatyti simuliacijų skaičių, kuris tenka šiam ir visiems prieš jų buvusiems diapazonams (kaupiamasis skaičius)
</t>
        </r>
      </text>
    </comment>
    <comment ref="AG5" authorId="0" shapeId="0">
      <text>
        <r>
          <rPr>
            <sz val="9"/>
            <color indexed="81"/>
            <rFont val="Tahoma"/>
            <family val="2"/>
            <charset val="186"/>
          </rPr>
          <t>Stulpelis skirtas atvaizduoti šiam diapazonui tenkančių simuliacijų skaičiaus palyginimą (procentinė išraiška) su visų simuliacijų skaičiumi</t>
        </r>
      </text>
    </comment>
    <comment ref="AH5" authorId="0" shapeId="0">
      <text>
        <r>
          <rPr>
            <sz val="9"/>
            <color indexed="81"/>
            <rFont val="Tahoma"/>
            <family val="2"/>
            <charset val="186"/>
          </rPr>
          <t xml:space="preserve">Stulpelis skirtas atvaizduoti šiam diapazonui ir visiems prieš tai buvusiems diapazonams tenkančių simuliacijų skaičiaus palyginimą (procentinė išraiška) su visų simuliacijų skaičiumi (kaupiamasis procentas)
</t>
        </r>
      </text>
    </comment>
  </commentList>
</comments>
</file>

<file path=xl/comments3.xml><?xml version="1.0" encoding="utf-8"?>
<comments xmlns="http://schemas.openxmlformats.org/spreadsheetml/2006/main">
  <authors>
    <author>Andrej Dubovskij</author>
  </authors>
  <commentList>
    <comment ref="K225" authorId="0" shapeId="0">
      <text>
        <r>
          <rPr>
            <sz val="12"/>
            <color indexed="81"/>
            <rFont val="Tahoma"/>
            <family val="2"/>
            <charset val="186"/>
          </rPr>
          <t xml:space="preserve">Lūžio taškas – tai kritinio kintamojo reikšmė, kurią pasiekus EGDV tampa lygi nuliui, arba kitaip tariant, projekto sukuriama socialinė-ekonominė nauda nesiekia minimalios priimtinos reikšmės, kuriai esant grynoji dabartinė projekto </t>
        </r>
        <r>
          <rPr>
            <u/>
            <sz val="12"/>
            <color indexed="81"/>
            <rFont val="Tahoma"/>
            <family val="2"/>
            <charset val="186"/>
          </rPr>
          <t>išlaidų</t>
        </r>
        <r>
          <rPr>
            <sz val="12"/>
            <color indexed="81"/>
            <rFont val="Tahoma"/>
            <family val="2"/>
            <charset val="186"/>
          </rPr>
          <t xml:space="preserve"> vertė </t>
        </r>
        <r>
          <rPr>
            <u/>
            <sz val="12"/>
            <color indexed="81"/>
            <rFont val="Tahoma"/>
            <family val="2"/>
            <charset val="186"/>
          </rPr>
          <t>lygi</t>
        </r>
        <r>
          <rPr>
            <sz val="12"/>
            <color indexed="81"/>
            <rFont val="Tahoma"/>
            <family val="2"/>
            <charset val="186"/>
          </rPr>
          <t xml:space="preserve"> sukuriamai </t>
        </r>
        <r>
          <rPr>
            <u/>
            <sz val="12"/>
            <color indexed="81"/>
            <rFont val="Tahoma"/>
            <family val="2"/>
            <charset val="186"/>
          </rPr>
          <t>naudai</t>
        </r>
        <r>
          <rPr>
            <sz val="12"/>
            <color indexed="81"/>
            <rFont val="Tahoma"/>
            <family val="2"/>
            <charset val="186"/>
          </rPr>
          <t>. Lūžio taškai yra skaičiuojami tiesioginiams kintamiesiems, jeigu atitinkamas kintamasis:
1) nėra lygus nuliui, ir
2) turi įtakos EGDV skaičiavimo atžvilgiu.
Kaip lūžio taškas yra nurodoma atitinkamo kintamojo GDV.</t>
        </r>
      </text>
    </comment>
  </commentList>
</comments>
</file>

<file path=xl/comments4.xml><?xml version="1.0" encoding="utf-8"?>
<comments xmlns="http://schemas.openxmlformats.org/spreadsheetml/2006/main">
  <authors>
    <author>Windows User</author>
    <author>Justina Giedraitė</author>
  </authors>
  <commentList>
    <comment ref="B15" authorId="0" shapeId="0">
      <text>
        <r>
          <rPr>
            <sz val="9"/>
            <color indexed="81"/>
            <rFont val="Tahoma"/>
            <family val="2"/>
            <charset val="186"/>
          </rPr>
          <t>Ši lentelė pildoma tik tuo atveju jei pastatas šildomas elektra.</t>
        </r>
      </text>
    </comment>
    <comment ref="G24" authorId="0" shapeId="0">
      <text>
        <r>
          <rPr>
            <sz val="9"/>
            <color indexed="81"/>
            <rFont val="Tahoma"/>
            <family val="2"/>
            <charset val="186"/>
          </rPr>
          <t>Kainoms pagrįsti naudojami ne senesni kaip 1 metų duomenys</t>
        </r>
      </text>
    </comment>
    <comment ref="J24" authorId="0" shapeId="0">
      <text>
        <r>
          <rPr>
            <sz val="9"/>
            <color indexed="81"/>
            <rFont val="Tahoma"/>
            <family val="2"/>
            <charset val="186"/>
          </rPr>
          <t>Įrašomi aktualūs Energetikos sektoriaus KK (Investicijų projektų metodikos 5-6 priedai)</t>
        </r>
      </text>
    </comment>
    <comment ref="H29" authorId="1" shapeId="0">
      <text>
        <r>
          <rPr>
            <sz val="9"/>
            <color indexed="81"/>
            <rFont val="Tahoma"/>
            <family val="2"/>
            <charset val="186"/>
          </rPr>
          <t>Pateikti nuorodą į alternatyvų D1.3 eilutę. Visam ataskaitiniam laikotarpiui naudojama ta pati reikšmė</t>
        </r>
      </text>
    </comment>
    <comment ref="K29" authorId="1" shapeId="0">
      <text>
        <r>
          <rPr>
            <sz val="9"/>
            <color indexed="81"/>
            <rFont val="Tahoma"/>
            <family val="2"/>
            <charset val="186"/>
          </rPr>
          <t>Pateikti nuorodą skaičiuojant naudos komponentą "Energetinių charakteristikų pagerėjimas".
Visam ataskaitiniam laikotarpiui naudojama ta pati reikšmė</t>
        </r>
      </text>
    </comment>
    <comment ref="J38" authorId="1" shapeId="0">
      <text>
        <r>
          <rPr>
            <sz val="9"/>
            <color indexed="81"/>
            <rFont val="Tahoma"/>
            <family val="2"/>
            <charset val="186"/>
          </rPr>
          <t>Pateikti nuorodą skaičiuojant naudos komponentą Anglies dioksido (kaip šiltnamio efektą sukeliančių dujų) emisijos sumažėjimas EUR
Jei reikia, patikslinkite nagrinėjamą laikotarpį.</t>
        </r>
      </text>
    </comment>
    <comment ref="D52" authorId="0" shapeId="0">
      <text>
        <r>
          <rPr>
            <sz val="9"/>
            <color indexed="81"/>
            <rFont val="Tahoma"/>
            <family val="2"/>
            <charset val="186"/>
          </rPr>
          <t xml:space="preserve">Jei įrenginį planuojama eksploatuoti pagal teisės aktų reikalavimus nurodomas C52 langelyje nurodytas skaičius </t>
        </r>
      </text>
    </comment>
    <comment ref="K52" authorId="0" shapeId="0">
      <text>
        <r>
          <rPr>
            <sz val="9"/>
            <color indexed="81"/>
            <rFont val="Tahoma"/>
            <family val="2"/>
            <charset val="186"/>
          </rPr>
          <t>Pateikti nuorodą į alternatyvų D1.3 eilutę. Visam ataskaitiniam laikotarpiui naudojama ta pati reikšmė</t>
        </r>
      </text>
    </comment>
    <comment ref="M52" authorId="0" shapeId="0">
      <text>
        <r>
          <rPr>
            <sz val="9"/>
            <color indexed="81"/>
            <rFont val="Tahoma"/>
            <family val="2"/>
            <charset val="186"/>
          </rPr>
          <t>Įrašomi aktualūs Energetikos sektoriaus KK (Investicijų projektų metodikos 5-6 priedai)</t>
        </r>
      </text>
    </comment>
    <comment ref="N52" authorId="0" shapeId="0">
      <text>
        <r>
          <rPr>
            <sz val="9"/>
            <color indexed="81"/>
            <rFont val="Tahoma"/>
            <family val="2"/>
            <charset val="186"/>
          </rPr>
          <t>Pateikti nuorodą skaičiuojant naudos komponentą "Energetinių charakteristikų pagerėjimas".
Visam ataskaitiniam laikotarpiui naudojama ta pati reikšmė</t>
        </r>
      </text>
    </comment>
    <comment ref="J61" authorId="1" shapeId="0">
      <text>
        <r>
          <rPr>
            <sz val="9"/>
            <color indexed="81"/>
            <rFont val="Tahoma"/>
            <family val="2"/>
            <charset val="186"/>
          </rPr>
          <t>Pateikti nuorodą skaičiuojant naudos komponentą. Anglies dioksido (kaip šiltnamio efektą sukeliančių dujų) emisijos sumažėjimas EUR.
Jei reikia, patikslinkite nagrinėjamą laikotarpį.</t>
        </r>
      </text>
    </comment>
  </commentList>
</comments>
</file>

<file path=xl/sharedStrings.xml><?xml version="1.0" encoding="utf-8"?>
<sst xmlns="http://schemas.openxmlformats.org/spreadsheetml/2006/main" count="9539" uniqueCount="1545">
  <si>
    <t>PAL</t>
  </si>
  <si>
    <t>25 metai</t>
  </si>
  <si>
    <t>30 metų</t>
  </si>
  <si>
    <t>20 metų</t>
  </si>
  <si>
    <t>15 metų</t>
  </si>
  <si>
    <t>PAL_VPSP</t>
  </si>
  <si>
    <t>A.</t>
  </si>
  <si>
    <t>A.1.</t>
  </si>
  <si>
    <t>Žemė</t>
  </si>
  <si>
    <t>A.2.</t>
  </si>
  <si>
    <t>Nekilnojamasis turtas</t>
  </si>
  <si>
    <t>A.3.</t>
  </si>
  <si>
    <t>Statyba, rekonstravimas, kapitalinis remontas ir kiti darbai</t>
  </si>
  <si>
    <t>A.4.</t>
  </si>
  <si>
    <t>Įranga, įrenginiai ir kitas turtas</t>
  </si>
  <si>
    <t>A.5.</t>
  </si>
  <si>
    <t>A.6.</t>
  </si>
  <si>
    <t>Projekto administravimas ir vykdymas</t>
  </si>
  <si>
    <t>A.7.</t>
  </si>
  <si>
    <t>Reinvesticijos </t>
  </si>
  <si>
    <t>B.</t>
  </si>
  <si>
    <t>C.</t>
  </si>
  <si>
    <t>C.1.</t>
  </si>
  <si>
    <t>C.2.</t>
  </si>
  <si>
    <t>C.3.</t>
  </si>
  <si>
    <t>D.</t>
  </si>
  <si>
    <t>E.</t>
  </si>
  <si>
    <t>Investicijų likutinė vertė</t>
  </si>
  <si>
    <t>F.</t>
  </si>
  <si>
    <t>Veiklos pajamos, iš viso</t>
  </si>
  <si>
    <t>Prekių pardavimo pajamos</t>
  </si>
  <si>
    <t>Paslaugų suteikimo pajamos</t>
  </si>
  <si>
    <t>G.1.</t>
  </si>
  <si>
    <t>Veiklos išlaidos</t>
  </si>
  <si>
    <t>G.1.1.</t>
  </si>
  <si>
    <t>Žaliavos</t>
  </si>
  <si>
    <t>G.1.2.</t>
  </si>
  <si>
    <t>Darbo užmokesčio išlaidos</t>
  </si>
  <si>
    <t>G.1.3.</t>
  </si>
  <si>
    <t>Elektros energijos išlaidos</t>
  </si>
  <si>
    <t>G.1.4.</t>
  </si>
  <si>
    <t>G.2.</t>
  </si>
  <si>
    <t>G.2.1.</t>
  </si>
  <si>
    <t>G.2.2.</t>
  </si>
  <si>
    <t>G.3.</t>
  </si>
  <si>
    <t>Kitos išlaidos</t>
  </si>
  <si>
    <t>G.3.1.</t>
  </si>
  <si>
    <t>Infrastruktūros būklės palaikymo išlaidos</t>
  </si>
  <si>
    <t>G.3.2.</t>
  </si>
  <si>
    <t>H.</t>
  </si>
  <si>
    <t>H.1.</t>
  </si>
  <si>
    <t>H.1.1.</t>
  </si>
  <si>
    <t>H.1.2.</t>
  </si>
  <si>
    <t>H.2.</t>
  </si>
  <si>
    <t>Prašomas finansavimas</t>
  </si>
  <si>
    <t>ES struktūrinės paramos lėšos</t>
  </si>
  <si>
    <t>LR bendrojo finansavimo lėšos</t>
  </si>
  <si>
    <t>Specialiosios programos lėšos, skirtos padengti netinkamą finansuoti PVM</t>
  </si>
  <si>
    <t>Nuosavos lėšos</t>
  </si>
  <si>
    <t>Paskolos</t>
  </si>
  <si>
    <t>Paskolų grąžinimai (išskyrus palūkanas)</t>
  </si>
  <si>
    <t>Finansavimas, iš viso</t>
  </si>
  <si>
    <t>Finansinis naudos ir išlaidų santykis - FNIS</t>
  </si>
  <si>
    <t>Ekonominė grynoji dabartinė vertė - EGDV</t>
  </si>
  <si>
    <t>Ekonominė vidinė grąžos norma - EVGN</t>
  </si>
  <si>
    <t>Finansinė vidinė grąžos norma kapitalui - FVGN(K)</t>
  </si>
  <si>
    <t>Finansinė grynoji dabartinė vertė kapitalui - FGDV(K)</t>
  </si>
  <si>
    <t>Finansinė vidinė grąžos norma investicijoms - FVGN(I)</t>
  </si>
  <si>
    <t>Finansinė grynoji dabartinė vertė investicijoms - FGDV(I)</t>
  </si>
  <si>
    <t>-</t>
  </si>
  <si>
    <t>Projekto tipo kodas</t>
  </si>
  <si>
    <t>Projekto tipo pavadinimas</t>
  </si>
  <si>
    <t>JŪSŲ PLANUOJAMO VYKDYTI INVESTICIJŲ PROJEKTO PAVADINIMAS</t>
  </si>
  <si>
    <t>Kitus investicijų projekto parengimui aktualius dokumentus (metodikos, teisės aktai ir kt.) galite pasiekti adresu</t>
  </si>
  <si>
    <t>www.ppplietuva.lt</t>
  </si>
  <si>
    <t>Pildymo data</t>
  </si>
  <si>
    <t>- Projekto investicijų, investicijų likutinės vertės, veiklos pajamų, veiklos išlaidų, mokesčių, finansavimo ir socialinės ekonominės naudos (žalos) prognozė pagal visas projekto alternatyvas,</t>
  </si>
  <si>
    <t>- Projekto finansinių ir ekonominių rodiklių apskaičiavimas,</t>
  </si>
  <si>
    <t>- Išvados (pasiūlymas) dėl projekto alternatyvos pasirinkimo, ir</t>
  </si>
  <si>
    <t>VPSP pasirinkimas</t>
  </si>
  <si>
    <t>EN</t>
  </si>
  <si>
    <t>LT</t>
  </si>
  <si>
    <t>NAME OF THE PLANNED PROJECT</t>
  </si>
  <si>
    <t>Nr</t>
  </si>
  <si>
    <t>Pasirinkite Jūsų kalbą / Please select your language:</t>
  </si>
  <si>
    <t>Kalba</t>
  </si>
  <si>
    <t>- Estimates of project investments, residual value, income, operating costs, taxes, financing and social-economic benefits for each alternative,</t>
  </si>
  <si>
    <t>- Calculations of project financial and economic indicators,</t>
  </si>
  <si>
    <t>- Suggestion on selection of project alternative, and</t>
  </si>
  <si>
    <t>Other methodological documents (methodologies, legal acts,etc.) may be downloaded from website:</t>
  </si>
  <si>
    <t>Įveskite numatomo įgyvendinti projekto pavadinimą</t>
  </si>
  <si>
    <t>Please enter name of the planned project</t>
  </si>
  <si>
    <t>Form filling date</t>
  </si>
  <si>
    <t>Projekto tipo alternatyvos pavadinimas</t>
  </si>
  <si>
    <t>Naujų pastatų statyba</t>
  </si>
  <si>
    <t>Nuotolinis aptarnavimas</t>
  </si>
  <si>
    <t>Turto nuoma/panauda</t>
  </si>
  <si>
    <t>Kita</t>
  </si>
  <si>
    <t>Turto įsigijimas</t>
  </si>
  <si>
    <t>Įrangos įsigijimas trūkstamoms techninėms ir funkcinėms veiklos charakteristikoms užtikrinti</t>
  </si>
  <si>
    <t>Esamo pastato techninių bei funkcinių savybių pagerinimas</t>
  </si>
  <si>
    <t>Trūkstamų patalpų nuoma / panauda</t>
  </si>
  <si>
    <t>Esamo pastato bendrojo ploto padidinimas</t>
  </si>
  <si>
    <t>Optimizavimas</t>
  </si>
  <si>
    <t>Ar numatote projektą įgyvendinti VPSP būdu?</t>
  </si>
  <si>
    <t>Do you intend to utilize PPP scheme?</t>
  </si>
  <si>
    <t/>
  </si>
  <si>
    <t>Ekonominis sektorius</t>
  </si>
  <si>
    <t>Projekto tipo sektoriuje pavadinimas</t>
  </si>
  <si>
    <t>Sveikatos apsauga</t>
  </si>
  <si>
    <t>Socialinė apsauga</t>
  </si>
  <si>
    <t>Švietimas ir mokslas</t>
  </si>
  <si>
    <t>Transportas</t>
  </si>
  <si>
    <t>Energetika</t>
  </si>
  <si>
    <t>Informacinės visuomenės plėtra</t>
  </si>
  <si>
    <t>Aplinkos apsauga</t>
  </si>
  <si>
    <t>Urbanistinė plėtra</t>
  </si>
  <si>
    <t>Krašto apsauga</t>
  </si>
  <si>
    <t>Teisingumas / Teisėtvarka</t>
  </si>
  <si>
    <t>Visuomenės apsauga</t>
  </si>
  <si>
    <t>Turizmas</t>
  </si>
  <si>
    <t>Viešoji infrastruktūra verslui</t>
  </si>
  <si>
    <t>1.1.</t>
  </si>
  <si>
    <t>Investicijos į viešųjų sveikatos priežiūros paslaugų infrastruktūros modernizavimą ir / ar plėtrą</t>
  </si>
  <si>
    <t>Investicijos į sveikatos sektoriaus MTEP ir studijų infrastruktūrą</t>
  </si>
  <si>
    <t>Investicijos į elektroninių sveikatos paslaugų plėtrą</t>
  </si>
  <si>
    <t>1.2.</t>
  </si>
  <si>
    <t>1.3.</t>
  </si>
  <si>
    <t>Investicijos į klientų aptarnavimui reikalingą infrastruktūrą</t>
  </si>
  <si>
    <t>Socialinio būsto plėtra</t>
  </si>
  <si>
    <t>2.1.</t>
  </si>
  <si>
    <t>2.2.</t>
  </si>
  <si>
    <t>2.3.</t>
  </si>
  <si>
    <t>2.4.</t>
  </si>
  <si>
    <t>Investicijos į ikimokyklinio ugdymo infrastruktūrą ir aplinkos modernizavimą</t>
  </si>
  <si>
    <t>Investicijos į bendrojo ugdymo infrastruktūrą ir aplinkos modernizavimą</t>
  </si>
  <si>
    <t>Investicijos į profesinio mokymo infrastruktūrą ir aplinkos modernizavimą</t>
  </si>
  <si>
    <t>Investicijos į MTEP infrastruktūrą ir aplinkos modernizavimą</t>
  </si>
  <si>
    <t>Investicijos į neformaliojo švietimo infrastruktūrą ir aplinkos modernizavimą</t>
  </si>
  <si>
    <t>Investicijos į studijų infrastruktūrą ir aplinkos modernizavimą</t>
  </si>
  <si>
    <t>3.1.</t>
  </si>
  <si>
    <t>3.2.</t>
  </si>
  <si>
    <t>3.3.</t>
  </si>
  <si>
    <t>3.4.</t>
  </si>
  <si>
    <t>3.5.</t>
  </si>
  <si>
    <t>3.6.</t>
  </si>
  <si>
    <t>Geležinkelių transporto plėtra</t>
  </si>
  <si>
    <t>Kelių transporto plėtra</t>
  </si>
  <si>
    <t>Vandens transporto plėtra</t>
  </si>
  <si>
    <t>Oro transporto plėtra</t>
  </si>
  <si>
    <t>4.1.</t>
  </si>
  <si>
    <t>4.2.</t>
  </si>
  <si>
    <t>4.3.</t>
  </si>
  <si>
    <t>4.4.</t>
  </si>
  <si>
    <t>Ne</t>
  </si>
  <si>
    <t>4.5.</t>
  </si>
  <si>
    <t>Viešasis transportas</t>
  </si>
  <si>
    <t>Elektros energijos ir dujų tinklų integracija į ES elektros ir dujų energetikos sistemas</t>
  </si>
  <si>
    <t>Elektros, gamtinių dujų ir šilumos perdavimo sistemų plėtra (naujų statyba) šalies viduje</t>
  </si>
  <si>
    <t>Šalies viduje esančių elektros, gamtinių dujų ir šilumos perdavimo sistemų modernizavimas</t>
  </si>
  <si>
    <t>Jėgainių plėtra, įskaitant atsinaujinančius energijos išteklius naudojančias jėgaines</t>
  </si>
  <si>
    <t>Viešosios paskirties pastatų ir daugiabučių rekonstravimas pagerinant jų energetines charakteristikas</t>
  </si>
  <si>
    <t>Investicijos į informacinių technologijų priemones ir sprendimus, reikalingus paslaugų teikimui elektroninėje erdvėje</t>
  </si>
  <si>
    <t>Investicijos į informacinių technologijų priemones ir turinio skaitmeninimą, reikalingus elektroninio turinio sukūrimui ir sklaidai</t>
  </si>
  <si>
    <t>Investicijos į informacinių sistemų sąveikumą</t>
  </si>
  <si>
    <t>Investicijos į informacinių technologijų saugą</t>
  </si>
  <si>
    <t>Investicijos į informacinių ir ryšių technologijų infrastruktūros plėtrą</t>
  </si>
  <si>
    <t>Vandens tiekimo ir nuotekų tvarkymo sistemų renovavimas ir plėtra</t>
  </si>
  <si>
    <t>Komunalinių atliekų tvarkymo sistemos plėtra</t>
  </si>
  <si>
    <t>Kraštovaizdžio ir gamtos išteklių apsauga</t>
  </si>
  <si>
    <t>Viešųjų erdvių ir bendruomeninės infrastruktūros atnaujinimas bei oro kokybės gerinimas</t>
  </si>
  <si>
    <t>Daugiabučių atnaujinimas</t>
  </si>
  <si>
    <t>Investicijos į įkalinimo įstaigų pastatus ir jų įrengimą</t>
  </si>
  <si>
    <t>Investicijos į ekspertizės įstaigų pastatus ir jų įrengimą</t>
  </si>
  <si>
    <t>Investicijos į teismų pastatus ir jų įrengimą</t>
  </si>
  <si>
    <t>Investicijos į kitus teisėtvarkos institucijų administracinius pastatus ir jų įrengimą</t>
  </si>
  <si>
    <t>Investicijos į elektroninių paslaugų, orientuotų į galutinį vartotoją, sukūrimą ar plėtrą</t>
  </si>
  <si>
    <t>Investicijos į infrastruktūrą, perkeliančią esamų paslaugų teikimą į aukštesnį saugumo, administravimo, prieinamumo lygmenį</t>
  </si>
  <si>
    <t>Investicijos į viešosios tvarkos užtikrinimui, nusikaltimų prevencijai ir kontrolei reikalingą infrastruktūrą</t>
  </si>
  <si>
    <t>Investicijos į priešgaisrinės bei civilinės saugos infrastruktūrą</t>
  </si>
  <si>
    <t>Investicijos į valstybės sienos apsaugos infrastruktūrą</t>
  </si>
  <si>
    <t>Investicijos į asmens dokumentų išdavimui ir migracijos reguliavimui reikalingą infrastruktūrą</t>
  </si>
  <si>
    <t>Investicijos į viešųjų gamtos objektų, esančių turizmo maršrutuose, pritaikymą darnaus turizmo reikmėms</t>
  </si>
  <si>
    <t>Investicijos į kultūros paveldo objektų, esančių turizmo maršrutuose, pritaikymą darnaus turizmo reikmėms</t>
  </si>
  <si>
    <t>Investicijos į verslui reikalingos infrastruktūros, susijusios su MTEP, sukūrimą ir esamos atnaujinimą</t>
  </si>
  <si>
    <t>Investicijos į verslui reikalingą infrastruktūrą, susijusią su veiklos plėtra</t>
  </si>
  <si>
    <t>5.1.</t>
  </si>
  <si>
    <t>5.2.</t>
  </si>
  <si>
    <t>5.3.</t>
  </si>
  <si>
    <t>5.4.</t>
  </si>
  <si>
    <t>5.5.</t>
  </si>
  <si>
    <t>6.1.</t>
  </si>
  <si>
    <t>6.2.</t>
  </si>
  <si>
    <t>6.3.</t>
  </si>
  <si>
    <t>6.4.</t>
  </si>
  <si>
    <t>6.5.</t>
  </si>
  <si>
    <t>7.1.</t>
  </si>
  <si>
    <t>7.2.</t>
  </si>
  <si>
    <t>7.3.</t>
  </si>
  <si>
    <t>7.4.</t>
  </si>
  <si>
    <t>8.1.</t>
  </si>
  <si>
    <t>9.1.</t>
  </si>
  <si>
    <t>9.2.</t>
  </si>
  <si>
    <t>9.3.</t>
  </si>
  <si>
    <t>9.4.</t>
  </si>
  <si>
    <t>10.1.</t>
  </si>
  <si>
    <t>10.2.</t>
  </si>
  <si>
    <t>10.3.</t>
  </si>
  <si>
    <t>10.4.</t>
  </si>
  <si>
    <t>11.1.</t>
  </si>
  <si>
    <t>11.2.</t>
  </si>
  <si>
    <t>8.2.</t>
  </si>
  <si>
    <t>10.5.</t>
  </si>
  <si>
    <t>10.6.</t>
  </si>
  <si>
    <t>11.3.</t>
  </si>
  <si>
    <t>11.4.</t>
  </si>
  <si>
    <t>12.1.</t>
  </si>
  <si>
    <t>12.2.</t>
  </si>
  <si>
    <t>13.1.</t>
  </si>
  <si>
    <t>13.2.</t>
  </si>
  <si>
    <t>Projekto tipo alternatyvos kodas</t>
  </si>
  <si>
    <t>1.4.</t>
  </si>
  <si>
    <t>1.5.</t>
  </si>
  <si>
    <t>1.6.</t>
  </si>
  <si>
    <t>Pradėtų statyti pastatų užbaigimas</t>
  </si>
  <si>
    <t>Pradėto statyti pastato atsisakymas ir naujo, poreikius atitinkančio pastato statyba</t>
  </si>
  <si>
    <t>Esamų pastatų paskirties pakeitimas</t>
  </si>
  <si>
    <t>Naujų inžinerinių statinių statyba</t>
  </si>
  <si>
    <t>Esamų inžinerinių statinių techninių savybių gerinimas</t>
  </si>
  <si>
    <t>Trūkstamų paslaugų užtikrinimas perkant paslaugas rinkoje</t>
  </si>
  <si>
    <t>Inžinerinių statinių techninių savybių gerinimas</t>
  </si>
  <si>
    <t>Esamų inžinerinių statinių keitimas</t>
  </si>
  <si>
    <t>Inžinerinių statinių keitimas į technologiją A</t>
  </si>
  <si>
    <t>Inžinerinių statinių keitimas į technologiją B</t>
  </si>
  <si>
    <t>8.3.</t>
  </si>
  <si>
    <t>8.4.</t>
  </si>
  <si>
    <t>Naujo nematerialiojo turto įsigijimas</t>
  </si>
  <si>
    <t>Nematerialiojo turto nuoma</t>
  </si>
  <si>
    <t>Kooperacija</t>
  </si>
  <si>
    <t>Esamo nematerialiojo turto tobulinimas</t>
  </si>
  <si>
    <t>Esamo nematerialiojo turto pakeitimas</t>
  </si>
  <si>
    <t>Naujų įrenginių įsigijimas</t>
  </si>
  <si>
    <t>Įrenginių nuoma</t>
  </si>
  <si>
    <t>Technologijos A įrenginių įsigijimas</t>
  </si>
  <si>
    <t>Technologijos B įrenginių įsigijimas</t>
  </si>
  <si>
    <t>Esamų įrenginių tobulinimas</t>
  </si>
  <si>
    <t>12.3.</t>
  </si>
  <si>
    <t>12.4.</t>
  </si>
  <si>
    <t>12.5.</t>
  </si>
  <si>
    <t>12.6.</t>
  </si>
  <si>
    <t>13.3.</t>
  </si>
  <si>
    <t>14.1.</t>
  </si>
  <si>
    <t>Esamų įrenginių pakeitimas</t>
  </si>
  <si>
    <t>Naujų transporto priemonių įsigijimas</t>
  </si>
  <si>
    <t>Transporto priemonių nuoma</t>
  </si>
  <si>
    <t>Esamų transporto priemonių pakeitimas</t>
  </si>
  <si>
    <t>14.2.</t>
  </si>
  <si>
    <t>14.3.</t>
  </si>
  <si>
    <t>14.4.</t>
  </si>
  <si>
    <t>14.5.</t>
  </si>
  <si>
    <t>14.6.</t>
  </si>
  <si>
    <t>15.1.</t>
  </si>
  <si>
    <t>15.2.</t>
  </si>
  <si>
    <t>15.3.</t>
  </si>
  <si>
    <t>16.1.</t>
  </si>
  <si>
    <t>16.2.</t>
  </si>
  <si>
    <t>16.3.</t>
  </si>
  <si>
    <t>Ekonominio sektoriaus kodas</t>
  </si>
  <si>
    <t>Projekto tipo sektoriuje kodas</t>
  </si>
  <si>
    <t>Investicijos į taikos meto užduotis leidžiančią atlikti infrastruktūrą, susijusią su paieškos ir gelbėjimo bei monitoringo funkcijų atlikimu</t>
  </si>
  <si>
    <t>Metų skaičius</t>
  </si>
  <si>
    <t>Please specify investment period</t>
  </si>
  <si>
    <t>Investicijų metų skaičius</t>
  </si>
  <si>
    <t>Esant poreikiui, patikslinkite taikomą socialinę diskonto normą</t>
  </si>
  <si>
    <t>If required, please correct applicable social discount rate</t>
  </si>
  <si>
    <t>Esant poreikiui, patikslinkite taikomą infliacijos koeficientą</t>
  </si>
  <si>
    <t>Ūkio sektorius projekto ataskaitiniam laikotarpiui</t>
  </si>
  <si>
    <t>Nurodykite projekto ataskaitinio laikotarpio trukmę (metais) ir projekto įgyvendinimo būdą</t>
  </si>
  <si>
    <t>Please specify project time horizon and implementation type</t>
  </si>
  <si>
    <t>Pasirinkite pagrindinį ir iki trijų papildomų ekonominės veiklos sektorių kiekvienam pasirinktam investavimo objektui:</t>
  </si>
  <si>
    <t>Please select main and up to three auxillary economic activity sectors for each specified investment object:</t>
  </si>
  <si>
    <t>pagrindinis investavimo objektas (A)</t>
  </si>
  <si>
    <t>papildomas investavimo objektas (B)</t>
  </si>
  <si>
    <t>papildomas investavimo objektas (C)</t>
  </si>
  <si>
    <t>papildomas investavimo objektas (D)</t>
  </si>
  <si>
    <t>main investment object (A)</t>
  </si>
  <si>
    <t>auxillary investment object (B)</t>
  </si>
  <si>
    <t>auxillary investment object (C)</t>
  </si>
  <si>
    <t>auxillary investment object (D)</t>
  </si>
  <si>
    <t>If required, please correct applicable inflation rate</t>
  </si>
  <si>
    <t>Nurodykite projekto veiklų įgyvendinimo pradžios datą</t>
  </si>
  <si>
    <t>Please specify project start date</t>
  </si>
  <si>
    <t>Alternatyvos investicijos, iš viso</t>
  </si>
  <si>
    <t>Kitos paslaugos ir išlaidos</t>
  </si>
  <si>
    <t>A.8.</t>
  </si>
  <si>
    <t>Finansinės ir investicinės veiklos bei kitos pajamos</t>
  </si>
  <si>
    <t>Veiklos ir finansinės išlaidos, iš viso</t>
  </si>
  <si>
    <t>D.1.</t>
  </si>
  <si>
    <t>D.1.1.</t>
  </si>
  <si>
    <t>D.1.2.</t>
  </si>
  <si>
    <t>D.1.3.</t>
  </si>
  <si>
    <t>D.1.4.</t>
  </si>
  <si>
    <t>Šildymo (išskyrus elektrą) išlaidos</t>
  </si>
  <si>
    <t>D.1.5.</t>
  </si>
  <si>
    <t>D.1.6.</t>
  </si>
  <si>
    <t>D.2.</t>
  </si>
  <si>
    <t>Gautų paskolų (G.3.1.) palūkanos</t>
  </si>
  <si>
    <t>E.1.</t>
  </si>
  <si>
    <t>Bendra importo/pirkimo PVM suma</t>
  </si>
  <si>
    <t>E.2.</t>
  </si>
  <si>
    <t>Bendra pardavimo PVM suma</t>
  </si>
  <si>
    <t>E.3.</t>
  </si>
  <si>
    <t>Bendra kitų mokėtinų netiesioginių mokesčių suma</t>
  </si>
  <si>
    <t xml:space="preserve">G. </t>
  </si>
  <si>
    <t>Kito tarptautinio finansavimo lėšos</t>
  </si>
  <si>
    <t>Viešosios lėšos (valstybės, savivaldybės biudžetai, kiti viešųjų lėšų šaltiniai)</t>
  </si>
  <si>
    <t>Privačios lėšos (nuosavos, kitos privačios lėšos)</t>
  </si>
  <si>
    <t>Socialinio ekonominio (SE) poveikio finansinė išraiška</t>
  </si>
  <si>
    <t>SE nauda</t>
  </si>
  <si>
    <t>SE žala</t>
  </si>
  <si>
    <t>Projektavimo, techninės priežiūros ir kitos su investicijomis į ilgalaikį turtą
(A.1.-A.4.) susijusios paslaugos</t>
  </si>
  <si>
    <t>Esant poreikiui, patikslinkite taikomus konversijos koeficientus</t>
  </si>
  <si>
    <t>If required, please correct applicable VAT rates</t>
  </si>
  <si>
    <t>If required, please correct applicable conversion coefficients</t>
  </si>
  <si>
    <t>Nagrinėjamos alternatyvos</t>
  </si>
  <si>
    <t>Mokesčiai (+ neigiama įtaka; - teigiama įtaka biudžeto lėšų srautams)</t>
  </si>
  <si>
    <t>Projekto įgyvendinimo metai</t>
  </si>
  <si>
    <t>Projekto biudžeto eilutė / Projekto įgyvendinimo kalendoriniai metai</t>
  </si>
  <si>
    <t>Finansinės analizės (FA) rodiklių apskaičiavimas</t>
  </si>
  <si>
    <t>FA rodiklių investicijoms lėšų srautas (realiąja išraiška)</t>
  </si>
  <si>
    <t>FA rodiklių investicijoms lėšų srautas (nominaliąja išraiška)</t>
  </si>
  <si>
    <t>Iš viso:</t>
  </si>
  <si>
    <t>Inžinerinių statinių nuoma / panauda</t>
  </si>
  <si>
    <t>Esamo turto rekonstrukcija / pritaikymas</t>
  </si>
  <si>
    <t>Pasirinktos alternatyvos</t>
  </si>
  <si>
    <t>Nr.</t>
  </si>
  <si>
    <t>Biudžeto eilutės pavadinimas</t>
  </si>
  <si>
    <t>Taikytinas PVM %</t>
  </si>
  <si>
    <t>(pasirinkite SE naudos komponentą)</t>
  </si>
  <si>
    <t>H.1.3.</t>
  </si>
  <si>
    <t>H.1.4.</t>
  </si>
  <si>
    <t>H.1.5.</t>
  </si>
  <si>
    <t>H.1.6.</t>
  </si>
  <si>
    <t>H.1.7.</t>
  </si>
  <si>
    <t>H.2.1.</t>
  </si>
  <si>
    <t>H.2.2.</t>
  </si>
  <si>
    <t>H.2.3.</t>
  </si>
  <si>
    <t>(pasirinkite SE žalos komponentą)</t>
  </si>
  <si>
    <t>Taikytinas konversijos koeficientas
(pagrindinis investavimo objektas (A)</t>
  </si>
  <si>
    <t>Taikytinas konversijos koeficientas
(papildomas investavimo objektas (B)</t>
  </si>
  <si>
    <t>Taikytinas konversijos koeficientas
(papildomas investavimo objektas (C)</t>
  </si>
  <si>
    <t>Taikytinas konversijos koeficientas
(papildomas investavimo objektas (D)</t>
  </si>
  <si>
    <t>projekto tipo sektoriuje pavadinimas</t>
  </si>
  <si>
    <t>pagrindinis ekonominės veiklos sektorius (be klaidų kontrolės)</t>
  </si>
  <si>
    <t>pagrindinis ekonominės veiklos sektorius (klaidų kontrolė)</t>
  </si>
  <si>
    <t>Taikytino konversijos koeficiento pavadinimas</t>
  </si>
  <si>
    <t>Rangos darbai</t>
  </si>
  <si>
    <t>Įrengimai</t>
  </si>
  <si>
    <t>Kvalifikuotas darbas</t>
  </si>
  <si>
    <t>Standartinis</t>
  </si>
  <si>
    <t>Susidėvėjusių dalių pakeitimas ir atnaujinimas</t>
  </si>
  <si>
    <t>Elektra</t>
  </si>
  <si>
    <t>Gamtinės dujos (šildymui)</t>
  </si>
  <si>
    <t>Periodinė ir planinė priežiūra</t>
  </si>
  <si>
    <t>Medžiagos ir žaliavos</t>
  </si>
  <si>
    <t>Analitinė lentelė be klaidų kontrolės</t>
  </si>
  <si>
    <t>Galutinis konversijos koeficientų sąrašas</t>
  </si>
  <si>
    <t>Finansinė modifikuota vidinė grąžos norma investicijoms - FMVGN(I)</t>
  </si>
  <si>
    <t>FA rodiklių kapitalui lėšų srautas (realiąja išraiška)</t>
  </si>
  <si>
    <t>FA rodiklių kapitalui lėšų srautas (nominaliąja išraiška)</t>
  </si>
  <si>
    <t>Finansinė modifikuota vidinė grąžos norma kapitalui - FMVGN(K)</t>
  </si>
  <si>
    <t>Ekonominės analizės (EA) rodiklių apskaičiavimas</t>
  </si>
  <si>
    <t>EA rodiklių lėšų srautas (realiąja išraiška)</t>
  </si>
  <si>
    <t>EA rodiklių lėšų srautas (nominaliąja išraiška)</t>
  </si>
  <si>
    <t>Konvertuota investicijų (A.) GDV</t>
  </si>
  <si>
    <t>Konvertuota investicijų likutinės vertės (B.) GDV</t>
  </si>
  <si>
    <t>Klaidų vertinimas</t>
  </si>
  <si>
    <t>Klaidų aprašymas</t>
  </si>
  <si>
    <t>Vartotojui pateikiamos klaidos Nr.</t>
  </si>
  <si>
    <t>KLAIDA Nr.1. Jūs nurodėtė ne visas reikalingas sumas raudonai pažymėtose biudžeto eilutėse. Jei lėšų srautas nenumatomas, nurodykite 0.</t>
  </si>
  <si>
    <t>Konvertuota veiklos pajamų (C.) GDV</t>
  </si>
  <si>
    <t>Konvertuota veiklos išlaidų (D.1.) GDV</t>
  </si>
  <si>
    <t>Sąlyginio formatavimo žymė</t>
  </si>
  <si>
    <t>(GDV)</t>
  </si>
  <si>
    <t>Project year</t>
  </si>
  <si>
    <t>Project budget position / Project calendar year</t>
  </si>
  <si>
    <t>Projektavimo, techninės priežiūros ir kitos su investicijomis į ilgalaikį turtą (A.1.-A.4.) susijusios paslaugos</t>
  </si>
  <si>
    <t>Investments, total</t>
  </si>
  <si>
    <t>Land</t>
  </si>
  <si>
    <t>Immovables</t>
  </si>
  <si>
    <t>Construction, reconstruction, other works</t>
  </si>
  <si>
    <t>Equipment and other long-term assets</t>
  </si>
  <si>
    <t>Design, technical supervisory and other services related to investments in long-term assets (A.1.-A.4.)</t>
  </si>
  <si>
    <t>Įranga, įrenginiai ir kitas ilgalaikis turtas</t>
  </si>
  <si>
    <t>Project administration and implementation</t>
  </si>
  <si>
    <t>Other services and costs</t>
  </si>
  <si>
    <t>Reinvestments</t>
  </si>
  <si>
    <t>Residual value</t>
  </si>
  <si>
    <t>Revenue, total</t>
  </si>
  <si>
    <t>Revenue from goods</t>
  </si>
  <si>
    <t>Revenue from services</t>
  </si>
  <si>
    <t>Revenue from financial, investment and other activities</t>
  </si>
  <si>
    <t>Financial and operating costs, total</t>
  </si>
  <si>
    <t>Operating costs</t>
  </si>
  <si>
    <t>Salaries/wages</t>
  </si>
  <si>
    <t>Electricity costs</t>
  </si>
  <si>
    <t>Heating (except electricity) costs</t>
  </si>
  <si>
    <t>Infrastructure maintenance costs</t>
  </si>
  <si>
    <t>Other costs</t>
  </si>
  <si>
    <t>Interest on loans (G.3.1.)</t>
  </si>
  <si>
    <t>Taxes (+negative impact;- positive impact on project cash flows</t>
  </si>
  <si>
    <t>Total import/purchase VAT</t>
  </si>
  <si>
    <t>Total sales VAT</t>
  </si>
  <si>
    <t>Total sum of other indirect taxes</t>
  </si>
  <si>
    <t>Financing, total</t>
  </si>
  <si>
    <t>Requested financing</t>
  </si>
  <si>
    <t>EU structural assistance funds</t>
  </si>
  <si>
    <t>Other international financing funds</t>
  </si>
  <si>
    <t>LT co-financing funds</t>
  </si>
  <si>
    <t>Funds of special budgetary programme for VAT financing</t>
  </si>
  <si>
    <t>Own funds</t>
  </si>
  <si>
    <t>Public funds (state, municipal budget, other public funds)</t>
  </si>
  <si>
    <t>Private funds (own, other private resources)</t>
  </si>
  <si>
    <t>Loans</t>
  </si>
  <si>
    <t>Loans reimbursement (not including interest)</t>
  </si>
  <si>
    <t>Positive SE impact</t>
  </si>
  <si>
    <t>Socio-economic (SE) impact (financial equivalent)</t>
  </si>
  <si>
    <t>Negative SE impact</t>
  </si>
  <si>
    <t>Raw materials</t>
  </si>
  <si>
    <t>Calculation of financial analysis (FA) indicators</t>
  </si>
  <si>
    <t>Cash flow for investment FA indicators (real value)</t>
  </si>
  <si>
    <t>Cash flow for investment FA indicators (nominal value)</t>
  </si>
  <si>
    <t>Cash flow for capital FA indicators (real value)</t>
  </si>
  <si>
    <t>Cash flow for capital FA indicators (nominal value)</t>
  </si>
  <si>
    <t>Financial net present value - FNPV(I)</t>
  </si>
  <si>
    <t>Financial internal rate of return - FIRR(I)</t>
  </si>
  <si>
    <t>Financial modified internal rate of return - FMIRR(I)</t>
  </si>
  <si>
    <t>Finansinis gyvybingumas (realiąja išraiška)</t>
  </si>
  <si>
    <t>Finansinis gyvybingumas (nominaliąja išraiška)</t>
  </si>
  <si>
    <t>Financial sustainability (real values)</t>
  </si>
  <si>
    <t>Financial sustainability (nominal values)</t>
  </si>
  <si>
    <t>Financial net present value on capital - FNPV(K)</t>
  </si>
  <si>
    <t>Financial internal rate of return on capital - FIRR(K)</t>
  </si>
  <si>
    <t>Financial modified internal rate of return on capital - FMIRR(K)</t>
  </si>
  <si>
    <t>Financial cost-benefit ratio</t>
  </si>
  <si>
    <t>Calculation of economic analysis (EA) indicators</t>
  </si>
  <si>
    <t>Cash flow for EA indicators (real value)</t>
  </si>
  <si>
    <t>Cash flow for EA indicators (nominal value)</t>
  </si>
  <si>
    <t>Converted investments (A.) NPV</t>
  </si>
  <si>
    <t>Converted residual value (B.) NPV</t>
  </si>
  <si>
    <t>Converted revenue (C.) NPV</t>
  </si>
  <si>
    <t>Converted operating costs (D.1.) NPV</t>
  </si>
  <si>
    <t>Economic cost-benefit ratio</t>
  </si>
  <si>
    <t>Economic net present value - ENPV</t>
  </si>
  <si>
    <t>Economic internal rate of return - EIRR</t>
  </si>
  <si>
    <t>Gyvenimo metų vertė</t>
  </si>
  <si>
    <t>Dėl ligos prarastos darbo dienos vertė</t>
  </si>
  <si>
    <t>Įverčio apskaičiavimui naudoti kintamieji</t>
  </si>
  <si>
    <t>kintamasis</t>
  </si>
  <si>
    <t>reikšmė</t>
  </si>
  <si>
    <t>C.4.</t>
  </si>
  <si>
    <t>C.5.</t>
  </si>
  <si>
    <t>C.6.</t>
  </si>
  <si>
    <t>D.3.</t>
  </si>
  <si>
    <t>D.4.</t>
  </si>
  <si>
    <t>D.5.</t>
  </si>
  <si>
    <t>D.6.</t>
  </si>
  <si>
    <t>Ar taikomas veiklos pajamų eliminavimas, apskaičiuojant ekonominius rodiklius?</t>
  </si>
  <si>
    <t>Vertinamos alternatyvos / Vertinami rodikliai</t>
  </si>
  <si>
    <t>FGDV(I)</t>
  </si>
  <si>
    <t>FVGN(I)</t>
  </si>
  <si>
    <t>FMVGN(I)</t>
  </si>
  <si>
    <t>FNIS</t>
  </si>
  <si>
    <t>FGDV(K)</t>
  </si>
  <si>
    <t>FVGN(K)</t>
  </si>
  <si>
    <t>FMVGN(K)</t>
  </si>
  <si>
    <t>EGDV</t>
  </si>
  <si>
    <t>EVGN</t>
  </si>
  <si>
    <t>ENIS</t>
  </si>
  <si>
    <t>Investavimo objektas</t>
  </si>
  <si>
    <t>Alternatyva</t>
  </si>
  <si>
    <t>Pasirinkta</t>
  </si>
  <si>
    <t>Siūloma</t>
  </si>
  <si>
    <t>Esamo pastato pardavimas ir naujo reikalingas technines ir funkcines charakteristikas turinčio pastato įsigijimas</t>
  </si>
  <si>
    <t>A.1</t>
  </si>
  <si>
    <t>A.2</t>
  </si>
  <si>
    <t>A.3</t>
  </si>
  <si>
    <t>A.4</t>
  </si>
  <si>
    <t>A.5</t>
  </si>
  <si>
    <t>A.6</t>
  </si>
  <si>
    <t>B.1</t>
  </si>
  <si>
    <t>B.2</t>
  </si>
  <si>
    <t>B.3</t>
  </si>
  <si>
    <t>B.4</t>
  </si>
  <si>
    <t>B.5</t>
  </si>
  <si>
    <t>B.6</t>
  </si>
  <si>
    <t>C.1</t>
  </si>
  <si>
    <t>C.2</t>
  </si>
  <si>
    <t>C.3</t>
  </si>
  <si>
    <t>C.4</t>
  </si>
  <si>
    <t>C.5</t>
  </si>
  <si>
    <t>C.6</t>
  </si>
  <si>
    <t>D.1</t>
  </si>
  <si>
    <t>D.2</t>
  </si>
  <si>
    <t>D.3</t>
  </si>
  <si>
    <t>D.4</t>
  </si>
  <si>
    <t>D.5</t>
  </si>
  <si>
    <t>D.6</t>
  </si>
  <si>
    <t>Nurodykite, per kiek metų numatote atlikti projekto investicijas</t>
  </si>
  <si>
    <t>Suminis finansinio gyvybingumo lėšų srautas (realiąja išraiška)</t>
  </si>
  <si>
    <t>Suminis finansinio gyvybingumo lėšų srautas (nominaliąja išraiška)</t>
  </si>
  <si>
    <t>Cumulative financial sustainability cash flow (nominal value)</t>
  </si>
  <si>
    <t>Cumulative financial sustainability cash flow (real value)</t>
  </si>
  <si>
    <t>(realiai)</t>
  </si>
  <si>
    <t>Pasirinkti ekonominiai sektoriai (pagal investavimo objektus)</t>
  </si>
  <si>
    <t>Įsidarbinusių asmenų sveikatos pagerėjimo teikiama nauda</t>
  </si>
  <si>
    <t>Pagerintos socialiai pažeidžiamų asmenų galimybės apsirūpinti būstu</t>
  </si>
  <si>
    <t>skaičius dauginimui</t>
  </si>
  <si>
    <t>Pirmieji poveikio metai</t>
  </si>
  <si>
    <t>Kintamojo Nr.</t>
  </si>
  <si>
    <t>Pasiryžimas sumokėti už padidėjusį ikimokyklinio ugdymo paslaugų prieinamumą</t>
  </si>
  <si>
    <t>Žinių kūrimo vertė (mokslinių publikacijų citavimo nauda)</t>
  </si>
  <si>
    <t>Pumpurinių įmonių ekonominė vertė</t>
  </si>
  <si>
    <t>Paskutiniai žinomi naudoti kintamieji iš duomenų bazės bei apskaičiuotos įverčių reikšmės</t>
  </si>
  <si>
    <t>SE poveikio formulės atkūrimo veiksmui</t>
  </si>
  <si>
    <t>(specify positive SE impact component)</t>
  </si>
  <si>
    <t>(specify negative SE impact component)</t>
  </si>
  <si>
    <t>A.0</t>
  </si>
  <si>
    <t>B.0</t>
  </si>
  <si>
    <t>C.0</t>
  </si>
  <si>
    <t>D.0</t>
  </si>
  <si>
    <t>Esamos situacijos aprašymas (finansiniai duomenys pateikiami absoliučiais skaičiais pagal planuojamą investavimo objekto apimtį)</t>
  </si>
  <si>
    <t>Investavimo objekto rūšis</t>
  </si>
  <si>
    <t>Pastatai</t>
  </si>
  <si>
    <t>Inžineriniai statiniai</t>
  </si>
  <si>
    <t>Nematerialusis turtas</t>
  </si>
  <si>
    <t>Įrenginiai</t>
  </si>
  <si>
    <t>Transporto priemonės</t>
  </si>
  <si>
    <t>Esant poreikiui, patikslinkite taikomą realią finansinę diskonto normą</t>
  </si>
  <si>
    <t>If required, please correct applicable real financial discount rate</t>
  </si>
  <si>
    <t>bendra SE naudos komponеntų finansinė išraiška</t>
  </si>
  <si>
    <t>total positive SE impact</t>
  </si>
  <si>
    <t>bendra SE žalos komponеntų finansinė išraiška</t>
  </si>
  <si>
    <t>total negative SE impact</t>
  </si>
  <si>
    <t>Jautrumo analizės koeficientas</t>
  </si>
  <si>
    <t>Pasirinktas kintamasis bei pokytis</t>
  </si>
  <si>
    <t>Projekto ataskaitinis laikotarpis</t>
  </si>
  <si>
    <t>Finansinė diskonto norma</t>
  </si>
  <si>
    <t>Socialinė diskonto norma</t>
  </si>
  <si>
    <t>Įtaka pasirinktos alternatyvos FVGN(I)</t>
  </si>
  <si>
    <t>Įtaka pasirinktos alternatyvos FGDV(I)</t>
  </si>
  <si>
    <t>Įtaka pasirinktos alternatyvos EGDV</t>
  </si>
  <si>
    <t>Įtaka pasirinktos alternatyvos EGDV (EGDV rodiklio reikšmė, pakeitus pasirinktą kintamąjį nurodytu dydžiu)</t>
  </si>
  <si>
    <t>Įtaka pasirinktos alternatyvos FVGN(I) (FVGN(I) rodiklio reikšmė, pakeitus pasirinktą kintamąjį nurodytu dydžiu)</t>
  </si>
  <si>
    <t>Įtaka pasirinktos alternatyvos FGDV (I) (FGDV(I) rodiklio reikšmė, pakeitus pasirinktą kintamąjį nurodytu dydžiu)</t>
  </si>
  <si>
    <t>Įtaka pasirinktos alternatyvos EVGN (EVGN rodiklio reikšmė, pakeitus pasirinktą kintamąjį nurodytu dydžiu</t>
  </si>
  <si>
    <t>Įtaka pasirinktos alternatyvos EVGN</t>
  </si>
  <si>
    <t>Rodiklis kritinio kintamojo įvertinimui</t>
  </si>
  <si>
    <t>Kritinis kintamasis</t>
  </si>
  <si>
    <t>Lūžio taškai (GDV)</t>
  </si>
  <si>
    <t>Lūžio taškai (% nuo plano)</t>
  </si>
  <si>
    <t>Nėra reikšmės</t>
  </si>
  <si>
    <t>Biudžeto eilutės rizikos įvertis</t>
  </si>
  <si>
    <t>(rizikos įverčio vertė, iš viso)</t>
  </si>
  <si>
    <t>Rizikų grupės pavadinimas</t>
  </si>
  <si>
    <t>Biudžeto eilutės, įtakojamos rizikų grupės</t>
  </si>
  <si>
    <t>A.1., A.2., A.3.</t>
  </si>
  <si>
    <t>A.5., A.6.</t>
  </si>
  <si>
    <t>C.1., C.2., C.3.</t>
  </si>
  <si>
    <t>D.1.1., D.1.2., D.1.3., D.1.4., D.1.5., D.1.6.</t>
  </si>
  <si>
    <t>A.8., B.</t>
  </si>
  <si>
    <t>Rizikų finansinės įtakos pasiskirstymas pagal projekto ataskaitinio laikotarpio metus</t>
  </si>
  <si>
    <t>Įgyvendinant projektą, prisiimtų neapibrėžtų įsipareigojimų suma projekto ataskaitinio laikotarpio metais</t>
  </si>
  <si>
    <t>IOR_kodas</t>
  </si>
  <si>
    <t>IOR_pavadinimas</t>
  </si>
  <si>
    <t>1.</t>
  </si>
  <si>
    <t>2.</t>
  </si>
  <si>
    <t>3.</t>
  </si>
  <si>
    <t>4.</t>
  </si>
  <si>
    <t>5.</t>
  </si>
  <si>
    <t>IO_pavadinimas</t>
  </si>
  <si>
    <t>IO_kodas</t>
  </si>
  <si>
    <t>6.</t>
  </si>
  <si>
    <t>7.</t>
  </si>
  <si>
    <t>8.</t>
  </si>
  <si>
    <t>9.</t>
  </si>
  <si>
    <t>10.</t>
  </si>
  <si>
    <t>11.</t>
  </si>
  <si>
    <t>12.</t>
  </si>
  <si>
    <t>13.</t>
  </si>
  <si>
    <t>EVS_kodas</t>
  </si>
  <si>
    <t>EVS_pavadinimas</t>
  </si>
  <si>
    <t>EVS_projekto_tipo_kodas</t>
  </si>
  <si>
    <t>EVS_projekto_tipo_pavadinimas</t>
  </si>
  <si>
    <t>Pasirenkami_tipai</t>
  </si>
  <si>
    <t>Pagrindinis EVS projektų tipas (I)</t>
  </si>
  <si>
    <t>Papildomas EVS projektų tipas (II)</t>
  </si>
  <si>
    <t>Papildomas EVS projektų tipas (III)</t>
  </si>
  <si>
    <t>Papildomas EVS projektų tipas (IV)</t>
  </si>
  <si>
    <t>Pasirinkite investavimo objektą (pagrindinį ir iki trijų papildomų) bei ekonominės veiklos sektoriaus projekto tipą (pagrindinį ir iki trijų papildomų):</t>
  </si>
  <si>
    <t>Pagrindinis ekonominės veiklos sektoriaus (EVS) projektų tipas (I)</t>
  </si>
  <si>
    <t>main economic activity sector (EAS) project type (I)</t>
  </si>
  <si>
    <t>auxillary EAS project type (II)</t>
  </si>
  <si>
    <t>auxillary EAS project type (III)</t>
  </si>
  <si>
    <t>auxillary EAS project type (IV)</t>
  </si>
  <si>
    <t>Please select investment object (main and up to three auxillaries) and economic activity sector project type for each specified investment object (main and up to three auxillaries):</t>
  </si>
  <si>
    <t>(FGDV)</t>
  </si>
  <si>
    <t>(EGDV)</t>
  </si>
  <si>
    <t>3. OPTIMALIOS ALTERNATYVOS PASIRINKIMAS</t>
  </si>
  <si>
    <t>4. VISŲ INVESTAVIMO OBJEKTŲ APIBENDRINTI DUOMENYS</t>
  </si>
  <si>
    <t>5.1. RIZIKŲ FINANSINIS ĮVERTINIMAS</t>
  </si>
  <si>
    <t>5.2. JAUTRUMO ANALIZĖ</t>
  </si>
  <si>
    <t>EGDV reikšmė</t>
  </si>
  <si>
    <t>5.3. SCENARIJŲ ANALIZĖ</t>
  </si>
  <si>
    <t>Pesimistinis</t>
  </si>
  <si>
    <t>Mažiau pesimistinis</t>
  </si>
  <si>
    <t>Mažiau optimistinis</t>
  </si>
  <si>
    <t>Optimistinis</t>
  </si>
  <si>
    <t>Realus</t>
  </si>
  <si>
    <t>Scenarijaus pavadinimas /
Scenarijaus prielaidos (biudžeto eilutės procentinis pokytis)</t>
  </si>
  <si>
    <t>Scenariju_analizes_kintamieji</t>
  </si>
  <si>
    <t>Scenarijaus pavadinimas /
Finansinis (ekonominis) rodiklis ir jo reikšmė</t>
  </si>
  <si>
    <t>Taikoma scenarijų vertinimui</t>
  </si>
  <si>
    <t>5.4. RIZIKOS PRIIMTINUMO ANALIZĖ</t>
  </si>
  <si>
    <t>Monte Carlo simuliacijų duomenys</t>
  </si>
  <si>
    <t>Monte Carlo procentinis įvertis</t>
  </si>
  <si>
    <t>MC klaidų kontrolė</t>
  </si>
  <si>
    <t>Simuliacijų skaičius</t>
  </si>
  <si>
    <t>Tikimybė, kad Jūsų nurodyta reikšmė bus pasiekta</t>
  </si>
  <si>
    <t>Labiausiai tikėtina rodiklio reikšmė</t>
  </si>
  <si>
    <t>Rodiklis</t>
  </si>
  <si>
    <t>Pageidaujama (minimali priimtina) rodiklio reikšmė</t>
  </si>
  <si>
    <t>Labiausiai tikėtinos reikšmės skaičiavimas</t>
  </si>
  <si>
    <t>Dažnis</t>
  </si>
  <si>
    <t>Eil. Nr.</t>
  </si>
  <si>
    <t>Min</t>
  </si>
  <si>
    <t>Max</t>
  </si>
  <si>
    <t>Vidurkis</t>
  </si>
  <si>
    <t>Rodiklių priimtinumo skaičiavimas</t>
  </si>
  <si>
    <t>5.5. RIZIKOS ANALIZĖS REZULTATŲ GRAFINĖ IŠRAIŠKA</t>
  </si>
  <si>
    <t>Nurodykite pageidaujamą (minimaliai priimtiną) rodiklio reikšmę</t>
  </si>
  <si>
    <t>Jautrumo analizės makrokomandos tikrinimas</t>
  </si>
  <si>
    <t>Rizikų finansinė
diskontuota vertė</t>
  </si>
  <si>
    <t xml:space="preserve">1. Statistinio gyvenimo vertė </t>
  </si>
  <si>
    <t xml:space="preserve">Statistinio gyvenimo vertė </t>
  </si>
  <si>
    <t>N</t>
  </si>
  <si>
    <t>2. Gyvenimo metų vertė</t>
  </si>
  <si>
    <t>3. Dėl ligos prarastos darbo dienos vertė</t>
  </si>
  <si>
    <t>4.1. Laiko sąnaudų, patiriamų siekiant gauti sveikatos priežiūros paslaugas, sumažėjimas (darbo laiko vertė)</t>
  </si>
  <si>
    <t>Laiko sąnaudų, patiriamų siekiant gauti sveikatos priežiūros paslaugas, sumažėjimas</t>
  </si>
  <si>
    <t>4.2. Laiko sąnaudų, patiriamų siekiant gauti sveikatos priežiūros paslaugas, sumažėjimas (ne darbo laiko vertė)</t>
  </si>
  <si>
    <t>5.1. Laiko nuostoliai dėl padidėjusių transporto spūsčių (darbo reikalais vykstančio keleivio laiko vertė)</t>
  </si>
  <si>
    <t xml:space="preserve">Laiko nuostoliai dėl padidėjusių transporto spūsčių </t>
  </si>
  <si>
    <t>Ž</t>
  </si>
  <si>
    <t>5.2. Laiko nuostoliai dėl padidėjusių transporto spūsčių (ne darbo reikalais vykstančio keleivio laiko vertė)</t>
  </si>
  <si>
    <t>5.3. Laiko nuostoliai dėl padidėjusių transporto spūsčių (pervežamo krovinio laiko vertė)</t>
  </si>
  <si>
    <t>6.1. Oro taršos padidėjimas dėl padidėjusių transporto spūsčių (NOX)</t>
  </si>
  <si>
    <t>Oro taršos padidėjimas dėl padidėjusių transporto spūsčių</t>
  </si>
  <si>
    <t>6.2. Oro taršos padidėjimas dėl padidėjusių transporto spūsčių (NMLOJ)</t>
  </si>
  <si>
    <t>6.3. Oro taršos padidėjimas dėl padidėjusių transporto spūsčių (SO2)</t>
  </si>
  <si>
    <t>6.4. Oro taršos padidėjimas dėl padidėjusių transporto spūsčių (KD2,5; didmiestis)</t>
  </si>
  <si>
    <t>6.6. Oro taršos padidėjimas dėl padidėjusių transporto spūsčių (KD2,5; miestas)</t>
  </si>
  <si>
    <t>6.6. Oro taršos padidėjimas dėl padidėjusių transporto spūsčių (KD2,5; kaimas)</t>
  </si>
  <si>
    <t>6.7. Oro taršos padidėjimas dėl padidėjusių transporto spūsčių (KD10; didmiestis)</t>
  </si>
  <si>
    <t>7. Anglies dioksido (kaip šiltnamio efektą sukeliančių dujų) emisijos padidėjimas dėl padidėjusių transporto spūsčių (centrinė vertė)</t>
  </si>
  <si>
    <t>Anglies dioksido emisijos padidėjimas dėl padidėjusių transporto spūsčių</t>
  </si>
  <si>
    <t>1.1. Darbo paieškos laiko ekonomija (už minimalų atlyginimą įdarbinto bedarbio kuriamas produktas)</t>
  </si>
  <si>
    <t>Darbo paieškos laiko ekonomija</t>
  </si>
  <si>
    <t>1.2. Darbo paieškos laiko ekonomija (darbdavio atstovo laiko vertė)</t>
  </si>
  <si>
    <t>1.3. Darbo paieškos laiko ekonomija (darbo ieškančio asmens laiko vertė)</t>
  </si>
  <si>
    <t>2. Padidėjęs priežiūros paslaugų prieinamumas (išvengtos priežiūros sąnaudos)</t>
  </si>
  <si>
    <t xml:space="preserve">Padidėjęs priežiūros paslaugų prieinamumas </t>
  </si>
  <si>
    <t>3. Įsidarbinusių asmenų sveikatos pagerėjimo teikiama nauda</t>
  </si>
  <si>
    <t>4. Pagerintos socialiai pažeidžiamų asmenų galimybės apsirūpinti būstu</t>
  </si>
  <si>
    <t>1.1. Pasiryžimas sumokėti už padidėjusį ikimokyklinio ugdymo paslaugų prieinamumą (išvengtos privačių darželių sąnaudos)</t>
  </si>
  <si>
    <t>1.2. Pasiryžimas sumokėti už padidėjusį ikimokyklinio ugdymo paslaugų prieinamumą (išvengtos į namus atvykstančių auklių sąnaudos)</t>
  </si>
  <si>
    <t>1.3. Pasiryžimas sumokėti už padidėjusį ikimokyklinio ugdymo paslaugų prieinamumą (išvengti kuriamo produkto praradimai)</t>
  </si>
  <si>
    <t>2.1. Pasiryžimas sumokėti už pagerėjusią ugdymo infrastruktūros ir paslaugų kokybę (viešoji ugdymo inftastruktūra)</t>
  </si>
  <si>
    <t xml:space="preserve">Pasiryžimas sumokėti už pagerėjusią ugdymo infrastruktūros ir paslaugų kokybę </t>
  </si>
  <si>
    <t>2.2. Pasiryžimas sumokėti už pagerėjusią ugdymo infrastruktūros ir paslaugų kokybę (privačios pradinės mokyklos)</t>
  </si>
  <si>
    <t>2.3. Pasiryžimas sumokėti už pagerėjusią ugdymo infrastruktūros ir paslaugų kokybę (privačios vidurinės mokyklos)</t>
  </si>
  <si>
    <t>3.1. Pasiryžimas sumokėti už padidėjusį neformaliojo švietimo paslaugų prieinamumą (išvengtos auklės samdymo sąnaudos)</t>
  </si>
  <si>
    <t>Pasiryžimas sumokėti už padidėjusį neformaliojo švietimo paslaugų prieinamumą</t>
  </si>
  <si>
    <t>3.2.1. Pasiryžimas sumokėti už padidėjusį neformaliojo švietimo paslaugų prieinamumą (laiko vertė ne darbo reikalais vykstantiems keleiviams)</t>
  </si>
  <si>
    <t>3.2.2. Pasiryžimas sumokėti už padidėjusį neformaliojo švietimo paslaugų prieinamumą (TPES)</t>
  </si>
  <si>
    <t>4.1.  Pagerintų įgūdžių dėka pasiektas darbo užmokesčio padidėjimas (profesinis mokymas; specifines reikšmes žr. prie įverčio)</t>
  </si>
  <si>
    <t>4.1.2.  Pagerintų įgūdžių dėka pasiektas darbo užmokesčio padidėjimas (profesinis mokymas; Vyrai)</t>
  </si>
  <si>
    <t>Pagerintų įgūdžių dėka pasiektas darbo užmokesčio padidėjimas</t>
  </si>
  <si>
    <t>4.1.3.  Pagerintų įgūdžių dėka pasiektas darbo užmokesčio padidėjimas (profesinis mokymas; Moterys)</t>
  </si>
  <si>
    <t>4.2. Pagerintų įgūdžių dėka pasiektas darbo užmokesčio padidėjimas (mokslo daktaro laipsnis; specifines reikšmes žr. prie įverčio)</t>
  </si>
  <si>
    <t>4.2.1.2. Pagerintų įgūdžių dėka pasiektas darbo užmokesčio padidėjimas (mokslo daktaro laipsnis; Vidurkis; Vyrai)</t>
  </si>
  <si>
    <t>4.2.1.3. Pagerintų įgūdžių dėka pasiektas darbo užmokesčio padidėjimas (mokslo daktaro laipsnis; Vidurkis; Moterys)</t>
  </si>
  <si>
    <t>4.2.1.1. Pagerintų įgūdžių dėka pasiektas darbo užmokesčio padidėjimas (mokslo daktaro laipsnis; Fiziniai mokslai; Vyrai ir moterys)</t>
  </si>
  <si>
    <t>4.2.1.2. Pagerintų įgūdžių dėka pasiektas darbo užmokesčio padidėjimas (mokslo daktaro laipsnis; Fiziniai mokslai; Vyrai)</t>
  </si>
  <si>
    <t>4.2.1.3. Pagerintų įgūdžių dėka pasiektas darbo užmokesčio padidėjimas (mokslo daktaro laipsnis; Fiziniai mokslai; Moterys)</t>
  </si>
  <si>
    <t>4.2.1.1. Pagerintų įgūdžių dėka pasiektas darbo užmokesčio padidėjimas (mokslo daktaro laipsnis; Inžinerija ir technologijos mokslai; Vyrai ir moterys)</t>
  </si>
  <si>
    <t>4.2.1.2. Pagerintų įgūdžių dėka pasiektas darbo užmokesčio padidėjimas (mokslo daktaro laipsnis; Inžinerija ir technologijos mokslai; Vyrai)</t>
  </si>
  <si>
    <t>4.2.1.3. Pagerintų įgūdžių dėka pasiektas darbo užmokesčio padidėjimas (mokslo daktaro laipsnis; Inžinerija ir technologijos mokslai; Moterys)</t>
  </si>
  <si>
    <t>4.2.1.1. Pagerintų įgūdžių dėka pasiektas darbo užmokesčio padidėjimas (mokslo daktaro laipsnis; Medicinos mokslai; Vyrai ir moterys)</t>
  </si>
  <si>
    <t>4.2.1.2. Pagerintų įgūdžių dėka pasiektas darbo užmokesčio padidėjimas (mokslo daktaro laipsnis; Medicinos mokslai; Vyrai)</t>
  </si>
  <si>
    <t>4.2.1.3. Pagerintų įgūdžių dėka pasiektas darbo užmokesčio padidėjimas (mokslo daktaro laipsnis; Medicinos mokslai; Moterys)</t>
  </si>
  <si>
    <t>4.2.1.1. Pagerintų įgūdžių dėka pasiektas darbo užmokesčio padidėjimas (mokslo daktaro laipsnis; Žemės ūkio mokslai; Vyrai ir moterys)</t>
  </si>
  <si>
    <t>4.2.1.2. Pagerintų įgūdžių dėka pasiektas darbo užmokesčio padidėjimas (mokslo daktaro laipsnis; Žemės ūkio mokslai; Vyrai)</t>
  </si>
  <si>
    <t>4.2.1.3. Pagerintų įgūdžių dėka pasiektas darbo užmokesčio padidėjimas (mokslo daktaro laipsnis; Žemės ūkio mokslai; Moterys)</t>
  </si>
  <si>
    <t>4.2.1.1. Pagerintų įgūdžių dėka pasiektas darbo užmokesčio padidėjimas (mokslo daktaro laipsnis; Socialiniai mokslai; Vyrai ir moterys)</t>
  </si>
  <si>
    <t>4.2.1.2. Pagerintų įgūdžių dėka pasiektas darbo užmokesčio padidėjimas (mokslo daktaro laipsnis; Socialiniai mokslai; Vyrai)</t>
  </si>
  <si>
    <t>4.2.1.3. Pagerintų įgūdžių dėka pasiektas darbo užmokesčio padidėjimas (mokslo daktaro laipsnis; Socialiniai mokslai; Moterys)</t>
  </si>
  <si>
    <t>4.2.1.1. Pagerintų įgūdžių dėka pasiektas darbo užmokesčio padidėjimas (mokslo daktaro laipsnis; Humanitariniai mokslai; Vyrai ir moterys)</t>
  </si>
  <si>
    <t>4.2.1.2. Pagerintų įgūdžių dėka pasiektas darbo užmokesčio padidėjimas (mokslo daktaro laipsnis; Humanitariniai mokslai; Vyrai)</t>
  </si>
  <si>
    <t>4.2.1.3. Pagerintų įgūdžių dėka pasiektas darbo užmokesčio padidėjimas (mokslo daktaro laipsnis; Humanitariniai mokslai; Moterys)</t>
  </si>
  <si>
    <t>5. Žinių kūrimo vertė (mokslinių publikacijų rengimo nauda)</t>
  </si>
  <si>
    <t xml:space="preserve"> Žinių kūrimo vertė (mokslinių publikacijų rengimo nauda)</t>
  </si>
  <si>
    <t>6. Žinių kūrimo vertė (mokslinių publikacijų citavimo nauda)</t>
  </si>
  <si>
    <t>7.1. Inovacijų produktų komercinimo vertė (parduotų paslaugų ekonominė vertė)</t>
  </si>
  <si>
    <t>Inovacijų produktų komercinimo vertė</t>
  </si>
  <si>
    <t>7.2. Inovacijų produktų komercinimo vertė (licencijų sandorių ekonominė vertė)</t>
  </si>
  <si>
    <t>8.1. Pumpurinių įmonių ekonominė vertė (pagrindinių vaistų pramonės gaminių ir farmacinių preparatų gamyba)</t>
  </si>
  <si>
    <t>8.2. Pumpurinių įmonių ekonominė vertė (kompiuterinių, elektroninių ir optinių gaminių gamyba)</t>
  </si>
  <si>
    <t>1.1. Laiko sutaupymai (darbo reikalais vykstančio keleivio laiko vertė)</t>
  </si>
  <si>
    <t>1.2. Laiko sutaupymai (ne darbo reikalais vykstančio keleivio laiko vertė)</t>
  </si>
  <si>
    <t>1.3. Laiko sutaupymai (pervežamo krovinio laiko vertė)</t>
  </si>
  <si>
    <t>2.1. Kelių transporto priemonių eksploatacinių sąnaudų sutaupymai (lengvasis automobilis)</t>
  </si>
  <si>
    <t>2.2. Kelių transporto priemonių eksploatacinių sąnaudų sutaupymai (lengvasis krovininis automobilis)</t>
  </si>
  <si>
    <t>2.3. Kelių transporto priemonių eksploatacinių sąnaudų sutaupymai (sunkusis krovininis automobilis)</t>
  </si>
  <si>
    <t>3.1. Nelaimingų atsitikimų sumažėjimas (žūtis)</t>
  </si>
  <si>
    <t>3.2. Nelaimingų atsitikimų sumažėjimas (sunkus sužalojimas)</t>
  </si>
  <si>
    <t>3.3. Nelaimingų atsitikimų sumažėjimas (lengvas sužalojimas)</t>
  </si>
  <si>
    <t>4.1. Triukšmo taršos sąnaudos (kelių transportas; ≥51 dB(A); viso diapazono reikšmes žr. prie įverčio)</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</si>
  <si>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</si>
  <si>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</si>
  <si>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</si>
  <si>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</si>
  <si>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</si>
  <si>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</si>
  <si>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</si>
  <si>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</si>
  <si>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</si>
  <si>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</si>
  <si>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</si>
  <si>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</si>
  <si>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</si>
  <si>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</si>
  <si>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</si>
  <si>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</si>
  <si>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</si>
  <si>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</si>
  <si>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</si>
  <si>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</si>
  <si>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</si>
  <si>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</si>
  <si>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</si>
  <si>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</si>
  <si>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</si>
  <si>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</si>
  <si>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</si>
  <si>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</si>
  <si>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</si>
  <si>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</si>
  <si>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4.2. Triukšmo taršos sąnaudos (geležinkelio transportas; ≥51 dB(A); viso diapazono reikšmes žr. prie įverčio)</t>
  </si>
  <si>
    <t>4.3. Triukšmo taršos sąnaudos (oro transportas; ≥51 dB(A); viso diapazono reikšmes žr. prie įverčio)</t>
  </si>
  <si>
    <t>5.1. Oro taršos sumažėjimas / padidėjimas (NOX)</t>
  </si>
  <si>
    <t>5.2. Oro taršos sumažėjimas / padidėjimas (NMLOJ)</t>
  </si>
  <si>
    <t>5.3. Oro taršos sumažėjimas / padidėjimas (SO2)</t>
  </si>
  <si>
    <t>5.4. Oro taršos sumažėjimas / padidėjimas (KD2,5; didmiestis)</t>
  </si>
  <si>
    <t>5.5. Oro taršos sumažėjimas / padidėjimas (KD2,5; miestas)</t>
  </si>
  <si>
    <t>5.6. Oro taršos sumažėjimas / padidėjimas (KD2,5; kaimas)</t>
  </si>
  <si>
    <t>5.7. Oro taršos sumažėjimas / padidėjimas (KD10; didmiestis)</t>
  </si>
  <si>
    <t>5.8. Oro taršos sumažėjimas / padidėjimas (KD10; miestas)</t>
  </si>
  <si>
    <t>5.9. Oro taršos sumažėjimas / padidėjimas (KD10; kaimas)</t>
  </si>
  <si>
    <t>6. Anglies dioksido (kaip šiltnamio efektą sukeliančių dujų) emisijos sumažėjimas (centrinė vertė)</t>
  </si>
  <si>
    <t>1.1. Elektros energijos tiekimo sistemos patikimumo padidėjimas (sektorius: Pramonės, įskaitant statybą)</t>
  </si>
  <si>
    <t>1.2. Elektros energijos tiekimo sistemos patikimumo padidėjimas (sektorius: Komercinis, transporto ir viešųjų paslaugų)</t>
  </si>
  <si>
    <t>1.3. Elektros energijos tiekimo sistemos patikimumo padidėjimas (sektorius: Žemės ūkio, miškininkystės ir žvejybos)</t>
  </si>
  <si>
    <t>1.4. Elektros energijos tiekimo sistemos patikimumo padidėjimas (sektorius: Gyvenamasis)</t>
  </si>
  <si>
    <t>1.5. Elektros energijos tiekimo sistemos patikimumo padidėjimas (Visa šalis)</t>
  </si>
  <si>
    <t>2.1. Dujų tiekimo patikimumo padidėjimas (sektorius: Pramonės, įskaitant statybą)</t>
  </si>
  <si>
    <t>2.2. Dujų tiekimo patikimumo padidėjimas (sektorius: Komercinis, transporto ir viešųjų paslaugų)</t>
  </si>
  <si>
    <t>2.3. Dujų tiekimo patikimumo padidėjimas (sektorius: Žemės ūkio, miškininkystės ir žvejybos)</t>
  </si>
  <si>
    <t>2.4. Dujų tiekimo patikimumo padidėjimas (sektorius: Gyvenamasis)</t>
  </si>
  <si>
    <t>2.5. Dujų tiekimo patikimumo padidėjimas (Visa šalis)</t>
  </si>
  <si>
    <t>3. Energijos sąnaudų sumažėjimas dėl energijos šaltinio pakeitimo</t>
  </si>
  <si>
    <t>4. Pastatų energetinių charakteristikų pagerėjimas</t>
  </si>
  <si>
    <t>5. Anglies dioksido (kaip šiltnamio efektą sukeliančių dujų) emisijos sumažėjimas (centrinė vertė)</t>
  </si>
  <si>
    <t>6. Metano (kaip šiltnamio efektą sukeliančių dujų) emisijos sumažėjimas</t>
  </si>
  <si>
    <t>7.1.1. Oro taršos pokyčiai (Nox; Žemai išskiriama emisija)</t>
  </si>
  <si>
    <t>7.1.2. Oro taršos pokyčiai (Nox; Aukštai išskiriama emisija)</t>
  </si>
  <si>
    <t>7.2.1. Oro taršos pokyčiai (SO2; Žemai išskiriama emisija)</t>
  </si>
  <si>
    <t>7.2.2. Oro taršos pokyčiai (SO2; Aukštai išskiriama emisija)</t>
  </si>
  <si>
    <t>7.3.1. Oro taršos pokyčiai (KD10; Žemai išskiriama emisija)</t>
  </si>
  <si>
    <t>7.3.2. Oro taršos pokyčiai (KD10; Aukštai išskiriama emisija)</t>
  </si>
  <si>
    <t>7.4.1. Oro taršos pokyčiai (KD2,5; Žemai išskiriama emisija)</t>
  </si>
  <si>
    <t>7.4.2. Oro taršos pokyčiai (KD2,5; Aukštai išskiriama emisija)</t>
  </si>
  <si>
    <t>7.5.1. Oro taršos pokyčiai (NMLOJ; Žemai išskiriama emisija)</t>
  </si>
  <si>
    <t>7.5.2. Oro taršos pokyčiai (NMLOJ; Aukštai išskiriama emisija)</t>
  </si>
  <si>
    <t>7.6.1. Oro taršos pokyčiai (NH3; Žemai išskiriama emisija)</t>
  </si>
  <si>
    <t>7.6.2. Oro taršos pokyčiai (NH3; Aukštai išskiriama emisija)</t>
  </si>
  <si>
    <t>8.1. Nelaimingų atsitikimų sumažėjimas (žūtis)</t>
  </si>
  <si>
    <t>8.2. Nelaimingų atsitikimų sumažėjimas (sunkus sužalojimas)</t>
  </si>
  <si>
    <t>Informacinė visuomenės plėtra</t>
  </si>
  <si>
    <t>1.1.1. Laiko ir piniginių sąnaudų sutaupymai (darbo laiko vertė)</t>
  </si>
  <si>
    <t>1.1.2. Laiko ir piniginių sąnaudų sutaupymai (ne darbo laiko vertė)</t>
  </si>
  <si>
    <t>1.2.1. Laiko ir piniginių sąnaudų sutaupymai (TPES)</t>
  </si>
  <si>
    <t>1.2.2. Laiko ir piniginių sąnaudų sutaupymai (viešojo transporto paslaugų naudotojų mokama bilieto kaina)</t>
  </si>
  <si>
    <t>2.1. Galimybė pasiekti elektroninį turinį vietoje fizinės kelionės į vietą (darbo laiko vertė)</t>
  </si>
  <si>
    <t>2.2. Galimybė pasiekti elektroninį turinį vietoje fizinės kelionės į vietą (ne darbo laiko vertė)</t>
  </si>
  <si>
    <t>2.3. Galimybė pasiekti elektroninį turinį vietoje fizinės kelionės į vietą (TPES)</t>
  </si>
  <si>
    <t>2.4. Galimybė pasiekti elektroninį turinį vietoje fizinės kelionės į vietą (viešojo transporto paslaugų naudotojų mokama bilieto kaina)</t>
  </si>
  <si>
    <t>2.5. Galimybė pasiekti elektroninį turinį vietoje fizinės kelionės į vietą (bilieto kaina, mokama už fizinę prieigą )</t>
  </si>
  <si>
    <t>2.6. Galimybė pasiekti elektroninį turinį vietoje fizinės kelionės į vietą (pasiryžimas sumokėti už elektroninį turinį)</t>
  </si>
  <si>
    <t>3.1.1. Geresnis informacinės sistemos veikimas (paslaugų naudotojo vienai operacijai atlikti vidutiniškai sugaištamo laiko sumažėjimas: darbo laiko vertė)</t>
  </si>
  <si>
    <t>3.1.2. Geresnis informacinės sistemos veikimas (paslaugų naudotojo vienai operacijai atlikti vidutiniškai sugaištamo laiko sumažėjimas: ne darbo laiko vertė)</t>
  </si>
  <si>
    <t>3.2. Geresnis informacinės sistemos veikimas (IS neveikimo dėl sutrikimų ir priežiūros darbų trukmės sumažėjimas: naudotojo pasiryžimas sumokėti už vieną operaciją)</t>
  </si>
  <si>
    <t>3.3. Geresnis informacinės sistemos veikimas (padidėjęs duomenų saugumas)</t>
  </si>
  <si>
    <t>4. Pasiryžimas sumokėti už interneto ryšį</t>
  </si>
  <si>
    <t>1.1. Padidėjęs geriamo vandens tiekimo paslaugos prieinamumas (išvengtos asmeninio šulinio priežiūros sąnaudos)</t>
  </si>
  <si>
    <t>1.2. Padidėjęs geriamo vandens tiekimo paslaugos prieinamumas (išvengtos asmeninio gręžinio eksploatacijos ir priežiūros sąnaudos)</t>
  </si>
  <si>
    <t>1.3. Padidėjęs geriamo vandens tiekimo paslaugos prieinamumas (išvengtos asmeninio šulinio įrengimo ir priežiūros sąnaudos)</t>
  </si>
  <si>
    <t>1.4. Padidėjęs geriamo vandens tiekimo paslaugos prieinamumas (išvengtos asmeninio gręžinio įrengimo ir eksploatacijos bei priežiūros sąnaudos)</t>
  </si>
  <si>
    <t>2.1.  Padidėjęs nuotekų tvarkymo paslaugos prieinamumas (išvengtos vietinės kanalizacijos su valymo įrenginiais priežiūros sąnaudos)</t>
  </si>
  <si>
    <t>2.2.  Padidėjęs nuotekų tvarkymo paslaugos prieinamumas (išvengtos nuotekų kaupimo rezervuaro priežiūros sąnaudos)</t>
  </si>
  <si>
    <t>2.3.  Padidėjęs nuotekų tvarkymo paslaugos prieinamumas (išvengtos vietinės kanalizacijos su valymo įrenginiais įrengimo ir priežiūros sąnaudos)</t>
  </si>
  <si>
    <t>2.4.  Padidėjęs nuotekų tvarkymo paslaugos prieinamumas (išvengtos nuotekų kaupimo rezervuaro įrengimo ir priežiūros sąnaudos)</t>
  </si>
  <si>
    <t>3.1. Sąnaudų ekonomija dėl pagerintos lietaus nuotekų infrastruktūros (darbo reikalais vykstančio keleivio laiko vertė)</t>
  </si>
  <si>
    <t>3.2. Sąnaudų ekonomija dėl pagerintos lietaus nuotekų infrastruktūros (ne darbo reikalais vykstančio keleivio laiko vertė)</t>
  </si>
  <si>
    <t>3.3. Sąnaudų ekonomija dėl pagerintos lietaus nuotekų infrastruktūros (krovininio transporto laiko vertė )</t>
  </si>
  <si>
    <t>4. Vizualinės taršos, triukšmo, dulkių, kvapų sumažėjimas (išreiškiamas per nekilnojamojo turto vertės padidėjimą)</t>
  </si>
  <si>
    <t>7.1. Paviršinių vandens telkinių kokybės pagerėjimas (maudymuisi skirti vandens telkiniai)</t>
  </si>
  <si>
    <t>7.2.1. Paviršinių vandens telkinių kokybės pagerėjimas (nuo „blogos“ iki „neblogos“; egzistencinė vertė)</t>
  </si>
  <si>
    <t>7.2.2. Paviršinių vandens telkinių kokybės pagerėjimas (nuo „neblogos“ iki „geros“; egzistencinė vertė)</t>
  </si>
  <si>
    <t>8.1. Teritorijos rekreacinės vertės padidėjimas (atspindimas kelionės sąnaudomis: darbo reikalais vykstančio keleivio laiko vertė)</t>
  </si>
  <si>
    <t>8.2. Teritorijos rekreacinės vertės padidėjimas (atspindimas kelionės sąnaudomis: lengviesiems automobiliams taikytina TPES vertė)</t>
  </si>
  <si>
    <t>1.1. Vietovės patrauklumo namų ūkiams ir verslui padidėjimas (NT kainos padidėjimas labiausiai paveiktoje teritorijoje; Turinčios didelį poveikį intervencijos)</t>
  </si>
  <si>
    <t>1.2. Vietovės patrauklumo namų ūkiams ir verslui padidėjimas (NT kainos padidėjimas labiausiai paveiktoje teritorijoje; Turinčios vidutinį poveikį intervencijos)</t>
  </si>
  <si>
    <t>1.3. Vietovės patrauklumo namų ūkiams ir verslui padidėjimas (NT kainos padidėjimas labiausiai paveiktoje teritorijoje; Turinčios mažą poveikį intervencijos)</t>
  </si>
  <si>
    <t>2.1. Vietovės patrauklumo namų ūkiams ir verslui padidėjimas (NT kainos padidėjimas vidutiniškai paveiktoje teritorijoje; Turinčios didelį poveikį intervencijos)</t>
  </si>
  <si>
    <t>2.2. Vietovės patrauklumo namų ūkiams ir verslui padidėjimas (NT kainos padidėjimas vidutiniškai paveiktoje teritorijoje;  Turinčios vidutinį poveikį intervencijos)</t>
  </si>
  <si>
    <t>2.3. Vietovės patrauklumo namų ūkiams ir verslui padidėjimas (NT kainos padidėjimas vidutiniškai paveiktoje teritorijoje; Turinčios mažą poveikį intervencijos)</t>
  </si>
  <si>
    <t>3.1. Vietovės patrauklumo namų ūkiams ir verslui padidėjimas (NT kainos padidėjimas mažiausiai paveiktoje teritorijoje; Turinčios didelį poveikį intervencijos)</t>
  </si>
  <si>
    <t>3.2. Vietovės patrauklumo namų ūkiams ir verslui padidėjimas (NT kainos padidėjimas mažiausiai paveiktoje teritorijoje;  Turinčios vidutinį poveikį intervencijos)</t>
  </si>
  <si>
    <t>3.3. Vietovės patrauklumo namų ūkiams ir verslui padidėjimas (NT kainos padidėjimas mažiausiai paveiktoje teritorijoje; Turinčios mažą poveikį intervencijos)</t>
  </si>
  <si>
    <t>2. Pastatų energetinių charakteristikų pagerėjimas</t>
  </si>
  <si>
    <t>3. Anglies dioksido (kaip šiltnamio efektą sukeliančių dujų) emisijos sumažėjimas (centrinė vertė)</t>
  </si>
  <si>
    <t>4. Metano (kaip šiltnamio efektą sukeliančių dujų) emisijos sumažėjimas</t>
  </si>
  <si>
    <t>5.1.1. Oro taršos sumažėjimas dėl pastatų energetinių charakteristikų pagerėjimo (Nox; Žemai išskiriama emisija)</t>
  </si>
  <si>
    <t>5.1.2. Oro taršos sumažėjimas dėl pastatų energetinių charakteristikų pagerėjimo (Nox; Aukštai išskiriama emisija)</t>
  </si>
  <si>
    <t>5.2.1. Oro taršos sumažėjimas dėl pastatų energetinių charakteristikų pagerėjimo (SO2; Žemai išskiriama emisija)</t>
  </si>
  <si>
    <t>5.2.2. Oro taršos sumažėjimas dėl pastatų energetinių charakteristikų pagerėjimo (SO2; Aukštai išskiriama emisija)</t>
  </si>
  <si>
    <t>5.3.1. Oro taršos sumažėjimas dėl pastatų energetinių charakteristikų pagerėjimo (KD10; Žemai išskiriama emisija)</t>
  </si>
  <si>
    <t>5.3.2. Oro taršos sumažėjimas dėl pastatų energetinių charakteristikų pagerėjimo (KD10; Aukštai išskiriama emisija)</t>
  </si>
  <si>
    <t>5.4.1. Oro taršos sumažėjimas dėl pastatų energetinių charakteristikų pagerėjimo (KD2,5; Žemai išskiriama emisija)</t>
  </si>
  <si>
    <t>5.4.2. Oro taršos sumažėjimas dėl pastatų energetinių charakteristikų pagerėjimo (KD2,5; Aukštai išskiriama emisija)</t>
  </si>
  <si>
    <t>5.5.1. Oro taršos sumažėjimas dėl pastatų energetinių charakteristikų pagerėjimo (NMLOJ; Žemai išskiriama emisija)</t>
  </si>
  <si>
    <t>5.5.2. Oro taršos sumažėjimas dėl pastatų energetinių charakteristikų pagerėjimo (NMLOJ; Aukštai išskiriama emisija)</t>
  </si>
  <si>
    <t>5.6.1. Oro taršos sumažėjimas dėl pastatų energetinių charakteristikų pagerėjimo (NH3; Žemai išskiriama emisija)</t>
  </si>
  <si>
    <t>5.6.2. Oro taršos sumažėjimas dėl pastatų energetinių charakteristikų pagerėjimo (NH3; Aukštai išskiriama emisija)</t>
  </si>
  <si>
    <t>6.1. Transporto keliamos oro taršos pokyčiai (NOX)</t>
  </si>
  <si>
    <t>6.2. Transporto keliamos oro taršos pokyčiai (NMLOJ)</t>
  </si>
  <si>
    <t>6.3. Transporto keliamos oro taršos pokyčiai (SO2)</t>
  </si>
  <si>
    <t>6.4. Transporto keliamos oro taršos pokyčiai (KD2,5; didmiestis)</t>
  </si>
  <si>
    <t>6.5. Transporto keliamos oro taršos pokyčiai (KD2,5; miestas)</t>
  </si>
  <si>
    <t>6.6. Transporto keliamos oro taršos pokyčiai (KD2,5; kaimas)</t>
  </si>
  <si>
    <t>6.7. Transporto keliamos oro taršos pokyčiai (KD10; didmiestis)</t>
  </si>
  <si>
    <t>6.8. Transporto keliamos oro taršos pokyčiai (KD10; miestas)</t>
  </si>
  <si>
    <t>6.9. Transporto keliamos oro taršos pokyčiai (KD10; kaimas)</t>
  </si>
  <si>
    <t>3.1. Oro taršos sumažėjimas (NOx)</t>
  </si>
  <si>
    <t>3.2. Oro taršos sumažėjimas (SO2)</t>
  </si>
  <si>
    <t>3.3. Oro taršos sumažėjimas (NMLOJ)</t>
  </si>
  <si>
    <t>3.4. Oro taršos sumažėjimas (NH3)</t>
  </si>
  <si>
    <t>4. Anglies dioksido (kaip šiltnamio efektą sukeliančių dujų) emisijos sumažėjimas (centrinė vertė)</t>
  </si>
  <si>
    <t>Teisingumas / teisėtvarka</t>
  </si>
  <si>
    <t>1.1. Sveikatos sutrikdymų ir mirčių sumažėjimas (mirtis)</t>
  </si>
  <si>
    <t>1.2. Sveikatos sutrikdymų ir mirčių sumažėjimas (sunkus sveikatos sutrikdymas)</t>
  </si>
  <si>
    <t>1.3. Sveikatos sutrikdymų ir mirčių sumažėjimas (nesunkus / nežymus sveikatos sutrikdymas)</t>
  </si>
  <si>
    <t>2.1. Turtui padarytos žalos sumažėjimas (Privatus būstas: vagystė / vandalizmas)</t>
  </si>
  <si>
    <t>2.2. Turtui padarytos žalos sumažėjimas (Privatus būstas: padegimas)</t>
  </si>
  <si>
    <t>2.3. Turtui padarytos žalos sumažėjimas (Komercinis turtas: vagystė / vandalizmas)</t>
  </si>
  <si>
    <t>2.4. Turtui padarytos žalos sumažėjimas (Komercinis turtas: padegimas)</t>
  </si>
  <si>
    <t>2.5. Turtui padarytos žalos sumažėjimas (Privačios / komercinės lengvosios transporto priemonės vagystė)</t>
  </si>
  <si>
    <t>2.6. Turtui padarytos žalos sumažėjimas (Privati / komercinė lengvoji transporto priemonė: vandalizmas)</t>
  </si>
  <si>
    <t>3. Neigiamo emocinio poveikio sumažėjimas</t>
  </si>
  <si>
    <t>4.1.1. Nusikaltimų administravimui skirtų viešųjų išlaidų sumažėjimas (Nusikaltimai prieš asmenis ir namų ūkius: Žmogžudystė)</t>
  </si>
  <si>
    <t>4.1.2. Nusikaltimų administravimui skirtų viešųjų išlaidų sumažėjimas (Nusikaltimai prieš asmenis ir namų ūkius: Sunkus sveikatos sutrikdymas)</t>
  </si>
  <si>
    <t>4.1.3. Nusikaltimų administravimui skirtų viešųjų išlaidų sumažėjimas (Nusikaltimai prieš asmenis ir namų ūkius: Nesunkus / nežymus sveikatos sutrikdymas)</t>
  </si>
  <si>
    <t>4.1.4. Nusikaltimų administravimui skirtų viešųjų išlaidų sumažėjimas (Nusikaltimai prieš asmenis ir namų ūkius: Apiplėšimas)</t>
  </si>
  <si>
    <t>4.1.5. Nusikaltimų administravimui skirtų viešųjų išlaidų sumažėjimas (Nusikaltimai prieš asmenis ir namų ūkius: Vagystė įsilaužus į būstą)</t>
  </si>
  <si>
    <t>4.1.6. Nusikaltimų administravimui skirtų viešųjų išlaidų sumažėjimas (Nusikaltimai prieš asmenis ir namų ūkius: Vagystė (ne transporto priemonės))</t>
  </si>
  <si>
    <t>4.1.7. Nusikaltimų administravimui skirtų viešųjų išlaidų sumažėjimas (Nusikaltimai prieš asmenis ir namų ūkius: Transporto priemonės vagystė)</t>
  </si>
  <si>
    <t>4.1.8. Nusikaltimų administravimui skirtų viešųjų išlaidų sumažėjimas (Nusikaltimai prieš asmenis ir namų ūkius: Nusikaltimu padaryta žala (pvz., padegimas ar vandalizmas))</t>
  </si>
  <si>
    <t>4.2.1. Nusikaltimų administravimui skirtų viešųjų išlaidų sumažėjimas (Į verslo ir viešojo sektoriaus subjektų turtą nukreipti nusikaltimai: Vagystė įsilaužus ne į būstą)</t>
  </si>
  <si>
    <t>4.2.2. Nusikaltimų administravimui skirtų viešųjų išlaidų sumažėjimas (Į verslo ir viešojo sektoriaus subjektų turtą nukreipti nusikaltimai: Komercinės transporto priemonės vagystė)</t>
  </si>
  <si>
    <t>4.2.3. Nusikaltimų administravimui skirtų viešųjų išlaidų sumažėjimas (Į verslo ir viešojo sektoriaus subjektų turtą nukreipti nusikaltimai: Apiplėšimas)</t>
  </si>
  <si>
    <t>4.2.4. Nusikaltimų administravimui skirtų viešųjų išlaidų sumažėjimas (Į verslo ir viešojo sektoriaus subjektų turtą nukreipti nusikaltimai: Nusikaltimu padaryta žala (pvz., padegimas ar vandalizmas))</t>
  </si>
  <si>
    <t>5.1. Laiko sutaupymai</t>
  </si>
  <si>
    <t>5.2. Laiko sutaupymai</t>
  </si>
  <si>
    <t>6.1. Piniginių sąnaudų sutaupymai (Lengviesiems automobiliams taikytina TPES vertė)</t>
  </si>
  <si>
    <t>6.2. Piniginių sąnaudų sutaupymai (Viešojo transporto paslaugų naudotojų mokama bilieto kaina)</t>
  </si>
  <si>
    <t>7.1.1. Geresnis informacinės sistemos veikimas (paslaugų naudotojo vienai operacijai atlikti vidutiniškai sugaištamo laiko sumažėjimas: darbo laiko vertė)</t>
  </si>
  <si>
    <t>7.1.2. Geresnis informacinės sistemos veikimas (paslaugų naudotojo vienai operacijai atlikti vidutiniškai sugaištamo laiko sumažėjimas: ne darbo laiko vertė)</t>
  </si>
  <si>
    <t>7.2. Geresnis informacinės sistemos veikimas (IS neveikimo dėl sutrikimų ir priežiūros darbų trukmės sumažėjimas: naudotojo pasiryžimas sumokėti už vieną operaciją)</t>
  </si>
  <si>
    <t>7.3. Geresnis informacinės sistemos veikimas (padidėjęs duomenų saugumas)</t>
  </si>
  <si>
    <t>3. Pagerintas saugumas ir gyvenimo kokybė</t>
  </si>
  <si>
    <t>4.1.4. Nusikaltimų administravimui skirtų viešųjų išlaidų sumažėjimas (Nusikaltimai prieš asmenis ir namų ūkius: Nesunkus / nežymus sveikatos sutrikdymas)</t>
  </si>
  <si>
    <t>4.2.4. Nusikaltimų administravimui skirtų viešųjų išlaidų sumažėjimas (Į verslo ir viešojo sektoriaus subjektų turtą nukreipti nusikaltimai: Apiplėšimas)</t>
  </si>
  <si>
    <t>1. Vietinio vienadienio lankytojo vidutinės vienos kelionės išlaidos</t>
  </si>
  <si>
    <t>2. Vietinio turisto vidutinės dienos išlaidos</t>
  </si>
  <si>
    <t>3. Iš užsienio atvykusio vienadienio lankytojo vidutinės vienos kelionės išlaidos</t>
  </si>
  <si>
    <t>4. Iš užsienio atvykusio turisto vidutinės dienos išlaidos</t>
  </si>
  <si>
    <t>1. Vieno darbuotojo sukuriama pridėtinė vertė</t>
  </si>
  <si>
    <t>2. Vieno darbuotojo sukuriamos pridėtinės vertės prieaugis</t>
  </si>
  <si>
    <t>3. Anglies dioksido (kaip šiltnamio efektą sukeliančių dujų) emisijos padidėjimas (centrinė vertė)</t>
  </si>
  <si>
    <t>4.1. Laiko nuostoliai dėl padidėjusių transporto spūsčių (darbo reikalais vykstančio keleivio vertė)</t>
  </si>
  <si>
    <t>4.2. Laiko nuostoliai dėl padidėjusių transporto spūsčių (ne darbo reikalais vykstančio keleivio vertė)</t>
  </si>
  <si>
    <t>4.3. Laiko nuostoliai dėl padidėjusių transporto spūsčių (pervežamo krovinio laiko vertė)</t>
  </si>
  <si>
    <t>5.1. Oro taršos padidėjimas dėl padidėjusių transporto spūsčių (NOX)</t>
  </si>
  <si>
    <t>5.2. Oro taršos padidėjimas dėl padidėjusių transporto spūsčių (NMLOJ)</t>
  </si>
  <si>
    <t>5.3. Oro taršos padidėjimas dėl padidėjusių transporto spūsčių (SO2)</t>
  </si>
  <si>
    <t>5.4. Oro taršos padidėjimas dėl padidėjusių transporto spūsčių (KD2,5; didmiestis)</t>
  </si>
  <si>
    <t>5.5. Oro taršos padidėjimas dėl padidėjusių transporto spūsčių (KD2,5; miestas)</t>
  </si>
  <si>
    <t>5.6. Oro taršos padidėjimas dėl padidėjusių transporto spūsčių (KD2,5; kaimas)</t>
  </si>
  <si>
    <t>5.7. Oro taršos padidėjimas dėl padidėjusių transporto spūsčių (KD10; didmiestis)</t>
  </si>
  <si>
    <t>5.8. Oro taršos padidėjimas dėl padidėjusių transporto spūsčių (KD10; miestas)</t>
  </si>
  <si>
    <t>5.9. Oro taršos padidėjimas dėl padidėjusių transporto spūsčių (KD10; kaimas)</t>
  </si>
  <si>
    <t>Sektorius</t>
  </si>
  <si>
    <t>Nauda/Žala</t>
  </si>
  <si>
    <t xml:space="preserve">Kelių transporto priemonių eksploatacinių sąnaudų sutaupymai </t>
  </si>
  <si>
    <t xml:space="preserve">Elektros energijos tiekimo sistemos patikimumo padidėjimas </t>
  </si>
  <si>
    <t>Dujų tiekimo patikimumo padidėjimas</t>
  </si>
  <si>
    <t>Energijos sąnaudų sumažėjimas dėl energijos šaltinio pakeitimo</t>
  </si>
  <si>
    <t>Anglies dioksido (kaip šiltnamio efektą sukeliančių dujų) emisijos sumažėjimas</t>
  </si>
  <si>
    <t>Metano (kaip šiltnamio efektą sukeliančių dujų) emisijos sumažėjimas</t>
  </si>
  <si>
    <t>Nelaimingų atsitikimų sumažėjimas</t>
  </si>
  <si>
    <t>Geresnis informacinės sistemos veikimas</t>
  </si>
  <si>
    <t>Pasiryžimas sumokėti už interneto ryšį</t>
  </si>
  <si>
    <t>Padidėjęs geriamo vandens tiekimo paslaugos prieinamumas</t>
  </si>
  <si>
    <t>Vizualinės taršos, triukšmo, dulkių, kvapų sumažėjimas</t>
  </si>
  <si>
    <t>Paviršinių vandens telkinių kokybės pagerėjimas</t>
  </si>
  <si>
    <t xml:space="preserve">Teritorijos rekreacinės vertės padidėjimas </t>
  </si>
  <si>
    <t>Vietovės patrauklumo namų ūkiams ir verslui padidėjimas</t>
  </si>
  <si>
    <t>Pastatų energetinių charakteristikų pagerėjimas</t>
  </si>
  <si>
    <t xml:space="preserve">Oro taršos sumažėjimas dėl pastatų energetinių charakteristikų pagerėjimo </t>
  </si>
  <si>
    <t>Oro taršos sumažėjimas</t>
  </si>
  <si>
    <t>Sveikatos sutrikdymų ir mirčių sumažėjimas</t>
  </si>
  <si>
    <t>Turtui padarytos žalos sumažėjimas</t>
  </si>
  <si>
    <t>Neigiamo emocinio poveikio sumažėjimas</t>
  </si>
  <si>
    <t>Nusikaltimų administravimui skirtų viešųjų išlaidų sumažėjimas</t>
  </si>
  <si>
    <t>Laiko sutaupymai</t>
  </si>
  <si>
    <t xml:space="preserve">Piniginių sąnaudų sutaupymai </t>
  </si>
  <si>
    <t>Pagerintas saugumas ir gyvenimo kokybė</t>
  </si>
  <si>
    <t>Vietinio vienadienio lankytojo vidutinės vienos kelionės išlaidos</t>
  </si>
  <si>
    <t>Vietinio turisto vidutinės dienos išlaidos</t>
  </si>
  <si>
    <t>Iš užsienio atvykusio vienadienio lankytojo vidutinės vienos kelionės išlaidos</t>
  </si>
  <si>
    <t>Vieno darbuotojo sukuriama pridėtinė vertė</t>
  </si>
  <si>
    <t>Vieno darbuotojo sukuriamos pridėtinės vertės prieaugis</t>
  </si>
  <si>
    <t>Anglies dioksido (kaip šiltnamio efektą sukeliančių dujų) emisijos padidėjimas</t>
  </si>
  <si>
    <t>Laiko nuostoliai dėl padidėjusių transporto spūsčių</t>
  </si>
  <si>
    <t>Naudos (žalos) komponentai</t>
  </si>
  <si>
    <t>Naudos (žalos) komponentai_I</t>
  </si>
  <si>
    <t>Sektorius_I</t>
  </si>
  <si>
    <t xml:space="preserve">Nelaimingų atsitikimų sumažėjimas </t>
  </si>
  <si>
    <t>Galimybė pasiekti elektroninį turinį vietoje fizinės kelionės į vietą</t>
  </si>
  <si>
    <t>Laiko ir piniginių sąnaudų sutaupymai</t>
  </si>
  <si>
    <t>Iš užsienio atvykusio turisto vidutinės dienos išlaidos</t>
  </si>
  <si>
    <t>Padidėjęs nuotekų tvarkymo paslaugos prieinamumas</t>
  </si>
  <si>
    <t>PVM susigrąžinimas</t>
  </si>
  <si>
    <t>Taikytinas PVM_I %</t>
  </si>
  <si>
    <t>6.2. VPSP APIBENDRINTŲ DUOMENŲ RIZIKŲ FINANSINIS ĮVERTINIMAS</t>
  </si>
  <si>
    <t>6.1. VPSP INVESTAVIMO OBJEKTŲ APIBENDRINTI DUOMENYS</t>
  </si>
  <si>
    <t>(EGDV), kaip PVM nesusigrąžinamas</t>
  </si>
  <si>
    <t>A Pagalbinis_stulpelis</t>
  </si>
  <si>
    <t>A Naudos_kintamieji</t>
  </si>
  <si>
    <t>A Pagalbinis_stulpelis2</t>
  </si>
  <si>
    <t>A Žalos_kintamieji</t>
  </si>
  <si>
    <t>A Kintamieji_be_pasikartojimų N</t>
  </si>
  <si>
    <t>A Kintamieji_be_pasikartojimų Ž</t>
  </si>
  <si>
    <t>B Pagalbinis_stulpelis</t>
  </si>
  <si>
    <t>B Naudos_kintamieji</t>
  </si>
  <si>
    <t>B Pagalbinis_stulpelis2</t>
  </si>
  <si>
    <t>B Kintamieji_be_pasikartojimų N</t>
  </si>
  <si>
    <t>B Kintamieji_be_pasikartojimų Ž</t>
  </si>
  <si>
    <t>C Pagalbinis_stulpelis</t>
  </si>
  <si>
    <t>C Naudos_kintamieji</t>
  </si>
  <si>
    <t>C Pagalbinis_stulpelis2</t>
  </si>
  <si>
    <t>C Žalos_kintamieji</t>
  </si>
  <si>
    <t>B Žalos_kintamieji</t>
  </si>
  <si>
    <t>C Kintamieji_be_pasikartojimų N</t>
  </si>
  <si>
    <t>C Kintamieji_be_pasikartojimų Ž</t>
  </si>
  <si>
    <t>D Pagalbinis_stulpelis</t>
  </si>
  <si>
    <t>D Naudos_kintamieji</t>
  </si>
  <si>
    <t>D Pagalbinis_stulpelis2</t>
  </si>
  <si>
    <t>D Žalos_kintamieji</t>
  </si>
  <si>
    <t>D Kintamieji_be_pasikartojimų N</t>
  </si>
  <si>
    <t>D Kintamieji_be_pasikartojimų Ž</t>
  </si>
  <si>
    <t>Pagalbinis_laukas_1_A.1</t>
  </si>
  <si>
    <t>Kintantis sąrašas_priklausomai_nuo pasirinkimo_N_A.1</t>
  </si>
  <si>
    <t>Pagalbinis_laukas_2_A.1</t>
  </si>
  <si>
    <t>Kintantis sąrašas_priklausomai_nuo pasirinkimo_Ž_A.1</t>
  </si>
  <si>
    <t>Pagalbinis_laukas_1_A.2</t>
  </si>
  <si>
    <t>Kintantis sąrašas_priklausomai_nuo pasirinkimo_N_A.2</t>
  </si>
  <si>
    <t>Pagalbinis_laukas_2_A.2</t>
  </si>
  <si>
    <t>Kintantis sąrašas_priklausomai_nuo pasirinkimo_Ž_A.2</t>
  </si>
  <si>
    <t>Pagalbinis_laukas_1_A.3</t>
  </si>
  <si>
    <t>Kintantis sąrašas_priklausomai_nuo pasirinkimo_N_A.3</t>
  </si>
  <si>
    <t>Pagalbinis_laukas_2_A.3</t>
  </si>
  <si>
    <t>Kintantis sąrašas_priklausomai_nuo pasirinkimo_Ž_A.3</t>
  </si>
  <si>
    <t>Pagalbinis_laukas_1_A.4</t>
  </si>
  <si>
    <t>Kintantis sąrašas_priklausomai_nuo pasirinkimo_N_A.4</t>
  </si>
  <si>
    <t>Pagalbinis_laukas_2_A.4</t>
  </si>
  <si>
    <t>Kintantis sąrašas_priklausomai_nuo pasirinkimo_Ž_A.4</t>
  </si>
  <si>
    <t>Pagalbinis_laukas_1_A.5</t>
  </si>
  <si>
    <t>Kintantis sąrašas_priklausomai_nuo pasirinkimo_N_A.5</t>
  </si>
  <si>
    <t>Pagalbinis_laukas_2_A.5</t>
  </si>
  <si>
    <t>Kintantis sąrašas_priklausomai_nuo pasirinkimo_Ž_A.5</t>
  </si>
  <si>
    <t>Pagalbinis_laukas_1_A.6</t>
  </si>
  <si>
    <t>Kintantis sąrašas_priklausomai_nuo pasirinkimo_N_A.6</t>
  </si>
  <si>
    <t>Pagalbinis_laukas_2_A.6</t>
  </si>
  <si>
    <t>Kintantis sąrašas_priklausomai_nuo pasirinkimo_Ž_A.6</t>
  </si>
  <si>
    <t>Pagalbinis_laukas_1_B.1</t>
  </si>
  <si>
    <t>Kintantis sąrašas_priklausomai_nuo pasirinkimo_N_B.1</t>
  </si>
  <si>
    <t>Pagalbinis_laukas_2_B.1</t>
  </si>
  <si>
    <t>Kintantis sąrašas_priklausomai_nuo pasirinkimo_Ž_B.1</t>
  </si>
  <si>
    <t>Pagalbinis_laukas_1_B.2</t>
  </si>
  <si>
    <t>Kintantis sąrašas_priklausomai_nuo pasirinkimo_N_B.2</t>
  </si>
  <si>
    <t>Pagalbinis_laukas_2_B.2</t>
  </si>
  <si>
    <t>Kintantis sąrašas_priklausomai_nuo pasirinkimo_Ž_B.2</t>
  </si>
  <si>
    <t>Pagalbinis_laukas_1_B.3</t>
  </si>
  <si>
    <t>Kintantis sąrašas_priklausomai_nuo pasirinkimo_N_B.3</t>
  </si>
  <si>
    <t>Pagalbinis_laukas_2_B.3</t>
  </si>
  <si>
    <t>Kintantis sąrašas_priklausomai_nuo pasirinkimo_Ž_B.3</t>
  </si>
  <si>
    <t>Pagalbinis_laukas_1_B.4</t>
  </si>
  <si>
    <t>Kintantis sąrašas_priklausomai_nuo pasirinkimo_N_B.4</t>
  </si>
  <si>
    <t>Pagalbinis_laukas_2_B.4</t>
  </si>
  <si>
    <t>Kintantis sąrašas_priklausomai_nuo pasirinkimo_Ž_B.4</t>
  </si>
  <si>
    <t>Pagalbinis_laukas_1_B.5</t>
  </si>
  <si>
    <t>Kintantis sąrašas_priklausomai_nuo pasirinkimo_N_B.5</t>
  </si>
  <si>
    <t>Pagalbinis_laukas_2_B.5</t>
  </si>
  <si>
    <t>Kintantis sąrašas_priklausomai_nuo pasirinkimo_Ž_B.5</t>
  </si>
  <si>
    <t>Pagalbinis_laukas_1_B.6</t>
  </si>
  <si>
    <t>Kintantis sąrašas_priklausomai_nuo pasirinkimo_N_B.6</t>
  </si>
  <si>
    <t>Pagalbinis_laukas_2_B.6</t>
  </si>
  <si>
    <t>Kintantis sąrašas_priklausomai_nuo pasirinkimo_Ž_B.6</t>
  </si>
  <si>
    <t>Pagalbinis_laukas_1_C.1</t>
  </si>
  <si>
    <t>Kintantis sąrašas_priklausomai_nuo pasirinkimo_N_C.1</t>
  </si>
  <si>
    <t>Pagalbinis_laukas_2_C.1</t>
  </si>
  <si>
    <t>Kintantis sąrašas_priklausomai_nuo pasirinkimo_Ž_C.1</t>
  </si>
  <si>
    <t>Pagalbinis_laukas_1_C.2</t>
  </si>
  <si>
    <t>Kintantis sąrašas_priklausomai_nuo pasirinkimo_N_C.2</t>
  </si>
  <si>
    <t>Pagalbinis_laukas_2_C.2</t>
  </si>
  <si>
    <t>Kintantis sąrašas_priklausomai_nuo pasirinkimo_Ž_C.2</t>
  </si>
  <si>
    <t>Pagalbinis_laukas_1_C.3</t>
  </si>
  <si>
    <t>Kintantis sąrašas_priklausomai_nuo pasirinkimo_N_C.3</t>
  </si>
  <si>
    <t>Pagalbinis_laukas_2_C.3</t>
  </si>
  <si>
    <t>Kintantis sąrašas_priklausomai_nuo pasirinkimo_Ž_C.3</t>
  </si>
  <si>
    <t>Pagalbinis_laukas_1_C.4</t>
  </si>
  <si>
    <t>Kintantis sąrašas_priklausomai_nuo pasirinkimo_N_C.4</t>
  </si>
  <si>
    <t>Pagalbinis_laukas_2_C.4</t>
  </si>
  <si>
    <t>Kintantis sąrašas_priklausomai_nuo pasirinkimo_Ž_C.4</t>
  </si>
  <si>
    <t>Pagalbinis_laukas_1_C.5</t>
  </si>
  <si>
    <t>Kintantis sąrašas_priklausomai_nuo pasirinkimo_N_C.5</t>
  </si>
  <si>
    <t>Pagalbinis_laukas_2_C.5</t>
  </si>
  <si>
    <t>Kintantis sąrašas_priklausomai_nuo pasirinkimo_Ž_C.5</t>
  </si>
  <si>
    <t>Pagalbinis_laukas_1_C.6</t>
  </si>
  <si>
    <t>Kintantis sąrašas_priklausomai_nuo pasirinkimo_N_C.6</t>
  </si>
  <si>
    <t>Pagalbinis_laukas_2_C.6</t>
  </si>
  <si>
    <t>Kintantis sąrašas_priklausomai_nuo pasirinkimo_Ž_C.6</t>
  </si>
  <si>
    <t>Pagalbinis_laukas_1_D.1</t>
  </si>
  <si>
    <t>Kintantis sąrašas_priklausomai_nuo pasirinkimo_N_D.1</t>
  </si>
  <si>
    <t>Pagalbinis_laukas_2_D.1</t>
  </si>
  <si>
    <t>Kintantis sąrašas_priklausomai_nuo pasirinkimo_Ž_D.1</t>
  </si>
  <si>
    <t>Pagalbinis_laukas_1_D.2</t>
  </si>
  <si>
    <t>Kintantis sąrašas_priklausomai_nuo pasirinkimo_N_D.2</t>
  </si>
  <si>
    <t>Pagalbinis_laukas_2_D.2</t>
  </si>
  <si>
    <t>Kintantis sąrašas_priklausomai_nuo pasirinkimo_Ž_D.2</t>
  </si>
  <si>
    <t>Pagalbinis_laukas_1_D.3</t>
  </si>
  <si>
    <t>Kintantis sąrašas_priklausomai_nuo pasirinkimo_N_D.3</t>
  </si>
  <si>
    <t>Pagalbinis_laukas_2_D.3</t>
  </si>
  <si>
    <t>Kintantis sąrašas_priklausomai_nuo pasirinkimo_Ž_D.3</t>
  </si>
  <si>
    <t>Pagalbinis_laukas_1_D.4</t>
  </si>
  <si>
    <t>Kintantis sąrašas_priklausomai_nuo pasirinkimo_N_D.4</t>
  </si>
  <si>
    <t>Pagalbinis_laukas_2_D.4</t>
  </si>
  <si>
    <t>Kintantis sąrašas_priklausomai_nuo pasirinkimo_Ž_D.4</t>
  </si>
  <si>
    <t>Pagalbinis_laukas_1_D.5</t>
  </si>
  <si>
    <t>Kintantis sąrašas_priklausomai_nuo pasirinkimo_N_D.5</t>
  </si>
  <si>
    <t>Pagalbinis_laukas_2_D.5</t>
  </si>
  <si>
    <t>Kintantis sąrašas_priklausomai_nuo pasirinkimo_Ž_D.5</t>
  </si>
  <si>
    <t>Pagalbinis_laukas_1_D.6</t>
  </si>
  <si>
    <t>Kintantis sąrašas_priklausomai_nuo pasirinkimo_N_D.6</t>
  </si>
  <si>
    <t>Pagalbinis_laukas_2_D.6</t>
  </si>
  <si>
    <t>Kintantis sąrašas_priklausomai_nuo pasirinkimo_Ž_D.6</t>
  </si>
  <si>
    <t>kodas</t>
  </si>
  <si>
    <t>IF(Data0!$BE$2&lt;&gt;"";OFFSET(Data0!$BE$1;INDEX( MATCH(1;(--(Data0!$BE$2:$BE$61&lt;&gt;""));0);1);0;SUMPRODUCT(--(LEN(Data0!$BE$2:$BE$61)&gt;0));1);OFFSET(Data0!$BE$2;INDEX( MATCH(1;(--(Data0!$BE$3:$BE$61&lt;&gt;""));0);1);0;SUMPRODUCT(--(LEN(Data0!$BE$3:$BE$61)&gt;0));1))</t>
  </si>
  <si>
    <t>IF(Data0!$BG$2&lt;&gt;"";OFFSET(Data0!$BG$1;INDEX( MATCH(1;(--(Data0!$BG$2:$BG$61&lt;&gt;""));0);1);0;SUMPRODUCT(--(LEN(Data0!$BG$2:$BG$61)&gt;0));1);OFFSET(Data0!$BG$2;INDEX( MATCH(1;(--(Data0!$BG$3:$BG$61&lt;&gt;""));0);1);0;SUMPRODUCT(--(LEN(Data0!$BG$3:$BG$61)&gt;0));1))</t>
  </si>
  <si>
    <t>IF(Data0!$BI$2&lt;&gt;"";OFFSET(Data0!$BI$1;INDEX( MATCH(1;(--(Data0!$BI$2:$BI$61&lt;&gt;""));0);1);0;SUMPRODUCT(--(LEN(Data0!$BI$2:$BI$61)&gt;0));1);OFFSET(Data0!$BI$2;INDEX( MATCH(1;(--(Data0!$BI$3:$BI$61&lt;&gt;""));0);1);0;SUMPRODUCT(--(LEN(Data0!$BI$3:$BI$61)&gt;0));1))</t>
  </si>
  <si>
    <t>IF(Data0!$BK$2&lt;&gt;"";OFFSET(Data0!$BK$1;INDEX( MATCH(1;(--(Data0!$BK$2:$BK$61&lt;&gt;""));0);1);0;SUMPRODUCT(--(LEN(Data0!$BK$2:$BK$61)&gt;0));1);OFFSET(Data0!$BK$2;INDEX( MATCH(1;(--(Data0!$BK$3:$BK$61&lt;&gt;""));0);1);0;SUMPRODUCT(--(LEN(Data0!$BK$3:$BK$61)&gt;0));1))</t>
  </si>
  <si>
    <t>IF(Data0!$BM$2&lt;&gt;"";OFFSET(Data0!$BM$1;INDEX( MATCH(1;(--(Data0!$BM$2:$BM$61&lt;&gt;""));0);1);0;SUMPRODUCT(--(LEN(Data0!$BM$2:$BM$61)&gt;0));1);OFFSET(Data0!$BM$2;INDEX( MATCH(1;(--(Data0!$BM$3:$BM$61&lt;&gt;""));0);1);0;SUMPRODUCT(--(LEN(Data0!$BM$3:$BM$61)&gt;0));1))</t>
  </si>
  <si>
    <t>IF(Data0!$BO$2&lt;&gt;"";OFFSET(Data0!$BO$1;INDEX( MATCH(1;(--(Data0!$BO$2:$BO$61&lt;&gt;""));0);1);0;SUMPRODUCT(--(LEN(Data0!$BO$2:$BO$61)&gt;0));1);OFFSET(Data0!$BO$2;INDEX( MATCH(1;(--(Data0!$BO$3:$BO$61&lt;&gt;""));0);1);0;SUMPRODUCT(--(LEN(Data0!$BO$3:$BO$61)&gt;0));1))</t>
  </si>
  <si>
    <t>IF(Data0!$BQ$2&lt;&gt;"";OFFSET(Data0!$BQ$1;INDEX( MATCH(1;(--(Data0!$BQ$2:$BQ$61&lt;&gt;""));0);1);0;SUMPRODUCT(--(LEN(Data0!$BQ$2:$BQ$61)&gt;0));1);OFFSET(Data0!$BQ$2;INDEX( MATCH(1;(--(Data0!$BQ$3:$BQ$61&lt;&gt;""));0);1);0;SUMPRODUCT(--(LEN(Data0!$BQ$3:$BQ$61)&gt;0));1))</t>
  </si>
  <si>
    <t>IF(Data0!$BS$2&lt;&gt;"";OFFSET(Data0!$BS$1;INDEX( MATCH(1;(--(Data0!$BS$2:$BS$61&lt;&gt;""));0);1);0;SUMPRODUCT(--(LEN(Data0!$BS$2:$BS$61)&gt;0));1);OFFSET(Data0!$BS$2;INDEX( MATCH(1;(--(Data0!$BS$3:$BS$61&lt;&gt;""));0);1);0;SUMPRODUCT(--(LEN(Data0!$BS$3:$BS$61)&gt;0));1))</t>
  </si>
  <si>
    <t>IF(Data0!$BU$2&lt;&gt;"";OFFSET(Data0!$BU$1;INDEX( MATCH(1;(--(Data0!$BU$2:$BU$61&lt;&gt;""));0);1);0;SUMPRODUCT(--(LEN(Data0!$BU$2:$BU$61)&gt;0));1);OFFSET(Data0!$BU$2;INDEX( MATCH(1;(--(Data0!$BU$3:$BU$61&lt;&gt;""));0);1);0;SUMPRODUCT(--(LEN(Data0!$BU$3:$BU$61)&gt;0));1))</t>
  </si>
  <si>
    <t>IF(Data0!$BW$2&lt;&gt;"";OFFSET(Data0!$BW$1;INDEX( MATCH(1;(--(Data0!$BW$2:$BW$61&lt;&gt;""));0);1);0;SUMPRODUCT(--(LEN(Data0!$BW$2:$BW$61)&gt;0));1);OFFSET(Data0!$BW$2;INDEX( MATCH(1;(--(Data0!$BW$3:$BW$61&lt;&gt;""));0);1);0;SUMPRODUCT(--(LEN(Data0!$BW$3:$BW$61)&gt;0));1))</t>
  </si>
  <si>
    <t>IF(Data0!$BY$2&lt;&gt;"";OFFSET(Data0!$BY$1;INDEX( MATCH(1;(--(Data0!$BY$2:$BY$61&lt;&gt;""));0);1);0;SUMPRODUCT(--(LEN(Data0!$BY$2:$BY$61)&gt;0));1);OFFSET(Data0!$BY$2;INDEX( MATCH(1;(--(Data0!$BY$3:$BY$61&lt;&gt;""));0);1);0;SUMPRODUCT(--(LEN(Data0!$BY$3:$BY$61)&gt;0));1))</t>
  </si>
  <si>
    <t>IF(Data0!$CA$2&lt;&gt;"";OFFSET(Data0!$CA$1;INDEX( MATCH(1;(--(Data0!$CA$2:$CA$61&lt;&gt;""));0);1);0;SUMPRODUCT(--(LEN(Data0!$CA$2:$CA$61)&gt;0));1);OFFSET(Data0!$CA$2;INDEX( MATCH(1;(--(Data0!$CA$3:$CA$61&lt;&gt;""));0);1);0;SUMPRODUCT(--(LEN(Data0!$CA$3:$CA$61)&gt;0));1))</t>
  </si>
  <si>
    <t>IF(Data0!$CC$2&lt;&gt;"";OFFSET(Data0!$CC$1;INDEX( MATCH(1;(--(Data0!$CC$2:$CC$61&lt;&gt;""));0);1);0;SUMPRODUCT(--(LEN(Data0!$CC$2:$CC$61)&gt;0));1);OFFSET(Data0!$CC$2;INDEX( MATCH(1;(--(Data0!$CC$3:$CC$61&lt;&gt;""));0);1);0;SUMPRODUCT(--(LEN(Data0!$CC$3:$CC$61)&gt;0));1))</t>
  </si>
  <si>
    <t>IF(Data0!$CE$2&lt;&gt;"";OFFSET(Data0!$CE$1;INDEX( MATCH(1;(--(Data0!$CE$2:$CE$61&lt;&gt;""));0);1);0;SUMPRODUCT(--(LEN(Data0!$CE$2:$CE$61)&gt;0));1);OFFSET(Data0!$CE$2;INDEX( MATCH(1;(--(Data0!$CE$3:$CE$61&lt;&gt;""));0);1);0;SUMPRODUCT(--(LEN(Data0!$CE$3:$CE$61)&gt;0));1))</t>
  </si>
  <si>
    <t>IF(Data0!$CG$2&lt;&gt;"";OFFSET(Data0!$CG$1;INDEX( MATCH(1;(--(Data0!$CG$2:$CG$61&lt;&gt;""));0);1);0;SUMPRODUCT(--(LEN(Data0!$CG$2:$CG$61)&gt;0));1);OFFSET(Data0!$CG$2;INDEX( MATCH(1;(--(Data0!$CG$3:$CG$61&lt;&gt;""));0);1);0;SUMPRODUCT(--(LEN(Data0!$CG$3:$CG$61)&gt;0));1))</t>
  </si>
  <si>
    <t>IF(Data0!$CI$2&lt;&gt;"";OFFSET(Data0!$CI$1;INDEX( MATCH(1;(--(Data0!$CI$2:$CI$61&lt;&gt;""));0);1);0;SUMPRODUCT(--(LEN(Data0!$CI$2:$CI$61)&gt;0));1);OFFSET(Data0!$CI$2;INDEX( MATCH(1;(--(Data0!$CI$3:$CI$61&lt;&gt;""));0);1);0;SUMPRODUCT(--(LEN(Data0!$CI$3:$CI$61)&gt;0));1))</t>
  </si>
  <si>
    <t>IF(Data0!$CK$2&lt;&gt;"";OFFSET(Data0!$CK$1;INDEX( MATCH(1;(--(Data0!$CK$2:$CK$61&lt;&gt;""));0);1);0;SUMPRODUCT(--(LEN(Data0!$CK$2:$CK$61)&gt;0));1);OFFSET(Data0!$CK$2;INDEX( MATCH(1;(--(Data0!$CK$3:$CK$61&lt;&gt;""));0);1);0;SUMPRODUCT(--(LEN(Data0!$CK$3:$CK$61)&gt;0));1))</t>
  </si>
  <si>
    <t>IF(Data0!$CM$2&lt;&gt;"";OFFSET(Data0!$CM$1;INDEX( MATCH(1;(--(Data0!$CM$2:$CM$61&lt;&gt;""));0);1);0;SUMPRODUCT(--(LEN(Data0!$CM$2:$CM$61)&gt;0));1);OFFSET(Data0!$CM$2;INDEX( MATCH(1;(--(Data0!$CM$3:$CM$61&lt;&gt;""));0);1);0;SUMPRODUCT(--(LEN(Data0!$CM$3:$CM$61)&gt;0));1))</t>
  </si>
  <si>
    <t>IF(Data0!$CO$2&lt;&gt;"";OFFSET(Data0!$CO$1;INDEX( MATCH(1;(--(Data0!$CO$2:$CO$61&lt;&gt;""));0);1);0;SUMPRODUCT(--(LEN(Data0!$CO$2:$CO$61)&gt;0));1);OFFSET(Data0!$CO$2;INDEX( MATCH(1;(--(Data0!$CO$3:$CO$61&lt;&gt;""));0);1);0;SUMPRODUCT(--(LEN(Data0!$CO$3:$CO$61)&gt;0));1))</t>
  </si>
  <si>
    <t>IF(Data0!$CQ$2&lt;&gt;"";OFFSET(Data0!$CQ$1;INDEX( MATCH(1;(--(Data0!$CQ$2:$CQ$61&lt;&gt;""));0);1);0;SUMPRODUCT(--(LEN(Data0!$CQ$2:$CQ$61)&gt;0));1);OFFSET(Data0!$CQ$2;INDEX( MATCH(1;(--(Data0!$CQ$3:$CQ$61&lt;&gt;""));0);1);0;SUMPRODUCT(--(LEN(Data0!$CQ$3:$CQ$61)&gt;0));1))</t>
  </si>
  <si>
    <t>IF(Data0!$CS$2&lt;&gt;"";OFFSET(Data0!$CS$1;INDEX( MATCH(1;(--(Data0!$CS$2:$CS$61&lt;&gt;""));0);1);0;SUMPRODUCT(--(LEN(Data0!$CS$2:$CS$61)&gt;0));1);OFFSET(Data0!$CS$2;INDEX( MATCH(1;(--(Data0!$CS$3:$CS$61&lt;&gt;""));0);1);0;SUMPRODUCT(--(LEN(Data0!$CS$3:$CS$61)&gt;0));1))</t>
  </si>
  <si>
    <t>IF(Data0!$CU$2&lt;&gt;"";OFFSET(Data0!$CU$1;INDEX( MATCH(1;(--(Data0!$CU$2:$CU$61&lt;&gt;""));0);1);0;SUMPRODUCT(--(LEN(Data0!$CU$2:$CU$61)&gt;0));1);OFFSET(Data0!$CU$2;INDEX( MATCH(1;(--(Data0!$CU$3:$CU$61&lt;&gt;""));0);1);0;SUMPRODUCT(--(LEN(Data0!$CU$3:$CU$61)&gt;0));1))</t>
  </si>
  <si>
    <t>IF(Data0!$CW$2&lt;&gt;"";OFFSET(Data0!$CW$1;INDEX( MATCH(1;(--(Data0!$CW$2:$CW$61&lt;&gt;""));0);1);0;SUMPRODUCT(--(LEN(Data0!$CW$2:$CW$61)&gt;0));1);OFFSET(Data0!$CW$2;INDEX( MATCH(1;(--(Data0!$CW$3:$CW$61&lt;&gt;""));0);1);0;SUMPRODUCT(--(LEN(Data0!$CW$3:$CW$61)&gt;0));1))</t>
  </si>
  <si>
    <t>IF(Data0!$CY$2&lt;&gt;"";OFFSET(Data0!$CY$1;INDEX( MATCH(1;(--(Data0!$CY$2:$CY$61&lt;&gt;""));0);1);0;SUMPRODUCT(--(LEN(Data0!$CY$2:$CY$61)&gt;0));1);OFFSET(Data0!$CY$2;INDEX( MATCH(1;(--(Data0!$CY$3:$CY$61&lt;&gt;""));0);1);0;SUMPRODUCT(--(LEN(Data0!$CY$3:$CY$61)&gt;0));1))</t>
  </si>
  <si>
    <t>IF(Data0!$DA$2&lt;&gt;"";OFFSET(Data0!$DA$1;INDEX( MATCH(1;(--(Data0!$DA$2:$DA$61&lt;&gt;""));0);1);0;SUMPRODUCT(--(LEN(Data0!$DA$2:$DA$61)&gt;0));1);OFFSET(Data0!$DA$2;INDEX( MATCH(1;(--(Data0!$DA$3:$DA$61&lt;&gt;""));0);1);0;SUMPRODUCT(--(LEN(Data0!$DA$3:$DA$61)&gt;0));1))</t>
  </si>
  <si>
    <t>IF(Data0!$DC$2&lt;&gt;"";OFFSET(Data0!$DC$1;INDEX( MATCH(1;(--(Data0!$DC$2:$DC$61&lt;&gt;""));0);1);0;SUMPRODUCT(--(LEN(Data0!$DC$2:$DC$61)&gt;0));1);OFFSET(Data0!$DC$2;INDEX( MATCH(1;(--(Data0!$DC$3:$DC$61&lt;&gt;""));0);1);0;SUMPRODUCT(--(LEN(Data0!$DC$3:$DC$61)&gt;0));1))</t>
  </si>
  <si>
    <t>IF(Data0!$DE$2&lt;&gt;"";OFFSET(Data0!$DE$1;INDEX( MATCH(1;(--(Data0!$DE$2:$DE$61&lt;&gt;""));0);1);0;SUMPRODUCT(--(LEN(Data0!$DE$2:$DE$61)&gt;0));1);OFFSET(Data0!$DE$2;INDEX( MATCH(1;(--(Data0!$DE$3:$DE$61&lt;&gt;""));0);1);0;SUMPRODUCT(--(LEN(Data0!$DE$3:$DE$61)&gt;0));1))</t>
  </si>
  <si>
    <t>IF(Data0!$DG$2&lt;&gt;"";OFFSET(Data0!$DG$1;INDEX( MATCH(1;(--(Data0!$DG$2:$DG$61&lt;&gt;""));0);1);0;SUMPRODUCT(--(LEN(Data0!$DG$2:$DG$61)&gt;0));1);OFFSET(Data0!$DG$2;INDEX( MATCH(1;(--(Data0!$DG$3:$DG$61&lt;&gt;""));0);1);0;SUMPRODUCT(--(LEN(Data0!$DG$3:$DG$61)&gt;0));1))</t>
  </si>
  <si>
    <t>IF(Data0!$DI$2&lt;&gt;"";OFFSET(Data0!$DI$1;INDEX( MATCH(1;(--(Data0!$DI$2:$DI$61&lt;&gt;""));0);1);0;SUMPRODUCT(--(LEN(Data0!$DI$2:$DI$61)&gt;0));1);OFFSET(Data0!$DI$2;INDEX( MATCH(1;(--(Data0!$DI$3:$DI$61&lt;&gt;""));0);1);0;SUMPRODUCT(--(LEN(Data0!$DI$3:$DI$61)&gt;0));1))</t>
  </si>
  <si>
    <t>IF(Data0!$DK$2&lt;&gt;"";OFFSET(Data0!$DK$1;INDEX( MATCH(1;(--(Data0!$DK$2:$DK$61&lt;&gt;""));0);1);0;SUMPRODUCT(--(LEN(Data0!$DK$2:$DK$61)&gt;0));1);OFFSET(Data0!$DK$2;INDEX( MATCH(1;(--(Data0!$DK$3:$DK$61&lt;&gt;""));0);1);0;SUMPRODUCT(--(LEN(Data0!$DK$3:$DK$61)&gt;0));1))</t>
  </si>
  <si>
    <t>IF(Data0!$DM$2&lt;&gt;"";OFFSET(Data0!$DM$1;INDEX( MATCH(1;(--(Data0!$DM$2:$DM$61&lt;&gt;""));0);1);0;SUMPRODUCT(--(LEN(Data0!$DM$2:$DM$61)&gt;0));1);OFFSET(Data0!$DM$2;INDEX( MATCH(1;(--(Data0!$DM$3:$DM$61&lt;&gt;""));0);1);0;SUMPRODUCT(--(LEN(Data0!$DM$3:$DM$61)&gt;0));1))</t>
  </si>
  <si>
    <t>IF(Data0!$DO$2&lt;&gt;"";OFFSET(Data0!$DO$1;INDEX( MATCH(1;(--(Data0!$DO$2:$DO$61&lt;&gt;""));0);1);0;SUMPRODUCT(--(LEN(Data0!$DO$2:$DO$61)&gt;0));1);OFFSET(Data0!$DO$2;INDEX( MATCH(1;(--(Data0!$DO$3:$DO$61&lt;&gt;""));0);1);0;SUMPRODUCT(--(LEN(Data0!$DO$3:$DO$61)&gt;0));1))</t>
  </si>
  <si>
    <t>IF(Data0!$DQ$2&lt;&gt;"";OFFSET(Data0!$DQ$1;INDEX( MATCH(1;(--(Data0!$DQ$2:$DQ$61&lt;&gt;""));0);1);0;SUMPRODUCT(--(LEN(Data0!$DQ$2:$DQ$61)&gt;0));1);OFFSET(Data0!$DQ$2;INDEX( MATCH(1;(--(Data0!$DQ$3:$DQ$61&lt;&gt;""));0);1);0;SUMPRODUCT(--(LEN(Data0!$DQ$3:$DQ$61)&gt;0));1))</t>
  </si>
  <si>
    <t>IF(Data0!$DS$2&lt;&gt;"";OFFSET(Data0!$DS$1;INDEX( MATCH(1;(--(Data0!$DS$2:$DS$61&lt;&gt;""));0);1);0;SUMPRODUCT(--(LEN(Data0!$DS$2:$DS$61)&gt;0));1);OFFSET(Data0!$DS$2;INDEX( MATCH(1;(--(Data0!$DS$3:$DS$61&lt;&gt;""));0);1);0;SUMPRODUCT(--(LEN(Data0!$DS$3:$DS$61)&gt;0));1))</t>
  </si>
  <si>
    <t>IF(Data0!$DU$2&lt;&gt;"";OFFSET(Data0!$DU$1;INDEX( MATCH(1;(--(Data0!$DU$2:$DU$61&lt;&gt;""));0);1);0;SUMPRODUCT(--(LEN(Data0!$DU$2:$DU$61)&gt;0));1);OFFSET(Data0!$DU$2;INDEX( MATCH(1;(--(Data0!$DU$3:$DU$61&lt;&gt;""));0);1);0;SUMPRODUCT(--(LEN(Data0!$DU$3:$DU$61)&gt;0));1))</t>
  </si>
  <si>
    <t>IF(Data0!$DW$2&lt;&gt;"";OFFSET(Data0!$DW$1;INDEX( MATCH(1;(--(Data0!$DW$2:$DW$61&lt;&gt;""));0);1);0;SUMPRODUCT(--(LEN(Data0!$DW$2:$DW$61)&gt;0));1);OFFSET(Data0!$DW$2;INDEX( MATCH(1;(--(Data0!$DW$3:$DW$61&lt;&gt;""));0);1);0;SUMPRODUCT(--(LEN(Data0!$DW$3:$DW$61)&gt;0));1))</t>
  </si>
  <si>
    <t>IF(Data0!$DY$2&lt;&gt;"";OFFSET(Data0!$DY$1;INDEX( MATCH(1;(--(Data0!$DY$2:$DY$61&lt;&gt;""));0);1);0;SUMPRODUCT(--(LEN(Data0!$DY$2:$DY$61)&gt;0));1);OFFSET(Data0!$DY$2;INDEX( MATCH(1;(--(Data0!$DY$3:$DY$61&lt;&gt;""));0);1);0;SUMPRODUCT(--(LEN(Data0!$DY$3:$DY$61)&gt;0));1))</t>
  </si>
  <si>
    <t>IF(Data0!$EA$2&lt;&gt;"";OFFSET(Data0!$EA$1;INDEX( MATCH(1;(--(Data0!$EA$2:$EA$61&lt;&gt;""));0);1);0;SUMPRODUCT(--(LEN(Data0!$EA$2:$EA$61)&gt;0));1);OFFSET(Data0!$EA$2;INDEX( MATCH(1;(--(Data0!$EA$3:$EA$61&lt;&gt;""));0);1);0;SUMPRODUCT(--(LEN(Data0!$EA$3:$EA$61)&gt;0));1))</t>
  </si>
  <si>
    <t>IF(Data0!$EC$2&lt;&gt;"";OFFSET(Data0!$EC$1;INDEX( MATCH(1;(--(Data0!$EC$2:$EC$61&lt;&gt;""));0);1);0;SUMPRODUCT(--(LEN(Data0!$EC$2:$EC$61)&gt;0));1);OFFSET(Data0!$EC$2;INDEX( MATCH(1;(--(Data0!$EC$3:$EC$61&lt;&gt;""));0);1);0;SUMPRODUCT(--(LEN(Data0!$EC$3:$EC$61)&gt;0));1))</t>
  </si>
  <si>
    <t>IF(Data0!$EE$2&lt;&gt;"";OFFSET(Data0!$EE$1;INDEX( MATCH(1;(--(Data0!$EE$2:$EE$61&lt;&gt;""));0);1);0;SUMPRODUCT(--(LEN(Data0!$EE$2:$EE$61)&gt;0));1);OFFSET(Data0!$EE$2;INDEX( MATCH(1;(--(Data0!$EE$3:$EE$61&lt;&gt;""));0);1);0;SUMPRODUCT(--(LEN(Data0!$EE$3:$EE$61)&gt;0));1))</t>
  </si>
  <si>
    <t>IF(Data0!$EG$2&lt;&gt;"";OFFSET(Data0!$EG$1;INDEX( MATCH(1;(--(Data0!$EG$2:$EG$61&lt;&gt;""));0);1);0;SUMPRODUCT(--(LEN(Data0!$EG$2:$EG$61)&gt;0));1);OFFSET(Data0!$EG$2;INDEX( MATCH(1;(--(Data0!$EG$3:$EG$61&lt;&gt;""));0);1);0;SUMPRODUCT(--(LEN(Data0!$EG$3:$EG$61)&gt;0));1))</t>
  </si>
  <si>
    <t>IF(Data0!$EI$2&lt;&gt;"";OFFSET(Data0!$EI$1;INDEX( MATCH(1;(--(Data0!$EI$2:$EI$61&lt;&gt;""));0);1);0;SUMPRODUCT(--(LEN(Data0!$EI$2:$EI$61)&gt;0));1);OFFSET(Data0!$EI$2;INDEX( MATCH(1;(--(Data0!$EI$3:$EI$61&lt;&gt;""));0);1);0;SUMPRODUCT(--(LEN(Data0!$EI$3:$EI$61)&gt;0));1))</t>
  </si>
  <si>
    <t>IF(Data0!$EK$2&lt;&gt;"";OFFSET(Data0!$EK$1;INDEX( MATCH(1;(--(Data0!$EK$2:$EK$61&lt;&gt;""));0);1);0;SUMPRODUCT(--(LEN(Data0!$EK$2:$EK$61)&gt;0));1);OFFSET(Data0!$EK$2;INDEX( MATCH(1;(--(Data0!$EK$3:$EK$61&lt;&gt;""));0);1);0;SUMPRODUCT(--(LEN(Data0!$EK$3:$EK$61)&gt;0));1))</t>
  </si>
  <si>
    <t>IF(Data0!$EM$2&lt;&gt;"";OFFSET(Data0!$EM$1;INDEX( MATCH(1;(--(Data0!$EM$2:$EM$61&lt;&gt;""));0);1);0;SUMPRODUCT(--(LEN(Data0!$EM$2:$EM$61)&gt;0));1);OFFSET(Data0!$EM$2;INDEX( MATCH(1;(--(Data0!$EM$3:$EM$61&lt;&gt;""));0);1);0;SUMPRODUCT(--(LEN(Data0!$EM$3:$EM$61)&gt;0));1))</t>
  </si>
  <si>
    <t>IF(Data0!$EO$2&lt;&gt;"";OFFSET(Data0!$EO$1;INDEX( MATCH(1;(--(Data0!$EO$2:$EO$61&lt;&gt;""));0);1);0;SUMPRODUCT(--(LEN(Data0!$EO$2:$EO$61)&gt;0));1);OFFSET(Data0!$EO$2;INDEX( MATCH(1;(--(Data0!$EO$3:$EO$61&lt;&gt;""));0);1);0;SUMPRODUCT(--(LEN(Data0!$EO$3:$EO$61)&gt;0));1))</t>
  </si>
  <si>
    <t>IF(Data0!$EQ$2&lt;&gt;"";OFFSET(Data0!$EQ$1;INDEX( MATCH(1;(--(Data0!$EQ$2:$EQ$61&lt;&gt;""));0);1);0;SUMPRODUCT(--(LEN(Data0!$EQ$2:$EQ$61)&gt;0));1);OFFSET(Data0!$EQ$2;INDEX( MATCH(1;(--(Data0!$EQ$3:$EQ$61&lt;&gt;""));0);1);0;SUMPRODUCT(--(LEN(Data0!$EQ$3:$EQ$61)&gt;0));1))</t>
  </si>
  <si>
    <t>IF(Data0!$ES$2&lt;&gt;"";OFFSET(Data0!$ES$1;INDEX( MATCH(1;(--(Data0!$ES$2:$ES$61&lt;&gt;""));0);1);0;SUMPRODUCT(--(LEN(Data0!$ES$2:$ES$61)&gt;0));1);OFFSET(Data0!$ES$2;INDEX( MATCH(1;(--(Data0!$ES$3:$ES$61&lt;&gt;""));0);1);0;SUMPRODUCT(--(LEN(Data0!$ES$3:$ES$61)&gt;0));1))</t>
  </si>
  <si>
    <t>IF(Data0!$EU$2&lt;&gt;"";OFFSET(Data0!$EU$1;INDEX( MATCH(1;(--(Data0!$EU$2:$EU$61&lt;&gt;""));0);1);0;SUMPRODUCT(--(LEN(Data0!$EU$2:$EU$61)&gt;0));1);OFFSET(Data0!$EU$2;INDEX( MATCH(1;(--(Data0!$EU$3:$EU$61&lt;&gt;""));0);1);0;SUMPRODUCT(--(LEN(Data0!$EU$3:$EU$61)&gt;0));1))</t>
  </si>
  <si>
    <t>Triukšmo taršos padidėjimas</t>
  </si>
  <si>
    <t>Triukšmo taršos sumažėjimas</t>
  </si>
  <si>
    <t>Oro taršos padidėjimas</t>
  </si>
  <si>
    <t xml:space="preserve">Oro taršos sumažėjimas </t>
  </si>
  <si>
    <t>Sąnaudų ekonomija dėl pagerintos lietaus nuotekų infrastruktūros</t>
  </si>
  <si>
    <t>Transporto keliamos oro taršos padidėjimas</t>
  </si>
  <si>
    <t>Transporto keliamos oro taršos sumažėjimas</t>
  </si>
  <si>
    <t>(biudžeto eilutės reali suma)</t>
  </si>
  <si>
    <t>(biudžeto eilutės realiai suma)</t>
  </si>
  <si>
    <t>Kultūra</t>
  </si>
  <si>
    <t>Investicijos į kultūros paveldo objektus</t>
  </si>
  <si>
    <t>Investicijos į kultūros infrastruktūrą</t>
  </si>
  <si>
    <t>14.</t>
  </si>
  <si>
    <t>Laiko vertė</t>
  </si>
  <si>
    <t>Kelių transporto priemonių eksplotacinės sąnaudos</t>
  </si>
  <si>
    <t>Pasiryžimas sumokėti už lankymąsi kultūros objekte</t>
  </si>
  <si>
    <t>GoalSeek skaičiavimams naudojama reikšmė (likutinė vertė)</t>
  </si>
  <si>
    <t>GoalSeek skaičiavimams naudojama reikšmė (veiklos pajamos)</t>
  </si>
  <si>
    <t>GoalSeek skaičiavimams naudojama reikšmė (veiklos išlaidos)</t>
  </si>
  <si>
    <t>GoalSeek skaičiavimams naudojama reikšmė (investicijos)</t>
  </si>
  <si>
    <t>Pagalbinis skaičiavimas</t>
  </si>
  <si>
    <t>Nominaliąja išraiška</t>
  </si>
  <si>
    <t>Realiąja išraiška</t>
  </si>
  <si>
    <t>Skirtumas</t>
  </si>
  <si>
    <t>VPSP mokėjimas už likutinę vertę</t>
  </si>
  <si>
    <t>Likutinės vertės lėšų srautas (nominaliąja išraiška)</t>
  </si>
  <si>
    <t>Likutinės vertės lėšų srautas (realiąja išraiška)</t>
  </si>
  <si>
    <t>VPSP mokėjimas už pajamas</t>
  </si>
  <si>
    <t>Veiklos pajamų lėšų srautas (nominaliąja išraiška)</t>
  </si>
  <si>
    <t>Veiklos pajamų lėšų srautas (realiąja išraiška)</t>
  </si>
  <si>
    <t>VPSP mokėjimas už veiklos išlaidas</t>
  </si>
  <si>
    <t>Veiklos išlaidų lėšų srautas (nominaliąja išraiška)</t>
  </si>
  <si>
    <t>Veiklos išlaidų lėšų srautas (realiąja išraiška)</t>
  </si>
  <si>
    <t>VPSP mokėjimas už investicijas</t>
  </si>
  <si>
    <t>Investicijų lėšų srautas (nominaliąja išraiška)</t>
  </si>
  <si>
    <t>Investicijų lėšų srautas (realiąja išraiška)</t>
  </si>
  <si>
    <t>GDV</t>
  </si>
  <si>
    <t>Šiame darbalapyje prašytume nurodyti prielaidas bei tarpinius skaičiavimus. 
Pildydami alternatyvų darbalapius, naudokite nuorodas į šį darbalapį. 
Esant poreikiui, galite susikurti ir daugiau pagalbinių darbalapių.</t>
  </si>
  <si>
    <t>FINANSINĖ</t>
  </si>
  <si>
    <t>EKONOMINĖ</t>
  </si>
  <si>
    <t>Energijos sąnaudos prieš projektą perskaičiuotos norminiams metams MWh</t>
  </si>
  <si>
    <t>Energijos sąnaudos po projekto norminiams metams MWh</t>
  </si>
  <si>
    <t>Faktiniai energijos sutaupymai MWh</t>
  </si>
  <si>
    <t xml:space="preserve">1 MWh energijos kaina EUR </t>
  </si>
  <si>
    <t>Faktinis metinis šildymo sąnaudų sumažėjimas (-) /padidėjimas (+) EUR</t>
  </si>
  <si>
    <t>Konversijos Koeficientas (KK)</t>
  </si>
  <si>
    <t>(1)</t>
  </si>
  <si>
    <t>(2)</t>
  </si>
  <si>
    <t>(3)</t>
  </si>
  <si>
    <t>(4) = (2) - (3)</t>
  </si>
  <si>
    <t>(5)</t>
  </si>
  <si>
    <t>(6) = (4)*(5)</t>
  </si>
  <si>
    <t>(7)=(1)-(2)</t>
  </si>
  <si>
    <t>(8)</t>
  </si>
  <si>
    <t>(9)=(5)*(7)*(8)</t>
  </si>
  <si>
    <t>Suma</t>
  </si>
  <si>
    <t>Kontroliniai CO2 skaičiavimai</t>
  </si>
  <si>
    <t>Šilumos</t>
  </si>
  <si>
    <t>Elektros</t>
  </si>
  <si>
    <t>CO2 šilumos</t>
  </si>
  <si>
    <t>CO2 elektros</t>
  </si>
  <si>
    <t>CO2 Suma</t>
  </si>
  <si>
    <t>Energijos taršos konversijos faktorius, t/MWh į t CO2 e/metus</t>
  </si>
  <si>
    <t>Poveikio komponentas</t>
  </si>
  <si>
    <t>Pirminis sektorius (kai komponentas kyla iš kito sektoriaus)</t>
  </si>
  <si>
    <t>Pirminis poveikio komponentas (kai komponentas kyla iš kito sektoriaus)</t>
  </si>
  <si>
    <t>Ar visiškai atitinka pirminį komponentą</t>
  </si>
  <si>
    <t>Vienetai (iš kurių daugintinas įvertis)</t>
  </si>
  <si>
    <t>Taip</t>
  </si>
  <si>
    <t>Tona</t>
  </si>
  <si>
    <t>Anglies dioksido (kaip šiltnamio efektą sukeliančių dujų) emisijos sumažėjimas EUR</t>
  </si>
  <si>
    <t>Šilumos tiekimo patikimumo padidėjimas</t>
  </si>
  <si>
    <t>Grynosios pajamos</t>
  </si>
  <si>
    <t>Net revenue</t>
  </si>
  <si>
    <t>Esant poreikiui, patikslinkite taikomus PVM tarifus ir pažymėkite varnelę, jeigu PVM negalite įtraukti į atskaitą ir susigrąžinti</t>
  </si>
  <si>
    <t>Projektavimo rizika</t>
  </si>
  <si>
    <t>Rangos darbų rizika</t>
  </si>
  <si>
    <t>Įsigyjamos (pagaminamos) įrangos, įrenginių ir kito ilgalaikio turto rizika</t>
  </si>
  <si>
    <t>Įsigyjamų Paslaugų rizika</t>
  </si>
  <si>
    <t>Finansavimo prieinamumo rizika</t>
  </si>
  <si>
    <t>Paklausos rinkoje rizika</t>
  </si>
  <si>
    <t>Turto likutinės vertės rizika</t>
  </si>
  <si>
    <t>7. Paklausos rinkoje rizika</t>
  </si>
  <si>
    <t>6. Teikiamų Paslaugų rizika</t>
  </si>
  <si>
    <t>8. Turto likutinės vertės rizika</t>
  </si>
  <si>
    <t>4. Įsigyjamų Paslaugų rizika</t>
  </si>
  <si>
    <t>5. Finansavimo prieinamumo rizika</t>
  </si>
  <si>
    <t>3. Įsigyjamos (pagaminamos) įrangos, įrenginių ir kito ilgalaikio turto rizika</t>
  </si>
  <si>
    <t>2. Rangos darbų rizika</t>
  </si>
  <si>
    <t>1. Projektavimo rizika</t>
  </si>
  <si>
    <t>Šilumos energijos prieinamumo padidėjimas</t>
  </si>
  <si>
    <t>Išvengtos būsto nuomos sąnaudos</t>
  </si>
  <si>
    <t>Investicijos į socialinių paslaugų infrastruktūros plėtrą</t>
  </si>
  <si>
    <t>Kitoms rizikoms</t>
  </si>
  <si>
    <t>Nustatyti perduodamo/grąžinamo turto valdymo, naudojimo ir disponavimo teisių apribojimai dėl sandorių su trečiosiomis šalimis</t>
  </si>
  <si>
    <t>Informacijos trūkumas apie turto naudojimą per ataskaitinį laikotarpį</t>
  </si>
  <si>
    <t>Netiksliai suplanuotos turto būklės palaikymo išlaidos</t>
  </si>
  <si>
    <t>Nukrypstama nuo turto būklės palaikymo plano</t>
  </si>
  <si>
    <t>Paklausos rizikoms</t>
  </si>
  <si>
    <t>Pasireiškia nenugalimos jėgos aplinkybės (Paslaugų teikimo metu)</t>
  </si>
  <si>
    <t>7.7.</t>
  </si>
  <si>
    <t>Senėja technologijos</t>
  </si>
  <si>
    <t>7.6.</t>
  </si>
  <si>
    <t>Pasikeičia demografiniai veiksniai</t>
  </si>
  <si>
    <t>7.5.</t>
  </si>
  <si>
    <t>Pakeičiama kainodara</t>
  </si>
  <si>
    <t>Pasikeičia vartotojų nuomonė apie teikiamas Paslaugas, prekes ar produktus</t>
  </si>
  <si>
    <t>Pasikeičia konkurentų skaičius ir jų vykdoma veikla</t>
  </si>
  <si>
    <t>Vėluojama pradėti teikti paslaugas, realizuoti rinkoje prekes ar produktus</t>
  </si>
  <si>
    <t>Tinkamumo rizikoms</t>
  </si>
  <si>
    <t>6.7.</t>
  </si>
  <si>
    <t>Sukeliama žala aplinkai teikiant paslaugas</t>
  </si>
  <si>
    <t>6.6.</t>
  </si>
  <si>
    <t>Naudojamos netinkamos technologijos, žaliavos, medžiagos</t>
  </si>
  <si>
    <t>Paslaugų teikimo kokybė neužtikrinama dėl subrangovų veiksmų ar neveikimo</t>
  </si>
  <si>
    <t>6.4.2.</t>
  </si>
  <si>
    <t>Paslaugų teikimo kokybė neužtikrinama dėl netinkamos žmogiškųjų išteklių  kvalifikacijos ir kompetencijos</t>
  </si>
  <si>
    <t>6.4.1.</t>
  </si>
  <si>
    <t xml:space="preserve">Paslaugų tinkamumas neužtikrinamas dėl žmogiškųjų išteklių </t>
  </si>
  <si>
    <t>Nėra gauti reikalingi leidimai (licencijos)</t>
  </si>
  <si>
    <t>Pasikeičia teisės aktai, reglamentuojantys teikiamas Paslaugas</t>
  </si>
  <si>
    <t>Pakeičiami nustatyti kokybės reikalavimai paslaugoms</t>
  </si>
  <si>
    <t>Rinkai pateikiamų produktų (paslaugų, prekių) tinkamumo rizika</t>
  </si>
  <si>
    <t>Finansavimo poreikis pasikeičia dėl subrangovų veiksmų ar neveikimo</t>
  </si>
  <si>
    <t>5.10.</t>
  </si>
  <si>
    <t>Finansavimo poreikis pasikeičia dėl valstybės pagalbos teikimo taisyklių pažeidimo</t>
  </si>
  <si>
    <t>5.9.</t>
  </si>
  <si>
    <t>Finansavimo poreikis pasikeičia dėl finansinių instrumentų forma teikiamo finansavimo sumos pasikeitimo po VPSP sutarties įsigaliojimo visa apimtimi</t>
  </si>
  <si>
    <t>5.8.2.</t>
  </si>
  <si>
    <t>Finansavimo poreikis pasikeičia dėl finansinių instrumentų forma teikiamo finansavimo sumos pasikeitimo iki VPSP sutarties įsigaliojimo visa apimtimi</t>
  </si>
  <si>
    <t>5.8.1.</t>
  </si>
  <si>
    <t>finansavimo poreikis pasikeičia dėl bet kurio mokesčio išskyrus pridėtinės vertės mokestį ar rinkliavos tarifo pasikeitimo iki VPSP sutarties įsigaliojimo</t>
  </si>
  <si>
    <t>5.8.</t>
  </si>
  <si>
    <t>Finansavimo poreikis pasikeičia dėl subsidijų sumos pasikeitimo po VPSP sutarties įsigaliojimo visa apimtimi</t>
  </si>
  <si>
    <t>5.7.2.</t>
  </si>
  <si>
    <t>Finansavimo poreikis pasikeičia dėl subsidijų sumos pasikeitimo iki VPSP sutarties įsigaliojimo visa apimtimi</t>
  </si>
  <si>
    <t>5.7.1.</t>
  </si>
  <si>
    <t>Finansavimo poreikis pasikeičia dėl subsidijų sumos pasikeitimo</t>
  </si>
  <si>
    <t>5.7.</t>
  </si>
  <si>
    <t>Finansavimo poreikis pasikeičia dėl bet kurio mokesčio išskyrus pridėtinės vertės mokestį ar rinkliavos tarifo pasikeitimo po VPSP sutarties įsigaliojimo visa apimtimi</t>
  </si>
  <si>
    <t>5.6.2</t>
  </si>
  <si>
    <t>Finansavimo poreikis pasikeičia dėl bet kurio mokesčio išskyrus pridėtinės vertės mokestį ar rinkliavos tarifo pasikeitimo iki VPSP sutarties įsigaliojimo visa apimtimi</t>
  </si>
  <si>
    <t>5.6.1</t>
  </si>
  <si>
    <t>Finansavimo poreikis pasikeičia dėl bet kurio mokesčio išskyrus pridėtinės vertės mokestį ar rinkliavos tarifo pasikeitimo</t>
  </si>
  <si>
    <t>5.6.</t>
  </si>
  <si>
    <t>Finansavimo poreikis pasikeičia dėl pridėtinės vertės mokesčio tarifo pasikeitimo po VPSP sutarties įsigaliojimo visa apimtimi</t>
  </si>
  <si>
    <t>5.5.2</t>
  </si>
  <si>
    <t>Finansavimo poreikis pasikeičia dėl pridėtinės vertės mokesčio tarifo pasikeitimo iki VPSP sutarties įsigaliojimo visa apimtimi</t>
  </si>
  <si>
    <t>5.5.1</t>
  </si>
  <si>
    <t>Finansavimo poreikis pasikeičia dėl pridėtinės vertės mokesčio tarifo pasikeitimo</t>
  </si>
  <si>
    <t>Tarpbankinių paskolų palūkanų norma pasikeičia po VPSP sutarties įsigaliojimo visa apimtimi</t>
  </si>
  <si>
    <t>5.4.2.</t>
  </si>
  <si>
    <t>Tarpbankinių paskolų palūkanų norma pasikeičia iki VPSP sutarties įsigaliojimo visa apimtimi</t>
  </si>
  <si>
    <t>5.4.1.</t>
  </si>
  <si>
    <t>Pasikeičia pagrindinės paskolos tarpbankinių paskolų palūkanų norma</t>
  </si>
  <si>
    <t>Pagrindinės paskolos suteikimo sąlygų įvykdymas</t>
  </si>
  <si>
    <t>Finansavimo poreikis pasikeičia dėl padidėjusių investicijų išlaidų</t>
  </si>
  <si>
    <t>Nuostoliai dėl skirtingų finansavimo sąnaudų ir veiklos pajamų valiutų</t>
  </si>
  <si>
    <t>Reikalavimai Paslaugų kokybei pakeičiami Privataus subjekto iniciatyva ir/arba reikalavimu</t>
  </si>
  <si>
    <t>4.4.2</t>
  </si>
  <si>
    <t>Reikalavimai Paslaugų kokybei pakeičiami Viešojo subjekto iniciatyva</t>
  </si>
  <si>
    <t>4.4.1</t>
  </si>
  <si>
    <t>Paslaugų teikimo metu pakeičiami nustatyti reikalavimai (įskaitant neesminius pakeitimus) Paslaugų kokybei</t>
  </si>
  <si>
    <t>Paslaugų kaina nukrypsta nuo planuotos</t>
  </si>
  <si>
    <t>Įsigyjamų Paslaugų trukmė nukrypsta nuo planuotos</t>
  </si>
  <si>
    <t>Įsigyjamų Paslaugų teikimo kokybė neužtikrinama dėl subrangovų veiksmų ar neveikimo</t>
  </si>
  <si>
    <t>4.1.1.</t>
  </si>
  <si>
    <t>Įsigyjamų Paslaugų teikimo kokybė neužtikrinama dėl Privataus subjekto žmogiškųjų išteklių kokybės ir prieinamumo</t>
  </si>
  <si>
    <t>Įsigyjamų Paslaugų kokybė neužtikrinama dėl žmogiškųjų išteklių kokybės ir prieinamumo</t>
  </si>
  <si>
    <t>Pasireiškia nenugalimos jėgos aplinkybės kuriant įrangą, įrenginius ar kitą ilgalaikį turtą</t>
  </si>
  <si>
    <t>Vėluoja įrangos, įrenginių ar kito ilgalaikio turto įsigijimas</t>
  </si>
  <si>
    <t>Įrangos, įrenginių ar kito ilgalaikio turto kokybė neužtikrinama dėl MTEPI veiklų plano</t>
  </si>
  <si>
    <t>Reikalavimai įrangai, įrenginiui ar kitam ilgalaikiam turtui pakeičiami Privataus subjekto iniciatyva ir/arba reikalavimu</t>
  </si>
  <si>
    <t>3.3.2</t>
  </si>
  <si>
    <t>Įrangos, įrenginių ir kito ilgalaikio turto gamybos ir tiekimo metu pakeičiami reikalavimai jų kokybei Viešojo subjekto iniciatyva</t>
  </si>
  <si>
    <t>3.3.1</t>
  </si>
  <si>
    <t>Įrangos, įrenginių ir kito ilgalaikio turto gamybos ir tiekimo metu pakeičiami reikalavimai jų kokybei (įskaitant neesminius pakeitimus)</t>
  </si>
  <si>
    <t>paslaugų teikimo kokybė neužtikrinama dėl subrangovų veiksmų ar neveikimo</t>
  </si>
  <si>
    <t>3.2.2.</t>
  </si>
  <si>
    <t>paslaugų teikimo kokybė neužtikrinama dėl infliacijos, kurios faktinis dydis neatitinka naudoto finansiniame veiklos modelyje</t>
  </si>
  <si>
    <t>3.2.1.</t>
  </si>
  <si>
    <t>Įrangos, įrenginių ar kito turto sukūrimo kokybė neužtikrinama dėl žmogiškųjų išteklių</t>
  </si>
  <si>
    <t>Sukeliama žala aplinkai, kuriant įrangą, įrenginius ar kitą ilgalaikį turtą</t>
  </si>
  <si>
    <t>Pasireiškia nenugalimos jėgos aplinkybės rangos darbų vykdymo metu</t>
  </si>
  <si>
    <t>2.17.</t>
  </si>
  <si>
    <t>Reikalavimai rangos darbų kokybei pakeičiami Privataus subjekto iniciatyva ir/arba reikalavimu</t>
  </si>
  <si>
    <t>2.16.2</t>
  </si>
  <si>
    <t>Reikalavimai rangos darbų kokybei pakeičiami Viešojo subjekto iniciatyva</t>
  </si>
  <si>
    <t>2.16.1</t>
  </si>
  <si>
    <t>Rangos darbų vykdymo etape pakeičiami reikalavimai rangos darbų kokybei (įskaitant neesminius pakeitimus</t>
  </si>
  <si>
    <t>2.16.</t>
  </si>
  <si>
    <t>Paaiškėja iš anksto nežinomi rangos darbų apribojimai dėl archeologinių ir kultūros paveldo apsaugos reikalavimų</t>
  </si>
  <si>
    <t>2.15.</t>
  </si>
  <si>
    <t>Rangos darbų kokybė neužtikrinama dėl MTEPI veiklų plano</t>
  </si>
  <si>
    <t>2.14.</t>
  </si>
  <si>
    <t>Vykdant rangos darbus sukeliama žala gretimose teritorijose esančiam turtui</t>
  </si>
  <si>
    <t>2.13.</t>
  </si>
  <si>
    <t>Rangos darbų kokybė neužtikrinama dėl žaliavų, medžiagų ir mechanizmų prieinamumo ir kokybės</t>
  </si>
  <si>
    <t>2.12.</t>
  </si>
  <si>
    <t>Rangos darbų kokybė neužtikrinama dėl komunalinių paslaugų kainos bei kokybės</t>
  </si>
  <si>
    <t>2.11.</t>
  </si>
  <si>
    <t>Rangos darbų kokybė neužtikrinama dėl technologinių išteklių tinkamumo ir pakankamumo</t>
  </si>
  <si>
    <t>2.10.</t>
  </si>
  <si>
    <t>Rangos darbų kokybė neužtikrinama dėl subrangovų veiksmų ar neveikimo</t>
  </si>
  <si>
    <t>2.9.2</t>
  </si>
  <si>
    <t>Rangos darbų kokybė neužtikrinama dėl Privataus subjekto žmogiškųjų veiksnių</t>
  </si>
  <si>
    <t>2.9.1</t>
  </si>
  <si>
    <t>Rangos darbų kokybė neužtikrinama dėl žmogiškųjų išteklių</t>
  </si>
  <si>
    <t>2.9.</t>
  </si>
  <si>
    <t>Rangos darbų kokybė neužtikrinama dėl teisės aktais nustatytų kokybės reikalavimų pasikeitimo rangos darbų vykdymo metu</t>
  </si>
  <si>
    <t>2.8.</t>
  </si>
  <si>
    <t>Rangos darbų kokybė neužtikrinama dėl technologinių procesų organizavimo</t>
  </si>
  <si>
    <t>2.7.</t>
  </si>
  <si>
    <t>Rangos darbų kokybė neužtikrinama dėl nepalankių oro sąlygų</t>
  </si>
  <si>
    <t>2.6.</t>
  </si>
  <si>
    <t>Rangos darbai vėluoja dėl rangos darbų pirkimo procedūrų vėlavimo</t>
  </si>
  <si>
    <t>2.5.</t>
  </si>
  <si>
    <t>Privatus subjektas neužtikrina rangos darbų kokybės disponuodamas visa informacija apie perduodamos infrastruktūros būklę</t>
  </si>
  <si>
    <t>2.4.2.</t>
  </si>
  <si>
    <t>Privatus subjektas tokia informacija nedisponuoja</t>
  </si>
  <si>
    <t>2.4.1.</t>
  </si>
  <si>
    <t>Neužtikrinama rangos darbų kokybė dėl aplinkybių, susijusių su informacijos, apie infrastruktūros būklę, disponavimu</t>
  </si>
  <si>
    <t>Sukeliama žala aplinkai, atliekant naujo nekilnojamojo turto rangos darbus</t>
  </si>
  <si>
    <t>Sukeliama žala aplinkai atliekant rangos darbus jau esamam nekilnojamo turto objekte</t>
  </si>
  <si>
    <t>Sukeliama žala aplinkai dėl nekilnojamojo turto būklės po jo perdavimo Privačiam subjektui</t>
  </si>
  <si>
    <t>2.1.2.</t>
  </si>
  <si>
    <t>Sukeliama žala aplinkai dėl nekilnojamo turto būklės</t>
  </si>
  <si>
    <t>2.1.1.</t>
  </si>
  <si>
    <t>sukeliama žala aplinkai dėl viešojo sektoriaus nekilnojamo turto būklės iki jo perdavimo privačiam subjektui</t>
  </si>
  <si>
    <t>Pasireiškia nenugalimos jėgos aplinkybės projektavimo metu</t>
  </si>
  <si>
    <t>1.12</t>
  </si>
  <si>
    <t>Kyla ginčai tarp šalių</t>
  </si>
  <si>
    <t>1.11</t>
  </si>
  <si>
    <t>Projektavimo etape pakeičiami nustatyti reikalavimai infrastruktūrai (įskaitant neesminius pakeitimus)</t>
  </si>
  <si>
    <t>1.10</t>
  </si>
  <si>
    <t>Projektavimui reikalingi dokumentai, kuriuos gali išduoti valdžios institucijos, laiku negaunami</t>
  </si>
  <si>
    <t>1.9.2.</t>
  </si>
  <si>
    <t>Projektavimui reikalingi dokumentai, kuriuos gali išduoti Viešasis subjektas, laiku negaunami</t>
  </si>
  <si>
    <t>1.9.1</t>
  </si>
  <si>
    <t>Projektavimui reikalingi dokumentai nėra prieinami per nustatytą terminą</t>
  </si>
  <si>
    <t>1.9.</t>
  </si>
  <si>
    <t>Projektavimo paslaugų teikimo metu paaiškėja Privataus subjekto  parengtų poveikio aplinkai vertinimo ar atrankos dokumentų netikslumai/trūkumai</t>
  </si>
  <si>
    <t>1.8.2</t>
  </si>
  <si>
    <t>Projektavimo paslaugų teikimo metu paaiškėja Viešojo subjekto parengtų poveikio aplinkai vertinimo ar atrankos dokumentų netikslumai/trūkumai</t>
  </si>
  <si>
    <t>1.8.1</t>
  </si>
  <si>
    <t>Projektavimo paslaugų teikimo metu paaiškėja parengtų poveikio aplinkai vertinimo ar atrankos dokumentų netikslumai/trūkumai</t>
  </si>
  <si>
    <t>1.8.</t>
  </si>
  <si>
    <t>Privatus subjektas neįvertino kultūros paveldo apsaugos reikalavimų, tačiau apribojimai buvo žinomi</t>
  </si>
  <si>
    <t>1.7.2</t>
  </si>
  <si>
    <t>Privatus subjektas nežinojo apie apribojimus</t>
  </si>
  <si>
    <t>1.7.1</t>
  </si>
  <si>
    <t>Neįvertinami apribojimai dėl kultūros paveldo apsaugos reikalavimų</t>
  </si>
  <si>
    <t>1.7.</t>
  </si>
  <si>
    <t>Pirkimų metu nebuvo susitarta dėl specialiųjų žemės sklypo ir/ar perduodamo turto naudojimo sąlygų nustatymo/
pakeitimo</t>
  </si>
  <si>
    <t>1.6.2</t>
  </si>
  <si>
    <t>Pirkimų metu buvo susitarta dėl specialiųjų žemės sklypo ir/ar perduodamo turto naudojimo sąlygų nustatymo/
pakeitimo</t>
  </si>
  <si>
    <t>1.6.1</t>
  </si>
  <si>
    <t>Įgyvendinant projektą paaiškėja, kad reikalinga nustatyti ar pakeisti specialiąsias žemės sklypo ir /ar perduodamo turto naudojimo sąlygas</t>
  </si>
  <si>
    <t>Viešasis subjektas pirkimų metu tokią informaciją atskleidė</t>
  </si>
  <si>
    <t>1.5.2</t>
  </si>
  <si>
    <t>Viešasis subjektas pirkimų metu tokios informacijos neatskleidė</t>
  </si>
  <si>
    <t>1.5.1</t>
  </si>
  <si>
    <t>Įgyvendinant projektą, paaiškėja žemės sklypo (-ų) ir/ar perduodamo turto valdymo, naudojimo ir disponavimo apribojimai</t>
  </si>
  <si>
    <t>1.5</t>
  </si>
  <si>
    <t>Privatus subjektas pasiūlė patikslinti reikalavimus infrastruktūrai, tačiau Viešasis subjektas į juos neatsižvelgė</t>
  </si>
  <si>
    <t>1.4.2</t>
  </si>
  <si>
    <t>Reikalavimai infrastruktūrai buvo patikslinti pagal Privataus subjekto pasiūlytus reikalavimus arba Privatus subjektas nepasiūlė patikslinti reikalavimų infrastruktūrai</t>
  </si>
  <si>
    <t>1.4.1</t>
  </si>
  <si>
    <t>Reikalavimai infrastruktūrai, nurodyti pirkimo dokumentuose, negali būti realizuoti praktikoje</t>
  </si>
  <si>
    <t>Projektavimo paslaugų trukmė nukrypsta nuo planuotos</t>
  </si>
  <si>
    <t>Projektavimo paslaugų kaina nukrypsta nuo planuotos</t>
  </si>
  <si>
    <t>Netaikoma</t>
  </si>
  <si>
    <t>Privatus subjektas rengė arba patikslino Viešojo subjekto parengtą techninį projektą</t>
  </si>
  <si>
    <t>1.1.2</t>
  </si>
  <si>
    <t>Privačiam subjektui (PV)</t>
  </si>
  <si>
    <t>Viešasis subjektas rengė techninį projektą</t>
  </si>
  <si>
    <t>1.1.1.</t>
  </si>
  <si>
    <t>Dalinamasi</t>
  </si>
  <si>
    <t>Parengtas statinio techninis projektas ar atskiros jo dalys yra netikslios</t>
  </si>
  <si>
    <t>Viešajam subjektui (VS)</t>
  </si>
  <si>
    <t>Pateikti pasirinkimo paaiškinimą</t>
  </si>
  <si>
    <t>Instuticijos pasirinkimas dėl rizikos priskyrimo</t>
  </si>
  <si>
    <t>Ar būdinga projektui?</t>
  </si>
  <si>
    <t>Pagrindinių rizikos veiksnių (RV) pavadinimai</t>
  </si>
  <si>
    <t>6.3. RIZIKŲ MATRICA</t>
  </si>
  <si>
    <t>Pasirinkite IP įgyvendinimo partnerystės būdą</t>
  </si>
  <si>
    <t>Viešojo subjekto
pasiliekamų rizikų vertė (Eur)</t>
  </si>
  <si>
    <t>Privataus subjekto
prisiimtų rizikų vertė (Eur)</t>
  </si>
  <si>
    <t>Tolygūs periodiniai viešojo subjekto mokėjimai</t>
  </si>
  <si>
    <t>Nominali reikšmė</t>
  </si>
  <si>
    <t>Iš viso</t>
  </si>
  <si>
    <t>Rizikos priskyrimas</t>
  </si>
  <si>
    <t>suma</t>
  </si>
  <si>
    <t>Nurodoma, jei numatomos papildomos komercinės pajamos</t>
  </si>
  <si>
    <t>Veiklos nuostoliai (Nominaliąją išraiška)*</t>
  </si>
  <si>
    <t>Veiklos nuostoliai (Realiąją išraiška)*</t>
  </si>
  <si>
    <t>Suminis VPSP mokėjimas nominaliąja išraika</t>
  </si>
  <si>
    <t>Suminis VPSP mokėjimas realiąja išraika</t>
  </si>
  <si>
    <t>Suminis įsipareigojimas už patiriamas rizikas (Realiąja išraiška)</t>
  </si>
  <si>
    <t>Suminis įsipareigojimas už patiriamas rizikas (Nominaliąja išraiška)</t>
  </si>
  <si>
    <r>
      <rPr>
        <b/>
        <i/>
        <sz val="9"/>
        <color theme="1"/>
        <rFont val="Arial"/>
        <family val="2"/>
      </rPr>
      <t>Be atsiskaitymų tvarkarašio korekcijų (</t>
    </r>
    <r>
      <rPr>
        <i/>
        <sz val="9"/>
        <color theme="1"/>
        <rFont val="Arial"/>
        <family val="2"/>
      </rPr>
      <t>Nominaliąja išraiška (be PVM))</t>
    </r>
  </si>
  <si>
    <r>
      <rPr>
        <b/>
        <i/>
        <sz val="9"/>
        <color theme="1"/>
        <rFont val="Arial"/>
        <family val="2"/>
      </rPr>
      <t xml:space="preserve">Be atsiskaitymų tvarkarašio korekcijų </t>
    </r>
    <r>
      <rPr>
        <i/>
        <sz val="9"/>
        <color theme="1"/>
        <rFont val="Arial"/>
        <family val="2"/>
      </rPr>
      <t>(Nominaliąja išraiška (su PVM)*)</t>
    </r>
  </si>
  <si>
    <r>
      <rPr>
        <b/>
        <i/>
        <sz val="9"/>
        <color theme="1"/>
        <rFont val="Arial"/>
        <family val="2"/>
      </rPr>
      <t xml:space="preserve">Be atsiskaitymų tvarkarašio korekcijų </t>
    </r>
    <r>
      <rPr>
        <i/>
        <sz val="9"/>
        <color theme="1"/>
        <rFont val="Arial"/>
        <family val="2"/>
      </rPr>
      <t>(Nominaliąja išraiška (PVM vertė))</t>
    </r>
  </si>
  <si>
    <r>
      <rPr>
        <b/>
        <i/>
        <sz val="9"/>
        <color theme="1"/>
        <rFont val="Arial"/>
        <family val="2"/>
      </rPr>
      <t>Be investicijų</t>
    </r>
    <r>
      <rPr>
        <i/>
        <sz val="9"/>
        <color theme="1"/>
        <rFont val="Arial"/>
        <family val="2"/>
      </rPr>
      <t xml:space="preserve"> (Nominaliąja išraiška (be PVM))</t>
    </r>
  </si>
  <si>
    <r>
      <rPr>
        <b/>
        <i/>
        <sz val="9"/>
        <color theme="1"/>
        <rFont val="Arial"/>
        <family val="2"/>
      </rPr>
      <t xml:space="preserve">Be investicijų </t>
    </r>
    <r>
      <rPr>
        <i/>
        <sz val="9"/>
        <color theme="1"/>
        <rFont val="Arial"/>
        <family val="2"/>
      </rPr>
      <t>(Nominaliąja išraiška (su PVM)*)</t>
    </r>
  </si>
  <si>
    <r>
      <rPr>
        <b/>
        <i/>
        <sz val="9"/>
        <color theme="1"/>
        <rFont val="Arial"/>
        <family val="2"/>
      </rPr>
      <t xml:space="preserve">Be investicijų </t>
    </r>
    <r>
      <rPr>
        <i/>
        <sz val="9"/>
        <color theme="1"/>
        <rFont val="Arial"/>
        <family val="2"/>
      </rPr>
      <t>(Nominaliąja išraiška (PVM vertė))</t>
    </r>
  </si>
  <si>
    <r>
      <rPr>
        <b/>
        <i/>
        <sz val="9"/>
        <color theme="1"/>
        <rFont val="Arial"/>
        <family val="2"/>
      </rPr>
      <t xml:space="preserve">Po atsiskaitymų tvarkaraščio korekcijų </t>
    </r>
    <r>
      <rPr>
        <i/>
        <sz val="9"/>
        <color theme="1"/>
        <rFont val="Arial"/>
        <family val="2"/>
      </rPr>
      <t>(Nominaliąja išraiška (be PVM))</t>
    </r>
  </si>
  <si>
    <r>
      <rPr>
        <b/>
        <i/>
        <sz val="9"/>
        <color theme="1"/>
        <rFont val="Arial"/>
        <family val="2"/>
      </rPr>
      <t>Po atsiskaitymų tvarkaraščio korekcijų</t>
    </r>
    <r>
      <rPr>
        <i/>
        <sz val="9"/>
        <color theme="1"/>
        <rFont val="Arial"/>
        <family val="2"/>
      </rPr>
      <t xml:space="preserve"> (Nominaliąja išraiška (su PVM))</t>
    </r>
  </si>
  <si>
    <r>
      <rPr>
        <b/>
        <i/>
        <sz val="9"/>
        <color theme="1"/>
        <rFont val="Arial"/>
        <family val="2"/>
      </rPr>
      <t xml:space="preserve">Po atsiskaitymų tvarkaraščio korekcijų </t>
    </r>
    <r>
      <rPr>
        <i/>
        <sz val="9"/>
        <color theme="1"/>
        <rFont val="Arial"/>
        <family val="2"/>
      </rPr>
      <t>(Nominaliąja išraiška (PVM vertė))</t>
    </r>
  </si>
  <si>
    <r>
      <rPr>
        <b/>
        <i/>
        <sz val="9"/>
        <color theme="1"/>
        <rFont val="Arial"/>
        <family val="2"/>
      </rPr>
      <t xml:space="preserve">Be atsiskaitymų tvarkarašio korekcijų </t>
    </r>
    <r>
      <rPr>
        <i/>
        <sz val="9"/>
        <color theme="1"/>
        <rFont val="Arial"/>
        <family val="2"/>
      </rPr>
      <t>(Realiąja išraiška (be PVM))</t>
    </r>
  </si>
  <si>
    <r>
      <rPr>
        <b/>
        <i/>
        <sz val="9"/>
        <color theme="1"/>
        <rFont val="Arial"/>
        <family val="2"/>
      </rPr>
      <t xml:space="preserve">Be atsiskaitymų tvarkarašio korekcijų </t>
    </r>
    <r>
      <rPr>
        <i/>
        <sz val="9"/>
        <color theme="1"/>
        <rFont val="Arial"/>
        <family val="2"/>
      </rPr>
      <t>(Realiąja išraiška (su PVM)*)</t>
    </r>
  </si>
  <si>
    <r>
      <rPr>
        <b/>
        <i/>
        <sz val="9"/>
        <color theme="1"/>
        <rFont val="Arial"/>
        <family val="2"/>
      </rPr>
      <t xml:space="preserve">Be atsiskaitymų tvarkarašio korekcijų </t>
    </r>
    <r>
      <rPr>
        <i/>
        <sz val="9"/>
        <color theme="1"/>
        <rFont val="Arial"/>
        <family val="2"/>
      </rPr>
      <t>(Realiąja išraiška (PVM vertė))</t>
    </r>
  </si>
  <si>
    <r>
      <rPr>
        <b/>
        <i/>
        <sz val="9"/>
        <color theme="1"/>
        <rFont val="Arial"/>
        <family val="2"/>
      </rPr>
      <t>Be investicijų</t>
    </r>
    <r>
      <rPr>
        <i/>
        <sz val="9"/>
        <color theme="1"/>
        <rFont val="Arial"/>
        <family val="2"/>
      </rPr>
      <t xml:space="preserve"> (Realiąja išraiška (be PVM))</t>
    </r>
  </si>
  <si>
    <r>
      <rPr>
        <b/>
        <i/>
        <sz val="9"/>
        <color theme="1"/>
        <rFont val="Arial"/>
        <family val="2"/>
      </rPr>
      <t xml:space="preserve">Be investicijų </t>
    </r>
    <r>
      <rPr>
        <i/>
        <sz val="9"/>
        <color theme="1"/>
        <rFont val="Arial"/>
        <family val="2"/>
      </rPr>
      <t>(Realiąja  išraiška (su PVM)*)</t>
    </r>
  </si>
  <si>
    <r>
      <rPr>
        <b/>
        <i/>
        <sz val="9"/>
        <color theme="1"/>
        <rFont val="Arial"/>
        <family val="2"/>
      </rPr>
      <t xml:space="preserve">Be investicijų </t>
    </r>
    <r>
      <rPr>
        <i/>
        <sz val="9"/>
        <color theme="1"/>
        <rFont val="Arial"/>
        <family val="2"/>
      </rPr>
      <t>(Realiąja  išraiška (PVM vertė))</t>
    </r>
  </si>
  <si>
    <r>
      <rPr>
        <b/>
        <i/>
        <sz val="9"/>
        <color theme="1"/>
        <rFont val="Arial"/>
        <family val="2"/>
      </rPr>
      <t xml:space="preserve">Po atsiskaitymų tvarkaraščio korekcijų </t>
    </r>
    <r>
      <rPr>
        <i/>
        <sz val="9"/>
        <color theme="1"/>
        <rFont val="Arial"/>
        <family val="2"/>
      </rPr>
      <t>(Realiąja išraiška (be PVM))</t>
    </r>
  </si>
  <si>
    <r>
      <rPr>
        <b/>
        <i/>
        <sz val="9"/>
        <color theme="1"/>
        <rFont val="Arial"/>
        <family val="2"/>
      </rPr>
      <t>Po atsiskaitymų tvarkaraščio korekcijų</t>
    </r>
    <r>
      <rPr>
        <i/>
        <sz val="9"/>
        <color theme="1"/>
        <rFont val="Arial"/>
        <family val="2"/>
      </rPr>
      <t xml:space="preserve"> (Realiąja išraiška (su PVM))</t>
    </r>
  </si>
  <si>
    <r>
      <rPr>
        <b/>
        <i/>
        <sz val="9"/>
        <color theme="1"/>
        <rFont val="Arial"/>
        <family val="2"/>
      </rPr>
      <t xml:space="preserve">Po atsiskaitymų tvarkaraščio korekcijų </t>
    </r>
    <r>
      <rPr>
        <i/>
        <sz val="9"/>
        <color theme="1"/>
        <rFont val="Arial"/>
        <family val="2"/>
      </rPr>
      <t>(Realiąja išraiška (PVM vertė))</t>
    </r>
  </si>
  <si>
    <t xml:space="preserve">Rodiklio "PP vertė" rizikų apskaičiavimui naudojamas srautas </t>
  </si>
  <si>
    <r>
      <rPr>
        <b/>
        <i/>
        <sz val="9"/>
        <color theme="1"/>
        <rFont val="Arial"/>
        <family val="2"/>
      </rPr>
      <t xml:space="preserve">Be atsiskaitymų tvarkarašio korekcijų </t>
    </r>
    <r>
      <rPr>
        <i/>
        <sz val="9"/>
        <color theme="1"/>
        <rFont val="Arial"/>
        <family val="2"/>
      </rPr>
      <t>(Nominaliąja išraiška (be PVM))</t>
    </r>
  </si>
  <si>
    <r>
      <t xml:space="preserve">Be atsiskaitymų tvarkarašio korekcijų </t>
    </r>
    <r>
      <rPr>
        <i/>
        <sz val="9"/>
        <color theme="1"/>
        <rFont val="Arial"/>
        <family val="2"/>
      </rPr>
      <t>(Realiąja išraiška (be PVM))</t>
    </r>
  </si>
  <si>
    <r>
      <rPr>
        <b/>
        <i/>
        <sz val="9"/>
        <color theme="1"/>
        <rFont val="Arial"/>
        <family val="2"/>
      </rPr>
      <t xml:space="preserve">Be investicijų </t>
    </r>
    <r>
      <rPr>
        <i/>
        <sz val="9"/>
        <color theme="1"/>
        <rFont val="Arial"/>
        <family val="2"/>
      </rPr>
      <t>(Realiąja išraiška (be PVM))</t>
    </r>
  </si>
  <si>
    <r>
      <t xml:space="preserve">Po atsiskaitymų tvarkaraščio korekcijų </t>
    </r>
    <r>
      <rPr>
        <i/>
        <sz val="9"/>
        <color theme="1"/>
        <rFont val="Arial"/>
        <family val="2"/>
      </rPr>
      <t>(Realiąja išraiška (be PVM))</t>
    </r>
  </si>
  <si>
    <t>* - Lietuvos Respublikos Pridėtinės vertės mokesčio įstatymo 8.2.2. str. komentaras</t>
  </si>
  <si>
    <t>v1.2.8</t>
  </si>
  <si>
    <t>Bendra rizikų vertė (Eur)</t>
  </si>
  <si>
    <t xml:space="preserve">Viešojo subjekto
pasiliekamų rizikų santykis </t>
  </si>
  <si>
    <t>Privataus subjekto
prisiimtų rizikų santykis</t>
  </si>
  <si>
    <t>2. Tinkamumo rizikoms</t>
  </si>
  <si>
    <t>3. Paklausos rizikoms</t>
  </si>
  <si>
    <t>4. Kitoms rizikoms</t>
  </si>
  <si>
    <r>
      <rPr>
        <b/>
        <i/>
        <sz val="9"/>
        <color theme="1"/>
        <rFont val="Arial"/>
        <family val="2"/>
      </rPr>
      <t>Po atsiskaitymų tvarkaraščio korekcijų</t>
    </r>
    <r>
      <rPr>
        <i/>
        <sz val="9"/>
        <color theme="1"/>
        <rFont val="Arial"/>
        <family val="2"/>
      </rPr>
      <t xml:space="preserve"> (Nominaliąja išraiška (su PVM)*)</t>
    </r>
  </si>
  <si>
    <t>Koreguoti atsikaitymais už investicijas viešojo subjekto mokėjimai</t>
  </si>
  <si>
    <t>1. Statybos rizikoms</t>
  </si>
  <si>
    <t>VŽPP</t>
  </si>
  <si>
    <t>Koncesija</t>
  </si>
  <si>
    <t>Statybos rizikoms</t>
  </si>
  <si>
    <t>6.4. PP rodikliai</t>
  </si>
  <si>
    <t>Sąnaudų naudos analizės skaičiuoklę sudaro šios dalys:</t>
  </si>
  <si>
    <t>Spreadsheet of Cost Benefit analysis is comprised of the following parts:</t>
  </si>
  <si>
    <t>- Projekto jautrumo ir rizikų analizė;</t>
  </si>
  <si>
    <t>- Project sensitivity and risk analisys;</t>
  </si>
  <si>
    <t>- PP rizikų pasidalijimas ir rodiklių apskaičiavimas.</t>
  </si>
  <si>
    <t>- Risk-sharing and indicators of PPP projects.</t>
  </si>
  <si>
    <t>Ekonominės naudos ir išlaidų santykis - ENIS</t>
  </si>
  <si>
    <t>(reali vertė)</t>
  </si>
  <si>
    <t>Rizikos veiksnių arba rizikos atvejų apibūdinimas</t>
  </si>
  <si>
    <t>Esant poreikiui, patikslinkite taikomą indeksą realių pinigų srautų konvertavimui į nominalius</t>
  </si>
  <si>
    <r>
      <rPr>
        <b/>
        <sz val="10"/>
        <color theme="0"/>
        <rFont val="Arial"/>
        <family val="2"/>
        <charset val="186"/>
      </rPr>
      <t>Prieš apskaičiuodami PP rodiklius, įsitikinkite, kad žemiau pateiktoje lentelėje (žaliuose langeliuose) nurodėte:</t>
    </r>
    <r>
      <rPr>
        <sz val="10"/>
        <color theme="0"/>
        <rFont val="Arial"/>
        <family val="2"/>
        <charset val="186"/>
      </rPr>
      <t xml:space="preserve">
1. Atsiskaitymą už investicijas (jeigu planuojama už jas atsiskaityti skirtingais sutarties įgyvendinimo laikotarpiais, t. y. ne tolygiai per visą laikotarpį); 
2.  Papildomas komercines pajamas (koncesijų atveju). </t>
    </r>
  </si>
  <si>
    <t>Nurodykite, kokia likutinės vertėsdalis liks privačiam subjektui po projekto ataskaitinio laikotarpio pabaigos</t>
  </si>
  <si>
    <t xml:space="preserve">Nurodoma, jei už investicijas atsiskaitoma skirtingais sutarties įgyvendinimo laikotarpiais , t. y. ne tolygiai per visą sutarties laikotarpį </t>
  </si>
  <si>
    <t>Perduodamų rizikų vertė (Nominaliąja išraiška)</t>
  </si>
  <si>
    <t>Perduodamų rizikų vertė (Realiąja išraiška)</t>
  </si>
  <si>
    <t xml:space="preserve">Rodiklio "Prisiimami viešojo sektoriaus turtiniai įsipareigojimai PP"  apskaičiavimui naudojamas srautas </t>
  </si>
  <si>
    <t xml:space="preserve">Rodiklio "Maksimali Viešojo subjekto mokėjimų vertė Privačiam subjektui"  apskaičiavimui naudojamas srautas </t>
  </si>
  <si>
    <t xml:space="preserve">Rodiklio "Maksimalūs viešojo sektoriaus turtiniai įsipareigojimai PP" apskaičiavimui naudojamas srautas </t>
  </si>
  <si>
    <t>(Realiąja išraiška (be PVM))</t>
  </si>
  <si>
    <t>(Realiąja išraiška (su PVM)*)</t>
  </si>
  <si>
    <t>(Realiąja išraiška (PVM vertė))</t>
  </si>
  <si>
    <t>(Nominaliąja išraiška (be PVM))</t>
  </si>
  <si>
    <t>(Nominaliąja išraiška (su PVM)*)</t>
  </si>
  <si>
    <t>(Nominaliąja išraiška (PVM vertė))</t>
  </si>
  <si>
    <t>Reali reikšmė</t>
  </si>
  <si>
    <t>Rizikų vertė pateikiama tik užpildžius 6.3 darbalapį.</t>
  </si>
  <si>
    <t>Pasirinktas kitas laikotarpis</t>
  </si>
  <si>
    <t>Atnaujintus informaciją, pakartotinai paspauskite mygtuką "Apskaičiuoti PP Rodiklius"</t>
  </si>
  <si>
    <t>Papildomos komercinės pajamos (be PVM)</t>
  </si>
  <si>
    <t>Maksimalūs viešojo sektoriaus turtiniai įsipareigojimai PP (PVM įtrauktas)</t>
  </si>
  <si>
    <t>Maksimalūs Viešojo subjekto mokėjimai Privačiam subjektui (PVM įtrauktas)</t>
  </si>
  <si>
    <t>Prisiimami viešojo sektoriaus turtiniai įsipareigojimai PP (PVM įtrauktas)</t>
  </si>
  <si>
    <t>PP vertė (PVM neįtrauktas)</t>
  </si>
  <si>
    <t>Tikėtinas skolos dydis viešojo sektoriaus balanse (PVM neįtrauktas)</t>
  </si>
  <si>
    <t>Atsiskaitymas už investicijas (be PVM)</t>
  </si>
  <si>
    <t>RV priskyrimas</t>
  </si>
  <si>
    <t>Metai</t>
  </si>
  <si>
    <t>Kalendoriniai metai</t>
  </si>
  <si>
    <t>Faktinės energijos sąnaudos prieš projektą (pastarųjų 5 metų vidurkis)</t>
  </si>
  <si>
    <t>Elektros (šildymui)</t>
  </si>
  <si>
    <t>Elektros (išskyrus šildymui)</t>
  </si>
  <si>
    <t>Skaičiuojamosios energijos sąnaudos prieš projektą MWh</t>
  </si>
  <si>
    <t>Ekonominė nauda " Energetinių savybių pagerėjimas" MWh</t>
  </si>
  <si>
    <t>Ekonominė nauda "Energetinių savybių pagerėjimas" MWh</t>
  </si>
  <si>
    <t>Ekonominė nauda „Energetinių savybių pagerėjimas“ EUR</t>
  </si>
  <si>
    <t>Prielaidų darbalapio paskirtis:</t>
  </si>
  <si>
    <t>Faktinė šildymo sezono trukmė, dienos</t>
  </si>
  <si>
    <t>Norminė šildymo sezono trukmė, dienos</t>
  </si>
  <si>
    <t>Faktinės energijos sąnaudos prieš projektą (pastarųjų 5 metų vidurkis) MWh</t>
  </si>
  <si>
    <t>Faktinės elektros energijos sąnaudos prieš projektą MWh</t>
  </si>
  <si>
    <t>Faktinės elektros energijos sąnaudos prieš projektą perskaičiuotos teisės aktuose numatytiems galiojantiems reikalavimams MWh</t>
  </si>
  <si>
    <t>Faktinės šilumos energijos sąnaudos prieš projektą MWh</t>
  </si>
  <si>
    <t>Faktinės šilumos energijos sąnaudos perskaičiuotos norminei šildymo sezono trukmei MWh</t>
  </si>
  <si>
    <t>Faktinės elektros energijos sąnaudos perskaičiuotos norminei šildymo sezono trukmei MWh</t>
  </si>
  <si>
    <t>Energijos sąnaudos po projekto MWh</t>
  </si>
  <si>
    <t>Metinė įrenginio naudojimo trukmė pagal teisės aktuose numatytus galiojančius reikalavimus val.</t>
  </si>
  <si>
    <t>Planuojamas energijos sutaupymas, proc.</t>
  </si>
  <si>
    <t>(4)</t>
  </si>
  <si>
    <t>(7) = (5) - (6)</t>
  </si>
  <si>
    <t>(9) = (7)*(8)</t>
  </si>
  <si>
    <t>(6) = (4)*(1-(3))</t>
  </si>
  <si>
    <t>(10)=(4)*(2)/(1)-(5)</t>
  </si>
  <si>
    <t>(11)</t>
  </si>
  <si>
    <t>(12)=(8)*(10)*(11)</t>
  </si>
  <si>
    <t>Metinis išmetamų ŠESD emisijos kiekio sumažinimas (+) / padidinimas (-) t CO2e/metus</t>
  </si>
  <si>
    <t>Metinė planuojama įrenginio naudojimo trukmė po projekto val.</t>
  </si>
  <si>
    <t>Faktinė metinė įrenginio (ių) naudojimo trukmė val.</t>
  </si>
  <si>
    <t>Įrenginio (ių) galia, W</t>
  </si>
  <si>
    <t>Metinė įrenginio (ių) naudojimo trukmė pagal teisės aktuose numatytus galiojančius reikalavimus val.</t>
  </si>
  <si>
    <t>Šiame darbalapyje pateikiami pavyzdžiai, skirti nurodyti projektų naudos komponento "Energinių charakteristikų pagerėjimas" skaičiavimo prielaidas. Prielaidų darbalapis leidžia energinių charakteristikų pagerėjimo komponentą skaičiuoti pastatų rekonstravimo ir gatvių apšvietimo modernizavimo projektų atvejais. Pavyzdžiuose pateikti duomenys yra pavyzdiniai ir turi būti pakeisti pagal aktualius duomenis (žali langeliai). Skaičiavimo rezultatus (oranžiniai langeliai) reikia perkelti (pateikiant nuorodas) į alternatyvų darbalapius.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</si>
</sst>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0_ ;[Red]\-#,##0\ "/>
    <numFmt numFmtId="165" formatCode="#,##0.00_ ;[Red]\-#,##0.00\ "/>
    <numFmt numFmtId="166" formatCode="#,##0.000"/>
    <numFmt numFmtId="167" formatCode="[Black]0.00%;[Red]\-0.00%;&quot;-&quot;;&quot;-&quot;"/>
    <numFmt numFmtId="168" formatCode="0.0%"/>
    <numFmt numFmtId="169" formatCode="_-* #,##0.00_-;\-* #,##0.00_-;_-* &quot;-&quot;??_-;_-@_-"/>
    <numFmt numFmtId="170" formatCode="0.000"/>
  </numFmts>
  <fonts count="94">
    <font>
      <sz val="11"/>
      <color theme="1"/>
      <name val="Calibri"/>
      <family val="2"/>
      <charset val="186"/>
      <scheme val="minor"/>
    </font>
    <font>
      <sz val="10"/>
      <color theme="1"/>
      <name val="Arial"/>
      <family val="2"/>
      <charset val="186"/>
    </font>
    <font>
      <sz val="10"/>
      <color theme="1"/>
      <name val="Arial"/>
      <family val="2"/>
      <charset val="186"/>
    </font>
    <font>
      <sz val="10"/>
      <color indexed="8"/>
      <name val="Arial"/>
      <family val="2"/>
      <charset val="186"/>
    </font>
    <font>
      <sz val="10"/>
      <name val="Arial"/>
      <family val="2"/>
      <charset val="186"/>
    </font>
    <font>
      <sz val="9"/>
      <color indexed="81"/>
      <name val="Tahoma"/>
      <family val="2"/>
      <charset val="186"/>
    </font>
    <font>
      <i/>
      <sz val="10"/>
      <name val="Arial"/>
      <family val="2"/>
      <charset val="186"/>
    </font>
    <font>
      <sz val="12"/>
      <color indexed="81"/>
      <name val="Tahoma"/>
      <family val="2"/>
      <charset val="186"/>
    </font>
    <font>
      <u/>
      <sz val="12"/>
      <color indexed="81"/>
      <name val="Tahoma"/>
      <family val="2"/>
      <charset val="186"/>
    </font>
    <font>
      <sz val="11"/>
      <color theme="1"/>
      <name val="Calibri"/>
      <family val="2"/>
      <charset val="186"/>
      <scheme val="minor"/>
    </font>
    <font>
      <sz val="10"/>
      <color theme="1"/>
      <name val="Arial"/>
      <family val="2"/>
      <charset val="186"/>
    </font>
    <font>
      <sz val="10"/>
      <color theme="0"/>
      <name val="Arial"/>
      <family val="2"/>
      <charset val="186"/>
    </font>
    <font>
      <b/>
      <sz val="10"/>
      <color theme="0"/>
      <name val="Arial"/>
      <family val="2"/>
      <charset val="186"/>
    </font>
    <font>
      <u/>
      <sz val="11"/>
      <color theme="10"/>
      <name val="Calibri"/>
      <family val="2"/>
      <charset val="186"/>
      <scheme val="minor"/>
    </font>
    <font>
      <b/>
      <sz val="10"/>
      <color theme="1"/>
      <name val="Arial"/>
      <family val="2"/>
      <charset val="186"/>
    </font>
    <font>
      <u/>
      <sz val="10"/>
      <color theme="10"/>
      <name val="Arial"/>
      <family val="2"/>
      <charset val="186"/>
    </font>
    <font>
      <b/>
      <i/>
      <sz val="10"/>
      <color theme="1" tint="0.499984740745262"/>
      <name val="Arial"/>
      <family val="2"/>
      <charset val="186"/>
    </font>
    <font>
      <b/>
      <sz val="10"/>
      <color rgb="FFC00000"/>
      <name val="Arial"/>
      <family val="2"/>
      <charset val="186"/>
    </font>
    <font>
      <i/>
      <sz val="10"/>
      <color theme="1"/>
      <name val="Arial"/>
      <family val="2"/>
      <charset val="186"/>
    </font>
    <font>
      <b/>
      <i/>
      <sz val="10"/>
      <color theme="1"/>
      <name val="Arial"/>
      <family val="2"/>
      <charset val="186"/>
    </font>
    <font>
      <b/>
      <i/>
      <sz val="10"/>
      <color rgb="FF00B050"/>
      <name val="Arial"/>
      <family val="2"/>
      <charset val="186"/>
    </font>
    <font>
      <b/>
      <sz val="10"/>
      <color rgb="FFFF0000"/>
      <name val="Arial"/>
      <family val="2"/>
      <charset val="186"/>
    </font>
    <font>
      <sz val="10"/>
      <color theme="1"/>
      <name val="Calibri"/>
      <family val="2"/>
      <charset val="186"/>
      <scheme val="minor"/>
    </font>
    <font>
      <i/>
      <sz val="10"/>
      <color theme="0"/>
      <name val="Arial"/>
      <family val="2"/>
      <charset val="186"/>
    </font>
    <font>
      <b/>
      <i/>
      <sz val="10"/>
      <color theme="1"/>
      <name val="Arial"/>
      <family val="2"/>
    </font>
    <font>
      <b/>
      <sz val="14"/>
      <color rgb="FFFF0000"/>
      <name val="Wingdings"/>
      <charset val="2"/>
    </font>
    <font>
      <i/>
      <sz val="10"/>
      <color indexed="8"/>
      <name val="Arial"/>
      <family val="2"/>
      <charset val="186"/>
    </font>
    <font>
      <b/>
      <i/>
      <sz val="10"/>
      <color theme="0"/>
      <name val="Arial"/>
      <family val="2"/>
      <charset val="186"/>
    </font>
    <font>
      <b/>
      <i/>
      <sz val="10"/>
      <color indexed="9"/>
      <name val="Arial"/>
      <family val="2"/>
      <charset val="186"/>
    </font>
    <font>
      <b/>
      <i/>
      <sz val="10"/>
      <color indexed="8"/>
      <name val="Arial"/>
      <family val="2"/>
      <charset val="186"/>
    </font>
    <font>
      <b/>
      <sz val="10"/>
      <color indexed="8"/>
      <name val="Arial"/>
      <family val="2"/>
      <charset val="186"/>
    </font>
    <font>
      <b/>
      <sz val="11"/>
      <color theme="1"/>
      <name val="Calibri"/>
      <family val="2"/>
      <charset val="186"/>
      <scheme val="minor"/>
    </font>
    <font>
      <sz val="11"/>
      <color theme="1"/>
      <name val="Calibri"/>
      <family val="2"/>
      <scheme val="minor"/>
    </font>
    <font>
      <b/>
      <sz val="15"/>
      <color indexed="62"/>
      <name val="Calibri"/>
      <family val="2"/>
      <charset val="186"/>
    </font>
    <font>
      <b/>
      <sz val="13"/>
      <color indexed="62"/>
      <name val="Calibri"/>
      <family val="2"/>
      <charset val="186"/>
    </font>
    <font>
      <sz val="11"/>
      <color indexed="8"/>
      <name val="Calibri"/>
      <family val="2"/>
      <charset val="186"/>
    </font>
    <font>
      <b/>
      <sz val="11"/>
      <color indexed="62"/>
      <name val="Calibri"/>
      <family val="2"/>
      <charset val="186"/>
    </font>
    <font>
      <sz val="11"/>
      <color indexed="9"/>
      <name val="Calibri"/>
      <family val="2"/>
      <charset val="186"/>
    </font>
    <font>
      <i/>
      <sz val="11"/>
      <color indexed="23"/>
      <name val="Calibri"/>
      <family val="2"/>
      <charset val="186"/>
    </font>
    <font>
      <sz val="11"/>
      <color indexed="20"/>
      <name val="Calibri"/>
      <family val="2"/>
      <charset val="186"/>
    </font>
    <font>
      <sz val="11"/>
      <color indexed="17"/>
      <name val="Calibri"/>
      <family val="2"/>
      <charset val="186"/>
    </font>
    <font>
      <sz val="8"/>
      <name val="Academy"/>
    </font>
    <font>
      <b/>
      <sz val="11"/>
      <color indexed="8"/>
      <name val="Calibri"/>
      <family val="2"/>
      <charset val="186"/>
    </font>
    <font>
      <sz val="11"/>
      <color indexed="8"/>
      <name val="Calibri"/>
      <family val="2"/>
    </font>
    <font>
      <sz val="11"/>
      <color indexed="10"/>
      <name val="Calibri"/>
      <family val="2"/>
      <charset val="186"/>
    </font>
    <font>
      <sz val="11"/>
      <color indexed="62"/>
      <name val="Calibri"/>
      <family val="2"/>
      <charset val="186"/>
    </font>
    <font>
      <sz val="11"/>
      <color indexed="60"/>
      <name val="Calibri"/>
      <family val="2"/>
      <charset val="186"/>
    </font>
    <font>
      <sz val="11"/>
      <name val="Arial"/>
      <family val="2"/>
      <charset val="186"/>
    </font>
    <font>
      <b/>
      <sz val="18"/>
      <color indexed="62"/>
      <name val="Cambria"/>
      <family val="2"/>
      <charset val="186"/>
    </font>
    <font>
      <b/>
      <sz val="11"/>
      <color indexed="52"/>
      <name val="Calibri"/>
      <family val="2"/>
      <charset val="186"/>
    </font>
    <font>
      <sz val="10"/>
      <name val="Helv"/>
    </font>
    <font>
      <sz val="11"/>
      <color indexed="52"/>
      <name val="Calibri"/>
      <family val="2"/>
      <charset val="186"/>
    </font>
    <font>
      <b/>
      <sz val="11"/>
      <color indexed="9"/>
      <name val="Calibri"/>
      <family val="2"/>
      <charset val="186"/>
    </font>
    <font>
      <sz val="9"/>
      <name val="Calibri"/>
      <family val="2"/>
      <scheme val="minor"/>
    </font>
    <font>
      <sz val="9"/>
      <color theme="1"/>
      <name val="Calibri"/>
      <family val="2"/>
      <scheme val="minor"/>
    </font>
    <font>
      <sz val="9"/>
      <color rgb="FFFF0000"/>
      <name val="Calibri"/>
      <family val="2"/>
      <scheme val="minor"/>
    </font>
    <font>
      <sz val="11"/>
      <color rgb="FFFF0000"/>
      <name val="Calibri"/>
      <family val="2"/>
      <scheme val="minor"/>
    </font>
    <font>
      <sz val="10"/>
      <color theme="1"/>
      <name val="Arial"/>
      <family val="2"/>
    </font>
    <font>
      <b/>
      <sz val="10"/>
      <color theme="1"/>
      <name val="Arial"/>
      <family val="2"/>
    </font>
    <font>
      <b/>
      <sz val="10"/>
      <color rgb="FFFF0000"/>
      <name val="Arial"/>
      <family val="2"/>
    </font>
    <font>
      <b/>
      <sz val="10"/>
      <color indexed="9"/>
      <name val="Arial"/>
      <family val="2"/>
      <charset val="186"/>
    </font>
    <font>
      <b/>
      <sz val="10"/>
      <color theme="1"/>
      <name val="Calibri"/>
      <family val="2"/>
      <charset val="186"/>
      <scheme val="minor"/>
    </font>
    <font>
      <b/>
      <sz val="10"/>
      <name val="Calibri"/>
      <family val="2"/>
      <charset val="186"/>
      <scheme val="minor"/>
    </font>
    <font>
      <i/>
      <sz val="10"/>
      <color theme="1"/>
      <name val="Calibri"/>
      <family val="2"/>
      <charset val="186"/>
      <scheme val="minor"/>
    </font>
    <font>
      <sz val="10"/>
      <color rgb="FF000000"/>
      <name val="Arial"/>
      <family val="2"/>
      <charset val="186"/>
    </font>
    <font>
      <sz val="10"/>
      <name val="Calibri"/>
      <family val="2"/>
      <charset val="186"/>
    </font>
    <font>
      <b/>
      <sz val="10"/>
      <name val="Calibri"/>
      <family val="2"/>
      <charset val="186"/>
    </font>
    <font>
      <b/>
      <sz val="12"/>
      <color rgb="FF000000"/>
      <name val="Calibri"/>
      <family val="2"/>
      <charset val="186"/>
    </font>
    <font>
      <sz val="11"/>
      <color rgb="FF000000"/>
      <name val="Calibri"/>
      <family val="2"/>
      <charset val="186"/>
    </font>
    <font>
      <b/>
      <sz val="9"/>
      <color rgb="FFFF0000"/>
      <name val="Arial"/>
      <family val="2"/>
    </font>
    <font>
      <sz val="9"/>
      <color theme="1"/>
      <name val="Arial"/>
      <family val="2"/>
    </font>
    <font>
      <sz val="9"/>
      <color theme="0"/>
      <name val="Arial"/>
      <family val="2"/>
    </font>
    <font>
      <sz val="10"/>
      <color theme="0"/>
      <name val="Arial"/>
      <family val="2"/>
    </font>
    <font>
      <b/>
      <sz val="9"/>
      <color theme="0"/>
      <name val="Arial"/>
      <family val="2"/>
    </font>
    <font>
      <sz val="9"/>
      <name val="Arial"/>
      <family val="2"/>
      <charset val="186"/>
    </font>
    <font>
      <i/>
      <sz val="9"/>
      <color theme="1"/>
      <name val="Arial"/>
      <family val="2"/>
    </font>
    <font>
      <b/>
      <sz val="9"/>
      <color theme="1"/>
      <name val="Arial"/>
      <family val="2"/>
      <charset val="186"/>
    </font>
    <font>
      <i/>
      <sz val="9"/>
      <color theme="0"/>
      <name val="Arial"/>
      <family val="2"/>
    </font>
    <font>
      <b/>
      <i/>
      <sz val="9"/>
      <color theme="1"/>
      <name val="Arial"/>
      <family val="2"/>
    </font>
    <font>
      <b/>
      <sz val="9"/>
      <color theme="1"/>
      <name val="Arial"/>
      <family val="2"/>
    </font>
    <font>
      <b/>
      <sz val="9"/>
      <color rgb="FF00B050"/>
      <name val="Arial"/>
      <family val="2"/>
    </font>
    <font>
      <b/>
      <sz val="9"/>
      <name val="Arial"/>
      <family val="2"/>
    </font>
    <font>
      <i/>
      <sz val="9"/>
      <color theme="1"/>
      <name val="Arial"/>
      <family val="2"/>
      <charset val="186"/>
    </font>
    <font>
      <b/>
      <sz val="9"/>
      <color theme="0"/>
      <name val="Arial"/>
      <family val="2"/>
      <charset val="186"/>
    </font>
    <font>
      <sz val="10"/>
      <color rgb="FFFF0000"/>
      <name val="Arial"/>
      <family val="2"/>
    </font>
    <font>
      <b/>
      <i/>
      <sz val="9"/>
      <name val="Arial"/>
      <family val="2"/>
      <charset val="186"/>
    </font>
    <font>
      <sz val="9"/>
      <color theme="1"/>
      <name val="Arial"/>
      <family val="2"/>
      <charset val="186"/>
    </font>
    <font>
      <sz val="9"/>
      <color theme="1"/>
      <name val="Calibri"/>
      <family val="2"/>
      <charset val="186"/>
      <scheme val="minor"/>
    </font>
    <font>
      <b/>
      <sz val="9"/>
      <color rgb="FFFF0000"/>
      <name val="Arial"/>
      <family val="2"/>
      <charset val="186"/>
    </font>
    <font>
      <b/>
      <sz val="11"/>
      <color theme="0"/>
      <name val="Calibri"/>
      <family val="2"/>
      <charset val="186"/>
      <scheme val="minor"/>
    </font>
    <font>
      <sz val="16"/>
      <color theme="1"/>
      <name val="Arial"/>
      <family val="2"/>
      <charset val="186"/>
    </font>
    <font>
      <sz val="11"/>
      <color rgb="FF494949"/>
      <name val="Arial"/>
      <family val="2"/>
      <charset val="186"/>
    </font>
    <font>
      <b/>
      <sz val="9"/>
      <name val="Arial"/>
      <family val="2"/>
      <charset val="186"/>
    </font>
    <font>
      <sz val="10"/>
      <color rgb="FFFF0000"/>
      <name val="Calibri"/>
      <family val="2"/>
      <charset val="186"/>
      <scheme val="minor"/>
    </font>
  </fonts>
  <fills count="37">
    <fill>
      <patternFill patternType="none"/>
    </fill>
    <fill>
      <patternFill patternType="gray125"/>
    </fill>
    <fill>
      <patternFill patternType="lightUp"/>
    </fill>
    <fill>
      <patternFill patternType="solid">
        <fgColor theme="4"/>
        <bgColor theme="4"/>
      </patternFill>
    </fill>
    <fill>
      <patternFill patternType="solid">
        <fgColor theme="4" tint="0.79998168889431442"/>
        <bgColor theme="4" tint="0.79998168889431442"/>
      </patternFill>
    </fill>
    <fill>
      <patternFill patternType="solid">
        <fgColor rgb="FFC8FAC8"/>
        <bgColor indexed="64"/>
      </patternFill>
    </fill>
    <fill>
      <patternFill patternType="solid">
        <fgColor rgb="FFC00000"/>
        <bgColor indexed="64"/>
      </patternFill>
    </fill>
    <fill>
      <patternFill patternType="solid">
        <fgColor rgb="FFC8DCDC"/>
        <bgColor indexed="64"/>
      </patternFill>
    </fill>
    <fill>
      <patternFill patternType="lightUp">
        <bgColor rgb="FFC8FAC8"/>
      </patternFill>
    </fill>
    <fill>
      <patternFill patternType="solid">
        <fgColor theme="4"/>
        <bgColor indexed="64"/>
      </patternFill>
    </fill>
    <fill>
      <patternFill patternType="solid">
        <fgColor rgb="FFC00000"/>
        <bgColor theme="4"/>
      </patternFill>
    </fill>
    <fill>
      <patternFill patternType="solid">
        <fgColor rgb="FF326496"/>
        <bgColor indexed="64"/>
      </patternFill>
    </fill>
    <fill>
      <patternFill patternType="solid">
        <fgColor rgb="FF006600"/>
        <bgColor indexed="64"/>
      </patternFill>
    </fill>
    <fill>
      <patternFill patternType="solid">
        <fgColor indexed="45"/>
      </patternFill>
    </fill>
    <fill>
      <patternFill patternType="solid">
        <fgColor indexed="42"/>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22"/>
      </patternFill>
    </fill>
    <fill>
      <patternFill patternType="solid">
        <fgColor indexed="43"/>
      </patternFill>
    </fill>
    <fill>
      <patternFill patternType="solid">
        <fgColor indexed="49"/>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54"/>
      </patternFill>
    </fill>
    <fill>
      <patternFill patternType="solid">
        <fgColor theme="0"/>
        <bgColor indexed="64"/>
      </patternFill>
    </fill>
    <fill>
      <patternFill patternType="solid">
        <fgColor rgb="FFFFFFFF"/>
        <bgColor rgb="FF000000"/>
      </patternFill>
    </fill>
    <fill>
      <patternFill patternType="solid">
        <fgColor theme="9" tint="0.79998168889431442"/>
        <bgColor indexed="64"/>
      </patternFill>
    </fill>
    <fill>
      <patternFill patternType="solid">
        <fgColor rgb="FF6699FF"/>
        <bgColor indexed="64"/>
      </patternFill>
    </fill>
    <fill>
      <patternFill patternType="solid">
        <fgColor theme="9"/>
        <bgColor indexed="64"/>
      </patternFill>
    </fill>
    <fill>
      <patternFill patternType="solid">
        <fgColor rgb="FFFFFFCC"/>
        <bgColor rgb="FF000000"/>
      </patternFill>
    </fill>
    <fill>
      <patternFill patternType="solid">
        <fgColor theme="0"/>
        <bgColor rgb="FF000000"/>
      </patternFill>
    </fill>
    <fill>
      <patternFill patternType="solid">
        <fgColor theme="4" tint="0.59999389629810485"/>
        <bgColor indexed="64"/>
      </patternFill>
    </fill>
  </fills>
  <borders count="12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medium">
        <color indexed="64"/>
      </left>
      <right/>
      <top/>
      <bottom/>
      <diagonal/>
    </border>
    <border>
      <left style="medium">
        <color indexed="64"/>
      </left>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thin">
        <color indexed="64"/>
      </right>
      <top style="thin">
        <color indexed="64"/>
      </top>
      <bottom/>
      <diagonal/>
    </border>
    <border>
      <left/>
      <right/>
      <top style="thin">
        <color indexed="64"/>
      </top>
      <bottom style="medium">
        <color indexed="64"/>
      </bottom>
      <diagonal/>
    </border>
    <border>
      <left style="thin">
        <color indexed="64"/>
      </left>
      <right style="thin">
        <color indexed="64"/>
      </right>
      <top/>
      <bottom style="thin">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double">
        <color rgb="FFC00000"/>
      </bottom>
      <diagonal/>
    </border>
    <border>
      <left style="thin">
        <color indexed="64"/>
      </left>
      <right/>
      <top style="thin">
        <color indexed="64"/>
      </top>
      <bottom style="double">
        <color rgb="FFC00000"/>
      </bottom>
      <diagonal/>
    </border>
    <border>
      <left/>
      <right style="thin">
        <color indexed="64"/>
      </right>
      <top style="thin">
        <color indexed="64"/>
      </top>
      <bottom style="double">
        <color rgb="FFC00000"/>
      </bottom>
      <diagonal/>
    </border>
    <border>
      <left style="double">
        <color rgb="FFC00000"/>
      </left>
      <right style="thin">
        <color indexed="64"/>
      </right>
      <top style="double">
        <color rgb="FFC00000"/>
      </top>
      <bottom style="thin">
        <color indexed="64"/>
      </bottom>
      <diagonal/>
    </border>
    <border>
      <left style="thin">
        <color indexed="64"/>
      </left>
      <right style="double">
        <color rgb="FFC00000"/>
      </right>
      <top style="double">
        <color rgb="FFC00000"/>
      </top>
      <bottom style="thin">
        <color indexed="64"/>
      </bottom>
      <diagonal/>
    </border>
    <border>
      <left style="double">
        <color rgb="FFC00000"/>
      </left>
      <right style="thin">
        <color indexed="64"/>
      </right>
      <top style="thin">
        <color indexed="64"/>
      </top>
      <bottom style="thin">
        <color indexed="64"/>
      </bottom>
      <diagonal/>
    </border>
    <border>
      <left style="double">
        <color rgb="FFC00000"/>
      </left>
      <right style="thin">
        <color indexed="64"/>
      </right>
      <top style="thin">
        <color indexed="64"/>
      </top>
      <bottom style="double">
        <color rgb="FFC00000"/>
      </bottom>
      <diagonal/>
    </border>
    <border>
      <left style="thin">
        <color indexed="64"/>
      </left>
      <right style="double">
        <color rgb="FFC00000"/>
      </right>
      <top style="thin">
        <color indexed="64"/>
      </top>
      <bottom style="thin">
        <color indexed="64"/>
      </bottom>
      <diagonal/>
    </border>
    <border>
      <left style="thin">
        <color indexed="64"/>
      </left>
      <right style="double">
        <color rgb="FFC00000"/>
      </right>
      <top style="thin">
        <color indexed="64"/>
      </top>
      <bottom style="double">
        <color rgb="FFC00000"/>
      </bottom>
      <diagonal/>
    </border>
    <border>
      <left style="double">
        <color rgb="FFC00000"/>
      </left>
      <right style="double">
        <color rgb="FFC00000"/>
      </right>
      <top style="double">
        <color rgb="FFC00000"/>
      </top>
      <bottom style="double">
        <color rgb="FFC00000"/>
      </bottom>
      <diagonal/>
    </border>
    <border>
      <left style="double">
        <color rgb="FFC00000"/>
      </left>
      <right/>
      <top style="double">
        <color rgb="FFC00000"/>
      </top>
      <bottom/>
      <diagonal/>
    </border>
    <border>
      <left/>
      <right style="thin">
        <color indexed="64"/>
      </right>
      <top style="double">
        <color rgb="FFC00000"/>
      </top>
      <bottom/>
      <diagonal/>
    </border>
    <border>
      <left style="thin">
        <color indexed="64"/>
      </left>
      <right/>
      <top style="double">
        <color rgb="FFC00000"/>
      </top>
      <bottom/>
      <diagonal/>
    </border>
    <border>
      <left/>
      <right style="double">
        <color rgb="FFC00000"/>
      </right>
      <top style="double">
        <color rgb="FFC00000"/>
      </top>
      <bottom/>
      <diagonal/>
    </border>
    <border>
      <left style="double">
        <color rgb="FFC00000"/>
      </left>
      <right/>
      <top style="thin">
        <color indexed="64"/>
      </top>
      <bottom style="double">
        <color rgb="FFC00000"/>
      </bottom>
      <diagonal/>
    </border>
    <border>
      <left/>
      <right style="double">
        <color rgb="FFC00000"/>
      </right>
      <top style="thin">
        <color indexed="64"/>
      </top>
      <bottom style="double">
        <color rgb="FFC00000"/>
      </bottom>
      <diagonal/>
    </border>
    <border>
      <left style="double">
        <color rgb="FFC00000"/>
      </left>
      <right/>
      <top style="thin">
        <color indexed="64"/>
      </top>
      <bottom/>
      <diagonal/>
    </border>
    <border>
      <left/>
      <right style="double">
        <color rgb="FFC00000"/>
      </right>
      <top style="thin">
        <color indexed="64"/>
      </top>
      <bottom/>
      <diagonal/>
    </border>
    <border>
      <left style="double">
        <color rgb="FFC00000"/>
      </left>
      <right/>
      <top style="double">
        <color rgb="FFC00000"/>
      </top>
      <bottom style="thin">
        <color indexed="64"/>
      </bottom>
      <diagonal/>
    </border>
    <border>
      <left/>
      <right/>
      <top style="double">
        <color rgb="FFC00000"/>
      </top>
      <bottom style="thin">
        <color indexed="64"/>
      </bottom>
      <diagonal/>
    </border>
    <border>
      <left style="thin">
        <color indexed="64"/>
      </left>
      <right/>
      <top style="double">
        <color rgb="FFC00000"/>
      </top>
      <bottom style="thin">
        <color indexed="64"/>
      </bottom>
      <diagonal/>
    </border>
    <border>
      <left/>
      <right style="thin">
        <color indexed="64"/>
      </right>
      <top style="double">
        <color rgb="FFC00000"/>
      </top>
      <bottom style="thin">
        <color indexed="64"/>
      </bottom>
      <diagonal/>
    </border>
    <border>
      <left/>
      <right style="double">
        <color rgb="FFC00000"/>
      </right>
      <top style="double">
        <color rgb="FFC00000"/>
      </top>
      <bottom style="thin">
        <color indexed="64"/>
      </bottom>
      <diagonal/>
    </border>
    <border>
      <left style="double">
        <color rgb="FFC00000"/>
      </left>
      <right/>
      <top style="thin">
        <color indexed="64"/>
      </top>
      <bottom style="thin">
        <color indexed="64"/>
      </bottom>
      <diagonal/>
    </border>
    <border>
      <left/>
      <right style="double">
        <color rgb="FFC00000"/>
      </right>
      <top style="thin">
        <color indexed="64"/>
      </top>
      <bottom style="thin">
        <color indexed="64"/>
      </bottom>
      <diagonal/>
    </border>
    <border>
      <left/>
      <right/>
      <top style="thin">
        <color indexed="64"/>
      </top>
      <bottom style="double">
        <color rgb="FFC0000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rgb="FFC00000"/>
      </top>
      <bottom style="thin">
        <color indexed="64"/>
      </bottom>
      <diagonal/>
    </border>
    <border>
      <left style="double">
        <color rgb="FFC00000"/>
      </left>
      <right/>
      <top/>
      <bottom/>
      <diagonal/>
    </border>
    <border>
      <left/>
      <right style="double">
        <color rgb="FFC00000"/>
      </right>
      <top/>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style="double">
        <color indexed="8"/>
      </left>
      <right style="double">
        <color indexed="8"/>
      </right>
      <top style="double">
        <color indexed="8"/>
      </top>
      <bottom style="double">
        <color indexed="8"/>
      </bottom>
      <diagonal/>
    </border>
    <border>
      <left style="medium">
        <color indexed="64"/>
      </left>
      <right style="medium">
        <color indexed="64"/>
      </right>
      <top style="thin">
        <color indexed="64"/>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style="medium">
        <color auto="1"/>
      </right>
      <top style="medium">
        <color auto="1"/>
      </top>
      <bottom style="medium">
        <color auto="1"/>
      </bottom>
      <diagonal/>
    </border>
    <border>
      <left/>
      <right style="thin">
        <color auto="1"/>
      </right>
      <top style="thin">
        <color auto="1"/>
      </top>
      <bottom style="thin">
        <color auto="1"/>
      </bottom>
      <diagonal/>
    </border>
    <border>
      <left style="thin">
        <color auto="1"/>
      </left>
      <right style="medium">
        <color auto="1"/>
      </right>
      <top style="thin">
        <color auto="1"/>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auto="1"/>
      </left>
      <right/>
      <top style="thin">
        <color auto="1"/>
      </top>
      <bottom style="thin">
        <color auto="1"/>
      </bottom>
      <diagonal/>
    </border>
    <border>
      <left style="thin">
        <color indexed="64"/>
      </left>
      <right style="medium">
        <color indexed="64"/>
      </right>
      <top/>
      <bottom style="thin">
        <color indexed="64"/>
      </bottom>
      <diagonal/>
    </border>
    <border>
      <left style="thin">
        <color indexed="64"/>
      </left>
      <right style="thin">
        <color indexed="64"/>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indexed="64"/>
      </left>
      <right style="thin">
        <color indexed="64"/>
      </right>
      <top/>
      <bottom style="thin">
        <color indexed="64"/>
      </bottom>
      <diagonal/>
    </border>
    <border>
      <left/>
      <right style="thin">
        <color auto="1"/>
      </right>
      <top style="thin">
        <color auto="1"/>
      </top>
      <bottom style="thin">
        <color auto="1"/>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diagonalUp="1">
      <left style="thin">
        <color auto="1"/>
      </left>
      <right style="thin">
        <color auto="1"/>
      </right>
      <top style="thin">
        <color auto="1"/>
      </top>
      <bottom style="thin">
        <color auto="1"/>
      </bottom>
      <diagonal style="thin">
        <color auto="1"/>
      </diagonal>
    </border>
    <border diagonalUp="1">
      <left style="thin">
        <color indexed="64"/>
      </left>
      <right style="thin">
        <color indexed="64"/>
      </right>
      <top style="thin">
        <color indexed="64"/>
      </top>
      <bottom style="medium">
        <color indexed="64"/>
      </bottom>
      <diagonal style="thin">
        <color indexed="64"/>
      </diagonal>
    </border>
    <border>
      <left/>
      <right/>
      <top style="double">
        <color indexed="8"/>
      </top>
      <bottom/>
      <diagonal/>
    </border>
  </borders>
  <cellStyleXfs count="56">
    <xf numFmtId="0" fontId="0" fillId="0" borderId="0"/>
    <xf numFmtId="0" fontId="13" fillId="0" borderId="0" applyNumberFormat="0" applyFill="0" applyBorder="0" applyAlignment="0" applyProtection="0"/>
    <xf numFmtId="0" fontId="9" fillId="0" borderId="0"/>
    <xf numFmtId="9" fontId="9" fillId="0" borderId="0" applyFont="0" applyFill="0" applyBorder="0" applyAlignment="0" applyProtection="0"/>
    <xf numFmtId="0" fontId="32" fillId="0" borderId="0"/>
    <xf numFmtId="0" fontId="32" fillId="0" borderId="0"/>
    <xf numFmtId="0" fontId="33" fillId="0" borderId="80" applyNumberFormat="0" applyFill="0" applyAlignment="0" applyProtection="0"/>
    <xf numFmtId="0" fontId="34" fillId="0" borderId="81" applyNumberFormat="0" applyFill="0" applyAlignment="0" applyProtection="0"/>
    <xf numFmtId="0" fontId="35" fillId="17" borderId="0" applyNumberFormat="0" applyBorder="0" applyAlignment="0" applyProtection="0"/>
    <xf numFmtId="0" fontId="35" fillId="16" borderId="0" applyNumberFormat="0" applyBorder="0" applyAlignment="0" applyProtection="0"/>
    <xf numFmtId="0" fontId="35" fillId="18" borderId="0" applyNumberFormat="0" applyBorder="0" applyAlignment="0" applyProtection="0"/>
    <xf numFmtId="0" fontId="35" fillId="17" borderId="0" applyNumberFormat="0" applyBorder="0" applyAlignment="0" applyProtection="0"/>
    <xf numFmtId="0" fontId="35" fillId="15" borderId="0" applyNumberFormat="0" applyBorder="0" applyAlignment="0" applyProtection="0"/>
    <xf numFmtId="0" fontId="35" fillId="16" borderId="0" applyNumberFormat="0" applyBorder="0" applyAlignment="0" applyProtection="0"/>
    <xf numFmtId="0" fontId="36" fillId="0" borderId="82" applyNumberFormat="0" applyFill="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5" fillId="21" borderId="0" applyNumberFormat="0" applyBorder="0" applyAlignment="0" applyProtection="0"/>
    <xf numFmtId="0" fontId="35" fillId="20" borderId="0" applyNumberFormat="0" applyBorder="0" applyAlignment="0" applyProtection="0"/>
    <xf numFmtId="0" fontId="35" fillId="22" borderId="0" applyNumberFormat="0" applyBorder="0" applyAlignment="0" applyProtection="0"/>
    <xf numFmtId="0" fontId="35" fillId="21" borderId="0" applyNumberFormat="0" applyBorder="0" applyAlignment="0" applyProtection="0"/>
    <xf numFmtId="0" fontId="35" fillId="19" borderId="0" applyNumberFormat="0" applyBorder="0" applyAlignment="0" applyProtection="0"/>
    <xf numFmtId="0" fontId="35" fillId="16" borderId="0" applyNumberFormat="0" applyBorder="0" applyAlignment="0" applyProtection="0"/>
    <xf numFmtId="0" fontId="37" fillId="23" borderId="0" applyNumberFormat="0" applyBorder="0" applyAlignment="0" applyProtection="0"/>
    <xf numFmtId="0" fontId="37" fillId="20" borderId="0" applyNumberFormat="0" applyBorder="0" applyAlignment="0" applyProtection="0"/>
    <xf numFmtId="0" fontId="37" fillId="22" borderId="0" applyNumberFormat="0" applyBorder="0" applyAlignment="0" applyProtection="0"/>
    <xf numFmtId="0" fontId="37" fillId="21"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8" fillId="0" borderId="0" applyNumberFormat="0" applyFill="0" applyBorder="0" applyAlignment="0" applyProtection="0"/>
    <xf numFmtId="0" fontId="39" fillId="13" borderId="0" applyNumberFormat="0" applyBorder="0" applyAlignment="0" applyProtection="0"/>
    <xf numFmtId="0" fontId="40" fillId="14" borderId="0" applyNumberFormat="0" applyBorder="0" applyAlignment="0" applyProtection="0"/>
    <xf numFmtId="0" fontId="41" fillId="0" borderId="0"/>
    <xf numFmtId="0" fontId="42" fillId="17" borderId="84" applyNumberFormat="0" applyAlignment="0" applyProtection="0"/>
    <xf numFmtId="0" fontId="43" fillId="0" borderId="0"/>
    <xf numFmtId="0" fontId="4" fillId="0" borderId="0"/>
    <xf numFmtId="0" fontId="44" fillId="0" borderId="0" applyNumberFormat="0" applyFill="0" applyBorder="0" applyAlignment="0" applyProtection="0"/>
    <xf numFmtId="0" fontId="45" fillId="16" borderId="83" applyNumberFormat="0" applyAlignment="0" applyProtection="0"/>
    <xf numFmtId="0" fontId="46" fillId="22" borderId="0" applyNumberFormat="0" applyBorder="0" applyAlignment="0" applyProtection="0"/>
    <xf numFmtId="0" fontId="4" fillId="0" borderId="0"/>
    <xf numFmtId="0" fontId="47" fillId="0" borderId="0"/>
    <xf numFmtId="0" fontId="9" fillId="0" borderId="0"/>
    <xf numFmtId="0" fontId="37" fillId="23" borderId="0" applyNumberFormat="0" applyBorder="0" applyAlignment="0" applyProtection="0"/>
    <xf numFmtId="0" fontId="37" fillId="24" borderId="0" applyNumberFormat="0" applyBorder="0" applyAlignment="0" applyProtection="0"/>
    <xf numFmtId="0" fontId="37" fillId="25" borderId="0" applyNumberFormat="0" applyBorder="0" applyAlignment="0" applyProtection="0"/>
    <xf numFmtId="0" fontId="37" fillId="28" borderId="0" applyNumberFormat="0" applyBorder="0" applyAlignment="0" applyProtection="0"/>
    <xf numFmtId="0" fontId="37" fillId="23" borderId="0" applyNumberFormat="0" applyBorder="0" applyAlignment="0" applyProtection="0"/>
    <xf numFmtId="0" fontId="37" fillId="26" borderId="0" applyNumberFormat="0" applyBorder="0" applyAlignment="0" applyProtection="0"/>
    <xf numFmtId="0" fontId="4" fillId="18" borderId="86" applyNumberFormat="0" applyFont="0" applyAlignment="0" applyProtection="0"/>
    <xf numFmtId="0" fontId="48" fillId="0" borderId="0" applyNumberFormat="0" applyFill="0" applyBorder="0" applyAlignment="0" applyProtection="0"/>
    <xf numFmtId="0" fontId="49" fillId="17" borderId="83" applyNumberFormat="0" applyAlignment="0" applyProtection="0"/>
    <xf numFmtId="0" fontId="50" fillId="0" borderId="0"/>
    <xf numFmtId="0" fontId="42" fillId="0" borderId="87" applyNumberFormat="0" applyFill="0" applyAlignment="0" applyProtection="0"/>
    <xf numFmtId="0" fontId="51" fillId="0" borderId="85" applyNumberFormat="0" applyFill="0" applyAlignment="0" applyProtection="0"/>
    <xf numFmtId="0" fontId="52" fillId="27" borderId="88" applyNumberFormat="0" applyAlignment="0" applyProtection="0"/>
    <xf numFmtId="169" fontId="9" fillId="0" borderId="0" applyFont="0" applyFill="0" applyBorder="0" applyAlignment="0" applyProtection="0"/>
  </cellStyleXfs>
  <cellXfs count="1001">
    <xf numFmtId="0" fontId="0" fillId="0" borderId="0" xfId="0"/>
    <xf numFmtId="0" fontId="10" fillId="0" borderId="0" xfId="0" applyFont="1"/>
    <xf numFmtId="0" fontId="0" fillId="0" borderId="0" xfId="0" applyProtection="1"/>
    <xf numFmtId="0" fontId="10" fillId="0" borderId="0" xfId="0" applyFont="1" applyProtection="1"/>
    <xf numFmtId="0" fontId="10" fillId="0" borderId="1" xfId="0" applyFont="1" applyBorder="1" applyAlignment="1" applyProtection="1">
      <alignment wrapText="1"/>
    </xf>
    <xf numFmtId="0" fontId="14" fillId="0" borderId="1" xfId="0" applyFont="1" applyBorder="1" applyAlignment="1" applyProtection="1">
      <alignment wrapText="1"/>
    </xf>
    <xf numFmtId="0" fontId="10" fillId="0" borderId="0" xfId="0" applyFont="1" applyAlignment="1">
      <alignment horizontal="center" vertical="center"/>
    </xf>
    <xf numFmtId="0" fontId="14" fillId="0" borderId="2" xfId="0" applyFont="1" applyFill="1" applyBorder="1" applyAlignment="1" applyProtection="1">
      <alignment horizontal="centerContinuous" vertical="center"/>
    </xf>
    <xf numFmtId="0" fontId="14" fillId="0" borderId="3" xfId="0" applyFont="1" applyFill="1" applyBorder="1" applyAlignment="1" applyProtection="1">
      <alignment horizontal="centerContinuous" vertical="center"/>
    </xf>
    <xf numFmtId="0" fontId="14" fillId="0" borderId="4" xfId="0" applyFont="1" applyFill="1" applyBorder="1" applyAlignment="1" applyProtection="1">
      <alignment horizontal="centerContinuous" vertical="center"/>
    </xf>
    <xf numFmtId="0" fontId="15" fillId="0" borderId="0" xfId="1" applyFont="1" applyBorder="1" applyProtection="1"/>
    <xf numFmtId="0" fontId="10" fillId="0" borderId="0" xfId="0" applyFont="1" applyBorder="1" applyProtection="1"/>
    <xf numFmtId="0" fontId="12" fillId="3" borderId="5" xfId="0" applyFont="1" applyFill="1" applyBorder="1" applyAlignment="1">
      <alignment horizontal="center" vertical="center" wrapText="1"/>
    </xf>
    <xf numFmtId="0" fontId="12" fillId="3" borderId="6"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0" fillId="4" borderId="1" xfId="0" applyFont="1" applyFill="1" applyBorder="1" applyAlignment="1">
      <alignment horizontal="center" vertical="center" wrapText="1"/>
    </xf>
    <xf numFmtId="0" fontId="10" fillId="0" borderId="1" xfId="0" applyFont="1" applyBorder="1" applyAlignment="1">
      <alignment horizontal="center" vertical="center" wrapText="1"/>
    </xf>
    <xf numFmtId="0" fontId="10" fillId="0" borderId="0" xfId="0" applyFont="1" applyAlignment="1">
      <alignment horizontal="center" vertical="center" wrapText="1"/>
    </xf>
    <xf numFmtId="0" fontId="10" fillId="0" borderId="4" xfId="0" applyFont="1" applyBorder="1" applyAlignment="1">
      <alignment horizontal="center" vertical="center" wrapText="1"/>
    </xf>
    <xf numFmtId="0" fontId="10" fillId="4" borderId="4" xfId="0" applyFont="1" applyFill="1" applyBorder="1" applyAlignment="1">
      <alignment horizontal="center" vertical="center" wrapText="1"/>
    </xf>
    <xf numFmtId="0" fontId="12" fillId="3" borderId="4" xfId="0" applyFont="1" applyFill="1" applyBorder="1" applyAlignment="1">
      <alignment horizontal="center" vertical="center" wrapText="1"/>
    </xf>
    <xf numFmtId="0" fontId="10" fillId="4" borderId="1" xfId="0" applyFont="1" applyFill="1" applyBorder="1" applyAlignment="1">
      <alignment horizontal="center" vertical="center" wrapText="1"/>
    </xf>
    <xf numFmtId="0" fontId="10" fillId="0" borderId="1" xfId="0" applyFont="1" applyBorder="1" applyAlignment="1">
      <alignment horizontal="center" vertical="center" wrapText="1"/>
    </xf>
    <xf numFmtId="0" fontId="4" fillId="0" borderId="0" xfId="0" applyFont="1" applyBorder="1" applyAlignment="1" applyProtection="1">
      <alignment horizontal="center" vertical="top"/>
    </xf>
    <xf numFmtId="0" fontId="16" fillId="0" borderId="0" xfId="0" applyFont="1" applyBorder="1" applyAlignment="1" applyProtection="1">
      <alignment horizontal="right"/>
    </xf>
    <xf numFmtId="14" fontId="10" fillId="5" borderId="1" xfId="0" applyNumberFormat="1" applyFont="1" applyFill="1" applyBorder="1" applyAlignment="1" applyProtection="1">
      <alignment horizontal="center" vertical="center"/>
      <protection locked="0"/>
    </xf>
    <xf numFmtId="0" fontId="10" fillId="0" borderId="0" xfId="0" applyFont="1" applyAlignment="1" applyProtection="1">
      <alignment horizontal="center" vertical="center"/>
    </xf>
    <xf numFmtId="0" fontId="10" fillId="4" borderId="5" xfId="0" applyFont="1" applyFill="1" applyBorder="1" applyAlignment="1">
      <alignment horizontal="center" vertical="center"/>
    </xf>
    <xf numFmtId="0" fontId="10" fillId="0" borderId="5" xfId="0" applyFont="1" applyBorder="1" applyAlignment="1">
      <alignment horizontal="center" vertical="center"/>
    </xf>
    <xf numFmtId="0" fontId="10" fillId="0" borderId="5" xfId="0" applyFont="1" applyBorder="1" applyAlignment="1">
      <alignment horizontal="center" vertical="center" wrapText="1"/>
    </xf>
    <xf numFmtId="0" fontId="10" fillId="4" borderId="7" xfId="0" applyFont="1" applyFill="1" applyBorder="1" applyAlignment="1">
      <alignment horizontal="center" vertical="center"/>
    </xf>
    <xf numFmtId="0" fontId="10" fillId="4" borderId="8" xfId="0" applyFont="1" applyFill="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0" fontId="10" fillId="0" borderId="8" xfId="0" applyFont="1" applyBorder="1" applyAlignment="1">
      <alignment horizontal="center" vertical="center" wrapText="1"/>
    </xf>
    <xf numFmtId="0" fontId="10" fillId="4" borderId="9" xfId="0" applyFont="1" applyFill="1" applyBorder="1" applyAlignment="1">
      <alignment horizontal="center" vertical="center"/>
    </xf>
    <xf numFmtId="0" fontId="10" fillId="4" borderId="10" xfId="0" applyFont="1" applyFill="1" applyBorder="1" applyAlignment="1">
      <alignment horizontal="center" vertical="center"/>
    </xf>
    <xf numFmtId="0" fontId="10" fillId="4" borderId="11" xfId="0" applyFont="1" applyFill="1" applyBorder="1" applyAlignment="1">
      <alignment horizontal="center" vertical="center"/>
    </xf>
    <xf numFmtId="9" fontId="10" fillId="0" borderId="11" xfId="3" applyFont="1" applyBorder="1" applyAlignment="1">
      <alignment horizontal="center" vertical="center"/>
    </xf>
    <xf numFmtId="9" fontId="10" fillId="4" borderId="11" xfId="3" applyFont="1" applyFill="1" applyBorder="1" applyAlignment="1">
      <alignment horizontal="center" vertical="center"/>
    </xf>
    <xf numFmtId="9" fontId="10" fillId="0" borderId="11" xfId="3" applyFont="1" applyBorder="1" applyAlignment="1">
      <alignment horizontal="center" vertical="center" wrapText="1"/>
    </xf>
    <xf numFmtId="9" fontId="10" fillId="0" borderId="11" xfId="0" applyNumberFormat="1" applyFont="1" applyBorder="1" applyAlignment="1">
      <alignment horizontal="center" vertical="center"/>
    </xf>
    <xf numFmtId="9" fontId="10" fillId="4" borderId="11" xfId="0" applyNumberFormat="1" applyFont="1" applyFill="1" applyBorder="1" applyAlignment="1">
      <alignment horizontal="center" vertical="center"/>
    </xf>
    <xf numFmtId="0" fontId="10" fillId="0" borderId="11" xfId="0" applyFont="1" applyBorder="1" applyAlignment="1">
      <alignment horizontal="center" vertical="center"/>
    </xf>
    <xf numFmtId="0" fontId="10" fillId="4" borderId="12" xfId="0" applyFont="1" applyFill="1" applyBorder="1" applyAlignment="1">
      <alignment horizontal="center" vertical="center"/>
    </xf>
    <xf numFmtId="0" fontId="10" fillId="4" borderId="13" xfId="0" applyFont="1" applyFill="1" applyBorder="1" applyAlignment="1">
      <alignment horizontal="center" vertical="center" wrapText="1"/>
    </xf>
    <xf numFmtId="0" fontId="10" fillId="4" borderId="11" xfId="0" applyFont="1" applyFill="1" applyBorder="1" applyAlignment="1">
      <alignment horizontal="center" vertical="center" wrapText="1"/>
    </xf>
    <xf numFmtId="0" fontId="10" fillId="0" borderId="13"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14" xfId="0" applyFont="1" applyBorder="1" applyAlignment="1">
      <alignment horizontal="center" vertical="center" wrapText="1"/>
    </xf>
    <xf numFmtId="0" fontId="10" fillId="0" borderId="15"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0" xfId="0" applyFont="1" applyAlignment="1" applyProtection="1">
      <alignment horizontal="center"/>
    </xf>
    <xf numFmtId="0" fontId="17" fillId="0" borderId="16" xfId="0" applyFont="1" applyBorder="1" applyAlignment="1" applyProtection="1">
      <alignment vertical="center"/>
    </xf>
    <xf numFmtId="0" fontId="14" fillId="7" borderId="2" xfId="0" applyFont="1" applyFill="1" applyBorder="1" applyProtection="1"/>
    <xf numFmtId="0" fontId="14" fillId="7" borderId="1" xfId="0" applyFont="1" applyFill="1" applyBorder="1" applyProtection="1"/>
    <xf numFmtId="0" fontId="14" fillId="7" borderId="2" xfId="0" applyFont="1" applyFill="1" applyBorder="1" applyAlignment="1" applyProtection="1">
      <alignment horizontal="centerContinuous" vertical="center"/>
    </xf>
    <xf numFmtId="0" fontId="14" fillId="7" borderId="4" xfId="0" applyFont="1" applyFill="1" applyBorder="1" applyAlignment="1" applyProtection="1">
      <alignment horizontal="centerContinuous" vertical="center"/>
    </xf>
    <xf numFmtId="0" fontId="14" fillId="7" borderId="1" xfId="0" applyFont="1" applyFill="1" applyBorder="1" applyAlignment="1" applyProtection="1">
      <alignment horizontal="center" vertical="center"/>
    </xf>
    <xf numFmtId="0" fontId="10" fillId="0" borderId="1" xfId="0" applyFont="1" applyBorder="1" applyAlignment="1" applyProtection="1">
      <alignment horizontal="center"/>
    </xf>
    <xf numFmtId="0" fontId="18" fillId="7" borderId="1" xfId="0" applyFont="1" applyFill="1" applyBorder="1" applyAlignment="1" applyProtection="1">
      <alignment horizontal="center"/>
    </xf>
    <xf numFmtId="0" fontId="14" fillId="0" borderId="0" xfId="0" applyFont="1" applyProtection="1"/>
    <xf numFmtId="3" fontId="14" fillId="0" borderId="1" xfId="0" applyNumberFormat="1" applyFont="1" applyBorder="1" applyAlignment="1" applyProtection="1">
      <alignment horizontal="center" vertical="center"/>
    </xf>
    <xf numFmtId="0" fontId="14" fillId="0" borderId="1" xfId="0" applyFont="1" applyBorder="1" applyAlignment="1" applyProtection="1">
      <alignment horizontal="center"/>
    </xf>
    <xf numFmtId="0" fontId="10" fillId="0" borderId="1" xfId="0" applyFont="1" applyBorder="1" applyAlignment="1" applyProtection="1">
      <alignment horizontal="right" wrapText="1"/>
    </xf>
    <xf numFmtId="3" fontId="10" fillId="0" borderId="1" xfId="0" applyNumberFormat="1" applyFont="1" applyBorder="1" applyAlignment="1" applyProtection="1">
      <alignment horizontal="center" vertical="center"/>
    </xf>
    <xf numFmtId="0" fontId="14" fillId="0" borderId="1" xfId="0" applyFont="1" applyBorder="1" applyAlignment="1" applyProtection="1">
      <alignment horizontal="left" wrapText="1"/>
    </xf>
    <xf numFmtId="0" fontId="14" fillId="7" borderId="1" xfId="0" applyFont="1" applyFill="1" applyBorder="1" applyAlignment="1" applyProtection="1">
      <alignment horizontal="left"/>
    </xf>
    <xf numFmtId="0" fontId="18" fillId="0" borderId="1" xfId="0" applyFont="1" applyBorder="1" applyAlignment="1" applyProtection="1">
      <alignment horizontal="right"/>
    </xf>
    <xf numFmtId="0" fontId="18" fillId="2" borderId="1" xfId="0" applyFont="1" applyFill="1" applyBorder="1" applyAlignment="1" applyProtection="1">
      <alignment horizontal="right"/>
    </xf>
    <xf numFmtId="0" fontId="18" fillId="2" borderId="1" xfId="0" applyFont="1" applyFill="1" applyBorder="1" applyAlignment="1" applyProtection="1">
      <alignment horizontal="center" vertical="center"/>
    </xf>
    <xf numFmtId="164" fontId="10" fillId="0" borderId="1" xfId="0" applyNumberFormat="1" applyFont="1" applyBorder="1" applyAlignment="1" applyProtection="1">
      <alignment horizontal="center" vertical="center"/>
    </xf>
    <xf numFmtId="3" fontId="10" fillId="0" borderId="0" xfId="0" applyNumberFormat="1" applyFont="1" applyBorder="1" applyAlignment="1" applyProtection="1">
      <alignment horizontal="center" vertical="center"/>
    </xf>
    <xf numFmtId="10" fontId="10" fillId="0" borderId="1" xfId="0" applyNumberFormat="1" applyFont="1" applyBorder="1" applyAlignment="1" applyProtection="1">
      <alignment horizontal="center" vertical="center"/>
    </xf>
    <xf numFmtId="10" fontId="10" fillId="0" borderId="1" xfId="0" applyNumberFormat="1" applyFont="1" applyBorder="1" applyAlignment="1" applyProtection="1">
      <alignment horizontal="center"/>
    </xf>
    <xf numFmtId="165" fontId="10" fillId="0" borderId="1" xfId="0" applyNumberFormat="1" applyFont="1" applyBorder="1" applyAlignment="1" applyProtection="1">
      <alignment horizontal="center" vertical="center"/>
    </xf>
    <xf numFmtId="0" fontId="10" fillId="0" borderId="1" xfId="0" applyFont="1" applyBorder="1" applyAlignment="1" applyProtection="1">
      <alignment horizontal="center" vertical="center"/>
    </xf>
    <xf numFmtId="10" fontId="10" fillId="0" borderId="1" xfId="3" applyNumberFormat="1" applyFont="1" applyBorder="1" applyAlignment="1" applyProtection="1">
      <alignment horizontal="center"/>
    </xf>
    <xf numFmtId="3" fontId="10" fillId="5" borderId="1" xfId="0" applyNumberFormat="1" applyFont="1" applyFill="1" applyBorder="1" applyAlignment="1" applyProtection="1">
      <alignment horizontal="center" vertical="center"/>
      <protection locked="0"/>
    </xf>
    <xf numFmtId="0" fontId="19" fillId="0" borderId="1" xfId="0" applyFont="1" applyBorder="1" applyAlignment="1" applyProtection="1">
      <alignment horizontal="right"/>
    </xf>
    <xf numFmtId="165" fontId="14" fillId="0" borderId="1" xfId="3" applyNumberFormat="1" applyFont="1" applyBorder="1" applyAlignment="1" applyProtection="1">
      <alignment horizontal="center"/>
    </xf>
    <xf numFmtId="3" fontId="10" fillId="0" borderId="0" xfId="0" applyNumberFormat="1" applyFont="1" applyAlignment="1" applyProtection="1">
      <alignment horizontal="center" vertical="center"/>
    </xf>
    <xf numFmtId="164" fontId="10" fillId="0" borderId="0" xfId="0" applyNumberFormat="1" applyFont="1" applyAlignment="1" applyProtection="1">
      <alignment horizontal="center" vertical="center"/>
    </xf>
    <xf numFmtId="0" fontId="12" fillId="3" borderId="1" xfId="0" applyFont="1" applyFill="1" applyBorder="1" applyAlignment="1">
      <alignment horizontal="centerContinuous" vertical="center" wrapText="1"/>
    </xf>
    <xf numFmtId="0" fontId="10" fillId="0" borderId="1" xfId="0" applyFont="1" applyFill="1" applyBorder="1" applyAlignment="1" applyProtection="1">
      <alignment horizontal="center" vertical="center"/>
    </xf>
    <xf numFmtId="0" fontId="20" fillId="0" borderId="0" xfId="0" applyFont="1" applyAlignment="1" applyProtection="1">
      <alignment vertical="center"/>
    </xf>
    <xf numFmtId="0" fontId="10" fillId="0" borderId="0" xfId="0" applyFont="1" applyAlignment="1" applyProtection="1">
      <alignment horizontal="left"/>
    </xf>
    <xf numFmtId="0" fontId="21" fillId="0" borderId="0" xfId="0" applyFont="1" applyProtection="1"/>
    <xf numFmtId="0" fontId="10" fillId="0" borderId="17" xfId="0" applyFont="1" applyFill="1" applyBorder="1" applyProtection="1"/>
    <xf numFmtId="0" fontId="18" fillId="0" borderId="21" xfId="0" applyFont="1" applyBorder="1" applyProtection="1"/>
    <xf numFmtId="0" fontId="18" fillId="0" borderId="0" xfId="0" applyFont="1" applyBorder="1" applyProtection="1"/>
    <xf numFmtId="0" fontId="18" fillId="0" borderId="0" xfId="0" applyFont="1" applyBorder="1" applyAlignment="1" applyProtection="1">
      <alignment horizontal="right"/>
    </xf>
    <xf numFmtId="0" fontId="10" fillId="0" borderId="22" xfId="0" applyFont="1" applyBorder="1" applyProtection="1"/>
    <xf numFmtId="0" fontId="21" fillId="0" borderId="0" xfId="0" applyFont="1" applyBorder="1" applyProtection="1"/>
    <xf numFmtId="0" fontId="18" fillId="0" borderId="19" xfId="0" applyFont="1" applyBorder="1" applyProtection="1"/>
    <xf numFmtId="0" fontId="18" fillId="0" borderId="16" xfId="0" applyFont="1" applyBorder="1" applyProtection="1"/>
    <xf numFmtId="0" fontId="10" fillId="0" borderId="16" xfId="0" applyFont="1" applyBorder="1" applyProtection="1"/>
    <xf numFmtId="0" fontId="10" fillId="0" borderId="3" xfId="0" applyFont="1" applyBorder="1" applyProtection="1"/>
    <xf numFmtId="0" fontId="10" fillId="5" borderId="1" xfId="0" applyFont="1" applyFill="1" applyBorder="1" applyAlignment="1" applyProtection="1">
      <alignment horizontal="center" vertical="center"/>
      <protection locked="0"/>
    </xf>
    <xf numFmtId="14" fontId="10" fillId="5" borderId="1" xfId="3" applyNumberFormat="1" applyFont="1" applyFill="1" applyBorder="1" applyAlignment="1" applyProtection="1">
      <alignment horizontal="center" vertical="center"/>
      <protection locked="0"/>
    </xf>
    <xf numFmtId="10" fontId="10" fillId="5" borderId="1" xfId="3" applyNumberFormat="1" applyFont="1" applyFill="1" applyBorder="1" applyAlignment="1" applyProtection="1">
      <alignment horizontal="center" vertical="center"/>
      <protection locked="0"/>
    </xf>
    <xf numFmtId="0" fontId="10" fillId="4" borderId="1" xfId="0" applyFont="1" applyFill="1" applyBorder="1" applyAlignment="1">
      <alignment horizontal="left" vertical="center" wrapText="1"/>
    </xf>
    <xf numFmtId="0" fontId="12" fillId="3" borderId="0" xfId="0" applyFont="1" applyFill="1" applyBorder="1" applyAlignment="1">
      <alignment horizontal="center" vertical="center" wrapText="1"/>
    </xf>
    <xf numFmtId="0" fontId="10" fillId="0" borderId="0" xfId="0" applyFont="1" applyBorder="1" applyAlignment="1">
      <alignment horizontal="center" vertical="center" wrapText="1"/>
    </xf>
    <xf numFmtId="0" fontId="0" fillId="0" borderId="23" xfId="0" applyBorder="1" applyAlignment="1">
      <alignment horizontal="center" vertical="center"/>
    </xf>
    <xf numFmtId="0" fontId="0" fillId="0" borderId="0" xfId="0" applyBorder="1" applyAlignment="1">
      <alignment horizontal="center" vertical="center" wrapText="1"/>
    </xf>
    <xf numFmtId="0" fontId="22" fillId="0" borderId="0" xfId="0" applyFont="1"/>
    <xf numFmtId="0" fontId="11" fillId="6" borderId="1" xfId="0" applyFont="1" applyFill="1" applyBorder="1"/>
    <xf numFmtId="0" fontId="11" fillId="6" borderId="1" xfId="0" applyFont="1" applyFill="1" applyBorder="1" applyAlignment="1">
      <alignment horizontal="center" vertical="center" wrapText="1"/>
    </xf>
    <xf numFmtId="0" fontId="11" fillId="9" borderId="1" xfId="0" applyFont="1" applyFill="1" applyBorder="1"/>
    <xf numFmtId="0" fontId="12" fillId="9" borderId="1" xfId="0" applyFont="1" applyFill="1" applyBorder="1" applyAlignment="1">
      <alignment horizontal="center" vertical="center" wrapText="1"/>
    </xf>
    <xf numFmtId="0" fontId="11" fillId="9" borderId="1" xfId="0" applyFont="1" applyFill="1" applyBorder="1" applyAlignment="1">
      <alignment horizontal="center" vertical="center" wrapText="1"/>
    </xf>
    <xf numFmtId="0" fontId="12" fillId="6" borderId="1" xfId="0" applyFont="1" applyFill="1" applyBorder="1" applyAlignment="1">
      <alignment horizontal="center" vertical="center" wrapText="1"/>
    </xf>
    <xf numFmtId="0" fontId="11" fillId="9" borderId="1" xfId="0" applyFont="1" applyFill="1" applyBorder="1" applyAlignment="1">
      <alignment horizontal="center" vertical="center"/>
    </xf>
    <xf numFmtId="0" fontId="10" fillId="0" borderId="1" xfId="0" applyFont="1" applyBorder="1" applyAlignment="1">
      <alignment horizontal="right"/>
    </xf>
    <xf numFmtId="0" fontId="10" fillId="0" borderId="1" xfId="0" applyFont="1" applyBorder="1" applyAlignment="1">
      <alignment horizontal="center" vertical="center"/>
    </xf>
    <xf numFmtId="3" fontId="10" fillId="0" borderId="1" xfId="0" applyNumberFormat="1" applyFont="1" applyBorder="1" applyAlignment="1">
      <alignment horizontal="center" vertical="center" wrapText="1"/>
    </xf>
    <xf numFmtId="0" fontId="12" fillId="6" borderId="4" xfId="0" applyFont="1" applyFill="1" applyBorder="1" applyAlignment="1">
      <alignment horizontal="center" vertical="center"/>
    </xf>
    <xf numFmtId="0" fontId="11" fillId="9" borderId="4" xfId="0" applyFont="1" applyFill="1" applyBorder="1" applyAlignment="1">
      <alignment horizontal="center" vertical="center"/>
    </xf>
    <xf numFmtId="0" fontId="11" fillId="9" borderId="1" xfId="0" applyFont="1" applyFill="1" applyBorder="1" applyAlignment="1">
      <alignment vertical="center"/>
    </xf>
    <xf numFmtId="0" fontId="11" fillId="9" borderId="2" xfId="0" applyFont="1" applyFill="1" applyBorder="1" applyAlignment="1">
      <alignment horizontal="center" vertical="center" wrapText="1"/>
    </xf>
    <xf numFmtId="0" fontId="10" fillId="6" borderId="0" xfId="0" applyFont="1" applyFill="1"/>
    <xf numFmtId="0" fontId="11" fillId="6" borderId="0" xfId="0" applyFont="1" applyFill="1"/>
    <xf numFmtId="0" fontId="12" fillId="3" borderId="24" xfId="0" applyFont="1" applyFill="1" applyBorder="1" applyAlignment="1">
      <alignment horizontal="center" vertical="center"/>
    </xf>
    <xf numFmtId="0" fontId="12" fillId="3" borderId="25" xfId="0" applyFont="1" applyFill="1" applyBorder="1" applyAlignment="1">
      <alignment horizontal="center" vertical="center"/>
    </xf>
    <xf numFmtId="0" fontId="12" fillId="3" borderId="26" xfId="0" applyFont="1" applyFill="1" applyBorder="1" applyAlignment="1">
      <alignment horizontal="center" vertical="center"/>
    </xf>
    <xf numFmtId="0" fontId="12" fillId="3" borderId="27" xfId="0" applyFont="1" applyFill="1" applyBorder="1" applyAlignment="1">
      <alignment horizontal="center" vertical="center" wrapText="1"/>
    </xf>
    <xf numFmtId="0" fontId="12" fillId="3" borderId="28" xfId="0" applyFont="1" applyFill="1" applyBorder="1" applyAlignment="1">
      <alignment horizontal="center" vertical="center" wrapText="1"/>
    </xf>
    <xf numFmtId="0" fontId="12" fillId="3" borderId="26" xfId="0" applyFont="1" applyFill="1" applyBorder="1" applyAlignment="1">
      <alignment horizontal="center" vertical="center" wrapText="1"/>
    </xf>
    <xf numFmtId="0" fontId="12" fillId="6" borderId="0" xfId="0" applyFont="1" applyFill="1"/>
    <xf numFmtId="0" fontId="12" fillId="3" borderId="29" xfId="0" applyFont="1" applyFill="1" applyBorder="1" applyAlignment="1">
      <alignment horizontal="center" vertical="center"/>
    </xf>
    <xf numFmtId="0" fontId="12" fillId="3" borderId="30" xfId="0" applyFont="1" applyFill="1" applyBorder="1" applyAlignment="1">
      <alignment horizontal="center" vertical="center" wrapText="1"/>
    </xf>
    <xf numFmtId="0" fontId="12" fillId="3" borderId="31" xfId="0" applyFont="1" applyFill="1" applyBorder="1" applyAlignment="1">
      <alignment horizontal="center" vertical="center" wrapText="1"/>
    </xf>
    <xf numFmtId="0" fontId="12" fillId="3" borderId="29" xfId="0" applyFont="1" applyFill="1" applyBorder="1" applyAlignment="1">
      <alignment horizontal="center" vertical="center" wrapText="1"/>
    </xf>
    <xf numFmtId="0" fontId="12" fillId="3" borderId="32" xfId="0" applyFont="1" applyFill="1" applyBorder="1" applyAlignment="1">
      <alignment horizontal="center" vertical="center" wrapText="1"/>
    </xf>
    <xf numFmtId="0" fontId="10" fillId="4" borderId="33" xfId="0" applyFont="1" applyFill="1" applyBorder="1" applyAlignment="1">
      <alignment horizontal="center" vertical="center"/>
    </xf>
    <xf numFmtId="0" fontId="10" fillId="4" borderId="6" xfId="0" applyFont="1" applyFill="1" applyBorder="1" applyAlignment="1">
      <alignment horizontal="center" vertical="center"/>
    </xf>
    <xf numFmtId="0" fontId="10" fillId="4" borderId="17" xfId="0" applyFont="1" applyFill="1" applyBorder="1" applyAlignment="1">
      <alignment horizontal="center" vertical="center"/>
    </xf>
    <xf numFmtId="0" fontId="10" fillId="0" borderId="33" xfId="0" applyFont="1" applyBorder="1" applyAlignment="1">
      <alignment horizontal="center" vertical="center"/>
    </xf>
    <xf numFmtId="0" fontId="10" fillId="0" borderId="6" xfId="0" applyFont="1" applyBorder="1" applyAlignment="1">
      <alignment horizontal="center" vertical="center"/>
    </xf>
    <xf numFmtId="0" fontId="10" fillId="0" borderId="17" xfId="0" applyFont="1" applyBorder="1" applyAlignment="1">
      <alignment horizontal="center" vertical="center"/>
    </xf>
    <xf numFmtId="0" fontId="10" fillId="4" borderId="17" xfId="0" applyFont="1" applyFill="1" applyBorder="1" applyAlignment="1">
      <alignment horizontal="center" vertical="center" wrapText="1"/>
    </xf>
    <xf numFmtId="0" fontId="10" fillId="4" borderId="14" xfId="0" applyFont="1" applyFill="1" applyBorder="1" applyAlignment="1">
      <alignment horizontal="center" vertical="center"/>
    </xf>
    <xf numFmtId="0" fontId="10" fillId="4" borderId="15" xfId="0" applyFont="1" applyFill="1" applyBorder="1" applyAlignment="1">
      <alignment horizontal="center" vertical="center"/>
    </xf>
    <xf numFmtId="0" fontId="10" fillId="4" borderId="34" xfId="0" applyFont="1" applyFill="1" applyBorder="1" applyAlignment="1">
      <alignment horizontal="center" vertical="center"/>
    </xf>
    <xf numFmtId="0" fontId="10" fillId="4" borderId="1" xfId="0" applyFont="1" applyFill="1" applyBorder="1" applyAlignment="1">
      <alignment horizontal="center" vertical="center"/>
    </xf>
    <xf numFmtId="0" fontId="10" fillId="0" borderId="1" xfId="0" quotePrefix="1" applyFont="1" applyBorder="1" applyAlignment="1">
      <alignment horizontal="center" vertical="center" wrapText="1"/>
    </xf>
    <xf numFmtId="0" fontId="10" fillId="0" borderId="0" xfId="0" applyFont="1" applyFill="1" applyBorder="1" applyAlignment="1" applyProtection="1">
      <alignment wrapText="1"/>
    </xf>
    <xf numFmtId="0" fontId="14" fillId="0" borderId="0" xfId="0" applyFont="1" applyAlignment="1" applyProtection="1">
      <alignment horizontal="center" vertical="center"/>
    </xf>
    <xf numFmtId="0" fontId="14" fillId="0" borderId="2" xfId="0" applyFont="1" applyBorder="1" applyAlignment="1" applyProtection="1">
      <alignment horizontal="centerContinuous"/>
    </xf>
    <xf numFmtId="0" fontId="10" fillId="0" borderId="4" xfId="0" applyFont="1" applyBorder="1" applyAlignment="1" applyProtection="1">
      <alignment horizontal="centerContinuous"/>
    </xf>
    <xf numFmtId="0" fontId="14" fillId="0" borderId="1" xfId="0" applyFont="1" applyBorder="1" applyAlignment="1" applyProtection="1">
      <alignment horizontal="center" vertical="center" wrapText="1"/>
    </xf>
    <xf numFmtId="0" fontId="14" fillId="0" borderId="1" xfId="0" applyFont="1" applyBorder="1" applyAlignment="1" applyProtection="1">
      <alignment horizontal="center" vertical="center"/>
    </xf>
    <xf numFmtId="0" fontId="18" fillId="0" borderId="1" xfId="0" applyFont="1" applyBorder="1" applyAlignment="1" applyProtection="1">
      <alignment horizontal="center" vertical="center" wrapText="1"/>
    </xf>
    <xf numFmtId="0" fontId="10" fillId="0" borderId="1" xfId="0" applyFont="1" applyBorder="1" applyAlignment="1" applyProtection="1">
      <alignment horizontal="center" vertical="center" wrapText="1"/>
    </xf>
    <xf numFmtId="0" fontId="11" fillId="0" borderId="0" xfId="0" applyFont="1" applyAlignment="1" applyProtection="1">
      <alignment horizontal="center" vertical="center"/>
    </xf>
    <xf numFmtId="0" fontId="10" fillId="0" borderId="1" xfId="0" applyFont="1" applyBorder="1" applyProtection="1"/>
    <xf numFmtId="0" fontId="23" fillId="9" borderId="1" xfId="0" applyFont="1" applyFill="1" applyBorder="1" applyAlignment="1" applyProtection="1">
      <alignment horizontal="center" vertical="center" wrapText="1"/>
    </xf>
    <xf numFmtId="3" fontId="11" fillId="9" borderId="1" xfId="0" applyNumberFormat="1" applyFont="1" applyFill="1" applyBorder="1" applyAlignment="1" applyProtection="1">
      <alignment horizontal="center" vertical="center" wrapText="1"/>
    </xf>
    <xf numFmtId="0" fontId="18" fillId="0" borderId="1" xfId="0" applyFont="1" applyBorder="1" applyAlignment="1" applyProtection="1">
      <alignment horizontal="right" vertical="center"/>
    </xf>
    <xf numFmtId="10" fontId="11" fillId="9" borderId="1" xfId="0" applyNumberFormat="1" applyFont="1" applyFill="1" applyBorder="1" applyAlignment="1" applyProtection="1">
      <alignment horizontal="center" vertical="center" wrapText="1"/>
    </xf>
    <xf numFmtId="166" fontId="11" fillId="9" borderId="1" xfId="0" applyNumberFormat="1" applyFont="1" applyFill="1" applyBorder="1" applyAlignment="1" applyProtection="1">
      <alignment horizontal="center" vertical="center" wrapText="1"/>
    </xf>
    <xf numFmtId="0" fontId="10" fillId="5" borderId="1" xfId="0" applyFont="1" applyFill="1" applyBorder="1" applyAlignment="1" applyProtection="1">
      <alignment horizontal="center" vertical="center" wrapText="1"/>
      <protection locked="0"/>
    </xf>
    <xf numFmtId="0" fontId="14" fillId="7" borderId="1" xfId="0" applyFont="1" applyFill="1" applyBorder="1" applyAlignment="1" applyProtection="1">
      <alignment horizontal="left"/>
    </xf>
    <xf numFmtId="0" fontId="14" fillId="0" borderId="0" xfId="0" applyFont="1" applyFill="1" applyBorder="1" applyAlignment="1" applyProtection="1">
      <alignment wrapText="1"/>
    </xf>
    <xf numFmtId="0" fontId="6" fillId="0" borderId="0" xfId="0" applyNumberFormat="1" applyFont="1" applyBorder="1" applyAlignment="1" applyProtection="1">
      <alignment wrapText="1"/>
    </xf>
    <xf numFmtId="0" fontId="10" fillId="0" borderId="0" xfId="0" applyFont="1" applyBorder="1" applyAlignment="1" applyProtection="1">
      <alignment horizontal="center" vertical="center"/>
    </xf>
    <xf numFmtId="0" fontId="0" fillId="0" borderId="0" xfId="0" applyBorder="1" applyProtection="1"/>
    <xf numFmtId="0" fontId="10" fillId="8" borderId="1" xfId="0" applyFont="1" applyFill="1" applyBorder="1" applyProtection="1"/>
    <xf numFmtId="3" fontId="10" fillId="0" borderId="1" xfId="0" applyNumberFormat="1" applyFont="1" applyFill="1" applyBorder="1" applyAlignment="1" applyProtection="1">
      <alignment horizontal="center" vertical="center"/>
    </xf>
    <xf numFmtId="3" fontId="14" fillId="0" borderId="1" xfId="0" applyNumberFormat="1" applyFont="1" applyFill="1" applyBorder="1" applyAlignment="1" applyProtection="1">
      <alignment horizontal="center" vertical="center"/>
    </xf>
    <xf numFmtId="0" fontId="10" fillId="4" borderId="2" xfId="0" applyFont="1" applyFill="1" applyBorder="1" applyAlignment="1">
      <alignment horizontal="center" vertical="center" wrapText="1"/>
    </xf>
    <xf numFmtId="0" fontId="10" fillId="0" borderId="2" xfId="0" applyFont="1" applyBorder="1" applyAlignment="1">
      <alignment horizontal="center" vertical="center" wrapText="1"/>
    </xf>
    <xf numFmtId="0" fontId="10" fillId="4" borderId="27" xfId="0" applyFont="1" applyFill="1" applyBorder="1" applyAlignment="1">
      <alignment horizontal="center" vertical="center" wrapText="1"/>
    </xf>
    <xf numFmtId="0" fontId="10" fillId="4" borderId="26" xfId="0" applyFont="1" applyFill="1" applyBorder="1" applyAlignment="1">
      <alignment horizontal="center" vertical="center" wrapText="1"/>
    </xf>
    <xf numFmtId="0" fontId="10" fillId="0" borderId="33" xfId="0" applyFont="1" applyBorder="1" applyAlignment="1">
      <alignment horizontal="center" vertical="center" wrapText="1"/>
    </xf>
    <xf numFmtId="0" fontId="12" fillId="3" borderId="2" xfId="0" applyFont="1" applyFill="1" applyBorder="1" applyAlignment="1">
      <alignment horizontal="center" vertical="center" wrapText="1"/>
    </xf>
    <xf numFmtId="0" fontId="12" fillId="3" borderId="4" xfId="0" applyFont="1" applyFill="1" applyBorder="1" applyAlignment="1">
      <alignment horizontal="centerContinuous" vertical="center" wrapText="1"/>
    </xf>
    <xf numFmtId="0" fontId="12" fillId="6" borderId="0" xfId="0" applyFont="1" applyFill="1" applyAlignment="1">
      <alignment horizontal="center" vertical="center" wrapText="1"/>
    </xf>
    <xf numFmtId="0" fontId="10" fillId="6" borderId="0" xfId="0" applyFont="1" applyFill="1" applyAlignment="1">
      <alignment horizontal="center" vertical="center" wrapText="1"/>
    </xf>
    <xf numFmtId="0" fontId="14" fillId="0" borderId="1" xfId="0" applyFont="1" applyFill="1" applyBorder="1" applyAlignment="1" applyProtection="1">
      <alignment horizontal="left" wrapText="1"/>
    </xf>
    <xf numFmtId="3" fontId="18" fillId="0" borderId="1" xfId="0" applyNumberFormat="1" applyFont="1" applyFill="1" applyBorder="1" applyAlignment="1" applyProtection="1">
      <alignment horizontal="center" vertical="center" wrapText="1"/>
    </xf>
    <xf numFmtId="0" fontId="11" fillId="6" borderId="1" xfId="0" applyFont="1" applyFill="1" applyBorder="1" applyAlignment="1">
      <alignment horizontal="center" vertical="center"/>
    </xf>
    <xf numFmtId="0" fontId="10" fillId="6" borderId="0" xfId="0" applyFont="1" applyFill="1" applyAlignment="1">
      <alignment horizontal="center" vertical="center"/>
    </xf>
    <xf numFmtId="0" fontId="10" fillId="0" borderId="1" xfId="0" applyNumberFormat="1" applyFont="1" applyBorder="1" applyAlignment="1">
      <alignment horizontal="center" vertical="center" wrapText="1"/>
    </xf>
    <xf numFmtId="1" fontId="12" fillId="6" borderId="2" xfId="0" applyNumberFormat="1" applyFont="1" applyFill="1" applyBorder="1" applyAlignment="1">
      <alignment horizontal="center" vertical="center"/>
    </xf>
    <xf numFmtId="1" fontId="12" fillId="6" borderId="3" xfId="0" applyNumberFormat="1" applyFont="1" applyFill="1" applyBorder="1" applyAlignment="1">
      <alignment horizontal="center" vertical="center"/>
    </xf>
    <xf numFmtId="1" fontId="12" fillId="6" borderId="4" xfId="0" applyNumberFormat="1" applyFont="1" applyFill="1" applyBorder="1" applyAlignment="1">
      <alignment horizontal="center" vertical="center"/>
    </xf>
    <xf numFmtId="1" fontId="10" fillId="0" borderId="0" xfId="0" applyNumberFormat="1" applyFont="1" applyBorder="1" applyAlignment="1">
      <alignment horizontal="center" vertical="center"/>
    </xf>
    <xf numFmtId="1" fontId="10" fillId="0" borderId="0" xfId="0" applyNumberFormat="1" applyFont="1" applyBorder="1" applyAlignment="1">
      <alignment horizontal="center" vertical="center" wrapText="1"/>
    </xf>
    <xf numFmtId="0" fontId="12" fillId="9" borderId="1" xfId="0" applyNumberFormat="1" applyFont="1" applyFill="1" applyBorder="1" applyAlignment="1">
      <alignment horizontal="center" vertical="center"/>
    </xf>
    <xf numFmtId="0" fontId="12" fillId="9" borderId="1" xfId="0" applyNumberFormat="1" applyFont="1" applyFill="1" applyBorder="1" applyAlignment="1">
      <alignment horizontal="center" vertical="center" wrapText="1"/>
    </xf>
    <xf numFmtId="0" fontId="11" fillId="9" borderId="2" xfId="0" applyNumberFormat="1" applyFont="1" applyFill="1" applyBorder="1" applyAlignment="1">
      <alignment horizontal="center" vertical="center"/>
    </xf>
    <xf numFmtId="0" fontId="11" fillId="9" borderId="3" xfId="0" applyNumberFormat="1" applyFont="1" applyFill="1" applyBorder="1" applyAlignment="1">
      <alignment horizontal="center" vertical="center"/>
    </xf>
    <xf numFmtId="0" fontId="11" fillId="9" borderId="4" xfId="0" applyNumberFormat="1" applyFont="1" applyFill="1" applyBorder="1" applyAlignment="1">
      <alignment horizontal="center" vertical="center"/>
    </xf>
    <xf numFmtId="0" fontId="10" fillId="6" borderId="0" xfId="0" applyNumberFormat="1" applyFont="1" applyFill="1"/>
    <xf numFmtId="0" fontId="11" fillId="9" borderId="1" xfId="0" applyNumberFormat="1" applyFont="1" applyFill="1" applyBorder="1" applyAlignment="1">
      <alignment horizontal="center" vertical="center"/>
    </xf>
    <xf numFmtId="0" fontId="10" fillId="0" borderId="0" xfId="0" applyNumberFormat="1" applyFont="1" applyBorder="1" applyAlignment="1">
      <alignment horizontal="center" vertical="center"/>
    </xf>
    <xf numFmtId="0" fontId="10" fillId="0" borderId="0" xfId="0" applyNumberFormat="1" applyFont="1" applyBorder="1" applyAlignment="1">
      <alignment horizontal="center" vertical="center" wrapText="1"/>
    </xf>
    <xf numFmtId="0" fontId="10" fillId="0" borderId="1" xfId="0" applyFont="1" applyBorder="1" applyAlignment="1" applyProtection="1">
      <alignment horizontal="right" vertical="top" wrapText="1"/>
    </xf>
    <xf numFmtId="10" fontId="11" fillId="0" borderId="0" xfId="3" applyNumberFormat="1" applyFont="1" applyBorder="1" applyAlignment="1" applyProtection="1">
      <alignment horizontal="center" vertical="center"/>
    </xf>
    <xf numFmtId="3" fontId="11" fillId="0" borderId="0" xfId="0" applyNumberFormat="1" applyFont="1" applyBorder="1" applyAlignment="1" applyProtection="1">
      <alignment horizontal="center" vertical="center"/>
    </xf>
    <xf numFmtId="9" fontId="11" fillId="0" borderId="0" xfId="0" applyNumberFormat="1" applyFont="1" applyProtection="1"/>
    <xf numFmtId="0" fontId="12" fillId="3" borderId="0" xfId="0" applyFont="1" applyFill="1" applyBorder="1" applyAlignment="1">
      <alignment horizontal="centerContinuous" vertical="center" wrapText="1"/>
    </xf>
    <xf numFmtId="0" fontId="14" fillId="7" borderId="1" xfId="0" applyFont="1" applyFill="1" applyBorder="1" applyAlignment="1" applyProtection="1">
      <alignment horizontal="left"/>
    </xf>
    <xf numFmtId="0" fontId="14" fillId="7" borderId="1" xfId="0" applyFont="1" applyFill="1" applyBorder="1" applyAlignment="1" applyProtection="1">
      <alignment horizontal="left"/>
    </xf>
    <xf numFmtId="0" fontId="14" fillId="7" borderId="1" xfId="0" applyFont="1" applyFill="1" applyBorder="1" applyAlignment="1" applyProtection="1">
      <alignment horizontal="left"/>
    </xf>
    <xf numFmtId="0" fontId="14" fillId="7" borderId="1" xfId="0" applyFont="1" applyFill="1" applyBorder="1" applyAlignment="1" applyProtection="1">
      <alignment horizontal="left"/>
    </xf>
    <xf numFmtId="0" fontId="14" fillId="7" borderId="1" xfId="0" applyFont="1" applyFill="1" applyBorder="1" applyAlignment="1" applyProtection="1">
      <alignment horizontal="left"/>
    </xf>
    <xf numFmtId="0" fontId="14" fillId="7" borderId="1" xfId="0" applyFont="1" applyFill="1" applyBorder="1" applyAlignment="1" applyProtection="1">
      <alignment horizontal="left"/>
    </xf>
    <xf numFmtId="0" fontId="14" fillId="7" borderId="1" xfId="0" applyFont="1" applyFill="1" applyBorder="1" applyAlignment="1" applyProtection="1">
      <alignment horizontal="left"/>
    </xf>
    <xf numFmtId="0" fontId="0" fillId="0" borderId="0" xfId="0" applyAlignment="1" applyProtection="1">
      <alignment horizontal="center" vertical="center"/>
    </xf>
    <xf numFmtId="0" fontId="10" fillId="0" borderId="0" xfId="0" applyFont="1" applyAlignment="1" applyProtection="1">
      <alignment horizontal="center" vertical="center" wrapText="1"/>
    </xf>
    <xf numFmtId="0" fontId="0" fillId="0" borderId="0" xfId="0" applyAlignment="1" applyProtection="1">
      <alignment wrapText="1"/>
    </xf>
    <xf numFmtId="0" fontId="0" fillId="0" borderId="0" xfId="0" applyAlignment="1" applyProtection="1">
      <alignment horizontal="center" vertical="center" wrapText="1"/>
    </xf>
    <xf numFmtId="0" fontId="10" fillId="4" borderId="5" xfId="0" applyFont="1" applyFill="1" applyBorder="1"/>
    <xf numFmtId="0" fontId="10" fillId="0" borderId="5" xfId="0" applyFont="1" applyBorder="1"/>
    <xf numFmtId="0" fontId="10" fillId="0" borderId="5" xfId="0" applyFont="1" applyBorder="1" applyAlignment="1">
      <alignment wrapText="1"/>
    </xf>
    <xf numFmtId="0" fontId="10" fillId="4" borderId="5" xfId="0" applyFont="1" applyFill="1" applyBorder="1" applyAlignment="1">
      <alignment wrapText="1"/>
    </xf>
    <xf numFmtId="0" fontId="10" fillId="4" borderId="5" xfId="0" applyFont="1" applyFill="1" applyBorder="1" applyAlignment="1">
      <alignment horizontal="center" vertical="center" wrapText="1"/>
    </xf>
    <xf numFmtId="3" fontId="10" fillId="4" borderId="5" xfId="0" applyNumberFormat="1" applyFont="1" applyFill="1" applyBorder="1" applyAlignment="1">
      <alignment wrapText="1"/>
    </xf>
    <xf numFmtId="3" fontId="10" fillId="0" borderId="5" xfId="0" applyNumberFormat="1" applyFont="1" applyBorder="1" applyAlignment="1">
      <alignment wrapText="1"/>
    </xf>
    <xf numFmtId="9" fontId="12" fillId="3" borderId="24" xfId="3" applyNumberFormat="1" applyFont="1" applyFill="1" applyBorder="1" applyAlignment="1">
      <alignment horizontal="center" vertical="center"/>
    </xf>
    <xf numFmtId="9" fontId="12" fillId="3" borderId="25" xfId="3" applyNumberFormat="1" applyFont="1" applyFill="1" applyBorder="1" applyAlignment="1">
      <alignment horizontal="center" vertical="center"/>
    </xf>
    <xf numFmtId="9" fontId="12" fillId="3" borderId="29" xfId="3" applyNumberFormat="1" applyFont="1" applyFill="1" applyBorder="1" applyAlignment="1">
      <alignment horizontal="center" vertical="center"/>
    </xf>
    <xf numFmtId="0" fontId="10" fillId="0" borderId="7" xfId="0" applyFont="1" applyBorder="1" applyAlignment="1">
      <alignment horizontal="center" vertical="center" wrapText="1"/>
    </xf>
    <xf numFmtId="0" fontId="10" fillId="4" borderId="7" xfId="0" applyFont="1" applyFill="1" applyBorder="1" applyAlignment="1">
      <alignment horizontal="center" vertical="center" wrapText="1"/>
    </xf>
    <xf numFmtId="0" fontId="10" fillId="4" borderId="8" xfId="0" applyFont="1" applyFill="1" applyBorder="1" applyAlignment="1">
      <alignment horizontal="center" vertical="center" wrapText="1"/>
    </xf>
    <xf numFmtId="0" fontId="10" fillId="0" borderId="9" xfId="0" applyFont="1" applyBorder="1" applyAlignment="1">
      <alignment horizontal="center" vertical="center" wrapText="1"/>
    </xf>
    <xf numFmtId="0" fontId="10" fillId="0" borderId="12" xfId="0" applyFont="1" applyBorder="1" applyAlignment="1">
      <alignment horizontal="center" vertical="center" wrapText="1"/>
    </xf>
    <xf numFmtId="0" fontId="12" fillId="3" borderId="24" xfId="0" applyFont="1" applyFill="1" applyBorder="1"/>
    <xf numFmtId="0" fontId="12" fillId="3" borderId="25" xfId="0" applyFont="1" applyFill="1" applyBorder="1"/>
    <xf numFmtId="0" fontId="12" fillId="3" borderId="29" xfId="0" applyFont="1" applyFill="1" applyBorder="1"/>
    <xf numFmtId="0" fontId="18" fillId="4" borderId="7" xfId="0" applyFont="1" applyFill="1" applyBorder="1" applyAlignment="1">
      <alignment horizontal="center"/>
    </xf>
    <xf numFmtId="0" fontId="10" fillId="4" borderId="8" xfId="0" applyFont="1" applyFill="1" applyBorder="1"/>
    <xf numFmtId="0" fontId="18" fillId="0" borderId="7" xfId="0" applyFont="1" applyBorder="1" applyAlignment="1">
      <alignment horizontal="center"/>
    </xf>
    <xf numFmtId="0" fontId="10" fillId="0" borderId="8" xfId="0" applyFont="1" applyBorder="1"/>
    <xf numFmtId="0" fontId="18" fillId="0" borderId="7" xfId="0" applyFont="1" applyBorder="1" applyAlignment="1">
      <alignment horizontal="center" wrapText="1"/>
    </xf>
    <xf numFmtId="0" fontId="10" fillId="0" borderId="8" xfId="0" applyFont="1" applyBorder="1" applyAlignment="1">
      <alignment wrapText="1"/>
    </xf>
    <xf numFmtId="0" fontId="18" fillId="4" borderId="7" xfId="0" applyFont="1" applyFill="1" applyBorder="1" applyAlignment="1">
      <alignment horizontal="center" wrapText="1"/>
    </xf>
    <xf numFmtId="0" fontId="10" fillId="4" borderId="8" xfId="0" applyFont="1" applyFill="1" applyBorder="1" applyAlignment="1">
      <alignment wrapText="1"/>
    </xf>
    <xf numFmtId="0" fontId="18" fillId="0" borderId="9" xfId="0" applyFont="1" applyBorder="1" applyAlignment="1">
      <alignment horizontal="center" wrapText="1"/>
    </xf>
    <xf numFmtId="3" fontId="10" fillId="0" borderId="12" xfId="0" applyNumberFormat="1" applyFont="1" applyBorder="1" applyAlignment="1">
      <alignment wrapText="1"/>
    </xf>
    <xf numFmtId="0" fontId="10" fillId="0" borderId="12" xfId="0" applyFont="1" applyBorder="1" applyAlignment="1">
      <alignment wrapText="1"/>
    </xf>
    <xf numFmtId="0" fontId="10" fillId="0" borderId="10" xfId="0" applyFont="1" applyBorder="1" applyAlignment="1">
      <alignment wrapText="1"/>
    </xf>
    <xf numFmtId="0" fontId="12" fillId="3" borderId="25" xfId="0" applyFont="1" applyFill="1" applyBorder="1" applyAlignment="1">
      <alignment horizontal="center" vertical="center" wrapText="1"/>
    </xf>
    <xf numFmtId="0" fontId="12" fillId="3" borderId="24" xfId="0" applyFont="1" applyFill="1" applyBorder="1" applyAlignment="1">
      <alignment horizontal="center" vertical="center" wrapText="1"/>
    </xf>
    <xf numFmtId="0" fontId="12" fillId="3" borderId="36" xfId="0" applyFont="1" applyFill="1" applyBorder="1" applyAlignment="1">
      <alignment horizontal="center" vertical="center" wrapText="1"/>
    </xf>
    <xf numFmtId="0" fontId="10" fillId="0" borderId="13" xfId="0" applyFont="1" applyBorder="1" applyProtection="1"/>
    <xf numFmtId="0" fontId="10" fillId="0" borderId="11" xfId="0" applyFont="1" applyBorder="1" applyAlignment="1" applyProtection="1">
      <alignment horizontal="center" vertical="center"/>
    </xf>
    <xf numFmtId="0" fontId="14" fillId="0" borderId="13" xfId="0" applyFont="1" applyBorder="1" applyProtection="1"/>
    <xf numFmtId="0" fontId="14" fillId="0" borderId="11" xfId="0" applyFont="1" applyBorder="1" applyAlignment="1" applyProtection="1">
      <alignment horizontal="center" vertical="center"/>
    </xf>
    <xf numFmtId="9" fontId="12" fillId="10" borderId="24" xfId="3" applyNumberFormat="1" applyFont="1" applyFill="1" applyBorder="1" applyAlignment="1">
      <alignment horizontal="center" vertical="center"/>
    </xf>
    <xf numFmtId="9" fontId="12" fillId="10" borderId="25" xfId="3" applyNumberFormat="1" applyFont="1" applyFill="1" applyBorder="1" applyAlignment="1">
      <alignment horizontal="center" vertical="center"/>
    </xf>
    <xf numFmtId="9" fontId="12" fillId="10" borderId="29" xfId="3" applyNumberFormat="1" applyFont="1" applyFill="1" applyBorder="1" applyAlignment="1">
      <alignment horizontal="center" vertical="center"/>
    </xf>
    <xf numFmtId="0" fontId="11" fillId="6" borderId="13" xfId="0" applyFont="1" applyFill="1" applyBorder="1" applyAlignment="1" applyProtection="1">
      <alignment horizontal="center" vertical="center"/>
    </xf>
    <xf numFmtId="9" fontId="11" fillId="6" borderId="11" xfId="0" applyNumberFormat="1" applyFont="1" applyFill="1" applyBorder="1" applyAlignment="1" applyProtection="1">
      <alignment horizontal="center" vertical="center"/>
    </xf>
    <xf numFmtId="0" fontId="11" fillId="6" borderId="14" xfId="0" applyFont="1" applyFill="1" applyBorder="1" applyAlignment="1" applyProtection="1">
      <alignment horizontal="center" vertical="center"/>
    </xf>
    <xf numFmtId="9" fontId="11" fillId="6" borderId="10" xfId="0" applyNumberFormat="1" applyFont="1" applyFill="1" applyBorder="1" applyAlignment="1" applyProtection="1">
      <alignment horizontal="center" vertical="center"/>
    </xf>
    <xf numFmtId="9" fontId="10" fillId="0" borderId="0" xfId="0" applyNumberFormat="1" applyFont="1" applyAlignment="1" applyProtection="1">
      <alignment horizontal="center" vertical="center"/>
    </xf>
    <xf numFmtId="3" fontId="10" fillId="4" borderId="7" xfId="0" applyNumberFormat="1" applyFont="1" applyFill="1" applyBorder="1" applyAlignment="1">
      <alignment horizontal="center" vertical="center"/>
    </xf>
    <xf numFmtId="3" fontId="10" fillId="4" borderId="5" xfId="0" applyNumberFormat="1" applyFont="1" applyFill="1" applyBorder="1" applyAlignment="1">
      <alignment horizontal="center" vertical="center"/>
    </xf>
    <xf numFmtId="3" fontId="10" fillId="4" borderId="8" xfId="0" applyNumberFormat="1" applyFont="1" applyFill="1" applyBorder="1" applyAlignment="1">
      <alignment horizontal="center" vertical="center"/>
    </xf>
    <xf numFmtId="3" fontId="10" fillId="0" borderId="7" xfId="0" applyNumberFormat="1" applyFont="1" applyBorder="1" applyAlignment="1">
      <alignment horizontal="center" vertical="center"/>
    </xf>
    <xf numFmtId="3" fontId="10" fillId="0" borderId="5" xfId="0" applyNumberFormat="1" applyFont="1" applyBorder="1" applyAlignment="1">
      <alignment horizontal="center" vertical="center"/>
    </xf>
    <xf numFmtId="3" fontId="10" fillId="0" borderId="8" xfId="0" applyNumberFormat="1" applyFont="1" applyBorder="1" applyAlignment="1">
      <alignment horizontal="center" vertical="center"/>
    </xf>
    <xf numFmtId="3" fontId="10" fillId="0" borderId="7" xfId="0" applyNumberFormat="1" applyFont="1" applyBorder="1" applyAlignment="1">
      <alignment horizontal="center" vertical="center" wrapText="1"/>
    </xf>
    <xf numFmtId="3" fontId="10" fillId="0" borderId="5" xfId="0" applyNumberFormat="1" applyFont="1" applyBorder="1" applyAlignment="1">
      <alignment horizontal="center" vertical="center" wrapText="1"/>
    </xf>
    <xf numFmtId="3" fontId="10" fillId="0" borderId="8" xfId="0" applyNumberFormat="1" applyFont="1" applyBorder="1" applyAlignment="1">
      <alignment horizontal="center" vertical="center" wrapText="1"/>
    </xf>
    <xf numFmtId="3" fontId="10" fillId="4" borderId="7" xfId="0" applyNumberFormat="1" applyFont="1" applyFill="1" applyBorder="1" applyAlignment="1">
      <alignment horizontal="center" vertical="center" wrapText="1"/>
    </xf>
    <xf numFmtId="3" fontId="10" fillId="4" borderId="5" xfId="0" applyNumberFormat="1" applyFont="1" applyFill="1" applyBorder="1" applyAlignment="1">
      <alignment horizontal="center" vertical="center" wrapText="1"/>
    </xf>
    <xf numFmtId="3" fontId="10" fillId="4" borderId="8" xfId="0" applyNumberFormat="1" applyFont="1" applyFill="1" applyBorder="1" applyAlignment="1">
      <alignment horizontal="center" vertical="center" wrapText="1"/>
    </xf>
    <xf numFmtId="3" fontId="10" fillId="0" borderId="9" xfId="0" applyNumberFormat="1" applyFont="1" applyBorder="1" applyAlignment="1">
      <alignment horizontal="center" vertical="center" wrapText="1"/>
    </xf>
    <xf numFmtId="3" fontId="10" fillId="0" borderId="12" xfId="0" applyNumberFormat="1" applyFont="1" applyBorder="1" applyAlignment="1">
      <alignment horizontal="center" vertical="center" wrapText="1"/>
    </xf>
    <xf numFmtId="3" fontId="10" fillId="0" borderId="10" xfId="0" applyNumberFormat="1" applyFont="1" applyBorder="1" applyAlignment="1">
      <alignment horizontal="center" vertical="center" wrapText="1"/>
    </xf>
    <xf numFmtId="10" fontId="10" fillId="4" borderId="5" xfId="3" applyNumberFormat="1" applyFont="1" applyFill="1" applyBorder="1" applyAlignment="1">
      <alignment horizontal="center" vertical="center"/>
    </xf>
    <xf numFmtId="10" fontId="10" fillId="4" borderId="8" xfId="3" applyNumberFormat="1" applyFont="1" applyFill="1" applyBorder="1" applyAlignment="1">
      <alignment horizontal="center" vertical="center"/>
    </xf>
    <xf numFmtId="10" fontId="10" fillId="0" borderId="7" xfId="3" applyNumberFormat="1" applyFont="1" applyBorder="1" applyAlignment="1">
      <alignment horizontal="center" vertical="center"/>
    </xf>
    <xf numFmtId="10" fontId="10" fillId="0" borderId="5" xfId="3" applyNumberFormat="1" applyFont="1" applyBorder="1" applyAlignment="1">
      <alignment horizontal="center" vertical="center"/>
    </xf>
    <xf numFmtId="10" fontId="10" fillId="0" borderId="8" xfId="3" applyNumberFormat="1" applyFont="1" applyBorder="1" applyAlignment="1">
      <alignment horizontal="center" vertical="center"/>
    </xf>
    <xf numFmtId="10" fontId="10" fillId="4" borderId="7" xfId="3" applyNumberFormat="1" applyFont="1" applyFill="1" applyBorder="1" applyAlignment="1">
      <alignment horizontal="center" vertical="center"/>
    </xf>
    <xf numFmtId="10" fontId="10" fillId="0" borderId="7" xfId="3" applyNumberFormat="1" applyFont="1" applyBorder="1" applyAlignment="1">
      <alignment horizontal="center" vertical="center" wrapText="1"/>
    </xf>
    <xf numFmtId="10" fontId="10" fillId="0" borderId="5" xfId="3" applyNumberFormat="1" applyFont="1" applyBorder="1" applyAlignment="1">
      <alignment horizontal="center" vertical="center" wrapText="1"/>
    </xf>
    <xf numFmtId="10" fontId="10" fillId="0" borderId="8" xfId="3" applyNumberFormat="1" applyFont="1" applyBorder="1" applyAlignment="1">
      <alignment horizontal="center" vertical="center" wrapText="1"/>
    </xf>
    <xf numFmtId="10" fontId="10" fillId="4" borderId="7" xfId="3" applyNumberFormat="1" applyFont="1" applyFill="1" applyBorder="1" applyAlignment="1">
      <alignment horizontal="center" vertical="center" wrapText="1"/>
    </xf>
    <xf numFmtId="10" fontId="10" fillId="4" borderId="5" xfId="3" applyNumberFormat="1" applyFont="1" applyFill="1" applyBorder="1" applyAlignment="1">
      <alignment horizontal="center" vertical="center" wrapText="1"/>
    </xf>
    <xf numFmtId="10" fontId="10" fillId="4" borderId="8" xfId="3" applyNumberFormat="1" applyFont="1" applyFill="1" applyBorder="1" applyAlignment="1">
      <alignment horizontal="center" vertical="center" wrapText="1"/>
    </xf>
    <xf numFmtId="10" fontId="10" fillId="0" borderId="9" xfId="3" applyNumberFormat="1" applyFont="1" applyBorder="1" applyAlignment="1">
      <alignment horizontal="center" vertical="center" wrapText="1"/>
    </xf>
    <xf numFmtId="10" fontId="10" fillId="0" borderId="12" xfId="3" applyNumberFormat="1" applyFont="1" applyBorder="1" applyAlignment="1">
      <alignment horizontal="center" vertical="center" wrapText="1"/>
    </xf>
    <xf numFmtId="10" fontId="10" fillId="0" borderId="10" xfId="3" applyNumberFormat="1" applyFont="1" applyBorder="1" applyAlignment="1">
      <alignment horizontal="center" vertical="center" wrapText="1"/>
    </xf>
    <xf numFmtId="167" fontId="10" fillId="4" borderId="7" xfId="3" quotePrefix="1" applyNumberFormat="1" applyFont="1" applyFill="1" applyBorder="1" applyAlignment="1">
      <alignment horizontal="center" vertical="center"/>
    </xf>
    <xf numFmtId="167" fontId="10" fillId="4" borderId="5" xfId="3" applyNumberFormat="1" applyFont="1" applyFill="1" applyBorder="1" applyAlignment="1">
      <alignment horizontal="center" vertical="center"/>
    </xf>
    <xf numFmtId="167" fontId="10" fillId="4" borderId="8" xfId="3" applyNumberFormat="1" applyFont="1" applyFill="1" applyBorder="1" applyAlignment="1">
      <alignment horizontal="center" vertical="center"/>
    </xf>
    <xf numFmtId="167" fontId="10" fillId="0" borderId="7" xfId="3" applyNumberFormat="1" applyFont="1" applyBorder="1" applyAlignment="1">
      <alignment horizontal="center" vertical="center"/>
    </xf>
    <xf numFmtId="167" fontId="10" fillId="0" borderId="5" xfId="3" applyNumberFormat="1" applyFont="1" applyBorder="1" applyAlignment="1">
      <alignment horizontal="center" vertical="center"/>
    </xf>
    <xf numFmtId="167" fontId="10" fillId="0" borderId="8" xfId="3" applyNumberFormat="1" applyFont="1" applyBorder="1" applyAlignment="1">
      <alignment horizontal="center" vertical="center"/>
    </xf>
    <xf numFmtId="167" fontId="10" fillId="4" borderId="7" xfId="3" applyNumberFormat="1" applyFont="1" applyFill="1" applyBorder="1" applyAlignment="1">
      <alignment horizontal="center" vertical="center"/>
    </xf>
    <xf numFmtId="167" fontId="10" fillId="0" borderId="7" xfId="3" applyNumberFormat="1" applyFont="1" applyBorder="1" applyAlignment="1">
      <alignment horizontal="center" vertical="center" wrapText="1"/>
    </xf>
    <xf numFmtId="167" fontId="10" fillId="0" borderId="5" xfId="3" applyNumberFormat="1" applyFont="1" applyBorder="1" applyAlignment="1">
      <alignment horizontal="center" vertical="center" wrapText="1"/>
    </xf>
    <xf numFmtId="167" fontId="10" fillId="0" borderId="8" xfId="3" applyNumberFormat="1" applyFont="1" applyBorder="1" applyAlignment="1">
      <alignment horizontal="center" vertical="center" wrapText="1"/>
    </xf>
    <xf numFmtId="167" fontId="10" fillId="4" borderId="7" xfId="3" applyNumberFormat="1" applyFont="1" applyFill="1" applyBorder="1" applyAlignment="1">
      <alignment horizontal="center" vertical="center" wrapText="1"/>
    </xf>
    <xf numFmtId="167" fontId="10" fillId="4" borderId="5" xfId="3" applyNumberFormat="1" applyFont="1" applyFill="1" applyBorder="1" applyAlignment="1">
      <alignment horizontal="center" vertical="center" wrapText="1"/>
    </xf>
    <xf numFmtId="167" fontId="10" fillId="4" borderId="8" xfId="3" applyNumberFormat="1" applyFont="1" applyFill="1" applyBorder="1" applyAlignment="1">
      <alignment horizontal="center" vertical="center" wrapText="1"/>
    </xf>
    <xf numFmtId="167" fontId="10" fillId="0" borderId="9" xfId="3" applyNumberFormat="1" applyFont="1" applyBorder="1" applyAlignment="1">
      <alignment horizontal="center" vertical="center" wrapText="1"/>
    </xf>
    <xf numFmtId="167" fontId="10" fillId="0" borderId="12" xfId="3" applyNumberFormat="1" applyFont="1" applyBorder="1" applyAlignment="1">
      <alignment horizontal="center" vertical="center" wrapText="1"/>
    </xf>
    <xf numFmtId="167" fontId="10" fillId="0" borderId="10" xfId="3" applyNumberFormat="1" applyFont="1" applyBorder="1" applyAlignment="1">
      <alignment horizontal="center" vertical="center" wrapText="1"/>
    </xf>
    <xf numFmtId="167" fontId="10" fillId="4" borderId="7" xfId="0" applyNumberFormat="1" applyFont="1" applyFill="1" applyBorder="1" applyAlignment="1">
      <alignment horizontal="center" vertical="center"/>
    </xf>
    <xf numFmtId="167" fontId="10" fillId="4" borderId="5" xfId="0" applyNumberFormat="1" applyFont="1" applyFill="1" applyBorder="1" applyAlignment="1">
      <alignment horizontal="center" vertical="center"/>
    </xf>
    <xf numFmtId="167" fontId="10" fillId="4" borderId="8" xfId="0" applyNumberFormat="1" applyFont="1" applyFill="1" applyBorder="1" applyAlignment="1">
      <alignment horizontal="center" vertical="center"/>
    </xf>
    <xf numFmtId="167" fontId="10" fillId="0" borderId="7" xfId="0" applyNumberFormat="1" applyFont="1" applyBorder="1" applyAlignment="1">
      <alignment horizontal="center" vertical="center"/>
    </xf>
    <xf numFmtId="167" fontId="10" fillId="0" borderId="5" xfId="0" applyNumberFormat="1" applyFont="1" applyBorder="1" applyAlignment="1">
      <alignment horizontal="center" vertical="center"/>
    </xf>
    <xf numFmtId="167" fontId="10" fillId="0" borderId="8" xfId="0" applyNumberFormat="1" applyFont="1" applyBorder="1" applyAlignment="1">
      <alignment horizontal="center" vertical="center"/>
    </xf>
    <xf numFmtId="167" fontId="10" fillId="0" borderId="7" xfId="0" applyNumberFormat="1" applyFont="1" applyBorder="1" applyAlignment="1">
      <alignment horizontal="center" vertical="center" wrapText="1"/>
    </xf>
    <xf numFmtId="167" fontId="10" fillId="0" borderId="5" xfId="0" applyNumberFormat="1" applyFont="1" applyBorder="1" applyAlignment="1">
      <alignment horizontal="center" vertical="center" wrapText="1"/>
    </xf>
    <xf numFmtId="167" fontId="10" fillId="0" borderId="8" xfId="0" applyNumberFormat="1" applyFont="1" applyBorder="1" applyAlignment="1">
      <alignment horizontal="center" vertical="center" wrapText="1"/>
    </xf>
    <xf numFmtId="167" fontId="10" fillId="4" borderId="7" xfId="0" applyNumberFormat="1" applyFont="1" applyFill="1" applyBorder="1" applyAlignment="1">
      <alignment horizontal="center" vertical="center" wrapText="1"/>
    </xf>
    <xf numFmtId="167" fontId="10" fillId="4" borderId="5" xfId="0" applyNumberFormat="1" applyFont="1" applyFill="1" applyBorder="1" applyAlignment="1">
      <alignment horizontal="center" vertical="center" wrapText="1"/>
    </xf>
    <xf numFmtId="167" fontId="10" fillId="4" borderId="8" xfId="0" applyNumberFormat="1" applyFont="1" applyFill="1" applyBorder="1" applyAlignment="1">
      <alignment horizontal="center" vertical="center" wrapText="1"/>
    </xf>
    <xf numFmtId="167" fontId="10" fillId="0" borderId="9" xfId="0" applyNumberFormat="1" applyFont="1" applyBorder="1" applyAlignment="1">
      <alignment horizontal="center" vertical="center" wrapText="1"/>
    </xf>
    <xf numFmtId="167" fontId="10" fillId="0" borderId="12" xfId="0" applyNumberFormat="1" applyFont="1" applyBorder="1" applyAlignment="1">
      <alignment horizontal="center" vertical="center" wrapText="1"/>
    </xf>
    <xf numFmtId="167" fontId="10" fillId="0" borderId="10" xfId="0" applyNumberFormat="1" applyFont="1" applyBorder="1" applyAlignment="1">
      <alignment horizontal="center" vertical="center" wrapText="1"/>
    </xf>
    <xf numFmtId="3" fontId="10" fillId="4" borderId="37" xfId="0" applyNumberFormat="1" applyFont="1" applyFill="1" applyBorder="1" applyAlignment="1">
      <alignment horizontal="center" vertical="center"/>
    </xf>
    <xf numFmtId="3" fontId="10" fillId="0" borderId="37" xfId="0" applyNumberFormat="1" applyFont="1" applyBorder="1" applyAlignment="1">
      <alignment horizontal="center" vertical="center"/>
    </xf>
    <xf numFmtId="3" fontId="10" fillId="0" borderId="37" xfId="0" applyNumberFormat="1" applyFont="1" applyBorder="1" applyAlignment="1">
      <alignment horizontal="center" vertical="center" wrapText="1"/>
    </xf>
    <xf numFmtId="3" fontId="10" fillId="4" borderId="37" xfId="0" applyNumberFormat="1" applyFont="1" applyFill="1" applyBorder="1" applyAlignment="1">
      <alignment horizontal="center" vertical="center" wrapText="1"/>
    </xf>
    <xf numFmtId="3" fontId="10" fillId="0" borderId="38" xfId="0" applyNumberFormat="1" applyFont="1" applyBorder="1" applyAlignment="1">
      <alignment horizontal="center" vertical="center" wrapText="1"/>
    </xf>
    <xf numFmtId="10" fontId="10" fillId="4" borderId="37" xfId="3" applyNumberFormat="1" applyFont="1" applyFill="1" applyBorder="1" applyAlignment="1">
      <alignment horizontal="center" vertical="center"/>
    </xf>
    <xf numFmtId="0" fontId="21" fillId="4" borderId="7" xfId="0" applyFont="1" applyFill="1" applyBorder="1" applyAlignment="1">
      <alignment horizontal="center" vertical="center"/>
    </xf>
    <xf numFmtId="0" fontId="21" fillId="4" borderId="5" xfId="0" applyFont="1" applyFill="1" applyBorder="1" applyAlignment="1">
      <alignment horizontal="center" vertical="center"/>
    </xf>
    <xf numFmtId="0" fontId="21" fillId="4" borderId="8" xfId="0" applyFont="1" applyFill="1" applyBorder="1" applyAlignment="1">
      <alignment horizontal="center" vertical="center"/>
    </xf>
    <xf numFmtId="0" fontId="21" fillId="0" borderId="7" xfId="0" applyFont="1" applyBorder="1" applyAlignment="1">
      <alignment horizontal="center" vertical="center"/>
    </xf>
    <xf numFmtId="0" fontId="21" fillId="0" borderId="5" xfId="0" applyFont="1" applyBorder="1" applyAlignment="1">
      <alignment horizontal="center" vertical="center"/>
    </xf>
    <xf numFmtId="0" fontId="21" fillId="0" borderId="8" xfId="0" applyFont="1" applyBorder="1" applyAlignment="1">
      <alignment horizontal="center" vertical="center"/>
    </xf>
    <xf numFmtId="0" fontId="21" fillId="0" borderId="7"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8" xfId="0" applyFont="1" applyBorder="1" applyAlignment="1">
      <alignment horizontal="center" vertical="center" wrapText="1"/>
    </xf>
    <xf numFmtId="0" fontId="21" fillId="4" borderId="7" xfId="0" applyFont="1" applyFill="1" applyBorder="1" applyAlignment="1">
      <alignment horizontal="center" vertical="center" wrapText="1"/>
    </xf>
    <xf numFmtId="0" fontId="21" fillId="4" borderId="5" xfId="0" applyFont="1" applyFill="1" applyBorder="1" applyAlignment="1">
      <alignment horizontal="center" vertical="center" wrapText="1"/>
    </xf>
    <xf numFmtId="0" fontId="21" fillId="4" borderId="8" xfId="0" applyFont="1" applyFill="1" applyBorder="1" applyAlignment="1">
      <alignment horizontal="center" vertical="center" wrapText="1"/>
    </xf>
    <xf numFmtId="3" fontId="21" fillId="4" borderId="7" xfId="0" applyNumberFormat="1" applyFont="1" applyFill="1" applyBorder="1" applyAlignment="1">
      <alignment horizontal="center" vertical="center" wrapText="1"/>
    </xf>
    <xf numFmtId="3" fontId="21" fillId="4" borderId="5" xfId="0" applyNumberFormat="1" applyFont="1" applyFill="1" applyBorder="1" applyAlignment="1">
      <alignment horizontal="center" vertical="center" wrapText="1"/>
    </xf>
    <xf numFmtId="3" fontId="21" fillId="4" borderId="8" xfId="0" applyNumberFormat="1" applyFont="1" applyFill="1" applyBorder="1" applyAlignment="1">
      <alignment horizontal="center" vertical="center" wrapText="1"/>
    </xf>
    <xf numFmtId="3" fontId="21" fillId="0" borderId="7" xfId="0" applyNumberFormat="1" applyFont="1" applyBorder="1" applyAlignment="1">
      <alignment horizontal="center" vertical="center" wrapText="1"/>
    </xf>
    <xf numFmtId="3" fontId="21" fillId="0" borderId="5" xfId="0" applyNumberFormat="1" applyFont="1" applyBorder="1" applyAlignment="1">
      <alignment horizontal="center" vertical="center" wrapText="1"/>
    </xf>
    <xf numFmtId="3" fontId="21" fillId="0" borderId="8" xfId="0" applyNumberFormat="1" applyFont="1" applyBorder="1" applyAlignment="1">
      <alignment horizontal="center" vertical="center" wrapText="1"/>
    </xf>
    <xf numFmtId="3" fontId="21" fillId="0" borderId="9" xfId="0" applyNumberFormat="1" applyFont="1" applyBorder="1" applyAlignment="1">
      <alignment horizontal="center" vertical="center" wrapText="1"/>
    </xf>
    <xf numFmtId="3" fontId="21" fillId="0" borderId="12" xfId="0" applyNumberFormat="1" applyFont="1" applyBorder="1" applyAlignment="1">
      <alignment horizontal="center" vertical="center" wrapText="1"/>
    </xf>
    <xf numFmtId="3" fontId="21" fillId="0" borderId="10" xfId="0" applyNumberFormat="1" applyFont="1" applyBorder="1" applyAlignment="1">
      <alignment horizontal="center" vertical="center" wrapText="1"/>
    </xf>
    <xf numFmtId="0" fontId="21" fillId="4" borderId="37" xfId="0" applyFont="1" applyFill="1" applyBorder="1" applyAlignment="1">
      <alignment horizontal="center" vertical="center"/>
    </xf>
    <xf numFmtId="0" fontId="21" fillId="0" borderId="37" xfId="0" applyFont="1" applyBorder="1" applyAlignment="1">
      <alignment horizontal="center" vertical="center"/>
    </xf>
    <xf numFmtId="0" fontId="21" fillId="0" borderId="37" xfId="0" applyFont="1" applyBorder="1" applyAlignment="1">
      <alignment horizontal="center" vertical="center" wrapText="1"/>
    </xf>
    <xf numFmtId="0" fontId="21" fillId="4" borderId="37" xfId="0" applyFont="1" applyFill="1" applyBorder="1" applyAlignment="1">
      <alignment horizontal="center" vertical="center" wrapText="1"/>
    </xf>
    <xf numFmtId="3" fontId="21" fillId="4" borderId="37" xfId="0" applyNumberFormat="1" applyFont="1" applyFill="1" applyBorder="1" applyAlignment="1">
      <alignment horizontal="center" vertical="center" wrapText="1"/>
    </xf>
    <xf numFmtId="3" fontId="21" fillId="0" borderId="37" xfId="0" applyNumberFormat="1" applyFont="1" applyBorder="1" applyAlignment="1">
      <alignment horizontal="center" vertical="center" wrapText="1"/>
    </xf>
    <xf numFmtId="3" fontId="21" fillId="0" borderId="38" xfId="0" applyNumberFormat="1" applyFont="1" applyBorder="1" applyAlignment="1">
      <alignment horizontal="center" vertical="center" wrapText="1"/>
    </xf>
    <xf numFmtId="10" fontId="10" fillId="0" borderId="37" xfId="3" applyNumberFormat="1" applyFont="1" applyBorder="1" applyAlignment="1">
      <alignment horizontal="center" vertical="center"/>
    </xf>
    <xf numFmtId="9" fontId="10" fillId="0" borderId="37" xfId="3" applyNumberFormat="1" applyFont="1" applyBorder="1" applyAlignment="1">
      <alignment horizontal="center" vertical="center" wrapText="1"/>
    </xf>
    <xf numFmtId="9" fontId="10" fillId="4" borderId="37" xfId="3" applyNumberFormat="1" applyFont="1" applyFill="1" applyBorder="1" applyAlignment="1">
      <alignment horizontal="center" vertical="center" wrapText="1"/>
    </xf>
    <xf numFmtId="9" fontId="10" fillId="0" borderId="38" xfId="3" applyNumberFormat="1" applyFont="1" applyBorder="1" applyAlignment="1">
      <alignment horizontal="center" vertical="center" wrapText="1"/>
    </xf>
    <xf numFmtId="0" fontId="18" fillId="7" borderId="2" xfId="0" applyFont="1" applyFill="1" applyBorder="1" applyAlignment="1" applyProtection="1">
      <alignment horizontal="centerContinuous" vertical="center"/>
    </xf>
    <xf numFmtId="0" fontId="18" fillId="7" borderId="4" xfId="0" applyFont="1" applyFill="1" applyBorder="1" applyAlignment="1" applyProtection="1">
      <alignment horizontal="centerContinuous" vertical="center"/>
    </xf>
    <xf numFmtId="0" fontId="12" fillId="11" borderId="4" xfId="0" applyFont="1" applyFill="1" applyBorder="1" applyAlignment="1">
      <alignment horizontal="center" vertical="center" wrapText="1"/>
    </xf>
    <xf numFmtId="0" fontId="10" fillId="0" borderId="4" xfId="0" applyFont="1" applyBorder="1" applyAlignment="1" applyProtection="1">
      <alignment horizontal="center" vertical="center" wrapText="1"/>
    </xf>
    <xf numFmtId="0" fontId="12" fillId="11" borderId="45" xfId="0" applyFont="1" applyFill="1" applyBorder="1" applyAlignment="1">
      <alignment horizontal="center" vertical="center" wrapText="1"/>
    </xf>
    <xf numFmtId="0" fontId="12" fillId="11" borderId="46" xfId="0" applyFont="1" applyFill="1" applyBorder="1" applyAlignment="1">
      <alignment horizontal="center" vertical="center" wrapText="1"/>
    </xf>
    <xf numFmtId="0" fontId="10" fillId="0" borderId="47" xfId="0" applyFont="1" applyBorder="1" applyAlignment="1" applyProtection="1">
      <alignment wrapText="1"/>
    </xf>
    <xf numFmtId="0" fontId="10" fillId="0" borderId="48" xfId="0" applyFont="1" applyBorder="1" applyAlignment="1" applyProtection="1">
      <alignment wrapText="1"/>
    </xf>
    <xf numFmtId="3" fontId="10" fillId="0" borderId="49" xfId="0" applyNumberFormat="1" applyFont="1" applyBorder="1" applyAlignment="1" applyProtection="1">
      <alignment horizontal="center" vertical="center" wrapText="1"/>
    </xf>
    <xf numFmtId="3" fontId="10" fillId="0" borderId="50" xfId="0" applyNumberFormat="1" applyFont="1" applyBorder="1" applyAlignment="1" applyProtection="1">
      <alignment horizontal="center" vertical="center" wrapText="1"/>
    </xf>
    <xf numFmtId="3" fontId="10" fillId="0" borderId="4" xfId="0" applyNumberFormat="1" applyFont="1" applyBorder="1" applyAlignment="1" applyProtection="1">
      <alignment horizontal="center" vertical="center"/>
    </xf>
    <xf numFmtId="0" fontId="10" fillId="0" borderId="0" xfId="0" applyFont="1" applyAlignment="1">
      <alignment horizontal="center"/>
    </xf>
    <xf numFmtId="0" fontId="21" fillId="0" borderId="16" xfId="0" applyFont="1" applyBorder="1" applyProtection="1"/>
    <xf numFmtId="0" fontId="18" fillId="0" borderId="16" xfId="0" applyFont="1" applyBorder="1" applyAlignment="1" applyProtection="1">
      <alignment horizontal="right"/>
    </xf>
    <xf numFmtId="0" fontId="10" fillId="0" borderId="61" xfId="0" applyFont="1" applyBorder="1" applyProtection="1"/>
    <xf numFmtId="0" fontId="10" fillId="0" borderId="67" xfId="0" applyFont="1" applyBorder="1" applyProtection="1"/>
    <xf numFmtId="0" fontId="14" fillId="7" borderId="1" xfId="0" applyFont="1" applyFill="1" applyBorder="1" applyAlignment="1" applyProtection="1">
      <alignment horizontal="left"/>
    </xf>
    <xf numFmtId="166" fontId="10" fillId="0" borderId="1" xfId="0" applyNumberFormat="1" applyFont="1" applyBorder="1" applyAlignment="1" applyProtection="1">
      <alignment horizontal="center" vertical="center"/>
    </xf>
    <xf numFmtId="10" fontId="10" fillId="0" borderId="0" xfId="0" applyNumberFormat="1" applyFont="1" applyAlignment="1" applyProtection="1">
      <alignment horizontal="center" vertical="center"/>
    </xf>
    <xf numFmtId="166" fontId="10" fillId="0" borderId="0" xfId="0" applyNumberFormat="1" applyFont="1" applyAlignment="1" applyProtection="1">
      <alignment horizontal="center" vertical="center"/>
    </xf>
    <xf numFmtId="0" fontId="10" fillId="0" borderId="4" xfId="0" applyFont="1" applyBorder="1" applyAlignment="1" applyProtection="1">
      <alignment horizontal="center"/>
    </xf>
    <xf numFmtId="0" fontId="27" fillId="6" borderId="68" xfId="0" applyFont="1" applyFill="1" applyBorder="1" applyAlignment="1" applyProtection="1">
      <alignment horizontal="center" vertical="center"/>
    </xf>
    <xf numFmtId="0" fontId="10" fillId="0" borderId="69" xfId="0" applyFont="1" applyBorder="1" applyProtection="1"/>
    <xf numFmtId="3" fontId="14" fillId="0" borderId="70" xfId="0" applyNumberFormat="1" applyFont="1" applyBorder="1" applyAlignment="1" applyProtection="1">
      <alignment horizontal="center" vertical="center"/>
    </xf>
    <xf numFmtId="3" fontId="10" fillId="0" borderId="70" xfId="0" applyNumberFormat="1" applyFont="1" applyBorder="1" applyAlignment="1" applyProtection="1">
      <alignment horizontal="center" vertical="center"/>
    </xf>
    <xf numFmtId="0" fontId="28" fillId="6" borderId="68" xfId="0" applyFont="1" applyFill="1" applyBorder="1" applyAlignment="1" applyProtection="1">
      <alignment horizontal="center" vertical="center"/>
    </xf>
    <xf numFmtId="0" fontId="12" fillId="6" borderId="4" xfId="0" applyFont="1" applyFill="1" applyBorder="1" applyAlignment="1" applyProtection="1">
      <alignment horizontal="center" vertical="center" wrapText="1"/>
    </xf>
    <xf numFmtId="0" fontId="12" fillId="6" borderId="27" xfId="0" applyFont="1" applyFill="1" applyBorder="1" applyAlignment="1" applyProtection="1">
      <alignment horizontal="center" vertical="center"/>
    </xf>
    <xf numFmtId="0" fontId="10" fillId="0" borderId="13" xfId="0" applyFont="1" applyBorder="1" applyAlignment="1" applyProtection="1">
      <alignment horizontal="center"/>
    </xf>
    <xf numFmtId="0" fontId="10" fillId="0" borderId="11" xfId="0" applyFont="1" applyBorder="1" applyAlignment="1" applyProtection="1">
      <alignment horizontal="center"/>
    </xf>
    <xf numFmtId="0" fontId="14" fillId="0" borderId="13" xfId="0" applyFont="1" applyBorder="1" applyAlignment="1" applyProtection="1">
      <alignment horizontal="center"/>
    </xf>
    <xf numFmtId="0" fontId="14" fillId="0" borderId="11" xfId="0" applyFont="1" applyBorder="1" applyAlignment="1" applyProtection="1">
      <alignment horizontal="center"/>
    </xf>
    <xf numFmtId="0" fontId="10" fillId="0" borderId="14" xfId="0" applyFont="1" applyBorder="1" applyAlignment="1" applyProtection="1">
      <alignment horizontal="center"/>
    </xf>
    <xf numFmtId="0" fontId="10" fillId="0" borderId="15" xfId="0" applyFont="1" applyBorder="1" applyAlignment="1" applyProtection="1">
      <alignment horizontal="center"/>
    </xf>
    <xf numFmtId="0" fontId="10" fillId="0" borderId="10" xfId="0" applyFont="1" applyBorder="1" applyAlignment="1" applyProtection="1">
      <alignment horizontal="center"/>
    </xf>
    <xf numFmtId="3" fontId="10" fillId="0" borderId="71" xfId="0" applyNumberFormat="1" applyFont="1" applyBorder="1" applyAlignment="1" applyProtection="1">
      <alignment horizontal="center" vertical="center"/>
    </xf>
    <xf numFmtId="164" fontId="14" fillId="0" borderId="1" xfId="0" applyNumberFormat="1" applyFont="1" applyBorder="1" applyAlignment="1" applyProtection="1">
      <alignment horizontal="center" vertical="center"/>
    </xf>
    <xf numFmtId="0" fontId="29" fillId="0" borderId="1" xfId="0" applyFont="1" applyBorder="1" applyAlignment="1" applyProtection="1">
      <alignment horizontal="right"/>
    </xf>
    <xf numFmtId="164" fontId="30" fillId="0" borderId="1" xfId="0" applyNumberFormat="1" applyFont="1" applyBorder="1" applyAlignment="1" applyProtection="1">
      <alignment horizontal="center" vertical="center"/>
    </xf>
    <xf numFmtId="10" fontId="2" fillId="0" borderId="1" xfId="3" applyNumberFormat="1" applyFont="1" applyBorder="1" applyAlignment="1" applyProtection="1">
      <alignment horizontal="center"/>
    </xf>
    <xf numFmtId="165" fontId="2" fillId="0" borderId="1" xfId="3" applyNumberFormat="1" applyFont="1" applyBorder="1" applyAlignment="1" applyProtection="1">
      <alignment horizontal="center"/>
    </xf>
    <xf numFmtId="0" fontId="26" fillId="0" borderId="1" xfId="0" applyFont="1" applyBorder="1" applyAlignment="1" applyProtection="1">
      <alignment horizontal="right"/>
    </xf>
    <xf numFmtId="10" fontId="3" fillId="0" borderId="1" xfId="3" applyNumberFormat="1" applyFont="1" applyBorder="1" applyAlignment="1" applyProtection="1">
      <alignment horizontal="center"/>
    </xf>
    <xf numFmtId="165" fontId="3" fillId="0" borderId="1" xfId="3" applyNumberFormat="1" applyFont="1" applyBorder="1" applyAlignment="1" applyProtection="1">
      <alignment horizontal="center"/>
    </xf>
    <xf numFmtId="0" fontId="27" fillId="6" borderId="68" xfId="0" applyFont="1" applyFill="1" applyBorder="1" applyAlignment="1" applyProtection="1">
      <alignment horizontal="center"/>
    </xf>
    <xf numFmtId="0" fontId="14" fillId="7" borderId="1" xfId="0" applyFont="1" applyFill="1" applyBorder="1" applyAlignment="1" applyProtection="1"/>
    <xf numFmtId="0" fontId="27" fillId="6" borderId="24" xfId="0" applyFont="1" applyFill="1" applyBorder="1" applyAlignment="1" applyProtection="1">
      <alignment horizontal="center"/>
    </xf>
    <xf numFmtId="3" fontId="14" fillId="0" borderId="72" xfId="0" applyNumberFormat="1" applyFont="1" applyBorder="1" applyAlignment="1" applyProtection="1">
      <alignment horizontal="center" vertical="center"/>
    </xf>
    <xf numFmtId="0" fontId="12" fillId="6" borderId="73" xfId="0" applyFont="1" applyFill="1" applyBorder="1" applyAlignment="1" applyProtection="1">
      <alignment horizontal="center" vertical="center"/>
    </xf>
    <xf numFmtId="164" fontId="2" fillId="0" borderId="71" xfId="0" applyNumberFormat="1" applyFont="1" applyBorder="1" applyAlignment="1" applyProtection="1">
      <alignment horizontal="center"/>
    </xf>
    <xf numFmtId="0" fontId="31" fillId="0" borderId="1" xfId="0" applyFont="1" applyBorder="1" applyAlignment="1" applyProtection="1">
      <alignment horizontal="center" vertical="center"/>
    </xf>
    <xf numFmtId="0" fontId="14" fillId="0" borderId="1" xfId="0" applyFont="1" applyBorder="1" applyAlignment="1" applyProtection="1">
      <alignment horizontal="left" vertical="center" wrapText="1"/>
    </xf>
    <xf numFmtId="9" fontId="10" fillId="4" borderId="1" xfId="3" applyNumberFormat="1" applyFont="1" applyFill="1" applyBorder="1" applyAlignment="1">
      <alignment horizontal="center" vertical="center" wrapText="1"/>
    </xf>
    <xf numFmtId="9" fontId="10" fillId="0" borderId="1" xfId="3" applyNumberFormat="1" applyFont="1" applyBorder="1" applyAlignment="1">
      <alignment horizontal="center" vertical="center" wrapText="1"/>
    </xf>
    <xf numFmtId="0" fontId="10" fillId="0" borderId="1" xfId="0" applyFont="1" applyBorder="1" applyAlignment="1" applyProtection="1">
      <alignment horizontal="left" wrapText="1"/>
    </xf>
    <xf numFmtId="0" fontId="12" fillId="6" borderId="26" xfId="0" applyFont="1" applyFill="1" applyBorder="1" applyAlignment="1" applyProtection="1">
      <alignment horizontal="center" vertical="center"/>
    </xf>
    <xf numFmtId="3" fontId="10" fillId="0" borderId="72" xfId="0" applyNumberFormat="1" applyFont="1" applyBorder="1" applyAlignment="1" applyProtection="1">
      <alignment horizontal="center" vertical="center"/>
    </xf>
    <xf numFmtId="3" fontId="10" fillId="0" borderId="9" xfId="0" applyNumberFormat="1" applyFont="1" applyBorder="1" applyAlignment="1" applyProtection="1">
      <alignment horizontal="center" vertical="center"/>
    </xf>
    <xf numFmtId="9" fontId="14" fillId="0" borderId="11" xfId="0" applyNumberFormat="1" applyFont="1" applyBorder="1" applyAlignment="1" applyProtection="1">
      <alignment horizontal="center" vertical="center"/>
    </xf>
    <xf numFmtId="0" fontId="10" fillId="0" borderId="13" xfId="0" applyFont="1" applyBorder="1" applyAlignment="1" applyProtection="1">
      <alignment horizontal="center" vertical="center"/>
    </xf>
    <xf numFmtId="9" fontId="10" fillId="0" borderId="11" xfId="0" applyNumberFormat="1" applyFont="1" applyBorder="1" applyAlignment="1" applyProtection="1">
      <alignment horizontal="center" vertical="center"/>
    </xf>
    <xf numFmtId="0" fontId="10" fillId="0" borderId="14" xfId="0" applyFont="1" applyBorder="1" applyAlignment="1" applyProtection="1">
      <alignment horizontal="center" vertical="center"/>
    </xf>
    <xf numFmtId="9" fontId="10" fillId="0" borderId="10" xfId="0" applyNumberFormat="1" applyFont="1" applyBorder="1" applyAlignment="1" applyProtection="1">
      <alignment horizontal="center" vertical="center"/>
    </xf>
    <xf numFmtId="3" fontId="10" fillId="0" borderId="1" xfId="0" applyNumberFormat="1" applyFont="1" applyBorder="1" applyAlignment="1" applyProtection="1">
      <alignment horizontal="center" vertical="center" wrapText="1"/>
    </xf>
    <xf numFmtId="10" fontId="10" fillId="0" borderId="1" xfId="0" applyNumberFormat="1" applyFont="1" applyBorder="1" applyAlignment="1" applyProtection="1">
      <alignment horizontal="center" vertical="center" wrapText="1"/>
    </xf>
    <xf numFmtId="0" fontId="14" fillId="7" borderId="1" xfId="0" applyFont="1" applyFill="1" applyBorder="1" applyAlignment="1" applyProtection="1">
      <alignment horizontal="left"/>
    </xf>
    <xf numFmtId="9" fontId="10" fillId="0" borderId="70" xfId="3" applyFont="1" applyBorder="1" applyAlignment="1" applyProtection="1">
      <alignment horizontal="center" vertical="center"/>
    </xf>
    <xf numFmtId="9" fontId="10" fillId="0" borderId="71" xfId="3" applyFont="1" applyBorder="1" applyAlignment="1" applyProtection="1">
      <alignment horizontal="center" vertical="center"/>
    </xf>
    <xf numFmtId="0" fontId="1" fillId="0" borderId="28" xfId="0" applyFont="1" applyBorder="1"/>
    <xf numFmtId="168" fontId="10" fillId="0" borderId="1" xfId="0" applyNumberFormat="1" applyFont="1" applyBorder="1" applyAlignment="1" applyProtection="1">
      <alignment horizontal="center" vertical="center" wrapText="1"/>
    </xf>
    <xf numFmtId="0" fontId="14" fillId="0" borderId="77" xfId="0" applyFont="1" applyBorder="1" applyAlignment="1" applyProtection="1">
      <alignment horizontal="center" vertical="center" wrapText="1"/>
    </xf>
    <xf numFmtId="0" fontId="10" fillId="0" borderId="78" xfId="0" applyFont="1" applyBorder="1" applyAlignment="1" applyProtection="1">
      <alignment horizontal="center" vertical="center"/>
    </xf>
    <xf numFmtId="164" fontId="10" fillId="0" borderId="49" xfId="0" applyNumberFormat="1" applyFont="1" applyBorder="1" applyAlignment="1" applyProtection="1">
      <alignment horizontal="center" vertical="center"/>
    </xf>
    <xf numFmtId="168" fontId="10" fillId="0" borderId="49" xfId="0" applyNumberFormat="1" applyFont="1" applyBorder="1" applyAlignment="1" applyProtection="1">
      <alignment horizontal="center" vertical="center"/>
    </xf>
    <xf numFmtId="168" fontId="10" fillId="0" borderId="42" xfId="0" applyNumberFormat="1" applyFont="1" applyBorder="1" applyAlignment="1" applyProtection="1">
      <alignment horizontal="center" vertical="center" wrapText="1"/>
    </xf>
    <xf numFmtId="168" fontId="10" fillId="0" borderId="50" xfId="0" applyNumberFormat="1" applyFont="1" applyBorder="1" applyAlignment="1" applyProtection="1">
      <alignment horizontal="center" vertical="center"/>
    </xf>
    <xf numFmtId="0" fontId="31" fillId="0" borderId="63" xfId="0" applyFont="1" applyBorder="1" applyAlignment="1" applyProtection="1">
      <alignment horizontal="center" vertical="center" wrapText="1"/>
    </xf>
    <xf numFmtId="0" fontId="0" fillId="0" borderId="4" xfId="0" applyBorder="1" applyAlignment="1" applyProtection="1">
      <alignment horizontal="center" vertical="center" wrapText="1"/>
    </xf>
    <xf numFmtId="0" fontId="0" fillId="0" borderId="44" xfId="0" applyBorder="1" applyAlignment="1" applyProtection="1">
      <alignment horizontal="center" vertical="center" wrapText="1"/>
    </xf>
    <xf numFmtId="0" fontId="0" fillId="0" borderId="79" xfId="0" applyBorder="1" applyProtection="1"/>
    <xf numFmtId="0" fontId="14" fillId="0" borderId="62" xfId="0" applyFont="1" applyBorder="1" applyAlignment="1" applyProtection="1">
      <alignment horizontal="center" vertical="center" wrapText="1"/>
    </xf>
    <xf numFmtId="0" fontId="1" fillId="0" borderId="0" xfId="0" applyFont="1"/>
    <xf numFmtId="0" fontId="1" fillId="0" borderId="1" xfId="0" applyFont="1" applyBorder="1" applyAlignment="1">
      <alignment horizontal="center" vertical="center"/>
    </xf>
    <xf numFmtId="3" fontId="1" fillId="0" borderId="1" xfId="0" applyNumberFormat="1" applyFont="1" applyBorder="1" applyAlignment="1">
      <alignment horizontal="center" vertical="top" wrapText="1"/>
    </xf>
    <xf numFmtId="168" fontId="1" fillId="0" borderId="1" xfId="0" applyNumberFormat="1" applyFont="1" applyBorder="1" applyAlignment="1">
      <alignment horizontal="center" vertical="top" wrapText="1"/>
    </xf>
    <xf numFmtId="0" fontId="1" fillId="0" borderId="1" xfId="0" applyFont="1" applyBorder="1" applyAlignment="1">
      <alignment horizontal="center" vertical="top" wrapText="1"/>
    </xf>
    <xf numFmtId="3" fontId="1" fillId="0" borderId="1" xfId="0" applyNumberFormat="1" applyFont="1" applyBorder="1" applyAlignment="1">
      <alignment horizontal="center" vertical="center" wrapText="1"/>
    </xf>
    <xf numFmtId="168" fontId="1" fillId="0" borderId="1" xfId="0" applyNumberFormat="1" applyFont="1" applyBorder="1" applyAlignment="1">
      <alignment horizontal="center" vertical="center" wrapText="1"/>
    </xf>
    <xf numFmtId="0" fontId="1" fillId="0" borderId="2" xfId="0" applyFont="1" applyBorder="1" applyAlignment="1">
      <alignment horizontal="center" vertical="center" wrapText="1"/>
    </xf>
    <xf numFmtId="3" fontId="1" fillId="0" borderId="1" xfId="0" applyNumberFormat="1" applyFont="1" applyBorder="1" applyAlignment="1">
      <alignment horizontal="center" vertical="center"/>
    </xf>
    <xf numFmtId="9" fontId="1" fillId="0" borderId="1" xfId="3" applyFont="1" applyBorder="1" applyAlignment="1">
      <alignment horizontal="center" vertical="center"/>
    </xf>
    <xf numFmtId="3" fontId="1" fillId="0" borderId="2" xfId="0" applyNumberFormat="1" applyFont="1" applyBorder="1" applyAlignment="1">
      <alignment horizontal="center" vertical="center"/>
    </xf>
    <xf numFmtId="0" fontId="14" fillId="0" borderId="24" xfId="0" applyFont="1" applyBorder="1" applyAlignment="1">
      <alignment horizontal="center" vertical="center"/>
    </xf>
    <xf numFmtId="0" fontId="14" fillId="0" borderId="32" xfId="0" applyFont="1" applyBorder="1" applyAlignment="1">
      <alignment horizontal="center" vertical="center"/>
    </xf>
    <xf numFmtId="0" fontId="14" fillId="0" borderId="36" xfId="0" applyFont="1" applyBorder="1" applyAlignment="1">
      <alignment horizontal="center" vertical="center"/>
    </xf>
    <xf numFmtId="168" fontId="1" fillId="0" borderId="1" xfId="0" applyNumberFormat="1" applyFont="1" applyBorder="1" applyAlignment="1">
      <alignment horizontal="center" vertical="center"/>
    </xf>
    <xf numFmtId="0" fontId="1" fillId="0" borderId="74" xfId="0" applyFont="1" applyBorder="1" applyAlignment="1">
      <alignment horizontal="center" vertical="center"/>
    </xf>
    <xf numFmtId="0" fontId="1" fillId="0" borderId="75" xfId="0" applyFont="1" applyBorder="1" applyAlignment="1">
      <alignment horizontal="center" vertical="center"/>
    </xf>
    <xf numFmtId="3" fontId="1" fillId="0" borderId="75" xfId="0" applyNumberFormat="1" applyFont="1" applyBorder="1" applyAlignment="1">
      <alignment horizontal="center" vertical="center"/>
    </xf>
    <xf numFmtId="3" fontId="1" fillId="0" borderId="75" xfId="0" applyNumberFormat="1" applyFont="1" applyBorder="1"/>
    <xf numFmtId="3" fontId="1" fillId="0" borderId="76" xfId="0" applyNumberFormat="1" applyFont="1" applyBorder="1"/>
    <xf numFmtId="3" fontId="1" fillId="0" borderId="76" xfId="0" applyNumberFormat="1" applyFont="1" applyBorder="1" applyAlignment="1">
      <alignment horizontal="center" vertical="center"/>
    </xf>
    <xf numFmtId="3" fontId="1" fillId="0" borderId="27" xfId="0" applyNumberFormat="1" applyFont="1" applyBorder="1" applyAlignment="1">
      <alignment horizontal="center" vertical="center"/>
    </xf>
    <xf numFmtId="3" fontId="1" fillId="0" borderId="28" xfId="0" applyNumberFormat="1" applyFont="1" applyBorder="1"/>
    <xf numFmtId="0" fontId="1" fillId="0" borderId="28" xfId="0" quotePrefix="1" applyFont="1" applyBorder="1"/>
    <xf numFmtId="168" fontId="1" fillId="0" borderId="28" xfId="3" applyNumberFormat="1" applyFont="1" applyBorder="1"/>
    <xf numFmtId="168" fontId="1" fillId="0" borderId="26" xfId="3" applyNumberFormat="1" applyFont="1" applyBorder="1"/>
    <xf numFmtId="0" fontId="1" fillId="0" borderId="13" xfId="0" applyFont="1" applyBorder="1" applyAlignment="1">
      <alignment horizontal="center" vertical="center"/>
    </xf>
    <xf numFmtId="3" fontId="1" fillId="0" borderId="1" xfId="0" applyNumberFormat="1" applyFont="1" applyBorder="1"/>
    <xf numFmtId="0" fontId="1" fillId="0" borderId="1" xfId="0" applyFont="1" applyBorder="1"/>
    <xf numFmtId="168" fontId="1" fillId="0" borderId="1" xfId="3" applyNumberFormat="1" applyFont="1" applyBorder="1"/>
    <xf numFmtId="168" fontId="1" fillId="0" borderId="11" xfId="3" applyNumberFormat="1" applyFont="1" applyBorder="1"/>
    <xf numFmtId="0" fontId="1" fillId="0" borderId="0" xfId="0" applyFont="1" applyAlignment="1">
      <alignment horizontal="center" vertical="center"/>
    </xf>
    <xf numFmtId="3" fontId="1" fillId="0" borderId="13" xfId="0" applyNumberFormat="1" applyFont="1" applyBorder="1" applyAlignment="1">
      <alignment horizontal="center" vertical="center"/>
    </xf>
    <xf numFmtId="0" fontId="1" fillId="0" borderId="14" xfId="0" applyFont="1" applyBorder="1" applyAlignment="1">
      <alignment horizontal="center" vertical="center"/>
    </xf>
    <xf numFmtId="3" fontId="1" fillId="0" borderId="15" xfId="0" applyNumberFormat="1" applyFont="1" applyBorder="1"/>
    <xf numFmtId="0" fontId="1" fillId="0" borderId="15" xfId="0" applyFont="1" applyBorder="1"/>
    <xf numFmtId="0" fontId="11" fillId="6" borderId="15" xfId="0" applyFont="1" applyFill="1" applyBorder="1"/>
    <xf numFmtId="0" fontId="1" fillId="0" borderId="15" xfId="0" applyFont="1" applyBorder="1" applyAlignment="1">
      <alignment horizontal="center" vertical="center"/>
    </xf>
    <xf numFmtId="0" fontId="1" fillId="0" borderId="10" xfId="0" applyFont="1" applyBorder="1" applyAlignment="1">
      <alignment horizontal="center" vertical="center"/>
    </xf>
    <xf numFmtId="3" fontId="1" fillId="0" borderId="0" xfId="0" applyNumberFormat="1" applyFont="1"/>
    <xf numFmtId="3" fontId="1" fillId="0" borderId="0" xfId="0" applyNumberFormat="1" applyFont="1" applyAlignment="1">
      <alignment horizontal="center" vertical="center" wrapText="1"/>
    </xf>
    <xf numFmtId="168" fontId="1" fillId="0" borderId="0" xfId="0" applyNumberFormat="1" applyFont="1" applyAlignment="1">
      <alignment horizontal="center" vertical="center" wrapText="1"/>
    </xf>
    <xf numFmtId="0" fontId="14" fillId="0" borderId="1" xfId="0" applyFont="1" applyFill="1" applyBorder="1" applyAlignment="1" applyProtection="1">
      <alignment wrapText="1"/>
    </xf>
    <xf numFmtId="0" fontId="10" fillId="0" borderId="1" xfId="0" applyFont="1" applyFill="1" applyBorder="1" applyAlignment="1" applyProtection="1">
      <alignment wrapText="1"/>
    </xf>
    <xf numFmtId="3" fontId="18" fillId="0" borderId="1" xfId="0" applyNumberFormat="1" applyFont="1" applyFill="1" applyBorder="1" applyAlignment="1" applyProtection="1">
      <alignment horizontal="left" vertical="center" wrapText="1"/>
    </xf>
    <xf numFmtId="0" fontId="10" fillId="0" borderId="18" xfId="0" applyFont="1" applyFill="1" applyBorder="1" applyProtection="1"/>
    <xf numFmtId="3" fontId="18" fillId="5" borderId="1" xfId="0" applyNumberFormat="1" applyFont="1" applyFill="1" applyBorder="1" applyAlignment="1" applyProtection="1">
      <alignment horizontal="center" vertical="center" wrapText="1"/>
      <protection locked="0"/>
    </xf>
    <xf numFmtId="168" fontId="10" fillId="5" borderId="1" xfId="3" applyNumberFormat="1" applyFont="1" applyFill="1" applyBorder="1" applyAlignment="1" applyProtection="1">
      <alignment horizontal="center" vertical="center"/>
      <protection locked="0"/>
    </xf>
    <xf numFmtId="168" fontId="10" fillId="5" borderId="42" xfId="3" applyNumberFormat="1" applyFont="1" applyFill="1" applyBorder="1" applyAlignment="1" applyProtection="1">
      <alignment horizontal="center" vertical="center"/>
      <protection locked="0"/>
    </xf>
    <xf numFmtId="9" fontId="10" fillId="5" borderId="1" xfId="0" applyNumberFormat="1" applyFont="1" applyFill="1" applyBorder="1" applyAlignment="1" applyProtection="1">
      <alignment horizontal="center" vertical="center" wrapText="1"/>
      <protection locked="0"/>
    </xf>
    <xf numFmtId="10" fontId="1" fillId="0" borderId="28" xfId="0" applyNumberFormat="1" applyFont="1" applyBorder="1"/>
    <xf numFmtId="10" fontId="1" fillId="0" borderId="1" xfId="0" applyNumberFormat="1" applyFont="1" applyBorder="1"/>
    <xf numFmtId="10" fontId="1" fillId="0" borderId="15" xfId="0" applyNumberFormat="1" applyFont="1" applyBorder="1"/>
    <xf numFmtId="168" fontId="1" fillId="0" borderId="2" xfId="3" applyNumberFormat="1" applyFont="1" applyBorder="1" applyAlignment="1">
      <alignment horizontal="center" vertical="center"/>
    </xf>
    <xf numFmtId="0" fontId="23" fillId="9" borderId="1" xfId="0" applyFont="1" applyFill="1" applyBorder="1" applyAlignment="1" applyProtection="1">
      <alignment horizontal="right"/>
    </xf>
    <xf numFmtId="0" fontId="18" fillId="0" borderId="0" xfId="0" applyFont="1" applyAlignment="1" applyProtection="1">
      <alignment horizontal="right"/>
    </xf>
    <xf numFmtId="0" fontId="14" fillId="7" borderId="1" xfId="0" applyFont="1" applyFill="1" applyBorder="1" applyAlignment="1" applyProtection="1">
      <alignment horizontal="left"/>
    </xf>
    <xf numFmtId="0" fontId="1" fillId="0" borderId="0" xfId="0" applyFont="1" applyAlignment="1">
      <alignment wrapText="1"/>
    </xf>
    <xf numFmtId="0" fontId="12" fillId="3" borderId="0" xfId="0" applyFont="1" applyFill="1" applyBorder="1" applyAlignment="1">
      <alignment horizontal="left" vertical="center" wrapText="1"/>
    </xf>
    <xf numFmtId="4" fontId="53" fillId="29" borderId="1" xfId="5" applyNumberFormat="1" applyFont="1" applyFill="1" applyBorder="1" applyAlignment="1">
      <alignment wrapText="1"/>
    </xf>
    <xf numFmtId="4" fontId="53" fillId="29" borderId="1" xfId="4" applyNumberFormat="1" applyFont="1" applyFill="1" applyBorder="1" applyAlignment="1">
      <alignment wrapText="1"/>
    </xf>
    <xf numFmtId="0" fontId="54" fillId="29" borderId="1" xfId="5" applyFont="1" applyFill="1" applyBorder="1" applyAlignment="1">
      <alignment wrapText="1"/>
    </xf>
    <xf numFmtId="0" fontId="53" fillId="29" borderId="1" xfId="5" applyFont="1" applyFill="1" applyBorder="1" applyAlignment="1">
      <alignment wrapText="1"/>
    </xf>
    <xf numFmtId="0" fontId="53" fillId="29" borderId="1" xfId="4" applyFont="1" applyFill="1" applyBorder="1" applyAlignment="1">
      <alignment wrapText="1"/>
    </xf>
    <xf numFmtId="0" fontId="54" fillId="29" borderId="1" xfId="4" applyFont="1" applyFill="1" applyBorder="1" applyAlignment="1">
      <alignment wrapText="1"/>
    </xf>
    <xf numFmtId="0" fontId="54" fillId="29" borderId="1" xfId="0" applyFont="1" applyFill="1" applyBorder="1" applyAlignment="1">
      <alignment horizontal="center" vertical="center"/>
    </xf>
    <xf numFmtId="0" fontId="54" fillId="29" borderId="1" xfId="0" applyFont="1" applyFill="1" applyBorder="1" applyAlignment="1">
      <alignment horizontal="center" vertical="center" wrapText="1"/>
    </xf>
    <xf numFmtId="4" fontId="55" fillId="29" borderId="1" xfId="5" applyNumberFormat="1" applyFont="1" applyFill="1" applyBorder="1" applyAlignment="1">
      <alignment wrapText="1"/>
    </xf>
    <xf numFmtId="4" fontId="55" fillId="29" borderId="1" xfId="4" applyNumberFormat="1" applyFont="1" applyFill="1" applyBorder="1" applyAlignment="1">
      <alignment wrapText="1"/>
    </xf>
    <xf numFmtId="0" fontId="56" fillId="0" borderId="0" xfId="0" applyFont="1"/>
    <xf numFmtId="4" fontId="53" fillId="30" borderId="1" xfId="0" applyNumberFormat="1" applyFont="1" applyFill="1" applyBorder="1" applyAlignment="1">
      <alignment wrapText="1"/>
    </xf>
    <xf numFmtId="0" fontId="53" fillId="30" borderId="1" xfId="0" applyFont="1" applyFill="1" applyBorder="1" applyAlignment="1">
      <alignment wrapText="1"/>
    </xf>
    <xf numFmtId="0" fontId="18" fillId="0" borderId="1" xfId="0" applyFont="1" applyBorder="1" applyAlignment="1" applyProtection="1">
      <alignment horizontal="left"/>
    </xf>
    <xf numFmtId="0" fontId="10" fillId="0" borderId="23" xfId="0" applyFont="1" applyBorder="1" applyProtection="1"/>
    <xf numFmtId="0" fontId="28" fillId="6" borderId="68" xfId="0" applyFont="1" applyFill="1" applyBorder="1" applyAlignment="1" applyProtection="1">
      <alignment horizontal="center" vertical="center" wrapText="1"/>
    </xf>
    <xf numFmtId="0" fontId="27" fillId="6" borderId="68" xfId="0" applyFont="1" applyFill="1" applyBorder="1" applyAlignment="1" applyProtection="1">
      <alignment horizontal="left" vertical="center"/>
    </xf>
    <xf numFmtId="0" fontId="12" fillId="3" borderId="1" xfId="0" applyFont="1" applyFill="1" applyBorder="1" applyAlignment="1">
      <alignment horizontal="left" vertical="center"/>
    </xf>
    <xf numFmtId="0" fontId="10" fillId="0" borderId="0" xfId="0" applyFont="1" applyAlignment="1">
      <alignment horizontal="left" vertical="center"/>
    </xf>
    <xf numFmtId="9" fontId="10" fillId="4" borderId="2" xfId="3" applyNumberFormat="1" applyFont="1" applyFill="1" applyBorder="1" applyAlignment="1">
      <alignment horizontal="center" vertical="center" wrapText="1"/>
    </xf>
    <xf numFmtId="9" fontId="10" fillId="0" borderId="2" xfId="3" applyNumberFormat="1" applyFont="1" applyBorder="1" applyAlignment="1">
      <alignment horizontal="center" vertical="center" wrapText="1"/>
    </xf>
    <xf numFmtId="0" fontId="12" fillId="3" borderId="6" xfId="0" applyFont="1" applyFill="1" applyBorder="1" applyAlignment="1">
      <alignment horizontal="left" vertical="center"/>
    </xf>
    <xf numFmtId="9" fontId="10" fillId="4" borderId="1" xfId="3" applyNumberFormat="1" applyFont="1" applyFill="1" applyBorder="1" applyAlignment="1">
      <alignment horizontal="left" vertical="center"/>
    </xf>
    <xf numFmtId="4" fontId="53" fillId="29" borderId="1" xfId="5" applyNumberFormat="1" applyFont="1" applyFill="1" applyBorder="1" applyAlignment="1">
      <alignment wrapText="1"/>
    </xf>
    <xf numFmtId="9" fontId="1" fillId="4" borderId="73" xfId="3" applyNumberFormat="1" applyFont="1" applyFill="1" applyBorder="1" applyAlignment="1">
      <alignment horizontal="left" vertical="center"/>
    </xf>
    <xf numFmtId="9" fontId="1" fillId="0" borderId="70" xfId="3" applyNumberFormat="1" applyFont="1" applyBorder="1" applyAlignment="1">
      <alignment horizontal="left" vertical="center"/>
    </xf>
    <xf numFmtId="9" fontId="1" fillId="4" borderId="70" xfId="3" applyNumberFormat="1" applyFont="1" applyFill="1" applyBorder="1" applyAlignment="1">
      <alignment horizontal="left" vertical="center"/>
    </xf>
    <xf numFmtId="9" fontId="1" fillId="0" borderId="71" xfId="3" applyNumberFormat="1" applyFont="1" applyBorder="1" applyAlignment="1">
      <alignment horizontal="left" vertical="center"/>
    </xf>
    <xf numFmtId="9" fontId="1" fillId="0" borderId="89" xfId="3" applyNumberFormat="1" applyFont="1" applyBorder="1" applyAlignment="1">
      <alignment horizontal="left" vertical="center"/>
    </xf>
    <xf numFmtId="9" fontId="10" fillId="4" borderId="10" xfId="3" applyFont="1" applyFill="1" applyBorder="1" applyAlignment="1">
      <alignment horizontal="center" vertical="center"/>
    </xf>
    <xf numFmtId="4" fontId="53" fillId="29" borderId="1" xfId="5" applyNumberFormat="1" applyFont="1" applyFill="1" applyBorder="1" applyAlignment="1">
      <alignment wrapText="1"/>
    </xf>
    <xf numFmtId="0" fontId="1" fillId="0" borderId="1" xfId="0" applyFont="1" applyBorder="1" applyAlignment="1">
      <alignment horizontal="center" vertical="center" wrapText="1"/>
    </xf>
    <xf numFmtId="0" fontId="1" fillId="4" borderId="1" xfId="0" applyFont="1" applyFill="1" applyBorder="1" applyAlignment="1">
      <alignment horizontal="center" vertical="center" wrapText="1"/>
    </xf>
    <xf numFmtId="0" fontId="57" fillId="0" borderId="0" xfId="0" applyFont="1"/>
    <xf numFmtId="0" fontId="57" fillId="0" borderId="0" xfId="0" applyFont="1" applyAlignment="1">
      <alignment horizontal="center" vertical="center"/>
    </xf>
    <xf numFmtId="0" fontId="57" fillId="0" borderId="0" xfId="0" applyFont="1" applyFill="1"/>
    <xf numFmtId="0" fontId="57" fillId="0" borderId="0" xfId="0" applyFont="1" applyProtection="1"/>
    <xf numFmtId="0" fontId="57" fillId="0" borderId="0" xfId="0" applyFont="1" applyFill="1" applyProtection="1"/>
    <xf numFmtId="0" fontId="57" fillId="0" borderId="0" xfId="0" applyFont="1" applyAlignment="1">
      <alignment wrapText="1"/>
    </xf>
    <xf numFmtId="10" fontId="57" fillId="0" borderId="0" xfId="3" applyNumberFormat="1" applyFont="1" applyFill="1" applyBorder="1" applyAlignment="1">
      <alignment horizontal="center" vertical="center"/>
    </xf>
    <xf numFmtId="0" fontId="59" fillId="0" borderId="0" xfId="0" applyFont="1" applyAlignment="1">
      <alignment horizontal="left" vertical="center" wrapText="1"/>
    </xf>
    <xf numFmtId="0" fontId="31" fillId="0" borderId="0" xfId="0" applyFont="1" applyAlignment="1">
      <alignment vertical="center"/>
    </xf>
    <xf numFmtId="0" fontId="58" fillId="0" borderId="0" xfId="0" applyFont="1" applyAlignment="1">
      <alignment horizontal="center" vertical="center"/>
    </xf>
    <xf numFmtId="0" fontId="10" fillId="5" borderId="0" xfId="0" applyFont="1" applyFill="1" applyAlignment="1" applyProtection="1">
      <alignment horizontal="center" vertical="center"/>
    </xf>
    <xf numFmtId="0" fontId="10" fillId="31" borderId="0" xfId="0" applyFont="1" applyFill="1" applyAlignment="1" applyProtection="1">
      <alignment horizontal="center" vertical="center"/>
    </xf>
    <xf numFmtId="0" fontId="18" fillId="0" borderId="1" xfId="0" applyFont="1" applyBorder="1" applyAlignment="1" applyProtection="1">
      <alignment horizontal="right" wrapText="1"/>
    </xf>
    <xf numFmtId="0" fontId="10" fillId="0" borderId="0" xfId="0" applyFont="1" applyAlignment="1" applyProtection="1">
      <alignment wrapText="1"/>
    </xf>
    <xf numFmtId="0" fontId="12" fillId="6" borderId="24" xfId="0" applyFont="1" applyFill="1" applyBorder="1"/>
    <xf numFmtId="0" fontId="11" fillId="6" borderId="32" xfId="0" applyFont="1" applyFill="1" applyBorder="1"/>
    <xf numFmtId="0" fontId="11" fillId="6" borderId="36" xfId="0" applyFont="1" applyFill="1" applyBorder="1"/>
    <xf numFmtId="4" fontId="53" fillId="29" borderId="1" xfId="5" applyNumberFormat="1" applyFont="1" applyFill="1" applyBorder="1" applyAlignment="1">
      <alignment wrapText="1"/>
    </xf>
    <xf numFmtId="0" fontId="61" fillId="0" borderId="0" xfId="0" applyFont="1"/>
    <xf numFmtId="0" fontId="22" fillId="0" borderId="1" xfId="0" applyFont="1" applyBorder="1"/>
    <xf numFmtId="0" fontId="61" fillId="0" borderId="1" xfId="0" applyFont="1" applyBorder="1" applyAlignment="1">
      <alignment wrapText="1"/>
    </xf>
    <xf numFmtId="0" fontId="22" fillId="0" borderId="1" xfId="0" quotePrefix="1" applyFont="1" applyBorder="1" applyAlignment="1">
      <alignment horizontal="center" wrapText="1"/>
    </xf>
    <xf numFmtId="0" fontId="22" fillId="0" borderId="1" xfId="0" applyFont="1" applyBorder="1" applyAlignment="1">
      <alignment horizontal="center" wrapText="1"/>
    </xf>
    <xf numFmtId="0" fontId="22" fillId="0" borderId="90" xfId="0" applyFont="1" applyBorder="1" applyAlignment="1">
      <alignment horizontal="center" wrapText="1"/>
    </xf>
    <xf numFmtId="0" fontId="22" fillId="0" borderId="91" xfId="0" quotePrefix="1" applyFont="1" applyBorder="1" applyAlignment="1">
      <alignment horizontal="center" wrapText="1"/>
    </xf>
    <xf numFmtId="0" fontId="22" fillId="5" borderId="91" xfId="0" applyFont="1" applyFill="1" applyBorder="1"/>
    <xf numFmtId="0" fontId="22" fillId="0" borderId="91" xfId="0" applyFont="1" applyBorder="1"/>
    <xf numFmtId="0" fontId="22" fillId="5" borderId="92" xfId="0" applyFont="1" applyFill="1" applyBorder="1"/>
    <xf numFmtId="0" fontId="61" fillId="33" borderId="93" xfId="0" applyFont="1" applyFill="1" applyBorder="1"/>
    <xf numFmtId="0" fontId="22" fillId="0" borderId="94" xfId="0" applyFont="1" applyBorder="1"/>
    <xf numFmtId="0" fontId="61" fillId="0" borderId="91" xfId="0" applyFont="1" applyBorder="1" applyAlignment="1">
      <alignment horizontal="right"/>
    </xf>
    <xf numFmtId="0" fontId="22" fillId="0" borderId="92" xfId="0" applyFont="1" applyBorder="1"/>
    <xf numFmtId="0" fontId="63" fillId="0" borderId="0" xfId="0" applyFont="1"/>
    <xf numFmtId="0" fontId="22" fillId="0" borderId="0" xfId="0" applyFont="1" applyAlignment="1">
      <alignment wrapText="1"/>
    </xf>
    <xf numFmtId="0" fontId="22" fillId="0" borderId="91" xfId="0" applyFont="1" applyBorder="1" applyAlignment="1">
      <alignment wrapText="1"/>
    </xf>
    <xf numFmtId="0" fontId="64" fillId="0" borderId="91" xfId="0" applyFont="1" applyBorder="1" applyAlignment="1">
      <alignment vertical="center" wrapText="1"/>
    </xf>
    <xf numFmtId="0" fontId="22" fillId="0" borderId="92" xfId="0" applyFont="1" applyBorder="1" applyAlignment="1">
      <alignment wrapText="1"/>
    </xf>
    <xf numFmtId="2" fontId="22" fillId="0" borderId="91" xfId="0" applyNumberFormat="1" applyFont="1" applyBorder="1"/>
    <xf numFmtId="4" fontId="62" fillId="32" borderId="91" xfId="0" applyNumberFormat="1" applyFont="1" applyFill="1" applyBorder="1" applyAlignment="1">
      <alignment horizontal="center" vertical="center" wrapText="1"/>
    </xf>
    <xf numFmtId="0" fontId="62" fillId="32" borderId="91" xfId="55" applyNumberFormat="1" applyFont="1" applyFill="1" applyBorder="1" applyAlignment="1">
      <alignment horizontal="center" vertical="center" wrapText="1"/>
    </xf>
    <xf numFmtId="4" fontId="65" fillId="34" borderId="91" xfId="0" applyNumberFormat="1" applyFont="1" applyFill="1" applyBorder="1" applyAlignment="1">
      <alignment wrapText="1"/>
    </xf>
    <xf numFmtId="4" fontId="65" fillId="34" borderId="91" xfId="0" applyNumberFormat="1" applyFont="1" applyFill="1" applyBorder="1" applyAlignment="1">
      <alignment vertical="top" wrapText="1"/>
    </xf>
    <xf numFmtId="4" fontId="65" fillId="34" borderId="90" xfId="0" applyNumberFormat="1" applyFont="1" applyFill="1" applyBorder="1" applyAlignment="1">
      <alignment wrapText="1"/>
    </xf>
    <xf numFmtId="4" fontId="65" fillId="34" borderId="95" xfId="0" applyNumberFormat="1" applyFont="1" applyFill="1" applyBorder="1" applyAlignment="1">
      <alignment wrapText="1"/>
    </xf>
    <xf numFmtId="4" fontId="66" fillId="35" borderId="91" xfId="0" applyNumberFormat="1" applyFont="1" applyFill="1" applyBorder="1" applyAlignment="1">
      <alignment wrapText="1"/>
    </xf>
    <xf numFmtId="0" fontId="61" fillId="33" borderId="39" xfId="0" applyFont="1" applyFill="1" applyBorder="1"/>
    <xf numFmtId="0" fontId="62" fillId="0" borderId="1" xfId="55" applyNumberFormat="1" applyFont="1" applyFill="1" applyBorder="1" applyAlignment="1">
      <alignment horizontal="center" vertical="center" wrapText="1"/>
    </xf>
    <xf numFmtId="4" fontId="53" fillId="29" borderId="91" xfId="5" applyNumberFormat="1" applyFont="1" applyFill="1" applyBorder="1" applyAlignment="1">
      <alignment wrapText="1"/>
    </xf>
    <xf numFmtId="10" fontId="1" fillId="5" borderId="1" xfId="3" applyNumberFormat="1" applyFont="1" applyFill="1" applyBorder="1" applyAlignment="1" applyProtection="1">
      <alignment horizontal="center" vertical="center"/>
      <protection locked="0"/>
    </xf>
    <xf numFmtId="0" fontId="1" fillId="0" borderId="48" xfId="0" applyFont="1" applyBorder="1" applyAlignment="1" applyProtection="1">
      <alignment wrapText="1"/>
    </xf>
    <xf numFmtId="0" fontId="1" fillId="0" borderId="47" xfId="0" applyFont="1" applyBorder="1" applyAlignment="1" applyProtection="1">
      <alignment wrapText="1"/>
    </xf>
    <xf numFmtId="4" fontId="53" fillId="29" borderId="1" xfId="5" applyNumberFormat="1" applyFont="1" applyFill="1" applyBorder="1" applyAlignment="1">
      <alignment wrapText="1"/>
    </xf>
    <xf numFmtId="0" fontId="1" fillId="0" borderId="4" xfId="0" applyFont="1" applyBorder="1" applyAlignment="1" applyProtection="1">
      <alignment horizontal="center" vertical="center" wrapText="1"/>
    </xf>
    <xf numFmtId="0" fontId="10" fillId="0" borderId="1" xfId="0" applyFont="1" applyFill="1" applyBorder="1" applyAlignment="1">
      <alignment horizontal="center" vertical="center" wrapText="1"/>
    </xf>
    <xf numFmtId="0" fontId="0" fillId="0" borderId="0" xfId="0" applyAlignment="1">
      <alignment horizontal="center" vertical="center"/>
    </xf>
    <xf numFmtId="0" fontId="0" fillId="0" borderId="0" xfId="0" applyAlignment="1">
      <alignment horizontal="left" vertical="center" wrapText="1"/>
    </xf>
    <xf numFmtId="0" fontId="0" fillId="0" borderId="0" xfId="0" applyAlignment="1">
      <alignment horizontal="center" vertical="center" wrapText="1"/>
    </xf>
    <xf numFmtId="0" fontId="0" fillId="0" borderId="0" xfId="0" applyAlignment="1">
      <alignment horizontal="right" vertical="center" wrapText="1"/>
    </xf>
    <xf numFmtId="0" fontId="0" fillId="0" borderId="16" xfId="0" applyBorder="1" applyAlignment="1">
      <alignment horizontal="center" vertical="center" wrapText="1"/>
    </xf>
    <xf numFmtId="0" fontId="0" fillId="0" borderId="16" xfId="0" applyBorder="1" applyAlignment="1">
      <alignment horizontal="center" vertical="center"/>
    </xf>
    <xf numFmtId="0" fontId="0" fillId="0" borderId="16" xfId="0" applyFill="1" applyBorder="1" applyAlignment="1">
      <alignment horizontal="right" vertical="center" wrapText="1"/>
    </xf>
    <xf numFmtId="0" fontId="0" fillId="0" borderId="0" xfId="0" applyBorder="1" applyAlignment="1">
      <alignment horizontal="right" vertical="center" wrapText="1"/>
    </xf>
    <xf numFmtId="10" fontId="0" fillId="0" borderId="0" xfId="0" applyNumberFormat="1" applyAlignment="1">
      <alignment horizontal="center" vertical="center"/>
    </xf>
    <xf numFmtId="10" fontId="0" fillId="0" borderId="0" xfId="3" applyNumberFormat="1" applyFont="1" applyAlignment="1">
      <alignment horizontal="center" vertical="center"/>
    </xf>
    <xf numFmtId="1" fontId="0" fillId="0" borderId="0" xfId="0" applyNumberFormat="1" applyAlignment="1">
      <alignment horizontal="center" vertical="center"/>
    </xf>
    <xf numFmtId="1" fontId="0" fillId="0" borderId="0" xfId="3" applyNumberFormat="1" applyFont="1" applyAlignment="1">
      <alignment horizontal="center" vertical="center"/>
    </xf>
    <xf numFmtId="2" fontId="0" fillId="0" borderId="0" xfId="0" applyNumberFormat="1" applyAlignment="1">
      <alignment horizontal="center" vertical="center"/>
    </xf>
    <xf numFmtId="0" fontId="58" fillId="0" borderId="0" xfId="0" applyFont="1" applyBorder="1" applyAlignment="1">
      <alignment horizontal="center" vertical="center"/>
    </xf>
    <xf numFmtId="0" fontId="57" fillId="0" borderId="0" xfId="0" applyFont="1" applyFill="1" applyBorder="1"/>
    <xf numFmtId="0" fontId="70" fillId="0" borderId="0" xfId="0" applyFont="1"/>
    <xf numFmtId="0" fontId="70" fillId="0" borderId="0" xfId="0" applyFont="1" applyFill="1" applyBorder="1"/>
    <xf numFmtId="0" fontId="71" fillId="0" borderId="0" xfId="0" applyFont="1"/>
    <xf numFmtId="0" fontId="72" fillId="0" borderId="0" xfId="0" applyFont="1"/>
    <xf numFmtId="0" fontId="12" fillId="0" borderId="0" xfId="0" applyFont="1" applyFill="1" applyBorder="1" applyAlignment="1">
      <alignment horizontal="center" vertical="center" wrapText="1"/>
    </xf>
    <xf numFmtId="0" fontId="12" fillId="0" borderId="0" xfId="0" applyFont="1" applyFill="1" applyBorder="1" applyAlignment="1">
      <alignment horizontal="left" vertical="center" wrapText="1"/>
    </xf>
    <xf numFmtId="0" fontId="18" fillId="0" borderId="0" xfId="0" applyFont="1" applyFill="1" applyBorder="1" applyAlignment="1">
      <alignment vertical="top" wrapText="1"/>
    </xf>
    <xf numFmtId="9" fontId="57" fillId="0" borderId="0" xfId="3" applyNumberFormat="1" applyFont="1" applyFill="1" applyBorder="1" applyAlignment="1" applyProtection="1">
      <alignment horizontal="center" vertical="center"/>
      <protection locked="0"/>
    </xf>
    <xf numFmtId="0" fontId="18" fillId="0" borderId="0" xfId="0" applyFont="1" applyFill="1" applyBorder="1" applyAlignment="1">
      <alignment horizontal="justify" vertical="top" wrapText="1"/>
    </xf>
    <xf numFmtId="0" fontId="70" fillId="0" borderId="0" xfId="0" applyFont="1" applyFill="1"/>
    <xf numFmtId="0" fontId="73" fillId="11" borderId="96" xfId="0" applyFont="1" applyFill="1" applyBorder="1" applyAlignment="1">
      <alignment horizontal="center" vertical="center" wrapText="1"/>
    </xf>
    <xf numFmtId="0" fontId="74" fillId="0" borderId="13" xfId="0" applyFont="1" applyFill="1" applyBorder="1" applyAlignment="1">
      <alignment vertical="center" wrapText="1"/>
    </xf>
    <xf numFmtId="3" fontId="70" fillId="0" borderId="11" xfId="0" applyNumberFormat="1" applyFont="1" applyFill="1" applyBorder="1" applyAlignment="1">
      <alignment horizontal="center" vertical="center"/>
    </xf>
    <xf numFmtId="0" fontId="74" fillId="0" borderId="14" xfId="0" applyFont="1" applyFill="1" applyBorder="1" applyAlignment="1">
      <alignment vertical="center" wrapText="1"/>
    </xf>
    <xf numFmtId="0" fontId="57" fillId="0" borderId="0" xfId="0" applyFont="1" applyFill="1" applyBorder="1" applyProtection="1"/>
    <xf numFmtId="0" fontId="72" fillId="0" borderId="0" xfId="0" applyFont="1" applyFill="1"/>
    <xf numFmtId="0" fontId="1" fillId="0" borderId="0" xfId="0" applyFont="1" applyFill="1" applyBorder="1"/>
    <xf numFmtId="0" fontId="18" fillId="0" borderId="0" xfId="0" applyFont="1" applyBorder="1" applyAlignment="1">
      <alignment horizontal="right"/>
    </xf>
    <xf numFmtId="3" fontId="1" fillId="0" borderId="0" xfId="0" applyNumberFormat="1" applyFont="1" applyBorder="1" applyAlignment="1" applyProtection="1">
      <alignment horizontal="center" vertical="center"/>
    </xf>
    <xf numFmtId="0" fontId="1" fillId="0" borderId="0" xfId="0" applyFont="1" applyFill="1" applyBorder="1" applyProtection="1">
      <protection locked="0"/>
    </xf>
    <xf numFmtId="0" fontId="75" fillId="11" borderId="101" xfId="0" applyFont="1" applyFill="1" applyBorder="1" applyAlignment="1">
      <alignment horizontal="right"/>
    </xf>
    <xf numFmtId="3" fontId="70" fillId="0" borderId="0" xfId="0" applyNumberFormat="1" applyFont="1" applyFill="1" applyBorder="1" applyAlignment="1" applyProtection="1">
      <alignment horizontal="center" vertical="center"/>
    </xf>
    <xf numFmtId="0" fontId="70" fillId="0" borderId="0" xfId="0" applyFont="1" applyFill="1" applyBorder="1" applyProtection="1">
      <protection locked="0"/>
    </xf>
    <xf numFmtId="3" fontId="70" fillId="0" borderId="0" xfId="0" applyNumberFormat="1" applyFont="1" applyFill="1" applyBorder="1" applyProtection="1">
      <protection locked="0"/>
    </xf>
    <xf numFmtId="0" fontId="75" fillId="11" borderId="35" xfId="0" applyFont="1" applyFill="1" applyBorder="1" applyAlignment="1">
      <alignment horizontal="right"/>
    </xf>
    <xf numFmtId="0" fontId="73" fillId="11" borderId="96" xfId="0" applyFont="1" applyFill="1" applyBorder="1" applyAlignment="1" applyProtection="1">
      <alignment horizontal="center" vertical="center"/>
    </xf>
    <xf numFmtId="0" fontId="75" fillId="0" borderId="96" xfId="0" applyFont="1" applyFill="1" applyBorder="1" applyAlignment="1" applyProtection="1">
      <alignment horizontal="left"/>
    </xf>
    <xf numFmtId="3" fontId="70" fillId="0" borderId="96" xfId="0" applyNumberFormat="1" applyFont="1" applyFill="1" applyBorder="1" applyAlignment="1" applyProtection="1">
      <alignment horizontal="center" vertical="center"/>
    </xf>
    <xf numFmtId="3" fontId="70" fillId="0" borderId="96" xfId="0" applyNumberFormat="1" applyFont="1" applyFill="1" applyBorder="1" applyAlignment="1" applyProtection="1">
      <alignment horizontal="right" vertical="center"/>
    </xf>
    <xf numFmtId="3" fontId="70" fillId="0" borderId="0" xfId="0" applyNumberFormat="1" applyFont="1" applyFill="1" applyBorder="1" applyAlignment="1" applyProtection="1">
      <alignment horizontal="right" vertical="center"/>
    </xf>
    <xf numFmtId="0" fontId="75" fillId="0" borderId="96" xfId="0" applyFont="1" applyBorder="1" applyAlignment="1" applyProtection="1">
      <alignment horizontal="left"/>
    </xf>
    <xf numFmtId="3" fontId="70" fillId="0" borderId="96" xfId="0" applyNumberFormat="1" applyFont="1" applyBorder="1" applyAlignment="1" applyProtection="1">
      <alignment horizontal="right" vertical="center"/>
    </xf>
    <xf numFmtId="3" fontId="70" fillId="0" borderId="0" xfId="0" applyNumberFormat="1" applyFont="1" applyFill="1" applyBorder="1" applyAlignment="1">
      <alignment horizontal="right"/>
    </xf>
    <xf numFmtId="0" fontId="77" fillId="0" borderId="96" xfId="0" applyFont="1" applyBorder="1" applyAlignment="1" applyProtection="1">
      <alignment horizontal="left"/>
    </xf>
    <xf numFmtId="3" fontId="71" fillId="0" borderId="96" xfId="0" quotePrefix="1" applyNumberFormat="1" applyFont="1" applyBorder="1" applyAlignment="1" applyProtection="1">
      <alignment horizontal="left" vertical="center"/>
    </xf>
    <xf numFmtId="3" fontId="71" fillId="0" borderId="96" xfId="0" applyNumberFormat="1" applyFont="1" applyBorder="1" applyAlignment="1" applyProtection="1">
      <alignment horizontal="right" vertical="center"/>
    </xf>
    <xf numFmtId="3" fontId="71" fillId="0" borderId="96" xfId="0" applyNumberFormat="1" applyFont="1" applyBorder="1" applyAlignment="1">
      <alignment horizontal="right"/>
    </xf>
    <xf numFmtId="3" fontId="71" fillId="0" borderId="0" xfId="0" applyNumberFormat="1" applyFont="1" applyFill="1" applyBorder="1"/>
    <xf numFmtId="3" fontId="70" fillId="0" borderId="96" xfId="0" applyNumberFormat="1" applyFont="1" applyBorder="1" applyAlignment="1" applyProtection="1">
      <alignment horizontal="center" vertical="center"/>
    </xf>
    <xf numFmtId="3" fontId="70" fillId="0" borderId="96" xfId="0" applyNumberFormat="1" applyFont="1" applyBorder="1" applyAlignment="1">
      <alignment horizontal="right"/>
    </xf>
    <xf numFmtId="3" fontId="70" fillId="0" borderId="0" xfId="0" applyNumberFormat="1" applyFont="1" applyFill="1" applyBorder="1"/>
    <xf numFmtId="3" fontId="70" fillId="0" borderId="96" xfId="0" applyNumberFormat="1" applyFont="1" applyFill="1" applyBorder="1" applyAlignment="1">
      <alignment horizontal="right"/>
    </xf>
    <xf numFmtId="0" fontId="78" fillId="0" borderId="96" xfId="0" applyFont="1" applyFill="1" applyBorder="1" applyAlignment="1">
      <alignment horizontal="left"/>
    </xf>
    <xf numFmtId="3" fontId="79" fillId="0" borderId="96" xfId="0" applyNumberFormat="1" applyFont="1" applyBorder="1" applyAlignment="1" applyProtection="1">
      <alignment horizontal="center" vertical="center"/>
    </xf>
    <xf numFmtId="3" fontId="79" fillId="0" borderId="96" xfId="0" applyNumberFormat="1" applyFont="1" applyBorder="1" applyAlignment="1" applyProtection="1">
      <alignment horizontal="right" vertical="center"/>
    </xf>
    <xf numFmtId="3" fontId="79" fillId="0" borderId="0" xfId="0" applyNumberFormat="1" applyFont="1" applyFill="1" applyBorder="1"/>
    <xf numFmtId="0" fontId="78" fillId="0" borderId="96" xfId="0" applyFont="1" applyBorder="1" applyAlignment="1" applyProtection="1">
      <alignment horizontal="left"/>
    </xf>
    <xf numFmtId="3" fontId="79" fillId="0" borderId="0" xfId="0" applyNumberFormat="1" applyFont="1" applyFill="1" applyBorder="1" applyAlignment="1" applyProtection="1">
      <alignment horizontal="right" vertical="center"/>
    </xf>
    <xf numFmtId="0" fontId="78" fillId="0" borderId="0" xfId="0" applyFont="1" applyBorder="1" applyAlignment="1" applyProtection="1">
      <alignment horizontal="right"/>
    </xf>
    <xf numFmtId="3" fontId="79" fillId="0" borderId="0" xfId="0" applyNumberFormat="1" applyFont="1" applyBorder="1" applyAlignment="1" applyProtection="1">
      <alignment horizontal="center" vertical="center"/>
    </xf>
    <xf numFmtId="3" fontId="79" fillId="0" borderId="0" xfId="0" applyNumberFormat="1" applyFont="1" applyBorder="1" applyAlignment="1" applyProtection="1">
      <alignment horizontal="right" vertical="center"/>
    </xf>
    <xf numFmtId="0" fontId="80" fillId="0" borderId="0" xfId="0" applyFont="1" applyFill="1" applyBorder="1" applyAlignment="1" applyProtection="1">
      <alignment horizontal="center" vertical="center"/>
    </xf>
    <xf numFmtId="0" fontId="78" fillId="29" borderId="99" xfId="0" applyFont="1" applyFill="1" applyBorder="1" applyAlignment="1"/>
    <xf numFmtId="0" fontId="75" fillId="29" borderId="96" xfId="0" applyFont="1" applyFill="1" applyBorder="1" applyAlignment="1" applyProtection="1">
      <alignment wrapText="1"/>
    </xf>
    <xf numFmtId="0" fontId="75" fillId="29" borderId="96" xfId="0" applyFont="1" applyFill="1" applyBorder="1" applyAlignment="1">
      <alignment horizontal="left"/>
    </xf>
    <xf numFmtId="3" fontId="70" fillId="29" borderId="96" xfId="0" applyNumberFormat="1" applyFont="1" applyFill="1" applyBorder="1" applyAlignment="1" applyProtection="1">
      <alignment horizontal="center" vertical="center"/>
    </xf>
    <xf numFmtId="3" fontId="70" fillId="29" borderId="96" xfId="0" applyNumberFormat="1" applyFont="1" applyFill="1" applyBorder="1" applyAlignment="1">
      <alignment horizontal="center" vertical="center"/>
    </xf>
    <xf numFmtId="3" fontId="70" fillId="0" borderId="0" xfId="0" applyNumberFormat="1" applyFont="1" applyFill="1" applyBorder="1" applyAlignment="1">
      <alignment horizontal="right" vertical="center"/>
    </xf>
    <xf numFmtId="3" fontId="70" fillId="0" borderId="97" xfId="0" applyNumberFormat="1" applyFont="1" applyBorder="1" applyAlignment="1" applyProtection="1">
      <alignment horizontal="right" vertical="center"/>
    </xf>
    <xf numFmtId="0" fontId="75" fillId="0" borderId="0" xfId="0" applyFont="1" applyFill="1" applyBorder="1" applyAlignment="1">
      <alignment horizontal="right"/>
    </xf>
    <xf numFmtId="3" fontId="70" fillId="0" borderId="0" xfId="0" applyNumberFormat="1" applyFont="1" applyFill="1" applyBorder="1" applyAlignment="1">
      <alignment horizontal="center" vertical="center"/>
    </xf>
    <xf numFmtId="0" fontId="70" fillId="0" borderId="0" xfId="0" applyFont="1" applyAlignment="1">
      <alignment horizontal="center" vertical="center"/>
    </xf>
    <xf numFmtId="0" fontId="70" fillId="7" borderId="96" xfId="0" applyFont="1" applyFill="1" applyBorder="1" applyAlignment="1">
      <alignment horizontal="left"/>
    </xf>
    <xf numFmtId="0" fontId="78" fillId="29" borderId="96" xfId="0" applyFont="1" applyFill="1" applyBorder="1" applyAlignment="1">
      <alignment horizontal="left"/>
    </xf>
    <xf numFmtId="0" fontId="70" fillId="29" borderId="0" xfId="0" applyFont="1" applyFill="1" applyBorder="1"/>
    <xf numFmtId="0" fontId="70" fillId="29" borderId="0" xfId="0" applyFont="1" applyFill="1"/>
    <xf numFmtId="0" fontId="0" fillId="0" borderId="0" xfId="0" applyFill="1"/>
    <xf numFmtId="0" fontId="58" fillId="5" borderId="96" xfId="0" applyFont="1" applyFill="1" applyBorder="1" applyAlignment="1">
      <alignment horizontal="center"/>
    </xf>
    <xf numFmtId="0" fontId="57" fillId="5" borderId="96" xfId="0" applyFont="1" applyFill="1" applyBorder="1" applyAlignment="1">
      <alignment horizontal="center" vertical="center"/>
    </xf>
    <xf numFmtId="0" fontId="57" fillId="5" borderId="96" xfId="0" applyFont="1" applyFill="1" applyBorder="1"/>
    <xf numFmtId="0" fontId="57" fillId="5" borderId="96" xfId="0" applyFont="1" applyFill="1" applyBorder="1" applyAlignment="1">
      <alignment horizontal="center"/>
    </xf>
    <xf numFmtId="0" fontId="18" fillId="5" borderId="96" xfId="0" applyFont="1" applyFill="1" applyBorder="1" applyAlignment="1">
      <alignment horizontal="center"/>
    </xf>
    <xf numFmtId="3" fontId="57" fillId="5" borderId="96" xfId="0" applyNumberFormat="1" applyFont="1" applyFill="1" applyBorder="1" applyAlignment="1" applyProtection="1">
      <alignment horizontal="center" vertical="center"/>
      <protection locked="0"/>
    </xf>
    <xf numFmtId="3" fontId="57" fillId="5" borderId="96" xfId="0" applyNumberFormat="1" applyFont="1" applyFill="1" applyBorder="1" applyAlignment="1" applyProtection="1">
      <alignment horizontal="center"/>
      <protection locked="0"/>
    </xf>
    <xf numFmtId="3" fontId="70" fillId="0" borderId="100" xfId="0" applyNumberFormat="1" applyFont="1" applyFill="1" applyBorder="1" applyAlignment="1">
      <alignment horizontal="center" vertical="center"/>
    </xf>
    <xf numFmtId="3" fontId="70" fillId="0" borderId="35" xfId="0" applyNumberFormat="1" applyFont="1" applyFill="1" applyBorder="1" applyAlignment="1">
      <alignment horizontal="center" vertical="center"/>
    </xf>
    <xf numFmtId="3" fontId="76" fillId="0" borderId="0" xfId="0" applyNumberFormat="1" applyFont="1" applyFill="1" applyBorder="1" applyAlignment="1">
      <alignment horizontal="center"/>
    </xf>
    <xf numFmtId="0" fontId="73" fillId="11" borderId="96" xfId="0" applyFont="1" applyFill="1" applyBorder="1" applyAlignment="1" applyProtection="1">
      <alignment horizontal="center" vertical="center"/>
    </xf>
    <xf numFmtId="3" fontId="70" fillId="0" borderId="104" xfId="0" applyNumberFormat="1" applyFont="1" applyFill="1" applyBorder="1" applyAlignment="1">
      <alignment horizontal="center" vertical="center"/>
    </xf>
    <xf numFmtId="3" fontId="70" fillId="0" borderId="106" xfId="0" applyNumberFormat="1" applyFont="1" applyFill="1" applyBorder="1" applyAlignment="1">
      <alignment horizontal="center" vertical="center"/>
    </xf>
    <xf numFmtId="0" fontId="73" fillId="11" borderId="109" xfId="0" applyFont="1" applyFill="1" applyBorder="1" applyAlignment="1">
      <alignment horizontal="center" vertical="center" wrapText="1"/>
    </xf>
    <xf numFmtId="0" fontId="73" fillId="11" borderId="24" xfId="0" applyFont="1" applyFill="1" applyBorder="1" applyAlignment="1">
      <alignment vertical="center" wrapText="1"/>
    </xf>
    <xf numFmtId="0" fontId="73" fillId="11" borderId="31" xfId="0" applyFont="1" applyFill="1" applyBorder="1" applyAlignment="1">
      <alignment horizontal="center" vertical="center" wrapText="1"/>
    </xf>
    <xf numFmtId="0" fontId="73" fillId="11" borderId="29" xfId="0" applyFont="1" applyFill="1" applyBorder="1" applyAlignment="1">
      <alignment horizontal="center" vertical="center" wrapText="1"/>
    </xf>
    <xf numFmtId="0" fontId="70" fillId="0" borderId="27" xfId="0" applyFont="1" applyBorder="1" applyAlignment="1">
      <alignment wrapText="1"/>
    </xf>
    <xf numFmtId="0" fontId="70" fillId="0" borderId="13" xfId="0" applyFont="1" applyBorder="1" applyAlignment="1">
      <alignment wrapText="1"/>
    </xf>
    <xf numFmtId="0" fontId="70" fillId="0" borderId="14" xfId="0" applyFont="1" applyBorder="1" applyAlignment="1">
      <alignment wrapText="1"/>
    </xf>
    <xf numFmtId="0" fontId="84" fillId="0" borderId="0" xfId="0" applyFont="1" applyFill="1" applyAlignment="1">
      <alignment vertical="center"/>
    </xf>
    <xf numFmtId="9" fontId="57" fillId="11" borderId="39" xfId="3" applyNumberFormat="1" applyFont="1" applyFill="1" applyBorder="1" applyAlignment="1" applyProtection="1">
      <alignment vertical="center" wrapText="1"/>
      <protection locked="0"/>
    </xf>
    <xf numFmtId="0" fontId="74" fillId="0" borderId="105" xfId="0" applyFont="1" applyFill="1" applyBorder="1" applyAlignment="1">
      <alignment vertical="center" wrapText="1"/>
    </xf>
    <xf numFmtId="3" fontId="70" fillId="0" borderId="20" xfId="0" applyNumberFormat="1" applyFont="1" applyFill="1" applyBorder="1" applyAlignment="1">
      <alignment horizontal="center" vertical="center"/>
    </xf>
    <xf numFmtId="0" fontId="85" fillId="7" borderId="21" xfId="0" applyFont="1" applyFill="1" applyBorder="1" applyAlignment="1">
      <alignment horizontal="right"/>
    </xf>
    <xf numFmtId="0" fontId="74" fillId="7" borderId="0" xfId="0" applyFont="1" applyFill="1" applyBorder="1"/>
    <xf numFmtId="0" fontId="74" fillId="7" borderId="22" xfId="0" applyFont="1" applyFill="1" applyBorder="1"/>
    <xf numFmtId="0" fontId="73" fillId="11" borderId="96" xfId="0" applyFont="1" applyFill="1" applyBorder="1" applyAlignment="1" applyProtection="1">
      <alignment vertical="center"/>
    </xf>
    <xf numFmtId="2" fontId="73" fillId="11" borderId="96" xfId="0" applyNumberFormat="1" applyFont="1" applyFill="1" applyBorder="1" applyAlignment="1" applyProtection="1">
      <alignment horizontal="left" vertical="center" wrapText="1"/>
    </xf>
    <xf numFmtId="3" fontId="76" fillId="0" borderId="107" xfId="0" applyNumberFormat="1" applyFont="1" applyFill="1" applyBorder="1" applyAlignment="1">
      <alignment horizontal="center" vertical="center"/>
    </xf>
    <xf numFmtId="3" fontId="76" fillId="0" borderId="15" xfId="0" applyNumberFormat="1" applyFont="1" applyFill="1" applyBorder="1" applyAlignment="1">
      <alignment horizontal="center" vertical="center"/>
    </xf>
    <xf numFmtId="3" fontId="76" fillId="0" borderId="10" xfId="0" applyNumberFormat="1" applyFont="1" applyFill="1" applyBorder="1" applyAlignment="1">
      <alignment horizontal="center" vertical="center"/>
    </xf>
    <xf numFmtId="9" fontId="70" fillId="0" borderId="28" xfId="0" applyNumberFormat="1" applyFont="1" applyBorder="1" applyAlignment="1">
      <alignment horizontal="center" vertical="center"/>
    </xf>
    <xf numFmtId="9" fontId="70" fillId="0" borderId="26" xfId="0" applyNumberFormat="1" applyFont="1" applyBorder="1" applyAlignment="1">
      <alignment horizontal="center" vertical="center"/>
    </xf>
    <xf numFmtId="9" fontId="70" fillId="0" borderId="104" xfId="0" applyNumberFormat="1" applyFont="1" applyBorder="1" applyAlignment="1">
      <alignment horizontal="center" vertical="center"/>
    </xf>
    <xf numFmtId="9" fontId="70" fillId="0" borderId="11" xfId="0" applyNumberFormat="1" applyFont="1" applyBorder="1" applyAlignment="1">
      <alignment horizontal="center" vertical="center"/>
    </xf>
    <xf numFmtId="9" fontId="70" fillId="0" borderId="15" xfId="0" applyNumberFormat="1" applyFont="1" applyBorder="1" applyAlignment="1">
      <alignment horizontal="center" vertical="center"/>
    </xf>
    <xf numFmtId="9" fontId="70" fillId="0" borderId="10" xfId="0" applyNumberFormat="1" applyFont="1" applyBorder="1" applyAlignment="1">
      <alignment horizontal="center" vertical="center"/>
    </xf>
    <xf numFmtId="0" fontId="70" fillId="0" borderId="0" xfId="0" applyFont="1" applyAlignment="1">
      <alignment vertical="center"/>
    </xf>
    <xf numFmtId="0" fontId="70" fillId="5" borderId="96" xfId="0" applyFont="1" applyFill="1" applyBorder="1" applyAlignment="1" applyProtection="1">
      <alignment horizontal="center" vertical="center"/>
      <protection locked="0"/>
    </xf>
    <xf numFmtId="0" fontId="70" fillId="0" borderId="0" xfId="0" applyFont="1" applyFill="1" applyBorder="1" applyAlignment="1">
      <alignment horizontal="center" vertical="center"/>
    </xf>
    <xf numFmtId="0" fontId="87" fillId="0" borderId="0" xfId="0" applyFont="1"/>
    <xf numFmtId="10" fontId="70" fillId="5" borderId="96" xfId="3" applyNumberFormat="1" applyFont="1" applyFill="1" applyBorder="1" applyAlignment="1" applyProtection="1">
      <alignment horizontal="center" vertical="center"/>
      <protection locked="0"/>
    </xf>
    <xf numFmtId="0" fontId="88" fillId="0" borderId="0" xfId="0" applyFont="1" applyAlignment="1">
      <alignment wrapText="1"/>
    </xf>
    <xf numFmtId="0" fontId="70" fillId="0" borderId="0" xfId="0" applyFont="1" applyFill="1" applyAlignment="1">
      <alignment horizontal="center" vertical="center"/>
    </xf>
    <xf numFmtId="0" fontId="70" fillId="0" borderId="0" xfId="0" applyFont="1" applyAlignment="1">
      <alignment wrapText="1"/>
    </xf>
    <xf numFmtId="9" fontId="70" fillId="5" borderId="96" xfId="3" applyNumberFormat="1" applyFont="1" applyFill="1" applyBorder="1" applyAlignment="1" applyProtection="1">
      <alignment horizontal="center" vertical="center"/>
      <protection locked="0"/>
    </xf>
    <xf numFmtId="0" fontId="82" fillId="0" borderId="0" xfId="0" applyFont="1" applyFill="1" applyBorder="1" applyAlignment="1">
      <alignment vertical="top" wrapText="1"/>
    </xf>
    <xf numFmtId="3" fontId="82" fillId="0" borderId="35" xfId="0" applyNumberFormat="1" applyFont="1" applyFill="1" applyBorder="1" applyAlignment="1">
      <alignment horizontal="center" vertical="center" wrapText="1"/>
    </xf>
    <xf numFmtId="3" fontId="82" fillId="0" borderId="100" xfId="0" applyNumberFormat="1" applyFont="1" applyFill="1" applyBorder="1" applyAlignment="1">
      <alignment horizontal="center" vertical="center" wrapText="1"/>
    </xf>
    <xf numFmtId="3" fontId="82" fillId="0" borderId="96" xfId="0" applyNumberFormat="1" applyFont="1" applyFill="1" applyBorder="1" applyAlignment="1">
      <alignment horizontal="center" vertical="center" wrapText="1"/>
    </xf>
    <xf numFmtId="3" fontId="82" fillId="0" borderId="11" xfId="0" applyNumberFormat="1" applyFont="1" applyFill="1" applyBorder="1" applyAlignment="1">
      <alignment horizontal="center" vertical="center" wrapText="1"/>
    </xf>
    <xf numFmtId="3" fontId="82" fillId="0" borderId="15" xfId="0" applyNumberFormat="1" applyFont="1" applyFill="1" applyBorder="1" applyAlignment="1">
      <alignment horizontal="center" vertical="center" wrapText="1"/>
    </xf>
    <xf numFmtId="3" fontId="82" fillId="0" borderId="10" xfId="0" applyNumberFormat="1" applyFont="1" applyFill="1" applyBorder="1" applyAlignment="1">
      <alignment horizontal="center" vertical="center" wrapText="1"/>
    </xf>
    <xf numFmtId="3" fontId="75" fillId="0" borderId="35" xfId="0" applyNumberFormat="1" applyFont="1" applyFill="1" applyBorder="1" applyAlignment="1">
      <alignment horizontal="center" vertical="center" wrapText="1"/>
    </xf>
    <xf numFmtId="3" fontId="75" fillId="0" borderId="104" xfId="0" applyNumberFormat="1" applyFont="1" applyFill="1" applyBorder="1" applyAlignment="1">
      <alignment horizontal="center" vertical="center" wrapText="1"/>
    </xf>
    <xf numFmtId="3" fontId="75" fillId="0" borderId="15" xfId="0" applyNumberFormat="1" applyFont="1" applyFill="1" applyBorder="1" applyAlignment="1">
      <alignment horizontal="center" vertical="center" wrapText="1"/>
    </xf>
    <xf numFmtId="0" fontId="89" fillId="0" borderId="0" xfId="0" applyFont="1" applyAlignment="1">
      <alignment vertical="center"/>
    </xf>
    <xf numFmtId="0" fontId="1" fillId="0" borderId="111" xfId="0" applyFont="1" applyFill="1" applyBorder="1" applyAlignment="1">
      <alignment vertical="top" wrapText="1"/>
    </xf>
    <xf numFmtId="0" fontId="1" fillId="0" borderId="112" xfId="0" applyFont="1" applyFill="1" applyBorder="1" applyAlignment="1">
      <alignment vertical="top" wrapText="1"/>
    </xf>
    <xf numFmtId="0" fontId="1" fillId="0" borderId="111" xfId="0" applyFont="1" applyFill="1" applyBorder="1" applyAlignment="1">
      <alignment vertical="center" wrapText="1"/>
    </xf>
    <xf numFmtId="0" fontId="1" fillId="0" borderId="113" xfId="0" applyFont="1" applyFill="1" applyBorder="1" applyAlignment="1">
      <alignment vertical="top" wrapText="1"/>
    </xf>
    <xf numFmtId="0" fontId="1" fillId="0" borderId="113" xfId="0" applyFont="1" applyFill="1" applyBorder="1" applyAlignment="1">
      <alignment vertical="top"/>
    </xf>
    <xf numFmtId="0" fontId="1" fillId="0" borderId="112" xfId="0" applyFont="1" applyFill="1" applyBorder="1" applyAlignment="1">
      <alignment vertical="top"/>
    </xf>
    <xf numFmtId="0" fontId="1" fillId="0" borderId="113" xfId="0" applyFont="1" applyFill="1" applyBorder="1" applyAlignment="1">
      <alignment vertical="center" wrapText="1"/>
    </xf>
    <xf numFmtId="0" fontId="1" fillId="0" borderId="112" xfId="0" applyFont="1" applyFill="1" applyBorder="1" applyAlignment="1">
      <alignment vertical="center" wrapText="1"/>
    </xf>
    <xf numFmtId="0" fontId="1" fillId="0" borderId="112" xfId="0" applyFont="1" applyFill="1" applyBorder="1" applyAlignment="1">
      <alignment vertical="center"/>
    </xf>
    <xf numFmtId="0" fontId="91" fillId="0" borderId="0" xfId="0" applyFont="1"/>
    <xf numFmtId="0" fontId="10" fillId="0" borderId="111" xfId="0" applyFont="1" applyBorder="1" applyAlignment="1">
      <alignment horizontal="center" vertical="center"/>
    </xf>
    <xf numFmtId="0" fontId="1" fillId="0" borderId="1" xfId="0" quotePrefix="1" applyFont="1" applyBorder="1" applyAlignment="1">
      <alignment horizontal="center" vertical="center" wrapText="1"/>
    </xf>
    <xf numFmtId="0" fontId="1" fillId="0" borderId="111" xfId="0" quotePrefix="1" applyFont="1" applyBorder="1" applyAlignment="1">
      <alignment horizontal="center" vertical="center" wrapText="1"/>
    </xf>
    <xf numFmtId="0" fontId="82" fillId="0" borderId="111" xfId="0" applyFont="1" applyBorder="1" applyAlignment="1">
      <alignment horizontal="right"/>
    </xf>
    <xf numFmtId="3" fontId="86" fillId="0" borderId="111" xfId="0" applyNumberFormat="1" applyFont="1" applyBorder="1" applyAlignment="1" applyProtection="1">
      <alignment horizontal="center" vertical="center"/>
    </xf>
    <xf numFmtId="0" fontId="86" fillId="5" borderId="111" xfId="0" applyFont="1" applyFill="1" applyBorder="1" applyProtection="1">
      <protection locked="0"/>
    </xf>
    <xf numFmtId="3" fontId="86" fillId="5" borderId="111" xfId="0" applyNumberFormat="1" applyFont="1" applyFill="1" applyBorder="1" applyProtection="1">
      <protection locked="0"/>
    </xf>
    <xf numFmtId="1" fontId="86" fillId="0" borderId="111" xfId="0" applyNumberFormat="1" applyFont="1" applyFill="1" applyBorder="1" applyProtection="1"/>
    <xf numFmtId="0" fontId="73" fillId="11" borderId="108" xfId="0" applyFont="1" applyFill="1" applyBorder="1" applyAlignment="1">
      <alignment horizontal="center" vertical="center" wrapText="1"/>
    </xf>
    <xf numFmtId="3" fontId="86" fillId="29" borderId="96" xfId="0" applyNumberFormat="1" applyFont="1" applyFill="1" applyBorder="1" applyAlignment="1" applyProtection="1">
      <alignment horizontal="center" vertical="center"/>
    </xf>
    <xf numFmtId="3" fontId="0" fillId="0" borderId="0" xfId="0" applyNumberFormat="1"/>
    <xf numFmtId="0" fontId="75" fillId="7" borderId="112" xfId="0" applyFont="1" applyFill="1" applyBorder="1" applyAlignment="1">
      <alignment horizontal="left"/>
    </xf>
    <xf numFmtId="3" fontId="70" fillId="7" borderId="113" xfId="0" applyNumberFormat="1" applyFont="1" applyFill="1" applyBorder="1" applyAlignment="1">
      <alignment horizontal="center" vertical="center"/>
    </xf>
    <xf numFmtId="3" fontId="75" fillId="7" borderId="113" xfId="0" applyNumberFormat="1" applyFont="1" applyFill="1" applyBorder="1" applyAlignment="1" applyProtection="1">
      <alignment horizontal="center" vertical="center"/>
    </xf>
    <xf numFmtId="3" fontId="70" fillId="7" borderId="113" xfId="0" applyNumberFormat="1" applyFont="1" applyFill="1" applyBorder="1"/>
    <xf numFmtId="3" fontId="70" fillId="7" borderId="115" xfId="0" applyNumberFormat="1" applyFont="1" applyFill="1" applyBorder="1"/>
    <xf numFmtId="3" fontId="92" fillId="29" borderId="96" xfId="0" applyNumberFormat="1" applyFont="1" applyFill="1" applyBorder="1" applyAlignment="1">
      <alignment horizontal="center"/>
    </xf>
    <xf numFmtId="3" fontId="76" fillId="29" borderId="96" xfId="0" applyNumberFormat="1" applyFont="1" applyFill="1" applyBorder="1" applyAlignment="1" applyProtection="1">
      <alignment horizontal="center" vertical="center"/>
    </xf>
    <xf numFmtId="3" fontId="70" fillId="29" borderId="111" xfId="0" applyNumberFormat="1" applyFont="1" applyFill="1" applyBorder="1" applyAlignment="1">
      <alignment horizontal="center" vertical="center"/>
    </xf>
    <xf numFmtId="3" fontId="70" fillId="29" borderId="111" xfId="0" applyNumberFormat="1" applyFont="1" applyFill="1" applyBorder="1" applyAlignment="1">
      <alignment horizontal="right" vertical="center"/>
    </xf>
    <xf numFmtId="3" fontId="70" fillId="7" borderId="111" xfId="0" applyNumberFormat="1" applyFont="1" applyFill="1" applyBorder="1" applyAlignment="1">
      <alignment horizontal="center" vertical="center"/>
    </xf>
    <xf numFmtId="3" fontId="70" fillId="7" borderId="111" xfId="0" applyNumberFormat="1" applyFont="1" applyFill="1" applyBorder="1" applyAlignment="1">
      <alignment horizontal="right" vertical="center"/>
    </xf>
    <xf numFmtId="3" fontId="70" fillId="7" borderId="111" xfId="0" applyNumberFormat="1" applyFont="1" applyFill="1" applyBorder="1"/>
    <xf numFmtId="3" fontId="70" fillId="29" borderId="111" xfId="0" applyNumberFormat="1" applyFont="1" applyFill="1" applyBorder="1" applyAlignment="1" applyProtection="1">
      <alignment horizontal="center" vertical="center"/>
    </xf>
    <xf numFmtId="3" fontId="70" fillId="29" borderId="111" xfId="0" applyNumberFormat="1" applyFont="1" applyFill="1" applyBorder="1" applyAlignment="1" applyProtection="1">
      <alignment horizontal="right" vertical="center"/>
    </xf>
    <xf numFmtId="3" fontId="70" fillId="0" borderId="111" xfId="0" applyNumberFormat="1" applyFont="1" applyFill="1" applyBorder="1" applyAlignment="1" applyProtection="1">
      <alignment horizontal="right" vertical="center"/>
    </xf>
    <xf numFmtId="0" fontId="78" fillId="7" borderId="99" xfId="0" applyFont="1" applyFill="1" applyBorder="1" applyAlignment="1"/>
    <xf numFmtId="0" fontId="78" fillId="7" borderId="98" xfId="0" applyFont="1" applyFill="1" applyBorder="1" applyAlignment="1"/>
    <xf numFmtId="0" fontId="70" fillId="7" borderId="99" xfId="0" applyFont="1" applyFill="1" applyBorder="1" applyAlignment="1"/>
    <xf numFmtId="0" fontId="70" fillId="7" borderId="98" xfId="0" applyFont="1" applyFill="1" applyBorder="1" applyAlignment="1"/>
    <xf numFmtId="0" fontId="70" fillId="7" borderId="97" xfId="0" applyFont="1" applyFill="1" applyBorder="1" applyAlignment="1"/>
    <xf numFmtId="3" fontId="70" fillId="7" borderId="99" xfId="0" applyNumberFormat="1" applyFont="1" applyFill="1" applyBorder="1" applyAlignment="1" applyProtection="1">
      <alignment vertical="center"/>
    </xf>
    <xf numFmtId="3" fontId="70" fillId="7" borderId="98" xfId="0" applyNumberFormat="1" applyFont="1" applyFill="1" applyBorder="1" applyAlignment="1" applyProtection="1">
      <alignment vertical="center"/>
    </xf>
    <xf numFmtId="3" fontId="70" fillId="7" borderId="97" xfId="0" applyNumberFormat="1" applyFont="1" applyFill="1" applyBorder="1" applyAlignment="1" applyProtection="1">
      <alignment vertical="center"/>
    </xf>
    <xf numFmtId="0" fontId="78" fillId="7" borderId="99" xfId="0" applyFont="1" applyFill="1" applyBorder="1" applyAlignment="1" applyProtection="1"/>
    <xf numFmtId="0" fontId="78" fillId="7" borderId="98" xfId="0" applyFont="1" applyFill="1" applyBorder="1" applyAlignment="1" applyProtection="1"/>
    <xf numFmtId="0" fontId="73" fillId="11" borderId="111" xfId="0" applyFont="1" applyFill="1" applyBorder="1" applyAlignment="1" applyProtection="1">
      <alignment horizontal="center" vertical="center"/>
    </xf>
    <xf numFmtId="3" fontId="81" fillId="29" borderId="111" xfId="0" applyNumberFormat="1" applyFont="1" applyFill="1" applyBorder="1" applyAlignment="1">
      <alignment horizontal="right"/>
    </xf>
    <xf numFmtId="0" fontId="78" fillId="7" borderId="113" xfId="0" applyFont="1" applyFill="1" applyBorder="1" applyAlignment="1" applyProtection="1"/>
    <xf numFmtId="0" fontId="78" fillId="7" borderId="115" xfId="0" applyFont="1" applyFill="1" applyBorder="1" applyAlignment="1" applyProtection="1"/>
    <xf numFmtId="3" fontId="79" fillId="29" borderId="111" xfId="0" applyNumberFormat="1" applyFont="1" applyFill="1" applyBorder="1" applyAlignment="1" applyProtection="1">
      <alignment horizontal="right" vertical="center"/>
    </xf>
    <xf numFmtId="3" fontId="79" fillId="29" borderId="111" xfId="0" applyNumberFormat="1" applyFont="1" applyFill="1" applyBorder="1"/>
    <xf numFmtId="0" fontId="78" fillId="7" borderId="113" xfId="0" applyFont="1" applyFill="1" applyBorder="1" applyAlignment="1"/>
    <xf numFmtId="0" fontId="78" fillId="7" borderId="115" xfId="0" applyFont="1" applyFill="1" applyBorder="1" applyAlignment="1"/>
    <xf numFmtId="3" fontId="86" fillId="29" borderId="111" xfId="0" applyNumberFormat="1" applyFont="1" applyFill="1" applyBorder="1" applyAlignment="1" applyProtection="1">
      <alignment horizontal="right" vertical="center"/>
    </xf>
    <xf numFmtId="0" fontId="12" fillId="11" borderId="111" xfId="0" applyFont="1" applyFill="1" applyBorder="1" applyAlignment="1">
      <alignment horizontal="center" vertical="center" wrapText="1"/>
    </xf>
    <xf numFmtId="0" fontId="12" fillId="11" borderId="112" xfId="0" applyFont="1" applyFill="1" applyBorder="1" applyAlignment="1">
      <alignment horizontal="center" vertical="center" wrapText="1"/>
    </xf>
    <xf numFmtId="10" fontId="12" fillId="11" borderId="111" xfId="3" applyNumberFormat="1" applyFont="1" applyFill="1" applyBorder="1" applyAlignment="1">
      <alignment horizontal="center" vertical="center" wrapText="1"/>
    </xf>
    <xf numFmtId="10" fontId="1" fillId="36" borderId="111" xfId="3" applyNumberFormat="1" applyFont="1" applyFill="1" applyBorder="1" applyAlignment="1">
      <alignment horizontal="center" vertical="center" wrapText="1"/>
    </xf>
    <xf numFmtId="10" fontId="1" fillId="36" borderId="111" xfId="3" applyNumberFormat="1" applyFont="1" applyFill="1" applyBorder="1" applyAlignment="1">
      <alignment horizontal="center" vertical="center" wrapText="1" shrinkToFit="1"/>
    </xf>
    <xf numFmtId="0" fontId="0" fillId="0" borderId="111" xfId="0" applyBorder="1" applyAlignment="1">
      <alignment horizontal="center" vertical="center" wrapText="1"/>
    </xf>
    <xf numFmtId="0" fontId="1" fillId="0" borderId="113" xfId="0" applyFont="1" applyFill="1" applyBorder="1" applyAlignment="1">
      <alignment vertical="center"/>
    </xf>
    <xf numFmtId="0" fontId="0" fillId="0" borderId="22" xfId="0" applyBorder="1" applyAlignment="1">
      <alignment horizontal="center" vertical="center" wrapText="1"/>
    </xf>
    <xf numFmtId="0" fontId="1" fillId="0" borderId="115" xfId="0" applyFont="1" applyFill="1" applyBorder="1" applyAlignment="1">
      <alignment vertical="top" wrapText="1"/>
    </xf>
    <xf numFmtId="0" fontId="1" fillId="0" borderId="115" xfId="0" applyFont="1" applyFill="1" applyBorder="1" applyAlignment="1">
      <alignment vertical="top"/>
    </xf>
    <xf numFmtId="0" fontId="1" fillId="0" borderId="115" xfId="0" applyFont="1" applyFill="1" applyBorder="1" applyAlignment="1">
      <alignment vertical="center" wrapText="1"/>
    </xf>
    <xf numFmtId="0" fontId="1" fillId="0" borderId="115" xfId="0" applyFont="1" applyFill="1" applyBorder="1" applyAlignment="1">
      <alignment vertical="center"/>
    </xf>
    <xf numFmtId="0" fontId="0" fillId="0" borderId="113" xfId="0" applyBorder="1" applyAlignment="1">
      <alignment vertical="center" wrapText="1"/>
    </xf>
    <xf numFmtId="0" fontId="0" fillId="0" borderId="115" xfId="0" applyBorder="1" applyAlignment="1">
      <alignment vertical="center" wrapText="1"/>
    </xf>
    <xf numFmtId="0" fontId="12" fillId="11" borderId="111" xfId="0" applyFont="1" applyFill="1" applyBorder="1" applyAlignment="1" applyProtection="1">
      <alignment horizontal="center" vertical="center" wrapText="1"/>
    </xf>
    <xf numFmtId="0" fontId="12" fillId="11" borderId="112" xfId="0" applyFont="1" applyFill="1" applyBorder="1" applyAlignment="1" applyProtection="1">
      <alignment horizontal="center" vertical="center" wrapText="1"/>
    </xf>
    <xf numFmtId="0" fontId="0" fillId="0" borderId="21" xfId="0" applyBorder="1" applyAlignment="1" applyProtection="1">
      <alignment horizontal="center" vertical="center" wrapText="1"/>
    </xf>
    <xf numFmtId="0" fontId="0" fillId="0" borderId="0" xfId="0" applyBorder="1" applyAlignment="1" applyProtection="1">
      <alignment horizontal="center" vertical="center" wrapText="1"/>
    </xf>
    <xf numFmtId="0" fontId="12" fillId="11" borderId="111" xfId="0" applyFont="1" applyFill="1" applyBorder="1" applyAlignment="1" applyProtection="1">
      <alignment horizontal="left" vertical="center" wrapText="1"/>
    </xf>
    <xf numFmtId="0" fontId="1" fillId="0" borderId="111" xfId="0" applyFont="1" applyFill="1" applyBorder="1" applyAlignment="1" applyProtection="1">
      <alignment horizontal="center" vertical="top" wrapText="1"/>
    </xf>
    <xf numFmtId="0" fontId="1" fillId="0" borderId="111" xfId="0" applyFont="1" applyFill="1" applyBorder="1" applyAlignment="1" applyProtection="1">
      <alignment horizontal="left" vertical="top" wrapText="1"/>
    </xf>
    <xf numFmtId="0" fontId="1" fillId="0" borderId="113" xfId="0" applyFont="1" applyFill="1" applyBorder="1" applyAlignment="1" applyProtection="1">
      <alignment vertical="top" wrapText="1"/>
    </xf>
    <xf numFmtId="0" fontId="1" fillId="0" borderId="112" xfId="0" applyFont="1" applyFill="1" applyBorder="1" applyAlignment="1" applyProtection="1">
      <alignment horizontal="left" vertical="top" wrapText="1"/>
    </xf>
    <xf numFmtId="0" fontId="1" fillId="0" borderId="113" xfId="0" applyFont="1" applyFill="1" applyBorder="1" applyAlignment="1" applyProtection="1">
      <alignment vertical="top"/>
    </xf>
    <xf numFmtId="0" fontId="1" fillId="0" borderId="112" xfId="0" applyFont="1" applyFill="1" applyBorder="1" applyAlignment="1" applyProtection="1">
      <alignment vertical="top" wrapText="1"/>
    </xf>
    <xf numFmtId="0" fontId="0" fillId="0" borderId="111" xfId="0" applyBorder="1" applyAlignment="1" applyProtection="1">
      <alignment horizontal="center" vertical="center" wrapText="1"/>
    </xf>
    <xf numFmtId="0" fontId="1" fillId="0" borderId="111" xfId="0" applyFont="1" applyFill="1" applyBorder="1" applyAlignment="1" applyProtection="1">
      <alignment horizontal="center" vertical="center" wrapText="1"/>
    </xf>
    <xf numFmtId="0" fontId="1" fillId="0" borderId="111" xfId="0" applyFont="1" applyFill="1" applyBorder="1" applyAlignment="1" applyProtection="1">
      <alignment vertical="center" wrapText="1"/>
    </xf>
    <xf numFmtId="0" fontId="1" fillId="0" borderId="111" xfId="0" applyFont="1" applyFill="1" applyBorder="1" applyAlignment="1" applyProtection="1">
      <alignment horizontal="left" vertical="center" wrapText="1"/>
    </xf>
    <xf numFmtId="0" fontId="0" fillId="0" borderId="111" xfId="0" applyBorder="1" applyAlignment="1" applyProtection="1">
      <alignment horizontal="center" vertical="center"/>
    </xf>
    <xf numFmtId="0" fontId="1" fillId="0" borderId="112" xfId="0" applyFont="1" applyFill="1" applyBorder="1" applyAlignment="1" applyProtection="1">
      <alignment horizontal="left" vertical="center" wrapText="1"/>
    </xf>
    <xf numFmtId="0" fontId="1" fillId="0" borderId="112" xfId="0" applyFont="1" applyFill="1" applyBorder="1" applyAlignment="1" applyProtection="1">
      <alignment vertical="center" wrapText="1"/>
    </xf>
    <xf numFmtId="0" fontId="1" fillId="0" borderId="113" xfId="0" applyFont="1" applyFill="1" applyBorder="1" applyAlignment="1" applyProtection="1">
      <alignment vertical="center" wrapText="1"/>
    </xf>
    <xf numFmtId="0" fontId="1" fillId="0" borderId="112" xfId="0" applyFont="1" applyFill="1" applyBorder="1" applyAlignment="1" applyProtection="1">
      <alignment vertical="center"/>
    </xf>
    <xf numFmtId="0" fontId="0" fillId="0" borderId="112" xfId="0" applyBorder="1" applyAlignment="1" applyProtection="1">
      <alignment vertical="center" wrapText="1"/>
    </xf>
    <xf numFmtId="0" fontId="0" fillId="0" borderId="113" xfId="0" applyBorder="1" applyAlignment="1" applyProtection="1">
      <alignment vertical="center" wrapText="1"/>
    </xf>
    <xf numFmtId="0" fontId="1" fillId="36" borderId="111" xfId="0" applyFont="1" applyFill="1" applyBorder="1" applyAlignment="1" applyProtection="1">
      <alignment horizontal="center" vertical="center" wrapText="1"/>
      <protection locked="0"/>
    </xf>
    <xf numFmtId="10" fontId="1" fillId="36" borderId="111" xfId="3" applyNumberFormat="1" applyFont="1" applyFill="1" applyBorder="1" applyAlignment="1" applyProtection="1">
      <alignment horizontal="center" vertical="center" wrapText="1"/>
      <protection locked="0"/>
    </xf>
    <xf numFmtId="0" fontId="3" fillId="0" borderId="0" xfId="0" quotePrefix="1" applyFont="1" applyAlignment="1" applyProtection="1"/>
    <xf numFmtId="0" fontId="3" fillId="0" borderId="0" xfId="0" quotePrefix="1" applyFont="1" applyAlignment="1" applyProtection="1">
      <alignment horizontal="left"/>
    </xf>
    <xf numFmtId="0" fontId="22" fillId="0" borderId="111" xfId="0" applyFont="1" applyBorder="1"/>
    <xf numFmtId="0" fontId="61" fillId="0" borderId="111" xfId="0" applyFont="1" applyBorder="1"/>
    <xf numFmtId="0" fontId="61" fillId="0" borderId="111" xfId="0" applyFont="1" applyBorder="1" applyAlignment="1">
      <alignment wrapText="1"/>
    </xf>
    <xf numFmtId="0" fontId="22" fillId="0" borderId="0" xfId="0" applyFont="1" applyBorder="1"/>
    <xf numFmtId="1" fontId="22" fillId="0" borderId="111" xfId="0" applyNumberFormat="1" applyFont="1" applyBorder="1"/>
    <xf numFmtId="0" fontId="22" fillId="0" borderId="0" xfId="0" applyFont="1" applyFill="1" applyBorder="1"/>
    <xf numFmtId="1" fontId="61" fillId="0" borderId="111" xfId="0" applyNumberFormat="1" applyFont="1" applyBorder="1" applyAlignment="1">
      <alignment horizontal="right"/>
    </xf>
    <xf numFmtId="1" fontId="22" fillId="0" borderId="91" xfId="0" applyNumberFormat="1" applyFont="1" applyFill="1" applyBorder="1" applyAlignment="1">
      <alignment horizontal="right"/>
    </xf>
    <xf numFmtId="0" fontId="22" fillId="0" borderId="111" xfId="0" applyFont="1" applyFill="1" applyBorder="1"/>
    <xf numFmtId="0" fontId="61" fillId="0" borderId="111" xfId="0" applyFont="1" applyFill="1" applyBorder="1"/>
    <xf numFmtId="0" fontId="22" fillId="0" borderId="111" xfId="0" applyFont="1" applyFill="1" applyBorder="1" applyAlignment="1">
      <alignment horizontal="right"/>
    </xf>
    <xf numFmtId="1" fontId="22" fillId="0" borderId="111" xfId="0" applyNumberFormat="1" applyFont="1" applyFill="1" applyBorder="1" applyAlignment="1">
      <alignment horizontal="right"/>
    </xf>
    <xf numFmtId="0" fontId="22" fillId="5" borderId="112" xfId="0" applyFont="1" applyFill="1" applyBorder="1"/>
    <xf numFmtId="0" fontId="22" fillId="0" borderId="115" xfId="0" applyFont="1" applyBorder="1"/>
    <xf numFmtId="0" fontId="61" fillId="0" borderId="91" xfId="0" applyFont="1" applyBorder="1" applyAlignment="1">
      <alignment wrapText="1"/>
    </xf>
    <xf numFmtId="0" fontId="22" fillId="33" borderId="35" xfId="0" applyFont="1" applyFill="1" applyBorder="1"/>
    <xf numFmtId="0" fontId="22" fillId="0" borderId="112" xfId="0" quotePrefix="1" applyFont="1" applyBorder="1" applyAlignment="1">
      <alignment horizontal="center" wrapText="1"/>
    </xf>
    <xf numFmtId="0" fontId="22" fillId="0" borderId="111" xfId="0" quotePrefix="1" applyFont="1" applyBorder="1" applyAlignment="1">
      <alignment horizontal="center" wrapText="1"/>
    </xf>
    <xf numFmtId="0" fontId="22" fillId="5" borderId="114" xfId="0" applyFont="1" applyFill="1" applyBorder="1"/>
    <xf numFmtId="1" fontId="22" fillId="5" borderId="114" xfId="0" applyNumberFormat="1" applyFont="1" applyFill="1" applyBorder="1" applyAlignment="1">
      <alignment horizontal="right"/>
    </xf>
    <xf numFmtId="0" fontId="22" fillId="0" borderId="112" xfId="0" applyFont="1" applyFill="1" applyBorder="1"/>
    <xf numFmtId="0" fontId="22" fillId="0" borderId="118" xfId="0" applyFont="1" applyFill="1" applyBorder="1"/>
    <xf numFmtId="0" fontId="22" fillId="0" borderId="118" xfId="0" applyFont="1" applyBorder="1" applyAlignment="1">
      <alignment horizontal="right"/>
    </xf>
    <xf numFmtId="0" fontId="22" fillId="0" borderId="118" xfId="0" applyFont="1" applyFill="1" applyBorder="1" applyAlignment="1">
      <alignment horizontal="right"/>
    </xf>
    <xf numFmtId="0" fontId="22" fillId="0" borderId="119" xfId="0" applyFont="1" applyBorder="1" applyAlignment="1">
      <alignment horizontal="right"/>
    </xf>
    <xf numFmtId="2" fontId="22" fillId="5" borderId="91" xfId="0" applyNumberFormat="1" applyFont="1" applyFill="1" applyBorder="1"/>
    <xf numFmtId="1" fontId="22" fillId="0" borderId="91" xfId="0" applyNumberFormat="1" applyFont="1" applyBorder="1"/>
    <xf numFmtId="1" fontId="22" fillId="0" borderId="94" xfId="0" applyNumberFormat="1" applyFont="1" applyBorder="1"/>
    <xf numFmtId="0" fontId="22" fillId="0" borderId="114" xfId="0" quotePrefix="1" applyFont="1" applyBorder="1" applyAlignment="1">
      <alignment horizontal="center" wrapText="1"/>
    </xf>
    <xf numFmtId="0" fontId="62" fillId="33" borderId="93" xfId="0" applyFont="1" applyFill="1" applyBorder="1"/>
    <xf numFmtId="0" fontId="22" fillId="0" borderId="111" xfId="0" applyFont="1" applyBorder="1" applyAlignment="1">
      <alignment wrapText="1"/>
    </xf>
    <xf numFmtId="4" fontId="66" fillId="35" borderId="111" xfId="0" applyNumberFormat="1" applyFont="1" applyFill="1" applyBorder="1" applyAlignment="1">
      <alignment wrapText="1"/>
    </xf>
    <xf numFmtId="0" fontId="61" fillId="0" borderId="0" xfId="0" applyFont="1" applyFill="1" applyBorder="1"/>
    <xf numFmtId="0" fontId="22" fillId="0" borderId="0" xfId="0" applyFont="1" applyFill="1"/>
    <xf numFmtId="4" fontId="66" fillId="0" borderId="0" xfId="0" applyNumberFormat="1" applyFont="1" applyFill="1" applyBorder="1" applyAlignment="1">
      <alignment wrapText="1"/>
    </xf>
    <xf numFmtId="0" fontId="61" fillId="0" borderId="111" xfId="0" applyFont="1" applyFill="1" applyBorder="1" applyAlignment="1">
      <alignment horizontal="right"/>
    </xf>
    <xf numFmtId="170" fontId="22" fillId="0" borderId="91" xfId="0" applyNumberFormat="1" applyFont="1" applyFill="1" applyBorder="1"/>
    <xf numFmtId="170" fontId="22" fillId="0" borderId="111" xfId="0" applyNumberFormat="1" applyFont="1" applyFill="1" applyBorder="1" applyAlignment="1">
      <alignment horizontal="right"/>
    </xf>
    <xf numFmtId="0" fontId="22" fillId="0" borderId="91" xfId="0" applyFont="1" applyFill="1" applyBorder="1"/>
    <xf numFmtId="0" fontId="61" fillId="0" borderId="112" xfId="0" applyFont="1" applyBorder="1" applyAlignment="1">
      <alignment wrapText="1"/>
    </xf>
    <xf numFmtId="0" fontId="61" fillId="0" borderId="115" xfId="0" applyFont="1" applyBorder="1" applyAlignment="1">
      <alignment wrapText="1"/>
    </xf>
    <xf numFmtId="10" fontId="22" fillId="5" borderId="111" xfId="3" applyNumberFormat="1" applyFont="1" applyFill="1" applyBorder="1"/>
    <xf numFmtId="0" fontId="61" fillId="0" borderId="0" xfId="0" applyFont="1" applyBorder="1" applyAlignment="1">
      <alignment wrapText="1"/>
    </xf>
    <xf numFmtId="0" fontId="22" fillId="5" borderId="111" xfId="0" applyFont="1" applyFill="1" applyBorder="1"/>
    <xf numFmtId="0" fontId="12" fillId="3" borderId="39" xfId="0" applyFont="1" applyFill="1" applyBorder="1" applyAlignment="1">
      <alignment horizontal="center" vertical="center" wrapText="1"/>
    </xf>
    <xf numFmtId="0" fontId="12" fillId="3" borderId="40" xfId="0" applyFont="1" applyFill="1" applyBorder="1" applyAlignment="1">
      <alignment horizontal="center" vertical="center" wrapText="1"/>
    </xf>
    <xf numFmtId="0" fontId="12" fillId="3" borderId="41" xfId="0" applyFont="1" applyFill="1" applyBorder="1" applyAlignment="1">
      <alignment horizontal="center" vertical="center" wrapText="1"/>
    </xf>
    <xf numFmtId="4" fontId="53" fillId="29" borderId="1" xfId="5" applyNumberFormat="1" applyFont="1" applyFill="1" applyBorder="1" applyAlignment="1">
      <alignment vertical="top" wrapText="1"/>
    </xf>
    <xf numFmtId="4" fontId="53" fillId="29" borderId="1" xfId="5" applyNumberFormat="1" applyFont="1" applyFill="1" applyBorder="1" applyAlignment="1">
      <alignment wrapText="1"/>
    </xf>
    <xf numFmtId="4" fontId="54" fillId="29" borderId="1" xfId="5" applyNumberFormat="1" applyFont="1" applyFill="1" applyBorder="1" applyAlignment="1">
      <alignment wrapText="1"/>
    </xf>
    <xf numFmtId="1" fontId="12" fillId="6" borderId="1" xfId="0" applyNumberFormat="1" applyFont="1" applyFill="1" applyBorder="1" applyAlignment="1">
      <alignment horizontal="center" vertical="center"/>
    </xf>
    <xf numFmtId="0" fontId="12" fillId="12" borderId="19" xfId="0" applyFont="1" applyFill="1" applyBorder="1" applyAlignment="1">
      <alignment horizontal="center" vertical="center"/>
    </xf>
    <xf numFmtId="0" fontId="12" fillId="12" borderId="16" xfId="0" applyFont="1" applyFill="1" applyBorder="1" applyAlignment="1">
      <alignment horizontal="center" vertical="center"/>
    </xf>
    <xf numFmtId="0" fontId="18" fillId="0" borderId="2" xfId="0" applyFont="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18" fillId="0" borderId="17" xfId="0" applyFont="1" applyBorder="1" applyAlignment="1">
      <alignment horizontal="center"/>
    </xf>
    <xf numFmtId="0" fontId="18" fillId="0" borderId="18" xfId="0" applyFont="1" applyBorder="1" applyAlignment="1">
      <alignment horizontal="center"/>
    </xf>
    <xf numFmtId="0" fontId="12" fillId="12" borderId="20" xfId="0" applyFont="1" applyFill="1" applyBorder="1" applyAlignment="1">
      <alignment horizontal="center" vertical="center"/>
    </xf>
    <xf numFmtId="0" fontId="12" fillId="12" borderId="0" xfId="0" applyFont="1" applyFill="1" applyBorder="1" applyAlignment="1">
      <alignment horizontal="center" vertical="center"/>
    </xf>
    <xf numFmtId="0" fontId="12" fillId="12" borderId="22" xfId="0" applyFont="1" applyFill="1" applyBorder="1" applyAlignment="1">
      <alignment horizontal="center" vertical="center"/>
    </xf>
    <xf numFmtId="0" fontId="18" fillId="0" borderId="65" xfId="0" applyFont="1" applyBorder="1" applyAlignment="1" applyProtection="1">
      <alignment horizontal="center" vertical="center" wrapText="1"/>
    </xf>
    <xf numFmtId="0" fontId="18" fillId="0" borderId="3" xfId="0" applyFont="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4" xfId="0" applyFont="1" applyFill="1" applyBorder="1" applyAlignment="1" applyProtection="1">
      <alignment horizontal="center" vertical="center" wrapText="1"/>
    </xf>
    <xf numFmtId="0" fontId="10" fillId="0" borderId="5" xfId="0" applyFont="1" applyBorder="1" applyAlignment="1" applyProtection="1">
      <alignment horizontal="right" wrapText="1"/>
    </xf>
    <xf numFmtId="0" fontId="10" fillId="0" borderId="17" xfId="0" applyFont="1" applyBorder="1" applyAlignment="1" applyProtection="1">
      <alignment horizontal="right" wrapText="1"/>
    </xf>
    <xf numFmtId="0" fontId="24" fillId="0" borderId="65" xfId="0" applyFont="1" applyBorder="1" applyAlignment="1" applyProtection="1">
      <alignment horizontal="right" vertical="center" wrapText="1"/>
    </xf>
    <xf numFmtId="0" fontId="24" fillId="0" borderId="3" xfId="0" applyFont="1" applyBorder="1" applyAlignment="1" applyProtection="1">
      <alignment horizontal="right" vertical="center" wrapText="1"/>
    </xf>
    <xf numFmtId="0" fontId="24" fillId="0" borderId="60" xfId="0" applyFont="1" applyBorder="1" applyAlignment="1" applyProtection="1">
      <alignment horizontal="right" vertical="center" wrapText="1"/>
    </xf>
    <xf numFmtId="0" fontId="24" fillId="0" borderId="61" xfId="0" applyFont="1" applyBorder="1" applyAlignment="1" applyProtection="1">
      <alignment horizontal="right" vertical="center" wrapText="1"/>
    </xf>
    <xf numFmtId="0" fontId="4" fillId="0" borderId="0" xfId="0" applyFont="1" applyBorder="1" applyAlignment="1" applyProtection="1">
      <alignment horizontal="left" vertical="top" wrapText="1"/>
    </xf>
    <xf numFmtId="0" fontId="18" fillId="0" borderId="5" xfId="0" applyFont="1" applyFill="1" applyBorder="1" applyAlignment="1" applyProtection="1">
      <alignment horizontal="center" vertical="center" wrapText="1"/>
    </xf>
    <xf numFmtId="0" fontId="18" fillId="0" borderId="18" xfId="0" applyFont="1" applyFill="1" applyBorder="1" applyAlignment="1" applyProtection="1">
      <alignment horizontal="center" vertical="center" wrapText="1"/>
    </xf>
    <xf numFmtId="0" fontId="18" fillId="0" borderId="60" xfId="0" applyFont="1" applyBorder="1" applyAlignment="1" applyProtection="1">
      <alignment horizontal="center" vertical="center" wrapText="1"/>
    </xf>
    <xf numFmtId="0" fontId="18" fillId="0" borderId="61" xfId="0" applyFont="1" applyBorder="1" applyAlignment="1" applyProtection="1">
      <alignment horizontal="center" vertical="center" wrapText="1"/>
    </xf>
    <xf numFmtId="0" fontId="24" fillId="0" borderId="52" xfId="0" applyFont="1" applyFill="1" applyBorder="1" applyAlignment="1" applyProtection="1">
      <alignment horizontal="center" vertical="center" wrapText="1"/>
    </xf>
    <xf numFmtId="0" fontId="24" fillId="0" borderId="53" xfId="0" applyFont="1" applyFill="1" applyBorder="1" applyAlignment="1" applyProtection="1">
      <alignment horizontal="center" vertical="center" wrapText="1"/>
    </xf>
    <xf numFmtId="0" fontId="24" fillId="0" borderId="54" xfId="0" applyFont="1" applyFill="1" applyBorder="1" applyAlignment="1" applyProtection="1">
      <alignment horizontal="center" vertical="center" wrapText="1"/>
    </xf>
    <xf numFmtId="0" fontId="18" fillId="0" borderId="59" xfId="0" applyFont="1" applyFill="1" applyBorder="1" applyAlignment="1" applyProtection="1">
      <alignment horizontal="center" vertical="center" wrapText="1"/>
    </xf>
    <xf numFmtId="0" fontId="24" fillId="0" borderId="55" xfId="0" applyFont="1" applyFill="1" applyBorder="1" applyAlignment="1" applyProtection="1">
      <alignment horizontal="center" vertical="center" wrapText="1"/>
    </xf>
    <xf numFmtId="0" fontId="18" fillId="0" borderId="62" xfId="0" applyFont="1" applyFill="1" applyBorder="1" applyAlignment="1" applyProtection="1">
      <alignment horizontal="center" vertical="center" wrapText="1"/>
    </xf>
    <xf numFmtId="0" fontId="18" fillId="0" borderId="63" xfId="0" applyFont="1" applyFill="1" applyBorder="1" applyAlignment="1" applyProtection="1">
      <alignment horizontal="center" vertical="center" wrapText="1"/>
    </xf>
    <xf numFmtId="0" fontId="18" fillId="0" borderId="64" xfId="0" applyFont="1" applyFill="1" applyBorder="1" applyAlignment="1" applyProtection="1">
      <alignment horizontal="center" vertical="center" wrapText="1"/>
    </xf>
    <xf numFmtId="0" fontId="10" fillId="0" borderId="0" xfId="0" applyFont="1" applyBorder="1" applyAlignment="1" applyProtection="1">
      <alignment horizontal="left"/>
    </xf>
    <xf numFmtId="0" fontId="4" fillId="0" borderId="0" xfId="0" applyFont="1" applyAlignment="1" applyProtection="1">
      <alignment horizontal="center" vertical="top"/>
    </xf>
    <xf numFmtId="0" fontId="10" fillId="5" borderId="2" xfId="0" applyFont="1" applyFill="1" applyBorder="1" applyAlignment="1" applyProtection="1">
      <alignment horizontal="center" vertical="top" wrapText="1"/>
      <protection locked="0"/>
    </xf>
    <xf numFmtId="0" fontId="10" fillId="5" borderId="3" xfId="0" applyFont="1" applyFill="1" applyBorder="1" applyAlignment="1" applyProtection="1">
      <alignment horizontal="center" vertical="top" wrapText="1"/>
      <protection locked="0"/>
    </xf>
    <xf numFmtId="0" fontId="10" fillId="5" borderId="4" xfId="0" applyFont="1" applyFill="1" applyBorder="1" applyAlignment="1" applyProtection="1">
      <alignment horizontal="center" vertical="top" wrapText="1"/>
      <protection locked="0"/>
    </xf>
    <xf numFmtId="0" fontId="4" fillId="0" borderId="0" xfId="0" applyFont="1" applyBorder="1" applyAlignment="1" applyProtection="1">
      <alignment horizontal="center" vertical="top"/>
    </xf>
    <xf numFmtId="0" fontId="4" fillId="0" borderId="0" xfId="0" applyFont="1" applyBorder="1" applyAlignment="1" applyProtection="1">
      <alignment horizontal="left" vertical="top"/>
    </xf>
    <xf numFmtId="0" fontId="20" fillId="0" borderId="0" xfId="0" applyFont="1" applyAlignment="1" applyProtection="1">
      <alignment horizontal="center" vertical="center" wrapText="1"/>
    </xf>
    <xf numFmtId="0" fontId="20" fillId="0" borderId="21"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3" fillId="0" borderId="0" xfId="0" quotePrefix="1" applyFont="1" applyAlignment="1" applyProtection="1">
      <alignment horizontal="left" wrapText="1"/>
    </xf>
    <xf numFmtId="0" fontId="24" fillId="0" borderId="56" xfId="0" applyFont="1" applyBorder="1" applyAlignment="1" applyProtection="1">
      <alignment horizontal="right" vertical="center" wrapText="1"/>
    </xf>
    <xf numFmtId="0" fontId="24" fillId="0" borderId="67" xfId="0" applyFont="1" applyBorder="1" applyAlignment="1" applyProtection="1">
      <alignment horizontal="right" vertical="center" wrapText="1"/>
    </xf>
    <xf numFmtId="0" fontId="4" fillId="0" borderId="0" xfId="0" applyFont="1" applyBorder="1" applyAlignment="1" applyProtection="1">
      <alignment horizontal="left" vertical="center" wrapText="1"/>
    </xf>
    <xf numFmtId="0" fontId="18" fillId="0" borderId="58" xfId="0" applyFont="1" applyFill="1" applyBorder="1" applyAlignment="1" applyProtection="1">
      <alignment horizontal="center" vertical="center" wrapText="1"/>
    </xf>
    <xf numFmtId="0" fontId="18" fillId="0" borderId="66" xfId="0" applyFont="1" applyFill="1" applyBorder="1" applyAlignment="1" applyProtection="1">
      <alignment horizontal="center" vertical="center" wrapText="1"/>
    </xf>
    <xf numFmtId="0" fontId="18" fillId="0" borderId="56" xfId="0" applyFont="1" applyBorder="1" applyAlignment="1" applyProtection="1">
      <alignment horizontal="center" vertical="center" wrapText="1"/>
    </xf>
    <xf numFmtId="0" fontId="18" fillId="0" borderId="67" xfId="0" applyFont="1" applyBorder="1" applyAlignment="1" applyProtection="1">
      <alignment horizontal="center" vertical="center" wrapText="1"/>
    </xf>
    <xf numFmtId="0" fontId="18" fillId="0" borderId="43" xfId="0" applyFont="1" applyFill="1" applyBorder="1" applyAlignment="1" applyProtection="1">
      <alignment horizontal="center" vertical="center" wrapText="1"/>
    </xf>
    <xf numFmtId="0" fontId="18" fillId="0" borderId="44" xfId="0" applyFont="1" applyFill="1" applyBorder="1" applyAlignment="1" applyProtection="1">
      <alignment horizontal="center" vertical="center" wrapText="1"/>
    </xf>
    <xf numFmtId="0" fontId="18" fillId="0" borderId="57" xfId="0" applyFont="1" applyFill="1" applyBorder="1" applyAlignment="1" applyProtection="1">
      <alignment horizontal="center" vertical="center" wrapText="1"/>
    </xf>
    <xf numFmtId="0" fontId="12" fillId="6" borderId="28" xfId="0" applyFont="1" applyFill="1" applyBorder="1" applyAlignment="1" applyProtection="1">
      <alignment horizontal="center" vertical="center"/>
    </xf>
    <xf numFmtId="0" fontId="12" fillId="6" borderId="26" xfId="0" applyFont="1" applyFill="1" applyBorder="1" applyAlignment="1" applyProtection="1">
      <alignment horizontal="center" vertical="center"/>
    </xf>
    <xf numFmtId="0" fontId="14" fillId="0" borderId="16" xfId="0" applyFont="1" applyFill="1" applyBorder="1" applyAlignment="1" applyProtection="1">
      <alignment horizontal="center" wrapText="1"/>
    </xf>
    <xf numFmtId="0" fontId="6" fillId="0" borderId="3" xfId="0" applyNumberFormat="1" applyFont="1" applyBorder="1" applyAlignment="1" applyProtection="1">
      <alignment horizontal="center" wrapText="1"/>
    </xf>
    <xf numFmtId="0" fontId="14" fillId="7" borderId="1" xfId="0" applyFont="1" applyFill="1" applyBorder="1" applyAlignment="1" applyProtection="1">
      <alignment horizontal="left"/>
    </xf>
    <xf numFmtId="0" fontId="17" fillId="0" borderId="16" xfId="0" applyFont="1" applyBorder="1" applyAlignment="1" applyProtection="1">
      <alignment horizontal="left" vertical="center" wrapText="1"/>
    </xf>
    <xf numFmtId="0" fontId="14" fillId="0" borderId="16" xfId="0" applyFont="1" applyFill="1" applyBorder="1" applyAlignment="1" applyProtection="1">
      <alignment horizontal="center" vertical="center" wrapText="1"/>
    </xf>
    <xf numFmtId="0" fontId="14" fillId="0" borderId="0" xfId="0" applyFont="1" applyFill="1" applyBorder="1" applyAlignment="1" applyProtection="1">
      <alignment horizontal="center" vertical="center" wrapText="1"/>
    </xf>
    <xf numFmtId="0" fontId="6" fillId="0" borderId="0" xfId="0" applyNumberFormat="1" applyFont="1" applyBorder="1" applyAlignment="1" applyProtection="1">
      <alignment horizontal="center" wrapText="1"/>
    </xf>
    <xf numFmtId="0" fontId="12" fillId="11" borderId="51" xfId="0" applyFont="1" applyFill="1" applyBorder="1" applyAlignment="1">
      <alignment horizontal="center" vertical="center" wrapText="1"/>
    </xf>
    <xf numFmtId="0" fontId="14" fillId="7" borderId="6" xfId="0" applyFont="1" applyFill="1" applyBorder="1" applyAlignment="1" applyProtection="1">
      <alignment horizontal="center" vertical="center" wrapText="1"/>
    </xf>
    <xf numFmtId="0" fontId="14" fillId="7" borderId="35" xfId="0" applyFont="1" applyFill="1" applyBorder="1" applyAlignment="1" applyProtection="1">
      <alignment horizontal="center" vertical="center" wrapText="1"/>
    </xf>
    <xf numFmtId="0" fontId="18" fillId="7" borderId="6" xfId="0" applyFont="1" applyFill="1" applyBorder="1" applyAlignment="1" applyProtection="1">
      <alignment horizontal="center" vertical="center" wrapText="1"/>
    </xf>
    <xf numFmtId="0" fontId="18" fillId="7" borderId="35" xfId="0" applyFont="1" applyFill="1" applyBorder="1" applyAlignment="1" applyProtection="1">
      <alignment horizontal="center" vertical="center" wrapText="1"/>
    </xf>
    <xf numFmtId="9" fontId="12" fillId="3" borderId="39" xfId="3" applyNumberFormat="1" applyFont="1" applyFill="1" applyBorder="1" applyAlignment="1">
      <alignment horizontal="center" vertical="center"/>
    </xf>
    <xf numFmtId="9" fontId="12" fillId="3" borderId="40" xfId="3" applyNumberFormat="1" applyFont="1" applyFill="1" applyBorder="1" applyAlignment="1">
      <alignment horizontal="center" vertical="center"/>
    </xf>
    <xf numFmtId="9" fontId="12" fillId="3" borderId="41" xfId="3" applyNumberFormat="1" applyFont="1" applyFill="1" applyBorder="1" applyAlignment="1">
      <alignment horizontal="center" vertical="center"/>
    </xf>
    <xf numFmtId="0" fontId="12" fillId="3" borderId="39" xfId="0" applyFont="1" applyFill="1" applyBorder="1" applyAlignment="1">
      <alignment horizontal="center"/>
    </xf>
    <xf numFmtId="0" fontId="12" fillId="3" borderId="40" xfId="0" applyFont="1" applyFill="1" applyBorder="1" applyAlignment="1">
      <alignment horizontal="center"/>
    </xf>
    <xf numFmtId="0" fontId="12" fillId="3" borderId="41" xfId="0" applyFont="1" applyFill="1" applyBorder="1" applyAlignment="1">
      <alignment horizontal="center"/>
    </xf>
    <xf numFmtId="0" fontId="14" fillId="0" borderId="27" xfId="0" applyFont="1" applyBorder="1" applyAlignment="1" applyProtection="1">
      <alignment horizontal="center" vertical="center"/>
    </xf>
    <xf numFmtId="0" fontId="14" fillId="0" borderId="26" xfId="0" applyFont="1" applyBorder="1" applyAlignment="1" applyProtection="1">
      <alignment horizontal="center" vertical="center"/>
    </xf>
    <xf numFmtId="0" fontId="1" fillId="0" borderId="111" xfId="0" applyFont="1" applyFill="1" applyBorder="1" applyAlignment="1" applyProtection="1">
      <alignment horizontal="left" vertical="center" wrapText="1"/>
    </xf>
    <xf numFmtId="0" fontId="1" fillId="0" borderId="112" xfId="0" applyFont="1" applyFill="1" applyBorder="1" applyAlignment="1" applyProtection="1">
      <alignment horizontal="left" vertical="center" wrapText="1"/>
    </xf>
    <xf numFmtId="0" fontId="1" fillId="0" borderId="115" xfId="0" applyFont="1" applyFill="1" applyBorder="1" applyAlignment="1" applyProtection="1">
      <alignment horizontal="left" vertical="center" wrapText="1"/>
    </xf>
    <xf numFmtId="0" fontId="1" fillId="0" borderId="112" xfId="0" applyFont="1" applyFill="1" applyBorder="1" applyAlignment="1" applyProtection="1">
      <alignment horizontal="center" vertical="center" wrapText="1"/>
    </xf>
    <xf numFmtId="0" fontId="1" fillId="0" borderId="115" xfId="0" applyFont="1" applyFill="1" applyBorder="1" applyAlignment="1" applyProtection="1">
      <alignment horizontal="center" vertical="center" wrapText="1"/>
    </xf>
    <xf numFmtId="0" fontId="1" fillId="0" borderId="116" xfId="0" applyFont="1" applyFill="1" applyBorder="1" applyAlignment="1" applyProtection="1">
      <alignment horizontal="left" vertical="top" wrapText="1"/>
    </xf>
    <xf numFmtId="0" fontId="1" fillId="0" borderId="117" xfId="0" applyFont="1" applyFill="1" applyBorder="1" applyAlignment="1" applyProtection="1">
      <alignment horizontal="left" vertical="top" wrapText="1"/>
    </xf>
    <xf numFmtId="0" fontId="1" fillId="0" borderId="111" xfId="0" applyFont="1" applyFill="1" applyBorder="1" applyAlignment="1" applyProtection="1">
      <alignment horizontal="left" vertical="top" wrapText="1"/>
    </xf>
    <xf numFmtId="0" fontId="1" fillId="0" borderId="112" xfId="0" applyFont="1" applyFill="1" applyBorder="1" applyAlignment="1" applyProtection="1">
      <alignment horizontal="left" vertical="top" wrapText="1"/>
    </xf>
    <xf numFmtId="0" fontId="1" fillId="0" borderId="19" xfId="0" applyFont="1" applyFill="1" applyBorder="1" applyAlignment="1" applyProtection="1">
      <alignment horizontal="left" vertical="top" wrapText="1"/>
    </xf>
    <xf numFmtId="0" fontId="1" fillId="0" borderId="16" xfId="0" applyFont="1" applyFill="1" applyBorder="1" applyAlignment="1" applyProtection="1">
      <alignment horizontal="left" vertical="top" wrapText="1"/>
    </xf>
    <xf numFmtId="0" fontId="1" fillId="0" borderId="19" xfId="0" applyFont="1" applyFill="1" applyBorder="1" applyAlignment="1" applyProtection="1">
      <alignment horizontal="left" vertical="center" wrapText="1"/>
    </xf>
    <xf numFmtId="0" fontId="1" fillId="0" borderId="20" xfId="0" applyFont="1" applyFill="1" applyBorder="1" applyAlignment="1" applyProtection="1">
      <alignment horizontal="left" vertical="center" wrapText="1"/>
    </xf>
    <xf numFmtId="0" fontId="1" fillId="0" borderId="16" xfId="0" applyFont="1" applyFill="1" applyBorder="1" applyAlignment="1" applyProtection="1">
      <alignment horizontal="left" vertical="center" wrapText="1"/>
    </xf>
    <xf numFmtId="0" fontId="90" fillId="0" borderId="114" xfId="0" applyFont="1" applyFill="1" applyBorder="1" applyAlignment="1" applyProtection="1">
      <alignment horizontal="center" vertical="center" textRotation="90" wrapText="1"/>
    </xf>
    <xf numFmtId="0" fontId="90" fillId="0" borderId="101" xfId="0" applyFont="1" applyFill="1" applyBorder="1" applyAlignment="1" applyProtection="1">
      <alignment horizontal="center" vertical="center" textRotation="90" wrapText="1"/>
    </xf>
    <xf numFmtId="0" fontId="90" fillId="0" borderId="35" xfId="0" applyFont="1" applyFill="1" applyBorder="1" applyAlignment="1" applyProtection="1">
      <alignment horizontal="center" vertical="center" textRotation="90" wrapText="1"/>
    </xf>
    <xf numFmtId="0" fontId="1" fillId="0" borderId="113" xfId="0" applyFont="1" applyFill="1" applyBorder="1" applyAlignment="1" applyProtection="1">
      <alignment horizontal="left" vertical="top" wrapText="1"/>
    </xf>
    <xf numFmtId="0" fontId="1" fillId="0" borderId="113" xfId="0" applyFont="1" applyFill="1" applyBorder="1" applyAlignment="1" applyProtection="1">
      <alignment horizontal="left" vertical="center" wrapText="1"/>
    </xf>
    <xf numFmtId="0" fontId="1" fillId="0" borderId="116" xfId="0" applyFont="1" applyFill="1" applyBorder="1" applyAlignment="1" applyProtection="1">
      <alignment horizontal="left" vertical="center" wrapText="1"/>
    </xf>
    <xf numFmtId="0" fontId="1" fillId="0" borderId="117" xfId="0" applyFont="1" applyFill="1" applyBorder="1" applyAlignment="1" applyProtection="1">
      <alignment horizontal="left" vertical="center" wrapText="1"/>
    </xf>
    <xf numFmtId="0" fontId="76" fillId="0" borderId="14" xfId="0" applyFont="1" applyFill="1" applyBorder="1" applyAlignment="1">
      <alignment horizontal="left"/>
    </xf>
    <xf numFmtId="0" fontId="76" fillId="0" borderId="15" xfId="0" applyFont="1" applyFill="1" applyBorder="1" applyAlignment="1">
      <alignment horizontal="left"/>
    </xf>
    <xf numFmtId="9" fontId="11" fillId="11" borderId="40" xfId="3" applyNumberFormat="1" applyFont="1" applyFill="1" applyBorder="1" applyAlignment="1" applyProtection="1">
      <alignment horizontal="center" vertical="center" wrapText="1"/>
      <protection locked="0"/>
    </xf>
    <xf numFmtId="9" fontId="11" fillId="11" borderId="41" xfId="3" applyNumberFormat="1" applyFont="1" applyFill="1" applyBorder="1" applyAlignment="1" applyProtection="1">
      <alignment horizontal="center" vertical="center" wrapText="1"/>
      <protection locked="0"/>
    </xf>
    <xf numFmtId="0" fontId="70" fillId="0" borderId="13" xfId="0" applyFont="1" applyBorder="1" applyAlignment="1">
      <alignment horizontal="left" vertical="center" wrapText="1"/>
    </xf>
    <xf numFmtId="0" fontId="70" fillId="0" borderId="104" xfId="0" applyFont="1" applyBorder="1" applyAlignment="1">
      <alignment horizontal="left" vertical="center" wrapText="1"/>
    </xf>
    <xf numFmtId="0" fontId="73" fillId="11" borderId="110" xfId="0" applyFont="1" applyFill="1" applyBorder="1" applyAlignment="1">
      <alignment horizontal="center" vertical="center" wrapText="1"/>
    </xf>
    <xf numFmtId="0" fontId="73" fillId="11" borderId="108" xfId="0" applyFont="1" applyFill="1" applyBorder="1" applyAlignment="1">
      <alignment horizontal="center" vertical="center" wrapText="1"/>
    </xf>
    <xf numFmtId="0" fontId="70" fillId="0" borderId="105" xfId="0" applyFont="1" applyBorder="1" applyAlignment="1">
      <alignment horizontal="left" vertical="center" wrapText="1"/>
    </xf>
    <xf numFmtId="0" fontId="70" fillId="0" borderId="35" xfId="0" applyFont="1" applyBorder="1" applyAlignment="1">
      <alignment horizontal="left" vertical="center" wrapText="1"/>
    </xf>
    <xf numFmtId="0" fontId="83" fillId="11" borderId="27" xfId="0" applyFont="1" applyFill="1" applyBorder="1" applyAlignment="1" applyProtection="1">
      <alignment horizontal="center" vertical="center" wrapText="1"/>
    </xf>
    <xf numFmtId="0" fontId="83" fillId="11" borderId="14" xfId="0" applyFont="1" applyFill="1" applyBorder="1" applyAlignment="1" applyProtection="1">
      <alignment horizontal="center" vertical="center" wrapText="1"/>
    </xf>
    <xf numFmtId="0" fontId="73" fillId="11" borderId="28" xfId="0" applyFont="1" applyFill="1" applyBorder="1" applyAlignment="1">
      <alignment horizontal="center" vertical="center" wrapText="1"/>
    </xf>
    <xf numFmtId="0" fontId="73" fillId="11" borderId="15" xfId="0" applyFont="1" applyFill="1" applyBorder="1" applyAlignment="1">
      <alignment horizontal="center" vertical="center" wrapText="1"/>
    </xf>
    <xf numFmtId="0" fontId="73" fillId="11" borderId="26" xfId="0" applyFont="1" applyFill="1" applyBorder="1" applyAlignment="1">
      <alignment horizontal="center" vertical="center" wrapText="1"/>
    </xf>
    <xf numFmtId="0" fontId="73" fillId="11" borderId="10" xfId="0" applyFont="1" applyFill="1" applyBorder="1" applyAlignment="1">
      <alignment horizontal="center" vertical="center" wrapText="1"/>
    </xf>
    <xf numFmtId="0" fontId="69" fillId="0" borderId="0" xfId="0" applyFont="1" applyAlignment="1">
      <alignment horizontal="left" vertical="center" wrapText="1"/>
    </xf>
    <xf numFmtId="0" fontId="83" fillId="11" borderId="27" xfId="0" applyFont="1" applyFill="1" applyBorder="1" applyAlignment="1" applyProtection="1">
      <alignment horizontal="center" vertical="center"/>
    </xf>
    <xf numFmtId="0" fontId="83" fillId="11" borderId="14" xfId="0" applyFont="1" applyFill="1" applyBorder="1" applyAlignment="1" applyProtection="1">
      <alignment horizontal="center" vertical="center"/>
    </xf>
    <xf numFmtId="0" fontId="73" fillId="11" borderId="96" xfId="0" applyFont="1" applyFill="1" applyBorder="1" applyAlignment="1">
      <alignment horizontal="left" vertical="center" wrapText="1"/>
    </xf>
    <xf numFmtId="0" fontId="73" fillId="11" borderId="96" xfId="0" applyFont="1" applyFill="1" applyBorder="1" applyAlignment="1" applyProtection="1">
      <alignment horizontal="center" vertical="center"/>
    </xf>
    <xf numFmtId="0" fontId="73" fillId="11" borderId="102" xfId="0" applyFont="1" applyFill="1" applyBorder="1" applyAlignment="1" applyProtection="1">
      <alignment horizontal="center" vertical="center"/>
    </xf>
    <xf numFmtId="0" fontId="73" fillId="11" borderId="103" xfId="0" applyFont="1" applyFill="1" applyBorder="1" applyAlignment="1" applyProtection="1">
      <alignment horizontal="center" vertical="center"/>
    </xf>
    <xf numFmtId="2" fontId="74" fillId="7" borderId="0" xfId="0" applyNumberFormat="1" applyFont="1" applyFill="1" applyBorder="1" applyAlignment="1">
      <alignment horizontal="left" wrapText="1"/>
    </xf>
    <xf numFmtId="0" fontId="77" fillId="11" borderId="96" xfId="0" applyFont="1" applyFill="1" applyBorder="1" applyAlignment="1">
      <alignment horizontal="center"/>
    </xf>
    <xf numFmtId="0" fontId="70" fillId="29" borderId="99" xfId="0" applyFont="1" applyFill="1" applyBorder="1" applyAlignment="1">
      <alignment horizontal="left"/>
    </xf>
    <xf numFmtId="0" fontId="70" fillId="29" borderId="98" xfId="0" applyFont="1" applyFill="1" applyBorder="1" applyAlignment="1">
      <alignment horizontal="left"/>
    </xf>
    <xf numFmtId="0" fontId="70" fillId="29" borderId="97" xfId="0" applyFont="1" applyFill="1" applyBorder="1" applyAlignment="1">
      <alignment horizontal="left"/>
    </xf>
    <xf numFmtId="0" fontId="60" fillId="27" borderId="88" xfId="54" applyFont="1" applyAlignment="1">
      <alignment horizontal="center" vertical="center" wrapText="1"/>
    </xf>
    <xf numFmtId="0" fontId="93" fillId="0" borderId="120" xfId="0" applyFont="1" applyBorder="1" applyAlignment="1">
      <alignment horizontal="center" vertical="center"/>
    </xf>
    <xf numFmtId="0" fontId="93" fillId="0" borderId="0" xfId="0" applyFont="1" applyAlignment="1">
      <alignment horizontal="center" vertical="center"/>
    </xf>
  </cellXfs>
  <cellStyles count="56">
    <cellStyle name="1 antraštė" xfId="6"/>
    <cellStyle name="2 antraštė" xfId="7"/>
    <cellStyle name="20% – paryškinimas 1" xfId="8"/>
    <cellStyle name="20% – paryškinimas 2" xfId="9"/>
    <cellStyle name="20% – paryškinimas 3" xfId="10"/>
    <cellStyle name="20% – paryškinimas 4" xfId="11"/>
    <cellStyle name="20% – paryškinimas 5" xfId="12"/>
    <cellStyle name="20% – paryškinimas 6" xfId="13"/>
    <cellStyle name="3 antraštė" xfId="14"/>
    <cellStyle name="4 antraštė" xfId="15"/>
    <cellStyle name="4 antraštė 2" xfId="16"/>
    <cellStyle name="40% – paryškinimas 1" xfId="17"/>
    <cellStyle name="40% – paryškinimas 2" xfId="18"/>
    <cellStyle name="40% – paryškinimas 3" xfId="19"/>
    <cellStyle name="40% – paryškinimas 4" xfId="20"/>
    <cellStyle name="40% – paryškinimas 5" xfId="21"/>
    <cellStyle name="40% – paryškinimas 6" xfId="22"/>
    <cellStyle name="60% – paryškinimas 1" xfId="23"/>
    <cellStyle name="60% – paryškinimas 2" xfId="24"/>
    <cellStyle name="60% – paryškinimas 3" xfId="25"/>
    <cellStyle name="60% – paryškinimas 4" xfId="26"/>
    <cellStyle name="60% – paryškinimas 5" xfId="27"/>
    <cellStyle name="60% – paryškinimas 6" xfId="28"/>
    <cellStyle name="Aiškinamasis tekstas" xfId="29"/>
    <cellStyle name="Blogas" xfId="30"/>
    <cellStyle name="Comma 2" xfId="55"/>
    <cellStyle name="Geras" xfId="31"/>
    <cellStyle name="Hyperlink" xfId="1" builtinId="8"/>
    <cellStyle name="Īįū÷ķūé_Ėčńņ17" xfId="32"/>
    <cellStyle name="Įprastas 2" xfId="34"/>
    <cellStyle name="Įprastas 2 2" xfId="35"/>
    <cellStyle name="Įprastas 3" xfId="4"/>
    <cellStyle name="Įspėjimo tekstas" xfId="36"/>
    <cellStyle name="Išvestis" xfId="33"/>
    <cellStyle name="Įvestis" xfId="37"/>
    <cellStyle name="Neutralus" xfId="38"/>
    <cellStyle name="Normal" xfId="0" builtinId="0"/>
    <cellStyle name="Normal 2" xfId="2"/>
    <cellStyle name="Normal 2 2" xfId="39"/>
    <cellStyle name="Normal 3" xfId="40"/>
    <cellStyle name="Normal 4" xfId="41"/>
    <cellStyle name="Normal 5" xfId="5"/>
    <cellStyle name="Paryškinimas 1" xfId="42"/>
    <cellStyle name="Paryškinimas 2" xfId="43"/>
    <cellStyle name="Paryškinimas 3" xfId="44"/>
    <cellStyle name="Paryškinimas 4" xfId="45"/>
    <cellStyle name="Paryškinimas 5" xfId="46"/>
    <cellStyle name="Paryškinimas 6" xfId="47"/>
    <cellStyle name="Pastaba" xfId="48"/>
    <cellStyle name="Pavadinimas" xfId="49"/>
    <cellStyle name="Percent" xfId="3" builtinId="5"/>
    <cellStyle name="Skaičiavimas" xfId="50"/>
    <cellStyle name="Style 1" xfId="51"/>
    <cellStyle name="Suma" xfId="52"/>
    <cellStyle name="Susietas langelis" xfId="53"/>
    <cellStyle name="Tikrinimo langelis" xfId="54"/>
  </cellStyles>
  <dxfs count="240">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s>
  <tableStyles count="0" defaultTableStyle="TableStyleMedium2" defaultPivotStyle="PivotStyleLight16"/>
  <colors>
    <mruColors>
      <color rgb="FFC8FAC8"/>
      <color rgb="FF326496"/>
      <color rgb="FF00B050"/>
      <color rgb="FF969696"/>
      <color rgb="FFC8F0C8"/>
      <color rgb="FF003366"/>
      <color rgb="FF339966"/>
      <color rgb="FF006600"/>
      <color rgb="FFFAFAC8"/>
      <color rgb="FFC864C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microsoft.com/office/2006/relationships/vbaProject" Target="vbaProject.bin"/><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lt-LT" sz="1600"/>
              <a:t>FGDV(I) rodiklio galimų reikšmių</a:t>
            </a:r>
            <a:r>
              <a:rPr lang="lt-LT" sz="1600" baseline="0"/>
              <a:t> vertinimas</a:t>
            </a:r>
            <a:endParaRPr lang="lt-LT" sz="1600"/>
          </a:p>
        </c:rich>
      </c:tx>
      <c:overlay val="0"/>
    </c:title>
    <c:autoTitleDeleted val="0"/>
    <c:plotArea>
      <c:layout/>
      <c:barChart>
        <c:barDir val="col"/>
        <c:grouping val="clustered"/>
        <c:varyColors val="0"/>
        <c:ser>
          <c:idx val="0"/>
          <c:order val="0"/>
          <c:tx>
            <c:v>FGDV(I) reikšmių tikimybės pasiskirstymas</c:v>
          </c:tx>
          <c:spPr>
            <a:solidFill>
              <a:schemeClr val="tx2">
                <a:lumMod val="50000"/>
              </a:schemeClr>
            </a:solidFill>
          </c:spPr>
          <c:invertIfNegative val="0"/>
          <c:cat>
            <c:numRef>
              <c:f>Data5!$L$5:$L$54</c:f>
              <c:numCache>
                <c:formatCode>#,##0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cat>
          <c:val>
            <c:numRef>
              <c:f>Data5!$O$5:$O$54</c:f>
              <c:numCache>
                <c:formatCode>0.0%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87AB-484B-9AA4-BEAF0C6447C4}"/>
            </c:ext>
          </c:extLst>
        </c:ser>
        <c:dLbls>
          <c:showLegendKey val="0"/>
          <c:showVal val="0"/>
          <c:showCatName val="0"/>
          <c:showSerName val="0"/>
          <c:showPercent val="0"/>
          <c:showBubbleSize val="0"/>
        </c:dLbls>
        <c:gapWidth val="150"/>
        <c:axId val="1916099680"/>
        <c:axId val="1916100224"/>
      </c:barChart>
      <c:lineChart>
        <c:grouping val="standard"/>
        <c:varyColors val="0"/>
        <c:ser>
          <c:idx val="1"/>
          <c:order val="1"/>
          <c:tx>
            <c:v>FGDV(I) kaupiamoji tikimybių kreivė</c:v>
          </c:tx>
          <c:spPr>
            <a:ln>
              <a:solidFill>
                <a:srgbClr val="C00000"/>
              </a:solidFill>
            </a:ln>
          </c:spPr>
          <c:marker>
            <c:symbol val="none"/>
          </c:marker>
          <c:cat>
            <c:numRef>
              <c:f>Data5!$L$5:$L$54</c:f>
              <c:numCache>
                <c:formatCode>#,##0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cat>
          <c:val>
            <c:numRef>
              <c:f>Data5!$P$5:$P$54</c:f>
              <c:numCache>
                <c:formatCode>0.0%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smooth val="0"/>
          <c:extLst>
            <c:ext xmlns:c16="http://schemas.microsoft.com/office/drawing/2014/chart" uri="{C3380CC4-5D6E-409C-BE32-E72D297353CC}">
              <c16:uniqueId val="{00000001-87AB-484B-9AA4-BEAF0C6447C4}"/>
            </c:ext>
          </c:extLst>
        </c:ser>
        <c:dLbls>
          <c:showLegendKey val="0"/>
          <c:showVal val="0"/>
          <c:showCatName val="0"/>
          <c:showSerName val="0"/>
          <c:showPercent val="0"/>
          <c:showBubbleSize val="0"/>
        </c:dLbls>
        <c:marker val="1"/>
        <c:smooth val="0"/>
        <c:axId val="1687909232"/>
        <c:axId val="1916107840"/>
      </c:lineChart>
      <c:catAx>
        <c:axId val="1916099680"/>
        <c:scaling>
          <c:orientation val="minMax"/>
        </c:scaling>
        <c:delete val="0"/>
        <c:axPos val="b"/>
        <c:numFmt formatCode="#,##0" sourceLinked="1"/>
        <c:majorTickMark val="in"/>
        <c:minorTickMark val="none"/>
        <c:tickLblPos val="nextTo"/>
        <c:txPr>
          <a:bodyPr rot="-3000000" vert="horz"/>
          <a:lstStyle/>
          <a:p>
            <a:pPr>
              <a:defRPr sz="800"/>
            </a:pPr>
            <a:endParaRPr lang="lt-LT"/>
          </a:p>
        </c:txPr>
        <c:crossAx val="1916100224"/>
        <c:crosses val="autoZero"/>
        <c:auto val="1"/>
        <c:lblAlgn val="ctr"/>
        <c:lblOffset val="100"/>
        <c:noMultiLvlLbl val="0"/>
      </c:catAx>
      <c:valAx>
        <c:axId val="1916100224"/>
        <c:scaling>
          <c:orientation val="minMax"/>
        </c:scaling>
        <c:delete val="0"/>
        <c:axPos val="l"/>
        <c:majorGridlines/>
        <c:numFmt formatCode="0.0%" sourceLinked="1"/>
        <c:majorTickMark val="in"/>
        <c:minorTickMark val="in"/>
        <c:tickLblPos val="nextTo"/>
        <c:crossAx val="1916099680"/>
        <c:crosses val="autoZero"/>
        <c:crossBetween val="between"/>
      </c:valAx>
      <c:valAx>
        <c:axId val="1916107840"/>
        <c:scaling>
          <c:orientation val="minMax"/>
          <c:max val="1"/>
          <c:min val="0"/>
        </c:scaling>
        <c:delete val="0"/>
        <c:axPos val="r"/>
        <c:numFmt formatCode="0.0%" sourceLinked="1"/>
        <c:majorTickMark val="in"/>
        <c:minorTickMark val="in"/>
        <c:tickLblPos val="nextTo"/>
        <c:crossAx val="1687909232"/>
        <c:crosses val="max"/>
        <c:crossBetween val="between"/>
      </c:valAx>
      <c:catAx>
        <c:axId val="1687909232"/>
        <c:scaling>
          <c:orientation val="minMax"/>
        </c:scaling>
        <c:delete val="1"/>
        <c:axPos val="b"/>
        <c:numFmt formatCode="#,##0" sourceLinked="1"/>
        <c:majorTickMark val="out"/>
        <c:minorTickMark val="none"/>
        <c:tickLblPos val="nextTo"/>
        <c:crossAx val="1916107840"/>
        <c:crosses val="autoZero"/>
        <c:auto val="1"/>
        <c:lblAlgn val="ctr"/>
        <c:lblOffset val="100"/>
        <c:noMultiLvlLbl val="0"/>
      </c:catAx>
      <c:spPr>
        <a:solidFill>
          <a:srgbClr val="C8FAC8"/>
        </a:solidFill>
      </c:spPr>
    </c:plotArea>
    <c:legend>
      <c:legendPos val="b"/>
      <c:layout>
        <c:manualLayout>
          <c:xMode val="edge"/>
          <c:yMode val="edge"/>
          <c:x val="2.3669171251645485E-3"/>
          <c:y val="0.87787601197737608"/>
          <c:w val="0.98970037236453967"/>
          <c:h val="9.4632508964548445E-2"/>
        </c:manualLayout>
      </c:layout>
      <c:overlay val="0"/>
      <c:txPr>
        <a:bodyPr/>
        <a:lstStyle/>
        <a:p>
          <a:pPr>
            <a:defRPr sz="1200" b="1"/>
          </a:pPr>
          <a:endParaRPr lang="lt-LT"/>
        </a:p>
      </c:txPr>
    </c:legend>
    <c:plotVisOnly val="1"/>
    <c:dispBlanksAs val="gap"/>
    <c:showDLblsOverMax val="0"/>
  </c:chart>
  <c:spPr>
    <a:solidFill>
      <a:srgbClr val="C8FAC8"/>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lt-LT" sz="1600"/>
              <a:t>FVGN(I) rodiklio galimų reikšmių</a:t>
            </a:r>
            <a:r>
              <a:rPr lang="lt-LT" sz="1600" baseline="0"/>
              <a:t> vertinimas</a:t>
            </a:r>
            <a:endParaRPr lang="lt-LT" sz="1600"/>
          </a:p>
        </c:rich>
      </c:tx>
      <c:overlay val="0"/>
    </c:title>
    <c:autoTitleDeleted val="0"/>
    <c:plotArea>
      <c:layout/>
      <c:barChart>
        <c:barDir val="col"/>
        <c:grouping val="clustered"/>
        <c:varyColors val="0"/>
        <c:ser>
          <c:idx val="0"/>
          <c:order val="0"/>
          <c:tx>
            <c:v>FVGN(I) reikšmių tikimybės pasiskirstymas</c:v>
          </c:tx>
          <c:spPr>
            <a:solidFill>
              <a:schemeClr val="tx2">
                <a:lumMod val="50000"/>
              </a:schemeClr>
            </a:solidFill>
          </c:spPr>
          <c:invertIfNegative val="0"/>
          <c:cat>
            <c:numRef>
              <c:f>Data5!$R$5:$R$54</c:f>
              <c:numCache>
                <c:formatCode>0.00%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cat>
          <c:val>
            <c:numRef>
              <c:f>Data5!$U$5:$U$54</c:f>
              <c:numCache>
                <c:formatCode>0.0%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C454-47CD-BAAD-307B38C1656C}"/>
            </c:ext>
          </c:extLst>
        </c:ser>
        <c:dLbls>
          <c:showLegendKey val="0"/>
          <c:showVal val="0"/>
          <c:showCatName val="0"/>
          <c:showSerName val="0"/>
          <c:showPercent val="0"/>
          <c:showBubbleSize val="0"/>
        </c:dLbls>
        <c:gapWidth val="150"/>
        <c:axId val="1912515344"/>
        <c:axId val="1953292272"/>
      </c:barChart>
      <c:lineChart>
        <c:grouping val="standard"/>
        <c:varyColors val="0"/>
        <c:ser>
          <c:idx val="1"/>
          <c:order val="1"/>
          <c:tx>
            <c:v>FVGN(I) kaupiamoji tikimybių kreivė</c:v>
          </c:tx>
          <c:spPr>
            <a:ln>
              <a:solidFill>
                <a:srgbClr val="C00000"/>
              </a:solidFill>
            </a:ln>
          </c:spPr>
          <c:marker>
            <c:symbol val="none"/>
          </c:marker>
          <c:cat>
            <c:numRef>
              <c:f>Data5!$R$5:$R$54</c:f>
              <c:numCache>
                <c:formatCode>0.00%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cat>
          <c:val>
            <c:numRef>
              <c:f>Data5!$V$5:$V$54</c:f>
              <c:numCache>
                <c:formatCode>0.0%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smooth val="0"/>
          <c:extLst>
            <c:ext xmlns:c16="http://schemas.microsoft.com/office/drawing/2014/chart" uri="{C3380CC4-5D6E-409C-BE32-E72D297353CC}">
              <c16:uniqueId val="{00000001-C454-47CD-BAAD-307B38C1656C}"/>
            </c:ext>
          </c:extLst>
        </c:ser>
        <c:dLbls>
          <c:showLegendKey val="0"/>
          <c:showVal val="0"/>
          <c:showCatName val="0"/>
          <c:showSerName val="0"/>
          <c:showPercent val="0"/>
          <c:showBubbleSize val="0"/>
        </c:dLbls>
        <c:marker val="1"/>
        <c:smooth val="0"/>
        <c:axId val="1953291184"/>
        <c:axId val="1953292816"/>
      </c:lineChart>
      <c:catAx>
        <c:axId val="1912515344"/>
        <c:scaling>
          <c:orientation val="minMax"/>
        </c:scaling>
        <c:delete val="0"/>
        <c:axPos val="b"/>
        <c:numFmt formatCode="0.00%" sourceLinked="1"/>
        <c:majorTickMark val="in"/>
        <c:minorTickMark val="none"/>
        <c:tickLblPos val="nextTo"/>
        <c:txPr>
          <a:bodyPr rot="-3000000" vert="horz"/>
          <a:lstStyle/>
          <a:p>
            <a:pPr>
              <a:defRPr sz="800"/>
            </a:pPr>
            <a:endParaRPr lang="lt-LT"/>
          </a:p>
        </c:txPr>
        <c:crossAx val="1953292272"/>
        <c:crosses val="autoZero"/>
        <c:auto val="1"/>
        <c:lblAlgn val="ctr"/>
        <c:lblOffset val="100"/>
        <c:noMultiLvlLbl val="0"/>
      </c:catAx>
      <c:valAx>
        <c:axId val="1953292272"/>
        <c:scaling>
          <c:orientation val="minMax"/>
        </c:scaling>
        <c:delete val="0"/>
        <c:axPos val="l"/>
        <c:majorGridlines/>
        <c:numFmt formatCode="0.0%" sourceLinked="1"/>
        <c:majorTickMark val="in"/>
        <c:minorTickMark val="in"/>
        <c:tickLblPos val="nextTo"/>
        <c:crossAx val="1912515344"/>
        <c:crosses val="autoZero"/>
        <c:crossBetween val="between"/>
      </c:valAx>
      <c:valAx>
        <c:axId val="1953292816"/>
        <c:scaling>
          <c:orientation val="minMax"/>
          <c:max val="1"/>
          <c:min val="0"/>
        </c:scaling>
        <c:delete val="0"/>
        <c:axPos val="r"/>
        <c:numFmt formatCode="0.0%" sourceLinked="1"/>
        <c:majorTickMark val="in"/>
        <c:minorTickMark val="in"/>
        <c:tickLblPos val="nextTo"/>
        <c:crossAx val="1953291184"/>
        <c:crosses val="max"/>
        <c:crossBetween val="between"/>
      </c:valAx>
      <c:catAx>
        <c:axId val="1953291184"/>
        <c:scaling>
          <c:orientation val="minMax"/>
        </c:scaling>
        <c:delete val="1"/>
        <c:axPos val="b"/>
        <c:numFmt formatCode="0.00%" sourceLinked="1"/>
        <c:majorTickMark val="out"/>
        <c:minorTickMark val="none"/>
        <c:tickLblPos val="nextTo"/>
        <c:crossAx val="1953292816"/>
        <c:crosses val="autoZero"/>
        <c:auto val="1"/>
        <c:lblAlgn val="ctr"/>
        <c:lblOffset val="100"/>
        <c:noMultiLvlLbl val="0"/>
      </c:catAx>
      <c:spPr>
        <a:solidFill>
          <a:srgbClr val="C8FAC8"/>
        </a:solidFill>
      </c:spPr>
    </c:plotArea>
    <c:legend>
      <c:legendPos val="b"/>
      <c:layout>
        <c:manualLayout>
          <c:xMode val="edge"/>
          <c:yMode val="edge"/>
          <c:x val="2.3669171251645485E-3"/>
          <c:y val="0.87787601197737608"/>
          <c:w val="0.98970037236453967"/>
          <c:h val="9.4632508964548445E-2"/>
        </c:manualLayout>
      </c:layout>
      <c:overlay val="0"/>
      <c:txPr>
        <a:bodyPr/>
        <a:lstStyle/>
        <a:p>
          <a:pPr>
            <a:defRPr sz="1200" b="1"/>
          </a:pPr>
          <a:endParaRPr lang="lt-LT"/>
        </a:p>
      </c:txPr>
    </c:legend>
    <c:plotVisOnly val="1"/>
    <c:dispBlanksAs val="gap"/>
    <c:showDLblsOverMax val="0"/>
  </c:chart>
  <c:spPr>
    <a:solidFill>
      <a:srgbClr val="C8FAC8"/>
    </a:solidFill>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lt-LT" sz="1600"/>
              <a:t>EGDV rodiklio galimų reikšmių</a:t>
            </a:r>
            <a:r>
              <a:rPr lang="lt-LT" sz="1600" baseline="0"/>
              <a:t> vertinimas</a:t>
            </a:r>
            <a:endParaRPr lang="lt-LT" sz="1600"/>
          </a:p>
        </c:rich>
      </c:tx>
      <c:overlay val="0"/>
    </c:title>
    <c:autoTitleDeleted val="0"/>
    <c:plotArea>
      <c:layout/>
      <c:barChart>
        <c:barDir val="col"/>
        <c:grouping val="clustered"/>
        <c:varyColors val="0"/>
        <c:ser>
          <c:idx val="0"/>
          <c:order val="0"/>
          <c:tx>
            <c:v>EGDV reikšmių tikimybės pasiskirstymas</c:v>
          </c:tx>
          <c:spPr>
            <a:solidFill>
              <a:schemeClr val="tx2">
                <a:lumMod val="50000"/>
              </a:schemeClr>
            </a:solidFill>
          </c:spPr>
          <c:invertIfNegative val="0"/>
          <c:cat>
            <c:numRef>
              <c:f>Data5!$X$5:$X$54</c:f>
              <c:numCache>
                <c:formatCode>#,##0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cat>
          <c:val>
            <c:numRef>
              <c:f>Data5!$AA$5:$AA$54</c:f>
              <c:numCache>
                <c:formatCode>0.0%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6DD9-4A94-99AB-38DE791CB1B3}"/>
            </c:ext>
          </c:extLst>
        </c:ser>
        <c:dLbls>
          <c:showLegendKey val="0"/>
          <c:showVal val="0"/>
          <c:showCatName val="0"/>
          <c:showSerName val="0"/>
          <c:showPercent val="0"/>
          <c:showBubbleSize val="0"/>
        </c:dLbls>
        <c:gapWidth val="150"/>
        <c:axId val="1953290096"/>
        <c:axId val="1953287920"/>
      </c:barChart>
      <c:lineChart>
        <c:grouping val="standard"/>
        <c:varyColors val="0"/>
        <c:ser>
          <c:idx val="1"/>
          <c:order val="1"/>
          <c:tx>
            <c:v>EGDV kaupiamoji tikimybių kreivė</c:v>
          </c:tx>
          <c:spPr>
            <a:ln>
              <a:solidFill>
                <a:srgbClr val="C00000"/>
              </a:solidFill>
            </a:ln>
          </c:spPr>
          <c:marker>
            <c:symbol val="none"/>
          </c:marker>
          <c:cat>
            <c:numRef>
              <c:f>Data5!$X$5:$X$54</c:f>
              <c:numCache>
                <c:formatCode>#,##0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cat>
          <c:val>
            <c:numRef>
              <c:f>Data5!$AB$5:$AB$54</c:f>
              <c:numCache>
                <c:formatCode>0.0%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smooth val="0"/>
          <c:extLst>
            <c:ext xmlns:c16="http://schemas.microsoft.com/office/drawing/2014/chart" uri="{C3380CC4-5D6E-409C-BE32-E72D297353CC}">
              <c16:uniqueId val="{00000001-6DD9-4A94-99AB-38DE791CB1B3}"/>
            </c:ext>
          </c:extLst>
        </c:ser>
        <c:dLbls>
          <c:showLegendKey val="0"/>
          <c:showVal val="0"/>
          <c:showCatName val="0"/>
          <c:showSerName val="0"/>
          <c:showPercent val="0"/>
          <c:showBubbleSize val="0"/>
        </c:dLbls>
        <c:marker val="1"/>
        <c:smooth val="0"/>
        <c:axId val="1953293904"/>
        <c:axId val="1953291728"/>
      </c:lineChart>
      <c:catAx>
        <c:axId val="1953290096"/>
        <c:scaling>
          <c:orientation val="minMax"/>
        </c:scaling>
        <c:delete val="0"/>
        <c:axPos val="b"/>
        <c:numFmt formatCode="#,##0" sourceLinked="1"/>
        <c:majorTickMark val="in"/>
        <c:minorTickMark val="none"/>
        <c:tickLblPos val="nextTo"/>
        <c:txPr>
          <a:bodyPr rot="-3000000" vert="horz"/>
          <a:lstStyle/>
          <a:p>
            <a:pPr>
              <a:defRPr sz="800"/>
            </a:pPr>
            <a:endParaRPr lang="lt-LT"/>
          </a:p>
        </c:txPr>
        <c:crossAx val="1953287920"/>
        <c:crosses val="autoZero"/>
        <c:auto val="1"/>
        <c:lblAlgn val="ctr"/>
        <c:lblOffset val="100"/>
        <c:noMultiLvlLbl val="0"/>
      </c:catAx>
      <c:valAx>
        <c:axId val="1953287920"/>
        <c:scaling>
          <c:orientation val="minMax"/>
        </c:scaling>
        <c:delete val="0"/>
        <c:axPos val="l"/>
        <c:majorGridlines/>
        <c:numFmt formatCode="0.0%" sourceLinked="1"/>
        <c:majorTickMark val="in"/>
        <c:minorTickMark val="in"/>
        <c:tickLblPos val="nextTo"/>
        <c:crossAx val="1953290096"/>
        <c:crosses val="autoZero"/>
        <c:crossBetween val="between"/>
      </c:valAx>
      <c:valAx>
        <c:axId val="1953291728"/>
        <c:scaling>
          <c:orientation val="minMax"/>
          <c:max val="1"/>
          <c:min val="0"/>
        </c:scaling>
        <c:delete val="0"/>
        <c:axPos val="r"/>
        <c:numFmt formatCode="0.0%" sourceLinked="1"/>
        <c:majorTickMark val="in"/>
        <c:minorTickMark val="in"/>
        <c:tickLblPos val="nextTo"/>
        <c:crossAx val="1953293904"/>
        <c:crosses val="max"/>
        <c:crossBetween val="between"/>
      </c:valAx>
      <c:catAx>
        <c:axId val="1953293904"/>
        <c:scaling>
          <c:orientation val="minMax"/>
        </c:scaling>
        <c:delete val="1"/>
        <c:axPos val="b"/>
        <c:numFmt formatCode="#,##0" sourceLinked="1"/>
        <c:majorTickMark val="out"/>
        <c:minorTickMark val="none"/>
        <c:tickLblPos val="nextTo"/>
        <c:crossAx val="1953291728"/>
        <c:crosses val="autoZero"/>
        <c:auto val="1"/>
        <c:lblAlgn val="ctr"/>
        <c:lblOffset val="100"/>
        <c:noMultiLvlLbl val="0"/>
      </c:catAx>
      <c:spPr>
        <a:solidFill>
          <a:srgbClr val="C8FAC8"/>
        </a:solidFill>
      </c:spPr>
    </c:plotArea>
    <c:legend>
      <c:legendPos val="b"/>
      <c:layout>
        <c:manualLayout>
          <c:xMode val="edge"/>
          <c:yMode val="edge"/>
          <c:x val="2.3669171251645485E-3"/>
          <c:y val="0.87787601197737608"/>
          <c:w val="0.98970037236453967"/>
          <c:h val="9.4632508964548445E-2"/>
        </c:manualLayout>
      </c:layout>
      <c:overlay val="0"/>
      <c:txPr>
        <a:bodyPr/>
        <a:lstStyle/>
        <a:p>
          <a:pPr>
            <a:defRPr sz="1200" b="1"/>
          </a:pPr>
          <a:endParaRPr lang="lt-LT"/>
        </a:p>
      </c:txPr>
    </c:legend>
    <c:plotVisOnly val="1"/>
    <c:dispBlanksAs val="gap"/>
    <c:showDLblsOverMax val="0"/>
  </c:chart>
  <c:spPr>
    <a:solidFill>
      <a:srgbClr val="C8FAC8"/>
    </a:solidFill>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lt-LT" sz="1600"/>
              <a:t>EVGN rodiklio galimų reikšmių</a:t>
            </a:r>
            <a:r>
              <a:rPr lang="lt-LT" sz="1600" baseline="0"/>
              <a:t> vertinimas</a:t>
            </a:r>
            <a:endParaRPr lang="lt-LT" sz="1600"/>
          </a:p>
        </c:rich>
      </c:tx>
      <c:overlay val="0"/>
    </c:title>
    <c:autoTitleDeleted val="0"/>
    <c:plotArea>
      <c:layout/>
      <c:barChart>
        <c:barDir val="col"/>
        <c:grouping val="clustered"/>
        <c:varyColors val="0"/>
        <c:ser>
          <c:idx val="0"/>
          <c:order val="0"/>
          <c:tx>
            <c:v>EVGN reikšmių tikimybės pasiskirstymas</c:v>
          </c:tx>
          <c:spPr>
            <a:solidFill>
              <a:schemeClr val="tx2">
                <a:lumMod val="50000"/>
              </a:schemeClr>
            </a:solidFill>
          </c:spPr>
          <c:invertIfNegative val="0"/>
          <c:cat>
            <c:numRef>
              <c:f>Data5!$AD$5:$AD$54</c:f>
              <c:numCache>
                <c:formatCode>0.00%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cat>
          <c:val>
            <c:numRef>
              <c:f>Data5!$AG$5:$AG$54</c:f>
              <c:numCache>
                <c:formatCode>0.0%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D47B-4460-A298-A86D39363306}"/>
            </c:ext>
          </c:extLst>
        </c:ser>
        <c:dLbls>
          <c:showLegendKey val="0"/>
          <c:showVal val="0"/>
          <c:showCatName val="0"/>
          <c:showSerName val="0"/>
          <c:showPercent val="0"/>
          <c:showBubbleSize val="0"/>
        </c:dLbls>
        <c:gapWidth val="150"/>
        <c:axId val="1953294448"/>
        <c:axId val="1953286288"/>
      </c:barChart>
      <c:lineChart>
        <c:grouping val="standard"/>
        <c:varyColors val="0"/>
        <c:ser>
          <c:idx val="1"/>
          <c:order val="1"/>
          <c:tx>
            <c:v>EVGN kaupiamoji tikimybių kreivė</c:v>
          </c:tx>
          <c:spPr>
            <a:ln>
              <a:solidFill>
                <a:srgbClr val="C00000"/>
              </a:solidFill>
            </a:ln>
          </c:spPr>
          <c:marker>
            <c:symbol val="none"/>
          </c:marker>
          <c:cat>
            <c:numRef>
              <c:f>Data5!$AD$5:$AD$54</c:f>
              <c:numCache>
                <c:formatCode>0.00%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cat>
          <c:val>
            <c:numRef>
              <c:f>Data5!$AH$5:$AH$54</c:f>
              <c:numCache>
                <c:formatCode>0.0%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smooth val="0"/>
          <c:extLst>
            <c:ext xmlns:c16="http://schemas.microsoft.com/office/drawing/2014/chart" uri="{C3380CC4-5D6E-409C-BE32-E72D297353CC}">
              <c16:uniqueId val="{00000001-D47B-4460-A298-A86D39363306}"/>
            </c:ext>
          </c:extLst>
        </c:ser>
        <c:dLbls>
          <c:showLegendKey val="0"/>
          <c:showVal val="0"/>
          <c:showCatName val="0"/>
          <c:showSerName val="0"/>
          <c:showPercent val="0"/>
          <c:showBubbleSize val="0"/>
        </c:dLbls>
        <c:marker val="1"/>
        <c:smooth val="0"/>
        <c:axId val="1953288464"/>
        <c:axId val="1953285200"/>
      </c:lineChart>
      <c:catAx>
        <c:axId val="1953294448"/>
        <c:scaling>
          <c:orientation val="minMax"/>
        </c:scaling>
        <c:delete val="0"/>
        <c:axPos val="b"/>
        <c:numFmt formatCode="0.00%" sourceLinked="1"/>
        <c:majorTickMark val="in"/>
        <c:minorTickMark val="none"/>
        <c:tickLblPos val="nextTo"/>
        <c:txPr>
          <a:bodyPr rot="-3000000" vert="horz"/>
          <a:lstStyle/>
          <a:p>
            <a:pPr>
              <a:defRPr sz="800"/>
            </a:pPr>
            <a:endParaRPr lang="lt-LT"/>
          </a:p>
        </c:txPr>
        <c:crossAx val="1953286288"/>
        <c:crosses val="autoZero"/>
        <c:auto val="1"/>
        <c:lblAlgn val="ctr"/>
        <c:lblOffset val="100"/>
        <c:noMultiLvlLbl val="0"/>
      </c:catAx>
      <c:valAx>
        <c:axId val="1953286288"/>
        <c:scaling>
          <c:orientation val="minMax"/>
        </c:scaling>
        <c:delete val="0"/>
        <c:axPos val="l"/>
        <c:majorGridlines/>
        <c:numFmt formatCode="0.0%" sourceLinked="1"/>
        <c:majorTickMark val="in"/>
        <c:minorTickMark val="in"/>
        <c:tickLblPos val="nextTo"/>
        <c:crossAx val="1953294448"/>
        <c:crosses val="autoZero"/>
        <c:crossBetween val="between"/>
      </c:valAx>
      <c:valAx>
        <c:axId val="1953285200"/>
        <c:scaling>
          <c:orientation val="minMax"/>
          <c:max val="1"/>
          <c:min val="0"/>
        </c:scaling>
        <c:delete val="0"/>
        <c:axPos val="r"/>
        <c:numFmt formatCode="0.0%" sourceLinked="1"/>
        <c:majorTickMark val="in"/>
        <c:minorTickMark val="in"/>
        <c:tickLblPos val="nextTo"/>
        <c:crossAx val="1953288464"/>
        <c:crosses val="max"/>
        <c:crossBetween val="between"/>
      </c:valAx>
      <c:catAx>
        <c:axId val="1953288464"/>
        <c:scaling>
          <c:orientation val="minMax"/>
        </c:scaling>
        <c:delete val="1"/>
        <c:axPos val="b"/>
        <c:numFmt formatCode="0.00%" sourceLinked="1"/>
        <c:majorTickMark val="out"/>
        <c:minorTickMark val="none"/>
        <c:tickLblPos val="nextTo"/>
        <c:crossAx val="1953285200"/>
        <c:crosses val="autoZero"/>
        <c:auto val="1"/>
        <c:lblAlgn val="ctr"/>
        <c:lblOffset val="100"/>
        <c:noMultiLvlLbl val="0"/>
      </c:catAx>
      <c:spPr>
        <a:solidFill>
          <a:srgbClr val="C8FAC8"/>
        </a:solidFill>
      </c:spPr>
    </c:plotArea>
    <c:legend>
      <c:legendPos val="b"/>
      <c:layout>
        <c:manualLayout>
          <c:xMode val="edge"/>
          <c:yMode val="edge"/>
          <c:x val="2.3669171251645485E-3"/>
          <c:y val="0.87787601197737608"/>
          <c:w val="0.98970037236453967"/>
          <c:h val="9.4632508964548445E-2"/>
        </c:manualLayout>
      </c:layout>
      <c:overlay val="0"/>
      <c:txPr>
        <a:bodyPr/>
        <a:lstStyle/>
        <a:p>
          <a:pPr>
            <a:defRPr sz="1200" b="1"/>
          </a:pPr>
          <a:endParaRPr lang="lt-LT"/>
        </a:p>
      </c:txPr>
    </c:legend>
    <c:plotVisOnly val="1"/>
    <c:dispBlanksAs val="gap"/>
    <c:showDLblsOverMax val="0"/>
  </c:chart>
  <c:spPr>
    <a:solidFill>
      <a:srgbClr val="C8FAC8"/>
    </a:solidFill>
  </c:spPr>
  <c:printSettings>
    <c:headerFooter/>
    <c:pageMargins b="0.75" l="0.7" r="0.7" t="0.75" header="0.3" footer="0.3"/>
    <c:pageSetup/>
  </c:printSettings>
</c:chartSpace>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6.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3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9525</xdr:colOff>
          <xdr:row>33</xdr:row>
          <xdr:rowOff>66675</xdr:rowOff>
        </xdr:from>
        <xdr:to>
          <xdr:col>9</xdr:col>
          <xdr:colOff>0</xdr:colOff>
          <xdr:row>33</xdr:row>
          <xdr:rowOff>428625</xdr:rowOff>
        </xdr:to>
        <xdr:sp macro="" textlink="">
          <xdr:nvSpPr>
            <xdr:cNvPr id="2990084" name="Button 4" hidden="1">
              <a:extLst>
                <a:ext uri="{63B3BB69-23CF-44E3-9099-C40C66FF867C}">
                  <a14:compatExt spid="_x0000_s2990084"/>
                </a:ext>
              </a:extLst>
            </xdr:cNvPr>
            <xdr:cNvSpPr/>
          </xdr:nvSpPr>
          <xdr:spPr bwMode="auto">
            <a:xfrm>
              <a:off x="0" y="0"/>
              <a:ext cx="0" cy="0"/>
            </a:xfrm>
            <a:prstGeom prst="rect">
              <a:avLst/>
            </a:prstGeom>
            <a:noFill/>
            <a:ln w="9525">
              <a:miter lim="800000"/>
              <a:headEnd/>
              <a:tailEnd/>
            </a:ln>
          </xdr:spPr>
          <xdr:txBody>
            <a:bodyPr vertOverflow="clip" wrap="square" lIns="73152" tIns="27432" rIns="73152" bIns="27432" anchor="ctr" upright="1"/>
            <a:lstStyle/>
            <a:p>
              <a:pPr algn="ctr" rtl="0">
                <a:defRPr sz="1000"/>
              </a:pPr>
              <a:r>
                <a:rPr lang="lt-LT" sz="1400" b="1" i="0" u="none" strike="noStrike" baseline="0">
                  <a:solidFill>
                    <a:srgbClr val="FF0000"/>
                  </a:solidFill>
                  <a:latin typeface="Wingdings"/>
                </a:rPr>
                <a:t>1</a:t>
              </a:r>
            </a:p>
          </xdr:txBody>
        </xdr:sp>
        <xdr:clientData fLocksWithSheet="0"/>
      </xdr:twoCellAnchor>
    </mc:Choice>
    <mc:Fallback/>
  </mc:AlternateContent>
  <xdr:twoCellAnchor>
    <xdr:from>
      <xdr:col>1</xdr:col>
      <xdr:colOff>9525</xdr:colOff>
      <xdr:row>44</xdr:row>
      <xdr:rowOff>152400</xdr:rowOff>
    </xdr:from>
    <xdr:to>
      <xdr:col>16</xdr:col>
      <xdr:colOff>9525</xdr:colOff>
      <xdr:row>44</xdr:row>
      <xdr:rowOff>152400</xdr:rowOff>
    </xdr:to>
    <xdr:cxnSp macro="">
      <xdr:nvCxnSpPr>
        <xdr:cNvPr id="9" name="Linija"/>
        <xdr:cNvCxnSpPr/>
      </xdr:nvCxnSpPr>
      <xdr:spPr bwMode="auto">
        <a:xfrm flipV="1">
          <a:off x="95250" y="11144250"/>
          <a:ext cx="10267950" cy="0"/>
        </a:xfrm>
        <a:prstGeom prst="line">
          <a:avLst/>
        </a:prstGeom>
        <a:ln w="19050">
          <a:solidFill>
            <a:srgbClr val="283C64"/>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285749</xdr:colOff>
      <xdr:row>41</xdr:row>
      <xdr:rowOff>152400</xdr:rowOff>
    </xdr:from>
    <xdr:to>
      <xdr:col>15</xdr:col>
      <xdr:colOff>695324</xdr:colOff>
      <xdr:row>44</xdr:row>
      <xdr:rowOff>123825</xdr:rowOff>
    </xdr:to>
    <xdr:sp macro="[0]!Veiksmo_pasirinkimas" textlink="">
      <xdr:nvSpPr>
        <xdr:cNvPr id="3" name="Bevel 2"/>
        <xdr:cNvSpPr/>
      </xdr:nvSpPr>
      <xdr:spPr>
        <a:xfrm>
          <a:off x="8772524" y="12601575"/>
          <a:ext cx="1114425" cy="457200"/>
        </a:xfrm>
        <a:prstGeom prst="bevel">
          <a:avLst/>
        </a:prstGeom>
        <a:solidFill>
          <a:srgbClr val="C8FA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lt-LT" sz="1400" b="1">
              <a:solidFill>
                <a:srgbClr val="FF0000"/>
              </a:solidFill>
            </a:rPr>
            <a:t>PRADĖTI</a:t>
          </a:r>
        </a:p>
      </xdr:txBody>
    </xdr:sp>
    <xdr:clientData fLocksWithSheet="0"/>
  </xdr:twoCellAnchor>
  <mc:AlternateContent xmlns:mc="http://schemas.openxmlformats.org/markup-compatibility/2006">
    <mc:Choice xmlns:a14="http://schemas.microsoft.com/office/drawing/2010/main" Requires="a14">
      <xdr:twoCellAnchor editAs="oneCell">
        <xdr:from>
          <xdr:col>9</xdr:col>
          <xdr:colOff>9525</xdr:colOff>
          <xdr:row>17</xdr:row>
          <xdr:rowOff>0</xdr:rowOff>
        </xdr:from>
        <xdr:to>
          <xdr:col>10</xdr:col>
          <xdr:colOff>9525</xdr:colOff>
          <xdr:row>18</xdr:row>
          <xdr:rowOff>0</xdr:rowOff>
        </xdr:to>
        <xdr:sp macro="" textlink="">
          <xdr:nvSpPr>
            <xdr:cNvPr id="3031518" name="Button 1502" hidden="1">
              <a:extLst>
                <a:ext uri="{63B3BB69-23CF-44E3-9099-C40C66FF867C}">
                  <a14:compatExt spid="_x0000_s3031518"/>
                </a:ext>
              </a:extLst>
            </xdr:cNvPr>
            <xdr:cNvSpPr/>
          </xdr:nvSpPr>
          <xdr:spPr bwMode="auto">
            <a:xfrm>
              <a:off x="0" y="0"/>
              <a:ext cx="0" cy="0"/>
            </a:xfrm>
            <a:prstGeom prst="rect">
              <a:avLst/>
            </a:prstGeom>
            <a:noFill/>
            <a:ln w="9525">
              <a:miter lim="800000"/>
              <a:headEnd/>
              <a:tailEnd/>
            </a:ln>
          </xdr:spPr>
          <xdr:txBody>
            <a:bodyPr vertOverflow="clip" wrap="square" lIns="73152" tIns="27432" rIns="73152" bIns="27432" anchor="ctr" upright="1"/>
            <a:lstStyle/>
            <a:p>
              <a:pPr algn="ctr" rtl="0">
                <a:defRPr sz="1000"/>
              </a:pPr>
              <a:r>
                <a:rPr lang="lt-LT" sz="1400" b="1" i="0" u="none" strike="noStrike" baseline="0">
                  <a:solidFill>
                    <a:srgbClr val="FF0000"/>
                  </a:solidFill>
                  <a:latin typeface="Wingdings"/>
                </a:rPr>
                <a:t>1</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27</xdr:row>
          <xdr:rowOff>0</xdr:rowOff>
        </xdr:from>
        <xdr:to>
          <xdr:col>9</xdr:col>
          <xdr:colOff>9525</xdr:colOff>
          <xdr:row>28</xdr:row>
          <xdr:rowOff>9525</xdr:rowOff>
        </xdr:to>
        <xdr:sp macro="" textlink="">
          <xdr:nvSpPr>
            <xdr:cNvPr id="3034319" name="Button 2255" hidden="1">
              <a:extLst>
                <a:ext uri="{63B3BB69-23CF-44E3-9099-C40C66FF867C}">
                  <a14:compatExt spid="_x0000_s3034319"/>
                </a:ext>
              </a:extLst>
            </xdr:cNvPr>
            <xdr:cNvSpPr/>
          </xdr:nvSpPr>
          <xdr:spPr bwMode="auto">
            <a:xfrm>
              <a:off x="0" y="0"/>
              <a:ext cx="0" cy="0"/>
            </a:xfrm>
            <a:prstGeom prst="rect">
              <a:avLst/>
            </a:prstGeom>
            <a:noFill/>
            <a:ln w="9525">
              <a:miter lim="800000"/>
              <a:headEnd/>
              <a:tailEnd/>
            </a:ln>
          </xdr:spPr>
          <xdr:txBody>
            <a:bodyPr vertOverflow="clip" wrap="square" lIns="73152" tIns="27432" rIns="73152" bIns="27432" anchor="ctr" upright="1"/>
            <a:lstStyle/>
            <a:p>
              <a:pPr algn="ctr" rtl="0">
                <a:defRPr sz="1000"/>
              </a:pPr>
              <a:r>
                <a:rPr lang="lt-LT" sz="1400" b="1" i="0" u="none" strike="noStrike" baseline="0">
                  <a:solidFill>
                    <a:srgbClr val="FF0000"/>
                  </a:solidFill>
                  <a:latin typeface="Wingdings"/>
                </a:rPr>
                <a:t>1</a:t>
              </a:r>
            </a:p>
          </xdr:txBody>
        </xdr:sp>
        <xdr:clientData fLocksWithSheet="0"/>
      </xdr:twoCellAnchor>
    </mc:Choice>
    <mc:Fallback/>
  </mc:AlternateContent>
  <xdr:twoCellAnchor editAs="oneCell">
    <xdr:from>
      <xdr:col>13</xdr:col>
      <xdr:colOff>485774</xdr:colOff>
      <xdr:row>45</xdr:row>
      <xdr:rowOff>52385</xdr:rowOff>
    </xdr:from>
    <xdr:to>
      <xdr:col>15</xdr:col>
      <xdr:colOff>23811</xdr:colOff>
      <xdr:row>50</xdr:row>
      <xdr:rowOff>100012</xdr:rowOff>
    </xdr:to>
    <xdr:pic>
      <xdr:nvPicPr>
        <xdr:cNvPr id="4" name="Picture 3"/>
        <xdr:cNvPicPr>
          <a:picLocks noChangeAspect="1"/>
        </xdr:cNvPicPr>
      </xdr:nvPicPr>
      <xdr:blipFill>
        <a:blip xmlns:r="http://schemas.openxmlformats.org/officeDocument/2006/relationships" r:embed="rId1"/>
        <a:stretch>
          <a:fillRect/>
        </a:stretch>
      </xdr:blipFill>
      <xdr:spPr>
        <a:xfrm>
          <a:off x="9110662" y="11196635"/>
          <a:ext cx="1166812" cy="866777"/>
        </a:xfrm>
        <a:prstGeom prst="rect">
          <a:avLst/>
        </a:prstGeom>
      </xdr:spPr>
    </xdr:pic>
    <xdr:clientData/>
  </xdr:twoCellAnchor>
  <xdr:twoCellAnchor editAs="oneCell">
    <xdr:from>
      <xdr:col>1</xdr:col>
      <xdr:colOff>28575</xdr:colOff>
      <xdr:row>45</xdr:row>
      <xdr:rowOff>9958</xdr:rowOff>
    </xdr:from>
    <xdr:to>
      <xdr:col>5</xdr:col>
      <xdr:colOff>608233</xdr:colOff>
      <xdr:row>51</xdr:row>
      <xdr:rowOff>0</xdr:rowOff>
    </xdr:to>
    <xdr:pic>
      <xdr:nvPicPr>
        <xdr:cNvPr id="5" name="Picture 4"/>
        <xdr:cNvPicPr>
          <a:picLocks noChangeAspect="1"/>
        </xdr:cNvPicPr>
      </xdr:nvPicPr>
      <xdr:blipFill>
        <a:blip xmlns:r="http://schemas.openxmlformats.org/officeDocument/2006/relationships" r:embed="rId2"/>
        <a:stretch>
          <a:fillRect/>
        </a:stretch>
      </xdr:blipFill>
      <xdr:spPr>
        <a:xfrm>
          <a:off x="119063" y="11154208"/>
          <a:ext cx="3189508" cy="91396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19.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0</xdr:colOff>
      <xdr:row>1</xdr:row>
      <xdr:rowOff>30957</xdr:rowOff>
    </xdr:from>
    <xdr:to>
      <xdr:col>1</xdr:col>
      <xdr:colOff>540543</xdr:colOff>
      <xdr:row>1</xdr:row>
      <xdr:rowOff>304801</xdr:rowOff>
    </xdr:to>
    <xdr:sp macro="[0]!Veiksmo_pasirinkimas" textlink="">
      <xdr:nvSpPr>
        <xdr:cNvPr id="33" name="Rectangle 32"/>
        <xdr:cNvSpPr/>
      </xdr:nvSpPr>
      <xdr:spPr>
        <a:xfrm>
          <a:off x="95250" y="126207"/>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21432</xdr:rowOff>
    </xdr:from>
    <xdr:to>
      <xdr:col>2</xdr:col>
      <xdr:colOff>7143</xdr:colOff>
      <xdr:row>2</xdr:row>
      <xdr:rowOff>295276</xdr:rowOff>
    </xdr:to>
    <xdr:sp macro="[0]!alternatyvu_pasirinkimas" textlink="">
      <xdr:nvSpPr>
        <xdr:cNvPr id="34" name="Rectangle 33"/>
        <xdr:cNvSpPr/>
      </xdr:nvSpPr>
      <xdr:spPr>
        <a:xfrm>
          <a:off x="104775" y="469107"/>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20.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21.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22.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23.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24.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25.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26.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27.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28.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29.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30.xml><?xml version="1.0" encoding="utf-8"?>
<xdr:wsDr xmlns:xdr="http://schemas.openxmlformats.org/drawingml/2006/spreadsheetDrawing" xmlns:a="http://schemas.openxmlformats.org/drawingml/2006/main">
  <xdr:twoCellAnchor editAs="absolute">
    <xdr:from>
      <xdr:col>1</xdr:col>
      <xdr:colOff>9525</xdr:colOff>
      <xdr:row>1</xdr:row>
      <xdr:rowOff>28575</xdr:rowOff>
    </xdr:from>
    <xdr:to>
      <xdr:col>2</xdr:col>
      <xdr:colOff>7143</xdr:colOff>
      <xdr:row>1</xdr:row>
      <xdr:rowOff>302419</xdr:rowOff>
    </xdr:to>
    <xdr:sp macro="[0]!Veiksmo_pasirinkimas" textlink="">
      <xdr:nvSpPr>
        <xdr:cNvPr id="5" name="Rectangle 4"/>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31.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5" name="Rectangle 4"/>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32.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riziku_vertinimas" textlink="">
      <xdr:nvSpPr>
        <xdr:cNvPr id="3" name="Rectangle 2"/>
        <xdr:cNvSpPr/>
      </xdr:nvSpPr>
      <xdr:spPr>
        <a:xfrm>
          <a:off x="104775" y="466725"/>
          <a:ext cx="540543" cy="273844"/>
        </a:xfrm>
        <a:prstGeom prst="rect">
          <a:avLst/>
        </a:prstGeom>
        <a:solidFill>
          <a:srgbClr val="00B0F0"/>
        </a:solidFill>
        <a:ln>
          <a:solidFill>
            <a:srgbClr val="0070C0"/>
          </a:solid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33.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2</xdr:col>
      <xdr:colOff>3679</xdr:colOff>
      <xdr:row>1</xdr:row>
      <xdr:rowOff>302419</xdr:rowOff>
    </xdr:to>
    <xdr:sp macro="[0]!Veiksmo_pasirinkimas" textlink="">
      <xdr:nvSpPr>
        <xdr:cNvPr id="4" name="Rectangle 3"/>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2</xdr:col>
      <xdr:colOff>40482</xdr:colOff>
      <xdr:row>2</xdr:row>
      <xdr:rowOff>9525</xdr:rowOff>
    </xdr:from>
    <xdr:to>
      <xdr:col>2</xdr:col>
      <xdr:colOff>2560482</xdr:colOff>
      <xdr:row>2</xdr:row>
      <xdr:rowOff>304799</xdr:rowOff>
    </xdr:to>
    <xdr:sp macro="[0]!Jautrumas" textlink="">
      <xdr:nvSpPr>
        <xdr:cNvPr id="6" name="Bevel 5"/>
        <xdr:cNvSpPr/>
      </xdr:nvSpPr>
      <xdr:spPr>
        <a:xfrm>
          <a:off x="678657" y="457200"/>
          <a:ext cx="2520000" cy="295274"/>
        </a:xfrm>
        <a:prstGeom prst="bevel">
          <a:avLst/>
        </a:prstGeom>
        <a:blipFill>
          <a:blip xmlns:r="http://schemas.openxmlformats.org/officeDocument/2006/relationships" r:embed="rId1"/>
          <a:tile tx="0" ty="0" sx="100000" sy="100000" flip="none" algn="tl"/>
        </a:blip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lt-LT" sz="1400" b="1">
              <a:solidFill>
                <a:srgbClr val="C00000"/>
              </a:solidFill>
            </a:rPr>
            <a:t>5.2.1. Atlikti jautrumo</a:t>
          </a:r>
          <a:r>
            <a:rPr lang="lt-LT" sz="1400" b="1" baseline="0">
              <a:solidFill>
                <a:srgbClr val="C00000"/>
              </a:solidFill>
            </a:rPr>
            <a:t> analizę</a:t>
          </a:r>
          <a:endParaRPr lang="lt-LT" sz="1400" b="1">
            <a:solidFill>
              <a:srgbClr val="C00000"/>
            </a:solidFill>
          </a:endParaRPr>
        </a:p>
      </xdr:txBody>
    </xdr:sp>
    <xdr:clientData fLocksWithSheet="0"/>
  </xdr:twoCellAnchor>
  <xdr:twoCellAnchor editAs="absolute">
    <xdr:from>
      <xdr:col>1</xdr:col>
      <xdr:colOff>9525</xdr:colOff>
      <xdr:row>2</xdr:row>
      <xdr:rowOff>19050</xdr:rowOff>
    </xdr:from>
    <xdr:to>
      <xdr:col>2</xdr:col>
      <xdr:colOff>7143</xdr:colOff>
      <xdr:row>2</xdr:row>
      <xdr:rowOff>292894</xdr:rowOff>
    </xdr:to>
    <xdr:sp macro="[0]!riziku_vertinimas" textlink="">
      <xdr:nvSpPr>
        <xdr:cNvPr id="5" name="Rectangle 4"/>
        <xdr:cNvSpPr/>
      </xdr:nvSpPr>
      <xdr:spPr>
        <a:xfrm>
          <a:off x="104775" y="466725"/>
          <a:ext cx="540543" cy="273844"/>
        </a:xfrm>
        <a:prstGeom prst="rect">
          <a:avLst/>
        </a:prstGeom>
        <a:solidFill>
          <a:srgbClr val="00B0F0"/>
        </a:solidFill>
        <a:ln>
          <a:solidFill>
            <a:srgbClr val="0070C0"/>
          </a:solid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2</xdr:col>
      <xdr:colOff>2609850</xdr:colOff>
      <xdr:row>2</xdr:row>
      <xdr:rowOff>9525</xdr:rowOff>
    </xdr:from>
    <xdr:to>
      <xdr:col>4</xdr:col>
      <xdr:colOff>348300</xdr:colOff>
      <xdr:row>2</xdr:row>
      <xdr:rowOff>304799</xdr:rowOff>
    </xdr:to>
    <xdr:sp macro="[0]!Luzio_taskai" textlink="">
      <xdr:nvSpPr>
        <xdr:cNvPr id="8" name="Bevel 7"/>
        <xdr:cNvSpPr/>
      </xdr:nvSpPr>
      <xdr:spPr>
        <a:xfrm>
          <a:off x="3248025" y="457200"/>
          <a:ext cx="2520000" cy="295274"/>
        </a:xfrm>
        <a:prstGeom prst="bevel">
          <a:avLst/>
        </a:prstGeom>
        <a:blipFill>
          <a:blip xmlns:r="http://schemas.openxmlformats.org/officeDocument/2006/relationships" r:embed="rId1"/>
          <a:tile tx="0" ty="0" sx="100000" sy="100000" flip="none" algn="tl"/>
        </a:blip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lt-LT" sz="1400" b="1">
              <a:solidFill>
                <a:srgbClr val="C00000"/>
              </a:solidFill>
            </a:rPr>
            <a:t>5.2.2. Apskaičiuoti lūžio taškus</a:t>
          </a:r>
        </a:p>
      </xdr:txBody>
    </xdr:sp>
    <xdr:clientData fLocksWithSheet="0"/>
  </xdr:twoCellAnchor>
  <xdr:twoCellAnchor editAs="absolute">
    <xdr:from>
      <xdr:col>4</xdr:col>
      <xdr:colOff>411958</xdr:colOff>
      <xdr:row>2</xdr:row>
      <xdr:rowOff>9525</xdr:rowOff>
    </xdr:from>
    <xdr:to>
      <xdr:col>4</xdr:col>
      <xdr:colOff>707231</xdr:colOff>
      <xdr:row>2</xdr:row>
      <xdr:rowOff>304798</xdr:rowOff>
    </xdr:to>
    <xdr:sp macro="[0]!Rezultatu_panaikinimas" textlink="">
      <xdr:nvSpPr>
        <xdr:cNvPr id="9" name="Bevel 8"/>
        <xdr:cNvSpPr>
          <a:spLocks noChangeAspect="1"/>
        </xdr:cNvSpPr>
      </xdr:nvSpPr>
      <xdr:spPr>
        <a:xfrm>
          <a:off x="5831683" y="457200"/>
          <a:ext cx="295273" cy="295273"/>
        </a:xfrm>
        <a:prstGeom prst="bevel">
          <a:avLst/>
        </a:prstGeom>
        <a:blipFill>
          <a:blip xmlns:r="http://schemas.openxmlformats.org/officeDocument/2006/relationships" r:embed="rId1"/>
          <a:tile tx="0" ty="0" sx="100000" sy="100000" flip="none" algn="tl"/>
        </a:blip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lt-LT" sz="1800" b="0">
              <a:solidFill>
                <a:srgbClr val="C00000"/>
              </a:solidFill>
              <a:sym typeface="Wingdings"/>
            </a:rPr>
            <a:t></a:t>
          </a:r>
          <a:endParaRPr lang="lt-LT" sz="1800" b="0">
            <a:solidFill>
              <a:srgbClr val="C00000"/>
            </a:solidFill>
          </a:endParaRPr>
        </a:p>
      </xdr:txBody>
    </xdr:sp>
    <xdr:clientData fLocksWithSheet="0"/>
  </xdr:twoCellAnchor>
</xdr:wsDr>
</file>

<file path=xl/drawings/drawing34.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2</xdr:col>
      <xdr:colOff>793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2</xdr:col>
      <xdr:colOff>38099</xdr:colOff>
      <xdr:row>2</xdr:row>
      <xdr:rowOff>9525</xdr:rowOff>
    </xdr:from>
    <xdr:to>
      <xdr:col>2</xdr:col>
      <xdr:colOff>2558099</xdr:colOff>
      <xdr:row>2</xdr:row>
      <xdr:rowOff>304799</xdr:rowOff>
    </xdr:to>
    <xdr:sp macro="[0]!scenariju_analize" textlink="">
      <xdr:nvSpPr>
        <xdr:cNvPr id="3" name="Bevel 2"/>
        <xdr:cNvSpPr/>
      </xdr:nvSpPr>
      <xdr:spPr>
        <a:xfrm>
          <a:off x="676274" y="457200"/>
          <a:ext cx="2520000" cy="295274"/>
        </a:xfrm>
        <a:prstGeom prst="bevel">
          <a:avLst/>
        </a:prstGeom>
        <a:blipFill>
          <a:blip xmlns:r="http://schemas.openxmlformats.org/officeDocument/2006/relationships" r:embed="rId1"/>
          <a:tile tx="0" ty="0" sx="100000" sy="100000" flip="none" algn="tl"/>
        </a:blip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lt-LT" sz="1400" b="1">
              <a:solidFill>
                <a:srgbClr val="C00000"/>
              </a:solidFill>
            </a:rPr>
            <a:t>5.3.1. Nurodyti prielaidas</a:t>
          </a:r>
        </a:p>
      </xdr:txBody>
    </xdr:sp>
    <xdr:clientData fLocksWithSheet="0"/>
  </xdr:twoCellAnchor>
  <xdr:twoCellAnchor editAs="absolute">
    <xdr:from>
      <xdr:col>2</xdr:col>
      <xdr:colOff>2609849</xdr:colOff>
      <xdr:row>2</xdr:row>
      <xdr:rowOff>9526</xdr:rowOff>
    </xdr:from>
    <xdr:to>
      <xdr:col>4</xdr:col>
      <xdr:colOff>348299</xdr:colOff>
      <xdr:row>2</xdr:row>
      <xdr:rowOff>304800</xdr:rowOff>
    </xdr:to>
    <xdr:sp macro="[0]!Scenarijai" textlink="">
      <xdr:nvSpPr>
        <xdr:cNvPr id="4" name="Bevel 3"/>
        <xdr:cNvSpPr/>
      </xdr:nvSpPr>
      <xdr:spPr>
        <a:xfrm>
          <a:off x="3248024" y="457201"/>
          <a:ext cx="2520000" cy="295274"/>
        </a:xfrm>
        <a:prstGeom prst="bevel">
          <a:avLst/>
        </a:prstGeom>
        <a:blipFill>
          <a:blip xmlns:r="http://schemas.openxmlformats.org/officeDocument/2006/relationships" r:embed="rId1"/>
          <a:tile tx="0" ty="0" sx="100000" sy="100000" flip="none" algn="tl"/>
        </a:blip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lt-LT" sz="1400" b="1">
              <a:solidFill>
                <a:srgbClr val="C00000"/>
              </a:solidFill>
            </a:rPr>
            <a:t>5.3.2. Įvertinti</a:t>
          </a:r>
          <a:r>
            <a:rPr lang="lt-LT" sz="1400" b="1" baseline="0">
              <a:solidFill>
                <a:srgbClr val="C00000"/>
              </a:solidFill>
            </a:rPr>
            <a:t> </a:t>
          </a:r>
          <a:r>
            <a:rPr lang="lt-LT" sz="1400" b="1">
              <a:solidFill>
                <a:srgbClr val="C00000"/>
              </a:solidFill>
            </a:rPr>
            <a:t>scenarijus</a:t>
          </a:r>
        </a:p>
      </xdr:txBody>
    </xdr:sp>
    <xdr:clientData fLocksWithSheet="0"/>
  </xdr:twoCellAnchor>
  <xdr:twoCellAnchor editAs="absolute">
    <xdr:from>
      <xdr:col>1</xdr:col>
      <xdr:colOff>9525</xdr:colOff>
      <xdr:row>2</xdr:row>
      <xdr:rowOff>19050</xdr:rowOff>
    </xdr:from>
    <xdr:to>
      <xdr:col>2</xdr:col>
      <xdr:colOff>7143</xdr:colOff>
      <xdr:row>2</xdr:row>
      <xdr:rowOff>292894</xdr:rowOff>
    </xdr:to>
    <xdr:sp macro="[0]!riziku_vertinimas" textlink="">
      <xdr:nvSpPr>
        <xdr:cNvPr id="5" name="Rectangle 4"/>
        <xdr:cNvSpPr/>
      </xdr:nvSpPr>
      <xdr:spPr>
        <a:xfrm>
          <a:off x="104775" y="466725"/>
          <a:ext cx="540543" cy="273844"/>
        </a:xfrm>
        <a:prstGeom prst="rect">
          <a:avLst/>
        </a:prstGeom>
        <a:solidFill>
          <a:srgbClr val="00B0F0"/>
        </a:solidFill>
        <a:ln>
          <a:solidFill>
            <a:srgbClr val="0070C0"/>
          </a:solid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4</xdr:col>
      <xdr:colOff>409575</xdr:colOff>
      <xdr:row>2</xdr:row>
      <xdr:rowOff>9525</xdr:rowOff>
    </xdr:from>
    <xdr:to>
      <xdr:col>4</xdr:col>
      <xdr:colOff>704848</xdr:colOff>
      <xdr:row>2</xdr:row>
      <xdr:rowOff>304798</xdr:rowOff>
    </xdr:to>
    <xdr:sp macro="[0]!Scenariju_rezultatu_panaikinimas" textlink="">
      <xdr:nvSpPr>
        <xdr:cNvPr id="6" name="Bevel 5"/>
        <xdr:cNvSpPr>
          <a:spLocks noChangeAspect="1"/>
        </xdr:cNvSpPr>
      </xdr:nvSpPr>
      <xdr:spPr>
        <a:xfrm>
          <a:off x="5829300" y="457200"/>
          <a:ext cx="295273" cy="295273"/>
        </a:xfrm>
        <a:prstGeom prst="bevel">
          <a:avLst/>
        </a:prstGeom>
        <a:blipFill>
          <a:blip xmlns:r="http://schemas.openxmlformats.org/officeDocument/2006/relationships" r:embed="rId1"/>
          <a:tile tx="0" ty="0" sx="100000" sy="100000" flip="none" algn="tl"/>
        </a:blip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lt-LT" sz="1800" b="0">
              <a:solidFill>
                <a:srgbClr val="C00000"/>
              </a:solidFill>
              <a:sym typeface="Wingdings"/>
            </a:rPr>
            <a:t></a:t>
          </a:r>
          <a:endParaRPr lang="lt-LT" sz="1800" b="0">
            <a:solidFill>
              <a:srgbClr val="C00000"/>
            </a:solidFill>
          </a:endParaRPr>
        </a:p>
      </xdr:txBody>
    </xdr:sp>
    <xdr:clientData fLocksWithSheet="0"/>
  </xdr:twoCellAnchor>
</xdr:wsDr>
</file>

<file path=xl/drawings/drawing35.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2</xdr:col>
      <xdr:colOff>38099</xdr:colOff>
      <xdr:row>2</xdr:row>
      <xdr:rowOff>9525</xdr:rowOff>
    </xdr:from>
    <xdr:to>
      <xdr:col>2</xdr:col>
      <xdr:colOff>2962274</xdr:colOff>
      <xdr:row>2</xdr:row>
      <xdr:rowOff>304799</xdr:rowOff>
    </xdr:to>
    <xdr:sp macro="[0]!MonteCarloAnalize" textlink="">
      <xdr:nvSpPr>
        <xdr:cNvPr id="3" name="Bevel 2"/>
        <xdr:cNvSpPr/>
      </xdr:nvSpPr>
      <xdr:spPr>
        <a:xfrm>
          <a:off x="676274" y="457200"/>
          <a:ext cx="2924175" cy="295274"/>
        </a:xfrm>
        <a:prstGeom prst="bevel">
          <a:avLst/>
        </a:prstGeom>
        <a:blipFill>
          <a:blip xmlns:r="http://schemas.openxmlformats.org/officeDocument/2006/relationships" r:embed="rId1"/>
          <a:tile tx="0" ty="0" sx="100000" sy="100000" flip="none" algn="tl"/>
        </a:blip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lt-LT" sz="1400" b="1">
              <a:solidFill>
                <a:srgbClr val="C00000"/>
              </a:solidFill>
            </a:rPr>
            <a:t>5.4.1. Atlikti priimt</a:t>
          </a:r>
          <a:r>
            <a:rPr lang="en-US" sz="1400" b="1">
              <a:solidFill>
                <a:srgbClr val="C00000"/>
              </a:solidFill>
            </a:rPr>
            <a:t>i</a:t>
          </a:r>
          <a:r>
            <a:rPr lang="lt-LT" sz="1400" b="1">
              <a:solidFill>
                <a:srgbClr val="C00000"/>
              </a:solidFill>
            </a:rPr>
            <a:t>numo</a:t>
          </a:r>
          <a:r>
            <a:rPr lang="lt-LT" sz="1400" b="1" baseline="0">
              <a:solidFill>
                <a:srgbClr val="C00000"/>
              </a:solidFill>
            </a:rPr>
            <a:t> analizę</a:t>
          </a:r>
          <a:endParaRPr lang="lt-LT" sz="1400" b="1">
            <a:solidFill>
              <a:srgbClr val="C00000"/>
            </a:solidFill>
          </a:endParaRPr>
        </a:p>
      </xdr:txBody>
    </xdr:sp>
    <xdr:clientData fLocksWithSheet="0"/>
  </xdr:twoCellAnchor>
  <xdr:twoCellAnchor editAs="absolute">
    <xdr:from>
      <xdr:col>1</xdr:col>
      <xdr:colOff>9525</xdr:colOff>
      <xdr:row>2</xdr:row>
      <xdr:rowOff>19050</xdr:rowOff>
    </xdr:from>
    <xdr:to>
      <xdr:col>2</xdr:col>
      <xdr:colOff>7143</xdr:colOff>
      <xdr:row>2</xdr:row>
      <xdr:rowOff>292894</xdr:rowOff>
    </xdr:to>
    <xdr:sp macro="[0]!riziku_vertinimas" textlink="">
      <xdr:nvSpPr>
        <xdr:cNvPr id="4" name="Rectangle 3"/>
        <xdr:cNvSpPr/>
      </xdr:nvSpPr>
      <xdr:spPr>
        <a:xfrm>
          <a:off x="104775" y="466725"/>
          <a:ext cx="540543" cy="273844"/>
        </a:xfrm>
        <a:prstGeom prst="rect">
          <a:avLst/>
        </a:prstGeom>
        <a:solidFill>
          <a:srgbClr val="00B0F0"/>
        </a:solidFill>
        <a:ln>
          <a:solidFill>
            <a:srgbClr val="0070C0"/>
          </a:solid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2</xdr:col>
      <xdr:colOff>2990850</xdr:colOff>
      <xdr:row>2</xdr:row>
      <xdr:rowOff>9525</xdr:rowOff>
    </xdr:from>
    <xdr:to>
      <xdr:col>2</xdr:col>
      <xdr:colOff>3286123</xdr:colOff>
      <xdr:row>2</xdr:row>
      <xdr:rowOff>304798</xdr:rowOff>
    </xdr:to>
    <xdr:sp macro="[0]!MonteCarlo_rezultatu_panaikinimas" textlink="">
      <xdr:nvSpPr>
        <xdr:cNvPr id="5" name="Bevel 4"/>
        <xdr:cNvSpPr>
          <a:spLocks noChangeAspect="1"/>
        </xdr:cNvSpPr>
      </xdr:nvSpPr>
      <xdr:spPr>
        <a:xfrm>
          <a:off x="3629025" y="457200"/>
          <a:ext cx="295273" cy="295273"/>
        </a:xfrm>
        <a:prstGeom prst="bevel">
          <a:avLst/>
        </a:prstGeom>
        <a:blipFill>
          <a:blip xmlns:r="http://schemas.openxmlformats.org/officeDocument/2006/relationships" r:embed="rId1"/>
          <a:tile tx="0" ty="0" sx="100000" sy="100000" flip="none" algn="tl"/>
        </a:blip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lt-LT" sz="1800" b="0">
              <a:solidFill>
                <a:srgbClr val="C00000"/>
              </a:solidFill>
              <a:sym typeface="Wingdings"/>
            </a:rPr>
            <a:t></a:t>
          </a:r>
          <a:endParaRPr lang="lt-LT" sz="1800" b="0">
            <a:solidFill>
              <a:srgbClr val="C00000"/>
            </a:solidFill>
          </a:endParaRPr>
        </a:p>
      </xdr:txBody>
    </xdr:sp>
    <xdr:clientData fLocksWithSheet="0"/>
  </xdr:twoCellAnchor>
</xdr:wsDr>
</file>

<file path=xl/drawings/drawing36.xml><?xml version="1.0" encoding="utf-8"?>
<xdr:wsDr xmlns:xdr="http://schemas.openxmlformats.org/drawingml/2006/spreadsheetDrawing" xmlns:a="http://schemas.openxmlformats.org/drawingml/2006/main">
  <xdr:twoCellAnchor editAs="absolute">
    <xdr:from>
      <xdr:col>1</xdr:col>
      <xdr:colOff>57151</xdr:colOff>
      <xdr:row>4</xdr:row>
      <xdr:rowOff>66675</xdr:rowOff>
    </xdr:from>
    <xdr:to>
      <xdr:col>4</xdr:col>
      <xdr:colOff>781050</xdr:colOff>
      <xdr:row>22</xdr:row>
      <xdr:rowOff>19050</xdr:rowOff>
    </xdr:to>
    <xdr:graphicFrame macro="[0]!Grafikas_FGDV">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5</xdr:col>
      <xdr:colOff>84260</xdr:colOff>
      <xdr:row>4</xdr:row>
      <xdr:rowOff>63744</xdr:rowOff>
    </xdr:from>
    <xdr:to>
      <xdr:col>13</xdr:col>
      <xdr:colOff>36634</xdr:colOff>
      <xdr:row>22</xdr:row>
      <xdr:rowOff>16119</xdr:rowOff>
    </xdr:to>
    <xdr:graphicFrame macro="[0]!Grafikas_FVGN">
      <xdr:nvGraphicFramePr>
        <xdr:cNvPr id="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xdr:col>
      <xdr:colOff>66675</xdr:colOff>
      <xdr:row>22</xdr:row>
      <xdr:rowOff>104775</xdr:rowOff>
    </xdr:from>
    <xdr:to>
      <xdr:col>4</xdr:col>
      <xdr:colOff>790574</xdr:colOff>
      <xdr:row>40</xdr:row>
      <xdr:rowOff>57150</xdr:rowOff>
    </xdr:to>
    <xdr:graphicFrame macro="[0]!Grafikas_EGDV">
      <xdr:nvGraphicFramePr>
        <xdr:cNvPr id="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5</xdr:col>
      <xdr:colOff>84016</xdr:colOff>
      <xdr:row>22</xdr:row>
      <xdr:rowOff>103065</xdr:rowOff>
    </xdr:from>
    <xdr:to>
      <xdr:col>13</xdr:col>
      <xdr:colOff>30040</xdr:colOff>
      <xdr:row>40</xdr:row>
      <xdr:rowOff>55440</xdr:rowOff>
    </xdr:to>
    <xdr:graphicFrame macro="[0]!Grafikas_EVGN">
      <xdr:nvGraphicFramePr>
        <xdr:cNvPr id="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1</xdr:col>
      <xdr:colOff>0</xdr:colOff>
      <xdr:row>1</xdr:row>
      <xdr:rowOff>28575</xdr:rowOff>
    </xdr:from>
    <xdr:to>
      <xdr:col>1</xdr:col>
      <xdr:colOff>540543</xdr:colOff>
      <xdr:row>1</xdr:row>
      <xdr:rowOff>302419</xdr:rowOff>
    </xdr:to>
    <xdr:sp macro="[0]!Veiksmo_pasirinkimas" textlink="">
      <xdr:nvSpPr>
        <xdr:cNvPr id="9" name="Rectangle 8"/>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riziku_vertinimas" textlink="">
      <xdr:nvSpPr>
        <xdr:cNvPr id="10" name="Rectangle 9"/>
        <xdr:cNvSpPr/>
      </xdr:nvSpPr>
      <xdr:spPr>
        <a:xfrm>
          <a:off x="104775" y="466725"/>
          <a:ext cx="540543" cy="273844"/>
        </a:xfrm>
        <a:prstGeom prst="rect">
          <a:avLst/>
        </a:prstGeom>
        <a:solidFill>
          <a:srgbClr val="00B0F0"/>
        </a:solidFill>
        <a:ln>
          <a:solidFill>
            <a:srgbClr val="0070C0"/>
          </a:solid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37.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0</xdr:colOff>
      <xdr:row>2</xdr:row>
      <xdr:rowOff>0</xdr:rowOff>
    </xdr:from>
    <xdr:to>
      <xdr:col>1</xdr:col>
      <xdr:colOff>540543</xdr:colOff>
      <xdr:row>2</xdr:row>
      <xdr:rowOff>273844</xdr:rowOff>
    </xdr:to>
    <xdr:sp macro="[0]!VPSP_skaiciavimai" textlink="">
      <xdr:nvSpPr>
        <xdr:cNvPr id="3" name="Rectangle 2"/>
        <xdr:cNvSpPr/>
      </xdr:nvSpPr>
      <xdr:spPr>
        <a:xfrm>
          <a:off x="95250" y="447675"/>
          <a:ext cx="540543" cy="273844"/>
        </a:xfrm>
        <a:prstGeom prst="rect">
          <a:avLst/>
        </a:prstGeom>
        <a:solidFill>
          <a:srgbClr val="00B0F0"/>
        </a:solidFill>
        <a:ln>
          <a:solidFill>
            <a:srgbClr val="0070C0"/>
          </a:solid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38.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0</xdr:colOff>
      <xdr:row>2</xdr:row>
      <xdr:rowOff>0</xdr:rowOff>
    </xdr:from>
    <xdr:to>
      <xdr:col>1</xdr:col>
      <xdr:colOff>540543</xdr:colOff>
      <xdr:row>2</xdr:row>
      <xdr:rowOff>273844</xdr:rowOff>
    </xdr:to>
    <xdr:sp macro="[0]!VPSP_skaiciavimai" textlink="">
      <xdr:nvSpPr>
        <xdr:cNvPr id="4" name="Rectangle 3"/>
        <xdr:cNvSpPr/>
      </xdr:nvSpPr>
      <xdr:spPr>
        <a:xfrm>
          <a:off x="95250" y="447675"/>
          <a:ext cx="540543" cy="273844"/>
        </a:xfrm>
        <a:prstGeom prst="rect">
          <a:avLst/>
        </a:prstGeom>
        <a:solidFill>
          <a:srgbClr val="00B0F0"/>
        </a:solidFill>
        <a:ln>
          <a:solidFill>
            <a:srgbClr val="0070C0"/>
          </a:solid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3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19050</xdr:colOff>
          <xdr:row>6</xdr:row>
          <xdr:rowOff>9525</xdr:rowOff>
        </xdr:from>
        <xdr:to>
          <xdr:col>5</xdr:col>
          <xdr:colOff>1390650</xdr:colOff>
          <xdr:row>6</xdr:row>
          <xdr:rowOff>419100</xdr:rowOff>
        </xdr:to>
        <xdr:sp macro="" textlink="">
          <xdr:nvSpPr>
            <xdr:cNvPr id="3132418" name="Button 2" hidden="1">
              <a:extLst>
                <a:ext uri="{63B3BB69-23CF-44E3-9099-C40C66FF867C}">
                  <a14:compatExt spid="_x0000_s3132418"/>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9</xdr:row>
          <xdr:rowOff>57150</xdr:rowOff>
        </xdr:from>
        <xdr:to>
          <xdr:col>5</xdr:col>
          <xdr:colOff>1381125</xdr:colOff>
          <xdr:row>9</xdr:row>
          <xdr:rowOff>466725</xdr:rowOff>
        </xdr:to>
        <xdr:sp macro="" textlink="">
          <xdr:nvSpPr>
            <xdr:cNvPr id="3132419" name="Button 3" hidden="1">
              <a:extLst>
                <a:ext uri="{63B3BB69-23CF-44E3-9099-C40C66FF867C}">
                  <a14:compatExt spid="_x0000_s3132419"/>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10</xdr:row>
          <xdr:rowOff>9525</xdr:rowOff>
        </xdr:from>
        <xdr:to>
          <xdr:col>5</xdr:col>
          <xdr:colOff>1381125</xdr:colOff>
          <xdr:row>10</xdr:row>
          <xdr:rowOff>419100</xdr:rowOff>
        </xdr:to>
        <xdr:sp macro="" textlink="">
          <xdr:nvSpPr>
            <xdr:cNvPr id="3132420" name="Button 4" hidden="1">
              <a:extLst>
                <a:ext uri="{63B3BB69-23CF-44E3-9099-C40C66FF867C}">
                  <a14:compatExt spid="_x0000_s313242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19050</xdr:colOff>
          <xdr:row>11</xdr:row>
          <xdr:rowOff>47625</xdr:rowOff>
        </xdr:from>
        <xdr:to>
          <xdr:col>5</xdr:col>
          <xdr:colOff>1390650</xdr:colOff>
          <xdr:row>12</xdr:row>
          <xdr:rowOff>0</xdr:rowOff>
        </xdr:to>
        <xdr:sp macro="" textlink="">
          <xdr:nvSpPr>
            <xdr:cNvPr id="3132421" name="Button 5" hidden="1">
              <a:extLst>
                <a:ext uri="{63B3BB69-23CF-44E3-9099-C40C66FF867C}">
                  <a14:compatExt spid="_x0000_s3132421"/>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19050</xdr:colOff>
          <xdr:row>14</xdr:row>
          <xdr:rowOff>28575</xdr:rowOff>
        </xdr:from>
        <xdr:to>
          <xdr:col>5</xdr:col>
          <xdr:colOff>1390650</xdr:colOff>
          <xdr:row>14</xdr:row>
          <xdr:rowOff>438150</xdr:rowOff>
        </xdr:to>
        <xdr:sp macro="" textlink="">
          <xdr:nvSpPr>
            <xdr:cNvPr id="3132423" name="Button 7" hidden="1">
              <a:extLst>
                <a:ext uri="{63B3BB69-23CF-44E3-9099-C40C66FF867C}">
                  <a14:compatExt spid="_x0000_s3132423"/>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19050</xdr:colOff>
          <xdr:row>17</xdr:row>
          <xdr:rowOff>28575</xdr:rowOff>
        </xdr:from>
        <xdr:to>
          <xdr:col>5</xdr:col>
          <xdr:colOff>1390650</xdr:colOff>
          <xdr:row>17</xdr:row>
          <xdr:rowOff>438150</xdr:rowOff>
        </xdr:to>
        <xdr:sp macro="" textlink="">
          <xdr:nvSpPr>
            <xdr:cNvPr id="3132425" name="Button 9" hidden="1">
              <a:extLst>
                <a:ext uri="{63B3BB69-23CF-44E3-9099-C40C66FF867C}">
                  <a14:compatExt spid="_x0000_s3132425"/>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19050</xdr:colOff>
          <xdr:row>19</xdr:row>
          <xdr:rowOff>485775</xdr:rowOff>
        </xdr:from>
        <xdr:to>
          <xdr:col>5</xdr:col>
          <xdr:colOff>1390650</xdr:colOff>
          <xdr:row>20</xdr:row>
          <xdr:rowOff>400050</xdr:rowOff>
        </xdr:to>
        <xdr:sp macro="" textlink="">
          <xdr:nvSpPr>
            <xdr:cNvPr id="3132428" name="Button 12" hidden="1">
              <a:extLst>
                <a:ext uri="{63B3BB69-23CF-44E3-9099-C40C66FF867C}">
                  <a14:compatExt spid="_x0000_s3132428"/>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19050</xdr:colOff>
          <xdr:row>23</xdr:row>
          <xdr:rowOff>28575</xdr:rowOff>
        </xdr:from>
        <xdr:to>
          <xdr:col>5</xdr:col>
          <xdr:colOff>1390650</xdr:colOff>
          <xdr:row>23</xdr:row>
          <xdr:rowOff>438150</xdr:rowOff>
        </xdr:to>
        <xdr:sp macro="" textlink="">
          <xdr:nvSpPr>
            <xdr:cNvPr id="3132429" name="Button 13" hidden="1">
              <a:extLst>
                <a:ext uri="{63B3BB69-23CF-44E3-9099-C40C66FF867C}">
                  <a14:compatExt spid="_x0000_s3132429"/>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28575</xdr:colOff>
          <xdr:row>26</xdr:row>
          <xdr:rowOff>9525</xdr:rowOff>
        </xdr:from>
        <xdr:to>
          <xdr:col>5</xdr:col>
          <xdr:colOff>1400175</xdr:colOff>
          <xdr:row>26</xdr:row>
          <xdr:rowOff>419100</xdr:rowOff>
        </xdr:to>
        <xdr:sp macro="" textlink="">
          <xdr:nvSpPr>
            <xdr:cNvPr id="3132431" name="Button 15" hidden="1">
              <a:extLst>
                <a:ext uri="{63B3BB69-23CF-44E3-9099-C40C66FF867C}">
                  <a14:compatExt spid="_x0000_s3132431"/>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29</xdr:row>
          <xdr:rowOff>28575</xdr:rowOff>
        </xdr:from>
        <xdr:to>
          <xdr:col>5</xdr:col>
          <xdr:colOff>1381125</xdr:colOff>
          <xdr:row>29</xdr:row>
          <xdr:rowOff>438150</xdr:rowOff>
        </xdr:to>
        <xdr:sp macro="" textlink="">
          <xdr:nvSpPr>
            <xdr:cNvPr id="3132433" name="Button 17" hidden="1">
              <a:extLst>
                <a:ext uri="{63B3BB69-23CF-44E3-9099-C40C66FF867C}">
                  <a14:compatExt spid="_x0000_s3132433"/>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30</xdr:row>
          <xdr:rowOff>28575</xdr:rowOff>
        </xdr:from>
        <xdr:to>
          <xdr:col>5</xdr:col>
          <xdr:colOff>1381125</xdr:colOff>
          <xdr:row>30</xdr:row>
          <xdr:rowOff>447675</xdr:rowOff>
        </xdr:to>
        <xdr:sp macro="" textlink="">
          <xdr:nvSpPr>
            <xdr:cNvPr id="3132434" name="Button 18" hidden="1">
              <a:extLst>
                <a:ext uri="{63B3BB69-23CF-44E3-9099-C40C66FF867C}">
                  <a14:compatExt spid="_x0000_s3132434"/>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31</xdr:row>
          <xdr:rowOff>38100</xdr:rowOff>
        </xdr:from>
        <xdr:to>
          <xdr:col>5</xdr:col>
          <xdr:colOff>1381125</xdr:colOff>
          <xdr:row>31</xdr:row>
          <xdr:rowOff>447675</xdr:rowOff>
        </xdr:to>
        <xdr:sp macro="" textlink="">
          <xdr:nvSpPr>
            <xdr:cNvPr id="3132435" name="Button 19" hidden="1">
              <a:extLst>
                <a:ext uri="{63B3BB69-23CF-44E3-9099-C40C66FF867C}">
                  <a14:compatExt spid="_x0000_s3132435"/>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34</xdr:row>
          <xdr:rowOff>28575</xdr:rowOff>
        </xdr:from>
        <xdr:to>
          <xdr:col>5</xdr:col>
          <xdr:colOff>1381125</xdr:colOff>
          <xdr:row>34</xdr:row>
          <xdr:rowOff>438150</xdr:rowOff>
        </xdr:to>
        <xdr:sp macro="" textlink="">
          <xdr:nvSpPr>
            <xdr:cNvPr id="3132436" name="Button 20" hidden="1">
              <a:extLst>
                <a:ext uri="{63B3BB69-23CF-44E3-9099-C40C66FF867C}">
                  <a14:compatExt spid="_x0000_s3132436"/>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37</xdr:row>
          <xdr:rowOff>28575</xdr:rowOff>
        </xdr:from>
        <xdr:to>
          <xdr:col>5</xdr:col>
          <xdr:colOff>1381125</xdr:colOff>
          <xdr:row>37</xdr:row>
          <xdr:rowOff>447675</xdr:rowOff>
        </xdr:to>
        <xdr:sp macro="" textlink="">
          <xdr:nvSpPr>
            <xdr:cNvPr id="3132438" name="Button 22" hidden="1">
              <a:extLst>
                <a:ext uri="{63B3BB69-23CF-44E3-9099-C40C66FF867C}">
                  <a14:compatExt spid="_x0000_s3132438"/>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38</xdr:row>
          <xdr:rowOff>38100</xdr:rowOff>
        </xdr:from>
        <xdr:to>
          <xdr:col>5</xdr:col>
          <xdr:colOff>1381125</xdr:colOff>
          <xdr:row>38</xdr:row>
          <xdr:rowOff>447675</xdr:rowOff>
        </xdr:to>
        <xdr:sp macro="" textlink="">
          <xdr:nvSpPr>
            <xdr:cNvPr id="3132439" name="Button 23" hidden="1">
              <a:extLst>
                <a:ext uri="{63B3BB69-23CF-44E3-9099-C40C66FF867C}">
                  <a14:compatExt spid="_x0000_s3132439"/>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39</xdr:row>
          <xdr:rowOff>28575</xdr:rowOff>
        </xdr:from>
        <xdr:to>
          <xdr:col>5</xdr:col>
          <xdr:colOff>1381125</xdr:colOff>
          <xdr:row>39</xdr:row>
          <xdr:rowOff>438150</xdr:rowOff>
        </xdr:to>
        <xdr:sp macro="" textlink="">
          <xdr:nvSpPr>
            <xdr:cNvPr id="3132440" name="Button 24" hidden="1">
              <a:extLst>
                <a:ext uri="{63B3BB69-23CF-44E3-9099-C40C66FF867C}">
                  <a14:compatExt spid="_x0000_s313244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42</xdr:row>
          <xdr:rowOff>28575</xdr:rowOff>
        </xdr:from>
        <xdr:to>
          <xdr:col>5</xdr:col>
          <xdr:colOff>1381125</xdr:colOff>
          <xdr:row>42</xdr:row>
          <xdr:rowOff>447675</xdr:rowOff>
        </xdr:to>
        <xdr:sp macro="" textlink="">
          <xdr:nvSpPr>
            <xdr:cNvPr id="3132442" name="Button 26" hidden="1">
              <a:extLst>
                <a:ext uri="{63B3BB69-23CF-44E3-9099-C40C66FF867C}">
                  <a14:compatExt spid="_x0000_s3132442"/>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43</xdr:row>
          <xdr:rowOff>38100</xdr:rowOff>
        </xdr:from>
        <xdr:to>
          <xdr:col>5</xdr:col>
          <xdr:colOff>1381125</xdr:colOff>
          <xdr:row>43</xdr:row>
          <xdr:rowOff>447675</xdr:rowOff>
        </xdr:to>
        <xdr:sp macro="" textlink="">
          <xdr:nvSpPr>
            <xdr:cNvPr id="3132443" name="Button 27" hidden="1">
              <a:extLst>
                <a:ext uri="{63B3BB69-23CF-44E3-9099-C40C66FF867C}">
                  <a14:compatExt spid="_x0000_s3132443"/>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44</xdr:row>
          <xdr:rowOff>38100</xdr:rowOff>
        </xdr:from>
        <xdr:to>
          <xdr:col>5</xdr:col>
          <xdr:colOff>1381125</xdr:colOff>
          <xdr:row>44</xdr:row>
          <xdr:rowOff>447675</xdr:rowOff>
        </xdr:to>
        <xdr:sp macro="" textlink="">
          <xdr:nvSpPr>
            <xdr:cNvPr id="3132444" name="Button 28" hidden="1">
              <a:extLst>
                <a:ext uri="{63B3BB69-23CF-44E3-9099-C40C66FF867C}">
                  <a14:compatExt spid="_x0000_s3132444"/>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45</xdr:row>
          <xdr:rowOff>38100</xdr:rowOff>
        </xdr:from>
        <xdr:to>
          <xdr:col>5</xdr:col>
          <xdr:colOff>1381125</xdr:colOff>
          <xdr:row>45</xdr:row>
          <xdr:rowOff>447675</xdr:rowOff>
        </xdr:to>
        <xdr:sp macro="" textlink="">
          <xdr:nvSpPr>
            <xdr:cNvPr id="3132445" name="Button 29" hidden="1">
              <a:extLst>
                <a:ext uri="{63B3BB69-23CF-44E3-9099-C40C66FF867C}">
                  <a14:compatExt spid="_x0000_s3132445"/>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19050</xdr:colOff>
          <xdr:row>46</xdr:row>
          <xdr:rowOff>9525</xdr:rowOff>
        </xdr:from>
        <xdr:to>
          <xdr:col>5</xdr:col>
          <xdr:colOff>1390650</xdr:colOff>
          <xdr:row>46</xdr:row>
          <xdr:rowOff>428625</xdr:rowOff>
        </xdr:to>
        <xdr:sp macro="" textlink="">
          <xdr:nvSpPr>
            <xdr:cNvPr id="3132447" name="Button 31" hidden="1">
              <a:extLst>
                <a:ext uri="{63B3BB69-23CF-44E3-9099-C40C66FF867C}">
                  <a14:compatExt spid="_x0000_s3132447"/>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49</xdr:row>
          <xdr:rowOff>38100</xdr:rowOff>
        </xdr:from>
        <xdr:to>
          <xdr:col>5</xdr:col>
          <xdr:colOff>1381125</xdr:colOff>
          <xdr:row>49</xdr:row>
          <xdr:rowOff>447675</xdr:rowOff>
        </xdr:to>
        <xdr:sp macro="" textlink="">
          <xdr:nvSpPr>
            <xdr:cNvPr id="3132448" name="Button 32" hidden="1">
              <a:extLst>
                <a:ext uri="{63B3BB69-23CF-44E3-9099-C40C66FF867C}">
                  <a14:compatExt spid="_x0000_s3132448"/>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50</xdr:row>
          <xdr:rowOff>38100</xdr:rowOff>
        </xdr:from>
        <xdr:to>
          <xdr:col>5</xdr:col>
          <xdr:colOff>1381125</xdr:colOff>
          <xdr:row>50</xdr:row>
          <xdr:rowOff>447675</xdr:rowOff>
        </xdr:to>
        <xdr:sp macro="" textlink="">
          <xdr:nvSpPr>
            <xdr:cNvPr id="3132449" name="Button 33" hidden="1">
              <a:extLst>
                <a:ext uri="{63B3BB69-23CF-44E3-9099-C40C66FF867C}">
                  <a14:compatExt spid="_x0000_s3132449"/>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51</xdr:row>
          <xdr:rowOff>38100</xdr:rowOff>
        </xdr:from>
        <xdr:to>
          <xdr:col>5</xdr:col>
          <xdr:colOff>1381125</xdr:colOff>
          <xdr:row>52</xdr:row>
          <xdr:rowOff>9525</xdr:rowOff>
        </xdr:to>
        <xdr:sp macro="" textlink="">
          <xdr:nvSpPr>
            <xdr:cNvPr id="3132450" name="Button 34" hidden="1">
              <a:extLst>
                <a:ext uri="{63B3BB69-23CF-44E3-9099-C40C66FF867C}">
                  <a14:compatExt spid="_x0000_s313245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52</xdr:row>
          <xdr:rowOff>57150</xdr:rowOff>
        </xdr:from>
        <xdr:to>
          <xdr:col>5</xdr:col>
          <xdr:colOff>1381125</xdr:colOff>
          <xdr:row>53</xdr:row>
          <xdr:rowOff>9525</xdr:rowOff>
        </xdr:to>
        <xdr:sp macro="" textlink="">
          <xdr:nvSpPr>
            <xdr:cNvPr id="3132451" name="Button 35" hidden="1">
              <a:extLst>
                <a:ext uri="{63B3BB69-23CF-44E3-9099-C40C66FF867C}">
                  <a14:compatExt spid="_x0000_s3132451"/>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53</xdr:row>
          <xdr:rowOff>57150</xdr:rowOff>
        </xdr:from>
        <xdr:to>
          <xdr:col>5</xdr:col>
          <xdr:colOff>1381125</xdr:colOff>
          <xdr:row>54</xdr:row>
          <xdr:rowOff>9525</xdr:rowOff>
        </xdr:to>
        <xdr:sp macro="" textlink="">
          <xdr:nvSpPr>
            <xdr:cNvPr id="3132452" name="Button 36" hidden="1">
              <a:extLst>
                <a:ext uri="{63B3BB69-23CF-44E3-9099-C40C66FF867C}">
                  <a14:compatExt spid="_x0000_s3132452"/>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54</xdr:row>
          <xdr:rowOff>57150</xdr:rowOff>
        </xdr:from>
        <xdr:to>
          <xdr:col>5</xdr:col>
          <xdr:colOff>1381125</xdr:colOff>
          <xdr:row>55</xdr:row>
          <xdr:rowOff>9525</xdr:rowOff>
        </xdr:to>
        <xdr:sp macro="" textlink="">
          <xdr:nvSpPr>
            <xdr:cNvPr id="3132453" name="Button 37" hidden="1">
              <a:extLst>
                <a:ext uri="{63B3BB69-23CF-44E3-9099-C40C66FF867C}">
                  <a14:compatExt spid="_x0000_s3132453"/>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55</xdr:row>
          <xdr:rowOff>28575</xdr:rowOff>
        </xdr:from>
        <xdr:to>
          <xdr:col>5</xdr:col>
          <xdr:colOff>1381125</xdr:colOff>
          <xdr:row>55</xdr:row>
          <xdr:rowOff>447675</xdr:rowOff>
        </xdr:to>
        <xdr:sp macro="" textlink="">
          <xdr:nvSpPr>
            <xdr:cNvPr id="3132454" name="Button 38" hidden="1">
              <a:extLst>
                <a:ext uri="{63B3BB69-23CF-44E3-9099-C40C66FF867C}">
                  <a14:compatExt spid="_x0000_s3132454"/>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28575</xdr:colOff>
          <xdr:row>57</xdr:row>
          <xdr:rowOff>438150</xdr:rowOff>
        </xdr:from>
        <xdr:to>
          <xdr:col>5</xdr:col>
          <xdr:colOff>1400175</xdr:colOff>
          <xdr:row>58</xdr:row>
          <xdr:rowOff>390525</xdr:rowOff>
        </xdr:to>
        <xdr:sp macro="" textlink="">
          <xdr:nvSpPr>
            <xdr:cNvPr id="3132456" name="Button 40" hidden="1">
              <a:extLst>
                <a:ext uri="{63B3BB69-23CF-44E3-9099-C40C66FF867C}">
                  <a14:compatExt spid="_x0000_s3132456"/>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61</xdr:row>
          <xdr:rowOff>47625</xdr:rowOff>
        </xdr:from>
        <xdr:to>
          <xdr:col>5</xdr:col>
          <xdr:colOff>1381125</xdr:colOff>
          <xdr:row>61</xdr:row>
          <xdr:rowOff>457200</xdr:rowOff>
        </xdr:to>
        <xdr:sp macro="" textlink="">
          <xdr:nvSpPr>
            <xdr:cNvPr id="3132457" name="Button 41" hidden="1">
              <a:extLst>
                <a:ext uri="{63B3BB69-23CF-44E3-9099-C40C66FF867C}">
                  <a14:compatExt spid="_x0000_s3132457"/>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62</xdr:row>
          <xdr:rowOff>19050</xdr:rowOff>
        </xdr:from>
        <xdr:to>
          <xdr:col>5</xdr:col>
          <xdr:colOff>1381125</xdr:colOff>
          <xdr:row>62</xdr:row>
          <xdr:rowOff>438150</xdr:rowOff>
        </xdr:to>
        <xdr:sp macro="" textlink="">
          <xdr:nvSpPr>
            <xdr:cNvPr id="3132458" name="Button 42" hidden="1">
              <a:extLst>
                <a:ext uri="{63B3BB69-23CF-44E3-9099-C40C66FF867C}">
                  <a14:compatExt spid="_x0000_s3132458"/>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19050</xdr:colOff>
          <xdr:row>65</xdr:row>
          <xdr:rowOff>28575</xdr:rowOff>
        </xdr:from>
        <xdr:to>
          <xdr:col>5</xdr:col>
          <xdr:colOff>1390650</xdr:colOff>
          <xdr:row>65</xdr:row>
          <xdr:rowOff>438150</xdr:rowOff>
        </xdr:to>
        <xdr:sp macro="" textlink="">
          <xdr:nvSpPr>
            <xdr:cNvPr id="3132460" name="Button 44" hidden="1">
              <a:extLst>
                <a:ext uri="{63B3BB69-23CF-44E3-9099-C40C66FF867C}">
                  <a14:compatExt spid="_x0000_s313246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68</xdr:row>
          <xdr:rowOff>38100</xdr:rowOff>
        </xdr:from>
        <xdr:to>
          <xdr:col>5</xdr:col>
          <xdr:colOff>1381125</xdr:colOff>
          <xdr:row>68</xdr:row>
          <xdr:rowOff>447675</xdr:rowOff>
        </xdr:to>
        <xdr:sp macro="" textlink="">
          <xdr:nvSpPr>
            <xdr:cNvPr id="3132462" name="Button 46" hidden="1">
              <a:extLst>
                <a:ext uri="{63B3BB69-23CF-44E3-9099-C40C66FF867C}">
                  <a14:compatExt spid="_x0000_s3132462"/>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69</xdr:row>
          <xdr:rowOff>38100</xdr:rowOff>
        </xdr:from>
        <xdr:to>
          <xdr:col>5</xdr:col>
          <xdr:colOff>1381125</xdr:colOff>
          <xdr:row>69</xdr:row>
          <xdr:rowOff>447675</xdr:rowOff>
        </xdr:to>
        <xdr:sp macro="" textlink="">
          <xdr:nvSpPr>
            <xdr:cNvPr id="3132463" name="Button 47" hidden="1">
              <a:extLst>
                <a:ext uri="{63B3BB69-23CF-44E3-9099-C40C66FF867C}">
                  <a14:compatExt spid="_x0000_s3132463"/>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70</xdr:row>
          <xdr:rowOff>38100</xdr:rowOff>
        </xdr:from>
        <xdr:to>
          <xdr:col>5</xdr:col>
          <xdr:colOff>1381125</xdr:colOff>
          <xdr:row>70</xdr:row>
          <xdr:rowOff>447675</xdr:rowOff>
        </xdr:to>
        <xdr:sp macro="" textlink="">
          <xdr:nvSpPr>
            <xdr:cNvPr id="3132464" name="Button 48" hidden="1">
              <a:extLst>
                <a:ext uri="{63B3BB69-23CF-44E3-9099-C40C66FF867C}">
                  <a14:compatExt spid="_x0000_s3132464"/>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19050</xdr:colOff>
          <xdr:row>73</xdr:row>
          <xdr:rowOff>28575</xdr:rowOff>
        </xdr:from>
        <xdr:to>
          <xdr:col>5</xdr:col>
          <xdr:colOff>1390650</xdr:colOff>
          <xdr:row>73</xdr:row>
          <xdr:rowOff>438150</xdr:rowOff>
        </xdr:to>
        <xdr:sp macro="" textlink="">
          <xdr:nvSpPr>
            <xdr:cNvPr id="3132466" name="Button 50" hidden="1">
              <a:extLst>
                <a:ext uri="{63B3BB69-23CF-44E3-9099-C40C66FF867C}">
                  <a14:compatExt spid="_x0000_s3132466"/>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76</xdr:row>
          <xdr:rowOff>9525</xdr:rowOff>
        </xdr:from>
        <xdr:to>
          <xdr:col>5</xdr:col>
          <xdr:colOff>1381125</xdr:colOff>
          <xdr:row>76</xdr:row>
          <xdr:rowOff>419100</xdr:rowOff>
        </xdr:to>
        <xdr:sp macro="" textlink="">
          <xdr:nvSpPr>
            <xdr:cNvPr id="3132467" name="Button 51" hidden="1">
              <a:extLst>
                <a:ext uri="{63B3BB69-23CF-44E3-9099-C40C66FF867C}">
                  <a14:compatExt spid="_x0000_s3132467"/>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77</xdr:row>
          <xdr:rowOff>9525</xdr:rowOff>
        </xdr:from>
        <xdr:to>
          <xdr:col>5</xdr:col>
          <xdr:colOff>1381125</xdr:colOff>
          <xdr:row>77</xdr:row>
          <xdr:rowOff>428625</xdr:rowOff>
        </xdr:to>
        <xdr:sp macro="" textlink="">
          <xdr:nvSpPr>
            <xdr:cNvPr id="3132468" name="Button 52" hidden="1">
              <a:extLst>
                <a:ext uri="{63B3BB69-23CF-44E3-9099-C40C66FF867C}">
                  <a14:compatExt spid="_x0000_s3132468"/>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78</xdr:row>
          <xdr:rowOff>9525</xdr:rowOff>
        </xdr:from>
        <xdr:to>
          <xdr:col>5</xdr:col>
          <xdr:colOff>1381125</xdr:colOff>
          <xdr:row>78</xdr:row>
          <xdr:rowOff>419100</xdr:rowOff>
        </xdr:to>
        <xdr:sp macro="" textlink="">
          <xdr:nvSpPr>
            <xdr:cNvPr id="3132470" name="Button 54" hidden="1">
              <a:extLst>
                <a:ext uri="{63B3BB69-23CF-44E3-9099-C40C66FF867C}">
                  <a14:compatExt spid="_x0000_s313247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81</xdr:row>
          <xdr:rowOff>28575</xdr:rowOff>
        </xdr:from>
        <xdr:to>
          <xdr:col>5</xdr:col>
          <xdr:colOff>1381125</xdr:colOff>
          <xdr:row>81</xdr:row>
          <xdr:rowOff>447675</xdr:rowOff>
        </xdr:to>
        <xdr:sp macro="" textlink="">
          <xdr:nvSpPr>
            <xdr:cNvPr id="3132471" name="Button 55" hidden="1">
              <a:extLst>
                <a:ext uri="{63B3BB69-23CF-44E3-9099-C40C66FF867C}">
                  <a14:compatExt spid="_x0000_s3132471"/>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84</xdr:row>
          <xdr:rowOff>19050</xdr:rowOff>
        </xdr:from>
        <xdr:to>
          <xdr:col>5</xdr:col>
          <xdr:colOff>1381125</xdr:colOff>
          <xdr:row>84</xdr:row>
          <xdr:rowOff>428625</xdr:rowOff>
        </xdr:to>
        <xdr:sp macro="" textlink="">
          <xdr:nvSpPr>
            <xdr:cNvPr id="3132472" name="Button 56" hidden="1">
              <a:extLst>
                <a:ext uri="{63B3BB69-23CF-44E3-9099-C40C66FF867C}">
                  <a14:compatExt spid="_x0000_s3132472"/>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85</xdr:row>
          <xdr:rowOff>9525</xdr:rowOff>
        </xdr:from>
        <xdr:to>
          <xdr:col>5</xdr:col>
          <xdr:colOff>1381125</xdr:colOff>
          <xdr:row>85</xdr:row>
          <xdr:rowOff>419100</xdr:rowOff>
        </xdr:to>
        <xdr:sp macro="" textlink="">
          <xdr:nvSpPr>
            <xdr:cNvPr id="3132473" name="Button 57" hidden="1">
              <a:extLst>
                <a:ext uri="{63B3BB69-23CF-44E3-9099-C40C66FF867C}">
                  <a14:compatExt spid="_x0000_s3132473"/>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86</xdr:row>
          <xdr:rowOff>19050</xdr:rowOff>
        </xdr:from>
        <xdr:to>
          <xdr:col>5</xdr:col>
          <xdr:colOff>1381125</xdr:colOff>
          <xdr:row>86</xdr:row>
          <xdr:rowOff>438150</xdr:rowOff>
        </xdr:to>
        <xdr:sp macro="" textlink="">
          <xdr:nvSpPr>
            <xdr:cNvPr id="3132474" name="Button 58" hidden="1">
              <a:extLst>
                <a:ext uri="{63B3BB69-23CF-44E3-9099-C40C66FF867C}">
                  <a14:compatExt spid="_x0000_s3132474"/>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19050</xdr:colOff>
          <xdr:row>87</xdr:row>
          <xdr:rowOff>19050</xdr:rowOff>
        </xdr:from>
        <xdr:to>
          <xdr:col>5</xdr:col>
          <xdr:colOff>1390650</xdr:colOff>
          <xdr:row>87</xdr:row>
          <xdr:rowOff>428625</xdr:rowOff>
        </xdr:to>
        <xdr:sp macro="" textlink="">
          <xdr:nvSpPr>
            <xdr:cNvPr id="3132475" name="Button 59" hidden="1">
              <a:extLst>
                <a:ext uri="{63B3BB69-23CF-44E3-9099-C40C66FF867C}">
                  <a14:compatExt spid="_x0000_s3132475"/>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90</xdr:row>
          <xdr:rowOff>28575</xdr:rowOff>
        </xdr:from>
        <xdr:to>
          <xdr:col>5</xdr:col>
          <xdr:colOff>1381125</xdr:colOff>
          <xdr:row>90</xdr:row>
          <xdr:rowOff>438150</xdr:rowOff>
        </xdr:to>
        <xdr:sp macro="" textlink="">
          <xdr:nvSpPr>
            <xdr:cNvPr id="3132477" name="Button 61" hidden="1">
              <a:extLst>
                <a:ext uri="{63B3BB69-23CF-44E3-9099-C40C66FF867C}">
                  <a14:compatExt spid="_x0000_s3132477"/>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28575</xdr:colOff>
          <xdr:row>93</xdr:row>
          <xdr:rowOff>19050</xdr:rowOff>
        </xdr:from>
        <xdr:to>
          <xdr:col>6</xdr:col>
          <xdr:colOff>0</xdr:colOff>
          <xdr:row>93</xdr:row>
          <xdr:rowOff>428625</xdr:rowOff>
        </xdr:to>
        <xdr:sp macro="" textlink="">
          <xdr:nvSpPr>
            <xdr:cNvPr id="3132479" name="Button 63" hidden="1">
              <a:extLst>
                <a:ext uri="{63B3BB69-23CF-44E3-9099-C40C66FF867C}">
                  <a14:compatExt spid="_x0000_s3132479"/>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19050</xdr:colOff>
          <xdr:row>96</xdr:row>
          <xdr:rowOff>19050</xdr:rowOff>
        </xdr:from>
        <xdr:to>
          <xdr:col>5</xdr:col>
          <xdr:colOff>1390650</xdr:colOff>
          <xdr:row>96</xdr:row>
          <xdr:rowOff>428625</xdr:rowOff>
        </xdr:to>
        <xdr:sp macro="" textlink="">
          <xdr:nvSpPr>
            <xdr:cNvPr id="3132481" name="Button 65" hidden="1">
              <a:extLst>
                <a:ext uri="{63B3BB69-23CF-44E3-9099-C40C66FF867C}">
                  <a14:compatExt spid="_x0000_s3132481"/>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19050</xdr:colOff>
          <xdr:row>99</xdr:row>
          <xdr:rowOff>38100</xdr:rowOff>
        </xdr:from>
        <xdr:to>
          <xdr:col>5</xdr:col>
          <xdr:colOff>1390650</xdr:colOff>
          <xdr:row>99</xdr:row>
          <xdr:rowOff>447675</xdr:rowOff>
        </xdr:to>
        <xdr:sp macro="" textlink="">
          <xdr:nvSpPr>
            <xdr:cNvPr id="3132483" name="Button 67" hidden="1">
              <a:extLst>
                <a:ext uri="{63B3BB69-23CF-44E3-9099-C40C66FF867C}">
                  <a14:compatExt spid="_x0000_s3132483"/>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102</xdr:row>
          <xdr:rowOff>19050</xdr:rowOff>
        </xdr:from>
        <xdr:to>
          <xdr:col>5</xdr:col>
          <xdr:colOff>1381125</xdr:colOff>
          <xdr:row>102</xdr:row>
          <xdr:rowOff>428625</xdr:rowOff>
        </xdr:to>
        <xdr:sp macro="" textlink="">
          <xdr:nvSpPr>
            <xdr:cNvPr id="3132485" name="Button 69" hidden="1">
              <a:extLst>
                <a:ext uri="{63B3BB69-23CF-44E3-9099-C40C66FF867C}">
                  <a14:compatExt spid="_x0000_s3132485"/>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103</xdr:row>
          <xdr:rowOff>19050</xdr:rowOff>
        </xdr:from>
        <xdr:to>
          <xdr:col>5</xdr:col>
          <xdr:colOff>1381125</xdr:colOff>
          <xdr:row>103</xdr:row>
          <xdr:rowOff>428625</xdr:rowOff>
        </xdr:to>
        <xdr:sp macro="" textlink="">
          <xdr:nvSpPr>
            <xdr:cNvPr id="3132486" name="Button 70" hidden="1">
              <a:extLst>
                <a:ext uri="{63B3BB69-23CF-44E3-9099-C40C66FF867C}">
                  <a14:compatExt spid="_x0000_s3132486"/>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106</xdr:row>
          <xdr:rowOff>9525</xdr:rowOff>
        </xdr:from>
        <xdr:to>
          <xdr:col>5</xdr:col>
          <xdr:colOff>1381125</xdr:colOff>
          <xdr:row>106</xdr:row>
          <xdr:rowOff>428625</xdr:rowOff>
        </xdr:to>
        <xdr:sp macro="" textlink="">
          <xdr:nvSpPr>
            <xdr:cNvPr id="3132487" name="Button 71" hidden="1">
              <a:extLst>
                <a:ext uri="{63B3BB69-23CF-44E3-9099-C40C66FF867C}">
                  <a14:compatExt spid="_x0000_s3132487"/>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107</xdr:row>
          <xdr:rowOff>9525</xdr:rowOff>
        </xdr:from>
        <xdr:to>
          <xdr:col>5</xdr:col>
          <xdr:colOff>1381125</xdr:colOff>
          <xdr:row>107</xdr:row>
          <xdr:rowOff>419100</xdr:rowOff>
        </xdr:to>
        <xdr:sp macro="" textlink="">
          <xdr:nvSpPr>
            <xdr:cNvPr id="3132488" name="Button 72" hidden="1">
              <a:extLst>
                <a:ext uri="{63B3BB69-23CF-44E3-9099-C40C66FF867C}">
                  <a14:compatExt spid="_x0000_s3132488"/>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108</xdr:row>
          <xdr:rowOff>19050</xdr:rowOff>
        </xdr:from>
        <xdr:to>
          <xdr:col>5</xdr:col>
          <xdr:colOff>1381125</xdr:colOff>
          <xdr:row>108</xdr:row>
          <xdr:rowOff>428625</xdr:rowOff>
        </xdr:to>
        <xdr:sp macro="" textlink="">
          <xdr:nvSpPr>
            <xdr:cNvPr id="3132489" name="Button 73" hidden="1">
              <a:extLst>
                <a:ext uri="{63B3BB69-23CF-44E3-9099-C40C66FF867C}">
                  <a14:compatExt spid="_x0000_s3132489"/>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109</xdr:row>
          <xdr:rowOff>28575</xdr:rowOff>
        </xdr:from>
        <xdr:to>
          <xdr:col>5</xdr:col>
          <xdr:colOff>1381125</xdr:colOff>
          <xdr:row>109</xdr:row>
          <xdr:rowOff>438150</xdr:rowOff>
        </xdr:to>
        <xdr:sp macro="" textlink="">
          <xdr:nvSpPr>
            <xdr:cNvPr id="3132490" name="Button 74" hidden="1">
              <a:extLst>
                <a:ext uri="{63B3BB69-23CF-44E3-9099-C40C66FF867C}">
                  <a14:compatExt spid="_x0000_s313249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112</xdr:row>
          <xdr:rowOff>28575</xdr:rowOff>
        </xdr:from>
        <xdr:to>
          <xdr:col>5</xdr:col>
          <xdr:colOff>1381125</xdr:colOff>
          <xdr:row>112</xdr:row>
          <xdr:rowOff>438150</xdr:rowOff>
        </xdr:to>
        <xdr:sp macro="" textlink="">
          <xdr:nvSpPr>
            <xdr:cNvPr id="3132492" name="Button 76" hidden="1">
              <a:extLst>
                <a:ext uri="{63B3BB69-23CF-44E3-9099-C40C66FF867C}">
                  <a14:compatExt spid="_x0000_s3132492"/>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113</xdr:row>
          <xdr:rowOff>28575</xdr:rowOff>
        </xdr:from>
        <xdr:to>
          <xdr:col>5</xdr:col>
          <xdr:colOff>1381125</xdr:colOff>
          <xdr:row>113</xdr:row>
          <xdr:rowOff>438150</xdr:rowOff>
        </xdr:to>
        <xdr:sp macro="" textlink="">
          <xdr:nvSpPr>
            <xdr:cNvPr id="3132493" name="Button 77" hidden="1">
              <a:extLst>
                <a:ext uri="{63B3BB69-23CF-44E3-9099-C40C66FF867C}">
                  <a14:compatExt spid="_x0000_s3132493"/>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114</xdr:row>
          <xdr:rowOff>28575</xdr:rowOff>
        </xdr:from>
        <xdr:to>
          <xdr:col>5</xdr:col>
          <xdr:colOff>1381125</xdr:colOff>
          <xdr:row>114</xdr:row>
          <xdr:rowOff>447675</xdr:rowOff>
        </xdr:to>
        <xdr:sp macro="" textlink="">
          <xdr:nvSpPr>
            <xdr:cNvPr id="3132494" name="Button 78" hidden="1">
              <a:extLst>
                <a:ext uri="{63B3BB69-23CF-44E3-9099-C40C66FF867C}">
                  <a14:compatExt spid="_x0000_s3132494"/>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28575</xdr:colOff>
          <xdr:row>117</xdr:row>
          <xdr:rowOff>28575</xdr:rowOff>
        </xdr:from>
        <xdr:to>
          <xdr:col>5</xdr:col>
          <xdr:colOff>1400175</xdr:colOff>
          <xdr:row>117</xdr:row>
          <xdr:rowOff>438150</xdr:rowOff>
        </xdr:to>
        <xdr:sp macro="" textlink="">
          <xdr:nvSpPr>
            <xdr:cNvPr id="3132495" name="Button 79" hidden="1">
              <a:extLst>
                <a:ext uri="{63B3BB69-23CF-44E3-9099-C40C66FF867C}">
                  <a14:compatExt spid="_x0000_s3132495"/>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28575</xdr:colOff>
          <xdr:row>118</xdr:row>
          <xdr:rowOff>28575</xdr:rowOff>
        </xdr:from>
        <xdr:to>
          <xdr:col>5</xdr:col>
          <xdr:colOff>1400175</xdr:colOff>
          <xdr:row>118</xdr:row>
          <xdr:rowOff>438150</xdr:rowOff>
        </xdr:to>
        <xdr:sp macro="" textlink="">
          <xdr:nvSpPr>
            <xdr:cNvPr id="3132496" name="Button 80" hidden="1">
              <a:extLst>
                <a:ext uri="{63B3BB69-23CF-44E3-9099-C40C66FF867C}">
                  <a14:compatExt spid="_x0000_s3132496"/>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28575</xdr:colOff>
          <xdr:row>119</xdr:row>
          <xdr:rowOff>28575</xdr:rowOff>
        </xdr:from>
        <xdr:to>
          <xdr:col>5</xdr:col>
          <xdr:colOff>1400175</xdr:colOff>
          <xdr:row>119</xdr:row>
          <xdr:rowOff>447675</xdr:rowOff>
        </xdr:to>
        <xdr:sp macro="" textlink="">
          <xdr:nvSpPr>
            <xdr:cNvPr id="3132497" name="Button 81" hidden="1">
              <a:extLst>
                <a:ext uri="{63B3BB69-23CF-44E3-9099-C40C66FF867C}">
                  <a14:compatExt spid="_x0000_s3132497"/>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28575</xdr:colOff>
          <xdr:row>120</xdr:row>
          <xdr:rowOff>47625</xdr:rowOff>
        </xdr:from>
        <xdr:to>
          <xdr:col>5</xdr:col>
          <xdr:colOff>1400175</xdr:colOff>
          <xdr:row>120</xdr:row>
          <xdr:rowOff>457200</xdr:rowOff>
        </xdr:to>
        <xdr:sp macro="" textlink="">
          <xdr:nvSpPr>
            <xdr:cNvPr id="3132498" name="Button 82" hidden="1">
              <a:extLst>
                <a:ext uri="{63B3BB69-23CF-44E3-9099-C40C66FF867C}">
                  <a14:compatExt spid="_x0000_s3132498"/>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28575</xdr:colOff>
          <xdr:row>121</xdr:row>
          <xdr:rowOff>47625</xdr:rowOff>
        </xdr:from>
        <xdr:to>
          <xdr:col>5</xdr:col>
          <xdr:colOff>1400175</xdr:colOff>
          <xdr:row>122</xdr:row>
          <xdr:rowOff>0</xdr:rowOff>
        </xdr:to>
        <xdr:sp macro="" textlink="">
          <xdr:nvSpPr>
            <xdr:cNvPr id="3132499" name="Button 83" hidden="1">
              <a:extLst>
                <a:ext uri="{63B3BB69-23CF-44E3-9099-C40C66FF867C}">
                  <a14:compatExt spid="_x0000_s3132499"/>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28575</xdr:colOff>
          <xdr:row>122</xdr:row>
          <xdr:rowOff>47625</xdr:rowOff>
        </xdr:from>
        <xdr:to>
          <xdr:col>5</xdr:col>
          <xdr:colOff>1400175</xdr:colOff>
          <xdr:row>123</xdr:row>
          <xdr:rowOff>0</xdr:rowOff>
        </xdr:to>
        <xdr:sp macro="" textlink="">
          <xdr:nvSpPr>
            <xdr:cNvPr id="3132500" name="Button 84" hidden="1">
              <a:extLst>
                <a:ext uri="{63B3BB69-23CF-44E3-9099-C40C66FF867C}">
                  <a14:compatExt spid="_x0000_s31325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28575</xdr:colOff>
          <xdr:row>123</xdr:row>
          <xdr:rowOff>47625</xdr:rowOff>
        </xdr:from>
        <xdr:to>
          <xdr:col>5</xdr:col>
          <xdr:colOff>1400175</xdr:colOff>
          <xdr:row>124</xdr:row>
          <xdr:rowOff>9525</xdr:rowOff>
        </xdr:to>
        <xdr:sp macro="" textlink="">
          <xdr:nvSpPr>
            <xdr:cNvPr id="3132501" name="Button 85" hidden="1">
              <a:extLst>
                <a:ext uri="{63B3BB69-23CF-44E3-9099-C40C66FF867C}">
                  <a14:compatExt spid="_x0000_s3132501"/>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28575</xdr:colOff>
          <xdr:row>126</xdr:row>
          <xdr:rowOff>28575</xdr:rowOff>
        </xdr:from>
        <xdr:to>
          <xdr:col>5</xdr:col>
          <xdr:colOff>1400175</xdr:colOff>
          <xdr:row>126</xdr:row>
          <xdr:rowOff>438150</xdr:rowOff>
        </xdr:to>
        <xdr:sp macro="" textlink="">
          <xdr:nvSpPr>
            <xdr:cNvPr id="3132502" name="Button 86" hidden="1">
              <a:extLst>
                <a:ext uri="{63B3BB69-23CF-44E3-9099-C40C66FF867C}">
                  <a14:compatExt spid="_x0000_s3132502"/>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28575</xdr:colOff>
          <xdr:row>127</xdr:row>
          <xdr:rowOff>28575</xdr:rowOff>
        </xdr:from>
        <xdr:to>
          <xdr:col>5</xdr:col>
          <xdr:colOff>1400175</xdr:colOff>
          <xdr:row>127</xdr:row>
          <xdr:rowOff>447675</xdr:rowOff>
        </xdr:to>
        <xdr:sp macro="" textlink="">
          <xdr:nvSpPr>
            <xdr:cNvPr id="3132503" name="Button 87" hidden="1">
              <a:extLst>
                <a:ext uri="{63B3BB69-23CF-44E3-9099-C40C66FF867C}">
                  <a14:compatExt spid="_x0000_s3132503"/>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28575</xdr:colOff>
          <xdr:row>128</xdr:row>
          <xdr:rowOff>38100</xdr:rowOff>
        </xdr:from>
        <xdr:to>
          <xdr:col>5</xdr:col>
          <xdr:colOff>1400175</xdr:colOff>
          <xdr:row>128</xdr:row>
          <xdr:rowOff>447675</xdr:rowOff>
        </xdr:to>
        <xdr:sp macro="" textlink="">
          <xdr:nvSpPr>
            <xdr:cNvPr id="3132504" name="Button 88" hidden="1">
              <a:extLst>
                <a:ext uri="{63B3BB69-23CF-44E3-9099-C40C66FF867C}">
                  <a14:compatExt spid="_x0000_s3132504"/>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28575</xdr:colOff>
          <xdr:row>129</xdr:row>
          <xdr:rowOff>47625</xdr:rowOff>
        </xdr:from>
        <xdr:to>
          <xdr:col>5</xdr:col>
          <xdr:colOff>1400175</xdr:colOff>
          <xdr:row>129</xdr:row>
          <xdr:rowOff>457200</xdr:rowOff>
        </xdr:to>
        <xdr:sp macro="" textlink="">
          <xdr:nvSpPr>
            <xdr:cNvPr id="3132505" name="Button 89" hidden="1">
              <a:extLst>
                <a:ext uri="{63B3BB69-23CF-44E3-9099-C40C66FF867C}">
                  <a14:compatExt spid="_x0000_s3132505"/>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Apibūdinimas</a:t>
              </a:r>
            </a:p>
          </xdr:txBody>
        </xdr:sp>
        <xdr:clientData fPrintsWithSheet="0"/>
      </xdr:twoCellAnchor>
    </mc:Choice>
    <mc:Fallback/>
  </mc:AlternateContent>
  <xdr:twoCellAnchor editAs="oneCell">
    <xdr:from>
      <xdr:col>0</xdr:col>
      <xdr:colOff>47625</xdr:colOff>
      <xdr:row>0</xdr:row>
      <xdr:rowOff>38100</xdr:rowOff>
    </xdr:from>
    <xdr:to>
      <xdr:col>2</xdr:col>
      <xdr:colOff>57069</xdr:colOff>
      <xdr:row>1</xdr:row>
      <xdr:rowOff>280410</xdr:rowOff>
    </xdr:to>
    <xdr:pic macro="[0]!Veiksmo_pasirinkimas">
      <xdr:nvPicPr>
        <xdr:cNvPr id="144" name="Picture 143"/>
        <xdr:cNvPicPr>
          <a:picLocks noChangeAspect="1"/>
        </xdr:cNvPicPr>
      </xdr:nvPicPr>
      <xdr:blipFill>
        <a:blip xmlns:r="http://schemas.openxmlformats.org/officeDocument/2006/relationships" r:embed="rId1"/>
        <a:stretch>
          <a:fillRect/>
        </a:stretch>
      </xdr:blipFill>
      <xdr:spPr>
        <a:xfrm>
          <a:off x="47625" y="38100"/>
          <a:ext cx="647619" cy="385185"/>
        </a:xfrm>
        <a:prstGeom prst="rect">
          <a:avLst/>
        </a:prstGeom>
      </xdr:spPr>
    </xdr:pic>
    <xdr:clientData/>
  </xdr:twoCellAnchor>
  <xdr:twoCellAnchor editAs="oneCell">
    <xdr:from>
      <xdr:col>0</xdr:col>
      <xdr:colOff>88900</xdr:colOff>
      <xdr:row>1</xdr:row>
      <xdr:rowOff>265641</xdr:rowOff>
    </xdr:from>
    <xdr:to>
      <xdr:col>2</xdr:col>
      <xdr:colOff>22154</xdr:colOff>
      <xdr:row>2</xdr:row>
      <xdr:rowOff>268778</xdr:rowOff>
    </xdr:to>
    <xdr:pic macro="[0]!VPSP_skaiciavimai">
      <xdr:nvPicPr>
        <xdr:cNvPr id="145" name="Picture 144"/>
        <xdr:cNvPicPr>
          <a:picLocks noChangeAspect="1"/>
        </xdr:cNvPicPr>
      </xdr:nvPicPr>
      <xdr:blipFill>
        <a:blip xmlns:r="http://schemas.openxmlformats.org/officeDocument/2006/relationships" r:embed="rId2"/>
        <a:stretch>
          <a:fillRect/>
        </a:stretch>
      </xdr:blipFill>
      <xdr:spPr>
        <a:xfrm>
          <a:off x="88900" y="408516"/>
          <a:ext cx="571429" cy="29841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4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38100</xdr:colOff>
          <xdr:row>9</xdr:row>
          <xdr:rowOff>38100</xdr:rowOff>
        </xdr:from>
        <xdr:to>
          <xdr:col>2</xdr:col>
          <xdr:colOff>4276725</xdr:colOff>
          <xdr:row>9</xdr:row>
          <xdr:rowOff>514350</xdr:rowOff>
        </xdr:to>
        <xdr:sp macro="" textlink="">
          <xdr:nvSpPr>
            <xdr:cNvPr id="3133441" name="Button 1" hidden="1">
              <a:extLst>
                <a:ext uri="{63B3BB69-23CF-44E3-9099-C40C66FF867C}">
                  <a14:compatExt spid="_x0000_s3133441"/>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200" b="1" i="0" u="none" strike="noStrike" baseline="0">
                  <a:solidFill>
                    <a:srgbClr val="000000"/>
                  </a:solidFill>
                  <a:latin typeface="Calibri"/>
                </a:rPr>
                <a:t>Apskaičiuoti PP rodiklius</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2</xdr:col>
          <xdr:colOff>200025</xdr:colOff>
          <xdr:row>38</xdr:row>
          <xdr:rowOff>66675</xdr:rowOff>
        </xdr:from>
        <xdr:to>
          <xdr:col>2</xdr:col>
          <xdr:colOff>4124325</xdr:colOff>
          <xdr:row>40</xdr:row>
          <xdr:rowOff>200025</xdr:rowOff>
        </xdr:to>
        <xdr:sp macro="" textlink="">
          <xdr:nvSpPr>
            <xdr:cNvPr id="3133442" name="Button 2" hidden="1">
              <a:extLst>
                <a:ext uri="{63B3BB69-23CF-44E3-9099-C40C66FF867C}">
                  <a14:compatExt spid="_x0000_s3133442"/>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200" b="1" i="0" u="none" strike="noStrike" baseline="0">
                  <a:solidFill>
                    <a:srgbClr val="000000"/>
                  </a:solidFill>
                  <a:latin typeface="Calibri"/>
                </a:rPr>
                <a:t>Detalizuoti rodiklio apskaičiavimui naudojamus duomenis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180975</xdr:colOff>
          <xdr:row>41</xdr:row>
          <xdr:rowOff>76200</xdr:rowOff>
        </xdr:from>
        <xdr:to>
          <xdr:col>2</xdr:col>
          <xdr:colOff>4105275</xdr:colOff>
          <xdr:row>42</xdr:row>
          <xdr:rowOff>323850</xdr:rowOff>
        </xdr:to>
        <xdr:sp macro="" textlink="">
          <xdr:nvSpPr>
            <xdr:cNvPr id="3133443" name="Button 3" hidden="1">
              <a:extLst>
                <a:ext uri="{63B3BB69-23CF-44E3-9099-C40C66FF867C}">
                  <a14:compatExt spid="_x0000_s3133443"/>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200" b="1" i="0" u="none" strike="noStrike" baseline="0">
                  <a:solidFill>
                    <a:srgbClr val="000000"/>
                  </a:solidFill>
                  <a:latin typeface="Calibri"/>
                </a:rPr>
                <a:t>Slėpti rodiklio apskaičiavimui naudojamus duomenis</a:t>
              </a:r>
            </a:p>
          </xdr:txBody>
        </xdr:sp>
        <xdr:clientData fPrintsWithSheet="0"/>
      </xdr:twoCellAnchor>
    </mc:Choice>
    <mc:Fallback/>
  </mc:AlternateContent>
  <xdr:twoCellAnchor editAs="oneCell">
    <xdr:from>
      <xdr:col>0</xdr:col>
      <xdr:colOff>57150</xdr:colOff>
      <xdr:row>1</xdr:row>
      <xdr:rowOff>28575</xdr:rowOff>
    </xdr:from>
    <xdr:to>
      <xdr:col>2</xdr:col>
      <xdr:colOff>66594</xdr:colOff>
      <xdr:row>2</xdr:row>
      <xdr:rowOff>70860</xdr:rowOff>
    </xdr:to>
    <xdr:pic macro="[0]!Veiksmo_pasirinkimas">
      <xdr:nvPicPr>
        <xdr:cNvPr id="2" name="Picture 1"/>
        <xdr:cNvPicPr>
          <a:picLocks noChangeAspect="1"/>
        </xdr:cNvPicPr>
      </xdr:nvPicPr>
      <xdr:blipFill>
        <a:blip xmlns:r="http://schemas.openxmlformats.org/officeDocument/2006/relationships" r:embed="rId1"/>
        <a:stretch>
          <a:fillRect/>
        </a:stretch>
      </xdr:blipFill>
      <xdr:spPr>
        <a:xfrm>
          <a:off x="57150" y="123825"/>
          <a:ext cx="647619" cy="385185"/>
        </a:xfrm>
        <a:prstGeom prst="rect">
          <a:avLst/>
        </a:prstGeom>
      </xdr:spPr>
    </xdr:pic>
    <xdr:clientData/>
  </xdr:twoCellAnchor>
  <xdr:twoCellAnchor editAs="oneCell">
    <xdr:from>
      <xdr:col>1</xdr:col>
      <xdr:colOff>3175</xdr:colOff>
      <xdr:row>2</xdr:row>
      <xdr:rowOff>94191</xdr:rowOff>
    </xdr:from>
    <xdr:to>
      <xdr:col>2</xdr:col>
      <xdr:colOff>31679</xdr:colOff>
      <xdr:row>4</xdr:row>
      <xdr:rowOff>144953</xdr:rowOff>
    </xdr:to>
    <xdr:pic macro="[0]!VPSP_skaiciavimai">
      <xdr:nvPicPr>
        <xdr:cNvPr id="3" name="Picture 2"/>
        <xdr:cNvPicPr>
          <a:picLocks noChangeAspect="1"/>
        </xdr:cNvPicPr>
      </xdr:nvPicPr>
      <xdr:blipFill>
        <a:blip xmlns:r="http://schemas.openxmlformats.org/officeDocument/2006/relationships" r:embed="rId2"/>
        <a:stretch>
          <a:fillRect/>
        </a:stretch>
      </xdr:blipFill>
      <xdr:spPr>
        <a:xfrm>
          <a:off x="98425" y="532341"/>
          <a:ext cx="571429" cy="298412"/>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19050</xdr:colOff>
          <xdr:row>2</xdr:row>
          <xdr:rowOff>19050</xdr:rowOff>
        </xdr:from>
        <xdr:to>
          <xdr:col>5</xdr:col>
          <xdr:colOff>266700</xdr:colOff>
          <xdr:row>4</xdr:row>
          <xdr:rowOff>9525</xdr:rowOff>
        </xdr:to>
        <xdr:sp macro="" textlink="">
          <xdr:nvSpPr>
            <xdr:cNvPr id="3126291" name="Button 19" hidden="1">
              <a:extLst>
                <a:ext uri="{63B3BB69-23CF-44E3-9099-C40C66FF867C}">
                  <a14:compatExt spid="_x0000_s3126291"/>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Pastatai</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285750</xdr:colOff>
          <xdr:row>2</xdr:row>
          <xdr:rowOff>19050</xdr:rowOff>
        </xdr:from>
        <xdr:to>
          <xdr:col>7</xdr:col>
          <xdr:colOff>790575</xdr:colOff>
          <xdr:row>4</xdr:row>
          <xdr:rowOff>9525</xdr:rowOff>
        </xdr:to>
        <xdr:sp macro="" textlink="">
          <xdr:nvSpPr>
            <xdr:cNvPr id="3126292" name="Button 20" hidden="1">
              <a:extLst>
                <a:ext uri="{63B3BB69-23CF-44E3-9099-C40C66FF867C}">
                  <a14:compatExt spid="_x0000_s3126292"/>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rPr>
                <a:t>Gatvių apšvietimas</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8.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3.xml"/><Relationship Id="rId1" Type="http://schemas.openxmlformats.org/officeDocument/2006/relationships/printerSettings" Target="../printerSettings/printerSettings38.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6" Type="http://schemas.openxmlformats.org/officeDocument/2006/relationships/ctrlProp" Target="../ctrlProps/ctrlProp26.xml"/><Relationship Id="rId21" Type="http://schemas.openxmlformats.org/officeDocument/2006/relationships/ctrlProp" Target="../ctrlProps/ctrlProp21.xml"/><Relationship Id="rId42" Type="http://schemas.openxmlformats.org/officeDocument/2006/relationships/ctrlProp" Target="../ctrlProps/ctrlProp42.xml"/><Relationship Id="rId47" Type="http://schemas.openxmlformats.org/officeDocument/2006/relationships/ctrlProp" Target="../ctrlProps/ctrlProp47.xml"/><Relationship Id="rId63" Type="http://schemas.openxmlformats.org/officeDocument/2006/relationships/ctrlProp" Target="../ctrlProps/ctrlProp63.xml"/><Relationship Id="rId68" Type="http://schemas.openxmlformats.org/officeDocument/2006/relationships/ctrlProp" Target="../ctrlProps/ctrlProp68.xml"/><Relationship Id="rId7" Type="http://schemas.openxmlformats.org/officeDocument/2006/relationships/ctrlProp" Target="../ctrlProps/ctrlProp7.xml"/><Relationship Id="rId71" Type="http://schemas.openxmlformats.org/officeDocument/2006/relationships/ctrlProp" Target="../ctrlProps/ctrlProp71.xml"/><Relationship Id="rId2" Type="http://schemas.openxmlformats.org/officeDocument/2006/relationships/drawing" Target="../drawings/drawing39.xml"/><Relationship Id="rId16" Type="http://schemas.openxmlformats.org/officeDocument/2006/relationships/ctrlProp" Target="../ctrlProps/ctrlProp16.xml"/><Relationship Id="rId29" Type="http://schemas.openxmlformats.org/officeDocument/2006/relationships/ctrlProp" Target="../ctrlProps/ctrlProp29.xml"/><Relationship Id="rId11" Type="http://schemas.openxmlformats.org/officeDocument/2006/relationships/ctrlProp" Target="../ctrlProps/ctrlProp11.xml"/><Relationship Id="rId24" Type="http://schemas.openxmlformats.org/officeDocument/2006/relationships/ctrlProp" Target="../ctrlProps/ctrlProp24.xml"/><Relationship Id="rId32" Type="http://schemas.openxmlformats.org/officeDocument/2006/relationships/ctrlProp" Target="../ctrlProps/ctrlProp32.xml"/><Relationship Id="rId37" Type="http://schemas.openxmlformats.org/officeDocument/2006/relationships/ctrlProp" Target="../ctrlProps/ctrlProp37.xml"/><Relationship Id="rId40" Type="http://schemas.openxmlformats.org/officeDocument/2006/relationships/ctrlProp" Target="../ctrlProps/ctrlProp40.xml"/><Relationship Id="rId45" Type="http://schemas.openxmlformats.org/officeDocument/2006/relationships/ctrlProp" Target="../ctrlProps/ctrlProp45.xml"/><Relationship Id="rId53" Type="http://schemas.openxmlformats.org/officeDocument/2006/relationships/ctrlProp" Target="../ctrlProps/ctrlProp53.xml"/><Relationship Id="rId58" Type="http://schemas.openxmlformats.org/officeDocument/2006/relationships/ctrlProp" Target="../ctrlProps/ctrlProp58.xml"/><Relationship Id="rId66" Type="http://schemas.openxmlformats.org/officeDocument/2006/relationships/ctrlProp" Target="../ctrlProps/ctrlProp66.xml"/><Relationship Id="rId5" Type="http://schemas.openxmlformats.org/officeDocument/2006/relationships/ctrlProp" Target="../ctrlProps/ctrlProp5.xml"/><Relationship Id="rId61" Type="http://schemas.openxmlformats.org/officeDocument/2006/relationships/ctrlProp" Target="../ctrlProps/ctrlProp61.xml"/><Relationship Id="rId19" Type="http://schemas.openxmlformats.org/officeDocument/2006/relationships/ctrlProp" Target="../ctrlProps/ctrlProp19.xml"/><Relationship Id="rId14" Type="http://schemas.openxmlformats.org/officeDocument/2006/relationships/ctrlProp" Target="../ctrlProps/ctrlProp14.xml"/><Relationship Id="rId22" Type="http://schemas.openxmlformats.org/officeDocument/2006/relationships/ctrlProp" Target="../ctrlProps/ctrlProp22.xml"/><Relationship Id="rId27" Type="http://schemas.openxmlformats.org/officeDocument/2006/relationships/ctrlProp" Target="../ctrlProps/ctrlProp27.xml"/><Relationship Id="rId30" Type="http://schemas.openxmlformats.org/officeDocument/2006/relationships/ctrlProp" Target="../ctrlProps/ctrlProp30.xml"/><Relationship Id="rId35" Type="http://schemas.openxmlformats.org/officeDocument/2006/relationships/ctrlProp" Target="../ctrlProps/ctrlProp35.xml"/><Relationship Id="rId43" Type="http://schemas.openxmlformats.org/officeDocument/2006/relationships/ctrlProp" Target="../ctrlProps/ctrlProp43.xml"/><Relationship Id="rId48" Type="http://schemas.openxmlformats.org/officeDocument/2006/relationships/ctrlProp" Target="../ctrlProps/ctrlProp48.xml"/><Relationship Id="rId56" Type="http://schemas.openxmlformats.org/officeDocument/2006/relationships/ctrlProp" Target="../ctrlProps/ctrlProp56.xml"/><Relationship Id="rId64" Type="http://schemas.openxmlformats.org/officeDocument/2006/relationships/ctrlProp" Target="../ctrlProps/ctrlProp64.xml"/><Relationship Id="rId69" Type="http://schemas.openxmlformats.org/officeDocument/2006/relationships/ctrlProp" Target="../ctrlProps/ctrlProp69.xml"/><Relationship Id="rId8" Type="http://schemas.openxmlformats.org/officeDocument/2006/relationships/ctrlProp" Target="../ctrlProps/ctrlProp8.xml"/><Relationship Id="rId51" Type="http://schemas.openxmlformats.org/officeDocument/2006/relationships/ctrlProp" Target="../ctrlProps/ctrlProp51.xml"/><Relationship Id="rId3" Type="http://schemas.openxmlformats.org/officeDocument/2006/relationships/vmlDrawing" Target="../drawings/vmlDrawing5.vml"/><Relationship Id="rId12" Type="http://schemas.openxmlformats.org/officeDocument/2006/relationships/ctrlProp" Target="../ctrlProps/ctrlProp12.xml"/><Relationship Id="rId17" Type="http://schemas.openxmlformats.org/officeDocument/2006/relationships/ctrlProp" Target="../ctrlProps/ctrlProp17.xml"/><Relationship Id="rId25" Type="http://schemas.openxmlformats.org/officeDocument/2006/relationships/ctrlProp" Target="../ctrlProps/ctrlProp25.xml"/><Relationship Id="rId33" Type="http://schemas.openxmlformats.org/officeDocument/2006/relationships/ctrlProp" Target="../ctrlProps/ctrlProp33.xml"/><Relationship Id="rId38" Type="http://schemas.openxmlformats.org/officeDocument/2006/relationships/ctrlProp" Target="../ctrlProps/ctrlProp38.xml"/><Relationship Id="rId46" Type="http://schemas.openxmlformats.org/officeDocument/2006/relationships/ctrlProp" Target="../ctrlProps/ctrlProp46.xml"/><Relationship Id="rId59" Type="http://schemas.openxmlformats.org/officeDocument/2006/relationships/ctrlProp" Target="../ctrlProps/ctrlProp59.xml"/><Relationship Id="rId67" Type="http://schemas.openxmlformats.org/officeDocument/2006/relationships/ctrlProp" Target="../ctrlProps/ctrlProp67.xml"/><Relationship Id="rId20" Type="http://schemas.openxmlformats.org/officeDocument/2006/relationships/ctrlProp" Target="../ctrlProps/ctrlProp20.xml"/><Relationship Id="rId41" Type="http://schemas.openxmlformats.org/officeDocument/2006/relationships/ctrlProp" Target="../ctrlProps/ctrlProp41.xml"/><Relationship Id="rId54" Type="http://schemas.openxmlformats.org/officeDocument/2006/relationships/ctrlProp" Target="../ctrlProps/ctrlProp54.xml"/><Relationship Id="rId62" Type="http://schemas.openxmlformats.org/officeDocument/2006/relationships/ctrlProp" Target="../ctrlProps/ctrlProp62.xml"/><Relationship Id="rId70" Type="http://schemas.openxmlformats.org/officeDocument/2006/relationships/ctrlProp" Target="../ctrlProps/ctrlProp70.xml"/><Relationship Id="rId1" Type="http://schemas.openxmlformats.org/officeDocument/2006/relationships/printerSettings" Target="../printerSettings/printerSettings44.bin"/><Relationship Id="rId6" Type="http://schemas.openxmlformats.org/officeDocument/2006/relationships/ctrlProp" Target="../ctrlProps/ctrlProp6.xml"/><Relationship Id="rId15" Type="http://schemas.openxmlformats.org/officeDocument/2006/relationships/ctrlProp" Target="../ctrlProps/ctrlProp15.xml"/><Relationship Id="rId23" Type="http://schemas.openxmlformats.org/officeDocument/2006/relationships/ctrlProp" Target="../ctrlProps/ctrlProp23.xml"/><Relationship Id="rId28" Type="http://schemas.openxmlformats.org/officeDocument/2006/relationships/ctrlProp" Target="../ctrlProps/ctrlProp28.xml"/><Relationship Id="rId36" Type="http://schemas.openxmlformats.org/officeDocument/2006/relationships/ctrlProp" Target="../ctrlProps/ctrlProp36.xml"/><Relationship Id="rId49" Type="http://schemas.openxmlformats.org/officeDocument/2006/relationships/ctrlProp" Target="../ctrlProps/ctrlProp49.xml"/><Relationship Id="rId57" Type="http://schemas.openxmlformats.org/officeDocument/2006/relationships/ctrlProp" Target="../ctrlProps/ctrlProp57.xml"/><Relationship Id="rId10" Type="http://schemas.openxmlformats.org/officeDocument/2006/relationships/ctrlProp" Target="../ctrlProps/ctrlProp10.xml"/><Relationship Id="rId31" Type="http://schemas.openxmlformats.org/officeDocument/2006/relationships/ctrlProp" Target="../ctrlProps/ctrlProp31.xml"/><Relationship Id="rId44" Type="http://schemas.openxmlformats.org/officeDocument/2006/relationships/ctrlProp" Target="../ctrlProps/ctrlProp44.xml"/><Relationship Id="rId52" Type="http://schemas.openxmlformats.org/officeDocument/2006/relationships/ctrlProp" Target="../ctrlProps/ctrlProp52.xml"/><Relationship Id="rId60" Type="http://schemas.openxmlformats.org/officeDocument/2006/relationships/ctrlProp" Target="../ctrlProps/ctrlProp60.xml"/><Relationship Id="rId65" Type="http://schemas.openxmlformats.org/officeDocument/2006/relationships/ctrlProp" Target="../ctrlProps/ctrlProp65.xml"/><Relationship Id="rId4" Type="http://schemas.openxmlformats.org/officeDocument/2006/relationships/ctrlProp" Target="../ctrlProps/ctrlProp4.xml"/><Relationship Id="rId9" Type="http://schemas.openxmlformats.org/officeDocument/2006/relationships/ctrlProp" Target="../ctrlProps/ctrlProp9.xml"/><Relationship Id="rId13" Type="http://schemas.openxmlformats.org/officeDocument/2006/relationships/ctrlProp" Target="../ctrlProps/ctrlProp13.xml"/><Relationship Id="rId18" Type="http://schemas.openxmlformats.org/officeDocument/2006/relationships/ctrlProp" Target="../ctrlProps/ctrlProp18.xml"/><Relationship Id="rId39" Type="http://schemas.openxmlformats.org/officeDocument/2006/relationships/ctrlProp" Target="../ctrlProps/ctrlProp39.xml"/><Relationship Id="rId34" Type="http://schemas.openxmlformats.org/officeDocument/2006/relationships/ctrlProp" Target="../ctrlProps/ctrlProp34.xml"/><Relationship Id="rId50" Type="http://schemas.openxmlformats.org/officeDocument/2006/relationships/ctrlProp" Target="../ctrlProps/ctrlProp50.xml"/><Relationship Id="rId55" Type="http://schemas.openxmlformats.org/officeDocument/2006/relationships/ctrlProp" Target="../ctrlProps/ctrlProp55.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0.xml"/><Relationship Id="rId1" Type="http://schemas.openxmlformats.org/officeDocument/2006/relationships/printerSettings" Target="../printerSettings/printerSettings45.bin"/><Relationship Id="rId6" Type="http://schemas.openxmlformats.org/officeDocument/2006/relationships/ctrlProp" Target="../ctrlProps/ctrlProp74.xml"/><Relationship Id="rId5" Type="http://schemas.openxmlformats.org/officeDocument/2006/relationships/ctrlProp" Target="../ctrlProps/ctrlProp73.xml"/><Relationship Id="rId4" Type="http://schemas.openxmlformats.org/officeDocument/2006/relationships/ctrlProp" Target="../ctrlProps/ctrlProp72.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1.xml"/><Relationship Id="rId1" Type="http://schemas.openxmlformats.org/officeDocument/2006/relationships/printerSettings" Target="../printerSettings/printerSettings46.bin"/><Relationship Id="rId6" Type="http://schemas.openxmlformats.org/officeDocument/2006/relationships/comments" Target="../comments4.xml"/><Relationship Id="rId5" Type="http://schemas.openxmlformats.org/officeDocument/2006/relationships/ctrlProp" Target="../ctrlProps/ctrlProp76.xml"/><Relationship Id="rId4" Type="http://schemas.openxmlformats.org/officeDocument/2006/relationships/ctrlProp" Target="../ctrlProps/ctrlProp75.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1.xml"/><Relationship Id="rId7" Type="http://schemas.openxmlformats.org/officeDocument/2006/relationships/ctrlProp" Target="../ctrlProps/ctrlProp3.xml"/><Relationship Id="rId2" Type="http://schemas.openxmlformats.org/officeDocument/2006/relationships/printerSettings" Target="../printerSettings/printerSettings6.bin"/><Relationship Id="rId1" Type="http://schemas.openxmlformats.org/officeDocument/2006/relationships/hyperlink" Target="http://www.ppplietuva.lt/" TargetMode="External"/><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0">
    <tabColor theme="1" tint="0.499984740745262"/>
    <pageSetUpPr fitToPage="1"/>
  </sheetPr>
  <dimension ref="A1:EW247"/>
  <sheetViews>
    <sheetView showGridLines="0" showRowColHeaders="0" zoomScale="85" zoomScaleNormal="85" workbookViewId="0">
      <selection activeCell="AE2" sqref="AE2"/>
    </sheetView>
  </sheetViews>
  <sheetFormatPr defaultColWidth="9.140625" defaultRowHeight="12.75"/>
  <cols>
    <col min="1" max="1" width="14" style="1" customWidth="1"/>
    <col min="2" max="2" width="18.140625" style="1" customWidth="1"/>
    <col min="3" max="3" width="70" style="1" bestFit="1" customWidth="1"/>
    <col min="4" max="4" width="96.5703125" style="1" customWidth="1"/>
    <col min="5" max="5" width="22" style="1" bestFit="1" customWidth="1"/>
    <col min="6" max="6" width="48.42578125" style="1" customWidth="1"/>
    <col min="7" max="7" width="8.5703125" style="1" bestFit="1" customWidth="1"/>
    <col min="8" max="8" width="12" style="1" customWidth="1"/>
    <col min="9" max="9" width="12.5703125" style="6" bestFit="1" customWidth="1"/>
    <col min="10" max="10" width="16.7109375" style="6" customWidth="1"/>
    <col min="11" max="11" width="9.140625" style="1"/>
    <col min="12" max="12" width="35.140625" style="1" customWidth="1"/>
    <col min="13" max="13" width="18.7109375" style="1" customWidth="1"/>
    <col min="14" max="14" width="21" style="1" bestFit="1" customWidth="1"/>
    <col min="15" max="16" width="40.140625" style="1" customWidth="1"/>
    <col min="17" max="17" width="22.140625" style="1" customWidth="1"/>
    <col min="18" max="18" width="40.140625" style="1" customWidth="1"/>
    <col min="19" max="19" width="9.140625" style="1"/>
    <col min="20" max="20" width="64.7109375" style="1" customWidth="1"/>
    <col min="21" max="21" width="10.85546875" style="1" bestFit="1" customWidth="1"/>
    <col min="22" max="22" width="19.28515625" style="1" bestFit="1" customWidth="1"/>
    <col min="23" max="23" width="9.7109375" style="1" bestFit="1" customWidth="1"/>
    <col min="24" max="24" width="51.140625" style="1" bestFit="1" customWidth="1"/>
    <col min="25" max="25" width="15.42578125" style="1" customWidth="1"/>
    <col min="26" max="26" width="30.140625" style="1" customWidth="1"/>
    <col min="27" max="27" width="14.7109375" style="1" bestFit="1" customWidth="1"/>
    <col min="28" max="28" width="114" style="370" bestFit="1" customWidth="1"/>
    <col min="29" max="29" width="21.7109375" style="1" customWidth="1"/>
    <col min="30" max="30" width="29" style="6" bestFit="1" customWidth="1"/>
    <col min="31" max="31" width="16.5703125" style="517" customWidth="1"/>
    <col min="32" max="32" width="12.140625" style="1" customWidth="1"/>
    <col min="33" max="33" width="20" style="1" customWidth="1"/>
    <col min="34" max="34" width="12.140625" style="1" customWidth="1"/>
    <col min="35" max="35" width="16.42578125" style="1" customWidth="1"/>
    <col min="36" max="36" width="13.42578125" style="1" customWidth="1"/>
    <col min="37" max="37" width="17" style="1" customWidth="1"/>
    <col min="38" max="38" width="10" style="1" customWidth="1"/>
    <col min="39" max="16384" width="9.140625" style="1"/>
  </cols>
  <sheetData>
    <row r="1" spans="1:153" ht="102.75" thickBot="1">
      <c r="A1" s="12" t="s">
        <v>70</v>
      </c>
      <c r="B1" s="12" t="s">
        <v>532</v>
      </c>
      <c r="C1" s="13" t="s">
        <v>71</v>
      </c>
      <c r="D1" s="13"/>
      <c r="E1" s="14" t="s">
        <v>79</v>
      </c>
      <c r="F1" s="14" t="s">
        <v>276</v>
      </c>
      <c r="G1" s="14" t="s">
        <v>0</v>
      </c>
      <c r="H1" s="14" t="s">
        <v>5</v>
      </c>
      <c r="I1" s="14" t="s">
        <v>270</v>
      </c>
      <c r="J1" s="14" t="s">
        <v>272</v>
      </c>
      <c r="L1" s="14" t="s">
        <v>324</v>
      </c>
      <c r="M1" s="14" t="s">
        <v>334</v>
      </c>
      <c r="N1" s="14" t="s">
        <v>334</v>
      </c>
      <c r="O1" s="176"/>
      <c r="P1" s="865" t="s">
        <v>514</v>
      </c>
      <c r="Q1" s="866"/>
      <c r="R1" s="867"/>
      <c r="S1" s="177" t="s">
        <v>377</v>
      </c>
      <c r="T1" s="83"/>
      <c r="U1" s="83" t="s">
        <v>573</v>
      </c>
      <c r="V1" s="83" t="s">
        <v>574</v>
      </c>
      <c r="W1" s="14" t="s">
        <v>581</v>
      </c>
      <c r="X1" s="14" t="s">
        <v>580</v>
      </c>
      <c r="Y1" s="14" t="s">
        <v>590</v>
      </c>
      <c r="Z1" s="14" t="s">
        <v>591</v>
      </c>
      <c r="AA1" s="14" t="s">
        <v>592</v>
      </c>
      <c r="AB1" s="14" t="s">
        <v>593</v>
      </c>
      <c r="AC1" s="14" t="s">
        <v>594</v>
      </c>
      <c r="AD1" s="14" t="s">
        <v>620</v>
      </c>
      <c r="AE1" s="516" t="s">
        <v>963</v>
      </c>
      <c r="AF1" s="14" t="s">
        <v>968</v>
      </c>
      <c r="AG1" s="14" t="s">
        <v>969</v>
      </c>
      <c r="AH1" s="14" t="s">
        <v>970</v>
      </c>
      <c r="AI1" s="14" t="s">
        <v>971</v>
      </c>
      <c r="AJ1" s="14" t="s">
        <v>972</v>
      </c>
      <c r="AK1" s="14" t="s">
        <v>973</v>
      </c>
      <c r="AL1" s="14" t="s">
        <v>974</v>
      </c>
      <c r="AM1" s="14" t="s">
        <v>975</v>
      </c>
      <c r="AN1" s="14" t="s">
        <v>976</v>
      </c>
      <c r="AO1" s="14" t="s">
        <v>983</v>
      </c>
      <c r="AP1" s="14" t="s">
        <v>977</v>
      </c>
      <c r="AQ1" s="14" t="s">
        <v>978</v>
      </c>
      <c r="AR1" s="14" t="s">
        <v>979</v>
      </c>
      <c r="AS1" s="14" t="s">
        <v>980</v>
      </c>
      <c r="AT1" s="14" t="s">
        <v>981</v>
      </c>
      <c r="AU1" s="14" t="s">
        <v>982</v>
      </c>
      <c r="AV1" s="14" t="s">
        <v>984</v>
      </c>
      <c r="AW1" s="14" t="s">
        <v>985</v>
      </c>
      <c r="AX1" s="14" t="s">
        <v>986</v>
      </c>
      <c r="AY1" s="14" t="s">
        <v>987</v>
      </c>
      <c r="AZ1" s="14" t="s">
        <v>988</v>
      </c>
      <c r="BA1" s="14" t="s">
        <v>989</v>
      </c>
      <c r="BB1" s="14" t="s">
        <v>990</v>
      </c>
      <c r="BC1" s="14" t="s">
        <v>991</v>
      </c>
      <c r="BD1" s="14" t="s">
        <v>992</v>
      </c>
      <c r="BE1" s="14" t="s">
        <v>993</v>
      </c>
      <c r="BF1" s="14" t="s">
        <v>994</v>
      </c>
      <c r="BG1" s="14" t="s">
        <v>995</v>
      </c>
      <c r="BH1" s="14" t="s">
        <v>996</v>
      </c>
      <c r="BI1" s="14" t="s">
        <v>997</v>
      </c>
      <c r="BJ1" s="14" t="s">
        <v>998</v>
      </c>
      <c r="BK1" s="14" t="s">
        <v>999</v>
      </c>
      <c r="BL1" s="14" t="s">
        <v>1000</v>
      </c>
      <c r="BM1" s="14" t="s">
        <v>1001</v>
      </c>
      <c r="BN1" s="14" t="s">
        <v>1002</v>
      </c>
      <c r="BO1" s="14" t="s">
        <v>1003</v>
      </c>
      <c r="BP1" s="14" t="s">
        <v>1004</v>
      </c>
      <c r="BQ1" s="14" t="s">
        <v>1005</v>
      </c>
      <c r="BR1" s="14" t="s">
        <v>1006</v>
      </c>
      <c r="BS1" s="14" t="s">
        <v>1007</v>
      </c>
      <c r="BT1" s="14" t="s">
        <v>1008</v>
      </c>
      <c r="BU1" s="14" t="s">
        <v>1009</v>
      </c>
      <c r="BV1" s="14" t="s">
        <v>1010</v>
      </c>
      <c r="BW1" s="14" t="s">
        <v>1011</v>
      </c>
      <c r="BX1" s="14" t="s">
        <v>1012</v>
      </c>
      <c r="BY1" s="14" t="s">
        <v>1013</v>
      </c>
      <c r="BZ1" s="14" t="s">
        <v>1014</v>
      </c>
      <c r="CA1" s="14" t="s">
        <v>1015</v>
      </c>
      <c r="CB1" s="14" t="s">
        <v>1016</v>
      </c>
      <c r="CC1" s="14" t="s">
        <v>1017</v>
      </c>
      <c r="CD1" s="14" t="s">
        <v>1018</v>
      </c>
      <c r="CE1" s="14" t="s">
        <v>1019</v>
      </c>
      <c r="CF1" s="14" t="s">
        <v>1020</v>
      </c>
      <c r="CG1" s="14" t="s">
        <v>1021</v>
      </c>
      <c r="CH1" s="14" t="s">
        <v>1022</v>
      </c>
      <c r="CI1" s="14" t="s">
        <v>1023</v>
      </c>
      <c r="CJ1" s="14" t="s">
        <v>1024</v>
      </c>
      <c r="CK1" s="14" t="s">
        <v>1025</v>
      </c>
      <c r="CL1" s="14" t="s">
        <v>1026</v>
      </c>
      <c r="CM1" s="14" t="s">
        <v>1027</v>
      </c>
      <c r="CN1" s="14" t="s">
        <v>1028</v>
      </c>
      <c r="CO1" s="14" t="s">
        <v>1029</v>
      </c>
      <c r="CP1" s="14" t="s">
        <v>1030</v>
      </c>
      <c r="CQ1" s="14" t="s">
        <v>1031</v>
      </c>
      <c r="CR1" s="14" t="s">
        <v>1032</v>
      </c>
      <c r="CS1" s="14" t="s">
        <v>1033</v>
      </c>
      <c r="CT1" s="14" t="s">
        <v>1034</v>
      </c>
      <c r="CU1" s="14" t="s">
        <v>1035</v>
      </c>
      <c r="CV1" s="14" t="s">
        <v>1036</v>
      </c>
      <c r="CW1" s="14" t="s">
        <v>1037</v>
      </c>
      <c r="CX1" s="14" t="s">
        <v>1038</v>
      </c>
      <c r="CY1" s="14" t="s">
        <v>1039</v>
      </c>
      <c r="CZ1" s="14" t="s">
        <v>1040</v>
      </c>
      <c r="DA1" s="14" t="s">
        <v>1041</v>
      </c>
      <c r="DB1" s="14" t="s">
        <v>1042</v>
      </c>
      <c r="DC1" s="14" t="s">
        <v>1043</v>
      </c>
      <c r="DD1" s="14" t="s">
        <v>1044</v>
      </c>
      <c r="DE1" s="14" t="s">
        <v>1045</v>
      </c>
      <c r="DF1" s="14" t="s">
        <v>1046</v>
      </c>
      <c r="DG1" s="14" t="s">
        <v>1047</v>
      </c>
      <c r="DH1" s="14" t="s">
        <v>1048</v>
      </c>
      <c r="DI1" s="14" t="s">
        <v>1049</v>
      </c>
      <c r="DJ1" s="14" t="s">
        <v>1050</v>
      </c>
      <c r="DK1" s="14" t="s">
        <v>1051</v>
      </c>
      <c r="DL1" s="14" t="s">
        <v>1052</v>
      </c>
      <c r="DM1" s="14" t="s">
        <v>1053</v>
      </c>
      <c r="DN1" s="14" t="s">
        <v>1054</v>
      </c>
      <c r="DO1" s="14" t="s">
        <v>1055</v>
      </c>
      <c r="DP1" s="14" t="s">
        <v>1056</v>
      </c>
      <c r="DQ1" s="14" t="s">
        <v>1057</v>
      </c>
      <c r="DR1" s="14" t="s">
        <v>1058</v>
      </c>
      <c r="DS1" s="14" t="s">
        <v>1059</v>
      </c>
      <c r="DT1" s="14" t="s">
        <v>1060</v>
      </c>
      <c r="DU1" s="14" t="s">
        <v>1061</v>
      </c>
      <c r="DV1" s="14" t="s">
        <v>1062</v>
      </c>
      <c r="DW1" s="14" t="s">
        <v>1063</v>
      </c>
      <c r="DX1" s="14" t="s">
        <v>1064</v>
      </c>
      <c r="DY1" s="14" t="s">
        <v>1065</v>
      </c>
      <c r="DZ1" s="14" t="s">
        <v>1066</v>
      </c>
      <c r="EA1" s="14" t="s">
        <v>1067</v>
      </c>
      <c r="EB1" s="14" t="s">
        <v>1068</v>
      </c>
      <c r="EC1" s="14" t="s">
        <v>1069</v>
      </c>
      <c r="ED1" s="14" t="s">
        <v>1070</v>
      </c>
      <c r="EE1" s="14" t="s">
        <v>1071</v>
      </c>
      <c r="EF1" s="14" t="s">
        <v>1072</v>
      </c>
      <c r="EG1" s="14" t="s">
        <v>1073</v>
      </c>
      <c r="EH1" s="14" t="s">
        <v>1074</v>
      </c>
      <c r="EI1" s="14" t="s">
        <v>1075</v>
      </c>
      <c r="EJ1" s="14" t="s">
        <v>1076</v>
      </c>
      <c r="EK1" s="14" t="s">
        <v>1077</v>
      </c>
      <c r="EL1" s="14" t="s">
        <v>1078</v>
      </c>
      <c r="EM1" s="14" t="s">
        <v>1079</v>
      </c>
      <c r="EN1" s="14" t="s">
        <v>1080</v>
      </c>
      <c r="EO1" s="14" t="s">
        <v>1081</v>
      </c>
      <c r="EP1" s="14" t="s">
        <v>1082</v>
      </c>
      <c r="EQ1" s="14" t="s">
        <v>1083</v>
      </c>
      <c r="ER1" s="14" t="s">
        <v>1084</v>
      </c>
      <c r="ES1" s="14" t="s">
        <v>1085</v>
      </c>
      <c r="ET1" s="14" t="s">
        <v>1086</v>
      </c>
      <c r="EU1" s="14" t="s">
        <v>1087</v>
      </c>
    </row>
    <row r="2" spans="1:153" ht="38.25">
      <c r="A2" s="15">
        <v>1</v>
      </c>
      <c r="B2" s="21" t="s">
        <v>533</v>
      </c>
      <c r="C2" s="15" t="s">
        <v>94</v>
      </c>
      <c r="D2" s="15"/>
      <c r="E2" s="19" t="s">
        <v>154</v>
      </c>
      <c r="F2" s="15" t="s">
        <v>1501</v>
      </c>
      <c r="G2" s="15" t="s">
        <v>2</v>
      </c>
      <c r="H2" s="21" t="s">
        <v>1</v>
      </c>
      <c r="I2" s="21">
        <v>3</v>
      </c>
      <c r="J2" s="21">
        <v>1</v>
      </c>
      <c r="L2" s="21" t="s">
        <v>281</v>
      </c>
      <c r="M2" s="21" t="s">
        <v>154</v>
      </c>
      <c r="N2" s="21" t="s">
        <v>484</v>
      </c>
      <c r="O2" s="171"/>
      <c r="P2" s="173" t="str">
        <f>IF(ISERROR(Q2),"",Q2)</f>
        <v/>
      </c>
      <c r="Q2" s="173" t="e">
        <f>INDEX($B$88:$B$137,MATCH(R2,$D$88:$D$137,0),1)</f>
        <v>#N/A</v>
      </c>
      <c r="R2" s="174" t="str">
        <f>'1'!I38</f>
        <v/>
      </c>
      <c r="S2" s="19">
        <v>1</v>
      </c>
      <c r="T2" s="21" t="s">
        <v>379</v>
      </c>
      <c r="U2" s="21" t="s">
        <v>575</v>
      </c>
      <c r="V2" s="21" t="s">
        <v>533</v>
      </c>
      <c r="W2" s="21" t="s">
        <v>122</v>
      </c>
      <c r="X2" s="21" t="s">
        <v>94</v>
      </c>
      <c r="Y2" s="21" t="s">
        <v>575</v>
      </c>
      <c r="Z2" s="21" t="s">
        <v>109</v>
      </c>
      <c r="AA2" s="21" t="s">
        <v>122</v>
      </c>
      <c r="AB2" s="21" t="s">
        <v>123</v>
      </c>
      <c r="AC2" s="21" t="s">
        <v>595</v>
      </c>
      <c r="AD2" s="411">
        <v>0.5</v>
      </c>
      <c r="AE2" s="521" t="s">
        <v>154</v>
      </c>
      <c r="AF2" s="440">
        <v>1</v>
      </c>
      <c r="AG2" s="468" t="str">
        <f>IF(AND((IFERROR(VLOOKUP(Naudos_Zalos_kodas,$P$2:$P$5,1,0),"")&lt;&gt;""),Naudos_Zalos="N"),Naudos_Zalos_pav,"")</f>
        <v/>
      </c>
      <c r="AH2" s="440">
        <v>1</v>
      </c>
      <c r="AI2" s="468" t="str">
        <f>IF(AND((IFERROR(VLOOKUP(Naudos_Zalos_kodas,$P$2:$P$5,1,0),"")&lt;&gt;""),Naudos_Zalos="Ž"),Naudos_Zalos_pav,"")</f>
        <v/>
      </c>
      <c r="AJ2" s="497" t="str">
        <f>IFERROR(VLOOKUP(ROW()-1,AF$2:AG$179,2,FALSE),"")</f>
        <v/>
      </c>
      <c r="AK2" s="497" t="str">
        <f>IFERROR(VLOOKUP(ROW()-1,AH$2:AI$179,2,FALSE),"")</f>
        <v/>
      </c>
      <c r="AL2" s="440">
        <v>1</v>
      </c>
      <c r="AM2" s="468" t="str">
        <f>IF(AND((IFERROR(VLOOKUP(Naudos_Zalos_kodas,$P$6:$P$9,1,0),"")&lt;&gt;""),Naudos_Zalos="N"),Naudos_Zalos_pav,"")</f>
        <v/>
      </c>
      <c r="AN2" s="440">
        <v>1</v>
      </c>
      <c r="AO2" s="468" t="str">
        <f t="shared" ref="AO2:AO33" si="0">IF(AND((IFERROR(VLOOKUP(Naudos_Zalos_kodas,$P$6:$P$9,1,0),"")&lt;&gt;""),Naudos_Zalos="Ž"),Naudos_Zalos_pav,"")</f>
        <v/>
      </c>
      <c r="AP2" s="497" t="str">
        <f>IFERROR(VLOOKUP(ROW()-1,AL$2:AM$179,2,FALSE),"")</f>
        <v/>
      </c>
      <c r="AQ2" s="497" t="str">
        <f>IFERROR(VLOOKUP(ROW()-1,AN$2:AO$179,2,FALSE),"")</f>
        <v/>
      </c>
      <c r="AR2" s="440">
        <v>1</v>
      </c>
      <c r="AS2" s="468" t="str">
        <f t="shared" ref="AS2:AS33" si="1">IF(AND((IFERROR(VLOOKUP(Naudos_Zalos_kodas,$P$10:$P$13,1,0),"")&lt;&gt;""),Naudos_Zalos="N"),Naudos_Zalos_pav,"")</f>
        <v/>
      </c>
      <c r="AT2" s="440">
        <v>1</v>
      </c>
      <c r="AU2" s="468" t="str">
        <f t="shared" ref="AU2:AU33" si="2">IF(AND((IFERROR(VLOOKUP(Naudos_Zalos_kodas,$P$10:$P$13,1,0),"")&lt;&gt;""),Naudos_Zalos="Ž"),Naudos_Zalos_pav,"")</f>
        <v/>
      </c>
      <c r="AV2" s="497" t="str">
        <f>IFERROR(VLOOKUP(ROW()-1,AR$2:AS$179,2,FALSE),"")</f>
        <v/>
      </c>
      <c r="AW2" s="497" t="str">
        <f>IFERROR(VLOOKUP(ROW()-1,AT$2:AU$179,2,FALSE),"")</f>
        <v/>
      </c>
      <c r="AX2" s="440">
        <v>1</v>
      </c>
      <c r="AY2" s="468" t="str">
        <f t="shared" ref="AY2:AY33" si="3">IF(AND((IFERROR(VLOOKUP(Naudos_Zalos_kodas,$P$14:$P$17,1,0),"")&lt;&gt;""),Naudos_Zalos="N"),Naudos_Zalos_pav,"")</f>
        <v/>
      </c>
      <c r="AZ2" s="440">
        <v>1</v>
      </c>
      <c r="BA2" s="468" t="str">
        <f t="shared" ref="BA2:BA33" si="4">IF(AND((IFERROR(VLOOKUP(Naudos_Zalos_kodas,$P$14:$P$17,1,0),"")&lt;&gt;""),Naudos_Zalos="Ž"),Naudos_Zalos_pav,"")</f>
        <v/>
      </c>
      <c r="BB2" s="497" t="str">
        <f>IFERROR(VLOOKUP(ROW()-1,AX$2:AY$179,2,FALSE),"")</f>
        <v/>
      </c>
      <c r="BC2" s="497" t="str">
        <f>IFERROR(VLOOKUP(ROW()-1,AZ$2:BA$179,2,FALSE),"")</f>
        <v/>
      </c>
      <c r="BD2" s="1">
        <f ca="1">IF(COUNTIF(INDIRECT(RIGHT(BD$1,3)&amp;"!"&amp;"$C$49"&amp;":"&amp;"$C$55"),Data0!$AJ2)&gt;=1,"",ROW())</f>
        <v>2</v>
      </c>
      <c r="BE2" s="1" t="str">
        <f ca="1">IF(ROW($AJ2)-ROW($AJ$2)+1&gt;COUNT(BD$2:BD$56),"",INDEX($AJ:$AJ,SMALL(BD$2:BD$56,1+ROW($AJ2)-ROW($AJ$2))))</f>
        <v/>
      </c>
      <c r="BF2" s="1">
        <f ca="1">IF(COUNTIF(INDIRECT(RIGHT(BF$1,3)&amp;"!"&amp;"$C$57"&amp;":"&amp;"$C$59"),Data0!$AK2)&gt;=1,"",ROW())</f>
        <v>2</v>
      </c>
      <c r="BG2" s="1" t="str">
        <f t="shared" ref="BG2:BG33" ca="1" si="5">IF(ROW($AK2)-ROW($AK$2)+1&gt;COUNT(BF$2:BF$56),"",INDEX($AK:$AK,SMALL(BF$2:BF$56,1+ROW($AK2)-ROW($AK$2))))</f>
        <v/>
      </c>
      <c r="BH2" s="1">
        <f ca="1">IF(COUNTIF(INDIRECT(RIGHT(BH$1,3)&amp;"!"&amp;"$C$49"&amp;":"&amp;"$C$55"),Data0!$AJ2)&gt;=1,"",ROW())</f>
        <v>2</v>
      </c>
      <c r="BI2" s="1" t="str">
        <f t="shared" ref="BI2:BI33" ca="1" si="6">IF(ROW($AJ2)-ROW($AJ$2)+1&gt;COUNT(BH$2:BH$56),"",INDEX($AJ:$AJ,SMALL(BH$2:BH$56,1+ROW($AJ2)-ROW($AJ$2))))</f>
        <v/>
      </c>
      <c r="BJ2" s="1">
        <f ca="1">IF(COUNTIF(INDIRECT(RIGHT(BJ$1,3)&amp;"!"&amp;"$C$57"&amp;":"&amp;"$C$59"),Data0!$AK2)&gt;=1,"",ROW())</f>
        <v>2</v>
      </c>
      <c r="BK2" s="1" t="str">
        <f t="shared" ref="BK2:BK33" ca="1" si="7">IF(ROW($AK2)-ROW($AK$2)+1&gt;COUNT(BJ$2:BJ$56),"",INDEX($AK:$AK,SMALL(BJ$2:BJ$56,1+ROW($AK2)-ROW($AK$2))))</f>
        <v/>
      </c>
      <c r="BL2" s="1">
        <f ca="1">IF(COUNTIF(INDIRECT(RIGHT(BL$1,3)&amp;"!"&amp;"$C$49"&amp;":"&amp;"$C$55"),Data0!$AJ2)&gt;=1,"",ROW())</f>
        <v>2</v>
      </c>
      <c r="BM2" s="1" t="str">
        <f t="shared" ref="BM2:BM33" ca="1" si="8">IF(ROW($AJ2)-ROW($AJ$2)+1&gt;COUNT(BL$2:BL$56),"",INDEX($AJ:$AJ,SMALL(BL$2:BL$56,1+ROW($AJ2)-ROW($AJ$2))))</f>
        <v/>
      </c>
      <c r="BN2" s="1">
        <f ca="1">IF(COUNTIF(INDIRECT(RIGHT(BN$1,3)&amp;"!"&amp;"$C$57"&amp;":"&amp;"$C$59"),Data0!$AK2)&gt;=1,"",ROW())</f>
        <v>2</v>
      </c>
      <c r="BO2" s="1" t="str">
        <f t="shared" ref="BO2:BO33" ca="1" si="9">IF(ROW($AK2)-ROW($AK$2)+1&gt;COUNT(BN$2:BN$56),"",INDEX($AK:$AK,SMALL(BN$2:BN$56,1+ROW($AK2)-ROW($AK$2))))</f>
        <v/>
      </c>
      <c r="BP2" s="1">
        <f ca="1">IF(COUNTIF(INDIRECT(RIGHT(BP$1,3)&amp;"!"&amp;"$C$49"&amp;":"&amp;"$C$55"),Data0!$AJ2)&gt;=1,"",ROW())</f>
        <v>2</v>
      </c>
      <c r="BQ2" s="1" t="str">
        <f t="shared" ref="BQ2:BQ33" ca="1" si="10">IF(ROW($AJ2)-ROW($AJ$2)+1&gt;COUNT(BP$2:BP$56),"",INDEX($AJ:$AJ,SMALL(BP$2:BP$56,1+ROW($AJ2)-ROW($AJ$2))))</f>
        <v/>
      </c>
      <c r="BR2" s="1">
        <f ca="1">IF(COUNTIF(INDIRECT(RIGHT(BR$1,3)&amp;"!"&amp;"$C$57"&amp;":"&amp;"$C$59"),Data0!$AK2)&gt;=1,"",ROW())</f>
        <v>2</v>
      </c>
      <c r="BS2" s="1" t="str">
        <f t="shared" ref="BS2:BS33" ca="1" si="11">IF(ROW($AK2)-ROW($AK$2)+1&gt;COUNT(BR$2:BR$56),"",INDEX($AK:$AK,SMALL(BR$2:BR$56,1+ROW($AK2)-ROW($AK$2))))</f>
        <v/>
      </c>
      <c r="BT2" s="1">
        <f ca="1">IF(COUNTIF(INDIRECT(RIGHT(BT$1,3)&amp;"!"&amp;"$C$49"&amp;":"&amp;"$C$55"),Data0!$AJ2)&gt;=1,"",ROW())</f>
        <v>2</v>
      </c>
      <c r="BU2" s="1" t="str">
        <f t="shared" ref="BU2:BU33" ca="1" si="12">IF(ROW($AJ2)-ROW($AJ$2)+1&gt;COUNT(BT$2:BT$56),"",INDEX($AJ:$AJ,SMALL(BT$2:BT$56,1+ROW($AJ2)-ROW($AJ$2))))</f>
        <v/>
      </c>
      <c r="BV2" s="1">
        <f ca="1">IF(COUNTIF(INDIRECT(RIGHT(BV$1,3)&amp;"!"&amp;"$C$57"&amp;":"&amp;"$C$59"),Data0!$AK2)&gt;=1,"",ROW())</f>
        <v>2</v>
      </c>
      <c r="BW2" s="1" t="str">
        <f t="shared" ref="BW2:BW33" ca="1" si="13">IF(ROW($AK2)-ROW($AK$2)+1&gt;COUNT(BV$2:BV$56),"",INDEX($AK:$AK,SMALL(BV$2:BV$56,1+ROW($AK2)-ROW($AK$2))))</f>
        <v/>
      </c>
      <c r="BX2" s="1">
        <f ca="1">IF(COUNTIF(INDIRECT(RIGHT(BX$1,3)&amp;"!"&amp;"$C$49"&amp;":"&amp;"$C$55"),Data0!$AJ2)&gt;=1,"",ROW())</f>
        <v>2</v>
      </c>
      <c r="BY2" s="1" t="str">
        <f t="shared" ref="BY2:BY33" ca="1" si="14">IF(ROW($AJ2)-ROW($AJ$2)+1&gt;COUNT(BX$2:BX$56),"",INDEX($AJ:$AJ,SMALL(BX$2:BX$56,1+ROW($AJ2)-ROW($AJ$2))))</f>
        <v/>
      </c>
      <c r="BZ2" s="1">
        <f ca="1">IF(COUNTIF(INDIRECT(RIGHT(BZ$1,3)&amp;"!"&amp;"$C$57"&amp;":"&amp;"$C$59"),Data0!$AK2)&gt;=1,"",ROW())</f>
        <v>2</v>
      </c>
      <c r="CA2" s="1" t="str">
        <f t="shared" ref="CA2:CA33" ca="1" si="15">IF(ROW($AK2)-ROW($AK$2)+1&gt;COUNT(BZ$2:BZ$56),"",INDEX($AK:$AK,SMALL(BZ$2:BZ$56,1+ROW($AK2)-ROW($AK$2))))</f>
        <v/>
      </c>
      <c r="CB2" s="1">
        <f ca="1">IF(COUNTIF(INDIRECT(RIGHT(CB$1,3)&amp;"!"&amp;"$C$49"&amp;":"&amp;"$C$55"),Data0!$AP2)&gt;=1,"",ROW())</f>
        <v>2</v>
      </c>
      <c r="CC2" s="1" t="str">
        <f t="shared" ref="CC2:CC33" ca="1" si="16">IF(ROW($AP2)-ROW($AP$2)+1&gt;COUNT(CB$2:CB$56),"",INDEX($AP:$AP,SMALL(CB$2:CB$56,1+ROW($AP2)-ROW($AP$2))))</f>
        <v/>
      </c>
      <c r="CD2" s="1">
        <f ca="1">IF(COUNTIF(INDIRECT(RIGHT(CD$1,3)&amp;"!"&amp;"$C$57"&amp;":"&amp;"$C$59"),Data0!$AQ2)&gt;=1,"",ROW())</f>
        <v>2</v>
      </c>
      <c r="CE2" s="1" t="str">
        <f t="shared" ref="CE2:CE33" ca="1" si="17">IF(ROW($AQ2)-ROW($AQ$2)+1&gt;COUNT(CD$2:CD$56),"",INDEX($AQ:$AQ,SMALL(CD$2:CD$56,1+ROW($AQ2)-ROW($AQ$2))))</f>
        <v/>
      </c>
      <c r="CF2" s="1">
        <f ca="1">IF(COUNTIF(INDIRECT(RIGHT(CF$1,3)&amp;"!"&amp;"$C$49"&amp;":"&amp;"$C$55"),Data0!$AP2)&gt;=1,"",ROW())</f>
        <v>2</v>
      </c>
      <c r="CG2" s="1" t="str">
        <f t="shared" ref="CG2:CG33" ca="1" si="18">IF(ROW($AP2)-ROW($AP$2)+1&gt;COUNT(CF$2:CF$56),"",INDEX($AP:$AP,SMALL(CF$2:CF$56,1+ROW($AP2)-ROW($AP$2))))</f>
        <v/>
      </c>
      <c r="CH2" s="1">
        <f ca="1">IF(COUNTIF(INDIRECT(RIGHT(CH$1,3)&amp;"!"&amp;"$C$57"&amp;":"&amp;"$C$59"),Data0!$AQ2)&gt;=1,"",ROW())</f>
        <v>2</v>
      </c>
      <c r="CI2" s="1" t="str">
        <f t="shared" ref="CI2:CI33" ca="1" si="19">IF(ROW($AQ2)-ROW($AQ$2)+1&gt;COUNT(CH$2:CH$56),"",INDEX($AQ:$AQ,SMALL(CH$2:CH$56,1+ROW($AQ2)-ROW($AQ$2))))</f>
        <v/>
      </c>
      <c r="CJ2" s="1">
        <f ca="1">IF(COUNTIF(INDIRECT(RIGHT(CJ$1,3)&amp;"!"&amp;"$C$49"&amp;":"&amp;"$C$55"),Data0!$AP2)&gt;=1,"",ROW())</f>
        <v>2</v>
      </c>
      <c r="CK2" s="1" t="str">
        <f t="shared" ref="CK2:CK33" ca="1" si="20">IF(ROW($AP2)-ROW($AP$2)+1&gt;COUNT(CJ$2:CJ$56),"",INDEX($AP:$AP,SMALL(CJ$2:CJ$56,1+ROW($AP2)-ROW($AP$2))))</f>
        <v/>
      </c>
      <c r="CL2" s="1">
        <f ca="1">IF(COUNTIF(INDIRECT(RIGHT(CL$1,3)&amp;"!"&amp;"$C$57"&amp;":"&amp;"$C$59"),Data0!$AQ2)&gt;=1,"",ROW())</f>
        <v>2</v>
      </c>
      <c r="CM2" s="1" t="str">
        <f t="shared" ref="CM2:CM33" ca="1" si="21">IF(ROW($AQ2)-ROW($AQ$2)+1&gt;COUNT(CL$2:CL$56),"",INDEX($AQ:$AQ,SMALL(CL$2:CL$56,1+ROW($AQ2)-ROW($AQ$2))))</f>
        <v/>
      </c>
      <c r="CN2" s="1">
        <f ca="1">IF(COUNTIF(INDIRECT(RIGHT(CN$1,3)&amp;"!"&amp;"$C$49"&amp;":"&amp;"$C$55"),Data0!$AP2)&gt;=1,"",ROW())</f>
        <v>2</v>
      </c>
      <c r="CO2" s="1" t="str">
        <f t="shared" ref="CO2:CO33" ca="1" si="22">IF(ROW($AP2)-ROW($AP$2)+1&gt;COUNT(CN$2:CN$56),"",INDEX($AP:$AP,SMALL(CN$2:CN$56,1+ROW($AP2)-ROW($AP$2))))</f>
        <v/>
      </c>
      <c r="CP2" s="1">
        <f ca="1">IF(COUNTIF(INDIRECT(RIGHT(CP$1,3)&amp;"!"&amp;"$C$57"&amp;":"&amp;"$C$59"),Data0!$AQ2)&gt;=1,"",ROW())</f>
        <v>2</v>
      </c>
      <c r="CQ2" s="1" t="str">
        <f t="shared" ref="CQ2:CQ33" ca="1" si="23">IF(ROW($AQ2)-ROW($AQ$2)+1&gt;COUNT(CP$2:CP$56),"",INDEX($AQ:$AQ,SMALL(CP$2:CP$56,1+ROW($AQ2)-ROW($AQ$2))))</f>
        <v/>
      </c>
      <c r="CR2" s="1">
        <f ca="1">IF(COUNTIF(INDIRECT(RIGHT(CR$1,3)&amp;"!"&amp;"$C$49"&amp;":"&amp;"$C$55"),Data0!$AP2)&gt;=1,"",ROW())</f>
        <v>2</v>
      </c>
      <c r="CS2" s="1" t="str">
        <f t="shared" ref="CS2:CS33" ca="1" si="24">IF(ROW($AP2)-ROW($AP$2)+1&gt;COUNT(CR$2:CR$56),"",INDEX($AP:$AP,SMALL(CR$2:CR$56,1+ROW($AP2)-ROW($AP$2))))</f>
        <v/>
      </c>
      <c r="CT2" s="1">
        <f ca="1">IF(COUNTIF(INDIRECT(RIGHT(CT$1,3)&amp;"!"&amp;"$C$57"&amp;":"&amp;"$C$59"),Data0!$AQ2)&gt;=1,"",ROW())</f>
        <v>2</v>
      </c>
      <c r="CU2" s="1" t="str">
        <f t="shared" ref="CU2:CU33" ca="1" si="25">IF(ROW($AQ2)-ROW($AQ$2)+1&gt;COUNT(CT$2:CT$56),"",INDEX($AQ:$AQ,SMALL(CT$2:CT$56,1+ROW($AQ2)-ROW($AQ$2))))</f>
        <v/>
      </c>
      <c r="CV2" s="1">
        <f ca="1">IF(COUNTIF(INDIRECT(RIGHT(CV$1,3)&amp;"!"&amp;"$C$49"&amp;":"&amp;"$C$55"),Data0!$AP2)&gt;=1,"",ROW())</f>
        <v>2</v>
      </c>
      <c r="CW2" s="1" t="str">
        <f t="shared" ref="CW2:CW33" ca="1" si="26">IF(ROW($AP2)-ROW($AP$2)+1&gt;COUNT(CV$2:CV$56),"",INDEX($AP:$AP,SMALL(CV$2:CV$56,1+ROW($AP2)-ROW($AP$2))))</f>
        <v/>
      </c>
      <c r="CX2" s="1">
        <f ca="1">IF(COUNTIF(INDIRECT(RIGHT(CX$1,3)&amp;"!"&amp;"$C$57"&amp;":"&amp;"$C$59"),Data0!$AQ2)&gt;=1,"",ROW())</f>
        <v>2</v>
      </c>
      <c r="CY2" s="1" t="str">
        <f t="shared" ref="CY2:CY33" ca="1" si="27">IF(ROW($AQ2)-ROW($AQ$2)+1&gt;COUNT(CX$2:CX$56),"",INDEX($AQ:$AQ,SMALL(CX$2:CX$56,1+ROW($AQ2)-ROW($AQ$2))))</f>
        <v/>
      </c>
      <c r="CZ2" s="1">
        <f ca="1">IF(COUNTIF(INDIRECT(RIGHT(CZ$1,3)&amp;"!"&amp;"$C$49"&amp;":"&amp;"$C$55"),Data0!$AV2)&gt;=1,"",ROW())</f>
        <v>2</v>
      </c>
      <c r="DA2" s="1" t="str">
        <f t="shared" ref="DA2:DA33" ca="1" si="28">IF(ROW($AV2)-ROW($AV$2)+1&gt;COUNT(CZ$2:CZ$56),"",INDEX($AV:$AV,SMALL(CZ$2:CZ$56,1+ROW($AV2)-ROW($AV$2))))</f>
        <v/>
      </c>
      <c r="DB2" s="1">
        <f ca="1">IF(COUNTIF(INDIRECT(RIGHT(DB$1,3)&amp;"!"&amp;"$C$57"&amp;":"&amp;"$C$59"),Data0!$AW2)&gt;=1,"",ROW())</f>
        <v>2</v>
      </c>
      <c r="DC2" s="1" t="str">
        <f t="shared" ref="DC2:DC33" ca="1" si="29">IF(ROW($AW2)-ROW($AW$2)+1&gt;COUNT(DB$2:DB$56),"",INDEX($AW:$AW,SMALL(DB$2:DB$56,1+ROW($AW2)-ROW($AW$2))))</f>
        <v/>
      </c>
      <c r="DD2" s="1">
        <f ca="1">IF(COUNTIF(INDIRECT(RIGHT(DD$1,3)&amp;"!"&amp;"$C$49"&amp;":"&amp;"$C$55"),Data0!$AV2)&gt;=1,"",ROW())</f>
        <v>2</v>
      </c>
      <c r="DE2" s="1" t="str">
        <f t="shared" ref="DE2:DE33" ca="1" si="30">IF(ROW($AV2)-ROW($AV$2)+1&gt;COUNT(DD$2:DD$56),"",INDEX($AV:$AV,SMALL(DD$2:DD$56,1+ROW($AV2)-ROW($AV$2))))</f>
        <v/>
      </c>
      <c r="DF2" s="1">
        <f ca="1">IF(COUNTIF(INDIRECT(RIGHT(DF$1,3)&amp;"!"&amp;"$C$57"&amp;":"&amp;"$C$59"),Data0!$AW2)&gt;=1,"",ROW())</f>
        <v>2</v>
      </c>
      <c r="DG2" s="1" t="str">
        <f t="shared" ref="DG2:DG33" ca="1" si="31">IF(ROW($AW2)-ROW($AW$2)+1&gt;COUNT(DF$2:DF$56),"",INDEX($AW:$AW,SMALL(DF$2:DF$56,1+ROW($AW2)-ROW($AW$2))))</f>
        <v/>
      </c>
      <c r="DH2" s="1">
        <f ca="1">IF(COUNTIF(INDIRECT(RIGHT(DH$1,3)&amp;"!"&amp;"$C$49"&amp;":"&amp;"$C$55"),Data0!$AV2)&gt;=1,"",ROW())</f>
        <v>2</v>
      </c>
      <c r="DI2" s="1" t="str">
        <f t="shared" ref="DI2:DI33" ca="1" si="32">IF(ROW($AV2)-ROW($AV$2)+1&gt;COUNT(DH$2:DH$56),"",INDEX($AV:$AV,SMALL(DH$2:DH$56,1+ROW($AV2)-ROW($AV$2))))</f>
        <v/>
      </c>
      <c r="DJ2" s="1">
        <f ca="1">IF(COUNTIF(INDIRECT(RIGHT(DJ$1,3)&amp;"!"&amp;"$C$57"&amp;":"&amp;"$C$59"),Data0!$AW2)&gt;=1,"",ROW())</f>
        <v>2</v>
      </c>
      <c r="DK2" s="1" t="str">
        <f t="shared" ref="DK2:DK33" ca="1" si="33">IF(ROW($AW2)-ROW($AW$2)+1&gt;COUNT(DJ$2:DJ$56),"",INDEX($AW:$AW,SMALL(DJ$2:DJ$56,1+ROW($AW2)-ROW($AW$2))))</f>
        <v/>
      </c>
      <c r="DL2" s="1">
        <f ca="1">IF(COUNTIF(INDIRECT(RIGHT(DL$1,3)&amp;"!"&amp;"$C$49"&amp;":"&amp;"$C$55"),Data0!$AV2)&gt;=1,"",ROW())</f>
        <v>2</v>
      </c>
      <c r="DM2" s="1" t="str">
        <f t="shared" ref="DM2:DM33" ca="1" si="34">IF(ROW($AV2)-ROW($AV$2)+1&gt;COUNT(DL$2:DL$56),"",INDEX($AV:$AV,SMALL(DL$2:DL$56,1+ROW($AV2)-ROW($AV$2))))</f>
        <v/>
      </c>
      <c r="DN2" s="1">
        <f ca="1">IF(COUNTIF(INDIRECT(RIGHT(DN$1,3)&amp;"!"&amp;"$C$47"&amp;":"&amp;"$C$59"),Data0!$AW2)&gt;=1,"",ROW())</f>
        <v>2</v>
      </c>
      <c r="DO2" s="1" t="str">
        <f t="shared" ref="DO2:DO33" ca="1" si="35">IF(ROW($AW2)-ROW($AW$2)+1&gt;COUNT(DN$2:DN$56),"",INDEX($AW:$AW,SMALL(DN$2:DN$56,1+ROW($AW2)-ROW($AW$2))))</f>
        <v/>
      </c>
      <c r="DP2" s="1">
        <f ca="1">IF(COUNTIF(INDIRECT(RIGHT(DP$1,3)&amp;"!"&amp;"$C$49"&amp;":"&amp;"$C$55"),Data0!$AV2)&gt;=1,"",ROW())</f>
        <v>2</v>
      </c>
      <c r="DQ2" s="1" t="str">
        <f t="shared" ref="DQ2:DQ33" ca="1" si="36">IF(ROW($AV2)-ROW($AV$2)+1&gt;COUNT(DP$2:DP$56),"",INDEX($AV:$AV,SMALL(DP$2:DP$56,1+ROW($AV2)-ROW($AV$2))))</f>
        <v/>
      </c>
      <c r="DR2" s="1">
        <f ca="1">IF(COUNTIF(INDIRECT(RIGHT(DR$1,3)&amp;"!"&amp;"$C$57"&amp;":"&amp;"$C$59"),Data0!$AW2)&gt;=1,"",ROW())</f>
        <v>2</v>
      </c>
      <c r="DS2" s="1" t="str">
        <f t="shared" ref="DS2:DS33" ca="1" si="37">IF(ROW($AW2)-ROW($AW$2)+1&gt;COUNT(DR$2:DR$56),"",INDEX($AW:$AW,SMALL(DR$2:DR$56,1+ROW($AW2)-ROW($AW$2))))</f>
        <v/>
      </c>
      <c r="DT2" s="1">
        <f ca="1">IF(COUNTIF(INDIRECT(RIGHT(DT$1,3)&amp;"!"&amp;"$C$49"&amp;":"&amp;"$C$55"),Data0!$AV2)&gt;=1,"",ROW())</f>
        <v>2</v>
      </c>
      <c r="DU2" s="1" t="str">
        <f t="shared" ref="DU2:DU33" ca="1" si="38">IF(ROW($AV2)-ROW($AV$2)+1&gt;COUNT(DT$2:DT$56),"",INDEX($AV:$AV,SMALL(DT$2:DT$56,1+ROW($AV2)-ROW($AV$2))))</f>
        <v/>
      </c>
      <c r="DV2" s="1">
        <f ca="1">IF(COUNTIF(INDIRECT(RIGHT(DV$1,3)&amp;"!"&amp;"$C$57"&amp;":"&amp;"$C$59"),Data0!$AW2)&gt;=1,"",ROW())</f>
        <v>2</v>
      </c>
      <c r="DW2" s="1" t="str">
        <f t="shared" ref="DW2:DW33" ca="1" si="39">IF(ROW($AW2)-ROW($AW$2)+1&gt;COUNT(DV$2:DV$56),"",INDEX($AW:$AW,SMALL(DV$2:DV$56,1+ROW($AW2)-ROW($AW$2))))</f>
        <v/>
      </c>
      <c r="DX2" s="1">
        <f ca="1">IF(COUNTIF(INDIRECT(RIGHT(DX$1,3)&amp;"!"&amp;"$C$49"&amp;":"&amp;"$C$55"),Data0!$BB2)&gt;=1,"",ROW())</f>
        <v>2</v>
      </c>
      <c r="DY2" s="1" t="str">
        <f t="shared" ref="DY2:DY33" ca="1" si="40">IF(ROW($BB2)-ROW($BB$2)+1&gt;COUNT(DX$2:DX$56),"",INDEX($BB:$BB,SMALL(DX$2:DX$56,1+ROW($BB2)-ROW($BB$2))))</f>
        <v/>
      </c>
      <c r="DZ2" s="1">
        <f ca="1">IF(COUNTIF(INDIRECT(RIGHT(DZ$1,3)&amp;"!"&amp;"$C$57"&amp;":"&amp;"$C$59"),Data0!$BC2)&gt;=1,"",ROW())</f>
        <v>2</v>
      </c>
      <c r="EA2" s="1" t="str">
        <f t="shared" ref="EA2:EA33" ca="1" si="41">IF(ROW($BC2)-ROW($BC$2)+1&gt;COUNT(DZ$2:DZ$56),"",INDEX($BC:$BC,SMALL(DZ$2:DZ$56,1+ROW($BC2)-ROW($BC$2))))</f>
        <v/>
      </c>
      <c r="EB2" s="1">
        <f ca="1">IF(COUNTIF(INDIRECT(RIGHT(EB$1,3)&amp;"!"&amp;"$C$49"&amp;":"&amp;"$C$55"),Data0!$BB2)&gt;=1,"",ROW())</f>
        <v>2</v>
      </c>
      <c r="EC2" s="1" t="str">
        <f t="shared" ref="EC2:EC33" ca="1" si="42">IF(ROW($BB2)-ROW($BB$2)+1&gt;COUNT(EB$2:EB$56),"",INDEX($BB:$BB,SMALL(EB$2:EB$56,1+ROW($BB2)-ROW($BB$2))))</f>
        <v/>
      </c>
      <c r="ED2" s="1">
        <f ca="1">IF(COUNTIF(INDIRECT(RIGHT(ED$1,3)&amp;"!"&amp;"$C$57"&amp;":"&amp;"$C$59"),Data0!$BC2)&gt;=1,"",ROW())</f>
        <v>2</v>
      </c>
      <c r="EE2" s="1" t="str">
        <f t="shared" ref="EE2:EE33" ca="1" si="43">IF(ROW($BC2)-ROW($BC$2)+1&gt;COUNT(ED$2:ED$56),"",INDEX($BC:$BC,SMALL(ED$2:ED$56,1+ROW($BC2)-ROW($BC$2))))</f>
        <v/>
      </c>
      <c r="EF2" s="1">
        <f ca="1">IF(COUNTIF(INDIRECT(RIGHT(EF$1,3)&amp;"!"&amp;"$C$49"&amp;":"&amp;"$C$55"),Data0!$BB2)&gt;=1,"",ROW())</f>
        <v>2</v>
      </c>
      <c r="EG2" s="1" t="str">
        <f t="shared" ref="EG2:EG33" ca="1" si="44">IF(ROW($BB2)-ROW($BB$2)+1&gt;COUNT(EF$2:EF$56),"",INDEX($BB:$BB,SMALL(EF$2:EF$56,1+ROW($BB2)-ROW($BB$2))))</f>
        <v/>
      </c>
      <c r="EH2" s="1">
        <f ca="1">IF(COUNTIF(INDIRECT(RIGHT(EH$1,3)&amp;"!"&amp;"$C$57"&amp;":"&amp;"$C$59"),Data0!$BC2)&gt;=1,"",ROW())</f>
        <v>2</v>
      </c>
      <c r="EI2" s="1" t="str">
        <f t="shared" ref="EI2:EI33" ca="1" si="45">IF(ROW($BC2)-ROW($BC$2)+1&gt;COUNT(EH$2:EH$56),"",INDEX($BC:$BC,SMALL(EH$2:EH$56,1+ROW($BC2)-ROW($BC$2))))</f>
        <v/>
      </c>
      <c r="EJ2" s="1">
        <f ca="1">IF(COUNTIF(INDIRECT(RIGHT(EJ$1,3)&amp;"!"&amp;"$C$49"&amp;":"&amp;"$C$55"),Data0!$BB2)&gt;=1,"",ROW())</f>
        <v>2</v>
      </c>
      <c r="EK2" s="1" t="str">
        <f t="shared" ref="EK2:EK33" ca="1" si="46">IF(ROW($BB2)-ROW($BB$2)+1&gt;COUNT(EJ$2:EJ$56),"",INDEX($BB:$BB,SMALL(EJ$2:EJ$56,1+ROW($BB2)-ROW($BB$2))))</f>
        <v/>
      </c>
      <c r="EL2" s="1">
        <f ca="1">IF(COUNTIF(INDIRECT(RIGHT(EL$1,3)&amp;"!"&amp;"$C$57"&amp;":"&amp;"$C$59"),Data0!$BC2)&gt;=1,"",ROW())</f>
        <v>2</v>
      </c>
      <c r="EM2" s="1" t="str">
        <f t="shared" ref="EM2:EM33" ca="1" si="47">IF(ROW($BC2)-ROW($BC$2)+1&gt;COUNT(EL$2:EL$56),"",INDEX($BC:$BC,SMALL(EL$2:EL$56,1+ROW($BC2)-ROW($BC$2))))</f>
        <v/>
      </c>
      <c r="EN2" s="1">
        <f ca="1">IF(COUNTIF(INDIRECT(RIGHT(EN$1,3)&amp;"!"&amp;"$C$49"&amp;":"&amp;"$C$55"),Data0!$BB2)&gt;=1,"",ROW())</f>
        <v>2</v>
      </c>
      <c r="EO2" s="1" t="str">
        <f t="shared" ref="EO2:EO33" ca="1" si="48">IF(ROW($BB2)-ROW($BB$2)+1&gt;COUNT(EN$2:EN$56),"",INDEX($BB:$BB,SMALL(EN$2:EN$56,1+ROW($BB2)-ROW($BB$2))))</f>
        <v/>
      </c>
      <c r="EP2" s="1">
        <f ca="1">IF(COUNTIF(INDIRECT(RIGHT(EP$1,3)&amp;"!"&amp;"$C$57"&amp;":"&amp;"$C$59"),Data0!$BC2)&gt;=1,"",ROW())</f>
        <v>2</v>
      </c>
      <c r="EQ2" s="1" t="str">
        <f t="shared" ref="EQ2:EQ33" ca="1" si="49">IF(ROW($BC2)-ROW($BC$2)+1&gt;COUNT(EP$2:EP$56),"",INDEX($BC:$BC,SMALL(EP$2:EP$56,1+ROW($BC2)-ROW($BC$2))))</f>
        <v/>
      </c>
      <c r="ER2" s="1">
        <f ca="1">IF(COUNTIF(INDIRECT(RIGHT(ER$1,3)&amp;"!"&amp;"$C$49"&amp;":"&amp;"$C$55"),Data0!$BB2)&gt;=1,"",ROW())</f>
        <v>2</v>
      </c>
      <c r="ES2" s="1" t="str">
        <f t="shared" ref="ES2:ES33" ca="1" si="50">IF(ROW($BB2)-ROW($BB$2)+1&gt;COUNT(ER$2:ER$56),"",INDEX($BB:$BB,SMALL(ER$2:ER$56,1+ROW($BB2)-ROW($BB$2))))</f>
        <v/>
      </c>
      <c r="ET2" s="1">
        <f ca="1">IF(COUNTIF(INDIRECT(RIGHT(ET$1,3)&amp;"!"&amp;"$C$57"&amp;":"&amp;"$C$59"),Data0!$BC2)&gt;=1,"",ROW())</f>
        <v>2</v>
      </c>
      <c r="EU2" s="1" t="str">
        <f t="shared" ref="EU2:EU33" ca="1" si="51">IF(ROW($BC2)-ROW($BC$2)+1&gt;COUNT(ET$2:ET$56),"",INDEX($BC:$BC,SMALL(ET$2:ET$56,1+ROW($BC2)-ROW($BC$2))))</f>
        <v/>
      </c>
      <c r="EW2" s="1">
        <v>1</v>
      </c>
    </row>
    <row r="3" spans="1:153" ht="26.25" thickBot="1">
      <c r="A3" s="16">
        <v>2</v>
      </c>
      <c r="B3" s="22" t="s">
        <v>533</v>
      </c>
      <c r="C3" s="16" t="s">
        <v>100</v>
      </c>
      <c r="D3" s="16"/>
      <c r="E3" s="20" t="s">
        <v>85</v>
      </c>
      <c r="F3" s="20" t="s">
        <v>641</v>
      </c>
      <c r="G3" s="16" t="s">
        <v>1</v>
      </c>
      <c r="H3" s="22" t="s">
        <v>1</v>
      </c>
      <c r="I3" s="22">
        <v>4</v>
      </c>
      <c r="J3" s="22">
        <v>2</v>
      </c>
      <c r="L3" s="22" t="s">
        <v>282</v>
      </c>
      <c r="N3" s="22" t="s">
        <v>485</v>
      </c>
      <c r="O3" s="172"/>
      <c r="P3" s="47" t="str">
        <f t="shared" ref="P3:P17" si="52">IF(ISERROR(Q3),"",Q3)</f>
        <v/>
      </c>
      <c r="Q3" s="47" t="e">
        <f t="shared" ref="Q3:Q17" si="53">INDEX($B$88:$B$137,MATCH(R3,$D$88:$D$137,0),1)</f>
        <v>#N/A</v>
      </c>
      <c r="R3" s="48" t="str">
        <f>'1'!I39</f>
        <v/>
      </c>
      <c r="S3" s="18">
        <v>2</v>
      </c>
      <c r="T3" s="22" t="str">
        <f>"KLAIDA Nr. 2. Investicijų likutinė vertė gali būti nurodoma tik paskutiniais projekto ataskaitinio laikotarpio metais"</f>
        <v>KLAIDA Nr. 2. Investicijų likutinė vertė gali būti nurodoma tik paskutiniais projekto ataskaitinio laikotarpio metais</v>
      </c>
      <c r="U3" s="22" t="s">
        <v>576</v>
      </c>
      <c r="V3" s="22" t="s">
        <v>534</v>
      </c>
      <c r="W3" s="22" t="s">
        <v>126</v>
      </c>
      <c r="X3" s="22" t="s">
        <v>100</v>
      </c>
      <c r="Y3" s="22" t="s">
        <v>576</v>
      </c>
      <c r="Z3" s="22" t="s">
        <v>110</v>
      </c>
      <c r="AA3" s="22" t="s">
        <v>126</v>
      </c>
      <c r="AB3" s="22" t="s">
        <v>124</v>
      </c>
      <c r="AC3" s="22" t="s">
        <v>596</v>
      </c>
      <c r="AD3" s="412">
        <v>0.55000000000000004</v>
      </c>
      <c r="AE3" s="520" t="s">
        <v>1088</v>
      </c>
      <c r="AF3" s="440">
        <f>IF(AND(COUNTIF(AG$2:AG3,AG3)=1,AG3&lt;&gt;""),AF2+1,AF2)</f>
        <v>1</v>
      </c>
      <c r="AG3" s="468" t="str">
        <f t="shared" ref="AG3:AG33" si="54">IF(AND((IFERROR(VLOOKUP(Naudos_Zalos_kodas,$P$2:$P$5,1,0),"")&lt;&gt;""),Naudos_Zalos="N"),Naudos_Zalos_pav,"")</f>
        <v/>
      </c>
      <c r="AH3" s="440">
        <f>IF(AND(COUNTIF(AI$2:AI3,AI3)=1,AI3&lt;&gt;""),AH2+1,AH2)</f>
        <v>1</v>
      </c>
      <c r="AI3" s="468" t="str">
        <f t="shared" ref="AI3:AI33" si="55">IF(AND((IFERROR(VLOOKUP(Naudos_Zalos_kodas,$P$2:$P$5,1,0),"")&lt;&gt;""),Naudos_Zalos="Ž"),Naudos_Zalos_pav,"")</f>
        <v/>
      </c>
      <c r="AJ3" s="497" t="str">
        <f t="shared" ref="AJ3:AJ66" si="56">IFERROR(VLOOKUP(ROW()-1,AF$2:AG$179,2,FALSE),"")</f>
        <v/>
      </c>
      <c r="AK3" s="497" t="str">
        <f t="shared" ref="AK3:AK66" si="57">IFERROR(VLOOKUP(ROW()-1,AH$2:AI$179,2,FALSE),"")</f>
        <v/>
      </c>
      <c r="AL3" s="440">
        <f>IF(AND(COUNTIF(AM$2:AM3,AM3)=1,AM3&lt;&gt;""),AL2+1,AL2)</f>
        <v>1</v>
      </c>
      <c r="AM3" s="468" t="str">
        <f t="shared" ref="AM3:AM33" si="58">IF(AND((IFERROR(VLOOKUP(Naudos_Zalos_kodas,$P$6:$P$9,1,0),"")&lt;&gt;""),Naudos_Zalos="N"),Naudos_Zalos_pav,"")</f>
        <v/>
      </c>
      <c r="AN3" s="440">
        <f>IF(AND(COUNTIF(AO$2:AO3,AO3)=1,AO3&lt;&gt;""),AN2+1,AN2)</f>
        <v>1</v>
      </c>
      <c r="AO3" s="468" t="str">
        <f t="shared" si="0"/>
        <v/>
      </c>
      <c r="AP3" s="497" t="str">
        <f t="shared" ref="AP3:AP66" si="59">IFERROR(VLOOKUP(ROW()-1,AL$2:AM$179,2,FALSE),"")</f>
        <v/>
      </c>
      <c r="AQ3" s="497" t="str">
        <f t="shared" ref="AQ3:AQ66" si="60">IFERROR(VLOOKUP(ROW()-1,AN$2:AO$179,2,FALSE),"")</f>
        <v/>
      </c>
      <c r="AR3" s="440">
        <f>IF(AND(COUNTIF(AS$2:AS3,AS3)=1,AS3&lt;&gt;""),AR2+1,AR2)</f>
        <v>1</v>
      </c>
      <c r="AS3" s="468" t="str">
        <f t="shared" si="1"/>
        <v/>
      </c>
      <c r="AT3" s="440">
        <f>IF(AND(COUNTIF(AU$2:AU3,AU3)=1,AU3&lt;&gt;""),AT2+1,AT2)</f>
        <v>1</v>
      </c>
      <c r="AU3" s="468" t="str">
        <f t="shared" si="2"/>
        <v/>
      </c>
      <c r="AV3" s="497" t="str">
        <f t="shared" ref="AV3:AV66" si="61">IFERROR(VLOOKUP(ROW()-1,AR$2:AS$179,2,FALSE),"")</f>
        <v/>
      </c>
      <c r="AW3" s="497" t="str">
        <f t="shared" ref="AW3:AW66" si="62">IFERROR(VLOOKUP(ROW()-1,AT$2:AU$179,2,FALSE),"")</f>
        <v/>
      </c>
      <c r="AX3" s="440">
        <f>IF(AND(COUNTIF(AY$2:AY3,AY3)=1,AY3&lt;&gt;""),AX2+1,AX2)</f>
        <v>1</v>
      </c>
      <c r="AY3" s="468" t="str">
        <f t="shared" si="3"/>
        <v/>
      </c>
      <c r="AZ3" s="440">
        <f>IF(AND(COUNTIF(BA$2:BA3,BA3)=1,BA3&lt;&gt;""),AZ2+1,AZ2)</f>
        <v>1</v>
      </c>
      <c r="BA3" s="468" t="str">
        <f t="shared" si="4"/>
        <v/>
      </c>
      <c r="BB3" s="497" t="str">
        <f t="shared" ref="BB3:BB66" si="63">IFERROR(VLOOKUP(ROW()-1,AX$2:AY$179,2,FALSE),"")</f>
        <v/>
      </c>
      <c r="BC3" s="497" t="str">
        <f t="shared" ref="BC3:BC66" si="64">IFERROR(VLOOKUP(ROW()-1,AZ$2:BA$179,2,FALSE),"")</f>
        <v/>
      </c>
      <c r="BD3" s="1">
        <f ca="1">IF(COUNTIF(INDIRECT(RIGHT(BD$1,3)&amp;"!"&amp;"$C$49"&amp;":"&amp;"$C$55"),Data0!$AJ3)&gt;=1,"",ROW())</f>
        <v>3</v>
      </c>
      <c r="BE3" s="1" t="str">
        <f t="shared" ref="BE3:BE56" ca="1" si="65">IF(ROW($AJ3)-ROW($AJ$2)+1&gt;COUNT(BD$2:BD$56),"",INDEX($AJ:$AJ,SMALL(BD$2:BD$56,1+ROW($AJ3)-ROW($AJ$2))))</f>
        <v/>
      </c>
      <c r="BF3" s="1">
        <f ca="1">IF(COUNTIF(INDIRECT(RIGHT(BF$1,3)&amp;"!"&amp;"$C$57"&amp;":"&amp;"$C$59"),Data0!$AK3)&gt;=1,"",ROW())</f>
        <v>3</v>
      </c>
      <c r="BG3" s="1" t="str">
        <f t="shared" ca="1" si="5"/>
        <v/>
      </c>
      <c r="BH3" s="1">
        <f ca="1">IF(COUNTIF(INDIRECT(RIGHT(BH$1,3)&amp;"!"&amp;"$C$49"&amp;":"&amp;"$C$55"),Data0!$AJ3)&gt;=1,"",ROW())</f>
        <v>3</v>
      </c>
      <c r="BI3" s="1" t="str">
        <f t="shared" ca="1" si="6"/>
        <v/>
      </c>
      <c r="BJ3" s="1">
        <f ca="1">IF(COUNTIF(INDIRECT(RIGHT(BJ$1,3)&amp;"!"&amp;"$C$57"&amp;":"&amp;"$C$59"),Data0!$AK3)&gt;=1,"",ROW())</f>
        <v>3</v>
      </c>
      <c r="BK3" s="1" t="str">
        <f t="shared" ca="1" si="7"/>
        <v/>
      </c>
      <c r="BL3" s="1">
        <f ca="1">IF(COUNTIF(INDIRECT(RIGHT(BL$1,3)&amp;"!"&amp;"$C$49"&amp;":"&amp;"$C$55"),Data0!$AJ3)&gt;=1,"",ROW())</f>
        <v>3</v>
      </c>
      <c r="BM3" s="1" t="str">
        <f t="shared" ca="1" si="8"/>
        <v/>
      </c>
      <c r="BN3" s="1">
        <f ca="1">IF(COUNTIF(INDIRECT(RIGHT(BN$1,3)&amp;"!"&amp;"$C$57"&amp;":"&amp;"$C$59"),Data0!$AK3)&gt;=1,"",ROW())</f>
        <v>3</v>
      </c>
      <c r="BO3" s="1" t="str">
        <f t="shared" ca="1" si="9"/>
        <v/>
      </c>
      <c r="BP3" s="1">
        <f ca="1">IF(COUNTIF(INDIRECT(RIGHT(BP$1,3)&amp;"!"&amp;"$C$49"&amp;":"&amp;"$C$55"),Data0!$AJ3)&gt;=1,"",ROW())</f>
        <v>3</v>
      </c>
      <c r="BQ3" s="1" t="str">
        <f t="shared" ca="1" si="10"/>
        <v/>
      </c>
      <c r="BR3" s="1">
        <f ca="1">IF(COUNTIF(INDIRECT(RIGHT(BR$1,3)&amp;"!"&amp;"$C$57"&amp;":"&amp;"$C$59"),Data0!$AK3)&gt;=1,"",ROW())</f>
        <v>3</v>
      </c>
      <c r="BS3" s="1" t="str">
        <f t="shared" ca="1" si="11"/>
        <v/>
      </c>
      <c r="BT3" s="1">
        <f ca="1">IF(COUNTIF(INDIRECT(RIGHT(BT$1,3)&amp;"!"&amp;"$C$49"&amp;":"&amp;"$C$55"),Data0!$AJ3)&gt;=1,"",ROW())</f>
        <v>3</v>
      </c>
      <c r="BU3" s="1" t="str">
        <f t="shared" ca="1" si="12"/>
        <v/>
      </c>
      <c r="BV3" s="1">
        <f ca="1">IF(COUNTIF(INDIRECT(RIGHT(BV$1,3)&amp;"!"&amp;"$C$57"&amp;":"&amp;"$C$59"),Data0!$AK3)&gt;=1,"",ROW())</f>
        <v>3</v>
      </c>
      <c r="BW3" s="1" t="str">
        <f t="shared" ca="1" si="13"/>
        <v/>
      </c>
      <c r="BX3" s="1">
        <f ca="1">IF(COUNTIF(INDIRECT(RIGHT(BX$1,3)&amp;"!"&amp;"$C$49"&amp;":"&amp;"$C$55"),Data0!$AJ3)&gt;=1,"",ROW())</f>
        <v>3</v>
      </c>
      <c r="BY3" s="1" t="str">
        <f t="shared" ca="1" si="14"/>
        <v/>
      </c>
      <c r="BZ3" s="1">
        <f ca="1">IF(COUNTIF(INDIRECT(RIGHT(BZ$1,3)&amp;"!"&amp;"$C$57"&amp;":"&amp;"$C$59"),Data0!$AK3)&gt;=1,"",ROW())</f>
        <v>3</v>
      </c>
      <c r="CA3" s="1" t="str">
        <f t="shared" ca="1" si="15"/>
        <v/>
      </c>
      <c r="CB3" s="1">
        <f ca="1">IF(COUNTIF(INDIRECT(RIGHT(CB$1,3)&amp;"!"&amp;"$C$49"&amp;":"&amp;"$C$55"),Data0!$AP3)&gt;=1,"",ROW())</f>
        <v>3</v>
      </c>
      <c r="CC3" s="1" t="str">
        <f t="shared" ca="1" si="16"/>
        <v/>
      </c>
      <c r="CD3" s="1">
        <f ca="1">IF(COUNTIF(INDIRECT(RIGHT(CD$1,3)&amp;"!"&amp;"$C$57"&amp;":"&amp;"$C$59"),Data0!$AQ3)&gt;=1,"",ROW())</f>
        <v>3</v>
      </c>
      <c r="CE3" s="1" t="str">
        <f t="shared" ca="1" si="17"/>
        <v/>
      </c>
      <c r="CF3" s="1">
        <f ca="1">IF(COUNTIF(INDIRECT(RIGHT(CF$1,3)&amp;"!"&amp;"$C$49"&amp;":"&amp;"$C$55"),Data0!$AP3)&gt;=1,"",ROW())</f>
        <v>3</v>
      </c>
      <c r="CG3" s="1" t="str">
        <f t="shared" ca="1" si="18"/>
        <v/>
      </c>
      <c r="CH3" s="1">
        <f ca="1">IF(COUNTIF(INDIRECT(RIGHT(CH$1,3)&amp;"!"&amp;"$C$57"&amp;":"&amp;"$C$59"),Data0!$AQ3)&gt;=1,"",ROW())</f>
        <v>3</v>
      </c>
      <c r="CI3" s="1" t="str">
        <f t="shared" ca="1" si="19"/>
        <v/>
      </c>
      <c r="CJ3" s="1">
        <f ca="1">IF(COUNTIF(INDIRECT(RIGHT(CJ$1,3)&amp;"!"&amp;"$C$49"&amp;":"&amp;"$C$55"),Data0!$AP3)&gt;=1,"",ROW())</f>
        <v>3</v>
      </c>
      <c r="CK3" s="1" t="str">
        <f t="shared" ca="1" si="20"/>
        <v/>
      </c>
      <c r="CL3" s="1">
        <f ca="1">IF(COUNTIF(INDIRECT(RIGHT(CL$1,3)&amp;"!"&amp;"$C$57"&amp;":"&amp;"$C$59"),Data0!$AQ3)&gt;=1,"",ROW())</f>
        <v>3</v>
      </c>
      <c r="CM3" s="1" t="str">
        <f t="shared" ca="1" si="21"/>
        <v/>
      </c>
      <c r="CN3" s="1">
        <f ca="1">IF(COUNTIF(INDIRECT(RIGHT(CN$1,3)&amp;"!"&amp;"$C$49"&amp;":"&amp;"$C$55"),Data0!$AP3)&gt;=1,"",ROW())</f>
        <v>3</v>
      </c>
      <c r="CO3" s="1" t="str">
        <f t="shared" ca="1" si="22"/>
        <v/>
      </c>
      <c r="CP3" s="1">
        <f ca="1">IF(COUNTIF(INDIRECT(RIGHT(CP$1,3)&amp;"!"&amp;"$C$57"&amp;":"&amp;"$C$59"),Data0!$AQ3)&gt;=1,"",ROW())</f>
        <v>3</v>
      </c>
      <c r="CQ3" s="1" t="str">
        <f t="shared" ca="1" si="23"/>
        <v/>
      </c>
      <c r="CR3" s="1">
        <f ca="1">IF(COUNTIF(INDIRECT(RIGHT(CR$1,3)&amp;"!"&amp;"$C$49"&amp;":"&amp;"$C$55"),Data0!$AP3)&gt;=1,"",ROW())</f>
        <v>3</v>
      </c>
      <c r="CS3" s="1" t="str">
        <f t="shared" ca="1" si="24"/>
        <v/>
      </c>
      <c r="CT3" s="1">
        <f ca="1">IF(COUNTIF(INDIRECT(RIGHT(CT$1,3)&amp;"!"&amp;"$C$57"&amp;":"&amp;"$C$59"),Data0!$AQ3)&gt;=1,"",ROW())</f>
        <v>3</v>
      </c>
      <c r="CU3" s="1" t="str">
        <f t="shared" ca="1" si="25"/>
        <v/>
      </c>
      <c r="CV3" s="1">
        <f ca="1">IF(COUNTIF(INDIRECT(RIGHT(CV$1,3)&amp;"!"&amp;"$C$49"&amp;":"&amp;"$C$55"),Data0!$AP3)&gt;=1,"",ROW())</f>
        <v>3</v>
      </c>
      <c r="CW3" s="1" t="str">
        <f t="shared" ca="1" si="26"/>
        <v/>
      </c>
      <c r="CX3" s="1">
        <f ca="1">IF(COUNTIF(INDIRECT(RIGHT(CX$1,3)&amp;"!"&amp;"$C$57"&amp;":"&amp;"$C$59"),Data0!$AQ3)&gt;=1,"",ROW())</f>
        <v>3</v>
      </c>
      <c r="CY3" s="1" t="str">
        <f t="shared" ca="1" si="27"/>
        <v/>
      </c>
      <c r="CZ3" s="1">
        <f ca="1">IF(COUNTIF(INDIRECT(RIGHT(CZ$1,3)&amp;"!"&amp;"$C$49"&amp;":"&amp;"$C$55"),Data0!$AV3)&gt;=1,"",ROW())</f>
        <v>3</v>
      </c>
      <c r="DA3" s="1" t="str">
        <f t="shared" ca="1" si="28"/>
        <v/>
      </c>
      <c r="DB3" s="1">
        <f ca="1">IF(COUNTIF(INDIRECT(RIGHT(DB$1,3)&amp;"!"&amp;"$C$57"&amp;":"&amp;"$C$59"),Data0!$AW3)&gt;=1,"",ROW())</f>
        <v>3</v>
      </c>
      <c r="DC3" s="1" t="str">
        <f t="shared" ca="1" si="29"/>
        <v/>
      </c>
      <c r="DD3" s="1">
        <f ca="1">IF(COUNTIF(INDIRECT(RIGHT(DD$1,3)&amp;"!"&amp;"$C$49"&amp;":"&amp;"$C$55"),Data0!$AV3)&gt;=1,"",ROW())</f>
        <v>3</v>
      </c>
      <c r="DE3" s="1" t="str">
        <f t="shared" ca="1" si="30"/>
        <v/>
      </c>
      <c r="DF3" s="1">
        <f ca="1">IF(COUNTIF(INDIRECT(RIGHT(DF$1,3)&amp;"!"&amp;"$C$57"&amp;":"&amp;"$C$59"),Data0!$AW3)&gt;=1,"",ROW())</f>
        <v>3</v>
      </c>
      <c r="DG3" s="1" t="str">
        <f t="shared" ca="1" si="31"/>
        <v/>
      </c>
      <c r="DH3" s="1">
        <f ca="1">IF(COUNTIF(INDIRECT(RIGHT(DH$1,3)&amp;"!"&amp;"$C$49"&amp;":"&amp;"$C$55"),Data0!$AV3)&gt;=1,"",ROW())</f>
        <v>3</v>
      </c>
      <c r="DI3" s="1" t="str">
        <f t="shared" ca="1" si="32"/>
        <v/>
      </c>
      <c r="DJ3" s="1">
        <f ca="1">IF(COUNTIF(INDIRECT(RIGHT(DJ$1,3)&amp;"!"&amp;"$C$57"&amp;":"&amp;"$C$59"),Data0!$AW3)&gt;=1,"",ROW())</f>
        <v>3</v>
      </c>
      <c r="DK3" s="1" t="str">
        <f t="shared" ca="1" si="33"/>
        <v/>
      </c>
      <c r="DL3" s="1">
        <f ca="1">IF(COUNTIF(INDIRECT(RIGHT(DL$1,3)&amp;"!"&amp;"$C$49"&amp;":"&amp;"$C$55"),Data0!$AV3)&gt;=1,"",ROW())</f>
        <v>3</v>
      </c>
      <c r="DM3" s="1" t="str">
        <f t="shared" ca="1" si="34"/>
        <v/>
      </c>
      <c r="DN3" s="1">
        <f ca="1">IF(COUNTIF(INDIRECT(RIGHT(DN$1,3)&amp;"!"&amp;"$C$47"&amp;":"&amp;"$C$59"),Data0!$AW3)&gt;=1,"",ROW())</f>
        <v>3</v>
      </c>
      <c r="DO3" s="1" t="str">
        <f t="shared" ca="1" si="35"/>
        <v/>
      </c>
      <c r="DP3" s="1">
        <f ca="1">IF(COUNTIF(INDIRECT(RIGHT(DP$1,3)&amp;"!"&amp;"$C$49"&amp;":"&amp;"$C$55"),Data0!$AV3)&gt;=1,"",ROW())</f>
        <v>3</v>
      </c>
      <c r="DQ3" s="1" t="str">
        <f t="shared" ca="1" si="36"/>
        <v/>
      </c>
      <c r="DR3" s="1">
        <f ca="1">IF(COUNTIF(INDIRECT(RIGHT(DR$1,3)&amp;"!"&amp;"$C$57"&amp;":"&amp;"$C$59"),Data0!$AW3)&gt;=1,"",ROW())</f>
        <v>3</v>
      </c>
      <c r="DS3" s="1" t="str">
        <f t="shared" ca="1" si="37"/>
        <v/>
      </c>
      <c r="DT3" s="1">
        <f ca="1">IF(COUNTIF(INDIRECT(RIGHT(DT$1,3)&amp;"!"&amp;"$C$49"&amp;":"&amp;"$C$55"),Data0!$AV3)&gt;=1,"",ROW())</f>
        <v>3</v>
      </c>
      <c r="DU3" s="1" t="str">
        <f t="shared" ca="1" si="38"/>
        <v/>
      </c>
      <c r="DV3" s="1">
        <f ca="1">IF(COUNTIF(INDIRECT(RIGHT(DV$1,3)&amp;"!"&amp;"$C$57"&amp;":"&amp;"$C$59"),Data0!$AW3)&gt;=1,"",ROW())</f>
        <v>3</v>
      </c>
      <c r="DW3" s="1" t="str">
        <f t="shared" ca="1" si="39"/>
        <v/>
      </c>
      <c r="DX3" s="1">
        <f ca="1">IF(COUNTIF(INDIRECT(RIGHT(DX$1,3)&amp;"!"&amp;"$C$49"&amp;":"&amp;"$C$55"),Data0!$BB3)&gt;=1,"",ROW())</f>
        <v>3</v>
      </c>
      <c r="DY3" s="1" t="str">
        <f t="shared" ca="1" si="40"/>
        <v/>
      </c>
      <c r="DZ3" s="1">
        <f ca="1">IF(COUNTIF(INDIRECT(RIGHT(DZ$1,3)&amp;"!"&amp;"$C$57"&amp;":"&amp;"$C$59"),Data0!$BC3)&gt;=1,"",ROW())</f>
        <v>3</v>
      </c>
      <c r="EA3" s="1" t="str">
        <f t="shared" ca="1" si="41"/>
        <v/>
      </c>
      <c r="EB3" s="1">
        <f ca="1">IF(COUNTIF(INDIRECT(RIGHT(EB$1,3)&amp;"!"&amp;"$C$49"&amp;":"&amp;"$C$55"),Data0!$BB3)&gt;=1,"",ROW())</f>
        <v>3</v>
      </c>
      <c r="EC3" s="1" t="str">
        <f t="shared" ca="1" si="42"/>
        <v/>
      </c>
      <c r="ED3" s="1">
        <f ca="1">IF(COUNTIF(INDIRECT(RIGHT(ED$1,3)&amp;"!"&amp;"$C$57"&amp;":"&amp;"$C$59"),Data0!$BC3)&gt;=1,"",ROW())</f>
        <v>3</v>
      </c>
      <c r="EE3" s="1" t="str">
        <f t="shared" ca="1" si="43"/>
        <v/>
      </c>
      <c r="EF3" s="1">
        <f ca="1">IF(COUNTIF(INDIRECT(RIGHT(EF$1,3)&amp;"!"&amp;"$C$49"&amp;":"&amp;"$C$55"),Data0!$BB3)&gt;=1,"",ROW())</f>
        <v>3</v>
      </c>
      <c r="EG3" s="1" t="str">
        <f t="shared" ca="1" si="44"/>
        <v/>
      </c>
      <c r="EH3" s="1">
        <f ca="1">IF(COUNTIF(INDIRECT(RIGHT(EH$1,3)&amp;"!"&amp;"$C$57"&amp;":"&amp;"$C$59"),Data0!$BC3)&gt;=1,"",ROW())</f>
        <v>3</v>
      </c>
      <c r="EI3" s="1" t="str">
        <f t="shared" ca="1" si="45"/>
        <v/>
      </c>
      <c r="EJ3" s="1">
        <f ca="1">IF(COUNTIF(INDIRECT(RIGHT(EJ$1,3)&amp;"!"&amp;"$C$49"&amp;":"&amp;"$C$55"),Data0!$BB3)&gt;=1,"",ROW())</f>
        <v>3</v>
      </c>
      <c r="EK3" s="1" t="str">
        <f t="shared" ca="1" si="46"/>
        <v/>
      </c>
      <c r="EL3" s="1">
        <f ca="1">IF(COUNTIF(INDIRECT(RIGHT(EL$1,3)&amp;"!"&amp;"$C$57"&amp;":"&amp;"$C$59"),Data0!$BC3)&gt;=1,"",ROW())</f>
        <v>3</v>
      </c>
      <c r="EM3" s="1" t="str">
        <f t="shared" ca="1" si="47"/>
        <v/>
      </c>
      <c r="EN3" s="1">
        <f ca="1">IF(COUNTIF(INDIRECT(RIGHT(EN$1,3)&amp;"!"&amp;"$C$49"&amp;":"&amp;"$C$55"),Data0!$BB3)&gt;=1,"",ROW())</f>
        <v>3</v>
      </c>
      <c r="EO3" s="1" t="str">
        <f t="shared" ca="1" si="48"/>
        <v/>
      </c>
      <c r="EP3" s="1">
        <f ca="1">IF(COUNTIF(INDIRECT(RIGHT(EP$1,3)&amp;"!"&amp;"$C$57"&amp;":"&amp;"$C$59"),Data0!$BC3)&gt;=1,"",ROW())</f>
        <v>3</v>
      </c>
      <c r="EQ3" s="1" t="str">
        <f t="shared" ca="1" si="49"/>
        <v/>
      </c>
      <c r="ER3" s="1">
        <f ca="1">IF(COUNTIF(INDIRECT(RIGHT(ER$1,3)&amp;"!"&amp;"$C$49"&amp;":"&amp;"$C$55"),Data0!$BB3)&gt;=1,"",ROW())</f>
        <v>3</v>
      </c>
      <c r="ES3" s="1" t="str">
        <f t="shared" ca="1" si="50"/>
        <v/>
      </c>
      <c r="ET3" s="1">
        <f ca="1">IF(COUNTIF(INDIRECT(RIGHT(ET$1,3)&amp;"!"&amp;"$C$57"&amp;":"&amp;"$C$59"),Data0!$BC3)&gt;=1,"",ROW())</f>
        <v>3</v>
      </c>
      <c r="EU3" s="1" t="str">
        <f t="shared" ca="1" si="51"/>
        <v/>
      </c>
    </row>
    <row r="4" spans="1:153" ht="38.25">
      <c r="A4" s="15">
        <v>3</v>
      </c>
      <c r="B4" s="21" t="s">
        <v>533</v>
      </c>
      <c r="C4" s="15" t="s">
        <v>102</v>
      </c>
      <c r="D4" s="15"/>
      <c r="E4" s="19" t="s">
        <v>81</v>
      </c>
      <c r="F4" s="19" t="s">
        <v>561</v>
      </c>
      <c r="G4" s="15" t="s">
        <v>3</v>
      </c>
      <c r="H4" s="21" t="s">
        <v>3</v>
      </c>
      <c r="I4" s="21">
        <v>5</v>
      </c>
      <c r="J4" s="21">
        <v>3</v>
      </c>
      <c r="L4" s="21" t="s">
        <v>283</v>
      </c>
      <c r="N4" s="21" t="s">
        <v>486</v>
      </c>
      <c r="O4" s="171"/>
      <c r="P4" s="45" t="str">
        <f t="shared" si="52"/>
        <v/>
      </c>
      <c r="Q4" s="45" t="e">
        <f t="shared" si="53"/>
        <v>#N/A</v>
      </c>
      <c r="R4" s="46" t="str">
        <f>'1'!I40</f>
        <v/>
      </c>
      <c r="S4" s="19">
        <v>3</v>
      </c>
      <c r="T4" s="21" t="str">
        <f>"KLAIDA Nr. 3. Pažymėtose eilutėse SE poveikis nurodytas rankiniu būdu (ištrintos formulės). IP pateikite paaiškinimą, arba atkurkite formules (SE vartotojo formos mygtukas 'ATKURTI')"</f>
        <v>KLAIDA Nr. 3. Pažymėtose eilutėse SE poveikis nurodytas rankiniu būdu (ištrintos formulės). IP pateikite paaiškinimą, arba atkurkite formules (SE vartotojo formos mygtukas 'ATKURTI')</v>
      </c>
      <c r="U4" s="21" t="s">
        <v>577</v>
      </c>
      <c r="V4" s="21" t="s">
        <v>535</v>
      </c>
      <c r="W4" s="21" t="s">
        <v>127</v>
      </c>
      <c r="X4" s="21" t="s">
        <v>102</v>
      </c>
      <c r="Y4" s="21" t="s">
        <v>577</v>
      </c>
      <c r="Z4" s="21" t="s">
        <v>111</v>
      </c>
      <c r="AA4" s="21" t="s">
        <v>127</v>
      </c>
      <c r="AB4" s="21" t="s">
        <v>125</v>
      </c>
      <c r="AC4" s="21" t="s">
        <v>597</v>
      </c>
      <c r="AD4" s="518">
        <v>0.6</v>
      </c>
      <c r="AE4" s="523" t="s">
        <v>1089</v>
      </c>
      <c r="AF4" s="440">
        <f>IF(AND(COUNTIF(AG$2:AG4,AG4)=1,AG4&lt;&gt;""),AF3+1,AF3)</f>
        <v>1</v>
      </c>
      <c r="AG4" s="468" t="str">
        <f>IF(AND((IFERROR(VLOOKUP(Naudos_Zalos_kodas,$P$2:$P$5,1,0),"")&lt;&gt;""),Naudos_Zalos="N"),Naudos_Zalos_pav,"")</f>
        <v/>
      </c>
      <c r="AH4" s="440">
        <f>IF(AND(COUNTIF(AI$2:AI4,AI4)=1,AI4&lt;&gt;""),AH3+1,AH3)</f>
        <v>1</v>
      </c>
      <c r="AI4" s="468" t="str">
        <f t="shared" si="55"/>
        <v/>
      </c>
      <c r="AJ4" s="497" t="str">
        <f t="shared" si="56"/>
        <v/>
      </c>
      <c r="AK4" s="497" t="str">
        <f t="shared" si="57"/>
        <v/>
      </c>
      <c r="AL4" s="440">
        <f>IF(AND(COUNTIF(AM$2:AM4,AM4)=1,AM4&lt;&gt;""),AL3+1,AL3)</f>
        <v>1</v>
      </c>
      <c r="AM4" s="468" t="str">
        <f t="shared" si="58"/>
        <v/>
      </c>
      <c r="AN4" s="440">
        <f>IF(AND(COUNTIF(AO$2:AO4,AO4)=1,AO4&lt;&gt;""),AN3+1,AN3)</f>
        <v>1</v>
      </c>
      <c r="AO4" s="468" t="str">
        <f t="shared" si="0"/>
        <v/>
      </c>
      <c r="AP4" s="497" t="str">
        <f t="shared" si="59"/>
        <v/>
      </c>
      <c r="AQ4" s="497" t="str">
        <f t="shared" si="60"/>
        <v/>
      </c>
      <c r="AR4" s="440">
        <f>IF(AND(COUNTIF(AS$2:AS4,AS4)=1,AS4&lt;&gt;""),AR3+1,AR3)</f>
        <v>1</v>
      </c>
      <c r="AS4" s="468" t="str">
        <f t="shared" si="1"/>
        <v/>
      </c>
      <c r="AT4" s="440">
        <f>IF(AND(COUNTIF(AU$2:AU4,AU4)=1,AU4&lt;&gt;""),AT3+1,AT3)</f>
        <v>1</v>
      </c>
      <c r="AU4" s="468" t="str">
        <f t="shared" si="2"/>
        <v/>
      </c>
      <c r="AV4" s="497" t="str">
        <f t="shared" si="61"/>
        <v/>
      </c>
      <c r="AW4" s="497" t="str">
        <f t="shared" si="62"/>
        <v/>
      </c>
      <c r="AX4" s="440">
        <f>IF(AND(COUNTIF(AY$2:AY4,AY4)=1,AY4&lt;&gt;""),AX3+1,AX3)</f>
        <v>1</v>
      </c>
      <c r="AY4" s="468" t="str">
        <f t="shared" si="3"/>
        <v/>
      </c>
      <c r="AZ4" s="440">
        <f>IF(AND(COUNTIF(BA$2:BA4,BA4)=1,BA4&lt;&gt;""),AZ3+1,AZ3)</f>
        <v>1</v>
      </c>
      <c r="BA4" s="468" t="str">
        <f t="shared" si="4"/>
        <v/>
      </c>
      <c r="BB4" s="497" t="str">
        <f t="shared" si="63"/>
        <v/>
      </c>
      <c r="BC4" s="497" t="str">
        <f t="shared" si="64"/>
        <v/>
      </c>
      <c r="BD4" s="1">
        <f ca="1">IF(COUNTIF(INDIRECT(RIGHT(BD$1,3)&amp;"!"&amp;"$C$49"&amp;":"&amp;"$C$55"),Data0!$AJ4)&gt;=1,"",ROW())</f>
        <v>4</v>
      </c>
      <c r="BE4" s="1" t="str">
        <f t="shared" ca="1" si="65"/>
        <v/>
      </c>
      <c r="BF4" s="1">
        <f ca="1">IF(COUNTIF(INDIRECT(RIGHT(BF$1,3)&amp;"!"&amp;"$C$57"&amp;":"&amp;"$C$59"),Data0!$AK4)&gt;=1,"",ROW())</f>
        <v>4</v>
      </c>
      <c r="BG4" s="1" t="str">
        <f t="shared" ca="1" si="5"/>
        <v/>
      </c>
      <c r="BH4" s="1">
        <f ca="1">IF(COUNTIF(INDIRECT(RIGHT(BH$1,3)&amp;"!"&amp;"$C$49"&amp;":"&amp;"$C$55"),Data0!$AJ4)&gt;=1,"",ROW())</f>
        <v>4</v>
      </c>
      <c r="BI4" s="1" t="str">
        <f t="shared" ca="1" si="6"/>
        <v/>
      </c>
      <c r="BJ4" s="1">
        <f ca="1">IF(COUNTIF(INDIRECT(RIGHT(BJ$1,3)&amp;"!"&amp;"$C$57"&amp;":"&amp;"$C$59"),Data0!$AK4)&gt;=1,"",ROW())</f>
        <v>4</v>
      </c>
      <c r="BK4" s="1" t="str">
        <f t="shared" ca="1" si="7"/>
        <v/>
      </c>
      <c r="BL4" s="1">
        <f ca="1">IF(COUNTIF(INDIRECT(RIGHT(BL$1,3)&amp;"!"&amp;"$C$49"&amp;":"&amp;"$C$55"),Data0!$AJ4)&gt;=1,"",ROW())</f>
        <v>4</v>
      </c>
      <c r="BM4" s="1" t="str">
        <f t="shared" ca="1" si="8"/>
        <v/>
      </c>
      <c r="BN4" s="1">
        <f ca="1">IF(COUNTIF(INDIRECT(RIGHT(BN$1,3)&amp;"!"&amp;"$C$57"&amp;":"&amp;"$C$59"),Data0!$AK4)&gt;=1,"",ROW())</f>
        <v>4</v>
      </c>
      <c r="BO4" s="1" t="str">
        <f t="shared" ca="1" si="9"/>
        <v/>
      </c>
      <c r="BP4" s="1">
        <f ca="1">IF(COUNTIF(INDIRECT(RIGHT(BP$1,3)&amp;"!"&amp;"$C$49"&amp;":"&amp;"$C$55"),Data0!$AJ4)&gt;=1,"",ROW())</f>
        <v>4</v>
      </c>
      <c r="BQ4" s="1" t="str">
        <f t="shared" ca="1" si="10"/>
        <v/>
      </c>
      <c r="BR4" s="1">
        <f ca="1">IF(COUNTIF(INDIRECT(RIGHT(BR$1,3)&amp;"!"&amp;"$C$57"&amp;":"&amp;"$C$59"),Data0!$AK4)&gt;=1,"",ROW())</f>
        <v>4</v>
      </c>
      <c r="BS4" s="1" t="str">
        <f t="shared" ca="1" si="11"/>
        <v/>
      </c>
      <c r="BT4" s="1">
        <f ca="1">IF(COUNTIF(INDIRECT(RIGHT(BT$1,3)&amp;"!"&amp;"$C$49"&amp;":"&amp;"$C$55"),Data0!$AJ4)&gt;=1,"",ROW())</f>
        <v>4</v>
      </c>
      <c r="BU4" s="1" t="str">
        <f t="shared" ca="1" si="12"/>
        <v/>
      </c>
      <c r="BV4" s="1">
        <f ca="1">IF(COUNTIF(INDIRECT(RIGHT(BV$1,3)&amp;"!"&amp;"$C$57"&amp;":"&amp;"$C$59"),Data0!$AK4)&gt;=1,"",ROW())</f>
        <v>4</v>
      </c>
      <c r="BW4" s="1" t="str">
        <f t="shared" ca="1" si="13"/>
        <v/>
      </c>
      <c r="BX4" s="1">
        <f ca="1">IF(COUNTIF(INDIRECT(RIGHT(BX$1,3)&amp;"!"&amp;"$C$49"&amp;":"&amp;"$C$55"),Data0!$AJ4)&gt;=1,"",ROW())</f>
        <v>4</v>
      </c>
      <c r="BY4" s="1" t="str">
        <f t="shared" ca="1" si="14"/>
        <v/>
      </c>
      <c r="BZ4" s="1">
        <f ca="1">IF(COUNTIF(INDIRECT(RIGHT(BZ$1,3)&amp;"!"&amp;"$C$57"&amp;":"&amp;"$C$59"),Data0!$AK4)&gt;=1,"",ROW())</f>
        <v>4</v>
      </c>
      <c r="CA4" s="1" t="str">
        <f t="shared" ca="1" si="15"/>
        <v/>
      </c>
      <c r="CB4" s="1">
        <f ca="1">IF(COUNTIF(INDIRECT(RIGHT(CB$1,3)&amp;"!"&amp;"$C$49"&amp;":"&amp;"$C$55"),Data0!$AP4)&gt;=1,"",ROW())</f>
        <v>4</v>
      </c>
      <c r="CC4" s="1" t="str">
        <f t="shared" ca="1" si="16"/>
        <v/>
      </c>
      <c r="CD4" s="1">
        <f ca="1">IF(COUNTIF(INDIRECT(RIGHT(CD$1,3)&amp;"!"&amp;"$C$57"&amp;":"&amp;"$C$59"),Data0!$AQ4)&gt;=1,"",ROW())</f>
        <v>4</v>
      </c>
      <c r="CE4" s="1" t="str">
        <f t="shared" ca="1" si="17"/>
        <v/>
      </c>
      <c r="CF4" s="1">
        <f ca="1">IF(COUNTIF(INDIRECT(RIGHT(CF$1,3)&amp;"!"&amp;"$C$49"&amp;":"&amp;"$C$55"),Data0!$AP4)&gt;=1,"",ROW())</f>
        <v>4</v>
      </c>
      <c r="CG4" s="1" t="str">
        <f t="shared" ca="1" si="18"/>
        <v/>
      </c>
      <c r="CH4" s="1">
        <f ca="1">IF(COUNTIF(INDIRECT(RIGHT(CH$1,3)&amp;"!"&amp;"$C$57"&amp;":"&amp;"$C$59"),Data0!$AQ4)&gt;=1,"",ROW())</f>
        <v>4</v>
      </c>
      <c r="CI4" s="1" t="str">
        <f t="shared" ca="1" si="19"/>
        <v/>
      </c>
      <c r="CJ4" s="1">
        <f ca="1">IF(COUNTIF(INDIRECT(RIGHT(CJ$1,3)&amp;"!"&amp;"$C$49"&amp;":"&amp;"$C$55"),Data0!$AP4)&gt;=1,"",ROW())</f>
        <v>4</v>
      </c>
      <c r="CK4" s="1" t="str">
        <f t="shared" ca="1" si="20"/>
        <v/>
      </c>
      <c r="CL4" s="1">
        <f ca="1">IF(COUNTIF(INDIRECT(RIGHT(CL$1,3)&amp;"!"&amp;"$C$57"&amp;":"&amp;"$C$59"),Data0!$AQ4)&gt;=1,"",ROW())</f>
        <v>4</v>
      </c>
      <c r="CM4" s="1" t="str">
        <f t="shared" ca="1" si="21"/>
        <v/>
      </c>
      <c r="CN4" s="1">
        <f ca="1">IF(COUNTIF(INDIRECT(RIGHT(CN$1,3)&amp;"!"&amp;"$C$49"&amp;":"&amp;"$C$55"),Data0!$AP4)&gt;=1,"",ROW())</f>
        <v>4</v>
      </c>
      <c r="CO4" s="1" t="str">
        <f t="shared" ca="1" si="22"/>
        <v/>
      </c>
      <c r="CP4" s="1">
        <f ca="1">IF(COUNTIF(INDIRECT(RIGHT(CP$1,3)&amp;"!"&amp;"$C$57"&amp;":"&amp;"$C$59"),Data0!$AQ4)&gt;=1,"",ROW())</f>
        <v>4</v>
      </c>
      <c r="CQ4" s="1" t="str">
        <f t="shared" ca="1" si="23"/>
        <v/>
      </c>
      <c r="CR4" s="1">
        <f ca="1">IF(COUNTIF(INDIRECT(RIGHT(CR$1,3)&amp;"!"&amp;"$C$49"&amp;":"&amp;"$C$55"),Data0!$AP4)&gt;=1,"",ROW())</f>
        <v>4</v>
      </c>
      <c r="CS4" s="1" t="str">
        <f t="shared" ca="1" si="24"/>
        <v/>
      </c>
      <c r="CT4" s="1">
        <f ca="1">IF(COUNTIF(INDIRECT(RIGHT(CT$1,3)&amp;"!"&amp;"$C$57"&amp;":"&amp;"$C$59"),Data0!$AQ4)&gt;=1,"",ROW())</f>
        <v>4</v>
      </c>
      <c r="CU4" s="1" t="str">
        <f t="shared" ca="1" si="25"/>
        <v/>
      </c>
      <c r="CV4" s="1">
        <f ca="1">IF(COUNTIF(INDIRECT(RIGHT(CV$1,3)&amp;"!"&amp;"$C$49"&amp;":"&amp;"$C$55"),Data0!$AP4)&gt;=1,"",ROW())</f>
        <v>4</v>
      </c>
      <c r="CW4" s="1" t="str">
        <f t="shared" ca="1" si="26"/>
        <v/>
      </c>
      <c r="CX4" s="1">
        <f ca="1">IF(COUNTIF(INDIRECT(RIGHT(CX$1,3)&amp;"!"&amp;"$C$57"&amp;":"&amp;"$C$59"),Data0!$AQ4)&gt;=1,"",ROW())</f>
        <v>4</v>
      </c>
      <c r="CY4" s="1" t="str">
        <f t="shared" ca="1" si="27"/>
        <v/>
      </c>
      <c r="CZ4" s="1">
        <f ca="1">IF(COUNTIF(INDIRECT(RIGHT(CZ$1,3)&amp;"!"&amp;"$C$49"&amp;":"&amp;"$C$55"),Data0!$AV4)&gt;=1,"",ROW())</f>
        <v>4</v>
      </c>
      <c r="DA4" s="1" t="str">
        <f t="shared" ca="1" si="28"/>
        <v/>
      </c>
      <c r="DB4" s="1">
        <f ca="1">IF(COUNTIF(INDIRECT(RIGHT(DB$1,3)&amp;"!"&amp;"$C$57"&amp;":"&amp;"$C$59"),Data0!$AW4)&gt;=1,"",ROW())</f>
        <v>4</v>
      </c>
      <c r="DC4" s="1" t="str">
        <f t="shared" ca="1" si="29"/>
        <v/>
      </c>
      <c r="DD4" s="1">
        <f ca="1">IF(COUNTIF(INDIRECT(RIGHT(DD$1,3)&amp;"!"&amp;"$C$49"&amp;":"&amp;"$C$55"),Data0!$AV4)&gt;=1,"",ROW())</f>
        <v>4</v>
      </c>
      <c r="DE4" s="1" t="str">
        <f t="shared" ca="1" si="30"/>
        <v/>
      </c>
      <c r="DF4" s="1">
        <f ca="1">IF(COUNTIF(INDIRECT(RIGHT(DF$1,3)&amp;"!"&amp;"$C$57"&amp;":"&amp;"$C$59"),Data0!$AW4)&gt;=1,"",ROW())</f>
        <v>4</v>
      </c>
      <c r="DG4" s="1" t="str">
        <f t="shared" ca="1" si="31"/>
        <v/>
      </c>
      <c r="DH4" s="1">
        <f ca="1">IF(COUNTIF(INDIRECT(RIGHT(DH$1,3)&amp;"!"&amp;"$C$49"&amp;":"&amp;"$C$55"),Data0!$AV4)&gt;=1,"",ROW())</f>
        <v>4</v>
      </c>
      <c r="DI4" s="1" t="str">
        <f t="shared" ca="1" si="32"/>
        <v/>
      </c>
      <c r="DJ4" s="1">
        <f ca="1">IF(COUNTIF(INDIRECT(RIGHT(DJ$1,3)&amp;"!"&amp;"$C$57"&amp;":"&amp;"$C$59"),Data0!$AW4)&gt;=1,"",ROW())</f>
        <v>4</v>
      </c>
      <c r="DK4" s="1" t="str">
        <f t="shared" ca="1" si="33"/>
        <v/>
      </c>
      <c r="DL4" s="1">
        <f ca="1">IF(COUNTIF(INDIRECT(RIGHT(DL$1,3)&amp;"!"&amp;"$C$49"&amp;":"&amp;"$C$55"),Data0!$AV4)&gt;=1,"",ROW())</f>
        <v>4</v>
      </c>
      <c r="DM4" s="1" t="str">
        <f t="shared" ca="1" si="34"/>
        <v/>
      </c>
      <c r="DN4" s="1">
        <f ca="1">IF(COUNTIF(INDIRECT(RIGHT(DN$1,3)&amp;"!"&amp;"$C$47"&amp;":"&amp;"$C$59"),Data0!$AW4)&gt;=1,"",ROW())</f>
        <v>4</v>
      </c>
      <c r="DO4" s="1" t="str">
        <f t="shared" ca="1" si="35"/>
        <v/>
      </c>
      <c r="DP4" s="1">
        <f ca="1">IF(COUNTIF(INDIRECT(RIGHT(DP$1,3)&amp;"!"&amp;"$C$49"&amp;":"&amp;"$C$55"),Data0!$AV4)&gt;=1,"",ROW())</f>
        <v>4</v>
      </c>
      <c r="DQ4" s="1" t="str">
        <f t="shared" ca="1" si="36"/>
        <v/>
      </c>
      <c r="DR4" s="1">
        <f ca="1">IF(COUNTIF(INDIRECT(RIGHT(DR$1,3)&amp;"!"&amp;"$C$57"&amp;":"&amp;"$C$59"),Data0!$AW4)&gt;=1,"",ROW())</f>
        <v>4</v>
      </c>
      <c r="DS4" s="1" t="str">
        <f t="shared" ca="1" si="37"/>
        <v/>
      </c>
      <c r="DT4" s="1">
        <f ca="1">IF(COUNTIF(INDIRECT(RIGHT(DT$1,3)&amp;"!"&amp;"$C$49"&amp;":"&amp;"$C$55"),Data0!$AV4)&gt;=1,"",ROW())</f>
        <v>4</v>
      </c>
      <c r="DU4" s="1" t="str">
        <f t="shared" ca="1" si="38"/>
        <v/>
      </c>
      <c r="DV4" s="1">
        <f ca="1">IF(COUNTIF(INDIRECT(RIGHT(DV$1,3)&amp;"!"&amp;"$C$57"&amp;":"&amp;"$C$59"),Data0!$AW4)&gt;=1,"",ROW())</f>
        <v>4</v>
      </c>
      <c r="DW4" s="1" t="str">
        <f t="shared" ca="1" si="39"/>
        <v/>
      </c>
      <c r="DX4" s="1">
        <f ca="1">IF(COUNTIF(INDIRECT(RIGHT(DX$1,3)&amp;"!"&amp;"$C$49"&amp;":"&amp;"$C$55"),Data0!$BB4)&gt;=1,"",ROW())</f>
        <v>4</v>
      </c>
      <c r="DY4" s="1" t="str">
        <f t="shared" ca="1" si="40"/>
        <v/>
      </c>
      <c r="DZ4" s="1">
        <f ca="1">IF(COUNTIF(INDIRECT(RIGHT(DZ$1,3)&amp;"!"&amp;"$C$57"&amp;":"&amp;"$C$59"),Data0!$BC4)&gt;=1,"",ROW())</f>
        <v>4</v>
      </c>
      <c r="EA4" s="1" t="str">
        <f t="shared" ca="1" si="41"/>
        <v/>
      </c>
      <c r="EB4" s="1">
        <f ca="1">IF(COUNTIF(INDIRECT(RIGHT(EB$1,3)&amp;"!"&amp;"$C$49"&amp;":"&amp;"$C$55"),Data0!$BB4)&gt;=1,"",ROW())</f>
        <v>4</v>
      </c>
      <c r="EC4" s="1" t="str">
        <f t="shared" ca="1" si="42"/>
        <v/>
      </c>
      <c r="ED4" s="1">
        <f ca="1">IF(COUNTIF(INDIRECT(RIGHT(ED$1,3)&amp;"!"&amp;"$C$57"&amp;":"&amp;"$C$59"),Data0!$BC4)&gt;=1,"",ROW())</f>
        <v>4</v>
      </c>
      <c r="EE4" s="1" t="str">
        <f t="shared" ca="1" si="43"/>
        <v/>
      </c>
      <c r="EF4" s="1">
        <f ca="1">IF(COUNTIF(INDIRECT(RIGHT(EF$1,3)&amp;"!"&amp;"$C$49"&amp;":"&amp;"$C$55"),Data0!$BB4)&gt;=1,"",ROW())</f>
        <v>4</v>
      </c>
      <c r="EG4" s="1" t="str">
        <f t="shared" ca="1" si="44"/>
        <v/>
      </c>
      <c r="EH4" s="1">
        <f ca="1">IF(COUNTIF(INDIRECT(RIGHT(EH$1,3)&amp;"!"&amp;"$C$57"&amp;":"&amp;"$C$59"),Data0!$BC4)&gt;=1,"",ROW())</f>
        <v>4</v>
      </c>
      <c r="EI4" s="1" t="str">
        <f t="shared" ca="1" si="45"/>
        <v/>
      </c>
      <c r="EJ4" s="1">
        <f ca="1">IF(COUNTIF(INDIRECT(RIGHT(EJ$1,3)&amp;"!"&amp;"$C$49"&amp;":"&amp;"$C$55"),Data0!$BB4)&gt;=1,"",ROW())</f>
        <v>4</v>
      </c>
      <c r="EK4" s="1" t="str">
        <f t="shared" ca="1" si="46"/>
        <v/>
      </c>
      <c r="EL4" s="1">
        <f ca="1">IF(COUNTIF(INDIRECT(RIGHT(EL$1,3)&amp;"!"&amp;"$C$57"&amp;":"&amp;"$C$59"),Data0!$BC4)&gt;=1,"",ROW())</f>
        <v>4</v>
      </c>
      <c r="EM4" s="1" t="str">
        <f t="shared" ca="1" si="47"/>
        <v/>
      </c>
      <c r="EN4" s="1">
        <f ca="1">IF(COUNTIF(INDIRECT(RIGHT(EN$1,3)&amp;"!"&amp;"$C$49"&amp;":"&amp;"$C$55"),Data0!$BB4)&gt;=1,"",ROW())</f>
        <v>4</v>
      </c>
      <c r="EO4" s="1" t="str">
        <f t="shared" ca="1" si="48"/>
        <v/>
      </c>
      <c r="EP4" s="1">
        <f ca="1">IF(COUNTIF(INDIRECT(RIGHT(EP$1,3)&amp;"!"&amp;"$C$57"&amp;":"&amp;"$C$59"),Data0!$BC4)&gt;=1,"",ROW())</f>
        <v>4</v>
      </c>
      <c r="EQ4" s="1" t="str">
        <f t="shared" ca="1" si="49"/>
        <v/>
      </c>
      <c r="ER4" s="1">
        <f ca="1">IF(COUNTIF(INDIRECT(RIGHT(ER$1,3)&amp;"!"&amp;"$C$49"&amp;":"&amp;"$C$55"),Data0!$BB4)&gt;=1,"",ROW())</f>
        <v>4</v>
      </c>
      <c r="ES4" s="1" t="str">
        <f t="shared" ca="1" si="50"/>
        <v/>
      </c>
      <c r="ET4" s="1">
        <f ca="1">IF(COUNTIF(INDIRECT(RIGHT(ET$1,3)&amp;"!"&amp;"$C$57"&amp;":"&amp;"$C$59"),Data0!$BC4)&gt;=1,"",ROW())</f>
        <v>4</v>
      </c>
      <c r="EU4" s="1" t="str">
        <f t="shared" ca="1" si="51"/>
        <v/>
      </c>
    </row>
    <row r="5" spans="1:153" ht="76.5" customHeight="1" thickBot="1">
      <c r="A5" s="16">
        <v>4</v>
      </c>
      <c r="B5" s="22" t="s">
        <v>533</v>
      </c>
      <c r="C5" s="16" t="s">
        <v>224</v>
      </c>
      <c r="D5" s="16"/>
      <c r="E5" s="22" t="s">
        <v>80</v>
      </c>
      <c r="G5" s="16" t="s">
        <v>3</v>
      </c>
      <c r="H5" s="22" t="s">
        <v>3</v>
      </c>
      <c r="I5" s="22">
        <v>6</v>
      </c>
      <c r="J5" s="22">
        <v>4</v>
      </c>
      <c r="L5" s="22" t="s">
        <v>284</v>
      </c>
      <c r="N5" s="22" t="s">
        <v>487</v>
      </c>
      <c r="O5" s="172"/>
      <c r="P5" s="49" t="str">
        <f t="shared" si="52"/>
        <v/>
      </c>
      <c r="Q5" s="49" t="e">
        <f t="shared" si="53"/>
        <v>#N/A</v>
      </c>
      <c r="R5" s="51" t="str">
        <f>'1'!I41</f>
        <v/>
      </c>
      <c r="S5" s="18">
        <v>4</v>
      </c>
      <c r="T5" s="22" t="str">
        <f>""</f>
        <v/>
      </c>
      <c r="U5" s="22" t="s">
        <v>578</v>
      </c>
      <c r="V5" s="22" t="s">
        <v>536</v>
      </c>
      <c r="W5" s="22" t="s">
        <v>221</v>
      </c>
      <c r="X5" s="22" t="s">
        <v>224</v>
      </c>
      <c r="Y5" s="22" t="s">
        <v>578</v>
      </c>
      <c r="Z5" s="22" t="s">
        <v>112</v>
      </c>
      <c r="AA5" s="22" t="s">
        <v>130</v>
      </c>
      <c r="AB5" s="22" t="s">
        <v>128</v>
      </c>
      <c r="AC5" s="22" t="s">
        <v>598</v>
      </c>
      <c r="AD5" s="519">
        <v>0.65</v>
      </c>
      <c r="AE5" s="524" t="s">
        <v>1090</v>
      </c>
      <c r="AF5" s="440">
        <f>IF(AND(COUNTIF(AG$2:AG5,AG5)=1,AG5&lt;&gt;""),AF4+1,AF4)</f>
        <v>1</v>
      </c>
      <c r="AG5" s="468" t="str">
        <f t="shared" si="54"/>
        <v/>
      </c>
      <c r="AH5" s="440">
        <f>IF(AND(COUNTIF(AI$2:AI5,AI5)=1,AI5&lt;&gt;""),AH4+1,AH4)</f>
        <v>1</v>
      </c>
      <c r="AI5" s="468" t="str">
        <f t="shared" si="55"/>
        <v/>
      </c>
      <c r="AJ5" s="497" t="str">
        <f t="shared" si="56"/>
        <v/>
      </c>
      <c r="AK5" s="497" t="str">
        <f t="shared" si="57"/>
        <v/>
      </c>
      <c r="AL5" s="440">
        <f>IF(AND(COUNTIF(AM$2:AM5,AM5)=1,AM5&lt;&gt;""),AL4+1,AL4)</f>
        <v>1</v>
      </c>
      <c r="AM5" s="468" t="str">
        <f t="shared" si="58"/>
        <v/>
      </c>
      <c r="AN5" s="440">
        <f>IF(AND(COUNTIF(AO$2:AO5,AO5)=1,AO5&lt;&gt;""),AN4+1,AN4)</f>
        <v>1</v>
      </c>
      <c r="AO5" s="468" t="str">
        <f t="shared" si="0"/>
        <v/>
      </c>
      <c r="AP5" s="497" t="str">
        <f t="shared" si="59"/>
        <v/>
      </c>
      <c r="AQ5" s="497" t="str">
        <f t="shared" si="60"/>
        <v/>
      </c>
      <c r="AR5" s="440">
        <f>IF(AND(COUNTIF(AS$2:AS5,AS5)=1,AS5&lt;&gt;""),AR4+1,AR4)</f>
        <v>1</v>
      </c>
      <c r="AS5" s="468" t="str">
        <f t="shared" si="1"/>
        <v/>
      </c>
      <c r="AT5" s="440">
        <f>IF(AND(COUNTIF(AU$2:AU5,AU5)=1,AU5&lt;&gt;""),AT4+1,AT4)</f>
        <v>1</v>
      </c>
      <c r="AU5" s="468" t="str">
        <f t="shared" si="2"/>
        <v/>
      </c>
      <c r="AV5" s="497" t="str">
        <f t="shared" si="61"/>
        <v/>
      </c>
      <c r="AW5" s="497" t="str">
        <f t="shared" si="62"/>
        <v/>
      </c>
      <c r="AX5" s="440">
        <f>IF(AND(COUNTIF(AY$2:AY5,AY5)=1,AY5&lt;&gt;""),AX4+1,AX4)</f>
        <v>1</v>
      </c>
      <c r="AY5" s="468" t="str">
        <f t="shared" si="3"/>
        <v/>
      </c>
      <c r="AZ5" s="440">
        <f>IF(AND(COUNTIF(BA$2:BA5,BA5)=1,BA5&lt;&gt;""),AZ4+1,AZ4)</f>
        <v>1</v>
      </c>
      <c r="BA5" s="468" t="str">
        <f t="shared" si="4"/>
        <v/>
      </c>
      <c r="BB5" s="497" t="str">
        <f t="shared" si="63"/>
        <v/>
      </c>
      <c r="BC5" s="497" t="str">
        <f t="shared" si="64"/>
        <v/>
      </c>
      <c r="BD5" s="1">
        <f ca="1">IF(COUNTIF(INDIRECT(RIGHT(BD$1,3)&amp;"!"&amp;"$C$49"&amp;":"&amp;"$C$55"),Data0!$AJ5)&gt;=1,"",ROW())</f>
        <v>5</v>
      </c>
      <c r="BE5" s="1" t="str">
        <f t="shared" ca="1" si="65"/>
        <v/>
      </c>
      <c r="BF5" s="1">
        <f ca="1">IF(COUNTIF(INDIRECT(RIGHT(BF$1,3)&amp;"!"&amp;"$C$57"&amp;":"&amp;"$C$59"),Data0!$AK5)&gt;=1,"",ROW())</f>
        <v>5</v>
      </c>
      <c r="BG5" s="1" t="str">
        <f t="shared" ca="1" si="5"/>
        <v/>
      </c>
      <c r="BH5" s="1">
        <f ca="1">IF(COUNTIF(INDIRECT(RIGHT(BH$1,3)&amp;"!"&amp;"$C$49"&amp;":"&amp;"$C$55"),Data0!$AJ5)&gt;=1,"",ROW())</f>
        <v>5</v>
      </c>
      <c r="BI5" s="1" t="str">
        <f t="shared" ca="1" si="6"/>
        <v/>
      </c>
      <c r="BJ5" s="1">
        <f ca="1">IF(COUNTIF(INDIRECT(RIGHT(BJ$1,3)&amp;"!"&amp;"$C$57"&amp;":"&amp;"$C$59"),Data0!$AK5)&gt;=1,"",ROW())</f>
        <v>5</v>
      </c>
      <c r="BK5" s="1" t="str">
        <f t="shared" ca="1" si="7"/>
        <v/>
      </c>
      <c r="BL5" s="1">
        <f ca="1">IF(COUNTIF(INDIRECT(RIGHT(BL$1,3)&amp;"!"&amp;"$C$49"&amp;":"&amp;"$C$55"),Data0!$AJ5)&gt;=1,"",ROW())</f>
        <v>5</v>
      </c>
      <c r="BM5" s="1" t="str">
        <f t="shared" ca="1" si="8"/>
        <v/>
      </c>
      <c r="BN5" s="1">
        <f ca="1">IF(COUNTIF(INDIRECT(RIGHT(BN$1,3)&amp;"!"&amp;"$C$57"&amp;":"&amp;"$C$59"),Data0!$AK5)&gt;=1,"",ROW())</f>
        <v>5</v>
      </c>
      <c r="BO5" s="1" t="str">
        <f t="shared" ca="1" si="9"/>
        <v/>
      </c>
      <c r="BP5" s="1">
        <f ca="1">IF(COUNTIF(INDIRECT(RIGHT(BP$1,3)&amp;"!"&amp;"$C$49"&amp;":"&amp;"$C$55"),Data0!$AJ5)&gt;=1,"",ROW())</f>
        <v>5</v>
      </c>
      <c r="BQ5" s="1" t="str">
        <f t="shared" ca="1" si="10"/>
        <v/>
      </c>
      <c r="BR5" s="1">
        <f ca="1">IF(COUNTIF(INDIRECT(RIGHT(BR$1,3)&amp;"!"&amp;"$C$57"&amp;":"&amp;"$C$59"),Data0!$AK5)&gt;=1,"",ROW())</f>
        <v>5</v>
      </c>
      <c r="BS5" s="1" t="str">
        <f t="shared" ca="1" si="11"/>
        <v/>
      </c>
      <c r="BT5" s="1">
        <f ca="1">IF(COUNTIF(INDIRECT(RIGHT(BT$1,3)&amp;"!"&amp;"$C$49"&amp;":"&amp;"$C$55"),Data0!$AJ5)&gt;=1,"",ROW())</f>
        <v>5</v>
      </c>
      <c r="BU5" s="1" t="str">
        <f t="shared" ca="1" si="12"/>
        <v/>
      </c>
      <c r="BV5" s="1">
        <f ca="1">IF(COUNTIF(INDIRECT(RIGHT(BV$1,3)&amp;"!"&amp;"$C$57"&amp;":"&amp;"$C$59"),Data0!$AK5)&gt;=1,"",ROW())</f>
        <v>5</v>
      </c>
      <c r="BW5" s="1" t="str">
        <f t="shared" ca="1" si="13"/>
        <v/>
      </c>
      <c r="BX5" s="1">
        <f ca="1">IF(COUNTIF(INDIRECT(RIGHT(BX$1,3)&amp;"!"&amp;"$C$49"&amp;":"&amp;"$C$55"),Data0!$AJ5)&gt;=1,"",ROW())</f>
        <v>5</v>
      </c>
      <c r="BY5" s="1" t="str">
        <f t="shared" ca="1" si="14"/>
        <v/>
      </c>
      <c r="BZ5" s="1">
        <f ca="1">IF(COUNTIF(INDIRECT(RIGHT(BZ$1,3)&amp;"!"&amp;"$C$57"&amp;":"&amp;"$C$59"),Data0!$AK5)&gt;=1,"",ROW())</f>
        <v>5</v>
      </c>
      <c r="CA5" s="1" t="str">
        <f t="shared" ca="1" si="15"/>
        <v/>
      </c>
      <c r="CB5" s="1">
        <f ca="1">IF(COUNTIF(INDIRECT(RIGHT(CB$1,3)&amp;"!"&amp;"$C$49"&amp;":"&amp;"$C$55"),Data0!$AP5)&gt;=1,"",ROW())</f>
        <v>5</v>
      </c>
      <c r="CC5" s="1" t="str">
        <f t="shared" ca="1" si="16"/>
        <v/>
      </c>
      <c r="CD5" s="1">
        <f ca="1">IF(COUNTIF(INDIRECT(RIGHT(CD$1,3)&amp;"!"&amp;"$C$57"&amp;":"&amp;"$C$59"),Data0!$AQ5)&gt;=1,"",ROW())</f>
        <v>5</v>
      </c>
      <c r="CE5" s="1" t="str">
        <f t="shared" ca="1" si="17"/>
        <v/>
      </c>
      <c r="CF5" s="1">
        <f ca="1">IF(COUNTIF(INDIRECT(RIGHT(CF$1,3)&amp;"!"&amp;"$C$49"&amp;":"&amp;"$C$55"),Data0!$AP5)&gt;=1,"",ROW())</f>
        <v>5</v>
      </c>
      <c r="CG5" s="1" t="str">
        <f t="shared" ca="1" si="18"/>
        <v/>
      </c>
      <c r="CH5" s="1">
        <f ca="1">IF(COUNTIF(INDIRECT(RIGHT(CH$1,3)&amp;"!"&amp;"$C$57"&amp;":"&amp;"$C$59"),Data0!$AQ5)&gt;=1,"",ROW())</f>
        <v>5</v>
      </c>
      <c r="CI5" s="1" t="str">
        <f t="shared" ca="1" si="19"/>
        <v/>
      </c>
      <c r="CJ5" s="1">
        <f ca="1">IF(COUNTIF(INDIRECT(RIGHT(CJ$1,3)&amp;"!"&amp;"$C$49"&amp;":"&amp;"$C$55"),Data0!$AP5)&gt;=1,"",ROW())</f>
        <v>5</v>
      </c>
      <c r="CK5" s="1" t="str">
        <f t="shared" ca="1" si="20"/>
        <v/>
      </c>
      <c r="CL5" s="1">
        <f ca="1">IF(COUNTIF(INDIRECT(RIGHT(CL$1,3)&amp;"!"&amp;"$C$57"&amp;":"&amp;"$C$59"),Data0!$AQ5)&gt;=1,"",ROW())</f>
        <v>5</v>
      </c>
      <c r="CM5" s="1" t="str">
        <f t="shared" ca="1" si="21"/>
        <v/>
      </c>
      <c r="CN5" s="1">
        <f ca="1">IF(COUNTIF(INDIRECT(RIGHT(CN$1,3)&amp;"!"&amp;"$C$49"&amp;":"&amp;"$C$55"),Data0!$AP5)&gt;=1,"",ROW())</f>
        <v>5</v>
      </c>
      <c r="CO5" s="1" t="str">
        <f t="shared" ca="1" si="22"/>
        <v/>
      </c>
      <c r="CP5" s="1">
        <f ca="1">IF(COUNTIF(INDIRECT(RIGHT(CP$1,3)&amp;"!"&amp;"$C$57"&amp;":"&amp;"$C$59"),Data0!$AQ5)&gt;=1,"",ROW())</f>
        <v>5</v>
      </c>
      <c r="CQ5" s="1" t="str">
        <f t="shared" ca="1" si="23"/>
        <v/>
      </c>
      <c r="CR5" s="1">
        <f ca="1">IF(COUNTIF(INDIRECT(RIGHT(CR$1,3)&amp;"!"&amp;"$C$49"&amp;":"&amp;"$C$55"),Data0!$AP5)&gt;=1,"",ROW())</f>
        <v>5</v>
      </c>
      <c r="CS5" s="1" t="str">
        <f t="shared" ca="1" si="24"/>
        <v/>
      </c>
      <c r="CT5" s="1">
        <f ca="1">IF(COUNTIF(INDIRECT(RIGHT(CT$1,3)&amp;"!"&amp;"$C$57"&amp;":"&amp;"$C$59"),Data0!$AQ5)&gt;=1,"",ROW())</f>
        <v>5</v>
      </c>
      <c r="CU5" s="1" t="str">
        <f t="shared" ca="1" si="25"/>
        <v/>
      </c>
      <c r="CV5" s="1">
        <f ca="1">IF(COUNTIF(INDIRECT(RIGHT(CV$1,3)&amp;"!"&amp;"$C$49"&amp;":"&amp;"$C$55"),Data0!$AP5)&gt;=1,"",ROW())</f>
        <v>5</v>
      </c>
      <c r="CW5" s="1" t="str">
        <f t="shared" ca="1" si="26"/>
        <v/>
      </c>
      <c r="CX5" s="1">
        <f ca="1">IF(COUNTIF(INDIRECT(RIGHT(CX$1,3)&amp;"!"&amp;"$C$57"&amp;":"&amp;"$C$59"),Data0!$AQ5)&gt;=1,"",ROW())</f>
        <v>5</v>
      </c>
      <c r="CY5" s="1" t="str">
        <f t="shared" ca="1" si="27"/>
        <v/>
      </c>
      <c r="CZ5" s="1">
        <f ca="1">IF(COUNTIF(INDIRECT(RIGHT(CZ$1,3)&amp;"!"&amp;"$C$49"&amp;":"&amp;"$C$55"),Data0!$AV5)&gt;=1,"",ROW())</f>
        <v>5</v>
      </c>
      <c r="DA5" s="1" t="str">
        <f t="shared" ca="1" si="28"/>
        <v/>
      </c>
      <c r="DB5" s="1">
        <f ca="1">IF(COUNTIF(INDIRECT(RIGHT(DB$1,3)&amp;"!"&amp;"$C$57"&amp;":"&amp;"$C$59"),Data0!$AW5)&gt;=1,"",ROW())</f>
        <v>5</v>
      </c>
      <c r="DC5" s="1" t="str">
        <f t="shared" ca="1" si="29"/>
        <v/>
      </c>
      <c r="DD5" s="1">
        <f ca="1">IF(COUNTIF(INDIRECT(RIGHT(DD$1,3)&amp;"!"&amp;"$C$49"&amp;":"&amp;"$C$55"),Data0!$AV5)&gt;=1,"",ROW())</f>
        <v>5</v>
      </c>
      <c r="DE5" s="1" t="str">
        <f t="shared" ca="1" si="30"/>
        <v/>
      </c>
      <c r="DF5" s="1">
        <f ca="1">IF(COUNTIF(INDIRECT(RIGHT(DF$1,3)&amp;"!"&amp;"$C$57"&amp;":"&amp;"$C$59"),Data0!$AW5)&gt;=1,"",ROW())</f>
        <v>5</v>
      </c>
      <c r="DG5" s="1" t="str">
        <f t="shared" ca="1" si="31"/>
        <v/>
      </c>
      <c r="DH5" s="1">
        <f ca="1">IF(COUNTIF(INDIRECT(RIGHT(DH$1,3)&amp;"!"&amp;"$C$49"&amp;":"&amp;"$C$55"),Data0!$AV5)&gt;=1,"",ROW())</f>
        <v>5</v>
      </c>
      <c r="DI5" s="1" t="str">
        <f t="shared" ca="1" si="32"/>
        <v/>
      </c>
      <c r="DJ5" s="1">
        <f ca="1">IF(COUNTIF(INDIRECT(RIGHT(DJ$1,3)&amp;"!"&amp;"$C$57"&amp;":"&amp;"$C$59"),Data0!$AW5)&gt;=1,"",ROW())</f>
        <v>5</v>
      </c>
      <c r="DK5" s="1" t="str">
        <f t="shared" ca="1" si="33"/>
        <v/>
      </c>
      <c r="DL5" s="1">
        <f ca="1">IF(COUNTIF(INDIRECT(RIGHT(DL$1,3)&amp;"!"&amp;"$C$49"&amp;":"&amp;"$C$55"),Data0!$AV5)&gt;=1,"",ROW())</f>
        <v>5</v>
      </c>
      <c r="DM5" s="1" t="str">
        <f t="shared" ca="1" si="34"/>
        <v/>
      </c>
      <c r="DN5" s="1">
        <f ca="1">IF(COUNTIF(INDIRECT(RIGHT(DN$1,3)&amp;"!"&amp;"$C$47"&amp;":"&amp;"$C$59"),Data0!$AW5)&gt;=1,"",ROW())</f>
        <v>5</v>
      </c>
      <c r="DO5" s="1" t="str">
        <f t="shared" ca="1" si="35"/>
        <v/>
      </c>
      <c r="DP5" s="1">
        <f ca="1">IF(COUNTIF(INDIRECT(RIGHT(DP$1,3)&amp;"!"&amp;"$C$49"&amp;":"&amp;"$C$55"),Data0!$AV5)&gt;=1,"",ROW())</f>
        <v>5</v>
      </c>
      <c r="DQ5" s="1" t="str">
        <f t="shared" ca="1" si="36"/>
        <v/>
      </c>
      <c r="DR5" s="1">
        <f ca="1">IF(COUNTIF(INDIRECT(RIGHT(DR$1,3)&amp;"!"&amp;"$C$57"&amp;":"&amp;"$C$59"),Data0!$AW5)&gt;=1,"",ROW())</f>
        <v>5</v>
      </c>
      <c r="DS5" s="1" t="str">
        <f t="shared" ca="1" si="37"/>
        <v/>
      </c>
      <c r="DT5" s="1">
        <f ca="1">IF(COUNTIF(INDIRECT(RIGHT(DT$1,3)&amp;"!"&amp;"$C$49"&amp;":"&amp;"$C$55"),Data0!$AV5)&gt;=1,"",ROW())</f>
        <v>5</v>
      </c>
      <c r="DU5" s="1" t="str">
        <f t="shared" ca="1" si="38"/>
        <v/>
      </c>
      <c r="DV5" s="1">
        <f ca="1">IF(COUNTIF(INDIRECT(RIGHT(DV$1,3)&amp;"!"&amp;"$C$57"&amp;":"&amp;"$C$59"),Data0!$AW5)&gt;=1,"",ROW())</f>
        <v>5</v>
      </c>
      <c r="DW5" s="1" t="str">
        <f t="shared" ca="1" si="39"/>
        <v/>
      </c>
      <c r="DX5" s="1">
        <f ca="1">IF(COUNTIF(INDIRECT(RIGHT(DX$1,3)&amp;"!"&amp;"$C$49"&amp;":"&amp;"$C$55"),Data0!$BB5)&gt;=1,"",ROW())</f>
        <v>5</v>
      </c>
      <c r="DY5" s="1" t="str">
        <f t="shared" ca="1" si="40"/>
        <v/>
      </c>
      <c r="DZ5" s="1">
        <f ca="1">IF(COUNTIF(INDIRECT(RIGHT(DZ$1,3)&amp;"!"&amp;"$C$57"&amp;":"&amp;"$C$59"),Data0!$BC5)&gt;=1,"",ROW())</f>
        <v>5</v>
      </c>
      <c r="EA5" s="1" t="str">
        <f t="shared" ca="1" si="41"/>
        <v/>
      </c>
      <c r="EB5" s="1">
        <f ca="1">IF(COUNTIF(INDIRECT(RIGHT(EB$1,3)&amp;"!"&amp;"$C$49"&amp;":"&amp;"$C$55"),Data0!$BB5)&gt;=1,"",ROW())</f>
        <v>5</v>
      </c>
      <c r="EC5" s="1" t="str">
        <f t="shared" ca="1" si="42"/>
        <v/>
      </c>
      <c r="ED5" s="1">
        <f ca="1">IF(COUNTIF(INDIRECT(RIGHT(ED$1,3)&amp;"!"&amp;"$C$57"&amp;":"&amp;"$C$59"),Data0!$BC5)&gt;=1,"",ROW())</f>
        <v>5</v>
      </c>
      <c r="EE5" s="1" t="str">
        <f t="shared" ca="1" si="43"/>
        <v/>
      </c>
      <c r="EF5" s="1">
        <f ca="1">IF(COUNTIF(INDIRECT(RIGHT(EF$1,3)&amp;"!"&amp;"$C$49"&amp;":"&amp;"$C$55"),Data0!$BB5)&gt;=1,"",ROW())</f>
        <v>5</v>
      </c>
      <c r="EG5" s="1" t="str">
        <f t="shared" ca="1" si="44"/>
        <v/>
      </c>
      <c r="EH5" s="1">
        <f ca="1">IF(COUNTIF(INDIRECT(RIGHT(EH$1,3)&amp;"!"&amp;"$C$57"&amp;":"&amp;"$C$59"),Data0!$BC5)&gt;=1,"",ROW())</f>
        <v>5</v>
      </c>
      <c r="EI5" s="1" t="str">
        <f t="shared" ca="1" si="45"/>
        <v/>
      </c>
      <c r="EJ5" s="1">
        <f ca="1">IF(COUNTIF(INDIRECT(RIGHT(EJ$1,3)&amp;"!"&amp;"$C$49"&amp;":"&amp;"$C$55"),Data0!$BB5)&gt;=1,"",ROW())</f>
        <v>5</v>
      </c>
      <c r="EK5" s="1" t="str">
        <f t="shared" ca="1" si="46"/>
        <v/>
      </c>
      <c r="EL5" s="1">
        <f ca="1">IF(COUNTIF(INDIRECT(RIGHT(EL$1,3)&amp;"!"&amp;"$C$57"&amp;":"&amp;"$C$59"),Data0!$BC5)&gt;=1,"",ROW())</f>
        <v>5</v>
      </c>
      <c r="EM5" s="1" t="str">
        <f t="shared" ca="1" si="47"/>
        <v/>
      </c>
      <c r="EN5" s="1">
        <f ca="1">IF(COUNTIF(INDIRECT(RIGHT(EN$1,3)&amp;"!"&amp;"$C$49"&amp;":"&amp;"$C$55"),Data0!$BB5)&gt;=1,"",ROW())</f>
        <v>5</v>
      </c>
      <c r="EO5" s="1" t="str">
        <f t="shared" ca="1" si="48"/>
        <v/>
      </c>
      <c r="EP5" s="1">
        <f ca="1">IF(COUNTIF(INDIRECT(RIGHT(EP$1,3)&amp;"!"&amp;"$C$57"&amp;":"&amp;"$C$59"),Data0!$BC5)&gt;=1,"",ROW())</f>
        <v>5</v>
      </c>
      <c r="EQ5" s="1" t="str">
        <f t="shared" ca="1" si="49"/>
        <v/>
      </c>
      <c r="ER5" s="1">
        <f ca="1">IF(COUNTIF(INDIRECT(RIGHT(ER$1,3)&amp;"!"&amp;"$C$49"&amp;":"&amp;"$C$55"),Data0!$BB5)&gt;=1,"",ROW())</f>
        <v>5</v>
      </c>
      <c r="ES5" s="1" t="str">
        <f t="shared" ca="1" si="50"/>
        <v/>
      </c>
      <c r="ET5" s="1">
        <f ca="1">IF(COUNTIF(INDIRECT(RIGHT(ET$1,3)&amp;"!"&amp;"$C$57"&amp;":"&amp;"$C$59"),Data0!$BC5)&gt;=1,"",ROW())</f>
        <v>5</v>
      </c>
      <c r="EU5" s="1" t="str">
        <f t="shared" ca="1" si="51"/>
        <v/>
      </c>
    </row>
    <row r="6" spans="1:153">
      <c r="A6" s="15">
        <v>5</v>
      </c>
      <c r="B6" s="21" t="s">
        <v>533</v>
      </c>
      <c r="C6" s="15" t="s">
        <v>226</v>
      </c>
      <c r="D6" s="21"/>
      <c r="G6" s="15" t="s">
        <v>4</v>
      </c>
      <c r="H6" s="21" t="s">
        <v>4</v>
      </c>
      <c r="I6" s="21">
        <v>7</v>
      </c>
      <c r="J6" s="21">
        <v>5</v>
      </c>
      <c r="N6" s="21" t="s">
        <v>488</v>
      </c>
      <c r="O6" s="171"/>
      <c r="P6" s="173" t="str">
        <f t="shared" si="52"/>
        <v/>
      </c>
      <c r="Q6" s="173" t="e">
        <f t="shared" si="53"/>
        <v>#N/A</v>
      </c>
      <c r="R6" s="174" t="str">
        <f>'1'!K38</f>
        <v/>
      </c>
      <c r="S6" s="19">
        <v>5</v>
      </c>
      <c r="T6" s="21" t="str">
        <f>""</f>
        <v/>
      </c>
      <c r="U6" s="21" t="s">
        <v>579</v>
      </c>
      <c r="V6" s="21" t="s">
        <v>537</v>
      </c>
      <c r="W6" s="21" t="s">
        <v>222</v>
      </c>
      <c r="X6" s="21" t="s">
        <v>226</v>
      </c>
      <c r="Y6" s="21" t="s">
        <v>579</v>
      </c>
      <c r="Z6" s="21" t="s">
        <v>113</v>
      </c>
      <c r="AA6" s="21" t="s">
        <v>131</v>
      </c>
      <c r="AB6" s="531" t="s">
        <v>1229</v>
      </c>
      <c r="AD6" s="518">
        <v>0.7</v>
      </c>
      <c r="AE6" s="525" t="s">
        <v>1091</v>
      </c>
      <c r="AF6" s="440">
        <f>IF(AND(COUNTIF(AG$2:AG6,AG6)=1,AG6&lt;&gt;""),AF5+1,AF5)</f>
        <v>1</v>
      </c>
      <c r="AG6" s="468" t="str">
        <f t="shared" si="54"/>
        <v/>
      </c>
      <c r="AH6" s="440">
        <f>IF(AND(COUNTIF(AI$2:AI6,AI6)=1,AI6&lt;&gt;""),AH5+1,AH5)</f>
        <v>1</v>
      </c>
      <c r="AI6" s="468" t="str">
        <f t="shared" si="55"/>
        <v/>
      </c>
      <c r="AJ6" s="497" t="str">
        <f t="shared" si="56"/>
        <v/>
      </c>
      <c r="AK6" s="497" t="str">
        <f t="shared" si="57"/>
        <v/>
      </c>
      <c r="AL6" s="440">
        <f>IF(AND(COUNTIF(AM$2:AM6,AM6)=1,AM6&lt;&gt;""),AL5+1,AL5)</f>
        <v>1</v>
      </c>
      <c r="AM6" s="468" t="str">
        <f t="shared" si="58"/>
        <v/>
      </c>
      <c r="AN6" s="440">
        <f>IF(AND(COUNTIF(AO$2:AO6,AO6)=1,AO6&lt;&gt;""),AN5+1,AN5)</f>
        <v>1</v>
      </c>
      <c r="AO6" s="468" t="str">
        <f t="shared" si="0"/>
        <v/>
      </c>
      <c r="AP6" s="497" t="str">
        <f t="shared" si="59"/>
        <v/>
      </c>
      <c r="AQ6" s="497" t="str">
        <f t="shared" si="60"/>
        <v/>
      </c>
      <c r="AR6" s="440">
        <f>IF(AND(COUNTIF(AS$2:AS6,AS6)=1,AS6&lt;&gt;""),AR5+1,AR5)</f>
        <v>1</v>
      </c>
      <c r="AS6" s="468" t="str">
        <f t="shared" si="1"/>
        <v/>
      </c>
      <c r="AT6" s="440">
        <f>IF(AND(COUNTIF(AU$2:AU6,AU6)=1,AU6&lt;&gt;""),AT5+1,AT5)</f>
        <v>1</v>
      </c>
      <c r="AU6" s="468" t="str">
        <f t="shared" si="2"/>
        <v/>
      </c>
      <c r="AV6" s="497" t="str">
        <f t="shared" si="61"/>
        <v/>
      </c>
      <c r="AW6" s="497" t="str">
        <f t="shared" si="62"/>
        <v/>
      </c>
      <c r="AX6" s="440">
        <f>IF(AND(COUNTIF(AY$2:AY6,AY6)=1,AY6&lt;&gt;""),AX5+1,AX5)</f>
        <v>1</v>
      </c>
      <c r="AY6" s="468" t="str">
        <f t="shared" si="3"/>
        <v/>
      </c>
      <c r="AZ6" s="440">
        <f>IF(AND(COUNTIF(BA$2:BA6,BA6)=1,BA6&lt;&gt;""),AZ5+1,AZ5)</f>
        <v>1</v>
      </c>
      <c r="BA6" s="468" t="str">
        <f t="shared" si="4"/>
        <v/>
      </c>
      <c r="BB6" s="497" t="str">
        <f t="shared" si="63"/>
        <v/>
      </c>
      <c r="BC6" s="497" t="str">
        <f t="shared" si="64"/>
        <v/>
      </c>
      <c r="BD6" s="1">
        <f ca="1">IF(COUNTIF(INDIRECT(RIGHT(BD$1,3)&amp;"!"&amp;"$C$49"&amp;":"&amp;"$C$55"),Data0!$AJ6)&gt;=1,"",ROW())</f>
        <v>6</v>
      </c>
      <c r="BE6" s="1" t="str">
        <f t="shared" ca="1" si="65"/>
        <v/>
      </c>
      <c r="BF6" s="1">
        <f ca="1">IF(COUNTIF(INDIRECT(RIGHT(BF$1,3)&amp;"!"&amp;"$C$57"&amp;":"&amp;"$C$59"),Data0!$AK6)&gt;=1,"",ROW())</f>
        <v>6</v>
      </c>
      <c r="BG6" s="1" t="str">
        <f t="shared" ca="1" si="5"/>
        <v/>
      </c>
      <c r="BH6" s="1">
        <f ca="1">IF(COUNTIF(INDIRECT(RIGHT(BH$1,3)&amp;"!"&amp;"$C$49"&amp;":"&amp;"$C$55"),Data0!$AJ6)&gt;=1,"",ROW())</f>
        <v>6</v>
      </c>
      <c r="BI6" s="1" t="str">
        <f t="shared" ca="1" si="6"/>
        <v/>
      </c>
      <c r="BJ6" s="1">
        <f ca="1">IF(COUNTIF(INDIRECT(RIGHT(BJ$1,3)&amp;"!"&amp;"$C$57"&amp;":"&amp;"$C$59"),Data0!$AK6)&gt;=1,"",ROW())</f>
        <v>6</v>
      </c>
      <c r="BK6" s="1" t="str">
        <f t="shared" ca="1" si="7"/>
        <v/>
      </c>
      <c r="BL6" s="1">
        <f ca="1">IF(COUNTIF(INDIRECT(RIGHT(BL$1,3)&amp;"!"&amp;"$C$49"&amp;":"&amp;"$C$55"),Data0!$AJ6)&gt;=1,"",ROW())</f>
        <v>6</v>
      </c>
      <c r="BM6" s="1" t="str">
        <f t="shared" ca="1" si="8"/>
        <v/>
      </c>
      <c r="BN6" s="1">
        <f ca="1">IF(COUNTIF(INDIRECT(RIGHT(BN$1,3)&amp;"!"&amp;"$C$57"&amp;":"&amp;"$C$59"),Data0!$AK6)&gt;=1,"",ROW())</f>
        <v>6</v>
      </c>
      <c r="BO6" s="1" t="str">
        <f t="shared" ca="1" si="9"/>
        <v/>
      </c>
      <c r="BP6" s="1">
        <f ca="1">IF(COUNTIF(INDIRECT(RIGHT(BP$1,3)&amp;"!"&amp;"$C$49"&amp;":"&amp;"$C$55"),Data0!$AJ6)&gt;=1,"",ROW())</f>
        <v>6</v>
      </c>
      <c r="BQ6" s="1" t="str">
        <f t="shared" ca="1" si="10"/>
        <v/>
      </c>
      <c r="BR6" s="1">
        <f ca="1">IF(COUNTIF(INDIRECT(RIGHT(BR$1,3)&amp;"!"&amp;"$C$57"&amp;":"&amp;"$C$59"),Data0!$AK6)&gt;=1,"",ROW())</f>
        <v>6</v>
      </c>
      <c r="BS6" s="1" t="str">
        <f t="shared" ca="1" si="11"/>
        <v/>
      </c>
      <c r="BT6" s="1">
        <f ca="1">IF(COUNTIF(INDIRECT(RIGHT(BT$1,3)&amp;"!"&amp;"$C$49"&amp;":"&amp;"$C$55"),Data0!$AJ6)&gt;=1,"",ROW())</f>
        <v>6</v>
      </c>
      <c r="BU6" s="1" t="str">
        <f t="shared" ca="1" si="12"/>
        <v/>
      </c>
      <c r="BV6" s="1">
        <f ca="1">IF(COUNTIF(INDIRECT(RIGHT(BV$1,3)&amp;"!"&amp;"$C$57"&amp;":"&amp;"$C$59"),Data0!$AK6)&gt;=1,"",ROW())</f>
        <v>6</v>
      </c>
      <c r="BW6" s="1" t="str">
        <f t="shared" ca="1" si="13"/>
        <v/>
      </c>
      <c r="BX6" s="1">
        <f ca="1">IF(COUNTIF(INDIRECT(RIGHT(BX$1,3)&amp;"!"&amp;"$C$49"&amp;":"&amp;"$C$55"),Data0!$AJ6)&gt;=1,"",ROW())</f>
        <v>6</v>
      </c>
      <c r="BY6" s="1" t="str">
        <f t="shared" ca="1" si="14"/>
        <v/>
      </c>
      <c r="BZ6" s="1">
        <f ca="1">IF(COUNTIF(INDIRECT(RIGHT(BZ$1,3)&amp;"!"&amp;"$C$57"&amp;":"&amp;"$C$59"),Data0!$AK6)&gt;=1,"",ROW())</f>
        <v>6</v>
      </c>
      <c r="CA6" s="1" t="str">
        <f t="shared" ca="1" si="15"/>
        <v/>
      </c>
      <c r="CB6" s="1">
        <f ca="1">IF(COUNTIF(INDIRECT(RIGHT(CB$1,3)&amp;"!"&amp;"$C$49"&amp;":"&amp;"$C$55"),Data0!$AP6)&gt;=1,"",ROW())</f>
        <v>6</v>
      </c>
      <c r="CC6" s="1" t="str">
        <f t="shared" ca="1" si="16"/>
        <v/>
      </c>
      <c r="CD6" s="1">
        <f ca="1">IF(COUNTIF(INDIRECT(RIGHT(CD$1,3)&amp;"!"&amp;"$C$57"&amp;":"&amp;"$C$59"),Data0!$AQ6)&gt;=1,"",ROW())</f>
        <v>6</v>
      </c>
      <c r="CE6" s="1" t="str">
        <f t="shared" ca="1" si="17"/>
        <v/>
      </c>
      <c r="CF6" s="1">
        <f ca="1">IF(COUNTIF(INDIRECT(RIGHT(CF$1,3)&amp;"!"&amp;"$C$49"&amp;":"&amp;"$C$55"),Data0!$AP6)&gt;=1,"",ROW())</f>
        <v>6</v>
      </c>
      <c r="CG6" s="1" t="str">
        <f t="shared" ca="1" si="18"/>
        <v/>
      </c>
      <c r="CH6" s="1">
        <f ca="1">IF(COUNTIF(INDIRECT(RIGHT(CH$1,3)&amp;"!"&amp;"$C$57"&amp;":"&amp;"$C$59"),Data0!$AQ6)&gt;=1,"",ROW())</f>
        <v>6</v>
      </c>
      <c r="CI6" s="1" t="str">
        <f t="shared" ca="1" si="19"/>
        <v/>
      </c>
      <c r="CJ6" s="1">
        <f ca="1">IF(COUNTIF(INDIRECT(RIGHT(CJ$1,3)&amp;"!"&amp;"$C$49"&amp;":"&amp;"$C$55"),Data0!$AP6)&gt;=1,"",ROW())</f>
        <v>6</v>
      </c>
      <c r="CK6" s="1" t="str">
        <f t="shared" ca="1" si="20"/>
        <v/>
      </c>
      <c r="CL6" s="1">
        <f ca="1">IF(COUNTIF(INDIRECT(RIGHT(CL$1,3)&amp;"!"&amp;"$C$57"&amp;":"&amp;"$C$59"),Data0!$AQ6)&gt;=1,"",ROW())</f>
        <v>6</v>
      </c>
      <c r="CM6" s="1" t="str">
        <f t="shared" ca="1" si="21"/>
        <v/>
      </c>
      <c r="CN6" s="1">
        <f ca="1">IF(COUNTIF(INDIRECT(RIGHT(CN$1,3)&amp;"!"&amp;"$C$49"&amp;":"&amp;"$C$55"),Data0!$AP6)&gt;=1,"",ROW())</f>
        <v>6</v>
      </c>
      <c r="CO6" s="1" t="str">
        <f t="shared" ca="1" si="22"/>
        <v/>
      </c>
      <c r="CP6" s="1">
        <f ca="1">IF(COUNTIF(INDIRECT(RIGHT(CP$1,3)&amp;"!"&amp;"$C$57"&amp;":"&amp;"$C$59"),Data0!$AQ6)&gt;=1,"",ROW())</f>
        <v>6</v>
      </c>
      <c r="CQ6" s="1" t="str">
        <f t="shared" ca="1" si="23"/>
        <v/>
      </c>
      <c r="CR6" s="1">
        <f ca="1">IF(COUNTIF(INDIRECT(RIGHT(CR$1,3)&amp;"!"&amp;"$C$49"&amp;":"&amp;"$C$55"),Data0!$AP6)&gt;=1,"",ROW())</f>
        <v>6</v>
      </c>
      <c r="CS6" s="1" t="str">
        <f t="shared" ca="1" si="24"/>
        <v/>
      </c>
      <c r="CT6" s="1">
        <f ca="1">IF(COUNTIF(INDIRECT(RIGHT(CT$1,3)&amp;"!"&amp;"$C$57"&amp;":"&amp;"$C$59"),Data0!$AQ6)&gt;=1,"",ROW())</f>
        <v>6</v>
      </c>
      <c r="CU6" s="1" t="str">
        <f t="shared" ca="1" si="25"/>
        <v/>
      </c>
      <c r="CV6" s="1">
        <f ca="1">IF(COUNTIF(INDIRECT(RIGHT(CV$1,3)&amp;"!"&amp;"$C$49"&amp;":"&amp;"$C$55"),Data0!$AP6)&gt;=1,"",ROW())</f>
        <v>6</v>
      </c>
      <c r="CW6" s="1" t="str">
        <f t="shared" ca="1" si="26"/>
        <v/>
      </c>
      <c r="CX6" s="1">
        <f ca="1">IF(COUNTIF(INDIRECT(RIGHT(CX$1,3)&amp;"!"&amp;"$C$57"&amp;":"&amp;"$C$59"),Data0!$AQ6)&gt;=1,"",ROW())</f>
        <v>6</v>
      </c>
      <c r="CY6" s="1" t="str">
        <f t="shared" ca="1" si="27"/>
        <v/>
      </c>
      <c r="CZ6" s="1">
        <f ca="1">IF(COUNTIF(INDIRECT(RIGHT(CZ$1,3)&amp;"!"&amp;"$C$49"&amp;":"&amp;"$C$55"),Data0!$AV6)&gt;=1,"",ROW())</f>
        <v>6</v>
      </c>
      <c r="DA6" s="1" t="str">
        <f t="shared" ca="1" si="28"/>
        <v/>
      </c>
      <c r="DB6" s="1">
        <f ca="1">IF(COUNTIF(INDIRECT(RIGHT(DB$1,3)&amp;"!"&amp;"$C$57"&amp;":"&amp;"$C$59"),Data0!$AW6)&gt;=1,"",ROW())</f>
        <v>6</v>
      </c>
      <c r="DC6" s="1" t="str">
        <f t="shared" ca="1" si="29"/>
        <v/>
      </c>
      <c r="DD6" s="1">
        <f ca="1">IF(COUNTIF(INDIRECT(RIGHT(DD$1,3)&amp;"!"&amp;"$C$49"&amp;":"&amp;"$C$55"),Data0!$AV6)&gt;=1,"",ROW())</f>
        <v>6</v>
      </c>
      <c r="DE6" s="1" t="str">
        <f t="shared" ca="1" si="30"/>
        <v/>
      </c>
      <c r="DF6" s="1">
        <f ca="1">IF(COUNTIF(INDIRECT(RIGHT(DF$1,3)&amp;"!"&amp;"$C$57"&amp;":"&amp;"$C$59"),Data0!$AW6)&gt;=1,"",ROW())</f>
        <v>6</v>
      </c>
      <c r="DG6" s="1" t="str">
        <f t="shared" ca="1" si="31"/>
        <v/>
      </c>
      <c r="DH6" s="1">
        <f ca="1">IF(COUNTIF(INDIRECT(RIGHT(DH$1,3)&amp;"!"&amp;"$C$49"&amp;":"&amp;"$C$55"),Data0!$AV6)&gt;=1,"",ROW())</f>
        <v>6</v>
      </c>
      <c r="DI6" s="1" t="str">
        <f t="shared" ca="1" si="32"/>
        <v/>
      </c>
      <c r="DJ6" s="1">
        <f ca="1">IF(COUNTIF(INDIRECT(RIGHT(DJ$1,3)&amp;"!"&amp;"$C$57"&amp;":"&amp;"$C$59"),Data0!$AW6)&gt;=1,"",ROW())</f>
        <v>6</v>
      </c>
      <c r="DK6" s="1" t="str">
        <f t="shared" ca="1" si="33"/>
        <v/>
      </c>
      <c r="DL6" s="1">
        <f ca="1">IF(COUNTIF(INDIRECT(RIGHT(DL$1,3)&amp;"!"&amp;"$C$49"&amp;":"&amp;"$C$55"),Data0!$AV6)&gt;=1,"",ROW())</f>
        <v>6</v>
      </c>
      <c r="DM6" s="1" t="str">
        <f t="shared" ca="1" si="34"/>
        <v/>
      </c>
      <c r="DN6" s="1">
        <f ca="1">IF(COUNTIF(INDIRECT(RIGHT(DN$1,3)&amp;"!"&amp;"$C$47"&amp;":"&amp;"$C$59"),Data0!$AW6)&gt;=1,"",ROW())</f>
        <v>6</v>
      </c>
      <c r="DO6" s="1" t="str">
        <f t="shared" ca="1" si="35"/>
        <v/>
      </c>
      <c r="DP6" s="1">
        <f ca="1">IF(COUNTIF(INDIRECT(RIGHT(DP$1,3)&amp;"!"&amp;"$C$49"&amp;":"&amp;"$C$55"),Data0!$AV6)&gt;=1,"",ROW())</f>
        <v>6</v>
      </c>
      <c r="DQ6" s="1" t="str">
        <f t="shared" ca="1" si="36"/>
        <v/>
      </c>
      <c r="DR6" s="1">
        <f ca="1">IF(COUNTIF(INDIRECT(RIGHT(DR$1,3)&amp;"!"&amp;"$C$57"&amp;":"&amp;"$C$59"),Data0!$AW6)&gt;=1,"",ROW())</f>
        <v>6</v>
      </c>
      <c r="DS6" s="1" t="str">
        <f t="shared" ca="1" si="37"/>
        <v/>
      </c>
      <c r="DT6" s="1">
        <f ca="1">IF(COUNTIF(INDIRECT(RIGHT(DT$1,3)&amp;"!"&amp;"$C$49"&amp;":"&amp;"$C$55"),Data0!$AV6)&gt;=1,"",ROW())</f>
        <v>6</v>
      </c>
      <c r="DU6" s="1" t="str">
        <f t="shared" ca="1" si="38"/>
        <v/>
      </c>
      <c r="DV6" s="1">
        <f ca="1">IF(COUNTIF(INDIRECT(RIGHT(DV$1,3)&amp;"!"&amp;"$C$57"&amp;":"&amp;"$C$59"),Data0!$AW6)&gt;=1,"",ROW())</f>
        <v>6</v>
      </c>
      <c r="DW6" s="1" t="str">
        <f t="shared" ca="1" si="39"/>
        <v/>
      </c>
      <c r="DX6" s="1">
        <f ca="1">IF(COUNTIF(INDIRECT(RIGHT(DX$1,3)&amp;"!"&amp;"$C$49"&amp;":"&amp;"$C$55"),Data0!$BB6)&gt;=1,"",ROW())</f>
        <v>6</v>
      </c>
      <c r="DY6" s="1" t="str">
        <f t="shared" ca="1" si="40"/>
        <v/>
      </c>
      <c r="DZ6" s="1">
        <f ca="1">IF(COUNTIF(INDIRECT(RIGHT(DZ$1,3)&amp;"!"&amp;"$C$57"&amp;":"&amp;"$C$59"),Data0!$BC6)&gt;=1,"",ROW())</f>
        <v>6</v>
      </c>
      <c r="EA6" s="1" t="str">
        <f t="shared" ca="1" si="41"/>
        <v/>
      </c>
      <c r="EB6" s="1">
        <f ca="1">IF(COUNTIF(INDIRECT(RIGHT(EB$1,3)&amp;"!"&amp;"$C$49"&amp;":"&amp;"$C$55"),Data0!$BB6)&gt;=1,"",ROW())</f>
        <v>6</v>
      </c>
      <c r="EC6" s="1" t="str">
        <f t="shared" ca="1" si="42"/>
        <v/>
      </c>
      <c r="ED6" s="1">
        <f ca="1">IF(COUNTIF(INDIRECT(RIGHT(ED$1,3)&amp;"!"&amp;"$C$57"&amp;":"&amp;"$C$59"),Data0!$BC6)&gt;=1,"",ROW())</f>
        <v>6</v>
      </c>
      <c r="EE6" s="1" t="str">
        <f t="shared" ca="1" si="43"/>
        <v/>
      </c>
      <c r="EF6" s="1">
        <f ca="1">IF(COUNTIF(INDIRECT(RIGHT(EF$1,3)&amp;"!"&amp;"$C$49"&amp;":"&amp;"$C$55"),Data0!$BB6)&gt;=1,"",ROW())</f>
        <v>6</v>
      </c>
      <c r="EG6" s="1" t="str">
        <f t="shared" ca="1" si="44"/>
        <v/>
      </c>
      <c r="EH6" s="1">
        <f ca="1">IF(COUNTIF(INDIRECT(RIGHT(EH$1,3)&amp;"!"&amp;"$C$57"&amp;":"&amp;"$C$59"),Data0!$BC6)&gt;=1,"",ROW())</f>
        <v>6</v>
      </c>
      <c r="EI6" s="1" t="str">
        <f t="shared" ca="1" si="45"/>
        <v/>
      </c>
      <c r="EJ6" s="1">
        <f ca="1">IF(COUNTIF(INDIRECT(RIGHT(EJ$1,3)&amp;"!"&amp;"$C$49"&amp;":"&amp;"$C$55"),Data0!$BB6)&gt;=1,"",ROW())</f>
        <v>6</v>
      </c>
      <c r="EK6" s="1" t="str">
        <f t="shared" ca="1" si="46"/>
        <v/>
      </c>
      <c r="EL6" s="1">
        <f ca="1">IF(COUNTIF(INDIRECT(RIGHT(EL$1,3)&amp;"!"&amp;"$C$57"&amp;":"&amp;"$C$59"),Data0!$BC6)&gt;=1,"",ROW())</f>
        <v>6</v>
      </c>
      <c r="EM6" s="1" t="str">
        <f t="shared" ca="1" si="47"/>
        <v/>
      </c>
      <c r="EN6" s="1">
        <f ca="1">IF(COUNTIF(INDIRECT(RIGHT(EN$1,3)&amp;"!"&amp;"$C$49"&amp;":"&amp;"$C$55"),Data0!$BB6)&gt;=1,"",ROW())</f>
        <v>6</v>
      </c>
      <c r="EO6" s="1" t="str">
        <f t="shared" ca="1" si="48"/>
        <v/>
      </c>
      <c r="EP6" s="1">
        <f ca="1">IF(COUNTIF(INDIRECT(RIGHT(EP$1,3)&amp;"!"&amp;"$C$57"&amp;":"&amp;"$C$59"),Data0!$BC6)&gt;=1,"",ROW())</f>
        <v>6</v>
      </c>
      <c r="EQ6" s="1" t="str">
        <f t="shared" ca="1" si="49"/>
        <v/>
      </c>
      <c r="ER6" s="1">
        <f ca="1">IF(COUNTIF(INDIRECT(RIGHT(ER$1,3)&amp;"!"&amp;"$C$49"&amp;":"&amp;"$C$55"),Data0!$BB6)&gt;=1,"",ROW())</f>
        <v>6</v>
      </c>
      <c r="ES6" s="1" t="str">
        <f t="shared" ca="1" si="50"/>
        <v/>
      </c>
      <c r="ET6" s="1">
        <f ca="1">IF(COUNTIF(INDIRECT(RIGHT(ET$1,3)&amp;"!"&amp;"$C$57"&amp;":"&amp;"$C$59"),Data0!$BC6)&gt;=1,"",ROW())</f>
        <v>6</v>
      </c>
      <c r="EU6" s="1" t="str">
        <f t="shared" ca="1" si="51"/>
        <v/>
      </c>
    </row>
    <row r="7" spans="1:153" ht="15">
      <c r="A7" s="16">
        <v>6</v>
      </c>
      <c r="B7" s="22" t="s">
        <v>534</v>
      </c>
      <c r="C7" s="16" t="s">
        <v>227</v>
      </c>
      <c r="D7" s="22"/>
      <c r="G7" s="16" t="s">
        <v>4</v>
      </c>
      <c r="H7" s="22" t="s">
        <v>4</v>
      </c>
      <c r="I7" s="22">
        <v>8</v>
      </c>
      <c r="J7" s="22">
        <v>6</v>
      </c>
      <c r="N7" s="22" t="s">
        <v>489</v>
      </c>
      <c r="O7" s="172"/>
      <c r="P7" s="47" t="str">
        <f t="shared" si="52"/>
        <v/>
      </c>
      <c r="Q7" s="47" t="e">
        <f t="shared" si="53"/>
        <v>#N/A</v>
      </c>
      <c r="R7" s="48" t="str">
        <f>'1'!K39</f>
        <v/>
      </c>
      <c r="S7" s="18">
        <v>6</v>
      </c>
      <c r="T7" s="22" t="str">
        <f>""</f>
        <v/>
      </c>
      <c r="V7"/>
      <c r="W7" s="22" t="s">
        <v>130</v>
      </c>
      <c r="X7" s="22" t="s">
        <v>227</v>
      </c>
      <c r="Y7" s="22" t="s">
        <v>582</v>
      </c>
      <c r="Z7" s="22" t="s">
        <v>114</v>
      </c>
      <c r="AA7" s="530" t="s">
        <v>132</v>
      </c>
      <c r="AB7" s="530" t="s">
        <v>129</v>
      </c>
      <c r="AD7" s="519">
        <v>0.75</v>
      </c>
      <c r="AE7" s="524" t="s">
        <v>1092</v>
      </c>
      <c r="AF7" s="440">
        <f>IF(AND(COUNTIF(AG$2:AG7,AG7)=1,AG7&lt;&gt;""),AF6+1,AF6)</f>
        <v>1</v>
      </c>
      <c r="AG7" s="468" t="str">
        <f t="shared" si="54"/>
        <v/>
      </c>
      <c r="AH7" s="440">
        <f>IF(AND(COUNTIF(AI$2:AI7,AI7)=1,AI7&lt;&gt;""),AH6+1,AH6)</f>
        <v>1</v>
      </c>
      <c r="AI7" s="468" t="str">
        <f t="shared" si="55"/>
        <v/>
      </c>
      <c r="AJ7" s="497" t="str">
        <f t="shared" si="56"/>
        <v/>
      </c>
      <c r="AK7" s="497" t="str">
        <f t="shared" si="57"/>
        <v/>
      </c>
      <c r="AL7" s="440">
        <f>IF(AND(COUNTIF(AM$2:AM7,AM7)=1,AM7&lt;&gt;""),AL6+1,AL6)</f>
        <v>1</v>
      </c>
      <c r="AM7" s="468" t="str">
        <f t="shared" si="58"/>
        <v/>
      </c>
      <c r="AN7" s="440">
        <f>IF(AND(COUNTIF(AO$2:AO7,AO7)=1,AO7&lt;&gt;""),AN6+1,AN6)</f>
        <v>1</v>
      </c>
      <c r="AO7" s="468" t="str">
        <f t="shared" si="0"/>
        <v/>
      </c>
      <c r="AP7" s="497" t="str">
        <f t="shared" si="59"/>
        <v/>
      </c>
      <c r="AQ7" s="497" t="str">
        <f t="shared" si="60"/>
        <v/>
      </c>
      <c r="AR7" s="440">
        <f>IF(AND(COUNTIF(AS$2:AS7,AS7)=1,AS7&lt;&gt;""),AR6+1,AR6)</f>
        <v>1</v>
      </c>
      <c r="AS7" s="468" t="str">
        <f t="shared" si="1"/>
        <v/>
      </c>
      <c r="AT7" s="440">
        <f>IF(AND(COUNTIF(AU$2:AU7,AU7)=1,AU7&lt;&gt;""),AT6+1,AT6)</f>
        <v>1</v>
      </c>
      <c r="AU7" s="468" t="str">
        <f t="shared" si="2"/>
        <v/>
      </c>
      <c r="AV7" s="497" t="str">
        <f t="shared" si="61"/>
        <v/>
      </c>
      <c r="AW7" s="497" t="str">
        <f t="shared" si="62"/>
        <v/>
      </c>
      <c r="AX7" s="440">
        <f>IF(AND(COUNTIF(AY$2:AY7,AY7)=1,AY7&lt;&gt;""),AX6+1,AX6)</f>
        <v>1</v>
      </c>
      <c r="AY7" s="468" t="str">
        <f t="shared" si="3"/>
        <v/>
      </c>
      <c r="AZ7" s="440">
        <f>IF(AND(COUNTIF(BA$2:BA7,BA7)=1,BA7&lt;&gt;""),AZ6+1,AZ6)</f>
        <v>1</v>
      </c>
      <c r="BA7" s="468" t="str">
        <f t="shared" si="4"/>
        <v/>
      </c>
      <c r="BB7" s="497" t="str">
        <f t="shared" si="63"/>
        <v/>
      </c>
      <c r="BC7" s="497" t="str">
        <f t="shared" si="64"/>
        <v/>
      </c>
      <c r="BD7" s="1">
        <f ca="1">IF(COUNTIF(INDIRECT(RIGHT(BD$1,3)&amp;"!"&amp;"$C$49"&amp;":"&amp;"$C$55"),Data0!$AJ7)&gt;=1,"",ROW())</f>
        <v>7</v>
      </c>
      <c r="BE7" s="1" t="str">
        <f t="shared" ca="1" si="65"/>
        <v/>
      </c>
      <c r="BF7" s="1">
        <f ca="1">IF(COUNTIF(INDIRECT(RIGHT(BF$1,3)&amp;"!"&amp;"$C$57"&amp;":"&amp;"$C$59"),Data0!$AK7)&gt;=1,"",ROW())</f>
        <v>7</v>
      </c>
      <c r="BG7" s="1" t="str">
        <f t="shared" ca="1" si="5"/>
        <v/>
      </c>
      <c r="BH7" s="1">
        <f ca="1">IF(COUNTIF(INDIRECT(RIGHT(BH$1,3)&amp;"!"&amp;"$C$49"&amp;":"&amp;"$C$55"),Data0!$AJ7)&gt;=1,"",ROW())</f>
        <v>7</v>
      </c>
      <c r="BI7" s="1" t="str">
        <f t="shared" ca="1" si="6"/>
        <v/>
      </c>
      <c r="BJ7" s="1">
        <f ca="1">IF(COUNTIF(INDIRECT(RIGHT(BJ$1,3)&amp;"!"&amp;"$C$57"&amp;":"&amp;"$C$59"),Data0!$AK7)&gt;=1,"",ROW())</f>
        <v>7</v>
      </c>
      <c r="BK7" s="1" t="str">
        <f t="shared" ca="1" si="7"/>
        <v/>
      </c>
      <c r="BL7" s="1">
        <f ca="1">IF(COUNTIF(INDIRECT(RIGHT(BL$1,3)&amp;"!"&amp;"$C$49"&amp;":"&amp;"$C$55"),Data0!$AJ7)&gt;=1,"",ROW())</f>
        <v>7</v>
      </c>
      <c r="BM7" s="1" t="str">
        <f t="shared" ca="1" si="8"/>
        <v/>
      </c>
      <c r="BN7" s="1">
        <f ca="1">IF(COUNTIF(INDIRECT(RIGHT(BN$1,3)&amp;"!"&amp;"$C$57"&amp;":"&amp;"$C$59"),Data0!$AK7)&gt;=1,"",ROW())</f>
        <v>7</v>
      </c>
      <c r="BO7" s="1" t="str">
        <f t="shared" ca="1" si="9"/>
        <v/>
      </c>
      <c r="BP7" s="1">
        <f ca="1">IF(COUNTIF(INDIRECT(RIGHT(BP$1,3)&amp;"!"&amp;"$C$49"&amp;":"&amp;"$C$55"),Data0!$AJ7)&gt;=1,"",ROW())</f>
        <v>7</v>
      </c>
      <c r="BQ7" s="1" t="str">
        <f t="shared" ca="1" si="10"/>
        <v/>
      </c>
      <c r="BR7" s="1">
        <f ca="1">IF(COUNTIF(INDIRECT(RIGHT(BR$1,3)&amp;"!"&amp;"$C$57"&amp;":"&amp;"$C$59"),Data0!$AK7)&gt;=1,"",ROW())</f>
        <v>7</v>
      </c>
      <c r="BS7" s="1" t="str">
        <f t="shared" ca="1" si="11"/>
        <v/>
      </c>
      <c r="BT7" s="1">
        <f ca="1">IF(COUNTIF(INDIRECT(RIGHT(BT$1,3)&amp;"!"&amp;"$C$49"&amp;":"&amp;"$C$55"),Data0!$AJ7)&gt;=1,"",ROW())</f>
        <v>7</v>
      </c>
      <c r="BU7" s="1" t="str">
        <f t="shared" ca="1" si="12"/>
        <v/>
      </c>
      <c r="BV7" s="1">
        <f ca="1">IF(COUNTIF(INDIRECT(RIGHT(BV$1,3)&amp;"!"&amp;"$C$57"&amp;":"&amp;"$C$59"),Data0!$AK7)&gt;=1,"",ROW())</f>
        <v>7</v>
      </c>
      <c r="BW7" s="1" t="str">
        <f t="shared" ca="1" si="13"/>
        <v/>
      </c>
      <c r="BX7" s="1">
        <f ca="1">IF(COUNTIF(INDIRECT(RIGHT(BX$1,3)&amp;"!"&amp;"$C$49"&amp;":"&amp;"$C$55"),Data0!$AJ7)&gt;=1,"",ROW())</f>
        <v>7</v>
      </c>
      <c r="BY7" s="1" t="str">
        <f t="shared" ca="1" si="14"/>
        <v/>
      </c>
      <c r="BZ7" s="1">
        <f ca="1">IF(COUNTIF(INDIRECT(RIGHT(BZ$1,3)&amp;"!"&amp;"$C$57"&amp;":"&amp;"$C$59"),Data0!$AK7)&gt;=1,"",ROW())</f>
        <v>7</v>
      </c>
      <c r="CA7" s="1" t="str">
        <f t="shared" ca="1" si="15"/>
        <v/>
      </c>
      <c r="CB7" s="1">
        <f ca="1">IF(COUNTIF(INDIRECT(RIGHT(CB$1,3)&amp;"!"&amp;"$C$49"&amp;":"&amp;"$C$55"),Data0!$AP7)&gt;=1,"",ROW())</f>
        <v>7</v>
      </c>
      <c r="CC7" s="1" t="str">
        <f t="shared" ca="1" si="16"/>
        <v/>
      </c>
      <c r="CD7" s="1">
        <f ca="1">IF(COUNTIF(INDIRECT(RIGHT(CD$1,3)&amp;"!"&amp;"$C$57"&amp;":"&amp;"$C$59"),Data0!$AQ7)&gt;=1,"",ROW())</f>
        <v>7</v>
      </c>
      <c r="CE7" s="1" t="str">
        <f t="shared" ca="1" si="17"/>
        <v/>
      </c>
      <c r="CF7" s="1">
        <f ca="1">IF(COUNTIF(INDIRECT(RIGHT(CF$1,3)&amp;"!"&amp;"$C$49"&amp;":"&amp;"$C$55"),Data0!$AP7)&gt;=1,"",ROW())</f>
        <v>7</v>
      </c>
      <c r="CG7" s="1" t="str">
        <f t="shared" ca="1" si="18"/>
        <v/>
      </c>
      <c r="CH7" s="1">
        <f ca="1">IF(COUNTIF(INDIRECT(RIGHT(CH$1,3)&amp;"!"&amp;"$C$57"&amp;":"&amp;"$C$59"),Data0!$AQ7)&gt;=1,"",ROW())</f>
        <v>7</v>
      </c>
      <c r="CI7" s="1" t="str">
        <f t="shared" ca="1" si="19"/>
        <v/>
      </c>
      <c r="CJ7" s="1">
        <f ca="1">IF(COUNTIF(INDIRECT(RIGHT(CJ$1,3)&amp;"!"&amp;"$C$49"&amp;":"&amp;"$C$55"),Data0!$AP7)&gt;=1,"",ROW())</f>
        <v>7</v>
      </c>
      <c r="CK7" s="1" t="str">
        <f t="shared" ca="1" si="20"/>
        <v/>
      </c>
      <c r="CL7" s="1">
        <f ca="1">IF(COUNTIF(INDIRECT(RIGHT(CL$1,3)&amp;"!"&amp;"$C$57"&amp;":"&amp;"$C$59"),Data0!$AQ7)&gt;=1,"",ROW())</f>
        <v>7</v>
      </c>
      <c r="CM7" s="1" t="str">
        <f t="shared" ca="1" si="21"/>
        <v/>
      </c>
      <c r="CN7" s="1">
        <f ca="1">IF(COUNTIF(INDIRECT(RIGHT(CN$1,3)&amp;"!"&amp;"$C$49"&amp;":"&amp;"$C$55"),Data0!$AP7)&gt;=1,"",ROW())</f>
        <v>7</v>
      </c>
      <c r="CO7" s="1" t="str">
        <f t="shared" ca="1" si="22"/>
        <v/>
      </c>
      <c r="CP7" s="1">
        <f ca="1">IF(COUNTIF(INDIRECT(RIGHT(CP$1,3)&amp;"!"&amp;"$C$57"&amp;":"&amp;"$C$59"),Data0!$AQ7)&gt;=1,"",ROW())</f>
        <v>7</v>
      </c>
      <c r="CQ7" s="1" t="str">
        <f t="shared" ca="1" si="23"/>
        <v/>
      </c>
      <c r="CR7" s="1">
        <f ca="1">IF(COUNTIF(INDIRECT(RIGHT(CR$1,3)&amp;"!"&amp;"$C$49"&amp;":"&amp;"$C$55"),Data0!$AP7)&gt;=1,"",ROW())</f>
        <v>7</v>
      </c>
      <c r="CS7" s="1" t="str">
        <f t="shared" ca="1" si="24"/>
        <v/>
      </c>
      <c r="CT7" s="1">
        <f ca="1">IF(COUNTIF(INDIRECT(RIGHT(CT$1,3)&amp;"!"&amp;"$C$57"&amp;":"&amp;"$C$59"),Data0!$AQ7)&gt;=1,"",ROW())</f>
        <v>7</v>
      </c>
      <c r="CU7" s="1" t="str">
        <f t="shared" ca="1" si="25"/>
        <v/>
      </c>
      <c r="CV7" s="1">
        <f ca="1">IF(COUNTIF(INDIRECT(RIGHT(CV$1,3)&amp;"!"&amp;"$C$49"&amp;":"&amp;"$C$55"),Data0!$AP7)&gt;=1,"",ROW())</f>
        <v>7</v>
      </c>
      <c r="CW7" s="1" t="str">
        <f t="shared" ca="1" si="26"/>
        <v/>
      </c>
      <c r="CX7" s="1">
        <f ca="1">IF(COUNTIF(INDIRECT(RIGHT(CX$1,3)&amp;"!"&amp;"$C$57"&amp;":"&amp;"$C$59"),Data0!$AQ7)&gt;=1,"",ROW())</f>
        <v>7</v>
      </c>
      <c r="CY7" s="1" t="str">
        <f t="shared" ca="1" si="27"/>
        <v/>
      </c>
      <c r="CZ7" s="1">
        <f ca="1">IF(COUNTIF(INDIRECT(RIGHT(CZ$1,3)&amp;"!"&amp;"$C$49"&amp;":"&amp;"$C$55"),Data0!$AV7)&gt;=1,"",ROW())</f>
        <v>7</v>
      </c>
      <c r="DA7" s="1" t="str">
        <f t="shared" ca="1" si="28"/>
        <v/>
      </c>
      <c r="DB7" s="1">
        <f ca="1">IF(COUNTIF(INDIRECT(RIGHT(DB$1,3)&amp;"!"&amp;"$C$57"&amp;":"&amp;"$C$59"),Data0!$AW7)&gt;=1,"",ROW())</f>
        <v>7</v>
      </c>
      <c r="DC7" s="1" t="str">
        <f t="shared" ca="1" si="29"/>
        <v/>
      </c>
      <c r="DD7" s="1">
        <f ca="1">IF(COUNTIF(INDIRECT(RIGHT(DD$1,3)&amp;"!"&amp;"$C$49"&amp;":"&amp;"$C$55"),Data0!$AV7)&gt;=1,"",ROW())</f>
        <v>7</v>
      </c>
      <c r="DE7" s="1" t="str">
        <f t="shared" ca="1" si="30"/>
        <v/>
      </c>
      <c r="DF7" s="1">
        <f ca="1">IF(COUNTIF(INDIRECT(RIGHT(DF$1,3)&amp;"!"&amp;"$C$57"&amp;":"&amp;"$C$59"),Data0!$AW7)&gt;=1,"",ROW())</f>
        <v>7</v>
      </c>
      <c r="DG7" s="1" t="str">
        <f t="shared" ca="1" si="31"/>
        <v/>
      </c>
      <c r="DH7" s="1">
        <f ca="1">IF(COUNTIF(INDIRECT(RIGHT(DH$1,3)&amp;"!"&amp;"$C$49"&amp;":"&amp;"$C$55"),Data0!$AV7)&gt;=1,"",ROW())</f>
        <v>7</v>
      </c>
      <c r="DI7" s="1" t="str">
        <f t="shared" ca="1" si="32"/>
        <v/>
      </c>
      <c r="DJ7" s="1">
        <f ca="1">IF(COUNTIF(INDIRECT(RIGHT(DJ$1,3)&amp;"!"&amp;"$C$57"&amp;":"&amp;"$C$59"),Data0!$AW7)&gt;=1,"",ROW())</f>
        <v>7</v>
      </c>
      <c r="DK7" s="1" t="str">
        <f t="shared" ca="1" si="33"/>
        <v/>
      </c>
      <c r="DL7" s="1">
        <f ca="1">IF(COUNTIF(INDIRECT(RIGHT(DL$1,3)&amp;"!"&amp;"$C$49"&amp;":"&amp;"$C$55"),Data0!$AV7)&gt;=1,"",ROW())</f>
        <v>7</v>
      </c>
      <c r="DM7" s="1" t="str">
        <f t="shared" ca="1" si="34"/>
        <v/>
      </c>
      <c r="DN7" s="1">
        <f ca="1">IF(COUNTIF(INDIRECT(RIGHT(DN$1,3)&amp;"!"&amp;"$C$47"&amp;":"&amp;"$C$59"),Data0!$AW7)&gt;=1,"",ROW())</f>
        <v>7</v>
      </c>
      <c r="DO7" s="1" t="str">
        <f t="shared" ca="1" si="35"/>
        <v/>
      </c>
      <c r="DP7" s="1">
        <f ca="1">IF(COUNTIF(INDIRECT(RIGHT(DP$1,3)&amp;"!"&amp;"$C$49"&amp;":"&amp;"$C$55"),Data0!$AV7)&gt;=1,"",ROW())</f>
        <v>7</v>
      </c>
      <c r="DQ7" s="1" t="str">
        <f t="shared" ca="1" si="36"/>
        <v/>
      </c>
      <c r="DR7" s="1">
        <f ca="1">IF(COUNTIF(INDIRECT(RIGHT(DR$1,3)&amp;"!"&amp;"$C$57"&amp;":"&amp;"$C$59"),Data0!$AW7)&gt;=1,"",ROW())</f>
        <v>7</v>
      </c>
      <c r="DS7" s="1" t="str">
        <f t="shared" ca="1" si="37"/>
        <v/>
      </c>
      <c r="DT7" s="1">
        <f ca="1">IF(COUNTIF(INDIRECT(RIGHT(DT$1,3)&amp;"!"&amp;"$C$49"&amp;":"&amp;"$C$55"),Data0!$AV7)&gt;=1,"",ROW())</f>
        <v>7</v>
      </c>
      <c r="DU7" s="1" t="str">
        <f t="shared" ca="1" si="38"/>
        <v/>
      </c>
      <c r="DV7" s="1">
        <f ca="1">IF(COUNTIF(INDIRECT(RIGHT(DV$1,3)&amp;"!"&amp;"$C$57"&amp;":"&amp;"$C$59"),Data0!$AW7)&gt;=1,"",ROW())</f>
        <v>7</v>
      </c>
      <c r="DW7" s="1" t="str">
        <f t="shared" ca="1" si="39"/>
        <v/>
      </c>
      <c r="DX7" s="1">
        <f ca="1">IF(COUNTIF(INDIRECT(RIGHT(DX$1,3)&amp;"!"&amp;"$C$49"&amp;":"&amp;"$C$55"),Data0!$BB7)&gt;=1,"",ROW())</f>
        <v>7</v>
      </c>
      <c r="DY7" s="1" t="str">
        <f t="shared" ca="1" si="40"/>
        <v/>
      </c>
      <c r="DZ7" s="1">
        <f ca="1">IF(COUNTIF(INDIRECT(RIGHT(DZ$1,3)&amp;"!"&amp;"$C$57"&amp;":"&amp;"$C$59"),Data0!$BC7)&gt;=1,"",ROW())</f>
        <v>7</v>
      </c>
      <c r="EA7" s="1" t="str">
        <f t="shared" ca="1" si="41"/>
        <v/>
      </c>
      <c r="EB7" s="1">
        <f ca="1">IF(COUNTIF(INDIRECT(RIGHT(EB$1,3)&amp;"!"&amp;"$C$49"&amp;":"&amp;"$C$55"),Data0!$BB7)&gt;=1,"",ROW())</f>
        <v>7</v>
      </c>
      <c r="EC7" s="1" t="str">
        <f t="shared" ca="1" si="42"/>
        <v/>
      </c>
      <c r="ED7" s="1">
        <f ca="1">IF(COUNTIF(INDIRECT(RIGHT(ED$1,3)&amp;"!"&amp;"$C$57"&amp;":"&amp;"$C$59"),Data0!$BC7)&gt;=1,"",ROW())</f>
        <v>7</v>
      </c>
      <c r="EE7" s="1" t="str">
        <f t="shared" ca="1" si="43"/>
        <v/>
      </c>
      <c r="EF7" s="1">
        <f ca="1">IF(COUNTIF(INDIRECT(RIGHT(EF$1,3)&amp;"!"&amp;"$C$49"&amp;":"&amp;"$C$55"),Data0!$BB7)&gt;=1,"",ROW())</f>
        <v>7</v>
      </c>
      <c r="EG7" s="1" t="str">
        <f t="shared" ca="1" si="44"/>
        <v/>
      </c>
      <c r="EH7" s="1">
        <f ca="1">IF(COUNTIF(INDIRECT(RIGHT(EH$1,3)&amp;"!"&amp;"$C$57"&amp;":"&amp;"$C$59"),Data0!$BC7)&gt;=1,"",ROW())</f>
        <v>7</v>
      </c>
      <c r="EI7" s="1" t="str">
        <f t="shared" ca="1" si="45"/>
        <v/>
      </c>
      <c r="EJ7" s="1">
        <f ca="1">IF(COUNTIF(INDIRECT(RIGHT(EJ$1,3)&amp;"!"&amp;"$C$49"&amp;":"&amp;"$C$55"),Data0!$BB7)&gt;=1,"",ROW())</f>
        <v>7</v>
      </c>
      <c r="EK7" s="1" t="str">
        <f t="shared" ca="1" si="46"/>
        <v/>
      </c>
      <c r="EL7" s="1">
        <f ca="1">IF(COUNTIF(INDIRECT(RIGHT(EL$1,3)&amp;"!"&amp;"$C$57"&amp;":"&amp;"$C$59"),Data0!$BC7)&gt;=1,"",ROW())</f>
        <v>7</v>
      </c>
      <c r="EM7" s="1" t="str">
        <f t="shared" ca="1" si="47"/>
        <v/>
      </c>
      <c r="EN7" s="1">
        <f ca="1">IF(COUNTIF(INDIRECT(RIGHT(EN$1,3)&amp;"!"&amp;"$C$49"&amp;":"&amp;"$C$55"),Data0!$BB7)&gt;=1,"",ROW())</f>
        <v>7</v>
      </c>
      <c r="EO7" s="1" t="str">
        <f t="shared" ca="1" si="48"/>
        <v/>
      </c>
      <c r="EP7" s="1">
        <f ca="1">IF(COUNTIF(INDIRECT(RIGHT(EP$1,3)&amp;"!"&amp;"$C$57"&amp;":"&amp;"$C$59"),Data0!$BC7)&gt;=1,"",ROW())</f>
        <v>7</v>
      </c>
      <c r="EQ7" s="1" t="str">
        <f t="shared" ca="1" si="49"/>
        <v/>
      </c>
      <c r="ER7" s="1">
        <f ca="1">IF(COUNTIF(INDIRECT(RIGHT(ER$1,3)&amp;"!"&amp;"$C$49"&amp;":"&amp;"$C$55"),Data0!$BB7)&gt;=1,"",ROW())</f>
        <v>7</v>
      </c>
      <c r="ES7" s="1" t="str">
        <f t="shared" ca="1" si="50"/>
        <v/>
      </c>
      <c r="ET7" s="1">
        <f ca="1">IF(COUNTIF(INDIRECT(RIGHT(ET$1,3)&amp;"!"&amp;"$C$57"&amp;":"&amp;"$C$59"),Data0!$BC7)&gt;=1,"",ROW())</f>
        <v>7</v>
      </c>
      <c r="EU7" s="1" t="str">
        <f t="shared" ca="1" si="51"/>
        <v/>
      </c>
    </row>
    <row r="8" spans="1:153" ht="15">
      <c r="A8" s="15">
        <v>7</v>
      </c>
      <c r="B8" s="21" t="s">
        <v>534</v>
      </c>
      <c r="C8" s="15" t="s">
        <v>228</v>
      </c>
      <c r="D8" s="21"/>
      <c r="G8" s="15" t="s">
        <v>4</v>
      </c>
      <c r="H8" s="21" t="s">
        <v>4</v>
      </c>
      <c r="I8" s="21">
        <v>9</v>
      </c>
      <c r="J8" s="21">
        <v>7</v>
      </c>
      <c r="N8" s="21" t="s">
        <v>490</v>
      </c>
      <c r="O8" s="171"/>
      <c r="P8" s="45" t="str">
        <f t="shared" si="52"/>
        <v/>
      </c>
      <c r="Q8" s="45" t="e">
        <f t="shared" si="53"/>
        <v>#N/A</v>
      </c>
      <c r="R8" s="46" t="str">
        <f>'1'!K40</f>
        <v/>
      </c>
      <c r="S8" s="19">
        <v>7</v>
      </c>
      <c r="T8" s="21" t="str">
        <f>""</f>
        <v/>
      </c>
      <c r="V8"/>
      <c r="W8" s="21" t="s">
        <v>131</v>
      </c>
      <c r="X8" s="21" t="s">
        <v>228</v>
      </c>
      <c r="Y8" s="21" t="s">
        <v>583</v>
      </c>
      <c r="Z8" s="21" t="s">
        <v>115</v>
      </c>
      <c r="AA8" s="21" t="s">
        <v>140</v>
      </c>
      <c r="AB8" s="21" t="s">
        <v>134</v>
      </c>
      <c r="AD8" s="518">
        <v>0.8</v>
      </c>
      <c r="AE8" s="525" t="s">
        <v>1093</v>
      </c>
      <c r="AF8" s="440">
        <f>IF(AND(COUNTIF(AG$2:AG8,AG8)=1,AG8&lt;&gt;""),AF7+1,AF7)</f>
        <v>1</v>
      </c>
      <c r="AG8" s="468" t="str">
        <f t="shared" si="54"/>
        <v/>
      </c>
      <c r="AH8" s="440">
        <f>IF(AND(COUNTIF(AI$2:AI8,AI8)=1,AI8&lt;&gt;""),AH7+1,AH7)</f>
        <v>1</v>
      </c>
      <c r="AI8" s="468" t="str">
        <f t="shared" si="55"/>
        <v/>
      </c>
      <c r="AJ8" s="497" t="str">
        <f t="shared" si="56"/>
        <v/>
      </c>
      <c r="AK8" s="497" t="str">
        <f t="shared" si="57"/>
        <v/>
      </c>
      <c r="AL8" s="440">
        <f>IF(AND(COUNTIF(AM$2:AM8,AM8)=1,AM8&lt;&gt;""),AL7+1,AL7)</f>
        <v>1</v>
      </c>
      <c r="AM8" s="468" t="str">
        <f t="shared" si="58"/>
        <v/>
      </c>
      <c r="AN8" s="440">
        <f>IF(AND(COUNTIF(AO$2:AO8,AO8)=1,AO8&lt;&gt;""),AN7+1,AN7)</f>
        <v>1</v>
      </c>
      <c r="AO8" s="468" t="str">
        <f t="shared" si="0"/>
        <v/>
      </c>
      <c r="AP8" s="497" t="str">
        <f t="shared" si="59"/>
        <v/>
      </c>
      <c r="AQ8" s="497" t="str">
        <f t="shared" si="60"/>
        <v/>
      </c>
      <c r="AR8" s="440">
        <f>IF(AND(COUNTIF(AS$2:AS8,AS8)=1,AS8&lt;&gt;""),AR7+1,AR7)</f>
        <v>1</v>
      </c>
      <c r="AS8" s="468" t="str">
        <f t="shared" si="1"/>
        <v/>
      </c>
      <c r="AT8" s="440">
        <f>IF(AND(COUNTIF(AU$2:AU8,AU8)=1,AU8&lt;&gt;""),AT7+1,AT7)</f>
        <v>1</v>
      </c>
      <c r="AU8" s="468" t="str">
        <f t="shared" si="2"/>
        <v/>
      </c>
      <c r="AV8" s="497" t="str">
        <f t="shared" si="61"/>
        <v/>
      </c>
      <c r="AW8" s="497" t="str">
        <f t="shared" si="62"/>
        <v/>
      </c>
      <c r="AX8" s="440">
        <f>IF(AND(COUNTIF(AY$2:AY8,AY8)=1,AY8&lt;&gt;""),AX7+1,AX7)</f>
        <v>1</v>
      </c>
      <c r="AY8" s="468" t="str">
        <f t="shared" si="3"/>
        <v/>
      </c>
      <c r="AZ8" s="440">
        <f>IF(AND(COUNTIF(BA$2:BA8,BA8)=1,BA8&lt;&gt;""),AZ7+1,AZ7)</f>
        <v>1</v>
      </c>
      <c r="BA8" s="468" t="str">
        <f t="shared" si="4"/>
        <v/>
      </c>
      <c r="BB8" s="497" t="str">
        <f t="shared" si="63"/>
        <v/>
      </c>
      <c r="BC8" s="497" t="str">
        <f t="shared" si="64"/>
        <v/>
      </c>
      <c r="BD8" s="1">
        <f ca="1">IF(COUNTIF(INDIRECT(RIGHT(BD$1,3)&amp;"!"&amp;"$C$49"&amp;":"&amp;"$C$55"),Data0!$AJ8)&gt;=1,"",ROW())</f>
        <v>8</v>
      </c>
      <c r="BE8" s="1" t="str">
        <f t="shared" ca="1" si="65"/>
        <v/>
      </c>
      <c r="BF8" s="1">
        <f ca="1">IF(COUNTIF(INDIRECT(RIGHT(BF$1,3)&amp;"!"&amp;"$C$57"&amp;":"&amp;"$C$59"),Data0!$AK8)&gt;=1,"",ROW())</f>
        <v>8</v>
      </c>
      <c r="BG8" s="1" t="str">
        <f t="shared" ca="1" si="5"/>
        <v/>
      </c>
      <c r="BH8" s="1">
        <f ca="1">IF(COUNTIF(INDIRECT(RIGHT(BH$1,3)&amp;"!"&amp;"$C$49"&amp;":"&amp;"$C$55"),Data0!$AJ8)&gt;=1,"",ROW())</f>
        <v>8</v>
      </c>
      <c r="BI8" s="1" t="str">
        <f t="shared" ca="1" si="6"/>
        <v/>
      </c>
      <c r="BJ8" s="1">
        <f ca="1">IF(COUNTIF(INDIRECT(RIGHT(BJ$1,3)&amp;"!"&amp;"$C$57"&amp;":"&amp;"$C$59"),Data0!$AK8)&gt;=1,"",ROW())</f>
        <v>8</v>
      </c>
      <c r="BK8" s="1" t="str">
        <f t="shared" ca="1" si="7"/>
        <v/>
      </c>
      <c r="BL8" s="1">
        <f ca="1">IF(COUNTIF(INDIRECT(RIGHT(BL$1,3)&amp;"!"&amp;"$C$49"&amp;":"&amp;"$C$55"),Data0!$AJ8)&gt;=1,"",ROW())</f>
        <v>8</v>
      </c>
      <c r="BM8" s="1" t="str">
        <f t="shared" ca="1" si="8"/>
        <v/>
      </c>
      <c r="BN8" s="1">
        <f ca="1">IF(COUNTIF(INDIRECT(RIGHT(BN$1,3)&amp;"!"&amp;"$C$57"&amp;":"&amp;"$C$59"),Data0!$AK8)&gt;=1,"",ROW())</f>
        <v>8</v>
      </c>
      <c r="BO8" s="1" t="str">
        <f t="shared" ca="1" si="9"/>
        <v/>
      </c>
      <c r="BP8" s="1">
        <f ca="1">IF(COUNTIF(INDIRECT(RIGHT(BP$1,3)&amp;"!"&amp;"$C$49"&amp;":"&amp;"$C$55"),Data0!$AJ8)&gt;=1,"",ROW())</f>
        <v>8</v>
      </c>
      <c r="BQ8" s="1" t="str">
        <f t="shared" ca="1" si="10"/>
        <v/>
      </c>
      <c r="BR8" s="1">
        <f ca="1">IF(COUNTIF(INDIRECT(RIGHT(BR$1,3)&amp;"!"&amp;"$C$57"&amp;":"&amp;"$C$59"),Data0!$AK8)&gt;=1,"",ROW())</f>
        <v>8</v>
      </c>
      <c r="BS8" s="1" t="str">
        <f t="shared" ca="1" si="11"/>
        <v/>
      </c>
      <c r="BT8" s="1">
        <f ca="1">IF(COUNTIF(INDIRECT(RIGHT(BT$1,3)&amp;"!"&amp;"$C$49"&amp;":"&amp;"$C$55"),Data0!$AJ8)&gt;=1,"",ROW())</f>
        <v>8</v>
      </c>
      <c r="BU8" s="1" t="str">
        <f t="shared" ca="1" si="12"/>
        <v/>
      </c>
      <c r="BV8" s="1">
        <f ca="1">IF(COUNTIF(INDIRECT(RIGHT(BV$1,3)&amp;"!"&amp;"$C$57"&amp;":"&amp;"$C$59"),Data0!$AK8)&gt;=1,"",ROW())</f>
        <v>8</v>
      </c>
      <c r="BW8" s="1" t="str">
        <f t="shared" ca="1" si="13"/>
        <v/>
      </c>
      <c r="BX8" s="1">
        <f ca="1">IF(COUNTIF(INDIRECT(RIGHT(BX$1,3)&amp;"!"&amp;"$C$49"&amp;":"&amp;"$C$55"),Data0!$AJ8)&gt;=1,"",ROW())</f>
        <v>8</v>
      </c>
      <c r="BY8" s="1" t="str">
        <f t="shared" ca="1" si="14"/>
        <v/>
      </c>
      <c r="BZ8" s="1">
        <f ca="1">IF(COUNTIF(INDIRECT(RIGHT(BZ$1,3)&amp;"!"&amp;"$C$57"&amp;":"&amp;"$C$59"),Data0!$AK8)&gt;=1,"",ROW())</f>
        <v>8</v>
      </c>
      <c r="CA8" s="1" t="str">
        <f t="shared" ca="1" si="15"/>
        <v/>
      </c>
      <c r="CB8" s="1">
        <f ca="1">IF(COUNTIF(INDIRECT(RIGHT(CB$1,3)&amp;"!"&amp;"$C$49"&amp;":"&amp;"$C$55"),Data0!$AP8)&gt;=1,"",ROW())</f>
        <v>8</v>
      </c>
      <c r="CC8" s="1" t="str">
        <f t="shared" ca="1" si="16"/>
        <v/>
      </c>
      <c r="CD8" s="1">
        <f ca="1">IF(COUNTIF(INDIRECT(RIGHT(CD$1,3)&amp;"!"&amp;"$C$57"&amp;":"&amp;"$C$59"),Data0!$AQ8)&gt;=1,"",ROW())</f>
        <v>8</v>
      </c>
      <c r="CE8" s="1" t="str">
        <f t="shared" ca="1" si="17"/>
        <v/>
      </c>
      <c r="CF8" s="1">
        <f ca="1">IF(COUNTIF(INDIRECT(RIGHT(CF$1,3)&amp;"!"&amp;"$C$49"&amp;":"&amp;"$C$55"),Data0!$AP8)&gt;=1,"",ROW())</f>
        <v>8</v>
      </c>
      <c r="CG8" s="1" t="str">
        <f t="shared" ca="1" si="18"/>
        <v/>
      </c>
      <c r="CH8" s="1">
        <f ca="1">IF(COUNTIF(INDIRECT(RIGHT(CH$1,3)&amp;"!"&amp;"$C$57"&amp;":"&amp;"$C$59"),Data0!$AQ8)&gt;=1,"",ROW())</f>
        <v>8</v>
      </c>
      <c r="CI8" s="1" t="str">
        <f t="shared" ca="1" si="19"/>
        <v/>
      </c>
      <c r="CJ8" s="1">
        <f ca="1">IF(COUNTIF(INDIRECT(RIGHT(CJ$1,3)&amp;"!"&amp;"$C$49"&amp;":"&amp;"$C$55"),Data0!$AP8)&gt;=1,"",ROW())</f>
        <v>8</v>
      </c>
      <c r="CK8" s="1" t="str">
        <f t="shared" ca="1" si="20"/>
        <v/>
      </c>
      <c r="CL8" s="1">
        <f ca="1">IF(COUNTIF(INDIRECT(RIGHT(CL$1,3)&amp;"!"&amp;"$C$57"&amp;":"&amp;"$C$59"),Data0!$AQ8)&gt;=1,"",ROW())</f>
        <v>8</v>
      </c>
      <c r="CM8" s="1" t="str">
        <f t="shared" ca="1" si="21"/>
        <v/>
      </c>
      <c r="CN8" s="1">
        <f ca="1">IF(COUNTIF(INDIRECT(RIGHT(CN$1,3)&amp;"!"&amp;"$C$49"&amp;":"&amp;"$C$55"),Data0!$AP8)&gt;=1,"",ROW())</f>
        <v>8</v>
      </c>
      <c r="CO8" s="1" t="str">
        <f t="shared" ca="1" si="22"/>
        <v/>
      </c>
      <c r="CP8" s="1">
        <f ca="1">IF(COUNTIF(INDIRECT(RIGHT(CP$1,3)&amp;"!"&amp;"$C$57"&amp;":"&amp;"$C$59"),Data0!$AQ8)&gt;=1,"",ROW())</f>
        <v>8</v>
      </c>
      <c r="CQ8" s="1" t="str">
        <f t="shared" ca="1" si="23"/>
        <v/>
      </c>
      <c r="CR8" s="1">
        <f ca="1">IF(COUNTIF(INDIRECT(RIGHT(CR$1,3)&amp;"!"&amp;"$C$49"&amp;":"&amp;"$C$55"),Data0!$AP8)&gt;=1,"",ROW())</f>
        <v>8</v>
      </c>
      <c r="CS8" s="1" t="str">
        <f t="shared" ca="1" si="24"/>
        <v/>
      </c>
      <c r="CT8" s="1">
        <f ca="1">IF(COUNTIF(INDIRECT(RIGHT(CT$1,3)&amp;"!"&amp;"$C$57"&amp;":"&amp;"$C$59"),Data0!$AQ8)&gt;=1,"",ROW())</f>
        <v>8</v>
      </c>
      <c r="CU8" s="1" t="str">
        <f t="shared" ca="1" si="25"/>
        <v/>
      </c>
      <c r="CV8" s="1">
        <f ca="1">IF(COUNTIF(INDIRECT(RIGHT(CV$1,3)&amp;"!"&amp;"$C$49"&amp;":"&amp;"$C$55"),Data0!$AP8)&gt;=1,"",ROW())</f>
        <v>8</v>
      </c>
      <c r="CW8" s="1" t="str">
        <f t="shared" ca="1" si="26"/>
        <v/>
      </c>
      <c r="CX8" s="1">
        <f ca="1">IF(COUNTIF(INDIRECT(RIGHT(CX$1,3)&amp;"!"&amp;"$C$57"&amp;":"&amp;"$C$59"),Data0!$AQ8)&gt;=1,"",ROW())</f>
        <v>8</v>
      </c>
      <c r="CY8" s="1" t="str">
        <f t="shared" ca="1" si="27"/>
        <v/>
      </c>
      <c r="CZ8" s="1">
        <f ca="1">IF(COUNTIF(INDIRECT(RIGHT(CZ$1,3)&amp;"!"&amp;"$C$49"&amp;":"&amp;"$C$55"),Data0!$AV8)&gt;=1,"",ROW())</f>
        <v>8</v>
      </c>
      <c r="DA8" s="1" t="str">
        <f t="shared" ca="1" si="28"/>
        <v/>
      </c>
      <c r="DB8" s="1">
        <f ca="1">IF(COUNTIF(INDIRECT(RIGHT(DB$1,3)&amp;"!"&amp;"$C$57"&amp;":"&amp;"$C$59"),Data0!$AW8)&gt;=1,"",ROW())</f>
        <v>8</v>
      </c>
      <c r="DC8" s="1" t="str">
        <f t="shared" ca="1" si="29"/>
        <v/>
      </c>
      <c r="DD8" s="1">
        <f ca="1">IF(COUNTIF(INDIRECT(RIGHT(DD$1,3)&amp;"!"&amp;"$C$49"&amp;":"&amp;"$C$55"),Data0!$AV8)&gt;=1,"",ROW())</f>
        <v>8</v>
      </c>
      <c r="DE8" s="1" t="str">
        <f t="shared" ca="1" si="30"/>
        <v/>
      </c>
      <c r="DF8" s="1">
        <f ca="1">IF(COUNTIF(INDIRECT(RIGHT(DF$1,3)&amp;"!"&amp;"$C$57"&amp;":"&amp;"$C$59"),Data0!$AW8)&gt;=1,"",ROW())</f>
        <v>8</v>
      </c>
      <c r="DG8" s="1" t="str">
        <f t="shared" ca="1" si="31"/>
        <v/>
      </c>
      <c r="DH8" s="1">
        <f ca="1">IF(COUNTIF(INDIRECT(RIGHT(DH$1,3)&amp;"!"&amp;"$C$49"&amp;":"&amp;"$C$55"),Data0!$AV8)&gt;=1,"",ROW())</f>
        <v>8</v>
      </c>
      <c r="DI8" s="1" t="str">
        <f t="shared" ca="1" si="32"/>
        <v/>
      </c>
      <c r="DJ8" s="1">
        <f ca="1">IF(COUNTIF(INDIRECT(RIGHT(DJ$1,3)&amp;"!"&amp;"$C$57"&amp;":"&amp;"$C$59"),Data0!$AW8)&gt;=1,"",ROW())</f>
        <v>8</v>
      </c>
      <c r="DK8" s="1" t="str">
        <f t="shared" ca="1" si="33"/>
        <v/>
      </c>
      <c r="DL8" s="1">
        <f ca="1">IF(COUNTIF(INDIRECT(RIGHT(DL$1,3)&amp;"!"&amp;"$C$49"&amp;":"&amp;"$C$55"),Data0!$AV8)&gt;=1,"",ROW())</f>
        <v>8</v>
      </c>
      <c r="DM8" s="1" t="str">
        <f t="shared" ca="1" si="34"/>
        <v/>
      </c>
      <c r="DN8" s="1">
        <f ca="1">IF(COUNTIF(INDIRECT(RIGHT(DN$1,3)&amp;"!"&amp;"$C$47"&amp;":"&amp;"$C$59"),Data0!$AW8)&gt;=1,"",ROW())</f>
        <v>8</v>
      </c>
      <c r="DO8" s="1" t="str">
        <f t="shared" ca="1" si="35"/>
        <v/>
      </c>
      <c r="DP8" s="1">
        <f ca="1">IF(COUNTIF(INDIRECT(RIGHT(DP$1,3)&amp;"!"&amp;"$C$49"&amp;":"&amp;"$C$55"),Data0!$AV8)&gt;=1,"",ROW())</f>
        <v>8</v>
      </c>
      <c r="DQ8" s="1" t="str">
        <f t="shared" ca="1" si="36"/>
        <v/>
      </c>
      <c r="DR8" s="1">
        <f ca="1">IF(COUNTIF(INDIRECT(RIGHT(DR$1,3)&amp;"!"&amp;"$C$57"&amp;":"&amp;"$C$59"),Data0!$AW8)&gt;=1,"",ROW())</f>
        <v>8</v>
      </c>
      <c r="DS8" s="1" t="str">
        <f t="shared" ca="1" si="37"/>
        <v/>
      </c>
      <c r="DT8" s="1">
        <f ca="1">IF(COUNTIF(INDIRECT(RIGHT(DT$1,3)&amp;"!"&amp;"$C$49"&amp;":"&amp;"$C$55"),Data0!$AV8)&gt;=1,"",ROW())</f>
        <v>8</v>
      </c>
      <c r="DU8" s="1" t="str">
        <f t="shared" ca="1" si="38"/>
        <v/>
      </c>
      <c r="DV8" s="1">
        <f ca="1">IF(COUNTIF(INDIRECT(RIGHT(DV$1,3)&amp;"!"&amp;"$C$57"&amp;":"&amp;"$C$59"),Data0!$AW8)&gt;=1,"",ROW())</f>
        <v>8</v>
      </c>
      <c r="DW8" s="1" t="str">
        <f t="shared" ca="1" si="39"/>
        <v/>
      </c>
      <c r="DX8" s="1">
        <f ca="1">IF(COUNTIF(INDIRECT(RIGHT(DX$1,3)&amp;"!"&amp;"$C$49"&amp;":"&amp;"$C$55"),Data0!$BB8)&gt;=1,"",ROW())</f>
        <v>8</v>
      </c>
      <c r="DY8" s="1" t="str">
        <f t="shared" ca="1" si="40"/>
        <v/>
      </c>
      <c r="DZ8" s="1">
        <f ca="1">IF(COUNTIF(INDIRECT(RIGHT(DZ$1,3)&amp;"!"&amp;"$C$57"&amp;":"&amp;"$C$59"),Data0!$BC8)&gt;=1,"",ROW())</f>
        <v>8</v>
      </c>
      <c r="EA8" s="1" t="str">
        <f t="shared" ca="1" si="41"/>
        <v/>
      </c>
      <c r="EB8" s="1">
        <f ca="1">IF(COUNTIF(INDIRECT(RIGHT(EB$1,3)&amp;"!"&amp;"$C$49"&amp;":"&amp;"$C$55"),Data0!$BB8)&gt;=1,"",ROW())</f>
        <v>8</v>
      </c>
      <c r="EC8" s="1" t="str">
        <f t="shared" ca="1" si="42"/>
        <v/>
      </c>
      <c r="ED8" s="1">
        <f ca="1">IF(COUNTIF(INDIRECT(RIGHT(ED$1,3)&amp;"!"&amp;"$C$57"&amp;":"&amp;"$C$59"),Data0!$BC8)&gt;=1,"",ROW())</f>
        <v>8</v>
      </c>
      <c r="EE8" s="1" t="str">
        <f t="shared" ca="1" si="43"/>
        <v/>
      </c>
      <c r="EF8" s="1">
        <f ca="1">IF(COUNTIF(INDIRECT(RIGHT(EF$1,3)&amp;"!"&amp;"$C$49"&amp;":"&amp;"$C$55"),Data0!$BB8)&gt;=1,"",ROW())</f>
        <v>8</v>
      </c>
      <c r="EG8" s="1" t="str">
        <f t="shared" ca="1" si="44"/>
        <v/>
      </c>
      <c r="EH8" s="1">
        <f ca="1">IF(COUNTIF(INDIRECT(RIGHT(EH$1,3)&amp;"!"&amp;"$C$57"&amp;":"&amp;"$C$59"),Data0!$BC8)&gt;=1,"",ROW())</f>
        <v>8</v>
      </c>
      <c r="EI8" s="1" t="str">
        <f t="shared" ca="1" si="45"/>
        <v/>
      </c>
      <c r="EJ8" s="1">
        <f ca="1">IF(COUNTIF(INDIRECT(RIGHT(EJ$1,3)&amp;"!"&amp;"$C$49"&amp;":"&amp;"$C$55"),Data0!$BB8)&gt;=1,"",ROW())</f>
        <v>8</v>
      </c>
      <c r="EK8" s="1" t="str">
        <f t="shared" ca="1" si="46"/>
        <v/>
      </c>
      <c r="EL8" s="1">
        <f ca="1">IF(COUNTIF(INDIRECT(RIGHT(EL$1,3)&amp;"!"&amp;"$C$57"&amp;":"&amp;"$C$59"),Data0!$BC8)&gt;=1,"",ROW())</f>
        <v>8</v>
      </c>
      <c r="EM8" s="1" t="str">
        <f t="shared" ca="1" si="47"/>
        <v/>
      </c>
      <c r="EN8" s="1">
        <f ca="1">IF(COUNTIF(INDIRECT(RIGHT(EN$1,3)&amp;"!"&amp;"$C$49"&amp;":"&amp;"$C$55"),Data0!$BB8)&gt;=1,"",ROW())</f>
        <v>8</v>
      </c>
      <c r="EO8" s="1" t="str">
        <f t="shared" ca="1" si="48"/>
        <v/>
      </c>
      <c r="EP8" s="1">
        <f ca="1">IF(COUNTIF(INDIRECT(RIGHT(EP$1,3)&amp;"!"&amp;"$C$57"&amp;":"&amp;"$C$59"),Data0!$BC8)&gt;=1,"",ROW())</f>
        <v>8</v>
      </c>
      <c r="EQ8" s="1" t="str">
        <f t="shared" ca="1" si="49"/>
        <v/>
      </c>
      <c r="ER8" s="1">
        <f ca="1">IF(COUNTIF(INDIRECT(RIGHT(ER$1,3)&amp;"!"&amp;"$C$49"&amp;":"&amp;"$C$55"),Data0!$BB8)&gt;=1,"",ROW())</f>
        <v>8</v>
      </c>
      <c r="ES8" s="1" t="str">
        <f t="shared" ca="1" si="50"/>
        <v/>
      </c>
      <c r="ET8" s="1">
        <f ca="1">IF(COUNTIF(INDIRECT(RIGHT(ET$1,3)&amp;"!"&amp;"$C$57"&amp;":"&amp;"$C$59"),Data0!$BC8)&gt;=1,"",ROW())</f>
        <v>8</v>
      </c>
      <c r="EU8" s="1" t="str">
        <f t="shared" ca="1" si="51"/>
        <v/>
      </c>
    </row>
    <row r="9" spans="1:153" ht="15.75" thickBot="1">
      <c r="A9" s="16">
        <v>8</v>
      </c>
      <c r="B9" s="22" t="s">
        <v>534</v>
      </c>
      <c r="C9" s="16" t="s">
        <v>231</v>
      </c>
      <c r="D9" s="22"/>
      <c r="G9" s="16" t="s">
        <v>4</v>
      </c>
      <c r="H9" s="22" t="s">
        <v>4</v>
      </c>
      <c r="I9" s="22">
        <v>10</v>
      </c>
      <c r="J9" s="22">
        <v>8</v>
      </c>
      <c r="N9" s="22" t="s">
        <v>491</v>
      </c>
      <c r="O9" s="172"/>
      <c r="P9" s="175" t="str">
        <f t="shared" si="52"/>
        <v/>
      </c>
      <c r="Q9" s="175" t="e">
        <f t="shared" si="53"/>
        <v>#N/A</v>
      </c>
      <c r="R9" s="34" t="str">
        <f>'1'!K41</f>
        <v/>
      </c>
      <c r="S9" s="18">
        <v>8</v>
      </c>
      <c r="T9" s="22" t="str">
        <f>""</f>
        <v/>
      </c>
      <c r="V9"/>
      <c r="W9" s="22" t="s">
        <v>132</v>
      </c>
      <c r="X9" s="22" t="s">
        <v>231</v>
      </c>
      <c r="Y9" s="22" t="s">
        <v>584</v>
      </c>
      <c r="Z9" s="22" t="s">
        <v>116</v>
      </c>
      <c r="AA9" s="22" t="s">
        <v>141</v>
      </c>
      <c r="AB9" s="22" t="s">
        <v>135</v>
      </c>
      <c r="AD9" s="519">
        <v>0.85</v>
      </c>
      <c r="AE9" s="524" t="s">
        <v>1094</v>
      </c>
      <c r="AF9" s="440">
        <f>IF(AND(COUNTIF(AG$2:AG9,AG9)=1,AG9&lt;&gt;""),AF8+1,AF8)</f>
        <v>1</v>
      </c>
      <c r="AG9" s="468" t="str">
        <f t="shared" si="54"/>
        <v/>
      </c>
      <c r="AH9" s="440">
        <f>IF(AND(COUNTIF(AI$2:AI9,AI9)=1,AI9&lt;&gt;""),AH8+1,AH8)</f>
        <v>1</v>
      </c>
      <c r="AI9" s="468" t="str">
        <f t="shared" si="55"/>
        <v/>
      </c>
      <c r="AJ9" s="497" t="str">
        <f t="shared" si="56"/>
        <v/>
      </c>
      <c r="AK9" s="497" t="str">
        <f t="shared" si="57"/>
        <v/>
      </c>
      <c r="AL9" s="440">
        <f>IF(AND(COUNTIF(AM$2:AM9,AM9)=1,AM9&lt;&gt;""),AL8+1,AL8)</f>
        <v>1</v>
      </c>
      <c r="AM9" s="468" t="str">
        <f t="shared" si="58"/>
        <v/>
      </c>
      <c r="AN9" s="440">
        <f>IF(AND(COUNTIF(AO$2:AO9,AO9)=1,AO9&lt;&gt;""),AN8+1,AN8)</f>
        <v>1</v>
      </c>
      <c r="AO9" s="468" t="str">
        <f t="shared" si="0"/>
        <v/>
      </c>
      <c r="AP9" s="497" t="str">
        <f t="shared" si="59"/>
        <v/>
      </c>
      <c r="AQ9" s="497" t="str">
        <f t="shared" si="60"/>
        <v/>
      </c>
      <c r="AR9" s="440">
        <f>IF(AND(COUNTIF(AS$2:AS9,AS9)=1,AS9&lt;&gt;""),AR8+1,AR8)</f>
        <v>1</v>
      </c>
      <c r="AS9" s="468" t="str">
        <f t="shared" si="1"/>
        <v/>
      </c>
      <c r="AT9" s="440">
        <f>IF(AND(COUNTIF(AU$2:AU9,AU9)=1,AU9&lt;&gt;""),AT8+1,AT8)</f>
        <v>1</v>
      </c>
      <c r="AU9" s="468" t="str">
        <f t="shared" si="2"/>
        <v/>
      </c>
      <c r="AV9" s="497" t="str">
        <f t="shared" si="61"/>
        <v/>
      </c>
      <c r="AW9" s="497" t="str">
        <f t="shared" si="62"/>
        <v/>
      </c>
      <c r="AX9" s="440">
        <f>IF(AND(COUNTIF(AY$2:AY9,AY9)=1,AY9&lt;&gt;""),AX8+1,AX8)</f>
        <v>1</v>
      </c>
      <c r="AY9" s="468" t="str">
        <f t="shared" si="3"/>
        <v/>
      </c>
      <c r="AZ9" s="440">
        <f>IF(AND(COUNTIF(BA$2:BA9,BA9)=1,BA9&lt;&gt;""),AZ8+1,AZ8)</f>
        <v>1</v>
      </c>
      <c r="BA9" s="468" t="str">
        <f t="shared" si="4"/>
        <v/>
      </c>
      <c r="BB9" s="497" t="str">
        <f t="shared" si="63"/>
        <v/>
      </c>
      <c r="BC9" s="497" t="str">
        <f t="shared" si="64"/>
        <v/>
      </c>
      <c r="BD9" s="1">
        <f ca="1">IF(COUNTIF(INDIRECT(RIGHT(BD$1,3)&amp;"!"&amp;"$C$49"&amp;":"&amp;"$C$55"),Data0!$AJ9)&gt;=1,"",ROW())</f>
        <v>9</v>
      </c>
      <c r="BE9" s="1" t="str">
        <f t="shared" ca="1" si="65"/>
        <v/>
      </c>
      <c r="BF9" s="1">
        <f ca="1">IF(COUNTIF(INDIRECT(RIGHT(BF$1,3)&amp;"!"&amp;"$C$57"&amp;":"&amp;"$C$59"),Data0!$AK9)&gt;=1,"",ROW())</f>
        <v>9</v>
      </c>
      <c r="BG9" s="1" t="str">
        <f t="shared" ca="1" si="5"/>
        <v/>
      </c>
      <c r="BH9" s="1">
        <f ca="1">IF(COUNTIF(INDIRECT(RIGHT(BH$1,3)&amp;"!"&amp;"$C$49"&amp;":"&amp;"$C$55"),Data0!$AJ9)&gt;=1,"",ROW())</f>
        <v>9</v>
      </c>
      <c r="BI9" s="1" t="str">
        <f t="shared" ca="1" si="6"/>
        <v/>
      </c>
      <c r="BJ9" s="1">
        <f ca="1">IF(COUNTIF(INDIRECT(RIGHT(BJ$1,3)&amp;"!"&amp;"$C$57"&amp;":"&amp;"$C$59"),Data0!$AK9)&gt;=1,"",ROW())</f>
        <v>9</v>
      </c>
      <c r="BK9" s="1" t="str">
        <f t="shared" ca="1" si="7"/>
        <v/>
      </c>
      <c r="BL9" s="1">
        <f ca="1">IF(COUNTIF(INDIRECT(RIGHT(BL$1,3)&amp;"!"&amp;"$C$49"&amp;":"&amp;"$C$55"),Data0!$AJ9)&gt;=1,"",ROW())</f>
        <v>9</v>
      </c>
      <c r="BM9" s="1" t="str">
        <f t="shared" ca="1" si="8"/>
        <v/>
      </c>
      <c r="BN9" s="1">
        <f ca="1">IF(COUNTIF(INDIRECT(RIGHT(BN$1,3)&amp;"!"&amp;"$C$57"&amp;":"&amp;"$C$59"),Data0!$AK9)&gt;=1,"",ROW())</f>
        <v>9</v>
      </c>
      <c r="BO9" s="1" t="str">
        <f t="shared" ca="1" si="9"/>
        <v/>
      </c>
      <c r="BP9" s="1">
        <f ca="1">IF(COUNTIF(INDIRECT(RIGHT(BP$1,3)&amp;"!"&amp;"$C$49"&amp;":"&amp;"$C$55"),Data0!$AJ9)&gt;=1,"",ROW())</f>
        <v>9</v>
      </c>
      <c r="BQ9" s="1" t="str">
        <f t="shared" ca="1" si="10"/>
        <v/>
      </c>
      <c r="BR9" s="1">
        <f ca="1">IF(COUNTIF(INDIRECT(RIGHT(BR$1,3)&amp;"!"&amp;"$C$57"&amp;":"&amp;"$C$59"),Data0!$AK9)&gt;=1,"",ROW())</f>
        <v>9</v>
      </c>
      <c r="BS9" s="1" t="str">
        <f t="shared" ca="1" si="11"/>
        <v/>
      </c>
      <c r="BT9" s="1">
        <f ca="1">IF(COUNTIF(INDIRECT(RIGHT(BT$1,3)&amp;"!"&amp;"$C$49"&amp;":"&amp;"$C$55"),Data0!$AJ9)&gt;=1,"",ROW())</f>
        <v>9</v>
      </c>
      <c r="BU9" s="1" t="str">
        <f t="shared" ca="1" si="12"/>
        <v/>
      </c>
      <c r="BV9" s="1">
        <f ca="1">IF(COUNTIF(INDIRECT(RIGHT(BV$1,3)&amp;"!"&amp;"$C$57"&amp;":"&amp;"$C$59"),Data0!$AK9)&gt;=1,"",ROW())</f>
        <v>9</v>
      </c>
      <c r="BW9" s="1" t="str">
        <f t="shared" ca="1" si="13"/>
        <v/>
      </c>
      <c r="BX9" s="1">
        <f ca="1">IF(COUNTIF(INDIRECT(RIGHT(BX$1,3)&amp;"!"&amp;"$C$49"&amp;":"&amp;"$C$55"),Data0!$AJ9)&gt;=1,"",ROW())</f>
        <v>9</v>
      </c>
      <c r="BY9" s="1" t="str">
        <f t="shared" ca="1" si="14"/>
        <v/>
      </c>
      <c r="BZ9" s="1">
        <f ca="1">IF(COUNTIF(INDIRECT(RIGHT(BZ$1,3)&amp;"!"&amp;"$C$57"&amp;":"&amp;"$C$59"),Data0!$AK9)&gt;=1,"",ROW())</f>
        <v>9</v>
      </c>
      <c r="CA9" s="1" t="str">
        <f t="shared" ca="1" si="15"/>
        <v/>
      </c>
      <c r="CB9" s="1">
        <f ca="1">IF(COUNTIF(INDIRECT(RIGHT(CB$1,3)&amp;"!"&amp;"$C$49"&amp;":"&amp;"$C$55"),Data0!$AP9)&gt;=1,"",ROW())</f>
        <v>9</v>
      </c>
      <c r="CC9" s="1" t="str">
        <f t="shared" ca="1" si="16"/>
        <v/>
      </c>
      <c r="CD9" s="1">
        <f ca="1">IF(COUNTIF(INDIRECT(RIGHT(CD$1,3)&amp;"!"&amp;"$C$57"&amp;":"&amp;"$C$59"),Data0!$AQ9)&gt;=1,"",ROW())</f>
        <v>9</v>
      </c>
      <c r="CE9" s="1" t="str">
        <f t="shared" ca="1" si="17"/>
        <v/>
      </c>
      <c r="CF9" s="1">
        <f ca="1">IF(COUNTIF(INDIRECT(RIGHT(CF$1,3)&amp;"!"&amp;"$C$49"&amp;":"&amp;"$C$55"),Data0!$AP9)&gt;=1,"",ROW())</f>
        <v>9</v>
      </c>
      <c r="CG9" s="1" t="str">
        <f t="shared" ca="1" si="18"/>
        <v/>
      </c>
      <c r="CH9" s="1">
        <f ca="1">IF(COUNTIF(INDIRECT(RIGHT(CH$1,3)&amp;"!"&amp;"$C$57"&amp;":"&amp;"$C$59"),Data0!$AQ9)&gt;=1,"",ROW())</f>
        <v>9</v>
      </c>
      <c r="CI9" s="1" t="str">
        <f t="shared" ca="1" si="19"/>
        <v/>
      </c>
      <c r="CJ9" s="1">
        <f ca="1">IF(COUNTIF(INDIRECT(RIGHT(CJ$1,3)&amp;"!"&amp;"$C$49"&amp;":"&amp;"$C$55"),Data0!$AP9)&gt;=1,"",ROW())</f>
        <v>9</v>
      </c>
      <c r="CK9" s="1" t="str">
        <f t="shared" ca="1" si="20"/>
        <v/>
      </c>
      <c r="CL9" s="1">
        <f ca="1">IF(COUNTIF(INDIRECT(RIGHT(CL$1,3)&amp;"!"&amp;"$C$57"&amp;":"&amp;"$C$59"),Data0!$AQ9)&gt;=1,"",ROW())</f>
        <v>9</v>
      </c>
      <c r="CM9" s="1" t="str">
        <f t="shared" ca="1" si="21"/>
        <v/>
      </c>
      <c r="CN9" s="1">
        <f ca="1">IF(COUNTIF(INDIRECT(RIGHT(CN$1,3)&amp;"!"&amp;"$C$49"&amp;":"&amp;"$C$55"),Data0!$AP9)&gt;=1,"",ROW())</f>
        <v>9</v>
      </c>
      <c r="CO9" s="1" t="str">
        <f t="shared" ca="1" si="22"/>
        <v/>
      </c>
      <c r="CP9" s="1">
        <f ca="1">IF(COUNTIF(INDIRECT(RIGHT(CP$1,3)&amp;"!"&amp;"$C$57"&amp;":"&amp;"$C$59"),Data0!$AQ9)&gt;=1,"",ROW())</f>
        <v>9</v>
      </c>
      <c r="CQ9" s="1" t="str">
        <f t="shared" ca="1" si="23"/>
        <v/>
      </c>
      <c r="CR9" s="1">
        <f ca="1">IF(COUNTIF(INDIRECT(RIGHT(CR$1,3)&amp;"!"&amp;"$C$49"&amp;":"&amp;"$C$55"),Data0!$AP9)&gt;=1,"",ROW())</f>
        <v>9</v>
      </c>
      <c r="CS9" s="1" t="str">
        <f t="shared" ca="1" si="24"/>
        <v/>
      </c>
      <c r="CT9" s="1">
        <f ca="1">IF(COUNTIF(INDIRECT(RIGHT(CT$1,3)&amp;"!"&amp;"$C$57"&amp;":"&amp;"$C$59"),Data0!$AQ9)&gt;=1,"",ROW())</f>
        <v>9</v>
      </c>
      <c r="CU9" s="1" t="str">
        <f t="shared" ca="1" si="25"/>
        <v/>
      </c>
      <c r="CV9" s="1">
        <f ca="1">IF(COUNTIF(INDIRECT(RIGHT(CV$1,3)&amp;"!"&amp;"$C$49"&amp;":"&amp;"$C$55"),Data0!$AP9)&gt;=1,"",ROW())</f>
        <v>9</v>
      </c>
      <c r="CW9" s="1" t="str">
        <f t="shared" ca="1" si="26"/>
        <v/>
      </c>
      <c r="CX9" s="1">
        <f ca="1">IF(COUNTIF(INDIRECT(RIGHT(CX$1,3)&amp;"!"&amp;"$C$57"&amp;":"&amp;"$C$59"),Data0!$AQ9)&gt;=1,"",ROW())</f>
        <v>9</v>
      </c>
      <c r="CY9" s="1" t="str">
        <f t="shared" ca="1" si="27"/>
        <v/>
      </c>
      <c r="CZ9" s="1">
        <f ca="1">IF(COUNTIF(INDIRECT(RIGHT(CZ$1,3)&amp;"!"&amp;"$C$49"&amp;":"&amp;"$C$55"),Data0!$AV9)&gt;=1,"",ROW())</f>
        <v>9</v>
      </c>
      <c r="DA9" s="1" t="str">
        <f t="shared" ca="1" si="28"/>
        <v/>
      </c>
      <c r="DB9" s="1">
        <f ca="1">IF(COUNTIF(INDIRECT(RIGHT(DB$1,3)&amp;"!"&amp;"$C$57"&amp;":"&amp;"$C$59"),Data0!$AW9)&gt;=1,"",ROW())</f>
        <v>9</v>
      </c>
      <c r="DC9" s="1" t="str">
        <f t="shared" ca="1" si="29"/>
        <v/>
      </c>
      <c r="DD9" s="1">
        <f ca="1">IF(COUNTIF(INDIRECT(RIGHT(DD$1,3)&amp;"!"&amp;"$C$49"&amp;":"&amp;"$C$55"),Data0!$AV9)&gt;=1,"",ROW())</f>
        <v>9</v>
      </c>
      <c r="DE9" s="1" t="str">
        <f t="shared" ca="1" si="30"/>
        <v/>
      </c>
      <c r="DF9" s="1">
        <f ca="1">IF(COUNTIF(INDIRECT(RIGHT(DF$1,3)&amp;"!"&amp;"$C$57"&amp;":"&amp;"$C$59"),Data0!$AW9)&gt;=1,"",ROW())</f>
        <v>9</v>
      </c>
      <c r="DG9" s="1" t="str">
        <f t="shared" ca="1" si="31"/>
        <v/>
      </c>
      <c r="DH9" s="1">
        <f ca="1">IF(COUNTIF(INDIRECT(RIGHT(DH$1,3)&amp;"!"&amp;"$C$49"&amp;":"&amp;"$C$55"),Data0!$AV9)&gt;=1,"",ROW())</f>
        <v>9</v>
      </c>
      <c r="DI9" s="1" t="str">
        <f t="shared" ca="1" si="32"/>
        <v/>
      </c>
      <c r="DJ9" s="1">
        <f ca="1">IF(COUNTIF(INDIRECT(RIGHT(DJ$1,3)&amp;"!"&amp;"$C$57"&amp;":"&amp;"$C$59"),Data0!$AW9)&gt;=1,"",ROW())</f>
        <v>9</v>
      </c>
      <c r="DK9" s="1" t="str">
        <f t="shared" ca="1" si="33"/>
        <v/>
      </c>
      <c r="DL9" s="1">
        <f ca="1">IF(COUNTIF(INDIRECT(RIGHT(DL$1,3)&amp;"!"&amp;"$C$49"&amp;":"&amp;"$C$55"),Data0!$AV9)&gt;=1,"",ROW())</f>
        <v>9</v>
      </c>
      <c r="DM9" s="1" t="str">
        <f t="shared" ca="1" si="34"/>
        <v/>
      </c>
      <c r="DN9" s="1">
        <f ca="1">IF(COUNTIF(INDIRECT(RIGHT(DN$1,3)&amp;"!"&amp;"$C$47"&amp;":"&amp;"$C$59"),Data0!$AW9)&gt;=1,"",ROW())</f>
        <v>9</v>
      </c>
      <c r="DO9" s="1" t="str">
        <f t="shared" ca="1" si="35"/>
        <v/>
      </c>
      <c r="DP9" s="1">
        <f ca="1">IF(COUNTIF(INDIRECT(RIGHT(DP$1,3)&amp;"!"&amp;"$C$49"&amp;":"&amp;"$C$55"),Data0!$AV9)&gt;=1,"",ROW())</f>
        <v>9</v>
      </c>
      <c r="DQ9" s="1" t="str">
        <f t="shared" ca="1" si="36"/>
        <v/>
      </c>
      <c r="DR9" s="1">
        <f ca="1">IF(COUNTIF(INDIRECT(RIGHT(DR$1,3)&amp;"!"&amp;"$C$57"&amp;":"&amp;"$C$59"),Data0!$AW9)&gt;=1,"",ROW())</f>
        <v>9</v>
      </c>
      <c r="DS9" s="1" t="str">
        <f t="shared" ca="1" si="37"/>
        <v/>
      </c>
      <c r="DT9" s="1">
        <f ca="1">IF(COUNTIF(INDIRECT(RIGHT(DT$1,3)&amp;"!"&amp;"$C$49"&amp;":"&amp;"$C$55"),Data0!$AV9)&gt;=1,"",ROW())</f>
        <v>9</v>
      </c>
      <c r="DU9" s="1" t="str">
        <f t="shared" ca="1" si="38"/>
        <v/>
      </c>
      <c r="DV9" s="1">
        <f ca="1">IF(COUNTIF(INDIRECT(RIGHT(DV$1,3)&amp;"!"&amp;"$C$57"&amp;":"&amp;"$C$59"),Data0!$AW9)&gt;=1,"",ROW())</f>
        <v>9</v>
      </c>
      <c r="DW9" s="1" t="str">
        <f t="shared" ca="1" si="39"/>
        <v/>
      </c>
      <c r="DX9" s="1">
        <f ca="1">IF(COUNTIF(INDIRECT(RIGHT(DX$1,3)&amp;"!"&amp;"$C$49"&amp;":"&amp;"$C$55"),Data0!$BB9)&gt;=1,"",ROW())</f>
        <v>9</v>
      </c>
      <c r="DY9" s="1" t="str">
        <f t="shared" ca="1" si="40"/>
        <v/>
      </c>
      <c r="DZ9" s="1">
        <f ca="1">IF(COUNTIF(INDIRECT(RIGHT(DZ$1,3)&amp;"!"&amp;"$C$57"&amp;":"&amp;"$C$59"),Data0!$BC9)&gt;=1,"",ROW())</f>
        <v>9</v>
      </c>
      <c r="EA9" s="1" t="str">
        <f t="shared" ca="1" si="41"/>
        <v/>
      </c>
      <c r="EB9" s="1">
        <f ca="1">IF(COUNTIF(INDIRECT(RIGHT(EB$1,3)&amp;"!"&amp;"$C$49"&amp;":"&amp;"$C$55"),Data0!$BB9)&gt;=1,"",ROW())</f>
        <v>9</v>
      </c>
      <c r="EC9" s="1" t="str">
        <f t="shared" ca="1" si="42"/>
        <v/>
      </c>
      <c r="ED9" s="1">
        <f ca="1">IF(COUNTIF(INDIRECT(RIGHT(ED$1,3)&amp;"!"&amp;"$C$57"&amp;":"&amp;"$C$59"),Data0!$BC9)&gt;=1,"",ROW())</f>
        <v>9</v>
      </c>
      <c r="EE9" s="1" t="str">
        <f t="shared" ca="1" si="43"/>
        <v/>
      </c>
      <c r="EF9" s="1">
        <f ca="1">IF(COUNTIF(INDIRECT(RIGHT(EF$1,3)&amp;"!"&amp;"$C$49"&amp;":"&amp;"$C$55"),Data0!$BB9)&gt;=1,"",ROW())</f>
        <v>9</v>
      </c>
      <c r="EG9" s="1" t="str">
        <f t="shared" ca="1" si="44"/>
        <v/>
      </c>
      <c r="EH9" s="1">
        <f ca="1">IF(COUNTIF(INDIRECT(RIGHT(EH$1,3)&amp;"!"&amp;"$C$57"&amp;":"&amp;"$C$59"),Data0!$BC9)&gt;=1,"",ROW())</f>
        <v>9</v>
      </c>
      <c r="EI9" s="1" t="str">
        <f t="shared" ca="1" si="45"/>
        <v/>
      </c>
      <c r="EJ9" s="1">
        <f ca="1">IF(COUNTIF(INDIRECT(RIGHT(EJ$1,3)&amp;"!"&amp;"$C$49"&amp;":"&amp;"$C$55"),Data0!$BB9)&gt;=1,"",ROW())</f>
        <v>9</v>
      </c>
      <c r="EK9" s="1" t="str">
        <f t="shared" ca="1" si="46"/>
        <v/>
      </c>
      <c r="EL9" s="1">
        <f ca="1">IF(COUNTIF(INDIRECT(RIGHT(EL$1,3)&amp;"!"&amp;"$C$57"&amp;":"&amp;"$C$59"),Data0!$BC9)&gt;=1,"",ROW())</f>
        <v>9</v>
      </c>
      <c r="EM9" s="1" t="str">
        <f t="shared" ca="1" si="47"/>
        <v/>
      </c>
      <c r="EN9" s="1">
        <f ca="1">IF(COUNTIF(INDIRECT(RIGHT(EN$1,3)&amp;"!"&amp;"$C$49"&amp;":"&amp;"$C$55"),Data0!$BB9)&gt;=1,"",ROW())</f>
        <v>9</v>
      </c>
      <c r="EO9" s="1" t="str">
        <f t="shared" ca="1" si="48"/>
        <v/>
      </c>
      <c r="EP9" s="1">
        <f ca="1">IF(COUNTIF(INDIRECT(RIGHT(EP$1,3)&amp;"!"&amp;"$C$57"&amp;":"&amp;"$C$59"),Data0!$BC9)&gt;=1,"",ROW())</f>
        <v>9</v>
      </c>
      <c r="EQ9" s="1" t="str">
        <f t="shared" ca="1" si="49"/>
        <v/>
      </c>
      <c r="ER9" s="1">
        <f ca="1">IF(COUNTIF(INDIRECT(RIGHT(ER$1,3)&amp;"!"&amp;"$C$49"&amp;":"&amp;"$C$55"),Data0!$BB9)&gt;=1,"",ROW())</f>
        <v>9</v>
      </c>
      <c r="ES9" s="1" t="str">
        <f t="shared" ca="1" si="50"/>
        <v/>
      </c>
      <c r="ET9" s="1">
        <f ca="1">IF(COUNTIF(INDIRECT(RIGHT(ET$1,3)&amp;"!"&amp;"$C$57"&amp;":"&amp;"$C$59"),Data0!$BC9)&gt;=1,"",ROW())</f>
        <v>9</v>
      </c>
      <c r="EU9" s="1" t="str">
        <f t="shared" ca="1" si="51"/>
        <v/>
      </c>
    </row>
    <row r="10" spans="1:153" ht="25.5">
      <c r="A10" s="15">
        <v>9</v>
      </c>
      <c r="B10" s="21" t="s">
        <v>535</v>
      </c>
      <c r="C10" s="15" t="s">
        <v>236</v>
      </c>
      <c r="D10" s="21"/>
      <c r="G10" s="15" t="s">
        <v>1</v>
      </c>
      <c r="H10" s="21" t="s">
        <v>1</v>
      </c>
      <c r="I10" s="21">
        <v>11</v>
      </c>
      <c r="J10" s="21">
        <v>9</v>
      </c>
      <c r="N10" s="21" t="s">
        <v>492</v>
      </c>
      <c r="O10" s="171"/>
      <c r="P10" s="173" t="str">
        <f t="shared" si="52"/>
        <v/>
      </c>
      <c r="Q10" s="173" t="e">
        <f t="shared" si="53"/>
        <v>#N/A</v>
      </c>
      <c r="R10" s="174" t="str">
        <f>'1'!M38</f>
        <v/>
      </c>
      <c r="S10" s="19">
        <v>9</v>
      </c>
      <c r="T10" s="21" t="str">
        <f>""</f>
        <v/>
      </c>
      <c r="V10"/>
      <c r="W10" s="21" t="s">
        <v>140</v>
      </c>
      <c r="X10" s="21" t="s">
        <v>236</v>
      </c>
      <c r="Y10" s="21" t="s">
        <v>585</v>
      </c>
      <c r="Z10" s="21" t="s">
        <v>117</v>
      </c>
      <c r="AA10" s="21" t="s">
        <v>142</v>
      </c>
      <c r="AB10" s="21" t="s">
        <v>136</v>
      </c>
      <c r="AD10" s="518">
        <v>0.9</v>
      </c>
      <c r="AE10" s="525" t="s">
        <v>1095</v>
      </c>
      <c r="AF10" s="440">
        <f>IF(AND(COUNTIF(AG$2:AG10,AG10)=1,AG10&lt;&gt;""),AF9+1,AF9)</f>
        <v>1</v>
      </c>
      <c r="AG10" s="468" t="str">
        <f t="shared" si="54"/>
        <v/>
      </c>
      <c r="AH10" s="440">
        <f>IF(AND(COUNTIF(AI$2:AI10,AI10)=1,AI10&lt;&gt;""),AH9+1,AH9)</f>
        <v>1</v>
      </c>
      <c r="AI10" s="468" t="str">
        <f t="shared" si="55"/>
        <v/>
      </c>
      <c r="AJ10" s="497" t="str">
        <f t="shared" si="56"/>
        <v/>
      </c>
      <c r="AK10" s="497" t="str">
        <f t="shared" si="57"/>
        <v/>
      </c>
      <c r="AL10" s="440">
        <f>IF(AND(COUNTIF(AM$2:AM10,AM10)=1,AM10&lt;&gt;""),AL9+1,AL9)</f>
        <v>1</v>
      </c>
      <c r="AM10" s="468" t="str">
        <f t="shared" si="58"/>
        <v/>
      </c>
      <c r="AN10" s="440">
        <f>IF(AND(COUNTIF(AO$2:AO10,AO10)=1,AO10&lt;&gt;""),AN9+1,AN9)</f>
        <v>1</v>
      </c>
      <c r="AO10" s="468" t="str">
        <f t="shared" si="0"/>
        <v/>
      </c>
      <c r="AP10" s="497" t="str">
        <f t="shared" si="59"/>
        <v/>
      </c>
      <c r="AQ10" s="497" t="str">
        <f t="shared" si="60"/>
        <v/>
      </c>
      <c r="AR10" s="440">
        <f>IF(AND(COUNTIF(AS$2:AS10,AS10)=1,AS10&lt;&gt;""),AR9+1,AR9)</f>
        <v>1</v>
      </c>
      <c r="AS10" s="468" t="str">
        <f t="shared" si="1"/>
        <v/>
      </c>
      <c r="AT10" s="440">
        <f>IF(AND(COUNTIF(AU$2:AU10,AU10)=1,AU10&lt;&gt;""),AT9+1,AT9)</f>
        <v>1</v>
      </c>
      <c r="AU10" s="468" t="str">
        <f t="shared" si="2"/>
        <v/>
      </c>
      <c r="AV10" s="497" t="str">
        <f t="shared" si="61"/>
        <v/>
      </c>
      <c r="AW10" s="497" t="str">
        <f t="shared" si="62"/>
        <v/>
      </c>
      <c r="AX10" s="440">
        <f>IF(AND(COUNTIF(AY$2:AY10,AY10)=1,AY10&lt;&gt;""),AX9+1,AX9)</f>
        <v>1</v>
      </c>
      <c r="AY10" s="468" t="str">
        <f t="shared" si="3"/>
        <v/>
      </c>
      <c r="AZ10" s="440">
        <f>IF(AND(COUNTIF(BA$2:BA10,BA10)=1,BA10&lt;&gt;""),AZ9+1,AZ9)</f>
        <v>1</v>
      </c>
      <c r="BA10" s="468" t="str">
        <f t="shared" si="4"/>
        <v/>
      </c>
      <c r="BB10" s="497" t="str">
        <f t="shared" si="63"/>
        <v/>
      </c>
      <c r="BC10" s="497" t="str">
        <f t="shared" si="64"/>
        <v/>
      </c>
      <c r="BD10" s="1">
        <f ca="1">IF(COUNTIF(INDIRECT(RIGHT(BD$1,3)&amp;"!"&amp;"$C$49"&amp;":"&amp;"$C$55"),Data0!$AJ10)&gt;=1,"",ROW())</f>
        <v>10</v>
      </c>
      <c r="BE10" s="1" t="str">
        <f t="shared" ca="1" si="65"/>
        <v/>
      </c>
      <c r="BF10" s="1">
        <f ca="1">IF(COUNTIF(INDIRECT(RIGHT(BF$1,3)&amp;"!"&amp;"$C$57"&amp;":"&amp;"$C$59"),Data0!$AK10)&gt;=1,"",ROW())</f>
        <v>10</v>
      </c>
      <c r="BG10" s="1" t="str">
        <f t="shared" ca="1" si="5"/>
        <v/>
      </c>
      <c r="BH10" s="1">
        <f ca="1">IF(COUNTIF(INDIRECT(RIGHT(BH$1,3)&amp;"!"&amp;"$C$49"&amp;":"&amp;"$C$55"),Data0!$AJ10)&gt;=1,"",ROW())</f>
        <v>10</v>
      </c>
      <c r="BI10" s="1" t="str">
        <f t="shared" ca="1" si="6"/>
        <v/>
      </c>
      <c r="BJ10" s="1">
        <f ca="1">IF(COUNTIF(INDIRECT(RIGHT(BJ$1,3)&amp;"!"&amp;"$C$57"&amp;":"&amp;"$C$59"),Data0!$AK10)&gt;=1,"",ROW())</f>
        <v>10</v>
      </c>
      <c r="BK10" s="1" t="str">
        <f t="shared" ca="1" si="7"/>
        <v/>
      </c>
      <c r="BL10" s="1">
        <f ca="1">IF(COUNTIF(INDIRECT(RIGHT(BL$1,3)&amp;"!"&amp;"$C$49"&amp;":"&amp;"$C$55"),Data0!$AJ10)&gt;=1,"",ROW())</f>
        <v>10</v>
      </c>
      <c r="BM10" s="1" t="str">
        <f t="shared" ca="1" si="8"/>
        <v/>
      </c>
      <c r="BN10" s="1">
        <f ca="1">IF(COUNTIF(INDIRECT(RIGHT(BN$1,3)&amp;"!"&amp;"$C$57"&amp;":"&amp;"$C$59"),Data0!$AK10)&gt;=1,"",ROW())</f>
        <v>10</v>
      </c>
      <c r="BO10" s="1" t="str">
        <f t="shared" ca="1" si="9"/>
        <v/>
      </c>
      <c r="BP10" s="1">
        <f ca="1">IF(COUNTIF(INDIRECT(RIGHT(BP$1,3)&amp;"!"&amp;"$C$49"&amp;":"&amp;"$C$55"),Data0!$AJ10)&gt;=1,"",ROW())</f>
        <v>10</v>
      </c>
      <c r="BQ10" s="1" t="str">
        <f t="shared" ca="1" si="10"/>
        <v/>
      </c>
      <c r="BR10" s="1">
        <f ca="1">IF(COUNTIF(INDIRECT(RIGHT(BR$1,3)&amp;"!"&amp;"$C$57"&amp;":"&amp;"$C$59"),Data0!$AK10)&gt;=1,"",ROW())</f>
        <v>10</v>
      </c>
      <c r="BS10" s="1" t="str">
        <f t="shared" ca="1" si="11"/>
        <v/>
      </c>
      <c r="BT10" s="1">
        <f ca="1">IF(COUNTIF(INDIRECT(RIGHT(BT$1,3)&amp;"!"&amp;"$C$49"&amp;":"&amp;"$C$55"),Data0!$AJ10)&gt;=1,"",ROW())</f>
        <v>10</v>
      </c>
      <c r="BU10" s="1" t="str">
        <f t="shared" ca="1" si="12"/>
        <v/>
      </c>
      <c r="BV10" s="1">
        <f ca="1">IF(COUNTIF(INDIRECT(RIGHT(BV$1,3)&amp;"!"&amp;"$C$57"&amp;":"&amp;"$C$59"),Data0!$AK10)&gt;=1,"",ROW())</f>
        <v>10</v>
      </c>
      <c r="BW10" s="1" t="str">
        <f t="shared" ca="1" si="13"/>
        <v/>
      </c>
      <c r="BX10" s="1">
        <f ca="1">IF(COUNTIF(INDIRECT(RIGHT(BX$1,3)&amp;"!"&amp;"$C$49"&amp;":"&amp;"$C$55"),Data0!$AJ10)&gt;=1,"",ROW())</f>
        <v>10</v>
      </c>
      <c r="BY10" s="1" t="str">
        <f t="shared" ca="1" si="14"/>
        <v/>
      </c>
      <c r="BZ10" s="1">
        <f ca="1">IF(COUNTIF(INDIRECT(RIGHT(BZ$1,3)&amp;"!"&amp;"$C$57"&amp;":"&amp;"$C$59"),Data0!$AK10)&gt;=1,"",ROW())</f>
        <v>10</v>
      </c>
      <c r="CA10" s="1" t="str">
        <f t="shared" ca="1" si="15"/>
        <v/>
      </c>
      <c r="CB10" s="1">
        <f ca="1">IF(COUNTIF(INDIRECT(RIGHT(CB$1,3)&amp;"!"&amp;"$C$49"&amp;":"&amp;"$C$55"),Data0!$AP10)&gt;=1,"",ROW())</f>
        <v>10</v>
      </c>
      <c r="CC10" s="1" t="str">
        <f t="shared" ca="1" si="16"/>
        <v/>
      </c>
      <c r="CD10" s="1">
        <f ca="1">IF(COUNTIF(INDIRECT(RIGHT(CD$1,3)&amp;"!"&amp;"$C$57"&amp;":"&amp;"$C$59"),Data0!$AQ10)&gt;=1,"",ROW())</f>
        <v>10</v>
      </c>
      <c r="CE10" s="1" t="str">
        <f t="shared" ca="1" si="17"/>
        <v/>
      </c>
      <c r="CF10" s="1">
        <f ca="1">IF(COUNTIF(INDIRECT(RIGHT(CF$1,3)&amp;"!"&amp;"$C$49"&amp;":"&amp;"$C$55"),Data0!$AP10)&gt;=1,"",ROW())</f>
        <v>10</v>
      </c>
      <c r="CG10" s="1" t="str">
        <f t="shared" ca="1" si="18"/>
        <v/>
      </c>
      <c r="CH10" s="1">
        <f ca="1">IF(COUNTIF(INDIRECT(RIGHT(CH$1,3)&amp;"!"&amp;"$C$57"&amp;":"&amp;"$C$59"),Data0!$AQ10)&gt;=1,"",ROW())</f>
        <v>10</v>
      </c>
      <c r="CI10" s="1" t="str">
        <f t="shared" ca="1" si="19"/>
        <v/>
      </c>
      <c r="CJ10" s="1">
        <f ca="1">IF(COUNTIF(INDIRECT(RIGHT(CJ$1,3)&amp;"!"&amp;"$C$49"&amp;":"&amp;"$C$55"),Data0!$AP10)&gt;=1,"",ROW())</f>
        <v>10</v>
      </c>
      <c r="CK10" s="1" t="str">
        <f t="shared" ca="1" si="20"/>
        <v/>
      </c>
      <c r="CL10" s="1">
        <f ca="1">IF(COUNTIF(INDIRECT(RIGHT(CL$1,3)&amp;"!"&amp;"$C$57"&amp;":"&amp;"$C$59"),Data0!$AQ10)&gt;=1,"",ROW())</f>
        <v>10</v>
      </c>
      <c r="CM10" s="1" t="str">
        <f t="shared" ca="1" si="21"/>
        <v/>
      </c>
      <c r="CN10" s="1">
        <f ca="1">IF(COUNTIF(INDIRECT(RIGHT(CN$1,3)&amp;"!"&amp;"$C$49"&amp;":"&amp;"$C$55"),Data0!$AP10)&gt;=1,"",ROW())</f>
        <v>10</v>
      </c>
      <c r="CO10" s="1" t="str">
        <f t="shared" ca="1" si="22"/>
        <v/>
      </c>
      <c r="CP10" s="1">
        <f ca="1">IF(COUNTIF(INDIRECT(RIGHT(CP$1,3)&amp;"!"&amp;"$C$57"&amp;":"&amp;"$C$59"),Data0!$AQ10)&gt;=1,"",ROW())</f>
        <v>10</v>
      </c>
      <c r="CQ10" s="1" t="str">
        <f t="shared" ca="1" si="23"/>
        <v/>
      </c>
      <c r="CR10" s="1">
        <f ca="1">IF(COUNTIF(INDIRECT(RIGHT(CR$1,3)&amp;"!"&amp;"$C$49"&amp;":"&amp;"$C$55"),Data0!$AP10)&gt;=1,"",ROW())</f>
        <v>10</v>
      </c>
      <c r="CS10" s="1" t="str">
        <f t="shared" ca="1" si="24"/>
        <v/>
      </c>
      <c r="CT10" s="1">
        <f ca="1">IF(COUNTIF(INDIRECT(RIGHT(CT$1,3)&amp;"!"&amp;"$C$57"&amp;":"&amp;"$C$59"),Data0!$AQ10)&gt;=1,"",ROW())</f>
        <v>10</v>
      </c>
      <c r="CU10" s="1" t="str">
        <f t="shared" ca="1" si="25"/>
        <v/>
      </c>
      <c r="CV10" s="1">
        <f ca="1">IF(COUNTIF(INDIRECT(RIGHT(CV$1,3)&amp;"!"&amp;"$C$49"&amp;":"&amp;"$C$55"),Data0!$AP10)&gt;=1,"",ROW())</f>
        <v>10</v>
      </c>
      <c r="CW10" s="1" t="str">
        <f t="shared" ca="1" si="26"/>
        <v/>
      </c>
      <c r="CX10" s="1">
        <f ca="1">IF(COUNTIF(INDIRECT(RIGHT(CX$1,3)&amp;"!"&amp;"$C$57"&amp;":"&amp;"$C$59"),Data0!$AQ10)&gt;=1,"",ROW())</f>
        <v>10</v>
      </c>
      <c r="CY10" s="1" t="str">
        <f t="shared" ca="1" si="27"/>
        <v/>
      </c>
      <c r="CZ10" s="1">
        <f ca="1">IF(COUNTIF(INDIRECT(RIGHT(CZ$1,3)&amp;"!"&amp;"$C$49"&amp;":"&amp;"$C$55"),Data0!$AV10)&gt;=1,"",ROW())</f>
        <v>10</v>
      </c>
      <c r="DA10" s="1" t="str">
        <f t="shared" ca="1" si="28"/>
        <v/>
      </c>
      <c r="DB10" s="1">
        <f ca="1">IF(COUNTIF(INDIRECT(RIGHT(DB$1,3)&amp;"!"&amp;"$C$57"&amp;":"&amp;"$C$59"),Data0!$AW10)&gt;=1,"",ROW())</f>
        <v>10</v>
      </c>
      <c r="DC10" s="1" t="str">
        <f t="shared" ca="1" si="29"/>
        <v/>
      </c>
      <c r="DD10" s="1">
        <f ca="1">IF(COUNTIF(INDIRECT(RIGHT(DD$1,3)&amp;"!"&amp;"$C$49"&amp;":"&amp;"$C$55"),Data0!$AV10)&gt;=1,"",ROW())</f>
        <v>10</v>
      </c>
      <c r="DE10" s="1" t="str">
        <f t="shared" ca="1" si="30"/>
        <v/>
      </c>
      <c r="DF10" s="1">
        <f ca="1">IF(COUNTIF(INDIRECT(RIGHT(DF$1,3)&amp;"!"&amp;"$C$57"&amp;":"&amp;"$C$59"),Data0!$AW10)&gt;=1,"",ROW())</f>
        <v>10</v>
      </c>
      <c r="DG10" s="1" t="str">
        <f t="shared" ca="1" si="31"/>
        <v/>
      </c>
      <c r="DH10" s="1">
        <f ca="1">IF(COUNTIF(INDIRECT(RIGHT(DH$1,3)&amp;"!"&amp;"$C$49"&amp;":"&amp;"$C$55"),Data0!$AV10)&gt;=1,"",ROW())</f>
        <v>10</v>
      </c>
      <c r="DI10" s="1" t="str">
        <f t="shared" ca="1" si="32"/>
        <v/>
      </c>
      <c r="DJ10" s="1">
        <f ca="1">IF(COUNTIF(INDIRECT(RIGHT(DJ$1,3)&amp;"!"&amp;"$C$57"&amp;":"&amp;"$C$59"),Data0!$AW10)&gt;=1,"",ROW())</f>
        <v>10</v>
      </c>
      <c r="DK10" s="1" t="str">
        <f t="shared" ca="1" si="33"/>
        <v/>
      </c>
      <c r="DL10" s="1">
        <f ca="1">IF(COUNTIF(INDIRECT(RIGHT(DL$1,3)&amp;"!"&amp;"$C$49"&amp;":"&amp;"$C$55"),Data0!$AV10)&gt;=1,"",ROW())</f>
        <v>10</v>
      </c>
      <c r="DM10" s="1" t="str">
        <f t="shared" ca="1" si="34"/>
        <v/>
      </c>
      <c r="DN10" s="1">
        <f ca="1">IF(COUNTIF(INDIRECT(RIGHT(DN$1,3)&amp;"!"&amp;"$C$47"&amp;":"&amp;"$C$59"),Data0!$AW10)&gt;=1,"",ROW())</f>
        <v>10</v>
      </c>
      <c r="DO10" s="1" t="str">
        <f t="shared" ca="1" si="35"/>
        <v/>
      </c>
      <c r="DP10" s="1">
        <f ca="1">IF(COUNTIF(INDIRECT(RIGHT(DP$1,3)&amp;"!"&amp;"$C$49"&amp;":"&amp;"$C$55"),Data0!$AV10)&gt;=1,"",ROW())</f>
        <v>10</v>
      </c>
      <c r="DQ10" s="1" t="str">
        <f t="shared" ca="1" si="36"/>
        <v/>
      </c>
      <c r="DR10" s="1">
        <f ca="1">IF(COUNTIF(INDIRECT(RIGHT(DR$1,3)&amp;"!"&amp;"$C$57"&amp;":"&amp;"$C$59"),Data0!$AW10)&gt;=1,"",ROW())</f>
        <v>10</v>
      </c>
      <c r="DS10" s="1" t="str">
        <f t="shared" ca="1" si="37"/>
        <v/>
      </c>
      <c r="DT10" s="1">
        <f ca="1">IF(COUNTIF(INDIRECT(RIGHT(DT$1,3)&amp;"!"&amp;"$C$49"&amp;":"&amp;"$C$55"),Data0!$AV10)&gt;=1,"",ROW())</f>
        <v>10</v>
      </c>
      <c r="DU10" s="1" t="str">
        <f t="shared" ca="1" si="38"/>
        <v/>
      </c>
      <c r="DV10" s="1">
        <f ca="1">IF(COUNTIF(INDIRECT(RIGHT(DV$1,3)&amp;"!"&amp;"$C$57"&amp;":"&amp;"$C$59"),Data0!$AW10)&gt;=1,"",ROW())</f>
        <v>10</v>
      </c>
      <c r="DW10" s="1" t="str">
        <f t="shared" ca="1" si="39"/>
        <v/>
      </c>
      <c r="DX10" s="1">
        <f ca="1">IF(COUNTIF(INDIRECT(RIGHT(DX$1,3)&amp;"!"&amp;"$C$49"&amp;":"&amp;"$C$55"),Data0!$BB10)&gt;=1,"",ROW())</f>
        <v>10</v>
      </c>
      <c r="DY10" s="1" t="str">
        <f t="shared" ca="1" si="40"/>
        <v/>
      </c>
      <c r="DZ10" s="1">
        <f ca="1">IF(COUNTIF(INDIRECT(RIGHT(DZ$1,3)&amp;"!"&amp;"$C$57"&amp;":"&amp;"$C$59"),Data0!$BC10)&gt;=1,"",ROW())</f>
        <v>10</v>
      </c>
      <c r="EA10" s="1" t="str">
        <f t="shared" ca="1" si="41"/>
        <v/>
      </c>
      <c r="EB10" s="1">
        <f ca="1">IF(COUNTIF(INDIRECT(RIGHT(EB$1,3)&amp;"!"&amp;"$C$49"&amp;":"&amp;"$C$55"),Data0!$BB10)&gt;=1,"",ROW())</f>
        <v>10</v>
      </c>
      <c r="EC10" s="1" t="str">
        <f t="shared" ca="1" si="42"/>
        <v/>
      </c>
      <c r="ED10" s="1">
        <f ca="1">IF(COUNTIF(INDIRECT(RIGHT(ED$1,3)&amp;"!"&amp;"$C$57"&amp;":"&amp;"$C$59"),Data0!$BC10)&gt;=1,"",ROW())</f>
        <v>10</v>
      </c>
      <c r="EE10" s="1" t="str">
        <f t="shared" ca="1" si="43"/>
        <v/>
      </c>
      <c r="EF10" s="1">
        <f ca="1">IF(COUNTIF(INDIRECT(RIGHT(EF$1,3)&amp;"!"&amp;"$C$49"&amp;":"&amp;"$C$55"),Data0!$BB10)&gt;=1,"",ROW())</f>
        <v>10</v>
      </c>
      <c r="EG10" s="1" t="str">
        <f t="shared" ca="1" si="44"/>
        <v/>
      </c>
      <c r="EH10" s="1">
        <f ca="1">IF(COUNTIF(INDIRECT(RIGHT(EH$1,3)&amp;"!"&amp;"$C$57"&amp;":"&amp;"$C$59"),Data0!$BC10)&gt;=1,"",ROW())</f>
        <v>10</v>
      </c>
      <c r="EI10" s="1" t="str">
        <f t="shared" ca="1" si="45"/>
        <v/>
      </c>
      <c r="EJ10" s="1">
        <f ca="1">IF(COUNTIF(INDIRECT(RIGHT(EJ$1,3)&amp;"!"&amp;"$C$49"&amp;":"&amp;"$C$55"),Data0!$BB10)&gt;=1,"",ROW())</f>
        <v>10</v>
      </c>
      <c r="EK10" s="1" t="str">
        <f t="shared" ca="1" si="46"/>
        <v/>
      </c>
      <c r="EL10" s="1">
        <f ca="1">IF(COUNTIF(INDIRECT(RIGHT(EL$1,3)&amp;"!"&amp;"$C$57"&amp;":"&amp;"$C$59"),Data0!$BC10)&gt;=1,"",ROW())</f>
        <v>10</v>
      </c>
      <c r="EM10" s="1" t="str">
        <f t="shared" ca="1" si="47"/>
        <v/>
      </c>
      <c r="EN10" s="1">
        <f ca="1">IF(COUNTIF(INDIRECT(RIGHT(EN$1,3)&amp;"!"&amp;"$C$49"&amp;":"&amp;"$C$55"),Data0!$BB10)&gt;=1,"",ROW())</f>
        <v>10</v>
      </c>
      <c r="EO10" s="1" t="str">
        <f t="shared" ca="1" si="48"/>
        <v/>
      </c>
      <c r="EP10" s="1">
        <f ca="1">IF(COUNTIF(INDIRECT(RIGHT(EP$1,3)&amp;"!"&amp;"$C$57"&amp;":"&amp;"$C$59"),Data0!$BC10)&gt;=1,"",ROW())</f>
        <v>10</v>
      </c>
      <c r="EQ10" s="1" t="str">
        <f t="shared" ca="1" si="49"/>
        <v/>
      </c>
      <c r="ER10" s="1">
        <f ca="1">IF(COUNTIF(INDIRECT(RIGHT(ER$1,3)&amp;"!"&amp;"$C$49"&amp;":"&amp;"$C$55"),Data0!$BB10)&gt;=1,"",ROW())</f>
        <v>10</v>
      </c>
      <c r="ES10" s="1" t="str">
        <f t="shared" ca="1" si="50"/>
        <v/>
      </c>
      <c r="ET10" s="1">
        <f ca="1">IF(COUNTIF(INDIRECT(RIGHT(ET$1,3)&amp;"!"&amp;"$C$57"&amp;":"&amp;"$C$59"),Data0!$BC10)&gt;=1,"",ROW())</f>
        <v>10</v>
      </c>
      <c r="EU10" s="1" t="str">
        <f t="shared" ca="1" si="51"/>
        <v/>
      </c>
    </row>
    <row r="11" spans="1:153" ht="25.5">
      <c r="A11" s="16">
        <v>10</v>
      </c>
      <c r="B11" s="22" t="s">
        <v>535</v>
      </c>
      <c r="C11" s="16" t="s">
        <v>239</v>
      </c>
      <c r="D11" s="22"/>
      <c r="G11" s="16" t="s">
        <v>4</v>
      </c>
      <c r="H11" s="22" t="s">
        <v>4</v>
      </c>
      <c r="I11" s="22">
        <v>12</v>
      </c>
      <c r="J11" s="22">
        <v>10</v>
      </c>
      <c r="N11" s="22" t="s">
        <v>493</v>
      </c>
      <c r="O11" s="172"/>
      <c r="P11" s="47" t="str">
        <f t="shared" si="52"/>
        <v/>
      </c>
      <c r="Q11" s="47" t="e">
        <f t="shared" si="53"/>
        <v>#N/A</v>
      </c>
      <c r="R11" s="48" t="str">
        <f>'1'!M39</f>
        <v/>
      </c>
      <c r="S11" s="18">
        <v>10</v>
      </c>
      <c r="T11" s="22" t="str">
        <f>""</f>
        <v/>
      </c>
      <c r="V11"/>
      <c r="W11" s="22" t="s">
        <v>141</v>
      </c>
      <c r="X11" s="22" t="s">
        <v>239</v>
      </c>
      <c r="Y11" s="22" t="s">
        <v>586</v>
      </c>
      <c r="Z11" s="22" t="s">
        <v>118</v>
      </c>
      <c r="AA11" s="22" t="s">
        <v>143</v>
      </c>
      <c r="AB11" s="22" t="s">
        <v>139</v>
      </c>
      <c r="AD11" s="519">
        <v>0.95</v>
      </c>
      <c r="AE11" s="524" t="s">
        <v>1096</v>
      </c>
      <c r="AF11" s="440">
        <f>IF(AND(COUNTIF(AG$2:AG11,AG11)=1,AG11&lt;&gt;""),AF10+1,AF10)</f>
        <v>1</v>
      </c>
      <c r="AG11" s="468" t="str">
        <f t="shared" si="54"/>
        <v/>
      </c>
      <c r="AH11" s="440">
        <f>IF(AND(COUNTIF(AI$2:AI11,AI11)=1,AI11&lt;&gt;""),AH10+1,AH10)</f>
        <v>1</v>
      </c>
      <c r="AI11" s="468" t="str">
        <f t="shared" si="55"/>
        <v/>
      </c>
      <c r="AJ11" s="497" t="str">
        <f t="shared" si="56"/>
        <v/>
      </c>
      <c r="AK11" s="497" t="str">
        <f t="shared" si="57"/>
        <v/>
      </c>
      <c r="AL11" s="440">
        <f>IF(AND(COUNTIF(AM$2:AM11,AM11)=1,AM11&lt;&gt;""),AL10+1,AL10)</f>
        <v>1</v>
      </c>
      <c r="AM11" s="468" t="str">
        <f t="shared" si="58"/>
        <v/>
      </c>
      <c r="AN11" s="440">
        <f>IF(AND(COUNTIF(AO$2:AO11,AO11)=1,AO11&lt;&gt;""),AN10+1,AN10)</f>
        <v>1</v>
      </c>
      <c r="AO11" s="468" t="str">
        <f t="shared" si="0"/>
        <v/>
      </c>
      <c r="AP11" s="497" t="str">
        <f t="shared" si="59"/>
        <v/>
      </c>
      <c r="AQ11" s="497" t="str">
        <f t="shared" si="60"/>
        <v/>
      </c>
      <c r="AR11" s="440">
        <f>IF(AND(COUNTIF(AS$2:AS11,AS11)=1,AS11&lt;&gt;""),AR10+1,AR10)</f>
        <v>1</v>
      </c>
      <c r="AS11" s="468" t="str">
        <f t="shared" si="1"/>
        <v/>
      </c>
      <c r="AT11" s="440">
        <f>IF(AND(COUNTIF(AU$2:AU11,AU11)=1,AU11&lt;&gt;""),AT10+1,AT10)</f>
        <v>1</v>
      </c>
      <c r="AU11" s="468" t="str">
        <f t="shared" si="2"/>
        <v/>
      </c>
      <c r="AV11" s="497" t="str">
        <f t="shared" si="61"/>
        <v/>
      </c>
      <c r="AW11" s="497" t="str">
        <f t="shared" si="62"/>
        <v/>
      </c>
      <c r="AX11" s="440">
        <f>IF(AND(COUNTIF(AY$2:AY11,AY11)=1,AY11&lt;&gt;""),AX10+1,AX10)</f>
        <v>1</v>
      </c>
      <c r="AY11" s="468" t="str">
        <f t="shared" si="3"/>
        <v/>
      </c>
      <c r="AZ11" s="440">
        <f>IF(AND(COUNTIF(BA$2:BA11,BA11)=1,BA11&lt;&gt;""),AZ10+1,AZ10)</f>
        <v>1</v>
      </c>
      <c r="BA11" s="468" t="str">
        <f t="shared" si="4"/>
        <v/>
      </c>
      <c r="BB11" s="497" t="str">
        <f t="shared" si="63"/>
        <v/>
      </c>
      <c r="BC11" s="497" t="str">
        <f t="shared" si="64"/>
        <v/>
      </c>
      <c r="BD11" s="1">
        <f ca="1">IF(COUNTIF(INDIRECT(RIGHT(BD$1,3)&amp;"!"&amp;"$C$49"&amp;":"&amp;"$C$55"),Data0!$AJ11)&gt;=1,"",ROW())</f>
        <v>11</v>
      </c>
      <c r="BE11" s="1" t="str">
        <f t="shared" ca="1" si="65"/>
        <v/>
      </c>
      <c r="BF11" s="1">
        <f ca="1">IF(COUNTIF(INDIRECT(RIGHT(BF$1,3)&amp;"!"&amp;"$C$57"&amp;":"&amp;"$C$59"),Data0!$AK11)&gt;=1,"",ROW())</f>
        <v>11</v>
      </c>
      <c r="BG11" s="1" t="str">
        <f t="shared" ca="1" si="5"/>
        <v/>
      </c>
      <c r="BH11" s="1">
        <f ca="1">IF(COUNTIF(INDIRECT(RIGHT(BH$1,3)&amp;"!"&amp;"$C$49"&amp;":"&amp;"$C$55"),Data0!$AJ11)&gt;=1,"",ROW())</f>
        <v>11</v>
      </c>
      <c r="BI11" s="1" t="str">
        <f t="shared" ca="1" si="6"/>
        <v/>
      </c>
      <c r="BJ11" s="1">
        <f ca="1">IF(COUNTIF(INDIRECT(RIGHT(BJ$1,3)&amp;"!"&amp;"$C$57"&amp;":"&amp;"$C$59"),Data0!$AK11)&gt;=1,"",ROW())</f>
        <v>11</v>
      </c>
      <c r="BK11" s="1" t="str">
        <f t="shared" ca="1" si="7"/>
        <v/>
      </c>
      <c r="BL11" s="1">
        <f ca="1">IF(COUNTIF(INDIRECT(RIGHT(BL$1,3)&amp;"!"&amp;"$C$49"&amp;":"&amp;"$C$55"),Data0!$AJ11)&gt;=1,"",ROW())</f>
        <v>11</v>
      </c>
      <c r="BM11" s="1" t="str">
        <f t="shared" ca="1" si="8"/>
        <v/>
      </c>
      <c r="BN11" s="1">
        <f ca="1">IF(COUNTIF(INDIRECT(RIGHT(BN$1,3)&amp;"!"&amp;"$C$57"&amp;":"&amp;"$C$59"),Data0!$AK11)&gt;=1,"",ROW())</f>
        <v>11</v>
      </c>
      <c r="BO11" s="1" t="str">
        <f t="shared" ca="1" si="9"/>
        <v/>
      </c>
      <c r="BP11" s="1">
        <f ca="1">IF(COUNTIF(INDIRECT(RIGHT(BP$1,3)&amp;"!"&amp;"$C$49"&amp;":"&amp;"$C$55"),Data0!$AJ11)&gt;=1,"",ROW())</f>
        <v>11</v>
      </c>
      <c r="BQ11" s="1" t="str">
        <f t="shared" ca="1" si="10"/>
        <v/>
      </c>
      <c r="BR11" s="1">
        <f ca="1">IF(COUNTIF(INDIRECT(RIGHT(BR$1,3)&amp;"!"&amp;"$C$57"&amp;":"&amp;"$C$59"),Data0!$AK11)&gt;=1,"",ROW())</f>
        <v>11</v>
      </c>
      <c r="BS11" s="1" t="str">
        <f t="shared" ca="1" si="11"/>
        <v/>
      </c>
      <c r="BT11" s="1">
        <f ca="1">IF(COUNTIF(INDIRECT(RIGHT(BT$1,3)&amp;"!"&amp;"$C$49"&amp;":"&amp;"$C$55"),Data0!$AJ11)&gt;=1,"",ROW())</f>
        <v>11</v>
      </c>
      <c r="BU11" s="1" t="str">
        <f t="shared" ca="1" si="12"/>
        <v/>
      </c>
      <c r="BV11" s="1">
        <f ca="1">IF(COUNTIF(INDIRECT(RIGHT(BV$1,3)&amp;"!"&amp;"$C$57"&amp;":"&amp;"$C$59"),Data0!$AK11)&gt;=1,"",ROW())</f>
        <v>11</v>
      </c>
      <c r="BW11" s="1" t="str">
        <f t="shared" ca="1" si="13"/>
        <v/>
      </c>
      <c r="BX11" s="1">
        <f ca="1">IF(COUNTIF(INDIRECT(RIGHT(BX$1,3)&amp;"!"&amp;"$C$49"&amp;":"&amp;"$C$55"),Data0!$AJ11)&gt;=1,"",ROW())</f>
        <v>11</v>
      </c>
      <c r="BY11" s="1" t="str">
        <f t="shared" ca="1" si="14"/>
        <v/>
      </c>
      <c r="BZ11" s="1">
        <f ca="1">IF(COUNTIF(INDIRECT(RIGHT(BZ$1,3)&amp;"!"&amp;"$C$57"&amp;":"&amp;"$C$59"),Data0!$AK11)&gt;=1,"",ROW())</f>
        <v>11</v>
      </c>
      <c r="CA11" s="1" t="str">
        <f t="shared" ca="1" si="15"/>
        <v/>
      </c>
      <c r="CB11" s="1">
        <f ca="1">IF(COUNTIF(INDIRECT(RIGHT(CB$1,3)&amp;"!"&amp;"$C$49"&amp;":"&amp;"$C$55"),Data0!$AP11)&gt;=1,"",ROW())</f>
        <v>11</v>
      </c>
      <c r="CC11" s="1" t="str">
        <f t="shared" ca="1" si="16"/>
        <v/>
      </c>
      <c r="CD11" s="1">
        <f ca="1">IF(COUNTIF(INDIRECT(RIGHT(CD$1,3)&amp;"!"&amp;"$C$57"&amp;":"&amp;"$C$59"),Data0!$AQ11)&gt;=1,"",ROW())</f>
        <v>11</v>
      </c>
      <c r="CE11" s="1" t="str">
        <f t="shared" ca="1" si="17"/>
        <v/>
      </c>
      <c r="CF11" s="1">
        <f ca="1">IF(COUNTIF(INDIRECT(RIGHT(CF$1,3)&amp;"!"&amp;"$C$49"&amp;":"&amp;"$C$55"),Data0!$AP11)&gt;=1,"",ROW())</f>
        <v>11</v>
      </c>
      <c r="CG11" s="1" t="str">
        <f t="shared" ca="1" si="18"/>
        <v/>
      </c>
      <c r="CH11" s="1">
        <f ca="1">IF(COUNTIF(INDIRECT(RIGHT(CH$1,3)&amp;"!"&amp;"$C$57"&amp;":"&amp;"$C$59"),Data0!$AQ11)&gt;=1,"",ROW())</f>
        <v>11</v>
      </c>
      <c r="CI11" s="1" t="str">
        <f t="shared" ca="1" si="19"/>
        <v/>
      </c>
      <c r="CJ11" s="1">
        <f ca="1">IF(COUNTIF(INDIRECT(RIGHT(CJ$1,3)&amp;"!"&amp;"$C$49"&amp;":"&amp;"$C$55"),Data0!$AP11)&gt;=1,"",ROW())</f>
        <v>11</v>
      </c>
      <c r="CK11" s="1" t="str">
        <f t="shared" ca="1" si="20"/>
        <v/>
      </c>
      <c r="CL11" s="1">
        <f ca="1">IF(COUNTIF(INDIRECT(RIGHT(CL$1,3)&amp;"!"&amp;"$C$57"&amp;":"&amp;"$C$59"),Data0!$AQ11)&gt;=1,"",ROW())</f>
        <v>11</v>
      </c>
      <c r="CM11" s="1" t="str">
        <f t="shared" ca="1" si="21"/>
        <v/>
      </c>
      <c r="CN11" s="1">
        <f ca="1">IF(COUNTIF(INDIRECT(RIGHT(CN$1,3)&amp;"!"&amp;"$C$49"&amp;":"&amp;"$C$55"),Data0!$AP11)&gt;=1,"",ROW())</f>
        <v>11</v>
      </c>
      <c r="CO11" s="1" t="str">
        <f t="shared" ca="1" si="22"/>
        <v/>
      </c>
      <c r="CP11" s="1">
        <f ca="1">IF(COUNTIF(INDIRECT(RIGHT(CP$1,3)&amp;"!"&amp;"$C$57"&amp;":"&amp;"$C$59"),Data0!$AQ11)&gt;=1,"",ROW())</f>
        <v>11</v>
      </c>
      <c r="CQ11" s="1" t="str">
        <f t="shared" ca="1" si="23"/>
        <v/>
      </c>
      <c r="CR11" s="1">
        <f ca="1">IF(COUNTIF(INDIRECT(RIGHT(CR$1,3)&amp;"!"&amp;"$C$49"&amp;":"&amp;"$C$55"),Data0!$AP11)&gt;=1,"",ROW())</f>
        <v>11</v>
      </c>
      <c r="CS11" s="1" t="str">
        <f t="shared" ca="1" si="24"/>
        <v/>
      </c>
      <c r="CT11" s="1">
        <f ca="1">IF(COUNTIF(INDIRECT(RIGHT(CT$1,3)&amp;"!"&amp;"$C$57"&amp;":"&amp;"$C$59"),Data0!$AQ11)&gt;=1,"",ROW())</f>
        <v>11</v>
      </c>
      <c r="CU11" s="1" t="str">
        <f t="shared" ca="1" si="25"/>
        <v/>
      </c>
      <c r="CV11" s="1">
        <f ca="1">IF(COUNTIF(INDIRECT(RIGHT(CV$1,3)&amp;"!"&amp;"$C$49"&amp;":"&amp;"$C$55"),Data0!$AP11)&gt;=1,"",ROW())</f>
        <v>11</v>
      </c>
      <c r="CW11" s="1" t="str">
        <f t="shared" ca="1" si="26"/>
        <v/>
      </c>
      <c r="CX11" s="1">
        <f ca="1">IF(COUNTIF(INDIRECT(RIGHT(CX$1,3)&amp;"!"&amp;"$C$57"&amp;":"&amp;"$C$59"),Data0!$AQ11)&gt;=1,"",ROW())</f>
        <v>11</v>
      </c>
      <c r="CY11" s="1" t="str">
        <f t="shared" ca="1" si="27"/>
        <v/>
      </c>
      <c r="CZ11" s="1">
        <f ca="1">IF(COUNTIF(INDIRECT(RIGHT(CZ$1,3)&amp;"!"&amp;"$C$49"&amp;":"&amp;"$C$55"),Data0!$AV11)&gt;=1,"",ROW())</f>
        <v>11</v>
      </c>
      <c r="DA11" s="1" t="str">
        <f t="shared" ca="1" si="28"/>
        <v/>
      </c>
      <c r="DB11" s="1">
        <f ca="1">IF(COUNTIF(INDIRECT(RIGHT(DB$1,3)&amp;"!"&amp;"$C$57"&amp;":"&amp;"$C$59"),Data0!$AW11)&gt;=1,"",ROW())</f>
        <v>11</v>
      </c>
      <c r="DC11" s="1" t="str">
        <f t="shared" ca="1" si="29"/>
        <v/>
      </c>
      <c r="DD11" s="1">
        <f ca="1">IF(COUNTIF(INDIRECT(RIGHT(DD$1,3)&amp;"!"&amp;"$C$49"&amp;":"&amp;"$C$55"),Data0!$AV11)&gt;=1,"",ROW())</f>
        <v>11</v>
      </c>
      <c r="DE11" s="1" t="str">
        <f t="shared" ca="1" si="30"/>
        <v/>
      </c>
      <c r="DF11" s="1">
        <f ca="1">IF(COUNTIF(INDIRECT(RIGHT(DF$1,3)&amp;"!"&amp;"$C$57"&amp;":"&amp;"$C$59"),Data0!$AW11)&gt;=1,"",ROW())</f>
        <v>11</v>
      </c>
      <c r="DG11" s="1" t="str">
        <f t="shared" ca="1" si="31"/>
        <v/>
      </c>
      <c r="DH11" s="1">
        <f ca="1">IF(COUNTIF(INDIRECT(RIGHT(DH$1,3)&amp;"!"&amp;"$C$49"&amp;":"&amp;"$C$55"),Data0!$AV11)&gt;=1,"",ROW())</f>
        <v>11</v>
      </c>
      <c r="DI11" s="1" t="str">
        <f t="shared" ca="1" si="32"/>
        <v/>
      </c>
      <c r="DJ11" s="1">
        <f ca="1">IF(COUNTIF(INDIRECT(RIGHT(DJ$1,3)&amp;"!"&amp;"$C$57"&amp;":"&amp;"$C$59"),Data0!$AW11)&gt;=1,"",ROW())</f>
        <v>11</v>
      </c>
      <c r="DK11" s="1" t="str">
        <f t="shared" ca="1" si="33"/>
        <v/>
      </c>
      <c r="DL11" s="1">
        <f ca="1">IF(COUNTIF(INDIRECT(RIGHT(DL$1,3)&amp;"!"&amp;"$C$49"&amp;":"&amp;"$C$55"),Data0!$AV11)&gt;=1,"",ROW())</f>
        <v>11</v>
      </c>
      <c r="DM11" s="1" t="str">
        <f t="shared" ca="1" si="34"/>
        <v/>
      </c>
      <c r="DN11" s="1">
        <f ca="1">IF(COUNTIF(INDIRECT(RIGHT(DN$1,3)&amp;"!"&amp;"$C$47"&amp;":"&amp;"$C$59"),Data0!$AW11)&gt;=1,"",ROW())</f>
        <v>11</v>
      </c>
      <c r="DO11" s="1" t="str">
        <f t="shared" ca="1" si="35"/>
        <v/>
      </c>
      <c r="DP11" s="1">
        <f ca="1">IF(COUNTIF(INDIRECT(RIGHT(DP$1,3)&amp;"!"&amp;"$C$49"&amp;":"&amp;"$C$55"),Data0!$AV11)&gt;=1,"",ROW())</f>
        <v>11</v>
      </c>
      <c r="DQ11" s="1" t="str">
        <f t="shared" ca="1" si="36"/>
        <v/>
      </c>
      <c r="DR11" s="1">
        <f ca="1">IF(COUNTIF(INDIRECT(RIGHT(DR$1,3)&amp;"!"&amp;"$C$57"&amp;":"&amp;"$C$59"),Data0!$AW11)&gt;=1,"",ROW())</f>
        <v>11</v>
      </c>
      <c r="DS11" s="1" t="str">
        <f t="shared" ca="1" si="37"/>
        <v/>
      </c>
      <c r="DT11" s="1">
        <f ca="1">IF(COUNTIF(INDIRECT(RIGHT(DT$1,3)&amp;"!"&amp;"$C$49"&amp;":"&amp;"$C$55"),Data0!$AV11)&gt;=1,"",ROW())</f>
        <v>11</v>
      </c>
      <c r="DU11" s="1" t="str">
        <f t="shared" ca="1" si="38"/>
        <v/>
      </c>
      <c r="DV11" s="1">
        <f ca="1">IF(COUNTIF(INDIRECT(RIGHT(DV$1,3)&amp;"!"&amp;"$C$57"&amp;":"&amp;"$C$59"),Data0!$AW11)&gt;=1,"",ROW())</f>
        <v>11</v>
      </c>
      <c r="DW11" s="1" t="str">
        <f t="shared" ca="1" si="39"/>
        <v/>
      </c>
      <c r="DX11" s="1">
        <f ca="1">IF(COUNTIF(INDIRECT(RIGHT(DX$1,3)&amp;"!"&amp;"$C$49"&amp;":"&amp;"$C$55"),Data0!$BB11)&gt;=1,"",ROW())</f>
        <v>11</v>
      </c>
      <c r="DY11" s="1" t="str">
        <f t="shared" ca="1" si="40"/>
        <v/>
      </c>
      <c r="DZ11" s="1">
        <f ca="1">IF(COUNTIF(INDIRECT(RIGHT(DZ$1,3)&amp;"!"&amp;"$C$57"&amp;":"&amp;"$C$59"),Data0!$BC11)&gt;=1,"",ROW())</f>
        <v>11</v>
      </c>
      <c r="EA11" s="1" t="str">
        <f t="shared" ca="1" si="41"/>
        <v/>
      </c>
      <c r="EB11" s="1">
        <f ca="1">IF(COUNTIF(INDIRECT(RIGHT(EB$1,3)&amp;"!"&amp;"$C$49"&amp;":"&amp;"$C$55"),Data0!$BB11)&gt;=1,"",ROW())</f>
        <v>11</v>
      </c>
      <c r="EC11" s="1" t="str">
        <f t="shared" ca="1" si="42"/>
        <v/>
      </c>
      <c r="ED11" s="1">
        <f ca="1">IF(COUNTIF(INDIRECT(RIGHT(ED$1,3)&amp;"!"&amp;"$C$57"&amp;":"&amp;"$C$59"),Data0!$BC11)&gt;=1,"",ROW())</f>
        <v>11</v>
      </c>
      <c r="EE11" s="1" t="str">
        <f t="shared" ca="1" si="43"/>
        <v/>
      </c>
      <c r="EF11" s="1">
        <f ca="1">IF(COUNTIF(INDIRECT(RIGHT(EF$1,3)&amp;"!"&amp;"$C$49"&amp;":"&amp;"$C$55"),Data0!$BB11)&gt;=1,"",ROW())</f>
        <v>11</v>
      </c>
      <c r="EG11" s="1" t="str">
        <f t="shared" ca="1" si="44"/>
        <v/>
      </c>
      <c r="EH11" s="1">
        <f ca="1">IF(COUNTIF(INDIRECT(RIGHT(EH$1,3)&amp;"!"&amp;"$C$57"&amp;":"&amp;"$C$59"),Data0!$BC11)&gt;=1,"",ROW())</f>
        <v>11</v>
      </c>
      <c r="EI11" s="1" t="str">
        <f t="shared" ca="1" si="45"/>
        <v/>
      </c>
      <c r="EJ11" s="1">
        <f ca="1">IF(COUNTIF(INDIRECT(RIGHT(EJ$1,3)&amp;"!"&amp;"$C$49"&amp;":"&amp;"$C$55"),Data0!$BB11)&gt;=1,"",ROW())</f>
        <v>11</v>
      </c>
      <c r="EK11" s="1" t="str">
        <f t="shared" ca="1" si="46"/>
        <v/>
      </c>
      <c r="EL11" s="1">
        <f ca="1">IF(COUNTIF(INDIRECT(RIGHT(EL$1,3)&amp;"!"&amp;"$C$57"&amp;":"&amp;"$C$59"),Data0!$BC11)&gt;=1,"",ROW())</f>
        <v>11</v>
      </c>
      <c r="EM11" s="1" t="str">
        <f t="shared" ca="1" si="47"/>
        <v/>
      </c>
      <c r="EN11" s="1">
        <f ca="1">IF(COUNTIF(INDIRECT(RIGHT(EN$1,3)&amp;"!"&amp;"$C$49"&amp;":"&amp;"$C$55"),Data0!$BB11)&gt;=1,"",ROW())</f>
        <v>11</v>
      </c>
      <c r="EO11" s="1" t="str">
        <f t="shared" ca="1" si="48"/>
        <v/>
      </c>
      <c r="EP11" s="1">
        <f ca="1">IF(COUNTIF(INDIRECT(RIGHT(EP$1,3)&amp;"!"&amp;"$C$57"&amp;":"&amp;"$C$59"),Data0!$BC11)&gt;=1,"",ROW())</f>
        <v>11</v>
      </c>
      <c r="EQ11" s="1" t="str">
        <f t="shared" ca="1" si="49"/>
        <v/>
      </c>
      <c r="ER11" s="1">
        <f ca="1">IF(COUNTIF(INDIRECT(RIGHT(ER$1,3)&amp;"!"&amp;"$C$49"&amp;":"&amp;"$C$55"),Data0!$BB11)&gt;=1,"",ROW())</f>
        <v>11</v>
      </c>
      <c r="ES11" s="1" t="str">
        <f t="shared" ca="1" si="50"/>
        <v/>
      </c>
      <c r="ET11" s="1">
        <f ca="1">IF(COUNTIF(INDIRECT(RIGHT(ET$1,3)&amp;"!"&amp;"$C$57"&amp;":"&amp;"$C$59"),Data0!$BC11)&gt;=1,"",ROW())</f>
        <v>11</v>
      </c>
      <c r="EU11" s="1" t="str">
        <f t="shared" ca="1" si="51"/>
        <v/>
      </c>
    </row>
    <row r="12" spans="1:153" ht="25.5">
      <c r="A12" s="15">
        <v>11</v>
      </c>
      <c r="B12" s="21" t="s">
        <v>535</v>
      </c>
      <c r="C12" s="15" t="s">
        <v>240</v>
      </c>
      <c r="D12" s="15"/>
      <c r="G12" s="15" t="s">
        <v>2</v>
      </c>
      <c r="H12" s="21" t="s">
        <v>1</v>
      </c>
      <c r="I12" s="21">
        <v>13</v>
      </c>
      <c r="J12" s="1"/>
      <c r="N12" s="21" t="s">
        <v>494</v>
      </c>
      <c r="O12" s="171"/>
      <c r="P12" s="45" t="str">
        <f t="shared" si="52"/>
        <v/>
      </c>
      <c r="Q12" s="45" t="e">
        <f t="shared" si="53"/>
        <v>#N/A</v>
      </c>
      <c r="R12" s="46" t="str">
        <f>'1'!M40</f>
        <v/>
      </c>
      <c r="S12" s="6"/>
      <c r="V12"/>
      <c r="W12" s="21" t="s">
        <v>142</v>
      </c>
      <c r="X12" s="21" t="s">
        <v>240</v>
      </c>
      <c r="Y12" s="21" t="s">
        <v>587</v>
      </c>
      <c r="Z12" s="21" t="s">
        <v>119</v>
      </c>
      <c r="AA12" s="21" t="s">
        <v>144</v>
      </c>
      <c r="AB12" s="21" t="s">
        <v>137</v>
      </c>
      <c r="AD12" s="518">
        <v>1</v>
      </c>
      <c r="AE12" s="525" t="s">
        <v>1097</v>
      </c>
      <c r="AF12" s="440">
        <f>IF(AND(COUNTIF(AG$2:AG12,AG12)=1,AG12&lt;&gt;""),AF11+1,AF11)</f>
        <v>1</v>
      </c>
      <c r="AG12" s="468" t="str">
        <f t="shared" si="54"/>
        <v/>
      </c>
      <c r="AH12" s="440">
        <f>IF(AND(COUNTIF(AI$2:AI12,AI12)=1,AI12&lt;&gt;""),AH11+1,AH11)</f>
        <v>1</v>
      </c>
      <c r="AI12" s="468" t="str">
        <f t="shared" si="55"/>
        <v/>
      </c>
      <c r="AJ12" s="497" t="str">
        <f t="shared" si="56"/>
        <v/>
      </c>
      <c r="AK12" s="497" t="str">
        <f t="shared" si="57"/>
        <v/>
      </c>
      <c r="AL12" s="440">
        <f>IF(AND(COUNTIF(AM$2:AM12,AM12)=1,AM12&lt;&gt;""),AL11+1,AL11)</f>
        <v>1</v>
      </c>
      <c r="AM12" s="468" t="str">
        <f t="shared" si="58"/>
        <v/>
      </c>
      <c r="AN12" s="440">
        <f>IF(AND(COUNTIF(AO$2:AO12,AO12)=1,AO12&lt;&gt;""),AN11+1,AN11)</f>
        <v>1</v>
      </c>
      <c r="AO12" s="468" t="str">
        <f t="shared" si="0"/>
        <v/>
      </c>
      <c r="AP12" s="497" t="str">
        <f t="shared" si="59"/>
        <v/>
      </c>
      <c r="AQ12" s="497" t="str">
        <f t="shared" si="60"/>
        <v/>
      </c>
      <c r="AR12" s="440">
        <f>IF(AND(COUNTIF(AS$2:AS12,AS12)=1,AS12&lt;&gt;""),AR11+1,AR11)</f>
        <v>1</v>
      </c>
      <c r="AS12" s="468" t="str">
        <f t="shared" si="1"/>
        <v/>
      </c>
      <c r="AT12" s="440">
        <f>IF(AND(COUNTIF(AU$2:AU12,AU12)=1,AU12&lt;&gt;""),AT11+1,AT11)</f>
        <v>1</v>
      </c>
      <c r="AU12" s="468" t="str">
        <f t="shared" si="2"/>
        <v/>
      </c>
      <c r="AV12" s="497" t="str">
        <f t="shared" si="61"/>
        <v/>
      </c>
      <c r="AW12" s="497" t="str">
        <f t="shared" si="62"/>
        <v/>
      </c>
      <c r="AX12" s="440">
        <f>IF(AND(COUNTIF(AY$2:AY12,AY12)=1,AY12&lt;&gt;""),AX11+1,AX11)</f>
        <v>1</v>
      </c>
      <c r="AY12" s="468" t="str">
        <f t="shared" si="3"/>
        <v/>
      </c>
      <c r="AZ12" s="440">
        <f>IF(AND(COUNTIF(BA$2:BA12,BA12)=1,BA12&lt;&gt;""),AZ11+1,AZ11)</f>
        <v>1</v>
      </c>
      <c r="BA12" s="468" t="str">
        <f t="shared" si="4"/>
        <v/>
      </c>
      <c r="BB12" s="497" t="str">
        <f t="shared" si="63"/>
        <v/>
      </c>
      <c r="BC12" s="497" t="str">
        <f t="shared" si="64"/>
        <v/>
      </c>
      <c r="BD12" s="1">
        <f ca="1">IF(COUNTIF(INDIRECT(RIGHT(BD$1,3)&amp;"!"&amp;"$C$49"&amp;":"&amp;"$C$55"),Data0!$AJ12)&gt;=1,"",ROW())</f>
        <v>12</v>
      </c>
      <c r="BE12" s="1" t="str">
        <f t="shared" ca="1" si="65"/>
        <v/>
      </c>
      <c r="BF12" s="1">
        <f ca="1">IF(COUNTIF(INDIRECT(RIGHT(BF$1,3)&amp;"!"&amp;"$C$57"&amp;":"&amp;"$C$59"),Data0!$AK12)&gt;=1,"",ROW())</f>
        <v>12</v>
      </c>
      <c r="BG12" s="1" t="str">
        <f t="shared" ca="1" si="5"/>
        <v/>
      </c>
      <c r="BH12" s="1">
        <f ca="1">IF(COUNTIF(INDIRECT(RIGHT(BH$1,3)&amp;"!"&amp;"$C$49"&amp;":"&amp;"$C$55"),Data0!$AJ12)&gt;=1,"",ROW())</f>
        <v>12</v>
      </c>
      <c r="BI12" s="1" t="str">
        <f t="shared" ca="1" si="6"/>
        <v/>
      </c>
      <c r="BJ12" s="1">
        <f ca="1">IF(COUNTIF(INDIRECT(RIGHT(BJ$1,3)&amp;"!"&amp;"$C$57"&amp;":"&amp;"$C$59"),Data0!$AK12)&gt;=1,"",ROW())</f>
        <v>12</v>
      </c>
      <c r="BK12" s="1" t="str">
        <f t="shared" ca="1" si="7"/>
        <v/>
      </c>
      <c r="BL12" s="1">
        <f ca="1">IF(COUNTIF(INDIRECT(RIGHT(BL$1,3)&amp;"!"&amp;"$C$49"&amp;":"&amp;"$C$55"),Data0!$AJ12)&gt;=1,"",ROW())</f>
        <v>12</v>
      </c>
      <c r="BM12" s="1" t="str">
        <f t="shared" ca="1" si="8"/>
        <v/>
      </c>
      <c r="BN12" s="1">
        <f ca="1">IF(COUNTIF(INDIRECT(RIGHT(BN$1,3)&amp;"!"&amp;"$C$57"&amp;":"&amp;"$C$59"),Data0!$AK12)&gt;=1,"",ROW())</f>
        <v>12</v>
      </c>
      <c r="BO12" s="1" t="str">
        <f t="shared" ca="1" si="9"/>
        <v/>
      </c>
      <c r="BP12" s="1">
        <f ca="1">IF(COUNTIF(INDIRECT(RIGHT(BP$1,3)&amp;"!"&amp;"$C$49"&amp;":"&amp;"$C$55"),Data0!$AJ12)&gt;=1,"",ROW())</f>
        <v>12</v>
      </c>
      <c r="BQ12" s="1" t="str">
        <f t="shared" ca="1" si="10"/>
        <v/>
      </c>
      <c r="BR12" s="1">
        <f ca="1">IF(COUNTIF(INDIRECT(RIGHT(BR$1,3)&amp;"!"&amp;"$C$57"&amp;":"&amp;"$C$59"),Data0!$AK12)&gt;=1,"",ROW())</f>
        <v>12</v>
      </c>
      <c r="BS12" s="1" t="str">
        <f t="shared" ca="1" si="11"/>
        <v/>
      </c>
      <c r="BT12" s="1">
        <f ca="1">IF(COUNTIF(INDIRECT(RIGHT(BT$1,3)&amp;"!"&amp;"$C$49"&amp;":"&amp;"$C$55"),Data0!$AJ12)&gt;=1,"",ROW())</f>
        <v>12</v>
      </c>
      <c r="BU12" s="1" t="str">
        <f t="shared" ca="1" si="12"/>
        <v/>
      </c>
      <c r="BV12" s="1">
        <f ca="1">IF(COUNTIF(INDIRECT(RIGHT(BV$1,3)&amp;"!"&amp;"$C$57"&amp;":"&amp;"$C$59"),Data0!$AK12)&gt;=1,"",ROW())</f>
        <v>12</v>
      </c>
      <c r="BW12" s="1" t="str">
        <f t="shared" ca="1" si="13"/>
        <v/>
      </c>
      <c r="BX12" s="1">
        <f ca="1">IF(COUNTIF(INDIRECT(RIGHT(BX$1,3)&amp;"!"&amp;"$C$49"&amp;":"&amp;"$C$55"),Data0!$AJ12)&gt;=1,"",ROW())</f>
        <v>12</v>
      </c>
      <c r="BY12" s="1" t="str">
        <f t="shared" ca="1" si="14"/>
        <v/>
      </c>
      <c r="BZ12" s="1">
        <f ca="1">IF(COUNTIF(INDIRECT(RIGHT(BZ$1,3)&amp;"!"&amp;"$C$57"&amp;":"&amp;"$C$59"),Data0!$AK12)&gt;=1,"",ROW())</f>
        <v>12</v>
      </c>
      <c r="CA12" s="1" t="str">
        <f t="shared" ca="1" si="15"/>
        <v/>
      </c>
      <c r="CB12" s="1">
        <f ca="1">IF(COUNTIF(INDIRECT(RIGHT(CB$1,3)&amp;"!"&amp;"$C$49"&amp;":"&amp;"$C$55"),Data0!$AP12)&gt;=1,"",ROW())</f>
        <v>12</v>
      </c>
      <c r="CC12" s="1" t="str">
        <f t="shared" ca="1" si="16"/>
        <v/>
      </c>
      <c r="CD12" s="1">
        <f ca="1">IF(COUNTIF(INDIRECT(RIGHT(CD$1,3)&amp;"!"&amp;"$C$57"&amp;":"&amp;"$C$59"),Data0!$AQ12)&gt;=1,"",ROW())</f>
        <v>12</v>
      </c>
      <c r="CE12" s="1" t="str">
        <f t="shared" ca="1" si="17"/>
        <v/>
      </c>
      <c r="CF12" s="1">
        <f ca="1">IF(COUNTIF(INDIRECT(RIGHT(CF$1,3)&amp;"!"&amp;"$C$49"&amp;":"&amp;"$C$55"),Data0!$AP12)&gt;=1,"",ROW())</f>
        <v>12</v>
      </c>
      <c r="CG12" s="1" t="str">
        <f t="shared" ca="1" si="18"/>
        <v/>
      </c>
      <c r="CH12" s="1">
        <f ca="1">IF(COUNTIF(INDIRECT(RIGHT(CH$1,3)&amp;"!"&amp;"$C$57"&amp;":"&amp;"$C$59"),Data0!$AQ12)&gt;=1,"",ROW())</f>
        <v>12</v>
      </c>
      <c r="CI12" s="1" t="str">
        <f t="shared" ca="1" si="19"/>
        <v/>
      </c>
      <c r="CJ12" s="1">
        <f ca="1">IF(COUNTIF(INDIRECT(RIGHT(CJ$1,3)&amp;"!"&amp;"$C$49"&amp;":"&amp;"$C$55"),Data0!$AP12)&gt;=1,"",ROW())</f>
        <v>12</v>
      </c>
      <c r="CK12" s="1" t="str">
        <f t="shared" ca="1" si="20"/>
        <v/>
      </c>
      <c r="CL12" s="1">
        <f ca="1">IF(COUNTIF(INDIRECT(RIGHT(CL$1,3)&amp;"!"&amp;"$C$57"&amp;":"&amp;"$C$59"),Data0!$AQ12)&gt;=1,"",ROW())</f>
        <v>12</v>
      </c>
      <c r="CM12" s="1" t="str">
        <f t="shared" ca="1" si="21"/>
        <v/>
      </c>
      <c r="CN12" s="1">
        <f ca="1">IF(COUNTIF(INDIRECT(RIGHT(CN$1,3)&amp;"!"&amp;"$C$49"&amp;":"&amp;"$C$55"),Data0!$AP12)&gt;=1,"",ROW())</f>
        <v>12</v>
      </c>
      <c r="CO12" s="1" t="str">
        <f t="shared" ca="1" si="22"/>
        <v/>
      </c>
      <c r="CP12" s="1">
        <f ca="1">IF(COUNTIF(INDIRECT(RIGHT(CP$1,3)&amp;"!"&amp;"$C$57"&amp;":"&amp;"$C$59"),Data0!$AQ12)&gt;=1,"",ROW())</f>
        <v>12</v>
      </c>
      <c r="CQ12" s="1" t="str">
        <f t="shared" ca="1" si="23"/>
        <v/>
      </c>
      <c r="CR12" s="1">
        <f ca="1">IF(COUNTIF(INDIRECT(RIGHT(CR$1,3)&amp;"!"&amp;"$C$49"&amp;":"&amp;"$C$55"),Data0!$AP12)&gt;=1,"",ROW())</f>
        <v>12</v>
      </c>
      <c r="CS12" s="1" t="str">
        <f t="shared" ca="1" si="24"/>
        <v/>
      </c>
      <c r="CT12" s="1">
        <f ca="1">IF(COUNTIF(INDIRECT(RIGHT(CT$1,3)&amp;"!"&amp;"$C$57"&amp;":"&amp;"$C$59"),Data0!$AQ12)&gt;=1,"",ROW())</f>
        <v>12</v>
      </c>
      <c r="CU12" s="1" t="str">
        <f t="shared" ca="1" si="25"/>
        <v/>
      </c>
      <c r="CV12" s="1">
        <f ca="1">IF(COUNTIF(INDIRECT(RIGHT(CV$1,3)&amp;"!"&amp;"$C$49"&amp;":"&amp;"$C$55"),Data0!$AP12)&gt;=1,"",ROW())</f>
        <v>12</v>
      </c>
      <c r="CW12" s="1" t="str">
        <f t="shared" ca="1" si="26"/>
        <v/>
      </c>
      <c r="CX12" s="1">
        <f ca="1">IF(COUNTIF(INDIRECT(RIGHT(CX$1,3)&amp;"!"&amp;"$C$57"&amp;":"&amp;"$C$59"),Data0!$AQ12)&gt;=1,"",ROW())</f>
        <v>12</v>
      </c>
      <c r="CY12" s="1" t="str">
        <f t="shared" ca="1" si="27"/>
        <v/>
      </c>
      <c r="CZ12" s="1">
        <f ca="1">IF(COUNTIF(INDIRECT(RIGHT(CZ$1,3)&amp;"!"&amp;"$C$49"&amp;":"&amp;"$C$55"),Data0!$AV12)&gt;=1,"",ROW())</f>
        <v>12</v>
      </c>
      <c r="DA12" s="1" t="str">
        <f t="shared" ca="1" si="28"/>
        <v/>
      </c>
      <c r="DB12" s="1">
        <f ca="1">IF(COUNTIF(INDIRECT(RIGHT(DB$1,3)&amp;"!"&amp;"$C$57"&amp;":"&amp;"$C$59"),Data0!$AW12)&gt;=1,"",ROW())</f>
        <v>12</v>
      </c>
      <c r="DC12" s="1" t="str">
        <f t="shared" ca="1" si="29"/>
        <v/>
      </c>
      <c r="DD12" s="1">
        <f ca="1">IF(COUNTIF(INDIRECT(RIGHT(DD$1,3)&amp;"!"&amp;"$C$49"&amp;":"&amp;"$C$55"),Data0!$AV12)&gt;=1,"",ROW())</f>
        <v>12</v>
      </c>
      <c r="DE12" s="1" t="str">
        <f t="shared" ca="1" si="30"/>
        <v/>
      </c>
      <c r="DF12" s="1">
        <f ca="1">IF(COUNTIF(INDIRECT(RIGHT(DF$1,3)&amp;"!"&amp;"$C$57"&amp;":"&amp;"$C$59"),Data0!$AW12)&gt;=1,"",ROW())</f>
        <v>12</v>
      </c>
      <c r="DG12" s="1" t="str">
        <f t="shared" ca="1" si="31"/>
        <v/>
      </c>
      <c r="DH12" s="1">
        <f ca="1">IF(COUNTIF(INDIRECT(RIGHT(DH$1,3)&amp;"!"&amp;"$C$49"&amp;":"&amp;"$C$55"),Data0!$AV12)&gt;=1,"",ROW())</f>
        <v>12</v>
      </c>
      <c r="DI12" s="1" t="str">
        <f t="shared" ca="1" si="32"/>
        <v/>
      </c>
      <c r="DJ12" s="1">
        <f ca="1">IF(COUNTIF(INDIRECT(RIGHT(DJ$1,3)&amp;"!"&amp;"$C$57"&amp;":"&amp;"$C$59"),Data0!$AW12)&gt;=1,"",ROW())</f>
        <v>12</v>
      </c>
      <c r="DK12" s="1" t="str">
        <f t="shared" ca="1" si="33"/>
        <v/>
      </c>
      <c r="DL12" s="1">
        <f ca="1">IF(COUNTIF(INDIRECT(RIGHT(DL$1,3)&amp;"!"&amp;"$C$49"&amp;":"&amp;"$C$55"),Data0!$AV12)&gt;=1,"",ROW())</f>
        <v>12</v>
      </c>
      <c r="DM12" s="1" t="str">
        <f t="shared" ca="1" si="34"/>
        <v/>
      </c>
      <c r="DN12" s="1">
        <f ca="1">IF(COUNTIF(INDIRECT(RIGHT(DN$1,3)&amp;"!"&amp;"$C$47"&amp;":"&amp;"$C$59"),Data0!$AW12)&gt;=1,"",ROW())</f>
        <v>12</v>
      </c>
      <c r="DO12" s="1" t="str">
        <f t="shared" ca="1" si="35"/>
        <v/>
      </c>
      <c r="DP12" s="1">
        <f ca="1">IF(COUNTIF(INDIRECT(RIGHT(DP$1,3)&amp;"!"&amp;"$C$49"&amp;":"&amp;"$C$55"),Data0!$AV12)&gt;=1,"",ROW())</f>
        <v>12</v>
      </c>
      <c r="DQ12" s="1" t="str">
        <f t="shared" ca="1" si="36"/>
        <v/>
      </c>
      <c r="DR12" s="1">
        <f ca="1">IF(COUNTIF(INDIRECT(RIGHT(DR$1,3)&amp;"!"&amp;"$C$57"&amp;":"&amp;"$C$59"),Data0!$AW12)&gt;=1,"",ROW())</f>
        <v>12</v>
      </c>
      <c r="DS12" s="1" t="str">
        <f t="shared" ca="1" si="37"/>
        <v/>
      </c>
      <c r="DT12" s="1">
        <f ca="1">IF(COUNTIF(INDIRECT(RIGHT(DT$1,3)&amp;"!"&amp;"$C$49"&amp;":"&amp;"$C$55"),Data0!$AV12)&gt;=1,"",ROW())</f>
        <v>12</v>
      </c>
      <c r="DU12" s="1" t="str">
        <f t="shared" ca="1" si="38"/>
        <v/>
      </c>
      <c r="DV12" s="1">
        <f ca="1">IF(COUNTIF(INDIRECT(RIGHT(DV$1,3)&amp;"!"&amp;"$C$57"&amp;":"&amp;"$C$59"),Data0!$AW12)&gt;=1,"",ROW())</f>
        <v>12</v>
      </c>
      <c r="DW12" s="1" t="str">
        <f t="shared" ca="1" si="39"/>
        <v/>
      </c>
      <c r="DX12" s="1">
        <f ca="1">IF(COUNTIF(INDIRECT(RIGHT(DX$1,3)&amp;"!"&amp;"$C$49"&amp;":"&amp;"$C$55"),Data0!$BB12)&gt;=1,"",ROW())</f>
        <v>12</v>
      </c>
      <c r="DY12" s="1" t="str">
        <f t="shared" ca="1" si="40"/>
        <v/>
      </c>
      <c r="DZ12" s="1">
        <f ca="1">IF(COUNTIF(INDIRECT(RIGHT(DZ$1,3)&amp;"!"&amp;"$C$57"&amp;":"&amp;"$C$59"),Data0!$BC12)&gt;=1,"",ROW())</f>
        <v>12</v>
      </c>
      <c r="EA12" s="1" t="str">
        <f t="shared" ca="1" si="41"/>
        <v/>
      </c>
      <c r="EB12" s="1">
        <f ca="1">IF(COUNTIF(INDIRECT(RIGHT(EB$1,3)&amp;"!"&amp;"$C$49"&amp;":"&amp;"$C$55"),Data0!$BB12)&gt;=1,"",ROW())</f>
        <v>12</v>
      </c>
      <c r="EC12" s="1" t="str">
        <f t="shared" ca="1" si="42"/>
        <v/>
      </c>
      <c r="ED12" s="1">
        <f ca="1">IF(COUNTIF(INDIRECT(RIGHT(ED$1,3)&amp;"!"&amp;"$C$57"&amp;":"&amp;"$C$59"),Data0!$BC12)&gt;=1,"",ROW())</f>
        <v>12</v>
      </c>
      <c r="EE12" s="1" t="str">
        <f t="shared" ca="1" si="43"/>
        <v/>
      </c>
      <c r="EF12" s="1">
        <f ca="1">IF(COUNTIF(INDIRECT(RIGHT(EF$1,3)&amp;"!"&amp;"$C$49"&amp;":"&amp;"$C$55"),Data0!$BB12)&gt;=1,"",ROW())</f>
        <v>12</v>
      </c>
      <c r="EG12" s="1" t="str">
        <f t="shared" ca="1" si="44"/>
        <v/>
      </c>
      <c r="EH12" s="1">
        <f ca="1">IF(COUNTIF(INDIRECT(RIGHT(EH$1,3)&amp;"!"&amp;"$C$57"&amp;":"&amp;"$C$59"),Data0!$BC12)&gt;=1,"",ROW())</f>
        <v>12</v>
      </c>
      <c r="EI12" s="1" t="str">
        <f t="shared" ca="1" si="45"/>
        <v/>
      </c>
      <c r="EJ12" s="1">
        <f ca="1">IF(COUNTIF(INDIRECT(RIGHT(EJ$1,3)&amp;"!"&amp;"$C$49"&amp;":"&amp;"$C$55"),Data0!$BB12)&gt;=1,"",ROW())</f>
        <v>12</v>
      </c>
      <c r="EK12" s="1" t="str">
        <f t="shared" ca="1" si="46"/>
        <v/>
      </c>
      <c r="EL12" s="1">
        <f ca="1">IF(COUNTIF(INDIRECT(RIGHT(EL$1,3)&amp;"!"&amp;"$C$57"&amp;":"&amp;"$C$59"),Data0!$BC12)&gt;=1,"",ROW())</f>
        <v>12</v>
      </c>
      <c r="EM12" s="1" t="str">
        <f t="shared" ca="1" si="47"/>
        <v/>
      </c>
      <c r="EN12" s="1">
        <f ca="1">IF(COUNTIF(INDIRECT(RIGHT(EN$1,3)&amp;"!"&amp;"$C$49"&amp;":"&amp;"$C$55"),Data0!$BB12)&gt;=1,"",ROW())</f>
        <v>12</v>
      </c>
      <c r="EO12" s="1" t="str">
        <f t="shared" ca="1" si="48"/>
        <v/>
      </c>
      <c r="EP12" s="1">
        <f ca="1">IF(COUNTIF(INDIRECT(RIGHT(EP$1,3)&amp;"!"&amp;"$C$57"&amp;":"&amp;"$C$59"),Data0!$BC12)&gt;=1,"",ROW())</f>
        <v>12</v>
      </c>
      <c r="EQ12" s="1" t="str">
        <f t="shared" ca="1" si="49"/>
        <v/>
      </c>
      <c r="ER12" s="1">
        <f ca="1">IF(COUNTIF(INDIRECT(RIGHT(ER$1,3)&amp;"!"&amp;"$C$49"&amp;":"&amp;"$C$55"),Data0!$BB12)&gt;=1,"",ROW())</f>
        <v>12</v>
      </c>
      <c r="ES12" s="1" t="str">
        <f t="shared" ca="1" si="50"/>
        <v/>
      </c>
      <c r="ET12" s="1">
        <f ca="1">IF(COUNTIF(INDIRECT(RIGHT(ET$1,3)&amp;"!"&amp;"$C$57"&amp;":"&amp;"$C$59"),Data0!$BC12)&gt;=1,"",ROW())</f>
        <v>12</v>
      </c>
      <c r="EU12" s="1" t="str">
        <f t="shared" ca="1" si="51"/>
        <v/>
      </c>
    </row>
    <row r="13" spans="1:153" ht="15.75" thickBot="1">
      <c r="A13" s="16">
        <v>12</v>
      </c>
      <c r="B13" s="22" t="s">
        <v>536</v>
      </c>
      <c r="C13" s="16" t="s">
        <v>241</v>
      </c>
      <c r="D13" s="16"/>
      <c r="G13" s="16" t="s">
        <v>2</v>
      </c>
      <c r="H13" s="22" t="s">
        <v>1</v>
      </c>
      <c r="I13" s="22">
        <v>14</v>
      </c>
      <c r="J13" s="1"/>
      <c r="N13" s="22" t="s">
        <v>495</v>
      </c>
      <c r="O13" s="172"/>
      <c r="P13" s="175" t="str">
        <f t="shared" si="52"/>
        <v/>
      </c>
      <c r="Q13" s="175" t="e">
        <f t="shared" si="53"/>
        <v>#N/A</v>
      </c>
      <c r="R13" s="34" t="str">
        <f>'1'!M41</f>
        <v/>
      </c>
      <c r="S13" s="6"/>
      <c r="V13"/>
      <c r="W13" s="22" t="s">
        <v>150</v>
      </c>
      <c r="X13" s="22" t="s">
        <v>241</v>
      </c>
      <c r="Y13" s="22" t="s">
        <v>588</v>
      </c>
      <c r="Z13" s="22" t="s">
        <v>120</v>
      </c>
      <c r="AA13" s="22" t="s">
        <v>145</v>
      </c>
      <c r="AB13" s="22" t="s">
        <v>138</v>
      </c>
      <c r="AD13" s="519">
        <v>1.05</v>
      </c>
      <c r="AE13" s="524" t="s">
        <v>1098</v>
      </c>
      <c r="AF13" s="440">
        <f>IF(AND(COUNTIF(AG$2:AG13,AG13)=1,AG13&lt;&gt;""),AF12+1,AF12)</f>
        <v>1</v>
      </c>
      <c r="AG13" s="468" t="str">
        <f t="shared" si="54"/>
        <v/>
      </c>
      <c r="AH13" s="440">
        <f>IF(AND(COUNTIF(AI$2:AI13,AI13)=1,AI13&lt;&gt;""),AH12+1,AH12)</f>
        <v>1</v>
      </c>
      <c r="AI13" s="468" t="str">
        <f t="shared" si="55"/>
        <v/>
      </c>
      <c r="AJ13" s="497" t="str">
        <f t="shared" si="56"/>
        <v/>
      </c>
      <c r="AK13" s="497" t="str">
        <f t="shared" si="57"/>
        <v/>
      </c>
      <c r="AL13" s="440">
        <f>IF(AND(COUNTIF(AM$2:AM13,AM13)=1,AM13&lt;&gt;""),AL12+1,AL12)</f>
        <v>1</v>
      </c>
      <c r="AM13" s="468" t="str">
        <f t="shared" si="58"/>
        <v/>
      </c>
      <c r="AN13" s="440">
        <f>IF(AND(COUNTIF(AO$2:AO13,AO13)=1,AO13&lt;&gt;""),AN12+1,AN12)</f>
        <v>1</v>
      </c>
      <c r="AO13" s="468" t="str">
        <f t="shared" si="0"/>
        <v/>
      </c>
      <c r="AP13" s="497" t="str">
        <f t="shared" si="59"/>
        <v/>
      </c>
      <c r="AQ13" s="497" t="str">
        <f t="shared" si="60"/>
        <v/>
      </c>
      <c r="AR13" s="440">
        <f>IF(AND(COUNTIF(AS$2:AS13,AS13)=1,AS13&lt;&gt;""),AR12+1,AR12)</f>
        <v>1</v>
      </c>
      <c r="AS13" s="468" t="str">
        <f t="shared" si="1"/>
        <v/>
      </c>
      <c r="AT13" s="440">
        <f>IF(AND(COUNTIF(AU$2:AU13,AU13)=1,AU13&lt;&gt;""),AT12+1,AT12)</f>
        <v>1</v>
      </c>
      <c r="AU13" s="468" t="str">
        <f t="shared" si="2"/>
        <v/>
      </c>
      <c r="AV13" s="497" t="str">
        <f t="shared" si="61"/>
        <v/>
      </c>
      <c r="AW13" s="497" t="str">
        <f t="shared" si="62"/>
        <v/>
      </c>
      <c r="AX13" s="440">
        <f>IF(AND(COUNTIF(AY$2:AY13,AY13)=1,AY13&lt;&gt;""),AX12+1,AX12)</f>
        <v>1</v>
      </c>
      <c r="AY13" s="468" t="str">
        <f t="shared" si="3"/>
        <v/>
      </c>
      <c r="AZ13" s="440">
        <f>IF(AND(COUNTIF(BA$2:BA13,BA13)=1,BA13&lt;&gt;""),AZ12+1,AZ12)</f>
        <v>1</v>
      </c>
      <c r="BA13" s="468" t="str">
        <f t="shared" si="4"/>
        <v/>
      </c>
      <c r="BB13" s="497" t="str">
        <f t="shared" si="63"/>
        <v/>
      </c>
      <c r="BC13" s="497" t="str">
        <f t="shared" si="64"/>
        <v/>
      </c>
      <c r="BD13" s="1">
        <f ca="1">IF(COUNTIF(INDIRECT(RIGHT(BD$1,3)&amp;"!"&amp;"$C$49"&amp;":"&amp;"$C$55"),Data0!$AJ13)&gt;=1,"",ROW())</f>
        <v>13</v>
      </c>
      <c r="BE13" s="1" t="str">
        <f t="shared" ca="1" si="65"/>
        <v/>
      </c>
      <c r="BF13" s="1">
        <f ca="1">IF(COUNTIF(INDIRECT(RIGHT(BF$1,3)&amp;"!"&amp;"$C$57"&amp;":"&amp;"$C$59"),Data0!$AK13)&gt;=1,"",ROW())</f>
        <v>13</v>
      </c>
      <c r="BG13" s="1" t="str">
        <f t="shared" ca="1" si="5"/>
        <v/>
      </c>
      <c r="BH13" s="1">
        <f ca="1">IF(COUNTIF(INDIRECT(RIGHT(BH$1,3)&amp;"!"&amp;"$C$49"&amp;":"&amp;"$C$55"),Data0!$AJ13)&gt;=1,"",ROW())</f>
        <v>13</v>
      </c>
      <c r="BI13" s="1" t="str">
        <f t="shared" ca="1" si="6"/>
        <v/>
      </c>
      <c r="BJ13" s="1">
        <f ca="1">IF(COUNTIF(INDIRECT(RIGHT(BJ$1,3)&amp;"!"&amp;"$C$57"&amp;":"&amp;"$C$59"),Data0!$AK13)&gt;=1,"",ROW())</f>
        <v>13</v>
      </c>
      <c r="BK13" s="1" t="str">
        <f t="shared" ca="1" si="7"/>
        <v/>
      </c>
      <c r="BL13" s="1">
        <f ca="1">IF(COUNTIF(INDIRECT(RIGHT(BL$1,3)&amp;"!"&amp;"$C$49"&amp;":"&amp;"$C$55"),Data0!$AJ13)&gt;=1,"",ROW())</f>
        <v>13</v>
      </c>
      <c r="BM13" s="1" t="str">
        <f t="shared" ca="1" si="8"/>
        <v/>
      </c>
      <c r="BN13" s="1">
        <f ca="1">IF(COUNTIF(INDIRECT(RIGHT(BN$1,3)&amp;"!"&amp;"$C$57"&amp;":"&amp;"$C$59"),Data0!$AK13)&gt;=1,"",ROW())</f>
        <v>13</v>
      </c>
      <c r="BO13" s="1" t="str">
        <f t="shared" ca="1" si="9"/>
        <v/>
      </c>
      <c r="BP13" s="1">
        <f ca="1">IF(COUNTIF(INDIRECT(RIGHT(BP$1,3)&amp;"!"&amp;"$C$49"&amp;":"&amp;"$C$55"),Data0!$AJ13)&gt;=1,"",ROW())</f>
        <v>13</v>
      </c>
      <c r="BQ13" s="1" t="str">
        <f t="shared" ca="1" si="10"/>
        <v/>
      </c>
      <c r="BR13" s="1">
        <f ca="1">IF(COUNTIF(INDIRECT(RIGHT(BR$1,3)&amp;"!"&amp;"$C$57"&amp;":"&amp;"$C$59"),Data0!$AK13)&gt;=1,"",ROW())</f>
        <v>13</v>
      </c>
      <c r="BS13" s="1" t="str">
        <f t="shared" ca="1" si="11"/>
        <v/>
      </c>
      <c r="BT13" s="1">
        <f ca="1">IF(COUNTIF(INDIRECT(RIGHT(BT$1,3)&amp;"!"&amp;"$C$49"&amp;":"&amp;"$C$55"),Data0!$AJ13)&gt;=1,"",ROW())</f>
        <v>13</v>
      </c>
      <c r="BU13" s="1" t="str">
        <f t="shared" ca="1" si="12"/>
        <v/>
      </c>
      <c r="BV13" s="1">
        <f ca="1">IF(COUNTIF(INDIRECT(RIGHT(BV$1,3)&amp;"!"&amp;"$C$57"&amp;":"&amp;"$C$59"),Data0!$AK13)&gt;=1,"",ROW())</f>
        <v>13</v>
      </c>
      <c r="BW13" s="1" t="str">
        <f t="shared" ca="1" si="13"/>
        <v/>
      </c>
      <c r="BX13" s="1">
        <f ca="1">IF(COUNTIF(INDIRECT(RIGHT(BX$1,3)&amp;"!"&amp;"$C$49"&amp;":"&amp;"$C$55"),Data0!$AJ13)&gt;=1,"",ROW())</f>
        <v>13</v>
      </c>
      <c r="BY13" s="1" t="str">
        <f t="shared" ca="1" si="14"/>
        <v/>
      </c>
      <c r="BZ13" s="1">
        <f ca="1">IF(COUNTIF(INDIRECT(RIGHT(BZ$1,3)&amp;"!"&amp;"$C$57"&amp;":"&amp;"$C$59"),Data0!$AK13)&gt;=1,"",ROW())</f>
        <v>13</v>
      </c>
      <c r="CA13" s="1" t="str">
        <f t="shared" ca="1" si="15"/>
        <v/>
      </c>
      <c r="CB13" s="1">
        <f ca="1">IF(COUNTIF(INDIRECT(RIGHT(CB$1,3)&amp;"!"&amp;"$C$49"&amp;":"&amp;"$C$55"),Data0!$AP13)&gt;=1,"",ROW())</f>
        <v>13</v>
      </c>
      <c r="CC13" s="1" t="str">
        <f t="shared" ca="1" si="16"/>
        <v/>
      </c>
      <c r="CD13" s="1">
        <f ca="1">IF(COUNTIF(INDIRECT(RIGHT(CD$1,3)&amp;"!"&amp;"$C$57"&amp;":"&amp;"$C$59"),Data0!$AQ13)&gt;=1,"",ROW())</f>
        <v>13</v>
      </c>
      <c r="CE13" s="1" t="str">
        <f t="shared" ca="1" si="17"/>
        <v/>
      </c>
      <c r="CF13" s="1">
        <f ca="1">IF(COUNTIF(INDIRECT(RIGHT(CF$1,3)&amp;"!"&amp;"$C$49"&amp;":"&amp;"$C$55"),Data0!$AP13)&gt;=1,"",ROW())</f>
        <v>13</v>
      </c>
      <c r="CG13" s="1" t="str">
        <f t="shared" ca="1" si="18"/>
        <v/>
      </c>
      <c r="CH13" s="1">
        <f ca="1">IF(COUNTIF(INDIRECT(RIGHT(CH$1,3)&amp;"!"&amp;"$C$57"&amp;":"&amp;"$C$59"),Data0!$AQ13)&gt;=1,"",ROW())</f>
        <v>13</v>
      </c>
      <c r="CI13" s="1" t="str">
        <f t="shared" ca="1" si="19"/>
        <v/>
      </c>
      <c r="CJ13" s="1">
        <f ca="1">IF(COUNTIF(INDIRECT(RIGHT(CJ$1,3)&amp;"!"&amp;"$C$49"&amp;":"&amp;"$C$55"),Data0!$AP13)&gt;=1,"",ROW())</f>
        <v>13</v>
      </c>
      <c r="CK13" s="1" t="str">
        <f t="shared" ca="1" si="20"/>
        <v/>
      </c>
      <c r="CL13" s="1">
        <f ca="1">IF(COUNTIF(INDIRECT(RIGHT(CL$1,3)&amp;"!"&amp;"$C$57"&amp;":"&amp;"$C$59"),Data0!$AQ13)&gt;=1,"",ROW())</f>
        <v>13</v>
      </c>
      <c r="CM13" s="1" t="str">
        <f t="shared" ca="1" si="21"/>
        <v/>
      </c>
      <c r="CN13" s="1">
        <f ca="1">IF(COUNTIF(INDIRECT(RIGHT(CN$1,3)&amp;"!"&amp;"$C$49"&amp;":"&amp;"$C$55"),Data0!$AP13)&gt;=1,"",ROW())</f>
        <v>13</v>
      </c>
      <c r="CO13" s="1" t="str">
        <f t="shared" ca="1" si="22"/>
        <v/>
      </c>
      <c r="CP13" s="1">
        <f ca="1">IF(COUNTIF(INDIRECT(RIGHT(CP$1,3)&amp;"!"&amp;"$C$57"&amp;":"&amp;"$C$59"),Data0!$AQ13)&gt;=1,"",ROW())</f>
        <v>13</v>
      </c>
      <c r="CQ13" s="1" t="str">
        <f t="shared" ca="1" si="23"/>
        <v/>
      </c>
      <c r="CR13" s="1">
        <f ca="1">IF(COUNTIF(INDIRECT(RIGHT(CR$1,3)&amp;"!"&amp;"$C$49"&amp;":"&amp;"$C$55"),Data0!$AP13)&gt;=1,"",ROW())</f>
        <v>13</v>
      </c>
      <c r="CS13" s="1" t="str">
        <f t="shared" ca="1" si="24"/>
        <v/>
      </c>
      <c r="CT13" s="1">
        <f ca="1">IF(COUNTIF(INDIRECT(RIGHT(CT$1,3)&amp;"!"&amp;"$C$57"&amp;":"&amp;"$C$59"),Data0!$AQ13)&gt;=1,"",ROW())</f>
        <v>13</v>
      </c>
      <c r="CU13" s="1" t="str">
        <f t="shared" ca="1" si="25"/>
        <v/>
      </c>
      <c r="CV13" s="1">
        <f ca="1">IF(COUNTIF(INDIRECT(RIGHT(CV$1,3)&amp;"!"&amp;"$C$49"&amp;":"&amp;"$C$55"),Data0!$AP13)&gt;=1,"",ROW())</f>
        <v>13</v>
      </c>
      <c r="CW13" s="1" t="str">
        <f t="shared" ca="1" si="26"/>
        <v/>
      </c>
      <c r="CX13" s="1">
        <f ca="1">IF(COUNTIF(INDIRECT(RIGHT(CX$1,3)&amp;"!"&amp;"$C$57"&amp;":"&amp;"$C$59"),Data0!$AQ13)&gt;=1,"",ROW())</f>
        <v>13</v>
      </c>
      <c r="CY13" s="1" t="str">
        <f t="shared" ca="1" si="27"/>
        <v/>
      </c>
      <c r="CZ13" s="1">
        <f ca="1">IF(COUNTIF(INDIRECT(RIGHT(CZ$1,3)&amp;"!"&amp;"$C$49"&amp;":"&amp;"$C$55"),Data0!$AV13)&gt;=1,"",ROW())</f>
        <v>13</v>
      </c>
      <c r="DA13" s="1" t="str">
        <f t="shared" ca="1" si="28"/>
        <v/>
      </c>
      <c r="DB13" s="1">
        <f ca="1">IF(COUNTIF(INDIRECT(RIGHT(DB$1,3)&amp;"!"&amp;"$C$57"&amp;":"&amp;"$C$59"),Data0!$AW13)&gt;=1,"",ROW())</f>
        <v>13</v>
      </c>
      <c r="DC13" s="1" t="str">
        <f t="shared" ca="1" si="29"/>
        <v/>
      </c>
      <c r="DD13" s="1">
        <f ca="1">IF(COUNTIF(INDIRECT(RIGHT(DD$1,3)&amp;"!"&amp;"$C$49"&amp;":"&amp;"$C$55"),Data0!$AV13)&gt;=1,"",ROW())</f>
        <v>13</v>
      </c>
      <c r="DE13" s="1" t="str">
        <f t="shared" ca="1" si="30"/>
        <v/>
      </c>
      <c r="DF13" s="1">
        <f ca="1">IF(COUNTIF(INDIRECT(RIGHT(DF$1,3)&amp;"!"&amp;"$C$57"&amp;":"&amp;"$C$59"),Data0!$AW13)&gt;=1,"",ROW())</f>
        <v>13</v>
      </c>
      <c r="DG13" s="1" t="str">
        <f t="shared" ca="1" si="31"/>
        <v/>
      </c>
      <c r="DH13" s="1">
        <f ca="1">IF(COUNTIF(INDIRECT(RIGHT(DH$1,3)&amp;"!"&amp;"$C$49"&amp;":"&amp;"$C$55"),Data0!$AV13)&gt;=1,"",ROW())</f>
        <v>13</v>
      </c>
      <c r="DI13" s="1" t="str">
        <f t="shared" ca="1" si="32"/>
        <v/>
      </c>
      <c r="DJ13" s="1">
        <f ca="1">IF(COUNTIF(INDIRECT(RIGHT(DJ$1,3)&amp;"!"&amp;"$C$57"&amp;":"&amp;"$C$59"),Data0!$AW13)&gt;=1,"",ROW())</f>
        <v>13</v>
      </c>
      <c r="DK13" s="1" t="str">
        <f t="shared" ca="1" si="33"/>
        <v/>
      </c>
      <c r="DL13" s="1">
        <f ca="1">IF(COUNTIF(INDIRECT(RIGHT(DL$1,3)&amp;"!"&amp;"$C$49"&amp;":"&amp;"$C$55"),Data0!$AV13)&gt;=1,"",ROW())</f>
        <v>13</v>
      </c>
      <c r="DM13" s="1" t="str">
        <f t="shared" ca="1" si="34"/>
        <v/>
      </c>
      <c r="DN13" s="1">
        <f ca="1">IF(COUNTIF(INDIRECT(RIGHT(DN$1,3)&amp;"!"&amp;"$C$47"&amp;":"&amp;"$C$59"),Data0!$AW13)&gt;=1,"",ROW())</f>
        <v>13</v>
      </c>
      <c r="DO13" s="1" t="str">
        <f t="shared" ca="1" si="35"/>
        <v/>
      </c>
      <c r="DP13" s="1">
        <f ca="1">IF(COUNTIF(INDIRECT(RIGHT(DP$1,3)&amp;"!"&amp;"$C$49"&amp;":"&amp;"$C$55"),Data0!$AV13)&gt;=1,"",ROW())</f>
        <v>13</v>
      </c>
      <c r="DQ13" s="1" t="str">
        <f t="shared" ca="1" si="36"/>
        <v/>
      </c>
      <c r="DR13" s="1">
        <f ca="1">IF(COUNTIF(INDIRECT(RIGHT(DR$1,3)&amp;"!"&amp;"$C$57"&amp;":"&amp;"$C$59"),Data0!$AW13)&gt;=1,"",ROW())</f>
        <v>13</v>
      </c>
      <c r="DS13" s="1" t="str">
        <f t="shared" ca="1" si="37"/>
        <v/>
      </c>
      <c r="DT13" s="1">
        <f ca="1">IF(COUNTIF(INDIRECT(RIGHT(DT$1,3)&amp;"!"&amp;"$C$49"&amp;":"&amp;"$C$55"),Data0!$AV13)&gt;=1,"",ROW())</f>
        <v>13</v>
      </c>
      <c r="DU13" s="1" t="str">
        <f t="shared" ca="1" si="38"/>
        <v/>
      </c>
      <c r="DV13" s="1">
        <f ca="1">IF(COUNTIF(INDIRECT(RIGHT(DV$1,3)&amp;"!"&amp;"$C$57"&amp;":"&amp;"$C$59"),Data0!$AW13)&gt;=1,"",ROW())</f>
        <v>13</v>
      </c>
      <c r="DW13" s="1" t="str">
        <f t="shared" ca="1" si="39"/>
        <v/>
      </c>
      <c r="DX13" s="1">
        <f ca="1">IF(COUNTIF(INDIRECT(RIGHT(DX$1,3)&amp;"!"&amp;"$C$49"&amp;":"&amp;"$C$55"),Data0!$BB13)&gt;=1,"",ROW())</f>
        <v>13</v>
      </c>
      <c r="DY13" s="1" t="str">
        <f t="shared" ca="1" si="40"/>
        <v/>
      </c>
      <c r="DZ13" s="1">
        <f ca="1">IF(COUNTIF(INDIRECT(RIGHT(DZ$1,3)&amp;"!"&amp;"$C$57"&amp;":"&amp;"$C$59"),Data0!$BC13)&gt;=1,"",ROW())</f>
        <v>13</v>
      </c>
      <c r="EA13" s="1" t="str">
        <f t="shared" ca="1" si="41"/>
        <v/>
      </c>
      <c r="EB13" s="1">
        <f ca="1">IF(COUNTIF(INDIRECT(RIGHT(EB$1,3)&amp;"!"&amp;"$C$49"&amp;":"&amp;"$C$55"),Data0!$BB13)&gt;=1,"",ROW())</f>
        <v>13</v>
      </c>
      <c r="EC13" s="1" t="str">
        <f t="shared" ca="1" si="42"/>
        <v/>
      </c>
      <c r="ED13" s="1">
        <f ca="1">IF(COUNTIF(INDIRECT(RIGHT(ED$1,3)&amp;"!"&amp;"$C$57"&amp;":"&amp;"$C$59"),Data0!$BC13)&gt;=1,"",ROW())</f>
        <v>13</v>
      </c>
      <c r="EE13" s="1" t="str">
        <f t="shared" ca="1" si="43"/>
        <v/>
      </c>
      <c r="EF13" s="1">
        <f ca="1">IF(COUNTIF(INDIRECT(RIGHT(EF$1,3)&amp;"!"&amp;"$C$49"&amp;":"&amp;"$C$55"),Data0!$BB13)&gt;=1,"",ROW())</f>
        <v>13</v>
      </c>
      <c r="EG13" s="1" t="str">
        <f t="shared" ca="1" si="44"/>
        <v/>
      </c>
      <c r="EH13" s="1">
        <f ca="1">IF(COUNTIF(INDIRECT(RIGHT(EH$1,3)&amp;"!"&amp;"$C$57"&amp;":"&amp;"$C$59"),Data0!$BC13)&gt;=1,"",ROW())</f>
        <v>13</v>
      </c>
      <c r="EI13" s="1" t="str">
        <f t="shared" ca="1" si="45"/>
        <v/>
      </c>
      <c r="EJ13" s="1">
        <f ca="1">IF(COUNTIF(INDIRECT(RIGHT(EJ$1,3)&amp;"!"&amp;"$C$49"&amp;":"&amp;"$C$55"),Data0!$BB13)&gt;=1,"",ROW())</f>
        <v>13</v>
      </c>
      <c r="EK13" s="1" t="str">
        <f t="shared" ca="1" si="46"/>
        <v/>
      </c>
      <c r="EL13" s="1">
        <f ca="1">IF(COUNTIF(INDIRECT(RIGHT(EL$1,3)&amp;"!"&amp;"$C$57"&amp;":"&amp;"$C$59"),Data0!$BC13)&gt;=1,"",ROW())</f>
        <v>13</v>
      </c>
      <c r="EM13" s="1" t="str">
        <f t="shared" ca="1" si="47"/>
        <v/>
      </c>
      <c r="EN13" s="1">
        <f ca="1">IF(COUNTIF(INDIRECT(RIGHT(EN$1,3)&amp;"!"&amp;"$C$49"&amp;":"&amp;"$C$55"),Data0!$BB13)&gt;=1,"",ROW())</f>
        <v>13</v>
      </c>
      <c r="EO13" s="1" t="str">
        <f t="shared" ca="1" si="48"/>
        <v/>
      </c>
      <c r="EP13" s="1">
        <f ca="1">IF(COUNTIF(INDIRECT(RIGHT(EP$1,3)&amp;"!"&amp;"$C$57"&amp;":"&amp;"$C$59"),Data0!$BC13)&gt;=1,"",ROW())</f>
        <v>13</v>
      </c>
      <c r="EQ13" s="1" t="str">
        <f t="shared" ca="1" si="49"/>
        <v/>
      </c>
      <c r="ER13" s="1">
        <f ca="1">IF(COUNTIF(INDIRECT(RIGHT(ER$1,3)&amp;"!"&amp;"$C$49"&amp;":"&amp;"$C$55"),Data0!$BB13)&gt;=1,"",ROW())</f>
        <v>13</v>
      </c>
      <c r="ES13" s="1" t="str">
        <f t="shared" ca="1" si="50"/>
        <v/>
      </c>
      <c r="ET13" s="1">
        <f ca="1">IF(COUNTIF(INDIRECT(RIGHT(ET$1,3)&amp;"!"&amp;"$C$57"&amp;":"&amp;"$C$59"),Data0!$BC13)&gt;=1,"",ROW())</f>
        <v>13</v>
      </c>
      <c r="EU13" s="1" t="str">
        <f t="shared" ca="1" si="51"/>
        <v/>
      </c>
    </row>
    <row r="14" spans="1:153" ht="15">
      <c r="A14" s="15">
        <v>13</v>
      </c>
      <c r="B14" s="21" t="s">
        <v>536</v>
      </c>
      <c r="C14" s="15" t="s">
        <v>245</v>
      </c>
      <c r="D14" s="15"/>
      <c r="G14" s="15" t="s">
        <v>1</v>
      </c>
      <c r="H14" s="21" t="s">
        <v>1</v>
      </c>
      <c r="I14" s="21">
        <v>15</v>
      </c>
      <c r="J14" s="1"/>
      <c r="N14" s="21" t="s">
        <v>496</v>
      </c>
      <c r="O14" s="171"/>
      <c r="P14" s="173" t="str">
        <f t="shared" si="52"/>
        <v/>
      </c>
      <c r="Q14" s="173" t="e">
        <f t="shared" si="53"/>
        <v>#N/A</v>
      </c>
      <c r="R14" s="174" t="str">
        <f>'1'!O38</f>
        <v/>
      </c>
      <c r="S14" s="6"/>
      <c r="V14"/>
      <c r="W14" s="21" t="s">
        <v>151</v>
      </c>
      <c r="X14" s="21" t="s">
        <v>245</v>
      </c>
      <c r="Y14" s="21" t="s">
        <v>589</v>
      </c>
      <c r="Z14" s="21" t="s">
        <v>121</v>
      </c>
      <c r="AA14" s="21" t="s">
        <v>150</v>
      </c>
      <c r="AB14" s="21" t="s">
        <v>146</v>
      </c>
      <c r="AD14" s="518">
        <v>1.1000000000000001</v>
      </c>
      <c r="AE14" s="525" t="s">
        <v>1099</v>
      </c>
      <c r="AF14" s="440">
        <f>IF(AND(COUNTIF(AG$2:AG14,AG14)=1,AG14&lt;&gt;""),AF13+1,AF13)</f>
        <v>1</v>
      </c>
      <c r="AG14" s="468" t="str">
        <f t="shared" si="54"/>
        <v/>
      </c>
      <c r="AH14" s="440">
        <f>IF(AND(COUNTIF(AI$2:AI14,AI14)=1,AI14&lt;&gt;""),AH13+1,AH13)</f>
        <v>1</v>
      </c>
      <c r="AI14" s="468" t="str">
        <f t="shared" si="55"/>
        <v/>
      </c>
      <c r="AJ14" s="497" t="str">
        <f t="shared" si="56"/>
        <v/>
      </c>
      <c r="AK14" s="497" t="str">
        <f t="shared" si="57"/>
        <v/>
      </c>
      <c r="AL14" s="440">
        <f>IF(AND(COUNTIF(AM$2:AM14,AM14)=1,AM14&lt;&gt;""),AL13+1,AL13)</f>
        <v>1</v>
      </c>
      <c r="AM14" s="468" t="str">
        <f t="shared" si="58"/>
        <v/>
      </c>
      <c r="AN14" s="440">
        <f>IF(AND(COUNTIF(AO$2:AO14,AO14)=1,AO14&lt;&gt;""),AN13+1,AN13)</f>
        <v>1</v>
      </c>
      <c r="AO14" s="468" t="str">
        <f t="shared" si="0"/>
        <v/>
      </c>
      <c r="AP14" s="497" t="str">
        <f t="shared" si="59"/>
        <v/>
      </c>
      <c r="AQ14" s="497" t="str">
        <f t="shared" si="60"/>
        <v/>
      </c>
      <c r="AR14" s="440">
        <f>IF(AND(COUNTIF(AS$2:AS14,AS14)=1,AS14&lt;&gt;""),AR13+1,AR13)</f>
        <v>1</v>
      </c>
      <c r="AS14" s="468" t="str">
        <f t="shared" si="1"/>
        <v/>
      </c>
      <c r="AT14" s="440">
        <f>IF(AND(COUNTIF(AU$2:AU14,AU14)=1,AU14&lt;&gt;""),AT13+1,AT13)</f>
        <v>1</v>
      </c>
      <c r="AU14" s="468" t="str">
        <f t="shared" si="2"/>
        <v/>
      </c>
      <c r="AV14" s="497" t="str">
        <f t="shared" si="61"/>
        <v/>
      </c>
      <c r="AW14" s="497" t="str">
        <f t="shared" si="62"/>
        <v/>
      </c>
      <c r="AX14" s="440">
        <f>IF(AND(COUNTIF(AY$2:AY14,AY14)=1,AY14&lt;&gt;""),AX13+1,AX13)</f>
        <v>1</v>
      </c>
      <c r="AY14" s="468" t="str">
        <f t="shared" si="3"/>
        <v/>
      </c>
      <c r="AZ14" s="440">
        <f>IF(AND(COUNTIF(BA$2:BA14,BA14)=1,BA14&lt;&gt;""),AZ13+1,AZ13)</f>
        <v>1</v>
      </c>
      <c r="BA14" s="468" t="str">
        <f t="shared" si="4"/>
        <v/>
      </c>
      <c r="BB14" s="497" t="str">
        <f t="shared" si="63"/>
        <v/>
      </c>
      <c r="BC14" s="497" t="str">
        <f t="shared" si="64"/>
        <v/>
      </c>
      <c r="BD14" s="1">
        <f ca="1">IF(COUNTIF(INDIRECT(RIGHT(BD$1,3)&amp;"!"&amp;"$C$49"&amp;":"&amp;"$C$55"),Data0!$AJ14)&gt;=1,"",ROW())</f>
        <v>14</v>
      </c>
      <c r="BE14" s="1" t="str">
        <f t="shared" ca="1" si="65"/>
        <v/>
      </c>
      <c r="BF14" s="1">
        <f ca="1">IF(COUNTIF(INDIRECT(RIGHT(BF$1,3)&amp;"!"&amp;"$C$57"&amp;":"&amp;"$C$59"),Data0!$AK14)&gt;=1,"",ROW())</f>
        <v>14</v>
      </c>
      <c r="BG14" s="1" t="str">
        <f t="shared" ca="1" si="5"/>
        <v/>
      </c>
      <c r="BH14" s="1">
        <f ca="1">IF(COUNTIF(INDIRECT(RIGHT(BH$1,3)&amp;"!"&amp;"$C$49"&amp;":"&amp;"$C$55"),Data0!$AJ14)&gt;=1,"",ROW())</f>
        <v>14</v>
      </c>
      <c r="BI14" s="1" t="str">
        <f t="shared" ca="1" si="6"/>
        <v/>
      </c>
      <c r="BJ14" s="1">
        <f ca="1">IF(COUNTIF(INDIRECT(RIGHT(BJ$1,3)&amp;"!"&amp;"$C$57"&amp;":"&amp;"$C$59"),Data0!$AK14)&gt;=1,"",ROW())</f>
        <v>14</v>
      </c>
      <c r="BK14" s="1" t="str">
        <f t="shared" ca="1" si="7"/>
        <v/>
      </c>
      <c r="BL14" s="1">
        <f ca="1">IF(COUNTIF(INDIRECT(RIGHT(BL$1,3)&amp;"!"&amp;"$C$49"&amp;":"&amp;"$C$55"),Data0!$AJ14)&gt;=1,"",ROW())</f>
        <v>14</v>
      </c>
      <c r="BM14" s="1" t="str">
        <f t="shared" ca="1" si="8"/>
        <v/>
      </c>
      <c r="BN14" s="1">
        <f ca="1">IF(COUNTIF(INDIRECT(RIGHT(BN$1,3)&amp;"!"&amp;"$C$57"&amp;":"&amp;"$C$59"),Data0!$AK14)&gt;=1,"",ROW())</f>
        <v>14</v>
      </c>
      <c r="BO14" s="1" t="str">
        <f t="shared" ca="1" si="9"/>
        <v/>
      </c>
      <c r="BP14" s="1">
        <f ca="1">IF(COUNTIF(INDIRECT(RIGHT(BP$1,3)&amp;"!"&amp;"$C$49"&amp;":"&amp;"$C$55"),Data0!$AJ14)&gt;=1,"",ROW())</f>
        <v>14</v>
      </c>
      <c r="BQ14" s="1" t="str">
        <f t="shared" ca="1" si="10"/>
        <v/>
      </c>
      <c r="BR14" s="1">
        <f ca="1">IF(COUNTIF(INDIRECT(RIGHT(BR$1,3)&amp;"!"&amp;"$C$57"&amp;":"&amp;"$C$59"),Data0!$AK14)&gt;=1,"",ROW())</f>
        <v>14</v>
      </c>
      <c r="BS14" s="1" t="str">
        <f t="shared" ca="1" si="11"/>
        <v/>
      </c>
      <c r="BT14" s="1">
        <f ca="1">IF(COUNTIF(INDIRECT(RIGHT(BT$1,3)&amp;"!"&amp;"$C$49"&amp;":"&amp;"$C$55"),Data0!$AJ14)&gt;=1,"",ROW())</f>
        <v>14</v>
      </c>
      <c r="BU14" s="1" t="str">
        <f t="shared" ca="1" si="12"/>
        <v/>
      </c>
      <c r="BV14" s="1">
        <f ca="1">IF(COUNTIF(INDIRECT(RIGHT(BV$1,3)&amp;"!"&amp;"$C$57"&amp;":"&amp;"$C$59"),Data0!$AK14)&gt;=1,"",ROW())</f>
        <v>14</v>
      </c>
      <c r="BW14" s="1" t="str">
        <f t="shared" ca="1" si="13"/>
        <v/>
      </c>
      <c r="BX14" s="1">
        <f ca="1">IF(COUNTIF(INDIRECT(RIGHT(BX$1,3)&amp;"!"&amp;"$C$49"&amp;":"&amp;"$C$55"),Data0!$AJ14)&gt;=1,"",ROW())</f>
        <v>14</v>
      </c>
      <c r="BY14" s="1" t="str">
        <f t="shared" ca="1" si="14"/>
        <v/>
      </c>
      <c r="BZ14" s="1">
        <f ca="1">IF(COUNTIF(INDIRECT(RIGHT(BZ$1,3)&amp;"!"&amp;"$C$57"&amp;":"&amp;"$C$59"),Data0!$AK14)&gt;=1,"",ROW())</f>
        <v>14</v>
      </c>
      <c r="CA14" s="1" t="str">
        <f t="shared" ca="1" si="15"/>
        <v/>
      </c>
      <c r="CB14" s="1">
        <f ca="1">IF(COUNTIF(INDIRECT(RIGHT(CB$1,3)&amp;"!"&amp;"$C$49"&amp;":"&amp;"$C$55"),Data0!$AP14)&gt;=1,"",ROW())</f>
        <v>14</v>
      </c>
      <c r="CC14" s="1" t="str">
        <f t="shared" ca="1" si="16"/>
        <v/>
      </c>
      <c r="CD14" s="1">
        <f ca="1">IF(COUNTIF(INDIRECT(RIGHT(CD$1,3)&amp;"!"&amp;"$C$57"&amp;":"&amp;"$C$59"),Data0!$AQ14)&gt;=1,"",ROW())</f>
        <v>14</v>
      </c>
      <c r="CE14" s="1" t="str">
        <f t="shared" ca="1" si="17"/>
        <v/>
      </c>
      <c r="CF14" s="1">
        <f ca="1">IF(COUNTIF(INDIRECT(RIGHT(CF$1,3)&amp;"!"&amp;"$C$49"&amp;":"&amp;"$C$55"),Data0!$AP14)&gt;=1,"",ROW())</f>
        <v>14</v>
      </c>
      <c r="CG14" s="1" t="str">
        <f t="shared" ca="1" si="18"/>
        <v/>
      </c>
      <c r="CH14" s="1">
        <f ca="1">IF(COUNTIF(INDIRECT(RIGHT(CH$1,3)&amp;"!"&amp;"$C$57"&amp;":"&amp;"$C$59"),Data0!$AQ14)&gt;=1,"",ROW())</f>
        <v>14</v>
      </c>
      <c r="CI14" s="1" t="str">
        <f t="shared" ca="1" si="19"/>
        <v/>
      </c>
      <c r="CJ14" s="1">
        <f ca="1">IF(COUNTIF(INDIRECT(RIGHT(CJ$1,3)&amp;"!"&amp;"$C$49"&amp;":"&amp;"$C$55"),Data0!$AP14)&gt;=1,"",ROW())</f>
        <v>14</v>
      </c>
      <c r="CK14" s="1" t="str">
        <f t="shared" ca="1" si="20"/>
        <v/>
      </c>
      <c r="CL14" s="1">
        <f ca="1">IF(COUNTIF(INDIRECT(RIGHT(CL$1,3)&amp;"!"&amp;"$C$57"&amp;":"&amp;"$C$59"),Data0!$AQ14)&gt;=1,"",ROW())</f>
        <v>14</v>
      </c>
      <c r="CM14" s="1" t="str">
        <f t="shared" ca="1" si="21"/>
        <v/>
      </c>
      <c r="CN14" s="1">
        <f ca="1">IF(COUNTIF(INDIRECT(RIGHT(CN$1,3)&amp;"!"&amp;"$C$49"&amp;":"&amp;"$C$55"),Data0!$AP14)&gt;=1,"",ROW())</f>
        <v>14</v>
      </c>
      <c r="CO14" s="1" t="str">
        <f t="shared" ca="1" si="22"/>
        <v/>
      </c>
      <c r="CP14" s="1">
        <f ca="1">IF(COUNTIF(INDIRECT(RIGHT(CP$1,3)&amp;"!"&amp;"$C$57"&amp;":"&amp;"$C$59"),Data0!$AQ14)&gt;=1,"",ROW())</f>
        <v>14</v>
      </c>
      <c r="CQ14" s="1" t="str">
        <f t="shared" ca="1" si="23"/>
        <v/>
      </c>
      <c r="CR14" s="1">
        <f ca="1">IF(COUNTIF(INDIRECT(RIGHT(CR$1,3)&amp;"!"&amp;"$C$49"&amp;":"&amp;"$C$55"),Data0!$AP14)&gt;=1,"",ROW())</f>
        <v>14</v>
      </c>
      <c r="CS14" s="1" t="str">
        <f t="shared" ca="1" si="24"/>
        <v/>
      </c>
      <c r="CT14" s="1">
        <f ca="1">IF(COUNTIF(INDIRECT(RIGHT(CT$1,3)&amp;"!"&amp;"$C$57"&amp;":"&amp;"$C$59"),Data0!$AQ14)&gt;=1,"",ROW())</f>
        <v>14</v>
      </c>
      <c r="CU14" s="1" t="str">
        <f t="shared" ca="1" si="25"/>
        <v/>
      </c>
      <c r="CV14" s="1">
        <f ca="1">IF(COUNTIF(INDIRECT(RIGHT(CV$1,3)&amp;"!"&amp;"$C$49"&amp;":"&amp;"$C$55"),Data0!$AP14)&gt;=1,"",ROW())</f>
        <v>14</v>
      </c>
      <c r="CW14" s="1" t="str">
        <f t="shared" ca="1" si="26"/>
        <v/>
      </c>
      <c r="CX14" s="1">
        <f ca="1">IF(COUNTIF(INDIRECT(RIGHT(CX$1,3)&amp;"!"&amp;"$C$57"&amp;":"&amp;"$C$59"),Data0!$AQ14)&gt;=1,"",ROW())</f>
        <v>14</v>
      </c>
      <c r="CY14" s="1" t="str">
        <f t="shared" ca="1" si="27"/>
        <v/>
      </c>
      <c r="CZ14" s="1">
        <f ca="1">IF(COUNTIF(INDIRECT(RIGHT(CZ$1,3)&amp;"!"&amp;"$C$49"&amp;":"&amp;"$C$55"),Data0!$AV14)&gt;=1,"",ROW())</f>
        <v>14</v>
      </c>
      <c r="DA14" s="1" t="str">
        <f t="shared" ca="1" si="28"/>
        <v/>
      </c>
      <c r="DB14" s="1">
        <f ca="1">IF(COUNTIF(INDIRECT(RIGHT(DB$1,3)&amp;"!"&amp;"$C$57"&amp;":"&amp;"$C$59"),Data0!$AW14)&gt;=1,"",ROW())</f>
        <v>14</v>
      </c>
      <c r="DC14" s="1" t="str">
        <f t="shared" ca="1" si="29"/>
        <v/>
      </c>
      <c r="DD14" s="1">
        <f ca="1">IF(COUNTIF(INDIRECT(RIGHT(DD$1,3)&amp;"!"&amp;"$C$49"&amp;":"&amp;"$C$55"),Data0!$AV14)&gt;=1,"",ROW())</f>
        <v>14</v>
      </c>
      <c r="DE14" s="1" t="str">
        <f t="shared" ca="1" si="30"/>
        <v/>
      </c>
      <c r="DF14" s="1">
        <f ca="1">IF(COUNTIF(INDIRECT(RIGHT(DF$1,3)&amp;"!"&amp;"$C$57"&amp;":"&amp;"$C$59"),Data0!$AW14)&gt;=1,"",ROW())</f>
        <v>14</v>
      </c>
      <c r="DG14" s="1" t="str">
        <f t="shared" ca="1" si="31"/>
        <v/>
      </c>
      <c r="DH14" s="1">
        <f ca="1">IF(COUNTIF(INDIRECT(RIGHT(DH$1,3)&amp;"!"&amp;"$C$49"&amp;":"&amp;"$C$55"),Data0!$AV14)&gt;=1,"",ROW())</f>
        <v>14</v>
      </c>
      <c r="DI14" s="1" t="str">
        <f t="shared" ca="1" si="32"/>
        <v/>
      </c>
      <c r="DJ14" s="1">
        <f ca="1">IF(COUNTIF(INDIRECT(RIGHT(DJ$1,3)&amp;"!"&amp;"$C$57"&amp;":"&amp;"$C$59"),Data0!$AW14)&gt;=1,"",ROW())</f>
        <v>14</v>
      </c>
      <c r="DK14" s="1" t="str">
        <f t="shared" ca="1" si="33"/>
        <v/>
      </c>
      <c r="DL14" s="1">
        <f ca="1">IF(COUNTIF(INDIRECT(RIGHT(DL$1,3)&amp;"!"&amp;"$C$49"&amp;":"&amp;"$C$55"),Data0!$AV14)&gt;=1,"",ROW())</f>
        <v>14</v>
      </c>
      <c r="DM14" s="1" t="str">
        <f t="shared" ca="1" si="34"/>
        <v/>
      </c>
      <c r="DN14" s="1">
        <f ca="1">IF(COUNTIF(INDIRECT(RIGHT(DN$1,3)&amp;"!"&amp;"$C$47"&amp;":"&amp;"$C$59"),Data0!$AW14)&gt;=1,"",ROW())</f>
        <v>14</v>
      </c>
      <c r="DO14" s="1" t="str">
        <f t="shared" ca="1" si="35"/>
        <v/>
      </c>
      <c r="DP14" s="1">
        <f ca="1">IF(COUNTIF(INDIRECT(RIGHT(DP$1,3)&amp;"!"&amp;"$C$49"&amp;":"&amp;"$C$55"),Data0!$AV14)&gt;=1,"",ROW())</f>
        <v>14</v>
      </c>
      <c r="DQ14" s="1" t="str">
        <f t="shared" ca="1" si="36"/>
        <v/>
      </c>
      <c r="DR14" s="1">
        <f ca="1">IF(COUNTIF(INDIRECT(RIGHT(DR$1,3)&amp;"!"&amp;"$C$57"&amp;":"&amp;"$C$59"),Data0!$AW14)&gt;=1,"",ROW())</f>
        <v>14</v>
      </c>
      <c r="DS14" s="1" t="str">
        <f t="shared" ca="1" si="37"/>
        <v/>
      </c>
      <c r="DT14" s="1">
        <f ca="1">IF(COUNTIF(INDIRECT(RIGHT(DT$1,3)&amp;"!"&amp;"$C$49"&amp;":"&amp;"$C$55"),Data0!$AV14)&gt;=1,"",ROW())</f>
        <v>14</v>
      </c>
      <c r="DU14" s="1" t="str">
        <f t="shared" ca="1" si="38"/>
        <v/>
      </c>
      <c r="DV14" s="1">
        <f ca="1">IF(COUNTIF(INDIRECT(RIGHT(DV$1,3)&amp;"!"&amp;"$C$57"&amp;":"&amp;"$C$59"),Data0!$AW14)&gt;=1,"",ROW())</f>
        <v>14</v>
      </c>
      <c r="DW14" s="1" t="str">
        <f t="shared" ca="1" si="39"/>
        <v/>
      </c>
      <c r="DX14" s="1">
        <f ca="1">IF(COUNTIF(INDIRECT(RIGHT(DX$1,3)&amp;"!"&amp;"$C$49"&amp;":"&amp;"$C$55"),Data0!$BB14)&gt;=1,"",ROW())</f>
        <v>14</v>
      </c>
      <c r="DY14" s="1" t="str">
        <f t="shared" ca="1" si="40"/>
        <v/>
      </c>
      <c r="DZ14" s="1">
        <f ca="1">IF(COUNTIF(INDIRECT(RIGHT(DZ$1,3)&amp;"!"&amp;"$C$57"&amp;":"&amp;"$C$59"),Data0!$BC14)&gt;=1,"",ROW())</f>
        <v>14</v>
      </c>
      <c r="EA14" s="1" t="str">
        <f t="shared" ca="1" si="41"/>
        <v/>
      </c>
      <c r="EB14" s="1">
        <f ca="1">IF(COUNTIF(INDIRECT(RIGHT(EB$1,3)&amp;"!"&amp;"$C$49"&amp;":"&amp;"$C$55"),Data0!$BB14)&gt;=1,"",ROW())</f>
        <v>14</v>
      </c>
      <c r="EC14" s="1" t="str">
        <f t="shared" ca="1" si="42"/>
        <v/>
      </c>
      <c r="ED14" s="1">
        <f ca="1">IF(COUNTIF(INDIRECT(RIGHT(ED$1,3)&amp;"!"&amp;"$C$57"&amp;":"&amp;"$C$59"),Data0!$BC14)&gt;=1,"",ROW())</f>
        <v>14</v>
      </c>
      <c r="EE14" s="1" t="str">
        <f t="shared" ca="1" si="43"/>
        <v/>
      </c>
      <c r="EF14" s="1">
        <f ca="1">IF(COUNTIF(INDIRECT(RIGHT(EF$1,3)&amp;"!"&amp;"$C$49"&amp;":"&amp;"$C$55"),Data0!$BB14)&gt;=1,"",ROW())</f>
        <v>14</v>
      </c>
      <c r="EG14" s="1" t="str">
        <f t="shared" ca="1" si="44"/>
        <v/>
      </c>
      <c r="EH14" s="1">
        <f ca="1">IF(COUNTIF(INDIRECT(RIGHT(EH$1,3)&amp;"!"&amp;"$C$57"&amp;":"&amp;"$C$59"),Data0!$BC14)&gt;=1,"",ROW())</f>
        <v>14</v>
      </c>
      <c r="EI14" s="1" t="str">
        <f t="shared" ca="1" si="45"/>
        <v/>
      </c>
      <c r="EJ14" s="1">
        <f ca="1">IF(COUNTIF(INDIRECT(RIGHT(EJ$1,3)&amp;"!"&amp;"$C$49"&amp;":"&amp;"$C$55"),Data0!$BB14)&gt;=1,"",ROW())</f>
        <v>14</v>
      </c>
      <c r="EK14" s="1" t="str">
        <f t="shared" ca="1" si="46"/>
        <v/>
      </c>
      <c r="EL14" s="1">
        <f ca="1">IF(COUNTIF(INDIRECT(RIGHT(EL$1,3)&amp;"!"&amp;"$C$57"&amp;":"&amp;"$C$59"),Data0!$BC14)&gt;=1,"",ROW())</f>
        <v>14</v>
      </c>
      <c r="EM14" s="1" t="str">
        <f t="shared" ca="1" si="47"/>
        <v/>
      </c>
      <c r="EN14" s="1">
        <f ca="1">IF(COUNTIF(INDIRECT(RIGHT(EN$1,3)&amp;"!"&amp;"$C$49"&amp;":"&amp;"$C$55"),Data0!$BB14)&gt;=1,"",ROW())</f>
        <v>14</v>
      </c>
      <c r="EO14" s="1" t="str">
        <f t="shared" ca="1" si="48"/>
        <v/>
      </c>
      <c r="EP14" s="1">
        <f ca="1">IF(COUNTIF(INDIRECT(RIGHT(EP$1,3)&amp;"!"&amp;"$C$57"&amp;":"&amp;"$C$59"),Data0!$BC14)&gt;=1,"",ROW())</f>
        <v>14</v>
      </c>
      <c r="EQ14" s="1" t="str">
        <f t="shared" ca="1" si="49"/>
        <v/>
      </c>
      <c r="ER14" s="1">
        <f ca="1">IF(COUNTIF(INDIRECT(RIGHT(ER$1,3)&amp;"!"&amp;"$C$49"&amp;":"&amp;"$C$55"),Data0!$BB14)&gt;=1,"",ROW())</f>
        <v>14</v>
      </c>
      <c r="ES14" s="1" t="str">
        <f t="shared" ca="1" si="50"/>
        <v/>
      </c>
      <c r="ET14" s="1">
        <f ca="1">IF(COUNTIF(INDIRECT(RIGHT(ET$1,3)&amp;"!"&amp;"$C$57"&amp;":"&amp;"$C$59"),Data0!$BC14)&gt;=1,"",ROW())</f>
        <v>14</v>
      </c>
      <c r="EU14" s="1" t="str">
        <f t="shared" ca="1" si="51"/>
        <v/>
      </c>
    </row>
    <row r="15" spans="1:153" ht="15.75" thickBot="1">
      <c r="A15" s="16">
        <v>14</v>
      </c>
      <c r="B15" s="22" t="s">
        <v>536</v>
      </c>
      <c r="C15" s="16" t="s">
        <v>252</v>
      </c>
      <c r="D15" s="16"/>
      <c r="G15" s="16" t="s">
        <v>2</v>
      </c>
      <c r="H15" s="22" t="s">
        <v>1</v>
      </c>
      <c r="I15" s="22">
        <v>16</v>
      </c>
      <c r="J15" s="1"/>
      <c r="N15" s="22" t="s">
        <v>497</v>
      </c>
      <c r="O15" s="172"/>
      <c r="P15" s="47" t="str">
        <f t="shared" si="52"/>
        <v/>
      </c>
      <c r="Q15" s="47" t="e">
        <f t="shared" si="53"/>
        <v>#N/A</v>
      </c>
      <c r="R15" s="48" t="str">
        <f>'1'!O39</f>
        <v/>
      </c>
      <c r="S15" s="6"/>
      <c r="V15"/>
      <c r="W15" s="22" t="s">
        <v>152</v>
      </c>
      <c r="X15" s="22" t="s">
        <v>252</v>
      </c>
      <c r="Y15" s="530" t="s">
        <v>1149</v>
      </c>
      <c r="Z15" s="530" t="s">
        <v>1146</v>
      </c>
      <c r="AA15" s="22" t="s">
        <v>151</v>
      </c>
      <c r="AB15" s="22" t="s">
        <v>147</v>
      </c>
      <c r="AD15" s="519">
        <v>1.1499999999999999</v>
      </c>
      <c r="AE15" s="526" t="s">
        <v>1100</v>
      </c>
      <c r="AF15" s="440">
        <f>IF(AND(COUNTIF(AG$2:AG15,AG15)=1,AG15&lt;&gt;""),AF14+1,AF14)</f>
        <v>1</v>
      </c>
      <c r="AG15" s="468" t="str">
        <f t="shared" si="54"/>
        <v/>
      </c>
      <c r="AH15" s="440">
        <f>IF(AND(COUNTIF(AI$2:AI15,AI15)=1,AI15&lt;&gt;""),AH14+1,AH14)</f>
        <v>1</v>
      </c>
      <c r="AI15" s="468" t="str">
        <f t="shared" si="55"/>
        <v/>
      </c>
      <c r="AJ15" s="497" t="str">
        <f t="shared" si="56"/>
        <v/>
      </c>
      <c r="AK15" s="497" t="str">
        <f t="shared" si="57"/>
        <v/>
      </c>
      <c r="AL15" s="440">
        <f>IF(AND(COUNTIF(AM$2:AM15,AM15)=1,AM15&lt;&gt;""),AL14+1,AL14)</f>
        <v>1</v>
      </c>
      <c r="AM15" s="468" t="str">
        <f t="shared" si="58"/>
        <v/>
      </c>
      <c r="AN15" s="440">
        <f>IF(AND(COUNTIF(AO$2:AO15,AO15)=1,AO15&lt;&gt;""),AN14+1,AN14)</f>
        <v>1</v>
      </c>
      <c r="AO15" s="468" t="str">
        <f t="shared" si="0"/>
        <v/>
      </c>
      <c r="AP15" s="497" t="str">
        <f t="shared" si="59"/>
        <v/>
      </c>
      <c r="AQ15" s="497" t="str">
        <f t="shared" si="60"/>
        <v/>
      </c>
      <c r="AR15" s="440">
        <f>IF(AND(COUNTIF(AS$2:AS15,AS15)=1,AS15&lt;&gt;""),AR14+1,AR14)</f>
        <v>1</v>
      </c>
      <c r="AS15" s="468" t="str">
        <f t="shared" si="1"/>
        <v/>
      </c>
      <c r="AT15" s="440">
        <f>IF(AND(COUNTIF(AU$2:AU15,AU15)=1,AU15&lt;&gt;""),AT14+1,AT14)</f>
        <v>1</v>
      </c>
      <c r="AU15" s="468" t="str">
        <f t="shared" si="2"/>
        <v/>
      </c>
      <c r="AV15" s="497" t="str">
        <f t="shared" si="61"/>
        <v/>
      </c>
      <c r="AW15" s="497" t="str">
        <f t="shared" si="62"/>
        <v/>
      </c>
      <c r="AX15" s="440">
        <f>IF(AND(COUNTIF(AY$2:AY15,AY15)=1,AY15&lt;&gt;""),AX14+1,AX14)</f>
        <v>1</v>
      </c>
      <c r="AY15" s="468" t="str">
        <f t="shared" si="3"/>
        <v/>
      </c>
      <c r="AZ15" s="440">
        <f>IF(AND(COUNTIF(BA$2:BA15,BA15)=1,BA15&lt;&gt;""),AZ14+1,AZ14)</f>
        <v>1</v>
      </c>
      <c r="BA15" s="468" t="str">
        <f t="shared" si="4"/>
        <v/>
      </c>
      <c r="BB15" s="497" t="str">
        <f t="shared" si="63"/>
        <v/>
      </c>
      <c r="BC15" s="497" t="str">
        <f t="shared" si="64"/>
        <v/>
      </c>
      <c r="BD15" s="1">
        <f ca="1">IF(COUNTIF(INDIRECT(RIGHT(BD$1,3)&amp;"!"&amp;"$C$49"&amp;":"&amp;"$C$55"),Data0!$AJ15)&gt;=1,"",ROW())</f>
        <v>15</v>
      </c>
      <c r="BE15" s="1" t="str">
        <f t="shared" ca="1" si="65"/>
        <v/>
      </c>
      <c r="BF15" s="1">
        <f ca="1">IF(COUNTIF(INDIRECT(RIGHT(BF$1,3)&amp;"!"&amp;"$C$57"&amp;":"&amp;"$C$59"),Data0!$AK15)&gt;=1,"",ROW())</f>
        <v>15</v>
      </c>
      <c r="BG15" s="1" t="str">
        <f t="shared" ca="1" si="5"/>
        <v/>
      </c>
      <c r="BH15" s="1">
        <f ca="1">IF(COUNTIF(INDIRECT(RIGHT(BH$1,3)&amp;"!"&amp;"$C$49"&amp;":"&amp;"$C$55"),Data0!$AJ15)&gt;=1,"",ROW())</f>
        <v>15</v>
      </c>
      <c r="BI15" s="1" t="str">
        <f t="shared" ca="1" si="6"/>
        <v/>
      </c>
      <c r="BJ15" s="1">
        <f ca="1">IF(COUNTIF(INDIRECT(RIGHT(BJ$1,3)&amp;"!"&amp;"$C$57"&amp;":"&amp;"$C$59"),Data0!$AK15)&gt;=1,"",ROW())</f>
        <v>15</v>
      </c>
      <c r="BK15" s="1" t="str">
        <f t="shared" ca="1" si="7"/>
        <v/>
      </c>
      <c r="BL15" s="1">
        <f ca="1">IF(COUNTIF(INDIRECT(RIGHT(BL$1,3)&amp;"!"&amp;"$C$49"&amp;":"&amp;"$C$55"),Data0!$AJ15)&gt;=1,"",ROW())</f>
        <v>15</v>
      </c>
      <c r="BM15" s="1" t="str">
        <f t="shared" ca="1" si="8"/>
        <v/>
      </c>
      <c r="BN15" s="1">
        <f ca="1">IF(COUNTIF(INDIRECT(RIGHT(BN$1,3)&amp;"!"&amp;"$C$57"&amp;":"&amp;"$C$59"),Data0!$AK15)&gt;=1,"",ROW())</f>
        <v>15</v>
      </c>
      <c r="BO15" s="1" t="str">
        <f t="shared" ca="1" si="9"/>
        <v/>
      </c>
      <c r="BP15" s="1">
        <f ca="1">IF(COUNTIF(INDIRECT(RIGHT(BP$1,3)&amp;"!"&amp;"$C$49"&amp;":"&amp;"$C$55"),Data0!$AJ15)&gt;=1,"",ROW())</f>
        <v>15</v>
      </c>
      <c r="BQ15" s="1" t="str">
        <f t="shared" ca="1" si="10"/>
        <v/>
      </c>
      <c r="BR15" s="1">
        <f ca="1">IF(COUNTIF(INDIRECT(RIGHT(BR$1,3)&amp;"!"&amp;"$C$57"&amp;":"&amp;"$C$59"),Data0!$AK15)&gt;=1,"",ROW())</f>
        <v>15</v>
      </c>
      <c r="BS15" s="1" t="str">
        <f t="shared" ca="1" si="11"/>
        <v/>
      </c>
      <c r="BT15" s="1">
        <f ca="1">IF(COUNTIF(INDIRECT(RIGHT(BT$1,3)&amp;"!"&amp;"$C$49"&amp;":"&amp;"$C$55"),Data0!$AJ15)&gt;=1,"",ROW())</f>
        <v>15</v>
      </c>
      <c r="BU15" s="1" t="str">
        <f t="shared" ca="1" si="12"/>
        <v/>
      </c>
      <c r="BV15" s="1">
        <f ca="1">IF(COUNTIF(INDIRECT(RIGHT(BV$1,3)&amp;"!"&amp;"$C$57"&amp;":"&amp;"$C$59"),Data0!$AK15)&gt;=1,"",ROW())</f>
        <v>15</v>
      </c>
      <c r="BW15" s="1" t="str">
        <f t="shared" ca="1" si="13"/>
        <v/>
      </c>
      <c r="BX15" s="1">
        <f ca="1">IF(COUNTIF(INDIRECT(RIGHT(BX$1,3)&amp;"!"&amp;"$C$49"&amp;":"&amp;"$C$55"),Data0!$AJ15)&gt;=1,"",ROW())</f>
        <v>15</v>
      </c>
      <c r="BY15" s="1" t="str">
        <f t="shared" ca="1" si="14"/>
        <v/>
      </c>
      <c r="BZ15" s="1">
        <f ca="1">IF(COUNTIF(INDIRECT(RIGHT(BZ$1,3)&amp;"!"&amp;"$C$57"&amp;":"&amp;"$C$59"),Data0!$AK15)&gt;=1,"",ROW())</f>
        <v>15</v>
      </c>
      <c r="CA15" s="1" t="str">
        <f t="shared" ca="1" si="15"/>
        <v/>
      </c>
      <c r="CB15" s="1">
        <f ca="1">IF(COUNTIF(INDIRECT(RIGHT(CB$1,3)&amp;"!"&amp;"$C$49"&amp;":"&amp;"$C$55"),Data0!$AP15)&gt;=1,"",ROW())</f>
        <v>15</v>
      </c>
      <c r="CC15" s="1" t="str">
        <f t="shared" ca="1" si="16"/>
        <v/>
      </c>
      <c r="CD15" s="1">
        <f ca="1">IF(COUNTIF(INDIRECT(RIGHT(CD$1,3)&amp;"!"&amp;"$C$57"&amp;":"&amp;"$C$59"),Data0!$AQ15)&gt;=1,"",ROW())</f>
        <v>15</v>
      </c>
      <c r="CE15" s="1" t="str">
        <f t="shared" ca="1" si="17"/>
        <v/>
      </c>
      <c r="CF15" s="1">
        <f ca="1">IF(COUNTIF(INDIRECT(RIGHT(CF$1,3)&amp;"!"&amp;"$C$49"&amp;":"&amp;"$C$55"),Data0!$AP15)&gt;=1,"",ROW())</f>
        <v>15</v>
      </c>
      <c r="CG15" s="1" t="str">
        <f t="shared" ca="1" si="18"/>
        <v/>
      </c>
      <c r="CH15" s="1">
        <f ca="1">IF(COUNTIF(INDIRECT(RIGHT(CH$1,3)&amp;"!"&amp;"$C$57"&amp;":"&amp;"$C$59"),Data0!$AQ15)&gt;=1,"",ROW())</f>
        <v>15</v>
      </c>
      <c r="CI15" s="1" t="str">
        <f t="shared" ca="1" si="19"/>
        <v/>
      </c>
      <c r="CJ15" s="1">
        <f ca="1">IF(COUNTIF(INDIRECT(RIGHT(CJ$1,3)&amp;"!"&amp;"$C$49"&amp;":"&amp;"$C$55"),Data0!$AP15)&gt;=1,"",ROW())</f>
        <v>15</v>
      </c>
      <c r="CK15" s="1" t="str">
        <f t="shared" ca="1" si="20"/>
        <v/>
      </c>
      <c r="CL15" s="1">
        <f ca="1">IF(COUNTIF(INDIRECT(RIGHT(CL$1,3)&amp;"!"&amp;"$C$57"&amp;":"&amp;"$C$59"),Data0!$AQ15)&gt;=1,"",ROW())</f>
        <v>15</v>
      </c>
      <c r="CM15" s="1" t="str">
        <f t="shared" ca="1" si="21"/>
        <v/>
      </c>
      <c r="CN15" s="1">
        <f ca="1">IF(COUNTIF(INDIRECT(RIGHT(CN$1,3)&amp;"!"&amp;"$C$49"&amp;":"&amp;"$C$55"),Data0!$AP15)&gt;=1,"",ROW())</f>
        <v>15</v>
      </c>
      <c r="CO15" s="1" t="str">
        <f t="shared" ca="1" si="22"/>
        <v/>
      </c>
      <c r="CP15" s="1">
        <f ca="1">IF(COUNTIF(INDIRECT(RIGHT(CP$1,3)&amp;"!"&amp;"$C$57"&amp;":"&amp;"$C$59"),Data0!$AQ15)&gt;=1,"",ROW())</f>
        <v>15</v>
      </c>
      <c r="CQ15" s="1" t="str">
        <f t="shared" ca="1" si="23"/>
        <v/>
      </c>
      <c r="CR15" s="1">
        <f ca="1">IF(COUNTIF(INDIRECT(RIGHT(CR$1,3)&amp;"!"&amp;"$C$49"&amp;":"&amp;"$C$55"),Data0!$AP15)&gt;=1,"",ROW())</f>
        <v>15</v>
      </c>
      <c r="CS15" s="1" t="str">
        <f t="shared" ca="1" si="24"/>
        <v/>
      </c>
      <c r="CT15" s="1">
        <f ca="1">IF(COUNTIF(INDIRECT(RIGHT(CT$1,3)&amp;"!"&amp;"$C$57"&amp;":"&amp;"$C$59"),Data0!$AQ15)&gt;=1,"",ROW())</f>
        <v>15</v>
      </c>
      <c r="CU15" s="1" t="str">
        <f t="shared" ca="1" si="25"/>
        <v/>
      </c>
      <c r="CV15" s="1">
        <f ca="1">IF(COUNTIF(INDIRECT(RIGHT(CV$1,3)&amp;"!"&amp;"$C$49"&amp;":"&amp;"$C$55"),Data0!$AP15)&gt;=1,"",ROW())</f>
        <v>15</v>
      </c>
      <c r="CW15" s="1" t="str">
        <f t="shared" ca="1" si="26"/>
        <v/>
      </c>
      <c r="CX15" s="1">
        <f ca="1">IF(COUNTIF(INDIRECT(RIGHT(CX$1,3)&amp;"!"&amp;"$C$57"&amp;":"&amp;"$C$59"),Data0!$AQ15)&gt;=1,"",ROW())</f>
        <v>15</v>
      </c>
      <c r="CY15" s="1" t="str">
        <f t="shared" ca="1" si="27"/>
        <v/>
      </c>
      <c r="CZ15" s="1">
        <f ca="1">IF(COUNTIF(INDIRECT(RIGHT(CZ$1,3)&amp;"!"&amp;"$C$49"&amp;":"&amp;"$C$55"),Data0!$AV15)&gt;=1,"",ROW())</f>
        <v>15</v>
      </c>
      <c r="DA15" s="1" t="str">
        <f t="shared" ca="1" si="28"/>
        <v/>
      </c>
      <c r="DB15" s="1">
        <f ca="1">IF(COUNTIF(INDIRECT(RIGHT(DB$1,3)&amp;"!"&amp;"$C$57"&amp;":"&amp;"$C$59"),Data0!$AW15)&gt;=1,"",ROW())</f>
        <v>15</v>
      </c>
      <c r="DC15" s="1" t="str">
        <f t="shared" ca="1" si="29"/>
        <v/>
      </c>
      <c r="DD15" s="1">
        <f ca="1">IF(COUNTIF(INDIRECT(RIGHT(DD$1,3)&amp;"!"&amp;"$C$49"&amp;":"&amp;"$C$55"),Data0!$AV15)&gt;=1,"",ROW())</f>
        <v>15</v>
      </c>
      <c r="DE15" s="1" t="str">
        <f t="shared" ca="1" si="30"/>
        <v/>
      </c>
      <c r="DF15" s="1">
        <f ca="1">IF(COUNTIF(INDIRECT(RIGHT(DF$1,3)&amp;"!"&amp;"$C$57"&amp;":"&amp;"$C$59"),Data0!$AW15)&gt;=1,"",ROW())</f>
        <v>15</v>
      </c>
      <c r="DG15" s="1" t="str">
        <f t="shared" ca="1" si="31"/>
        <v/>
      </c>
      <c r="DH15" s="1">
        <f ca="1">IF(COUNTIF(INDIRECT(RIGHT(DH$1,3)&amp;"!"&amp;"$C$49"&amp;":"&amp;"$C$55"),Data0!$AV15)&gt;=1,"",ROW())</f>
        <v>15</v>
      </c>
      <c r="DI15" s="1" t="str">
        <f t="shared" ca="1" si="32"/>
        <v/>
      </c>
      <c r="DJ15" s="1">
        <f ca="1">IF(COUNTIF(INDIRECT(RIGHT(DJ$1,3)&amp;"!"&amp;"$C$57"&amp;":"&amp;"$C$59"),Data0!$AW15)&gt;=1,"",ROW())</f>
        <v>15</v>
      </c>
      <c r="DK15" s="1" t="str">
        <f t="shared" ca="1" si="33"/>
        <v/>
      </c>
      <c r="DL15" s="1">
        <f ca="1">IF(COUNTIF(INDIRECT(RIGHT(DL$1,3)&amp;"!"&amp;"$C$49"&amp;":"&amp;"$C$55"),Data0!$AV15)&gt;=1,"",ROW())</f>
        <v>15</v>
      </c>
      <c r="DM15" s="1" t="str">
        <f t="shared" ca="1" si="34"/>
        <v/>
      </c>
      <c r="DN15" s="1">
        <f ca="1">IF(COUNTIF(INDIRECT(RIGHT(DN$1,3)&amp;"!"&amp;"$C$47"&amp;":"&amp;"$C$59"),Data0!$AW15)&gt;=1,"",ROW())</f>
        <v>15</v>
      </c>
      <c r="DO15" s="1" t="str">
        <f t="shared" ca="1" si="35"/>
        <v/>
      </c>
      <c r="DP15" s="1">
        <f ca="1">IF(COUNTIF(INDIRECT(RIGHT(DP$1,3)&amp;"!"&amp;"$C$49"&amp;":"&amp;"$C$55"),Data0!$AV15)&gt;=1,"",ROW())</f>
        <v>15</v>
      </c>
      <c r="DQ15" s="1" t="str">
        <f t="shared" ca="1" si="36"/>
        <v/>
      </c>
      <c r="DR15" s="1">
        <f ca="1">IF(COUNTIF(INDIRECT(RIGHT(DR$1,3)&amp;"!"&amp;"$C$57"&amp;":"&amp;"$C$59"),Data0!$AW15)&gt;=1,"",ROW())</f>
        <v>15</v>
      </c>
      <c r="DS15" s="1" t="str">
        <f t="shared" ca="1" si="37"/>
        <v/>
      </c>
      <c r="DT15" s="1">
        <f ca="1">IF(COUNTIF(INDIRECT(RIGHT(DT$1,3)&amp;"!"&amp;"$C$49"&amp;":"&amp;"$C$55"),Data0!$AV15)&gt;=1,"",ROW())</f>
        <v>15</v>
      </c>
      <c r="DU15" s="1" t="str">
        <f t="shared" ca="1" si="38"/>
        <v/>
      </c>
      <c r="DV15" s="1">
        <f ca="1">IF(COUNTIF(INDIRECT(RIGHT(DV$1,3)&amp;"!"&amp;"$C$57"&amp;":"&amp;"$C$59"),Data0!$AW15)&gt;=1,"",ROW())</f>
        <v>15</v>
      </c>
      <c r="DW15" s="1" t="str">
        <f t="shared" ca="1" si="39"/>
        <v/>
      </c>
      <c r="DX15" s="1">
        <f ca="1">IF(COUNTIF(INDIRECT(RIGHT(DX$1,3)&amp;"!"&amp;"$C$49"&amp;":"&amp;"$C$55"),Data0!$BB15)&gt;=1,"",ROW())</f>
        <v>15</v>
      </c>
      <c r="DY15" s="1" t="str">
        <f t="shared" ca="1" si="40"/>
        <v/>
      </c>
      <c r="DZ15" s="1">
        <f ca="1">IF(COUNTIF(INDIRECT(RIGHT(DZ$1,3)&amp;"!"&amp;"$C$57"&amp;":"&amp;"$C$59"),Data0!$BC15)&gt;=1,"",ROW())</f>
        <v>15</v>
      </c>
      <c r="EA15" s="1" t="str">
        <f t="shared" ca="1" si="41"/>
        <v/>
      </c>
      <c r="EB15" s="1">
        <f ca="1">IF(COUNTIF(INDIRECT(RIGHT(EB$1,3)&amp;"!"&amp;"$C$49"&amp;":"&amp;"$C$55"),Data0!$BB15)&gt;=1,"",ROW())</f>
        <v>15</v>
      </c>
      <c r="EC15" s="1" t="str">
        <f t="shared" ca="1" si="42"/>
        <v/>
      </c>
      <c r="ED15" s="1">
        <f ca="1">IF(COUNTIF(INDIRECT(RIGHT(ED$1,3)&amp;"!"&amp;"$C$57"&amp;":"&amp;"$C$59"),Data0!$BC15)&gt;=1,"",ROW())</f>
        <v>15</v>
      </c>
      <c r="EE15" s="1" t="str">
        <f t="shared" ca="1" si="43"/>
        <v/>
      </c>
      <c r="EF15" s="1">
        <f ca="1">IF(COUNTIF(INDIRECT(RIGHT(EF$1,3)&amp;"!"&amp;"$C$49"&amp;":"&amp;"$C$55"),Data0!$BB15)&gt;=1,"",ROW())</f>
        <v>15</v>
      </c>
      <c r="EG15" s="1" t="str">
        <f t="shared" ca="1" si="44"/>
        <v/>
      </c>
      <c r="EH15" s="1">
        <f ca="1">IF(COUNTIF(INDIRECT(RIGHT(EH$1,3)&amp;"!"&amp;"$C$57"&amp;":"&amp;"$C$59"),Data0!$BC15)&gt;=1,"",ROW())</f>
        <v>15</v>
      </c>
      <c r="EI15" s="1" t="str">
        <f t="shared" ca="1" si="45"/>
        <v/>
      </c>
      <c r="EJ15" s="1">
        <f ca="1">IF(COUNTIF(INDIRECT(RIGHT(EJ$1,3)&amp;"!"&amp;"$C$49"&amp;":"&amp;"$C$55"),Data0!$BB15)&gt;=1,"",ROW())</f>
        <v>15</v>
      </c>
      <c r="EK15" s="1" t="str">
        <f t="shared" ca="1" si="46"/>
        <v/>
      </c>
      <c r="EL15" s="1">
        <f ca="1">IF(COUNTIF(INDIRECT(RIGHT(EL$1,3)&amp;"!"&amp;"$C$57"&amp;":"&amp;"$C$59"),Data0!$BC15)&gt;=1,"",ROW())</f>
        <v>15</v>
      </c>
      <c r="EM15" s="1" t="str">
        <f t="shared" ca="1" si="47"/>
        <v/>
      </c>
      <c r="EN15" s="1">
        <f ca="1">IF(COUNTIF(INDIRECT(RIGHT(EN$1,3)&amp;"!"&amp;"$C$49"&amp;":"&amp;"$C$55"),Data0!$BB15)&gt;=1,"",ROW())</f>
        <v>15</v>
      </c>
      <c r="EO15" s="1" t="str">
        <f t="shared" ca="1" si="48"/>
        <v/>
      </c>
      <c r="EP15" s="1">
        <f ca="1">IF(COUNTIF(INDIRECT(RIGHT(EP$1,3)&amp;"!"&amp;"$C$57"&amp;":"&amp;"$C$59"),Data0!$BC15)&gt;=1,"",ROW())</f>
        <v>15</v>
      </c>
      <c r="EQ15" s="1" t="str">
        <f t="shared" ca="1" si="49"/>
        <v/>
      </c>
      <c r="ER15" s="1">
        <f ca="1">IF(COUNTIF(INDIRECT(RIGHT(ER$1,3)&amp;"!"&amp;"$C$49"&amp;":"&amp;"$C$55"),Data0!$BB15)&gt;=1,"",ROW())</f>
        <v>15</v>
      </c>
      <c r="ES15" s="1" t="str">
        <f t="shared" ca="1" si="50"/>
        <v/>
      </c>
      <c r="ET15" s="1">
        <f ca="1">IF(COUNTIF(INDIRECT(RIGHT(ET$1,3)&amp;"!"&amp;"$C$57"&amp;":"&amp;"$C$59"),Data0!$BC15)&gt;=1,"",ROW())</f>
        <v>15</v>
      </c>
      <c r="EU15" s="1" t="str">
        <f t="shared" ca="1" si="51"/>
        <v/>
      </c>
    </row>
    <row r="16" spans="1:153" ht="25.5">
      <c r="A16" s="15">
        <v>15</v>
      </c>
      <c r="B16" s="21" t="s">
        <v>537</v>
      </c>
      <c r="C16" s="15" t="s">
        <v>253</v>
      </c>
      <c r="D16" s="15"/>
      <c r="G16" s="15" t="s">
        <v>4</v>
      </c>
      <c r="H16" s="21" t="s">
        <v>4</v>
      </c>
      <c r="I16" s="21">
        <v>17</v>
      </c>
      <c r="J16" s="1"/>
      <c r="N16" s="21" t="s">
        <v>498</v>
      </c>
      <c r="O16" s="171"/>
      <c r="P16" s="45" t="str">
        <f t="shared" si="52"/>
        <v/>
      </c>
      <c r="Q16" s="45" t="e">
        <f t="shared" si="53"/>
        <v>#N/A</v>
      </c>
      <c r="R16" s="46" t="str">
        <f>'1'!O40</f>
        <v/>
      </c>
      <c r="S16" s="6"/>
      <c r="V16"/>
      <c r="W16" s="21" t="s">
        <v>186</v>
      </c>
      <c r="X16" s="21" t="s">
        <v>253</v>
      </c>
      <c r="Y16"/>
      <c r="Z16"/>
      <c r="AA16" s="21" t="s">
        <v>152</v>
      </c>
      <c r="AB16" s="21" t="s">
        <v>148</v>
      </c>
      <c r="AD16" s="518">
        <v>1.2</v>
      </c>
      <c r="AE16" s="523" t="s">
        <v>1101</v>
      </c>
      <c r="AF16" s="440">
        <f>IF(AND(COUNTIF(AG$2:AG16,AG16)=1,AG16&lt;&gt;""),AF15+1,AF15)</f>
        <v>1</v>
      </c>
      <c r="AG16" s="468" t="str">
        <f t="shared" si="54"/>
        <v/>
      </c>
      <c r="AH16" s="440">
        <f>IF(AND(COUNTIF(AI$2:AI16,AI16)=1,AI16&lt;&gt;""),AH15+1,AH15)</f>
        <v>1</v>
      </c>
      <c r="AI16" s="468" t="str">
        <f t="shared" si="55"/>
        <v/>
      </c>
      <c r="AJ16" s="497" t="str">
        <f t="shared" si="56"/>
        <v/>
      </c>
      <c r="AK16" s="497" t="str">
        <f t="shared" si="57"/>
        <v/>
      </c>
      <c r="AL16" s="440">
        <f>IF(AND(COUNTIF(AM$2:AM16,AM16)=1,AM16&lt;&gt;""),AL15+1,AL15)</f>
        <v>1</v>
      </c>
      <c r="AM16" s="468" t="str">
        <f t="shared" si="58"/>
        <v/>
      </c>
      <c r="AN16" s="440">
        <f>IF(AND(COUNTIF(AO$2:AO16,AO16)=1,AO16&lt;&gt;""),AN15+1,AN15)</f>
        <v>1</v>
      </c>
      <c r="AO16" s="468" t="str">
        <f t="shared" si="0"/>
        <v/>
      </c>
      <c r="AP16" s="497" t="str">
        <f t="shared" si="59"/>
        <v/>
      </c>
      <c r="AQ16" s="497" t="str">
        <f t="shared" si="60"/>
        <v/>
      </c>
      <c r="AR16" s="440">
        <f>IF(AND(COUNTIF(AS$2:AS16,AS16)=1,AS16&lt;&gt;""),AR15+1,AR15)</f>
        <v>1</v>
      </c>
      <c r="AS16" s="468" t="str">
        <f t="shared" si="1"/>
        <v/>
      </c>
      <c r="AT16" s="440">
        <f>IF(AND(COUNTIF(AU$2:AU16,AU16)=1,AU16&lt;&gt;""),AT15+1,AT15)</f>
        <v>1</v>
      </c>
      <c r="AU16" s="468" t="str">
        <f t="shared" si="2"/>
        <v/>
      </c>
      <c r="AV16" s="497" t="str">
        <f t="shared" si="61"/>
        <v/>
      </c>
      <c r="AW16" s="497" t="str">
        <f t="shared" si="62"/>
        <v/>
      </c>
      <c r="AX16" s="440">
        <f>IF(AND(COUNTIF(AY$2:AY16,AY16)=1,AY16&lt;&gt;""),AX15+1,AX15)</f>
        <v>1</v>
      </c>
      <c r="AY16" s="468" t="str">
        <f t="shared" si="3"/>
        <v/>
      </c>
      <c r="AZ16" s="440">
        <f>IF(AND(COUNTIF(BA$2:BA16,BA16)=1,BA16&lt;&gt;""),AZ15+1,AZ15)</f>
        <v>1</v>
      </c>
      <c r="BA16" s="468" t="str">
        <f t="shared" si="4"/>
        <v/>
      </c>
      <c r="BB16" s="497" t="str">
        <f t="shared" si="63"/>
        <v/>
      </c>
      <c r="BC16" s="497" t="str">
        <f t="shared" si="64"/>
        <v/>
      </c>
      <c r="BD16" s="1">
        <f ca="1">IF(COUNTIF(INDIRECT(RIGHT(BD$1,3)&amp;"!"&amp;"$C$49"&amp;":"&amp;"$C$55"),Data0!$AJ16)&gt;=1,"",ROW())</f>
        <v>16</v>
      </c>
      <c r="BE16" s="1" t="str">
        <f t="shared" ca="1" si="65"/>
        <v/>
      </c>
      <c r="BF16" s="1">
        <f ca="1">IF(COUNTIF(INDIRECT(RIGHT(BF$1,3)&amp;"!"&amp;"$C$57"&amp;":"&amp;"$C$59"),Data0!$AK16)&gt;=1,"",ROW())</f>
        <v>16</v>
      </c>
      <c r="BG16" s="1" t="str">
        <f t="shared" ca="1" si="5"/>
        <v/>
      </c>
      <c r="BH16" s="1">
        <f ca="1">IF(COUNTIF(INDIRECT(RIGHT(BH$1,3)&amp;"!"&amp;"$C$49"&amp;":"&amp;"$C$55"),Data0!$AJ16)&gt;=1,"",ROW())</f>
        <v>16</v>
      </c>
      <c r="BI16" s="1" t="str">
        <f t="shared" ca="1" si="6"/>
        <v/>
      </c>
      <c r="BJ16" s="1">
        <f ca="1">IF(COUNTIF(INDIRECT(RIGHT(BJ$1,3)&amp;"!"&amp;"$C$57"&amp;":"&amp;"$C$59"),Data0!$AK16)&gt;=1,"",ROW())</f>
        <v>16</v>
      </c>
      <c r="BK16" s="1" t="str">
        <f t="shared" ca="1" si="7"/>
        <v/>
      </c>
      <c r="BL16" s="1">
        <f ca="1">IF(COUNTIF(INDIRECT(RIGHT(BL$1,3)&amp;"!"&amp;"$C$49"&amp;":"&amp;"$C$55"),Data0!$AJ16)&gt;=1,"",ROW())</f>
        <v>16</v>
      </c>
      <c r="BM16" s="1" t="str">
        <f t="shared" ca="1" si="8"/>
        <v/>
      </c>
      <c r="BN16" s="1">
        <f ca="1">IF(COUNTIF(INDIRECT(RIGHT(BN$1,3)&amp;"!"&amp;"$C$57"&amp;":"&amp;"$C$59"),Data0!$AK16)&gt;=1,"",ROW())</f>
        <v>16</v>
      </c>
      <c r="BO16" s="1" t="str">
        <f t="shared" ca="1" si="9"/>
        <v/>
      </c>
      <c r="BP16" s="1">
        <f ca="1">IF(COUNTIF(INDIRECT(RIGHT(BP$1,3)&amp;"!"&amp;"$C$49"&amp;":"&amp;"$C$55"),Data0!$AJ16)&gt;=1,"",ROW())</f>
        <v>16</v>
      </c>
      <c r="BQ16" s="1" t="str">
        <f t="shared" ca="1" si="10"/>
        <v/>
      </c>
      <c r="BR16" s="1">
        <f ca="1">IF(COUNTIF(INDIRECT(RIGHT(BR$1,3)&amp;"!"&amp;"$C$57"&amp;":"&amp;"$C$59"),Data0!$AK16)&gt;=1,"",ROW())</f>
        <v>16</v>
      </c>
      <c r="BS16" s="1" t="str">
        <f t="shared" ca="1" si="11"/>
        <v/>
      </c>
      <c r="BT16" s="1">
        <f ca="1">IF(COUNTIF(INDIRECT(RIGHT(BT$1,3)&amp;"!"&amp;"$C$49"&amp;":"&amp;"$C$55"),Data0!$AJ16)&gt;=1,"",ROW())</f>
        <v>16</v>
      </c>
      <c r="BU16" s="1" t="str">
        <f t="shared" ca="1" si="12"/>
        <v/>
      </c>
      <c r="BV16" s="1">
        <f ca="1">IF(COUNTIF(INDIRECT(RIGHT(BV$1,3)&amp;"!"&amp;"$C$57"&amp;":"&amp;"$C$59"),Data0!$AK16)&gt;=1,"",ROW())</f>
        <v>16</v>
      </c>
      <c r="BW16" s="1" t="str">
        <f t="shared" ca="1" si="13"/>
        <v/>
      </c>
      <c r="BX16" s="1">
        <f ca="1">IF(COUNTIF(INDIRECT(RIGHT(BX$1,3)&amp;"!"&amp;"$C$49"&amp;":"&amp;"$C$55"),Data0!$AJ16)&gt;=1,"",ROW())</f>
        <v>16</v>
      </c>
      <c r="BY16" s="1" t="str">
        <f t="shared" ca="1" si="14"/>
        <v/>
      </c>
      <c r="BZ16" s="1">
        <f ca="1">IF(COUNTIF(INDIRECT(RIGHT(BZ$1,3)&amp;"!"&amp;"$C$57"&amp;":"&amp;"$C$59"),Data0!$AK16)&gt;=1,"",ROW())</f>
        <v>16</v>
      </c>
      <c r="CA16" s="1" t="str">
        <f t="shared" ca="1" si="15"/>
        <v/>
      </c>
      <c r="CB16" s="1">
        <f ca="1">IF(COUNTIF(INDIRECT(RIGHT(CB$1,3)&amp;"!"&amp;"$C$49"&amp;":"&amp;"$C$55"),Data0!$AP16)&gt;=1,"",ROW())</f>
        <v>16</v>
      </c>
      <c r="CC16" s="1" t="str">
        <f t="shared" ca="1" si="16"/>
        <v/>
      </c>
      <c r="CD16" s="1">
        <f ca="1">IF(COUNTIF(INDIRECT(RIGHT(CD$1,3)&amp;"!"&amp;"$C$57"&amp;":"&amp;"$C$59"),Data0!$AQ16)&gt;=1,"",ROW())</f>
        <v>16</v>
      </c>
      <c r="CE16" s="1" t="str">
        <f t="shared" ca="1" si="17"/>
        <v/>
      </c>
      <c r="CF16" s="1">
        <f ca="1">IF(COUNTIF(INDIRECT(RIGHT(CF$1,3)&amp;"!"&amp;"$C$49"&amp;":"&amp;"$C$55"),Data0!$AP16)&gt;=1,"",ROW())</f>
        <v>16</v>
      </c>
      <c r="CG16" s="1" t="str">
        <f t="shared" ca="1" si="18"/>
        <v/>
      </c>
      <c r="CH16" s="1">
        <f ca="1">IF(COUNTIF(INDIRECT(RIGHT(CH$1,3)&amp;"!"&amp;"$C$57"&amp;":"&amp;"$C$59"),Data0!$AQ16)&gt;=1,"",ROW())</f>
        <v>16</v>
      </c>
      <c r="CI16" s="1" t="str">
        <f t="shared" ca="1" si="19"/>
        <v/>
      </c>
      <c r="CJ16" s="1">
        <f ca="1">IF(COUNTIF(INDIRECT(RIGHT(CJ$1,3)&amp;"!"&amp;"$C$49"&amp;":"&amp;"$C$55"),Data0!$AP16)&gt;=1,"",ROW())</f>
        <v>16</v>
      </c>
      <c r="CK16" s="1" t="str">
        <f t="shared" ca="1" si="20"/>
        <v/>
      </c>
      <c r="CL16" s="1">
        <f ca="1">IF(COUNTIF(INDIRECT(RIGHT(CL$1,3)&amp;"!"&amp;"$C$57"&amp;":"&amp;"$C$59"),Data0!$AQ16)&gt;=1,"",ROW())</f>
        <v>16</v>
      </c>
      <c r="CM16" s="1" t="str">
        <f t="shared" ca="1" si="21"/>
        <v/>
      </c>
      <c r="CN16" s="1">
        <f ca="1">IF(COUNTIF(INDIRECT(RIGHT(CN$1,3)&amp;"!"&amp;"$C$49"&amp;":"&amp;"$C$55"),Data0!$AP16)&gt;=1,"",ROW())</f>
        <v>16</v>
      </c>
      <c r="CO16" s="1" t="str">
        <f t="shared" ca="1" si="22"/>
        <v/>
      </c>
      <c r="CP16" s="1">
        <f ca="1">IF(COUNTIF(INDIRECT(RIGHT(CP$1,3)&amp;"!"&amp;"$C$57"&amp;":"&amp;"$C$59"),Data0!$AQ16)&gt;=1,"",ROW())</f>
        <v>16</v>
      </c>
      <c r="CQ16" s="1" t="str">
        <f t="shared" ca="1" si="23"/>
        <v/>
      </c>
      <c r="CR16" s="1">
        <f ca="1">IF(COUNTIF(INDIRECT(RIGHT(CR$1,3)&amp;"!"&amp;"$C$49"&amp;":"&amp;"$C$55"),Data0!$AP16)&gt;=1,"",ROW())</f>
        <v>16</v>
      </c>
      <c r="CS16" s="1" t="str">
        <f t="shared" ca="1" si="24"/>
        <v/>
      </c>
      <c r="CT16" s="1">
        <f ca="1">IF(COUNTIF(INDIRECT(RIGHT(CT$1,3)&amp;"!"&amp;"$C$57"&amp;":"&amp;"$C$59"),Data0!$AQ16)&gt;=1,"",ROW())</f>
        <v>16</v>
      </c>
      <c r="CU16" s="1" t="str">
        <f t="shared" ca="1" si="25"/>
        <v/>
      </c>
      <c r="CV16" s="1">
        <f ca="1">IF(COUNTIF(INDIRECT(RIGHT(CV$1,3)&amp;"!"&amp;"$C$49"&amp;":"&amp;"$C$55"),Data0!$AP16)&gt;=1,"",ROW())</f>
        <v>16</v>
      </c>
      <c r="CW16" s="1" t="str">
        <f t="shared" ca="1" si="26"/>
        <v/>
      </c>
      <c r="CX16" s="1">
        <f ca="1">IF(COUNTIF(INDIRECT(RIGHT(CX$1,3)&amp;"!"&amp;"$C$57"&amp;":"&amp;"$C$59"),Data0!$AQ16)&gt;=1,"",ROW())</f>
        <v>16</v>
      </c>
      <c r="CY16" s="1" t="str">
        <f t="shared" ca="1" si="27"/>
        <v/>
      </c>
      <c r="CZ16" s="1">
        <f ca="1">IF(COUNTIF(INDIRECT(RIGHT(CZ$1,3)&amp;"!"&amp;"$C$49"&amp;":"&amp;"$C$55"),Data0!$AV16)&gt;=1,"",ROW())</f>
        <v>16</v>
      </c>
      <c r="DA16" s="1" t="str">
        <f t="shared" ca="1" si="28"/>
        <v/>
      </c>
      <c r="DB16" s="1">
        <f ca="1">IF(COUNTIF(INDIRECT(RIGHT(DB$1,3)&amp;"!"&amp;"$C$57"&amp;":"&amp;"$C$59"),Data0!$AW16)&gt;=1,"",ROW())</f>
        <v>16</v>
      </c>
      <c r="DC16" s="1" t="str">
        <f t="shared" ca="1" si="29"/>
        <v/>
      </c>
      <c r="DD16" s="1">
        <f ca="1">IF(COUNTIF(INDIRECT(RIGHT(DD$1,3)&amp;"!"&amp;"$C$49"&amp;":"&amp;"$C$55"),Data0!$AV16)&gt;=1,"",ROW())</f>
        <v>16</v>
      </c>
      <c r="DE16" s="1" t="str">
        <f t="shared" ca="1" si="30"/>
        <v/>
      </c>
      <c r="DF16" s="1">
        <f ca="1">IF(COUNTIF(INDIRECT(RIGHT(DF$1,3)&amp;"!"&amp;"$C$57"&amp;":"&amp;"$C$59"),Data0!$AW16)&gt;=1,"",ROW())</f>
        <v>16</v>
      </c>
      <c r="DG16" s="1" t="str">
        <f t="shared" ca="1" si="31"/>
        <v/>
      </c>
      <c r="DH16" s="1">
        <f ca="1">IF(COUNTIF(INDIRECT(RIGHT(DH$1,3)&amp;"!"&amp;"$C$49"&amp;":"&amp;"$C$55"),Data0!$AV16)&gt;=1,"",ROW())</f>
        <v>16</v>
      </c>
      <c r="DI16" s="1" t="str">
        <f t="shared" ca="1" si="32"/>
        <v/>
      </c>
      <c r="DJ16" s="1">
        <f ca="1">IF(COUNTIF(INDIRECT(RIGHT(DJ$1,3)&amp;"!"&amp;"$C$57"&amp;":"&amp;"$C$59"),Data0!$AW16)&gt;=1,"",ROW())</f>
        <v>16</v>
      </c>
      <c r="DK16" s="1" t="str">
        <f t="shared" ca="1" si="33"/>
        <v/>
      </c>
      <c r="DL16" s="1">
        <f ca="1">IF(COUNTIF(INDIRECT(RIGHT(DL$1,3)&amp;"!"&amp;"$C$49"&amp;":"&amp;"$C$55"),Data0!$AV16)&gt;=1,"",ROW())</f>
        <v>16</v>
      </c>
      <c r="DM16" s="1" t="str">
        <f t="shared" ca="1" si="34"/>
        <v/>
      </c>
      <c r="DN16" s="1">
        <f ca="1">IF(COUNTIF(INDIRECT(RIGHT(DN$1,3)&amp;"!"&amp;"$C$47"&amp;":"&amp;"$C$59"),Data0!$AW16)&gt;=1,"",ROW())</f>
        <v>16</v>
      </c>
      <c r="DO16" s="1" t="str">
        <f t="shared" ca="1" si="35"/>
        <v/>
      </c>
      <c r="DP16" s="1">
        <f ca="1">IF(COUNTIF(INDIRECT(RIGHT(DP$1,3)&amp;"!"&amp;"$C$49"&amp;":"&amp;"$C$55"),Data0!$AV16)&gt;=1,"",ROW())</f>
        <v>16</v>
      </c>
      <c r="DQ16" s="1" t="str">
        <f t="shared" ca="1" si="36"/>
        <v/>
      </c>
      <c r="DR16" s="1">
        <f ca="1">IF(COUNTIF(INDIRECT(RIGHT(DR$1,3)&amp;"!"&amp;"$C$57"&amp;":"&amp;"$C$59"),Data0!$AW16)&gt;=1,"",ROW())</f>
        <v>16</v>
      </c>
      <c r="DS16" s="1" t="str">
        <f t="shared" ca="1" si="37"/>
        <v/>
      </c>
      <c r="DT16" s="1">
        <f ca="1">IF(COUNTIF(INDIRECT(RIGHT(DT$1,3)&amp;"!"&amp;"$C$49"&amp;":"&amp;"$C$55"),Data0!$AV16)&gt;=1,"",ROW())</f>
        <v>16</v>
      </c>
      <c r="DU16" s="1" t="str">
        <f t="shared" ca="1" si="38"/>
        <v/>
      </c>
      <c r="DV16" s="1">
        <f ca="1">IF(COUNTIF(INDIRECT(RIGHT(DV$1,3)&amp;"!"&amp;"$C$57"&amp;":"&amp;"$C$59"),Data0!$AW16)&gt;=1,"",ROW())</f>
        <v>16</v>
      </c>
      <c r="DW16" s="1" t="str">
        <f t="shared" ca="1" si="39"/>
        <v/>
      </c>
      <c r="DX16" s="1">
        <f ca="1">IF(COUNTIF(INDIRECT(RIGHT(DX$1,3)&amp;"!"&amp;"$C$49"&amp;":"&amp;"$C$55"),Data0!$BB16)&gt;=1,"",ROW())</f>
        <v>16</v>
      </c>
      <c r="DY16" s="1" t="str">
        <f t="shared" ca="1" si="40"/>
        <v/>
      </c>
      <c r="DZ16" s="1">
        <f ca="1">IF(COUNTIF(INDIRECT(RIGHT(DZ$1,3)&amp;"!"&amp;"$C$57"&amp;":"&amp;"$C$59"),Data0!$BC16)&gt;=1,"",ROW())</f>
        <v>16</v>
      </c>
      <c r="EA16" s="1" t="str">
        <f t="shared" ca="1" si="41"/>
        <v/>
      </c>
      <c r="EB16" s="1">
        <f ca="1">IF(COUNTIF(INDIRECT(RIGHT(EB$1,3)&amp;"!"&amp;"$C$49"&amp;":"&amp;"$C$55"),Data0!$BB16)&gt;=1,"",ROW())</f>
        <v>16</v>
      </c>
      <c r="EC16" s="1" t="str">
        <f t="shared" ca="1" si="42"/>
        <v/>
      </c>
      <c r="ED16" s="1">
        <f ca="1">IF(COUNTIF(INDIRECT(RIGHT(ED$1,3)&amp;"!"&amp;"$C$57"&amp;":"&amp;"$C$59"),Data0!$BC16)&gt;=1,"",ROW())</f>
        <v>16</v>
      </c>
      <c r="EE16" s="1" t="str">
        <f t="shared" ca="1" si="43"/>
        <v/>
      </c>
      <c r="EF16" s="1">
        <f ca="1">IF(COUNTIF(INDIRECT(RIGHT(EF$1,3)&amp;"!"&amp;"$C$49"&amp;":"&amp;"$C$55"),Data0!$BB16)&gt;=1,"",ROW())</f>
        <v>16</v>
      </c>
      <c r="EG16" s="1" t="str">
        <f t="shared" ca="1" si="44"/>
        <v/>
      </c>
      <c r="EH16" s="1">
        <f ca="1">IF(COUNTIF(INDIRECT(RIGHT(EH$1,3)&amp;"!"&amp;"$C$57"&amp;":"&amp;"$C$59"),Data0!$BC16)&gt;=1,"",ROW())</f>
        <v>16</v>
      </c>
      <c r="EI16" s="1" t="str">
        <f t="shared" ca="1" si="45"/>
        <v/>
      </c>
      <c r="EJ16" s="1">
        <f ca="1">IF(COUNTIF(INDIRECT(RIGHT(EJ$1,3)&amp;"!"&amp;"$C$49"&amp;":"&amp;"$C$55"),Data0!$BB16)&gt;=1,"",ROW())</f>
        <v>16</v>
      </c>
      <c r="EK16" s="1" t="str">
        <f t="shared" ca="1" si="46"/>
        <v/>
      </c>
      <c r="EL16" s="1">
        <f ca="1">IF(COUNTIF(INDIRECT(RIGHT(EL$1,3)&amp;"!"&amp;"$C$57"&amp;":"&amp;"$C$59"),Data0!$BC16)&gt;=1,"",ROW())</f>
        <v>16</v>
      </c>
      <c r="EM16" s="1" t="str">
        <f t="shared" ca="1" si="47"/>
        <v/>
      </c>
      <c r="EN16" s="1">
        <f ca="1">IF(COUNTIF(INDIRECT(RIGHT(EN$1,3)&amp;"!"&amp;"$C$49"&amp;":"&amp;"$C$55"),Data0!$BB16)&gt;=1,"",ROW())</f>
        <v>16</v>
      </c>
      <c r="EO16" s="1" t="str">
        <f t="shared" ca="1" si="48"/>
        <v/>
      </c>
      <c r="EP16" s="1">
        <f ca="1">IF(COUNTIF(INDIRECT(RIGHT(EP$1,3)&amp;"!"&amp;"$C$57"&amp;":"&amp;"$C$59"),Data0!$BC16)&gt;=1,"",ROW())</f>
        <v>16</v>
      </c>
      <c r="EQ16" s="1" t="str">
        <f t="shared" ca="1" si="49"/>
        <v/>
      </c>
      <c r="ER16" s="1">
        <f ca="1">IF(COUNTIF(INDIRECT(RIGHT(ER$1,3)&amp;"!"&amp;"$C$49"&amp;":"&amp;"$C$55"),Data0!$BB16)&gt;=1,"",ROW())</f>
        <v>16</v>
      </c>
      <c r="ES16" s="1" t="str">
        <f t="shared" ca="1" si="50"/>
        <v/>
      </c>
      <c r="ET16" s="1">
        <f ca="1">IF(COUNTIF(INDIRECT(RIGHT(ET$1,3)&amp;"!"&amp;"$C$57"&amp;":"&amp;"$C$59"),Data0!$BC16)&gt;=1,"",ROW())</f>
        <v>16</v>
      </c>
      <c r="EU16" s="1" t="str">
        <f t="shared" ca="1" si="51"/>
        <v/>
      </c>
    </row>
    <row r="17" spans="1:151" ht="26.25" thickBot="1">
      <c r="A17" s="16">
        <v>16</v>
      </c>
      <c r="B17" s="22" t="s">
        <v>537</v>
      </c>
      <c r="C17" s="16" t="s">
        <v>255</v>
      </c>
      <c r="D17" s="16"/>
      <c r="E17"/>
      <c r="G17" s="16" t="s">
        <v>4</v>
      </c>
      <c r="H17" s="22" t="s">
        <v>4</v>
      </c>
      <c r="I17" s="22">
        <v>18</v>
      </c>
      <c r="J17" s="1"/>
      <c r="N17" s="22" t="s">
        <v>499</v>
      </c>
      <c r="O17" s="172"/>
      <c r="P17" s="49" t="str">
        <f t="shared" si="52"/>
        <v/>
      </c>
      <c r="Q17" s="49" t="e">
        <f t="shared" si="53"/>
        <v>#N/A</v>
      </c>
      <c r="R17" s="51" t="str">
        <f>'1'!O41</f>
        <v/>
      </c>
      <c r="S17" s="6"/>
      <c r="V17"/>
      <c r="W17" s="22" t="s">
        <v>187</v>
      </c>
      <c r="X17" s="22" t="s">
        <v>255</v>
      </c>
      <c r="Y17"/>
      <c r="Z17"/>
      <c r="AA17" s="22" t="s">
        <v>153</v>
      </c>
      <c r="AB17" s="22" t="s">
        <v>149</v>
      </c>
      <c r="AD17" s="519">
        <v>1.25</v>
      </c>
      <c r="AE17" s="524" t="s">
        <v>1102</v>
      </c>
      <c r="AF17" s="440">
        <f>IF(AND(COUNTIF(AG$2:AG17,AG17)=1,AG17&lt;&gt;""),AF16+1,AF16)</f>
        <v>1</v>
      </c>
      <c r="AG17" s="468" t="str">
        <f t="shared" si="54"/>
        <v/>
      </c>
      <c r="AH17" s="440">
        <f>IF(AND(COUNTIF(AI$2:AI17,AI17)=1,AI17&lt;&gt;""),AH16+1,AH16)</f>
        <v>1</v>
      </c>
      <c r="AI17" s="468" t="str">
        <f t="shared" si="55"/>
        <v/>
      </c>
      <c r="AJ17" s="497" t="str">
        <f t="shared" si="56"/>
        <v/>
      </c>
      <c r="AK17" s="497" t="str">
        <f t="shared" si="57"/>
        <v/>
      </c>
      <c r="AL17" s="440">
        <f>IF(AND(COUNTIF(AM$2:AM17,AM17)=1,AM17&lt;&gt;""),AL16+1,AL16)</f>
        <v>1</v>
      </c>
      <c r="AM17" s="468" t="str">
        <f t="shared" si="58"/>
        <v/>
      </c>
      <c r="AN17" s="440">
        <f>IF(AND(COUNTIF(AO$2:AO17,AO17)=1,AO17&lt;&gt;""),AN16+1,AN16)</f>
        <v>1</v>
      </c>
      <c r="AO17" s="468" t="str">
        <f t="shared" si="0"/>
        <v/>
      </c>
      <c r="AP17" s="497" t="str">
        <f t="shared" si="59"/>
        <v/>
      </c>
      <c r="AQ17" s="497" t="str">
        <f t="shared" si="60"/>
        <v/>
      </c>
      <c r="AR17" s="440">
        <f>IF(AND(COUNTIF(AS$2:AS17,AS17)=1,AS17&lt;&gt;""),AR16+1,AR16)</f>
        <v>1</v>
      </c>
      <c r="AS17" s="468" t="str">
        <f t="shared" si="1"/>
        <v/>
      </c>
      <c r="AT17" s="440">
        <f>IF(AND(COUNTIF(AU$2:AU17,AU17)=1,AU17&lt;&gt;""),AT16+1,AT16)</f>
        <v>1</v>
      </c>
      <c r="AU17" s="468" t="str">
        <f t="shared" si="2"/>
        <v/>
      </c>
      <c r="AV17" s="497" t="str">
        <f t="shared" si="61"/>
        <v/>
      </c>
      <c r="AW17" s="497" t="str">
        <f t="shared" si="62"/>
        <v/>
      </c>
      <c r="AX17" s="440">
        <f>IF(AND(COUNTIF(AY$2:AY17,AY17)=1,AY17&lt;&gt;""),AX16+1,AX16)</f>
        <v>1</v>
      </c>
      <c r="AY17" s="468" t="str">
        <f t="shared" si="3"/>
        <v/>
      </c>
      <c r="AZ17" s="440">
        <f>IF(AND(COUNTIF(BA$2:BA17,BA17)=1,BA17&lt;&gt;""),AZ16+1,AZ16)</f>
        <v>1</v>
      </c>
      <c r="BA17" s="468" t="str">
        <f t="shared" si="4"/>
        <v/>
      </c>
      <c r="BB17" s="497" t="str">
        <f t="shared" si="63"/>
        <v/>
      </c>
      <c r="BC17" s="497" t="str">
        <f t="shared" si="64"/>
        <v/>
      </c>
      <c r="BD17" s="1">
        <f ca="1">IF(COUNTIF(INDIRECT(RIGHT(BD$1,3)&amp;"!"&amp;"$C$49"&amp;":"&amp;"$C$55"),Data0!$AJ17)&gt;=1,"",ROW())</f>
        <v>17</v>
      </c>
      <c r="BE17" s="1" t="str">
        <f t="shared" ca="1" si="65"/>
        <v/>
      </c>
      <c r="BF17" s="1">
        <f ca="1">IF(COUNTIF(INDIRECT(RIGHT(BF$1,3)&amp;"!"&amp;"$C$57"&amp;":"&amp;"$C$59"),Data0!$AK17)&gt;=1,"",ROW())</f>
        <v>17</v>
      </c>
      <c r="BG17" s="1" t="str">
        <f t="shared" ca="1" si="5"/>
        <v/>
      </c>
      <c r="BH17" s="1">
        <f ca="1">IF(COUNTIF(INDIRECT(RIGHT(BH$1,3)&amp;"!"&amp;"$C$49"&amp;":"&amp;"$C$55"),Data0!$AJ17)&gt;=1,"",ROW())</f>
        <v>17</v>
      </c>
      <c r="BI17" s="1" t="str">
        <f t="shared" ca="1" si="6"/>
        <v/>
      </c>
      <c r="BJ17" s="1">
        <f ca="1">IF(COUNTIF(INDIRECT(RIGHT(BJ$1,3)&amp;"!"&amp;"$C$57"&amp;":"&amp;"$C$59"),Data0!$AK17)&gt;=1,"",ROW())</f>
        <v>17</v>
      </c>
      <c r="BK17" s="1" t="str">
        <f t="shared" ca="1" si="7"/>
        <v/>
      </c>
      <c r="BL17" s="1">
        <f ca="1">IF(COUNTIF(INDIRECT(RIGHT(BL$1,3)&amp;"!"&amp;"$C$49"&amp;":"&amp;"$C$55"),Data0!$AJ17)&gt;=1,"",ROW())</f>
        <v>17</v>
      </c>
      <c r="BM17" s="1" t="str">
        <f t="shared" ca="1" si="8"/>
        <v/>
      </c>
      <c r="BN17" s="1">
        <f ca="1">IF(COUNTIF(INDIRECT(RIGHT(BN$1,3)&amp;"!"&amp;"$C$57"&amp;":"&amp;"$C$59"),Data0!$AK17)&gt;=1,"",ROW())</f>
        <v>17</v>
      </c>
      <c r="BO17" s="1" t="str">
        <f t="shared" ca="1" si="9"/>
        <v/>
      </c>
      <c r="BP17" s="1">
        <f ca="1">IF(COUNTIF(INDIRECT(RIGHT(BP$1,3)&amp;"!"&amp;"$C$49"&amp;":"&amp;"$C$55"),Data0!$AJ17)&gt;=1,"",ROW())</f>
        <v>17</v>
      </c>
      <c r="BQ17" s="1" t="str">
        <f t="shared" ca="1" si="10"/>
        <v/>
      </c>
      <c r="BR17" s="1">
        <f ca="1">IF(COUNTIF(INDIRECT(RIGHT(BR$1,3)&amp;"!"&amp;"$C$57"&amp;":"&amp;"$C$59"),Data0!$AK17)&gt;=1,"",ROW())</f>
        <v>17</v>
      </c>
      <c r="BS17" s="1" t="str">
        <f t="shared" ca="1" si="11"/>
        <v/>
      </c>
      <c r="BT17" s="1">
        <f ca="1">IF(COUNTIF(INDIRECT(RIGHT(BT$1,3)&amp;"!"&amp;"$C$49"&amp;":"&amp;"$C$55"),Data0!$AJ17)&gt;=1,"",ROW())</f>
        <v>17</v>
      </c>
      <c r="BU17" s="1" t="str">
        <f t="shared" ca="1" si="12"/>
        <v/>
      </c>
      <c r="BV17" s="1">
        <f ca="1">IF(COUNTIF(INDIRECT(RIGHT(BV$1,3)&amp;"!"&amp;"$C$57"&amp;":"&amp;"$C$59"),Data0!$AK17)&gt;=1,"",ROW())</f>
        <v>17</v>
      </c>
      <c r="BW17" s="1" t="str">
        <f t="shared" ca="1" si="13"/>
        <v/>
      </c>
      <c r="BX17" s="1">
        <f ca="1">IF(COUNTIF(INDIRECT(RIGHT(BX$1,3)&amp;"!"&amp;"$C$49"&amp;":"&amp;"$C$55"),Data0!$AJ17)&gt;=1,"",ROW())</f>
        <v>17</v>
      </c>
      <c r="BY17" s="1" t="str">
        <f t="shared" ca="1" si="14"/>
        <v/>
      </c>
      <c r="BZ17" s="1">
        <f ca="1">IF(COUNTIF(INDIRECT(RIGHT(BZ$1,3)&amp;"!"&amp;"$C$57"&amp;":"&amp;"$C$59"),Data0!$AK17)&gt;=1,"",ROW())</f>
        <v>17</v>
      </c>
      <c r="CA17" s="1" t="str">
        <f t="shared" ca="1" si="15"/>
        <v/>
      </c>
      <c r="CB17" s="1">
        <f ca="1">IF(COUNTIF(INDIRECT(RIGHT(CB$1,3)&amp;"!"&amp;"$C$49"&amp;":"&amp;"$C$55"),Data0!$AP17)&gt;=1,"",ROW())</f>
        <v>17</v>
      </c>
      <c r="CC17" s="1" t="str">
        <f t="shared" ca="1" si="16"/>
        <v/>
      </c>
      <c r="CD17" s="1">
        <f ca="1">IF(COUNTIF(INDIRECT(RIGHT(CD$1,3)&amp;"!"&amp;"$C$57"&amp;":"&amp;"$C$59"),Data0!$AQ17)&gt;=1,"",ROW())</f>
        <v>17</v>
      </c>
      <c r="CE17" s="1" t="str">
        <f t="shared" ca="1" si="17"/>
        <v/>
      </c>
      <c r="CF17" s="1">
        <f ca="1">IF(COUNTIF(INDIRECT(RIGHT(CF$1,3)&amp;"!"&amp;"$C$49"&amp;":"&amp;"$C$55"),Data0!$AP17)&gt;=1,"",ROW())</f>
        <v>17</v>
      </c>
      <c r="CG17" s="1" t="str">
        <f t="shared" ca="1" si="18"/>
        <v/>
      </c>
      <c r="CH17" s="1">
        <f ca="1">IF(COUNTIF(INDIRECT(RIGHT(CH$1,3)&amp;"!"&amp;"$C$57"&amp;":"&amp;"$C$59"),Data0!$AQ17)&gt;=1,"",ROW())</f>
        <v>17</v>
      </c>
      <c r="CI17" s="1" t="str">
        <f t="shared" ca="1" si="19"/>
        <v/>
      </c>
      <c r="CJ17" s="1">
        <f ca="1">IF(COUNTIF(INDIRECT(RIGHT(CJ$1,3)&amp;"!"&amp;"$C$49"&amp;":"&amp;"$C$55"),Data0!$AP17)&gt;=1,"",ROW())</f>
        <v>17</v>
      </c>
      <c r="CK17" s="1" t="str">
        <f t="shared" ca="1" si="20"/>
        <v/>
      </c>
      <c r="CL17" s="1">
        <f ca="1">IF(COUNTIF(INDIRECT(RIGHT(CL$1,3)&amp;"!"&amp;"$C$57"&amp;":"&amp;"$C$59"),Data0!$AQ17)&gt;=1,"",ROW())</f>
        <v>17</v>
      </c>
      <c r="CM17" s="1" t="str">
        <f t="shared" ca="1" si="21"/>
        <v/>
      </c>
      <c r="CN17" s="1">
        <f ca="1">IF(COUNTIF(INDIRECT(RIGHT(CN$1,3)&amp;"!"&amp;"$C$49"&amp;":"&amp;"$C$55"),Data0!$AP17)&gt;=1,"",ROW())</f>
        <v>17</v>
      </c>
      <c r="CO17" s="1" t="str">
        <f t="shared" ca="1" si="22"/>
        <v/>
      </c>
      <c r="CP17" s="1">
        <f ca="1">IF(COUNTIF(INDIRECT(RIGHT(CP$1,3)&amp;"!"&amp;"$C$57"&amp;":"&amp;"$C$59"),Data0!$AQ17)&gt;=1,"",ROW())</f>
        <v>17</v>
      </c>
      <c r="CQ17" s="1" t="str">
        <f t="shared" ca="1" si="23"/>
        <v/>
      </c>
      <c r="CR17" s="1">
        <f ca="1">IF(COUNTIF(INDIRECT(RIGHT(CR$1,3)&amp;"!"&amp;"$C$49"&amp;":"&amp;"$C$55"),Data0!$AP17)&gt;=1,"",ROW())</f>
        <v>17</v>
      </c>
      <c r="CS17" s="1" t="str">
        <f t="shared" ca="1" si="24"/>
        <v/>
      </c>
      <c r="CT17" s="1">
        <f ca="1">IF(COUNTIF(INDIRECT(RIGHT(CT$1,3)&amp;"!"&amp;"$C$57"&amp;":"&amp;"$C$59"),Data0!$AQ17)&gt;=1,"",ROW())</f>
        <v>17</v>
      </c>
      <c r="CU17" s="1" t="str">
        <f t="shared" ca="1" si="25"/>
        <v/>
      </c>
      <c r="CV17" s="1">
        <f ca="1">IF(COUNTIF(INDIRECT(RIGHT(CV$1,3)&amp;"!"&amp;"$C$49"&amp;":"&amp;"$C$55"),Data0!$AP17)&gt;=1,"",ROW())</f>
        <v>17</v>
      </c>
      <c r="CW17" s="1" t="str">
        <f t="shared" ca="1" si="26"/>
        <v/>
      </c>
      <c r="CX17" s="1">
        <f ca="1">IF(COUNTIF(INDIRECT(RIGHT(CX$1,3)&amp;"!"&amp;"$C$57"&amp;":"&amp;"$C$59"),Data0!$AQ17)&gt;=1,"",ROW())</f>
        <v>17</v>
      </c>
      <c r="CY17" s="1" t="str">
        <f t="shared" ca="1" si="27"/>
        <v/>
      </c>
      <c r="CZ17" s="1">
        <f ca="1">IF(COUNTIF(INDIRECT(RIGHT(CZ$1,3)&amp;"!"&amp;"$C$49"&amp;":"&amp;"$C$55"),Data0!$AV17)&gt;=1,"",ROW())</f>
        <v>17</v>
      </c>
      <c r="DA17" s="1" t="str">
        <f t="shared" ca="1" si="28"/>
        <v/>
      </c>
      <c r="DB17" s="1">
        <f ca="1">IF(COUNTIF(INDIRECT(RIGHT(DB$1,3)&amp;"!"&amp;"$C$57"&amp;":"&amp;"$C$59"),Data0!$AW17)&gt;=1,"",ROW())</f>
        <v>17</v>
      </c>
      <c r="DC17" s="1" t="str">
        <f t="shared" ca="1" si="29"/>
        <v/>
      </c>
      <c r="DD17" s="1">
        <f ca="1">IF(COUNTIF(INDIRECT(RIGHT(DD$1,3)&amp;"!"&amp;"$C$49"&amp;":"&amp;"$C$55"),Data0!$AV17)&gt;=1,"",ROW())</f>
        <v>17</v>
      </c>
      <c r="DE17" s="1" t="str">
        <f t="shared" ca="1" si="30"/>
        <v/>
      </c>
      <c r="DF17" s="1">
        <f ca="1">IF(COUNTIF(INDIRECT(RIGHT(DF$1,3)&amp;"!"&amp;"$C$57"&amp;":"&amp;"$C$59"),Data0!$AW17)&gt;=1,"",ROW())</f>
        <v>17</v>
      </c>
      <c r="DG17" s="1" t="str">
        <f t="shared" ca="1" si="31"/>
        <v/>
      </c>
      <c r="DH17" s="1">
        <f ca="1">IF(COUNTIF(INDIRECT(RIGHT(DH$1,3)&amp;"!"&amp;"$C$49"&amp;":"&amp;"$C$55"),Data0!$AV17)&gt;=1,"",ROW())</f>
        <v>17</v>
      </c>
      <c r="DI17" s="1" t="str">
        <f t="shared" ca="1" si="32"/>
        <v/>
      </c>
      <c r="DJ17" s="1">
        <f ca="1">IF(COUNTIF(INDIRECT(RIGHT(DJ$1,3)&amp;"!"&amp;"$C$57"&amp;":"&amp;"$C$59"),Data0!$AW17)&gt;=1,"",ROW())</f>
        <v>17</v>
      </c>
      <c r="DK17" s="1" t="str">
        <f t="shared" ca="1" si="33"/>
        <v/>
      </c>
      <c r="DL17" s="1">
        <f ca="1">IF(COUNTIF(INDIRECT(RIGHT(DL$1,3)&amp;"!"&amp;"$C$49"&amp;":"&amp;"$C$55"),Data0!$AV17)&gt;=1,"",ROW())</f>
        <v>17</v>
      </c>
      <c r="DM17" s="1" t="str">
        <f t="shared" ca="1" si="34"/>
        <v/>
      </c>
      <c r="DN17" s="1">
        <f ca="1">IF(COUNTIF(INDIRECT(RIGHT(DN$1,3)&amp;"!"&amp;"$C$47"&amp;":"&amp;"$C$59"),Data0!$AW17)&gt;=1,"",ROW())</f>
        <v>17</v>
      </c>
      <c r="DO17" s="1" t="str">
        <f t="shared" ca="1" si="35"/>
        <v/>
      </c>
      <c r="DP17" s="1">
        <f ca="1">IF(COUNTIF(INDIRECT(RIGHT(DP$1,3)&amp;"!"&amp;"$C$49"&amp;":"&amp;"$C$55"),Data0!$AV17)&gt;=1,"",ROW())</f>
        <v>17</v>
      </c>
      <c r="DQ17" s="1" t="str">
        <f t="shared" ca="1" si="36"/>
        <v/>
      </c>
      <c r="DR17" s="1">
        <f ca="1">IF(COUNTIF(INDIRECT(RIGHT(DR$1,3)&amp;"!"&amp;"$C$57"&amp;":"&amp;"$C$59"),Data0!$AW17)&gt;=1,"",ROW())</f>
        <v>17</v>
      </c>
      <c r="DS17" s="1" t="str">
        <f t="shared" ca="1" si="37"/>
        <v/>
      </c>
      <c r="DT17" s="1">
        <f ca="1">IF(COUNTIF(INDIRECT(RIGHT(DT$1,3)&amp;"!"&amp;"$C$49"&amp;":"&amp;"$C$55"),Data0!$AV17)&gt;=1,"",ROW())</f>
        <v>17</v>
      </c>
      <c r="DU17" s="1" t="str">
        <f t="shared" ca="1" si="38"/>
        <v/>
      </c>
      <c r="DV17" s="1">
        <f ca="1">IF(COUNTIF(INDIRECT(RIGHT(DV$1,3)&amp;"!"&amp;"$C$57"&amp;":"&amp;"$C$59"),Data0!$AW17)&gt;=1,"",ROW())</f>
        <v>17</v>
      </c>
      <c r="DW17" s="1" t="str">
        <f t="shared" ca="1" si="39"/>
        <v/>
      </c>
      <c r="DX17" s="1">
        <f ca="1">IF(COUNTIF(INDIRECT(RIGHT(DX$1,3)&amp;"!"&amp;"$C$49"&amp;":"&amp;"$C$55"),Data0!$BB17)&gt;=1,"",ROW())</f>
        <v>17</v>
      </c>
      <c r="DY17" s="1" t="str">
        <f t="shared" ca="1" si="40"/>
        <v/>
      </c>
      <c r="DZ17" s="1">
        <f ca="1">IF(COUNTIF(INDIRECT(RIGHT(DZ$1,3)&amp;"!"&amp;"$C$57"&amp;":"&amp;"$C$59"),Data0!$BC17)&gt;=1,"",ROW())</f>
        <v>17</v>
      </c>
      <c r="EA17" s="1" t="str">
        <f t="shared" ca="1" si="41"/>
        <v/>
      </c>
      <c r="EB17" s="1">
        <f ca="1">IF(COUNTIF(INDIRECT(RIGHT(EB$1,3)&amp;"!"&amp;"$C$49"&amp;":"&amp;"$C$55"),Data0!$BB17)&gt;=1,"",ROW())</f>
        <v>17</v>
      </c>
      <c r="EC17" s="1" t="str">
        <f t="shared" ca="1" si="42"/>
        <v/>
      </c>
      <c r="ED17" s="1">
        <f ca="1">IF(COUNTIF(INDIRECT(RIGHT(ED$1,3)&amp;"!"&amp;"$C$57"&amp;":"&amp;"$C$59"),Data0!$BC17)&gt;=1,"",ROW())</f>
        <v>17</v>
      </c>
      <c r="EE17" s="1" t="str">
        <f t="shared" ca="1" si="43"/>
        <v/>
      </c>
      <c r="EF17" s="1">
        <f ca="1">IF(COUNTIF(INDIRECT(RIGHT(EF$1,3)&amp;"!"&amp;"$C$49"&amp;":"&amp;"$C$55"),Data0!$BB17)&gt;=1,"",ROW())</f>
        <v>17</v>
      </c>
      <c r="EG17" s="1" t="str">
        <f t="shared" ca="1" si="44"/>
        <v/>
      </c>
      <c r="EH17" s="1">
        <f ca="1">IF(COUNTIF(INDIRECT(RIGHT(EH$1,3)&amp;"!"&amp;"$C$57"&amp;":"&amp;"$C$59"),Data0!$BC17)&gt;=1,"",ROW())</f>
        <v>17</v>
      </c>
      <c r="EI17" s="1" t="str">
        <f t="shared" ca="1" si="45"/>
        <v/>
      </c>
      <c r="EJ17" s="1">
        <f ca="1">IF(COUNTIF(INDIRECT(RIGHT(EJ$1,3)&amp;"!"&amp;"$C$49"&amp;":"&amp;"$C$55"),Data0!$BB17)&gt;=1,"",ROW())</f>
        <v>17</v>
      </c>
      <c r="EK17" s="1" t="str">
        <f t="shared" ca="1" si="46"/>
        <v/>
      </c>
      <c r="EL17" s="1">
        <f ca="1">IF(COUNTIF(INDIRECT(RIGHT(EL$1,3)&amp;"!"&amp;"$C$57"&amp;":"&amp;"$C$59"),Data0!$BC17)&gt;=1,"",ROW())</f>
        <v>17</v>
      </c>
      <c r="EM17" s="1" t="str">
        <f t="shared" ca="1" si="47"/>
        <v/>
      </c>
      <c r="EN17" s="1">
        <f ca="1">IF(COUNTIF(INDIRECT(RIGHT(EN$1,3)&amp;"!"&amp;"$C$49"&amp;":"&amp;"$C$55"),Data0!$BB17)&gt;=1,"",ROW())</f>
        <v>17</v>
      </c>
      <c r="EO17" s="1" t="str">
        <f t="shared" ca="1" si="48"/>
        <v/>
      </c>
      <c r="EP17" s="1">
        <f ca="1">IF(COUNTIF(INDIRECT(RIGHT(EP$1,3)&amp;"!"&amp;"$C$57"&amp;":"&amp;"$C$59"),Data0!$BC17)&gt;=1,"",ROW())</f>
        <v>17</v>
      </c>
      <c r="EQ17" s="1" t="str">
        <f t="shared" ca="1" si="49"/>
        <v/>
      </c>
      <c r="ER17" s="1">
        <f ca="1">IF(COUNTIF(INDIRECT(RIGHT(ER$1,3)&amp;"!"&amp;"$C$49"&amp;":"&amp;"$C$55"),Data0!$BB17)&gt;=1,"",ROW())</f>
        <v>17</v>
      </c>
      <c r="ES17" s="1" t="str">
        <f t="shared" ca="1" si="50"/>
        <v/>
      </c>
      <c r="ET17" s="1">
        <f ca="1">IF(COUNTIF(INDIRECT(RIGHT(ET$1,3)&amp;"!"&amp;"$C$57"&amp;":"&amp;"$C$59"),Data0!$BC17)&gt;=1,"",ROW())</f>
        <v>17</v>
      </c>
      <c r="EU17" s="1" t="str">
        <f t="shared" ca="1" si="51"/>
        <v/>
      </c>
    </row>
    <row r="18" spans="1:151" ht="15">
      <c r="A18" s="6"/>
      <c r="B18" s="6"/>
      <c r="E18"/>
      <c r="G18" s="15" t="s">
        <v>4</v>
      </c>
      <c r="H18" s="21" t="s">
        <v>4</v>
      </c>
      <c r="I18" s="21">
        <v>19</v>
      </c>
      <c r="J18" s="1"/>
      <c r="N18" s="21" t="s">
        <v>500</v>
      </c>
      <c r="O18" s="21"/>
      <c r="S18" s="6"/>
      <c r="Y18"/>
      <c r="Z18"/>
      <c r="AA18" s="21" t="s">
        <v>155</v>
      </c>
      <c r="AB18" s="21" t="s">
        <v>156</v>
      </c>
      <c r="AD18" s="518">
        <v>1.3</v>
      </c>
      <c r="AE18" s="525" t="s">
        <v>1103</v>
      </c>
      <c r="AF18" s="440">
        <f>IF(AND(COUNTIF(AG$2:AG18,AG18)=1,AG18&lt;&gt;""),AF17+1,AF17)</f>
        <v>1</v>
      </c>
      <c r="AG18" s="468" t="str">
        <f t="shared" si="54"/>
        <v/>
      </c>
      <c r="AH18" s="440">
        <f>IF(AND(COUNTIF(AI$2:AI18,AI18)=1,AI18&lt;&gt;""),AH17+1,AH17)</f>
        <v>1</v>
      </c>
      <c r="AI18" s="468" t="str">
        <f t="shared" si="55"/>
        <v/>
      </c>
      <c r="AJ18" s="497" t="str">
        <f t="shared" si="56"/>
        <v/>
      </c>
      <c r="AK18" s="497" t="str">
        <f t="shared" si="57"/>
        <v/>
      </c>
      <c r="AL18" s="440">
        <f>IF(AND(COUNTIF(AM$2:AM18,AM18)=1,AM18&lt;&gt;""),AL17+1,AL17)</f>
        <v>1</v>
      </c>
      <c r="AM18" s="468" t="str">
        <f t="shared" si="58"/>
        <v/>
      </c>
      <c r="AN18" s="440">
        <f>IF(AND(COUNTIF(AO$2:AO18,AO18)=1,AO18&lt;&gt;""),AN17+1,AN17)</f>
        <v>1</v>
      </c>
      <c r="AO18" s="468" t="str">
        <f t="shared" si="0"/>
        <v/>
      </c>
      <c r="AP18" s="497" t="str">
        <f t="shared" si="59"/>
        <v/>
      </c>
      <c r="AQ18" s="497" t="str">
        <f t="shared" si="60"/>
        <v/>
      </c>
      <c r="AR18" s="440">
        <f>IF(AND(COUNTIF(AS$2:AS18,AS18)=1,AS18&lt;&gt;""),AR17+1,AR17)</f>
        <v>1</v>
      </c>
      <c r="AS18" s="468" t="str">
        <f t="shared" si="1"/>
        <v/>
      </c>
      <c r="AT18" s="440">
        <f>IF(AND(COUNTIF(AU$2:AU18,AU18)=1,AU18&lt;&gt;""),AT17+1,AT17)</f>
        <v>1</v>
      </c>
      <c r="AU18" s="468" t="str">
        <f t="shared" si="2"/>
        <v/>
      </c>
      <c r="AV18" s="497" t="str">
        <f t="shared" si="61"/>
        <v/>
      </c>
      <c r="AW18" s="497" t="str">
        <f t="shared" si="62"/>
        <v/>
      </c>
      <c r="AX18" s="440">
        <f>IF(AND(COUNTIF(AY$2:AY18,AY18)=1,AY18&lt;&gt;""),AX17+1,AX17)</f>
        <v>1</v>
      </c>
      <c r="AY18" s="468" t="str">
        <f t="shared" si="3"/>
        <v/>
      </c>
      <c r="AZ18" s="440">
        <f>IF(AND(COUNTIF(BA$2:BA18,BA18)=1,BA18&lt;&gt;""),AZ17+1,AZ17)</f>
        <v>1</v>
      </c>
      <c r="BA18" s="468" t="str">
        <f t="shared" si="4"/>
        <v/>
      </c>
      <c r="BB18" s="497" t="str">
        <f t="shared" si="63"/>
        <v/>
      </c>
      <c r="BC18" s="497" t="str">
        <f t="shared" si="64"/>
        <v/>
      </c>
      <c r="BD18" s="1">
        <f ca="1">IF(COUNTIF(INDIRECT(RIGHT(BD$1,3)&amp;"!"&amp;"$C$49"&amp;":"&amp;"$C$55"),Data0!$AJ18)&gt;=1,"",ROW())</f>
        <v>18</v>
      </c>
      <c r="BE18" s="1" t="str">
        <f t="shared" ca="1" si="65"/>
        <v/>
      </c>
      <c r="BF18" s="1">
        <f ca="1">IF(COUNTIF(INDIRECT(RIGHT(BF$1,3)&amp;"!"&amp;"$C$57"&amp;":"&amp;"$C$59"),Data0!$AK18)&gt;=1,"",ROW())</f>
        <v>18</v>
      </c>
      <c r="BG18" s="1" t="str">
        <f t="shared" ca="1" si="5"/>
        <v/>
      </c>
      <c r="BH18" s="1">
        <f ca="1">IF(COUNTIF(INDIRECT(RIGHT(BH$1,3)&amp;"!"&amp;"$C$49"&amp;":"&amp;"$C$55"),Data0!$AJ18)&gt;=1,"",ROW())</f>
        <v>18</v>
      </c>
      <c r="BI18" s="1" t="str">
        <f t="shared" ca="1" si="6"/>
        <v/>
      </c>
      <c r="BJ18" s="1">
        <f ca="1">IF(COUNTIF(INDIRECT(RIGHT(BJ$1,3)&amp;"!"&amp;"$C$57"&amp;":"&amp;"$C$59"),Data0!$AK18)&gt;=1,"",ROW())</f>
        <v>18</v>
      </c>
      <c r="BK18" s="1" t="str">
        <f t="shared" ca="1" si="7"/>
        <v/>
      </c>
      <c r="BL18" s="1">
        <f ca="1">IF(COUNTIF(INDIRECT(RIGHT(BL$1,3)&amp;"!"&amp;"$C$49"&amp;":"&amp;"$C$55"),Data0!$AJ18)&gt;=1,"",ROW())</f>
        <v>18</v>
      </c>
      <c r="BM18" s="1" t="str">
        <f t="shared" ca="1" si="8"/>
        <v/>
      </c>
      <c r="BN18" s="1">
        <f ca="1">IF(COUNTIF(INDIRECT(RIGHT(BN$1,3)&amp;"!"&amp;"$C$57"&amp;":"&amp;"$C$59"),Data0!$AK18)&gt;=1,"",ROW())</f>
        <v>18</v>
      </c>
      <c r="BO18" s="1" t="str">
        <f t="shared" ca="1" si="9"/>
        <v/>
      </c>
      <c r="BP18" s="1">
        <f ca="1">IF(COUNTIF(INDIRECT(RIGHT(BP$1,3)&amp;"!"&amp;"$C$49"&amp;":"&amp;"$C$55"),Data0!$AJ18)&gt;=1,"",ROW())</f>
        <v>18</v>
      </c>
      <c r="BQ18" s="1" t="str">
        <f t="shared" ca="1" si="10"/>
        <v/>
      </c>
      <c r="BR18" s="1">
        <f ca="1">IF(COUNTIF(INDIRECT(RIGHT(BR$1,3)&amp;"!"&amp;"$C$57"&amp;":"&amp;"$C$59"),Data0!$AK18)&gt;=1,"",ROW())</f>
        <v>18</v>
      </c>
      <c r="BS18" s="1" t="str">
        <f t="shared" ca="1" si="11"/>
        <v/>
      </c>
      <c r="BT18" s="1">
        <f ca="1">IF(COUNTIF(INDIRECT(RIGHT(BT$1,3)&amp;"!"&amp;"$C$49"&amp;":"&amp;"$C$55"),Data0!$AJ18)&gt;=1,"",ROW())</f>
        <v>18</v>
      </c>
      <c r="BU18" s="1" t="str">
        <f t="shared" ca="1" si="12"/>
        <v/>
      </c>
      <c r="BV18" s="1">
        <f ca="1">IF(COUNTIF(INDIRECT(RIGHT(BV$1,3)&amp;"!"&amp;"$C$57"&amp;":"&amp;"$C$59"),Data0!$AK18)&gt;=1,"",ROW())</f>
        <v>18</v>
      </c>
      <c r="BW18" s="1" t="str">
        <f t="shared" ca="1" si="13"/>
        <v/>
      </c>
      <c r="BX18" s="1">
        <f ca="1">IF(COUNTIF(INDIRECT(RIGHT(BX$1,3)&amp;"!"&amp;"$C$49"&amp;":"&amp;"$C$55"),Data0!$AJ18)&gt;=1,"",ROW())</f>
        <v>18</v>
      </c>
      <c r="BY18" s="1" t="str">
        <f t="shared" ca="1" si="14"/>
        <v/>
      </c>
      <c r="BZ18" s="1">
        <f ca="1">IF(COUNTIF(INDIRECT(RIGHT(BZ$1,3)&amp;"!"&amp;"$C$57"&amp;":"&amp;"$C$59"),Data0!$AK18)&gt;=1,"",ROW())</f>
        <v>18</v>
      </c>
      <c r="CA18" s="1" t="str">
        <f t="shared" ca="1" si="15"/>
        <v/>
      </c>
      <c r="CB18" s="1">
        <f ca="1">IF(COUNTIF(INDIRECT(RIGHT(CB$1,3)&amp;"!"&amp;"$C$49"&amp;":"&amp;"$C$55"),Data0!$AP18)&gt;=1,"",ROW())</f>
        <v>18</v>
      </c>
      <c r="CC18" s="1" t="str">
        <f t="shared" ca="1" si="16"/>
        <v/>
      </c>
      <c r="CD18" s="1">
        <f ca="1">IF(COUNTIF(INDIRECT(RIGHT(CD$1,3)&amp;"!"&amp;"$C$57"&amp;":"&amp;"$C$59"),Data0!$AQ18)&gt;=1,"",ROW())</f>
        <v>18</v>
      </c>
      <c r="CE18" s="1" t="str">
        <f t="shared" ca="1" si="17"/>
        <v/>
      </c>
      <c r="CF18" s="1">
        <f ca="1">IF(COUNTIF(INDIRECT(RIGHT(CF$1,3)&amp;"!"&amp;"$C$49"&amp;":"&amp;"$C$55"),Data0!$AP18)&gt;=1,"",ROW())</f>
        <v>18</v>
      </c>
      <c r="CG18" s="1" t="str">
        <f t="shared" ca="1" si="18"/>
        <v/>
      </c>
      <c r="CH18" s="1">
        <f ca="1">IF(COUNTIF(INDIRECT(RIGHT(CH$1,3)&amp;"!"&amp;"$C$57"&amp;":"&amp;"$C$59"),Data0!$AQ18)&gt;=1,"",ROW())</f>
        <v>18</v>
      </c>
      <c r="CI18" s="1" t="str">
        <f t="shared" ca="1" si="19"/>
        <v/>
      </c>
      <c r="CJ18" s="1">
        <f ca="1">IF(COUNTIF(INDIRECT(RIGHT(CJ$1,3)&amp;"!"&amp;"$C$49"&amp;":"&amp;"$C$55"),Data0!$AP18)&gt;=1,"",ROW())</f>
        <v>18</v>
      </c>
      <c r="CK18" s="1" t="str">
        <f t="shared" ca="1" si="20"/>
        <v/>
      </c>
      <c r="CL18" s="1">
        <f ca="1">IF(COUNTIF(INDIRECT(RIGHT(CL$1,3)&amp;"!"&amp;"$C$57"&amp;":"&amp;"$C$59"),Data0!$AQ18)&gt;=1,"",ROW())</f>
        <v>18</v>
      </c>
      <c r="CM18" s="1" t="str">
        <f t="shared" ca="1" si="21"/>
        <v/>
      </c>
      <c r="CN18" s="1">
        <f ca="1">IF(COUNTIF(INDIRECT(RIGHT(CN$1,3)&amp;"!"&amp;"$C$49"&amp;":"&amp;"$C$55"),Data0!$AP18)&gt;=1,"",ROW())</f>
        <v>18</v>
      </c>
      <c r="CO18" s="1" t="str">
        <f t="shared" ca="1" si="22"/>
        <v/>
      </c>
      <c r="CP18" s="1">
        <f ca="1">IF(COUNTIF(INDIRECT(RIGHT(CP$1,3)&amp;"!"&amp;"$C$57"&amp;":"&amp;"$C$59"),Data0!$AQ18)&gt;=1,"",ROW())</f>
        <v>18</v>
      </c>
      <c r="CQ18" s="1" t="str">
        <f t="shared" ca="1" si="23"/>
        <v/>
      </c>
      <c r="CR18" s="1">
        <f ca="1">IF(COUNTIF(INDIRECT(RIGHT(CR$1,3)&amp;"!"&amp;"$C$49"&amp;":"&amp;"$C$55"),Data0!$AP18)&gt;=1,"",ROW())</f>
        <v>18</v>
      </c>
      <c r="CS18" s="1" t="str">
        <f t="shared" ca="1" si="24"/>
        <v/>
      </c>
      <c r="CT18" s="1">
        <f ca="1">IF(COUNTIF(INDIRECT(RIGHT(CT$1,3)&amp;"!"&amp;"$C$57"&amp;":"&amp;"$C$59"),Data0!$AQ18)&gt;=1,"",ROW())</f>
        <v>18</v>
      </c>
      <c r="CU18" s="1" t="str">
        <f t="shared" ca="1" si="25"/>
        <v/>
      </c>
      <c r="CV18" s="1">
        <f ca="1">IF(COUNTIF(INDIRECT(RIGHT(CV$1,3)&amp;"!"&amp;"$C$49"&amp;":"&amp;"$C$55"),Data0!$AP18)&gt;=1,"",ROW())</f>
        <v>18</v>
      </c>
      <c r="CW18" s="1" t="str">
        <f t="shared" ca="1" si="26"/>
        <v/>
      </c>
      <c r="CX18" s="1">
        <f ca="1">IF(COUNTIF(INDIRECT(RIGHT(CX$1,3)&amp;"!"&amp;"$C$57"&amp;":"&amp;"$C$59"),Data0!$AQ18)&gt;=1,"",ROW())</f>
        <v>18</v>
      </c>
      <c r="CY18" s="1" t="str">
        <f t="shared" ca="1" si="27"/>
        <v/>
      </c>
      <c r="CZ18" s="1">
        <f ca="1">IF(COUNTIF(INDIRECT(RIGHT(CZ$1,3)&amp;"!"&amp;"$C$49"&amp;":"&amp;"$C$55"),Data0!$AV18)&gt;=1,"",ROW())</f>
        <v>18</v>
      </c>
      <c r="DA18" s="1" t="str">
        <f t="shared" ca="1" si="28"/>
        <v/>
      </c>
      <c r="DB18" s="1">
        <f ca="1">IF(COUNTIF(INDIRECT(RIGHT(DB$1,3)&amp;"!"&amp;"$C$57"&amp;":"&amp;"$C$59"),Data0!$AW18)&gt;=1,"",ROW())</f>
        <v>18</v>
      </c>
      <c r="DC18" s="1" t="str">
        <f t="shared" ca="1" si="29"/>
        <v/>
      </c>
      <c r="DD18" s="1">
        <f ca="1">IF(COUNTIF(INDIRECT(RIGHT(DD$1,3)&amp;"!"&amp;"$C$49"&amp;":"&amp;"$C$55"),Data0!$AV18)&gt;=1,"",ROW())</f>
        <v>18</v>
      </c>
      <c r="DE18" s="1" t="str">
        <f t="shared" ca="1" si="30"/>
        <v/>
      </c>
      <c r="DF18" s="1">
        <f ca="1">IF(COUNTIF(INDIRECT(RIGHT(DF$1,3)&amp;"!"&amp;"$C$57"&amp;":"&amp;"$C$59"),Data0!$AW18)&gt;=1,"",ROW())</f>
        <v>18</v>
      </c>
      <c r="DG18" s="1" t="str">
        <f t="shared" ca="1" si="31"/>
        <v/>
      </c>
      <c r="DH18" s="1">
        <f ca="1">IF(COUNTIF(INDIRECT(RIGHT(DH$1,3)&amp;"!"&amp;"$C$49"&amp;":"&amp;"$C$55"),Data0!$AV18)&gt;=1,"",ROW())</f>
        <v>18</v>
      </c>
      <c r="DI18" s="1" t="str">
        <f t="shared" ca="1" si="32"/>
        <v/>
      </c>
      <c r="DJ18" s="1">
        <f ca="1">IF(COUNTIF(INDIRECT(RIGHT(DJ$1,3)&amp;"!"&amp;"$C$57"&amp;":"&amp;"$C$59"),Data0!$AW18)&gt;=1,"",ROW())</f>
        <v>18</v>
      </c>
      <c r="DK18" s="1" t="str">
        <f t="shared" ca="1" si="33"/>
        <v/>
      </c>
      <c r="DL18" s="1">
        <f ca="1">IF(COUNTIF(INDIRECT(RIGHT(DL$1,3)&amp;"!"&amp;"$C$49"&amp;":"&amp;"$C$55"),Data0!$AV18)&gt;=1,"",ROW())</f>
        <v>18</v>
      </c>
      <c r="DM18" s="1" t="str">
        <f t="shared" ca="1" si="34"/>
        <v/>
      </c>
      <c r="DN18" s="1">
        <f ca="1">IF(COUNTIF(INDIRECT(RIGHT(DN$1,3)&amp;"!"&amp;"$C$47"&amp;":"&amp;"$C$59"),Data0!$AW18)&gt;=1,"",ROW())</f>
        <v>18</v>
      </c>
      <c r="DO18" s="1" t="str">
        <f t="shared" ca="1" si="35"/>
        <v/>
      </c>
      <c r="DP18" s="1">
        <f ca="1">IF(COUNTIF(INDIRECT(RIGHT(DP$1,3)&amp;"!"&amp;"$C$49"&amp;":"&amp;"$C$55"),Data0!$AV18)&gt;=1,"",ROW())</f>
        <v>18</v>
      </c>
      <c r="DQ18" s="1" t="str">
        <f t="shared" ca="1" si="36"/>
        <v/>
      </c>
      <c r="DR18" s="1">
        <f ca="1">IF(COUNTIF(INDIRECT(RIGHT(DR$1,3)&amp;"!"&amp;"$C$57"&amp;":"&amp;"$C$59"),Data0!$AW18)&gt;=1,"",ROW())</f>
        <v>18</v>
      </c>
      <c r="DS18" s="1" t="str">
        <f t="shared" ca="1" si="37"/>
        <v/>
      </c>
      <c r="DT18" s="1">
        <f ca="1">IF(COUNTIF(INDIRECT(RIGHT(DT$1,3)&amp;"!"&amp;"$C$49"&amp;":"&amp;"$C$55"),Data0!$AV18)&gt;=1,"",ROW())</f>
        <v>18</v>
      </c>
      <c r="DU18" s="1" t="str">
        <f t="shared" ca="1" si="38"/>
        <v/>
      </c>
      <c r="DV18" s="1">
        <f ca="1">IF(COUNTIF(INDIRECT(RIGHT(DV$1,3)&amp;"!"&amp;"$C$57"&amp;":"&amp;"$C$59"),Data0!$AW18)&gt;=1,"",ROW())</f>
        <v>18</v>
      </c>
      <c r="DW18" s="1" t="str">
        <f t="shared" ca="1" si="39"/>
        <v/>
      </c>
      <c r="DX18" s="1">
        <f ca="1">IF(COUNTIF(INDIRECT(RIGHT(DX$1,3)&amp;"!"&amp;"$C$49"&amp;":"&amp;"$C$55"),Data0!$BB18)&gt;=1,"",ROW())</f>
        <v>18</v>
      </c>
      <c r="DY18" s="1" t="str">
        <f t="shared" ca="1" si="40"/>
        <v/>
      </c>
      <c r="DZ18" s="1">
        <f ca="1">IF(COUNTIF(INDIRECT(RIGHT(DZ$1,3)&amp;"!"&amp;"$C$57"&amp;":"&amp;"$C$59"),Data0!$BC18)&gt;=1,"",ROW())</f>
        <v>18</v>
      </c>
      <c r="EA18" s="1" t="str">
        <f t="shared" ca="1" si="41"/>
        <v/>
      </c>
      <c r="EB18" s="1">
        <f ca="1">IF(COUNTIF(INDIRECT(RIGHT(EB$1,3)&amp;"!"&amp;"$C$49"&amp;":"&amp;"$C$55"),Data0!$BB18)&gt;=1,"",ROW())</f>
        <v>18</v>
      </c>
      <c r="EC18" s="1" t="str">
        <f t="shared" ca="1" si="42"/>
        <v/>
      </c>
      <c r="ED18" s="1">
        <f ca="1">IF(COUNTIF(INDIRECT(RIGHT(ED$1,3)&amp;"!"&amp;"$C$57"&amp;":"&amp;"$C$59"),Data0!$BC18)&gt;=1,"",ROW())</f>
        <v>18</v>
      </c>
      <c r="EE18" s="1" t="str">
        <f t="shared" ca="1" si="43"/>
        <v/>
      </c>
      <c r="EF18" s="1">
        <f ca="1">IF(COUNTIF(INDIRECT(RIGHT(EF$1,3)&amp;"!"&amp;"$C$49"&amp;":"&amp;"$C$55"),Data0!$BB18)&gt;=1,"",ROW())</f>
        <v>18</v>
      </c>
      <c r="EG18" s="1" t="str">
        <f t="shared" ca="1" si="44"/>
        <v/>
      </c>
      <c r="EH18" s="1">
        <f ca="1">IF(COUNTIF(INDIRECT(RIGHT(EH$1,3)&amp;"!"&amp;"$C$57"&amp;":"&amp;"$C$59"),Data0!$BC18)&gt;=1,"",ROW())</f>
        <v>18</v>
      </c>
      <c r="EI18" s="1" t="str">
        <f t="shared" ca="1" si="45"/>
        <v/>
      </c>
      <c r="EJ18" s="1">
        <f ca="1">IF(COUNTIF(INDIRECT(RIGHT(EJ$1,3)&amp;"!"&amp;"$C$49"&amp;":"&amp;"$C$55"),Data0!$BB18)&gt;=1,"",ROW())</f>
        <v>18</v>
      </c>
      <c r="EK18" s="1" t="str">
        <f t="shared" ca="1" si="46"/>
        <v/>
      </c>
      <c r="EL18" s="1">
        <f ca="1">IF(COUNTIF(INDIRECT(RIGHT(EL$1,3)&amp;"!"&amp;"$C$57"&amp;":"&amp;"$C$59"),Data0!$BC18)&gt;=1,"",ROW())</f>
        <v>18</v>
      </c>
      <c r="EM18" s="1" t="str">
        <f t="shared" ca="1" si="47"/>
        <v/>
      </c>
      <c r="EN18" s="1">
        <f ca="1">IF(COUNTIF(INDIRECT(RIGHT(EN$1,3)&amp;"!"&amp;"$C$49"&amp;":"&amp;"$C$55"),Data0!$BB18)&gt;=1,"",ROW())</f>
        <v>18</v>
      </c>
      <c r="EO18" s="1" t="str">
        <f t="shared" ca="1" si="48"/>
        <v/>
      </c>
      <c r="EP18" s="1">
        <f ca="1">IF(COUNTIF(INDIRECT(RIGHT(EP$1,3)&amp;"!"&amp;"$C$57"&amp;":"&amp;"$C$59"),Data0!$BC18)&gt;=1,"",ROW())</f>
        <v>18</v>
      </c>
      <c r="EQ18" s="1" t="str">
        <f t="shared" ca="1" si="49"/>
        <v/>
      </c>
      <c r="ER18" s="1">
        <f ca="1">IF(COUNTIF(INDIRECT(RIGHT(ER$1,3)&amp;"!"&amp;"$C$49"&amp;":"&amp;"$C$55"),Data0!$BB18)&gt;=1,"",ROW())</f>
        <v>18</v>
      </c>
      <c r="ES18" s="1" t="str">
        <f t="shared" ca="1" si="50"/>
        <v/>
      </c>
      <c r="ET18" s="1">
        <f ca="1">IF(COUNTIF(INDIRECT(RIGHT(ET$1,3)&amp;"!"&amp;"$C$57"&amp;":"&amp;"$C$59"),Data0!$BC18)&gt;=1,"",ROW())</f>
        <v>18</v>
      </c>
      <c r="EU18" s="1" t="str">
        <f t="shared" ca="1" si="51"/>
        <v/>
      </c>
    </row>
    <row r="19" spans="1:151" ht="43.5" customHeight="1">
      <c r="A19" s="12" t="s">
        <v>70</v>
      </c>
      <c r="B19" s="12" t="s">
        <v>220</v>
      </c>
      <c r="C19" s="12" t="s">
        <v>71</v>
      </c>
      <c r="D19" s="13" t="s">
        <v>93</v>
      </c>
      <c r="E19"/>
      <c r="G19" s="22" t="s">
        <v>4</v>
      </c>
      <c r="H19" s="22" t="s">
        <v>4</v>
      </c>
      <c r="I19" s="22">
        <v>20</v>
      </c>
      <c r="J19" s="1"/>
      <c r="N19" s="22" t="s">
        <v>501</v>
      </c>
      <c r="O19" s="22"/>
      <c r="S19" s="6"/>
      <c r="Y19"/>
      <c r="Z19"/>
      <c r="AA19" s="22" t="s">
        <v>186</v>
      </c>
      <c r="AB19" s="22" t="s">
        <v>157</v>
      </c>
      <c r="AD19" s="519">
        <v>1.35</v>
      </c>
      <c r="AE19" s="524" t="s">
        <v>1104</v>
      </c>
      <c r="AF19" s="440">
        <f>IF(AND(COUNTIF(AG$2:AG19,AG19)=1,AG19&lt;&gt;""),AF18+1,AF18)</f>
        <v>1</v>
      </c>
      <c r="AG19" s="468" t="str">
        <f t="shared" si="54"/>
        <v/>
      </c>
      <c r="AH19" s="440">
        <f>IF(AND(COUNTIF(AI$2:AI19,AI19)=1,AI19&lt;&gt;""),AH18+1,AH18)</f>
        <v>1</v>
      </c>
      <c r="AI19" s="468" t="str">
        <f t="shared" si="55"/>
        <v/>
      </c>
      <c r="AJ19" s="497" t="str">
        <f t="shared" si="56"/>
        <v/>
      </c>
      <c r="AK19" s="497" t="str">
        <f t="shared" si="57"/>
        <v/>
      </c>
      <c r="AL19" s="440">
        <f>IF(AND(COUNTIF(AM$2:AM19,AM19)=1,AM19&lt;&gt;""),AL18+1,AL18)</f>
        <v>1</v>
      </c>
      <c r="AM19" s="468" t="str">
        <f t="shared" si="58"/>
        <v/>
      </c>
      <c r="AN19" s="440">
        <f>IF(AND(COUNTIF(AO$2:AO19,AO19)=1,AO19&lt;&gt;""),AN18+1,AN18)</f>
        <v>1</v>
      </c>
      <c r="AO19" s="468" t="str">
        <f t="shared" si="0"/>
        <v/>
      </c>
      <c r="AP19" s="497" t="str">
        <f t="shared" si="59"/>
        <v/>
      </c>
      <c r="AQ19" s="497" t="str">
        <f t="shared" si="60"/>
        <v/>
      </c>
      <c r="AR19" s="440">
        <f>IF(AND(COUNTIF(AS$2:AS19,AS19)=1,AS19&lt;&gt;""),AR18+1,AR18)</f>
        <v>1</v>
      </c>
      <c r="AS19" s="468" t="str">
        <f t="shared" si="1"/>
        <v/>
      </c>
      <c r="AT19" s="440">
        <f>IF(AND(COUNTIF(AU$2:AU19,AU19)=1,AU19&lt;&gt;""),AT18+1,AT18)</f>
        <v>1</v>
      </c>
      <c r="AU19" s="468" t="str">
        <f t="shared" si="2"/>
        <v/>
      </c>
      <c r="AV19" s="497" t="str">
        <f t="shared" si="61"/>
        <v/>
      </c>
      <c r="AW19" s="497" t="str">
        <f t="shared" si="62"/>
        <v/>
      </c>
      <c r="AX19" s="440">
        <f>IF(AND(COUNTIF(AY$2:AY19,AY19)=1,AY19&lt;&gt;""),AX18+1,AX18)</f>
        <v>1</v>
      </c>
      <c r="AY19" s="468" t="str">
        <f t="shared" si="3"/>
        <v/>
      </c>
      <c r="AZ19" s="440">
        <f>IF(AND(COUNTIF(BA$2:BA19,BA19)=1,BA19&lt;&gt;""),AZ18+1,AZ18)</f>
        <v>1</v>
      </c>
      <c r="BA19" s="468" t="str">
        <f t="shared" si="4"/>
        <v/>
      </c>
      <c r="BB19" s="497" t="str">
        <f t="shared" si="63"/>
        <v/>
      </c>
      <c r="BC19" s="497" t="str">
        <f t="shared" si="64"/>
        <v/>
      </c>
      <c r="BD19" s="1">
        <f ca="1">IF(COUNTIF(INDIRECT(RIGHT(BD$1,3)&amp;"!"&amp;"$C$49"&amp;":"&amp;"$C$55"),Data0!$AJ19)&gt;=1,"",ROW())</f>
        <v>19</v>
      </c>
      <c r="BE19" s="1" t="str">
        <f t="shared" ca="1" si="65"/>
        <v/>
      </c>
      <c r="BF19" s="1">
        <f ca="1">IF(COUNTIF(INDIRECT(RIGHT(BF$1,3)&amp;"!"&amp;"$C$57"&amp;":"&amp;"$C$59"),Data0!$AK19)&gt;=1,"",ROW())</f>
        <v>19</v>
      </c>
      <c r="BG19" s="1" t="str">
        <f t="shared" ca="1" si="5"/>
        <v/>
      </c>
      <c r="BH19" s="1">
        <f ca="1">IF(COUNTIF(INDIRECT(RIGHT(BH$1,3)&amp;"!"&amp;"$C$49"&amp;":"&amp;"$C$55"),Data0!$AJ19)&gt;=1,"",ROW())</f>
        <v>19</v>
      </c>
      <c r="BI19" s="1" t="str">
        <f t="shared" ca="1" si="6"/>
        <v/>
      </c>
      <c r="BJ19" s="1">
        <f ca="1">IF(COUNTIF(INDIRECT(RIGHT(BJ$1,3)&amp;"!"&amp;"$C$57"&amp;":"&amp;"$C$59"),Data0!$AK19)&gt;=1,"",ROW())</f>
        <v>19</v>
      </c>
      <c r="BK19" s="1" t="str">
        <f t="shared" ca="1" si="7"/>
        <v/>
      </c>
      <c r="BL19" s="1">
        <f ca="1">IF(COUNTIF(INDIRECT(RIGHT(BL$1,3)&amp;"!"&amp;"$C$49"&amp;":"&amp;"$C$55"),Data0!$AJ19)&gt;=1,"",ROW())</f>
        <v>19</v>
      </c>
      <c r="BM19" s="1" t="str">
        <f t="shared" ca="1" si="8"/>
        <v/>
      </c>
      <c r="BN19" s="1">
        <f ca="1">IF(COUNTIF(INDIRECT(RIGHT(BN$1,3)&amp;"!"&amp;"$C$57"&amp;":"&amp;"$C$59"),Data0!$AK19)&gt;=1,"",ROW())</f>
        <v>19</v>
      </c>
      <c r="BO19" s="1" t="str">
        <f t="shared" ca="1" si="9"/>
        <v/>
      </c>
      <c r="BP19" s="1">
        <f ca="1">IF(COUNTIF(INDIRECT(RIGHT(BP$1,3)&amp;"!"&amp;"$C$49"&amp;":"&amp;"$C$55"),Data0!$AJ19)&gt;=1,"",ROW())</f>
        <v>19</v>
      </c>
      <c r="BQ19" s="1" t="str">
        <f t="shared" ca="1" si="10"/>
        <v/>
      </c>
      <c r="BR19" s="1">
        <f ca="1">IF(COUNTIF(INDIRECT(RIGHT(BR$1,3)&amp;"!"&amp;"$C$57"&amp;":"&amp;"$C$59"),Data0!$AK19)&gt;=1,"",ROW())</f>
        <v>19</v>
      </c>
      <c r="BS19" s="1" t="str">
        <f t="shared" ca="1" si="11"/>
        <v/>
      </c>
      <c r="BT19" s="1">
        <f ca="1">IF(COUNTIF(INDIRECT(RIGHT(BT$1,3)&amp;"!"&amp;"$C$49"&amp;":"&amp;"$C$55"),Data0!$AJ19)&gt;=1,"",ROW())</f>
        <v>19</v>
      </c>
      <c r="BU19" s="1" t="str">
        <f t="shared" ca="1" si="12"/>
        <v/>
      </c>
      <c r="BV19" s="1">
        <f ca="1">IF(COUNTIF(INDIRECT(RIGHT(BV$1,3)&amp;"!"&amp;"$C$57"&amp;":"&amp;"$C$59"),Data0!$AK19)&gt;=1,"",ROW())</f>
        <v>19</v>
      </c>
      <c r="BW19" s="1" t="str">
        <f t="shared" ca="1" si="13"/>
        <v/>
      </c>
      <c r="BX19" s="1">
        <f ca="1">IF(COUNTIF(INDIRECT(RIGHT(BX$1,3)&amp;"!"&amp;"$C$49"&amp;":"&amp;"$C$55"),Data0!$AJ19)&gt;=1,"",ROW())</f>
        <v>19</v>
      </c>
      <c r="BY19" s="1" t="str">
        <f t="shared" ca="1" si="14"/>
        <v/>
      </c>
      <c r="BZ19" s="1">
        <f ca="1">IF(COUNTIF(INDIRECT(RIGHT(BZ$1,3)&amp;"!"&amp;"$C$57"&amp;":"&amp;"$C$59"),Data0!$AK19)&gt;=1,"",ROW())</f>
        <v>19</v>
      </c>
      <c r="CA19" s="1" t="str">
        <f t="shared" ca="1" si="15"/>
        <v/>
      </c>
      <c r="CB19" s="1">
        <f ca="1">IF(COUNTIF(INDIRECT(RIGHT(CB$1,3)&amp;"!"&amp;"$C$49"&amp;":"&amp;"$C$55"),Data0!$AP19)&gt;=1,"",ROW())</f>
        <v>19</v>
      </c>
      <c r="CC19" s="1" t="str">
        <f t="shared" ca="1" si="16"/>
        <v/>
      </c>
      <c r="CD19" s="1">
        <f ca="1">IF(COUNTIF(INDIRECT(RIGHT(CD$1,3)&amp;"!"&amp;"$C$57"&amp;":"&amp;"$C$59"),Data0!$AQ19)&gt;=1,"",ROW())</f>
        <v>19</v>
      </c>
      <c r="CE19" s="1" t="str">
        <f t="shared" ca="1" si="17"/>
        <v/>
      </c>
      <c r="CF19" s="1">
        <f ca="1">IF(COUNTIF(INDIRECT(RIGHT(CF$1,3)&amp;"!"&amp;"$C$49"&amp;":"&amp;"$C$55"),Data0!$AP19)&gt;=1,"",ROW())</f>
        <v>19</v>
      </c>
      <c r="CG19" s="1" t="str">
        <f t="shared" ca="1" si="18"/>
        <v/>
      </c>
      <c r="CH19" s="1">
        <f ca="1">IF(COUNTIF(INDIRECT(RIGHT(CH$1,3)&amp;"!"&amp;"$C$57"&amp;":"&amp;"$C$59"),Data0!$AQ19)&gt;=1,"",ROW())</f>
        <v>19</v>
      </c>
      <c r="CI19" s="1" t="str">
        <f t="shared" ca="1" si="19"/>
        <v/>
      </c>
      <c r="CJ19" s="1">
        <f ca="1">IF(COUNTIF(INDIRECT(RIGHT(CJ$1,3)&amp;"!"&amp;"$C$49"&amp;":"&amp;"$C$55"),Data0!$AP19)&gt;=1,"",ROW())</f>
        <v>19</v>
      </c>
      <c r="CK19" s="1" t="str">
        <f t="shared" ca="1" si="20"/>
        <v/>
      </c>
      <c r="CL19" s="1">
        <f ca="1">IF(COUNTIF(INDIRECT(RIGHT(CL$1,3)&amp;"!"&amp;"$C$57"&amp;":"&amp;"$C$59"),Data0!$AQ19)&gt;=1,"",ROW())</f>
        <v>19</v>
      </c>
      <c r="CM19" s="1" t="str">
        <f t="shared" ca="1" si="21"/>
        <v/>
      </c>
      <c r="CN19" s="1">
        <f ca="1">IF(COUNTIF(INDIRECT(RIGHT(CN$1,3)&amp;"!"&amp;"$C$49"&amp;":"&amp;"$C$55"),Data0!$AP19)&gt;=1,"",ROW())</f>
        <v>19</v>
      </c>
      <c r="CO19" s="1" t="str">
        <f t="shared" ca="1" si="22"/>
        <v/>
      </c>
      <c r="CP19" s="1">
        <f ca="1">IF(COUNTIF(INDIRECT(RIGHT(CP$1,3)&amp;"!"&amp;"$C$57"&amp;":"&amp;"$C$59"),Data0!$AQ19)&gt;=1,"",ROW())</f>
        <v>19</v>
      </c>
      <c r="CQ19" s="1" t="str">
        <f t="shared" ca="1" si="23"/>
        <v/>
      </c>
      <c r="CR19" s="1">
        <f ca="1">IF(COUNTIF(INDIRECT(RIGHT(CR$1,3)&amp;"!"&amp;"$C$49"&amp;":"&amp;"$C$55"),Data0!$AP19)&gt;=1,"",ROW())</f>
        <v>19</v>
      </c>
      <c r="CS19" s="1" t="str">
        <f t="shared" ca="1" si="24"/>
        <v/>
      </c>
      <c r="CT19" s="1">
        <f ca="1">IF(COUNTIF(INDIRECT(RIGHT(CT$1,3)&amp;"!"&amp;"$C$57"&amp;":"&amp;"$C$59"),Data0!$AQ19)&gt;=1,"",ROW())</f>
        <v>19</v>
      </c>
      <c r="CU19" s="1" t="str">
        <f t="shared" ca="1" si="25"/>
        <v/>
      </c>
      <c r="CV19" s="1">
        <f ca="1">IF(COUNTIF(INDIRECT(RIGHT(CV$1,3)&amp;"!"&amp;"$C$49"&amp;":"&amp;"$C$55"),Data0!$AP19)&gt;=1,"",ROW())</f>
        <v>19</v>
      </c>
      <c r="CW19" s="1" t="str">
        <f t="shared" ca="1" si="26"/>
        <v/>
      </c>
      <c r="CX19" s="1">
        <f ca="1">IF(COUNTIF(INDIRECT(RIGHT(CX$1,3)&amp;"!"&amp;"$C$57"&amp;":"&amp;"$C$59"),Data0!$AQ19)&gt;=1,"",ROW())</f>
        <v>19</v>
      </c>
      <c r="CY19" s="1" t="str">
        <f t="shared" ca="1" si="27"/>
        <v/>
      </c>
      <c r="CZ19" s="1">
        <f ca="1">IF(COUNTIF(INDIRECT(RIGHT(CZ$1,3)&amp;"!"&amp;"$C$49"&amp;":"&amp;"$C$55"),Data0!$AV19)&gt;=1,"",ROW())</f>
        <v>19</v>
      </c>
      <c r="DA19" s="1" t="str">
        <f t="shared" ca="1" si="28"/>
        <v/>
      </c>
      <c r="DB19" s="1">
        <f ca="1">IF(COUNTIF(INDIRECT(RIGHT(DB$1,3)&amp;"!"&amp;"$C$57"&amp;":"&amp;"$C$59"),Data0!$AW19)&gt;=1,"",ROW())</f>
        <v>19</v>
      </c>
      <c r="DC19" s="1" t="str">
        <f t="shared" ca="1" si="29"/>
        <v/>
      </c>
      <c r="DD19" s="1">
        <f ca="1">IF(COUNTIF(INDIRECT(RIGHT(DD$1,3)&amp;"!"&amp;"$C$49"&amp;":"&amp;"$C$55"),Data0!$AV19)&gt;=1,"",ROW())</f>
        <v>19</v>
      </c>
      <c r="DE19" s="1" t="str">
        <f t="shared" ca="1" si="30"/>
        <v/>
      </c>
      <c r="DF19" s="1">
        <f ca="1">IF(COUNTIF(INDIRECT(RIGHT(DF$1,3)&amp;"!"&amp;"$C$57"&amp;":"&amp;"$C$59"),Data0!$AW19)&gt;=1,"",ROW())</f>
        <v>19</v>
      </c>
      <c r="DG19" s="1" t="str">
        <f t="shared" ca="1" si="31"/>
        <v/>
      </c>
      <c r="DH19" s="1">
        <f ca="1">IF(COUNTIF(INDIRECT(RIGHT(DH$1,3)&amp;"!"&amp;"$C$49"&amp;":"&amp;"$C$55"),Data0!$AV19)&gt;=1,"",ROW())</f>
        <v>19</v>
      </c>
      <c r="DI19" s="1" t="str">
        <f t="shared" ca="1" si="32"/>
        <v/>
      </c>
      <c r="DJ19" s="1">
        <f ca="1">IF(COUNTIF(INDIRECT(RIGHT(DJ$1,3)&amp;"!"&amp;"$C$57"&amp;":"&amp;"$C$59"),Data0!$AW19)&gt;=1,"",ROW())</f>
        <v>19</v>
      </c>
      <c r="DK19" s="1" t="str">
        <f t="shared" ca="1" si="33"/>
        <v/>
      </c>
      <c r="DL19" s="1">
        <f ca="1">IF(COUNTIF(INDIRECT(RIGHT(DL$1,3)&amp;"!"&amp;"$C$49"&amp;":"&amp;"$C$55"),Data0!$AV19)&gt;=1,"",ROW())</f>
        <v>19</v>
      </c>
      <c r="DM19" s="1" t="str">
        <f t="shared" ca="1" si="34"/>
        <v/>
      </c>
      <c r="DN19" s="1">
        <f ca="1">IF(COUNTIF(INDIRECT(RIGHT(DN$1,3)&amp;"!"&amp;"$C$47"&amp;":"&amp;"$C$59"),Data0!$AW19)&gt;=1,"",ROW())</f>
        <v>19</v>
      </c>
      <c r="DO19" s="1" t="str">
        <f t="shared" ca="1" si="35"/>
        <v/>
      </c>
      <c r="DP19" s="1">
        <f ca="1">IF(COUNTIF(INDIRECT(RIGHT(DP$1,3)&amp;"!"&amp;"$C$49"&amp;":"&amp;"$C$55"),Data0!$AV19)&gt;=1,"",ROW())</f>
        <v>19</v>
      </c>
      <c r="DQ19" s="1" t="str">
        <f t="shared" ca="1" si="36"/>
        <v/>
      </c>
      <c r="DR19" s="1">
        <f ca="1">IF(COUNTIF(INDIRECT(RIGHT(DR$1,3)&amp;"!"&amp;"$C$57"&amp;":"&amp;"$C$59"),Data0!$AW19)&gt;=1,"",ROW())</f>
        <v>19</v>
      </c>
      <c r="DS19" s="1" t="str">
        <f t="shared" ca="1" si="37"/>
        <v/>
      </c>
      <c r="DT19" s="1">
        <f ca="1">IF(COUNTIF(INDIRECT(RIGHT(DT$1,3)&amp;"!"&amp;"$C$49"&amp;":"&amp;"$C$55"),Data0!$AV19)&gt;=1,"",ROW())</f>
        <v>19</v>
      </c>
      <c r="DU19" s="1" t="str">
        <f t="shared" ca="1" si="38"/>
        <v/>
      </c>
      <c r="DV19" s="1">
        <f ca="1">IF(COUNTIF(INDIRECT(RIGHT(DV$1,3)&amp;"!"&amp;"$C$57"&amp;":"&amp;"$C$59"),Data0!$AW19)&gt;=1,"",ROW())</f>
        <v>19</v>
      </c>
      <c r="DW19" s="1" t="str">
        <f t="shared" ca="1" si="39"/>
        <v/>
      </c>
      <c r="DX19" s="1">
        <f ca="1">IF(COUNTIF(INDIRECT(RIGHT(DX$1,3)&amp;"!"&amp;"$C$49"&amp;":"&amp;"$C$55"),Data0!$BB19)&gt;=1,"",ROW())</f>
        <v>19</v>
      </c>
      <c r="DY19" s="1" t="str">
        <f t="shared" ca="1" si="40"/>
        <v/>
      </c>
      <c r="DZ19" s="1">
        <f ca="1">IF(COUNTIF(INDIRECT(RIGHT(DZ$1,3)&amp;"!"&amp;"$C$57"&amp;":"&amp;"$C$59"),Data0!$BC19)&gt;=1,"",ROW())</f>
        <v>19</v>
      </c>
      <c r="EA19" s="1" t="str">
        <f t="shared" ca="1" si="41"/>
        <v/>
      </c>
      <c r="EB19" s="1">
        <f ca="1">IF(COUNTIF(INDIRECT(RIGHT(EB$1,3)&amp;"!"&amp;"$C$49"&amp;":"&amp;"$C$55"),Data0!$BB19)&gt;=1,"",ROW())</f>
        <v>19</v>
      </c>
      <c r="EC19" s="1" t="str">
        <f t="shared" ca="1" si="42"/>
        <v/>
      </c>
      <c r="ED19" s="1">
        <f ca="1">IF(COUNTIF(INDIRECT(RIGHT(ED$1,3)&amp;"!"&amp;"$C$57"&amp;":"&amp;"$C$59"),Data0!$BC19)&gt;=1,"",ROW())</f>
        <v>19</v>
      </c>
      <c r="EE19" s="1" t="str">
        <f t="shared" ca="1" si="43"/>
        <v/>
      </c>
      <c r="EF19" s="1">
        <f ca="1">IF(COUNTIF(INDIRECT(RIGHT(EF$1,3)&amp;"!"&amp;"$C$49"&amp;":"&amp;"$C$55"),Data0!$BB19)&gt;=1,"",ROW())</f>
        <v>19</v>
      </c>
      <c r="EG19" s="1" t="str">
        <f t="shared" ca="1" si="44"/>
        <v/>
      </c>
      <c r="EH19" s="1">
        <f ca="1">IF(COUNTIF(INDIRECT(RIGHT(EH$1,3)&amp;"!"&amp;"$C$57"&amp;":"&amp;"$C$59"),Data0!$BC19)&gt;=1,"",ROW())</f>
        <v>19</v>
      </c>
      <c r="EI19" s="1" t="str">
        <f t="shared" ca="1" si="45"/>
        <v/>
      </c>
      <c r="EJ19" s="1">
        <f ca="1">IF(COUNTIF(INDIRECT(RIGHT(EJ$1,3)&amp;"!"&amp;"$C$49"&amp;":"&amp;"$C$55"),Data0!$BB19)&gt;=1,"",ROW())</f>
        <v>19</v>
      </c>
      <c r="EK19" s="1" t="str">
        <f t="shared" ca="1" si="46"/>
        <v/>
      </c>
      <c r="EL19" s="1">
        <f ca="1">IF(COUNTIF(INDIRECT(RIGHT(EL$1,3)&amp;"!"&amp;"$C$57"&amp;":"&amp;"$C$59"),Data0!$BC19)&gt;=1,"",ROW())</f>
        <v>19</v>
      </c>
      <c r="EM19" s="1" t="str">
        <f t="shared" ca="1" si="47"/>
        <v/>
      </c>
      <c r="EN19" s="1">
        <f ca="1">IF(COUNTIF(INDIRECT(RIGHT(EN$1,3)&amp;"!"&amp;"$C$49"&amp;":"&amp;"$C$55"),Data0!$BB19)&gt;=1,"",ROW())</f>
        <v>19</v>
      </c>
      <c r="EO19" s="1" t="str">
        <f t="shared" ca="1" si="48"/>
        <v/>
      </c>
      <c r="EP19" s="1">
        <f ca="1">IF(COUNTIF(INDIRECT(RIGHT(EP$1,3)&amp;"!"&amp;"$C$57"&amp;":"&amp;"$C$59"),Data0!$BC19)&gt;=1,"",ROW())</f>
        <v>19</v>
      </c>
      <c r="EQ19" s="1" t="str">
        <f t="shared" ca="1" si="49"/>
        <v/>
      </c>
      <c r="ER19" s="1">
        <f ca="1">IF(COUNTIF(INDIRECT(RIGHT(ER$1,3)&amp;"!"&amp;"$C$49"&amp;":"&amp;"$C$55"),Data0!$BB19)&gt;=1,"",ROW())</f>
        <v>19</v>
      </c>
      <c r="ES19" s="1" t="str">
        <f t="shared" ca="1" si="50"/>
        <v/>
      </c>
      <c r="ET19" s="1">
        <f ca="1">IF(COUNTIF(INDIRECT(RIGHT(ET$1,3)&amp;"!"&amp;"$C$57"&amp;":"&amp;"$C$59"),Data0!$BC19)&gt;=1,"",ROW())</f>
        <v>19</v>
      </c>
      <c r="EU19" s="1" t="str">
        <f t="shared" ca="1" si="51"/>
        <v/>
      </c>
    </row>
    <row r="20" spans="1:151" ht="15">
      <c r="A20" s="21" t="str">
        <f>LEFT(B20,2)</f>
        <v>1.</v>
      </c>
      <c r="B20" s="21" t="s">
        <v>122</v>
      </c>
      <c r="C20" s="21" t="s">
        <v>94</v>
      </c>
      <c r="D20" s="21" t="s">
        <v>94</v>
      </c>
      <c r="E20"/>
      <c r="I20" s="21">
        <v>21</v>
      </c>
      <c r="J20" s="1"/>
      <c r="N20" s="21" t="s">
        <v>502</v>
      </c>
      <c r="O20" s="21"/>
      <c r="S20" s="6"/>
      <c r="Y20"/>
      <c r="Z20"/>
      <c r="AA20" s="21" t="s">
        <v>187</v>
      </c>
      <c r="AB20" s="21" t="s">
        <v>158</v>
      </c>
      <c r="AD20" s="518">
        <v>1.4</v>
      </c>
      <c r="AE20" s="525" t="s">
        <v>1105</v>
      </c>
      <c r="AF20" s="440">
        <f>IF(AND(COUNTIF(AG$2:AG20,AG20)=1,AG20&lt;&gt;""),AF19+1,AF19)</f>
        <v>1</v>
      </c>
      <c r="AG20" s="468" t="str">
        <f t="shared" si="54"/>
        <v/>
      </c>
      <c r="AH20" s="440">
        <f>IF(AND(COUNTIF(AI$2:AI20,AI20)=1,AI20&lt;&gt;""),AH19+1,AH19)</f>
        <v>1</v>
      </c>
      <c r="AI20" s="468" t="str">
        <f t="shared" si="55"/>
        <v/>
      </c>
      <c r="AJ20" s="497" t="str">
        <f t="shared" si="56"/>
        <v/>
      </c>
      <c r="AK20" s="497" t="str">
        <f t="shared" si="57"/>
        <v/>
      </c>
      <c r="AL20" s="440">
        <f>IF(AND(COUNTIF(AM$2:AM20,AM20)=1,AM20&lt;&gt;""),AL19+1,AL19)</f>
        <v>1</v>
      </c>
      <c r="AM20" s="468" t="str">
        <f t="shared" si="58"/>
        <v/>
      </c>
      <c r="AN20" s="440">
        <f>IF(AND(COUNTIF(AO$2:AO20,AO20)=1,AO20&lt;&gt;""),AN19+1,AN19)</f>
        <v>1</v>
      </c>
      <c r="AO20" s="468" t="str">
        <f t="shared" si="0"/>
        <v/>
      </c>
      <c r="AP20" s="497" t="str">
        <f t="shared" si="59"/>
        <v/>
      </c>
      <c r="AQ20" s="497" t="str">
        <f t="shared" si="60"/>
        <v/>
      </c>
      <c r="AR20" s="440">
        <f>IF(AND(COUNTIF(AS$2:AS20,AS20)=1,AS20&lt;&gt;""),AR19+1,AR19)</f>
        <v>1</v>
      </c>
      <c r="AS20" s="468" t="str">
        <f t="shared" si="1"/>
        <v/>
      </c>
      <c r="AT20" s="440">
        <f>IF(AND(COUNTIF(AU$2:AU20,AU20)=1,AU20&lt;&gt;""),AT19+1,AT19)</f>
        <v>1</v>
      </c>
      <c r="AU20" s="468" t="str">
        <f t="shared" si="2"/>
        <v/>
      </c>
      <c r="AV20" s="497" t="str">
        <f t="shared" si="61"/>
        <v/>
      </c>
      <c r="AW20" s="497" t="str">
        <f t="shared" si="62"/>
        <v/>
      </c>
      <c r="AX20" s="440">
        <f>IF(AND(COUNTIF(AY$2:AY20,AY20)=1,AY20&lt;&gt;""),AX19+1,AX19)</f>
        <v>1</v>
      </c>
      <c r="AY20" s="468" t="str">
        <f t="shared" si="3"/>
        <v/>
      </c>
      <c r="AZ20" s="440">
        <f>IF(AND(COUNTIF(BA$2:BA20,BA20)=1,BA20&lt;&gt;""),AZ19+1,AZ19)</f>
        <v>1</v>
      </c>
      <c r="BA20" s="468" t="str">
        <f t="shared" si="4"/>
        <v/>
      </c>
      <c r="BB20" s="497" t="str">
        <f t="shared" si="63"/>
        <v/>
      </c>
      <c r="BC20" s="497" t="str">
        <f t="shared" si="64"/>
        <v/>
      </c>
      <c r="BD20" s="1">
        <f ca="1">IF(COUNTIF(INDIRECT(RIGHT(BD$1,3)&amp;"!"&amp;"$C$49"&amp;":"&amp;"$C$55"),Data0!$AJ20)&gt;=1,"",ROW())</f>
        <v>20</v>
      </c>
      <c r="BE20" s="1" t="str">
        <f t="shared" ca="1" si="65"/>
        <v/>
      </c>
      <c r="BF20" s="1">
        <f ca="1">IF(COUNTIF(INDIRECT(RIGHT(BF$1,3)&amp;"!"&amp;"$C$57"&amp;":"&amp;"$C$59"),Data0!$AK20)&gt;=1,"",ROW())</f>
        <v>20</v>
      </c>
      <c r="BG20" s="1" t="str">
        <f t="shared" ca="1" si="5"/>
        <v/>
      </c>
      <c r="BH20" s="1">
        <f ca="1">IF(COUNTIF(INDIRECT(RIGHT(BH$1,3)&amp;"!"&amp;"$C$49"&amp;":"&amp;"$C$55"),Data0!$AJ20)&gt;=1,"",ROW())</f>
        <v>20</v>
      </c>
      <c r="BI20" s="1" t="str">
        <f t="shared" ca="1" si="6"/>
        <v/>
      </c>
      <c r="BJ20" s="1">
        <f ca="1">IF(COUNTIF(INDIRECT(RIGHT(BJ$1,3)&amp;"!"&amp;"$C$57"&amp;":"&amp;"$C$59"),Data0!$AK20)&gt;=1,"",ROW())</f>
        <v>20</v>
      </c>
      <c r="BK20" s="1" t="str">
        <f t="shared" ca="1" si="7"/>
        <v/>
      </c>
      <c r="BL20" s="1">
        <f ca="1">IF(COUNTIF(INDIRECT(RIGHT(BL$1,3)&amp;"!"&amp;"$C$49"&amp;":"&amp;"$C$55"),Data0!$AJ20)&gt;=1,"",ROW())</f>
        <v>20</v>
      </c>
      <c r="BM20" s="1" t="str">
        <f t="shared" ca="1" si="8"/>
        <v/>
      </c>
      <c r="BN20" s="1">
        <f ca="1">IF(COUNTIF(INDIRECT(RIGHT(BN$1,3)&amp;"!"&amp;"$C$57"&amp;":"&amp;"$C$59"),Data0!$AK20)&gt;=1,"",ROW())</f>
        <v>20</v>
      </c>
      <c r="BO20" s="1" t="str">
        <f t="shared" ca="1" si="9"/>
        <v/>
      </c>
      <c r="BP20" s="1">
        <f ca="1">IF(COUNTIF(INDIRECT(RIGHT(BP$1,3)&amp;"!"&amp;"$C$49"&amp;":"&amp;"$C$55"),Data0!$AJ20)&gt;=1,"",ROW())</f>
        <v>20</v>
      </c>
      <c r="BQ20" s="1" t="str">
        <f t="shared" ca="1" si="10"/>
        <v/>
      </c>
      <c r="BR20" s="1">
        <f ca="1">IF(COUNTIF(INDIRECT(RIGHT(BR$1,3)&amp;"!"&amp;"$C$57"&amp;":"&amp;"$C$59"),Data0!$AK20)&gt;=1,"",ROW())</f>
        <v>20</v>
      </c>
      <c r="BS20" s="1" t="str">
        <f t="shared" ca="1" si="11"/>
        <v/>
      </c>
      <c r="BT20" s="1">
        <f ca="1">IF(COUNTIF(INDIRECT(RIGHT(BT$1,3)&amp;"!"&amp;"$C$49"&amp;":"&amp;"$C$55"),Data0!$AJ20)&gt;=1,"",ROW())</f>
        <v>20</v>
      </c>
      <c r="BU20" s="1" t="str">
        <f t="shared" ca="1" si="12"/>
        <v/>
      </c>
      <c r="BV20" s="1">
        <f ca="1">IF(COUNTIF(INDIRECT(RIGHT(BV$1,3)&amp;"!"&amp;"$C$57"&amp;":"&amp;"$C$59"),Data0!$AK20)&gt;=1,"",ROW())</f>
        <v>20</v>
      </c>
      <c r="BW20" s="1" t="str">
        <f t="shared" ca="1" si="13"/>
        <v/>
      </c>
      <c r="BX20" s="1">
        <f ca="1">IF(COUNTIF(INDIRECT(RIGHT(BX$1,3)&amp;"!"&amp;"$C$49"&amp;":"&amp;"$C$55"),Data0!$AJ20)&gt;=1,"",ROW())</f>
        <v>20</v>
      </c>
      <c r="BY20" s="1" t="str">
        <f t="shared" ca="1" si="14"/>
        <v/>
      </c>
      <c r="BZ20" s="1">
        <f ca="1">IF(COUNTIF(INDIRECT(RIGHT(BZ$1,3)&amp;"!"&amp;"$C$57"&amp;":"&amp;"$C$59"),Data0!$AK20)&gt;=1,"",ROW())</f>
        <v>20</v>
      </c>
      <c r="CA20" s="1" t="str">
        <f t="shared" ca="1" si="15"/>
        <v/>
      </c>
      <c r="CB20" s="1">
        <f ca="1">IF(COUNTIF(INDIRECT(RIGHT(CB$1,3)&amp;"!"&amp;"$C$49"&amp;":"&amp;"$C$55"),Data0!$AP20)&gt;=1,"",ROW())</f>
        <v>20</v>
      </c>
      <c r="CC20" s="1" t="str">
        <f t="shared" ca="1" si="16"/>
        <v/>
      </c>
      <c r="CD20" s="1">
        <f ca="1">IF(COUNTIF(INDIRECT(RIGHT(CD$1,3)&amp;"!"&amp;"$C$57"&amp;":"&amp;"$C$59"),Data0!$AQ20)&gt;=1,"",ROW())</f>
        <v>20</v>
      </c>
      <c r="CE20" s="1" t="str">
        <f t="shared" ca="1" si="17"/>
        <v/>
      </c>
      <c r="CF20" s="1">
        <f ca="1">IF(COUNTIF(INDIRECT(RIGHT(CF$1,3)&amp;"!"&amp;"$C$49"&amp;":"&amp;"$C$55"),Data0!$AP20)&gt;=1,"",ROW())</f>
        <v>20</v>
      </c>
      <c r="CG20" s="1" t="str">
        <f t="shared" ca="1" si="18"/>
        <v/>
      </c>
      <c r="CH20" s="1">
        <f ca="1">IF(COUNTIF(INDIRECT(RIGHT(CH$1,3)&amp;"!"&amp;"$C$57"&amp;":"&amp;"$C$59"),Data0!$AQ20)&gt;=1,"",ROW())</f>
        <v>20</v>
      </c>
      <c r="CI20" s="1" t="str">
        <f t="shared" ca="1" si="19"/>
        <v/>
      </c>
      <c r="CJ20" s="1">
        <f ca="1">IF(COUNTIF(INDIRECT(RIGHT(CJ$1,3)&amp;"!"&amp;"$C$49"&amp;":"&amp;"$C$55"),Data0!$AP20)&gt;=1,"",ROW())</f>
        <v>20</v>
      </c>
      <c r="CK20" s="1" t="str">
        <f t="shared" ca="1" si="20"/>
        <v/>
      </c>
      <c r="CL20" s="1">
        <f ca="1">IF(COUNTIF(INDIRECT(RIGHT(CL$1,3)&amp;"!"&amp;"$C$57"&amp;":"&amp;"$C$59"),Data0!$AQ20)&gt;=1,"",ROW())</f>
        <v>20</v>
      </c>
      <c r="CM20" s="1" t="str">
        <f t="shared" ca="1" si="21"/>
        <v/>
      </c>
      <c r="CN20" s="1">
        <f ca="1">IF(COUNTIF(INDIRECT(RIGHT(CN$1,3)&amp;"!"&amp;"$C$49"&amp;":"&amp;"$C$55"),Data0!$AP20)&gt;=1,"",ROW())</f>
        <v>20</v>
      </c>
      <c r="CO20" s="1" t="str">
        <f t="shared" ca="1" si="22"/>
        <v/>
      </c>
      <c r="CP20" s="1">
        <f ca="1">IF(COUNTIF(INDIRECT(RIGHT(CP$1,3)&amp;"!"&amp;"$C$57"&amp;":"&amp;"$C$59"),Data0!$AQ20)&gt;=1,"",ROW())</f>
        <v>20</v>
      </c>
      <c r="CQ20" s="1" t="str">
        <f t="shared" ca="1" si="23"/>
        <v/>
      </c>
      <c r="CR20" s="1">
        <f ca="1">IF(COUNTIF(INDIRECT(RIGHT(CR$1,3)&amp;"!"&amp;"$C$49"&amp;":"&amp;"$C$55"),Data0!$AP20)&gt;=1,"",ROW())</f>
        <v>20</v>
      </c>
      <c r="CS20" s="1" t="str">
        <f t="shared" ca="1" si="24"/>
        <v/>
      </c>
      <c r="CT20" s="1">
        <f ca="1">IF(COUNTIF(INDIRECT(RIGHT(CT$1,3)&amp;"!"&amp;"$C$57"&amp;":"&amp;"$C$59"),Data0!$AQ20)&gt;=1,"",ROW())</f>
        <v>20</v>
      </c>
      <c r="CU20" s="1" t="str">
        <f t="shared" ca="1" si="25"/>
        <v/>
      </c>
      <c r="CV20" s="1">
        <f ca="1">IF(COUNTIF(INDIRECT(RIGHT(CV$1,3)&amp;"!"&amp;"$C$49"&amp;":"&amp;"$C$55"),Data0!$AP20)&gt;=1,"",ROW())</f>
        <v>20</v>
      </c>
      <c r="CW20" s="1" t="str">
        <f t="shared" ca="1" si="26"/>
        <v/>
      </c>
      <c r="CX20" s="1">
        <f ca="1">IF(COUNTIF(INDIRECT(RIGHT(CX$1,3)&amp;"!"&amp;"$C$57"&amp;":"&amp;"$C$59"),Data0!$AQ20)&gt;=1,"",ROW())</f>
        <v>20</v>
      </c>
      <c r="CY20" s="1" t="str">
        <f t="shared" ca="1" si="27"/>
        <v/>
      </c>
      <c r="CZ20" s="1">
        <f ca="1">IF(COUNTIF(INDIRECT(RIGHT(CZ$1,3)&amp;"!"&amp;"$C$49"&amp;":"&amp;"$C$55"),Data0!$AV20)&gt;=1,"",ROW())</f>
        <v>20</v>
      </c>
      <c r="DA20" s="1" t="str">
        <f t="shared" ca="1" si="28"/>
        <v/>
      </c>
      <c r="DB20" s="1">
        <f ca="1">IF(COUNTIF(INDIRECT(RIGHT(DB$1,3)&amp;"!"&amp;"$C$57"&amp;":"&amp;"$C$59"),Data0!$AW20)&gt;=1,"",ROW())</f>
        <v>20</v>
      </c>
      <c r="DC20" s="1" t="str">
        <f t="shared" ca="1" si="29"/>
        <v/>
      </c>
      <c r="DD20" s="1">
        <f ca="1">IF(COUNTIF(INDIRECT(RIGHT(DD$1,3)&amp;"!"&amp;"$C$49"&amp;":"&amp;"$C$55"),Data0!$AV20)&gt;=1,"",ROW())</f>
        <v>20</v>
      </c>
      <c r="DE20" s="1" t="str">
        <f t="shared" ca="1" si="30"/>
        <v/>
      </c>
      <c r="DF20" s="1">
        <f ca="1">IF(COUNTIF(INDIRECT(RIGHT(DF$1,3)&amp;"!"&amp;"$C$57"&amp;":"&amp;"$C$59"),Data0!$AW20)&gt;=1,"",ROW())</f>
        <v>20</v>
      </c>
      <c r="DG20" s="1" t="str">
        <f t="shared" ca="1" si="31"/>
        <v/>
      </c>
      <c r="DH20" s="1">
        <f ca="1">IF(COUNTIF(INDIRECT(RIGHT(DH$1,3)&amp;"!"&amp;"$C$49"&amp;":"&amp;"$C$55"),Data0!$AV20)&gt;=1,"",ROW())</f>
        <v>20</v>
      </c>
      <c r="DI20" s="1" t="str">
        <f t="shared" ca="1" si="32"/>
        <v/>
      </c>
      <c r="DJ20" s="1">
        <f ca="1">IF(COUNTIF(INDIRECT(RIGHT(DJ$1,3)&amp;"!"&amp;"$C$57"&amp;":"&amp;"$C$59"),Data0!$AW20)&gt;=1,"",ROW())</f>
        <v>20</v>
      </c>
      <c r="DK20" s="1" t="str">
        <f t="shared" ca="1" si="33"/>
        <v/>
      </c>
      <c r="DL20" s="1">
        <f ca="1">IF(COUNTIF(INDIRECT(RIGHT(DL$1,3)&amp;"!"&amp;"$C$49"&amp;":"&amp;"$C$55"),Data0!$AV20)&gt;=1,"",ROW())</f>
        <v>20</v>
      </c>
      <c r="DM20" s="1" t="str">
        <f t="shared" ca="1" si="34"/>
        <v/>
      </c>
      <c r="DN20" s="1">
        <f ca="1">IF(COUNTIF(INDIRECT(RIGHT(DN$1,3)&amp;"!"&amp;"$C$47"&amp;":"&amp;"$C$59"),Data0!$AW20)&gt;=1,"",ROW())</f>
        <v>20</v>
      </c>
      <c r="DO20" s="1" t="str">
        <f t="shared" ca="1" si="35"/>
        <v/>
      </c>
      <c r="DP20" s="1">
        <f ca="1">IF(COUNTIF(INDIRECT(RIGHT(DP$1,3)&amp;"!"&amp;"$C$49"&amp;":"&amp;"$C$55"),Data0!$AV20)&gt;=1,"",ROW())</f>
        <v>20</v>
      </c>
      <c r="DQ20" s="1" t="str">
        <f t="shared" ca="1" si="36"/>
        <v/>
      </c>
      <c r="DR20" s="1">
        <f ca="1">IF(COUNTIF(INDIRECT(RIGHT(DR$1,3)&amp;"!"&amp;"$C$57"&amp;":"&amp;"$C$59"),Data0!$AW20)&gt;=1,"",ROW())</f>
        <v>20</v>
      </c>
      <c r="DS20" s="1" t="str">
        <f t="shared" ca="1" si="37"/>
        <v/>
      </c>
      <c r="DT20" s="1">
        <f ca="1">IF(COUNTIF(INDIRECT(RIGHT(DT$1,3)&amp;"!"&amp;"$C$49"&amp;":"&amp;"$C$55"),Data0!$AV20)&gt;=1,"",ROW())</f>
        <v>20</v>
      </c>
      <c r="DU20" s="1" t="str">
        <f t="shared" ca="1" si="38"/>
        <v/>
      </c>
      <c r="DV20" s="1">
        <f ca="1">IF(COUNTIF(INDIRECT(RIGHT(DV$1,3)&amp;"!"&amp;"$C$57"&amp;":"&amp;"$C$59"),Data0!$AW20)&gt;=1,"",ROW())</f>
        <v>20</v>
      </c>
      <c r="DW20" s="1" t="str">
        <f t="shared" ca="1" si="39"/>
        <v/>
      </c>
      <c r="DX20" s="1">
        <f ca="1">IF(COUNTIF(INDIRECT(RIGHT(DX$1,3)&amp;"!"&amp;"$C$49"&amp;":"&amp;"$C$55"),Data0!$BB20)&gt;=1,"",ROW())</f>
        <v>20</v>
      </c>
      <c r="DY20" s="1" t="str">
        <f t="shared" ca="1" si="40"/>
        <v/>
      </c>
      <c r="DZ20" s="1">
        <f ca="1">IF(COUNTIF(INDIRECT(RIGHT(DZ$1,3)&amp;"!"&amp;"$C$57"&amp;":"&amp;"$C$59"),Data0!$BC20)&gt;=1,"",ROW())</f>
        <v>20</v>
      </c>
      <c r="EA20" s="1" t="str">
        <f t="shared" ca="1" si="41"/>
        <v/>
      </c>
      <c r="EB20" s="1">
        <f ca="1">IF(COUNTIF(INDIRECT(RIGHT(EB$1,3)&amp;"!"&amp;"$C$49"&amp;":"&amp;"$C$55"),Data0!$BB20)&gt;=1,"",ROW())</f>
        <v>20</v>
      </c>
      <c r="EC20" s="1" t="str">
        <f t="shared" ca="1" si="42"/>
        <v/>
      </c>
      <c r="ED20" s="1">
        <f ca="1">IF(COUNTIF(INDIRECT(RIGHT(ED$1,3)&amp;"!"&amp;"$C$57"&amp;":"&amp;"$C$59"),Data0!$BC20)&gt;=1,"",ROW())</f>
        <v>20</v>
      </c>
      <c r="EE20" s="1" t="str">
        <f t="shared" ca="1" si="43"/>
        <v/>
      </c>
      <c r="EF20" s="1">
        <f ca="1">IF(COUNTIF(INDIRECT(RIGHT(EF$1,3)&amp;"!"&amp;"$C$49"&amp;":"&amp;"$C$55"),Data0!$BB20)&gt;=1,"",ROW())</f>
        <v>20</v>
      </c>
      <c r="EG20" s="1" t="str">
        <f t="shared" ca="1" si="44"/>
        <v/>
      </c>
      <c r="EH20" s="1">
        <f ca="1">IF(COUNTIF(INDIRECT(RIGHT(EH$1,3)&amp;"!"&amp;"$C$57"&amp;":"&amp;"$C$59"),Data0!$BC20)&gt;=1,"",ROW())</f>
        <v>20</v>
      </c>
      <c r="EI20" s="1" t="str">
        <f t="shared" ca="1" si="45"/>
        <v/>
      </c>
      <c r="EJ20" s="1">
        <f ca="1">IF(COUNTIF(INDIRECT(RIGHT(EJ$1,3)&amp;"!"&amp;"$C$49"&amp;":"&amp;"$C$55"),Data0!$BB20)&gt;=1,"",ROW())</f>
        <v>20</v>
      </c>
      <c r="EK20" s="1" t="str">
        <f t="shared" ca="1" si="46"/>
        <v/>
      </c>
      <c r="EL20" s="1">
        <f ca="1">IF(COUNTIF(INDIRECT(RIGHT(EL$1,3)&amp;"!"&amp;"$C$57"&amp;":"&amp;"$C$59"),Data0!$BC20)&gt;=1,"",ROW())</f>
        <v>20</v>
      </c>
      <c r="EM20" s="1" t="str">
        <f t="shared" ca="1" si="47"/>
        <v/>
      </c>
      <c r="EN20" s="1">
        <f ca="1">IF(COUNTIF(INDIRECT(RIGHT(EN$1,3)&amp;"!"&amp;"$C$49"&amp;":"&amp;"$C$55"),Data0!$BB20)&gt;=1,"",ROW())</f>
        <v>20</v>
      </c>
      <c r="EO20" s="1" t="str">
        <f t="shared" ca="1" si="48"/>
        <v/>
      </c>
      <c r="EP20" s="1">
        <f ca="1">IF(COUNTIF(INDIRECT(RIGHT(EP$1,3)&amp;"!"&amp;"$C$57"&amp;":"&amp;"$C$59"),Data0!$BC20)&gt;=1,"",ROW())</f>
        <v>20</v>
      </c>
      <c r="EQ20" s="1" t="str">
        <f t="shared" ca="1" si="49"/>
        <v/>
      </c>
      <c r="ER20" s="1">
        <f ca="1">IF(COUNTIF(INDIRECT(RIGHT(ER$1,3)&amp;"!"&amp;"$C$49"&amp;":"&amp;"$C$55"),Data0!$BB20)&gt;=1,"",ROW())</f>
        <v>20</v>
      </c>
      <c r="ES20" s="1" t="str">
        <f t="shared" ca="1" si="50"/>
        <v/>
      </c>
      <c r="ET20" s="1">
        <f ca="1">IF(COUNTIF(INDIRECT(RIGHT(ET$1,3)&amp;"!"&amp;"$C$57"&amp;":"&amp;"$C$59"),Data0!$BC20)&gt;=1,"",ROW())</f>
        <v>20</v>
      </c>
      <c r="EU20" s="1" t="str">
        <f t="shared" ca="1" si="51"/>
        <v/>
      </c>
    </row>
    <row r="21" spans="1:151" ht="15">
      <c r="A21" s="22" t="str">
        <f t="shared" ref="A21:A57" si="66">LEFT(B21,2)</f>
        <v>1.</v>
      </c>
      <c r="B21" s="22" t="s">
        <v>126</v>
      </c>
      <c r="C21" s="22" t="s">
        <v>94</v>
      </c>
      <c r="D21" s="22" t="s">
        <v>95</v>
      </c>
      <c r="E21"/>
      <c r="G21" s="6"/>
      <c r="I21" s="22">
        <v>22</v>
      </c>
      <c r="J21" s="1"/>
      <c r="N21" s="22" t="s">
        <v>503</v>
      </c>
      <c r="O21" s="22"/>
      <c r="S21" s="6"/>
      <c r="Y21"/>
      <c r="Z21"/>
      <c r="AA21" s="22" t="s">
        <v>188</v>
      </c>
      <c r="AB21" s="22" t="s">
        <v>159</v>
      </c>
      <c r="AD21" s="519">
        <v>1.45</v>
      </c>
      <c r="AE21" s="524" t="s">
        <v>1106</v>
      </c>
      <c r="AF21" s="440">
        <f>IF(AND(COUNTIF(AG$2:AG21,AG21)=1,AG21&lt;&gt;""),AF20+1,AF20)</f>
        <v>1</v>
      </c>
      <c r="AG21" s="468" t="str">
        <f t="shared" si="54"/>
        <v/>
      </c>
      <c r="AH21" s="440">
        <f>IF(AND(COUNTIF(AI$2:AI21,AI21)=1,AI21&lt;&gt;""),AH20+1,AH20)</f>
        <v>1</v>
      </c>
      <c r="AI21" s="468" t="str">
        <f t="shared" si="55"/>
        <v/>
      </c>
      <c r="AJ21" s="497" t="str">
        <f t="shared" si="56"/>
        <v/>
      </c>
      <c r="AK21" s="497" t="str">
        <f t="shared" si="57"/>
        <v/>
      </c>
      <c r="AL21" s="440">
        <f>IF(AND(COUNTIF(AM$2:AM21,AM21)=1,AM21&lt;&gt;""),AL20+1,AL20)</f>
        <v>1</v>
      </c>
      <c r="AM21" s="468" t="str">
        <f t="shared" si="58"/>
        <v/>
      </c>
      <c r="AN21" s="440">
        <f>IF(AND(COUNTIF(AO$2:AO21,AO21)=1,AO21&lt;&gt;""),AN20+1,AN20)</f>
        <v>1</v>
      </c>
      <c r="AO21" s="468" t="str">
        <f t="shared" si="0"/>
        <v/>
      </c>
      <c r="AP21" s="497" t="str">
        <f t="shared" si="59"/>
        <v/>
      </c>
      <c r="AQ21" s="497" t="str">
        <f t="shared" si="60"/>
        <v/>
      </c>
      <c r="AR21" s="440">
        <f>IF(AND(COUNTIF(AS$2:AS21,AS21)=1,AS21&lt;&gt;""),AR20+1,AR20)</f>
        <v>1</v>
      </c>
      <c r="AS21" s="468" t="str">
        <f t="shared" si="1"/>
        <v/>
      </c>
      <c r="AT21" s="440">
        <f>IF(AND(COUNTIF(AU$2:AU21,AU21)=1,AU21&lt;&gt;""),AT20+1,AT20)</f>
        <v>1</v>
      </c>
      <c r="AU21" s="468" t="str">
        <f t="shared" si="2"/>
        <v/>
      </c>
      <c r="AV21" s="497" t="str">
        <f t="shared" si="61"/>
        <v/>
      </c>
      <c r="AW21" s="497" t="str">
        <f t="shared" si="62"/>
        <v/>
      </c>
      <c r="AX21" s="440">
        <f>IF(AND(COUNTIF(AY$2:AY21,AY21)=1,AY21&lt;&gt;""),AX20+1,AX20)</f>
        <v>1</v>
      </c>
      <c r="AY21" s="468" t="str">
        <f t="shared" si="3"/>
        <v/>
      </c>
      <c r="AZ21" s="440">
        <f>IF(AND(COUNTIF(BA$2:BA21,BA21)=1,BA21&lt;&gt;""),AZ20+1,AZ20)</f>
        <v>1</v>
      </c>
      <c r="BA21" s="468" t="str">
        <f t="shared" si="4"/>
        <v/>
      </c>
      <c r="BB21" s="497" t="str">
        <f t="shared" si="63"/>
        <v/>
      </c>
      <c r="BC21" s="497" t="str">
        <f t="shared" si="64"/>
        <v/>
      </c>
      <c r="BD21" s="1">
        <f ca="1">IF(COUNTIF(INDIRECT(RIGHT(BD$1,3)&amp;"!"&amp;"$C$49"&amp;":"&amp;"$C$55"),Data0!$AJ21)&gt;=1,"",ROW())</f>
        <v>21</v>
      </c>
      <c r="BE21" s="1" t="str">
        <f t="shared" ca="1" si="65"/>
        <v/>
      </c>
      <c r="BF21" s="1">
        <f ca="1">IF(COUNTIF(INDIRECT(RIGHT(BF$1,3)&amp;"!"&amp;"$C$57"&amp;":"&amp;"$C$59"),Data0!$AK21)&gt;=1,"",ROW())</f>
        <v>21</v>
      </c>
      <c r="BG21" s="1" t="str">
        <f t="shared" ca="1" si="5"/>
        <v/>
      </c>
      <c r="BH21" s="1">
        <f ca="1">IF(COUNTIF(INDIRECT(RIGHT(BH$1,3)&amp;"!"&amp;"$C$49"&amp;":"&amp;"$C$55"),Data0!$AJ21)&gt;=1,"",ROW())</f>
        <v>21</v>
      </c>
      <c r="BI21" s="1" t="str">
        <f t="shared" ca="1" si="6"/>
        <v/>
      </c>
      <c r="BJ21" s="1">
        <f ca="1">IF(COUNTIF(INDIRECT(RIGHT(BJ$1,3)&amp;"!"&amp;"$C$57"&amp;":"&amp;"$C$59"),Data0!$AK21)&gt;=1,"",ROW())</f>
        <v>21</v>
      </c>
      <c r="BK21" s="1" t="str">
        <f t="shared" ca="1" si="7"/>
        <v/>
      </c>
      <c r="BL21" s="1">
        <f ca="1">IF(COUNTIF(INDIRECT(RIGHT(BL$1,3)&amp;"!"&amp;"$C$49"&amp;":"&amp;"$C$55"),Data0!$AJ21)&gt;=1,"",ROW())</f>
        <v>21</v>
      </c>
      <c r="BM21" s="1" t="str">
        <f t="shared" ca="1" si="8"/>
        <v/>
      </c>
      <c r="BN21" s="1">
        <f ca="1">IF(COUNTIF(INDIRECT(RIGHT(BN$1,3)&amp;"!"&amp;"$C$57"&amp;":"&amp;"$C$59"),Data0!$AK21)&gt;=1,"",ROW())</f>
        <v>21</v>
      </c>
      <c r="BO21" s="1" t="str">
        <f t="shared" ca="1" si="9"/>
        <v/>
      </c>
      <c r="BP21" s="1">
        <f ca="1">IF(COUNTIF(INDIRECT(RIGHT(BP$1,3)&amp;"!"&amp;"$C$49"&amp;":"&amp;"$C$55"),Data0!$AJ21)&gt;=1,"",ROW())</f>
        <v>21</v>
      </c>
      <c r="BQ21" s="1" t="str">
        <f t="shared" ca="1" si="10"/>
        <v/>
      </c>
      <c r="BR21" s="1">
        <f ca="1">IF(COUNTIF(INDIRECT(RIGHT(BR$1,3)&amp;"!"&amp;"$C$57"&amp;":"&amp;"$C$59"),Data0!$AK21)&gt;=1,"",ROW())</f>
        <v>21</v>
      </c>
      <c r="BS21" s="1" t="str">
        <f t="shared" ca="1" si="11"/>
        <v/>
      </c>
      <c r="BT21" s="1">
        <f ca="1">IF(COUNTIF(INDIRECT(RIGHT(BT$1,3)&amp;"!"&amp;"$C$49"&amp;":"&amp;"$C$55"),Data0!$AJ21)&gt;=1,"",ROW())</f>
        <v>21</v>
      </c>
      <c r="BU21" s="1" t="str">
        <f t="shared" ca="1" si="12"/>
        <v/>
      </c>
      <c r="BV21" s="1">
        <f ca="1">IF(COUNTIF(INDIRECT(RIGHT(BV$1,3)&amp;"!"&amp;"$C$57"&amp;":"&amp;"$C$59"),Data0!$AK21)&gt;=1,"",ROW())</f>
        <v>21</v>
      </c>
      <c r="BW21" s="1" t="str">
        <f t="shared" ca="1" si="13"/>
        <v/>
      </c>
      <c r="BX21" s="1">
        <f ca="1">IF(COUNTIF(INDIRECT(RIGHT(BX$1,3)&amp;"!"&amp;"$C$49"&amp;":"&amp;"$C$55"),Data0!$AJ21)&gt;=1,"",ROW())</f>
        <v>21</v>
      </c>
      <c r="BY21" s="1" t="str">
        <f t="shared" ca="1" si="14"/>
        <v/>
      </c>
      <c r="BZ21" s="1">
        <f ca="1">IF(COUNTIF(INDIRECT(RIGHT(BZ$1,3)&amp;"!"&amp;"$C$57"&amp;":"&amp;"$C$59"),Data0!$AK21)&gt;=1,"",ROW())</f>
        <v>21</v>
      </c>
      <c r="CA21" s="1" t="str">
        <f t="shared" ca="1" si="15"/>
        <v/>
      </c>
      <c r="CB21" s="1">
        <f ca="1">IF(COUNTIF(INDIRECT(RIGHT(CB$1,3)&amp;"!"&amp;"$C$49"&amp;":"&amp;"$C$55"),Data0!$AP21)&gt;=1,"",ROW())</f>
        <v>21</v>
      </c>
      <c r="CC21" s="1" t="str">
        <f t="shared" ca="1" si="16"/>
        <v/>
      </c>
      <c r="CD21" s="1">
        <f ca="1">IF(COUNTIF(INDIRECT(RIGHT(CD$1,3)&amp;"!"&amp;"$C$57"&amp;":"&amp;"$C$59"),Data0!$AQ21)&gt;=1,"",ROW())</f>
        <v>21</v>
      </c>
      <c r="CE21" s="1" t="str">
        <f t="shared" ca="1" si="17"/>
        <v/>
      </c>
      <c r="CF21" s="1">
        <f ca="1">IF(COUNTIF(INDIRECT(RIGHT(CF$1,3)&amp;"!"&amp;"$C$49"&amp;":"&amp;"$C$55"),Data0!$AP21)&gt;=1,"",ROW())</f>
        <v>21</v>
      </c>
      <c r="CG21" s="1" t="str">
        <f t="shared" ca="1" si="18"/>
        <v/>
      </c>
      <c r="CH21" s="1">
        <f ca="1">IF(COUNTIF(INDIRECT(RIGHT(CH$1,3)&amp;"!"&amp;"$C$57"&amp;":"&amp;"$C$59"),Data0!$AQ21)&gt;=1,"",ROW())</f>
        <v>21</v>
      </c>
      <c r="CI21" s="1" t="str">
        <f t="shared" ca="1" si="19"/>
        <v/>
      </c>
      <c r="CJ21" s="1">
        <f ca="1">IF(COUNTIF(INDIRECT(RIGHT(CJ$1,3)&amp;"!"&amp;"$C$49"&amp;":"&amp;"$C$55"),Data0!$AP21)&gt;=1,"",ROW())</f>
        <v>21</v>
      </c>
      <c r="CK21" s="1" t="str">
        <f t="shared" ca="1" si="20"/>
        <v/>
      </c>
      <c r="CL21" s="1">
        <f ca="1">IF(COUNTIF(INDIRECT(RIGHT(CL$1,3)&amp;"!"&amp;"$C$57"&amp;":"&amp;"$C$59"),Data0!$AQ21)&gt;=1,"",ROW())</f>
        <v>21</v>
      </c>
      <c r="CM21" s="1" t="str">
        <f t="shared" ca="1" si="21"/>
        <v/>
      </c>
      <c r="CN21" s="1">
        <f ca="1">IF(COUNTIF(INDIRECT(RIGHT(CN$1,3)&amp;"!"&amp;"$C$49"&amp;":"&amp;"$C$55"),Data0!$AP21)&gt;=1,"",ROW())</f>
        <v>21</v>
      </c>
      <c r="CO21" s="1" t="str">
        <f t="shared" ca="1" si="22"/>
        <v/>
      </c>
      <c r="CP21" s="1">
        <f ca="1">IF(COUNTIF(INDIRECT(RIGHT(CP$1,3)&amp;"!"&amp;"$C$57"&amp;":"&amp;"$C$59"),Data0!$AQ21)&gt;=1,"",ROW())</f>
        <v>21</v>
      </c>
      <c r="CQ21" s="1" t="str">
        <f t="shared" ca="1" si="23"/>
        <v/>
      </c>
      <c r="CR21" s="1">
        <f ca="1">IF(COUNTIF(INDIRECT(RIGHT(CR$1,3)&amp;"!"&amp;"$C$49"&amp;":"&amp;"$C$55"),Data0!$AP21)&gt;=1,"",ROW())</f>
        <v>21</v>
      </c>
      <c r="CS21" s="1" t="str">
        <f t="shared" ca="1" si="24"/>
        <v/>
      </c>
      <c r="CT21" s="1">
        <f ca="1">IF(COUNTIF(INDIRECT(RIGHT(CT$1,3)&amp;"!"&amp;"$C$57"&amp;":"&amp;"$C$59"),Data0!$AQ21)&gt;=1,"",ROW())</f>
        <v>21</v>
      </c>
      <c r="CU21" s="1" t="str">
        <f t="shared" ca="1" si="25"/>
        <v/>
      </c>
      <c r="CV21" s="1">
        <f ca="1">IF(COUNTIF(INDIRECT(RIGHT(CV$1,3)&amp;"!"&amp;"$C$49"&amp;":"&amp;"$C$55"),Data0!$AP21)&gt;=1,"",ROW())</f>
        <v>21</v>
      </c>
      <c r="CW21" s="1" t="str">
        <f t="shared" ca="1" si="26"/>
        <v/>
      </c>
      <c r="CX21" s="1">
        <f ca="1">IF(COUNTIF(INDIRECT(RIGHT(CX$1,3)&amp;"!"&amp;"$C$57"&amp;":"&amp;"$C$59"),Data0!$AQ21)&gt;=1,"",ROW())</f>
        <v>21</v>
      </c>
      <c r="CY21" s="1" t="str">
        <f t="shared" ca="1" si="27"/>
        <v/>
      </c>
      <c r="CZ21" s="1">
        <f ca="1">IF(COUNTIF(INDIRECT(RIGHT(CZ$1,3)&amp;"!"&amp;"$C$49"&amp;":"&amp;"$C$55"),Data0!$AV21)&gt;=1,"",ROW())</f>
        <v>21</v>
      </c>
      <c r="DA21" s="1" t="str">
        <f t="shared" ca="1" si="28"/>
        <v/>
      </c>
      <c r="DB21" s="1">
        <f ca="1">IF(COUNTIF(INDIRECT(RIGHT(DB$1,3)&amp;"!"&amp;"$C$57"&amp;":"&amp;"$C$59"),Data0!$AW21)&gt;=1,"",ROW())</f>
        <v>21</v>
      </c>
      <c r="DC21" s="1" t="str">
        <f t="shared" ca="1" si="29"/>
        <v/>
      </c>
      <c r="DD21" s="1">
        <f ca="1">IF(COUNTIF(INDIRECT(RIGHT(DD$1,3)&amp;"!"&amp;"$C$49"&amp;":"&amp;"$C$55"),Data0!$AV21)&gt;=1,"",ROW())</f>
        <v>21</v>
      </c>
      <c r="DE21" s="1" t="str">
        <f t="shared" ca="1" si="30"/>
        <v/>
      </c>
      <c r="DF21" s="1">
        <f ca="1">IF(COUNTIF(INDIRECT(RIGHT(DF$1,3)&amp;"!"&amp;"$C$57"&amp;":"&amp;"$C$59"),Data0!$AW21)&gt;=1,"",ROW())</f>
        <v>21</v>
      </c>
      <c r="DG21" s="1" t="str">
        <f t="shared" ca="1" si="31"/>
        <v/>
      </c>
      <c r="DH21" s="1">
        <f ca="1">IF(COUNTIF(INDIRECT(RIGHT(DH$1,3)&amp;"!"&amp;"$C$49"&amp;":"&amp;"$C$55"),Data0!$AV21)&gt;=1,"",ROW())</f>
        <v>21</v>
      </c>
      <c r="DI21" s="1" t="str">
        <f t="shared" ca="1" si="32"/>
        <v/>
      </c>
      <c r="DJ21" s="1">
        <f ca="1">IF(COUNTIF(INDIRECT(RIGHT(DJ$1,3)&amp;"!"&amp;"$C$57"&amp;":"&amp;"$C$59"),Data0!$AW21)&gt;=1,"",ROW())</f>
        <v>21</v>
      </c>
      <c r="DK21" s="1" t="str">
        <f t="shared" ca="1" si="33"/>
        <v/>
      </c>
      <c r="DL21" s="1">
        <f ca="1">IF(COUNTIF(INDIRECT(RIGHT(DL$1,3)&amp;"!"&amp;"$C$49"&amp;":"&amp;"$C$55"),Data0!$AV21)&gt;=1,"",ROW())</f>
        <v>21</v>
      </c>
      <c r="DM21" s="1" t="str">
        <f t="shared" ca="1" si="34"/>
        <v/>
      </c>
      <c r="DN21" s="1">
        <f ca="1">IF(COUNTIF(INDIRECT(RIGHT(DN$1,3)&amp;"!"&amp;"$C$47"&amp;":"&amp;"$C$59"),Data0!$AW21)&gt;=1,"",ROW())</f>
        <v>21</v>
      </c>
      <c r="DO21" s="1" t="str">
        <f t="shared" ca="1" si="35"/>
        <v/>
      </c>
      <c r="DP21" s="1">
        <f ca="1">IF(COUNTIF(INDIRECT(RIGHT(DP$1,3)&amp;"!"&amp;"$C$49"&amp;":"&amp;"$C$55"),Data0!$AV21)&gt;=1,"",ROW())</f>
        <v>21</v>
      </c>
      <c r="DQ21" s="1" t="str">
        <f t="shared" ca="1" si="36"/>
        <v/>
      </c>
      <c r="DR21" s="1">
        <f ca="1">IF(COUNTIF(INDIRECT(RIGHT(DR$1,3)&amp;"!"&amp;"$C$57"&amp;":"&amp;"$C$59"),Data0!$AW21)&gt;=1,"",ROW())</f>
        <v>21</v>
      </c>
      <c r="DS21" s="1" t="str">
        <f t="shared" ca="1" si="37"/>
        <v/>
      </c>
      <c r="DT21" s="1">
        <f ca="1">IF(COUNTIF(INDIRECT(RIGHT(DT$1,3)&amp;"!"&amp;"$C$49"&amp;":"&amp;"$C$55"),Data0!$AV21)&gt;=1,"",ROW())</f>
        <v>21</v>
      </c>
      <c r="DU21" s="1" t="str">
        <f t="shared" ca="1" si="38"/>
        <v/>
      </c>
      <c r="DV21" s="1">
        <f ca="1">IF(COUNTIF(INDIRECT(RIGHT(DV$1,3)&amp;"!"&amp;"$C$57"&amp;":"&amp;"$C$59"),Data0!$AW21)&gt;=1,"",ROW())</f>
        <v>21</v>
      </c>
      <c r="DW21" s="1" t="str">
        <f t="shared" ca="1" si="39"/>
        <v/>
      </c>
      <c r="DX21" s="1">
        <f ca="1">IF(COUNTIF(INDIRECT(RIGHT(DX$1,3)&amp;"!"&amp;"$C$49"&amp;":"&amp;"$C$55"),Data0!$BB21)&gt;=1,"",ROW())</f>
        <v>21</v>
      </c>
      <c r="DY21" s="1" t="str">
        <f t="shared" ca="1" si="40"/>
        <v/>
      </c>
      <c r="DZ21" s="1">
        <f ca="1">IF(COUNTIF(INDIRECT(RIGHT(DZ$1,3)&amp;"!"&amp;"$C$57"&amp;":"&amp;"$C$59"),Data0!$BC21)&gt;=1,"",ROW())</f>
        <v>21</v>
      </c>
      <c r="EA21" s="1" t="str">
        <f t="shared" ca="1" si="41"/>
        <v/>
      </c>
      <c r="EB21" s="1">
        <f ca="1">IF(COUNTIF(INDIRECT(RIGHT(EB$1,3)&amp;"!"&amp;"$C$49"&amp;":"&amp;"$C$55"),Data0!$BB21)&gt;=1,"",ROW())</f>
        <v>21</v>
      </c>
      <c r="EC21" s="1" t="str">
        <f t="shared" ca="1" si="42"/>
        <v/>
      </c>
      <c r="ED21" s="1">
        <f ca="1">IF(COUNTIF(INDIRECT(RIGHT(ED$1,3)&amp;"!"&amp;"$C$57"&amp;":"&amp;"$C$59"),Data0!$BC21)&gt;=1,"",ROW())</f>
        <v>21</v>
      </c>
      <c r="EE21" s="1" t="str">
        <f t="shared" ca="1" si="43"/>
        <v/>
      </c>
      <c r="EF21" s="1">
        <f ca="1">IF(COUNTIF(INDIRECT(RIGHT(EF$1,3)&amp;"!"&amp;"$C$49"&amp;":"&amp;"$C$55"),Data0!$BB21)&gt;=1,"",ROW())</f>
        <v>21</v>
      </c>
      <c r="EG21" s="1" t="str">
        <f t="shared" ca="1" si="44"/>
        <v/>
      </c>
      <c r="EH21" s="1">
        <f ca="1">IF(COUNTIF(INDIRECT(RIGHT(EH$1,3)&amp;"!"&amp;"$C$57"&amp;":"&amp;"$C$59"),Data0!$BC21)&gt;=1,"",ROW())</f>
        <v>21</v>
      </c>
      <c r="EI21" s="1" t="str">
        <f t="shared" ca="1" si="45"/>
        <v/>
      </c>
      <c r="EJ21" s="1">
        <f ca="1">IF(COUNTIF(INDIRECT(RIGHT(EJ$1,3)&amp;"!"&amp;"$C$49"&amp;":"&amp;"$C$55"),Data0!$BB21)&gt;=1,"",ROW())</f>
        <v>21</v>
      </c>
      <c r="EK21" s="1" t="str">
        <f t="shared" ca="1" si="46"/>
        <v/>
      </c>
      <c r="EL21" s="1">
        <f ca="1">IF(COUNTIF(INDIRECT(RIGHT(EL$1,3)&amp;"!"&amp;"$C$57"&amp;":"&amp;"$C$59"),Data0!$BC21)&gt;=1,"",ROW())</f>
        <v>21</v>
      </c>
      <c r="EM21" s="1" t="str">
        <f t="shared" ca="1" si="47"/>
        <v/>
      </c>
      <c r="EN21" s="1">
        <f ca="1">IF(COUNTIF(INDIRECT(RIGHT(EN$1,3)&amp;"!"&amp;"$C$49"&amp;":"&amp;"$C$55"),Data0!$BB21)&gt;=1,"",ROW())</f>
        <v>21</v>
      </c>
      <c r="EO21" s="1" t="str">
        <f t="shared" ca="1" si="48"/>
        <v/>
      </c>
      <c r="EP21" s="1">
        <f ca="1">IF(COUNTIF(INDIRECT(RIGHT(EP$1,3)&amp;"!"&amp;"$C$57"&amp;":"&amp;"$C$59"),Data0!$BC21)&gt;=1,"",ROW())</f>
        <v>21</v>
      </c>
      <c r="EQ21" s="1" t="str">
        <f t="shared" ca="1" si="49"/>
        <v/>
      </c>
      <c r="ER21" s="1">
        <f ca="1">IF(COUNTIF(INDIRECT(RIGHT(ER$1,3)&amp;"!"&amp;"$C$49"&amp;":"&amp;"$C$55"),Data0!$BB21)&gt;=1,"",ROW())</f>
        <v>21</v>
      </c>
      <c r="ES21" s="1" t="str">
        <f t="shared" ca="1" si="50"/>
        <v/>
      </c>
      <c r="ET21" s="1">
        <f ca="1">IF(COUNTIF(INDIRECT(RIGHT(ET$1,3)&amp;"!"&amp;"$C$57"&amp;":"&amp;"$C$59"),Data0!$BC21)&gt;=1,"",ROW())</f>
        <v>21</v>
      </c>
      <c r="EU21" s="1" t="str">
        <f t="shared" ca="1" si="51"/>
        <v/>
      </c>
    </row>
    <row r="22" spans="1:151" ht="15">
      <c r="A22" s="21" t="str">
        <f t="shared" si="66"/>
        <v>1.</v>
      </c>
      <c r="B22" s="21" t="s">
        <v>127</v>
      </c>
      <c r="C22" s="21" t="s">
        <v>94</v>
      </c>
      <c r="D22" s="21" t="s">
        <v>333</v>
      </c>
      <c r="E22"/>
      <c r="G22" s="6"/>
      <c r="I22" s="21">
        <v>23</v>
      </c>
      <c r="J22" s="1"/>
      <c r="N22" s="21" t="s">
        <v>504</v>
      </c>
      <c r="O22" s="21"/>
      <c r="S22" s="6"/>
      <c r="Y22"/>
      <c r="Z22"/>
      <c r="AA22" s="21" t="s">
        <v>189</v>
      </c>
      <c r="AB22" s="21" t="s">
        <v>160</v>
      </c>
      <c r="AD22" s="518">
        <v>1.5</v>
      </c>
      <c r="AE22" s="525" t="s">
        <v>1107</v>
      </c>
      <c r="AF22" s="440">
        <f>IF(AND(COUNTIF(AG$2:AG22,AG22)=1,AG22&lt;&gt;""),AF21+1,AF21)</f>
        <v>1</v>
      </c>
      <c r="AG22" s="468" t="str">
        <f t="shared" si="54"/>
        <v/>
      </c>
      <c r="AH22" s="440">
        <f>IF(AND(COUNTIF(AI$2:AI22,AI22)=1,AI22&lt;&gt;""),AH21+1,AH21)</f>
        <v>1</v>
      </c>
      <c r="AI22" s="468" t="str">
        <f t="shared" si="55"/>
        <v/>
      </c>
      <c r="AJ22" s="497" t="str">
        <f t="shared" si="56"/>
        <v/>
      </c>
      <c r="AK22" s="497" t="str">
        <f t="shared" si="57"/>
        <v/>
      </c>
      <c r="AL22" s="440">
        <f>IF(AND(COUNTIF(AM$2:AM22,AM22)=1,AM22&lt;&gt;""),AL21+1,AL21)</f>
        <v>1</v>
      </c>
      <c r="AM22" s="468" t="str">
        <f t="shared" si="58"/>
        <v/>
      </c>
      <c r="AN22" s="440">
        <f>IF(AND(COUNTIF(AO$2:AO22,AO22)=1,AO22&lt;&gt;""),AN21+1,AN21)</f>
        <v>1</v>
      </c>
      <c r="AO22" s="468" t="str">
        <f t="shared" si="0"/>
        <v/>
      </c>
      <c r="AP22" s="497" t="str">
        <f t="shared" si="59"/>
        <v/>
      </c>
      <c r="AQ22" s="497" t="str">
        <f t="shared" si="60"/>
        <v/>
      </c>
      <c r="AR22" s="440">
        <f>IF(AND(COUNTIF(AS$2:AS22,AS22)=1,AS22&lt;&gt;""),AR21+1,AR21)</f>
        <v>1</v>
      </c>
      <c r="AS22" s="468" t="str">
        <f t="shared" si="1"/>
        <v/>
      </c>
      <c r="AT22" s="440">
        <f>IF(AND(COUNTIF(AU$2:AU22,AU22)=1,AU22&lt;&gt;""),AT21+1,AT21)</f>
        <v>1</v>
      </c>
      <c r="AU22" s="468" t="str">
        <f t="shared" si="2"/>
        <v/>
      </c>
      <c r="AV22" s="497" t="str">
        <f t="shared" si="61"/>
        <v/>
      </c>
      <c r="AW22" s="497" t="str">
        <f t="shared" si="62"/>
        <v/>
      </c>
      <c r="AX22" s="440">
        <f>IF(AND(COUNTIF(AY$2:AY22,AY22)=1,AY22&lt;&gt;""),AX21+1,AX21)</f>
        <v>1</v>
      </c>
      <c r="AY22" s="468" t="str">
        <f t="shared" si="3"/>
        <v/>
      </c>
      <c r="AZ22" s="440">
        <f>IF(AND(COUNTIF(BA$2:BA22,BA22)=1,BA22&lt;&gt;""),AZ21+1,AZ21)</f>
        <v>1</v>
      </c>
      <c r="BA22" s="468" t="str">
        <f t="shared" si="4"/>
        <v/>
      </c>
      <c r="BB22" s="497" t="str">
        <f t="shared" si="63"/>
        <v/>
      </c>
      <c r="BC22" s="497" t="str">
        <f t="shared" si="64"/>
        <v/>
      </c>
      <c r="BD22" s="1">
        <f ca="1">IF(COUNTIF(INDIRECT(RIGHT(BD$1,3)&amp;"!"&amp;"$C$49"&amp;":"&amp;"$C$55"),Data0!$AJ22)&gt;=1,"",ROW())</f>
        <v>22</v>
      </c>
      <c r="BE22" s="1" t="str">
        <f t="shared" ca="1" si="65"/>
        <v/>
      </c>
      <c r="BF22" s="1">
        <f ca="1">IF(COUNTIF(INDIRECT(RIGHT(BF$1,3)&amp;"!"&amp;"$C$57"&amp;":"&amp;"$C$59"),Data0!$AK22)&gt;=1,"",ROW())</f>
        <v>22</v>
      </c>
      <c r="BG22" s="1" t="str">
        <f t="shared" ca="1" si="5"/>
        <v/>
      </c>
      <c r="BH22" s="1">
        <f ca="1">IF(COUNTIF(INDIRECT(RIGHT(BH$1,3)&amp;"!"&amp;"$C$49"&amp;":"&amp;"$C$55"),Data0!$AJ22)&gt;=1,"",ROW())</f>
        <v>22</v>
      </c>
      <c r="BI22" s="1" t="str">
        <f t="shared" ca="1" si="6"/>
        <v/>
      </c>
      <c r="BJ22" s="1">
        <f ca="1">IF(COUNTIF(INDIRECT(RIGHT(BJ$1,3)&amp;"!"&amp;"$C$57"&amp;":"&amp;"$C$59"),Data0!$AK22)&gt;=1,"",ROW())</f>
        <v>22</v>
      </c>
      <c r="BK22" s="1" t="str">
        <f t="shared" ca="1" si="7"/>
        <v/>
      </c>
      <c r="BL22" s="1">
        <f ca="1">IF(COUNTIF(INDIRECT(RIGHT(BL$1,3)&amp;"!"&amp;"$C$49"&amp;":"&amp;"$C$55"),Data0!$AJ22)&gt;=1,"",ROW())</f>
        <v>22</v>
      </c>
      <c r="BM22" s="1" t="str">
        <f t="shared" ca="1" si="8"/>
        <v/>
      </c>
      <c r="BN22" s="1">
        <f ca="1">IF(COUNTIF(INDIRECT(RIGHT(BN$1,3)&amp;"!"&amp;"$C$57"&amp;":"&amp;"$C$59"),Data0!$AK22)&gt;=1,"",ROW())</f>
        <v>22</v>
      </c>
      <c r="BO22" s="1" t="str">
        <f t="shared" ca="1" si="9"/>
        <v/>
      </c>
      <c r="BP22" s="1">
        <f ca="1">IF(COUNTIF(INDIRECT(RIGHT(BP$1,3)&amp;"!"&amp;"$C$49"&amp;":"&amp;"$C$55"),Data0!$AJ22)&gt;=1,"",ROW())</f>
        <v>22</v>
      </c>
      <c r="BQ22" s="1" t="str">
        <f t="shared" ca="1" si="10"/>
        <v/>
      </c>
      <c r="BR22" s="1">
        <f ca="1">IF(COUNTIF(INDIRECT(RIGHT(BR$1,3)&amp;"!"&amp;"$C$57"&amp;":"&amp;"$C$59"),Data0!$AK22)&gt;=1,"",ROW())</f>
        <v>22</v>
      </c>
      <c r="BS22" s="1" t="str">
        <f t="shared" ca="1" si="11"/>
        <v/>
      </c>
      <c r="BT22" s="1">
        <f ca="1">IF(COUNTIF(INDIRECT(RIGHT(BT$1,3)&amp;"!"&amp;"$C$49"&amp;":"&amp;"$C$55"),Data0!$AJ22)&gt;=1,"",ROW())</f>
        <v>22</v>
      </c>
      <c r="BU22" s="1" t="str">
        <f t="shared" ca="1" si="12"/>
        <v/>
      </c>
      <c r="BV22" s="1">
        <f ca="1">IF(COUNTIF(INDIRECT(RIGHT(BV$1,3)&amp;"!"&amp;"$C$57"&amp;":"&amp;"$C$59"),Data0!$AK22)&gt;=1,"",ROW())</f>
        <v>22</v>
      </c>
      <c r="BW22" s="1" t="str">
        <f t="shared" ca="1" si="13"/>
        <v/>
      </c>
      <c r="BX22" s="1">
        <f ca="1">IF(COUNTIF(INDIRECT(RIGHT(BX$1,3)&amp;"!"&amp;"$C$49"&amp;":"&amp;"$C$55"),Data0!$AJ22)&gt;=1,"",ROW())</f>
        <v>22</v>
      </c>
      <c r="BY22" s="1" t="str">
        <f t="shared" ca="1" si="14"/>
        <v/>
      </c>
      <c r="BZ22" s="1">
        <f ca="1">IF(COUNTIF(INDIRECT(RIGHT(BZ$1,3)&amp;"!"&amp;"$C$57"&amp;":"&amp;"$C$59"),Data0!$AK22)&gt;=1,"",ROW())</f>
        <v>22</v>
      </c>
      <c r="CA22" s="1" t="str">
        <f t="shared" ca="1" si="15"/>
        <v/>
      </c>
      <c r="CB22" s="1">
        <f ca="1">IF(COUNTIF(INDIRECT(RIGHT(CB$1,3)&amp;"!"&amp;"$C$49"&amp;":"&amp;"$C$55"),Data0!$AP22)&gt;=1,"",ROW())</f>
        <v>22</v>
      </c>
      <c r="CC22" s="1" t="str">
        <f t="shared" ca="1" si="16"/>
        <v/>
      </c>
      <c r="CD22" s="1">
        <f ca="1">IF(COUNTIF(INDIRECT(RIGHT(CD$1,3)&amp;"!"&amp;"$C$57"&amp;":"&amp;"$C$59"),Data0!$AQ22)&gt;=1,"",ROW())</f>
        <v>22</v>
      </c>
      <c r="CE22" s="1" t="str">
        <f t="shared" ca="1" si="17"/>
        <v/>
      </c>
      <c r="CF22" s="1">
        <f ca="1">IF(COUNTIF(INDIRECT(RIGHT(CF$1,3)&amp;"!"&amp;"$C$49"&amp;":"&amp;"$C$55"),Data0!$AP22)&gt;=1,"",ROW())</f>
        <v>22</v>
      </c>
      <c r="CG22" s="1" t="str">
        <f t="shared" ca="1" si="18"/>
        <v/>
      </c>
      <c r="CH22" s="1">
        <f ca="1">IF(COUNTIF(INDIRECT(RIGHT(CH$1,3)&amp;"!"&amp;"$C$57"&amp;":"&amp;"$C$59"),Data0!$AQ22)&gt;=1,"",ROW())</f>
        <v>22</v>
      </c>
      <c r="CI22" s="1" t="str">
        <f t="shared" ca="1" si="19"/>
        <v/>
      </c>
      <c r="CJ22" s="1">
        <f ca="1">IF(COUNTIF(INDIRECT(RIGHT(CJ$1,3)&amp;"!"&amp;"$C$49"&amp;":"&amp;"$C$55"),Data0!$AP22)&gt;=1,"",ROW())</f>
        <v>22</v>
      </c>
      <c r="CK22" s="1" t="str">
        <f t="shared" ca="1" si="20"/>
        <v/>
      </c>
      <c r="CL22" s="1">
        <f ca="1">IF(COUNTIF(INDIRECT(RIGHT(CL$1,3)&amp;"!"&amp;"$C$57"&amp;":"&amp;"$C$59"),Data0!$AQ22)&gt;=1,"",ROW())</f>
        <v>22</v>
      </c>
      <c r="CM22" s="1" t="str">
        <f t="shared" ca="1" si="21"/>
        <v/>
      </c>
      <c r="CN22" s="1">
        <f ca="1">IF(COUNTIF(INDIRECT(RIGHT(CN$1,3)&amp;"!"&amp;"$C$49"&amp;":"&amp;"$C$55"),Data0!$AP22)&gt;=1,"",ROW())</f>
        <v>22</v>
      </c>
      <c r="CO22" s="1" t="str">
        <f t="shared" ca="1" si="22"/>
        <v/>
      </c>
      <c r="CP22" s="1">
        <f ca="1">IF(COUNTIF(INDIRECT(RIGHT(CP$1,3)&amp;"!"&amp;"$C$57"&amp;":"&amp;"$C$59"),Data0!$AQ22)&gt;=1,"",ROW())</f>
        <v>22</v>
      </c>
      <c r="CQ22" s="1" t="str">
        <f t="shared" ca="1" si="23"/>
        <v/>
      </c>
      <c r="CR22" s="1">
        <f ca="1">IF(COUNTIF(INDIRECT(RIGHT(CR$1,3)&amp;"!"&amp;"$C$49"&amp;":"&amp;"$C$55"),Data0!$AP22)&gt;=1,"",ROW())</f>
        <v>22</v>
      </c>
      <c r="CS22" s="1" t="str">
        <f t="shared" ca="1" si="24"/>
        <v/>
      </c>
      <c r="CT22" s="1">
        <f ca="1">IF(COUNTIF(INDIRECT(RIGHT(CT$1,3)&amp;"!"&amp;"$C$57"&amp;":"&amp;"$C$59"),Data0!$AQ22)&gt;=1,"",ROW())</f>
        <v>22</v>
      </c>
      <c r="CU22" s="1" t="str">
        <f t="shared" ca="1" si="25"/>
        <v/>
      </c>
      <c r="CV22" s="1">
        <f ca="1">IF(COUNTIF(INDIRECT(RIGHT(CV$1,3)&amp;"!"&amp;"$C$49"&amp;":"&amp;"$C$55"),Data0!$AP22)&gt;=1,"",ROW())</f>
        <v>22</v>
      </c>
      <c r="CW22" s="1" t="str">
        <f t="shared" ca="1" si="26"/>
        <v/>
      </c>
      <c r="CX22" s="1">
        <f ca="1">IF(COUNTIF(INDIRECT(RIGHT(CX$1,3)&amp;"!"&amp;"$C$57"&amp;":"&amp;"$C$59"),Data0!$AQ22)&gt;=1,"",ROW())</f>
        <v>22</v>
      </c>
      <c r="CY22" s="1" t="str">
        <f t="shared" ca="1" si="27"/>
        <v/>
      </c>
      <c r="CZ22" s="1">
        <f ca="1">IF(COUNTIF(INDIRECT(RIGHT(CZ$1,3)&amp;"!"&amp;"$C$49"&amp;":"&amp;"$C$55"),Data0!$AV22)&gt;=1,"",ROW())</f>
        <v>22</v>
      </c>
      <c r="DA22" s="1" t="str">
        <f t="shared" ca="1" si="28"/>
        <v/>
      </c>
      <c r="DB22" s="1">
        <f ca="1">IF(COUNTIF(INDIRECT(RIGHT(DB$1,3)&amp;"!"&amp;"$C$57"&amp;":"&amp;"$C$59"),Data0!$AW22)&gt;=1,"",ROW())</f>
        <v>22</v>
      </c>
      <c r="DC22" s="1" t="str">
        <f t="shared" ca="1" si="29"/>
        <v/>
      </c>
      <c r="DD22" s="1">
        <f ca="1">IF(COUNTIF(INDIRECT(RIGHT(DD$1,3)&amp;"!"&amp;"$C$49"&amp;":"&amp;"$C$55"),Data0!$AV22)&gt;=1,"",ROW())</f>
        <v>22</v>
      </c>
      <c r="DE22" s="1" t="str">
        <f t="shared" ca="1" si="30"/>
        <v/>
      </c>
      <c r="DF22" s="1">
        <f ca="1">IF(COUNTIF(INDIRECT(RIGHT(DF$1,3)&amp;"!"&amp;"$C$57"&amp;":"&amp;"$C$59"),Data0!$AW22)&gt;=1,"",ROW())</f>
        <v>22</v>
      </c>
      <c r="DG22" s="1" t="str">
        <f t="shared" ca="1" si="31"/>
        <v/>
      </c>
      <c r="DH22" s="1">
        <f ca="1">IF(COUNTIF(INDIRECT(RIGHT(DH$1,3)&amp;"!"&amp;"$C$49"&amp;":"&amp;"$C$55"),Data0!$AV22)&gt;=1,"",ROW())</f>
        <v>22</v>
      </c>
      <c r="DI22" s="1" t="str">
        <f t="shared" ca="1" si="32"/>
        <v/>
      </c>
      <c r="DJ22" s="1">
        <f ca="1">IF(COUNTIF(INDIRECT(RIGHT(DJ$1,3)&amp;"!"&amp;"$C$57"&amp;":"&amp;"$C$59"),Data0!$AW22)&gt;=1,"",ROW())</f>
        <v>22</v>
      </c>
      <c r="DK22" s="1" t="str">
        <f t="shared" ca="1" si="33"/>
        <v/>
      </c>
      <c r="DL22" s="1">
        <f ca="1">IF(COUNTIF(INDIRECT(RIGHT(DL$1,3)&amp;"!"&amp;"$C$49"&amp;":"&amp;"$C$55"),Data0!$AV22)&gt;=1,"",ROW())</f>
        <v>22</v>
      </c>
      <c r="DM22" s="1" t="str">
        <f t="shared" ca="1" si="34"/>
        <v/>
      </c>
      <c r="DN22" s="1">
        <f ca="1">IF(COUNTIF(INDIRECT(RIGHT(DN$1,3)&amp;"!"&amp;"$C$47"&amp;":"&amp;"$C$59"),Data0!$AW22)&gt;=1,"",ROW())</f>
        <v>22</v>
      </c>
      <c r="DO22" s="1" t="str">
        <f t="shared" ca="1" si="35"/>
        <v/>
      </c>
      <c r="DP22" s="1">
        <f ca="1">IF(COUNTIF(INDIRECT(RIGHT(DP$1,3)&amp;"!"&amp;"$C$49"&amp;":"&amp;"$C$55"),Data0!$AV22)&gt;=1,"",ROW())</f>
        <v>22</v>
      </c>
      <c r="DQ22" s="1" t="str">
        <f t="shared" ca="1" si="36"/>
        <v/>
      </c>
      <c r="DR22" s="1">
        <f ca="1">IF(COUNTIF(INDIRECT(RIGHT(DR$1,3)&amp;"!"&amp;"$C$57"&amp;":"&amp;"$C$59"),Data0!$AW22)&gt;=1,"",ROW())</f>
        <v>22</v>
      </c>
      <c r="DS22" s="1" t="str">
        <f t="shared" ca="1" si="37"/>
        <v/>
      </c>
      <c r="DT22" s="1">
        <f ca="1">IF(COUNTIF(INDIRECT(RIGHT(DT$1,3)&amp;"!"&amp;"$C$49"&amp;":"&amp;"$C$55"),Data0!$AV22)&gt;=1,"",ROW())</f>
        <v>22</v>
      </c>
      <c r="DU22" s="1" t="str">
        <f t="shared" ca="1" si="38"/>
        <v/>
      </c>
      <c r="DV22" s="1">
        <f ca="1">IF(COUNTIF(INDIRECT(RIGHT(DV$1,3)&amp;"!"&amp;"$C$57"&amp;":"&amp;"$C$59"),Data0!$AW22)&gt;=1,"",ROW())</f>
        <v>22</v>
      </c>
      <c r="DW22" s="1" t="str">
        <f t="shared" ca="1" si="39"/>
        <v/>
      </c>
      <c r="DX22" s="1">
        <f ca="1">IF(COUNTIF(INDIRECT(RIGHT(DX$1,3)&amp;"!"&amp;"$C$49"&amp;":"&amp;"$C$55"),Data0!$BB22)&gt;=1,"",ROW())</f>
        <v>22</v>
      </c>
      <c r="DY22" s="1" t="str">
        <f t="shared" ca="1" si="40"/>
        <v/>
      </c>
      <c r="DZ22" s="1">
        <f ca="1">IF(COUNTIF(INDIRECT(RIGHT(DZ$1,3)&amp;"!"&amp;"$C$57"&amp;":"&amp;"$C$59"),Data0!$BC22)&gt;=1,"",ROW())</f>
        <v>22</v>
      </c>
      <c r="EA22" s="1" t="str">
        <f t="shared" ca="1" si="41"/>
        <v/>
      </c>
      <c r="EB22" s="1">
        <f ca="1">IF(COUNTIF(INDIRECT(RIGHT(EB$1,3)&amp;"!"&amp;"$C$49"&amp;":"&amp;"$C$55"),Data0!$BB22)&gt;=1,"",ROW())</f>
        <v>22</v>
      </c>
      <c r="EC22" s="1" t="str">
        <f t="shared" ca="1" si="42"/>
        <v/>
      </c>
      <c r="ED22" s="1">
        <f ca="1">IF(COUNTIF(INDIRECT(RIGHT(ED$1,3)&amp;"!"&amp;"$C$57"&amp;":"&amp;"$C$59"),Data0!$BC22)&gt;=1,"",ROW())</f>
        <v>22</v>
      </c>
      <c r="EE22" s="1" t="str">
        <f t="shared" ca="1" si="43"/>
        <v/>
      </c>
      <c r="EF22" s="1">
        <f ca="1">IF(COUNTIF(INDIRECT(RIGHT(EF$1,3)&amp;"!"&amp;"$C$49"&amp;":"&amp;"$C$55"),Data0!$BB22)&gt;=1,"",ROW())</f>
        <v>22</v>
      </c>
      <c r="EG22" s="1" t="str">
        <f t="shared" ca="1" si="44"/>
        <v/>
      </c>
      <c r="EH22" s="1">
        <f ca="1">IF(COUNTIF(INDIRECT(RIGHT(EH$1,3)&amp;"!"&amp;"$C$57"&amp;":"&amp;"$C$59"),Data0!$BC22)&gt;=1,"",ROW())</f>
        <v>22</v>
      </c>
      <c r="EI22" s="1" t="str">
        <f t="shared" ca="1" si="45"/>
        <v/>
      </c>
      <c r="EJ22" s="1">
        <f ca="1">IF(COUNTIF(INDIRECT(RIGHT(EJ$1,3)&amp;"!"&amp;"$C$49"&amp;":"&amp;"$C$55"),Data0!$BB22)&gt;=1,"",ROW())</f>
        <v>22</v>
      </c>
      <c r="EK22" s="1" t="str">
        <f t="shared" ca="1" si="46"/>
        <v/>
      </c>
      <c r="EL22" s="1">
        <f ca="1">IF(COUNTIF(INDIRECT(RIGHT(EL$1,3)&amp;"!"&amp;"$C$57"&amp;":"&amp;"$C$59"),Data0!$BC22)&gt;=1,"",ROW())</f>
        <v>22</v>
      </c>
      <c r="EM22" s="1" t="str">
        <f t="shared" ca="1" si="47"/>
        <v/>
      </c>
      <c r="EN22" s="1">
        <f ca="1">IF(COUNTIF(INDIRECT(RIGHT(EN$1,3)&amp;"!"&amp;"$C$49"&amp;":"&amp;"$C$55"),Data0!$BB22)&gt;=1,"",ROW())</f>
        <v>22</v>
      </c>
      <c r="EO22" s="1" t="str">
        <f t="shared" ca="1" si="48"/>
        <v/>
      </c>
      <c r="EP22" s="1">
        <f ca="1">IF(COUNTIF(INDIRECT(RIGHT(EP$1,3)&amp;"!"&amp;"$C$57"&amp;":"&amp;"$C$59"),Data0!$BC22)&gt;=1,"",ROW())</f>
        <v>22</v>
      </c>
      <c r="EQ22" s="1" t="str">
        <f t="shared" ca="1" si="49"/>
        <v/>
      </c>
      <c r="ER22" s="1">
        <f ca="1">IF(COUNTIF(INDIRECT(RIGHT(ER$1,3)&amp;"!"&amp;"$C$49"&amp;":"&amp;"$C$55"),Data0!$BB22)&gt;=1,"",ROW())</f>
        <v>22</v>
      </c>
      <c r="ES22" s="1" t="str">
        <f t="shared" ca="1" si="50"/>
        <v/>
      </c>
      <c r="ET22" s="1">
        <f ca="1">IF(COUNTIF(INDIRECT(RIGHT(ET$1,3)&amp;"!"&amp;"$C$57"&amp;":"&amp;"$C$59"),Data0!$BC22)&gt;=1,"",ROW())</f>
        <v>22</v>
      </c>
      <c r="EU22" s="1" t="str">
        <f t="shared" ca="1" si="51"/>
        <v/>
      </c>
    </row>
    <row r="23" spans="1:151" ht="15">
      <c r="A23" s="22" t="str">
        <f t="shared" si="66"/>
        <v>1.</v>
      </c>
      <c r="B23" s="22" t="s">
        <v>221</v>
      </c>
      <c r="C23" s="22" t="s">
        <v>94</v>
      </c>
      <c r="D23" s="22" t="s">
        <v>96</v>
      </c>
      <c r="F23"/>
      <c r="G23" s="6"/>
      <c r="I23" s="22">
        <v>24</v>
      </c>
      <c r="J23" s="1"/>
      <c r="N23" s="22" t="s">
        <v>505</v>
      </c>
      <c r="O23" s="22"/>
      <c r="S23" s="6"/>
      <c r="Y23"/>
      <c r="Z23"/>
      <c r="AA23" s="22" t="s">
        <v>190</v>
      </c>
      <c r="AB23" s="22" t="s">
        <v>161</v>
      </c>
      <c r="AD23" s="519">
        <v>1.55</v>
      </c>
      <c r="AE23" s="524" t="s">
        <v>1108</v>
      </c>
      <c r="AF23" s="440">
        <f>IF(AND(COUNTIF(AG$2:AG23,AG23)=1,AG23&lt;&gt;""),AF22+1,AF22)</f>
        <v>1</v>
      </c>
      <c r="AG23" s="468" t="str">
        <f t="shared" si="54"/>
        <v/>
      </c>
      <c r="AH23" s="440">
        <f>IF(AND(COUNTIF(AI$2:AI23,AI23)=1,AI23&lt;&gt;""),AH22+1,AH22)</f>
        <v>1</v>
      </c>
      <c r="AI23" s="468" t="str">
        <f t="shared" si="55"/>
        <v/>
      </c>
      <c r="AJ23" s="497" t="str">
        <f t="shared" si="56"/>
        <v/>
      </c>
      <c r="AK23" s="497" t="str">
        <f t="shared" si="57"/>
        <v/>
      </c>
      <c r="AL23" s="440">
        <f>IF(AND(COUNTIF(AM$2:AM23,AM23)=1,AM23&lt;&gt;""),AL22+1,AL22)</f>
        <v>1</v>
      </c>
      <c r="AM23" s="468" t="str">
        <f t="shared" si="58"/>
        <v/>
      </c>
      <c r="AN23" s="440">
        <f>IF(AND(COUNTIF(AO$2:AO23,AO23)=1,AO23&lt;&gt;""),AN22+1,AN22)</f>
        <v>1</v>
      </c>
      <c r="AO23" s="468" t="str">
        <f t="shared" si="0"/>
        <v/>
      </c>
      <c r="AP23" s="497" t="str">
        <f t="shared" si="59"/>
        <v/>
      </c>
      <c r="AQ23" s="497" t="str">
        <f t="shared" si="60"/>
        <v/>
      </c>
      <c r="AR23" s="440">
        <f>IF(AND(COUNTIF(AS$2:AS23,AS23)=1,AS23&lt;&gt;""),AR22+1,AR22)</f>
        <v>1</v>
      </c>
      <c r="AS23" s="468" t="str">
        <f t="shared" si="1"/>
        <v/>
      </c>
      <c r="AT23" s="440">
        <f>IF(AND(COUNTIF(AU$2:AU23,AU23)=1,AU23&lt;&gt;""),AT22+1,AT22)</f>
        <v>1</v>
      </c>
      <c r="AU23" s="468" t="str">
        <f t="shared" si="2"/>
        <v/>
      </c>
      <c r="AV23" s="497" t="str">
        <f t="shared" si="61"/>
        <v/>
      </c>
      <c r="AW23" s="497" t="str">
        <f t="shared" si="62"/>
        <v/>
      </c>
      <c r="AX23" s="440">
        <f>IF(AND(COUNTIF(AY$2:AY23,AY23)=1,AY23&lt;&gt;""),AX22+1,AX22)</f>
        <v>1</v>
      </c>
      <c r="AY23" s="468" t="str">
        <f t="shared" si="3"/>
        <v/>
      </c>
      <c r="AZ23" s="440">
        <f>IF(AND(COUNTIF(BA$2:BA23,BA23)=1,BA23&lt;&gt;""),AZ22+1,AZ22)</f>
        <v>1</v>
      </c>
      <c r="BA23" s="468" t="str">
        <f t="shared" si="4"/>
        <v/>
      </c>
      <c r="BB23" s="497" t="str">
        <f t="shared" si="63"/>
        <v/>
      </c>
      <c r="BC23" s="497" t="str">
        <f t="shared" si="64"/>
        <v/>
      </c>
      <c r="BD23" s="1">
        <f ca="1">IF(COUNTIF(INDIRECT(RIGHT(BD$1,3)&amp;"!"&amp;"$C$49"&amp;":"&amp;"$C$55"),Data0!$AJ23)&gt;=1,"",ROW())</f>
        <v>23</v>
      </c>
      <c r="BE23" s="1" t="str">
        <f t="shared" ca="1" si="65"/>
        <v/>
      </c>
      <c r="BF23" s="1">
        <f ca="1">IF(COUNTIF(INDIRECT(RIGHT(BF$1,3)&amp;"!"&amp;"$C$57"&amp;":"&amp;"$C$59"),Data0!$AK23)&gt;=1,"",ROW())</f>
        <v>23</v>
      </c>
      <c r="BG23" s="1" t="str">
        <f t="shared" ca="1" si="5"/>
        <v/>
      </c>
      <c r="BH23" s="1">
        <f ca="1">IF(COUNTIF(INDIRECT(RIGHT(BH$1,3)&amp;"!"&amp;"$C$49"&amp;":"&amp;"$C$55"),Data0!$AJ23)&gt;=1,"",ROW())</f>
        <v>23</v>
      </c>
      <c r="BI23" s="1" t="str">
        <f t="shared" ca="1" si="6"/>
        <v/>
      </c>
      <c r="BJ23" s="1">
        <f ca="1">IF(COUNTIF(INDIRECT(RIGHT(BJ$1,3)&amp;"!"&amp;"$C$57"&amp;":"&amp;"$C$59"),Data0!$AK23)&gt;=1,"",ROW())</f>
        <v>23</v>
      </c>
      <c r="BK23" s="1" t="str">
        <f t="shared" ca="1" si="7"/>
        <v/>
      </c>
      <c r="BL23" s="1">
        <f ca="1">IF(COUNTIF(INDIRECT(RIGHT(BL$1,3)&amp;"!"&amp;"$C$49"&amp;":"&amp;"$C$55"),Data0!$AJ23)&gt;=1,"",ROW())</f>
        <v>23</v>
      </c>
      <c r="BM23" s="1" t="str">
        <f t="shared" ca="1" si="8"/>
        <v/>
      </c>
      <c r="BN23" s="1">
        <f ca="1">IF(COUNTIF(INDIRECT(RIGHT(BN$1,3)&amp;"!"&amp;"$C$57"&amp;":"&amp;"$C$59"),Data0!$AK23)&gt;=1,"",ROW())</f>
        <v>23</v>
      </c>
      <c r="BO23" s="1" t="str">
        <f t="shared" ca="1" si="9"/>
        <v/>
      </c>
      <c r="BP23" s="1">
        <f ca="1">IF(COUNTIF(INDIRECT(RIGHT(BP$1,3)&amp;"!"&amp;"$C$49"&amp;":"&amp;"$C$55"),Data0!$AJ23)&gt;=1,"",ROW())</f>
        <v>23</v>
      </c>
      <c r="BQ23" s="1" t="str">
        <f t="shared" ca="1" si="10"/>
        <v/>
      </c>
      <c r="BR23" s="1">
        <f ca="1">IF(COUNTIF(INDIRECT(RIGHT(BR$1,3)&amp;"!"&amp;"$C$57"&amp;":"&amp;"$C$59"),Data0!$AK23)&gt;=1,"",ROW())</f>
        <v>23</v>
      </c>
      <c r="BS23" s="1" t="str">
        <f t="shared" ca="1" si="11"/>
        <v/>
      </c>
      <c r="BT23" s="1">
        <f ca="1">IF(COUNTIF(INDIRECT(RIGHT(BT$1,3)&amp;"!"&amp;"$C$49"&amp;":"&amp;"$C$55"),Data0!$AJ23)&gt;=1,"",ROW())</f>
        <v>23</v>
      </c>
      <c r="BU23" s="1" t="str">
        <f t="shared" ca="1" si="12"/>
        <v/>
      </c>
      <c r="BV23" s="1">
        <f ca="1">IF(COUNTIF(INDIRECT(RIGHT(BV$1,3)&amp;"!"&amp;"$C$57"&amp;":"&amp;"$C$59"),Data0!$AK23)&gt;=1,"",ROW())</f>
        <v>23</v>
      </c>
      <c r="BW23" s="1" t="str">
        <f t="shared" ca="1" si="13"/>
        <v/>
      </c>
      <c r="BX23" s="1">
        <f ca="1">IF(COUNTIF(INDIRECT(RIGHT(BX$1,3)&amp;"!"&amp;"$C$49"&amp;":"&amp;"$C$55"),Data0!$AJ23)&gt;=1,"",ROW())</f>
        <v>23</v>
      </c>
      <c r="BY23" s="1" t="str">
        <f t="shared" ca="1" si="14"/>
        <v/>
      </c>
      <c r="BZ23" s="1">
        <f ca="1">IF(COUNTIF(INDIRECT(RIGHT(BZ$1,3)&amp;"!"&amp;"$C$57"&amp;":"&amp;"$C$59"),Data0!$AK23)&gt;=1,"",ROW())</f>
        <v>23</v>
      </c>
      <c r="CA23" s="1" t="str">
        <f t="shared" ca="1" si="15"/>
        <v/>
      </c>
      <c r="CB23" s="1">
        <f ca="1">IF(COUNTIF(INDIRECT(RIGHT(CB$1,3)&amp;"!"&amp;"$C$49"&amp;":"&amp;"$C$55"),Data0!$AP23)&gt;=1,"",ROW())</f>
        <v>23</v>
      </c>
      <c r="CC23" s="1" t="str">
        <f t="shared" ca="1" si="16"/>
        <v/>
      </c>
      <c r="CD23" s="1">
        <f ca="1">IF(COUNTIF(INDIRECT(RIGHT(CD$1,3)&amp;"!"&amp;"$C$57"&amp;":"&amp;"$C$59"),Data0!$AQ23)&gt;=1,"",ROW())</f>
        <v>23</v>
      </c>
      <c r="CE23" s="1" t="str">
        <f t="shared" ca="1" si="17"/>
        <v/>
      </c>
      <c r="CF23" s="1">
        <f ca="1">IF(COUNTIF(INDIRECT(RIGHT(CF$1,3)&amp;"!"&amp;"$C$49"&amp;":"&amp;"$C$55"),Data0!$AP23)&gt;=1,"",ROW())</f>
        <v>23</v>
      </c>
      <c r="CG23" s="1" t="str">
        <f t="shared" ca="1" si="18"/>
        <v/>
      </c>
      <c r="CH23" s="1">
        <f ca="1">IF(COUNTIF(INDIRECT(RIGHT(CH$1,3)&amp;"!"&amp;"$C$57"&amp;":"&amp;"$C$59"),Data0!$AQ23)&gt;=1,"",ROW())</f>
        <v>23</v>
      </c>
      <c r="CI23" s="1" t="str">
        <f t="shared" ca="1" si="19"/>
        <v/>
      </c>
      <c r="CJ23" s="1">
        <f ca="1">IF(COUNTIF(INDIRECT(RIGHT(CJ$1,3)&amp;"!"&amp;"$C$49"&amp;":"&amp;"$C$55"),Data0!$AP23)&gt;=1,"",ROW())</f>
        <v>23</v>
      </c>
      <c r="CK23" s="1" t="str">
        <f t="shared" ca="1" si="20"/>
        <v/>
      </c>
      <c r="CL23" s="1">
        <f ca="1">IF(COUNTIF(INDIRECT(RIGHT(CL$1,3)&amp;"!"&amp;"$C$57"&amp;":"&amp;"$C$59"),Data0!$AQ23)&gt;=1,"",ROW())</f>
        <v>23</v>
      </c>
      <c r="CM23" s="1" t="str">
        <f t="shared" ca="1" si="21"/>
        <v/>
      </c>
      <c r="CN23" s="1">
        <f ca="1">IF(COUNTIF(INDIRECT(RIGHT(CN$1,3)&amp;"!"&amp;"$C$49"&amp;":"&amp;"$C$55"),Data0!$AP23)&gt;=1,"",ROW())</f>
        <v>23</v>
      </c>
      <c r="CO23" s="1" t="str">
        <f t="shared" ca="1" si="22"/>
        <v/>
      </c>
      <c r="CP23" s="1">
        <f ca="1">IF(COUNTIF(INDIRECT(RIGHT(CP$1,3)&amp;"!"&amp;"$C$57"&amp;":"&amp;"$C$59"),Data0!$AQ23)&gt;=1,"",ROW())</f>
        <v>23</v>
      </c>
      <c r="CQ23" s="1" t="str">
        <f t="shared" ca="1" si="23"/>
        <v/>
      </c>
      <c r="CR23" s="1">
        <f ca="1">IF(COUNTIF(INDIRECT(RIGHT(CR$1,3)&amp;"!"&amp;"$C$49"&amp;":"&amp;"$C$55"),Data0!$AP23)&gt;=1,"",ROW())</f>
        <v>23</v>
      </c>
      <c r="CS23" s="1" t="str">
        <f t="shared" ca="1" si="24"/>
        <v/>
      </c>
      <c r="CT23" s="1">
        <f ca="1">IF(COUNTIF(INDIRECT(RIGHT(CT$1,3)&amp;"!"&amp;"$C$57"&amp;":"&amp;"$C$59"),Data0!$AQ23)&gt;=1,"",ROW())</f>
        <v>23</v>
      </c>
      <c r="CU23" s="1" t="str">
        <f t="shared" ca="1" si="25"/>
        <v/>
      </c>
      <c r="CV23" s="1">
        <f ca="1">IF(COUNTIF(INDIRECT(RIGHT(CV$1,3)&amp;"!"&amp;"$C$49"&amp;":"&amp;"$C$55"),Data0!$AP23)&gt;=1,"",ROW())</f>
        <v>23</v>
      </c>
      <c r="CW23" s="1" t="str">
        <f t="shared" ca="1" si="26"/>
        <v/>
      </c>
      <c r="CX23" s="1">
        <f ca="1">IF(COUNTIF(INDIRECT(RIGHT(CX$1,3)&amp;"!"&amp;"$C$57"&amp;":"&amp;"$C$59"),Data0!$AQ23)&gt;=1,"",ROW())</f>
        <v>23</v>
      </c>
      <c r="CY23" s="1" t="str">
        <f t="shared" ca="1" si="27"/>
        <v/>
      </c>
      <c r="CZ23" s="1">
        <f ca="1">IF(COUNTIF(INDIRECT(RIGHT(CZ$1,3)&amp;"!"&amp;"$C$49"&amp;":"&amp;"$C$55"),Data0!$AV23)&gt;=1,"",ROW())</f>
        <v>23</v>
      </c>
      <c r="DA23" s="1" t="str">
        <f t="shared" ca="1" si="28"/>
        <v/>
      </c>
      <c r="DB23" s="1">
        <f ca="1">IF(COUNTIF(INDIRECT(RIGHT(DB$1,3)&amp;"!"&amp;"$C$57"&amp;":"&amp;"$C$59"),Data0!$AW23)&gt;=1,"",ROW())</f>
        <v>23</v>
      </c>
      <c r="DC23" s="1" t="str">
        <f t="shared" ca="1" si="29"/>
        <v/>
      </c>
      <c r="DD23" s="1">
        <f ca="1">IF(COUNTIF(INDIRECT(RIGHT(DD$1,3)&amp;"!"&amp;"$C$49"&amp;":"&amp;"$C$55"),Data0!$AV23)&gt;=1,"",ROW())</f>
        <v>23</v>
      </c>
      <c r="DE23" s="1" t="str">
        <f t="shared" ca="1" si="30"/>
        <v/>
      </c>
      <c r="DF23" s="1">
        <f ca="1">IF(COUNTIF(INDIRECT(RIGHT(DF$1,3)&amp;"!"&amp;"$C$57"&amp;":"&amp;"$C$59"),Data0!$AW23)&gt;=1,"",ROW())</f>
        <v>23</v>
      </c>
      <c r="DG23" s="1" t="str">
        <f t="shared" ca="1" si="31"/>
        <v/>
      </c>
      <c r="DH23" s="1">
        <f ca="1">IF(COUNTIF(INDIRECT(RIGHT(DH$1,3)&amp;"!"&amp;"$C$49"&amp;":"&amp;"$C$55"),Data0!$AV23)&gt;=1,"",ROW())</f>
        <v>23</v>
      </c>
      <c r="DI23" s="1" t="str">
        <f t="shared" ca="1" si="32"/>
        <v/>
      </c>
      <c r="DJ23" s="1">
        <f ca="1">IF(COUNTIF(INDIRECT(RIGHT(DJ$1,3)&amp;"!"&amp;"$C$57"&amp;":"&amp;"$C$59"),Data0!$AW23)&gt;=1,"",ROW())</f>
        <v>23</v>
      </c>
      <c r="DK23" s="1" t="str">
        <f t="shared" ca="1" si="33"/>
        <v/>
      </c>
      <c r="DL23" s="1">
        <f ca="1">IF(COUNTIF(INDIRECT(RIGHT(DL$1,3)&amp;"!"&amp;"$C$49"&amp;":"&amp;"$C$55"),Data0!$AV23)&gt;=1,"",ROW())</f>
        <v>23</v>
      </c>
      <c r="DM23" s="1" t="str">
        <f t="shared" ca="1" si="34"/>
        <v/>
      </c>
      <c r="DN23" s="1">
        <f ca="1">IF(COUNTIF(INDIRECT(RIGHT(DN$1,3)&amp;"!"&amp;"$C$47"&amp;":"&amp;"$C$59"),Data0!$AW23)&gt;=1,"",ROW())</f>
        <v>23</v>
      </c>
      <c r="DO23" s="1" t="str">
        <f t="shared" ca="1" si="35"/>
        <v/>
      </c>
      <c r="DP23" s="1">
        <f ca="1">IF(COUNTIF(INDIRECT(RIGHT(DP$1,3)&amp;"!"&amp;"$C$49"&amp;":"&amp;"$C$55"),Data0!$AV23)&gt;=1,"",ROW())</f>
        <v>23</v>
      </c>
      <c r="DQ23" s="1" t="str">
        <f t="shared" ca="1" si="36"/>
        <v/>
      </c>
      <c r="DR23" s="1">
        <f ca="1">IF(COUNTIF(INDIRECT(RIGHT(DR$1,3)&amp;"!"&amp;"$C$57"&amp;":"&amp;"$C$59"),Data0!$AW23)&gt;=1,"",ROW())</f>
        <v>23</v>
      </c>
      <c r="DS23" s="1" t="str">
        <f t="shared" ca="1" si="37"/>
        <v/>
      </c>
      <c r="DT23" s="1">
        <f ca="1">IF(COUNTIF(INDIRECT(RIGHT(DT$1,3)&amp;"!"&amp;"$C$49"&amp;":"&amp;"$C$55"),Data0!$AV23)&gt;=1,"",ROW())</f>
        <v>23</v>
      </c>
      <c r="DU23" s="1" t="str">
        <f t="shared" ca="1" si="38"/>
        <v/>
      </c>
      <c r="DV23" s="1">
        <f ca="1">IF(COUNTIF(INDIRECT(RIGHT(DV$1,3)&amp;"!"&amp;"$C$57"&amp;":"&amp;"$C$59"),Data0!$AW23)&gt;=1,"",ROW())</f>
        <v>23</v>
      </c>
      <c r="DW23" s="1" t="str">
        <f t="shared" ca="1" si="39"/>
        <v/>
      </c>
      <c r="DX23" s="1">
        <f ca="1">IF(COUNTIF(INDIRECT(RIGHT(DX$1,3)&amp;"!"&amp;"$C$49"&amp;":"&amp;"$C$55"),Data0!$BB23)&gt;=1,"",ROW())</f>
        <v>23</v>
      </c>
      <c r="DY23" s="1" t="str">
        <f t="shared" ca="1" si="40"/>
        <v/>
      </c>
      <c r="DZ23" s="1">
        <f ca="1">IF(COUNTIF(INDIRECT(RIGHT(DZ$1,3)&amp;"!"&amp;"$C$57"&amp;":"&amp;"$C$59"),Data0!$BC23)&gt;=1,"",ROW())</f>
        <v>23</v>
      </c>
      <c r="EA23" s="1" t="str">
        <f t="shared" ca="1" si="41"/>
        <v/>
      </c>
      <c r="EB23" s="1">
        <f ca="1">IF(COUNTIF(INDIRECT(RIGHT(EB$1,3)&amp;"!"&amp;"$C$49"&amp;":"&amp;"$C$55"),Data0!$BB23)&gt;=1,"",ROW())</f>
        <v>23</v>
      </c>
      <c r="EC23" s="1" t="str">
        <f t="shared" ca="1" si="42"/>
        <v/>
      </c>
      <c r="ED23" s="1">
        <f ca="1">IF(COUNTIF(INDIRECT(RIGHT(ED$1,3)&amp;"!"&amp;"$C$57"&amp;":"&amp;"$C$59"),Data0!$BC23)&gt;=1,"",ROW())</f>
        <v>23</v>
      </c>
      <c r="EE23" s="1" t="str">
        <f t="shared" ca="1" si="43"/>
        <v/>
      </c>
      <c r="EF23" s="1">
        <f ca="1">IF(COUNTIF(INDIRECT(RIGHT(EF$1,3)&amp;"!"&amp;"$C$49"&amp;":"&amp;"$C$55"),Data0!$BB23)&gt;=1,"",ROW())</f>
        <v>23</v>
      </c>
      <c r="EG23" s="1" t="str">
        <f t="shared" ca="1" si="44"/>
        <v/>
      </c>
      <c r="EH23" s="1">
        <f ca="1">IF(COUNTIF(INDIRECT(RIGHT(EH$1,3)&amp;"!"&amp;"$C$57"&amp;":"&amp;"$C$59"),Data0!$BC23)&gt;=1,"",ROW())</f>
        <v>23</v>
      </c>
      <c r="EI23" s="1" t="str">
        <f t="shared" ca="1" si="45"/>
        <v/>
      </c>
      <c r="EJ23" s="1">
        <f ca="1">IF(COUNTIF(INDIRECT(RIGHT(EJ$1,3)&amp;"!"&amp;"$C$49"&amp;":"&amp;"$C$55"),Data0!$BB23)&gt;=1,"",ROW())</f>
        <v>23</v>
      </c>
      <c r="EK23" s="1" t="str">
        <f t="shared" ca="1" si="46"/>
        <v/>
      </c>
      <c r="EL23" s="1">
        <f ca="1">IF(COUNTIF(INDIRECT(RIGHT(EL$1,3)&amp;"!"&amp;"$C$57"&amp;":"&amp;"$C$59"),Data0!$BC23)&gt;=1,"",ROW())</f>
        <v>23</v>
      </c>
      <c r="EM23" s="1" t="str">
        <f t="shared" ca="1" si="47"/>
        <v/>
      </c>
      <c r="EN23" s="1">
        <f ca="1">IF(COUNTIF(INDIRECT(RIGHT(EN$1,3)&amp;"!"&amp;"$C$49"&amp;":"&amp;"$C$55"),Data0!$BB23)&gt;=1,"",ROW())</f>
        <v>23</v>
      </c>
      <c r="EO23" s="1" t="str">
        <f t="shared" ca="1" si="48"/>
        <v/>
      </c>
      <c r="EP23" s="1">
        <f ca="1">IF(COUNTIF(INDIRECT(RIGHT(EP$1,3)&amp;"!"&amp;"$C$57"&amp;":"&amp;"$C$59"),Data0!$BC23)&gt;=1,"",ROW())</f>
        <v>23</v>
      </c>
      <c r="EQ23" s="1" t="str">
        <f t="shared" ca="1" si="49"/>
        <v/>
      </c>
      <c r="ER23" s="1">
        <f ca="1">IF(COUNTIF(INDIRECT(RIGHT(ER$1,3)&amp;"!"&amp;"$C$49"&amp;":"&amp;"$C$55"),Data0!$BB23)&gt;=1,"",ROW())</f>
        <v>23</v>
      </c>
      <c r="ES23" s="1" t="str">
        <f t="shared" ca="1" si="50"/>
        <v/>
      </c>
      <c r="ET23" s="1">
        <f ca="1">IF(COUNTIF(INDIRECT(RIGHT(ET$1,3)&amp;"!"&amp;"$C$57"&amp;":"&amp;"$C$59"),Data0!$BC23)&gt;=1,"",ROW())</f>
        <v>23</v>
      </c>
      <c r="EU23" s="1" t="str">
        <f t="shared" ca="1" si="51"/>
        <v/>
      </c>
    </row>
    <row r="24" spans="1:151" ht="15">
      <c r="A24" s="21" t="str">
        <f t="shared" si="66"/>
        <v>1.</v>
      </c>
      <c r="B24" s="21" t="s">
        <v>222</v>
      </c>
      <c r="C24" s="21" t="s">
        <v>94</v>
      </c>
      <c r="D24" s="21" t="s">
        <v>98</v>
      </c>
      <c r="F24"/>
      <c r="G24" s="6"/>
      <c r="I24" s="21">
        <v>25</v>
      </c>
      <c r="J24" s="1"/>
      <c r="N24" s="21" t="s">
        <v>506</v>
      </c>
      <c r="O24" s="21"/>
      <c r="S24" s="6"/>
      <c r="Y24"/>
      <c r="Z24"/>
      <c r="AA24" s="21" t="s">
        <v>191</v>
      </c>
      <c r="AB24" s="21" t="s">
        <v>162</v>
      </c>
      <c r="AD24" s="518">
        <v>1.6</v>
      </c>
      <c r="AE24" s="525" t="s">
        <v>1109</v>
      </c>
      <c r="AF24" s="440">
        <f>IF(AND(COUNTIF(AG$2:AG24,AG24)=1,AG24&lt;&gt;""),AF23+1,AF23)</f>
        <v>1</v>
      </c>
      <c r="AG24" s="468" t="str">
        <f t="shared" si="54"/>
        <v/>
      </c>
      <c r="AH24" s="440">
        <f>IF(AND(COUNTIF(AI$2:AI24,AI24)=1,AI24&lt;&gt;""),AH23+1,AH23)</f>
        <v>1</v>
      </c>
      <c r="AI24" s="468" t="str">
        <f t="shared" si="55"/>
        <v/>
      </c>
      <c r="AJ24" s="497" t="str">
        <f t="shared" si="56"/>
        <v/>
      </c>
      <c r="AK24" s="497" t="str">
        <f t="shared" si="57"/>
        <v/>
      </c>
      <c r="AL24" s="440">
        <f>IF(AND(COUNTIF(AM$2:AM24,AM24)=1,AM24&lt;&gt;""),AL23+1,AL23)</f>
        <v>1</v>
      </c>
      <c r="AM24" s="468" t="str">
        <f t="shared" si="58"/>
        <v/>
      </c>
      <c r="AN24" s="440">
        <f>IF(AND(COUNTIF(AO$2:AO24,AO24)=1,AO24&lt;&gt;""),AN23+1,AN23)</f>
        <v>1</v>
      </c>
      <c r="AO24" s="468" t="str">
        <f t="shared" si="0"/>
        <v/>
      </c>
      <c r="AP24" s="497" t="str">
        <f t="shared" si="59"/>
        <v/>
      </c>
      <c r="AQ24" s="497" t="str">
        <f t="shared" si="60"/>
        <v/>
      </c>
      <c r="AR24" s="440">
        <f>IF(AND(COUNTIF(AS$2:AS24,AS24)=1,AS24&lt;&gt;""),AR23+1,AR23)</f>
        <v>1</v>
      </c>
      <c r="AS24" s="468" t="str">
        <f t="shared" si="1"/>
        <v/>
      </c>
      <c r="AT24" s="440">
        <f>IF(AND(COUNTIF(AU$2:AU24,AU24)=1,AU24&lt;&gt;""),AT23+1,AT23)</f>
        <v>1</v>
      </c>
      <c r="AU24" s="468" t="str">
        <f t="shared" si="2"/>
        <v/>
      </c>
      <c r="AV24" s="497" t="str">
        <f t="shared" si="61"/>
        <v/>
      </c>
      <c r="AW24" s="497" t="str">
        <f t="shared" si="62"/>
        <v/>
      </c>
      <c r="AX24" s="440">
        <f>IF(AND(COUNTIF(AY$2:AY24,AY24)=1,AY24&lt;&gt;""),AX23+1,AX23)</f>
        <v>1</v>
      </c>
      <c r="AY24" s="468" t="str">
        <f t="shared" si="3"/>
        <v/>
      </c>
      <c r="AZ24" s="440">
        <f>IF(AND(COUNTIF(BA$2:BA24,BA24)=1,BA24&lt;&gt;""),AZ23+1,AZ23)</f>
        <v>1</v>
      </c>
      <c r="BA24" s="468" t="str">
        <f t="shared" si="4"/>
        <v/>
      </c>
      <c r="BB24" s="497" t="str">
        <f t="shared" si="63"/>
        <v/>
      </c>
      <c r="BC24" s="497" t="str">
        <f t="shared" si="64"/>
        <v/>
      </c>
      <c r="BD24" s="1">
        <f ca="1">IF(COUNTIF(INDIRECT(RIGHT(BD$1,3)&amp;"!"&amp;"$C$49"&amp;":"&amp;"$C$55"),Data0!$AJ24)&gt;=1,"",ROW())</f>
        <v>24</v>
      </c>
      <c r="BE24" s="1" t="str">
        <f t="shared" ca="1" si="65"/>
        <v/>
      </c>
      <c r="BF24" s="1">
        <f ca="1">IF(COUNTIF(INDIRECT(RIGHT(BF$1,3)&amp;"!"&amp;"$C$57"&amp;":"&amp;"$C$59"),Data0!$AK24)&gt;=1,"",ROW())</f>
        <v>24</v>
      </c>
      <c r="BG24" s="1" t="str">
        <f t="shared" ca="1" si="5"/>
        <v/>
      </c>
      <c r="BH24" s="1">
        <f ca="1">IF(COUNTIF(INDIRECT(RIGHT(BH$1,3)&amp;"!"&amp;"$C$49"&amp;":"&amp;"$C$55"),Data0!$AJ24)&gt;=1,"",ROW())</f>
        <v>24</v>
      </c>
      <c r="BI24" s="1" t="str">
        <f t="shared" ca="1" si="6"/>
        <v/>
      </c>
      <c r="BJ24" s="1">
        <f ca="1">IF(COUNTIF(INDIRECT(RIGHT(BJ$1,3)&amp;"!"&amp;"$C$57"&amp;":"&amp;"$C$59"),Data0!$AK24)&gt;=1,"",ROW())</f>
        <v>24</v>
      </c>
      <c r="BK24" s="1" t="str">
        <f t="shared" ca="1" si="7"/>
        <v/>
      </c>
      <c r="BL24" s="1">
        <f ca="1">IF(COUNTIF(INDIRECT(RIGHT(BL$1,3)&amp;"!"&amp;"$C$49"&amp;":"&amp;"$C$55"),Data0!$AJ24)&gt;=1,"",ROW())</f>
        <v>24</v>
      </c>
      <c r="BM24" s="1" t="str">
        <f t="shared" ca="1" si="8"/>
        <v/>
      </c>
      <c r="BN24" s="1">
        <f ca="1">IF(COUNTIF(INDIRECT(RIGHT(BN$1,3)&amp;"!"&amp;"$C$57"&amp;":"&amp;"$C$59"),Data0!$AK24)&gt;=1,"",ROW())</f>
        <v>24</v>
      </c>
      <c r="BO24" s="1" t="str">
        <f t="shared" ca="1" si="9"/>
        <v/>
      </c>
      <c r="BP24" s="1">
        <f ca="1">IF(COUNTIF(INDIRECT(RIGHT(BP$1,3)&amp;"!"&amp;"$C$49"&amp;":"&amp;"$C$55"),Data0!$AJ24)&gt;=1,"",ROW())</f>
        <v>24</v>
      </c>
      <c r="BQ24" s="1" t="str">
        <f t="shared" ca="1" si="10"/>
        <v/>
      </c>
      <c r="BR24" s="1">
        <f ca="1">IF(COUNTIF(INDIRECT(RIGHT(BR$1,3)&amp;"!"&amp;"$C$57"&amp;":"&amp;"$C$59"),Data0!$AK24)&gt;=1,"",ROW())</f>
        <v>24</v>
      </c>
      <c r="BS24" s="1" t="str">
        <f t="shared" ca="1" si="11"/>
        <v/>
      </c>
      <c r="BT24" s="1">
        <f ca="1">IF(COUNTIF(INDIRECT(RIGHT(BT$1,3)&amp;"!"&amp;"$C$49"&amp;":"&amp;"$C$55"),Data0!$AJ24)&gt;=1,"",ROW())</f>
        <v>24</v>
      </c>
      <c r="BU24" s="1" t="str">
        <f t="shared" ca="1" si="12"/>
        <v/>
      </c>
      <c r="BV24" s="1">
        <f ca="1">IF(COUNTIF(INDIRECT(RIGHT(BV$1,3)&amp;"!"&amp;"$C$57"&amp;":"&amp;"$C$59"),Data0!$AK24)&gt;=1,"",ROW())</f>
        <v>24</v>
      </c>
      <c r="BW24" s="1" t="str">
        <f t="shared" ca="1" si="13"/>
        <v/>
      </c>
      <c r="BX24" s="1">
        <f ca="1">IF(COUNTIF(INDIRECT(RIGHT(BX$1,3)&amp;"!"&amp;"$C$49"&amp;":"&amp;"$C$55"),Data0!$AJ24)&gt;=1,"",ROW())</f>
        <v>24</v>
      </c>
      <c r="BY24" s="1" t="str">
        <f t="shared" ca="1" si="14"/>
        <v/>
      </c>
      <c r="BZ24" s="1">
        <f ca="1">IF(COUNTIF(INDIRECT(RIGHT(BZ$1,3)&amp;"!"&amp;"$C$57"&amp;":"&amp;"$C$59"),Data0!$AK24)&gt;=1,"",ROW())</f>
        <v>24</v>
      </c>
      <c r="CA24" s="1" t="str">
        <f t="shared" ca="1" si="15"/>
        <v/>
      </c>
      <c r="CB24" s="1">
        <f ca="1">IF(COUNTIF(INDIRECT(RIGHT(CB$1,3)&amp;"!"&amp;"$C$49"&amp;":"&amp;"$C$55"),Data0!$AP24)&gt;=1,"",ROW())</f>
        <v>24</v>
      </c>
      <c r="CC24" s="1" t="str">
        <f t="shared" ca="1" si="16"/>
        <v/>
      </c>
      <c r="CD24" s="1">
        <f ca="1">IF(COUNTIF(INDIRECT(RIGHT(CD$1,3)&amp;"!"&amp;"$C$57"&amp;":"&amp;"$C$59"),Data0!$AQ24)&gt;=1,"",ROW())</f>
        <v>24</v>
      </c>
      <c r="CE24" s="1" t="str">
        <f t="shared" ca="1" si="17"/>
        <v/>
      </c>
      <c r="CF24" s="1">
        <f ca="1">IF(COUNTIF(INDIRECT(RIGHT(CF$1,3)&amp;"!"&amp;"$C$49"&amp;":"&amp;"$C$55"),Data0!$AP24)&gt;=1,"",ROW())</f>
        <v>24</v>
      </c>
      <c r="CG24" s="1" t="str">
        <f t="shared" ca="1" si="18"/>
        <v/>
      </c>
      <c r="CH24" s="1">
        <f ca="1">IF(COUNTIF(INDIRECT(RIGHT(CH$1,3)&amp;"!"&amp;"$C$57"&amp;":"&amp;"$C$59"),Data0!$AQ24)&gt;=1,"",ROW())</f>
        <v>24</v>
      </c>
      <c r="CI24" s="1" t="str">
        <f t="shared" ca="1" si="19"/>
        <v/>
      </c>
      <c r="CJ24" s="1">
        <f ca="1">IF(COUNTIF(INDIRECT(RIGHT(CJ$1,3)&amp;"!"&amp;"$C$49"&amp;":"&amp;"$C$55"),Data0!$AP24)&gt;=1,"",ROW())</f>
        <v>24</v>
      </c>
      <c r="CK24" s="1" t="str">
        <f t="shared" ca="1" si="20"/>
        <v/>
      </c>
      <c r="CL24" s="1">
        <f ca="1">IF(COUNTIF(INDIRECT(RIGHT(CL$1,3)&amp;"!"&amp;"$C$57"&amp;":"&amp;"$C$59"),Data0!$AQ24)&gt;=1,"",ROW())</f>
        <v>24</v>
      </c>
      <c r="CM24" s="1" t="str">
        <f t="shared" ca="1" si="21"/>
        <v/>
      </c>
      <c r="CN24" s="1">
        <f ca="1">IF(COUNTIF(INDIRECT(RIGHT(CN$1,3)&amp;"!"&amp;"$C$49"&amp;":"&amp;"$C$55"),Data0!$AP24)&gt;=1,"",ROW())</f>
        <v>24</v>
      </c>
      <c r="CO24" s="1" t="str">
        <f t="shared" ca="1" si="22"/>
        <v/>
      </c>
      <c r="CP24" s="1">
        <f ca="1">IF(COUNTIF(INDIRECT(RIGHT(CP$1,3)&amp;"!"&amp;"$C$57"&amp;":"&amp;"$C$59"),Data0!$AQ24)&gt;=1,"",ROW())</f>
        <v>24</v>
      </c>
      <c r="CQ24" s="1" t="str">
        <f t="shared" ca="1" si="23"/>
        <v/>
      </c>
      <c r="CR24" s="1">
        <f ca="1">IF(COUNTIF(INDIRECT(RIGHT(CR$1,3)&amp;"!"&amp;"$C$49"&amp;":"&amp;"$C$55"),Data0!$AP24)&gt;=1,"",ROW())</f>
        <v>24</v>
      </c>
      <c r="CS24" s="1" t="str">
        <f t="shared" ca="1" si="24"/>
        <v/>
      </c>
      <c r="CT24" s="1">
        <f ca="1">IF(COUNTIF(INDIRECT(RIGHT(CT$1,3)&amp;"!"&amp;"$C$57"&amp;":"&amp;"$C$59"),Data0!$AQ24)&gt;=1,"",ROW())</f>
        <v>24</v>
      </c>
      <c r="CU24" s="1" t="str">
        <f t="shared" ca="1" si="25"/>
        <v/>
      </c>
      <c r="CV24" s="1">
        <f ca="1">IF(COUNTIF(INDIRECT(RIGHT(CV$1,3)&amp;"!"&amp;"$C$49"&amp;":"&amp;"$C$55"),Data0!$AP24)&gt;=1,"",ROW())</f>
        <v>24</v>
      </c>
      <c r="CW24" s="1" t="str">
        <f t="shared" ca="1" si="26"/>
        <v/>
      </c>
      <c r="CX24" s="1">
        <f ca="1">IF(COUNTIF(INDIRECT(RIGHT(CX$1,3)&amp;"!"&amp;"$C$57"&amp;":"&amp;"$C$59"),Data0!$AQ24)&gt;=1,"",ROW())</f>
        <v>24</v>
      </c>
      <c r="CY24" s="1" t="str">
        <f t="shared" ca="1" si="27"/>
        <v/>
      </c>
      <c r="CZ24" s="1">
        <f ca="1">IF(COUNTIF(INDIRECT(RIGHT(CZ$1,3)&amp;"!"&amp;"$C$49"&amp;":"&amp;"$C$55"),Data0!$AV24)&gt;=1,"",ROW())</f>
        <v>24</v>
      </c>
      <c r="DA24" s="1" t="str">
        <f t="shared" ca="1" si="28"/>
        <v/>
      </c>
      <c r="DB24" s="1">
        <f ca="1">IF(COUNTIF(INDIRECT(RIGHT(DB$1,3)&amp;"!"&amp;"$C$57"&amp;":"&amp;"$C$59"),Data0!$AW24)&gt;=1,"",ROW())</f>
        <v>24</v>
      </c>
      <c r="DC24" s="1" t="str">
        <f t="shared" ca="1" si="29"/>
        <v/>
      </c>
      <c r="DD24" s="1">
        <f ca="1">IF(COUNTIF(INDIRECT(RIGHT(DD$1,3)&amp;"!"&amp;"$C$49"&amp;":"&amp;"$C$55"),Data0!$AV24)&gt;=1,"",ROW())</f>
        <v>24</v>
      </c>
      <c r="DE24" s="1" t="str">
        <f t="shared" ca="1" si="30"/>
        <v/>
      </c>
      <c r="DF24" s="1">
        <f ca="1">IF(COUNTIF(INDIRECT(RIGHT(DF$1,3)&amp;"!"&amp;"$C$57"&amp;":"&amp;"$C$59"),Data0!$AW24)&gt;=1,"",ROW())</f>
        <v>24</v>
      </c>
      <c r="DG24" s="1" t="str">
        <f t="shared" ca="1" si="31"/>
        <v/>
      </c>
      <c r="DH24" s="1">
        <f ca="1">IF(COUNTIF(INDIRECT(RIGHT(DH$1,3)&amp;"!"&amp;"$C$49"&amp;":"&amp;"$C$55"),Data0!$AV24)&gt;=1,"",ROW())</f>
        <v>24</v>
      </c>
      <c r="DI24" s="1" t="str">
        <f t="shared" ca="1" si="32"/>
        <v/>
      </c>
      <c r="DJ24" s="1">
        <f ca="1">IF(COUNTIF(INDIRECT(RIGHT(DJ$1,3)&amp;"!"&amp;"$C$57"&amp;":"&amp;"$C$59"),Data0!$AW24)&gt;=1,"",ROW())</f>
        <v>24</v>
      </c>
      <c r="DK24" s="1" t="str">
        <f t="shared" ca="1" si="33"/>
        <v/>
      </c>
      <c r="DL24" s="1">
        <f ca="1">IF(COUNTIF(INDIRECT(RIGHT(DL$1,3)&amp;"!"&amp;"$C$49"&amp;":"&amp;"$C$55"),Data0!$AV24)&gt;=1,"",ROW())</f>
        <v>24</v>
      </c>
      <c r="DM24" s="1" t="str">
        <f t="shared" ca="1" si="34"/>
        <v/>
      </c>
      <c r="DN24" s="1">
        <f ca="1">IF(COUNTIF(INDIRECT(RIGHT(DN$1,3)&amp;"!"&amp;"$C$47"&amp;":"&amp;"$C$59"),Data0!$AW24)&gt;=1,"",ROW())</f>
        <v>24</v>
      </c>
      <c r="DO24" s="1" t="str">
        <f t="shared" ca="1" si="35"/>
        <v/>
      </c>
      <c r="DP24" s="1">
        <f ca="1">IF(COUNTIF(INDIRECT(RIGHT(DP$1,3)&amp;"!"&amp;"$C$49"&amp;":"&amp;"$C$55"),Data0!$AV24)&gt;=1,"",ROW())</f>
        <v>24</v>
      </c>
      <c r="DQ24" s="1" t="str">
        <f t="shared" ca="1" si="36"/>
        <v/>
      </c>
      <c r="DR24" s="1">
        <f ca="1">IF(COUNTIF(INDIRECT(RIGHT(DR$1,3)&amp;"!"&amp;"$C$57"&amp;":"&amp;"$C$59"),Data0!$AW24)&gt;=1,"",ROW())</f>
        <v>24</v>
      </c>
      <c r="DS24" s="1" t="str">
        <f t="shared" ca="1" si="37"/>
        <v/>
      </c>
      <c r="DT24" s="1">
        <f ca="1">IF(COUNTIF(INDIRECT(RIGHT(DT$1,3)&amp;"!"&amp;"$C$49"&amp;":"&amp;"$C$55"),Data0!$AV24)&gt;=1,"",ROW())</f>
        <v>24</v>
      </c>
      <c r="DU24" s="1" t="str">
        <f t="shared" ca="1" si="38"/>
        <v/>
      </c>
      <c r="DV24" s="1">
        <f ca="1">IF(COUNTIF(INDIRECT(RIGHT(DV$1,3)&amp;"!"&amp;"$C$57"&amp;":"&amp;"$C$59"),Data0!$AW24)&gt;=1,"",ROW())</f>
        <v>24</v>
      </c>
      <c r="DW24" s="1" t="str">
        <f t="shared" ca="1" si="39"/>
        <v/>
      </c>
      <c r="DX24" s="1">
        <f ca="1">IF(COUNTIF(INDIRECT(RIGHT(DX$1,3)&amp;"!"&amp;"$C$49"&amp;":"&amp;"$C$55"),Data0!$BB24)&gt;=1,"",ROW())</f>
        <v>24</v>
      </c>
      <c r="DY24" s="1" t="str">
        <f t="shared" ca="1" si="40"/>
        <v/>
      </c>
      <c r="DZ24" s="1">
        <f ca="1">IF(COUNTIF(INDIRECT(RIGHT(DZ$1,3)&amp;"!"&amp;"$C$57"&amp;":"&amp;"$C$59"),Data0!$BC24)&gt;=1,"",ROW())</f>
        <v>24</v>
      </c>
      <c r="EA24" s="1" t="str">
        <f t="shared" ca="1" si="41"/>
        <v/>
      </c>
      <c r="EB24" s="1">
        <f ca="1">IF(COUNTIF(INDIRECT(RIGHT(EB$1,3)&amp;"!"&amp;"$C$49"&amp;":"&amp;"$C$55"),Data0!$BB24)&gt;=1,"",ROW())</f>
        <v>24</v>
      </c>
      <c r="EC24" s="1" t="str">
        <f t="shared" ca="1" si="42"/>
        <v/>
      </c>
      <c r="ED24" s="1">
        <f ca="1">IF(COUNTIF(INDIRECT(RIGHT(ED$1,3)&amp;"!"&amp;"$C$57"&amp;":"&amp;"$C$59"),Data0!$BC24)&gt;=1,"",ROW())</f>
        <v>24</v>
      </c>
      <c r="EE24" s="1" t="str">
        <f t="shared" ca="1" si="43"/>
        <v/>
      </c>
      <c r="EF24" s="1">
        <f ca="1">IF(COUNTIF(INDIRECT(RIGHT(EF$1,3)&amp;"!"&amp;"$C$49"&amp;":"&amp;"$C$55"),Data0!$BB24)&gt;=1,"",ROW())</f>
        <v>24</v>
      </c>
      <c r="EG24" s="1" t="str">
        <f t="shared" ca="1" si="44"/>
        <v/>
      </c>
      <c r="EH24" s="1">
        <f ca="1">IF(COUNTIF(INDIRECT(RIGHT(EH$1,3)&amp;"!"&amp;"$C$57"&amp;":"&amp;"$C$59"),Data0!$BC24)&gt;=1,"",ROW())</f>
        <v>24</v>
      </c>
      <c r="EI24" s="1" t="str">
        <f t="shared" ca="1" si="45"/>
        <v/>
      </c>
      <c r="EJ24" s="1">
        <f ca="1">IF(COUNTIF(INDIRECT(RIGHT(EJ$1,3)&amp;"!"&amp;"$C$49"&amp;":"&amp;"$C$55"),Data0!$BB24)&gt;=1,"",ROW())</f>
        <v>24</v>
      </c>
      <c r="EK24" s="1" t="str">
        <f t="shared" ca="1" si="46"/>
        <v/>
      </c>
      <c r="EL24" s="1">
        <f ca="1">IF(COUNTIF(INDIRECT(RIGHT(EL$1,3)&amp;"!"&amp;"$C$57"&amp;":"&amp;"$C$59"),Data0!$BC24)&gt;=1,"",ROW())</f>
        <v>24</v>
      </c>
      <c r="EM24" s="1" t="str">
        <f t="shared" ca="1" si="47"/>
        <v/>
      </c>
      <c r="EN24" s="1">
        <f ca="1">IF(COUNTIF(INDIRECT(RIGHT(EN$1,3)&amp;"!"&amp;"$C$49"&amp;":"&amp;"$C$55"),Data0!$BB24)&gt;=1,"",ROW())</f>
        <v>24</v>
      </c>
      <c r="EO24" s="1" t="str">
        <f t="shared" ca="1" si="48"/>
        <v/>
      </c>
      <c r="EP24" s="1">
        <f ca="1">IF(COUNTIF(INDIRECT(RIGHT(EP$1,3)&amp;"!"&amp;"$C$57"&amp;":"&amp;"$C$59"),Data0!$BC24)&gt;=1,"",ROW())</f>
        <v>24</v>
      </c>
      <c r="EQ24" s="1" t="str">
        <f t="shared" ca="1" si="49"/>
        <v/>
      </c>
      <c r="ER24" s="1">
        <f ca="1">IF(COUNTIF(INDIRECT(RIGHT(ER$1,3)&amp;"!"&amp;"$C$49"&amp;":"&amp;"$C$55"),Data0!$BB24)&gt;=1,"",ROW())</f>
        <v>24</v>
      </c>
      <c r="ES24" s="1" t="str">
        <f t="shared" ca="1" si="50"/>
        <v/>
      </c>
      <c r="ET24" s="1">
        <f ca="1">IF(COUNTIF(INDIRECT(RIGHT(ET$1,3)&amp;"!"&amp;"$C$57"&amp;":"&amp;"$C$59"),Data0!$BC24)&gt;=1,"",ROW())</f>
        <v>24</v>
      </c>
      <c r="EU24" s="1" t="str">
        <f t="shared" ca="1" si="51"/>
        <v/>
      </c>
    </row>
    <row r="25" spans="1:151" ht="15">
      <c r="A25" s="22" t="str">
        <f t="shared" si="66"/>
        <v>1.</v>
      </c>
      <c r="B25" s="22" t="s">
        <v>223</v>
      </c>
      <c r="C25" s="22" t="s">
        <v>94</v>
      </c>
      <c r="D25" s="22" t="s">
        <v>97</v>
      </c>
      <c r="F25"/>
      <c r="G25" s="6"/>
      <c r="I25" s="22">
        <v>26</v>
      </c>
      <c r="J25" s="1"/>
      <c r="N25" s="22" t="s">
        <v>507</v>
      </c>
      <c r="O25" s="22"/>
      <c r="S25" s="6"/>
      <c r="Y25"/>
      <c r="Z25"/>
      <c r="AA25" s="22" t="s">
        <v>192</v>
      </c>
      <c r="AB25" s="22" t="s">
        <v>163</v>
      </c>
      <c r="AD25" s="519">
        <v>1.65</v>
      </c>
      <c r="AE25" s="524" t="s">
        <v>1110</v>
      </c>
      <c r="AF25" s="440">
        <f>IF(AND(COUNTIF(AG$2:AG25,AG25)=1,AG25&lt;&gt;""),AF24+1,AF24)</f>
        <v>1</v>
      </c>
      <c r="AG25" s="468" t="str">
        <f t="shared" si="54"/>
        <v/>
      </c>
      <c r="AH25" s="440">
        <f>IF(AND(COUNTIF(AI$2:AI25,AI25)=1,AI25&lt;&gt;""),AH24+1,AH24)</f>
        <v>1</v>
      </c>
      <c r="AI25" s="468" t="str">
        <f t="shared" si="55"/>
        <v/>
      </c>
      <c r="AJ25" s="497" t="str">
        <f t="shared" si="56"/>
        <v/>
      </c>
      <c r="AK25" s="497" t="str">
        <f t="shared" si="57"/>
        <v/>
      </c>
      <c r="AL25" s="440">
        <f>IF(AND(COUNTIF(AM$2:AM25,AM25)=1,AM25&lt;&gt;""),AL24+1,AL24)</f>
        <v>1</v>
      </c>
      <c r="AM25" s="468" t="str">
        <f t="shared" si="58"/>
        <v/>
      </c>
      <c r="AN25" s="440">
        <f>IF(AND(COUNTIF(AO$2:AO25,AO25)=1,AO25&lt;&gt;""),AN24+1,AN24)</f>
        <v>1</v>
      </c>
      <c r="AO25" s="468" t="str">
        <f t="shared" si="0"/>
        <v/>
      </c>
      <c r="AP25" s="497" t="str">
        <f t="shared" si="59"/>
        <v/>
      </c>
      <c r="AQ25" s="497" t="str">
        <f t="shared" si="60"/>
        <v/>
      </c>
      <c r="AR25" s="440">
        <f>IF(AND(COUNTIF(AS$2:AS25,AS25)=1,AS25&lt;&gt;""),AR24+1,AR24)</f>
        <v>1</v>
      </c>
      <c r="AS25" s="468" t="str">
        <f t="shared" si="1"/>
        <v/>
      </c>
      <c r="AT25" s="440">
        <f>IF(AND(COUNTIF(AU$2:AU25,AU25)=1,AU25&lt;&gt;""),AT24+1,AT24)</f>
        <v>1</v>
      </c>
      <c r="AU25" s="468" t="str">
        <f t="shared" si="2"/>
        <v/>
      </c>
      <c r="AV25" s="497" t="str">
        <f t="shared" si="61"/>
        <v/>
      </c>
      <c r="AW25" s="497" t="str">
        <f t="shared" si="62"/>
        <v/>
      </c>
      <c r="AX25" s="440">
        <f>IF(AND(COUNTIF(AY$2:AY25,AY25)=1,AY25&lt;&gt;""),AX24+1,AX24)</f>
        <v>1</v>
      </c>
      <c r="AY25" s="468" t="str">
        <f t="shared" si="3"/>
        <v/>
      </c>
      <c r="AZ25" s="440">
        <f>IF(AND(COUNTIF(BA$2:BA25,BA25)=1,BA25&lt;&gt;""),AZ24+1,AZ24)</f>
        <v>1</v>
      </c>
      <c r="BA25" s="468" t="str">
        <f t="shared" si="4"/>
        <v/>
      </c>
      <c r="BB25" s="497" t="str">
        <f t="shared" si="63"/>
        <v/>
      </c>
      <c r="BC25" s="497" t="str">
        <f t="shared" si="64"/>
        <v/>
      </c>
      <c r="BD25" s="1">
        <f ca="1">IF(COUNTIF(INDIRECT(RIGHT(BD$1,3)&amp;"!"&amp;"$C$49"&amp;":"&amp;"$C$55"),Data0!$AJ25)&gt;=1,"",ROW())</f>
        <v>25</v>
      </c>
      <c r="BE25" s="1" t="str">
        <f t="shared" ca="1" si="65"/>
        <v/>
      </c>
      <c r="BF25" s="1">
        <f ca="1">IF(COUNTIF(INDIRECT(RIGHT(BF$1,3)&amp;"!"&amp;"$C$57"&amp;":"&amp;"$C$59"),Data0!$AK25)&gt;=1,"",ROW())</f>
        <v>25</v>
      </c>
      <c r="BG25" s="1" t="str">
        <f t="shared" ca="1" si="5"/>
        <v/>
      </c>
      <c r="BH25" s="1">
        <f ca="1">IF(COUNTIF(INDIRECT(RIGHT(BH$1,3)&amp;"!"&amp;"$C$49"&amp;":"&amp;"$C$55"),Data0!$AJ25)&gt;=1,"",ROW())</f>
        <v>25</v>
      </c>
      <c r="BI25" s="1" t="str">
        <f t="shared" ca="1" si="6"/>
        <v/>
      </c>
      <c r="BJ25" s="1">
        <f ca="1">IF(COUNTIF(INDIRECT(RIGHT(BJ$1,3)&amp;"!"&amp;"$C$57"&amp;":"&amp;"$C$59"),Data0!$AK25)&gt;=1,"",ROW())</f>
        <v>25</v>
      </c>
      <c r="BK25" s="1" t="str">
        <f t="shared" ca="1" si="7"/>
        <v/>
      </c>
      <c r="BL25" s="1">
        <f ca="1">IF(COUNTIF(INDIRECT(RIGHT(BL$1,3)&amp;"!"&amp;"$C$49"&amp;":"&amp;"$C$55"),Data0!$AJ25)&gt;=1,"",ROW())</f>
        <v>25</v>
      </c>
      <c r="BM25" s="1" t="str">
        <f t="shared" ca="1" si="8"/>
        <v/>
      </c>
      <c r="BN25" s="1">
        <f ca="1">IF(COUNTIF(INDIRECT(RIGHT(BN$1,3)&amp;"!"&amp;"$C$57"&amp;":"&amp;"$C$59"),Data0!$AK25)&gt;=1,"",ROW())</f>
        <v>25</v>
      </c>
      <c r="BO25" s="1" t="str">
        <f t="shared" ca="1" si="9"/>
        <v/>
      </c>
      <c r="BP25" s="1">
        <f ca="1">IF(COUNTIF(INDIRECT(RIGHT(BP$1,3)&amp;"!"&amp;"$C$49"&amp;":"&amp;"$C$55"),Data0!$AJ25)&gt;=1,"",ROW())</f>
        <v>25</v>
      </c>
      <c r="BQ25" s="1" t="str">
        <f t="shared" ca="1" si="10"/>
        <v/>
      </c>
      <c r="BR25" s="1">
        <f ca="1">IF(COUNTIF(INDIRECT(RIGHT(BR$1,3)&amp;"!"&amp;"$C$57"&amp;":"&amp;"$C$59"),Data0!$AK25)&gt;=1,"",ROW())</f>
        <v>25</v>
      </c>
      <c r="BS25" s="1" t="str">
        <f t="shared" ca="1" si="11"/>
        <v/>
      </c>
      <c r="BT25" s="1">
        <f ca="1">IF(COUNTIF(INDIRECT(RIGHT(BT$1,3)&amp;"!"&amp;"$C$49"&amp;":"&amp;"$C$55"),Data0!$AJ25)&gt;=1,"",ROW())</f>
        <v>25</v>
      </c>
      <c r="BU25" s="1" t="str">
        <f t="shared" ca="1" si="12"/>
        <v/>
      </c>
      <c r="BV25" s="1">
        <f ca="1">IF(COUNTIF(INDIRECT(RIGHT(BV$1,3)&amp;"!"&amp;"$C$57"&amp;":"&amp;"$C$59"),Data0!$AK25)&gt;=1,"",ROW())</f>
        <v>25</v>
      </c>
      <c r="BW25" s="1" t="str">
        <f t="shared" ca="1" si="13"/>
        <v/>
      </c>
      <c r="BX25" s="1">
        <f ca="1">IF(COUNTIF(INDIRECT(RIGHT(BX$1,3)&amp;"!"&amp;"$C$49"&amp;":"&amp;"$C$55"),Data0!$AJ25)&gt;=1,"",ROW())</f>
        <v>25</v>
      </c>
      <c r="BY25" s="1" t="str">
        <f t="shared" ca="1" si="14"/>
        <v/>
      </c>
      <c r="BZ25" s="1">
        <f ca="1">IF(COUNTIF(INDIRECT(RIGHT(BZ$1,3)&amp;"!"&amp;"$C$57"&amp;":"&amp;"$C$59"),Data0!$AK25)&gt;=1,"",ROW())</f>
        <v>25</v>
      </c>
      <c r="CA25" s="1" t="str">
        <f t="shared" ca="1" si="15"/>
        <v/>
      </c>
      <c r="CB25" s="1">
        <f ca="1">IF(COUNTIF(INDIRECT(RIGHT(CB$1,3)&amp;"!"&amp;"$C$49"&amp;":"&amp;"$C$55"),Data0!$AP25)&gt;=1,"",ROW())</f>
        <v>25</v>
      </c>
      <c r="CC25" s="1" t="str">
        <f t="shared" ca="1" si="16"/>
        <v/>
      </c>
      <c r="CD25" s="1">
        <f ca="1">IF(COUNTIF(INDIRECT(RIGHT(CD$1,3)&amp;"!"&amp;"$C$57"&amp;":"&amp;"$C$59"),Data0!$AQ25)&gt;=1,"",ROW())</f>
        <v>25</v>
      </c>
      <c r="CE25" s="1" t="str">
        <f t="shared" ca="1" si="17"/>
        <v/>
      </c>
      <c r="CF25" s="1">
        <f ca="1">IF(COUNTIF(INDIRECT(RIGHT(CF$1,3)&amp;"!"&amp;"$C$49"&amp;":"&amp;"$C$55"),Data0!$AP25)&gt;=1,"",ROW())</f>
        <v>25</v>
      </c>
      <c r="CG25" s="1" t="str">
        <f t="shared" ca="1" si="18"/>
        <v/>
      </c>
      <c r="CH25" s="1">
        <f ca="1">IF(COUNTIF(INDIRECT(RIGHT(CH$1,3)&amp;"!"&amp;"$C$57"&amp;":"&amp;"$C$59"),Data0!$AQ25)&gt;=1,"",ROW())</f>
        <v>25</v>
      </c>
      <c r="CI25" s="1" t="str">
        <f t="shared" ca="1" si="19"/>
        <v/>
      </c>
      <c r="CJ25" s="1">
        <f ca="1">IF(COUNTIF(INDIRECT(RIGHT(CJ$1,3)&amp;"!"&amp;"$C$49"&amp;":"&amp;"$C$55"),Data0!$AP25)&gt;=1,"",ROW())</f>
        <v>25</v>
      </c>
      <c r="CK25" s="1" t="str">
        <f t="shared" ca="1" si="20"/>
        <v/>
      </c>
      <c r="CL25" s="1">
        <f ca="1">IF(COUNTIF(INDIRECT(RIGHT(CL$1,3)&amp;"!"&amp;"$C$57"&amp;":"&amp;"$C$59"),Data0!$AQ25)&gt;=1,"",ROW())</f>
        <v>25</v>
      </c>
      <c r="CM25" s="1" t="str">
        <f t="shared" ca="1" si="21"/>
        <v/>
      </c>
      <c r="CN25" s="1">
        <f ca="1">IF(COUNTIF(INDIRECT(RIGHT(CN$1,3)&amp;"!"&amp;"$C$49"&amp;":"&amp;"$C$55"),Data0!$AP25)&gt;=1,"",ROW())</f>
        <v>25</v>
      </c>
      <c r="CO25" s="1" t="str">
        <f t="shared" ca="1" si="22"/>
        <v/>
      </c>
      <c r="CP25" s="1">
        <f ca="1">IF(COUNTIF(INDIRECT(RIGHT(CP$1,3)&amp;"!"&amp;"$C$57"&amp;":"&amp;"$C$59"),Data0!$AQ25)&gt;=1,"",ROW())</f>
        <v>25</v>
      </c>
      <c r="CQ25" s="1" t="str">
        <f t="shared" ca="1" si="23"/>
        <v/>
      </c>
      <c r="CR25" s="1">
        <f ca="1">IF(COUNTIF(INDIRECT(RIGHT(CR$1,3)&amp;"!"&amp;"$C$49"&amp;":"&amp;"$C$55"),Data0!$AP25)&gt;=1,"",ROW())</f>
        <v>25</v>
      </c>
      <c r="CS25" s="1" t="str">
        <f t="shared" ca="1" si="24"/>
        <v/>
      </c>
      <c r="CT25" s="1">
        <f ca="1">IF(COUNTIF(INDIRECT(RIGHT(CT$1,3)&amp;"!"&amp;"$C$57"&amp;":"&amp;"$C$59"),Data0!$AQ25)&gt;=1,"",ROW())</f>
        <v>25</v>
      </c>
      <c r="CU25" s="1" t="str">
        <f t="shared" ca="1" si="25"/>
        <v/>
      </c>
      <c r="CV25" s="1">
        <f ca="1">IF(COUNTIF(INDIRECT(RIGHT(CV$1,3)&amp;"!"&amp;"$C$49"&amp;":"&amp;"$C$55"),Data0!$AP25)&gt;=1,"",ROW())</f>
        <v>25</v>
      </c>
      <c r="CW25" s="1" t="str">
        <f t="shared" ca="1" si="26"/>
        <v/>
      </c>
      <c r="CX25" s="1">
        <f ca="1">IF(COUNTIF(INDIRECT(RIGHT(CX$1,3)&amp;"!"&amp;"$C$57"&amp;":"&amp;"$C$59"),Data0!$AQ25)&gt;=1,"",ROW())</f>
        <v>25</v>
      </c>
      <c r="CY25" s="1" t="str">
        <f t="shared" ca="1" si="27"/>
        <v/>
      </c>
      <c r="CZ25" s="1">
        <f ca="1">IF(COUNTIF(INDIRECT(RIGHT(CZ$1,3)&amp;"!"&amp;"$C$49"&amp;":"&amp;"$C$55"),Data0!$AV25)&gt;=1,"",ROW())</f>
        <v>25</v>
      </c>
      <c r="DA25" s="1" t="str">
        <f t="shared" ca="1" si="28"/>
        <v/>
      </c>
      <c r="DB25" s="1">
        <f ca="1">IF(COUNTIF(INDIRECT(RIGHT(DB$1,3)&amp;"!"&amp;"$C$57"&amp;":"&amp;"$C$59"),Data0!$AW25)&gt;=1,"",ROW())</f>
        <v>25</v>
      </c>
      <c r="DC25" s="1" t="str">
        <f t="shared" ca="1" si="29"/>
        <v/>
      </c>
      <c r="DD25" s="1">
        <f ca="1">IF(COUNTIF(INDIRECT(RIGHT(DD$1,3)&amp;"!"&amp;"$C$49"&amp;":"&amp;"$C$55"),Data0!$AV25)&gt;=1,"",ROW())</f>
        <v>25</v>
      </c>
      <c r="DE25" s="1" t="str">
        <f t="shared" ca="1" si="30"/>
        <v/>
      </c>
      <c r="DF25" s="1">
        <f ca="1">IF(COUNTIF(INDIRECT(RIGHT(DF$1,3)&amp;"!"&amp;"$C$57"&amp;":"&amp;"$C$59"),Data0!$AW25)&gt;=1,"",ROW())</f>
        <v>25</v>
      </c>
      <c r="DG25" s="1" t="str">
        <f t="shared" ca="1" si="31"/>
        <v/>
      </c>
      <c r="DH25" s="1">
        <f ca="1">IF(COUNTIF(INDIRECT(RIGHT(DH$1,3)&amp;"!"&amp;"$C$49"&amp;":"&amp;"$C$55"),Data0!$AV25)&gt;=1,"",ROW())</f>
        <v>25</v>
      </c>
      <c r="DI25" s="1" t="str">
        <f t="shared" ca="1" si="32"/>
        <v/>
      </c>
      <c r="DJ25" s="1">
        <f ca="1">IF(COUNTIF(INDIRECT(RIGHT(DJ$1,3)&amp;"!"&amp;"$C$57"&amp;":"&amp;"$C$59"),Data0!$AW25)&gt;=1,"",ROW())</f>
        <v>25</v>
      </c>
      <c r="DK25" s="1" t="str">
        <f t="shared" ca="1" si="33"/>
        <v/>
      </c>
      <c r="DL25" s="1">
        <f ca="1">IF(COUNTIF(INDIRECT(RIGHT(DL$1,3)&amp;"!"&amp;"$C$49"&amp;":"&amp;"$C$55"),Data0!$AV25)&gt;=1,"",ROW())</f>
        <v>25</v>
      </c>
      <c r="DM25" s="1" t="str">
        <f t="shared" ca="1" si="34"/>
        <v/>
      </c>
      <c r="DN25" s="1">
        <f ca="1">IF(COUNTIF(INDIRECT(RIGHT(DN$1,3)&amp;"!"&amp;"$C$47"&amp;":"&amp;"$C$59"),Data0!$AW25)&gt;=1,"",ROW())</f>
        <v>25</v>
      </c>
      <c r="DO25" s="1" t="str">
        <f t="shared" ca="1" si="35"/>
        <v/>
      </c>
      <c r="DP25" s="1">
        <f ca="1">IF(COUNTIF(INDIRECT(RIGHT(DP$1,3)&amp;"!"&amp;"$C$49"&amp;":"&amp;"$C$55"),Data0!$AV25)&gt;=1,"",ROW())</f>
        <v>25</v>
      </c>
      <c r="DQ25" s="1" t="str">
        <f t="shared" ca="1" si="36"/>
        <v/>
      </c>
      <c r="DR25" s="1">
        <f ca="1">IF(COUNTIF(INDIRECT(RIGHT(DR$1,3)&amp;"!"&amp;"$C$57"&amp;":"&amp;"$C$59"),Data0!$AW25)&gt;=1,"",ROW())</f>
        <v>25</v>
      </c>
      <c r="DS25" s="1" t="str">
        <f t="shared" ca="1" si="37"/>
        <v/>
      </c>
      <c r="DT25" s="1">
        <f ca="1">IF(COUNTIF(INDIRECT(RIGHT(DT$1,3)&amp;"!"&amp;"$C$49"&amp;":"&amp;"$C$55"),Data0!$AV25)&gt;=1,"",ROW())</f>
        <v>25</v>
      </c>
      <c r="DU25" s="1" t="str">
        <f t="shared" ca="1" si="38"/>
        <v/>
      </c>
      <c r="DV25" s="1">
        <f ca="1">IF(COUNTIF(INDIRECT(RIGHT(DV$1,3)&amp;"!"&amp;"$C$57"&amp;":"&amp;"$C$59"),Data0!$AW25)&gt;=1,"",ROW())</f>
        <v>25</v>
      </c>
      <c r="DW25" s="1" t="str">
        <f t="shared" ca="1" si="39"/>
        <v/>
      </c>
      <c r="DX25" s="1">
        <f ca="1">IF(COUNTIF(INDIRECT(RIGHT(DX$1,3)&amp;"!"&amp;"$C$49"&amp;":"&amp;"$C$55"),Data0!$BB25)&gt;=1,"",ROW())</f>
        <v>25</v>
      </c>
      <c r="DY25" s="1" t="str">
        <f t="shared" ca="1" si="40"/>
        <v/>
      </c>
      <c r="DZ25" s="1">
        <f ca="1">IF(COUNTIF(INDIRECT(RIGHT(DZ$1,3)&amp;"!"&amp;"$C$57"&amp;":"&amp;"$C$59"),Data0!$BC25)&gt;=1,"",ROW())</f>
        <v>25</v>
      </c>
      <c r="EA25" s="1" t="str">
        <f t="shared" ca="1" si="41"/>
        <v/>
      </c>
      <c r="EB25" s="1">
        <f ca="1">IF(COUNTIF(INDIRECT(RIGHT(EB$1,3)&amp;"!"&amp;"$C$49"&amp;":"&amp;"$C$55"),Data0!$BB25)&gt;=1,"",ROW())</f>
        <v>25</v>
      </c>
      <c r="EC25" s="1" t="str">
        <f t="shared" ca="1" si="42"/>
        <v/>
      </c>
      <c r="ED25" s="1">
        <f ca="1">IF(COUNTIF(INDIRECT(RIGHT(ED$1,3)&amp;"!"&amp;"$C$57"&amp;":"&amp;"$C$59"),Data0!$BC25)&gt;=1,"",ROW())</f>
        <v>25</v>
      </c>
      <c r="EE25" s="1" t="str">
        <f t="shared" ca="1" si="43"/>
        <v/>
      </c>
      <c r="EF25" s="1">
        <f ca="1">IF(COUNTIF(INDIRECT(RIGHT(EF$1,3)&amp;"!"&amp;"$C$49"&amp;":"&amp;"$C$55"),Data0!$BB25)&gt;=1,"",ROW())</f>
        <v>25</v>
      </c>
      <c r="EG25" s="1" t="str">
        <f t="shared" ca="1" si="44"/>
        <v/>
      </c>
      <c r="EH25" s="1">
        <f ca="1">IF(COUNTIF(INDIRECT(RIGHT(EH$1,3)&amp;"!"&amp;"$C$57"&amp;":"&amp;"$C$59"),Data0!$BC25)&gt;=1,"",ROW())</f>
        <v>25</v>
      </c>
      <c r="EI25" s="1" t="str">
        <f t="shared" ca="1" si="45"/>
        <v/>
      </c>
      <c r="EJ25" s="1">
        <f ca="1">IF(COUNTIF(INDIRECT(RIGHT(EJ$1,3)&amp;"!"&amp;"$C$49"&amp;":"&amp;"$C$55"),Data0!$BB25)&gt;=1,"",ROW())</f>
        <v>25</v>
      </c>
      <c r="EK25" s="1" t="str">
        <f t="shared" ca="1" si="46"/>
        <v/>
      </c>
      <c r="EL25" s="1">
        <f ca="1">IF(COUNTIF(INDIRECT(RIGHT(EL$1,3)&amp;"!"&amp;"$C$57"&amp;":"&amp;"$C$59"),Data0!$BC25)&gt;=1,"",ROW())</f>
        <v>25</v>
      </c>
      <c r="EM25" s="1" t="str">
        <f t="shared" ca="1" si="47"/>
        <v/>
      </c>
      <c r="EN25" s="1">
        <f ca="1">IF(COUNTIF(INDIRECT(RIGHT(EN$1,3)&amp;"!"&amp;"$C$49"&amp;":"&amp;"$C$55"),Data0!$BB25)&gt;=1,"",ROW())</f>
        <v>25</v>
      </c>
      <c r="EO25" s="1" t="str">
        <f t="shared" ca="1" si="48"/>
        <v/>
      </c>
      <c r="EP25" s="1">
        <f ca="1">IF(COUNTIF(INDIRECT(RIGHT(EP$1,3)&amp;"!"&amp;"$C$57"&amp;":"&amp;"$C$59"),Data0!$BC25)&gt;=1,"",ROW())</f>
        <v>25</v>
      </c>
      <c r="EQ25" s="1" t="str">
        <f t="shared" ca="1" si="49"/>
        <v/>
      </c>
      <c r="ER25" s="1">
        <f ca="1">IF(COUNTIF(INDIRECT(RIGHT(ER$1,3)&amp;"!"&amp;"$C$49"&amp;":"&amp;"$C$55"),Data0!$BB25)&gt;=1,"",ROW())</f>
        <v>25</v>
      </c>
      <c r="ES25" s="1" t="str">
        <f t="shared" ca="1" si="50"/>
        <v/>
      </c>
      <c r="ET25" s="1">
        <f ca="1">IF(COUNTIF(INDIRECT(RIGHT(ET$1,3)&amp;"!"&amp;"$C$57"&amp;":"&amp;"$C$59"),Data0!$BC25)&gt;=1,"",ROW())</f>
        <v>25</v>
      </c>
      <c r="EU25" s="1" t="str">
        <f t="shared" ca="1" si="51"/>
        <v/>
      </c>
    </row>
    <row r="26" spans="1:151" ht="15">
      <c r="A26" s="21" t="str">
        <f t="shared" si="66"/>
        <v>2.</v>
      </c>
      <c r="B26" s="21" t="s">
        <v>130</v>
      </c>
      <c r="C26" s="21" t="s">
        <v>100</v>
      </c>
      <c r="D26" s="21" t="s">
        <v>100</v>
      </c>
      <c r="F26"/>
      <c r="G26" s="6"/>
      <c r="I26" s="21">
        <v>27</v>
      </c>
      <c r="J26" s="1"/>
      <c r="Y26"/>
      <c r="Z26"/>
      <c r="AA26" s="21" t="s">
        <v>193</v>
      </c>
      <c r="AB26" s="21" t="s">
        <v>164</v>
      </c>
      <c r="AD26" s="518">
        <v>1.7</v>
      </c>
      <c r="AE26" s="525" t="s">
        <v>1111</v>
      </c>
      <c r="AF26" s="440">
        <f>IF(AND(COUNTIF(AG$2:AG26,AG26)=1,AG26&lt;&gt;""),AF25+1,AF25)</f>
        <v>1</v>
      </c>
      <c r="AG26" s="468" t="str">
        <f t="shared" si="54"/>
        <v/>
      </c>
      <c r="AH26" s="440">
        <f>IF(AND(COUNTIF(AI$2:AI26,AI26)=1,AI26&lt;&gt;""),AH25+1,AH25)</f>
        <v>1</v>
      </c>
      <c r="AI26" s="468" t="str">
        <f t="shared" si="55"/>
        <v/>
      </c>
      <c r="AJ26" s="497" t="str">
        <f t="shared" si="56"/>
        <v/>
      </c>
      <c r="AK26" s="497" t="str">
        <f t="shared" si="57"/>
        <v/>
      </c>
      <c r="AL26" s="440">
        <f>IF(AND(COUNTIF(AM$2:AM26,AM26)=1,AM26&lt;&gt;""),AL25+1,AL25)</f>
        <v>1</v>
      </c>
      <c r="AM26" s="468" t="str">
        <f t="shared" si="58"/>
        <v/>
      </c>
      <c r="AN26" s="440">
        <f>IF(AND(COUNTIF(AO$2:AO26,AO26)=1,AO26&lt;&gt;""),AN25+1,AN25)</f>
        <v>1</v>
      </c>
      <c r="AO26" s="468" t="str">
        <f t="shared" si="0"/>
        <v/>
      </c>
      <c r="AP26" s="497" t="str">
        <f t="shared" si="59"/>
        <v/>
      </c>
      <c r="AQ26" s="497" t="str">
        <f t="shared" si="60"/>
        <v/>
      </c>
      <c r="AR26" s="440">
        <f>IF(AND(COUNTIF(AS$2:AS26,AS26)=1,AS26&lt;&gt;""),AR25+1,AR25)</f>
        <v>1</v>
      </c>
      <c r="AS26" s="468" t="str">
        <f t="shared" si="1"/>
        <v/>
      </c>
      <c r="AT26" s="440">
        <f>IF(AND(COUNTIF(AU$2:AU26,AU26)=1,AU26&lt;&gt;""),AT25+1,AT25)</f>
        <v>1</v>
      </c>
      <c r="AU26" s="468" t="str">
        <f t="shared" si="2"/>
        <v/>
      </c>
      <c r="AV26" s="497" t="str">
        <f t="shared" si="61"/>
        <v/>
      </c>
      <c r="AW26" s="497" t="str">
        <f t="shared" si="62"/>
        <v/>
      </c>
      <c r="AX26" s="440">
        <f>IF(AND(COUNTIF(AY$2:AY26,AY26)=1,AY26&lt;&gt;""),AX25+1,AX25)</f>
        <v>1</v>
      </c>
      <c r="AY26" s="468" t="str">
        <f t="shared" si="3"/>
        <v/>
      </c>
      <c r="AZ26" s="440">
        <f>IF(AND(COUNTIF(BA$2:BA26,BA26)=1,BA26&lt;&gt;""),AZ25+1,AZ25)</f>
        <v>1</v>
      </c>
      <c r="BA26" s="468" t="str">
        <f t="shared" si="4"/>
        <v/>
      </c>
      <c r="BB26" s="497" t="str">
        <f t="shared" si="63"/>
        <v/>
      </c>
      <c r="BC26" s="497" t="str">
        <f t="shared" si="64"/>
        <v/>
      </c>
      <c r="BD26" s="1">
        <f ca="1">IF(COUNTIF(INDIRECT(RIGHT(BD$1,3)&amp;"!"&amp;"$C$49"&amp;":"&amp;"$C$55"),Data0!$AJ26)&gt;=1,"",ROW())</f>
        <v>26</v>
      </c>
      <c r="BE26" s="1" t="str">
        <f t="shared" ca="1" si="65"/>
        <v/>
      </c>
      <c r="BF26" s="1">
        <f ca="1">IF(COUNTIF(INDIRECT(RIGHT(BF$1,3)&amp;"!"&amp;"$C$57"&amp;":"&amp;"$C$59"),Data0!$AK26)&gt;=1,"",ROW())</f>
        <v>26</v>
      </c>
      <c r="BG26" s="1" t="str">
        <f t="shared" ca="1" si="5"/>
        <v/>
      </c>
      <c r="BH26" s="1">
        <f ca="1">IF(COUNTIF(INDIRECT(RIGHT(BH$1,3)&amp;"!"&amp;"$C$49"&amp;":"&amp;"$C$55"),Data0!$AJ26)&gt;=1,"",ROW())</f>
        <v>26</v>
      </c>
      <c r="BI26" s="1" t="str">
        <f t="shared" ca="1" si="6"/>
        <v/>
      </c>
      <c r="BJ26" s="1">
        <f ca="1">IF(COUNTIF(INDIRECT(RIGHT(BJ$1,3)&amp;"!"&amp;"$C$57"&amp;":"&amp;"$C$59"),Data0!$AK26)&gt;=1,"",ROW())</f>
        <v>26</v>
      </c>
      <c r="BK26" s="1" t="str">
        <f t="shared" ca="1" si="7"/>
        <v/>
      </c>
      <c r="BL26" s="1">
        <f ca="1">IF(COUNTIF(INDIRECT(RIGHT(BL$1,3)&amp;"!"&amp;"$C$49"&amp;":"&amp;"$C$55"),Data0!$AJ26)&gt;=1,"",ROW())</f>
        <v>26</v>
      </c>
      <c r="BM26" s="1" t="str">
        <f t="shared" ca="1" si="8"/>
        <v/>
      </c>
      <c r="BN26" s="1">
        <f ca="1">IF(COUNTIF(INDIRECT(RIGHT(BN$1,3)&amp;"!"&amp;"$C$57"&amp;":"&amp;"$C$59"),Data0!$AK26)&gt;=1,"",ROW())</f>
        <v>26</v>
      </c>
      <c r="BO26" s="1" t="str">
        <f t="shared" ca="1" si="9"/>
        <v/>
      </c>
      <c r="BP26" s="1">
        <f ca="1">IF(COUNTIF(INDIRECT(RIGHT(BP$1,3)&amp;"!"&amp;"$C$49"&amp;":"&amp;"$C$55"),Data0!$AJ26)&gt;=1,"",ROW())</f>
        <v>26</v>
      </c>
      <c r="BQ26" s="1" t="str">
        <f t="shared" ca="1" si="10"/>
        <v/>
      </c>
      <c r="BR26" s="1">
        <f ca="1">IF(COUNTIF(INDIRECT(RIGHT(BR$1,3)&amp;"!"&amp;"$C$57"&amp;":"&amp;"$C$59"),Data0!$AK26)&gt;=1,"",ROW())</f>
        <v>26</v>
      </c>
      <c r="BS26" s="1" t="str">
        <f t="shared" ca="1" si="11"/>
        <v/>
      </c>
      <c r="BT26" s="1">
        <f ca="1">IF(COUNTIF(INDIRECT(RIGHT(BT$1,3)&amp;"!"&amp;"$C$49"&amp;":"&amp;"$C$55"),Data0!$AJ26)&gt;=1,"",ROW())</f>
        <v>26</v>
      </c>
      <c r="BU26" s="1" t="str">
        <f t="shared" ca="1" si="12"/>
        <v/>
      </c>
      <c r="BV26" s="1">
        <f ca="1">IF(COUNTIF(INDIRECT(RIGHT(BV$1,3)&amp;"!"&amp;"$C$57"&amp;":"&amp;"$C$59"),Data0!$AK26)&gt;=1,"",ROW())</f>
        <v>26</v>
      </c>
      <c r="BW26" s="1" t="str">
        <f t="shared" ca="1" si="13"/>
        <v/>
      </c>
      <c r="BX26" s="1">
        <f ca="1">IF(COUNTIF(INDIRECT(RIGHT(BX$1,3)&amp;"!"&amp;"$C$49"&amp;":"&amp;"$C$55"),Data0!$AJ26)&gt;=1,"",ROW())</f>
        <v>26</v>
      </c>
      <c r="BY26" s="1" t="str">
        <f t="shared" ca="1" si="14"/>
        <v/>
      </c>
      <c r="BZ26" s="1">
        <f ca="1">IF(COUNTIF(INDIRECT(RIGHT(BZ$1,3)&amp;"!"&amp;"$C$57"&amp;":"&amp;"$C$59"),Data0!$AK26)&gt;=1,"",ROW())</f>
        <v>26</v>
      </c>
      <c r="CA26" s="1" t="str">
        <f t="shared" ca="1" si="15"/>
        <v/>
      </c>
      <c r="CB26" s="1">
        <f ca="1">IF(COUNTIF(INDIRECT(RIGHT(CB$1,3)&amp;"!"&amp;"$C$49"&amp;":"&amp;"$C$55"),Data0!$AP26)&gt;=1,"",ROW())</f>
        <v>26</v>
      </c>
      <c r="CC26" s="1" t="str">
        <f t="shared" ca="1" si="16"/>
        <v/>
      </c>
      <c r="CD26" s="1">
        <f ca="1">IF(COUNTIF(INDIRECT(RIGHT(CD$1,3)&amp;"!"&amp;"$C$57"&amp;":"&amp;"$C$59"),Data0!$AQ26)&gt;=1,"",ROW())</f>
        <v>26</v>
      </c>
      <c r="CE26" s="1" t="str">
        <f t="shared" ca="1" si="17"/>
        <v/>
      </c>
      <c r="CF26" s="1">
        <f ca="1">IF(COUNTIF(INDIRECT(RIGHT(CF$1,3)&amp;"!"&amp;"$C$49"&amp;":"&amp;"$C$55"),Data0!$AP26)&gt;=1,"",ROW())</f>
        <v>26</v>
      </c>
      <c r="CG26" s="1" t="str">
        <f t="shared" ca="1" si="18"/>
        <v/>
      </c>
      <c r="CH26" s="1">
        <f ca="1">IF(COUNTIF(INDIRECT(RIGHT(CH$1,3)&amp;"!"&amp;"$C$57"&amp;":"&amp;"$C$59"),Data0!$AQ26)&gt;=1,"",ROW())</f>
        <v>26</v>
      </c>
      <c r="CI26" s="1" t="str">
        <f t="shared" ca="1" si="19"/>
        <v/>
      </c>
      <c r="CJ26" s="1">
        <f ca="1">IF(COUNTIF(INDIRECT(RIGHT(CJ$1,3)&amp;"!"&amp;"$C$49"&amp;":"&amp;"$C$55"),Data0!$AP26)&gt;=1,"",ROW())</f>
        <v>26</v>
      </c>
      <c r="CK26" s="1" t="str">
        <f t="shared" ca="1" si="20"/>
        <v/>
      </c>
      <c r="CL26" s="1">
        <f ca="1">IF(COUNTIF(INDIRECT(RIGHT(CL$1,3)&amp;"!"&amp;"$C$57"&amp;":"&amp;"$C$59"),Data0!$AQ26)&gt;=1,"",ROW())</f>
        <v>26</v>
      </c>
      <c r="CM26" s="1" t="str">
        <f t="shared" ca="1" si="21"/>
        <v/>
      </c>
      <c r="CN26" s="1">
        <f ca="1">IF(COUNTIF(INDIRECT(RIGHT(CN$1,3)&amp;"!"&amp;"$C$49"&amp;":"&amp;"$C$55"),Data0!$AP26)&gt;=1,"",ROW())</f>
        <v>26</v>
      </c>
      <c r="CO26" s="1" t="str">
        <f t="shared" ca="1" si="22"/>
        <v/>
      </c>
      <c r="CP26" s="1">
        <f ca="1">IF(COUNTIF(INDIRECT(RIGHT(CP$1,3)&amp;"!"&amp;"$C$57"&amp;":"&amp;"$C$59"),Data0!$AQ26)&gt;=1,"",ROW())</f>
        <v>26</v>
      </c>
      <c r="CQ26" s="1" t="str">
        <f t="shared" ca="1" si="23"/>
        <v/>
      </c>
      <c r="CR26" s="1">
        <f ca="1">IF(COUNTIF(INDIRECT(RIGHT(CR$1,3)&amp;"!"&amp;"$C$49"&amp;":"&amp;"$C$55"),Data0!$AP26)&gt;=1,"",ROW())</f>
        <v>26</v>
      </c>
      <c r="CS26" s="1" t="str">
        <f t="shared" ca="1" si="24"/>
        <v/>
      </c>
      <c r="CT26" s="1">
        <f ca="1">IF(COUNTIF(INDIRECT(RIGHT(CT$1,3)&amp;"!"&amp;"$C$57"&amp;":"&amp;"$C$59"),Data0!$AQ26)&gt;=1,"",ROW())</f>
        <v>26</v>
      </c>
      <c r="CU26" s="1" t="str">
        <f t="shared" ca="1" si="25"/>
        <v/>
      </c>
      <c r="CV26" s="1">
        <f ca="1">IF(COUNTIF(INDIRECT(RIGHT(CV$1,3)&amp;"!"&amp;"$C$49"&amp;":"&amp;"$C$55"),Data0!$AP26)&gt;=1,"",ROW())</f>
        <v>26</v>
      </c>
      <c r="CW26" s="1" t="str">
        <f t="shared" ca="1" si="26"/>
        <v/>
      </c>
      <c r="CX26" s="1">
        <f ca="1">IF(COUNTIF(INDIRECT(RIGHT(CX$1,3)&amp;"!"&amp;"$C$57"&amp;":"&amp;"$C$59"),Data0!$AQ26)&gt;=1,"",ROW())</f>
        <v>26</v>
      </c>
      <c r="CY26" s="1" t="str">
        <f t="shared" ca="1" si="27"/>
        <v/>
      </c>
      <c r="CZ26" s="1">
        <f ca="1">IF(COUNTIF(INDIRECT(RIGHT(CZ$1,3)&amp;"!"&amp;"$C$49"&amp;":"&amp;"$C$55"),Data0!$AV26)&gt;=1,"",ROW())</f>
        <v>26</v>
      </c>
      <c r="DA26" s="1" t="str">
        <f t="shared" ca="1" si="28"/>
        <v/>
      </c>
      <c r="DB26" s="1">
        <f ca="1">IF(COUNTIF(INDIRECT(RIGHT(DB$1,3)&amp;"!"&amp;"$C$57"&amp;":"&amp;"$C$59"),Data0!$AW26)&gt;=1,"",ROW())</f>
        <v>26</v>
      </c>
      <c r="DC26" s="1" t="str">
        <f t="shared" ca="1" si="29"/>
        <v/>
      </c>
      <c r="DD26" s="1">
        <f ca="1">IF(COUNTIF(INDIRECT(RIGHT(DD$1,3)&amp;"!"&amp;"$C$49"&amp;":"&amp;"$C$55"),Data0!$AV26)&gt;=1,"",ROW())</f>
        <v>26</v>
      </c>
      <c r="DE26" s="1" t="str">
        <f t="shared" ca="1" si="30"/>
        <v/>
      </c>
      <c r="DF26" s="1">
        <f ca="1">IF(COUNTIF(INDIRECT(RIGHT(DF$1,3)&amp;"!"&amp;"$C$57"&amp;":"&amp;"$C$59"),Data0!$AW26)&gt;=1,"",ROW())</f>
        <v>26</v>
      </c>
      <c r="DG26" s="1" t="str">
        <f t="shared" ca="1" si="31"/>
        <v/>
      </c>
      <c r="DH26" s="1">
        <f ca="1">IF(COUNTIF(INDIRECT(RIGHT(DH$1,3)&amp;"!"&amp;"$C$49"&amp;":"&amp;"$C$55"),Data0!$AV26)&gt;=1,"",ROW())</f>
        <v>26</v>
      </c>
      <c r="DI26" s="1" t="str">
        <f t="shared" ca="1" si="32"/>
        <v/>
      </c>
      <c r="DJ26" s="1">
        <f ca="1">IF(COUNTIF(INDIRECT(RIGHT(DJ$1,3)&amp;"!"&amp;"$C$57"&amp;":"&amp;"$C$59"),Data0!$AW26)&gt;=1,"",ROW())</f>
        <v>26</v>
      </c>
      <c r="DK26" s="1" t="str">
        <f t="shared" ca="1" si="33"/>
        <v/>
      </c>
      <c r="DL26" s="1">
        <f ca="1">IF(COUNTIF(INDIRECT(RIGHT(DL$1,3)&amp;"!"&amp;"$C$49"&amp;":"&amp;"$C$55"),Data0!$AV26)&gt;=1,"",ROW())</f>
        <v>26</v>
      </c>
      <c r="DM26" s="1" t="str">
        <f t="shared" ca="1" si="34"/>
        <v/>
      </c>
      <c r="DN26" s="1">
        <f ca="1">IF(COUNTIF(INDIRECT(RIGHT(DN$1,3)&amp;"!"&amp;"$C$47"&amp;":"&amp;"$C$59"),Data0!$AW26)&gt;=1,"",ROW())</f>
        <v>26</v>
      </c>
      <c r="DO26" s="1" t="str">
        <f t="shared" ca="1" si="35"/>
        <v/>
      </c>
      <c r="DP26" s="1">
        <f ca="1">IF(COUNTIF(INDIRECT(RIGHT(DP$1,3)&amp;"!"&amp;"$C$49"&amp;":"&amp;"$C$55"),Data0!$AV26)&gt;=1,"",ROW())</f>
        <v>26</v>
      </c>
      <c r="DQ26" s="1" t="str">
        <f t="shared" ca="1" si="36"/>
        <v/>
      </c>
      <c r="DR26" s="1">
        <f ca="1">IF(COUNTIF(INDIRECT(RIGHT(DR$1,3)&amp;"!"&amp;"$C$57"&amp;":"&amp;"$C$59"),Data0!$AW26)&gt;=1,"",ROW())</f>
        <v>26</v>
      </c>
      <c r="DS26" s="1" t="str">
        <f t="shared" ca="1" si="37"/>
        <v/>
      </c>
      <c r="DT26" s="1">
        <f ca="1">IF(COUNTIF(INDIRECT(RIGHT(DT$1,3)&amp;"!"&amp;"$C$49"&amp;":"&amp;"$C$55"),Data0!$AV26)&gt;=1,"",ROW())</f>
        <v>26</v>
      </c>
      <c r="DU26" s="1" t="str">
        <f t="shared" ca="1" si="38"/>
        <v/>
      </c>
      <c r="DV26" s="1">
        <f ca="1">IF(COUNTIF(INDIRECT(RIGHT(DV$1,3)&amp;"!"&amp;"$C$57"&amp;":"&amp;"$C$59"),Data0!$AW26)&gt;=1,"",ROW())</f>
        <v>26</v>
      </c>
      <c r="DW26" s="1" t="str">
        <f t="shared" ca="1" si="39"/>
        <v/>
      </c>
      <c r="DX26" s="1">
        <f ca="1">IF(COUNTIF(INDIRECT(RIGHT(DX$1,3)&amp;"!"&amp;"$C$49"&amp;":"&amp;"$C$55"),Data0!$BB26)&gt;=1,"",ROW())</f>
        <v>26</v>
      </c>
      <c r="DY26" s="1" t="str">
        <f t="shared" ca="1" si="40"/>
        <v/>
      </c>
      <c r="DZ26" s="1">
        <f ca="1">IF(COUNTIF(INDIRECT(RIGHT(DZ$1,3)&amp;"!"&amp;"$C$57"&amp;":"&amp;"$C$59"),Data0!$BC26)&gt;=1,"",ROW())</f>
        <v>26</v>
      </c>
      <c r="EA26" s="1" t="str">
        <f t="shared" ca="1" si="41"/>
        <v/>
      </c>
      <c r="EB26" s="1">
        <f ca="1">IF(COUNTIF(INDIRECT(RIGHT(EB$1,3)&amp;"!"&amp;"$C$49"&amp;":"&amp;"$C$55"),Data0!$BB26)&gt;=1,"",ROW())</f>
        <v>26</v>
      </c>
      <c r="EC26" s="1" t="str">
        <f t="shared" ca="1" si="42"/>
        <v/>
      </c>
      <c r="ED26" s="1">
        <f ca="1">IF(COUNTIF(INDIRECT(RIGHT(ED$1,3)&amp;"!"&amp;"$C$57"&amp;":"&amp;"$C$59"),Data0!$BC26)&gt;=1,"",ROW())</f>
        <v>26</v>
      </c>
      <c r="EE26" s="1" t="str">
        <f t="shared" ca="1" si="43"/>
        <v/>
      </c>
      <c r="EF26" s="1">
        <f ca="1">IF(COUNTIF(INDIRECT(RIGHT(EF$1,3)&amp;"!"&amp;"$C$49"&amp;":"&amp;"$C$55"),Data0!$BB26)&gt;=1,"",ROW())</f>
        <v>26</v>
      </c>
      <c r="EG26" s="1" t="str">
        <f t="shared" ca="1" si="44"/>
        <v/>
      </c>
      <c r="EH26" s="1">
        <f ca="1">IF(COUNTIF(INDIRECT(RIGHT(EH$1,3)&amp;"!"&amp;"$C$57"&amp;":"&amp;"$C$59"),Data0!$BC26)&gt;=1,"",ROW())</f>
        <v>26</v>
      </c>
      <c r="EI26" s="1" t="str">
        <f t="shared" ca="1" si="45"/>
        <v/>
      </c>
      <c r="EJ26" s="1">
        <f ca="1">IF(COUNTIF(INDIRECT(RIGHT(EJ$1,3)&amp;"!"&amp;"$C$49"&amp;":"&amp;"$C$55"),Data0!$BB26)&gt;=1,"",ROW())</f>
        <v>26</v>
      </c>
      <c r="EK26" s="1" t="str">
        <f t="shared" ca="1" si="46"/>
        <v/>
      </c>
      <c r="EL26" s="1">
        <f ca="1">IF(COUNTIF(INDIRECT(RIGHT(EL$1,3)&amp;"!"&amp;"$C$57"&amp;":"&amp;"$C$59"),Data0!$BC26)&gt;=1,"",ROW())</f>
        <v>26</v>
      </c>
      <c r="EM26" s="1" t="str">
        <f t="shared" ca="1" si="47"/>
        <v/>
      </c>
      <c r="EN26" s="1">
        <f ca="1">IF(COUNTIF(INDIRECT(RIGHT(EN$1,3)&amp;"!"&amp;"$C$49"&amp;":"&amp;"$C$55"),Data0!$BB26)&gt;=1,"",ROW())</f>
        <v>26</v>
      </c>
      <c r="EO26" s="1" t="str">
        <f t="shared" ca="1" si="48"/>
        <v/>
      </c>
      <c r="EP26" s="1">
        <f ca="1">IF(COUNTIF(INDIRECT(RIGHT(EP$1,3)&amp;"!"&amp;"$C$57"&amp;":"&amp;"$C$59"),Data0!$BC26)&gt;=1,"",ROW())</f>
        <v>26</v>
      </c>
      <c r="EQ26" s="1" t="str">
        <f t="shared" ca="1" si="49"/>
        <v/>
      </c>
      <c r="ER26" s="1">
        <f ca="1">IF(COUNTIF(INDIRECT(RIGHT(ER$1,3)&amp;"!"&amp;"$C$49"&amp;":"&amp;"$C$55"),Data0!$BB26)&gt;=1,"",ROW())</f>
        <v>26</v>
      </c>
      <c r="ES26" s="1" t="str">
        <f t="shared" ca="1" si="50"/>
        <v/>
      </c>
      <c r="ET26" s="1">
        <f ca="1">IF(COUNTIF(INDIRECT(RIGHT(ET$1,3)&amp;"!"&amp;"$C$57"&amp;":"&amp;"$C$59"),Data0!$BC26)&gt;=1,"",ROW())</f>
        <v>26</v>
      </c>
      <c r="EU26" s="1" t="str">
        <f t="shared" ca="1" si="51"/>
        <v/>
      </c>
    </row>
    <row r="27" spans="1:151" ht="15.75" thickBot="1">
      <c r="A27" s="22" t="str">
        <f t="shared" si="66"/>
        <v>2.</v>
      </c>
      <c r="B27" s="22" t="s">
        <v>131</v>
      </c>
      <c r="C27" s="22" t="s">
        <v>100</v>
      </c>
      <c r="D27" s="22" t="s">
        <v>483</v>
      </c>
      <c r="F27"/>
      <c r="G27" s="6"/>
      <c r="I27" s="22">
        <v>28</v>
      </c>
      <c r="J27" s="1"/>
      <c r="Y27"/>
      <c r="Z27"/>
      <c r="AA27" s="22" t="s">
        <v>194</v>
      </c>
      <c r="AB27" s="22" t="s">
        <v>165</v>
      </c>
      <c r="AD27" s="519">
        <v>1.75</v>
      </c>
      <c r="AE27" s="526" t="s">
        <v>1112</v>
      </c>
      <c r="AF27" s="440">
        <f>IF(AND(COUNTIF(AG$2:AG27,AG27)=1,AG27&lt;&gt;""),AF26+1,AF26)</f>
        <v>1</v>
      </c>
      <c r="AG27" s="468" t="str">
        <f t="shared" si="54"/>
        <v/>
      </c>
      <c r="AH27" s="440">
        <f>IF(AND(COUNTIF(AI$2:AI27,AI27)=1,AI27&lt;&gt;""),AH26+1,AH26)</f>
        <v>1</v>
      </c>
      <c r="AI27" s="468" t="str">
        <f t="shared" si="55"/>
        <v/>
      </c>
      <c r="AJ27" s="497" t="str">
        <f t="shared" si="56"/>
        <v/>
      </c>
      <c r="AK27" s="497" t="str">
        <f t="shared" si="57"/>
        <v/>
      </c>
      <c r="AL27" s="440">
        <f>IF(AND(COUNTIF(AM$2:AM27,AM27)=1,AM27&lt;&gt;""),AL26+1,AL26)</f>
        <v>1</v>
      </c>
      <c r="AM27" s="468" t="str">
        <f t="shared" si="58"/>
        <v/>
      </c>
      <c r="AN27" s="440">
        <f>IF(AND(COUNTIF(AO$2:AO27,AO27)=1,AO27&lt;&gt;""),AN26+1,AN26)</f>
        <v>1</v>
      </c>
      <c r="AO27" s="468" t="str">
        <f t="shared" si="0"/>
        <v/>
      </c>
      <c r="AP27" s="497" t="str">
        <f t="shared" si="59"/>
        <v/>
      </c>
      <c r="AQ27" s="497" t="str">
        <f t="shared" si="60"/>
        <v/>
      </c>
      <c r="AR27" s="440">
        <f>IF(AND(COUNTIF(AS$2:AS27,AS27)=1,AS27&lt;&gt;""),AR26+1,AR26)</f>
        <v>1</v>
      </c>
      <c r="AS27" s="468" t="str">
        <f t="shared" si="1"/>
        <v/>
      </c>
      <c r="AT27" s="440">
        <f>IF(AND(COUNTIF(AU$2:AU27,AU27)=1,AU27&lt;&gt;""),AT26+1,AT26)</f>
        <v>1</v>
      </c>
      <c r="AU27" s="468" t="str">
        <f t="shared" si="2"/>
        <v/>
      </c>
      <c r="AV27" s="497" t="str">
        <f t="shared" si="61"/>
        <v/>
      </c>
      <c r="AW27" s="497" t="str">
        <f t="shared" si="62"/>
        <v/>
      </c>
      <c r="AX27" s="440">
        <f>IF(AND(COUNTIF(AY$2:AY27,AY27)=1,AY27&lt;&gt;""),AX26+1,AX26)</f>
        <v>1</v>
      </c>
      <c r="AY27" s="468" t="str">
        <f t="shared" si="3"/>
        <v/>
      </c>
      <c r="AZ27" s="440">
        <f>IF(AND(COUNTIF(BA$2:BA27,BA27)=1,BA27&lt;&gt;""),AZ26+1,AZ26)</f>
        <v>1</v>
      </c>
      <c r="BA27" s="468" t="str">
        <f t="shared" si="4"/>
        <v/>
      </c>
      <c r="BB27" s="497" t="str">
        <f t="shared" si="63"/>
        <v/>
      </c>
      <c r="BC27" s="497" t="str">
        <f t="shared" si="64"/>
        <v/>
      </c>
      <c r="BD27" s="1">
        <f ca="1">IF(COUNTIF(INDIRECT(RIGHT(BD$1,3)&amp;"!"&amp;"$C$49"&amp;":"&amp;"$C$55"),Data0!$AJ27)&gt;=1,"",ROW())</f>
        <v>27</v>
      </c>
      <c r="BE27" s="1" t="str">
        <f t="shared" ca="1" si="65"/>
        <v/>
      </c>
      <c r="BF27" s="1">
        <f ca="1">IF(COUNTIF(INDIRECT(RIGHT(BF$1,3)&amp;"!"&amp;"$C$57"&amp;":"&amp;"$C$59"),Data0!$AK27)&gt;=1,"",ROW())</f>
        <v>27</v>
      </c>
      <c r="BG27" s="1" t="str">
        <f t="shared" ca="1" si="5"/>
        <v/>
      </c>
      <c r="BH27" s="1">
        <f ca="1">IF(COUNTIF(INDIRECT(RIGHT(BH$1,3)&amp;"!"&amp;"$C$49"&amp;":"&amp;"$C$55"),Data0!$AJ27)&gt;=1,"",ROW())</f>
        <v>27</v>
      </c>
      <c r="BI27" s="1" t="str">
        <f t="shared" ca="1" si="6"/>
        <v/>
      </c>
      <c r="BJ27" s="1">
        <f ca="1">IF(COUNTIF(INDIRECT(RIGHT(BJ$1,3)&amp;"!"&amp;"$C$57"&amp;":"&amp;"$C$59"),Data0!$AK27)&gt;=1,"",ROW())</f>
        <v>27</v>
      </c>
      <c r="BK27" s="1" t="str">
        <f t="shared" ca="1" si="7"/>
        <v/>
      </c>
      <c r="BL27" s="1">
        <f ca="1">IF(COUNTIF(INDIRECT(RIGHT(BL$1,3)&amp;"!"&amp;"$C$49"&amp;":"&amp;"$C$55"),Data0!$AJ27)&gt;=1,"",ROW())</f>
        <v>27</v>
      </c>
      <c r="BM27" s="1" t="str">
        <f t="shared" ca="1" si="8"/>
        <v/>
      </c>
      <c r="BN27" s="1">
        <f ca="1">IF(COUNTIF(INDIRECT(RIGHT(BN$1,3)&amp;"!"&amp;"$C$57"&amp;":"&amp;"$C$59"),Data0!$AK27)&gt;=1,"",ROW())</f>
        <v>27</v>
      </c>
      <c r="BO27" s="1" t="str">
        <f t="shared" ca="1" si="9"/>
        <v/>
      </c>
      <c r="BP27" s="1">
        <f ca="1">IF(COUNTIF(INDIRECT(RIGHT(BP$1,3)&amp;"!"&amp;"$C$49"&amp;":"&amp;"$C$55"),Data0!$AJ27)&gt;=1,"",ROW())</f>
        <v>27</v>
      </c>
      <c r="BQ27" s="1" t="str">
        <f t="shared" ca="1" si="10"/>
        <v/>
      </c>
      <c r="BR27" s="1">
        <f ca="1">IF(COUNTIF(INDIRECT(RIGHT(BR$1,3)&amp;"!"&amp;"$C$57"&amp;":"&amp;"$C$59"),Data0!$AK27)&gt;=1,"",ROW())</f>
        <v>27</v>
      </c>
      <c r="BS27" s="1" t="str">
        <f t="shared" ca="1" si="11"/>
        <v/>
      </c>
      <c r="BT27" s="1">
        <f ca="1">IF(COUNTIF(INDIRECT(RIGHT(BT$1,3)&amp;"!"&amp;"$C$49"&amp;":"&amp;"$C$55"),Data0!$AJ27)&gt;=1,"",ROW())</f>
        <v>27</v>
      </c>
      <c r="BU27" s="1" t="str">
        <f t="shared" ca="1" si="12"/>
        <v/>
      </c>
      <c r="BV27" s="1">
        <f ca="1">IF(COUNTIF(INDIRECT(RIGHT(BV$1,3)&amp;"!"&amp;"$C$57"&amp;":"&amp;"$C$59"),Data0!$AK27)&gt;=1,"",ROW())</f>
        <v>27</v>
      </c>
      <c r="BW27" s="1" t="str">
        <f t="shared" ca="1" si="13"/>
        <v/>
      </c>
      <c r="BX27" s="1">
        <f ca="1">IF(COUNTIF(INDIRECT(RIGHT(BX$1,3)&amp;"!"&amp;"$C$49"&amp;":"&amp;"$C$55"),Data0!$AJ27)&gt;=1,"",ROW())</f>
        <v>27</v>
      </c>
      <c r="BY27" s="1" t="str">
        <f t="shared" ca="1" si="14"/>
        <v/>
      </c>
      <c r="BZ27" s="1">
        <f ca="1">IF(COUNTIF(INDIRECT(RIGHT(BZ$1,3)&amp;"!"&amp;"$C$57"&amp;":"&amp;"$C$59"),Data0!$AK27)&gt;=1,"",ROW())</f>
        <v>27</v>
      </c>
      <c r="CA27" s="1" t="str">
        <f t="shared" ca="1" si="15"/>
        <v/>
      </c>
      <c r="CB27" s="1">
        <f ca="1">IF(COUNTIF(INDIRECT(RIGHT(CB$1,3)&amp;"!"&amp;"$C$49"&amp;":"&amp;"$C$55"),Data0!$AP27)&gt;=1,"",ROW())</f>
        <v>27</v>
      </c>
      <c r="CC27" s="1" t="str">
        <f t="shared" ca="1" si="16"/>
        <v/>
      </c>
      <c r="CD27" s="1">
        <f ca="1">IF(COUNTIF(INDIRECT(RIGHT(CD$1,3)&amp;"!"&amp;"$C$57"&amp;":"&amp;"$C$59"),Data0!$AQ27)&gt;=1,"",ROW())</f>
        <v>27</v>
      </c>
      <c r="CE27" s="1" t="str">
        <f t="shared" ca="1" si="17"/>
        <v/>
      </c>
      <c r="CF27" s="1">
        <f ca="1">IF(COUNTIF(INDIRECT(RIGHT(CF$1,3)&amp;"!"&amp;"$C$49"&amp;":"&amp;"$C$55"),Data0!$AP27)&gt;=1,"",ROW())</f>
        <v>27</v>
      </c>
      <c r="CG27" s="1" t="str">
        <f t="shared" ca="1" si="18"/>
        <v/>
      </c>
      <c r="CH27" s="1">
        <f ca="1">IF(COUNTIF(INDIRECT(RIGHT(CH$1,3)&amp;"!"&amp;"$C$57"&amp;":"&amp;"$C$59"),Data0!$AQ27)&gt;=1,"",ROW())</f>
        <v>27</v>
      </c>
      <c r="CI27" s="1" t="str">
        <f t="shared" ca="1" si="19"/>
        <v/>
      </c>
      <c r="CJ27" s="1">
        <f ca="1">IF(COUNTIF(INDIRECT(RIGHT(CJ$1,3)&amp;"!"&amp;"$C$49"&amp;":"&amp;"$C$55"),Data0!$AP27)&gt;=1,"",ROW())</f>
        <v>27</v>
      </c>
      <c r="CK27" s="1" t="str">
        <f t="shared" ca="1" si="20"/>
        <v/>
      </c>
      <c r="CL27" s="1">
        <f ca="1">IF(COUNTIF(INDIRECT(RIGHT(CL$1,3)&amp;"!"&amp;"$C$57"&amp;":"&amp;"$C$59"),Data0!$AQ27)&gt;=1,"",ROW())</f>
        <v>27</v>
      </c>
      <c r="CM27" s="1" t="str">
        <f t="shared" ca="1" si="21"/>
        <v/>
      </c>
      <c r="CN27" s="1">
        <f ca="1">IF(COUNTIF(INDIRECT(RIGHT(CN$1,3)&amp;"!"&amp;"$C$49"&amp;":"&amp;"$C$55"),Data0!$AP27)&gt;=1,"",ROW())</f>
        <v>27</v>
      </c>
      <c r="CO27" s="1" t="str">
        <f t="shared" ca="1" si="22"/>
        <v/>
      </c>
      <c r="CP27" s="1">
        <f ca="1">IF(COUNTIF(INDIRECT(RIGHT(CP$1,3)&amp;"!"&amp;"$C$57"&amp;":"&amp;"$C$59"),Data0!$AQ27)&gt;=1,"",ROW())</f>
        <v>27</v>
      </c>
      <c r="CQ27" s="1" t="str">
        <f t="shared" ca="1" si="23"/>
        <v/>
      </c>
      <c r="CR27" s="1">
        <f ca="1">IF(COUNTIF(INDIRECT(RIGHT(CR$1,3)&amp;"!"&amp;"$C$49"&amp;":"&amp;"$C$55"),Data0!$AP27)&gt;=1,"",ROW())</f>
        <v>27</v>
      </c>
      <c r="CS27" s="1" t="str">
        <f t="shared" ca="1" si="24"/>
        <v/>
      </c>
      <c r="CT27" s="1">
        <f ca="1">IF(COUNTIF(INDIRECT(RIGHT(CT$1,3)&amp;"!"&amp;"$C$57"&amp;":"&amp;"$C$59"),Data0!$AQ27)&gt;=1,"",ROW())</f>
        <v>27</v>
      </c>
      <c r="CU27" s="1" t="str">
        <f t="shared" ca="1" si="25"/>
        <v/>
      </c>
      <c r="CV27" s="1">
        <f ca="1">IF(COUNTIF(INDIRECT(RIGHT(CV$1,3)&amp;"!"&amp;"$C$49"&amp;":"&amp;"$C$55"),Data0!$AP27)&gt;=1,"",ROW())</f>
        <v>27</v>
      </c>
      <c r="CW27" s="1" t="str">
        <f t="shared" ca="1" si="26"/>
        <v/>
      </c>
      <c r="CX27" s="1">
        <f ca="1">IF(COUNTIF(INDIRECT(RIGHT(CX$1,3)&amp;"!"&amp;"$C$57"&amp;":"&amp;"$C$59"),Data0!$AQ27)&gt;=1,"",ROW())</f>
        <v>27</v>
      </c>
      <c r="CY27" s="1" t="str">
        <f t="shared" ca="1" si="27"/>
        <v/>
      </c>
      <c r="CZ27" s="1">
        <f ca="1">IF(COUNTIF(INDIRECT(RIGHT(CZ$1,3)&amp;"!"&amp;"$C$49"&amp;":"&amp;"$C$55"),Data0!$AV27)&gt;=1,"",ROW())</f>
        <v>27</v>
      </c>
      <c r="DA27" s="1" t="str">
        <f t="shared" ca="1" si="28"/>
        <v/>
      </c>
      <c r="DB27" s="1">
        <f ca="1">IF(COUNTIF(INDIRECT(RIGHT(DB$1,3)&amp;"!"&amp;"$C$57"&amp;":"&amp;"$C$59"),Data0!$AW27)&gt;=1,"",ROW())</f>
        <v>27</v>
      </c>
      <c r="DC27" s="1" t="str">
        <f t="shared" ca="1" si="29"/>
        <v/>
      </c>
      <c r="DD27" s="1">
        <f ca="1">IF(COUNTIF(INDIRECT(RIGHT(DD$1,3)&amp;"!"&amp;"$C$49"&amp;":"&amp;"$C$55"),Data0!$AV27)&gt;=1,"",ROW())</f>
        <v>27</v>
      </c>
      <c r="DE27" s="1" t="str">
        <f t="shared" ca="1" si="30"/>
        <v/>
      </c>
      <c r="DF27" s="1">
        <f ca="1">IF(COUNTIF(INDIRECT(RIGHT(DF$1,3)&amp;"!"&amp;"$C$57"&amp;":"&amp;"$C$59"),Data0!$AW27)&gt;=1,"",ROW())</f>
        <v>27</v>
      </c>
      <c r="DG27" s="1" t="str">
        <f t="shared" ca="1" si="31"/>
        <v/>
      </c>
      <c r="DH27" s="1">
        <f ca="1">IF(COUNTIF(INDIRECT(RIGHT(DH$1,3)&amp;"!"&amp;"$C$49"&amp;":"&amp;"$C$55"),Data0!$AV27)&gt;=1,"",ROW())</f>
        <v>27</v>
      </c>
      <c r="DI27" s="1" t="str">
        <f t="shared" ca="1" si="32"/>
        <v/>
      </c>
      <c r="DJ27" s="1">
        <f ca="1">IF(COUNTIF(INDIRECT(RIGHT(DJ$1,3)&amp;"!"&amp;"$C$57"&amp;":"&amp;"$C$59"),Data0!$AW27)&gt;=1,"",ROW())</f>
        <v>27</v>
      </c>
      <c r="DK27" s="1" t="str">
        <f t="shared" ca="1" si="33"/>
        <v/>
      </c>
      <c r="DL27" s="1">
        <f ca="1">IF(COUNTIF(INDIRECT(RIGHT(DL$1,3)&amp;"!"&amp;"$C$49"&amp;":"&amp;"$C$55"),Data0!$AV27)&gt;=1,"",ROW())</f>
        <v>27</v>
      </c>
      <c r="DM27" s="1" t="str">
        <f t="shared" ca="1" si="34"/>
        <v/>
      </c>
      <c r="DN27" s="1">
        <f ca="1">IF(COUNTIF(INDIRECT(RIGHT(DN$1,3)&amp;"!"&amp;"$C$47"&amp;":"&amp;"$C$59"),Data0!$AW27)&gt;=1,"",ROW())</f>
        <v>27</v>
      </c>
      <c r="DO27" s="1" t="str">
        <f t="shared" ca="1" si="35"/>
        <v/>
      </c>
      <c r="DP27" s="1">
        <f ca="1">IF(COUNTIF(INDIRECT(RIGHT(DP$1,3)&amp;"!"&amp;"$C$49"&amp;":"&amp;"$C$55"),Data0!$AV27)&gt;=1,"",ROW())</f>
        <v>27</v>
      </c>
      <c r="DQ27" s="1" t="str">
        <f t="shared" ca="1" si="36"/>
        <v/>
      </c>
      <c r="DR27" s="1">
        <f ca="1">IF(COUNTIF(INDIRECT(RIGHT(DR$1,3)&amp;"!"&amp;"$C$57"&amp;":"&amp;"$C$59"),Data0!$AW27)&gt;=1,"",ROW())</f>
        <v>27</v>
      </c>
      <c r="DS27" s="1" t="str">
        <f t="shared" ca="1" si="37"/>
        <v/>
      </c>
      <c r="DT27" s="1">
        <f ca="1">IF(COUNTIF(INDIRECT(RIGHT(DT$1,3)&amp;"!"&amp;"$C$49"&amp;":"&amp;"$C$55"),Data0!$AV27)&gt;=1,"",ROW())</f>
        <v>27</v>
      </c>
      <c r="DU27" s="1" t="str">
        <f t="shared" ca="1" si="38"/>
        <v/>
      </c>
      <c r="DV27" s="1">
        <f ca="1">IF(COUNTIF(INDIRECT(RIGHT(DV$1,3)&amp;"!"&amp;"$C$57"&amp;":"&amp;"$C$59"),Data0!$AW27)&gt;=1,"",ROW())</f>
        <v>27</v>
      </c>
      <c r="DW27" s="1" t="str">
        <f t="shared" ca="1" si="39"/>
        <v/>
      </c>
      <c r="DX27" s="1">
        <f ca="1">IF(COUNTIF(INDIRECT(RIGHT(DX$1,3)&amp;"!"&amp;"$C$49"&amp;":"&amp;"$C$55"),Data0!$BB27)&gt;=1,"",ROW())</f>
        <v>27</v>
      </c>
      <c r="DY27" s="1" t="str">
        <f t="shared" ca="1" si="40"/>
        <v/>
      </c>
      <c r="DZ27" s="1">
        <f ca="1">IF(COUNTIF(INDIRECT(RIGHT(DZ$1,3)&amp;"!"&amp;"$C$57"&amp;":"&amp;"$C$59"),Data0!$BC27)&gt;=1,"",ROW())</f>
        <v>27</v>
      </c>
      <c r="EA27" s="1" t="str">
        <f t="shared" ca="1" si="41"/>
        <v/>
      </c>
      <c r="EB27" s="1">
        <f ca="1">IF(COUNTIF(INDIRECT(RIGHT(EB$1,3)&amp;"!"&amp;"$C$49"&amp;":"&amp;"$C$55"),Data0!$BB27)&gt;=1,"",ROW())</f>
        <v>27</v>
      </c>
      <c r="EC27" s="1" t="str">
        <f t="shared" ca="1" si="42"/>
        <v/>
      </c>
      <c r="ED27" s="1">
        <f ca="1">IF(COUNTIF(INDIRECT(RIGHT(ED$1,3)&amp;"!"&amp;"$C$57"&amp;":"&amp;"$C$59"),Data0!$BC27)&gt;=1,"",ROW())</f>
        <v>27</v>
      </c>
      <c r="EE27" s="1" t="str">
        <f t="shared" ca="1" si="43"/>
        <v/>
      </c>
      <c r="EF27" s="1">
        <f ca="1">IF(COUNTIF(INDIRECT(RIGHT(EF$1,3)&amp;"!"&amp;"$C$49"&amp;":"&amp;"$C$55"),Data0!$BB27)&gt;=1,"",ROW())</f>
        <v>27</v>
      </c>
      <c r="EG27" s="1" t="str">
        <f t="shared" ca="1" si="44"/>
        <v/>
      </c>
      <c r="EH27" s="1">
        <f ca="1">IF(COUNTIF(INDIRECT(RIGHT(EH$1,3)&amp;"!"&amp;"$C$57"&amp;":"&amp;"$C$59"),Data0!$BC27)&gt;=1,"",ROW())</f>
        <v>27</v>
      </c>
      <c r="EI27" s="1" t="str">
        <f t="shared" ca="1" si="45"/>
        <v/>
      </c>
      <c r="EJ27" s="1">
        <f ca="1">IF(COUNTIF(INDIRECT(RIGHT(EJ$1,3)&amp;"!"&amp;"$C$49"&amp;":"&amp;"$C$55"),Data0!$BB27)&gt;=1,"",ROW())</f>
        <v>27</v>
      </c>
      <c r="EK27" s="1" t="str">
        <f t="shared" ca="1" si="46"/>
        <v/>
      </c>
      <c r="EL27" s="1">
        <f ca="1">IF(COUNTIF(INDIRECT(RIGHT(EL$1,3)&amp;"!"&amp;"$C$57"&amp;":"&amp;"$C$59"),Data0!$BC27)&gt;=1,"",ROW())</f>
        <v>27</v>
      </c>
      <c r="EM27" s="1" t="str">
        <f t="shared" ca="1" si="47"/>
        <v/>
      </c>
      <c r="EN27" s="1">
        <f ca="1">IF(COUNTIF(INDIRECT(RIGHT(EN$1,3)&amp;"!"&amp;"$C$49"&amp;":"&amp;"$C$55"),Data0!$BB27)&gt;=1,"",ROW())</f>
        <v>27</v>
      </c>
      <c r="EO27" s="1" t="str">
        <f t="shared" ca="1" si="48"/>
        <v/>
      </c>
      <c r="EP27" s="1">
        <f ca="1">IF(COUNTIF(INDIRECT(RIGHT(EP$1,3)&amp;"!"&amp;"$C$57"&amp;":"&amp;"$C$59"),Data0!$BC27)&gt;=1,"",ROW())</f>
        <v>27</v>
      </c>
      <c r="EQ27" s="1" t="str">
        <f t="shared" ca="1" si="49"/>
        <v/>
      </c>
      <c r="ER27" s="1">
        <f ca="1">IF(COUNTIF(INDIRECT(RIGHT(ER$1,3)&amp;"!"&amp;"$C$49"&amp;":"&amp;"$C$55"),Data0!$BB27)&gt;=1,"",ROW())</f>
        <v>27</v>
      </c>
      <c r="ES27" s="1" t="str">
        <f t="shared" ca="1" si="50"/>
        <v/>
      </c>
      <c r="ET27" s="1">
        <f ca="1">IF(COUNTIF(INDIRECT(RIGHT(ET$1,3)&amp;"!"&amp;"$C$57"&amp;":"&amp;"$C$59"),Data0!$BC27)&gt;=1,"",ROW())</f>
        <v>27</v>
      </c>
      <c r="EU27" s="1" t="str">
        <f t="shared" ca="1" si="51"/>
        <v/>
      </c>
    </row>
    <row r="28" spans="1:151" ht="15">
      <c r="A28" s="21" t="str">
        <f t="shared" si="66"/>
        <v>2.</v>
      </c>
      <c r="B28" s="21" t="s">
        <v>132</v>
      </c>
      <c r="C28" s="21" t="s">
        <v>100</v>
      </c>
      <c r="D28" s="21" t="s">
        <v>99</v>
      </c>
      <c r="F28"/>
      <c r="G28" s="6"/>
      <c r="I28" s="21">
        <v>29</v>
      </c>
      <c r="J28" s="1"/>
      <c r="Y28"/>
      <c r="Z28"/>
      <c r="AA28" s="21" t="s">
        <v>195</v>
      </c>
      <c r="AB28" s="21" t="s">
        <v>166</v>
      </c>
      <c r="AD28" s="518">
        <v>1.8</v>
      </c>
      <c r="AE28" s="523" t="s">
        <v>1113</v>
      </c>
      <c r="AF28" s="440">
        <f>IF(AND(COUNTIF(AG$2:AG28,AG28)=1,AG28&lt;&gt;""),AF27+1,AF27)</f>
        <v>1</v>
      </c>
      <c r="AG28" s="468" t="str">
        <f t="shared" si="54"/>
        <v/>
      </c>
      <c r="AH28" s="440">
        <f>IF(AND(COUNTIF(AI$2:AI28,AI28)=1,AI28&lt;&gt;""),AH27+1,AH27)</f>
        <v>1</v>
      </c>
      <c r="AI28" s="468" t="str">
        <f t="shared" si="55"/>
        <v/>
      </c>
      <c r="AJ28" s="497" t="str">
        <f t="shared" si="56"/>
        <v/>
      </c>
      <c r="AK28" s="497" t="str">
        <f t="shared" si="57"/>
        <v/>
      </c>
      <c r="AL28" s="440">
        <f>IF(AND(COUNTIF(AM$2:AM28,AM28)=1,AM28&lt;&gt;""),AL27+1,AL27)</f>
        <v>1</v>
      </c>
      <c r="AM28" s="468" t="str">
        <f t="shared" si="58"/>
        <v/>
      </c>
      <c r="AN28" s="440">
        <f>IF(AND(COUNTIF(AO$2:AO28,AO28)=1,AO28&lt;&gt;""),AN27+1,AN27)</f>
        <v>1</v>
      </c>
      <c r="AO28" s="468" t="str">
        <f t="shared" si="0"/>
        <v/>
      </c>
      <c r="AP28" s="497" t="str">
        <f t="shared" si="59"/>
        <v/>
      </c>
      <c r="AQ28" s="497" t="str">
        <f t="shared" si="60"/>
        <v/>
      </c>
      <c r="AR28" s="440">
        <f>IF(AND(COUNTIF(AS$2:AS28,AS28)=1,AS28&lt;&gt;""),AR27+1,AR27)</f>
        <v>1</v>
      </c>
      <c r="AS28" s="468" t="str">
        <f t="shared" si="1"/>
        <v/>
      </c>
      <c r="AT28" s="440">
        <f>IF(AND(COUNTIF(AU$2:AU28,AU28)=1,AU28&lt;&gt;""),AT27+1,AT27)</f>
        <v>1</v>
      </c>
      <c r="AU28" s="468" t="str">
        <f t="shared" si="2"/>
        <v/>
      </c>
      <c r="AV28" s="497" t="str">
        <f t="shared" si="61"/>
        <v/>
      </c>
      <c r="AW28" s="497" t="str">
        <f t="shared" si="62"/>
        <v/>
      </c>
      <c r="AX28" s="440">
        <f>IF(AND(COUNTIF(AY$2:AY28,AY28)=1,AY28&lt;&gt;""),AX27+1,AX27)</f>
        <v>1</v>
      </c>
      <c r="AY28" s="468" t="str">
        <f t="shared" si="3"/>
        <v/>
      </c>
      <c r="AZ28" s="440">
        <f>IF(AND(COUNTIF(BA$2:BA28,BA28)=1,BA28&lt;&gt;""),AZ27+1,AZ27)</f>
        <v>1</v>
      </c>
      <c r="BA28" s="468" t="str">
        <f t="shared" si="4"/>
        <v/>
      </c>
      <c r="BB28" s="497" t="str">
        <f t="shared" si="63"/>
        <v/>
      </c>
      <c r="BC28" s="497" t="str">
        <f t="shared" si="64"/>
        <v/>
      </c>
      <c r="BD28" s="1">
        <f ca="1">IF(COUNTIF(INDIRECT(RIGHT(BD$1,3)&amp;"!"&amp;"$C$49"&amp;":"&amp;"$C$55"),Data0!$AJ28)&gt;=1,"",ROW())</f>
        <v>28</v>
      </c>
      <c r="BE28" s="1" t="str">
        <f t="shared" ca="1" si="65"/>
        <v/>
      </c>
      <c r="BF28" s="1">
        <f ca="1">IF(COUNTIF(INDIRECT(RIGHT(BF$1,3)&amp;"!"&amp;"$C$57"&amp;":"&amp;"$C$59"),Data0!$AK28)&gt;=1,"",ROW())</f>
        <v>28</v>
      </c>
      <c r="BG28" s="1" t="str">
        <f t="shared" ca="1" si="5"/>
        <v/>
      </c>
      <c r="BH28" s="1">
        <f ca="1">IF(COUNTIF(INDIRECT(RIGHT(BH$1,3)&amp;"!"&amp;"$C$49"&amp;":"&amp;"$C$55"),Data0!$AJ28)&gt;=1,"",ROW())</f>
        <v>28</v>
      </c>
      <c r="BI28" s="1" t="str">
        <f t="shared" ca="1" si="6"/>
        <v/>
      </c>
      <c r="BJ28" s="1">
        <f ca="1">IF(COUNTIF(INDIRECT(RIGHT(BJ$1,3)&amp;"!"&amp;"$C$57"&amp;":"&amp;"$C$59"),Data0!$AK28)&gt;=1,"",ROW())</f>
        <v>28</v>
      </c>
      <c r="BK28" s="1" t="str">
        <f t="shared" ca="1" si="7"/>
        <v/>
      </c>
      <c r="BL28" s="1">
        <f ca="1">IF(COUNTIF(INDIRECT(RIGHT(BL$1,3)&amp;"!"&amp;"$C$49"&amp;":"&amp;"$C$55"),Data0!$AJ28)&gt;=1,"",ROW())</f>
        <v>28</v>
      </c>
      <c r="BM28" s="1" t="str">
        <f t="shared" ca="1" si="8"/>
        <v/>
      </c>
      <c r="BN28" s="1">
        <f ca="1">IF(COUNTIF(INDIRECT(RIGHT(BN$1,3)&amp;"!"&amp;"$C$57"&amp;":"&amp;"$C$59"),Data0!$AK28)&gt;=1,"",ROW())</f>
        <v>28</v>
      </c>
      <c r="BO28" s="1" t="str">
        <f t="shared" ca="1" si="9"/>
        <v/>
      </c>
      <c r="BP28" s="1">
        <f ca="1">IF(COUNTIF(INDIRECT(RIGHT(BP$1,3)&amp;"!"&amp;"$C$49"&amp;":"&amp;"$C$55"),Data0!$AJ28)&gt;=1,"",ROW())</f>
        <v>28</v>
      </c>
      <c r="BQ28" s="1" t="str">
        <f t="shared" ca="1" si="10"/>
        <v/>
      </c>
      <c r="BR28" s="1">
        <f ca="1">IF(COUNTIF(INDIRECT(RIGHT(BR$1,3)&amp;"!"&amp;"$C$57"&amp;":"&amp;"$C$59"),Data0!$AK28)&gt;=1,"",ROW())</f>
        <v>28</v>
      </c>
      <c r="BS28" s="1" t="str">
        <f t="shared" ca="1" si="11"/>
        <v/>
      </c>
      <c r="BT28" s="1">
        <f ca="1">IF(COUNTIF(INDIRECT(RIGHT(BT$1,3)&amp;"!"&amp;"$C$49"&amp;":"&amp;"$C$55"),Data0!$AJ28)&gt;=1,"",ROW())</f>
        <v>28</v>
      </c>
      <c r="BU28" s="1" t="str">
        <f t="shared" ca="1" si="12"/>
        <v/>
      </c>
      <c r="BV28" s="1">
        <f ca="1">IF(COUNTIF(INDIRECT(RIGHT(BV$1,3)&amp;"!"&amp;"$C$57"&amp;":"&amp;"$C$59"),Data0!$AK28)&gt;=1,"",ROW())</f>
        <v>28</v>
      </c>
      <c r="BW28" s="1" t="str">
        <f t="shared" ca="1" si="13"/>
        <v/>
      </c>
      <c r="BX28" s="1">
        <f ca="1">IF(COUNTIF(INDIRECT(RIGHT(BX$1,3)&amp;"!"&amp;"$C$49"&amp;":"&amp;"$C$55"),Data0!$AJ28)&gt;=1,"",ROW())</f>
        <v>28</v>
      </c>
      <c r="BY28" s="1" t="str">
        <f t="shared" ca="1" si="14"/>
        <v/>
      </c>
      <c r="BZ28" s="1">
        <f ca="1">IF(COUNTIF(INDIRECT(RIGHT(BZ$1,3)&amp;"!"&amp;"$C$57"&amp;":"&amp;"$C$59"),Data0!$AK28)&gt;=1,"",ROW())</f>
        <v>28</v>
      </c>
      <c r="CA28" s="1" t="str">
        <f t="shared" ca="1" si="15"/>
        <v/>
      </c>
      <c r="CB28" s="1">
        <f ca="1">IF(COUNTIF(INDIRECT(RIGHT(CB$1,3)&amp;"!"&amp;"$C$49"&amp;":"&amp;"$C$55"),Data0!$AP28)&gt;=1,"",ROW())</f>
        <v>28</v>
      </c>
      <c r="CC28" s="1" t="str">
        <f t="shared" ca="1" si="16"/>
        <v/>
      </c>
      <c r="CD28" s="1">
        <f ca="1">IF(COUNTIF(INDIRECT(RIGHT(CD$1,3)&amp;"!"&amp;"$C$57"&amp;":"&amp;"$C$59"),Data0!$AQ28)&gt;=1,"",ROW())</f>
        <v>28</v>
      </c>
      <c r="CE28" s="1" t="str">
        <f t="shared" ca="1" si="17"/>
        <v/>
      </c>
      <c r="CF28" s="1">
        <f ca="1">IF(COUNTIF(INDIRECT(RIGHT(CF$1,3)&amp;"!"&amp;"$C$49"&amp;":"&amp;"$C$55"),Data0!$AP28)&gt;=1,"",ROW())</f>
        <v>28</v>
      </c>
      <c r="CG28" s="1" t="str">
        <f t="shared" ca="1" si="18"/>
        <v/>
      </c>
      <c r="CH28" s="1">
        <f ca="1">IF(COUNTIF(INDIRECT(RIGHT(CH$1,3)&amp;"!"&amp;"$C$57"&amp;":"&amp;"$C$59"),Data0!$AQ28)&gt;=1,"",ROW())</f>
        <v>28</v>
      </c>
      <c r="CI28" s="1" t="str">
        <f t="shared" ca="1" si="19"/>
        <v/>
      </c>
      <c r="CJ28" s="1">
        <f ca="1">IF(COUNTIF(INDIRECT(RIGHT(CJ$1,3)&amp;"!"&amp;"$C$49"&amp;":"&amp;"$C$55"),Data0!$AP28)&gt;=1,"",ROW())</f>
        <v>28</v>
      </c>
      <c r="CK28" s="1" t="str">
        <f t="shared" ca="1" si="20"/>
        <v/>
      </c>
      <c r="CL28" s="1">
        <f ca="1">IF(COUNTIF(INDIRECT(RIGHT(CL$1,3)&amp;"!"&amp;"$C$57"&amp;":"&amp;"$C$59"),Data0!$AQ28)&gt;=1,"",ROW())</f>
        <v>28</v>
      </c>
      <c r="CM28" s="1" t="str">
        <f t="shared" ca="1" si="21"/>
        <v/>
      </c>
      <c r="CN28" s="1">
        <f ca="1">IF(COUNTIF(INDIRECT(RIGHT(CN$1,3)&amp;"!"&amp;"$C$49"&amp;":"&amp;"$C$55"),Data0!$AP28)&gt;=1,"",ROW())</f>
        <v>28</v>
      </c>
      <c r="CO28" s="1" t="str">
        <f t="shared" ca="1" si="22"/>
        <v/>
      </c>
      <c r="CP28" s="1">
        <f ca="1">IF(COUNTIF(INDIRECT(RIGHT(CP$1,3)&amp;"!"&amp;"$C$57"&amp;":"&amp;"$C$59"),Data0!$AQ28)&gt;=1,"",ROW())</f>
        <v>28</v>
      </c>
      <c r="CQ28" s="1" t="str">
        <f t="shared" ca="1" si="23"/>
        <v/>
      </c>
      <c r="CR28" s="1">
        <f ca="1">IF(COUNTIF(INDIRECT(RIGHT(CR$1,3)&amp;"!"&amp;"$C$49"&amp;":"&amp;"$C$55"),Data0!$AP28)&gt;=1,"",ROW())</f>
        <v>28</v>
      </c>
      <c r="CS28" s="1" t="str">
        <f t="shared" ca="1" si="24"/>
        <v/>
      </c>
      <c r="CT28" s="1">
        <f ca="1">IF(COUNTIF(INDIRECT(RIGHT(CT$1,3)&amp;"!"&amp;"$C$57"&amp;":"&amp;"$C$59"),Data0!$AQ28)&gt;=1,"",ROW())</f>
        <v>28</v>
      </c>
      <c r="CU28" s="1" t="str">
        <f t="shared" ca="1" si="25"/>
        <v/>
      </c>
      <c r="CV28" s="1">
        <f ca="1">IF(COUNTIF(INDIRECT(RIGHT(CV$1,3)&amp;"!"&amp;"$C$49"&amp;":"&amp;"$C$55"),Data0!$AP28)&gt;=1,"",ROW())</f>
        <v>28</v>
      </c>
      <c r="CW28" s="1" t="str">
        <f t="shared" ca="1" si="26"/>
        <v/>
      </c>
      <c r="CX28" s="1">
        <f ca="1">IF(COUNTIF(INDIRECT(RIGHT(CX$1,3)&amp;"!"&amp;"$C$57"&amp;":"&amp;"$C$59"),Data0!$AQ28)&gt;=1,"",ROW())</f>
        <v>28</v>
      </c>
      <c r="CY28" s="1" t="str">
        <f t="shared" ca="1" si="27"/>
        <v/>
      </c>
      <c r="CZ28" s="1">
        <f ca="1">IF(COUNTIF(INDIRECT(RIGHT(CZ$1,3)&amp;"!"&amp;"$C$49"&amp;":"&amp;"$C$55"),Data0!$AV28)&gt;=1,"",ROW())</f>
        <v>28</v>
      </c>
      <c r="DA28" s="1" t="str">
        <f t="shared" ca="1" si="28"/>
        <v/>
      </c>
      <c r="DB28" s="1">
        <f ca="1">IF(COUNTIF(INDIRECT(RIGHT(DB$1,3)&amp;"!"&amp;"$C$57"&amp;":"&amp;"$C$59"),Data0!$AW28)&gt;=1,"",ROW())</f>
        <v>28</v>
      </c>
      <c r="DC28" s="1" t="str">
        <f t="shared" ca="1" si="29"/>
        <v/>
      </c>
      <c r="DD28" s="1">
        <f ca="1">IF(COUNTIF(INDIRECT(RIGHT(DD$1,3)&amp;"!"&amp;"$C$49"&amp;":"&amp;"$C$55"),Data0!$AV28)&gt;=1,"",ROW())</f>
        <v>28</v>
      </c>
      <c r="DE28" s="1" t="str">
        <f t="shared" ca="1" si="30"/>
        <v/>
      </c>
      <c r="DF28" s="1">
        <f ca="1">IF(COUNTIF(INDIRECT(RIGHT(DF$1,3)&amp;"!"&amp;"$C$57"&amp;":"&amp;"$C$59"),Data0!$AW28)&gt;=1,"",ROW())</f>
        <v>28</v>
      </c>
      <c r="DG28" s="1" t="str">
        <f t="shared" ca="1" si="31"/>
        <v/>
      </c>
      <c r="DH28" s="1">
        <f ca="1">IF(COUNTIF(INDIRECT(RIGHT(DH$1,3)&amp;"!"&amp;"$C$49"&amp;":"&amp;"$C$55"),Data0!$AV28)&gt;=1,"",ROW())</f>
        <v>28</v>
      </c>
      <c r="DI28" s="1" t="str">
        <f t="shared" ca="1" si="32"/>
        <v/>
      </c>
      <c r="DJ28" s="1">
        <f ca="1">IF(COUNTIF(INDIRECT(RIGHT(DJ$1,3)&amp;"!"&amp;"$C$57"&amp;":"&amp;"$C$59"),Data0!$AW28)&gt;=1,"",ROW())</f>
        <v>28</v>
      </c>
      <c r="DK28" s="1" t="str">
        <f t="shared" ca="1" si="33"/>
        <v/>
      </c>
      <c r="DL28" s="1">
        <f ca="1">IF(COUNTIF(INDIRECT(RIGHT(DL$1,3)&amp;"!"&amp;"$C$49"&amp;":"&amp;"$C$55"),Data0!$AV28)&gt;=1,"",ROW())</f>
        <v>28</v>
      </c>
      <c r="DM28" s="1" t="str">
        <f t="shared" ca="1" si="34"/>
        <v/>
      </c>
      <c r="DN28" s="1">
        <f ca="1">IF(COUNTIF(INDIRECT(RIGHT(DN$1,3)&amp;"!"&amp;"$C$47"&amp;":"&amp;"$C$59"),Data0!$AW28)&gt;=1,"",ROW())</f>
        <v>28</v>
      </c>
      <c r="DO28" s="1" t="str">
        <f t="shared" ca="1" si="35"/>
        <v/>
      </c>
      <c r="DP28" s="1">
        <f ca="1">IF(COUNTIF(INDIRECT(RIGHT(DP$1,3)&amp;"!"&amp;"$C$49"&amp;":"&amp;"$C$55"),Data0!$AV28)&gt;=1,"",ROW())</f>
        <v>28</v>
      </c>
      <c r="DQ28" s="1" t="str">
        <f t="shared" ca="1" si="36"/>
        <v/>
      </c>
      <c r="DR28" s="1">
        <f ca="1">IF(COUNTIF(INDIRECT(RIGHT(DR$1,3)&amp;"!"&amp;"$C$57"&amp;":"&amp;"$C$59"),Data0!$AW28)&gt;=1,"",ROW())</f>
        <v>28</v>
      </c>
      <c r="DS28" s="1" t="str">
        <f t="shared" ca="1" si="37"/>
        <v/>
      </c>
      <c r="DT28" s="1">
        <f ca="1">IF(COUNTIF(INDIRECT(RIGHT(DT$1,3)&amp;"!"&amp;"$C$49"&amp;":"&amp;"$C$55"),Data0!$AV28)&gt;=1,"",ROW())</f>
        <v>28</v>
      </c>
      <c r="DU28" s="1" t="str">
        <f t="shared" ca="1" si="38"/>
        <v/>
      </c>
      <c r="DV28" s="1">
        <f ca="1">IF(COUNTIF(INDIRECT(RIGHT(DV$1,3)&amp;"!"&amp;"$C$57"&amp;":"&amp;"$C$59"),Data0!$AW28)&gt;=1,"",ROW())</f>
        <v>28</v>
      </c>
      <c r="DW28" s="1" t="str">
        <f t="shared" ca="1" si="39"/>
        <v/>
      </c>
      <c r="DX28" s="1">
        <f ca="1">IF(COUNTIF(INDIRECT(RIGHT(DX$1,3)&amp;"!"&amp;"$C$49"&amp;":"&amp;"$C$55"),Data0!$BB28)&gt;=1,"",ROW())</f>
        <v>28</v>
      </c>
      <c r="DY28" s="1" t="str">
        <f t="shared" ca="1" si="40"/>
        <v/>
      </c>
      <c r="DZ28" s="1">
        <f ca="1">IF(COUNTIF(INDIRECT(RIGHT(DZ$1,3)&amp;"!"&amp;"$C$57"&amp;":"&amp;"$C$59"),Data0!$BC28)&gt;=1,"",ROW())</f>
        <v>28</v>
      </c>
      <c r="EA28" s="1" t="str">
        <f t="shared" ca="1" si="41"/>
        <v/>
      </c>
      <c r="EB28" s="1">
        <f ca="1">IF(COUNTIF(INDIRECT(RIGHT(EB$1,3)&amp;"!"&amp;"$C$49"&amp;":"&amp;"$C$55"),Data0!$BB28)&gt;=1,"",ROW())</f>
        <v>28</v>
      </c>
      <c r="EC28" s="1" t="str">
        <f t="shared" ca="1" si="42"/>
        <v/>
      </c>
      <c r="ED28" s="1">
        <f ca="1">IF(COUNTIF(INDIRECT(RIGHT(ED$1,3)&amp;"!"&amp;"$C$57"&amp;":"&amp;"$C$59"),Data0!$BC28)&gt;=1,"",ROW())</f>
        <v>28</v>
      </c>
      <c r="EE28" s="1" t="str">
        <f t="shared" ca="1" si="43"/>
        <v/>
      </c>
      <c r="EF28" s="1">
        <f ca="1">IF(COUNTIF(INDIRECT(RIGHT(EF$1,3)&amp;"!"&amp;"$C$49"&amp;":"&amp;"$C$55"),Data0!$BB28)&gt;=1,"",ROW())</f>
        <v>28</v>
      </c>
      <c r="EG28" s="1" t="str">
        <f t="shared" ca="1" si="44"/>
        <v/>
      </c>
      <c r="EH28" s="1">
        <f ca="1">IF(COUNTIF(INDIRECT(RIGHT(EH$1,3)&amp;"!"&amp;"$C$57"&amp;":"&amp;"$C$59"),Data0!$BC28)&gt;=1,"",ROW())</f>
        <v>28</v>
      </c>
      <c r="EI28" s="1" t="str">
        <f t="shared" ca="1" si="45"/>
        <v/>
      </c>
      <c r="EJ28" s="1">
        <f ca="1">IF(COUNTIF(INDIRECT(RIGHT(EJ$1,3)&amp;"!"&amp;"$C$49"&amp;":"&amp;"$C$55"),Data0!$BB28)&gt;=1,"",ROW())</f>
        <v>28</v>
      </c>
      <c r="EK28" s="1" t="str">
        <f t="shared" ca="1" si="46"/>
        <v/>
      </c>
      <c r="EL28" s="1">
        <f ca="1">IF(COUNTIF(INDIRECT(RIGHT(EL$1,3)&amp;"!"&amp;"$C$57"&amp;":"&amp;"$C$59"),Data0!$BC28)&gt;=1,"",ROW())</f>
        <v>28</v>
      </c>
      <c r="EM28" s="1" t="str">
        <f t="shared" ca="1" si="47"/>
        <v/>
      </c>
      <c r="EN28" s="1">
        <f ca="1">IF(COUNTIF(INDIRECT(RIGHT(EN$1,3)&amp;"!"&amp;"$C$49"&amp;":"&amp;"$C$55"),Data0!$BB28)&gt;=1,"",ROW())</f>
        <v>28</v>
      </c>
      <c r="EO28" s="1" t="str">
        <f t="shared" ca="1" si="48"/>
        <v/>
      </c>
      <c r="EP28" s="1">
        <f ca="1">IF(COUNTIF(INDIRECT(RIGHT(EP$1,3)&amp;"!"&amp;"$C$57"&amp;":"&amp;"$C$59"),Data0!$BC28)&gt;=1,"",ROW())</f>
        <v>28</v>
      </c>
      <c r="EQ28" s="1" t="str">
        <f t="shared" ca="1" si="49"/>
        <v/>
      </c>
      <c r="ER28" s="1">
        <f ca="1">IF(COUNTIF(INDIRECT(RIGHT(ER$1,3)&amp;"!"&amp;"$C$49"&amp;":"&amp;"$C$55"),Data0!$BB28)&gt;=1,"",ROW())</f>
        <v>28</v>
      </c>
      <c r="ES28" s="1" t="str">
        <f t="shared" ca="1" si="50"/>
        <v/>
      </c>
      <c r="ET28" s="1">
        <f ca="1">IF(COUNTIF(INDIRECT(RIGHT(ET$1,3)&amp;"!"&amp;"$C$57"&amp;":"&amp;"$C$59"),Data0!$BC28)&gt;=1,"",ROW())</f>
        <v>28</v>
      </c>
      <c r="EU28" s="1" t="str">
        <f t="shared" ca="1" si="51"/>
        <v/>
      </c>
    </row>
    <row r="29" spans="1:151" ht="15">
      <c r="A29" s="22" t="str">
        <f t="shared" si="66"/>
        <v>2.</v>
      </c>
      <c r="B29" s="22" t="s">
        <v>133</v>
      </c>
      <c r="C29" s="22" t="s">
        <v>100</v>
      </c>
      <c r="D29" s="22" t="s">
        <v>97</v>
      </c>
      <c r="F29"/>
      <c r="G29" s="6"/>
      <c r="I29" s="22">
        <v>30</v>
      </c>
      <c r="J29" s="1"/>
      <c r="Y29"/>
      <c r="Z29"/>
      <c r="AA29" s="22" t="s">
        <v>196</v>
      </c>
      <c r="AB29" s="22" t="s">
        <v>167</v>
      </c>
      <c r="AD29" s="519">
        <v>1.85</v>
      </c>
      <c r="AE29" s="524" t="s">
        <v>1114</v>
      </c>
      <c r="AF29" s="440">
        <f>IF(AND(COUNTIF(AG$2:AG29,AG29)=1,AG29&lt;&gt;""),AF28+1,AF28)</f>
        <v>1</v>
      </c>
      <c r="AG29" s="468" t="str">
        <f t="shared" si="54"/>
        <v/>
      </c>
      <c r="AH29" s="440">
        <f>IF(AND(COUNTIF(AI$2:AI29,AI29)=1,AI29&lt;&gt;""),AH28+1,AH28)</f>
        <v>1</v>
      </c>
      <c r="AI29" s="468" t="str">
        <f t="shared" si="55"/>
        <v/>
      </c>
      <c r="AJ29" s="497" t="str">
        <f t="shared" si="56"/>
        <v/>
      </c>
      <c r="AK29" s="497" t="str">
        <f t="shared" si="57"/>
        <v/>
      </c>
      <c r="AL29" s="440">
        <f>IF(AND(COUNTIF(AM$2:AM29,AM29)=1,AM29&lt;&gt;""),AL28+1,AL28)</f>
        <v>1</v>
      </c>
      <c r="AM29" s="468" t="str">
        <f t="shared" si="58"/>
        <v/>
      </c>
      <c r="AN29" s="440">
        <f>IF(AND(COUNTIF(AO$2:AO29,AO29)=1,AO29&lt;&gt;""),AN28+1,AN28)</f>
        <v>1</v>
      </c>
      <c r="AO29" s="468" t="str">
        <f t="shared" si="0"/>
        <v/>
      </c>
      <c r="AP29" s="497" t="str">
        <f t="shared" si="59"/>
        <v/>
      </c>
      <c r="AQ29" s="497" t="str">
        <f t="shared" si="60"/>
        <v/>
      </c>
      <c r="AR29" s="440">
        <f>IF(AND(COUNTIF(AS$2:AS29,AS29)=1,AS29&lt;&gt;""),AR28+1,AR28)</f>
        <v>1</v>
      </c>
      <c r="AS29" s="468" t="str">
        <f t="shared" si="1"/>
        <v/>
      </c>
      <c r="AT29" s="440">
        <f>IF(AND(COUNTIF(AU$2:AU29,AU29)=1,AU29&lt;&gt;""),AT28+1,AT28)</f>
        <v>1</v>
      </c>
      <c r="AU29" s="468" t="str">
        <f t="shared" si="2"/>
        <v/>
      </c>
      <c r="AV29" s="497" t="str">
        <f t="shared" si="61"/>
        <v/>
      </c>
      <c r="AW29" s="497" t="str">
        <f t="shared" si="62"/>
        <v/>
      </c>
      <c r="AX29" s="440">
        <f>IF(AND(COUNTIF(AY$2:AY29,AY29)=1,AY29&lt;&gt;""),AX28+1,AX28)</f>
        <v>1</v>
      </c>
      <c r="AY29" s="468" t="str">
        <f t="shared" si="3"/>
        <v/>
      </c>
      <c r="AZ29" s="440">
        <f>IF(AND(COUNTIF(BA$2:BA29,BA29)=1,BA29&lt;&gt;""),AZ28+1,AZ28)</f>
        <v>1</v>
      </c>
      <c r="BA29" s="468" t="str">
        <f t="shared" si="4"/>
        <v/>
      </c>
      <c r="BB29" s="497" t="str">
        <f t="shared" si="63"/>
        <v/>
      </c>
      <c r="BC29" s="497" t="str">
        <f t="shared" si="64"/>
        <v/>
      </c>
      <c r="BD29" s="1">
        <f ca="1">IF(COUNTIF(INDIRECT(RIGHT(BD$1,3)&amp;"!"&amp;"$C$49"&amp;":"&amp;"$C$55"),Data0!$AJ29)&gt;=1,"",ROW())</f>
        <v>29</v>
      </c>
      <c r="BE29" s="1" t="str">
        <f t="shared" ca="1" si="65"/>
        <v/>
      </c>
      <c r="BF29" s="1">
        <f ca="1">IF(COUNTIF(INDIRECT(RIGHT(BF$1,3)&amp;"!"&amp;"$C$57"&amp;":"&amp;"$C$59"),Data0!$AK29)&gt;=1,"",ROW())</f>
        <v>29</v>
      </c>
      <c r="BG29" s="1" t="str">
        <f t="shared" ca="1" si="5"/>
        <v/>
      </c>
      <c r="BH29" s="1">
        <f ca="1">IF(COUNTIF(INDIRECT(RIGHT(BH$1,3)&amp;"!"&amp;"$C$49"&amp;":"&amp;"$C$55"),Data0!$AJ29)&gt;=1,"",ROW())</f>
        <v>29</v>
      </c>
      <c r="BI29" s="1" t="str">
        <f t="shared" ca="1" si="6"/>
        <v/>
      </c>
      <c r="BJ29" s="1">
        <f ca="1">IF(COUNTIF(INDIRECT(RIGHT(BJ$1,3)&amp;"!"&amp;"$C$57"&amp;":"&amp;"$C$59"),Data0!$AK29)&gt;=1,"",ROW())</f>
        <v>29</v>
      </c>
      <c r="BK29" s="1" t="str">
        <f t="shared" ca="1" si="7"/>
        <v/>
      </c>
      <c r="BL29" s="1">
        <f ca="1">IF(COUNTIF(INDIRECT(RIGHT(BL$1,3)&amp;"!"&amp;"$C$49"&amp;":"&amp;"$C$55"),Data0!$AJ29)&gt;=1,"",ROW())</f>
        <v>29</v>
      </c>
      <c r="BM29" s="1" t="str">
        <f t="shared" ca="1" si="8"/>
        <v/>
      </c>
      <c r="BN29" s="1">
        <f ca="1">IF(COUNTIF(INDIRECT(RIGHT(BN$1,3)&amp;"!"&amp;"$C$57"&amp;":"&amp;"$C$59"),Data0!$AK29)&gt;=1,"",ROW())</f>
        <v>29</v>
      </c>
      <c r="BO29" s="1" t="str">
        <f t="shared" ca="1" si="9"/>
        <v/>
      </c>
      <c r="BP29" s="1">
        <f ca="1">IF(COUNTIF(INDIRECT(RIGHT(BP$1,3)&amp;"!"&amp;"$C$49"&amp;":"&amp;"$C$55"),Data0!$AJ29)&gt;=1,"",ROW())</f>
        <v>29</v>
      </c>
      <c r="BQ29" s="1" t="str">
        <f t="shared" ca="1" si="10"/>
        <v/>
      </c>
      <c r="BR29" s="1">
        <f ca="1">IF(COUNTIF(INDIRECT(RIGHT(BR$1,3)&amp;"!"&amp;"$C$57"&amp;":"&amp;"$C$59"),Data0!$AK29)&gt;=1,"",ROW())</f>
        <v>29</v>
      </c>
      <c r="BS29" s="1" t="str">
        <f t="shared" ca="1" si="11"/>
        <v/>
      </c>
      <c r="BT29" s="1">
        <f ca="1">IF(COUNTIF(INDIRECT(RIGHT(BT$1,3)&amp;"!"&amp;"$C$49"&amp;":"&amp;"$C$55"),Data0!$AJ29)&gt;=1,"",ROW())</f>
        <v>29</v>
      </c>
      <c r="BU29" s="1" t="str">
        <f t="shared" ca="1" si="12"/>
        <v/>
      </c>
      <c r="BV29" s="1">
        <f ca="1">IF(COUNTIF(INDIRECT(RIGHT(BV$1,3)&amp;"!"&amp;"$C$57"&amp;":"&amp;"$C$59"),Data0!$AK29)&gt;=1,"",ROW())</f>
        <v>29</v>
      </c>
      <c r="BW29" s="1" t="str">
        <f t="shared" ca="1" si="13"/>
        <v/>
      </c>
      <c r="BX29" s="1">
        <f ca="1">IF(COUNTIF(INDIRECT(RIGHT(BX$1,3)&amp;"!"&amp;"$C$49"&amp;":"&amp;"$C$55"),Data0!$AJ29)&gt;=1,"",ROW())</f>
        <v>29</v>
      </c>
      <c r="BY29" s="1" t="str">
        <f t="shared" ca="1" si="14"/>
        <v/>
      </c>
      <c r="BZ29" s="1">
        <f ca="1">IF(COUNTIF(INDIRECT(RIGHT(BZ$1,3)&amp;"!"&amp;"$C$57"&amp;":"&amp;"$C$59"),Data0!$AK29)&gt;=1,"",ROW())</f>
        <v>29</v>
      </c>
      <c r="CA29" s="1" t="str">
        <f t="shared" ca="1" si="15"/>
        <v/>
      </c>
      <c r="CB29" s="1">
        <f ca="1">IF(COUNTIF(INDIRECT(RIGHT(CB$1,3)&amp;"!"&amp;"$C$49"&amp;":"&amp;"$C$55"),Data0!$AP29)&gt;=1,"",ROW())</f>
        <v>29</v>
      </c>
      <c r="CC29" s="1" t="str">
        <f t="shared" ca="1" si="16"/>
        <v/>
      </c>
      <c r="CD29" s="1">
        <f ca="1">IF(COUNTIF(INDIRECT(RIGHT(CD$1,3)&amp;"!"&amp;"$C$57"&amp;":"&amp;"$C$59"),Data0!$AQ29)&gt;=1,"",ROW())</f>
        <v>29</v>
      </c>
      <c r="CE29" s="1" t="str">
        <f t="shared" ca="1" si="17"/>
        <v/>
      </c>
      <c r="CF29" s="1">
        <f ca="1">IF(COUNTIF(INDIRECT(RIGHT(CF$1,3)&amp;"!"&amp;"$C$49"&amp;":"&amp;"$C$55"),Data0!$AP29)&gt;=1,"",ROW())</f>
        <v>29</v>
      </c>
      <c r="CG29" s="1" t="str">
        <f t="shared" ca="1" si="18"/>
        <v/>
      </c>
      <c r="CH29" s="1">
        <f ca="1">IF(COUNTIF(INDIRECT(RIGHT(CH$1,3)&amp;"!"&amp;"$C$57"&amp;":"&amp;"$C$59"),Data0!$AQ29)&gt;=1,"",ROW())</f>
        <v>29</v>
      </c>
      <c r="CI29" s="1" t="str">
        <f t="shared" ca="1" si="19"/>
        <v/>
      </c>
      <c r="CJ29" s="1">
        <f ca="1">IF(COUNTIF(INDIRECT(RIGHT(CJ$1,3)&amp;"!"&amp;"$C$49"&amp;":"&amp;"$C$55"),Data0!$AP29)&gt;=1,"",ROW())</f>
        <v>29</v>
      </c>
      <c r="CK29" s="1" t="str">
        <f t="shared" ca="1" si="20"/>
        <v/>
      </c>
      <c r="CL29" s="1">
        <f ca="1">IF(COUNTIF(INDIRECT(RIGHT(CL$1,3)&amp;"!"&amp;"$C$57"&amp;":"&amp;"$C$59"),Data0!$AQ29)&gt;=1,"",ROW())</f>
        <v>29</v>
      </c>
      <c r="CM29" s="1" t="str">
        <f t="shared" ca="1" si="21"/>
        <v/>
      </c>
      <c r="CN29" s="1">
        <f ca="1">IF(COUNTIF(INDIRECT(RIGHT(CN$1,3)&amp;"!"&amp;"$C$49"&amp;":"&amp;"$C$55"),Data0!$AP29)&gt;=1,"",ROW())</f>
        <v>29</v>
      </c>
      <c r="CO29" s="1" t="str">
        <f t="shared" ca="1" si="22"/>
        <v/>
      </c>
      <c r="CP29" s="1">
        <f ca="1">IF(COUNTIF(INDIRECT(RIGHT(CP$1,3)&amp;"!"&amp;"$C$57"&amp;":"&amp;"$C$59"),Data0!$AQ29)&gt;=1,"",ROW())</f>
        <v>29</v>
      </c>
      <c r="CQ29" s="1" t="str">
        <f t="shared" ca="1" si="23"/>
        <v/>
      </c>
      <c r="CR29" s="1">
        <f ca="1">IF(COUNTIF(INDIRECT(RIGHT(CR$1,3)&amp;"!"&amp;"$C$49"&amp;":"&amp;"$C$55"),Data0!$AP29)&gt;=1,"",ROW())</f>
        <v>29</v>
      </c>
      <c r="CS29" s="1" t="str">
        <f t="shared" ca="1" si="24"/>
        <v/>
      </c>
      <c r="CT29" s="1">
        <f ca="1">IF(COUNTIF(INDIRECT(RIGHT(CT$1,3)&amp;"!"&amp;"$C$57"&amp;":"&amp;"$C$59"),Data0!$AQ29)&gt;=1,"",ROW())</f>
        <v>29</v>
      </c>
      <c r="CU29" s="1" t="str">
        <f t="shared" ca="1" si="25"/>
        <v/>
      </c>
      <c r="CV29" s="1">
        <f ca="1">IF(COUNTIF(INDIRECT(RIGHT(CV$1,3)&amp;"!"&amp;"$C$49"&amp;":"&amp;"$C$55"),Data0!$AP29)&gt;=1,"",ROW())</f>
        <v>29</v>
      </c>
      <c r="CW29" s="1" t="str">
        <f t="shared" ca="1" si="26"/>
        <v/>
      </c>
      <c r="CX29" s="1">
        <f ca="1">IF(COUNTIF(INDIRECT(RIGHT(CX$1,3)&amp;"!"&amp;"$C$57"&amp;":"&amp;"$C$59"),Data0!$AQ29)&gt;=1,"",ROW())</f>
        <v>29</v>
      </c>
      <c r="CY29" s="1" t="str">
        <f t="shared" ca="1" si="27"/>
        <v/>
      </c>
      <c r="CZ29" s="1">
        <f ca="1">IF(COUNTIF(INDIRECT(RIGHT(CZ$1,3)&amp;"!"&amp;"$C$49"&amp;":"&amp;"$C$55"),Data0!$AV29)&gt;=1,"",ROW())</f>
        <v>29</v>
      </c>
      <c r="DA29" s="1" t="str">
        <f t="shared" ca="1" si="28"/>
        <v/>
      </c>
      <c r="DB29" s="1">
        <f ca="1">IF(COUNTIF(INDIRECT(RIGHT(DB$1,3)&amp;"!"&amp;"$C$57"&amp;":"&amp;"$C$59"),Data0!$AW29)&gt;=1,"",ROW())</f>
        <v>29</v>
      </c>
      <c r="DC29" s="1" t="str">
        <f t="shared" ca="1" si="29"/>
        <v/>
      </c>
      <c r="DD29" s="1">
        <f ca="1">IF(COUNTIF(INDIRECT(RIGHT(DD$1,3)&amp;"!"&amp;"$C$49"&amp;":"&amp;"$C$55"),Data0!$AV29)&gt;=1,"",ROW())</f>
        <v>29</v>
      </c>
      <c r="DE29" s="1" t="str">
        <f t="shared" ca="1" si="30"/>
        <v/>
      </c>
      <c r="DF29" s="1">
        <f ca="1">IF(COUNTIF(INDIRECT(RIGHT(DF$1,3)&amp;"!"&amp;"$C$57"&amp;":"&amp;"$C$59"),Data0!$AW29)&gt;=1,"",ROW())</f>
        <v>29</v>
      </c>
      <c r="DG29" s="1" t="str">
        <f t="shared" ca="1" si="31"/>
        <v/>
      </c>
      <c r="DH29" s="1">
        <f ca="1">IF(COUNTIF(INDIRECT(RIGHT(DH$1,3)&amp;"!"&amp;"$C$49"&amp;":"&amp;"$C$55"),Data0!$AV29)&gt;=1,"",ROW())</f>
        <v>29</v>
      </c>
      <c r="DI29" s="1" t="str">
        <f t="shared" ca="1" si="32"/>
        <v/>
      </c>
      <c r="DJ29" s="1">
        <f ca="1">IF(COUNTIF(INDIRECT(RIGHT(DJ$1,3)&amp;"!"&amp;"$C$57"&amp;":"&amp;"$C$59"),Data0!$AW29)&gt;=1,"",ROW())</f>
        <v>29</v>
      </c>
      <c r="DK29" s="1" t="str">
        <f t="shared" ca="1" si="33"/>
        <v/>
      </c>
      <c r="DL29" s="1">
        <f ca="1">IF(COUNTIF(INDIRECT(RIGHT(DL$1,3)&amp;"!"&amp;"$C$49"&amp;":"&amp;"$C$55"),Data0!$AV29)&gt;=1,"",ROW())</f>
        <v>29</v>
      </c>
      <c r="DM29" s="1" t="str">
        <f t="shared" ca="1" si="34"/>
        <v/>
      </c>
      <c r="DN29" s="1">
        <f ca="1">IF(COUNTIF(INDIRECT(RIGHT(DN$1,3)&amp;"!"&amp;"$C$47"&amp;":"&amp;"$C$59"),Data0!$AW29)&gt;=1,"",ROW())</f>
        <v>29</v>
      </c>
      <c r="DO29" s="1" t="str">
        <f t="shared" ca="1" si="35"/>
        <v/>
      </c>
      <c r="DP29" s="1">
        <f ca="1">IF(COUNTIF(INDIRECT(RIGHT(DP$1,3)&amp;"!"&amp;"$C$49"&amp;":"&amp;"$C$55"),Data0!$AV29)&gt;=1,"",ROW())</f>
        <v>29</v>
      </c>
      <c r="DQ29" s="1" t="str">
        <f t="shared" ca="1" si="36"/>
        <v/>
      </c>
      <c r="DR29" s="1">
        <f ca="1">IF(COUNTIF(INDIRECT(RIGHT(DR$1,3)&amp;"!"&amp;"$C$57"&amp;":"&amp;"$C$59"),Data0!$AW29)&gt;=1,"",ROW())</f>
        <v>29</v>
      </c>
      <c r="DS29" s="1" t="str">
        <f t="shared" ca="1" si="37"/>
        <v/>
      </c>
      <c r="DT29" s="1">
        <f ca="1">IF(COUNTIF(INDIRECT(RIGHT(DT$1,3)&amp;"!"&amp;"$C$49"&amp;":"&amp;"$C$55"),Data0!$AV29)&gt;=1,"",ROW())</f>
        <v>29</v>
      </c>
      <c r="DU29" s="1" t="str">
        <f t="shared" ca="1" si="38"/>
        <v/>
      </c>
      <c r="DV29" s="1">
        <f ca="1">IF(COUNTIF(INDIRECT(RIGHT(DV$1,3)&amp;"!"&amp;"$C$57"&amp;":"&amp;"$C$59"),Data0!$AW29)&gt;=1,"",ROW())</f>
        <v>29</v>
      </c>
      <c r="DW29" s="1" t="str">
        <f t="shared" ca="1" si="39"/>
        <v/>
      </c>
      <c r="DX29" s="1">
        <f ca="1">IF(COUNTIF(INDIRECT(RIGHT(DX$1,3)&amp;"!"&amp;"$C$49"&amp;":"&amp;"$C$55"),Data0!$BB29)&gt;=1,"",ROW())</f>
        <v>29</v>
      </c>
      <c r="DY29" s="1" t="str">
        <f t="shared" ca="1" si="40"/>
        <v/>
      </c>
      <c r="DZ29" s="1">
        <f ca="1">IF(COUNTIF(INDIRECT(RIGHT(DZ$1,3)&amp;"!"&amp;"$C$57"&amp;":"&amp;"$C$59"),Data0!$BC29)&gt;=1,"",ROW())</f>
        <v>29</v>
      </c>
      <c r="EA29" s="1" t="str">
        <f t="shared" ca="1" si="41"/>
        <v/>
      </c>
      <c r="EB29" s="1">
        <f ca="1">IF(COUNTIF(INDIRECT(RIGHT(EB$1,3)&amp;"!"&amp;"$C$49"&amp;":"&amp;"$C$55"),Data0!$BB29)&gt;=1,"",ROW())</f>
        <v>29</v>
      </c>
      <c r="EC29" s="1" t="str">
        <f t="shared" ca="1" si="42"/>
        <v/>
      </c>
      <c r="ED29" s="1">
        <f ca="1">IF(COUNTIF(INDIRECT(RIGHT(ED$1,3)&amp;"!"&amp;"$C$57"&amp;":"&amp;"$C$59"),Data0!$BC29)&gt;=1,"",ROW())</f>
        <v>29</v>
      </c>
      <c r="EE29" s="1" t="str">
        <f t="shared" ca="1" si="43"/>
        <v/>
      </c>
      <c r="EF29" s="1">
        <f ca="1">IF(COUNTIF(INDIRECT(RIGHT(EF$1,3)&amp;"!"&amp;"$C$49"&amp;":"&amp;"$C$55"),Data0!$BB29)&gt;=1,"",ROW())</f>
        <v>29</v>
      </c>
      <c r="EG29" s="1" t="str">
        <f t="shared" ca="1" si="44"/>
        <v/>
      </c>
      <c r="EH29" s="1">
        <f ca="1">IF(COUNTIF(INDIRECT(RIGHT(EH$1,3)&amp;"!"&amp;"$C$57"&amp;":"&amp;"$C$59"),Data0!$BC29)&gt;=1,"",ROW())</f>
        <v>29</v>
      </c>
      <c r="EI29" s="1" t="str">
        <f t="shared" ca="1" si="45"/>
        <v/>
      </c>
      <c r="EJ29" s="1">
        <f ca="1">IF(COUNTIF(INDIRECT(RIGHT(EJ$1,3)&amp;"!"&amp;"$C$49"&amp;":"&amp;"$C$55"),Data0!$BB29)&gt;=1,"",ROW())</f>
        <v>29</v>
      </c>
      <c r="EK29" s="1" t="str">
        <f t="shared" ca="1" si="46"/>
        <v/>
      </c>
      <c r="EL29" s="1">
        <f ca="1">IF(COUNTIF(INDIRECT(RIGHT(EL$1,3)&amp;"!"&amp;"$C$57"&amp;":"&amp;"$C$59"),Data0!$BC29)&gt;=1,"",ROW())</f>
        <v>29</v>
      </c>
      <c r="EM29" s="1" t="str">
        <f t="shared" ca="1" si="47"/>
        <v/>
      </c>
      <c r="EN29" s="1">
        <f ca="1">IF(COUNTIF(INDIRECT(RIGHT(EN$1,3)&amp;"!"&amp;"$C$49"&amp;":"&amp;"$C$55"),Data0!$BB29)&gt;=1,"",ROW())</f>
        <v>29</v>
      </c>
      <c r="EO29" s="1" t="str">
        <f t="shared" ca="1" si="48"/>
        <v/>
      </c>
      <c r="EP29" s="1">
        <f ca="1">IF(COUNTIF(INDIRECT(RIGHT(EP$1,3)&amp;"!"&amp;"$C$57"&amp;":"&amp;"$C$59"),Data0!$BC29)&gt;=1,"",ROW())</f>
        <v>29</v>
      </c>
      <c r="EQ29" s="1" t="str">
        <f t="shared" ca="1" si="49"/>
        <v/>
      </c>
      <c r="ER29" s="1">
        <f ca="1">IF(COUNTIF(INDIRECT(RIGHT(ER$1,3)&amp;"!"&amp;"$C$49"&amp;":"&amp;"$C$55"),Data0!$BB29)&gt;=1,"",ROW())</f>
        <v>29</v>
      </c>
      <c r="ES29" s="1" t="str">
        <f t="shared" ca="1" si="50"/>
        <v/>
      </c>
      <c r="ET29" s="1">
        <f ca="1">IF(COUNTIF(INDIRECT(RIGHT(ET$1,3)&amp;"!"&amp;"$C$57"&amp;":"&amp;"$C$59"),Data0!$BC29)&gt;=1,"",ROW())</f>
        <v>29</v>
      </c>
      <c r="EU29" s="1" t="str">
        <f t="shared" ca="1" si="51"/>
        <v/>
      </c>
    </row>
    <row r="30" spans="1:151" ht="15">
      <c r="A30" s="21" t="str">
        <f t="shared" si="66"/>
        <v>3.</v>
      </c>
      <c r="B30" s="21" t="s">
        <v>140</v>
      </c>
      <c r="C30" s="21" t="s">
        <v>102</v>
      </c>
      <c r="D30" s="21" t="s">
        <v>102</v>
      </c>
      <c r="F30"/>
      <c r="G30" s="6"/>
      <c r="Y30"/>
      <c r="Z30"/>
      <c r="AA30" s="21" t="s">
        <v>197</v>
      </c>
      <c r="AB30" s="21" t="s">
        <v>168</v>
      </c>
      <c r="AD30" s="518">
        <v>1.9</v>
      </c>
      <c r="AE30" s="525" t="s">
        <v>1115</v>
      </c>
      <c r="AF30" s="440">
        <f>IF(AND(COUNTIF(AG$2:AG30,AG30)=1,AG30&lt;&gt;""),AF29+1,AF29)</f>
        <v>1</v>
      </c>
      <c r="AG30" s="468" t="str">
        <f t="shared" si="54"/>
        <v/>
      </c>
      <c r="AH30" s="440">
        <f>IF(AND(COUNTIF(AI$2:AI30,AI30)=1,AI30&lt;&gt;""),AH29+1,AH29)</f>
        <v>1</v>
      </c>
      <c r="AI30" s="468" t="str">
        <f t="shared" si="55"/>
        <v/>
      </c>
      <c r="AJ30" s="497" t="str">
        <f t="shared" si="56"/>
        <v/>
      </c>
      <c r="AK30" s="497" t="str">
        <f t="shared" si="57"/>
        <v/>
      </c>
      <c r="AL30" s="440">
        <f>IF(AND(COUNTIF(AM$2:AM30,AM30)=1,AM30&lt;&gt;""),AL29+1,AL29)</f>
        <v>1</v>
      </c>
      <c r="AM30" s="468" t="str">
        <f t="shared" si="58"/>
        <v/>
      </c>
      <c r="AN30" s="440">
        <f>IF(AND(COUNTIF(AO$2:AO30,AO30)=1,AO30&lt;&gt;""),AN29+1,AN29)</f>
        <v>1</v>
      </c>
      <c r="AO30" s="468" t="str">
        <f t="shared" si="0"/>
        <v/>
      </c>
      <c r="AP30" s="497" t="str">
        <f t="shared" si="59"/>
        <v/>
      </c>
      <c r="AQ30" s="497" t="str">
        <f t="shared" si="60"/>
        <v/>
      </c>
      <c r="AR30" s="440">
        <f>IF(AND(COUNTIF(AS$2:AS30,AS30)=1,AS30&lt;&gt;""),AR29+1,AR29)</f>
        <v>1</v>
      </c>
      <c r="AS30" s="468" t="str">
        <f t="shared" si="1"/>
        <v/>
      </c>
      <c r="AT30" s="440">
        <f>IF(AND(COUNTIF(AU$2:AU30,AU30)=1,AU30&lt;&gt;""),AT29+1,AT29)</f>
        <v>1</v>
      </c>
      <c r="AU30" s="468" t="str">
        <f t="shared" si="2"/>
        <v/>
      </c>
      <c r="AV30" s="497" t="str">
        <f t="shared" si="61"/>
        <v/>
      </c>
      <c r="AW30" s="497" t="str">
        <f t="shared" si="62"/>
        <v/>
      </c>
      <c r="AX30" s="440">
        <f>IF(AND(COUNTIF(AY$2:AY30,AY30)=1,AY30&lt;&gt;""),AX29+1,AX29)</f>
        <v>1</v>
      </c>
      <c r="AY30" s="468" t="str">
        <f t="shared" si="3"/>
        <v/>
      </c>
      <c r="AZ30" s="440">
        <f>IF(AND(COUNTIF(BA$2:BA30,BA30)=1,BA30&lt;&gt;""),AZ29+1,AZ29)</f>
        <v>1</v>
      </c>
      <c r="BA30" s="468" t="str">
        <f t="shared" si="4"/>
        <v/>
      </c>
      <c r="BB30" s="497" t="str">
        <f t="shared" si="63"/>
        <v/>
      </c>
      <c r="BC30" s="497" t="str">
        <f t="shared" si="64"/>
        <v/>
      </c>
      <c r="BD30" s="1">
        <f ca="1">IF(COUNTIF(INDIRECT(RIGHT(BD$1,3)&amp;"!"&amp;"$C$49"&amp;":"&amp;"$C$55"),Data0!$AJ30)&gt;=1,"",ROW())</f>
        <v>30</v>
      </c>
      <c r="BE30" s="1" t="str">
        <f t="shared" ca="1" si="65"/>
        <v/>
      </c>
      <c r="BF30" s="1">
        <f ca="1">IF(COUNTIF(INDIRECT(RIGHT(BF$1,3)&amp;"!"&amp;"$C$57"&amp;":"&amp;"$C$59"),Data0!$AK30)&gt;=1,"",ROW())</f>
        <v>30</v>
      </c>
      <c r="BG30" s="1" t="str">
        <f t="shared" ca="1" si="5"/>
        <v/>
      </c>
      <c r="BH30" s="1">
        <f ca="1">IF(COUNTIF(INDIRECT(RIGHT(BH$1,3)&amp;"!"&amp;"$C$49"&amp;":"&amp;"$C$55"),Data0!$AJ30)&gt;=1,"",ROW())</f>
        <v>30</v>
      </c>
      <c r="BI30" s="1" t="str">
        <f t="shared" ca="1" si="6"/>
        <v/>
      </c>
      <c r="BJ30" s="1">
        <f ca="1">IF(COUNTIF(INDIRECT(RIGHT(BJ$1,3)&amp;"!"&amp;"$C$57"&amp;":"&amp;"$C$59"),Data0!$AK30)&gt;=1,"",ROW())</f>
        <v>30</v>
      </c>
      <c r="BK30" s="1" t="str">
        <f t="shared" ca="1" si="7"/>
        <v/>
      </c>
      <c r="BL30" s="1">
        <f ca="1">IF(COUNTIF(INDIRECT(RIGHT(BL$1,3)&amp;"!"&amp;"$C$49"&amp;":"&amp;"$C$55"),Data0!$AJ30)&gt;=1,"",ROW())</f>
        <v>30</v>
      </c>
      <c r="BM30" s="1" t="str">
        <f t="shared" ca="1" si="8"/>
        <v/>
      </c>
      <c r="BN30" s="1">
        <f ca="1">IF(COUNTIF(INDIRECT(RIGHT(BN$1,3)&amp;"!"&amp;"$C$57"&amp;":"&amp;"$C$59"),Data0!$AK30)&gt;=1,"",ROW())</f>
        <v>30</v>
      </c>
      <c r="BO30" s="1" t="str">
        <f t="shared" ca="1" si="9"/>
        <v/>
      </c>
      <c r="BP30" s="1">
        <f ca="1">IF(COUNTIF(INDIRECT(RIGHT(BP$1,3)&amp;"!"&amp;"$C$49"&amp;":"&amp;"$C$55"),Data0!$AJ30)&gt;=1,"",ROW())</f>
        <v>30</v>
      </c>
      <c r="BQ30" s="1" t="str">
        <f t="shared" ca="1" si="10"/>
        <v/>
      </c>
      <c r="BR30" s="1">
        <f ca="1">IF(COUNTIF(INDIRECT(RIGHT(BR$1,3)&amp;"!"&amp;"$C$57"&amp;":"&amp;"$C$59"),Data0!$AK30)&gt;=1,"",ROW())</f>
        <v>30</v>
      </c>
      <c r="BS30" s="1" t="str">
        <f t="shared" ca="1" si="11"/>
        <v/>
      </c>
      <c r="BT30" s="1">
        <f ca="1">IF(COUNTIF(INDIRECT(RIGHT(BT$1,3)&amp;"!"&amp;"$C$49"&amp;":"&amp;"$C$55"),Data0!$AJ30)&gt;=1,"",ROW())</f>
        <v>30</v>
      </c>
      <c r="BU30" s="1" t="str">
        <f t="shared" ca="1" si="12"/>
        <v/>
      </c>
      <c r="BV30" s="1">
        <f ca="1">IF(COUNTIF(INDIRECT(RIGHT(BV$1,3)&amp;"!"&amp;"$C$57"&amp;":"&amp;"$C$59"),Data0!$AK30)&gt;=1,"",ROW())</f>
        <v>30</v>
      </c>
      <c r="BW30" s="1" t="str">
        <f t="shared" ca="1" si="13"/>
        <v/>
      </c>
      <c r="BX30" s="1">
        <f ca="1">IF(COUNTIF(INDIRECT(RIGHT(BX$1,3)&amp;"!"&amp;"$C$49"&amp;":"&amp;"$C$55"),Data0!$AJ30)&gt;=1,"",ROW())</f>
        <v>30</v>
      </c>
      <c r="BY30" s="1" t="str">
        <f t="shared" ca="1" si="14"/>
        <v/>
      </c>
      <c r="BZ30" s="1">
        <f ca="1">IF(COUNTIF(INDIRECT(RIGHT(BZ$1,3)&amp;"!"&amp;"$C$57"&amp;":"&amp;"$C$59"),Data0!$AK30)&gt;=1,"",ROW())</f>
        <v>30</v>
      </c>
      <c r="CA30" s="1" t="str">
        <f t="shared" ca="1" si="15"/>
        <v/>
      </c>
      <c r="CB30" s="1">
        <f ca="1">IF(COUNTIF(INDIRECT(RIGHT(CB$1,3)&amp;"!"&amp;"$C$49"&amp;":"&amp;"$C$55"),Data0!$AP30)&gt;=1,"",ROW())</f>
        <v>30</v>
      </c>
      <c r="CC30" s="1" t="str">
        <f t="shared" ca="1" si="16"/>
        <v/>
      </c>
      <c r="CD30" s="1">
        <f ca="1">IF(COUNTIF(INDIRECT(RIGHT(CD$1,3)&amp;"!"&amp;"$C$57"&amp;":"&amp;"$C$59"),Data0!$AQ30)&gt;=1,"",ROW())</f>
        <v>30</v>
      </c>
      <c r="CE30" s="1" t="str">
        <f t="shared" ca="1" si="17"/>
        <v/>
      </c>
      <c r="CF30" s="1">
        <f ca="1">IF(COUNTIF(INDIRECT(RIGHT(CF$1,3)&amp;"!"&amp;"$C$49"&amp;":"&amp;"$C$55"),Data0!$AP30)&gt;=1,"",ROW())</f>
        <v>30</v>
      </c>
      <c r="CG30" s="1" t="str">
        <f t="shared" ca="1" si="18"/>
        <v/>
      </c>
      <c r="CH30" s="1">
        <f ca="1">IF(COUNTIF(INDIRECT(RIGHT(CH$1,3)&amp;"!"&amp;"$C$57"&amp;":"&amp;"$C$59"),Data0!$AQ30)&gt;=1,"",ROW())</f>
        <v>30</v>
      </c>
      <c r="CI30" s="1" t="str">
        <f t="shared" ca="1" si="19"/>
        <v/>
      </c>
      <c r="CJ30" s="1">
        <f ca="1">IF(COUNTIF(INDIRECT(RIGHT(CJ$1,3)&amp;"!"&amp;"$C$49"&amp;":"&amp;"$C$55"),Data0!$AP30)&gt;=1,"",ROW())</f>
        <v>30</v>
      </c>
      <c r="CK30" s="1" t="str">
        <f t="shared" ca="1" si="20"/>
        <v/>
      </c>
      <c r="CL30" s="1">
        <f ca="1">IF(COUNTIF(INDIRECT(RIGHT(CL$1,3)&amp;"!"&amp;"$C$57"&amp;":"&amp;"$C$59"),Data0!$AQ30)&gt;=1,"",ROW())</f>
        <v>30</v>
      </c>
      <c r="CM30" s="1" t="str">
        <f t="shared" ca="1" si="21"/>
        <v/>
      </c>
      <c r="CN30" s="1">
        <f ca="1">IF(COUNTIF(INDIRECT(RIGHT(CN$1,3)&amp;"!"&amp;"$C$49"&amp;":"&amp;"$C$55"),Data0!$AP30)&gt;=1,"",ROW())</f>
        <v>30</v>
      </c>
      <c r="CO30" s="1" t="str">
        <f t="shared" ca="1" si="22"/>
        <v/>
      </c>
      <c r="CP30" s="1">
        <f ca="1">IF(COUNTIF(INDIRECT(RIGHT(CP$1,3)&amp;"!"&amp;"$C$57"&amp;":"&amp;"$C$59"),Data0!$AQ30)&gt;=1,"",ROW())</f>
        <v>30</v>
      </c>
      <c r="CQ30" s="1" t="str">
        <f t="shared" ca="1" si="23"/>
        <v/>
      </c>
      <c r="CR30" s="1">
        <f ca="1">IF(COUNTIF(INDIRECT(RIGHT(CR$1,3)&amp;"!"&amp;"$C$49"&amp;":"&amp;"$C$55"),Data0!$AP30)&gt;=1,"",ROW())</f>
        <v>30</v>
      </c>
      <c r="CS30" s="1" t="str">
        <f t="shared" ca="1" si="24"/>
        <v/>
      </c>
      <c r="CT30" s="1">
        <f ca="1">IF(COUNTIF(INDIRECT(RIGHT(CT$1,3)&amp;"!"&amp;"$C$57"&amp;":"&amp;"$C$59"),Data0!$AQ30)&gt;=1,"",ROW())</f>
        <v>30</v>
      </c>
      <c r="CU30" s="1" t="str">
        <f t="shared" ca="1" si="25"/>
        <v/>
      </c>
      <c r="CV30" s="1">
        <f ca="1">IF(COUNTIF(INDIRECT(RIGHT(CV$1,3)&amp;"!"&amp;"$C$49"&amp;":"&amp;"$C$55"),Data0!$AP30)&gt;=1,"",ROW())</f>
        <v>30</v>
      </c>
      <c r="CW30" s="1" t="str">
        <f t="shared" ca="1" si="26"/>
        <v/>
      </c>
      <c r="CX30" s="1">
        <f ca="1">IF(COUNTIF(INDIRECT(RIGHT(CX$1,3)&amp;"!"&amp;"$C$57"&amp;":"&amp;"$C$59"),Data0!$AQ30)&gt;=1,"",ROW())</f>
        <v>30</v>
      </c>
      <c r="CY30" s="1" t="str">
        <f t="shared" ca="1" si="27"/>
        <v/>
      </c>
      <c r="CZ30" s="1">
        <f ca="1">IF(COUNTIF(INDIRECT(RIGHT(CZ$1,3)&amp;"!"&amp;"$C$49"&amp;":"&amp;"$C$55"),Data0!$AV30)&gt;=1,"",ROW())</f>
        <v>30</v>
      </c>
      <c r="DA30" s="1" t="str">
        <f t="shared" ca="1" si="28"/>
        <v/>
      </c>
      <c r="DB30" s="1">
        <f ca="1">IF(COUNTIF(INDIRECT(RIGHT(DB$1,3)&amp;"!"&amp;"$C$57"&amp;":"&amp;"$C$59"),Data0!$AW30)&gt;=1,"",ROW())</f>
        <v>30</v>
      </c>
      <c r="DC30" s="1" t="str">
        <f t="shared" ca="1" si="29"/>
        <v/>
      </c>
      <c r="DD30" s="1">
        <f ca="1">IF(COUNTIF(INDIRECT(RIGHT(DD$1,3)&amp;"!"&amp;"$C$49"&amp;":"&amp;"$C$55"),Data0!$AV30)&gt;=1,"",ROW())</f>
        <v>30</v>
      </c>
      <c r="DE30" s="1" t="str">
        <f t="shared" ca="1" si="30"/>
        <v/>
      </c>
      <c r="DF30" s="1">
        <f ca="1">IF(COUNTIF(INDIRECT(RIGHT(DF$1,3)&amp;"!"&amp;"$C$57"&amp;":"&amp;"$C$59"),Data0!$AW30)&gt;=1,"",ROW())</f>
        <v>30</v>
      </c>
      <c r="DG30" s="1" t="str">
        <f t="shared" ca="1" si="31"/>
        <v/>
      </c>
      <c r="DH30" s="1">
        <f ca="1">IF(COUNTIF(INDIRECT(RIGHT(DH$1,3)&amp;"!"&amp;"$C$49"&amp;":"&amp;"$C$55"),Data0!$AV30)&gt;=1,"",ROW())</f>
        <v>30</v>
      </c>
      <c r="DI30" s="1" t="str">
        <f t="shared" ca="1" si="32"/>
        <v/>
      </c>
      <c r="DJ30" s="1">
        <f ca="1">IF(COUNTIF(INDIRECT(RIGHT(DJ$1,3)&amp;"!"&amp;"$C$57"&amp;":"&amp;"$C$59"),Data0!$AW30)&gt;=1,"",ROW())</f>
        <v>30</v>
      </c>
      <c r="DK30" s="1" t="str">
        <f t="shared" ca="1" si="33"/>
        <v/>
      </c>
      <c r="DL30" s="1">
        <f ca="1">IF(COUNTIF(INDIRECT(RIGHT(DL$1,3)&amp;"!"&amp;"$C$49"&amp;":"&amp;"$C$55"),Data0!$AV30)&gt;=1,"",ROW())</f>
        <v>30</v>
      </c>
      <c r="DM30" s="1" t="str">
        <f t="shared" ca="1" si="34"/>
        <v/>
      </c>
      <c r="DN30" s="1">
        <f ca="1">IF(COUNTIF(INDIRECT(RIGHT(DN$1,3)&amp;"!"&amp;"$C$47"&amp;":"&amp;"$C$59"),Data0!$AW30)&gt;=1,"",ROW())</f>
        <v>30</v>
      </c>
      <c r="DO30" s="1" t="str">
        <f t="shared" ca="1" si="35"/>
        <v/>
      </c>
      <c r="DP30" s="1">
        <f ca="1">IF(COUNTIF(INDIRECT(RIGHT(DP$1,3)&amp;"!"&amp;"$C$49"&amp;":"&amp;"$C$55"),Data0!$AV30)&gt;=1,"",ROW())</f>
        <v>30</v>
      </c>
      <c r="DQ30" s="1" t="str">
        <f t="shared" ca="1" si="36"/>
        <v/>
      </c>
      <c r="DR30" s="1">
        <f ca="1">IF(COUNTIF(INDIRECT(RIGHT(DR$1,3)&amp;"!"&amp;"$C$57"&amp;":"&amp;"$C$59"),Data0!$AW30)&gt;=1,"",ROW())</f>
        <v>30</v>
      </c>
      <c r="DS30" s="1" t="str">
        <f t="shared" ca="1" si="37"/>
        <v/>
      </c>
      <c r="DT30" s="1">
        <f ca="1">IF(COUNTIF(INDIRECT(RIGHT(DT$1,3)&amp;"!"&amp;"$C$49"&amp;":"&amp;"$C$55"),Data0!$AV30)&gt;=1,"",ROW())</f>
        <v>30</v>
      </c>
      <c r="DU30" s="1" t="str">
        <f t="shared" ca="1" si="38"/>
        <v/>
      </c>
      <c r="DV30" s="1">
        <f ca="1">IF(COUNTIF(INDIRECT(RIGHT(DV$1,3)&amp;"!"&amp;"$C$57"&amp;":"&amp;"$C$59"),Data0!$AW30)&gt;=1,"",ROW())</f>
        <v>30</v>
      </c>
      <c r="DW30" s="1" t="str">
        <f t="shared" ca="1" si="39"/>
        <v/>
      </c>
      <c r="DX30" s="1">
        <f ca="1">IF(COUNTIF(INDIRECT(RIGHT(DX$1,3)&amp;"!"&amp;"$C$49"&amp;":"&amp;"$C$55"),Data0!$BB30)&gt;=1,"",ROW())</f>
        <v>30</v>
      </c>
      <c r="DY30" s="1" t="str">
        <f t="shared" ca="1" si="40"/>
        <v/>
      </c>
      <c r="DZ30" s="1">
        <f ca="1">IF(COUNTIF(INDIRECT(RIGHT(DZ$1,3)&amp;"!"&amp;"$C$57"&amp;":"&amp;"$C$59"),Data0!$BC30)&gt;=1,"",ROW())</f>
        <v>30</v>
      </c>
      <c r="EA30" s="1" t="str">
        <f t="shared" ca="1" si="41"/>
        <v/>
      </c>
      <c r="EB30" s="1">
        <f ca="1">IF(COUNTIF(INDIRECT(RIGHT(EB$1,3)&amp;"!"&amp;"$C$49"&amp;":"&amp;"$C$55"),Data0!$BB30)&gt;=1,"",ROW())</f>
        <v>30</v>
      </c>
      <c r="EC30" s="1" t="str">
        <f t="shared" ca="1" si="42"/>
        <v/>
      </c>
      <c r="ED30" s="1">
        <f ca="1">IF(COUNTIF(INDIRECT(RIGHT(ED$1,3)&amp;"!"&amp;"$C$57"&amp;":"&amp;"$C$59"),Data0!$BC30)&gt;=1,"",ROW())</f>
        <v>30</v>
      </c>
      <c r="EE30" s="1" t="str">
        <f t="shared" ca="1" si="43"/>
        <v/>
      </c>
      <c r="EF30" s="1">
        <f ca="1">IF(COUNTIF(INDIRECT(RIGHT(EF$1,3)&amp;"!"&amp;"$C$49"&amp;":"&amp;"$C$55"),Data0!$BB30)&gt;=1,"",ROW())</f>
        <v>30</v>
      </c>
      <c r="EG30" s="1" t="str">
        <f t="shared" ca="1" si="44"/>
        <v/>
      </c>
      <c r="EH30" s="1">
        <f ca="1">IF(COUNTIF(INDIRECT(RIGHT(EH$1,3)&amp;"!"&amp;"$C$57"&amp;":"&amp;"$C$59"),Data0!$BC30)&gt;=1,"",ROW())</f>
        <v>30</v>
      </c>
      <c r="EI30" s="1" t="str">
        <f t="shared" ca="1" si="45"/>
        <v/>
      </c>
      <c r="EJ30" s="1">
        <f ca="1">IF(COUNTIF(INDIRECT(RIGHT(EJ$1,3)&amp;"!"&amp;"$C$49"&amp;":"&amp;"$C$55"),Data0!$BB30)&gt;=1,"",ROW())</f>
        <v>30</v>
      </c>
      <c r="EK30" s="1" t="str">
        <f t="shared" ca="1" si="46"/>
        <v/>
      </c>
      <c r="EL30" s="1">
        <f ca="1">IF(COUNTIF(INDIRECT(RIGHT(EL$1,3)&amp;"!"&amp;"$C$57"&amp;":"&amp;"$C$59"),Data0!$BC30)&gt;=1,"",ROW())</f>
        <v>30</v>
      </c>
      <c r="EM30" s="1" t="str">
        <f t="shared" ca="1" si="47"/>
        <v/>
      </c>
      <c r="EN30" s="1">
        <f ca="1">IF(COUNTIF(INDIRECT(RIGHT(EN$1,3)&amp;"!"&amp;"$C$49"&amp;":"&amp;"$C$55"),Data0!$BB30)&gt;=1,"",ROW())</f>
        <v>30</v>
      </c>
      <c r="EO30" s="1" t="str">
        <f t="shared" ca="1" si="48"/>
        <v/>
      </c>
      <c r="EP30" s="1">
        <f ca="1">IF(COUNTIF(INDIRECT(RIGHT(EP$1,3)&amp;"!"&amp;"$C$57"&amp;":"&amp;"$C$59"),Data0!$BC30)&gt;=1,"",ROW())</f>
        <v>30</v>
      </c>
      <c r="EQ30" s="1" t="str">
        <f t="shared" ca="1" si="49"/>
        <v/>
      </c>
      <c r="ER30" s="1">
        <f ca="1">IF(COUNTIF(INDIRECT(RIGHT(ER$1,3)&amp;"!"&amp;"$C$49"&amp;":"&amp;"$C$55"),Data0!$BB30)&gt;=1,"",ROW())</f>
        <v>30</v>
      </c>
      <c r="ES30" s="1" t="str">
        <f t="shared" ca="1" si="50"/>
        <v/>
      </c>
      <c r="ET30" s="1">
        <f ca="1">IF(COUNTIF(INDIRECT(RIGHT(ET$1,3)&amp;"!"&amp;"$C$57"&amp;":"&amp;"$C$59"),Data0!$BC30)&gt;=1,"",ROW())</f>
        <v>30</v>
      </c>
      <c r="EU30" s="1" t="str">
        <f t="shared" ca="1" si="51"/>
        <v/>
      </c>
    </row>
    <row r="31" spans="1:151" ht="15">
      <c r="A31" s="22" t="str">
        <f t="shared" si="66"/>
        <v>3.</v>
      </c>
      <c r="B31" s="22" t="s">
        <v>141</v>
      </c>
      <c r="C31" s="22" t="s">
        <v>102</v>
      </c>
      <c r="D31" s="22" t="s">
        <v>103</v>
      </c>
      <c r="F31"/>
      <c r="G31" s="6"/>
      <c r="Y31"/>
      <c r="Z31"/>
      <c r="AA31" s="22" t="s">
        <v>198</v>
      </c>
      <c r="AB31" s="22" t="s">
        <v>169</v>
      </c>
      <c r="AD31" s="519">
        <v>1.95</v>
      </c>
      <c r="AE31" s="524" t="s">
        <v>1116</v>
      </c>
      <c r="AF31" s="440">
        <f>IF(AND(COUNTIF(AG$2:AG31,AG31)=1,AG31&lt;&gt;""),AF30+1,AF30)</f>
        <v>1</v>
      </c>
      <c r="AG31" s="468" t="str">
        <f t="shared" si="54"/>
        <v/>
      </c>
      <c r="AH31" s="440">
        <f>IF(AND(COUNTIF(AI$2:AI31,AI31)=1,AI31&lt;&gt;""),AH30+1,AH30)</f>
        <v>1</v>
      </c>
      <c r="AI31" s="468" t="str">
        <f t="shared" si="55"/>
        <v/>
      </c>
      <c r="AJ31" s="497" t="str">
        <f t="shared" si="56"/>
        <v/>
      </c>
      <c r="AK31" s="497" t="str">
        <f t="shared" si="57"/>
        <v/>
      </c>
      <c r="AL31" s="440">
        <f>IF(AND(COUNTIF(AM$2:AM31,AM31)=1,AM31&lt;&gt;""),AL30+1,AL30)</f>
        <v>1</v>
      </c>
      <c r="AM31" s="468" t="str">
        <f t="shared" si="58"/>
        <v/>
      </c>
      <c r="AN31" s="440">
        <f>IF(AND(COUNTIF(AO$2:AO31,AO31)=1,AO31&lt;&gt;""),AN30+1,AN30)</f>
        <v>1</v>
      </c>
      <c r="AO31" s="468" t="str">
        <f t="shared" si="0"/>
        <v/>
      </c>
      <c r="AP31" s="497" t="str">
        <f t="shared" si="59"/>
        <v/>
      </c>
      <c r="AQ31" s="497" t="str">
        <f t="shared" si="60"/>
        <v/>
      </c>
      <c r="AR31" s="440">
        <f>IF(AND(COUNTIF(AS$2:AS31,AS31)=1,AS31&lt;&gt;""),AR30+1,AR30)</f>
        <v>1</v>
      </c>
      <c r="AS31" s="468" t="str">
        <f t="shared" si="1"/>
        <v/>
      </c>
      <c r="AT31" s="440">
        <f>IF(AND(COUNTIF(AU$2:AU31,AU31)=1,AU31&lt;&gt;""),AT30+1,AT30)</f>
        <v>1</v>
      </c>
      <c r="AU31" s="468" t="str">
        <f t="shared" si="2"/>
        <v/>
      </c>
      <c r="AV31" s="497" t="str">
        <f t="shared" si="61"/>
        <v/>
      </c>
      <c r="AW31" s="497" t="str">
        <f t="shared" si="62"/>
        <v/>
      </c>
      <c r="AX31" s="440">
        <f>IF(AND(COUNTIF(AY$2:AY31,AY31)=1,AY31&lt;&gt;""),AX30+1,AX30)</f>
        <v>1</v>
      </c>
      <c r="AY31" s="468" t="str">
        <f t="shared" si="3"/>
        <v/>
      </c>
      <c r="AZ31" s="440">
        <f>IF(AND(COUNTIF(BA$2:BA31,BA31)=1,BA31&lt;&gt;""),AZ30+1,AZ30)</f>
        <v>1</v>
      </c>
      <c r="BA31" s="468" t="str">
        <f t="shared" si="4"/>
        <v/>
      </c>
      <c r="BB31" s="497" t="str">
        <f t="shared" si="63"/>
        <v/>
      </c>
      <c r="BC31" s="497" t="str">
        <f t="shared" si="64"/>
        <v/>
      </c>
      <c r="BD31" s="1">
        <f ca="1">IF(COUNTIF(INDIRECT(RIGHT(BD$1,3)&amp;"!"&amp;"$C$49"&amp;":"&amp;"$C$55"),Data0!$AJ31)&gt;=1,"",ROW())</f>
        <v>31</v>
      </c>
      <c r="BE31" s="1" t="str">
        <f t="shared" ca="1" si="65"/>
        <v/>
      </c>
      <c r="BF31" s="1">
        <f ca="1">IF(COUNTIF(INDIRECT(RIGHT(BF$1,3)&amp;"!"&amp;"$C$57"&amp;":"&amp;"$C$59"),Data0!$AK31)&gt;=1,"",ROW())</f>
        <v>31</v>
      </c>
      <c r="BG31" s="1" t="str">
        <f t="shared" ca="1" si="5"/>
        <v/>
      </c>
      <c r="BH31" s="1">
        <f ca="1">IF(COUNTIF(INDIRECT(RIGHT(BH$1,3)&amp;"!"&amp;"$C$49"&amp;":"&amp;"$C$55"),Data0!$AJ31)&gt;=1,"",ROW())</f>
        <v>31</v>
      </c>
      <c r="BI31" s="1" t="str">
        <f t="shared" ca="1" si="6"/>
        <v/>
      </c>
      <c r="BJ31" s="1">
        <f ca="1">IF(COUNTIF(INDIRECT(RIGHT(BJ$1,3)&amp;"!"&amp;"$C$57"&amp;":"&amp;"$C$59"),Data0!$AK31)&gt;=1,"",ROW())</f>
        <v>31</v>
      </c>
      <c r="BK31" s="1" t="str">
        <f t="shared" ca="1" si="7"/>
        <v/>
      </c>
      <c r="BL31" s="1">
        <f ca="1">IF(COUNTIF(INDIRECT(RIGHT(BL$1,3)&amp;"!"&amp;"$C$49"&amp;":"&amp;"$C$55"),Data0!$AJ31)&gt;=1,"",ROW())</f>
        <v>31</v>
      </c>
      <c r="BM31" s="1" t="str">
        <f t="shared" ca="1" si="8"/>
        <v/>
      </c>
      <c r="BN31" s="1">
        <f ca="1">IF(COUNTIF(INDIRECT(RIGHT(BN$1,3)&amp;"!"&amp;"$C$57"&amp;":"&amp;"$C$59"),Data0!$AK31)&gt;=1,"",ROW())</f>
        <v>31</v>
      </c>
      <c r="BO31" s="1" t="str">
        <f t="shared" ca="1" si="9"/>
        <v/>
      </c>
      <c r="BP31" s="1">
        <f ca="1">IF(COUNTIF(INDIRECT(RIGHT(BP$1,3)&amp;"!"&amp;"$C$49"&amp;":"&amp;"$C$55"),Data0!$AJ31)&gt;=1,"",ROW())</f>
        <v>31</v>
      </c>
      <c r="BQ31" s="1" t="str">
        <f t="shared" ca="1" si="10"/>
        <v/>
      </c>
      <c r="BR31" s="1">
        <f ca="1">IF(COUNTIF(INDIRECT(RIGHT(BR$1,3)&amp;"!"&amp;"$C$57"&amp;":"&amp;"$C$59"),Data0!$AK31)&gt;=1,"",ROW())</f>
        <v>31</v>
      </c>
      <c r="BS31" s="1" t="str">
        <f t="shared" ca="1" si="11"/>
        <v/>
      </c>
      <c r="BT31" s="1">
        <f ca="1">IF(COUNTIF(INDIRECT(RIGHT(BT$1,3)&amp;"!"&amp;"$C$49"&amp;":"&amp;"$C$55"),Data0!$AJ31)&gt;=1,"",ROW())</f>
        <v>31</v>
      </c>
      <c r="BU31" s="1" t="str">
        <f t="shared" ca="1" si="12"/>
        <v/>
      </c>
      <c r="BV31" s="1">
        <f ca="1">IF(COUNTIF(INDIRECT(RIGHT(BV$1,3)&amp;"!"&amp;"$C$57"&amp;":"&amp;"$C$59"),Data0!$AK31)&gt;=1,"",ROW())</f>
        <v>31</v>
      </c>
      <c r="BW31" s="1" t="str">
        <f t="shared" ca="1" si="13"/>
        <v/>
      </c>
      <c r="BX31" s="1">
        <f ca="1">IF(COUNTIF(INDIRECT(RIGHT(BX$1,3)&amp;"!"&amp;"$C$49"&amp;":"&amp;"$C$55"),Data0!$AJ31)&gt;=1,"",ROW())</f>
        <v>31</v>
      </c>
      <c r="BY31" s="1" t="str">
        <f t="shared" ca="1" si="14"/>
        <v/>
      </c>
      <c r="BZ31" s="1">
        <f ca="1">IF(COUNTIF(INDIRECT(RIGHT(BZ$1,3)&amp;"!"&amp;"$C$57"&amp;":"&amp;"$C$59"),Data0!$AK31)&gt;=1,"",ROW())</f>
        <v>31</v>
      </c>
      <c r="CA31" s="1" t="str">
        <f t="shared" ca="1" si="15"/>
        <v/>
      </c>
      <c r="CB31" s="1">
        <f ca="1">IF(COUNTIF(INDIRECT(RIGHT(CB$1,3)&amp;"!"&amp;"$C$49"&amp;":"&amp;"$C$55"),Data0!$AP31)&gt;=1,"",ROW())</f>
        <v>31</v>
      </c>
      <c r="CC31" s="1" t="str">
        <f t="shared" ca="1" si="16"/>
        <v/>
      </c>
      <c r="CD31" s="1">
        <f ca="1">IF(COUNTIF(INDIRECT(RIGHT(CD$1,3)&amp;"!"&amp;"$C$57"&amp;":"&amp;"$C$59"),Data0!$AQ31)&gt;=1,"",ROW())</f>
        <v>31</v>
      </c>
      <c r="CE31" s="1" t="str">
        <f t="shared" ca="1" si="17"/>
        <v/>
      </c>
      <c r="CF31" s="1">
        <f ca="1">IF(COUNTIF(INDIRECT(RIGHT(CF$1,3)&amp;"!"&amp;"$C$49"&amp;":"&amp;"$C$55"),Data0!$AP31)&gt;=1,"",ROW())</f>
        <v>31</v>
      </c>
      <c r="CG31" s="1" t="str">
        <f t="shared" ca="1" si="18"/>
        <v/>
      </c>
      <c r="CH31" s="1">
        <f ca="1">IF(COUNTIF(INDIRECT(RIGHT(CH$1,3)&amp;"!"&amp;"$C$57"&amp;":"&amp;"$C$59"),Data0!$AQ31)&gt;=1,"",ROW())</f>
        <v>31</v>
      </c>
      <c r="CI31" s="1" t="str">
        <f t="shared" ca="1" si="19"/>
        <v/>
      </c>
      <c r="CJ31" s="1">
        <f ca="1">IF(COUNTIF(INDIRECT(RIGHT(CJ$1,3)&amp;"!"&amp;"$C$49"&amp;":"&amp;"$C$55"),Data0!$AP31)&gt;=1,"",ROW())</f>
        <v>31</v>
      </c>
      <c r="CK31" s="1" t="str">
        <f t="shared" ca="1" si="20"/>
        <v/>
      </c>
      <c r="CL31" s="1">
        <f ca="1">IF(COUNTIF(INDIRECT(RIGHT(CL$1,3)&amp;"!"&amp;"$C$57"&amp;":"&amp;"$C$59"),Data0!$AQ31)&gt;=1,"",ROW())</f>
        <v>31</v>
      </c>
      <c r="CM31" s="1" t="str">
        <f t="shared" ca="1" si="21"/>
        <v/>
      </c>
      <c r="CN31" s="1">
        <f ca="1">IF(COUNTIF(INDIRECT(RIGHT(CN$1,3)&amp;"!"&amp;"$C$49"&amp;":"&amp;"$C$55"),Data0!$AP31)&gt;=1,"",ROW())</f>
        <v>31</v>
      </c>
      <c r="CO31" s="1" t="str">
        <f t="shared" ca="1" si="22"/>
        <v/>
      </c>
      <c r="CP31" s="1">
        <f ca="1">IF(COUNTIF(INDIRECT(RIGHT(CP$1,3)&amp;"!"&amp;"$C$57"&amp;":"&amp;"$C$59"),Data0!$AQ31)&gt;=1,"",ROW())</f>
        <v>31</v>
      </c>
      <c r="CQ31" s="1" t="str">
        <f t="shared" ca="1" si="23"/>
        <v/>
      </c>
      <c r="CR31" s="1">
        <f ca="1">IF(COUNTIF(INDIRECT(RIGHT(CR$1,3)&amp;"!"&amp;"$C$49"&amp;":"&amp;"$C$55"),Data0!$AP31)&gt;=1,"",ROW())</f>
        <v>31</v>
      </c>
      <c r="CS31" s="1" t="str">
        <f t="shared" ca="1" si="24"/>
        <v/>
      </c>
      <c r="CT31" s="1">
        <f ca="1">IF(COUNTIF(INDIRECT(RIGHT(CT$1,3)&amp;"!"&amp;"$C$57"&amp;":"&amp;"$C$59"),Data0!$AQ31)&gt;=1,"",ROW())</f>
        <v>31</v>
      </c>
      <c r="CU31" s="1" t="str">
        <f t="shared" ca="1" si="25"/>
        <v/>
      </c>
      <c r="CV31" s="1">
        <f ca="1">IF(COUNTIF(INDIRECT(RIGHT(CV$1,3)&amp;"!"&amp;"$C$49"&amp;":"&amp;"$C$55"),Data0!$AP31)&gt;=1,"",ROW())</f>
        <v>31</v>
      </c>
      <c r="CW31" s="1" t="str">
        <f t="shared" ca="1" si="26"/>
        <v/>
      </c>
      <c r="CX31" s="1">
        <f ca="1">IF(COUNTIF(INDIRECT(RIGHT(CX$1,3)&amp;"!"&amp;"$C$57"&amp;":"&amp;"$C$59"),Data0!$AQ31)&gt;=1,"",ROW())</f>
        <v>31</v>
      </c>
      <c r="CY31" s="1" t="str">
        <f t="shared" ca="1" si="27"/>
        <v/>
      </c>
      <c r="CZ31" s="1">
        <f ca="1">IF(COUNTIF(INDIRECT(RIGHT(CZ$1,3)&amp;"!"&amp;"$C$49"&amp;":"&amp;"$C$55"),Data0!$AV31)&gt;=1,"",ROW())</f>
        <v>31</v>
      </c>
      <c r="DA31" s="1" t="str">
        <f t="shared" ca="1" si="28"/>
        <v/>
      </c>
      <c r="DB31" s="1">
        <f ca="1">IF(COUNTIF(INDIRECT(RIGHT(DB$1,3)&amp;"!"&amp;"$C$57"&amp;":"&amp;"$C$59"),Data0!$AW31)&gt;=1,"",ROW())</f>
        <v>31</v>
      </c>
      <c r="DC31" s="1" t="str">
        <f t="shared" ca="1" si="29"/>
        <v/>
      </c>
      <c r="DD31" s="1">
        <f ca="1">IF(COUNTIF(INDIRECT(RIGHT(DD$1,3)&amp;"!"&amp;"$C$49"&amp;":"&amp;"$C$55"),Data0!$AV31)&gt;=1,"",ROW())</f>
        <v>31</v>
      </c>
      <c r="DE31" s="1" t="str">
        <f t="shared" ca="1" si="30"/>
        <v/>
      </c>
      <c r="DF31" s="1">
        <f ca="1">IF(COUNTIF(INDIRECT(RIGHT(DF$1,3)&amp;"!"&amp;"$C$57"&amp;":"&amp;"$C$59"),Data0!$AW31)&gt;=1,"",ROW())</f>
        <v>31</v>
      </c>
      <c r="DG31" s="1" t="str">
        <f t="shared" ca="1" si="31"/>
        <v/>
      </c>
      <c r="DH31" s="1">
        <f ca="1">IF(COUNTIF(INDIRECT(RIGHT(DH$1,3)&amp;"!"&amp;"$C$49"&amp;":"&amp;"$C$55"),Data0!$AV31)&gt;=1,"",ROW())</f>
        <v>31</v>
      </c>
      <c r="DI31" s="1" t="str">
        <f t="shared" ca="1" si="32"/>
        <v/>
      </c>
      <c r="DJ31" s="1">
        <f ca="1">IF(COUNTIF(INDIRECT(RIGHT(DJ$1,3)&amp;"!"&amp;"$C$57"&amp;":"&amp;"$C$59"),Data0!$AW31)&gt;=1,"",ROW())</f>
        <v>31</v>
      </c>
      <c r="DK31" s="1" t="str">
        <f t="shared" ca="1" si="33"/>
        <v/>
      </c>
      <c r="DL31" s="1">
        <f ca="1">IF(COUNTIF(INDIRECT(RIGHT(DL$1,3)&amp;"!"&amp;"$C$49"&amp;":"&amp;"$C$55"),Data0!$AV31)&gt;=1,"",ROW())</f>
        <v>31</v>
      </c>
      <c r="DM31" s="1" t="str">
        <f t="shared" ca="1" si="34"/>
        <v/>
      </c>
      <c r="DN31" s="1">
        <f ca="1">IF(COUNTIF(INDIRECT(RIGHT(DN$1,3)&amp;"!"&amp;"$C$47"&amp;":"&amp;"$C$59"),Data0!$AW31)&gt;=1,"",ROW())</f>
        <v>31</v>
      </c>
      <c r="DO31" s="1" t="str">
        <f t="shared" ca="1" si="35"/>
        <v/>
      </c>
      <c r="DP31" s="1">
        <f ca="1">IF(COUNTIF(INDIRECT(RIGHT(DP$1,3)&amp;"!"&amp;"$C$49"&amp;":"&amp;"$C$55"),Data0!$AV31)&gt;=1,"",ROW())</f>
        <v>31</v>
      </c>
      <c r="DQ31" s="1" t="str">
        <f t="shared" ca="1" si="36"/>
        <v/>
      </c>
      <c r="DR31" s="1">
        <f ca="1">IF(COUNTIF(INDIRECT(RIGHT(DR$1,3)&amp;"!"&amp;"$C$57"&amp;":"&amp;"$C$59"),Data0!$AW31)&gt;=1,"",ROW())</f>
        <v>31</v>
      </c>
      <c r="DS31" s="1" t="str">
        <f t="shared" ca="1" si="37"/>
        <v/>
      </c>
      <c r="DT31" s="1">
        <f ca="1">IF(COUNTIF(INDIRECT(RIGHT(DT$1,3)&amp;"!"&amp;"$C$49"&amp;":"&amp;"$C$55"),Data0!$AV31)&gt;=1,"",ROW())</f>
        <v>31</v>
      </c>
      <c r="DU31" s="1" t="str">
        <f t="shared" ca="1" si="38"/>
        <v/>
      </c>
      <c r="DV31" s="1">
        <f ca="1">IF(COUNTIF(INDIRECT(RIGHT(DV$1,3)&amp;"!"&amp;"$C$57"&amp;":"&amp;"$C$59"),Data0!$AW31)&gt;=1,"",ROW())</f>
        <v>31</v>
      </c>
      <c r="DW31" s="1" t="str">
        <f t="shared" ca="1" si="39"/>
        <v/>
      </c>
      <c r="DX31" s="1">
        <f ca="1">IF(COUNTIF(INDIRECT(RIGHT(DX$1,3)&amp;"!"&amp;"$C$49"&amp;":"&amp;"$C$55"),Data0!$BB31)&gt;=1,"",ROW())</f>
        <v>31</v>
      </c>
      <c r="DY31" s="1" t="str">
        <f t="shared" ca="1" si="40"/>
        <v/>
      </c>
      <c r="DZ31" s="1">
        <f ca="1">IF(COUNTIF(INDIRECT(RIGHT(DZ$1,3)&amp;"!"&amp;"$C$57"&amp;":"&amp;"$C$59"),Data0!$BC31)&gt;=1,"",ROW())</f>
        <v>31</v>
      </c>
      <c r="EA31" s="1" t="str">
        <f t="shared" ca="1" si="41"/>
        <v/>
      </c>
      <c r="EB31" s="1">
        <f ca="1">IF(COUNTIF(INDIRECT(RIGHT(EB$1,3)&amp;"!"&amp;"$C$49"&amp;":"&amp;"$C$55"),Data0!$BB31)&gt;=1,"",ROW())</f>
        <v>31</v>
      </c>
      <c r="EC31" s="1" t="str">
        <f t="shared" ca="1" si="42"/>
        <v/>
      </c>
      <c r="ED31" s="1">
        <f ca="1">IF(COUNTIF(INDIRECT(RIGHT(ED$1,3)&amp;"!"&amp;"$C$57"&amp;":"&amp;"$C$59"),Data0!$BC31)&gt;=1,"",ROW())</f>
        <v>31</v>
      </c>
      <c r="EE31" s="1" t="str">
        <f t="shared" ca="1" si="43"/>
        <v/>
      </c>
      <c r="EF31" s="1">
        <f ca="1">IF(COUNTIF(INDIRECT(RIGHT(EF$1,3)&amp;"!"&amp;"$C$49"&amp;":"&amp;"$C$55"),Data0!$BB31)&gt;=1,"",ROW())</f>
        <v>31</v>
      </c>
      <c r="EG31" s="1" t="str">
        <f t="shared" ca="1" si="44"/>
        <v/>
      </c>
      <c r="EH31" s="1">
        <f ca="1">IF(COUNTIF(INDIRECT(RIGHT(EH$1,3)&amp;"!"&amp;"$C$57"&amp;":"&amp;"$C$59"),Data0!$BC31)&gt;=1,"",ROW())</f>
        <v>31</v>
      </c>
      <c r="EI31" s="1" t="str">
        <f t="shared" ca="1" si="45"/>
        <v/>
      </c>
      <c r="EJ31" s="1">
        <f ca="1">IF(COUNTIF(INDIRECT(RIGHT(EJ$1,3)&amp;"!"&amp;"$C$49"&amp;":"&amp;"$C$55"),Data0!$BB31)&gt;=1,"",ROW())</f>
        <v>31</v>
      </c>
      <c r="EK31" s="1" t="str">
        <f t="shared" ca="1" si="46"/>
        <v/>
      </c>
      <c r="EL31" s="1">
        <f ca="1">IF(COUNTIF(INDIRECT(RIGHT(EL$1,3)&amp;"!"&amp;"$C$57"&amp;":"&amp;"$C$59"),Data0!$BC31)&gt;=1,"",ROW())</f>
        <v>31</v>
      </c>
      <c r="EM31" s="1" t="str">
        <f t="shared" ca="1" si="47"/>
        <v/>
      </c>
      <c r="EN31" s="1">
        <f ca="1">IF(COUNTIF(INDIRECT(RIGHT(EN$1,3)&amp;"!"&amp;"$C$49"&amp;":"&amp;"$C$55"),Data0!$BB31)&gt;=1,"",ROW())</f>
        <v>31</v>
      </c>
      <c r="EO31" s="1" t="str">
        <f t="shared" ca="1" si="48"/>
        <v/>
      </c>
      <c r="EP31" s="1">
        <f ca="1">IF(COUNTIF(INDIRECT(RIGHT(EP$1,3)&amp;"!"&amp;"$C$57"&amp;":"&amp;"$C$59"),Data0!$BC31)&gt;=1,"",ROW())</f>
        <v>31</v>
      </c>
      <c r="EQ31" s="1" t="str">
        <f t="shared" ca="1" si="49"/>
        <v/>
      </c>
      <c r="ER31" s="1">
        <f ca="1">IF(COUNTIF(INDIRECT(RIGHT(ER$1,3)&amp;"!"&amp;"$C$49"&amp;":"&amp;"$C$55"),Data0!$BB31)&gt;=1,"",ROW())</f>
        <v>31</v>
      </c>
      <c r="ES31" s="1" t="str">
        <f t="shared" ca="1" si="50"/>
        <v/>
      </c>
      <c r="ET31" s="1">
        <f ca="1">IF(COUNTIF(INDIRECT(RIGHT(ET$1,3)&amp;"!"&amp;"$C$57"&amp;":"&amp;"$C$59"),Data0!$BC31)&gt;=1,"",ROW())</f>
        <v>31</v>
      </c>
      <c r="EU31" s="1" t="str">
        <f t="shared" ca="1" si="51"/>
        <v/>
      </c>
    </row>
    <row r="32" spans="1:151" ht="15">
      <c r="A32" s="21" t="str">
        <f t="shared" si="66"/>
        <v>3.</v>
      </c>
      <c r="B32" s="21" t="s">
        <v>142</v>
      </c>
      <c r="C32" s="21" t="s">
        <v>102</v>
      </c>
      <c r="D32" s="21" t="s">
        <v>101</v>
      </c>
      <c r="F32"/>
      <c r="G32" s="6"/>
      <c r="Y32"/>
      <c r="Z32"/>
      <c r="AA32" s="21" t="s">
        <v>200</v>
      </c>
      <c r="AB32" s="21" t="s">
        <v>170</v>
      </c>
      <c r="AD32" s="518">
        <v>2</v>
      </c>
      <c r="AE32" s="525" t="s">
        <v>1117</v>
      </c>
      <c r="AF32" s="440">
        <f>IF(AND(COUNTIF(AG$2:AG32,AG32)=1,AG32&lt;&gt;""),AF31+1,AF31)</f>
        <v>1</v>
      </c>
      <c r="AG32" s="468" t="str">
        <f t="shared" si="54"/>
        <v/>
      </c>
      <c r="AH32" s="440">
        <f>IF(AND(COUNTIF(AI$2:AI32,AI32)=1,AI32&lt;&gt;""),AH31+1,AH31)</f>
        <v>1</v>
      </c>
      <c r="AI32" s="468" t="str">
        <f t="shared" si="55"/>
        <v/>
      </c>
      <c r="AJ32" s="497" t="str">
        <f t="shared" si="56"/>
        <v/>
      </c>
      <c r="AK32" s="497" t="str">
        <f t="shared" si="57"/>
        <v/>
      </c>
      <c r="AL32" s="440">
        <f>IF(AND(COUNTIF(AM$2:AM32,AM32)=1,AM32&lt;&gt;""),AL31+1,AL31)</f>
        <v>1</v>
      </c>
      <c r="AM32" s="468" t="str">
        <f t="shared" si="58"/>
        <v/>
      </c>
      <c r="AN32" s="440">
        <f>IF(AND(COUNTIF(AO$2:AO32,AO32)=1,AO32&lt;&gt;""),AN31+1,AN31)</f>
        <v>1</v>
      </c>
      <c r="AO32" s="468" t="str">
        <f t="shared" si="0"/>
        <v/>
      </c>
      <c r="AP32" s="497" t="str">
        <f t="shared" si="59"/>
        <v/>
      </c>
      <c r="AQ32" s="497" t="str">
        <f t="shared" si="60"/>
        <v/>
      </c>
      <c r="AR32" s="440">
        <f>IF(AND(COUNTIF(AS$2:AS32,AS32)=1,AS32&lt;&gt;""),AR31+1,AR31)</f>
        <v>1</v>
      </c>
      <c r="AS32" s="468" t="str">
        <f t="shared" si="1"/>
        <v/>
      </c>
      <c r="AT32" s="440">
        <f>IF(AND(COUNTIF(AU$2:AU32,AU32)=1,AU32&lt;&gt;""),AT31+1,AT31)</f>
        <v>1</v>
      </c>
      <c r="AU32" s="468" t="str">
        <f t="shared" si="2"/>
        <v/>
      </c>
      <c r="AV32" s="497" t="str">
        <f t="shared" si="61"/>
        <v/>
      </c>
      <c r="AW32" s="497" t="str">
        <f t="shared" si="62"/>
        <v/>
      </c>
      <c r="AX32" s="440">
        <f>IF(AND(COUNTIF(AY$2:AY32,AY32)=1,AY32&lt;&gt;""),AX31+1,AX31)</f>
        <v>1</v>
      </c>
      <c r="AY32" s="468" t="str">
        <f t="shared" si="3"/>
        <v/>
      </c>
      <c r="AZ32" s="440">
        <f>IF(AND(COUNTIF(BA$2:BA32,BA32)=1,BA32&lt;&gt;""),AZ31+1,AZ31)</f>
        <v>1</v>
      </c>
      <c r="BA32" s="468" t="str">
        <f t="shared" si="4"/>
        <v/>
      </c>
      <c r="BB32" s="497" t="str">
        <f t="shared" si="63"/>
        <v/>
      </c>
      <c r="BC32" s="497" t="str">
        <f t="shared" si="64"/>
        <v/>
      </c>
      <c r="BD32" s="1">
        <f ca="1">IF(COUNTIF(INDIRECT(RIGHT(BD$1,3)&amp;"!"&amp;"$C$49"&amp;":"&amp;"$C$55"),Data0!$AJ32)&gt;=1,"",ROW())</f>
        <v>32</v>
      </c>
      <c r="BE32" s="1" t="str">
        <f t="shared" ca="1" si="65"/>
        <v/>
      </c>
      <c r="BF32" s="1">
        <f ca="1">IF(COUNTIF(INDIRECT(RIGHT(BF$1,3)&amp;"!"&amp;"$C$57"&amp;":"&amp;"$C$59"),Data0!$AK32)&gt;=1,"",ROW())</f>
        <v>32</v>
      </c>
      <c r="BG32" s="1" t="str">
        <f t="shared" ca="1" si="5"/>
        <v/>
      </c>
      <c r="BH32" s="1">
        <f ca="1">IF(COUNTIF(INDIRECT(RIGHT(BH$1,3)&amp;"!"&amp;"$C$49"&amp;":"&amp;"$C$55"),Data0!$AJ32)&gt;=1,"",ROW())</f>
        <v>32</v>
      </c>
      <c r="BI32" s="1" t="str">
        <f t="shared" ca="1" si="6"/>
        <v/>
      </c>
      <c r="BJ32" s="1">
        <f ca="1">IF(COUNTIF(INDIRECT(RIGHT(BJ$1,3)&amp;"!"&amp;"$C$57"&amp;":"&amp;"$C$59"),Data0!$AK32)&gt;=1,"",ROW())</f>
        <v>32</v>
      </c>
      <c r="BK32" s="1" t="str">
        <f t="shared" ca="1" si="7"/>
        <v/>
      </c>
      <c r="BL32" s="1">
        <f ca="1">IF(COUNTIF(INDIRECT(RIGHT(BL$1,3)&amp;"!"&amp;"$C$49"&amp;":"&amp;"$C$55"),Data0!$AJ32)&gt;=1,"",ROW())</f>
        <v>32</v>
      </c>
      <c r="BM32" s="1" t="str">
        <f t="shared" ca="1" si="8"/>
        <v/>
      </c>
      <c r="BN32" s="1">
        <f ca="1">IF(COUNTIF(INDIRECT(RIGHT(BN$1,3)&amp;"!"&amp;"$C$57"&amp;":"&amp;"$C$59"),Data0!$AK32)&gt;=1,"",ROW())</f>
        <v>32</v>
      </c>
      <c r="BO32" s="1" t="str">
        <f t="shared" ca="1" si="9"/>
        <v/>
      </c>
      <c r="BP32" s="1">
        <f ca="1">IF(COUNTIF(INDIRECT(RIGHT(BP$1,3)&amp;"!"&amp;"$C$49"&amp;":"&amp;"$C$55"),Data0!$AJ32)&gt;=1,"",ROW())</f>
        <v>32</v>
      </c>
      <c r="BQ32" s="1" t="str">
        <f t="shared" ca="1" si="10"/>
        <v/>
      </c>
      <c r="BR32" s="1">
        <f ca="1">IF(COUNTIF(INDIRECT(RIGHT(BR$1,3)&amp;"!"&amp;"$C$57"&amp;":"&amp;"$C$59"),Data0!$AK32)&gt;=1,"",ROW())</f>
        <v>32</v>
      </c>
      <c r="BS32" s="1" t="str">
        <f t="shared" ca="1" si="11"/>
        <v/>
      </c>
      <c r="BT32" s="1">
        <f ca="1">IF(COUNTIF(INDIRECT(RIGHT(BT$1,3)&amp;"!"&amp;"$C$49"&amp;":"&amp;"$C$55"),Data0!$AJ32)&gt;=1,"",ROW())</f>
        <v>32</v>
      </c>
      <c r="BU32" s="1" t="str">
        <f t="shared" ca="1" si="12"/>
        <v/>
      </c>
      <c r="BV32" s="1">
        <f ca="1">IF(COUNTIF(INDIRECT(RIGHT(BV$1,3)&amp;"!"&amp;"$C$57"&amp;":"&amp;"$C$59"),Data0!$AK32)&gt;=1,"",ROW())</f>
        <v>32</v>
      </c>
      <c r="BW32" s="1" t="str">
        <f t="shared" ca="1" si="13"/>
        <v/>
      </c>
      <c r="BX32" s="1">
        <f ca="1">IF(COUNTIF(INDIRECT(RIGHT(BX$1,3)&amp;"!"&amp;"$C$49"&amp;":"&amp;"$C$55"),Data0!$AJ32)&gt;=1,"",ROW())</f>
        <v>32</v>
      </c>
      <c r="BY32" s="1" t="str">
        <f t="shared" ca="1" si="14"/>
        <v/>
      </c>
      <c r="BZ32" s="1">
        <f ca="1">IF(COUNTIF(INDIRECT(RIGHT(BZ$1,3)&amp;"!"&amp;"$C$57"&amp;":"&amp;"$C$59"),Data0!$AK32)&gt;=1,"",ROW())</f>
        <v>32</v>
      </c>
      <c r="CA32" s="1" t="str">
        <f t="shared" ca="1" si="15"/>
        <v/>
      </c>
      <c r="CB32" s="1">
        <f ca="1">IF(COUNTIF(INDIRECT(RIGHT(CB$1,3)&amp;"!"&amp;"$C$49"&amp;":"&amp;"$C$55"),Data0!$AP32)&gt;=1,"",ROW())</f>
        <v>32</v>
      </c>
      <c r="CC32" s="1" t="str">
        <f t="shared" ca="1" si="16"/>
        <v/>
      </c>
      <c r="CD32" s="1">
        <f ca="1">IF(COUNTIF(INDIRECT(RIGHT(CD$1,3)&amp;"!"&amp;"$C$57"&amp;":"&amp;"$C$59"),Data0!$AQ32)&gt;=1,"",ROW())</f>
        <v>32</v>
      </c>
      <c r="CE32" s="1" t="str">
        <f t="shared" ca="1" si="17"/>
        <v/>
      </c>
      <c r="CF32" s="1">
        <f ca="1">IF(COUNTIF(INDIRECT(RIGHT(CF$1,3)&amp;"!"&amp;"$C$49"&amp;":"&amp;"$C$55"),Data0!$AP32)&gt;=1,"",ROW())</f>
        <v>32</v>
      </c>
      <c r="CG32" s="1" t="str">
        <f t="shared" ca="1" si="18"/>
        <v/>
      </c>
      <c r="CH32" s="1">
        <f ca="1">IF(COUNTIF(INDIRECT(RIGHT(CH$1,3)&amp;"!"&amp;"$C$57"&amp;":"&amp;"$C$59"),Data0!$AQ32)&gt;=1,"",ROW())</f>
        <v>32</v>
      </c>
      <c r="CI32" s="1" t="str">
        <f t="shared" ca="1" si="19"/>
        <v/>
      </c>
      <c r="CJ32" s="1">
        <f ca="1">IF(COUNTIF(INDIRECT(RIGHT(CJ$1,3)&amp;"!"&amp;"$C$49"&amp;":"&amp;"$C$55"),Data0!$AP32)&gt;=1,"",ROW())</f>
        <v>32</v>
      </c>
      <c r="CK32" s="1" t="str">
        <f t="shared" ca="1" si="20"/>
        <v/>
      </c>
      <c r="CL32" s="1">
        <f ca="1">IF(COUNTIF(INDIRECT(RIGHT(CL$1,3)&amp;"!"&amp;"$C$57"&amp;":"&amp;"$C$59"),Data0!$AQ32)&gt;=1,"",ROW())</f>
        <v>32</v>
      </c>
      <c r="CM32" s="1" t="str">
        <f t="shared" ca="1" si="21"/>
        <v/>
      </c>
      <c r="CN32" s="1">
        <f ca="1">IF(COUNTIF(INDIRECT(RIGHT(CN$1,3)&amp;"!"&amp;"$C$49"&amp;":"&amp;"$C$55"),Data0!$AP32)&gt;=1,"",ROW())</f>
        <v>32</v>
      </c>
      <c r="CO32" s="1" t="str">
        <f t="shared" ca="1" si="22"/>
        <v/>
      </c>
      <c r="CP32" s="1">
        <f ca="1">IF(COUNTIF(INDIRECT(RIGHT(CP$1,3)&amp;"!"&amp;"$C$57"&amp;":"&amp;"$C$59"),Data0!$AQ32)&gt;=1,"",ROW())</f>
        <v>32</v>
      </c>
      <c r="CQ32" s="1" t="str">
        <f t="shared" ca="1" si="23"/>
        <v/>
      </c>
      <c r="CR32" s="1">
        <f ca="1">IF(COUNTIF(INDIRECT(RIGHT(CR$1,3)&amp;"!"&amp;"$C$49"&amp;":"&amp;"$C$55"),Data0!$AP32)&gt;=1,"",ROW())</f>
        <v>32</v>
      </c>
      <c r="CS32" s="1" t="str">
        <f t="shared" ca="1" si="24"/>
        <v/>
      </c>
      <c r="CT32" s="1">
        <f ca="1">IF(COUNTIF(INDIRECT(RIGHT(CT$1,3)&amp;"!"&amp;"$C$57"&amp;":"&amp;"$C$59"),Data0!$AQ32)&gt;=1,"",ROW())</f>
        <v>32</v>
      </c>
      <c r="CU32" s="1" t="str">
        <f t="shared" ca="1" si="25"/>
        <v/>
      </c>
      <c r="CV32" s="1">
        <f ca="1">IF(COUNTIF(INDIRECT(RIGHT(CV$1,3)&amp;"!"&amp;"$C$49"&amp;":"&amp;"$C$55"),Data0!$AP32)&gt;=1,"",ROW())</f>
        <v>32</v>
      </c>
      <c r="CW32" s="1" t="str">
        <f t="shared" ca="1" si="26"/>
        <v/>
      </c>
      <c r="CX32" s="1">
        <f ca="1">IF(COUNTIF(INDIRECT(RIGHT(CX$1,3)&amp;"!"&amp;"$C$57"&amp;":"&amp;"$C$59"),Data0!$AQ32)&gt;=1,"",ROW())</f>
        <v>32</v>
      </c>
      <c r="CY32" s="1" t="str">
        <f t="shared" ca="1" si="27"/>
        <v/>
      </c>
      <c r="CZ32" s="1">
        <f ca="1">IF(COUNTIF(INDIRECT(RIGHT(CZ$1,3)&amp;"!"&amp;"$C$49"&amp;":"&amp;"$C$55"),Data0!$AV32)&gt;=1,"",ROW())</f>
        <v>32</v>
      </c>
      <c r="DA32" s="1" t="str">
        <f t="shared" ca="1" si="28"/>
        <v/>
      </c>
      <c r="DB32" s="1">
        <f ca="1">IF(COUNTIF(INDIRECT(RIGHT(DB$1,3)&amp;"!"&amp;"$C$57"&amp;":"&amp;"$C$59"),Data0!$AW32)&gt;=1,"",ROW())</f>
        <v>32</v>
      </c>
      <c r="DC32" s="1" t="str">
        <f t="shared" ca="1" si="29"/>
        <v/>
      </c>
      <c r="DD32" s="1">
        <f ca="1">IF(COUNTIF(INDIRECT(RIGHT(DD$1,3)&amp;"!"&amp;"$C$49"&amp;":"&amp;"$C$55"),Data0!$AV32)&gt;=1,"",ROW())</f>
        <v>32</v>
      </c>
      <c r="DE32" s="1" t="str">
        <f t="shared" ca="1" si="30"/>
        <v/>
      </c>
      <c r="DF32" s="1">
        <f ca="1">IF(COUNTIF(INDIRECT(RIGHT(DF$1,3)&amp;"!"&amp;"$C$57"&amp;":"&amp;"$C$59"),Data0!$AW32)&gt;=1,"",ROW())</f>
        <v>32</v>
      </c>
      <c r="DG32" s="1" t="str">
        <f t="shared" ca="1" si="31"/>
        <v/>
      </c>
      <c r="DH32" s="1">
        <f ca="1">IF(COUNTIF(INDIRECT(RIGHT(DH$1,3)&amp;"!"&amp;"$C$49"&amp;":"&amp;"$C$55"),Data0!$AV32)&gt;=1,"",ROW())</f>
        <v>32</v>
      </c>
      <c r="DI32" s="1" t="str">
        <f t="shared" ca="1" si="32"/>
        <v/>
      </c>
      <c r="DJ32" s="1">
        <f ca="1">IF(COUNTIF(INDIRECT(RIGHT(DJ$1,3)&amp;"!"&amp;"$C$57"&amp;":"&amp;"$C$59"),Data0!$AW32)&gt;=1,"",ROW())</f>
        <v>32</v>
      </c>
      <c r="DK32" s="1" t="str">
        <f t="shared" ca="1" si="33"/>
        <v/>
      </c>
      <c r="DL32" s="1">
        <f ca="1">IF(COUNTIF(INDIRECT(RIGHT(DL$1,3)&amp;"!"&amp;"$C$49"&amp;":"&amp;"$C$55"),Data0!$AV32)&gt;=1,"",ROW())</f>
        <v>32</v>
      </c>
      <c r="DM32" s="1" t="str">
        <f t="shared" ca="1" si="34"/>
        <v/>
      </c>
      <c r="DN32" s="1">
        <f ca="1">IF(COUNTIF(INDIRECT(RIGHT(DN$1,3)&amp;"!"&amp;"$C$47"&amp;":"&amp;"$C$59"),Data0!$AW32)&gt;=1,"",ROW())</f>
        <v>32</v>
      </c>
      <c r="DO32" s="1" t="str">
        <f t="shared" ca="1" si="35"/>
        <v/>
      </c>
      <c r="DP32" s="1">
        <f ca="1">IF(COUNTIF(INDIRECT(RIGHT(DP$1,3)&amp;"!"&amp;"$C$49"&amp;":"&amp;"$C$55"),Data0!$AV32)&gt;=1,"",ROW())</f>
        <v>32</v>
      </c>
      <c r="DQ32" s="1" t="str">
        <f t="shared" ca="1" si="36"/>
        <v/>
      </c>
      <c r="DR32" s="1">
        <f ca="1">IF(COUNTIF(INDIRECT(RIGHT(DR$1,3)&amp;"!"&amp;"$C$57"&amp;":"&amp;"$C$59"),Data0!$AW32)&gt;=1,"",ROW())</f>
        <v>32</v>
      </c>
      <c r="DS32" s="1" t="str">
        <f t="shared" ca="1" si="37"/>
        <v/>
      </c>
      <c r="DT32" s="1">
        <f ca="1">IF(COUNTIF(INDIRECT(RIGHT(DT$1,3)&amp;"!"&amp;"$C$49"&amp;":"&amp;"$C$55"),Data0!$AV32)&gt;=1,"",ROW())</f>
        <v>32</v>
      </c>
      <c r="DU32" s="1" t="str">
        <f t="shared" ca="1" si="38"/>
        <v/>
      </c>
      <c r="DV32" s="1">
        <f ca="1">IF(COUNTIF(INDIRECT(RIGHT(DV$1,3)&amp;"!"&amp;"$C$57"&amp;":"&amp;"$C$59"),Data0!$AW32)&gt;=1,"",ROW())</f>
        <v>32</v>
      </c>
      <c r="DW32" s="1" t="str">
        <f t="shared" ca="1" si="39"/>
        <v/>
      </c>
      <c r="DX32" s="1">
        <f ca="1">IF(COUNTIF(INDIRECT(RIGHT(DX$1,3)&amp;"!"&amp;"$C$49"&amp;":"&amp;"$C$55"),Data0!$BB32)&gt;=1,"",ROW())</f>
        <v>32</v>
      </c>
      <c r="DY32" s="1" t="str">
        <f t="shared" ca="1" si="40"/>
        <v/>
      </c>
      <c r="DZ32" s="1">
        <f ca="1">IF(COUNTIF(INDIRECT(RIGHT(DZ$1,3)&amp;"!"&amp;"$C$57"&amp;":"&amp;"$C$59"),Data0!$BC32)&gt;=1,"",ROW())</f>
        <v>32</v>
      </c>
      <c r="EA32" s="1" t="str">
        <f t="shared" ca="1" si="41"/>
        <v/>
      </c>
      <c r="EB32" s="1">
        <f ca="1">IF(COUNTIF(INDIRECT(RIGHT(EB$1,3)&amp;"!"&amp;"$C$49"&amp;":"&amp;"$C$55"),Data0!$BB32)&gt;=1,"",ROW())</f>
        <v>32</v>
      </c>
      <c r="EC32" s="1" t="str">
        <f t="shared" ca="1" si="42"/>
        <v/>
      </c>
      <c r="ED32" s="1">
        <f ca="1">IF(COUNTIF(INDIRECT(RIGHT(ED$1,3)&amp;"!"&amp;"$C$57"&amp;":"&amp;"$C$59"),Data0!$BC32)&gt;=1,"",ROW())</f>
        <v>32</v>
      </c>
      <c r="EE32" s="1" t="str">
        <f t="shared" ca="1" si="43"/>
        <v/>
      </c>
      <c r="EF32" s="1">
        <f ca="1">IF(COUNTIF(INDIRECT(RIGHT(EF$1,3)&amp;"!"&amp;"$C$49"&amp;":"&amp;"$C$55"),Data0!$BB32)&gt;=1,"",ROW())</f>
        <v>32</v>
      </c>
      <c r="EG32" s="1" t="str">
        <f t="shared" ca="1" si="44"/>
        <v/>
      </c>
      <c r="EH32" s="1">
        <f ca="1">IF(COUNTIF(INDIRECT(RIGHT(EH$1,3)&amp;"!"&amp;"$C$57"&amp;":"&amp;"$C$59"),Data0!$BC32)&gt;=1,"",ROW())</f>
        <v>32</v>
      </c>
      <c r="EI32" s="1" t="str">
        <f t="shared" ca="1" si="45"/>
        <v/>
      </c>
      <c r="EJ32" s="1">
        <f ca="1">IF(COUNTIF(INDIRECT(RIGHT(EJ$1,3)&amp;"!"&amp;"$C$49"&amp;":"&amp;"$C$55"),Data0!$BB32)&gt;=1,"",ROW())</f>
        <v>32</v>
      </c>
      <c r="EK32" s="1" t="str">
        <f t="shared" ca="1" si="46"/>
        <v/>
      </c>
      <c r="EL32" s="1">
        <f ca="1">IF(COUNTIF(INDIRECT(RIGHT(EL$1,3)&amp;"!"&amp;"$C$57"&amp;":"&amp;"$C$59"),Data0!$BC32)&gt;=1,"",ROW())</f>
        <v>32</v>
      </c>
      <c r="EM32" s="1" t="str">
        <f t="shared" ca="1" si="47"/>
        <v/>
      </c>
      <c r="EN32" s="1">
        <f ca="1">IF(COUNTIF(INDIRECT(RIGHT(EN$1,3)&amp;"!"&amp;"$C$49"&amp;":"&amp;"$C$55"),Data0!$BB32)&gt;=1,"",ROW())</f>
        <v>32</v>
      </c>
      <c r="EO32" s="1" t="str">
        <f t="shared" ca="1" si="48"/>
        <v/>
      </c>
      <c r="EP32" s="1">
        <f ca="1">IF(COUNTIF(INDIRECT(RIGHT(EP$1,3)&amp;"!"&amp;"$C$57"&amp;":"&amp;"$C$59"),Data0!$BC32)&gt;=1,"",ROW())</f>
        <v>32</v>
      </c>
      <c r="EQ32" s="1" t="str">
        <f t="shared" ca="1" si="49"/>
        <v/>
      </c>
      <c r="ER32" s="1">
        <f ca="1">IF(COUNTIF(INDIRECT(RIGHT(ER$1,3)&amp;"!"&amp;"$C$49"&amp;":"&amp;"$C$55"),Data0!$BB32)&gt;=1,"",ROW())</f>
        <v>32</v>
      </c>
      <c r="ES32" s="1" t="str">
        <f t="shared" ca="1" si="50"/>
        <v/>
      </c>
      <c r="ET32" s="1">
        <f ca="1">IF(COUNTIF(INDIRECT(RIGHT(ET$1,3)&amp;"!"&amp;"$C$57"&amp;":"&amp;"$C$59"),Data0!$BC32)&gt;=1,"",ROW())</f>
        <v>32</v>
      </c>
      <c r="EU32" s="1" t="str">
        <f t="shared" ca="1" si="51"/>
        <v/>
      </c>
    </row>
    <row r="33" spans="1:151" ht="15">
      <c r="A33" s="22" t="str">
        <f t="shared" si="66"/>
        <v>3.</v>
      </c>
      <c r="B33" s="22" t="s">
        <v>143</v>
      </c>
      <c r="C33" s="22" t="s">
        <v>102</v>
      </c>
      <c r="D33" s="22" t="s">
        <v>97</v>
      </c>
      <c r="F33"/>
      <c r="G33" s="6"/>
      <c r="Y33"/>
      <c r="Z33"/>
      <c r="AA33" s="22" t="s">
        <v>211</v>
      </c>
      <c r="AB33" s="22" t="s">
        <v>171</v>
      </c>
      <c r="AE33" s="524" t="s">
        <v>1118</v>
      </c>
      <c r="AF33" s="440">
        <f>IF(AND(COUNTIF(AG$2:AG33,AG33)=1,AG33&lt;&gt;""),AF32+1,AF32)</f>
        <v>1</v>
      </c>
      <c r="AG33" s="468" t="str">
        <f t="shared" si="54"/>
        <v/>
      </c>
      <c r="AH33" s="440">
        <f>IF(AND(COUNTIF(AI$2:AI33,AI33)=1,AI33&lt;&gt;""),AH32+1,AH32)</f>
        <v>1</v>
      </c>
      <c r="AI33" s="468" t="str">
        <f t="shared" si="55"/>
        <v/>
      </c>
      <c r="AJ33" s="497" t="str">
        <f t="shared" si="56"/>
        <v/>
      </c>
      <c r="AK33" s="497" t="str">
        <f t="shared" si="57"/>
        <v/>
      </c>
      <c r="AL33" s="440">
        <f>IF(AND(COUNTIF(AM$2:AM33,AM33)=1,AM33&lt;&gt;""),AL32+1,AL32)</f>
        <v>1</v>
      </c>
      <c r="AM33" s="468" t="str">
        <f t="shared" si="58"/>
        <v/>
      </c>
      <c r="AN33" s="440">
        <f>IF(AND(COUNTIF(AO$2:AO33,AO33)=1,AO33&lt;&gt;""),AN32+1,AN32)</f>
        <v>1</v>
      </c>
      <c r="AO33" s="468" t="str">
        <f t="shared" si="0"/>
        <v/>
      </c>
      <c r="AP33" s="497" t="str">
        <f t="shared" si="59"/>
        <v/>
      </c>
      <c r="AQ33" s="497" t="str">
        <f t="shared" si="60"/>
        <v/>
      </c>
      <c r="AR33" s="440">
        <f>IF(AND(COUNTIF(AS$2:AS33,AS33)=1,AS33&lt;&gt;""),AR32+1,AR32)</f>
        <v>1</v>
      </c>
      <c r="AS33" s="468" t="str">
        <f t="shared" si="1"/>
        <v/>
      </c>
      <c r="AT33" s="440">
        <f>IF(AND(COUNTIF(AU$2:AU33,AU33)=1,AU33&lt;&gt;""),AT32+1,AT32)</f>
        <v>1</v>
      </c>
      <c r="AU33" s="468" t="str">
        <f t="shared" si="2"/>
        <v/>
      </c>
      <c r="AV33" s="497" t="str">
        <f t="shared" si="61"/>
        <v/>
      </c>
      <c r="AW33" s="497" t="str">
        <f t="shared" si="62"/>
        <v/>
      </c>
      <c r="AX33" s="440">
        <f>IF(AND(COUNTIF(AY$2:AY33,AY33)=1,AY33&lt;&gt;""),AX32+1,AX32)</f>
        <v>1</v>
      </c>
      <c r="AY33" s="468" t="str">
        <f t="shared" si="3"/>
        <v/>
      </c>
      <c r="AZ33" s="440">
        <f>IF(AND(COUNTIF(BA$2:BA33,BA33)=1,BA33&lt;&gt;""),AZ32+1,AZ32)</f>
        <v>1</v>
      </c>
      <c r="BA33" s="468" t="str">
        <f t="shared" si="4"/>
        <v/>
      </c>
      <c r="BB33" s="497" t="str">
        <f t="shared" si="63"/>
        <v/>
      </c>
      <c r="BC33" s="497" t="str">
        <f t="shared" si="64"/>
        <v/>
      </c>
      <c r="BD33" s="1">
        <f ca="1">IF(COUNTIF(INDIRECT(RIGHT(BD$1,3)&amp;"!"&amp;"$C$49"&amp;":"&amp;"$C$55"),Data0!$AJ33)&gt;=1,"",ROW())</f>
        <v>33</v>
      </c>
      <c r="BE33" s="1" t="str">
        <f t="shared" ca="1" si="65"/>
        <v/>
      </c>
      <c r="BF33" s="1">
        <f ca="1">IF(COUNTIF(INDIRECT(RIGHT(BF$1,3)&amp;"!"&amp;"$C$57"&amp;":"&amp;"$C$59"),Data0!$AK33)&gt;=1,"",ROW())</f>
        <v>33</v>
      </c>
      <c r="BG33" s="1" t="str">
        <f t="shared" ca="1" si="5"/>
        <v/>
      </c>
      <c r="BH33" s="1">
        <f ca="1">IF(COUNTIF(INDIRECT(RIGHT(BH$1,3)&amp;"!"&amp;"$C$49"&amp;":"&amp;"$C$55"),Data0!$AJ33)&gt;=1,"",ROW())</f>
        <v>33</v>
      </c>
      <c r="BI33" s="1" t="str">
        <f t="shared" ca="1" si="6"/>
        <v/>
      </c>
      <c r="BJ33" s="1">
        <f ca="1">IF(COUNTIF(INDIRECT(RIGHT(BJ$1,3)&amp;"!"&amp;"$C$57"&amp;":"&amp;"$C$59"),Data0!$AK33)&gt;=1,"",ROW())</f>
        <v>33</v>
      </c>
      <c r="BK33" s="1" t="str">
        <f t="shared" ca="1" si="7"/>
        <v/>
      </c>
      <c r="BL33" s="1">
        <f ca="1">IF(COUNTIF(INDIRECT(RIGHT(BL$1,3)&amp;"!"&amp;"$C$49"&amp;":"&amp;"$C$55"),Data0!$AJ33)&gt;=1,"",ROW())</f>
        <v>33</v>
      </c>
      <c r="BM33" s="1" t="str">
        <f t="shared" ca="1" si="8"/>
        <v/>
      </c>
      <c r="BN33" s="1">
        <f ca="1">IF(COUNTIF(INDIRECT(RIGHT(BN$1,3)&amp;"!"&amp;"$C$57"&amp;":"&amp;"$C$59"),Data0!$AK33)&gt;=1,"",ROW())</f>
        <v>33</v>
      </c>
      <c r="BO33" s="1" t="str">
        <f t="shared" ca="1" si="9"/>
        <v/>
      </c>
      <c r="BP33" s="1">
        <f ca="1">IF(COUNTIF(INDIRECT(RIGHT(BP$1,3)&amp;"!"&amp;"$C$49"&amp;":"&amp;"$C$55"),Data0!$AJ33)&gt;=1,"",ROW())</f>
        <v>33</v>
      </c>
      <c r="BQ33" s="1" t="str">
        <f t="shared" ca="1" si="10"/>
        <v/>
      </c>
      <c r="BR33" s="1">
        <f ca="1">IF(COUNTIF(INDIRECT(RIGHT(BR$1,3)&amp;"!"&amp;"$C$57"&amp;":"&amp;"$C$59"),Data0!$AK33)&gt;=1,"",ROW())</f>
        <v>33</v>
      </c>
      <c r="BS33" s="1" t="str">
        <f t="shared" ca="1" si="11"/>
        <v/>
      </c>
      <c r="BT33" s="1">
        <f ca="1">IF(COUNTIF(INDIRECT(RIGHT(BT$1,3)&amp;"!"&amp;"$C$49"&amp;":"&amp;"$C$55"),Data0!$AJ33)&gt;=1,"",ROW())</f>
        <v>33</v>
      </c>
      <c r="BU33" s="1" t="str">
        <f t="shared" ca="1" si="12"/>
        <v/>
      </c>
      <c r="BV33" s="1">
        <f ca="1">IF(COUNTIF(INDIRECT(RIGHT(BV$1,3)&amp;"!"&amp;"$C$57"&amp;":"&amp;"$C$59"),Data0!$AK33)&gt;=1,"",ROW())</f>
        <v>33</v>
      </c>
      <c r="BW33" s="1" t="str">
        <f t="shared" ca="1" si="13"/>
        <v/>
      </c>
      <c r="BX33" s="1">
        <f ca="1">IF(COUNTIF(INDIRECT(RIGHT(BX$1,3)&amp;"!"&amp;"$C$49"&amp;":"&amp;"$C$55"),Data0!$AJ33)&gt;=1,"",ROW())</f>
        <v>33</v>
      </c>
      <c r="BY33" s="1" t="str">
        <f t="shared" ca="1" si="14"/>
        <v/>
      </c>
      <c r="BZ33" s="1">
        <f ca="1">IF(COUNTIF(INDIRECT(RIGHT(BZ$1,3)&amp;"!"&amp;"$C$57"&amp;":"&amp;"$C$59"),Data0!$AK33)&gt;=1,"",ROW())</f>
        <v>33</v>
      </c>
      <c r="CA33" s="1" t="str">
        <f t="shared" ca="1" si="15"/>
        <v/>
      </c>
      <c r="CB33" s="1">
        <f ca="1">IF(COUNTIF(INDIRECT(RIGHT(CB$1,3)&amp;"!"&amp;"$C$49"&amp;":"&amp;"$C$55"),Data0!$AP33)&gt;=1,"",ROW())</f>
        <v>33</v>
      </c>
      <c r="CC33" s="1" t="str">
        <f t="shared" ca="1" si="16"/>
        <v/>
      </c>
      <c r="CD33" s="1">
        <f ca="1">IF(COUNTIF(INDIRECT(RIGHT(CD$1,3)&amp;"!"&amp;"$C$57"&amp;":"&amp;"$C$59"),Data0!$AQ33)&gt;=1,"",ROW())</f>
        <v>33</v>
      </c>
      <c r="CE33" s="1" t="str">
        <f t="shared" ca="1" si="17"/>
        <v/>
      </c>
      <c r="CF33" s="1">
        <f ca="1">IF(COUNTIF(INDIRECT(RIGHT(CF$1,3)&amp;"!"&amp;"$C$49"&amp;":"&amp;"$C$55"),Data0!$AP33)&gt;=1,"",ROW())</f>
        <v>33</v>
      </c>
      <c r="CG33" s="1" t="str">
        <f t="shared" ca="1" si="18"/>
        <v/>
      </c>
      <c r="CH33" s="1">
        <f ca="1">IF(COUNTIF(INDIRECT(RIGHT(CH$1,3)&amp;"!"&amp;"$C$57"&amp;":"&amp;"$C$59"),Data0!$AQ33)&gt;=1,"",ROW())</f>
        <v>33</v>
      </c>
      <c r="CI33" s="1" t="str">
        <f t="shared" ca="1" si="19"/>
        <v/>
      </c>
      <c r="CJ33" s="1">
        <f ca="1">IF(COUNTIF(INDIRECT(RIGHT(CJ$1,3)&amp;"!"&amp;"$C$49"&amp;":"&amp;"$C$55"),Data0!$AP33)&gt;=1,"",ROW())</f>
        <v>33</v>
      </c>
      <c r="CK33" s="1" t="str">
        <f t="shared" ca="1" si="20"/>
        <v/>
      </c>
      <c r="CL33" s="1">
        <f ca="1">IF(COUNTIF(INDIRECT(RIGHT(CL$1,3)&amp;"!"&amp;"$C$57"&amp;":"&amp;"$C$59"),Data0!$AQ33)&gt;=1,"",ROW())</f>
        <v>33</v>
      </c>
      <c r="CM33" s="1" t="str">
        <f t="shared" ca="1" si="21"/>
        <v/>
      </c>
      <c r="CN33" s="1">
        <f ca="1">IF(COUNTIF(INDIRECT(RIGHT(CN$1,3)&amp;"!"&amp;"$C$49"&amp;":"&amp;"$C$55"),Data0!$AP33)&gt;=1,"",ROW())</f>
        <v>33</v>
      </c>
      <c r="CO33" s="1" t="str">
        <f t="shared" ca="1" si="22"/>
        <v/>
      </c>
      <c r="CP33" s="1">
        <f ca="1">IF(COUNTIF(INDIRECT(RIGHT(CP$1,3)&amp;"!"&amp;"$C$57"&amp;":"&amp;"$C$59"),Data0!$AQ33)&gt;=1,"",ROW())</f>
        <v>33</v>
      </c>
      <c r="CQ33" s="1" t="str">
        <f t="shared" ca="1" si="23"/>
        <v/>
      </c>
      <c r="CR33" s="1">
        <f ca="1">IF(COUNTIF(INDIRECT(RIGHT(CR$1,3)&amp;"!"&amp;"$C$49"&amp;":"&amp;"$C$55"),Data0!$AP33)&gt;=1,"",ROW())</f>
        <v>33</v>
      </c>
      <c r="CS33" s="1" t="str">
        <f t="shared" ca="1" si="24"/>
        <v/>
      </c>
      <c r="CT33" s="1">
        <f ca="1">IF(COUNTIF(INDIRECT(RIGHT(CT$1,3)&amp;"!"&amp;"$C$57"&amp;":"&amp;"$C$59"),Data0!$AQ33)&gt;=1,"",ROW())</f>
        <v>33</v>
      </c>
      <c r="CU33" s="1" t="str">
        <f t="shared" ca="1" si="25"/>
        <v/>
      </c>
      <c r="CV33" s="1">
        <f ca="1">IF(COUNTIF(INDIRECT(RIGHT(CV$1,3)&amp;"!"&amp;"$C$49"&amp;":"&amp;"$C$55"),Data0!$AP33)&gt;=1,"",ROW())</f>
        <v>33</v>
      </c>
      <c r="CW33" s="1" t="str">
        <f t="shared" ca="1" si="26"/>
        <v/>
      </c>
      <c r="CX33" s="1">
        <f ca="1">IF(COUNTIF(INDIRECT(RIGHT(CX$1,3)&amp;"!"&amp;"$C$57"&amp;":"&amp;"$C$59"),Data0!$AQ33)&gt;=1,"",ROW())</f>
        <v>33</v>
      </c>
      <c r="CY33" s="1" t="str">
        <f t="shared" ca="1" si="27"/>
        <v/>
      </c>
      <c r="CZ33" s="1">
        <f ca="1">IF(COUNTIF(INDIRECT(RIGHT(CZ$1,3)&amp;"!"&amp;"$C$49"&amp;":"&amp;"$C$55"),Data0!$AV33)&gt;=1,"",ROW())</f>
        <v>33</v>
      </c>
      <c r="DA33" s="1" t="str">
        <f t="shared" ca="1" si="28"/>
        <v/>
      </c>
      <c r="DB33" s="1">
        <f ca="1">IF(COUNTIF(INDIRECT(RIGHT(DB$1,3)&amp;"!"&amp;"$C$57"&amp;":"&amp;"$C$59"),Data0!$AW33)&gt;=1,"",ROW())</f>
        <v>33</v>
      </c>
      <c r="DC33" s="1" t="str">
        <f t="shared" ca="1" si="29"/>
        <v/>
      </c>
      <c r="DD33" s="1">
        <f ca="1">IF(COUNTIF(INDIRECT(RIGHT(DD$1,3)&amp;"!"&amp;"$C$49"&amp;":"&amp;"$C$55"),Data0!$AV33)&gt;=1,"",ROW())</f>
        <v>33</v>
      </c>
      <c r="DE33" s="1" t="str">
        <f t="shared" ca="1" si="30"/>
        <v/>
      </c>
      <c r="DF33" s="1">
        <f ca="1">IF(COUNTIF(INDIRECT(RIGHT(DF$1,3)&amp;"!"&amp;"$C$57"&amp;":"&amp;"$C$59"),Data0!$AW33)&gt;=1,"",ROW())</f>
        <v>33</v>
      </c>
      <c r="DG33" s="1" t="str">
        <f t="shared" ca="1" si="31"/>
        <v/>
      </c>
      <c r="DH33" s="1">
        <f ca="1">IF(COUNTIF(INDIRECT(RIGHT(DH$1,3)&amp;"!"&amp;"$C$49"&amp;":"&amp;"$C$55"),Data0!$AV33)&gt;=1,"",ROW())</f>
        <v>33</v>
      </c>
      <c r="DI33" s="1" t="str">
        <f t="shared" ca="1" si="32"/>
        <v/>
      </c>
      <c r="DJ33" s="1">
        <f ca="1">IF(COUNTIF(INDIRECT(RIGHT(DJ$1,3)&amp;"!"&amp;"$C$57"&amp;":"&amp;"$C$59"),Data0!$AW33)&gt;=1,"",ROW())</f>
        <v>33</v>
      </c>
      <c r="DK33" s="1" t="str">
        <f t="shared" ca="1" si="33"/>
        <v/>
      </c>
      <c r="DL33" s="1">
        <f ca="1">IF(COUNTIF(INDIRECT(RIGHT(DL$1,3)&amp;"!"&amp;"$C$49"&amp;":"&amp;"$C$55"),Data0!$AV33)&gt;=1,"",ROW())</f>
        <v>33</v>
      </c>
      <c r="DM33" s="1" t="str">
        <f t="shared" ca="1" si="34"/>
        <v/>
      </c>
      <c r="DN33" s="1">
        <f ca="1">IF(COUNTIF(INDIRECT(RIGHT(DN$1,3)&amp;"!"&amp;"$C$47"&amp;":"&amp;"$C$59"),Data0!$AW33)&gt;=1,"",ROW())</f>
        <v>33</v>
      </c>
      <c r="DO33" s="1" t="str">
        <f t="shared" ca="1" si="35"/>
        <v/>
      </c>
      <c r="DP33" s="1">
        <f ca="1">IF(COUNTIF(INDIRECT(RIGHT(DP$1,3)&amp;"!"&amp;"$C$49"&amp;":"&amp;"$C$55"),Data0!$AV33)&gt;=1,"",ROW())</f>
        <v>33</v>
      </c>
      <c r="DQ33" s="1" t="str">
        <f t="shared" ca="1" si="36"/>
        <v/>
      </c>
      <c r="DR33" s="1">
        <f ca="1">IF(COUNTIF(INDIRECT(RIGHT(DR$1,3)&amp;"!"&amp;"$C$57"&amp;":"&amp;"$C$59"),Data0!$AW33)&gt;=1,"",ROW())</f>
        <v>33</v>
      </c>
      <c r="DS33" s="1" t="str">
        <f t="shared" ca="1" si="37"/>
        <v/>
      </c>
      <c r="DT33" s="1">
        <f ca="1">IF(COUNTIF(INDIRECT(RIGHT(DT$1,3)&amp;"!"&amp;"$C$49"&amp;":"&amp;"$C$55"),Data0!$AV33)&gt;=1,"",ROW())</f>
        <v>33</v>
      </c>
      <c r="DU33" s="1" t="str">
        <f t="shared" ca="1" si="38"/>
        <v/>
      </c>
      <c r="DV33" s="1">
        <f ca="1">IF(COUNTIF(INDIRECT(RIGHT(DV$1,3)&amp;"!"&amp;"$C$57"&amp;":"&amp;"$C$59"),Data0!$AW33)&gt;=1,"",ROW())</f>
        <v>33</v>
      </c>
      <c r="DW33" s="1" t="str">
        <f t="shared" ca="1" si="39"/>
        <v/>
      </c>
      <c r="DX33" s="1">
        <f ca="1">IF(COUNTIF(INDIRECT(RIGHT(DX$1,3)&amp;"!"&amp;"$C$49"&amp;":"&amp;"$C$55"),Data0!$BB33)&gt;=1,"",ROW())</f>
        <v>33</v>
      </c>
      <c r="DY33" s="1" t="str">
        <f t="shared" ca="1" si="40"/>
        <v/>
      </c>
      <c r="DZ33" s="1">
        <f ca="1">IF(COUNTIF(INDIRECT(RIGHT(DZ$1,3)&amp;"!"&amp;"$C$57"&amp;":"&amp;"$C$59"),Data0!$BC33)&gt;=1,"",ROW())</f>
        <v>33</v>
      </c>
      <c r="EA33" s="1" t="str">
        <f t="shared" ca="1" si="41"/>
        <v/>
      </c>
      <c r="EB33" s="1">
        <f ca="1">IF(COUNTIF(INDIRECT(RIGHT(EB$1,3)&amp;"!"&amp;"$C$49"&amp;":"&amp;"$C$55"),Data0!$BB33)&gt;=1,"",ROW())</f>
        <v>33</v>
      </c>
      <c r="EC33" s="1" t="str">
        <f t="shared" ca="1" si="42"/>
        <v/>
      </c>
      <c r="ED33" s="1">
        <f ca="1">IF(COUNTIF(INDIRECT(RIGHT(ED$1,3)&amp;"!"&amp;"$C$57"&amp;":"&amp;"$C$59"),Data0!$BC33)&gt;=1,"",ROW())</f>
        <v>33</v>
      </c>
      <c r="EE33" s="1" t="str">
        <f t="shared" ca="1" si="43"/>
        <v/>
      </c>
      <c r="EF33" s="1">
        <f ca="1">IF(COUNTIF(INDIRECT(RIGHT(EF$1,3)&amp;"!"&amp;"$C$49"&amp;":"&amp;"$C$55"),Data0!$BB33)&gt;=1,"",ROW())</f>
        <v>33</v>
      </c>
      <c r="EG33" s="1" t="str">
        <f t="shared" ca="1" si="44"/>
        <v/>
      </c>
      <c r="EH33" s="1">
        <f ca="1">IF(COUNTIF(INDIRECT(RIGHT(EH$1,3)&amp;"!"&amp;"$C$57"&amp;":"&amp;"$C$59"),Data0!$BC33)&gt;=1,"",ROW())</f>
        <v>33</v>
      </c>
      <c r="EI33" s="1" t="str">
        <f t="shared" ca="1" si="45"/>
        <v/>
      </c>
      <c r="EJ33" s="1">
        <f ca="1">IF(COUNTIF(INDIRECT(RIGHT(EJ$1,3)&amp;"!"&amp;"$C$49"&amp;":"&amp;"$C$55"),Data0!$BB33)&gt;=1,"",ROW())</f>
        <v>33</v>
      </c>
      <c r="EK33" s="1" t="str">
        <f t="shared" ca="1" si="46"/>
        <v/>
      </c>
      <c r="EL33" s="1">
        <f ca="1">IF(COUNTIF(INDIRECT(RIGHT(EL$1,3)&amp;"!"&amp;"$C$57"&amp;":"&amp;"$C$59"),Data0!$BC33)&gt;=1,"",ROW())</f>
        <v>33</v>
      </c>
      <c r="EM33" s="1" t="str">
        <f t="shared" ca="1" si="47"/>
        <v/>
      </c>
      <c r="EN33" s="1">
        <f ca="1">IF(COUNTIF(INDIRECT(RIGHT(EN$1,3)&amp;"!"&amp;"$C$49"&amp;":"&amp;"$C$55"),Data0!$BB33)&gt;=1,"",ROW())</f>
        <v>33</v>
      </c>
      <c r="EO33" s="1" t="str">
        <f t="shared" ca="1" si="48"/>
        <v/>
      </c>
      <c r="EP33" s="1">
        <f ca="1">IF(COUNTIF(INDIRECT(RIGHT(EP$1,3)&amp;"!"&amp;"$C$57"&amp;":"&amp;"$C$59"),Data0!$BC33)&gt;=1,"",ROW())</f>
        <v>33</v>
      </c>
      <c r="EQ33" s="1" t="str">
        <f t="shared" ca="1" si="49"/>
        <v/>
      </c>
      <c r="ER33" s="1">
        <f ca="1">IF(COUNTIF(INDIRECT(RIGHT(ER$1,3)&amp;"!"&amp;"$C$49"&amp;":"&amp;"$C$55"),Data0!$BB33)&gt;=1,"",ROW())</f>
        <v>33</v>
      </c>
      <c r="ES33" s="1" t="str">
        <f t="shared" ca="1" si="50"/>
        <v/>
      </c>
      <c r="ET33" s="1">
        <f ca="1">IF(COUNTIF(INDIRECT(RIGHT(ET$1,3)&amp;"!"&amp;"$C$57"&amp;":"&amp;"$C$59"),Data0!$BC33)&gt;=1,"",ROW())</f>
        <v>33</v>
      </c>
      <c r="EU33" s="1" t="str">
        <f t="shared" ca="1" si="51"/>
        <v/>
      </c>
    </row>
    <row r="34" spans="1:151" ht="15">
      <c r="A34" s="21" t="str">
        <f t="shared" si="66"/>
        <v>4.</v>
      </c>
      <c r="B34" s="21" t="s">
        <v>150</v>
      </c>
      <c r="C34" s="21" t="s">
        <v>224</v>
      </c>
      <c r="D34" s="21" t="s">
        <v>224</v>
      </c>
      <c r="F34"/>
      <c r="G34" s="6"/>
      <c r="Y34"/>
      <c r="Z34"/>
      <c r="AA34" s="21" t="s">
        <v>201</v>
      </c>
      <c r="AB34" s="21" t="s">
        <v>269</v>
      </c>
      <c r="AE34" s="525" t="s">
        <v>1119</v>
      </c>
      <c r="AF34" s="440">
        <f>IF(AND(COUNTIF(AG$2:AG34,AG34)=1,AG34&lt;&gt;""),AF33+1,AF33)</f>
        <v>1</v>
      </c>
      <c r="AG34" s="468" t="str">
        <f t="shared" ref="AG34:AG65" si="67">IF(AND((IFERROR(VLOOKUP(Naudos_Zalos_kodas,$P$2:$P$5,1,0),"")&lt;&gt;""),Naudos_Zalos="N"),Naudos_Zalos_pav,"")</f>
        <v/>
      </c>
      <c r="AH34" s="440">
        <f>IF(AND(COUNTIF(AI$2:AI34,AI34)=1,AI34&lt;&gt;""),AH33+1,AH33)</f>
        <v>1</v>
      </c>
      <c r="AI34" s="468" t="str">
        <f t="shared" ref="AI34:AI65" si="68">IF(AND((IFERROR(VLOOKUP(Naudos_Zalos_kodas,$P$2:$P$5,1,0),"")&lt;&gt;""),Naudos_Zalos="Ž"),Naudos_Zalos_pav,"")</f>
        <v/>
      </c>
      <c r="AJ34" s="497" t="str">
        <f t="shared" si="56"/>
        <v/>
      </c>
      <c r="AK34" s="497" t="str">
        <f t="shared" si="57"/>
        <v/>
      </c>
      <c r="AL34" s="440">
        <f>IF(AND(COUNTIF(AM$2:AM34,AM34)=1,AM34&lt;&gt;""),AL33+1,AL33)</f>
        <v>1</v>
      </c>
      <c r="AM34" s="468" t="str">
        <f t="shared" ref="AM34:AM65" si="69">IF(AND((IFERROR(VLOOKUP(Naudos_Zalos_kodas,$P$6:$P$9,1,0),"")&lt;&gt;""),Naudos_Zalos="N"),Naudos_Zalos_pav,"")</f>
        <v/>
      </c>
      <c r="AN34" s="440">
        <f>IF(AND(COUNTIF(AO$2:AO34,AO34)=1,AO34&lt;&gt;""),AN33+1,AN33)</f>
        <v>1</v>
      </c>
      <c r="AO34" s="468" t="str">
        <f t="shared" ref="AO34:AO65" si="70">IF(AND((IFERROR(VLOOKUP(Naudos_Zalos_kodas,$P$6:$P$9,1,0),"")&lt;&gt;""),Naudos_Zalos="Ž"),Naudos_Zalos_pav,"")</f>
        <v/>
      </c>
      <c r="AP34" s="497" t="str">
        <f t="shared" si="59"/>
        <v/>
      </c>
      <c r="AQ34" s="497" t="str">
        <f t="shared" si="60"/>
        <v/>
      </c>
      <c r="AR34" s="440">
        <f>IF(AND(COUNTIF(AS$2:AS34,AS34)=1,AS34&lt;&gt;""),AR33+1,AR33)</f>
        <v>1</v>
      </c>
      <c r="AS34" s="468" t="str">
        <f t="shared" ref="AS34:AS65" si="71">IF(AND((IFERROR(VLOOKUP(Naudos_Zalos_kodas,$P$10:$P$13,1,0),"")&lt;&gt;""),Naudos_Zalos="N"),Naudos_Zalos_pav,"")</f>
        <v/>
      </c>
      <c r="AT34" s="440">
        <f>IF(AND(COUNTIF(AU$2:AU34,AU34)=1,AU34&lt;&gt;""),AT33+1,AT33)</f>
        <v>1</v>
      </c>
      <c r="AU34" s="468" t="str">
        <f t="shared" ref="AU34:AU65" si="72">IF(AND((IFERROR(VLOOKUP(Naudos_Zalos_kodas,$P$10:$P$13,1,0),"")&lt;&gt;""),Naudos_Zalos="Ž"),Naudos_Zalos_pav,"")</f>
        <v/>
      </c>
      <c r="AV34" s="497" t="str">
        <f t="shared" si="61"/>
        <v/>
      </c>
      <c r="AW34" s="497" t="str">
        <f t="shared" si="62"/>
        <v/>
      </c>
      <c r="AX34" s="440">
        <f>IF(AND(COUNTIF(AY$2:AY34,AY34)=1,AY34&lt;&gt;""),AX33+1,AX33)</f>
        <v>1</v>
      </c>
      <c r="AY34" s="468" t="str">
        <f t="shared" ref="AY34:AY65" si="73">IF(AND((IFERROR(VLOOKUP(Naudos_Zalos_kodas,$P$14:$P$17,1,0),"")&lt;&gt;""),Naudos_Zalos="N"),Naudos_Zalos_pav,"")</f>
        <v/>
      </c>
      <c r="AZ34" s="440">
        <f>IF(AND(COUNTIF(BA$2:BA34,BA34)=1,BA34&lt;&gt;""),AZ33+1,AZ33)</f>
        <v>1</v>
      </c>
      <c r="BA34" s="468" t="str">
        <f t="shared" ref="BA34:BA65" si="74">IF(AND((IFERROR(VLOOKUP(Naudos_Zalos_kodas,$P$14:$P$17,1,0),"")&lt;&gt;""),Naudos_Zalos="Ž"),Naudos_Zalos_pav,"")</f>
        <v/>
      </c>
      <c r="BB34" s="497" t="str">
        <f t="shared" si="63"/>
        <v/>
      </c>
      <c r="BC34" s="497" t="str">
        <f t="shared" si="64"/>
        <v/>
      </c>
      <c r="BD34" s="1">
        <f ca="1">IF(COUNTIF(INDIRECT(RIGHT(BD$1,3)&amp;"!"&amp;"$C$49"&amp;":"&amp;"$C$55"),Data0!$AJ34)&gt;=1,"",ROW())</f>
        <v>34</v>
      </c>
      <c r="BE34" s="1" t="str">
        <f t="shared" ca="1" si="65"/>
        <v/>
      </c>
      <c r="BF34" s="1">
        <f ca="1">IF(COUNTIF(INDIRECT(RIGHT(BF$1,3)&amp;"!"&amp;"$C$57"&amp;":"&amp;"$C$59"),Data0!$AK34)&gt;=1,"",ROW())</f>
        <v>34</v>
      </c>
      <c r="BG34" s="1" t="str">
        <f t="shared" ref="BG34:BG56" ca="1" si="75">IF(ROW($AK34)-ROW($AK$2)+1&gt;COUNT(BF$2:BF$56),"",INDEX($AK:$AK,SMALL(BF$2:BF$56,1+ROW($AK34)-ROW($AK$2))))</f>
        <v/>
      </c>
      <c r="BH34" s="1">
        <f ca="1">IF(COUNTIF(INDIRECT(RIGHT(BH$1,3)&amp;"!"&amp;"$C$49"&amp;":"&amp;"$C$55"),Data0!$AJ34)&gt;=1,"",ROW())</f>
        <v>34</v>
      </c>
      <c r="BI34" s="1" t="str">
        <f t="shared" ref="BI34:BI56" ca="1" si="76">IF(ROW($AJ34)-ROW($AJ$2)+1&gt;COUNT(BH$2:BH$56),"",INDEX($AJ:$AJ,SMALL(BH$2:BH$56,1+ROW($AJ34)-ROW($AJ$2))))</f>
        <v/>
      </c>
      <c r="BJ34" s="1">
        <f ca="1">IF(COUNTIF(INDIRECT(RIGHT(BJ$1,3)&amp;"!"&amp;"$C$57"&amp;":"&amp;"$C$59"),Data0!$AK34)&gt;=1,"",ROW())</f>
        <v>34</v>
      </c>
      <c r="BK34" s="1" t="str">
        <f t="shared" ref="BK34:BK56" ca="1" si="77">IF(ROW($AK34)-ROW($AK$2)+1&gt;COUNT(BJ$2:BJ$56),"",INDEX($AK:$AK,SMALL(BJ$2:BJ$56,1+ROW($AK34)-ROW($AK$2))))</f>
        <v/>
      </c>
      <c r="BL34" s="1">
        <f ca="1">IF(COUNTIF(INDIRECT(RIGHT(BL$1,3)&amp;"!"&amp;"$C$49"&amp;":"&amp;"$C$55"),Data0!$AJ34)&gt;=1,"",ROW())</f>
        <v>34</v>
      </c>
      <c r="BM34" s="1" t="str">
        <f t="shared" ref="BM34:BM56" ca="1" si="78">IF(ROW($AJ34)-ROW($AJ$2)+1&gt;COUNT(BL$2:BL$56),"",INDEX($AJ:$AJ,SMALL(BL$2:BL$56,1+ROW($AJ34)-ROW($AJ$2))))</f>
        <v/>
      </c>
      <c r="BN34" s="1">
        <f ca="1">IF(COUNTIF(INDIRECT(RIGHT(BN$1,3)&amp;"!"&amp;"$C$57"&amp;":"&amp;"$C$59"),Data0!$AK34)&gt;=1,"",ROW())</f>
        <v>34</v>
      </c>
      <c r="BO34" s="1" t="str">
        <f t="shared" ref="BO34:BO56" ca="1" si="79">IF(ROW($AK34)-ROW($AK$2)+1&gt;COUNT(BN$2:BN$56),"",INDEX($AK:$AK,SMALL(BN$2:BN$56,1+ROW($AK34)-ROW($AK$2))))</f>
        <v/>
      </c>
      <c r="BP34" s="1">
        <f ca="1">IF(COUNTIF(INDIRECT(RIGHT(BP$1,3)&amp;"!"&amp;"$C$49"&amp;":"&amp;"$C$55"),Data0!$AJ34)&gt;=1,"",ROW())</f>
        <v>34</v>
      </c>
      <c r="BQ34" s="1" t="str">
        <f t="shared" ref="BQ34:BQ56" ca="1" si="80">IF(ROW($AJ34)-ROW($AJ$2)+1&gt;COUNT(BP$2:BP$56),"",INDEX($AJ:$AJ,SMALL(BP$2:BP$56,1+ROW($AJ34)-ROW($AJ$2))))</f>
        <v/>
      </c>
      <c r="BR34" s="1">
        <f ca="1">IF(COUNTIF(INDIRECT(RIGHT(BR$1,3)&amp;"!"&amp;"$C$57"&amp;":"&amp;"$C$59"),Data0!$AK34)&gt;=1,"",ROW())</f>
        <v>34</v>
      </c>
      <c r="BS34" s="1" t="str">
        <f t="shared" ref="BS34:BS56" ca="1" si="81">IF(ROW($AK34)-ROW($AK$2)+1&gt;COUNT(BR$2:BR$56),"",INDEX($AK:$AK,SMALL(BR$2:BR$56,1+ROW($AK34)-ROW($AK$2))))</f>
        <v/>
      </c>
      <c r="BT34" s="1">
        <f ca="1">IF(COUNTIF(INDIRECT(RIGHT(BT$1,3)&amp;"!"&amp;"$C$49"&amp;":"&amp;"$C$55"),Data0!$AJ34)&gt;=1,"",ROW())</f>
        <v>34</v>
      </c>
      <c r="BU34" s="1" t="str">
        <f t="shared" ref="BU34:BU56" ca="1" si="82">IF(ROW($AJ34)-ROW($AJ$2)+1&gt;COUNT(BT$2:BT$56),"",INDEX($AJ:$AJ,SMALL(BT$2:BT$56,1+ROW($AJ34)-ROW($AJ$2))))</f>
        <v/>
      </c>
      <c r="BV34" s="1">
        <f ca="1">IF(COUNTIF(INDIRECT(RIGHT(BV$1,3)&amp;"!"&amp;"$C$57"&amp;":"&amp;"$C$59"),Data0!$AK34)&gt;=1,"",ROW())</f>
        <v>34</v>
      </c>
      <c r="BW34" s="1" t="str">
        <f t="shared" ref="BW34:BW56" ca="1" si="83">IF(ROW($AK34)-ROW($AK$2)+1&gt;COUNT(BV$2:BV$56),"",INDEX($AK:$AK,SMALL(BV$2:BV$56,1+ROW($AK34)-ROW($AK$2))))</f>
        <v/>
      </c>
      <c r="BX34" s="1">
        <f ca="1">IF(COUNTIF(INDIRECT(RIGHT(BX$1,3)&amp;"!"&amp;"$C$49"&amp;":"&amp;"$C$55"),Data0!$AJ34)&gt;=1,"",ROW())</f>
        <v>34</v>
      </c>
      <c r="BY34" s="1" t="str">
        <f t="shared" ref="BY34:BY56" ca="1" si="84">IF(ROW($AJ34)-ROW($AJ$2)+1&gt;COUNT(BX$2:BX$56),"",INDEX($AJ:$AJ,SMALL(BX$2:BX$56,1+ROW($AJ34)-ROW($AJ$2))))</f>
        <v/>
      </c>
      <c r="BZ34" s="1">
        <f ca="1">IF(COUNTIF(INDIRECT(RIGHT(BZ$1,3)&amp;"!"&amp;"$C$57"&amp;":"&amp;"$C$59"),Data0!$AK34)&gt;=1,"",ROW())</f>
        <v>34</v>
      </c>
      <c r="CA34" s="1" t="str">
        <f t="shared" ref="CA34:CA56" ca="1" si="85">IF(ROW($AK34)-ROW($AK$2)+1&gt;COUNT(BZ$2:BZ$56),"",INDEX($AK:$AK,SMALL(BZ$2:BZ$56,1+ROW($AK34)-ROW($AK$2))))</f>
        <v/>
      </c>
      <c r="CB34" s="1">
        <f ca="1">IF(COUNTIF(INDIRECT(RIGHT(CB$1,3)&amp;"!"&amp;"$C$49"&amp;":"&amp;"$C$55"),Data0!$AP34)&gt;=1,"",ROW())</f>
        <v>34</v>
      </c>
      <c r="CC34" s="1" t="str">
        <f t="shared" ref="CC34:CC56" ca="1" si="86">IF(ROW($AP34)-ROW($AP$2)+1&gt;COUNT(CB$2:CB$56),"",INDEX($AP:$AP,SMALL(CB$2:CB$56,1+ROW($AP34)-ROW($AP$2))))</f>
        <v/>
      </c>
      <c r="CD34" s="1">
        <f ca="1">IF(COUNTIF(INDIRECT(RIGHT(CD$1,3)&amp;"!"&amp;"$C$57"&amp;":"&amp;"$C$59"),Data0!$AQ34)&gt;=1,"",ROW())</f>
        <v>34</v>
      </c>
      <c r="CE34" s="1" t="str">
        <f t="shared" ref="CE34:CE56" ca="1" si="87">IF(ROW($AQ34)-ROW($AQ$2)+1&gt;COUNT(CD$2:CD$56),"",INDEX($AQ:$AQ,SMALL(CD$2:CD$56,1+ROW($AQ34)-ROW($AQ$2))))</f>
        <v/>
      </c>
      <c r="CF34" s="1">
        <f ca="1">IF(COUNTIF(INDIRECT(RIGHT(CF$1,3)&amp;"!"&amp;"$C$49"&amp;":"&amp;"$C$55"),Data0!$AP34)&gt;=1,"",ROW())</f>
        <v>34</v>
      </c>
      <c r="CG34" s="1" t="str">
        <f t="shared" ref="CG34:CG56" ca="1" si="88">IF(ROW($AP34)-ROW($AP$2)+1&gt;COUNT(CF$2:CF$56),"",INDEX($AP:$AP,SMALL(CF$2:CF$56,1+ROW($AP34)-ROW($AP$2))))</f>
        <v/>
      </c>
      <c r="CH34" s="1">
        <f ca="1">IF(COUNTIF(INDIRECT(RIGHT(CH$1,3)&amp;"!"&amp;"$C$57"&amp;":"&amp;"$C$59"),Data0!$AQ34)&gt;=1,"",ROW())</f>
        <v>34</v>
      </c>
      <c r="CI34" s="1" t="str">
        <f t="shared" ref="CI34:CI56" ca="1" si="89">IF(ROW($AQ34)-ROW($AQ$2)+1&gt;COUNT(CH$2:CH$56),"",INDEX($AQ:$AQ,SMALL(CH$2:CH$56,1+ROW($AQ34)-ROW($AQ$2))))</f>
        <v/>
      </c>
      <c r="CJ34" s="1">
        <f ca="1">IF(COUNTIF(INDIRECT(RIGHT(CJ$1,3)&amp;"!"&amp;"$C$49"&amp;":"&amp;"$C$55"),Data0!$AP34)&gt;=1,"",ROW())</f>
        <v>34</v>
      </c>
      <c r="CK34" s="1" t="str">
        <f t="shared" ref="CK34:CK56" ca="1" si="90">IF(ROW($AP34)-ROW($AP$2)+1&gt;COUNT(CJ$2:CJ$56),"",INDEX($AP:$AP,SMALL(CJ$2:CJ$56,1+ROW($AP34)-ROW($AP$2))))</f>
        <v/>
      </c>
      <c r="CL34" s="1">
        <f ca="1">IF(COUNTIF(INDIRECT(RIGHT(CL$1,3)&amp;"!"&amp;"$C$57"&amp;":"&amp;"$C$59"),Data0!$AQ34)&gt;=1,"",ROW())</f>
        <v>34</v>
      </c>
      <c r="CM34" s="1" t="str">
        <f t="shared" ref="CM34:CM56" ca="1" si="91">IF(ROW($AQ34)-ROW($AQ$2)+1&gt;COUNT(CL$2:CL$56),"",INDEX($AQ:$AQ,SMALL(CL$2:CL$56,1+ROW($AQ34)-ROW($AQ$2))))</f>
        <v/>
      </c>
      <c r="CN34" s="1">
        <f ca="1">IF(COUNTIF(INDIRECT(RIGHT(CN$1,3)&amp;"!"&amp;"$C$49"&amp;":"&amp;"$C$55"),Data0!$AP34)&gt;=1,"",ROW())</f>
        <v>34</v>
      </c>
      <c r="CO34" s="1" t="str">
        <f t="shared" ref="CO34:CO56" ca="1" si="92">IF(ROW($AP34)-ROW($AP$2)+1&gt;COUNT(CN$2:CN$56),"",INDEX($AP:$AP,SMALL(CN$2:CN$56,1+ROW($AP34)-ROW($AP$2))))</f>
        <v/>
      </c>
      <c r="CP34" s="1">
        <f ca="1">IF(COUNTIF(INDIRECT(RIGHT(CP$1,3)&amp;"!"&amp;"$C$57"&amp;":"&amp;"$C$59"),Data0!$AQ34)&gt;=1,"",ROW())</f>
        <v>34</v>
      </c>
      <c r="CQ34" s="1" t="str">
        <f t="shared" ref="CQ34:CQ56" ca="1" si="93">IF(ROW($AQ34)-ROW($AQ$2)+1&gt;COUNT(CP$2:CP$56),"",INDEX($AQ:$AQ,SMALL(CP$2:CP$56,1+ROW($AQ34)-ROW($AQ$2))))</f>
        <v/>
      </c>
      <c r="CR34" s="1">
        <f ca="1">IF(COUNTIF(INDIRECT(RIGHT(CR$1,3)&amp;"!"&amp;"$C$49"&amp;":"&amp;"$C$55"),Data0!$AP34)&gt;=1,"",ROW())</f>
        <v>34</v>
      </c>
      <c r="CS34" s="1" t="str">
        <f t="shared" ref="CS34:CS56" ca="1" si="94">IF(ROW($AP34)-ROW($AP$2)+1&gt;COUNT(CR$2:CR$56),"",INDEX($AP:$AP,SMALL(CR$2:CR$56,1+ROW($AP34)-ROW($AP$2))))</f>
        <v/>
      </c>
      <c r="CT34" s="1">
        <f ca="1">IF(COUNTIF(INDIRECT(RIGHT(CT$1,3)&amp;"!"&amp;"$C$57"&amp;":"&amp;"$C$59"),Data0!$AQ34)&gt;=1,"",ROW())</f>
        <v>34</v>
      </c>
      <c r="CU34" s="1" t="str">
        <f t="shared" ref="CU34:CU56" ca="1" si="95">IF(ROW($AQ34)-ROW($AQ$2)+1&gt;COUNT(CT$2:CT$56),"",INDEX($AQ:$AQ,SMALL(CT$2:CT$56,1+ROW($AQ34)-ROW($AQ$2))))</f>
        <v/>
      </c>
      <c r="CV34" s="1">
        <f ca="1">IF(COUNTIF(INDIRECT(RIGHT(CV$1,3)&amp;"!"&amp;"$C$49"&amp;":"&amp;"$C$55"),Data0!$AP34)&gt;=1,"",ROW())</f>
        <v>34</v>
      </c>
      <c r="CW34" s="1" t="str">
        <f t="shared" ref="CW34:CW56" ca="1" si="96">IF(ROW($AP34)-ROW($AP$2)+1&gt;COUNT(CV$2:CV$56),"",INDEX($AP:$AP,SMALL(CV$2:CV$56,1+ROW($AP34)-ROW($AP$2))))</f>
        <v/>
      </c>
      <c r="CX34" s="1">
        <f ca="1">IF(COUNTIF(INDIRECT(RIGHT(CX$1,3)&amp;"!"&amp;"$C$57"&amp;":"&amp;"$C$59"),Data0!$AQ34)&gt;=1,"",ROW())</f>
        <v>34</v>
      </c>
      <c r="CY34" s="1" t="str">
        <f t="shared" ref="CY34:CY56" ca="1" si="97">IF(ROW($AQ34)-ROW($AQ$2)+1&gt;COUNT(CX$2:CX$56),"",INDEX($AQ:$AQ,SMALL(CX$2:CX$56,1+ROW($AQ34)-ROW($AQ$2))))</f>
        <v/>
      </c>
      <c r="CZ34" s="1">
        <f ca="1">IF(COUNTIF(INDIRECT(RIGHT(CZ$1,3)&amp;"!"&amp;"$C$49"&amp;":"&amp;"$C$55"),Data0!$AV34)&gt;=1,"",ROW())</f>
        <v>34</v>
      </c>
      <c r="DA34" s="1" t="str">
        <f t="shared" ref="DA34:DA56" ca="1" si="98">IF(ROW($AV34)-ROW($AV$2)+1&gt;COUNT(CZ$2:CZ$56),"",INDEX($AV:$AV,SMALL(CZ$2:CZ$56,1+ROW($AV34)-ROW($AV$2))))</f>
        <v/>
      </c>
      <c r="DB34" s="1">
        <f ca="1">IF(COUNTIF(INDIRECT(RIGHT(DB$1,3)&amp;"!"&amp;"$C$57"&amp;":"&amp;"$C$59"),Data0!$AW34)&gt;=1,"",ROW())</f>
        <v>34</v>
      </c>
      <c r="DC34" s="1" t="str">
        <f t="shared" ref="DC34:DC56" ca="1" si="99">IF(ROW($AW34)-ROW($AW$2)+1&gt;COUNT(DB$2:DB$56),"",INDEX($AW:$AW,SMALL(DB$2:DB$56,1+ROW($AW34)-ROW($AW$2))))</f>
        <v/>
      </c>
      <c r="DD34" s="1">
        <f ca="1">IF(COUNTIF(INDIRECT(RIGHT(DD$1,3)&amp;"!"&amp;"$C$49"&amp;":"&amp;"$C$55"),Data0!$AV34)&gt;=1,"",ROW())</f>
        <v>34</v>
      </c>
      <c r="DE34" s="1" t="str">
        <f t="shared" ref="DE34:DE56" ca="1" si="100">IF(ROW($AV34)-ROW($AV$2)+1&gt;COUNT(DD$2:DD$56),"",INDEX($AV:$AV,SMALL(DD$2:DD$56,1+ROW($AV34)-ROW($AV$2))))</f>
        <v/>
      </c>
      <c r="DF34" s="1">
        <f ca="1">IF(COUNTIF(INDIRECT(RIGHT(DF$1,3)&amp;"!"&amp;"$C$57"&amp;":"&amp;"$C$59"),Data0!$AW34)&gt;=1,"",ROW())</f>
        <v>34</v>
      </c>
      <c r="DG34" s="1" t="str">
        <f t="shared" ref="DG34:DG56" ca="1" si="101">IF(ROW($AW34)-ROW($AW$2)+1&gt;COUNT(DF$2:DF$56),"",INDEX($AW:$AW,SMALL(DF$2:DF$56,1+ROW($AW34)-ROW($AW$2))))</f>
        <v/>
      </c>
      <c r="DH34" s="1">
        <f ca="1">IF(COUNTIF(INDIRECT(RIGHT(DH$1,3)&amp;"!"&amp;"$C$49"&amp;":"&amp;"$C$55"),Data0!$AV34)&gt;=1,"",ROW())</f>
        <v>34</v>
      </c>
      <c r="DI34" s="1" t="str">
        <f t="shared" ref="DI34:DI56" ca="1" si="102">IF(ROW($AV34)-ROW($AV$2)+1&gt;COUNT(DH$2:DH$56),"",INDEX($AV:$AV,SMALL(DH$2:DH$56,1+ROW($AV34)-ROW($AV$2))))</f>
        <v/>
      </c>
      <c r="DJ34" s="1">
        <f ca="1">IF(COUNTIF(INDIRECT(RIGHT(DJ$1,3)&amp;"!"&amp;"$C$57"&amp;":"&amp;"$C$59"),Data0!$AW34)&gt;=1,"",ROW())</f>
        <v>34</v>
      </c>
      <c r="DK34" s="1" t="str">
        <f t="shared" ref="DK34:DK56" ca="1" si="103">IF(ROW($AW34)-ROW($AW$2)+1&gt;COUNT(DJ$2:DJ$56),"",INDEX($AW:$AW,SMALL(DJ$2:DJ$56,1+ROW($AW34)-ROW($AW$2))))</f>
        <v/>
      </c>
      <c r="DL34" s="1">
        <f ca="1">IF(COUNTIF(INDIRECT(RIGHT(DL$1,3)&amp;"!"&amp;"$C$49"&amp;":"&amp;"$C$55"),Data0!$AV34)&gt;=1,"",ROW())</f>
        <v>34</v>
      </c>
      <c r="DM34" s="1" t="str">
        <f t="shared" ref="DM34:DM56" ca="1" si="104">IF(ROW($AV34)-ROW($AV$2)+1&gt;COUNT(DL$2:DL$56),"",INDEX($AV:$AV,SMALL(DL$2:DL$56,1+ROW($AV34)-ROW($AV$2))))</f>
        <v/>
      </c>
      <c r="DN34" s="1">
        <f ca="1">IF(COUNTIF(INDIRECT(RIGHT(DN$1,3)&amp;"!"&amp;"$C$47"&amp;":"&amp;"$C$59"),Data0!$AW34)&gt;=1,"",ROW())</f>
        <v>34</v>
      </c>
      <c r="DO34" s="1" t="str">
        <f t="shared" ref="DO34:DO56" ca="1" si="105">IF(ROW($AW34)-ROW($AW$2)+1&gt;COUNT(DN$2:DN$56),"",INDEX($AW:$AW,SMALL(DN$2:DN$56,1+ROW($AW34)-ROW($AW$2))))</f>
        <v/>
      </c>
      <c r="DP34" s="1">
        <f ca="1">IF(COUNTIF(INDIRECT(RIGHT(DP$1,3)&amp;"!"&amp;"$C$49"&amp;":"&amp;"$C$55"),Data0!$AV34)&gt;=1,"",ROW())</f>
        <v>34</v>
      </c>
      <c r="DQ34" s="1" t="str">
        <f t="shared" ref="DQ34:DQ56" ca="1" si="106">IF(ROW($AV34)-ROW($AV$2)+1&gt;COUNT(DP$2:DP$56),"",INDEX($AV:$AV,SMALL(DP$2:DP$56,1+ROW($AV34)-ROW($AV$2))))</f>
        <v/>
      </c>
      <c r="DR34" s="1">
        <f ca="1">IF(COUNTIF(INDIRECT(RIGHT(DR$1,3)&amp;"!"&amp;"$C$57"&amp;":"&amp;"$C$59"),Data0!$AW34)&gt;=1,"",ROW())</f>
        <v>34</v>
      </c>
      <c r="DS34" s="1" t="str">
        <f t="shared" ref="DS34:DS56" ca="1" si="107">IF(ROW($AW34)-ROW($AW$2)+1&gt;COUNT(DR$2:DR$56),"",INDEX($AW:$AW,SMALL(DR$2:DR$56,1+ROW($AW34)-ROW($AW$2))))</f>
        <v/>
      </c>
      <c r="DT34" s="1">
        <f ca="1">IF(COUNTIF(INDIRECT(RIGHT(DT$1,3)&amp;"!"&amp;"$C$49"&amp;":"&amp;"$C$55"),Data0!$AV34)&gt;=1,"",ROW())</f>
        <v>34</v>
      </c>
      <c r="DU34" s="1" t="str">
        <f t="shared" ref="DU34:DU56" ca="1" si="108">IF(ROW($AV34)-ROW($AV$2)+1&gt;COUNT(DT$2:DT$56),"",INDEX($AV:$AV,SMALL(DT$2:DT$56,1+ROW($AV34)-ROW($AV$2))))</f>
        <v/>
      </c>
      <c r="DV34" s="1">
        <f ca="1">IF(COUNTIF(INDIRECT(RIGHT(DV$1,3)&amp;"!"&amp;"$C$57"&amp;":"&amp;"$C$59"),Data0!$AW34)&gt;=1,"",ROW())</f>
        <v>34</v>
      </c>
      <c r="DW34" s="1" t="str">
        <f t="shared" ref="DW34:DW56" ca="1" si="109">IF(ROW($AW34)-ROW($AW$2)+1&gt;COUNT(DV$2:DV$56),"",INDEX($AW:$AW,SMALL(DV$2:DV$56,1+ROW($AW34)-ROW($AW$2))))</f>
        <v/>
      </c>
      <c r="DX34" s="1">
        <f ca="1">IF(COUNTIF(INDIRECT(RIGHT(DX$1,3)&amp;"!"&amp;"$C$49"&amp;":"&amp;"$C$55"),Data0!$BB34)&gt;=1,"",ROW())</f>
        <v>34</v>
      </c>
      <c r="DY34" s="1" t="str">
        <f t="shared" ref="DY34:DY56" ca="1" si="110">IF(ROW($BB34)-ROW($BB$2)+1&gt;COUNT(DX$2:DX$56),"",INDEX($BB:$BB,SMALL(DX$2:DX$56,1+ROW($BB34)-ROW($BB$2))))</f>
        <v/>
      </c>
      <c r="DZ34" s="1">
        <f ca="1">IF(COUNTIF(INDIRECT(RIGHT(DZ$1,3)&amp;"!"&amp;"$C$57"&amp;":"&amp;"$C$59"),Data0!$BC34)&gt;=1,"",ROW())</f>
        <v>34</v>
      </c>
      <c r="EA34" s="1" t="str">
        <f t="shared" ref="EA34:EA56" ca="1" si="111">IF(ROW($BC34)-ROW($BC$2)+1&gt;COUNT(DZ$2:DZ$56),"",INDEX($BC:$BC,SMALL(DZ$2:DZ$56,1+ROW($BC34)-ROW($BC$2))))</f>
        <v/>
      </c>
      <c r="EB34" s="1">
        <f ca="1">IF(COUNTIF(INDIRECT(RIGHT(EB$1,3)&amp;"!"&amp;"$C$49"&amp;":"&amp;"$C$55"),Data0!$BB34)&gt;=1,"",ROW())</f>
        <v>34</v>
      </c>
      <c r="EC34" s="1" t="str">
        <f t="shared" ref="EC34:EC56" ca="1" si="112">IF(ROW($BB34)-ROW($BB$2)+1&gt;COUNT(EB$2:EB$56),"",INDEX($BB:$BB,SMALL(EB$2:EB$56,1+ROW($BB34)-ROW($BB$2))))</f>
        <v/>
      </c>
      <c r="ED34" s="1">
        <f ca="1">IF(COUNTIF(INDIRECT(RIGHT(ED$1,3)&amp;"!"&amp;"$C$57"&amp;":"&amp;"$C$59"),Data0!$BC34)&gt;=1,"",ROW())</f>
        <v>34</v>
      </c>
      <c r="EE34" s="1" t="str">
        <f t="shared" ref="EE34:EE56" ca="1" si="113">IF(ROW($BC34)-ROW($BC$2)+1&gt;COUNT(ED$2:ED$56),"",INDEX($BC:$BC,SMALL(ED$2:ED$56,1+ROW($BC34)-ROW($BC$2))))</f>
        <v/>
      </c>
      <c r="EF34" s="1">
        <f ca="1">IF(COUNTIF(INDIRECT(RIGHT(EF$1,3)&amp;"!"&amp;"$C$49"&amp;":"&amp;"$C$55"),Data0!$BB34)&gt;=1,"",ROW())</f>
        <v>34</v>
      </c>
      <c r="EG34" s="1" t="str">
        <f t="shared" ref="EG34:EG56" ca="1" si="114">IF(ROW($BB34)-ROW($BB$2)+1&gt;COUNT(EF$2:EF$56),"",INDEX($BB:$BB,SMALL(EF$2:EF$56,1+ROW($BB34)-ROW($BB$2))))</f>
        <v/>
      </c>
      <c r="EH34" s="1">
        <f ca="1">IF(COUNTIF(INDIRECT(RIGHT(EH$1,3)&amp;"!"&amp;"$C$57"&amp;":"&amp;"$C$59"),Data0!$BC34)&gt;=1,"",ROW())</f>
        <v>34</v>
      </c>
      <c r="EI34" s="1" t="str">
        <f t="shared" ref="EI34:EI56" ca="1" si="115">IF(ROW($BC34)-ROW($BC$2)+1&gt;COUNT(EH$2:EH$56),"",INDEX($BC:$BC,SMALL(EH$2:EH$56,1+ROW($BC34)-ROW($BC$2))))</f>
        <v/>
      </c>
      <c r="EJ34" s="1">
        <f ca="1">IF(COUNTIF(INDIRECT(RIGHT(EJ$1,3)&amp;"!"&amp;"$C$49"&amp;":"&amp;"$C$55"),Data0!$BB34)&gt;=1,"",ROW())</f>
        <v>34</v>
      </c>
      <c r="EK34" s="1" t="str">
        <f t="shared" ref="EK34:EK56" ca="1" si="116">IF(ROW($BB34)-ROW($BB$2)+1&gt;COUNT(EJ$2:EJ$56),"",INDEX($BB:$BB,SMALL(EJ$2:EJ$56,1+ROW($BB34)-ROW($BB$2))))</f>
        <v/>
      </c>
      <c r="EL34" s="1">
        <f ca="1">IF(COUNTIF(INDIRECT(RIGHT(EL$1,3)&amp;"!"&amp;"$C$57"&amp;":"&amp;"$C$59"),Data0!$BC34)&gt;=1,"",ROW())</f>
        <v>34</v>
      </c>
      <c r="EM34" s="1" t="str">
        <f t="shared" ref="EM34:EM56" ca="1" si="117">IF(ROW($BC34)-ROW($BC$2)+1&gt;COUNT(EL$2:EL$56),"",INDEX($BC:$BC,SMALL(EL$2:EL$56,1+ROW($BC34)-ROW($BC$2))))</f>
        <v/>
      </c>
      <c r="EN34" s="1">
        <f ca="1">IF(COUNTIF(INDIRECT(RIGHT(EN$1,3)&amp;"!"&amp;"$C$49"&amp;":"&amp;"$C$55"),Data0!$BB34)&gt;=1,"",ROW())</f>
        <v>34</v>
      </c>
      <c r="EO34" s="1" t="str">
        <f t="shared" ref="EO34:EO56" ca="1" si="118">IF(ROW($BB34)-ROW($BB$2)+1&gt;COUNT(EN$2:EN$56),"",INDEX($BB:$BB,SMALL(EN$2:EN$56,1+ROW($BB34)-ROW($BB$2))))</f>
        <v/>
      </c>
      <c r="EP34" s="1">
        <f ca="1">IF(COUNTIF(INDIRECT(RIGHT(EP$1,3)&amp;"!"&amp;"$C$57"&amp;":"&amp;"$C$59"),Data0!$BC34)&gt;=1,"",ROW())</f>
        <v>34</v>
      </c>
      <c r="EQ34" s="1" t="str">
        <f t="shared" ref="EQ34:EQ56" ca="1" si="119">IF(ROW($BC34)-ROW($BC$2)+1&gt;COUNT(EP$2:EP$56),"",INDEX($BC:$BC,SMALL(EP$2:EP$56,1+ROW($BC34)-ROW($BC$2))))</f>
        <v/>
      </c>
      <c r="ER34" s="1">
        <f ca="1">IF(COUNTIF(INDIRECT(RIGHT(ER$1,3)&amp;"!"&amp;"$C$49"&amp;":"&amp;"$C$55"),Data0!$BB34)&gt;=1,"",ROW())</f>
        <v>34</v>
      </c>
      <c r="ES34" s="1" t="str">
        <f t="shared" ref="ES34:ES56" ca="1" si="120">IF(ROW($BB34)-ROW($BB$2)+1&gt;COUNT(ER$2:ER$56),"",INDEX($BB:$BB,SMALL(ER$2:ER$56,1+ROW($BB34)-ROW($BB$2))))</f>
        <v/>
      </c>
      <c r="ET34" s="1">
        <f ca="1">IF(COUNTIF(INDIRECT(RIGHT(ET$1,3)&amp;"!"&amp;"$C$57"&amp;":"&amp;"$C$59"),Data0!$BC34)&gt;=1,"",ROW())</f>
        <v>34</v>
      </c>
      <c r="EU34" s="1" t="str">
        <f t="shared" ref="EU34:EU56" ca="1" si="121">IF(ROW($BC34)-ROW($BC$2)+1&gt;COUNT(ET$2:ET$56),"",INDEX($BC:$BC,SMALL(ET$2:ET$56,1+ROW($BC34)-ROW($BC$2))))</f>
        <v/>
      </c>
    </row>
    <row r="35" spans="1:151" ht="15">
      <c r="A35" s="22" t="str">
        <f t="shared" si="66"/>
        <v>4.</v>
      </c>
      <c r="B35" s="22" t="s">
        <v>151</v>
      </c>
      <c r="C35" s="22" t="s">
        <v>224</v>
      </c>
      <c r="D35" s="22" t="s">
        <v>225</v>
      </c>
      <c r="F35"/>
      <c r="G35" s="6"/>
      <c r="Y35"/>
      <c r="Z35"/>
      <c r="AA35" s="22" t="s">
        <v>205</v>
      </c>
      <c r="AB35" s="22" t="s">
        <v>172</v>
      </c>
      <c r="AE35" s="524" t="s">
        <v>1120</v>
      </c>
      <c r="AF35" s="440">
        <f>IF(AND(COUNTIF(AG$2:AG35,AG35)=1,AG35&lt;&gt;""),AF34+1,AF34)</f>
        <v>1</v>
      </c>
      <c r="AG35" s="468" t="str">
        <f t="shared" si="67"/>
        <v/>
      </c>
      <c r="AH35" s="440">
        <f>IF(AND(COUNTIF(AI$2:AI35,AI35)=1,AI35&lt;&gt;""),AH34+1,AH34)</f>
        <v>1</v>
      </c>
      <c r="AI35" s="468" t="str">
        <f t="shared" si="68"/>
        <v/>
      </c>
      <c r="AJ35" s="497" t="str">
        <f t="shared" si="56"/>
        <v/>
      </c>
      <c r="AK35" s="497" t="str">
        <f t="shared" si="57"/>
        <v/>
      </c>
      <c r="AL35" s="440">
        <f>IF(AND(COUNTIF(AM$2:AM35,AM35)=1,AM35&lt;&gt;""),AL34+1,AL34)</f>
        <v>1</v>
      </c>
      <c r="AM35" s="468" t="str">
        <f t="shared" si="69"/>
        <v/>
      </c>
      <c r="AN35" s="440">
        <f>IF(AND(COUNTIF(AO$2:AO35,AO35)=1,AO35&lt;&gt;""),AN34+1,AN34)</f>
        <v>1</v>
      </c>
      <c r="AO35" s="468" t="str">
        <f t="shared" si="70"/>
        <v/>
      </c>
      <c r="AP35" s="497" t="str">
        <f t="shared" si="59"/>
        <v/>
      </c>
      <c r="AQ35" s="497" t="str">
        <f t="shared" si="60"/>
        <v/>
      </c>
      <c r="AR35" s="440">
        <f>IF(AND(COUNTIF(AS$2:AS35,AS35)=1,AS35&lt;&gt;""),AR34+1,AR34)</f>
        <v>1</v>
      </c>
      <c r="AS35" s="468" t="str">
        <f t="shared" si="71"/>
        <v/>
      </c>
      <c r="AT35" s="440">
        <f>IF(AND(COUNTIF(AU$2:AU35,AU35)=1,AU35&lt;&gt;""),AT34+1,AT34)</f>
        <v>1</v>
      </c>
      <c r="AU35" s="468" t="str">
        <f t="shared" si="72"/>
        <v/>
      </c>
      <c r="AV35" s="497" t="str">
        <f t="shared" si="61"/>
        <v/>
      </c>
      <c r="AW35" s="497" t="str">
        <f t="shared" si="62"/>
        <v/>
      </c>
      <c r="AX35" s="440">
        <f>IF(AND(COUNTIF(AY$2:AY35,AY35)=1,AY35&lt;&gt;""),AX34+1,AX34)</f>
        <v>1</v>
      </c>
      <c r="AY35" s="468" t="str">
        <f t="shared" si="73"/>
        <v/>
      </c>
      <c r="AZ35" s="440">
        <f>IF(AND(COUNTIF(BA$2:BA35,BA35)=1,BA35&lt;&gt;""),AZ34+1,AZ34)</f>
        <v>1</v>
      </c>
      <c r="BA35" s="468" t="str">
        <f t="shared" si="74"/>
        <v/>
      </c>
      <c r="BB35" s="497" t="str">
        <f t="shared" si="63"/>
        <v/>
      </c>
      <c r="BC35" s="497" t="str">
        <f t="shared" si="64"/>
        <v/>
      </c>
      <c r="BD35" s="1">
        <f ca="1">IF(COUNTIF(INDIRECT(RIGHT(BD$1,3)&amp;"!"&amp;"$C$49"&amp;":"&amp;"$C$55"),Data0!$AJ35)&gt;=1,"",ROW())</f>
        <v>35</v>
      </c>
      <c r="BE35" s="1" t="str">
        <f t="shared" ca="1" si="65"/>
        <v/>
      </c>
      <c r="BF35" s="1">
        <f ca="1">IF(COUNTIF(INDIRECT(RIGHT(BF$1,3)&amp;"!"&amp;"$C$57"&amp;":"&amp;"$C$59"),Data0!$AK35)&gt;=1,"",ROW())</f>
        <v>35</v>
      </c>
      <c r="BG35" s="1" t="str">
        <f t="shared" ca="1" si="75"/>
        <v/>
      </c>
      <c r="BH35" s="1">
        <f ca="1">IF(COUNTIF(INDIRECT(RIGHT(BH$1,3)&amp;"!"&amp;"$C$49"&amp;":"&amp;"$C$55"),Data0!$AJ35)&gt;=1,"",ROW())</f>
        <v>35</v>
      </c>
      <c r="BI35" s="1" t="str">
        <f t="shared" ca="1" si="76"/>
        <v/>
      </c>
      <c r="BJ35" s="1">
        <f ca="1">IF(COUNTIF(INDIRECT(RIGHT(BJ$1,3)&amp;"!"&amp;"$C$57"&amp;":"&amp;"$C$59"),Data0!$AK35)&gt;=1,"",ROW())</f>
        <v>35</v>
      </c>
      <c r="BK35" s="1" t="str">
        <f t="shared" ca="1" si="77"/>
        <v/>
      </c>
      <c r="BL35" s="1">
        <f ca="1">IF(COUNTIF(INDIRECT(RIGHT(BL$1,3)&amp;"!"&amp;"$C$49"&amp;":"&amp;"$C$55"),Data0!$AJ35)&gt;=1,"",ROW())</f>
        <v>35</v>
      </c>
      <c r="BM35" s="1" t="str">
        <f t="shared" ca="1" si="78"/>
        <v/>
      </c>
      <c r="BN35" s="1">
        <f ca="1">IF(COUNTIF(INDIRECT(RIGHT(BN$1,3)&amp;"!"&amp;"$C$57"&amp;":"&amp;"$C$59"),Data0!$AK35)&gt;=1,"",ROW())</f>
        <v>35</v>
      </c>
      <c r="BO35" s="1" t="str">
        <f t="shared" ca="1" si="79"/>
        <v/>
      </c>
      <c r="BP35" s="1">
        <f ca="1">IF(COUNTIF(INDIRECT(RIGHT(BP$1,3)&amp;"!"&amp;"$C$49"&amp;":"&amp;"$C$55"),Data0!$AJ35)&gt;=1,"",ROW())</f>
        <v>35</v>
      </c>
      <c r="BQ35" s="1" t="str">
        <f t="shared" ca="1" si="80"/>
        <v/>
      </c>
      <c r="BR35" s="1">
        <f ca="1">IF(COUNTIF(INDIRECT(RIGHT(BR$1,3)&amp;"!"&amp;"$C$57"&amp;":"&amp;"$C$59"),Data0!$AK35)&gt;=1,"",ROW())</f>
        <v>35</v>
      </c>
      <c r="BS35" s="1" t="str">
        <f t="shared" ca="1" si="81"/>
        <v/>
      </c>
      <c r="BT35" s="1">
        <f ca="1">IF(COUNTIF(INDIRECT(RIGHT(BT$1,3)&amp;"!"&amp;"$C$49"&amp;":"&amp;"$C$55"),Data0!$AJ35)&gt;=1,"",ROW())</f>
        <v>35</v>
      </c>
      <c r="BU35" s="1" t="str">
        <f t="shared" ca="1" si="82"/>
        <v/>
      </c>
      <c r="BV35" s="1">
        <f ca="1">IF(COUNTIF(INDIRECT(RIGHT(BV$1,3)&amp;"!"&amp;"$C$57"&amp;":"&amp;"$C$59"),Data0!$AK35)&gt;=1,"",ROW())</f>
        <v>35</v>
      </c>
      <c r="BW35" s="1" t="str">
        <f t="shared" ca="1" si="83"/>
        <v/>
      </c>
      <c r="BX35" s="1">
        <f ca="1">IF(COUNTIF(INDIRECT(RIGHT(BX$1,3)&amp;"!"&amp;"$C$49"&amp;":"&amp;"$C$55"),Data0!$AJ35)&gt;=1,"",ROW())</f>
        <v>35</v>
      </c>
      <c r="BY35" s="1" t="str">
        <f t="shared" ca="1" si="84"/>
        <v/>
      </c>
      <c r="BZ35" s="1">
        <f ca="1">IF(COUNTIF(INDIRECT(RIGHT(BZ$1,3)&amp;"!"&amp;"$C$57"&amp;":"&amp;"$C$59"),Data0!$AK35)&gt;=1,"",ROW())</f>
        <v>35</v>
      </c>
      <c r="CA35" s="1" t="str">
        <f t="shared" ca="1" si="85"/>
        <v/>
      </c>
      <c r="CB35" s="1">
        <f ca="1">IF(COUNTIF(INDIRECT(RIGHT(CB$1,3)&amp;"!"&amp;"$C$49"&amp;":"&amp;"$C$55"),Data0!$AP35)&gt;=1,"",ROW())</f>
        <v>35</v>
      </c>
      <c r="CC35" s="1" t="str">
        <f t="shared" ca="1" si="86"/>
        <v/>
      </c>
      <c r="CD35" s="1">
        <f ca="1">IF(COUNTIF(INDIRECT(RIGHT(CD$1,3)&amp;"!"&amp;"$C$57"&amp;":"&amp;"$C$59"),Data0!$AQ35)&gt;=1,"",ROW())</f>
        <v>35</v>
      </c>
      <c r="CE35" s="1" t="str">
        <f t="shared" ca="1" si="87"/>
        <v/>
      </c>
      <c r="CF35" s="1">
        <f ca="1">IF(COUNTIF(INDIRECT(RIGHT(CF$1,3)&amp;"!"&amp;"$C$49"&amp;":"&amp;"$C$55"),Data0!$AP35)&gt;=1,"",ROW())</f>
        <v>35</v>
      </c>
      <c r="CG35" s="1" t="str">
        <f t="shared" ca="1" si="88"/>
        <v/>
      </c>
      <c r="CH35" s="1">
        <f ca="1">IF(COUNTIF(INDIRECT(RIGHT(CH$1,3)&amp;"!"&amp;"$C$57"&amp;":"&amp;"$C$59"),Data0!$AQ35)&gt;=1,"",ROW())</f>
        <v>35</v>
      </c>
      <c r="CI35" s="1" t="str">
        <f t="shared" ca="1" si="89"/>
        <v/>
      </c>
      <c r="CJ35" s="1">
        <f ca="1">IF(COUNTIF(INDIRECT(RIGHT(CJ$1,3)&amp;"!"&amp;"$C$49"&amp;":"&amp;"$C$55"),Data0!$AP35)&gt;=1,"",ROW())</f>
        <v>35</v>
      </c>
      <c r="CK35" s="1" t="str">
        <f t="shared" ca="1" si="90"/>
        <v/>
      </c>
      <c r="CL35" s="1">
        <f ca="1">IF(COUNTIF(INDIRECT(RIGHT(CL$1,3)&amp;"!"&amp;"$C$57"&amp;":"&amp;"$C$59"),Data0!$AQ35)&gt;=1,"",ROW())</f>
        <v>35</v>
      </c>
      <c r="CM35" s="1" t="str">
        <f t="shared" ca="1" si="91"/>
        <v/>
      </c>
      <c r="CN35" s="1">
        <f ca="1">IF(COUNTIF(INDIRECT(RIGHT(CN$1,3)&amp;"!"&amp;"$C$49"&amp;":"&amp;"$C$55"),Data0!$AP35)&gt;=1,"",ROW())</f>
        <v>35</v>
      </c>
      <c r="CO35" s="1" t="str">
        <f t="shared" ca="1" si="92"/>
        <v/>
      </c>
      <c r="CP35" s="1">
        <f ca="1">IF(COUNTIF(INDIRECT(RIGHT(CP$1,3)&amp;"!"&amp;"$C$57"&amp;":"&amp;"$C$59"),Data0!$AQ35)&gt;=1,"",ROW())</f>
        <v>35</v>
      </c>
      <c r="CQ35" s="1" t="str">
        <f t="shared" ca="1" si="93"/>
        <v/>
      </c>
      <c r="CR35" s="1">
        <f ca="1">IF(COUNTIF(INDIRECT(RIGHT(CR$1,3)&amp;"!"&amp;"$C$49"&amp;":"&amp;"$C$55"),Data0!$AP35)&gt;=1,"",ROW())</f>
        <v>35</v>
      </c>
      <c r="CS35" s="1" t="str">
        <f t="shared" ca="1" si="94"/>
        <v/>
      </c>
      <c r="CT35" s="1">
        <f ca="1">IF(COUNTIF(INDIRECT(RIGHT(CT$1,3)&amp;"!"&amp;"$C$57"&amp;":"&amp;"$C$59"),Data0!$AQ35)&gt;=1,"",ROW())</f>
        <v>35</v>
      </c>
      <c r="CU35" s="1" t="str">
        <f t="shared" ca="1" si="95"/>
        <v/>
      </c>
      <c r="CV35" s="1">
        <f ca="1">IF(COUNTIF(INDIRECT(RIGHT(CV$1,3)&amp;"!"&amp;"$C$49"&amp;":"&amp;"$C$55"),Data0!$AP35)&gt;=1,"",ROW())</f>
        <v>35</v>
      </c>
      <c r="CW35" s="1" t="str">
        <f t="shared" ca="1" si="96"/>
        <v/>
      </c>
      <c r="CX35" s="1">
        <f ca="1">IF(COUNTIF(INDIRECT(RIGHT(CX$1,3)&amp;"!"&amp;"$C$57"&amp;":"&amp;"$C$59"),Data0!$AQ35)&gt;=1,"",ROW())</f>
        <v>35</v>
      </c>
      <c r="CY35" s="1" t="str">
        <f t="shared" ca="1" si="97"/>
        <v/>
      </c>
      <c r="CZ35" s="1">
        <f ca="1">IF(COUNTIF(INDIRECT(RIGHT(CZ$1,3)&amp;"!"&amp;"$C$49"&amp;":"&amp;"$C$55"),Data0!$AV35)&gt;=1,"",ROW())</f>
        <v>35</v>
      </c>
      <c r="DA35" s="1" t="str">
        <f t="shared" ca="1" si="98"/>
        <v/>
      </c>
      <c r="DB35" s="1">
        <f ca="1">IF(COUNTIF(INDIRECT(RIGHT(DB$1,3)&amp;"!"&amp;"$C$57"&amp;":"&amp;"$C$59"),Data0!$AW35)&gt;=1,"",ROW())</f>
        <v>35</v>
      </c>
      <c r="DC35" s="1" t="str">
        <f t="shared" ca="1" si="99"/>
        <v/>
      </c>
      <c r="DD35" s="1">
        <f ca="1">IF(COUNTIF(INDIRECT(RIGHT(DD$1,3)&amp;"!"&amp;"$C$49"&amp;":"&amp;"$C$55"),Data0!$AV35)&gt;=1,"",ROW())</f>
        <v>35</v>
      </c>
      <c r="DE35" s="1" t="str">
        <f t="shared" ca="1" si="100"/>
        <v/>
      </c>
      <c r="DF35" s="1">
        <f ca="1">IF(COUNTIF(INDIRECT(RIGHT(DF$1,3)&amp;"!"&amp;"$C$57"&amp;":"&amp;"$C$59"),Data0!$AW35)&gt;=1,"",ROW())</f>
        <v>35</v>
      </c>
      <c r="DG35" s="1" t="str">
        <f t="shared" ca="1" si="101"/>
        <v/>
      </c>
      <c r="DH35" s="1">
        <f ca="1">IF(COUNTIF(INDIRECT(RIGHT(DH$1,3)&amp;"!"&amp;"$C$49"&amp;":"&amp;"$C$55"),Data0!$AV35)&gt;=1,"",ROW())</f>
        <v>35</v>
      </c>
      <c r="DI35" s="1" t="str">
        <f t="shared" ca="1" si="102"/>
        <v/>
      </c>
      <c r="DJ35" s="1">
        <f ca="1">IF(COUNTIF(INDIRECT(RIGHT(DJ$1,3)&amp;"!"&amp;"$C$57"&amp;":"&amp;"$C$59"),Data0!$AW35)&gt;=1,"",ROW())</f>
        <v>35</v>
      </c>
      <c r="DK35" s="1" t="str">
        <f t="shared" ca="1" si="103"/>
        <v/>
      </c>
      <c r="DL35" s="1">
        <f ca="1">IF(COUNTIF(INDIRECT(RIGHT(DL$1,3)&amp;"!"&amp;"$C$49"&amp;":"&amp;"$C$55"),Data0!$AV35)&gt;=1,"",ROW())</f>
        <v>35</v>
      </c>
      <c r="DM35" s="1" t="str">
        <f t="shared" ca="1" si="104"/>
        <v/>
      </c>
      <c r="DN35" s="1">
        <f ca="1">IF(COUNTIF(INDIRECT(RIGHT(DN$1,3)&amp;"!"&amp;"$C$47"&amp;":"&amp;"$C$59"),Data0!$AW35)&gt;=1,"",ROW())</f>
        <v>35</v>
      </c>
      <c r="DO35" s="1" t="str">
        <f t="shared" ca="1" si="105"/>
        <v/>
      </c>
      <c r="DP35" s="1">
        <f ca="1">IF(COUNTIF(INDIRECT(RIGHT(DP$1,3)&amp;"!"&amp;"$C$49"&amp;":"&amp;"$C$55"),Data0!$AV35)&gt;=1,"",ROW())</f>
        <v>35</v>
      </c>
      <c r="DQ35" s="1" t="str">
        <f t="shared" ca="1" si="106"/>
        <v/>
      </c>
      <c r="DR35" s="1">
        <f ca="1">IF(COUNTIF(INDIRECT(RIGHT(DR$1,3)&amp;"!"&amp;"$C$57"&amp;":"&amp;"$C$59"),Data0!$AW35)&gt;=1,"",ROW())</f>
        <v>35</v>
      </c>
      <c r="DS35" s="1" t="str">
        <f t="shared" ca="1" si="107"/>
        <v/>
      </c>
      <c r="DT35" s="1">
        <f ca="1">IF(COUNTIF(INDIRECT(RIGHT(DT$1,3)&amp;"!"&amp;"$C$49"&amp;":"&amp;"$C$55"),Data0!$AV35)&gt;=1,"",ROW())</f>
        <v>35</v>
      </c>
      <c r="DU35" s="1" t="str">
        <f t="shared" ca="1" si="108"/>
        <v/>
      </c>
      <c r="DV35" s="1">
        <f ca="1">IF(COUNTIF(INDIRECT(RIGHT(DV$1,3)&amp;"!"&amp;"$C$57"&amp;":"&amp;"$C$59"),Data0!$AW35)&gt;=1,"",ROW())</f>
        <v>35</v>
      </c>
      <c r="DW35" s="1" t="str">
        <f t="shared" ca="1" si="109"/>
        <v/>
      </c>
      <c r="DX35" s="1">
        <f ca="1">IF(COUNTIF(INDIRECT(RIGHT(DX$1,3)&amp;"!"&amp;"$C$49"&amp;":"&amp;"$C$55"),Data0!$BB35)&gt;=1,"",ROW())</f>
        <v>35</v>
      </c>
      <c r="DY35" s="1" t="str">
        <f t="shared" ca="1" si="110"/>
        <v/>
      </c>
      <c r="DZ35" s="1">
        <f ca="1">IF(COUNTIF(INDIRECT(RIGHT(DZ$1,3)&amp;"!"&amp;"$C$57"&amp;":"&amp;"$C$59"),Data0!$BC35)&gt;=1,"",ROW())</f>
        <v>35</v>
      </c>
      <c r="EA35" s="1" t="str">
        <f t="shared" ca="1" si="111"/>
        <v/>
      </c>
      <c r="EB35" s="1">
        <f ca="1">IF(COUNTIF(INDIRECT(RIGHT(EB$1,3)&amp;"!"&amp;"$C$49"&amp;":"&amp;"$C$55"),Data0!$BB35)&gt;=1,"",ROW())</f>
        <v>35</v>
      </c>
      <c r="EC35" s="1" t="str">
        <f t="shared" ca="1" si="112"/>
        <v/>
      </c>
      <c r="ED35" s="1">
        <f ca="1">IF(COUNTIF(INDIRECT(RIGHT(ED$1,3)&amp;"!"&amp;"$C$57"&amp;":"&amp;"$C$59"),Data0!$BC35)&gt;=1,"",ROW())</f>
        <v>35</v>
      </c>
      <c r="EE35" s="1" t="str">
        <f t="shared" ca="1" si="113"/>
        <v/>
      </c>
      <c r="EF35" s="1">
        <f ca="1">IF(COUNTIF(INDIRECT(RIGHT(EF$1,3)&amp;"!"&amp;"$C$49"&amp;":"&amp;"$C$55"),Data0!$BB35)&gt;=1,"",ROW())</f>
        <v>35</v>
      </c>
      <c r="EG35" s="1" t="str">
        <f t="shared" ca="1" si="114"/>
        <v/>
      </c>
      <c r="EH35" s="1">
        <f ca="1">IF(COUNTIF(INDIRECT(RIGHT(EH$1,3)&amp;"!"&amp;"$C$57"&amp;":"&amp;"$C$59"),Data0!$BC35)&gt;=1,"",ROW())</f>
        <v>35</v>
      </c>
      <c r="EI35" s="1" t="str">
        <f t="shared" ca="1" si="115"/>
        <v/>
      </c>
      <c r="EJ35" s="1">
        <f ca="1">IF(COUNTIF(INDIRECT(RIGHT(EJ$1,3)&amp;"!"&amp;"$C$49"&amp;":"&amp;"$C$55"),Data0!$BB35)&gt;=1,"",ROW())</f>
        <v>35</v>
      </c>
      <c r="EK35" s="1" t="str">
        <f t="shared" ca="1" si="116"/>
        <v/>
      </c>
      <c r="EL35" s="1">
        <f ca="1">IF(COUNTIF(INDIRECT(RIGHT(EL$1,3)&amp;"!"&amp;"$C$57"&amp;":"&amp;"$C$59"),Data0!$BC35)&gt;=1,"",ROW())</f>
        <v>35</v>
      </c>
      <c r="EM35" s="1" t="str">
        <f t="shared" ca="1" si="117"/>
        <v/>
      </c>
      <c r="EN35" s="1">
        <f ca="1">IF(COUNTIF(INDIRECT(RIGHT(EN$1,3)&amp;"!"&amp;"$C$49"&amp;":"&amp;"$C$55"),Data0!$BB35)&gt;=1,"",ROW())</f>
        <v>35</v>
      </c>
      <c r="EO35" s="1" t="str">
        <f t="shared" ca="1" si="118"/>
        <v/>
      </c>
      <c r="EP35" s="1">
        <f ca="1">IF(COUNTIF(INDIRECT(RIGHT(EP$1,3)&amp;"!"&amp;"$C$57"&amp;":"&amp;"$C$59"),Data0!$BC35)&gt;=1,"",ROW())</f>
        <v>35</v>
      </c>
      <c r="EQ35" s="1" t="str">
        <f t="shared" ca="1" si="119"/>
        <v/>
      </c>
      <c r="ER35" s="1">
        <f ca="1">IF(COUNTIF(INDIRECT(RIGHT(ER$1,3)&amp;"!"&amp;"$C$49"&amp;":"&amp;"$C$55"),Data0!$BB35)&gt;=1,"",ROW())</f>
        <v>35</v>
      </c>
      <c r="ES35" s="1" t="str">
        <f t="shared" ca="1" si="120"/>
        <v/>
      </c>
      <c r="ET35" s="1">
        <f ca="1">IF(COUNTIF(INDIRECT(RIGHT(ET$1,3)&amp;"!"&amp;"$C$57"&amp;":"&amp;"$C$59"),Data0!$BC35)&gt;=1,"",ROW())</f>
        <v>35</v>
      </c>
      <c r="EU35" s="1" t="str">
        <f t="shared" ca="1" si="121"/>
        <v/>
      </c>
    </row>
    <row r="36" spans="1:151" ht="15">
      <c r="A36" s="21" t="str">
        <f t="shared" si="66"/>
        <v>4.</v>
      </c>
      <c r="B36" s="21" t="s">
        <v>152</v>
      </c>
      <c r="C36" s="21" t="s">
        <v>224</v>
      </c>
      <c r="D36" s="21" t="s">
        <v>101</v>
      </c>
      <c r="F36"/>
      <c r="G36" s="6"/>
      <c r="Y36"/>
      <c r="Z36"/>
      <c r="AA36" s="21" t="s">
        <v>206</v>
      </c>
      <c r="AB36" s="21" t="s">
        <v>173</v>
      </c>
      <c r="AE36" s="525" t="s">
        <v>1121</v>
      </c>
      <c r="AF36" s="440">
        <f>IF(AND(COUNTIF(AG$2:AG36,AG36)=1,AG36&lt;&gt;""),AF35+1,AF35)</f>
        <v>1</v>
      </c>
      <c r="AG36" s="468" t="str">
        <f t="shared" si="67"/>
        <v/>
      </c>
      <c r="AH36" s="440">
        <f>IF(AND(COUNTIF(AI$2:AI36,AI36)=1,AI36&lt;&gt;""),AH35+1,AH35)</f>
        <v>1</v>
      </c>
      <c r="AI36" s="468" t="str">
        <f t="shared" si="68"/>
        <v/>
      </c>
      <c r="AJ36" s="497" t="str">
        <f t="shared" si="56"/>
        <v/>
      </c>
      <c r="AK36" s="497" t="str">
        <f t="shared" si="57"/>
        <v/>
      </c>
      <c r="AL36" s="440">
        <f>IF(AND(COUNTIF(AM$2:AM36,AM36)=1,AM36&lt;&gt;""),AL35+1,AL35)</f>
        <v>1</v>
      </c>
      <c r="AM36" s="468" t="str">
        <f t="shared" si="69"/>
        <v/>
      </c>
      <c r="AN36" s="440">
        <f>IF(AND(COUNTIF(AO$2:AO36,AO36)=1,AO36&lt;&gt;""),AN35+1,AN35)</f>
        <v>1</v>
      </c>
      <c r="AO36" s="468" t="str">
        <f t="shared" si="70"/>
        <v/>
      </c>
      <c r="AP36" s="497" t="str">
        <f t="shared" si="59"/>
        <v/>
      </c>
      <c r="AQ36" s="497" t="str">
        <f t="shared" si="60"/>
        <v/>
      </c>
      <c r="AR36" s="440">
        <f>IF(AND(COUNTIF(AS$2:AS36,AS36)=1,AS36&lt;&gt;""),AR35+1,AR35)</f>
        <v>1</v>
      </c>
      <c r="AS36" s="468" t="str">
        <f t="shared" si="71"/>
        <v/>
      </c>
      <c r="AT36" s="440">
        <f>IF(AND(COUNTIF(AU$2:AU36,AU36)=1,AU36&lt;&gt;""),AT35+1,AT35)</f>
        <v>1</v>
      </c>
      <c r="AU36" s="468" t="str">
        <f t="shared" si="72"/>
        <v/>
      </c>
      <c r="AV36" s="497" t="str">
        <f t="shared" si="61"/>
        <v/>
      </c>
      <c r="AW36" s="497" t="str">
        <f t="shared" si="62"/>
        <v/>
      </c>
      <c r="AX36" s="440">
        <f>IF(AND(COUNTIF(AY$2:AY36,AY36)=1,AY36&lt;&gt;""),AX35+1,AX35)</f>
        <v>1</v>
      </c>
      <c r="AY36" s="468" t="str">
        <f t="shared" si="73"/>
        <v/>
      </c>
      <c r="AZ36" s="440">
        <f>IF(AND(COUNTIF(BA$2:BA36,BA36)=1,BA36&lt;&gt;""),AZ35+1,AZ35)</f>
        <v>1</v>
      </c>
      <c r="BA36" s="468" t="str">
        <f t="shared" si="74"/>
        <v/>
      </c>
      <c r="BB36" s="497" t="str">
        <f t="shared" si="63"/>
        <v/>
      </c>
      <c r="BC36" s="497" t="str">
        <f t="shared" si="64"/>
        <v/>
      </c>
      <c r="BD36" s="1">
        <f ca="1">IF(COUNTIF(INDIRECT(RIGHT(BD$1,3)&amp;"!"&amp;"$C$49"&amp;":"&amp;"$C$55"),Data0!$AJ36)&gt;=1,"",ROW())</f>
        <v>36</v>
      </c>
      <c r="BE36" s="1" t="str">
        <f t="shared" ca="1" si="65"/>
        <v/>
      </c>
      <c r="BF36" s="1">
        <f ca="1">IF(COUNTIF(INDIRECT(RIGHT(BF$1,3)&amp;"!"&amp;"$C$57"&amp;":"&amp;"$C$59"),Data0!$AK36)&gt;=1,"",ROW())</f>
        <v>36</v>
      </c>
      <c r="BG36" s="1" t="str">
        <f t="shared" ca="1" si="75"/>
        <v/>
      </c>
      <c r="BH36" s="1">
        <f ca="1">IF(COUNTIF(INDIRECT(RIGHT(BH$1,3)&amp;"!"&amp;"$C$49"&amp;":"&amp;"$C$55"),Data0!$AJ36)&gt;=1,"",ROW())</f>
        <v>36</v>
      </c>
      <c r="BI36" s="1" t="str">
        <f t="shared" ca="1" si="76"/>
        <v/>
      </c>
      <c r="BJ36" s="1">
        <f ca="1">IF(COUNTIF(INDIRECT(RIGHT(BJ$1,3)&amp;"!"&amp;"$C$57"&amp;":"&amp;"$C$59"),Data0!$AK36)&gt;=1,"",ROW())</f>
        <v>36</v>
      </c>
      <c r="BK36" s="1" t="str">
        <f t="shared" ca="1" si="77"/>
        <v/>
      </c>
      <c r="BL36" s="1">
        <f ca="1">IF(COUNTIF(INDIRECT(RIGHT(BL$1,3)&amp;"!"&amp;"$C$49"&amp;":"&amp;"$C$55"),Data0!$AJ36)&gt;=1,"",ROW())</f>
        <v>36</v>
      </c>
      <c r="BM36" s="1" t="str">
        <f t="shared" ca="1" si="78"/>
        <v/>
      </c>
      <c r="BN36" s="1">
        <f ca="1">IF(COUNTIF(INDIRECT(RIGHT(BN$1,3)&amp;"!"&amp;"$C$57"&amp;":"&amp;"$C$59"),Data0!$AK36)&gt;=1,"",ROW())</f>
        <v>36</v>
      </c>
      <c r="BO36" s="1" t="str">
        <f t="shared" ca="1" si="79"/>
        <v/>
      </c>
      <c r="BP36" s="1">
        <f ca="1">IF(COUNTIF(INDIRECT(RIGHT(BP$1,3)&amp;"!"&amp;"$C$49"&amp;":"&amp;"$C$55"),Data0!$AJ36)&gt;=1,"",ROW())</f>
        <v>36</v>
      </c>
      <c r="BQ36" s="1" t="str">
        <f t="shared" ca="1" si="80"/>
        <v/>
      </c>
      <c r="BR36" s="1">
        <f ca="1">IF(COUNTIF(INDIRECT(RIGHT(BR$1,3)&amp;"!"&amp;"$C$57"&amp;":"&amp;"$C$59"),Data0!$AK36)&gt;=1,"",ROW())</f>
        <v>36</v>
      </c>
      <c r="BS36" s="1" t="str">
        <f t="shared" ca="1" si="81"/>
        <v/>
      </c>
      <c r="BT36" s="1">
        <f ca="1">IF(COUNTIF(INDIRECT(RIGHT(BT$1,3)&amp;"!"&amp;"$C$49"&amp;":"&amp;"$C$55"),Data0!$AJ36)&gt;=1,"",ROW())</f>
        <v>36</v>
      </c>
      <c r="BU36" s="1" t="str">
        <f t="shared" ca="1" si="82"/>
        <v/>
      </c>
      <c r="BV36" s="1">
        <f ca="1">IF(COUNTIF(INDIRECT(RIGHT(BV$1,3)&amp;"!"&amp;"$C$57"&amp;":"&amp;"$C$59"),Data0!$AK36)&gt;=1,"",ROW())</f>
        <v>36</v>
      </c>
      <c r="BW36" s="1" t="str">
        <f t="shared" ca="1" si="83"/>
        <v/>
      </c>
      <c r="BX36" s="1">
        <f ca="1">IF(COUNTIF(INDIRECT(RIGHT(BX$1,3)&amp;"!"&amp;"$C$49"&amp;":"&amp;"$C$55"),Data0!$AJ36)&gt;=1,"",ROW())</f>
        <v>36</v>
      </c>
      <c r="BY36" s="1" t="str">
        <f t="shared" ca="1" si="84"/>
        <v/>
      </c>
      <c r="BZ36" s="1">
        <f ca="1">IF(COUNTIF(INDIRECT(RIGHT(BZ$1,3)&amp;"!"&amp;"$C$57"&amp;":"&amp;"$C$59"),Data0!$AK36)&gt;=1,"",ROW())</f>
        <v>36</v>
      </c>
      <c r="CA36" s="1" t="str">
        <f t="shared" ca="1" si="85"/>
        <v/>
      </c>
      <c r="CB36" s="1">
        <f ca="1">IF(COUNTIF(INDIRECT(RIGHT(CB$1,3)&amp;"!"&amp;"$C$49"&amp;":"&amp;"$C$55"),Data0!$AP36)&gt;=1,"",ROW())</f>
        <v>36</v>
      </c>
      <c r="CC36" s="1" t="str">
        <f t="shared" ca="1" si="86"/>
        <v/>
      </c>
      <c r="CD36" s="1">
        <f ca="1">IF(COUNTIF(INDIRECT(RIGHT(CD$1,3)&amp;"!"&amp;"$C$57"&amp;":"&amp;"$C$59"),Data0!$AQ36)&gt;=1,"",ROW())</f>
        <v>36</v>
      </c>
      <c r="CE36" s="1" t="str">
        <f t="shared" ca="1" si="87"/>
        <v/>
      </c>
      <c r="CF36" s="1">
        <f ca="1">IF(COUNTIF(INDIRECT(RIGHT(CF$1,3)&amp;"!"&amp;"$C$49"&amp;":"&amp;"$C$55"),Data0!$AP36)&gt;=1,"",ROW())</f>
        <v>36</v>
      </c>
      <c r="CG36" s="1" t="str">
        <f t="shared" ca="1" si="88"/>
        <v/>
      </c>
      <c r="CH36" s="1">
        <f ca="1">IF(COUNTIF(INDIRECT(RIGHT(CH$1,3)&amp;"!"&amp;"$C$57"&amp;":"&amp;"$C$59"),Data0!$AQ36)&gt;=1,"",ROW())</f>
        <v>36</v>
      </c>
      <c r="CI36" s="1" t="str">
        <f t="shared" ca="1" si="89"/>
        <v/>
      </c>
      <c r="CJ36" s="1">
        <f ca="1">IF(COUNTIF(INDIRECT(RIGHT(CJ$1,3)&amp;"!"&amp;"$C$49"&amp;":"&amp;"$C$55"),Data0!$AP36)&gt;=1,"",ROW())</f>
        <v>36</v>
      </c>
      <c r="CK36" s="1" t="str">
        <f t="shared" ca="1" si="90"/>
        <v/>
      </c>
      <c r="CL36" s="1">
        <f ca="1">IF(COUNTIF(INDIRECT(RIGHT(CL$1,3)&amp;"!"&amp;"$C$57"&amp;":"&amp;"$C$59"),Data0!$AQ36)&gt;=1,"",ROW())</f>
        <v>36</v>
      </c>
      <c r="CM36" s="1" t="str">
        <f t="shared" ca="1" si="91"/>
        <v/>
      </c>
      <c r="CN36" s="1">
        <f ca="1">IF(COUNTIF(INDIRECT(RIGHT(CN$1,3)&amp;"!"&amp;"$C$49"&amp;":"&amp;"$C$55"),Data0!$AP36)&gt;=1,"",ROW())</f>
        <v>36</v>
      </c>
      <c r="CO36" s="1" t="str">
        <f t="shared" ca="1" si="92"/>
        <v/>
      </c>
      <c r="CP36" s="1">
        <f ca="1">IF(COUNTIF(INDIRECT(RIGHT(CP$1,3)&amp;"!"&amp;"$C$57"&amp;":"&amp;"$C$59"),Data0!$AQ36)&gt;=1,"",ROW())</f>
        <v>36</v>
      </c>
      <c r="CQ36" s="1" t="str">
        <f t="shared" ca="1" si="93"/>
        <v/>
      </c>
      <c r="CR36" s="1">
        <f ca="1">IF(COUNTIF(INDIRECT(RIGHT(CR$1,3)&amp;"!"&amp;"$C$49"&amp;":"&amp;"$C$55"),Data0!$AP36)&gt;=1,"",ROW())</f>
        <v>36</v>
      </c>
      <c r="CS36" s="1" t="str">
        <f t="shared" ca="1" si="94"/>
        <v/>
      </c>
      <c r="CT36" s="1">
        <f ca="1">IF(COUNTIF(INDIRECT(RIGHT(CT$1,3)&amp;"!"&amp;"$C$57"&amp;":"&amp;"$C$59"),Data0!$AQ36)&gt;=1,"",ROW())</f>
        <v>36</v>
      </c>
      <c r="CU36" s="1" t="str">
        <f t="shared" ca="1" si="95"/>
        <v/>
      </c>
      <c r="CV36" s="1">
        <f ca="1">IF(COUNTIF(INDIRECT(RIGHT(CV$1,3)&amp;"!"&amp;"$C$49"&amp;":"&amp;"$C$55"),Data0!$AP36)&gt;=1,"",ROW())</f>
        <v>36</v>
      </c>
      <c r="CW36" s="1" t="str">
        <f t="shared" ca="1" si="96"/>
        <v/>
      </c>
      <c r="CX36" s="1">
        <f ca="1">IF(COUNTIF(INDIRECT(RIGHT(CX$1,3)&amp;"!"&amp;"$C$57"&amp;":"&amp;"$C$59"),Data0!$AQ36)&gt;=1,"",ROW())</f>
        <v>36</v>
      </c>
      <c r="CY36" s="1" t="str">
        <f t="shared" ca="1" si="97"/>
        <v/>
      </c>
      <c r="CZ36" s="1">
        <f ca="1">IF(COUNTIF(INDIRECT(RIGHT(CZ$1,3)&amp;"!"&amp;"$C$49"&amp;":"&amp;"$C$55"),Data0!$AV36)&gt;=1,"",ROW())</f>
        <v>36</v>
      </c>
      <c r="DA36" s="1" t="str">
        <f t="shared" ca="1" si="98"/>
        <v/>
      </c>
      <c r="DB36" s="1">
        <f ca="1">IF(COUNTIF(INDIRECT(RIGHT(DB$1,3)&amp;"!"&amp;"$C$57"&amp;":"&amp;"$C$59"),Data0!$AW36)&gt;=1,"",ROW())</f>
        <v>36</v>
      </c>
      <c r="DC36" s="1" t="str">
        <f t="shared" ca="1" si="99"/>
        <v/>
      </c>
      <c r="DD36" s="1">
        <f ca="1">IF(COUNTIF(INDIRECT(RIGHT(DD$1,3)&amp;"!"&amp;"$C$49"&amp;":"&amp;"$C$55"),Data0!$AV36)&gt;=1,"",ROW())</f>
        <v>36</v>
      </c>
      <c r="DE36" s="1" t="str">
        <f t="shared" ca="1" si="100"/>
        <v/>
      </c>
      <c r="DF36" s="1">
        <f ca="1">IF(COUNTIF(INDIRECT(RIGHT(DF$1,3)&amp;"!"&amp;"$C$57"&amp;":"&amp;"$C$59"),Data0!$AW36)&gt;=1,"",ROW())</f>
        <v>36</v>
      </c>
      <c r="DG36" s="1" t="str">
        <f t="shared" ca="1" si="101"/>
        <v/>
      </c>
      <c r="DH36" s="1">
        <f ca="1">IF(COUNTIF(INDIRECT(RIGHT(DH$1,3)&amp;"!"&amp;"$C$49"&amp;":"&amp;"$C$55"),Data0!$AV36)&gt;=1,"",ROW())</f>
        <v>36</v>
      </c>
      <c r="DI36" s="1" t="str">
        <f t="shared" ca="1" si="102"/>
        <v/>
      </c>
      <c r="DJ36" s="1">
        <f ca="1">IF(COUNTIF(INDIRECT(RIGHT(DJ$1,3)&amp;"!"&amp;"$C$57"&amp;":"&amp;"$C$59"),Data0!$AW36)&gt;=1,"",ROW())</f>
        <v>36</v>
      </c>
      <c r="DK36" s="1" t="str">
        <f t="shared" ca="1" si="103"/>
        <v/>
      </c>
      <c r="DL36" s="1">
        <f ca="1">IF(COUNTIF(INDIRECT(RIGHT(DL$1,3)&amp;"!"&amp;"$C$49"&amp;":"&amp;"$C$55"),Data0!$AV36)&gt;=1,"",ROW())</f>
        <v>36</v>
      </c>
      <c r="DM36" s="1" t="str">
        <f t="shared" ca="1" si="104"/>
        <v/>
      </c>
      <c r="DN36" s="1">
        <f ca="1">IF(COUNTIF(INDIRECT(RIGHT(DN$1,3)&amp;"!"&amp;"$C$47"&amp;":"&amp;"$C$59"),Data0!$AW36)&gt;=1,"",ROW())</f>
        <v>36</v>
      </c>
      <c r="DO36" s="1" t="str">
        <f t="shared" ca="1" si="105"/>
        <v/>
      </c>
      <c r="DP36" s="1">
        <f ca="1">IF(COUNTIF(INDIRECT(RIGHT(DP$1,3)&amp;"!"&amp;"$C$49"&amp;":"&amp;"$C$55"),Data0!$AV36)&gt;=1,"",ROW())</f>
        <v>36</v>
      </c>
      <c r="DQ36" s="1" t="str">
        <f t="shared" ca="1" si="106"/>
        <v/>
      </c>
      <c r="DR36" s="1">
        <f ca="1">IF(COUNTIF(INDIRECT(RIGHT(DR$1,3)&amp;"!"&amp;"$C$57"&amp;":"&amp;"$C$59"),Data0!$AW36)&gt;=1,"",ROW())</f>
        <v>36</v>
      </c>
      <c r="DS36" s="1" t="str">
        <f t="shared" ca="1" si="107"/>
        <v/>
      </c>
      <c r="DT36" s="1">
        <f ca="1">IF(COUNTIF(INDIRECT(RIGHT(DT$1,3)&amp;"!"&amp;"$C$49"&amp;":"&amp;"$C$55"),Data0!$AV36)&gt;=1,"",ROW())</f>
        <v>36</v>
      </c>
      <c r="DU36" s="1" t="str">
        <f t="shared" ca="1" si="108"/>
        <v/>
      </c>
      <c r="DV36" s="1">
        <f ca="1">IF(COUNTIF(INDIRECT(RIGHT(DV$1,3)&amp;"!"&amp;"$C$57"&amp;":"&amp;"$C$59"),Data0!$AW36)&gt;=1,"",ROW())</f>
        <v>36</v>
      </c>
      <c r="DW36" s="1" t="str">
        <f t="shared" ca="1" si="109"/>
        <v/>
      </c>
      <c r="DX36" s="1">
        <f ca="1">IF(COUNTIF(INDIRECT(RIGHT(DX$1,3)&amp;"!"&amp;"$C$49"&amp;":"&amp;"$C$55"),Data0!$BB36)&gt;=1,"",ROW())</f>
        <v>36</v>
      </c>
      <c r="DY36" s="1" t="str">
        <f t="shared" ca="1" si="110"/>
        <v/>
      </c>
      <c r="DZ36" s="1">
        <f ca="1">IF(COUNTIF(INDIRECT(RIGHT(DZ$1,3)&amp;"!"&amp;"$C$57"&amp;":"&amp;"$C$59"),Data0!$BC36)&gt;=1,"",ROW())</f>
        <v>36</v>
      </c>
      <c r="EA36" s="1" t="str">
        <f t="shared" ca="1" si="111"/>
        <v/>
      </c>
      <c r="EB36" s="1">
        <f ca="1">IF(COUNTIF(INDIRECT(RIGHT(EB$1,3)&amp;"!"&amp;"$C$49"&amp;":"&amp;"$C$55"),Data0!$BB36)&gt;=1,"",ROW())</f>
        <v>36</v>
      </c>
      <c r="EC36" s="1" t="str">
        <f t="shared" ca="1" si="112"/>
        <v/>
      </c>
      <c r="ED36" s="1">
        <f ca="1">IF(COUNTIF(INDIRECT(RIGHT(ED$1,3)&amp;"!"&amp;"$C$57"&amp;":"&amp;"$C$59"),Data0!$BC36)&gt;=1,"",ROW())</f>
        <v>36</v>
      </c>
      <c r="EE36" s="1" t="str">
        <f t="shared" ca="1" si="113"/>
        <v/>
      </c>
      <c r="EF36" s="1">
        <f ca="1">IF(COUNTIF(INDIRECT(RIGHT(EF$1,3)&amp;"!"&amp;"$C$49"&amp;":"&amp;"$C$55"),Data0!$BB36)&gt;=1,"",ROW())</f>
        <v>36</v>
      </c>
      <c r="EG36" s="1" t="str">
        <f t="shared" ca="1" si="114"/>
        <v/>
      </c>
      <c r="EH36" s="1">
        <f ca="1">IF(COUNTIF(INDIRECT(RIGHT(EH$1,3)&amp;"!"&amp;"$C$57"&amp;":"&amp;"$C$59"),Data0!$BC36)&gt;=1,"",ROW())</f>
        <v>36</v>
      </c>
      <c r="EI36" s="1" t="str">
        <f t="shared" ca="1" si="115"/>
        <v/>
      </c>
      <c r="EJ36" s="1">
        <f ca="1">IF(COUNTIF(INDIRECT(RIGHT(EJ$1,3)&amp;"!"&amp;"$C$49"&amp;":"&amp;"$C$55"),Data0!$BB36)&gt;=1,"",ROW())</f>
        <v>36</v>
      </c>
      <c r="EK36" s="1" t="str">
        <f t="shared" ca="1" si="116"/>
        <v/>
      </c>
      <c r="EL36" s="1">
        <f ca="1">IF(COUNTIF(INDIRECT(RIGHT(EL$1,3)&amp;"!"&amp;"$C$57"&amp;":"&amp;"$C$59"),Data0!$BC36)&gt;=1,"",ROW())</f>
        <v>36</v>
      </c>
      <c r="EM36" s="1" t="str">
        <f t="shared" ca="1" si="117"/>
        <v/>
      </c>
      <c r="EN36" s="1">
        <f ca="1">IF(COUNTIF(INDIRECT(RIGHT(EN$1,3)&amp;"!"&amp;"$C$49"&amp;":"&amp;"$C$55"),Data0!$BB36)&gt;=1,"",ROW())</f>
        <v>36</v>
      </c>
      <c r="EO36" s="1" t="str">
        <f t="shared" ca="1" si="118"/>
        <v/>
      </c>
      <c r="EP36" s="1">
        <f ca="1">IF(COUNTIF(INDIRECT(RIGHT(EP$1,3)&amp;"!"&amp;"$C$57"&amp;":"&amp;"$C$59"),Data0!$BC36)&gt;=1,"",ROW())</f>
        <v>36</v>
      </c>
      <c r="EQ36" s="1" t="str">
        <f t="shared" ca="1" si="119"/>
        <v/>
      </c>
      <c r="ER36" s="1">
        <f ca="1">IF(COUNTIF(INDIRECT(RIGHT(ER$1,3)&amp;"!"&amp;"$C$49"&amp;":"&amp;"$C$55"),Data0!$BB36)&gt;=1,"",ROW())</f>
        <v>36</v>
      </c>
      <c r="ES36" s="1" t="str">
        <f t="shared" ca="1" si="120"/>
        <v/>
      </c>
      <c r="ET36" s="1">
        <f ca="1">IF(COUNTIF(INDIRECT(RIGHT(ET$1,3)&amp;"!"&amp;"$C$57"&amp;":"&amp;"$C$59"),Data0!$BC36)&gt;=1,"",ROW())</f>
        <v>36</v>
      </c>
      <c r="EU36" s="1" t="str">
        <f t="shared" ca="1" si="121"/>
        <v/>
      </c>
    </row>
    <row r="37" spans="1:151" ht="15">
      <c r="A37" s="22" t="str">
        <f t="shared" si="66"/>
        <v>4.</v>
      </c>
      <c r="B37" s="22" t="s">
        <v>153</v>
      </c>
      <c r="C37" s="22" t="s">
        <v>224</v>
      </c>
      <c r="D37" s="22" t="s">
        <v>97</v>
      </c>
      <c r="F37"/>
      <c r="G37" s="6"/>
      <c r="Y37"/>
      <c r="Z37"/>
      <c r="AA37" s="22" t="s">
        <v>207</v>
      </c>
      <c r="AB37" s="22" t="s">
        <v>174</v>
      </c>
      <c r="AE37" s="524" t="s">
        <v>1122</v>
      </c>
      <c r="AF37" s="440">
        <f>IF(AND(COUNTIF(AG$2:AG37,AG37)=1,AG37&lt;&gt;""),AF36+1,AF36)</f>
        <v>1</v>
      </c>
      <c r="AG37" s="468" t="str">
        <f t="shared" si="67"/>
        <v/>
      </c>
      <c r="AH37" s="440">
        <f>IF(AND(COUNTIF(AI$2:AI37,AI37)=1,AI37&lt;&gt;""),AH36+1,AH36)</f>
        <v>1</v>
      </c>
      <c r="AI37" s="468" t="str">
        <f t="shared" si="68"/>
        <v/>
      </c>
      <c r="AJ37" s="497" t="str">
        <f t="shared" si="56"/>
        <v/>
      </c>
      <c r="AK37" s="497" t="str">
        <f t="shared" si="57"/>
        <v/>
      </c>
      <c r="AL37" s="440">
        <f>IF(AND(COUNTIF(AM$2:AM37,AM37)=1,AM37&lt;&gt;""),AL36+1,AL36)</f>
        <v>1</v>
      </c>
      <c r="AM37" s="468" t="str">
        <f t="shared" si="69"/>
        <v/>
      </c>
      <c r="AN37" s="440">
        <f>IF(AND(COUNTIF(AO$2:AO37,AO37)=1,AO37&lt;&gt;""),AN36+1,AN36)</f>
        <v>1</v>
      </c>
      <c r="AO37" s="468" t="str">
        <f t="shared" si="70"/>
        <v/>
      </c>
      <c r="AP37" s="497" t="str">
        <f t="shared" si="59"/>
        <v/>
      </c>
      <c r="AQ37" s="497" t="str">
        <f t="shared" si="60"/>
        <v/>
      </c>
      <c r="AR37" s="440">
        <f>IF(AND(COUNTIF(AS$2:AS37,AS37)=1,AS37&lt;&gt;""),AR36+1,AR36)</f>
        <v>1</v>
      </c>
      <c r="AS37" s="468" t="str">
        <f t="shared" si="71"/>
        <v/>
      </c>
      <c r="AT37" s="440">
        <f>IF(AND(COUNTIF(AU$2:AU37,AU37)=1,AU37&lt;&gt;""),AT36+1,AT36)</f>
        <v>1</v>
      </c>
      <c r="AU37" s="468" t="str">
        <f t="shared" si="72"/>
        <v/>
      </c>
      <c r="AV37" s="497" t="str">
        <f t="shared" si="61"/>
        <v/>
      </c>
      <c r="AW37" s="497" t="str">
        <f t="shared" si="62"/>
        <v/>
      </c>
      <c r="AX37" s="440">
        <f>IF(AND(COUNTIF(AY$2:AY37,AY37)=1,AY37&lt;&gt;""),AX36+1,AX36)</f>
        <v>1</v>
      </c>
      <c r="AY37" s="468" t="str">
        <f t="shared" si="73"/>
        <v/>
      </c>
      <c r="AZ37" s="440">
        <f>IF(AND(COUNTIF(BA$2:BA37,BA37)=1,BA37&lt;&gt;""),AZ36+1,AZ36)</f>
        <v>1</v>
      </c>
      <c r="BA37" s="468" t="str">
        <f t="shared" si="74"/>
        <v/>
      </c>
      <c r="BB37" s="497" t="str">
        <f t="shared" si="63"/>
        <v/>
      </c>
      <c r="BC37" s="497" t="str">
        <f t="shared" si="64"/>
        <v/>
      </c>
      <c r="BD37" s="1">
        <f ca="1">IF(COUNTIF(INDIRECT(RIGHT(BD$1,3)&amp;"!"&amp;"$C$49"&amp;":"&amp;"$C$55"),Data0!$AJ37)&gt;=1,"",ROW())</f>
        <v>37</v>
      </c>
      <c r="BE37" s="1" t="str">
        <f t="shared" ca="1" si="65"/>
        <v/>
      </c>
      <c r="BF37" s="1">
        <f ca="1">IF(COUNTIF(INDIRECT(RIGHT(BF$1,3)&amp;"!"&amp;"$C$57"&amp;":"&amp;"$C$59"),Data0!$AK37)&gt;=1,"",ROW())</f>
        <v>37</v>
      </c>
      <c r="BG37" s="1" t="str">
        <f t="shared" ca="1" si="75"/>
        <v/>
      </c>
      <c r="BH37" s="1">
        <f ca="1">IF(COUNTIF(INDIRECT(RIGHT(BH$1,3)&amp;"!"&amp;"$C$49"&amp;":"&amp;"$C$55"),Data0!$AJ37)&gt;=1,"",ROW())</f>
        <v>37</v>
      </c>
      <c r="BI37" s="1" t="str">
        <f t="shared" ca="1" si="76"/>
        <v/>
      </c>
      <c r="BJ37" s="1">
        <f ca="1">IF(COUNTIF(INDIRECT(RIGHT(BJ$1,3)&amp;"!"&amp;"$C$57"&amp;":"&amp;"$C$59"),Data0!$AK37)&gt;=1,"",ROW())</f>
        <v>37</v>
      </c>
      <c r="BK37" s="1" t="str">
        <f t="shared" ca="1" si="77"/>
        <v/>
      </c>
      <c r="BL37" s="1">
        <f ca="1">IF(COUNTIF(INDIRECT(RIGHT(BL$1,3)&amp;"!"&amp;"$C$49"&amp;":"&amp;"$C$55"),Data0!$AJ37)&gt;=1,"",ROW())</f>
        <v>37</v>
      </c>
      <c r="BM37" s="1" t="str">
        <f t="shared" ca="1" si="78"/>
        <v/>
      </c>
      <c r="BN37" s="1">
        <f ca="1">IF(COUNTIF(INDIRECT(RIGHT(BN$1,3)&amp;"!"&amp;"$C$57"&amp;":"&amp;"$C$59"),Data0!$AK37)&gt;=1,"",ROW())</f>
        <v>37</v>
      </c>
      <c r="BO37" s="1" t="str">
        <f t="shared" ca="1" si="79"/>
        <v/>
      </c>
      <c r="BP37" s="1">
        <f ca="1">IF(COUNTIF(INDIRECT(RIGHT(BP$1,3)&amp;"!"&amp;"$C$49"&amp;":"&amp;"$C$55"),Data0!$AJ37)&gt;=1,"",ROW())</f>
        <v>37</v>
      </c>
      <c r="BQ37" s="1" t="str">
        <f t="shared" ca="1" si="80"/>
        <v/>
      </c>
      <c r="BR37" s="1">
        <f ca="1">IF(COUNTIF(INDIRECT(RIGHT(BR$1,3)&amp;"!"&amp;"$C$57"&amp;":"&amp;"$C$59"),Data0!$AK37)&gt;=1,"",ROW())</f>
        <v>37</v>
      </c>
      <c r="BS37" s="1" t="str">
        <f t="shared" ca="1" si="81"/>
        <v/>
      </c>
      <c r="BT37" s="1">
        <f ca="1">IF(COUNTIF(INDIRECT(RIGHT(BT$1,3)&amp;"!"&amp;"$C$49"&amp;":"&amp;"$C$55"),Data0!$AJ37)&gt;=1,"",ROW())</f>
        <v>37</v>
      </c>
      <c r="BU37" s="1" t="str">
        <f t="shared" ca="1" si="82"/>
        <v/>
      </c>
      <c r="BV37" s="1">
        <f ca="1">IF(COUNTIF(INDIRECT(RIGHT(BV$1,3)&amp;"!"&amp;"$C$57"&amp;":"&amp;"$C$59"),Data0!$AK37)&gt;=1,"",ROW())</f>
        <v>37</v>
      </c>
      <c r="BW37" s="1" t="str">
        <f t="shared" ca="1" si="83"/>
        <v/>
      </c>
      <c r="BX37" s="1">
        <f ca="1">IF(COUNTIF(INDIRECT(RIGHT(BX$1,3)&amp;"!"&amp;"$C$49"&amp;":"&amp;"$C$55"),Data0!$AJ37)&gt;=1,"",ROW())</f>
        <v>37</v>
      </c>
      <c r="BY37" s="1" t="str">
        <f t="shared" ca="1" si="84"/>
        <v/>
      </c>
      <c r="BZ37" s="1">
        <f ca="1">IF(COUNTIF(INDIRECT(RIGHT(BZ$1,3)&amp;"!"&amp;"$C$57"&amp;":"&amp;"$C$59"),Data0!$AK37)&gt;=1,"",ROW())</f>
        <v>37</v>
      </c>
      <c r="CA37" s="1" t="str">
        <f t="shared" ca="1" si="85"/>
        <v/>
      </c>
      <c r="CB37" s="1">
        <f ca="1">IF(COUNTIF(INDIRECT(RIGHT(CB$1,3)&amp;"!"&amp;"$C$49"&amp;":"&amp;"$C$55"),Data0!$AP37)&gt;=1,"",ROW())</f>
        <v>37</v>
      </c>
      <c r="CC37" s="1" t="str">
        <f t="shared" ca="1" si="86"/>
        <v/>
      </c>
      <c r="CD37" s="1">
        <f ca="1">IF(COUNTIF(INDIRECT(RIGHT(CD$1,3)&amp;"!"&amp;"$C$57"&amp;":"&amp;"$C$59"),Data0!$AQ37)&gt;=1,"",ROW())</f>
        <v>37</v>
      </c>
      <c r="CE37" s="1" t="str">
        <f t="shared" ca="1" si="87"/>
        <v/>
      </c>
      <c r="CF37" s="1">
        <f ca="1">IF(COUNTIF(INDIRECT(RIGHT(CF$1,3)&amp;"!"&amp;"$C$49"&amp;":"&amp;"$C$55"),Data0!$AP37)&gt;=1,"",ROW())</f>
        <v>37</v>
      </c>
      <c r="CG37" s="1" t="str">
        <f t="shared" ca="1" si="88"/>
        <v/>
      </c>
      <c r="CH37" s="1">
        <f ca="1">IF(COUNTIF(INDIRECT(RIGHT(CH$1,3)&amp;"!"&amp;"$C$57"&amp;":"&amp;"$C$59"),Data0!$AQ37)&gt;=1,"",ROW())</f>
        <v>37</v>
      </c>
      <c r="CI37" s="1" t="str">
        <f t="shared" ca="1" si="89"/>
        <v/>
      </c>
      <c r="CJ37" s="1">
        <f ca="1">IF(COUNTIF(INDIRECT(RIGHT(CJ$1,3)&amp;"!"&amp;"$C$49"&amp;":"&amp;"$C$55"),Data0!$AP37)&gt;=1,"",ROW())</f>
        <v>37</v>
      </c>
      <c r="CK37" s="1" t="str">
        <f t="shared" ca="1" si="90"/>
        <v/>
      </c>
      <c r="CL37" s="1">
        <f ca="1">IF(COUNTIF(INDIRECT(RIGHT(CL$1,3)&amp;"!"&amp;"$C$57"&amp;":"&amp;"$C$59"),Data0!$AQ37)&gt;=1,"",ROW())</f>
        <v>37</v>
      </c>
      <c r="CM37" s="1" t="str">
        <f t="shared" ca="1" si="91"/>
        <v/>
      </c>
      <c r="CN37" s="1">
        <f ca="1">IF(COUNTIF(INDIRECT(RIGHT(CN$1,3)&amp;"!"&amp;"$C$49"&amp;":"&amp;"$C$55"),Data0!$AP37)&gt;=1,"",ROW())</f>
        <v>37</v>
      </c>
      <c r="CO37" s="1" t="str">
        <f t="shared" ca="1" si="92"/>
        <v/>
      </c>
      <c r="CP37" s="1">
        <f ca="1">IF(COUNTIF(INDIRECT(RIGHT(CP$1,3)&amp;"!"&amp;"$C$57"&amp;":"&amp;"$C$59"),Data0!$AQ37)&gt;=1,"",ROW())</f>
        <v>37</v>
      </c>
      <c r="CQ37" s="1" t="str">
        <f t="shared" ca="1" si="93"/>
        <v/>
      </c>
      <c r="CR37" s="1">
        <f ca="1">IF(COUNTIF(INDIRECT(RIGHT(CR$1,3)&amp;"!"&amp;"$C$49"&amp;":"&amp;"$C$55"),Data0!$AP37)&gt;=1,"",ROW())</f>
        <v>37</v>
      </c>
      <c r="CS37" s="1" t="str">
        <f t="shared" ca="1" si="94"/>
        <v/>
      </c>
      <c r="CT37" s="1">
        <f ca="1">IF(COUNTIF(INDIRECT(RIGHT(CT$1,3)&amp;"!"&amp;"$C$57"&amp;":"&amp;"$C$59"),Data0!$AQ37)&gt;=1,"",ROW())</f>
        <v>37</v>
      </c>
      <c r="CU37" s="1" t="str">
        <f t="shared" ca="1" si="95"/>
        <v/>
      </c>
      <c r="CV37" s="1">
        <f ca="1">IF(COUNTIF(INDIRECT(RIGHT(CV$1,3)&amp;"!"&amp;"$C$49"&amp;":"&amp;"$C$55"),Data0!$AP37)&gt;=1,"",ROW())</f>
        <v>37</v>
      </c>
      <c r="CW37" s="1" t="str">
        <f t="shared" ca="1" si="96"/>
        <v/>
      </c>
      <c r="CX37" s="1">
        <f ca="1">IF(COUNTIF(INDIRECT(RIGHT(CX$1,3)&amp;"!"&amp;"$C$57"&amp;":"&amp;"$C$59"),Data0!$AQ37)&gt;=1,"",ROW())</f>
        <v>37</v>
      </c>
      <c r="CY37" s="1" t="str">
        <f t="shared" ca="1" si="97"/>
        <v/>
      </c>
      <c r="CZ37" s="1">
        <f ca="1">IF(COUNTIF(INDIRECT(RIGHT(CZ$1,3)&amp;"!"&amp;"$C$49"&amp;":"&amp;"$C$55"),Data0!$AV37)&gt;=1,"",ROW())</f>
        <v>37</v>
      </c>
      <c r="DA37" s="1" t="str">
        <f t="shared" ca="1" si="98"/>
        <v/>
      </c>
      <c r="DB37" s="1">
        <f ca="1">IF(COUNTIF(INDIRECT(RIGHT(DB$1,3)&amp;"!"&amp;"$C$57"&amp;":"&amp;"$C$59"),Data0!$AW37)&gt;=1,"",ROW())</f>
        <v>37</v>
      </c>
      <c r="DC37" s="1" t="str">
        <f t="shared" ca="1" si="99"/>
        <v/>
      </c>
      <c r="DD37" s="1">
        <f ca="1">IF(COUNTIF(INDIRECT(RIGHT(DD$1,3)&amp;"!"&amp;"$C$49"&amp;":"&amp;"$C$55"),Data0!$AV37)&gt;=1,"",ROW())</f>
        <v>37</v>
      </c>
      <c r="DE37" s="1" t="str">
        <f t="shared" ca="1" si="100"/>
        <v/>
      </c>
      <c r="DF37" s="1">
        <f ca="1">IF(COUNTIF(INDIRECT(RIGHT(DF$1,3)&amp;"!"&amp;"$C$57"&amp;":"&amp;"$C$59"),Data0!$AW37)&gt;=1,"",ROW())</f>
        <v>37</v>
      </c>
      <c r="DG37" s="1" t="str">
        <f t="shared" ca="1" si="101"/>
        <v/>
      </c>
      <c r="DH37" s="1">
        <f ca="1">IF(COUNTIF(INDIRECT(RIGHT(DH$1,3)&amp;"!"&amp;"$C$49"&amp;":"&amp;"$C$55"),Data0!$AV37)&gt;=1,"",ROW())</f>
        <v>37</v>
      </c>
      <c r="DI37" s="1" t="str">
        <f t="shared" ca="1" si="102"/>
        <v/>
      </c>
      <c r="DJ37" s="1">
        <f ca="1">IF(COUNTIF(INDIRECT(RIGHT(DJ$1,3)&amp;"!"&amp;"$C$57"&amp;":"&amp;"$C$59"),Data0!$AW37)&gt;=1,"",ROW())</f>
        <v>37</v>
      </c>
      <c r="DK37" s="1" t="str">
        <f t="shared" ca="1" si="103"/>
        <v/>
      </c>
      <c r="DL37" s="1">
        <f ca="1">IF(COUNTIF(INDIRECT(RIGHT(DL$1,3)&amp;"!"&amp;"$C$49"&amp;":"&amp;"$C$55"),Data0!$AV37)&gt;=1,"",ROW())</f>
        <v>37</v>
      </c>
      <c r="DM37" s="1" t="str">
        <f t="shared" ca="1" si="104"/>
        <v/>
      </c>
      <c r="DN37" s="1">
        <f ca="1">IF(COUNTIF(INDIRECT(RIGHT(DN$1,3)&amp;"!"&amp;"$C$47"&amp;":"&amp;"$C$59"),Data0!$AW37)&gt;=1,"",ROW())</f>
        <v>37</v>
      </c>
      <c r="DO37" s="1" t="str">
        <f t="shared" ca="1" si="105"/>
        <v/>
      </c>
      <c r="DP37" s="1">
        <f ca="1">IF(COUNTIF(INDIRECT(RIGHT(DP$1,3)&amp;"!"&amp;"$C$49"&amp;":"&amp;"$C$55"),Data0!$AV37)&gt;=1,"",ROW())</f>
        <v>37</v>
      </c>
      <c r="DQ37" s="1" t="str">
        <f t="shared" ca="1" si="106"/>
        <v/>
      </c>
      <c r="DR37" s="1">
        <f ca="1">IF(COUNTIF(INDIRECT(RIGHT(DR$1,3)&amp;"!"&amp;"$C$57"&amp;":"&amp;"$C$59"),Data0!$AW37)&gt;=1,"",ROW())</f>
        <v>37</v>
      </c>
      <c r="DS37" s="1" t="str">
        <f t="shared" ca="1" si="107"/>
        <v/>
      </c>
      <c r="DT37" s="1">
        <f ca="1">IF(COUNTIF(INDIRECT(RIGHT(DT$1,3)&amp;"!"&amp;"$C$49"&amp;":"&amp;"$C$55"),Data0!$AV37)&gt;=1,"",ROW())</f>
        <v>37</v>
      </c>
      <c r="DU37" s="1" t="str">
        <f t="shared" ca="1" si="108"/>
        <v/>
      </c>
      <c r="DV37" s="1">
        <f ca="1">IF(COUNTIF(INDIRECT(RIGHT(DV$1,3)&amp;"!"&amp;"$C$57"&amp;":"&amp;"$C$59"),Data0!$AW37)&gt;=1,"",ROW())</f>
        <v>37</v>
      </c>
      <c r="DW37" s="1" t="str">
        <f t="shared" ca="1" si="109"/>
        <v/>
      </c>
      <c r="DX37" s="1">
        <f ca="1">IF(COUNTIF(INDIRECT(RIGHT(DX$1,3)&amp;"!"&amp;"$C$49"&amp;":"&amp;"$C$55"),Data0!$BB37)&gt;=1,"",ROW())</f>
        <v>37</v>
      </c>
      <c r="DY37" s="1" t="str">
        <f t="shared" ca="1" si="110"/>
        <v/>
      </c>
      <c r="DZ37" s="1">
        <f ca="1">IF(COUNTIF(INDIRECT(RIGHT(DZ$1,3)&amp;"!"&amp;"$C$57"&amp;":"&amp;"$C$59"),Data0!$BC37)&gt;=1,"",ROW())</f>
        <v>37</v>
      </c>
      <c r="EA37" s="1" t="str">
        <f t="shared" ca="1" si="111"/>
        <v/>
      </c>
      <c r="EB37" s="1">
        <f ca="1">IF(COUNTIF(INDIRECT(RIGHT(EB$1,3)&amp;"!"&amp;"$C$49"&amp;":"&amp;"$C$55"),Data0!$BB37)&gt;=1,"",ROW())</f>
        <v>37</v>
      </c>
      <c r="EC37" s="1" t="str">
        <f t="shared" ca="1" si="112"/>
        <v/>
      </c>
      <c r="ED37" s="1">
        <f ca="1">IF(COUNTIF(INDIRECT(RIGHT(ED$1,3)&amp;"!"&amp;"$C$57"&amp;":"&amp;"$C$59"),Data0!$BC37)&gt;=1,"",ROW())</f>
        <v>37</v>
      </c>
      <c r="EE37" s="1" t="str">
        <f t="shared" ca="1" si="113"/>
        <v/>
      </c>
      <c r="EF37" s="1">
        <f ca="1">IF(COUNTIF(INDIRECT(RIGHT(EF$1,3)&amp;"!"&amp;"$C$49"&amp;":"&amp;"$C$55"),Data0!$BB37)&gt;=1,"",ROW())</f>
        <v>37</v>
      </c>
      <c r="EG37" s="1" t="str">
        <f t="shared" ca="1" si="114"/>
        <v/>
      </c>
      <c r="EH37" s="1">
        <f ca="1">IF(COUNTIF(INDIRECT(RIGHT(EH$1,3)&amp;"!"&amp;"$C$57"&amp;":"&amp;"$C$59"),Data0!$BC37)&gt;=1,"",ROW())</f>
        <v>37</v>
      </c>
      <c r="EI37" s="1" t="str">
        <f t="shared" ca="1" si="115"/>
        <v/>
      </c>
      <c r="EJ37" s="1">
        <f ca="1">IF(COUNTIF(INDIRECT(RIGHT(EJ$1,3)&amp;"!"&amp;"$C$49"&amp;":"&amp;"$C$55"),Data0!$BB37)&gt;=1,"",ROW())</f>
        <v>37</v>
      </c>
      <c r="EK37" s="1" t="str">
        <f t="shared" ca="1" si="116"/>
        <v/>
      </c>
      <c r="EL37" s="1">
        <f ca="1">IF(COUNTIF(INDIRECT(RIGHT(EL$1,3)&amp;"!"&amp;"$C$57"&amp;":"&amp;"$C$59"),Data0!$BC37)&gt;=1,"",ROW())</f>
        <v>37</v>
      </c>
      <c r="EM37" s="1" t="str">
        <f t="shared" ca="1" si="117"/>
        <v/>
      </c>
      <c r="EN37" s="1">
        <f ca="1">IF(COUNTIF(INDIRECT(RIGHT(EN$1,3)&amp;"!"&amp;"$C$49"&amp;":"&amp;"$C$55"),Data0!$BB37)&gt;=1,"",ROW())</f>
        <v>37</v>
      </c>
      <c r="EO37" s="1" t="str">
        <f t="shared" ca="1" si="118"/>
        <v/>
      </c>
      <c r="EP37" s="1">
        <f ca="1">IF(COUNTIF(INDIRECT(RIGHT(EP$1,3)&amp;"!"&amp;"$C$57"&amp;":"&amp;"$C$59"),Data0!$BC37)&gt;=1,"",ROW())</f>
        <v>37</v>
      </c>
      <c r="EQ37" s="1" t="str">
        <f t="shared" ca="1" si="119"/>
        <v/>
      </c>
      <c r="ER37" s="1">
        <f ca="1">IF(COUNTIF(INDIRECT(RIGHT(ER$1,3)&amp;"!"&amp;"$C$49"&amp;":"&amp;"$C$55"),Data0!$BB37)&gt;=1,"",ROW())</f>
        <v>37</v>
      </c>
      <c r="ES37" s="1" t="str">
        <f t="shared" ca="1" si="120"/>
        <v/>
      </c>
      <c r="ET37" s="1">
        <f ca="1">IF(COUNTIF(INDIRECT(RIGHT(ET$1,3)&amp;"!"&amp;"$C$57"&amp;":"&amp;"$C$59"),Data0!$BC37)&gt;=1,"",ROW())</f>
        <v>37</v>
      </c>
      <c r="EU37" s="1" t="str">
        <f t="shared" ca="1" si="121"/>
        <v/>
      </c>
    </row>
    <row r="38" spans="1:151" ht="15">
      <c r="A38" s="21" t="str">
        <f t="shared" si="66"/>
        <v>5.</v>
      </c>
      <c r="B38" s="21" t="s">
        <v>186</v>
      </c>
      <c r="C38" s="21" t="s">
        <v>226</v>
      </c>
      <c r="D38" s="21" t="s">
        <v>226</v>
      </c>
      <c r="F38"/>
      <c r="G38" s="6"/>
      <c r="Y38"/>
      <c r="Z38"/>
      <c r="AA38" s="21" t="s">
        <v>208</v>
      </c>
      <c r="AB38" s="21" t="s">
        <v>175</v>
      </c>
      <c r="AE38" s="525" t="s">
        <v>1123</v>
      </c>
      <c r="AF38" s="440">
        <f>IF(AND(COUNTIF(AG$2:AG38,AG38)=1,AG38&lt;&gt;""),AF37+1,AF37)</f>
        <v>1</v>
      </c>
      <c r="AG38" s="468" t="str">
        <f t="shared" si="67"/>
        <v/>
      </c>
      <c r="AH38" s="440">
        <f>IF(AND(COUNTIF(AI$2:AI38,AI38)=1,AI38&lt;&gt;""),AH37+1,AH37)</f>
        <v>1</v>
      </c>
      <c r="AI38" s="468" t="str">
        <f t="shared" si="68"/>
        <v/>
      </c>
      <c r="AJ38" s="497" t="str">
        <f t="shared" si="56"/>
        <v/>
      </c>
      <c r="AK38" s="497" t="str">
        <f t="shared" si="57"/>
        <v/>
      </c>
      <c r="AL38" s="440">
        <f>IF(AND(COUNTIF(AM$2:AM38,AM38)=1,AM38&lt;&gt;""),AL37+1,AL37)</f>
        <v>1</v>
      </c>
      <c r="AM38" s="468" t="str">
        <f t="shared" si="69"/>
        <v/>
      </c>
      <c r="AN38" s="440">
        <f>IF(AND(COUNTIF(AO$2:AO38,AO38)=1,AO38&lt;&gt;""),AN37+1,AN37)</f>
        <v>1</v>
      </c>
      <c r="AO38" s="468" t="str">
        <f t="shared" si="70"/>
        <v/>
      </c>
      <c r="AP38" s="497" t="str">
        <f t="shared" si="59"/>
        <v/>
      </c>
      <c r="AQ38" s="497" t="str">
        <f t="shared" si="60"/>
        <v/>
      </c>
      <c r="AR38" s="440">
        <f>IF(AND(COUNTIF(AS$2:AS38,AS38)=1,AS38&lt;&gt;""),AR37+1,AR37)</f>
        <v>1</v>
      </c>
      <c r="AS38" s="468" t="str">
        <f t="shared" si="71"/>
        <v/>
      </c>
      <c r="AT38" s="440">
        <f>IF(AND(COUNTIF(AU$2:AU38,AU38)=1,AU38&lt;&gt;""),AT37+1,AT37)</f>
        <v>1</v>
      </c>
      <c r="AU38" s="468" t="str">
        <f t="shared" si="72"/>
        <v/>
      </c>
      <c r="AV38" s="497" t="str">
        <f t="shared" si="61"/>
        <v/>
      </c>
      <c r="AW38" s="497" t="str">
        <f t="shared" si="62"/>
        <v/>
      </c>
      <c r="AX38" s="440">
        <f>IF(AND(COUNTIF(AY$2:AY38,AY38)=1,AY38&lt;&gt;""),AX37+1,AX37)</f>
        <v>1</v>
      </c>
      <c r="AY38" s="468" t="str">
        <f t="shared" si="73"/>
        <v/>
      </c>
      <c r="AZ38" s="440">
        <f>IF(AND(COUNTIF(BA$2:BA38,BA38)=1,BA38&lt;&gt;""),AZ37+1,AZ37)</f>
        <v>1</v>
      </c>
      <c r="BA38" s="468" t="str">
        <f t="shared" si="74"/>
        <v/>
      </c>
      <c r="BB38" s="497" t="str">
        <f t="shared" si="63"/>
        <v/>
      </c>
      <c r="BC38" s="497" t="str">
        <f t="shared" si="64"/>
        <v/>
      </c>
      <c r="BD38" s="1">
        <f ca="1">IF(COUNTIF(INDIRECT(RIGHT(BD$1,3)&amp;"!"&amp;"$C$49"&amp;":"&amp;"$C$55"),Data0!$AJ38)&gt;=1,"",ROW())</f>
        <v>38</v>
      </c>
      <c r="BE38" s="1" t="str">
        <f t="shared" ca="1" si="65"/>
        <v/>
      </c>
      <c r="BF38" s="1">
        <f ca="1">IF(COUNTIF(INDIRECT(RIGHT(BF$1,3)&amp;"!"&amp;"$C$57"&amp;":"&amp;"$C$59"),Data0!$AK38)&gt;=1,"",ROW())</f>
        <v>38</v>
      </c>
      <c r="BG38" s="1" t="str">
        <f t="shared" ca="1" si="75"/>
        <v/>
      </c>
      <c r="BH38" s="1">
        <f ca="1">IF(COUNTIF(INDIRECT(RIGHT(BH$1,3)&amp;"!"&amp;"$C$49"&amp;":"&amp;"$C$55"),Data0!$AJ38)&gt;=1,"",ROW())</f>
        <v>38</v>
      </c>
      <c r="BI38" s="1" t="str">
        <f t="shared" ca="1" si="76"/>
        <v/>
      </c>
      <c r="BJ38" s="1">
        <f ca="1">IF(COUNTIF(INDIRECT(RIGHT(BJ$1,3)&amp;"!"&amp;"$C$57"&amp;":"&amp;"$C$59"),Data0!$AK38)&gt;=1,"",ROW())</f>
        <v>38</v>
      </c>
      <c r="BK38" s="1" t="str">
        <f t="shared" ca="1" si="77"/>
        <v/>
      </c>
      <c r="BL38" s="1">
        <f ca="1">IF(COUNTIF(INDIRECT(RIGHT(BL$1,3)&amp;"!"&amp;"$C$49"&amp;":"&amp;"$C$55"),Data0!$AJ38)&gt;=1,"",ROW())</f>
        <v>38</v>
      </c>
      <c r="BM38" s="1" t="str">
        <f t="shared" ca="1" si="78"/>
        <v/>
      </c>
      <c r="BN38" s="1">
        <f ca="1">IF(COUNTIF(INDIRECT(RIGHT(BN$1,3)&amp;"!"&amp;"$C$57"&amp;":"&amp;"$C$59"),Data0!$AK38)&gt;=1,"",ROW())</f>
        <v>38</v>
      </c>
      <c r="BO38" s="1" t="str">
        <f t="shared" ca="1" si="79"/>
        <v/>
      </c>
      <c r="BP38" s="1">
        <f ca="1">IF(COUNTIF(INDIRECT(RIGHT(BP$1,3)&amp;"!"&amp;"$C$49"&amp;":"&amp;"$C$55"),Data0!$AJ38)&gt;=1,"",ROW())</f>
        <v>38</v>
      </c>
      <c r="BQ38" s="1" t="str">
        <f t="shared" ca="1" si="80"/>
        <v/>
      </c>
      <c r="BR38" s="1">
        <f ca="1">IF(COUNTIF(INDIRECT(RIGHT(BR$1,3)&amp;"!"&amp;"$C$57"&amp;":"&amp;"$C$59"),Data0!$AK38)&gt;=1,"",ROW())</f>
        <v>38</v>
      </c>
      <c r="BS38" s="1" t="str">
        <f t="shared" ca="1" si="81"/>
        <v/>
      </c>
      <c r="BT38" s="1">
        <f ca="1">IF(COUNTIF(INDIRECT(RIGHT(BT$1,3)&amp;"!"&amp;"$C$49"&amp;":"&amp;"$C$55"),Data0!$AJ38)&gt;=1,"",ROW())</f>
        <v>38</v>
      </c>
      <c r="BU38" s="1" t="str">
        <f t="shared" ca="1" si="82"/>
        <v/>
      </c>
      <c r="BV38" s="1">
        <f ca="1">IF(COUNTIF(INDIRECT(RIGHT(BV$1,3)&amp;"!"&amp;"$C$57"&amp;":"&amp;"$C$59"),Data0!$AK38)&gt;=1,"",ROW())</f>
        <v>38</v>
      </c>
      <c r="BW38" s="1" t="str">
        <f t="shared" ca="1" si="83"/>
        <v/>
      </c>
      <c r="BX38" s="1">
        <f ca="1">IF(COUNTIF(INDIRECT(RIGHT(BX$1,3)&amp;"!"&amp;"$C$49"&amp;":"&amp;"$C$55"),Data0!$AJ38)&gt;=1,"",ROW())</f>
        <v>38</v>
      </c>
      <c r="BY38" s="1" t="str">
        <f t="shared" ca="1" si="84"/>
        <v/>
      </c>
      <c r="BZ38" s="1">
        <f ca="1">IF(COUNTIF(INDIRECT(RIGHT(BZ$1,3)&amp;"!"&amp;"$C$57"&amp;":"&amp;"$C$59"),Data0!$AK38)&gt;=1,"",ROW())</f>
        <v>38</v>
      </c>
      <c r="CA38" s="1" t="str">
        <f t="shared" ca="1" si="85"/>
        <v/>
      </c>
      <c r="CB38" s="1">
        <f ca="1">IF(COUNTIF(INDIRECT(RIGHT(CB$1,3)&amp;"!"&amp;"$C$49"&amp;":"&amp;"$C$55"),Data0!$AP38)&gt;=1,"",ROW())</f>
        <v>38</v>
      </c>
      <c r="CC38" s="1" t="str">
        <f t="shared" ca="1" si="86"/>
        <v/>
      </c>
      <c r="CD38" s="1">
        <f ca="1">IF(COUNTIF(INDIRECT(RIGHT(CD$1,3)&amp;"!"&amp;"$C$57"&amp;":"&amp;"$C$59"),Data0!$AQ38)&gt;=1,"",ROW())</f>
        <v>38</v>
      </c>
      <c r="CE38" s="1" t="str">
        <f t="shared" ca="1" si="87"/>
        <v/>
      </c>
      <c r="CF38" s="1">
        <f ca="1">IF(COUNTIF(INDIRECT(RIGHT(CF$1,3)&amp;"!"&amp;"$C$49"&amp;":"&amp;"$C$55"),Data0!$AP38)&gt;=1,"",ROW())</f>
        <v>38</v>
      </c>
      <c r="CG38" s="1" t="str">
        <f t="shared" ca="1" si="88"/>
        <v/>
      </c>
      <c r="CH38" s="1">
        <f ca="1">IF(COUNTIF(INDIRECT(RIGHT(CH$1,3)&amp;"!"&amp;"$C$57"&amp;":"&amp;"$C$59"),Data0!$AQ38)&gt;=1,"",ROW())</f>
        <v>38</v>
      </c>
      <c r="CI38" s="1" t="str">
        <f t="shared" ca="1" si="89"/>
        <v/>
      </c>
      <c r="CJ38" s="1">
        <f ca="1">IF(COUNTIF(INDIRECT(RIGHT(CJ$1,3)&amp;"!"&amp;"$C$49"&amp;":"&amp;"$C$55"),Data0!$AP38)&gt;=1,"",ROW())</f>
        <v>38</v>
      </c>
      <c r="CK38" s="1" t="str">
        <f t="shared" ca="1" si="90"/>
        <v/>
      </c>
      <c r="CL38" s="1">
        <f ca="1">IF(COUNTIF(INDIRECT(RIGHT(CL$1,3)&amp;"!"&amp;"$C$57"&amp;":"&amp;"$C$59"),Data0!$AQ38)&gt;=1,"",ROW())</f>
        <v>38</v>
      </c>
      <c r="CM38" s="1" t="str">
        <f t="shared" ca="1" si="91"/>
        <v/>
      </c>
      <c r="CN38" s="1">
        <f ca="1">IF(COUNTIF(INDIRECT(RIGHT(CN$1,3)&amp;"!"&amp;"$C$49"&amp;":"&amp;"$C$55"),Data0!$AP38)&gt;=1,"",ROW())</f>
        <v>38</v>
      </c>
      <c r="CO38" s="1" t="str">
        <f t="shared" ca="1" si="92"/>
        <v/>
      </c>
      <c r="CP38" s="1">
        <f ca="1">IF(COUNTIF(INDIRECT(RIGHT(CP$1,3)&amp;"!"&amp;"$C$57"&amp;":"&amp;"$C$59"),Data0!$AQ38)&gt;=1,"",ROW())</f>
        <v>38</v>
      </c>
      <c r="CQ38" s="1" t="str">
        <f t="shared" ca="1" si="93"/>
        <v/>
      </c>
      <c r="CR38" s="1">
        <f ca="1">IF(COUNTIF(INDIRECT(RIGHT(CR$1,3)&amp;"!"&amp;"$C$49"&amp;":"&amp;"$C$55"),Data0!$AP38)&gt;=1,"",ROW())</f>
        <v>38</v>
      </c>
      <c r="CS38" s="1" t="str">
        <f t="shared" ca="1" si="94"/>
        <v/>
      </c>
      <c r="CT38" s="1">
        <f ca="1">IF(COUNTIF(INDIRECT(RIGHT(CT$1,3)&amp;"!"&amp;"$C$57"&amp;":"&amp;"$C$59"),Data0!$AQ38)&gt;=1,"",ROW())</f>
        <v>38</v>
      </c>
      <c r="CU38" s="1" t="str">
        <f t="shared" ca="1" si="95"/>
        <v/>
      </c>
      <c r="CV38" s="1">
        <f ca="1">IF(COUNTIF(INDIRECT(RIGHT(CV$1,3)&amp;"!"&amp;"$C$49"&amp;":"&amp;"$C$55"),Data0!$AP38)&gt;=1,"",ROW())</f>
        <v>38</v>
      </c>
      <c r="CW38" s="1" t="str">
        <f t="shared" ca="1" si="96"/>
        <v/>
      </c>
      <c r="CX38" s="1">
        <f ca="1">IF(COUNTIF(INDIRECT(RIGHT(CX$1,3)&amp;"!"&amp;"$C$57"&amp;":"&amp;"$C$59"),Data0!$AQ38)&gt;=1,"",ROW())</f>
        <v>38</v>
      </c>
      <c r="CY38" s="1" t="str">
        <f t="shared" ca="1" si="97"/>
        <v/>
      </c>
      <c r="CZ38" s="1">
        <f ca="1">IF(COUNTIF(INDIRECT(RIGHT(CZ$1,3)&amp;"!"&amp;"$C$49"&amp;":"&amp;"$C$55"),Data0!$AV38)&gt;=1,"",ROW())</f>
        <v>38</v>
      </c>
      <c r="DA38" s="1" t="str">
        <f t="shared" ca="1" si="98"/>
        <v/>
      </c>
      <c r="DB38" s="1">
        <f ca="1">IF(COUNTIF(INDIRECT(RIGHT(DB$1,3)&amp;"!"&amp;"$C$57"&amp;":"&amp;"$C$59"),Data0!$AW38)&gt;=1,"",ROW())</f>
        <v>38</v>
      </c>
      <c r="DC38" s="1" t="str">
        <f t="shared" ca="1" si="99"/>
        <v/>
      </c>
      <c r="DD38" s="1">
        <f ca="1">IF(COUNTIF(INDIRECT(RIGHT(DD$1,3)&amp;"!"&amp;"$C$49"&amp;":"&amp;"$C$55"),Data0!$AV38)&gt;=1,"",ROW())</f>
        <v>38</v>
      </c>
      <c r="DE38" s="1" t="str">
        <f t="shared" ca="1" si="100"/>
        <v/>
      </c>
      <c r="DF38" s="1">
        <f ca="1">IF(COUNTIF(INDIRECT(RIGHT(DF$1,3)&amp;"!"&amp;"$C$57"&amp;":"&amp;"$C$59"),Data0!$AW38)&gt;=1,"",ROW())</f>
        <v>38</v>
      </c>
      <c r="DG38" s="1" t="str">
        <f t="shared" ca="1" si="101"/>
        <v/>
      </c>
      <c r="DH38" s="1">
        <f ca="1">IF(COUNTIF(INDIRECT(RIGHT(DH$1,3)&amp;"!"&amp;"$C$49"&amp;":"&amp;"$C$55"),Data0!$AV38)&gt;=1,"",ROW())</f>
        <v>38</v>
      </c>
      <c r="DI38" s="1" t="str">
        <f t="shared" ca="1" si="102"/>
        <v/>
      </c>
      <c r="DJ38" s="1">
        <f ca="1">IF(COUNTIF(INDIRECT(RIGHT(DJ$1,3)&amp;"!"&amp;"$C$57"&amp;":"&amp;"$C$59"),Data0!$AW38)&gt;=1,"",ROW())</f>
        <v>38</v>
      </c>
      <c r="DK38" s="1" t="str">
        <f t="shared" ca="1" si="103"/>
        <v/>
      </c>
      <c r="DL38" s="1">
        <f ca="1">IF(COUNTIF(INDIRECT(RIGHT(DL$1,3)&amp;"!"&amp;"$C$49"&amp;":"&amp;"$C$55"),Data0!$AV38)&gt;=1,"",ROW())</f>
        <v>38</v>
      </c>
      <c r="DM38" s="1" t="str">
        <f t="shared" ca="1" si="104"/>
        <v/>
      </c>
      <c r="DN38" s="1">
        <f ca="1">IF(COUNTIF(INDIRECT(RIGHT(DN$1,3)&amp;"!"&amp;"$C$47"&amp;":"&amp;"$C$59"),Data0!$AW38)&gt;=1,"",ROW())</f>
        <v>38</v>
      </c>
      <c r="DO38" s="1" t="str">
        <f t="shared" ca="1" si="105"/>
        <v/>
      </c>
      <c r="DP38" s="1">
        <f ca="1">IF(COUNTIF(INDIRECT(RIGHT(DP$1,3)&amp;"!"&amp;"$C$49"&amp;":"&amp;"$C$55"),Data0!$AV38)&gt;=1,"",ROW())</f>
        <v>38</v>
      </c>
      <c r="DQ38" s="1" t="str">
        <f t="shared" ca="1" si="106"/>
        <v/>
      </c>
      <c r="DR38" s="1">
        <f ca="1">IF(COUNTIF(INDIRECT(RIGHT(DR$1,3)&amp;"!"&amp;"$C$57"&amp;":"&amp;"$C$59"),Data0!$AW38)&gt;=1,"",ROW())</f>
        <v>38</v>
      </c>
      <c r="DS38" s="1" t="str">
        <f t="shared" ca="1" si="107"/>
        <v/>
      </c>
      <c r="DT38" s="1">
        <f ca="1">IF(COUNTIF(INDIRECT(RIGHT(DT$1,3)&amp;"!"&amp;"$C$49"&amp;":"&amp;"$C$55"),Data0!$AV38)&gt;=1,"",ROW())</f>
        <v>38</v>
      </c>
      <c r="DU38" s="1" t="str">
        <f t="shared" ca="1" si="108"/>
        <v/>
      </c>
      <c r="DV38" s="1">
        <f ca="1">IF(COUNTIF(INDIRECT(RIGHT(DV$1,3)&amp;"!"&amp;"$C$57"&amp;":"&amp;"$C$59"),Data0!$AW38)&gt;=1,"",ROW())</f>
        <v>38</v>
      </c>
      <c r="DW38" s="1" t="str">
        <f t="shared" ca="1" si="109"/>
        <v/>
      </c>
      <c r="DX38" s="1">
        <f ca="1">IF(COUNTIF(INDIRECT(RIGHT(DX$1,3)&amp;"!"&amp;"$C$49"&amp;":"&amp;"$C$55"),Data0!$BB38)&gt;=1,"",ROW())</f>
        <v>38</v>
      </c>
      <c r="DY38" s="1" t="str">
        <f t="shared" ca="1" si="110"/>
        <v/>
      </c>
      <c r="DZ38" s="1">
        <f ca="1">IF(COUNTIF(INDIRECT(RIGHT(DZ$1,3)&amp;"!"&amp;"$C$57"&amp;":"&amp;"$C$59"),Data0!$BC38)&gt;=1,"",ROW())</f>
        <v>38</v>
      </c>
      <c r="EA38" s="1" t="str">
        <f t="shared" ca="1" si="111"/>
        <v/>
      </c>
      <c r="EB38" s="1">
        <f ca="1">IF(COUNTIF(INDIRECT(RIGHT(EB$1,3)&amp;"!"&amp;"$C$49"&amp;":"&amp;"$C$55"),Data0!$BB38)&gt;=1,"",ROW())</f>
        <v>38</v>
      </c>
      <c r="EC38" s="1" t="str">
        <f t="shared" ca="1" si="112"/>
        <v/>
      </c>
      <c r="ED38" s="1">
        <f ca="1">IF(COUNTIF(INDIRECT(RIGHT(ED$1,3)&amp;"!"&amp;"$C$57"&amp;":"&amp;"$C$59"),Data0!$BC38)&gt;=1,"",ROW())</f>
        <v>38</v>
      </c>
      <c r="EE38" s="1" t="str">
        <f t="shared" ca="1" si="113"/>
        <v/>
      </c>
      <c r="EF38" s="1">
        <f ca="1">IF(COUNTIF(INDIRECT(RIGHT(EF$1,3)&amp;"!"&amp;"$C$49"&amp;":"&amp;"$C$55"),Data0!$BB38)&gt;=1,"",ROW())</f>
        <v>38</v>
      </c>
      <c r="EG38" s="1" t="str">
        <f t="shared" ca="1" si="114"/>
        <v/>
      </c>
      <c r="EH38" s="1">
        <f ca="1">IF(COUNTIF(INDIRECT(RIGHT(EH$1,3)&amp;"!"&amp;"$C$57"&amp;":"&amp;"$C$59"),Data0!$BC38)&gt;=1,"",ROW())</f>
        <v>38</v>
      </c>
      <c r="EI38" s="1" t="str">
        <f t="shared" ca="1" si="115"/>
        <v/>
      </c>
      <c r="EJ38" s="1">
        <f ca="1">IF(COUNTIF(INDIRECT(RIGHT(EJ$1,3)&amp;"!"&amp;"$C$49"&amp;":"&amp;"$C$55"),Data0!$BB38)&gt;=1,"",ROW())</f>
        <v>38</v>
      </c>
      <c r="EK38" s="1" t="str">
        <f t="shared" ca="1" si="116"/>
        <v/>
      </c>
      <c r="EL38" s="1">
        <f ca="1">IF(COUNTIF(INDIRECT(RIGHT(EL$1,3)&amp;"!"&amp;"$C$57"&amp;":"&amp;"$C$59"),Data0!$BC38)&gt;=1,"",ROW())</f>
        <v>38</v>
      </c>
      <c r="EM38" s="1" t="str">
        <f t="shared" ca="1" si="117"/>
        <v/>
      </c>
      <c r="EN38" s="1">
        <f ca="1">IF(COUNTIF(INDIRECT(RIGHT(EN$1,3)&amp;"!"&amp;"$C$49"&amp;":"&amp;"$C$55"),Data0!$BB38)&gt;=1,"",ROW())</f>
        <v>38</v>
      </c>
      <c r="EO38" s="1" t="str">
        <f t="shared" ca="1" si="118"/>
        <v/>
      </c>
      <c r="EP38" s="1">
        <f ca="1">IF(COUNTIF(INDIRECT(RIGHT(EP$1,3)&amp;"!"&amp;"$C$57"&amp;":"&amp;"$C$59"),Data0!$BC38)&gt;=1,"",ROW())</f>
        <v>38</v>
      </c>
      <c r="EQ38" s="1" t="str">
        <f t="shared" ca="1" si="119"/>
        <v/>
      </c>
      <c r="ER38" s="1">
        <f ca="1">IF(COUNTIF(INDIRECT(RIGHT(ER$1,3)&amp;"!"&amp;"$C$49"&amp;":"&amp;"$C$55"),Data0!$BB38)&gt;=1,"",ROW())</f>
        <v>38</v>
      </c>
      <c r="ES38" s="1" t="str">
        <f t="shared" ca="1" si="120"/>
        <v/>
      </c>
      <c r="ET38" s="1">
        <f ca="1">IF(COUNTIF(INDIRECT(RIGHT(ET$1,3)&amp;"!"&amp;"$C$57"&amp;":"&amp;"$C$59"),Data0!$BC38)&gt;=1,"",ROW())</f>
        <v>38</v>
      </c>
      <c r="EU38" s="1" t="str">
        <f t="shared" ca="1" si="121"/>
        <v/>
      </c>
    </row>
    <row r="39" spans="1:151" ht="15.75" thickBot="1">
      <c r="A39" s="22" t="str">
        <f t="shared" si="66"/>
        <v>5.</v>
      </c>
      <c r="B39" s="22" t="s">
        <v>187</v>
      </c>
      <c r="C39" s="22" t="s">
        <v>226</v>
      </c>
      <c r="D39" s="22" t="s">
        <v>101</v>
      </c>
      <c r="F39"/>
      <c r="Y39"/>
      <c r="Z39"/>
      <c r="AA39" s="22" t="s">
        <v>212</v>
      </c>
      <c r="AB39" s="22" t="s">
        <v>176</v>
      </c>
      <c r="AE39" s="527" t="s">
        <v>1124</v>
      </c>
      <c r="AF39" s="440">
        <f>IF(AND(COUNTIF(AG$2:AG39,AG39)=1,AG39&lt;&gt;""),AF38+1,AF38)</f>
        <v>1</v>
      </c>
      <c r="AG39" s="468" t="str">
        <f t="shared" si="67"/>
        <v/>
      </c>
      <c r="AH39" s="440">
        <f>IF(AND(COUNTIF(AI$2:AI39,AI39)=1,AI39&lt;&gt;""),AH38+1,AH38)</f>
        <v>1</v>
      </c>
      <c r="AI39" s="468" t="str">
        <f t="shared" si="68"/>
        <v/>
      </c>
      <c r="AJ39" s="497" t="str">
        <f t="shared" si="56"/>
        <v/>
      </c>
      <c r="AK39" s="497" t="str">
        <f t="shared" si="57"/>
        <v/>
      </c>
      <c r="AL39" s="440">
        <f>IF(AND(COUNTIF(AM$2:AM39,AM39)=1,AM39&lt;&gt;""),AL38+1,AL38)</f>
        <v>1</v>
      </c>
      <c r="AM39" s="468" t="str">
        <f t="shared" si="69"/>
        <v/>
      </c>
      <c r="AN39" s="440">
        <f>IF(AND(COUNTIF(AO$2:AO39,AO39)=1,AO39&lt;&gt;""),AN38+1,AN38)</f>
        <v>1</v>
      </c>
      <c r="AO39" s="468" t="str">
        <f t="shared" si="70"/>
        <v/>
      </c>
      <c r="AP39" s="497" t="str">
        <f t="shared" si="59"/>
        <v/>
      </c>
      <c r="AQ39" s="497" t="str">
        <f t="shared" si="60"/>
        <v/>
      </c>
      <c r="AR39" s="440">
        <f>IF(AND(COUNTIF(AS$2:AS39,AS39)=1,AS39&lt;&gt;""),AR38+1,AR38)</f>
        <v>1</v>
      </c>
      <c r="AS39" s="468" t="str">
        <f t="shared" si="71"/>
        <v/>
      </c>
      <c r="AT39" s="440">
        <f>IF(AND(COUNTIF(AU$2:AU39,AU39)=1,AU39&lt;&gt;""),AT38+1,AT38)</f>
        <v>1</v>
      </c>
      <c r="AU39" s="468" t="str">
        <f t="shared" si="72"/>
        <v/>
      </c>
      <c r="AV39" s="497" t="str">
        <f t="shared" si="61"/>
        <v/>
      </c>
      <c r="AW39" s="497" t="str">
        <f t="shared" si="62"/>
        <v/>
      </c>
      <c r="AX39" s="440">
        <f>IF(AND(COUNTIF(AY$2:AY39,AY39)=1,AY39&lt;&gt;""),AX38+1,AX38)</f>
        <v>1</v>
      </c>
      <c r="AY39" s="468" t="str">
        <f t="shared" si="73"/>
        <v/>
      </c>
      <c r="AZ39" s="440">
        <f>IF(AND(COUNTIF(BA$2:BA39,BA39)=1,BA39&lt;&gt;""),AZ38+1,AZ38)</f>
        <v>1</v>
      </c>
      <c r="BA39" s="468" t="str">
        <f t="shared" si="74"/>
        <v/>
      </c>
      <c r="BB39" s="497" t="str">
        <f t="shared" si="63"/>
        <v/>
      </c>
      <c r="BC39" s="497" t="str">
        <f t="shared" si="64"/>
        <v/>
      </c>
      <c r="BD39" s="1">
        <f ca="1">IF(COUNTIF(INDIRECT(RIGHT(BD$1,3)&amp;"!"&amp;"$C$49"&amp;":"&amp;"$C$55"),Data0!$AJ39)&gt;=1,"",ROW())</f>
        <v>39</v>
      </c>
      <c r="BE39" s="1" t="str">
        <f t="shared" ca="1" si="65"/>
        <v/>
      </c>
      <c r="BF39" s="1">
        <f ca="1">IF(COUNTIF(INDIRECT(RIGHT(BF$1,3)&amp;"!"&amp;"$C$57"&amp;":"&amp;"$C$59"),Data0!$AK39)&gt;=1,"",ROW())</f>
        <v>39</v>
      </c>
      <c r="BG39" s="1" t="str">
        <f t="shared" ca="1" si="75"/>
        <v/>
      </c>
      <c r="BH39" s="1">
        <f ca="1">IF(COUNTIF(INDIRECT(RIGHT(BH$1,3)&amp;"!"&amp;"$C$49"&amp;":"&amp;"$C$55"),Data0!$AJ39)&gt;=1,"",ROW())</f>
        <v>39</v>
      </c>
      <c r="BI39" s="1" t="str">
        <f t="shared" ca="1" si="76"/>
        <v/>
      </c>
      <c r="BJ39" s="1">
        <f ca="1">IF(COUNTIF(INDIRECT(RIGHT(BJ$1,3)&amp;"!"&amp;"$C$57"&amp;":"&amp;"$C$59"),Data0!$AK39)&gt;=1,"",ROW())</f>
        <v>39</v>
      </c>
      <c r="BK39" s="1" t="str">
        <f t="shared" ca="1" si="77"/>
        <v/>
      </c>
      <c r="BL39" s="1">
        <f ca="1">IF(COUNTIF(INDIRECT(RIGHT(BL$1,3)&amp;"!"&amp;"$C$49"&amp;":"&amp;"$C$55"),Data0!$AJ39)&gt;=1,"",ROW())</f>
        <v>39</v>
      </c>
      <c r="BM39" s="1" t="str">
        <f t="shared" ca="1" si="78"/>
        <v/>
      </c>
      <c r="BN39" s="1">
        <f ca="1">IF(COUNTIF(INDIRECT(RIGHT(BN$1,3)&amp;"!"&amp;"$C$57"&amp;":"&amp;"$C$59"),Data0!$AK39)&gt;=1,"",ROW())</f>
        <v>39</v>
      </c>
      <c r="BO39" s="1" t="str">
        <f t="shared" ca="1" si="79"/>
        <v/>
      </c>
      <c r="BP39" s="1">
        <f ca="1">IF(COUNTIF(INDIRECT(RIGHT(BP$1,3)&amp;"!"&amp;"$C$49"&amp;":"&amp;"$C$55"),Data0!$AJ39)&gt;=1,"",ROW())</f>
        <v>39</v>
      </c>
      <c r="BQ39" s="1" t="str">
        <f t="shared" ca="1" si="80"/>
        <v/>
      </c>
      <c r="BR39" s="1">
        <f ca="1">IF(COUNTIF(INDIRECT(RIGHT(BR$1,3)&amp;"!"&amp;"$C$57"&amp;":"&amp;"$C$59"),Data0!$AK39)&gt;=1,"",ROW())</f>
        <v>39</v>
      </c>
      <c r="BS39" s="1" t="str">
        <f t="shared" ca="1" si="81"/>
        <v/>
      </c>
      <c r="BT39" s="1">
        <f ca="1">IF(COUNTIF(INDIRECT(RIGHT(BT$1,3)&amp;"!"&amp;"$C$49"&amp;":"&amp;"$C$55"),Data0!$AJ39)&gt;=1,"",ROW())</f>
        <v>39</v>
      </c>
      <c r="BU39" s="1" t="str">
        <f t="shared" ca="1" si="82"/>
        <v/>
      </c>
      <c r="BV39" s="1">
        <f ca="1">IF(COUNTIF(INDIRECT(RIGHT(BV$1,3)&amp;"!"&amp;"$C$57"&amp;":"&amp;"$C$59"),Data0!$AK39)&gt;=1,"",ROW())</f>
        <v>39</v>
      </c>
      <c r="BW39" s="1" t="str">
        <f t="shared" ca="1" si="83"/>
        <v/>
      </c>
      <c r="BX39" s="1">
        <f ca="1">IF(COUNTIF(INDIRECT(RIGHT(BX$1,3)&amp;"!"&amp;"$C$49"&amp;":"&amp;"$C$55"),Data0!$AJ39)&gt;=1,"",ROW())</f>
        <v>39</v>
      </c>
      <c r="BY39" s="1" t="str">
        <f t="shared" ca="1" si="84"/>
        <v/>
      </c>
      <c r="BZ39" s="1">
        <f ca="1">IF(COUNTIF(INDIRECT(RIGHT(BZ$1,3)&amp;"!"&amp;"$C$57"&amp;":"&amp;"$C$59"),Data0!$AK39)&gt;=1,"",ROW())</f>
        <v>39</v>
      </c>
      <c r="CA39" s="1" t="str">
        <f t="shared" ca="1" si="85"/>
        <v/>
      </c>
      <c r="CB39" s="1">
        <f ca="1">IF(COUNTIF(INDIRECT(RIGHT(CB$1,3)&amp;"!"&amp;"$C$49"&amp;":"&amp;"$C$55"),Data0!$AP39)&gt;=1,"",ROW())</f>
        <v>39</v>
      </c>
      <c r="CC39" s="1" t="str">
        <f t="shared" ca="1" si="86"/>
        <v/>
      </c>
      <c r="CD39" s="1">
        <f ca="1">IF(COUNTIF(INDIRECT(RIGHT(CD$1,3)&amp;"!"&amp;"$C$57"&amp;":"&amp;"$C$59"),Data0!$AQ39)&gt;=1,"",ROW())</f>
        <v>39</v>
      </c>
      <c r="CE39" s="1" t="str">
        <f t="shared" ca="1" si="87"/>
        <v/>
      </c>
      <c r="CF39" s="1">
        <f ca="1">IF(COUNTIF(INDIRECT(RIGHT(CF$1,3)&amp;"!"&amp;"$C$49"&amp;":"&amp;"$C$55"),Data0!$AP39)&gt;=1,"",ROW())</f>
        <v>39</v>
      </c>
      <c r="CG39" s="1" t="str">
        <f t="shared" ca="1" si="88"/>
        <v/>
      </c>
      <c r="CH39" s="1">
        <f ca="1">IF(COUNTIF(INDIRECT(RIGHT(CH$1,3)&amp;"!"&amp;"$C$57"&amp;":"&amp;"$C$59"),Data0!$AQ39)&gt;=1,"",ROW())</f>
        <v>39</v>
      </c>
      <c r="CI39" s="1" t="str">
        <f t="shared" ca="1" si="89"/>
        <v/>
      </c>
      <c r="CJ39" s="1">
        <f ca="1">IF(COUNTIF(INDIRECT(RIGHT(CJ$1,3)&amp;"!"&amp;"$C$49"&amp;":"&amp;"$C$55"),Data0!$AP39)&gt;=1,"",ROW())</f>
        <v>39</v>
      </c>
      <c r="CK39" s="1" t="str">
        <f t="shared" ca="1" si="90"/>
        <v/>
      </c>
      <c r="CL39" s="1">
        <f ca="1">IF(COUNTIF(INDIRECT(RIGHT(CL$1,3)&amp;"!"&amp;"$C$57"&amp;":"&amp;"$C$59"),Data0!$AQ39)&gt;=1,"",ROW())</f>
        <v>39</v>
      </c>
      <c r="CM39" s="1" t="str">
        <f t="shared" ca="1" si="91"/>
        <v/>
      </c>
      <c r="CN39" s="1">
        <f ca="1">IF(COUNTIF(INDIRECT(RIGHT(CN$1,3)&amp;"!"&amp;"$C$49"&amp;":"&amp;"$C$55"),Data0!$AP39)&gt;=1,"",ROW())</f>
        <v>39</v>
      </c>
      <c r="CO39" s="1" t="str">
        <f t="shared" ca="1" si="92"/>
        <v/>
      </c>
      <c r="CP39" s="1">
        <f ca="1">IF(COUNTIF(INDIRECT(RIGHT(CP$1,3)&amp;"!"&amp;"$C$57"&amp;":"&amp;"$C$59"),Data0!$AQ39)&gt;=1,"",ROW())</f>
        <v>39</v>
      </c>
      <c r="CQ39" s="1" t="str">
        <f t="shared" ca="1" si="93"/>
        <v/>
      </c>
      <c r="CR39" s="1">
        <f ca="1">IF(COUNTIF(INDIRECT(RIGHT(CR$1,3)&amp;"!"&amp;"$C$49"&amp;":"&amp;"$C$55"),Data0!$AP39)&gt;=1,"",ROW())</f>
        <v>39</v>
      </c>
      <c r="CS39" s="1" t="str">
        <f t="shared" ca="1" si="94"/>
        <v/>
      </c>
      <c r="CT39" s="1">
        <f ca="1">IF(COUNTIF(INDIRECT(RIGHT(CT$1,3)&amp;"!"&amp;"$C$57"&amp;":"&amp;"$C$59"),Data0!$AQ39)&gt;=1,"",ROW())</f>
        <v>39</v>
      </c>
      <c r="CU39" s="1" t="str">
        <f t="shared" ca="1" si="95"/>
        <v/>
      </c>
      <c r="CV39" s="1">
        <f ca="1">IF(COUNTIF(INDIRECT(RIGHT(CV$1,3)&amp;"!"&amp;"$C$49"&amp;":"&amp;"$C$55"),Data0!$AP39)&gt;=1,"",ROW())</f>
        <v>39</v>
      </c>
      <c r="CW39" s="1" t="str">
        <f t="shared" ca="1" si="96"/>
        <v/>
      </c>
      <c r="CX39" s="1">
        <f ca="1">IF(COUNTIF(INDIRECT(RIGHT(CX$1,3)&amp;"!"&amp;"$C$57"&amp;":"&amp;"$C$59"),Data0!$AQ39)&gt;=1,"",ROW())</f>
        <v>39</v>
      </c>
      <c r="CY39" s="1" t="str">
        <f t="shared" ca="1" si="97"/>
        <v/>
      </c>
      <c r="CZ39" s="1">
        <f ca="1">IF(COUNTIF(INDIRECT(RIGHT(CZ$1,3)&amp;"!"&amp;"$C$49"&amp;":"&amp;"$C$55"),Data0!$AV39)&gt;=1,"",ROW())</f>
        <v>39</v>
      </c>
      <c r="DA39" s="1" t="str">
        <f t="shared" ca="1" si="98"/>
        <v/>
      </c>
      <c r="DB39" s="1">
        <f ca="1">IF(COUNTIF(INDIRECT(RIGHT(DB$1,3)&amp;"!"&amp;"$C$57"&amp;":"&amp;"$C$59"),Data0!$AW39)&gt;=1,"",ROW())</f>
        <v>39</v>
      </c>
      <c r="DC39" s="1" t="str">
        <f t="shared" ca="1" si="99"/>
        <v/>
      </c>
      <c r="DD39" s="1">
        <f ca="1">IF(COUNTIF(INDIRECT(RIGHT(DD$1,3)&amp;"!"&amp;"$C$49"&amp;":"&amp;"$C$55"),Data0!$AV39)&gt;=1,"",ROW())</f>
        <v>39</v>
      </c>
      <c r="DE39" s="1" t="str">
        <f t="shared" ca="1" si="100"/>
        <v/>
      </c>
      <c r="DF39" s="1">
        <f ca="1">IF(COUNTIF(INDIRECT(RIGHT(DF$1,3)&amp;"!"&amp;"$C$57"&amp;":"&amp;"$C$59"),Data0!$AW39)&gt;=1,"",ROW())</f>
        <v>39</v>
      </c>
      <c r="DG39" s="1" t="str">
        <f t="shared" ca="1" si="101"/>
        <v/>
      </c>
      <c r="DH39" s="1">
        <f ca="1">IF(COUNTIF(INDIRECT(RIGHT(DH$1,3)&amp;"!"&amp;"$C$49"&amp;":"&amp;"$C$55"),Data0!$AV39)&gt;=1,"",ROW())</f>
        <v>39</v>
      </c>
      <c r="DI39" s="1" t="str">
        <f t="shared" ca="1" si="102"/>
        <v/>
      </c>
      <c r="DJ39" s="1">
        <f ca="1">IF(COUNTIF(INDIRECT(RIGHT(DJ$1,3)&amp;"!"&amp;"$C$57"&amp;":"&amp;"$C$59"),Data0!$AW39)&gt;=1,"",ROW())</f>
        <v>39</v>
      </c>
      <c r="DK39" s="1" t="str">
        <f t="shared" ca="1" si="103"/>
        <v/>
      </c>
      <c r="DL39" s="1">
        <f ca="1">IF(COUNTIF(INDIRECT(RIGHT(DL$1,3)&amp;"!"&amp;"$C$49"&amp;":"&amp;"$C$55"),Data0!$AV39)&gt;=1,"",ROW())</f>
        <v>39</v>
      </c>
      <c r="DM39" s="1" t="str">
        <f t="shared" ca="1" si="104"/>
        <v/>
      </c>
      <c r="DN39" s="1">
        <f ca="1">IF(COUNTIF(INDIRECT(RIGHT(DN$1,3)&amp;"!"&amp;"$C$47"&amp;":"&amp;"$C$59"),Data0!$AW39)&gt;=1,"",ROW())</f>
        <v>39</v>
      </c>
      <c r="DO39" s="1" t="str">
        <f t="shared" ca="1" si="105"/>
        <v/>
      </c>
      <c r="DP39" s="1">
        <f ca="1">IF(COUNTIF(INDIRECT(RIGHT(DP$1,3)&amp;"!"&amp;"$C$49"&amp;":"&amp;"$C$55"),Data0!$AV39)&gt;=1,"",ROW())</f>
        <v>39</v>
      </c>
      <c r="DQ39" s="1" t="str">
        <f t="shared" ca="1" si="106"/>
        <v/>
      </c>
      <c r="DR39" s="1">
        <f ca="1">IF(COUNTIF(INDIRECT(RIGHT(DR$1,3)&amp;"!"&amp;"$C$57"&amp;":"&amp;"$C$59"),Data0!$AW39)&gt;=1,"",ROW())</f>
        <v>39</v>
      </c>
      <c r="DS39" s="1" t="str">
        <f t="shared" ca="1" si="107"/>
        <v/>
      </c>
      <c r="DT39" s="1">
        <f ca="1">IF(COUNTIF(INDIRECT(RIGHT(DT$1,3)&amp;"!"&amp;"$C$49"&amp;":"&amp;"$C$55"),Data0!$AV39)&gt;=1,"",ROW())</f>
        <v>39</v>
      </c>
      <c r="DU39" s="1" t="str">
        <f t="shared" ca="1" si="108"/>
        <v/>
      </c>
      <c r="DV39" s="1">
        <f ca="1">IF(COUNTIF(INDIRECT(RIGHT(DV$1,3)&amp;"!"&amp;"$C$57"&amp;":"&amp;"$C$59"),Data0!$AW39)&gt;=1,"",ROW())</f>
        <v>39</v>
      </c>
      <c r="DW39" s="1" t="str">
        <f t="shared" ca="1" si="109"/>
        <v/>
      </c>
      <c r="DX39" s="1">
        <f ca="1">IF(COUNTIF(INDIRECT(RIGHT(DX$1,3)&amp;"!"&amp;"$C$49"&amp;":"&amp;"$C$55"),Data0!$BB39)&gt;=1,"",ROW())</f>
        <v>39</v>
      </c>
      <c r="DY39" s="1" t="str">
        <f t="shared" ca="1" si="110"/>
        <v/>
      </c>
      <c r="DZ39" s="1">
        <f ca="1">IF(COUNTIF(INDIRECT(RIGHT(DZ$1,3)&amp;"!"&amp;"$C$57"&amp;":"&amp;"$C$59"),Data0!$BC39)&gt;=1,"",ROW())</f>
        <v>39</v>
      </c>
      <c r="EA39" s="1" t="str">
        <f t="shared" ca="1" si="111"/>
        <v/>
      </c>
      <c r="EB39" s="1">
        <f ca="1">IF(COUNTIF(INDIRECT(RIGHT(EB$1,3)&amp;"!"&amp;"$C$49"&amp;":"&amp;"$C$55"),Data0!$BB39)&gt;=1,"",ROW())</f>
        <v>39</v>
      </c>
      <c r="EC39" s="1" t="str">
        <f t="shared" ca="1" si="112"/>
        <v/>
      </c>
      <c r="ED39" s="1">
        <f ca="1">IF(COUNTIF(INDIRECT(RIGHT(ED$1,3)&amp;"!"&amp;"$C$57"&amp;":"&amp;"$C$59"),Data0!$BC39)&gt;=1,"",ROW())</f>
        <v>39</v>
      </c>
      <c r="EE39" s="1" t="str">
        <f t="shared" ca="1" si="113"/>
        <v/>
      </c>
      <c r="EF39" s="1">
        <f ca="1">IF(COUNTIF(INDIRECT(RIGHT(EF$1,3)&amp;"!"&amp;"$C$49"&amp;":"&amp;"$C$55"),Data0!$BB39)&gt;=1,"",ROW())</f>
        <v>39</v>
      </c>
      <c r="EG39" s="1" t="str">
        <f t="shared" ca="1" si="114"/>
        <v/>
      </c>
      <c r="EH39" s="1">
        <f ca="1">IF(COUNTIF(INDIRECT(RIGHT(EH$1,3)&amp;"!"&amp;"$C$57"&amp;":"&amp;"$C$59"),Data0!$BC39)&gt;=1,"",ROW())</f>
        <v>39</v>
      </c>
      <c r="EI39" s="1" t="str">
        <f t="shared" ca="1" si="115"/>
        <v/>
      </c>
      <c r="EJ39" s="1">
        <f ca="1">IF(COUNTIF(INDIRECT(RIGHT(EJ$1,3)&amp;"!"&amp;"$C$49"&amp;":"&amp;"$C$55"),Data0!$BB39)&gt;=1,"",ROW())</f>
        <v>39</v>
      </c>
      <c r="EK39" s="1" t="str">
        <f t="shared" ca="1" si="116"/>
        <v/>
      </c>
      <c r="EL39" s="1">
        <f ca="1">IF(COUNTIF(INDIRECT(RIGHT(EL$1,3)&amp;"!"&amp;"$C$57"&amp;":"&amp;"$C$59"),Data0!$BC39)&gt;=1,"",ROW())</f>
        <v>39</v>
      </c>
      <c r="EM39" s="1" t="str">
        <f t="shared" ca="1" si="117"/>
        <v/>
      </c>
      <c r="EN39" s="1">
        <f ca="1">IF(COUNTIF(INDIRECT(RIGHT(EN$1,3)&amp;"!"&amp;"$C$49"&amp;":"&amp;"$C$55"),Data0!$BB39)&gt;=1,"",ROW())</f>
        <v>39</v>
      </c>
      <c r="EO39" s="1" t="str">
        <f t="shared" ca="1" si="118"/>
        <v/>
      </c>
      <c r="EP39" s="1">
        <f ca="1">IF(COUNTIF(INDIRECT(RIGHT(EP$1,3)&amp;"!"&amp;"$C$57"&amp;":"&amp;"$C$59"),Data0!$BC39)&gt;=1,"",ROW())</f>
        <v>39</v>
      </c>
      <c r="EQ39" s="1" t="str">
        <f t="shared" ca="1" si="119"/>
        <v/>
      </c>
      <c r="ER39" s="1">
        <f ca="1">IF(COUNTIF(INDIRECT(RIGHT(ER$1,3)&amp;"!"&amp;"$C$49"&amp;":"&amp;"$C$55"),Data0!$BB39)&gt;=1,"",ROW())</f>
        <v>39</v>
      </c>
      <c r="ES39" s="1" t="str">
        <f t="shared" ca="1" si="120"/>
        <v/>
      </c>
      <c r="ET39" s="1">
        <f ca="1">IF(COUNTIF(INDIRECT(RIGHT(ET$1,3)&amp;"!"&amp;"$C$57"&amp;":"&amp;"$C$59"),Data0!$BC39)&gt;=1,"",ROW())</f>
        <v>39</v>
      </c>
      <c r="EU39" s="1" t="str">
        <f t="shared" ca="1" si="121"/>
        <v/>
      </c>
    </row>
    <row r="40" spans="1:151" ht="15">
      <c r="A40" s="21" t="str">
        <f t="shared" si="66"/>
        <v>5.</v>
      </c>
      <c r="B40" s="21" t="s">
        <v>188</v>
      </c>
      <c r="C40" s="21" t="s">
        <v>226</v>
      </c>
      <c r="D40" s="21" t="s">
        <v>97</v>
      </c>
      <c r="F40"/>
      <c r="Y40"/>
      <c r="Z40"/>
      <c r="AA40" s="21" t="s">
        <v>213</v>
      </c>
      <c r="AB40" s="21" t="s">
        <v>177</v>
      </c>
      <c r="AE40" s="523" t="s">
        <v>1125</v>
      </c>
      <c r="AF40" s="440">
        <f>IF(AND(COUNTIF(AG$2:AG40,AG40)=1,AG40&lt;&gt;""),AF39+1,AF39)</f>
        <v>1</v>
      </c>
      <c r="AG40" s="468" t="str">
        <f t="shared" si="67"/>
        <v/>
      </c>
      <c r="AH40" s="440">
        <f>IF(AND(COUNTIF(AI$2:AI40,AI40)=1,AI40&lt;&gt;""),AH39+1,AH39)</f>
        <v>1</v>
      </c>
      <c r="AI40" s="468" t="str">
        <f t="shared" si="68"/>
        <v/>
      </c>
      <c r="AJ40" s="497" t="str">
        <f t="shared" si="56"/>
        <v/>
      </c>
      <c r="AK40" s="497" t="str">
        <f t="shared" si="57"/>
        <v/>
      </c>
      <c r="AL40" s="440">
        <f>IF(AND(COUNTIF(AM$2:AM40,AM40)=1,AM40&lt;&gt;""),AL39+1,AL39)</f>
        <v>1</v>
      </c>
      <c r="AM40" s="468" t="str">
        <f t="shared" si="69"/>
        <v/>
      </c>
      <c r="AN40" s="440">
        <f>IF(AND(COUNTIF(AO$2:AO40,AO40)=1,AO40&lt;&gt;""),AN39+1,AN39)</f>
        <v>1</v>
      </c>
      <c r="AO40" s="468" t="str">
        <f t="shared" si="70"/>
        <v/>
      </c>
      <c r="AP40" s="497" t="str">
        <f t="shared" si="59"/>
        <v/>
      </c>
      <c r="AQ40" s="497" t="str">
        <f t="shared" si="60"/>
        <v/>
      </c>
      <c r="AR40" s="440">
        <f>IF(AND(COUNTIF(AS$2:AS40,AS40)=1,AS40&lt;&gt;""),AR39+1,AR39)</f>
        <v>1</v>
      </c>
      <c r="AS40" s="468" t="str">
        <f t="shared" si="71"/>
        <v/>
      </c>
      <c r="AT40" s="440">
        <f>IF(AND(COUNTIF(AU$2:AU40,AU40)=1,AU40&lt;&gt;""),AT39+1,AT39)</f>
        <v>1</v>
      </c>
      <c r="AU40" s="468" t="str">
        <f t="shared" si="72"/>
        <v/>
      </c>
      <c r="AV40" s="497" t="str">
        <f t="shared" si="61"/>
        <v/>
      </c>
      <c r="AW40" s="497" t="str">
        <f t="shared" si="62"/>
        <v/>
      </c>
      <c r="AX40" s="440">
        <f>IF(AND(COUNTIF(AY$2:AY40,AY40)=1,AY40&lt;&gt;""),AX39+1,AX39)</f>
        <v>1</v>
      </c>
      <c r="AY40" s="468" t="str">
        <f t="shared" si="73"/>
        <v/>
      </c>
      <c r="AZ40" s="440">
        <f>IF(AND(COUNTIF(BA$2:BA40,BA40)=1,BA40&lt;&gt;""),AZ39+1,AZ39)</f>
        <v>1</v>
      </c>
      <c r="BA40" s="468" t="str">
        <f t="shared" si="74"/>
        <v/>
      </c>
      <c r="BB40" s="497" t="str">
        <f t="shared" si="63"/>
        <v/>
      </c>
      <c r="BC40" s="497" t="str">
        <f t="shared" si="64"/>
        <v/>
      </c>
      <c r="BD40" s="1">
        <f ca="1">IF(COUNTIF(INDIRECT(RIGHT(BD$1,3)&amp;"!"&amp;"$C$49"&amp;":"&amp;"$C$55"),Data0!$AJ40)&gt;=1,"",ROW())</f>
        <v>40</v>
      </c>
      <c r="BE40" s="1" t="str">
        <f t="shared" ca="1" si="65"/>
        <v/>
      </c>
      <c r="BF40" s="1">
        <f ca="1">IF(COUNTIF(INDIRECT(RIGHT(BF$1,3)&amp;"!"&amp;"$C$57"&amp;":"&amp;"$C$59"),Data0!$AK40)&gt;=1,"",ROW())</f>
        <v>40</v>
      </c>
      <c r="BG40" s="1" t="str">
        <f t="shared" ca="1" si="75"/>
        <v/>
      </c>
      <c r="BH40" s="1">
        <f ca="1">IF(COUNTIF(INDIRECT(RIGHT(BH$1,3)&amp;"!"&amp;"$C$49"&amp;":"&amp;"$C$55"),Data0!$AJ40)&gt;=1,"",ROW())</f>
        <v>40</v>
      </c>
      <c r="BI40" s="1" t="str">
        <f t="shared" ca="1" si="76"/>
        <v/>
      </c>
      <c r="BJ40" s="1">
        <f ca="1">IF(COUNTIF(INDIRECT(RIGHT(BJ$1,3)&amp;"!"&amp;"$C$57"&amp;":"&amp;"$C$59"),Data0!$AK40)&gt;=1,"",ROW())</f>
        <v>40</v>
      </c>
      <c r="BK40" s="1" t="str">
        <f t="shared" ca="1" si="77"/>
        <v/>
      </c>
      <c r="BL40" s="1">
        <f ca="1">IF(COUNTIF(INDIRECT(RIGHT(BL$1,3)&amp;"!"&amp;"$C$49"&amp;":"&amp;"$C$55"),Data0!$AJ40)&gt;=1,"",ROW())</f>
        <v>40</v>
      </c>
      <c r="BM40" s="1" t="str">
        <f t="shared" ca="1" si="78"/>
        <v/>
      </c>
      <c r="BN40" s="1">
        <f ca="1">IF(COUNTIF(INDIRECT(RIGHT(BN$1,3)&amp;"!"&amp;"$C$57"&amp;":"&amp;"$C$59"),Data0!$AK40)&gt;=1,"",ROW())</f>
        <v>40</v>
      </c>
      <c r="BO40" s="1" t="str">
        <f t="shared" ca="1" si="79"/>
        <v/>
      </c>
      <c r="BP40" s="1">
        <f ca="1">IF(COUNTIF(INDIRECT(RIGHT(BP$1,3)&amp;"!"&amp;"$C$49"&amp;":"&amp;"$C$55"),Data0!$AJ40)&gt;=1,"",ROW())</f>
        <v>40</v>
      </c>
      <c r="BQ40" s="1" t="str">
        <f t="shared" ca="1" si="80"/>
        <v/>
      </c>
      <c r="BR40" s="1">
        <f ca="1">IF(COUNTIF(INDIRECT(RIGHT(BR$1,3)&amp;"!"&amp;"$C$57"&amp;":"&amp;"$C$59"),Data0!$AK40)&gt;=1,"",ROW())</f>
        <v>40</v>
      </c>
      <c r="BS40" s="1" t="str">
        <f t="shared" ca="1" si="81"/>
        <v/>
      </c>
      <c r="BT40" s="1">
        <f ca="1">IF(COUNTIF(INDIRECT(RIGHT(BT$1,3)&amp;"!"&amp;"$C$49"&amp;":"&amp;"$C$55"),Data0!$AJ40)&gt;=1,"",ROW())</f>
        <v>40</v>
      </c>
      <c r="BU40" s="1" t="str">
        <f t="shared" ca="1" si="82"/>
        <v/>
      </c>
      <c r="BV40" s="1">
        <f ca="1">IF(COUNTIF(INDIRECT(RIGHT(BV$1,3)&amp;"!"&amp;"$C$57"&amp;":"&amp;"$C$59"),Data0!$AK40)&gt;=1,"",ROW())</f>
        <v>40</v>
      </c>
      <c r="BW40" s="1" t="str">
        <f t="shared" ca="1" si="83"/>
        <v/>
      </c>
      <c r="BX40" s="1">
        <f ca="1">IF(COUNTIF(INDIRECT(RIGHT(BX$1,3)&amp;"!"&amp;"$C$49"&amp;":"&amp;"$C$55"),Data0!$AJ40)&gt;=1,"",ROW())</f>
        <v>40</v>
      </c>
      <c r="BY40" s="1" t="str">
        <f t="shared" ca="1" si="84"/>
        <v/>
      </c>
      <c r="BZ40" s="1">
        <f ca="1">IF(COUNTIF(INDIRECT(RIGHT(BZ$1,3)&amp;"!"&amp;"$C$57"&amp;":"&amp;"$C$59"),Data0!$AK40)&gt;=1,"",ROW())</f>
        <v>40</v>
      </c>
      <c r="CA40" s="1" t="str">
        <f t="shared" ca="1" si="85"/>
        <v/>
      </c>
      <c r="CB40" s="1">
        <f ca="1">IF(COUNTIF(INDIRECT(RIGHT(CB$1,3)&amp;"!"&amp;"$C$49"&amp;":"&amp;"$C$55"),Data0!$AP40)&gt;=1,"",ROW())</f>
        <v>40</v>
      </c>
      <c r="CC40" s="1" t="str">
        <f t="shared" ca="1" si="86"/>
        <v/>
      </c>
      <c r="CD40" s="1">
        <f ca="1">IF(COUNTIF(INDIRECT(RIGHT(CD$1,3)&amp;"!"&amp;"$C$57"&amp;":"&amp;"$C$59"),Data0!$AQ40)&gt;=1,"",ROW())</f>
        <v>40</v>
      </c>
      <c r="CE40" s="1" t="str">
        <f t="shared" ca="1" si="87"/>
        <v/>
      </c>
      <c r="CF40" s="1">
        <f ca="1">IF(COUNTIF(INDIRECT(RIGHT(CF$1,3)&amp;"!"&amp;"$C$49"&amp;":"&amp;"$C$55"),Data0!$AP40)&gt;=1,"",ROW())</f>
        <v>40</v>
      </c>
      <c r="CG40" s="1" t="str">
        <f t="shared" ca="1" si="88"/>
        <v/>
      </c>
      <c r="CH40" s="1">
        <f ca="1">IF(COUNTIF(INDIRECT(RIGHT(CH$1,3)&amp;"!"&amp;"$C$57"&amp;":"&amp;"$C$59"),Data0!$AQ40)&gt;=1,"",ROW())</f>
        <v>40</v>
      </c>
      <c r="CI40" s="1" t="str">
        <f t="shared" ca="1" si="89"/>
        <v/>
      </c>
      <c r="CJ40" s="1">
        <f ca="1">IF(COUNTIF(INDIRECT(RIGHT(CJ$1,3)&amp;"!"&amp;"$C$49"&amp;":"&amp;"$C$55"),Data0!$AP40)&gt;=1,"",ROW())</f>
        <v>40</v>
      </c>
      <c r="CK40" s="1" t="str">
        <f t="shared" ca="1" si="90"/>
        <v/>
      </c>
      <c r="CL40" s="1">
        <f ca="1">IF(COUNTIF(INDIRECT(RIGHT(CL$1,3)&amp;"!"&amp;"$C$57"&amp;":"&amp;"$C$59"),Data0!$AQ40)&gt;=1,"",ROW())</f>
        <v>40</v>
      </c>
      <c r="CM40" s="1" t="str">
        <f t="shared" ca="1" si="91"/>
        <v/>
      </c>
      <c r="CN40" s="1">
        <f ca="1">IF(COUNTIF(INDIRECT(RIGHT(CN$1,3)&amp;"!"&amp;"$C$49"&amp;":"&amp;"$C$55"),Data0!$AP40)&gt;=1,"",ROW())</f>
        <v>40</v>
      </c>
      <c r="CO40" s="1" t="str">
        <f t="shared" ca="1" si="92"/>
        <v/>
      </c>
      <c r="CP40" s="1">
        <f ca="1">IF(COUNTIF(INDIRECT(RIGHT(CP$1,3)&amp;"!"&amp;"$C$57"&amp;":"&amp;"$C$59"),Data0!$AQ40)&gt;=1,"",ROW())</f>
        <v>40</v>
      </c>
      <c r="CQ40" s="1" t="str">
        <f t="shared" ca="1" si="93"/>
        <v/>
      </c>
      <c r="CR40" s="1">
        <f ca="1">IF(COUNTIF(INDIRECT(RIGHT(CR$1,3)&amp;"!"&amp;"$C$49"&amp;":"&amp;"$C$55"),Data0!$AP40)&gt;=1,"",ROW())</f>
        <v>40</v>
      </c>
      <c r="CS40" s="1" t="str">
        <f t="shared" ca="1" si="94"/>
        <v/>
      </c>
      <c r="CT40" s="1">
        <f ca="1">IF(COUNTIF(INDIRECT(RIGHT(CT$1,3)&amp;"!"&amp;"$C$57"&amp;":"&amp;"$C$59"),Data0!$AQ40)&gt;=1,"",ROW())</f>
        <v>40</v>
      </c>
      <c r="CU40" s="1" t="str">
        <f t="shared" ca="1" si="95"/>
        <v/>
      </c>
      <c r="CV40" s="1">
        <f ca="1">IF(COUNTIF(INDIRECT(RIGHT(CV$1,3)&amp;"!"&amp;"$C$49"&amp;":"&amp;"$C$55"),Data0!$AP40)&gt;=1,"",ROW())</f>
        <v>40</v>
      </c>
      <c r="CW40" s="1" t="str">
        <f t="shared" ca="1" si="96"/>
        <v/>
      </c>
      <c r="CX40" s="1">
        <f ca="1">IF(COUNTIF(INDIRECT(RIGHT(CX$1,3)&amp;"!"&amp;"$C$57"&amp;":"&amp;"$C$59"),Data0!$AQ40)&gt;=1,"",ROW())</f>
        <v>40</v>
      </c>
      <c r="CY40" s="1" t="str">
        <f t="shared" ca="1" si="97"/>
        <v/>
      </c>
      <c r="CZ40" s="1">
        <f ca="1">IF(COUNTIF(INDIRECT(RIGHT(CZ$1,3)&amp;"!"&amp;"$C$49"&amp;":"&amp;"$C$55"),Data0!$AV40)&gt;=1,"",ROW())</f>
        <v>40</v>
      </c>
      <c r="DA40" s="1" t="str">
        <f t="shared" ca="1" si="98"/>
        <v/>
      </c>
      <c r="DB40" s="1">
        <f ca="1">IF(COUNTIF(INDIRECT(RIGHT(DB$1,3)&amp;"!"&amp;"$C$57"&amp;":"&amp;"$C$59"),Data0!$AW40)&gt;=1,"",ROW())</f>
        <v>40</v>
      </c>
      <c r="DC40" s="1" t="str">
        <f t="shared" ca="1" si="99"/>
        <v/>
      </c>
      <c r="DD40" s="1">
        <f ca="1">IF(COUNTIF(INDIRECT(RIGHT(DD$1,3)&amp;"!"&amp;"$C$49"&amp;":"&amp;"$C$55"),Data0!$AV40)&gt;=1,"",ROW())</f>
        <v>40</v>
      </c>
      <c r="DE40" s="1" t="str">
        <f t="shared" ca="1" si="100"/>
        <v/>
      </c>
      <c r="DF40" s="1">
        <f ca="1">IF(COUNTIF(INDIRECT(RIGHT(DF$1,3)&amp;"!"&amp;"$C$57"&amp;":"&amp;"$C$59"),Data0!$AW40)&gt;=1,"",ROW())</f>
        <v>40</v>
      </c>
      <c r="DG40" s="1" t="str">
        <f t="shared" ca="1" si="101"/>
        <v/>
      </c>
      <c r="DH40" s="1">
        <f ca="1">IF(COUNTIF(INDIRECT(RIGHT(DH$1,3)&amp;"!"&amp;"$C$49"&amp;":"&amp;"$C$55"),Data0!$AV40)&gt;=1,"",ROW())</f>
        <v>40</v>
      </c>
      <c r="DI40" s="1" t="str">
        <f t="shared" ca="1" si="102"/>
        <v/>
      </c>
      <c r="DJ40" s="1">
        <f ca="1">IF(COUNTIF(INDIRECT(RIGHT(DJ$1,3)&amp;"!"&amp;"$C$57"&amp;":"&amp;"$C$59"),Data0!$AW40)&gt;=1,"",ROW())</f>
        <v>40</v>
      </c>
      <c r="DK40" s="1" t="str">
        <f t="shared" ca="1" si="103"/>
        <v/>
      </c>
      <c r="DL40" s="1">
        <f ca="1">IF(COUNTIF(INDIRECT(RIGHT(DL$1,3)&amp;"!"&amp;"$C$49"&amp;":"&amp;"$C$55"),Data0!$AV40)&gt;=1,"",ROW())</f>
        <v>40</v>
      </c>
      <c r="DM40" s="1" t="str">
        <f t="shared" ca="1" si="104"/>
        <v/>
      </c>
      <c r="DN40" s="1">
        <f ca="1">IF(COUNTIF(INDIRECT(RIGHT(DN$1,3)&amp;"!"&amp;"$C$47"&amp;":"&amp;"$C$59"),Data0!$AW40)&gt;=1,"",ROW())</f>
        <v>40</v>
      </c>
      <c r="DO40" s="1" t="str">
        <f t="shared" ca="1" si="105"/>
        <v/>
      </c>
      <c r="DP40" s="1">
        <f ca="1">IF(COUNTIF(INDIRECT(RIGHT(DP$1,3)&amp;"!"&amp;"$C$49"&amp;":"&amp;"$C$55"),Data0!$AV40)&gt;=1,"",ROW())</f>
        <v>40</v>
      </c>
      <c r="DQ40" s="1" t="str">
        <f t="shared" ca="1" si="106"/>
        <v/>
      </c>
      <c r="DR40" s="1">
        <f ca="1">IF(COUNTIF(INDIRECT(RIGHT(DR$1,3)&amp;"!"&amp;"$C$57"&amp;":"&amp;"$C$59"),Data0!$AW40)&gt;=1,"",ROW())</f>
        <v>40</v>
      </c>
      <c r="DS40" s="1" t="str">
        <f t="shared" ca="1" si="107"/>
        <v/>
      </c>
      <c r="DT40" s="1">
        <f ca="1">IF(COUNTIF(INDIRECT(RIGHT(DT$1,3)&amp;"!"&amp;"$C$49"&amp;":"&amp;"$C$55"),Data0!$AV40)&gt;=1,"",ROW())</f>
        <v>40</v>
      </c>
      <c r="DU40" s="1" t="str">
        <f t="shared" ca="1" si="108"/>
        <v/>
      </c>
      <c r="DV40" s="1">
        <f ca="1">IF(COUNTIF(INDIRECT(RIGHT(DV$1,3)&amp;"!"&amp;"$C$57"&amp;":"&amp;"$C$59"),Data0!$AW40)&gt;=1,"",ROW())</f>
        <v>40</v>
      </c>
      <c r="DW40" s="1" t="str">
        <f t="shared" ca="1" si="109"/>
        <v/>
      </c>
      <c r="DX40" s="1">
        <f ca="1">IF(COUNTIF(INDIRECT(RIGHT(DX$1,3)&amp;"!"&amp;"$C$49"&amp;":"&amp;"$C$55"),Data0!$BB40)&gt;=1,"",ROW())</f>
        <v>40</v>
      </c>
      <c r="DY40" s="1" t="str">
        <f t="shared" ca="1" si="110"/>
        <v/>
      </c>
      <c r="DZ40" s="1">
        <f ca="1">IF(COUNTIF(INDIRECT(RIGHT(DZ$1,3)&amp;"!"&amp;"$C$57"&amp;":"&amp;"$C$59"),Data0!$BC40)&gt;=1,"",ROW())</f>
        <v>40</v>
      </c>
      <c r="EA40" s="1" t="str">
        <f t="shared" ca="1" si="111"/>
        <v/>
      </c>
      <c r="EB40" s="1">
        <f ca="1">IF(COUNTIF(INDIRECT(RIGHT(EB$1,3)&amp;"!"&amp;"$C$49"&amp;":"&amp;"$C$55"),Data0!$BB40)&gt;=1,"",ROW())</f>
        <v>40</v>
      </c>
      <c r="EC40" s="1" t="str">
        <f t="shared" ca="1" si="112"/>
        <v/>
      </c>
      <c r="ED40" s="1">
        <f ca="1">IF(COUNTIF(INDIRECT(RIGHT(ED$1,3)&amp;"!"&amp;"$C$57"&amp;":"&amp;"$C$59"),Data0!$BC40)&gt;=1,"",ROW())</f>
        <v>40</v>
      </c>
      <c r="EE40" s="1" t="str">
        <f t="shared" ca="1" si="113"/>
        <v/>
      </c>
      <c r="EF40" s="1">
        <f ca="1">IF(COUNTIF(INDIRECT(RIGHT(EF$1,3)&amp;"!"&amp;"$C$49"&amp;":"&amp;"$C$55"),Data0!$BB40)&gt;=1,"",ROW())</f>
        <v>40</v>
      </c>
      <c r="EG40" s="1" t="str">
        <f t="shared" ca="1" si="114"/>
        <v/>
      </c>
      <c r="EH40" s="1">
        <f ca="1">IF(COUNTIF(INDIRECT(RIGHT(EH$1,3)&amp;"!"&amp;"$C$57"&amp;":"&amp;"$C$59"),Data0!$BC40)&gt;=1,"",ROW())</f>
        <v>40</v>
      </c>
      <c r="EI40" s="1" t="str">
        <f t="shared" ca="1" si="115"/>
        <v/>
      </c>
      <c r="EJ40" s="1">
        <f ca="1">IF(COUNTIF(INDIRECT(RIGHT(EJ$1,3)&amp;"!"&amp;"$C$49"&amp;":"&amp;"$C$55"),Data0!$BB40)&gt;=1,"",ROW())</f>
        <v>40</v>
      </c>
      <c r="EK40" s="1" t="str">
        <f t="shared" ca="1" si="116"/>
        <v/>
      </c>
      <c r="EL40" s="1">
        <f ca="1">IF(COUNTIF(INDIRECT(RIGHT(EL$1,3)&amp;"!"&amp;"$C$57"&amp;":"&amp;"$C$59"),Data0!$BC40)&gt;=1,"",ROW())</f>
        <v>40</v>
      </c>
      <c r="EM40" s="1" t="str">
        <f t="shared" ca="1" si="117"/>
        <v/>
      </c>
      <c r="EN40" s="1">
        <f ca="1">IF(COUNTIF(INDIRECT(RIGHT(EN$1,3)&amp;"!"&amp;"$C$49"&amp;":"&amp;"$C$55"),Data0!$BB40)&gt;=1,"",ROW())</f>
        <v>40</v>
      </c>
      <c r="EO40" s="1" t="str">
        <f t="shared" ca="1" si="118"/>
        <v/>
      </c>
      <c r="EP40" s="1">
        <f ca="1">IF(COUNTIF(INDIRECT(RIGHT(EP$1,3)&amp;"!"&amp;"$C$57"&amp;":"&amp;"$C$59"),Data0!$BC40)&gt;=1,"",ROW())</f>
        <v>40</v>
      </c>
      <c r="EQ40" s="1" t="str">
        <f t="shared" ca="1" si="119"/>
        <v/>
      </c>
      <c r="ER40" s="1">
        <f ca="1">IF(COUNTIF(INDIRECT(RIGHT(ER$1,3)&amp;"!"&amp;"$C$49"&amp;":"&amp;"$C$55"),Data0!$BB40)&gt;=1,"",ROW())</f>
        <v>40</v>
      </c>
      <c r="ES40" s="1" t="str">
        <f t="shared" ca="1" si="120"/>
        <v/>
      </c>
      <c r="ET40" s="1">
        <f ca="1">IF(COUNTIF(INDIRECT(RIGHT(ET$1,3)&amp;"!"&amp;"$C$57"&amp;":"&amp;"$C$59"),Data0!$BC40)&gt;=1,"",ROW())</f>
        <v>40</v>
      </c>
      <c r="EU40" s="1" t="str">
        <f t="shared" ca="1" si="121"/>
        <v/>
      </c>
    </row>
    <row r="41" spans="1:151" ht="15">
      <c r="A41" s="22" t="str">
        <f t="shared" si="66"/>
        <v>6.</v>
      </c>
      <c r="B41" s="22" t="s">
        <v>191</v>
      </c>
      <c r="C41" s="22" t="s">
        <v>227</v>
      </c>
      <c r="D41" s="22" t="s">
        <v>227</v>
      </c>
      <c r="F41"/>
      <c r="Y41"/>
      <c r="Z41"/>
      <c r="AA41" s="22" t="s">
        <v>209</v>
      </c>
      <c r="AB41" s="22" t="s">
        <v>178</v>
      </c>
      <c r="AE41" s="524" t="s">
        <v>1126</v>
      </c>
      <c r="AF41" s="440">
        <f>IF(AND(COUNTIF(AG$2:AG41,AG41)=1,AG41&lt;&gt;""),AF40+1,AF40)</f>
        <v>1</v>
      </c>
      <c r="AG41" s="468" t="str">
        <f t="shared" si="67"/>
        <v/>
      </c>
      <c r="AH41" s="440">
        <f>IF(AND(COUNTIF(AI$2:AI41,AI41)=1,AI41&lt;&gt;""),AH40+1,AH40)</f>
        <v>1</v>
      </c>
      <c r="AI41" s="468" t="str">
        <f t="shared" si="68"/>
        <v/>
      </c>
      <c r="AJ41" s="497" t="str">
        <f t="shared" si="56"/>
        <v/>
      </c>
      <c r="AK41" s="497" t="str">
        <f t="shared" si="57"/>
        <v/>
      </c>
      <c r="AL41" s="440">
        <f>IF(AND(COUNTIF(AM$2:AM41,AM41)=1,AM41&lt;&gt;""),AL40+1,AL40)</f>
        <v>1</v>
      </c>
      <c r="AM41" s="468" t="str">
        <f t="shared" si="69"/>
        <v/>
      </c>
      <c r="AN41" s="440">
        <f>IF(AND(COUNTIF(AO$2:AO41,AO41)=1,AO41&lt;&gt;""),AN40+1,AN40)</f>
        <v>1</v>
      </c>
      <c r="AO41" s="468" t="str">
        <f t="shared" si="70"/>
        <v/>
      </c>
      <c r="AP41" s="497" t="str">
        <f t="shared" si="59"/>
        <v/>
      </c>
      <c r="AQ41" s="497" t="str">
        <f t="shared" si="60"/>
        <v/>
      </c>
      <c r="AR41" s="440">
        <f>IF(AND(COUNTIF(AS$2:AS41,AS41)=1,AS41&lt;&gt;""),AR40+1,AR40)</f>
        <v>1</v>
      </c>
      <c r="AS41" s="468" t="str">
        <f t="shared" si="71"/>
        <v/>
      </c>
      <c r="AT41" s="440">
        <f>IF(AND(COUNTIF(AU$2:AU41,AU41)=1,AU41&lt;&gt;""),AT40+1,AT40)</f>
        <v>1</v>
      </c>
      <c r="AU41" s="468" t="str">
        <f t="shared" si="72"/>
        <v/>
      </c>
      <c r="AV41" s="497" t="str">
        <f t="shared" si="61"/>
        <v/>
      </c>
      <c r="AW41" s="497" t="str">
        <f t="shared" si="62"/>
        <v/>
      </c>
      <c r="AX41" s="440">
        <f>IF(AND(COUNTIF(AY$2:AY41,AY41)=1,AY41&lt;&gt;""),AX40+1,AX40)</f>
        <v>1</v>
      </c>
      <c r="AY41" s="468" t="str">
        <f t="shared" si="73"/>
        <v/>
      </c>
      <c r="AZ41" s="440">
        <f>IF(AND(COUNTIF(BA$2:BA41,BA41)=1,BA41&lt;&gt;""),AZ40+1,AZ40)</f>
        <v>1</v>
      </c>
      <c r="BA41" s="468" t="str">
        <f t="shared" si="74"/>
        <v/>
      </c>
      <c r="BB41" s="497" t="str">
        <f t="shared" si="63"/>
        <v/>
      </c>
      <c r="BC41" s="497" t="str">
        <f t="shared" si="64"/>
        <v/>
      </c>
      <c r="BD41" s="1">
        <f ca="1">IF(COUNTIF(INDIRECT(RIGHT(BD$1,3)&amp;"!"&amp;"$C$49"&amp;":"&amp;"$C$55"),Data0!$AJ41)&gt;=1,"",ROW())</f>
        <v>41</v>
      </c>
      <c r="BE41" s="1" t="str">
        <f t="shared" ca="1" si="65"/>
        <v/>
      </c>
      <c r="BF41" s="1">
        <f ca="1">IF(COUNTIF(INDIRECT(RIGHT(BF$1,3)&amp;"!"&amp;"$C$57"&amp;":"&amp;"$C$59"),Data0!$AK41)&gt;=1,"",ROW())</f>
        <v>41</v>
      </c>
      <c r="BG41" s="1" t="str">
        <f t="shared" ca="1" si="75"/>
        <v/>
      </c>
      <c r="BH41" s="1">
        <f ca="1">IF(COUNTIF(INDIRECT(RIGHT(BH$1,3)&amp;"!"&amp;"$C$49"&amp;":"&amp;"$C$55"),Data0!$AJ41)&gt;=1,"",ROW())</f>
        <v>41</v>
      </c>
      <c r="BI41" s="1" t="str">
        <f t="shared" ca="1" si="76"/>
        <v/>
      </c>
      <c r="BJ41" s="1">
        <f ca="1">IF(COUNTIF(INDIRECT(RIGHT(BJ$1,3)&amp;"!"&amp;"$C$57"&amp;":"&amp;"$C$59"),Data0!$AK41)&gt;=1,"",ROW())</f>
        <v>41</v>
      </c>
      <c r="BK41" s="1" t="str">
        <f t="shared" ca="1" si="77"/>
        <v/>
      </c>
      <c r="BL41" s="1">
        <f ca="1">IF(COUNTIF(INDIRECT(RIGHT(BL$1,3)&amp;"!"&amp;"$C$49"&amp;":"&amp;"$C$55"),Data0!$AJ41)&gt;=1,"",ROW())</f>
        <v>41</v>
      </c>
      <c r="BM41" s="1" t="str">
        <f t="shared" ca="1" si="78"/>
        <v/>
      </c>
      <c r="BN41" s="1">
        <f ca="1">IF(COUNTIF(INDIRECT(RIGHT(BN$1,3)&amp;"!"&amp;"$C$57"&amp;":"&amp;"$C$59"),Data0!$AK41)&gt;=1,"",ROW())</f>
        <v>41</v>
      </c>
      <c r="BO41" s="1" t="str">
        <f t="shared" ca="1" si="79"/>
        <v/>
      </c>
      <c r="BP41" s="1">
        <f ca="1">IF(COUNTIF(INDIRECT(RIGHT(BP$1,3)&amp;"!"&amp;"$C$49"&amp;":"&amp;"$C$55"),Data0!$AJ41)&gt;=1,"",ROW())</f>
        <v>41</v>
      </c>
      <c r="BQ41" s="1" t="str">
        <f t="shared" ca="1" si="80"/>
        <v/>
      </c>
      <c r="BR41" s="1">
        <f ca="1">IF(COUNTIF(INDIRECT(RIGHT(BR$1,3)&amp;"!"&amp;"$C$57"&amp;":"&amp;"$C$59"),Data0!$AK41)&gt;=1,"",ROW())</f>
        <v>41</v>
      </c>
      <c r="BS41" s="1" t="str">
        <f t="shared" ca="1" si="81"/>
        <v/>
      </c>
      <c r="BT41" s="1">
        <f ca="1">IF(COUNTIF(INDIRECT(RIGHT(BT$1,3)&amp;"!"&amp;"$C$49"&amp;":"&amp;"$C$55"),Data0!$AJ41)&gt;=1,"",ROW())</f>
        <v>41</v>
      </c>
      <c r="BU41" s="1" t="str">
        <f t="shared" ca="1" si="82"/>
        <v/>
      </c>
      <c r="BV41" s="1">
        <f ca="1">IF(COUNTIF(INDIRECT(RIGHT(BV$1,3)&amp;"!"&amp;"$C$57"&amp;":"&amp;"$C$59"),Data0!$AK41)&gt;=1,"",ROW())</f>
        <v>41</v>
      </c>
      <c r="BW41" s="1" t="str">
        <f t="shared" ca="1" si="83"/>
        <v/>
      </c>
      <c r="BX41" s="1">
        <f ca="1">IF(COUNTIF(INDIRECT(RIGHT(BX$1,3)&amp;"!"&amp;"$C$49"&amp;":"&amp;"$C$55"),Data0!$AJ41)&gt;=1,"",ROW())</f>
        <v>41</v>
      </c>
      <c r="BY41" s="1" t="str">
        <f t="shared" ca="1" si="84"/>
        <v/>
      </c>
      <c r="BZ41" s="1">
        <f ca="1">IF(COUNTIF(INDIRECT(RIGHT(BZ$1,3)&amp;"!"&amp;"$C$57"&amp;":"&amp;"$C$59"),Data0!$AK41)&gt;=1,"",ROW())</f>
        <v>41</v>
      </c>
      <c r="CA41" s="1" t="str">
        <f t="shared" ca="1" si="85"/>
        <v/>
      </c>
      <c r="CB41" s="1">
        <f ca="1">IF(COUNTIF(INDIRECT(RIGHT(CB$1,3)&amp;"!"&amp;"$C$49"&amp;":"&amp;"$C$55"),Data0!$AP41)&gt;=1,"",ROW())</f>
        <v>41</v>
      </c>
      <c r="CC41" s="1" t="str">
        <f t="shared" ca="1" si="86"/>
        <v/>
      </c>
      <c r="CD41" s="1">
        <f ca="1">IF(COUNTIF(INDIRECT(RIGHT(CD$1,3)&amp;"!"&amp;"$C$57"&amp;":"&amp;"$C$59"),Data0!$AQ41)&gt;=1,"",ROW())</f>
        <v>41</v>
      </c>
      <c r="CE41" s="1" t="str">
        <f t="shared" ca="1" si="87"/>
        <v/>
      </c>
      <c r="CF41" s="1">
        <f ca="1">IF(COUNTIF(INDIRECT(RIGHT(CF$1,3)&amp;"!"&amp;"$C$49"&amp;":"&amp;"$C$55"),Data0!$AP41)&gt;=1,"",ROW())</f>
        <v>41</v>
      </c>
      <c r="CG41" s="1" t="str">
        <f t="shared" ca="1" si="88"/>
        <v/>
      </c>
      <c r="CH41" s="1">
        <f ca="1">IF(COUNTIF(INDIRECT(RIGHT(CH$1,3)&amp;"!"&amp;"$C$57"&amp;":"&amp;"$C$59"),Data0!$AQ41)&gt;=1,"",ROW())</f>
        <v>41</v>
      </c>
      <c r="CI41" s="1" t="str">
        <f t="shared" ca="1" si="89"/>
        <v/>
      </c>
      <c r="CJ41" s="1">
        <f ca="1">IF(COUNTIF(INDIRECT(RIGHT(CJ$1,3)&amp;"!"&amp;"$C$49"&amp;":"&amp;"$C$55"),Data0!$AP41)&gt;=1,"",ROW())</f>
        <v>41</v>
      </c>
      <c r="CK41" s="1" t="str">
        <f t="shared" ca="1" si="90"/>
        <v/>
      </c>
      <c r="CL41" s="1">
        <f ca="1">IF(COUNTIF(INDIRECT(RIGHT(CL$1,3)&amp;"!"&amp;"$C$57"&amp;":"&amp;"$C$59"),Data0!$AQ41)&gt;=1,"",ROW())</f>
        <v>41</v>
      </c>
      <c r="CM41" s="1" t="str">
        <f t="shared" ca="1" si="91"/>
        <v/>
      </c>
      <c r="CN41" s="1">
        <f ca="1">IF(COUNTIF(INDIRECT(RIGHT(CN$1,3)&amp;"!"&amp;"$C$49"&amp;":"&amp;"$C$55"),Data0!$AP41)&gt;=1,"",ROW())</f>
        <v>41</v>
      </c>
      <c r="CO41" s="1" t="str">
        <f t="shared" ca="1" si="92"/>
        <v/>
      </c>
      <c r="CP41" s="1">
        <f ca="1">IF(COUNTIF(INDIRECT(RIGHT(CP$1,3)&amp;"!"&amp;"$C$57"&amp;":"&amp;"$C$59"),Data0!$AQ41)&gt;=1,"",ROW())</f>
        <v>41</v>
      </c>
      <c r="CQ41" s="1" t="str">
        <f t="shared" ca="1" si="93"/>
        <v/>
      </c>
      <c r="CR41" s="1">
        <f ca="1">IF(COUNTIF(INDIRECT(RIGHT(CR$1,3)&amp;"!"&amp;"$C$49"&amp;":"&amp;"$C$55"),Data0!$AP41)&gt;=1,"",ROW())</f>
        <v>41</v>
      </c>
      <c r="CS41" s="1" t="str">
        <f t="shared" ca="1" si="94"/>
        <v/>
      </c>
      <c r="CT41" s="1">
        <f ca="1">IF(COUNTIF(INDIRECT(RIGHT(CT$1,3)&amp;"!"&amp;"$C$57"&amp;":"&amp;"$C$59"),Data0!$AQ41)&gt;=1,"",ROW())</f>
        <v>41</v>
      </c>
      <c r="CU41" s="1" t="str">
        <f t="shared" ca="1" si="95"/>
        <v/>
      </c>
      <c r="CV41" s="1">
        <f ca="1">IF(COUNTIF(INDIRECT(RIGHT(CV$1,3)&amp;"!"&amp;"$C$49"&amp;":"&amp;"$C$55"),Data0!$AP41)&gt;=1,"",ROW())</f>
        <v>41</v>
      </c>
      <c r="CW41" s="1" t="str">
        <f t="shared" ca="1" si="96"/>
        <v/>
      </c>
      <c r="CX41" s="1">
        <f ca="1">IF(COUNTIF(INDIRECT(RIGHT(CX$1,3)&amp;"!"&amp;"$C$57"&amp;":"&amp;"$C$59"),Data0!$AQ41)&gt;=1,"",ROW())</f>
        <v>41</v>
      </c>
      <c r="CY41" s="1" t="str">
        <f t="shared" ca="1" si="97"/>
        <v/>
      </c>
      <c r="CZ41" s="1">
        <f ca="1">IF(COUNTIF(INDIRECT(RIGHT(CZ$1,3)&amp;"!"&amp;"$C$49"&amp;":"&amp;"$C$55"),Data0!$AV41)&gt;=1,"",ROW())</f>
        <v>41</v>
      </c>
      <c r="DA41" s="1" t="str">
        <f t="shared" ca="1" si="98"/>
        <v/>
      </c>
      <c r="DB41" s="1">
        <f ca="1">IF(COUNTIF(INDIRECT(RIGHT(DB$1,3)&amp;"!"&amp;"$C$57"&amp;":"&amp;"$C$59"),Data0!$AW41)&gt;=1,"",ROW())</f>
        <v>41</v>
      </c>
      <c r="DC41" s="1" t="str">
        <f t="shared" ca="1" si="99"/>
        <v/>
      </c>
      <c r="DD41" s="1">
        <f ca="1">IF(COUNTIF(INDIRECT(RIGHT(DD$1,3)&amp;"!"&amp;"$C$49"&amp;":"&amp;"$C$55"),Data0!$AV41)&gt;=1,"",ROW())</f>
        <v>41</v>
      </c>
      <c r="DE41" s="1" t="str">
        <f t="shared" ca="1" si="100"/>
        <v/>
      </c>
      <c r="DF41" s="1">
        <f ca="1">IF(COUNTIF(INDIRECT(RIGHT(DF$1,3)&amp;"!"&amp;"$C$57"&amp;":"&amp;"$C$59"),Data0!$AW41)&gt;=1,"",ROW())</f>
        <v>41</v>
      </c>
      <c r="DG41" s="1" t="str">
        <f t="shared" ca="1" si="101"/>
        <v/>
      </c>
      <c r="DH41" s="1">
        <f ca="1">IF(COUNTIF(INDIRECT(RIGHT(DH$1,3)&amp;"!"&amp;"$C$49"&amp;":"&amp;"$C$55"),Data0!$AV41)&gt;=1,"",ROW())</f>
        <v>41</v>
      </c>
      <c r="DI41" s="1" t="str">
        <f t="shared" ca="1" si="102"/>
        <v/>
      </c>
      <c r="DJ41" s="1">
        <f ca="1">IF(COUNTIF(INDIRECT(RIGHT(DJ$1,3)&amp;"!"&amp;"$C$57"&amp;":"&amp;"$C$59"),Data0!$AW41)&gt;=1,"",ROW())</f>
        <v>41</v>
      </c>
      <c r="DK41" s="1" t="str">
        <f t="shared" ca="1" si="103"/>
        <v/>
      </c>
      <c r="DL41" s="1">
        <f ca="1">IF(COUNTIF(INDIRECT(RIGHT(DL$1,3)&amp;"!"&amp;"$C$49"&amp;":"&amp;"$C$55"),Data0!$AV41)&gt;=1,"",ROW())</f>
        <v>41</v>
      </c>
      <c r="DM41" s="1" t="str">
        <f t="shared" ca="1" si="104"/>
        <v/>
      </c>
      <c r="DN41" s="1">
        <f ca="1">IF(COUNTIF(INDIRECT(RIGHT(DN$1,3)&amp;"!"&amp;"$C$47"&amp;":"&amp;"$C$59"),Data0!$AW41)&gt;=1,"",ROW())</f>
        <v>41</v>
      </c>
      <c r="DO41" s="1" t="str">
        <f t="shared" ca="1" si="105"/>
        <v/>
      </c>
      <c r="DP41" s="1">
        <f ca="1">IF(COUNTIF(INDIRECT(RIGHT(DP$1,3)&amp;"!"&amp;"$C$49"&amp;":"&amp;"$C$55"),Data0!$AV41)&gt;=1,"",ROW())</f>
        <v>41</v>
      </c>
      <c r="DQ41" s="1" t="str">
        <f t="shared" ca="1" si="106"/>
        <v/>
      </c>
      <c r="DR41" s="1">
        <f ca="1">IF(COUNTIF(INDIRECT(RIGHT(DR$1,3)&amp;"!"&amp;"$C$57"&amp;":"&amp;"$C$59"),Data0!$AW41)&gt;=1,"",ROW())</f>
        <v>41</v>
      </c>
      <c r="DS41" s="1" t="str">
        <f t="shared" ca="1" si="107"/>
        <v/>
      </c>
      <c r="DT41" s="1">
        <f ca="1">IF(COUNTIF(INDIRECT(RIGHT(DT$1,3)&amp;"!"&amp;"$C$49"&amp;":"&amp;"$C$55"),Data0!$AV41)&gt;=1,"",ROW())</f>
        <v>41</v>
      </c>
      <c r="DU41" s="1" t="str">
        <f t="shared" ca="1" si="108"/>
        <v/>
      </c>
      <c r="DV41" s="1">
        <f ca="1">IF(COUNTIF(INDIRECT(RIGHT(DV$1,3)&amp;"!"&amp;"$C$57"&amp;":"&amp;"$C$59"),Data0!$AW41)&gt;=1,"",ROW())</f>
        <v>41</v>
      </c>
      <c r="DW41" s="1" t="str">
        <f t="shared" ca="1" si="109"/>
        <v/>
      </c>
      <c r="DX41" s="1">
        <f ca="1">IF(COUNTIF(INDIRECT(RIGHT(DX$1,3)&amp;"!"&amp;"$C$49"&amp;":"&amp;"$C$55"),Data0!$BB41)&gt;=1,"",ROW())</f>
        <v>41</v>
      </c>
      <c r="DY41" s="1" t="str">
        <f t="shared" ca="1" si="110"/>
        <v/>
      </c>
      <c r="DZ41" s="1">
        <f ca="1">IF(COUNTIF(INDIRECT(RIGHT(DZ$1,3)&amp;"!"&amp;"$C$57"&amp;":"&amp;"$C$59"),Data0!$BC41)&gt;=1,"",ROW())</f>
        <v>41</v>
      </c>
      <c r="EA41" s="1" t="str">
        <f t="shared" ca="1" si="111"/>
        <v/>
      </c>
      <c r="EB41" s="1">
        <f ca="1">IF(COUNTIF(INDIRECT(RIGHT(EB$1,3)&amp;"!"&amp;"$C$49"&amp;":"&amp;"$C$55"),Data0!$BB41)&gt;=1,"",ROW())</f>
        <v>41</v>
      </c>
      <c r="EC41" s="1" t="str">
        <f t="shared" ca="1" si="112"/>
        <v/>
      </c>
      <c r="ED41" s="1">
        <f ca="1">IF(COUNTIF(INDIRECT(RIGHT(ED$1,3)&amp;"!"&amp;"$C$57"&amp;":"&amp;"$C$59"),Data0!$BC41)&gt;=1,"",ROW())</f>
        <v>41</v>
      </c>
      <c r="EE41" s="1" t="str">
        <f t="shared" ca="1" si="113"/>
        <v/>
      </c>
      <c r="EF41" s="1">
        <f ca="1">IF(COUNTIF(INDIRECT(RIGHT(EF$1,3)&amp;"!"&amp;"$C$49"&amp;":"&amp;"$C$55"),Data0!$BB41)&gt;=1,"",ROW())</f>
        <v>41</v>
      </c>
      <c r="EG41" s="1" t="str">
        <f t="shared" ca="1" si="114"/>
        <v/>
      </c>
      <c r="EH41" s="1">
        <f ca="1">IF(COUNTIF(INDIRECT(RIGHT(EH$1,3)&amp;"!"&amp;"$C$57"&amp;":"&amp;"$C$59"),Data0!$BC41)&gt;=1,"",ROW())</f>
        <v>41</v>
      </c>
      <c r="EI41" s="1" t="str">
        <f t="shared" ca="1" si="115"/>
        <v/>
      </c>
      <c r="EJ41" s="1">
        <f ca="1">IF(COUNTIF(INDIRECT(RIGHT(EJ$1,3)&amp;"!"&amp;"$C$49"&amp;":"&amp;"$C$55"),Data0!$BB41)&gt;=1,"",ROW())</f>
        <v>41</v>
      </c>
      <c r="EK41" s="1" t="str">
        <f t="shared" ca="1" si="116"/>
        <v/>
      </c>
      <c r="EL41" s="1">
        <f ca="1">IF(COUNTIF(INDIRECT(RIGHT(EL$1,3)&amp;"!"&amp;"$C$57"&amp;":"&amp;"$C$59"),Data0!$BC41)&gt;=1,"",ROW())</f>
        <v>41</v>
      </c>
      <c r="EM41" s="1" t="str">
        <f t="shared" ca="1" si="117"/>
        <v/>
      </c>
      <c r="EN41" s="1">
        <f ca="1">IF(COUNTIF(INDIRECT(RIGHT(EN$1,3)&amp;"!"&amp;"$C$49"&amp;":"&amp;"$C$55"),Data0!$BB41)&gt;=1,"",ROW())</f>
        <v>41</v>
      </c>
      <c r="EO41" s="1" t="str">
        <f t="shared" ca="1" si="118"/>
        <v/>
      </c>
      <c r="EP41" s="1">
        <f ca="1">IF(COUNTIF(INDIRECT(RIGHT(EP$1,3)&amp;"!"&amp;"$C$57"&amp;":"&amp;"$C$59"),Data0!$BC41)&gt;=1,"",ROW())</f>
        <v>41</v>
      </c>
      <c r="EQ41" s="1" t="str">
        <f t="shared" ca="1" si="119"/>
        <v/>
      </c>
      <c r="ER41" s="1">
        <f ca="1">IF(COUNTIF(INDIRECT(RIGHT(ER$1,3)&amp;"!"&amp;"$C$49"&amp;":"&amp;"$C$55"),Data0!$BB41)&gt;=1,"",ROW())</f>
        <v>41</v>
      </c>
      <c r="ES41" s="1" t="str">
        <f t="shared" ca="1" si="120"/>
        <v/>
      </c>
      <c r="ET41" s="1">
        <f ca="1">IF(COUNTIF(INDIRECT(RIGHT(ET$1,3)&amp;"!"&amp;"$C$57"&amp;":"&amp;"$C$59"),Data0!$BC41)&gt;=1,"",ROW())</f>
        <v>41</v>
      </c>
      <c r="EU41" s="1" t="str">
        <f t="shared" ca="1" si="121"/>
        <v/>
      </c>
    </row>
    <row r="42" spans="1:151" ht="15">
      <c r="A42" s="21" t="str">
        <f t="shared" si="66"/>
        <v>6.</v>
      </c>
      <c r="B42" s="21" t="s">
        <v>192</v>
      </c>
      <c r="C42" s="21" t="s">
        <v>227</v>
      </c>
      <c r="D42" s="21" t="s">
        <v>228</v>
      </c>
      <c r="F42"/>
      <c r="Y42"/>
      <c r="Z42"/>
      <c r="AA42" s="21" t="s">
        <v>210</v>
      </c>
      <c r="AB42" s="21" t="s">
        <v>179</v>
      </c>
      <c r="AE42" s="525" t="s">
        <v>1127</v>
      </c>
      <c r="AF42" s="440">
        <f>IF(AND(COUNTIF(AG$2:AG42,AG42)=1,AG42&lt;&gt;""),AF41+1,AF41)</f>
        <v>1</v>
      </c>
      <c r="AG42" s="468" t="str">
        <f t="shared" si="67"/>
        <v/>
      </c>
      <c r="AH42" s="440">
        <f>IF(AND(COUNTIF(AI$2:AI42,AI42)=1,AI42&lt;&gt;""),AH41+1,AH41)</f>
        <v>1</v>
      </c>
      <c r="AI42" s="468" t="str">
        <f t="shared" si="68"/>
        <v/>
      </c>
      <c r="AJ42" s="497" t="str">
        <f t="shared" si="56"/>
        <v/>
      </c>
      <c r="AK42" s="497" t="str">
        <f t="shared" si="57"/>
        <v/>
      </c>
      <c r="AL42" s="440">
        <f>IF(AND(COUNTIF(AM$2:AM42,AM42)=1,AM42&lt;&gt;""),AL41+1,AL41)</f>
        <v>1</v>
      </c>
      <c r="AM42" s="468" t="str">
        <f t="shared" si="69"/>
        <v/>
      </c>
      <c r="AN42" s="440">
        <f>IF(AND(COUNTIF(AO$2:AO42,AO42)=1,AO42&lt;&gt;""),AN41+1,AN41)</f>
        <v>1</v>
      </c>
      <c r="AO42" s="468" t="str">
        <f t="shared" si="70"/>
        <v/>
      </c>
      <c r="AP42" s="497" t="str">
        <f t="shared" si="59"/>
        <v/>
      </c>
      <c r="AQ42" s="497" t="str">
        <f t="shared" si="60"/>
        <v/>
      </c>
      <c r="AR42" s="440">
        <f>IF(AND(COUNTIF(AS$2:AS42,AS42)=1,AS42&lt;&gt;""),AR41+1,AR41)</f>
        <v>1</v>
      </c>
      <c r="AS42" s="468" t="str">
        <f t="shared" si="71"/>
        <v/>
      </c>
      <c r="AT42" s="440">
        <f>IF(AND(COUNTIF(AU$2:AU42,AU42)=1,AU42&lt;&gt;""),AT41+1,AT41)</f>
        <v>1</v>
      </c>
      <c r="AU42" s="468" t="str">
        <f t="shared" si="72"/>
        <v/>
      </c>
      <c r="AV42" s="497" t="str">
        <f t="shared" si="61"/>
        <v/>
      </c>
      <c r="AW42" s="497" t="str">
        <f t="shared" si="62"/>
        <v/>
      </c>
      <c r="AX42" s="440">
        <f>IF(AND(COUNTIF(AY$2:AY42,AY42)=1,AY42&lt;&gt;""),AX41+1,AX41)</f>
        <v>1</v>
      </c>
      <c r="AY42" s="468" t="str">
        <f t="shared" si="73"/>
        <v/>
      </c>
      <c r="AZ42" s="440">
        <f>IF(AND(COUNTIF(BA$2:BA42,BA42)=1,BA42&lt;&gt;""),AZ41+1,AZ41)</f>
        <v>1</v>
      </c>
      <c r="BA42" s="468" t="str">
        <f t="shared" si="74"/>
        <v/>
      </c>
      <c r="BB42" s="497" t="str">
        <f t="shared" si="63"/>
        <v/>
      </c>
      <c r="BC42" s="497" t="str">
        <f t="shared" si="64"/>
        <v/>
      </c>
      <c r="BD42" s="1">
        <f ca="1">IF(COUNTIF(INDIRECT(RIGHT(BD$1,3)&amp;"!"&amp;"$C$49"&amp;":"&amp;"$C$55"),Data0!$AJ42)&gt;=1,"",ROW())</f>
        <v>42</v>
      </c>
      <c r="BE42" s="1" t="str">
        <f t="shared" ca="1" si="65"/>
        <v/>
      </c>
      <c r="BF42" s="1">
        <f ca="1">IF(COUNTIF(INDIRECT(RIGHT(BF$1,3)&amp;"!"&amp;"$C$57"&amp;":"&amp;"$C$59"),Data0!$AK42)&gt;=1,"",ROW())</f>
        <v>42</v>
      </c>
      <c r="BG42" s="1" t="str">
        <f t="shared" ca="1" si="75"/>
        <v/>
      </c>
      <c r="BH42" s="1">
        <f ca="1">IF(COUNTIF(INDIRECT(RIGHT(BH$1,3)&amp;"!"&amp;"$C$49"&amp;":"&amp;"$C$55"),Data0!$AJ42)&gt;=1,"",ROW())</f>
        <v>42</v>
      </c>
      <c r="BI42" s="1" t="str">
        <f t="shared" ca="1" si="76"/>
        <v/>
      </c>
      <c r="BJ42" s="1">
        <f ca="1">IF(COUNTIF(INDIRECT(RIGHT(BJ$1,3)&amp;"!"&amp;"$C$57"&amp;":"&amp;"$C$59"),Data0!$AK42)&gt;=1,"",ROW())</f>
        <v>42</v>
      </c>
      <c r="BK42" s="1" t="str">
        <f t="shared" ca="1" si="77"/>
        <v/>
      </c>
      <c r="BL42" s="1">
        <f ca="1">IF(COUNTIF(INDIRECT(RIGHT(BL$1,3)&amp;"!"&amp;"$C$49"&amp;":"&amp;"$C$55"),Data0!$AJ42)&gt;=1,"",ROW())</f>
        <v>42</v>
      </c>
      <c r="BM42" s="1" t="str">
        <f t="shared" ca="1" si="78"/>
        <v/>
      </c>
      <c r="BN42" s="1">
        <f ca="1">IF(COUNTIF(INDIRECT(RIGHT(BN$1,3)&amp;"!"&amp;"$C$57"&amp;":"&amp;"$C$59"),Data0!$AK42)&gt;=1,"",ROW())</f>
        <v>42</v>
      </c>
      <c r="BO42" s="1" t="str">
        <f t="shared" ca="1" si="79"/>
        <v/>
      </c>
      <c r="BP42" s="1">
        <f ca="1">IF(COUNTIF(INDIRECT(RIGHT(BP$1,3)&amp;"!"&amp;"$C$49"&amp;":"&amp;"$C$55"),Data0!$AJ42)&gt;=1,"",ROW())</f>
        <v>42</v>
      </c>
      <c r="BQ42" s="1" t="str">
        <f t="shared" ca="1" si="80"/>
        <v/>
      </c>
      <c r="BR42" s="1">
        <f ca="1">IF(COUNTIF(INDIRECT(RIGHT(BR$1,3)&amp;"!"&amp;"$C$57"&amp;":"&amp;"$C$59"),Data0!$AK42)&gt;=1,"",ROW())</f>
        <v>42</v>
      </c>
      <c r="BS42" s="1" t="str">
        <f t="shared" ca="1" si="81"/>
        <v/>
      </c>
      <c r="BT42" s="1">
        <f ca="1">IF(COUNTIF(INDIRECT(RIGHT(BT$1,3)&amp;"!"&amp;"$C$49"&amp;":"&amp;"$C$55"),Data0!$AJ42)&gt;=1,"",ROW())</f>
        <v>42</v>
      </c>
      <c r="BU42" s="1" t="str">
        <f t="shared" ca="1" si="82"/>
        <v/>
      </c>
      <c r="BV42" s="1">
        <f ca="1">IF(COUNTIF(INDIRECT(RIGHT(BV$1,3)&amp;"!"&amp;"$C$57"&amp;":"&amp;"$C$59"),Data0!$AK42)&gt;=1,"",ROW())</f>
        <v>42</v>
      </c>
      <c r="BW42" s="1" t="str">
        <f t="shared" ca="1" si="83"/>
        <v/>
      </c>
      <c r="BX42" s="1">
        <f ca="1">IF(COUNTIF(INDIRECT(RIGHT(BX$1,3)&amp;"!"&amp;"$C$49"&amp;":"&amp;"$C$55"),Data0!$AJ42)&gt;=1,"",ROW())</f>
        <v>42</v>
      </c>
      <c r="BY42" s="1" t="str">
        <f t="shared" ca="1" si="84"/>
        <v/>
      </c>
      <c r="BZ42" s="1">
        <f ca="1">IF(COUNTIF(INDIRECT(RIGHT(BZ$1,3)&amp;"!"&amp;"$C$57"&amp;":"&amp;"$C$59"),Data0!$AK42)&gt;=1,"",ROW())</f>
        <v>42</v>
      </c>
      <c r="CA42" s="1" t="str">
        <f t="shared" ca="1" si="85"/>
        <v/>
      </c>
      <c r="CB42" s="1">
        <f ca="1">IF(COUNTIF(INDIRECT(RIGHT(CB$1,3)&amp;"!"&amp;"$C$49"&amp;":"&amp;"$C$55"),Data0!$AP42)&gt;=1,"",ROW())</f>
        <v>42</v>
      </c>
      <c r="CC42" s="1" t="str">
        <f t="shared" ca="1" si="86"/>
        <v/>
      </c>
      <c r="CD42" s="1">
        <f ca="1">IF(COUNTIF(INDIRECT(RIGHT(CD$1,3)&amp;"!"&amp;"$C$57"&amp;":"&amp;"$C$59"),Data0!$AQ42)&gt;=1,"",ROW())</f>
        <v>42</v>
      </c>
      <c r="CE42" s="1" t="str">
        <f t="shared" ca="1" si="87"/>
        <v/>
      </c>
      <c r="CF42" s="1">
        <f ca="1">IF(COUNTIF(INDIRECT(RIGHT(CF$1,3)&amp;"!"&amp;"$C$49"&amp;":"&amp;"$C$55"),Data0!$AP42)&gt;=1,"",ROW())</f>
        <v>42</v>
      </c>
      <c r="CG42" s="1" t="str">
        <f t="shared" ca="1" si="88"/>
        <v/>
      </c>
      <c r="CH42" s="1">
        <f ca="1">IF(COUNTIF(INDIRECT(RIGHT(CH$1,3)&amp;"!"&amp;"$C$57"&amp;":"&amp;"$C$59"),Data0!$AQ42)&gt;=1,"",ROW())</f>
        <v>42</v>
      </c>
      <c r="CI42" s="1" t="str">
        <f t="shared" ca="1" si="89"/>
        <v/>
      </c>
      <c r="CJ42" s="1">
        <f ca="1">IF(COUNTIF(INDIRECT(RIGHT(CJ$1,3)&amp;"!"&amp;"$C$49"&amp;":"&amp;"$C$55"),Data0!$AP42)&gt;=1,"",ROW())</f>
        <v>42</v>
      </c>
      <c r="CK42" s="1" t="str">
        <f t="shared" ca="1" si="90"/>
        <v/>
      </c>
      <c r="CL42" s="1">
        <f ca="1">IF(COUNTIF(INDIRECT(RIGHT(CL$1,3)&amp;"!"&amp;"$C$57"&amp;":"&amp;"$C$59"),Data0!$AQ42)&gt;=1,"",ROW())</f>
        <v>42</v>
      </c>
      <c r="CM42" s="1" t="str">
        <f t="shared" ca="1" si="91"/>
        <v/>
      </c>
      <c r="CN42" s="1">
        <f ca="1">IF(COUNTIF(INDIRECT(RIGHT(CN$1,3)&amp;"!"&amp;"$C$49"&amp;":"&amp;"$C$55"),Data0!$AP42)&gt;=1,"",ROW())</f>
        <v>42</v>
      </c>
      <c r="CO42" s="1" t="str">
        <f t="shared" ca="1" si="92"/>
        <v/>
      </c>
      <c r="CP42" s="1">
        <f ca="1">IF(COUNTIF(INDIRECT(RIGHT(CP$1,3)&amp;"!"&amp;"$C$57"&amp;":"&amp;"$C$59"),Data0!$AQ42)&gt;=1,"",ROW())</f>
        <v>42</v>
      </c>
      <c r="CQ42" s="1" t="str">
        <f t="shared" ca="1" si="93"/>
        <v/>
      </c>
      <c r="CR42" s="1">
        <f ca="1">IF(COUNTIF(INDIRECT(RIGHT(CR$1,3)&amp;"!"&amp;"$C$49"&amp;":"&amp;"$C$55"),Data0!$AP42)&gt;=1,"",ROW())</f>
        <v>42</v>
      </c>
      <c r="CS42" s="1" t="str">
        <f t="shared" ca="1" si="94"/>
        <v/>
      </c>
      <c r="CT42" s="1">
        <f ca="1">IF(COUNTIF(INDIRECT(RIGHT(CT$1,3)&amp;"!"&amp;"$C$57"&amp;":"&amp;"$C$59"),Data0!$AQ42)&gt;=1,"",ROW())</f>
        <v>42</v>
      </c>
      <c r="CU42" s="1" t="str">
        <f t="shared" ca="1" si="95"/>
        <v/>
      </c>
      <c r="CV42" s="1">
        <f ca="1">IF(COUNTIF(INDIRECT(RIGHT(CV$1,3)&amp;"!"&amp;"$C$49"&amp;":"&amp;"$C$55"),Data0!$AP42)&gt;=1,"",ROW())</f>
        <v>42</v>
      </c>
      <c r="CW42" s="1" t="str">
        <f t="shared" ca="1" si="96"/>
        <v/>
      </c>
      <c r="CX42" s="1">
        <f ca="1">IF(COUNTIF(INDIRECT(RIGHT(CX$1,3)&amp;"!"&amp;"$C$57"&amp;":"&amp;"$C$59"),Data0!$AQ42)&gt;=1,"",ROW())</f>
        <v>42</v>
      </c>
      <c r="CY42" s="1" t="str">
        <f t="shared" ca="1" si="97"/>
        <v/>
      </c>
      <c r="CZ42" s="1">
        <f ca="1">IF(COUNTIF(INDIRECT(RIGHT(CZ$1,3)&amp;"!"&amp;"$C$49"&amp;":"&amp;"$C$55"),Data0!$AV42)&gt;=1,"",ROW())</f>
        <v>42</v>
      </c>
      <c r="DA42" s="1" t="str">
        <f t="shared" ca="1" si="98"/>
        <v/>
      </c>
      <c r="DB42" s="1">
        <f ca="1">IF(COUNTIF(INDIRECT(RIGHT(DB$1,3)&amp;"!"&amp;"$C$57"&amp;":"&amp;"$C$59"),Data0!$AW42)&gt;=1,"",ROW())</f>
        <v>42</v>
      </c>
      <c r="DC42" s="1" t="str">
        <f t="shared" ca="1" si="99"/>
        <v/>
      </c>
      <c r="DD42" s="1">
        <f ca="1">IF(COUNTIF(INDIRECT(RIGHT(DD$1,3)&amp;"!"&amp;"$C$49"&amp;":"&amp;"$C$55"),Data0!$AV42)&gt;=1,"",ROW())</f>
        <v>42</v>
      </c>
      <c r="DE42" s="1" t="str">
        <f t="shared" ca="1" si="100"/>
        <v/>
      </c>
      <c r="DF42" s="1">
        <f ca="1">IF(COUNTIF(INDIRECT(RIGHT(DF$1,3)&amp;"!"&amp;"$C$57"&amp;":"&amp;"$C$59"),Data0!$AW42)&gt;=1,"",ROW())</f>
        <v>42</v>
      </c>
      <c r="DG42" s="1" t="str">
        <f t="shared" ca="1" si="101"/>
        <v/>
      </c>
      <c r="DH42" s="1">
        <f ca="1">IF(COUNTIF(INDIRECT(RIGHT(DH$1,3)&amp;"!"&amp;"$C$49"&amp;":"&amp;"$C$55"),Data0!$AV42)&gt;=1,"",ROW())</f>
        <v>42</v>
      </c>
      <c r="DI42" s="1" t="str">
        <f t="shared" ca="1" si="102"/>
        <v/>
      </c>
      <c r="DJ42" s="1">
        <f ca="1">IF(COUNTIF(INDIRECT(RIGHT(DJ$1,3)&amp;"!"&amp;"$C$57"&amp;":"&amp;"$C$59"),Data0!$AW42)&gt;=1,"",ROW())</f>
        <v>42</v>
      </c>
      <c r="DK42" s="1" t="str">
        <f t="shared" ca="1" si="103"/>
        <v/>
      </c>
      <c r="DL42" s="1">
        <f ca="1">IF(COUNTIF(INDIRECT(RIGHT(DL$1,3)&amp;"!"&amp;"$C$49"&amp;":"&amp;"$C$55"),Data0!$AV42)&gt;=1,"",ROW())</f>
        <v>42</v>
      </c>
      <c r="DM42" s="1" t="str">
        <f t="shared" ca="1" si="104"/>
        <v/>
      </c>
      <c r="DN42" s="1">
        <f ca="1">IF(COUNTIF(INDIRECT(RIGHT(DN$1,3)&amp;"!"&amp;"$C$47"&amp;":"&amp;"$C$59"),Data0!$AW42)&gt;=1,"",ROW())</f>
        <v>42</v>
      </c>
      <c r="DO42" s="1" t="str">
        <f t="shared" ca="1" si="105"/>
        <v/>
      </c>
      <c r="DP42" s="1">
        <f ca="1">IF(COUNTIF(INDIRECT(RIGHT(DP$1,3)&amp;"!"&amp;"$C$49"&amp;":"&amp;"$C$55"),Data0!$AV42)&gt;=1,"",ROW())</f>
        <v>42</v>
      </c>
      <c r="DQ42" s="1" t="str">
        <f t="shared" ca="1" si="106"/>
        <v/>
      </c>
      <c r="DR42" s="1">
        <f ca="1">IF(COUNTIF(INDIRECT(RIGHT(DR$1,3)&amp;"!"&amp;"$C$57"&amp;":"&amp;"$C$59"),Data0!$AW42)&gt;=1,"",ROW())</f>
        <v>42</v>
      </c>
      <c r="DS42" s="1" t="str">
        <f t="shared" ca="1" si="107"/>
        <v/>
      </c>
      <c r="DT42" s="1">
        <f ca="1">IF(COUNTIF(INDIRECT(RIGHT(DT$1,3)&amp;"!"&amp;"$C$49"&amp;":"&amp;"$C$55"),Data0!$AV42)&gt;=1,"",ROW())</f>
        <v>42</v>
      </c>
      <c r="DU42" s="1" t="str">
        <f t="shared" ca="1" si="108"/>
        <v/>
      </c>
      <c r="DV42" s="1">
        <f ca="1">IF(COUNTIF(INDIRECT(RIGHT(DV$1,3)&amp;"!"&amp;"$C$57"&amp;":"&amp;"$C$59"),Data0!$AW42)&gt;=1,"",ROW())</f>
        <v>42</v>
      </c>
      <c r="DW42" s="1" t="str">
        <f t="shared" ca="1" si="109"/>
        <v/>
      </c>
      <c r="DX42" s="1">
        <f ca="1">IF(COUNTIF(INDIRECT(RIGHT(DX$1,3)&amp;"!"&amp;"$C$49"&amp;":"&amp;"$C$55"),Data0!$BB42)&gt;=1,"",ROW())</f>
        <v>42</v>
      </c>
      <c r="DY42" s="1" t="str">
        <f t="shared" ca="1" si="110"/>
        <v/>
      </c>
      <c r="DZ42" s="1">
        <f ca="1">IF(COUNTIF(INDIRECT(RIGHT(DZ$1,3)&amp;"!"&amp;"$C$57"&amp;":"&amp;"$C$59"),Data0!$BC42)&gt;=1,"",ROW())</f>
        <v>42</v>
      </c>
      <c r="EA42" s="1" t="str">
        <f t="shared" ca="1" si="111"/>
        <v/>
      </c>
      <c r="EB42" s="1">
        <f ca="1">IF(COUNTIF(INDIRECT(RIGHT(EB$1,3)&amp;"!"&amp;"$C$49"&amp;":"&amp;"$C$55"),Data0!$BB42)&gt;=1,"",ROW())</f>
        <v>42</v>
      </c>
      <c r="EC42" s="1" t="str">
        <f t="shared" ca="1" si="112"/>
        <v/>
      </c>
      <c r="ED42" s="1">
        <f ca="1">IF(COUNTIF(INDIRECT(RIGHT(ED$1,3)&amp;"!"&amp;"$C$57"&amp;":"&amp;"$C$59"),Data0!$BC42)&gt;=1,"",ROW())</f>
        <v>42</v>
      </c>
      <c r="EE42" s="1" t="str">
        <f t="shared" ca="1" si="113"/>
        <v/>
      </c>
      <c r="EF42" s="1">
        <f ca="1">IF(COUNTIF(INDIRECT(RIGHT(EF$1,3)&amp;"!"&amp;"$C$49"&amp;":"&amp;"$C$55"),Data0!$BB42)&gt;=1,"",ROW())</f>
        <v>42</v>
      </c>
      <c r="EG42" s="1" t="str">
        <f t="shared" ca="1" si="114"/>
        <v/>
      </c>
      <c r="EH42" s="1">
        <f ca="1">IF(COUNTIF(INDIRECT(RIGHT(EH$1,3)&amp;"!"&amp;"$C$57"&amp;":"&amp;"$C$59"),Data0!$BC42)&gt;=1,"",ROW())</f>
        <v>42</v>
      </c>
      <c r="EI42" s="1" t="str">
        <f t="shared" ca="1" si="115"/>
        <v/>
      </c>
      <c r="EJ42" s="1">
        <f ca="1">IF(COUNTIF(INDIRECT(RIGHT(EJ$1,3)&amp;"!"&amp;"$C$49"&amp;":"&amp;"$C$55"),Data0!$BB42)&gt;=1,"",ROW())</f>
        <v>42</v>
      </c>
      <c r="EK42" s="1" t="str">
        <f t="shared" ca="1" si="116"/>
        <v/>
      </c>
      <c r="EL42" s="1">
        <f ca="1">IF(COUNTIF(INDIRECT(RIGHT(EL$1,3)&amp;"!"&amp;"$C$57"&amp;":"&amp;"$C$59"),Data0!$BC42)&gt;=1,"",ROW())</f>
        <v>42</v>
      </c>
      <c r="EM42" s="1" t="str">
        <f t="shared" ca="1" si="117"/>
        <v/>
      </c>
      <c r="EN42" s="1">
        <f ca="1">IF(COUNTIF(INDIRECT(RIGHT(EN$1,3)&amp;"!"&amp;"$C$49"&amp;":"&amp;"$C$55"),Data0!$BB42)&gt;=1,"",ROW())</f>
        <v>42</v>
      </c>
      <c r="EO42" s="1" t="str">
        <f t="shared" ca="1" si="118"/>
        <v/>
      </c>
      <c r="EP42" s="1">
        <f ca="1">IF(COUNTIF(INDIRECT(RIGHT(EP$1,3)&amp;"!"&amp;"$C$57"&amp;":"&amp;"$C$59"),Data0!$BC42)&gt;=1,"",ROW())</f>
        <v>42</v>
      </c>
      <c r="EQ42" s="1" t="str">
        <f t="shared" ca="1" si="119"/>
        <v/>
      </c>
      <c r="ER42" s="1">
        <f ca="1">IF(COUNTIF(INDIRECT(RIGHT(ER$1,3)&amp;"!"&amp;"$C$49"&amp;":"&amp;"$C$55"),Data0!$BB42)&gt;=1,"",ROW())</f>
        <v>42</v>
      </c>
      <c r="ES42" s="1" t="str">
        <f t="shared" ca="1" si="120"/>
        <v/>
      </c>
      <c r="ET42" s="1">
        <f ca="1">IF(COUNTIF(INDIRECT(RIGHT(ET$1,3)&amp;"!"&amp;"$C$57"&amp;":"&amp;"$C$59"),Data0!$BC42)&gt;=1,"",ROW())</f>
        <v>42</v>
      </c>
      <c r="EU42" s="1" t="str">
        <f t="shared" ca="1" si="121"/>
        <v/>
      </c>
    </row>
    <row r="43" spans="1:151" ht="15">
      <c r="A43" s="22" t="str">
        <f t="shared" si="66"/>
        <v>6.</v>
      </c>
      <c r="B43" s="22" t="s">
        <v>193</v>
      </c>
      <c r="C43" s="22" t="s">
        <v>227</v>
      </c>
      <c r="D43" s="22" t="s">
        <v>332</v>
      </c>
      <c r="F43"/>
      <c r="Y43"/>
      <c r="Z43"/>
      <c r="AA43" s="22" t="s">
        <v>214</v>
      </c>
      <c r="AB43" s="22" t="s">
        <v>180</v>
      </c>
      <c r="AE43" s="524" t="s">
        <v>1128</v>
      </c>
      <c r="AF43" s="440">
        <f>IF(AND(COUNTIF(AG$2:AG43,AG43)=1,AG43&lt;&gt;""),AF42+1,AF42)</f>
        <v>1</v>
      </c>
      <c r="AG43" s="468" t="str">
        <f t="shared" si="67"/>
        <v/>
      </c>
      <c r="AH43" s="440">
        <f>IF(AND(COUNTIF(AI$2:AI43,AI43)=1,AI43&lt;&gt;""),AH42+1,AH42)</f>
        <v>1</v>
      </c>
      <c r="AI43" s="468" t="str">
        <f t="shared" si="68"/>
        <v/>
      </c>
      <c r="AJ43" s="497" t="str">
        <f t="shared" si="56"/>
        <v/>
      </c>
      <c r="AK43" s="497" t="str">
        <f t="shared" si="57"/>
        <v/>
      </c>
      <c r="AL43" s="440">
        <f>IF(AND(COUNTIF(AM$2:AM43,AM43)=1,AM43&lt;&gt;""),AL42+1,AL42)</f>
        <v>1</v>
      </c>
      <c r="AM43" s="468" t="str">
        <f t="shared" si="69"/>
        <v/>
      </c>
      <c r="AN43" s="440">
        <f>IF(AND(COUNTIF(AO$2:AO43,AO43)=1,AO43&lt;&gt;""),AN42+1,AN42)</f>
        <v>1</v>
      </c>
      <c r="AO43" s="468" t="str">
        <f t="shared" si="70"/>
        <v/>
      </c>
      <c r="AP43" s="497" t="str">
        <f t="shared" si="59"/>
        <v/>
      </c>
      <c r="AQ43" s="497" t="str">
        <f t="shared" si="60"/>
        <v/>
      </c>
      <c r="AR43" s="440">
        <f>IF(AND(COUNTIF(AS$2:AS43,AS43)=1,AS43&lt;&gt;""),AR42+1,AR42)</f>
        <v>1</v>
      </c>
      <c r="AS43" s="468" t="str">
        <f t="shared" si="71"/>
        <v/>
      </c>
      <c r="AT43" s="440">
        <f>IF(AND(COUNTIF(AU$2:AU43,AU43)=1,AU43&lt;&gt;""),AT42+1,AT42)</f>
        <v>1</v>
      </c>
      <c r="AU43" s="468" t="str">
        <f t="shared" si="72"/>
        <v/>
      </c>
      <c r="AV43" s="497" t="str">
        <f t="shared" si="61"/>
        <v/>
      </c>
      <c r="AW43" s="497" t="str">
        <f t="shared" si="62"/>
        <v/>
      </c>
      <c r="AX43" s="440">
        <f>IF(AND(COUNTIF(AY$2:AY43,AY43)=1,AY43&lt;&gt;""),AX42+1,AX42)</f>
        <v>1</v>
      </c>
      <c r="AY43" s="468" t="str">
        <f t="shared" si="73"/>
        <v/>
      </c>
      <c r="AZ43" s="440">
        <f>IF(AND(COUNTIF(BA$2:BA43,BA43)=1,BA43&lt;&gt;""),AZ42+1,AZ42)</f>
        <v>1</v>
      </c>
      <c r="BA43" s="468" t="str">
        <f t="shared" si="74"/>
        <v/>
      </c>
      <c r="BB43" s="497" t="str">
        <f t="shared" si="63"/>
        <v/>
      </c>
      <c r="BC43" s="497" t="str">
        <f t="shared" si="64"/>
        <v/>
      </c>
      <c r="BD43" s="1">
        <f ca="1">IF(COUNTIF(INDIRECT(RIGHT(BD$1,3)&amp;"!"&amp;"$C$49"&amp;":"&amp;"$C$55"),Data0!$AJ43)&gt;=1,"",ROW())</f>
        <v>43</v>
      </c>
      <c r="BE43" s="1" t="str">
        <f t="shared" ca="1" si="65"/>
        <v/>
      </c>
      <c r="BF43" s="1">
        <f ca="1">IF(COUNTIF(INDIRECT(RIGHT(BF$1,3)&amp;"!"&amp;"$C$57"&amp;":"&amp;"$C$59"),Data0!$AK43)&gt;=1,"",ROW())</f>
        <v>43</v>
      </c>
      <c r="BG43" s="1" t="str">
        <f t="shared" ca="1" si="75"/>
        <v/>
      </c>
      <c r="BH43" s="1">
        <f ca="1">IF(COUNTIF(INDIRECT(RIGHT(BH$1,3)&amp;"!"&amp;"$C$49"&amp;":"&amp;"$C$55"),Data0!$AJ43)&gt;=1,"",ROW())</f>
        <v>43</v>
      </c>
      <c r="BI43" s="1" t="str">
        <f t="shared" ca="1" si="76"/>
        <v/>
      </c>
      <c r="BJ43" s="1">
        <f ca="1">IF(COUNTIF(INDIRECT(RIGHT(BJ$1,3)&amp;"!"&amp;"$C$57"&amp;":"&amp;"$C$59"),Data0!$AK43)&gt;=1,"",ROW())</f>
        <v>43</v>
      </c>
      <c r="BK43" s="1" t="str">
        <f t="shared" ca="1" si="77"/>
        <v/>
      </c>
      <c r="BL43" s="1">
        <f ca="1">IF(COUNTIF(INDIRECT(RIGHT(BL$1,3)&amp;"!"&amp;"$C$49"&amp;":"&amp;"$C$55"),Data0!$AJ43)&gt;=1,"",ROW())</f>
        <v>43</v>
      </c>
      <c r="BM43" s="1" t="str">
        <f t="shared" ca="1" si="78"/>
        <v/>
      </c>
      <c r="BN43" s="1">
        <f ca="1">IF(COUNTIF(INDIRECT(RIGHT(BN$1,3)&amp;"!"&amp;"$C$57"&amp;":"&amp;"$C$59"),Data0!$AK43)&gt;=1,"",ROW())</f>
        <v>43</v>
      </c>
      <c r="BO43" s="1" t="str">
        <f t="shared" ca="1" si="79"/>
        <v/>
      </c>
      <c r="BP43" s="1">
        <f ca="1">IF(COUNTIF(INDIRECT(RIGHT(BP$1,3)&amp;"!"&amp;"$C$49"&amp;":"&amp;"$C$55"),Data0!$AJ43)&gt;=1,"",ROW())</f>
        <v>43</v>
      </c>
      <c r="BQ43" s="1" t="str">
        <f t="shared" ca="1" si="80"/>
        <v/>
      </c>
      <c r="BR43" s="1">
        <f ca="1">IF(COUNTIF(INDIRECT(RIGHT(BR$1,3)&amp;"!"&amp;"$C$57"&amp;":"&amp;"$C$59"),Data0!$AK43)&gt;=1,"",ROW())</f>
        <v>43</v>
      </c>
      <c r="BS43" s="1" t="str">
        <f t="shared" ca="1" si="81"/>
        <v/>
      </c>
      <c r="BT43" s="1">
        <f ca="1">IF(COUNTIF(INDIRECT(RIGHT(BT$1,3)&amp;"!"&amp;"$C$49"&amp;":"&amp;"$C$55"),Data0!$AJ43)&gt;=1,"",ROW())</f>
        <v>43</v>
      </c>
      <c r="BU43" s="1" t="str">
        <f t="shared" ca="1" si="82"/>
        <v/>
      </c>
      <c r="BV43" s="1">
        <f ca="1">IF(COUNTIF(INDIRECT(RIGHT(BV$1,3)&amp;"!"&amp;"$C$57"&amp;":"&amp;"$C$59"),Data0!$AK43)&gt;=1,"",ROW())</f>
        <v>43</v>
      </c>
      <c r="BW43" s="1" t="str">
        <f t="shared" ca="1" si="83"/>
        <v/>
      </c>
      <c r="BX43" s="1">
        <f ca="1">IF(COUNTIF(INDIRECT(RIGHT(BX$1,3)&amp;"!"&amp;"$C$49"&amp;":"&amp;"$C$55"),Data0!$AJ43)&gt;=1,"",ROW())</f>
        <v>43</v>
      </c>
      <c r="BY43" s="1" t="str">
        <f t="shared" ca="1" si="84"/>
        <v/>
      </c>
      <c r="BZ43" s="1">
        <f ca="1">IF(COUNTIF(INDIRECT(RIGHT(BZ$1,3)&amp;"!"&amp;"$C$57"&amp;":"&amp;"$C$59"),Data0!$AK43)&gt;=1,"",ROW())</f>
        <v>43</v>
      </c>
      <c r="CA43" s="1" t="str">
        <f t="shared" ca="1" si="85"/>
        <v/>
      </c>
      <c r="CB43" s="1">
        <f ca="1">IF(COUNTIF(INDIRECT(RIGHT(CB$1,3)&amp;"!"&amp;"$C$49"&amp;":"&amp;"$C$55"),Data0!$AP43)&gt;=1,"",ROW())</f>
        <v>43</v>
      </c>
      <c r="CC43" s="1" t="str">
        <f t="shared" ca="1" si="86"/>
        <v/>
      </c>
      <c r="CD43" s="1">
        <f ca="1">IF(COUNTIF(INDIRECT(RIGHT(CD$1,3)&amp;"!"&amp;"$C$57"&amp;":"&amp;"$C$59"),Data0!$AQ43)&gt;=1,"",ROW())</f>
        <v>43</v>
      </c>
      <c r="CE43" s="1" t="str">
        <f t="shared" ca="1" si="87"/>
        <v/>
      </c>
      <c r="CF43" s="1">
        <f ca="1">IF(COUNTIF(INDIRECT(RIGHT(CF$1,3)&amp;"!"&amp;"$C$49"&amp;":"&amp;"$C$55"),Data0!$AP43)&gt;=1,"",ROW())</f>
        <v>43</v>
      </c>
      <c r="CG43" s="1" t="str">
        <f t="shared" ca="1" si="88"/>
        <v/>
      </c>
      <c r="CH43" s="1">
        <f ca="1">IF(COUNTIF(INDIRECT(RIGHT(CH$1,3)&amp;"!"&amp;"$C$57"&amp;":"&amp;"$C$59"),Data0!$AQ43)&gt;=1,"",ROW())</f>
        <v>43</v>
      </c>
      <c r="CI43" s="1" t="str">
        <f t="shared" ca="1" si="89"/>
        <v/>
      </c>
      <c r="CJ43" s="1">
        <f ca="1">IF(COUNTIF(INDIRECT(RIGHT(CJ$1,3)&amp;"!"&amp;"$C$49"&amp;":"&amp;"$C$55"),Data0!$AP43)&gt;=1,"",ROW())</f>
        <v>43</v>
      </c>
      <c r="CK43" s="1" t="str">
        <f t="shared" ca="1" si="90"/>
        <v/>
      </c>
      <c r="CL43" s="1">
        <f ca="1">IF(COUNTIF(INDIRECT(RIGHT(CL$1,3)&amp;"!"&amp;"$C$57"&amp;":"&amp;"$C$59"),Data0!$AQ43)&gt;=1,"",ROW())</f>
        <v>43</v>
      </c>
      <c r="CM43" s="1" t="str">
        <f t="shared" ca="1" si="91"/>
        <v/>
      </c>
      <c r="CN43" s="1">
        <f ca="1">IF(COUNTIF(INDIRECT(RIGHT(CN$1,3)&amp;"!"&amp;"$C$49"&amp;":"&amp;"$C$55"),Data0!$AP43)&gt;=1,"",ROW())</f>
        <v>43</v>
      </c>
      <c r="CO43" s="1" t="str">
        <f t="shared" ca="1" si="92"/>
        <v/>
      </c>
      <c r="CP43" s="1">
        <f ca="1">IF(COUNTIF(INDIRECT(RIGHT(CP$1,3)&amp;"!"&amp;"$C$57"&amp;":"&amp;"$C$59"),Data0!$AQ43)&gt;=1,"",ROW())</f>
        <v>43</v>
      </c>
      <c r="CQ43" s="1" t="str">
        <f t="shared" ca="1" si="93"/>
        <v/>
      </c>
      <c r="CR43" s="1">
        <f ca="1">IF(COUNTIF(INDIRECT(RIGHT(CR$1,3)&amp;"!"&amp;"$C$49"&amp;":"&amp;"$C$55"),Data0!$AP43)&gt;=1,"",ROW())</f>
        <v>43</v>
      </c>
      <c r="CS43" s="1" t="str">
        <f t="shared" ca="1" si="94"/>
        <v/>
      </c>
      <c r="CT43" s="1">
        <f ca="1">IF(COUNTIF(INDIRECT(RIGHT(CT$1,3)&amp;"!"&amp;"$C$57"&amp;":"&amp;"$C$59"),Data0!$AQ43)&gt;=1,"",ROW())</f>
        <v>43</v>
      </c>
      <c r="CU43" s="1" t="str">
        <f t="shared" ca="1" si="95"/>
        <v/>
      </c>
      <c r="CV43" s="1">
        <f ca="1">IF(COUNTIF(INDIRECT(RIGHT(CV$1,3)&amp;"!"&amp;"$C$49"&amp;":"&amp;"$C$55"),Data0!$AP43)&gt;=1,"",ROW())</f>
        <v>43</v>
      </c>
      <c r="CW43" s="1" t="str">
        <f t="shared" ca="1" si="96"/>
        <v/>
      </c>
      <c r="CX43" s="1">
        <f ca="1">IF(COUNTIF(INDIRECT(RIGHT(CX$1,3)&amp;"!"&amp;"$C$57"&amp;":"&amp;"$C$59"),Data0!$AQ43)&gt;=1,"",ROW())</f>
        <v>43</v>
      </c>
      <c r="CY43" s="1" t="str">
        <f t="shared" ca="1" si="97"/>
        <v/>
      </c>
      <c r="CZ43" s="1">
        <f ca="1">IF(COUNTIF(INDIRECT(RIGHT(CZ$1,3)&amp;"!"&amp;"$C$49"&amp;":"&amp;"$C$55"),Data0!$AV43)&gt;=1,"",ROW())</f>
        <v>43</v>
      </c>
      <c r="DA43" s="1" t="str">
        <f t="shared" ca="1" si="98"/>
        <v/>
      </c>
      <c r="DB43" s="1">
        <f ca="1">IF(COUNTIF(INDIRECT(RIGHT(DB$1,3)&amp;"!"&amp;"$C$57"&amp;":"&amp;"$C$59"),Data0!$AW43)&gt;=1,"",ROW())</f>
        <v>43</v>
      </c>
      <c r="DC43" s="1" t="str">
        <f t="shared" ca="1" si="99"/>
        <v/>
      </c>
      <c r="DD43" s="1">
        <f ca="1">IF(COUNTIF(INDIRECT(RIGHT(DD$1,3)&amp;"!"&amp;"$C$49"&amp;":"&amp;"$C$55"),Data0!$AV43)&gt;=1,"",ROW())</f>
        <v>43</v>
      </c>
      <c r="DE43" s="1" t="str">
        <f t="shared" ca="1" si="100"/>
        <v/>
      </c>
      <c r="DF43" s="1">
        <f ca="1">IF(COUNTIF(INDIRECT(RIGHT(DF$1,3)&amp;"!"&amp;"$C$57"&amp;":"&amp;"$C$59"),Data0!$AW43)&gt;=1,"",ROW())</f>
        <v>43</v>
      </c>
      <c r="DG43" s="1" t="str">
        <f t="shared" ca="1" si="101"/>
        <v/>
      </c>
      <c r="DH43" s="1">
        <f ca="1">IF(COUNTIF(INDIRECT(RIGHT(DH$1,3)&amp;"!"&amp;"$C$49"&amp;":"&amp;"$C$55"),Data0!$AV43)&gt;=1,"",ROW())</f>
        <v>43</v>
      </c>
      <c r="DI43" s="1" t="str">
        <f t="shared" ca="1" si="102"/>
        <v/>
      </c>
      <c r="DJ43" s="1">
        <f ca="1">IF(COUNTIF(INDIRECT(RIGHT(DJ$1,3)&amp;"!"&amp;"$C$57"&amp;":"&amp;"$C$59"),Data0!$AW43)&gt;=1,"",ROW())</f>
        <v>43</v>
      </c>
      <c r="DK43" s="1" t="str">
        <f t="shared" ca="1" si="103"/>
        <v/>
      </c>
      <c r="DL43" s="1">
        <f ca="1">IF(COUNTIF(INDIRECT(RIGHT(DL$1,3)&amp;"!"&amp;"$C$49"&amp;":"&amp;"$C$55"),Data0!$AV43)&gt;=1,"",ROW())</f>
        <v>43</v>
      </c>
      <c r="DM43" s="1" t="str">
        <f t="shared" ca="1" si="104"/>
        <v/>
      </c>
      <c r="DN43" s="1">
        <f ca="1">IF(COUNTIF(INDIRECT(RIGHT(DN$1,3)&amp;"!"&amp;"$C$47"&amp;":"&amp;"$C$59"),Data0!$AW43)&gt;=1,"",ROW())</f>
        <v>43</v>
      </c>
      <c r="DO43" s="1" t="str">
        <f t="shared" ca="1" si="105"/>
        <v/>
      </c>
      <c r="DP43" s="1">
        <f ca="1">IF(COUNTIF(INDIRECT(RIGHT(DP$1,3)&amp;"!"&amp;"$C$49"&amp;":"&amp;"$C$55"),Data0!$AV43)&gt;=1,"",ROW())</f>
        <v>43</v>
      </c>
      <c r="DQ43" s="1" t="str">
        <f t="shared" ca="1" si="106"/>
        <v/>
      </c>
      <c r="DR43" s="1">
        <f ca="1">IF(COUNTIF(INDIRECT(RIGHT(DR$1,3)&amp;"!"&amp;"$C$57"&amp;":"&amp;"$C$59"),Data0!$AW43)&gt;=1,"",ROW())</f>
        <v>43</v>
      </c>
      <c r="DS43" s="1" t="str">
        <f t="shared" ca="1" si="107"/>
        <v/>
      </c>
      <c r="DT43" s="1">
        <f ca="1">IF(COUNTIF(INDIRECT(RIGHT(DT$1,3)&amp;"!"&amp;"$C$49"&amp;":"&amp;"$C$55"),Data0!$AV43)&gt;=1,"",ROW())</f>
        <v>43</v>
      </c>
      <c r="DU43" s="1" t="str">
        <f t="shared" ca="1" si="108"/>
        <v/>
      </c>
      <c r="DV43" s="1">
        <f ca="1">IF(COUNTIF(INDIRECT(RIGHT(DV$1,3)&amp;"!"&amp;"$C$57"&amp;":"&amp;"$C$59"),Data0!$AW43)&gt;=1,"",ROW())</f>
        <v>43</v>
      </c>
      <c r="DW43" s="1" t="str">
        <f t="shared" ca="1" si="109"/>
        <v/>
      </c>
      <c r="DX43" s="1">
        <f ca="1">IF(COUNTIF(INDIRECT(RIGHT(DX$1,3)&amp;"!"&amp;"$C$49"&amp;":"&amp;"$C$55"),Data0!$BB43)&gt;=1,"",ROW())</f>
        <v>43</v>
      </c>
      <c r="DY43" s="1" t="str">
        <f t="shared" ca="1" si="110"/>
        <v/>
      </c>
      <c r="DZ43" s="1">
        <f ca="1">IF(COUNTIF(INDIRECT(RIGHT(DZ$1,3)&amp;"!"&amp;"$C$57"&amp;":"&amp;"$C$59"),Data0!$BC43)&gt;=1,"",ROW())</f>
        <v>43</v>
      </c>
      <c r="EA43" s="1" t="str">
        <f t="shared" ca="1" si="111"/>
        <v/>
      </c>
      <c r="EB43" s="1">
        <f ca="1">IF(COUNTIF(INDIRECT(RIGHT(EB$1,3)&amp;"!"&amp;"$C$49"&amp;":"&amp;"$C$55"),Data0!$BB43)&gt;=1,"",ROW())</f>
        <v>43</v>
      </c>
      <c r="EC43" s="1" t="str">
        <f t="shared" ca="1" si="112"/>
        <v/>
      </c>
      <c r="ED43" s="1">
        <f ca="1">IF(COUNTIF(INDIRECT(RIGHT(ED$1,3)&amp;"!"&amp;"$C$57"&amp;":"&amp;"$C$59"),Data0!$BC43)&gt;=1,"",ROW())</f>
        <v>43</v>
      </c>
      <c r="EE43" s="1" t="str">
        <f t="shared" ca="1" si="113"/>
        <v/>
      </c>
      <c r="EF43" s="1">
        <f ca="1">IF(COUNTIF(INDIRECT(RIGHT(EF$1,3)&amp;"!"&amp;"$C$49"&amp;":"&amp;"$C$55"),Data0!$BB43)&gt;=1,"",ROW())</f>
        <v>43</v>
      </c>
      <c r="EG43" s="1" t="str">
        <f t="shared" ca="1" si="114"/>
        <v/>
      </c>
      <c r="EH43" s="1">
        <f ca="1">IF(COUNTIF(INDIRECT(RIGHT(EH$1,3)&amp;"!"&amp;"$C$57"&amp;":"&amp;"$C$59"),Data0!$BC43)&gt;=1,"",ROW())</f>
        <v>43</v>
      </c>
      <c r="EI43" s="1" t="str">
        <f t="shared" ca="1" si="115"/>
        <v/>
      </c>
      <c r="EJ43" s="1">
        <f ca="1">IF(COUNTIF(INDIRECT(RIGHT(EJ$1,3)&amp;"!"&amp;"$C$49"&amp;":"&amp;"$C$55"),Data0!$BB43)&gt;=1,"",ROW())</f>
        <v>43</v>
      </c>
      <c r="EK43" s="1" t="str">
        <f t="shared" ca="1" si="116"/>
        <v/>
      </c>
      <c r="EL43" s="1">
        <f ca="1">IF(COUNTIF(INDIRECT(RIGHT(EL$1,3)&amp;"!"&amp;"$C$57"&amp;":"&amp;"$C$59"),Data0!$BC43)&gt;=1,"",ROW())</f>
        <v>43</v>
      </c>
      <c r="EM43" s="1" t="str">
        <f t="shared" ca="1" si="117"/>
        <v/>
      </c>
      <c r="EN43" s="1">
        <f ca="1">IF(COUNTIF(INDIRECT(RIGHT(EN$1,3)&amp;"!"&amp;"$C$49"&amp;":"&amp;"$C$55"),Data0!$BB43)&gt;=1,"",ROW())</f>
        <v>43</v>
      </c>
      <c r="EO43" s="1" t="str">
        <f t="shared" ca="1" si="118"/>
        <v/>
      </c>
      <c r="EP43" s="1">
        <f ca="1">IF(COUNTIF(INDIRECT(RIGHT(EP$1,3)&amp;"!"&amp;"$C$57"&amp;":"&amp;"$C$59"),Data0!$BC43)&gt;=1,"",ROW())</f>
        <v>43</v>
      </c>
      <c r="EQ43" s="1" t="str">
        <f t="shared" ca="1" si="119"/>
        <v/>
      </c>
      <c r="ER43" s="1">
        <f ca="1">IF(COUNTIF(INDIRECT(RIGHT(ER$1,3)&amp;"!"&amp;"$C$49"&amp;":"&amp;"$C$55"),Data0!$BB43)&gt;=1,"",ROW())</f>
        <v>43</v>
      </c>
      <c r="ES43" s="1" t="str">
        <f t="shared" ca="1" si="120"/>
        <v/>
      </c>
      <c r="ET43" s="1">
        <f ca="1">IF(COUNTIF(INDIRECT(RIGHT(ET$1,3)&amp;"!"&amp;"$C$57"&amp;":"&amp;"$C$59"),Data0!$BC43)&gt;=1,"",ROW())</f>
        <v>43</v>
      </c>
      <c r="EU43" s="1" t="str">
        <f t="shared" ca="1" si="121"/>
        <v/>
      </c>
    </row>
    <row r="44" spans="1:151" ht="15">
      <c r="A44" s="21" t="str">
        <f t="shared" si="66"/>
        <v>6.</v>
      </c>
      <c r="B44" s="21" t="s">
        <v>194</v>
      </c>
      <c r="C44" s="21" t="s">
        <v>227</v>
      </c>
      <c r="D44" s="21" t="s">
        <v>229</v>
      </c>
      <c r="F44"/>
      <c r="Y44"/>
      <c r="Z44"/>
      <c r="AA44" s="21" t="s">
        <v>215</v>
      </c>
      <c r="AB44" s="21" t="s">
        <v>181</v>
      </c>
      <c r="AE44" s="525" t="s">
        <v>1129</v>
      </c>
      <c r="AF44" s="440">
        <f>IF(AND(COUNTIF(AG$2:AG44,AG44)=1,AG44&lt;&gt;""),AF43+1,AF43)</f>
        <v>1</v>
      </c>
      <c r="AG44" s="468" t="str">
        <f t="shared" si="67"/>
        <v/>
      </c>
      <c r="AH44" s="440">
        <f>IF(AND(COUNTIF(AI$2:AI44,AI44)=1,AI44&lt;&gt;""),AH43+1,AH43)</f>
        <v>1</v>
      </c>
      <c r="AI44" s="468" t="str">
        <f t="shared" si="68"/>
        <v/>
      </c>
      <c r="AJ44" s="497" t="str">
        <f t="shared" si="56"/>
        <v/>
      </c>
      <c r="AK44" s="497" t="str">
        <f t="shared" si="57"/>
        <v/>
      </c>
      <c r="AL44" s="440">
        <f>IF(AND(COUNTIF(AM$2:AM44,AM44)=1,AM44&lt;&gt;""),AL43+1,AL43)</f>
        <v>1</v>
      </c>
      <c r="AM44" s="468" t="str">
        <f t="shared" si="69"/>
        <v/>
      </c>
      <c r="AN44" s="440">
        <f>IF(AND(COUNTIF(AO$2:AO44,AO44)=1,AO44&lt;&gt;""),AN43+1,AN43)</f>
        <v>1</v>
      </c>
      <c r="AO44" s="468" t="str">
        <f t="shared" si="70"/>
        <v/>
      </c>
      <c r="AP44" s="497" t="str">
        <f t="shared" si="59"/>
        <v/>
      </c>
      <c r="AQ44" s="497" t="str">
        <f t="shared" si="60"/>
        <v/>
      </c>
      <c r="AR44" s="440">
        <f>IF(AND(COUNTIF(AS$2:AS44,AS44)=1,AS44&lt;&gt;""),AR43+1,AR43)</f>
        <v>1</v>
      </c>
      <c r="AS44" s="468" t="str">
        <f t="shared" si="71"/>
        <v/>
      </c>
      <c r="AT44" s="440">
        <f>IF(AND(COUNTIF(AU$2:AU44,AU44)=1,AU44&lt;&gt;""),AT43+1,AT43)</f>
        <v>1</v>
      </c>
      <c r="AU44" s="468" t="str">
        <f t="shared" si="72"/>
        <v/>
      </c>
      <c r="AV44" s="497" t="str">
        <f t="shared" si="61"/>
        <v/>
      </c>
      <c r="AW44" s="497" t="str">
        <f t="shared" si="62"/>
        <v/>
      </c>
      <c r="AX44" s="440">
        <f>IF(AND(COUNTIF(AY$2:AY44,AY44)=1,AY44&lt;&gt;""),AX43+1,AX43)</f>
        <v>1</v>
      </c>
      <c r="AY44" s="468" t="str">
        <f t="shared" si="73"/>
        <v/>
      </c>
      <c r="AZ44" s="440">
        <f>IF(AND(COUNTIF(BA$2:BA44,BA44)=1,BA44&lt;&gt;""),AZ43+1,AZ43)</f>
        <v>1</v>
      </c>
      <c r="BA44" s="468" t="str">
        <f t="shared" si="74"/>
        <v/>
      </c>
      <c r="BB44" s="497" t="str">
        <f t="shared" si="63"/>
        <v/>
      </c>
      <c r="BC44" s="497" t="str">
        <f t="shared" si="64"/>
        <v/>
      </c>
      <c r="BD44" s="1">
        <f ca="1">IF(COUNTIF(INDIRECT(RIGHT(BD$1,3)&amp;"!"&amp;"$C$49"&amp;":"&amp;"$C$55"),Data0!$AJ44)&gt;=1,"",ROW())</f>
        <v>44</v>
      </c>
      <c r="BE44" s="1" t="str">
        <f t="shared" ca="1" si="65"/>
        <v/>
      </c>
      <c r="BF44" s="1">
        <f ca="1">IF(COUNTIF(INDIRECT(RIGHT(BF$1,3)&amp;"!"&amp;"$C$57"&amp;":"&amp;"$C$59"),Data0!$AK44)&gt;=1,"",ROW())</f>
        <v>44</v>
      </c>
      <c r="BG44" s="1" t="str">
        <f t="shared" ca="1" si="75"/>
        <v/>
      </c>
      <c r="BH44" s="1">
        <f ca="1">IF(COUNTIF(INDIRECT(RIGHT(BH$1,3)&amp;"!"&amp;"$C$49"&amp;":"&amp;"$C$55"),Data0!$AJ44)&gt;=1,"",ROW())</f>
        <v>44</v>
      </c>
      <c r="BI44" s="1" t="str">
        <f t="shared" ca="1" si="76"/>
        <v/>
      </c>
      <c r="BJ44" s="1">
        <f ca="1">IF(COUNTIF(INDIRECT(RIGHT(BJ$1,3)&amp;"!"&amp;"$C$57"&amp;":"&amp;"$C$59"),Data0!$AK44)&gt;=1,"",ROW())</f>
        <v>44</v>
      </c>
      <c r="BK44" s="1" t="str">
        <f t="shared" ca="1" si="77"/>
        <v/>
      </c>
      <c r="BL44" s="1">
        <f ca="1">IF(COUNTIF(INDIRECT(RIGHT(BL$1,3)&amp;"!"&amp;"$C$49"&amp;":"&amp;"$C$55"),Data0!$AJ44)&gt;=1,"",ROW())</f>
        <v>44</v>
      </c>
      <c r="BM44" s="1" t="str">
        <f t="shared" ca="1" si="78"/>
        <v/>
      </c>
      <c r="BN44" s="1">
        <f ca="1">IF(COUNTIF(INDIRECT(RIGHT(BN$1,3)&amp;"!"&amp;"$C$57"&amp;":"&amp;"$C$59"),Data0!$AK44)&gt;=1,"",ROW())</f>
        <v>44</v>
      </c>
      <c r="BO44" s="1" t="str">
        <f t="shared" ca="1" si="79"/>
        <v/>
      </c>
      <c r="BP44" s="1">
        <f ca="1">IF(COUNTIF(INDIRECT(RIGHT(BP$1,3)&amp;"!"&amp;"$C$49"&amp;":"&amp;"$C$55"),Data0!$AJ44)&gt;=1,"",ROW())</f>
        <v>44</v>
      </c>
      <c r="BQ44" s="1" t="str">
        <f t="shared" ca="1" si="80"/>
        <v/>
      </c>
      <c r="BR44" s="1">
        <f ca="1">IF(COUNTIF(INDIRECT(RIGHT(BR$1,3)&amp;"!"&amp;"$C$57"&amp;":"&amp;"$C$59"),Data0!$AK44)&gt;=1,"",ROW())</f>
        <v>44</v>
      </c>
      <c r="BS44" s="1" t="str">
        <f t="shared" ca="1" si="81"/>
        <v/>
      </c>
      <c r="BT44" s="1">
        <f ca="1">IF(COUNTIF(INDIRECT(RIGHT(BT$1,3)&amp;"!"&amp;"$C$49"&amp;":"&amp;"$C$55"),Data0!$AJ44)&gt;=1,"",ROW())</f>
        <v>44</v>
      </c>
      <c r="BU44" s="1" t="str">
        <f t="shared" ca="1" si="82"/>
        <v/>
      </c>
      <c r="BV44" s="1">
        <f ca="1">IF(COUNTIF(INDIRECT(RIGHT(BV$1,3)&amp;"!"&amp;"$C$57"&amp;":"&amp;"$C$59"),Data0!$AK44)&gt;=1,"",ROW())</f>
        <v>44</v>
      </c>
      <c r="BW44" s="1" t="str">
        <f t="shared" ca="1" si="83"/>
        <v/>
      </c>
      <c r="BX44" s="1">
        <f ca="1">IF(COUNTIF(INDIRECT(RIGHT(BX$1,3)&amp;"!"&amp;"$C$49"&amp;":"&amp;"$C$55"),Data0!$AJ44)&gt;=1,"",ROW())</f>
        <v>44</v>
      </c>
      <c r="BY44" s="1" t="str">
        <f t="shared" ca="1" si="84"/>
        <v/>
      </c>
      <c r="BZ44" s="1">
        <f ca="1">IF(COUNTIF(INDIRECT(RIGHT(BZ$1,3)&amp;"!"&amp;"$C$57"&amp;":"&amp;"$C$59"),Data0!$AK44)&gt;=1,"",ROW())</f>
        <v>44</v>
      </c>
      <c r="CA44" s="1" t="str">
        <f t="shared" ca="1" si="85"/>
        <v/>
      </c>
      <c r="CB44" s="1">
        <f ca="1">IF(COUNTIF(INDIRECT(RIGHT(CB$1,3)&amp;"!"&amp;"$C$49"&amp;":"&amp;"$C$55"),Data0!$AP44)&gt;=1,"",ROW())</f>
        <v>44</v>
      </c>
      <c r="CC44" s="1" t="str">
        <f t="shared" ca="1" si="86"/>
        <v/>
      </c>
      <c r="CD44" s="1">
        <f ca="1">IF(COUNTIF(INDIRECT(RIGHT(CD$1,3)&amp;"!"&amp;"$C$57"&amp;":"&amp;"$C$59"),Data0!$AQ44)&gt;=1,"",ROW())</f>
        <v>44</v>
      </c>
      <c r="CE44" s="1" t="str">
        <f t="shared" ca="1" si="87"/>
        <v/>
      </c>
      <c r="CF44" s="1">
        <f ca="1">IF(COUNTIF(INDIRECT(RIGHT(CF$1,3)&amp;"!"&amp;"$C$49"&amp;":"&amp;"$C$55"),Data0!$AP44)&gt;=1,"",ROW())</f>
        <v>44</v>
      </c>
      <c r="CG44" s="1" t="str">
        <f t="shared" ca="1" si="88"/>
        <v/>
      </c>
      <c r="CH44" s="1">
        <f ca="1">IF(COUNTIF(INDIRECT(RIGHT(CH$1,3)&amp;"!"&amp;"$C$57"&amp;":"&amp;"$C$59"),Data0!$AQ44)&gt;=1,"",ROW())</f>
        <v>44</v>
      </c>
      <c r="CI44" s="1" t="str">
        <f t="shared" ca="1" si="89"/>
        <v/>
      </c>
      <c r="CJ44" s="1">
        <f ca="1">IF(COUNTIF(INDIRECT(RIGHT(CJ$1,3)&amp;"!"&amp;"$C$49"&amp;":"&amp;"$C$55"),Data0!$AP44)&gt;=1,"",ROW())</f>
        <v>44</v>
      </c>
      <c r="CK44" s="1" t="str">
        <f t="shared" ca="1" si="90"/>
        <v/>
      </c>
      <c r="CL44" s="1">
        <f ca="1">IF(COUNTIF(INDIRECT(RIGHT(CL$1,3)&amp;"!"&amp;"$C$57"&amp;":"&amp;"$C$59"),Data0!$AQ44)&gt;=1,"",ROW())</f>
        <v>44</v>
      </c>
      <c r="CM44" s="1" t="str">
        <f t="shared" ca="1" si="91"/>
        <v/>
      </c>
      <c r="CN44" s="1">
        <f ca="1">IF(COUNTIF(INDIRECT(RIGHT(CN$1,3)&amp;"!"&amp;"$C$49"&amp;":"&amp;"$C$55"),Data0!$AP44)&gt;=1,"",ROW())</f>
        <v>44</v>
      </c>
      <c r="CO44" s="1" t="str">
        <f t="shared" ca="1" si="92"/>
        <v/>
      </c>
      <c r="CP44" s="1">
        <f ca="1">IF(COUNTIF(INDIRECT(RIGHT(CP$1,3)&amp;"!"&amp;"$C$57"&amp;":"&amp;"$C$59"),Data0!$AQ44)&gt;=1,"",ROW())</f>
        <v>44</v>
      </c>
      <c r="CQ44" s="1" t="str">
        <f t="shared" ca="1" si="93"/>
        <v/>
      </c>
      <c r="CR44" s="1">
        <f ca="1">IF(COUNTIF(INDIRECT(RIGHT(CR$1,3)&amp;"!"&amp;"$C$49"&amp;":"&amp;"$C$55"),Data0!$AP44)&gt;=1,"",ROW())</f>
        <v>44</v>
      </c>
      <c r="CS44" s="1" t="str">
        <f t="shared" ca="1" si="94"/>
        <v/>
      </c>
      <c r="CT44" s="1">
        <f ca="1">IF(COUNTIF(INDIRECT(RIGHT(CT$1,3)&amp;"!"&amp;"$C$57"&amp;":"&amp;"$C$59"),Data0!$AQ44)&gt;=1,"",ROW())</f>
        <v>44</v>
      </c>
      <c r="CU44" s="1" t="str">
        <f t="shared" ca="1" si="95"/>
        <v/>
      </c>
      <c r="CV44" s="1">
        <f ca="1">IF(COUNTIF(INDIRECT(RIGHT(CV$1,3)&amp;"!"&amp;"$C$49"&amp;":"&amp;"$C$55"),Data0!$AP44)&gt;=1,"",ROW())</f>
        <v>44</v>
      </c>
      <c r="CW44" s="1" t="str">
        <f t="shared" ca="1" si="96"/>
        <v/>
      </c>
      <c r="CX44" s="1">
        <f ca="1">IF(COUNTIF(INDIRECT(RIGHT(CX$1,3)&amp;"!"&amp;"$C$57"&amp;":"&amp;"$C$59"),Data0!$AQ44)&gt;=1,"",ROW())</f>
        <v>44</v>
      </c>
      <c r="CY44" s="1" t="str">
        <f t="shared" ca="1" si="97"/>
        <v/>
      </c>
      <c r="CZ44" s="1">
        <f ca="1">IF(COUNTIF(INDIRECT(RIGHT(CZ$1,3)&amp;"!"&amp;"$C$49"&amp;":"&amp;"$C$55"),Data0!$AV44)&gt;=1,"",ROW())</f>
        <v>44</v>
      </c>
      <c r="DA44" s="1" t="str">
        <f t="shared" ca="1" si="98"/>
        <v/>
      </c>
      <c r="DB44" s="1">
        <f ca="1">IF(COUNTIF(INDIRECT(RIGHT(DB$1,3)&amp;"!"&amp;"$C$57"&amp;":"&amp;"$C$59"),Data0!$AW44)&gt;=1,"",ROW())</f>
        <v>44</v>
      </c>
      <c r="DC44" s="1" t="str">
        <f t="shared" ca="1" si="99"/>
        <v/>
      </c>
      <c r="DD44" s="1">
        <f ca="1">IF(COUNTIF(INDIRECT(RIGHT(DD$1,3)&amp;"!"&amp;"$C$49"&amp;":"&amp;"$C$55"),Data0!$AV44)&gt;=1,"",ROW())</f>
        <v>44</v>
      </c>
      <c r="DE44" s="1" t="str">
        <f t="shared" ca="1" si="100"/>
        <v/>
      </c>
      <c r="DF44" s="1">
        <f ca="1">IF(COUNTIF(INDIRECT(RIGHT(DF$1,3)&amp;"!"&amp;"$C$57"&amp;":"&amp;"$C$59"),Data0!$AW44)&gt;=1,"",ROW())</f>
        <v>44</v>
      </c>
      <c r="DG44" s="1" t="str">
        <f t="shared" ca="1" si="101"/>
        <v/>
      </c>
      <c r="DH44" s="1">
        <f ca="1">IF(COUNTIF(INDIRECT(RIGHT(DH$1,3)&amp;"!"&amp;"$C$49"&amp;":"&amp;"$C$55"),Data0!$AV44)&gt;=1,"",ROW())</f>
        <v>44</v>
      </c>
      <c r="DI44" s="1" t="str">
        <f t="shared" ca="1" si="102"/>
        <v/>
      </c>
      <c r="DJ44" s="1">
        <f ca="1">IF(COUNTIF(INDIRECT(RIGHT(DJ$1,3)&amp;"!"&amp;"$C$57"&amp;":"&amp;"$C$59"),Data0!$AW44)&gt;=1,"",ROW())</f>
        <v>44</v>
      </c>
      <c r="DK44" s="1" t="str">
        <f t="shared" ca="1" si="103"/>
        <v/>
      </c>
      <c r="DL44" s="1">
        <f ca="1">IF(COUNTIF(INDIRECT(RIGHT(DL$1,3)&amp;"!"&amp;"$C$49"&amp;":"&amp;"$C$55"),Data0!$AV44)&gt;=1,"",ROW())</f>
        <v>44</v>
      </c>
      <c r="DM44" s="1" t="str">
        <f t="shared" ca="1" si="104"/>
        <v/>
      </c>
      <c r="DN44" s="1">
        <f ca="1">IF(COUNTIF(INDIRECT(RIGHT(DN$1,3)&amp;"!"&amp;"$C$47"&amp;":"&amp;"$C$59"),Data0!$AW44)&gt;=1,"",ROW())</f>
        <v>44</v>
      </c>
      <c r="DO44" s="1" t="str">
        <f t="shared" ca="1" si="105"/>
        <v/>
      </c>
      <c r="DP44" s="1">
        <f ca="1">IF(COUNTIF(INDIRECT(RIGHT(DP$1,3)&amp;"!"&amp;"$C$49"&amp;":"&amp;"$C$55"),Data0!$AV44)&gt;=1,"",ROW())</f>
        <v>44</v>
      </c>
      <c r="DQ44" s="1" t="str">
        <f t="shared" ca="1" si="106"/>
        <v/>
      </c>
      <c r="DR44" s="1">
        <f ca="1">IF(COUNTIF(INDIRECT(RIGHT(DR$1,3)&amp;"!"&amp;"$C$57"&amp;":"&amp;"$C$59"),Data0!$AW44)&gt;=1,"",ROW())</f>
        <v>44</v>
      </c>
      <c r="DS44" s="1" t="str">
        <f t="shared" ca="1" si="107"/>
        <v/>
      </c>
      <c r="DT44" s="1">
        <f ca="1">IF(COUNTIF(INDIRECT(RIGHT(DT$1,3)&amp;"!"&amp;"$C$49"&amp;":"&amp;"$C$55"),Data0!$AV44)&gt;=1,"",ROW())</f>
        <v>44</v>
      </c>
      <c r="DU44" s="1" t="str">
        <f t="shared" ca="1" si="108"/>
        <v/>
      </c>
      <c r="DV44" s="1">
        <f ca="1">IF(COUNTIF(INDIRECT(RIGHT(DV$1,3)&amp;"!"&amp;"$C$57"&amp;":"&amp;"$C$59"),Data0!$AW44)&gt;=1,"",ROW())</f>
        <v>44</v>
      </c>
      <c r="DW44" s="1" t="str">
        <f t="shared" ca="1" si="109"/>
        <v/>
      </c>
      <c r="DX44" s="1">
        <f ca="1">IF(COUNTIF(INDIRECT(RIGHT(DX$1,3)&amp;"!"&amp;"$C$49"&amp;":"&amp;"$C$55"),Data0!$BB44)&gt;=1,"",ROW())</f>
        <v>44</v>
      </c>
      <c r="DY44" s="1" t="str">
        <f t="shared" ca="1" si="110"/>
        <v/>
      </c>
      <c r="DZ44" s="1">
        <f ca="1">IF(COUNTIF(INDIRECT(RIGHT(DZ$1,3)&amp;"!"&amp;"$C$57"&amp;":"&amp;"$C$59"),Data0!$BC44)&gt;=1,"",ROW())</f>
        <v>44</v>
      </c>
      <c r="EA44" s="1" t="str">
        <f t="shared" ca="1" si="111"/>
        <v/>
      </c>
      <c r="EB44" s="1">
        <f ca="1">IF(COUNTIF(INDIRECT(RIGHT(EB$1,3)&amp;"!"&amp;"$C$49"&amp;":"&amp;"$C$55"),Data0!$BB44)&gt;=1,"",ROW())</f>
        <v>44</v>
      </c>
      <c r="EC44" s="1" t="str">
        <f t="shared" ca="1" si="112"/>
        <v/>
      </c>
      <c r="ED44" s="1">
        <f ca="1">IF(COUNTIF(INDIRECT(RIGHT(ED$1,3)&amp;"!"&amp;"$C$57"&amp;":"&amp;"$C$59"),Data0!$BC44)&gt;=1,"",ROW())</f>
        <v>44</v>
      </c>
      <c r="EE44" s="1" t="str">
        <f t="shared" ca="1" si="113"/>
        <v/>
      </c>
      <c r="EF44" s="1">
        <f ca="1">IF(COUNTIF(INDIRECT(RIGHT(EF$1,3)&amp;"!"&amp;"$C$49"&amp;":"&amp;"$C$55"),Data0!$BB44)&gt;=1,"",ROW())</f>
        <v>44</v>
      </c>
      <c r="EG44" s="1" t="str">
        <f t="shared" ca="1" si="114"/>
        <v/>
      </c>
      <c r="EH44" s="1">
        <f ca="1">IF(COUNTIF(INDIRECT(RIGHT(EH$1,3)&amp;"!"&amp;"$C$57"&amp;":"&amp;"$C$59"),Data0!$BC44)&gt;=1,"",ROW())</f>
        <v>44</v>
      </c>
      <c r="EI44" s="1" t="str">
        <f t="shared" ca="1" si="115"/>
        <v/>
      </c>
      <c r="EJ44" s="1">
        <f ca="1">IF(COUNTIF(INDIRECT(RIGHT(EJ$1,3)&amp;"!"&amp;"$C$49"&amp;":"&amp;"$C$55"),Data0!$BB44)&gt;=1,"",ROW())</f>
        <v>44</v>
      </c>
      <c r="EK44" s="1" t="str">
        <f t="shared" ca="1" si="116"/>
        <v/>
      </c>
      <c r="EL44" s="1">
        <f ca="1">IF(COUNTIF(INDIRECT(RIGHT(EL$1,3)&amp;"!"&amp;"$C$57"&amp;":"&amp;"$C$59"),Data0!$BC44)&gt;=1,"",ROW())</f>
        <v>44</v>
      </c>
      <c r="EM44" s="1" t="str">
        <f t="shared" ca="1" si="117"/>
        <v/>
      </c>
      <c r="EN44" s="1">
        <f ca="1">IF(COUNTIF(INDIRECT(RIGHT(EN$1,3)&amp;"!"&amp;"$C$49"&amp;":"&amp;"$C$55"),Data0!$BB44)&gt;=1,"",ROW())</f>
        <v>44</v>
      </c>
      <c r="EO44" s="1" t="str">
        <f t="shared" ca="1" si="118"/>
        <v/>
      </c>
      <c r="EP44" s="1">
        <f ca="1">IF(COUNTIF(INDIRECT(RIGHT(EP$1,3)&amp;"!"&amp;"$C$57"&amp;":"&amp;"$C$59"),Data0!$BC44)&gt;=1,"",ROW())</f>
        <v>44</v>
      </c>
      <c r="EQ44" s="1" t="str">
        <f t="shared" ca="1" si="119"/>
        <v/>
      </c>
      <c r="ER44" s="1">
        <f ca="1">IF(COUNTIF(INDIRECT(RIGHT(ER$1,3)&amp;"!"&amp;"$C$49"&amp;":"&amp;"$C$55"),Data0!$BB44)&gt;=1,"",ROW())</f>
        <v>44</v>
      </c>
      <c r="ES44" s="1" t="str">
        <f t="shared" ca="1" si="120"/>
        <v/>
      </c>
      <c r="ET44" s="1">
        <f ca="1">IF(COUNTIF(INDIRECT(RIGHT(ET$1,3)&amp;"!"&amp;"$C$57"&amp;":"&amp;"$C$59"),Data0!$BC44)&gt;=1,"",ROW())</f>
        <v>44</v>
      </c>
      <c r="EU44" s="1" t="str">
        <f t="shared" ca="1" si="121"/>
        <v/>
      </c>
    </row>
    <row r="45" spans="1:151" ht="15">
      <c r="A45" s="22" t="str">
        <f t="shared" si="66"/>
        <v>6.</v>
      </c>
      <c r="B45" s="22" t="s">
        <v>195</v>
      </c>
      <c r="C45" s="22" t="s">
        <v>227</v>
      </c>
      <c r="D45" s="22" t="s">
        <v>97</v>
      </c>
      <c r="F45"/>
      <c r="Y45"/>
      <c r="Z45"/>
      <c r="AA45" s="22" t="s">
        <v>216</v>
      </c>
      <c r="AB45" s="22" t="s">
        <v>182</v>
      </c>
      <c r="AE45" s="524" t="s">
        <v>1130</v>
      </c>
      <c r="AF45" s="440">
        <f>IF(AND(COUNTIF(AG$2:AG45,AG45)=1,AG45&lt;&gt;""),AF44+1,AF44)</f>
        <v>1</v>
      </c>
      <c r="AG45" s="468" t="str">
        <f t="shared" si="67"/>
        <v/>
      </c>
      <c r="AH45" s="440">
        <f>IF(AND(COUNTIF(AI$2:AI45,AI45)=1,AI45&lt;&gt;""),AH44+1,AH44)</f>
        <v>1</v>
      </c>
      <c r="AI45" s="468" t="str">
        <f t="shared" si="68"/>
        <v/>
      </c>
      <c r="AJ45" s="497" t="str">
        <f t="shared" si="56"/>
        <v/>
      </c>
      <c r="AK45" s="497" t="str">
        <f t="shared" si="57"/>
        <v/>
      </c>
      <c r="AL45" s="440">
        <f>IF(AND(COUNTIF(AM$2:AM45,AM45)=1,AM45&lt;&gt;""),AL44+1,AL44)</f>
        <v>1</v>
      </c>
      <c r="AM45" s="468" t="str">
        <f t="shared" si="69"/>
        <v/>
      </c>
      <c r="AN45" s="440">
        <f>IF(AND(COUNTIF(AO$2:AO45,AO45)=1,AO45&lt;&gt;""),AN44+1,AN44)</f>
        <v>1</v>
      </c>
      <c r="AO45" s="468" t="str">
        <f t="shared" si="70"/>
        <v/>
      </c>
      <c r="AP45" s="497" t="str">
        <f t="shared" si="59"/>
        <v/>
      </c>
      <c r="AQ45" s="497" t="str">
        <f t="shared" si="60"/>
        <v/>
      </c>
      <c r="AR45" s="440">
        <f>IF(AND(COUNTIF(AS$2:AS45,AS45)=1,AS45&lt;&gt;""),AR44+1,AR44)</f>
        <v>1</v>
      </c>
      <c r="AS45" s="468" t="str">
        <f t="shared" si="71"/>
        <v/>
      </c>
      <c r="AT45" s="440">
        <f>IF(AND(COUNTIF(AU$2:AU45,AU45)=1,AU45&lt;&gt;""),AT44+1,AT44)</f>
        <v>1</v>
      </c>
      <c r="AU45" s="468" t="str">
        <f t="shared" si="72"/>
        <v/>
      </c>
      <c r="AV45" s="497" t="str">
        <f t="shared" si="61"/>
        <v/>
      </c>
      <c r="AW45" s="497" t="str">
        <f t="shared" si="62"/>
        <v/>
      </c>
      <c r="AX45" s="440">
        <f>IF(AND(COUNTIF(AY$2:AY45,AY45)=1,AY45&lt;&gt;""),AX44+1,AX44)</f>
        <v>1</v>
      </c>
      <c r="AY45" s="468" t="str">
        <f t="shared" si="73"/>
        <v/>
      </c>
      <c r="AZ45" s="440">
        <f>IF(AND(COUNTIF(BA$2:BA45,BA45)=1,BA45&lt;&gt;""),AZ44+1,AZ44)</f>
        <v>1</v>
      </c>
      <c r="BA45" s="468" t="str">
        <f t="shared" si="74"/>
        <v/>
      </c>
      <c r="BB45" s="497" t="str">
        <f t="shared" si="63"/>
        <v/>
      </c>
      <c r="BC45" s="497" t="str">
        <f t="shared" si="64"/>
        <v/>
      </c>
      <c r="BD45" s="1">
        <f ca="1">IF(COUNTIF(INDIRECT(RIGHT(BD$1,3)&amp;"!"&amp;"$C$49"&amp;":"&amp;"$C$55"),Data0!$AJ45)&gt;=1,"",ROW())</f>
        <v>45</v>
      </c>
      <c r="BE45" s="1" t="str">
        <f t="shared" ca="1" si="65"/>
        <v/>
      </c>
      <c r="BF45" s="1">
        <f ca="1">IF(COUNTIF(INDIRECT(RIGHT(BF$1,3)&amp;"!"&amp;"$C$57"&amp;":"&amp;"$C$59"),Data0!$AK45)&gt;=1,"",ROW())</f>
        <v>45</v>
      </c>
      <c r="BG45" s="1" t="str">
        <f t="shared" ca="1" si="75"/>
        <v/>
      </c>
      <c r="BH45" s="1">
        <f ca="1">IF(COUNTIF(INDIRECT(RIGHT(BH$1,3)&amp;"!"&amp;"$C$49"&amp;":"&amp;"$C$55"),Data0!$AJ45)&gt;=1,"",ROW())</f>
        <v>45</v>
      </c>
      <c r="BI45" s="1" t="str">
        <f t="shared" ca="1" si="76"/>
        <v/>
      </c>
      <c r="BJ45" s="1">
        <f ca="1">IF(COUNTIF(INDIRECT(RIGHT(BJ$1,3)&amp;"!"&amp;"$C$57"&amp;":"&amp;"$C$59"),Data0!$AK45)&gt;=1,"",ROW())</f>
        <v>45</v>
      </c>
      <c r="BK45" s="1" t="str">
        <f t="shared" ca="1" si="77"/>
        <v/>
      </c>
      <c r="BL45" s="1">
        <f ca="1">IF(COUNTIF(INDIRECT(RIGHT(BL$1,3)&amp;"!"&amp;"$C$49"&amp;":"&amp;"$C$55"),Data0!$AJ45)&gt;=1,"",ROW())</f>
        <v>45</v>
      </c>
      <c r="BM45" s="1" t="str">
        <f t="shared" ca="1" si="78"/>
        <v/>
      </c>
      <c r="BN45" s="1">
        <f ca="1">IF(COUNTIF(INDIRECT(RIGHT(BN$1,3)&amp;"!"&amp;"$C$57"&amp;":"&amp;"$C$59"),Data0!$AK45)&gt;=1,"",ROW())</f>
        <v>45</v>
      </c>
      <c r="BO45" s="1" t="str">
        <f t="shared" ca="1" si="79"/>
        <v/>
      </c>
      <c r="BP45" s="1">
        <f ca="1">IF(COUNTIF(INDIRECT(RIGHT(BP$1,3)&amp;"!"&amp;"$C$49"&amp;":"&amp;"$C$55"),Data0!$AJ45)&gt;=1,"",ROW())</f>
        <v>45</v>
      </c>
      <c r="BQ45" s="1" t="str">
        <f t="shared" ca="1" si="80"/>
        <v/>
      </c>
      <c r="BR45" s="1">
        <f ca="1">IF(COUNTIF(INDIRECT(RIGHT(BR$1,3)&amp;"!"&amp;"$C$57"&amp;":"&amp;"$C$59"),Data0!$AK45)&gt;=1,"",ROW())</f>
        <v>45</v>
      </c>
      <c r="BS45" s="1" t="str">
        <f t="shared" ca="1" si="81"/>
        <v/>
      </c>
      <c r="BT45" s="1">
        <f ca="1">IF(COUNTIF(INDIRECT(RIGHT(BT$1,3)&amp;"!"&amp;"$C$49"&amp;":"&amp;"$C$55"),Data0!$AJ45)&gt;=1,"",ROW())</f>
        <v>45</v>
      </c>
      <c r="BU45" s="1" t="str">
        <f t="shared" ca="1" si="82"/>
        <v/>
      </c>
      <c r="BV45" s="1">
        <f ca="1">IF(COUNTIF(INDIRECT(RIGHT(BV$1,3)&amp;"!"&amp;"$C$57"&amp;":"&amp;"$C$59"),Data0!$AK45)&gt;=1,"",ROW())</f>
        <v>45</v>
      </c>
      <c r="BW45" s="1" t="str">
        <f t="shared" ca="1" si="83"/>
        <v/>
      </c>
      <c r="BX45" s="1">
        <f ca="1">IF(COUNTIF(INDIRECT(RIGHT(BX$1,3)&amp;"!"&amp;"$C$49"&amp;":"&amp;"$C$55"),Data0!$AJ45)&gt;=1,"",ROW())</f>
        <v>45</v>
      </c>
      <c r="BY45" s="1" t="str">
        <f t="shared" ca="1" si="84"/>
        <v/>
      </c>
      <c r="BZ45" s="1">
        <f ca="1">IF(COUNTIF(INDIRECT(RIGHT(BZ$1,3)&amp;"!"&amp;"$C$57"&amp;":"&amp;"$C$59"),Data0!$AK45)&gt;=1,"",ROW())</f>
        <v>45</v>
      </c>
      <c r="CA45" s="1" t="str">
        <f t="shared" ca="1" si="85"/>
        <v/>
      </c>
      <c r="CB45" s="1">
        <f ca="1">IF(COUNTIF(INDIRECT(RIGHT(CB$1,3)&amp;"!"&amp;"$C$49"&amp;":"&amp;"$C$55"),Data0!$AP45)&gt;=1,"",ROW())</f>
        <v>45</v>
      </c>
      <c r="CC45" s="1" t="str">
        <f t="shared" ca="1" si="86"/>
        <v/>
      </c>
      <c r="CD45" s="1">
        <f ca="1">IF(COUNTIF(INDIRECT(RIGHT(CD$1,3)&amp;"!"&amp;"$C$57"&amp;":"&amp;"$C$59"),Data0!$AQ45)&gt;=1,"",ROW())</f>
        <v>45</v>
      </c>
      <c r="CE45" s="1" t="str">
        <f t="shared" ca="1" si="87"/>
        <v/>
      </c>
      <c r="CF45" s="1">
        <f ca="1">IF(COUNTIF(INDIRECT(RIGHT(CF$1,3)&amp;"!"&amp;"$C$49"&amp;":"&amp;"$C$55"),Data0!$AP45)&gt;=1,"",ROW())</f>
        <v>45</v>
      </c>
      <c r="CG45" s="1" t="str">
        <f t="shared" ca="1" si="88"/>
        <v/>
      </c>
      <c r="CH45" s="1">
        <f ca="1">IF(COUNTIF(INDIRECT(RIGHT(CH$1,3)&amp;"!"&amp;"$C$57"&amp;":"&amp;"$C$59"),Data0!$AQ45)&gt;=1,"",ROW())</f>
        <v>45</v>
      </c>
      <c r="CI45" s="1" t="str">
        <f t="shared" ca="1" si="89"/>
        <v/>
      </c>
      <c r="CJ45" s="1">
        <f ca="1">IF(COUNTIF(INDIRECT(RIGHT(CJ$1,3)&amp;"!"&amp;"$C$49"&amp;":"&amp;"$C$55"),Data0!$AP45)&gt;=1,"",ROW())</f>
        <v>45</v>
      </c>
      <c r="CK45" s="1" t="str">
        <f t="shared" ca="1" si="90"/>
        <v/>
      </c>
      <c r="CL45" s="1">
        <f ca="1">IF(COUNTIF(INDIRECT(RIGHT(CL$1,3)&amp;"!"&amp;"$C$57"&amp;":"&amp;"$C$59"),Data0!$AQ45)&gt;=1,"",ROW())</f>
        <v>45</v>
      </c>
      <c r="CM45" s="1" t="str">
        <f t="shared" ca="1" si="91"/>
        <v/>
      </c>
      <c r="CN45" s="1">
        <f ca="1">IF(COUNTIF(INDIRECT(RIGHT(CN$1,3)&amp;"!"&amp;"$C$49"&amp;":"&amp;"$C$55"),Data0!$AP45)&gt;=1,"",ROW())</f>
        <v>45</v>
      </c>
      <c r="CO45" s="1" t="str">
        <f t="shared" ca="1" si="92"/>
        <v/>
      </c>
      <c r="CP45" s="1">
        <f ca="1">IF(COUNTIF(INDIRECT(RIGHT(CP$1,3)&amp;"!"&amp;"$C$57"&amp;":"&amp;"$C$59"),Data0!$AQ45)&gt;=1,"",ROW())</f>
        <v>45</v>
      </c>
      <c r="CQ45" s="1" t="str">
        <f t="shared" ca="1" si="93"/>
        <v/>
      </c>
      <c r="CR45" s="1">
        <f ca="1">IF(COUNTIF(INDIRECT(RIGHT(CR$1,3)&amp;"!"&amp;"$C$49"&amp;":"&amp;"$C$55"),Data0!$AP45)&gt;=1,"",ROW())</f>
        <v>45</v>
      </c>
      <c r="CS45" s="1" t="str">
        <f t="shared" ca="1" si="94"/>
        <v/>
      </c>
      <c r="CT45" s="1">
        <f ca="1">IF(COUNTIF(INDIRECT(RIGHT(CT$1,3)&amp;"!"&amp;"$C$57"&amp;":"&amp;"$C$59"),Data0!$AQ45)&gt;=1,"",ROW())</f>
        <v>45</v>
      </c>
      <c r="CU45" s="1" t="str">
        <f t="shared" ca="1" si="95"/>
        <v/>
      </c>
      <c r="CV45" s="1">
        <f ca="1">IF(COUNTIF(INDIRECT(RIGHT(CV$1,3)&amp;"!"&amp;"$C$49"&amp;":"&amp;"$C$55"),Data0!$AP45)&gt;=1,"",ROW())</f>
        <v>45</v>
      </c>
      <c r="CW45" s="1" t="str">
        <f t="shared" ca="1" si="96"/>
        <v/>
      </c>
      <c r="CX45" s="1">
        <f ca="1">IF(COUNTIF(INDIRECT(RIGHT(CX$1,3)&amp;"!"&amp;"$C$57"&amp;":"&amp;"$C$59"),Data0!$AQ45)&gt;=1,"",ROW())</f>
        <v>45</v>
      </c>
      <c r="CY45" s="1" t="str">
        <f t="shared" ca="1" si="97"/>
        <v/>
      </c>
      <c r="CZ45" s="1">
        <f ca="1">IF(COUNTIF(INDIRECT(RIGHT(CZ$1,3)&amp;"!"&amp;"$C$49"&amp;":"&amp;"$C$55"),Data0!$AV45)&gt;=1,"",ROW())</f>
        <v>45</v>
      </c>
      <c r="DA45" s="1" t="str">
        <f t="shared" ca="1" si="98"/>
        <v/>
      </c>
      <c r="DB45" s="1">
        <f ca="1">IF(COUNTIF(INDIRECT(RIGHT(DB$1,3)&amp;"!"&amp;"$C$57"&amp;":"&amp;"$C$59"),Data0!$AW45)&gt;=1,"",ROW())</f>
        <v>45</v>
      </c>
      <c r="DC45" s="1" t="str">
        <f t="shared" ca="1" si="99"/>
        <v/>
      </c>
      <c r="DD45" s="1">
        <f ca="1">IF(COUNTIF(INDIRECT(RIGHT(DD$1,3)&amp;"!"&amp;"$C$49"&amp;":"&amp;"$C$55"),Data0!$AV45)&gt;=1,"",ROW())</f>
        <v>45</v>
      </c>
      <c r="DE45" s="1" t="str">
        <f t="shared" ca="1" si="100"/>
        <v/>
      </c>
      <c r="DF45" s="1">
        <f ca="1">IF(COUNTIF(INDIRECT(RIGHT(DF$1,3)&amp;"!"&amp;"$C$57"&amp;":"&amp;"$C$59"),Data0!$AW45)&gt;=1,"",ROW())</f>
        <v>45</v>
      </c>
      <c r="DG45" s="1" t="str">
        <f t="shared" ca="1" si="101"/>
        <v/>
      </c>
      <c r="DH45" s="1">
        <f ca="1">IF(COUNTIF(INDIRECT(RIGHT(DH$1,3)&amp;"!"&amp;"$C$49"&amp;":"&amp;"$C$55"),Data0!$AV45)&gt;=1,"",ROW())</f>
        <v>45</v>
      </c>
      <c r="DI45" s="1" t="str">
        <f t="shared" ca="1" si="102"/>
        <v/>
      </c>
      <c r="DJ45" s="1">
        <f ca="1">IF(COUNTIF(INDIRECT(RIGHT(DJ$1,3)&amp;"!"&amp;"$C$57"&amp;":"&amp;"$C$59"),Data0!$AW45)&gt;=1,"",ROW())</f>
        <v>45</v>
      </c>
      <c r="DK45" s="1" t="str">
        <f t="shared" ca="1" si="103"/>
        <v/>
      </c>
      <c r="DL45" s="1">
        <f ca="1">IF(COUNTIF(INDIRECT(RIGHT(DL$1,3)&amp;"!"&amp;"$C$49"&amp;":"&amp;"$C$55"),Data0!$AV45)&gt;=1,"",ROW())</f>
        <v>45</v>
      </c>
      <c r="DM45" s="1" t="str">
        <f t="shared" ca="1" si="104"/>
        <v/>
      </c>
      <c r="DN45" s="1">
        <f ca="1">IF(COUNTIF(INDIRECT(RIGHT(DN$1,3)&amp;"!"&amp;"$C$47"&amp;":"&amp;"$C$59"),Data0!$AW45)&gt;=1,"",ROW())</f>
        <v>45</v>
      </c>
      <c r="DO45" s="1" t="str">
        <f t="shared" ca="1" si="105"/>
        <v/>
      </c>
      <c r="DP45" s="1">
        <f ca="1">IF(COUNTIF(INDIRECT(RIGHT(DP$1,3)&amp;"!"&amp;"$C$49"&amp;":"&amp;"$C$55"),Data0!$AV45)&gt;=1,"",ROW())</f>
        <v>45</v>
      </c>
      <c r="DQ45" s="1" t="str">
        <f t="shared" ca="1" si="106"/>
        <v/>
      </c>
      <c r="DR45" s="1">
        <f ca="1">IF(COUNTIF(INDIRECT(RIGHT(DR$1,3)&amp;"!"&amp;"$C$57"&amp;":"&amp;"$C$59"),Data0!$AW45)&gt;=1,"",ROW())</f>
        <v>45</v>
      </c>
      <c r="DS45" s="1" t="str">
        <f t="shared" ca="1" si="107"/>
        <v/>
      </c>
      <c r="DT45" s="1">
        <f ca="1">IF(COUNTIF(INDIRECT(RIGHT(DT$1,3)&amp;"!"&amp;"$C$49"&amp;":"&amp;"$C$55"),Data0!$AV45)&gt;=1,"",ROW())</f>
        <v>45</v>
      </c>
      <c r="DU45" s="1" t="str">
        <f t="shared" ca="1" si="108"/>
        <v/>
      </c>
      <c r="DV45" s="1">
        <f ca="1">IF(COUNTIF(INDIRECT(RIGHT(DV$1,3)&amp;"!"&amp;"$C$57"&amp;":"&amp;"$C$59"),Data0!$AW45)&gt;=1,"",ROW())</f>
        <v>45</v>
      </c>
      <c r="DW45" s="1" t="str">
        <f t="shared" ca="1" si="109"/>
        <v/>
      </c>
      <c r="DX45" s="1">
        <f ca="1">IF(COUNTIF(INDIRECT(RIGHT(DX$1,3)&amp;"!"&amp;"$C$49"&amp;":"&amp;"$C$55"),Data0!$BB45)&gt;=1,"",ROW())</f>
        <v>45</v>
      </c>
      <c r="DY45" s="1" t="str">
        <f t="shared" ca="1" si="110"/>
        <v/>
      </c>
      <c r="DZ45" s="1">
        <f ca="1">IF(COUNTIF(INDIRECT(RIGHT(DZ$1,3)&amp;"!"&amp;"$C$57"&amp;":"&amp;"$C$59"),Data0!$BC45)&gt;=1,"",ROW())</f>
        <v>45</v>
      </c>
      <c r="EA45" s="1" t="str">
        <f t="shared" ca="1" si="111"/>
        <v/>
      </c>
      <c r="EB45" s="1">
        <f ca="1">IF(COUNTIF(INDIRECT(RIGHT(EB$1,3)&amp;"!"&amp;"$C$49"&amp;":"&amp;"$C$55"),Data0!$BB45)&gt;=1,"",ROW())</f>
        <v>45</v>
      </c>
      <c r="EC45" s="1" t="str">
        <f t="shared" ca="1" si="112"/>
        <v/>
      </c>
      <c r="ED45" s="1">
        <f ca="1">IF(COUNTIF(INDIRECT(RIGHT(ED$1,3)&amp;"!"&amp;"$C$57"&amp;":"&amp;"$C$59"),Data0!$BC45)&gt;=1,"",ROW())</f>
        <v>45</v>
      </c>
      <c r="EE45" s="1" t="str">
        <f t="shared" ca="1" si="113"/>
        <v/>
      </c>
      <c r="EF45" s="1">
        <f ca="1">IF(COUNTIF(INDIRECT(RIGHT(EF$1,3)&amp;"!"&amp;"$C$49"&amp;":"&amp;"$C$55"),Data0!$BB45)&gt;=1,"",ROW())</f>
        <v>45</v>
      </c>
      <c r="EG45" s="1" t="str">
        <f t="shared" ca="1" si="114"/>
        <v/>
      </c>
      <c r="EH45" s="1">
        <f ca="1">IF(COUNTIF(INDIRECT(RIGHT(EH$1,3)&amp;"!"&amp;"$C$57"&amp;":"&amp;"$C$59"),Data0!$BC45)&gt;=1,"",ROW())</f>
        <v>45</v>
      </c>
      <c r="EI45" s="1" t="str">
        <f t="shared" ca="1" si="115"/>
        <v/>
      </c>
      <c r="EJ45" s="1">
        <f ca="1">IF(COUNTIF(INDIRECT(RIGHT(EJ$1,3)&amp;"!"&amp;"$C$49"&amp;":"&amp;"$C$55"),Data0!$BB45)&gt;=1,"",ROW())</f>
        <v>45</v>
      </c>
      <c r="EK45" s="1" t="str">
        <f t="shared" ca="1" si="116"/>
        <v/>
      </c>
      <c r="EL45" s="1">
        <f ca="1">IF(COUNTIF(INDIRECT(RIGHT(EL$1,3)&amp;"!"&amp;"$C$57"&amp;":"&amp;"$C$59"),Data0!$BC45)&gt;=1,"",ROW())</f>
        <v>45</v>
      </c>
      <c r="EM45" s="1" t="str">
        <f t="shared" ca="1" si="117"/>
        <v/>
      </c>
      <c r="EN45" s="1">
        <f ca="1">IF(COUNTIF(INDIRECT(RIGHT(EN$1,3)&amp;"!"&amp;"$C$49"&amp;":"&amp;"$C$55"),Data0!$BB45)&gt;=1,"",ROW())</f>
        <v>45</v>
      </c>
      <c r="EO45" s="1" t="str">
        <f t="shared" ca="1" si="118"/>
        <v/>
      </c>
      <c r="EP45" s="1">
        <f ca="1">IF(COUNTIF(INDIRECT(RIGHT(EP$1,3)&amp;"!"&amp;"$C$57"&amp;":"&amp;"$C$59"),Data0!$BC45)&gt;=1,"",ROW())</f>
        <v>45</v>
      </c>
      <c r="EQ45" s="1" t="str">
        <f t="shared" ca="1" si="119"/>
        <v/>
      </c>
      <c r="ER45" s="1">
        <f ca="1">IF(COUNTIF(INDIRECT(RIGHT(ER$1,3)&amp;"!"&amp;"$C$49"&amp;":"&amp;"$C$55"),Data0!$BB45)&gt;=1,"",ROW())</f>
        <v>45</v>
      </c>
      <c r="ES45" s="1" t="str">
        <f t="shared" ca="1" si="120"/>
        <v/>
      </c>
      <c r="ET45" s="1">
        <f ca="1">IF(COUNTIF(INDIRECT(RIGHT(ET$1,3)&amp;"!"&amp;"$C$57"&amp;":"&amp;"$C$59"),Data0!$BC45)&gt;=1,"",ROW())</f>
        <v>45</v>
      </c>
      <c r="EU45" s="1" t="str">
        <f t="shared" ca="1" si="121"/>
        <v/>
      </c>
    </row>
    <row r="46" spans="1:151" ht="15">
      <c r="A46" s="21" t="str">
        <f t="shared" si="66"/>
        <v>7.</v>
      </c>
      <c r="B46" s="21" t="s">
        <v>196</v>
      </c>
      <c r="C46" s="21" t="s">
        <v>228</v>
      </c>
      <c r="D46" s="21" t="s">
        <v>230</v>
      </c>
      <c r="F46"/>
      <c r="Y46"/>
      <c r="Z46"/>
      <c r="AA46" s="21" t="s">
        <v>217</v>
      </c>
      <c r="AB46" s="21" t="s">
        <v>183</v>
      </c>
      <c r="AE46" s="525" t="s">
        <v>1131</v>
      </c>
      <c r="AF46" s="440">
        <f>IF(AND(COUNTIF(AG$2:AG46,AG46)=1,AG46&lt;&gt;""),AF45+1,AF45)</f>
        <v>1</v>
      </c>
      <c r="AG46" s="468" t="str">
        <f t="shared" si="67"/>
        <v/>
      </c>
      <c r="AH46" s="440">
        <f>IF(AND(COUNTIF(AI$2:AI46,AI46)=1,AI46&lt;&gt;""),AH45+1,AH45)</f>
        <v>1</v>
      </c>
      <c r="AI46" s="468" t="str">
        <f t="shared" si="68"/>
        <v/>
      </c>
      <c r="AJ46" s="497" t="str">
        <f t="shared" si="56"/>
        <v/>
      </c>
      <c r="AK46" s="497" t="str">
        <f t="shared" si="57"/>
        <v/>
      </c>
      <c r="AL46" s="440">
        <f>IF(AND(COUNTIF(AM$2:AM46,AM46)=1,AM46&lt;&gt;""),AL45+1,AL45)</f>
        <v>1</v>
      </c>
      <c r="AM46" s="468" t="str">
        <f t="shared" si="69"/>
        <v/>
      </c>
      <c r="AN46" s="440">
        <f>IF(AND(COUNTIF(AO$2:AO46,AO46)=1,AO46&lt;&gt;""),AN45+1,AN45)</f>
        <v>1</v>
      </c>
      <c r="AO46" s="468" t="str">
        <f t="shared" si="70"/>
        <v/>
      </c>
      <c r="AP46" s="497" t="str">
        <f t="shared" si="59"/>
        <v/>
      </c>
      <c r="AQ46" s="497" t="str">
        <f t="shared" si="60"/>
        <v/>
      </c>
      <c r="AR46" s="440">
        <f>IF(AND(COUNTIF(AS$2:AS46,AS46)=1,AS46&lt;&gt;""),AR45+1,AR45)</f>
        <v>1</v>
      </c>
      <c r="AS46" s="468" t="str">
        <f t="shared" si="71"/>
        <v/>
      </c>
      <c r="AT46" s="440">
        <f>IF(AND(COUNTIF(AU$2:AU46,AU46)=1,AU46&lt;&gt;""),AT45+1,AT45)</f>
        <v>1</v>
      </c>
      <c r="AU46" s="468" t="str">
        <f t="shared" si="72"/>
        <v/>
      </c>
      <c r="AV46" s="497" t="str">
        <f t="shared" si="61"/>
        <v/>
      </c>
      <c r="AW46" s="497" t="str">
        <f t="shared" si="62"/>
        <v/>
      </c>
      <c r="AX46" s="440">
        <f>IF(AND(COUNTIF(AY$2:AY46,AY46)=1,AY46&lt;&gt;""),AX45+1,AX45)</f>
        <v>1</v>
      </c>
      <c r="AY46" s="468" t="str">
        <f t="shared" si="73"/>
        <v/>
      </c>
      <c r="AZ46" s="440">
        <f>IF(AND(COUNTIF(BA$2:BA46,BA46)=1,BA46&lt;&gt;""),AZ45+1,AZ45)</f>
        <v>1</v>
      </c>
      <c r="BA46" s="468" t="str">
        <f t="shared" si="74"/>
        <v/>
      </c>
      <c r="BB46" s="497" t="str">
        <f t="shared" si="63"/>
        <v/>
      </c>
      <c r="BC46" s="497" t="str">
        <f t="shared" si="64"/>
        <v/>
      </c>
      <c r="BD46" s="1">
        <f ca="1">IF(COUNTIF(INDIRECT(RIGHT(BD$1,3)&amp;"!"&amp;"$C$49"&amp;":"&amp;"$C$55"),Data0!$AJ46)&gt;=1,"",ROW())</f>
        <v>46</v>
      </c>
      <c r="BE46" s="1" t="str">
        <f t="shared" ca="1" si="65"/>
        <v/>
      </c>
      <c r="BF46" s="1">
        <f ca="1">IF(COUNTIF(INDIRECT(RIGHT(BF$1,3)&amp;"!"&amp;"$C$57"&amp;":"&amp;"$C$59"),Data0!$AK46)&gt;=1,"",ROW())</f>
        <v>46</v>
      </c>
      <c r="BG46" s="1" t="str">
        <f t="shared" ca="1" si="75"/>
        <v/>
      </c>
      <c r="BH46" s="1">
        <f ca="1">IF(COUNTIF(INDIRECT(RIGHT(BH$1,3)&amp;"!"&amp;"$C$49"&amp;":"&amp;"$C$55"),Data0!$AJ46)&gt;=1,"",ROW())</f>
        <v>46</v>
      </c>
      <c r="BI46" s="1" t="str">
        <f t="shared" ca="1" si="76"/>
        <v/>
      </c>
      <c r="BJ46" s="1">
        <f ca="1">IF(COUNTIF(INDIRECT(RIGHT(BJ$1,3)&amp;"!"&amp;"$C$57"&amp;":"&amp;"$C$59"),Data0!$AK46)&gt;=1,"",ROW())</f>
        <v>46</v>
      </c>
      <c r="BK46" s="1" t="str">
        <f t="shared" ca="1" si="77"/>
        <v/>
      </c>
      <c r="BL46" s="1">
        <f ca="1">IF(COUNTIF(INDIRECT(RIGHT(BL$1,3)&amp;"!"&amp;"$C$49"&amp;":"&amp;"$C$55"),Data0!$AJ46)&gt;=1,"",ROW())</f>
        <v>46</v>
      </c>
      <c r="BM46" s="1" t="str">
        <f t="shared" ca="1" si="78"/>
        <v/>
      </c>
      <c r="BN46" s="1">
        <f ca="1">IF(COUNTIF(INDIRECT(RIGHT(BN$1,3)&amp;"!"&amp;"$C$57"&amp;":"&amp;"$C$59"),Data0!$AK46)&gt;=1,"",ROW())</f>
        <v>46</v>
      </c>
      <c r="BO46" s="1" t="str">
        <f t="shared" ca="1" si="79"/>
        <v/>
      </c>
      <c r="BP46" s="1">
        <f ca="1">IF(COUNTIF(INDIRECT(RIGHT(BP$1,3)&amp;"!"&amp;"$C$49"&amp;":"&amp;"$C$55"),Data0!$AJ46)&gt;=1,"",ROW())</f>
        <v>46</v>
      </c>
      <c r="BQ46" s="1" t="str">
        <f t="shared" ca="1" si="80"/>
        <v/>
      </c>
      <c r="BR46" s="1">
        <f ca="1">IF(COUNTIF(INDIRECT(RIGHT(BR$1,3)&amp;"!"&amp;"$C$57"&amp;":"&amp;"$C$59"),Data0!$AK46)&gt;=1,"",ROW())</f>
        <v>46</v>
      </c>
      <c r="BS46" s="1" t="str">
        <f t="shared" ca="1" si="81"/>
        <v/>
      </c>
      <c r="BT46" s="1">
        <f ca="1">IF(COUNTIF(INDIRECT(RIGHT(BT$1,3)&amp;"!"&amp;"$C$49"&amp;":"&amp;"$C$55"),Data0!$AJ46)&gt;=1,"",ROW())</f>
        <v>46</v>
      </c>
      <c r="BU46" s="1" t="str">
        <f t="shared" ca="1" si="82"/>
        <v/>
      </c>
      <c r="BV46" s="1">
        <f ca="1">IF(COUNTIF(INDIRECT(RIGHT(BV$1,3)&amp;"!"&amp;"$C$57"&amp;":"&amp;"$C$59"),Data0!$AK46)&gt;=1,"",ROW())</f>
        <v>46</v>
      </c>
      <c r="BW46" s="1" t="str">
        <f t="shared" ca="1" si="83"/>
        <v/>
      </c>
      <c r="BX46" s="1">
        <f ca="1">IF(COUNTIF(INDIRECT(RIGHT(BX$1,3)&amp;"!"&amp;"$C$49"&amp;":"&amp;"$C$55"),Data0!$AJ46)&gt;=1,"",ROW())</f>
        <v>46</v>
      </c>
      <c r="BY46" s="1" t="str">
        <f t="shared" ca="1" si="84"/>
        <v/>
      </c>
      <c r="BZ46" s="1">
        <f ca="1">IF(COUNTIF(INDIRECT(RIGHT(BZ$1,3)&amp;"!"&amp;"$C$57"&amp;":"&amp;"$C$59"),Data0!$AK46)&gt;=1,"",ROW())</f>
        <v>46</v>
      </c>
      <c r="CA46" s="1" t="str">
        <f t="shared" ca="1" si="85"/>
        <v/>
      </c>
      <c r="CB46" s="1">
        <f ca="1">IF(COUNTIF(INDIRECT(RIGHT(CB$1,3)&amp;"!"&amp;"$C$49"&amp;":"&amp;"$C$55"),Data0!$AP46)&gt;=1,"",ROW())</f>
        <v>46</v>
      </c>
      <c r="CC46" s="1" t="str">
        <f t="shared" ca="1" si="86"/>
        <v/>
      </c>
      <c r="CD46" s="1">
        <f ca="1">IF(COUNTIF(INDIRECT(RIGHT(CD$1,3)&amp;"!"&amp;"$C$57"&amp;":"&amp;"$C$59"),Data0!$AQ46)&gt;=1,"",ROW())</f>
        <v>46</v>
      </c>
      <c r="CE46" s="1" t="str">
        <f t="shared" ca="1" si="87"/>
        <v/>
      </c>
      <c r="CF46" s="1">
        <f ca="1">IF(COUNTIF(INDIRECT(RIGHT(CF$1,3)&amp;"!"&amp;"$C$49"&amp;":"&amp;"$C$55"),Data0!$AP46)&gt;=1,"",ROW())</f>
        <v>46</v>
      </c>
      <c r="CG46" s="1" t="str">
        <f t="shared" ca="1" si="88"/>
        <v/>
      </c>
      <c r="CH46" s="1">
        <f ca="1">IF(COUNTIF(INDIRECT(RIGHT(CH$1,3)&amp;"!"&amp;"$C$57"&amp;":"&amp;"$C$59"),Data0!$AQ46)&gt;=1,"",ROW())</f>
        <v>46</v>
      </c>
      <c r="CI46" s="1" t="str">
        <f t="shared" ca="1" si="89"/>
        <v/>
      </c>
      <c r="CJ46" s="1">
        <f ca="1">IF(COUNTIF(INDIRECT(RIGHT(CJ$1,3)&amp;"!"&amp;"$C$49"&amp;":"&amp;"$C$55"),Data0!$AP46)&gt;=1,"",ROW())</f>
        <v>46</v>
      </c>
      <c r="CK46" s="1" t="str">
        <f t="shared" ca="1" si="90"/>
        <v/>
      </c>
      <c r="CL46" s="1">
        <f ca="1">IF(COUNTIF(INDIRECT(RIGHT(CL$1,3)&amp;"!"&amp;"$C$57"&amp;":"&amp;"$C$59"),Data0!$AQ46)&gt;=1,"",ROW())</f>
        <v>46</v>
      </c>
      <c r="CM46" s="1" t="str">
        <f t="shared" ca="1" si="91"/>
        <v/>
      </c>
      <c r="CN46" s="1">
        <f ca="1">IF(COUNTIF(INDIRECT(RIGHT(CN$1,3)&amp;"!"&amp;"$C$49"&amp;":"&amp;"$C$55"),Data0!$AP46)&gt;=1,"",ROW())</f>
        <v>46</v>
      </c>
      <c r="CO46" s="1" t="str">
        <f t="shared" ca="1" si="92"/>
        <v/>
      </c>
      <c r="CP46" s="1">
        <f ca="1">IF(COUNTIF(INDIRECT(RIGHT(CP$1,3)&amp;"!"&amp;"$C$57"&amp;":"&amp;"$C$59"),Data0!$AQ46)&gt;=1,"",ROW())</f>
        <v>46</v>
      </c>
      <c r="CQ46" s="1" t="str">
        <f t="shared" ca="1" si="93"/>
        <v/>
      </c>
      <c r="CR46" s="1">
        <f ca="1">IF(COUNTIF(INDIRECT(RIGHT(CR$1,3)&amp;"!"&amp;"$C$49"&amp;":"&amp;"$C$55"),Data0!$AP46)&gt;=1,"",ROW())</f>
        <v>46</v>
      </c>
      <c r="CS46" s="1" t="str">
        <f t="shared" ca="1" si="94"/>
        <v/>
      </c>
      <c r="CT46" s="1">
        <f ca="1">IF(COUNTIF(INDIRECT(RIGHT(CT$1,3)&amp;"!"&amp;"$C$57"&amp;":"&amp;"$C$59"),Data0!$AQ46)&gt;=1,"",ROW())</f>
        <v>46</v>
      </c>
      <c r="CU46" s="1" t="str">
        <f t="shared" ca="1" si="95"/>
        <v/>
      </c>
      <c r="CV46" s="1">
        <f ca="1">IF(COUNTIF(INDIRECT(RIGHT(CV$1,3)&amp;"!"&amp;"$C$49"&amp;":"&amp;"$C$55"),Data0!$AP46)&gt;=1,"",ROW())</f>
        <v>46</v>
      </c>
      <c r="CW46" s="1" t="str">
        <f t="shared" ca="1" si="96"/>
        <v/>
      </c>
      <c r="CX46" s="1">
        <f ca="1">IF(COUNTIF(INDIRECT(RIGHT(CX$1,3)&amp;"!"&amp;"$C$57"&amp;":"&amp;"$C$59"),Data0!$AQ46)&gt;=1,"",ROW())</f>
        <v>46</v>
      </c>
      <c r="CY46" s="1" t="str">
        <f t="shared" ca="1" si="97"/>
        <v/>
      </c>
      <c r="CZ46" s="1">
        <f ca="1">IF(COUNTIF(INDIRECT(RIGHT(CZ$1,3)&amp;"!"&amp;"$C$49"&amp;":"&amp;"$C$55"),Data0!$AV46)&gt;=1,"",ROW())</f>
        <v>46</v>
      </c>
      <c r="DA46" s="1" t="str">
        <f t="shared" ca="1" si="98"/>
        <v/>
      </c>
      <c r="DB46" s="1">
        <f ca="1">IF(COUNTIF(INDIRECT(RIGHT(DB$1,3)&amp;"!"&amp;"$C$57"&amp;":"&amp;"$C$59"),Data0!$AW46)&gt;=1,"",ROW())</f>
        <v>46</v>
      </c>
      <c r="DC46" s="1" t="str">
        <f t="shared" ca="1" si="99"/>
        <v/>
      </c>
      <c r="DD46" s="1">
        <f ca="1">IF(COUNTIF(INDIRECT(RIGHT(DD$1,3)&amp;"!"&amp;"$C$49"&amp;":"&amp;"$C$55"),Data0!$AV46)&gt;=1,"",ROW())</f>
        <v>46</v>
      </c>
      <c r="DE46" s="1" t="str">
        <f t="shared" ca="1" si="100"/>
        <v/>
      </c>
      <c r="DF46" s="1">
        <f ca="1">IF(COUNTIF(INDIRECT(RIGHT(DF$1,3)&amp;"!"&amp;"$C$57"&amp;":"&amp;"$C$59"),Data0!$AW46)&gt;=1,"",ROW())</f>
        <v>46</v>
      </c>
      <c r="DG46" s="1" t="str">
        <f t="shared" ca="1" si="101"/>
        <v/>
      </c>
      <c r="DH46" s="1">
        <f ca="1">IF(COUNTIF(INDIRECT(RIGHT(DH$1,3)&amp;"!"&amp;"$C$49"&amp;":"&amp;"$C$55"),Data0!$AV46)&gt;=1,"",ROW())</f>
        <v>46</v>
      </c>
      <c r="DI46" s="1" t="str">
        <f t="shared" ca="1" si="102"/>
        <v/>
      </c>
      <c r="DJ46" s="1">
        <f ca="1">IF(COUNTIF(INDIRECT(RIGHT(DJ$1,3)&amp;"!"&amp;"$C$57"&amp;":"&amp;"$C$59"),Data0!$AW46)&gt;=1,"",ROW())</f>
        <v>46</v>
      </c>
      <c r="DK46" s="1" t="str">
        <f t="shared" ca="1" si="103"/>
        <v/>
      </c>
      <c r="DL46" s="1">
        <f ca="1">IF(COUNTIF(INDIRECT(RIGHT(DL$1,3)&amp;"!"&amp;"$C$49"&amp;":"&amp;"$C$55"),Data0!$AV46)&gt;=1,"",ROW())</f>
        <v>46</v>
      </c>
      <c r="DM46" s="1" t="str">
        <f t="shared" ca="1" si="104"/>
        <v/>
      </c>
      <c r="DN46" s="1">
        <f ca="1">IF(COUNTIF(INDIRECT(RIGHT(DN$1,3)&amp;"!"&amp;"$C$47"&amp;":"&amp;"$C$59"),Data0!$AW46)&gt;=1,"",ROW())</f>
        <v>46</v>
      </c>
      <c r="DO46" s="1" t="str">
        <f t="shared" ca="1" si="105"/>
        <v/>
      </c>
      <c r="DP46" s="1">
        <f ca="1">IF(COUNTIF(INDIRECT(RIGHT(DP$1,3)&amp;"!"&amp;"$C$49"&amp;":"&amp;"$C$55"),Data0!$AV46)&gt;=1,"",ROW())</f>
        <v>46</v>
      </c>
      <c r="DQ46" s="1" t="str">
        <f t="shared" ca="1" si="106"/>
        <v/>
      </c>
      <c r="DR46" s="1">
        <f ca="1">IF(COUNTIF(INDIRECT(RIGHT(DR$1,3)&amp;"!"&amp;"$C$57"&amp;":"&amp;"$C$59"),Data0!$AW46)&gt;=1,"",ROW())</f>
        <v>46</v>
      </c>
      <c r="DS46" s="1" t="str">
        <f t="shared" ca="1" si="107"/>
        <v/>
      </c>
      <c r="DT46" s="1">
        <f ca="1">IF(COUNTIF(INDIRECT(RIGHT(DT$1,3)&amp;"!"&amp;"$C$49"&amp;":"&amp;"$C$55"),Data0!$AV46)&gt;=1,"",ROW())</f>
        <v>46</v>
      </c>
      <c r="DU46" s="1" t="str">
        <f t="shared" ca="1" si="108"/>
        <v/>
      </c>
      <c r="DV46" s="1">
        <f ca="1">IF(COUNTIF(INDIRECT(RIGHT(DV$1,3)&amp;"!"&amp;"$C$57"&amp;":"&amp;"$C$59"),Data0!$AW46)&gt;=1,"",ROW())</f>
        <v>46</v>
      </c>
      <c r="DW46" s="1" t="str">
        <f t="shared" ca="1" si="109"/>
        <v/>
      </c>
      <c r="DX46" s="1">
        <f ca="1">IF(COUNTIF(INDIRECT(RIGHT(DX$1,3)&amp;"!"&amp;"$C$49"&amp;":"&amp;"$C$55"),Data0!$BB46)&gt;=1,"",ROW())</f>
        <v>46</v>
      </c>
      <c r="DY46" s="1" t="str">
        <f t="shared" ca="1" si="110"/>
        <v/>
      </c>
      <c r="DZ46" s="1">
        <f ca="1">IF(COUNTIF(INDIRECT(RIGHT(DZ$1,3)&amp;"!"&amp;"$C$57"&amp;":"&amp;"$C$59"),Data0!$BC46)&gt;=1,"",ROW())</f>
        <v>46</v>
      </c>
      <c r="EA46" s="1" t="str">
        <f t="shared" ca="1" si="111"/>
        <v/>
      </c>
      <c r="EB46" s="1">
        <f ca="1">IF(COUNTIF(INDIRECT(RIGHT(EB$1,3)&amp;"!"&amp;"$C$49"&amp;":"&amp;"$C$55"),Data0!$BB46)&gt;=1,"",ROW())</f>
        <v>46</v>
      </c>
      <c r="EC46" s="1" t="str">
        <f t="shared" ca="1" si="112"/>
        <v/>
      </c>
      <c r="ED46" s="1">
        <f ca="1">IF(COUNTIF(INDIRECT(RIGHT(ED$1,3)&amp;"!"&amp;"$C$57"&amp;":"&amp;"$C$59"),Data0!$BC46)&gt;=1,"",ROW())</f>
        <v>46</v>
      </c>
      <c r="EE46" s="1" t="str">
        <f t="shared" ca="1" si="113"/>
        <v/>
      </c>
      <c r="EF46" s="1">
        <f ca="1">IF(COUNTIF(INDIRECT(RIGHT(EF$1,3)&amp;"!"&amp;"$C$49"&amp;":"&amp;"$C$55"),Data0!$BB46)&gt;=1,"",ROW())</f>
        <v>46</v>
      </c>
      <c r="EG46" s="1" t="str">
        <f t="shared" ca="1" si="114"/>
        <v/>
      </c>
      <c r="EH46" s="1">
        <f ca="1">IF(COUNTIF(INDIRECT(RIGHT(EH$1,3)&amp;"!"&amp;"$C$57"&amp;":"&amp;"$C$59"),Data0!$BC46)&gt;=1,"",ROW())</f>
        <v>46</v>
      </c>
      <c r="EI46" s="1" t="str">
        <f t="shared" ca="1" si="115"/>
        <v/>
      </c>
      <c r="EJ46" s="1">
        <f ca="1">IF(COUNTIF(INDIRECT(RIGHT(EJ$1,3)&amp;"!"&amp;"$C$49"&amp;":"&amp;"$C$55"),Data0!$BB46)&gt;=1,"",ROW())</f>
        <v>46</v>
      </c>
      <c r="EK46" s="1" t="str">
        <f t="shared" ca="1" si="116"/>
        <v/>
      </c>
      <c r="EL46" s="1">
        <f ca="1">IF(COUNTIF(INDIRECT(RIGHT(EL$1,3)&amp;"!"&amp;"$C$57"&amp;":"&amp;"$C$59"),Data0!$BC46)&gt;=1,"",ROW())</f>
        <v>46</v>
      </c>
      <c r="EM46" s="1" t="str">
        <f t="shared" ca="1" si="117"/>
        <v/>
      </c>
      <c r="EN46" s="1">
        <f ca="1">IF(COUNTIF(INDIRECT(RIGHT(EN$1,3)&amp;"!"&amp;"$C$49"&amp;":"&amp;"$C$55"),Data0!$BB46)&gt;=1,"",ROW())</f>
        <v>46</v>
      </c>
      <c r="EO46" s="1" t="str">
        <f t="shared" ca="1" si="118"/>
        <v/>
      </c>
      <c r="EP46" s="1">
        <f ca="1">IF(COUNTIF(INDIRECT(RIGHT(EP$1,3)&amp;"!"&amp;"$C$57"&amp;":"&amp;"$C$59"),Data0!$BC46)&gt;=1,"",ROW())</f>
        <v>46</v>
      </c>
      <c r="EQ46" s="1" t="str">
        <f t="shared" ca="1" si="119"/>
        <v/>
      </c>
      <c r="ER46" s="1">
        <f ca="1">IF(COUNTIF(INDIRECT(RIGHT(ER$1,3)&amp;"!"&amp;"$C$49"&amp;":"&amp;"$C$55"),Data0!$BB46)&gt;=1,"",ROW())</f>
        <v>46</v>
      </c>
      <c r="ES46" s="1" t="str">
        <f t="shared" ca="1" si="120"/>
        <v/>
      </c>
      <c r="ET46" s="1">
        <f ca="1">IF(COUNTIF(INDIRECT(RIGHT(ET$1,3)&amp;"!"&amp;"$C$57"&amp;":"&amp;"$C$59"),Data0!$BC46)&gt;=1,"",ROW())</f>
        <v>46</v>
      </c>
      <c r="EU46" s="1" t="str">
        <f t="shared" ca="1" si="121"/>
        <v/>
      </c>
    </row>
    <row r="47" spans="1:151" ht="15">
      <c r="A47" s="22" t="str">
        <f t="shared" si="66"/>
        <v>7.</v>
      </c>
      <c r="B47" s="22" t="s">
        <v>197</v>
      </c>
      <c r="C47" s="22" t="s">
        <v>228</v>
      </c>
      <c r="D47" s="22" t="s">
        <v>231</v>
      </c>
      <c r="F47"/>
      <c r="Y47"/>
      <c r="Z47"/>
      <c r="AA47" s="22" t="s">
        <v>218</v>
      </c>
      <c r="AB47" s="22" t="s">
        <v>184</v>
      </c>
      <c r="AE47" s="524" t="s">
        <v>1132</v>
      </c>
      <c r="AF47" s="440">
        <f>IF(AND(COUNTIF(AG$2:AG47,AG47)=1,AG47&lt;&gt;""),AF46+1,AF46)</f>
        <v>1</v>
      </c>
      <c r="AG47" s="468" t="str">
        <f t="shared" si="67"/>
        <v/>
      </c>
      <c r="AH47" s="440">
        <f>IF(AND(COUNTIF(AI$2:AI47,AI47)=1,AI47&lt;&gt;""),AH46+1,AH46)</f>
        <v>1</v>
      </c>
      <c r="AI47" s="468" t="str">
        <f t="shared" si="68"/>
        <v/>
      </c>
      <c r="AJ47" s="497" t="str">
        <f t="shared" si="56"/>
        <v/>
      </c>
      <c r="AK47" s="497" t="str">
        <f t="shared" si="57"/>
        <v/>
      </c>
      <c r="AL47" s="440">
        <f>IF(AND(COUNTIF(AM$2:AM47,AM47)=1,AM47&lt;&gt;""),AL46+1,AL46)</f>
        <v>1</v>
      </c>
      <c r="AM47" s="468" t="str">
        <f t="shared" si="69"/>
        <v/>
      </c>
      <c r="AN47" s="440">
        <f>IF(AND(COUNTIF(AO$2:AO47,AO47)=1,AO47&lt;&gt;""),AN46+1,AN46)</f>
        <v>1</v>
      </c>
      <c r="AO47" s="468" t="str">
        <f t="shared" si="70"/>
        <v/>
      </c>
      <c r="AP47" s="497" t="str">
        <f t="shared" si="59"/>
        <v/>
      </c>
      <c r="AQ47" s="497" t="str">
        <f t="shared" si="60"/>
        <v/>
      </c>
      <c r="AR47" s="440">
        <f>IF(AND(COUNTIF(AS$2:AS47,AS47)=1,AS47&lt;&gt;""),AR46+1,AR46)</f>
        <v>1</v>
      </c>
      <c r="AS47" s="468" t="str">
        <f t="shared" si="71"/>
        <v/>
      </c>
      <c r="AT47" s="440">
        <f>IF(AND(COUNTIF(AU$2:AU47,AU47)=1,AU47&lt;&gt;""),AT46+1,AT46)</f>
        <v>1</v>
      </c>
      <c r="AU47" s="468" t="str">
        <f t="shared" si="72"/>
        <v/>
      </c>
      <c r="AV47" s="497" t="str">
        <f t="shared" si="61"/>
        <v/>
      </c>
      <c r="AW47" s="497" t="str">
        <f t="shared" si="62"/>
        <v/>
      </c>
      <c r="AX47" s="440">
        <f>IF(AND(COUNTIF(AY$2:AY47,AY47)=1,AY47&lt;&gt;""),AX46+1,AX46)</f>
        <v>1</v>
      </c>
      <c r="AY47" s="468" t="str">
        <f t="shared" si="73"/>
        <v/>
      </c>
      <c r="AZ47" s="440">
        <f>IF(AND(COUNTIF(BA$2:BA47,BA47)=1,BA47&lt;&gt;""),AZ46+1,AZ46)</f>
        <v>1</v>
      </c>
      <c r="BA47" s="468" t="str">
        <f t="shared" si="74"/>
        <v/>
      </c>
      <c r="BB47" s="497" t="str">
        <f t="shared" si="63"/>
        <v/>
      </c>
      <c r="BC47" s="497" t="str">
        <f t="shared" si="64"/>
        <v/>
      </c>
      <c r="BD47" s="1">
        <f ca="1">IF(COUNTIF(INDIRECT(RIGHT(BD$1,3)&amp;"!"&amp;"$C$49"&amp;":"&amp;"$C$55"),Data0!$AJ47)&gt;=1,"",ROW())</f>
        <v>47</v>
      </c>
      <c r="BE47" s="1" t="str">
        <f t="shared" ca="1" si="65"/>
        <v/>
      </c>
      <c r="BF47" s="1">
        <f ca="1">IF(COUNTIF(INDIRECT(RIGHT(BF$1,3)&amp;"!"&amp;"$C$57"&amp;":"&amp;"$C$59"),Data0!$AK47)&gt;=1,"",ROW())</f>
        <v>47</v>
      </c>
      <c r="BG47" s="1" t="str">
        <f t="shared" ca="1" si="75"/>
        <v/>
      </c>
      <c r="BH47" s="1">
        <f ca="1">IF(COUNTIF(INDIRECT(RIGHT(BH$1,3)&amp;"!"&amp;"$C$49"&amp;":"&amp;"$C$55"),Data0!$AJ47)&gt;=1,"",ROW())</f>
        <v>47</v>
      </c>
      <c r="BI47" s="1" t="str">
        <f t="shared" ca="1" si="76"/>
        <v/>
      </c>
      <c r="BJ47" s="1">
        <f ca="1">IF(COUNTIF(INDIRECT(RIGHT(BJ$1,3)&amp;"!"&amp;"$C$57"&amp;":"&amp;"$C$59"),Data0!$AK47)&gt;=1,"",ROW())</f>
        <v>47</v>
      </c>
      <c r="BK47" s="1" t="str">
        <f t="shared" ca="1" si="77"/>
        <v/>
      </c>
      <c r="BL47" s="1">
        <f ca="1">IF(COUNTIF(INDIRECT(RIGHT(BL$1,3)&amp;"!"&amp;"$C$49"&amp;":"&amp;"$C$55"),Data0!$AJ47)&gt;=1,"",ROW())</f>
        <v>47</v>
      </c>
      <c r="BM47" s="1" t="str">
        <f t="shared" ca="1" si="78"/>
        <v/>
      </c>
      <c r="BN47" s="1">
        <f ca="1">IF(COUNTIF(INDIRECT(RIGHT(BN$1,3)&amp;"!"&amp;"$C$57"&amp;":"&amp;"$C$59"),Data0!$AK47)&gt;=1,"",ROW())</f>
        <v>47</v>
      </c>
      <c r="BO47" s="1" t="str">
        <f t="shared" ca="1" si="79"/>
        <v/>
      </c>
      <c r="BP47" s="1">
        <f ca="1">IF(COUNTIF(INDIRECT(RIGHT(BP$1,3)&amp;"!"&amp;"$C$49"&amp;":"&amp;"$C$55"),Data0!$AJ47)&gt;=1,"",ROW())</f>
        <v>47</v>
      </c>
      <c r="BQ47" s="1" t="str">
        <f t="shared" ca="1" si="80"/>
        <v/>
      </c>
      <c r="BR47" s="1">
        <f ca="1">IF(COUNTIF(INDIRECT(RIGHT(BR$1,3)&amp;"!"&amp;"$C$57"&amp;":"&amp;"$C$59"),Data0!$AK47)&gt;=1,"",ROW())</f>
        <v>47</v>
      </c>
      <c r="BS47" s="1" t="str">
        <f t="shared" ca="1" si="81"/>
        <v/>
      </c>
      <c r="BT47" s="1">
        <f ca="1">IF(COUNTIF(INDIRECT(RIGHT(BT$1,3)&amp;"!"&amp;"$C$49"&amp;":"&amp;"$C$55"),Data0!$AJ47)&gt;=1,"",ROW())</f>
        <v>47</v>
      </c>
      <c r="BU47" s="1" t="str">
        <f t="shared" ca="1" si="82"/>
        <v/>
      </c>
      <c r="BV47" s="1">
        <f ca="1">IF(COUNTIF(INDIRECT(RIGHT(BV$1,3)&amp;"!"&amp;"$C$57"&amp;":"&amp;"$C$59"),Data0!$AK47)&gt;=1,"",ROW())</f>
        <v>47</v>
      </c>
      <c r="BW47" s="1" t="str">
        <f t="shared" ca="1" si="83"/>
        <v/>
      </c>
      <c r="BX47" s="1">
        <f ca="1">IF(COUNTIF(INDIRECT(RIGHT(BX$1,3)&amp;"!"&amp;"$C$49"&amp;":"&amp;"$C$55"),Data0!$AJ47)&gt;=1,"",ROW())</f>
        <v>47</v>
      </c>
      <c r="BY47" s="1" t="str">
        <f t="shared" ca="1" si="84"/>
        <v/>
      </c>
      <c r="BZ47" s="1">
        <f ca="1">IF(COUNTIF(INDIRECT(RIGHT(BZ$1,3)&amp;"!"&amp;"$C$57"&amp;":"&amp;"$C$59"),Data0!$AK47)&gt;=1,"",ROW())</f>
        <v>47</v>
      </c>
      <c r="CA47" s="1" t="str">
        <f t="shared" ca="1" si="85"/>
        <v/>
      </c>
      <c r="CB47" s="1">
        <f ca="1">IF(COUNTIF(INDIRECT(RIGHT(CB$1,3)&amp;"!"&amp;"$C$49"&amp;":"&amp;"$C$55"),Data0!$AP47)&gt;=1,"",ROW())</f>
        <v>47</v>
      </c>
      <c r="CC47" s="1" t="str">
        <f t="shared" ca="1" si="86"/>
        <v/>
      </c>
      <c r="CD47" s="1">
        <f ca="1">IF(COUNTIF(INDIRECT(RIGHT(CD$1,3)&amp;"!"&amp;"$C$57"&amp;":"&amp;"$C$59"),Data0!$AQ47)&gt;=1,"",ROW())</f>
        <v>47</v>
      </c>
      <c r="CE47" s="1" t="str">
        <f t="shared" ca="1" si="87"/>
        <v/>
      </c>
      <c r="CF47" s="1">
        <f ca="1">IF(COUNTIF(INDIRECT(RIGHT(CF$1,3)&amp;"!"&amp;"$C$49"&amp;":"&amp;"$C$55"),Data0!$AP47)&gt;=1,"",ROW())</f>
        <v>47</v>
      </c>
      <c r="CG47" s="1" t="str">
        <f t="shared" ca="1" si="88"/>
        <v/>
      </c>
      <c r="CH47" s="1">
        <f ca="1">IF(COUNTIF(INDIRECT(RIGHT(CH$1,3)&amp;"!"&amp;"$C$57"&amp;":"&amp;"$C$59"),Data0!$AQ47)&gt;=1,"",ROW())</f>
        <v>47</v>
      </c>
      <c r="CI47" s="1" t="str">
        <f t="shared" ca="1" si="89"/>
        <v/>
      </c>
      <c r="CJ47" s="1">
        <f ca="1">IF(COUNTIF(INDIRECT(RIGHT(CJ$1,3)&amp;"!"&amp;"$C$49"&amp;":"&amp;"$C$55"),Data0!$AP47)&gt;=1,"",ROW())</f>
        <v>47</v>
      </c>
      <c r="CK47" s="1" t="str">
        <f t="shared" ca="1" si="90"/>
        <v/>
      </c>
      <c r="CL47" s="1">
        <f ca="1">IF(COUNTIF(INDIRECT(RIGHT(CL$1,3)&amp;"!"&amp;"$C$57"&amp;":"&amp;"$C$59"),Data0!$AQ47)&gt;=1,"",ROW())</f>
        <v>47</v>
      </c>
      <c r="CM47" s="1" t="str">
        <f t="shared" ca="1" si="91"/>
        <v/>
      </c>
      <c r="CN47" s="1">
        <f ca="1">IF(COUNTIF(INDIRECT(RIGHT(CN$1,3)&amp;"!"&amp;"$C$49"&amp;":"&amp;"$C$55"),Data0!$AP47)&gt;=1,"",ROW())</f>
        <v>47</v>
      </c>
      <c r="CO47" s="1" t="str">
        <f t="shared" ca="1" si="92"/>
        <v/>
      </c>
      <c r="CP47" s="1">
        <f ca="1">IF(COUNTIF(INDIRECT(RIGHT(CP$1,3)&amp;"!"&amp;"$C$57"&amp;":"&amp;"$C$59"),Data0!$AQ47)&gt;=1,"",ROW())</f>
        <v>47</v>
      </c>
      <c r="CQ47" s="1" t="str">
        <f t="shared" ca="1" si="93"/>
        <v/>
      </c>
      <c r="CR47" s="1">
        <f ca="1">IF(COUNTIF(INDIRECT(RIGHT(CR$1,3)&amp;"!"&amp;"$C$49"&amp;":"&amp;"$C$55"),Data0!$AP47)&gt;=1,"",ROW())</f>
        <v>47</v>
      </c>
      <c r="CS47" s="1" t="str">
        <f t="shared" ca="1" si="94"/>
        <v/>
      </c>
      <c r="CT47" s="1">
        <f ca="1">IF(COUNTIF(INDIRECT(RIGHT(CT$1,3)&amp;"!"&amp;"$C$57"&amp;":"&amp;"$C$59"),Data0!$AQ47)&gt;=1,"",ROW())</f>
        <v>47</v>
      </c>
      <c r="CU47" s="1" t="str">
        <f t="shared" ca="1" si="95"/>
        <v/>
      </c>
      <c r="CV47" s="1">
        <f ca="1">IF(COUNTIF(INDIRECT(RIGHT(CV$1,3)&amp;"!"&amp;"$C$49"&amp;":"&amp;"$C$55"),Data0!$AP47)&gt;=1,"",ROW())</f>
        <v>47</v>
      </c>
      <c r="CW47" s="1" t="str">
        <f t="shared" ca="1" si="96"/>
        <v/>
      </c>
      <c r="CX47" s="1">
        <f ca="1">IF(COUNTIF(INDIRECT(RIGHT(CX$1,3)&amp;"!"&amp;"$C$57"&amp;":"&amp;"$C$59"),Data0!$AQ47)&gt;=1,"",ROW())</f>
        <v>47</v>
      </c>
      <c r="CY47" s="1" t="str">
        <f t="shared" ca="1" si="97"/>
        <v/>
      </c>
      <c r="CZ47" s="1">
        <f ca="1">IF(COUNTIF(INDIRECT(RIGHT(CZ$1,3)&amp;"!"&amp;"$C$49"&amp;":"&amp;"$C$55"),Data0!$AV47)&gt;=1,"",ROW())</f>
        <v>47</v>
      </c>
      <c r="DA47" s="1" t="str">
        <f t="shared" ca="1" si="98"/>
        <v/>
      </c>
      <c r="DB47" s="1">
        <f ca="1">IF(COUNTIF(INDIRECT(RIGHT(DB$1,3)&amp;"!"&amp;"$C$57"&amp;":"&amp;"$C$59"),Data0!$AW47)&gt;=1,"",ROW())</f>
        <v>47</v>
      </c>
      <c r="DC47" s="1" t="str">
        <f t="shared" ca="1" si="99"/>
        <v/>
      </c>
      <c r="DD47" s="1">
        <f ca="1">IF(COUNTIF(INDIRECT(RIGHT(DD$1,3)&amp;"!"&amp;"$C$49"&amp;":"&amp;"$C$55"),Data0!$AV47)&gt;=1,"",ROW())</f>
        <v>47</v>
      </c>
      <c r="DE47" s="1" t="str">
        <f t="shared" ca="1" si="100"/>
        <v/>
      </c>
      <c r="DF47" s="1">
        <f ca="1">IF(COUNTIF(INDIRECT(RIGHT(DF$1,3)&amp;"!"&amp;"$C$57"&amp;":"&amp;"$C$59"),Data0!$AW47)&gt;=1,"",ROW())</f>
        <v>47</v>
      </c>
      <c r="DG47" s="1" t="str">
        <f t="shared" ca="1" si="101"/>
        <v/>
      </c>
      <c r="DH47" s="1">
        <f ca="1">IF(COUNTIF(INDIRECT(RIGHT(DH$1,3)&amp;"!"&amp;"$C$49"&amp;":"&amp;"$C$55"),Data0!$AV47)&gt;=1,"",ROW())</f>
        <v>47</v>
      </c>
      <c r="DI47" s="1" t="str">
        <f t="shared" ca="1" si="102"/>
        <v/>
      </c>
      <c r="DJ47" s="1">
        <f ca="1">IF(COUNTIF(INDIRECT(RIGHT(DJ$1,3)&amp;"!"&amp;"$C$57"&amp;":"&amp;"$C$59"),Data0!$AW47)&gt;=1,"",ROW())</f>
        <v>47</v>
      </c>
      <c r="DK47" s="1" t="str">
        <f t="shared" ca="1" si="103"/>
        <v/>
      </c>
      <c r="DL47" s="1">
        <f ca="1">IF(COUNTIF(INDIRECT(RIGHT(DL$1,3)&amp;"!"&amp;"$C$49"&amp;":"&amp;"$C$55"),Data0!$AV47)&gt;=1,"",ROW())</f>
        <v>47</v>
      </c>
      <c r="DM47" s="1" t="str">
        <f t="shared" ca="1" si="104"/>
        <v/>
      </c>
      <c r="DN47" s="1">
        <f ca="1">IF(COUNTIF(INDIRECT(RIGHT(DN$1,3)&amp;"!"&amp;"$C$47"&amp;":"&amp;"$C$59"),Data0!$AW47)&gt;=1,"",ROW())</f>
        <v>47</v>
      </c>
      <c r="DO47" s="1" t="str">
        <f t="shared" ca="1" si="105"/>
        <v/>
      </c>
      <c r="DP47" s="1">
        <f ca="1">IF(COUNTIF(INDIRECT(RIGHT(DP$1,3)&amp;"!"&amp;"$C$49"&amp;":"&amp;"$C$55"),Data0!$AV47)&gt;=1,"",ROW())</f>
        <v>47</v>
      </c>
      <c r="DQ47" s="1" t="str">
        <f t="shared" ca="1" si="106"/>
        <v/>
      </c>
      <c r="DR47" s="1">
        <f ca="1">IF(COUNTIF(INDIRECT(RIGHT(DR$1,3)&amp;"!"&amp;"$C$57"&amp;":"&amp;"$C$59"),Data0!$AW47)&gt;=1,"",ROW())</f>
        <v>47</v>
      </c>
      <c r="DS47" s="1" t="str">
        <f t="shared" ca="1" si="107"/>
        <v/>
      </c>
      <c r="DT47" s="1">
        <f ca="1">IF(COUNTIF(INDIRECT(RIGHT(DT$1,3)&amp;"!"&amp;"$C$49"&amp;":"&amp;"$C$55"),Data0!$AV47)&gt;=1,"",ROW())</f>
        <v>47</v>
      </c>
      <c r="DU47" s="1" t="str">
        <f t="shared" ca="1" si="108"/>
        <v/>
      </c>
      <c r="DV47" s="1">
        <f ca="1">IF(COUNTIF(INDIRECT(RIGHT(DV$1,3)&amp;"!"&amp;"$C$57"&amp;":"&amp;"$C$59"),Data0!$AW47)&gt;=1,"",ROW())</f>
        <v>47</v>
      </c>
      <c r="DW47" s="1" t="str">
        <f t="shared" ca="1" si="109"/>
        <v/>
      </c>
      <c r="DX47" s="1">
        <f ca="1">IF(COUNTIF(INDIRECT(RIGHT(DX$1,3)&amp;"!"&amp;"$C$49"&amp;":"&amp;"$C$55"),Data0!$BB47)&gt;=1,"",ROW())</f>
        <v>47</v>
      </c>
      <c r="DY47" s="1" t="str">
        <f t="shared" ca="1" si="110"/>
        <v/>
      </c>
      <c r="DZ47" s="1">
        <f ca="1">IF(COUNTIF(INDIRECT(RIGHT(DZ$1,3)&amp;"!"&amp;"$C$57"&amp;":"&amp;"$C$59"),Data0!$BC47)&gt;=1,"",ROW())</f>
        <v>47</v>
      </c>
      <c r="EA47" s="1" t="str">
        <f t="shared" ca="1" si="111"/>
        <v/>
      </c>
      <c r="EB47" s="1">
        <f ca="1">IF(COUNTIF(INDIRECT(RIGHT(EB$1,3)&amp;"!"&amp;"$C$49"&amp;":"&amp;"$C$55"),Data0!$BB47)&gt;=1,"",ROW())</f>
        <v>47</v>
      </c>
      <c r="EC47" s="1" t="str">
        <f t="shared" ca="1" si="112"/>
        <v/>
      </c>
      <c r="ED47" s="1">
        <f ca="1">IF(COUNTIF(INDIRECT(RIGHT(ED$1,3)&amp;"!"&amp;"$C$57"&amp;":"&amp;"$C$59"),Data0!$BC47)&gt;=1,"",ROW())</f>
        <v>47</v>
      </c>
      <c r="EE47" s="1" t="str">
        <f t="shared" ca="1" si="113"/>
        <v/>
      </c>
      <c r="EF47" s="1">
        <f ca="1">IF(COUNTIF(INDIRECT(RIGHT(EF$1,3)&amp;"!"&amp;"$C$49"&amp;":"&amp;"$C$55"),Data0!$BB47)&gt;=1,"",ROW())</f>
        <v>47</v>
      </c>
      <c r="EG47" s="1" t="str">
        <f t="shared" ca="1" si="114"/>
        <v/>
      </c>
      <c r="EH47" s="1">
        <f ca="1">IF(COUNTIF(INDIRECT(RIGHT(EH$1,3)&amp;"!"&amp;"$C$57"&amp;":"&amp;"$C$59"),Data0!$BC47)&gt;=1,"",ROW())</f>
        <v>47</v>
      </c>
      <c r="EI47" s="1" t="str">
        <f t="shared" ca="1" si="115"/>
        <v/>
      </c>
      <c r="EJ47" s="1">
        <f ca="1">IF(COUNTIF(INDIRECT(RIGHT(EJ$1,3)&amp;"!"&amp;"$C$49"&amp;":"&amp;"$C$55"),Data0!$BB47)&gt;=1,"",ROW())</f>
        <v>47</v>
      </c>
      <c r="EK47" s="1" t="str">
        <f t="shared" ca="1" si="116"/>
        <v/>
      </c>
      <c r="EL47" s="1">
        <f ca="1">IF(COUNTIF(INDIRECT(RIGHT(EL$1,3)&amp;"!"&amp;"$C$57"&amp;":"&amp;"$C$59"),Data0!$BC47)&gt;=1,"",ROW())</f>
        <v>47</v>
      </c>
      <c r="EM47" s="1" t="str">
        <f t="shared" ca="1" si="117"/>
        <v/>
      </c>
      <c r="EN47" s="1">
        <f ca="1">IF(COUNTIF(INDIRECT(RIGHT(EN$1,3)&amp;"!"&amp;"$C$49"&amp;":"&amp;"$C$55"),Data0!$BB47)&gt;=1,"",ROW())</f>
        <v>47</v>
      </c>
      <c r="EO47" s="1" t="str">
        <f t="shared" ca="1" si="118"/>
        <v/>
      </c>
      <c r="EP47" s="1">
        <f ca="1">IF(COUNTIF(INDIRECT(RIGHT(EP$1,3)&amp;"!"&amp;"$C$57"&amp;":"&amp;"$C$59"),Data0!$BC47)&gt;=1,"",ROW())</f>
        <v>47</v>
      </c>
      <c r="EQ47" s="1" t="str">
        <f t="shared" ca="1" si="119"/>
        <v/>
      </c>
      <c r="ER47" s="1">
        <f ca="1">IF(COUNTIF(INDIRECT(RIGHT(ER$1,3)&amp;"!"&amp;"$C$49"&amp;":"&amp;"$C$55"),Data0!$BB47)&gt;=1,"",ROW())</f>
        <v>47</v>
      </c>
      <c r="ES47" s="1" t="str">
        <f t="shared" ca="1" si="120"/>
        <v/>
      </c>
      <c r="ET47" s="1">
        <f ca="1">IF(COUNTIF(INDIRECT(RIGHT(ET$1,3)&amp;"!"&amp;"$C$57"&amp;":"&amp;"$C$59"),Data0!$BC47)&gt;=1,"",ROW())</f>
        <v>47</v>
      </c>
      <c r="EU47" s="1" t="str">
        <f t="shared" ca="1" si="121"/>
        <v/>
      </c>
    </row>
    <row r="48" spans="1:151" ht="15">
      <c r="A48" s="21" t="str">
        <f t="shared" si="66"/>
        <v>7.</v>
      </c>
      <c r="B48" s="21" t="s">
        <v>198</v>
      </c>
      <c r="C48" s="21" t="s">
        <v>228</v>
      </c>
      <c r="D48" s="21" t="s">
        <v>229</v>
      </c>
      <c r="F48"/>
      <c r="Y48"/>
      <c r="Z48"/>
      <c r="AA48" s="21" t="s">
        <v>219</v>
      </c>
      <c r="AB48" s="21" t="s">
        <v>185</v>
      </c>
      <c r="AE48" s="525" t="s">
        <v>1133</v>
      </c>
      <c r="AF48" s="440">
        <f>IF(AND(COUNTIF(AG$2:AG48,AG48)=1,AG48&lt;&gt;""),AF47+1,AF47)</f>
        <v>1</v>
      </c>
      <c r="AG48" s="468" t="str">
        <f t="shared" si="67"/>
        <v/>
      </c>
      <c r="AH48" s="440">
        <f>IF(AND(COUNTIF(AI$2:AI48,AI48)=1,AI48&lt;&gt;""),AH47+1,AH47)</f>
        <v>1</v>
      </c>
      <c r="AI48" s="468" t="str">
        <f t="shared" si="68"/>
        <v/>
      </c>
      <c r="AJ48" s="497" t="str">
        <f t="shared" si="56"/>
        <v/>
      </c>
      <c r="AK48" s="497" t="str">
        <f t="shared" si="57"/>
        <v/>
      </c>
      <c r="AL48" s="440">
        <f>IF(AND(COUNTIF(AM$2:AM48,AM48)=1,AM48&lt;&gt;""),AL47+1,AL47)</f>
        <v>1</v>
      </c>
      <c r="AM48" s="468" t="str">
        <f t="shared" si="69"/>
        <v/>
      </c>
      <c r="AN48" s="440">
        <f>IF(AND(COUNTIF(AO$2:AO48,AO48)=1,AO48&lt;&gt;""),AN47+1,AN47)</f>
        <v>1</v>
      </c>
      <c r="AO48" s="468" t="str">
        <f t="shared" si="70"/>
        <v/>
      </c>
      <c r="AP48" s="497" t="str">
        <f t="shared" si="59"/>
        <v/>
      </c>
      <c r="AQ48" s="497" t="str">
        <f t="shared" si="60"/>
        <v/>
      </c>
      <c r="AR48" s="440">
        <f>IF(AND(COUNTIF(AS$2:AS48,AS48)=1,AS48&lt;&gt;""),AR47+1,AR47)</f>
        <v>1</v>
      </c>
      <c r="AS48" s="468" t="str">
        <f t="shared" si="71"/>
        <v/>
      </c>
      <c r="AT48" s="440">
        <f>IF(AND(COUNTIF(AU$2:AU48,AU48)=1,AU48&lt;&gt;""),AT47+1,AT47)</f>
        <v>1</v>
      </c>
      <c r="AU48" s="468" t="str">
        <f t="shared" si="72"/>
        <v/>
      </c>
      <c r="AV48" s="497" t="str">
        <f t="shared" si="61"/>
        <v/>
      </c>
      <c r="AW48" s="497" t="str">
        <f t="shared" si="62"/>
        <v/>
      </c>
      <c r="AX48" s="440">
        <f>IF(AND(COUNTIF(AY$2:AY48,AY48)=1,AY48&lt;&gt;""),AX47+1,AX47)</f>
        <v>1</v>
      </c>
      <c r="AY48" s="468" t="str">
        <f t="shared" si="73"/>
        <v/>
      </c>
      <c r="AZ48" s="440">
        <f>IF(AND(COUNTIF(BA$2:BA48,BA48)=1,BA48&lt;&gt;""),AZ47+1,AZ47)</f>
        <v>1</v>
      </c>
      <c r="BA48" s="468" t="str">
        <f t="shared" si="74"/>
        <v/>
      </c>
      <c r="BB48" s="497" t="str">
        <f t="shared" si="63"/>
        <v/>
      </c>
      <c r="BC48" s="497" t="str">
        <f t="shared" si="64"/>
        <v/>
      </c>
      <c r="BD48" s="1">
        <f ca="1">IF(COUNTIF(INDIRECT(RIGHT(BD$1,3)&amp;"!"&amp;"$C$49"&amp;":"&amp;"$C$55"),Data0!$AJ48)&gt;=1,"",ROW())</f>
        <v>48</v>
      </c>
      <c r="BE48" s="1" t="str">
        <f t="shared" ca="1" si="65"/>
        <v/>
      </c>
      <c r="BF48" s="1">
        <f ca="1">IF(COUNTIF(INDIRECT(RIGHT(BF$1,3)&amp;"!"&amp;"$C$57"&amp;":"&amp;"$C$59"),Data0!$AK48)&gt;=1,"",ROW())</f>
        <v>48</v>
      </c>
      <c r="BG48" s="1" t="str">
        <f t="shared" ca="1" si="75"/>
        <v/>
      </c>
      <c r="BH48" s="1">
        <f ca="1">IF(COUNTIF(INDIRECT(RIGHT(BH$1,3)&amp;"!"&amp;"$C$49"&amp;":"&amp;"$C$55"),Data0!$AJ48)&gt;=1,"",ROW())</f>
        <v>48</v>
      </c>
      <c r="BI48" s="1" t="str">
        <f t="shared" ca="1" si="76"/>
        <v/>
      </c>
      <c r="BJ48" s="1">
        <f ca="1">IF(COUNTIF(INDIRECT(RIGHT(BJ$1,3)&amp;"!"&amp;"$C$57"&amp;":"&amp;"$C$59"),Data0!$AK48)&gt;=1,"",ROW())</f>
        <v>48</v>
      </c>
      <c r="BK48" s="1" t="str">
        <f t="shared" ca="1" si="77"/>
        <v/>
      </c>
      <c r="BL48" s="1">
        <f ca="1">IF(COUNTIF(INDIRECT(RIGHT(BL$1,3)&amp;"!"&amp;"$C$49"&amp;":"&amp;"$C$55"),Data0!$AJ48)&gt;=1,"",ROW())</f>
        <v>48</v>
      </c>
      <c r="BM48" s="1" t="str">
        <f t="shared" ca="1" si="78"/>
        <v/>
      </c>
      <c r="BN48" s="1">
        <f ca="1">IF(COUNTIF(INDIRECT(RIGHT(BN$1,3)&amp;"!"&amp;"$C$57"&amp;":"&amp;"$C$59"),Data0!$AK48)&gt;=1,"",ROW())</f>
        <v>48</v>
      </c>
      <c r="BO48" s="1" t="str">
        <f t="shared" ca="1" si="79"/>
        <v/>
      </c>
      <c r="BP48" s="1">
        <f ca="1">IF(COUNTIF(INDIRECT(RIGHT(BP$1,3)&amp;"!"&amp;"$C$49"&amp;":"&amp;"$C$55"),Data0!$AJ48)&gt;=1,"",ROW())</f>
        <v>48</v>
      </c>
      <c r="BQ48" s="1" t="str">
        <f t="shared" ca="1" si="80"/>
        <v/>
      </c>
      <c r="BR48" s="1">
        <f ca="1">IF(COUNTIF(INDIRECT(RIGHT(BR$1,3)&amp;"!"&amp;"$C$57"&amp;":"&amp;"$C$59"),Data0!$AK48)&gt;=1,"",ROW())</f>
        <v>48</v>
      </c>
      <c r="BS48" s="1" t="str">
        <f t="shared" ca="1" si="81"/>
        <v/>
      </c>
      <c r="BT48" s="1">
        <f ca="1">IF(COUNTIF(INDIRECT(RIGHT(BT$1,3)&amp;"!"&amp;"$C$49"&amp;":"&amp;"$C$55"),Data0!$AJ48)&gt;=1,"",ROW())</f>
        <v>48</v>
      </c>
      <c r="BU48" s="1" t="str">
        <f t="shared" ca="1" si="82"/>
        <v/>
      </c>
      <c r="BV48" s="1">
        <f ca="1">IF(COUNTIF(INDIRECT(RIGHT(BV$1,3)&amp;"!"&amp;"$C$57"&amp;":"&amp;"$C$59"),Data0!$AK48)&gt;=1,"",ROW())</f>
        <v>48</v>
      </c>
      <c r="BW48" s="1" t="str">
        <f t="shared" ca="1" si="83"/>
        <v/>
      </c>
      <c r="BX48" s="1">
        <f ca="1">IF(COUNTIF(INDIRECT(RIGHT(BX$1,3)&amp;"!"&amp;"$C$49"&amp;":"&amp;"$C$55"),Data0!$AJ48)&gt;=1,"",ROW())</f>
        <v>48</v>
      </c>
      <c r="BY48" s="1" t="str">
        <f t="shared" ca="1" si="84"/>
        <v/>
      </c>
      <c r="BZ48" s="1">
        <f ca="1">IF(COUNTIF(INDIRECT(RIGHT(BZ$1,3)&amp;"!"&amp;"$C$57"&amp;":"&amp;"$C$59"),Data0!$AK48)&gt;=1,"",ROW())</f>
        <v>48</v>
      </c>
      <c r="CA48" s="1" t="str">
        <f t="shared" ca="1" si="85"/>
        <v/>
      </c>
      <c r="CB48" s="1">
        <f ca="1">IF(COUNTIF(INDIRECT(RIGHT(CB$1,3)&amp;"!"&amp;"$C$49"&amp;":"&amp;"$C$55"),Data0!$AP48)&gt;=1,"",ROW())</f>
        <v>48</v>
      </c>
      <c r="CC48" s="1" t="str">
        <f t="shared" ca="1" si="86"/>
        <v/>
      </c>
      <c r="CD48" s="1">
        <f ca="1">IF(COUNTIF(INDIRECT(RIGHT(CD$1,3)&amp;"!"&amp;"$C$57"&amp;":"&amp;"$C$59"),Data0!$AQ48)&gt;=1,"",ROW())</f>
        <v>48</v>
      </c>
      <c r="CE48" s="1" t="str">
        <f t="shared" ca="1" si="87"/>
        <v/>
      </c>
      <c r="CF48" s="1">
        <f ca="1">IF(COUNTIF(INDIRECT(RIGHT(CF$1,3)&amp;"!"&amp;"$C$49"&amp;":"&amp;"$C$55"),Data0!$AP48)&gt;=1,"",ROW())</f>
        <v>48</v>
      </c>
      <c r="CG48" s="1" t="str">
        <f t="shared" ca="1" si="88"/>
        <v/>
      </c>
      <c r="CH48" s="1">
        <f ca="1">IF(COUNTIF(INDIRECT(RIGHT(CH$1,3)&amp;"!"&amp;"$C$57"&amp;":"&amp;"$C$59"),Data0!$AQ48)&gt;=1,"",ROW())</f>
        <v>48</v>
      </c>
      <c r="CI48" s="1" t="str">
        <f t="shared" ca="1" si="89"/>
        <v/>
      </c>
      <c r="CJ48" s="1">
        <f ca="1">IF(COUNTIF(INDIRECT(RIGHT(CJ$1,3)&amp;"!"&amp;"$C$49"&amp;":"&amp;"$C$55"),Data0!$AP48)&gt;=1,"",ROW())</f>
        <v>48</v>
      </c>
      <c r="CK48" s="1" t="str">
        <f t="shared" ca="1" si="90"/>
        <v/>
      </c>
      <c r="CL48" s="1">
        <f ca="1">IF(COUNTIF(INDIRECT(RIGHT(CL$1,3)&amp;"!"&amp;"$C$57"&amp;":"&amp;"$C$59"),Data0!$AQ48)&gt;=1,"",ROW())</f>
        <v>48</v>
      </c>
      <c r="CM48" s="1" t="str">
        <f t="shared" ca="1" si="91"/>
        <v/>
      </c>
      <c r="CN48" s="1">
        <f ca="1">IF(COUNTIF(INDIRECT(RIGHT(CN$1,3)&amp;"!"&amp;"$C$49"&amp;":"&amp;"$C$55"),Data0!$AP48)&gt;=1,"",ROW())</f>
        <v>48</v>
      </c>
      <c r="CO48" s="1" t="str">
        <f t="shared" ca="1" si="92"/>
        <v/>
      </c>
      <c r="CP48" s="1">
        <f ca="1">IF(COUNTIF(INDIRECT(RIGHT(CP$1,3)&amp;"!"&amp;"$C$57"&amp;":"&amp;"$C$59"),Data0!$AQ48)&gt;=1,"",ROW())</f>
        <v>48</v>
      </c>
      <c r="CQ48" s="1" t="str">
        <f t="shared" ca="1" si="93"/>
        <v/>
      </c>
      <c r="CR48" s="1">
        <f ca="1">IF(COUNTIF(INDIRECT(RIGHT(CR$1,3)&amp;"!"&amp;"$C$49"&amp;":"&amp;"$C$55"),Data0!$AP48)&gt;=1,"",ROW())</f>
        <v>48</v>
      </c>
      <c r="CS48" s="1" t="str">
        <f t="shared" ca="1" si="94"/>
        <v/>
      </c>
      <c r="CT48" s="1">
        <f ca="1">IF(COUNTIF(INDIRECT(RIGHT(CT$1,3)&amp;"!"&amp;"$C$57"&amp;":"&amp;"$C$59"),Data0!$AQ48)&gt;=1,"",ROW())</f>
        <v>48</v>
      </c>
      <c r="CU48" s="1" t="str">
        <f t="shared" ca="1" si="95"/>
        <v/>
      </c>
      <c r="CV48" s="1">
        <f ca="1">IF(COUNTIF(INDIRECT(RIGHT(CV$1,3)&amp;"!"&amp;"$C$49"&amp;":"&amp;"$C$55"),Data0!$AP48)&gt;=1,"",ROW())</f>
        <v>48</v>
      </c>
      <c r="CW48" s="1" t="str">
        <f t="shared" ca="1" si="96"/>
        <v/>
      </c>
      <c r="CX48" s="1">
        <f ca="1">IF(COUNTIF(INDIRECT(RIGHT(CX$1,3)&amp;"!"&amp;"$C$57"&amp;":"&amp;"$C$59"),Data0!$AQ48)&gt;=1,"",ROW())</f>
        <v>48</v>
      </c>
      <c r="CY48" s="1" t="str">
        <f t="shared" ca="1" si="97"/>
        <v/>
      </c>
      <c r="CZ48" s="1">
        <f ca="1">IF(COUNTIF(INDIRECT(RIGHT(CZ$1,3)&amp;"!"&amp;"$C$49"&amp;":"&amp;"$C$55"),Data0!$AV48)&gt;=1,"",ROW())</f>
        <v>48</v>
      </c>
      <c r="DA48" s="1" t="str">
        <f t="shared" ca="1" si="98"/>
        <v/>
      </c>
      <c r="DB48" s="1">
        <f ca="1">IF(COUNTIF(INDIRECT(RIGHT(DB$1,3)&amp;"!"&amp;"$C$57"&amp;":"&amp;"$C$59"),Data0!$AW48)&gt;=1,"",ROW())</f>
        <v>48</v>
      </c>
      <c r="DC48" s="1" t="str">
        <f t="shared" ca="1" si="99"/>
        <v/>
      </c>
      <c r="DD48" s="1">
        <f ca="1">IF(COUNTIF(INDIRECT(RIGHT(DD$1,3)&amp;"!"&amp;"$C$49"&amp;":"&amp;"$C$55"),Data0!$AV48)&gt;=1,"",ROW())</f>
        <v>48</v>
      </c>
      <c r="DE48" s="1" t="str">
        <f t="shared" ca="1" si="100"/>
        <v/>
      </c>
      <c r="DF48" s="1">
        <f ca="1">IF(COUNTIF(INDIRECT(RIGHT(DF$1,3)&amp;"!"&amp;"$C$57"&amp;":"&amp;"$C$59"),Data0!$AW48)&gt;=1,"",ROW())</f>
        <v>48</v>
      </c>
      <c r="DG48" s="1" t="str">
        <f t="shared" ca="1" si="101"/>
        <v/>
      </c>
      <c r="DH48" s="1">
        <f ca="1">IF(COUNTIF(INDIRECT(RIGHT(DH$1,3)&amp;"!"&amp;"$C$49"&amp;":"&amp;"$C$55"),Data0!$AV48)&gt;=1,"",ROW())</f>
        <v>48</v>
      </c>
      <c r="DI48" s="1" t="str">
        <f t="shared" ca="1" si="102"/>
        <v/>
      </c>
      <c r="DJ48" s="1">
        <f ca="1">IF(COUNTIF(INDIRECT(RIGHT(DJ$1,3)&amp;"!"&amp;"$C$57"&amp;":"&amp;"$C$59"),Data0!$AW48)&gt;=1,"",ROW())</f>
        <v>48</v>
      </c>
      <c r="DK48" s="1" t="str">
        <f t="shared" ca="1" si="103"/>
        <v/>
      </c>
      <c r="DL48" s="1">
        <f ca="1">IF(COUNTIF(INDIRECT(RIGHT(DL$1,3)&amp;"!"&amp;"$C$49"&amp;":"&amp;"$C$55"),Data0!$AV48)&gt;=1,"",ROW())</f>
        <v>48</v>
      </c>
      <c r="DM48" s="1" t="str">
        <f t="shared" ca="1" si="104"/>
        <v/>
      </c>
      <c r="DN48" s="1">
        <f ca="1">IF(COUNTIF(INDIRECT(RIGHT(DN$1,3)&amp;"!"&amp;"$C$47"&amp;":"&amp;"$C$59"),Data0!$AW48)&gt;=1,"",ROW())</f>
        <v>48</v>
      </c>
      <c r="DO48" s="1" t="str">
        <f t="shared" ca="1" si="105"/>
        <v/>
      </c>
      <c r="DP48" s="1">
        <f ca="1">IF(COUNTIF(INDIRECT(RIGHT(DP$1,3)&amp;"!"&amp;"$C$49"&amp;":"&amp;"$C$55"),Data0!$AV48)&gt;=1,"",ROW())</f>
        <v>48</v>
      </c>
      <c r="DQ48" s="1" t="str">
        <f t="shared" ca="1" si="106"/>
        <v/>
      </c>
      <c r="DR48" s="1">
        <f ca="1">IF(COUNTIF(INDIRECT(RIGHT(DR$1,3)&amp;"!"&amp;"$C$57"&amp;":"&amp;"$C$59"),Data0!$AW48)&gt;=1,"",ROW())</f>
        <v>48</v>
      </c>
      <c r="DS48" s="1" t="str">
        <f t="shared" ca="1" si="107"/>
        <v/>
      </c>
      <c r="DT48" s="1">
        <f ca="1">IF(COUNTIF(INDIRECT(RIGHT(DT$1,3)&amp;"!"&amp;"$C$49"&amp;":"&amp;"$C$55"),Data0!$AV48)&gt;=1,"",ROW())</f>
        <v>48</v>
      </c>
      <c r="DU48" s="1" t="str">
        <f t="shared" ca="1" si="108"/>
        <v/>
      </c>
      <c r="DV48" s="1">
        <f ca="1">IF(COUNTIF(INDIRECT(RIGHT(DV$1,3)&amp;"!"&amp;"$C$57"&amp;":"&amp;"$C$59"),Data0!$AW48)&gt;=1,"",ROW())</f>
        <v>48</v>
      </c>
      <c r="DW48" s="1" t="str">
        <f t="shared" ca="1" si="109"/>
        <v/>
      </c>
      <c r="DX48" s="1">
        <f ca="1">IF(COUNTIF(INDIRECT(RIGHT(DX$1,3)&amp;"!"&amp;"$C$49"&amp;":"&amp;"$C$55"),Data0!$BB48)&gt;=1,"",ROW())</f>
        <v>48</v>
      </c>
      <c r="DY48" s="1" t="str">
        <f t="shared" ca="1" si="110"/>
        <v/>
      </c>
      <c r="DZ48" s="1">
        <f ca="1">IF(COUNTIF(INDIRECT(RIGHT(DZ$1,3)&amp;"!"&amp;"$C$57"&amp;":"&amp;"$C$59"),Data0!$BC48)&gt;=1,"",ROW())</f>
        <v>48</v>
      </c>
      <c r="EA48" s="1" t="str">
        <f t="shared" ca="1" si="111"/>
        <v/>
      </c>
      <c r="EB48" s="1">
        <f ca="1">IF(COUNTIF(INDIRECT(RIGHT(EB$1,3)&amp;"!"&amp;"$C$49"&amp;":"&amp;"$C$55"),Data0!$BB48)&gt;=1,"",ROW())</f>
        <v>48</v>
      </c>
      <c r="EC48" s="1" t="str">
        <f t="shared" ca="1" si="112"/>
        <v/>
      </c>
      <c r="ED48" s="1">
        <f ca="1">IF(COUNTIF(INDIRECT(RIGHT(ED$1,3)&amp;"!"&amp;"$C$57"&amp;":"&amp;"$C$59"),Data0!$BC48)&gt;=1,"",ROW())</f>
        <v>48</v>
      </c>
      <c r="EE48" s="1" t="str">
        <f t="shared" ca="1" si="113"/>
        <v/>
      </c>
      <c r="EF48" s="1">
        <f ca="1">IF(COUNTIF(INDIRECT(RIGHT(EF$1,3)&amp;"!"&amp;"$C$49"&amp;":"&amp;"$C$55"),Data0!$BB48)&gt;=1,"",ROW())</f>
        <v>48</v>
      </c>
      <c r="EG48" s="1" t="str">
        <f t="shared" ca="1" si="114"/>
        <v/>
      </c>
      <c r="EH48" s="1">
        <f ca="1">IF(COUNTIF(INDIRECT(RIGHT(EH$1,3)&amp;"!"&amp;"$C$57"&amp;":"&amp;"$C$59"),Data0!$BC48)&gt;=1,"",ROW())</f>
        <v>48</v>
      </c>
      <c r="EI48" s="1" t="str">
        <f t="shared" ca="1" si="115"/>
        <v/>
      </c>
      <c r="EJ48" s="1">
        <f ca="1">IF(COUNTIF(INDIRECT(RIGHT(EJ$1,3)&amp;"!"&amp;"$C$49"&amp;":"&amp;"$C$55"),Data0!$BB48)&gt;=1,"",ROW())</f>
        <v>48</v>
      </c>
      <c r="EK48" s="1" t="str">
        <f t="shared" ca="1" si="116"/>
        <v/>
      </c>
      <c r="EL48" s="1">
        <f ca="1">IF(COUNTIF(INDIRECT(RIGHT(EL$1,3)&amp;"!"&amp;"$C$57"&amp;":"&amp;"$C$59"),Data0!$BC48)&gt;=1,"",ROW())</f>
        <v>48</v>
      </c>
      <c r="EM48" s="1" t="str">
        <f t="shared" ca="1" si="117"/>
        <v/>
      </c>
      <c r="EN48" s="1">
        <f ca="1">IF(COUNTIF(INDIRECT(RIGHT(EN$1,3)&amp;"!"&amp;"$C$49"&amp;":"&amp;"$C$55"),Data0!$BB48)&gt;=1,"",ROW())</f>
        <v>48</v>
      </c>
      <c r="EO48" s="1" t="str">
        <f t="shared" ca="1" si="118"/>
        <v/>
      </c>
      <c r="EP48" s="1">
        <f ca="1">IF(COUNTIF(INDIRECT(RIGHT(EP$1,3)&amp;"!"&amp;"$C$57"&amp;":"&amp;"$C$59"),Data0!$BC48)&gt;=1,"",ROW())</f>
        <v>48</v>
      </c>
      <c r="EQ48" s="1" t="str">
        <f t="shared" ca="1" si="119"/>
        <v/>
      </c>
      <c r="ER48" s="1">
        <f ca="1">IF(COUNTIF(INDIRECT(RIGHT(ER$1,3)&amp;"!"&amp;"$C$49"&amp;":"&amp;"$C$55"),Data0!$BB48)&gt;=1,"",ROW())</f>
        <v>48</v>
      </c>
      <c r="ES48" s="1" t="str">
        <f t="shared" ca="1" si="120"/>
        <v/>
      </c>
      <c r="ET48" s="1">
        <f ca="1">IF(COUNTIF(INDIRECT(RIGHT(ET$1,3)&amp;"!"&amp;"$C$57"&amp;":"&amp;"$C$59"),Data0!$BC48)&gt;=1,"",ROW())</f>
        <v>48</v>
      </c>
      <c r="EU48" s="1" t="str">
        <f t="shared" ca="1" si="121"/>
        <v/>
      </c>
    </row>
    <row r="49" spans="1:151" ht="15">
      <c r="A49" s="22" t="str">
        <f t="shared" si="66"/>
        <v>7.</v>
      </c>
      <c r="B49" s="22" t="s">
        <v>199</v>
      </c>
      <c r="C49" s="22" t="s">
        <v>228</v>
      </c>
      <c r="D49" s="22" t="s">
        <v>97</v>
      </c>
      <c r="F49"/>
      <c r="Y49"/>
      <c r="Z49"/>
      <c r="AA49" s="22" t="s">
        <v>251</v>
      </c>
      <c r="AB49" s="22" t="s">
        <v>1147</v>
      </c>
      <c r="AE49" s="524" t="s">
        <v>1134</v>
      </c>
      <c r="AF49" s="440">
        <f>IF(AND(COUNTIF(AG$2:AG49,AG49)=1,AG49&lt;&gt;""),AF48+1,AF48)</f>
        <v>1</v>
      </c>
      <c r="AG49" s="468" t="str">
        <f t="shared" si="67"/>
        <v/>
      </c>
      <c r="AH49" s="440">
        <f>IF(AND(COUNTIF(AI$2:AI49,AI49)=1,AI49&lt;&gt;""),AH48+1,AH48)</f>
        <v>1</v>
      </c>
      <c r="AI49" s="468" t="str">
        <f t="shared" si="68"/>
        <v/>
      </c>
      <c r="AJ49" s="497" t="str">
        <f t="shared" si="56"/>
        <v/>
      </c>
      <c r="AK49" s="497" t="str">
        <f t="shared" si="57"/>
        <v/>
      </c>
      <c r="AL49" s="440">
        <f>IF(AND(COUNTIF(AM$2:AM49,AM49)=1,AM49&lt;&gt;""),AL48+1,AL48)</f>
        <v>1</v>
      </c>
      <c r="AM49" s="468" t="str">
        <f t="shared" si="69"/>
        <v/>
      </c>
      <c r="AN49" s="440">
        <f>IF(AND(COUNTIF(AO$2:AO49,AO49)=1,AO49&lt;&gt;""),AN48+1,AN48)</f>
        <v>1</v>
      </c>
      <c r="AO49" s="468" t="str">
        <f t="shared" si="70"/>
        <v/>
      </c>
      <c r="AP49" s="497" t="str">
        <f t="shared" si="59"/>
        <v/>
      </c>
      <c r="AQ49" s="497" t="str">
        <f t="shared" si="60"/>
        <v/>
      </c>
      <c r="AR49" s="440">
        <f>IF(AND(COUNTIF(AS$2:AS49,AS49)=1,AS49&lt;&gt;""),AR48+1,AR48)</f>
        <v>1</v>
      </c>
      <c r="AS49" s="468" t="str">
        <f t="shared" si="71"/>
        <v/>
      </c>
      <c r="AT49" s="440">
        <f>IF(AND(COUNTIF(AU$2:AU49,AU49)=1,AU49&lt;&gt;""),AT48+1,AT48)</f>
        <v>1</v>
      </c>
      <c r="AU49" s="468" t="str">
        <f t="shared" si="72"/>
        <v/>
      </c>
      <c r="AV49" s="497" t="str">
        <f t="shared" si="61"/>
        <v/>
      </c>
      <c r="AW49" s="497" t="str">
        <f t="shared" si="62"/>
        <v/>
      </c>
      <c r="AX49" s="440">
        <f>IF(AND(COUNTIF(AY$2:AY49,AY49)=1,AY49&lt;&gt;""),AX48+1,AX48)</f>
        <v>1</v>
      </c>
      <c r="AY49" s="468" t="str">
        <f t="shared" si="73"/>
        <v/>
      </c>
      <c r="AZ49" s="440">
        <f>IF(AND(COUNTIF(BA$2:BA49,BA49)=1,BA49&lt;&gt;""),AZ48+1,AZ48)</f>
        <v>1</v>
      </c>
      <c r="BA49" s="468" t="str">
        <f t="shared" si="74"/>
        <v/>
      </c>
      <c r="BB49" s="497" t="str">
        <f t="shared" si="63"/>
        <v/>
      </c>
      <c r="BC49" s="497" t="str">
        <f t="shared" si="64"/>
        <v/>
      </c>
      <c r="BD49" s="1">
        <f ca="1">IF(COUNTIF(INDIRECT(RIGHT(BD$1,3)&amp;"!"&amp;"$C$49"&amp;":"&amp;"$C$55"),Data0!$AJ49)&gt;=1,"",ROW())</f>
        <v>49</v>
      </c>
      <c r="BE49" s="1" t="str">
        <f t="shared" ca="1" si="65"/>
        <v/>
      </c>
      <c r="BF49" s="1">
        <f ca="1">IF(COUNTIF(INDIRECT(RIGHT(BF$1,3)&amp;"!"&amp;"$C$57"&amp;":"&amp;"$C$59"),Data0!$AK49)&gt;=1,"",ROW())</f>
        <v>49</v>
      </c>
      <c r="BG49" s="1" t="str">
        <f t="shared" ca="1" si="75"/>
        <v/>
      </c>
      <c r="BH49" s="1">
        <f ca="1">IF(COUNTIF(INDIRECT(RIGHT(BH$1,3)&amp;"!"&amp;"$C$49"&amp;":"&amp;"$C$55"),Data0!$AJ49)&gt;=1,"",ROW())</f>
        <v>49</v>
      </c>
      <c r="BI49" s="1" t="str">
        <f t="shared" ca="1" si="76"/>
        <v/>
      </c>
      <c r="BJ49" s="1">
        <f ca="1">IF(COUNTIF(INDIRECT(RIGHT(BJ$1,3)&amp;"!"&amp;"$C$57"&amp;":"&amp;"$C$59"),Data0!$AK49)&gt;=1,"",ROW())</f>
        <v>49</v>
      </c>
      <c r="BK49" s="1" t="str">
        <f t="shared" ca="1" si="77"/>
        <v/>
      </c>
      <c r="BL49" s="1">
        <f ca="1">IF(COUNTIF(INDIRECT(RIGHT(BL$1,3)&amp;"!"&amp;"$C$49"&amp;":"&amp;"$C$55"),Data0!$AJ49)&gt;=1,"",ROW())</f>
        <v>49</v>
      </c>
      <c r="BM49" s="1" t="str">
        <f t="shared" ca="1" si="78"/>
        <v/>
      </c>
      <c r="BN49" s="1">
        <f ca="1">IF(COUNTIF(INDIRECT(RIGHT(BN$1,3)&amp;"!"&amp;"$C$57"&amp;":"&amp;"$C$59"),Data0!$AK49)&gt;=1,"",ROW())</f>
        <v>49</v>
      </c>
      <c r="BO49" s="1" t="str">
        <f t="shared" ca="1" si="79"/>
        <v/>
      </c>
      <c r="BP49" s="1">
        <f ca="1">IF(COUNTIF(INDIRECT(RIGHT(BP$1,3)&amp;"!"&amp;"$C$49"&amp;":"&amp;"$C$55"),Data0!$AJ49)&gt;=1,"",ROW())</f>
        <v>49</v>
      </c>
      <c r="BQ49" s="1" t="str">
        <f t="shared" ca="1" si="80"/>
        <v/>
      </c>
      <c r="BR49" s="1">
        <f ca="1">IF(COUNTIF(INDIRECT(RIGHT(BR$1,3)&amp;"!"&amp;"$C$57"&amp;":"&amp;"$C$59"),Data0!$AK49)&gt;=1,"",ROW())</f>
        <v>49</v>
      </c>
      <c r="BS49" s="1" t="str">
        <f t="shared" ca="1" si="81"/>
        <v/>
      </c>
      <c r="BT49" s="1">
        <f ca="1">IF(COUNTIF(INDIRECT(RIGHT(BT$1,3)&amp;"!"&amp;"$C$49"&amp;":"&amp;"$C$55"),Data0!$AJ49)&gt;=1,"",ROW())</f>
        <v>49</v>
      </c>
      <c r="BU49" s="1" t="str">
        <f t="shared" ca="1" si="82"/>
        <v/>
      </c>
      <c r="BV49" s="1">
        <f ca="1">IF(COUNTIF(INDIRECT(RIGHT(BV$1,3)&amp;"!"&amp;"$C$57"&amp;":"&amp;"$C$59"),Data0!$AK49)&gt;=1,"",ROW())</f>
        <v>49</v>
      </c>
      <c r="BW49" s="1" t="str">
        <f t="shared" ca="1" si="83"/>
        <v/>
      </c>
      <c r="BX49" s="1">
        <f ca="1">IF(COUNTIF(INDIRECT(RIGHT(BX$1,3)&amp;"!"&amp;"$C$49"&amp;":"&amp;"$C$55"),Data0!$AJ49)&gt;=1,"",ROW())</f>
        <v>49</v>
      </c>
      <c r="BY49" s="1" t="str">
        <f t="shared" ca="1" si="84"/>
        <v/>
      </c>
      <c r="BZ49" s="1">
        <f ca="1">IF(COUNTIF(INDIRECT(RIGHT(BZ$1,3)&amp;"!"&amp;"$C$57"&amp;":"&amp;"$C$59"),Data0!$AK49)&gt;=1,"",ROW())</f>
        <v>49</v>
      </c>
      <c r="CA49" s="1" t="str">
        <f t="shared" ca="1" si="85"/>
        <v/>
      </c>
      <c r="CB49" s="1">
        <f ca="1">IF(COUNTIF(INDIRECT(RIGHT(CB$1,3)&amp;"!"&amp;"$C$49"&amp;":"&amp;"$C$55"),Data0!$AP49)&gt;=1,"",ROW())</f>
        <v>49</v>
      </c>
      <c r="CC49" s="1" t="str">
        <f t="shared" ca="1" si="86"/>
        <v/>
      </c>
      <c r="CD49" s="1">
        <f ca="1">IF(COUNTIF(INDIRECT(RIGHT(CD$1,3)&amp;"!"&amp;"$C$57"&amp;":"&amp;"$C$59"),Data0!$AQ49)&gt;=1,"",ROW())</f>
        <v>49</v>
      </c>
      <c r="CE49" s="1" t="str">
        <f t="shared" ca="1" si="87"/>
        <v/>
      </c>
      <c r="CF49" s="1">
        <f ca="1">IF(COUNTIF(INDIRECT(RIGHT(CF$1,3)&amp;"!"&amp;"$C$49"&amp;":"&amp;"$C$55"),Data0!$AP49)&gt;=1,"",ROW())</f>
        <v>49</v>
      </c>
      <c r="CG49" s="1" t="str">
        <f t="shared" ca="1" si="88"/>
        <v/>
      </c>
      <c r="CH49" s="1">
        <f ca="1">IF(COUNTIF(INDIRECT(RIGHT(CH$1,3)&amp;"!"&amp;"$C$57"&amp;":"&amp;"$C$59"),Data0!$AQ49)&gt;=1,"",ROW())</f>
        <v>49</v>
      </c>
      <c r="CI49" s="1" t="str">
        <f t="shared" ca="1" si="89"/>
        <v/>
      </c>
      <c r="CJ49" s="1">
        <f ca="1">IF(COUNTIF(INDIRECT(RIGHT(CJ$1,3)&amp;"!"&amp;"$C$49"&amp;":"&amp;"$C$55"),Data0!$AP49)&gt;=1,"",ROW())</f>
        <v>49</v>
      </c>
      <c r="CK49" s="1" t="str">
        <f t="shared" ca="1" si="90"/>
        <v/>
      </c>
      <c r="CL49" s="1">
        <f ca="1">IF(COUNTIF(INDIRECT(RIGHT(CL$1,3)&amp;"!"&amp;"$C$57"&amp;":"&amp;"$C$59"),Data0!$AQ49)&gt;=1,"",ROW())</f>
        <v>49</v>
      </c>
      <c r="CM49" s="1" t="str">
        <f t="shared" ca="1" si="91"/>
        <v/>
      </c>
      <c r="CN49" s="1">
        <f ca="1">IF(COUNTIF(INDIRECT(RIGHT(CN$1,3)&amp;"!"&amp;"$C$49"&amp;":"&amp;"$C$55"),Data0!$AP49)&gt;=1,"",ROW())</f>
        <v>49</v>
      </c>
      <c r="CO49" s="1" t="str">
        <f t="shared" ca="1" si="92"/>
        <v/>
      </c>
      <c r="CP49" s="1">
        <f ca="1">IF(COUNTIF(INDIRECT(RIGHT(CP$1,3)&amp;"!"&amp;"$C$57"&amp;":"&amp;"$C$59"),Data0!$AQ49)&gt;=1,"",ROW())</f>
        <v>49</v>
      </c>
      <c r="CQ49" s="1" t="str">
        <f t="shared" ca="1" si="93"/>
        <v/>
      </c>
      <c r="CR49" s="1">
        <f ca="1">IF(COUNTIF(INDIRECT(RIGHT(CR$1,3)&amp;"!"&amp;"$C$49"&amp;":"&amp;"$C$55"),Data0!$AP49)&gt;=1,"",ROW())</f>
        <v>49</v>
      </c>
      <c r="CS49" s="1" t="str">
        <f t="shared" ca="1" si="94"/>
        <v/>
      </c>
      <c r="CT49" s="1">
        <f ca="1">IF(COUNTIF(INDIRECT(RIGHT(CT$1,3)&amp;"!"&amp;"$C$57"&amp;":"&amp;"$C$59"),Data0!$AQ49)&gt;=1,"",ROW())</f>
        <v>49</v>
      </c>
      <c r="CU49" s="1" t="str">
        <f t="shared" ca="1" si="95"/>
        <v/>
      </c>
      <c r="CV49" s="1">
        <f ca="1">IF(COUNTIF(INDIRECT(RIGHT(CV$1,3)&amp;"!"&amp;"$C$49"&amp;":"&amp;"$C$55"),Data0!$AP49)&gt;=1,"",ROW())</f>
        <v>49</v>
      </c>
      <c r="CW49" s="1" t="str">
        <f t="shared" ca="1" si="96"/>
        <v/>
      </c>
      <c r="CX49" s="1">
        <f ca="1">IF(COUNTIF(INDIRECT(RIGHT(CX$1,3)&amp;"!"&amp;"$C$57"&amp;":"&amp;"$C$59"),Data0!$AQ49)&gt;=1,"",ROW())</f>
        <v>49</v>
      </c>
      <c r="CY49" s="1" t="str">
        <f t="shared" ca="1" si="97"/>
        <v/>
      </c>
      <c r="CZ49" s="1">
        <f ca="1">IF(COUNTIF(INDIRECT(RIGHT(CZ$1,3)&amp;"!"&amp;"$C$49"&amp;":"&amp;"$C$55"),Data0!$AV49)&gt;=1,"",ROW())</f>
        <v>49</v>
      </c>
      <c r="DA49" s="1" t="str">
        <f t="shared" ca="1" si="98"/>
        <v/>
      </c>
      <c r="DB49" s="1">
        <f ca="1">IF(COUNTIF(INDIRECT(RIGHT(DB$1,3)&amp;"!"&amp;"$C$57"&amp;":"&amp;"$C$59"),Data0!$AW49)&gt;=1,"",ROW())</f>
        <v>49</v>
      </c>
      <c r="DC49" s="1" t="str">
        <f t="shared" ca="1" si="99"/>
        <v/>
      </c>
      <c r="DD49" s="1">
        <f ca="1">IF(COUNTIF(INDIRECT(RIGHT(DD$1,3)&amp;"!"&amp;"$C$49"&amp;":"&amp;"$C$55"),Data0!$AV49)&gt;=1,"",ROW())</f>
        <v>49</v>
      </c>
      <c r="DE49" s="1" t="str">
        <f t="shared" ca="1" si="100"/>
        <v/>
      </c>
      <c r="DF49" s="1">
        <f ca="1">IF(COUNTIF(INDIRECT(RIGHT(DF$1,3)&amp;"!"&amp;"$C$57"&amp;":"&amp;"$C$59"),Data0!$AW49)&gt;=1,"",ROW())</f>
        <v>49</v>
      </c>
      <c r="DG49" s="1" t="str">
        <f t="shared" ca="1" si="101"/>
        <v/>
      </c>
      <c r="DH49" s="1">
        <f ca="1">IF(COUNTIF(INDIRECT(RIGHT(DH$1,3)&amp;"!"&amp;"$C$49"&amp;":"&amp;"$C$55"),Data0!$AV49)&gt;=1,"",ROW())</f>
        <v>49</v>
      </c>
      <c r="DI49" s="1" t="str">
        <f t="shared" ca="1" si="102"/>
        <v/>
      </c>
      <c r="DJ49" s="1">
        <f ca="1">IF(COUNTIF(INDIRECT(RIGHT(DJ$1,3)&amp;"!"&amp;"$C$57"&amp;":"&amp;"$C$59"),Data0!$AW49)&gt;=1,"",ROW())</f>
        <v>49</v>
      </c>
      <c r="DK49" s="1" t="str">
        <f t="shared" ca="1" si="103"/>
        <v/>
      </c>
      <c r="DL49" s="1">
        <f ca="1">IF(COUNTIF(INDIRECT(RIGHT(DL$1,3)&amp;"!"&amp;"$C$49"&amp;":"&amp;"$C$55"),Data0!$AV49)&gt;=1,"",ROW())</f>
        <v>49</v>
      </c>
      <c r="DM49" s="1" t="str">
        <f t="shared" ca="1" si="104"/>
        <v/>
      </c>
      <c r="DN49" s="1">
        <f ca="1">IF(COUNTIF(INDIRECT(RIGHT(DN$1,3)&amp;"!"&amp;"$C$47"&amp;":"&amp;"$C$59"),Data0!$AW49)&gt;=1,"",ROW())</f>
        <v>49</v>
      </c>
      <c r="DO49" s="1" t="str">
        <f t="shared" ca="1" si="105"/>
        <v/>
      </c>
      <c r="DP49" s="1">
        <f ca="1">IF(COUNTIF(INDIRECT(RIGHT(DP$1,3)&amp;"!"&amp;"$C$49"&amp;":"&amp;"$C$55"),Data0!$AV49)&gt;=1,"",ROW())</f>
        <v>49</v>
      </c>
      <c r="DQ49" s="1" t="str">
        <f t="shared" ca="1" si="106"/>
        <v/>
      </c>
      <c r="DR49" s="1">
        <f ca="1">IF(COUNTIF(INDIRECT(RIGHT(DR$1,3)&amp;"!"&amp;"$C$57"&amp;":"&amp;"$C$59"),Data0!$AW49)&gt;=1,"",ROW())</f>
        <v>49</v>
      </c>
      <c r="DS49" s="1" t="str">
        <f t="shared" ca="1" si="107"/>
        <v/>
      </c>
      <c r="DT49" s="1">
        <f ca="1">IF(COUNTIF(INDIRECT(RIGHT(DT$1,3)&amp;"!"&amp;"$C$49"&amp;":"&amp;"$C$55"),Data0!$AV49)&gt;=1,"",ROW())</f>
        <v>49</v>
      </c>
      <c r="DU49" s="1" t="str">
        <f t="shared" ca="1" si="108"/>
        <v/>
      </c>
      <c r="DV49" s="1">
        <f ca="1">IF(COUNTIF(INDIRECT(RIGHT(DV$1,3)&amp;"!"&amp;"$C$57"&amp;":"&amp;"$C$59"),Data0!$AW49)&gt;=1,"",ROW())</f>
        <v>49</v>
      </c>
      <c r="DW49" s="1" t="str">
        <f t="shared" ca="1" si="109"/>
        <v/>
      </c>
      <c r="DX49" s="1">
        <f ca="1">IF(COUNTIF(INDIRECT(RIGHT(DX$1,3)&amp;"!"&amp;"$C$49"&amp;":"&amp;"$C$55"),Data0!$BB49)&gt;=1,"",ROW())</f>
        <v>49</v>
      </c>
      <c r="DY49" s="1" t="str">
        <f t="shared" ca="1" si="110"/>
        <v/>
      </c>
      <c r="DZ49" s="1">
        <f ca="1">IF(COUNTIF(INDIRECT(RIGHT(DZ$1,3)&amp;"!"&amp;"$C$57"&amp;":"&amp;"$C$59"),Data0!$BC49)&gt;=1,"",ROW())</f>
        <v>49</v>
      </c>
      <c r="EA49" s="1" t="str">
        <f t="shared" ca="1" si="111"/>
        <v/>
      </c>
      <c r="EB49" s="1">
        <f ca="1">IF(COUNTIF(INDIRECT(RIGHT(EB$1,3)&amp;"!"&amp;"$C$49"&amp;":"&amp;"$C$55"),Data0!$BB49)&gt;=1,"",ROW())</f>
        <v>49</v>
      </c>
      <c r="EC49" s="1" t="str">
        <f t="shared" ca="1" si="112"/>
        <v/>
      </c>
      <c r="ED49" s="1">
        <f ca="1">IF(COUNTIF(INDIRECT(RIGHT(ED$1,3)&amp;"!"&amp;"$C$57"&amp;":"&amp;"$C$59"),Data0!$BC49)&gt;=1,"",ROW())</f>
        <v>49</v>
      </c>
      <c r="EE49" s="1" t="str">
        <f t="shared" ca="1" si="113"/>
        <v/>
      </c>
      <c r="EF49" s="1">
        <f ca="1">IF(COUNTIF(INDIRECT(RIGHT(EF$1,3)&amp;"!"&amp;"$C$49"&amp;":"&amp;"$C$55"),Data0!$BB49)&gt;=1,"",ROW())</f>
        <v>49</v>
      </c>
      <c r="EG49" s="1" t="str">
        <f t="shared" ca="1" si="114"/>
        <v/>
      </c>
      <c r="EH49" s="1">
        <f ca="1">IF(COUNTIF(INDIRECT(RIGHT(EH$1,3)&amp;"!"&amp;"$C$57"&amp;":"&amp;"$C$59"),Data0!$BC49)&gt;=1,"",ROW())</f>
        <v>49</v>
      </c>
      <c r="EI49" s="1" t="str">
        <f t="shared" ca="1" si="115"/>
        <v/>
      </c>
      <c r="EJ49" s="1">
        <f ca="1">IF(COUNTIF(INDIRECT(RIGHT(EJ$1,3)&amp;"!"&amp;"$C$49"&amp;":"&amp;"$C$55"),Data0!$BB49)&gt;=1,"",ROW())</f>
        <v>49</v>
      </c>
      <c r="EK49" s="1" t="str">
        <f t="shared" ca="1" si="116"/>
        <v/>
      </c>
      <c r="EL49" s="1">
        <f ca="1">IF(COUNTIF(INDIRECT(RIGHT(EL$1,3)&amp;"!"&amp;"$C$57"&amp;":"&amp;"$C$59"),Data0!$BC49)&gt;=1,"",ROW())</f>
        <v>49</v>
      </c>
      <c r="EM49" s="1" t="str">
        <f t="shared" ca="1" si="117"/>
        <v/>
      </c>
      <c r="EN49" s="1">
        <f ca="1">IF(COUNTIF(INDIRECT(RIGHT(EN$1,3)&amp;"!"&amp;"$C$49"&amp;":"&amp;"$C$55"),Data0!$BB49)&gt;=1,"",ROW())</f>
        <v>49</v>
      </c>
      <c r="EO49" s="1" t="str">
        <f t="shared" ca="1" si="118"/>
        <v/>
      </c>
      <c r="EP49" s="1">
        <f ca="1">IF(COUNTIF(INDIRECT(RIGHT(EP$1,3)&amp;"!"&amp;"$C$57"&amp;":"&amp;"$C$59"),Data0!$BC49)&gt;=1,"",ROW())</f>
        <v>49</v>
      </c>
      <c r="EQ49" s="1" t="str">
        <f t="shared" ca="1" si="119"/>
        <v/>
      </c>
      <c r="ER49" s="1">
        <f ca="1">IF(COUNTIF(INDIRECT(RIGHT(ER$1,3)&amp;"!"&amp;"$C$49"&amp;":"&amp;"$C$55"),Data0!$BB49)&gt;=1,"",ROW())</f>
        <v>49</v>
      </c>
      <c r="ES49" s="1" t="str">
        <f t="shared" ca="1" si="120"/>
        <v/>
      </c>
      <c r="ET49" s="1">
        <f ca="1">IF(COUNTIF(INDIRECT(RIGHT(ET$1,3)&amp;"!"&amp;"$C$57"&amp;":"&amp;"$C$59"),Data0!$BC49)&gt;=1,"",ROW())</f>
        <v>49</v>
      </c>
      <c r="EU49" s="1" t="str">
        <f t="shared" ca="1" si="121"/>
        <v/>
      </c>
    </row>
    <row r="50" spans="1:151" ht="15">
      <c r="A50" s="21" t="str">
        <f t="shared" si="66"/>
        <v>8.</v>
      </c>
      <c r="B50" s="21" t="s">
        <v>200</v>
      </c>
      <c r="C50" s="21" t="s">
        <v>231</v>
      </c>
      <c r="D50" s="21" t="s">
        <v>232</v>
      </c>
      <c r="F50"/>
      <c r="AA50" s="22" t="s">
        <v>256</v>
      </c>
      <c r="AB50" s="530" t="s">
        <v>1148</v>
      </c>
      <c r="AE50" s="525" t="s">
        <v>1135</v>
      </c>
      <c r="AF50" s="440">
        <f>IF(AND(COUNTIF(AG$2:AG50,AG50)=1,AG50&lt;&gt;""),AF49+1,AF49)</f>
        <v>1</v>
      </c>
      <c r="AG50" s="468" t="str">
        <f t="shared" si="67"/>
        <v/>
      </c>
      <c r="AH50" s="440">
        <f>IF(AND(COUNTIF(AI$2:AI50,AI50)=1,AI50&lt;&gt;""),AH49+1,AH49)</f>
        <v>1</v>
      </c>
      <c r="AI50" s="468" t="str">
        <f t="shared" si="68"/>
        <v/>
      </c>
      <c r="AJ50" s="497" t="str">
        <f t="shared" si="56"/>
        <v/>
      </c>
      <c r="AK50" s="497" t="str">
        <f t="shared" si="57"/>
        <v/>
      </c>
      <c r="AL50" s="440">
        <f>IF(AND(COUNTIF(AM$2:AM50,AM50)=1,AM50&lt;&gt;""),AL49+1,AL49)</f>
        <v>1</v>
      </c>
      <c r="AM50" s="468" t="str">
        <f t="shared" si="69"/>
        <v/>
      </c>
      <c r="AN50" s="440">
        <f>IF(AND(COUNTIF(AO$2:AO50,AO50)=1,AO50&lt;&gt;""),AN49+1,AN49)</f>
        <v>1</v>
      </c>
      <c r="AO50" s="468" t="str">
        <f t="shared" si="70"/>
        <v/>
      </c>
      <c r="AP50" s="497" t="str">
        <f t="shared" si="59"/>
        <v/>
      </c>
      <c r="AQ50" s="497" t="str">
        <f t="shared" si="60"/>
        <v/>
      </c>
      <c r="AR50" s="440">
        <f>IF(AND(COUNTIF(AS$2:AS50,AS50)=1,AS50&lt;&gt;""),AR49+1,AR49)</f>
        <v>1</v>
      </c>
      <c r="AS50" s="468" t="str">
        <f t="shared" si="71"/>
        <v/>
      </c>
      <c r="AT50" s="440">
        <f>IF(AND(COUNTIF(AU$2:AU50,AU50)=1,AU50&lt;&gt;""),AT49+1,AT49)</f>
        <v>1</v>
      </c>
      <c r="AU50" s="468" t="str">
        <f t="shared" si="72"/>
        <v/>
      </c>
      <c r="AV50" s="497" t="str">
        <f t="shared" si="61"/>
        <v/>
      </c>
      <c r="AW50" s="497" t="str">
        <f t="shared" si="62"/>
        <v/>
      </c>
      <c r="AX50" s="440">
        <f>IF(AND(COUNTIF(AY$2:AY50,AY50)=1,AY50&lt;&gt;""),AX49+1,AX49)</f>
        <v>1</v>
      </c>
      <c r="AY50" s="468" t="str">
        <f t="shared" si="73"/>
        <v/>
      </c>
      <c r="AZ50" s="440">
        <f>IF(AND(COUNTIF(BA$2:BA50,BA50)=1,BA50&lt;&gt;""),AZ49+1,AZ49)</f>
        <v>1</v>
      </c>
      <c r="BA50" s="468" t="str">
        <f t="shared" si="74"/>
        <v/>
      </c>
      <c r="BB50" s="497" t="str">
        <f t="shared" si="63"/>
        <v/>
      </c>
      <c r="BC50" s="497" t="str">
        <f t="shared" si="64"/>
        <v/>
      </c>
      <c r="BD50" s="1">
        <f ca="1">IF(COUNTIF(INDIRECT(RIGHT(BD$1,3)&amp;"!"&amp;"$C$49"&amp;":"&amp;"$C$55"),Data0!$AJ50)&gt;=1,"",ROW())</f>
        <v>50</v>
      </c>
      <c r="BE50" s="1" t="str">
        <f t="shared" ca="1" si="65"/>
        <v/>
      </c>
      <c r="BF50" s="1">
        <f ca="1">IF(COUNTIF(INDIRECT(RIGHT(BF$1,3)&amp;"!"&amp;"$C$57"&amp;":"&amp;"$C$59"),Data0!$AK50)&gt;=1,"",ROW())</f>
        <v>50</v>
      </c>
      <c r="BG50" s="1" t="str">
        <f t="shared" ca="1" si="75"/>
        <v/>
      </c>
      <c r="BH50" s="1">
        <f ca="1">IF(COUNTIF(INDIRECT(RIGHT(BH$1,3)&amp;"!"&amp;"$C$49"&amp;":"&amp;"$C$55"),Data0!$AJ50)&gt;=1,"",ROW())</f>
        <v>50</v>
      </c>
      <c r="BI50" s="1" t="str">
        <f t="shared" ca="1" si="76"/>
        <v/>
      </c>
      <c r="BJ50" s="1">
        <f ca="1">IF(COUNTIF(INDIRECT(RIGHT(BJ$1,3)&amp;"!"&amp;"$C$57"&amp;":"&amp;"$C$59"),Data0!$AK50)&gt;=1,"",ROW())</f>
        <v>50</v>
      </c>
      <c r="BK50" s="1" t="str">
        <f t="shared" ca="1" si="77"/>
        <v/>
      </c>
      <c r="BL50" s="1">
        <f ca="1">IF(COUNTIF(INDIRECT(RIGHT(BL$1,3)&amp;"!"&amp;"$C$49"&amp;":"&amp;"$C$55"),Data0!$AJ50)&gt;=1,"",ROW())</f>
        <v>50</v>
      </c>
      <c r="BM50" s="1" t="str">
        <f t="shared" ca="1" si="78"/>
        <v/>
      </c>
      <c r="BN50" s="1">
        <f ca="1">IF(COUNTIF(INDIRECT(RIGHT(BN$1,3)&amp;"!"&amp;"$C$57"&amp;":"&amp;"$C$59"),Data0!$AK50)&gt;=1,"",ROW())</f>
        <v>50</v>
      </c>
      <c r="BO50" s="1" t="str">
        <f t="shared" ca="1" si="79"/>
        <v/>
      </c>
      <c r="BP50" s="1">
        <f ca="1">IF(COUNTIF(INDIRECT(RIGHT(BP$1,3)&amp;"!"&amp;"$C$49"&amp;":"&amp;"$C$55"),Data0!$AJ50)&gt;=1,"",ROW())</f>
        <v>50</v>
      </c>
      <c r="BQ50" s="1" t="str">
        <f t="shared" ca="1" si="80"/>
        <v/>
      </c>
      <c r="BR50" s="1">
        <f ca="1">IF(COUNTIF(INDIRECT(RIGHT(BR$1,3)&amp;"!"&amp;"$C$57"&amp;":"&amp;"$C$59"),Data0!$AK50)&gt;=1,"",ROW())</f>
        <v>50</v>
      </c>
      <c r="BS50" s="1" t="str">
        <f t="shared" ca="1" si="81"/>
        <v/>
      </c>
      <c r="BT50" s="1">
        <f ca="1">IF(COUNTIF(INDIRECT(RIGHT(BT$1,3)&amp;"!"&amp;"$C$49"&amp;":"&amp;"$C$55"),Data0!$AJ50)&gt;=1,"",ROW())</f>
        <v>50</v>
      </c>
      <c r="BU50" s="1" t="str">
        <f t="shared" ca="1" si="82"/>
        <v/>
      </c>
      <c r="BV50" s="1">
        <f ca="1">IF(COUNTIF(INDIRECT(RIGHT(BV$1,3)&amp;"!"&amp;"$C$57"&amp;":"&amp;"$C$59"),Data0!$AK50)&gt;=1,"",ROW())</f>
        <v>50</v>
      </c>
      <c r="BW50" s="1" t="str">
        <f t="shared" ca="1" si="83"/>
        <v/>
      </c>
      <c r="BX50" s="1">
        <f ca="1">IF(COUNTIF(INDIRECT(RIGHT(BX$1,3)&amp;"!"&amp;"$C$49"&amp;":"&amp;"$C$55"),Data0!$AJ50)&gt;=1,"",ROW())</f>
        <v>50</v>
      </c>
      <c r="BY50" s="1" t="str">
        <f t="shared" ca="1" si="84"/>
        <v/>
      </c>
      <c r="BZ50" s="1">
        <f ca="1">IF(COUNTIF(INDIRECT(RIGHT(BZ$1,3)&amp;"!"&amp;"$C$57"&amp;":"&amp;"$C$59"),Data0!$AK50)&gt;=1,"",ROW())</f>
        <v>50</v>
      </c>
      <c r="CA50" s="1" t="str">
        <f t="shared" ca="1" si="85"/>
        <v/>
      </c>
      <c r="CB50" s="1">
        <f ca="1">IF(COUNTIF(INDIRECT(RIGHT(CB$1,3)&amp;"!"&amp;"$C$49"&amp;":"&amp;"$C$55"),Data0!$AP50)&gt;=1,"",ROW())</f>
        <v>50</v>
      </c>
      <c r="CC50" s="1" t="str">
        <f t="shared" ca="1" si="86"/>
        <v/>
      </c>
      <c r="CD50" s="1">
        <f ca="1">IF(COUNTIF(INDIRECT(RIGHT(CD$1,3)&amp;"!"&amp;"$C$57"&amp;":"&amp;"$C$59"),Data0!$AQ50)&gt;=1,"",ROW())</f>
        <v>50</v>
      </c>
      <c r="CE50" s="1" t="str">
        <f t="shared" ca="1" si="87"/>
        <v/>
      </c>
      <c r="CF50" s="1">
        <f ca="1">IF(COUNTIF(INDIRECT(RIGHT(CF$1,3)&amp;"!"&amp;"$C$49"&amp;":"&amp;"$C$55"),Data0!$AP50)&gt;=1,"",ROW())</f>
        <v>50</v>
      </c>
      <c r="CG50" s="1" t="str">
        <f t="shared" ca="1" si="88"/>
        <v/>
      </c>
      <c r="CH50" s="1">
        <f ca="1">IF(COUNTIF(INDIRECT(RIGHT(CH$1,3)&amp;"!"&amp;"$C$57"&amp;":"&amp;"$C$59"),Data0!$AQ50)&gt;=1,"",ROW())</f>
        <v>50</v>
      </c>
      <c r="CI50" s="1" t="str">
        <f t="shared" ca="1" si="89"/>
        <v/>
      </c>
      <c r="CJ50" s="1">
        <f ca="1">IF(COUNTIF(INDIRECT(RIGHT(CJ$1,3)&amp;"!"&amp;"$C$49"&amp;":"&amp;"$C$55"),Data0!$AP50)&gt;=1,"",ROW())</f>
        <v>50</v>
      </c>
      <c r="CK50" s="1" t="str">
        <f t="shared" ca="1" si="90"/>
        <v/>
      </c>
      <c r="CL50" s="1">
        <f ca="1">IF(COUNTIF(INDIRECT(RIGHT(CL$1,3)&amp;"!"&amp;"$C$57"&amp;":"&amp;"$C$59"),Data0!$AQ50)&gt;=1,"",ROW())</f>
        <v>50</v>
      </c>
      <c r="CM50" s="1" t="str">
        <f t="shared" ca="1" si="91"/>
        <v/>
      </c>
      <c r="CN50" s="1">
        <f ca="1">IF(COUNTIF(INDIRECT(RIGHT(CN$1,3)&amp;"!"&amp;"$C$49"&amp;":"&amp;"$C$55"),Data0!$AP50)&gt;=1,"",ROW())</f>
        <v>50</v>
      </c>
      <c r="CO50" s="1" t="str">
        <f t="shared" ca="1" si="92"/>
        <v/>
      </c>
      <c r="CP50" s="1">
        <f ca="1">IF(COUNTIF(INDIRECT(RIGHT(CP$1,3)&amp;"!"&amp;"$C$57"&amp;":"&amp;"$C$59"),Data0!$AQ50)&gt;=1,"",ROW())</f>
        <v>50</v>
      </c>
      <c r="CQ50" s="1" t="str">
        <f t="shared" ca="1" si="93"/>
        <v/>
      </c>
      <c r="CR50" s="1">
        <f ca="1">IF(COUNTIF(INDIRECT(RIGHT(CR$1,3)&amp;"!"&amp;"$C$49"&amp;":"&amp;"$C$55"),Data0!$AP50)&gt;=1,"",ROW())</f>
        <v>50</v>
      </c>
      <c r="CS50" s="1" t="str">
        <f t="shared" ca="1" si="94"/>
        <v/>
      </c>
      <c r="CT50" s="1">
        <f ca="1">IF(COUNTIF(INDIRECT(RIGHT(CT$1,3)&amp;"!"&amp;"$C$57"&amp;":"&amp;"$C$59"),Data0!$AQ50)&gt;=1,"",ROW())</f>
        <v>50</v>
      </c>
      <c r="CU50" s="1" t="str">
        <f t="shared" ca="1" si="95"/>
        <v/>
      </c>
      <c r="CV50" s="1">
        <f ca="1">IF(COUNTIF(INDIRECT(RIGHT(CV$1,3)&amp;"!"&amp;"$C$49"&amp;":"&amp;"$C$55"),Data0!$AP50)&gt;=1,"",ROW())</f>
        <v>50</v>
      </c>
      <c r="CW50" s="1" t="str">
        <f t="shared" ca="1" si="96"/>
        <v/>
      </c>
      <c r="CX50" s="1">
        <f ca="1">IF(COUNTIF(INDIRECT(RIGHT(CX$1,3)&amp;"!"&amp;"$C$57"&amp;":"&amp;"$C$59"),Data0!$AQ50)&gt;=1,"",ROW())</f>
        <v>50</v>
      </c>
      <c r="CY50" s="1" t="str">
        <f t="shared" ca="1" si="97"/>
        <v/>
      </c>
      <c r="CZ50" s="1">
        <f ca="1">IF(COUNTIF(INDIRECT(RIGHT(CZ$1,3)&amp;"!"&amp;"$C$49"&amp;":"&amp;"$C$55"),Data0!$AV50)&gt;=1,"",ROW())</f>
        <v>50</v>
      </c>
      <c r="DA50" s="1" t="str">
        <f t="shared" ca="1" si="98"/>
        <v/>
      </c>
      <c r="DB50" s="1">
        <f ca="1">IF(COUNTIF(INDIRECT(RIGHT(DB$1,3)&amp;"!"&amp;"$C$57"&amp;":"&amp;"$C$59"),Data0!$AW50)&gt;=1,"",ROW())</f>
        <v>50</v>
      </c>
      <c r="DC50" s="1" t="str">
        <f t="shared" ca="1" si="99"/>
        <v/>
      </c>
      <c r="DD50" s="1">
        <f ca="1">IF(COUNTIF(INDIRECT(RIGHT(DD$1,3)&amp;"!"&amp;"$C$49"&amp;":"&amp;"$C$55"),Data0!$AV50)&gt;=1,"",ROW())</f>
        <v>50</v>
      </c>
      <c r="DE50" s="1" t="str">
        <f t="shared" ca="1" si="100"/>
        <v/>
      </c>
      <c r="DF50" s="1">
        <f ca="1">IF(COUNTIF(INDIRECT(RIGHT(DF$1,3)&amp;"!"&amp;"$C$57"&amp;":"&amp;"$C$59"),Data0!$AW50)&gt;=1,"",ROW())</f>
        <v>50</v>
      </c>
      <c r="DG50" s="1" t="str">
        <f t="shared" ca="1" si="101"/>
        <v/>
      </c>
      <c r="DH50" s="1">
        <f ca="1">IF(COUNTIF(INDIRECT(RIGHT(DH$1,3)&amp;"!"&amp;"$C$49"&amp;":"&amp;"$C$55"),Data0!$AV50)&gt;=1,"",ROW())</f>
        <v>50</v>
      </c>
      <c r="DI50" s="1" t="str">
        <f t="shared" ca="1" si="102"/>
        <v/>
      </c>
      <c r="DJ50" s="1">
        <f ca="1">IF(COUNTIF(INDIRECT(RIGHT(DJ$1,3)&amp;"!"&amp;"$C$57"&amp;":"&amp;"$C$59"),Data0!$AW50)&gt;=1,"",ROW())</f>
        <v>50</v>
      </c>
      <c r="DK50" s="1" t="str">
        <f t="shared" ca="1" si="103"/>
        <v/>
      </c>
      <c r="DL50" s="1">
        <f ca="1">IF(COUNTIF(INDIRECT(RIGHT(DL$1,3)&amp;"!"&amp;"$C$49"&amp;":"&amp;"$C$55"),Data0!$AV50)&gt;=1,"",ROW())</f>
        <v>50</v>
      </c>
      <c r="DM50" s="1" t="str">
        <f t="shared" ca="1" si="104"/>
        <v/>
      </c>
      <c r="DN50" s="1">
        <f ca="1">IF(COUNTIF(INDIRECT(RIGHT(DN$1,3)&amp;"!"&amp;"$C$47"&amp;":"&amp;"$C$59"),Data0!$AW50)&gt;=1,"",ROW())</f>
        <v>50</v>
      </c>
      <c r="DO50" s="1" t="str">
        <f t="shared" ca="1" si="105"/>
        <v/>
      </c>
      <c r="DP50" s="1">
        <f ca="1">IF(COUNTIF(INDIRECT(RIGHT(DP$1,3)&amp;"!"&amp;"$C$49"&amp;":"&amp;"$C$55"),Data0!$AV50)&gt;=1,"",ROW())</f>
        <v>50</v>
      </c>
      <c r="DQ50" s="1" t="str">
        <f t="shared" ca="1" si="106"/>
        <v/>
      </c>
      <c r="DR50" s="1">
        <f ca="1">IF(COUNTIF(INDIRECT(RIGHT(DR$1,3)&amp;"!"&amp;"$C$57"&amp;":"&amp;"$C$59"),Data0!$AW50)&gt;=1,"",ROW())</f>
        <v>50</v>
      </c>
      <c r="DS50" s="1" t="str">
        <f t="shared" ca="1" si="107"/>
        <v/>
      </c>
      <c r="DT50" s="1">
        <f ca="1">IF(COUNTIF(INDIRECT(RIGHT(DT$1,3)&amp;"!"&amp;"$C$49"&amp;":"&amp;"$C$55"),Data0!$AV50)&gt;=1,"",ROW())</f>
        <v>50</v>
      </c>
      <c r="DU50" s="1" t="str">
        <f t="shared" ca="1" si="108"/>
        <v/>
      </c>
      <c r="DV50" s="1">
        <f ca="1">IF(COUNTIF(INDIRECT(RIGHT(DV$1,3)&amp;"!"&amp;"$C$57"&amp;":"&amp;"$C$59"),Data0!$AW50)&gt;=1,"",ROW())</f>
        <v>50</v>
      </c>
      <c r="DW50" s="1" t="str">
        <f t="shared" ca="1" si="109"/>
        <v/>
      </c>
      <c r="DX50" s="1">
        <f ca="1">IF(COUNTIF(INDIRECT(RIGHT(DX$1,3)&amp;"!"&amp;"$C$49"&amp;":"&amp;"$C$55"),Data0!$BB50)&gt;=1,"",ROW())</f>
        <v>50</v>
      </c>
      <c r="DY50" s="1" t="str">
        <f t="shared" ca="1" si="110"/>
        <v/>
      </c>
      <c r="DZ50" s="1">
        <f ca="1">IF(COUNTIF(INDIRECT(RIGHT(DZ$1,3)&amp;"!"&amp;"$C$57"&amp;":"&amp;"$C$59"),Data0!$BC50)&gt;=1,"",ROW())</f>
        <v>50</v>
      </c>
      <c r="EA50" s="1" t="str">
        <f t="shared" ca="1" si="111"/>
        <v/>
      </c>
      <c r="EB50" s="1">
        <f ca="1">IF(COUNTIF(INDIRECT(RIGHT(EB$1,3)&amp;"!"&amp;"$C$49"&amp;":"&amp;"$C$55"),Data0!$BB50)&gt;=1,"",ROW())</f>
        <v>50</v>
      </c>
      <c r="EC50" s="1" t="str">
        <f t="shared" ca="1" si="112"/>
        <v/>
      </c>
      <c r="ED50" s="1">
        <f ca="1">IF(COUNTIF(INDIRECT(RIGHT(ED$1,3)&amp;"!"&amp;"$C$57"&amp;":"&amp;"$C$59"),Data0!$BC50)&gt;=1,"",ROW())</f>
        <v>50</v>
      </c>
      <c r="EE50" s="1" t="str">
        <f t="shared" ca="1" si="113"/>
        <v/>
      </c>
      <c r="EF50" s="1">
        <f ca="1">IF(COUNTIF(INDIRECT(RIGHT(EF$1,3)&amp;"!"&amp;"$C$49"&amp;":"&amp;"$C$55"),Data0!$BB50)&gt;=1,"",ROW())</f>
        <v>50</v>
      </c>
      <c r="EG50" s="1" t="str">
        <f t="shared" ca="1" si="114"/>
        <v/>
      </c>
      <c r="EH50" s="1">
        <f ca="1">IF(COUNTIF(INDIRECT(RIGHT(EH$1,3)&amp;"!"&amp;"$C$57"&amp;":"&amp;"$C$59"),Data0!$BC50)&gt;=1,"",ROW())</f>
        <v>50</v>
      </c>
      <c r="EI50" s="1" t="str">
        <f t="shared" ca="1" si="115"/>
        <v/>
      </c>
      <c r="EJ50" s="1">
        <f ca="1">IF(COUNTIF(INDIRECT(RIGHT(EJ$1,3)&amp;"!"&amp;"$C$49"&amp;":"&amp;"$C$55"),Data0!$BB50)&gt;=1,"",ROW())</f>
        <v>50</v>
      </c>
      <c r="EK50" s="1" t="str">
        <f t="shared" ca="1" si="116"/>
        <v/>
      </c>
      <c r="EL50" s="1">
        <f ca="1">IF(COUNTIF(INDIRECT(RIGHT(EL$1,3)&amp;"!"&amp;"$C$57"&amp;":"&amp;"$C$59"),Data0!$BC50)&gt;=1,"",ROW())</f>
        <v>50</v>
      </c>
      <c r="EM50" s="1" t="str">
        <f t="shared" ca="1" si="117"/>
        <v/>
      </c>
      <c r="EN50" s="1">
        <f ca="1">IF(COUNTIF(INDIRECT(RIGHT(EN$1,3)&amp;"!"&amp;"$C$49"&amp;":"&amp;"$C$55"),Data0!$BB50)&gt;=1,"",ROW())</f>
        <v>50</v>
      </c>
      <c r="EO50" s="1" t="str">
        <f t="shared" ca="1" si="118"/>
        <v/>
      </c>
      <c r="EP50" s="1">
        <f ca="1">IF(COUNTIF(INDIRECT(RIGHT(EP$1,3)&amp;"!"&amp;"$C$57"&amp;":"&amp;"$C$59"),Data0!$BC50)&gt;=1,"",ROW())</f>
        <v>50</v>
      </c>
      <c r="EQ50" s="1" t="str">
        <f t="shared" ca="1" si="119"/>
        <v/>
      </c>
      <c r="ER50" s="1">
        <f ca="1">IF(COUNTIF(INDIRECT(RIGHT(ER$1,3)&amp;"!"&amp;"$C$49"&amp;":"&amp;"$C$55"),Data0!$BB50)&gt;=1,"",ROW())</f>
        <v>50</v>
      </c>
      <c r="ES50" s="1" t="str">
        <f t="shared" ca="1" si="120"/>
        <v/>
      </c>
      <c r="ET50" s="1">
        <f ca="1">IF(COUNTIF(INDIRECT(RIGHT(ET$1,3)&amp;"!"&amp;"$C$57"&amp;":"&amp;"$C$59"),Data0!$BC50)&gt;=1,"",ROW())</f>
        <v>50</v>
      </c>
      <c r="EU50" s="1" t="str">
        <f t="shared" ca="1" si="121"/>
        <v/>
      </c>
    </row>
    <row r="51" spans="1:151" ht="15.75" thickBot="1">
      <c r="A51" s="22" t="str">
        <f t="shared" si="66"/>
        <v>8.</v>
      </c>
      <c r="B51" s="22" t="s">
        <v>211</v>
      </c>
      <c r="C51" s="22" t="s">
        <v>231</v>
      </c>
      <c r="D51" s="22" t="s">
        <v>233</v>
      </c>
      <c r="F51"/>
      <c r="AA51" s="21"/>
      <c r="AB51" s="531"/>
      <c r="AE51" s="526" t="s">
        <v>1136</v>
      </c>
      <c r="AF51" s="440">
        <f>IF(AND(COUNTIF(AG$2:AG51,AG51)=1,AG51&lt;&gt;""),AF50+1,AF50)</f>
        <v>1</v>
      </c>
      <c r="AG51" s="468" t="str">
        <f t="shared" si="67"/>
        <v/>
      </c>
      <c r="AH51" s="440">
        <f>IF(AND(COUNTIF(AI$2:AI51,AI51)=1,AI51&lt;&gt;""),AH50+1,AH50)</f>
        <v>1</v>
      </c>
      <c r="AI51" s="468" t="str">
        <f t="shared" si="68"/>
        <v/>
      </c>
      <c r="AJ51" s="497" t="str">
        <f t="shared" si="56"/>
        <v/>
      </c>
      <c r="AK51" s="497" t="str">
        <f t="shared" si="57"/>
        <v/>
      </c>
      <c r="AL51" s="440">
        <f>IF(AND(COUNTIF(AM$2:AM51,AM51)=1,AM51&lt;&gt;""),AL50+1,AL50)</f>
        <v>1</v>
      </c>
      <c r="AM51" s="468" t="str">
        <f t="shared" si="69"/>
        <v/>
      </c>
      <c r="AN51" s="440">
        <f>IF(AND(COUNTIF(AO$2:AO51,AO51)=1,AO51&lt;&gt;""),AN50+1,AN50)</f>
        <v>1</v>
      </c>
      <c r="AO51" s="468" t="str">
        <f t="shared" si="70"/>
        <v/>
      </c>
      <c r="AP51" s="497" t="str">
        <f t="shared" si="59"/>
        <v/>
      </c>
      <c r="AQ51" s="497" t="str">
        <f t="shared" si="60"/>
        <v/>
      </c>
      <c r="AR51" s="440">
        <f>IF(AND(COUNTIF(AS$2:AS51,AS51)=1,AS51&lt;&gt;""),AR50+1,AR50)</f>
        <v>1</v>
      </c>
      <c r="AS51" s="468" t="str">
        <f t="shared" si="71"/>
        <v/>
      </c>
      <c r="AT51" s="440">
        <f>IF(AND(COUNTIF(AU$2:AU51,AU51)=1,AU51&lt;&gt;""),AT50+1,AT50)</f>
        <v>1</v>
      </c>
      <c r="AU51" s="468" t="str">
        <f t="shared" si="72"/>
        <v/>
      </c>
      <c r="AV51" s="497" t="str">
        <f t="shared" si="61"/>
        <v/>
      </c>
      <c r="AW51" s="497" t="str">
        <f t="shared" si="62"/>
        <v/>
      </c>
      <c r="AX51" s="440">
        <f>IF(AND(COUNTIF(AY$2:AY51,AY51)=1,AY51&lt;&gt;""),AX50+1,AX50)</f>
        <v>1</v>
      </c>
      <c r="AY51" s="468" t="str">
        <f t="shared" si="73"/>
        <v/>
      </c>
      <c r="AZ51" s="440">
        <f>IF(AND(COUNTIF(BA$2:BA51,BA51)=1,BA51&lt;&gt;""),AZ50+1,AZ50)</f>
        <v>1</v>
      </c>
      <c r="BA51" s="468" t="str">
        <f t="shared" si="74"/>
        <v/>
      </c>
      <c r="BB51" s="497" t="str">
        <f t="shared" si="63"/>
        <v/>
      </c>
      <c r="BC51" s="497" t="str">
        <f t="shared" si="64"/>
        <v/>
      </c>
      <c r="BD51" s="1">
        <f ca="1">IF(COUNTIF(INDIRECT(RIGHT(BD$1,3)&amp;"!"&amp;"$C$49"&amp;":"&amp;"$C$55"),Data0!$AJ51)&gt;=1,"",ROW())</f>
        <v>51</v>
      </c>
      <c r="BE51" s="1" t="str">
        <f t="shared" ca="1" si="65"/>
        <v/>
      </c>
      <c r="BF51" s="1">
        <f ca="1">IF(COUNTIF(INDIRECT(RIGHT(BF$1,3)&amp;"!"&amp;"$C$57"&amp;":"&amp;"$C$59"),Data0!$AK51)&gt;=1,"",ROW())</f>
        <v>51</v>
      </c>
      <c r="BG51" s="1" t="str">
        <f t="shared" ca="1" si="75"/>
        <v/>
      </c>
      <c r="BH51" s="1">
        <f ca="1">IF(COUNTIF(INDIRECT(RIGHT(BH$1,3)&amp;"!"&amp;"$C$49"&amp;":"&amp;"$C$55"),Data0!$AJ51)&gt;=1,"",ROW())</f>
        <v>51</v>
      </c>
      <c r="BI51" s="1" t="str">
        <f t="shared" ca="1" si="76"/>
        <v/>
      </c>
      <c r="BJ51" s="1">
        <f ca="1">IF(COUNTIF(INDIRECT(RIGHT(BJ$1,3)&amp;"!"&amp;"$C$57"&amp;":"&amp;"$C$59"),Data0!$AK51)&gt;=1,"",ROW())</f>
        <v>51</v>
      </c>
      <c r="BK51" s="1" t="str">
        <f t="shared" ca="1" si="77"/>
        <v/>
      </c>
      <c r="BL51" s="1">
        <f ca="1">IF(COUNTIF(INDIRECT(RIGHT(BL$1,3)&amp;"!"&amp;"$C$49"&amp;":"&amp;"$C$55"),Data0!$AJ51)&gt;=1,"",ROW())</f>
        <v>51</v>
      </c>
      <c r="BM51" s="1" t="str">
        <f t="shared" ca="1" si="78"/>
        <v/>
      </c>
      <c r="BN51" s="1">
        <f ca="1">IF(COUNTIF(INDIRECT(RIGHT(BN$1,3)&amp;"!"&amp;"$C$57"&amp;":"&amp;"$C$59"),Data0!$AK51)&gt;=1,"",ROW())</f>
        <v>51</v>
      </c>
      <c r="BO51" s="1" t="str">
        <f t="shared" ca="1" si="79"/>
        <v/>
      </c>
      <c r="BP51" s="1">
        <f ca="1">IF(COUNTIF(INDIRECT(RIGHT(BP$1,3)&amp;"!"&amp;"$C$49"&amp;":"&amp;"$C$55"),Data0!$AJ51)&gt;=1,"",ROW())</f>
        <v>51</v>
      </c>
      <c r="BQ51" s="1" t="str">
        <f t="shared" ca="1" si="80"/>
        <v/>
      </c>
      <c r="BR51" s="1">
        <f ca="1">IF(COUNTIF(INDIRECT(RIGHT(BR$1,3)&amp;"!"&amp;"$C$57"&amp;":"&amp;"$C$59"),Data0!$AK51)&gt;=1,"",ROW())</f>
        <v>51</v>
      </c>
      <c r="BS51" s="1" t="str">
        <f t="shared" ca="1" si="81"/>
        <v/>
      </c>
      <c r="BT51" s="1">
        <f ca="1">IF(COUNTIF(INDIRECT(RIGHT(BT$1,3)&amp;"!"&amp;"$C$49"&amp;":"&amp;"$C$55"),Data0!$AJ51)&gt;=1,"",ROW())</f>
        <v>51</v>
      </c>
      <c r="BU51" s="1" t="str">
        <f t="shared" ca="1" si="82"/>
        <v/>
      </c>
      <c r="BV51" s="1">
        <f ca="1">IF(COUNTIF(INDIRECT(RIGHT(BV$1,3)&amp;"!"&amp;"$C$57"&amp;":"&amp;"$C$59"),Data0!$AK51)&gt;=1,"",ROW())</f>
        <v>51</v>
      </c>
      <c r="BW51" s="1" t="str">
        <f t="shared" ca="1" si="83"/>
        <v/>
      </c>
      <c r="BX51" s="1">
        <f ca="1">IF(COUNTIF(INDIRECT(RIGHT(BX$1,3)&amp;"!"&amp;"$C$49"&amp;":"&amp;"$C$55"),Data0!$AJ51)&gt;=1,"",ROW())</f>
        <v>51</v>
      </c>
      <c r="BY51" s="1" t="str">
        <f t="shared" ca="1" si="84"/>
        <v/>
      </c>
      <c r="BZ51" s="1">
        <f ca="1">IF(COUNTIF(INDIRECT(RIGHT(BZ$1,3)&amp;"!"&amp;"$C$57"&amp;":"&amp;"$C$59"),Data0!$AK51)&gt;=1,"",ROW())</f>
        <v>51</v>
      </c>
      <c r="CA51" s="1" t="str">
        <f t="shared" ca="1" si="85"/>
        <v/>
      </c>
      <c r="CB51" s="1">
        <f ca="1">IF(COUNTIF(INDIRECT(RIGHT(CB$1,3)&amp;"!"&amp;"$C$49"&amp;":"&amp;"$C$55"),Data0!$AP51)&gt;=1,"",ROW())</f>
        <v>51</v>
      </c>
      <c r="CC51" s="1" t="str">
        <f t="shared" ca="1" si="86"/>
        <v/>
      </c>
      <c r="CD51" s="1">
        <f ca="1">IF(COUNTIF(INDIRECT(RIGHT(CD$1,3)&amp;"!"&amp;"$C$57"&amp;":"&amp;"$C$59"),Data0!$AQ51)&gt;=1,"",ROW())</f>
        <v>51</v>
      </c>
      <c r="CE51" s="1" t="str">
        <f t="shared" ca="1" si="87"/>
        <v/>
      </c>
      <c r="CF51" s="1">
        <f ca="1">IF(COUNTIF(INDIRECT(RIGHT(CF$1,3)&amp;"!"&amp;"$C$49"&amp;":"&amp;"$C$55"),Data0!$AP51)&gt;=1,"",ROW())</f>
        <v>51</v>
      </c>
      <c r="CG51" s="1" t="str">
        <f t="shared" ca="1" si="88"/>
        <v/>
      </c>
      <c r="CH51" s="1">
        <f ca="1">IF(COUNTIF(INDIRECT(RIGHT(CH$1,3)&amp;"!"&amp;"$C$57"&amp;":"&amp;"$C$59"),Data0!$AQ51)&gt;=1,"",ROW())</f>
        <v>51</v>
      </c>
      <c r="CI51" s="1" t="str">
        <f t="shared" ca="1" si="89"/>
        <v/>
      </c>
      <c r="CJ51" s="1">
        <f ca="1">IF(COUNTIF(INDIRECT(RIGHT(CJ$1,3)&amp;"!"&amp;"$C$49"&amp;":"&amp;"$C$55"),Data0!$AP51)&gt;=1,"",ROW())</f>
        <v>51</v>
      </c>
      <c r="CK51" s="1" t="str">
        <f t="shared" ca="1" si="90"/>
        <v/>
      </c>
      <c r="CL51" s="1">
        <f ca="1">IF(COUNTIF(INDIRECT(RIGHT(CL$1,3)&amp;"!"&amp;"$C$57"&amp;":"&amp;"$C$59"),Data0!$AQ51)&gt;=1,"",ROW())</f>
        <v>51</v>
      </c>
      <c r="CM51" s="1" t="str">
        <f t="shared" ca="1" si="91"/>
        <v/>
      </c>
      <c r="CN51" s="1">
        <f ca="1">IF(COUNTIF(INDIRECT(RIGHT(CN$1,3)&amp;"!"&amp;"$C$49"&amp;":"&amp;"$C$55"),Data0!$AP51)&gt;=1,"",ROW())</f>
        <v>51</v>
      </c>
      <c r="CO51" s="1" t="str">
        <f t="shared" ca="1" si="92"/>
        <v/>
      </c>
      <c r="CP51" s="1">
        <f ca="1">IF(COUNTIF(INDIRECT(RIGHT(CP$1,3)&amp;"!"&amp;"$C$57"&amp;":"&amp;"$C$59"),Data0!$AQ51)&gt;=1,"",ROW())</f>
        <v>51</v>
      </c>
      <c r="CQ51" s="1" t="str">
        <f t="shared" ca="1" si="93"/>
        <v/>
      </c>
      <c r="CR51" s="1">
        <f ca="1">IF(COUNTIF(INDIRECT(RIGHT(CR$1,3)&amp;"!"&amp;"$C$49"&amp;":"&amp;"$C$55"),Data0!$AP51)&gt;=1,"",ROW())</f>
        <v>51</v>
      </c>
      <c r="CS51" s="1" t="str">
        <f t="shared" ca="1" si="94"/>
        <v/>
      </c>
      <c r="CT51" s="1">
        <f ca="1">IF(COUNTIF(INDIRECT(RIGHT(CT$1,3)&amp;"!"&amp;"$C$57"&amp;":"&amp;"$C$59"),Data0!$AQ51)&gt;=1,"",ROW())</f>
        <v>51</v>
      </c>
      <c r="CU51" s="1" t="str">
        <f t="shared" ca="1" si="95"/>
        <v/>
      </c>
      <c r="CV51" s="1">
        <f ca="1">IF(COUNTIF(INDIRECT(RIGHT(CV$1,3)&amp;"!"&amp;"$C$49"&amp;":"&amp;"$C$55"),Data0!$AP51)&gt;=1,"",ROW())</f>
        <v>51</v>
      </c>
      <c r="CW51" s="1" t="str">
        <f t="shared" ca="1" si="96"/>
        <v/>
      </c>
      <c r="CX51" s="1">
        <f ca="1">IF(COUNTIF(INDIRECT(RIGHT(CX$1,3)&amp;"!"&amp;"$C$57"&amp;":"&amp;"$C$59"),Data0!$AQ51)&gt;=1,"",ROW())</f>
        <v>51</v>
      </c>
      <c r="CY51" s="1" t="str">
        <f t="shared" ca="1" si="97"/>
        <v/>
      </c>
      <c r="CZ51" s="1">
        <f ca="1">IF(COUNTIF(INDIRECT(RIGHT(CZ$1,3)&amp;"!"&amp;"$C$49"&amp;":"&amp;"$C$55"),Data0!$AV51)&gt;=1,"",ROW())</f>
        <v>51</v>
      </c>
      <c r="DA51" s="1" t="str">
        <f t="shared" ca="1" si="98"/>
        <v/>
      </c>
      <c r="DB51" s="1">
        <f ca="1">IF(COUNTIF(INDIRECT(RIGHT(DB$1,3)&amp;"!"&amp;"$C$57"&amp;":"&amp;"$C$59"),Data0!$AW51)&gt;=1,"",ROW())</f>
        <v>51</v>
      </c>
      <c r="DC51" s="1" t="str">
        <f t="shared" ca="1" si="99"/>
        <v/>
      </c>
      <c r="DD51" s="1">
        <f ca="1">IF(COUNTIF(INDIRECT(RIGHT(DD$1,3)&amp;"!"&amp;"$C$49"&amp;":"&amp;"$C$55"),Data0!$AV51)&gt;=1,"",ROW())</f>
        <v>51</v>
      </c>
      <c r="DE51" s="1" t="str">
        <f t="shared" ca="1" si="100"/>
        <v/>
      </c>
      <c r="DF51" s="1">
        <f ca="1">IF(COUNTIF(INDIRECT(RIGHT(DF$1,3)&amp;"!"&amp;"$C$57"&amp;":"&amp;"$C$59"),Data0!$AW51)&gt;=1,"",ROW())</f>
        <v>51</v>
      </c>
      <c r="DG51" s="1" t="str">
        <f t="shared" ca="1" si="101"/>
        <v/>
      </c>
      <c r="DH51" s="1">
        <f ca="1">IF(COUNTIF(INDIRECT(RIGHT(DH$1,3)&amp;"!"&amp;"$C$49"&amp;":"&amp;"$C$55"),Data0!$AV51)&gt;=1,"",ROW())</f>
        <v>51</v>
      </c>
      <c r="DI51" s="1" t="str">
        <f t="shared" ca="1" si="102"/>
        <v/>
      </c>
      <c r="DJ51" s="1">
        <f ca="1">IF(COUNTIF(INDIRECT(RIGHT(DJ$1,3)&amp;"!"&amp;"$C$57"&amp;":"&amp;"$C$59"),Data0!$AW51)&gt;=1,"",ROW())</f>
        <v>51</v>
      </c>
      <c r="DK51" s="1" t="str">
        <f t="shared" ca="1" si="103"/>
        <v/>
      </c>
      <c r="DL51" s="1">
        <f ca="1">IF(COUNTIF(INDIRECT(RIGHT(DL$1,3)&amp;"!"&amp;"$C$49"&amp;":"&amp;"$C$55"),Data0!$AV51)&gt;=1,"",ROW())</f>
        <v>51</v>
      </c>
      <c r="DM51" s="1" t="str">
        <f t="shared" ca="1" si="104"/>
        <v/>
      </c>
      <c r="DN51" s="1">
        <f ca="1">IF(COUNTIF(INDIRECT(RIGHT(DN$1,3)&amp;"!"&amp;"$C$47"&amp;":"&amp;"$C$59"),Data0!$AW51)&gt;=1,"",ROW())</f>
        <v>51</v>
      </c>
      <c r="DO51" s="1" t="str">
        <f t="shared" ca="1" si="105"/>
        <v/>
      </c>
      <c r="DP51" s="1">
        <f ca="1">IF(COUNTIF(INDIRECT(RIGHT(DP$1,3)&amp;"!"&amp;"$C$49"&amp;":"&amp;"$C$55"),Data0!$AV51)&gt;=1,"",ROW())</f>
        <v>51</v>
      </c>
      <c r="DQ51" s="1" t="str">
        <f t="shared" ca="1" si="106"/>
        <v/>
      </c>
      <c r="DR51" s="1">
        <f ca="1">IF(COUNTIF(INDIRECT(RIGHT(DR$1,3)&amp;"!"&amp;"$C$57"&amp;":"&amp;"$C$59"),Data0!$AW51)&gt;=1,"",ROW())</f>
        <v>51</v>
      </c>
      <c r="DS51" s="1" t="str">
        <f t="shared" ca="1" si="107"/>
        <v/>
      </c>
      <c r="DT51" s="1">
        <f ca="1">IF(COUNTIF(INDIRECT(RIGHT(DT$1,3)&amp;"!"&amp;"$C$49"&amp;":"&amp;"$C$55"),Data0!$AV51)&gt;=1,"",ROW())</f>
        <v>51</v>
      </c>
      <c r="DU51" s="1" t="str">
        <f t="shared" ca="1" si="108"/>
        <v/>
      </c>
      <c r="DV51" s="1">
        <f ca="1">IF(COUNTIF(INDIRECT(RIGHT(DV$1,3)&amp;"!"&amp;"$C$57"&amp;":"&amp;"$C$59"),Data0!$AW51)&gt;=1,"",ROW())</f>
        <v>51</v>
      </c>
      <c r="DW51" s="1" t="str">
        <f t="shared" ca="1" si="109"/>
        <v/>
      </c>
      <c r="DX51" s="1">
        <f ca="1">IF(COUNTIF(INDIRECT(RIGHT(DX$1,3)&amp;"!"&amp;"$C$49"&amp;":"&amp;"$C$55"),Data0!$BB51)&gt;=1,"",ROW())</f>
        <v>51</v>
      </c>
      <c r="DY51" s="1" t="str">
        <f t="shared" ca="1" si="110"/>
        <v/>
      </c>
      <c r="DZ51" s="1">
        <f ca="1">IF(COUNTIF(INDIRECT(RIGHT(DZ$1,3)&amp;"!"&amp;"$C$57"&amp;":"&amp;"$C$59"),Data0!$BC51)&gt;=1,"",ROW())</f>
        <v>51</v>
      </c>
      <c r="EA51" s="1" t="str">
        <f t="shared" ca="1" si="111"/>
        <v/>
      </c>
      <c r="EB51" s="1">
        <f ca="1">IF(COUNTIF(INDIRECT(RIGHT(EB$1,3)&amp;"!"&amp;"$C$49"&amp;":"&amp;"$C$55"),Data0!$BB51)&gt;=1,"",ROW())</f>
        <v>51</v>
      </c>
      <c r="EC51" s="1" t="str">
        <f t="shared" ca="1" si="112"/>
        <v/>
      </c>
      <c r="ED51" s="1">
        <f ca="1">IF(COUNTIF(INDIRECT(RIGHT(ED$1,3)&amp;"!"&amp;"$C$57"&amp;":"&amp;"$C$59"),Data0!$BC51)&gt;=1,"",ROW())</f>
        <v>51</v>
      </c>
      <c r="EE51" s="1" t="str">
        <f t="shared" ca="1" si="113"/>
        <v/>
      </c>
      <c r="EF51" s="1">
        <f ca="1">IF(COUNTIF(INDIRECT(RIGHT(EF$1,3)&amp;"!"&amp;"$C$49"&amp;":"&amp;"$C$55"),Data0!$BB51)&gt;=1,"",ROW())</f>
        <v>51</v>
      </c>
      <c r="EG51" s="1" t="str">
        <f t="shared" ca="1" si="114"/>
        <v/>
      </c>
      <c r="EH51" s="1">
        <f ca="1">IF(COUNTIF(INDIRECT(RIGHT(EH$1,3)&amp;"!"&amp;"$C$57"&amp;":"&amp;"$C$59"),Data0!$BC51)&gt;=1,"",ROW())</f>
        <v>51</v>
      </c>
      <c r="EI51" s="1" t="str">
        <f t="shared" ca="1" si="115"/>
        <v/>
      </c>
      <c r="EJ51" s="1">
        <f ca="1">IF(COUNTIF(INDIRECT(RIGHT(EJ$1,3)&amp;"!"&amp;"$C$49"&amp;":"&amp;"$C$55"),Data0!$BB51)&gt;=1,"",ROW())</f>
        <v>51</v>
      </c>
      <c r="EK51" s="1" t="str">
        <f t="shared" ca="1" si="116"/>
        <v/>
      </c>
      <c r="EL51" s="1">
        <f ca="1">IF(COUNTIF(INDIRECT(RIGHT(EL$1,3)&amp;"!"&amp;"$C$57"&amp;":"&amp;"$C$59"),Data0!$BC51)&gt;=1,"",ROW())</f>
        <v>51</v>
      </c>
      <c r="EM51" s="1" t="str">
        <f t="shared" ca="1" si="117"/>
        <v/>
      </c>
      <c r="EN51" s="1">
        <f ca="1">IF(COUNTIF(INDIRECT(RIGHT(EN$1,3)&amp;"!"&amp;"$C$49"&amp;":"&amp;"$C$55"),Data0!$BB51)&gt;=1,"",ROW())</f>
        <v>51</v>
      </c>
      <c r="EO51" s="1" t="str">
        <f t="shared" ca="1" si="118"/>
        <v/>
      </c>
      <c r="EP51" s="1">
        <f ca="1">IF(COUNTIF(INDIRECT(RIGHT(EP$1,3)&amp;"!"&amp;"$C$57"&amp;":"&amp;"$C$59"),Data0!$BC51)&gt;=1,"",ROW())</f>
        <v>51</v>
      </c>
      <c r="EQ51" s="1" t="str">
        <f t="shared" ca="1" si="119"/>
        <v/>
      </c>
      <c r="ER51" s="1">
        <f ca="1">IF(COUNTIF(INDIRECT(RIGHT(ER$1,3)&amp;"!"&amp;"$C$49"&amp;":"&amp;"$C$55"),Data0!$BB51)&gt;=1,"",ROW())</f>
        <v>51</v>
      </c>
      <c r="ES51" s="1" t="str">
        <f t="shared" ca="1" si="120"/>
        <v/>
      </c>
      <c r="ET51" s="1">
        <f ca="1">IF(COUNTIF(INDIRECT(RIGHT(ET$1,3)&amp;"!"&amp;"$C$57"&amp;":"&amp;"$C$59"),Data0!$BC51)&gt;=1,"",ROW())</f>
        <v>51</v>
      </c>
      <c r="EU51" s="1" t="str">
        <f t="shared" ca="1" si="121"/>
        <v/>
      </c>
    </row>
    <row r="52" spans="1:151" ht="15">
      <c r="A52" s="21" t="str">
        <f t="shared" si="66"/>
        <v>8.</v>
      </c>
      <c r="B52" s="21" t="s">
        <v>234</v>
      </c>
      <c r="C52" s="21" t="s">
        <v>231</v>
      </c>
      <c r="D52" s="21" t="s">
        <v>229</v>
      </c>
      <c r="F52"/>
      <c r="AF52" s="440">
        <f>IF(AND(COUNTIF(AG$2:AG52,AG52)=1,AG52&lt;&gt;""),AF51+1,AF51)</f>
        <v>1</v>
      </c>
      <c r="AG52" s="468" t="str">
        <f t="shared" si="67"/>
        <v/>
      </c>
      <c r="AH52" s="440">
        <f>IF(AND(COUNTIF(AI$2:AI52,AI52)=1,AI52&lt;&gt;""),AH51+1,AH51)</f>
        <v>1</v>
      </c>
      <c r="AI52" s="468" t="str">
        <f t="shared" si="68"/>
        <v/>
      </c>
      <c r="AJ52" s="497" t="str">
        <f t="shared" si="56"/>
        <v/>
      </c>
      <c r="AK52" s="497" t="str">
        <f t="shared" si="57"/>
        <v/>
      </c>
      <c r="AL52" s="440">
        <f>IF(AND(COUNTIF(AM$2:AM52,AM52)=1,AM52&lt;&gt;""),AL51+1,AL51)</f>
        <v>1</v>
      </c>
      <c r="AM52" s="468" t="str">
        <f t="shared" si="69"/>
        <v/>
      </c>
      <c r="AN52" s="440">
        <f>IF(AND(COUNTIF(AO$2:AO52,AO52)=1,AO52&lt;&gt;""),AN51+1,AN51)</f>
        <v>1</v>
      </c>
      <c r="AO52" s="468" t="str">
        <f t="shared" si="70"/>
        <v/>
      </c>
      <c r="AP52" s="497" t="str">
        <f t="shared" si="59"/>
        <v/>
      </c>
      <c r="AQ52" s="497" t="str">
        <f t="shared" si="60"/>
        <v/>
      </c>
      <c r="AR52" s="440">
        <f>IF(AND(COUNTIF(AS$2:AS52,AS52)=1,AS52&lt;&gt;""),AR51+1,AR51)</f>
        <v>1</v>
      </c>
      <c r="AS52" s="468" t="str">
        <f t="shared" si="71"/>
        <v/>
      </c>
      <c r="AT52" s="440">
        <f>IF(AND(COUNTIF(AU$2:AU52,AU52)=1,AU52&lt;&gt;""),AT51+1,AT51)</f>
        <v>1</v>
      </c>
      <c r="AU52" s="468" t="str">
        <f t="shared" si="72"/>
        <v/>
      </c>
      <c r="AV52" s="497" t="str">
        <f t="shared" si="61"/>
        <v/>
      </c>
      <c r="AW52" s="497" t="str">
        <f t="shared" si="62"/>
        <v/>
      </c>
      <c r="AX52" s="440">
        <f>IF(AND(COUNTIF(AY$2:AY52,AY52)=1,AY52&lt;&gt;""),AX51+1,AX51)</f>
        <v>1</v>
      </c>
      <c r="AY52" s="468" t="str">
        <f t="shared" si="73"/>
        <v/>
      </c>
      <c r="AZ52" s="440">
        <f>IF(AND(COUNTIF(BA$2:BA52,BA52)=1,BA52&lt;&gt;""),AZ51+1,AZ51)</f>
        <v>1</v>
      </c>
      <c r="BA52" s="468" t="str">
        <f t="shared" si="74"/>
        <v/>
      </c>
      <c r="BB52" s="497" t="str">
        <f t="shared" si="63"/>
        <v/>
      </c>
      <c r="BC52" s="497" t="str">
        <f t="shared" si="64"/>
        <v/>
      </c>
      <c r="BD52" s="1">
        <f ca="1">IF(COUNTIF(INDIRECT(RIGHT(BD$1,3)&amp;"!"&amp;"$C$49"&amp;":"&amp;"$C$55"),Data0!$AJ52)&gt;=1,"",ROW())</f>
        <v>52</v>
      </c>
      <c r="BE52" s="1" t="str">
        <f t="shared" ca="1" si="65"/>
        <v/>
      </c>
      <c r="BF52" s="1">
        <f ca="1">IF(COUNTIF(INDIRECT(RIGHT(BF$1,3)&amp;"!"&amp;"$C$57"&amp;":"&amp;"$C$59"),Data0!$AK52)&gt;=1,"",ROW())</f>
        <v>52</v>
      </c>
      <c r="BG52" s="1" t="str">
        <f t="shared" ca="1" si="75"/>
        <v/>
      </c>
      <c r="BH52" s="1">
        <f ca="1">IF(COUNTIF(INDIRECT(RIGHT(BH$1,3)&amp;"!"&amp;"$C$49"&amp;":"&amp;"$C$55"),Data0!$AJ52)&gt;=1,"",ROW())</f>
        <v>52</v>
      </c>
      <c r="BI52" s="1" t="str">
        <f t="shared" ca="1" si="76"/>
        <v/>
      </c>
      <c r="BJ52" s="1">
        <f ca="1">IF(COUNTIF(INDIRECT(RIGHT(BJ$1,3)&amp;"!"&amp;"$C$57"&amp;":"&amp;"$C$59"),Data0!$AK52)&gt;=1,"",ROW())</f>
        <v>52</v>
      </c>
      <c r="BK52" s="1" t="str">
        <f t="shared" ca="1" si="77"/>
        <v/>
      </c>
      <c r="BL52" s="1">
        <f ca="1">IF(COUNTIF(INDIRECT(RIGHT(BL$1,3)&amp;"!"&amp;"$C$49"&amp;":"&amp;"$C$55"),Data0!$AJ52)&gt;=1,"",ROW())</f>
        <v>52</v>
      </c>
      <c r="BM52" s="1" t="str">
        <f t="shared" ca="1" si="78"/>
        <v/>
      </c>
      <c r="BN52" s="1">
        <f ca="1">IF(COUNTIF(INDIRECT(RIGHT(BN$1,3)&amp;"!"&amp;"$C$57"&amp;":"&amp;"$C$59"),Data0!$AK52)&gt;=1,"",ROW())</f>
        <v>52</v>
      </c>
      <c r="BO52" s="1" t="str">
        <f t="shared" ca="1" si="79"/>
        <v/>
      </c>
      <c r="BP52" s="1">
        <f ca="1">IF(COUNTIF(INDIRECT(RIGHT(BP$1,3)&amp;"!"&amp;"$C$49"&amp;":"&amp;"$C$55"),Data0!$AJ52)&gt;=1,"",ROW())</f>
        <v>52</v>
      </c>
      <c r="BQ52" s="1" t="str">
        <f t="shared" ca="1" si="80"/>
        <v/>
      </c>
      <c r="BR52" s="1">
        <f ca="1">IF(COUNTIF(INDIRECT(RIGHT(BR$1,3)&amp;"!"&amp;"$C$57"&amp;":"&amp;"$C$59"),Data0!$AK52)&gt;=1,"",ROW())</f>
        <v>52</v>
      </c>
      <c r="BS52" s="1" t="str">
        <f t="shared" ca="1" si="81"/>
        <v/>
      </c>
      <c r="BT52" s="1">
        <f ca="1">IF(COUNTIF(INDIRECT(RIGHT(BT$1,3)&amp;"!"&amp;"$C$49"&amp;":"&amp;"$C$55"),Data0!$AJ52)&gt;=1,"",ROW())</f>
        <v>52</v>
      </c>
      <c r="BU52" s="1" t="str">
        <f t="shared" ca="1" si="82"/>
        <v/>
      </c>
      <c r="BV52" s="1">
        <f ca="1">IF(COUNTIF(INDIRECT(RIGHT(BV$1,3)&amp;"!"&amp;"$C$57"&amp;":"&amp;"$C$59"),Data0!$AK52)&gt;=1,"",ROW())</f>
        <v>52</v>
      </c>
      <c r="BW52" s="1" t="str">
        <f t="shared" ca="1" si="83"/>
        <v/>
      </c>
      <c r="BX52" s="1">
        <f ca="1">IF(COUNTIF(INDIRECT(RIGHT(BX$1,3)&amp;"!"&amp;"$C$49"&amp;":"&amp;"$C$55"),Data0!$AJ52)&gt;=1,"",ROW())</f>
        <v>52</v>
      </c>
      <c r="BY52" s="1" t="str">
        <f t="shared" ca="1" si="84"/>
        <v/>
      </c>
      <c r="BZ52" s="1">
        <f ca="1">IF(COUNTIF(INDIRECT(RIGHT(BZ$1,3)&amp;"!"&amp;"$C$57"&amp;":"&amp;"$C$59"),Data0!$AK52)&gt;=1,"",ROW())</f>
        <v>52</v>
      </c>
      <c r="CA52" s="1" t="str">
        <f t="shared" ca="1" si="85"/>
        <v/>
      </c>
      <c r="CB52" s="1">
        <f ca="1">IF(COUNTIF(INDIRECT(RIGHT(CB$1,3)&amp;"!"&amp;"$C$49"&amp;":"&amp;"$C$55"),Data0!$AP52)&gt;=1,"",ROW())</f>
        <v>52</v>
      </c>
      <c r="CC52" s="1" t="str">
        <f t="shared" ca="1" si="86"/>
        <v/>
      </c>
      <c r="CD52" s="1">
        <f ca="1">IF(COUNTIF(INDIRECT(RIGHT(CD$1,3)&amp;"!"&amp;"$C$57"&amp;":"&amp;"$C$59"),Data0!$AQ52)&gt;=1,"",ROW())</f>
        <v>52</v>
      </c>
      <c r="CE52" s="1" t="str">
        <f t="shared" ca="1" si="87"/>
        <v/>
      </c>
      <c r="CF52" s="1">
        <f ca="1">IF(COUNTIF(INDIRECT(RIGHT(CF$1,3)&amp;"!"&amp;"$C$49"&amp;":"&amp;"$C$55"),Data0!$AP52)&gt;=1,"",ROW())</f>
        <v>52</v>
      </c>
      <c r="CG52" s="1" t="str">
        <f t="shared" ca="1" si="88"/>
        <v/>
      </c>
      <c r="CH52" s="1">
        <f ca="1">IF(COUNTIF(INDIRECT(RIGHT(CH$1,3)&amp;"!"&amp;"$C$57"&amp;":"&amp;"$C$59"),Data0!$AQ52)&gt;=1,"",ROW())</f>
        <v>52</v>
      </c>
      <c r="CI52" s="1" t="str">
        <f t="shared" ca="1" si="89"/>
        <v/>
      </c>
      <c r="CJ52" s="1">
        <f ca="1">IF(COUNTIF(INDIRECT(RIGHT(CJ$1,3)&amp;"!"&amp;"$C$49"&amp;":"&amp;"$C$55"),Data0!$AP52)&gt;=1,"",ROW())</f>
        <v>52</v>
      </c>
      <c r="CK52" s="1" t="str">
        <f t="shared" ca="1" si="90"/>
        <v/>
      </c>
      <c r="CL52" s="1">
        <f ca="1">IF(COUNTIF(INDIRECT(RIGHT(CL$1,3)&amp;"!"&amp;"$C$57"&amp;":"&amp;"$C$59"),Data0!$AQ52)&gt;=1,"",ROW())</f>
        <v>52</v>
      </c>
      <c r="CM52" s="1" t="str">
        <f t="shared" ca="1" si="91"/>
        <v/>
      </c>
      <c r="CN52" s="1">
        <f ca="1">IF(COUNTIF(INDIRECT(RIGHT(CN$1,3)&amp;"!"&amp;"$C$49"&amp;":"&amp;"$C$55"),Data0!$AP52)&gt;=1,"",ROW())</f>
        <v>52</v>
      </c>
      <c r="CO52" s="1" t="str">
        <f t="shared" ca="1" si="92"/>
        <v/>
      </c>
      <c r="CP52" s="1">
        <f ca="1">IF(COUNTIF(INDIRECT(RIGHT(CP$1,3)&amp;"!"&amp;"$C$57"&amp;":"&amp;"$C$59"),Data0!$AQ52)&gt;=1,"",ROW())</f>
        <v>52</v>
      </c>
      <c r="CQ52" s="1" t="str">
        <f t="shared" ca="1" si="93"/>
        <v/>
      </c>
      <c r="CR52" s="1">
        <f ca="1">IF(COUNTIF(INDIRECT(RIGHT(CR$1,3)&amp;"!"&amp;"$C$49"&amp;":"&amp;"$C$55"),Data0!$AP52)&gt;=1,"",ROW())</f>
        <v>52</v>
      </c>
      <c r="CS52" s="1" t="str">
        <f t="shared" ca="1" si="94"/>
        <v/>
      </c>
      <c r="CT52" s="1">
        <f ca="1">IF(COUNTIF(INDIRECT(RIGHT(CT$1,3)&amp;"!"&amp;"$C$57"&amp;":"&amp;"$C$59"),Data0!$AQ52)&gt;=1,"",ROW())</f>
        <v>52</v>
      </c>
      <c r="CU52" s="1" t="str">
        <f t="shared" ca="1" si="95"/>
        <v/>
      </c>
      <c r="CV52" s="1">
        <f ca="1">IF(COUNTIF(INDIRECT(RIGHT(CV$1,3)&amp;"!"&amp;"$C$49"&amp;":"&amp;"$C$55"),Data0!$AP52)&gt;=1,"",ROW())</f>
        <v>52</v>
      </c>
      <c r="CW52" s="1" t="str">
        <f t="shared" ca="1" si="96"/>
        <v/>
      </c>
      <c r="CX52" s="1">
        <f ca="1">IF(COUNTIF(INDIRECT(RIGHT(CX$1,3)&amp;"!"&amp;"$C$57"&amp;":"&amp;"$C$59"),Data0!$AQ52)&gt;=1,"",ROW())</f>
        <v>52</v>
      </c>
      <c r="CY52" s="1" t="str">
        <f t="shared" ca="1" si="97"/>
        <v/>
      </c>
      <c r="CZ52" s="1">
        <f ca="1">IF(COUNTIF(INDIRECT(RIGHT(CZ$1,3)&amp;"!"&amp;"$C$49"&amp;":"&amp;"$C$55"),Data0!$AV52)&gt;=1,"",ROW())</f>
        <v>52</v>
      </c>
      <c r="DA52" s="1" t="str">
        <f t="shared" ca="1" si="98"/>
        <v/>
      </c>
      <c r="DB52" s="1">
        <f ca="1">IF(COUNTIF(INDIRECT(RIGHT(DB$1,3)&amp;"!"&amp;"$C$57"&amp;":"&amp;"$C$59"),Data0!$AW52)&gt;=1,"",ROW())</f>
        <v>52</v>
      </c>
      <c r="DC52" s="1" t="str">
        <f t="shared" ca="1" si="99"/>
        <v/>
      </c>
      <c r="DD52" s="1">
        <f ca="1">IF(COUNTIF(INDIRECT(RIGHT(DD$1,3)&amp;"!"&amp;"$C$49"&amp;":"&amp;"$C$55"),Data0!$AV52)&gt;=1,"",ROW())</f>
        <v>52</v>
      </c>
      <c r="DE52" s="1" t="str">
        <f t="shared" ca="1" si="100"/>
        <v/>
      </c>
      <c r="DF52" s="1">
        <f ca="1">IF(COUNTIF(INDIRECT(RIGHT(DF$1,3)&amp;"!"&amp;"$C$57"&amp;":"&amp;"$C$59"),Data0!$AW52)&gt;=1,"",ROW())</f>
        <v>52</v>
      </c>
      <c r="DG52" s="1" t="str">
        <f t="shared" ca="1" si="101"/>
        <v/>
      </c>
      <c r="DH52" s="1">
        <f ca="1">IF(COUNTIF(INDIRECT(RIGHT(DH$1,3)&amp;"!"&amp;"$C$49"&amp;":"&amp;"$C$55"),Data0!$AV52)&gt;=1,"",ROW())</f>
        <v>52</v>
      </c>
      <c r="DI52" s="1" t="str">
        <f t="shared" ca="1" si="102"/>
        <v/>
      </c>
      <c r="DJ52" s="1">
        <f ca="1">IF(COUNTIF(INDIRECT(RIGHT(DJ$1,3)&amp;"!"&amp;"$C$57"&amp;":"&amp;"$C$59"),Data0!$AW52)&gt;=1,"",ROW())</f>
        <v>52</v>
      </c>
      <c r="DK52" s="1" t="str">
        <f t="shared" ca="1" si="103"/>
        <v/>
      </c>
      <c r="DL52" s="1">
        <f ca="1">IF(COUNTIF(INDIRECT(RIGHT(DL$1,3)&amp;"!"&amp;"$C$49"&amp;":"&amp;"$C$55"),Data0!$AV52)&gt;=1,"",ROW())</f>
        <v>52</v>
      </c>
      <c r="DM52" s="1" t="str">
        <f t="shared" ca="1" si="104"/>
        <v/>
      </c>
      <c r="DN52" s="1">
        <f ca="1">IF(COUNTIF(INDIRECT(RIGHT(DN$1,3)&amp;"!"&amp;"$C$47"&amp;":"&amp;"$C$59"),Data0!$AW52)&gt;=1,"",ROW())</f>
        <v>52</v>
      </c>
      <c r="DO52" s="1" t="str">
        <f t="shared" ca="1" si="105"/>
        <v/>
      </c>
      <c r="DP52" s="1">
        <f ca="1">IF(COUNTIF(INDIRECT(RIGHT(DP$1,3)&amp;"!"&amp;"$C$49"&amp;":"&amp;"$C$55"),Data0!$AV52)&gt;=1,"",ROW())</f>
        <v>52</v>
      </c>
      <c r="DQ52" s="1" t="str">
        <f t="shared" ca="1" si="106"/>
        <v/>
      </c>
      <c r="DR52" s="1">
        <f ca="1">IF(COUNTIF(INDIRECT(RIGHT(DR$1,3)&amp;"!"&amp;"$C$57"&amp;":"&amp;"$C$59"),Data0!$AW52)&gt;=1,"",ROW())</f>
        <v>52</v>
      </c>
      <c r="DS52" s="1" t="str">
        <f t="shared" ca="1" si="107"/>
        <v/>
      </c>
      <c r="DT52" s="1">
        <f ca="1">IF(COUNTIF(INDIRECT(RIGHT(DT$1,3)&amp;"!"&amp;"$C$49"&amp;":"&amp;"$C$55"),Data0!$AV52)&gt;=1,"",ROW())</f>
        <v>52</v>
      </c>
      <c r="DU52" s="1" t="str">
        <f t="shared" ca="1" si="108"/>
        <v/>
      </c>
      <c r="DV52" s="1">
        <f ca="1">IF(COUNTIF(INDIRECT(RIGHT(DV$1,3)&amp;"!"&amp;"$C$57"&amp;":"&amp;"$C$59"),Data0!$AW52)&gt;=1,"",ROW())</f>
        <v>52</v>
      </c>
      <c r="DW52" s="1" t="str">
        <f t="shared" ca="1" si="109"/>
        <v/>
      </c>
      <c r="DX52" s="1">
        <f ca="1">IF(COUNTIF(INDIRECT(RIGHT(DX$1,3)&amp;"!"&amp;"$C$49"&amp;":"&amp;"$C$55"),Data0!$BB52)&gt;=1,"",ROW())</f>
        <v>52</v>
      </c>
      <c r="DY52" s="1" t="str">
        <f t="shared" ca="1" si="110"/>
        <v/>
      </c>
      <c r="DZ52" s="1">
        <f ca="1">IF(COUNTIF(INDIRECT(RIGHT(DZ$1,3)&amp;"!"&amp;"$C$57"&amp;":"&amp;"$C$59"),Data0!$BC52)&gt;=1,"",ROW())</f>
        <v>52</v>
      </c>
      <c r="EA52" s="1" t="str">
        <f t="shared" ca="1" si="111"/>
        <v/>
      </c>
      <c r="EB52" s="1">
        <f ca="1">IF(COUNTIF(INDIRECT(RIGHT(EB$1,3)&amp;"!"&amp;"$C$49"&amp;":"&amp;"$C$55"),Data0!$BB52)&gt;=1,"",ROW())</f>
        <v>52</v>
      </c>
      <c r="EC52" s="1" t="str">
        <f t="shared" ca="1" si="112"/>
        <v/>
      </c>
      <c r="ED52" s="1">
        <f ca="1">IF(COUNTIF(INDIRECT(RIGHT(ED$1,3)&amp;"!"&amp;"$C$57"&amp;":"&amp;"$C$59"),Data0!$BC52)&gt;=1,"",ROW())</f>
        <v>52</v>
      </c>
      <c r="EE52" s="1" t="str">
        <f t="shared" ca="1" si="113"/>
        <v/>
      </c>
      <c r="EF52" s="1">
        <f ca="1">IF(COUNTIF(INDIRECT(RIGHT(EF$1,3)&amp;"!"&amp;"$C$49"&amp;":"&amp;"$C$55"),Data0!$BB52)&gt;=1,"",ROW())</f>
        <v>52</v>
      </c>
      <c r="EG52" s="1" t="str">
        <f t="shared" ca="1" si="114"/>
        <v/>
      </c>
      <c r="EH52" s="1">
        <f ca="1">IF(COUNTIF(INDIRECT(RIGHT(EH$1,3)&amp;"!"&amp;"$C$57"&amp;":"&amp;"$C$59"),Data0!$BC52)&gt;=1,"",ROW())</f>
        <v>52</v>
      </c>
      <c r="EI52" s="1" t="str">
        <f t="shared" ca="1" si="115"/>
        <v/>
      </c>
      <c r="EJ52" s="1">
        <f ca="1">IF(COUNTIF(INDIRECT(RIGHT(EJ$1,3)&amp;"!"&amp;"$C$49"&amp;":"&amp;"$C$55"),Data0!$BB52)&gt;=1,"",ROW())</f>
        <v>52</v>
      </c>
      <c r="EK52" s="1" t="str">
        <f t="shared" ca="1" si="116"/>
        <v/>
      </c>
      <c r="EL52" s="1">
        <f ca="1">IF(COUNTIF(INDIRECT(RIGHT(EL$1,3)&amp;"!"&amp;"$C$57"&amp;":"&amp;"$C$59"),Data0!$BC52)&gt;=1,"",ROW())</f>
        <v>52</v>
      </c>
      <c r="EM52" s="1" t="str">
        <f t="shared" ca="1" si="117"/>
        <v/>
      </c>
      <c r="EN52" s="1">
        <f ca="1">IF(COUNTIF(INDIRECT(RIGHT(EN$1,3)&amp;"!"&amp;"$C$49"&amp;":"&amp;"$C$55"),Data0!$BB52)&gt;=1,"",ROW())</f>
        <v>52</v>
      </c>
      <c r="EO52" s="1" t="str">
        <f t="shared" ca="1" si="118"/>
        <v/>
      </c>
      <c r="EP52" s="1">
        <f ca="1">IF(COUNTIF(INDIRECT(RIGHT(EP$1,3)&amp;"!"&amp;"$C$57"&amp;":"&amp;"$C$59"),Data0!$BC52)&gt;=1,"",ROW())</f>
        <v>52</v>
      </c>
      <c r="EQ52" s="1" t="str">
        <f t="shared" ca="1" si="119"/>
        <v/>
      </c>
      <c r="ER52" s="1">
        <f ca="1">IF(COUNTIF(INDIRECT(RIGHT(ER$1,3)&amp;"!"&amp;"$C$49"&amp;":"&amp;"$C$55"),Data0!$BB52)&gt;=1,"",ROW())</f>
        <v>52</v>
      </c>
      <c r="ES52" s="1" t="str">
        <f t="shared" ca="1" si="120"/>
        <v/>
      </c>
      <c r="ET52" s="1">
        <f ca="1">IF(COUNTIF(INDIRECT(RIGHT(ET$1,3)&amp;"!"&amp;"$C$57"&amp;":"&amp;"$C$59"),Data0!$BC52)&gt;=1,"",ROW())</f>
        <v>52</v>
      </c>
      <c r="EU52" s="1" t="str">
        <f t="shared" ca="1" si="121"/>
        <v/>
      </c>
    </row>
    <row r="53" spans="1:151" ht="15">
      <c r="A53" s="22" t="str">
        <f t="shared" si="66"/>
        <v>8.</v>
      </c>
      <c r="B53" s="22" t="s">
        <v>235</v>
      </c>
      <c r="C53" s="22" t="s">
        <v>231</v>
      </c>
      <c r="D53" s="22" t="s">
        <v>97</v>
      </c>
      <c r="F53"/>
      <c r="AF53" s="440">
        <f>IF(AND(COUNTIF(AG$2:AG53,AG53)=1,AG53&lt;&gt;""),AF52+1,AF52)</f>
        <v>1</v>
      </c>
      <c r="AG53" s="468" t="str">
        <f t="shared" si="67"/>
        <v/>
      </c>
      <c r="AH53" s="440">
        <f>IF(AND(COUNTIF(AI$2:AI53,AI53)=1,AI53&lt;&gt;""),AH52+1,AH52)</f>
        <v>1</v>
      </c>
      <c r="AI53" s="468" t="str">
        <f t="shared" si="68"/>
        <v/>
      </c>
      <c r="AJ53" s="497" t="str">
        <f t="shared" si="56"/>
        <v/>
      </c>
      <c r="AK53" s="497" t="str">
        <f t="shared" si="57"/>
        <v/>
      </c>
      <c r="AL53" s="440">
        <f>IF(AND(COUNTIF(AM$2:AM53,AM53)=1,AM53&lt;&gt;""),AL52+1,AL52)</f>
        <v>1</v>
      </c>
      <c r="AM53" s="468" t="str">
        <f t="shared" si="69"/>
        <v/>
      </c>
      <c r="AN53" s="440">
        <f>IF(AND(COUNTIF(AO$2:AO53,AO53)=1,AO53&lt;&gt;""),AN52+1,AN52)</f>
        <v>1</v>
      </c>
      <c r="AO53" s="468" t="str">
        <f t="shared" si="70"/>
        <v/>
      </c>
      <c r="AP53" s="497" t="str">
        <f t="shared" si="59"/>
        <v/>
      </c>
      <c r="AQ53" s="497" t="str">
        <f t="shared" si="60"/>
        <v/>
      </c>
      <c r="AR53" s="440">
        <f>IF(AND(COUNTIF(AS$2:AS53,AS53)=1,AS53&lt;&gt;""),AR52+1,AR52)</f>
        <v>1</v>
      </c>
      <c r="AS53" s="468" t="str">
        <f t="shared" si="71"/>
        <v/>
      </c>
      <c r="AT53" s="440">
        <f>IF(AND(COUNTIF(AU$2:AU53,AU53)=1,AU53&lt;&gt;""),AT52+1,AT52)</f>
        <v>1</v>
      </c>
      <c r="AU53" s="468" t="str">
        <f t="shared" si="72"/>
        <v/>
      </c>
      <c r="AV53" s="497" t="str">
        <f t="shared" si="61"/>
        <v/>
      </c>
      <c r="AW53" s="497" t="str">
        <f t="shared" si="62"/>
        <v/>
      </c>
      <c r="AX53" s="440">
        <f>IF(AND(COUNTIF(AY$2:AY53,AY53)=1,AY53&lt;&gt;""),AX52+1,AX52)</f>
        <v>1</v>
      </c>
      <c r="AY53" s="468" t="str">
        <f t="shared" si="73"/>
        <v/>
      </c>
      <c r="AZ53" s="440">
        <f>IF(AND(COUNTIF(BA$2:BA53,BA53)=1,BA53&lt;&gt;""),AZ52+1,AZ52)</f>
        <v>1</v>
      </c>
      <c r="BA53" s="468" t="str">
        <f t="shared" si="74"/>
        <v/>
      </c>
      <c r="BB53" s="497" t="str">
        <f t="shared" si="63"/>
        <v/>
      </c>
      <c r="BC53" s="497" t="str">
        <f t="shared" si="64"/>
        <v/>
      </c>
      <c r="BD53" s="1">
        <f ca="1">IF(COUNTIF(INDIRECT(RIGHT(BD$1,3)&amp;"!"&amp;"$C$49"&amp;":"&amp;"$C$55"),Data0!$AJ53)&gt;=1,"",ROW())</f>
        <v>53</v>
      </c>
      <c r="BE53" s="1" t="str">
        <f t="shared" ca="1" si="65"/>
        <v/>
      </c>
      <c r="BF53" s="1">
        <f ca="1">IF(COUNTIF(INDIRECT(RIGHT(BF$1,3)&amp;"!"&amp;"$C$57"&amp;":"&amp;"$C$59"),Data0!$AK53)&gt;=1,"",ROW())</f>
        <v>53</v>
      </c>
      <c r="BG53" s="1" t="str">
        <f t="shared" ca="1" si="75"/>
        <v/>
      </c>
      <c r="BH53" s="1">
        <f ca="1">IF(COUNTIF(INDIRECT(RIGHT(BH$1,3)&amp;"!"&amp;"$C$49"&amp;":"&amp;"$C$55"),Data0!$AJ53)&gt;=1,"",ROW())</f>
        <v>53</v>
      </c>
      <c r="BI53" s="1" t="str">
        <f t="shared" ca="1" si="76"/>
        <v/>
      </c>
      <c r="BJ53" s="1">
        <f ca="1">IF(COUNTIF(INDIRECT(RIGHT(BJ$1,3)&amp;"!"&amp;"$C$57"&amp;":"&amp;"$C$59"),Data0!$AK53)&gt;=1,"",ROW())</f>
        <v>53</v>
      </c>
      <c r="BK53" s="1" t="str">
        <f t="shared" ca="1" si="77"/>
        <v/>
      </c>
      <c r="BL53" s="1">
        <f ca="1">IF(COUNTIF(INDIRECT(RIGHT(BL$1,3)&amp;"!"&amp;"$C$49"&amp;":"&amp;"$C$55"),Data0!$AJ53)&gt;=1,"",ROW())</f>
        <v>53</v>
      </c>
      <c r="BM53" s="1" t="str">
        <f t="shared" ca="1" si="78"/>
        <v/>
      </c>
      <c r="BN53" s="1">
        <f ca="1">IF(COUNTIF(INDIRECT(RIGHT(BN$1,3)&amp;"!"&amp;"$C$57"&amp;":"&amp;"$C$59"),Data0!$AK53)&gt;=1,"",ROW())</f>
        <v>53</v>
      </c>
      <c r="BO53" s="1" t="str">
        <f t="shared" ca="1" si="79"/>
        <v/>
      </c>
      <c r="BP53" s="1">
        <f ca="1">IF(COUNTIF(INDIRECT(RIGHT(BP$1,3)&amp;"!"&amp;"$C$49"&amp;":"&amp;"$C$55"),Data0!$AJ53)&gt;=1,"",ROW())</f>
        <v>53</v>
      </c>
      <c r="BQ53" s="1" t="str">
        <f t="shared" ca="1" si="80"/>
        <v/>
      </c>
      <c r="BR53" s="1">
        <f ca="1">IF(COUNTIF(INDIRECT(RIGHT(BR$1,3)&amp;"!"&amp;"$C$57"&amp;":"&amp;"$C$59"),Data0!$AK53)&gt;=1,"",ROW())</f>
        <v>53</v>
      </c>
      <c r="BS53" s="1" t="str">
        <f t="shared" ca="1" si="81"/>
        <v/>
      </c>
      <c r="BT53" s="1">
        <f ca="1">IF(COUNTIF(INDIRECT(RIGHT(BT$1,3)&amp;"!"&amp;"$C$49"&amp;":"&amp;"$C$55"),Data0!$AJ53)&gt;=1,"",ROW())</f>
        <v>53</v>
      </c>
      <c r="BU53" s="1" t="str">
        <f t="shared" ca="1" si="82"/>
        <v/>
      </c>
      <c r="BV53" s="1">
        <f ca="1">IF(COUNTIF(INDIRECT(RIGHT(BV$1,3)&amp;"!"&amp;"$C$57"&amp;":"&amp;"$C$59"),Data0!$AK53)&gt;=1,"",ROW())</f>
        <v>53</v>
      </c>
      <c r="BW53" s="1" t="str">
        <f t="shared" ca="1" si="83"/>
        <v/>
      </c>
      <c r="BX53" s="1">
        <f ca="1">IF(COUNTIF(INDIRECT(RIGHT(BX$1,3)&amp;"!"&amp;"$C$49"&amp;":"&amp;"$C$55"),Data0!$AJ53)&gt;=1,"",ROW())</f>
        <v>53</v>
      </c>
      <c r="BY53" s="1" t="str">
        <f t="shared" ca="1" si="84"/>
        <v/>
      </c>
      <c r="BZ53" s="1">
        <f ca="1">IF(COUNTIF(INDIRECT(RIGHT(BZ$1,3)&amp;"!"&amp;"$C$57"&amp;":"&amp;"$C$59"),Data0!$AK53)&gt;=1,"",ROW())</f>
        <v>53</v>
      </c>
      <c r="CA53" s="1" t="str">
        <f t="shared" ca="1" si="85"/>
        <v/>
      </c>
      <c r="CB53" s="1">
        <f ca="1">IF(COUNTIF(INDIRECT(RIGHT(CB$1,3)&amp;"!"&amp;"$C$49"&amp;":"&amp;"$C$55"),Data0!$AP53)&gt;=1,"",ROW())</f>
        <v>53</v>
      </c>
      <c r="CC53" s="1" t="str">
        <f t="shared" ca="1" si="86"/>
        <v/>
      </c>
      <c r="CD53" s="1">
        <f ca="1">IF(COUNTIF(INDIRECT(RIGHT(CD$1,3)&amp;"!"&amp;"$C$57"&amp;":"&amp;"$C$59"),Data0!$AQ53)&gt;=1,"",ROW())</f>
        <v>53</v>
      </c>
      <c r="CE53" s="1" t="str">
        <f t="shared" ca="1" si="87"/>
        <v/>
      </c>
      <c r="CF53" s="1">
        <f ca="1">IF(COUNTIF(INDIRECT(RIGHT(CF$1,3)&amp;"!"&amp;"$C$49"&amp;":"&amp;"$C$55"),Data0!$AP53)&gt;=1,"",ROW())</f>
        <v>53</v>
      </c>
      <c r="CG53" s="1" t="str">
        <f t="shared" ca="1" si="88"/>
        <v/>
      </c>
      <c r="CH53" s="1">
        <f ca="1">IF(COUNTIF(INDIRECT(RIGHT(CH$1,3)&amp;"!"&amp;"$C$57"&amp;":"&amp;"$C$59"),Data0!$AQ53)&gt;=1,"",ROW())</f>
        <v>53</v>
      </c>
      <c r="CI53" s="1" t="str">
        <f t="shared" ca="1" si="89"/>
        <v/>
      </c>
      <c r="CJ53" s="1">
        <f ca="1">IF(COUNTIF(INDIRECT(RIGHT(CJ$1,3)&amp;"!"&amp;"$C$49"&amp;":"&amp;"$C$55"),Data0!$AP53)&gt;=1,"",ROW())</f>
        <v>53</v>
      </c>
      <c r="CK53" s="1" t="str">
        <f t="shared" ca="1" si="90"/>
        <v/>
      </c>
      <c r="CL53" s="1">
        <f ca="1">IF(COUNTIF(INDIRECT(RIGHT(CL$1,3)&amp;"!"&amp;"$C$57"&amp;":"&amp;"$C$59"),Data0!$AQ53)&gt;=1,"",ROW())</f>
        <v>53</v>
      </c>
      <c r="CM53" s="1" t="str">
        <f t="shared" ca="1" si="91"/>
        <v/>
      </c>
      <c r="CN53" s="1">
        <f ca="1">IF(COUNTIF(INDIRECT(RIGHT(CN$1,3)&amp;"!"&amp;"$C$49"&amp;":"&amp;"$C$55"),Data0!$AP53)&gt;=1,"",ROW())</f>
        <v>53</v>
      </c>
      <c r="CO53" s="1" t="str">
        <f t="shared" ca="1" si="92"/>
        <v/>
      </c>
      <c r="CP53" s="1">
        <f ca="1">IF(COUNTIF(INDIRECT(RIGHT(CP$1,3)&amp;"!"&amp;"$C$57"&amp;":"&amp;"$C$59"),Data0!$AQ53)&gt;=1,"",ROW())</f>
        <v>53</v>
      </c>
      <c r="CQ53" s="1" t="str">
        <f t="shared" ca="1" si="93"/>
        <v/>
      </c>
      <c r="CR53" s="1">
        <f ca="1">IF(COUNTIF(INDIRECT(RIGHT(CR$1,3)&amp;"!"&amp;"$C$49"&amp;":"&amp;"$C$55"),Data0!$AP53)&gt;=1,"",ROW())</f>
        <v>53</v>
      </c>
      <c r="CS53" s="1" t="str">
        <f t="shared" ca="1" si="94"/>
        <v/>
      </c>
      <c r="CT53" s="1">
        <f ca="1">IF(COUNTIF(INDIRECT(RIGHT(CT$1,3)&amp;"!"&amp;"$C$57"&amp;":"&amp;"$C$59"),Data0!$AQ53)&gt;=1,"",ROW())</f>
        <v>53</v>
      </c>
      <c r="CU53" s="1" t="str">
        <f t="shared" ca="1" si="95"/>
        <v/>
      </c>
      <c r="CV53" s="1">
        <f ca="1">IF(COUNTIF(INDIRECT(RIGHT(CV$1,3)&amp;"!"&amp;"$C$49"&amp;":"&amp;"$C$55"),Data0!$AP53)&gt;=1,"",ROW())</f>
        <v>53</v>
      </c>
      <c r="CW53" s="1" t="str">
        <f t="shared" ca="1" si="96"/>
        <v/>
      </c>
      <c r="CX53" s="1">
        <f ca="1">IF(COUNTIF(INDIRECT(RIGHT(CX$1,3)&amp;"!"&amp;"$C$57"&amp;":"&amp;"$C$59"),Data0!$AQ53)&gt;=1,"",ROW())</f>
        <v>53</v>
      </c>
      <c r="CY53" s="1" t="str">
        <f t="shared" ca="1" si="97"/>
        <v/>
      </c>
      <c r="CZ53" s="1">
        <f ca="1">IF(COUNTIF(INDIRECT(RIGHT(CZ$1,3)&amp;"!"&amp;"$C$49"&amp;":"&amp;"$C$55"),Data0!$AV53)&gt;=1,"",ROW())</f>
        <v>53</v>
      </c>
      <c r="DA53" s="1" t="str">
        <f t="shared" ca="1" si="98"/>
        <v/>
      </c>
      <c r="DB53" s="1">
        <f ca="1">IF(COUNTIF(INDIRECT(RIGHT(DB$1,3)&amp;"!"&amp;"$C$57"&amp;":"&amp;"$C$59"),Data0!$AW53)&gt;=1,"",ROW())</f>
        <v>53</v>
      </c>
      <c r="DC53" s="1" t="str">
        <f t="shared" ca="1" si="99"/>
        <v/>
      </c>
      <c r="DD53" s="1">
        <f ca="1">IF(COUNTIF(INDIRECT(RIGHT(DD$1,3)&amp;"!"&amp;"$C$49"&amp;":"&amp;"$C$55"),Data0!$AV53)&gt;=1,"",ROW())</f>
        <v>53</v>
      </c>
      <c r="DE53" s="1" t="str">
        <f t="shared" ca="1" si="100"/>
        <v/>
      </c>
      <c r="DF53" s="1">
        <f ca="1">IF(COUNTIF(INDIRECT(RIGHT(DF$1,3)&amp;"!"&amp;"$C$57"&amp;":"&amp;"$C$59"),Data0!$AW53)&gt;=1,"",ROW())</f>
        <v>53</v>
      </c>
      <c r="DG53" s="1" t="str">
        <f t="shared" ca="1" si="101"/>
        <v/>
      </c>
      <c r="DH53" s="1">
        <f ca="1">IF(COUNTIF(INDIRECT(RIGHT(DH$1,3)&amp;"!"&amp;"$C$49"&amp;":"&amp;"$C$55"),Data0!$AV53)&gt;=1,"",ROW())</f>
        <v>53</v>
      </c>
      <c r="DI53" s="1" t="str">
        <f t="shared" ca="1" si="102"/>
        <v/>
      </c>
      <c r="DJ53" s="1">
        <f ca="1">IF(COUNTIF(INDIRECT(RIGHT(DJ$1,3)&amp;"!"&amp;"$C$57"&amp;":"&amp;"$C$59"),Data0!$AW53)&gt;=1,"",ROW())</f>
        <v>53</v>
      </c>
      <c r="DK53" s="1" t="str">
        <f t="shared" ca="1" si="103"/>
        <v/>
      </c>
      <c r="DL53" s="1">
        <f ca="1">IF(COUNTIF(INDIRECT(RIGHT(DL$1,3)&amp;"!"&amp;"$C$49"&amp;":"&amp;"$C$55"),Data0!$AV53)&gt;=1,"",ROW())</f>
        <v>53</v>
      </c>
      <c r="DM53" s="1" t="str">
        <f t="shared" ca="1" si="104"/>
        <v/>
      </c>
      <c r="DN53" s="1">
        <f ca="1">IF(COUNTIF(INDIRECT(RIGHT(DN$1,3)&amp;"!"&amp;"$C$47"&amp;":"&amp;"$C$59"),Data0!$AW53)&gt;=1,"",ROW())</f>
        <v>53</v>
      </c>
      <c r="DO53" s="1" t="str">
        <f t="shared" ca="1" si="105"/>
        <v/>
      </c>
      <c r="DP53" s="1">
        <f ca="1">IF(COUNTIF(INDIRECT(RIGHT(DP$1,3)&amp;"!"&amp;"$C$49"&amp;":"&amp;"$C$55"),Data0!$AV53)&gt;=1,"",ROW())</f>
        <v>53</v>
      </c>
      <c r="DQ53" s="1" t="str">
        <f t="shared" ca="1" si="106"/>
        <v/>
      </c>
      <c r="DR53" s="1">
        <f ca="1">IF(COUNTIF(INDIRECT(RIGHT(DR$1,3)&amp;"!"&amp;"$C$57"&amp;":"&amp;"$C$59"),Data0!$AW53)&gt;=1,"",ROW())</f>
        <v>53</v>
      </c>
      <c r="DS53" s="1" t="str">
        <f t="shared" ca="1" si="107"/>
        <v/>
      </c>
      <c r="DT53" s="1">
        <f ca="1">IF(COUNTIF(INDIRECT(RIGHT(DT$1,3)&amp;"!"&amp;"$C$49"&amp;":"&amp;"$C$55"),Data0!$AV53)&gt;=1,"",ROW())</f>
        <v>53</v>
      </c>
      <c r="DU53" s="1" t="str">
        <f t="shared" ca="1" si="108"/>
        <v/>
      </c>
      <c r="DV53" s="1">
        <f ca="1">IF(COUNTIF(INDIRECT(RIGHT(DV$1,3)&amp;"!"&amp;"$C$57"&amp;":"&amp;"$C$59"),Data0!$AW53)&gt;=1,"",ROW())</f>
        <v>53</v>
      </c>
      <c r="DW53" s="1" t="str">
        <f t="shared" ca="1" si="109"/>
        <v/>
      </c>
      <c r="DX53" s="1">
        <f ca="1">IF(COUNTIF(INDIRECT(RIGHT(DX$1,3)&amp;"!"&amp;"$C$49"&amp;":"&amp;"$C$55"),Data0!$BB53)&gt;=1,"",ROW())</f>
        <v>53</v>
      </c>
      <c r="DY53" s="1" t="str">
        <f t="shared" ca="1" si="110"/>
        <v/>
      </c>
      <c r="DZ53" s="1">
        <f ca="1">IF(COUNTIF(INDIRECT(RIGHT(DZ$1,3)&amp;"!"&amp;"$C$57"&amp;":"&amp;"$C$59"),Data0!$BC53)&gt;=1,"",ROW())</f>
        <v>53</v>
      </c>
      <c r="EA53" s="1" t="str">
        <f t="shared" ca="1" si="111"/>
        <v/>
      </c>
      <c r="EB53" s="1">
        <f ca="1">IF(COUNTIF(INDIRECT(RIGHT(EB$1,3)&amp;"!"&amp;"$C$49"&amp;":"&amp;"$C$55"),Data0!$BB53)&gt;=1,"",ROW())</f>
        <v>53</v>
      </c>
      <c r="EC53" s="1" t="str">
        <f t="shared" ca="1" si="112"/>
        <v/>
      </c>
      <c r="ED53" s="1">
        <f ca="1">IF(COUNTIF(INDIRECT(RIGHT(ED$1,3)&amp;"!"&amp;"$C$57"&amp;":"&amp;"$C$59"),Data0!$BC53)&gt;=1,"",ROW())</f>
        <v>53</v>
      </c>
      <c r="EE53" s="1" t="str">
        <f t="shared" ca="1" si="113"/>
        <v/>
      </c>
      <c r="EF53" s="1">
        <f ca="1">IF(COUNTIF(INDIRECT(RIGHT(EF$1,3)&amp;"!"&amp;"$C$49"&amp;":"&amp;"$C$55"),Data0!$BB53)&gt;=1,"",ROW())</f>
        <v>53</v>
      </c>
      <c r="EG53" s="1" t="str">
        <f t="shared" ca="1" si="114"/>
        <v/>
      </c>
      <c r="EH53" s="1">
        <f ca="1">IF(COUNTIF(INDIRECT(RIGHT(EH$1,3)&amp;"!"&amp;"$C$57"&amp;":"&amp;"$C$59"),Data0!$BC53)&gt;=1,"",ROW())</f>
        <v>53</v>
      </c>
      <c r="EI53" s="1" t="str">
        <f t="shared" ca="1" si="115"/>
        <v/>
      </c>
      <c r="EJ53" s="1">
        <f ca="1">IF(COUNTIF(INDIRECT(RIGHT(EJ$1,3)&amp;"!"&amp;"$C$49"&amp;":"&amp;"$C$55"),Data0!$BB53)&gt;=1,"",ROW())</f>
        <v>53</v>
      </c>
      <c r="EK53" s="1" t="str">
        <f t="shared" ca="1" si="116"/>
        <v/>
      </c>
      <c r="EL53" s="1">
        <f ca="1">IF(COUNTIF(INDIRECT(RIGHT(EL$1,3)&amp;"!"&amp;"$C$57"&amp;":"&amp;"$C$59"),Data0!$BC53)&gt;=1,"",ROW())</f>
        <v>53</v>
      </c>
      <c r="EM53" s="1" t="str">
        <f t="shared" ca="1" si="117"/>
        <v/>
      </c>
      <c r="EN53" s="1">
        <f ca="1">IF(COUNTIF(INDIRECT(RIGHT(EN$1,3)&amp;"!"&amp;"$C$49"&amp;":"&amp;"$C$55"),Data0!$BB53)&gt;=1,"",ROW())</f>
        <v>53</v>
      </c>
      <c r="EO53" s="1" t="str">
        <f t="shared" ca="1" si="118"/>
        <v/>
      </c>
      <c r="EP53" s="1">
        <f ca="1">IF(COUNTIF(INDIRECT(RIGHT(EP$1,3)&amp;"!"&amp;"$C$57"&amp;":"&amp;"$C$59"),Data0!$BC53)&gt;=1,"",ROW())</f>
        <v>53</v>
      </c>
      <c r="EQ53" s="1" t="str">
        <f t="shared" ca="1" si="119"/>
        <v/>
      </c>
      <c r="ER53" s="1">
        <f ca="1">IF(COUNTIF(INDIRECT(RIGHT(ER$1,3)&amp;"!"&amp;"$C$49"&amp;":"&amp;"$C$55"),Data0!$BB53)&gt;=1,"",ROW())</f>
        <v>53</v>
      </c>
      <c r="ES53" s="1" t="str">
        <f t="shared" ca="1" si="120"/>
        <v/>
      </c>
      <c r="ET53" s="1">
        <f ca="1">IF(COUNTIF(INDIRECT(RIGHT(ET$1,3)&amp;"!"&amp;"$C$57"&amp;":"&amp;"$C$59"),Data0!$BC53)&gt;=1,"",ROW())</f>
        <v>53</v>
      </c>
      <c r="EU53" s="1" t="str">
        <f t="shared" ca="1" si="121"/>
        <v/>
      </c>
    </row>
    <row r="54" spans="1:151" ht="15">
      <c r="A54" s="21" t="str">
        <f t="shared" si="66"/>
        <v>9.</v>
      </c>
      <c r="B54" s="21" t="s">
        <v>201</v>
      </c>
      <c r="C54" s="21" t="s">
        <v>236</v>
      </c>
      <c r="D54" s="21" t="s">
        <v>236</v>
      </c>
      <c r="F54"/>
      <c r="AF54" s="440">
        <f>IF(AND(COUNTIF(AG$2:AG54,AG54)=1,AG54&lt;&gt;""),AF53+1,AF53)</f>
        <v>1</v>
      </c>
      <c r="AG54" s="468" t="str">
        <f t="shared" si="67"/>
        <v/>
      </c>
      <c r="AH54" s="440">
        <f>IF(AND(COUNTIF(AI$2:AI54,AI54)=1,AI54&lt;&gt;""),AH53+1,AH53)</f>
        <v>1</v>
      </c>
      <c r="AI54" s="468" t="str">
        <f t="shared" si="68"/>
        <v/>
      </c>
      <c r="AJ54" s="497" t="str">
        <f t="shared" si="56"/>
        <v/>
      </c>
      <c r="AK54" s="497" t="str">
        <f t="shared" si="57"/>
        <v/>
      </c>
      <c r="AL54" s="440">
        <f>IF(AND(COUNTIF(AM$2:AM54,AM54)=1,AM54&lt;&gt;""),AL53+1,AL53)</f>
        <v>1</v>
      </c>
      <c r="AM54" s="468" t="str">
        <f t="shared" si="69"/>
        <v/>
      </c>
      <c r="AN54" s="440">
        <f>IF(AND(COUNTIF(AO$2:AO54,AO54)=1,AO54&lt;&gt;""),AN53+1,AN53)</f>
        <v>1</v>
      </c>
      <c r="AO54" s="468" t="str">
        <f t="shared" si="70"/>
        <v/>
      </c>
      <c r="AP54" s="497" t="str">
        <f t="shared" si="59"/>
        <v/>
      </c>
      <c r="AQ54" s="497" t="str">
        <f t="shared" si="60"/>
        <v/>
      </c>
      <c r="AR54" s="440">
        <f>IF(AND(COUNTIF(AS$2:AS54,AS54)=1,AS54&lt;&gt;""),AR53+1,AR53)</f>
        <v>1</v>
      </c>
      <c r="AS54" s="468" t="str">
        <f t="shared" si="71"/>
        <v/>
      </c>
      <c r="AT54" s="440">
        <f>IF(AND(COUNTIF(AU$2:AU54,AU54)=1,AU54&lt;&gt;""),AT53+1,AT53)</f>
        <v>1</v>
      </c>
      <c r="AU54" s="468" t="str">
        <f t="shared" si="72"/>
        <v/>
      </c>
      <c r="AV54" s="497" t="str">
        <f t="shared" si="61"/>
        <v/>
      </c>
      <c r="AW54" s="497" t="str">
        <f t="shared" si="62"/>
        <v/>
      </c>
      <c r="AX54" s="440">
        <f>IF(AND(COUNTIF(AY$2:AY54,AY54)=1,AY54&lt;&gt;""),AX53+1,AX53)</f>
        <v>1</v>
      </c>
      <c r="AY54" s="468" t="str">
        <f t="shared" si="73"/>
        <v/>
      </c>
      <c r="AZ54" s="440">
        <f>IF(AND(COUNTIF(BA$2:BA54,BA54)=1,BA54&lt;&gt;""),AZ53+1,AZ53)</f>
        <v>1</v>
      </c>
      <c r="BA54" s="468" t="str">
        <f t="shared" si="74"/>
        <v/>
      </c>
      <c r="BB54" s="497" t="str">
        <f t="shared" si="63"/>
        <v/>
      </c>
      <c r="BC54" s="497" t="str">
        <f t="shared" si="64"/>
        <v/>
      </c>
      <c r="BD54" s="1">
        <f ca="1">IF(COUNTIF(INDIRECT(RIGHT(BD$1,3)&amp;"!"&amp;"$C$49"&amp;":"&amp;"$C$55"),Data0!$AJ54)&gt;=1,"",ROW())</f>
        <v>54</v>
      </c>
      <c r="BE54" s="1" t="str">
        <f t="shared" ca="1" si="65"/>
        <v/>
      </c>
      <c r="BF54" s="1">
        <f ca="1">IF(COUNTIF(INDIRECT(RIGHT(BF$1,3)&amp;"!"&amp;"$C$57"&amp;":"&amp;"$C$59"),Data0!$AK54)&gt;=1,"",ROW())</f>
        <v>54</v>
      </c>
      <c r="BG54" s="1" t="str">
        <f t="shared" ca="1" si="75"/>
        <v/>
      </c>
      <c r="BH54" s="1">
        <f ca="1">IF(COUNTIF(INDIRECT(RIGHT(BH$1,3)&amp;"!"&amp;"$C$49"&amp;":"&amp;"$C$55"),Data0!$AJ54)&gt;=1,"",ROW())</f>
        <v>54</v>
      </c>
      <c r="BI54" s="1" t="str">
        <f t="shared" ca="1" si="76"/>
        <v/>
      </c>
      <c r="BJ54" s="1">
        <f ca="1">IF(COUNTIF(INDIRECT(RIGHT(BJ$1,3)&amp;"!"&amp;"$C$57"&amp;":"&amp;"$C$59"),Data0!$AK54)&gt;=1,"",ROW())</f>
        <v>54</v>
      </c>
      <c r="BK54" s="1" t="str">
        <f t="shared" ca="1" si="77"/>
        <v/>
      </c>
      <c r="BL54" s="1">
        <f ca="1">IF(COUNTIF(INDIRECT(RIGHT(BL$1,3)&amp;"!"&amp;"$C$49"&amp;":"&amp;"$C$55"),Data0!$AJ54)&gt;=1,"",ROW())</f>
        <v>54</v>
      </c>
      <c r="BM54" s="1" t="str">
        <f t="shared" ca="1" si="78"/>
        <v/>
      </c>
      <c r="BN54" s="1">
        <f ca="1">IF(COUNTIF(INDIRECT(RIGHT(BN$1,3)&amp;"!"&amp;"$C$57"&amp;":"&amp;"$C$59"),Data0!$AK54)&gt;=1,"",ROW())</f>
        <v>54</v>
      </c>
      <c r="BO54" s="1" t="str">
        <f t="shared" ca="1" si="79"/>
        <v/>
      </c>
      <c r="BP54" s="1">
        <f ca="1">IF(COUNTIF(INDIRECT(RIGHT(BP$1,3)&amp;"!"&amp;"$C$49"&amp;":"&amp;"$C$55"),Data0!$AJ54)&gt;=1,"",ROW())</f>
        <v>54</v>
      </c>
      <c r="BQ54" s="1" t="str">
        <f t="shared" ca="1" si="80"/>
        <v/>
      </c>
      <c r="BR54" s="1">
        <f ca="1">IF(COUNTIF(INDIRECT(RIGHT(BR$1,3)&amp;"!"&amp;"$C$57"&amp;":"&amp;"$C$59"),Data0!$AK54)&gt;=1,"",ROW())</f>
        <v>54</v>
      </c>
      <c r="BS54" s="1" t="str">
        <f t="shared" ca="1" si="81"/>
        <v/>
      </c>
      <c r="BT54" s="1">
        <f ca="1">IF(COUNTIF(INDIRECT(RIGHT(BT$1,3)&amp;"!"&amp;"$C$49"&amp;":"&amp;"$C$55"),Data0!$AJ54)&gt;=1,"",ROW())</f>
        <v>54</v>
      </c>
      <c r="BU54" s="1" t="str">
        <f t="shared" ca="1" si="82"/>
        <v/>
      </c>
      <c r="BV54" s="1">
        <f ca="1">IF(COUNTIF(INDIRECT(RIGHT(BV$1,3)&amp;"!"&amp;"$C$57"&amp;":"&amp;"$C$59"),Data0!$AK54)&gt;=1,"",ROW())</f>
        <v>54</v>
      </c>
      <c r="BW54" s="1" t="str">
        <f t="shared" ca="1" si="83"/>
        <v/>
      </c>
      <c r="BX54" s="1">
        <f ca="1">IF(COUNTIF(INDIRECT(RIGHT(BX$1,3)&amp;"!"&amp;"$C$49"&amp;":"&amp;"$C$55"),Data0!$AJ54)&gt;=1,"",ROW())</f>
        <v>54</v>
      </c>
      <c r="BY54" s="1" t="str">
        <f t="shared" ca="1" si="84"/>
        <v/>
      </c>
      <c r="BZ54" s="1">
        <f ca="1">IF(COUNTIF(INDIRECT(RIGHT(BZ$1,3)&amp;"!"&amp;"$C$57"&amp;":"&amp;"$C$59"),Data0!$AK54)&gt;=1,"",ROW())</f>
        <v>54</v>
      </c>
      <c r="CA54" s="1" t="str">
        <f t="shared" ca="1" si="85"/>
        <v/>
      </c>
      <c r="CB54" s="1">
        <f ca="1">IF(COUNTIF(INDIRECT(RIGHT(CB$1,3)&amp;"!"&amp;"$C$49"&amp;":"&amp;"$C$55"),Data0!$AP54)&gt;=1,"",ROW())</f>
        <v>54</v>
      </c>
      <c r="CC54" s="1" t="str">
        <f t="shared" ca="1" si="86"/>
        <v/>
      </c>
      <c r="CD54" s="1">
        <f ca="1">IF(COUNTIF(INDIRECT(RIGHT(CD$1,3)&amp;"!"&amp;"$C$57"&amp;":"&amp;"$C$59"),Data0!$AQ54)&gt;=1,"",ROW())</f>
        <v>54</v>
      </c>
      <c r="CE54" s="1" t="str">
        <f t="shared" ca="1" si="87"/>
        <v/>
      </c>
      <c r="CF54" s="1">
        <f ca="1">IF(COUNTIF(INDIRECT(RIGHT(CF$1,3)&amp;"!"&amp;"$C$49"&amp;":"&amp;"$C$55"),Data0!$AP54)&gt;=1,"",ROW())</f>
        <v>54</v>
      </c>
      <c r="CG54" s="1" t="str">
        <f t="shared" ca="1" si="88"/>
        <v/>
      </c>
      <c r="CH54" s="1">
        <f ca="1">IF(COUNTIF(INDIRECT(RIGHT(CH$1,3)&amp;"!"&amp;"$C$57"&amp;":"&amp;"$C$59"),Data0!$AQ54)&gt;=1,"",ROW())</f>
        <v>54</v>
      </c>
      <c r="CI54" s="1" t="str">
        <f t="shared" ca="1" si="89"/>
        <v/>
      </c>
      <c r="CJ54" s="1">
        <f ca="1">IF(COUNTIF(INDIRECT(RIGHT(CJ$1,3)&amp;"!"&amp;"$C$49"&amp;":"&amp;"$C$55"),Data0!$AP54)&gt;=1,"",ROW())</f>
        <v>54</v>
      </c>
      <c r="CK54" s="1" t="str">
        <f t="shared" ca="1" si="90"/>
        <v/>
      </c>
      <c r="CL54" s="1">
        <f ca="1">IF(COUNTIF(INDIRECT(RIGHT(CL$1,3)&amp;"!"&amp;"$C$57"&amp;":"&amp;"$C$59"),Data0!$AQ54)&gt;=1,"",ROW())</f>
        <v>54</v>
      </c>
      <c r="CM54" s="1" t="str">
        <f t="shared" ca="1" si="91"/>
        <v/>
      </c>
      <c r="CN54" s="1">
        <f ca="1">IF(COUNTIF(INDIRECT(RIGHT(CN$1,3)&amp;"!"&amp;"$C$49"&amp;":"&amp;"$C$55"),Data0!$AP54)&gt;=1,"",ROW())</f>
        <v>54</v>
      </c>
      <c r="CO54" s="1" t="str">
        <f t="shared" ca="1" si="92"/>
        <v/>
      </c>
      <c r="CP54" s="1">
        <f ca="1">IF(COUNTIF(INDIRECT(RIGHT(CP$1,3)&amp;"!"&amp;"$C$57"&amp;":"&amp;"$C$59"),Data0!$AQ54)&gt;=1,"",ROW())</f>
        <v>54</v>
      </c>
      <c r="CQ54" s="1" t="str">
        <f t="shared" ca="1" si="93"/>
        <v/>
      </c>
      <c r="CR54" s="1">
        <f ca="1">IF(COUNTIF(INDIRECT(RIGHT(CR$1,3)&amp;"!"&amp;"$C$49"&amp;":"&amp;"$C$55"),Data0!$AP54)&gt;=1,"",ROW())</f>
        <v>54</v>
      </c>
      <c r="CS54" s="1" t="str">
        <f t="shared" ca="1" si="94"/>
        <v/>
      </c>
      <c r="CT54" s="1">
        <f ca="1">IF(COUNTIF(INDIRECT(RIGHT(CT$1,3)&amp;"!"&amp;"$C$57"&amp;":"&amp;"$C$59"),Data0!$AQ54)&gt;=1,"",ROW())</f>
        <v>54</v>
      </c>
      <c r="CU54" s="1" t="str">
        <f t="shared" ca="1" si="95"/>
        <v/>
      </c>
      <c r="CV54" s="1">
        <f ca="1">IF(COUNTIF(INDIRECT(RIGHT(CV$1,3)&amp;"!"&amp;"$C$49"&amp;":"&amp;"$C$55"),Data0!$AP54)&gt;=1,"",ROW())</f>
        <v>54</v>
      </c>
      <c r="CW54" s="1" t="str">
        <f t="shared" ca="1" si="96"/>
        <v/>
      </c>
      <c r="CX54" s="1">
        <f ca="1">IF(COUNTIF(INDIRECT(RIGHT(CX$1,3)&amp;"!"&amp;"$C$57"&amp;":"&amp;"$C$59"),Data0!$AQ54)&gt;=1,"",ROW())</f>
        <v>54</v>
      </c>
      <c r="CY54" s="1" t="str">
        <f t="shared" ca="1" si="97"/>
        <v/>
      </c>
      <c r="CZ54" s="1">
        <f ca="1">IF(COUNTIF(INDIRECT(RIGHT(CZ$1,3)&amp;"!"&amp;"$C$49"&amp;":"&amp;"$C$55"),Data0!$AV54)&gt;=1,"",ROW())</f>
        <v>54</v>
      </c>
      <c r="DA54" s="1" t="str">
        <f t="shared" ca="1" si="98"/>
        <v/>
      </c>
      <c r="DB54" s="1">
        <f ca="1">IF(COUNTIF(INDIRECT(RIGHT(DB$1,3)&amp;"!"&amp;"$C$57"&amp;":"&amp;"$C$59"),Data0!$AW54)&gt;=1,"",ROW())</f>
        <v>54</v>
      </c>
      <c r="DC54" s="1" t="str">
        <f t="shared" ca="1" si="99"/>
        <v/>
      </c>
      <c r="DD54" s="1">
        <f ca="1">IF(COUNTIF(INDIRECT(RIGHT(DD$1,3)&amp;"!"&amp;"$C$49"&amp;":"&amp;"$C$55"),Data0!$AV54)&gt;=1,"",ROW())</f>
        <v>54</v>
      </c>
      <c r="DE54" s="1" t="str">
        <f t="shared" ca="1" si="100"/>
        <v/>
      </c>
      <c r="DF54" s="1">
        <f ca="1">IF(COUNTIF(INDIRECT(RIGHT(DF$1,3)&amp;"!"&amp;"$C$57"&amp;":"&amp;"$C$59"),Data0!$AW54)&gt;=1,"",ROW())</f>
        <v>54</v>
      </c>
      <c r="DG54" s="1" t="str">
        <f t="shared" ca="1" si="101"/>
        <v/>
      </c>
      <c r="DH54" s="1">
        <f ca="1">IF(COUNTIF(INDIRECT(RIGHT(DH$1,3)&amp;"!"&amp;"$C$49"&amp;":"&amp;"$C$55"),Data0!$AV54)&gt;=1,"",ROW())</f>
        <v>54</v>
      </c>
      <c r="DI54" s="1" t="str">
        <f t="shared" ca="1" si="102"/>
        <v/>
      </c>
      <c r="DJ54" s="1">
        <f ca="1">IF(COUNTIF(INDIRECT(RIGHT(DJ$1,3)&amp;"!"&amp;"$C$57"&amp;":"&amp;"$C$59"),Data0!$AW54)&gt;=1,"",ROW())</f>
        <v>54</v>
      </c>
      <c r="DK54" s="1" t="str">
        <f t="shared" ca="1" si="103"/>
        <v/>
      </c>
      <c r="DL54" s="1">
        <f ca="1">IF(COUNTIF(INDIRECT(RIGHT(DL$1,3)&amp;"!"&amp;"$C$49"&amp;":"&amp;"$C$55"),Data0!$AV54)&gt;=1,"",ROW())</f>
        <v>54</v>
      </c>
      <c r="DM54" s="1" t="str">
        <f t="shared" ca="1" si="104"/>
        <v/>
      </c>
      <c r="DN54" s="1">
        <f ca="1">IF(COUNTIF(INDIRECT(RIGHT(DN$1,3)&amp;"!"&amp;"$C$47"&amp;":"&amp;"$C$59"),Data0!$AW54)&gt;=1,"",ROW())</f>
        <v>54</v>
      </c>
      <c r="DO54" s="1" t="str">
        <f t="shared" ca="1" si="105"/>
        <v/>
      </c>
      <c r="DP54" s="1">
        <f ca="1">IF(COUNTIF(INDIRECT(RIGHT(DP$1,3)&amp;"!"&amp;"$C$49"&amp;":"&amp;"$C$55"),Data0!$AV54)&gt;=1,"",ROW())</f>
        <v>54</v>
      </c>
      <c r="DQ54" s="1" t="str">
        <f t="shared" ca="1" si="106"/>
        <v/>
      </c>
      <c r="DR54" s="1">
        <f ca="1">IF(COUNTIF(INDIRECT(RIGHT(DR$1,3)&amp;"!"&amp;"$C$57"&amp;":"&amp;"$C$59"),Data0!$AW54)&gt;=1,"",ROW())</f>
        <v>54</v>
      </c>
      <c r="DS54" s="1" t="str">
        <f t="shared" ca="1" si="107"/>
        <v/>
      </c>
      <c r="DT54" s="1">
        <f ca="1">IF(COUNTIF(INDIRECT(RIGHT(DT$1,3)&amp;"!"&amp;"$C$49"&amp;":"&amp;"$C$55"),Data0!$AV54)&gt;=1,"",ROW())</f>
        <v>54</v>
      </c>
      <c r="DU54" s="1" t="str">
        <f t="shared" ca="1" si="108"/>
        <v/>
      </c>
      <c r="DV54" s="1">
        <f ca="1">IF(COUNTIF(INDIRECT(RIGHT(DV$1,3)&amp;"!"&amp;"$C$57"&amp;":"&amp;"$C$59"),Data0!$AW54)&gt;=1,"",ROW())</f>
        <v>54</v>
      </c>
      <c r="DW54" s="1" t="str">
        <f t="shared" ca="1" si="109"/>
        <v/>
      </c>
      <c r="DX54" s="1">
        <f ca="1">IF(COUNTIF(INDIRECT(RIGHT(DX$1,3)&amp;"!"&amp;"$C$49"&amp;":"&amp;"$C$55"),Data0!$BB54)&gt;=1,"",ROW())</f>
        <v>54</v>
      </c>
      <c r="DY54" s="1" t="str">
        <f t="shared" ca="1" si="110"/>
        <v/>
      </c>
      <c r="DZ54" s="1">
        <f ca="1">IF(COUNTIF(INDIRECT(RIGHT(DZ$1,3)&amp;"!"&amp;"$C$57"&amp;":"&amp;"$C$59"),Data0!$BC54)&gt;=1,"",ROW())</f>
        <v>54</v>
      </c>
      <c r="EA54" s="1" t="str">
        <f t="shared" ca="1" si="111"/>
        <v/>
      </c>
      <c r="EB54" s="1">
        <f ca="1">IF(COUNTIF(INDIRECT(RIGHT(EB$1,3)&amp;"!"&amp;"$C$49"&amp;":"&amp;"$C$55"),Data0!$BB54)&gt;=1,"",ROW())</f>
        <v>54</v>
      </c>
      <c r="EC54" s="1" t="str">
        <f t="shared" ca="1" si="112"/>
        <v/>
      </c>
      <c r="ED54" s="1">
        <f ca="1">IF(COUNTIF(INDIRECT(RIGHT(ED$1,3)&amp;"!"&amp;"$C$57"&amp;":"&amp;"$C$59"),Data0!$BC54)&gt;=1,"",ROW())</f>
        <v>54</v>
      </c>
      <c r="EE54" s="1" t="str">
        <f t="shared" ca="1" si="113"/>
        <v/>
      </c>
      <c r="EF54" s="1">
        <f ca="1">IF(COUNTIF(INDIRECT(RIGHT(EF$1,3)&amp;"!"&amp;"$C$49"&amp;":"&amp;"$C$55"),Data0!$BB54)&gt;=1,"",ROW())</f>
        <v>54</v>
      </c>
      <c r="EG54" s="1" t="str">
        <f t="shared" ca="1" si="114"/>
        <v/>
      </c>
      <c r="EH54" s="1">
        <f ca="1">IF(COUNTIF(INDIRECT(RIGHT(EH$1,3)&amp;"!"&amp;"$C$57"&amp;":"&amp;"$C$59"),Data0!$BC54)&gt;=1,"",ROW())</f>
        <v>54</v>
      </c>
      <c r="EI54" s="1" t="str">
        <f t="shared" ca="1" si="115"/>
        <v/>
      </c>
      <c r="EJ54" s="1">
        <f ca="1">IF(COUNTIF(INDIRECT(RIGHT(EJ$1,3)&amp;"!"&amp;"$C$49"&amp;":"&amp;"$C$55"),Data0!$BB54)&gt;=1,"",ROW())</f>
        <v>54</v>
      </c>
      <c r="EK54" s="1" t="str">
        <f t="shared" ca="1" si="116"/>
        <v/>
      </c>
      <c r="EL54" s="1">
        <f ca="1">IF(COUNTIF(INDIRECT(RIGHT(EL$1,3)&amp;"!"&amp;"$C$57"&amp;":"&amp;"$C$59"),Data0!$BC54)&gt;=1,"",ROW())</f>
        <v>54</v>
      </c>
      <c r="EM54" s="1" t="str">
        <f t="shared" ca="1" si="117"/>
        <v/>
      </c>
      <c r="EN54" s="1">
        <f ca="1">IF(COUNTIF(INDIRECT(RIGHT(EN$1,3)&amp;"!"&amp;"$C$49"&amp;":"&amp;"$C$55"),Data0!$BB54)&gt;=1,"",ROW())</f>
        <v>54</v>
      </c>
      <c r="EO54" s="1" t="str">
        <f t="shared" ca="1" si="118"/>
        <v/>
      </c>
      <c r="EP54" s="1">
        <f ca="1">IF(COUNTIF(INDIRECT(RIGHT(EP$1,3)&amp;"!"&amp;"$C$57"&amp;":"&amp;"$C$59"),Data0!$BC54)&gt;=1,"",ROW())</f>
        <v>54</v>
      </c>
      <c r="EQ54" s="1" t="str">
        <f t="shared" ca="1" si="119"/>
        <v/>
      </c>
      <c r="ER54" s="1">
        <f ca="1">IF(COUNTIF(INDIRECT(RIGHT(ER$1,3)&amp;"!"&amp;"$C$49"&amp;":"&amp;"$C$55"),Data0!$BB54)&gt;=1,"",ROW())</f>
        <v>54</v>
      </c>
      <c r="ES54" s="1" t="str">
        <f t="shared" ca="1" si="120"/>
        <v/>
      </c>
      <c r="ET54" s="1">
        <f ca="1">IF(COUNTIF(INDIRECT(RIGHT(ET$1,3)&amp;"!"&amp;"$C$57"&amp;":"&amp;"$C$59"),Data0!$BC54)&gt;=1,"",ROW())</f>
        <v>54</v>
      </c>
      <c r="EU54" s="1" t="str">
        <f t="shared" ca="1" si="121"/>
        <v/>
      </c>
    </row>
    <row r="55" spans="1:151" ht="15">
      <c r="A55" s="22" t="str">
        <f t="shared" si="66"/>
        <v>9.</v>
      </c>
      <c r="B55" s="22" t="s">
        <v>202</v>
      </c>
      <c r="C55" s="22" t="s">
        <v>236</v>
      </c>
      <c r="D55" s="22" t="s">
        <v>237</v>
      </c>
      <c r="F55"/>
      <c r="AF55" s="440">
        <f>IF(AND(COUNTIF(AG$2:AG55,AG55)=1,AG55&lt;&gt;""),AF54+1,AF54)</f>
        <v>1</v>
      </c>
      <c r="AG55" s="468" t="str">
        <f t="shared" si="67"/>
        <v/>
      </c>
      <c r="AH55" s="440">
        <f>IF(AND(COUNTIF(AI$2:AI55,AI55)=1,AI55&lt;&gt;""),AH54+1,AH54)</f>
        <v>1</v>
      </c>
      <c r="AI55" s="468" t="str">
        <f t="shared" si="68"/>
        <v/>
      </c>
      <c r="AJ55" s="497" t="str">
        <f t="shared" si="56"/>
        <v/>
      </c>
      <c r="AK55" s="497" t="str">
        <f t="shared" si="57"/>
        <v/>
      </c>
      <c r="AL55" s="440">
        <f>IF(AND(COUNTIF(AM$2:AM55,AM55)=1,AM55&lt;&gt;""),AL54+1,AL54)</f>
        <v>1</v>
      </c>
      <c r="AM55" s="468" t="str">
        <f t="shared" si="69"/>
        <v/>
      </c>
      <c r="AN55" s="440">
        <f>IF(AND(COUNTIF(AO$2:AO55,AO55)=1,AO55&lt;&gt;""),AN54+1,AN54)</f>
        <v>1</v>
      </c>
      <c r="AO55" s="468" t="str">
        <f t="shared" si="70"/>
        <v/>
      </c>
      <c r="AP55" s="497" t="str">
        <f t="shared" si="59"/>
        <v/>
      </c>
      <c r="AQ55" s="497" t="str">
        <f t="shared" si="60"/>
        <v/>
      </c>
      <c r="AR55" s="440">
        <f>IF(AND(COUNTIF(AS$2:AS55,AS55)=1,AS55&lt;&gt;""),AR54+1,AR54)</f>
        <v>1</v>
      </c>
      <c r="AS55" s="468" t="str">
        <f t="shared" si="71"/>
        <v/>
      </c>
      <c r="AT55" s="440">
        <f>IF(AND(COUNTIF(AU$2:AU55,AU55)=1,AU55&lt;&gt;""),AT54+1,AT54)</f>
        <v>1</v>
      </c>
      <c r="AU55" s="468" t="str">
        <f t="shared" si="72"/>
        <v/>
      </c>
      <c r="AV55" s="497" t="str">
        <f t="shared" si="61"/>
        <v/>
      </c>
      <c r="AW55" s="497" t="str">
        <f t="shared" si="62"/>
        <v/>
      </c>
      <c r="AX55" s="440">
        <f>IF(AND(COUNTIF(AY$2:AY55,AY55)=1,AY55&lt;&gt;""),AX54+1,AX54)</f>
        <v>1</v>
      </c>
      <c r="AY55" s="468" t="str">
        <f t="shared" si="73"/>
        <v/>
      </c>
      <c r="AZ55" s="440">
        <f>IF(AND(COUNTIF(BA$2:BA55,BA55)=1,BA55&lt;&gt;""),AZ54+1,AZ54)</f>
        <v>1</v>
      </c>
      <c r="BA55" s="468" t="str">
        <f t="shared" si="74"/>
        <v/>
      </c>
      <c r="BB55" s="497" t="str">
        <f t="shared" si="63"/>
        <v/>
      </c>
      <c r="BC55" s="497" t="str">
        <f t="shared" si="64"/>
        <v/>
      </c>
      <c r="BD55" s="1">
        <f ca="1">IF(COUNTIF(INDIRECT(RIGHT(BD$1,3)&amp;"!"&amp;"$C$49"&amp;":"&amp;"$C$55"),Data0!$AJ55)&gt;=1,"",ROW())</f>
        <v>55</v>
      </c>
      <c r="BE55" s="1" t="str">
        <f t="shared" ca="1" si="65"/>
        <v/>
      </c>
      <c r="BF55" s="1">
        <f ca="1">IF(COUNTIF(INDIRECT(RIGHT(BF$1,3)&amp;"!"&amp;"$C$57"&amp;":"&amp;"$C$59"),Data0!$AK55)&gt;=1,"",ROW())</f>
        <v>55</v>
      </c>
      <c r="BG55" s="1" t="str">
        <f t="shared" ca="1" si="75"/>
        <v/>
      </c>
      <c r="BH55" s="1">
        <f ca="1">IF(COUNTIF(INDIRECT(RIGHT(BH$1,3)&amp;"!"&amp;"$C$49"&amp;":"&amp;"$C$55"),Data0!$AJ55)&gt;=1,"",ROW())</f>
        <v>55</v>
      </c>
      <c r="BI55" s="1" t="str">
        <f t="shared" ca="1" si="76"/>
        <v/>
      </c>
      <c r="BJ55" s="1">
        <f ca="1">IF(COUNTIF(INDIRECT(RIGHT(BJ$1,3)&amp;"!"&amp;"$C$57"&amp;":"&amp;"$C$59"),Data0!$AK55)&gt;=1,"",ROW())</f>
        <v>55</v>
      </c>
      <c r="BK55" s="1" t="str">
        <f t="shared" ca="1" si="77"/>
        <v/>
      </c>
      <c r="BL55" s="1">
        <f ca="1">IF(COUNTIF(INDIRECT(RIGHT(BL$1,3)&amp;"!"&amp;"$C$49"&amp;":"&amp;"$C$55"),Data0!$AJ55)&gt;=1,"",ROW())</f>
        <v>55</v>
      </c>
      <c r="BM55" s="1" t="str">
        <f t="shared" ca="1" si="78"/>
        <v/>
      </c>
      <c r="BN55" s="1">
        <f ca="1">IF(COUNTIF(INDIRECT(RIGHT(BN$1,3)&amp;"!"&amp;"$C$57"&amp;":"&amp;"$C$59"),Data0!$AK55)&gt;=1,"",ROW())</f>
        <v>55</v>
      </c>
      <c r="BO55" s="1" t="str">
        <f t="shared" ca="1" si="79"/>
        <v/>
      </c>
      <c r="BP55" s="1">
        <f ca="1">IF(COUNTIF(INDIRECT(RIGHT(BP$1,3)&amp;"!"&amp;"$C$49"&amp;":"&amp;"$C$55"),Data0!$AJ55)&gt;=1,"",ROW())</f>
        <v>55</v>
      </c>
      <c r="BQ55" s="1" t="str">
        <f t="shared" ca="1" si="80"/>
        <v/>
      </c>
      <c r="BR55" s="1">
        <f ca="1">IF(COUNTIF(INDIRECT(RIGHT(BR$1,3)&amp;"!"&amp;"$C$57"&amp;":"&amp;"$C$59"),Data0!$AK55)&gt;=1,"",ROW())</f>
        <v>55</v>
      </c>
      <c r="BS55" s="1" t="str">
        <f t="shared" ca="1" si="81"/>
        <v/>
      </c>
      <c r="BT55" s="1">
        <f ca="1">IF(COUNTIF(INDIRECT(RIGHT(BT$1,3)&amp;"!"&amp;"$C$49"&amp;":"&amp;"$C$55"),Data0!$AJ55)&gt;=1,"",ROW())</f>
        <v>55</v>
      </c>
      <c r="BU55" s="1" t="str">
        <f t="shared" ca="1" si="82"/>
        <v/>
      </c>
      <c r="BV55" s="1">
        <f ca="1">IF(COUNTIF(INDIRECT(RIGHT(BV$1,3)&amp;"!"&amp;"$C$57"&amp;":"&amp;"$C$59"),Data0!$AK55)&gt;=1,"",ROW())</f>
        <v>55</v>
      </c>
      <c r="BW55" s="1" t="str">
        <f t="shared" ca="1" si="83"/>
        <v/>
      </c>
      <c r="BX55" s="1">
        <f ca="1">IF(COUNTIF(INDIRECT(RIGHT(BX$1,3)&amp;"!"&amp;"$C$49"&amp;":"&amp;"$C$55"),Data0!$AJ55)&gt;=1,"",ROW())</f>
        <v>55</v>
      </c>
      <c r="BY55" s="1" t="str">
        <f t="shared" ca="1" si="84"/>
        <v/>
      </c>
      <c r="BZ55" s="1">
        <f ca="1">IF(COUNTIF(INDIRECT(RIGHT(BZ$1,3)&amp;"!"&amp;"$C$57"&amp;":"&amp;"$C$59"),Data0!$AK55)&gt;=1,"",ROW())</f>
        <v>55</v>
      </c>
      <c r="CA55" s="1" t="str">
        <f t="shared" ca="1" si="85"/>
        <v/>
      </c>
      <c r="CB55" s="1">
        <f ca="1">IF(COUNTIF(INDIRECT(RIGHT(CB$1,3)&amp;"!"&amp;"$C$49"&amp;":"&amp;"$C$55"),Data0!$AP55)&gt;=1,"",ROW())</f>
        <v>55</v>
      </c>
      <c r="CC55" s="1" t="str">
        <f t="shared" ca="1" si="86"/>
        <v/>
      </c>
      <c r="CD55" s="1">
        <f ca="1">IF(COUNTIF(INDIRECT(RIGHT(CD$1,3)&amp;"!"&amp;"$C$57"&amp;":"&amp;"$C$59"),Data0!$AQ55)&gt;=1,"",ROW())</f>
        <v>55</v>
      </c>
      <c r="CE55" s="1" t="str">
        <f t="shared" ca="1" si="87"/>
        <v/>
      </c>
      <c r="CF55" s="1">
        <f ca="1">IF(COUNTIF(INDIRECT(RIGHT(CF$1,3)&amp;"!"&amp;"$C$49"&amp;":"&amp;"$C$55"),Data0!$AP55)&gt;=1,"",ROW())</f>
        <v>55</v>
      </c>
      <c r="CG55" s="1" t="str">
        <f t="shared" ca="1" si="88"/>
        <v/>
      </c>
      <c r="CH55" s="1">
        <f ca="1">IF(COUNTIF(INDIRECT(RIGHT(CH$1,3)&amp;"!"&amp;"$C$57"&amp;":"&amp;"$C$59"),Data0!$AQ55)&gt;=1,"",ROW())</f>
        <v>55</v>
      </c>
      <c r="CI55" s="1" t="str">
        <f t="shared" ca="1" si="89"/>
        <v/>
      </c>
      <c r="CJ55" s="1">
        <f ca="1">IF(COUNTIF(INDIRECT(RIGHT(CJ$1,3)&amp;"!"&amp;"$C$49"&amp;":"&amp;"$C$55"),Data0!$AP55)&gt;=1,"",ROW())</f>
        <v>55</v>
      </c>
      <c r="CK55" s="1" t="str">
        <f t="shared" ca="1" si="90"/>
        <v/>
      </c>
      <c r="CL55" s="1">
        <f ca="1">IF(COUNTIF(INDIRECT(RIGHT(CL$1,3)&amp;"!"&amp;"$C$57"&amp;":"&amp;"$C$59"),Data0!$AQ55)&gt;=1,"",ROW())</f>
        <v>55</v>
      </c>
      <c r="CM55" s="1" t="str">
        <f t="shared" ca="1" si="91"/>
        <v/>
      </c>
      <c r="CN55" s="1">
        <f ca="1">IF(COUNTIF(INDIRECT(RIGHT(CN$1,3)&amp;"!"&amp;"$C$49"&amp;":"&amp;"$C$55"),Data0!$AP55)&gt;=1,"",ROW())</f>
        <v>55</v>
      </c>
      <c r="CO55" s="1" t="str">
        <f t="shared" ca="1" si="92"/>
        <v/>
      </c>
      <c r="CP55" s="1">
        <f ca="1">IF(COUNTIF(INDIRECT(RIGHT(CP$1,3)&amp;"!"&amp;"$C$57"&amp;":"&amp;"$C$59"),Data0!$AQ55)&gt;=1,"",ROW())</f>
        <v>55</v>
      </c>
      <c r="CQ55" s="1" t="str">
        <f t="shared" ca="1" si="93"/>
        <v/>
      </c>
      <c r="CR55" s="1">
        <f ca="1">IF(COUNTIF(INDIRECT(RIGHT(CR$1,3)&amp;"!"&amp;"$C$49"&amp;":"&amp;"$C$55"),Data0!$AP55)&gt;=1,"",ROW())</f>
        <v>55</v>
      </c>
      <c r="CS55" s="1" t="str">
        <f t="shared" ca="1" si="94"/>
        <v/>
      </c>
      <c r="CT55" s="1">
        <f ca="1">IF(COUNTIF(INDIRECT(RIGHT(CT$1,3)&amp;"!"&amp;"$C$57"&amp;":"&amp;"$C$59"),Data0!$AQ55)&gt;=1,"",ROW())</f>
        <v>55</v>
      </c>
      <c r="CU55" s="1" t="str">
        <f t="shared" ca="1" si="95"/>
        <v/>
      </c>
      <c r="CV55" s="1">
        <f ca="1">IF(COUNTIF(INDIRECT(RIGHT(CV$1,3)&amp;"!"&amp;"$C$49"&amp;":"&amp;"$C$55"),Data0!$AP55)&gt;=1,"",ROW())</f>
        <v>55</v>
      </c>
      <c r="CW55" s="1" t="str">
        <f t="shared" ca="1" si="96"/>
        <v/>
      </c>
      <c r="CX55" s="1">
        <f ca="1">IF(COUNTIF(INDIRECT(RIGHT(CX$1,3)&amp;"!"&amp;"$C$57"&amp;":"&amp;"$C$59"),Data0!$AQ55)&gt;=1,"",ROW())</f>
        <v>55</v>
      </c>
      <c r="CY55" s="1" t="str">
        <f t="shared" ca="1" si="97"/>
        <v/>
      </c>
      <c r="CZ55" s="1">
        <f ca="1">IF(COUNTIF(INDIRECT(RIGHT(CZ$1,3)&amp;"!"&amp;"$C$49"&amp;":"&amp;"$C$55"),Data0!$AV55)&gt;=1,"",ROW())</f>
        <v>55</v>
      </c>
      <c r="DA55" s="1" t="str">
        <f t="shared" ca="1" si="98"/>
        <v/>
      </c>
      <c r="DB55" s="1">
        <f ca="1">IF(COUNTIF(INDIRECT(RIGHT(DB$1,3)&amp;"!"&amp;"$C$57"&amp;":"&amp;"$C$59"),Data0!$AW55)&gt;=1,"",ROW())</f>
        <v>55</v>
      </c>
      <c r="DC55" s="1" t="str">
        <f t="shared" ca="1" si="99"/>
        <v/>
      </c>
      <c r="DD55" s="1">
        <f ca="1">IF(COUNTIF(INDIRECT(RIGHT(DD$1,3)&amp;"!"&amp;"$C$49"&amp;":"&amp;"$C$55"),Data0!$AV55)&gt;=1,"",ROW())</f>
        <v>55</v>
      </c>
      <c r="DE55" s="1" t="str">
        <f t="shared" ca="1" si="100"/>
        <v/>
      </c>
      <c r="DF55" s="1">
        <f ca="1">IF(COUNTIF(INDIRECT(RIGHT(DF$1,3)&amp;"!"&amp;"$C$57"&amp;":"&amp;"$C$59"),Data0!$AW55)&gt;=1,"",ROW())</f>
        <v>55</v>
      </c>
      <c r="DG55" s="1" t="str">
        <f t="shared" ca="1" si="101"/>
        <v/>
      </c>
      <c r="DH55" s="1">
        <f ca="1">IF(COUNTIF(INDIRECT(RIGHT(DH$1,3)&amp;"!"&amp;"$C$49"&amp;":"&amp;"$C$55"),Data0!$AV55)&gt;=1,"",ROW())</f>
        <v>55</v>
      </c>
      <c r="DI55" s="1" t="str">
        <f t="shared" ca="1" si="102"/>
        <v/>
      </c>
      <c r="DJ55" s="1">
        <f ca="1">IF(COUNTIF(INDIRECT(RIGHT(DJ$1,3)&amp;"!"&amp;"$C$57"&amp;":"&amp;"$C$59"),Data0!$AW55)&gt;=1,"",ROW())</f>
        <v>55</v>
      </c>
      <c r="DK55" s="1" t="str">
        <f t="shared" ca="1" si="103"/>
        <v/>
      </c>
      <c r="DL55" s="1">
        <f ca="1">IF(COUNTIF(INDIRECT(RIGHT(DL$1,3)&amp;"!"&amp;"$C$49"&amp;":"&amp;"$C$55"),Data0!$AV55)&gt;=1,"",ROW())</f>
        <v>55</v>
      </c>
      <c r="DM55" s="1" t="str">
        <f t="shared" ca="1" si="104"/>
        <v/>
      </c>
      <c r="DN55" s="1">
        <f ca="1">IF(COUNTIF(INDIRECT(RIGHT(DN$1,3)&amp;"!"&amp;"$C$47"&amp;":"&amp;"$C$59"),Data0!$AW55)&gt;=1,"",ROW())</f>
        <v>55</v>
      </c>
      <c r="DO55" s="1" t="str">
        <f t="shared" ca="1" si="105"/>
        <v/>
      </c>
      <c r="DP55" s="1">
        <f ca="1">IF(COUNTIF(INDIRECT(RIGHT(DP$1,3)&amp;"!"&amp;"$C$49"&amp;":"&amp;"$C$55"),Data0!$AV55)&gt;=1,"",ROW())</f>
        <v>55</v>
      </c>
      <c r="DQ55" s="1" t="str">
        <f t="shared" ca="1" si="106"/>
        <v/>
      </c>
      <c r="DR55" s="1">
        <f ca="1">IF(COUNTIF(INDIRECT(RIGHT(DR$1,3)&amp;"!"&amp;"$C$57"&amp;":"&amp;"$C$59"),Data0!$AW55)&gt;=1,"",ROW())</f>
        <v>55</v>
      </c>
      <c r="DS55" s="1" t="str">
        <f t="shared" ca="1" si="107"/>
        <v/>
      </c>
      <c r="DT55" s="1">
        <f ca="1">IF(COUNTIF(INDIRECT(RIGHT(DT$1,3)&amp;"!"&amp;"$C$49"&amp;":"&amp;"$C$55"),Data0!$AV55)&gt;=1,"",ROW())</f>
        <v>55</v>
      </c>
      <c r="DU55" s="1" t="str">
        <f t="shared" ca="1" si="108"/>
        <v/>
      </c>
      <c r="DV55" s="1">
        <f ca="1">IF(COUNTIF(INDIRECT(RIGHT(DV$1,3)&amp;"!"&amp;"$C$57"&amp;":"&amp;"$C$59"),Data0!$AW55)&gt;=1,"",ROW())</f>
        <v>55</v>
      </c>
      <c r="DW55" s="1" t="str">
        <f t="shared" ca="1" si="109"/>
        <v/>
      </c>
      <c r="DX55" s="1">
        <f ca="1">IF(COUNTIF(INDIRECT(RIGHT(DX$1,3)&amp;"!"&amp;"$C$49"&amp;":"&amp;"$C$55"),Data0!$BB55)&gt;=1,"",ROW())</f>
        <v>55</v>
      </c>
      <c r="DY55" s="1" t="str">
        <f t="shared" ca="1" si="110"/>
        <v/>
      </c>
      <c r="DZ55" s="1">
        <f ca="1">IF(COUNTIF(INDIRECT(RIGHT(DZ$1,3)&amp;"!"&amp;"$C$57"&amp;":"&amp;"$C$59"),Data0!$BC55)&gt;=1,"",ROW())</f>
        <v>55</v>
      </c>
      <c r="EA55" s="1" t="str">
        <f t="shared" ca="1" si="111"/>
        <v/>
      </c>
      <c r="EB55" s="1">
        <f ca="1">IF(COUNTIF(INDIRECT(RIGHT(EB$1,3)&amp;"!"&amp;"$C$49"&amp;":"&amp;"$C$55"),Data0!$BB55)&gt;=1,"",ROW())</f>
        <v>55</v>
      </c>
      <c r="EC55" s="1" t="str">
        <f t="shared" ca="1" si="112"/>
        <v/>
      </c>
      <c r="ED55" s="1">
        <f ca="1">IF(COUNTIF(INDIRECT(RIGHT(ED$1,3)&amp;"!"&amp;"$C$57"&amp;":"&amp;"$C$59"),Data0!$BC55)&gt;=1,"",ROW())</f>
        <v>55</v>
      </c>
      <c r="EE55" s="1" t="str">
        <f t="shared" ca="1" si="113"/>
        <v/>
      </c>
      <c r="EF55" s="1">
        <f ca="1">IF(COUNTIF(INDIRECT(RIGHT(EF$1,3)&amp;"!"&amp;"$C$49"&amp;":"&amp;"$C$55"),Data0!$BB55)&gt;=1,"",ROW())</f>
        <v>55</v>
      </c>
      <c r="EG55" s="1" t="str">
        <f t="shared" ca="1" si="114"/>
        <v/>
      </c>
      <c r="EH55" s="1">
        <f ca="1">IF(COUNTIF(INDIRECT(RIGHT(EH$1,3)&amp;"!"&amp;"$C$57"&amp;":"&amp;"$C$59"),Data0!$BC55)&gt;=1,"",ROW())</f>
        <v>55</v>
      </c>
      <c r="EI55" s="1" t="str">
        <f t="shared" ca="1" si="115"/>
        <v/>
      </c>
      <c r="EJ55" s="1">
        <f ca="1">IF(COUNTIF(INDIRECT(RIGHT(EJ$1,3)&amp;"!"&amp;"$C$49"&amp;":"&amp;"$C$55"),Data0!$BB55)&gt;=1,"",ROW())</f>
        <v>55</v>
      </c>
      <c r="EK55" s="1" t="str">
        <f t="shared" ca="1" si="116"/>
        <v/>
      </c>
      <c r="EL55" s="1">
        <f ca="1">IF(COUNTIF(INDIRECT(RIGHT(EL$1,3)&amp;"!"&amp;"$C$57"&amp;":"&amp;"$C$59"),Data0!$BC55)&gt;=1,"",ROW())</f>
        <v>55</v>
      </c>
      <c r="EM55" s="1" t="str">
        <f t="shared" ca="1" si="117"/>
        <v/>
      </c>
      <c r="EN55" s="1">
        <f ca="1">IF(COUNTIF(INDIRECT(RIGHT(EN$1,3)&amp;"!"&amp;"$C$49"&amp;":"&amp;"$C$55"),Data0!$BB55)&gt;=1,"",ROW())</f>
        <v>55</v>
      </c>
      <c r="EO55" s="1" t="str">
        <f t="shared" ca="1" si="118"/>
        <v/>
      </c>
      <c r="EP55" s="1">
        <f ca="1">IF(COUNTIF(INDIRECT(RIGHT(EP$1,3)&amp;"!"&amp;"$C$57"&amp;":"&amp;"$C$59"),Data0!$BC55)&gt;=1,"",ROW())</f>
        <v>55</v>
      </c>
      <c r="EQ55" s="1" t="str">
        <f t="shared" ca="1" si="119"/>
        <v/>
      </c>
      <c r="ER55" s="1">
        <f ca="1">IF(COUNTIF(INDIRECT(RIGHT(ER$1,3)&amp;"!"&amp;"$C$49"&amp;":"&amp;"$C$55"),Data0!$BB55)&gt;=1,"",ROW())</f>
        <v>55</v>
      </c>
      <c r="ES55" s="1" t="str">
        <f t="shared" ca="1" si="120"/>
        <v/>
      </c>
      <c r="ET55" s="1">
        <f ca="1">IF(COUNTIF(INDIRECT(RIGHT(ET$1,3)&amp;"!"&amp;"$C$57"&amp;":"&amp;"$C$59"),Data0!$BC55)&gt;=1,"",ROW())</f>
        <v>55</v>
      </c>
      <c r="EU55" s="1" t="str">
        <f t="shared" ca="1" si="121"/>
        <v/>
      </c>
    </row>
    <row r="56" spans="1:151" ht="15">
      <c r="A56" s="21" t="str">
        <f t="shared" si="66"/>
        <v>9.</v>
      </c>
      <c r="B56" s="21" t="s">
        <v>203</v>
      </c>
      <c r="C56" s="21" t="s">
        <v>236</v>
      </c>
      <c r="D56" s="21" t="s">
        <v>238</v>
      </c>
      <c r="F56"/>
      <c r="AF56" s="440">
        <f>IF(AND(COUNTIF(AG$2:AG56,AG56)=1,AG56&lt;&gt;""),AF55+1,AF55)</f>
        <v>1</v>
      </c>
      <c r="AG56" s="468" t="str">
        <f t="shared" si="67"/>
        <v/>
      </c>
      <c r="AH56" s="440">
        <f>IF(AND(COUNTIF(AI$2:AI56,AI56)=1,AI56&lt;&gt;""),AH55+1,AH55)</f>
        <v>1</v>
      </c>
      <c r="AI56" s="468" t="str">
        <f t="shared" si="68"/>
        <v/>
      </c>
      <c r="AJ56" s="497" t="str">
        <f t="shared" si="56"/>
        <v/>
      </c>
      <c r="AK56" s="497" t="str">
        <f t="shared" si="57"/>
        <v/>
      </c>
      <c r="AL56" s="440">
        <f>IF(AND(COUNTIF(AM$2:AM56,AM56)=1,AM56&lt;&gt;""),AL55+1,AL55)</f>
        <v>1</v>
      </c>
      <c r="AM56" s="468" t="str">
        <f t="shared" si="69"/>
        <v/>
      </c>
      <c r="AN56" s="440">
        <f>IF(AND(COUNTIF(AO$2:AO56,AO56)=1,AO56&lt;&gt;""),AN55+1,AN55)</f>
        <v>1</v>
      </c>
      <c r="AO56" s="468" t="str">
        <f t="shared" si="70"/>
        <v/>
      </c>
      <c r="AP56" s="497" t="str">
        <f t="shared" si="59"/>
        <v/>
      </c>
      <c r="AQ56" s="497" t="str">
        <f t="shared" si="60"/>
        <v/>
      </c>
      <c r="AR56" s="440">
        <f>IF(AND(COUNTIF(AS$2:AS56,AS56)=1,AS56&lt;&gt;""),AR55+1,AR55)</f>
        <v>1</v>
      </c>
      <c r="AS56" s="468" t="str">
        <f t="shared" si="71"/>
        <v/>
      </c>
      <c r="AT56" s="440">
        <f>IF(AND(COUNTIF(AU$2:AU56,AU56)=1,AU56&lt;&gt;""),AT55+1,AT55)</f>
        <v>1</v>
      </c>
      <c r="AU56" s="468" t="str">
        <f t="shared" si="72"/>
        <v/>
      </c>
      <c r="AV56" s="497" t="str">
        <f t="shared" si="61"/>
        <v/>
      </c>
      <c r="AW56" s="497" t="str">
        <f t="shared" si="62"/>
        <v/>
      </c>
      <c r="AX56" s="440">
        <f>IF(AND(COUNTIF(AY$2:AY56,AY56)=1,AY56&lt;&gt;""),AX55+1,AX55)</f>
        <v>1</v>
      </c>
      <c r="AY56" s="468" t="str">
        <f t="shared" si="73"/>
        <v/>
      </c>
      <c r="AZ56" s="440">
        <f>IF(AND(COUNTIF(BA$2:BA56,BA56)=1,BA56&lt;&gt;""),AZ55+1,AZ55)</f>
        <v>1</v>
      </c>
      <c r="BA56" s="468" t="str">
        <f t="shared" si="74"/>
        <v/>
      </c>
      <c r="BB56" s="497" t="str">
        <f t="shared" si="63"/>
        <v/>
      </c>
      <c r="BC56" s="497" t="str">
        <f t="shared" si="64"/>
        <v/>
      </c>
      <c r="BD56" s="1">
        <f ca="1">IF(COUNTIF(INDIRECT(RIGHT(BD$1,3)&amp;"!"&amp;"$C$49"&amp;":"&amp;"$C$55"),Data0!$AJ56)&gt;=1,"",ROW())</f>
        <v>56</v>
      </c>
      <c r="BE56" s="1" t="str">
        <f t="shared" ca="1" si="65"/>
        <v/>
      </c>
      <c r="BF56" s="1">
        <f ca="1">IF(COUNTIF(INDIRECT(RIGHT(BF$1,3)&amp;"!"&amp;"$C$57"&amp;":"&amp;"$C$59"),Data0!$AK56)&gt;=1,"",ROW())</f>
        <v>56</v>
      </c>
      <c r="BG56" s="1" t="str">
        <f t="shared" ca="1" si="75"/>
        <v/>
      </c>
      <c r="BH56" s="1">
        <f ca="1">IF(COUNTIF(INDIRECT(RIGHT(BH$1,3)&amp;"!"&amp;"$C$49"&amp;":"&amp;"$C$55"),Data0!$AJ56)&gt;=1,"",ROW())</f>
        <v>56</v>
      </c>
      <c r="BI56" s="1" t="str">
        <f t="shared" ca="1" si="76"/>
        <v/>
      </c>
      <c r="BJ56" s="1">
        <f ca="1">IF(COUNTIF(INDIRECT(RIGHT(BJ$1,3)&amp;"!"&amp;"$C$57"&amp;":"&amp;"$C$59"),Data0!$AK56)&gt;=1,"",ROW())</f>
        <v>56</v>
      </c>
      <c r="BK56" s="1" t="str">
        <f t="shared" ca="1" si="77"/>
        <v/>
      </c>
      <c r="BL56" s="1">
        <f ca="1">IF(COUNTIF(INDIRECT(RIGHT(BL$1,3)&amp;"!"&amp;"$C$49"&amp;":"&amp;"$C$55"),Data0!$AJ56)&gt;=1,"",ROW())</f>
        <v>56</v>
      </c>
      <c r="BM56" s="1" t="str">
        <f t="shared" ca="1" si="78"/>
        <v/>
      </c>
      <c r="BN56" s="1">
        <f ca="1">IF(COUNTIF(INDIRECT(RIGHT(BN$1,3)&amp;"!"&amp;"$C$57"&amp;":"&amp;"$C$59"),Data0!$AK56)&gt;=1,"",ROW())</f>
        <v>56</v>
      </c>
      <c r="BO56" s="1" t="str">
        <f t="shared" ca="1" si="79"/>
        <v/>
      </c>
      <c r="BP56" s="1">
        <f ca="1">IF(COUNTIF(INDIRECT(RIGHT(BP$1,3)&amp;"!"&amp;"$C$49"&amp;":"&amp;"$C$55"),Data0!$AJ56)&gt;=1,"",ROW())</f>
        <v>56</v>
      </c>
      <c r="BQ56" s="1" t="str">
        <f t="shared" ca="1" si="80"/>
        <v/>
      </c>
      <c r="BR56" s="1">
        <f ca="1">IF(COUNTIF(INDIRECT(RIGHT(BR$1,3)&amp;"!"&amp;"$C$57"&amp;":"&amp;"$C$59"),Data0!$AK56)&gt;=1,"",ROW())</f>
        <v>56</v>
      </c>
      <c r="BS56" s="1" t="str">
        <f t="shared" ca="1" si="81"/>
        <v/>
      </c>
      <c r="BT56" s="1">
        <f ca="1">IF(COUNTIF(INDIRECT(RIGHT(BT$1,3)&amp;"!"&amp;"$C$49"&amp;":"&amp;"$C$55"),Data0!$AJ56)&gt;=1,"",ROW())</f>
        <v>56</v>
      </c>
      <c r="BU56" s="1" t="str">
        <f t="shared" ca="1" si="82"/>
        <v/>
      </c>
      <c r="BV56" s="1">
        <f ca="1">IF(COUNTIF(INDIRECT(RIGHT(BV$1,3)&amp;"!"&amp;"$C$57"&amp;":"&amp;"$C$59"),Data0!$AK56)&gt;=1,"",ROW())</f>
        <v>56</v>
      </c>
      <c r="BW56" s="1" t="str">
        <f t="shared" ca="1" si="83"/>
        <v/>
      </c>
      <c r="BX56" s="1">
        <f ca="1">IF(COUNTIF(INDIRECT(RIGHT(BX$1,3)&amp;"!"&amp;"$C$49"&amp;":"&amp;"$C$55"),Data0!$AJ56)&gt;=1,"",ROW())</f>
        <v>56</v>
      </c>
      <c r="BY56" s="1" t="str">
        <f t="shared" ca="1" si="84"/>
        <v/>
      </c>
      <c r="BZ56" s="1">
        <f ca="1">IF(COUNTIF(INDIRECT(RIGHT(BZ$1,3)&amp;"!"&amp;"$C$57"&amp;":"&amp;"$C$59"),Data0!$AK56)&gt;=1,"",ROW())</f>
        <v>56</v>
      </c>
      <c r="CA56" s="1" t="str">
        <f t="shared" ca="1" si="85"/>
        <v/>
      </c>
      <c r="CB56" s="1">
        <f ca="1">IF(COUNTIF(INDIRECT(RIGHT(CB$1,3)&amp;"!"&amp;"$C$49"&amp;":"&amp;"$C$55"),Data0!$AP56)&gt;=1,"",ROW())</f>
        <v>56</v>
      </c>
      <c r="CC56" s="1" t="str">
        <f t="shared" ca="1" si="86"/>
        <v/>
      </c>
      <c r="CD56" s="1">
        <f ca="1">IF(COUNTIF(INDIRECT(RIGHT(CD$1,3)&amp;"!"&amp;"$C$57"&amp;":"&amp;"$C$59"),Data0!$AQ56)&gt;=1,"",ROW())</f>
        <v>56</v>
      </c>
      <c r="CE56" s="1" t="str">
        <f t="shared" ca="1" si="87"/>
        <v/>
      </c>
      <c r="CF56" s="1">
        <f ca="1">IF(COUNTIF(INDIRECT(RIGHT(CF$1,3)&amp;"!"&amp;"$C$49"&amp;":"&amp;"$C$55"),Data0!$AP56)&gt;=1,"",ROW())</f>
        <v>56</v>
      </c>
      <c r="CG56" s="1" t="str">
        <f t="shared" ca="1" si="88"/>
        <v/>
      </c>
      <c r="CH56" s="1">
        <f ca="1">IF(COUNTIF(INDIRECT(RIGHT(CH$1,3)&amp;"!"&amp;"$C$57"&amp;":"&amp;"$C$59"),Data0!$AQ56)&gt;=1,"",ROW())</f>
        <v>56</v>
      </c>
      <c r="CI56" s="1" t="str">
        <f t="shared" ca="1" si="89"/>
        <v/>
      </c>
      <c r="CJ56" s="1">
        <f ca="1">IF(COUNTIF(INDIRECT(RIGHT(CJ$1,3)&amp;"!"&amp;"$C$49"&amp;":"&amp;"$C$55"),Data0!$AP56)&gt;=1,"",ROW())</f>
        <v>56</v>
      </c>
      <c r="CK56" s="1" t="str">
        <f t="shared" ca="1" si="90"/>
        <v/>
      </c>
      <c r="CL56" s="1">
        <f ca="1">IF(COUNTIF(INDIRECT(RIGHT(CL$1,3)&amp;"!"&amp;"$C$57"&amp;":"&amp;"$C$59"),Data0!$AQ56)&gt;=1,"",ROW())</f>
        <v>56</v>
      </c>
      <c r="CM56" s="1" t="str">
        <f t="shared" ca="1" si="91"/>
        <v/>
      </c>
      <c r="CN56" s="1">
        <f ca="1">IF(COUNTIF(INDIRECT(RIGHT(CN$1,3)&amp;"!"&amp;"$C$49"&amp;":"&amp;"$C$55"),Data0!$AP56)&gt;=1,"",ROW())</f>
        <v>56</v>
      </c>
      <c r="CO56" s="1" t="str">
        <f t="shared" ca="1" si="92"/>
        <v/>
      </c>
      <c r="CP56" s="1">
        <f ca="1">IF(COUNTIF(INDIRECT(RIGHT(CP$1,3)&amp;"!"&amp;"$C$57"&amp;":"&amp;"$C$59"),Data0!$AQ56)&gt;=1,"",ROW())</f>
        <v>56</v>
      </c>
      <c r="CQ56" s="1" t="str">
        <f t="shared" ca="1" si="93"/>
        <v/>
      </c>
      <c r="CR56" s="1">
        <f ca="1">IF(COUNTIF(INDIRECT(RIGHT(CR$1,3)&amp;"!"&amp;"$C$49"&amp;":"&amp;"$C$55"),Data0!$AP56)&gt;=1,"",ROW())</f>
        <v>56</v>
      </c>
      <c r="CS56" s="1" t="str">
        <f t="shared" ca="1" si="94"/>
        <v/>
      </c>
      <c r="CT56" s="1">
        <f ca="1">IF(COUNTIF(INDIRECT(RIGHT(CT$1,3)&amp;"!"&amp;"$C$57"&amp;":"&amp;"$C$59"),Data0!$AQ56)&gt;=1,"",ROW())</f>
        <v>56</v>
      </c>
      <c r="CU56" s="1" t="str">
        <f t="shared" ca="1" si="95"/>
        <v/>
      </c>
      <c r="CV56" s="1">
        <f ca="1">IF(COUNTIF(INDIRECT(RIGHT(CV$1,3)&amp;"!"&amp;"$C$49"&amp;":"&amp;"$C$55"),Data0!$AP56)&gt;=1,"",ROW())</f>
        <v>56</v>
      </c>
      <c r="CW56" s="1" t="str">
        <f t="shared" ca="1" si="96"/>
        <v/>
      </c>
      <c r="CX56" s="1">
        <f ca="1">IF(COUNTIF(INDIRECT(RIGHT(CX$1,3)&amp;"!"&amp;"$C$57"&amp;":"&amp;"$C$59"),Data0!$AQ56)&gt;=1,"",ROW())</f>
        <v>56</v>
      </c>
      <c r="CY56" s="1" t="str">
        <f t="shared" ca="1" si="97"/>
        <v/>
      </c>
      <c r="CZ56" s="1">
        <f ca="1">IF(COUNTIF(INDIRECT(RIGHT(CZ$1,3)&amp;"!"&amp;"$C$49"&amp;":"&amp;"$C$55"),Data0!$AV56)&gt;=1,"",ROW())</f>
        <v>56</v>
      </c>
      <c r="DA56" s="1" t="str">
        <f t="shared" ca="1" si="98"/>
        <v/>
      </c>
      <c r="DB56" s="1">
        <f ca="1">IF(COUNTIF(INDIRECT(RIGHT(DB$1,3)&amp;"!"&amp;"$C$57"&amp;":"&amp;"$C$59"),Data0!$AW56)&gt;=1,"",ROW())</f>
        <v>56</v>
      </c>
      <c r="DC56" s="1" t="str">
        <f t="shared" ca="1" si="99"/>
        <v/>
      </c>
      <c r="DD56" s="1">
        <f ca="1">IF(COUNTIF(INDIRECT(RIGHT(DD$1,3)&amp;"!"&amp;"$C$49"&amp;":"&amp;"$C$55"),Data0!$AV56)&gt;=1,"",ROW())</f>
        <v>56</v>
      </c>
      <c r="DE56" s="1" t="str">
        <f t="shared" ca="1" si="100"/>
        <v/>
      </c>
      <c r="DF56" s="1">
        <f ca="1">IF(COUNTIF(INDIRECT(RIGHT(DF$1,3)&amp;"!"&amp;"$C$57"&amp;":"&amp;"$C$59"),Data0!$AW56)&gt;=1,"",ROW())</f>
        <v>56</v>
      </c>
      <c r="DG56" s="1" t="str">
        <f t="shared" ca="1" si="101"/>
        <v/>
      </c>
      <c r="DH56" s="1">
        <f ca="1">IF(COUNTIF(INDIRECT(RIGHT(DH$1,3)&amp;"!"&amp;"$C$49"&amp;":"&amp;"$C$55"),Data0!$AV56)&gt;=1,"",ROW())</f>
        <v>56</v>
      </c>
      <c r="DI56" s="1" t="str">
        <f t="shared" ca="1" si="102"/>
        <v/>
      </c>
      <c r="DJ56" s="1">
        <f ca="1">IF(COUNTIF(INDIRECT(RIGHT(DJ$1,3)&amp;"!"&amp;"$C$57"&amp;":"&amp;"$C$59"),Data0!$AW56)&gt;=1,"",ROW())</f>
        <v>56</v>
      </c>
      <c r="DK56" s="1" t="str">
        <f t="shared" ca="1" si="103"/>
        <v/>
      </c>
      <c r="DL56" s="1">
        <f ca="1">IF(COUNTIF(INDIRECT(RIGHT(DL$1,3)&amp;"!"&amp;"$C$49"&amp;":"&amp;"$C$55"),Data0!$AV56)&gt;=1,"",ROW())</f>
        <v>56</v>
      </c>
      <c r="DM56" s="1" t="str">
        <f t="shared" ca="1" si="104"/>
        <v/>
      </c>
      <c r="DN56" s="1">
        <f ca="1">IF(COUNTIF(INDIRECT(RIGHT(DN$1,3)&amp;"!"&amp;"$C$47"&amp;":"&amp;"$C$59"),Data0!$AW56)&gt;=1,"",ROW())</f>
        <v>56</v>
      </c>
      <c r="DO56" s="1" t="str">
        <f t="shared" ca="1" si="105"/>
        <v/>
      </c>
      <c r="DP56" s="1">
        <f ca="1">IF(COUNTIF(INDIRECT(RIGHT(DP$1,3)&amp;"!"&amp;"$C$49"&amp;":"&amp;"$C$55"),Data0!$AV56)&gt;=1,"",ROW())</f>
        <v>56</v>
      </c>
      <c r="DQ56" s="1" t="str">
        <f t="shared" ca="1" si="106"/>
        <v/>
      </c>
      <c r="DR56" s="1">
        <f ca="1">IF(COUNTIF(INDIRECT(RIGHT(DR$1,3)&amp;"!"&amp;"$C$57"&amp;":"&amp;"$C$59"),Data0!$AW56)&gt;=1,"",ROW())</f>
        <v>56</v>
      </c>
      <c r="DS56" s="1" t="str">
        <f t="shared" ca="1" si="107"/>
        <v/>
      </c>
      <c r="DT56" s="1">
        <f ca="1">IF(COUNTIF(INDIRECT(RIGHT(DT$1,3)&amp;"!"&amp;"$C$49"&amp;":"&amp;"$C$55"),Data0!$AV56)&gt;=1,"",ROW())</f>
        <v>56</v>
      </c>
      <c r="DU56" s="1" t="str">
        <f t="shared" ca="1" si="108"/>
        <v/>
      </c>
      <c r="DV56" s="1">
        <f ca="1">IF(COUNTIF(INDIRECT(RIGHT(DV$1,3)&amp;"!"&amp;"$C$57"&amp;":"&amp;"$C$59"),Data0!$AW56)&gt;=1,"",ROW())</f>
        <v>56</v>
      </c>
      <c r="DW56" s="1" t="str">
        <f t="shared" ca="1" si="109"/>
        <v/>
      </c>
      <c r="DX56" s="1">
        <f ca="1">IF(COUNTIF(INDIRECT(RIGHT(DX$1,3)&amp;"!"&amp;"$C$49"&amp;":"&amp;"$C$55"),Data0!$BB56)&gt;=1,"",ROW())</f>
        <v>56</v>
      </c>
      <c r="DY56" s="1" t="str">
        <f t="shared" ca="1" si="110"/>
        <v/>
      </c>
      <c r="DZ56" s="1">
        <f ca="1">IF(COUNTIF(INDIRECT(RIGHT(DZ$1,3)&amp;"!"&amp;"$C$57"&amp;":"&amp;"$C$59"),Data0!$BC56)&gt;=1,"",ROW())</f>
        <v>56</v>
      </c>
      <c r="EA56" s="1" t="str">
        <f t="shared" ca="1" si="111"/>
        <v/>
      </c>
      <c r="EB56" s="1">
        <f ca="1">IF(COUNTIF(INDIRECT(RIGHT(EB$1,3)&amp;"!"&amp;"$C$49"&amp;":"&amp;"$C$55"),Data0!$BB56)&gt;=1,"",ROW())</f>
        <v>56</v>
      </c>
      <c r="EC56" s="1" t="str">
        <f t="shared" ca="1" si="112"/>
        <v/>
      </c>
      <c r="ED56" s="1">
        <f ca="1">IF(COUNTIF(INDIRECT(RIGHT(ED$1,3)&amp;"!"&amp;"$C$57"&amp;":"&amp;"$C$59"),Data0!$BC56)&gt;=1,"",ROW())</f>
        <v>56</v>
      </c>
      <c r="EE56" s="1" t="str">
        <f t="shared" ca="1" si="113"/>
        <v/>
      </c>
      <c r="EF56" s="1">
        <f ca="1">IF(COUNTIF(INDIRECT(RIGHT(EF$1,3)&amp;"!"&amp;"$C$49"&amp;":"&amp;"$C$55"),Data0!$BB56)&gt;=1,"",ROW())</f>
        <v>56</v>
      </c>
      <c r="EG56" s="1" t="str">
        <f t="shared" ca="1" si="114"/>
        <v/>
      </c>
      <c r="EH56" s="1">
        <f ca="1">IF(COUNTIF(INDIRECT(RIGHT(EH$1,3)&amp;"!"&amp;"$C$57"&amp;":"&amp;"$C$59"),Data0!$BC56)&gt;=1,"",ROW())</f>
        <v>56</v>
      </c>
      <c r="EI56" s="1" t="str">
        <f t="shared" ca="1" si="115"/>
        <v/>
      </c>
      <c r="EJ56" s="1">
        <f ca="1">IF(COUNTIF(INDIRECT(RIGHT(EJ$1,3)&amp;"!"&amp;"$C$49"&amp;":"&amp;"$C$55"),Data0!$BB56)&gt;=1,"",ROW())</f>
        <v>56</v>
      </c>
      <c r="EK56" s="1" t="str">
        <f t="shared" ca="1" si="116"/>
        <v/>
      </c>
      <c r="EL56" s="1">
        <f ca="1">IF(COUNTIF(INDIRECT(RIGHT(EL$1,3)&amp;"!"&amp;"$C$57"&amp;":"&amp;"$C$59"),Data0!$BC56)&gt;=1,"",ROW())</f>
        <v>56</v>
      </c>
      <c r="EM56" s="1" t="str">
        <f t="shared" ca="1" si="117"/>
        <v/>
      </c>
      <c r="EN56" s="1">
        <f ca="1">IF(COUNTIF(INDIRECT(RIGHT(EN$1,3)&amp;"!"&amp;"$C$49"&amp;":"&amp;"$C$55"),Data0!$BB56)&gt;=1,"",ROW())</f>
        <v>56</v>
      </c>
      <c r="EO56" s="1" t="str">
        <f t="shared" ca="1" si="118"/>
        <v/>
      </c>
      <c r="EP56" s="1">
        <f ca="1">IF(COUNTIF(INDIRECT(RIGHT(EP$1,3)&amp;"!"&amp;"$C$57"&amp;":"&amp;"$C$59"),Data0!$BC56)&gt;=1,"",ROW())</f>
        <v>56</v>
      </c>
      <c r="EQ56" s="1" t="str">
        <f t="shared" ca="1" si="119"/>
        <v/>
      </c>
      <c r="ER56" s="1">
        <f ca="1">IF(COUNTIF(INDIRECT(RIGHT(ER$1,3)&amp;"!"&amp;"$C$49"&amp;":"&amp;"$C$55"),Data0!$BB56)&gt;=1,"",ROW())</f>
        <v>56</v>
      </c>
      <c r="ES56" s="1" t="str">
        <f t="shared" ca="1" si="120"/>
        <v/>
      </c>
      <c r="ET56" s="1">
        <f ca="1">IF(COUNTIF(INDIRECT(RIGHT(ET$1,3)&amp;"!"&amp;"$C$57"&amp;":"&amp;"$C$59"),Data0!$BC56)&gt;=1,"",ROW())</f>
        <v>56</v>
      </c>
      <c r="EU56" s="1" t="str">
        <f t="shared" ca="1" si="121"/>
        <v/>
      </c>
    </row>
    <row r="57" spans="1:151" ht="15">
      <c r="A57" s="22" t="str">
        <f t="shared" si="66"/>
        <v>9.</v>
      </c>
      <c r="B57" s="22" t="s">
        <v>204</v>
      </c>
      <c r="C57" s="22" t="s">
        <v>236</v>
      </c>
      <c r="D57" s="22" t="s">
        <v>97</v>
      </c>
      <c r="F57"/>
      <c r="AF57" s="440">
        <f>IF(AND(COUNTIF(AG$2:AG57,AG57)=1,AG57&lt;&gt;""),AF56+1,AF56)</f>
        <v>1</v>
      </c>
      <c r="AG57" s="468" t="str">
        <f t="shared" si="67"/>
        <v/>
      </c>
      <c r="AH57" s="440">
        <f>IF(AND(COUNTIF(AI$2:AI57,AI57)=1,AI57&lt;&gt;""),AH56+1,AH56)</f>
        <v>1</v>
      </c>
      <c r="AI57" s="468" t="str">
        <f t="shared" si="68"/>
        <v/>
      </c>
      <c r="AJ57" s="497" t="str">
        <f t="shared" si="56"/>
        <v/>
      </c>
      <c r="AK57" s="497" t="str">
        <f t="shared" si="57"/>
        <v/>
      </c>
      <c r="AL57" s="440">
        <f>IF(AND(COUNTIF(AM$2:AM57,AM57)=1,AM57&lt;&gt;""),AL56+1,AL56)</f>
        <v>1</v>
      </c>
      <c r="AM57" s="468" t="str">
        <f t="shared" si="69"/>
        <v/>
      </c>
      <c r="AN57" s="440">
        <f>IF(AND(COUNTIF(AO$2:AO57,AO57)=1,AO57&lt;&gt;""),AN56+1,AN56)</f>
        <v>1</v>
      </c>
      <c r="AO57" s="468" t="str">
        <f t="shared" si="70"/>
        <v/>
      </c>
      <c r="AP57" s="497" t="str">
        <f t="shared" si="59"/>
        <v/>
      </c>
      <c r="AQ57" s="497" t="str">
        <f t="shared" si="60"/>
        <v/>
      </c>
      <c r="AR57" s="440">
        <f>IF(AND(COUNTIF(AS$2:AS57,AS57)=1,AS57&lt;&gt;""),AR56+1,AR56)</f>
        <v>1</v>
      </c>
      <c r="AS57" s="468" t="str">
        <f t="shared" si="71"/>
        <v/>
      </c>
      <c r="AT57" s="440">
        <f>IF(AND(COUNTIF(AU$2:AU57,AU57)=1,AU57&lt;&gt;""),AT56+1,AT56)</f>
        <v>1</v>
      </c>
      <c r="AU57" s="468" t="str">
        <f t="shared" si="72"/>
        <v/>
      </c>
      <c r="AV57" s="497" t="str">
        <f t="shared" si="61"/>
        <v/>
      </c>
      <c r="AW57" s="497" t="str">
        <f t="shared" si="62"/>
        <v/>
      </c>
      <c r="AX57" s="440">
        <f>IF(AND(COUNTIF(AY$2:AY57,AY57)=1,AY57&lt;&gt;""),AX56+1,AX56)</f>
        <v>1</v>
      </c>
      <c r="AY57" s="468" t="str">
        <f t="shared" si="73"/>
        <v/>
      </c>
      <c r="AZ57" s="440">
        <f>IF(AND(COUNTIF(BA$2:BA57,BA57)=1,BA57&lt;&gt;""),AZ56+1,AZ56)</f>
        <v>1</v>
      </c>
      <c r="BA57" s="468" t="str">
        <f t="shared" si="74"/>
        <v/>
      </c>
      <c r="BB57" s="497" t="str">
        <f t="shared" si="63"/>
        <v/>
      </c>
      <c r="BC57" s="497" t="str">
        <f t="shared" si="64"/>
        <v/>
      </c>
      <c r="EU57" s="1" t="str">
        <f t="shared" ref="EU57:EU65" ca="1" si="122">IF(ROW($BC57)-ROW($BC$2)+1&gt;COUNT(ET$2:ET$54),"",INDEX($BC:$BC,SMALL(ET$2:ET$54,1+ROW($BC57)-ROW($BC$2))))</f>
        <v/>
      </c>
    </row>
    <row r="58" spans="1:151" ht="15">
      <c r="A58" s="21" t="str">
        <f>LEFT(B58,3)</f>
        <v>10.</v>
      </c>
      <c r="B58" s="21" t="s">
        <v>205</v>
      </c>
      <c r="C58" s="21" t="s">
        <v>239</v>
      </c>
      <c r="D58" s="21" t="s">
        <v>239</v>
      </c>
      <c r="F58"/>
      <c r="AF58" s="440">
        <f>IF(AND(COUNTIF(AG$2:AG58,AG58)=1,AG58&lt;&gt;""),AF57+1,AF57)</f>
        <v>1</v>
      </c>
      <c r="AG58" s="468" t="str">
        <f t="shared" si="67"/>
        <v/>
      </c>
      <c r="AH58" s="440">
        <f>IF(AND(COUNTIF(AI$2:AI58,AI58)=1,AI58&lt;&gt;""),AH57+1,AH57)</f>
        <v>1</v>
      </c>
      <c r="AI58" s="468" t="str">
        <f t="shared" si="68"/>
        <v/>
      </c>
      <c r="AJ58" s="497" t="str">
        <f t="shared" si="56"/>
        <v/>
      </c>
      <c r="AK58" s="497" t="str">
        <f t="shared" si="57"/>
        <v/>
      </c>
      <c r="AL58" s="440">
        <f>IF(AND(COUNTIF(AM$2:AM58,AM58)=1,AM58&lt;&gt;""),AL57+1,AL57)</f>
        <v>1</v>
      </c>
      <c r="AM58" s="468" t="str">
        <f t="shared" si="69"/>
        <v/>
      </c>
      <c r="AN58" s="440">
        <f>IF(AND(COUNTIF(AO$2:AO58,AO58)=1,AO58&lt;&gt;""),AN57+1,AN57)</f>
        <v>1</v>
      </c>
      <c r="AO58" s="468" t="str">
        <f t="shared" si="70"/>
        <v/>
      </c>
      <c r="AP58" s="497" t="str">
        <f t="shared" si="59"/>
        <v/>
      </c>
      <c r="AQ58" s="497" t="str">
        <f t="shared" si="60"/>
        <v/>
      </c>
      <c r="AR58" s="440">
        <f>IF(AND(COUNTIF(AS$2:AS58,AS58)=1,AS58&lt;&gt;""),AR57+1,AR57)</f>
        <v>1</v>
      </c>
      <c r="AS58" s="468" t="str">
        <f t="shared" si="71"/>
        <v/>
      </c>
      <c r="AT58" s="440">
        <f>IF(AND(COUNTIF(AU$2:AU58,AU58)=1,AU58&lt;&gt;""),AT57+1,AT57)</f>
        <v>1</v>
      </c>
      <c r="AU58" s="468" t="str">
        <f t="shared" si="72"/>
        <v/>
      </c>
      <c r="AV58" s="497" t="str">
        <f t="shared" si="61"/>
        <v/>
      </c>
      <c r="AW58" s="497" t="str">
        <f t="shared" si="62"/>
        <v/>
      </c>
      <c r="AX58" s="440">
        <f>IF(AND(COUNTIF(AY$2:AY58,AY58)=1,AY58&lt;&gt;""),AX57+1,AX57)</f>
        <v>1</v>
      </c>
      <c r="AY58" s="468" t="str">
        <f t="shared" si="73"/>
        <v/>
      </c>
      <c r="AZ58" s="440">
        <f>IF(AND(COUNTIF(BA$2:BA58,BA58)=1,BA58&lt;&gt;""),AZ57+1,AZ57)</f>
        <v>1</v>
      </c>
      <c r="BA58" s="468" t="str">
        <f t="shared" si="74"/>
        <v/>
      </c>
      <c r="BB58" s="497" t="str">
        <f t="shared" si="63"/>
        <v/>
      </c>
      <c r="BC58" s="497" t="str">
        <f t="shared" si="64"/>
        <v/>
      </c>
      <c r="EU58" s="1" t="str">
        <f t="shared" ca="1" si="122"/>
        <v/>
      </c>
    </row>
    <row r="59" spans="1:151" ht="15">
      <c r="A59" s="22" t="str">
        <f t="shared" ref="A59:A85" si="123">LEFT(B59,3)</f>
        <v>10.</v>
      </c>
      <c r="B59" s="22" t="s">
        <v>206</v>
      </c>
      <c r="C59" s="22" t="s">
        <v>239</v>
      </c>
      <c r="D59" s="22" t="s">
        <v>237</v>
      </c>
      <c r="F59"/>
      <c r="AF59" s="440">
        <f>IF(AND(COUNTIF(AG$2:AG59,AG59)=1,AG59&lt;&gt;""),AF58+1,AF58)</f>
        <v>1</v>
      </c>
      <c r="AG59" s="468" t="str">
        <f t="shared" si="67"/>
        <v/>
      </c>
      <c r="AH59" s="440">
        <f>IF(AND(COUNTIF(AI$2:AI59,AI59)=1,AI59&lt;&gt;""),AH58+1,AH58)</f>
        <v>1</v>
      </c>
      <c r="AI59" s="468" t="str">
        <f t="shared" si="68"/>
        <v/>
      </c>
      <c r="AJ59" s="497" t="str">
        <f t="shared" si="56"/>
        <v/>
      </c>
      <c r="AK59" s="497" t="str">
        <f t="shared" si="57"/>
        <v/>
      </c>
      <c r="AL59" s="440">
        <f>IF(AND(COUNTIF(AM$2:AM59,AM59)=1,AM59&lt;&gt;""),AL58+1,AL58)</f>
        <v>1</v>
      </c>
      <c r="AM59" s="468" t="str">
        <f t="shared" si="69"/>
        <v/>
      </c>
      <c r="AN59" s="440">
        <f>IF(AND(COUNTIF(AO$2:AO59,AO59)=1,AO59&lt;&gt;""),AN58+1,AN58)</f>
        <v>1</v>
      </c>
      <c r="AO59" s="468" t="str">
        <f t="shared" si="70"/>
        <v/>
      </c>
      <c r="AP59" s="497" t="str">
        <f t="shared" si="59"/>
        <v/>
      </c>
      <c r="AQ59" s="497" t="str">
        <f t="shared" si="60"/>
        <v/>
      </c>
      <c r="AR59" s="440">
        <f>IF(AND(COUNTIF(AS$2:AS59,AS59)=1,AS59&lt;&gt;""),AR58+1,AR58)</f>
        <v>1</v>
      </c>
      <c r="AS59" s="468" t="str">
        <f t="shared" si="71"/>
        <v/>
      </c>
      <c r="AT59" s="440">
        <f>IF(AND(COUNTIF(AU$2:AU59,AU59)=1,AU59&lt;&gt;""),AT58+1,AT58)</f>
        <v>1</v>
      </c>
      <c r="AU59" s="468" t="str">
        <f t="shared" si="72"/>
        <v/>
      </c>
      <c r="AV59" s="497" t="str">
        <f t="shared" si="61"/>
        <v/>
      </c>
      <c r="AW59" s="497" t="str">
        <f t="shared" si="62"/>
        <v/>
      </c>
      <c r="AX59" s="440">
        <f>IF(AND(COUNTIF(AY$2:AY59,AY59)=1,AY59&lt;&gt;""),AX58+1,AX58)</f>
        <v>1</v>
      </c>
      <c r="AY59" s="468" t="str">
        <f t="shared" si="73"/>
        <v/>
      </c>
      <c r="AZ59" s="440">
        <f>IF(AND(COUNTIF(BA$2:BA59,BA59)=1,BA59&lt;&gt;""),AZ58+1,AZ58)</f>
        <v>1</v>
      </c>
      <c r="BA59" s="468" t="str">
        <f t="shared" si="74"/>
        <v/>
      </c>
      <c r="BB59" s="497" t="str">
        <f t="shared" si="63"/>
        <v/>
      </c>
      <c r="BC59" s="497" t="str">
        <f t="shared" si="64"/>
        <v/>
      </c>
      <c r="EU59" s="1" t="str">
        <f t="shared" ca="1" si="122"/>
        <v/>
      </c>
    </row>
    <row r="60" spans="1:151" ht="15">
      <c r="A60" s="21" t="str">
        <f t="shared" si="123"/>
        <v>10.</v>
      </c>
      <c r="B60" s="21" t="s">
        <v>207</v>
      </c>
      <c r="C60" s="21" t="s">
        <v>239</v>
      </c>
      <c r="D60" s="21" t="s">
        <v>97</v>
      </c>
      <c r="F60"/>
      <c r="AF60" s="440">
        <f>IF(AND(COUNTIF(AG$2:AG60,AG60)=1,AG60&lt;&gt;""),AF59+1,AF59)</f>
        <v>1</v>
      </c>
      <c r="AG60" s="468" t="str">
        <f t="shared" si="67"/>
        <v/>
      </c>
      <c r="AH60" s="440">
        <f>IF(AND(COUNTIF(AI$2:AI60,AI60)=1,AI60&lt;&gt;""),AH59+1,AH59)</f>
        <v>1</v>
      </c>
      <c r="AI60" s="468" t="str">
        <f t="shared" si="68"/>
        <v/>
      </c>
      <c r="AJ60" s="497" t="str">
        <f t="shared" si="56"/>
        <v/>
      </c>
      <c r="AK60" s="497" t="str">
        <f t="shared" si="57"/>
        <v/>
      </c>
      <c r="AL60" s="440">
        <f>IF(AND(COUNTIF(AM$2:AM60,AM60)=1,AM60&lt;&gt;""),AL59+1,AL59)</f>
        <v>1</v>
      </c>
      <c r="AM60" s="468" t="str">
        <f t="shared" si="69"/>
        <v/>
      </c>
      <c r="AN60" s="440">
        <f>IF(AND(COUNTIF(AO$2:AO60,AO60)=1,AO60&lt;&gt;""),AN59+1,AN59)</f>
        <v>1</v>
      </c>
      <c r="AO60" s="468" t="str">
        <f t="shared" si="70"/>
        <v/>
      </c>
      <c r="AP60" s="497" t="str">
        <f t="shared" si="59"/>
        <v/>
      </c>
      <c r="AQ60" s="497" t="str">
        <f t="shared" si="60"/>
        <v/>
      </c>
      <c r="AR60" s="440">
        <f>IF(AND(COUNTIF(AS$2:AS60,AS60)=1,AS60&lt;&gt;""),AR59+1,AR59)</f>
        <v>1</v>
      </c>
      <c r="AS60" s="468" t="str">
        <f t="shared" si="71"/>
        <v/>
      </c>
      <c r="AT60" s="440">
        <f>IF(AND(COUNTIF(AU$2:AU60,AU60)=1,AU60&lt;&gt;""),AT59+1,AT59)</f>
        <v>1</v>
      </c>
      <c r="AU60" s="468" t="str">
        <f t="shared" si="72"/>
        <v/>
      </c>
      <c r="AV60" s="497" t="str">
        <f t="shared" si="61"/>
        <v/>
      </c>
      <c r="AW60" s="497" t="str">
        <f t="shared" si="62"/>
        <v/>
      </c>
      <c r="AX60" s="440">
        <f>IF(AND(COUNTIF(AY$2:AY60,AY60)=1,AY60&lt;&gt;""),AX59+1,AX59)</f>
        <v>1</v>
      </c>
      <c r="AY60" s="468" t="str">
        <f t="shared" si="73"/>
        <v/>
      </c>
      <c r="AZ60" s="440">
        <f>IF(AND(COUNTIF(BA$2:BA60,BA60)=1,BA60&lt;&gt;""),AZ59+1,AZ59)</f>
        <v>1</v>
      </c>
      <c r="BA60" s="468" t="str">
        <f t="shared" si="74"/>
        <v/>
      </c>
      <c r="BB60" s="497" t="str">
        <f t="shared" si="63"/>
        <v/>
      </c>
      <c r="BC60" s="497" t="str">
        <f t="shared" si="64"/>
        <v/>
      </c>
      <c r="EU60" s="1" t="str">
        <f t="shared" ca="1" si="122"/>
        <v/>
      </c>
    </row>
    <row r="61" spans="1:151" ht="15">
      <c r="A61" s="22" t="str">
        <f t="shared" si="123"/>
        <v>11.</v>
      </c>
      <c r="B61" s="22" t="s">
        <v>209</v>
      </c>
      <c r="C61" s="22" t="s">
        <v>240</v>
      </c>
      <c r="D61" s="22" t="s">
        <v>240</v>
      </c>
      <c r="F61"/>
      <c r="AF61" s="440">
        <f>IF(AND(COUNTIF(AG$2:AG61,AG61)=1,AG61&lt;&gt;""),AF60+1,AF60)</f>
        <v>1</v>
      </c>
      <c r="AG61" s="468" t="str">
        <f t="shared" si="67"/>
        <v/>
      </c>
      <c r="AH61" s="440">
        <f>IF(AND(COUNTIF(AI$2:AI61,AI61)=1,AI61&lt;&gt;""),AH60+1,AH60)</f>
        <v>1</v>
      </c>
      <c r="AI61" s="468" t="str">
        <f t="shared" si="68"/>
        <v/>
      </c>
      <c r="AJ61" s="497" t="str">
        <f t="shared" si="56"/>
        <v/>
      </c>
      <c r="AK61" s="497" t="str">
        <f t="shared" si="57"/>
        <v/>
      </c>
      <c r="AL61" s="440">
        <f>IF(AND(COUNTIF(AM$2:AM61,AM61)=1,AM61&lt;&gt;""),AL60+1,AL60)</f>
        <v>1</v>
      </c>
      <c r="AM61" s="468" t="str">
        <f t="shared" si="69"/>
        <v/>
      </c>
      <c r="AN61" s="440">
        <f>IF(AND(COUNTIF(AO$2:AO61,AO61)=1,AO61&lt;&gt;""),AN60+1,AN60)</f>
        <v>1</v>
      </c>
      <c r="AO61" s="468" t="str">
        <f t="shared" si="70"/>
        <v/>
      </c>
      <c r="AP61" s="497" t="str">
        <f t="shared" si="59"/>
        <v/>
      </c>
      <c r="AQ61" s="497" t="str">
        <f t="shared" si="60"/>
        <v/>
      </c>
      <c r="AR61" s="440">
        <f>IF(AND(COUNTIF(AS$2:AS61,AS61)=1,AS61&lt;&gt;""),AR60+1,AR60)</f>
        <v>1</v>
      </c>
      <c r="AS61" s="468" t="str">
        <f t="shared" si="71"/>
        <v/>
      </c>
      <c r="AT61" s="440">
        <f>IF(AND(COUNTIF(AU$2:AU61,AU61)=1,AU61&lt;&gt;""),AT60+1,AT60)</f>
        <v>1</v>
      </c>
      <c r="AU61" s="468" t="str">
        <f t="shared" si="72"/>
        <v/>
      </c>
      <c r="AV61" s="497" t="str">
        <f t="shared" si="61"/>
        <v/>
      </c>
      <c r="AW61" s="497" t="str">
        <f t="shared" si="62"/>
        <v/>
      </c>
      <c r="AX61" s="440">
        <f>IF(AND(COUNTIF(AY$2:AY61,AY61)=1,AY61&lt;&gt;""),AX60+1,AX60)</f>
        <v>1</v>
      </c>
      <c r="AY61" s="468" t="str">
        <f t="shared" si="73"/>
        <v/>
      </c>
      <c r="AZ61" s="440">
        <f>IF(AND(COUNTIF(BA$2:BA61,BA61)=1,BA61&lt;&gt;""),AZ60+1,AZ60)</f>
        <v>1</v>
      </c>
      <c r="BA61" s="468" t="str">
        <f t="shared" si="74"/>
        <v/>
      </c>
      <c r="BB61" s="497" t="str">
        <f t="shared" si="63"/>
        <v/>
      </c>
      <c r="BC61" s="497" t="str">
        <f t="shared" si="64"/>
        <v/>
      </c>
      <c r="EU61" s="1" t="str">
        <f t="shared" ca="1" si="122"/>
        <v/>
      </c>
    </row>
    <row r="62" spans="1:151" ht="15">
      <c r="A62" s="21" t="str">
        <f t="shared" si="123"/>
        <v>11.</v>
      </c>
      <c r="B62" s="21" t="s">
        <v>210</v>
      </c>
      <c r="C62" s="21" t="s">
        <v>240</v>
      </c>
      <c r="D62" s="21" t="s">
        <v>237</v>
      </c>
      <c r="F62"/>
      <c r="AF62" s="440">
        <f>IF(AND(COUNTIF(AG$2:AG62,AG62)=1,AG62&lt;&gt;""),AF61+1,AF61)</f>
        <v>1</v>
      </c>
      <c r="AG62" s="468" t="str">
        <f t="shared" si="67"/>
        <v/>
      </c>
      <c r="AH62" s="440">
        <f>IF(AND(COUNTIF(AI$2:AI62,AI62)=1,AI62&lt;&gt;""),AH61+1,AH61)</f>
        <v>1</v>
      </c>
      <c r="AI62" s="468" t="str">
        <f t="shared" si="68"/>
        <v/>
      </c>
      <c r="AJ62" s="497" t="str">
        <f t="shared" si="56"/>
        <v/>
      </c>
      <c r="AK62" s="497" t="str">
        <f t="shared" si="57"/>
        <v/>
      </c>
      <c r="AL62" s="440">
        <f>IF(AND(COUNTIF(AM$2:AM62,AM62)=1,AM62&lt;&gt;""),AL61+1,AL61)</f>
        <v>1</v>
      </c>
      <c r="AM62" s="468" t="str">
        <f t="shared" si="69"/>
        <v/>
      </c>
      <c r="AN62" s="440">
        <f>IF(AND(COUNTIF(AO$2:AO62,AO62)=1,AO62&lt;&gt;""),AN61+1,AN61)</f>
        <v>1</v>
      </c>
      <c r="AO62" s="468" t="str">
        <f t="shared" si="70"/>
        <v/>
      </c>
      <c r="AP62" s="497" t="str">
        <f t="shared" si="59"/>
        <v/>
      </c>
      <c r="AQ62" s="497" t="str">
        <f t="shared" si="60"/>
        <v/>
      </c>
      <c r="AR62" s="440">
        <f>IF(AND(COUNTIF(AS$2:AS62,AS62)=1,AS62&lt;&gt;""),AR61+1,AR61)</f>
        <v>1</v>
      </c>
      <c r="AS62" s="468" t="str">
        <f t="shared" si="71"/>
        <v/>
      </c>
      <c r="AT62" s="440">
        <f>IF(AND(COUNTIF(AU$2:AU62,AU62)=1,AU62&lt;&gt;""),AT61+1,AT61)</f>
        <v>1</v>
      </c>
      <c r="AU62" s="468" t="str">
        <f t="shared" si="72"/>
        <v/>
      </c>
      <c r="AV62" s="497" t="str">
        <f t="shared" si="61"/>
        <v/>
      </c>
      <c r="AW62" s="497" t="str">
        <f t="shared" si="62"/>
        <v/>
      </c>
      <c r="AX62" s="440">
        <f>IF(AND(COUNTIF(AY$2:AY62,AY62)=1,AY62&lt;&gt;""),AX61+1,AX61)</f>
        <v>1</v>
      </c>
      <c r="AY62" s="468" t="str">
        <f t="shared" si="73"/>
        <v/>
      </c>
      <c r="AZ62" s="440">
        <f>IF(AND(COUNTIF(BA$2:BA62,BA62)=1,BA62&lt;&gt;""),AZ61+1,AZ61)</f>
        <v>1</v>
      </c>
      <c r="BA62" s="468" t="str">
        <f t="shared" si="74"/>
        <v/>
      </c>
      <c r="BB62" s="497" t="str">
        <f t="shared" si="63"/>
        <v/>
      </c>
      <c r="BC62" s="497" t="str">
        <f t="shared" si="64"/>
        <v/>
      </c>
      <c r="EU62" s="1" t="str">
        <f t="shared" ca="1" si="122"/>
        <v/>
      </c>
    </row>
    <row r="63" spans="1:151" ht="15">
      <c r="A63" s="22" t="str">
        <f t="shared" si="123"/>
        <v>11.</v>
      </c>
      <c r="B63" s="22" t="s">
        <v>214</v>
      </c>
      <c r="C63" s="22" t="s">
        <v>240</v>
      </c>
      <c r="D63" s="22" t="s">
        <v>238</v>
      </c>
      <c r="F63"/>
      <c r="AF63" s="440">
        <f>IF(AND(COUNTIF(AG$2:AG63,AG63)=1,AG63&lt;&gt;""),AF62+1,AF62)</f>
        <v>1</v>
      </c>
      <c r="AG63" s="468" t="str">
        <f t="shared" si="67"/>
        <v/>
      </c>
      <c r="AH63" s="440">
        <f>IF(AND(COUNTIF(AI$2:AI63,AI63)=1,AI63&lt;&gt;""),AH62+1,AH62)</f>
        <v>1</v>
      </c>
      <c r="AI63" s="468" t="str">
        <f t="shared" si="68"/>
        <v/>
      </c>
      <c r="AJ63" s="497" t="str">
        <f t="shared" si="56"/>
        <v/>
      </c>
      <c r="AK63" s="497" t="str">
        <f t="shared" si="57"/>
        <v/>
      </c>
      <c r="AL63" s="440">
        <f>IF(AND(COUNTIF(AM$2:AM63,AM63)=1,AM63&lt;&gt;""),AL62+1,AL62)</f>
        <v>1</v>
      </c>
      <c r="AM63" s="468" t="str">
        <f t="shared" si="69"/>
        <v/>
      </c>
      <c r="AN63" s="440">
        <f>IF(AND(COUNTIF(AO$2:AO63,AO63)=1,AO63&lt;&gt;""),AN62+1,AN62)</f>
        <v>1</v>
      </c>
      <c r="AO63" s="468" t="str">
        <f t="shared" si="70"/>
        <v/>
      </c>
      <c r="AP63" s="497" t="str">
        <f t="shared" si="59"/>
        <v/>
      </c>
      <c r="AQ63" s="497" t="str">
        <f t="shared" si="60"/>
        <v/>
      </c>
      <c r="AR63" s="440">
        <f>IF(AND(COUNTIF(AS$2:AS63,AS63)=1,AS63&lt;&gt;""),AR62+1,AR62)</f>
        <v>1</v>
      </c>
      <c r="AS63" s="468" t="str">
        <f t="shared" si="71"/>
        <v/>
      </c>
      <c r="AT63" s="440">
        <f>IF(AND(COUNTIF(AU$2:AU63,AU63)=1,AU63&lt;&gt;""),AT62+1,AT62)</f>
        <v>1</v>
      </c>
      <c r="AU63" s="468" t="str">
        <f t="shared" si="72"/>
        <v/>
      </c>
      <c r="AV63" s="497" t="str">
        <f t="shared" si="61"/>
        <v/>
      </c>
      <c r="AW63" s="497" t="str">
        <f t="shared" si="62"/>
        <v/>
      </c>
      <c r="AX63" s="440">
        <f>IF(AND(COUNTIF(AY$2:AY63,AY63)=1,AY63&lt;&gt;""),AX62+1,AX62)</f>
        <v>1</v>
      </c>
      <c r="AY63" s="468" t="str">
        <f t="shared" si="73"/>
        <v/>
      </c>
      <c r="AZ63" s="440">
        <f>IF(AND(COUNTIF(BA$2:BA63,BA63)=1,BA63&lt;&gt;""),AZ62+1,AZ62)</f>
        <v>1</v>
      </c>
      <c r="BA63" s="468" t="str">
        <f t="shared" si="74"/>
        <v/>
      </c>
      <c r="BB63" s="497" t="str">
        <f t="shared" si="63"/>
        <v/>
      </c>
      <c r="BC63" s="497" t="str">
        <f t="shared" si="64"/>
        <v/>
      </c>
      <c r="EU63" s="1" t="str">
        <f t="shared" ca="1" si="122"/>
        <v/>
      </c>
    </row>
    <row r="64" spans="1:151" ht="15">
      <c r="A64" s="21" t="str">
        <f t="shared" si="123"/>
        <v>11.</v>
      </c>
      <c r="B64" s="21" t="s">
        <v>215</v>
      </c>
      <c r="C64" s="21" t="s">
        <v>240</v>
      </c>
      <c r="D64" s="21" t="s">
        <v>97</v>
      </c>
      <c r="F64"/>
      <c r="AF64" s="440">
        <f>IF(AND(COUNTIF(AG$2:AG64,AG64)=1,AG64&lt;&gt;""),AF63+1,AF63)</f>
        <v>1</v>
      </c>
      <c r="AG64" s="468" t="str">
        <f t="shared" si="67"/>
        <v/>
      </c>
      <c r="AH64" s="440">
        <f>IF(AND(COUNTIF(AI$2:AI64,AI64)=1,AI64&lt;&gt;""),AH63+1,AH63)</f>
        <v>1</v>
      </c>
      <c r="AI64" s="468" t="str">
        <f t="shared" si="68"/>
        <v/>
      </c>
      <c r="AJ64" s="497" t="str">
        <f t="shared" si="56"/>
        <v/>
      </c>
      <c r="AK64" s="497" t="str">
        <f t="shared" si="57"/>
        <v/>
      </c>
      <c r="AL64" s="440">
        <f>IF(AND(COUNTIF(AM$2:AM64,AM64)=1,AM64&lt;&gt;""),AL63+1,AL63)</f>
        <v>1</v>
      </c>
      <c r="AM64" s="468" t="str">
        <f t="shared" si="69"/>
        <v/>
      </c>
      <c r="AN64" s="440">
        <f>IF(AND(COUNTIF(AO$2:AO64,AO64)=1,AO64&lt;&gt;""),AN63+1,AN63)</f>
        <v>1</v>
      </c>
      <c r="AO64" s="468" t="str">
        <f t="shared" si="70"/>
        <v/>
      </c>
      <c r="AP64" s="497" t="str">
        <f t="shared" si="59"/>
        <v/>
      </c>
      <c r="AQ64" s="497" t="str">
        <f t="shared" si="60"/>
        <v/>
      </c>
      <c r="AR64" s="440">
        <f>IF(AND(COUNTIF(AS$2:AS64,AS64)=1,AS64&lt;&gt;""),AR63+1,AR63)</f>
        <v>1</v>
      </c>
      <c r="AS64" s="468" t="str">
        <f t="shared" si="71"/>
        <v/>
      </c>
      <c r="AT64" s="440">
        <f>IF(AND(COUNTIF(AU$2:AU64,AU64)=1,AU64&lt;&gt;""),AT63+1,AT63)</f>
        <v>1</v>
      </c>
      <c r="AU64" s="468" t="str">
        <f t="shared" si="72"/>
        <v/>
      </c>
      <c r="AV64" s="497" t="str">
        <f t="shared" si="61"/>
        <v/>
      </c>
      <c r="AW64" s="497" t="str">
        <f t="shared" si="62"/>
        <v/>
      </c>
      <c r="AX64" s="440">
        <f>IF(AND(COUNTIF(AY$2:AY64,AY64)=1,AY64&lt;&gt;""),AX63+1,AX63)</f>
        <v>1</v>
      </c>
      <c r="AY64" s="468" t="str">
        <f t="shared" si="73"/>
        <v/>
      </c>
      <c r="AZ64" s="440">
        <f>IF(AND(COUNTIF(BA$2:BA64,BA64)=1,BA64&lt;&gt;""),AZ63+1,AZ63)</f>
        <v>1</v>
      </c>
      <c r="BA64" s="468" t="str">
        <f t="shared" si="74"/>
        <v/>
      </c>
      <c r="BB64" s="497" t="str">
        <f t="shared" si="63"/>
        <v/>
      </c>
      <c r="BC64" s="497" t="str">
        <f t="shared" si="64"/>
        <v/>
      </c>
      <c r="EU64" s="1" t="str">
        <f t="shared" ca="1" si="122"/>
        <v/>
      </c>
    </row>
    <row r="65" spans="1:151" ht="15">
      <c r="A65" s="22" t="str">
        <f t="shared" si="123"/>
        <v>12.</v>
      </c>
      <c r="B65" s="22" t="s">
        <v>216</v>
      </c>
      <c r="C65" s="22" t="s">
        <v>241</v>
      </c>
      <c r="D65" s="22" t="s">
        <v>243</v>
      </c>
      <c r="F65"/>
      <c r="AF65" s="440">
        <f>IF(AND(COUNTIF(AG$2:AG65,AG65)=1,AG65&lt;&gt;""),AF64+1,AF64)</f>
        <v>1</v>
      </c>
      <c r="AG65" s="468" t="str">
        <f t="shared" si="67"/>
        <v/>
      </c>
      <c r="AH65" s="440">
        <f>IF(AND(COUNTIF(AI$2:AI65,AI65)=1,AI65&lt;&gt;""),AH64+1,AH64)</f>
        <v>1</v>
      </c>
      <c r="AI65" s="468" t="str">
        <f t="shared" si="68"/>
        <v/>
      </c>
      <c r="AJ65" s="497" t="str">
        <f t="shared" si="56"/>
        <v/>
      </c>
      <c r="AK65" s="497" t="str">
        <f t="shared" si="57"/>
        <v/>
      </c>
      <c r="AL65" s="440">
        <f>IF(AND(COUNTIF(AM$2:AM65,AM65)=1,AM65&lt;&gt;""),AL64+1,AL64)</f>
        <v>1</v>
      </c>
      <c r="AM65" s="468" t="str">
        <f t="shared" si="69"/>
        <v/>
      </c>
      <c r="AN65" s="440">
        <f>IF(AND(COUNTIF(AO$2:AO65,AO65)=1,AO65&lt;&gt;""),AN64+1,AN64)</f>
        <v>1</v>
      </c>
      <c r="AO65" s="468" t="str">
        <f t="shared" si="70"/>
        <v/>
      </c>
      <c r="AP65" s="497" t="str">
        <f t="shared" si="59"/>
        <v/>
      </c>
      <c r="AQ65" s="497" t="str">
        <f t="shared" si="60"/>
        <v/>
      </c>
      <c r="AR65" s="440">
        <f>IF(AND(COUNTIF(AS$2:AS65,AS65)=1,AS65&lt;&gt;""),AR64+1,AR64)</f>
        <v>1</v>
      </c>
      <c r="AS65" s="468" t="str">
        <f t="shared" si="71"/>
        <v/>
      </c>
      <c r="AT65" s="440">
        <f>IF(AND(COUNTIF(AU$2:AU65,AU65)=1,AU65&lt;&gt;""),AT64+1,AT64)</f>
        <v>1</v>
      </c>
      <c r="AU65" s="468" t="str">
        <f t="shared" si="72"/>
        <v/>
      </c>
      <c r="AV65" s="497" t="str">
        <f t="shared" si="61"/>
        <v/>
      </c>
      <c r="AW65" s="497" t="str">
        <f t="shared" si="62"/>
        <v/>
      </c>
      <c r="AX65" s="440">
        <f>IF(AND(COUNTIF(AY$2:AY65,AY65)=1,AY65&lt;&gt;""),AX64+1,AX64)</f>
        <v>1</v>
      </c>
      <c r="AY65" s="468" t="str">
        <f t="shared" si="73"/>
        <v/>
      </c>
      <c r="AZ65" s="440">
        <f>IF(AND(COUNTIF(BA$2:BA65,BA65)=1,BA65&lt;&gt;""),AZ64+1,AZ64)</f>
        <v>1</v>
      </c>
      <c r="BA65" s="468" t="str">
        <f t="shared" si="74"/>
        <v/>
      </c>
      <c r="BB65" s="497" t="str">
        <f t="shared" si="63"/>
        <v/>
      </c>
      <c r="BC65" s="497" t="str">
        <f t="shared" si="64"/>
        <v/>
      </c>
      <c r="EU65" s="1" t="str">
        <f t="shared" ca="1" si="122"/>
        <v/>
      </c>
    </row>
    <row r="66" spans="1:151" ht="15">
      <c r="A66" s="21" t="str">
        <f t="shared" si="123"/>
        <v>12.</v>
      </c>
      <c r="B66" s="21" t="s">
        <v>217</v>
      </c>
      <c r="C66" s="21" t="s">
        <v>241</v>
      </c>
      <c r="D66" s="21" t="s">
        <v>244</v>
      </c>
      <c r="F66"/>
      <c r="AF66" s="440">
        <f>IF(AND(COUNTIF(AG$2:AG66,AG66)=1,AG66&lt;&gt;""),AF65+1,AF65)</f>
        <v>1</v>
      </c>
      <c r="AG66" s="468" t="str">
        <f t="shared" ref="AG66:AG97" si="124">IF(AND((IFERROR(VLOOKUP(Naudos_Zalos_kodas,$P$2:$P$5,1,0),"")&lt;&gt;""),Naudos_Zalos="N"),Naudos_Zalos_pav,"")</f>
        <v/>
      </c>
      <c r="AH66" s="440">
        <f>IF(AND(COUNTIF(AI$2:AI66,AI66)=1,AI66&lt;&gt;""),AH65+1,AH65)</f>
        <v>1</v>
      </c>
      <c r="AI66" s="468" t="str">
        <f t="shared" ref="AI66:AI97" si="125">IF(AND((IFERROR(VLOOKUP(Naudos_Zalos_kodas,$P$2:$P$5,1,0),"")&lt;&gt;""),Naudos_Zalos="Ž"),Naudos_Zalos_pav,"")</f>
        <v/>
      </c>
      <c r="AJ66" s="497" t="str">
        <f t="shared" si="56"/>
        <v/>
      </c>
      <c r="AK66" s="497" t="str">
        <f t="shared" si="57"/>
        <v/>
      </c>
      <c r="AL66" s="440">
        <f>IF(AND(COUNTIF(AM$2:AM66,AM66)=1,AM66&lt;&gt;""),AL65+1,AL65)</f>
        <v>1</v>
      </c>
      <c r="AM66" s="468" t="str">
        <f t="shared" ref="AM66:AM97" si="126">IF(AND((IFERROR(VLOOKUP(Naudos_Zalos_kodas,$P$6:$P$9,1,0),"")&lt;&gt;""),Naudos_Zalos="N"),Naudos_Zalos_pav,"")</f>
        <v/>
      </c>
      <c r="AN66" s="440">
        <f>IF(AND(COUNTIF(AO$2:AO66,AO66)=1,AO66&lt;&gt;""),AN65+1,AN65)</f>
        <v>1</v>
      </c>
      <c r="AO66" s="468" t="str">
        <f t="shared" ref="AO66:AO97" si="127">IF(AND((IFERROR(VLOOKUP(Naudos_Zalos_kodas,$P$6:$P$9,1,0),"")&lt;&gt;""),Naudos_Zalos="Ž"),Naudos_Zalos_pav,"")</f>
        <v/>
      </c>
      <c r="AP66" s="497" t="str">
        <f t="shared" si="59"/>
        <v/>
      </c>
      <c r="AQ66" s="497" t="str">
        <f t="shared" si="60"/>
        <v/>
      </c>
      <c r="AR66" s="440">
        <f>IF(AND(COUNTIF(AS$2:AS66,AS66)=1,AS66&lt;&gt;""),AR65+1,AR65)</f>
        <v>1</v>
      </c>
      <c r="AS66" s="468" t="str">
        <f t="shared" ref="AS66:AS97" si="128">IF(AND((IFERROR(VLOOKUP(Naudos_Zalos_kodas,$P$10:$P$13,1,0),"")&lt;&gt;""),Naudos_Zalos="N"),Naudos_Zalos_pav,"")</f>
        <v/>
      </c>
      <c r="AT66" s="440">
        <f>IF(AND(COUNTIF(AU$2:AU66,AU66)=1,AU66&lt;&gt;""),AT65+1,AT65)</f>
        <v>1</v>
      </c>
      <c r="AU66" s="468" t="str">
        <f t="shared" ref="AU66:AU97" si="129">IF(AND((IFERROR(VLOOKUP(Naudos_Zalos_kodas,$P$10:$P$13,1,0),"")&lt;&gt;""),Naudos_Zalos="Ž"),Naudos_Zalos_pav,"")</f>
        <v/>
      </c>
      <c r="AV66" s="497" t="str">
        <f t="shared" si="61"/>
        <v/>
      </c>
      <c r="AW66" s="497" t="str">
        <f t="shared" si="62"/>
        <v/>
      </c>
      <c r="AX66" s="440">
        <f>IF(AND(COUNTIF(AY$2:AY66,AY66)=1,AY66&lt;&gt;""),AX65+1,AX65)</f>
        <v>1</v>
      </c>
      <c r="AY66" s="468" t="str">
        <f t="shared" ref="AY66:AY97" si="130">IF(AND((IFERROR(VLOOKUP(Naudos_Zalos_kodas,$P$14:$P$17,1,0),"")&lt;&gt;""),Naudos_Zalos="N"),Naudos_Zalos_pav,"")</f>
        <v/>
      </c>
      <c r="AZ66" s="440">
        <f>IF(AND(COUNTIF(BA$2:BA66,BA66)=1,BA66&lt;&gt;""),AZ65+1,AZ65)</f>
        <v>1</v>
      </c>
      <c r="BA66" s="468" t="str">
        <f t="shared" ref="BA66:BA97" si="131">IF(AND((IFERROR(VLOOKUP(Naudos_Zalos_kodas,$P$14:$P$17,1,0),"")&lt;&gt;""),Naudos_Zalos="Ž"),Naudos_Zalos_pav,"")</f>
        <v/>
      </c>
      <c r="BB66" s="497" t="str">
        <f t="shared" si="63"/>
        <v/>
      </c>
      <c r="BC66" s="497" t="str">
        <f t="shared" si="64"/>
        <v/>
      </c>
      <c r="EU66" s="1" t="str">
        <f t="shared" ref="EU66:EU97" ca="1" si="132">IF(ROW($BC66)-ROW($BC$2)+1&gt;COUNT(ET$2:ET$54),"",INDEX($BC:$BC,SMALL(ET$2:ET$54,1+ROW($BC66)-ROW($BC$2))))</f>
        <v/>
      </c>
    </row>
    <row r="67" spans="1:151" ht="15">
      <c r="A67" s="22" t="str">
        <f t="shared" si="123"/>
        <v>12.</v>
      </c>
      <c r="B67" s="22" t="s">
        <v>246</v>
      </c>
      <c r="C67" s="22" t="s">
        <v>241</v>
      </c>
      <c r="D67" s="22" t="s">
        <v>242</v>
      </c>
      <c r="F67"/>
      <c r="AF67" s="440">
        <f>IF(AND(COUNTIF(AG$2:AG67,AG67)=1,AG67&lt;&gt;""),AF66+1,AF66)</f>
        <v>1</v>
      </c>
      <c r="AG67" s="468" t="str">
        <f t="shared" si="124"/>
        <v/>
      </c>
      <c r="AH67" s="440">
        <f>IF(AND(COUNTIF(AI$2:AI67,AI67)=1,AI67&lt;&gt;""),AH66+1,AH66)</f>
        <v>1</v>
      </c>
      <c r="AI67" s="468" t="str">
        <f t="shared" si="125"/>
        <v/>
      </c>
      <c r="AJ67" s="497" t="str">
        <f t="shared" ref="AJ67:AJ130" si="133">IFERROR(VLOOKUP(ROW()-1,AF$2:AG$179,2,FALSE),"")</f>
        <v/>
      </c>
      <c r="AK67" s="497" t="str">
        <f t="shared" ref="AK67:AK130" si="134">IFERROR(VLOOKUP(ROW()-1,AH$2:AI$179,2,FALSE),"")</f>
        <v/>
      </c>
      <c r="AL67" s="440">
        <f>IF(AND(COUNTIF(AM$2:AM67,AM67)=1,AM67&lt;&gt;""),AL66+1,AL66)</f>
        <v>1</v>
      </c>
      <c r="AM67" s="468" t="str">
        <f t="shared" si="126"/>
        <v/>
      </c>
      <c r="AN67" s="440">
        <f>IF(AND(COUNTIF(AO$2:AO67,AO67)=1,AO67&lt;&gt;""),AN66+1,AN66)</f>
        <v>1</v>
      </c>
      <c r="AO67" s="468" t="str">
        <f t="shared" si="127"/>
        <v/>
      </c>
      <c r="AP67" s="497" t="str">
        <f t="shared" ref="AP67:AP130" si="135">IFERROR(VLOOKUP(ROW()-1,AL$2:AM$179,2,FALSE),"")</f>
        <v/>
      </c>
      <c r="AQ67" s="497" t="str">
        <f t="shared" ref="AQ67:AQ130" si="136">IFERROR(VLOOKUP(ROW()-1,AN$2:AO$179,2,FALSE),"")</f>
        <v/>
      </c>
      <c r="AR67" s="440">
        <f>IF(AND(COUNTIF(AS$2:AS67,AS67)=1,AS67&lt;&gt;""),AR66+1,AR66)</f>
        <v>1</v>
      </c>
      <c r="AS67" s="468" t="str">
        <f t="shared" si="128"/>
        <v/>
      </c>
      <c r="AT67" s="440">
        <f>IF(AND(COUNTIF(AU$2:AU67,AU67)=1,AU67&lt;&gt;""),AT66+1,AT66)</f>
        <v>1</v>
      </c>
      <c r="AU67" s="468" t="str">
        <f t="shared" si="129"/>
        <v/>
      </c>
      <c r="AV67" s="497" t="str">
        <f t="shared" ref="AV67:AV130" si="137">IFERROR(VLOOKUP(ROW()-1,AR$2:AS$179,2,FALSE),"")</f>
        <v/>
      </c>
      <c r="AW67" s="497" t="str">
        <f t="shared" ref="AW67:AW130" si="138">IFERROR(VLOOKUP(ROW()-1,AT$2:AU$179,2,FALSE),"")</f>
        <v/>
      </c>
      <c r="AX67" s="440">
        <f>IF(AND(COUNTIF(AY$2:AY67,AY67)=1,AY67&lt;&gt;""),AX66+1,AX66)</f>
        <v>1</v>
      </c>
      <c r="AY67" s="468" t="str">
        <f t="shared" si="130"/>
        <v/>
      </c>
      <c r="AZ67" s="440">
        <f>IF(AND(COUNTIF(BA$2:BA67,BA67)=1,BA67&lt;&gt;""),AZ66+1,AZ66)</f>
        <v>1</v>
      </c>
      <c r="BA67" s="468" t="str">
        <f t="shared" si="131"/>
        <v/>
      </c>
      <c r="BB67" s="497" t="str">
        <f t="shared" ref="BB67:BB130" si="139">IFERROR(VLOOKUP(ROW()-1,AX$2:AY$179,2,FALSE),"")</f>
        <v/>
      </c>
      <c r="BC67" s="497" t="str">
        <f t="shared" ref="BC67:BC130" si="140">IFERROR(VLOOKUP(ROW()-1,AZ$2:BA$179,2,FALSE),"")</f>
        <v/>
      </c>
      <c r="EU67" s="1" t="str">
        <f t="shared" ca="1" si="132"/>
        <v/>
      </c>
    </row>
    <row r="68" spans="1:151" ht="15">
      <c r="A68" s="21" t="str">
        <f t="shared" si="123"/>
        <v>12.</v>
      </c>
      <c r="B68" s="21" t="s">
        <v>247</v>
      </c>
      <c r="C68" s="21" t="s">
        <v>241</v>
      </c>
      <c r="D68" s="21" t="s">
        <v>238</v>
      </c>
      <c r="F68"/>
      <c r="AF68" s="440">
        <f>IF(AND(COUNTIF(AG$2:AG68,AG68)=1,AG68&lt;&gt;""),AF67+1,AF67)</f>
        <v>1</v>
      </c>
      <c r="AG68" s="468" t="str">
        <f t="shared" si="124"/>
        <v/>
      </c>
      <c r="AH68" s="440">
        <f>IF(AND(COUNTIF(AI$2:AI68,AI68)=1,AI68&lt;&gt;""),AH67+1,AH67)</f>
        <v>1</v>
      </c>
      <c r="AI68" s="468" t="str">
        <f t="shared" si="125"/>
        <v/>
      </c>
      <c r="AJ68" s="497" t="str">
        <f t="shared" si="133"/>
        <v/>
      </c>
      <c r="AK68" s="497" t="str">
        <f t="shared" si="134"/>
        <v/>
      </c>
      <c r="AL68" s="440">
        <f>IF(AND(COUNTIF(AM$2:AM68,AM68)=1,AM68&lt;&gt;""),AL67+1,AL67)</f>
        <v>1</v>
      </c>
      <c r="AM68" s="468" t="str">
        <f t="shared" si="126"/>
        <v/>
      </c>
      <c r="AN68" s="440">
        <f>IF(AND(COUNTIF(AO$2:AO68,AO68)=1,AO68&lt;&gt;""),AN67+1,AN67)</f>
        <v>1</v>
      </c>
      <c r="AO68" s="468" t="str">
        <f t="shared" si="127"/>
        <v/>
      </c>
      <c r="AP68" s="497" t="str">
        <f t="shared" si="135"/>
        <v/>
      </c>
      <c r="AQ68" s="497" t="str">
        <f t="shared" si="136"/>
        <v/>
      </c>
      <c r="AR68" s="440">
        <f>IF(AND(COUNTIF(AS$2:AS68,AS68)=1,AS68&lt;&gt;""),AR67+1,AR67)</f>
        <v>1</v>
      </c>
      <c r="AS68" s="468" t="str">
        <f t="shared" si="128"/>
        <v/>
      </c>
      <c r="AT68" s="440">
        <f>IF(AND(COUNTIF(AU$2:AU68,AU68)=1,AU68&lt;&gt;""),AT67+1,AT67)</f>
        <v>1</v>
      </c>
      <c r="AU68" s="468" t="str">
        <f t="shared" si="129"/>
        <v/>
      </c>
      <c r="AV68" s="497" t="str">
        <f t="shared" si="137"/>
        <v/>
      </c>
      <c r="AW68" s="497" t="str">
        <f t="shared" si="138"/>
        <v/>
      </c>
      <c r="AX68" s="440">
        <f>IF(AND(COUNTIF(AY$2:AY68,AY68)=1,AY68&lt;&gt;""),AX67+1,AX67)</f>
        <v>1</v>
      </c>
      <c r="AY68" s="468" t="str">
        <f t="shared" si="130"/>
        <v/>
      </c>
      <c r="AZ68" s="440">
        <f>IF(AND(COUNTIF(BA$2:BA68,BA68)=1,BA68&lt;&gt;""),AZ67+1,AZ67)</f>
        <v>1</v>
      </c>
      <c r="BA68" s="468" t="str">
        <f t="shared" si="131"/>
        <v/>
      </c>
      <c r="BB68" s="497" t="str">
        <f t="shared" si="139"/>
        <v/>
      </c>
      <c r="BC68" s="497" t="str">
        <f t="shared" si="140"/>
        <v/>
      </c>
      <c r="EU68" s="1" t="str">
        <f t="shared" ca="1" si="132"/>
        <v/>
      </c>
    </row>
    <row r="69" spans="1:151" ht="15">
      <c r="A69" s="22" t="str">
        <f t="shared" si="123"/>
        <v>12.</v>
      </c>
      <c r="B69" s="22" t="s">
        <v>248</v>
      </c>
      <c r="C69" s="22" t="s">
        <v>241</v>
      </c>
      <c r="D69" s="22" t="s">
        <v>97</v>
      </c>
      <c r="F69"/>
      <c r="AF69" s="440">
        <f>IF(AND(COUNTIF(AG$2:AG69,AG69)=1,AG69&lt;&gt;""),AF68+1,AF68)</f>
        <v>1</v>
      </c>
      <c r="AG69" s="468" t="str">
        <f t="shared" si="124"/>
        <v/>
      </c>
      <c r="AH69" s="440">
        <f>IF(AND(COUNTIF(AI$2:AI69,AI69)=1,AI69&lt;&gt;""),AH68+1,AH68)</f>
        <v>1</v>
      </c>
      <c r="AI69" s="468" t="str">
        <f t="shared" si="125"/>
        <v/>
      </c>
      <c r="AJ69" s="497" t="str">
        <f t="shared" si="133"/>
        <v/>
      </c>
      <c r="AK69" s="497" t="str">
        <f t="shared" si="134"/>
        <v/>
      </c>
      <c r="AL69" s="440">
        <f>IF(AND(COUNTIF(AM$2:AM69,AM69)=1,AM69&lt;&gt;""),AL68+1,AL68)</f>
        <v>1</v>
      </c>
      <c r="AM69" s="468" t="str">
        <f t="shared" si="126"/>
        <v/>
      </c>
      <c r="AN69" s="440">
        <f>IF(AND(COUNTIF(AO$2:AO69,AO69)=1,AO69&lt;&gt;""),AN68+1,AN68)</f>
        <v>1</v>
      </c>
      <c r="AO69" s="468" t="str">
        <f t="shared" si="127"/>
        <v/>
      </c>
      <c r="AP69" s="497" t="str">
        <f t="shared" si="135"/>
        <v/>
      </c>
      <c r="AQ69" s="497" t="str">
        <f t="shared" si="136"/>
        <v/>
      </c>
      <c r="AR69" s="440">
        <f>IF(AND(COUNTIF(AS$2:AS69,AS69)=1,AS69&lt;&gt;""),AR68+1,AR68)</f>
        <v>1</v>
      </c>
      <c r="AS69" s="468" t="str">
        <f t="shared" si="128"/>
        <v/>
      </c>
      <c r="AT69" s="440">
        <f>IF(AND(COUNTIF(AU$2:AU69,AU69)=1,AU69&lt;&gt;""),AT68+1,AT68)</f>
        <v>1</v>
      </c>
      <c r="AU69" s="468" t="str">
        <f t="shared" si="129"/>
        <v/>
      </c>
      <c r="AV69" s="497" t="str">
        <f t="shared" si="137"/>
        <v/>
      </c>
      <c r="AW69" s="497" t="str">
        <f t="shared" si="138"/>
        <v/>
      </c>
      <c r="AX69" s="440">
        <f>IF(AND(COUNTIF(AY$2:AY69,AY69)=1,AY69&lt;&gt;""),AX68+1,AX68)</f>
        <v>1</v>
      </c>
      <c r="AY69" s="468" t="str">
        <f t="shared" si="130"/>
        <v/>
      </c>
      <c r="AZ69" s="440">
        <f>IF(AND(COUNTIF(BA$2:BA69,BA69)=1,BA69&lt;&gt;""),AZ68+1,AZ68)</f>
        <v>1</v>
      </c>
      <c r="BA69" s="468" t="str">
        <f t="shared" si="131"/>
        <v/>
      </c>
      <c r="BB69" s="497" t="str">
        <f t="shared" si="139"/>
        <v/>
      </c>
      <c r="BC69" s="497" t="str">
        <f t="shared" si="140"/>
        <v/>
      </c>
      <c r="EU69" s="1" t="str">
        <f t="shared" ca="1" si="132"/>
        <v/>
      </c>
    </row>
    <row r="70" spans="1:151" ht="15">
      <c r="A70" s="21" t="str">
        <f t="shared" si="123"/>
        <v>12.</v>
      </c>
      <c r="B70" s="21" t="s">
        <v>249</v>
      </c>
      <c r="C70" s="21" t="s">
        <v>241</v>
      </c>
      <c r="D70" s="21"/>
      <c r="F70"/>
      <c r="AF70" s="440">
        <f>IF(AND(COUNTIF(AG$2:AG70,AG70)=1,AG70&lt;&gt;""),AF69+1,AF69)</f>
        <v>1</v>
      </c>
      <c r="AG70" s="468" t="str">
        <f t="shared" si="124"/>
        <v/>
      </c>
      <c r="AH70" s="440">
        <f>IF(AND(COUNTIF(AI$2:AI70,AI70)=1,AI70&lt;&gt;""),AH69+1,AH69)</f>
        <v>1</v>
      </c>
      <c r="AI70" s="468" t="str">
        <f t="shared" si="125"/>
        <v/>
      </c>
      <c r="AJ70" s="497" t="str">
        <f t="shared" si="133"/>
        <v/>
      </c>
      <c r="AK70" s="497" t="str">
        <f t="shared" si="134"/>
        <v/>
      </c>
      <c r="AL70" s="440">
        <f>IF(AND(COUNTIF(AM$2:AM70,AM70)=1,AM70&lt;&gt;""),AL69+1,AL69)</f>
        <v>1</v>
      </c>
      <c r="AM70" s="468" t="str">
        <f t="shared" si="126"/>
        <v/>
      </c>
      <c r="AN70" s="440">
        <f>IF(AND(COUNTIF(AO$2:AO70,AO70)=1,AO70&lt;&gt;""),AN69+1,AN69)</f>
        <v>1</v>
      </c>
      <c r="AO70" s="468" t="str">
        <f t="shared" si="127"/>
        <v/>
      </c>
      <c r="AP70" s="497" t="str">
        <f t="shared" si="135"/>
        <v/>
      </c>
      <c r="AQ70" s="497" t="str">
        <f t="shared" si="136"/>
        <v/>
      </c>
      <c r="AR70" s="440">
        <f>IF(AND(COUNTIF(AS$2:AS70,AS70)=1,AS70&lt;&gt;""),AR69+1,AR69)</f>
        <v>1</v>
      </c>
      <c r="AS70" s="468" t="str">
        <f t="shared" si="128"/>
        <v/>
      </c>
      <c r="AT70" s="440">
        <f>IF(AND(COUNTIF(AU$2:AU70,AU70)=1,AU70&lt;&gt;""),AT69+1,AT69)</f>
        <v>1</v>
      </c>
      <c r="AU70" s="468" t="str">
        <f t="shared" si="129"/>
        <v/>
      </c>
      <c r="AV70" s="497" t="str">
        <f t="shared" si="137"/>
        <v/>
      </c>
      <c r="AW70" s="497" t="str">
        <f t="shared" si="138"/>
        <v/>
      </c>
      <c r="AX70" s="440">
        <f>IF(AND(COUNTIF(AY$2:AY70,AY70)=1,AY70&lt;&gt;""),AX69+1,AX69)</f>
        <v>1</v>
      </c>
      <c r="AY70" s="468" t="str">
        <f t="shared" si="130"/>
        <v/>
      </c>
      <c r="AZ70" s="440">
        <f>IF(AND(COUNTIF(BA$2:BA70,BA70)=1,BA70&lt;&gt;""),AZ69+1,AZ69)</f>
        <v>1</v>
      </c>
      <c r="BA70" s="468" t="str">
        <f t="shared" si="131"/>
        <v/>
      </c>
      <c r="BB70" s="497" t="str">
        <f t="shared" si="139"/>
        <v/>
      </c>
      <c r="BC70" s="497" t="str">
        <f t="shared" si="140"/>
        <v/>
      </c>
      <c r="EU70" s="1" t="str">
        <f t="shared" ca="1" si="132"/>
        <v/>
      </c>
    </row>
    <row r="71" spans="1:151" ht="15">
      <c r="A71" s="22" t="str">
        <f t="shared" si="123"/>
        <v>13.</v>
      </c>
      <c r="B71" s="22" t="s">
        <v>218</v>
      </c>
      <c r="C71" s="22" t="s">
        <v>245</v>
      </c>
      <c r="D71" s="22" t="s">
        <v>245</v>
      </c>
      <c r="F71"/>
      <c r="AF71" s="440">
        <f>IF(AND(COUNTIF(AG$2:AG71,AG71)=1,AG71&lt;&gt;""),AF70+1,AF70)</f>
        <v>1</v>
      </c>
      <c r="AG71" s="468" t="str">
        <f t="shared" si="124"/>
        <v/>
      </c>
      <c r="AH71" s="440">
        <f>IF(AND(COUNTIF(AI$2:AI71,AI71)=1,AI71&lt;&gt;""),AH70+1,AH70)</f>
        <v>1</v>
      </c>
      <c r="AI71" s="468" t="str">
        <f t="shared" si="125"/>
        <v/>
      </c>
      <c r="AJ71" s="497" t="str">
        <f t="shared" si="133"/>
        <v/>
      </c>
      <c r="AK71" s="497" t="str">
        <f t="shared" si="134"/>
        <v/>
      </c>
      <c r="AL71" s="440">
        <f>IF(AND(COUNTIF(AM$2:AM71,AM71)=1,AM71&lt;&gt;""),AL70+1,AL70)</f>
        <v>1</v>
      </c>
      <c r="AM71" s="468" t="str">
        <f t="shared" si="126"/>
        <v/>
      </c>
      <c r="AN71" s="440">
        <f>IF(AND(COUNTIF(AO$2:AO71,AO71)=1,AO71&lt;&gt;""),AN70+1,AN70)</f>
        <v>1</v>
      </c>
      <c r="AO71" s="468" t="str">
        <f t="shared" si="127"/>
        <v/>
      </c>
      <c r="AP71" s="497" t="str">
        <f t="shared" si="135"/>
        <v/>
      </c>
      <c r="AQ71" s="497" t="str">
        <f t="shared" si="136"/>
        <v/>
      </c>
      <c r="AR71" s="440">
        <f>IF(AND(COUNTIF(AS$2:AS71,AS71)=1,AS71&lt;&gt;""),AR70+1,AR70)</f>
        <v>1</v>
      </c>
      <c r="AS71" s="468" t="str">
        <f t="shared" si="128"/>
        <v/>
      </c>
      <c r="AT71" s="440">
        <f>IF(AND(COUNTIF(AU$2:AU71,AU71)=1,AU71&lt;&gt;""),AT70+1,AT70)</f>
        <v>1</v>
      </c>
      <c r="AU71" s="468" t="str">
        <f t="shared" si="129"/>
        <v/>
      </c>
      <c r="AV71" s="497" t="str">
        <f t="shared" si="137"/>
        <v/>
      </c>
      <c r="AW71" s="497" t="str">
        <f t="shared" si="138"/>
        <v/>
      </c>
      <c r="AX71" s="440">
        <f>IF(AND(COUNTIF(AY$2:AY71,AY71)=1,AY71&lt;&gt;""),AX70+1,AX70)</f>
        <v>1</v>
      </c>
      <c r="AY71" s="468" t="str">
        <f t="shared" si="130"/>
        <v/>
      </c>
      <c r="AZ71" s="440">
        <f>IF(AND(COUNTIF(BA$2:BA71,BA71)=1,BA71&lt;&gt;""),AZ70+1,AZ70)</f>
        <v>1</v>
      </c>
      <c r="BA71" s="468" t="str">
        <f t="shared" si="131"/>
        <v/>
      </c>
      <c r="BB71" s="497" t="str">
        <f t="shared" si="139"/>
        <v/>
      </c>
      <c r="BC71" s="497" t="str">
        <f t="shared" si="140"/>
        <v/>
      </c>
      <c r="EU71" s="1" t="str">
        <f t="shared" ca="1" si="132"/>
        <v/>
      </c>
    </row>
    <row r="72" spans="1:151" ht="15">
      <c r="A72" s="21" t="str">
        <f t="shared" si="123"/>
        <v>13.</v>
      </c>
      <c r="B72" s="21" t="s">
        <v>219</v>
      </c>
      <c r="C72" s="21" t="s">
        <v>245</v>
      </c>
      <c r="D72" s="21" t="s">
        <v>242</v>
      </c>
      <c r="F72"/>
      <c r="AF72" s="440">
        <f>IF(AND(COUNTIF(AG$2:AG72,AG72)=1,AG72&lt;&gt;""),AF71+1,AF71)</f>
        <v>1</v>
      </c>
      <c r="AG72" s="468" t="str">
        <f t="shared" si="124"/>
        <v/>
      </c>
      <c r="AH72" s="440">
        <f>IF(AND(COUNTIF(AI$2:AI72,AI72)=1,AI72&lt;&gt;""),AH71+1,AH71)</f>
        <v>1</v>
      </c>
      <c r="AI72" s="468" t="str">
        <f t="shared" si="125"/>
        <v/>
      </c>
      <c r="AJ72" s="497" t="str">
        <f t="shared" si="133"/>
        <v/>
      </c>
      <c r="AK72" s="497" t="str">
        <f t="shared" si="134"/>
        <v/>
      </c>
      <c r="AL72" s="440">
        <f>IF(AND(COUNTIF(AM$2:AM72,AM72)=1,AM72&lt;&gt;""),AL71+1,AL71)</f>
        <v>1</v>
      </c>
      <c r="AM72" s="468" t="str">
        <f t="shared" si="126"/>
        <v/>
      </c>
      <c r="AN72" s="440">
        <f>IF(AND(COUNTIF(AO$2:AO72,AO72)=1,AO72&lt;&gt;""),AN71+1,AN71)</f>
        <v>1</v>
      </c>
      <c r="AO72" s="468" t="str">
        <f t="shared" si="127"/>
        <v/>
      </c>
      <c r="AP72" s="497" t="str">
        <f t="shared" si="135"/>
        <v/>
      </c>
      <c r="AQ72" s="497" t="str">
        <f t="shared" si="136"/>
        <v/>
      </c>
      <c r="AR72" s="440">
        <f>IF(AND(COUNTIF(AS$2:AS72,AS72)=1,AS72&lt;&gt;""),AR71+1,AR71)</f>
        <v>1</v>
      </c>
      <c r="AS72" s="468" t="str">
        <f t="shared" si="128"/>
        <v/>
      </c>
      <c r="AT72" s="440">
        <f>IF(AND(COUNTIF(AU$2:AU72,AU72)=1,AU72&lt;&gt;""),AT71+1,AT71)</f>
        <v>1</v>
      </c>
      <c r="AU72" s="468" t="str">
        <f t="shared" si="129"/>
        <v/>
      </c>
      <c r="AV72" s="497" t="str">
        <f t="shared" si="137"/>
        <v/>
      </c>
      <c r="AW72" s="497" t="str">
        <f t="shared" si="138"/>
        <v/>
      </c>
      <c r="AX72" s="440">
        <f>IF(AND(COUNTIF(AY$2:AY72,AY72)=1,AY72&lt;&gt;""),AX71+1,AX71)</f>
        <v>1</v>
      </c>
      <c r="AY72" s="468" t="str">
        <f t="shared" si="130"/>
        <v/>
      </c>
      <c r="AZ72" s="440">
        <f>IF(AND(COUNTIF(BA$2:BA72,BA72)=1,BA72&lt;&gt;""),AZ71+1,AZ71)</f>
        <v>1</v>
      </c>
      <c r="BA72" s="468" t="str">
        <f t="shared" si="131"/>
        <v/>
      </c>
      <c r="BB72" s="497" t="str">
        <f t="shared" si="139"/>
        <v/>
      </c>
      <c r="BC72" s="497" t="str">
        <f t="shared" si="140"/>
        <v/>
      </c>
      <c r="EU72" s="1" t="str">
        <f t="shared" ca="1" si="132"/>
        <v/>
      </c>
    </row>
    <row r="73" spans="1:151">
      <c r="A73" s="22" t="str">
        <f t="shared" si="123"/>
        <v>13.</v>
      </c>
      <c r="B73" s="22" t="s">
        <v>250</v>
      </c>
      <c r="C73" s="22" t="s">
        <v>245</v>
      </c>
      <c r="D73" s="22" t="s">
        <v>97</v>
      </c>
      <c r="AF73" s="440">
        <f>IF(AND(COUNTIF(AG$2:AG73,AG73)=1,AG73&lt;&gt;""),AF72+1,AF72)</f>
        <v>1</v>
      </c>
      <c r="AG73" s="468" t="str">
        <f t="shared" si="124"/>
        <v/>
      </c>
      <c r="AH73" s="440">
        <f>IF(AND(COUNTIF(AI$2:AI73,AI73)=1,AI73&lt;&gt;""),AH72+1,AH72)</f>
        <v>1</v>
      </c>
      <c r="AI73" s="468" t="str">
        <f t="shared" si="125"/>
        <v/>
      </c>
      <c r="AJ73" s="497" t="str">
        <f t="shared" si="133"/>
        <v/>
      </c>
      <c r="AK73" s="497" t="str">
        <f t="shared" si="134"/>
        <v/>
      </c>
      <c r="AL73" s="440">
        <f>IF(AND(COUNTIF(AM$2:AM73,AM73)=1,AM73&lt;&gt;""),AL72+1,AL72)</f>
        <v>1</v>
      </c>
      <c r="AM73" s="468" t="str">
        <f t="shared" si="126"/>
        <v/>
      </c>
      <c r="AN73" s="440">
        <f>IF(AND(COUNTIF(AO$2:AO73,AO73)=1,AO73&lt;&gt;""),AN72+1,AN72)</f>
        <v>1</v>
      </c>
      <c r="AO73" s="468" t="str">
        <f t="shared" si="127"/>
        <v/>
      </c>
      <c r="AP73" s="497" t="str">
        <f t="shared" si="135"/>
        <v/>
      </c>
      <c r="AQ73" s="497" t="str">
        <f t="shared" si="136"/>
        <v/>
      </c>
      <c r="AR73" s="440">
        <f>IF(AND(COUNTIF(AS$2:AS73,AS73)=1,AS73&lt;&gt;""),AR72+1,AR72)</f>
        <v>1</v>
      </c>
      <c r="AS73" s="468" t="str">
        <f t="shared" si="128"/>
        <v/>
      </c>
      <c r="AT73" s="440">
        <f>IF(AND(COUNTIF(AU$2:AU73,AU73)=1,AU73&lt;&gt;""),AT72+1,AT72)</f>
        <v>1</v>
      </c>
      <c r="AU73" s="468" t="str">
        <f t="shared" si="129"/>
        <v/>
      </c>
      <c r="AV73" s="497" t="str">
        <f t="shared" si="137"/>
        <v/>
      </c>
      <c r="AW73" s="497" t="str">
        <f t="shared" si="138"/>
        <v/>
      </c>
      <c r="AX73" s="440">
        <f>IF(AND(COUNTIF(AY$2:AY73,AY73)=1,AY73&lt;&gt;""),AX72+1,AX72)</f>
        <v>1</v>
      </c>
      <c r="AY73" s="468" t="str">
        <f t="shared" si="130"/>
        <v/>
      </c>
      <c r="AZ73" s="440">
        <f>IF(AND(COUNTIF(BA$2:BA73,BA73)=1,BA73&lt;&gt;""),AZ72+1,AZ72)</f>
        <v>1</v>
      </c>
      <c r="BA73" s="468" t="str">
        <f t="shared" si="131"/>
        <v/>
      </c>
      <c r="BB73" s="497" t="str">
        <f t="shared" si="139"/>
        <v/>
      </c>
      <c r="BC73" s="497" t="str">
        <f t="shared" si="140"/>
        <v/>
      </c>
      <c r="EU73" s="1" t="str">
        <f t="shared" ca="1" si="132"/>
        <v/>
      </c>
    </row>
    <row r="74" spans="1:151">
      <c r="A74" s="21" t="str">
        <f t="shared" si="123"/>
        <v>14.</v>
      </c>
      <c r="B74" s="21" t="s">
        <v>251</v>
      </c>
      <c r="C74" s="21" t="s">
        <v>252</v>
      </c>
      <c r="D74" s="21" t="s">
        <v>243</v>
      </c>
      <c r="AF74" s="440">
        <f>IF(AND(COUNTIF(AG$2:AG74,AG74)=1,AG74&lt;&gt;""),AF73+1,AF73)</f>
        <v>1</v>
      </c>
      <c r="AG74" s="468" t="str">
        <f t="shared" si="124"/>
        <v/>
      </c>
      <c r="AH74" s="440">
        <f>IF(AND(COUNTIF(AI$2:AI74,AI74)=1,AI74&lt;&gt;""),AH73+1,AH73)</f>
        <v>1</v>
      </c>
      <c r="AI74" s="468" t="str">
        <f t="shared" si="125"/>
        <v/>
      </c>
      <c r="AJ74" s="497" t="str">
        <f t="shared" si="133"/>
        <v/>
      </c>
      <c r="AK74" s="497" t="str">
        <f t="shared" si="134"/>
        <v/>
      </c>
      <c r="AL74" s="440">
        <f>IF(AND(COUNTIF(AM$2:AM74,AM74)=1,AM74&lt;&gt;""),AL73+1,AL73)</f>
        <v>1</v>
      </c>
      <c r="AM74" s="468" t="str">
        <f t="shared" si="126"/>
        <v/>
      </c>
      <c r="AN74" s="440">
        <f>IF(AND(COUNTIF(AO$2:AO74,AO74)=1,AO74&lt;&gt;""),AN73+1,AN73)</f>
        <v>1</v>
      </c>
      <c r="AO74" s="468" t="str">
        <f t="shared" si="127"/>
        <v/>
      </c>
      <c r="AP74" s="497" t="str">
        <f t="shared" si="135"/>
        <v/>
      </c>
      <c r="AQ74" s="497" t="str">
        <f t="shared" si="136"/>
        <v/>
      </c>
      <c r="AR74" s="440">
        <f>IF(AND(COUNTIF(AS$2:AS74,AS74)=1,AS74&lt;&gt;""),AR73+1,AR73)</f>
        <v>1</v>
      </c>
      <c r="AS74" s="468" t="str">
        <f t="shared" si="128"/>
        <v/>
      </c>
      <c r="AT74" s="440">
        <f>IF(AND(COUNTIF(AU$2:AU74,AU74)=1,AU74&lt;&gt;""),AT73+1,AT73)</f>
        <v>1</v>
      </c>
      <c r="AU74" s="468" t="str">
        <f t="shared" si="129"/>
        <v/>
      </c>
      <c r="AV74" s="497" t="str">
        <f t="shared" si="137"/>
        <v/>
      </c>
      <c r="AW74" s="497" t="str">
        <f t="shared" si="138"/>
        <v/>
      </c>
      <c r="AX74" s="440">
        <f>IF(AND(COUNTIF(AY$2:AY74,AY74)=1,AY74&lt;&gt;""),AX73+1,AX73)</f>
        <v>1</v>
      </c>
      <c r="AY74" s="468" t="str">
        <f t="shared" si="130"/>
        <v/>
      </c>
      <c r="AZ74" s="440">
        <f>IF(AND(COUNTIF(BA$2:BA74,BA74)=1,BA74&lt;&gt;""),AZ73+1,AZ73)</f>
        <v>1</v>
      </c>
      <c r="BA74" s="468" t="str">
        <f t="shared" si="131"/>
        <v/>
      </c>
      <c r="BB74" s="497" t="str">
        <f t="shared" si="139"/>
        <v/>
      </c>
      <c r="BC74" s="497" t="str">
        <f t="shared" si="140"/>
        <v/>
      </c>
      <c r="EU74" s="1" t="str">
        <f t="shared" ca="1" si="132"/>
        <v/>
      </c>
    </row>
    <row r="75" spans="1:151">
      <c r="A75" s="22" t="str">
        <f t="shared" si="123"/>
        <v>14.</v>
      </c>
      <c r="B75" s="22" t="s">
        <v>256</v>
      </c>
      <c r="C75" s="22" t="s">
        <v>252</v>
      </c>
      <c r="D75" s="22" t="s">
        <v>244</v>
      </c>
      <c r="AF75" s="440">
        <f>IF(AND(COUNTIF(AG$2:AG75,AG75)=1,AG75&lt;&gt;""),AF74+1,AF74)</f>
        <v>1</v>
      </c>
      <c r="AG75" s="468" t="str">
        <f t="shared" si="124"/>
        <v/>
      </c>
      <c r="AH75" s="440">
        <f>IF(AND(COUNTIF(AI$2:AI75,AI75)=1,AI75&lt;&gt;""),AH74+1,AH74)</f>
        <v>1</v>
      </c>
      <c r="AI75" s="468" t="str">
        <f t="shared" si="125"/>
        <v/>
      </c>
      <c r="AJ75" s="497" t="str">
        <f t="shared" si="133"/>
        <v/>
      </c>
      <c r="AK75" s="497" t="str">
        <f t="shared" si="134"/>
        <v/>
      </c>
      <c r="AL75" s="440">
        <f>IF(AND(COUNTIF(AM$2:AM75,AM75)=1,AM75&lt;&gt;""),AL74+1,AL74)</f>
        <v>1</v>
      </c>
      <c r="AM75" s="468" t="str">
        <f t="shared" si="126"/>
        <v/>
      </c>
      <c r="AN75" s="440">
        <f>IF(AND(COUNTIF(AO$2:AO75,AO75)=1,AO75&lt;&gt;""),AN74+1,AN74)</f>
        <v>1</v>
      </c>
      <c r="AO75" s="468" t="str">
        <f t="shared" si="127"/>
        <v/>
      </c>
      <c r="AP75" s="497" t="str">
        <f t="shared" si="135"/>
        <v/>
      </c>
      <c r="AQ75" s="497" t="str">
        <f t="shared" si="136"/>
        <v/>
      </c>
      <c r="AR75" s="440">
        <f>IF(AND(COUNTIF(AS$2:AS75,AS75)=1,AS75&lt;&gt;""),AR74+1,AR74)</f>
        <v>1</v>
      </c>
      <c r="AS75" s="468" t="str">
        <f t="shared" si="128"/>
        <v/>
      </c>
      <c r="AT75" s="440">
        <f>IF(AND(COUNTIF(AU$2:AU75,AU75)=1,AU75&lt;&gt;""),AT74+1,AT74)</f>
        <v>1</v>
      </c>
      <c r="AU75" s="468" t="str">
        <f t="shared" si="129"/>
        <v/>
      </c>
      <c r="AV75" s="497" t="str">
        <f t="shared" si="137"/>
        <v/>
      </c>
      <c r="AW75" s="497" t="str">
        <f t="shared" si="138"/>
        <v/>
      </c>
      <c r="AX75" s="440">
        <f>IF(AND(COUNTIF(AY$2:AY75,AY75)=1,AY75&lt;&gt;""),AX74+1,AX74)</f>
        <v>1</v>
      </c>
      <c r="AY75" s="468" t="str">
        <f t="shared" si="130"/>
        <v/>
      </c>
      <c r="AZ75" s="440">
        <f>IF(AND(COUNTIF(BA$2:BA75,BA75)=1,BA75&lt;&gt;""),AZ74+1,AZ74)</f>
        <v>1</v>
      </c>
      <c r="BA75" s="468" t="str">
        <f t="shared" si="131"/>
        <v/>
      </c>
      <c r="BB75" s="497" t="str">
        <f t="shared" si="139"/>
        <v/>
      </c>
      <c r="BC75" s="497" t="str">
        <f t="shared" si="140"/>
        <v/>
      </c>
      <c r="EU75" s="1" t="str">
        <f t="shared" ca="1" si="132"/>
        <v/>
      </c>
    </row>
    <row r="76" spans="1:151">
      <c r="A76" s="21" t="str">
        <f t="shared" si="123"/>
        <v>14.</v>
      </c>
      <c r="B76" s="21" t="s">
        <v>257</v>
      </c>
      <c r="C76" s="21" t="s">
        <v>252</v>
      </c>
      <c r="D76" s="21" t="s">
        <v>242</v>
      </c>
      <c r="AF76" s="440">
        <f>IF(AND(COUNTIF(AG$2:AG76,AG76)=1,AG76&lt;&gt;""),AF75+1,AF75)</f>
        <v>1</v>
      </c>
      <c r="AG76" s="468" t="str">
        <f t="shared" si="124"/>
        <v/>
      </c>
      <c r="AH76" s="440">
        <f>IF(AND(COUNTIF(AI$2:AI76,AI76)=1,AI76&lt;&gt;""),AH75+1,AH75)</f>
        <v>1</v>
      </c>
      <c r="AI76" s="468" t="str">
        <f t="shared" si="125"/>
        <v/>
      </c>
      <c r="AJ76" s="497" t="str">
        <f t="shared" si="133"/>
        <v/>
      </c>
      <c r="AK76" s="497" t="str">
        <f t="shared" si="134"/>
        <v/>
      </c>
      <c r="AL76" s="440">
        <f>IF(AND(COUNTIF(AM$2:AM76,AM76)=1,AM76&lt;&gt;""),AL75+1,AL75)</f>
        <v>1</v>
      </c>
      <c r="AM76" s="468" t="str">
        <f t="shared" si="126"/>
        <v/>
      </c>
      <c r="AN76" s="440">
        <f>IF(AND(COUNTIF(AO$2:AO76,AO76)=1,AO76&lt;&gt;""),AN75+1,AN75)</f>
        <v>1</v>
      </c>
      <c r="AO76" s="468" t="str">
        <f t="shared" si="127"/>
        <v/>
      </c>
      <c r="AP76" s="497" t="str">
        <f t="shared" si="135"/>
        <v/>
      </c>
      <c r="AQ76" s="497" t="str">
        <f t="shared" si="136"/>
        <v/>
      </c>
      <c r="AR76" s="440">
        <f>IF(AND(COUNTIF(AS$2:AS76,AS76)=1,AS76&lt;&gt;""),AR75+1,AR75)</f>
        <v>1</v>
      </c>
      <c r="AS76" s="468" t="str">
        <f t="shared" si="128"/>
        <v/>
      </c>
      <c r="AT76" s="440">
        <f>IF(AND(COUNTIF(AU$2:AU76,AU76)=1,AU76&lt;&gt;""),AT75+1,AT75)</f>
        <v>1</v>
      </c>
      <c r="AU76" s="468" t="str">
        <f t="shared" si="129"/>
        <v/>
      </c>
      <c r="AV76" s="497" t="str">
        <f t="shared" si="137"/>
        <v/>
      </c>
      <c r="AW76" s="497" t="str">
        <f t="shared" si="138"/>
        <v/>
      </c>
      <c r="AX76" s="440">
        <f>IF(AND(COUNTIF(AY$2:AY76,AY76)=1,AY76&lt;&gt;""),AX75+1,AX75)</f>
        <v>1</v>
      </c>
      <c r="AY76" s="468" t="str">
        <f t="shared" si="130"/>
        <v/>
      </c>
      <c r="AZ76" s="440">
        <f>IF(AND(COUNTIF(BA$2:BA76,BA76)=1,BA76&lt;&gt;""),AZ75+1,AZ75)</f>
        <v>1</v>
      </c>
      <c r="BA76" s="468" t="str">
        <f t="shared" si="131"/>
        <v/>
      </c>
      <c r="BB76" s="497" t="str">
        <f t="shared" si="139"/>
        <v/>
      </c>
      <c r="BC76" s="497" t="str">
        <f t="shared" si="140"/>
        <v/>
      </c>
      <c r="EU76" s="1" t="str">
        <f t="shared" ca="1" si="132"/>
        <v/>
      </c>
    </row>
    <row r="77" spans="1:151">
      <c r="A77" s="22" t="str">
        <f t="shared" si="123"/>
        <v>14.</v>
      </c>
      <c r="B77" s="22" t="s">
        <v>258</v>
      </c>
      <c r="C77" s="22" t="s">
        <v>252</v>
      </c>
      <c r="D77" s="22" t="s">
        <v>238</v>
      </c>
      <c r="AF77" s="440">
        <f>IF(AND(COUNTIF(AG$2:AG77,AG77)=1,AG77&lt;&gt;""),AF76+1,AF76)</f>
        <v>1</v>
      </c>
      <c r="AG77" s="468" t="str">
        <f t="shared" si="124"/>
        <v/>
      </c>
      <c r="AH77" s="440">
        <f>IF(AND(COUNTIF(AI$2:AI77,AI77)=1,AI77&lt;&gt;""),AH76+1,AH76)</f>
        <v>1</v>
      </c>
      <c r="AI77" s="468" t="str">
        <f t="shared" si="125"/>
        <v/>
      </c>
      <c r="AJ77" s="497" t="str">
        <f t="shared" si="133"/>
        <v/>
      </c>
      <c r="AK77" s="497" t="str">
        <f t="shared" si="134"/>
        <v/>
      </c>
      <c r="AL77" s="440">
        <f>IF(AND(COUNTIF(AM$2:AM77,AM77)=1,AM77&lt;&gt;""),AL76+1,AL76)</f>
        <v>1</v>
      </c>
      <c r="AM77" s="468" t="str">
        <f t="shared" si="126"/>
        <v/>
      </c>
      <c r="AN77" s="440">
        <f>IF(AND(COUNTIF(AO$2:AO77,AO77)=1,AO77&lt;&gt;""),AN76+1,AN76)</f>
        <v>1</v>
      </c>
      <c r="AO77" s="468" t="str">
        <f t="shared" si="127"/>
        <v/>
      </c>
      <c r="AP77" s="497" t="str">
        <f t="shared" si="135"/>
        <v/>
      </c>
      <c r="AQ77" s="497" t="str">
        <f t="shared" si="136"/>
        <v/>
      </c>
      <c r="AR77" s="440">
        <f>IF(AND(COUNTIF(AS$2:AS77,AS77)=1,AS77&lt;&gt;""),AR76+1,AR76)</f>
        <v>1</v>
      </c>
      <c r="AS77" s="468" t="str">
        <f t="shared" si="128"/>
        <v/>
      </c>
      <c r="AT77" s="440">
        <f>IF(AND(COUNTIF(AU$2:AU77,AU77)=1,AU77&lt;&gt;""),AT76+1,AT76)</f>
        <v>1</v>
      </c>
      <c r="AU77" s="468" t="str">
        <f t="shared" si="129"/>
        <v/>
      </c>
      <c r="AV77" s="497" t="str">
        <f t="shared" si="137"/>
        <v/>
      </c>
      <c r="AW77" s="497" t="str">
        <f t="shared" si="138"/>
        <v/>
      </c>
      <c r="AX77" s="440">
        <f>IF(AND(COUNTIF(AY$2:AY77,AY77)=1,AY77&lt;&gt;""),AX76+1,AX76)</f>
        <v>1</v>
      </c>
      <c r="AY77" s="468" t="str">
        <f t="shared" si="130"/>
        <v/>
      </c>
      <c r="AZ77" s="440">
        <f>IF(AND(COUNTIF(BA$2:BA77,BA77)=1,BA77&lt;&gt;""),AZ76+1,AZ76)</f>
        <v>1</v>
      </c>
      <c r="BA77" s="468" t="str">
        <f t="shared" si="131"/>
        <v/>
      </c>
      <c r="BB77" s="497" t="str">
        <f t="shared" si="139"/>
        <v/>
      </c>
      <c r="BC77" s="497" t="str">
        <f t="shared" si="140"/>
        <v/>
      </c>
      <c r="EU77" s="1" t="str">
        <f t="shared" ca="1" si="132"/>
        <v/>
      </c>
    </row>
    <row r="78" spans="1:151">
      <c r="A78" s="21" t="str">
        <f t="shared" si="123"/>
        <v>14.</v>
      </c>
      <c r="B78" s="21" t="s">
        <v>259</v>
      </c>
      <c r="C78" s="21" t="s">
        <v>252</v>
      </c>
      <c r="D78" s="21" t="s">
        <v>97</v>
      </c>
      <c r="AF78" s="440">
        <f>IF(AND(COUNTIF(AG$2:AG78,AG78)=1,AG78&lt;&gt;""),AF77+1,AF77)</f>
        <v>1</v>
      </c>
      <c r="AG78" s="468" t="str">
        <f t="shared" si="124"/>
        <v/>
      </c>
      <c r="AH78" s="440">
        <f>IF(AND(COUNTIF(AI$2:AI78,AI78)=1,AI78&lt;&gt;""),AH77+1,AH77)</f>
        <v>1</v>
      </c>
      <c r="AI78" s="468" t="str">
        <f t="shared" si="125"/>
        <v/>
      </c>
      <c r="AJ78" s="497" t="str">
        <f t="shared" si="133"/>
        <v/>
      </c>
      <c r="AK78" s="497" t="str">
        <f t="shared" si="134"/>
        <v/>
      </c>
      <c r="AL78" s="440">
        <f>IF(AND(COUNTIF(AM$2:AM78,AM78)=1,AM78&lt;&gt;""),AL77+1,AL77)</f>
        <v>1</v>
      </c>
      <c r="AM78" s="468" t="str">
        <f t="shared" si="126"/>
        <v/>
      </c>
      <c r="AN78" s="440">
        <f>IF(AND(COUNTIF(AO$2:AO78,AO78)=1,AO78&lt;&gt;""),AN77+1,AN77)</f>
        <v>1</v>
      </c>
      <c r="AO78" s="468" t="str">
        <f t="shared" si="127"/>
        <v/>
      </c>
      <c r="AP78" s="497" t="str">
        <f t="shared" si="135"/>
        <v/>
      </c>
      <c r="AQ78" s="497" t="str">
        <f t="shared" si="136"/>
        <v/>
      </c>
      <c r="AR78" s="440">
        <f>IF(AND(COUNTIF(AS$2:AS78,AS78)=1,AS78&lt;&gt;""),AR77+1,AR77)</f>
        <v>1</v>
      </c>
      <c r="AS78" s="468" t="str">
        <f t="shared" si="128"/>
        <v/>
      </c>
      <c r="AT78" s="440">
        <f>IF(AND(COUNTIF(AU$2:AU78,AU78)=1,AU78&lt;&gt;""),AT77+1,AT77)</f>
        <v>1</v>
      </c>
      <c r="AU78" s="468" t="str">
        <f t="shared" si="129"/>
        <v/>
      </c>
      <c r="AV78" s="497" t="str">
        <f t="shared" si="137"/>
        <v/>
      </c>
      <c r="AW78" s="497" t="str">
        <f t="shared" si="138"/>
        <v/>
      </c>
      <c r="AX78" s="440">
        <f>IF(AND(COUNTIF(AY$2:AY78,AY78)=1,AY78&lt;&gt;""),AX77+1,AX77)</f>
        <v>1</v>
      </c>
      <c r="AY78" s="468" t="str">
        <f t="shared" si="130"/>
        <v/>
      </c>
      <c r="AZ78" s="440">
        <f>IF(AND(COUNTIF(BA$2:BA78,BA78)=1,BA78&lt;&gt;""),AZ77+1,AZ77)</f>
        <v>1</v>
      </c>
      <c r="BA78" s="468" t="str">
        <f t="shared" si="131"/>
        <v/>
      </c>
      <c r="BB78" s="497" t="str">
        <f t="shared" si="139"/>
        <v/>
      </c>
      <c r="BC78" s="497" t="str">
        <f t="shared" si="140"/>
        <v/>
      </c>
      <c r="EU78" s="1" t="str">
        <f t="shared" ca="1" si="132"/>
        <v/>
      </c>
    </row>
    <row r="79" spans="1:151">
      <c r="A79" s="22" t="str">
        <f t="shared" si="123"/>
        <v>14.</v>
      </c>
      <c r="B79" s="22" t="s">
        <v>260</v>
      </c>
      <c r="C79" s="22" t="s">
        <v>252</v>
      </c>
      <c r="D79" s="22"/>
      <c r="AF79" s="440">
        <f>IF(AND(COUNTIF(AG$2:AG79,AG79)=1,AG79&lt;&gt;""),AF78+1,AF78)</f>
        <v>1</v>
      </c>
      <c r="AG79" s="468" t="str">
        <f t="shared" si="124"/>
        <v/>
      </c>
      <c r="AH79" s="440">
        <f>IF(AND(COUNTIF(AI$2:AI79,AI79)=1,AI79&lt;&gt;""),AH78+1,AH78)</f>
        <v>1</v>
      </c>
      <c r="AI79" s="468" t="str">
        <f t="shared" si="125"/>
        <v/>
      </c>
      <c r="AJ79" s="497" t="str">
        <f t="shared" si="133"/>
        <v/>
      </c>
      <c r="AK79" s="497" t="str">
        <f t="shared" si="134"/>
        <v/>
      </c>
      <c r="AL79" s="440">
        <f>IF(AND(COUNTIF(AM$2:AM79,AM79)=1,AM79&lt;&gt;""),AL78+1,AL78)</f>
        <v>1</v>
      </c>
      <c r="AM79" s="468" t="str">
        <f t="shared" si="126"/>
        <v/>
      </c>
      <c r="AN79" s="440">
        <f>IF(AND(COUNTIF(AO$2:AO79,AO79)=1,AO79&lt;&gt;""),AN78+1,AN78)</f>
        <v>1</v>
      </c>
      <c r="AO79" s="468" t="str">
        <f t="shared" si="127"/>
        <v/>
      </c>
      <c r="AP79" s="497" t="str">
        <f t="shared" si="135"/>
        <v/>
      </c>
      <c r="AQ79" s="497" t="str">
        <f t="shared" si="136"/>
        <v/>
      </c>
      <c r="AR79" s="440">
        <f>IF(AND(COUNTIF(AS$2:AS79,AS79)=1,AS79&lt;&gt;""),AR78+1,AR78)</f>
        <v>1</v>
      </c>
      <c r="AS79" s="468" t="str">
        <f t="shared" si="128"/>
        <v/>
      </c>
      <c r="AT79" s="440">
        <f>IF(AND(COUNTIF(AU$2:AU79,AU79)=1,AU79&lt;&gt;""),AT78+1,AT78)</f>
        <v>1</v>
      </c>
      <c r="AU79" s="468" t="str">
        <f t="shared" si="129"/>
        <v/>
      </c>
      <c r="AV79" s="497" t="str">
        <f t="shared" si="137"/>
        <v/>
      </c>
      <c r="AW79" s="497" t="str">
        <f t="shared" si="138"/>
        <v/>
      </c>
      <c r="AX79" s="440">
        <f>IF(AND(COUNTIF(AY$2:AY79,AY79)=1,AY79&lt;&gt;""),AX78+1,AX78)</f>
        <v>1</v>
      </c>
      <c r="AY79" s="468" t="str">
        <f t="shared" si="130"/>
        <v/>
      </c>
      <c r="AZ79" s="440">
        <f>IF(AND(COUNTIF(BA$2:BA79,BA79)=1,BA79&lt;&gt;""),AZ78+1,AZ78)</f>
        <v>1</v>
      </c>
      <c r="BA79" s="468" t="str">
        <f t="shared" si="131"/>
        <v/>
      </c>
      <c r="BB79" s="497" t="str">
        <f t="shared" si="139"/>
        <v/>
      </c>
      <c r="BC79" s="497" t="str">
        <f t="shared" si="140"/>
        <v/>
      </c>
      <c r="EU79" s="1" t="str">
        <f t="shared" ca="1" si="132"/>
        <v/>
      </c>
    </row>
    <row r="80" spans="1:151">
      <c r="A80" s="21" t="str">
        <f t="shared" si="123"/>
        <v>15.</v>
      </c>
      <c r="B80" s="21" t="s">
        <v>261</v>
      </c>
      <c r="C80" s="21" t="s">
        <v>253</v>
      </c>
      <c r="D80" s="21" t="s">
        <v>253</v>
      </c>
      <c r="AF80" s="440">
        <f>IF(AND(COUNTIF(AG$2:AG80,AG80)=1,AG80&lt;&gt;""),AF79+1,AF79)</f>
        <v>1</v>
      </c>
      <c r="AG80" s="468" t="str">
        <f t="shared" si="124"/>
        <v/>
      </c>
      <c r="AH80" s="440">
        <f>IF(AND(COUNTIF(AI$2:AI80,AI80)=1,AI80&lt;&gt;""),AH79+1,AH79)</f>
        <v>1</v>
      </c>
      <c r="AI80" s="468" t="str">
        <f t="shared" si="125"/>
        <v/>
      </c>
      <c r="AJ80" s="497" t="str">
        <f t="shared" si="133"/>
        <v/>
      </c>
      <c r="AK80" s="497" t="str">
        <f t="shared" si="134"/>
        <v/>
      </c>
      <c r="AL80" s="440">
        <f>IF(AND(COUNTIF(AM$2:AM80,AM80)=1,AM80&lt;&gt;""),AL79+1,AL79)</f>
        <v>1</v>
      </c>
      <c r="AM80" s="468" t="str">
        <f t="shared" si="126"/>
        <v/>
      </c>
      <c r="AN80" s="440">
        <f>IF(AND(COUNTIF(AO$2:AO80,AO80)=1,AO80&lt;&gt;""),AN79+1,AN79)</f>
        <v>1</v>
      </c>
      <c r="AO80" s="468" t="str">
        <f t="shared" si="127"/>
        <v/>
      </c>
      <c r="AP80" s="497" t="str">
        <f t="shared" si="135"/>
        <v/>
      </c>
      <c r="AQ80" s="497" t="str">
        <f t="shared" si="136"/>
        <v/>
      </c>
      <c r="AR80" s="440">
        <f>IF(AND(COUNTIF(AS$2:AS80,AS80)=1,AS80&lt;&gt;""),AR79+1,AR79)</f>
        <v>1</v>
      </c>
      <c r="AS80" s="468" t="str">
        <f t="shared" si="128"/>
        <v/>
      </c>
      <c r="AT80" s="440">
        <f>IF(AND(COUNTIF(AU$2:AU80,AU80)=1,AU80&lt;&gt;""),AT79+1,AT79)</f>
        <v>1</v>
      </c>
      <c r="AU80" s="468" t="str">
        <f t="shared" si="129"/>
        <v/>
      </c>
      <c r="AV80" s="497" t="str">
        <f t="shared" si="137"/>
        <v/>
      </c>
      <c r="AW80" s="497" t="str">
        <f t="shared" si="138"/>
        <v/>
      </c>
      <c r="AX80" s="440">
        <f>IF(AND(COUNTIF(AY$2:AY80,AY80)=1,AY80&lt;&gt;""),AX79+1,AX79)</f>
        <v>1</v>
      </c>
      <c r="AY80" s="468" t="str">
        <f t="shared" si="130"/>
        <v/>
      </c>
      <c r="AZ80" s="440">
        <f>IF(AND(COUNTIF(BA$2:BA80,BA80)=1,BA80&lt;&gt;""),AZ79+1,AZ79)</f>
        <v>1</v>
      </c>
      <c r="BA80" s="468" t="str">
        <f t="shared" si="131"/>
        <v/>
      </c>
      <c r="BB80" s="497" t="str">
        <f t="shared" si="139"/>
        <v/>
      </c>
      <c r="BC80" s="497" t="str">
        <f t="shared" si="140"/>
        <v/>
      </c>
      <c r="EU80" s="1" t="str">
        <f t="shared" ca="1" si="132"/>
        <v/>
      </c>
    </row>
    <row r="81" spans="1:151">
      <c r="A81" s="22" t="str">
        <f t="shared" si="123"/>
        <v>15.</v>
      </c>
      <c r="B81" s="22" t="s">
        <v>262</v>
      </c>
      <c r="C81" s="22" t="s">
        <v>253</v>
      </c>
      <c r="D81" s="22" t="s">
        <v>254</v>
      </c>
      <c r="AF81" s="440">
        <f>IF(AND(COUNTIF(AG$2:AG81,AG81)=1,AG81&lt;&gt;""),AF80+1,AF80)</f>
        <v>1</v>
      </c>
      <c r="AG81" s="468" t="str">
        <f t="shared" si="124"/>
        <v/>
      </c>
      <c r="AH81" s="440">
        <f>IF(AND(COUNTIF(AI$2:AI81,AI81)=1,AI81&lt;&gt;""),AH80+1,AH80)</f>
        <v>1</v>
      </c>
      <c r="AI81" s="468" t="str">
        <f t="shared" si="125"/>
        <v/>
      </c>
      <c r="AJ81" s="497" t="str">
        <f t="shared" si="133"/>
        <v/>
      </c>
      <c r="AK81" s="497" t="str">
        <f t="shared" si="134"/>
        <v/>
      </c>
      <c r="AL81" s="440">
        <f>IF(AND(COUNTIF(AM$2:AM81,AM81)=1,AM81&lt;&gt;""),AL80+1,AL80)</f>
        <v>1</v>
      </c>
      <c r="AM81" s="468" t="str">
        <f t="shared" si="126"/>
        <v/>
      </c>
      <c r="AN81" s="440">
        <f>IF(AND(COUNTIF(AO$2:AO81,AO81)=1,AO81&lt;&gt;""),AN80+1,AN80)</f>
        <v>1</v>
      </c>
      <c r="AO81" s="468" t="str">
        <f t="shared" si="127"/>
        <v/>
      </c>
      <c r="AP81" s="497" t="str">
        <f t="shared" si="135"/>
        <v/>
      </c>
      <c r="AQ81" s="497" t="str">
        <f t="shared" si="136"/>
        <v/>
      </c>
      <c r="AR81" s="440">
        <f>IF(AND(COUNTIF(AS$2:AS81,AS81)=1,AS81&lt;&gt;""),AR80+1,AR80)</f>
        <v>1</v>
      </c>
      <c r="AS81" s="468" t="str">
        <f t="shared" si="128"/>
        <v/>
      </c>
      <c r="AT81" s="440">
        <f>IF(AND(COUNTIF(AU$2:AU81,AU81)=1,AU81&lt;&gt;""),AT80+1,AT80)</f>
        <v>1</v>
      </c>
      <c r="AU81" s="468" t="str">
        <f t="shared" si="129"/>
        <v/>
      </c>
      <c r="AV81" s="497" t="str">
        <f t="shared" si="137"/>
        <v/>
      </c>
      <c r="AW81" s="497" t="str">
        <f t="shared" si="138"/>
        <v/>
      </c>
      <c r="AX81" s="440">
        <f>IF(AND(COUNTIF(AY$2:AY81,AY81)=1,AY81&lt;&gt;""),AX80+1,AX80)</f>
        <v>1</v>
      </c>
      <c r="AY81" s="468" t="str">
        <f t="shared" si="130"/>
        <v/>
      </c>
      <c r="AZ81" s="440">
        <f>IF(AND(COUNTIF(BA$2:BA81,BA81)=1,BA81&lt;&gt;""),AZ80+1,AZ80)</f>
        <v>1</v>
      </c>
      <c r="BA81" s="468" t="str">
        <f t="shared" si="131"/>
        <v/>
      </c>
      <c r="BB81" s="497" t="str">
        <f t="shared" si="139"/>
        <v/>
      </c>
      <c r="BC81" s="497" t="str">
        <f t="shared" si="140"/>
        <v/>
      </c>
      <c r="EU81" s="1" t="str">
        <f t="shared" ca="1" si="132"/>
        <v/>
      </c>
    </row>
    <row r="82" spans="1:151">
      <c r="A82" s="21" t="str">
        <f t="shared" si="123"/>
        <v>15.</v>
      </c>
      <c r="B82" s="21" t="s">
        <v>263</v>
      </c>
      <c r="C82" s="21" t="s">
        <v>253</v>
      </c>
      <c r="D82" s="21" t="s">
        <v>97</v>
      </c>
      <c r="AF82" s="440">
        <f>IF(AND(COUNTIF(AG$2:AG82,AG82)=1,AG82&lt;&gt;""),AF81+1,AF81)</f>
        <v>1</v>
      </c>
      <c r="AG82" s="468" t="str">
        <f t="shared" si="124"/>
        <v/>
      </c>
      <c r="AH82" s="440">
        <f>IF(AND(COUNTIF(AI$2:AI82,AI82)=1,AI82&lt;&gt;""),AH81+1,AH81)</f>
        <v>1</v>
      </c>
      <c r="AI82" s="468" t="str">
        <f t="shared" si="125"/>
        <v/>
      </c>
      <c r="AJ82" s="497" t="str">
        <f t="shared" si="133"/>
        <v/>
      </c>
      <c r="AK82" s="497" t="str">
        <f t="shared" si="134"/>
        <v/>
      </c>
      <c r="AL82" s="440">
        <f>IF(AND(COUNTIF(AM$2:AM82,AM82)=1,AM82&lt;&gt;""),AL81+1,AL81)</f>
        <v>1</v>
      </c>
      <c r="AM82" s="468" t="str">
        <f t="shared" si="126"/>
        <v/>
      </c>
      <c r="AN82" s="440">
        <f>IF(AND(COUNTIF(AO$2:AO82,AO82)=1,AO82&lt;&gt;""),AN81+1,AN81)</f>
        <v>1</v>
      </c>
      <c r="AO82" s="468" t="str">
        <f t="shared" si="127"/>
        <v/>
      </c>
      <c r="AP82" s="497" t="str">
        <f t="shared" si="135"/>
        <v/>
      </c>
      <c r="AQ82" s="497" t="str">
        <f t="shared" si="136"/>
        <v/>
      </c>
      <c r="AR82" s="440">
        <f>IF(AND(COUNTIF(AS$2:AS82,AS82)=1,AS82&lt;&gt;""),AR81+1,AR81)</f>
        <v>1</v>
      </c>
      <c r="AS82" s="468" t="str">
        <f t="shared" si="128"/>
        <v/>
      </c>
      <c r="AT82" s="440">
        <f>IF(AND(COUNTIF(AU$2:AU82,AU82)=1,AU82&lt;&gt;""),AT81+1,AT81)</f>
        <v>1</v>
      </c>
      <c r="AU82" s="468" t="str">
        <f t="shared" si="129"/>
        <v/>
      </c>
      <c r="AV82" s="497" t="str">
        <f t="shared" si="137"/>
        <v/>
      </c>
      <c r="AW82" s="497" t="str">
        <f t="shared" si="138"/>
        <v/>
      </c>
      <c r="AX82" s="440">
        <f>IF(AND(COUNTIF(AY$2:AY82,AY82)=1,AY82&lt;&gt;""),AX81+1,AX81)</f>
        <v>1</v>
      </c>
      <c r="AY82" s="468" t="str">
        <f t="shared" si="130"/>
        <v/>
      </c>
      <c r="AZ82" s="440">
        <f>IF(AND(COUNTIF(BA$2:BA82,BA82)=1,BA82&lt;&gt;""),AZ81+1,AZ81)</f>
        <v>1</v>
      </c>
      <c r="BA82" s="468" t="str">
        <f t="shared" si="131"/>
        <v/>
      </c>
      <c r="BB82" s="497" t="str">
        <f t="shared" si="139"/>
        <v/>
      </c>
      <c r="BC82" s="497" t="str">
        <f t="shared" si="140"/>
        <v/>
      </c>
      <c r="EU82" s="1" t="str">
        <f t="shared" ca="1" si="132"/>
        <v/>
      </c>
    </row>
    <row r="83" spans="1:151">
      <c r="A83" s="22" t="str">
        <f t="shared" si="123"/>
        <v>16.</v>
      </c>
      <c r="B83" s="22" t="s">
        <v>264</v>
      </c>
      <c r="C83" s="22" t="s">
        <v>255</v>
      </c>
      <c r="D83" s="22" t="s">
        <v>255</v>
      </c>
      <c r="AF83" s="440">
        <f>IF(AND(COUNTIF(AG$2:AG83,AG83)=1,AG83&lt;&gt;""),AF82+1,AF82)</f>
        <v>1</v>
      </c>
      <c r="AG83" s="468" t="str">
        <f t="shared" si="124"/>
        <v/>
      </c>
      <c r="AH83" s="440">
        <f>IF(AND(COUNTIF(AI$2:AI83,AI83)=1,AI83&lt;&gt;""),AH82+1,AH82)</f>
        <v>1</v>
      </c>
      <c r="AI83" s="468" t="str">
        <f t="shared" si="125"/>
        <v/>
      </c>
      <c r="AJ83" s="497" t="str">
        <f t="shared" si="133"/>
        <v/>
      </c>
      <c r="AK83" s="497" t="str">
        <f t="shared" si="134"/>
        <v/>
      </c>
      <c r="AL83" s="440">
        <f>IF(AND(COUNTIF(AM$2:AM83,AM83)=1,AM83&lt;&gt;""),AL82+1,AL82)</f>
        <v>1</v>
      </c>
      <c r="AM83" s="468" t="str">
        <f t="shared" si="126"/>
        <v/>
      </c>
      <c r="AN83" s="440">
        <f>IF(AND(COUNTIF(AO$2:AO83,AO83)=1,AO83&lt;&gt;""),AN82+1,AN82)</f>
        <v>1</v>
      </c>
      <c r="AO83" s="468" t="str">
        <f t="shared" si="127"/>
        <v/>
      </c>
      <c r="AP83" s="497" t="str">
        <f t="shared" si="135"/>
        <v/>
      </c>
      <c r="AQ83" s="497" t="str">
        <f t="shared" si="136"/>
        <v/>
      </c>
      <c r="AR83" s="440">
        <f>IF(AND(COUNTIF(AS$2:AS83,AS83)=1,AS83&lt;&gt;""),AR82+1,AR82)</f>
        <v>1</v>
      </c>
      <c r="AS83" s="468" t="str">
        <f t="shared" si="128"/>
        <v/>
      </c>
      <c r="AT83" s="440">
        <f>IF(AND(COUNTIF(AU$2:AU83,AU83)=1,AU83&lt;&gt;""),AT82+1,AT82)</f>
        <v>1</v>
      </c>
      <c r="AU83" s="468" t="str">
        <f t="shared" si="129"/>
        <v/>
      </c>
      <c r="AV83" s="497" t="str">
        <f t="shared" si="137"/>
        <v/>
      </c>
      <c r="AW83" s="497" t="str">
        <f t="shared" si="138"/>
        <v/>
      </c>
      <c r="AX83" s="440">
        <f>IF(AND(COUNTIF(AY$2:AY83,AY83)=1,AY83&lt;&gt;""),AX82+1,AX82)</f>
        <v>1</v>
      </c>
      <c r="AY83" s="468" t="str">
        <f t="shared" si="130"/>
        <v/>
      </c>
      <c r="AZ83" s="440">
        <f>IF(AND(COUNTIF(BA$2:BA83,BA83)=1,BA83&lt;&gt;""),AZ82+1,AZ82)</f>
        <v>1</v>
      </c>
      <c r="BA83" s="468" t="str">
        <f t="shared" si="131"/>
        <v/>
      </c>
      <c r="BB83" s="497" t="str">
        <f t="shared" si="139"/>
        <v/>
      </c>
      <c r="BC83" s="497" t="str">
        <f t="shared" si="140"/>
        <v/>
      </c>
      <c r="EU83" s="1" t="str">
        <f t="shared" ca="1" si="132"/>
        <v/>
      </c>
    </row>
    <row r="84" spans="1:151">
      <c r="A84" s="21" t="str">
        <f t="shared" si="123"/>
        <v>16.</v>
      </c>
      <c r="B84" s="21" t="s">
        <v>265</v>
      </c>
      <c r="C84" s="21" t="s">
        <v>255</v>
      </c>
      <c r="D84" s="21" t="s">
        <v>254</v>
      </c>
      <c r="AF84" s="440">
        <f>IF(AND(COUNTIF(AG$2:AG84,AG84)=1,AG84&lt;&gt;""),AF83+1,AF83)</f>
        <v>1</v>
      </c>
      <c r="AG84" s="468" t="str">
        <f t="shared" si="124"/>
        <v/>
      </c>
      <c r="AH84" s="440">
        <f>IF(AND(COUNTIF(AI$2:AI84,AI84)=1,AI84&lt;&gt;""),AH83+1,AH83)</f>
        <v>1</v>
      </c>
      <c r="AI84" s="468" t="str">
        <f t="shared" si="125"/>
        <v/>
      </c>
      <c r="AJ84" s="497" t="str">
        <f t="shared" si="133"/>
        <v/>
      </c>
      <c r="AK84" s="497" t="str">
        <f t="shared" si="134"/>
        <v/>
      </c>
      <c r="AL84" s="440">
        <f>IF(AND(COUNTIF(AM$2:AM84,AM84)=1,AM84&lt;&gt;""),AL83+1,AL83)</f>
        <v>1</v>
      </c>
      <c r="AM84" s="468" t="str">
        <f t="shared" si="126"/>
        <v/>
      </c>
      <c r="AN84" s="440">
        <f>IF(AND(COUNTIF(AO$2:AO84,AO84)=1,AO84&lt;&gt;""),AN83+1,AN83)</f>
        <v>1</v>
      </c>
      <c r="AO84" s="468" t="str">
        <f t="shared" si="127"/>
        <v/>
      </c>
      <c r="AP84" s="497" t="str">
        <f t="shared" si="135"/>
        <v/>
      </c>
      <c r="AQ84" s="497" t="str">
        <f t="shared" si="136"/>
        <v/>
      </c>
      <c r="AR84" s="440">
        <f>IF(AND(COUNTIF(AS$2:AS84,AS84)=1,AS84&lt;&gt;""),AR83+1,AR83)</f>
        <v>1</v>
      </c>
      <c r="AS84" s="468" t="str">
        <f t="shared" si="128"/>
        <v/>
      </c>
      <c r="AT84" s="440">
        <f>IF(AND(COUNTIF(AU$2:AU84,AU84)=1,AU84&lt;&gt;""),AT83+1,AT83)</f>
        <v>1</v>
      </c>
      <c r="AU84" s="468" t="str">
        <f t="shared" si="129"/>
        <v/>
      </c>
      <c r="AV84" s="497" t="str">
        <f t="shared" si="137"/>
        <v/>
      </c>
      <c r="AW84" s="497" t="str">
        <f t="shared" si="138"/>
        <v/>
      </c>
      <c r="AX84" s="440">
        <f>IF(AND(COUNTIF(AY$2:AY84,AY84)=1,AY84&lt;&gt;""),AX83+1,AX83)</f>
        <v>1</v>
      </c>
      <c r="AY84" s="468" t="str">
        <f t="shared" si="130"/>
        <v/>
      </c>
      <c r="AZ84" s="440">
        <f>IF(AND(COUNTIF(BA$2:BA84,BA84)=1,BA84&lt;&gt;""),AZ83+1,AZ83)</f>
        <v>1</v>
      </c>
      <c r="BA84" s="468" t="str">
        <f t="shared" si="131"/>
        <v/>
      </c>
      <c r="BB84" s="497" t="str">
        <f t="shared" si="139"/>
        <v/>
      </c>
      <c r="BC84" s="497" t="str">
        <f t="shared" si="140"/>
        <v/>
      </c>
      <c r="EU84" s="1" t="str">
        <f t="shared" ca="1" si="132"/>
        <v/>
      </c>
    </row>
    <row r="85" spans="1:151">
      <c r="A85" s="22" t="str">
        <f t="shared" si="123"/>
        <v>16.</v>
      </c>
      <c r="B85" s="22" t="s">
        <v>266</v>
      </c>
      <c r="C85" s="22" t="s">
        <v>255</v>
      </c>
      <c r="D85" s="22" t="s">
        <v>97</v>
      </c>
      <c r="AF85" s="440">
        <f>IF(AND(COUNTIF(AG$2:AG85,AG85)=1,AG85&lt;&gt;""),AF84+1,AF84)</f>
        <v>1</v>
      </c>
      <c r="AG85" s="468" t="str">
        <f t="shared" si="124"/>
        <v/>
      </c>
      <c r="AH85" s="440">
        <f>IF(AND(COUNTIF(AI$2:AI85,AI85)=1,AI85&lt;&gt;""),AH84+1,AH84)</f>
        <v>1</v>
      </c>
      <c r="AI85" s="468" t="str">
        <f t="shared" si="125"/>
        <v/>
      </c>
      <c r="AJ85" s="497" t="str">
        <f t="shared" si="133"/>
        <v/>
      </c>
      <c r="AK85" s="497" t="str">
        <f t="shared" si="134"/>
        <v/>
      </c>
      <c r="AL85" s="440">
        <f>IF(AND(COUNTIF(AM$2:AM85,AM85)=1,AM85&lt;&gt;""),AL84+1,AL84)</f>
        <v>1</v>
      </c>
      <c r="AM85" s="468" t="str">
        <f t="shared" si="126"/>
        <v/>
      </c>
      <c r="AN85" s="440">
        <f>IF(AND(COUNTIF(AO$2:AO85,AO85)=1,AO85&lt;&gt;""),AN84+1,AN84)</f>
        <v>1</v>
      </c>
      <c r="AO85" s="468" t="str">
        <f t="shared" si="127"/>
        <v/>
      </c>
      <c r="AP85" s="497" t="str">
        <f t="shared" si="135"/>
        <v/>
      </c>
      <c r="AQ85" s="497" t="str">
        <f t="shared" si="136"/>
        <v/>
      </c>
      <c r="AR85" s="440">
        <f>IF(AND(COUNTIF(AS$2:AS85,AS85)=1,AS85&lt;&gt;""),AR84+1,AR84)</f>
        <v>1</v>
      </c>
      <c r="AS85" s="468" t="str">
        <f t="shared" si="128"/>
        <v/>
      </c>
      <c r="AT85" s="440">
        <f>IF(AND(COUNTIF(AU$2:AU85,AU85)=1,AU85&lt;&gt;""),AT84+1,AT84)</f>
        <v>1</v>
      </c>
      <c r="AU85" s="468" t="str">
        <f t="shared" si="129"/>
        <v/>
      </c>
      <c r="AV85" s="497" t="str">
        <f t="shared" si="137"/>
        <v/>
      </c>
      <c r="AW85" s="497" t="str">
        <f t="shared" si="138"/>
        <v/>
      </c>
      <c r="AX85" s="440">
        <f>IF(AND(COUNTIF(AY$2:AY85,AY85)=1,AY85&lt;&gt;""),AX84+1,AX84)</f>
        <v>1</v>
      </c>
      <c r="AY85" s="468" t="str">
        <f t="shared" si="130"/>
        <v/>
      </c>
      <c r="AZ85" s="440">
        <f>IF(AND(COUNTIF(BA$2:BA85,BA85)=1,BA85&lt;&gt;""),AZ84+1,AZ84)</f>
        <v>1</v>
      </c>
      <c r="BA85" s="468" t="str">
        <f t="shared" si="131"/>
        <v/>
      </c>
      <c r="BB85" s="497" t="str">
        <f t="shared" si="139"/>
        <v/>
      </c>
      <c r="BC85" s="497" t="str">
        <f t="shared" si="140"/>
        <v/>
      </c>
      <c r="EU85" s="1" t="str">
        <f t="shared" ca="1" si="132"/>
        <v/>
      </c>
    </row>
    <row r="86" spans="1:151">
      <c r="AF86" s="440">
        <f>IF(AND(COUNTIF(AG$2:AG86,AG86)=1,AG86&lt;&gt;""),AF85+1,AF85)</f>
        <v>1</v>
      </c>
      <c r="AG86" s="468" t="str">
        <f t="shared" si="124"/>
        <v/>
      </c>
      <c r="AH86" s="440">
        <f>IF(AND(COUNTIF(AI$2:AI86,AI86)=1,AI86&lt;&gt;""),AH85+1,AH85)</f>
        <v>1</v>
      </c>
      <c r="AI86" s="468" t="str">
        <f t="shared" si="125"/>
        <v/>
      </c>
      <c r="AJ86" s="497" t="str">
        <f t="shared" si="133"/>
        <v/>
      </c>
      <c r="AK86" s="497" t="str">
        <f t="shared" si="134"/>
        <v/>
      </c>
      <c r="AL86" s="440">
        <f>IF(AND(COUNTIF(AM$2:AM86,AM86)=1,AM86&lt;&gt;""),AL85+1,AL85)</f>
        <v>1</v>
      </c>
      <c r="AM86" s="468" t="str">
        <f t="shared" si="126"/>
        <v/>
      </c>
      <c r="AN86" s="440">
        <f>IF(AND(COUNTIF(AO$2:AO86,AO86)=1,AO86&lt;&gt;""),AN85+1,AN85)</f>
        <v>1</v>
      </c>
      <c r="AO86" s="468" t="str">
        <f t="shared" si="127"/>
        <v/>
      </c>
      <c r="AP86" s="497" t="str">
        <f t="shared" si="135"/>
        <v/>
      </c>
      <c r="AQ86" s="497" t="str">
        <f t="shared" si="136"/>
        <v/>
      </c>
      <c r="AR86" s="440">
        <f>IF(AND(COUNTIF(AS$2:AS86,AS86)=1,AS86&lt;&gt;""),AR85+1,AR85)</f>
        <v>1</v>
      </c>
      <c r="AS86" s="468" t="str">
        <f t="shared" si="128"/>
        <v/>
      </c>
      <c r="AT86" s="440">
        <f>IF(AND(COUNTIF(AU$2:AU86,AU86)=1,AU86&lt;&gt;""),AT85+1,AT85)</f>
        <v>1</v>
      </c>
      <c r="AU86" s="468" t="str">
        <f t="shared" si="129"/>
        <v/>
      </c>
      <c r="AV86" s="497" t="str">
        <f t="shared" si="137"/>
        <v/>
      </c>
      <c r="AW86" s="497" t="str">
        <f t="shared" si="138"/>
        <v/>
      </c>
      <c r="AX86" s="440">
        <f>IF(AND(COUNTIF(AY$2:AY86,AY86)=1,AY86&lt;&gt;""),AX85+1,AX85)</f>
        <v>1</v>
      </c>
      <c r="AY86" s="468" t="str">
        <f t="shared" si="130"/>
        <v/>
      </c>
      <c r="AZ86" s="440">
        <f>IF(AND(COUNTIF(BA$2:BA86,BA86)=1,BA86&lt;&gt;""),AZ85+1,AZ85)</f>
        <v>1</v>
      </c>
      <c r="BA86" s="468" t="str">
        <f t="shared" si="131"/>
        <v/>
      </c>
      <c r="BB86" s="497" t="str">
        <f t="shared" si="139"/>
        <v/>
      </c>
      <c r="BC86" s="497" t="str">
        <f t="shared" si="140"/>
        <v/>
      </c>
      <c r="EU86" s="1" t="str">
        <f t="shared" ca="1" si="132"/>
        <v/>
      </c>
    </row>
    <row r="87" spans="1:151" ht="38.25">
      <c r="A87" s="12" t="s">
        <v>267</v>
      </c>
      <c r="B87" s="12" t="s">
        <v>268</v>
      </c>
      <c r="C87" s="12" t="s">
        <v>107</v>
      </c>
      <c r="D87" s="13" t="s">
        <v>108</v>
      </c>
      <c r="AF87" s="440">
        <f>IF(AND(COUNTIF(AG$2:AG87,AG87)=1,AG87&lt;&gt;""),AF86+1,AF86)</f>
        <v>1</v>
      </c>
      <c r="AG87" s="468" t="str">
        <f t="shared" si="124"/>
        <v/>
      </c>
      <c r="AH87" s="440">
        <f>IF(AND(COUNTIF(AI$2:AI87,AI87)=1,AI87&lt;&gt;""),AH86+1,AH86)</f>
        <v>1</v>
      </c>
      <c r="AI87" s="468" t="str">
        <f t="shared" si="125"/>
        <v/>
      </c>
      <c r="AJ87" s="497" t="str">
        <f t="shared" si="133"/>
        <v/>
      </c>
      <c r="AK87" s="497" t="str">
        <f t="shared" si="134"/>
        <v/>
      </c>
      <c r="AL87" s="440">
        <f>IF(AND(COUNTIF(AM$2:AM87,AM87)=1,AM87&lt;&gt;""),AL86+1,AL86)</f>
        <v>1</v>
      </c>
      <c r="AM87" s="468" t="str">
        <f t="shared" si="126"/>
        <v/>
      </c>
      <c r="AN87" s="440">
        <f>IF(AND(COUNTIF(AO$2:AO87,AO87)=1,AO87&lt;&gt;""),AN86+1,AN86)</f>
        <v>1</v>
      </c>
      <c r="AO87" s="468" t="str">
        <f t="shared" si="127"/>
        <v/>
      </c>
      <c r="AP87" s="497" t="str">
        <f t="shared" si="135"/>
        <v/>
      </c>
      <c r="AQ87" s="497" t="str">
        <f t="shared" si="136"/>
        <v/>
      </c>
      <c r="AR87" s="440">
        <f>IF(AND(COUNTIF(AS$2:AS87,AS87)=1,AS87&lt;&gt;""),AR86+1,AR86)</f>
        <v>1</v>
      </c>
      <c r="AS87" s="468" t="str">
        <f t="shared" si="128"/>
        <v/>
      </c>
      <c r="AT87" s="440">
        <f>IF(AND(COUNTIF(AU$2:AU87,AU87)=1,AU87&lt;&gt;""),AT86+1,AT86)</f>
        <v>1</v>
      </c>
      <c r="AU87" s="468" t="str">
        <f t="shared" si="129"/>
        <v/>
      </c>
      <c r="AV87" s="497" t="str">
        <f t="shared" si="137"/>
        <v/>
      </c>
      <c r="AW87" s="497" t="str">
        <f t="shared" si="138"/>
        <v/>
      </c>
      <c r="AX87" s="440">
        <f>IF(AND(COUNTIF(AY$2:AY87,AY87)=1,AY87&lt;&gt;""),AX86+1,AX86)</f>
        <v>1</v>
      </c>
      <c r="AY87" s="468" t="str">
        <f t="shared" si="130"/>
        <v/>
      </c>
      <c r="AZ87" s="440">
        <f>IF(AND(COUNTIF(BA$2:BA87,BA87)=1,BA87&lt;&gt;""),AZ86+1,AZ86)</f>
        <v>1</v>
      </c>
      <c r="BA87" s="468" t="str">
        <f t="shared" si="131"/>
        <v/>
      </c>
      <c r="BB87" s="497" t="str">
        <f t="shared" si="139"/>
        <v/>
      </c>
      <c r="BC87" s="497" t="str">
        <f t="shared" si="140"/>
        <v/>
      </c>
      <c r="EU87" s="1" t="str">
        <f t="shared" ca="1" si="132"/>
        <v/>
      </c>
    </row>
    <row r="88" spans="1:151">
      <c r="A88" s="15" t="str">
        <f t="shared" ref="A88:A92" si="141">LEFT(B88,2)</f>
        <v>1.</v>
      </c>
      <c r="B88" s="21" t="s">
        <v>122</v>
      </c>
      <c r="C88" s="21" t="s">
        <v>109</v>
      </c>
      <c r="D88" s="21" t="s">
        <v>123</v>
      </c>
      <c r="AF88" s="440">
        <f>IF(AND(COUNTIF(AG$2:AG88,AG88)=1,AG88&lt;&gt;""),AF87+1,AF87)</f>
        <v>1</v>
      </c>
      <c r="AG88" s="468" t="str">
        <f t="shared" si="124"/>
        <v/>
      </c>
      <c r="AH88" s="440">
        <f>IF(AND(COUNTIF(AI$2:AI88,AI88)=1,AI88&lt;&gt;""),AH87+1,AH87)</f>
        <v>1</v>
      </c>
      <c r="AI88" s="468" t="str">
        <f t="shared" si="125"/>
        <v/>
      </c>
      <c r="AJ88" s="497" t="str">
        <f t="shared" si="133"/>
        <v/>
      </c>
      <c r="AK88" s="497" t="str">
        <f t="shared" si="134"/>
        <v/>
      </c>
      <c r="AL88" s="440">
        <f>IF(AND(COUNTIF(AM$2:AM88,AM88)=1,AM88&lt;&gt;""),AL87+1,AL87)</f>
        <v>1</v>
      </c>
      <c r="AM88" s="468" t="str">
        <f t="shared" si="126"/>
        <v/>
      </c>
      <c r="AN88" s="440">
        <f>IF(AND(COUNTIF(AO$2:AO88,AO88)=1,AO88&lt;&gt;""),AN87+1,AN87)</f>
        <v>1</v>
      </c>
      <c r="AO88" s="468" t="str">
        <f t="shared" si="127"/>
        <v/>
      </c>
      <c r="AP88" s="497" t="str">
        <f t="shared" si="135"/>
        <v/>
      </c>
      <c r="AQ88" s="497" t="str">
        <f t="shared" si="136"/>
        <v/>
      </c>
      <c r="AR88" s="440">
        <f>IF(AND(COUNTIF(AS$2:AS88,AS88)=1,AS88&lt;&gt;""),AR87+1,AR87)</f>
        <v>1</v>
      </c>
      <c r="AS88" s="468" t="str">
        <f t="shared" si="128"/>
        <v/>
      </c>
      <c r="AT88" s="440">
        <f>IF(AND(COUNTIF(AU$2:AU88,AU88)=1,AU88&lt;&gt;""),AT87+1,AT87)</f>
        <v>1</v>
      </c>
      <c r="AU88" s="468" t="str">
        <f t="shared" si="129"/>
        <v/>
      </c>
      <c r="AV88" s="497" t="str">
        <f t="shared" si="137"/>
        <v/>
      </c>
      <c r="AW88" s="497" t="str">
        <f t="shared" si="138"/>
        <v/>
      </c>
      <c r="AX88" s="440">
        <f>IF(AND(COUNTIF(AY$2:AY88,AY88)=1,AY88&lt;&gt;""),AX87+1,AX87)</f>
        <v>1</v>
      </c>
      <c r="AY88" s="468" t="str">
        <f t="shared" si="130"/>
        <v/>
      </c>
      <c r="AZ88" s="440">
        <f>IF(AND(COUNTIF(BA$2:BA88,BA88)=1,BA88&lt;&gt;""),AZ87+1,AZ87)</f>
        <v>1</v>
      </c>
      <c r="BA88" s="468" t="str">
        <f t="shared" si="131"/>
        <v/>
      </c>
      <c r="BB88" s="497" t="str">
        <f t="shared" si="139"/>
        <v/>
      </c>
      <c r="BC88" s="497" t="str">
        <f t="shared" si="140"/>
        <v/>
      </c>
      <c r="EU88" s="1" t="str">
        <f t="shared" ca="1" si="132"/>
        <v/>
      </c>
    </row>
    <row r="89" spans="1:151">
      <c r="A89" s="16" t="str">
        <f t="shared" si="141"/>
        <v>1.</v>
      </c>
      <c r="B89" s="22" t="s">
        <v>126</v>
      </c>
      <c r="C89" s="22" t="s">
        <v>109</v>
      </c>
      <c r="D89" s="22" t="s">
        <v>124</v>
      </c>
      <c r="AF89" s="440">
        <f>IF(AND(COUNTIF(AG$2:AG89,AG89)=1,AG89&lt;&gt;""),AF88+1,AF88)</f>
        <v>1</v>
      </c>
      <c r="AG89" s="468" t="str">
        <f t="shared" si="124"/>
        <v/>
      </c>
      <c r="AH89" s="440">
        <f>IF(AND(COUNTIF(AI$2:AI89,AI89)=1,AI89&lt;&gt;""),AH88+1,AH88)</f>
        <v>1</v>
      </c>
      <c r="AI89" s="468" t="str">
        <f t="shared" si="125"/>
        <v/>
      </c>
      <c r="AJ89" s="497" t="str">
        <f t="shared" si="133"/>
        <v/>
      </c>
      <c r="AK89" s="497" t="str">
        <f t="shared" si="134"/>
        <v/>
      </c>
      <c r="AL89" s="440">
        <f>IF(AND(COUNTIF(AM$2:AM89,AM89)=1,AM89&lt;&gt;""),AL88+1,AL88)</f>
        <v>1</v>
      </c>
      <c r="AM89" s="468" t="str">
        <f t="shared" si="126"/>
        <v/>
      </c>
      <c r="AN89" s="440">
        <f>IF(AND(COUNTIF(AO$2:AO89,AO89)=1,AO89&lt;&gt;""),AN88+1,AN88)</f>
        <v>1</v>
      </c>
      <c r="AO89" s="468" t="str">
        <f t="shared" si="127"/>
        <v/>
      </c>
      <c r="AP89" s="497" t="str">
        <f t="shared" si="135"/>
        <v/>
      </c>
      <c r="AQ89" s="497" t="str">
        <f t="shared" si="136"/>
        <v/>
      </c>
      <c r="AR89" s="440">
        <f>IF(AND(COUNTIF(AS$2:AS89,AS89)=1,AS89&lt;&gt;""),AR88+1,AR88)</f>
        <v>1</v>
      </c>
      <c r="AS89" s="468" t="str">
        <f t="shared" si="128"/>
        <v/>
      </c>
      <c r="AT89" s="440">
        <f>IF(AND(COUNTIF(AU$2:AU89,AU89)=1,AU89&lt;&gt;""),AT88+1,AT88)</f>
        <v>1</v>
      </c>
      <c r="AU89" s="468" t="str">
        <f t="shared" si="129"/>
        <v/>
      </c>
      <c r="AV89" s="497" t="str">
        <f t="shared" si="137"/>
        <v/>
      </c>
      <c r="AW89" s="497" t="str">
        <f t="shared" si="138"/>
        <v/>
      </c>
      <c r="AX89" s="440">
        <f>IF(AND(COUNTIF(AY$2:AY89,AY89)=1,AY89&lt;&gt;""),AX88+1,AX88)</f>
        <v>1</v>
      </c>
      <c r="AY89" s="468" t="str">
        <f t="shared" si="130"/>
        <v/>
      </c>
      <c r="AZ89" s="440">
        <f>IF(AND(COUNTIF(BA$2:BA89,BA89)=1,BA89&lt;&gt;""),AZ88+1,AZ88)</f>
        <v>1</v>
      </c>
      <c r="BA89" s="468" t="str">
        <f t="shared" si="131"/>
        <v/>
      </c>
      <c r="BB89" s="497" t="str">
        <f t="shared" si="139"/>
        <v/>
      </c>
      <c r="BC89" s="497" t="str">
        <f t="shared" si="140"/>
        <v/>
      </c>
      <c r="EU89" s="1" t="str">
        <f t="shared" ca="1" si="132"/>
        <v/>
      </c>
    </row>
    <row r="90" spans="1:151">
      <c r="A90" s="21" t="str">
        <f t="shared" si="141"/>
        <v>1.</v>
      </c>
      <c r="B90" s="21" t="s">
        <v>127</v>
      </c>
      <c r="C90" s="21" t="s">
        <v>109</v>
      </c>
      <c r="D90" s="21" t="s">
        <v>125</v>
      </c>
      <c r="AF90" s="440">
        <f>IF(AND(COUNTIF(AG$2:AG90,AG90)=1,AG90&lt;&gt;""),AF89+1,AF89)</f>
        <v>1</v>
      </c>
      <c r="AG90" s="468" t="str">
        <f t="shared" si="124"/>
        <v/>
      </c>
      <c r="AH90" s="440">
        <f>IF(AND(COUNTIF(AI$2:AI90,AI90)=1,AI90&lt;&gt;""),AH89+1,AH89)</f>
        <v>1</v>
      </c>
      <c r="AI90" s="468" t="str">
        <f t="shared" si="125"/>
        <v/>
      </c>
      <c r="AJ90" s="497" t="str">
        <f t="shared" si="133"/>
        <v/>
      </c>
      <c r="AK90" s="497" t="str">
        <f t="shared" si="134"/>
        <v/>
      </c>
      <c r="AL90" s="440">
        <f>IF(AND(COUNTIF(AM$2:AM90,AM90)=1,AM90&lt;&gt;""),AL89+1,AL89)</f>
        <v>1</v>
      </c>
      <c r="AM90" s="468" t="str">
        <f t="shared" si="126"/>
        <v/>
      </c>
      <c r="AN90" s="440">
        <f>IF(AND(COUNTIF(AO$2:AO90,AO90)=1,AO90&lt;&gt;""),AN89+1,AN89)</f>
        <v>1</v>
      </c>
      <c r="AO90" s="468" t="str">
        <f t="shared" si="127"/>
        <v/>
      </c>
      <c r="AP90" s="497" t="str">
        <f t="shared" si="135"/>
        <v/>
      </c>
      <c r="AQ90" s="497" t="str">
        <f t="shared" si="136"/>
        <v/>
      </c>
      <c r="AR90" s="440">
        <f>IF(AND(COUNTIF(AS$2:AS90,AS90)=1,AS90&lt;&gt;""),AR89+1,AR89)</f>
        <v>1</v>
      </c>
      <c r="AS90" s="468" t="str">
        <f t="shared" si="128"/>
        <v/>
      </c>
      <c r="AT90" s="440">
        <f>IF(AND(COUNTIF(AU$2:AU90,AU90)=1,AU90&lt;&gt;""),AT89+1,AT89)</f>
        <v>1</v>
      </c>
      <c r="AU90" s="468" t="str">
        <f t="shared" si="129"/>
        <v/>
      </c>
      <c r="AV90" s="497" t="str">
        <f t="shared" si="137"/>
        <v/>
      </c>
      <c r="AW90" s="497" t="str">
        <f t="shared" si="138"/>
        <v/>
      </c>
      <c r="AX90" s="440">
        <f>IF(AND(COUNTIF(AY$2:AY90,AY90)=1,AY90&lt;&gt;""),AX89+1,AX89)</f>
        <v>1</v>
      </c>
      <c r="AY90" s="468" t="str">
        <f t="shared" si="130"/>
        <v/>
      </c>
      <c r="AZ90" s="440">
        <f>IF(AND(COUNTIF(BA$2:BA90,BA90)=1,BA90&lt;&gt;""),AZ89+1,AZ89)</f>
        <v>1</v>
      </c>
      <c r="BA90" s="468" t="str">
        <f t="shared" si="131"/>
        <v/>
      </c>
      <c r="BB90" s="497" t="str">
        <f t="shared" si="139"/>
        <v/>
      </c>
      <c r="BC90" s="497" t="str">
        <f t="shared" si="140"/>
        <v/>
      </c>
      <c r="EU90" s="1" t="str">
        <f t="shared" ca="1" si="132"/>
        <v/>
      </c>
    </row>
    <row r="91" spans="1:151">
      <c r="A91" s="22" t="str">
        <f t="shared" si="141"/>
        <v>2.</v>
      </c>
      <c r="B91" s="22" t="s">
        <v>130</v>
      </c>
      <c r="C91" s="22" t="s">
        <v>110</v>
      </c>
      <c r="D91" s="22" t="s">
        <v>128</v>
      </c>
      <c r="AF91" s="440">
        <f>IF(AND(COUNTIF(AG$2:AG91,AG91)=1,AG91&lt;&gt;""),AF90+1,AF90)</f>
        <v>1</v>
      </c>
      <c r="AG91" s="468" t="str">
        <f t="shared" si="124"/>
        <v/>
      </c>
      <c r="AH91" s="440">
        <f>IF(AND(COUNTIF(AI$2:AI91,AI91)=1,AI91&lt;&gt;""),AH90+1,AH90)</f>
        <v>1</v>
      </c>
      <c r="AI91" s="468" t="str">
        <f t="shared" si="125"/>
        <v/>
      </c>
      <c r="AJ91" s="497" t="str">
        <f t="shared" si="133"/>
        <v/>
      </c>
      <c r="AK91" s="497" t="str">
        <f t="shared" si="134"/>
        <v/>
      </c>
      <c r="AL91" s="440">
        <f>IF(AND(COUNTIF(AM$2:AM91,AM91)=1,AM91&lt;&gt;""),AL90+1,AL90)</f>
        <v>1</v>
      </c>
      <c r="AM91" s="468" t="str">
        <f t="shared" si="126"/>
        <v/>
      </c>
      <c r="AN91" s="440">
        <f>IF(AND(COUNTIF(AO$2:AO91,AO91)=1,AO91&lt;&gt;""),AN90+1,AN90)</f>
        <v>1</v>
      </c>
      <c r="AO91" s="468" t="str">
        <f t="shared" si="127"/>
        <v/>
      </c>
      <c r="AP91" s="497" t="str">
        <f t="shared" si="135"/>
        <v/>
      </c>
      <c r="AQ91" s="497" t="str">
        <f t="shared" si="136"/>
        <v/>
      </c>
      <c r="AR91" s="440">
        <f>IF(AND(COUNTIF(AS$2:AS91,AS91)=1,AS91&lt;&gt;""),AR90+1,AR90)</f>
        <v>1</v>
      </c>
      <c r="AS91" s="468" t="str">
        <f t="shared" si="128"/>
        <v/>
      </c>
      <c r="AT91" s="440">
        <f>IF(AND(COUNTIF(AU$2:AU91,AU91)=1,AU91&lt;&gt;""),AT90+1,AT90)</f>
        <v>1</v>
      </c>
      <c r="AU91" s="468" t="str">
        <f t="shared" si="129"/>
        <v/>
      </c>
      <c r="AV91" s="497" t="str">
        <f t="shared" si="137"/>
        <v/>
      </c>
      <c r="AW91" s="497" t="str">
        <f t="shared" si="138"/>
        <v/>
      </c>
      <c r="AX91" s="440">
        <f>IF(AND(COUNTIF(AY$2:AY91,AY91)=1,AY91&lt;&gt;""),AX90+1,AX90)</f>
        <v>1</v>
      </c>
      <c r="AY91" s="468" t="str">
        <f t="shared" si="130"/>
        <v/>
      </c>
      <c r="AZ91" s="440">
        <f>IF(AND(COUNTIF(BA$2:BA91,BA91)=1,BA91&lt;&gt;""),AZ90+1,AZ90)</f>
        <v>1</v>
      </c>
      <c r="BA91" s="468" t="str">
        <f t="shared" si="131"/>
        <v/>
      </c>
      <c r="BB91" s="497" t="str">
        <f t="shared" si="139"/>
        <v/>
      </c>
      <c r="BC91" s="497" t="str">
        <f t="shared" si="140"/>
        <v/>
      </c>
      <c r="EU91" s="1" t="str">
        <f t="shared" ca="1" si="132"/>
        <v/>
      </c>
    </row>
    <row r="92" spans="1:151">
      <c r="A92" s="21" t="str">
        <f t="shared" si="141"/>
        <v>2.</v>
      </c>
      <c r="B92" s="21" t="s">
        <v>131</v>
      </c>
      <c r="C92" s="21" t="s">
        <v>110</v>
      </c>
      <c r="D92" s="531" t="s">
        <v>1229</v>
      </c>
      <c r="AF92" s="440">
        <f>IF(AND(COUNTIF(AG$2:AG92,AG92)=1,AG92&lt;&gt;""),AF91+1,AF91)</f>
        <v>1</v>
      </c>
      <c r="AG92" s="468" t="str">
        <f t="shared" si="124"/>
        <v/>
      </c>
      <c r="AH92" s="440">
        <f>IF(AND(COUNTIF(AI$2:AI92,AI92)=1,AI92&lt;&gt;""),AH91+1,AH91)</f>
        <v>1</v>
      </c>
      <c r="AI92" s="468" t="str">
        <f t="shared" si="125"/>
        <v/>
      </c>
      <c r="AJ92" s="497" t="str">
        <f t="shared" si="133"/>
        <v/>
      </c>
      <c r="AK92" s="497" t="str">
        <f t="shared" si="134"/>
        <v/>
      </c>
      <c r="AL92" s="440">
        <f>IF(AND(COUNTIF(AM$2:AM92,AM92)=1,AM92&lt;&gt;""),AL91+1,AL91)</f>
        <v>1</v>
      </c>
      <c r="AM92" s="468" t="str">
        <f t="shared" si="126"/>
        <v/>
      </c>
      <c r="AN92" s="440">
        <f>IF(AND(COUNTIF(AO$2:AO92,AO92)=1,AO92&lt;&gt;""),AN91+1,AN91)</f>
        <v>1</v>
      </c>
      <c r="AO92" s="468" t="str">
        <f t="shared" si="127"/>
        <v/>
      </c>
      <c r="AP92" s="497" t="str">
        <f t="shared" si="135"/>
        <v/>
      </c>
      <c r="AQ92" s="497" t="str">
        <f t="shared" si="136"/>
        <v/>
      </c>
      <c r="AR92" s="440">
        <f>IF(AND(COUNTIF(AS$2:AS92,AS92)=1,AS92&lt;&gt;""),AR91+1,AR91)</f>
        <v>1</v>
      </c>
      <c r="AS92" s="468" t="str">
        <f t="shared" si="128"/>
        <v/>
      </c>
      <c r="AT92" s="440">
        <f>IF(AND(COUNTIF(AU$2:AU92,AU92)=1,AU92&lt;&gt;""),AT91+1,AT91)</f>
        <v>1</v>
      </c>
      <c r="AU92" s="468" t="str">
        <f t="shared" si="129"/>
        <v/>
      </c>
      <c r="AV92" s="497" t="str">
        <f t="shared" si="137"/>
        <v/>
      </c>
      <c r="AW92" s="497" t="str">
        <f t="shared" si="138"/>
        <v/>
      </c>
      <c r="AX92" s="440">
        <f>IF(AND(COUNTIF(AY$2:AY92,AY92)=1,AY92&lt;&gt;""),AX91+1,AX91)</f>
        <v>1</v>
      </c>
      <c r="AY92" s="468" t="str">
        <f t="shared" si="130"/>
        <v/>
      </c>
      <c r="AZ92" s="440">
        <f>IF(AND(COUNTIF(BA$2:BA92,BA92)=1,BA92&lt;&gt;""),AZ91+1,AZ91)</f>
        <v>1</v>
      </c>
      <c r="BA92" s="468" t="str">
        <f t="shared" si="131"/>
        <v/>
      </c>
      <c r="BB92" s="497" t="str">
        <f t="shared" si="139"/>
        <v/>
      </c>
      <c r="BC92" s="497" t="str">
        <f t="shared" si="140"/>
        <v/>
      </c>
      <c r="EU92" s="1" t="str">
        <f t="shared" ca="1" si="132"/>
        <v/>
      </c>
    </row>
    <row r="93" spans="1:151">
      <c r="A93" s="22" t="s">
        <v>576</v>
      </c>
      <c r="B93" s="22" t="s">
        <v>133</v>
      </c>
      <c r="C93" s="22" t="s">
        <v>110</v>
      </c>
      <c r="D93" s="22" t="s">
        <v>129</v>
      </c>
      <c r="AF93" s="440">
        <f>IF(AND(COUNTIF(AG$2:AG93,AG93)=1,AG93&lt;&gt;""),AF92+1,AF92)</f>
        <v>1</v>
      </c>
      <c r="AG93" s="468" t="str">
        <f t="shared" si="124"/>
        <v/>
      </c>
      <c r="AH93" s="440">
        <f>IF(AND(COUNTIF(AI$2:AI93,AI93)=1,AI93&lt;&gt;""),AH92+1,AH92)</f>
        <v>1</v>
      </c>
      <c r="AI93" s="468" t="str">
        <f t="shared" si="125"/>
        <v/>
      </c>
      <c r="AJ93" s="497" t="str">
        <f t="shared" si="133"/>
        <v/>
      </c>
      <c r="AK93" s="497" t="str">
        <f t="shared" si="134"/>
        <v/>
      </c>
      <c r="AL93" s="440">
        <f>IF(AND(COUNTIF(AM$2:AM93,AM93)=1,AM93&lt;&gt;""),AL92+1,AL92)</f>
        <v>1</v>
      </c>
      <c r="AM93" s="468" t="str">
        <f t="shared" si="126"/>
        <v/>
      </c>
      <c r="AN93" s="440">
        <f>IF(AND(COUNTIF(AO$2:AO93,AO93)=1,AO93&lt;&gt;""),AN92+1,AN92)</f>
        <v>1</v>
      </c>
      <c r="AO93" s="468" t="str">
        <f t="shared" si="127"/>
        <v/>
      </c>
      <c r="AP93" s="497" t="str">
        <f t="shared" si="135"/>
        <v/>
      </c>
      <c r="AQ93" s="497" t="str">
        <f t="shared" si="136"/>
        <v/>
      </c>
      <c r="AR93" s="440">
        <f>IF(AND(COUNTIF(AS$2:AS93,AS93)=1,AS93&lt;&gt;""),AR92+1,AR92)</f>
        <v>1</v>
      </c>
      <c r="AS93" s="468" t="str">
        <f t="shared" si="128"/>
        <v/>
      </c>
      <c r="AT93" s="440">
        <f>IF(AND(COUNTIF(AU$2:AU93,AU93)=1,AU93&lt;&gt;""),AT92+1,AT92)</f>
        <v>1</v>
      </c>
      <c r="AU93" s="468" t="str">
        <f t="shared" si="129"/>
        <v/>
      </c>
      <c r="AV93" s="497" t="str">
        <f t="shared" si="137"/>
        <v/>
      </c>
      <c r="AW93" s="497" t="str">
        <f t="shared" si="138"/>
        <v/>
      </c>
      <c r="AX93" s="440">
        <f>IF(AND(COUNTIF(AY$2:AY93,AY93)=1,AY93&lt;&gt;""),AX92+1,AX92)</f>
        <v>1</v>
      </c>
      <c r="AY93" s="468" t="str">
        <f t="shared" si="130"/>
        <v/>
      </c>
      <c r="AZ93" s="440">
        <f>IF(AND(COUNTIF(BA$2:BA93,BA93)=1,BA93&lt;&gt;""),AZ92+1,AZ92)</f>
        <v>1</v>
      </c>
      <c r="BA93" s="468" t="str">
        <f t="shared" si="131"/>
        <v/>
      </c>
      <c r="BB93" s="497" t="str">
        <f t="shared" si="139"/>
        <v/>
      </c>
      <c r="BC93" s="497" t="str">
        <f t="shared" si="140"/>
        <v/>
      </c>
      <c r="EU93" s="1" t="str">
        <f t="shared" ca="1" si="132"/>
        <v/>
      </c>
    </row>
    <row r="94" spans="1:151">
      <c r="A94" s="21" t="s">
        <v>577</v>
      </c>
      <c r="B94" s="21" t="s">
        <v>140</v>
      </c>
      <c r="C94" s="21" t="s">
        <v>111</v>
      </c>
      <c r="D94" s="21" t="s">
        <v>134</v>
      </c>
      <c r="AF94" s="440">
        <f>IF(AND(COUNTIF(AG$2:AG94,AG94)=1,AG94&lt;&gt;""),AF93+1,AF93)</f>
        <v>1</v>
      </c>
      <c r="AG94" s="468" t="str">
        <f t="shared" si="124"/>
        <v/>
      </c>
      <c r="AH94" s="440">
        <f>IF(AND(COUNTIF(AI$2:AI94,AI94)=1,AI94&lt;&gt;""),AH93+1,AH93)</f>
        <v>1</v>
      </c>
      <c r="AI94" s="468" t="str">
        <f t="shared" si="125"/>
        <v/>
      </c>
      <c r="AJ94" s="497" t="str">
        <f t="shared" si="133"/>
        <v/>
      </c>
      <c r="AK94" s="497" t="str">
        <f t="shared" si="134"/>
        <v/>
      </c>
      <c r="AL94" s="440">
        <f>IF(AND(COUNTIF(AM$2:AM94,AM94)=1,AM94&lt;&gt;""),AL93+1,AL93)</f>
        <v>1</v>
      </c>
      <c r="AM94" s="468" t="str">
        <f t="shared" si="126"/>
        <v/>
      </c>
      <c r="AN94" s="440">
        <f>IF(AND(COUNTIF(AO$2:AO94,AO94)=1,AO94&lt;&gt;""),AN93+1,AN93)</f>
        <v>1</v>
      </c>
      <c r="AO94" s="468" t="str">
        <f t="shared" si="127"/>
        <v/>
      </c>
      <c r="AP94" s="497" t="str">
        <f t="shared" si="135"/>
        <v/>
      </c>
      <c r="AQ94" s="497" t="str">
        <f t="shared" si="136"/>
        <v/>
      </c>
      <c r="AR94" s="440">
        <f>IF(AND(COUNTIF(AS$2:AS94,AS94)=1,AS94&lt;&gt;""),AR93+1,AR93)</f>
        <v>1</v>
      </c>
      <c r="AS94" s="468" t="str">
        <f t="shared" si="128"/>
        <v/>
      </c>
      <c r="AT94" s="440">
        <f>IF(AND(COUNTIF(AU$2:AU94,AU94)=1,AU94&lt;&gt;""),AT93+1,AT93)</f>
        <v>1</v>
      </c>
      <c r="AU94" s="468" t="str">
        <f t="shared" si="129"/>
        <v/>
      </c>
      <c r="AV94" s="497" t="str">
        <f t="shared" si="137"/>
        <v/>
      </c>
      <c r="AW94" s="497" t="str">
        <f t="shared" si="138"/>
        <v/>
      </c>
      <c r="AX94" s="440">
        <f>IF(AND(COUNTIF(AY$2:AY94,AY94)=1,AY94&lt;&gt;""),AX93+1,AX93)</f>
        <v>1</v>
      </c>
      <c r="AY94" s="468" t="str">
        <f t="shared" si="130"/>
        <v/>
      </c>
      <c r="AZ94" s="440">
        <f>IF(AND(COUNTIF(BA$2:BA94,BA94)=1,BA94&lt;&gt;""),AZ93+1,AZ93)</f>
        <v>1</v>
      </c>
      <c r="BA94" s="468" t="str">
        <f t="shared" si="131"/>
        <v/>
      </c>
      <c r="BB94" s="497" t="str">
        <f t="shared" si="139"/>
        <v/>
      </c>
      <c r="BC94" s="497" t="str">
        <f t="shared" si="140"/>
        <v/>
      </c>
      <c r="EU94" s="1" t="str">
        <f t="shared" ca="1" si="132"/>
        <v/>
      </c>
    </row>
    <row r="95" spans="1:151">
      <c r="A95" s="22" t="s">
        <v>577</v>
      </c>
      <c r="B95" s="22" t="s">
        <v>141</v>
      </c>
      <c r="C95" s="22" t="s">
        <v>111</v>
      </c>
      <c r="D95" s="22" t="s">
        <v>135</v>
      </c>
      <c r="AF95" s="440">
        <f>IF(AND(COUNTIF(AG$2:AG95,AG95)=1,AG95&lt;&gt;""),AF94+1,AF94)</f>
        <v>1</v>
      </c>
      <c r="AG95" s="468" t="str">
        <f t="shared" si="124"/>
        <v/>
      </c>
      <c r="AH95" s="440">
        <f>IF(AND(COUNTIF(AI$2:AI95,AI95)=1,AI95&lt;&gt;""),AH94+1,AH94)</f>
        <v>1</v>
      </c>
      <c r="AI95" s="468" t="str">
        <f t="shared" si="125"/>
        <v/>
      </c>
      <c r="AJ95" s="497" t="str">
        <f t="shared" si="133"/>
        <v/>
      </c>
      <c r="AK95" s="497" t="str">
        <f t="shared" si="134"/>
        <v/>
      </c>
      <c r="AL95" s="440">
        <f>IF(AND(COUNTIF(AM$2:AM95,AM95)=1,AM95&lt;&gt;""),AL94+1,AL94)</f>
        <v>1</v>
      </c>
      <c r="AM95" s="468" t="str">
        <f t="shared" si="126"/>
        <v/>
      </c>
      <c r="AN95" s="440">
        <f>IF(AND(COUNTIF(AO$2:AO95,AO95)=1,AO95&lt;&gt;""),AN94+1,AN94)</f>
        <v>1</v>
      </c>
      <c r="AO95" s="468" t="str">
        <f t="shared" si="127"/>
        <v/>
      </c>
      <c r="AP95" s="497" t="str">
        <f t="shared" si="135"/>
        <v/>
      </c>
      <c r="AQ95" s="497" t="str">
        <f t="shared" si="136"/>
        <v/>
      </c>
      <c r="AR95" s="440">
        <f>IF(AND(COUNTIF(AS$2:AS95,AS95)=1,AS95&lt;&gt;""),AR94+1,AR94)</f>
        <v>1</v>
      </c>
      <c r="AS95" s="468" t="str">
        <f t="shared" si="128"/>
        <v/>
      </c>
      <c r="AT95" s="440">
        <f>IF(AND(COUNTIF(AU$2:AU95,AU95)=1,AU95&lt;&gt;""),AT94+1,AT94)</f>
        <v>1</v>
      </c>
      <c r="AU95" s="468" t="str">
        <f t="shared" si="129"/>
        <v/>
      </c>
      <c r="AV95" s="497" t="str">
        <f t="shared" si="137"/>
        <v/>
      </c>
      <c r="AW95" s="497" t="str">
        <f t="shared" si="138"/>
        <v/>
      </c>
      <c r="AX95" s="440">
        <f>IF(AND(COUNTIF(AY$2:AY95,AY95)=1,AY95&lt;&gt;""),AX94+1,AX94)</f>
        <v>1</v>
      </c>
      <c r="AY95" s="468" t="str">
        <f t="shared" si="130"/>
        <v/>
      </c>
      <c r="AZ95" s="440">
        <f>IF(AND(COUNTIF(BA$2:BA95,BA95)=1,BA95&lt;&gt;""),AZ94+1,AZ94)</f>
        <v>1</v>
      </c>
      <c r="BA95" s="468" t="str">
        <f t="shared" si="131"/>
        <v/>
      </c>
      <c r="BB95" s="497" t="str">
        <f t="shared" si="139"/>
        <v/>
      </c>
      <c r="BC95" s="497" t="str">
        <f t="shared" si="140"/>
        <v/>
      </c>
      <c r="EU95" s="1" t="str">
        <f t="shared" ca="1" si="132"/>
        <v/>
      </c>
    </row>
    <row r="96" spans="1:151">
      <c r="A96" s="21" t="s">
        <v>577</v>
      </c>
      <c r="B96" s="21" t="s">
        <v>142</v>
      </c>
      <c r="C96" s="21" t="s">
        <v>111</v>
      </c>
      <c r="D96" s="21" t="s">
        <v>136</v>
      </c>
      <c r="AF96" s="440">
        <f>IF(AND(COUNTIF(AG$2:AG96,AG96)=1,AG96&lt;&gt;""),AF95+1,AF95)</f>
        <v>1</v>
      </c>
      <c r="AG96" s="468" t="str">
        <f t="shared" si="124"/>
        <v/>
      </c>
      <c r="AH96" s="440">
        <f>IF(AND(COUNTIF(AI$2:AI96,AI96)=1,AI96&lt;&gt;""),AH95+1,AH95)</f>
        <v>1</v>
      </c>
      <c r="AI96" s="468" t="str">
        <f t="shared" si="125"/>
        <v/>
      </c>
      <c r="AJ96" s="497" t="str">
        <f t="shared" si="133"/>
        <v/>
      </c>
      <c r="AK96" s="497" t="str">
        <f t="shared" si="134"/>
        <v/>
      </c>
      <c r="AL96" s="440">
        <f>IF(AND(COUNTIF(AM$2:AM96,AM96)=1,AM96&lt;&gt;""),AL95+1,AL95)</f>
        <v>1</v>
      </c>
      <c r="AM96" s="468" t="str">
        <f t="shared" si="126"/>
        <v/>
      </c>
      <c r="AN96" s="440">
        <f>IF(AND(COUNTIF(AO$2:AO96,AO96)=1,AO96&lt;&gt;""),AN95+1,AN95)</f>
        <v>1</v>
      </c>
      <c r="AO96" s="468" t="str">
        <f t="shared" si="127"/>
        <v/>
      </c>
      <c r="AP96" s="497" t="str">
        <f t="shared" si="135"/>
        <v/>
      </c>
      <c r="AQ96" s="497" t="str">
        <f t="shared" si="136"/>
        <v/>
      </c>
      <c r="AR96" s="440">
        <f>IF(AND(COUNTIF(AS$2:AS96,AS96)=1,AS96&lt;&gt;""),AR95+1,AR95)</f>
        <v>1</v>
      </c>
      <c r="AS96" s="468" t="str">
        <f t="shared" si="128"/>
        <v/>
      </c>
      <c r="AT96" s="440">
        <f>IF(AND(COUNTIF(AU$2:AU96,AU96)=1,AU96&lt;&gt;""),AT95+1,AT95)</f>
        <v>1</v>
      </c>
      <c r="AU96" s="468" t="str">
        <f t="shared" si="129"/>
        <v/>
      </c>
      <c r="AV96" s="497" t="str">
        <f t="shared" si="137"/>
        <v/>
      </c>
      <c r="AW96" s="497" t="str">
        <f t="shared" si="138"/>
        <v/>
      </c>
      <c r="AX96" s="440">
        <f>IF(AND(COUNTIF(AY$2:AY96,AY96)=1,AY96&lt;&gt;""),AX95+1,AX95)</f>
        <v>1</v>
      </c>
      <c r="AY96" s="468" t="str">
        <f t="shared" si="130"/>
        <v/>
      </c>
      <c r="AZ96" s="440">
        <f>IF(AND(COUNTIF(BA$2:BA96,BA96)=1,BA96&lt;&gt;""),AZ95+1,AZ95)</f>
        <v>1</v>
      </c>
      <c r="BA96" s="468" t="str">
        <f t="shared" si="131"/>
        <v/>
      </c>
      <c r="BB96" s="497" t="str">
        <f t="shared" si="139"/>
        <v/>
      </c>
      <c r="BC96" s="497" t="str">
        <f t="shared" si="140"/>
        <v/>
      </c>
      <c r="EU96" s="1" t="str">
        <f t="shared" ca="1" si="132"/>
        <v/>
      </c>
    </row>
    <row r="97" spans="1:151">
      <c r="A97" s="22" t="s">
        <v>577</v>
      </c>
      <c r="B97" s="22" t="s">
        <v>143</v>
      </c>
      <c r="C97" s="22" t="s">
        <v>111</v>
      </c>
      <c r="D97" s="22" t="s">
        <v>139</v>
      </c>
      <c r="AF97" s="440">
        <f>IF(AND(COUNTIF(AG$2:AG97,AG97)=1,AG97&lt;&gt;""),AF96+1,AF96)</f>
        <v>1</v>
      </c>
      <c r="AG97" s="468" t="str">
        <f t="shared" si="124"/>
        <v/>
      </c>
      <c r="AH97" s="440">
        <f>IF(AND(COUNTIF(AI$2:AI97,AI97)=1,AI97&lt;&gt;""),AH96+1,AH96)</f>
        <v>1</v>
      </c>
      <c r="AI97" s="468" t="str">
        <f t="shared" si="125"/>
        <v/>
      </c>
      <c r="AJ97" s="497" t="str">
        <f t="shared" si="133"/>
        <v/>
      </c>
      <c r="AK97" s="497" t="str">
        <f t="shared" si="134"/>
        <v/>
      </c>
      <c r="AL97" s="440">
        <f>IF(AND(COUNTIF(AM$2:AM97,AM97)=1,AM97&lt;&gt;""),AL96+1,AL96)</f>
        <v>1</v>
      </c>
      <c r="AM97" s="468" t="str">
        <f t="shared" si="126"/>
        <v/>
      </c>
      <c r="AN97" s="440">
        <f>IF(AND(COUNTIF(AO$2:AO97,AO97)=1,AO97&lt;&gt;""),AN96+1,AN96)</f>
        <v>1</v>
      </c>
      <c r="AO97" s="468" t="str">
        <f t="shared" si="127"/>
        <v/>
      </c>
      <c r="AP97" s="497" t="str">
        <f t="shared" si="135"/>
        <v/>
      </c>
      <c r="AQ97" s="497" t="str">
        <f t="shared" si="136"/>
        <v/>
      </c>
      <c r="AR97" s="440">
        <f>IF(AND(COUNTIF(AS$2:AS97,AS97)=1,AS97&lt;&gt;""),AR96+1,AR96)</f>
        <v>1</v>
      </c>
      <c r="AS97" s="468" t="str">
        <f t="shared" si="128"/>
        <v/>
      </c>
      <c r="AT97" s="440">
        <f>IF(AND(COUNTIF(AU$2:AU97,AU97)=1,AU97&lt;&gt;""),AT96+1,AT96)</f>
        <v>1</v>
      </c>
      <c r="AU97" s="468" t="str">
        <f t="shared" si="129"/>
        <v/>
      </c>
      <c r="AV97" s="497" t="str">
        <f t="shared" si="137"/>
        <v/>
      </c>
      <c r="AW97" s="497" t="str">
        <f t="shared" si="138"/>
        <v/>
      </c>
      <c r="AX97" s="440">
        <f>IF(AND(COUNTIF(AY$2:AY97,AY97)=1,AY97&lt;&gt;""),AX96+1,AX96)</f>
        <v>1</v>
      </c>
      <c r="AY97" s="468" t="str">
        <f t="shared" si="130"/>
        <v/>
      </c>
      <c r="AZ97" s="440">
        <f>IF(AND(COUNTIF(BA$2:BA97,BA97)=1,BA97&lt;&gt;""),AZ96+1,AZ96)</f>
        <v>1</v>
      </c>
      <c r="BA97" s="468" t="str">
        <f t="shared" si="131"/>
        <v/>
      </c>
      <c r="BB97" s="497" t="str">
        <f t="shared" si="139"/>
        <v/>
      </c>
      <c r="BC97" s="497" t="str">
        <f t="shared" si="140"/>
        <v/>
      </c>
      <c r="EU97" s="1" t="str">
        <f t="shared" ca="1" si="132"/>
        <v/>
      </c>
    </row>
    <row r="98" spans="1:151">
      <c r="A98" s="21" t="s">
        <v>577</v>
      </c>
      <c r="B98" s="21" t="s">
        <v>144</v>
      </c>
      <c r="C98" s="21" t="s">
        <v>111</v>
      </c>
      <c r="D98" s="21" t="s">
        <v>137</v>
      </c>
      <c r="AF98" s="440">
        <f>IF(AND(COUNTIF(AG$2:AG98,AG98)=1,AG98&lt;&gt;""),AF97+1,AF97)</f>
        <v>1</v>
      </c>
      <c r="AG98" s="468" t="str">
        <f t="shared" ref="AG98:AG129" si="142">IF(AND((IFERROR(VLOOKUP(Naudos_Zalos_kodas,$P$2:$P$5,1,0),"")&lt;&gt;""),Naudos_Zalos="N"),Naudos_Zalos_pav,"")</f>
        <v/>
      </c>
      <c r="AH98" s="440">
        <f>IF(AND(COUNTIF(AI$2:AI98,AI98)=1,AI98&lt;&gt;""),AH97+1,AH97)</f>
        <v>1</v>
      </c>
      <c r="AI98" s="468" t="str">
        <f t="shared" ref="AI98:AI129" si="143">IF(AND((IFERROR(VLOOKUP(Naudos_Zalos_kodas,$P$2:$P$5,1,0),"")&lt;&gt;""),Naudos_Zalos="Ž"),Naudos_Zalos_pav,"")</f>
        <v/>
      </c>
      <c r="AJ98" s="497" t="str">
        <f t="shared" si="133"/>
        <v/>
      </c>
      <c r="AK98" s="497" t="str">
        <f t="shared" si="134"/>
        <v/>
      </c>
      <c r="AL98" s="440">
        <f>IF(AND(COUNTIF(AM$2:AM98,AM98)=1,AM98&lt;&gt;""),AL97+1,AL97)</f>
        <v>1</v>
      </c>
      <c r="AM98" s="468" t="str">
        <f t="shared" ref="AM98:AM129" si="144">IF(AND((IFERROR(VLOOKUP(Naudos_Zalos_kodas,$P$6:$P$9,1,0),"")&lt;&gt;""),Naudos_Zalos="N"),Naudos_Zalos_pav,"")</f>
        <v/>
      </c>
      <c r="AN98" s="440">
        <f>IF(AND(COUNTIF(AO$2:AO98,AO98)=1,AO98&lt;&gt;""),AN97+1,AN97)</f>
        <v>1</v>
      </c>
      <c r="AO98" s="468" t="str">
        <f t="shared" ref="AO98:AO129" si="145">IF(AND((IFERROR(VLOOKUP(Naudos_Zalos_kodas,$P$6:$P$9,1,0),"")&lt;&gt;""),Naudos_Zalos="Ž"),Naudos_Zalos_pav,"")</f>
        <v/>
      </c>
      <c r="AP98" s="497" t="str">
        <f t="shared" si="135"/>
        <v/>
      </c>
      <c r="AQ98" s="497" t="str">
        <f t="shared" si="136"/>
        <v/>
      </c>
      <c r="AR98" s="440">
        <f>IF(AND(COUNTIF(AS$2:AS98,AS98)=1,AS98&lt;&gt;""),AR97+1,AR97)</f>
        <v>1</v>
      </c>
      <c r="AS98" s="468" t="str">
        <f t="shared" ref="AS98:AS129" si="146">IF(AND((IFERROR(VLOOKUP(Naudos_Zalos_kodas,$P$10:$P$13,1,0),"")&lt;&gt;""),Naudos_Zalos="N"),Naudos_Zalos_pav,"")</f>
        <v/>
      </c>
      <c r="AT98" s="440">
        <f>IF(AND(COUNTIF(AU$2:AU98,AU98)=1,AU98&lt;&gt;""),AT97+1,AT97)</f>
        <v>1</v>
      </c>
      <c r="AU98" s="468" t="str">
        <f t="shared" ref="AU98:AU129" si="147">IF(AND((IFERROR(VLOOKUP(Naudos_Zalos_kodas,$P$10:$P$13,1,0),"")&lt;&gt;""),Naudos_Zalos="Ž"),Naudos_Zalos_pav,"")</f>
        <v/>
      </c>
      <c r="AV98" s="497" t="str">
        <f t="shared" si="137"/>
        <v/>
      </c>
      <c r="AW98" s="497" t="str">
        <f t="shared" si="138"/>
        <v/>
      </c>
      <c r="AX98" s="440">
        <f>IF(AND(COUNTIF(AY$2:AY98,AY98)=1,AY98&lt;&gt;""),AX97+1,AX97)</f>
        <v>1</v>
      </c>
      <c r="AY98" s="468" t="str">
        <f t="shared" ref="AY98:AY129" si="148">IF(AND((IFERROR(VLOOKUP(Naudos_Zalos_kodas,$P$14:$P$17,1,0),"")&lt;&gt;""),Naudos_Zalos="N"),Naudos_Zalos_pav,"")</f>
        <v/>
      </c>
      <c r="AZ98" s="440">
        <f>IF(AND(COUNTIF(BA$2:BA98,BA98)=1,BA98&lt;&gt;""),AZ97+1,AZ97)</f>
        <v>1</v>
      </c>
      <c r="BA98" s="468" t="str">
        <f t="shared" ref="BA98:BA129" si="149">IF(AND((IFERROR(VLOOKUP(Naudos_Zalos_kodas,$P$14:$P$17,1,0),"")&lt;&gt;""),Naudos_Zalos="Ž"),Naudos_Zalos_pav,"")</f>
        <v/>
      </c>
      <c r="BB98" s="497" t="str">
        <f t="shared" si="139"/>
        <v/>
      </c>
      <c r="BC98" s="497" t="str">
        <f t="shared" si="140"/>
        <v/>
      </c>
      <c r="EU98" s="1" t="str">
        <f t="shared" ref="EU98:EU129" ca="1" si="150">IF(ROW($BC98)-ROW($BC$2)+1&gt;COUNT(ET$2:ET$54),"",INDEX($BC:$BC,SMALL(ET$2:ET$54,1+ROW($BC98)-ROW($BC$2))))</f>
        <v/>
      </c>
    </row>
    <row r="99" spans="1:151">
      <c r="A99" s="22" t="s">
        <v>577</v>
      </c>
      <c r="B99" s="22" t="s">
        <v>145</v>
      </c>
      <c r="C99" s="22" t="s">
        <v>111</v>
      </c>
      <c r="D99" s="22" t="s">
        <v>138</v>
      </c>
      <c r="AF99" s="440">
        <f>IF(AND(COUNTIF(AG$2:AG99,AG99)=1,AG99&lt;&gt;""),AF98+1,AF98)</f>
        <v>1</v>
      </c>
      <c r="AG99" s="468" t="str">
        <f t="shared" si="142"/>
        <v/>
      </c>
      <c r="AH99" s="440">
        <f>IF(AND(COUNTIF(AI$2:AI99,AI99)=1,AI99&lt;&gt;""),AH98+1,AH98)</f>
        <v>1</v>
      </c>
      <c r="AI99" s="468" t="str">
        <f t="shared" si="143"/>
        <v/>
      </c>
      <c r="AJ99" s="497" t="str">
        <f t="shared" si="133"/>
        <v/>
      </c>
      <c r="AK99" s="497" t="str">
        <f t="shared" si="134"/>
        <v/>
      </c>
      <c r="AL99" s="440">
        <f>IF(AND(COUNTIF(AM$2:AM99,AM99)=1,AM99&lt;&gt;""),AL98+1,AL98)</f>
        <v>1</v>
      </c>
      <c r="AM99" s="468" t="str">
        <f t="shared" si="144"/>
        <v/>
      </c>
      <c r="AN99" s="440">
        <f>IF(AND(COUNTIF(AO$2:AO99,AO99)=1,AO99&lt;&gt;""),AN98+1,AN98)</f>
        <v>1</v>
      </c>
      <c r="AO99" s="468" t="str">
        <f t="shared" si="145"/>
        <v/>
      </c>
      <c r="AP99" s="497" t="str">
        <f t="shared" si="135"/>
        <v/>
      </c>
      <c r="AQ99" s="497" t="str">
        <f t="shared" si="136"/>
        <v/>
      </c>
      <c r="AR99" s="440">
        <f>IF(AND(COUNTIF(AS$2:AS99,AS99)=1,AS99&lt;&gt;""),AR98+1,AR98)</f>
        <v>1</v>
      </c>
      <c r="AS99" s="468" t="str">
        <f t="shared" si="146"/>
        <v/>
      </c>
      <c r="AT99" s="440">
        <f>IF(AND(COUNTIF(AU$2:AU99,AU99)=1,AU99&lt;&gt;""),AT98+1,AT98)</f>
        <v>1</v>
      </c>
      <c r="AU99" s="468" t="str">
        <f t="shared" si="147"/>
        <v/>
      </c>
      <c r="AV99" s="497" t="str">
        <f t="shared" si="137"/>
        <v/>
      </c>
      <c r="AW99" s="497" t="str">
        <f t="shared" si="138"/>
        <v/>
      </c>
      <c r="AX99" s="440">
        <f>IF(AND(COUNTIF(AY$2:AY99,AY99)=1,AY99&lt;&gt;""),AX98+1,AX98)</f>
        <v>1</v>
      </c>
      <c r="AY99" s="468" t="str">
        <f t="shared" si="148"/>
        <v/>
      </c>
      <c r="AZ99" s="440">
        <f>IF(AND(COUNTIF(BA$2:BA99,BA99)=1,BA99&lt;&gt;""),AZ98+1,AZ98)</f>
        <v>1</v>
      </c>
      <c r="BA99" s="468" t="str">
        <f t="shared" si="149"/>
        <v/>
      </c>
      <c r="BB99" s="497" t="str">
        <f t="shared" si="139"/>
        <v/>
      </c>
      <c r="BC99" s="497" t="str">
        <f t="shared" si="140"/>
        <v/>
      </c>
      <c r="EU99" s="1" t="str">
        <f t="shared" ca="1" si="150"/>
        <v/>
      </c>
    </row>
    <row r="100" spans="1:151">
      <c r="A100" s="21" t="s">
        <v>578</v>
      </c>
      <c r="B100" s="21" t="s">
        <v>150</v>
      </c>
      <c r="C100" s="21" t="s">
        <v>112</v>
      </c>
      <c r="D100" s="21" t="s">
        <v>146</v>
      </c>
      <c r="AF100" s="440">
        <f>IF(AND(COUNTIF(AG$2:AG100,AG100)=1,AG100&lt;&gt;""),AF99+1,AF99)</f>
        <v>1</v>
      </c>
      <c r="AG100" s="468" t="str">
        <f t="shared" si="142"/>
        <v/>
      </c>
      <c r="AH100" s="440">
        <f>IF(AND(COUNTIF(AI$2:AI100,AI100)=1,AI100&lt;&gt;""),AH99+1,AH99)</f>
        <v>1</v>
      </c>
      <c r="AI100" s="468" t="str">
        <f t="shared" si="143"/>
        <v/>
      </c>
      <c r="AJ100" s="497" t="str">
        <f t="shared" si="133"/>
        <v/>
      </c>
      <c r="AK100" s="497" t="str">
        <f t="shared" si="134"/>
        <v/>
      </c>
      <c r="AL100" s="440">
        <f>IF(AND(COUNTIF(AM$2:AM100,AM100)=1,AM100&lt;&gt;""),AL99+1,AL99)</f>
        <v>1</v>
      </c>
      <c r="AM100" s="468" t="str">
        <f t="shared" si="144"/>
        <v/>
      </c>
      <c r="AN100" s="440">
        <f>IF(AND(COUNTIF(AO$2:AO100,AO100)=1,AO100&lt;&gt;""),AN99+1,AN99)</f>
        <v>1</v>
      </c>
      <c r="AO100" s="468" t="str">
        <f t="shared" si="145"/>
        <v/>
      </c>
      <c r="AP100" s="497" t="str">
        <f t="shared" si="135"/>
        <v/>
      </c>
      <c r="AQ100" s="497" t="str">
        <f t="shared" si="136"/>
        <v/>
      </c>
      <c r="AR100" s="440">
        <f>IF(AND(COUNTIF(AS$2:AS100,AS100)=1,AS100&lt;&gt;""),AR99+1,AR99)</f>
        <v>1</v>
      </c>
      <c r="AS100" s="468" t="str">
        <f t="shared" si="146"/>
        <v/>
      </c>
      <c r="AT100" s="440">
        <f>IF(AND(COUNTIF(AU$2:AU100,AU100)=1,AU100&lt;&gt;""),AT99+1,AT99)</f>
        <v>1</v>
      </c>
      <c r="AU100" s="468" t="str">
        <f t="shared" si="147"/>
        <v/>
      </c>
      <c r="AV100" s="497" t="str">
        <f t="shared" si="137"/>
        <v/>
      </c>
      <c r="AW100" s="497" t="str">
        <f t="shared" si="138"/>
        <v/>
      </c>
      <c r="AX100" s="440">
        <f>IF(AND(COUNTIF(AY$2:AY100,AY100)=1,AY100&lt;&gt;""),AX99+1,AX99)</f>
        <v>1</v>
      </c>
      <c r="AY100" s="468" t="str">
        <f t="shared" si="148"/>
        <v/>
      </c>
      <c r="AZ100" s="440">
        <f>IF(AND(COUNTIF(BA$2:BA100,BA100)=1,BA100&lt;&gt;""),AZ99+1,AZ99)</f>
        <v>1</v>
      </c>
      <c r="BA100" s="468" t="str">
        <f t="shared" si="149"/>
        <v/>
      </c>
      <c r="BB100" s="497" t="str">
        <f t="shared" si="139"/>
        <v/>
      </c>
      <c r="BC100" s="497" t="str">
        <f t="shared" si="140"/>
        <v/>
      </c>
      <c r="EU100" s="1" t="str">
        <f t="shared" ca="1" si="150"/>
        <v/>
      </c>
    </row>
    <row r="101" spans="1:151">
      <c r="A101" s="22" t="s">
        <v>578</v>
      </c>
      <c r="B101" s="22" t="s">
        <v>151</v>
      </c>
      <c r="C101" s="22" t="s">
        <v>112</v>
      </c>
      <c r="D101" s="22" t="s">
        <v>147</v>
      </c>
      <c r="AF101" s="440">
        <f>IF(AND(COUNTIF(AG$2:AG101,AG101)=1,AG101&lt;&gt;""),AF100+1,AF100)</f>
        <v>1</v>
      </c>
      <c r="AG101" s="468" t="str">
        <f t="shared" si="142"/>
        <v/>
      </c>
      <c r="AH101" s="440">
        <f>IF(AND(COUNTIF(AI$2:AI101,AI101)=1,AI101&lt;&gt;""),AH100+1,AH100)</f>
        <v>1</v>
      </c>
      <c r="AI101" s="468" t="str">
        <f t="shared" si="143"/>
        <v/>
      </c>
      <c r="AJ101" s="497" t="str">
        <f t="shared" si="133"/>
        <v/>
      </c>
      <c r="AK101" s="497" t="str">
        <f t="shared" si="134"/>
        <v/>
      </c>
      <c r="AL101" s="440">
        <f>IF(AND(COUNTIF(AM$2:AM101,AM101)=1,AM101&lt;&gt;""),AL100+1,AL100)</f>
        <v>1</v>
      </c>
      <c r="AM101" s="468" t="str">
        <f t="shared" si="144"/>
        <v/>
      </c>
      <c r="AN101" s="440">
        <f>IF(AND(COUNTIF(AO$2:AO101,AO101)=1,AO101&lt;&gt;""),AN100+1,AN100)</f>
        <v>1</v>
      </c>
      <c r="AO101" s="468" t="str">
        <f t="shared" si="145"/>
        <v/>
      </c>
      <c r="AP101" s="497" t="str">
        <f t="shared" si="135"/>
        <v/>
      </c>
      <c r="AQ101" s="497" t="str">
        <f t="shared" si="136"/>
        <v/>
      </c>
      <c r="AR101" s="440">
        <f>IF(AND(COUNTIF(AS$2:AS101,AS101)=1,AS101&lt;&gt;""),AR100+1,AR100)</f>
        <v>1</v>
      </c>
      <c r="AS101" s="468" t="str">
        <f t="shared" si="146"/>
        <v/>
      </c>
      <c r="AT101" s="440">
        <f>IF(AND(COUNTIF(AU$2:AU101,AU101)=1,AU101&lt;&gt;""),AT100+1,AT100)</f>
        <v>1</v>
      </c>
      <c r="AU101" s="468" t="str">
        <f t="shared" si="147"/>
        <v/>
      </c>
      <c r="AV101" s="497" t="str">
        <f t="shared" si="137"/>
        <v/>
      </c>
      <c r="AW101" s="497" t="str">
        <f t="shared" si="138"/>
        <v/>
      </c>
      <c r="AX101" s="440">
        <f>IF(AND(COUNTIF(AY$2:AY101,AY101)=1,AY101&lt;&gt;""),AX100+1,AX100)</f>
        <v>1</v>
      </c>
      <c r="AY101" s="468" t="str">
        <f t="shared" si="148"/>
        <v/>
      </c>
      <c r="AZ101" s="440">
        <f>IF(AND(COUNTIF(BA$2:BA101,BA101)=1,BA101&lt;&gt;""),AZ100+1,AZ100)</f>
        <v>1</v>
      </c>
      <c r="BA101" s="468" t="str">
        <f t="shared" si="149"/>
        <v/>
      </c>
      <c r="BB101" s="497" t="str">
        <f t="shared" si="139"/>
        <v/>
      </c>
      <c r="BC101" s="497" t="str">
        <f t="shared" si="140"/>
        <v/>
      </c>
      <c r="EU101" s="1" t="str">
        <f t="shared" ca="1" si="150"/>
        <v/>
      </c>
    </row>
    <row r="102" spans="1:151">
      <c r="A102" s="21" t="s">
        <v>578</v>
      </c>
      <c r="B102" s="21" t="s">
        <v>152</v>
      </c>
      <c r="C102" s="21" t="s">
        <v>112</v>
      </c>
      <c r="D102" s="21" t="s">
        <v>148</v>
      </c>
      <c r="AF102" s="440">
        <f>IF(AND(COUNTIF(AG$2:AG102,AG102)=1,AG102&lt;&gt;""),AF101+1,AF101)</f>
        <v>1</v>
      </c>
      <c r="AG102" s="468" t="str">
        <f t="shared" si="142"/>
        <v/>
      </c>
      <c r="AH102" s="440">
        <f>IF(AND(COUNTIF(AI$2:AI102,AI102)=1,AI102&lt;&gt;""),AH101+1,AH101)</f>
        <v>1</v>
      </c>
      <c r="AI102" s="468" t="str">
        <f t="shared" si="143"/>
        <v/>
      </c>
      <c r="AJ102" s="497" t="str">
        <f t="shared" si="133"/>
        <v/>
      </c>
      <c r="AK102" s="497" t="str">
        <f t="shared" si="134"/>
        <v/>
      </c>
      <c r="AL102" s="440">
        <f>IF(AND(COUNTIF(AM$2:AM102,AM102)=1,AM102&lt;&gt;""),AL101+1,AL101)</f>
        <v>1</v>
      </c>
      <c r="AM102" s="468" t="str">
        <f t="shared" si="144"/>
        <v/>
      </c>
      <c r="AN102" s="440">
        <f>IF(AND(COUNTIF(AO$2:AO102,AO102)=1,AO102&lt;&gt;""),AN101+1,AN101)</f>
        <v>1</v>
      </c>
      <c r="AO102" s="468" t="str">
        <f t="shared" si="145"/>
        <v/>
      </c>
      <c r="AP102" s="497" t="str">
        <f t="shared" si="135"/>
        <v/>
      </c>
      <c r="AQ102" s="497" t="str">
        <f t="shared" si="136"/>
        <v/>
      </c>
      <c r="AR102" s="440">
        <f>IF(AND(COUNTIF(AS$2:AS102,AS102)=1,AS102&lt;&gt;""),AR101+1,AR101)</f>
        <v>1</v>
      </c>
      <c r="AS102" s="468" t="str">
        <f t="shared" si="146"/>
        <v/>
      </c>
      <c r="AT102" s="440">
        <f>IF(AND(COUNTIF(AU$2:AU102,AU102)=1,AU102&lt;&gt;""),AT101+1,AT101)</f>
        <v>1</v>
      </c>
      <c r="AU102" s="468" t="str">
        <f t="shared" si="147"/>
        <v/>
      </c>
      <c r="AV102" s="497" t="str">
        <f t="shared" si="137"/>
        <v/>
      </c>
      <c r="AW102" s="497" t="str">
        <f t="shared" si="138"/>
        <v/>
      </c>
      <c r="AX102" s="440">
        <f>IF(AND(COUNTIF(AY$2:AY102,AY102)=1,AY102&lt;&gt;""),AX101+1,AX101)</f>
        <v>1</v>
      </c>
      <c r="AY102" s="468" t="str">
        <f t="shared" si="148"/>
        <v/>
      </c>
      <c r="AZ102" s="440">
        <f>IF(AND(COUNTIF(BA$2:BA102,BA102)=1,BA102&lt;&gt;""),AZ101+1,AZ101)</f>
        <v>1</v>
      </c>
      <c r="BA102" s="468" t="str">
        <f t="shared" si="149"/>
        <v/>
      </c>
      <c r="BB102" s="497" t="str">
        <f t="shared" si="139"/>
        <v/>
      </c>
      <c r="BC102" s="497" t="str">
        <f t="shared" si="140"/>
        <v/>
      </c>
      <c r="EU102" s="1" t="str">
        <f t="shared" ca="1" si="150"/>
        <v/>
      </c>
    </row>
    <row r="103" spans="1:151">
      <c r="A103" s="22" t="s">
        <v>578</v>
      </c>
      <c r="B103" s="22" t="s">
        <v>153</v>
      </c>
      <c r="C103" s="22" t="s">
        <v>112</v>
      </c>
      <c r="D103" s="22" t="s">
        <v>149</v>
      </c>
      <c r="AF103" s="440">
        <f>IF(AND(COUNTIF(AG$2:AG103,AG103)=1,AG103&lt;&gt;""),AF102+1,AF102)</f>
        <v>1</v>
      </c>
      <c r="AG103" s="468" t="str">
        <f t="shared" si="142"/>
        <v/>
      </c>
      <c r="AH103" s="440">
        <f>IF(AND(COUNTIF(AI$2:AI103,AI103)=1,AI103&lt;&gt;""),AH102+1,AH102)</f>
        <v>1</v>
      </c>
      <c r="AI103" s="468" t="str">
        <f t="shared" si="143"/>
        <v/>
      </c>
      <c r="AJ103" s="497" t="str">
        <f t="shared" si="133"/>
        <v/>
      </c>
      <c r="AK103" s="497" t="str">
        <f t="shared" si="134"/>
        <v/>
      </c>
      <c r="AL103" s="440">
        <f>IF(AND(COUNTIF(AM$2:AM103,AM103)=1,AM103&lt;&gt;""),AL102+1,AL102)</f>
        <v>1</v>
      </c>
      <c r="AM103" s="468" t="str">
        <f t="shared" si="144"/>
        <v/>
      </c>
      <c r="AN103" s="440">
        <f>IF(AND(COUNTIF(AO$2:AO103,AO103)=1,AO103&lt;&gt;""),AN102+1,AN102)</f>
        <v>1</v>
      </c>
      <c r="AO103" s="468" t="str">
        <f t="shared" si="145"/>
        <v/>
      </c>
      <c r="AP103" s="497" t="str">
        <f t="shared" si="135"/>
        <v/>
      </c>
      <c r="AQ103" s="497" t="str">
        <f t="shared" si="136"/>
        <v/>
      </c>
      <c r="AR103" s="440">
        <f>IF(AND(COUNTIF(AS$2:AS103,AS103)=1,AS103&lt;&gt;""),AR102+1,AR102)</f>
        <v>1</v>
      </c>
      <c r="AS103" s="468" t="str">
        <f t="shared" si="146"/>
        <v/>
      </c>
      <c r="AT103" s="440">
        <f>IF(AND(COUNTIF(AU$2:AU103,AU103)=1,AU103&lt;&gt;""),AT102+1,AT102)</f>
        <v>1</v>
      </c>
      <c r="AU103" s="468" t="str">
        <f t="shared" si="147"/>
        <v/>
      </c>
      <c r="AV103" s="497" t="str">
        <f t="shared" si="137"/>
        <v/>
      </c>
      <c r="AW103" s="497" t="str">
        <f t="shared" si="138"/>
        <v/>
      </c>
      <c r="AX103" s="440">
        <f>IF(AND(COUNTIF(AY$2:AY103,AY103)=1,AY103&lt;&gt;""),AX102+1,AX102)</f>
        <v>1</v>
      </c>
      <c r="AY103" s="468" t="str">
        <f t="shared" si="148"/>
        <v/>
      </c>
      <c r="AZ103" s="440">
        <f>IF(AND(COUNTIF(BA$2:BA103,BA103)=1,BA103&lt;&gt;""),AZ102+1,AZ102)</f>
        <v>1</v>
      </c>
      <c r="BA103" s="468" t="str">
        <f t="shared" si="149"/>
        <v/>
      </c>
      <c r="BB103" s="497" t="str">
        <f t="shared" si="139"/>
        <v/>
      </c>
      <c r="BC103" s="497" t="str">
        <f t="shared" si="140"/>
        <v/>
      </c>
      <c r="EU103" s="1" t="str">
        <f t="shared" ca="1" si="150"/>
        <v/>
      </c>
    </row>
    <row r="104" spans="1:151">
      <c r="A104" s="21" t="s">
        <v>578</v>
      </c>
      <c r="B104" s="21" t="s">
        <v>155</v>
      </c>
      <c r="C104" s="21" t="s">
        <v>112</v>
      </c>
      <c r="D104" s="21" t="s">
        <v>156</v>
      </c>
      <c r="AF104" s="440">
        <f>IF(AND(COUNTIF(AG$2:AG104,AG104)=1,AG104&lt;&gt;""),AF103+1,AF103)</f>
        <v>1</v>
      </c>
      <c r="AG104" s="468" t="str">
        <f t="shared" si="142"/>
        <v/>
      </c>
      <c r="AH104" s="440">
        <f>IF(AND(COUNTIF(AI$2:AI104,AI104)=1,AI104&lt;&gt;""),AH103+1,AH103)</f>
        <v>1</v>
      </c>
      <c r="AI104" s="468" t="str">
        <f t="shared" si="143"/>
        <v/>
      </c>
      <c r="AJ104" s="497" t="str">
        <f t="shared" si="133"/>
        <v/>
      </c>
      <c r="AK104" s="497" t="str">
        <f t="shared" si="134"/>
        <v/>
      </c>
      <c r="AL104" s="440">
        <f>IF(AND(COUNTIF(AM$2:AM104,AM104)=1,AM104&lt;&gt;""),AL103+1,AL103)</f>
        <v>1</v>
      </c>
      <c r="AM104" s="468" t="str">
        <f t="shared" si="144"/>
        <v/>
      </c>
      <c r="AN104" s="440">
        <f>IF(AND(COUNTIF(AO$2:AO104,AO104)=1,AO104&lt;&gt;""),AN103+1,AN103)</f>
        <v>1</v>
      </c>
      <c r="AO104" s="468" t="str">
        <f t="shared" si="145"/>
        <v/>
      </c>
      <c r="AP104" s="497" t="str">
        <f t="shared" si="135"/>
        <v/>
      </c>
      <c r="AQ104" s="497" t="str">
        <f t="shared" si="136"/>
        <v/>
      </c>
      <c r="AR104" s="440">
        <f>IF(AND(COUNTIF(AS$2:AS104,AS104)=1,AS104&lt;&gt;""),AR103+1,AR103)</f>
        <v>1</v>
      </c>
      <c r="AS104" s="468" t="str">
        <f t="shared" si="146"/>
        <v/>
      </c>
      <c r="AT104" s="440">
        <f>IF(AND(COUNTIF(AU$2:AU104,AU104)=1,AU104&lt;&gt;""),AT103+1,AT103)</f>
        <v>1</v>
      </c>
      <c r="AU104" s="468" t="str">
        <f t="shared" si="147"/>
        <v/>
      </c>
      <c r="AV104" s="497" t="str">
        <f t="shared" si="137"/>
        <v/>
      </c>
      <c r="AW104" s="497" t="str">
        <f t="shared" si="138"/>
        <v/>
      </c>
      <c r="AX104" s="440">
        <f>IF(AND(COUNTIF(AY$2:AY104,AY104)=1,AY104&lt;&gt;""),AX103+1,AX103)</f>
        <v>1</v>
      </c>
      <c r="AY104" s="468" t="str">
        <f t="shared" si="148"/>
        <v/>
      </c>
      <c r="AZ104" s="440">
        <f>IF(AND(COUNTIF(BA$2:BA104,BA104)=1,BA104&lt;&gt;""),AZ103+1,AZ103)</f>
        <v>1</v>
      </c>
      <c r="BA104" s="468" t="str">
        <f t="shared" si="149"/>
        <v/>
      </c>
      <c r="BB104" s="497" t="str">
        <f t="shared" si="139"/>
        <v/>
      </c>
      <c r="BC104" s="497" t="str">
        <f t="shared" si="140"/>
        <v/>
      </c>
      <c r="EU104" s="1" t="str">
        <f t="shared" ca="1" si="150"/>
        <v/>
      </c>
    </row>
    <row r="105" spans="1:151">
      <c r="A105" s="22" t="s">
        <v>579</v>
      </c>
      <c r="B105" s="22" t="s">
        <v>186</v>
      </c>
      <c r="C105" s="22" t="s">
        <v>113</v>
      </c>
      <c r="D105" s="22" t="s">
        <v>157</v>
      </c>
      <c r="AF105" s="440">
        <f>IF(AND(COUNTIF(AG$2:AG105,AG105)=1,AG105&lt;&gt;""),AF104+1,AF104)</f>
        <v>1</v>
      </c>
      <c r="AG105" s="468" t="str">
        <f t="shared" si="142"/>
        <v/>
      </c>
      <c r="AH105" s="440">
        <f>IF(AND(COUNTIF(AI$2:AI105,AI105)=1,AI105&lt;&gt;""),AH104+1,AH104)</f>
        <v>1</v>
      </c>
      <c r="AI105" s="468" t="str">
        <f t="shared" si="143"/>
        <v/>
      </c>
      <c r="AJ105" s="497" t="str">
        <f t="shared" si="133"/>
        <v/>
      </c>
      <c r="AK105" s="497" t="str">
        <f t="shared" si="134"/>
        <v/>
      </c>
      <c r="AL105" s="440">
        <f>IF(AND(COUNTIF(AM$2:AM105,AM105)=1,AM105&lt;&gt;""),AL104+1,AL104)</f>
        <v>1</v>
      </c>
      <c r="AM105" s="468" t="str">
        <f t="shared" si="144"/>
        <v/>
      </c>
      <c r="AN105" s="440">
        <f>IF(AND(COUNTIF(AO$2:AO105,AO105)=1,AO105&lt;&gt;""),AN104+1,AN104)</f>
        <v>1</v>
      </c>
      <c r="AO105" s="468" t="str">
        <f t="shared" si="145"/>
        <v/>
      </c>
      <c r="AP105" s="497" t="str">
        <f t="shared" si="135"/>
        <v/>
      </c>
      <c r="AQ105" s="497" t="str">
        <f t="shared" si="136"/>
        <v/>
      </c>
      <c r="AR105" s="440">
        <f>IF(AND(COUNTIF(AS$2:AS105,AS105)=1,AS105&lt;&gt;""),AR104+1,AR104)</f>
        <v>1</v>
      </c>
      <c r="AS105" s="468" t="str">
        <f t="shared" si="146"/>
        <v/>
      </c>
      <c r="AT105" s="440">
        <f>IF(AND(COUNTIF(AU$2:AU105,AU105)=1,AU105&lt;&gt;""),AT104+1,AT104)</f>
        <v>1</v>
      </c>
      <c r="AU105" s="468" t="str">
        <f t="shared" si="147"/>
        <v/>
      </c>
      <c r="AV105" s="497" t="str">
        <f t="shared" si="137"/>
        <v/>
      </c>
      <c r="AW105" s="497" t="str">
        <f t="shared" si="138"/>
        <v/>
      </c>
      <c r="AX105" s="440">
        <f>IF(AND(COUNTIF(AY$2:AY105,AY105)=1,AY105&lt;&gt;""),AX104+1,AX104)</f>
        <v>1</v>
      </c>
      <c r="AY105" s="468" t="str">
        <f t="shared" si="148"/>
        <v/>
      </c>
      <c r="AZ105" s="440">
        <f>IF(AND(COUNTIF(BA$2:BA105,BA105)=1,BA105&lt;&gt;""),AZ104+1,AZ104)</f>
        <v>1</v>
      </c>
      <c r="BA105" s="468" t="str">
        <f t="shared" si="149"/>
        <v/>
      </c>
      <c r="BB105" s="497" t="str">
        <f t="shared" si="139"/>
        <v/>
      </c>
      <c r="BC105" s="497" t="str">
        <f t="shared" si="140"/>
        <v/>
      </c>
      <c r="EU105" s="1" t="str">
        <f t="shared" ca="1" si="150"/>
        <v/>
      </c>
    </row>
    <row r="106" spans="1:151">
      <c r="A106" s="21" t="s">
        <v>579</v>
      </c>
      <c r="B106" s="21" t="s">
        <v>187</v>
      </c>
      <c r="C106" s="21" t="s">
        <v>113</v>
      </c>
      <c r="D106" s="21" t="s">
        <v>158</v>
      </c>
      <c r="AF106" s="440">
        <f>IF(AND(COUNTIF(AG$2:AG106,AG106)=1,AG106&lt;&gt;""),AF105+1,AF105)</f>
        <v>1</v>
      </c>
      <c r="AG106" s="468" t="str">
        <f t="shared" si="142"/>
        <v/>
      </c>
      <c r="AH106" s="440">
        <f>IF(AND(COUNTIF(AI$2:AI106,AI106)=1,AI106&lt;&gt;""),AH105+1,AH105)</f>
        <v>1</v>
      </c>
      <c r="AI106" s="468" t="str">
        <f t="shared" si="143"/>
        <v/>
      </c>
      <c r="AJ106" s="497" t="str">
        <f t="shared" si="133"/>
        <v/>
      </c>
      <c r="AK106" s="497" t="str">
        <f t="shared" si="134"/>
        <v/>
      </c>
      <c r="AL106" s="440">
        <f>IF(AND(COUNTIF(AM$2:AM106,AM106)=1,AM106&lt;&gt;""),AL105+1,AL105)</f>
        <v>1</v>
      </c>
      <c r="AM106" s="468" t="str">
        <f t="shared" si="144"/>
        <v/>
      </c>
      <c r="AN106" s="440">
        <f>IF(AND(COUNTIF(AO$2:AO106,AO106)=1,AO106&lt;&gt;""),AN105+1,AN105)</f>
        <v>1</v>
      </c>
      <c r="AO106" s="468" t="str">
        <f t="shared" si="145"/>
        <v/>
      </c>
      <c r="AP106" s="497" t="str">
        <f t="shared" si="135"/>
        <v/>
      </c>
      <c r="AQ106" s="497" t="str">
        <f t="shared" si="136"/>
        <v/>
      </c>
      <c r="AR106" s="440">
        <f>IF(AND(COUNTIF(AS$2:AS106,AS106)=1,AS106&lt;&gt;""),AR105+1,AR105)</f>
        <v>1</v>
      </c>
      <c r="AS106" s="468" t="str">
        <f t="shared" si="146"/>
        <v/>
      </c>
      <c r="AT106" s="440">
        <f>IF(AND(COUNTIF(AU$2:AU106,AU106)=1,AU106&lt;&gt;""),AT105+1,AT105)</f>
        <v>1</v>
      </c>
      <c r="AU106" s="468" t="str">
        <f t="shared" si="147"/>
        <v/>
      </c>
      <c r="AV106" s="497" t="str">
        <f t="shared" si="137"/>
        <v/>
      </c>
      <c r="AW106" s="497" t="str">
        <f t="shared" si="138"/>
        <v/>
      </c>
      <c r="AX106" s="440">
        <f>IF(AND(COUNTIF(AY$2:AY106,AY106)=1,AY106&lt;&gt;""),AX105+1,AX105)</f>
        <v>1</v>
      </c>
      <c r="AY106" s="468" t="str">
        <f t="shared" si="148"/>
        <v/>
      </c>
      <c r="AZ106" s="440">
        <f>IF(AND(COUNTIF(BA$2:BA106,BA106)=1,BA106&lt;&gt;""),AZ105+1,AZ105)</f>
        <v>1</v>
      </c>
      <c r="BA106" s="468" t="str">
        <f t="shared" si="149"/>
        <v/>
      </c>
      <c r="BB106" s="497" t="str">
        <f t="shared" si="139"/>
        <v/>
      </c>
      <c r="BC106" s="497" t="str">
        <f t="shared" si="140"/>
        <v/>
      </c>
      <c r="EU106" s="1" t="str">
        <f t="shared" ca="1" si="150"/>
        <v/>
      </c>
    </row>
    <row r="107" spans="1:151">
      <c r="A107" s="22" t="s">
        <v>579</v>
      </c>
      <c r="B107" s="22" t="s">
        <v>188</v>
      </c>
      <c r="C107" s="22" t="s">
        <v>113</v>
      </c>
      <c r="D107" s="585" t="s">
        <v>159</v>
      </c>
      <c r="AF107" s="440">
        <f>IF(AND(COUNTIF(AG$2:AG107,AG107)=1,AG107&lt;&gt;""),AF106+1,AF106)</f>
        <v>1</v>
      </c>
      <c r="AG107" s="468" t="str">
        <f t="shared" si="142"/>
        <v/>
      </c>
      <c r="AH107" s="440">
        <f>IF(AND(COUNTIF(AI$2:AI107,AI107)=1,AI107&lt;&gt;""),AH106+1,AH106)</f>
        <v>1</v>
      </c>
      <c r="AI107" s="468" t="str">
        <f t="shared" si="143"/>
        <v/>
      </c>
      <c r="AJ107" s="497" t="str">
        <f t="shared" si="133"/>
        <v/>
      </c>
      <c r="AK107" s="497" t="str">
        <f t="shared" si="134"/>
        <v/>
      </c>
      <c r="AL107" s="440">
        <f>IF(AND(COUNTIF(AM$2:AM107,AM107)=1,AM107&lt;&gt;""),AL106+1,AL106)</f>
        <v>1</v>
      </c>
      <c r="AM107" s="468" t="str">
        <f t="shared" si="144"/>
        <v/>
      </c>
      <c r="AN107" s="440">
        <f>IF(AND(COUNTIF(AO$2:AO107,AO107)=1,AO107&lt;&gt;""),AN106+1,AN106)</f>
        <v>1</v>
      </c>
      <c r="AO107" s="468" t="str">
        <f t="shared" si="145"/>
        <v/>
      </c>
      <c r="AP107" s="497" t="str">
        <f t="shared" si="135"/>
        <v/>
      </c>
      <c r="AQ107" s="497" t="str">
        <f t="shared" si="136"/>
        <v/>
      </c>
      <c r="AR107" s="440">
        <f>IF(AND(COUNTIF(AS$2:AS107,AS107)=1,AS107&lt;&gt;""),AR106+1,AR106)</f>
        <v>1</v>
      </c>
      <c r="AS107" s="468" t="str">
        <f t="shared" si="146"/>
        <v/>
      </c>
      <c r="AT107" s="440">
        <f>IF(AND(COUNTIF(AU$2:AU107,AU107)=1,AU107&lt;&gt;""),AT106+1,AT106)</f>
        <v>1</v>
      </c>
      <c r="AU107" s="468" t="str">
        <f t="shared" si="147"/>
        <v/>
      </c>
      <c r="AV107" s="497" t="str">
        <f t="shared" si="137"/>
        <v/>
      </c>
      <c r="AW107" s="497" t="str">
        <f t="shared" si="138"/>
        <v/>
      </c>
      <c r="AX107" s="440">
        <f>IF(AND(COUNTIF(AY$2:AY107,AY107)=1,AY107&lt;&gt;""),AX106+1,AX106)</f>
        <v>1</v>
      </c>
      <c r="AY107" s="468" t="str">
        <f t="shared" si="148"/>
        <v/>
      </c>
      <c r="AZ107" s="440">
        <f>IF(AND(COUNTIF(BA$2:BA107,BA107)=1,BA107&lt;&gt;""),AZ106+1,AZ106)</f>
        <v>1</v>
      </c>
      <c r="BA107" s="468" t="str">
        <f t="shared" si="149"/>
        <v/>
      </c>
      <c r="BB107" s="497" t="str">
        <f t="shared" si="139"/>
        <v/>
      </c>
      <c r="BC107" s="497" t="str">
        <f t="shared" si="140"/>
        <v/>
      </c>
      <c r="EU107" s="1" t="str">
        <f t="shared" ca="1" si="150"/>
        <v/>
      </c>
    </row>
    <row r="108" spans="1:151">
      <c r="A108" s="21" t="s">
        <v>579</v>
      </c>
      <c r="B108" s="21" t="s">
        <v>189</v>
      </c>
      <c r="C108" s="21" t="s">
        <v>113</v>
      </c>
      <c r="D108" s="585" t="s">
        <v>160</v>
      </c>
      <c r="AF108" s="440">
        <f>IF(AND(COUNTIF(AG$2:AG108,AG108)=1,AG108&lt;&gt;""),AF107+1,AF107)</f>
        <v>1</v>
      </c>
      <c r="AG108" s="468" t="str">
        <f t="shared" si="142"/>
        <v/>
      </c>
      <c r="AH108" s="440">
        <f>IF(AND(COUNTIF(AI$2:AI108,AI108)=1,AI108&lt;&gt;""),AH107+1,AH107)</f>
        <v>1</v>
      </c>
      <c r="AI108" s="468" t="str">
        <f t="shared" si="143"/>
        <v/>
      </c>
      <c r="AJ108" s="497" t="str">
        <f t="shared" si="133"/>
        <v/>
      </c>
      <c r="AK108" s="497" t="str">
        <f t="shared" si="134"/>
        <v/>
      </c>
      <c r="AL108" s="440">
        <f>IF(AND(COUNTIF(AM$2:AM108,AM108)=1,AM108&lt;&gt;""),AL107+1,AL107)</f>
        <v>1</v>
      </c>
      <c r="AM108" s="468" t="str">
        <f t="shared" si="144"/>
        <v/>
      </c>
      <c r="AN108" s="440">
        <f>IF(AND(COUNTIF(AO$2:AO108,AO108)=1,AO108&lt;&gt;""),AN107+1,AN107)</f>
        <v>1</v>
      </c>
      <c r="AO108" s="468" t="str">
        <f t="shared" si="145"/>
        <v/>
      </c>
      <c r="AP108" s="497" t="str">
        <f t="shared" si="135"/>
        <v/>
      </c>
      <c r="AQ108" s="497" t="str">
        <f t="shared" si="136"/>
        <v/>
      </c>
      <c r="AR108" s="440">
        <f>IF(AND(COUNTIF(AS$2:AS108,AS108)=1,AS108&lt;&gt;""),AR107+1,AR107)</f>
        <v>1</v>
      </c>
      <c r="AS108" s="468" t="str">
        <f t="shared" si="146"/>
        <v/>
      </c>
      <c r="AT108" s="440">
        <f>IF(AND(COUNTIF(AU$2:AU108,AU108)=1,AU108&lt;&gt;""),AT107+1,AT107)</f>
        <v>1</v>
      </c>
      <c r="AU108" s="468" t="str">
        <f t="shared" si="147"/>
        <v/>
      </c>
      <c r="AV108" s="497" t="str">
        <f t="shared" si="137"/>
        <v/>
      </c>
      <c r="AW108" s="497" t="str">
        <f t="shared" si="138"/>
        <v/>
      </c>
      <c r="AX108" s="440">
        <f>IF(AND(COUNTIF(AY$2:AY108,AY108)=1,AY108&lt;&gt;""),AX107+1,AX107)</f>
        <v>1</v>
      </c>
      <c r="AY108" s="468" t="str">
        <f t="shared" si="148"/>
        <v/>
      </c>
      <c r="AZ108" s="440">
        <f>IF(AND(COUNTIF(BA$2:BA108,BA108)=1,BA108&lt;&gt;""),AZ107+1,AZ107)</f>
        <v>1</v>
      </c>
      <c r="BA108" s="468" t="str">
        <f t="shared" si="149"/>
        <v/>
      </c>
      <c r="BB108" s="497" t="str">
        <f t="shared" si="139"/>
        <v/>
      </c>
      <c r="BC108" s="497" t="str">
        <f t="shared" si="140"/>
        <v/>
      </c>
      <c r="EU108" s="1" t="str">
        <f t="shared" ca="1" si="150"/>
        <v/>
      </c>
    </row>
    <row r="109" spans="1:151">
      <c r="A109" s="22" t="s">
        <v>579</v>
      </c>
      <c r="B109" s="22" t="s">
        <v>190</v>
      </c>
      <c r="C109" s="22" t="s">
        <v>113</v>
      </c>
      <c r="D109" s="22" t="s">
        <v>161</v>
      </c>
      <c r="AF109" s="440">
        <f>IF(AND(COUNTIF(AG$2:AG109,AG109)=1,AG109&lt;&gt;""),AF108+1,AF108)</f>
        <v>1</v>
      </c>
      <c r="AG109" s="468" t="str">
        <f t="shared" si="142"/>
        <v/>
      </c>
      <c r="AH109" s="440">
        <f>IF(AND(COUNTIF(AI$2:AI109,AI109)=1,AI109&lt;&gt;""),AH108+1,AH108)</f>
        <v>1</v>
      </c>
      <c r="AI109" s="468" t="str">
        <f t="shared" si="143"/>
        <v/>
      </c>
      <c r="AJ109" s="497" t="str">
        <f t="shared" si="133"/>
        <v/>
      </c>
      <c r="AK109" s="497" t="str">
        <f t="shared" si="134"/>
        <v/>
      </c>
      <c r="AL109" s="440">
        <f>IF(AND(COUNTIF(AM$2:AM109,AM109)=1,AM109&lt;&gt;""),AL108+1,AL108)</f>
        <v>1</v>
      </c>
      <c r="AM109" s="468" t="str">
        <f t="shared" si="144"/>
        <v/>
      </c>
      <c r="AN109" s="440">
        <f>IF(AND(COUNTIF(AO$2:AO109,AO109)=1,AO109&lt;&gt;""),AN108+1,AN108)</f>
        <v>1</v>
      </c>
      <c r="AO109" s="468" t="str">
        <f t="shared" si="145"/>
        <v/>
      </c>
      <c r="AP109" s="497" t="str">
        <f t="shared" si="135"/>
        <v/>
      </c>
      <c r="AQ109" s="497" t="str">
        <f t="shared" si="136"/>
        <v/>
      </c>
      <c r="AR109" s="440">
        <f>IF(AND(COUNTIF(AS$2:AS109,AS109)=1,AS109&lt;&gt;""),AR108+1,AR108)</f>
        <v>1</v>
      </c>
      <c r="AS109" s="468" t="str">
        <f t="shared" si="146"/>
        <v/>
      </c>
      <c r="AT109" s="440">
        <f>IF(AND(COUNTIF(AU$2:AU109,AU109)=1,AU109&lt;&gt;""),AT108+1,AT108)</f>
        <v>1</v>
      </c>
      <c r="AU109" s="468" t="str">
        <f t="shared" si="147"/>
        <v/>
      </c>
      <c r="AV109" s="497" t="str">
        <f t="shared" si="137"/>
        <v/>
      </c>
      <c r="AW109" s="497" t="str">
        <f t="shared" si="138"/>
        <v/>
      </c>
      <c r="AX109" s="440">
        <f>IF(AND(COUNTIF(AY$2:AY109,AY109)=1,AY109&lt;&gt;""),AX108+1,AX108)</f>
        <v>1</v>
      </c>
      <c r="AY109" s="468" t="str">
        <f t="shared" si="148"/>
        <v/>
      </c>
      <c r="AZ109" s="440">
        <f>IF(AND(COUNTIF(BA$2:BA109,BA109)=1,BA109&lt;&gt;""),AZ108+1,AZ108)</f>
        <v>1</v>
      </c>
      <c r="BA109" s="468" t="str">
        <f t="shared" si="149"/>
        <v/>
      </c>
      <c r="BB109" s="497" t="str">
        <f t="shared" si="139"/>
        <v/>
      </c>
      <c r="BC109" s="497" t="str">
        <f t="shared" si="140"/>
        <v/>
      </c>
      <c r="EU109" s="1" t="str">
        <f t="shared" ca="1" si="150"/>
        <v/>
      </c>
    </row>
    <row r="110" spans="1:151" ht="25.5">
      <c r="A110" s="21" t="s">
        <v>582</v>
      </c>
      <c r="B110" s="21" t="s">
        <v>191</v>
      </c>
      <c r="C110" s="21" t="s">
        <v>114</v>
      </c>
      <c r="D110" s="531" t="s">
        <v>162</v>
      </c>
      <c r="AF110" s="440">
        <f>IF(AND(COUNTIF(AG$2:AG110,AG110)=1,AG110&lt;&gt;""),AF109+1,AF109)</f>
        <v>1</v>
      </c>
      <c r="AG110" s="468" t="str">
        <f t="shared" si="142"/>
        <v/>
      </c>
      <c r="AH110" s="440">
        <f>IF(AND(COUNTIF(AI$2:AI110,AI110)=1,AI110&lt;&gt;""),AH109+1,AH109)</f>
        <v>1</v>
      </c>
      <c r="AI110" s="468" t="str">
        <f t="shared" si="143"/>
        <v/>
      </c>
      <c r="AJ110" s="497" t="str">
        <f t="shared" si="133"/>
        <v/>
      </c>
      <c r="AK110" s="497" t="str">
        <f t="shared" si="134"/>
        <v/>
      </c>
      <c r="AL110" s="440">
        <f>IF(AND(COUNTIF(AM$2:AM110,AM110)=1,AM110&lt;&gt;""),AL109+1,AL109)</f>
        <v>1</v>
      </c>
      <c r="AM110" s="468" t="str">
        <f t="shared" si="144"/>
        <v/>
      </c>
      <c r="AN110" s="440">
        <f>IF(AND(COUNTIF(AO$2:AO110,AO110)=1,AO110&lt;&gt;""),AN109+1,AN109)</f>
        <v>1</v>
      </c>
      <c r="AO110" s="468" t="str">
        <f t="shared" si="145"/>
        <v/>
      </c>
      <c r="AP110" s="497" t="str">
        <f t="shared" si="135"/>
        <v/>
      </c>
      <c r="AQ110" s="497" t="str">
        <f t="shared" si="136"/>
        <v/>
      </c>
      <c r="AR110" s="440">
        <f>IF(AND(COUNTIF(AS$2:AS110,AS110)=1,AS110&lt;&gt;""),AR109+1,AR109)</f>
        <v>1</v>
      </c>
      <c r="AS110" s="468" t="str">
        <f t="shared" si="146"/>
        <v/>
      </c>
      <c r="AT110" s="440">
        <f>IF(AND(COUNTIF(AU$2:AU110,AU110)=1,AU110&lt;&gt;""),AT109+1,AT109)</f>
        <v>1</v>
      </c>
      <c r="AU110" s="468" t="str">
        <f t="shared" si="147"/>
        <v/>
      </c>
      <c r="AV110" s="497" t="str">
        <f t="shared" si="137"/>
        <v/>
      </c>
      <c r="AW110" s="497" t="str">
        <f t="shared" si="138"/>
        <v/>
      </c>
      <c r="AX110" s="440">
        <f>IF(AND(COUNTIF(AY$2:AY110,AY110)=1,AY110&lt;&gt;""),AX109+1,AX109)</f>
        <v>1</v>
      </c>
      <c r="AY110" s="468" t="str">
        <f t="shared" si="148"/>
        <v/>
      </c>
      <c r="AZ110" s="440">
        <f>IF(AND(COUNTIF(BA$2:BA110,BA110)=1,BA110&lt;&gt;""),AZ109+1,AZ109)</f>
        <v>1</v>
      </c>
      <c r="BA110" s="468" t="str">
        <f t="shared" si="149"/>
        <v/>
      </c>
      <c r="BB110" s="497" t="str">
        <f t="shared" si="139"/>
        <v/>
      </c>
      <c r="BC110" s="497" t="str">
        <f t="shared" si="140"/>
        <v/>
      </c>
      <c r="EU110" s="1" t="str">
        <f t="shared" ca="1" si="150"/>
        <v/>
      </c>
    </row>
    <row r="111" spans="1:151" ht="25.5">
      <c r="A111" s="22" t="s">
        <v>582</v>
      </c>
      <c r="B111" s="22" t="s">
        <v>192</v>
      </c>
      <c r="C111" s="22" t="s">
        <v>114</v>
      </c>
      <c r="D111" s="22" t="s">
        <v>163</v>
      </c>
      <c r="AF111" s="440">
        <f>IF(AND(COUNTIF(AG$2:AG111,AG111)=1,AG111&lt;&gt;""),AF110+1,AF110)</f>
        <v>1</v>
      </c>
      <c r="AG111" s="468" t="str">
        <f t="shared" si="142"/>
        <v/>
      </c>
      <c r="AH111" s="440">
        <f>IF(AND(COUNTIF(AI$2:AI111,AI111)=1,AI111&lt;&gt;""),AH110+1,AH110)</f>
        <v>1</v>
      </c>
      <c r="AI111" s="468" t="str">
        <f t="shared" si="143"/>
        <v/>
      </c>
      <c r="AJ111" s="497" t="str">
        <f t="shared" si="133"/>
        <v/>
      </c>
      <c r="AK111" s="497" t="str">
        <f t="shared" si="134"/>
        <v/>
      </c>
      <c r="AL111" s="440">
        <f>IF(AND(COUNTIF(AM$2:AM111,AM111)=1,AM111&lt;&gt;""),AL110+1,AL110)</f>
        <v>1</v>
      </c>
      <c r="AM111" s="468" t="str">
        <f t="shared" si="144"/>
        <v/>
      </c>
      <c r="AN111" s="440">
        <f>IF(AND(COUNTIF(AO$2:AO111,AO111)=1,AO111&lt;&gt;""),AN110+1,AN110)</f>
        <v>1</v>
      </c>
      <c r="AO111" s="468" t="str">
        <f t="shared" si="145"/>
        <v/>
      </c>
      <c r="AP111" s="497" t="str">
        <f t="shared" si="135"/>
        <v/>
      </c>
      <c r="AQ111" s="497" t="str">
        <f t="shared" si="136"/>
        <v/>
      </c>
      <c r="AR111" s="440">
        <f>IF(AND(COUNTIF(AS$2:AS111,AS111)=1,AS111&lt;&gt;""),AR110+1,AR110)</f>
        <v>1</v>
      </c>
      <c r="AS111" s="468" t="str">
        <f t="shared" si="146"/>
        <v/>
      </c>
      <c r="AT111" s="440">
        <f>IF(AND(COUNTIF(AU$2:AU111,AU111)=1,AU111&lt;&gt;""),AT110+1,AT110)</f>
        <v>1</v>
      </c>
      <c r="AU111" s="468" t="str">
        <f t="shared" si="147"/>
        <v/>
      </c>
      <c r="AV111" s="497" t="str">
        <f t="shared" si="137"/>
        <v/>
      </c>
      <c r="AW111" s="497" t="str">
        <f t="shared" si="138"/>
        <v/>
      </c>
      <c r="AX111" s="440">
        <f>IF(AND(COUNTIF(AY$2:AY111,AY111)=1,AY111&lt;&gt;""),AX110+1,AX110)</f>
        <v>1</v>
      </c>
      <c r="AY111" s="468" t="str">
        <f t="shared" si="148"/>
        <v/>
      </c>
      <c r="AZ111" s="440">
        <f>IF(AND(COUNTIF(BA$2:BA111,BA111)=1,BA111&lt;&gt;""),AZ110+1,AZ110)</f>
        <v>1</v>
      </c>
      <c r="BA111" s="468" t="str">
        <f t="shared" si="149"/>
        <v/>
      </c>
      <c r="BB111" s="497" t="str">
        <f t="shared" si="139"/>
        <v/>
      </c>
      <c r="BC111" s="497" t="str">
        <f t="shared" si="140"/>
        <v/>
      </c>
      <c r="EU111" s="1" t="str">
        <f t="shared" ca="1" si="150"/>
        <v/>
      </c>
    </row>
    <row r="112" spans="1:151">
      <c r="A112" s="21" t="s">
        <v>582</v>
      </c>
      <c r="B112" s="21" t="s">
        <v>193</v>
      </c>
      <c r="C112" s="21" t="s">
        <v>114</v>
      </c>
      <c r="D112" s="21" t="s">
        <v>164</v>
      </c>
      <c r="AF112" s="440">
        <f>IF(AND(COUNTIF(AG$2:AG112,AG112)=1,AG112&lt;&gt;""),AF111+1,AF111)</f>
        <v>1</v>
      </c>
      <c r="AG112" s="468" t="str">
        <f t="shared" si="142"/>
        <v/>
      </c>
      <c r="AH112" s="440">
        <f>IF(AND(COUNTIF(AI$2:AI112,AI112)=1,AI112&lt;&gt;""),AH111+1,AH111)</f>
        <v>1</v>
      </c>
      <c r="AI112" s="468" t="str">
        <f t="shared" si="143"/>
        <v/>
      </c>
      <c r="AJ112" s="497" t="str">
        <f t="shared" si="133"/>
        <v/>
      </c>
      <c r="AK112" s="497" t="str">
        <f t="shared" si="134"/>
        <v/>
      </c>
      <c r="AL112" s="440">
        <f>IF(AND(COUNTIF(AM$2:AM112,AM112)=1,AM112&lt;&gt;""),AL111+1,AL111)</f>
        <v>1</v>
      </c>
      <c r="AM112" s="468" t="str">
        <f t="shared" si="144"/>
        <v/>
      </c>
      <c r="AN112" s="440">
        <f>IF(AND(COUNTIF(AO$2:AO112,AO112)=1,AO112&lt;&gt;""),AN111+1,AN111)</f>
        <v>1</v>
      </c>
      <c r="AO112" s="468" t="str">
        <f t="shared" si="145"/>
        <v/>
      </c>
      <c r="AP112" s="497" t="str">
        <f t="shared" si="135"/>
        <v/>
      </c>
      <c r="AQ112" s="497" t="str">
        <f t="shared" si="136"/>
        <v/>
      </c>
      <c r="AR112" s="440">
        <f>IF(AND(COUNTIF(AS$2:AS112,AS112)=1,AS112&lt;&gt;""),AR111+1,AR111)</f>
        <v>1</v>
      </c>
      <c r="AS112" s="468" t="str">
        <f t="shared" si="146"/>
        <v/>
      </c>
      <c r="AT112" s="440">
        <f>IF(AND(COUNTIF(AU$2:AU112,AU112)=1,AU112&lt;&gt;""),AT111+1,AT111)</f>
        <v>1</v>
      </c>
      <c r="AU112" s="468" t="str">
        <f t="shared" si="147"/>
        <v/>
      </c>
      <c r="AV112" s="497" t="str">
        <f t="shared" si="137"/>
        <v/>
      </c>
      <c r="AW112" s="497" t="str">
        <f t="shared" si="138"/>
        <v/>
      </c>
      <c r="AX112" s="440">
        <f>IF(AND(COUNTIF(AY$2:AY112,AY112)=1,AY112&lt;&gt;""),AX111+1,AX111)</f>
        <v>1</v>
      </c>
      <c r="AY112" s="468" t="str">
        <f t="shared" si="148"/>
        <v/>
      </c>
      <c r="AZ112" s="440">
        <f>IF(AND(COUNTIF(BA$2:BA112,BA112)=1,BA112&lt;&gt;""),AZ111+1,AZ111)</f>
        <v>1</v>
      </c>
      <c r="BA112" s="468" t="str">
        <f t="shared" si="149"/>
        <v/>
      </c>
      <c r="BB112" s="497" t="str">
        <f t="shared" si="139"/>
        <v/>
      </c>
      <c r="BC112" s="497" t="str">
        <f t="shared" si="140"/>
        <v/>
      </c>
      <c r="EU112" s="1" t="str">
        <f t="shared" ca="1" si="150"/>
        <v/>
      </c>
    </row>
    <row r="113" spans="1:151">
      <c r="A113" s="22" t="s">
        <v>582</v>
      </c>
      <c r="B113" s="22" t="s">
        <v>194</v>
      </c>
      <c r="C113" s="22" t="s">
        <v>114</v>
      </c>
      <c r="D113" s="22" t="s">
        <v>165</v>
      </c>
      <c r="AF113" s="440">
        <f>IF(AND(COUNTIF(AG$2:AG113,AG113)=1,AG113&lt;&gt;""),AF112+1,AF112)</f>
        <v>1</v>
      </c>
      <c r="AG113" s="468" t="str">
        <f t="shared" si="142"/>
        <v/>
      </c>
      <c r="AH113" s="440">
        <f>IF(AND(COUNTIF(AI$2:AI113,AI113)=1,AI113&lt;&gt;""),AH112+1,AH112)</f>
        <v>1</v>
      </c>
      <c r="AI113" s="468" t="str">
        <f t="shared" si="143"/>
        <v/>
      </c>
      <c r="AJ113" s="497" t="str">
        <f t="shared" si="133"/>
        <v/>
      </c>
      <c r="AK113" s="497" t="str">
        <f t="shared" si="134"/>
        <v/>
      </c>
      <c r="AL113" s="440">
        <f>IF(AND(COUNTIF(AM$2:AM113,AM113)=1,AM113&lt;&gt;""),AL112+1,AL112)</f>
        <v>1</v>
      </c>
      <c r="AM113" s="468" t="str">
        <f t="shared" si="144"/>
        <v/>
      </c>
      <c r="AN113" s="440">
        <f>IF(AND(COUNTIF(AO$2:AO113,AO113)=1,AO113&lt;&gt;""),AN112+1,AN112)</f>
        <v>1</v>
      </c>
      <c r="AO113" s="468" t="str">
        <f t="shared" si="145"/>
        <v/>
      </c>
      <c r="AP113" s="497" t="str">
        <f t="shared" si="135"/>
        <v/>
      </c>
      <c r="AQ113" s="497" t="str">
        <f t="shared" si="136"/>
        <v/>
      </c>
      <c r="AR113" s="440">
        <f>IF(AND(COUNTIF(AS$2:AS113,AS113)=1,AS113&lt;&gt;""),AR112+1,AR112)</f>
        <v>1</v>
      </c>
      <c r="AS113" s="468" t="str">
        <f t="shared" si="146"/>
        <v/>
      </c>
      <c r="AT113" s="440">
        <f>IF(AND(COUNTIF(AU$2:AU113,AU113)=1,AU113&lt;&gt;""),AT112+1,AT112)</f>
        <v>1</v>
      </c>
      <c r="AU113" s="468" t="str">
        <f t="shared" si="147"/>
        <v/>
      </c>
      <c r="AV113" s="497" t="str">
        <f t="shared" si="137"/>
        <v/>
      </c>
      <c r="AW113" s="497" t="str">
        <f t="shared" si="138"/>
        <v/>
      </c>
      <c r="AX113" s="440">
        <f>IF(AND(COUNTIF(AY$2:AY113,AY113)=1,AY113&lt;&gt;""),AX112+1,AX112)</f>
        <v>1</v>
      </c>
      <c r="AY113" s="468" t="str">
        <f t="shared" si="148"/>
        <v/>
      </c>
      <c r="AZ113" s="440">
        <f>IF(AND(COUNTIF(BA$2:BA113,BA113)=1,BA113&lt;&gt;""),AZ112+1,AZ112)</f>
        <v>1</v>
      </c>
      <c r="BA113" s="468" t="str">
        <f t="shared" si="149"/>
        <v/>
      </c>
      <c r="BB113" s="497" t="str">
        <f t="shared" si="139"/>
        <v/>
      </c>
      <c r="BC113" s="497" t="str">
        <f t="shared" si="140"/>
        <v/>
      </c>
      <c r="EU113" s="1" t="str">
        <f t="shared" ca="1" si="150"/>
        <v/>
      </c>
    </row>
    <row r="114" spans="1:151">
      <c r="A114" s="21" t="s">
        <v>582</v>
      </c>
      <c r="B114" s="21" t="s">
        <v>195</v>
      </c>
      <c r="C114" s="21" t="s">
        <v>114</v>
      </c>
      <c r="D114" s="21" t="s">
        <v>166</v>
      </c>
      <c r="AF114" s="440">
        <f>IF(AND(COUNTIF(AG$2:AG114,AG114)=1,AG114&lt;&gt;""),AF113+1,AF113)</f>
        <v>1</v>
      </c>
      <c r="AG114" s="468" t="str">
        <f t="shared" si="142"/>
        <v/>
      </c>
      <c r="AH114" s="440">
        <f>IF(AND(COUNTIF(AI$2:AI114,AI114)=1,AI114&lt;&gt;""),AH113+1,AH113)</f>
        <v>1</v>
      </c>
      <c r="AI114" s="468" t="str">
        <f t="shared" si="143"/>
        <v/>
      </c>
      <c r="AJ114" s="497" t="str">
        <f t="shared" si="133"/>
        <v/>
      </c>
      <c r="AK114" s="497" t="str">
        <f t="shared" si="134"/>
        <v/>
      </c>
      <c r="AL114" s="440">
        <f>IF(AND(COUNTIF(AM$2:AM114,AM114)=1,AM114&lt;&gt;""),AL113+1,AL113)</f>
        <v>1</v>
      </c>
      <c r="AM114" s="468" t="str">
        <f t="shared" si="144"/>
        <v/>
      </c>
      <c r="AN114" s="440">
        <f>IF(AND(COUNTIF(AO$2:AO114,AO114)=1,AO114&lt;&gt;""),AN113+1,AN113)</f>
        <v>1</v>
      </c>
      <c r="AO114" s="468" t="str">
        <f t="shared" si="145"/>
        <v/>
      </c>
      <c r="AP114" s="497" t="str">
        <f t="shared" si="135"/>
        <v/>
      </c>
      <c r="AQ114" s="497" t="str">
        <f t="shared" si="136"/>
        <v/>
      </c>
      <c r="AR114" s="440">
        <f>IF(AND(COUNTIF(AS$2:AS114,AS114)=1,AS114&lt;&gt;""),AR113+1,AR113)</f>
        <v>1</v>
      </c>
      <c r="AS114" s="468" t="str">
        <f t="shared" si="146"/>
        <v/>
      </c>
      <c r="AT114" s="440">
        <f>IF(AND(COUNTIF(AU$2:AU114,AU114)=1,AU114&lt;&gt;""),AT113+1,AT113)</f>
        <v>1</v>
      </c>
      <c r="AU114" s="468" t="str">
        <f t="shared" si="147"/>
        <v/>
      </c>
      <c r="AV114" s="497" t="str">
        <f t="shared" si="137"/>
        <v/>
      </c>
      <c r="AW114" s="497" t="str">
        <f t="shared" si="138"/>
        <v/>
      </c>
      <c r="AX114" s="440">
        <f>IF(AND(COUNTIF(AY$2:AY114,AY114)=1,AY114&lt;&gt;""),AX113+1,AX113)</f>
        <v>1</v>
      </c>
      <c r="AY114" s="468" t="str">
        <f t="shared" si="148"/>
        <v/>
      </c>
      <c r="AZ114" s="440">
        <f>IF(AND(COUNTIF(BA$2:BA114,BA114)=1,BA114&lt;&gt;""),AZ113+1,AZ113)</f>
        <v>1</v>
      </c>
      <c r="BA114" s="468" t="str">
        <f t="shared" si="149"/>
        <v/>
      </c>
      <c r="BB114" s="497" t="str">
        <f t="shared" si="139"/>
        <v/>
      </c>
      <c r="BC114" s="497" t="str">
        <f t="shared" si="140"/>
        <v/>
      </c>
      <c r="EU114" s="1" t="str">
        <f t="shared" ca="1" si="150"/>
        <v/>
      </c>
    </row>
    <row r="115" spans="1:151">
      <c r="A115" s="22" t="s">
        <v>583</v>
      </c>
      <c r="B115" s="22" t="s">
        <v>196</v>
      </c>
      <c r="C115" s="22" t="s">
        <v>115</v>
      </c>
      <c r="D115" s="22" t="s">
        <v>167</v>
      </c>
      <c r="AF115" s="440">
        <f>IF(AND(COUNTIF(AG$2:AG115,AG115)=1,AG115&lt;&gt;""),AF114+1,AF114)</f>
        <v>1</v>
      </c>
      <c r="AG115" s="468" t="str">
        <f t="shared" si="142"/>
        <v/>
      </c>
      <c r="AH115" s="440">
        <f>IF(AND(COUNTIF(AI$2:AI115,AI115)=1,AI115&lt;&gt;""),AH114+1,AH114)</f>
        <v>1</v>
      </c>
      <c r="AI115" s="468" t="str">
        <f t="shared" si="143"/>
        <v/>
      </c>
      <c r="AJ115" s="497" t="str">
        <f t="shared" si="133"/>
        <v/>
      </c>
      <c r="AK115" s="497" t="str">
        <f t="shared" si="134"/>
        <v/>
      </c>
      <c r="AL115" s="440">
        <f>IF(AND(COUNTIF(AM$2:AM115,AM115)=1,AM115&lt;&gt;""),AL114+1,AL114)</f>
        <v>1</v>
      </c>
      <c r="AM115" s="468" t="str">
        <f t="shared" si="144"/>
        <v/>
      </c>
      <c r="AN115" s="440">
        <f>IF(AND(COUNTIF(AO$2:AO115,AO115)=1,AO115&lt;&gt;""),AN114+1,AN114)</f>
        <v>1</v>
      </c>
      <c r="AO115" s="468" t="str">
        <f t="shared" si="145"/>
        <v/>
      </c>
      <c r="AP115" s="497" t="str">
        <f t="shared" si="135"/>
        <v/>
      </c>
      <c r="AQ115" s="497" t="str">
        <f t="shared" si="136"/>
        <v/>
      </c>
      <c r="AR115" s="440">
        <f>IF(AND(COUNTIF(AS$2:AS115,AS115)=1,AS115&lt;&gt;""),AR114+1,AR114)</f>
        <v>1</v>
      </c>
      <c r="AS115" s="468" t="str">
        <f t="shared" si="146"/>
        <v/>
      </c>
      <c r="AT115" s="440">
        <f>IF(AND(COUNTIF(AU$2:AU115,AU115)=1,AU115&lt;&gt;""),AT114+1,AT114)</f>
        <v>1</v>
      </c>
      <c r="AU115" s="468" t="str">
        <f t="shared" si="147"/>
        <v/>
      </c>
      <c r="AV115" s="497" t="str">
        <f t="shared" si="137"/>
        <v/>
      </c>
      <c r="AW115" s="497" t="str">
        <f t="shared" si="138"/>
        <v/>
      </c>
      <c r="AX115" s="440">
        <f>IF(AND(COUNTIF(AY$2:AY115,AY115)=1,AY115&lt;&gt;""),AX114+1,AX114)</f>
        <v>1</v>
      </c>
      <c r="AY115" s="468" t="str">
        <f t="shared" si="148"/>
        <v/>
      </c>
      <c r="AZ115" s="440">
        <f>IF(AND(COUNTIF(BA$2:BA115,BA115)=1,BA115&lt;&gt;""),AZ114+1,AZ114)</f>
        <v>1</v>
      </c>
      <c r="BA115" s="468" t="str">
        <f t="shared" si="149"/>
        <v/>
      </c>
      <c r="BB115" s="497" t="str">
        <f t="shared" si="139"/>
        <v/>
      </c>
      <c r="BC115" s="497" t="str">
        <f t="shared" si="140"/>
        <v/>
      </c>
      <c r="EU115" s="1" t="str">
        <f t="shared" ca="1" si="150"/>
        <v/>
      </c>
    </row>
    <row r="116" spans="1:151">
      <c r="A116" s="21" t="s">
        <v>583</v>
      </c>
      <c r="B116" s="21" t="s">
        <v>197</v>
      </c>
      <c r="C116" s="21" t="s">
        <v>115</v>
      </c>
      <c r="D116" s="21" t="s">
        <v>168</v>
      </c>
      <c r="AF116" s="440">
        <f>IF(AND(COUNTIF(AG$2:AG116,AG116)=1,AG116&lt;&gt;""),AF115+1,AF115)</f>
        <v>1</v>
      </c>
      <c r="AG116" s="468" t="str">
        <f t="shared" si="142"/>
        <v/>
      </c>
      <c r="AH116" s="440">
        <f>IF(AND(COUNTIF(AI$2:AI116,AI116)=1,AI116&lt;&gt;""),AH115+1,AH115)</f>
        <v>1</v>
      </c>
      <c r="AI116" s="468" t="str">
        <f t="shared" si="143"/>
        <v/>
      </c>
      <c r="AJ116" s="497" t="str">
        <f t="shared" si="133"/>
        <v/>
      </c>
      <c r="AK116" s="497" t="str">
        <f t="shared" si="134"/>
        <v/>
      </c>
      <c r="AL116" s="440">
        <f>IF(AND(COUNTIF(AM$2:AM116,AM116)=1,AM116&lt;&gt;""),AL115+1,AL115)</f>
        <v>1</v>
      </c>
      <c r="AM116" s="468" t="str">
        <f t="shared" si="144"/>
        <v/>
      </c>
      <c r="AN116" s="440">
        <f>IF(AND(COUNTIF(AO$2:AO116,AO116)=1,AO116&lt;&gt;""),AN115+1,AN115)</f>
        <v>1</v>
      </c>
      <c r="AO116" s="468" t="str">
        <f t="shared" si="145"/>
        <v/>
      </c>
      <c r="AP116" s="497" t="str">
        <f t="shared" si="135"/>
        <v/>
      </c>
      <c r="AQ116" s="497" t="str">
        <f t="shared" si="136"/>
        <v/>
      </c>
      <c r="AR116" s="440">
        <f>IF(AND(COUNTIF(AS$2:AS116,AS116)=1,AS116&lt;&gt;""),AR115+1,AR115)</f>
        <v>1</v>
      </c>
      <c r="AS116" s="468" t="str">
        <f t="shared" si="146"/>
        <v/>
      </c>
      <c r="AT116" s="440">
        <f>IF(AND(COUNTIF(AU$2:AU116,AU116)=1,AU116&lt;&gt;""),AT115+1,AT115)</f>
        <v>1</v>
      </c>
      <c r="AU116" s="468" t="str">
        <f t="shared" si="147"/>
        <v/>
      </c>
      <c r="AV116" s="497" t="str">
        <f t="shared" si="137"/>
        <v/>
      </c>
      <c r="AW116" s="497" t="str">
        <f t="shared" si="138"/>
        <v/>
      </c>
      <c r="AX116" s="440">
        <f>IF(AND(COUNTIF(AY$2:AY116,AY116)=1,AY116&lt;&gt;""),AX115+1,AX115)</f>
        <v>1</v>
      </c>
      <c r="AY116" s="468" t="str">
        <f t="shared" si="148"/>
        <v/>
      </c>
      <c r="AZ116" s="440">
        <f>IF(AND(COUNTIF(BA$2:BA116,BA116)=1,BA116&lt;&gt;""),AZ115+1,AZ115)</f>
        <v>1</v>
      </c>
      <c r="BA116" s="468" t="str">
        <f t="shared" si="149"/>
        <v/>
      </c>
      <c r="BB116" s="497" t="str">
        <f t="shared" si="139"/>
        <v/>
      </c>
      <c r="BC116" s="497" t="str">
        <f t="shared" si="140"/>
        <v/>
      </c>
      <c r="EU116" s="1" t="str">
        <f t="shared" ca="1" si="150"/>
        <v/>
      </c>
    </row>
    <row r="117" spans="1:151">
      <c r="A117" s="22" t="s">
        <v>583</v>
      </c>
      <c r="B117" s="22" t="s">
        <v>198</v>
      </c>
      <c r="C117" s="22" t="s">
        <v>115</v>
      </c>
      <c r="D117" s="22" t="s">
        <v>169</v>
      </c>
      <c r="AF117" s="440">
        <f>IF(AND(COUNTIF(AG$2:AG117,AG117)=1,AG117&lt;&gt;""),AF116+1,AF116)</f>
        <v>1</v>
      </c>
      <c r="AG117" s="468" t="str">
        <f t="shared" si="142"/>
        <v/>
      </c>
      <c r="AH117" s="440">
        <f>IF(AND(COUNTIF(AI$2:AI117,AI117)=1,AI117&lt;&gt;""),AH116+1,AH116)</f>
        <v>1</v>
      </c>
      <c r="AI117" s="468" t="str">
        <f t="shared" si="143"/>
        <v/>
      </c>
      <c r="AJ117" s="497" t="str">
        <f t="shared" si="133"/>
        <v/>
      </c>
      <c r="AK117" s="497" t="str">
        <f t="shared" si="134"/>
        <v/>
      </c>
      <c r="AL117" s="440">
        <f>IF(AND(COUNTIF(AM$2:AM117,AM117)=1,AM117&lt;&gt;""),AL116+1,AL116)</f>
        <v>1</v>
      </c>
      <c r="AM117" s="468" t="str">
        <f t="shared" si="144"/>
        <v/>
      </c>
      <c r="AN117" s="440">
        <f>IF(AND(COUNTIF(AO$2:AO117,AO117)=1,AO117&lt;&gt;""),AN116+1,AN116)</f>
        <v>1</v>
      </c>
      <c r="AO117" s="468" t="str">
        <f t="shared" si="145"/>
        <v/>
      </c>
      <c r="AP117" s="497" t="str">
        <f t="shared" si="135"/>
        <v/>
      </c>
      <c r="AQ117" s="497" t="str">
        <f t="shared" si="136"/>
        <v/>
      </c>
      <c r="AR117" s="440">
        <f>IF(AND(COUNTIF(AS$2:AS117,AS117)=1,AS117&lt;&gt;""),AR116+1,AR116)</f>
        <v>1</v>
      </c>
      <c r="AS117" s="468" t="str">
        <f t="shared" si="146"/>
        <v/>
      </c>
      <c r="AT117" s="440">
        <f>IF(AND(COUNTIF(AU$2:AU117,AU117)=1,AU117&lt;&gt;""),AT116+1,AT116)</f>
        <v>1</v>
      </c>
      <c r="AU117" s="468" t="str">
        <f t="shared" si="147"/>
        <v/>
      </c>
      <c r="AV117" s="497" t="str">
        <f t="shared" si="137"/>
        <v/>
      </c>
      <c r="AW117" s="497" t="str">
        <f t="shared" si="138"/>
        <v/>
      </c>
      <c r="AX117" s="440">
        <f>IF(AND(COUNTIF(AY$2:AY117,AY117)=1,AY117&lt;&gt;""),AX116+1,AX116)</f>
        <v>1</v>
      </c>
      <c r="AY117" s="468" t="str">
        <f t="shared" si="148"/>
        <v/>
      </c>
      <c r="AZ117" s="440">
        <f>IF(AND(COUNTIF(BA$2:BA117,BA117)=1,BA117&lt;&gt;""),AZ116+1,AZ116)</f>
        <v>1</v>
      </c>
      <c r="BA117" s="468" t="str">
        <f t="shared" si="149"/>
        <v/>
      </c>
      <c r="BB117" s="497" t="str">
        <f t="shared" si="139"/>
        <v/>
      </c>
      <c r="BC117" s="497" t="str">
        <f t="shared" si="140"/>
        <v/>
      </c>
      <c r="EU117" s="1" t="str">
        <f t="shared" ca="1" si="150"/>
        <v/>
      </c>
    </row>
    <row r="118" spans="1:151">
      <c r="A118" s="21" t="s">
        <v>584</v>
      </c>
      <c r="B118" s="21" t="s">
        <v>200</v>
      </c>
      <c r="C118" s="21" t="s">
        <v>116</v>
      </c>
      <c r="D118" s="21" t="s">
        <v>170</v>
      </c>
      <c r="AF118" s="440">
        <f>IF(AND(COUNTIF(AG$2:AG118,AG118)=1,AG118&lt;&gt;""),AF117+1,AF117)</f>
        <v>1</v>
      </c>
      <c r="AG118" s="468" t="str">
        <f t="shared" si="142"/>
        <v/>
      </c>
      <c r="AH118" s="440">
        <f>IF(AND(COUNTIF(AI$2:AI118,AI118)=1,AI118&lt;&gt;""),AH117+1,AH117)</f>
        <v>1</v>
      </c>
      <c r="AI118" s="468" t="str">
        <f t="shared" si="143"/>
        <v/>
      </c>
      <c r="AJ118" s="497" t="str">
        <f t="shared" si="133"/>
        <v/>
      </c>
      <c r="AK118" s="497" t="str">
        <f t="shared" si="134"/>
        <v/>
      </c>
      <c r="AL118" s="440">
        <f>IF(AND(COUNTIF(AM$2:AM118,AM118)=1,AM118&lt;&gt;""),AL117+1,AL117)</f>
        <v>1</v>
      </c>
      <c r="AM118" s="468" t="str">
        <f t="shared" si="144"/>
        <v/>
      </c>
      <c r="AN118" s="440">
        <f>IF(AND(COUNTIF(AO$2:AO118,AO118)=1,AO118&lt;&gt;""),AN117+1,AN117)</f>
        <v>1</v>
      </c>
      <c r="AO118" s="468" t="str">
        <f t="shared" si="145"/>
        <v/>
      </c>
      <c r="AP118" s="497" t="str">
        <f t="shared" si="135"/>
        <v/>
      </c>
      <c r="AQ118" s="497" t="str">
        <f t="shared" si="136"/>
        <v/>
      </c>
      <c r="AR118" s="440">
        <f>IF(AND(COUNTIF(AS$2:AS118,AS118)=1,AS118&lt;&gt;""),AR117+1,AR117)</f>
        <v>1</v>
      </c>
      <c r="AS118" s="468" t="str">
        <f t="shared" si="146"/>
        <v/>
      </c>
      <c r="AT118" s="440">
        <f>IF(AND(COUNTIF(AU$2:AU118,AU118)=1,AU118&lt;&gt;""),AT117+1,AT117)</f>
        <v>1</v>
      </c>
      <c r="AU118" s="468" t="str">
        <f t="shared" si="147"/>
        <v/>
      </c>
      <c r="AV118" s="497" t="str">
        <f t="shared" si="137"/>
        <v/>
      </c>
      <c r="AW118" s="497" t="str">
        <f t="shared" si="138"/>
        <v/>
      </c>
      <c r="AX118" s="440">
        <f>IF(AND(COUNTIF(AY$2:AY118,AY118)=1,AY118&lt;&gt;""),AX117+1,AX117)</f>
        <v>1</v>
      </c>
      <c r="AY118" s="468" t="str">
        <f t="shared" si="148"/>
        <v/>
      </c>
      <c r="AZ118" s="440">
        <f>IF(AND(COUNTIF(BA$2:BA118,BA118)=1,BA118&lt;&gt;""),AZ117+1,AZ117)</f>
        <v>1</v>
      </c>
      <c r="BA118" s="468" t="str">
        <f t="shared" si="149"/>
        <v/>
      </c>
      <c r="BB118" s="497" t="str">
        <f t="shared" si="139"/>
        <v/>
      </c>
      <c r="BC118" s="497" t="str">
        <f t="shared" si="140"/>
        <v/>
      </c>
      <c r="EU118" s="1" t="str">
        <f t="shared" ca="1" si="150"/>
        <v/>
      </c>
    </row>
    <row r="119" spans="1:151">
      <c r="A119" s="22" t="s">
        <v>584</v>
      </c>
      <c r="B119" s="22" t="s">
        <v>211</v>
      </c>
      <c r="C119" s="22" t="s">
        <v>116</v>
      </c>
      <c r="D119" s="22" t="s">
        <v>171</v>
      </c>
      <c r="AF119" s="440">
        <f>IF(AND(COUNTIF(AG$2:AG119,AG119)=1,AG119&lt;&gt;""),AF118+1,AF118)</f>
        <v>1</v>
      </c>
      <c r="AG119" s="468" t="str">
        <f t="shared" si="142"/>
        <v/>
      </c>
      <c r="AH119" s="440">
        <f>IF(AND(COUNTIF(AI$2:AI119,AI119)=1,AI119&lt;&gt;""),AH118+1,AH118)</f>
        <v>1</v>
      </c>
      <c r="AI119" s="468" t="str">
        <f t="shared" si="143"/>
        <v/>
      </c>
      <c r="AJ119" s="497" t="str">
        <f t="shared" si="133"/>
        <v/>
      </c>
      <c r="AK119" s="497" t="str">
        <f t="shared" si="134"/>
        <v/>
      </c>
      <c r="AL119" s="440">
        <f>IF(AND(COUNTIF(AM$2:AM119,AM119)=1,AM119&lt;&gt;""),AL118+1,AL118)</f>
        <v>1</v>
      </c>
      <c r="AM119" s="468" t="str">
        <f t="shared" si="144"/>
        <v/>
      </c>
      <c r="AN119" s="440">
        <f>IF(AND(COUNTIF(AO$2:AO119,AO119)=1,AO119&lt;&gt;""),AN118+1,AN118)</f>
        <v>1</v>
      </c>
      <c r="AO119" s="468" t="str">
        <f t="shared" si="145"/>
        <v/>
      </c>
      <c r="AP119" s="497" t="str">
        <f t="shared" si="135"/>
        <v/>
      </c>
      <c r="AQ119" s="497" t="str">
        <f t="shared" si="136"/>
        <v/>
      </c>
      <c r="AR119" s="440">
        <f>IF(AND(COUNTIF(AS$2:AS119,AS119)=1,AS119&lt;&gt;""),AR118+1,AR118)</f>
        <v>1</v>
      </c>
      <c r="AS119" s="468" t="str">
        <f t="shared" si="146"/>
        <v/>
      </c>
      <c r="AT119" s="440">
        <f>IF(AND(COUNTIF(AU$2:AU119,AU119)=1,AU119&lt;&gt;""),AT118+1,AT118)</f>
        <v>1</v>
      </c>
      <c r="AU119" s="468" t="str">
        <f t="shared" si="147"/>
        <v/>
      </c>
      <c r="AV119" s="497" t="str">
        <f t="shared" si="137"/>
        <v/>
      </c>
      <c r="AW119" s="497" t="str">
        <f t="shared" si="138"/>
        <v/>
      </c>
      <c r="AX119" s="440">
        <f>IF(AND(COUNTIF(AY$2:AY119,AY119)=1,AY119&lt;&gt;""),AX118+1,AX118)</f>
        <v>1</v>
      </c>
      <c r="AY119" s="468" t="str">
        <f t="shared" si="148"/>
        <v/>
      </c>
      <c r="AZ119" s="440">
        <f>IF(AND(COUNTIF(BA$2:BA119,BA119)=1,BA119&lt;&gt;""),AZ118+1,AZ118)</f>
        <v>1</v>
      </c>
      <c r="BA119" s="468" t="str">
        <f t="shared" si="149"/>
        <v/>
      </c>
      <c r="BB119" s="497" t="str">
        <f t="shared" si="139"/>
        <v/>
      </c>
      <c r="BC119" s="497" t="str">
        <f t="shared" si="140"/>
        <v/>
      </c>
      <c r="EU119" s="1" t="str">
        <f t="shared" ca="1" si="150"/>
        <v/>
      </c>
    </row>
    <row r="120" spans="1:151" ht="25.5">
      <c r="A120" s="21" t="s">
        <v>585</v>
      </c>
      <c r="B120" s="21" t="s">
        <v>201</v>
      </c>
      <c r="C120" s="21" t="s">
        <v>117</v>
      </c>
      <c r="D120" s="531" t="s">
        <v>269</v>
      </c>
      <c r="AF120" s="440">
        <f>IF(AND(COUNTIF(AG$2:AG120,AG120)=1,AG120&lt;&gt;""),AF119+1,AF119)</f>
        <v>1</v>
      </c>
      <c r="AG120" s="468" t="str">
        <f t="shared" si="142"/>
        <v/>
      </c>
      <c r="AH120" s="440">
        <f>IF(AND(COUNTIF(AI$2:AI120,AI120)=1,AI120&lt;&gt;""),AH119+1,AH119)</f>
        <v>1</v>
      </c>
      <c r="AI120" s="468" t="str">
        <f t="shared" si="143"/>
        <v/>
      </c>
      <c r="AJ120" s="497" t="str">
        <f t="shared" si="133"/>
        <v/>
      </c>
      <c r="AK120" s="497" t="str">
        <f t="shared" si="134"/>
        <v/>
      </c>
      <c r="AL120" s="440">
        <f>IF(AND(COUNTIF(AM$2:AM120,AM120)=1,AM120&lt;&gt;""),AL119+1,AL119)</f>
        <v>1</v>
      </c>
      <c r="AM120" s="468" t="str">
        <f t="shared" si="144"/>
        <v/>
      </c>
      <c r="AN120" s="440">
        <f>IF(AND(COUNTIF(AO$2:AO120,AO120)=1,AO120&lt;&gt;""),AN119+1,AN119)</f>
        <v>1</v>
      </c>
      <c r="AO120" s="468" t="str">
        <f t="shared" si="145"/>
        <v/>
      </c>
      <c r="AP120" s="497" t="str">
        <f t="shared" si="135"/>
        <v/>
      </c>
      <c r="AQ120" s="497" t="str">
        <f t="shared" si="136"/>
        <v/>
      </c>
      <c r="AR120" s="440">
        <f>IF(AND(COUNTIF(AS$2:AS120,AS120)=1,AS120&lt;&gt;""),AR119+1,AR119)</f>
        <v>1</v>
      </c>
      <c r="AS120" s="468" t="str">
        <f t="shared" si="146"/>
        <v/>
      </c>
      <c r="AT120" s="440">
        <f>IF(AND(COUNTIF(AU$2:AU120,AU120)=1,AU120&lt;&gt;""),AT119+1,AT119)</f>
        <v>1</v>
      </c>
      <c r="AU120" s="468" t="str">
        <f t="shared" si="147"/>
        <v/>
      </c>
      <c r="AV120" s="497" t="str">
        <f t="shared" si="137"/>
        <v/>
      </c>
      <c r="AW120" s="497" t="str">
        <f t="shared" si="138"/>
        <v/>
      </c>
      <c r="AX120" s="440">
        <f>IF(AND(COUNTIF(AY$2:AY120,AY120)=1,AY120&lt;&gt;""),AX119+1,AX119)</f>
        <v>1</v>
      </c>
      <c r="AY120" s="468" t="str">
        <f t="shared" si="148"/>
        <v/>
      </c>
      <c r="AZ120" s="440">
        <f>IF(AND(COUNTIF(BA$2:BA120,BA120)=1,BA120&lt;&gt;""),AZ119+1,AZ119)</f>
        <v>1</v>
      </c>
      <c r="BA120" s="468" t="str">
        <f t="shared" si="149"/>
        <v/>
      </c>
      <c r="BB120" s="497" t="str">
        <f t="shared" si="139"/>
        <v/>
      </c>
      <c r="BC120" s="497" t="str">
        <f t="shared" si="140"/>
        <v/>
      </c>
      <c r="EU120" s="1" t="str">
        <f t="shared" ca="1" si="150"/>
        <v/>
      </c>
    </row>
    <row r="121" spans="1:151">
      <c r="A121" s="22" t="s">
        <v>586</v>
      </c>
      <c r="B121" s="22" t="s">
        <v>205</v>
      </c>
      <c r="C121" s="22" t="s">
        <v>118</v>
      </c>
      <c r="D121" s="22" t="s">
        <v>172</v>
      </c>
      <c r="AF121" s="440">
        <f>IF(AND(COUNTIF(AG$2:AG121,AG121)=1,AG121&lt;&gt;""),AF120+1,AF120)</f>
        <v>1</v>
      </c>
      <c r="AG121" s="468" t="str">
        <f>IF(AND((IFERROR(VLOOKUP(Naudos_Zalos_kodas,$P$2:$P$5,1,0),"")&lt;&gt;""),Naudos_Zalos="N"),Naudos_Zalos_pav,"")</f>
        <v/>
      </c>
      <c r="AH121" s="440">
        <f>IF(AND(COUNTIF(AI$2:AI121,AI121)=1,AI121&lt;&gt;""),AH120+1,AH120)</f>
        <v>1</v>
      </c>
      <c r="AI121" s="468" t="str">
        <f t="shared" si="143"/>
        <v/>
      </c>
      <c r="AJ121" s="497" t="str">
        <f t="shared" si="133"/>
        <v/>
      </c>
      <c r="AK121" s="497" t="str">
        <f t="shared" si="134"/>
        <v/>
      </c>
      <c r="AL121" s="440">
        <f>IF(AND(COUNTIF(AM$2:AM121,AM121)=1,AM121&lt;&gt;""),AL120+1,AL120)</f>
        <v>1</v>
      </c>
      <c r="AM121" s="468" t="str">
        <f t="shared" si="144"/>
        <v/>
      </c>
      <c r="AN121" s="440">
        <f>IF(AND(COUNTIF(AO$2:AO121,AO121)=1,AO121&lt;&gt;""),AN120+1,AN120)</f>
        <v>1</v>
      </c>
      <c r="AO121" s="468" t="str">
        <f t="shared" si="145"/>
        <v/>
      </c>
      <c r="AP121" s="497" t="str">
        <f t="shared" si="135"/>
        <v/>
      </c>
      <c r="AQ121" s="497" t="str">
        <f t="shared" si="136"/>
        <v/>
      </c>
      <c r="AR121" s="440">
        <f>IF(AND(COUNTIF(AS$2:AS121,AS121)=1,AS121&lt;&gt;""),AR120+1,AR120)</f>
        <v>1</v>
      </c>
      <c r="AS121" s="468" t="str">
        <f t="shared" si="146"/>
        <v/>
      </c>
      <c r="AT121" s="440">
        <f>IF(AND(COUNTIF(AU$2:AU121,AU121)=1,AU121&lt;&gt;""),AT120+1,AT120)</f>
        <v>1</v>
      </c>
      <c r="AU121" s="468" t="str">
        <f t="shared" si="147"/>
        <v/>
      </c>
      <c r="AV121" s="497" t="str">
        <f t="shared" si="137"/>
        <v/>
      </c>
      <c r="AW121" s="497" t="str">
        <f t="shared" si="138"/>
        <v/>
      </c>
      <c r="AX121" s="440">
        <f>IF(AND(COUNTIF(AY$2:AY121,AY121)=1,AY121&lt;&gt;""),AX120+1,AX120)</f>
        <v>1</v>
      </c>
      <c r="AY121" s="468" t="str">
        <f t="shared" si="148"/>
        <v/>
      </c>
      <c r="AZ121" s="440">
        <f>IF(AND(COUNTIF(BA$2:BA121,BA121)=1,BA121&lt;&gt;""),AZ120+1,AZ120)</f>
        <v>1</v>
      </c>
      <c r="BA121" s="468" t="str">
        <f t="shared" si="149"/>
        <v/>
      </c>
      <c r="BB121" s="497" t="str">
        <f t="shared" si="139"/>
        <v/>
      </c>
      <c r="BC121" s="497" t="str">
        <f t="shared" si="140"/>
        <v/>
      </c>
      <c r="EU121" s="1" t="str">
        <f t="shared" ca="1" si="150"/>
        <v/>
      </c>
    </row>
    <row r="122" spans="1:151">
      <c r="A122" s="21" t="s">
        <v>586</v>
      </c>
      <c r="B122" s="21" t="s">
        <v>206</v>
      </c>
      <c r="C122" s="21" t="s">
        <v>118</v>
      </c>
      <c r="D122" s="21" t="s">
        <v>173</v>
      </c>
      <c r="AF122" s="440">
        <f>IF(AND(COUNTIF(AG$2:AG122,AG122)=1,AG122&lt;&gt;""),AF121+1,AF121)</f>
        <v>1</v>
      </c>
      <c r="AG122" s="468" t="str">
        <f t="shared" si="142"/>
        <v/>
      </c>
      <c r="AH122" s="440">
        <f>IF(AND(COUNTIF(AI$2:AI122,AI122)=1,AI122&lt;&gt;""),AH121+1,AH121)</f>
        <v>1</v>
      </c>
      <c r="AI122" s="468" t="str">
        <f t="shared" si="143"/>
        <v/>
      </c>
      <c r="AJ122" s="497" t="str">
        <f t="shared" si="133"/>
        <v/>
      </c>
      <c r="AK122" s="497" t="str">
        <f t="shared" si="134"/>
        <v/>
      </c>
      <c r="AL122" s="440">
        <f>IF(AND(COUNTIF(AM$2:AM122,AM122)=1,AM122&lt;&gt;""),AL121+1,AL121)</f>
        <v>1</v>
      </c>
      <c r="AM122" s="468" t="str">
        <f t="shared" si="144"/>
        <v/>
      </c>
      <c r="AN122" s="440">
        <f>IF(AND(COUNTIF(AO$2:AO122,AO122)=1,AO122&lt;&gt;""),AN121+1,AN121)</f>
        <v>1</v>
      </c>
      <c r="AO122" s="468" t="str">
        <f t="shared" si="145"/>
        <v/>
      </c>
      <c r="AP122" s="497" t="str">
        <f t="shared" si="135"/>
        <v/>
      </c>
      <c r="AQ122" s="497" t="str">
        <f t="shared" si="136"/>
        <v/>
      </c>
      <c r="AR122" s="440">
        <f>IF(AND(COUNTIF(AS$2:AS122,AS122)=1,AS122&lt;&gt;""),AR121+1,AR121)</f>
        <v>1</v>
      </c>
      <c r="AS122" s="468" t="str">
        <f t="shared" si="146"/>
        <v/>
      </c>
      <c r="AT122" s="440">
        <f>IF(AND(COUNTIF(AU$2:AU122,AU122)=1,AU122&lt;&gt;""),AT121+1,AT121)</f>
        <v>1</v>
      </c>
      <c r="AU122" s="468" t="str">
        <f t="shared" si="147"/>
        <v/>
      </c>
      <c r="AV122" s="497" t="str">
        <f t="shared" si="137"/>
        <v/>
      </c>
      <c r="AW122" s="497" t="str">
        <f t="shared" si="138"/>
        <v/>
      </c>
      <c r="AX122" s="440">
        <f>IF(AND(COUNTIF(AY$2:AY122,AY122)=1,AY122&lt;&gt;""),AX121+1,AX121)</f>
        <v>1</v>
      </c>
      <c r="AY122" s="468" t="str">
        <f t="shared" si="148"/>
        <v/>
      </c>
      <c r="AZ122" s="440">
        <f>IF(AND(COUNTIF(BA$2:BA122,BA122)=1,BA122&lt;&gt;""),AZ121+1,AZ121)</f>
        <v>1</v>
      </c>
      <c r="BA122" s="468" t="str">
        <f t="shared" si="149"/>
        <v/>
      </c>
      <c r="BB122" s="497" t="str">
        <f t="shared" si="139"/>
        <v/>
      </c>
      <c r="BC122" s="497" t="str">
        <f t="shared" si="140"/>
        <v/>
      </c>
      <c r="EU122" s="1" t="str">
        <f t="shared" ca="1" si="150"/>
        <v/>
      </c>
    </row>
    <row r="123" spans="1:151">
      <c r="A123" s="22" t="s">
        <v>586</v>
      </c>
      <c r="B123" s="22" t="s">
        <v>207</v>
      </c>
      <c r="C123" s="22" t="s">
        <v>118</v>
      </c>
      <c r="D123" s="22" t="s">
        <v>174</v>
      </c>
      <c r="AF123" s="440">
        <f>IF(AND(COUNTIF(AG$2:AG123,AG123)=1,AG123&lt;&gt;""),AF122+1,AF122)</f>
        <v>1</v>
      </c>
      <c r="AG123" s="468" t="str">
        <f t="shared" si="142"/>
        <v/>
      </c>
      <c r="AH123" s="440">
        <f>IF(AND(COUNTIF(AI$2:AI123,AI123)=1,AI123&lt;&gt;""),AH122+1,AH122)</f>
        <v>1</v>
      </c>
      <c r="AI123" s="468" t="str">
        <f t="shared" si="143"/>
        <v/>
      </c>
      <c r="AJ123" s="497" t="str">
        <f t="shared" si="133"/>
        <v/>
      </c>
      <c r="AK123" s="497" t="str">
        <f t="shared" si="134"/>
        <v/>
      </c>
      <c r="AL123" s="440">
        <f>IF(AND(COUNTIF(AM$2:AM123,AM123)=1,AM123&lt;&gt;""),AL122+1,AL122)</f>
        <v>1</v>
      </c>
      <c r="AM123" s="468" t="str">
        <f t="shared" si="144"/>
        <v/>
      </c>
      <c r="AN123" s="440">
        <f>IF(AND(COUNTIF(AO$2:AO123,AO123)=1,AO123&lt;&gt;""),AN122+1,AN122)</f>
        <v>1</v>
      </c>
      <c r="AO123" s="468" t="str">
        <f t="shared" si="145"/>
        <v/>
      </c>
      <c r="AP123" s="497" t="str">
        <f t="shared" si="135"/>
        <v/>
      </c>
      <c r="AQ123" s="497" t="str">
        <f t="shared" si="136"/>
        <v/>
      </c>
      <c r="AR123" s="440">
        <f>IF(AND(COUNTIF(AS$2:AS123,AS123)=1,AS123&lt;&gt;""),AR122+1,AR122)</f>
        <v>1</v>
      </c>
      <c r="AS123" s="468" t="str">
        <f t="shared" si="146"/>
        <v/>
      </c>
      <c r="AT123" s="440">
        <f>IF(AND(COUNTIF(AU$2:AU123,AU123)=1,AU123&lt;&gt;""),AT122+1,AT122)</f>
        <v>1</v>
      </c>
      <c r="AU123" s="468" t="str">
        <f t="shared" si="147"/>
        <v/>
      </c>
      <c r="AV123" s="497" t="str">
        <f t="shared" si="137"/>
        <v/>
      </c>
      <c r="AW123" s="497" t="str">
        <f t="shared" si="138"/>
        <v/>
      </c>
      <c r="AX123" s="440">
        <f>IF(AND(COUNTIF(AY$2:AY123,AY123)=1,AY123&lt;&gt;""),AX122+1,AX122)</f>
        <v>1</v>
      </c>
      <c r="AY123" s="468" t="str">
        <f t="shared" si="148"/>
        <v/>
      </c>
      <c r="AZ123" s="440">
        <f>IF(AND(COUNTIF(BA$2:BA123,BA123)=1,BA123&lt;&gt;""),AZ122+1,AZ122)</f>
        <v>1</v>
      </c>
      <c r="BA123" s="468" t="str">
        <f t="shared" si="149"/>
        <v/>
      </c>
      <c r="BB123" s="497" t="str">
        <f t="shared" si="139"/>
        <v/>
      </c>
      <c r="BC123" s="497" t="str">
        <f t="shared" si="140"/>
        <v/>
      </c>
      <c r="EU123" s="1" t="str">
        <f t="shared" ca="1" si="150"/>
        <v/>
      </c>
    </row>
    <row r="124" spans="1:151">
      <c r="A124" s="21" t="s">
        <v>586</v>
      </c>
      <c r="B124" s="21" t="s">
        <v>208</v>
      </c>
      <c r="C124" s="21" t="s">
        <v>118</v>
      </c>
      <c r="D124" s="21" t="s">
        <v>175</v>
      </c>
      <c r="AF124" s="440">
        <f>IF(AND(COUNTIF(AG$2:AG124,AG124)=1,AG124&lt;&gt;""),AF123+1,AF123)</f>
        <v>1</v>
      </c>
      <c r="AG124" s="468" t="str">
        <f t="shared" si="142"/>
        <v/>
      </c>
      <c r="AH124" s="440">
        <f>IF(AND(COUNTIF(AI$2:AI124,AI124)=1,AI124&lt;&gt;""),AH123+1,AH123)</f>
        <v>1</v>
      </c>
      <c r="AI124" s="468" t="str">
        <f t="shared" si="143"/>
        <v/>
      </c>
      <c r="AJ124" s="497" t="str">
        <f t="shared" si="133"/>
        <v/>
      </c>
      <c r="AK124" s="497" t="str">
        <f t="shared" si="134"/>
        <v/>
      </c>
      <c r="AL124" s="440">
        <f>IF(AND(COUNTIF(AM$2:AM124,AM124)=1,AM124&lt;&gt;""),AL123+1,AL123)</f>
        <v>1</v>
      </c>
      <c r="AM124" s="468" t="str">
        <f t="shared" si="144"/>
        <v/>
      </c>
      <c r="AN124" s="440">
        <f>IF(AND(COUNTIF(AO$2:AO124,AO124)=1,AO124&lt;&gt;""),AN123+1,AN123)</f>
        <v>1</v>
      </c>
      <c r="AO124" s="468" t="str">
        <f t="shared" si="145"/>
        <v/>
      </c>
      <c r="AP124" s="497" t="str">
        <f t="shared" si="135"/>
        <v/>
      </c>
      <c r="AQ124" s="497" t="str">
        <f t="shared" si="136"/>
        <v/>
      </c>
      <c r="AR124" s="440">
        <f>IF(AND(COUNTIF(AS$2:AS124,AS124)=1,AS124&lt;&gt;""),AR123+1,AR123)</f>
        <v>1</v>
      </c>
      <c r="AS124" s="468" t="str">
        <f t="shared" si="146"/>
        <v/>
      </c>
      <c r="AT124" s="440">
        <f>IF(AND(COUNTIF(AU$2:AU124,AU124)=1,AU124&lt;&gt;""),AT123+1,AT123)</f>
        <v>1</v>
      </c>
      <c r="AU124" s="468" t="str">
        <f t="shared" si="147"/>
        <v/>
      </c>
      <c r="AV124" s="497" t="str">
        <f t="shared" si="137"/>
        <v/>
      </c>
      <c r="AW124" s="497" t="str">
        <f t="shared" si="138"/>
        <v/>
      </c>
      <c r="AX124" s="440">
        <f>IF(AND(COUNTIF(AY$2:AY124,AY124)=1,AY124&lt;&gt;""),AX123+1,AX123)</f>
        <v>1</v>
      </c>
      <c r="AY124" s="468" t="str">
        <f t="shared" si="148"/>
        <v/>
      </c>
      <c r="AZ124" s="440">
        <f>IF(AND(COUNTIF(BA$2:BA124,BA124)=1,BA124&lt;&gt;""),AZ123+1,AZ123)</f>
        <v>1</v>
      </c>
      <c r="BA124" s="468" t="str">
        <f t="shared" si="149"/>
        <v/>
      </c>
      <c r="BB124" s="497" t="str">
        <f t="shared" si="139"/>
        <v/>
      </c>
      <c r="BC124" s="497" t="str">
        <f t="shared" si="140"/>
        <v/>
      </c>
      <c r="EU124" s="1" t="str">
        <f t="shared" ca="1" si="150"/>
        <v/>
      </c>
    </row>
    <row r="125" spans="1:151">
      <c r="A125" s="22" t="s">
        <v>586</v>
      </c>
      <c r="B125" s="22" t="s">
        <v>212</v>
      </c>
      <c r="C125" s="22" t="s">
        <v>118</v>
      </c>
      <c r="D125" s="22" t="s">
        <v>176</v>
      </c>
      <c r="AF125" s="440">
        <f>IF(AND(COUNTIF(AG$2:AG125,AG125)=1,AG125&lt;&gt;""),AF124+1,AF124)</f>
        <v>1</v>
      </c>
      <c r="AG125" s="468" t="str">
        <f t="shared" si="142"/>
        <v/>
      </c>
      <c r="AH125" s="440">
        <f>IF(AND(COUNTIF(AI$2:AI125,AI125)=1,AI125&lt;&gt;""),AH124+1,AH124)</f>
        <v>1</v>
      </c>
      <c r="AI125" s="468" t="str">
        <f t="shared" si="143"/>
        <v/>
      </c>
      <c r="AJ125" s="497" t="str">
        <f t="shared" si="133"/>
        <v/>
      </c>
      <c r="AK125" s="497" t="str">
        <f t="shared" si="134"/>
        <v/>
      </c>
      <c r="AL125" s="440">
        <f>IF(AND(COUNTIF(AM$2:AM125,AM125)=1,AM125&lt;&gt;""),AL124+1,AL124)</f>
        <v>1</v>
      </c>
      <c r="AM125" s="468" t="str">
        <f t="shared" si="144"/>
        <v/>
      </c>
      <c r="AN125" s="440">
        <f>IF(AND(COUNTIF(AO$2:AO125,AO125)=1,AO125&lt;&gt;""),AN124+1,AN124)</f>
        <v>1</v>
      </c>
      <c r="AO125" s="468" t="str">
        <f t="shared" si="145"/>
        <v/>
      </c>
      <c r="AP125" s="497" t="str">
        <f t="shared" si="135"/>
        <v/>
      </c>
      <c r="AQ125" s="497" t="str">
        <f t="shared" si="136"/>
        <v/>
      </c>
      <c r="AR125" s="440">
        <f>IF(AND(COUNTIF(AS$2:AS125,AS125)=1,AS125&lt;&gt;""),AR124+1,AR124)</f>
        <v>1</v>
      </c>
      <c r="AS125" s="468" t="str">
        <f t="shared" si="146"/>
        <v/>
      </c>
      <c r="AT125" s="440">
        <f>IF(AND(COUNTIF(AU$2:AU125,AU125)=1,AU125&lt;&gt;""),AT124+1,AT124)</f>
        <v>1</v>
      </c>
      <c r="AU125" s="468" t="str">
        <f t="shared" si="147"/>
        <v/>
      </c>
      <c r="AV125" s="497" t="str">
        <f t="shared" si="137"/>
        <v/>
      </c>
      <c r="AW125" s="497" t="str">
        <f t="shared" si="138"/>
        <v/>
      </c>
      <c r="AX125" s="440">
        <f>IF(AND(COUNTIF(AY$2:AY125,AY125)=1,AY125&lt;&gt;""),AX124+1,AX124)</f>
        <v>1</v>
      </c>
      <c r="AY125" s="468" t="str">
        <f t="shared" si="148"/>
        <v/>
      </c>
      <c r="AZ125" s="440">
        <f>IF(AND(COUNTIF(BA$2:BA125,BA125)=1,BA125&lt;&gt;""),AZ124+1,AZ124)</f>
        <v>1</v>
      </c>
      <c r="BA125" s="468" t="str">
        <f t="shared" si="149"/>
        <v/>
      </c>
      <c r="BB125" s="497" t="str">
        <f t="shared" si="139"/>
        <v/>
      </c>
      <c r="BC125" s="497" t="str">
        <f t="shared" si="140"/>
        <v/>
      </c>
      <c r="EU125" s="1" t="str">
        <f t="shared" ca="1" si="150"/>
        <v/>
      </c>
    </row>
    <row r="126" spans="1:151" ht="25.5">
      <c r="A126" s="21" t="s">
        <v>586</v>
      </c>
      <c r="B126" s="21" t="s">
        <v>213</v>
      </c>
      <c r="C126" s="21" t="s">
        <v>118</v>
      </c>
      <c r="D126" s="21" t="s">
        <v>177</v>
      </c>
      <c r="AF126" s="440">
        <f>IF(AND(COUNTIF(AG$2:AG126,AG126)=1,AG126&lt;&gt;""),AF125+1,AF125)</f>
        <v>1</v>
      </c>
      <c r="AG126" s="468" t="str">
        <f t="shared" si="142"/>
        <v/>
      </c>
      <c r="AH126" s="440">
        <f>IF(AND(COUNTIF(AI$2:AI126,AI126)=1,AI126&lt;&gt;""),AH125+1,AH125)</f>
        <v>1</v>
      </c>
      <c r="AI126" s="468" t="str">
        <f t="shared" si="143"/>
        <v/>
      </c>
      <c r="AJ126" s="497" t="str">
        <f t="shared" si="133"/>
        <v/>
      </c>
      <c r="AK126" s="497" t="str">
        <f t="shared" si="134"/>
        <v/>
      </c>
      <c r="AL126" s="440">
        <f>IF(AND(COUNTIF(AM$2:AM126,AM126)=1,AM126&lt;&gt;""),AL125+1,AL125)</f>
        <v>1</v>
      </c>
      <c r="AM126" s="468" t="str">
        <f t="shared" si="144"/>
        <v/>
      </c>
      <c r="AN126" s="440">
        <f>IF(AND(COUNTIF(AO$2:AO126,AO126)=1,AO126&lt;&gt;""),AN125+1,AN125)</f>
        <v>1</v>
      </c>
      <c r="AO126" s="468" t="str">
        <f t="shared" si="145"/>
        <v/>
      </c>
      <c r="AP126" s="497" t="str">
        <f t="shared" si="135"/>
        <v/>
      </c>
      <c r="AQ126" s="497" t="str">
        <f t="shared" si="136"/>
        <v/>
      </c>
      <c r="AR126" s="440">
        <f>IF(AND(COUNTIF(AS$2:AS126,AS126)=1,AS126&lt;&gt;""),AR125+1,AR125)</f>
        <v>1</v>
      </c>
      <c r="AS126" s="468" t="str">
        <f t="shared" si="146"/>
        <v/>
      </c>
      <c r="AT126" s="440">
        <f>IF(AND(COUNTIF(AU$2:AU126,AU126)=1,AU126&lt;&gt;""),AT125+1,AT125)</f>
        <v>1</v>
      </c>
      <c r="AU126" s="468" t="str">
        <f t="shared" si="147"/>
        <v/>
      </c>
      <c r="AV126" s="497" t="str">
        <f t="shared" si="137"/>
        <v/>
      </c>
      <c r="AW126" s="497" t="str">
        <f t="shared" si="138"/>
        <v/>
      </c>
      <c r="AX126" s="440">
        <f>IF(AND(COUNTIF(AY$2:AY126,AY126)=1,AY126&lt;&gt;""),AX125+1,AX125)</f>
        <v>1</v>
      </c>
      <c r="AY126" s="468" t="str">
        <f t="shared" si="148"/>
        <v/>
      </c>
      <c r="AZ126" s="440">
        <f>IF(AND(COUNTIF(BA$2:BA126,BA126)=1,BA126&lt;&gt;""),AZ125+1,AZ125)</f>
        <v>1</v>
      </c>
      <c r="BA126" s="468" t="str">
        <f t="shared" si="149"/>
        <v/>
      </c>
      <c r="BB126" s="497" t="str">
        <f t="shared" si="139"/>
        <v/>
      </c>
      <c r="BC126" s="497" t="str">
        <f t="shared" si="140"/>
        <v/>
      </c>
      <c r="EU126" s="1" t="str">
        <f t="shared" ca="1" si="150"/>
        <v/>
      </c>
    </row>
    <row r="127" spans="1:151">
      <c r="A127" s="22" t="s">
        <v>587</v>
      </c>
      <c r="B127" s="22" t="s">
        <v>209</v>
      </c>
      <c r="C127" s="22" t="s">
        <v>119</v>
      </c>
      <c r="D127" s="22" t="s">
        <v>178</v>
      </c>
      <c r="AF127" s="440">
        <f>IF(AND(COUNTIF(AG$2:AG127,AG127)=1,AG127&lt;&gt;""),AF126+1,AF126)</f>
        <v>1</v>
      </c>
      <c r="AG127" s="468" t="str">
        <f t="shared" si="142"/>
        <v/>
      </c>
      <c r="AH127" s="440">
        <f>IF(AND(COUNTIF(AI$2:AI127,AI127)=1,AI127&lt;&gt;""),AH126+1,AH126)</f>
        <v>1</v>
      </c>
      <c r="AI127" s="468" t="str">
        <f t="shared" si="143"/>
        <v/>
      </c>
      <c r="AJ127" s="497" t="str">
        <f t="shared" si="133"/>
        <v/>
      </c>
      <c r="AK127" s="497" t="str">
        <f t="shared" si="134"/>
        <v/>
      </c>
      <c r="AL127" s="440">
        <f>IF(AND(COUNTIF(AM$2:AM127,AM127)=1,AM127&lt;&gt;""),AL126+1,AL126)</f>
        <v>1</v>
      </c>
      <c r="AM127" s="468" t="str">
        <f t="shared" si="144"/>
        <v/>
      </c>
      <c r="AN127" s="440">
        <f>IF(AND(COUNTIF(AO$2:AO127,AO127)=1,AO127&lt;&gt;""),AN126+1,AN126)</f>
        <v>1</v>
      </c>
      <c r="AO127" s="468" t="str">
        <f t="shared" si="145"/>
        <v/>
      </c>
      <c r="AP127" s="497" t="str">
        <f t="shared" si="135"/>
        <v/>
      </c>
      <c r="AQ127" s="497" t="str">
        <f t="shared" si="136"/>
        <v/>
      </c>
      <c r="AR127" s="440">
        <f>IF(AND(COUNTIF(AS$2:AS127,AS127)=1,AS127&lt;&gt;""),AR126+1,AR126)</f>
        <v>1</v>
      </c>
      <c r="AS127" s="468" t="str">
        <f t="shared" si="146"/>
        <v/>
      </c>
      <c r="AT127" s="440">
        <f>IF(AND(COUNTIF(AU$2:AU127,AU127)=1,AU127&lt;&gt;""),AT126+1,AT126)</f>
        <v>1</v>
      </c>
      <c r="AU127" s="468" t="str">
        <f t="shared" si="147"/>
        <v/>
      </c>
      <c r="AV127" s="497" t="str">
        <f t="shared" si="137"/>
        <v/>
      </c>
      <c r="AW127" s="497" t="str">
        <f t="shared" si="138"/>
        <v/>
      </c>
      <c r="AX127" s="440">
        <f>IF(AND(COUNTIF(AY$2:AY127,AY127)=1,AY127&lt;&gt;""),AX126+1,AX126)</f>
        <v>1</v>
      </c>
      <c r="AY127" s="468" t="str">
        <f t="shared" si="148"/>
        <v/>
      </c>
      <c r="AZ127" s="440">
        <f>IF(AND(COUNTIF(BA$2:BA127,BA127)=1,BA127&lt;&gt;""),AZ126+1,AZ126)</f>
        <v>1</v>
      </c>
      <c r="BA127" s="468" t="str">
        <f t="shared" si="149"/>
        <v/>
      </c>
      <c r="BB127" s="497" t="str">
        <f t="shared" si="139"/>
        <v/>
      </c>
      <c r="BC127" s="497" t="str">
        <f t="shared" si="140"/>
        <v/>
      </c>
      <c r="EU127" s="1" t="str">
        <f t="shared" ca="1" si="150"/>
        <v/>
      </c>
    </row>
    <row r="128" spans="1:151">
      <c r="A128" s="21" t="s">
        <v>587</v>
      </c>
      <c r="B128" s="21" t="s">
        <v>210</v>
      </c>
      <c r="C128" s="21" t="s">
        <v>119</v>
      </c>
      <c r="D128" s="21" t="s">
        <v>179</v>
      </c>
      <c r="AF128" s="440">
        <f>IF(AND(COUNTIF(AG$2:AG128,AG128)=1,AG128&lt;&gt;""),AF127+1,AF127)</f>
        <v>1</v>
      </c>
      <c r="AG128" s="468" t="str">
        <f t="shared" si="142"/>
        <v/>
      </c>
      <c r="AH128" s="440">
        <f>IF(AND(COUNTIF(AI$2:AI128,AI128)=1,AI128&lt;&gt;""),AH127+1,AH127)</f>
        <v>1</v>
      </c>
      <c r="AI128" s="468" t="str">
        <f t="shared" si="143"/>
        <v/>
      </c>
      <c r="AJ128" s="497" t="str">
        <f t="shared" si="133"/>
        <v/>
      </c>
      <c r="AK128" s="497" t="str">
        <f t="shared" si="134"/>
        <v/>
      </c>
      <c r="AL128" s="440">
        <f>IF(AND(COUNTIF(AM$2:AM128,AM128)=1,AM128&lt;&gt;""),AL127+1,AL127)</f>
        <v>1</v>
      </c>
      <c r="AM128" s="468" t="str">
        <f t="shared" si="144"/>
        <v/>
      </c>
      <c r="AN128" s="440">
        <f>IF(AND(COUNTIF(AO$2:AO128,AO128)=1,AO128&lt;&gt;""),AN127+1,AN127)</f>
        <v>1</v>
      </c>
      <c r="AO128" s="468" t="str">
        <f t="shared" si="145"/>
        <v/>
      </c>
      <c r="AP128" s="497" t="str">
        <f t="shared" si="135"/>
        <v/>
      </c>
      <c r="AQ128" s="497" t="str">
        <f t="shared" si="136"/>
        <v/>
      </c>
      <c r="AR128" s="440">
        <f>IF(AND(COUNTIF(AS$2:AS128,AS128)=1,AS128&lt;&gt;""),AR127+1,AR127)</f>
        <v>1</v>
      </c>
      <c r="AS128" s="468" t="str">
        <f t="shared" si="146"/>
        <v/>
      </c>
      <c r="AT128" s="440">
        <f>IF(AND(COUNTIF(AU$2:AU128,AU128)=1,AU128&lt;&gt;""),AT127+1,AT127)</f>
        <v>1</v>
      </c>
      <c r="AU128" s="468" t="str">
        <f t="shared" si="147"/>
        <v/>
      </c>
      <c r="AV128" s="497" t="str">
        <f t="shared" si="137"/>
        <v/>
      </c>
      <c r="AW128" s="497" t="str">
        <f t="shared" si="138"/>
        <v/>
      </c>
      <c r="AX128" s="440">
        <f>IF(AND(COUNTIF(AY$2:AY128,AY128)=1,AY128&lt;&gt;""),AX127+1,AX127)</f>
        <v>1</v>
      </c>
      <c r="AY128" s="468" t="str">
        <f t="shared" si="148"/>
        <v/>
      </c>
      <c r="AZ128" s="440">
        <f>IF(AND(COUNTIF(BA$2:BA128,BA128)=1,BA128&lt;&gt;""),AZ127+1,AZ127)</f>
        <v>1</v>
      </c>
      <c r="BA128" s="468" t="str">
        <f t="shared" si="149"/>
        <v/>
      </c>
      <c r="BB128" s="497" t="str">
        <f t="shared" si="139"/>
        <v/>
      </c>
      <c r="BC128" s="497" t="str">
        <f t="shared" si="140"/>
        <v/>
      </c>
      <c r="EU128" s="1" t="str">
        <f t="shared" ca="1" si="150"/>
        <v/>
      </c>
    </row>
    <row r="129" spans="1:151">
      <c r="A129" s="22" t="s">
        <v>587</v>
      </c>
      <c r="B129" s="22" t="s">
        <v>214</v>
      </c>
      <c r="C129" s="22" t="s">
        <v>119</v>
      </c>
      <c r="D129" s="22" t="s">
        <v>180</v>
      </c>
      <c r="AF129" s="440">
        <f>IF(AND(COUNTIF(AG$2:AG129,AG129)=1,AG129&lt;&gt;""),AF128+1,AF128)</f>
        <v>1</v>
      </c>
      <c r="AG129" s="468" t="str">
        <f t="shared" si="142"/>
        <v/>
      </c>
      <c r="AH129" s="440">
        <f>IF(AND(COUNTIF(AI$2:AI129,AI129)=1,AI129&lt;&gt;""),AH128+1,AH128)</f>
        <v>1</v>
      </c>
      <c r="AI129" s="468" t="str">
        <f t="shared" si="143"/>
        <v/>
      </c>
      <c r="AJ129" s="497" t="str">
        <f t="shared" si="133"/>
        <v/>
      </c>
      <c r="AK129" s="497" t="str">
        <f t="shared" si="134"/>
        <v/>
      </c>
      <c r="AL129" s="440">
        <f>IF(AND(COUNTIF(AM$2:AM129,AM129)=1,AM129&lt;&gt;""),AL128+1,AL128)</f>
        <v>1</v>
      </c>
      <c r="AM129" s="468" t="str">
        <f t="shared" si="144"/>
        <v/>
      </c>
      <c r="AN129" s="440">
        <f>IF(AND(COUNTIF(AO$2:AO129,AO129)=1,AO129&lt;&gt;""),AN128+1,AN128)</f>
        <v>1</v>
      </c>
      <c r="AO129" s="468" t="str">
        <f t="shared" si="145"/>
        <v/>
      </c>
      <c r="AP129" s="497" t="str">
        <f t="shared" si="135"/>
        <v/>
      </c>
      <c r="AQ129" s="497" t="str">
        <f t="shared" si="136"/>
        <v/>
      </c>
      <c r="AR129" s="440">
        <f>IF(AND(COUNTIF(AS$2:AS129,AS129)=1,AS129&lt;&gt;""),AR128+1,AR128)</f>
        <v>1</v>
      </c>
      <c r="AS129" s="468" t="str">
        <f t="shared" si="146"/>
        <v/>
      </c>
      <c r="AT129" s="440">
        <f>IF(AND(COUNTIF(AU$2:AU129,AU129)=1,AU129&lt;&gt;""),AT128+1,AT128)</f>
        <v>1</v>
      </c>
      <c r="AU129" s="468" t="str">
        <f t="shared" si="147"/>
        <v/>
      </c>
      <c r="AV129" s="497" t="str">
        <f t="shared" si="137"/>
        <v/>
      </c>
      <c r="AW129" s="497" t="str">
        <f t="shared" si="138"/>
        <v/>
      </c>
      <c r="AX129" s="440">
        <f>IF(AND(COUNTIF(AY$2:AY129,AY129)=1,AY129&lt;&gt;""),AX128+1,AX128)</f>
        <v>1</v>
      </c>
      <c r="AY129" s="468" t="str">
        <f t="shared" si="148"/>
        <v/>
      </c>
      <c r="AZ129" s="440">
        <f>IF(AND(COUNTIF(BA$2:BA129,BA129)=1,BA129&lt;&gt;""),AZ128+1,AZ128)</f>
        <v>1</v>
      </c>
      <c r="BA129" s="468" t="str">
        <f t="shared" si="149"/>
        <v/>
      </c>
      <c r="BB129" s="497" t="str">
        <f t="shared" si="139"/>
        <v/>
      </c>
      <c r="BC129" s="497" t="str">
        <f t="shared" si="140"/>
        <v/>
      </c>
      <c r="EU129" s="1" t="str">
        <f t="shared" ca="1" si="150"/>
        <v/>
      </c>
    </row>
    <row r="130" spans="1:151">
      <c r="A130" s="21" t="s">
        <v>587</v>
      </c>
      <c r="B130" s="21" t="s">
        <v>215</v>
      </c>
      <c r="C130" s="21" t="s">
        <v>119</v>
      </c>
      <c r="D130" s="21" t="s">
        <v>181</v>
      </c>
      <c r="AF130" s="440">
        <f>IF(AND(COUNTIF(AG$2:AG130,AG130)=1,AG130&lt;&gt;""),AF129+1,AF129)</f>
        <v>1</v>
      </c>
      <c r="AG130" s="468" t="str">
        <f t="shared" ref="AG130:AG161" si="151">IF(AND((IFERROR(VLOOKUP(Naudos_Zalos_kodas,$P$2:$P$5,1,0),"")&lt;&gt;""),Naudos_Zalos="N"),Naudos_Zalos_pav,"")</f>
        <v/>
      </c>
      <c r="AH130" s="440">
        <f>IF(AND(COUNTIF(AI$2:AI130,AI130)=1,AI130&lt;&gt;""),AH129+1,AH129)</f>
        <v>1</v>
      </c>
      <c r="AI130" s="468" t="str">
        <f t="shared" ref="AI130:AI161" si="152">IF(AND((IFERROR(VLOOKUP(Naudos_Zalos_kodas,$P$2:$P$5,1,0),"")&lt;&gt;""),Naudos_Zalos="Ž"),Naudos_Zalos_pav,"")</f>
        <v/>
      </c>
      <c r="AJ130" s="497" t="str">
        <f t="shared" si="133"/>
        <v/>
      </c>
      <c r="AK130" s="497" t="str">
        <f t="shared" si="134"/>
        <v/>
      </c>
      <c r="AL130" s="440">
        <f>IF(AND(COUNTIF(AM$2:AM130,AM130)=1,AM130&lt;&gt;""),AL129+1,AL129)</f>
        <v>1</v>
      </c>
      <c r="AM130" s="468" t="str">
        <f t="shared" ref="AM130:AM161" si="153">IF(AND((IFERROR(VLOOKUP(Naudos_Zalos_kodas,$P$6:$P$9,1,0),"")&lt;&gt;""),Naudos_Zalos="N"),Naudos_Zalos_pav,"")</f>
        <v/>
      </c>
      <c r="AN130" s="440">
        <f>IF(AND(COUNTIF(AO$2:AO130,AO130)=1,AO130&lt;&gt;""),AN129+1,AN129)</f>
        <v>1</v>
      </c>
      <c r="AO130" s="468" t="str">
        <f t="shared" ref="AO130:AO161" si="154">IF(AND((IFERROR(VLOOKUP(Naudos_Zalos_kodas,$P$6:$P$9,1,0),"")&lt;&gt;""),Naudos_Zalos="Ž"),Naudos_Zalos_pav,"")</f>
        <v/>
      </c>
      <c r="AP130" s="497" t="str">
        <f t="shared" si="135"/>
        <v/>
      </c>
      <c r="AQ130" s="497" t="str">
        <f t="shared" si="136"/>
        <v/>
      </c>
      <c r="AR130" s="440">
        <f>IF(AND(COUNTIF(AS$2:AS130,AS130)=1,AS130&lt;&gt;""),AR129+1,AR129)</f>
        <v>1</v>
      </c>
      <c r="AS130" s="468" t="str">
        <f t="shared" ref="AS130:AS161" si="155">IF(AND((IFERROR(VLOOKUP(Naudos_Zalos_kodas,$P$10:$P$13,1,0),"")&lt;&gt;""),Naudos_Zalos="N"),Naudos_Zalos_pav,"")</f>
        <v/>
      </c>
      <c r="AT130" s="440">
        <f>IF(AND(COUNTIF(AU$2:AU130,AU130)=1,AU130&lt;&gt;""),AT129+1,AT129)</f>
        <v>1</v>
      </c>
      <c r="AU130" s="468" t="str">
        <f t="shared" ref="AU130:AU161" si="156">IF(AND((IFERROR(VLOOKUP(Naudos_Zalos_kodas,$P$10:$P$13,1,0),"")&lt;&gt;""),Naudos_Zalos="Ž"),Naudos_Zalos_pav,"")</f>
        <v/>
      </c>
      <c r="AV130" s="497" t="str">
        <f t="shared" si="137"/>
        <v/>
      </c>
      <c r="AW130" s="497" t="str">
        <f t="shared" si="138"/>
        <v/>
      </c>
      <c r="AX130" s="440">
        <f>IF(AND(COUNTIF(AY$2:AY130,AY130)=1,AY130&lt;&gt;""),AX129+1,AX129)</f>
        <v>1</v>
      </c>
      <c r="AY130" s="468" t="str">
        <f t="shared" ref="AY130:AY161" si="157">IF(AND((IFERROR(VLOOKUP(Naudos_Zalos_kodas,$P$14:$P$17,1,0),"")&lt;&gt;""),Naudos_Zalos="N"),Naudos_Zalos_pav,"")</f>
        <v/>
      </c>
      <c r="AZ130" s="440">
        <f>IF(AND(COUNTIF(BA$2:BA130,BA130)=1,BA130&lt;&gt;""),AZ129+1,AZ129)</f>
        <v>1</v>
      </c>
      <c r="BA130" s="468" t="str">
        <f t="shared" ref="BA130:BA161" si="158">IF(AND((IFERROR(VLOOKUP(Naudos_Zalos_kodas,$P$14:$P$17,1,0),"")&lt;&gt;""),Naudos_Zalos="Ž"),Naudos_Zalos_pav,"")</f>
        <v/>
      </c>
      <c r="BB130" s="497" t="str">
        <f t="shared" si="139"/>
        <v/>
      </c>
      <c r="BC130" s="497" t="str">
        <f t="shared" si="140"/>
        <v/>
      </c>
      <c r="EU130" s="1" t="str">
        <f t="shared" ref="EU130:EU159" ca="1" si="159">IF(ROW($BC130)-ROW($BC$2)+1&gt;COUNT(ET$2:ET$54),"",INDEX($BC:$BC,SMALL(ET$2:ET$54,1+ROW($BC130)-ROW($BC$2))))</f>
        <v/>
      </c>
    </row>
    <row r="131" spans="1:151">
      <c r="A131" s="22" t="s">
        <v>588</v>
      </c>
      <c r="B131" s="22" t="s">
        <v>216</v>
      </c>
      <c r="C131" s="22" t="s">
        <v>120</v>
      </c>
      <c r="D131" s="22" t="s">
        <v>182</v>
      </c>
      <c r="AF131" s="440">
        <f>IF(AND(COUNTIF(AG$2:AG131,AG131)=1,AG131&lt;&gt;""),AF130+1,AF130)</f>
        <v>1</v>
      </c>
      <c r="AG131" s="468" t="str">
        <f t="shared" si="151"/>
        <v/>
      </c>
      <c r="AH131" s="440">
        <f>IF(AND(COUNTIF(AI$2:AI131,AI131)=1,AI131&lt;&gt;""),AH130+1,AH130)</f>
        <v>1</v>
      </c>
      <c r="AI131" s="468" t="str">
        <f t="shared" si="152"/>
        <v/>
      </c>
      <c r="AJ131" s="497" t="str">
        <f t="shared" ref="AJ131:AJ178" si="160">IFERROR(VLOOKUP(ROW()-1,AF$2:AG$179,2,FALSE),"")</f>
        <v/>
      </c>
      <c r="AK131" s="497" t="str">
        <f t="shared" ref="AK131:AK178" si="161">IFERROR(VLOOKUP(ROW()-1,AH$2:AI$179,2,FALSE),"")</f>
        <v/>
      </c>
      <c r="AL131" s="440">
        <f>IF(AND(COUNTIF(AM$2:AM131,AM131)=1,AM131&lt;&gt;""),AL130+1,AL130)</f>
        <v>1</v>
      </c>
      <c r="AM131" s="468" t="str">
        <f t="shared" si="153"/>
        <v/>
      </c>
      <c r="AN131" s="440">
        <f>IF(AND(COUNTIF(AO$2:AO131,AO131)=1,AO131&lt;&gt;""),AN130+1,AN130)</f>
        <v>1</v>
      </c>
      <c r="AO131" s="468" t="str">
        <f t="shared" si="154"/>
        <v/>
      </c>
      <c r="AP131" s="497" t="str">
        <f t="shared" ref="AP131:AP178" si="162">IFERROR(VLOOKUP(ROW()-1,AL$2:AM$179,2,FALSE),"")</f>
        <v/>
      </c>
      <c r="AQ131" s="497" t="str">
        <f t="shared" ref="AQ131:AQ178" si="163">IFERROR(VLOOKUP(ROW()-1,AN$2:AO$179,2,FALSE),"")</f>
        <v/>
      </c>
      <c r="AR131" s="440">
        <f>IF(AND(COUNTIF(AS$2:AS131,AS131)=1,AS131&lt;&gt;""),AR130+1,AR130)</f>
        <v>1</v>
      </c>
      <c r="AS131" s="468" t="str">
        <f t="shared" si="155"/>
        <v/>
      </c>
      <c r="AT131" s="440">
        <f>IF(AND(COUNTIF(AU$2:AU131,AU131)=1,AU131&lt;&gt;""),AT130+1,AT130)</f>
        <v>1</v>
      </c>
      <c r="AU131" s="468" t="str">
        <f t="shared" si="156"/>
        <v/>
      </c>
      <c r="AV131" s="497" t="str">
        <f t="shared" ref="AV131:AV178" si="164">IFERROR(VLOOKUP(ROW()-1,AR$2:AS$179,2,FALSE),"")</f>
        <v/>
      </c>
      <c r="AW131" s="497" t="str">
        <f t="shared" ref="AW131:AW178" si="165">IFERROR(VLOOKUP(ROW()-1,AT$2:AU$179,2,FALSE),"")</f>
        <v/>
      </c>
      <c r="AX131" s="440">
        <f>IF(AND(COUNTIF(AY$2:AY131,AY131)=1,AY131&lt;&gt;""),AX130+1,AX130)</f>
        <v>1</v>
      </c>
      <c r="AY131" s="468" t="str">
        <f t="shared" si="157"/>
        <v/>
      </c>
      <c r="AZ131" s="440">
        <f>IF(AND(COUNTIF(BA$2:BA131,BA131)=1,BA131&lt;&gt;""),AZ130+1,AZ130)</f>
        <v>1</v>
      </c>
      <c r="BA131" s="468" t="str">
        <f t="shared" si="158"/>
        <v/>
      </c>
      <c r="BB131" s="497" t="str">
        <f t="shared" ref="BB131:BB169" si="166">IFERROR(VLOOKUP(ROW()-1,AX$2:AY$179,2,FALSE),"")</f>
        <v/>
      </c>
      <c r="BC131" s="497" t="str">
        <f t="shared" ref="BC131:BC169" si="167">IFERROR(VLOOKUP(ROW()-1,AZ$2:BA$179,2,FALSE),"")</f>
        <v/>
      </c>
      <c r="EU131" s="1" t="str">
        <f t="shared" ca="1" si="159"/>
        <v/>
      </c>
    </row>
    <row r="132" spans="1:151">
      <c r="A132" s="21" t="s">
        <v>588</v>
      </c>
      <c r="B132" s="21" t="s">
        <v>217</v>
      </c>
      <c r="C132" s="21" t="s">
        <v>120</v>
      </c>
      <c r="D132" s="21" t="s">
        <v>183</v>
      </c>
      <c r="AF132" s="440">
        <f>IF(AND(COUNTIF(AG$2:AG132,AG132)=1,AG132&lt;&gt;""),AF131+1,AF131)</f>
        <v>1</v>
      </c>
      <c r="AG132" s="468" t="str">
        <f t="shared" si="151"/>
        <v/>
      </c>
      <c r="AH132" s="440">
        <f>IF(AND(COUNTIF(AI$2:AI132,AI132)=1,AI132&lt;&gt;""),AH131+1,AH131)</f>
        <v>1</v>
      </c>
      <c r="AI132" s="468" t="str">
        <f t="shared" si="152"/>
        <v/>
      </c>
      <c r="AJ132" s="497" t="str">
        <f t="shared" si="160"/>
        <v/>
      </c>
      <c r="AK132" s="497" t="str">
        <f t="shared" si="161"/>
        <v/>
      </c>
      <c r="AL132" s="440">
        <f>IF(AND(COUNTIF(AM$2:AM132,AM132)=1,AM132&lt;&gt;""),AL131+1,AL131)</f>
        <v>1</v>
      </c>
      <c r="AM132" s="468" t="str">
        <f t="shared" si="153"/>
        <v/>
      </c>
      <c r="AN132" s="440">
        <f>IF(AND(COUNTIF(AO$2:AO132,AO132)=1,AO132&lt;&gt;""),AN131+1,AN131)</f>
        <v>1</v>
      </c>
      <c r="AO132" s="468" t="str">
        <f t="shared" si="154"/>
        <v/>
      </c>
      <c r="AP132" s="497" t="str">
        <f t="shared" si="162"/>
        <v/>
      </c>
      <c r="AQ132" s="497" t="str">
        <f t="shared" si="163"/>
        <v/>
      </c>
      <c r="AR132" s="440">
        <f>IF(AND(COUNTIF(AS$2:AS132,AS132)=1,AS132&lt;&gt;""),AR131+1,AR131)</f>
        <v>1</v>
      </c>
      <c r="AS132" s="468" t="str">
        <f t="shared" si="155"/>
        <v/>
      </c>
      <c r="AT132" s="440">
        <f>IF(AND(COUNTIF(AU$2:AU132,AU132)=1,AU132&lt;&gt;""),AT131+1,AT131)</f>
        <v>1</v>
      </c>
      <c r="AU132" s="468" t="str">
        <f t="shared" si="156"/>
        <v/>
      </c>
      <c r="AV132" s="497" t="str">
        <f t="shared" si="164"/>
        <v/>
      </c>
      <c r="AW132" s="497" t="str">
        <f t="shared" si="165"/>
        <v/>
      </c>
      <c r="AX132" s="440">
        <f>IF(AND(COUNTIF(AY$2:AY132,AY132)=1,AY132&lt;&gt;""),AX131+1,AX131)</f>
        <v>1</v>
      </c>
      <c r="AY132" s="468" t="str">
        <f t="shared" si="157"/>
        <v/>
      </c>
      <c r="AZ132" s="440">
        <f>IF(AND(COUNTIF(BA$2:BA132,BA132)=1,BA132&lt;&gt;""),AZ131+1,AZ131)</f>
        <v>1</v>
      </c>
      <c r="BA132" s="468" t="str">
        <f t="shared" si="158"/>
        <v/>
      </c>
      <c r="BB132" s="497" t="str">
        <f t="shared" si="166"/>
        <v/>
      </c>
      <c r="BC132" s="497" t="str">
        <f t="shared" si="167"/>
        <v/>
      </c>
      <c r="EU132" s="1" t="str">
        <f t="shared" ca="1" si="159"/>
        <v/>
      </c>
    </row>
    <row r="133" spans="1:151">
      <c r="A133" s="22" t="s">
        <v>589</v>
      </c>
      <c r="B133" s="22" t="s">
        <v>218</v>
      </c>
      <c r="C133" s="22" t="s">
        <v>121</v>
      </c>
      <c r="D133" s="22" t="s">
        <v>184</v>
      </c>
      <c r="AF133" s="440">
        <f>IF(AND(COUNTIF(AG$2:AG133,AG133)=1,AG133&lt;&gt;""),AF132+1,AF132)</f>
        <v>1</v>
      </c>
      <c r="AG133" s="468" t="str">
        <f t="shared" si="151"/>
        <v/>
      </c>
      <c r="AH133" s="440">
        <f>IF(AND(COUNTIF(AI$2:AI133,AI133)=1,AI133&lt;&gt;""),AH132+1,AH132)</f>
        <v>1</v>
      </c>
      <c r="AI133" s="468" t="str">
        <f t="shared" si="152"/>
        <v/>
      </c>
      <c r="AJ133" s="497" t="str">
        <f t="shared" si="160"/>
        <v/>
      </c>
      <c r="AK133" s="497" t="str">
        <f t="shared" si="161"/>
        <v/>
      </c>
      <c r="AL133" s="440">
        <f>IF(AND(COUNTIF(AM$2:AM133,AM133)=1,AM133&lt;&gt;""),AL132+1,AL132)</f>
        <v>1</v>
      </c>
      <c r="AM133" s="468" t="str">
        <f t="shared" si="153"/>
        <v/>
      </c>
      <c r="AN133" s="440">
        <f>IF(AND(COUNTIF(AO$2:AO133,AO133)=1,AO133&lt;&gt;""),AN132+1,AN132)</f>
        <v>1</v>
      </c>
      <c r="AO133" s="468" t="str">
        <f t="shared" si="154"/>
        <v/>
      </c>
      <c r="AP133" s="497" t="str">
        <f t="shared" si="162"/>
        <v/>
      </c>
      <c r="AQ133" s="497" t="str">
        <f t="shared" si="163"/>
        <v/>
      </c>
      <c r="AR133" s="440">
        <f>IF(AND(COUNTIF(AS$2:AS133,AS133)=1,AS133&lt;&gt;""),AR132+1,AR132)</f>
        <v>1</v>
      </c>
      <c r="AS133" s="468" t="str">
        <f t="shared" si="155"/>
        <v/>
      </c>
      <c r="AT133" s="440">
        <f>IF(AND(COUNTIF(AU$2:AU133,AU133)=1,AU133&lt;&gt;""),AT132+1,AT132)</f>
        <v>1</v>
      </c>
      <c r="AU133" s="468" t="str">
        <f t="shared" si="156"/>
        <v/>
      </c>
      <c r="AV133" s="497" t="str">
        <f t="shared" si="164"/>
        <v/>
      </c>
      <c r="AW133" s="497" t="str">
        <f t="shared" si="165"/>
        <v/>
      </c>
      <c r="AX133" s="440">
        <f>IF(AND(COUNTIF(AY$2:AY133,AY133)=1,AY133&lt;&gt;""),AX132+1,AX132)</f>
        <v>1</v>
      </c>
      <c r="AY133" s="468" t="str">
        <f t="shared" si="157"/>
        <v/>
      </c>
      <c r="AZ133" s="440">
        <f>IF(AND(COUNTIF(BA$2:BA133,BA133)=1,BA133&lt;&gt;""),AZ132+1,AZ132)</f>
        <v>1</v>
      </c>
      <c r="BA133" s="468" t="str">
        <f t="shared" si="158"/>
        <v/>
      </c>
      <c r="BB133" s="497" t="str">
        <f t="shared" si="166"/>
        <v/>
      </c>
      <c r="BC133" s="497" t="str">
        <f t="shared" si="167"/>
        <v/>
      </c>
      <c r="EU133" s="1" t="str">
        <f t="shared" ca="1" si="159"/>
        <v/>
      </c>
    </row>
    <row r="134" spans="1:151">
      <c r="A134" s="21" t="s">
        <v>589</v>
      </c>
      <c r="B134" s="21" t="s">
        <v>219</v>
      </c>
      <c r="C134" s="21" t="s">
        <v>121</v>
      </c>
      <c r="D134" s="21" t="s">
        <v>185</v>
      </c>
      <c r="AF134" s="440">
        <f>IF(AND(COUNTIF(AG$2:AG134,AG134)=1,AG134&lt;&gt;""),AF133+1,AF133)</f>
        <v>1</v>
      </c>
      <c r="AG134" s="468" t="str">
        <f t="shared" si="151"/>
        <v/>
      </c>
      <c r="AH134" s="440">
        <f>IF(AND(COUNTIF(AI$2:AI134,AI134)=1,AI134&lt;&gt;""),AH133+1,AH133)</f>
        <v>1</v>
      </c>
      <c r="AI134" s="468" t="str">
        <f t="shared" si="152"/>
        <v/>
      </c>
      <c r="AJ134" s="497" t="str">
        <f t="shared" si="160"/>
        <v/>
      </c>
      <c r="AK134" s="497" t="str">
        <f t="shared" si="161"/>
        <v/>
      </c>
      <c r="AL134" s="440">
        <f>IF(AND(COUNTIF(AM$2:AM134,AM134)=1,AM134&lt;&gt;""),AL133+1,AL133)</f>
        <v>1</v>
      </c>
      <c r="AM134" s="468" t="str">
        <f t="shared" si="153"/>
        <v/>
      </c>
      <c r="AN134" s="440">
        <f>IF(AND(COUNTIF(AO$2:AO134,AO134)=1,AO134&lt;&gt;""),AN133+1,AN133)</f>
        <v>1</v>
      </c>
      <c r="AO134" s="468" t="str">
        <f t="shared" si="154"/>
        <v/>
      </c>
      <c r="AP134" s="497" t="str">
        <f t="shared" si="162"/>
        <v/>
      </c>
      <c r="AQ134" s="497" t="str">
        <f t="shared" si="163"/>
        <v/>
      </c>
      <c r="AR134" s="440">
        <f>IF(AND(COUNTIF(AS$2:AS134,AS134)=1,AS134&lt;&gt;""),AR133+1,AR133)</f>
        <v>1</v>
      </c>
      <c r="AS134" s="468" t="str">
        <f t="shared" si="155"/>
        <v/>
      </c>
      <c r="AT134" s="440">
        <f>IF(AND(COUNTIF(AU$2:AU134,AU134)=1,AU134&lt;&gt;""),AT133+1,AT133)</f>
        <v>1</v>
      </c>
      <c r="AU134" s="468" t="str">
        <f t="shared" si="156"/>
        <v/>
      </c>
      <c r="AV134" s="497" t="str">
        <f t="shared" si="164"/>
        <v/>
      </c>
      <c r="AW134" s="497" t="str">
        <f t="shared" si="165"/>
        <v/>
      </c>
      <c r="AX134" s="440">
        <f>IF(AND(COUNTIF(AY$2:AY134,AY134)=1,AY134&lt;&gt;""),AX133+1,AX133)</f>
        <v>1</v>
      </c>
      <c r="AY134" s="468" t="str">
        <f t="shared" si="157"/>
        <v/>
      </c>
      <c r="AZ134" s="440">
        <f>IF(AND(COUNTIF(BA$2:BA134,BA134)=1,BA134&lt;&gt;""),AZ133+1,AZ133)</f>
        <v>1</v>
      </c>
      <c r="BA134" s="468" t="str">
        <f t="shared" si="158"/>
        <v/>
      </c>
      <c r="BB134" s="497" t="str">
        <f t="shared" si="166"/>
        <v/>
      </c>
      <c r="BC134" s="497" t="str">
        <f t="shared" si="167"/>
        <v/>
      </c>
      <c r="EU134" s="1" t="str">
        <f t="shared" ca="1" si="159"/>
        <v/>
      </c>
    </row>
    <row r="135" spans="1:151">
      <c r="A135" s="22" t="s">
        <v>1149</v>
      </c>
      <c r="B135" s="22" t="s">
        <v>251</v>
      </c>
      <c r="C135" s="22" t="s">
        <v>1146</v>
      </c>
      <c r="D135" s="22" t="s">
        <v>1147</v>
      </c>
      <c r="AF135" s="440">
        <f>IF(AND(COUNTIF(AG$2:AG135,AG135)=1,AG135&lt;&gt;""),AF134+1,AF134)</f>
        <v>1</v>
      </c>
      <c r="AG135" s="468" t="str">
        <f t="shared" si="151"/>
        <v/>
      </c>
      <c r="AH135" s="440">
        <f>IF(AND(COUNTIF(AI$2:AI135,AI135)=1,AI135&lt;&gt;""),AH134+1,AH134)</f>
        <v>1</v>
      </c>
      <c r="AI135" s="468" t="str">
        <f t="shared" si="152"/>
        <v/>
      </c>
      <c r="AJ135" s="497" t="str">
        <f t="shared" si="160"/>
        <v/>
      </c>
      <c r="AK135" s="497" t="str">
        <f t="shared" si="161"/>
        <v/>
      </c>
      <c r="AL135" s="440">
        <f>IF(AND(COUNTIF(AM$2:AM135,AM135)=1,AM135&lt;&gt;""),AL134+1,AL134)</f>
        <v>1</v>
      </c>
      <c r="AM135" s="468" t="str">
        <f t="shared" si="153"/>
        <v/>
      </c>
      <c r="AN135" s="440">
        <f>IF(AND(COUNTIF(AO$2:AO135,AO135)=1,AO135&lt;&gt;""),AN134+1,AN134)</f>
        <v>1</v>
      </c>
      <c r="AO135" s="468" t="str">
        <f t="shared" si="154"/>
        <v/>
      </c>
      <c r="AP135" s="497" t="str">
        <f t="shared" si="162"/>
        <v/>
      </c>
      <c r="AQ135" s="497" t="str">
        <f t="shared" si="163"/>
        <v/>
      </c>
      <c r="AR135" s="440">
        <f>IF(AND(COUNTIF(AS$2:AS135,AS135)=1,AS135&lt;&gt;""),AR134+1,AR134)</f>
        <v>1</v>
      </c>
      <c r="AS135" s="468" t="str">
        <f t="shared" si="155"/>
        <v/>
      </c>
      <c r="AT135" s="440">
        <f>IF(AND(COUNTIF(AU$2:AU135,AU135)=1,AU135&lt;&gt;""),AT134+1,AT134)</f>
        <v>1</v>
      </c>
      <c r="AU135" s="468" t="str">
        <f t="shared" si="156"/>
        <v/>
      </c>
      <c r="AV135" s="497" t="str">
        <f t="shared" si="164"/>
        <v/>
      </c>
      <c r="AW135" s="497" t="str">
        <f t="shared" si="165"/>
        <v/>
      </c>
      <c r="AX135" s="440">
        <f>IF(AND(COUNTIF(AY$2:AY135,AY135)=1,AY135&lt;&gt;""),AX134+1,AX134)</f>
        <v>1</v>
      </c>
      <c r="AY135" s="468" t="str">
        <f t="shared" si="157"/>
        <v/>
      </c>
      <c r="AZ135" s="440">
        <f>IF(AND(COUNTIF(BA$2:BA135,BA135)=1,BA135&lt;&gt;""),AZ134+1,AZ134)</f>
        <v>1</v>
      </c>
      <c r="BA135" s="468" t="str">
        <f t="shared" si="158"/>
        <v/>
      </c>
      <c r="BB135" s="497" t="str">
        <f t="shared" si="166"/>
        <v/>
      </c>
      <c r="BC135" s="497" t="str">
        <f t="shared" si="167"/>
        <v/>
      </c>
      <c r="EU135" s="1" t="str">
        <f t="shared" ca="1" si="159"/>
        <v/>
      </c>
    </row>
    <row r="136" spans="1:151">
      <c r="A136" s="22" t="s">
        <v>1149</v>
      </c>
      <c r="B136" s="22" t="s">
        <v>256</v>
      </c>
      <c r="C136" s="22" t="s">
        <v>1146</v>
      </c>
      <c r="D136" s="530" t="s">
        <v>1148</v>
      </c>
      <c r="AF136" s="440">
        <f>IF(AND(COUNTIF(AG$2:AG136,AG136)=1,AG136&lt;&gt;""),AF135+1,AF135)</f>
        <v>1</v>
      </c>
      <c r="AG136" s="468" t="str">
        <f t="shared" si="151"/>
        <v/>
      </c>
      <c r="AH136" s="440">
        <f>IF(AND(COUNTIF(AI$2:AI136,AI136)=1,AI136&lt;&gt;""),AH135+1,AH135)</f>
        <v>1</v>
      </c>
      <c r="AI136" s="468" t="str">
        <f t="shared" si="152"/>
        <v/>
      </c>
      <c r="AJ136" s="497" t="str">
        <f t="shared" si="160"/>
        <v/>
      </c>
      <c r="AK136" s="497" t="str">
        <f t="shared" si="161"/>
        <v/>
      </c>
      <c r="AL136" s="440">
        <f>IF(AND(COUNTIF(AM$2:AM136,AM136)=1,AM136&lt;&gt;""),AL135+1,AL135)</f>
        <v>1</v>
      </c>
      <c r="AM136" s="468" t="str">
        <f t="shared" si="153"/>
        <v/>
      </c>
      <c r="AN136" s="440">
        <f>IF(AND(COUNTIF(AO$2:AO136,AO136)=1,AO136&lt;&gt;""),AN135+1,AN135)</f>
        <v>1</v>
      </c>
      <c r="AO136" s="468" t="str">
        <f t="shared" si="154"/>
        <v/>
      </c>
      <c r="AP136" s="497" t="str">
        <f t="shared" si="162"/>
        <v/>
      </c>
      <c r="AQ136" s="497" t="str">
        <f t="shared" si="163"/>
        <v/>
      </c>
      <c r="AR136" s="440">
        <f>IF(AND(COUNTIF(AS$2:AS136,AS136)=1,AS136&lt;&gt;""),AR135+1,AR135)</f>
        <v>1</v>
      </c>
      <c r="AS136" s="468" t="str">
        <f t="shared" si="155"/>
        <v/>
      </c>
      <c r="AT136" s="440">
        <f>IF(AND(COUNTIF(AU$2:AU136,AU136)=1,AU136&lt;&gt;""),AT135+1,AT135)</f>
        <v>1</v>
      </c>
      <c r="AU136" s="468" t="str">
        <f t="shared" si="156"/>
        <v/>
      </c>
      <c r="AV136" s="497" t="str">
        <f t="shared" si="164"/>
        <v/>
      </c>
      <c r="AW136" s="497" t="str">
        <f t="shared" si="165"/>
        <v/>
      </c>
      <c r="AX136" s="440">
        <f>IF(AND(COUNTIF(AY$2:AY136,AY136)=1,AY136&lt;&gt;""),AX135+1,AX135)</f>
        <v>1</v>
      </c>
      <c r="AY136" s="468" t="str">
        <f t="shared" si="157"/>
        <v/>
      </c>
      <c r="AZ136" s="440">
        <f>IF(AND(COUNTIF(BA$2:BA136,BA136)=1,BA136&lt;&gt;""),AZ135+1,AZ135)</f>
        <v>1</v>
      </c>
      <c r="BA136" s="468" t="str">
        <f t="shared" si="158"/>
        <v/>
      </c>
      <c r="BB136" s="497" t="str">
        <f t="shared" si="166"/>
        <v/>
      </c>
      <c r="BC136" s="497" t="str">
        <f t="shared" si="167"/>
        <v/>
      </c>
      <c r="EU136" s="1" t="str">
        <f t="shared" ca="1" si="159"/>
        <v/>
      </c>
    </row>
    <row r="137" spans="1:151">
      <c r="A137" s="21"/>
      <c r="B137" s="21"/>
      <c r="C137" s="21"/>
      <c r="D137" s="531"/>
      <c r="AF137" s="440">
        <f>IF(AND(COUNTIF(AG$2:AG137,AG137)=1,AG137&lt;&gt;""),AF136+1,AF136)</f>
        <v>1</v>
      </c>
      <c r="AG137" s="468" t="str">
        <f t="shared" si="151"/>
        <v/>
      </c>
      <c r="AH137" s="440">
        <f>IF(AND(COUNTIF(AI$2:AI137,AI137)=1,AI137&lt;&gt;""),AH136+1,AH136)</f>
        <v>1</v>
      </c>
      <c r="AI137" s="468" t="str">
        <f t="shared" si="152"/>
        <v/>
      </c>
      <c r="AJ137" s="497" t="str">
        <f t="shared" si="160"/>
        <v/>
      </c>
      <c r="AK137" s="497" t="str">
        <f t="shared" si="161"/>
        <v/>
      </c>
      <c r="AL137" s="440">
        <f>IF(AND(COUNTIF(AM$2:AM137,AM137)=1,AM137&lt;&gt;""),AL136+1,AL136)</f>
        <v>1</v>
      </c>
      <c r="AM137" s="468" t="str">
        <f t="shared" si="153"/>
        <v/>
      </c>
      <c r="AN137" s="440">
        <f>IF(AND(COUNTIF(AO$2:AO137,AO137)=1,AO137&lt;&gt;""),AN136+1,AN136)</f>
        <v>1</v>
      </c>
      <c r="AO137" s="468" t="str">
        <f t="shared" si="154"/>
        <v/>
      </c>
      <c r="AP137" s="497" t="str">
        <f t="shared" si="162"/>
        <v/>
      </c>
      <c r="AQ137" s="497" t="str">
        <f t="shared" si="163"/>
        <v/>
      </c>
      <c r="AR137" s="440">
        <f>IF(AND(COUNTIF(AS$2:AS137,AS137)=1,AS137&lt;&gt;""),AR136+1,AR136)</f>
        <v>1</v>
      </c>
      <c r="AS137" s="468" t="str">
        <f t="shared" si="155"/>
        <v/>
      </c>
      <c r="AT137" s="440">
        <f>IF(AND(COUNTIF(AU$2:AU137,AU137)=1,AU137&lt;&gt;""),AT136+1,AT136)</f>
        <v>1</v>
      </c>
      <c r="AU137" s="468" t="str">
        <f t="shared" si="156"/>
        <v/>
      </c>
      <c r="AV137" s="497" t="str">
        <f t="shared" si="164"/>
        <v/>
      </c>
      <c r="AW137" s="497" t="str">
        <f t="shared" si="165"/>
        <v/>
      </c>
      <c r="AX137" s="440">
        <f>IF(AND(COUNTIF(AY$2:AY137,AY137)=1,AY137&lt;&gt;""),AX136+1,AX136)</f>
        <v>1</v>
      </c>
      <c r="AY137" s="468" t="str">
        <f t="shared" si="157"/>
        <v/>
      </c>
      <c r="AZ137" s="440">
        <f>IF(AND(COUNTIF(BA$2:BA137,BA137)=1,BA137&lt;&gt;""),AZ136+1,AZ136)</f>
        <v>1</v>
      </c>
      <c r="BA137" s="468" t="str">
        <f t="shared" si="158"/>
        <v/>
      </c>
      <c r="BB137" s="497" t="str">
        <f t="shared" si="166"/>
        <v/>
      </c>
      <c r="BC137" s="497" t="str">
        <f t="shared" si="167"/>
        <v/>
      </c>
      <c r="EU137" s="1" t="str">
        <f t="shared" ca="1" si="159"/>
        <v/>
      </c>
    </row>
    <row r="138" spans="1:151">
      <c r="AF138" s="440">
        <f>IF(AND(COUNTIF(AG$2:AG138,AG138)=1,AG138&lt;&gt;""),AF137+1,AF137)</f>
        <v>1</v>
      </c>
      <c r="AG138" s="468" t="str">
        <f t="shared" si="151"/>
        <v/>
      </c>
      <c r="AH138" s="440">
        <f>IF(AND(COUNTIF(AI$2:AI138,AI138)=1,AI138&lt;&gt;""),AH137+1,AH137)</f>
        <v>1</v>
      </c>
      <c r="AI138" s="468" t="str">
        <f t="shared" si="152"/>
        <v/>
      </c>
      <c r="AJ138" s="497" t="str">
        <f t="shared" si="160"/>
        <v/>
      </c>
      <c r="AK138" s="497" t="str">
        <f t="shared" si="161"/>
        <v/>
      </c>
      <c r="AL138" s="440">
        <f>IF(AND(COUNTIF(AM$2:AM138,AM138)=1,AM138&lt;&gt;""),AL137+1,AL137)</f>
        <v>1</v>
      </c>
      <c r="AM138" s="468" t="str">
        <f t="shared" si="153"/>
        <v/>
      </c>
      <c r="AN138" s="440">
        <f>IF(AND(COUNTIF(AO$2:AO138,AO138)=1,AO138&lt;&gt;""),AN137+1,AN137)</f>
        <v>1</v>
      </c>
      <c r="AO138" s="468" t="str">
        <f t="shared" si="154"/>
        <v/>
      </c>
      <c r="AP138" s="497" t="str">
        <f t="shared" si="162"/>
        <v/>
      </c>
      <c r="AQ138" s="497" t="str">
        <f t="shared" si="163"/>
        <v/>
      </c>
      <c r="AR138" s="440">
        <f>IF(AND(COUNTIF(AS$2:AS138,AS138)=1,AS138&lt;&gt;""),AR137+1,AR137)</f>
        <v>1</v>
      </c>
      <c r="AS138" s="468" t="str">
        <f t="shared" si="155"/>
        <v/>
      </c>
      <c r="AT138" s="440">
        <f>IF(AND(COUNTIF(AU$2:AU138,AU138)=1,AU138&lt;&gt;""),AT137+1,AT137)</f>
        <v>1</v>
      </c>
      <c r="AU138" s="468" t="str">
        <f t="shared" si="156"/>
        <v/>
      </c>
      <c r="AV138" s="497" t="str">
        <f t="shared" si="164"/>
        <v/>
      </c>
      <c r="AW138" s="497" t="str">
        <f t="shared" si="165"/>
        <v/>
      </c>
      <c r="AX138" s="440">
        <f>IF(AND(COUNTIF(AY$2:AY138,AY138)=1,AY138&lt;&gt;""),AX137+1,AX137)</f>
        <v>1</v>
      </c>
      <c r="AY138" s="468" t="str">
        <f t="shared" si="157"/>
        <v/>
      </c>
      <c r="AZ138" s="440">
        <f>IF(AND(COUNTIF(BA$2:BA138,BA138)=1,BA138&lt;&gt;""),AZ137+1,AZ137)</f>
        <v>1</v>
      </c>
      <c r="BA138" s="468" t="str">
        <f t="shared" si="158"/>
        <v/>
      </c>
      <c r="BB138" s="497" t="str">
        <f t="shared" si="166"/>
        <v/>
      </c>
      <c r="BC138" s="497" t="str">
        <f t="shared" si="167"/>
        <v/>
      </c>
      <c r="EU138" s="1" t="str">
        <f t="shared" ca="1" si="159"/>
        <v/>
      </c>
    </row>
    <row r="139" spans="1:151">
      <c r="C139" s="6"/>
      <c r="AF139" s="440">
        <f>IF(AND(COUNTIF(AG$2:AG139,AG139)=1,AG139&lt;&gt;""),AF138+1,AF138)</f>
        <v>1</v>
      </c>
      <c r="AG139" s="468" t="str">
        <f t="shared" si="151"/>
        <v/>
      </c>
      <c r="AH139" s="440">
        <f>IF(AND(COUNTIF(AI$2:AI139,AI139)=1,AI139&lt;&gt;""),AH138+1,AH138)</f>
        <v>1</v>
      </c>
      <c r="AI139" s="468" t="str">
        <f t="shared" si="152"/>
        <v/>
      </c>
      <c r="AJ139" s="497" t="str">
        <f t="shared" si="160"/>
        <v/>
      </c>
      <c r="AK139" s="497" t="str">
        <f t="shared" si="161"/>
        <v/>
      </c>
      <c r="AL139" s="440">
        <f>IF(AND(COUNTIF(AM$2:AM139,AM139)=1,AM139&lt;&gt;""),AL138+1,AL138)</f>
        <v>1</v>
      </c>
      <c r="AM139" s="468" t="str">
        <f t="shared" si="153"/>
        <v/>
      </c>
      <c r="AN139" s="440">
        <f>IF(AND(COUNTIF(AO$2:AO139,AO139)=1,AO139&lt;&gt;""),AN138+1,AN138)</f>
        <v>1</v>
      </c>
      <c r="AO139" s="468" t="str">
        <f t="shared" si="154"/>
        <v/>
      </c>
      <c r="AP139" s="497" t="str">
        <f t="shared" si="162"/>
        <v/>
      </c>
      <c r="AQ139" s="497" t="str">
        <f t="shared" si="163"/>
        <v/>
      </c>
      <c r="AR139" s="440">
        <f>IF(AND(COUNTIF(AS$2:AS139,AS139)=1,AS139&lt;&gt;""),AR138+1,AR138)</f>
        <v>1</v>
      </c>
      <c r="AS139" s="468" t="str">
        <f t="shared" si="155"/>
        <v/>
      </c>
      <c r="AT139" s="440">
        <f>IF(AND(COUNTIF(AU$2:AU139,AU139)=1,AU139&lt;&gt;""),AT138+1,AT138)</f>
        <v>1</v>
      </c>
      <c r="AU139" s="468" t="str">
        <f t="shared" si="156"/>
        <v/>
      </c>
      <c r="AV139" s="497" t="str">
        <f t="shared" si="164"/>
        <v/>
      </c>
      <c r="AW139" s="497" t="str">
        <f t="shared" si="165"/>
        <v/>
      </c>
      <c r="AX139" s="440">
        <f>IF(AND(COUNTIF(AY$2:AY139,AY139)=1,AY139&lt;&gt;""),AX138+1,AX138)</f>
        <v>1</v>
      </c>
      <c r="AY139" s="468" t="str">
        <f t="shared" si="157"/>
        <v/>
      </c>
      <c r="AZ139" s="440">
        <f>IF(AND(COUNTIF(BA$2:BA139,BA139)=1,BA139&lt;&gt;""),AZ138+1,AZ138)</f>
        <v>1</v>
      </c>
      <c r="BA139" s="468" t="str">
        <f t="shared" si="158"/>
        <v/>
      </c>
      <c r="BB139" s="497" t="str">
        <f t="shared" si="166"/>
        <v/>
      </c>
      <c r="BC139" s="497" t="str">
        <f t="shared" si="167"/>
        <v/>
      </c>
      <c r="EU139" s="1" t="str">
        <f t="shared" ca="1" si="159"/>
        <v/>
      </c>
    </row>
    <row r="140" spans="1:151">
      <c r="C140" s="6"/>
      <c r="AF140" s="440">
        <f>IF(AND(COUNTIF(AG$2:AG140,AG140)=1,AG140&lt;&gt;""),AF139+1,AF139)</f>
        <v>1</v>
      </c>
      <c r="AG140" s="468" t="str">
        <f t="shared" si="151"/>
        <v/>
      </c>
      <c r="AH140" s="440">
        <f>IF(AND(COUNTIF(AI$2:AI140,AI140)=1,AI140&lt;&gt;""),AH139+1,AH139)</f>
        <v>1</v>
      </c>
      <c r="AI140" s="468" t="str">
        <f t="shared" si="152"/>
        <v/>
      </c>
      <c r="AJ140" s="497" t="str">
        <f t="shared" si="160"/>
        <v/>
      </c>
      <c r="AK140" s="497" t="str">
        <f t="shared" si="161"/>
        <v/>
      </c>
      <c r="AL140" s="440">
        <f>IF(AND(COUNTIF(AM$2:AM140,AM140)=1,AM140&lt;&gt;""),AL139+1,AL139)</f>
        <v>1</v>
      </c>
      <c r="AM140" s="468" t="str">
        <f t="shared" si="153"/>
        <v/>
      </c>
      <c r="AN140" s="440">
        <f>IF(AND(COUNTIF(AO$2:AO140,AO140)=1,AO140&lt;&gt;""),AN139+1,AN139)</f>
        <v>1</v>
      </c>
      <c r="AO140" s="468" t="str">
        <f t="shared" si="154"/>
        <v/>
      </c>
      <c r="AP140" s="497" t="str">
        <f t="shared" si="162"/>
        <v/>
      </c>
      <c r="AQ140" s="497" t="str">
        <f t="shared" si="163"/>
        <v/>
      </c>
      <c r="AR140" s="440">
        <f>IF(AND(COUNTIF(AS$2:AS140,AS140)=1,AS140&lt;&gt;""),AR139+1,AR139)</f>
        <v>1</v>
      </c>
      <c r="AS140" s="468" t="str">
        <f t="shared" si="155"/>
        <v/>
      </c>
      <c r="AT140" s="440">
        <f>IF(AND(COUNTIF(AU$2:AU140,AU140)=1,AU140&lt;&gt;""),AT139+1,AT139)</f>
        <v>1</v>
      </c>
      <c r="AU140" s="468" t="str">
        <f t="shared" si="156"/>
        <v/>
      </c>
      <c r="AV140" s="497" t="str">
        <f t="shared" si="164"/>
        <v/>
      </c>
      <c r="AW140" s="497" t="str">
        <f t="shared" si="165"/>
        <v/>
      </c>
      <c r="AX140" s="440">
        <f>IF(AND(COUNTIF(AY$2:AY140,AY140)=1,AY140&lt;&gt;""),AX139+1,AX139)</f>
        <v>1</v>
      </c>
      <c r="AY140" s="468" t="str">
        <f t="shared" si="157"/>
        <v/>
      </c>
      <c r="AZ140" s="440">
        <f>IF(AND(COUNTIF(BA$2:BA140,BA140)=1,BA140&lt;&gt;""),AZ139+1,AZ139)</f>
        <v>1</v>
      </c>
      <c r="BA140" s="468" t="str">
        <f t="shared" si="158"/>
        <v/>
      </c>
      <c r="BB140" s="497" t="str">
        <f t="shared" si="166"/>
        <v/>
      </c>
      <c r="BC140" s="497" t="str">
        <f t="shared" si="167"/>
        <v/>
      </c>
      <c r="EU140" s="1" t="str">
        <f t="shared" ca="1" si="159"/>
        <v/>
      </c>
    </row>
    <row r="141" spans="1:151">
      <c r="C141" s="6"/>
      <c r="AF141" s="440">
        <f>IF(AND(COUNTIF(AG$2:AG141,AG141)=1,AG141&lt;&gt;""),AF140+1,AF140)</f>
        <v>1</v>
      </c>
      <c r="AG141" s="468" t="str">
        <f t="shared" si="151"/>
        <v/>
      </c>
      <c r="AH141" s="440">
        <f>IF(AND(COUNTIF(AI$2:AI141,AI141)=1,AI141&lt;&gt;""),AH140+1,AH140)</f>
        <v>1</v>
      </c>
      <c r="AI141" s="468" t="str">
        <f t="shared" si="152"/>
        <v/>
      </c>
      <c r="AJ141" s="497" t="str">
        <f t="shared" si="160"/>
        <v/>
      </c>
      <c r="AK141" s="497" t="str">
        <f t="shared" si="161"/>
        <v/>
      </c>
      <c r="AL141" s="440">
        <f>IF(AND(COUNTIF(AM$2:AM141,AM141)=1,AM141&lt;&gt;""),AL140+1,AL140)</f>
        <v>1</v>
      </c>
      <c r="AM141" s="468" t="str">
        <f t="shared" si="153"/>
        <v/>
      </c>
      <c r="AN141" s="440">
        <f>IF(AND(COUNTIF(AO$2:AO141,AO141)=1,AO141&lt;&gt;""),AN140+1,AN140)</f>
        <v>1</v>
      </c>
      <c r="AO141" s="468" t="str">
        <f t="shared" si="154"/>
        <v/>
      </c>
      <c r="AP141" s="497" t="str">
        <f t="shared" si="162"/>
        <v/>
      </c>
      <c r="AQ141" s="497" t="str">
        <f t="shared" si="163"/>
        <v/>
      </c>
      <c r="AR141" s="440">
        <f>IF(AND(COUNTIF(AS$2:AS141,AS141)=1,AS141&lt;&gt;""),AR140+1,AR140)</f>
        <v>1</v>
      </c>
      <c r="AS141" s="468" t="str">
        <f t="shared" si="155"/>
        <v/>
      </c>
      <c r="AT141" s="440">
        <f>IF(AND(COUNTIF(AU$2:AU141,AU141)=1,AU141&lt;&gt;""),AT140+1,AT140)</f>
        <v>1</v>
      </c>
      <c r="AU141" s="468" t="str">
        <f t="shared" si="156"/>
        <v/>
      </c>
      <c r="AV141" s="497" t="str">
        <f t="shared" si="164"/>
        <v/>
      </c>
      <c r="AW141" s="497" t="str">
        <f t="shared" si="165"/>
        <v/>
      </c>
      <c r="AX141" s="440">
        <f>IF(AND(COUNTIF(AY$2:AY141,AY141)=1,AY141&lt;&gt;""),AX140+1,AX140)</f>
        <v>1</v>
      </c>
      <c r="AY141" s="468" t="str">
        <f t="shared" si="157"/>
        <v/>
      </c>
      <c r="AZ141" s="440">
        <f>IF(AND(COUNTIF(BA$2:BA141,BA141)=1,BA141&lt;&gt;""),AZ140+1,AZ140)</f>
        <v>1</v>
      </c>
      <c r="BA141" s="468" t="str">
        <f t="shared" si="158"/>
        <v/>
      </c>
      <c r="BB141" s="497" t="str">
        <f t="shared" si="166"/>
        <v/>
      </c>
      <c r="BC141" s="497" t="str">
        <f t="shared" si="167"/>
        <v/>
      </c>
      <c r="EU141" s="1" t="str">
        <f t="shared" ca="1" si="159"/>
        <v/>
      </c>
    </row>
    <row r="142" spans="1:151">
      <c r="C142" s="6"/>
      <c r="AF142" s="440">
        <f>IF(AND(COUNTIF(AG$2:AG142,AG142)=1,AG142&lt;&gt;""),AF141+1,AF141)</f>
        <v>1</v>
      </c>
      <c r="AG142" s="468" t="str">
        <f t="shared" si="151"/>
        <v/>
      </c>
      <c r="AH142" s="440">
        <f>IF(AND(COUNTIF(AI$2:AI142,AI142)=1,AI142&lt;&gt;""),AH141+1,AH141)</f>
        <v>1</v>
      </c>
      <c r="AI142" s="468" t="str">
        <f t="shared" si="152"/>
        <v/>
      </c>
      <c r="AJ142" s="497" t="str">
        <f t="shared" si="160"/>
        <v/>
      </c>
      <c r="AK142" s="497" t="str">
        <f t="shared" si="161"/>
        <v/>
      </c>
      <c r="AL142" s="440">
        <f>IF(AND(COUNTIF(AM$2:AM142,AM142)=1,AM142&lt;&gt;""),AL141+1,AL141)</f>
        <v>1</v>
      </c>
      <c r="AM142" s="468" t="str">
        <f t="shared" si="153"/>
        <v/>
      </c>
      <c r="AN142" s="440">
        <f>IF(AND(COUNTIF(AO$2:AO142,AO142)=1,AO142&lt;&gt;""),AN141+1,AN141)</f>
        <v>1</v>
      </c>
      <c r="AO142" s="468" t="str">
        <f t="shared" si="154"/>
        <v/>
      </c>
      <c r="AP142" s="497" t="str">
        <f t="shared" si="162"/>
        <v/>
      </c>
      <c r="AQ142" s="497" t="str">
        <f t="shared" si="163"/>
        <v/>
      </c>
      <c r="AR142" s="440">
        <f>IF(AND(COUNTIF(AS$2:AS142,AS142)=1,AS142&lt;&gt;""),AR141+1,AR141)</f>
        <v>1</v>
      </c>
      <c r="AS142" s="468" t="str">
        <f t="shared" si="155"/>
        <v/>
      </c>
      <c r="AT142" s="440">
        <f>IF(AND(COUNTIF(AU$2:AU142,AU142)=1,AU142&lt;&gt;""),AT141+1,AT141)</f>
        <v>1</v>
      </c>
      <c r="AU142" s="468" t="str">
        <f t="shared" si="156"/>
        <v/>
      </c>
      <c r="AV142" s="497" t="str">
        <f t="shared" si="164"/>
        <v/>
      </c>
      <c r="AW142" s="497" t="str">
        <f t="shared" si="165"/>
        <v/>
      </c>
      <c r="AX142" s="440">
        <f>IF(AND(COUNTIF(AY$2:AY142,AY142)=1,AY142&lt;&gt;""),AX141+1,AX141)</f>
        <v>1</v>
      </c>
      <c r="AY142" s="468" t="str">
        <f t="shared" si="157"/>
        <v/>
      </c>
      <c r="AZ142" s="440">
        <f>IF(AND(COUNTIF(BA$2:BA142,BA142)=1,BA142&lt;&gt;""),AZ141+1,AZ141)</f>
        <v>1</v>
      </c>
      <c r="BA142" s="468" t="str">
        <f t="shared" si="158"/>
        <v/>
      </c>
      <c r="BB142" s="497" t="str">
        <f t="shared" si="166"/>
        <v/>
      </c>
      <c r="BC142" s="497" t="str">
        <f t="shared" si="167"/>
        <v/>
      </c>
      <c r="EU142" s="1" t="str">
        <f t="shared" ca="1" si="159"/>
        <v/>
      </c>
    </row>
    <row r="143" spans="1:151">
      <c r="C143" s="6"/>
      <c r="AF143" s="440">
        <f>IF(AND(COUNTIF(AG$2:AG143,AG143)=1,AG143&lt;&gt;""),AF142+1,AF142)</f>
        <v>1</v>
      </c>
      <c r="AG143" s="468" t="str">
        <f t="shared" si="151"/>
        <v/>
      </c>
      <c r="AH143" s="440">
        <f>IF(AND(COUNTIF(AI$2:AI143,AI143)=1,AI143&lt;&gt;""),AH142+1,AH142)</f>
        <v>1</v>
      </c>
      <c r="AI143" s="468" t="str">
        <f t="shared" si="152"/>
        <v/>
      </c>
      <c r="AJ143" s="497" t="str">
        <f t="shared" si="160"/>
        <v/>
      </c>
      <c r="AK143" s="497" t="str">
        <f t="shared" si="161"/>
        <v/>
      </c>
      <c r="AL143" s="440">
        <f>IF(AND(COUNTIF(AM$2:AM143,AM143)=1,AM143&lt;&gt;""),AL142+1,AL142)</f>
        <v>1</v>
      </c>
      <c r="AM143" s="468" t="str">
        <f t="shared" si="153"/>
        <v/>
      </c>
      <c r="AN143" s="440">
        <f>IF(AND(COUNTIF(AO$2:AO143,AO143)=1,AO143&lt;&gt;""),AN142+1,AN142)</f>
        <v>1</v>
      </c>
      <c r="AO143" s="468" t="str">
        <f t="shared" si="154"/>
        <v/>
      </c>
      <c r="AP143" s="497" t="str">
        <f t="shared" si="162"/>
        <v/>
      </c>
      <c r="AQ143" s="497" t="str">
        <f t="shared" si="163"/>
        <v/>
      </c>
      <c r="AR143" s="440">
        <f>IF(AND(COUNTIF(AS$2:AS143,AS143)=1,AS143&lt;&gt;""),AR142+1,AR142)</f>
        <v>1</v>
      </c>
      <c r="AS143" s="468" t="str">
        <f t="shared" si="155"/>
        <v/>
      </c>
      <c r="AT143" s="440">
        <f>IF(AND(COUNTIF(AU$2:AU143,AU143)=1,AU143&lt;&gt;""),AT142+1,AT142)</f>
        <v>1</v>
      </c>
      <c r="AU143" s="468" t="str">
        <f t="shared" si="156"/>
        <v/>
      </c>
      <c r="AV143" s="497" t="str">
        <f t="shared" si="164"/>
        <v/>
      </c>
      <c r="AW143" s="497" t="str">
        <f t="shared" si="165"/>
        <v/>
      </c>
      <c r="AX143" s="440">
        <f>IF(AND(COUNTIF(AY$2:AY143,AY143)=1,AY143&lt;&gt;""),AX142+1,AX142)</f>
        <v>1</v>
      </c>
      <c r="AY143" s="468" t="str">
        <f t="shared" si="157"/>
        <v/>
      </c>
      <c r="AZ143" s="440">
        <f>IF(AND(COUNTIF(BA$2:BA143,BA143)=1,BA143&lt;&gt;""),AZ142+1,AZ142)</f>
        <v>1</v>
      </c>
      <c r="BA143" s="468" t="str">
        <f t="shared" si="158"/>
        <v/>
      </c>
      <c r="BB143" s="497" t="str">
        <f t="shared" si="166"/>
        <v/>
      </c>
      <c r="BC143" s="497" t="str">
        <f t="shared" si="167"/>
        <v/>
      </c>
      <c r="EU143" s="1" t="str">
        <f t="shared" ca="1" si="159"/>
        <v/>
      </c>
    </row>
    <row r="144" spans="1:151">
      <c r="C144" s="6"/>
      <c r="AF144" s="440">
        <f>IF(AND(COUNTIF(AG$2:AG144,AG144)=1,AG144&lt;&gt;""),AF143+1,AF143)</f>
        <v>1</v>
      </c>
      <c r="AG144" s="468" t="str">
        <f t="shared" si="151"/>
        <v/>
      </c>
      <c r="AH144" s="440">
        <f>IF(AND(COUNTIF(AI$2:AI144,AI144)=1,AI144&lt;&gt;""),AH143+1,AH143)</f>
        <v>1</v>
      </c>
      <c r="AI144" s="468" t="str">
        <f t="shared" si="152"/>
        <v/>
      </c>
      <c r="AJ144" s="497" t="str">
        <f t="shared" si="160"/>
        <v/>
      </c>
      <c r="AK144" s="497" t="str">
        <f t="shared" si="161"/>
        <v/>
      </c>
      <c r="AL144" s="440">
        <f>IF(AND(COUNTIF(AM$2:AM144,AM144)=1,AM144&lt;&gt;""),AL143+1,AL143)</f>
        <v>1</v>
      </c>
      <c r="AM144" s="468" t="str">
        <f t="shared" si="153"/>
        <v/>
      </c>
      <c r="AN144" s="440">
        <f>IF(AND(COUNTIF(AO$2:AO144,AO144)=1,AO144&lt;&gt;""),AN143+1,AN143)</f>
        <v>1</v>
      </c>
      <c r="AO144" s="468" t="str">
        <f t="shared" si="154"/>
        <v/>
      </c>
      <c r="AP144" s="497" t="str">
        <f t="shared" si="162"/>
        <v/>
      </c>
      <c r="AQ144" s="497" t="str">
        <f t="shared" si="163"/>
        <v/>
      </c>
      <c r="AR144" s="440">
        <f>IF(AND(COUNTIF(AS$2:AS144,AS144)=1,AS144&lt;&gt;""),AR143+1,AR143)</f>
        <v>1</v>
      </c>
      <c r="AS144" s="468" t="str">
        <f t="shared" si="155"/>
        <v/>
      </c>
      <c r="AT144" s="440">
        <f>IF(AND(COUNTIF(AU$2:AU144,AU144)=1,AU144&lt;&gt;""),AT143+1,AT143)</f>
        <v>1</v>
      </c>
      <c r="AU144" s="468" t="str">
        <f t="shared" si="156"/>
        <v/>
      </c>
      <c r="AV144" s="497" t="str">
        <f t="shared" si="164"/>
        <v/>
      </c>
      <c r="AW144" s="497" t="str">
        <f t="shared" si="165"/>
        <v/>
      </c>
      <c r="AX144" s="440">
        <f>IF(AND(COUNTIF(AY$2:AY144,AY144)=1,AY144&lt;&gt;""),AX143+1,AX143)</f>
        <v>1</v>
      </c>
      <c r="AY144" s="468" t="str">
        <f t="shared" si="157"/>
        <v/>
      </c>
      <c r="AZ144" s="440">
        <f>IF(AND(COUNTIF(BA$2:BA144,BA144)=1,BA144&lt;&gt;""),AZ143+1,AZ143)</f>
        <v>1</v>
      </c>
      <c r="BA144" s="468" t="str">
        <f t="shared" si="158"/>
        <v/>
      </c>
      <c r="BB144" s="497" t="str">
        <f t="shared" si="166"/>
        <v/>
      </c>
      <c r="BC144" s="497" t="str">
        <f t="shared" si="167"/>
        <v/>
      </c>
      <c r="EU144" s="1" t="str">
        <f t="shared" ca="1" si="159"/>
        <v/>
      </c>
    </row>
    <row r="145" spans="3:151">
      <c r="C145" s="6"/>
      <c r="AF145" s="440">
        <f>IF(AND(COUNTIF(AG$2:AG145,AG145)=1,AG145&lt;&gt;""),AF144+1,AF144)</f>
        <v>1</v>
      </c>
      <c r="AG145" s="468" t="str">
        <f t="shared" si="151"/>
        <v/>
      </c>
      <c r="AH145" s="440">
        <f>IF(AND(COUNTIF(AI$2:AI145,AI145)=1,AI145&lt;&gt;""),AH144+1,AH144)</f>
        <v>1</v>
      </c>
      <c r="AI145" s="468" t="str">
        <f t="shared" si="152"/>
        <v/>
      </c>
      <c r="AJ145" s="497" t="str">
        <f t="shared" si="160"/>
        <v/>
      </c>
      <c r="AK145" s="497" t="str">
        <f t="shared" si="161"/>
        <v/>
      </c>
      <c r="AL145" s="440">
        <f>IF(AND(COUNTIF(AM$2:AM145,AM145)=1,AM145&lt;&gt;""),AL144+1,AL144)</f>
        <v>1</v>
      </c>
      <c r="AM145" s="468" t="str">
        <f t="shared" si="153"/>
        <v/>
      </c>
      <c r="AN145" s="440">
        <f>IF(AND(COUNTIF(AO$2:AO145,AO145)=1,AO145&lt;&gt;""),AN144+1,AN144)</f>
        <v>1</v>
      </c>
      <c r="AO145" s="468" t="str">
        <f t="shared" si="154"/>
        <v/>
      </c>
      <c r="AP145" s="497" t="str">
        <f t="shared" si="162"/>
        <v/>
      </c>
      <c r="AQ145" s="497" t="str">
        <f t="shared" si="163"/>
        <v/>
      </c>
      <c r="AR145" s="440">
        <f>IF(AND(COUNTIF(AS$2:AS145,AS145)=1,AS145&lt;&gt;""),AR144+1,AR144)</f>
        <v>1</v>
      </c>
      <c r="AS145" s="468" t="str">
        <f t="shared" si="155"/>
        <v/>
      </c>
      <c r="AT145" s="440">
        <f>IF(AND(COUNTIF(AU$2:AU145,AU145)=1,AU145&lt;&gt;""),AT144+1,AT144)</f>
        <v>1</v>
      </c>
      <c r="AU145" s="468" t="str">
        <f t="shared" si="156"/>
        <v/>
      </c>
      <c r="AV145" s="497" t="str">
        <f t="shared" si="164"/>
        <v/>
      </c>
      <c r="AW145" s="497" t="str">
        <f t="shared" si="165"/>
        <v/>
      </c>
      <c r="AX145" s="440">
        <f>IF(AND(COUNTIF(AY$2:AY145,AY145)=1,AY145&lt;&gt;""),AX144+1,AX144)</f>
        <v>1</v>
      </c>
      <c r="AY145" s="468" t="str">
        <f t="shared" si="157"/>
        <v/>
      </c>
      <c r="AZ145" s="440">
        <f>IF(AND(COUNTIF(BA$2:BA145,BA145)=1,BA145&lt;&gt;""),AZ144+1,AZ144)</f>
        <v>1</v>
      </c>
      <c r="BA145" s="468" t="str">
        <f t="shared" si="158"/>
        <v/>
      </c>
      <c r="BB145" s="497" t="str">
        <f t="shared" si="166"/>
        <v/>
      </c>
      <c r="BC145" s="497" t="str">
        <f t="shared" si="167"/>
        <v/>
      </c>
      <c r="EU145" s="1" t="str">
        <f t="shared" ca="1" si="159"/>
        <v/>
      </c>
    </row>
    <row r="146" spans="3:151">
      <c r="AF146" s="440">
        <f>IF(AND(COUNTIF(AG$2:AG146,AG146)=1,AG146&lt;&gt;""),AF145+1,AF145)</f>
        <v>1</v>
      </c>
      <c r="AG146" s="468" t="str">
        <f t="shared" si="151"/>
        <v/>
      </c>
      <c r="AH146" s="440">
        <f>IF(AND(COUNTIF(AI$2:AI146,AI146)=1,AI146&lt;&gt;""),AH145+1,AH145)</f>
        <v>1</v>
      </c>
      <c r="AI146" s="468" t="str">
        <f t="shared" si="152"/>
        <v/>
      </c>
      <c r="AJ146" s="497" t="str">
        <f t="shared" si="160"/>
        <v/>
      </c>
      <c r="AK146" s="497" t="str">
        <f t="shared" si="161"/>
        <v/>
      </c>
      <c r="AL146" s="440">
        <f>IF(AND(COUNTIF(AM$2:AM146,AM146)=1,AM146&lt;&gt;""),AL145+1,AL145)</f>
        <v>1</v>
      </c>
      <c r="AM146" s="468" t="str">
        <f t="shared" si="153"/>
        <v/>
      </c>
      <c r="AN146" s="440">
        <f>IF(AND(COUNTIF(AO$2:AO146,AO146)=1,AO146&lt;&gt;""),AN145+1,AN145)</f>
        <v>1</v>
      </c>
      <c r="AO146" s="468" t="str">
        <f t="shared" si="154"/>
        <v/>
      </c>
      <c r="AP146" s="497" t="str">
        <f t="shared" si="162"/>
        <v/>
      </c>
      <c r="AQ146" s="497" t="str">
        <f t="shared" si="163"/>
        <v/>
      </c>
      <c r="AR146" s="440">
        <f>IF(AND(COUNTIF(AS$2:AS146,AS146)=1,AS146&lt;&gt;""),AR145+1,AR145)</f>
        <v>1</v>
      </c>
      <c r="AS146" s="468" t="str">
        <f t="shared" si="155"/>
        <v/>
      </c>
      <c r="AT146" s="440">
        <f>IF(AND(COUNTIF(AU$2:AU146,AU146)=1,AU146&lt;&gt;""),AT145+1,AT145)</f>
        <v>1</v>
      </c>
      <c r="AU146" s="468" t="str">
        <f t="shared" si="156"/>
        <v/>
      </c>
      <c r="AV146" s="497" t="str">
        <f t="shared" si="164"/>
        <v/>
      </c>
      <c r="AW146" s="497" t="str">
        <f t="shared" si="165"/>
        <v/>
      </c>
      <c r="AX146" s="440">
        <f>IF(AND(COUNTIF(AY$2:AY146,AY146)=1,AY146&lt;&gt;""),AX145+1,AX145)</f>
        <v>1</v>
      </c>
      <c r="AY146" s="468" t="str">
        <f t="shared" si="157"/>
        <v/>
      </c>
      <c r="AZ146" s="440">
        <f>IF(AND(COUNTIF(BA$2:BA146,BA146)=1,BA146&lt;&gt;""),AZ145+1,AZ145)</f>
        <v>1</v>
      </c>
      <c r="BA146" s="468" t="str">
        <f t="shared" si="158"/>
        <v/>
      </c>
      <c r="BB146" s="497" t="str">
        <f t="shared" si="166"/>
        <v/>
      </c>
      <c r="BC146" s="497" t="str">
        <f t="shared" si="167"/>
        <v/>
      </c>
      <c r="EU146" s="1" t="str">
        <f t="shared" ca="1" si="159"/>
        <v/>
      </c>
    </row>
    <row r="147" spans="3:151">
      <c r="AF147" s="440">
        <f>IF(AND(COUNTIF(AG$2:AG147,AG147)=1,AG147&lt;&gt;""),AF146+1,AF146)</f>
        <v>1</v>
      </c>
      <c r="AG147" s="468" t="str">
        <f t="shared" si="151"/>
        <v/>
      </c>
      <c r="AH147" s="440">
        <f>IF(AND(COUNTIF(AI$2:AI147,AI147)=1,AI147&lt;&gt;""),AH146+1,AH146)</f>
        <v>1</v>
      </c>
      <c r="AI147" s="468" t="str">
        <f t="shared" si="152"/>
        <v/>
      </c>
      <c r="AJ147" s="497" t="str">
        <f t="shared" si="160"/>
        <v/>
      </c>
      <c r="AK147" s="497" t="str">
        <f t="shared" si="161"/>
        <v/>
      </c>
      <c r="AL147" s="440">
        <f>IF(AND(COUNTIF(AM$2:AM147,AM147)=1,AM147&lt;&gt;""),AL146+1,AL146)</f>
        <v>1</v>
      </c>
      <c r="AM147" s="468" t="str">
        <f t="shared" si="153"/>
        <v/>
      </c>
      <c r="AN147" s="440">
        <f>IF(AND(COUNTIF(AO$2:AO147,AO147)=1,AO147&lt;&gt;""),AN146+1,AN146)</f>
        <v>1</v>
      </c>
      <c r="AO147" s="468" t="str">
        <f t="shared" si="154"/>
        <v/>
      </c>
      <c r="AP147" s="497" t="str">
        <f t="shared" si="162"/>
        <v/>
      </c>
      <c r="AQ147" s="497" t="str">
        <f t="shared" si="163"/>
        <v/>
      </c>
      <c r="AR147" s="440">
        <f>IF(AND(COUNTIF(AS$2:AS147,AS147)=1,AS147&lt;&gt;""),AR146+1,AR146)</f>
        <v>1</v>
      </c>
      <c r="AS147" s="468" t="str">
        <f t="shared" si="155"/>
        <v/>
      </c>
      <c r="AT147" s="440">
        <f>IF(AND(COUNTIF(AU$2:AU147,AU147)=1,AU147&lt;&gt;""),AT146+1,AT146)</f>
        <v>1</v>
      </c>
      <c r="AU147" s="468" t="str">
        <f t="shared" si="156"/>
        <v/>
      </c>
      <c r="AV147" s="497" t="str">
        <f t="shared" si="164"/>
        <v/>
      </c>
      <c r="AW147" s="497" t="str">
        <f t="shared" si="165"/>
        <v/>
      </c>
      <c r="AX147" s="440">
        <f>IF(AND(COUNTIF(AY$2:AY147,AY147)=1,AY147&lt;&gt;""),AX146+1,AX146)</f>
        <v>1</v>
      </c>
      <c r="AY147" s="468" t="str">
        <f t="shared" si="157"/>
        <v/>
      </c>
      <c r="AZ147" s="440">
        <f>IF(AND(COUNTIF(BA$2:BA147,BA147)=1,BA147&lt;&gt;""),AZ146+1,AZ146)</f>
        <v>1</v>
      </c>
      <c r="BA147" s="468" t="str">
        <f t="shared" si="158"/>
        <v/>
      </c>
      <c r="BB147" s="497" t="str">
        <f t="shared" si="166"/>
        <v/>
      </c>
      <c r="BC147" s="497" t="str">
        <f t="shared" si="167"/>
        <v/>
      </c>
      <c r="EU147" s="1" t="str">
        <f t="shared" ca="1" si="159"/>
        <v/>
      </c>
    </row>
    <row r="148" spans="3:151">
      <c r="AF148" s="440">
        <f>IF(AND(COUNTIF(AG$2:AG148,AG148)=1,AG148&lt;&gt;""),AF147+1,AF147)</f>
        <v>1</v>
      </c>
      <c r="AG148" s="468" t="str">
        <f t="shared" si="151"/>
        <v/>
      </c>
      <c r="AH148" s="440">
        <f>IF(AND(COUNTIF(AI$2:AI148,AI148)=1,AI148&lt;&gt;""),AH147+1,AH147)</f>
        <v>1</v>
      </c>
      <c r="AI148" s="468" t="str">
        <f t="shared" si="152"/>
        <v/>
      </c>
      <c r="AJ148" s="497" t="str">
        <f t="shared" si="160"/>
        <v/>
      </c>
      <c r="AK148" s="497" t="str">
        <f t="shared" si="161"/>
        <v/>
      </c>
      <c r="AL148" s="440">
        <f>IF(AND(COUNTIF(AM$2:AM148,AM148)=1,AM148&lt;&gt;""),AL147+1,AL147)</f>
        <v>1</v>
      </c>
      <c r="AM148" s="468" t="str">
        <f t="shared" si="153"/>
        <v/>
      </c>
      <c r="AN148" s="440">
        <f>IF(AND(COUNTIF(AO$2:AO148,AO148)=1,AO148&lt;&gt;""),AN147+1,AN147)</f>
        <v>1</v>
      </c>
      <c r="AO148" s="468" t="str">
        <f t="shared" si="154"/>
        <v/>
      </c>
      <c r="AP148" s="497" t="str">
        <f t="shared" si="162"/>
        <v/>
      </c>
      <c r="AQ148" s="497" t="str">
        <f t="shared" si="163"/>
        <v/>
      </c>
      <c r="AR148" s="440">
        <f>IF(AND(COUNTIF(AS$2:AS148,AS148)=1,AS148&lt;&gt;""),AR147+1,AR147)</f>
        <v>1</v>
      </c>
      <c r="AS148" s="468" t="str">
        <f t="shared" si="155"/>
        <v/>
      </c>
      <c r="AT148" s="440">
        <f>IF(AND(COUNTIF(AU$2:AU148,AU148)=1,AU148&lt;&gt;""),AT147+1,AT147)</f>
        <v>1</v>
      </c>
      <c r="AU148" s="468" t="str">
        <f t="shared" si="156"/>
        <v/>
      </c>
      <c r="AV148" s="497" t="str">
        <f t="shared" si="164"/>
        <v/>
      </c>
      <c r="AW148" s="497" t="str">
        <f t="shared" si="165"/>
        <v/>
      </c>
      <c r="AX148" s="440">
        <f>IF(AND(COUNTIF(AY$2:AY148,AY148)=1,AY148&lt;&gt;""),AX147+1,AX147)</f>
        <v>1</v>
      </c>
      <c r="AY148" s="468" t="str">
        <f t="shared" si="157"/>
        <v/>
      </c>
      <c r="AZ148" s="440">
        <f>IF(AND(COUNTIF(BA$2:BA148,BA148)=1,BA148&lt;&gt;""),AZ147+1,AZ147)</f>
        <v>1</v>
      </c>
      <c r="BA148" s="468" t="str">
        <f t="shared" si="158"/>
        <v/>
      </c>
      <c r="BB148" s="497" t="str">
        <f t="shared" si="166"/>
        <v/>
      </c>
      <c r="BC148" s="497" t="str">
        <f t="shared" si="167"/>
        <v/>
      </c>
      <c r="EU148" s="1" t="str">
        <f t="shared" ca="1" si="159"/>
        <v/>
      </c>
    </row>
    <row r="149" spans="3:151">
      <c r="AF149" s="440">
        <f>IF(AND(COUNTIF(AG$2:AG149,AG149)=1,AG149&lt;&gt;""),AF148+1,AF148)</f>
        <v>1</v>
      </c>
      <c r="AG149" s="468" t="str">
        <f t="shared" si="151"/>
        <v/>
      </c>
      <c r="AH149" s="440">
        <f>IF(AND(COUNTIF(AI$2:AI149,AI149)=1,AI149&lt;&gt;""),AH148+1,AH148)</f>
        <v>1</v>
      </c>
      <c r="AI149" s="468" t="str">
        <f t="shared" si="152"/>
        <v/>
      </c>
      <c r="AJ149" s="497" t="str">
        <f t="shared" si="160"/>
        <v/>
      </c>
      <c r="AK149" s="497" t="str">
        <f t="shared" si="161"/>
        <v/>
      </c>
      <c r="AL149" s="440">
        <f>IF(AND(COUNTIF(AM$2:AM149,AM149)=1,AM149&lt;&gt;""),AL148+1,AL148)</f>
        <v>1</v>
      </c>
      <c r="AM149" s="468" t="str">
        <f t="shared" si="153"/>
        <v/>
      </c>
      <c r="AN149" s="440">
        <f>IF(AND(COUNTIF(AO$2:AO149,AO149)=1,AO149&lt;&gt;""),AN148+1,AN148)</f>
        <v>1</v>
      </c>
      <c r="AO149" s="468" t="str">
        <f t="shared" si="154"/>
        <v/>
      </c>
      <c r="AP149" s="497" t="str">
        <f t="shared" si="162"/>
        <v/>
      </c>
      <c r="AQ149" s="497" t="str">
        <f t="shared" si="163"/>
        <v/>
      </c>
      <c r="AR149" s="440">
        <f>IF(AND(COUNTIF(AS$2:AS149,AS149)=1,AS149&lt;&gt;""),AR148+1,AR148)</f>
        <v>1</v>
      </c>
      <c r="AS149" s="468" t="str">
        <f t="shared" si="155"/>
        <v/>
      </c>
      <c r="AT149" s="440">
        <f>IF(AND(COUNTIF(AU$2:AU149,AU149)=1,AU149&lt;&gt;""),AT148+1,AT148)</f>
        <v>1</v>
      </c>
      <c r="AU149" s="468" t="str">
        <f t="shared" si="156"/>
        <v/>
      </c>
      <c r="AV149" s="497" t="str">
        <f t="shared" si="164"/>
        <v/>
      </c>
      <c r="AW149" s="497" t="str">
        <f t="shared" si="165"/>
        <v/>
      </c>
      <c r="AX149" s="440">
        <f>IF(AND(COUNTIF(AY$2:AY149,AY149)=1,AY149&lt;&gt;""),AX148+1,AX148)</f>
        <v>1</v>
      </c>
      <c r="AY149" s="468" t="str">
        <f t="shared" si="157"/>
        <v/>
      </c>
      <c r="AZ149" s="440">
        <f>IF(AND(COUNTIF(BA$2:BA149,BA149)=1,BA149&lt;&gt;""),AZ148+1,AZ148)</f>
        <v>1</v>
      </c>
      <c r="BA149" s="468" t="str">
        <f t="shared" si="158"/>
        <v/>
      </c>
      <c r="BB149" s="497" t="str">
        <f t="shared" si="166"/>
        <v/>
      </c>
      <c r="BC149" s="497" t="str">
        <f t="shared" si="167"/>
        <v/>
      </c>
      <c r="EU149" s="1" t="str">
        <f t="shared" ca="1" si="159"/>
        <v/>
      </c>
    </row>
    <row r="150" spans="3:151">
      <c r="AF150" s="440">
        <f>IF(AND(COUNTIF(AG$2:AG150,AG150)=1,AG150&lt;&gt;""),AF149+1,AF149)</f>
        <v>1</v>
      </c>
      <c r="AG150" s="468" t="str">
        <f t="shared" si="151"/>
        <v/>
      </c>
      <c r="AH150" s="440">
        <f>IF(AND(COUNTIF(AI$2:AI150,AI150)=1,AI150&lt;&gt;""),AH149+1,AH149)</f>
        <v>1</v>
      </c>
      <c r="AI150" s="468" t="str">
        <f t="shared" si="152"/>
        <v/>
      </c>
      <c r="AJ150" s="497" t="str">
        <f t="shared" si="160"/>
        <v/>
      </c>
      <c r="AK150" s="497" t="str">
        <f t="shared" si="161"/>
        <v/>
      </c>
      <c r="AL150" s="440">
        <f>IF(AND(COUNTIF(AM$2:AM150,AM150)=1,AM150&lt;&gt;""),AL149+1,AL149)</f>
        <v>1</v>
      </c>
      <c r="AM150" s="468" t="str">
        <f t="shared" si="153"/>
        <v/>
      </c>
      <c r="AN150" s="440">
        <f>IF(AND(COUNTIF(AO$2:AO150,AO150)=1,AO150&lt;&gt;""),AN149+1,AN149)</f>
        <v>1</v>
      </c>
      <c r="AO150" s="468" t="str">
        <f t="shared" si="154"/>
        <v/>
      </c>
      <c r="AP150" s="497" t="str">
        <f t="shared" si="162"/>
        <v/>
      </c>
      <c r="AQ150" s="497" t="str">
        <f t="shared" si="163"/>
        <v/>
      </c>
      <c r="AR150" s="440">
        <f>IF(AND(COUNTIF(AS$2:AS150,AS150)=1,AS150&lt;&gt;""),AR149+1,AR149)</f>
        <v>1</v>
      </c>
      <c r="AS150" s="468" t="str">
        <f t="shared" si="155"/>
        <v/>
      </c>
      <c r="AT150" s="440">
        <f>IF(AND(COUNTIF(AU$2:AU150,AU150)=1,AU150&lt;&gt;""),AT149+1,AT149)</f>
        <v>1</v>
      </c>
      <c r="AU150" s="468" t="str">
        <f t="shared" si="156"/>
        <v/>
      </c>
      <c r="AV150" s="497" t="str">
        <f t="shared" si="164"/>
        <v/>
      </c>
      <c r="AW150" s="497" t="str">
        <f t="shared" si="165"/>
        <v/>
      </c>
      <c r="AX150" s="440">
        <f>IF(AND(COUNTIF(AY$2:AY150,AY150)=1,AY150&lt;&gt;""),AX149+1,AX149)</f>
        <v>1</v>
      </c>
      <c r="AY150" s="468" t="str">
        <f t="shared" si="157"/>
        <v/>
      </c>
      <c r="AZ150" s="440">
        <f>IF(AND(COUNTIF(BA$2:BA150,BA150)=1,BA150&lt;&gt;""),AZ149+1,AZ149)</f>
        <v>1</v>
      </c>
      <c r="BA150" s="468" t="str">
        <f t="shared" si="158"/>
        <v/>
      </c>
      <c r="BB150" s="497" t="str">
        <f t="shared" si="166"/>
        <v/>
      </c>
      <c r="BC150" s="497" t="str">
        <f t="shared" si="167"/>
        <v/>
      </c>
      <c r="EU150" s="1" t="str">
        <f t="shared" ca="1" si="159"/>
        <v/>
      </c>
    </row>
    <row r="151" spans="3:151">
      <c r="AF151" s="440">
        <f>IF(AND(COUNTIF(AG$2:AG151,AG151)=1,AG151&lt;&gt;""),AF150+1,AF150)</f>
        <v>1</v>
      </c>
      <c r="AG151" s="468" t="str">
        <f t="shared" si="151"/>
        <v/>
      </c>
      <c r="AH151" s="440">
        <f>IF(AND(COUNTIF(AI$2:AI151,AI151)=1,AI151&lt;&gt;""),AH150+1,AH150)</f>
        <v>1</v>
      </c>
      <c r="AI151" s="468" t="str">
        <f t="shared" si="152"/>
        <v/>
      </c>
      <c r="AJ151" s="497" t="str">
        <f t="shared" si="160"/>
        <v/>
      </c>
      <c r="AK151" s="497" t="str">
        <f t="shared" si="161"/>
        <v/>
      </c>
      <c r="AL151" s="440">
        <f>IF(AND(COUNTIF(AM$2:AM151,AM151)=1,AM151&lt;&gt;""),AL150+1,AL150)</f>
        <v>1</v>
      </c>
      <c r="AM151" s="468" t="str">
        <f t="shared" si="153"/>
        <v/>
      </c>
      <c r="AN151" s="440">
        <f>IF(AND(COUNTIF(AO$2:AO151,AO151)=1,AO151&lt;&gt;""),AN150+1,AN150)</f>
        <v>1</v>
      </c>
      <c r="AO151" s="468" t="str">
        <f t="shared" si="154"/>
        <v/>
      </c>
      <c r="AP151" s="497" t="str">
        <f t="shared" si="162"/>
        <v/>
      </c>
      <c r="AQ151" s="497" t="str">
        <f t="shared" si="163"/>
        <v/>
      </c>
      <c r="AR151" s="440">
        <f>IF(AND(COUNTIF(AS$2:AS151,AS151)=1,AS151&lt;&gt;""),AR150+1,AR150)</f>
        <v>1</v>
      </c>
      <c r="AS151" s="468" t="str">
        <f t="shared" si="155"/>
        <v/>
      </c>
      <c r="AT151" s="440">
        <f>IF(AND(COUNTIF(AU$2:AU151,AU151)=1,AU151&lt;&gt;""),AT150+1,AT150)</f>
        <v>1</v>
      </c>
      <c r="AU151" s="468" t="str">
        <f t="shared" si="156"/>
        <v/>
      </c>
      <c r="AV151" s="497" t="str">
        <f t="shared" si="164"/>
        <v/>
      </c>
      <c r="AW151" s="497" t="str">
        <f t="shared" si="165"/>
        <v/>
      </c>
      <c r="AX151" s="440">
        <f>IF(AND(COUNTIF(AY$2:AY151,AY151)=1,AY151&lt;&gt;""),AX150+1,AX150)</f>
        <v>1</v>
      </c>
      <c r="AY151" s="468" t="str">
        <f t="shared" si="157"/>
        <v/>
      </c>
      <c r="AZ151" s="440">
        <f>IF(AND(COUNTIF(BA$2:BA151,BA151)=1,BA151&lt;&gt;""),AZ150+1,AZ150)</f>
        <v>1</v>
      </c>
      <c r="BA151" s="468" t="str">
        <f t="shared" si="158"/>
        <v/>
      </c>
      <c r="BB151" s="497" t="str">
        <f t="shared" si="166"/>
        <v/>
      </c>
      <c r="BC151" s="497" t="str">
        <f t="shared" si="167"/>
        <v/>
      </c>
      <c r="EU151" s="1" t="str">
        <f t="shared" ca="1" si="159"/>
        <v/>
      </c>
    </row>
    <row r="152" spans="3:151">
      <c r="AF152" s="440">
        <f>IF(AND(COUNTIF(AG$2:AG152,AG152)=1,AG152&lt;&gt;""),AF151+1,AF151)</f>
        <v>1</v>
      </c>
      <c r="AG152" s="468" t="str">
        <f t="shared" si="151"/>
        <v/>
      </c>
      <c r="AH152" s="440">
        <f>IF(AND(COUNTIF(AI$2:AI152,AI152)=1,AI152&lt;&gt;""),AH151+1,AH151)</f>
        <v>1</v>
      </c>
      <c r="AI152" s="468" t="str">
        <f t="shared" si="152"/>
        <v/>
      </c>
      <c r="AJ152" s="497" t="str">
        <f t="shared" si="160"/>
        <v/>
      </c>
      <c r="AK152" s="497" t="str">
        <f t="shared" si="161"/>
        <v/>
      </c>
      <c r="AL152" s="440">
        <f>IF(AND(COUNTIF(AM$2:AM152,AM152)=1,AM152&lt;&gt;""),AL151+1,AL151)</f>
        <v>1</v>
      </c>
      <c r="AM152" s="468" t="str">
        <f t="shared" si="153"/>
        <v/>
      </c>
      <c r="AN152" s="440">
        <f>IF(AND(COUNTIF(AO$2:AO152,AO152)=1,AO152&lt;&gt;""),AN151+1,AN151)</f>
        <v>1</v>
      </c>
      <c r="AO152" s="468" t="str">
        <f t="shared" si="154"/>
        <v/>
      </c>
      <c r="AP152" s="497" t="str">
        <f t="shared" si="162"/>
        <v/>
      </c>
      <c r="AQ152" s="497" t="str">
        <f t="shared" si="163"/>
        <v/>
      </c>
      <c r="AR152" s="440">
        <f>IF(AND(COUNTIF(AS$2:AS152,AS152)=1,AS152&lt;&gt;""),AR151+1,AR151)</f>
        <v>1</v>
      </c>
      <c r="AS152" s="468" t="str">
        <f t="shared" si="155"/>
        <v/>
      </c>
      <c r="AT152" s="440">
        <f>IF(AND(COUNTIF(AU$2:AU152,AU152)=1,AU152&lt;&gt;""),AT151+1,AT151)</f>
        <v>1</v>
      </c>
      <c r="AU152" s="468" t="str">
        <f t="shared" si="156"/>
        <v/>
      </c>
      <c r="AV152" s="497" t="str">
        <f t="shared" si="164"/>
        <v/>
      </c>
      <c r="AW152" s="497" t="str">
        <f t="shared" si="165"/>
        <v/>
      </c>
      <c r="AX152" s="440">
        <f>IF(AND(COUNTIF(AY$2:AY152,AY152)=1,AY152&lt;&gt;""),AX151+1,AX151)</f>
        <v>1</v>
      </c>
      <c r="AY152" s="468" t="str">
        <f t="shared" si="157"/>
        <v/>
      </c>
      <c r="AZ152" s="440">
        <f>IF(AND(COUNTIF(BA$2:BA152,BA152)=1,BA152&lt;&gt;""),AZ151+1,AZ151)</f>
        <v>1</v>
      </c>
      <c r="BA152" s="468" t="str">
        <f t="shared" si="158"/>
        <v/>
      </c>
      <c r="BB152" s="497" t="str">
        <f t="shared" si="166"/>
        <v/>
      </c>
      <c r="BC152" s="497" t="str">
        <f t="shared" si="167"/>
        <v/>
      </c>
      <c r="EU152" s="1" t="str">
        <f t="shared" ca="1" si="159"/>
        <v/>
      </c>
    </row>
    <row r="153" spans="3:151">
      <c r="AF153" s="440">
        <f>IF(AND(COUNTIF(AG$2:AG153,AG153)=1,AG153&lt;&gt;""),AF152+1,AF152)</f>
        <v>1</v>
      </c>
      <c r="AG153" s="468" t="str">
        <f t="shared" si="151"/>
        <v/>
      </c>
      <c r="AH153" s="440">
        <f>IF(AND(COUNTIF(AI$2:AI153,AI153)=1,AI153&lt;&gt;""),AH152+1,AH152)</f>
        <v>1</v>
      </c>
      <c r="AI153" s="468" t="str">
        <f t="shared" si="152"/>
        <v/>
      </c>
      <c r="AJ153" s="497" t="str">
        <f t="shared" si="160"/>
        <v/>
      </c>
      <c r="AK153" s="497" t="str">
        <f t="shared" si="161"/>
        <v/>
      </c>
      <c r="AL153" s="440">
        <f>IF(AND(COUNTIF(AM$2:AM153,AM153)=1,AM153&lt;&gt;""),AL152+1,AL152)</f>
        <v>1</v>
      </c>
      <c r="AM153" s="468" t="str">
        <f t="shared" si="153"/>
        <v/>
      </c>
      <c r="AN153" s="440">
        <f>IF(AND(COUNTIF(AO$2:AO153,AO153)=1,AO153&lt;&gt;""),AN152+1,AN152)</f>
        <v>1</v>
      </c>
      <c r="AO153" s="468" t="str">
        <f t="shared" si="154"/>
        <v/>
      </c>
      <c r="AP153" s="497" t="str">
        <f t="shared" si="162"/>
        <v/>
      </c>
      <c r="AQ153" s="497" t="str">
        <f t="shared" si="163"/>
        <v/>
      </c>
      <c r="AR153" s="440">
        <f>IF(AND(COUNTIF(AS$2:AS153,AS153)=1,AS153&lt;&gt;""),AR152+1,AR152)</f>
        <v>1</v>
      </c>
      <c r="AS153" s="468" t="str">
        <f t="shared" si="155"/>
        <v/>
      </c>
      <c r="AT153" s="440">
        <f>IF(AND(COUNTIF(AU$2:AU153,AU153)=1,AU153&lt;&gt;""),AT152+1,AT152)</f>
        <v>1</v>
      </c>
      <c r="AU153" s="468" t="str">
        <f t="shared" si="156"/>
        <v/>
      </c>
      <c r="AV153" s="497" t="str">
        <f t="shared" si="164"/>
        <v/>
      </c>
      <c r="AW153" s="497" t="str">
        <f t="shared" si="165"/>
        <v/>
      </c>
      <c r="AX153" s="440">
        <f>IF(AND(COUNTIF(AY$2:AY153,AY153)=1,AY153&lt;&gt;""),AX152+1,AX152)</f>
        <v>1</v>
      </c>
      <c r="AY153" s="468" t="str">
        <f t="shared" si="157"/>
        <v/>
      </c>
      <c r="AZ153" s="440">
        <f>IF(AND(COUNTIF(BA$2:BA153,BA153)=1,BA153&lt;&gt;""),AZ152+1,AZ152)</f>
        <v>1</v>
      </c>
      <c r="BA153" s="468" t="str">
        <f t="shared" si="158"/>
        <v/>
      </c>
      <c r="BB153" s="497" t="str">
        <f t="shared" si="166"/>
        <v/>
      </c>
      <c r="BC153" s="497" t="str">
        <f t="shared" si="167"/>
        <v/>
      </c>
      <c r="EU153" s="1" t="str">
        <f t="shared" ca="1" si="159"/>
        <v/>
      </c>
    </row>
    <row r="154" spans="3:151">
      <c r="AF154" s="440">
        <f>IF(AND(COUNTIF(AG$2:AG154,AG154)=1,AG154&lt;&gt;""),AF153+1,AF153)</f>
        <v>1</v>
      </c>
      <c r="AG154" s="468" t="str">
        <f t="shared" si="151"/>
        <v/>
      </c>
      <c r="AH154" s="440">
        <f>IF(AND(COUNTIF(AI$2:AI154,AI154)=1,AI154&lt;&gt;""),AH153+1,AH153)</f>
        <v>1</v>
      </c>
      <c r="AI154" s="468" t="str">
        <f t="shared" si="152"/>
        <v/>
      </c>
      <c r="AJ154" s="497" t="str">
        <f t="shared" si="160"/>
        <v/>
      </c>
      <c r="AK154" s="497" t="str">
        <f t="shared" si="161"/>
        <v/>
      </c>
      <c r="AL154" s="440">
        <f>IF(AND(COUNTIF(AM$2:AM154,AM154)=1,AM154&lt;&gt;""),AL153+1,AL153)</f>
        <v>1</v>
      </c>
      <c r="AM154" s="468" t="str">
        <f t="shared" si="153"/>
        <v/>
      </c>
      <c r="AN154" s="440">
        <f>IF(AND(COUNTIF(AO$2:AO154,AO154)=1,AO154&lt;&gt;""),AN153+1,AN153)</f>
        <v>1</v>
      </c>
      <c r="AO154" s="468" t="str">
        <f t="shared" si="154"/>
        <v/>
      </c>
      <c r="AP154" s="497" t="str">
        <f t="shared" si="162"/>
        <v/>
      </c>
      <c r="AQ154" s="497" t="str">
        <f t="shared" si="163"/>
        <v/>
      </c>
      <c r="AR154" s="440">
        <f>IF(AND(COUNTIF(AS$2:AS154,AS154)=1,AS154&lt;&gt;""),AR153+1,AR153)</f>
        <v>1</v>
      </c>
      <c r="AS154" s="468" t="str">
        <f t="shared" si="155"/>
        <v/>
      </c>
      <c r="AT154" s="440">
        <f>IF(AND(COUNTIF(AU$2:AU154,AU154)=1,AU154&lt;&gt;""),AT153+1,AT153)</f>
        <v>1</v>
      </c>
      <c r="AU154" s="468" t="str">
        <f t="shared" si="156"/>
        <v/>
      </c>
      <c r="AV154" s="497" t="str">
        <f t="shared" si="164"/>
        <v/>
      </c>
      <c r="AW154" s="497" t="str">
        <f t="shared" si="165"/>
        <v/>
      </c>
      <c r="AX154" s="440">
        <f>IF(AND(COUNTIF(AY$2:AY154,AY154)=1,AY154&lt;&gt;""),AX153+1,AX153)</f>
        <v>1</v>
      </c>
      <c r="AY154" s="468" t="str">
        <f t="shared" si="157"/>
        <v/>
      </c>
      <c r="AZ154" s="440">
        <f>IF(AND(COUNTIF(BA$2:BA154,BA154)=1,BA154&lt;&gt;""),AZ153+1,AZ153)</f>
        <v>1</v>
      </c>
      <c r="BA154" s="468" t="str">
        <f t="shared" si="158"/>
        <v/>
      </c>
      <c r="BB154" s="497" t="str">
        <f t="shared" si="166"/>
        <v/>
      </c>
      <c r="BC154" s="497" t="str">
        <f t="shared" si="167"/>
        <v/>
      </c>
      <c r="EU154" s="1" t="str">
        <f t="shared" ca="1" si="159"/>
        <v/>
      </c>
    </row>
    <row r="155" spans="3:151">
      <c r="AF155" s="440">
        <f>IF(AND(COUNTIF(AG$2:AG155,AG155)=1,AG155&lt;&gt;""),AF154+1,AF154)</f>
        <v>1</v>
      </c>
      <c r="AG155" s="468" t="str">
        <f t="shared" si="151"/>
        <v/>
      </c>
      <c r="AH155" s="440">
        <f>IF(AND(COUNTIF(AI$2:AI155,AI155)=1,AI155&lt;&gt;""),AH154+1,AH154)</f>
        <v>1</v>
      </c>
      <c r="AI155" s="468" t="str">
        <f t="shared" si="152"/>
        <v/>
      </c>
      <c r="AJ155" s="497" t="str">
        <f t="shared" si="160"/>
        <v/>
      </c>
      <c r="AK155" s="497" t="str">
        <f t="shared" si="161"/>
        <v/>
      </c>
      <c r="AL155" s="440">
        <f>IF(AND(COUNTIF(AM$2:AM155,AM155)=1,AM155&lt;&gt;""),AL154+1,AL154)</f>
        <v>1</v>
      </c>
      <c r="AM155" s="468" t="str">
        <f t="shared" si="153"/>
        <v/>
      </c>
      <c r="AN155" s="440">
        <f>IF(AND(COUNTIF(AO$2:AO155,AO155)=1,AO155&lt;&gt;""),AN154+1,AN154)</f>
        <v>1</v>
      </c>
      <c r="AO155" s="468" t="str">
        <f t="shared" si="154"/>
        <v/>
      </c>
      <c r="AP155" s="497" t="str">
        <f t="shared" si="162"/>
        <v/>
      </c>
      <c r="AQ155" s="497" t="str">
        <f t="shared" si="163"/>
        <v/>
      </c>
      <c r="AR155" s="440">
        <f>IF(AND(COUNTIF(AS$2:AS155,AS155)=1,AS155&lt;&gt;""),AR154+1,AR154)</f>
        <v>1</v>
      </c>
      <c r="AS155" s="468" t="str">
        <f t="shared" si="155"/>
        <v/>
      </c>
      <c r="AT155" s="440">
        <f>IF(AND(COUNTIF(AU$2:AU155,AU155)=1,AU155&lt;&gt;""),AT154+1,AT154)</f>
        <v>1</v>
      </c>
      <c r="AU155" s="468" t="str">
        <f t="shared" si="156"/>
        <v/>
      </c>
      <c r="AV155" s="497" t="str">
        <f t="shared" si="164"/>
        <v/>
      </c>
      <c r="AW155" s="497" t="str">
        <f t="shared" si="165"/>
        <v/>
      </c>
      <c r="AX155" s="440">
        <f>IF(AND(COUNTIF(AY$2:AY155,AY155)=1,AY155&lt;&gt;""),AX154+1,AX154)</f>
        <v>1</v>
      </c>
      <c r="AY155" s="468" t="str">
        <f t="shared" si="157"/>
        <v/>
      </c>
      <c r="AZ155" s="440">
        <f>IF(AND(COUNTIF(BA$2:BA155,BA155)=1,BA155&lt;&gt;""),AZ154+1,AZ154)</f>
        <v>1</v>
      </c>
      <c r="BA155" s="468" t="str">
        <f t="shared" si="158"/>
        <v/>
      </c>
      <c r="BB155" s="497" t="str">
        <f t="shared" si="166"/>
        <v/>
      </c>
      <c r="BC155" s="497" t="str">
        <f t="shared" si="167"/>
        <v/>
      </c>
      <c r="EU155" s="1" t="str">
        <f t="shared" ca="1" si="159"/>
        <v/>
      </c>
    </row>
    <row r="156" spans="3:151">
      <c r="AF156" s="440">
        <f>IF(AND(COUNTIF(AG$2:AG156,AG156)=1,AG156&lt;&gt;""),AF155+1,AF155)</f>
        <v>1</v>
      </c>
      <c r="AG156" s="468" t="str">
        <f t="shared" si="151"/>
        <v/>
      </c>
      <c r="AH156" s="440">
        <f>IF(AND(COUNTIF(AI$2:AI156,AI156)=1,AI156&lt;&gt;""),AH155+1,AH155)</f>
        <v>1</v>
      </c>
      <c r="AI156" s="468" t="str">
        <f t="shared" si="152"/>
        <v/>
      </c>
      <c r="AJ156" s="497" t="str">
        <f t="shared" si="160"/>
        <v/>
      </c>
      <c r="AK156" s="497" t="str">
        <f t="shared" si="161"/>
        <v/>
      </c>
      <c r="AL156" s="440">
        <f>IF(AND(COUNTIF(AM$2:AM156,AM156)=1,AM156&lt;&gt;""),AL155+1,AL155)</f>
        <v>1</v>
      </c>
      <c r="AM156" s="468" t="str">
        <f t="shared" si="153"/>
        <v/>
      </c>
      <c r="AN156" s="440">
        <f>IF(AND(COUNTIF(AO$2:AO156,AO156)=1,AO156&lt;&gt;""),AN155+1,AN155)</f>
        <v>1</v>
      </c>
      <c r="AO156" s="468" t="str">
        <f t="shared" si="154"/>
        <v/>
      </c>
      <c r="AP156" s="497" t="str">
        <f t="shared" si="162"/>
        <v/>
      </c>
      <c r="AQ156" s="497" t="str">
        <f t="shared" si="163"/>
        <v/>
      </c>
      <c r="AR156" s="440">
        <f>IF(AND(COUNTIF(AS$2:AS156,AS156)=1,AS156&lt;&gt;""),AR155+1,AR155)</f>
        <v>1</v>
      </c>
      <c r="AS156" s="468" t="str">
        <f t="shared" si="155"/>
        <v/>
      </c>
      <c r="AT156" s="440">
        <f>IF(AND(COUNTIF(AU$2:AU156,AU156)=1,AU156&lt;&gt;""),AT155+1,AT155)</f>
        <v>1</v>
      </c>
      <c r="AU156" s="468" t="str">
        <f t="shared" si="156"/>
        <v/>
      </c>
      <c r="AV156" s="497" t="str">
        <f t="shared" si="164"/>
        <v/>
      </c>
      <c r="AW156" s="497" t="str">
        <f t="shared" si="165"/>
        <v/>
      </c>
      <c r="AX156" s="440">
        <f>IF(AND(COUNTIF(AY$2:AY156,AY156)=1,AY156&lt;&gt;""),AX155+1,AX155)</f>
        <v>1</v>
      </c>
      <c r="AY156" s="468" t="str">
        <f t="shared" si="157"/>
        <v/>
      </c>
      <c r="AZ156" s="440">
        <f>IF(AND(COUNTIF(BA$2:BA156,BA156)=1,BA156&lt;&gt;""),AZ155+1,AZ155)</f>
        <v>1</v>
      </c>
      <c r="BA156" s="468" t="str">
        <f t="shared" si="158"/>
        <v/>
      </c>
      <c r="BB156" s="497" t="str">
        <f t="shared" si="166"/>
        <v/>
      </c>
      <c r="BC156" s="497" t="str">
        <f t="shared" si="167"/>
        <v/>
      </c>
      <c r="EU156" s="1" t="str">
        <f t="shared" ca="1" si="159"/>
        <v/>
      </c>
    </row>
    <row r="157" spans="3:151">
      <c r="AF157" s="440">
        <f>IF(AND(COUNTIF(AG$2:AG157,AG157)=1,AG157&lt;&gt;""),AF156+1,AF156)</f>
        <v>1</v>
      </c>
      <c r="AG157" s="468" t="str">
        <f t="shared" si="151"/>
        <v/>
      </c>
      <c r="AH157" s="440">
        <f>IF(AND(COUNTIF(AI$2:AI157,AI157)=1,AI157&lt;&gt;""),AH156+1,AH156)</f>
        <v>1</v>
      </c>
      <c r="AI157" s="468" t="str">
        <f t="shared" si="152"/>
        <v/>
      </c>
      <c r="AJ157" s="497" t="str">
        <f t="shared" si="160"/>
        <v/>
      </c>
      <c r="AK157" s="497" t="str">
        <f t="shared" si="161"/>
        <v/>
      </c>
      <c r="AL157" s="440">
        <f>IF(AND(COUNTIF(AM$2:AM157,AM157)=1,AM157&lt;&gt;""),AL156+1,AL156)</f>
        <v>1</v>
      </c>
      <c r="AM157" s="468" t="str">
        <f t="shared" si="153"/>
        <v/>
      </c>
      <c r="AN157" s="440">
        <f>IF(AND(COUNTIF(AO$2:AO157,AO157)=1,AO157&lt;&gt;""),AN156+1,AN156)</f>
        <v>1</v>
      </c>
      <c r="AO157" s="468" t="str">
        <f t="shared" si="154"/>
        <v/>
      </c>
      <c r="AP157" s="497" t="str">
        <f t="shared" si="162"/>
        <v/>
      </c>
      <c r="AQ157" s="497" t="str">
        <f t="shared" si="163"/>
        <v/>
      </c>
      <c r="AR157" s="440">
        <f>IF(AND(COUNTIF(AS$2:AS157,AS157)=1,AS157&lt;&gt;""),AR156+1,AR156)</f>
        <v>1</v>
      </c>
      <c r="AS157" s="468" t="str">
        <f t="shared" si="155"/>
        <v/>
      </c>
      <c r="AT157" s="440">
        <f>IF(AND(COUNTIF(AU$2:AU157,AU157)=1,AU157&lt;&gt;""),AT156+1,AT156)</f>
        <v>1</v>
      </c>
      <c r="AU157" s="468" t="str">
        <f t="shared" si="156"/>
        <v/>
      </c>
      <c r="AV157" s="497" t="str">
        <f t="shared" si="164"/>
        <v/>
      </c>
      <c r="AW157" s="497" t="str">
        <f t="shared" si="165"/>
        <v/>
      </c>
      <c r="AX157" s="440">
        <f>IF(AND(COUNTIF(AY$2:AY157,AY157)=1,AY157&lt;&gt;""),AX156+1,AX156)</f>
        <v>1</v>
      </c>
      <c r="AY157" s="468" t="str">
        <f t="shared" si="157"/>
        <v/>
      </c>
      <c r="AZ157" s="440">
        <f>IF(AND(COUNTIF(BA$2:BA157,BA157)=1,BA157&lt;&gt;""),AZ156+1,AZ156)</f>
        <v>1</v>
      </c>
      <c r="BA157" s="468" t="str">
        <f t="shared" si="158"/>
        <v/>
      </c>
      <c r="BB157" s="497" t="str">
        <f t="shared" si="166"/>
        <v/>
      </c>
      <c r="BC157" s="497" t="str">
        <f t="shared" si="167"/>
        <v/>
      </c>
      <c r="EU157" s="1" t="str">
        <f t="shared" ca="1" si="159"/>
        <v/>
      </c>
    </row>
    <row r="158" spans="3:151">
      <c r="AF158" s="440">
        <f>IF(AND(COUNTIF(AG$2:AG158,AG158)=1,AG158&lt;&gt;""),AF157+1,AF157)</f>
        <v>1</v>
      </c>
      <c r="AG158" s="468" t="str">
        <f t="shared" si="151"/>
        <v/>
      </c>
      <c r="AH158" s="440">
        <f>IF(AND(COUNTIF(AI$2:AI158,AI158)=1,AI158&lt;&gt;""),AH157+1,AH157)</f>
        <v>1</v>
      </c>
      <c r="AI158" s="468" t="str">
        <f t="shared" si="152"/>
        <v/>
      </c>
      <c r="AJ158" s="497" t="str">
        <f t="shared" si="160"/>
        <v/>
      </c>
      <c r="AK158" s="497" t="str">
        <f t="shared" si="161"/>
        <v/>
      </c>
      <c r="AL158" s="440">
        <f>IF(AND(COUNTIF(AM$2:AM158,AM158)=1,AM158&lt;&gt;""),AL157+1,AL157)</f>
        <v>1</v>
      </c>
      <c r="AM158" s="468" t="str">
        <f t="shared" si="153"/>
        <v/>
      </c>
      <c r="AN158" s="440">
        <f>IF(AND(COUNTIF(AO$2:AO158,AO158)=1,AO158&lt;&gt;""),AN157+1,AN157)</f>
        <v>1</v>
      </c>
      <c r="AO158" s="468" t="str">
        <f t="shared" si="154"/>
        <v/>
      </c>
      <c r="AP158" s="497" t="str">
        <f t="shared" si="162"/>
        <v/>
      </c>
      <c r="AQ158" s="497" t="str">
        <f t="shared" si="163"/>
        <v/>
      </c>
      <c r="AR158" s="440">
        <f>IF(AND(COUNTIF(AS$2:AS158,AS158)=1,AS158&lt;&gt;""),AR157+1,AR157)</f>
        <v>1</v>
      </c>
      <c r="AS158" s="468" t="str">
        <f t="shared" si="155"/>
        <v/>
      </c>
      <c r="AT158" s="440">
        <f>IF(AND(COUNTIF(AU$2:AU158,AU158)=1,AU158&lt;&gt;""),AT157+1,AT157)</f>
        <v>1</v>
      </c>
      <c r="AU158" s="468" t="str">
        <f t="shared" si="156"/>
        <v/>
      </c>
      <c r="AV158" s="497" t="str">
        <f t="shared" si="164"/>
        <v/>
      </c>
      <c r="AW158" s="497" t="str">
        <f t="shared" si="165"/>
        <v/>
      </c>
      <c r="AX158" s="440">
        <f>IF(AND(COUNTIF(AY$2:AY158,AY158)=1,AY158&lt;&gt;""),AX157+1,AX157)</f>
        <v>1</v>
      </c>
      <c r="AY158" s="468" t="str">
        <f t="shared" si="157"/>
        <v/>
      </c>
      <c r="AZ158" s="440">
        <f>IF(AND(COUNTIF(BA$2:BA158,BA158)=1,BA158&lt;&gt;""),AZ157+1,AZ157)</f>
        <v>1</v>
      </c>
      <c r="BA158" s="468" t="str">
        <f t="shared" si="158"/>
        <v/>
      </c>
      <c r="BB158" s="497" t="str">
        <f t="shared" si="166"/>
        <v/>
      </c>
      <c r="BC158" s="497" t="str">
        <f t="shared" si="167"/>
        <v/>
      </c>
      <c r="EU158" s="1" t="str">
        <f t="shared" ca="1" si="159"/>
        <v/>
      </c>
    </row>
    <row r="159" spans="3:151">
      <c r="AF159" s="440">
        <f>IF(AND(COUNTIF(AG$2:AG159,AG159)=1,AG159&lt;&gt;""),AF158+1,AF158)</f>
        <v>1</v>
      </c>
      <c r="AG159" s="468" t="str">
        <f t="shared" si="151"/>
        <v/>
      </c>
      <c r="AH159" s="440">
        <f>IF(AND(COUNTIF(AI$2:AI159,AI159)=1,AI159&lt;&gt;""),AH158+1,AH158)</f>
        <v>1</v>
      </c>
      <c r="AI159" s="468" t="str">
        <f t="shared" si="152"/>
        <v/>
      </c>
      <c r="AJ159" s="497" t="str">
        <f t="shared" si="160"/>
        <v/>
      </c>
      <c r="AK159" s="497" t="str">
        <f t="shared" si="161"/>
        <v/>
      </c>
      <c r="AL159" s="440">
        <f>IF(AND(COUNTIF(AM$2:AM159,AM159)=1,AM159&lt;&gt;""),AL158+1,AL158)</f>
        <v>1</v>
      </c>
      <c r="AM159" s="468" t="str">
        <f t="shared" si="153"/>
        <v/>
      </c>
      <c r="AN159" s="440">
        <f>IF(AND(COUNTIF(AO$2:AO159,AO159)=1,AO159&lt;&gt;""),AN158+1,AN158)</f>
        <v>1</v>
      </c>
      <c r="AO159" s="468" t="str">
        <f t="shared" si="154"/>
        <v/>
      </c>
      <c r="AP159" s="497" t="str">
        <f t="shared" si="162"/>
        <v/>
      </c>
      <c r="AQ159" s="497" t="str">
        <f t="shared" si="163"/>
        <v/>
      </c>
      <c r="AR159" s="440">
        <f>IF(AND(COUNTIF(AS$2:AS159,AS159)=1,AS159&lt;&gt;""),AR158+1,AR158)</f>
        <v>1</v>
      </c>
      <c r="AS159" s="468" t="str">
        <f t="shared" si="155"/>
        <v/>
      </c>
      <c r="AT159" s="440">
        <f>IF(AND(COUNTIF(AU$2:AU159,AU159)=1,AU159&lt;&gt;""),AT158+1,AT158)</f>
        <v>1</v>
      </c>
      <c r="AU159" s="468" t="str">
        <f t="shared" si="156"/>
        <v/>
      </c>
      <c r="AV159" s="497" t="str">
        <f t="shared" si="164"/>
        <v/>
      </c>
      <c r="AW159" s="497" t="str">
        <f t="shared" si="165"/>
        <v/>
      </c>
      <c r="AX159" s="440">
        <f>IF(AND(COUNTIF(AY$2:AY159,AY159)=1,AY159&lt;&gt;""),AX158+1,AX158)</f>
        <v>1</v>
      </c>
      <c r="AY159" s="468" t="str">
        <f t="shared" si="157"/>
        <v/>
      </c>
      <c r="AZ159" s="440">
        <f>IF(AND(COUNTIF(BA$2:BA159,BA159)=1,BA159&lt;&gt;""),AZ158+1,AZ158)</f>
        <v>1</v>
      </c>
      <c r="BA159" s="468" t="str">
        <f t="shared" si="158"/>
        <v/>
      </c>
      <c r="BB159" s="497" t="str">
        <f t="shared" si="166"/>
        <v/>
      </c>
      <c r="BC159" s="497" t="str">
        <f t="shared" si="167"/>
        <v/>
      </c>
      <c r="EU159" s="1" t="str">
        <f t="shared" ca="1" si="159"/>
        <v/>
      </c>
    </row>
    <row r="160" spans="3:151">
      <c r="AF160" s="440">
        <f>IF(AND(COUNTIF(AG$2:AG160,AG160)=1,AG160&lt;&gt;""),AF159+1,AF159)</f>
        <v>1</v>
      </c>
      <c r="AG160" s="468" t="str">
        <f t="shared" si="151"/>
        <v/>
      </c>
      <c r="AH160" s="440">
        <f>IF(AND(COUNTIF(AI$2:AI160,AI160)=1,AI160&lt;&gt;""),AH159+1,AH159)</f>
        <v>1</v>
      </c>
      <c r="AI160" s="468" t="str">
        <f t="shared" si="152"/>
        <v/>
      </c>
      <c r="AJ160" s="497" t="str">
        <f t="shared" si="160"/>
        <v/>
      </c>
      <c r="AK160" s="497" t="str">
        <f t="shared" si="161"/>
        <v/>
      </c>
      <c r="AL160" s="440">
        <f>IF(AND(COUNTIF(AM$2:AM160,AM160)=1,AM160&lt;&gt;""),AL159+1,AL159)</f>
        <v>1</v>
      </c>
      <c r="AM160" s="468" t="str">
        <f t="shared" si="153"/>
        <v/>
      </c>
      <c r="AN160" s="440">
        <f>IF(AND(COUNTIF(AO$2:AO160,AO160)=1,AO160&lt;&gt;""),AN159+1,AN159)</f>
        <v>1</v>
      </c>
      <c r="AO160" s="468" t="str">
        <f t="shared" si="154"/>
        <v/>
      </c>
      <c r="AP160" s="497" t="str">
        <f t="shared" si="162"/>
        <v/>
      </c>
      <c r="AQ160" s="497" t="str">
        <f t="shared" si="163"/>
        <v/>
      </c>
      <c r="AR160" s="440">
        <f>IF(AND(COUNTIF(AS$2:AS160,AS160)=1,AS160&lt;&gt;""),AR159+1,AR159)</f>
        <v>1</v>
      </c>
      <c r="AS160" s="468" t="str">
        <f t="shared" si="155"/>
        <v/>
      </c>
      <c r="AT160" s="440">
        <f>IF(AND(COUNTIF(AU$2:AU160,AU160)=1,AU160&lt;&gt;""),AT159+1,AT159)</f>
        <v>1</v>
      </c>
      <c r="AU160" s="468" t="str">
        <f t="shared" si="156"/>
        <v/>
      </c>
      <c r="AV160" s="497" t="str">
        <f t="shared" si="164"/>
        <v/>
      </c>
      <c r="AW160" s="497" t="str">
        <f t="shared" si="165"/>
        <v/>
      </c>
      <c r="AX160" s="440">
        <f>IF(AND(COUNTIF(AY$2:AY160,AY160)=1,AY160&lt;&gt;""),AX159+1,AX159)</f>
        <v>1</v>
      </c>
      <c r="AY160" s="468" t="str">
        <f t="shared" si="157"/>
        <v/>
      </c>
      <c r="AZ160" s="440">
        <f>IF(AND(COUNTIF(BA$2:BA160,BA160)=1,BA160&lt;&gt;""),AZ159+1,AZ159)</f>
        <v>1</v>
      </c>
      <c r="BA160" s="468" t="str">
        <f t="shared" si="158"/>
        <v/>
      </c>
      <c r="BB160" s="497" t="str">
        <f t="shared" si="166"/>
        <v/>
      </c>
      <c r="BC160" s="497" t="str">
        <f t="shared" si="167"/>
        <v/>
      </c>
    </row>
    <row r="161" spans="32:55">
      <c r="AF161" s="440">
        <f>IF(AND(COUNTIF(AG$2:AG161,AG161)=1,AG161&lt;&gt;""),AF160+1,AF160)</f>
        <v>1</v>
      </c>
      <c r="AG161" s="468" t="str">
        <f t="shared" si="151"/>
        <v/>
      </c>
      <c r="AH161" s="440">
        <f>IF(AND(COUNTIF(AI$2:AI161,AI161)=1,AI161&lt;&gt;""),AH160+1,AH160)</f>
        <v>1</v>
      </c>
      <c r="AI161" s="468" t="str">
        <f t="shared" si="152"/>
        <v/>
      </c>
      <c r="AJ161" s="497" t="str">
        <f t="shared" si="160"/>
        <v/>
      </c>
      <c r="AK161" s="497" t="str">
        <f t="shared" si="161"/>
        <v/>
      </c>
      <c r="AL161" s="440">
        <f>IF(AND(COUNTIF(AM$2:AM161,AM161)=1,AM161&lt;&gt;""),AL160+1,AL160)</f>
        <v>1</v>
      </c>
      <c r="AM161" s="468" t="str">
        <f t="shared" si="153"/>
        <v/>
      </c>
      <c r="AN161" s="440">
        <f>IF(AND(COUNTIF(AO$2:AO161,AO161)=1,AO161&lt;&gt;""),AN160+1,AN160)</f>
        <v>1</v>
      </c>
      <c r="AO161" s="468" t="str">
        <f t="shared" si="154"/>
        <v/>
      </c>
      <c r="AP161" s="497" t="str">
        <f t="shared" si="162"/>
        <v/>
      </c>
      <c r="AQ161" s="497" t="str">
        <f t="shared" si="163"/>
        <v/>
      </c>
      <c r="AR161" s="440">
        <f>IF(AND(COUNTIF(AS$2:AS161,AS161)=1,AS161&lt;&gt;""),AR160+1,AR160)</f>
        <v>1</v>
      </c>
      <c r="AS161" s="468" t="str">
        <f t="shared" si="155"/>
        <v/>
      </c>
      <c r="AT161" s="440">
        <f>IF(AND(COUNTIF(AU$2:AU161,AU161)=1,AU161&lt;&gt;""),AT160+1,AT160)</f>
        <v>1</v>
      </c>
      <c r="AU161" s="468" t="str">
        <f t="shared" si="156"/>
        <v/>
      </c>
      <c r="AV161" s="497" t="str">
        <f t="shared" si="164"/>
        <v/>
      </c>
      <c r="AW161" s="497" t="str">
        <f t="shared" si="165"/>
        <v/>
      </c>
      <c r="AX161" s="440">
        <f>IF(AND(COUNTIF(AY$2:AY161,AY161)=1,AY161&lt;&gt;""),AX160+1,AX160)</f>
        <v>1</v>
      </c>
      <c r="AY161" s="468" t="str">
        <f t="shared" si="157"/>
        <v/>
      </c>
      <c r="AZ161" s="440">
        <f>IF(AND(COUNTIF(BA$2:BA161,BA161)=1,BA161&lt;&gt;""),AZ160+1,AZ160)</f>
        <v>1</v>
      </c>
      <c r="BA161" s="468" t="str">
        <f t="shared" si="158"/>
        <v/>
      </c>
      <c r="BB161" s="497" t="str">
        <f t="shared" si="166"/>
        <v/>
      </c>
      <c r="BC161" s="497" t="str">
        <f t="shared" si="167"/>
        <v/>
      </c>
    </row>
    <row r="162" spans="32:55">
      <c r="AF162" s="440">
        <f>IF(AND(COUNTIF(AG$2:AG162,AG162)=1,AG162&lt;&gt;""),AF161+1,AF161)</f>
        <v>1</v>
      </c>
      <c r="AG162" s="468" t="str">
        <f t="shared" ref="AG162:AG177" si="168">IF(AND((IFERROR(VLOOKUP(Naudos_Zalos_kodas,$P$2:$P$5,1,0),"")&lt;&gt;""),Naudos_Zalos="N"),Naudos_Zalos_pav,"")</f>
        <v/>
      </c>
      <c r="AH162" s="440">
        <f>IF(AND(COUNTIF(AI$2:AI162,AI162)=1,AI162&lt;&gt;""),AH161+1,AH161)</f>
        <v>1</v>
      </c>
      <c r="AI162" s="468" t="str">
        <f t="shared" ref="AI162:AI178" si="169">IF(AND((IFERROR(VLOOKUP(Naudos_Zalos_kodas,$P$2:$P$5,1,0),"")&lt;&gt;""),Naudos_Zalos="Ž"),Naudos_Zalos_pav,"")</f>
        <v/>
      </c>
      <c r="AJ162" s="497" t="str">
        <f t="shared" si="160"/>
        <v/>
      </c>
      <c r="AK162" s="497" t="str">
        <f t="shared" si="161"/>
        <v/>
      </c>
      <c r="AL162" s="440">
        <f>IF(AND(COUNTIF(AM$2:AM162,AM162)=1,AM162&lt;&gt;""),AL161+1,AL161)</f>
        <v>1</v>
      </c>
      <c r="AM162" s="468" t="str">
        <f t="shared" ref="AM162:AM178" si="170">IF(AND((IFERROR(VLOOKUP(Naudos_Zalos_kodas,$P$6:$P$9,1,0),"")&lt;&gt;""),Naudos_Zalos="N"),Naudos_Zalos_pav,"")</f>
        <v/>
      </c>
      <c r="AN162" s="440">
        <f>IF(AND(COUNTIF(AO$2:AO162,AO162)=1,AO162&lt;&gt;""),AN161+1,AN161)</f>
        <v>1</v>
      </c>
      <c r="AO162" s="468" t="str">
        <f t="shared" ref="AO162:AO178" si="171">IF(AND((IFERROR(VLOOKUP(Naudos_Zalos_kodas,$P$6:$P$9,1,0),"")&lt;&gt;""),Naudos_Zalos="Ž"),Naudos_Zalos_pav,"")</f>
        <v/>
      </c>
      <c r="AP162" s="497" t="str">
        <f t="shared" si="162"/>
        <v/>
      </c>
      <c r="AQ162" s="497" t="str">
        <f t="shared" si="163"/>
        <v/>
      </c>
      <c r="AR162" s="440">
        <f>IF(AND(COUNTIF(AS$2:AS162,AS162)=1,AS162&lt;&gt;""),AR161+1,AR161)</f>
        <v>1</v>
      </c>
      <c r="AS162" s="468" t="str">
        <f t="shared" ref="AS162:AS178" si="172">IF(AND((IFERROR(VLOOKUP(Naudos_Zalos_kodas,$P$10:$P$13,1,0),"")&lt;&gt;""),Naudos_Zalos="N"),Naudos_Zalos_pav,"")</f>
        <v/>
      </c>
      <c r="AT162" s="440">
        <f>IF(AND(COUNTIF(AU$2:AU162,AU162)=1,AU162&lt;&gt;""),AT161+1,AT161)</f>
        <v>1</v>
      </c>
      <c r="AU162" s="468" t="str">
        <f t="shared" ref="AU162:AU178" si="173">IF(AND((IFERROR(VLOOKUP(Naudos_Zalos_kodas,$P$10:$P$13,1,0),"")&lt;&gt;""),Naudos_Zalos="Ž"),Naudos_Zalos_pav,"")</f>
        <v/>
      </c>
      <c r="AV162" s="497" t="str">
        <f t="shared" si="164"/>
        <v/>
      </c>
      <c r="AW162" s="497" t="str">
        <f t="shared" si="165"/>
        <v/>
      </c>
      <c r="AX162" s="440">
        <f>IF(AND(COUNTIF(AY$2:AY162,AY162)=1,AY162&lt;&gt;""),AX161+1,AX161)</f>
        <v>1</v>
      </c>
      <c r="AY162" s="468" t="str">
        <f t="shared" ref="AY162:AY178" si="174">IF(AND((IFERROR(VLOOKUP(Naudos_Zalos_kodas,$P$14:$P$17,1,0),"")&lt;&gt;""),Naudos_Zalos="N"),Naudos_Zalos_pav,"")</f>
        <v/>
      </c>
      <c r="AZ162" s="440">
        <f>IF(AND(COUNTIF(BA$2:BA162,BA162)=1,BA162&lt;&gt;""),AZ161+1,AZ161)</f>
        <v>1</v>
      </c>
      <c r="BA162" s="468" t="str">
        <f t="shared" ref="BA162:BA178" si="175">IF(AND((IFERROR(VLOOKUP(Naudos_Zalos_kodas,$P$14:$P$17,1,0),"")&lt;&gt;""),Naudos_Zalos="Ž"),Naudos_Zalos_pav,"")</f>
        <v/>
      </c>
      <c r="BB162" s="497" t="str">
        <f t="shared" si="166"/>
        <v/>
      </c>
      <c r="BC162" s="497" t="str">
        <f t="shared" si="167"/>
        <v/>
      </c>
    </row>
    <row r="163" spans="32:55">
      <c r="AF163" s="440">
        <f>IF(AND(COUNTIF(AG$2:AG163,AG163)=1,AG163&lt;&gt;""),AF162+1,AF162)</f>
        <v>1</v>
      </c>
      <c r="AG163" s="468" t="str">
        <f t="shared" si="168"/>
        <v/>
      </c>
      <c r="AH163" s="440">
        <f>IF(AND(COUNTIF(AI$2:AI163,AI163)=1,AI163&lt;&gt;""),AH162+1,AH162)</f>
        <v>1</v>
      </c>
      <c r="AI163" s="468" t="str">
        <f t="shared" si="169"/>
        <v/>
      </c>
      <c r="AJ163" s="497" t="str">
        <f t="shared" si="160"/>
        <v/>
      </c>
      <c r="AK163" s="497" t="str">
        <f t="shared" si="161"/>
        <v/>
      </c>
      <c r="AL163" s="440">
        <f>IF(AND(COUNTIF(AM$2:AM163,AM163)=1,AM163&lt;&gt;""),AL162+1,AL162)</f>
        <v>1</v>
      </c>
      <c r="AM163" s="468" t="str">
        <f t="shared" si="170"/>
        <v/>
      </c>
      <c r="AN163" s="440">
        <f>IF(AND(COUNTIF(AO$2:AO163,AO163)=1,AO163&lt;&gt;""),AN162+1,AN162)</f>
        <v>1</v>
      </c>
      <c r="AO163" s="468" t="str">
        <f t="shared" si="171"/>
        <v/>
      </c>
      <c r="AP163" s="497" t="str">
        <f t="shared" si="162"/>
        <v/>
      </c>
      <c r="AQ163" s="497" t="str">
        <f t="shared" si="163"/>
        <v/>
      </c>
      <c r="AR163" s="440">
        <f>IF(AND(COUNTIF(AS$2:AS163,AS163)=1,AS163&lt;&gt;""),AR162+1,AR162)</f>
        <v>1</v>
      </c>
      <c r="AS163" s="468" t="str">
        <f t="shared" si="172"/>
        <v/>
      </c>
      <c r="AT163" s="440">
        <f>IF(AND(COUNTIF(AU$2:AU163,AU163)=1,AU163&lt;&gt;""),AT162+1,AT162)</f>
        <v>1</v>
      </c>
      <c r="AU163" s="468" t="str">
        <f t="shared" si="173"/>
        <v/>
      </c>
      <c r="AV163" s="497" t="str">
        <f t="shared" si="164"/>
        <v/>
      </c>
      <c r="AW163" s="497" t="str">
        <f t="shared" si="165"/>
        <v/>
      </c>
      <c r="AX163" s="440">
        <f>IF(AND(COUNTIF(AY$2:AY163,AY163)=1,AY163&lt;&gt;""),AX162+1,AX162)</f>
        <v>1</v>
      </c>
      <c r="AY163" s="468" t="str">
        <f t="shared" si="174"/>
        <v/>
      </c>
      <c r="AZ163" s="440">
        <f>IF(AND(COUNTIF(BA$2:BA163,BA163)=1,BA163&lt;&gt;""),AZ162+1,AZ162)</f>
        <v>1</v>
      </c>
      <c r="BA163" s="468" t="str">
        <f t="shared" si="175"/>
        <v/>
      </c>
      <c r="BB163" s="497" t="str">
        <f t="shared" si="166"/>
        <v/>
      </c>
      <c r="BC163" s="497" t="str">
        <f t="shared" si="167"/>
        <v/>
      </c>
    </row>
    <row r="164" spans="32:55">
      <c r="AF164" s="440">
        <f>IF(AND(COUNTIF(AG$2:AG164,AG164)=1,AG164&lt;&gt;""),AF163+1,AF163)</f>
        <v>1</v>
      </c>
      <c r="AG164" s="468" t="str">
        <f t="shared" si="168"/>
        <v/>
      </c>
      <c r="AH164" s="440">
        <f>IF(AND(COUNTIF(AI$2:AI164,AI164)=1,AI164&lt;&gt;""),AH163+1,AH163)</f>
        <v>1</v>
      </c>
      <c r="AI164" s="468" t="str">
        <f t="shared" si="169"/>
        <v/>
      </c>
      <c r="AJ164" s="497" t="str">
        <f t="shared" si="160"/>
        <v/>
      </c>
      <c r="AK164" s="497" t="str">
        <f t="shared" si="161"/>
        <v/>
      </c>
      <c r="AL164" s="440">
        <f>IF(AND(COUNTIF(AM$2:AM164,AM164)=1,AM164&lt;&gt;""),AL163+1,AL163)</f>
        <v>1</v>
      </c>
      <c r="AM164" s="468" t="str">
        <f t="shared" si="170"/>
        <v/>
      </c>
      <c r="AN164" s="440">
        <f>IF(AND(COUNTIF(AO$2:AO164,AO164)=1,AO164&lt;&gt;""),AN163+1,AN163)</f>
        <v>1</v>
      </c>
      <c r="AO164" s="468" t="str">
        <f t="shared" si="171"/>
        <v/>
      </c>
      <c r="AP164" s="497" t="str">
        <f t="shared" si="162"/>
        <v/>
      </c>
      <c r="AQ164" s="497" t="str">
        <f t="shared" si="163"/>
        <v/>
      </c>
      <c r="AR164" s="440">
        <f>IF(AND(COUNTIF(AS$2:AS164,AS164)=1,AS164&lt;&gt;""),AR163+1,AR163)</f>
        <v>1</v>
      </c>
      <c r="AS164" s="468" t="str">
        <f t="shared" si="172"/>
        <v/>
      </c>
      <c r="AT164" s="440">
        <f>IF(AND(COUNTIF(AU$2:AU164,AU164)=1,AU164&lt;&gt;""),AT163+1,AT163)</f>
        <v>1</v>
      </c>
      <c r="AU164" s="468" t="str">
        <f t="shared" si="173"/>
        <v/>
      </c>
      <c r="AV164" s="497" t="str">
        <f t="shared" si="164"/>
        <v/>
      </c>
      <c r="AW164" s="497" t="str">
        <f t="shared" si="165"/>
        <v/>
      </c>
      <c r="AX164" s="440">
        <f>IF(AND(COUNTIF(AY$2:AY164,AY164)=1,AY164&lt;&gt;""),AX163+1,AX163)</f>
        <v>1</v>
      </c>
      <c r="AY164" s="468" t="str">
        <f t="shared" si="174"/>
        <v/>
      </c>
      <c r="AZ164" s="440">
        <f>IF(AND(COUNTIF(BA$2:BA164,BA164)=1,BA164&lt;&gt;""),AZ163+1,AZ163)</f>
        <v>1</v>
      </c>
      <c r="BA164" s="468" t="str">
        <f t="shared" si="175"/>
        <v/>
      </c>
      <c r="BB164" s="497" t="str">
        <f t="shared" si="166"/>
        <v/>
      </c>
      <c r="BC164" s="497" t="str">
        <f t="shared" si="167"/>
        <v/>
      </c>
    </row>
    <row r="165" spans="32:55">
      <c r="AF165" s="440">
        <f>IF(AND(COUNTIF(AG$2:AG165,AG165)=1,AG165&lt;&gt;""),AF164+1,AF164)</f>
        <v>1</v>
      </c>
      <c r="AG165" s="468" t="str">
        <f t="shared" si="168"/>
        <v/>
      </c>
      <c r="AH165" s="440">
        <f>IF(AND(COUNTIF(AI$2:AI165,AI165)=1,AI165&lt;&gt;""),AH164+1,AH164)</f>
        <v>1</v>
      </c>
      <c r="AI165" s="468" t="str">
        <f t="shared" si="169"/>
        <v/>
      </c>
      <c r="AJ165" s="497" t="str">
        <f t="shared" si="160"/>
        <v/>
      </c>
      <c r="AK165" s="497" t="str">
        <f t="shared" si="161"/>
        <v/>
      </c>
      <c r="AL165" s="440">
        <f>IF(AND(COUNTIF(AM$2:AM165,AM165)=1,AM165&lt;&gt;""),AL164+1,AL164)</f>
        <v>1</v>
      </c>
      <c r="AM165" s="468" t="str">
        <f t="shared" si="170"/>
        <v/>
      </c>
      <c r="AN165" s="440">
        <f>IF(AND(COUNTIF(AO$2:AO165,AO165)=1,AO165&lt;&gt;""),AN164+1,AN164)</f>
        <v>1</v>
      </c>
      <c r="AO165" s="468" t="str">
        <f t="shared" si="171"/>
        <v/>
      </c>
      <c r="AP165" s="497" t="str">
        <f t="shared" si="162"/>
        <v/>
      </c>
      <c r="AQ165" s="497" t="str">
        <f t="shared" si="163"/>
        <v/>
      </c>
      <c r="AR165" s="440">
        <f>IF(AND(COUNTIF(AS$2:AS165,AS165)=1,AS165&lt;&gt;""),AR164+1,AR164)</f>
        <v>1</v>
      </c>
      <c r="AS165" s="468" t="str">
        <f t="shared" si="172"/>
        <v/>
      </c>
      <c r="AT165" s="440">
        <f>IF(AND(COUNTIF(AU$2:AU165,AU165)=1,AU165&lt;&gt;""),AT164+1,AT164)</f>
        <v>1</v>
      </c>
      <c r="AU165" s="468" t="str">
        <f t="shared" si="173"/>
        <v/>
      </c>
      <c r="AV165" s="497" t="str">
        <f t="shared" si="164"/>
        <v/>
      </c>
      <c r="AW165" s="497" t="str">
        <f t="shared" si="165"/>
        <v/>
      </c>
      <c r="AX165" s="440">
        <f>IF(AND(COUNTIF(AY$2:AY165,AY165)=1,AY165&lt;&gt;""),AX164+1,AX164)</f>
        <v>1</v>
      </c>
      <c r="AY165" s="468" t="str">
        <f t="shared" si="174"/>
        <v/>
      </c>
      <c r="AZ165" s="440">
        <f>IF(AND(COUNTIF(BA$2:BA165,BA165)=1,BA165&lt;&gt;""),AZ164+1,AZ164)</f>
        <v>1</v>
      </c>
      <c r="BA165" s="468" t="str">
        <f t="shared" si="175"/>
        <v/>
      </c>
      <c r="BB165" s="497" t="str">
        <f t="shared" si="166"/>
        <v/>
      </c>
      <c r="BC165" s="497" t="str">
        <f t="shared" si="167"/>
        <v/>
      </c>
    </row>
    <row r="166" spans="32:55">
      <c r="AF166" s="440">
        <f>IF(AND(COUNTIF(AG$2:AG166,AG166)=1,AG166&lt;&gt;""),AF165+1,AF165)</f>
        <v>1</v>
      </c>
      <c r="AG166" s="468" t="str">
        <f t="shared" si="168"/>
        <v/>
      </c>
      <c r="AH166" s="440">
        <f>IF(AND(COUNTIF(AI$2:AI166,AI166)=1,AI166&lt;&gt;""),AH165+1,AH165)</f>
        <v>1</v>
      </c>
      <c r="AI166" s="468" t="str">
        <f t="shared" si="169"/>
        <v/>
      </c>
      <c r="AJ166" s="497" t="str">
        <f t="shared" si="160"/>
        <v/>
      </c>
      <c r="AK166" s="497" t="str">
        <f t="shared" si="161"/>
        <v/>
      </c>
      <c r="AL166" s="440">
        <f>IF(AND(COUNTIF(AM$2:AM166,AM166)=1,AM166&lt;&gt;""),AL165+1,AL165)</f>
        <v>1</v>
      </c>
      <c r="AM166" s="468" t="str">
        <f t="shared" si="170"/>
        <v/>
      </c>
      <c r="AN166" s="440">
        <f>IF(AND(COUNTIF(AO$2:AO166,AO166)=1,AO166&lt;&gt;""),AN165+1,AN165)</f>
        <v>1</v>
      </c>
      <c r="AO166" s="468" t="str">
        <f t="shared" si="171"/>
        <v/>
      </c>
      <c r="AP166" s="497" t="str">
        <f t="shared" si="162"/>
        <v/>
      </c>
      <c r="AQ166" s="497" t="str">
        <f t="shared" si="163"/>
        <v/>
      </c>
      <c r="AR166" s="440">
        <f>IF(AND(COUNTIF(AS$2:AS166,AS166)=1,AS166&lt;&gt;""),AR165+1,AR165)</f>
        <v>1</v>
      </c>
      <c r="AS166" s="468" t="str">
        <f t="shared" si="172"/>
        <v/>
      </c>
      <c r="AT166" s="440">
        <f>IF(AND(COUNTIF(AU$2:AU166,AU166)=1,AU166&lt;&gt;""),AT165+1,AT165)</f>
        <v>1</v>
      </c>
      <c r="AU166" s="468" t="str">
        <f t="shared" si="173"/>
        <v/>
      </c>
      <c r="AV166" s="497" t="str">
        <f t="shared" si="164"/>
        <v/>
      </c>
      <c r="AW166" s="497" t="str">
        <f t="shared" si="165"/>
        <v/>
      </c>
      <c r="AX166" s="440">
        <f>IF(AND(COUNTIF(AY$2:AY166,AY166)=1,AY166&lt;&gt;""),AX165+1,AX165)</f>
        <v>1</v>
      </c>
      <c r="AY166" s="468" t="str">
        <f t="shared" si="174"/>
        <v/>
      </c>
      <c r="AZ166" s="440">
        <f>IF(AND(COUNTIF(BA$2:BA166,BA166)=1,BA166&lt;&gt;""),AZ165+1,AZ165)</f>
        <v>1</v>
      </c>
      <c r="BA166" s="468" t="str">
        <f t="shared" si="175"/>
        <v/>
      </c>
      <c r="BB166" s="497" t="str">
        <f t="shared" si="166"/>
        <v/>
      </c>
      <c r="BC166" s="497" t="str">
        <f t="shared" si="167"/>
        <v/>
      </c>
    </row>
    <row r="167" spans="32:55">
      <c r="AF167" s="440">
        <f>IF(AND(COUNTIF(AG$2:AG167,AG167)=1,AG167&lt;&gt;""),AF166+1,AF166)</f>
        <v>1</v>
      </c>
      <c r="AG167" s="468" t="str">
        <f t="shared" si="168"/>
        <v/>
      </c>
      <c r="AH167" s="440">
        <f>IF(AND(COUNTIF(AI$2:AI167,AI167)=1,AI167&lt;&gt;""),AH166+1,AH166)</f>
        <v>1</v>
      </c>
      <c r="AI167" s="468" t="str">
        <f t="shared" si="169"/>
        <v/>
      </c>
      <c r="AJ167" s="497" t="str">
        <f t="shared" si="160"/>
        <v/>
      </c>
      <c r="AK167" s="497" t="str">
        <f t="shared" si="161"/>
        <v/>
      </c>
      <c r="AL167" s="440">
        <f>IF(AND(COUNTIF(AM$2:AM167,AM167)=1,AM167&lt;&gt;""),AL166+1,AL166)</f>
        <v>1</v>
      </c>
      <c r="AM167" s="468" t="str">
        <f t="shared" si="170"/>
        <v/>
      </c>
      <c r="AN167" s="440">
        <f>IF(AND(COUNTIF(AO$2:AO167,AO167)=1,AO167&lt;&gt;""),AN166+1,AN166)</f>
        <v>1</v>
      </c>
      <c r="AO167" s="468" t="str">
        <f t="shared" si="171"/>
        <v/>
      </c>
      <c r="AP167" s="497" t="str">
        <f t="shared" si="162"/>
        <v/>
      </c>
      <c r="AQ167" s="497" t="str">
        <f t="shared" si="163"/>
        <v/>
      </c>
      <c r="AR167" s="440">
        <f>IF(AND(COUNTIF(AS$2:AS167,AS167)=1,AS167&lt;&gt;""),AR166+1,AR166)</f>
        <v>1</v>
      </c>
      <c r="AS167" s="468" t="str">
        <f t="shared" si="172"/>
        <v/>
      </c>
      <c r="AT167" s="440">
        <f>IF(AND(COUNTIF(AU$2:AU167,AU167)=1,AU167&lt;&gt;""),AT166+1,AT166)</f>
        <v>1</v>
      </c>
      <c r="AU167" s="468" t="str">
        <f t="shared" si="173"/>
        <v/>
      </c>
      <c r="AV167" s="497" t="str">
        <f t="shared" si="164"/>
        <v/>
      </c>
      <c r="AW167" s="497" t="str">
        <f t="shared" si="165"/>
        <v/>
      </c>
      <c r="AX167" s="440">
        <f>IF(AND(COUNTIF(AY$2:AY167,AY167)=1,AY167&lt;&gt;""),AX166+1,AX166)</f>
        <v>1</v>
      </c>
      <c r="AY167" s="468" t="str">
        <f t="shared" si="174"/>
        <v/>
      </c>
      <c r="AZ167" s="440">
        <f>IF(AND(COUNTIF(BA$2:BA167,BA167)=1,BA167&lt;&gt;""),AZ166+1,AZ166)</f>
        <v>1</v>
      </c>
      <c r="BA167" s="468" t="str">
        <f t="shared" si="175"/>
        <v/>
      </c>
      <c r="BB167" s="497" t="str">
        <f t="shared" si="166"/>
        <v/>
      </c>
      <c r="BC167" s="497" t="str">
        <f t="shared" si="167"/>
        <v/>
      </c>
    </row>
    <row r="168" spans="32:55">
      <c r="AF168" s="440">
        <f>IF(AND(COUNTIF(AG$2:AG168,AG168)=1,AG168&lt;&gt;""),AF167+1,AF167)</f>
        <v>1</v>
      </c>
      <c r="AG168" s="468" t="str">
        <f t="shared" si="168"/>
        <v/>
      </c>
      <c r="AH168" s="440">
        <f>IF(AND(COUNTIF(AI$2:AI168,AI168)=1,AI168&lt;&gt;""),AH167+1,AH167)</f>
        <v>1</v>
      </c>
      <c r="AI168" s="468" t="str">
        <f t="shared" si="169"/>
        <v/>
      </c>
      <c r="AJ168" s="497" t="str">
        <f t="shared" si="160"/>
        <v/>
      </c>
      <c r="AK168" s="497" t="str">
        <f t="shared" si="161"/>
        <v/>
      </c>
      <c r="AL168" s="440">
        <f>IF(AND(COUNTIF(AM$2:AM168,AM168)=1,AM168&lt;&gt;""),AL167+1,AL167)</f>
        <v>1</v>
      </c>
      <c r="AM168" s="468" t="str">
        <f t="shared" si="170"/>
        <v/>
      </c>
      <c r="AN168" s="440">
        <f>IF(AND(COUNTIF(AO$2:AO168,AO168)=1,AO168&lt;&gt;""),AN167+1,AN167)</f>
        <v>1</v>
      </c>
      <c r="AO168" s="468" t="str">
        <f t="shared" si="171"/>
        <v/>
      </c>
      <c r="AP168" s="497" t="str">
        <f t="shared" si="162"/>
        <v/>
      </c>
      <c r="AQ168" s="497" t="str">
        <f t="shared" si="163"/>
        <v/>
      </c>
      <c r="AR168" s="440">
        <f>IF(AND(COUNTIF(AS$2:AS168,AS168)=1,AS168&lt;&gt;""),AR167+1,AR167)</f>
        <v>1</v>
      </c>
      <c r="AS168" s="468" t="str">
        <f t="shared" si="172"/>
        <v/>
      </c>
      <c r="AT168" s="440">
        <f>IF(AND(COUNTIF(AU$2:AU168,AU168)=1,AU168&lt;&gt;""),AT167+1,AT167)</f>
        <v>1</v>
      </c>
      <c r="AU168" s="468" t="str">
        <f t="shared" si="173"/>
        <v/>
      </c>
      <c r="AV168" s="497" t="str">
        <f t="shared" si="164"/>
        <v/>
      </c>
      <c r="AW168" s="497" t="str">
        <f t="shared" si="165"/>
        <v/>
      </c>
      <c r="AX168" s="440">
        <f>IF(AND(COUNTIF(AY$2:AY168,AY168)=1,AY168&lt;&gt;""),AX167+1,AX167)</f>
        <v>1</v>
      </c>
      <c r="AY168" s="468" t="str">
        <f t="shared" si="174"/>
        <v/>
      </c>
      <c r="AZ168" s="440">
        <f>IF(AND(COUNTIF(BA$2:BA168,BA168)=1,BA168&lt;&gt;""),AZ167+1,AZ167)</f>
        <v>1</v>
      </c>
      <c r="BA168" s="468" t="str">
        <f t="shared" si="175"/>
        <v/>
      </c>
      <c r="BB168" s="497" t="str">
        <f t="shared" si="166"/>
        <v/>
      </c>
      <c r="BC168" s="497" t="str">
        <f t="shared" si="167"/>
        <v/>
      </c>
    </row>
    <row r="169" spans="32:55">
      <c r="AF169" s="440">
        <f>IF(AND(COUNTIF(AG$2:AG169,AG169)=1,AG169&lt;&gt;""),AF168+1,AF168)</f>
        <v>1</v>
      </c>
      <c r="AG169" s="468" t="str">
        <f t="shared" si="168"/>
        <v/>
      </c>
      <c r="AH169" s="440">
        <f>IF(AND(COUNTIF(AI$2:AI169,AI169)=1,AI169&lt;&gt;""),AH168+1,AH168)</f>
        <v>1</v>
      </c>
      <c r="AI169" s="468" t="str">
        <f t="shared" si="169"/>
        <v/>
      </c>
      <c r="AJ169" s="497" t="str">
        <f t="shared" si="160"/>
        <v/>
      </c>
      <c r="AK169" s="497" t="str">
        <f t="shared" si="161"/>
        <v/>
      </c>
      <c r="AL169" s="440">
        <f>IF(AND(COUNTIF(AM$2:AM169,AM169)=1,AM169&lt;&gt;""),AL168+1,AL168)</f>
        <v>1</v>
      </c>
      <c r="AM169" s="468" t="str">
        <f t="shared" si="170"/>
        <v/>
      </c>
      <c r="AN169" s="440">
        <f>IF(AND(COUNTIF(AO$2:AO169,AO169)=1,AO169&lt;&gt;""),AN168+1,AN168)</f>
        <v>1</v>
      </c>
      <c r="AO169" s="468" t="str">
        <f t="shared" si="171"/>
        <v/>
      </c>
      <c r="AP169" s="497" t="str">
        <f t="shared" si="162"/>
        <v/>
      </c>
      <c r="AQ169" s="497" t="str">
        <f t="shared" si="163"/>
        <v/>
      </c>
      <c r="AR169" s="440">
        <f>IF(AND(COUNTIF(AS$2:AS169,AS169)=1,AS169&lt;&gt;""),AR168+1,AR168)</f>
        <v>1</v>
      </c>
      <c r="AS169" s="468" t="str">
        <f t="shared" si="172"/>
        <v/>
      </c>
      <c r="AT169" s="440">
        <f>IF(AND(COUNTIF(AU$2:AU169,AU169)=1,AU169&lt;&gt;""),AT168+1,AT168)</f>
        <v>1</v>
      </c>
      <c r="AU169" s="468" t="str">
        <f t="shared" si="173"/>
        <v/>
      </c>
      <c r="AV169" s="497" t="str">
        <f t="shared" si="164"/>
        <v/>
      </c>
      <c r="AW169" s="497" t="str">
        <f t="shared" si="165"/>
        <v/>
      </c>
      <c r="AX169" s="440">
        <f>IF(AND(COUNTIF(AY$2:AY169,AY169)=1,AY169&lt;&gt;""),AX168+1,AX168)</f>
        <v>1</v>
      </c>
      <c r="AY169" s="468" t="str">
        <f t="shared" si="174"/>
        <v/>
      </c>
      <c r="AZ169" s="440">
        <f>IF(AND(COUNTIF(BA$2:BA169,BA169)=1,BA169&lt;&gt;""),AZ168+1,AZ168)</f>
        <v>1</v>
      </c>
      <c r="BA169" s="468" t="str">
        <f t="shared" si="175"/>
        <v/>
      </c>
      <c r="BB169" s="497" t="str">
        <f t="shared" si="166"/>
        <v/>
      </c>
      <c r="BC169" s="497" t="str">
        <f t="shared" si="167"/>
        <v/>
      </c>
    </row>
    <row r="170" spans="32:55">
      <c r="AF170" s="440">
        <f>IF(AND(COUNTIF(AG$2:AG170,AG170)=1,AG170&lt;&gt;""),AF169+1,AF169)</f>
        <v>1</v>
      </c>
      <c r="AG170" s="468" t="str">
        <f t="shared" si="168"/>
        <v/>
      </c>
      <c r="AH170" s="440">
        <f>IF(AND(COUNTIF(AI$2:AI170,AI170)=1,AI170&lt;&gt;""),AH169+1,AH169)</f>
        <v>1</v>
      </c>
      <c r="AI170" s="468" t="str">
        <f t="shared" si="169"/>
        <v/>
      </c>
      <c r="AJ170" s="497" t="str">
        <f t="shared" si="160"/>
        <v/>
      </c>
      <c r="AK170" s="497" t="str">
        <f t="shared" si="161"/>
        <v/>
      </c>
      <c r="AL170" s="440">
        <f>IF(AND(COUNTIF(AM$2:AM170,AM170)=1,AM170&lt;&gt;""),AL169+1,AL169)</f>
        <v>1</v>
      </c>
      <c r="AM170" s="468" t="str">
        <f t="shared" si="170"/>
        <v/>
      </c>
      <c r="AN170" s="440">
        <f>IF(AND(COUNTIF(AO$2:AO170,AO170)=1,AO170&lt;&gt;""),AN169+1,AN169)</f>
        <v>1</v>
      </c>
      <c r="AO170" s="468" t="str">
        <f t="shared" si="171"/>
        <v/>
      </c>
      <c r="AP170" s="497" t="str">
        <f t="shared" si="162"/>
        <v/>
      </c>
      <c r="AQ170" s="497" t="str">
        <f t="shared" si="163"/>
        <v/>
      </c>
      <c r="AR170" s="440">
        <f>IF(AND(COUNTIF(AS$2:AS170,AS170)=1,AS170&lt;&gt;""),AR169+1,AR169)</f>
        <v>1</v>
      </c>
      <c r="AS170" s="468" t="str">
        <f t="shared" si="172"/>
        <v/>
      </c>
      <c r="AT170" s="440">
        <f>IF(AND(COUNTIF(AU$2:AU170,AU170)=1,AU170&lt;&gt;""),AT169+1,AT169)</f>
        <v>1</v>
      </c>
      <c r="AU170" s="468" t="str">
        <f t="shared" si="173"/>
        <v/>
      </c>
      <c r="AV170" s="497" t="str">
        <f t="shared" si="164"/>
        <v/>
      </c>
      <c r="AW170" s="497" t="str">
        <f t="shared" si="165"/>
        <v/>
      </c>
      <c r="AX170" s="440">
        <f>IF(AND(COUNTIF(AY$2:AY170,AY170)=1,AY170&lt;&gt;""),AX169+1,AX169)</f>
        <v>1</v>
      </c>
      <c r="AY170" s="468" t="str">
        <f t="shared" si="174"/>
        <v/>
      </c>
      <c r="AZ170" s="440">
        <f>IF(AND(COUNTIF(BA$2:BA170,BA170)=1,BA170&lt;&gt;""),AZ169+1,AZ169)</f>
        <v>1</v>
      </c>
      <c r="BA170" s="468" t="str">
        <f t="shared" si="175"/>
        <v/>
      </c>
    </row>
    <row r="171" spans="32:55">
      <c r="AF171" s="440">
        <f>IF(AND(COUNTIF(AG$2:AG171,AG171)=1,AG171&lt;&gt;""),AF170+1,AF170)</f>
        <v>1</v>
      </c>
      <c r="AG171" s="468" t="str">
        <f t="shared" si="168"/>
        <v/>
      </c>
      <c r="AH171" s="440">
        <f>IF(AND(COUNTIF(AI$2:AI171,AI171)=1,AI171&lt;&gt;""),AH170+1,AH170)</f>
        <v>1</v>
      </c>
      <c r="AI171" s="468" t="str">
        <f t="shared" si="169"/>
        <v/>
      </c>
      <c r="AJ171" s="497" t="str">
        <f t="shared" si="160"/>
        <v/>
      </c>
      <c r="AK171" s="497" t="str">
        <f t="shared" si="161"/>
        <v/>
      </c>
      <c r="AL171" s="440">
        <f>IF(AND(COUNTIF(AM$2:AM171,AM171)=1,AM171&lt;&gt;""),AL170+1,AL170)</f>
        <v>1</v>
      </c>
      <c r="AM171" s="468" t="str">
        <f t="shared" si="170"/>
        <v/>
      </c>
      <c r="AN171" s="440">
        <f>IF(AND(COUNTIF(AO$2:AO171,AO171)=1,AO171&lt;&gt;""),AN170+1,AN170)</f>
        <v>1</v>
      </c>
      <c r="AO171" s="468" t="str">
        <f t="shared" si="171"/>
        <v/>
      </c>
      <c r="AP171" s="497" t="str">
        <f t="shared" si="162"/>
        <v/>
      </c>
      <c r="AQ171" s="497" t="str">
        <f t="shared" si="163"/>
        <v/>
      </c>
      <c r="AR171" s="440">
        <f>IF(AND(COUNTIF(AS$2:AS171,AS171)=1,AS171&lt;&gt;""),AR170+1,AR170)</f>
        <v>1</v>
      </c>
      <c r="AS171" s="468" t="str">
        <f t="shared" si="172"/>
        <v/>
      </c>
      <c r="AT171" s="440">
        <f>IF(AND(COUNTIF(AU$2:AU171,AU171)=1,AU171&lt;&gt;""),AT170+1,AT170)</f>
        <v>1</v>
      </c>
      <c r="AU171" s="468" t="str">
        <f t="shared" si="173"/>
        <v/>
      </c>
      <c r="AV171" s="497" t="str">
        <f t="shared" si="164"/>
        <v/>
      </c>
      <c r="AW171" s="497" t="str">
        <f t="shared" si="165"/>
        <v/>
      </c>
      <c r="AX171" s="440">
        <f>IF(AND(COUNTIF(AY$2:AY171,AY171)=1,AY171&lt;&gt;""),AX170+1,AX170)</f>
        <v>1</v>
      </c>
      <c r="AY171" s="468" t="str">
        <f t="shared" si="174"/>
        <v/>
      </c>
      <c r="AZ171" s="440">
        <f>IF(AND(COUNTIF(BA$2:BA171,BA171)=1,BA171&lt;&gt;""),AZ170+1,AZ170)</f>
        <v>1</v>
      </c>
      <c r="BA171" s="468" t="str">
        <f t="shared" si="175"/>
        <v/>
      </c>
    </row>
    <row r="172" spans="32:55">
      <c r="AF172" s="440">
        <f>IF(AND(COUNTIF(AG$2:AG172,AG172)=1,AG172&lt;&gt;""),AF171+1,AF171)</f>
        <v>1</v>
      </c>
      <c r="AG172" s="468" t="str">
        <f t="shared" si="168"/>
        <v/>
      </c>
      <c r="AH172" s="440">
        <f>IF(AND(COUNTIF(AI$2:AI172,AI172)=1,AI172&lt;&gt;""),AH171+1,AH171)</f>
        <v>1</v>
      </c>
      <c r="AI172" s="468" t="str">
        <f t="shared" si="169"/>
        <v/>
      </c>
      <c r="AJ172" s="497" t="str">
        <f t="shared" si="160"/>
        <v/>
      </c>
      <c r="AK172" s="497" t="str">
        <f t="shared" si="161"/>
        <v/>
      </c>
      <c r="AL172" s="440">
        <f>IF(AND(COUNTIF(AM$2:AM172,AM172)=1,AM172&lt;&gt;""),AL171+1,AL171)</f>
        <v>1</v>
      </c>
      <c r="AM172" s="468" t="str">
        <f t="shared" si="170"/>
        <v/>
      </c>
      <c r="AN172" s="440">
        <f>IF(AND(COUNTIF(AO$2:AO172,AO172)=1,AO172&lt;&gt;""),AN171+1,AN171)</f>
        <v>1</v>
      </c>
      <c r="AO172" s="468" t="str">
        <f t="shared" si="171"/>
        <v/>
      </c>
      <c r="AP172" s="497" t="str">
        <f t="shared" si="162"/>
        <v/>
      </c>
      <c r="AQ172" s="497" t="str">
        <f t="shared" si="163"/>
        <v/>
      </c>
      <c r="AR172" s="440">
        <f>IF(AND(COUNTIF(AS$2:AS172,AS172)=1,AS172&lt;&gt;""),AR171+1,AR171)</f>
        <v>1</v>
      </c>
      <c r="AS172" s="468" t="str">
        <f t="shared" si="172"/>
        <v/>
      </c>
      <c r="AT172" s="440">
        <f>IF(AND(COUNTIF(AU$2:AU172,AU172)=1,AU172&lt;&gt;""),AT171+1,AT171)</f>
        <v>1</v>
      </c>
      <c r="AU172" s="468" t="str">
        <f t="shared" si="173"/>
        <v/>
      </c>
      <c r="AV172" s="497" t="str">
        <f t="shared" si="164"/>
        <v/>
      </c>
      <c r="AW172" s="497" t="str">
        <f t="shared" si="165"/>
        <v/>
      </c>
      <c r="AX172" s="440">
        <f>IF(AND(COUNTIF(AY$2:AY172,AY172)=1,AY172&lt;&gt;""),AX171+1,AX171)</f>
        <v>1</v>
      </c>
      <c r="AY172" s="468" t="str">
        <f t="shared" si="174"/>
        <v/>
      </c>
      <c r="AZ172" s="440">
        <f>IF(AND(COUNTIF(BA$2:BA172,BA172)=1,BA172&lt;&gt;""),AZ171+1,AZ171)</f>
        <v>1</v>
      </c>
      <c r="BA172" s="468" t="str">
        <f t="shared" si="175"/>
        <v/>
      </c>
    </row>
    <row r="173" spans="32:55">
      <c r="AF173" s="440">
        <f>IF(AND(COUNTIF(AG$2:AG173,AG173)=1,AG173&lt;&gt;""),AF172+1,AF172)</f>
        <v>1</v>
      </c>
      <c r="AG173" s="468" t="str">
        <f t="shared" si="168"/>
        <v/>
      </c>
      <c r="AH173" s="440">
        <f>IF(AND(COUNTIF(AI$2:AI173,AI173)=1,AI173&lt;&gt;""),AH172+1,AH172)</f>
        <v>1</v>
      </c>
      <c r="AI173" s="468" t="str">
        <f t="shared" si="169"/>
        <v/>
      </c>
      <c r="AJ173" s="497" t="str">
        <f t="shared" si="160"/>
        <v/>
      </c>
      <c r="AK173" s="497" t="str">
        <f t="shared" si="161"/>
        <v/>
      </c>
      <c r="AL173" s="440">
        <f>IF(AND(COUNTIF(AM$2:AM173,AM173)=1,AM173&lt;&gt;""),AL172+1,AL172)</f>
        <v>1</v>
      </c>
      <c r="AM173" s="468" t="str">
        <f t="shared" si="170"/>
        <v/>
      </c>
      <c r="AN173" s="440">
        <f>IF(AND(COUNTIF(AO$2:AO173,AO173)=1,AO173&lt;&gt;""),AN172+1,AN172)</f>
        <v>1</v>
      </c>
      <c r="AO173" s="468" t="str">
        <f t="shared" si="171"/>
        <v/>
      </c>
      <c r="AP173" s="497" t="str">
        <f t="shared" si="162"/>
        <v/>
      </c>
      <c r="AQ173" s="497" t="str">
        <f t="shared" si="163"/>
        <v/>
      </c>
      <c r="AR173" s="440">
        <f>IF(AND(COUNTIF(AS$2:AS173,AS173)=1,AS173&lt;&gt;""),AR172+1,AR172)</f>
        <v>1</v>
      </c>
      <c r="AS173" s="468" t="str">
        <f t="shared" si="172"/>
        <v/>
      </c>
      <c r="AT173" s="440">
        <f>IF(AND(COUNTIF(AU$2:AU173,AU173)=1,AU173&lt;&gt;""),AT172+1,AT172)</f>
        <v>1</v>
      </c>
      <c r="AU173" s="468" t="str">
        <f t="shared" si="173"/>
        <v/>
      </c>
      <c r="AV173" s="497" t="str">
        <f t="shared" si="164"/>
        <v/>
      </c>
      <c r="AW173" s="497" t="str">
        <f t="shared" si="165"/>
        <v/>
      </c>
      <c r="AX173" s="440">
        <f>IF(AND(COUNTIF(AY$2:AY173,AY173)=1,AY173&lt;&gt;""),AX172+1,AX172)</f>
        <v>1</v>
      </c>
      <c r="AY173" s="468" t="str">
        <f t="shared" si="174"/>
        <v/>
      </c>
      <c r="AZ173" s="440">
        <f>IF(AND(COUNTIF(BA$2:BA173,BA173)=1,BA173&lt;&gt;""),AZ172+1,AZ172)</f>
        <v>1</v>
      </c>
      <c r="BA173" s="468" t="str">
        <f t="shared" si="175"/>
        <v/>
      </c>
    </row>
    <row r="174" spans="32:55">
      <c r="AF174" s="440">
        <f>IF(AND(COUNTIF(AG$2:AG174,AG174)=1,AG174&lt;&gt;""),AF173+1,AF173)</f>
        <v>1</v>
      </c>
      <c r="AG174" s="468" t="str">
        <f t="shared" si="168"/>
        <v/>
      </c>
      <c r="AH174" s="440">
        <f>IF(AND(COUNTIF(AI$2:AI174,AI174)=1,AI174&lt;&gt;""),AH173+1,AH173)</f>
        <v>1</v>
      </c>
      <c r="AI174" s="468" t="str">
        <f t="shared" si="169"/>
        <v/>
      </c>
      <c r="AJ174" s="497" t="str">
        <f t="shared" si="160"/>
        <v/>
      </c>
      <c r="AK174" s="497" t="str">
        <f t="shared" si="161"/>
        <v/>
      </c>
      <c r="AL174" s="440">
        <f>IF(AND(COUNTIF(AM$2:AM174,AM174)=1,AM174&lt;&gt;""),AL173+1,AL173)</f>
        <v>1</v>
      </c>
      <c r="AM174" s="468" t="str">
        <f t="shared" si="170"/>
        <v/>
      </c>
      <c r="AN174" s="440">
        <f>IF(AND(COUNTIF(AO$2:AO174,AO174)=1,AO174&lt;&gt;""),AN173+1,AN173)</f>
        <v>1</v>
      </c>
      <c r="AO174" s="468" t="str">
        <f t="shared" si="171"/>
        <v/>
      </c>
      <c r="AP174" s="497" t="str">
        <f t="shared" si="162"/>
        <v/>
      </c>
      <c r="AQ174" s="497" t="str">
        <f t="shared" si="163"/>
        <v/>
      </c>
      <c r="AR174" s="440">
        <f>IF(AND(COUNTIF(AS$2:AS174,AS174)=1,AS174&lt;&gt;""),AR173+1,AR173)</f>
        <v>1</v>
      </c>
      <c r="AS174" s="468" t="str">
        <f t="shared" si="172"/>
        <v/>
      </c>
      <c r="AT174" s="440">
        <f>IF(AND(COUNTIF(AU$2:AU174,AU174)=1,AU174&lt;&gt;""),AT173+1,AT173)</f>
        <v>1</v>
      </c>
      <c r="AU174" s="468" t="str">
        <f t="shared" si="173"/>
        <v/>
      </c>
      <c r="AV174" s="497" t="str">
        <f t="shared" si="164"/>
        <v/>
      </c>
      <c r="AW174" s="497" t="str">
        <f t="shared" si="165"/>
        <v/>
      </c>
      <c r="AX174" s="440">
        <f>IF(AND(COUNTIF(AY$2:AY174,AY174)=1,AY174&lt;&gt;""),AX173+1,AX173)</f>
        <v>1</v>
      </c>
      <c r="AY174" s="468" t="str">
        <f t="shared" si="174"/>
        <v/>
      </c>
      <c r="AZ174" s="440">
        <f>IF(AND(COUNTIF(BA$2:BA174,BA174)=1,BA174&lt;&gt;""),AZ173+1,AZ173)</f>
        <v>1</v>
      </c>
      <c r="BA174" s="468" t="str">
        <f t="shared" si="175"/>
        <v/>
      </c>
    </row>
    <row r="175" spans="32:55">
      <c r="AF175" s="440">
        <f>IF(AND(COUNTIF(AG$2:AG175,AG175)=1,AG175&lt;&gt;""),AF174+1,AF174)</f>
        <v>1</v>
      </c>
      <c r="AG175" s="468" t="str">
        <f t="shared" si="168"/>
        <v/>
      </c>
      <c r="AH175" s="440">
        <f>IF(AND(COUNTIF(AI$2:AI175,AI175)=1,AI175&lt;&gt;""),AH174+1,AH174)</f>
        <v>1</v>
      </c>
      <c r="AI175" s="468" t="str">
        <f t="shared" si="169"/>
        <v/>
      </c>
      <c r="AJ175" s="497" t="str">
        <f t="shared" si="160"/>
        <v/>
      </c>
      <c r="AK175" s="497" t="str">
        <f t="shared" si="161"/>
        <v/>
      </c>
      <c r="AL175" s="440">
        <f>IF(AND(COUNTIF(AM$2:AM175,AM175)=1,AM175&lt;&gt;""),AL174+1,AL174)</f>
        <v>1</v>
      </c>
      <c r="AM175" s="468" t="str">
        <f t="shared" si="170"/>
        <v/>
      </c>
      <c r="AN175" s="440">
        <f>IF(AND(COUNTIF(AO$2:AO175,AO175)=1,AO175&lt;&gt;""),AN174+1,AN174)</f>
        <v>1</v>
      </c>
      <c r="AO175" s="468" t="str">
        <f t="shared" si="171"/>
        <v/>
      </c>
      <c r="AP175" s="497" t="str">
        <f t="shared" si="162"/>
        <v/>
      </c>
      <c r="AQ175" s="497" t="str">
        <f t="shared" si="163"/>
        <v/>
      </c>
      <c r="AR175" s="440">
        <f>IF(AND(COUNTIF(AS$2:AS175,AS175)=1,AS175&lt;&gt;""),AR174+1,AR174)</f>
        <v>1</v>
      </c>
      <c r="AS175" s="468" t="str">
        <f t="shared" si="172"/>
        <v/>
      </c>
      <c r="AT175" s="440">
        <f>IF(AND(COUNTIF(AU$2:AU175,AU175)=1,AU175&lt;&gt;""),AT174+1,AT174)</f>
        <v>1</v>
      </c>
      <c r="AU175" s="468" t="str">
        <f t="shared" si="173"/>
        <v/>
      </c>
      <c r="AV175" s="497" t="str">
        <f t="shared" si="164"/>
        <v/>
      </c>
      <c r="AW175" s="497" t="str">
        <f t="shared" si="165"/>
        <v/>
      </c>
      <c r="AX175" s="440">
        <f>IF(AND(COUNTIF(AY$2:AY175,AY175)=1,AY175&lt;&gt;""),AX174+1,AX174)</f>
        <v>1</v>
      </c>
      <c r="AY175" s="468" t="str">
        <f t="shared" si="174"/>
        <v/>
      </c>
      <c r="AZ175" s="440">
        <f>IF(AND(COUNTIF(BA$2:BA175,BA175)=1,BA175&lt;&gt;""),AZ174+1,AZ174)</f>
        <v>1</v>
      </c>
      <c r="BA175" s="468" t="str">
        <f t="shared" si="175"/>
        <v/>
      </c>
    </row>
    <row r="176" spans="32:55">
      <c r="AF176" s="440">
        <f>IF(AND(COUNTIF(AG$2:AG176,AG176)=1,AG176&lt;&gt;""),AF175+1,AF175)</f>
        <v>1</v>
      </c>
      <c r="AG176" s="468" t="str">
        <f t="shared" si="168"/>
        <v/>
      </c>
      <c r="AH176" s="440">
        <f>IF(AND(COUNTIF(AI$2:AI176,AI176)=1,AI176&lt;&gt;""),AH175+1,AH175)</f>
        <v>1</v>
      </c>
      <c r="AI176" s="468" t="str">
        <f t="shared" si="169"/>
        <v/>
      </c>
      <c r="AJ176" s="497" t="str">
        <f t="shared" si="160"/>
        <v/>
      </c>
      <c r="AK176" s="497" t="str">
        <f t="shared" si="161"/>
        <v/>
      </c>
      <c r="AL176" s="440">
        <f>IF(AND(COUNTIF(AM$2:AM176,AM176)=1,AM176&lt;&gt;""),AL175+1,AL175)</f>
        <v>1</v>
      </c>
      <c r="AM176" s="468" t="str">
        <f t="shared" si="170"/>
        <v/>
      </c>
      <c r="AN176" s="440">
        <f>IF(AND(COUNTIF(AO$2:AO176,AO176)=1,AO176&lt;&gt;""),AN175+1,AN175)</f>
        <v>1</v>
      </c>
      <c r="AO176" s="468" t="str">
        <f t="shared" si="171"/>
        <v/>
      </c>
      <c r="AP176" s="497" t="str">
        <f t="shared" si="162"/>
        <v/>
      </c>
      <c r="AQ176" s="497" t="str">
        <f t="shared" si="163"/>
        <v/>
      </c>
      <c r="AR176" s="440">
        <f>IF(AND(COUNTIF(AS$2:AS176,AS176)=1,AS176&lt;&gt;""),AR175+1,AR175)</f>
        <v>1</v>
      </c>
      <c r="AS176" s="468" t="str">
        <f t="shared" si="172"/>
        <v/>
      </c>
      <c r="AT176" s="440">
        <f>IF(AND(COUNTIF(AU$2:AU176,AU176)=1,AU176&lt;&gt;""),AT175+1,AT175)</f>
        <v>1</v>
      </c>
      <c r="AU176" s="468" t="str">
        <f t="shared" si="173"/>
        <v/>
      </c>
      <c r="AV176" s="497" t="str">
        <f t="shared" si="164"/>
        <v/>
      </c>
      <c r="AW176" s="497" t="str">
        <f t="shared" si="165"/>
        <v/>
      </c>
      <c r="AX176" s="440">
        <f>IF(AND(COUNTIF(AY$2:AY176,AY176)=1,AY176&lt;&gt;""),AX175+1,AX175)</f>
        <v>1</v>
      </c>
      <c r="AY176" s="468" t="str">
        <f t="shared" si="174"/>
        <v/>
      </c>
      <c r="AZ176" s="440">
        <f>IF(AND(COUNTIF(BA$2:BA176,BA176)=1,BA176&lt;&gt;""),AZ175+1,AZ175)</f>
        <v>1</v>
      </c>
      <c r="BA176" s="468" t="str">
        <f t="shared" si="175"/>
        <v/>
      </c>
    </row>
    <row r="177" spans="32:53">
      <c r="AF177" s="440">
        <f>IF(AND(COUNTIF(AG$2:AG177,AG177)=1,AG177&lt;&gt;""),AF176+1,AF176)</f>
        <v>1</v>
      </c>
      <c r="AG177" s="468" t="str">
        <f t="shared" si="168"/>
        <v/>
      </c>
      <c r="AH177" s="440">
        <f>IF(AND(COUNTIF(AI$2:AI177,AI177)=1,AI177&lt;&gt;""),AH176+1,AH176)</f>
        <v>1</v>
      </c>
      <c r="AI177" s="468" t="str">
        <f t="shared" si="169"/>
        <v/>
      </c>
      <c r="AJ177" s="497" t="str">
        <f t="shared" si="160"/>
        <v/>
      </c>
      <c r="AK177" s="497" t="str">
        <f t="shared" si="161"/>
        <v/>
      </c>
      <c r="AL177" s="440">
        <f>IF(AND(COUNTIF(AM$2:AM177,AM177)=1,AM177&lt;&gt;""),AL176+1,AL176)</f>
        <v>1</v>
      </c>
      <c r="AM177" s="468" t="str">
        <f t="shared" si="170"/>
        <v/>
      </c>
      <c r="AN177" s="440">
        <f>IF(AND(COUNTIF(AO$2:AO177,AO177)=1,AO177&lt;&gt;""),AN176+1,AN176)</f>
        <v>1</v>
      </c>
      <c r="AO177" s="468" t="str">
        <f t="shared" si="171"/>
        <v/>
      </c>
      <c r="AP177" s="497" t="str">
        <f t="shared" si="162"/>
        <v/>
      </c>
      <c r="AQ177" s="497" t="str">
        <f t="shared" si="163"/>
        <v/>
      </c>
      <c r="AR177" s="440">
        <f>IF(AND(COUNTIF(AS$2:AS177,AS177)=1,AS177&lt;&gt;""),AR176+1,AR176)</f>
        <v>1</v>
      </c>
      <c r="AS177" s="468" t="str">
        <f t="shared" si="172"/>
        <v/>
      </c>
      <c r="AT177" s="440">
        <f>IF(AND(COUNTIF(AU$2:AU177,AU177)=1,AU177&lt;&gt;""),AT176+1,AT176)</f>
        <v>1</v>
      </c>
      <c r="AU177" s="468" t="str">
        <f t="shared" si="173"/>
        <v/>
      </c>
      <c r="AV177" s="497" t="str">
        <f t="shared" si="164"/>
        <v/>
      </c>
      <c r="AW177" s="497" t="str">
        <f t="shared" si="165"/>
        <v/>
      </c>
      <c r="AX177" s="440">
        <f>IF(AND(COUNTIF(AY$2:AY177,AY177)=1,AY177&lt;&gt;""),AX176+1,AX176)</f>
        <v>1</v>
      </c>
      <c r="AY177" s="468" t="str">
        <f t="shared" si="174"/>
        <v/>
      </c>
      <c r="AZ177" s="440">
        <f>IF(AND(COUNTIF(BA$2:BA177,BA177)=1,BA177&lt;&gt;""),AZ176+1,AZ176)</f>
        <v>1</v>
      </c>
      <c r="BA177" s="468" t="str">
        <f t="shared" si="175"/>
        <v/>
      </c>
    </row>
    <row r="178" spans="32:53">
      <c r="AF178" s="440">
        <f>IF(AND(COUNTIF(AG$2:AG178,AG178)=1,AG178&lt;&gt;""),AF177+1,AF177)</f>
        <v>1</v>
      </c>
      <c r="AG178" s="468" t="str">
        <f>IF(AND((IFERROR(VLOOKUP(Naudos_Zalos_kodas,$P$2:$P$5,1,0),"")&lt;&gt;""),Naudos_Zalos="N"),Naudos_Zalos_pav,"")</f>
        <v/>
      </c>
      <c r="AH178" s="440">
        <f>IF(AND(COUNTIF(AI$2:AI178,AI178)=1,AI178&lt;&gt;""),AH177+1,AH177)</f>
        <v>1</v>
      </c>
      <c r="AI178" s="468" t="str">
        <f t="shared" si="169"/>
        <v/>
      </c>
      <c r="AJ178" s="497" t="str">
        <f t="shared" si="160"/>
        <v/>
      </c>
      <c r="AK178" s="497" t="str">
        <f t="shared" si="161"/>
        <v/>
      </c>
      <c r="AL178" s="440">
        <f>IF(AND(COUNTIF(AM$2:AM178,AM178)=1,AM178&lt;&gt;""),AL177+1,AL177)</f>
        <v>1</v>
      </c>
      <c r="AM178" s="468" t="str">
        <f t="shared" si="170"/>
        <v/>
      </c>
      <c r="AN178" s="440">
        <f>IF(AND(COUNTIF(AO$2:AO178,AO178)=1,AO178&lt;&gt;""),AN177+1,AN177)</f>
        <v>1</v>
      </c>
      <c r="AO178" s="468" t="str">
        <f t="shared" si="171"/>
        <v/>
      </c>
      <c r="AP178" s="497" t="str">
        <f t="shared" si="162"/>
        <v/>
      </c>
      <c r="AQ178" s="497" t="str">
        <f t="shared" si="163"/>
        <v/>
      </c>
      <c r="AR178" s="440">
        <f>IF(AND(COUNTIF(AS$2:AS178,AS178)=1,AS178&lt;&gt;""),AR177+1,AR177)</f>
        <v>1</v>
      </c>
      <c r="AS178" s="468" t="str">
        <f t="shared" si="172"/>
        <v/>
      </c>
      <c r="AT178" s="440">
        <f>IF(AND(COUNTIF(AU$2:AU178,AU178)=1,AU178&lt;&gt;""),AT177+1,AT177)</f>
        <v>1</v>
      </c>
      <c r="AU178" s="468" t="str">
        <f t="shared" si="173"/>
        <v/>
      </c>
      <c r="AV178" s="497" t="str">
        <f t="shared" si="164"/>
        <v/>
      </c>
      <c r="AW178" s="497" t="str">
        <f t="shared" si="165"/>
        <v/>
      </c>
      <c r="AX178" s="440">
        <f>IF(AND(COUNTIF(AY$2:AY178,AY178)=1,AY178&lt;&gt;""),AX177+1,AX177)</f>
        <v>1</v>
      </c>
      <c r="AY178" s="468" t="str">
        <f t="shared" si="174"/>
        <v/>
      </c>
      <c r="AZ178" s="440">
        <f>IF(AND(COUNTIF(BA$2:BA178,BA178)=1,BA178&lt;&gt;""),AZ177+1,AZ177)</f>
        <v>1</v>
      </c>
      <c r="BA178" s="468" t="str">
        <f t="shared" si="175"/>
        <v/>
      </c>
    </row>
    <row r="179" spans="32:53">
      <c r="AF179" s="440"/>
      <c r="AG179" s="468"/>
      <c r="AH179" s="440"/>
      <c r="AI179" s="468"/>
      <c r="AJ179" s="497"/>
      <c r="AK179" s="497"/>
      <c r="AL179" s="440"/>
      <c r="AM179" s="468"/>
      <c r="AN179" s="440"/>
      <c r="AO179" s="468"/>
      <c r="AP179" s="497"/>
      <c r="AQ179" s="497"/>
      <c r="AR179" s="440"/>
      <c r="AS179" s="468"/>
      <c r="AT179" s="440"/>
      <c r="AU179" s="468"/>
      <c r="AV179" s="497"/>
      <c r="AW179" s="497"/>
      <c r="AX179" s="440"/>
      <c r="AY179" s="468"/>
      <c r="AZ179" s="440"/>
      <c r="BA179" s="468"/>
    </row>
    <row r="180" spans="32:53">
      <c r="AG180" s="440"/>
    </row>
    <row r="181" spans="32:53">
      <c r="AG181" s="440"/>
    </row>
    <row r="182" spans="32:53">
      <c r="AG182" s="440"/>
    </row>
    <row r="183" spans="32:53">
      <c r="AG183" s="440"/>
    </row>
    <row r="184" spans="32:53">
      <c r="AG184" s="440"/>
    </row>
    <row r="185" spans="32:53">
      <c r="AG185" s="440"/>
    </row>
    <row r="186" spans="32:53">
      <c r="AG186" s="440"/>
    </row>
    <row r="187" spans="32:53">
      <c r="AG187" s="440"/>
    </row>
    <row r="188" spans="32:53">
      <c r="AG188" s="440"/>
    </row>
    <row r="189" spans="32:53">
      <c r="AG189" s="440"/>
    </row>
    <row r="190" spans="32:53">
      <c r="AG190" s="440"/>
    </row>
    <row r="191" spans="32:53">
      <c r="AG191" s="440"/>
    </row>
    <row r="192" spans="32:53">
      <c r="AG192" s="440"/>
    </row>
    <row r="193" spans="33:33">
      <c r="AG193" s="440"/>
    </row>
    <row r="194" spans="33:33">
      <c r="AG194" s="440"/>
    </row>
    <row r="195" spans="33:33">
      <c r="AG195" s="440"/>
    </row>
    <row r="196" spans="33:33">
      <c r="AG196" s="440"/>
    </row>
    <row r="197" spans="33:33">
      <c r="AG197" s="440"/>
    </row>
    <row r="198" spans="33:33">
      <c r="AG198" s="440"/>
    </row>
    <row r="199" spans="33:33">
      <c r="AG199" s="440"/>
    </row>
    <row r="200" spans="33:33">
      <c r="AG200" s="440"/>
    </row>
    <row r="201" spans="33:33">
      <c r="AG201" s="440"/>
    </row>
    <row r="202" spans="33:33">
      <c r="AG202" s="440"/>
    </row>
    <row r="203" spans="33:33">
      <c r="AG203" s="440"/>
    </row>
    <row r="204" spans="33:33">
      <c r="AG204" s="440"/>
    </row>
    <row r="205" spans="33:33">
      <c r="AG205" s="440"/>
    </row>
    <row r="206" spans="33:33">
      <c r="AG206" s="440"/>
    </row>
    <row r="207" spans="33:33">
      <c r="AG207" s="440"/>
    </row>
    <row r="208" spans="33:33">
      <c r="AG208" s="440"/>
    </row>
    <row r="209" spans="33:33">
      <c r="AG209" s="440"/>
    </row>
    <row r="210" spans="33:33">
      <c r="AG210" s="440"/>
    </row>
    <row r="211" spans="33:33">
      <c r="AG211" s="440"/>
    </row>
    <row r="212" spans="33:33">
      <c r="AG212" s="440"/>
    </row>
    <row r="213" spans="33:33">
      <c r="AG213" s="440"/>
    </row>
    <row r="214" spans="33:33">
      <c r="AG214" s="440"/>
    </row>
    <row r="215" spans="33:33">
      <c r="AG215" s="440"/>
    </row>
    <row r="216" spans="33:33">
      <c r="AG216" s="440"/>
    </row>
    <row r="217" spans="33:33">
      <c r="AG217" s="440"/>
    </row>
    <row r="218" spans="33:33">
      <c r="AG218" s="440"/>
    </row>
    <row r="219" spans="33:33">
      <c r="AG219" s="440"/>
    </row>
    <row r="220" spans="33:33">
      <c r="AG220" s="440"/>
    </row>
    <row r="221" spans="33:33">
      <c r="AG221" s="440"/>
    </row>
    <row r="222" spans="33:33">
      <c r="AG222" s="440"/>
    </row>
    <row r="223" spans="33:33">
      <c r="AG223" s="440"/>
    </row>
    <row r="224" spans="33:33">
      <c r="AG224" s="440"/>
    </row>
    <row r="225" spans="33:33">
      <c r="AG225" s="440"/>
    </row>
    <row r="226" spans="33:33">
      <c r="AG226" s="440"/>
    </row>
    <row r="227" spans="33:33">
      <c r="AG227" s="440"/>
    </row>
    <row r="228" spans="33:33">
      <c r="AG228" s="440"/>
    </row>
    <row r="229" spans="33:33">
      <c r="AG229" s="440"/>
    </row>
    <row r="230" spans="33:33">
      <c r="AG230" s="440"/>
    </row>
    <row r="231" spans="33:33">
      <c r="AG231" s="440"/>
    </row>
    <row r="232" spans="33:33">
      <c r="AG232" s="440"/>
    </row>
    <row r="233" spans="33:33">
      <c r="AG233" s="440"/>
    </row>
    <row r="234" spans="33:33">
      <c r="AG234" s="440"/>
    </row>
    <row r="235" spans="33:33">
      <c r="AG235" s="440"/>
    </row>
    <row r="236" spans="33:33">
      <c r="AG236" s="440"/>
    </row>
    <row r="237" spans="33:33">
      <c r="AG237" s="440"/>
    </row>
    <row r="238" spans="33:33">
      <c r="AG238" s="440"/>
    </row>
    <row r="239" spans="33:33">
      <c r="AG239" s="440"/>
    </row>
    <row r="240" spans="33:33">
      <c r="AG240" s="440"/>
    </row>
    <row r="241" spans="33:33">
      <c r="AG241" s="440"/>
    </row>
    <row r="242" spans="33:33">
      <c r="AG242" s="440"/>
    </row>
    <row r="243" spans="33:33">
      <c r="AG243" s="440"/>
    </row>
    <row r="244" spans="33:33">
      <c r="AG244" s="440"/>
    </row>
    <row r="245" spans="33:33">
      <c r="AG245" s="440"/>
    </row>
    <row r="246" spans="33:33">
      <c r="AG246" s="440"/>
    </row>
    <row r="247" spans="33:33">
      <c r="AG247" s="440"/>
    </row>
  </sheetData>
  <mergeCells count="1">
    <mergeCell ref="P1:R1"/>
  </mergeCells>
  <pageMargins left="0.70866141732283472" right="0.70866141732283472" top="0.74803149606299213" bottom="0.74803149606299213" header="0.31496062992125984" footer="0.31496062992125984"/>
  <pageSetup paperSize="9" scale="10" fitToWidth="2"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tabColor rgb="FF003366"/>
    <pageSetUpPr fitToPage="1"/>
  </sheetPr>
  <dimension ref="B1:BC100"/>
  <sheetViews>
    <sheetView showGridLines="0" showRowColHeaders="0" workbookViewId="0">
      <pane xSplit="5" ySplit="6" topLeftCell="F7" activePane="bottomRight" state="frozen"/>
      <selection activeCell="I14" sqref="I14:P14"/>
      <selection pane="topRight" activeCell="I14" sqref="I14:P14"/>
      <selection pane="bottomLeft" activeCell="I14" sqref="I14:P14"/>
      <selection pane="bottomRight" activeCell="E6" sqref="E6"/>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6" customWidth="1"/>
    <col min="32" max="36" width="12.7109375" style="26" hidden="1" customWidth="1"/>
    <col min="37" max="37" width="1.28515625" style="3" customWidth="1"/>
    <col min="38" max="39" width="9.140625" style="3" hidden="1" customWidth="1"/>
    <col min="40" max="40" width="21.7109375" style="3" hidden="1" customWidth="1"/>
    <col min="41" max="41" width="27.5703125" style="26" hidden="1" customWidth="1"/>
    <col min="42" max="42" width="9.140625" style="52"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6"/>
      <c r="AW1" s="26"/>
      <c r="AX1" s="26"/>
      <c r="AY1" s="26"/>
      <c r="AZ1" s="26"/>
      <c r="BA1" s="26"/>
      <c r="BB1" s="26"/>
      <c r="BC1" s="26"/>
    </row>
    <row r="2" spans="2:55" ht="27.75" customHeight="1">
      <c r="B2" s="164"/>
      <c r="C2" s="929" t="str">
        <f>UPPER('1'!I36)&amp;"
"&amp;UPPER('1'!I37)</f>
        <v xml:space="preserve">PAGRINDINIS INVESTAVIMO OBJEKTAS (A)
</v>
      </c>
      <c r="D2" s="929"/>
      <c r="E2" s="929"/>
    </row>
    <row r="3" spans="2:55" ht="26.25" customHeight="1" thickBot="1">
      <c r="B3" s="165"/>
      <c r="C3" s="930" t="str">
        <f>"Alternatyva """&amp;Data0!O4&amp;""""</f>
        <v>Alternatyva ""</v>
      </c>
      <c r="D3" s="930"/>
      <c r="E3" s="930"/>
      <c r="G3" s="2"/>
    </row>
    <row r="4" spans="2:55" ht="26.25" customHeight="1">
      <c r="B4" s="53"/>
      <c r="C4" s="932" t="str">
        <f ca="1">IF(ISERROR(AZ6),"",AZ6)</f>
        <v/>
      </c>
      <c r="D4" s="932"/>
      <c r="E4" s="932"/>
      <c r="G4" s="2"/>
      <c r="AM4" s="384" t="s">
        <v>607</v>
      </c>
      <c r="AN4" s="514" t="s">
        <v>967</v>
      </c>
      <c r="AO4" s="386" t="s">
        <v>382</v>
      </c>
      <c r="AP4" s="927" t="s">
        <v>376</v>
      </c>
      <c r="AQ4" s="927"/>
      <c r="AR4" s="927"/>
      <c r="AS4" s="927"/>
      <c r="AT4" s="927"/>
      <c r="AU4" s="927"/>
      <c r="AV4" s="927"/>
      <c r="AW4" s="927"/>
      <c r="AX4" s="927"/>
      <c r="AY4" s="928"/>
      <c r="AZ4" s="385" t="s">
        <v>378</v>
      </c>
    </row>
    <row r="5" spans="2:55">
      <c r="B5" s="54" t="str">
        <f>IF(Kalba="EN",Data2!C30,Data2!B30)</f>
        <v>Projekto įgyvendinimo metai</v>
      </c>
      <c r="C5" s="55"/>
      <c r="D5" s="56" t="s">
        <v>331</v>
      </c>
      <c r="E5" s="57"/>
      <c r="F5" s="58">
        <f>Data4!M1</f>
        <v>0</v>
      </c>
      <c r="G5" s="58">
        <f>Data4!N1</f>
        <v>1</v>
      </c>
      <c r="H5" s="58">
        <f>Data4!O1</f>
        <v>2</v>
      </c>
      <c r="I5" s="58">
        <f>Data4!P1</f>
        <v>3</v>
      </c>
      <c r="J5" s="58">
        <f>Data4!Q1</f>
        <v>4</v>
      </c>
      <c r="K5" s="58">
        <f>Data4!R1</f>
        <v>5</v>
      </c>
      <c r="L5" s="58">
        <f>Data4!S1</f>
        <v>6</v>
      </c>
      <c r="M5" s="58">
        <f>Data4!T1</f>
        <v>7</v>
      </c>
      <c r="N5" s="58">
        <f>Data4!U1</f>
        <v>8</v>
      </c>
      <c r="O5" s="58">
        <f>Data4!V1</f>
        <v>9</v>
      </c>
      <c r="P5" s="58">
        <f>Data4!W1</f>
        <v>10</v>
      </c>
      <c r="Q5" s="58">
        <f>Data4!X1</f>
        <v>11</v>
      </c>
      <c r="R5" s="58">
        <f>Data4!Y1</f>
        <v>12</v>
      </c>
      <c r="S5" s="58">
        <f>Data4!Z1</f>
        <v>13</v>
      </c>
      <c r="T5" s="58">
        <f>Data4!AA1</f>
        <v>14</v>
      </c>
      <c r="U5" s="58">
        <f>Data4!AB1</f>
        <v>15</v>
      </c>
      <c r="V5" s="58">
        <f>Data4!AC1</f>
        <v>16</v>
      </c>
      <c r="W5" s="58">
        <f>Data4!AD1</f>
        <v>17</v>
      </c>
      <c r="X5" s="58">
        <f>Data4!AE1</f>
        <v>18</v>
      </c>
      <c r="Y5" s="58">
        <f>Data4!AF1</f>
        <v>19</v>
      </c>
      <c r="Z5" s="58">
        <f>Data4!AG1</f>
        <v>20</v>
      </c>
      <c r="AA5" s="58">
        <f>Data4!AH1</f>
        <v>21</v>
      </c>
      <c r="AB5" s="58">
        <f>Data4!AI1</f>
        <v>22</v>
      </c>
      <c r="AC5" s="58">
        <f>Data4!AJ1</f>
        <v>23</v>
      </c>
      <c r="AD5" s="58">
        <f>Data4!AK1</f>
        <v>24</v>
      </c>
      <c r="AE5" s="58">
        <f>Data4!AL1</f>
        <v>25</v>
      </c>
      <c r="AF5" s="58">
        <f>Data4!AM1</f>
        <v>26</v>
      </c>
      <c r="AG5" s="58">
        <f>Data4!AN1</f>
        <v>27</v>
      </c>
      <c r="AH5" s="58">
        <f>Data4!AO1</f>
        <v>28</v>
      </c>
      <c r="AI5" s="58">
        <f>Data4!AP1</f>
        <v>29</v>
      </c>
      <c r="AJ5" s="58">
        <f>Data4!AQ1</f>
        <v>30</v>
      </c>
      <c r="AM5" s="381"/>
      <c r="AN5" s="513"/>
      <c r="AO5" s="387"/>
      <c r="AP5" s="59">
        <v>1</v>
      </c>
      <c r="AQ5" s="59">
        <v>2</v>
      </c>
      <c r="AR5" s="59">
        <v>3</v>
      </c>
      <c r="AS5" s="59">
        <v>4</v>
      </c>
      <c r="AT5" s="59">
        <v>5</v>
      </c>
      <c r="AU5" s="59">
        <v>6</v>
      </c>
      <c r="AV5" s="59">
        <v>7</v>
      </c>
      <c r="AW5" s="59">
        <v>8</v>
      </c>
      <c r="AX5" s="59">
        <v>9</v>
      </c>
      <c r="AY5" s="388">
        <v>10</v>
      </c>
      <c r="AZ5" s="379" t="str">
        <f ca="1">IF(MAX(AP6:AY6)=0,"",INDEX(AP5:AY5,1,MATCH(MAX(AP6:AY6),AP6:AY6,0)))</f>
        <v/>
      </c>
    </row>
    <row r="6" spans="2:55">
      <c r="B6" s="54" t="str">
        <f>IF(Kalba="EN",Data2!C31,Data2!B31)</f>
        <v>Projekto biudžeto eilutė / Projekto įgyvendinimo kalendoriniai metai</v>
      </c>
      <c r="C6" s="55"/>
      <c r="D6" s="60" t="s">
        <v>383</v>
      </c>
      <c r="E6" s="60" t="s">
        <v>1482</v>
      </c>
      <c r="F6" s="58">
        <f>Data4!M2</f>
        <v>2017</v>
      </c>
      <c r="G6" s="58">
        <f>Data4!N2</f>
        <v>2018</v>
      </c>
      <c r="H6" s="58">
        <f>Data4!O2</f>
        <v>2019</v>
      </c>
      <c r="I6" s="58">
        <f>Data4!P2</f>
        <v>2020</v>
      </c>
      <c r="J6" s="58">
        <f>Data4!Q2</f>
        <v>2021</v>
      </c>
      <c r="K6" s="58">
        <f>Data4!R2</f>
        <v>2022</v>
      </c>
      <c r="L6" s="58">
        <f>Data4!S2</f>
        <v>2023</v>
      </c>
      <c r="M6" s="58">
        <f>Data4!T2</f>
        <v>2024</v>
      </c>
      <c r="N6" s="58">
        <f>Data4!U2</f>
        <v>2025</v>
      </c>
      <c r="O6" s="58">
        <f>Data4!V2</f>
        <v>2026</v>
      </c>
      <c r="P6" s="58">
        <f>Data4!W2</f>
        <v>2027</v>
      </c>
      <c r="Q6" s="58">
        <f>Data4!X2</f>
        <v>2028</v>
      </c>
      <c r="R6" s="58">
        <f>Data4!Y2</f>
        <v>2029</v>
      </c>
      <c r="S6" s="58">
        <f>Data4!Z2</f>
        <v>2030</v>
      </c>
      <c r="T6" s="58">
        <f>Data4!AA2</f>
        <v>2031</v>
      </c>
      <c r="U6" s="58">
        <f>Data4!AB2</f>
        <v>2032</v>
      </c>
      <c r="V6" s="58">
        <f>Data4!AC2</f>
        <v>2033</v>
      </c>
      <c r="W6" s="58">
        <f>Data4!AD2</f>
        <v>2034</v>
      </c>
      <c r="X6" s="58">
        <f>Data4!AE2</f>
        <v>2035</v>
      </c>
      <c r="Y6" s="58">
        <f>Data4!AF2</f>
        <v>2036</v>
      </c>
      <c r="Z6" s="58">
        <f>Data4!AG2</f>
        <v>2037</v>
      </c>
      <c r="AA6" s="58">
        <f>Data4!AH2</f>
        <v>2038</v>
      </c>
      <c r="AB6" s="58">
        <f>Data4!AI2</f>
        <v>2039</v>
      </c>
      <c r="AC6" s="58">
        <f>Data4!AJ2</f>
        <v>2040</v>
      </c>
      <c r="AD6" s="58">
        <f>Data4!AK2</f>
        <v>2041</v>
      </c>
      <c r="AE6" s="58">
        <f>Data4!AL2</f>
        <v>2042</v>
      </c>
      <c r="AF6" s="58">
        <f>Data4!AM2</f>
        <v>2043</v>
      </c>
      <c r="AG6" s="58">
        <f>Data4!AN2</f>
        <v>2044</v>
      </c>
      <c r="AH6" s="58">
        <f>Data4!AO2</f>
        <v>2045</v>
      </c>
      <c r="AI6" s="58">
        <f>Data4!AP2</f>
        <v>2046</v>
      </c>
      <c r="AJ6" s="58">
        <f>Data4!AQ2</f>
        <v>2047</v>
      </c>
      <c r="AM6" s="381"/>
      <c r="AN6" s="513"/>
      <c r="AO6" s="387"/>
      <c r="AP6" s="59">
        <f t="shared" ref="AP6:AY6" si="0">COUNTIF(AP$7:AP$59,"Klaida")</f>
        <v>0</v>
      </c>
      <c r="AQ6" s="59">
        <f t="shared" ca="1" si="0"/>
        <v>0</v>
      </c>
      <c r="AR6" s="59">
        <f t="shared" si="0"/>
        <v>0</v>
      </c>
      <c r="AS6" s="59">
        <f t="shared" si="0"/>
        <v>0</v>
      </c>
      <c r="AT6" s="59">
        <f t="shared" si="0"/>
        <v>0</v>
      </c>
      <c r="AU6" s="59">
        <f t="shared" si="0"/>
        <v>0</v>
      </c>
      <c r="AV6" s="59">
        <f t="shared" si="0"/>
        <v>0</v>
      </c>
      <c r="AW6" s="59">
        <f t="shared" si="0"/>
        <v>0</v>
      </c>
      <c r="AX6" s="59">
        <f t="shared" si="0"/>
        <v>0</v>
      </c>
      <c r="AY6" s="388">
        <f t="shared" si="0"/>
        <v>0</v>
      </c>
      <c r="AZ6" s="3" t="e">
        <f ca="1">VLOOKUP(AZ5,Klaidu_pranesimai,2,FALSE)</f>
        <v>#N/A</v>
      </c>
    </row>
    <row r="7" spans="2:55" s="61" customFormat="1">
      <c r="B7" s="5" t="s">
        <v>6</v>
      </c>
      <c r="C7" s="5" t="str">
        <f>IF(Kalba="EN",Data2!C32,Data2!B32)</f>
        <v>Alternatyvos investicijos, iš viso</v>
      </c>
      <c r="D7" s="62">
        <f>ROUND(SUM(D8:D15),0)</f>
        <v>0</v>
      </c>
      <c r="E7" s="62">
        <f>ROUND(SUM(E8:E15),0)</f>
        <v>0</v>
      </c>
      <c r="F7" s="62">
        <f>ROUND(SUM(F8:F15),0)</f>
        <v>0</v>
      </c>
      <c r="G7" s="62">
        <f t="shared" ref="G7:AJ7" si="1">ROUND(SUM(G8:G15),0)</f>
        <v>0</v>
      </c>
      <c r="H7" s="62">
        <f t="shared" si="1"/>
        <v>0</v>
      </c>
      <c r="I7" s="62">
        <f t="shared" si="1"/>
        <v>0</v>
      </c>
      <c r="J7" s="62">
        <f t="shared" si="1"/>
        <v>0</v>
      </c>
      <c r="K7" s="62">
        <f t="shared" si="1"/>
        <v>0</v>
      </c>
      <c r="L7" s="62">
        <f t="shared" si="1"/>
        <v>0</v>
      </c>
      <c r="M7" s="62">
        <f t="shared" si="1"/>
        <v>0</v>
      </c>
      <c r="N7" s="62">
        <f t="shared" si="1"/>
        <v>0</v>
      </c>
      <c r="O7" s="62">
        <f t="shared" si="1"/>
        <v>0</v>
      </c>
      <c r="P7" s="62">
        <f t="shared" si="1"/>
        <v>0</v>
      </c>
      <c r="Q7" s="62">
        <f t="shared" si="1"/>
        <v>0</v>
      </c>
      <c r="R7" s="62">
        <f t="shared" si="1"/>
        <v>0</v>
      </c>
      <c r="S7" s="62">
        <f t="shared" si="1"/>
        <v>0</v>
      </c>
      <c r="T7" s="62">
        <f t="shared" si="1"/>
        <v>0</v>
      </c>
      <c r="U7" s="62">
        <f t="shared" si="1"/>
        <v>0</v>
      </c>
      <c r="V7" s="62">
        <f t="shared" si="1"/>
        <v>0</v>
      </c>
      <c r="W7" s="62">
        <f t="shared" si="1"/>
        <v>0</v>
      </c>
      <c r="X7" s="62">
        <f t="shared" si="1"/>
        <v>0</v>
      </c>
      <c r="Y7" s="62">
        <f t="shared" si="1"/>
        <v>0</v>
      </c>
      <c r="Z7" s="62">
        <f t="shared" si="1"/>
        <v>0</v>
      </c>
      <c r="AA7" s="62">
        <f t="shared" si="1"/>
        <v>0</v>
      </c>
      <c r="AB7" s="62">
        <f t="shared" si="1"/>
        <v>0</v>
      </c>
      <c r="AC7" s="62">
        <f t="shared" si="1"/>
        <v>0</v>
      </c>
      <c r="AD7" s="62">
        <f t="shared" si="1"/>
        <v>0</v>
      </c>
      <c r="AE7" s="62">
        <f t="shared" si="1"/>
        <v>0</v>
      </c>
      <c r="AF7" s="62">
        <f t="shared" si="1"/>
        <v>0</v>
      </c>
      <c r="AG7" s="62">
        <f t="shared" si="1"/>
        <v>0</v>
      </c>
      <c r="AH7" s="62">
        <f t="shared" si="1"/>
        <v>0</v>
      </c>
      <c r="AI7" s="62">
        <f t="shared" si="1"/>
        <v>0</v>
      </c>
      <c r="AJ7" s="62">
        <f t="shared" si="1"/>
        <v>0</v>
      </c>
      <c r="AM7" s="382">
        <f>ROUND(SUM(AM8:AM15),0)</f>
        <v>0</v>
      </c>
      <c r="AN7" s="382">
        <f>ROUND(SUM(AN8:AN15),0)</f>
        <v>0</v>
      </c>
      <c r="AO7" s="389"/>
      <c r="AP7" s="63"/>
      <c r="AQ7" s="63"/>
      <c r="AR7" s="63"/>
      <c r="AS7" s="63"/>
      <c r="AT7" s="63"/>
      <c r="AU7" s="63"/>
      <c r="AV7" s="63"/>
      <c r="AW7" s="63"/>
      <c r="AX7" s="63"/>
      <c r="AY7" s="390"/>
    </row>
    <row r="8" spans="2:55">
      <c r="B8" s="64" t="s">
        <v>7</v>
      </c>
      <c r="C8" s="4" t="str">
        <f>IF(Kalba="EN",Data2!C33,Data2!B33)</f>
        <v>Žemė</v>
      </c>
      <c r="D8" s="65">
        <f>F8+NPV(FDN,G8:INDEX(G8:AJ8,PAL))</f>
        <v>0</v>
      </c>
      <c r="E8" s="65">
        <f t="shared" ref="E8:E16" si="2">SUMIF($F$5:$AJ$5,"&lt;="&amp;PAL,$F8:$AJ8)</f>
        <v>0</v>
      </c>
      <c r="F8" s="78">
        <v>0</v>
      </c>
      <c r="G8" s="78">
        <v>0</v>
      </c>
      <c r="H8" s="78">
        <v>0</v>
      </c>
      <c r="I8" s="78">
        <v>0</v>
      </c>
      <c r="J8" s="78">
        <v>0</v>
      </c>
      <c r="K8" s="78">
        <v>0</v>
      </c>
      <c r="L8" s="78">
        <v>0</v>
      </c>
      <c r="M8" s="78">
        <v>0</v>
      </c>
      <c r="N8" s="78">
        <v>0</v>
      </c>
      <c r="O8" s="78">
        <v>0</v>
      </c>
      <c r="P8" s="78">
        <v>0</v>
      </c>
      <c r="Q8" s="78">
        <v>0</v>
      </c>
      <c r="R8" s="78">
        <v>0</v>
      </c>
      <c r="S8" s="78">
        <v>0</v>
      </c>
      <c r="T8" s="78">
        <v>0</v>
      </c>
      <c r="U8" s="78">
        <v>0</v>
      </c>
      <c r="V8" s="78">
        <v>0</v>
      </c>
      <c r="W8" s="78">
        <v>0</v>
      </c>
      <c r="X8" s="78">
        <v>0</v>
      </c>
      <c r="Y8" s="78">
        <v>0</v>
      </c>
      <c r="Z8" s="78">
        <v>0</v>
      </c>
      <c r="AA8" s="78">
        <v>0</v>
      </c>
      <c r="AB8" s="78">
        <v>0</v>
      </c>
      <c r="AC8" s="78">
        <v>0</v>
      </c>
      <c r="AD8" s="78">
        <v>0</v>
      </c>
      <c r="AE8" s="78">
        <v>0</v>
      </c>
      <c r="AF8" s="78">
        <v>0</v>
      </c>
      <c r="AG8" s="78">
        <v>0</v>
      </c>
      <c r="AH8" s="78">
        <v>0</v>
      </c>
      <c r="AI8" s="78">
        <v>0</v>
      </c>
      <c r="AJ8" s="78">
        <v>0</v>
      </c>
      <c r="AM8" s="383">
        <f>F8+NPV(SDN,G8:INDEX(G8:AJ8,PAL))</f>
        <v>0</v>
      </c>
      <c r="AN8" s="415">
        <f>IFERROR(SUMPRODUCT(F8+NPV(SDN,G8:INDEX(G8:AJ8,PAL)),Data1!D3),0)</f>
        <v>0</v>
      </c>
      <c r="AO8" s="387">
        <f t="shared" ref="AO8:AO20" si="3">IF(COUNTIF(AP8:AY8,"Klaida")&gt;0,1,0)</f>
        <v>0</v>
      </c>
      <c r="AP8" s="59">
        <f>IF(COUNT(F8:INDEX(F8:AJ8,PAL+1))&lt;&gt;PAL+1,"Klaida",0)</f>
        <v>0</v>
      </c>
      <c r="AQ8" s="59"/>
      <c r="AR8" s="59"/>
      <c r="AS8" s="59"/>
      <c r="AT8" s="59"/>
      <c r="AU8" s="59"/>
      <c r="AV8" s="59"/>
      <c r="AW8" s="59"/>
      <c r="AX8" s="59"/>
      <c r="AY8" s="388"/>
    </row>
    <row r="9" spans="2:55">
      <c r="B9" s="64" t="s">
        <v>9</v>
      </c>
      <c r="C9" s="4" t="str">
        <f>IF(Kalba="EN",Data2!C34,Data2!B34)</f>
        <v>Nekilnojamasis turtas</v>
      </c>
      <c r="D9" s="65">
        <f>F9+NPV(FDN,G9:INDEX(G9:AJ9,PAL))</f>
        <v>0</v>
      </c>
      <c r="E9" s="65">
        <f t="shared" si="2"/>
        <v>0</v>
      </c>
      <c r="F9" s="78">
        <v>0</v>
      </c>
      <c r="G9" s="78">
        <v>0</v>
      </c>
      <c r="H9" s="78">
        <v>0</v>
      </c>
      <c r="I9" s="78">
        <v>0</v>
      </c>
      <c r="J9" s="78">
        <v>0</v>
      </c>
      <c r="K9" s="78">
        <v>0</v>
      </c>
      <c r="L9" s="78">
        <v>0</v>
      </c>
      <c r="M9" s="78">
        <v>0</v>
      </c>
      <c r="N9" s="78">
        <v>0</v>
      </c>
      <c r="O9" s="78">
        <v>0</v>
      </c>
      <c r="P9" s="78">
        <v>0</v>
      </c>
      <c r="Q9" s="78">
        <v>0</v>
      </c>
      <c r="R9" s="78">
        <v>0</v>
      </c>
      <c r="S9" s="78">
        <v>0</v>
      </c>
      <c r="T9" s="78">
        <v>0</v>
      </c>
      <c r="U9" s="78">
        <v>0</v>
      </c>
      <c r="V9" s="78">
        <v>0</v>
      </c>
      <c r="W9" s="78">
        <v>0</v>
      </c>
      <c r="X9" s="78">
        <v>0</v>
      </c>
      <c r="Y9" s="78">
        <v>0</v>
      </c>
      <c r="Z9" s="78">
        <v>0</v>
      </c>
      <c r="AA9" s="78">
        <v>0</v>
      </c>
      <c r="AB9" s="78">
        <v>0</v>
      </c>
      <c r="AC9" s="78">
        <v>0</v>
      </c>
      <c r="AD9" s="78">
        <v>0</v>
      </c>
      <c r="AE9" s="78">
        <v>0</v>
      </c>
      <c r="AF9" s="78">
        <v>0</v>
      </c>
      <c r="AG9" s="78">
        <v>0</v>
      </c>
      <c r="AH9" s="78">
        <v>0</v>
      </c>
      <c r="AI9" s="78">
        <v>0</v>
      </c>
      <c r="AJ9" s="78">
        <v>0</v>
      </c>
      <c r="AM9" s="383">
        <f>F9+NPV(SDN,G9:INDEX(G9:AJ9,PAL))</f>
        <v>0</v>
      </c>
      <c r="AN9" s="415">
        <f>IFERROR(SUMPRODUCT(F9+NPV(SDN,G9:INDEX(G9:AJ9,PAL)),Data1!D4),0)</f>
        <v>0</v>
      </c>
      <c r="AO9" s="387">
        <f t="shared" si="3"/>
        <v>0</v>
      </c>
      <c r="AP9" s="59">
        <f>IF(COUNT(F9:INDEX(F9:AJ9,PAL+1))&lt;&gt;PAL+1,"Klaida",0)</f>
        <v>0</v>
      </c>
      <c r="AQ9" s="59"/>
      <c r="AR9" s="59"/>
      <c r="AS9" s="59"/>
      <c r="AT9" s="59"/>
      <c r="AU9" s="59"/>
      <c r="AV9" s="59"/>
      <c r="AW9" s="59"/>
      <c r="AX9" s="59"/>
      <c r="AY9" s="388"/>
    </row>
    <row r="10" spans="2:55">
      <c r="B10" s="64" t="s">
        <v>11</v>
      </c>
      <c r="C10" s="4" t="str">
        <f>IF(Kalba="EN",Data2!C35,Data2!B35)</f>
        <v>Statyba, rekonstravimas, kapitalinis remontas ir kiti darbai</v>
      </c>
      <c r="D10" s="65">
        <f>F10+NPV(FDN,G10:INDEX(G10:AJ10,PAL))</f>
        <v>0</v>
      </c>
      <c r="E10" s="65">
        <f t="shared" si="2"/>
        <v>0</v>
      </c>
      <c r="F10" s="78">
        <v>0</v>
      </c>
      <c r="G10" s="78">
        <v>0</v>
      </c>
      <c r="H10" s="78">
        <v>0</v>
      </c>
      <c r="I10" s="78">
        <v>0</v>
      </c>
      <c r="J10" s="78">
        <v>0</v>
      </c>
      <c r="K10" s="78">
        <v>0</v>
      </c>
      <c r="L10" s="78">
        <v>0</v>
      </c>
      <c r="M10" s="78">
        <v>0</v>
      </c>
      <c r="N10" s="78">
        <v>0</v>
      </c>
      <c r="O10" s="78">
        <v>0</v>
      </c>
      <c r="P10" s="78">
        <v>0</v>
      </c>
      <c r="Q10" s="78">
        <v>0</v>
      </c>
      <c r="R10" s="78">
        <v>0</v>
      </c>
      <c r="S10" s="78">
        <v>0</v>
      </c>
      <c r="T10" s="78">
        <v>0</v>
      </c>
      <c r="U10" s="78">
        <v>0</v>
      </c>
      <c r="V10" s="78">
        <v>0</v>
      </c>
      <c r="W10" s="78">
        <v>0</v>
      </c>
      <c r="X10" s="78">
        <v>0</v>
      </c>
      <c r="Y10" s="78">
        <v>0</v>
      </c>
      <c r="Z10" s="78">
        <v>0</v>
      </c>
      <c r="AA10" s="78">
        <v>0</v>
      </c>
      <c r="AB10" s="78">
        <v>0</v>
      </c>
      <c r="AC10" s="78">
        <v>0</v>
      </c>
      <c r="AD10" s="78">
        <v>0</v>
      </c>
      <c r="AE10" s="78">
        <v>0</v>
      </c>
      <c r="AF10" s="78">
        <v>0</v>
      </c>
      <c r="AG10" s="78">
        <v>0</v>
      </c>
      <c r="AH10" s="78">
        <v>0</v>
      </c>
      <c r="AI10" s="78">
        <v>0</v>
      </c>
      <c r="AJ10" s="78">
        <v>0</v>
      </c>
      <c r="AM10" s="383">
        <f>F10+NPV(SDN,G10:INDEX(G10:AJ10,PAL))</f>
        <v>0</v>
      </c>
      <c r="AN10" s="415">
        <f>IFERROR(SUMPRODUCT(F10+NPV(SDN,G10:INDEX(G10:AJ10,PAL)),Data1!D5),0)</f>
        <v>0</v>
      </c>
      <c r="AO10" s="387">
        <f t="shared" si="3"/>
        <v>0</v>
      </c>
      <c r="AP10" s="59">
        <f>IF(COUNT(F10:INDEX(F10:AJ10,PAL+1))&lt;&gt;PAL+1,"Klaida",0)</f>
        <v>0</v>
      </c>
      <c r="AQ10" s="59"/>
      <c r="AR10" s="59"/>
      <c r="AS10" s="59"/>
      <c r="AT10" s="59"/>
      <c r="AU10" s="59"/>
      <c r="AV10" s="59"/>
      <c r="AW10" s="59"/>
      <c r="AX10" s="59"/>
      <c r="AY10" s="388"/>
    </row>
    <row r="11" spans="2:55">
      <c r="B11" s="64" t="s">
        <v>13</v>
      </c>
      <c r="C11" s="4" t="str">
        <f>IF(Kalba="EN",Data2!C36,Data2!B36)</f>
        <v>Įranga, įrenginiai ir kitas ilgalaikis turtas</v>
      </c>
      <c r="D11" s="65">
        <f>F11+NPV(FDN,G11:INDEX(G11:AJ11,PAL))</f>
        <v>0</v>
      </c>
      <c r="E11" s="65">
        <f t="shared" si="2"/>
        <v>0</v>
      </c>
      <c r="F11" s="78">
        <v>0</v>
      </c>
      <c r="G11" s="78">
        <v>0</v>
      </c>
      <c r="H11" s="78">
        <v>0</v>
      </c>
      <c r="I11" s="78">
        <v>0</v>
      </c>
      <c r="J11" s="78">
        <v>0</v>
      </c>
      <c r="K11" s="78">
        <v>0</v>
      </c>
      <c r="L11" s="78">
        <v>0</v>
      </c>
      <c r="M11" s="78">
        <v>0</v>
      </c>
      <c r="N11" s="78">
        <v>0</v>
      </c>
      <c r="O11" s="78">
        <v>0</v>
      </c>
      <c r="P11" s="78">
        <v>0</v>
      </c>
      <c r="Q11" s="78">
        <v>0</v>
      </c>
      <c r="R11" s="78">
        <v>0</v>
      </c>
      <c r="S11" s="78">
        <v>0</v>
      </c>
      <c r="T11" s="78">
        <v>0</v>
      </c>
      <c r="U11" s="78">
        <v>0</v>
      </c>
      <c r="V11" s="78">
        <v>0</v>
      </c>
      <c r="W11" s="78">
        <v>0</v>
      </c>
      <c r="X11" s="78">
        <v>0</v>
      </c>
      <c r="Y11" s="78">
        <v>0</v>
      </c>
      <c r="Z11" s="78">
        <v>0</v>
      </c>
      <c r="AA11" s="78">
        <v>0</v>
      </c>
      <c r="AB11" s="78">
        <v>0</v>
      </c>
      <c r="AC11" s="78">
        <v>0</v>
      </c>
      <c r="AD11" s="78">
        <v>0</v>
      </c>
      <c r="AE11" s="78">
        <v>0</v>
      </c>
      <c r="AF11" s="78">
        <v>0</v>
      </c>
      <c r="AG11" s="78">
        <v>0</v>
      </c>
      <c r="AH11" s="78">
        <v>0</v>
      </c>
      <c r="AI11" s="78">
        <v>0</v>
      </c>
      <c r="AJ11" s="78">
        <v>0</v>
      </c>
      <c r="AM11" s="383">
        <f>F11+NPV(SDN,G11:INDEX(G11:AJ11,PAL))</f>
        <v>0</v>
      </c>
      <c r="AN11" s="415">
        <f>IFERROR(SUMPRODUCT(F11+NPV(SDN,G11:INDEX(G11:AJ11,PAL)),Data1!D6),0)</f>
        <v>0</v>
      </c>
      <c r="AO11" s="387">
        <f t="shared" si="3"/>
        <v>0</v>
      </c>
      <c r="AP11" s="59">
        <f>IF(COUNT(F11:INDEX(F11:AJ11,PAL+1))&lt;&gt;PAL+1,"Klaida",0)</f>
        <v>0</v>
      </c>
      <c r="AQ11" s="59"/>
      <c r="AR11" s="59"/>
      <c r="AS11" s="59"/>
      <c r="AT11" s="59"/>
      <c r="AU11" s="59"/>
      <c r="AV11" s="59"/>
      <c r="AW11" s="59"/>
      <c r="AX11" s="59"/>
      <c r="AY11" s="388"/>
    </row>
    <row r="12" spans="2:55" ht="25.5">
      <c r="B12" s="64" t="s">
        <v>15</v>
      </c>
      <c r="C12" s="4" t="str">
        <f>IF(Kalba="EN",Data2!C37,Data2!B37)</f>
        <v>Projektavimo, techninės priežiūros ir kitos su investicijomis į ilgalaikį turtą (A.1.-A.4.) susijusios paslaugos</v>
      </c>
      <c r="D12" s="65">
        <f>F12+NPV(FDN,G12:INDEX(G12:AJ12,PAL))</f>
        <v>0</v>
      </c>
      <c r="E12" s="65">
        <f t="shared" si="2"/>
        <v>0</v>
      </c>
      <c r="F12" s="78">
        <v>0</v>
      </c>
      <c r="G12" s="78">
        <v>0</v>
      </c>
      <c r="H12" s="78">
        <v>0</v>
      </c>
      <c r="I12" s="78">
        <v>0</v>
      </c>
      <c r="J12" s="78">
        <v>0</v>
      </c>
      <c r="K12" s="78">
        <v>0</v>
      </c>
      <c r="L12" s="78">
        <v>0</v>
      </c>
      <c r="M12" s="78">
        <v>0</v>
      </c>
      <c r="N12" s="78">
        <v>0</v>
      </c>
      <c r="O12" s="78">
        <v>0</v>
      </c>
      <c r="P12" s="78">
        <v>0</v>
      </c>
      <c r="Q12" s="78">
        <v>0</v>
      </c>
      <c r="R12" s="78">
        <v>0</v>
      </c>
      <c r="S12" s="78">
        <v>0</v>
      </c>
      <c r="T12" s="78">
        <v>0</v>
      </c>
      <c r="U12" s="78">
        <v>0</v>
      </c>
      <c r="V12" s="78">
        <v>0</v>
      </c>
      <c r="W12" s="78">
        <v>0</v>
      </c>
      <c r="X12" s="78">
        <v>0</v>
      </c>
      <c r="Y12" s="78">
        <v>0</v>
      </c>
      <c r="Z12" s="78">
        <v>0</v>
      </c>
      <c r="AA12" s="78">
        <v>0</v>
      </c>
      <c r="AB12" s="78">
        <v>0</v>
      </c>
      <c r="AC12" s="78">
        <v>0</v>
      </c>
      <c r="AD12" s="78">
        <v>0</v>
      </c>
      <c r="AE12" s="78">
        <v>0</v>
      </c>
      <c r="AF12" s="78">
        <v>0</v>
      </c>
      <c r="AG12" s="78">
        <v>0</v>
      </c>
      <c r="AH12" s="78">
        <v>0</v>
      </c>
      <c r="AI12" s="78">
        <v>0</v>
      </c>
      <c r="AJ12" s="78">
        <v>0</v>
      </c>
      <c r="AM12" s="383">
        <f>F12+NPV(SDN,G12:INDEX(G12:AJ12,PAL))</f>
        <v>0</v>
      </c>
      <c r="AN12" s="415">
        <f>IFERROR(SUMPRODUCT(F12+NPV(SDN,G12:INDEX(G12:AJ12,PAL)),Data1!D7),0)</f>
        <v>0</v>
      </c>
      <c r="AO12" s="387">
        <f t="shared" si="3"/>
        <v>0</v>
      </c>
      <c r="AP12" s="59">
        <f>IF(COUNT(F12:INDEX(F12:AJ12,PAL+1))&lt;&gt;PAL+1,"Klaida",0)</f>
        <v>0</v>
      </c>
      <c r="AQ12" s="59"/>
      <c r="AR12" s="59"/>
      <c r="AS12" s="59"/>
      <c r="AT12" s="59"/>
      <c r="AU12" s="59"/>
      <c r="AV12" s="59"/>
      <c r="AW12" s="59"/>
      <c r="AX12" s="59"/>
      <c r="AY12" s="388"/>
    </row>
    <row r="13" spans="2:55">
      <c r="B13" s="64" t="s">
        <v>16</v>
      </c>
      <c r="C13" s="4" t="str">
        <f>IF(Kalba="EN",Data2!C38,Data2!B38)</f>
        <v>Projekto administravimas ir vykdymas</v>
      </c>
      <c r="D13" s="65">
        <f>F13+NPV(FDN,G13:INDEX(G13:AJ13,PAL))</f>
        <v>0</v>
      </c>
      <c r="E13" s="65">
        <f t="shared" si="2"/>
        <v>0</v>
      </c>
      <c r="F13" s="78">
        <v>0</v>
      </c>
      <c r="G13" s="78">
        <v>0</v>
      </c>
      <c r="H13" s="78">
        <v>0</v>
      </c>
      <c r="I13" s="78">
        <v>0</v>
      </c>
      <c r="J13" s="78">
        <v>0</v>
      </c>
      <c r="K13" s="78">
        <v>0</v>
      </c>
      <c r="L13" s="78">
        <v>0</v>
      </c>
      <c r="M13" s="78">
        <v>0</v>
      </c>
      <c r="N13" s="78">
        <v>0</v>
      </c>
      <c r="O13" s="78">
        <v>0</v>
      </c>
      <c r="P13" s="78">
        <v>0</v>
      </c>
      <c r="Q13" s="78">
        <v>0</v>
      </c>
      <c r="R13" s="78">
        <v>0</v>
      </c>
      <c r="S13" s="78">
        <v>0</v>
      </c>
      <c r="T13" s="78">
        <v>0</v>
      </c>
      <c r="U13" s="78">
        <v>0</v>
      </c>
      <c r="V13" s="78">
        <v>0</v>
      </c>
      <c r="W13" s="78">
        <v>0</v>
      </c>
      <c r="X13" s="78">
        <v>0</v>
      </c>
      <c r="Y13" s="78">
        <v>0</v>
      </c>
      <c r="Z13" s="78">
        <v>0</v>
      </c>
      <c r="AA13" s="78">
        <v>0</v>
      </c>
      <c r="AB13" s="78">
        <v>0</v>
      </c>
      <c r="AC13" s="78">
        <v>0</v>
      </c>
      <c r="AD13" s="78">
        <v>0</v>
      </c>
      <c r="AE13" s="78">
        <v>0</v>
      </c>
      <c r="AF13" s="78">
        <v>0</v>
      </c>
      <c r="AG13" s="78">
        <v>0</v>
      </c>
      <c r="AH13" s="78">
        <v>0</v>
      </c>
      <c r="AI13" s="78">
        <v>0</v>
      </c>
      <c r="AJ13" s="78">
        <v>0</v>
      </c>
      <c r="AM13" s="383">
        <f>F13+NPV(SDN,G13:INDEX(G13:AJ13,PAL))</f>
        <v>0</v>
      </c>
      <c r="AN13" s="415">
        <f>IFERROR(SUMPRODUCT(F13+NPV(SDN,G13:INDEX(G13:AJ13,PAL)),Data1!D8),0)</f>
        <v>0</v>
      </c>
      <c r="AO13" s="387">
        <f t="shared" si="3"/>
        <v>0</v>
      </c>
      <c r="AP13" s="59">
        <f>IF(COUNT(F13:INDEX(F13:AJ13,PAL+1))&lt;&gt;PAL+1,"Klaida",0)</f>
        <v>0</v>
      </c>
      <c r="AQ13" s="59"/>
      <c r="AR13" s="59"/>
      <c r="AS13" s="59"/>
      <c r="AT13" s="59"/>
      <c r="AU13" s="59"/>
      <c r="AV13" s="59"/>
      <c r="AW13" s="59"/>
      <c r="AX13" s="59"/>
      <c r="AY13" s="388"/>
    </row>
    <row r="14" spans="2:55">
      <c r="B14" s="64" t="s">
        <v>18</v>
      </c>
      <c r="C14" s="4" t="str">
        <f>IF(Kalba="EN",Data2!C39,Data2!B39)</f>
        <v>Kitos paslaugos ir išlaidos</v>
      </c>
      <c r="D14" s="65">
        <f>F14+NPV(FDN,G14:INDEX(G14:AJ14,PAL))</f>
        <v>0</v>
      </c>
      <c r="E14" s="65">
        <f t="shared" si="2"/>
        <v>0</v>
      </c>
      <c r="F14" s="78">
        <v>0</v>
      </c>
      <c r="G14" s="78">
        <v>0</v>
      </c>
      <c r="H14" s="78">
        <v>0</v>
      </c>
      <c r="I14" s="78">
        <v>0</v>
      </c>
      <c r="J14" s="78">
        <v>0</v>
      </c>
      <c r="K14" s="78">
        <v>0</v>
      </c>
      <c r="L14" s="78">
        <v>0</v>
      </c>
      <c r="M14" s="78">
        <v>0</v>
      </c>
      <c r="N14" s="78">
        <v>0</v>
      </c>
      <c r="O14" s="78">
        <v>0</v>
      </c>
      <c r="P14" s="78">
        <v>0</v>
      </c>
      <c r="Q14" s="78">
        <v>0</v>
      </c>
      <c r="R14" s="78">
        <v>0</v>
      </c>
      <c r="S14" s="78">
        <v>0</v>
      </c>
      <c r="T14" s="78">
        <v>0</v>
      </c>
      <c r="U14" s="78">
        <v>0</v>
      </c>
      <c r="V14" s="78">
        <v>0</v>
      </c>
      <c r="W14" s="78">
        <v>0</v>
      </c>
      <c r="X14" s="78">
        <v>0</v>
      </c>
      <c r="Y14" s="78">
        <v>0</v>
      </c>
      <c r="Z14" s="78">
        <v>0</v>
      </c>
      <c r="AA14" s="78">
        <v>0</v>
      </c>
      <c r="AB14" s="78">
        <v>0</v>
      </c>
      <c r="AC14" s="78">
        <v>0</v>
      </c>
      <c r="AD14" s="78">
        <v>0</v>
      </c>
      <c r="AE14" s="78">
        <v>0</v>
      </c>
      <c r="AF14" s="78">
        <v>0</v>
      </c>
      <c r="AG14" s="78">
        <v>0</v>
      </c>
      <c r="AH14" s="78">
        <v>0</v>
      </c>
      <c r="AI14" s="78">
        <v>0</v>
      </c>
      <c r="AJ14" s="78">
        <v>0</v>
      </c>
      <c r="AM14" s="383">
        <f>F14+NPV(SDN,G14:INDEX(G14:AJ14,PAL))</f>
        <v>0</v>
      </c>
      <c r="AN14" s="415">
        <f>IFERROR(SUMPRODUCT(F14+NPV(SDN,G14:INDEX(G14:AJ14,PAL)),Data1!D9),0)</f>
        <v>0</v>
      </c>
      <c r="AO14" s="387">
        <f t="shared" si="3"/>
        <v>0</v>
      </c>
      <c r="AP14" s="59">
        <f>IF(COUNT(F14:INDEX(F14:AJ14,PAL+1))&lt;&gt;PAL+1,"Klaida",0)</f>
        <v>0</v>
      </c>
      <c r="AQ14" s="59"/>
      <c r="AR14" s="59"/>
      <c r="AS14" s="59"/>
      <c r="AT14" s="59"/>
      <c r="AU14" s="59"/>
      <c r="AV14" s="59"/>
      <c r="AW14" s="59"/>
      <c r="AX14" s="59"/>
      <c r="AY14" s="388"/>
    </row>
    <row r="15" spans="2:55">
      <c r="B15" s="64" t="s">
        <v>294</v>
      </c>
      <c r="C15" s="4" t="str">
        <f>IF(Kalba="EN",Data2!C40,Data2!B40)</f>
        <v>Reinvesticijos </v>
      </c>
      <c r="D15" s="65">
        <f>F15+NPV(FDN,G15:INDEX(G15:AJ15,PAL))</f>
        <v>0</v>
      </c>
      <c r="E15" s="65">
        <f t="shared" si="2"/>
        <v>0</v>
      </c>
      <c r="F15" s="78">
        <v>0</v>
      </c>
      <c r="G15" s="78">
        <v>0</v>
      </c>
      <c r="H15" s="78">
        <v>0</v>
      </c>
      <c r="I15" s="78">
        <v>0</v>
      </c>
      <c r="J15" s="78">
        <v>0</v>
      </c>
      <c r="K15" s="78">
        <v>0</v>
      </c>
      <c r="L15" s="78">
        <v>0</v>
      </c>
      <c r="M15" s="78">
        <v>0</v>
      </c>
      <c r="N15" s="78">
        <v>0</v>
      </c>
      <c r="O15" s="78">
        <v>0</v>
      </c>
      <c r="P15" s="78">
        <v>0</v>
      </c>
      <c r="Q15" s="78">
        <v>0</v>
      </c>
      <c r="R15" s="78">
        <v>0</v>
      </c>
      <c r="S15" s="78">
        <v>0</v>
      </c>
      <c r="T15" s="78">
        <v>0</v>
      </c>
      <c r="U15" s="78">
        <v>0</v>
      </c>
      <c r="V15" s="78">
        <v>0</v>
      </c>
      <c r="W15" s="78">
        <v>0</v>
      </c>
      <c r="X15" s="78">
        <v>0</v>
      </c>
      <c r="Y15" s="78">
        <v>0</v>
      </c>
      <c r="Z15" s="78">
        <v>0</v>
      </c>
      <c r="AA15" s="78">
        <v>0</v>
      </c>
      <c r="AB15" s="78">
        <v>0</v>
      </c>
      <c r="AC15" s="78">
        <v>0</v>
      </c>
      <c r="AD15" s="78">
        <v>0</v>
      </c>
      <c r="AE15" s="78">
        <v>0</v>
      </c>
      <c r="AF15" s="78">
        <v>0</v>
      </c>
      <c r="AG15" s="78">
        <v>0</v>
      </c>
      <c r="AH15" s="78">
        <v>0</v>
      </c>
      <c r="AI15" s="78">
        <v>0</v>
      </c>
      <c r="AJ15" s="78">
        <v>0</v>
      </c>
      <c r="AM15" s="383">
        <f>F15+NPV(SDN,G15:INDEX(G15:AJ15,PAL))</f>
        <v>0</v>
      </c>
      <c r="AN15" s="415">
        <f>IFERROR(SUMPRODUCT(F15+NPV(SDN,G15:INDEX(G15:AJ15,PAL)),Data1!D10),0)</f>
        <v>0</v>
      </c>
      <c r="AO15" s="387">
        <f t="shared" si="3"/>
        <v>0</v>
      </c>
      <c r="AP15" s="59">
        <f>IF(COUNT(F15:INDEX(F15:AJ15,PAL+1))&lt;&gt;PAL+1,"Klaida",0)</f>
        <v>0</v>
      </c>
      <c r="AQ15" s="59"/>
      <c r="AR15" s="59"/>
      <c r="AS15" s="59"/>
      <c r="AT15" s="59"/>
      <c r="AU15" s="59"/>
      <c r="AV15" s="59"/>
      <c r="AW15" s="59"/>
      <c r="AX15" s="59"/>
      <c r="AY15" s="388"/>
    </row>
    <row r="16" spans="2:55" s="61" customFormat="1">
      <c r="B16" s="64" t="s">
        <v>20</v>
      </c>
      <c r="C16" s="4" t="str">
        <f>IF(Kalba="EN",Data2!C41,Data2!B41)</f>
        <v>Investicijų likutinė vertė</v>
      </c>
      <c r="D16" s="65">
        <f>F16+NPV(FDN,G16:INDEX(G16:AJ16,PAL))</f>
        <v>0</v>
      </c>
      <c r="E16" s="65">
        <f t="shared" si="2"/>
        <v>0</v>
      </c>
      <c r="F16" s="78">
        <v>0</v>
      </c>
      <c r="G16" s="78">
        <v>0</v>
      </c>
      <c r="H16" s="78">
        <v>0</v>
      </c>
      <c r="I16" s="78">
        <v>0</v>
      </c>
      <c r="J16" s="78">
        <v>0</v>
      </c>
      <c r="K16" s="78">
        <v>0</v>
      </c>
      <c r="L16" s="78">
        <v>0</v>
      </c>
      <c r="M16" s="78">
        <v>0</v>
      </c>
      <c r="N16" s="78">
        <v>0</v>
      </c>
      <c r="O16" s="78">
        <v>0</v>
      </c>
      <c r="P16" s="78">
        <v>0</v>
      </c>
      <c r="Q16" s="78">
        <v>0</v>
      </c>
      <c r="R16" s="78">
        <v>0</v>
      </c>
      <c r="S16" s="78">
        <v>0</v>
      </c>
      <c r="T16" s="78">
        <v>0</v>
      </c>
      <c r="U16" s="78">
        <v>0</v>
      </c>
      <c r="V16" s="78">
        <v>0</v>
      </c>
      <c r="W16" s="78">
        <v>0</v>
      </c>
      <c r="X16" s="78">
        <v>0</v>
      </c>
      <c r="Y16" s="78">
        <v>0</v>
      </c>
      <c r="Z16" s="78">
        <v>0</v>
      </c>
      <c r="AA16" s="78">
        <v>0</v>
      </c>
      <c r="AB16" s="78">
        <v>0</v>
      </c>
      <c r="AC16" s="78">
        <v>0</v>
      </c>
      <c r="AD16" s="78">
        <v>0</v>
      </c>
      <c r="AE16" s="78">
        <v>0</v>
      </c>
      <c r="AF16" s="78">
        <v>0</v>
      </c>
      <c r="AG16" s="78">
        <v>0</v>
      </c>
      <c r="AH16" s="78">
        <v>0</v>
      </c>
      <c r="AI16" s="78">
        <v>0</v>
      </c>
      <c r="AJ16" s="78">
        <v>0</v>
      </c>
      <c r="AM16" s="383">
        <f>F16+NPV(SDN,G16:INDEX(G16:AJ16,PAL))</f>
        <v>0</v>
      </c>
      <c r="AN16" s="415">
        <f>IFERROR(SUMPRODUCT(F16+NPV(SDN,G16:INDEX(G16:AJ16,PAL)),Data1!D11),0)</f>
        <v>0</v>
      </c>
      <c r="AO16" s="387">
        <f t="shared" ca="1" si="3"/>
        <v>0</v>
      </c>
      <c r="AP16" s="59">
        <f>IF(COUNT(F16:INDEX(F16:AJ16,PAL+1))&lt;&gt;PAL+1,"Klaida",0)</f>
        <v>0</v>
      </c>
      <c r="AQ16" s="59">
        <f ca="1">IF(OR(COUNTIF(F16:INDEX(F16:AJ16,PAL+1),"&gt;0")&gt;1,AND(COUNTIF(F16:INDEX(F16:AJ16,PAL+1),"&gt;0")=1,OFFSET(F16,0,PAL)=0)),"Klaida",0)</f>
        <v>0</v>
      </c>
      <c r="AR16" s="59"/>
      <c r="AS16" s="59"/>
      <c r="AT16" s="59"/>
      <c r="AU16" s="59"/>
      <c r="AV16" s="59"/>
      <c r="AW16" s="59"/>
      <c r="AX16" s="59"/>
      <c r="AY16" s="388"/>
    </row>
    <row r="17" spans="2:51" s="61" customFormat="1">
      <c r="B17" s="5" t="s">
        <v>21</v>
      </c>
      <c r="C17" s="5" t="str">
        <f>IF(Kalba="EN",Data2!C42,Data2!B42)</f>
        <v>Veiklos pajamos, iš viso</v>
      </c>
      <c r="D17" s="62">
        <f>ROUND(SUM(D18:D20),0)</f>
        <v>0</v>
      </c>
      <c r="E17" s="62">
        <f>ROUND(SUM(E18:E20),0)</f>
        <v>0</v>
      </c>
      <c r="F17" s="62">
        <f>ROUND(SUM(F18:F20),0)</f>
        <v>0</v>
      </c>
      <c r="G17" s="62">
        <f t="shared" ref="G17:AJ17" si="4">ROUND(SUM(G18:G20),0)</f>
        <v>0</v>
      </c>
      <c r="H17" s="62">
        <f t="shared" si="4"/>
        <v>0</v>
      </c>
      <c r="I17" s="62">
        <f t="shared" si="4"/>
        <v>0</v>
      </c>
      <c r="J17" s="62">
        <f t="shared" si="4"/>
        <v>0</v>
      </c>
      <c r="K17" s="62">
        <f t="shared" si="4"/>
        <v>0</v>
      </c>
      <c r="L17" s="62">
        <f t="shared" si="4"/>
        <v>0</v>
      </c>
      <c r="M17" s="62">
        <f t="shared" si="4"/>
        <v>0</v>
      </c>
      <c r="N17" s="62">
        <f t="shared" si="4"/>
        <v>0</v>
      </c>
      <c r="O17" s="62">
        <f t="shared" si="4"/>
        <v>0</v>
      </c>
      <c r="P17" s="62">
        <f t="shared" si="4"/>
        <v>0</v>
      </c>
      <c r="Q17" s="62">
        <f t="shared" si="4"/>
        <v>0</v>
      </c>
      <c r="R17" s="62">
        <f t="shared" si="4"/>
        <v>0</v>
      </c>
      <c r="S17" s="62">
        <f t="shared" si="4"/>
        <v>0</v>
      </c>
      <c r="T17" s="62">
        <f t="shared" si="4"/>
        <v>0</v>
      </c>
      <c r="U17" s="62">
        <f t="shared" si="4"/>
        <v>0</v>
      </c>
      <c r="V17" s="62">
        <f t="shared" si="4"/>
        <v>0</v>
      </c>
      <c r="W17" s="62">
        <f t="shared" si="4"/>
        <v>0</v>
      </c>
      <c r="X17" s="62">
        <f t="shared" si="4"/>
        <v>0</v>
      </c>
      <c r="Y17" s="62">
        <f t="shared" si="4"/>
        <v>0</v>
      </c>
      <c r="Z17" s="62">
        <f t="shared" si="4"/>
        <v>0</v>
      </c>
      <c r="AA17" s="62">
        <f t="shared" si="4"/>
        <v>0</v>
      </c>
      <c r="AB17" s="62">
        <f t="shared" si="4"/>
        <v>0</v>
      </c>
      <c r="AC17" s="62">
        <f t="shared" si="4"/>
        <v>0</v>
      </c>
      <c r="AD17" s="62">
        <f t="shared" si="4"/>
        <v>0</v>
      </c>
      <c r="AE17" s="62">
        <f t="shared" si="4"/>
        <v>0</v>
      </c>
      <c r="AF17" s="62">
        <f t="shared" si="4"/>
        <v>0</v>
      </c>
      <c r="AG17" s="62">
        <f t="shared" si="4"/>
        <v>0</v>
      </c>
      <c r="AH17" s="62">
        <f t="shared" si="4"/>
        <v>0</v>
      </c>
      <c r="AI17" s="62">
        <f t="shared" si="4"/>
        <v>0</v>
      </c>
      <c r="AJ17" s="62">
        <f t="shared" si="4"/>
        <v>0</v>
      </c>
      <c r="AM17" s="382">
        <f>ROUND(SUM(AM18:AM20),0)</f>
        <v>0</v>
      </c>
      <c r="AN17" s="382">
        <f>ROUND(SUM(AN18:AN20),0)</f>
        <v>0</v>
      </c>
      <c r="AO17" s="389"/>
      <c r="AP17" s="63"/>
      <c r="AQ17" s="63"/>
      <c r="AR17" s="63"/>
      <c r="AS17" s="63"/>
      <c r="AT17" s="63"/>
      <c r="AU17" s="63"/>
      <c r="AV17" s="63"/>
      <c r="AW17" s="63"/>
      <c r="AX17" s="63"/>
      <c r="AY17" s="390"/>
    </row>
    <row r="18" spans="2:51">
      <c r="B18" s="64" t="s">
        <v>22</v>
      </c>
      <c r="C18" s="4" t="str">
        <f>IF(Kalba="EN",Data2!C43,Data2!B43)</f>
        <v>Prekių pardavimo pajamos</v>
      </c>
      <c r="D18" s="65">
        <f>F18+NPV(FDN,G18:INDEX(G18:AJ18,PAL))</f>
        <v>0</v>
      </c>
      <c r="E18" s="65">
        <f>SUMIF($F$5:$AJ$5,"&lt;="&amp;PAL,$F18:$AJ18)</f>
        <v>0</v>
      </c>
      <c r="F18" s="78">
        <v>0</v>
      </c>
      <c r="G18" s="78">
        <v>0</v>
      </c>
      <c r="H18" s="78">
        <v>0</v>
      </c>
      <c r="I18" s="78">
        <v>0</v>
      </c>
      <c r="J18" s="78">
        <v>0</v>
      </c>
      <c r="K18" s="78">
        <v>0</v>
      </c>
      <c r="L18" s="78">
        <v>0</v>
      </c>
      <c r="M18" s="78">
        <v>0</v>
      </c>
      <c r="N18" s="78">
        <v>0</v>
      </c>
      <c r="O18" s="78">
        <v>0</v>
      </c>
      <c r="P18" s="78">
        <v>0</v>
      </c>
      <c r="Q18" s="78">
        <v>0</v>
      </c>
      <c r="R18" s="78">
        <v>0</v>
      </c>
      <c r="S18" s="78">
        <v>0</v>
      </c>
      <c r="T18" s="78">
        <v>0</v>
      </c>
      <c r="U18" s="78">
        <v>0</v>
      </c>
      <c r="V18" s="78">
        <v>0</v>
      </c>
      <c r="W18" s="78">
        <v>0</v>
      </c>
      <c r="X18" s="78">
        <v>0</v>
      </c>
      <c r="Y18" s="78">
        <v>0</v>
      </c>
      <c r="Z18" s="78">
        <v>0</v>
      </c>
      <c r="AA18" s="78">
        <v>0</v>
      </c>
      <c r="AB18" s="78">
        <v>0</v>
      </c>
      <c r="AC18" s="78">
        <v>0</v>
      </c>
      <c r="AD18" s="78">
        <v>0</v>
      </c>
      <c r="AE18" s="78">
        <v>0</v>
      </c>
      <c r="AF18" s="78">
        <v>0</v>
      </c>
      <c r="AG18" s="78">
        <v>0</v>
      </c>
      <c r="AH18" s="78">
        <v>0</v>
      </c>
      <c r="AI18" s="78">
        <v>0</v>
      </c>
      <c r="AJ18" s="78">
        <v>0</v>
      </c>
      <c r="AM18" s="383">
        <f>F18+NPV(SDN,G18:INDEX(G18:AJ18,PAL))</f>
        <v>0</v>
      </c>
      <c r="AN18" s="415">
        <f>F18+NPV(SDN,G18:INDEX(G18:AJ18,PAL))</f>
        <v>0</v>
      </c>
      <c r="AO18" s="387">
        <f t="shared" si="3"/>
        <v>0</v>
      </c>
      <c r="AP18" s="59">
        <f>IF(COUNT(F18:INDEX(F18:AJ18,PAL+1))&lt;&gt;PAL+1,"Klaida",0)</f>
        <v>0</v>
      </c>
      <c r="AQ18" s="59"/>
      <c r="AR18" s="59"/>
      <c r="AS18" s="59"/>
      <c r="AT18" s="59"/>
      <c r="AU18" s="59"/>
      <c r="AV18" s="59"/>
      <c r="AW18" s="59"/>
      <c r="AX18" s="59"/>
      <c r="AY18" s="388"/>
    </row>
    <row r="19" spans="2:51">
      <c r="B19" s="64" t="s">
        <v>23</v>
      </c>
      <c r="C19" s="4" t="str">
        <f>IF(Kalba="EN",Data2!C44,Data2!B44)</f>
        <v>Paslaugų suteikimo pajamos</v>
      </c>
      <c r="D19" s="65">
        <f>F19+NPV(FDN,G19:INDEX(G19:AJ19,PAL))</f>
        <v>0</v>
      </c>
      <c r="E19" s="65">
        <f>SUMIF($F$5:$AJ$5,"&lt;="&amp;PAL,$F19:$AJ19)</f>
        <v>0</v>
      </c>
      <c r="F19" s="78">
        <v>0</v>
      </c>
      <c r="G19" s="78">
        <v>0</v>
      </c>
      <c r="H19" s="78">
        <v>0</v>
      </c>
      <c r="I19" s="78">
        <v>0</v>
      </c>
      <c r="J19" s="78">
        <v>0</v>
      </c>
      <c r="K19" s="78">
        <v>0</v>
      </c>
      <c r="L19" s="78">
        <v>0</v>
      </c>
      <c r="M19" s="78">
        <v>0</v>
      </c>
      <c r="N19" s="78">
        <v>0</v>
      </c>
      <c r="O19" s="78">
        <v>0</v>
      </c>
      <c r="P19" s="78">
        <v>0</v>
      </c>
      <c r="Q19" s="78">
        <v>0</v>
      </c>
      <c r="R19" s="78">
        <v>0</v>
      </c>
      <c r="S19" s="78">
        <v>0</v>
      </c>
      <c r="T19" s="78">
        <v>0</v>
      </c>
      <c r="U19" s="78">
        <v>0</v>
      </c>
      <c r="V19" s="78">
        <v>0</v>
      </c>
      <c r="W19" s="78">
        <v>0</v>
      </c>
      <c r="X19" s="78">
        <v>0</v>
      </c>
      <c r="Y19" s="78">
        <v>0</v>
      </c>
      <c r="Z19" s="78">
        <v>0</v>
      </c>
      <c r="AA19" s="78">
        <v>0</v>
      </c>
      <c r="AB19" s="78">
        <v>0</v>
      </c>
      <c r="AC19" s="78">
        <v>0</v>
      </c>
      <c r="AD19" s="78">
        <v>0</v>
      </c>
      <c r="AE19" s="78">
        <v>0</v>
      </c>
      <c r="AF19" s="78">
        <v>0</v>
      </c>
      <c r="AG19" s="78">
        <v>0</v>
      </c>
      <c r="AH19" s="78">
        <v>0</v>
      </c>
      <c r="AI19" s="78">
        <v>0</v>
      </c>
      <c r="AJ19" s="78">
        <v>0</v>
      </c>
      <c r="AM19" s="383">
        <f>F19+NPV(SDN,G19:INDEX(G19:AJ19,PAL))</f>
        <v>0</v>
      </c>
      <c r="AN19" s="415">
        <f>F19+NPV(SDN,G19:INDEX(G19:AJ19,PAL))</f>
        <v>0</v>
      </c>
      <c r="AO19" s="387">
        <f t="shared" si="3"/>
        <v>0</v>
      </c>
      <c r="AP19" s="59">
        <f>IF(COUNT(F19:INDEX(F19:AJ19,PAL+1))&lt;&gt;PAL+1,"Klaida",0)</f>
        <v>0</v>
      </c>
      <c r="AQ19" s="59"/>
      <c r="AR19" s="59"/>
      <c r="AS19" s="59"/>
      <c r="AT19" s="59"/>
      <c r="AU19" s="59"/>
      <c r="AV19" s="59"/>
      <c r="AW19" s="59"/>
      <c r="AX19" s="59"/>
      <c r="AY19" s="388"/>
    </row>
    <row r="20" spans="2:51">
      <c r="B20" s="64" t="s">
        <v>24</v>
      </c>
      <c r="C20" s="4" t="str">
        <f>IF(Kalba="EN",Data2!C45,Data2!B45)</f>
        <v>Finansinės ir investicinės veiklos bei kitos pajamos</v>
      </c>
      <c r="D20" s="65">
        <f>F20+NPV(FDN,G20:INDEX(G20:AJ20,PAL))</f>
        <v>0</v>
      </c>
      <c r="E20" s="65">
        <f>SUMIF($F$5:$AJ$5,"&lt;="&amp;PAL,$F20:$AJ20)</f>
        <v>0</v>
      </c>
      <c r="F20" s="78">
        <v>0</v>
      </c>
      <c r="G20" s="78">
        <v>0</v>
      </c>
      <c r="H20" s="78">
        <v>0</v>
      </c>
      <c r="I20" s="78">
        <v>0</v>
      </c>
      <c r="J20" s="78">
        <v>0</v>
      </c>
      <c r="K20" s="78">
        <v>0</v>
      </c>
      <c r="L20" s="78">
        <v>0</v>
      </c>
      <c r="M20" s="78">
        <v>0</v>
      </c>
      <c r="N20" s="78">
        <v>0</v>
      </c>
      <c r="O20" s="78">
        <v>0</v>
      </c>
      <c r="P20" s="78">
        <v>0</v>
      </c>
      <c r="Q20" s="78">
        <v>0</v>
      </c>
      <c r="R20" s="78">
        <v>0</v>
      </c>
      <c r="S20" s="78">
        <v>0</v>
      </c>
      <c r="T20" s="78">
        <v>0</v>
      </c>
      <c r="U20" s="78">
        <v>0</v>
      </c>
      <c r="V20" s="78">
        <v>0</v>
      </c>
      <c r="W20" s="78">
        <v>0</v>
      </c>
      <c r="X20" s="78">
        <v>0</v>
      </c>
      <c r="Y20" s="78">
        <v>0</v>
      </c>
      <c r="Z20" s="78">
        <v>0</v>
      </c>
      <c r="AA20" s="78">
        <v>0</v>
      </c>
      <c r="AB20" s="78">
        <v>0</v>
      </c>
      <c r="AC20" s="78">
        <v>0</v>
      </c>
      <c r="AD20" s="78">
        <v>0</v>
      </c>
      <c r="AE20" s="78">
        <v>0</v>
      </c>
      <c r="AF20" s="78">
        <v>0</v>
      </c>
      <c r="AG20" s="78">
        <v>0</v>
      </c>
      <c r="AH20" s="78">
        <v>0</v>
      </c>
      <c r="AI20" s="78">
        <v>0</v>
      </c>
      <c r="AJ20" s="78">
        <v>0</v>
      </c>
      <c r="AM20" s="383">
        <f>F20+NPV(SDN,G20:INDEX(G20:AJ20,PAL))</f>
        <v>0</v>
      </c>
      <c r="AN20" s="415">
        <f>F20+NPV(SDN,G20:INDEX(G20:AJ20,PAL))</f>
        <v>0</v>
      </c>
      <c r="AO20" s="387">
        <f t="shared" si="3"/>
        <v>0</v>
      </c>
      <c r="AP20" s="59">
        <f>IF(COUNT(F20:INDEX(F20:AJ20,PAL+1))&lt;&gt;PAL+1,"Klaida",0)</f>
        <v>0</v>
      </c>
      <c r="AQ20" s="59"/>
      <c r="AR20" s="59"/>
      <c r="AS20" s="59"/>
      <c r="AT20" s="59"/>
      <c r="AU20" s="59"/>
      <c r="AV20" s="59"/>
      <c r="AW20" s="59"/>
      <c r="AX20" s="59"/>
      <c r="AY20" s="388"/>
    </row>
    <row r="21" spans="2:51" s="61" customFormat="1">
      <c r="B21" s="5" t="s">
        <v>25</v>
      </c>
      <c r="C21" s="5" t="str">
        <f>IF(Kalba="EN",Data2!C46,Data2!B46)</f>
        <v>Veiklos ir finansinės išlaidos, iš viso</v>
      </c>
      <c r="D21" s="62">
        <f>ROUND(SUM(D22,D29),0)</f>
        <v>0</v>
      </c>
      <c r="E21" s="62">
        <f>ROUND(SUM(E22,E29),0)</f>
        <v>0</v>
      </c>
      <c r="F21" s="62">
        <f t="shared" ref="F21:AJ21" si="5">ROUND(SUM(F22,F29),0)</f>
        <v>0</v>
      </c>
      <c r="G21" s="62">
        <f t="shared" si="5"/>
        <v>0</v>
      </c>
      <c r="H21" s="62">
        <f t="shared" si="5"/>
        <v>0</v>
      </c>
      <c r="I21" s="62">
        <f t="shared" si="5"/>
        <v>0</v>
      </c>
      <c r="J21" s="62">
        <f t="shared" si="5"/>
        <v>0</v>
      </c>
      <c r="K21" s="62">
        <f t="shared" si="5"/>
        <v>0</v>
      </c>
      <c r="L21" s="62">
        <f t="shared" si="5"/>
        <v>0</v>
      </c>
      <c r="M21" s="62">
        <f t="shared" si="5"/>
        <v>0</v>
      </c>
      <c r="N21" s="62">
        <f t="shared" si="5"/>
        <v>0</v>
      </c>
      <c r="O21" s="62">
        <f t="shared" si="5"/>
        <v>0</v>
      </c>
      <c r="P21" s="62">
        <f t="shared" si="5"/>
        <v>0</v>
      </c>
      <c r="Q21" s="62">
        <f t="shared" si="5"/>
        <v>0</v>
      </c>
      <c r="R21" s="62">
        <f t="shared" si="5"/>
        <v>0</v>
      </c>
      <c r="S21" s="62">
        <f t="shared" si="5"/>
        <v>0</v>
      </c>
      <c r="T21" s="62">
        <f t="shared" si="5"/>
        <v>0</v>
      </c>
      <c r="U21" s="62">
        <f t="shared" si="5"/>
        <v>0</v>
      </c>
      <c r="V21" s="62">
        <f t="shared" si="5"/>
        <v>0</v>
      </c>
      <c r="W21" s="62">
        <f t="shared" si="5"/>
        <v>0</v>
      </c>
      <c r="X21" s="62">
        <f t="shared" si="5"/>
        <v>0</v>
      </c>
      <c r="Y21" s="62">
        <f t="shared" si="5"/>
        <v>0</v>
      </c>
      <c r="Z21" s="62">
        <f t="shared" si="5"/>
        <v>0</v>
      </c>
      <c r="AA21" s="62">
        <f t="shared" si="5"/>
        <v>0</v>
      </c>
      <c r="AB21" s="62">
        <f t="shared" si="5"/>
        <v>0</v>
      </c>
      <c r="AC21" s="62">
        <f t="shared" si="5"/>
        <v>0</v>
      </c>
      <c r="AD21" s="62">
        <f t="shared" si="5"/>
        <v>0</v>
      </c>
      <c r="AE21" s="62">
        <f t="shared" si="5"/>
        <v>0</v>
      </c>
      <c r="AF21" s="62">
        <f t="shared" si="5"/>
        <v>0</v>
      </c>
      <c r="AG21" s="62">
        <f t="shared" si="5"/>
        <v>0</v>
      </c>
      <c r="AH21" s="62">
        <f t="shared" si="5"/>
        <v>0</v>
      </c>
      <c r="AI21" s="62">
        <f t="shared" si="5"/>
        <v>0</v>
      </c>
      <c r="AJ21" s="62">
        <f t="shared" si="5"/>
        <v>0</v>
      </c>
      <c r="AM21" s="382">
        <f>ROUND(SUM(AM22,AM29),0)</f>
        <v>0</v>
      </c>
      <c r="AN21" s="382">
        <f>ROUND(SUM(AN22,AN29),0)</f>
        <v>0</v>
      </c>
      <c r="AO21" s="389"/>
      <c r="AP21" s="63"/>
      <c r="AQ21" s="63"/>
      <c r="AR21" s="63"/>
      <c r="AS21" s="63"/>
      <c r="AT21" s="63"/>
      <c r="AU21" s="63"/>
      <c r="AV21" s="63"/>
      <c r="AW21" s="63"/>
      <c r="AX21" s="63"/>
      <c r="AY21" s="390"/>
    </row>
    <row r="22" spans="2:51" s="61" customFormat="1">
      <c r="B22" s="66" t="s">
        <v>297</v>
      </c>
      <c r="C22" s="5" t="str">
        <f>IF(Kalba="EN",Data2!C47,Data2!B47)</f>
        <v>Veiklos išlaidos</v>
      </c>
      <c r="D22" s="62">
        <f>ROUND(SUM(D23:D28),0)</f>
        <v>0</v>
      </c>
      <c r="E22" s="62">
        <f>ROUND(SUM(E23:E28),0)</f>
        <v>0</v>
      </c>
      <c r="F22" s="62">
        <f t="shared" ref="F22:AJ22" si="6">ROUND(SUM(F23:F28),0)</f>
        <v>0</v>
      </c>
      <c r="G22" s="62">
        <f t="shared" si="6"/>
        <v>0</v>
      </c>
      <c r="H22" s="62">
        <f t="shared" si="6"/>
        <v>0</v>
      </c>
      <c r="I22" s="62">
        <f t="shared" si="6"/>
        <v>0</v>
      </c>
      <c r="J22" s="62">
        <f t="shared" si="6"/>
        <v>0</v>
      </c>
      <c r="K22" s="62">
        <f t="shared" si="6"/>
        <v>0</v>
      </c>
      <c r="L22" s="62">
        <f t="shared" si="6"/>
        <v>0</v>
      </c>
      <c r="M22" s="62">
        <f t="shared" si="6"/>
        <v>0</v>
      </c>
      <c r="N22" s="62">
        <f t="shared" si="6"/>
        <v>0</v>
      </c>
      <c r="O22" s="62">
        <f t="shared" si="6"/>
        <v>0</v>
      </c>
      <c r="P22" s="62">
        <f t="shared" si="6"/>
        <v>0</v>
      </c>
      <c r="Q22" s="62">
        <f t="shared" si="6"/>
        <v>0</v>
      </c>
      <c r="R22" s="62">
        <f t="shared" si="6"/>
        <v>0</v>
      </c>
      <c r="S22" s="62">
        <f t="shared" si="6"/>
        <v>0</v>
      </c>
      <c r="T22" s="62">
        <f t="shared" si="6"/>
        <v>0</v>
      </c>
      <c r="U22" s="62">
        <f t="shared" si="6"/>
        <v>0</v>
      </c>
      <c r="V22" s="62">
        <f t="shared" si="6"/>
        <v>0</v>
      </c>
      <c r="W22" s="62">
        <f t="shared" si="6"/>
        <v>0</v>
      </c>
      <c r="X22" s="62">
        <f t="shared" si="6"/>
        <v>0</v>
      </c>
      <c r="Y22" s="62">
        <f t="shared" si="6"/>
        <v>0</v>
      </c>
      <c r="Z22" s="62">
        <f t="shared" si="6"/>
        <v>0</v>
      </c>
      <c r="AA22" s="62">
        <f t="shared" si="6"/>
        <v>0</v>
      </c>
      <c r="AB22" s="62">
        <f t="shared" si="6"/>
        <v>0</v>
      </c>
      <c r="AC22" s="62">
        <f t="shared" si="6"/>
        <v>0</v>
      </c>
      <c r="AD22" s="62">
        <f t="shared" si="6"/>
        <v>0</v>
      </c>
      <c r="AE22" s="62">
        <f t="shared" si="6"/>
        <v>0</v>
      </c>
      <c r="AF22" s="62">
        <f t="shared" si="6"/>
        <v>0</v>
      </c>
      <c r="AG22" s="62">
        <f t="shared" si="6"/>
        <v>0</v>
      </c>
      <c r="AH22" s="62">
        <f t="shared" si="6"/>
        <v>0</v>
      </c>
      <c r="AI22" s="62">
        <f t="shared" si="6"/>
        <v>0</v>
      </c>
      <c r="AJ22" s="62">
        <f t="shared" si="6"/>
        <v>0</v>
      </c>
      <c r="AM22" s="382">
        <f>ROUND(SUM(AM23:AM28),0)</f>
        <v>0</v>
      </c>
      <c r="AN22" s="382">
        <f>ROUND(SUM(AN23:AN28),0)</f>
        <v>0</v>
      </c>
      <c r="AO22" s="389"/>
      <c r="AP22" s="63"/>
      <c r="AQ22" s="63"/>
      <c r="AR22" s="63"/>
      <c r="AS22" s="63"/>
      <c r="AT22" s="63"/>
      <c r="AU22" s="63"/>
      <c r="AV22" s="63"/>
      <c r="AW22" s="63"/>
      <c r="AX22" s="63"/>
      <c r="AY22" s="390"/>
    </row>
    <row r="23" spans="2:51">
      <c r="B23" s="64" t="s">
        <v>298</v>
      </c>
      <c r="C23" s="4" t="str">
        <f>IF(Kalba="EN",Data2!C48,Data2!B48)</f>
        <v>Žaliavos</v>
      </c>
      <c r="D23" s="65">
        <f>F23+NPV(FDN,G23:INDEX(G23:AJ23,PAL))</f>
        <v>0</v>
      </c>
      <c r="E23" s="65">
        <f t="shared" ref="E23:E29" si="7">SUMIF($F$5:$AJ$5,"&lt;="&amp;PAL,$F23:$AJ23)</f>
        <v>0</v>
      </c>
      <c r="F23" s="78">
        <v>0</v>
      </c>
      <c r="G23" s="78">
        <v>0</v>
      </c>
      <c r="H23" s="78">
        <v>0</v>
      </c>
      <c r="I23" s="78">
        <v>0</v>
      </c>
      <c r="J23" s="78">
        <v>0</v>
      </c>
      <c r="K23" s="78">
        <v>0</v>
      </c>
      <c r="L23" s="78">
        <v>0</v>
      </c>
      <c r="M23" s="78">
        <v>0</v>
      </c>
      <c r="N23" s="78">
        <v>0</v>
      </c>
      <c r="O23" s="78">
        <v>0</v>
      </c>
      <c r="P23" s="78">
        <v>0</v>
      </c>
      <c r="Q23" s="78">
        <v>0</v>
      </c>
      <c r="R23" s="78">
        <v>0</v>
      </c>
      <c r="S23" s="78">
        <v>0</v>
      </c>
      <c r="T23" s="78">
        <v>0</v>
      </c>
      <c r="U23" s="78">
        <v>0</v>
      </c>
      <c r="V23" s="78">
        <v>0</v>
      </c>
      <c r="W23" s="78">
        <v>0</v>
      </c>
      <c r="X23" s="78">
        <v>0</v>
      </c>
      <c r="Y23" s="78">
        <v>0</v>
      </c>
      <c r="Z23" s="78">
        <v>0</v>
      </c>
      <c r="AA23" s="78">
        <v>0</v>
      </c>
      <c r="AB23" s="78">
        <v>0</v>
      </c>
      <c r="AC23" s="78">
        <v>0</v>
      </c>
      <c r="AD23" s="78">
        <v>0</v>
      </c>
      <c r="AE23" s="78">
        <v>0</v>
      </c>
      <c r="AF23" s="78">
        <v>0</v>
      </c>
      <c r="AG23" s="78">
        <v>0</v>
      </c>
      <c r="AH23" s="78">
        <v>0</v>
      </c>
      <c r="AI23" s="78">
        <v>0</v>
      </c>
      <c r="AJ23" s="78">
        <v>0</v>
      </c>
      <c r="AM23" s="383">
        <f>F23+NPV(SDN,G23:INDEX(G23:AJ23,PAL))</f>
        <v>0</v>
      </c>
      <c r="AN23" s="415">
        <f>F23+NPV(SDN,G23:INDEX(G23:AJ23,PAL))</f>
        <v>0</v>
      </c>
      <c r="AO23" s="387">
        <f t="shared" ref="AO23:AO29" si="8">IF(COUNTIF(AP23:AY23,"Klaida")&gt;0,1,0)</f>
        <v>0</v>
      </c>
      <c r="AP23" s="59">
        <f>IF(COUNT(F23:INDEX(F23:AJ23,PAL+1))&lt;&gt;PAL+1,"Klaida",0)</f>
        <v>0</v>
      </c>
      <c r="AQ23" s="59"/>
      <c r="AR23" s="59"/>
      <c r="AS23" s="59"/>
      <c r="AT23" s="59"/>
      <c r="AU23" s="59"/>
      <c r="AV23" s="59"/>
      <c r="AW23" s="59"/>
      <c r="AX23" s="59"/>
      <c r="AY23" s="388"/>
    </row>
    <row r="24" spans="2:51">
      <c r="B24" s="64" t="s">
        <v>299</v>
      </c>
      <c r="C24" s="4" t="str">
        <f>IF(Kalba="EN",Data2!C49,Data2!B49)</f>
        <v>Darbo užmokesčio išlaidos</v>
      </c>
      <c r="D24" s="65">
        <f>F24+NPV(FDN,G24:INDEX(G24:AJ24,PAL))</f>
        <v>0</v>
      </c>
      <c r="E24" s="65">
        <f t="shared" si="7"/>
        <v>0</v>
      </c>
      <c r="F24" s="78">
        <v>0</v>
      </c>
      <c r="G24" s="78">
        <v>0</v>
      </c>
      <c r="H24" s="78">
        <v>0</v>
      </c>
      <c r="I24" s="78">
        <v>0</v>
      </c>
      <c r="J24" s="78">
        <v>0</v>
      </c>
      <c r="K24" s="78">
        <v>0</v>
      </c>
      <c r="L24" s="78">
        <v>0</v>
      </c>
      <c r="M24" s="78">
        <v>0</v>
      </c>
      <c r="N24" s="78">
        <v>0</v>
      </c>
      <c r="O24" s="78">
        <v>0</v>
      </c>
      <c r="P24" s="78">
        <v>0</v>
      </c>
      <c r="Q24" s="78">
        <v>0</v>
      </c>
      <c r="R24" s="78">
        <v>0</v>
      </c>
      <c r="S24" s="78">
        <v>0</v>
      </c>
      <c r="T24" s="78">
        <v>0</v>
      </c>
      <c r="U24" s="78">
        <v>0</v>
      </c>
      <c r="V24" s="78">
        <v>0</v>
      </c>
      <c r="W24" s="78">
        <v>0</v>
      </c>
      <c r="X24" s="78">
        <v>0</v>
      </c>
      <c r="Y24" s="78">
        <v>0</v>
      </c>
      <c r="Z24" s="78">
        <v>0</v>
      </c>
      <c r="AA24" s="78">
        <v>0</v>
      </c>
      <c r="AB24" s="78">
        <v>0</v>
      </c>
      <c r="AC24" s="78">
        <v>0</v>
      </c>
      <c r="AD24" s="78">
        <v>0</v>
      </c>
      <c r="AE24" s="78">
        <v>0</v>
      </c>
      <c r="AF24" s="78">
        <v>0</v>
      </c>
      <c r="AG24" s="78">
        <v>0</v>
      </c>
      <c r="AH24" s="78">
        <v>0</v>
      </c>
      <c r="AI24" s="78">
        <v>0</v>
      </c>
      <c r="AJ24" s="78">
        <v>0</v>
      </c>
      <c r="AM24" s="383">
        <f>F24+NPV(SDN,G24:INDEX(G24:AJ24,PAL))</f>
        <v>0</v>
      </c>
      <c r="AN24" s="415">
        <f>F24+NPV(SDN,G24:INDEX(G24:AJ24,PAL))</f>
        <v>0</v>
      </c>
      <c r="AO24" s="387">
        <f t="shared" si="8"/>
        <v>0</v>
      </c>
      <c r="AP24" s="59">
        <f>IF(COUNT(F24:INDEX(F24:AJ24,PAL+1))&lt;&gt;PAL+1,"Klaida",0)</f>
        <v>0</v>
      </c>
      <c r="AQ24" s="59"/>
      <c r="AR24" s="59"/>
      <c r="AS24" s="59"/>
      <c r="AT24" s="59"/>
      <c r="AU24" s="59"/>
      <c r="AV24" s="59"/>
      <c r="AW24" s="59"/>
      <c r="AX24" s="59"/>
      <c r="AY24" s="388"/>
    </row>
    <row r="25" spans="2:51">
      <c r="B25" s="64" t="s">
        <v>300</v>
      </c>
      <c r="C25" s="4" t="str">
        <f>IF(Kalba="EN",Data2!C50,Data2!B50)</f>
        <v>Elektros energijos išlaidos</v>
      </c>
      <c r="D25" s="65">
        <f>F25+NPV(FDN,G25:INDEX(G25:AJ25,PAL))</f>
        <v>0</v>
      </c>
      <c r="E25" s="65">
        <f t="shared" si="7"/>
        <v>0</v>
      </c>
      <c r="F25" s="78">
        <v>0</v>
      </c>
      <c r="G25" s="78">
        <v>0</v>
      </c>
      <c r="H25" s="78">
        <v>0</v>
      </c>
      <c r="I25" s="78">
        <v>0</v>
      </c>
      <c r="J25" s="78">
        <v>0</v>
      </c>
      <c r="K25" s="78">
        <v>0</v>
      </c>
      <c r="L25" s="78">
        <v>0</v>
      </c>
      <c r="M25" s="78">
        <v>0</v>
      </c>
      <c r="N25" s="78">
        <v>0</v>
      </c>
      <c r="O25" s="78">
        <v>0</v>
      </c>
      <c r="P25" s="78">
        <v>0</v>
      </c>
      <c r="Q25" s="78">
        <v>0</v>
      </c>
      <c r="R25" s="78">
        <v>0</v>
      </c>
      <c r="S25" s="78">
        <v>0</v>
      </c>
      <c r="T25" s="78">
        <v>0</v>
      </c>
      <c r="U25" s="78">
        <v>0</v>
      </c>
      <c r="V25" s="78">
        <v>0</v>
      </c>
      <c r="W25" s="78">
        <v>0</v>
      </c>
      <c r="X25" s="78">
        <v>0</v>
      </c>
      <c r="Y25" s="78">
        <v>0</v>
      </c>
      <c r="Z25" s="78">
        <v>0</v>
      </c>
      <c r="AA25" s="78">
        <v>0</v>
      </c>
      <c r="AB25" s="78">
        <v>0</v>
      </c>
      <c r="AC25" s="78">
        <v>0</v>
      </c>
      <c r="AD25" s="78">
        <v>0</v>
      </c>
      <c r="AE25" s="78">
        <v>0</v>
      </c>
      <c r="AF25" s="78">
        <v>0</v>
      </c>
      <c r="AG25" s="78">
        <v>0</v>
      </c>
      <c r="AH25" s="78">
        <v>0</v>
      </c>
      <c r="AI25" s="78">
        <v>0</v>
      </c>
      <c r="AJ25" s="78">
        <v>0</v>
      </c>
      <c r="AM25" s="383">
        <f>F25+NPV(SDN,G25:INDEX(G25:AJ25,PAL))</f>
        <v>0</v>
      </c>
      <c r="AN25" s="415">
        <f>F25+NPV(SDN,G25:INDEX(G25:AJ25,PAL))</f>
        <v>0</v>
      </c>
      <c r="AO25" s="387">
        <f t="shared" si="8"/>
        <v>0</v>
      </c>
      <c r="AP25" s="59">
        <f>IF(COUNT(F25:INDEX(F25:AJ25,PAL+1))&lt;&gt;PAL+1,"Klaida",0)</f>
        <v>0</v>
      </c>
      <c r="AQ25" s="59"/>
      <c r="AR25" s="59"/>
      <c r="AS25" s="59"/>
      <c r="AT25" s="59"/>
      <c r="AU25" s="59"/>
      <c r="AV25" s="59"/>
      <c r="AW25" s="59"/>
      <c r="AX25" s="59"/>
      <c r="AY25" s="388"/>
    </row>
    <row r="26" spans="2:51">
      <c r="B26" s="64" t="s">
        <v>301</v>
      </c>
      <c r="C26" s="4" t="str">
        <f>IF(Kalba="EN",Data2!C51,Data2!B51)</f>
        <v>Šildymo (išskyrus elektrą) išlaidos</v>
      </c>
      <c r="D26" s="65">
        <f>F26+NPV(FDN,G26:INDEX(G26:AJ26,PAL))</f>
        <v>0</v>
      </c>
      <c r="E26" s="65">
        <f t="shared" si="7"/>
        <v>0</v>
      </c>
      <c r="F26" s="78">
        <v>0</v>
      </c>
      <c r="G26" s="78">
        <v>0</v>
      </c>
      <c r="H26" s="78">
        <v>0</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c r="AI26" s="78">
        <v>0</v>
      </c>
      <c r="AJ26" s="78">
        <v>0</v>
      </c>
      <c r="AM26" s="383">
        <f>F26+NPV(SDN,G26:INDEX(G26:AJ26,PAL))</f>
        <v>0</v>
      </c>
      <c r="AN26" s="415">
        <f>F26+NPV(SDN,G26:INDEX(G26:AJ26,PAL))</f>
        <v>0</v>
      </c>
      <c r="AO26" s="387">
        <f t="shared" si="8"/>
        <v>0</v>
      </c>
      <c r="AP26" s="59">
        <f>IF(COUNT(F26:INDEX(F26:AJ26,PAL+1))&lt;&gt;PAL+1,"Klaida",0)</f>
        <v>0</v>
      </c>
      <c r="AQ26" s="59"/>
      <c r="AR26" s="59"/>
      <c r="AS26" s="59"/>
      <c r="AT26" s="59"/>
      <c r="AU26" s="59"/>
      <c r="AV26" s="59"/>
      <c r="AW26" s="59"/>
      <c r="AX26" s="59"/>
      <c r="AY26" s="388"/>
    </row>
    <row r="27" spans="2:51">
      <c r="B27" s="64" t="s">
        <v>303</v>
      </c>
      <c r="C27" s="4" t="str">
        <f>IF(Kalba="EN",Data2!C52,Data2!B52)</f>
        <v>Infrastruktūros būklės palaikymo išlaidos</v>
      </c>
      <c r="D27" s="65">
        <f>F27+NPV(FDN,G27:INDEX(G27:AJ27,PAL))</f>
        <v>0</v>
      </c>
      <c r="E27" s="65">
        <f t="shared" si="7"/>
        <v>0</v>
      </c>
      <c r="F27" s="78">
        <v>0</v>
      </c>
      <c r="G27" s="78">
        <v>0</v>
      </c>
      <c r="H27" s="78">
        <v>0</v>
      </c>
      <c r="I27" s="78">
        <v>0</v>
      </c>
      <c r="J27" s="78">
        <v>0</v>
      </c>
      <c r="K27" s="78">
        <v>0</v>
      </c>
      <c r="L27" s="78">
        <v>0</v>
      </c>
      <c r="M27" s="78">
        <v>0</v>
      </c>
      <c r="N27" s="78">
        <v>0</v>
      </c>
      <c r="O27" s="78">
        <v>0</v>
      </c>
      <c r="P27" s="78">
        <v>0</v>
      </c>
      <c r="Q27" s="78">
        <v>0</v>
      </c>
      <c r="R27" s="78">
        <v>0</v>
      </c>
      <c r="S27" s="78">
        <v>0</v>
      </c>
      <c r="T27" s="78">
        <v>0</v>
      </c>
      <c r="U27" s="78">
        <v>0</v>
      </c>
      <c r="V27" s="78">
        <v>0</v>
      </c>
      <c r="W27" s="78">
        <v>0</v>
      </c>
      <c r="X27" s="78">
        <v>0</v>
      </c>
      <c r="Y27" s="78">
        <v>0</v>
      </c>
      <c r="Z27" s="78">
        <v>0</v>
      </c>
      <c r="AA27" s="78">
        <v>0</v>
      </c>
      <c r="AB27" s="78">
        <v>0</v>
      </c>
      <c r="AC27" s="78">
        <v>0</v>
      </c>
      <c r="AD27" s="78">
        <v>0</v>
      </c>
      <c r="AE27" s="78">
        <v>0</v>
      </c>
      <c r="AF27" s="78">
        <v>0</v>
      </c>
      <c r="AG27" s="78">
        <v>0</v>
      </c>
      <c r="AH27" s="78">
        <v>0</v>
      </c>
      <c r="AI27" s="78">
        <v>0</v>
      </c>
      <c r="AJ27" s="78">
        <v>0</v>
      </c>
      <c r="AM27" s="383">
        <f>F27+NPV(SDN,G27:INDEX(G27:AJ27,PAL))</f>
        <v>0</v>
      </c>
      <c r="AN27" s="415">
        <f>F27+NPV(SDN,G27:INDEX(G27:AJ27,PAL))</f>
        <v>0</v>
      </c>
      <c r="AO27" s="387">
        <f t="shared" si="8"/>
        <v>0</v>
      </c>
      <c r="AP27" s="59">
        <f>IF(COUNT(F27:INDEX(F27:AJ27,PAL+1))&lt;&gt;PAL+1,"Klaida",0)</f>
        <v>0</v>
      </c>
      <c r="AQ27" s="59"/>
      <c r="AR27" s="59"/>
      <c r="AS27" s="59"/>
      <c r="AT27" s="59"/>
      <c r="AU27" s="59"/>
      <c r="AV27" s="59"/>
      <c r="AW27" s="59"/>
      <c r="AX27" s="59"/>
      <c r="AY27" s="388"/>
    </row>
    <row r="28" spans="2:51">
      <c r="B28" s="64" t="s">
        <v>304</v>
      </c>
      <c r="C28" s="4" t="str">
        <f>IF(Kalba="EN",Data2!C53,Data2!B53)</f>
        <v>Kitos išlaidos</v>
      </c>
      <c r="D28" s="65">
        <f>F28+NPV(FDN,G28:INDEX(G28:AJ28,PAL))</f>
        <v>0</v>
      </c>
      <c r="E28" s="65">
        <f t="shared" si="7"/>
        <v>0</v>
      </c>
      <c r="F28" s="78">
        <v>0</v>
      </c>
      <c r="G28" s="78">
        <v>0</v>
      </c>
      <c r="H28" s="78">
        <v>0</v>
      </c>
      <c r="I28" s="78">
        <v>0</v>
      </c>
      <c r="J28" s="78">
        <v>0</v>
      </c>
      <c r="K28" s="78">
        <v>0</v>
      </c>
      <c r="L28" s="78">
        <v>0</v>
      </c>
      <c r="M28" s="78">
        <v>0</v>
      </c>
      <c r="N28" s="78">
        <v>0</v>
      </c>
      <c r="O28" s="78">
        <v>0</v>
      </c>
      <c r="P28" s="78">
        <v>0</v>
      </c>
      <c r="Q28" s="78">
        <v>0</v>
      </c>
      <c r="R28" s="78">
        <v>0</v>
      </c>
      <c r="S28" s="78">
        <v>0</v>
      </c>
      <c r="T28" s="78">
        <v>0</v>
      </c>
      <c r="U28" s="78">
        <v>0</v>
      </c>
      <c r="V28" s="78">
        <v>0</v>
      </c>
      <c r="W28" s="78">
        <v>0</v>
      </c>
      <c r="X28" s="78">
        <v>0</v>
      </c>
      <c r="Y28" s="78">
        <v>0</v>
      </c>
      <c r="Z28" s="78">
        <v>0</v>
      </c>
      <c r="AA28" s="78">
        <v>0</v>
      </c>
      <c r="AB28" s="78">
        <v>0</v>
      </c>
      <c r="AC28" s="78">
        <v>0</v>
      </c>
      <c r="AD28" s="78">
        <v>0</v>
      </c>
      <c r="AE28" s="78">
        <v>0</v>
      </c>
      <c r="AF28" s="78">
        <v>0</v>
      </c>
      <c r="AG28" s="78">
        <v>0</v>
      </c>
      <c r="AH28" s="78">
        <v>0</v>
      </c>
      <c r="AI28" s="78">
        <v>0</v>
      </c>
      <c r="AJ28" s="78">
        <v>0</v>
      </c>
      <c r="AM28" s="383">
        <f>F28+NPV(SDN,G28:INDEX(G28:AJ28,PAL))</f>
        <v>0</v>
      </c>
      <c r="AN28" s="415">
        <f>F28+NPV(SDN,G28:INDEX(G28:AJ28,PAL))</f>
        <v>0</v>
      </c>
      <c r="AO28" s="387">
        <f t="shared" si="8"/>
        <v>0</v>
      </c>
      <c r="AP28" s="59">
        <f>IF(COUNT(F28:INDEX(F28:AJ28,PAL+1))&lt;&gt;PAL+1,"Klaida",0)</f>
        <v>0</v>
      </c>
      <c r="AQ28" s="59"/>
      <c r="AR28" s="59"/>
      <c r="AS28" s="59"/>
      <c r="AT28" s="59"/>
      <c r="AU28" s="59"/>
      <c r="AV28" s="59"/>
      <c r="AW28" s="59"/>
      <c r="AX28" s="59"/>
      <c r="AY28" s="388"/>
    </row>
    <row r="29" spans="2:51">
      <c r="B29" s="64" t="s">
        <v>305</v>
      </c>
      <c r="C29" s="4" t="str">
        <f>IF(Kalba="EN",Data2!C54,Data2!B54)</f>
        <v>Gautų paskolų (G.3.1.) palūkanos</v>
      </c>
      <c r="D29" s="65">
        <f>F29+NPV(FDN,G29:INDEX(G29:AJ29,PAL))</f>
        <v>0</v>
      </c>
      <c r="E29" s="65">
        <f t="shared" si="7"/>
        <v>0</v>
      </c>
      <c r="F29" s="78">
        <v>0</v>
      </c>
      <c r="G29" s="78">
        <v>0</v>
      </c>
      <c r="H29" s="78">
        <v>0</v>
      </c>
      <c r="I29" s="78">
        <v>0</v>
      </c>
      <c r="J29" s="78">
        <v>0</v>
      </c>
      <c r="K29" s="78">
        <v>0</v>
      </c>
      <c r="L29" s="78">
        <v>0</v>
      </c>
      <c r="M29" s="78">
        <v>0</v>
      </c>
      <c r="N29" s="78">
        <v>0</v>
      </c>
      <c r="O29" s="78">
        <v>0</v>
      </c>
      <c r="P29" s="78">
        <v>0</v>
      </c>
      <c r="Q29" s="78">
        <v>0</v>
      </c>
      <c r="R29" s="78">
        <v>0</v>
      </c>
      <c r="S29" s="78">
        <v>0</v>
      </c>
      <c r="T29" s="78">
        <v>0</v>
      </c>
      <c r="U29" s="78">
        <v>0</v>
      </c>
      <c r="V29" s="78">
        <v>0</v>
      </c>
      <c r="W29" s="78">
        <v>0</v>
      </c>
      <c r="X29" s="78">
        <v>0</v>
      </c>
      <c r="Y29" s="78">
        <v>0</v>
      </c>
      <c r="Z29" s="78">
        <v>0</v>
      </c>
      <c r="AA29" s="78">
        <v>0</v>
      </c>
      <c r="AB29" s="78">
        <v>0</v>
      </c>
      <c r="AC29" s="78">
        <v>0</v>
      </c>
      <c r="AD29" s="78">
        <v>0</v>
      </c>
      <c r="AE29" s="78">
        <v>0</v>
      </c>
      <c r="AF29" s="78">
        <v>0</v>
      </c>
      <c r="AG29" s="78">
        <v>0</v>
      </c>
      <c r="AH29" s="78">
        <v>0</v>
      </c>
      <c r="AI29" s="78">
        <v>0</v>
      </c>
      <c r="AJ29" s="78">
        <v>0</v>
      </c>
      <c r="AM29" s="383">
        <f>F29+NPV(SDN,G29:INDEX(G29:AJ29,PAL))</f>
        <v>0</v>
      </c>
      <c r="AN29" s="415">
        <f>F29+NPV(SDN,G29:INDEX(G29:AJ29,PAL))</f>
        <v>0</v>
      </c>
      <c r="AO29" s="387">
        <f t="shared" si="8"/>
        <v>0</v>
      </c>
      <c r="AP29" s="59">
        <f>IF(COUNT(F29:INDEX(F29:AJ29,PAL+1))&lt;&gt;PAL+1,"Klaida",0)</f>
        <v>0</v>
      </c>
      <c r="AQ29" s="59"/>
      <c r="AR29" s="59"/>
      <c r="AS29" s="59"/>
      <c r="AT29" s="59"/>
      <c r="AU29" s="59"/>
      <c r="AV29" s="59"/>
      <c r="AW29" s="59"/>
      <c r="AX29" s="59"/>
      <c r="AY29" s="388"/>
    </row>
    <row r="30" spans="2:51" s="61" customFormat="1" ht="25.5">
      <c r="B30" s="5" t="s">
        <v>26</v>
      </c>
      <c r="C30" s="5" t="str">
        <f>IF(Kalba="EN",Data2!C55,Data2!B55)</f>
        <v>Mokesčiai (+ neigiama įtaka; - teigiama įtaka biudžeto lėšų srautams)</v>
      </c>
      <c r="D30" s="62">
        <f>ROUND(D31-SUM(D32:D33),0)</f>
        <v>0</v>
      </c>
      <c r="E30" s="62">
        <f>ROUND(E31-SUM(E32:E33),0)</f>
        <v>0</v>
      </c>
      <c r="F30" s="62">
        <f>ROUND(F31-SUM(F32:F33),0)</f>
        <v>0</v>
      </c>
      <c r="G30" s="62">
        <f t="shared" ref="G30:AJ30" si="9">ROUND(G31-SUM(G32:G33),0)</f>
        <v>0</v>
      </c>
      <c r="H30" s="62">
        <f t="shared" si="9"/>
        <v>0</v>
      </c>
      <c r="I30" s="62">
        <f t="shared" si="9"/>
        <v>0</v>
      </c>
      <c r="J30" s="62">
        <f t="shared" si="9"/>
        <v>0</v>
      </c>
      <c r="K30" s="62">
        <f t="shared" si="9"/>
        <v>0</v>
      </c>
      <c r="L30" s="62">
        <f t="shared" si="9"/>
        <v>0</v>
      </c>
      <c r="M30" s="62">
        <f t="shared" si="9"/>
        <v>0</v>
      </c>
      <c r="N30" s="62">
        <f t="shared" si="9"/>
        <v>0</v>
      </c>
      <c r="O30" s="62">
        <f t="shared" si="9"/>
        <v>0</v>
      </c>
      <c r="P30" s="62">
        <f t="shared" si="9"/>
        <v>0</v>
      </c>
      <c r="Q30" s="62">
        <f t="shared" si="9"/>
        <v>0</v>
      </c>
      <c r="R30" s="62">
        <f t="shared" si="9"/>
        <v>0</v>
      </c>
      <c r="S30" s="62">
        <f t="shared" si="9"/>
        <v>0</v>
      </c>
      <c r="T30" s="62">
        <f t="shared" si="9"/>
        <v>0</v>
      </c>
      <c r="U30" s="62">
        <f t="shared" si="9"/>
        <v>0</v>
      </c>
      <c r="V30" s="62">
        <f t="shared" si="9"/>
        <v>0</v>
      </c>
      <c r="W30" s="62">
        <f t="shared" si="9"/>
        <v>0</v>
      </c>
      <c r="X30" s="62">
        <f t="shared" si="9"/>
        <v>0</v>
      </c>
      <c r="Y30" s="62">
        <f t="shared" si="9"/>
        <v>0</v>
      </c>
      <c r="Z30" s="62">
        <f t="shared" si="9"/>
        <v>0</v>
      </c>
      <c r="AA30" s="62">
        <f t="shared" si="9"/>
        <v>0</v>
      </c>
      <c r="AB30" s="62">
        <f t="shared" si="9"/>
        <v>0</v>
      </c>
      <c r="AC30" s="62">
        <f t="shared" si="9"/>
        <v>0</v>
      </c>
      <c r="AD30" s="62">
        <f t="shared" si="9"/>
        <v>0</v>
      </c>
      <c r="AE30" s="62">
        <f t="shared" si="9"/>
        <v>0</v>
      </c>
      <c r="AF30" s="62">
        <f t="shared" si="9"/>
        <v>0</v>
      </c>
      <c r="AG30" s="62">
        <f t="shared" si="9"/>
        <v>0</v>
      </c>
      <c r="AH30" s="62">
        <f t="shared" si="9"/>
        <v>0</v>
      </c>
      <c r="AI30" s="62">
        <f t="shared" si="9"/>
        <v>0</v>
      </c>
      <c r="AJ30" s="62">
        <f t="shared" si="9"/>
        <v>0</v>
      </c>
      <c r="AM30" s="382">
        <f>ROUND(AM31-SUM(AM32:AM33),0)</f>
        <v>0</v>
      </c>
      <c r="AN30" s="382">
        <f>ROUND(AN31-SUM(AN32:AN33),0)</f>
        <v>0</v>
      </c>
      <c r="AO30" s="389"/>
      <c r="AP30" s="63"/>
      <c r="AQ30" s="63"/>
      <c r="AR30" s="63"/>
      <c r="AS30" s="63"/>
      <c r="AT30" s="63"/>
      <c r="AU30" s="63"/>
      <c r="AV30" s="63"/>
      <c r="AW30" s="63"/>
      <c r="AX30" s="63"/>
      <c r="AY30" s="390"/>
    </row>
    <row r="31" spans="2:51">
      <c r="B31" s="64" t="s">
        <v>307</v>
      </c>
      <c r="C31" s="4" t="str">
        <f>IF(Kalba="EN",Data2!C56,Data2!B56)</f>
        <v>Bendra importo/pirkimo PVM suma</v>
      </c>
      <c r="D31" s="65">
        <f>F31+NPV(FDN,G31:INDEX(G31:AJ31,PAL))</f>
        <v>0</v>
      </c>
      <c r="E31" s="65">
        <f>SUMIF($F$5:$AJ$5,"&lt;="&amp;PAL,$F31:$AJ31)</f>
        <v>0</v>
      </c>
      <c r="F31" s="65">
        <f t="shared" ref="F31:AJ31" si="10">IF(pvm_susigrazinimas="Taip",0,SUMPRODUCT(F8:F15,Pirkimo_PVM)+SUMPRODUCT(F23:F28,Pirkimo_PVM_II))</f>
        <v>0</v>
      </c>
      <c r="G31" s="65">
        <f t="shared" si="10"/>
        <v>0</v>
      </c>
      <c r="H31" s="65">
        <f t="shared" si="10"/>
        <v>0</v>
      </c>
      <c r="I31" s="65">
        <f t="shared" si="10"/>
        <v>0</v>
      </c>
      <c r="J31" s="65">
        <f t="shared" si="10"/>
        <v>0</v>
      </c>
      <c r="K31" s="65">
        <f t="shared" si="10"/>
        <v>0</v>
      </c>
      <c r="L31" s="65">
        <f t="shared" si="10"/>
        <v>0</v>
      </c>
      <c r="M31" s="65">
        <f t="shared" si="10"/>
        <v>0</v>
      </c>
      <c r="N31" s="65">
        <f t="shared" si="10"/>
        <v>0</v>
      </c>
      <c r="O31" s="65">
        <f t="shared" si="10"/>
        <v>0</v>
      </c>
      <c r="P31" s="65">
        <f t="shared" si="10"/>
        <v>0</v>
      </c>
      <c r="Q31" s="65">
        <f t="shared" si="10"/>
        <v>0</v>
      </c>
      <c r="R31" s="65">
        <f t="shared" si="10"/>
        <v>0</v>
      </c>
      <c r="S31" s="65">
        <f t="shared" si="10"/>
        <v>0</v>
      </c>
      <c r="T31" s="65">
        <f t="shared" si="10"/>
        <v>0</v>
      </c>
      <c r="U31" s="65">
        <f t="shared" si="10"/>
        <v>0</v>
      </c>
      <c r="V31" s="65">
        <f t="shared" si="10"/>
        <v>0</v>
      </c>
      <c r="W31" s="65">
        <f t="shared" si="10"/>
        <v>0</v>
      </c>
      <c r="X31" s="65">
        <f t="shared" si="10"/>
        <v>0</v>
      </c>
      <c r="Y31" s="65">
        <f t="shared" si="10"/>
        <v>0</v>
      </c>
      <c r="Z31" s="65">
        <f t="shared" si="10"/>
        <v>0</v>
      </c>
      <c r="AA31" s="65">
        <f t="shared" si="10"/>
        <v>0</v>
      </c>
      <c r="AB31" s="65">
        <f t="shared" si="10"/>
        <v>0</v>
      </c>
      <c r="AC31" s="65">
        <f t="shared" si="10"/>
        <v>0</v>
      </c>
      <c r="AD31" s="65">
        <f t="shared" si="10"/>
        <v>0</v>
      </c>
      <c r="AE31" s="65">
        <f t="shared" si="10"/>
        <v>0</v>
      </c>
      <c r="AF31" s="65">
        <f t="shared" si="10"/>
        <v>0</v>
      </c>
      <c r="AG31" s="65">
        <f t="shared" si="10"/>
        <v>0</v>
      </c>
      <c r="AH31" s="65">
        <f t="shared" si="10"/>
        <v>0</v>
      </c>
      <c r="AI31" s="65">
        <f t="shared" si="10"/>
        <v>0</v>
      </c>
      <c r="AJ31" s="65">
        <f t="shared" si="10"/>
        <v>0</v>
      </c>
      <c r="AM31" s="383">
        <f>F31+NPV(SDN,G31:INDEX(G31:AJ31,PAL))</f>
        <v>0</v>
      </c>
      <c r="AN31" s="415">
        <f>F31+NPV(SDN,G31:INDEX(G31:AJ31,PAL))</f>
        <v>0</v>
      </c>
      <c r="AO31" s="387"/>
      <c r="AP31" s="59"/>
      <c r="AQ31" s="59"/>
      <c r="AR31" s="59"/>
      <c r="AS31" s="59"/>
      <c r="AT31" s="59"/>
      <c r="AU31" s="59"/>
      <c r="AV31" s="59"/>
      <c r="AW31" s="59"/>
      <c r="AX31" s="59"/>
      <c r="AY31" s="388"/>
    </row>
    <row r="32" spans="2:51">
      <c r="B32" s="64" t="s">
        <v>309</v>
      </c>
      <c r="C32" s="4" t="str">
        <f>IF(Kalba="EN",Data2!C57,Data2!B57)</f>
        <v>Bendra pardavimo PVM suma</v>
      </c>
      <c r="D32" s="65">
        <f>F32+NPV(FDN,G32:INDEX(G32:AJ32,PAL))</f>
        <v>0</v>
      </c>
      <c r="E32" s="65">
        <f>SUMIF($F$5:$AJ$5,"&lt;="&amp;PAL,$F32:$AJ32)</f>
        <v>0</v>
      </c>
      <c r="F32" s="65">
        <f t="shared" ref="F32:AJ32" si="11">IF(pvm_susigrazinimas="Taip",0,SUMPRODUCT(F18:F19,Pardavimo_PVM))</f>
        <v>0</v>
      </c>
      <c r="G32" s="65">
        <f t="shared" si="11"/>
        <v>0</v>
      </c>
      <c r="H32" s="65">
        <f t="shared" si="11"/>
        <v>0</v>
      </c>
      <c r="I32" s="65">
        <f t="shared" si="11"/>
        <v>0</v>
      </c>
      <c r="J32" s="65">
        <f t="shared" si="11"/>
        <v>0</v>
      </c>
      <c r="K32" s="65">
        <f t="shared" si="11"/>
        <v>0</v>
      </c>
      <c r="L32" s="65">
        <f t="shared" si="11"/>
        <v>0</v>
      </c>
      <c r="M32" s="65">
        <f t="shared" si="11"/>
        <v>0</v>
      </c>
      <c r="N32" s="65">
        <f t="shared" si="11"/>
        <v>0</v>
      </c>
      <c r="O32" s="65">
        <f t="shared" si="11"/>
        <v>0</v>
      </c>
      <c r="P32" s="65">
        <f t="shared" si="11"/>
        <v>0</v>
      </c>
      <c r="Q32" s="65">
        <f t="shared" si="11"/>
        <v>0</v>
      </c>
      <c r="R32" s="65">
        <f t="shared" si="11"/>
        <v>0</v>
      </c>
      <c r="S32" s="65">
        <f t="shared" si="11"/>
        <v>0</v>
      </c>
      <c r="T32" s="65">
        <f t="shared" si="11"/>
        <v>0</v>
      </c>
      <c r="U32" s="65">
        <f t="shared" si="11"/>
        <v>0</v>
      </c>
      <c r="V32" s="65">
        <f t="shared" si="11"/>
        <v>0</v>
      </c>
      <c r="W32" s="65">
        <f t="shared" si="11"/>
        <v>0</v>
      </c>
      <c r="X32" s="65">
        <f t="shared" si="11"/>
        <v>0</v>
      </c>
      <c r="Y32" s="65">
        <f t="shared" si="11"/>
        <v>0</v>
      </c>
      <c r="Z32" s="65">
        <f t="shared" si="11"/>
        <v>0</v>
      </c>
      <c r="AA32" s="65">
        <f t="shared" si="11"/>
        <v>0</v>
      </c>
      <c r="AB32" s="65">
        <f t="shared" si="11"/>
        <v>0</v>
      </c>
      <c r="AC32" s="65">
        <f t="shared" si="11"/>
        <v>0</v>
      </c>
      <c r="AD32" s="65">
        <f t="shared" si="11"/>
        <v>0</v>
      </c>
      <c r="AE32" s="65">
        <f t="shared" si="11"/>
        <v>0</v>
      </c>
      <c r="AF32" s="65">
        <f t="shared" si="11"/>
        <v>0</v>
      </c>
      <c r="AG32" s="65">
        <f t="shared" si="11"/>
        <v>0</v>
      </c>
      <c r="AH32" s="65">
        <f t="shared" si="11"/>
        <v>0</v>
      </c>
      <c r="AI32" s="65">
        <f t="shared" si="11"/>
        <v>0</v>
      </c>
      <c r="AJ32" s="65">
        <f t="shared" si="11"/>
        <v>0</v>
      </c>
      <c r="AM32" s="383">
        <f>F32+NPV(SDN,G32:INDEX(G32:AJ32,PAL))</f>
        <v>0</v>
      </c>
      <c r="AN32" s="415">
        <f>F32+NPV(SDN,G32:INDEX(G32:AJ32,PAL))</f>
        <v>0</v>
      </c>
      <c r="AO32" s="387"/>
      <c r="AP32" s="59"/>
      <c r="AQ32" s="59"/>
      <c r="AR32" s="59"/>
      <c r="AS32" s="59"/>
      <c r="AT32" s="59"/>
      <c r="AU32" s="59"/>
      <c r="AV32" s="59"/>
      <c r="AW32" s="59"/>
      <c r="AX32" s="59"/>
      <c r="AY32" s="388"/>
    </row>
    <row r="33" spans="2:51">
      <c r="B33" s="64" t="s">
        <v>311</v>
      </c>
      <c r="C33" s="4" t="str">
        <f>IF(Kalba="EN",Data2!C58,Data2!B58)</f>
        <v>Bendra kitų mokėtinų netiesioginių mokesčių suma</v>
      </c>
      <c r="D33" s="65">
        <f>F33+NPV(FDN,G33:INDEX(G33:AJ33,PAL))</f>
        <v>0</v>
      </c>
      <c r="E33" s="65">
        <f>SUMIF($F$5:$AJ$5,"&lt;="&amp;PAL,$F33:$AJ33)</f>
        <v>0</v>
      </c>
      <c r="F33" s="78">
        <v>0</v>
      </c>
      <c r="G33" s="78">
        <v>0</v>
      </c>
      <c r="H33" s="78">
        <v>0</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c r="AA33" s="78">
        <v>0</v>
      </c>
      <c r="AB33" s="78">
        <v>0</v>
      </c>
      <c r="AC33" s="78">
        <v>0</v>
      </c>
      <c r="AD33" s="78">
        <v>0</v>
      </c>
      <c r="AE33" s="78">
        <v>0</v>
      </c>
      <c r="AF33" s="78">
        <v>0</v>
      </c>
      <c r="AG33" s="78">
        <v>0</v>
      </c>
      <c r="AH33" s="78">
        <v>0</v>
      </c>
      <c r="AI33" s="78">
        <v>0</v>
      </c>
      <c r="AJ33" s="78">
        <v>0</v>
      </c>
      <c r="AM33" s="383">
        <f>F33+NPV(SDN,G33:INDEX(G33:AJ33,PAL))</f>
        <v>0</v>
      </c>
      <c r="AN33" s="415">
        <f>F33+NPV(SDN,G33:INDEX(G33:AJ33,PAL))</f>
        <v>0</v>
      </c>
      <c r="AO33" s="387">
        <f>IF(COUNTIF(AP33:AY33,"Klaida")&gt;0,1,0)</f>
        <v>0</v>
      </c>
      <c r="AP33" s="59">
        <f>IF(COUNT(F33:INDEX(F33:AJ33,PAL+1))&lt;&gt;PAL+1,"Klaida",0)</f>
        <v>0</v>
      </c>
      <c r="AQ33" s="59"/>
      <c r="AR33" s="59"/>
      <c r="AS33" s="59"/>
      <c r="AT33" s="59"/>
      <c r="AU33" s="59"/>
      <c r="AV33" s="59"/>
      <c r="AW33" s="59"/>
      <c r="AX33" s="59"/>
      <c r="AY33" s="388"/>
    </row>
    <row r="34" spans="2:51" s="61" customFormat="1">
      <c r="B34" s="5" t="s">
        <v>28</v>
      </c>
      <c r="C34" s="5" t="str">
        <f>IF(Kalba="EN",Data2!C59,Data2!B59)</f>
        <v>Grynosios pajamos</v>
      </c>
      <c r="D34" s="62">
        <f>ROUND(SUM(D17)-SUM(D15,D22),0)</f>
        <v>0</v>
      </c>
      <c r="E34" s="62">
        <f t="shared" ref="E34:AJ34" si="12">ROUND(SUM(E17)-SUM(E15,E22),0)</f>
        <v>0</v>
      </c>
      <c r="F34" s="62">
        <f t="shared" si="12"/>
        <v>0</v>
      </c>
      <c r="G34" s="62">
        <f t="shared" si="12"/>
        <v>0</v>
      </c>
      <c r="H34" s="62">
        <f t="shared" si="12"/>
        <v>0</v>
      </c>
      <c r="I34" s="62">
        <f t="shared" si="12"/>
        <v>0</v>
      </c>
      <c r="J34" s="62">
        <f t="shared" si="12"/>
        <v>0</v>
      </c>
      <c r="K34" s="62">
        <f t="shared" si="12"/>
        <v>0</v>
      </c>
      <c r="L34" s="62">
        <f t="shared" si="12"/>
        <v>0</v>
      </c>
      <c r="M34" s="62">
        <f t="shared" si="12"/>
        <v>0</v>
      </c>
      <c r="N34" s="62">
        <f t="shared" si="12"/>
        <v>0</v>
      </c>
      <c r="O34" s="62">
        <f t="shared" si="12"/>
        <v>0</v>
      </c>
      <c r="P34" s="62">
        <f t="shared" si="12"/>
        <v>0</v>
      </c>
      <c r="Q34" s="62">
        <f t="shared" si="12"/>
        <v>0</v>
      </c>
      <c r="R34" s="62">
        <f t="shared" si="12"/>
        <v>0</v>
      </c>
      <c r="S34" s="62">
        <f t="shared" si="12"/>
        <v>0</v>
      </c>
      <c r="T34" s="62">
        <f t="shared" si="12"/>
        <v>0</v>
      </c>
      <c r="U34" s="62">
        <f t="shared" si="12"/>
        <v>0</v>
      </c>
      <c r="V34" s="62">
        <f t="shared" si="12"/>
        <v>0</v>
      </c>
      <c r="W34" s="62">
        <f t="shared" si="12"/>
        <v>0</v>
      </c>
      <c r="X34" s="62">
        <f t="shared" si="12"/>
        <v>0</v>
      </c>
      <c r="Y34" s="62">
        <f t="shared" si="12"/>
        <v>0</v>
      </c>
      <c r="Z34" s="62">
        <f t="shared" si="12"/>
        <v>0</v>
      </c>
      <c r="AA34" s="62">
        <f t="shared" si="12"/>
        <v>0</v>
      </c>
      <c r="AB34" s="62">
        <f t="shared" si="12"/>
        <v>0</v>
      </c>
      <c r="AC34" s="62">
        <f t="shared" si="12"/>
        <v>0</v>
      </c>
      <c r="AD34" s="62">
        <f t="shared" si="12"/>
        <v>0</v>
      </c>
      <c r="AE34" s="62">
        <f t="shared" si="12"/>
        <v>0</v>
      </c>
      <c r="AF34" s="62">
        <f t="shared" si="12"/>
        <v>0</v>
      </c>
      <c r="AG34" s="62">
        <f t="shared" si="12"/>
        <v>0</v>
      </c>
      <c r="AH34" s="62">
        <f t="shared" si="12"/>
        <v>0</v>
      </c>
      <c r="AI34" s="62">
        <f t="shared" si="12"/>
        <v>0</v>
      </c>
      <c r="AJ34" s="62">
        <f t="shared" si="12"/>
        <v>0</v>
      </c>
      <c r="AM34" s="382">
        <f>ROUND(SUM(AO17)-SUM(AO7,AO21),0)</f>
        <v>0</v>
      </c>
      <c r="AN34" s="382">
        <f>ROUND(SUM(AP17)-SUM(AP7,AP21),0)</f>
        <v>0</v>
      </c>
      <c r="AO34" s="389"/>
      <c r="AP34" s="63"/>
      <c r="AQ34" s="63"/>
      <c r="AR34" s="63"/>
      <c r="AS34" s="63"/>
      <c r="AT34" s="63"/>
      <c r="AU34" s="63"/>
      <c r="AV34" s="63"/>
      <c r="AW34" s="63"/>
      <c r="AX34" s="63"/>
      <c r="AY34" s="390"/>
    </row>
    <row r="35" spans="2:51" s="61" customFormat="1">
      <c r="B35" s="66" t="s">
        <v>313</v>
      </c>
      <c r="C35" s="5" t="str">
        <f>IF(Kalba="EN",Data2!C60,Data2!B60)</f>
        <v>Finansavimas, iš viso</v>
      </c>
      <c r="D35" s="62">
        <f>SUM(D36,D41,D44)</f>
        <v>0</v>
      </c>
      <c r="E35" s="62">
        <f t="shared" ref="E35:AJ35" si="13">SUM(E36,E41,E44)</f>
        <v>0</v>
      </c>
      <c r="F35" s="62">
        <f t="shared" si="13"/>
        <v>0</v>
      </c>
      <c r="G35" s="62">
        <f t="shared" si="13"/>
        <v>0</v>
      </c>
      <c r="H35" s="62">
        <f t="shared" si="13"/>
        <v>0</v>
      </c>
      <c r="I35" s="62">
        <f t="shared" si="13"/>
        <v>0</v>
      </c>
      <c r="J35" s="62">
        <f t="shared" si="13"/>
        <v>0</v>
      </c>
      <c r="K35" s="62">
        <f t="shared" si="13"/>
        <v>0</v>
      </c>
      <c r="L35" s="62">
        <f t="shared" si="13"/>
        <v>0</v>
      </c>
      <c r="M35" s="62">
        <f t="shared" si="13"/>
        <v>0</v>
      </c>
      <c r="N35" s="62">
        <f t="shared" si="13"/>
        <v>0</v>
      </c>
      <c r="O35" s="62">
        <f t="shared" si="13"/>
        <v>0</v>
      </c>
      <c r="P35" s="62">
        <f t="shared" si="13"/>
        <v>0</v>
      </c>
      <c r="Q35" s="62">
        <f t="shared" si="13"/>
        <v>0</v>
      </c>
      <c r="R35" s="62">
        <f t="shared" si="13"/>
        <v>0</v>
      </c>
      <c r="S35" s="62">
        <f t="shared" si="13"/>
        <v>0</v>
      </c>
      <c r="T35" s="62">
        <f t="shared" si="13"/>
        <v>0</v>
      </c>
      <c r="U35" s="62">
        <f t="shared" si="13"/>
        <v>0</v>
      </c>
      <c r="V35" s="62">
        <f t="shared" si="13"/>
        <v>0</v>
      </c>
      <c r="W35" s="62">
        <f t="shared" si="13"/>
        <v>0</v>
      </c>
      <c r="X35" s="62">
        <f t="shared" si="13"/>
        <v>0</v>
      </c>
      <c r="Y35" s="62">
        <f t="shared" si="13"/>
        <v>0</v>
      </c>
      <c r="Z35" s="62">
        <f t="shared" si="13"/>
        <v>0</v>
      </c>
      <c r="AA35" s="62">
        <f t="shared" si="13"/>
        <v>0</v>
      </c>
      <c r="AB35" s="62">
        <f t="shared" si="13"/>
        <v>0</v>
      </c>
      <c r="AC35" s="62">
        <f t="shared" si="13"/>
        <v>0</v>
      </c>
      <c r="AD35" s="62">
        <f t="shared" si="13"/>
        <v>0</v>
      </c>
      <c r="AE35" s="62">
        <f t="shared" si="13"/>
        <v>0</v>
      </c>
      <c r="AF35" s="62">
        <f t="shared" si="13"/>
        <v>0</v>
      </c>
      <c r="AG35" s="62">
        <f t="shared" si="13"/>
        <v>0</v>
      </c>
      <c r="AH35" s="62">
        <f t="shared" si="13"/>
        <v>0</v>
      </c>
      <c r="AI35" s="62">
        <f t="shared" si="13"/>
        <v>0</v>
      </c>
      <c r="AJ35" s="62">
        <f t="shared" si="13"/>
        <v>0</v>
      </c>
      <c r="AM35" s="382">
        <f>SUM(AO36,AO41,AO44)</f>
        <v>0</v>
      </c>
      <c r="AN35" s="382">
        <f>SUM(AP36,AP41,AP44)</f>
        <v>0</v>
      </c>
      <c r="AO35" s="389"/>
      <c r="AP35" s="63"/>
      <c r="AQ35" s="63"/>
      <c r="AR35" s="63"/>
      <c r="AS35" s="63"/>
      <c r="AT35" s="63"/>
      <c r="AU35" s="63"/>
      <c r="AV35" s="63"/>
      <c r="AW35" s="63"/>
      <c r="AX35" s="63"/>
      <c r="AY35" s="390"/>
    </row>
    <row r="36" spans="2:51" s="61" customFormat="1">
      <c r="B36" s="66" t="s">
        <v>32</v>
      </c>
      <c r="C36" s="5" t="str">
        <f>IF(Kalba="EN",Data2!C61,Data2!B61)</f>
        <v>Prašomas finansavimas</v>
      </c>
      <c r="D36" s="62">
        <f>ROUND(SUM(D37:D40),0)</f>
        <v>0</v>
      </c>
      <c r="E36" s="62">
        <f>ROUND(SUM(E37:E40),0)</f>
        <v>0</v>
      </c>
      <c r="F36" s="62">
        <f t="shared" ref="F36:AJ36" si="14">ROUND(SUM(F37:F40),0)</f>
        <v>0</v>
      </c>
      <c r="G36" s="62">
        <f t="shared" si="14"/>
        <v>0</v>
      </c>
      <c r="H36" s="62">
        <f t="shared" si="14"/>
        <v>0</v>
      </c>
      <c r="I36" s="62">
        <f t="shared" si="14"/>
        <v>0</v>
      </c>
      <c r="J36" s="62">
        <f t="shared" si="14"/>
        <v>0</v>
      </c>
      <c r="K36" s="62">
        <f t="shared" si="14"/>
        <v>0</v>
      </c>
      <c r="L36" s="62">
        <f t="shared" si="14"/>
        <v>0</v>
      </c>
      <c r="M36" s="62">
        <f t="shared" si="14"/>
        <v>0</v>
      </c>
      <c r="N36" s="62">
        <f t="shared" si="14"/>
        <v>0</v>
      </c>
      <c r="O36" s="62">
        <f t="shared" si="14"/>
        <v>0</v>
      </c>
      <c r="P36" s="62">
        <f t="shared" si="14"/>
        <v>0</v>
      </c>
      <c r="Q36" s="62">
        <f t="shared" si="14"/>
        <v>0</v>
      </c>
      <c r="R36" s="62">
        <f t="shared" si="14"/>
        <v>0</v>
      </c>
      <c r="S36" s="62">
        <f t="shared" si="14"/>
        <v>0</v>
      </c>
      <c r="T36" s="62">
        <f t="shared" si="14"/>
        <v>0</v>
      </c>
      <c r="U36" s="62">
        <f t="shared" si="14"/>
        <v>0</v>
      </c>
      <c r="V36" s="62">
        <f t="shared" si="14"/>
        <v>0</v>
      </c>
      <c r="W36" s="62">
        <f t="shared" si="14"/>
        <v>0</v>
      </c>
      <c r="X36" s="62">
        <f t="shared" si="14"/>
        <v>0</v>
      </c>
      <c r="Y36" s="62">
        <f t="shared" si="14"/>
        <v>0</v>
      </c>
      <c r="Z36" s="62">
        <f t="shared" si="14"/>
        <v>0</v>
      </c>
      <c r="AA36" s="62">
        <f t="shared" si="14"/>
        <v>0</v>
      </c>
      <c r="AB36" s="62">
        <f t="shared" si="14"/>
        <v>0</v>
      </c>
      <c r="AC36" s="62">
        <f t="shared" si="14"/>
        <v>0</v>
      </c>
      <c r="AD36" s="62">
        <f t="shared" si="14"/>
        <v>0</v>
      </c>
      <c r="AE36" s="62">
        <f t="shared" si="14"/>
        <v>0</v>
      </c>
      <c r="AF36" s="62">
        <f t="shared" si="14"/>
        <v>0</v>
      </c>
      <c r="AG36" s="62">
        <f t="shared" si="14"/>
        <v>0</v>
      </c>
      <c r="AH36" s="62">
        <f t="shared" si="14"/>
        <v>0</v>
      </c>
      <c r="AI36" s="62">
        <f t="shared" si="14"/>
        <v>0</v>
      </c>
      <c r="AJ36" s="62">
        <f t="shared" si="14"/>
        <v>0</v>
      </c>
      <c r="AM36" s="382">
        <f>ROUND(SUM(AM37:AM40),0)</f>
        <v>0</v>
      </c>
      <c r="AN36" s="382">
        <f>ROUND(SUM(AN37:AN40),0)</f>
        <v>0</v>
      </c>
      <c r="AO36" s="389"/>
      <c r="AP36" s="63"/>
      <c r="AQ36" s="63"/>
      <c r="AR36" s="63"/>
      <c r="AS36" s="63"/>
      <c r="AT36" s="63"/>
      <c r="AU36" s="63"/>
      <c r="AV36" s="63"/>
      <c r="AW36" s="63"/>
      <c r="AX36" s="63"/>
      <c r="AY36" s="390"/>
    </row>
    <row r="37" spans="2:51">
      <c r="B37" s="64" t="s">
        <v>34</v>
      </c>
      <c r="C37" s="4" t="str">
        <f>IF(Kalba="EN",Data2!C62,Data2!B62)</f>
        <v>ES struktūrinės paramos lėšos</v>
      </c>
      <c r="D37" s="65">
        <f>F37+NPV(FDN,G37:INDEX(G37:AJ37,PAL))</f>
        <v>0</v>
      </c>
      <c r="E37" s="65">
        <f>SUMIF($F$5:$AJ$5,"&lt;="&amp;PAL,$F37:$AJ37)</f>
        <v>0</v>
      </c>
      <c r="F37" s="78">
        <v>0</v>
      </c>
      <c r="G37" s="78">
        <v>0</v>
      </c>
      <c r="H37" s="78">
        <v>0</v>
      </c>
      <c r="I37" s="78">
        <v>0</v>
      </c>
      <c r="J37" s="78">
        <v>0</v>
      </c>
      <c r="K37" s="78">
        <v>0</v>
      </c>
      <c r="L37" s="78">
        <v>0</v>
      </c>
      <c r="M37" s="78">
        <v>0</v>
      </c>
      <c r="N37" s="78">
        <v>0</v>
      </c>
      <c r="O37" s="78">
        <v>0</v>
      </c>
      <c r="P37" s="78">
        <v>0</v>
      </c>
      <c r="Q37" s="78">
        <v>0</v>
      </c>
      <c r="R37" s="78">
        <v>0</v>
      </c>
      <c r="S37" s="78">
        <v>0</v>
      </c>
      <c r="T37" s="78">
        <v>0</v>
      </c>
      <c r="U37" s="78">
        <v>0</v>
      </c>
      <c r="V37" s="78">
        <v>0</v>
      </c>
      <c r="W37" s="78">
        <v>0</v>
      </c>
      <c r="X37" s="78">
        <v>0</v>
      </c>
      <c r="Y37" s="78">
        <v>0</v>
      </c>
      <c r="Z37" s="78">
        <v>0</v>
      </c>
      <c r="AA37" s="78">
        <v>0</v>
      </c>
      <c r="AB37" s="78">
        <v>0</v>
      </c>
      <c r="AC37" s="78">
        <v>0</v>
      </c>
      <c r="AD37" s="78">
        <v>0</v>
      </c>
      <c r="AE37" s="78">
        <v>0</v>
      </c>
      <c r="AF37" s="78">
        <v>0</v>
      </c>
      <c r="AG37" s="78">
        <v>0</v>
      </c>
      <c r="AH37" s="78">
        <v>0</v>
      </c>
      <c r="AI37" s="78">
        <v>0</v>
      </c>
      <c r="AJ37" s="78">
        <v>0</v>
      </c>
      <c r="AM37" s="383">
        <f>F37+NPV(SDN,G37:INDEX(G37:AJ37,PAL))</f>
        <v>0</v>
      </c>
      <c r="AN37" s="415">
        <f>F37+NPV(SDN,G37:INDEX(G37:AJ37,PAL))</f>
        <v>0</v>
      </c>
      <c r="AO37" s="387">
        <f>IF(COUNTIF(AP37:AY37,"Klaida")&gt;0,1,0)</f>
        <v>0</v>
      </c>
      <c r="AP37" s="59">
        <f>IF(COUNT(F37:INDEX(F37:AJ37,PAL+1))&lt;&gt;PAL+1,"Klaida",0)</f>
        <v>0</v>
      </c>
      <c r="AQ37" s="59"/>
      <c r="AR37" s="59"/>
      <c r="AS37" s="59"/>
      <c r="AT37" s="59"/>
      <c r="AU37" s="59"/>
      <c r="AV37" s="59"/>
      <c r="AW37" s="59"/>
      <c r="AX37" s="59"/>
      <c r="AY37" s="388"/>
    </row>
    <row r="38" spans="2:51">
      <c r="B38" s="64" t="s">
        <v>36</v>
      </c>
      <c r="C38" s="4" t="str">
        <f>IF(Kalba="EN",Data2!C63,Data2!B63)</f>
        <v>LR bendrojo finansavimo lėšos</v>
      </c>
      <c r="D38" s="65">
        <f>F38+NPV(FDN,G38:INDEX(G38:AJ38,PAL))</f>
        <v>0</v>
      </c>
      <c r="E38" s="65">
        <f>SUMIF($F$5:$AJ$5,"&lt;="&amp;PAL,$F38:$AJ38)</f>
        <v>0</v>
      </c>
      <c r="F38" s="78">
        <v>0</v>
      </c>
      <c r="G38" s="78">
        <v>0</v>
      </c>
      <c r="H38" s="78">
        <v>0</v>
      </c>
      <c r="I38" s="78">
        <v>0</v>
      </c>
      <c r="J38" s="78">
        <v>0</v>
      </c>
      <c r="K38" s="78">
        <v>0</v>
      </c>
      <c r="L38" s="78">
        <v>0</v>
      </c>
      <c r="M38" s="78">
        <v>0</v>
      </c>
      <c r="N38" s="78">
        <v>0</v>
      </c>
      <c r="O38" s="78">
        <v>0</v>
      </c>
      <c r="P38" s="78">
        <v>0</v>
      </c>
      <c r="Q38" s="78">
        <v>0</v>
      </c>
      <c r="R38" s="78">
        <v>0</v>
      </c>
      <c r="S38" s="78">
        <v>0</v>
      </c>
      <c r="T38" s="78">
        <v>0</v>
      </c>
      <c r="U38" s="78">
        <v>0</v>
      </c>
      <c r="V38" s="78">
        <v>0</v>
      </c>
      <c r="W38" s="78">
        <v>0</v>
      </c>
      <c r="X38" s="78">
        <v>0</v>
      </c>
      <c r="Y38" s="78">
        <v>0</v>
      </c>
      <c r="Z38" s="78">
        <v>0</v>
      </c>
      <c r="AA38" s="78">
        <v>0</v>
      </c>
      <c r="AB38" s="78">
        <v>0</v>
      </c>
      <c r="AC38" s="78">
        <v>0</v>
      </c>
      <c r="AD38" s="78">
        <v>0</v>
      </c>
      <c r="AE38" s="78">
        <v>0</v>
      </c>
      <c r="AF38" s="78">
        <v>0</v>
      </c>
      <c r="AG38" s="78">
        <v>0</v>
      </c>
      <c r="AH38" s="78">
        <v>0</v>
      </c>
      <c r="AI38" s="78">
        <v>0</v>
      </c>
      <c r="AJ38" s="78">
        <v>0</v>
      </c>
      <c r="AM38" s="383">
        <f>F38+NPV(SDN,G38:INDEX(G38:AJ38,PAL))</f>
        <v>0</v>
      </c>
      <c r="AN38" s="415">
        <f>F38+NPV(SDN,G38:INDEX(G38:AJ38,PAL))</f>
        <v>0</v>
      </c>
      <c r="AO38" s="387">
        <f>IF(COUNTIF(AP38:AY38,"Klaida")&gt;0,1,0)</f>
        <v>0</v>
      </c>
      <c r="AP38" s="59">
        <f>IF(COUNT(F38:INDEX(F38:AJ38,PAL+1))&lt;&gt;PAL+1,"Klaida",0)</f>
        <v>0</v>
      </c>
      <c r="AQ38" s="59"/>
      <c r="AR38" s="59"/>
      <c r="AS38" s="59"/>
      <c r="AT38" s="59"/>
      <c r="AU38" s="59"/>
      <c r="AV38" s="59"/>
      <c r="AW38" s="59"/>
      <c r="AX38" s="59"/>
      <c r="AY38" s="388"/>
    </row>
    <row r="39" spans="2:51">
      <c r="B39" s="64" t="s">
        <v>38</v>
      </c>
      <c r="C39" s="4" t="str">
        <f>IF(Kalba="EN",Data2!C64,Data2!B64)</f>
        <v>Kito tarptautinio finansavimo lėšos</v>
      </c>
      <c r="D39" s="65">
        <f>F39+NPV(FDN,G39:INDEX(G39:AJ39,PAL))</f>
        <v>0</v>
      </c>
      <c r="E39" s="65">
        <f>SUMIF($F$5:$AJ$5,"&lt;="&amp;PAL,$F39:$AJ39)</f>
        <v>0</v>
      </c>
      <c r="F39" s="78">
        <v>0</v>
      </c>
      <c r="G39" s="78">
        <v>0</v>
      </c>
      <c r="H39" s="78">
        <v>0</v>
      </c>
      <c r="I39" s="78">
        <v>0</v>
      </c>
      <c r="J39" s="78">
        <v>0</v>
      </c>
      <c r="K39" s="78">
        <v>0</v>
      </c>
      <c r="L39" s="78">
        <v>0</v>
      </c>
      <c r="M39" s="78">
        <v>0</v>
      </c>
      <c r="N39" s="78">
        <v>0</v>
      </c>
      <c r="O39" s="78">
        <v>0</v>
      </c>
      <c r="P39" s="78">
        <v>0</v>
      </c>
      <c r="Q39" s="78">
        <v>0</v>
      </c>
      <c r="R39" s="78">
        <v>0</v>
      </c>
      <c r="S39" s="78">
        <v>0</v>
      </c>
      <c r="T39" s="78">
        <v>0</v>
      </c>
      <c r="U39" s="78">
        <v>0</v>
      </c>
      <c r="V39" s="78">
        <v>0</v>
      </c>
      <c r="W39" s="78">
        <v>0</v>
      </c>
      <c r="X39" s="78">
        <v>0</v>
      </c>
      <c r="Y39" s="78">
        <v>0</v>
      </c>
      <c r="Z39" s="78">
        <v>0</v>
      </c>
      <c r="AA39" s="78">
        <v>0</v>
      </c>
      <c r="AB39" s="78">
        <v>0</v>
      </c>
      <c r="AC39" s="78">
        <v>0</v>
      </c>
      <c r="AD39" s="78">
        <v>0</v>
      </c>
      <c r="AE39" s="78">
        <v>0</v>
      </c>
      <c r="AF39" s="78">
        <v>0</v>
      </c>
      <c r="AG39" s="78">
        <v>0</v>
      </c>
      <c r="AH39" s="78">
        <v>0</v>
      </c>
      <c r="AI39" s="78">
        <v>0</v>
      </c>
      <c r="AJ39" s="78">
        <v>0</v>
      </c>
      <c r="AM39" s="383">
        <f>F39+NPV(SDN,G39:INDEX(G39:AJ39,PAL))</f>
        <v>0</v>
      </c>
      <c r="AN39" s="415">
        <f>F39+NPV(SDN,G39:INDEX(G39:AJ39,PAL))</f>
        <v>0</v>
      </c>
      <c r="AO39" s="387">
        <f>IF(COUNTIF(AP39:AY39,"Klaida")&gt;0,1,0)</f>
        <v>0</v>
      </c>
      <c r="AP39" s="59">
        <f>IF(COUNT(F39:INDEX(F39:AJ39,PAL+1))&lt;&gt;PAL+1,"Klaida",0)</f>
        <v>0</v>
      </c>
      <c r="AQ39" s="59"/>
      <c r="AR39" s="59"/>
      <c r="AS39" s="59"/>
      <c r="AT39" s="59"/>
      <c r="AU39" s="59"/>
      <c r="AV39" s="59"/>
      <c r="AW39" s="59"/>
      <c r="AX39" s="59"/>
      <c r="AY39" s="388"/>
    </row>
    <row r="40" spans="2:51" ht="25.5">
      <c r="B40" s="64" t="s">
        <v>40</v>
      </c>
      <c r="C40" s="4" t="str">
        <f>IF(Kalba="EN",Data2!C65,Data2!B65)</f>
        <v>Specialiosios programos lėšos, skirtos padengti netinkamą finansuoti PVM</v>
      </c>
      <c r="D40" s="65">
        <f>F40+NPV(FDN,G40:INDEX(G40:AJ40,PAL))</f>
        <v>0</v>
      </c>
      <c r="E40" s="65">
        <f>SUMIF($F$5:$AJ$5,"&lt;="&amp;PAL,$F40:$AJ40)</f>
        <v>0</v>
      </c>
      <c r="F40" s="78">
        <v>0</v>
      </c>
      <c r="G40" s="78">
        <v>0</v>
      </c>
      <c r="H40" s="78">
        <v>0</v>
      </c>
      <c r="I40" s="78">
        <v>0</v>
      </c>
      <c r="J40" s="78">
        <v>0</v>
      </c>
      <c r="K40" s="78">
        <v>0</v>
      </c>
      <c r="L40" s="78">
        <v>0</v>
      </c>
      <c r="M40" s="78">
        <v>0</v>
      </c>
      <c r="N40" s="78">
        <v>0</v>
      </c>
      <c r="O40" s="78">
        <v>0</v>
      </c>
      <c r="P40" s="78">
        <v>0</v>
      </c>
      <c r="Q40" s="78">
        <v>0</v>
      </c>
      <c r="R40" s="78">
        <v>0</v>
      </c>
      <c r="S40" s="78">
        <v>0</v>
      </c>
      <c r="T40" s="78">
        <v>0</v>
      </c>
      <c r="U40" s="78">
        <v>0</v>
      </c>
      <c r="V40" s="78">
        <v>0</v>
      </c>
      <c r="W40" s="78">
        <v>0</v>
      </c>
      <c r="X40" s="78">
        <v>0</v>
      </c>
      <c r="Y40" s="78">
        <v>0</v>
      </c>
      <c r="Z40" s="78">
        <v>0</v>
      </c>
      <c r="AA40" s="78">
        <v>0</v>
      </c>
      <c r="AB40" s="78">
        <v>0</v>
      </c>
      <c r="AC40" s="78">
        <v>0</v>
      </c>
      <c r="AD40" s="78">
        <v>0</v>
      </c>
      <c r="AE40" s="78">
        <v>0</v>
      </c>
      <c r="AF40" s="78">
        <v>0</v>
      </c>
      <c r="AG40" s="78">
        <v>0</v>
      </c>
      <c r="AH40" s="78">
        <v>0</v>
      </c>
      <c r="AI40" s="78">
        <v>0</v>
      </c>
      <c r="AJ40" s="78">
        <v>0</v>
      </c>
      <c r="AM40" s="383">
        <f>F40+NPV(SDN,G40:INDEX(G40:AJ40,PAL))</f>
        <v>0</v>
      </c>
      <c r="AN40" s="415">
        <f>F40+NPV(SDN,G40:INDEX(G40:AJ40,PAL))</f>
        <v>0</v>
      </c>
      <c r="AO40" s="387">
        <f>IF(COUNTIF(AP40:AY40,"Klaida")&gt;0,1,0)</f>
        <v>0</v>
      </c>
      <c r="AP40" s="59">
        <f>IF(COUNT(F40:INDEX(F40:AJ40,PAL+1))&lt;&gt;PAL+1,"Klaida",0)</f>
        <v>0</v>
      </c>
      <c r="AQ40" s="59"/>
      <c r="AR40" s="59"/>
      <c r="AS40" s="59"/>
      <c r="AT40" s="59"/>
      <c r="AU40" s="59"/>
      <c r="AV40" s="59"/>
      <c r="AW40" s="59"/>
      <c r="AX40" s="59"/>
      <c r="AY40" s="388"/>
    </row>
    <row r="41" spans="2:51" s="61" customFormat="1">
      <c r="B41" s="66" t="s">
        <v>41</v>
      </c>
      <c r="C41" s="5" t="str">
        <f>IF(Kalba="EN",Data2!C66,Data2!B66)</f>
        <v>Nuosavos lėšos</v>
      </c>
      <c r="D41" s="62">
        <f>ROUND(SUM(D42:D43),0)</f>
        <v>0</v>
      </c>
      <c r="E41" s="62">
        <f>ROUND(SUM(E42:E43),0)</f>
        <v>0</v>
      </c>
      <c r="F41" s="62">
        <f t="shared" ref="F41:AJ41" si="15">ROUND(SUM(F42:F43),0)</f>
        <v>0</v>
      </c>
      <c r="G41" s="62">
        <f t="shared" si="15"/>
        <v>0</v>
      </c>
      <c r="H41" s="62">
        <f t="shared" si="15"/>
        <v>0</v>
      </c>
      <c r="I41" s="62">
        <f t="shared" si="15"/>
        <v>0</v>
      </c>
      <c r="J41" s="62">
        <f t="shared" si="15"/>
        <v>0</v>
      </c>
      <c r="K41" s="62">
        <f t="shared" si="15"/>
        <v>0</v>
      </c>
      <c r="L41" s="62">
        <f t="shared" si="15"/>
        <v>0</v>
      </c>
      <c r="M41" s="62">
        <f t="shared" si="15"/>
        <v>0</v>
      </c>
      <c r="N41" s="62">
        <f t="shared" si="15"/>
        <v>0</v>
      </c>
      <c r="O41" s="62">
        <f t="shared" si="15"/>
        <v>0</v>
      </c>
      <c r="P41" s="62">
        <f t="shared" si="15"/>
        <v>0</v>
      </c>
      <c r="Q41" s="62">
        <f t="shared" si="15"/>
        <v>0</v>
      </c>
      <c r="R41" s="62">
        <f t="shared" si="15"/>
        <v>0</v>
      </c>
      <c r="S41" s="62">
        <f t="shared" si="15"/>
        <v>0</v>
      </c>
      <c r="T41" s="62">
        <f t="shared" si="15"/>
        <v>0</v>
      </c>
      <c r="U41" s="62">
        <f t="shared" si="15"/>
        <v>0</v>
      </c>
      <c r="V41" s="62">
        <f t="shared" si="15"/>
        <v>0</v>
      </c>
      <c r="W41" s="62">
        <f t="shared" si="15"/>
        <v>0</v>
      </c>
      <c r="X41" s="62">
        <f t="shared" si="15"/>
        <v>0</v>
      </c>
      <c r="Y41" s="62">
        <f t="shared" si="15"/>
        <v>0</v>
      </c>
      <c r="Z41" s="62">
        <f t="shared" si="15"/>
        <v>0</v>
      </c>
      <c r="AA41" s="62">
        <f t="shared" si="15"/>
        <v>0</v>
      </c>
      <c r="AB41" s="62">
        <f t="shared" si="15"/>
        <v>0</v>
      </c>
      <c r="AC41" s="62">
        <f t="shared" si="15"/>
        <v>0</v>
      </c>
      <c r="AD41" s="62">
        <f t="shared" si="15"/>
        <v>0</v>
      </c>
      <c r="AE41" s="62">
        <f t="shared" si="15"/>
        <v>0</v>
      </c>
      <c r="AF41" s="62">
        <f t="shared" si="15"/>
        <v>0</v>
      </c>
      <c r="AG41" s="62">
        <f t="shared" si="15"/>
        <v>0</v>
      </c>
      <c r="AH41" s="62">
        <f t="shared" si="15"/>
        <v>0</v>
      </c>
      <c r="AI41" s="62">
        <f t="shared" si="15"/>
        <v>0</v>
      </c>
      <c r="AJ41" s="62">
        <f t="shared" si="15"/>
        <v>0</v>
      </c>
      <c r="AM41" s="382">
        <f>ROUND(SUM(AM42:AM43),0)</f>
        <v>0</v>
      </c>
      <c r="AN41" s="382">
        <f>ROUND(SUM(AN42:AN43),0)</f>
        <v>0</v>
      </c>
      <c r="AO41" s="389"/>
      <c r="AP41" s="63"/>
      <c r="AQ41" s="63"/>
      <c r="AR41" s="63"/>
      <c r="AS41" s="63"/>
      <c r="AT41" s="63"/>
      <c r="AU41" s="63"/>
      <c r="AV41" s="63"/>
      <c r="AW41" s="63"/>
      <c r="AX41" s="63"/>
      <c r="AY41" s="390"/>
    </row>
    <row r="42" spans="2:51" ht="25.5">
      <c r="B42" s="64" t="s">
        <v>42</v>
      </c>
      <c r="C42" s="4" t="str">
        <f>IF(Kalba="EN",Data2!C67,Data2!B67)</f>
        <v>Viešosios lėšos (valstybės, savivaldybės biudžetai, kiti viešųjų lėšų šaltiniai)</v>
      </c>
      <c r="D42" s="65">
        <f>F42+NPV(FDN,G42:INDEX(G42:AJ42,PAL))</f>
        <v>0</v>
      </c>
      <c r="E42" s="65">
        <f>SUMIF($F$5:$AJ$5,"&lt;="&amp;PAL,$F42:$AJ42)</f>
        <v>0</v>
      </c>
      <c r="F42" s="78">
        <v>0</v>
      </c>
      <c r="G42" s="78">
        <v>0</v>
      </c>
      <c r="H42" s="78">
        <v>0</v>
      </c>
      <c r="I42" s="78">
        <v>0</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c r="AA42" s="78">
        <v>0</v>
      </c>
      <c r="AB42" s="78">
        <v>0</v>
      </c>
      <c r="AC42" s="78">
        <v>0</v>
      </c>
      <c r="AD42" s="78">
        <v>0</v>
      </c>
      <c r="AE42" s="78">
        <v>0</v>
      </c>
      <c r="AF42" s="78">
        <v>0</v>
      </c>
      <c r="AG42" s="78">
        <v>0</v>
      </c>
      <c r="AH42" s="78">
        <v>0</v>
      </c>
      <c r="AI42" s="78">
        <v>0</v>
      </c>
      <c r="AJ42" s="78">
        <v>0</v>
      </c>
      <c r="AM42" s="383">
        <f>F42+NPV(SDN,G42:INDEX(G42:AJ42,PAL))</f>
        <v>0</v>
      </c>
      <c r="AN42" s="415">
        <f>F42+NPV(SDN,G42:INDEX(G42:AJ42,PAL))</f>
        <v>0</v>
      </c>
      <c r="AO42" s="387">
        <f>IF(COUNTIF(AP42:AY42,"Klaida")&gt;0,1,0)</f>
        <v>0</v>
      </c>
      <c r="AP42" s="59">
        <f>IF(COUNT(F42:INDEX(F42:AJ42,PAL+1))&lt;&gt;PAL+1,"Klaida",0)</f>
        <v>0</v>
      </c>
      <c r="AQ42" s="59"/>
      <c r="AR42" s="59"/>
      <c r="AS42" s="59"/>
      <c r="AT42" s="59"/>
      <c r="AU42" s="59"/>
      <c r="AV42" s="59"/>
      <c r="AW42" s="59"/>
      <c r="AX42" s="59"/>
      <c r="AY42" s="388"/>
    </row>
    <row r="43" spans="2:51">
      <c r="B43" s="64" t="s">
        <v>43</v>
      </c>
      <c r="C43" s="4" t="str">
        <f>IF(Kalba="EN",Data2!C68,Data2!B68)</f>
        <v>Privačios lėšos (nuosavos, kitos privačios lėšos)</v>
      </c>
      <c r="D43" s="65">
        <f>F43+NPV(FDN,G43:INDEX(G43:AJ43,PAL))</f>
        <v>0</v>
      </c>
      <c r="E43" s="65">
        <f>SUMIF($F$5:$AJ$5,"&lt;="&amp;PAL,$F43:$AJ43)</f>
        <v>0</v>
      </c>
      <c r="F43" s="78">
        <v>0</v>
      </c>
      <c r="G43" s="78">
        <v>0</v>
      </c>
      <c r="H43" s="78">
        <v>0</v>
      </c>
      <c r="I43" s="78">
        <v>0</v>
      </c>
      <c r="J43" s="78">
        <v>0</v>
      </c>
      <c r="K43" s="78">
        <v>0</v>
      </c>
      <c r="L43" s="78">
        <v>0</v>
      </c>
      <c r="M43" s="78">
        <v>0</v>
      </c>
      <c r="N43" s="78">
        <v>0</v>
      </c>
      <c r="O43" s="78">
        <v>0</v>
      </c>
      <c r="P43" s="78">
        <v>0</v>
      </c>
      <c r="Q43" s="78">
        <v>0</v>
      </c>
      <c r="R43" s="78">
        <v>0</v>
      </c>
      <c r="S43" s="78">
        <v>0</v>
      </c>
      <c r="T43" s="78">
        <v>0</v>
      </c>
      <c r="U43" s="78">
        <v>0</v>
      </c>
      <c r="V43" s="78">
        <v>0</v>
      </c>
      <c r="W43" s="78">
        <v>0</v>
      </c>
      <c r="X43" s="78">
        <v>0</v>
      </c>
      <c r="Y43" s="78">
        <v>0</v>
      </c>
      <c r="Z43" s="78">
        <v>0</v>
      </c>
      <c r="AA43" s="78">
        <v>0</v>
      </c>
      <c r="AB43" s="78">
        <v>0</v>
      </c>
      <c r="AC43" s="78">
        <v>0</v>
      </c>
      <c r="AD43" s="78">
        <v>0</v>
      </c>
      <c r="AE43" s="78">
        <v>0</v>
      </c>
      <c r="AF43" s="78">
        <v>0</v>
      </c>
      <c r="AG43" s="78">
        <v>0</v>
      </c>
      <c r="AH43" s="78">
        <v>0</v>
      </c>
      <c r="AI43" s="78">
        <v>0</v>
      </c>
      <c r="AJ43" s="78">
        <v>0</v>
      </c>
      <c r="AM43" s="383">
        <f>F43+NPV(SDN,G43:INDEX(G43:AJ43,PAL))</f>
        <v>0</v>
      </c>
      <c r="AN43" s="415">
        <f>F43+NPV(SDN,G43:INDEX(G43:AJ43,PAL))</f>
        <v>0</v>
      </c>
      <c r="AO43" s="387">
        <f>IF(COUNTIF(AP43:AY43,"Klaida")&gt;0,1,0)</f>
        <v>0</v>
      </c>
      <c r="AP43" s="59">
        <f>IF(COUNT(F43:INDEX(F43:AJ43,PAL+1))&lt;&gt;PAL+1,"Klaida",0)</f>
        <v>0</v>
      </c>
      <c r="AQ43" s="59"/>
      <c r="AR43" s="59"/>
      <c r="AS43" s="59"/>
      <c r="AT43" s="59"/>
      <c r="AU43" s="59"/>
      <c r="AV43" s="59"/>
      <c r="AW43" s="59"/>
      <c r="AX43" s="59"/>
      <c r="AY43" s="388"/>
    </row>
    <row r="44" spans="2:51" s="61" customFormat="1">
      <c r="B44" s="66" t="s">
        <v>44</v>
      </c>
      <c r="C44" s="5" t="str">
        <f>IF(Kalba="EN",Data2!C69,Data2!B69)</f>
        <v>Paskolos</v>
      </c>
      <c r="D44" s="62">
        <f>ROUND(SUM(D45)-SUM(D46),0)</f>
        <v>0</v>
      </c>
      <c r="E44" s="62">
        <f>ROUND(SUM(E45)-SUM(E46),0)</f>
        <v>0</v>
      </c>
      <c r="F44" s="62">
        <f t="shared" ref="F44:AJ44" si="16">ROUND(SUM(F45)-SUM(F46),0)</f>
        <v>0</v>
      </c>
      <c r="G44" s="62">
        <f t="shared" si="16"/>
        <v>0</v>
      </c>
      <c r="H44" s="62">
        <f t="shared" si="16"/>
        <v>0</v>
      </c>
      <c r="I44" s="62">
        <f t="shared" si="16"/>
        <v>0</v>
      </c>
      <c r="J44" s="62">
        <f t="shared" si="16"/>
        <v>0</v>
      </c>
      <c r="K44" s="62">
        <f t="shared" si="16"/>
        <v>0</v>
      </c>
      <c r="L44" s="62">
        <f t="shared" si="16"/>
        <v>0</v>
      </c>
      <c r="M44" s="62">
        <f t="shared" si="16"/>
        <v>0</v>
      </c>
      <c r="N44" s="62">
        <f t="shared" si="16"/>
        <v>0</v>
      </c>
      <c r="O44" s="62">
        <f t="shared" si="16"/>
        <v>0</v>
      </c>
      <c r="P44" s="62">
        <f t="shared" si="16"/>
        <v>0</v>
      </c>
      <c r="Q44" s="62">
        <f t="shared" si="16"/>
        <v>0</v>
      </c>
      <c r="R44" s="62">
        <f t="shared" si="16"/>
        <v>0</v>
      </c>
      <c r="S44" s="62">
        <f t="shared" si="16"/>
        <v>0</v>
      </c>
      <c r="T44" s="62">
        <f t="shared" si="16"/>
        <v>0</v>
      </c>
      <c r="U44" s="62">
        <f t="shared" si="16"/>
        <v>0</v>
      </c>
      <c r="V44" s="62">
        <f t="shared" si="16"/>
        <v>0</v>
      </c>
      <c r="W44" s="62">
        <f t="shared" si="16"/>
        <v>0</v>
      </c>
      <c r="X44" s="62">
        <f t="shared" si="16"/>
        <v>0</v>
      </c>
      <c r="Y44" s="62">
        <f t="shared" si="16"/>
        <v>0</v>
      </c>
      <c r="Z44" s="62">
        <f t="shared" si="16"/>
        <v>0</v>
      </c>
      <c r="AA44" s="62">
        <f t="shared" si="16"/>
        <v>0</v>
      </c>
      <c r="AB44" s="62">
        <f t="shared" si="16"/>
        <v>0</v>
      </c>
      <c r="AC44" s="62">
        <f t="shared" si="16"/>
        <v>0</v>
      </c>
      <c r="AD44" s="62">
        <f t="shared" si="16"/>
        <v>0</v>
      </c>
      <c r="AE44" s="62">
        <f t="shared" si="16"/>
        <v>0</v>
      </c>
      <c r="AF44" s="62">
        <f t="shared" si="16"/>
        <v>0</v>
      </c>
      <c r="AG44" s="62">
        <f t="shared" si="16"/>
        <v>0</v>
      </c>
      <c r="AH44" s="62">
        <f t="shared" si="16"/>
        <v>0</v>
      </c>
      <c r="AI44" s="62">
        <f t="shared" si="16"/>
        <v>0</v>
      </c>
      <c r="AJ44" s="62">
        <f t="shared" si="16"/>
        <v>0</v>
      </c>
      <c r="AM44" s="382">
        <f>ROUND(SUM(AM45)-SUM(AM46),0)</f>
        <v>0</v>
      </c>
      <c r="AN44" s="382">
        <f>ROUND(SUM(AN45)-SUM(AN46),0)</f>
        <v>0</v>
      </c>
      <c r="AO44" s="389"/>
      <c r="AP44" s="63"/>
      <c r="AQ44" s="63"/>
      <c r="AR44" s="63"/>
      <c r="AS44" s="63"/>
      <c r="AT44" s="63"/>
      <c r="AU44" s="63"/>
      <c r="AV44" s="63"/>
      <c r="AW44" s="63"/>
      <c r="AX44" s="63"/>
      <c r="AY44" s="390"/>
    </row>
    <row r="45" spans="2:51">
      <c r="B45" s="64" t="s">
        <v>46</v>
      </c>
      <c r="C45" s="4" t="str">
        <f>IF(Kalba="EN",Data2!C70,Data2!B70)</f>
        <v>Paskolos</v>
      </c>
      <c r="D45" s="65">
        <f>F45+NPV(FDN,G45:INDEX(G45:AJ45,PAL))</f>
        <v>0</v>
      </c>
      <c r="E45" s="65">
        <f>SUMIF($F$5:$AJ$5,"&lt;="&amp;PAL,$F45:$AJ45)</f>
        <v>0</v>
      </c>
      <c r="F45" s="78">
        <v>0</v>
      </c>
      <c r="G45" s="78">
        <v>0</v>
      </c>
      <c r="H45" s="78">
        <v>0</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c r="AA45" s="78">
        <v>0</v>
      </c>
      <c r="AB45" s="78">
        <v>0</v>
      </c>
      <c r="AC45" s="78">
        <v>0</v>
      </c>
      <c r="AD45" s="78">
        <v>0</v>
      </c>
      <c r="AE45" s="78">
        <v>0</v>
      </c>
      <c r="AF45" s="78">
        <v>0</v>
      </c>
      <c r="AG45" s="78">
        <v>0</v>
      </c>
      <c r="AH45" s="78">
        <v>0</v>
      </c>
      <c r="AI45" s="78">
        <v>0</v>
      </c>
      <c r="AJ45" s="78">
        <v>0</v>
      </c>
      <c r="AM45" s="383">
        <f>F45+NPV(SDN,G45:INDEX(G45:AJ45,PAL))</f>
        <v>0</v>
      </c>
      <c r="AN45" s="415">
        <f>F45+NPV(SDN,G45:INDEX(G45:AJ45,PAL))</f>
        <v>0</v>
      </c>
      <c r="AO45" s="387">
        <f>IF(COUNTIF(AP45:AY45,"Klaida")&gt;0,1,0)</f>
        <v>0</v>
      </c>
      <c r="AP45" s="59">
        <f>IF(COUNT(F45:INDEX(F45:AJ45,PAL+1))&lt;&gt;PAL+1,"Klaida",0)</f>
        <v>0</v>
      </c>
      <c r="AQ45" s="59"/>
      <c r="AR45" s="59"/>
      <c r="AS45" s="59"/>
      <c r="AT45" s="59"/>
      <c r="AU45" s="59"/>
      <c r="AV45" s="59"/>
      <c r="AW45" s="59"/>
      <c r="AX45" s="59"/>
      <c r="AY45" s="388"/>
    </row>
    <row r="46" spans="2:51">
      <c r="B46" s="64" t="s">
        <v>48</v>
      </c>
      <c r="C46" s="4" t="str">
        <f>IF(Kalba="EN",Data2!C71,Data2!B71)</f>
        <v>Paskolų grąžinimai (išskyrus palūkanas)</v>
      </c>
      <c r="D46" s="65">
        <f>F46+NPV(FDN,G46:INDEX(G46:AJ46,PAL))</f>
        <v>0</v>
      </c>
      <c r="E46" s="65">
        <f>SUMIF($F$5:$AJ$5,"&lt;="&amp;PAL,$F46:$AJ46)</f>
        <v>0</v>
      </c>
      <c r="F46" s="78">
        <v>0</v>
      </c>
      <c r="G46" s="78">
        <v>0</v>
      </c>
      <c r="H46" s="78">
        <v>0</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0</v>
      </c>
      <c r="AE46" s="78">
        <v>0</v>
      </c>
      <c r="AF46" s="78">
        <v>0</v>
      </c>
      <c r="AG46" s="78">
        <v>0</v>
      </c>
      <c r="AH46" s="78">
        <v>0</v>
      </c>
      <c r="AI46" s="78">
        <v>0</v>
      </c>
      <c r="AJ46" s="78">
        <v>0</v>
      </c>
      <c r="AM46" s="383">
        <f>F46+NPV(SDN,G46:INDEX(G46:AJ46,PAL))</f>
        <v>0</v>
      </c>
      <c r="AN46" s="415">
        <f>F46+NPV(SDN,G46:INDEX(G46:AJ46,PAL))</f>
        <v>0</v>
      </c>
      <c r="AO46" s="387">
        <f>IF(COUNTIF(AP46:AY46,"Klaida")&gt;0,1,0)</f>
        <v>0</v>
      </c>
      <c r="AP46" s="59">
        <f>IF(COUNT(F46:INDEX(F46:AJ46,PAL+1))&lt;&gt;PAL+1,"Klaida",0)</f>
        <v>0</v>
      </c>
      <c r="AQ46" s="59"/>
      <c r="AR46" s="59"/>
      <c r="AS46" s="59"/>
      <c r="AT46" s="59"/>
      <c r="AU46" s="59"/>
      <c r="AV46" s="59"/>
      <c r="AW46" s="59"/>
      <c r="AX46" s="59"/>
      <c r="AY46" s="388"/>
    </row>
    <row r="47" spans="2:51" s="61" customFormat="1">
      <c r="B47" s="66" t="s">
        <v>49</v>
      </c>
      <c r="C47" s="5" t="str">
        <f>IF(Kalba="EN",Data2!C$72,Data2!B$72)</f>
        <v>Socialinio ekonominio (SE) poveikio finansinė išraiška</v>
      </c>
      <c r="D47" s="62">
        <f t="shared" ref="D47:AJ47" si="17">SUM(D48)-SUM(D56)</f>
        <v>0</v>
      </c>
      <c r="E47" s="62">
        <f t="shared" si="17"/>
        <v>0</v>
      </c>
      <c r="F47" s="62">
        <f t="shared" si="17"/>
        <v>0</v>
      </c>
      <c r="G47" s="62">
        <f t="shared" si="17"/>
        <v>0</v>
      </c>
      <c r="H47" s="62">
        <f t="shared" si="17"/>
        <v>0</v>
      </c>
      <c r="I47" s="62">
        <f t="shared" si="17"/>
        <v>0</v>
      </c>
      <c r="J47" s="62">
        <f t="shared" si="17"/>
        <v>0</v>
      </c>
      <c r="K47" s="62">
        <f t="shared" si="17"/>
        <v>0</v>
      </c>
      <c r="L47" s="62">
        <f t="shared" si="17"/>
        <v>0</v>
      </c>
      <c r="M47" s="62">
        <f t="shared" si="17"/>
        <v>0</v>
      </c>
      <c r="N47" s="62">
        <f t="shared" si="17"/>
        <v>0</v>
      </c>
      <c r="O47" s="62">
        <f t="shared" si="17"/>
        <v>0</v>
      </c>
      <c r="P47" s="62">
        <f t="shared" si="17"/>
        <v>0</v>
      </c>
      <c r="Q47" s="62">
        <f t="shared" si="17"/>
        <v>0</v>
      </c>
      <c r="R47" s="62">
        <f t="shared" si="17"/>
        <v>0</v>
      </c>
      <c r="S47" s="62">
        <f t="shared" si="17"/>
        <v>0</v>
      </c>
      <c r="T47" s="62">
        <f t="shared" si="17"/>
        <v>0</v>
      </c>
      <c r="U47" s="62">
        <f t="shared" si="17"/>
        <v>0</v>
      </c>
      <c r="V47" s="62">
        <f t="shared" si="17"/>
        <v>0</v>
      </c>
      <c r="W47" s="62">
        <f t="shared" si="17"/>
        <v>0</v>
      </c>
      <c r="X47" s="62">
        <f t="shared" si="17"/>
        <v>0</v>
      </c>
      <c r="Y47" s="62">
        <f t="shared" si="17"/>
        <v>0</v>
      </c>
      <c r="Z47" s="62">
        <f t="shared" si="17"/>
        <v>0</v>
      </c>
      <c r="AA47" s="62">
        <f t="shared" si="17"/>
        <v>0</v>
      </c>
      <c r="AB47" s="62">
        <f t="shared" si="17"/>
        <v>0</v>
      </c>
      <c r="AC47" s="62">
        <f t="shared" si="17"/>
        <v>0</v>
      </c>
      <c r="AD47" s="62">
        <f t="shared" si="17"/>
        <v>0</v>
      </c>
      <c r="AE47" s="62">
        <f t="shared" si="17"/>
        <v>0</v>
      </c>
      <c r="AF47" s="62">
        <f t="shared" si="17"/>
        <v>0</v>
      </c>
      <c r="AG47" s="62">
        <f t="shared" si="17"/>
        <v>0</v>
      </c>
      <c r="AH47" s="62">
        <f t="shared" si="17"/>
        <v>0</v>
      </c>
      <c r="AI47" s="62">
        <f t="shared" si="17"/>
        <v>0</v>
      </c>
      <c r="AJ47" s="62">
        <f t="shared" si="17"/>
        <v>0</v>
      </c>
      <c r="AM47" s="382">
        <f>SUM(AM48)-SUM(AM56)</f>
        <v>0</v>
      </c>
      <c r="AN47" s="382">
        <f>SUM(AN48)-SUM(AN56)</f>
        <v>0</v>
      </c>
      <c r="AO47" s="389"/>
      <c r="AP47" s="63"/>
      <c r="AQ47" s="63"/>
      <c r="AR47" s="63"/>
      <c r="AS47" s="63"/>
      <c r="AT47" s="63"/>
      <c r="AU47" s="63"/>
      <c r="AV47" s="63"/>
      <c r="AW47" s="63"/>
      <c r="AX47" s="63"/>
      <c r="AY47" s="390"/>
    </row>
    <row r="48" spans="2:51" s="61" customFormat="1">
      <c r="B48" s="66" t="s">
        <v>50</v>
      </c>
      <c r="C48" s="5" t="str">
        <f>IF(Kalba="EN",Data2!C$73,Data2!B$73) &amp; " "&amp; IF(Kalba="EN",Data2!C$74,Data2!B$74)</f>
        <v>SE nauda (pasirinkite SE naudos komponentą)</v>
      </c>
      <c r="D48" s="62">
        <f t="shared" ref="D48:AJ48" si="18">ROUND(SUM(D49:D55),0)</f>
        <v>0</v>
      </c>
      <c r="E48" s="62">
        <f t="shared" si="18"/>
        <v>0</v>
      </c>
      <c r="F48" s="62">
        <f t="shared" si="18"/>
        <v>0</v>
      </c>
      <c r="G48" s="62">
        <f t="shared" si="18"/>
        <v>0</v>
      </c>
      <c r="H48" s="62">
        <f t="shared" si="18"/>
        <v>0</v>
      </c>
      <c r="I48" s="62">
        <f t="shared" si="18"/>
        <v>0</v>
      </c>
      <c r="J48" s="62">
        <f t="shared" si="18"/>
        <v>0</v>
      </c>
      <c r="K48" s="62">
        <f t="shared" si="18"/>
        <v>0</v>
      </c>
      <c r="L48" s="62">
        <f t="shared" si="18"/>
        <v>0</v>
      </c>
      <c r="M48" s="62">
        <f t="shared" si="18"/>
        <v>0</v>
      </c>
      <c r="N48" s="62">
        <f t="shared" si="18"/>
        <v>0</v>
      </c>
      <c r="O48" s="62">
        <f t="shared" si="18"/>
        <v>0</v>
      </c>
      <c r="P48" s="62">
        <f t="shared" si="18"/>
        <v>0</v>
      </c>
      <c r="Q48" s="62">
        <f t="shared" si="18"/>
        <v>0</v>
      </c>
      <c r="R48" s="62">
        <f t="shared" si="18"/>
        <v>0</v>
      </c>
      <c r="S48" s="62">
        <f t="shared" si="18"/>
        <v>0</v>
      </c>
      <c r="T48" s="62">
        <f t="shared" si="18"/>
        <v>0</v>
      </c>
      <c r="U48" s="62">
        <f t="shared" si="18"/>
        <v>0</v>
      </c>
      <c r="V48" s="62">
        <f t="shared" si="18"/>
        <v>0</v>
      </c>
      <c r="W48" s="62">
        <f t="shared" si="18"/>
        <v>0</v>
      </c>
      <c r="X48" s="62">
        <f t="shared" si="18"/>
        <v>0</v>
      </c>
      <c r="Y48" s="62">
        <f t="shared" si="18"/>
        <v>0</v>
      </c>
      <c r="Z48" s="62">
        <f t="shared" si="18"/>
        <v>0</v>
      </c>
      <c r="AA48" s="62">
        <f t="shared" si="18"/>
        <v>0</v>
      </c>
      <c r="AB48" s="62">
        <f t="shared" si="18"/>
        <v>0</v>
      </c>
      <c r="AC48" s="62">
        <f t="shared" si="18"/>
        <v>0</v>
      </c>
      <c r="AD48" s="62">
        <f t="shared" si="18"/>
        <v>0</v>
      </c>
      <c r="AE48" s="62">
        <f t="shared" si="18"/>
        <v>0</v>
      </c>
      <c r="AF48" s="62">
        <f t="shared" si="18"/>
        <v>0</v>
      </c>
      <c r="AG48" s="62">
        <f t="shared" si="18"/>
        <v>0</v>
      </c>
      <c r="AH48" s="62">
        <f t="shared" si="18"/>
        <v>0</v>
      </c>
      <c r="AI48" s="62">
        <f t="shared" si="18"/>
        <v>0</v>
      </c>
      <c r="AJ48" s="62">
        <f t="shared" si="18"/>
        <v>0</v>
      </c>
      <c r="AM48" s="382">
        <f>ROUND(SUM(AM49:AM55),0)</f>
        <v>0</v>
      </c>
      <c r="AN48" s="382">
        <f>ROUND(SUM(AN49:AN55),0)</f>
        <v>0</v>
      </c>
      <c r="AO48" s="389"/>
      <c r="AP48" s="63"/>
      <c r="AQ48" s="63"/>
      <c r="AR48" s="63"/>
      <c r="AS48" s="63"/>
      <c r="AT48" s="63"/>
      <c r="AU48" s="63"/>
      <c r="AV48" s="63"/>
      <c r="AW48" s="63"/>
      <c r="AX48" s="63"/>
      <c r="AY48" s="390"/>
    </row>
    <row r="49" spans="2:51">
      <c r="B49" s="199" t="s">
        <v>51</v>
      </c>
      <c r="C49" s="486" t="s">
        <v>69</v>
      </c>
      <c r="D49" s="169">
        <f>F49+NPV(SDN,G49:INDEX(G49:AJ49,PAL))</f>
        <v>0</v>
      </c>
      <c r="E49" s="169">
        <f t="shared" ref="E49:E55" si="19">SUMIF($F$5:$AJ$5,"&lt;="&amp;PAL,$F49:$AJ49)</f>
        <v>0</v>
      </c>
      <c r="F49" s="78">
        <v>0</v>
      </c>
      <c r="G49" s="78">
        <v>0</v>
      </c>
      <c r="H49" s="78">
        <v>0</v>
      </c>
      <c r="I49" s="78">
        <v>0</v>
      </c>
      <c r="J49" s="78">
        <v>0</v>
      </c>
      <c r="K49" s="78">
        <v>0</v>
      </c>
      <c r="L49" s="78">
        <v>0</v>
      </c>
      <c r="M49" s="78">
        <v>0</v>
      </c>
      <c r="N49" s="78">
        <v>0</v>
      </c>
      <c r="O49" s="78">
        <v>0</v>
      </c>
      <c r="P49" s="78">
        <v>0</v>
      </c>
      <c r="Q49" s="78">
        <v>0</v>
      </c>
      <c r="R49" s="78">
        <v>0</v>
      </c>
      <c r="S49" s="78">
        <v>0</v>
      </c>
      <c r="T49" s="78">
        <v>0</v>
      </c>
      <c r="U49" s="78">
        <v>0</v>
      </c>
      <c r="V49" s="78">
        <v>0</v>
      </c>
      <c r="W49" s="78">
        <v>0</v>
      </c>
      <c r="X49" s="78">
        <v>0</v>
      </c>
      <c r="Y49" s="78">
        <v>0</v>
      </c>
      <c r="Z49" s="78">
        <v>0</v>
      </c>
      <c r="AA49" s="78">
        <v>0</v>
      </c>
      <c r="AB49" s="78">
        <v>0</v>
      </c>
      <c r="AC49" s="78">
        <v>0</v>
      </c>
      <c r="AD49" s="78">
        <v>0</v>
      </c>
      <c r="AE49" s="78">
        <v>0</v>
      </c>
      <c r="AF49" s="78">
        <v>0</v>
      </c>
      <c r="AG49" s="78">
        <v>0</v>
      </c>
      <c r="AH49" s="78">
        <v>0</v>
      </c>
      <c r="AI49" s="78">
        <v>0</v>
      </c>
      <c r="AJ49" s="78">
        <v>0</v>
      </c>
      <c r="AM49" s="383">
        <f>F49+NPV(SDN,G49:INDEX(G49:AJ49,PAL))</f>
        <v>0</v>
      </c>
      <c r="AN49" s="415">
        <f>F49+NPV(SDN,G49:INDEX(G49:AJ49,PAL))</f>
        <v>0</v>
      </c>
      <c r="AO49" s="387">
        <f t="shared" ref="AO49:AO55" si="20">IF(COUNTIF(AP49:AY49,"Klaida")&gt;0,1,0)</f>
        <v>0</v>
      </c>
      <c r="AP49" s="59">
        <f>IF(COUNT(F49:INDEX(F49:AJ49,PAL+1))&lt;&gt;PAL+1,"Klaida",0)</f>
        <v>0</v>
      </c>
      <c r="AQ49" s="59"/>
      <c r="AR49" s="59"/>
      <c r="AS49" s="59"/>
      <c r="AT49" s="59"/>
      <c r="AU49" s="59"/>
      <c r="AV49" s="59"/>
      <c r="AW49" s="59"/>
      <c r="AX49" s="59"/>
      <c r="AY49" s="388"/>
    </row>
    <row r="50" spans="2:51">
      <c r="B50" s="199" t="s">
        <v>52</v>
      </c>
      <c r="C50" s="486" t="s">
        <v>69</v>
      </c>
      <c r="D50" s="169">
        <f>F50+NPV(SDN,G50:INDEX(G50:AJ50,PAL))</f>
        <v>0</v>
      </c>
      <c r="E50" s="169">
        <f t="shared" si="19"/>
        <v>0</v>
      </c>
      <c r="F50" s="78">
        <v>0</v>
      </c>
      <c r="G50" s="78">
        <v>0</v>
      </c>
      <c r="H50" s="78">
        <v>0</v>
      </c>
      <c r="I50" s="78">
        <v>0</v>
      </c>
      <c r="J50" s="78">
        <v>0</v>
      </c>
      <c r="K50" s="78">
        <v>0</v>
      </c>
      <c r="L50" s="78">
        <v>0</v>
      </c>
      <c r="M50" s="78">
        <v>0</v>
      </c>
      <c r="N50" s="78">
        <v>0</v>
      </c>
      <c r="O50" s="78">
        <v>0</v>
      </c>
      <c r="P50" s="78">
        <v>0</v>
      </c>
      <c r="Q50" s="78">
        <v>0</v>
      </c>
      <c r="R50" s="78">
        <v>0</v>
      </c>
      <c r="S50" s="78">
        <v>0</v>
      </c>
      <c r="T50" s="78">
        <v>0</v>
      </c>
      <c r="U50" s="78">
        <v>0</v>
      </c>
      <c r="V50" s="78">
        <v>0</v>
      </c>
      <c r="W50" s="78">
        <v>0</v>
      </c>
      <c r="X50" s="78">
        <v>0</v>
      </c>
      <c r="Y50" s="78">
        <v>0</v>
      </c>
      <c r="Z50" s="78">
        <v>0</v>
      </c>
      <c r="AA50" s="78">
        <v>0</v>
      </c>
      <c r="AB50" s="78">
        <v>0</v>
      </c>
      <c r="AC50" s="78">
        <v>0</v>
      </c>
      <c r="AD50" s="78">
        <v>0</v>
      </c>
      <c r="AE50" s="78">
        <v>0</v>
      </c>
      <c r="AF50" s="78">
        <v>0</v>
      </c>
      <c r="AG50" s="78">
        <v>0</v>
      </c>
      <c r="AH50" s="78">
        <v>0</v>
      </c>
      <c r="AI50" s="78">
        <v>0</v>
      </c>
      <c r="AJ50" s="78">
        <v>0</v>
      </c>
      <c r="AM50" s="383">
        <f>F50+NPV(SDN,G50:INDEX(G50:AJ50,PAL))</f>
        <v>0</v>
      </c>
      <c r="AN50" s="415">
        <f>F50+NPV(SDN,G50:INDEX(G50:AJ50,PAL))</f>
        <v>0</v>
      </c>
      <c r="AO50" s="387">
        <f t="shared" si="20"/>
        <v>0</v>
      </c>
      <c r="AP50" s="59">
        <f>IF(COUNT(F50:INDEX(F50:AJ50,PAL+1))&lt;&gt;PAL+1,"Klaida",0)</f>
        <v>0</v>
      </c>
      <c r="AQ50" s="59"/>
      <c r="AR50" s="59"/>
      <c r="AS50" s="59"/>
      <c r="AT50" s="59"/>
      <c r="AU50" s="59"/>
      <c r="AV50" s="59"/>
      <c r="AW50" s="59"/>
      <c r="AX50" s="59"/>
      <c r="AY50" s="388"/>
    </row>
    <row r="51" spans="2:51">
      <c r="B51" s="199" t="s">
        <v>339</v>
      </c>
      <c r="C51" s="486" t="s">
        <v>69</v>
      </c>
      <c r="D51" s="169">
        <f>F51+NPV(SDN,G51:INDEX(G51:AJ51,PAL))</f>
        <v>0</v>
      </c>
      <c r="E51" s="169">
        <f t="shared" si="19"/>
        <v>0</v>
      </c>
      <c r="F51" s="78">
        <v>0</v>
      </c>
      <c r="G51" s="78">
        <v>0</v>
      </c>
      <c r="H51" s="78">
        <v>0</v>
      </c>
      <c r="I51" s="78">
        <v>0</v>
      </c>
      <c r="J51" s="78">
        <v>0</v>
      </c>
      <c r="K51" s="78">
        <v>0</v>
      </c>
      <c r="L51" s="78">
        <v>0</v>
      </c>
      <c r="M51" s="78">
        <v>0</v>
      </c>
      <c r="N51" s="78">
        <v>0</v>
      </c>
      <c r="O51" s="78">
        <v>0</v>
      </c>
      <c r="P51" s="78">
        <v>0</v>
      </c>
      <c r="Q51" s="78">
        <v>0</v>
      </c>
      <c r="R51" s="78">
        <v>0</v>
      </c>
      <c r="S51" s="78">
        <v>0</v>
      </c>
      <c r="T51" s="78">
        <v>0</v>
      </c>
      <c r="U51" s="78">
        <v>0</v>
      </c>
      <c r="V51" s="78">
        <v>0</v>
      </c>
      <c r="W51" s="78">
        <v>0</v>
      </c>
      <c r="X51" s="78">
        <v>0</v>
      </c>
      <c r="Y51" s="78">
        <v>0</v>
      </c>
      <c r="Z51" s="78">
        <v>0</v>
      </c>
      <c r="AA51" s="78">
        <v>0</v>
      </c>
      <c r="AB51" s="78">
        <v>0</v>
      </c>
      <c r="AC51" s="78">
        <v>0</v>
      </c>
      <c r="AD51" s="78">
        <v>0</v>
      </c>
      <c r="AE51" s="78">
        <v>0</v>
      </c>
      <c r="AF51" s="78">
        <v>0</v>
      </c>
      <c r="AG51" s="78">
        <v>0</v>
      </c>
      <c r="AH51" s="78">
        <v>0</v>
      </c>
      <c r="AI51" s="78">
        <v>0</v>
      </c>
      <c r="AJ51" s="78">
        <v>0</v>
      </c>
      <c r="AM51" s="383">
        <f>F51+NPV(SDN,G51:INDEX(G51:AJ51,PAL))</f>
        <v>0</v>
      </c>
      <c r="AN51" s="415">
        <f>F51+NPV(SDN,G51:INDEX(G51:AJ51,PAL))</f>
        <v>0</v>
      </c>
      <c r="AO51" s="387">
        <f t="shared" si="20"/>
        <v>0</v>
      </c>
      <c r="AP51" s="59">
        <f>IF(COUNT(F51:INDEX(F51:AJ51,PAL+1))&lt;&gt;PAL+1,"Klaida",0)</f>
        <v>0</v>
      </c>
      <c r="AQ51" s="59"/>
      <c r="AR51" s="59"/>
      <c r="AS51" s="59"/>
      <c r="AT51" s="59"/>
      <c r="AU51" s="59"/>
      <c r="AV51" s="59"/>
      <c r="AW51" s="59"/>
      <c r="AX51" s="59"/>
      <c r="AY51" s="388"/>
    </row>
    <row r="52" spans="2:51">
      <c r="B52" s="199" t="s">
        <v>340</v>
      </c>
      <c r="C52" s="486" t="s">
        <v>69</v>
      </c>
      <c r="D52" s="169">
        <f>F52+NPV(SDN,G52:INDEX(G52:AJ52,PAL))</f>
        <v>0</v>
      </c>
      <c r="E52" s="169">
        <f t="shared" si="19"/>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M52" s="383">
        <f>F52+NPV(SDN,G52:INDEX(G52:AJ52,PAL))</f>
        <v>0</v>
      </c>
      <c r="AN52" s="415">
        <f>F52+NPV(SDN,G52:INDEX(G52:AJ52,PAL))</f>
        <v>0</v>
      </c>
      <c r="AO52" s="387">
        <f t="shared" si="20"/>
        <v>0</v>
      </c>
      <c r="AP52" s="59">
        <f>IF(COUNT(F52:INDEX(F52:AJ52,PAL+1))&lt;&gt;PAL+1,"Klaida",0)</f>
        <v>0</v>
      </c>
      <c r="AQ52" s="59"/>
      <c r="AR52" s="59"/>
      <c r="AS52" s="59"/>
      <c r="AT52" s="59"/>
      <c r="AU52" s="59"/>
      <c r="AV52" s="59"/>
      <c r="AW52" s="59"/>
      <c r="AX52" s="59"/>
      <c r="AY52" s="388"/>
    </row>
    <row r="53" spans="2:51">
      <c r="B53" s="199" t="s">
        <v>341</v>
      </c>
      <c r="C53" s="486" t="s">
        <v>69</v>
      </c>
      <c r="D53" s="169">
        <f>F53+NPV(SDN,G53:INDEX(G53:AJ53,PAL))</f>
        <v>0</v>
      </c>
      <c r="E53" s="169">
        <f t="shared" si="19"/>
        <v>0</v>
      </c>
      <c r="F53" s="78">
        <v>0</v>
      </c>
      <c r="G53" s="78">
        <v>0</v>
      </c>
      <c r="H53" s="78">
        <v>0</v>
      </c>
      <c r="I53" s="78">
        <v>0</v>
      </c>
      <c r="J53" s="78">
        <v>0</v>
      </c>
      <c r="K53" s="78">
        <v>0</v>
      </c>
      <c r="L53" s="78">
        <v>0</v>
      </c>
      <c r="M53" s="78">
        <v>0</v>
      </c>
      <c r="N53" s="78">
        <v>0</v>
      </c>
      <c r="O53" s="78">
        <v>0</v>
      </c>
      <c r="P53" s="78">
        <v>0</v>
      </c>
      <c r="Q53" s="78">
        <v>0</v>
      </c>
      <c r="R53" s="78">
        <v>0</v>
      </c>
      <c r="S53" s="78">
        <v>0</v>
      </c>
      <c r="T53" s="78">
        <v>0</v>
      </c>
      <c r="U53" s="78">
        <v>0</v>
      </c>
      <c r="V53" s="78">
        <v>0</v>
      </c>
      <c r="W53" s="78">
        <v>0</v>
      </c>
      <c r="X53" s="78">
        <v>0</v>
      </c>
      <c r="Y53" s="78">
        <v>0</v>
      </c>
      <c r="Z53" s="78">
        <v>0</v>
      </c>
      <c r="AA53" s="78">
        <v>0</v>
      </c>
      <c r="AB53" s="78">
        <v>0</v>
      </c>
      <c r="AC53" s="78">
        <v>0</v>
      </c>
      <c r="AD53" s="78">
        <v>0</v>
      </c>
      <c r="AE53" s="78">
        <v>0</v>
      </c>
      <c r="AF53" s="78">
        <v>0</v>
      </c>
      <c r="AG53" s="78">
        <v>0</v>
      </c>
      <c r="AH53" s="78">
        <v>0</v>
      </c>
      <c r="AI53" s="78">
        <v>0</v>
      </c>
      <c r="AJ53" s="78">
        <v>0</v>
      </c>
      <c r="AM53" s="383">
        <f>F53+NPV(SDN,G53:INDEX(G53:AJ53,PAL))</f>
        <v>0</v>
      </c>
      <c r="AN53" s="415">
        <f>F53+NPV(SDN,G53:INDEX(G53:AJ53,PAL))</f>
        <v>0</v>
      </c>
      <c r="AO53" s="387">
        <f t="shared" si="20"/>
        <v>0</v>
      </c>
      <c r="AP53" s="59">
        <f>IF(COUNT(F53:INDEX(F53:AJ53,PAL+1))&lt;&gt;PAL+1,"Klaida",0)</f>
        <v>0</v>
      </c>
      <c r="AQ53" s="59"/>
      <c r="AR53" s="59"/>
      <c r="AS53" s="59"/>
      <c r="AT53" s="59"/>
      <c r="AU53" s="59"/>
      <c r="AV53" s="59"/>
      <c r="AW53" s="59"/>
      <c r="AX53" s="59"/>
      <c r="AY53" s="388"/>
    </row>
    <row r="54" spans="2:51">
      <c r="B54" s="199" t="s">
        <v>342</v>
      </c>
      <c r="C54" s="486" t="s">
        <v>69</v>
      </c>
      <c r="D54" s="169">
        <f>F54+NPV(SDN,G54:INDEX(G54:AJ54,PAL))</f>
        <v>0</v>
      </c>
      <c r="E54" s="169">
        <f t="shared" si="19"/>
        <v>0</v>
      </c>
      <c r="F54" s="78">
        <v>0</v>
      </c>
      <c r="G54" s="78">
        <v>0</v>
      </c>
      <c r="H54" s="78">
        <v>0</v>
      </c>
      <c r="I54" s="78">
        <v>0</v>
      </c>
      <c r="J54" s="78">
        <v>0</v>
      </c>
      <c r="K54" s="78">
        <v>0</v>
      </c>
      <c r="L54" s="78">
        <v>0</v>
      </c>
      <c r="M54" s="78">
        <v>0</v>
      </c>
      <c r="N54" s="78">
        <v>0</v>
      </c>
      <c r="O54" s="78">
        <v>0</v>
      </c>
      <c r="P54" s="78">
        <v>0</v>
      </c>
      <c r="Q54" s="78">
        <v>0</v>
      </c>
      <c r="R54" s="78">
        <v>0</v>
      </c>
      <c r="S54" s="78">
        <v>0</v>
      </c>
      <c r="T54" s="78">
        <v>0</v>
      </c>
      <c r="U54" s="78">
        <v>0</v>
      </c>
      <c r="V54" s="78">
        <v>0</v>
      </c>
      <c r="W54" s="78">
        <v>0</v>
      </c>
      <c r="X54" s="78">
        <v>0</v>
      </c>
      <c r="Y54" s="78">
        <v>0</v>
      </c>
      <c r="Z54" s="78">
        <v>0</v>
      </c>
      <c r="AA54" s="78">
        <v>0</v>
      </c>
      <c r="AB54" s="78">
        <v>0</v>
      </c>
      <c r="AC54" s="78">
        <v>0</v>
      </c>
      <c r="AD54" s="78">
        <v>0</v>
      </c>
      <c r="AE54" s="78">
        <v>0</v>
      </c>
      <c r="AF54" s="78">
        <v>0</v>
      </c>
      <c r="AG54" s="78">
        <v>0</v>
      </c>
      <c r="AH54" s="78">
        <v>0</v>
      </c>
      <c r="AI54" s="78">
        <v>0</v>
      </c>
      <c r="AJ54" s="78">
        <v>0</v>
      </c>
      <c r="AM54" s="383">
        <f>F54+NPV(SDN,G54:INDEX(G54:AJ54,PAL))</f>
        <v>0</v>
      </c>
      <c r="AN54" s="415">
        <f>F54+NPV(SDN,G54:INDEX(G54:AJ54,PAL))</f>
        <v>0</v>
      </c>
      <c r="AO54" s="387">
        <f t="shared" si="20"/>
        <v>0</v>
      </c>
      <c r="AP54" s="59">
        <f>IF(COUNT(F54:INDEX(F54:AJ54,PAL+1))&lt;&gt;PAL+1,"Klaida",0)</f>
        <v>0</v>
      </c>
      <c r="AQ54" s="59"/>
      <c r="AR54" s="59"/>
      <c r="AS54" s="59"/>
      <c r="AT54" s="59"/>
      <c r="AU54" s="59"/>
      <c r="AV54" s="59"/>
      <c r="AW54" s="59"/>
      <c r="AX54" s="59"/>
      <c r="AY54" s="388"/>
    </row>
    <row r="55" spans="2:51">
      <c r="B55" s="199" t="s">
        <v>343</v>
      </c>
      <c r="C55" s="486" t="s">
        <v>69</v>
      </c>
      <c r="D55" s="169">
        <f>F55+NPV(SDN,G55:INDEX(G55:AJ55,PAL))</f>
        <v>0</v>
      </c>
      <c r="E55" s="169">
        <f t="shared" si="19"/>
        <v>0</v>
      </c>
      <c r="F55" s="78">
        <v>0</v>
      </c>
      <c r="G55" s="78">
        <v>0</v>
      </c>
      <c r="H55" s="78">
        <v>0</v>
      </c>
      <c r="I55" s="78">
        <v>0</v>
      </c>
      <c r="J55" s="78">
        <v>0</v>
      </c>
      <c r="K55" s="78">
        <v>0</v>
      </c>
      <c r="L55" s="78">
        <v>0</v>
      </c>
      <c r="M55" s="78">
        <v>0</v>
      </c>
      <c r="N55" s="78">
        <v>0</v>
      </c>
      <c r="O55" s="78">
        <v>0</v>
      </c>
      <c r="P55" s="78">
        <v>0</v>
      </c>
      <c r="Q55" s="78">
        <v>0</v>
      </c>
      <c r="R55" s="78">
        <v>0</v>
      </c>
      <c r="S55" s="78">
        <v>0</v>
      </c>
      <c r="T55" s="78">
        <v>0</v>
      </c>
      <c r="U55" s="78">
        <v>0</v>
      </c>
      <c r="V55" s="78">
        <v>0</v>
      </c>
      <c r="W55" s="78">
        <v>0</v>
      </c>
      <c r="X55" s="78">
        <v>0</v>
      </c>
      <c r="Y55" s="78">
        <v>0</v>
      </c>
      <c r="Z55" s="78">
        <v>0</v>
      </c>
      <c r="AA55" s="78">
        <v>0</v>
      </c>
      <c r="AB55" s="78">
        <v>0</v>
      </c>
      <c r="AC55" s="78">
        <v>0</v>
      </c>
      <c r="AD55" s="78">
        <v>0</v>
      </c>
      <c r="AE55" s="78">
        <v>0</v>
      </c>
      <c r="AF55" s="78">
        <v>0</v>
      </c>
      <c r="AG55" s="78">
        <v>0</v>
      </c>
      <c r="AH55" s="78">
        <v>0</v>
      </c>
      <c r="AI55" s="78">
        <v>0</v>
      </c>
      <c r="AJ55" s="78">
        <v>0</v>
      </c>
      <c r="AM55" s="383">
        <f>F55+NPV(SDN,G55:INDEX(G55:AJ55,PAL))</f>
        <v>0</v>
      </c>
      <c r="AN55" s="415">
        <f>F55+NPV(SDN,G55:INDEX(G55:AJ55,PAL))</f>
        <v>0</v>
      </c>
      <c r="AO55" s="387">
        <f t="shared" si="20"/>
        <v>0</v>
      </c>
      <c r="AP55" s="59">
        <f>IF(COUNT(F55:INDEX(F55:AJ55,PAL+1))&lt;&gt;PAL+1,"Klaida",0)</f>
        <v>0</v>
      </c>
      <c r="AQ55" s="59"/>
      <c r="AR55" s="59"/>
      <c r="AS55" s="59"/>
      <c r="AT55" s="59"/>
      <c r="AU55" s="59"/>
      <c r="AV55" s="59"/>
      <c r="AW55" s="59"/>
      <c r="AX55" s="59"/>
      <c r="AY55" s="388"/>
    </row>
    <row r="56" spans="2:51">
      <c r="B56" s="66" t="s">
        <v>53</v>
      </c>
      <c r="C56" s="180" t="str">
        <f>IF(Kalba="EN",Data2!C$76,Data2!B$76) &amp; " "&amp; IF(Kalba="EN",Data2!C$77,Data2!B$77)</f>
        <v>SE žala (pasirinkite SE žalos komponentą)</v>
      </c>
      <c r="D56" s="62">
        <f>ROUND(SUM(D57:D59),0)</f>
        <v>0</v>
      </c>
      <c r="E56" s="62">
        <f>ROUND(SUM(E57:E59),0)</f>
        <v>0</v>
      </c>
      <c r="F56" s="62">
        <f t="shared" ref="F56:AJ56" si="21">ROUND(SUM(F57:F59),0)</f>
        <v>0</v>
      </c>
      <c r="G56" s="62">
        <f t="shared" si="21"/>
        <v>0</v>
      </c>
      <c r="H56" s="62">
        <f t="shared" si="21"/>
        <v>0</v>
      </c>
      <c r="I56" s="62">
        <f t="shared" si="21"/>
        <v>0</v>
      </c>
      <c r="J56" s="62">
        <f t="shared" si="21"/>
        <v>0</v>
      </c>
      <c r="K56" s="62">
        <f t="shared" si="21"/>
        <v>0</v>
      </c>
      <c r="L56" s="62">
        <f t="shared" si="21"/>
        <v>0</v>
      </c>
      <c r="M56" s="62">
        <f t="shared" si="21"/>
        <v>0</v>
      </c>
      <c r="N56" s="62">
        <f t="shared" si="21"/>
        <v>0</v>
      </c>
      <c r="O56" s="62">
        <f t="shared" si="21"/>
        <v>0</v>
      </c>
      <c r="P56" s="62">
        <f t="shared" si="21"/>
        <v>0</v>
      </c>
      <c r="Q56" s="62">
        <f t="shared" si="21"/>
        <v>0</v>
      </c>
      <c r="R56" s="62">
        <f t="shared" si="21"/>
        <v>0</v>
      </c>
      <c r="S56" s="62">
        <f t="shared" si="21"/>
        <v>0</v>
      </c>
      <c r="T56" s="62">
        <f t="shared" si="21"/>
        <v>0</v>
      </c>
      <c r="U56" s="62">
        <f t="shared" si="21"/>
        <v>0</v>
      </c>
      <c r="V56" s="62">
        <f t="shared" si="21"/>
        <v>0</v>
      </c>
      <c r="W56" s="62">
        <f t="shared" si="21"/>
        <v>0</v>
      </c>
      <c r="X56" s="62">
        <f t="shared" si="21"/>
        <v>0</v>
      </c>
      <c r="Y56" s="62">
        <f t="shared" si="21"/>
        <v>0</v>
      </c>
      <c r="Z56" s="62">
        <f t="shared" si="21"/>
        <v>0</v>
      </c>
      <c r="AA56" s="62">
        <f t="shared" si="21"/>
        <v>0</v>
      </c>
      <c r="AB56" s="62">
        <f t="shared" si="21"/>
        <v>0</v>
      </c>
      <c r="AC56" s="62">
        <f t="shared" si="21"/>
        <v>0</v>
      </c>
      <c r="AD56" s="62">
        <f t="shared" si="21"/>
        <v>0</v>
      </c>
      <c r="AE56" s="62">
        <f t="shared" si="21"/>
        <v>0</v>
      </c>
      <c r="AF56" s="62">
        <f t="shared" si="21"/>
        <v>0</v>
      </c>
      <c r="AG56" s="62">
        <f t="shared" si="21"/>
        <v>0</v>
      </c>
      <c r="AH56" s="62">
        <f t="shared" si="21"/>
        <v>0</v>
      </c>
      <c r="AI56" s="62">
        <f t="shared" si="21"/>
        <v>0</v>
      </c>
      <c r="AJ56" s="62">
        <f t="shared" si="21"/>
        <v>0</v>
      </c>
      <c r="AM56" s="382">
        <f>ROUND(SUM(AM57:AM59),0)</f>
        <v>0</v>
      </c>
      <c r="AN56" s="382">
        <f>F56+NPV(SDN,G56:INDEX(G56:AJ56,PAL))</f>
        <v>0</v>
      </c>
      <c r="AO56" s="387"/>
      <c r="AP56" s="59"/>
      <c r="AQ56" s="59"/>
      <c r="AR56" s="59"/>
      <c r="AS56" s="59"/>
      <c r="AT56" s="59"/>
      <c r="AU56" s="59"/>
      <c r="AV56" s="59"/>
      <c r="AW56" s="59"/>
      <c r="AX56" s="59"/>
      <c r="AY56" s="388"/>
    </row>
    <row r="57" spans="2:51">
      <c r="B57" s="199" t="s">
        <v>344</v>
      </c>
      <c r="C57" s="486" t="s">
        <v>69</v>
      </c>
      <c r="D57" s="65">
        <f>F57+NPV(SDN,G57:INDEX(G57:AJ57,PAL))</f>
        <v>0</v>
      </c>
      <c r="E57" s="65">
        <f>SUMIF($F$5:$AJ$5,"&lt;="&amp;PAL,$F57:$AJ57)</f>
        <v>0</v>
      </c>
      <c r="F57" s="78">
        <v>0</v>
      </c>
      <c r="G57" s="78">
        <v>0</v>
      </c>
      <c r="H57" s="78">
        <v>0</v>
      </c>
      <c r="I57" s="78">
        <v>0</v>
      </c>
      <c r="J57" s="78">
        <v>0</v>
      </c>
      <c r="K57" s="78">
        <v>0</v>
      </c>
      <c r="L57" s="78">
        <v>0</v>
      </c>
      <c r="M57" s="78">
        <v>0</v>
      </c>
      <c r="N57" s="78">
        <v>0</v>
      </c>
      <c r="O57" s="78">
        <v>0</v>
      </c>
      <c r="P57" s="78">
        <v>0</v>
      </c>
      <c r="Q57" s="78">
        <v>0</v>
      </c>
      <c r="R57" s="78">
        <v>0</v>
      </c>
      <c r="S57" s="78">
        <v>0</v>
      </c>
      <c r="T57" s="78">
        <v>0</v>
      </c>
      <c r="U57" s="78">
        <v>0</v>
      </c>
      <c r="V57" s="78">
        <v>0</v>
      </c>
      <c r="W57" s="78">
        <v>0</v>
      </c>
      <c r="X57" s="78">
        <v>0</v>
      </c>
      <c r="Y57" s="78">
        <v>0</v>
      </c>
      <c r="Z57" s="78">
        <v>0</v>
      </c>
      <c r="AA57" s="78">
        <v>0</v>
      </c>
      <c r="AB57" s="78">
        <v>0</v>
      </c>
      <c r="AC57" s="78">
        <v>0</v>
      </c>
      <c r="AD57" s="78">
        <v>0</v>
      </c>
      <c r="AE57" s="78">
        <v>0</v>
      </c>
      <c r="AF57" s="78">
        <v>0</v>
      </c>
      <c r="AG57" s="78">
        <v>0</v>
      </c>
      <c r="AH57" s="78">
        <v>0</v>
      </c>
      <c r="AI57" s="78">
        <v>0</v>
      </c>
      <c r="AJ57" s="78">
        <v>0</v>
      </c>
      <c r="AM57" s="383">
        <f>F57+NPV(SDN,G57:INDEX(G57:AJ57,PAL))</f>
        <v>0</v>
      </c>
      <c r="AN57" s="415">
        <f>F57+NPV(SDN,G57:INDEX(G57:AJ57,PAL))</f>
        <v>0</v>
      </c>
      <c r="AO57" s="387">
        <f>IF(COUNTIF(AP57:AY57,"Klaida")&gt;0,1,0)</f>
        <v>0</v>
      </c>
      <c r="AP57" s="59">
        <f>IF(COUNT(F57:INDEX(F57:AJ57,PAL+1))&lt;&gt;PAL+1,"Klaida",0)</f>
        <v>0</v>
      </c>
      <c r="AQ57" s="59"/>
      <c r="AR57" s="59"/>
      <c r="AS57" s="59"/>
      <c r="AT57" s="59"/>
      <c r="AU57" s="59"/>
      <c r="AV57" s="59"/>
      <c r="AW57" s="59"/>
      <c r="AX57" s="59"/>
      <c r="AY57" s="388"/>
    </row>
    <row r="58" spans="2:51">
      <c r="B58" s="199" t="s">
        <v>345</v>
      </c>
      <c r="C58" s="486" t="s">
        <v>69</v>
      </c>
      <c r="D58" s="65">
        <f>F58+NPV(SDN,G58:INDEX(G58:AJ58,PAL))</f>
        <v>0</v>
      </c>
      <c r="E58" s="65">
        <f>SUMIF($F$5:$AJ$5,"&lt;="&amp;PAL,$F58:$AJ58)</f>
        <v>0</v>
      </c>
      <c r="F58" s="78">
        <v>0</v>
      </c>
      <c r="G58" s="78">
        <v>0</v>
      </c>
      <c r="H58" s="78">
        <v>0</v>
      </c>
      <c r="I58" s="78">
        <v>0</v>
      </c>
      <c r="J58" s="78">
        <v>0</v>
      </c>
      <c r="K58" s="78">
        <v>0</v>
      </c>
      <c r="L58" s="78">
        <v>0</v>
      </c>
      <c r="M58" s="78">
        <v>0</v>
      </c>
      <c r="N58" s="78">
        <v>0</v>
      </c>
      <c r="O58" s="78">
        <v>0</v>
      </c>
      <c r="P58" s="78">
        <v>0</v>
      </c>
      <c r="Q58" s="78">
        <v>0</v>
      </c>
      <c r="R58" s="78">
        <v>0</v>
      </c>
      <c r="S58" s="78">
        <v>0</v>
      </c>
      <c r="T58" s="78">
        <v>0</v>
      </c>
      <c r="U58" s="78">
        <v>0</v>
      </c>
      <c r="V58" s="78">
        <v>0</v>
      </c>
      <c r="W58" s="78">
        <v>0</v>
      </c>
      <c r="X58" s="78">
        <v>0</v>
      </c>
      <c r="Y58" s="78">
        <v>0</v>
      </c>
      <c r="Z58" s="78">
        <v>0</v>
      </c>
      <c r="AA58" s="78">
        <v>0</v>
      </c>
      <c r="AB58" s="78">
        <v>0</v>
      </c>
      <c r="AC58" s="78">
        <v>0</v>
      </c>
      <c r="AD58" s="78">
        <v>0</v>
      </c>
      <c r="AE58" s="78">
        <v>0</v>
      </c>
      <c r="AF58" s="78">
        <v>0</v>
      </c>
      <c r="AG58" s="78">
        <v>0</v>
      </c>
      <c r="AH58" s="78">
        <v>0</v>
      </c>
      <c r="AI58" s="78">
        <v>0</v>
      </c>
      <c r="AJ58" s="78">
        <v>0</v>
      </c>
      <c r="AM58" s="383">
        <f>F58+NPV(SDN,G58:INDEX(G58:AJ58,PAL))</f>
        <v>0</v>
      </c>
      <c r="AN58" s="415">
        <f>F58+NPV(SDN,G58:INDEX(G58:AJ58,PAL))</f>
        <v>0</v>
      </c>
      <c r="AO58" s="387">
        <f>IF(COUNTIF(AP58:AY58,"Klaida")&gt;0,1,0)</f>
        <v>0</v>
      </c>
      <c r="AP58" s="59">
        <f>IF(COUNT(F58:INDEX(F58:AJ58,PAL+1))&lt;&gt;PAL+1,"Klaida",0)</f>
        <v>0</v>
      </c>
      <c r="AQ58" s="59"/>
      <c r="AR58" s="59"/>
      <c r="AS58" s="59"/>
      <c r="AT58" s="59"/>
      <c r="AU58" s="59"/>
      <c r="AV58" s="59"/>
      <c r="AW58" s="59"/>
      <c r="AX58" s="59"/>
      <c r="AY58" s="388"/>
    </row>
    <row r="59" spans="2:51" ht="13.5" thickBot="1">
      <c r="B59" s="199" t="s">
        <v>346</v>
      </c>
      <c r="C59" s="486" t="s">
        <v>69</v>
      </c>
      <c r="D59" s="65">
        <f>F59+NPV(SDN,G59:INDEX(G59:AJ59,PAL))</f>
        <v>0</v>
      </c>
      <c r="E59" s="65">
        <f>SUMIF($F$5:$AJ$5,"&lt;="&amp;PAL,$F59:$AJ59)</f>
        <v>0</v>
      </c>
      <c r="F59" s="78">
        <v>0</v>
      </c>
      <c r="G59" s="78">
        <v>0</v>
      </c>
      <c r="H59" s="78">
        <v>0</v>
      </c>
      <c r="I59" s="78">
        <v>0</v>
      </c>
      <c r="J59" s="78">
        <v>0</v>
      </c>
      <c r="K59" s="78">
        <v>0</v>
      </c>
      <c r="L59" s="78">
        <v>0</v>
      </c>
      <c r="M59" s="78">
        <v>0</v>
      </c>
      <c r="N59" s="78">
        <v>0</v>
      </c>
      <c r="O59" s="78">
        <v>0</v>
      </c>
      <c r="P59" s="78">
        <v>0</v>
      </c>
      <c r="Q59" s="78">
        <v>0</v>
      </c>
      <c r="R59" s="78">
        <v>0</v>
      </c>
      <c r="S59" s="78">
        <v>0</v>
      </c>
      <c r="T59" s="78">
        <v>0</v>
      </c>
      <c r="U59" s="78">
        <v>0</v>
      </c>
      <c r="V59" s="78">
        <v>0</v>
      </c>
      <c r="W59" s="78">
        <v>0</v>
      </c>
      <c r="X59" s="78">
        <v>0</v>
      </c>
      <c r="Y59" s="78">
        <v>0</v>
      </c>
      <c r="Z59" s="78">
        <v>0</v>
      </c>
      <c r="AA59" s="78">
        <v>0</v>
      </c>
      <c r="AB59" s="78">
        <v>0</v>
      </c>
      <c r="AC59" s="78">
        <v>0</v>
      </c>
      <c r="AD59" s="78">
        <v>0</v>
      </c>
      <c r="AE59" s="78">
        <v>0</v>
      </c>
      <c r="AF59" s="78">
        <v>0</v>
      </c>
      <c r="AG59" s="78">
        <v>0</v>
      </c>
      <c r="AH59" s="78">
        <v>0</v>
      </c>
      <c r="AI59" s="78">
        <v>0</v>
      </c>
      <c r="AJ59" s="78">
        <v>0</v>
      </c>
      <c r="AM59" s="394">
        <f>F59+NPV(SDN,G59:INDEX(G59:AJ59,PAL))</f>
        <v>0</v>
      </c>
      <c r="AN59" s="416">
        <f>F59+NPV(SDN,G59:INDEX(G59:AJ59,PAL))</f>
        <v>0</v>
      </c>
      <c r="AO59" s="391">
        <f>IF(COUNTIF(AP59:AY59,"Klaida")&gt;0,1,0)</f>
        <v>0</v>
      </c>
      <c r="AP59" s="392">
        <f>IF(COUNT(F59:INDEX(F59:AJ59,PAL+1))&lt;&gt;PAL+1,"Klaida",0)</f>
        <v>0</v>
      </c>
      <c r="AQ59" s="392"/>
      <c r="AR59" s="392"/>
      <c r="AS59" s="392"/>
      <c r="AT59" s="392"/>
      <c r="AU59" s="392"/>
      <c r="AV59" s="392"/>
      <c r="AW59" s="392"/>
      <c r="AX59" s="392"/>
      <c r="AY59" s="393"/>
    </row>
    <row r="60" spans="2:51"/>
    <row r="61" spans="2:51">
      <c r="C61" s="404" t="str">
        <f>IF(Kalba="EN",Data2!C79,Data2!B79)</f>
        <v>Finansinės analizės (FA) rodiklių apskaičiavimas</v>
      </c>
      <c r="D61" s="205"/>
      <c r="E61" s="205"/>
      <c r="F61" s="205"/>
      <c r="G61" s="205"/>
      <c r="H61" s="205"/>
      <c r="I61" s="205"/>
      <c r="J61" s="205"/>
      <c r="K61" s="205"/>
      <c r="L61" s="205"/>
      <c r="M61" s="205"/>
      <c r="N61" s="205"/>
      <c r="O61" s="205"/>
      <c r="P61" s="205"/>
      <c r="Q61" s="205"/>
      <c r="R61" s="205"/>
      <c r="S61" s="205"/>
      <c r="T61" s="205"/>
      <c r="U61" s="205"/>
      <c r="V61" s="205"/>
      <c r="W61" s="205"/>
      <c r="X61" s="205"/>
      <c r="Y61" s="205"/>
      <c r="Z61" s="205"/>
      <c r="AA61" s="205"/>
      <c r="AB61" s="205"/>
      <c r="AC61" s="205"/>
      <c r="AD61" s="205"/>
      <c r="AE61" s="205"/>
      <c r="AF61" s="205"/>
      <c r="AG61" s="205"/>
      <c r="AH61" s="205"/>
      <c r="AI61" s="205"/>
      <c r="AJ61" s="205"/>
    </row>
    <row r="62" spans="2:51">
      <c r="C62" s="68" t="str">
        <f>IF(Kalba="EN",Data2!C80,Data2!B80)</f>
        <v>FA rodiklių investicijoms lėšų srautas (realiąja išraiška)</v>
      </c>
      <c r="D62" s="69"/>
      <c r="E62" s="69"/>
      <c r="F62" s="65">
        <f t="shared" ref="F62:AJ62" si="22">ROUND(SUM(F16:F17)-SUM(F7,F22),0)</f>
        <v>0</v>
      </c>
      <c r="G62" s="65">
        <f t="shared" si="22"/>
        <v>0</v>
      </c>
      <c r="H62" s="65">
        <f t="shared" si="22"/>
        <v>0</v>
      </c>
      <c r="I62" s="65">
        <f t="shared" si="22"/>
        <v>0</v>
      </c>
      <c r="J62" s="65">
        <f t="shared" si="22"/>
        <v>0</v>
      </c>
      <c r="K62" s="65">
        <f t="shared" si="22"/>
        <v>0</v>
      </c>
      <c r="L62" s="65">
        <f t="shared" si="22"/>
        <v>0</v>
      </c>
      <c r="M62" s="65">
        <f t="shared" si="22"/>
        <v>0</v>
      </c>
      <c r="N62" s="65">
        <f t="shared" si="22"/>
        <v>0</v>
      </c>
      <c r="O62" s="65">
        <f t="shared" si="22"/>
        <v>0</v>
      </c>
      <c r="P62" s="65">
        <f t="shared" si="22"/>
        <v>0</v>
      </c>
      <c r="Q62" s="65">
        <f t="shared" si="22"/>
        <v>0</v>
      </c>
      <c r="R62" s="65">
        <f t="shared" si="22"/>
        <v>0</v>
      </c>
      <c r="S62" s="65">
        <f t="shared" si="22"/>
        <v>0</v>
      </c>
      <c r="T62" s="65">
        <f t="shared" si="22"/>
        <v>0</v>
      </c>
      <c r="U62" s="65">
        <f t="shared" si="22"/>
        <v>0</v>
      </c>
      <c r="V62" s="65">
        <f t="shared" si="22"/>
        <v>0</v>
      </c>
      <c r="W62" s="65">
        <f t="shared" si="22"/>
        <v>0</v>
      </c>
      <c r="X62" s="65">
        <f t="shared" si="22"/>
        <v>0</v>
      </c>
      <c r="Y62" s="65">
        <f t="shared" si="22"/>
        <v>0</v>
      </c>
      <c r="Z62" s="65">
        <f t="shared" si="22"/>
        <v>0</v>
      </c>
      <c r="AA62" s="65">
        <f t="shared" si="22"/>
        <v>0</v>
      </c>
      <c r="AB62" s="65">
        <f t="shared" si="22"/>
        <v>0</v>
      </c>
      <c r="AC62" s="65">
        <f t="shared" si="22"/>
        <v>0</v>
      </c>
      <c r="AD62" s="65">
        <f t="shared" si="22"/>
        <v>0</v>
      </c>
      <c r="AE62" s="65">
        <f t="shared" si="22"/>
        <v>0</v>
      </c>
      <c r="AF62" s="65">
        <f t="shared" si="22"/>
        <v>0</v>
      </c>
      <c r="AG62" s="65">
        <f t="shared" si="22"/>
        <v>0</v>
      </c>
      <c r="AH62" s="65">
        <f t="shared" si="22"/>
        <v>0</v>
      </c>
      <c r="AI62" s="65">
        <f t="shared" si="22"/>
        <v>0</v>
      </c>
      <c r="AJ62" s="65">
        <f t="shared" si="22"/>
        <v>0</v>
      </c>
    </row>
    <row r="63" spans="2:51">
      <c r="C63" s="68" t="str">
        <f>IF(Kalba="EN",Data2!C82,Data2!B82)</f>
        <v>Suminis finansinio gyvybingumo lėšų srautas (realiąja išraiška)</v>
      </c>
      <c r="D63" s="70"/>
      <c r="E63" s="70"/>
      <c r="F63" s="65">
        <f>ROUND(SUM(F17,F35)-SUM(F7,F21,F30),0)</f>
        <v>0</v>
      </c>
      <c r="G63" s="65">
        <f t="shared" ref="G63:AJ63" si="23">ROUND(SUM(G17,G35)-SUM(G7,G21,G30)+F63,0)</f>
        <v>0</v>
      </c>
      <c r="H63" s="65">
        <f t="shared" si="23"/>
        <v>0</v>
      </c>
      <c r="I63" s="65">
        <f t="shared" si="23"/>
        <v>0</v>
      </c>
      <c r="J63" s="65">
        <f t="shared" si="23"/>
        <v>0</v>
      </c>
      <c r="K63" s="65">
        <f t="shared" si="23"/>
        <v>0</v>
      </c>
      <c r="L63" s="65">
        <f t="shared" si="23"/>
        <v>0</v>
      </c>
      <c r="M63" s="65">
        <f t="shared" si="23"/>
        <v>0</v>
      </c>
      <c r="N63" s="65">
        <f t="shared" si="23"/>
        <v>0</v>
      </c>
      <c r="O63" s="65">
        <f t="shared" si="23"/>
        <v>0</v>
      </c>
      <c r="P63" s="65">
        <f t="shared" si="23"/>
        <v>0</v>
      </c>
      <c r="Q63" s="65">
        <f t="shared" si="23"/>
        <v>0</v>
      </c>
      <c r="R63" s="65">
        <f t="shared" si="23"/>
        <v>0</v>
      </c>
      <c r="S63" s="65">
        <f t="shared" si="23"/>
        <v>0</v>
      </c>
      <c r="T63" s="65">
        <f t="shared" si="23"/>
        <v>0</v>
      </c>
      <c r="U63" s="65">
        <f t="shared" si="23"/>
        <v>0</v>
      </c>
      <c r="V63" s="65">
        <f t="shared" si="23"/>
        <v>0</v>
      </c>
      <c r="W63" s="65">
        <f t="shared" si="23"/>
        <v>0</v>
      </c>
      <c r="X63" s="65">
        <f t="shared" si="23"/>
        <v>0</v>
      </c>
      <c r="Y63" s="65">
        <f t="shared" si="23"/>
        <v>0</v>
      </c>
      <c r="Z63" s="65">
        <f t="shared" si="23"/>
        <v>0</v>
      </c>
      <c r="AA63" s="65">
        <f t="shared" si="23"/>
        <v>0</v>
      </c>
      <c r="AB63" s="65">
        <f t="shared" si="23"/>
        <v>0</v>
      </c>
      <c r="AC63" s="65">
        <f t="shared" si="23"/>
        <v>0</v>
      </c>
      <c r="AD63" s="65">
        <f t="shared" si="23"/>
        <v>0</v>
      </c>
      <c r="AE63" s="65">
        <f t="shared" si="23"/>
        <v>0</v>
      </c>
      <c r="AF63" s="65">
        <f t="shared" si="23"/>
        <v>0</v>
      </c>
      <c r="AG63" s="65">
        <f t="shared" si="23"/>
        <v>0</v>
      </c>
      <c r="AH63" s="65">
        <f t="shared" si="23"/>
        <v>0</v>
      </c>
      <c r="AI63" s="65">
        <f t="shared" si="23"/>
        <v>0</v>
      </c>
      <c r="AJ63" s="65">
        <f t="shared" si="23"/>
        <v>0</v>
      </c>
    </row>
    <row r="64" spans="2:51">
      <c r="C64" s="68" t="str">
        <f>IF(Kalba="EN",Data2!C84,Data2!B84)</f>
        <v>FA rodiklių kapitalui lėšų srautas (realiąja išraiška)</v>
      </c>
      <c r="D64" s="69"/>
      <c r="E64" s="69"/>
      <c r="F64" s="65">
        <f t="shared" ref="F64:AJ64" si="24">SUM(F16,F17)-SUM(F21,F38,F40,F41,F46)+IF(AND(F5&gt;Investiciju_metu_skaicius,F22&gt;0,SUM(F38:F40,F41,F44)&gt;0),MIN(F22,SUM(F38:F40,F41,F44)),0)</f>
        <v>0</v>
      </c>
      <c r="G64" s="65">
        <f t="shared" si="24"/>
        <v>0</v>
      </c>
      <c r="H64" s="65">
        <f t="shared" si="24"/>
        <v>0</v>
      </c>
      <c r="I64" s="65">
        <f t="shared" si="24"/>
        <v>0</v>
      </c>
      <c r="J64" s="65">
        <f t="shared" si="24"/>
        <v>0</v>
      </c>
      <c r="K64" s="65">
        <f t="shared" si="24"/>
        <v>0</v>
      </c>
      <c r="L64" s="65">
        <f t="shared" si="24"/>
        <v>0</v>
      </c>
      <c r="M64" s="65">
        <f t="shared" si="24"/>
        <v>0</v>
      </c>
      <c r="N64" s="65">
        <f t="shared" si="24"/>
        <v>0</v>
      </c>
      <c r="O64" s="65">
        <f t="shared" si="24"/>
        <v>0</v>
      </c>
      <c r="P64" s="65">
        <f t="shared" si="24"/>
        <v>0</v>
      </c>
      <c r="Q64" s="65">
        <f t="shared" si="24"/>
        <v>0</v>
      </c>
      <c r="R64" s="65">
        <f t="shared" si="24"/>
        <v>0</v>
      </c>
      <c r="S64" s="65">
        <f t="shared" si="24"/>
        <v>0</v>
      </c>
      <c r="T64" s="65">
        <f t="shared" si="24"/>
        <v>0</v>
      </c>
      <c r="U64" s="65">
        <f t="shared" si="24"/>
        <v>0</v>
      </c>
      <c r="V64" s="65">
        <f t="shared" si="24"/>
        <v>0</v>
      </c>
      <c r="W64" s="65">
        <f t="shared" si="24"/>
        <v>0</v>
      </c>
      <c r="X64" s="65">
        <f t="shared" si="24"/>
        <v>0</v>
      </c>
      <c r="Y64" s="65">
        <f t="shared" si="24"/>
        <v>0</v>
      </c>
      <c r="Z64" s="65">
        <f t="shared" si="24"/>
        <v>0</v>
      </c>
      <c r="AA64" s="65">
        <f t="shared" si="24"/>
        <v>0</v>
      </c>
      <c r="AB64" s="65">
        <f t="shared" si="24"/>
        <v>0</v>
      </c>
      <c r="AC64" s="65">
        <f t="shared" si="24"/>
        <v>0</v>
      </c>
      <c r="AD64" s="65">
        <f t="shared" si="24"/>
        <v>0</v>
      </c>
      <c r="AE64" s="65">
        <f t="shared" si="24"/>
        <v>0</v>
      </c>
      <c r="AF64" s="65">
        <f t="shared" si="24"/>
        <v>0</v>
      </c>
      <c r="AG64" s="65">
        <f t="shared" si="24"/>
        <v>0</v>
      </c>
      <c r="AH64" s="65">
        <f t="shared" si="24"/>
        <v>0</v>
      </c>
      <c r="AI64" s="65">
        <f t="shared" si="24"/>
        <v>0</v>
      </c>
      <c r="AJ64" s="65">
        <f t="shared" si="24"/>
        <v>0</v>
      </c>
    </row>
    <row r="65" spans="3:36">
      <c r="C65" s="68" t="str">
        <f>IF(Kalba="EN",Data2!C86,Data2!B86)</f>
        <v>Finansinė grynoji dabartinė vertė investicijoms - FGDV(I)</v>
      </c>
      <c r="D65" s="71">
        <f>F62+NPV(FDN,G62:INDEX(G62:AJ62,PAL))</f>
        <v>0</v>
      </c>
      <c r="E65" s="72"/>
    </row>
    <row r="66" spans="3:36">
      <c r="C66" s="68" t="str">
        <f>IF(Kalba="EN",Data2!C87,Data2!B87)</f>
        <v>Finansinė vidinė grąžos norma investicijoms - FVGN(I)</v>
      </c>
      <c r="D66" s="73" t="str">
        <f>IF(ISERROR(E66),"Nėra reikšmės",E66)</f>
        <v>Nėra reikšmės</v>
      </c>
      <c r="E66" s="200" t="e">
        <f>IRR(F62:INDEX(F62:AJ62,PAL+1))</f>
        <v>#NUM!</v>
      </c>
    </row>
    <row r="67" spans="3:36">
      <c r="C67" s="68" t="str">
        <f>IF(Kalba="EN",Data2!C88,Data2!B88)</f>
        <v>Finansinė modifikuota vidinė grąžos norma investicijoms - FMVGN(I)</v>
      </c>
      <c r="D67" s="74" t="str">
        <f>IF(ISERROR(E67),"Nėra reikšmės",E67)</f>
        <v>Nėra reikšmės</v>
      </c>
      <c r="E67" s="200" t="e">
        <f>MIRR(F62:INDEX(F62:AJ62,PAL+1),FDN,FDN)</f>
        <v>#DIV/0!</v>
      </c>
      <c r="G67" s="81"/>
    </row>
    <row r="68" spans="3:36">
      <c r="C68" s="68" t="str">
        <f>IF(Kalba="EN",Data2!C89,Data2!B89)</f>
        <v>Finansinis naudos ir išlaidų santykis - FNIS</v>
      </c>
      <c r="D68" s="75" t="str">
        <f>IF(ISERROR(D17/SUM(D7,-D16,D22)),"-",D17/SUM(D7,-D16,D22))</f>
        <v>-</v>
      </c>
      <c r="E68" s="72"/>
      <c r="G68" s="82"/>
      <c r="H68" s="82"/>
    </row>
    <row r="69" spans="3:36">
      <c r="C69" s="68" t="str">
        <f>IF(Kalba="EN",Data2!C90,Data2!B90)</f>
        <v>Finansinis gyvybingumas (realiąja išraiška)</v>
      </c>
      <c r="D69" s="76" t="str">
        <f>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row>
    <row r="70" spans="3:36">
      <c r="C70" s="68" t="str">
        <f>IF(Kalba="EN",Data2!C92,Data2!B92)</f>
        <v>Finansinė grynoji dabartinė vertė kapitalui - FGDV(K)</v>
      </c>
      <c r="D70" s="71">
        <f>F64+NPV(FDN,G64:INDEX(G64:AJ64,PAL))</f>
        <v>0</v>
      </c>
      <c r="E70" s="72"/>
      <c r="G70" s="82"/>
      <c r="H70" s="82"/>
    </row>
    <row r="71" spans="3:36">
      <c r="C71" s="68" t="str">
        <f>IF(Kalba="EN",Data2!C93,Data2!B93)</f>
        <v>Finansinė vidinė grąžos norma kapitalui - FVGN(K)</v>
      </c>
      <c r="D71" s="73" t="str">
        <f>IF(ISERROR(E71),"Nėra reikšmės",E71)</f>
        <v>Nėra reikšmės</v>
      </c>
      <c r="E71" s="201" t="e">
        <f>IRR(F64:INDEX(F64:AJ64,PAL+1))</f>
        <v>#NUM!</v>
      </c>
    </row>
    <row r="72" spans="3:36">
      <c r="C72" s="68" t="str">
        <f>IF(Kalba="EN",Data2!C94,Data2!B94)</f>
        <v>Finansinė modifikuota vidinė grąžos norma kapitalui - FMVGN(K)</v>
      </c>
      <c r="D72" s="74" t="str">
        <f>IF(ISERROR(E72),"Nėra reikšmės",E72)</f>
        <v>Nėra reikšmės</v>
      </c>
      <c r="E72" s="201" t="e">
        <f>MIRR(F64:INDEX(F64:AJ64,PAL+1),FDN,FDN)</f>
        <v>#DIV/0!</v>
      </c>
    </row>
    <row r="73" spans="3:36"/>
    <row r="74" spans="3:36">
      <c r="C74" s="404" t="str">
        <f>IF(Kalba="EN",Data2!C95,Data2!B95)</f>
        <v>Ekonominės analizės (EA) rodiklių apskaičiavimas</v>
      </c>
      <c r="D74" s="205"/>
      <c r="E74" s="205"/>
      <c r="F74" s="205"/>
      <c r="G74" s="205"/>
      <c r="H74" s="205"/>
      <c r="I74" s="205"/>
      <c r="J74" s="205"/>
      <c r="K74" s="205"/>
      <c r="L74" s="205"/>
      <c r="M74" s="205"/>
      <c r="N74" s="205"/>
      <c r="O74" s="205"/>
      <c r="P74" s="205"/>
      <c r="Q74" s="205"/>
      <c r="R74" s="205"/>
      <c r="S74" s="205"/>
      <c r="T74" s="205"/>
      <c r="U74" s="205"/>
      <c r="V74" s="205"/>
      <c r="W74" s="205"/>
      <c r="X74" s="205"/>
      <c r="Y74" s="205"/>
      <c r="Z74" s="205"/>
      <c r="AA74" s="205"/>
      <c r="AB74" s="205"/>
      <c r="AC74" s="205"/>
      <c r="AD74" s="205"/>
      <c r="AE74" s="205"/>
      <c r="AF74" s="205"/>
      <c r="AG74" s="205"/>
      <c r="AH74" s="205"/>
      <c r="AI74" s="205"/>
      <c r="AJ74" s="205"/>
    </row>
    <row r="75" spans="3:36">
      <c r="C75" s="68" t="str">
        <f>IF(Kalba="EN",Data2!C96,Data2!B96)</f>
        <v>EA rodiklių lėšų srautas (realiąja išraiška)</v>
      </c>
      <c r="D75" s="69"/>
      <c r="E75" s="69"/>
      <c r="F75" s="65" t="e">
        <f>IF(pvm_susigrazinimas="Taip",SUMPRODUCT(F$16,Data1!$C$63,Data1!$D$11)-SUMPRODUCT(F$8:F$15,Data1!$C$55:$C$62,Data1!$D$3:$D$10)-SUMPRODUCT(F$23:F$28,Data1!$C$70:$C$75,Data1!$D$18:$D$23)+F47,SUMPRODUCT(F$16,Data1!$C$63)-SUMPRODUCT(F$8:F$15,Data1!$C$55:$C$62)-SUMPRODUCT(F$23:F$28,Data1!$C$70:$C$75)+F47)</f>
        <v>#VALUE!</v>
      </c>
      <c r="G75" s="65" t="e">
        <f>IF(pvm_susigrazinimas="Taip",SUMPRODUCT(G$16,Data1!$C$63,Data1!$D$11)-SUMPRODUCT(G$8:G$15,Data1!$C$55:$C$62,Data1!$D$3:$D$10)-SUMPRODUCT(G$23:G$28,Data1!$C$70:$C$75,Data1!$D$18:$D$23)+G47,SUMPRODUCT(G$16,Data1!$C$63)-SUMPRODUCT(G$8:G$15,Data1!$C$55:$C$62)-SUMPRODUCT(G$23:G$28,Data1!$C$70:$C$75)+G47)</f>
        <v>#VALUE!</v>
      </c>
      <c r="H75" s="65" t="e">
        <f>IF(pvm_susigrazinimas="Taip",SUMPRODUCT(H$16,Data1!$C$63,Data1!$D$11)-SUMPRODUCT(H$8:H$15,Data1!$C$55:$C$62,Data1!$D$3:$D$10)-SUMPRODUCT(H$23:H$28,Data1!$C$70:$C$75,Data1!$D$18:$D$23)+H47,SUMPRODUCT(H$16,Data1!$C$63)-SUMPRODUCT(H$8:H$15,Data1!$C$55:$C$62)-SUMPRODUCT(H$23:H$28,Data1!$C$70:$C$75)+H47)</f>
        <v>#VALUE!</v>
      </c>
      <c r="I75" s="65" t="e">
        <f>IF(pvm_susigrazinimas="Taip",SUMPRODUCT(I$16,Data1!$C$63,Data1!$D$11)-SUMPRODUCT(I$8:I$15,Data1!$C$55:$C$62,Data1!$D$3:$D$10)-SUMPRODUCT(I$23:I$28,Data1!$C$70:$C$75,Data1!$D$18:$D$23)+I47,SUMPRODUCT(I$16,Data1!$C$63)-SUMPRODUCT(I$8:I$15,Data1!$C$55:$C$62)-SUMPRODUCT(I$23:I$28,Data1!$C$70:$C$75)+I47)</f>
        <v>#VALUE!</v>
      </c>
      <c r="J75" s="65" t="e">
        <f>IF(pvm_susigrazinimas="Taip",SUMPRODUCT(J$16,Data1!$C$63,Data1!$D$11)-SUMPRODUCT(J$8:J$15,Data1!$C$55:$C$62,Data1!$D$3:$D$10)-SUMPRODUCT(J$23:J$28,Data1!$C$70:$C$75,Data1!$D$18:$D$23)+J47,SUMPRODUCT(J$16,Data1!$C$63)-SUMPRODUCT(J$8:J$15,Data1!$C$55:$C$62)-SUMPRODUCT(J$23:J$28,Data1!$C$70:$C$75)+J47)</f>
        <v>#VALUE!</v>
      </c>
      <c r="K75" s="65" t="e">
        <f>IF(pvm_susigrazinimas="Taip",SUMPRODUCT(K$16,Data1!$C$63,Data1!$D$11)-SUMPRODUCT(K$8:K$15,Data1!$C$55:$C$62,Data1!$D$3:$D$10)-SUMPRODUCT(K$23:K$28,Data1!$C$70:$C$75,Data1!$D$18:$D$23)+K47,SUMPRODUCT(K$16,Data1!$C$63)-SUMPRODUCT(K$8:K$15,Data1!$C$55:$C$62)-SUMPRODUCT(K$23:K$28,Data1!$C$70:$C$75)+K47)</f>
        <v>#VALUE!</v>
      </c>
      <c r="L75" s="65" t="e">
        <f>IF(pvm_susigrazinimas="Taip",SUMPRODUCT(L$16,Data1!$C$63,Data1!$D$11)-SUMPRODUCT(L$8:L$15,Data1!$C$55:$C$62,Data1!$D$3:$D$10)-SUMPRODUCT(L$23:L$28,Data1!$C$70:$C$75,Data1!$D$18:$D$23)+L47,SUMPRODUCT(L$16,Data1!$C$63)-SUMPRODUCT(L$8:L$15,Data1!$C$55:$C$62)-SUMPRODUCT(L$23:L$28,Data1!$C$70:$C$75)+L47)</f>
        <v>#VALUE!</v>
      </c>
      <c r="M75" s="65" t="e">
        <f>IF(pvm_susigrazinimas="Taip",SUMPRODUCT(M$16,Data1!$C$63,Data1!$D$11)-SUMPRODUCT(M$8:M$15,Data1!$C$55:$C$62,Data1!$D$3:$D$10)-SUMPRODUCT(M$23:M$28,Data1!$C$70:$C$75,Data1!$D$18:$D$23)+M47,SUMPRODUCT(M$16,Data1!$C$63)-SUMPRODUCT(M$8:M$15,Data1!$C$55:$C$62)-SUMPRODUCT(M$23:M$28,Data1!$C$70:$C$75)+M47)</f>
        <v>#VALUE!</v>
      </c>
      <c r="N75" s="65" t="e">
        <f>IF(pvm_susigrazinimas="Taip",SUMPRODUCT(N$16,Data1!$C$63,Data1!$D$11)-SUMPRODUCT(N$8:N$15,Data1!$C$55:$C$62,Data1!$D$3:$D$10)-SUMPRODUCT(N$23:N$28,Data1!$C$70:$C$75,Data1!$D$18:$D$23)+N47,SUMPRODUCT(N$16,Data1!$C$63)-SUMPRODUCT(N$8:N$15,Data1!$C$55:$C$62)-SUMPRODUCT(N$23:N$28,Data1!$C$70:$C$75)+N47)</f>
        <v>#VALUE!</v>
      </c>
      <c r="O75" s="65" t="e">
        <f>IF(pvm_susigrazinimas="Taip",SUMPRODUCT(O$16,Data1!$C$63,Data1!$D$11)-SUMPRODUCT(O$8:O$15,Data1!$C$55:$C$62,Data1!$D$3:$D$10)-SUMPRODUCT(O$23:O$28,Data1!$C$70:$C$75,Data1!$D$18:$D$23)+O47,SUMPRODUCT(O$16,Data1!$C$63)-SUMPRODUCT(O$8:O$15,Data1!$C$55:$C$62)-SUMPRODUCT(O$23:O$28,Data1!$C$70:$C$75)+O47)</f>
        <v>#VALUE!</v>
      </c>
      <c r="P75" s="65" t="e">
        <f>IF(pvm_susigrazinimas="Taip",SUMPRODUCT(P$16,Data1!$C$63,Data1!$D$11)-SUMPRODUCT(P$8:P$15,Data1!$C$55:$C$62,Data1!$D$3:$D$10)-SUMPRODUCT(P$23:P$28,Data1!$C$70:$C$75,Data1!$D$18:$D$23)+P47,SUMPRODUCT(P$16,Data1!$C$63)-SUMPRODUCT(P$8:P$15,Data1!$C$55:$C$62)-SUMPRODUCT(P$23:P$28,Data1!$C$70:$C$75)+P47)</f>
        <v>#VALUE!</v>
      </c>
      <c r="Q75" s="65" t="e">
        <f>IF(pvm_susigrazinimas="Taip",SUMPRODUCT(Q$16,Data1!$C$63,Data1!$D$11)-SUMPRODUCT(Q$8:Q$15,Data1!$C$55:$C$62,Data1!$D$3:$D$10)-SUMPRODUCT(Q$23:Q$28,Data1!$C$70:$C$75,Data1!$D$18:$D$23)+Q47,SUMPRODUCT(Q$16,Data1!$C$63)-SUMPRODUCT(Q$8:Q$15,Data1!$C$55:$C$62)-SUMPRODUCT(Q$23:Q$28,Data1!$C$70:$C$75)+Q47)</f>
        <v>#VALUE!</v>
      </c>
      <c r="R75" s="65" t="e">
        <f>IF(pvm_susigrazinimas="Taip",SUMPRODUCT(R$16,Data1!$C$63,Data1!$D$11)-SUMPRODUCT(R$8:R$15,Data1!$C$55:$C$62,Data1!$D$3:$D$10)-SUMPRODUCT(R$23:R$28,Data1!$C$70:$C$75,Data1!$D$18:$D$23)+R47,SUMPRODUCT(R$16,Data1!$C$63)-SUMPRODUCT(R$8:R$15,Data1!$C$55:$C$62)-SUMPRODUCT(R$23:R$28,Data1!$C$70:$C$75)+R47)</f>
        <v>#VALUE!</v>
      </c>
      <c r="S75" s="65" t="e">
        <f>IF(pvm_susigrazinimas="Taip",SUMPRODUCT(S$16,Data1!$C$63,Data1!$D$11)-SUMPRODUCT(S$8:S$15,Data1!$C$55:$C$62,Data1!$D$3:$D$10)-SUMPRODUCT(S$23:S$28,Data1!$C$70:$C$75,Data1!$D$18:$D$23)+S47,SUMPRODUCT(S$16,Data1!$C$63)-SUMPRODUCT(S$8:S$15,Data1!$C$55:$C$62)-SUMPRODUCT(S$23:S$28,Data1!$C$70:$C$75)+S47)</f>
        <v>#VALUE!</v>
      </c>
      <c r="T75" s="65" t="e">
        <f>IF(pvm_susigrazinimas="Taip",SUMPRODUCT(T$16,Data1!$C$63,Data1!$D$11)-SUMPRODUCT(T$8:T$15,Data1!$C$55:$C$62,Data1!$D$3:$D$10)-SUMPRODUCT(T$23:T$28,Data1!$C$70:$C$75,Data1!$D$18:$D$23)+T47,SUMPRODUCT(T$16,Data1!$C$63)-SUMPRODUCT(T$8:T$15,Data1!$C$55:$C$62)-SUMPRODUCT(T$23:T$28,Data1!$C$70:$C$75)+T47)</f>
        <v>#VALUE!</v>
      </c>
      <c r="U75" s="65" t="e">
        <f>IF(pvm_susigrazinimas="Taip",SUMPRODUCT(U$16,Data1!$C$63,Data1!$D$11)-SUMPRODUCT(U$8:U$15,Data1!$C$55:$C$62,Data1!$D$3:$D$10)-SUMPRODUCT(U$23:U$28,Data1!$C$70:$C$75,Data1!$D$18:$D$23)+U47,SUMPRODUCT(U$16,Data1!$C$63)-SUMPRODUCT(U$8:U$15,Data1!$C$55:$C$62)-SUMPRODUCT(U$23:U$28,Data1!$C$70:$C$75)+U47)</f>
        <v>#VALUE!</v>
      </c>
      <c r="V75" s="65" t="e">
        <f>IF(pvm_susigrazinimas="Taip",SUMPRODUCT(V$16,Data1!$C$63,Data1!$D$11)-SUMPRODUCT(V$8:V$15,Data1!$C$55:$C$62,Data1!$D$3:$D$10)-SUMPRODUCT(V$23:V$28,Data1!$C$70:$C$75,Data1!$D$18:$D$23)+V47,SUMPRODUCT(V$16,Data1!$C$63)-SUMPRODUCT(V$8:V$15,Data1!$C$55:$C$62)-SUMPRODUCT(V$23:V$28,Data1!$C$70:$C$75)+V47)</f>
        <v>#VALUE!</v>
      </c>
      <c r="W75" s="65" t="e">
        <f>IF(pvm_susigrazinimas="Taip",SUMPRODUCT(W$16,Data1!$C$63,Data1!$D$11)-SUMPRODUCT(W$8:W$15,Data1!$C$55:$C$62,Data1!$D$3:$D$10)-SUMPRODUCT(W$23:W$28,Data1!$C$70:$C$75,Data1!$D$18:$D$23)+W47,SUMPRODUCT(W$16,Data1!$C$63)-SUMPRODUCT(W$8:W$15,Data1!$C$55:$C$62)-SUMPRODUCT(W$23:W$28,Data1!$C$70:$C$75)+W47)</f>
        <v>#VALUE!</v>
      </c>
      <c r="X75" s="65" t="e">
        <f>IF(pvm_susigrazinimas="Taip",SUMPRODUCT(X$16,Data1!$C$63,Data1!$D$11)-SUMPRODUCT(X$8:X$15,Data1!$C$55:$C$62,Data1!$D$3:$D$10)-SUMPRODUCT(X$23:X$28,Data1!$C$70:$C$75,Data1!$D$18:$D$23)+X47,SUMPRODUCT(X$16,Data1!$C$63)-SUMPRODUCT(X$8:X$15,Data1!$C$55:$C$62)-SUMPRODUCT(X$23:X$28,Data1!$C$70:$C$75)+X47)</f>
        <v>#VALUE!</v>
      </c>
      <c r="Y75" s="65" t="e">
        <f>IF(pvm_susigrazinimas="Taip",SUMPRODUCT(Y$16,Data1!$C$63,Data1!$D$11)-SUMPRODUCT(Y$8:Y$15,Data1!$C$55:$C$62,Data1!$D$3:$D$10)-SUMPRODUCT(Y$23:Y$28,Data1!$C$70:$C$75,Data1!$D$18:$D$23)+Y47,SUMPRODUCT(Y$16,Data1!$C$63)-SUMPRODUCT(Y$8:Y$15,Data1!$C$55:$C$62)-SUMPRODUCT(Y$23:Y$28,Data1!$C$70:$C$75)+Y47)</f>
        <v>#VALUE!</v>
      </c>
      <c r="Z75" s="65" t="e">
        <f>IF(pvm_susigrazinimas="Taip",SUMPRODUCT(Z$16,Data1!$C$63,Data1!$D$11)-SUMPRODUCT(Z$8:Z$15,Data1!$C$55:$C$62,Data1!$D$3:$D$10)-SUMPRODUCT(Z$23:Z$28,Data1!$C$70:$C$75,Data1!$D$18:$D$23)+Z47,SUMPRODUCT(Z$16,Data1!$C$63)-SUMPRODUCT(Z$8:Z$15,Data1!$C$55:$C$62)-SUMPRODUCT(Z$23:Z$28,Data1!$C$70:$C$75)+Z47)</f>
        <v>#VALUE!</v>
      </c>
      <c r="AA75" s="65" t="e">
        <f>IF(pvm_susigrazinimas="Taip",SUMPRODUCT(AA$16,Data1!$C$63,Data1!$D$11)-SUMPRODUCT(AA$8:AA$15,Data1!$C$55:$C$62,Data1!$D$3:$D$10)-SUMPRODUCT(AA$23:AA$28,Data1!$C$70:$C$75,Data1!$D$18:$D$23)+AA47,SUMPRODUCT(AA$16,Data1!$C$63)-SUMPRODUCT(AA$8:AA$15,Data1!$C$55:$C$62)-SUMPRODUCT(AA$23:AA$28,Data1!$C$70:$C$75)+AA47)</f>
        <v>#VALUE!</v>
      </c>
      <c r="AB75" s="65" t="e">
        <f>IF(pvm_susigrazinimas="Taip",SUMPRODUCT(AB$16,Data1!$C$63,Data1!$D$11)-SUMPRODUCT(AB$8:AB$15,Data1!$C$55:$C$62,Data1!$D$3:$D$10)-SUMPRODUCT(AB$23:AB$28,Data1!$C$70:$C$75,Data1!$D$18:$D$23)+AB47,SUMPRODUCT(AB$16,Data1!$C$63)-SUMPRODUCT(AB$8:AB$15,Data1!$C$55:$C$62)-SUMPRODUCT(AB$23:AB$28,Data1!$C$70:$C$75)+AB47)</f>
        <v>#VALUE!</v>
      </c>
      <c r="AC75" s="65" t="e">
        <f>IF(pvm_susigrazinimas="Taip",SUMPRODUCT(AC$16,Data1!$C$63,Data1!$D$11)-SUMPRODUCT(AC$8:AC$15,Data1!$C$55:$C$62,Data1!$D$3:$D$10)-SUMPRODUCT(AC$23:AC$28,Data1!$C$70:$C$75,Data1!$D$18:$D$23)+AC47,SUMPRODUCT(AC$16,Data1!$C$63)-SUMPRODUCT(AC$8:AC$15,Data1!$C$55:$C$62)-SUMPRODUCT(AC$23:AC$28,Data1!$C$70:$C$75)+AC47)</f>
        <v>#VALUE!</v>
      </c>
      <c r="AD75" s="65" t="e">
        <f>IF(pvm_susigrazinimas="Taip",SUMPRODUCT(AD$16,Data1!$C$63,Data1!$D$11)-SUMPRODUCT(AD$8:AD$15,Data1!$C$55:$C$62,Data1!$D$3:$D$10)-SUMPRODUCT(AD$23:AD$28,Data1!$C$70:$C$75,Data1!$D$18:$D$23)+AD47,SUMPRODUCT(AD$16,Data1!$C$63)-SUMPRODUCT(AD$8:AD$15,Data1!$C$55:$C$62)-SUMPRODUCT(AD$23:AD$28,Data1!$C$70:$C$75)+AD47)</f>
        <v>#VALUE!</v>
      </c>
      <c r="AE75" s="65" t="e">
        <f>IF(pvm_susigrazinimas="Taip",SUMPRODUCT(AE$16,Data1!$C$63,Data1!$D$11)-SUMPRODUCT(AE$8:AE$15,Data1!$C$55:$C$62,Data1!$D$3:$D$10)-SUMPRODUCT(AE$23:AE$28,Data1!$C$70:$C$75,Data1!$D$18:$D$23)+AE47,SUMPRODUCT(AE$16,Data1!$C$63)-SUMPRODUCT(AE$8:AE$15,Data1!$C$55:$C$62)-SUMPRODUCT(AE$23:AE$28,Data1!$C$70:$C$75)+AE47)</f>
        <v>#VALUE!</v>
      </c>
      <c r="AF75" s="65" t="e">
        <f>IF(pvm_susigrazinimas="Taip",SUMPRODUCT(AF$16,Data1!$C$63,Data1!$D$11)-SUMPRODUCT(AF$8:AF$15,Data1!$C$55:$C$62,Data1!$D$3:$D$10)-SUMPRODUCT(AF$23:AF$28,Data1!$C$70:$C$75,Data1!$D$18:$D$23)+AF47,SUMPRODUCT(AF$16,Data1!$C$63)-SUMPRODUCT(AF$8:AF$15,Data1!$C$55:$C$62)-SUMPRODUCT(AF$23:AF$28,Data1!$C$70:$C$75)+AF47)</f>
        <v>#VALUE!</v>
      </c>
      <c r="AG75" s="65" t="e">
        <f>IF(pvm_susigrazinimas="Taip",SUMPRODUCT(AG$16,Data1!$C$63,Data1!$D$11)-SUMPRODUCT(AG$8:AG$15,Data1!$C$55:$C$62,Data1!$D$3:$D$10)-SUMPRODUCT(AG$23:AG$28,Data1!$C$70:$C$75,Data1!$D$18:$D$23)+AG47,SUMPRODUCT(AG$16,Data1!$C$63)-SUMPRODUCT(AG$8:AG$15,Data1!$C$55:$C$62)-SUMPRODUCT(AG$23:AG$28,Data1!$C$70:$C$75)+AG47)</f>
        <v>#VALUE!</v>
      </c>
      <c r="AH75" s="65" t="e">
        <f>IF(pvm_susigrazinimas="Taip",SUMPRODUCT(AH$16,Data1!$C$63,Data1!$D$11)-SUMPRODUCT(AH$8:AH$15,Data1!$C$55:$C$62,Data1!$D$3:$D$10)-SUMPRODUCT(AH$23:AH$28,Data1!$C$70:$C$75,Data1!$D$18:$D$23)+AH47,SUMPRODUCT(AH$16,Data1!$C$63)-SUMPRODUCT(AH$8:AH$15,Data1!$C$55:$C$62)-SUMPRODUCT(AH$23:AH$28,Data1!$C$70:$C$75)+AH47)</f>
        <v>#VALUE!</v>
      </c>
      <c r="AI75" s="65" t="e">
        <f>IF(pvm_susigrazinimas="Taip",SUMPRODUCT(AI$16,Data1!$C$63,Data1!$D$11)-SUMPRODUCT(AI$8:AI$15,Data1!$C$55:$C$62,Data1!$D$3:$D$10)-SUMPRODUCT(AI$23:AI$28,Data1!$C$70:$C$75,Data1!$D$18:$D$23)+AI47,SUMPRODUCT(AI$16,Data1!$C$63)-SUMPRODUCT(AI$8:AI$15,Data1!$C$55:$C$62)-SUMPRODUCT(AI$23:AI$28,Data1!$C$70:$C$75)+AI47)</f>
        <v>#VALUE!</v>
      </c>
      <c r="AJ75" s="65" t="e">
        <f>IF(pvm_susigrazinimas="Taip",SUMPRODUCT(AJ$16,Data1!$C$63,Data1!$D$11)-SUMPRODUCT(AJ$8:AJ$15,Data1!$C$55:$C$62,Data1!$D$3:$D$10)-SUMPRODUCT(AJ$23:AJ$28,Data1!$C$70:$C$75,Data1!$D$18:$D$23)+AJ47,SUMPRODUCT(AJ$16,Data1!$C$63)-SUMPRODUCT(AJ$8:AJ$15,Data1!$C$55:$C$62)-SUMPRODUCT(AJ$23:AJ$28,Data1!$C$70:$C$75)+AJ47)</f>
        <v>#VALUE!</v>
      </c>
    </row>
    <row r="76" spans="3:36">
      <c r="C76" s="68" t="str">
        <f>IF(Kalba="EN",Data2!C98,Data2!B98)</f>
        <v>Konvertuota investicijų (A.) GDV</v>
      </c>
      <c r="D76" s="71">
        <f>IF(pvm_susigrazinimas="Taip",SUMPRODUCT(AN8:AN15,Data1!C55:C62),SUMPRODUCT(AM8:AM15,Data1!C55:C62))</f>
        <v>0</v>
      </c>
    </row>
    <row r="77" spans="3:36">
      <c r="C77" s="68" t="str">
        <f>IF(Kalba="EN",Data2!C99,Data2!B99)</f>
        <v>Konvertuota investicijų likutinės vertės (B.) GDV</v>
      </c>
      <c r="D77" s="71">
        <f>IF(pvm_susigrazinimas="Taip",PRODUCT(AN16,Data1!C63),PRODUCT(AM16,Data1!C63))</f>
        <v>0</v>
      </c>
    </row>
    <row r="78" spans="3:36">
      <c r="C78" s="68" t="str">
        <f>IF(Kalba="EN",Data2!C100,Data2!B100)</f>
        <v>Konvertuota veiklos pajamų (C.) GDV</v>
      </c>
      <c r="D78" s="71">
        <f>IF(pvm_susigrazinimas="Taip",SUMPRODUCT(AN18:AN20,Data1!C65:C67),SUMPRODUCT(AM18:AM20,Data1!C65:C67))</f>
        <v>0</v>
      </c>
    </row>
    <row r="79" spans="3:36">
      <c r="C79" s="68" t="str">
        <f>IF(Kalba="EN",Data2!C101,Data2!B101)</f>
        <v>Konvertuota veiklos išlaidų (D.1.) GDV</v>
      </c>
      <c r="D79" s="71">
        <f>IF(pvm_susigrazinimas="Taip",SUMPRODUCT(AN23:AN28,Data1!C70:C75),SUMPRODUCT(AM23:AM28,Data1!C70:C75))</f>
        <v>0</v>
      </c>
    </row>
    <row r="80" spans="3:36">
      <c r="C80" s="396" t="str">
        <f>IF(Kalba="EN",Data2!C102,Data2!B102)</f>
        <v>Ekonominė grynoji dabartinė vertė - EGDV</v>
      </c>
      <c r="D80" s="397" t="e">
        <f>F75+NPV(SDN,G75:INDEX(G75:AJ75,PAL))</f>
        <v>#VALUE!</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row>
    <row r="81" spans="2:42">
      <c r="C81" s="400" t="str">
        <f>IF(Kalba="EN",Data2!C103,Data2!B103)</f>
        <v>Ekonominė vidinė grąžos norma - EVGN</v>
      </c>
      <c r="D81" s="401" t="str">
        <f>IF(ISERROR(E81),"Nėra reikšmės",E81)</f>
        <v>Nėra reikšmės</v>
      </c>
      <c r="E81" s="202" t="e">
        <f>IRR(F75:INDEX(F75:AJ75,PAL+1))</f>
        <v>#VALUE!</v>
      </c>
    </row>
    <row r="82" spans="2:42">
      <c r="C82" s="400" t="str">
        <f>IF(Kalba="EN",Data2!C104,Data2!B104)</f>
        <v>Ekonominės naudos ir išlaidų santykis - ENIS</v>
      </c>
      <c r="D82" s="402" t="str">
        <f>IF(ISERROR(SUM(D47) / SUM(D76,-D77,D79)),"-",SUM(D47) / SUM(D76,-D77,D79))</f>
        <v>-</v>
      </c>
    </row>
    <row r="83" spans="2:42" ht="7.5" customHeight="1"/>
    <row r="84" spans="2:42" hidden="1"/>
    <row r="85" spans="2:42" hidden="1"/>
    <row r="86" spans="2:42" hidden="1">
      <c r="B86" s="931" t="s">
        <v>524</v>
      </c>
      <c r="C86" s="931"/>
    </row>
    <row r="87" spans="2:42" hidden="1"/>
    <row r="88" spans="2:42" s="61" customFormat="1" hidden="1">
      <c r="B88" s="66" t="s">
        <v>49</v>
      </c>
      <c r="C88" s="5" t="str">
        <f>IF(Kalba="EN",Data2!C$72,Data2!B$72)</f>
        <v>Socialinio ekonominio (SE) poveikio finansinė išraiška</v>
      </c>
      <c r="D88" s="62">
        <f t="shared" ref="D88:AJ88" si="25">SUM(D89)-SUM(D97)</f>
        <v>0</v>
      </c>
      <c r="E88" s="62">
        <f t="shared" si="25"/>
        <v>0</v>
      </c>
      <c r="F88" s="62">
        <f t="shared" si="25"/>
        <v>0</v>
      </c>
      <c r="G88" s="62">
        <f t="shared" si="25"/>
        <v>0</v>
      </c>
      <c r="H88" s="62">
        <f t="shared" si="25"/>
        <v>0</v>
      </c>
      <c r="I88" s="62">
        <f t="shared" si="25"/>
        <v>0</v>
      </c>
      <c r="J88" s="62">
        <f t="shared" si="25"/>
        <v>0</v>
      </c>
      <c r="K88" s="62">
        <f t="shared" si="25"/>
        <v>0</v>
      </c>
      <c r="L88" s="62">
        <f t="shared" si="25"/>
        <v>0</v>
      </c>
      <c r="M88" s="62">
        <f t="shared" si="25"/>
        <v>0</v>
      </c>
      <c r="N88" s="62">
        <f t="shared" si="25"/>
        <v>0</v>
      </c>
      <c r="O88" s="62">
        <f t="shared" si="25"/>
        <v>0</v>
      </c>
      <c r="P88" s="62">
        <f t="shared" si="25"/>
        <v>0</v>
      </c>
      <c r="Q88" s="62">
        <f t="shared" si="25"/>
        <v>0</v>
      </c>
      <c r="R88" s="62">
        <f t="shared" si="25"/>
        <v>0</v>
      </c>
      <c r="S88" s="62">
        <f t="shared" si="25"/>
        <v>0</v>
      </c>
      <c r="T88" s="62">
        <f t="shared" si="25"/>
        <v>0</v>
      </c>
      <c r="U88" s="62">
        <f t="shared" si="25"/>
        <v>0</v>
      </c>
      <c r="V88" s="62">
        <f t="shared" si="25"/>
        <v>0</v>
      </c>
      <c r="W88" s="62">
        <f t="shared" si="25"/>
        <v>0</v>
      </c>
      <c r="X88" s="62">
        <f t="shared" si="25"/>
        <v>0</v>
      </c>
      <c r="Y88" s="62">
        <f t="shared" si="25"/>
        <v>0</v>
      </c>
      <c r="Z88" s="62">
        <f t="shared" si="25"/>
        <v>0</v>
      </c>
      <c r="AA88" s="62">
        <f t="shared" si="25"/>
        <v>0</v>
      </c>
      <c r="AB88" s="62">
        <f t="shared" si="25"/>
        <v>0</v>
      </c>
      <c r="AC88" s="62">
        <f t="shared" si="25"/>
        <v>0</v>
      </c>
      <c r="AD88" s="62">
        <f t="shared" si="25"/>
        <v>0</v>
      </c>
      <c r="AE88" s="62">
        <f t="shared" si="25"/>
        <v>0</v>
      </c>
      <c r="AF88" s="62">
        <f t="shared" si="25"/>
        <v>0</v>
      </c>
      <c r="AG88" s="62">
        <f t="shared" si="25"/>
        <v>0</v>
      </c>
      <c r="AH88" s="62">
        <f t="shared" si="25"/>
        <v>0</v>
      </c>
      <c r="AI88" s="62">
        <f t="shared" si="25"/>
        <v>0</v>
      </c>
      <c r="AJ88" s="62">
        <f t="shared" si="25"/>
        <v>0</v>
      </c>
    </row>
    <row r="89" spans="2:42" s="61" customFormat="1" hidden="1">
      <c r="B89" s="66" t="s">
        <v>50</v>
      </c>
      <c r="C89" s="5" t="str">
        <f>IF(Kalba="EN",Data2!C$73,Data2!B$73) &amp; " "&amp; IF(Kalba="EN",Data2!C$74,Data2!B$74)</f>
        <v>SE nauda (pasirinkite SE naudos komponentą)</v>
      </c>
      <c r="D89" s="62">
        <f t="shared" ref="D89:AJ89" si="26">ROUND(SUM(D90:D96),0)</f>
        <v>0</v>
      </c>
      <c r="E89" s="62">
        <f t="shared" si="26"/>
        <v>0</v>
      </c>
      <c r="F89" s="62">
        <f t="shared" si="26"/>
        <v>0</v>
      </c>
      <c r="G89" s="62">
        <f t="shared" si="26"/>
        <v>0</v>
      </c>
      <c r="H89" s="62">
        <f t="shared" si="26"/>
        <v>0</v>
      </c>
      <c r="I89" s="62">
        <f t="shared" si="26"/>
        <v>0</v>
      </c>
      <c r="J89" s="62">
        <f t="shared" si="26"/>
        <v>0</v>
      </c>
      <c r="K89" s="62">
        <f t="shared" si="26"/>
        <v>0</v>
      </c>
      <c r="L89" s="62">
        <f t="shared" si="26"/>
        <v>0</v>
      </c>
      <c r="M89" s="62">
        <f t="shared" si="26"/>
        <v>0</v>
      </c>
      <c r="N89" s="62">
        <f t="shared" si="26"/>
        <v>0</v>
      </c>
      <c r="O89" s="62">
        <f t="shared" si="26"/>
        <v>0</v>
      </c>
      <c r="P89" s="62">
        <f t="shared" si="26"/>
        <v>0</v>
      </c>
      <c r="Q89" s="62">
        <f t="shared" si="26"/>
        <v>0</v>
      </c>
      <c r="R89" s="62">
        <f t="shared" si="26"/>
        <v>0</v>
      </c>
      <c r="S89" s="62">
        <f t="shared" si="26"/>
        <v>0</v>
      </c>
      <c r="T89" s="62">
        <f t="shared" si="26"/>
        <v>0</v>
      </c>
      <c r="U89" s="62">
        <f t="shared" si="26"/>
        <v>0</v>
      </c>
      <c r="V89" s="62">
        <f t="shared" si="26"/>
        <v>0</v>
      </c>
      <c r="W89" s="62">
        <f t="shared" si="26"/>
        <v>0</v>
      </c>
      <c r="X89" s="62">
        <f t="shared" si="26"/>
        <v>0</v>
      </c>
      <c r="Y89" s="62">
        <f t="shared" si="26"/>
        <v>0</v>
      </c>
      <c r="Z89" s="62">
        <f t="shared" si="26"/>
        <v>0</v>
      </c>
      <c r="AA89" s="62">
        <f t="shared" si="26"/>
        <v>0</v>
      </c>
      <c r="AB89" s="62">
        <f t="shared" si="26"/>
        <v>0</v>
      </c>
      <c r="AC89" s="62">
        <f t="shared" si="26"/>
        <v>0</v>
      </c>
      <c r="AD89" s="62">
        <f t="shared" si="26"/>
        <v>0</v>
      </c>
      <c r="AE89" s="62">
        <f t="shared" si="26"/>
        <v>0</v>
      </c>
      <c r="AF89" s="62">
        <f t="shared" si="26"/>
        <v>0</v>
      </c>
      <c r="AG89" s="62">
        <f t="shared" si="26"/>
        <v>0</v>
      </c>
      <c r="AH89" s="62">
        <f t="shared" si="26"/>
        <v>0</v>
      </c>
      <c r="AI89" s="62">
        <f t="shared" si="26"/>
        <v>0</v>
      </c>
      <c r="AJ89" s="62">
        <f t="shared" si="26"/>
        <v>0</v>
      </c>
    </row>
    <row r="90" spans="2:42" hidden="1">
      <c r="B90" s="199" t="s">
        <v>51</v>
      </c>
      <c r="C90" s="181" t="str">
        <f>Data4!D$40</f>
        <v>-</v>
      </c>
      <c r="D90" s="169">
        <f>F90+NPV(FDN,G90:INDEX(G90:AJ90,PAL))</f>
        <v>0</v>
      </c>
      <c r="E90" s="169">
        <f t="shared" ref="E90:E96" si="27">SUMIF($F$5:$AJ$5,"&lt;="&amp;PAL,$F90:$AJ90)</f>
        <v>0</v>
      </c>
      <c r="F90" s="169">
        <f>IF(ISERROR(Data4!M$40),0,Data4!M$40)</f>
        <v>0</v>
      </c>
      <c r="G90" s="169">
        <f>IF(ISERROR(Data4!N$40),0,Data4!N$40)</f>
        <v>0</v>
      </c>
      <c r="H90" s="169">
        <f>IF(ISERROR(Data4!O$40),0,Data4!O$40)</f>
        <v>0</v>
      </c>
      <c r="I90" s="169">
        <f>IF(ISERROR(Data4!P$40),0,Data4!P$40)</f>
        <v>0</v>
      </c>
      <c r="J90" s="169">
        <f>IF(ISERROR(Data4!Q$40),0,Data4!Q$40)</f>
        <v>0</v>
      </c>
      <c r="K90" s="169">
        <f>IF(ISERROR(Data4!R$40),0,Data4!R$40)</f>
        <v>0</v>
      </c>
      <c r="L90" s="169">
        <f>IF(ISERROR(Data4!S$40),0,Data4!S$40)</f>
        <v>0</v>
      </c>
      <c r="M90" s="169">
        <f>IF(ISERROR(Data4!T$40),0,Data4!T$40)</f>
        <v>0</v>
      </c>
      <c r="N90" s="169">
        <f>IF(ISERROR(Data4!U$40),0,Data4!U$40)</f>
        <v>0</v>
      </c>
      <c r="O90" s="169">
        <f>IF(ISERROR(Data4!V$40),0,Data4!V$40)</f>
        <v>0</v>
      </c>
      <c r="P90" s="169">
        <f>IF(ISERROR(Data4!W$40),0,Data4!W$40)</f>
        <v>0</v>
      </c>
      <c r="Q90" s="169">
        <f>IF(ISERROR(Data4!X$40),0,Data4!X$40)</f>
        <v>0</v>
      </c>
      <c r="R90" s="169">
        <f>IF(ISERROR(Data4!Y$40),0,Data4!Y$40)</f>
        <v>0</v>
      </c>
      <c r="S90" s="169">
        <f>IF(ISERROR(Data4!Z$40),0,Data4!Z$40)</f>
        <v>0</v>
      </c>
      <c r="T90" s="169">
        <f>IF(ISERROR(Data4!AA$40),0,Data4!AA$40)</f>
        <v>0</v>
      </c>
      <c r="U90" s="169">
        <f>IF(ISERROR(Data4!AB$40),0,Data4!AB$40)</f>
        <v>0</v>
      </c>
      <c r="V90" s="169">
        <f>IF(ISERROR(Data4!AC$40),0,Data4!AC$40)</f>
        <v>0</v>
      </c>
      <c r="W90" s="169">
        <f>IF(ISERROR(Data4!AD$40),0,Data4!AD$40)</f>
        <v>0</v>
      </c>
      <c r="X90" s="169">
        <f>IF(ISERROR(Data4!AE$40),0,Data4!AE$40)</f>
        <v>0</v>
      </c>
      <c r="Y90" s="169">
        <f>IF(ISERROR(Data4!AF$40),0,Data4!AF$40)</f>
        <v>0</v>
      </c>
      <c r="Z90" s="169">
        <f>IF(ISERROR(Data4!AG$40),0,Data4!AG$40)</f>
        <v>0</v>
      </c>
      <c r="AA90" s="169">
        <f>IF(ISERROR(Data4!AH$40),0,Data4!AH$40)</f>
        <v>0</v>
      </c>
      <c r="AB90" s="169">
        <f>IF(ISERROR(Data4!AI$40),0,Data4!AI$40)</f>
        <v>0</v>
      </c>
      <c r="AC90" s="169">
        <f>IF(ISERROR(Data4!AJ$40),0,Data4!AJ$40)</f>
        <v>0</v>
      </c>
      <c r="AD90" s="169">
        <f>IF(ISERROR(Data4!AK$40),0,Data4!AK$40)</f>
        <v>0</v>
      </c>
      <c r="AE90" s="169">
        <f>IF(ISERROR(Data4!AL$40),0,Data4!AL$40)</f>
        <v>0</v>
      </c>
      <c r="AF90" s="169">
        <f>IF(ISERROR(Data4!AM$40),0,Data4!AM$40)</f>
        <v>0</v>
      </c>
      <c r="AG90" s="169">
        <f>IF(ISERROR(Data4!AN$40),0,Data4!AN$40)</f>
        <v>0</v>
      </c>
      <c r="AH90" s="169">
        <f>IF(ISERROR(Data4!AO$40),0,Data4!AO$40)</f>
        <v>0</v>
      </c>
      <c r="AI90" s="169">
        <f>IF(ISERROR(Data4!AP$40),0,Data4!AP$40)</f>
        <v>0</v>
      </c>
      <c r="AJ90" s="169">
        <f>IF(ISERROR(Data4!AQ$40),0,Data4!AQ$40)</f>
        <v>0</v>
      </c>
      <c r="AO90" s="3"/>
      <c r="AP90" s="3"/>
    </row>
    <row r="91" spans="2:42" hidden="1">
      <c r="B91" s="199" t="s">
        <v>52</v>
      </c>
      <c r="C91" s="181" t="str">
        <f>Data4!D$41</f>
        <v>-</v>
      </c>
      <c r="D91" s="65">
        <f>F91+NPV(FDN,G91:INDEX(G91:AJ91,PAL))</f>
        <v>0</v>
      </c>
      <c r="E91" s="169">
        <f t="shared" si="27"/>
        <v>0</v>
      </c>
      <c r="F91" s="169">
        <f>IF(ISERROR(Data4!M$41),0,Data4!M$41)</f>
        <v>0</v>
      </c>
      <c r="G91" s="169">
        <f>IF(ISERROR(Data4!N$41),0,Data4!N$41)</f>
        <v>0</v>
      </c>
      <c r="H91" s="169">
        <f>IF(ISERROR(Data4!O$41),0,Data4!O$41)</f>
        <v>0</v>
      </c>
      <c r="I91" s="169">
        <f>IF(ISERROR(Data4!P$41),0,Data4!P$41)</f>
        <v>0</v>
      </c>
      <c r="J91" s="169">
        <f>IF(ISERROR(Data4!Q$41),0,Data4!Q$41)</f>
        <v>0</v>
      </c>
      <c r="K91" s="169">
        <f>IF(ISERROR(Data4!R$41),0,Data4!R$41)</f>
        <v>0</v>
      </c>
      <c r="L91" s="169">
        <f>IF(ISERROR(Data4!S$41),0,Data4!S$41)</f>
        <v>0</v>
      </c>
      <c r="M91" s="169">
        <f>IF(ISERROR(Data4!T$41),0,Data4!T$41)</f>
        <v>0</v>
      </c>
      <c r="N91" s="169">
        <f>IF(ISERROR(Data4!U$41),0,Data4!U$41)</f>
        <v>0</v>
      </c>
      <c r="O91" s="169">
        <f>IF(ISERROR(Data4!V$41),0,Data4!V$41)</f>
        <v>0</v>
      </c>
      <c r="P91" s="169">
        <f>IF(ISERROR(Data4!W$41),0,Data4!W$41)</f>
        <v>0</v>
      </c>
      <c r="Q91" s="169">
        <f>IF(ISERROR(Data4!X$41),0,Data4!X$41)</f>
        <v>0</v>
      </c>
      <c r="R91" s="169">
        <f>IF(ISERROR(Data4!Y$41),0,Data4!Y$41)</f>
        <v>0</v>
      </c>
      <c r="S91" s="169">
        <f>IF(ISERROR(Data4!Z$41),0,Data4!Z$41)</f>
        <v>0</v>
      </c>
      <c r="T91" s="169">
        <f>IF(ISERROR(Data4!AA$41),0,Data4!AA$41)</f>
        <v>0</v>
      </c>
      <c r="U91" s="169">
        <f>IF(ISERROR(Data4!AB$41),0,Data4!AB$41)</f>
        <v>0</v>
      </c>
      <c r="V91" s="169">
        <f>IF(ISERROR(Data4!AC$41),0,Data4!AC$41)</f>
        <v>0</v>
      </c>
      <c r="W91" s="169">
        <f>IF(ISERROR(Data4!AD$41),0,Data4!AD$41)</f>
        <v>0</v>
      </c>
      <c r="X91" s="169">
        <f>IF(ISERROR(Data4!AE$41),0,Data4!AE$41)</f>
        <v>0</v>
      </c>
      <c r="Y91" s="169">
        <f>IF(ISERROR(Data4!AF$41),0,Data4!AF$41)</f>
        <v>0</v>
      </c>
      <c r="Z91" s="169">
        <f>IF(ISERROR(Data4!AG$41),0,Data4!AG$41)</f>
        <v>0</v>
      </c>
      <c r="AA91" s="169">
        <f>IF(ISERROR(Data4!AH$41),0,Data4!AH$41)</f>
        <v>0</v>
      </c>
      <c r="AB91" s="169">
        <f>IF(ISERROR(Data4!AI$41),0,Data4!AI$41)</f>
        <v>0</v>
      </c>
      <c r="AC91" s="169">
        <f>IF(ISERROR(Data4!AJ$41),0,Data4!AJ$41)</f>
        <v>0</v>
      </c>
      <c r="AD91" s="169">
        <f>IF(ISERROR(Data4!AK$41),0,Data4!AK$41)</f>
        <v>0</v>
      </c>
      <c r="AE91" s="169">
        <f>IF(ISERROR(Data4!AL$41),0,Data4!AL$41)</f>
        <v>0</v>
      </c>
      <c r="AF91" s="169">
        <f>IF(ISERROR(Data4!AM$41),0,Data4!AM$41)</f>
        <v>0</v>
      </c>
      <c r="AG91" s="169">
        <f>IF(ISERROR(Data4!AN$41),0,Data4!AN$41)</f>
        <v>0</v>
      </c>
      <c r="AH91" s="169">
        <f>IF(ISERROR(Data4!AO$41),0,Data4!AO$41)</f>
        <v>0</v>
      </c>
      <c r="AI91" s="169">
        <f>IF(ISERROR(Data4!AP$41),0,Data4!AP$41)</f>
        <v>0</v>
      </c>
      <c r="AJ91" s="169">
        <f>IF(ISERROR(Data4!AQ$41),0,Data4!AQ$41)</f>
        <v>0</v>
      </c>
      <c r="AO91" s="3"/>
      <c r="AP91" s="3"/>
    </row>
    <row r="92" spans="2:42" hidden="1">
      <c r="B92" s="199" t="s">
        <v>339</v>
      </c>
      <c r="C92" s="181" t="str">
        <f>Data4!D$42</f>
        <v>-</v>
      </c>
      <c r="D92" s="65">
        <f>F92+NPV(FDN,G92:INDEX(G92:AJ92,PAL))</f>
        <v>0</v>
      </c>
      <c r="E92" s="169">
        <f t="shared" si="27"/>
        <v>0</v>
      </c>
      <c r="F92" s="169">
        <f>IF(ISERROR(Data4!M$42),0,Data4!M$42)</f>
        <v>0</v>
      </c>
      <c r="G92" s="169">
        <f>IF(ISERROR(Data4!N$42),0,Data4!N$42)</f>
        <v>0</v>
      </c>
      <c r="H92" s="169">
        <f>IF(ISERROR(Data4!O$42),0,Data4!O$42)</f>
        <v>0</v>
      </c>
      <c r="I92" s="169">
        <f>IF(ISERROR(Data4!P$42),0,Data4!P$42)</f>
        <v>0</v>
      </c>
      <c r="J92" s="169">
        <f>IF(ISERROR(Data4!Q$42),0,Data4!Q$42)</f>
        <v>0</v>
      </c>
      <c r="K92" s="169">
        <f>IF(ISERROR(Data4!R$42),0,Data4!R$42)</f>
        <v>0</v>
      </c>
      <c r="L92" s="169">
        <f>IF(ISERROR(Data4!S$42),0,Data4!S$42)</f>
        <v>0</v>
      </c>
      <c r="M92" s="169">
        <f>IF(ISERROR(Data4!T$42),0,Data4!T$42)</f>
        <v>0</v>
      </c>
      <c r="N92" s="169">
        <f>IF(ISERROR(Data4!U$42),0,Data4!U$42)</f>
        <v>0</v>
      </c>
      <c r="O92" s="169">
        <f>IF(ISERROR(Data4!V$42),0,Data4!V$42)</f>
        <v>0</v>
      </c>
      <c r="P92" s="169">
        <f>IF(ISERROR(Data4!W$42),0,Data4!W$42)</f>
        <v>0</v>
      </c>
      <c r="Q92" s="169">
        <f>IF(ISERROR(Data4!X$42),0,Data4!X$42)</f>
        <v>0</v>
      </c>
      <c r="R92" s="169">
        <f>IF(ISERROR(Data4!Y$42),0,Data4!Y$42)</f>
        <v>0</v>
      </c>
      <c r="S92" s="169">
        <f>IF(ISERROR(Data4!Z$42),0,Data4!Z$42)</f>
        <v>0</v>
      </c>
      <c r="T92" s="169">
        <f>IF(ISERROR(Data4!AA$42),0,Data4!AA$42)</f>
        <v>0</v>
      </c>
      <c r="U92" s="169">
        <f>IF(ISERROR(Data4!AB$42),0,Data4!AB$42)</f>
        <v>0</v>
      </c>
      <c r="V92" s="169">
        <f>IF(ISERROR(Data4!AC$42),0,Data4!AC$42)</f>
        <v>0</v>
      </c>
      <c r="W92" s="169">
        <f>IF(ISERROR(Data4!AD$42),0,Data4!AD$42)</f>
        <v>0</v>
      </c>
      <c r="X92" s="169">
        <f>IF(ISERROR(Data4!AE$42),0,Data4!AE$42)</f>
        <v>0</v>
      </c>
      <c r="Y92" s="169">
        <f>IF(ISERROR(Data4!AF$42),0,Data4!AF$42)</f>
        <v>0</v>
      </c>
      <c r="Z92" s="169">
        <f>IF(ISERROR(Data4!AG$42),0,Data4!AG$42)</f>
        <v>0</v>
      </c>
      <c r="AA92" s="169">
        <f>IF(ISERROR(Data4!AH$42),0,Data4!AH$42)</f>
        <v>0</v>
      </c>
      <c r="AB92" s="169">
        <f>IF(ISERROR(Data4!AI$42),0,Data4!AI$42)</f>
        <v>0</v>
      </c>
      <c r="AC92" s="169">
        <f>IF(ISERROR(Data4!AJ$42),0,Data4!AJ$42)</f>
        <v>0</v>
      </c>
      <c r="AD92" s="169">
        <f>IF(ISERROR(Data4!AK$42),0,Data4!AK$42)</f>
        <v>0</v>
      </c>
      <c r="AE92" s="169">
        <f>IF(ISERROR(Data4!AL$42),0,Data4!AL$42)</f>
        <v>0</v>
      </c>
      <c r="AF92" s="169">
        <f>IF(ISERROR(Data4!AM$42),0,Data4!AM$42)</f>
        <v>0</v>
      </c>
      <c r="AG92" s="169">
        <f>IF(ISERROR(Data4!AN$42),0,Data4!AN$42)</f>
        <v>0</v>
      </c>
      <c r="AH92" s="169">
        <f>IF(ISERROR(Data4!AO$42),0,Data4!AO$42)</f>
        <v>0</v>
      </c>
      <c r="AI92" s="169">
        <f>IF(ISERROR(Data4!AP$42),0,Data4!AP$42)</f>
        <v>0</v>
      </c>
      <c r="AJ92" s="169">
        <f>IF(ISERROR(Data4!AQ$42),0,Data4!AQ$42)</f>
        <v>0</v>
      </c>
      <c r="AO92" s="3"/>
      <c r="AP92" s="3"/>
    </row>
    <row r="93" spans="2:42" hidden="1">
      <c r="B93" s="199" t="s">
        <v>340</v>
      </c>
      <c r="C93" s="181" t="str">
        <f>Data4!D$43</f>
        <v>-</v>
      </c>
      <c r="D93" s="65">
        <f>F93+NPV(FDN,G93:INDEX(G93:AJ93,PAL))</f>
        <v>0</v>
      </c>
      <c r="E93" s="169">
        <f t="shared" si="27"/>
        <v>0</v>
      </c>
      <c r="F93" s="169">
        <f>IF(ISERROR(Data4!M$43),0,Data4!M$43)</f>
        <v>0</v>
      </c>
      <c r="G93" s="169">
        <f>IF(ISERROR(Data4!N$43),0,Data4!N$43)</f>
        <v>0</v>
      </c>
      <c r="H93" s="169">
        <f>IF(ISERROR(Data4!O$43),0,Data4!O$43)</f>
        <v>0</v>
      </c>
      <c r="I93" s="169">
        <f>IF(ISERROR(Data4!P$43),0,Data4!P$43)</f>
        <v>0</v>
      </c>
      <c r="J93" s="169">
        <f>IF(ISERROR(Data4!Q$43),0,Data4!Q$43)</f>
        <v>0</v>
      </c>
      <c r="K93" s="169">
        <f>IF(ISERROR(Data4!R$43),0,Data4!R$43)</f>
        <v>0</v>
      </c>
      <c r="L93" s="169">
        <f>IF(ISERROR(Data4!S$43),0,Data4!S$43)</f>
        <v>0</v>
      </c>
      <c r="M93" s="169">
        <f>IF(ISERROR(Data4!T$43),0,Data4!T$43)</f>
        <v>0</v>
      </c>
      <c r="N93" s="169">
        <f>IF(ISERROR(Data4!U$43),0,Data4!U$43)</f>
        <v>0</v>
      </c>
      <c r="O93" s="169">
        <f>IF(ISERROR(Data4!V$43),0,Data4!V$43)</f>
        <v>0</v>
      </c>
      <c r="P93" s="169">
        <f>IF(ISERROR(Data4!W$43),0,Data4!W$43)</f>
        <v>0</v>
      </c>
      <c r="Q93" s="169">
        <f>IF(ISERROR(Data4!X$43),0,Data4!X$43)</f>
        <v>0</v>
      </c>
      <c r="R93" s="169">
        <f>IF(ISERROR(Data4!Y$43),0,Data4!Y$43)</f>
        <v>0</v>
      </c>
      <c r="S93" s="169">
        <f>IF(ISERROR(Data4!Z$43),0,Data4!Z$43)</f>
        <v>0</v>
      </c>
      <c r="T93" s="169">
        <f>IF(ISERROR(Data4!AA$43),0,Data4!AA$43)</f>
        <v>0</v>
      </c>
      <c r="U93" s="169">
        <f>IF(ISERROR(Data4!AB$43),0,Data4!AB$43)</f>
        <v>0</v>
      </c>
      <c r="V93" s="169">
        <f>IF(ISERROR(Data4!AC$43),0,Data4!AC$43)</f>
        <v>0</v>
      </c>
      <c r="W93" s="169">
        <f>IF(ISERROR(Data4!AD$43),0,Data4!AD$43)</f>
        <v>0</v>
      </c>
      <c r="X93" s="169">
        <f>IF(ISERROR(Data4!AE$43),0,Data4!AE$43)</f>
        <v>0</v>
      </c>
      <c r="Y93" s="169">
        <f>IF(ISERROR(Data4!AF$43),0,Data4!AF$43)</f>
        <v>0</v>
      </c>
      <c r="Z93" s="169">
        <f>IF(ISERROR(Data4!AG$43),0,Data4!AG$43)</f>
        <v>0</v>
      </c>
      <c r="AA93" s="169">
        <f>IF(ISERROR(Data4!AH$43),0,Data4!AH$43)</f>
        <v>0</v>
      </c>
      <c r="AB93" s="169">
        <f>IF(ISERROR(Data4!AI$43),0,Data4!AI$43)</f>
        <v>0</v>
      </c>
      <c r="AC93" s="169">
        <f>IF(ISERROR(Data4!AJ$43),0,Data4!AJ$43)</f>
        <v>0</v>
      </c>
      <c r="AD93" s="169">
        <f>IF(ISERROR(Data4!AK$43),0,Data4!AK$43)</f>
        <v>0</v>
      </c>
      <c r="AE93" s="169">
        <f>IF(ISERROR(Data4!AL$43),0,Data4!AL$43)</f>
        <v>0</v>
      </c>
      <c r="AF93" s="169">
        <f>IF(ISERROR(Data4!AM$43),0,Data4!AM$43)</f>
        <v>0</v>
      </c>
      <c r="AG93" s="169">
        <f>IF(ISERROR(Data4!AN$43),0,Data4!AN$43)</f>
        <v>0</v>
      </c>
      <c r="AH93" s="169">
        <f>IF(ISERROR(Data4!AO$43),0,Data4!AO$43)</f>
        <v>0</v>
      </c>
      <c r="AI93" s="169">
        <f>IF(ISERROR(Data4!AP$43),0,Data4!AP$43)</f>
        <v>0</v>
      </c>
      <c r="AJ93" s="169">
        <f>IF(ISERROR(Data4!AQ$43),0,Data4!AQ$43)</f>
        <v>0</v>
      </c>
      <c r="AO93" s="3"/>
      <c r="AP93" s="3"/>
    </row>
    <row r="94" spans="2:42" hidden="1">
      <c r="B94" s="199" t="s">
        <v>341</v>
      </c>
      <c r="C94" s="181" t="str">
        <f>Data4!D$44</f>
        <v>-</v>
      </c>
      <c r="D94" s="65">
        <f>F94+NPV(FDN,G94:INDEX(G94:AJ94,PAL))</f>
        <v>0</v>
      </c>
      <c r="E94" s="169">
        <f t="shared" si="27"/>
        <v>0</v>
      </c>
      <c r="F94" s="169">
        <f>IF(ISERROR(Data4!M$44),0,Data4!M$44)</f>
        <v>0</v>
      </c>
      <c r="G94" s="169">
        <f>IF(ISERROR(Data4!N$44),0,Data4!N$44)</f>
        <v>0</v>
      </c>
      <c r="H94" s="169">
        <f>IF(ISERROR(Data4!O$44),0,Data4!O$44)</f>
        <v>0</v>
      </c>
      <c r="I94" s="169">
        <f>IF(ISERROR(Data4!P$44),0,Data4!P$44)</f>
        <v>0</v>
      </c>
      <c r="J94" s="169">
        <f>IF(ISERROR(Data4!Q$44),0,Data4!Q$44)</f>
        <v>0</v>
      </c>
      <c r="K94" s="169">
        <f>IF(ISERROR(Data4!R$44),0,Data4!R$44)</f>
        <v>0</v>
      </c>
      <c r="L94" s="169">
        <f>IF(ISERROR(Data4!S$44),0,Data4!S$44)</f>
        <v>0</v>
      </c>
      <c r="M94" s="169">
        <f>IF(ISERROR(Data4!T$44),0,Data4!T$44)</f>
        <v>0</v>
      </c>
      <c r="N94" s="169">
        <f>IF(ISERROR(Data4!U$44),0,Data4!U$44)</f>
        <v>0</v>
      </c>
      <c r="O94" s="169">
        <f>IF(ISERROR(Data4!V$44),0,Data4!V$44)</f>
        <v>0</v>
      </c>
      <c r="P94" s="169">
        <f>IF(ISERROR(Data4!W$44),0,Data4!W$44)</f>
        <v>0</v>
      </c>
      <c r="Q94" s="169">
        <f>IF(ISERROR(Data4!X$44),0,Data4!X$44)</f>
        <v>0</v>
      </c>
      <c r="R94" s="169">
        <f>IF(ISERROR(Data4!Y$44),0,Data4!Y$44)</f>
        <v>0</v>
      </c>
      <c r="S94" s="169">
        <f>IF(ISERROR(Data4!Z$44),0,Data4!Z$44)</f>
        <v>0</v>
      </c>
      <c r="T94" s="169">
        <f>IF(ISERROR(Data4!AA$44),0,Data4!AA$44)</f>
        <v>0</v>
      </c>
      <c r="U94" s="169">
        <f>IF(ISERROR(Data4!AB$44),0,Data4!AB$44)</f>
        <v>0</v>
      </c>
      <c r="V94" s="169">
        <f>IF(ISERROR(Data4!AC$44),0,Data4!AC$44)</f>
        <v>0</v>
      </c>
      <c r="W94" s="169">
        <f>IF(ISERROR(Data4!AD$44),0,Data4!AD$44)</f>
        <v>0</v>
      </c>
      <c r="X94" s="169">
        <f>IF(ISERROR(Data4!AE$44),0,Data4!AE$44)</f>
        <v>0</v>
      </c>
      <c r="Y94" s="169">
        <f>IF(ISERROR(Data4!AF$44),0,Data4!AF$44)</f>
        <v>0</v>
      </c>
      <c r="Z94" s="169">
        <f>IF(ISERROR(Data4!AG$44),0,Data4!AG$44)</f>
        <v>0</v>
      </c>
      <c r="AA94" s="169">
        <f>IF(ISERROR(Data4!AH$44),0,Data4!AH$44)</f>
        <v>0</v>
      </c>
      <c r="AB94" s="169">
        <f>IF(ISERROR(Data4!AI$44),0,Data4!AI$44)</f>
        <v>0</v>
      </c>
      <c r="AC94" s="169">
        <f>IF(ISERROR(Data4!AJ$44),0,Data4!AJ$44)</f>
        <v>0</v>
      </c>
      <c r="AD94" s="169">
        <f>IF(ISERROR(Data4!AK$44),0,Data4!AK$44)</f>
        <v>0</v>
      </c>
      <c r="AE94" s="169">
        <f>IF(ISERROR(Data4!AL$44),0,Data4!AL$44)</f>
        <v>0</v>
      </c>
      <c r="AF94" s="169">
        <f>IF(ISERROR(Data4!AM$44),0,Data4!AM$44)</f>
        <v>0</v>
      </c>
      <c r="AG94" s="169">
        <f>IF(ISERROR(Data4!AN$44),0,Data4!AN$44)</f>
        <v>0</v>
      </c>
      <c r="AH94" s="169">
        <f>IF(ISERROR(Data4!AO$44),0,Data4!AO$44)</f>
        <v>0</v>
      </c>
      <c r="AI94" s="169">
        <f>IF(ISERROR(Data4!AP$44),0,Data4!AP$44)</f>
        <v>0</v>
      </c>
      <c r="AJ94" s="169">
        <f>IF(ISERROR(Data4!AQ$44),0,Data4!AQ$44)</f>
        <v>0</v>
      </c>
      <c r="AO94" s="3"/>
      <c r="AP94" s="3"/>
    </row>
    <row r="95" spans="2:42" hidden="1">
      <c r="B95" s="199" t="s">
        <v>342</v>
      </c>
      <c r="C95" s="181" t="str">
        <f>Data4!D$45</f>
        <v>-</v>
      </c>
      <c r="D95" s="65">
        <f>F95+NPV(FDN,G95:INDEX(G95:AJ95,PAL))</f>
        <v>0</v>
      </c>
      <c r="E95" s="169">
        <f t="shared" si="27"/>
        <v>0</v>
      </c>
      <c r="F95" s="169">
        <f>IF(ISERROR(Data4!M$45),0,Data4!M$45)</f>
        <v>0</v>
      </c>
      <c r="G95" s="169">
        <f>IF(ISERROR(Data4!N$45),0,Data4!N$45)</f>
        <v>0</v>
      </c>
      <c r="H95" s="169">
        <f>IF(ISERROR(Data4!O$45),0,Data4!O$45)</f>
        <v>0</v>
      </c>
      <c r="I95" s="169">
        <f>IF(ISERROR(Data4!P$45),0,Data4!P$45)</f>
        <v>0</v>
      </c>
      <c r="J95" s="169">
        <f>IF(ISERROR(Data4!Q$45),0,Data4!Q$45)</f>
        <v>0</v>
      </c>
      <c r="K95" s="169">
        <f>IF(ISERROR(Data4!R$45),0,Data4!R$45)</f>
        <v>0</v>
      </c>
      <c r="L95" s="169">
        <f>IF(ISERROR(Data4!S$45),0,Data4!S$45)</f>
        <v>0</v>
      </c>
      <c r="M95" s="169">
        <f>IF(ISERROR(Data4!T$45),0,Data4!T$45)</f>
        <v>0</v>
      </c>
      <c r="N95" s="169">
        <f>IF(ISERROR(Data4!U$45),0,Data4!U$45)</f>
        <v>0</v>
      </c>
      <c r="O95" s="169">
        <f>IF(ISERROR(Data4!V$45),0,Data4!V$45)</f>
        <v>0</v>
      </c>
      <c r="P95" s="169">
        <f>IF(ISERROR(Data4!W$45),0,Data4!W$45)</f>
        <v>0</v>
      </c>
      <c r="Q95" s="169">
        <f>IF(ISERROR(Data4!X$45),0,Data4!X$45)</f>
        <v>0</v>
      </c>
      <c r="R95" s="169">
        <f>IF(ISERROR(Data4!Y$45),0,Data4!Y$45)</f>
        <v>0</v>
      </c>
      <c r="S95" s="169">
        <f>IF(ISERROR(Data4!Z$45),0,Data4!Z$45)</f>
        <v>0</v>
      </c>
      <c r="T95" s="169">
        <f>IF(ISERROR(Data4!AA$45),0,Data4!AA$45)</f>
        <v>0</v>
      </c>
      <c r="U95" s="169">
        <f>IF(ISERROR(Data4!AB$45),0,Data4!AB$45)</f>
        <v>0</v>
      </c>
      <c r="V95" s="169">
        <f>IF(ISERROR(Data4!AC$45),0,Data4!AC$45)</f>
        <v>0</v>
      </c>
      <c r="W95" s="169">
        <f>IF(ISERROR(Data4!AD$45),0,Data4!AD$45)</f>
        <v>0</v>
      </c>
      <c r="X95" s="169">
        <f>IF(ISERROR(Data4!AE$45),0,Data4!AE$45)</f>
        <v>0</v>
      </c>
      <c r="Y95" s="169">
        <f>IF(ISERROR(Data4!AF$45),0,Data4!AF$45)</f>
        <v>0</v>
      </c>
      <c r="Z95" s="169">
        <f>IF(ISERROR(Data4!AG$45),0,Data4!AG$45)</f>
        <v>0</v>
      </c>
      <c r="AA95" s="169">
        <f>IF(ISERROR(Data4!AH$45),0,Data4!AH$45)</f>
        <v>0</v>
      </c>
      <c r="AB95" s="169">
        <f>IF(ISERROR(Data4!AI$45),0,Data4!AI$45)</f>
        <v>0</v>
      </c>
      <c r="AC95" s="169">
        <f>IF(ISERROR(Data4!AJ$45),0,Data4!AJ$45)</f>
        <v>0</v>
      </c>
      <c r="AD95" s="169">
        <f>IF(ISERROR(Data4!AK$45),0,Data4!AK$45)</f>
        <v>0</v>
      </c>
      <c r="AE95" s="169">
        <f>IF(ISERROR(Data4!AL$45),0,Data4!AL$45)</f>
        <v>0</v>
      </c>
      <c r="AF95" s="169">
        <f>IF(ISERROR(Data4!AM$45),0,Data4!AM$45)</f>
        <v>0</v>
      </c>
      <c r="AG95" s="169">
        <f>IF(ISERROR(Data4!AN$45),0,Data4!AN$45)</f>
        <v>0</v>
      </c>
      <c r="AH95" s="169">
        <f>IF(ISERROR(Data4!AO$45),0,Data4!AO$45)</f>
        <v>0</v>
      </c>
      <c r="AI95" s="169">
        <f>IF(ISERROR(Data4!AP$45),0,Data4!AP$45)</f>
        <v>0</v>
      </c>
      <c r="AJ95" s="169">
        <f>IF(ISERROR(Data4!AQ$45),0,Data4!AQ$45)</f>
        <v>0</v>
      </c>
      <c r="AO95" s="3"/>
      <c r="AP95" s="3"/>
    </row>
    <row r="96" spans="2:42" hidden="1">
      <c r="B96" s="199" t="s">
        <v>343</v>
      </c>
      <c r="C96" s="181" t="str">
        <f>Data4!D$46</f>
        <v>-</v>
      </c>
      <c r="D96" s="65">
        <f>F96+NPV(FDN,G96:INDEX(G96:AJ96,PAL))</f>
        <v>0</v>
      </c>
      <c r="E96" s="169">
        <f t="shared" si="27"/>
        <v>0</v>
      </c>
      <c r="F96" s="169">
        <f>IF(ISERROR(Data4!M$46),0,Data4!M$46)</f>
        <v>0</v>
      </c>
      <c r="G96" s="169">
        <f>IF(ISERROR(Data4!N$46),0,Data4!N$46)</f>
        <v>0</v>
      </c>
      <c r="H96" s="169">
        <f>IF(ISERROR(Data4!O$46),0,Data4!O$46)</f>
        <v>0</v>
      </c>
      <c r="I96" s="169">
        <f>IF(ISERROR(Data4!P$46),0,Data4!P$46)</f>
        <v>0</v>
      </c>
      <c r="J96" s="169">
        <f>IF(ISERROR(Data4!Q$46),0,Data4!Q$46)</f>
        <v>0</v>
      </c>
      <c r="K96" s="169">
        <f>IF(ISERROR(Data4!R$46),0,Data4!R$46)</f>
        <v>0</v>
      </c>
      <c r="L96" s="169">
        <f>IF(ISERROR(Data4!S$46),0,Data4!S$46)</f>
        <v>0</v>
      </c>
      <c r="M96" s="169">
        <f>IF(ISERROR(Data4!T$46),0,Data4!T$46)</f>
        <v>0</v>
      </c>
      <c r="N96" s="169">
        <f>IF(ISERROR(Data4!U$46),0,Data4!U$46)</f>
        <v>0</v>
      </c>
      <c r="O96" s="169">
        <f>IF(ISERROR(Data4!V$46),0,Data4!V$46)</f>
        <v>0</v>
      </c>
      <c r="P96" s="169">
        <f>IF(ISERROR(Data4!W$46),0,Data4!W$46)</f>
        <v>0</v>
      </c>
      <c r="Q96" s="169">
        <f>IF(ISERROR(Data4!X$46),0,Data4!X$46)</f>
        <v>0</v>
      </c>
      <c r="R96" s="169">
        <f>IF(ISERROR(Data4!Y$46),0,Data4!Y$46)</f>
        <v>0</v>
      </c>
      <c r="S96" s="169">
        <f>IF(ISERROR(Data4!Z$46),0,Data4!Z$46)</f>
        <v>0</v>
      </c>
      <c r="T96" s="169">
        <f>IF(ISERROR(Data4!AA$46),0,Data4!AA$46)</f>
        <v>0</v>
      </c>
      <c r="U96" s="169">
        <f>IF(ISERROR(Data4!AB$46),0,Data4!AB$46)</f>
        <v>0</v>
      </c>
      <c r="V96" s="169">
        <f>IF(ISERROR(Data4!AC$46),0,Data4!AC$46)</f>
        <v>0</v>
      </c>
      <c r="W96" s="169">
        <f>IF(ISERROR(Data4!AD$46),0,Data4!AD$46)</f>
        <v>0</v>
      </c>
      <c r="X96" s="169">
        <f>IF(ISERROR(Data4!AE$46),0,Data4!AE$46)</f>
        <v>0</v>
      </c>
      <c r="Y96" s="169">
        <f>IF(ISERROR(Data4!AF$46),0,Data4!AF$46)</f>
        <v>0</v>
      </c>
      <c r="Z96" s="169">
        <f>IF(ISERROR(Data4!AG$46),0,Data4!AG$46)</f>
        <v>0</v>
      </c>
      <c r="AA96" s="169">
        <f>IF(ISERROR(Data4!AH$46),0,Data4!AH$46)</f>
        <v>0</v>
      </c>
      <c r="AB96" s="169">
        <f>IF(ISERROR(Data4!AI$46),0,Data4!AI$46)</f>
        <v>0</v>
      </c>
      <c r="AC96" s="169">
        <f>IF(ISERROR(Data4!AJ$46),0,Data4!AJ$46)</f>
        <v>0</v>
      </c>
      <c r="AD96" s="169">
        <f>IF(ISERROR(Data4!AK$46),0,Data4!AK$46)</f>
        <v>0</v>
      </c>
      <c r="AE96" s="169">
        <f>IF(ISERROR(Data4!AL$46),0,Data4!AL$46)</f>
        <v>0</v>
      </c>
      <c r="AF96" s="169">
        <f>IF(ISERROR(Data4!AM$46),0,Data4!AM$46)</f>
        <v>0</v>
      </c>
      <c r="AG96" s="169">
        <f>IF(ISERROR(Data4!AN$46),0,Data4!AN$46)</f>
        <v>0</v>
      </c>
      <c r="AH96" s="169">
        <f>IF(ISERROR(Data4!AO$46),0,Data4!AO$46)</f>
        <v>0</v>
      </c>
      <c r="AI96" s="169">
        <f>IF(ISERROR(Data4!AP$46),0,Data4!AP$46)</f>
        <v>0</v>
      </c>
      <c r="AJ96" s="169">
        <f>IF(ISERROR(Data4!AQ$46),0,Data4!AQ$46)</f>
        <v>0</v>
      </c>
      <c r="AO96" s="3"/>
      <c r="AP96" s="3"/>
    </row>
    <row r="97" spans="2:42" hidden="1">
      <c r="B97" s="66" t="s">
        <v>53</v>
      </c>
      <c r="C97" s="180" t="str">
        <f>IF(Kalba="EN",Data2!C$76,Data2!B$76) &amp; " "&amp; IF(Kalba="EN",Data2!C$77,Data2!B$77)</f>
        <v>SE žala (pasirinkite SE žalos komponentą)</v>
      </c>
      <c r="D97" s="62">
        <f t="shared" ref="D97:AJ97" si="28">ROUND(SUM(D98:D100),0)</f>
        <v>0</v>
      </c>
      <c r="E97" s="62">
        <f t="shared" si="28"/>
        <v>0</v>
      </c>
      <c r="F97" s="62">
        <f t="shared" si="28"/>
        <v>0</v>
      </c>
      <c r="G97" s="62">
        <f t="shared" si="28"/>
        <v>0</v>
      </c>
      <c r="H97" s="62">
        <f t="shared" si="28"/>
        <v>0</v>
      </c>
      <c r="I97" s="62">
        <f t="shared" si="28"/>
        <v>0</v>
      </c>
      <c r="J97" s="62">
        <f t="shared" si="28"/>
        <v>0</v>
      </c>
      <c r="K97" s="62">
        <f t="shared" si="28"/>
        <v>0</v>
      </c>
      <c r="L97" s="62">
        <f t="shared" si="28"/>
        <v>0</v>
      </c>
      <c r="M97" s="62">
        <f t="shared" si="28"/>
        <v>0</v>
      </c>
      <c r="N97" s="62">
        <f t="shared" si="28"/>
        <v>0</v>
      </c>
      <c r="O97" s="62">
        <f t="shared" si="28"/>
        <v>0</v>
      </c>
      <c r="P97" s="62">
        <f t="shared" si="28"/>
        <v>0</v>
      </c>
      <c r="Q97" s="62">
        <f t="shared" si="28"/>
        <v>0</v>
      </c>
      <c r="R97" s="62">
        <f t="shared" si="28"/>
        <v>0</v>
      </c>
      <c r="S97" s="62">
        <f t="shared" si="28"/>
        <v>0</v>
      </c>
      <c r="T97" s="62">
        <f t="shared" si="28"/>
        <v>0</v>
      </c>
      <c r="U97" s="62">
        <f t="shared" si="28"/>
        <v>0</v>
      </c>
      <c r="V97" s="62">
        <f t="shared" si="28"/>
        <v>0</v>
      </c>
      <c r="W97" s="62">
        <f t="shared" si="28"/>
        <v>0</v>
      </c>
      <c r="X97" s="62">
        <f t="shared" si="28"/>
        <v>0</v>
      </c>
      <c r="Y97" s="62">
        <f t="shared" si="28"/>
        <v>0</v>
      </c>
      <c r="Z97" s="62">
        <f t="shared" si="28"/>
        <v>0</v>
      </c>
      <c r="AA97" s="62">
        <f t="shared" si="28"/>
        <v>0</v>
      </c>
      <c r="AB97" s="62">
        <f t="shared" si="28"/>
        <v>0</v>
      </c>
      <c r="AC97" s="62">
        <f t="shared" si="28"/>
        <v>0</v>
      </c>
      <c r="AD97" s="62">
        <f t="shared" si="28"/>
        <v>0</v>
      </c>
      <c r="AE97" s="62">
        <f t="shared" si="28"/>
        <v>0</v>
      </c>
      <c r="AF97" s="62">
        <f t="shared" si="28"/>
        <v>0</v>
      </c>
      <c r="AG97" s="62">
        <f t="shared" si="28"/>
        <v>0</v>
      </c>
      <c r="AH97" s="62">
        <f t="shared" si="28"/>
        <v>0</v>
      </c>
      <c r="AI97" s="62">
        <f t="shared" si="28"/>
        <v>0</v>
      </c>
      <c r="AJ97" s="62">
        <f t="shared" si="28"/>
        <v>0</v>
      </c>
      <c r="AO97" s="3"/>
      <c r="AP97" s="3"/>
    </row>
    <row r="98" spans="2:42" hidden="1">
      <c r="B98" s="199" t="s">
        <v>344</v>
      </c>
      <c r="C98" s="181" t="str">
        <f>Data4!D$48</f>
        <v>-</v>
      </c>
      <c r="D98" s="65">
        <f>F98+NPV(FDN,G98:INDEX(G98:AJ98,PAL))</f>
        <v>0</v>
      </c>
      <c r="E98" s="65">
        <f>SUMIF($F$5:$AJ$5,"&lt;="&amp;PAL,$F98:$AJ98)</f>
        <v>0</v>
      </c>
      <c r="F98" s="169">
        <f>IF(ISERROR(Data4!M$48),0,Data4!M$48)</f>
        <v>0</v>
      </c>
      <c r="G98" s="169">
        <f>IF(ISERROR(Data4!N$48),0,Data4!N$48)</f>
        <v>0</v>
      </c>
      <c r="H98" s="169">
        <f>IF(ISERROR(Data4!O$48),0,Data4!O$48)</f>
        <v>0</v>
      </c>
      <c r="I98" s="169">
        <f>IF(ISERROR(Data4!P$48),0,Data4!P$48)</f>
        <v>0</v>
      </c>
      <c r="J98" s="169">
        <f>IF(ISERROR(Data4!Q$48),0,Data4!Q$48)</f>
        <v>0</v>
      </c>
      <c r="K98" s="169">
        <f>IF(ISERROR(Data4!R$48),0,Data4!R$48)</f>
        <v>0</v>
      </c>
      <c r="L98" s="169">
        <f>IF(ISERROR(Data4!S$48),0,Data4!S$48)</f>
        <v>0</v>
      </c>
      <c r="M98" s="169">
        <f>IF(ISERROR(Data4!T$48),0,Data4!T$48)</f>
        <v>0</v>
      </c>
      <c r="N98" s="169">
        <f>IF(ISERROR(Data4!U$48),0,Data4!U$48)</f>
        <v>0</v>
      </c>
      <c r="O98" s="169">
        <f>IF(ISERROR(Data4!V$48),0,Data4!V$48)</f>
        <v>0</v>
      </c>
      <c r="P98" s="169">
        <f>IF(ISERROR(Data4!W$48),0,Data4!W$48)</f>
        <v>0</v>
      </c>
      <c r="Q98" s="169">
        <f>IF(ISERROR(Data4!X$48),0,Data4!X$48)</f>
        <v>0</v>
      </c>
      <c r="R98" s="169">
        <f>IF(ISERROR(Data4!Y$48),0,Data4!Y$48)</f>
        <v>0</v>
      </c>
      <c r="S98" s="169">
        <f>IF(ISERROR(Data4!Z$48),0,Data4!Z$48)</f>
        <v>0</v>
      </c>
      <c r="T98" s="169">
        <f>IF(ISERROR(Data4!AA$48),0,Data4!AA$48)</f>
        <v>0</v>
      </c>
      <c r="U98" s="169">
        <f>IF(ISERROR(Data4!AB$48),0,Data4!AB$48)</f>
        <v>0</v>
      </c>
      <c r="V98" s="169">
        <f>IF(ISERROR(Data4!AC$48),0,Data4!AC$48)</f>
        <v>0</v>
      </c>
      <c r="W98" s="169">
        <f>IF(ISERROR(Data4!AD$48),0,Data4!AD$48)</f>
        <v>0</v>
      </c>
      <c r="X98" s="169">
        <f>IF(ISERROR(Data4!AE$48),0,Data4!AE$48)</f>
        <v>0</v>
      </c>
      <c r="Y98" s="169">
        <f>IF(ISERROR(Data4!AF$48),0,Data4!AF$48)</f>
        <v>0</v>
      </c>
      <c r="Z98" s="169">
        <f>IF(ISERROR(Data4!AG$48),0,Data4!AG$48)</f>
        <v>0</v>
      </c>
      <c r="AA98" s="169">
        <f>IF(ISERROR(Data4!AH$48),0,Data4!AH$48)</f>
        <v>0</v>
      </c>
      <c r="AB98" s="169">
        <f>IF(ISERROR(Data4!AI$48),0,Data4!AI$48)</f>
        <v>0</v>
      </c>
      <c r="AC98" s="169">
        <f>IF(ISERROR(Data4!AJ$48),0,Data4!AJ$48)</f>
        <v>0</v>
      </c>
      <c r="AD98" s="169">
        <f>IF(ISERROR(Data4!AK$48),0,Data4!AK$48)</f>
        <v>0</v>
      </c>
      <c r="AE98" s="169">
        <f>IF(ISERROR(Data4!AL$48),0,Data4!AL$48)</f>
        <v>0</v>
      </c>
      <c r="AF98" s="169">
        <f>IF(ISERROR(Data4!AM$48),0,Data4!AM$48)</f>
        <v>0</v>
      </c>
      <c r="AG98" s="169">
        <f>IF(ISERROR(Data4!AN$48),0,Data4!AN$48)</f>
        <v>0</v>
      </c>
      <c r="AH98" s="169">
        <f>IF(ISERROR(Data4!AO$48),0,Data4!AO$48)</f>
        <v>0</v>
      </c>
      <c r="AI98" s="169">
        <f>IF(ISERROR(Data4!AP$48),0,Data4!AP$48)</f>
        <v>0</v>
      </c>
      <c r="AJ98" s="169">
        <f>IF(ISERROR(Data4!AQ$48),0,Data4!AQ$48)</f>
        <v>0</v>
      </c>
      <c r="AO98" s="3"/>
      <c r="AP98" s="3"/>
    </row>
    <row r="99" spans="2:42" hidden="1">
      <c r="B99" s="199" t="s">
        <v>345</v>
      </c>
      <c r="C99" s="181" t="str">
        <f>Data4!D$49</f>
        <v>-</v>
      </c>
      <c r="D99" s="65">
        <f>F99+NPV(FDN,G99:INDEX(G99:AJ99,PAL))</f>
        <v>0</v>
      </c>
      <c r="E99" s="65">
        <f>SUMIF($F$5:$AJ$5,"&lt;="&amp;PAL,$F99:$AJ99)</f>
        <v>0</v>
      </c>
      <c r="F99" s="169">
        <f>IF(ISERROR(Data4!M$49),0,Data4!M$49)</f>
        <v>0</v>
      </c>
      <c r="G99" s="169">
        <f>IF(ISERROR(Data4!N$49),0,Data4!N$49)</f>
        <v>0</v>
      </c>
      <c r="H99" s="169">
        <f>IF(ISERROR(Data4!O$49),0,Data4!O$49)</f>
        <v>0</v>
      </c>
      <c r="I99" s="169">
        <f>IF(ISERROR(Data4!P$49),0,Data4!P$49)</f>
        <v>0</v>
      </c>
      <c r="J99" s="169">
        <f>IF(ISERROR(Data4!Q$49),0,Data4!Q$49)</f>
        <v>0</v>
      </c>
      <c r="K99" s="169">
        <f>IF(ISERROR(Data4!R$49),0,Data4!R$49)</f>
        <v>0</v>
      </c>
      <c r="L99" s="169">
        <f>IF(ISERROR(Data4!S$49),0,Data4!S$49)</f>
        <v>0</v>
      </c>
      <c r="M99" s="169">
        <f>IF(ISERROR(Data4!T$49),0,Data4!T$49)</f>
        <v>0</v>
      </c>
      <c r="N99" s="169">
        <f>IF(ISERROR(Data4!U$49),0,Data4!U$49)</f>
        <v>0</v>
      </c>
      <c r="O99" s="169">
        <f>IF(ISERROR(Data4!V$49),0,Data4!V$49)</f>
        <v>0</v>
      </c>
      <c r="P99" s="169">
        <f>IF(ISERROR(Data4!W$49),0,Data4!W$49)</f>
        <v>0</v>
      </c>
      <c r="Q99" s="169">
        <f>IF(ISERROR(Data4!X$49),0,Data4!X$49)</f>
        <v>0</v>
      </c>
      <c r="R99" s="169">
        <f>IF(ISERROR(Data4!Y$49),0,Data4!Y$49)</f>
        <v>0</v>
      </c>
      <c r="S99" s="169">
        <f>IF(ISERROR(Data4!Z$49),0,Data4!Z$49)</f>
        <v>0</v>
      </c>
      <c r="T99" s="169">
        <f>IF(ISERROR(Data4!AA$49),0,Data4!AA$49)</f>
        <v>0</v>
      </c>
      <c r="U99" s="169">
        <f>IF(ISERROR(Data4!AB$49),0,Data4!AB$49)</f>
        <v>0</v>
      </c>
      <c r="V99" s="169">
        <f>IF(ISERROR(Data4!AC$49),0,Data4!AC$49)</f>
        <v>0</v>
      </c>
      <c r="W99" s="169">
        <f>IF(ISERROR(Data4!AD$49),0,Data4!AD$49)</f>
        <v>0</v>
      </c>
      <c r="X99" s="169">
        <f>IF(ISERROR(Data4!AE$49),0,Data4!AE$49)</f>
        <v>0</v>
      </c>
      <c r="Y99" s="169">
        <f>IF(ISERROR(Data4!AF$49),0,Data4!AF$49)</f>
        <v>0</v>
      </c>
      <c r="Z99" s="169">
        <f>IF(ISERROR(Data4!AG$49),0,Data4!AG$49)</f>
        <v>0</v>
      </c>
      <c r="AA99" s="169">
        <f>IF(ISERROR(Data4!AH$49),0,Data4!AH$49)</f>
        <v>0</v>
      </c>
      <c r="AB99" s="169">
        <f>IF(ISERROR(Data4!AI$49),0,Data4!AI$49)</f>
        <v>0</v>
      </c>
      <c r="AC99" s="169">
        <f>IF(ISERROR(Data4!AJ$49),0,Data4!AJ$49)</f>
        <v>0</v>
      </c>
      <c r="AD99" s="169">
        <f>IF(ISERROR(Data4!AK$49),0,Data4!AK$49)</f>
        <v>0</v>
      </c>
      <c r="AE99" s="169">
        <f>IF(ISERROR(Data4!AL$49),0,Data4!AL$49)</f>
        <v>0</v>
      </c>
      <c r="AF99" s="169">
        <f>IF(ISERROR(Data4!AM$49),0,Data4!AM$49)</f>
        <v>0</v>
      </c>
      <c r="AG99" s="169">
        <f>IF(ISERROR(Data4!AN$49),0,Data4!AN$49)</f>
        <v>0</v>
      </c>
      <c r="AH99" s="169">
        <f>IF(ISERROR(Data4!AO$49),0,Data4!AO$49)</f>
        <v>0</v>
      </c>
      <c r="AI99" s="169">
        <f>IF(ISERROR(Data4!AP$49),0,Data4!AP$49)</f>
        <v>0</v>
      </c>
      <c r="AJ99" s="169">
        <f>IF(ISERROR(Data4!AQ$49),0,Data4!AQ$49)</f>
        <v>0</v>
      </c>
      <c r="AO99" s="3"/>
      <c r="AP99" s="3"/>
    </row>
    <row r="100" spans="2:42" hidden="1">
      <c r="B100" s="199" t="s">
        <v>346</v>
      </c>
      <c r="C100" s="181" t="str">
        <f>Data4!D$50</f>
        <v>-</v>
      </c>
      <c r="D100" s="65">
        <f>F100+NPV(FDN,G100:INDEX(G100:AJ100,PAL))</f>
        <v>0</v>
      </c>
      <c r="E100" s="65">
        <f>SUMIF($F$5:$AJ$5,"&lt;="&amp;PAL,$F100:$AJ100)</f>
        <v>0</v>
      </c>
      <c r="F100" s="169">
        <f>IF(ISERROR(Data4!M$50),0,Data4!M$50)</f>
        <v>0</v>
      </c>
      <c r="G100" s="169">
        <f>IF(ISERROR(Data4!N$50),0,Data4!N$50)</f>
        <v>0</v>
      </c>
      <c r="H100" s="169">
        <f>IF(ISERROR(Data4!O$50),0,Data4!O$50)</f>
        <v>0</v>
      </c>
      <c r="I100" s="169">
        <f>IF(ISERROR(Data4!P$50),0,Data4!P$50)</f>
        <v>0</v>
      </c>
      <c r="J100" s="169">
        <f>IF(ISERROR(Data4!Q$50),0,Data4!Q$50)</f>
        <v>0</v>
      </c>
      <c r="K100" s="169">
        <f>IF(ISERROR(Data4!R$50),0,Data4!R$50)</f>
        <v>0</v>
      </c>
      <c r="L100" s="169">
        <f>IF(ISERROR(Data4!S$50),0,Data4!S$50)</f>
        <v>0</v>
      </c>
      <c r="M100" s="169">
        <f>IF(ISERROR(Data4!T$50),0,Data4!T$50)</f>
        <v>0</v>
      </c>
      <c r="N100" s="169">
        <f>IF(ISERROR(Data4!U$50),0,Data4!U$50)</f>
        <v>0</v>
      </c>
      <c r="O100" s="169">
        <f>IF(ISERROR(Data4!V$50),0,Data4!V$50)</f>
        <v>0</v>
      </c>
      <c r="P100" s="169">
        <f>IF(ISERROR(Data4!W$50),0,Data4!W$50)</f>
        <v>0</v>
      </c>
      <c r="Q100" s="169">
        <f>IF(ISERROR(Data4!X$50),0,Data4!X$50)</f>
        <v>0</v>
      </c>
      <c r="R100" s="169">
        <f>IF(ISERROR(Data4!Y$50),0,Data4!Y$50)</f>
        <v>0</v>
      </c>
      <c r="S100" s="169">
        <f>IF(ISERROR(Data4!Z$50),0,Data4!Z$50)</f>
        <v>0</v>
      </c>
      <c r="T100" s="169">
        <f>IF(ISERROR(Data4!AA$50),0,Data4!AA$50)</f>
        <v>0</v>
      </c>
      <c r="U100" s="169">
        <f>IF(ISERROR(Data4!AB$50),0,Data4!AB$50)</f>
        <v>0</v>
      </c>
      <c r="V100" s="169">
        <f>IF(ISERROR(Data4!AC$50),0,Data4!AC$50)</f>
        <v>0</v>
      </c>
      <c r="W100" s="169">
        <f>IF(ISERROR(Data4!AD$50),0,Data4!AD$50)</f>
        <v>0</v>
      </c>
      <c r="X100" s="169">
        <f>IF(ISERROR(Data4!AE$50),0,Data4!AE$50)</f>
        <v>0</v>
      </c>
      <c r="Y100" s="169">
        <f>IF(ISERROR(Data4!AF$50),0,Data4!AF$50)</f>
        <v>0</v>
      </c>
      <c r="Z100" s="169">
        <f>IF(ISERROR(Data4!AG$50),0,Data4!AG$50)</f>
        <v>0</v>
      </c>
      <c r="AA100" s="169">
        <f>IF(ISERROR(Data4!AH$50),0,Data4!AH$50)</f>
        <v>0</v>
      </c>
      <c r="AB100" s="169">
        <f>IF(ISERROR(Data4!AI$50),0,Data4!AI$50)</f>
        <v>0</v>
      </c>
      <c r="AC100" s="169">
        <f>IF(ISERROR(Data4!AJ$50),0,Data4!AJ$50)</f>
        <v>0</v>
      </c>
      <c r="AD100" s="169">
        <f>IF(ISERROR(Data4!AK$50),0,Data4!AK$50)</f>
        <v>0</v>
      </c>
      <c r="AE100" s="169">
        <f>IF(ISERROR(Data4!AL$50),0,Data4!AL$50)</f>
        <v>0</v>
      </c>
      <c r="AF100" s="169">
        <f>IF(ISERROR(Data4!AM$50),0,Data4!AM$50)</f>
        <v>0</v>
      </c>
      <c r="AG100" s="169">
        <f>IF(ISERROR(Data4!AN$50),0,Data4!AN$50)</f>
        <v>0</v>
      </c>
      <c r="AH100" s="169">
        <f>IF(ISERROR(Data4!AO$50),0,Data4!AO$50)</f>
        <v>0</v>
      </c>
      <c r="AI100" s="169">
        <f>IF(ISERROR(Data4!AP$50),0,Data4!AP$50)</f>
        <v>0</v>
      </c>
      <c r="AJ100" s="169">
        <f>IF(ISERROR(Data4!AQ$50),0,Data4!AQ$50)</f>
        <v>0</v>
      </c>
      <c r="AO100" s="3"/>
      <c r="AP100" s="3"/>
    </row>
  </sheetData>
  <sheetProtection algorithmName="SHA-512" hashValue="K/9nQ4xrEts4BZyPcxyUbsHntb4auM1S8+C/gdFRIxg9yXMEtZVSQfgA9FrT2Hq6zhKYEbidIovqPin5j9Fmag==" saltValue="Rzzj42+sp9mZaG/Zwek2rA==" spinCount="100000" sheet="1" objects="1" scenarios="1"/>
  <mergeCells count="5">
    <mergeCell ref="B86:C86"/>
    <mergeCell ref="C2:E2"/>
    <mergeCell ref="C3:E3"/>
    <mergeCell ref="C4:E4"/>
    <mergeCell ref="AP4:AY4"/>
  </mergeCells>
  <conditionalFormatting sqref="B7:C48 B56:C56 B49:B55 B57:B59">
    <cfRule type="expression" dxfId="231" priority="4" stopIfTrue="1">
      <formula>$AO7=1</formula>
    </cfRule>
  </conditionalFormatting>
  <conditionalFormatting sqref="C4:E4">
    <cfRule type="expression" dxfId="230" priority="3" stopIfTrue="1">
      <formula>LEN($C$4)&gt;0</formula>
    </cfRule>
  </conditionalFormatting>
  <conditionalFormatting sqref="B88:C100">
    <cfRule type="expression" dxfId="229" priority="5" stopIfTrue="1">
      <formula>#REF!=1</formula>
    </cfRule>
  </conditionalFormatting>
  <conditionalFormatting sqref="C57:C59">
    <cfRule type="expression" dxfId="228" priority="1" stopIfTrue="1">
      <formula>$AO57=1</formula>
    </cfRule>
  </conditionalFormatting>
  <dataValidations xWindow="519" yWindow="659" count="2">
    <dataValidation type="decimal" allowBlank="1" showInputMessage="1" showErrorMessage="1" sqref="F18:AJ20 F23:AJ29 F33:AJ33 F37:AJ40 F42:AJ43 F45:AJ46 F8:AJ16 F90:AJ96 F49:AJ55 F98:AJ100 F57:AJ59">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6" stopIfTrue="1" id="{E9F6375C-49C2-47E7-BB83-48A9B2850D68}">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19" yWindow="659" count="2">
        <x14:dataValidation type="list" allowBlank="1" showInputMessage="1" showErrorMessage="1" prompt="Prašome naudos komponentą pasirinkti iš siūlomo sąrašo. Jeigu sąrašas tusčias, jūs jau esate pasirinkę visus galimus naudos kompentus.">
          <x14:formula1>
            <xm:f>IF(Data0!$BM$2&lt;&gt;"",OFFSET(Data0!$BM$1,INDEX( MATCH(1,(--(Data0!$BM$2:$BM$61&lt;&gt;"")),0),1),0,SUMPRODUCT(--(LEN(Data0!$BM$2:$BM$61)&gt;0)),1),OFFSET(Data0!$BM$2,INDEX( MATCH(1,(--(Data0!$BM$3:$BM$61&lt;&gt;"")),0),1),0,SUMPRODUCT(--(LEN(Data0!$BM$3:$BM$61)&gt;0)),1))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IF(Data0!$BO$2&lt;&gt;"",OFFSET(Data0!$BO$1,INDEX( MATCH(1,(--(Data0!$BO$2:$BO$61&lt;&gt;"")),0),1),0,SUMPRODUCT(--(LEN(Data0!$BO$2:$BO$61)&gt;0)),1),OFFSET(Data0!$BO$2,INDEX( MATCH(1,(--(Data0!$BO$3:$BO$61&lt;&gt;"")),0),1),0,SUMPRODUCT(--(LEN(Data0!$BO$3:$BO$61)&gt;0)),1))</xm:f>
          </x14:formula1>
          <xm:sqref>C57:C59</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tabColor rgb="FF003366"/>
    <pageSetUpPr fitToPage="1"/>
  </sheetPr>
  <dimension ref="B1:BC100"/>
  <sheetViews>
    <sheetView showGridLines="0" showRowColHeaders="0" workbookViewId="0">
      <pane xSplit="5" ySplit="6" topLeftCell="F7" activePane="bottomRight" state="frozen"/>
      <selection activeCell="I14" sqref="I14:P14"/>
      <selection pane="topRight" activeCell="I14" sqref="I14:P14"/>
      <selection pane="bottomLeft" activeCell="I14" sqref="I14:P14"/>
      <selection pane="bottomRight" activeCell="E6" sqref="E6"/>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6" customWidth="1"/>
    <col min="32" max="36" width="12.7109375" style="26" hidden="1" customWidth="1"/>
    <col min="37" max="37" width="1.28515625" style="3" customWidth="1"/>
    <col min="38" max="39" width="9.140625" style="3" hidden="1" customWidth="1"/>
    <col min="40" max="40" width="17.28515625" style="3" hidden="1" customWidth="1"/>
    <col min="41" max="41" width="27.5703125" style="26" hidden="1" customWidth="1"/>
    <col min="42" max="42" width="9.140625" style="52"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6"/>
      <c r="AW1" s="26"/>
      <c r="AX1" s="26"/>
      <c r="AY1" s="26"/>
      <c r="AZ1" s="26"/>
      <c r="BA1" s="26"/>
      <c r="BB1" s="26"/>
      <c r="BC1" s="26"/>
    </row>
    <row r="2" spans="2:55" ht="27.75" customHeight="1">
      <c r="B2" s="164"/>
      <c r="C2" s="929" t="str">
        <f>UPPER('1'!I36)&amp;"
"&amp;UPPER('1'!I37)</f>
        <v xml:space="preserve">PAGRINDINIS INVESTAVIMO OBJEKTAS (A)
</v>
      </c>
      <c r="D2" s="929"/>
      <c r="E2" s="929"/>
    </row>
    <row r="3" spans="2:55" ht="26.25" customHeight="1" thickBot="1">
      <c r="B3" s="165"/>
      <c r="C3" s="930" t="str">
        <f>"Alternatyva """&amp;Data0!O5&amp;""""</f>
        <v>Alternatyva ""</v>
      </c>
      <c r="D3" s="930"/>
      <c r="E3" s="930"/>
      <c r="G3" s="2"/>
    </row>
    <row r="4" spans="2:55" ht="26.25" customHeight="1">
      <c r="B4" s="53"/>
      <c r="C4" s="932" t="str">
        <f ca="1">IF(ISERROR(AZ6),"",AZ6)</f>
        <v/>
      </c>
      <c r="D4" s="932"/>
      <c r="E4" s="932"/>
      <c r="G4" s="2"/>
      <c r="AM4" s="384" t="s">
        <v>607</v>
      </c>
      <c r="AN4" s="514" t="s">
        <v>967</v>
      </c>
      <c r="AO4" s="386" t="s">
        <v>382</v>
      </c>
      <c r="AP4" s="927" t="s">
        <v>376</v>
      </c>
      <c r="AQ4" s="927"/>
      <c r="AR4" s="927"/>
      <c r="AS4" s="927"/>
      <c r="AT4" s="927"/>
      <c r="AU4" s="927"/>
      <c r="AV4" s="927"/>
      <c r="AW4" s="927"/>
      <c r="AX4" s="927"/>
      <c r="AY4" s="928"/>
      <c r="AZ4" s="385" t="s">
        <v>378</v>
      </c>
    </row>
    <row r="5" spans="2:55">
      <c r="B5" s="54" t="str">
        <f>IF(Kalba="EN",Data2!C30,Data2!B30)</f>
        <v>Projekto įgyvendinimo metai</v>
      </c>
      <c r="C5" s="55"/>
      <c r="D5" s="56" t="s">
        <v>331</v>
      </c>
      <c r="E5" s="57"/>
      <c r="F5" s="58">
        <f>Data4!M1</f>
        <v>0</v>
      </c>
      <c r="G5" s="58">
        <f>Data4!N1</f>
        <v>1</v>
      </c>
      <c r="H5" s="58">
        <f>Data4!O1</f>
        <v>2</v>
      </c>
      <c r="I5" s="58">
        <f>Data4!P1</f>
        <v>3</v>
      </c>
      <c r="J5" s="58">
        <f>Data4!Q1</f>
        <v>4</v>
      </c>
      <c r="K5" s="58">
        <f>Data4!R1</f>
        <v>5</v>
      </c>
      <c r="L5" s="58">
        <f>Data4!S1</f>
        <v>6</v>
      </c>
      <c r="M5" s="58">
        <f>Data4!T1</f>
        <v>7</v>
      </c>
      <c r="N5" s="58">
        <f>Data4!U1</f>
        <v>8</v>
      </c>
      <c r="O5" s="58">
        <f>Data4!V1</f>
        <v>9</v>
      </c>
      <c r="P5" s="58">
        <f>Data4!W1</f>
        <v>10</v>
      </c>
      <c r="Q5" s="58">
        <f>Data4!X1</f>
        <v>11</v>
      </c>
      <c r="R5" s="58">
        <f>Data4!Y1</f>
        <v>12</v>
      </c>
      <c r="S5" s="58">
        <f>Data4!Z1</f>
        <v>13</v>
      </c>
      <c r="T5" s="58">
        <f>Data4!AA1</f>
        <v>14</v>
      </c>
      <c r="U5" s="58">
        <f>Data4!AB1</f>
        <v>15</v>
      </c>
      <c r="V5" s="58">
        <f>Data4!AC1</f>
        <v>16</v>
      </c>
      <c r="W5" s="58">
        <f>Data4!AD1</f>
        <v>17</v>
      </c>
      <c r="X5" s="58">
        <f>Data4!AE1</f>
        <v>18</v>
      </c>
      <c r="Y5" s="58">
        <f>Data4!AF1</f>
        <v>19</v>
      </c>
      <c r="Z5" s="58">
        <f>Data4!AG1</f>
        <v>20</v>
      </c>
      <c r="AA5" s="58">
        <f>Data4!AH1</f>
        <v>21</v>
      </c>
      <c r="AB5" s="58">
        <f>Data4!AI1</f>
        <v>22</v>
      </c>
      <c r="AC5" s="58">
        <f>Data4!AJ1</f>
        <v>23</v>
      </c>
      <c r="AD5" s="58">
        <f>Data4!AK1</f>
        <v>24</v>
      </c>
      <c r="AE5" s="58">
        <f>Data4!AL1</f>
        <v>25</v>
      </c>
      <c r="AF5" s="58">
        <f>Data4!AM1</f>
        <v>26</v>
      </c>
      <c r="AG5" s="58">
        <f>Data4!AN1</f>
        <v>27</v>
      </c>
      <c r="AH5" s="58">
        <f>Data4!AO1</f>
        <v>28</v>
      </c>
      <c r="AI5" s="58">
        <f>Data4!AP1</f>
        <v>29</v>
      </c>
      <c r="AJ5" s="58">
        <f>Data4!AQ1</f>
        <v>30</v>
      </c>
      <c r="AM5" s="381"/>
      <c r="AN5" s="513"/>
      <c r="AO5" s="387"/>
      <c r="AP5" s="59">
        <v>1</v>
      </c>
      <c r="AQ5" s="59">
        <v>2</v>
      </c>
      <c r="AR5" s="59">
        <v>3</v>
      </c>
      <c r="AS5" s="59">
        <v>4</v>
      </c>
      <c r="AT5" s="59">
        <v>5</v>
      </c>
      <c r="AU5" s="59">
        <v>6</v>
      </c>
      <c r="AV5" s="59">
        <v>7</v>
      </c>
      <c r="AW5" s="59">
        <v>8</v>
      </c>
      <c r="AX5" s="59">
        <v>9</v>
      </c>
      <c r="AY5" s="388">
        <v>10</v>
      </c>
      <c r="AZ5" s="379" t="str">
        <f ca="1">IF(MAX(AP6:AY6)=0,"",INDEX(AP5:AY5,1,MATCH(MAX(AP6:AY6),AP6:AY6,0)))</f>
        <v/>
      </c>
    </row>
    <row r="6" spans="2:55">
      <c r="B6" s="54" t="str">
        <f>IF(Kalba="EN",Data2!C31,Data2!B31)</f>
        <v>Projekto biudžeto eilutė / Projekto įgyvendinimo kalendoriniai metai</v>
      </c>
      <c r="C6" s="55"/>
      <c r="D6" s="60" t="s">
        <v>383</v>
      </c>
      <c r="E6" s="60" t="s">
        <v>1482</v>
      </c>
      <c r="F6" s="58">
        <f>Data4!M2</f>
        <v>2017</v>
      </c>
      <c r="G6" s="58">
        <f>Data4!N2</f>
        <v>2018</v>
      </c>
      <c r="H6" s="58">
        <f>Data4!O2</f>
        <v>2019</v>
      </c>
      <c r="I6" s="58">
        <f>Data4!P2</f>
        <v>2020</v>
      </c>
      <c r="J6" s="58">
        <f>Data4!Q2</f>
        <v>2021</v>
      </c>
      <c r="K6" s="58">
        <f>Data4!R2</f>
        <v>2022</v>
      </c>
      <c r="L6" s="58">
        <f>Data4!S2</f>
        <v>2023</v>
      </c>
      <c r="M6" s="58">
        <f>Data4!T2</f>
        <v>2024</v>
      </c>
      <c r="N6" s="58">
        <f>Data4!U2</f>
        <v>2025</v>
      </c>
      <c r="O6" s="58">
        <f>Data4!V2</f>
        <v>2026</v>
      </c>
      <c r="P6" s="58">
        <f>Data4!W2</f>
        <v>2027</v>
      </c>
      <c r="Q6" s="58">
        <f>Data4!X2</f>
        <v>2028</v>
      </c>
      <c r="R6" s="58">
        <f>Data4!Y2</f>
        <v>2029</v>
      </c>
      <c r="S6" s="58">
        <f>Data4!Z2</f>
        <v>2030</v>
      </c>
      <c r="T6" s="58">
        <f>Data4!AA2</f>
        <v>2031</v>
      </c>
      <c r="U6" s="58">
        <f>Data4!AB2</f>
        <v>2032</v>
      </c>
      <c r="V6" s="58">
        <f>Data4!AC2</f>
        <v>2033</v>
      </c>
      <c r="W6" s="58">
        <f>Data4!AD2</f>
        <v>2034</v>
      </c>
      <c r="X6" s="58">
        <f>Data4!AE2</f>
        <v>2035</v>
      </c>
      <c r="Y6" s="58">
        <f>Data4!AF2</f>
        <v>2036</v>
      </c>
      <c r="Z6" s="58">
        <f>Data4!AG2</f>
        <v>2037</v>
      </c>
      <c r="AA6" s="58">
        <f>Data4!AH2</f>
        <v>2038</v>
      </c>
      <c r="AB6" s="58">
        <f>Data4!AI2</f>
        <v>2039</v>
      </c>
      <c r="AC6" s="58">
        <f>Data4!AJ2</f>
        <v>2040</v>
      </c>
      <c r="AD6" s="58">
        <f>Data4!AK2</f>
        <v>2041</v>
      </c>
      <c r="AE6" s="58">
        <f>Data4!AL2</f>
        <v>2042</v>
      </c>
      <c r="AF6" s="58">
        <f>Data4!AM2</f>
        <v>2043</v>
      </c>
      <c r="AG6" s="58">
        <f>Data4!AN2</f>
        <v>2044</v>
      </c>
      <c r="AH6" s="58">
        <f>Data4!AO2</f>
        <v>2045</v>
      </c>
      <c r="AI6" s="58">
        <f>Data4!AP2</f>
        <v>2046</v>
      </c>
      <c r="AJ6" s="58">
        <f>Data4!AQ2</f>
        <v>2047</v>
      </c>
      <c r="AM6" s="381"/>
      <c r="AN6" s="513"/>
      <c r="AO6" s="387"/>
      <c r="AP6" s="59">
        <f t="shared" ref="AP6:AY6" si="0">COUNTIF(AP$7:AP$59,"Klaida")</f>
        <v>0</v>
      </c>
      <c r="AQ6" s="59">
        <f t="shared" ca="1" si="0"/>
        <v>0</v>
      </c>
      <c r="AR6" s="59">
        <f t="shared" si="0"/>
        <v>0</v>
      </c>
      <c r="AS6" s="59">
        <f t="shared" si="0"/>
        <v>0</v>
      </c>
      <c r="AT6" s="59">
        <f t="shared" si="0"/>
        <v>0</v>
      </c>
      <c r="AU6" s="59">
        <f t="shared" si="0"/>
        <v>0</v>
      </c>
      <c r="AV6" s="59">
        <f t="shared" si="0"/>
        <v>0</v>
      </c>
      <c r="AW6" s="59">
        <f t="shared" si="0"/>
        <v>0</v>
      </c>
      <c r="AX6" s="59">
        <f t="shared" si="0"/>
        <v>0</v>
      </c>
      <c r="AY6" s="388">
        <f t="shared" si="0"/>
        <v>0</v>
      </c>
      <c r="AZ6" s="3" t="e">
        <f ca="1">VLOOKUP(AZ5,Klaidu_pranesimai,2,FALSE)</f>
        <v>#N/A</v>
      </c>
    </row>
    <row r="7" spans="2:55" s="61" customFormat="1">
      <c r="B7" s="5" t="s">
        <v>6</v>
      </c>
      <c r="C7" s="5" t="str">
        <f>IF(Kalba="EN",Data2!C32,Data2!B32)</f>
        <v>Alternatyvos investicijos, iš viso</v>
      </c>
      <c r="D7" s="62">
        <f t="shared" ref="D7:AJ7" si="1">ROUND(SUM(D8:D15),0)</f>
        <v>0</v>
      </c>
      <c r="E7" s="62">
        <f t="shared" si="1"/>
        <v>0</v>
      </c>
      <c r="F7" s="62">
        <f t="shared" si="1"/>
        <v>0</v>
      </c>
      <c r="G7" s="62">
        <f t="shared" si="1"/>
        <v>0</v>
      </c>
      <c r="H7" s="62">
        <f t="shared" si="1"/>
        <v>0</v>
      </c>
      <c r="I7" s="62">
        <f t="shared" si="1"/>
        <v>0</v>
      </c>
      <c r="J7" s="62">
        <f t="shared" si="1"/>
        <v>0</v>
      </c>
      <c r="K7" s="62">
        <f t="shared" si="1"/>
        <v>0</v>
      </c>
      <c r="L7" s="62">
        <f t="shared" si="1"/>
        <v>0</v>
      </c>
      <c r="M7" s="62">
        <f t="shared" si="1"/>
        <v>0</v>
      </c>
      <c r="N7" s="62">
        <f t="shared" si="1"/>
        <v>0</v>
      </c>
      <c r="O7" s="62">
        <f t="shared" si="1"/>
        <v>0</v>
      </c>
      <c r="P7" s="62">
        <f t="shared" si="1"/>
        <v>0</v>
      </c>
      <c r="Q7" s="62">
        <f t="shared" si="1"/>
        <v>0</v>
      </c>
      <c r="R7" s="62">
        <f t="shared" si="1"/>
        <v>0</v>
      </c>
      <c r="S7" s="62">
        <f t="shared" si="1"/>
        <v>0</v>
      </c>
      <c r="T7" s="62">
        <f t="shared" si="1"/>
        <v>0</v>
      </c>
      <c r="U7" s="62">
        <f t="shared" si="1"/>
        <v>0</v>
      </c>
      <c r="V7" s="62">
        <f t="shared" si="1"/>
        <v>0</v>
      </c>
      <c r="W7" s="62">
        <f t="shared" si="1"/>
        <v>0</v>
      </c>
      <c r="X7" s="62">
        <f t="shared" si="1"/>
        <v>0</v>
      </c>
      <c r="Y7" s="62">
        <f t="shared" si="1"/>
        <v>0</v>
      </c>
      <c r="Z7" s="62">
        <f t="shared" si="1"/>
        <v>0</v>
      </c>
      <c r="AA7" s="62">
        <f t="shared" si="1"/>
        <v>0</v>
      </c>
      <c r="AB7" s="62">
        <f t="shared" si="1"/>
        <v>0</v>
      </c>
      <c r="AC7" s="62">
        <f t="shared" si="1"/>
        <v>0</v>
      </c>
      <c r="AD7" s="62">
        <f t="shared" si="1"/>
        <v>0</v>
      </c>
      <c r="AE7" s="62">
        <f t="shared" si="1"/>
        <v>0</v>
      </c>
      <c r="AF7" s="62">
        <f t="shared" si="1"/>
        <v>0</v>
      </c>
      <c r="AG7" s="62">
        <f t="shared" si="1"/>
        <v>0</v>
      </c>
      <c r="AH7" s="62">
        <f t="shared" si="1"/>
        <v>0</v>
      </c>
      <c r="AI7" s="62">
        <f t="shared" si="1"/>
        <v>0</v>
      </c>
      <c r="AJ7" s="62">
        <f t="shared" si="1"/>
        <v>0</v>
      </c>
      <c r="AM7" s="382">
        <f>ROUND(SUM(AM8:AM15),0)</f>
        <v>0</v>
      </c>
      <c r="AN7" s="382">
        <f>ROUND(SUM(AN8:AN15),0)</f>
        <v>0</v>
      </c>
      <c r="AO7" s="389"/>
      <c r="AP7" s="63"/>
      <c r="AQ7" s="63"/>
      <c r="AR7" s="63"/>
      <c r="AS7" s="63"/>
      <c r="AT7" s="63"/>
      <c r="AU7" s="63"/>
      <c r="AV7" s="63"/>
      <c r="AW7" s="63"/>
      <c r="AX7" s="63"/>
      <c r="AY7" s="390"/>
    </row>
    <row r="8" spans="2:55">
      <c r="B8" s="64" t="s">
        <v>7</v>
      </c>
      <c r="C8" s="4" t="str">
        <f>IF(Kalba="EN",Data2!C33,Data2!B33)</f>
        <v>Žemė</v>
      </c>
      <c r="D8" s="65">
        <f>F8+NPV(FDN,G8:INDEX(G8:AJ8,PAL))</f>
        <v>0</v>
      </c>
      <c r="E8" s="65">
        <f t="shared" ref="E8:E16" si="2">SUMIF($F$5:$AJ$5,"&lt;="&amp;PAL,$F8:$AJ8)</f>
        <v>0</v>
      </c>
      <c r="F8" s="78">
        <v>0</v>
      </c>
      <c r="G8" s="78">
        <v>0</v>
      </c>
      <c r="H8" s="78">
        <v>0</v>
      </c>
      <c r="I8" s="78">
        <v>0</v>
      </c>
      <c r="J8" s="78">
        <v>0</v>
      </c>
      <c r="K8" s="78">
        <v>0</v>
      </c>
      <c r="L8" s="78">
        <v>0</v>
      </c>
      <c r="M8" s="78">
        <v>0</v>
      </c>
      <c r="N8" s="78">
        <v>0</v>
      </c>
      <c r="O8" s="78">
        <v>0</v>
      </c>
      <c r="P8" s="78">
        <v>0</v>
      </c>
      <c r="Q8" s="78">
        <v>0</v>
      </c>
      <c r="R8" s="78">
        <v>0</v>
      </c>
      <c r="S8" s="78">
        <v>0</v>
      </c>
      <c r="T8" s="78">
        <v>0</v>
      </c>
      <c r="U8" s="78">
        <v>0</v>
      </c>
      <c r="V8" s="78">
        <v>0</v>
      </c>
      <c r="W8" s="78">
        <v>0</v>
      </c>
      <c r="X8" s="78">
        <v>0</v>
      </c>
      <c r="Y8" s="78">
        <v>0</v>
      </c>
      <c r="Z8" s="78">
        <v>0</v>
      </c>
      <c r="AA8" s="78">
        <v>0</v>
      </c>
      <c r="AB8" s="78">
        <v>0</v>
      </c>
      <c r="AC8" s="78">
        <v>0</v>
      </c>
      <c r="AD8" s="78">
        <v>0</v>
      </c>
      <c r="AE8" s="78">
        <v>0</v>
      </c>
      <c r="AF8" s="78">
        <v>0</v>
      </c>
      <c r="AG8" s="78">
        <v>0</v>
      </c>
      <c r="AH8" s="78">
        <v>0</v>
      </c>
      <c r="AI8" s="78">
        <v>0</v>
      </c>
      <c r="AJ8" s="78">
        <v>0</v>
      </c>
      <c r="AM8" s="383">
        <f>F8+NPV(SDN,G8:INDEX(G8:AJ8,PAL))</f>
        <v>0</v>
      </c>
      <c r="AN8" s="415">
        <f>IFERROR(SUMPRODUCT(F8+NPV(SDN,G8:INDEX(G8:AJ8,PAL)),Data1!D3),0)</f>
        <v>0</v>
      </c>
      <c r="AO8" s="387">
        <f t="shared" ref="AO8:AO20" si="3">IF(COUNTIF(AP8:AY8,"Klaida")&gt;0,1,0)</f>
        <v>0</v>
      </c>
      <c r="AP8" s="59">
        <f>IF(COUNT(F8:INDEX(F8:AJ8,PAL+1))&lt;&gt;PAL+1,"Klaida",0)</f>
        <v>0</v>
      </c>
      <c r="AQ8" s="59"/>
      <c r="AR8" s="59"/>
      <c r="AS8" s="59"/>
      <c r="AT8" s="59"/>
      <c r="AU8" s="59"/>
      <c r="AV8" s="59"/>
      <c r="AW8" s="59"/>
      <c r="AX8" s="59"/>
      <c r="AY8" s="388"/>
    </row>
    <row r="9" spans="2:55">
      <c r="B9" s="64" t="s">
        <v>9</v>
      </c>
      <c r="C9" s="4" t="str">
        <f>IF(Kalba="EN",Data2!C34,Data2!B34)</f>
        <v>Nekilnojamasis turtas</v>
      </c>
      <c r="D9" s="65">
        <f>F9+NPV(FDN,G9:INDEX(G9:AJ9,PAL))</f>
        <v>0</v>
      </c>
      <c r="E9" s="65">
        <f t="shared" si="2"/>
        <v>0</v>
      </c>
      <c r="F9" s="78">
        <v>0</v>
      </c>
      <c r="G9" s="78">
        <v>0</v>
      </c>
      <c r="H9" s="78">
        <v>0</v>
      </c>
      <c r="I9" s="78">
        <v>0</v>
      </c>
      <c r="J9" s="78">
        <v>0</v>
      </c>
      <c r="K9" s="78">
        <v>0</v>
      </c>
      <c r="L9" s="78">
        <v>0</v>
      </c>
      <c r="M9" s="78">
        <v>0</v>
      </c>
      <c r="N9" s="78">
        <v>0</v>
      </c>
      <c r="O9" s="78">
        <v>0</v>
      </c>
      <c r="P9" s="78">
        <v>0</v>
      </c>
      <c r="Q9" s="78">
        <v>0</v>
      </c>
      <c r="R9" s="78">
        <v>0</v>
      </c>
      <c r="S9" s="78">
        <v>0</v>
      </c>
      <c r="T9" s="78">
        <v>0</v>
      </c>
      <c r="U9" s="78">
        <v>0</v>
      </c>
      <c r="V9" s="78">
        <v>0</v>
      </c>
      <c r="W9" s="78">
        <v>0</v>
      </c>
      <c r="X9" s="78">
        <v>0</v>
      </c>
      <c r="Y9" s="78">
        <v>0</v>
      </c>
      <c r="Z9" s="78">
        <v>0</v>
      </c>
      <c r="AA9" s="78">
        <v>0</v>
      </c>
      <c r="AB9" s="78">
        <v>0</v>
      </c>
      <c r="AC9" s="78">
        <v>0</v>
      </c>
      <c r="AD9" s="78">
        <v>0</v>
      </c>
      <c r="AE9" s="78">
        <v>0</v>
      </c>
      <c r="AF9" s="78">
        <v>0</v>
      </c>
      <c r="AG9" s="78">
        <v>0</v>
      </c>
      <c r="AH9" s="78">
        <v>0</v>
      </c>
      <c r="AI9" s="78">
        <v>0</v>
      </c>
      <c r="AJ9" s="78">
        <v>0</v>
      </c>
      <c r="AM9" s="383">
        <f>F9+NPV(SDN,G9:INDEX(G9:AJ9,PAL))</f>
        <v>0</v>
      </c>
      <c r="AN9" s="415">
        <f>IFERROR(SUMPRODUCT(F9+NPV(SDN,G9:INDEX(G9:AJ9,PAL)),Data1!D4),0)</f>
        <v>0</v>
      </c>
      <c r="AO9" s="387">
        <f t="shared" si="3"/>
        <v>0</v>
      </c>
      <c r="AP9" s="59">
        <f>IF(COUNT(F9:INDEX(F9:AJ9,PAL+1))&lt;&gt;PAL+1,"Klaida",0)</f>
        <v>0</v>
      </c>
      <c r="AQ9" s="59"/>
      <c r="AR9" s="59"/>
      <c r="AS9" s="59"/>
      <c r="AT9" s="59"/>
      <c r="AU9" s="59"/>
      <c r="AV9" s="59"/>
      <c r="AW9" s="59"/>
      <c r="AX9" s="59"/>
      <c r="AY9" s="388"/>
    </row>
    <row r="10" spans="2:55">
      <c r="B10" s="64" t="s">
        <v>11</v>
      </c>
      <c r="C10" s="4" t="str">
        <f>IF(Kalba="EN",Data2!C35,Data2!B35)</f>
        <v>Statyba, rekonstravimas, kapitalinis remontas ir kiti darbai</v>
      </c>
      <c r="D10" s="65">
        <f>F10+NPV(FDN,G10:INDEX(G10:AJ10,PAL))</f>
        <v>0</v>
      </c>
      <c r="E10" s="65">
        <f t="shared" si="2"/>
        <v>0</v>
      </c>
      <c r="F10" s="78">
        <v>0</v>
      </c>
      <c r="G10" s="78">
        <v>0</v>
      </c>
      <c r="H10" s="78">
        <v>0</v>
      </c>
      <c r="I10" s="78">
        <v>0</v>
      </c>
      <c r="J10" s="78">
        <v>0</v>
      </c>
      <c r="K10" s="78">
        <v>0</v>
      </c>
      <c r="L10" s="78">
        <v>0</v>
      </c>
      <c r="M10" s="78">
        <v>0</v>
      </c>
      <c r="N10" s="78">
        <v>0</v>
      </c>
      <c r="O10" s="78">
        <v>0</v>
      </c>
      <c r="P10" s="78">
        <v>0</v>
      </c>
      <c r="Q10" s="78">
        <v>0</v>
      </c>
      <c r="R10" s="78">
        <v>0</v>
      </c>
      <c r="S10" s="78">
        <v>0</v>
      </c>
      <c r="T10" s="78">
        <v>0</v>
      </c>
      <c r="U10" s="78">
        <v>0</v>
      </c>
      <c r="V10" s="78">
        <v>0</v>
      </c>
      <c r="W10" s="78">
        <v>0</v>
      </c>
      <c r="X10" s="78">
        <v>0</v>
      </c>
      <c r="Y10" s="78">
        <v>0</v>
      </c>
      <c r="Z10" s="78">
        <v>0</v>
      </c>
      <c r="AA10" s="78">
        <v>0</v>
      </c>
      <c r="AB10" s="78">
        <v>0</v>
      </c>
      <c r="AC10" s="78">
        <v>0</v>
      </c>
      <c r="AD10" s="78">
        <v>0</v>
      </c>
      <c r="AE10" s="78">
        <v>0</v>
      </c>
      <c r="AF10" s="78">
        <v>0</v>
      </c>
      <c r="AG10" s="78">
        <v>0</v>
      </c>
      <c r="AH10" s="78">
        <v>0</v>
      </c>
      <c r="AI10" s="78">
        <v>0</v>
      </c>
      <c r="AJ10" s="78">
        <v>0</v>
      </c>
      <c r="AM10" s="383">
        <f>F10+NPV(SDN,G10:INDEX(G10:AJ10,PAL))</f>
        <v>0</v>
      </c>
      <c r="AN10" s="415">
        <f>IFERROR(SUMPRODUCT(F10+NPV(SDN,G10:INDEX(G10:AJ10,PAL)),Data1!D5),0)</f>
        <v>0</v>
      </c>
      <c r="AO10" s="387">
        <f t="shared" si="3"/>
        <v>0</v>
      </c>
      <c r="AP10" s="59">
        <f>IF(COUNT(F10:INDEX(F10:AJ10,PAL+1))&lt;&gt;PAL+1,"Klaida",0)</f>
        <v>0</v>
      </c>
      <c r="AQ10" s="59"/>
      <c r="AR10" s="59"/>
      <c r="AS10" s="59"/>
      <c r="AT10" s="59"/>
      <c r="AU10" s="59"/>
      <c r="AV10" s="59"/>
      <c r="AW10" s="59"/>
      <c r="AX10" s="59"/>
      <c r="AY10" s="388"/>
    </row>
    <row r="11" spans="2:55">
      <c r="B11" s="64" t="s">
        <v>13</v>
      </c>
      <c r="C11" s="4" t="str">
        <f>IF(Kalba="EN",Data2!C36,Data2!B36)</f>
        <v>Įranga, įrenginiai ir kitas ilgalaikis turtas</v>
      </c>
      <c r="D11" s="65">
        <f>F11+NPV(FDN,G11:INDEX(G11:AJ11,PAL))</f>
        <v>0</v>
      </c>
      <c r="E11" s="65">
        <f t="shared" si="2"/>
        <v>0</v>
      </c>
      <c r="F11" s="78">
        <v>0</v>
      </c>
      <c r="G11" s="78">
        <v>0</v>
      </c>
      <c r="H11" s="78">
        <v>0</v>
      </c>
      <c r="I11" s="78">
        <v>0</v>
      </c>
      <c r="J11" s="78">
        <v>0</v>
      </c>
      <c r="K11" s="78">
        <v>0</v>
      </c>
      <c r="L11" s="78">
        <v>0</v>
      </c>
      <c r="M11" s="78">
        <v>0</v>
      </c>
      <c r="N11" s="78">
        <v>0</v>
      </c>
      <c r="O11" s="78">
        <v>0</v>
      </c>
      <c r="P11" s="78">
        <v>0</v>
      </c>
      <c r="Q11" s="78">
        <v>0</v>
      </c>
      <c r="R11" s="78">
        <v>0</v>
      </c>
      <c r="S11" s="78">
        <v>0</v>
      </c>
      <c r="T11" s="78">
        <v>0</v>
      </c>
      <c r="U11" s="78">
        <v>0</v>
      </c>
      <c r="V11" s="78">
        <v>0</v>
      </c>
      <c r="W11" s="78">
        <v>0</v>
      </c>
      <c r="X11" s="78">
        <v>0</v>
      </c>
      <c r="Y11" s="78">
        <v>0</v>
      </c>
      <c r="Z11" s="78">
        <v>0</v>
      </c>
      <c r="AA11" s="78">
        <v>0</v>
      </c>
      <c r="AB11" s="78">
        <v>0</v>
      </c>
      <c r="AC11" s="78">
        <v>0</v>
      </c>
      <c r="AD11" s="78">
        <v>0</v>
      </c>
      <c r="AE11" s="78">
        <v>0</v>
      </c>
      <c r="AF11" s="78">
        <v>0</v>
      </c>
      <c r="AG11" s="78">
        <v>0</v>
      </c>
      <c r="AH11" s="78">
        <v>0</v>
      </c>
      <c r="AI11" s="78">
        <v>0</v>
      </c>
      <c r="AJ11" s="78">
        <v>0</v>
      </c>
      <c r="AM11" s="383">
        <f>F11+NPV(SDN,G11:INDEX(G11:AJ11,PAL))</f>
        <v>0</v>
      </c>
      <c r="AN11" s="415">
        <f>IFERROR(SUMPRODUCT(F11+NPV(SDN,G11:INDEX(G11:AJ11,PAL)),Data1!D6),0)</f>
        <v>0</v>
      </c>
      <c r="AO11" s="387">
        <f t="shared" si="3"/>
        <v>0</v>
      </c>
      <c r="AP11" s="59">
        <f>IF(COUNT(F11:INDEX(F11:AJ11,PAL+1))&lt;&gt;PAL+1,"Klaida",0)</f>
        <v>0</v>
      </c>
      <c r="AQ11" s="59"/>
      <c r="AR11" s="59"/>
      <c r="AS11" s="59"/>
      <c r="AT11" s="59"/>
      <c r="AU11" s="59"/>
      <c r="AV11" s="59"/>
      <c r="AW11" s="59"/>
      <c r="AX11" s="59"/>
      <c r="AY11" s="388"/>
    </row>
    <row r="12" spans="2:55" ht="25.5">
      <c r="B12" s="64" t="s">
        <v>15</v>
      </c>
      <c r="C12" s="4" t="str">
        <f>IF(Kalba="EN",Data2!C37,Data2!B37)</f>
        <v>Projektavimo, techninės priežiūros ir kitos su investicijomis į ilgalaikį turtą (A.1.-A.4.) susijusios paslaugos</v>
      </c>
      <c r="D12" s="65">
        <f>F12+NPV(FDN,G12:INDEX(G12:AJ12,PAL))</f>
        <v>0</v>
      </c>
      <c r="E12" s="65">
        <f t="shared" si="2"/>
        <v>0</v>
      </c>
      <c r="F12" s="78">
        <v>0</v>
      </c>
      <c r="G12" s="78">
        <v>0</v>
      </c>
      <c r="H12" s="78">
        <v>0</v>
      </c>
      <c r="I12" s="78">
        <v>0</v>
      </c>
      <c r="J12" s="78">
        <v>0</v>
      </c>
      <c r="K12" s="78">
        <v>0</v>
      </c>
      <c r="L12" s="78">
        <v>0</v>
      </c>
      <c r="M12" s="78">
        <v>0</v>
      </c>
      <c r="N12" s="78">
        <v>0</v>
      </c>
      <c r="O12" s="78">
        <v>0</v>
      </c>
      <c r="P12" s="78">
        <v>0</v>
      </c>
      <c r="Q12" s="78">
        <v>0</v>
      </c>
      <c r="R12" s="78">
        <v>0</v>
      </c>
      <c r="S12" s="78">
        <v>0</v>
      </c>
      <c r="T12" s="78">
        <v>0</v>
      </c>
      <c r="U12" s="78">
        <v>0</v>
      </c>
      <c r="V12" s="78">
        <v>0</v>
      </c>
      <c r="W12" s="78">
        <v>0</v>
      </c>
      <c r="X12" s="78">
        <v>0</v>
      </c>
      <c r="Y12" s="78">
        <v>0</v>
      </c>
      <c r="Z12" s="78">
        <v>0</v>
      </c>
      <c r="AA12" s="78">
        <v>0</v>
      </c>
      <c r="AB12" s="78">
        <v>0</v>
      </c>
      <c r="AC12" s="78">
        <v>0</v>
      </c>
      <c r="AD12" s="78">
        <v>0</v>
      </c>
      <c r="AE12" s="78">
        <v>0</v>
      </c>
      <c r="AF12" s="78">
        <v>0</v>
      </c>
      <c r="AG12" s="78">
        <v>0</v>
      </c>
      <c r="AH12" s="78">
        <v>0</v>
      </c>
      <c r="AI12" s="78">
        <v>0</v>
      </c>
      <c r="AJ12" s="78">
        <v>0</v>
      </c>
      <c r="AM12" s="383">
        <f>F12+NPV(SDN,G12:INDEX(G12:AJ12,PAL))</f>
        <v>0</v>
      </c>
      <c r="AN12" s="415">
        <f>IFERROR(SUMPRODUCT(F12+NPV(SDN,G12:INDEX(G12:AJ12,PAL)),Data1!D7),0)</f>
        <v>0</v>
      </c>
      <c r="AO12" s="387">
        <f t="shared" si="3"/>
        <v>0</v>
      </c>
      <c r="AP12" s="59">
        <f>IF(COUNT(F12:INDEX(F12:AJ12,PAL+1))&lt;&gt;PAL+1,"Klaida",0)</f>
        <v>0</v>
      </c>
      <c r="AQ12" s="59"/>
      <c r="AR12" s="59"/>
      <c r="AS12" s="59"/>
      <c r="AT12" s="59"/>
      <c r="AU12" s="59"/>
      <c r="AV12" s="59"/>
      <c r="AW12" s="59"/>
      <c r="AX12" s="59"/>
      <c r="AY12" s="388"/>
    </row>
    <row r="13" spans="2:55">
      <c r="B13" s="64" t="s">
        <v>16</v>
      </c>
      <c r="C13" s="4" t="str">
        <f>IF(Kalba="EN",Data2!C38,Data2!B38)</f>
        <v>Projekto administravimas ir vykdymas</v>
      </c>
      <c r="D13" s="65">
        <f>F13+NPV(FDN,G13:INDEX(G13:AJ13,PAL))</f>
        <v>0</v>
      </c>
      <c r="E13" s="65">
        <f t="shared" si="2"/>
        <v>0</v>
      </c>
      <c r="F13" s="78">
        <v>0</v>
      </c>
      <c r="G13" s="78">
        <v>0</v>
      </c>
      <c r="H13" s="78">
        <v>0</v>
      </c>
      <c r="I13" s="78">
        <v>0</v>
      </c>
      <c r="J13" s="78">
        <v>0</v>
      </c>
      <c r="K13" s="78">
        <v>0</v>
      </c>
      <c r="L13" s="78">
        <v>0</v>
      </c>
      <c r="M13" s="78">
        <v>0</v>
      </c>
      <c r="N13" s="78">
        <v>0</v>
      </c>
      <c r="O13" s="78">
        <v>0</v>
      </c>
      <c r="P13" s="78">
        <v>0</v>
      </c>
      <c r="Q13" s="78">
        <v>0</v>
      </c>
      <c r="R13" s="78">
        <v>0</v>
      </c>
      <c r="S13" s="78">
        <v>0</v>
      </c>
      <c r="T13" s="78">
        <v>0</v>
      </c>
      <c r="U13" s="78">
        <v>0</v>
      </c>
      <c r="V13" s="78">
        <v>0</v>
      </c>
      <c r="W13" s="78">
        <v>0</v>
      </c>
      <c r="X13" s="78">
        <v>0</v>
      </c>
      <c r="Y13" s="78">
        <v>0</v>
      </c>
      <c r="Z13" s="78">
        <v>0</v>
      </c>
      <c r="AA13" s="78">
        <v>0</v>
      </c>
      <c r="AB13" s="78">
        <v>0</v>
      </c>
      <c r="AC13" s="78">
        <v>0</v>
      </c>
      <c r="AD13" s="78">
        <v>0</v>
      </c>
      <c r="AE13" s="78">
        <v>0</v>
      </c>
      <c r="AF13" s="78">
        <v>0</v>
      </c>
      <c r="AG13" s="78">
        <v>0</v>
      </c>
      <c r="AH13" s="78">
        <v>0</v>
      </c>
      <c r="AI13" s="78">
        <v>0</v>
      </c>
      <c r="AJ13" s="78">
        <v>0</v>
      </c>
      <c r="AM13" s="383">
        <f>F13+NPV(SDN,G13:INDEX(G13:AJ13,PAL))</f>
        <v>0</v>
      </c>
      <c r="AN13" s="415">
        <f>IFERROR(SUMPRODUCT(F13+NPV(SDN,G13:INDEX(G13:AJ13,PAL)),Data1!D8),0)</f>
        <v>0</v>
      </c>
      <c r="AO13" s="387">
        <f t="shared" si="3"/>
        <v>0</v>
      </c>
      <c r="AP13" s="59">
        <f>IF(COUNT(F13:INDEX(F13:AJ13,PAL+1))&lt;&gt;PAL+1,"Klaida",0)</f>
        <v>0</v>
      </c>
      <c r="AQ13" s="59"/>
      <c r="AR13" s="59"/>
      <c r="AS13" s="59"/>
      <c r="AT13" s="59"/>
      <c r="AU13" s="59"/>
      <c r="AV13" s="59"/>
      <c r="AW13" s="59"/>
      <c r="AX13" s="59"/>
      <c r="AY13" s="388"/>
    </row>
    <row r="14" spans="2:55">
      <c r="B14" s="64" t="s">
        <v>18</v>
      </c>
      <c r="C14" s="4" t="str">
        <f>IF(Kalba="EN",Data2!C39,Data2!B39)</f>
        <v>Kitos paslaugos ir išlaidos</v>
      </c>
      <c r="D14" s="65">
        <f>F14+NPV(FDN,G14:INDEX(G14:AJ14,PAL))</f>
        <v>0</v>
      </c>
      <c r="E14" s="65">
        <f t="shared" si="2"/>
        <v>0</v>
      </c>
      <c r="F14" s="78">
        <v>0</v>
      </c>
      <c r="G14" s="78">
        <v>0</v>
      </c>
      <c r="H14" s="78">
        <v>0</v>
      </c>
      <c r="I14" s="78">
        <v>0</v>
      </c>
      <c r="J14" s="78">
        <v>0</v>
      </c>
      <c r="K14" s="78">
        <v>0</v>
      </c>
      <c r="L14" s="78">
        <v>0</v>
      </c>
      <c r="M14" s="78">
        <v>0</v>
      </c>
      <c r="N14" s="78">
        <v>0</v>
      </c>
      <c r="O14" s="78">
        <v>0</v>
      </c>
      <c r="P14" s="78">
        <v>0</v>
      </c>
      <c r="Q14" s="78">
        <v>0</v>
      </c>
      <c r="R14" s="78">
        <v>0</v>
      </c>
      <c r="S14" s="78">
        <v>0</v>
      </c>
      <c r="T14" s="78">
        <v>0</v>
      </c>
      <c r="U14" s="78">
        <v>0</v>
      </c>
      <c r="V14" s="78">
        <v>0</v>
      </c>
      <c r="W14" s="78">
        <v>0</v>
      </c>
      <c r="X14" s="78">
        <v>0</v>
      </c>
      <c r="Y14" s="78">
        <v>0</v>
      </c>
      <c r="Z14" s="78">
        <v>0</v>
      </c>
      <c r="AA14" s="78">
        <v>0</v>
      </c>
      <c r="AB14" s="78">
        <v>0</v>
      </c>
      <c r="AC14" s="78">
        <v>0</v>
      </c>
      <c r="AD14" s="78">
        <v>0</v>
      </c>
      <c r="AE14" s="78">
        <v>0</v>
      </c>
      <c r="AF14" s="78">
        <v>0</v>
      </c>
      <c r="AG14" s="78">
        <v>0</v>
      </c>
      <c r="AH14" s="78">
        <v>0</v>
      </c>
      <c r="AI14" s="78">
        <v>0</v>
      </c>
      <c r="AJ14" s="78">
        <v>0</v>
      </c>
      <c r="AM14" s="383">
        <f>F14+NPV(SDN,G14:INDEX(G14:AJ14,PAL))</f>
        <v>0</v>
      </c>
      <c r="AN14" s="415">
        <f>IFERROR(SUMPRODUCT(F14+NPV(SDN,G14:INDEX(G14:AJ14,PAL)),Data1!D9),0)</f>
        <v>0</v>
      </c>
      <c r="AO14" s="387">
        <f t="shared" si="3"/>
        <v>0</v>
      </c>
      <c r="AP14" s="59">
        <f>IF(COUNT(F14:INDEX(F14:AJ14,PAL+1))&lt;&gt;PAL+1,"Klaida",0)</f>
        <v>0</v>
      </c>
      <c r="AQ14" s="59"/>
      <c r="AR14" s="59"/>
      <c r="AS14" s="59"/>
      <c r="AT14" s="59"/>
      <c r="AU14" s="59"/>
      <c r="AV14" s="59"/>
      <c r="AW14" s="59"/>
      <c r="AX14" s="59"/>
      <c r="AY14" s="388"/>
    </row>
    <row r="15" spans="2:55">
      <c r="B15" s="64" t="s">
        <v>294</v>
      </c>
      <c r="C15" s="4" t="str">
        <f>IF(Kalba="EN",Data2!C40,Data2!B40)</f>
        <v>Reinvesticijos </v>
      </c>
      <c r="D15" s="65">
        <f>F15+NPV(FDN,G15:INDEX(G15:AJ15,PAL))</f>
        <v>0</v>
      </c>
      <c r="E15" s="65">
        <f t="shared" si="2"/>
        <v>0</v>
      </c>
      <c r="F15" s="78">
        <v>0</v>
      </c>
      <c r="G15" s="78">
        <v>0</v>
      </c>
      <c r="H15" s="78">
        <v>0</v>
      </c>
      <c r="I15" s="78">
        <v>0</v>
      </c>
      <c r="J15" s="78">
        <v>0</v>
      </c>
      <c r="K15" s="78">
        <v>0</v>
      </c>
      <c r="L15" s="78">
        <v>0</v>
      </c>
      <c r="M15" s="78">
        <v>0</v>
      </c>
      <c r="N15" s="78">
        <v>0</v>
      </c>
      <c r="O15" s="78">
        <v>0</v>
      </c>
      <c r="P15" s="78">
        <v>0</v>
      </c>
      <c r="Q15" s="78">
        <v>0</v>
      </c>
      <c r="R15" s="78">
        <v>0</v>
      </c>
      <c r="S15" s="78">
        <v>0</v>
      </c>
      <c r="T15" s="78">
        <v>0</v>
      </c>
      <c r="U15" s="78">
        <v>0</v>
      </c>
      <c r="V15" s="78">
        <v>0</v>
      </c>
      <c r="W15" s="78">
        <v>0</v>
      </c>
      <c r="X15" s="78">
        <v>0</v>
      </c>
      <c r="Y15" s="78">
        <v>0</v>
      </c>
      <c r="Z15" s="78">
        <v>0</v>
      </c>
      <c r="AA15" s="78">
        <v>0</v>
      </c>
      <c r="AB15" s="78">
        <v>0</v>
      </c>
      <c r="AC15" s="78">
        <v>0</v>
      </c>
      <c r="AD15" s="78">
        <v>0</v>
      </c>
      <c r="AE15" s="78">
        <v>0</v>
      </c>
      <c r="AF15" s="78">
        <v>0</v>
      </c>
      <c r="AG15" s="78">
        <v>0</v>
      </c>
      <c r="AH15" s="78">
        <v>0</v>
      </c>
      <c r="AI15" s="78">
        <v>0</v>
      </c>
      <c r="AJ15" s="78">
        <v>0</v>
      </c>
      <c r="AM15" s="383">
        <f>F15+NPV(SDN,G15:INDEX(G15:AJ15,PAL))</f>
        <v>0</v>
      </c>
      <c r="AN15" s="415">
        <f>IFERROR(SUMPRODUCT(F15+NPV(SDN,G15:INDEX(G15:AJ15,PAL)),Data1!D10),0)</f>
        <v>0</v>
      </c>
      <c r="AO15" s="387">
        <f t="shared" si="3"/>
        <v>0</v>
      </c>
      <c r="AP15" s="59">
        <f>IF(COUNT(F15:INDEX(F15:AJ15,PAL+1))&lt;&gt;PAL+1,"Klaida",0)</f>
        <v>0</v>
      </c>
      <c r="AQ15" s="59"/>
      <c r="AR15" s="59"/>
      <c r="AS15" s="59"/>
      <c r="AT15" s="59"/>
      <c r="AU15" s="59"/>
      <c r="AV15" s="59"/>
      <c r="AW15" s="59"/>
      <c r="AX15" s="59"/>
      <c r="AY15" s="388"/>
    </row>
    <row r="16" spans="2:55" s="61" customFormat="1">
      <c r="B16" s="64" t="s">
        <v>20</v>
      </c>
      <c r="C16" s="4" t="str">
        <f>IF(Kalba="EN",Data2!C41,Data2!B41)</f>
        <v>Investicijų likutinė vertė</v>
      </c>
      <c r="D16" s="65">
        <f>F16+NPV(FDN,G16:INDEX(G16:AJ16,PAL))</f>
        <v>0</v>
      </c>
      <c r="E16" s="65">
        <f t="shared" si="2"/>
        <v>0</v>
      </c>
      <c r="F16" s="78">
        <v>0</v>
      </c>
      <c r="G16" s="78">
        <v>0</v>
      </c>
      <c r="H16" s="78">
        <v>0</v>
      </c>
      <c r="I16" s="78">
        <v>0</v>
      </c>
      <c r="J16" s="78">
        <v>0</v>
      </c>
      <c r="K16" s="78">
        <v>0</v>
      </c>
      <c r="L16" s="78">
        <v>0</v>
      </c>
      <c r="M16" s="78">
        <v>0</v>
      </c>
      <c r="N16" s="78">
        <v>0</v>
      </c>
      <c r="O16" s="78">
        <v>0</v>
      </c>
      <c r="P16" s="78">
        <v>0</v>
      </c>
      <c r="Q16" s="78">
        <v>0</v>
      </c>
      <c r="R16" s="78">
        <v>0</v>
      </c>
      <c r="S16" s="78">
        <v>0</v>
      </c>
      <c r="T16" s="78">
        <v>0</v>
      </c>
      <c r="U16" s="78">
        <v>0</v>
      </c>
      <c r="V16" s="78">
        <v>0</v>
      </c>
      <c r="W16" s="78">
        <v>0</v>
      </c>
      <c r="X16" s="78">
        <v>0</v>
      </c>
      <c r="Y16" s="78">
        <v>0</v>
      </c>
      <c r="Z16" s="78">
        <v>0</v>
      </c>
      <c r="AA16" s="78">
        <v>0</v>
      </c>
      <c r="AB16" s="78">
        <v>0</v>
      </c>
      <c r="AC16" s="78">
        <v>0</v>
      </c>
      <c r="AD16" s="78">
        <v>0</v>
      </c>
      <c r="AE16" s="78">
        <v>0</v>
      </c>
      <c r="AF16" s="78">
        <v>0</v>
      </c>
      <c r="AG16" s="78">
        <v>0</v>
      </c>
      <c r="AH16" s="78">
        <v>0</v>
      </c>
      <c r="AI16" s="78">
        <v>0</v>
      </c>
      <c r="AJ16" s="78">
        <v>0</v>
      </c>
      <c r="AM16" s="383">
        <f>F16+NPV(SDN,G16:INDEX(G16:AJ16,PAL))</f>
        <v>0</v>
      </c>
      <c r="AN16" s="415">
        <f>IFERROR(SUMPRODUCT(F16+NPV(SDN,G16:INDEX(G16:AJ16,PAL)),Data1!D11),0)</f>
        <v>0</v>
      </c>
      <c r="AO16" s="387">
        <f t="shared" ca="1" si="3"/>
        <v>0</v>
      </c>
      <c r="AP16" s="59">
        <f>IF(COUNT(F16:INDEX(F16:AJ16,PAL+1))&lt;&gt;PAL+1,"Klaida",0)</f>
        <v>0</v>
      </c>
      <c r="AQ16" s="59">
        <f ca="1">IF(OR(COUNTIF(F16:INDEX(F16:AJ16,PAL+1),"&gt;0")&gt;1,AND(COUNTIF(F16:INDEX(F16:AJ16,PAL+1),"&gt;0")=1,OFFSET(F16,0,PAL)=0)),"Klaida",0)</f>
        <v>0</v>
      </c>
      <c r="AR16" s="59"/>
      <c r="AS16" s="59"/>
      <c r="AT16" s="59"/>
      <c r="AU16" s="59"/>
      <c r="AV16" s="59"/>
      <c r="AW16" s="59"/>
      <c r="AX16" s="59"/>
      <c r="AY16" s="388"/>
    </row>
    <row r="17" spans="2:51" s="61" customFormat="1">
      <c r="B17" s="5" t="s">
        <v>21</v>
      </c>
      <c r="C17" s="5" t="str">
        <f>IF(Kalba="EN",Data2!C42,Data2!B42)</f>
        <v>Veiklos pajamos, iš viso</v>
      </c>
      <c r="D17" s="62">
        <f t="shared" ref="D17:AJ17" si="4">ROUND(SUM(D18:D20),0)</f>
        <v>0</v>
      </c>
      <c r="E17" s="62">
        <f t="shared" si="4"/>
        <v>0</v>
      </c>
      <c r="F17" s="62">
        <f t="shared" si="4"/>
        <v>0</v>
      </c>
      <c r="G17" s="62">
        <f t="shared" si="4"/>
        <v>0</v>
      </c>
      <c r="H17" s="62">
        <f t="shared" si="4"/>
        <v>0</v>
      </c>
      <c r="I17" s="62">
        <f t="shared" si="4"/>
        <v>0</v>
      </c>
      <c r="J17" s="62">
        <f t="shared" si="4"/>
        <v>0</v>
      </c>
      <c r="K17" s="62">
        <f t="shared" si="4"/>
        <v>0</v>
      </c>
      <c r="L17" s="62">
        <f t="shared" si="4"/>
        <v>0</v>
      </c>
      <c r="M17" s="62">
        <f t="shared" si="4"/>
        <v>0</v>
      </c>
      <c r="N17" s="62">
        <f t="shared" si="4"/>
        <v>0</v>
      </c>
      <c r="O17" s="62">
        <f t="shared" si="4"/>
        <v>0</v>
      </c>
      <c r="P17" s="62">
        <f t="shared" si="4"/>
        <v>0</v>
      </c>
      <c r="Q17" s="62">
        <f t="shared" si="4"/>
        <v>0</v>
      </c>
      <c r="R17" s="62">
        <f t="shared" si="4"/>
        <v>0</v>
      </c>
      <c r="S17" s="62">
        <f t="shared" si="4"/>
        <v>0</v>
      </c>
      <c r="T17" s="62">
        <f t="shared" si="4"/>
        <v>0</v>
      </c>
      <c r="U17" s="62">
        <f t="shared" si="4"/>
        <v>0</v>
      </c>
      <c r="V17" s="62">
        <f t="shared" si="4"/>
        <v>0</v>
      </c>
      <c r="W17" s="62">
        <f t="shared" si="4"/>
        <v>0</v>
      </c>
      <c r="X17" s="62">
        <f t="shared" si="4"/>
        <v>0</v>
      </c>
      <c r="Y17" s="62">
        <f t="shared" si="4"/>
        <v>0</v>
      </c>
      <c r="Z17" s="62">
        <f t="shared" si="4"/>
        <v>0</v>
      </c>
      <c r="AA17" s="62">
        <f t="shared" si="4"/>
        <v>0</v>
      </c>
      <c r="AB17" s="62">
        <f t="shared" si="4"/>
        <v>0</v>
      </c>
      <c r="AC17" s="62">
        <f t="shared" si="4"/>
        <v>0</v>
      </c>
      <c r="AD17" s="62">
        <f t="shared" si="4"/>
        <v>0</v>
      </c>
      <c r="AE17" s="62">
        <f t="shared" si="4"/>
        <v>0</v>
      </c>
      <c r="AF17" s="62">
        <f t="shared" si="4"/>
        <v>0</v>
      </c>
      <c r="AG17" s="62">
        <f t="shared" si="4"/>
        <v>0</v>
      </c>
      <c r="AH17" s="62">
        <f t="shared" si="4"/>
        <v>0</v>
      </c>
      <c r="AI17" s="62">
        <f t="shared" si="4"/>
        <v>0</v>
      </c>
      <c r="AJ17" s="62">
        <f t="shared" si="4"/>
        <v>0</v>
      </c>
      <c r="AM17" s="382">
        <f>ROUND(SUM(AM18:AM20),0)</f>
        <v>0</v>
      </c>
      <c r="AN17" s="382">
        <f>ROUND(SUM(AN18:AN20),0)</f>
        <v>0</v>
      </c>
      <c r="AO17" s="389"/>
      <c r="AP17" s="63"/>
      <c r="AQ17" s="63"/>
      <c r="AR17" s="63"/>
      <c r="AS17" s="63"/>
      <c r="AT17" s="63"/>
      <c r="AU17" s="63"/>
      <c r="AV17" s="63"/>
      <c r="AW17" s="63"/>
      <c r="AX17" s="63"/>
      <c r="AY17" s="390"/>
    </row>
    <row r="18" spans="2:51">
      <c r="B18" s="64" t="s">
        <v>22</v>
      </c>
      <c r="C18" s="4" t="str">
        <f>IF(Kalba="EN",Data2!C43,Data2!B43)</f>
        <v>Prekių pardavimo pajamos</v>
      </c>
      <c r="D18" s="65">
        <f>F18+NPV(FDN,G18:INDEX(G18:AJ18,PAL))</f>
        <v>0</v>
      </c>
      <c r="E18" s="65">
        <f>SUMIF($F$5:$AJ$5,"&lt;="&amp;PAL,$F18:$AJ18)</f>
        <v>0</v>
      </c>
      <c r="F18" s="78">
        <v>0</v>
      </c>
      <c r="G18" s="78">
        <v>0</v>
      </c>
      <c r="H18" s="78">
        <v>0</v>
      </c>
      <c r="I18" s="78">
        <v>0</v>
      </c>
      <c r="J18" s="78">
        <v>0</v>
      </c>
      <c r="K18" s="78">
        <v>0</v>
      </c>
      <c r="L18" s="78">
        <v>0</v>
      </c>
      <c r="M18" s="78">
        <v>0</v>
      </c>
      <c r="N18" s="78">
        <v>0</v>
      </c>
      <c r="O18" s="78">
        <v>0</v>
      </c>
      <c r="P18" s="78">
        <v>0</v>
      </c>
      <c r="Q18" s="78">
        <v>0</v>
      </c>
      <c r="R18" s="78">
        <v>0</v>
      </c>
      <c r="S18" s="78">
        <v>0</v>
      </c>
      <c r="T18" s="78">
        <v>0</v>
      </c>
      <c r="U18" s="78">
        <v>0</v>
      </c>
      <c r="V18" s="78">
        <v>0</v>
      </c>
      <c r="W18" s="78">
        <v>0</v>
      </c>
      <c r="X18" s="78">
        <v>0</v>
      </c>
      <c r="Y18" s="78">
        <v>0</v>
      </c>
      <c r="Z18" s="78">
        <v>0</v>
      </c>
      <c r="AA18" s="78">
        <v>0</v>
      </c>
      <c r="AB18" s="78">
        <v>0</v>
      </c>
      <c r="AC18" s="78">
        <v>0</v>
      </c>
      <c r="AD18" s="78">
        <v>0</v>
      </c>
      <c r="AE18" s="78">
        <v>0</v>
      </c>
      <c r="AF18" s="78">
        <v>0</v>
      </c>
      <c r="AG18" s="78">
        <v>0</v>
      </c>
      <c r="AH18" s="78">
        <v>0</v>
      </c>
      <c r="AI18" s="78">
        <v>0</v>
      </c>
      <c r="AJ18" s="78">
        <v>0</v>
      </c>
      <c r="AM18" s="383">
        <f>F18+NPV(SDN,G18:INDEX(G18:AJ18,PAL))</f>
        <v>0</v>
      </c>
      <c r="AN18" s="415">
        <f>F18+NPV(SDN,G18:INDEX(G18:AJ18,PAL))</f>
        <v>0</v>
      </c>
      <c r="AO18" s="387">
        <f t="shared" si="3"/>
        <v>0</v>
      </c>
      <c r="AP18" s="59">
        <f>IF(COUNT(F18:INDEX(F18:AJ18,PAL+1))&lt;&gt;PAL+1,"Klaida",0)</f>
        <v>0</v>
      </c>
      <c r="AQ18" s="59"/>
      <c r="AR18" s="59"/>
      <c r="AS18" s="59"/>
      <c r="AT18" s="59"/>
      <c r="AU18" s="59"/>
      <c r="AV18" s="59"/>
      <c r="AW18" s="59"/>
      <c r="AX18" s="59"/>
      <c r="AY18" s="388"/>
    </row>
    <row r="19" spans="2:51">
      <c r="B19" s="64" t="s">
        <v>23</v>
      </c>
      <c r="C19" s="4" t="str">
        <f>IF(Kalba="EN",Data2!C44,Data2!B44)</f>
        <v>Paslaugų suteikimo pajamos</v>
      </c>
      <c r="D19" s="65">
        <f>F19+NPV(FDN,G19:INDEX(G19:AJ19,PAL))</f>
        <v>0</v>
      </c>
      <c r="E19" s="65">
        <f>SUMIF($F$5:$AJ$5,"&lt;="&amp;PAL,$F19:$AJ19)</f>
        <v>0</v>
      </c>
      <c r="F19" s="78">
        <v>0</v>
      </c>
      <c r="G19" s="78">
        <v>0</v>
      </c>
      <c r="H19" s="78">
        <v>0</v>
      </c>
      <c r="I19" s="78">
        <v>0</v>
      </c>
      <c r="J19" s="78">
        <v>0</v>
      </c>
      <c r="K19" s="78">
        <v>0</v>
      </c>
      <c r="L19" s="78">
        <v>0</v>
      </c>
      <c r="M19" s="78">
        <v>0</v>
      </c>
      <c r="N19" s="78">
        <v>0</v>
      </c>
      <c r="O19" s="78">
        <v>0</v>
      </c>
      <c r="P19" s="78">
        <v>0</v>
      </c>
      <c r="Q19" s="78">
        <v>0</v>
      </c>
      <c r="R19" s="78">
        <v>0</v>
      </c>
      <c r="S19" s="78">
        <v>0</v>
      </c>
      <c r="T19" s="78">
        <v>0</v>
      </c>
      <c r="U19" s="78">
        <v>0</v>
      </c>
      <c r="V19" s="78">
        <v>0</v>
      </c>
      <c r="W19" s="78">
        <v>0</v>
      </c>
      <c r="X19" s="78">
        <v>0</v>
      </c>
      <c r="Y19" s="78">
        <v>0</v>
      </c>
      <c r="Z19" s="78">
        <v>0</v>
      </c>
      <c r="AA19" s="78">
        <v>0</v>
      </c>
      <c r="AB19" s="78">
        <v>0</v>
      </c>
      <c r="AC19" s="78">
        <v>0</v>
      </c>
      <c r="AD19" s="78">
        <v>0</v>
      </c>
      <c r="AE19" s="78">
        <v>0</v>
      </c>
      <c r="AF19" s="78">
        <v>0</v>
      </c>
      <c r="AG19" s="78">
        <v>0</v>
      </c>
      <c r="AH19" s="78">
        <v>0</v>
      </c>
      <c r="AI19" s="78">
        <v>0</v>
      </c>
      <c r="AJ19" s="78">
        <v>0</v>
      </c>
      <c r="AM19" s="383">
        <f>F19+NPV(SDN,G19:INDEX(G19:AJ19,PAL))</f>
        <v>0</v>
      </c>
      <c r="AN19" s="415">
        <f>F19+NPV(SDN,G19:INDEX(G19:AJ19,PAL))</f>
        <v>0</v>
      </c>
      <c r="AO19" s="387">
        <f t="shared" si="3"/>
        <v>0</v>
      </c>
      <c r="AP19" s="59">
        <f>IF(COUNT(F19:INDEX(F19:AJ19,PAL+1))&lt;&gt;PAL+1,"Klaida",0)</f>
        <v>0</v>
      </c>
      <c r="AQ19" s="59"/>
      <c r="AR19" s="59"/>
      <c r="AS19" s="59"/>
      <c r="AT19" s="59"/>
      <c r="AU19" s="59"/>
      <c r="AV19" s="59"/>
      <c r="AW19" s="59"/>
      <c r="AX19" s="59"/>
      <c r="AY19" s="388"/>
    </row>
    <row r="20" spans="2:51">
      <c r="B20" s="64" t="s">
        <v>24</v>
      </c>
      <c r="C20" s="4" t="str">
        <f>IF(Kalba="EN",Data2!C45,Data2!B45)</f>
        <v>Finansinės ir investicinės veiklos bei kitos pajamos</v>
      </c>
      <c r="D20" s="65">
        <f>F20+NPV(FDN,G20:INDEX(G20:AJ20,PAL))</f>
        <v>0</v>
      </c>
      <c r="E20" s="65">
        <f>SUMIF($F$5:$AJ$5,"&lt;="&amp;PAL,$F20:$AJ20)</f>
        <v>0</v>
      </c>
      <c r="F20" s="78">
        <v>0</v>
      </c>
      <c r="G20" s="78">
        <v>0</v>
      </c>
      <c r="H20" s="78">
        <v>0</v>
      </c>
      <c r="I20" s="78">
        <v>0</v>
      </c>
      <c r="J20" s="78">
        <v>0</v>
      </c>
      <c r="K20" s="78">
        <v>0</v>
      </c>
      <c r="L20" s="78">
        <v>0</v>
      </c>
      <c r="M20" s="78">
        <v>0</v>
      </c>
      <c r="N20" s="78">
        <v>0</v>
      </c>
      <c r="O20" s="78">
        <v>0</v>
      </c>
      <c r="P20" s="78">
        <v>0</v>
      </c>
      <c r="Q20" s="78">
        <v>0</v>
      </c>
      <c r="R20" s="78">
        <v>0</v>
      </c>
      <c r="S20" s="78">
        <v>0</v>
      </c>
      <c r="T20" s="78">
        <v>0</v>
      </c>
      <c r="U20" s="78">
        <v>0</v>
      </c>
      <c r="V20" s="78">
        <v>0</v>
      </c>
      <c r="W20" s="78">
        <v>0</v>
      </c>
      <c r="X20" s="78">
        <v>0</v>
      </c>
      <c r="Y20" s="78">
        <v>0</v>
      </c>
      <c r="Z20" s="78">
        <v>0</v>
      </c>
      <c r="AA20" s="78">
        <v>0</v>
      </c>
      <c r="AB20" s="78">
        <v>0</v>
      </c>
      <c r="AC20" s="78">
        <v>0</v>
      </c>
      <c r="AD20" s="78">
        <v>0</v>
      </c>
      <c r="AE20" s="78">
        <v>0</v>
      </c>
      <c r="AF20" s="78">
        <v>0</v>
      </c>
      <c r="AG20" s="78">
        <v>0</v>
      </c>
      <c r="AH20" s="78">
        <v>0</v>
      </c>
      <c r="AI20" s="78">
        <v>0</v>
      </c>
      <c r="AJ20" s="78">
        <v>0</v>
      </c>
      <c r="AM20" s="383">
        <f>F20+NPV(SDN,G20:INDEX(G20:AJ20,PAL))</f>
        <v>0</v>
      </c>
      <c r="AN20" s="415">
        <f>F20+NPV(SDN,G20:INDEX(G20:AJ20,PAL))</f>
        <v>0</v>
      </c>
      <c r="AO20" s="387">
        <f t="shared" si="3"/>
        <v>0</v>
      </c>
      <c r="AP20" s="59">
        <f>IF(COUNT(F20:INDEX(F20:AJ20,PAL+1))&lt;&gt;PAL+1,"Klaida",0)</f>
        <v>0</v>
      </c>
      <c r="AQ20" s="59"/>
      <c r="AR20" s="59"/>
      <c r="AS20" s="59"/>
      <c r="AT20" s="59"/>
      <c r="AU20" s="59"/>
      <c r="AV20" s="59"/>
      <c r="AW20" s="59"/>
      <c r="AX20" s="59"/>
      <c r="AY20" s="388"/>
    </row>
    <row r="21" spans="2:51" s="61" customFormat="1">
      <c r="B21" s="5" t="s">
        <v>25</v>
      </c>
      <c r="C21" s="5" t="str">
        <f>IF(Kalba="EN",Data2!C46,Data2!B46)</f>
        <v>Veiklos ir finansinės išlaidos, iš viso</v>
      </c>
      <c r="D21" s="62">
        <f t="shared" ref="D21:AJ21" si="5">ROUND(SUM(D22,D29),0)</f>
        <v>0</v>
      </c>
      <c r="E21" s="62">
        <f t="shared" si="5"/>
        <v>0</v>
      </c>
      <c r="F21" s="62">
        <f t="shared" si="5"/>
        <v>0</v>
      </c>
      <c r="G21" s="62">
        <f t="shared" si="5"/>
        <v>0</v>
      </c>
      <c r="H21" s="62">
        <f t="shared" si="5"/>
        <v>0</v>
      </c>
      <c r="I21" s="62">
        <f t="shared" si="5"/>
        <v>0</v>
      </c>
      <c r="J21" s="62">
        <f t="shared" si="5"/>
        <v>0</v>
      </c>
      <c r="K21" s="62">
        <f t="shared" si="5"/>
        <v>0</v>
      </c>
      <c r="L21" s="62">
        <f t="shared" si="5"/>
        <v>0</v>
      </c>
      <c r="M21" s="62">
        <f t="shared" si="5"/>
        <v>0</v>
      </c>
      <c r="N21" s="62">
        <f t="shared" si="5"/>
        <v>0</v>
      </c>
      <c r="O21" s="62">
        <f t="shared" si="5"/>
        <v>0</v>
      </c>
      <c r="P21" s="62">
        <f t="shared" si="5"/>
        <v>0</v>
      </c>
      <c r="Q21" s="62">
        <f t="shared" si="5"/>
        <v>0</v>
      </c>
      <c r="R21" s="62">
        <f t="shared" si="5"/>
        <v>0</v>
      </c>
      <c r="S21" s="62">
        <f t="shared" si="5"/>
        <v>0</v>
      </c>
      <c r="T21" s="62">
        <f t="shared" si="5"/>
        <v>0</v>
      </c>
      <c r="U21" s="62">
        <f t="shared" si="5"/>
        <v>0</v>
      </c>
      <c r="V21" s="62">
        <f t="shared" si="5"/>
        <v>0</v>
      </c>
      <c r="W21" s="62">
        <f t="shared" si="5"/>
        <v>0</v>
      </c>
      <c r="X21" s="62">
        <f t="shared" si="5"/>
        <v>0</v>
      </c>
      <c r="Y21" s="62">
        <f t="shared" si="5"/>
        <v>0</v>
      </c>
      <c r="Z21" s="62">
        <f t="shared" si="5"/>
        <v>0</v>
      </c>
      <c r="AA21" s="62">
        <f t="shared" si="5"/>
        <v>0</v>
      </c>
      <c r="AB21" s="62">
        <f t="shared" si="5"/>
        <v>0</v>
      </c>
      <c r="AC21" s="62">
        <f t="shared" si="5"/>
        <v>0</v>
      </c>
      <c r="AD21" s="62">
        <f t="shared" si="5"/>
        <v>0</v>
      </c>
      <c r="AE21" s="62">
        <f t="shared" si="5"/>
        <v>0</v>
      </c>
      <c r="AF21" s="62">
        <f t="shared" si="5"/>
        <v>0</v>
      </c>
      <c r="AG21" s="62">
        <f t="shared" si="5"/>
        <v>0</v>
      </c>
      <c r="AH21" s="62">
        <f t="shared" si="5"/>
        <v>0</v>
      </c>
      <c r="AI21" s="62">
        <f t="shared" si="5"/>
        <v>0</v>
      </c>
      <c r="AJ21" s="62">
        <f t="shared" si="5"/>
        <v>0</v>
      </c>
      <c r="AM21" s="382">
        <f>ROUND(SUM(AM22,AM29),0)</f>
        <v>0</v>
      </c>
      <c r="AN21" s="382">
        <f>ROUND(SUM(AN22,AN29),0)</f>
        <v>0</v>
      </c>
      <c r="AO21" s="389"/>
      <c r="AP21" s="63"/>
      <c r="AQ21" s="63"/>
      <c r="AR21" s="63"/>
      <c r="AS21" s="63"/>
      <c r="AT21" s="63"/>
      <c r="AU21" s="63"/>
      <c r="AV21" s="63"/>
      <c r="AW21" s="63"/>
      <c r="AX21" s="63"/>
      <c r="AY21" s="390"/>
    </row>
    <row r="22" spans="2:51" s="61" customFormat="1">
      <c r="B22" s="66" t="s">
        <v>297</v>
      </c>
      <c r="C22" s="5" t="str">
        <f>IF(Kalba="EN",Data2!C47,Data2!B47)</f>
        <v>Veiklos išlaidos</v>
      </c>
      <c r="D22" s="62">
        <f t="shared" ref="D22:AJ22" si="6">ROUND(SUM(D23:D28),0)</f>
        <v>0</v>
      </c>
      <c r="E22" s="62">
        <f t="shared" si="6"/>
        <v>0</v>
      </c>
      <c r="F22" s="62">
        <f t="shared" si="6"/>
        <v>0</v>
      </c>
      <c r="G22" s="62">
        <f t="shared" si="6"/>
        <v>0</v>
      </c>
      <c r="H22" s="62">
        <f t="shared" si="6"/>
        <v>0</v>
      </c>
      <c r="I22" s="62">
        <f t="shared" si="6"/>
        <v>0</v>
      </c>
      <c r="J22" s="62">
        <f t="shared" si="6"/>
        <v>0</v>
      </c>
      <c r="K22" s="62">
        <f t="shared" si="6"/>
        <v>0</v>
      </c>
      <c r="L22" s="62">
        <f t="shared" si="6"/>
        <v>0</v>
      </c>
      <c r="M22" s="62">
        <f t="shared" si="6"/>
        <v>0</v>
      </c>
      <c r="N22" s="62">
        <f t="shared" si="6"/>
        <v>0</v>
      </c>
      <c r="O22" s="62">
        <f t="shared" si="6"/>
        <v>0</v>
      </c>
      <c r="P22" s="62">
        <f t="shared" si="6"/>
        <v>0</v>
      </c>
      <c r="Q22" s="62">
        <f t="shared" si="6"/>
        <v>0</v>
      </c>
      <c r="R22" s="62">
        <f t="shared" si="6"/>
        <v>0</v>
      </c>
      <c r="S22" s="62">
        <f t="shared" si="6"/>
        <v>0</v>
      </c>
      <c r="T22" s="62">
        <f t="shared" si="6"/>
        <v>0</v>
      </c>
      <c r="U22" s="62">
        <f t="shared" si="6"/>
        <v>0</v>
      </c>
      <c r="V22" s="62">
        <f t="shared" si="6"/>
        <v>0</v>
      </c>
      <c r="W22" s="62">
        <f t="shared" si="6"/>
        <v>0</v>
      </c>
      <c r="X22" s="62">
        <f t="shared" si="6"/>
        <v>0</v>
      </c>
      <c r="Y22" s="62">
        <f t="shared" si="6"/>
        <v>0</v>
      </c>
      <c r="Z22" s="62">
        <f t="shared" si="6"/>
        <v>0</v>
      </c>
      <c r="AA22" s="62">
        <f t="shared" si="6"/>
        <v>0</v>
      </c>
      <c r="AB22" s="62">
        <f t="shared" si="6"/>
        <v>0</v>
      </c>
      <c r="AC22" s="62">
        <f t="shared" si="6"/>
        <v>0</v>
      </c>
      <c r="AD22" s="62">
        <f t="shared" si="6"/>
        <v>0</v>
      </c>
      <c r="AE22" s="62">
        <f t="shared" si="6"/>
        <v>0</v>
      </c>
      <c r="AF22" s="62">
        <f t="shared" si="6"/>
        <v>0</v>
      </c>
      <c r="AG22" s="62">
        <f t="shared" si="6"/>
        <v>0</v>
      </c>
      <c r="AH22" s="62">
        <f t="shared" si="6"/>
        <v>0</v>
      </c>
      <c r="AI22" s="62">
        <f t="shared" si="6"/>
        <v>0</v>
      </c>
      <c r="AJ22" s="62">
        <f t="shared" si="6"/>
        <v>0</v>
      </c>
      <c r="AM22" s="382">
        <f>ROUND(SUM(AM23:AM28),0)</f>
        <v>0</v>
      </c>
      <c r="AN22" s="382">
        <f>ROUND(SUM(AN23:AN28),0)</f>
        <v>0</v>
      </c>
      <c r="AO22" s="389"/>
      <c r="AP22" s="63"/>
      <c r="AQ22" s="63"/>
      <c r="AR22" s="63"/>
      <c r="AS22" s="63"/>
      <c r="AT22" s="63"/>
      <c r="AU22" s="63"/>
      <c r="AV22" s="63"/>
      <c r="AW22" s="63"/>
      <c r="AX22" s="63"/>
      <c r="AY22" s="390"/>
    </row>
    <row r="23" spans="2:51">
      <c r="B23" s="64" t="s">
        <v>298</v>
      </c>
      <c r="C23" s="4" t="str">
        <f>IF(Kalba="EN",Data2!C48,Data2!B48)</f>
        <v>Žaliavos</v>
      </c>
      <c r="D23" s="65">
        <f>F23+NPV(FDN,G23:INDEX(G23:AJ23,PAL))</f>
        <v>0</v>
      </c>
      <c r="E23" s="65">
        <f t="shared" ref="E23:E29" si="7">SUMIF($F$5:$AJ$5,"&lt;="&amp;PAL,$F23:$AJ23)</f>
        <v>0</v>
      </c>
      <c r="F23" s="78">
        <v>0</v>
      </c>
      <c r="G23" s="78">
        <v>0</v>
      </c>
      <c r="H23" s="78">
        <v>0</v>
      </c>
      <c r="I23" s="78">
        <v>0</v>
      </c>
      <c r="J23" s="78">
        <v>0</v>
      </c>
      <c r="K23" s="78">
        <v>0</v>
      </c>
      <c r="L23" s="78">
        <v>0</v>
      </c>
      <c r="M23" s="78">
        <v>0</v>
      </c>
      <c r="N23" s="78">
        <v>0</v>
      </c>
      <c r="O23" s="78">
        <v>0</v>
      </c>
      <c r="P23" s="78">
        <v>0</v>
      </c>
      <c r="Q23" s="78">
        <v>0</v>
      </c>
      <c r="R23" s="78">
        <v>0</v>
      </c>
      <c r="S23" s="78">
        <v>0</v>
      </c>
      <c r="T23" s="78">
        <v>0</v>
      </c>
      <c r="U23" s="78">
        <v>0</v>
      </c>
      <c r="V23" s="78">
        <v>0</v>
      </c>
      <c r="W23" s="78">
        <v>0</v>
      </c>
      <c r="X23" s="78">
        <v>0</v>
      </c>
      <c r="Y23" s="78">
        <v>0</v>
      </c>
      <c r="Z23" s="78">
        <v>0</v>
      </c>
      <c r="AA23" s="78">
        <v>0</v>
      </c>
      <c r="AB23" s="78">
        <v>0</v>
      </c>
      <c r="AC23" s="78">
        <v>0</v>
      </c>
      <c r="AD23" s="78">
        <v>0</v>
      </c>
      <c r="AE23" s="78">
        <v>0</v>
      </c>
      <c r="AF23" s="78">
        <v>0</v>
      </c>
      <c r="AG23" s="78">
        <v>0</v>
      </c>
      <c r="AH23" s="78">
        <v>0</v>
      </c>
      <c r="AI23" s="78">
        <v>0</v>
      </c>
      <c r="AJ23" s="78">
        <v>0</v>
      </c>
      <c r="AM23" s="383">
        <f>F23+NPV(SDN,G23:INDEX(G23:AJ23,PAL))</f>
        <v>0</v>
      </c>
      <c r="AN23" s="415">
        <f>F23+NPV(SDN,G23:INDEX(G23:AJ23,PAL))</f>
        <v>0</v>
      </c>
      <c r="AO23" s="387">
        <f t="shared" ref="AO23:AO29" si="8">IF(COUNTIF(AP23:AY23,"Klaida")&gt;0,1,0)</f>
        <v>0</v>
      </c>
      <c r="AP23" s="59">
        <f>IF(COUNT(F23:INDEX(F23:AJ23,PAL+1))&lt;&gt;PAL+1,"Klaida",0)</f>
        <v>0</v>
      </c>
      <c r="AQ23" s="59"/>
      <c r="AR23" s="59"/>
      <c r="AS23" s="59"/>
      <c r="AT23" s="59"/>
      <c r="AU23" s="59"/>
      <c r="AV23" s="59"/>
      <c r="AW23" s="59"/>
      <c r="AX23" s="59"/>
      <c r="AY23" s="388"/>
    </row>
    <row r="24" spans="2:51">
      <c r="B24" s="64" t="s">
        <v>299</v>
      </c>
      <c r="C24" s="4" t="str">
        <f>IF(Kalba="EN",Data2!C49,Data2!B49)</f>
        <v>Darbo užmokesčio išlaidos</v>
      </c>
      <c r="D24" s="65">
        <f>F24+NPV(FDN,G24:INDEX(G24:AJ24,PAL))</f>
        <v>0</v>
      </c>
      <c r="E24" s="65">
        <f t="shared" si="7"/>
        <v>0</v>
      </c>
      <c r="F24" s="78">
        <v>0</v>
      </c>
      <c r="G24" s="78">
        <v>0</v>
      </c>
      <c r="H24" s="78">
        <v>0</v>
      </c>
      <c r="I24" s="78">
        <v>0</v>
      </c>
      <c r="J24" s="78">
        <v>0</v>
      </c>
      <c r="K24" s="78">
        <v>0</v>
      </c>
      <c r="L24" s="78">
        <v>0</v>
      </c>
      <c r="M24" s="78">
        <v>0</v>
      </c>
      <c r="N24" s="78">
        <v>0</v>
      </c>
      <c r="O24" s="78">
        <v>0</v>
      </c>
      <c r="P24" s="78">
        <v>0</v>
      </c>
      <c r="Q24" s="78">
        <v>0</v>
      </c>
      <c r="R24" s="78">
        <v>0</v>
      </c>
      <c r="S24" s="78">
        <v>0</v>
      </c>
      <c r="T24" s="78">
        <v>0</v>
      </c>
      <c r="U24" s="78">
        <v>0</v>
      </c>
      <c r="V24" s="78">
        <v>0</v>
      </c>
      <c r="W24" s="78">
        <v>0</v>
      </c>
      <c r="X24" s="78">
        <v>0</v>
      </c>
      <c r="Y24" s="78">
        <v>0</v>
      </c>
      <c r="Z24" s="78">
        <v>0</v>
      </c>
      <c r="AA24" s="78">
        <v>0</v>
      </c>
      <c r="AB24" s="78">
        <v>0</v>
      </c>
      <c r="AC24" s="78">
        <v>0</v>
      </c>
      <c r="AD24" s="78">
        <v>0</v>
      </c>
      <c r="AE24" s="78">
        <v>0</v>
      </c>
      <c r="AF24" s="78">
        <v>0</v>
      </c>
      <c r="AG24" s="78">
        <v>0</v>
      </c>
      <c r="AH24" s="78">
        <v>0</v>
      </c>
      <c r="AI24" s="78">
        <v>0</v>
      </c>
      <c r="AJ24" s="78">
        <v>0</v>
      </c>
      <c r="AM24" s="383">
        <f>F24+NPV(SDN,G24:INDEX(G24:AJ24,PAL))</f>
        <v>0</v>
      </c>
      <c r="AN24" s="415">
        <f>F24+NPV(SDN,G24:INDEX(G24:AJ24,PAL))</f>
        <v>0</v>
      </c>
      <c r="AO24" s="387">
        <f t="shared" si="8"/>
        <v>0</v>
      </c>
      <c r="AP24" s="59">
        <f>IF(COUNT(F24:INDEX(F24:AJ24,PAL+1))&lt;&gt;PAL+1,"Klaida",0)</f>
        <v>0</v>
      </c>
      <c r="AQ24" s="59"/>
      <c r="AR24" s="59"/>
      <c r="AS24" s="59"/>
      <c r="AT24" s="59"/>
      <c r="AU24" s="59"/>
      <c r="AV24" s="59"/>
      <c r="AW24" s="59"/>
      <c r="AX24" s="59"/>
      <c r="AY24" s="388"/>
    </row>
    <row r="25" spans="2:51">
      <c r="B25" s="64" t="s">
        <v>300</v>
      </c>
      <c r="C25" s="4" t="str">
        <f>IF(Kalba="EN",Data2!C50,Data2!B50)</f>
        <v>Elektros energijos išlaidos</v>
      </c>
      <c r="D25" s="65">
        <f>F25+NPV(FDN,G25:INDEX(G25:AJ25,PAL))</f>
        <v>0</v>
      </c>
      <c r="E25" s="65">
        <f t="shared" si="7"/>
        <v>0</v>
      </c>
      <c r="F25" s="78">
        <v>0</v>
      </c>
      <c r="G25" s="78">
        <v>0</v>
      </c>
      <c r="H25" s="78">
        <v>0</v>
      </c>
      <c r="I25" s="78">
        <v>0</v>
      </c>
      <c r="J25" s="78">
        <v>0</v>
      </c>
      <c r="K25" s="78">
        <v>0</v>
      </c>
      <c r="L25" s="78">
        <v>0</v>
      </c>
      <c r="M25" s="78">
        <v>0</v>
      </c>
      <c r="N25" s="78">
        <v>0</v>
      </c>
      <c r="O25" s="78">
        <v>0</v>
      </c>
      <c r="P25" s="78">
        <v>0</v>
      </c>
      <c r="Q25" s="78">
        <v>0</v>
      </c>
      <c r="R25" s="78">
        <v>0</v>
      </c>
      <c r="S25" s="78">
        <v>0</v>
      </c>
      <c r="T25" s="78">
        <v>0</v>
      </c>
      <c r="U25" s="78">
        <v>0</v>
      </c>
      <c r="V25" s="78">
        <v>0</v>
      </c>
      <c r="W25" s="78">
        <v>0</v>
      </c>
      <c r="X25" s="78">
        <v>0</v>
      </c>
      <c r="Y25" s="78">
        <v>0</v>
      </c>
      <c r="Z25" s="78">
        <v>0</v>
      </c>
      <c r="AA25" s="78">
        <v>0</v>
      </c>
      <c r="AB25" s="78">
        <v>0</v>
      </c>
      <c r="AC25" s="78">
        <v>0</v>
      </c>
      <c r="AD25" s="78">
        <v>0</v>
      </c>
      <c r="AE25" s="78">
        <v>0</v>
      </c>
      <c r="AF25" s="78">
        <v>0</v>
      </c>
      <c r="AG25" s="78">
        <v>0</v>
      </c>
      <c r="AH25" s="78">
        <v>0</v>
      </c>
      <c r="AI25" s="78">
        <v>0</v>
      </c>
      <c r="AJ25" s="78">
        <v>0</v>
      </c>
      <c r="AM25" s="383">
        <f>F25+NPV(SDN,G25:INDEX(G25:AJ25,PAL))</f>
        <v>0</v>
      </c>
      <c r="AN25" s="415">
        <f>F25+NPV(SDN,G25:INDEX(G25:AJ25,PAL))</f>
        <v>0</v>
      </c>
      <c r="AO25" s="387">
        <f t="shared" si="8"/>
        <v>0</v>
      </c>
      <c r="AP25" s="59">
        <f>IF(COUNT(F25:INDEX(F25:AJ25,PAL+1))&lt;&gt;PAL+1,"Klaida",0)</f>
        <v>0</v>
      </c>
      <c r="AQ25" s="59"/>
      <c r="AR25" s="59"/>
      <c r="AS25" s="59"/>
      <c r="AT25" s="59"/>
      <c r="AU25" s="59"/>
      <c r="AV25" s="59"/>
      <c r="AW25" s="59"/>
      <c r="AX25" s="59"/>
      <c r="AY25" s="388"/>
    </row>
    <row r="26" spans="2:51">
      <c r="B26" s="64" t="s">
        <v>301</v>
      </c>
      <c r="C26" s="4" t="str">
        <f>IF(Kalba="EN",Data2!C51,Data2!B51)</f>
        <v>Šildymo (išskyrus elektrą) išlaidos</v>
      </c>
      <c r="D26" s="65">
        <f>F26+NPV(FDN,G26:INDEX(G26:AJ26,PAL))</f>
        <v>0</v>
      </c>
      <c r="E26" s="65">
        <f t="shared" si="7"/>
        <v>0</v>
      </c>
      <c r="F26" s="78">
        <v>0</v>
      </c>
      <c r="G26" s="78">
        <v>0</v>
      </c>
      <c r="H26" s="78">
        <v>0</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c r="AI26" s="78">
        <v>0</v>
      </c>
      <c r="AJ26" s="78">
        <v>0</v>
      </c>
      <c r="AM26" s="383">
        <f>F26+NPV(SDN,G26:INDEX(G26:AJ26,PAL))</f>
        <v>0</v>
      </c>
      <c r="AN26" s="415">
        <f>F26+NPV(SDN,G26:INDEX(G26:AJ26,PAL))</f>
        <v>0</v>
      </c>
      <c r="AO26" s="387">
        <f t="shared" si="8"/>
        <v>0</v>
      </c>
      <c r="AP26" s="59">
        <f>IF(COUNT(F26:INDEX(F26:AJ26,PAL+1))&lt;&gt;PAL+1,"Klaida",0)</f>
        <v>0</v>
      </c>
      <c r="AQ26" s="59"/>
      <c r="AR26" s="59"/>
      <c r="AS26" s="59"/>
      <c r="AT26" s="59"/>
      <c r="AU26" s="59"/>
      <c r="AV26" s="59"/>
      <c r="AW26" s="59"/>
      <c r="AX26" s="59"/>
      <c r="AY26" s="388"/>
    </row>
    <row r="27" spans="2:51">
      <c r="B27" s="64" t="s">
        <v>303</v>
      </c>
      <c r="C27" s="4" t="str">
        <f>IF(Kalba="EN",Data2!C52,Data2!B52)</f>
        <v>Infrastruktūros būklės palaikymo išlaidos</v>
      </c>
      <c r="D27" s="65">
        <f>F27+NPV(FDN,G27:INDEX(G27:AJ27,PAL))</f>
        <v>0</v>
      </c>
      <c r="E27" s="65">
        <f t="shared" si="7"/>
        <v>0</v>
      </c>
      <c r="F27" s="78">
        <v>0</v>
      </c>
      <c r="G27" s="78">
        <v>0</v>
      </c>
      <c r="H27" s="78">
        <v>0</v>
      </c>
      <c r="I27" s="78">
        <v>0</v>
      </c>
      <c r="J27" s="78">
        <v>0</v>
      </c>
      <c r="K27" s="78">
        <v>0</v>
      </c>
      <c r="L27" s="78">
        <v>0</v>
      </c>
      <c r="M27" s="78">
        <v>0</v>
      </c>
      <c r="N27" s="78">
        <v>0</v>
      </c>
      <c r="O27" s="78">
        <v>0</v>
      </c>
      <c r="P27" s="78">
        <v>0</v>
      </c>
      <c r="Q27" s="78">
        <v>0</v>
      </c>
      <c r="R27" s="78">
        <v>0</v>
      </c>
      <c r="S27" s="78">
        <v>0</v>
      </c>
      <c r="T27" s="78">
        <v>0</v>
      </c>
      <c r="U27" s="78">
        <v>0</v>
      </c>
      <c r="V27" s="78">
        <v>0</v>
      </c>
      <c r="W27" s="78">
        <v>0</v>
      </c>
      <c r="X27" s="78">
        <v>0</v>
      </c>
      <c r="Y27" s="78">
        <v>0</v>
      </c>
      <c r="Z27" s="78">
        <v>0</v>
      </c>
      <c r="AA27" s="78">
        <v>0</v>
      </c>
      <c r="AB27" s="78">
        <v>0</v>
      </c>
      <c r="AC27" s="78">
        <v>0</v>
      </c>
      <c r="AD27" s="78">
        <v>0</v>
      </c>
      <c r="AE27" s="78">
        <v>0</v>
      </c>
      <c r="AF27" s="78">
        <v>0</v>
      </c>
      <c r="AG27" s="78">
        <v>0</v>
      </c>
      <c r="AH27" s="78">
        <v>0</v>
      </c>
      <c r="AI27" s="78">
        <v>0</v>
      </c>
      <c r="AJ27" s="78">
        <v>0</v>
      </c>
      <c r="AM27" s="383">
        <f>F27+NPV(SDN,G27:INDEX(G27:AJ27,PAL))</f>
        <v>0</v>
      </c>
      <c r="AN27" s="415">
        <f>F27+NPV(SDN,G27:INDEX(G27:AJ27,PAL))</f>
        <v>0</v>
      </c>
      <c r="AO27" s="387">
        <f t="shared" si="8"/>
        <v>0</v>
      </c>
      <c r="AP27" s="59">
        <f>IF(COUNT(F27:INDEX(F27:AJ27,PAL+1))&lt;&gt;PAL+1,"Klaida",0)</f>
        <v>0</v>
      </c>
      <c r="AQ27" s="59"/>
      <c r="AR27" s="59"/>
      <c r="AS27" s="59"/>
      <c r="AT27" s="59"/>
      <c r="AU27" s="59"/>
      <c r="AV27" s="59"/>
      <c r="AW27" s="59"/>
      <c r="AX27" s="59"/>
      <c r="AY27" s="388"/>
    </row>
    <row r="28" spans="2:51">
      <c r="B28" s="64" t="s">
        <v>304</v>
      </c>
      <c r="C28" s="4" t="str">
        <f>IF(Kalba="EN",Data2!C53,Data2!B53)</f>
        <v>Kitos išlaidos</v>
      </c>
      <c r="D28" s="65">
        <f>F28+NPV(FDN,G28:INDEX(G28:AJ28,PAL))</f>
        <v>0</v>
      </c>
      <c r="E28" s="65">
        <f t="shared" si="7"/>
        <v>0</v>
      </c>
      <c r="F28" s="78">
        <v>0</v>
      </c>
      <c r="G28" s="78">
        <v>0</v>
      </c>
      <c r="H28" s="78">
        <v>0</v>
      </c>
      <c r="I28" s="78">
        <v>0</v>
      </c>
      <c r="J28" s="78">
        <v>0</v>
      </c>
      <c r="K28" s="78">
        <v>0</v>
      </c>
      <c r="L28" s="78">
        <v>0</v>
      </c>
      <c r="M28" s="78">
        <v>0</v>
      </c>
      <c r="N28" s="78">
        <v>0</v>
      </c>
      <c r="O28" s="78">
        <v>0</v>
      </c>
      <c r="P28" s="78">
        <v>0</v>
      </c>
      <c r="Q28" s="78">
        <v>0</v>
      </c>
      <c r="R28" s="78">
        <v>0</v>
      </c>
      <c r="S28" s="78">
        <v>0</v>
      </c>
      <c r="T28" s="78">
        <v>0</v>
      </c>
      <c r="U28" s="78">
        <v>0</v>
      </c>
      <c r="V28" s="78">
        <v>0</v>
      </c>
      <c r="W28" s="78">
        <v>0</v>
      </c>
      <c r="X28" s="78">
        <v>0</v>
      </c>
      <c r="Y28" s="78">
        <v>0</v>
      </c>
      <c r="Z28" s="78">
        <v>0</v>
      </c>
      <c r="AA28" s="78">
        <v>0</v>
      </c>
      <c r="AB28" s="78">
        <v>0</v>
      </c>
      <c r="AC28" s="78">
        <v>0</v>
      </c>
      <c r="AD28" s="78">
        <v>0</v>
      </c>
      <c r="AE28" s="78">
        <v>0</v>
      </c>
      <c r="AF28" s="78">
        <v>0</v>
      </c>
      <c r="AG28" s="78">
        <v>0</v>
      </c>
      <c r="AH28" s="78">
        <v>0</v>
      </c>
      <c r="AI28" s="78">
        <v>0</v>
      </c>
      <c r="AJ28" s="78">
        <v>0</v>
      </c>
      <c r="AM28" s="383">
        <f>F28+NPV(SDN,G28:INDEX(G28:AJ28,PAL))</f>
        <v>0</v>
      </c>
      <c r="AN28" s="415">
        <f>F28+NPV(SDN,G28:INDEX(G28:AJ28,PAL))</f>
        <v>0</v>
      </c>
      <c r="AO28" s="387">
        <f t="shared" si="8"/>
        <v>0</v>
      </c>
      <c r="AP28" s="59">
        <f>IF(COUNT(F28:INDEX(F28:AJ28,PAL+1))&lt;&gt;PAL+1,"Klaida",0)</f>
        <v>0</v>
      </c>
      <c r="AQ28" s="59"/>
      <c r="AR28" s="59"/>
      <c r="AS28" s="59"/>
      <c r="AT28" s="59"/>
      <c r="AU28" s="59"/>
      <c r="AV28" s="59"/>
      <c r="AW28" s="59"/>
      <c r="AX28" s="59"/>
      <c r="AY28" s="388"/>
    </row>
    <row r="29" spans="2:51">
      <c r="B29" s="64" t="s">
        <v>305</v>
      </c>
      <c r="C29" s="4" t="str">
        <f>IF(Kalba="EN",Data2!C54,Data2!B54)</f>
        <v>Gautų paskolų (G.3.1.) palūkanos</v>
      </c>
      <c r="D29" s="65">
        <f>F29+NPV(FDN,G29:INDEX(G29:AJ29,PAL))</f>
        <v>0</v>
      </c>
      <c r="E29" s="65">
        <f t="shared" si="7"/>
        <v>0</v>
      </c>
      <c r="F29" s="78">
        <v>0</v>
      </c>
      <c r="G29" s="78">
        <v>0</v>
      </c>
      <c r="H29" s="78">
        <v>0</v>
      </c>
      <c r="I29" s="78">
        <v>0</v>
      </c>
      <c r="J29" s="78">
        <v>0</v>
      </c>
      <c r="K29" s="78">
        <v>0</v>
      </c>
      <c r="L29" s="78">
        <v>0</v>
      </c>
      <c r="M29" s="78">
        <v>0</v>
      </c>
      <c r="N29" s="78">
        <v>0</v>
      </c>
      <c r="O29" s="78">
        <v>0</v>
      </c>
      <c r="P29" s="78">
        <v>0</v>
      </c>
      <c r="Q29" s="78">
        <v>0</v>
      </c>
      <c r="R29" s="78">
        <v>0</v>
      </c>
      <c r="S29" s="78">
        <v>0</v>
      </c>
      <c r="T29" s="78">
        <v>0</v>
      </c>
      <c r="U29" s="78">
        <v>0</v>
      </c>
      <c r="V29" s="78">
        <v>0</v>
      </c>
      <c r="W29" s="78">
        <v>0</v>
      </c>
      <c r="X29" s="78">
        <v>0</v>
      </c>
      <c r="Y29" s="78">
        <v>0</v>
      </c>
      <c r="Z29" s="78">
        <v>0</v>
      </c>
      <c r="AA29" s="78">
        <v>0</v>
      </c>
      <c r="AB29" s="78">
        <v>0</v>
      </c>
      <c r="AC29" s="78">
        <v>0</v>
      </c>
      <c r="AD29" s="78">
        <v>0</v>
      </c>
      <c r="AE29" s="78">
        <v>0</v>
      </c>
      <c r="AF29" s="78">
        <v>0</v>
      </c>
      <c r="AG29" s="78">
        <v>0</v>
      </c>
      <c r="AH29" s="78">
        <v>0</v>
      </c>
      <c r="AI29" s="78">
        <v>0</v>
      </c>
      <c r="AJ29" s="78">
        <v>0</v>
      </c>
      <c r="AM29" s="383">
        <f>F29+NPV(SDN,G29:INDEX(G29:AJ29,PAL))</f>
        <v>0</v>
      </c>
      <c r="AN29" s="415">
        <f>F29+NPV(SDN,G29:INDEX(G29:AJ29,PAL))</f>
        <v>0</v>
      </c>
      <c r="AO29" s="387">
        <f t="shared" si="8"/>
        <v>0</v>
      </c>
      <c r="AP29" s="59">
        <f>IF(COUNT(F29:INDEX(F29:AJ29,PAL+1))&lt;&gt;PAL+1,"Klaida",0)</f>
        <v>0</v>
      </c>
      <c r="AQ29" s="59"/>
      <c r="AR29" s="59"/>
      <c r="AS29" s="59"/>
      <c r="AT29" s="59"/>
      <c r="AU29" s="59"/>
      <c r="AV29" s="59"/>
      <c r="AW29" s="59"/>
      <c r="AX29" s="59"/>
      <c r="AY29" s="388"/>
    </row>
    <row r="30" spans="2:51" s="61" customFormat="1" ht="25.5">
      <c r="B30" s="5" t="s">
        <v>26</v>
      </c>
      <c r="C30" s="5" t="str">
        <f>IF(Kalba="EN",Data2!C55,Data2!B55)</f>
        <v>Mokesčiai (+ neigiama įtaka; - teigiama įtaka biudžeto lėšų srautams)</v>
      </c>
      <c r="D30" s="62">
        <f t="shared" ref="D30:AJ30" si="9">ROUND(D31-SUM(D32:D33),0)</f>
        <v>0</v>
      </c>
      <c r="E30" s="62">
        <f t="shared" si="9"/>
        <v>0</v>
      </c>
      <c r="F30" s="62">
        <f t="shared" si="9"/>
        <v>0</v>
      </c>
      <c r="G30" s="62">
        <f t="shared" si="9"/>
        <v>0</v>
      </c>
      <c r="H30" s="62">
        <f t="shared" si="9"/>
        <v>0</v>
      </c>
      <c r="I30" s="62">
        <f t="shared" si="9"/>
        <v>0</v>
      </c>
      <c r="J30" s="62">
        <f t="shared" si="9"/>
        <v>0</v>
      </c>
      <c r="K30" s="62">
        <f t="shared" si="9"/>
        <v>0</v>
      </c>
      <c r="L30" s="62">
        <f t="shared" si="9"/>
        <v>0</v>
      </c>
      <c r="M30" s="62">
        <f t="shared" si="9"/>
        <v>0</v>
      </c>
      <c r="N30" s="62">
        <f t="shared" si="9"/>
        <v>0</v>
      </c>
      <c r="O30" s="62">
        <f t="shared" si="9"/>
        <v>0</v>
      </c>
      <c r="P30" s="62">
        <f t="shared" si="9"/>
        <v>0</v>
      </c>
      <c r="Q30" s="62">
        <f t="shared" si="9"/>
        <v>0</v>
      </c>
      <c r="R30" s="62">
        <f t="shared" si="9"/>
        <v>0</v>
      </c>
      <c r="S30" s="62">
        <f t="shared" si="9"/>
        <v>0</v>
      </c>
      <c r="T30" s="62">
        <f t="shared" si="9"/>
        <v>0</v>
      </c>
      <c r="U30" s="62">
        <f t="shared" si="9"/>
        <v>0</v>
      </c>
      <c r="V30" s="62">
        <f t="shared" si="9"/>
        <v>0</v>
      </c>
      <c r="W30" s="62">
        <f t="shared" si="9"/>
        <v>0</v>
      </c>
      <c r="X30" s="62">
        <f t="shared" si="9"/>
        <v>0</v>
      </c>
      <c r="Y30" s="62">
        <f t="shared" si="9"/>
        <v>0</v>
      </c>
      <c r="Z30" s="62">
        <f t="shared" si="9"/>
        <v>0</v>
      </c>
      <c r="AA30" s="62">
        <f t="shared" si="9"/>
        <v>0</v>
      </c>
      <c r="AB30" s="62">
        <f t="shared" si="9"/>
        <v>0</v>
      </c>
      <c r="AC30" s="62">
        <f t="shared" si="9"/>
        <v>0</v>
      </c>
      <c r="AD30" s="62">
        <f t="shared" si="9"/>
        <v>0</v>
      </c>
      <c r="AE30" s="62">
        <f t="shared" si="9"/>
        <v>0</v>
      </c>
      <c r="AF30" s="62">
        <f t="shared" si="9"/>
        <v>0</v>
      </c>
      <c r="AG30" s="62">
        <f t="shared" si="9"/>
        <v>0</v>
      </c>
      <c r="AH30" s="62">
        <f t="shared" si="9"/>
        <v>0</v>
      </c>
      <c r="AI30" s="62">
        <f t="shared" si="9"/>
        <v>0</v>
      </c>
      <c r="AJ30" s="62">
        <f t="shared" si="9"/>
        <v>0</v>
      </c>
      <c r="AM30" s="382">
        <f>ROUND(AM31-SUM(AM32:AM33),0)</f>
        <v>0</v>
      </c>
      <c r="AN30" s="382">
        <f>ROUND(AN31-SUM(AN32:AN33),0)</f>
        <v>0</v>
      </c>
      <c r="AO30" s="389"/>
      <c r="AP30" s="63"/>
      <c r="AQ30" s="63"/>
      <c r="AR30" s="63"/>
      <c r="AS30" s="63"/>
      <c r="AT30" s="63"/>
      <c r="AU30" s="63"/>
      <c r="AV30" s="63"/>
      <c r="AW30" s="63"/>
      <c r="AX30" s="63"/>
      <c r="AY30" s="390"/>
    </row>
    <row r="31" spans="2:51">
      <c r="B31" s="64" t="s">
        <v>307</v>
      </c>
      <c r="C31" s="4" t="str">
        <f>IF(Kalba="EN",Data2!C56,Data2!B56)</f>
        <v>Bendra importo/pirkimo PVM suma</v>
      </c>
      <c r="D31" s="65">
        <f>F31+NPV(FDN,G31:INDEX(G31:AJ31,PAL))</f>
        <v>0</v>
      </c>
      <c r="E31" s="65">
        <f>SUMIF($F$5:$AJ$5,"&lt;="&amp;PAL,$F31:$AJ31)</f>
        <v>0</v>
      </c>
      <c r="F31" s="65">
        <f t="shared" ref="F31:AJ31" si="10">IF(pvm_susigrazinimas="Taip",0,SUMPRODUCT(F8:F15,Pirkimo_PVM)+SUMPRODUCT(F23:F28,Pirkimo_PVM_II))</f>
        <v>0</v>
      </c>
      <c r="G31" s="65">
        <f t="shared" si="10"/>
        <v>0</v>
      </c>
      <c r="H31" s="65">
        <f t="shared" si="10"/>
        <v>0</v>
      </c>
      <c r="I31" s="65">
        <f t="shared" si="10"/>
        <v>0</v>
      </c>
      <c r="J31" s="65">
        <f t="shared" si="10"/>
        <v>0</v>
      </c>
      <c r="K31" s="65">
        <f t="shared" si="10"/>
        <v>0</v>
      </c>
      <c r="L31" s="65">
        <f t="shared" si="10"/>
        <v>0</v>
      </c>
      <c r="M31" s="65">
        <f t="shared" si="10"/>
        <v>0</v>
      </c>
      <c r="N31" s="65">
        <f t="shared" si="10"/>
        <v>0</v>
      </c>
      <c r="O31" s="65">
        <f t="shared" si="10"/>
        <v>0</v>
      </c>
      <c r="P31" s="65">
        <f t="shared" si="10"/>
        <v>0</v>
      </c>
      <c r="Q31" s="65">
        <f t="shared" si="10"/>
        <v>0</v>
      </c>
      <c r="R31" s="65">
        <f t="shared" si="10"/>
        <v>0</v>
      </c>
      <c r="S31" s="65">
        <f t="shared" si="10"/>
        <v>0</v>
      </c>
      <c r="T31" s="65">
        <f t="shared" si="10"/>
        <v>0</v>
      </c>
      <c r="U31" s="65">
        <f t="shared" si="10"/>
        <v>0</v>
      </c>
      <c r="V31" s="65">
        <f t="shared" si="10"/>
        <v>0</v>
      </c>
      <c r="W31" s="65">
        <f t="shared" si="10"/>
        <v>0</v>
      </c>
      <c r="X31" s="65">
        <f t="shared" si="10"/>
        <v>0</v>
      </c>
      <c r="Y31" s="65">
        <f t="shared" si="10"/>
        <v>0</v>
      </c>
      <c r="Z31" s="65">
        <f t="shared" si="10"/>
        <v>0</v>
      </c>
      <c r="AA31" s="65">
        <f t="shared" si="10"/>
        <v>0</v>
      </c>
      <c r="AB31" s="65">
        <f t="shared" si="10"/>
        <v>0</v>
      </c>
      <c r="AC31" s="65">
        <f t="shared" si="10"/>
        <v>0</v>
      </c>
      <c r="AD31" s="65">
        <f t="shared" si="10"/>
        <v>0</v>
      </c>
      <c r="AE31" s="65">
        <f t="shared" si="10"/>
        <v>0</v>
      </c>
      <c r="AF31" s="65">
        <f t="shared" si="10"/>
        <v>0</v>
      </c>
      <c r="AG31" s="65">
        <f t="shared" si="10"/>
        <v>0</v>
      </c>
      <c r="AH31" s="65">
        <f t="shared" si="10"/>
        <v>0</v>
      </c>
      <c r="AI31" s="65">
        <f t="shared" si="10"/>
        <v>0</v>
      </c>
      <c r="AJ31" s="65">
        <f t="shared" si="10"/>
        <v>0</v>
      </c>
      <c r="AM31" s="383">
        <f>F31+NPV(SDN,G31:INDEX(G31:AJ31,PAL))</f>
        <v>0</v>
      </c>
      <c r="AN31" s="415">
        <f>F31+NPV(SDN,G31:INDEX(G31:AJ31,PAL))</f>
        <v>0</v>
      </c>
      <c r="AO31" s="387"/>
      <c r="AP31" s="59"/>
      <c r="AQ31" s="59"/>
      <c r="AR31" s="59"/>
      <c r="AS31" s="59"/>
      <c r="AT31" s="59"/>
      <c r="AU31" s="59"/>
      <c r="AV31" s="59"/>
      <c r="AW31" s="59"/>
      <c r="AX31" s="59"/>
      <c r="AY31" s="388"/>
    </row>
    <row r="32" spans="2:51">
      <c r="B32" s="64" t="s">
        <v>309</v>
      </c>
      <c r="C32" s="4" t="str">
        <f>IF(Kalba="EN",Data2!C57,Data2!B57)</f>
        <v>Bendra pardavimo PVM suma</v>
      </c>
      <c r="D32" s="65">
        <f>F32+NPV(FDN,G32:INDEX(G32:AJ32,PAL))</f>
        <v>0</v>
      </c>
      <c r="E32" s="65">
        <f>SUMIF($F$5:$AJ$5,"&lt;="&amp;PAL,$F32:$AJ32)</f>
        <v>0</v>
      </c>
      <c r="F32" s="65">
        <f t="shared" ref="F32:AJ32" si="11">IF(pvm_susigrazinimas="Taip",0,SUMPRODUCT(F18:F19,Pardavimo_PVM))</f>
        <v>0</v>
      </c>
      <c r="G32" s="65">
        <f t="shared" si="11"/>
        <v>0</v>
      </c>
      <c r="H32" s="65">
        <f t="shared" si="11"/>
        <v>0</v>
      </c>
      <c r="I32" s="65">
        <f t="shared" si="11"/>
        <v>0</v>
      </c>
      <c r="J32" s="65">
        <f t="shared" si="11"/>
        <v>0</v>
      </c>
      <c r="K32" s="65">
        <f t="shared" si="11"/>
        <v>0</v>
      </c>
      <c r="L32" s="65">
        <f t="shared" si="11"/>
        <v>0</v>
      </c>
      <c r="M32" s="65">
        <f t="shared" si="11"/>
        <v>0</v>
      </c>
      <c r="N32" s="65">
        <f t="shared" si="11"/>
        <v>0</v>
      </c>
      <c r="O32" s="65">
        <f t="shared" si="11"/>
        <v>0</v>
      </c>
      <c r="P32" s="65">
        <f t="shared" si="11"/>
        <v>0</v>
      </c>
      <c r="Q32" s="65">
        <f t="shared" si="11"/>
        <v>0</v>
      </c>
      <c r="R32" s="65">
        <f t="shared" si="11"/>
        <v>0</v>
      </c>
      <c r="S32" s="65">
        <f t="shared" si="11"/>
        <v>0</v>
      </c>
      <c r="T32" s="65">
        <f t="shared" si="11"/>
        <v>0</v>
      </c>
      <c r="U32" s="65">
        <f t="shared" si="11"/>
        <v>0</v>
      </c>
      <c r="V32" s="65">
        <f t="shared" si="11"/>
        <v>0</v>
      </c>
      <c r="W32" s="65">
        <f t="shared" si="11"/>
        <v>0</v>
      </c>
      <c r="X32" s="65">
        <f t="shared" si="11"/>
        <v>0</v>
      </c>
      <c r="Y32" s="65">
        <f t="shared" si="11"/>
        <v>0</v>
      </c>
      <c r="Z32" s="65">
        <f t="shared" si="11"/>
        <v>0</v>
      </c>
      <c r="AA32" s="65">
        <f t="shared" si="11"/>
        <v>0</v>
      </c>
      <c r="AB32" s="65">
        <f t="shared" si="11"/>
        <v>0</v>
      </c>
      <c r="AC32" s="65">
        <f t="shared" si="11"/>
        <v>0</v>
      </c>
      <c r="AD32" s="65">
        <f t="shared" si="11"/>
        <v>0</v>
      </c>
      <c r="AE32" s="65">
        <f t="shared" si="11"/>
        <v>0</v>
      </c>
      <c r="AF32" s="65">
        <f t="shared" si="11"/>
        <v>0</v>
      </c>
      <c r="AG32" s="65">
        <f t="shared" si="11"/>
        <v>0</v>
      </c>
      <c r="AH32" s="65">
        <f t="shared" si="11"/>
        <v>0</v>
      </c>
      <c r="AI32" s="65">
        <f t="shared" si="11"/>
        <v>0</v>
      </c>
      <c r="AJ32" s="65">
        <f t="shared" si="11"/>
        <v>0</v>
      </c>
      <c r="AM32" s="383">
        <f>F32+NPV(SDN,G32:INDEX(G32:AJ32,PAL))</f>
        <v>0</v>
      </c>
      <c r="AN32" s="415">
        <f>F32+NPV(SDN,G32:INDEX(G32:AJ32,PAL))</f>
        <v>0</v>
      </c>
      <c r="AO32" s="387"/>
      <c r="AP32" s="59"/>
      <c r="AQ32" s="59"/>
      <c r="AR32" s="59"/>
      <c r="AS32" s="59"/>
      <c r="AT32" s="59"/>
      <c r="AU32" s="59"/>
      <c r="AV32" s="59"/>
      <c r="AW32" s="59"/>
      <c r="AX32" s="59"/>
      <c r="AY32" s="388"/>
    </row>
    <row r="33" spans="2:51">
      <c r="B33" s="64" t="s">
        <v>311</v>
      </c>
      <c r="C33" s="4" t="str">
        <f>IF(Kalba="EN",Data2!C58,Data2!B58)</f>
        <v>Bendra kitų mokėtinų netiesioginių mokesčių suma</v>
      </c>
      <c r="D33" s="65">
        <f>F33+NPV(FDN,G33:INDEX(G33:AJ33,PAL))</f>
        <v>0</v>
      </c>
      <c r="E33" s="65">
        <f>SUMIF($F$5:$AJ$5,"&lt;="&amp;PAL,$F33:$AJ33)</f>
        <v>0</v>
      </c>
      <c r="F33" s="78">
        <v>0</v>
      </c>
      <c r="G33" s="78">
        <v>0</v>
      </c>
      <c r="H33" s="78">
        <v>0</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c r="AA33" s="78">
        <v>0</v>
      </c>
      <c r="AB33" s="78">
        <v>0</v>
      </c>
      <c r="AC33" s="78">
        <v>0</v>
      </c>
      <c r="AD33" s="78">
        <v>0</v>
      </c>
      <c r="AE33" s="78">
        <v>0</v>
      </c>
      <c r="AF33" s="78">
        <v>0</v>
      </c>
      <c r="AG33" s="78">
        <v>0</v>
      </c>
      <c r="AH33" s="78">
        <v>0</v>
      </c>
      <c r="AI33" s="78">
        <v>0</v>
      </c>
      <c r="AJ33" s="78">
        <v>0</v>
      </c>
      <c r="AM33" s="383">
        <f>F33+NPV(SDN,G33:INDEX(G33:AJ33,PAL))</f>
        <v>0</v>
      </c>
      <c r="AN33" s="415">
        <f>F33+NPV(SDN,G33:INDEX(G33:AJ33,PAL))</f>
        <v>0</v>
      </c>
      <c r="AO33" s="387">
        <f>IF(COUNTIF(AP33:AY33,"Klaida")&gt;0,1,0)</f>
        <v>0</v>
      </c>
      <c r="AP33" s="59">
        <f>IF(COUNT(F33:INDEX(F33:AJ33,PAL+1))&lt;&gt;PAL+1,"Klaida",0)</f>
        <v>0</v>
      </c>
      <c r="AQ33" s="59"/>
      <c r="AR33" s="59"/>
      <c r="AS33" s="59"/>
      <c r="AT33" s="59"/>
      <c r="AU33" s="59"/>
      <c r="AV33" s="59"/>
      <c r="AW33" s="59"/>
      <c r="AX33" s="59"/>
      <c r="AY33" s="388"/>
    </row>
    <row r="34" spans="2:51" s="61" customFormat="1">
      <c r="B34" s="5" t="s">
        <v>28</v>
      </c>
      <c r="C34" s="5" t="str">
        <f>IF(Kalba="EN",Data2!C59,Data2!B59)</f>
        <v>Grynosios pajamos</v>
      </c>
      <c r="D34" s="62">
        <f>ROUND(SUM(D17)-SUM(D15,D22),0)</f>
        <v>0</v>
      </c>
      <c r="E34" s="62">
        <f t="shared" ref="E34:AJ34" si="12">ROUND(SUM(E17)-SUM(E15,E22),0)</f>
        <v>0</v>
      </c>
      <c r="F34" s="62">
        <f t="shared" si="12"/>
        <v>0</v>
      </c>
      <c r="G34" s="62">
        <f t="shared" si="12"/>
        <v>0</v>
      </c>
      <c r="H34" s="62">
        <f t="shared" si="12"/>
        <v>0</v>
      </c>
      <c r="I34" s="62">
        <f t="shared" si="12"/>
        <v>0</v>
      </c>
      <c r="J34" s="62">
        <f t="shared" si="12"/>
        <v>0</v>
      </c>
      <c r="K34" s="62">
        <f t="shared" si="12"/>
        <v>0</v>
      </c>
      <c r="L34" s="62">
        <f t="shared" si="12"/>
        <v>0</v>
      </c>
      <c r="M34" s="62">
        <f t="shared" si="12"/>
        <v>0</v>
      </c>
      <c r="N34" s="62">
        <f t="shared" si="12"/>
        <v>0</v>
      </c>
      <c r="O34" s="62">
        <f t="shared" si="12"/>
        <v>0</v>
      </c>
      <c r="P34" s="62">
        <f t="shared" si="12"/>
        <v>0</v>
      </c>
      <c r="Q34" s="62">
        <f t="shared" si="12"/>
        <v>0</v>
      </c>
      <c r="R34" s="62">
        <f t="shared" si="12"/>
        <v>0</v>
      </c>
      <c r="S34" s="62">
        <f t="shared" si="12"/>
        <v>0</v>
      </c>
      <c r="T34" s="62">
        <f t="shared" si="12"/>
        <v>0</v>
      </c>
      <c r="U34" s="62">
        <f t="shared" si="12"/>
        <v>0</v>
      </c>
      <c r="V34" s="62">
        <f t="shared" si="12"/>
        <v>0</v>
      </c>
      <c r="W34" s="62">
        <f t="shared" si="12"/>
        <v>0</v>
      </c>
      <c r="X34" s="62">
        <f t="shared" si="12"/>
        <v>0</v>
      </c>
      <c r="Y34" s="62">
        <f t="shared" si="12"/>
        <v>0</v>
      </c>
      <c r="Z34" s="62">
        <f t="shared" si="12"/>
        <v>0</v>
      </c>
      <c r="AA34" s="62">
        <f t="shared" si="12"/>
        <v>0</v>
      </c>
      <c r="AB34" s="62">
        <f t="shared" si="12"/>
        <v>0</v>
      </c>
      <c r="AC34" s="62">
        <f t="shared" si="12"/>
        <v>0</v>
      </c>
      <c r="AD34" s="62">
        <f t="shared" si="12"/>
        <v>0</v>
      </c>
      <c r="AE34" s="62">
        <f t="shared" si="12"/>
        <v>0</v>
      </c>
      <c r="AF34" s="62">
        <f t="shared" si="12"/>
        <v>0</v>
      </c>
      <c r="AG34" s="62">
        <f t="shared" si="12"/>
        <v>0</v>
      </c>
      <c r="AH34" s="62">
        <f t="shared" si="12"/>
        <v>0</v>
      </c>
      <c r="AI34" s="62">
        <f t="shared" si="12"/>
        <v>0</v>
      </c>
      <c r="AJ34" s="62">
        <f t="shared" si="12"/>
        <v>0</v>
      </c>
      <c r="AM34" s="382">
        <f>ROUND(SUM(AO17)-SUM(AO7,AO21),0)</f>
        <v>0</v>
      </c>
      <c r="AN34" s="382">
        <f>ROUND(SUM(AP17)-SUM(AP7,AP21),0)</f>
        <v>0</v>
      </c>
      <c r="AO34" s="389"/>
      <c r="AP34" s="63"/>
      <c r="AQ34" s="63"/>
      <c r="AR34" s="63"/>
      <c r="AS34" s="63"/>
      <c r="AT34" s="63"/>
      <c r="AU34" s="63"/>
      <c r="AV34" s="63"/>
      <c r="AW34" s="63"/>
      <c r="AX34" s="63"/>
      <c r="AY34" s="390"/>
    </row>
    <row r="35" spans="2:51" s="61" customFormat="1">
      <c r="B35" s="66" t="s">
        <v>313</v>
      </c>
      <c r="C35" s="5" t="str">
        <f>IF(Kalba="EN",Data2!C60,Data2!B60)</f>
        <v>Finansavimas, iš viso</v>
      </c>
      <c r="D35" s="62">
        <f t="shared" ref="D35:AJ35" si="13">SUM(D36,D41,D44)</f>
        <v>0</v>
      </c>
      <c r="E35" s="62">
        <f t="shared" si="13"/>
        <v>0</v>
      </c>
      <c r="F35" s="62">
        <f t="shared" si="13"/>
        <v>0</v>
      </c>
      <c r="G35" s="62">
        <f t="shared" si="13"/>
        <v>0</v>
      </c>
      <c r="H35" s="62">
        <f t="shared" si="13"/>
        <v>0</v>
      </c>
      <c r="I35" s="62">
        <f t="shared" si="13"/>
        <v>0</v>
      </c>
      <c r="J35" s="62">
        <f t="shared" si="13"/>
        <v>0</v>
      </c>
      <c r="K35" s="62">
        <f t="shared" si="13"/>
        <v>0</v>
      </c>
      <c r="L35" s="62">
        <f t="shared" si="13"/>
        <v>0</v>
      </c>
      <c r="M35" s="62">
        <f t="shared" si="13"/>
        <v>0</v>
      </c>
      <c r="N35" s="62">
        <f t="shared" si="13"/>
        <v>0</v>
      </c>
      <c r="O35" s="62">
        <f t="shared" si="13"/>
        <v>0</v>
      </c>
      <c r="P35" s="62">
        <f t="shared" si="13"/>
        <v>0</v>
      </c>
      <c r="Q35" s="62">
        <f t="shared" si="13"/>
        <v>0</v>
      </c>
      <c r="R35" s="62">
        <f t="shared" si="13"/>
        <v>0</v>
      </c>
      <c r="S35" s="62">
        <f t="shared" si="13"/>
        <v>0</v>
      </c>
      <c r="T35" s="62">
        <f t="shared" si="13"/>
        <v>0</v>
      </c>
      <c r="U35" s="62">
        <f t="shared" si="13"/>
        <v>0</v>
      </c>
      <c r="V35" s="62">
        <f t="shared" si="13"/>
        <v>0</v>
      </c>
      <c r="W35" s="62">
        <f t="shared" si="13"/>
        <v>0</v>
      </c>
      <c r="X35" s="62">
        <f t="shared" si="13"/>
        <v>0</v>
      </c>
      <c r="Y35" s="62">
        <f t="shared" si="13"/>
        <v>0</v>
      </c>
      <c r="Z35" s="62">
        <f t="shared" si="13"/>
        <v>0</v>
      </c>
      <c r="AA35" s="62">
        <f t="shared" si="13"/>
        <v>0</v>
      </c>
      <c r="AB35" s="62">
        <f t="shared" si="13"/>
        <v>0</v>
      </c>
      <c r="AC35" s="62">
        <f t="shared" si="13"/>
        <v>0</v>
      </c>
      <c r="AD35" s="62">
        <f t="shared" si="13"/>
        <v>0</v>
      </c>
      <c r="AE35" s="62">
        <f t="shared" si="13"/>
        <v>0</v>
      </c>
      <c r="AF35" s="62">
        <f t="shared" si="13"/>
        <v>0</v>
      </c>
      <c r="AG35" s="62">
        <f t="shared" si="13"/>
        <v>0</v>
      </c>
      <c r="AH35" s="62">
        <f t="shared" si="13"/>
        <v>0</v>
      </c>
      <c r="AI35" s="62">
        <f t="shared" si="13"/>
        <v>0</v>
      </c>
      <c r="AJ35" s="62">
        <f t="shared" si="13"/>
        <v>0</v>
      </c>
      <c r="AM35" s="382">
        <f>SUM(AO36,AO41,AO44)</f>
        <v>0</v>
      </c>
      <c r="AN35" s="382">
        <f>SUM(AP36,AP41,AP44)</f>
        <v>0</v>
      </c>
      <c r="AO35" s="389"/>
      <c r="AP35" s="63"/>
      <c r="AQ35" s="63"/>
      <c r="AR35" s="63"/>
      <c r="AS35" s="63"/>
      <c r="AT35" s="63"/>
      <c r="AU35" s="63"/>
      <c r="AV35" s="63"/>
      <c r="AW35" s="63"/>
      <c r="AX35" s="63"/>
      <c r="AY35" s="390"/>
    </row>
    <row r="36" spans="2:51" s="61" customFormat="1">
      <c r="B36" s="66" t="s">
        <v>32</v>
      </c>
      <c r="C36" s="5" t="str">
        <f>IF(Kalba="EN",Data2!C61,Data2!B61)</f>
        <v>Prašomas finansavimas</v>
      </c>
      <c r="D36" s="62">
        <f t="shared" ref="D36:AJ36" si="14">ROUND(SUM(D37:D40),0)</f>
        <v>0</v>
      </c>
      <c r="E36" s="62">
        <f t="shared" si="14"/>
        <v>0</v>
      </c>
      <c r="F36" s="62">
        <f t="shared" si="14"/>
        <v>0</v>
      </c>
      <c r="G36" s="62">
        <f t="shared" si="14"/>
        <v>0</v>
      </c>
      <c r="H36" s="62">
        <f t="shared" si="14"/>
        <v>0</v>
      </c>
      <c r="I36" s="62">
        <f t="shared" si="14"/>
        <v>0</v>
      </c>
      <c r="J36" s="62">
        <f t="shared" si="14"/>
        <v>0</v>
      </c>
      <c r="K36" s="62">
        <f t="shared" si="14"/>
        <v>0</v>
      </c>
      <c r="L36" s="62">
        <f t="shared" si="14"/>
        <v>0</v>
      </c>
      <c r="M36" s="62">
        <f t="shared" si="14"/>
        <v>0</v>
      </c>
      <c r="N36" s="62">
        <f t="shared" si="14"/>
        <v>0</v>
      </c>
      <c r="O36" s="62">
        <f t="shared" si="14"/>
        <v>0</v>
      </c>
      <c r="P36" s="62">
        <f t="shared" si="14"/>
        <v>0</v>
      </c>
      <c r="Q36" s="62">
        <f t="shared" si="14"/>
        <v>0</v>
      </c>
      <c r="R36" s="62">
        <f t="shared" si="14"/>
        <v>0</v>
      </c>
      <c r="S36" s="62">
        <f t="shared" si="14"/>
        <v>0</v>
      </c>
      <c r="T36" s="62">
        <f t="shared" si="14"/>
        <v>0</v>
      </c>
      <c r="U36" s="62">
        <f t="shared" si="14"/>
        <v>0</v>
      </c>
      <c r="V36" s="62">
        <f t="shared" si="14"/>
        <v>0</v>
      </c>
      <c r="W36" s="62">
        <f t="shared" si="14"/>
        <v>0</v>
      </c>
      <c r="X36" s="62">
        <f t="shared" si="14"/>
        <v>0</v>
      </c>
      <c r="Y36" s="62">
        <f t="shared" si="14"/>
        <v>0</v>
      </c>
      <c r="Z36" s="62">
        <f t="shared" si="14"/>
        <v>0</v>
      </c>
      <c r="AA36" s="62">
        <f t="shared" si="14"/>
        <v>0</v>
      </c>
      <c r="AB36" s="62">
        <f t="shared" si="14"/>
        <v>0</v>
      </c>
      <c r="AC36" s="62">
        <f t="shared" si="14"/>
        <v>0</v>
      </c>
      <c r="AD36" s="62">
        <f t="shared" si="14"/>
        <v>0</v>
      </c>
      <c r="AE36" s="62">
        <f t="shared" si="14"/>
        <v>0</v>
      </c>
      <c r="AF36" s="62">
        <f t="shared" si="14"/>
        <v>0</v>
      </c>
      <c r="AG36" s="62">
        <f t="shared" si="14"/>
        <v>0</v>
      </c>
      <c r="AH36" s="62">
        <f t="shared" si="14"/>
        <v>0</v>
      </c>
      <c r="AI36" s="62">
        <f t="shared" si="14"/>
        <v>0</v>
      </c>
      <c r="AJ36" s="62">
        <f t="shared" si="14"/>
        <v>0</v>
      </c>
      <c r="AM36" s="382">
        <f>ROUND(SUM(AM37:AM40),0)</f>
        <v>0</v>
      </c>
      <c r="AN36" s="382">
        <f>ROUND(SUM(AN37:AN40),0)</f>
        <v>0</v>
      </c>
      <c r="AO36" s="389"/>
      <c r="AP36" s="63"/>
      <c r="AQ36" s="63"/>
      <c r="AR36" s="63"/>
      <c r="AS36" s="63"/>
      <c r="AT36" s="63"/>
      <c r="AU36" s="63"/>
      <c r="AV36" s="63"/>
      <c r="AW36" s="63"/>
      <c r="AX36" s="63"/>
      <c r="AY36" s="390"/>
    </row>
    <row r="37" spans="2:51">
      <c r="B37" s="64" t="s">
        <v>34</v>
      </c>
      <c r="C37" s="4" t="str">
        <f>IF(Kalba="EN",Data2!C62,Data2!B62)</f>
        <v>ES struktūrinės paramos lėšos</v>
      </c>
      <c r="D37" s="65">
        <f>F37+NPV(FDN,G37:INDEX(G37:AJ37,PAL))</f>
        <v>0</v>
      </c>
      <c r="E37" s="65">
        <f>SUMIF($F$5:$AJ$5,"&lt;="&amp;PAL,$F37:$AJ37)</f>
        <v>0</v>
      </c>
      <c r="F37" s="78">
        <v>0</v>
      </c>
      <c r="G37" s="78">
        <v>0</v>
      </c>
      <c r="H37" s="78">
        <v>0</v>
      </c>
      <c r="I37" s="78">
        <v>0</v>
      </c>
      <c r="J37" s="78">
        <v>0</v>
      </c>
      <c r="K37" s="78">
        <v>0</v>
      </c>
      <c r="L37" s="78">
        <v>0</v>
      </c>
      <c r="M37" s="78">
        <v>0</v>
      </c>
      <c r="N37" s="78">
        <v>0</v>
      </c>
      <c r="O37" s="78">
        <v>0</v>
      </c>
      <c r="P37" s="78">
        <v>0</v>
      </c>
      <c r="Q37" s="78">
        <v>0</v>
      </c>
      <c r="R37" s="78">
        <v>0</v>
      </c>
      <c r="S37" s="78">
        <v>0</v>
      </c>
      <c r="T37" s="78">
        <v>0</v>
      </c>
      <c r="U37" s="78">
        <v>0</v>
      </c>
      <c r="V37" s="78">
        <v>0</v>
      </c>
      <c r="W37" s="78">
        <v>0</v>
      </c>
      <c r="X37" s="78">
        <v>0</v>
      </c>
      <c r="Y37" s="78">
        <v>0</v>
      </c>
      <c r="Z37" s="78">
        <v>0</v>
      </c>
      <c r="AA37" s="78">
        <v>0</v>
      </c>
      <c r="AB37" s="78">
        <v>0</v>
      </c>
      <c r="AC37" s="78">
        <v>0</v>
      </c>
      <c r="AD37" s="78">
        <v>0</v>
      </c>
      <c r="AE37" s="78">
        <v>0</v>
      </c>
      <c r="AF37" s="78">
        <v>0</v>
      </c>
      <c r="AG37" s="78">
        <v>0</v>
      </c>
      <c r="AH37" s="78">
        <v>0</v>
      </c>
      <c r="AI37" s="78">
        <v>0</v>
      </c>
      <c r="AJ37" s="78">
        <v>0</v>
      </c>
      <c r="AM37" s="383">
        <f>F37+NPV(SDN,G37:INDEX(G37:AJ37,PAL))</f>
        <v>0</v>
      </c>
      <c r="AN37" s="415">
        <f>F37+NPV(SDN,G37:INDEX(G37:AJ37,PAL))</f>
        <v>0</v>
      </c>
      <c r="AO37" s="387">
        <f>IF(COUNTIF(AP37:AY37,"Klaida")&gt;0,1,0)</f>
        <v>0</v>
      </c>
      <c r="AP37" s="59">
        <f>IF(COUNT(F37:INDEX(F37:AJ37,PAL+1))&lt;&gt;PAL+1,"Klaida",0)</f>
        <v>0</v>
      </c>
      <c r="AQ37" s="59"/>
      <c r="AR37" s="59"/>
      <c r="AS37" s="59"/>
      <c r="AT37" s="59"/>
      <c r="AU37" s="59"/>
      <c r="AV37" s="59"/>
      <c r="AW37" s="59"/>
      <c r="AX37" s="59"/>
      <c r="AY37" s="388"/>
    </row>
    <row r="38" spans="2:51">
      <c r="B38" s="64" t="s">
        <v>36</v>
      </c>
      <c r="C38" s="4" t="str">
        <f>IF(Kalba="EN",Data2!C63,Data2!B63)</f>
        <v>LR bendrojo finansavimo lėšos</v>
      </c>
      <c r="D38" s="65">
        <f>F38+NPV(FDN,G38:INDEX(G38:AJ38,PAL))</f>
        <v>0</v>
      </c>
      <c r="E38" s="65">
        <f>SUMIF($F$5:$AJ$5,"&lt;="&amp;PAL,$F38:$AJ38)</f>
        <v>0</v>
      </c>
      <c r="F38" s="78">
        <v>0</v>
      </c>
      <c r="G38" s="78">
        <v>0</v>
      </c>
      <c r="H38" s="78">
        <v>0</v>
      </c>
      <c r="I38" s="78">
        <v>0</v>
      </c>
      <c r="J38" s="78">
        <v>0</v>
      </c>
      <c r="K38" s="78">
        <v>0</v>
      </c>
      <c r="L38" s="78">
        <v>0</v>
      </c>
      <c r="M38" s="78">
        <v>0</v>
      </c>
      <c r="N38" s="78">
        <v>0</v>
      </c>
      <c r="O38" s="78">
        <v>0</v>
      </c>
      <c r="P38" s="78">
        <v>0</v>
      </c>
      <c r="Q38" s="78">
        <v>0</v>
      </c>
      <c r="R38" s="78">
        <v>0</v>
      </c>
      <c r="S38" s="78">
        <v>0</v>
      </c>
      <c r="T38" s="78">
        <v>0</v>
      </c>
      <c r="U38" s="78">
        <v>0</v>
      </c>
      <c r="V38" s="78">
        <v>0</v>
      </c>
      <c r="W38" s="78">
        <v>0</v>
      </c>
      <c r="X38" s="78">
        <v>0</v>
      </c>
      <c r="Y38" s="78">
        <v>0</v>
      </c>
      <c r="Z38" s="78">
        <v>0</v>
      </c>
      <c r="AA38" s="78">
        <v>0</v>
      </c>
      <c r="AB38" s="78">
        <v>0</v>
      </c>
      <c r="AC38" s="78">
        <v>0</v>
      </c>
      <c r="AD38" s="78">
        <v>0</v>
      </c>
      <c r="AE38" s="78">
        <v>0</v>
      </c>
      <c r="AF38" s="78">
        <v>0</v>
      </c>
      <c r="AG38" s="78">
        <v>0</v>
      </c>
      <c r="AH38" s="78">
        <v>0</v>
      </c>
      <c r="AI38" s="78">
        <v>0</v>
      </c>
      <c r="AJ38" s="78">
        <v>0</v>
      </c>
      <c r="AM38" s="383">
        <f>F38+NPV(SDN,G38:INDEX(G38:AJ38,PAL))</f>
        <v>0</v>
      </c>
      <c r="AN38" s="415">
        <f>F38+NPV(SDN,G38:INDEX(G38:AJ38,PAL))</f>
        <v>0</v>
      </c>
      <c r="AO38" s="387">
        <f>IF(COUNTIF(AP38:AY38,"Klaida")&gt;0,1,0)</f>
        <v>0</v>
      </c>
      <c r="AP38" s="59">
        <f>IF(COUNT(F38:INDEX(F38:AJ38,PAL+1))&lt;&gt;PAL+1,"Klaida",0)</f>
        <v>0</v>
      </c>
      <c r="AQ38" s="59"/>
      <c r="AR38" s="59"/>
      <c r="AS38" s="59"/>
      <c r="AT38" s="59"/>
      <c r="AU38" s="59"/>
      <c r="AV38" s="59"/>
      <c r="AW38" s="59"/>
      <c r="AX38" s="59"/>
      <c r="AY38" s="388"/>
    </row>
    <row r="39" spans="2:51">
      <c r="B39" s="64" t="s">
        <v>38</v>
      </c>
      <c r="C39" s="4" t="str">
        <f>IF(Kalba="EN",Data2!C64,Data2!B64)</f>
        <v>Kito tarptautinio finansavimo lėšos</v>
      </c>
      <c r="D39" s="65">
        <f>F39+NPV(FDN,G39:INDEX(G39:AJ39,PAL))</f>
        <v>0</v>
      </c>
      <c r="E39" s="65">
        <f>SUMIF($F$5:$AJ$5,"&lt;="&amp;PAL,$F39:$AJ39)</f>
        <v>0</v>
      </c>
      <c r="F39" s="78">
        <v>0</v>
      </c>
      <c r="G39" s="78">
        <v>0</v>
      </c>
      <c r="H39" s="78">
        <v>0</v>
      </c>
      <c r="I39" s="78">
        <v>0</v>
      </c>
      <c r="J39" s="78">
        <v>0</v>
      </c>
      <c r="K39" s="78">
        <v>0</v>
      </c>
      <c r="L39" s="78">
        <v>0</v>
      </c>
      <c r="M39" s="78">
        <v>0</v>
      </c>
      <c r="N39" s="78">
        <v>0</v>
      </c>
      <c r="O39" s="78">
        <v>0</v>
      </c>
      <c r="P39" s="78">
        <v>0</v>
      </c>
      <c r="Q39" s="78">
        <v>0</v>
      </c>
      <c r="R39" s="78">
        <v>0</v>
      </c>
      <c r="S39" s="78">
        <v>0</v>
      </c>
      <c r="T39" s="78">
        <v>0</v>
      </c>
      <c r="U39" s="78">
        <v>0</v>
      </c>
      <c r="V39" s="78">
        <v>0</v>
      </c>
      <c r="W39" s="78">
        <v>0</v>
      </c>
      <c r="X39" s="78">
        <v>0</v>
      </c>
      <c r="Y39" s="78">
        <v>0</v>
      </c>
      <c r="Z39" s="78">
        <v>0</v>
      </c>
      <c r="AA39" s="78">
        <v>0</v>
      </c>
      <c r="AB39" s="78">
        <v>0</v>
      </c>
      <c r="AC39" s="78">
        <v>0</v>
      </c>
      <c r="AD39" s="78">
        <v>0</v>
      </c>
      <c r="AE39" s="78">
        <v>0</v>
      </c>
      <c r="AF39" s="78">
        <v>0</v>
      </c>
      <c r="AG39" s="78">
        <v>0</v>
      </c>
      <c r="AH39" s="78">
        <v>0</v>
      </c>
      <c r="AI39" s="78">
        <v>0</v>
      </c>
      <c r="AJ39" s="78">
        <v>0</v>
      </c>
      <c r="AM39" s="383">
        <f>F39+NPV(SDN,G39:INDEX(G39:AJ39,PAL))</f>
        <v>0</v>
      </c>
      <c r="AN39" s="415">
        <f>F39+NPV(SDN,G39:INDEX(G39:AJ39,PAL))</f>
        <v>0</v>
      </c>
      <c r="AO39" s="387">
        <f>IF(COUNTIF(AP39:AY39,"Klaida")&gt;0,1,0)</f>
        <v>0</v>
      </c>
      <c r="AP39" s="59">
        <f>IF(COUNT(F39:INDEX(F39:AJ39,PAL+1))&lt;&gt;PAL+1,"Klaida",0)</f>
        <v>0</v>
      </c>
      <c r="AQ39" s="59"/>
      <c r="AR39" s="59"/>
      <c r="AS39" s="59"/>
      <c r="AT39" s="59"/>
      <c r="AU39" s="59"/>
      <c r="AV39" s="59"/>
      <c r="AW39" s="59"/>
      <c r="AX39" s="59"/>
      <c r="AY39" s="388"/>
    </row>
    <row r="40" spans="2:51" ht="25.5">
      <c r="B40" s="64" t="s">
        <v>40</v>
      </c>
      <c r="C40" s="4" t="str">
        <f>IF(Kalba="EN",Data2!C65,Data2!B65)</f>
        <v>Specialiosios programos lėšos, skirtos padengti netinkamą finansuoti PVM</v>
      </c>
      <c r="D40" s="65">
        <f>F40+NPV(FDN,G40:INDEX(G40:AJ40,PAL))</f>
        <v>0</v>
      </c>
      <c r="E40" s="65">
        <f>SUMIF($F$5:$AJ$5,"&lt;="&amp;PAL,$F40:$AJ40)</f>
        <v>0</v>
      </c>
      <c r="F40" s="78">
        <v>0</v>
      </c>
      <c r="G40" s="78">
        <v>0</v>
      </c>
      <c r="H40" s="78">
        <v>0</v>
      </c>
      <c r="I40" s="78">
        <v>0</v>
      </c>
      <c r="J40" s="78">
        <v>0</v>
      </c>
      <c r="K40" s="78">
        <v>0</v>
      </c>
      <c r="L40" s="78">
        <v>0</v>
      </c>
      <c r="M40" s="78">
        <v>0</v>
      </c>
      <c r="N40" s="78">
        <v>0</v>
      </c>
      <c r="O40" s="78">
        <v>0</v>
      </c>
      <c r="P40" s="78">
        <v>0</v>
      </c>
      <c r="Q40" s="78">
        <v>0</v>
      </c>
      <c r="R40" s="78">
        <v>0</v>
      </c>
      <c r="S40" s="78">
        <v>0</v>
      </c>
      <c r="T40" s="78">
        <v>0</v>
      </c>
      <c r="U40" s="78">
        <v>0</v>
      </c>
      <c r="V40" s="78">
        <v>0</v>
      </c>
      <c r="W40" s="78">
        <v>0</v>
      </c>
      <c r="X40" s="78">
        <v>0</v>
      </c>
      <c r="Y40" s="78">
        <v>0</v>
      </c>
      <c r="Z40" s="78">
        <v>0</v>
      </c>
      <c r="AA40" s="78">
        <v>0</v>
      </c>
      <c r="AB40" s="78">
        <v>0</v>
      </c>
      <c r="AC40" s="78">
        <v>0</v>
      </c>
      <c r="AD40" s="78">
        <v>0</v>
      </c>
      <c r="AE40" s="78">
        <v>0</v>
      </c>
      <c r="AF40" s="78">
        <v>0</v>
      </c>
      <c r="AG40" s="78">
        <v>0</v>
      </c>
      <c r="AH40" s="78">
        <v>0</v>
      </c>
      <c r="AI40" s="78">
        <v>0</v>
      </c>
      <c r="AJ40" s="78">
        <v>0</v>
      </c>
      <c r="AM40" s="383">
        <f>F40+NPV(SDN,G40:INDEX(G40:AJ40,PAL))</f>
        <v>0</v>
      </c>
      <c r="AN40" s="415">
        <f>F40+NPV(SDN,G40:INDEX(G40:AJ40,PAL))</f>
        <v>0</v>
      </c>
      <c r="AO40" s="387">
        <f>IF(COUNTIF(AP40:AY40,"Klaida")&gt;0,1,0)</f>
        <v>0</v>
      </c>
      <c r="AP40" s="59">
        <f>IF(COUNT(F40:INDEX(F40:AJ40,PAL+1))&lt;&gt;PAL+1,"Klaida",0)</f>
        <v>0</v>
      </c>
      <c r="AQ40" s="59"/>
      <c r="AR40" s="59"/>
      <c r="AS40" s="59"/>
      <c r="AT40" s="59"/>
      <c r="AU40" s="59"/>
      <c r="AV40" s="59"/>
      <c r="AW40" s="59"/>
      <c r="AX40" s="59"/>
      <c r="AY40" s="388"/>
    </row>
    <row r="41" spans="2:51" s="61" customFormat="1">
      <c r="B41" s="66" t="s">
        <v>41</v>
      </c>
      <c r="C41" s="5" t="str">
        <f>IF(Kalba="EN",Data2!C66,Data2!B66)</f>
        <v>Nuosavos lėšos</v>
      </c>
      <c r="D41" s="62">
        <f t="shared" ref="D41:AJ41" si="15">ROUND(SUM(D42:D43),0)</f>
        <v>0</v>
      </c>
      <c r="E41" s="62">
        <f t="shared" si="15"/>
        <v>0</v>
      </c>
      <c r="F41" s="62">
        <f t="shared" si="15"/>
        <v>0</v>
      </c>
      <c r="G41" s="62">
        <f t="shared" si="15"/>
        <v>0</v>
      </c>
      <c r="H41" s="62">
        <f t="shared" si="15"/>
        <v>0</v>
      </c>
      <c r="I41" s="62">
        <f t="shared" si="15"/>
        <v>0</v>
      </c>
      <c r="J41" s="62">
        <f t="shared" si="15"/>
        <v>0</v>
      </c>
      <c r="K41" s="62">
        <f t="shared" si="15"/>
        <v>0</v>
      </c>
      <c r="L41" s="62">
        <f t="shared" si="15"/>
        <v>0</v>
      </c>
      <c r="M41" s="62">
        <f t="shared" si="15"/>
        <v>0</v>
      </c>
      <c r="N41" s="62">
        <f t="shared" si="15"/>
        <v>0</v>
      </c>
      <c r="O41" s="62">
        <f t="shared" si="15"/>
        <v>0</v>
      </c>
      <c r="P41" s="62">
        <f t="shared" si="15"/>
        <v>0</v>
      </c>
      <c r="Q41" s="62">
        <f t="shared" si="15"/>
        <v>0</v>
      </c>
      <c r="R41" s="62">
        <f t="shared" si="15"/>
        <v>0</v>
      </c>
      <c r="S41" s="62">
        <f t="shared" si="15"/>
        <v>0</v>
      </c>
      <c r="T41" s="62">
        <f t="shared" si="15"/>
        <v>0</v>
      </c>
      <c r="U41" s="62">
        <f t="shared" si="15"/>
        <v>0</v>
      </c>
      <c r="V41" s="62">
        <f t="shared" si="15"/>
        <v>0</v>
      </c>
      <c r="W41" s="62">
        <f t="shared" si="15"/>
        <v>0</v>
      </c>
      <c r="X41" s="62">
        <f t="shared" si="15"/>
        <v>0</v>
      </c>
      <c r="Y41" s="62">
        <f t="shared" si="15"/>
        <v>0</v>
      </c>
      <c r="Z41" s="62">
        <f t="shared" si="15"/>
        <v>0</v>
      </c>
      <c r="AA41" s="62">
        <f t="shared" si="15"/>
        <v>0</v>
      </c>
      <c r="AB41" s="62">
        <f t="shared" si="15"/>
        <v>0</v>
      </c>
      <c r="AC41" s="62">
        <f t="shared" si="15"/>
        <v>0</v>
      </c>
      <c r="AD41" s="62">
        <f t="shared" si="15"/>
        <v>0</v>
      </c>
      <c r="AE41" s="62">
        <f t="shared" si="15"/>
        <v>0</v>
      </c>
      <c r="AF41" s="62">
        <f t="shared" si="15"/>
        <v>0</v>
      </c>
      <c r="AG41" s="62">
        <f t="shared" si="15"/>
        <v>0</v>
      </c>
      <c r="AH41" s="62">
        <f t="shared" si="15"/>
        <v>0</v>
      </c>
      <c r="AI41" s="62">
        <f t="shared" si="15"/>
        <v>0</v>
      </c>
      <c r="AJ41" s="62">
        <f t="shared" si="15"/>
        <v>0</v>
      </c>
      <c r="AM41" s="382">
        <f>ROUND(SUM(AM42:AM43),0)</f>
        <v>0</v>
      </c>
      <c r="AN41" s="382">
        <f>ROUND(SUM(AN42:AN43),0)</f>
        <v>0</v>
      </c>
      <c r="AO41" s="389"/>
      <c r="AP41" s="63"/>
      <c r="AQ41" s="63"/>
      <c r="AR41" s="63"/>
      <c r="AS41" s="63"/>
      <c r="AT41" s="63"/>
      <c r="AU41" s="63"/>
      <c r="AV41" s="63"/>
      <c r="AW41" s="63"/>
      <c r="AX41" s="63"/>
      <c r="AY41" s="390"/>
    </row>
    <row r="42" spans="2:51" ht="25.5">
      <c r="B42" s="64" t="s">
        <v>42</v>
      </c>
      <c r="C42" s="4" t="str">
        <f>IF(Kalba="EN",Data2!C67,Data2!B67)</f>
        <v>Viešosios lėšos (valstybės, savivaldybės biudžetai, kiti viešųjų lėšų šaltiniai)</v>
      </c>
      <c r="D42" s="65">
        <f>F42+NPV(FDN,G42:INDEX(G42:AJ42,PAL))</f>
        <v>0</v>
      </c>
      <c r="E42" s="65">
        <f>SUMIF($F$5:$AJ$5,"&lt;="&amp;PAL,$F42:$AJ42)</f>
        <v>0</v>
      </c>
      <c r="F42" s="78">
        <v>0</v>
      </c>
      <c r="G42" s="78">
        <v>0</v>
      </c>
      <c r="H42" s="78">
        <v>0</v>
      </c>
      <c r="I42" s="78">
        <v>0</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c r="AA42" s="78">
        <v>0</v>
      </c>
      <c r="AB42" s="78">
        <v>0</v>
      </c>
      <c r="AC42" s="78">
        <v>0</v>
      </c>
      <c r="AD42" s="78">
        <v>0</v>
      </c>
      <c r="AE42" s="78">
        <v>0</v>
      </c>
      <c r="AF42" s="78">
        <v>0</v>
      </c>
      <c r="AG42" s="78">
        <v>0</v>
      </c>
      <c r="AH42" s="78">
        <v>0</v>
      </c>
      <c r="AI42" s="78">
        <v>0</v>
      </c>
      <c r="AJ42" s="78">
        <v>0</v>
      </c>
      <c r="AM42" s="383">
        <f>F42+NPV(SDN,G42:INDEX(G42:AJ42,PAL))</f>
        <v>0</v>
      </c>
      <c r="AN42" s="415">
        <f>F42+NPV(SDN,G42:INDEX(G42:AJ42,PAL))</f>
        <v>0</v>
      </c>
      <c r="AO42" s="387">
        <f>IF(COUNTIF(AP42:AY42,"Klaida")&gt;0,1,0)</f>
        <v>0</v>
      </c>
      <c r="AP42" s="59">
        <f>IF(COUNT(F42:INDEX(F42:AJ42,PAL+1))&lt;&gt;PAL+1,"Klaida",0)</f>
        <v>0</v>
      </c>
      <c r="AQ42" s="59"/>
      <c r="AR42" s="59"/>
      <c r="AS42" s="59"/>
      <c r="AT42" s="59"/>
      <c r="AU42" s="59"/>
      <c r="AV42" s="59"/>
      <c r="AW42" s="59"/>
      <c r="AX42" s="59"/>
      <c r="AY42" s="388"/>
    </row>
    <row r="43" spans="2:51">
      <c r="B43" s="64" t="s">
        <v>43</v>
      </c>
      <c r="C43" s="4" t="str">
        <f>IF(Kalba="EN",Data2!C68,Data2!B68)</f>
        <v>Privačios lėšos (nuosavos, kitos privačios lėšos)</v>
      </c>
      <c r="D43" s="65">
        <f>F43+NPV(FDN,G43:INDEX(G43:AJ43,PAL))</f>
        <v>0</v>
      </c>
      <c r="E43" s="65">
        <f>SUMIF($F$5:$AJ$5,"&lt;="&amp;PAL,$F43:$AJ43)</f>
        <v>0</v>
      </c>
      <c r="F43" s="78">
        <v>0</v>
      </c>
      <c r="G43" s="78">
        <v>0</v>
      </c>
      <c r="H43" s="78">
        <v>0</v>
      </c>
      <c r="I43" s="78">
        <v>0</v>
      </c>
      <c r="J43" s="78">
        <v>0</v>
      </c>
      <c r="K43" s="78">
        <v>0</v>
      </c>
      <c r="L43" s="78">
        <v>0</v>
      </c>
      <c r="M43" s="78">
        <v>0</v>
      </c>
      <c r="N43" s="78">
        <v>0</v>
      </c>
      <c r="O43" s="78">
        <v>0</v>
      </c>
      <c r="P43" s="78">
        <v>0</v>
      </c>
      <c r="Q43" s="78">
        <v>0</v>
      </c>
      <c r="R43" s="78">
        <v>0</v>
      </c>
      <c r="S43" s="78">
        <v>0</v>
      </c>
      <c r="T43" s="78">
        <v>0</v>
      </c>
      <c r="U43" s="78">
        <v>0</v>
      </c>
      <c r="V43" s="78">
        <v>0</v>
      </c>
      <c r="W43" s="78">
        <v>0</v>
      </c>
      <c r="X43" s="78">
        <v>0</v>
      </c>
      <c r="Y43" s="78">
        <v>0</v>
      </c>
      <c r="Z43" s="78">
        <v>0</v>
      </c>
      <c r="AA43" s="78">
        <v>0</v>
      </c>
      <c r="AB43" s="78">
        <v>0</v>
      </c>
      <c r="AC43" s="78">
        <v>0</v>
      </c>
      <c r="AD43" s="78">
        <v>0</v>
      </c>
      <c r="AE43" s="78">
        <v>0</v>
      </c>
      <c r="AF43" s="78">
        <v>0</v>
      </c>
      <c r="AG43" s="78">
        <v>0</v>
      </c>
      <c r="AH43" s="78">
        <v>0</v>
      </c>
      <c r="AI43" s="78">
        <v>0</v>
      </c>
      <c r="AJ43" s="78">
        <v>0</v>
      </c>
      <c r="AM43" s="383">
        <f>F43+NPV(SDN,G43:INDEX(G43:AJ43,PAL))</f>
        <v>0</v>
      </c>
      <c r="AN43" s="415">
        <f>F43+NPV(SDN,G43:INDEX(G43:AJ43,PAL))</f>
        <v>0</v>
      </c>
      <c r="AO43" s="387">
        <f>IF(COUNTIF(AP43:AY43,"Klaida")&gt;0,1,0)</f>
        <v>0</v>
      </c>
      <c r="AP43" s="59">
        <f>IF(COUNT(F43:INDEX(F43:AJ43,PAL+1))&lt;&gt;PAL+1,"Klaida",0)</f>
        <v>0</v>
      </c>
      <c r="AQ43" s="59"/>
      <c r="AR43" s="59"/>
      <c r="AS43" s="59"/>
      <c r="AT43" s="59"/>
      <c r="AU43" s="59"/>
      <c r="AV43" s="59"/>
      <c r="AW43" s="59"/>
      <c r="AX43" s="59"/>
      <c r="AY43" s="388"/>
    </row>
    <row r="44" spans="2:51" s="61" customFormat="1">
      <c r="B44" s="66" t="s">
        <v>44</v>
      </c>
      <c r="C44" s="5" t="str">
        <f>IF(Kalba="EN",Data2!C69,Data2!B69)</f>
        <v>Paskolos</v>
      </c>
      <c r="D44" s="62">
        <f t="shared" ref="D44:AJ44" si="16">ROUND(SUM(D45)-SUM(D46),0)</f>
        <v>0</v>
      </c>
      <c r="E44" s="62">
        <f t="shared" si="16"/>
        <v>0</v>
      </c>
      <c r="F44" s="62">
        <f t="shared" si="16"/>
        <v>0</v>
      </c>
      <c r="G44" s="62">
        <f t="shared" si="16"/>
        <v>0</v>
      </c>
      <c r="H44" s="62">
        <f t="shared" si="16"/>
        <v>0</v>
      </c>
      <c r="I44" s="62">
        <f t="shared" si="16"/>
        <v>0</v>
      </c>
      <c r="J44" s="62">
        <f t="shared" si="16"/>
        <v>0</v>
      </c>
      <c r="K44" s="62">
        <f t="shared" si="16"/>
        <v>0</v>
      </c>
      <c r="L44" s="62">
        <f t="shared" si="16"/>
        <v>0</v>
      </c>
      <c r="M44" s="62">
        <f t="shared" si="16"/>
        <v>0</v>
      </c>
      <c r="N44" s="62">
        <f t="shared" si="16"/>
        <v>0</v>
      </c>
      <c r="O44" s="62">
        <f t="shared" si="16"/>
        <v>0</v>
      </c>
      <c r="P44" s="62">
        <f t="shared" si="16"/>
        <v>0</v>
      </c>
      <c r="Q44" s="62">
        <f t="shared" si="16"/>
        <v>0</v>
      </c>
      <c r="R44" s="62">
        <f t="shared" si="16"/>
        <v>0</v>
      </c>
      <c r="S44" s="62">
        <f t="shared" si="16"/>
        <v>0</v>
      </c>
      <c r="T44" s="62">
        <f t="shared" si="16"/>
        <v>0</v>
      </c>
      <c r="U44" s="62">
        <f t="shared" si="16"/>
        <v>0</v>
      </c>
      <c r="V44" s="62">
        <f t="shared" si="16"/>
        <v>0</v>
      </c>
      <c r="W44" s="62">
        <f t="shared" si="16"/>
        <v>0</v>
      </c>
      <c r="X44" s="62">
        <f t="shared" si="16"/>
        <v>0</v>
      </c>
      <c r="Y44" s="62">
        <f t="shared" si="16"/>
        <v>0</v>
      </c>
      <c r="Z44" s="62">
        <f t="shared" si="16"/>
        <v>0</v>
      </c>
      <c r="AA44" s="62">
        <f t="shared" si="16"/>
        <v>0</v>
      </c>
      <c r="AB44" s="62">
        <f t="shared" si="16"/>
        <v>0</v>
      </c>
      <c r="AC44" s="62">
        <f t="shared" si="16"/>
        <v>0</v>
      </c>
      <c r="AD44" s="62">
        <f t="shared" si="16"/>
        <v>0</v>
      </c>
      <c r="AE44" s="62">
        <f t="shared" si="16"/>
        <v>0</v>
      </c>
      <c r="AF44" s="62">
        <f t="shared" si="16"/>
        <v>0</v>
      </c>
      <c r="AG44" s="62">
        <f t="shared" si="16"/>
        <v>0</v>
      </c>
      <c r="AH44" s="62">
        <f t="shared" si="16"/>
        <v>0</v>
      </c>
      <c r="AI44" s="62">
        <f t="shared" si="16"/>
        <v>0</v>
      </c>
      <c r="AJ44" s="62">
        <f t="shared" si="16"/>
        <v>0</v>
      </c>
      <c r="AM44" s="382">
        <f>ROUND(SUM(AM45)-SUM(AM46),0)</f>
        <v>0</v>
      </c>
      <c r="AN44" s="382">
        <f>ROUND(SUM(AN45)-SUM(AN46),0)</f>
        <v>0</v>
      </c>
      <c r="AO44" s="389"/>
      <c r="AP44" s="63"/>
      <c r="AQ44" s="63"/>
      <c r="AR44" s="63"/>
      <c r="AS44" s="63"/>
      <c r="AT44" s="63"/>
      <c r="AU44" s="63"/>
      <c r="AV44" s="63"/>
      <c r="AW44" s="63"/>
      <c r="AX44" s="63"/>
      <c r="AY44" s="390"/>
    </row>
    <row r="45" spans="2:51">
      <c r="B45" s="64" t="s">
        <v>46</v>
      </c>
      <c r="C45" s="4" t="str">
        <f>IF(Kalba="EN",Data2!C70,Data2!B70)</f>
        <v>Paskolos</v>
      </c>
      <c r="D45" s="65">
        <f>F45+NPV(FDN,G45:INDEX(G45:AJ45,PAL))</f>
        <v>0</v>
      </c>
      <c r="E45" s="65">
        <f>SUMIF($F$5:$AJ$5,"&lt;="&amp;PAL,$F45:$AJ45)</f>
        <v>0</v>
      </c>
      <c r="F45" s="78">
        <v>0</v>
      </c>
      <c r="G45" s="78">
        <v>0</v>
      </c>
      <c r="H45" s="78">
        <v>0</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c r="AA45" s="78">
        <v>0</v>
      </c>
      <c r="AB45" s="78">
        <v>0</v>
      </c>
      <c r="AC45" s="78">
        <v>0</v>
      </c>
      <c r="AD45" s="78">
        <v>0</v>
      </c>
      <c r="AE45" s="78">
        <v>0</v>
      </c>
      <c r="AF45" s="78">
        <v>0</v>
      </c>
      <c r="AG45" s="78">
        <v>0</v>
      </c>
      <c r="AH45" s="78">
        <v>0</v>
      </c>
      <c r="AI45" s="78">
        <v>0</v>
      </c>
      <c r="AJ45" s="78">
        <v>0</v>
      </c>
      <c r="AM45" s="383">
        <f>F45+NPV(SDN,G45:INDEX(G45:AJ45,PAL))</f>
        <v>0</v>
      </c>
      <c r="AN45" s="415">
        <f>F45+NPV(SDN,G45:INDEX(G45:AJ45,PAL))</f>
        <v>0</v>
      </c>
      <c r="AO45" s="387">
        <f>IF(COUNTIF(AP45:AY45,"Klaida")&gt;0,1,0)</f>
        <v>0</v>
      </c>
      <c r="AP45" s="59">
        <f>IF(COUNT(F45:INDEX(F45:AJ45,PAL+1))&lt;&gt;PAL+1,"Klaida",0)</f>
        <v>0</v>
      </c>
      <c r="AQ45" s="59"/>
      <c r="AR45" s="59"/>
      <c r="AS45" s="59"/>
      <c r="AT45" s="59"/>
      <c r="AU45" s="59"/>
      <c r="AV45" s="59"/>
      <c r="AW45" s="59"/>
      <c r="AX45" s="59"/>
      <c r="AY45" s="388"/>
    </row>
    <row r="46" spans="2:51">
      <c r="B46" s="64" t="s">
        <v>48</v>
      </c>
      <c r="C46" s="4" t="str">
        <f>IF(Kalba="EN",Data2!C71,Data2!B71)</f>
        <v>Paskolų grąžinimai (išskyrus palūkanas)</v>
      </c>
      <c r="D46" s="65">
        <f>F46+NPV(FDN,G46:INDEX(G46:AJ46,PAL))</f>
        <v>0</v>
      </c>
      <c r="E46" s="65">
        <f>SUMIF($F$5:$AJ$5,"&lt;="&amp;PAL,$F46:$AJ46)</f>
        <v>0</v>
      </c>
      <c r="F46" s="78">
        <v>0</v>
      </c>
      <c r="G46" s="78">
        <v>0</v>
      </c>
      <c r="H46" s="78">
        <v>0</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0</v>
      </c>
      <c r="AE46" s="78">
        <v>0</v>
      </c>
      <c r="AF46" s="78">
        <v>0</v>
      </c>
      <c r="AG46" s="78">
        <v>0</v>
      </c>
      <c r="AH46" s="78">
        <v>0</v>
      </c>
      <c r="AI46" s="78">
        <v>0</v>
      </c>
      <c r="AJ46" s="78">
        <v>0</v>
      </c>
      <c r="AM46" s="383">
        <f>F46+NPV(SDN,G46:INDEX(G46:AJ46,PAL))</f>
        <v>0</v>
      </c>
      <c r="AN46" s="415">
        <f>F46+NPV(SDN,G46:INDEX(G46:AJ46,PAL))</f>
        <v>0</v>
      </c>
      <c r="AO46" s="387">
        <f>IF(COUNTIF(AP46:AY46,"Klaida")&gt;0,1,0)</f>
        <v>0</v>
      </c>
      <c r="AP46" s="59">
        <f>IF(COUNT(F46:INDEX(F46:AJ46,PAL+1))&lt;&gt;PAL+1,"Klaida",0)</f>
        <v>0</v>
      </c>
      <c r="AQ46" s="59"/>
      <c r="AR46" s="59"/>
      <c r="AS46" s="59"/>
      <c r="AT46" s="59"/>
      <c r="AU46" s="59"/>
      <c r="AV46" s="59"/>
      <c r="AW46" s="59"/>
      <c r="AX46" s="59"/>
      <c r="AY46" s="388"/>
    </row>
    <row r="47" spans="2:51" s="61" customFormat="1">
      <c r="B47" s="66" t="s">
        <v>49</v>
      </c>
      <c r="C47" s="5" t="str">
        <f>IF(Kalba="EN",Data2!C$72,Data2!B$72)</f>
        <v>Socialinio ekonominio (SE) poveikio finansinė išraiška</v>
      </c>
      <c r="D47" s="62">
        <f t="shared" ref="D47:AJ47" si="17">SUM(D48)-SUM(D56)</f>
        <v>0</v>
      </c>
      <c r="E47" s="62">
        <f t="shared" si="17"/>
        <v>0</v>
      </c>
      <c r="F47" s="62">
        <f t="shared" si="17"/>
        <v>0</v>
      </c>
      <c r="G47" s="62">
        <f t="shared" si="17"/>
        <v>0</v>
      </c>
      <c r="H47" s="62">
        <f t="shared" si="17"/>
        <v>0</v>
      </c>
      <c r="I47" s="62">
        <f t="shared" si="17"/>
        <v>0</v>
      </c>
      <c r="J47" s="62">
        <f t="shared" si="17"/>
        <v>0</v>
      </c>
      <c r="K47" s="62">
        <f t="shared" si="17"/>
        <v>0</v>
      </c>
      <c r="L47" s="62">
        <f t="shared" si="17"/>
        <v>0</v>
      </c>
      <c r="M47" s="62">
        <f t="shared" si="17"/>
        <v>0</v>
      </c>
      <c r="N47" s="62">
        <f t="shared" si="17"/>
        <v>0</v>
      </c>
      <c r="O47" s="62">
        <f t="shared" si="17"/>
        <v>0</v>
      </c>
      <c r="P47" s="62">
        <f t="shared" si="17"/>
        <v>0</v>
      </c>
      <c r="Q47" s="62">
        <f t="shared" si="17"/>
        <v>0</v>
      </c>
      <c r="R47" s="62">
        <f t="shared" si="17"/>
        <v>0</v>
      </c>
      <c r="S47" s="62">
        <f t="shared" si="17"/>
        <v>0</v>
      </c>
      <c r="T47" s="62">
        <f t="shared" si="17"/>
        <v>0</v>
      </c>
      <c r="U47" s="62">
        <f t="shared" si="17"/>
        <v>0</v>
      </c>
      <c r="V47" s="62">
        <f t="shared" si="17"/>
        <v>0</v>
      </c>
      <c r="W47" s="62">
        <f t="shared" si="17"/>
        <v>0</v>
      </c>
      <c r="X47" s="62">
        <f t="shared" si="17"/>
        <v>0</v>
      </c>
      <c r="Y47" s="62">
        <f t="shared" si="17"/>
        <v>0</v>
      </c>
      <c r="Z47" s="62">
        <f t="shared" si="17"/>
        <v>0</v>
      </c>
      <c r="AA47" s="62">
        <f t="shared" si="17"/>
        <v>0</v>
      </c>
      <c r="AB47" s="62">
        <f t="shared" si="17"/>
        <v>0</v>
      </c>
      <c r="AC47" s="62">
        <f t="shared" si="17"/>
        <v>0</v>
      </c>
      <c r="AD47" s="62">
        <f t="shared" si="17"/>
        <v>0</v>
      </c>
      <c r="AE47" s="62">
        <f t="shared" si="17"/>
        <v>0</v>
      </c>
      <c r="AF47" s="62">
        <f t="shared" si="17"/>
        <v>0</v>
      </c>
      <c r="AG47" s="62">
        <f t="shared" si="17"/>
        <v>0</v>
      </c>
      <c r="AH47" s="62">
        <f t="shared" si="17"/>
        <v>0</v>
      </c>
      <c r="AI47" s="62">
        <f t="shared" si="17"/>
        <v>0</v>
      </c>
      <c r="AJ47" s="62">
        <f t="shared" si="17"/>
        <v>0</v>
      </c>
      <c r="AM47" s="382">
        <f>SUM(AM48)-SUM(AM56)</f>
        <v>0</v>
      </c>
      <c r="AN47" s="382">
        <f>SUM(AN48)-SUM(AN56)</f>
        <v>0</v>
      </c>
      <c r="AO47" s="389"/>
      <c r="AP47" s="63"/>
      <c r="AQ47" s="63"/>
      <c r="AR47" s="63"/>
      <c r="AS47" s="63"/>
      <c r="AT47" s="63"/>
      <c r="AU47" s="63"/>
      <c r="AV47" s="63"/>
      <c r="AW47" s="63"/>
      <c r="AX47" s="63"/>
      <c r="AY47" s="390"/>
    </row>
    <row r="48" spans="2:51" s="61" customFormat="1">
      <c r="B48" s="66" t="s">
        <v>50</v>
      </c>
      <c r="C48" s="5" t="str">
        <f>IF(Kalba="EN",Data2!C$73,Data2!B$73) &amp; " "&amp; IF(Kalba="EN",Data2!C$74,Data2!B$74)</f>
        <v>SE nauda (pasirinkite SE naudos komponentą)</v>
      </c>
      <c r="D48" s="62">
        <f t="shared" ref="D48:AJ48" si="18">ROUND(SUM(D49:D55),0)</f>
        <v>0</v>
      </c>
      <c r="E48" s="62">
        <f t="shared" si="18"/>
        <v>0</v>
      </c>
      <c r="F48" s="62">
        <f t="shared" si="18"/>
        <v>0</v>
      </c>
      <c r="G48" s="62">
        <f t="shared" si="18"/>
        <v>0</v>
      </c>
      <c r="H48" s="62">
        <f t="shared" si="18"/>
        <v>0</v>
      </c>
      <c r="I48" s="62">
        <f t="shared" si="18"/>
        <v>0</v>
      </c>
      <c r="J48" s="62">
        <f t="shared" si="18"/>
        <v>0</v>
      </c>
      <c r="K48" s="62">
        <f t="shared" si="18"/>
        <v>0</v>
      </c>
      <c r="L48" s="62">
        <f t="shared" si="18"/>
        <v>0</v>
      </c>
      <c r="M48" s="62">
        <f t="shared" si="18"/>
        <v>0</v>
      </c>
      <c r="N48" s="62">
        <f t="shared" si="18"/>
        <v>0</v>
      </c>
      <c r="O48" s="62">
        <f t="shared" si="18"/>
        <v>0</v>
      </c>
      <c r="P48" s="62">
        <f t="shared" si="18"/>
        <v>0</v>
      </c>
      <c r="Q48" s="62">
        <f t="shared" si="18"/>
        <v>0</v>
      </c>
      <c r="R48" s="62">
        <f t="shared" si="18"/>
        <v>0</v>
      </c>
      <c r="S48" s="62">
        <f t="shared" si="18"/>
        <v>0</v>
      </c>
      <c r="T48" s="62">
        <f t="shared" si="18"/>
        <v>0</v>
      </c>
      <c r="U48" s="62">
        <f t="shared" si="18"/>
        <v>0</v>
      </c>
      <c r="V48" s="62">
        <f t="shared" si="18"/>
        <v>0</v>
      </c>
      <c r="W48" s="62">
        <f t="shared" si="18"/>
        <v>0</v>
      </c>
      <c r="X48" s="62">
        <f t="shared" si="18"/>
        <v>0</v>
      </c>
      <c r="Y48" s="62">
        <f t="shared" si="18"/>
        <v>0</v>
      </c>
      <c r="Z48" s="62">
        <f t="shared" si="18"/>
        <v>0</v>
      </c>
      <c r="AA48" s="62">
        <f t="shared" si="18"/>
        <v>0</v>
      </c>
      <c r="AB48" s="62">
        <f t="shared" si="18"/>
        <v>0</v>
      </c>
      <c r="AC48" s="62">
        <f t="shared" si="18"/>
        <v>0</v>
      </c>
      <c r="AD48" s="62">
        <f t="shared" si="18"/>
        <v>0</v>
      </c>
      <c r="AE48" s="62">
        <f t="shared" si="18"/>
        <v>0</v>
      </c>
      <c r="AF48" s="62">
        <f t="shared" si="18"/>
        <v>0</v>
      </c>
      <c r="AG48" s="62">
        <f t="shared" si="18"/>
        <v>0</v>
      </c>
      <c r="AH48" s="62">
        <f t="shared" si="18"/>
        <v>0</v>
      </c>
      <c r="AI48" s="62">
        <f t="shared" si="18"/>
        <v>0</v>
      </c>
      <c r="AJ48" s="62">
        <f t="shared" si="18"/>
        <v>0</v>
      </c>
      <c r="AM48" s="382">
        <f>ROUND(SUM(AM49:AM55),0)</f>
        <v>0</v>
      </c>
      <c r="AN48" s="382">
        <f>ROUND(SUM(AN49:AN55),0)</f>
        <v>0</v>
      </c>
      <c r="AO48" s="389"/>
      <c r="AP48" s="63"/>
      <c r="AQ48" s="63"/>
      <c r="AR48" s="63"/>
      <c r="AS48" s="63"/>
      <c r="AT48" s="63"/>
      <c r="AU48" s="63"/>
      <c r="AV48" s="63"/>
      <c r="AW48" s="63"/>
      <c r="AX48" s="63"/>
      <c r="AY48" s="390"/>
    </row>
    <row r="49" spans="2:51">
      <c r="B49" s="199" t="s">
        <v>51</v>
      </c>
      <c r="C49" s="486" t="s">
        <v>69</v>
      </c>
      <c r="D49" s="169">
        <f>F49+NPV(SDN,G49:INDEX(G49:AJ49,PAL))</f>
        <v>0</v>
      </c>
      <c r="E49" s="169">
        <f t="shared" ref="E49:E55" si="19">SUMIF($F$5:$AJ$5,"&lt;="&amp;PAL,$F49:$AJ49)</f>
        <v>0</v>
      </c>
      <c r="F49" s="78">
        <v>0</v>
      </c>
      <c r="G49" s="78">
        <v>0</v>
      </c>
      <c r="H49" s="78">
        <v>0</v>
      </c>
      <c r="I49" s="78">
        <v>0</v>
      </c>
      <c r="J49" s="78">
        <v>0</v>
      </c>
      <c r="K49" s="78">
        <v>0</v>
      </c>
      <c r="L49" s="78">
        <v>0</v>
      </c>
      <c r="M49" s="78">
        <v>0</v>
      </c>
      <c r="N49" s="78">
        <v>0</v>
      </c>
      <c r="O49" s="78">
        <v>0</v>
      </c>
      <c r="P49" s="78">
        <v>0</v>
      </c>
      <c r="Q49" s="78">
        <v>0</v>
      </c>
      <c r="R49" s="78">
        <v>0</v>
      </c>
      <c r="S49" s="78">
        <v>0</v>
      </c>
      <c r="T49" s="78">
        <v>0</v>
      </c>
      <c r="U49" s="78">
        <v>0</v>
      </c>
      <c r="V49" s="78">
        <v>0</v>
      </c>
      <c r="W49" s="78">
        <v>0</v>
      </c>
      <c r="X49" s="78">
        <v>0</v>
      </c>
      <c r="Y49" s="78">
        <v>0</v>
      </c>
      <c r="Z49" s="78">
        <v>0</v>
      </c>
      <c r="AA49" s="78">
        <v>0</v>
      </c>
      <c r="AB49" s="78">
        <v>0</v>
      </c>
      <c r="AC49" s="78">
        <v>0</v>
      </c>
      <c r="AD49" s="78">
        <v>0</v>
      </c>
      <c r="AE49" s="78">
        <v>0</v>
      </c>
      <c r="AF49" s="78">
        <v>0</v>
      </c>
      <c r="AG49" s="78">
        <v>0</v>
      </c>
      <c r="AH49" s="78">
        <v>0</v>
      </c>
      <c r="AI49" s="78">
        <v>0</v>
      </c>
      <c r="AJ49" s="78">
        <v>0</v>
      </c>
      <c r="AM49" s="383">
        <f>F49+NPV(SDN,G49:INDEX(G49:AJ49,PAL))</f>
        <v>0</v>
      </c>
      <c r="AN49" s="415">
        <f>F49+NPV(SDN,G49:INDEX(G49:AJ49,PAL))</f>
        <v>0</v>
      </c>
      <c r="AO49" s="387">
        <f t="shared" ref="AO49:AO55" si="20">IF(COUNTIF(AP49:AY49,"Klaida")&gt;0,1,0)</f>
        <v>0</v>
      </c>
      <c r="AP49" s="59">
        <f>IF(COUNT(F49:INDEX(F49:AJ49,PAL+1))&lt;&gt;PAL+1,"Klaida",0)</f>
        <v>0</v>
      </c>
      <c r="AQ49" s="59"/>
      <c r="AR49" s="59"/>
      <c r="AS49" s="59"/>
      <c r="AT49" s="59"/>
      <c r="AU49" s="59"/>
      <c r="AV49" s="59"/>
      <c r="AW49" s="59"/>
      <c r="AX49" s="59"/>
      <c r="AY49" s="388"/>
    </row>
    <row r="50" spans="2:51">
      <c r="B50" s="199" t="s">
        <v>52</v>
      </c>
      <c r="C50" s="486" t="s">
        <v>69</v>
      </c>
      <c r="D50" s="169">
        <f>F50+NPV(SDN,G50:INDEX(G50:AJ50,PAL))</f>
        <v>0</v>
      </c>
      <c r="E50" s="169">
        <f t="shared" si="19"/>
        <v>0</v>
      </c>
      <c r="F50" s="78">
        <v>0</v>
      </c>
      <c r="G50" s="78">
        <v>0</v>
      </c>
      <c r="H50" s="78">
        <v>0</v>
      </c>
      <c r="I50" s="78">
        <v>0</v>
      </c>
      <c r="J50" s="78">
        <v>0</v>
      </c>
      <c r="K50" s="78">
        <v>0</v>
      </c>
      <c r="L50" s="78">
        <v>0</v>
      </c>
      <c r="M50" s="78">
        <v>0</v>
      </c>
      <c r="N50" s="78">
        <v>0</v>
      </c>
      <c r="O50" s="78">
        <v>0</v>
      </c>
      <c r="P50" s="78">
        <v>0</v>
      </c>
      <c r="Q50" s="78">
        <v>0</v>
      </c>
      <c r="R50" s="78">
        <v>0</v>
      </c>
      <c r="S50" s="78">
        <v>0</v>
      </c>
      <c r="T50" s="78">
        <v>0</v>
      </c>
      <c r="U50" s="78">
        <v>0</v>
      </c>
      <c r="V50" s="78">
        <v>0</v>
      </c>
      <c r="W50" s="78">
        <v>0</v>
      </c>
      <c r="X50" s="78">
        <v>0</v>
      </c>
      <c r="Y50" s="78">
        <v>0</v>
      </c>
      <c r="Z50" s="78">
        <v>0</v>
      </c>
      <c r="AA50" s="78">
        <v>0</v>
      </c>
      <c r="AB50" s="78">
        <v>0</v>
      </c>
      <c r="AC50" s="78">
        <v>0</v>
      </c>
      <c r="AD50" s="78">
        <v>0</v>
      </c>
      <c r="AE50" s="78">
        <v>0</v>
      </c>
      <c r="AF50" s="78">
        <v>0</v>
      </c>
      <c r="AG50" s="78">
        <v>0</v>
      </c>
      <c r="AH50" s="78">
        <v>0</v>
      </c>
      <c r="AI50" s="78">
        <v>0</v>
      </c>
      <c r="AJ50" s="78">
        <v>0</v>
      </c>
      <c r="AM50" s="383">
        <f>F50+NPV(SDN,G50:INDEX(G50:AJ50,PAL))</f>
        <v>0</v>
      </c>
      <c r="AN50" s="415">
        <f>F50+NPV(SDN,G50:INDEX(G50:AJ50,PAL))</f>
        <v>0</v>
      </c>
      <c r="AO50" s="387">
        <f t="shared" si="20"/>
        <v>0</v>
      </c>
      <c r="AP50" s="59">
        <f>IF(COUNT(F50:INDEX(F50:AJ50,PAL+1))&lt;&gt;PAL+1,"Klaida",0)</f>
        <v>0</v>
      </c>
      <c r="AQ50" s="59"/>
      <c r="AR50" s="59"/>
      <c r="AS50" s="59"/>
      <c r="AT50" s="59"/>
      <c r="AU50" s="59"/>
      <c r="AV50" s="59"/>
      <c r="AW50" s="59"/>
      <c r="AX50" s="59"/>
      <c r="AY50" s="388"/>
    </row>
    <row r="51" spans="2:51">
      <c r="B51" s="199" t="s">
        <v>339</v>
      </c>
      <c r="C51" s="486" t="s">
        <v>69</v>
      </c>
      <c r="D51" s="169">
        <f>F51+NPV(SDN,G51:INDEX(G51:AJ51,PAL))</f>
        <v>0</v>
      </c>
      <c r="E51" s="169">
        <f t="shared" si="19"/>
        <v>0</v>
      </c>
      <c r="F51" s="78">
        <v>0</v>
      </c>
      <c r="G51" s="78">
        <v>0</v>
      </c>
      <c r="H51" s="78">
        <v>0</v>
      </c>
      <c r="I51" s="78">
        <v>0</v>
      </c>
      <c r="J51" s="78">
        <v>0</v>
      </c>
      <c r="K51" s="78">
        <v>0</v>
      </c>
      <c r="L51" s="78">
        <v>0</v>
      </c>
      <c r="M51" s="78">
        <v>0</v>
      </c>
      <c r="N51" s="78">
        <v>0</v>
      </c>
      <c r="O51" s="78">
        <v>0</v>
      </c>
      <c r="P51" s="78">
        <v>0</v>
      </c>
      <c r="Q51" s="78">
        <v>0</v>
      </c>
      <c r="R51" s="78">
        <v>0</v>
      </c>
      <c r="S51" s="78">
        <v>0</v>
      </c>
      <c r="T51" s="78">
        <v>0</v>
      </c>
      <c r="U51" s="78">
        <v>0</v>
      </c>
      <c r="V51" s="78">
        <v>0</v>
      </c>
      <c r="W51" s="78">
        <v>0</v>
      </c>
      <c r="X51" s="78">
        <v>0</v>
      </c>
      <c r="Y51" s="78">
        <v>0</v>
      </c>
      <c r="Z51" s="78">
        <v>0</v>
      </c>
      <c r="AA51" s="78">
        <v>0</v>
      </c>
      <c r="AB51" s="78">
        <v>0</v>
      </c>
      <c r="AC51" s="78">
        <v>0</v>
      </c>
      <c r="AD51" s="78">
        <v>0</v>
      </c>
      <c r="AE51" s="78">
        <v>0</v>
      </c>
      <c r="AF51" s="78">
        <v>0</v>
      </c>
      <c r="AG51" s="78">
        <v>0</v>
      </c>
      <c r="AH51" s="78">
        <v>0</v>
      </c>
      <c r="AI51" s="78">
        <v>0</v>
      </c>
      <c r="AJ51" s="78">
        <v>0</v>
      </c>
      <c r="AM51" s="383">
        <f>F51+NPV(SDN,G51:INDEX(G51:AJ51,PAL))</f>
        <v>0</v>
      </c>
      <c r="AN51" s="415">
        <f>F51+NPV(SDN,G51:INDEX(G51:AJ51,PAL))</f>
        <v>0</v>
      </c>
      <c r="AO51" s="387">
        <f t="shared" si="20"/>
        <v>0</v>
      </c>
      <c r="AP51" s="59">
        <f>IF(COUNT(F51:INDEX(F51:AJ51,PAL+1))&lt;&gt;PAL+1,"Klaida",0)</f>
        <v>0</v>
      </c>
      <c r="AQ51" s="59"/>
      <c r="AR51" s="59"/>
      <c r="AS51" s="59"/>
      <c r="AT51" s="59"/>
      <c r="AU51" s="59"/>
      <c r="AV51" s="59"/>
      <c r="AW51" s="59"/>
      <c r="AX51" s="59"/>
      <c r="AY51" s="388"/>
    </row>
    <row r="52" spans="2:51">
      <c r="B52" s="199" t="s">
        <v>340</v>
      </c>
      <c r="C52" s="486" t="s">
        <v>69</v>
      </c>
      <c r="D52" s="169">
        <f>F52+NPV(SDN,G52:INDEX(G52:AJ52,PAL))</f>
        <v>0</v>
      </c>
      <c r="E52" s="169">
        <f t="shared" si="19"/>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M52" s="383">
        <f>F52+NPV(SDN,G52:INDEX(G52:AJ52,PAL))</f>
        <v>0</v>
      </c>
      <c r="AN52" s="415">
        <f>F52+NPV(SDN,G52:INDEX(G52:AJ52,PAL))</f>
        <v>0</v>
      </c>
      <c r="AO52" s="387">
        <f t="shared" si="20"/>
        <v>0</v>
      </c>
      <c r="AP52" s="59">
        <f>IF(COUNT(F52:INDEX(F52:AJ52,PAL+1))&lt;&gt;PAL+1,"Klaida",0)</f>
        <v>0</v>
      </c>
      <c r="AQ52" s="59"/>
      <c r="AR52" s="59"/>
      <c r="AS52" s="59"/>
      <c r="AT52" s="59"/>
      <c r="AU52" s="59"/>
      <c r="AV52" s="59"/>
      <c r="AW52" s="59"/>
      <c r="AX52" s="59"/>
      <c r="AY52" s="388"/>
    </row>
    <row r="53" spans="2:51">
      <c r="B53" s="199" t="s">
        <v>341</v>
      </c>
      <c r="C53" s="486" t="s">
        <v>69</v>
      </c>
      <c r="D53" s="169">
        <f>F53+NPV(SDN,G53:INDEX(G53:AJ53,PAL))</f>
        <v>0</v>
      </c>
      <c r="E53" s="169">
        <f t="shared" si="19"/>
        <v>0</v>
      </c>
      <c r="F53" s="78">
        <v>0</v>
      </c>
      <c r="G53" s="78">
        <v>0</v>
      </c>
      <c r="H53" s="78">
        <v>0</v>
      </c>
      <c r="I53" s="78">
        <v>0</v>
      </c>
      <c r="J53" s="78">
        <v>0</v>
      </c>
      <c r="K53" s="78">
        <v>0</v>
      </c>
      <c r="L53" s="78">
        <v>0</v>
      </c>
      <c r="M53" s="78">
        <v>0</v>
      </c>
      <c r="N53" s="78">
        <v>0</v>
      </c>
      <c r="O53" s="78">
        <v>0</v>
      </c>
      <c r="P53" s="78">
        <v>0</v>
      </c>
      <c r="Q53" s="78">
        <v>0</v>
      </c>
      <c r="R53" s="78">
        <v>0</v>
      </c>
      <c r="S53" s="78">
        <v>0</v>
      </c>
      <c r="T53" s="78">
        <v>0</v>
      </c>
      <c r="U53" s="78">
        <v>0</v>
      </c>
      <c r="V53" s="78">
        <v>0</v>
      </c>
      <c r="W53" s="78">
        <v>0</v>
      </c>
      <c r="X53" s="78">
        <v>0</v>
      </c>
      <c r="Y53" s="78">
        <v>0</v>
      </c>
      <c r="Z53" s="78">
        <v>0</v>
      </c>
      <c r="AA53" s="78">
        <v>0</v>
      </c>
      <c r="AB53" s="78">
        <v>0</v>
      </c>
      <c r="AC53" s="78">
        <v>0</v>
      </c>
      <c r="AD53" s="78">
        <v>0</v>
      </c>
      <c r="AE53" s="78">
        <v>0</v>
      </c>
      <c r="AF53" s="78">
        <v>0</v>
      </c>
      <c r="AG53" s="78">
        <v>0</v>
      </c>
      <c r="AH53" s="78">
        <v>0</v>
      </c>
      <c r="AI53" s="78">
        <v>0</v>
      </c>
      <c r="AJ53" s="78">
        <v>0</v>
      </c>
      <c r="AM53" s="383">
        <f>F53+NPV(SDN,G53:INDEX(G53:AJ53,PAL))</f>
        <v>0</v>
      </c>
      <c r="AN53" s="415">
        <f>F53+NPV(SDN,G53:INDEX(G53:AJ53,PAL))</f>
        <v>0</v>
      </c>
      <c r="AO53" s="387">
        <f t="shared" si="20"/>
        <v>0</v>
      </c>
      <c r="AP53" s="59">
        <f>IF(COUNT(F53:INDEX(F53:AJ53,PAL+1))&lt;&gt;PAL+1,"Klaida",0)</f>
        <v>0</v>
      </c>
      <c r="AQ53" s="59"/>
      <c r="AR53" s="59"/>
      <c r="AS53" s="59"/>
      <c r="AT53" s="59"/>
      <c r="AU53" s="59"/>
      <c r="AV53" s="59"/>
      <c r="AW53" s="59"/>
      <c r="AX53" s="59"/>
      <c r="AY53" s="388"/>
    </row>
    <row r="54" spans="2:51">
      <c r="B54" s="199" t="s">
        <v>342</v>
      </c>
      <c r="C54" s="486" t="s">
        <v>69</v>
      </c>
      <c r="D54" s="169">
        <f>F54+NPV(SDN,G54:INDEX(G54:AJ54,PAL))</f>
        <v>0</v>
      </c>
      <c r="E54" s="169">
        <f t="shared" si="19"/>
        <v>0</v>
      </c>
      <c r="F54" s="78">
        <v>0</v>
      </c>
      <c r="G54" s="78">
        <v>0</v>
      </c>
      <c r="H54" s="78">
        <v>0</v>
      </c>
      <c r="I54" s="78">
        <v>0</v>
      </c>
      <c r="J54" s="78">
        <v>0</v>
      </c>
      <c r="K54" s="78">
        <v>0</v>
      </c>
      <c r="L54" s="78">
        <v>0</v>
      </c>
      <c r="M54" s="78">
        <v>0</v>
      </c>
      <c r="N54" s="78">
        <v>0</v>
      </c>
      <c r="O54" s="78">
        <v>0</v>
      </c>
      <c r="P54" s="78">
        <v>0</v>
      </c>
      <c r="Q54" s="78">
        <v>0</v>
      </c>
      <c r="R54" s="78">
        <v>0</v>
      </c>
      <c r="S54" s="78">
        <v>0</v>
      </c>
      <c r="T54" s="78">
        <v>0</v>
      </c>
      <c r="U54" s="78">
        <v>0</v>
      </c>
      <c r="V54" s="78">
        <v>0</v>
      </c>
      <c r="W54" s="78">
        <v>0</v>
      </c>
      <c r="X54" s="78">
        <v>0</v>
      </c>
      <c r="Y54" s="78">
        <v>0</v>
      </c>
      <c r="Z54" s="78">
        <v>0</v>
      </c>
      <c r="AA54" s="78">
        <v>0</v>
      </c>
      <c r="AB54" s="78">
        <v>0</v>
      </c>
      <c r="AC54" s="78">
        <v>0</v>
      </c>
      <c r="AD54" s="78">
        <v>0</v>
      </c>
      <c r="AE54" s="78">
        <v>0</v>
      </c>
      <c r="AF54" s="78">
        <v>0</v>
      </c>
      <c r="AG54" s="78">
        <v>0</v>
      </c>
      <c r="AH54" s="78">
        <v>0</v>
      </c>
      <c r="AI54" s="78">
        <v>0</v>
      </c>
      <c r="AJ54" s="78">
        <v>0</v>
      </c>
      <c r="AM54" s="383">
        <f>F54+NPV(SDN,G54:INDEX(G54:AJ54,PAL))</f>
        <v>0</v>
      </c>
      <c r="AN54" s="415">
        <f>F54+NPV(SDN,G54:INDEX(G54:AJ54,PAL))</f>
        <v>0</v>
      </c>
      <c r="AO54" s="387">
        <f t="shared" si="20"/>
        <v>0</v>
      </c>
      <c r="AP54" s="59">
        <f>IF(COUNT(F54:INDEX(F54:AJ54,PAL+1))&lt;&gt;PAL+1,"Klaida",0)</f>
        <v>0</v>
      </c>
      <c r="AQ54" s="59"/>
      <c r="AR54" s="59"/>
      <c r="AS54" s="59"/>
      <c r="AT54" s="59"/>
      <c r="AU54" s="59"/>
      <c r="AV54" s="59"/>
      <c r="AW54" s="59"/>
      <c r="AX54" s="59"/>
      <c r="AY54" s="388"/>
    </row>
    <row r="55" spans="2:51">
      <c r="B55" s="199" t="s">
        <v>343</v>
      </c>
      <c r="C55" s="486" t="s">
        <v>69</v>
      </c>
      <c r="D55" s="169">
        <f>F55+NPV(SDN,G55:INDEX(G55:AJ55,PAL))</f>
        <v>0</v>
      </c>
      <c r="E55" s="169">
        <f t="shared" si="19"/>
        <v>0</v>
      </c>
      <c r="F55" s="78">
        <v>0</v>
      </c>
      <c r="G55" s="78">
        <v>0</v>
      </c>
      <c r="H55" s="78">
        <v>0</v>
      </c>
      <c r="I55" s="78">
        <v>0</v>
      </c>
      <c r="J55" s="78">
        <v>0</v>
      </c>
      <c r="K55" s="78">
        <v>0</v>
      </c>
      <c r="L55" s="78">
        <v>0</v>
      </c>
      <c r="M55" s="78">
        <v>0</v>
      </c>
      <c r="N55" s="78">
        <v>0</v>
      </c>
      <c r="O55" s="78">
        <v>0</v>
      </c>
      <c r="P55" s="78">
        <v>0</v>
      </c>
      <c r="Q55" s="78">
        <v>0</v>
      </c>
      <c r="R55" s="78">
        <v>0</v>
      </c>
      <c r="S55" s="78">
        <v>0</v>
      </c>
      <c r="T55" s="78">
        <v>0</v>
      </c>
      <c r="U55" s="78">
        <v>0</v>
      </c>
      <c r="V55" s="78">
        <v>0</v>
      </c>
      <c r="W55" s="78">
        <v>0</v>
      </c>
      <c r="X55" s="78">
        <v>0</v>
      </c>
      <c r="Y55" s="78">
        <v>0</v>
      </c>
      <c r="Z55" s="78">
        <v>0</v>
      </c>
      <c r="AA55" s="78">
        <v>0</v>
      </c>
      <c r="AB55" s="78">
        <v>0</v>
      </c>
      <c r="AC55" s="78">
        <v>0</v>
      </c>
      <c r="AD55" s="78">
        <v>0</v>
      </c>
      <c r="AE55" s="78">
        <v>0</v>
      </c>
      <c r="AF55" s="78">
        <v>0</v>
      </c>
      <c r="AG55" s="78">
        <v>0</v>
      </c>
      <c r="AH55" s="78">
        <v>0</v>
      </c>
      <c r="AI55" s="78">
        <v>0</v>
      </c>
      <c r="AJ55" s="78">
        <v>0</v>
      </c>
      <c r="AM55" s="383">
        <f>F55+NPV(SDN,G55:INDEX(G55:AJ55,PAL))</f>
        <v>0</v>
      </c>
      <c r="AN55" s="415">
        <f>F55+NPV(SDN,G55:INDEX(G55:AJ55,PAL))</f>
        <v>0</v>
      </c>
      <c r="AO55" s="387">
        <f t="shared" si="20"/>
        <v>0</v>
      </c>
      <c r="AP55" s="59">
        <f>IF(COUNT(F55:INDEX(F55:AJ55,PAL+1))&lt;&gt;PAL+1,"Klaida",0)</f>
        <v>0</v>
      </c>
      <c r="AQ55" s="59"/>
      <c r="AR55" s="59"/>
      <c r="AS55" s="59"/>
      <c r="AT55" s="59"/>
      <c r="AU55" s="59"/>
      <c r="AV55" s="59"/>
      <c r="AW55" s="59"/>
      <c r="AX55" s="59"/>
      <c r="AY55" s="388"/>
    </row>
    <row r="56" spans="2:51">
      <c r="B56" s="66" t="s">
        <v>53</v>
      </c>
      <c r="C56" s="180" t="str">
        <f>IF(Kalba="EN",Data2!C$76,Data2!B$76) &amp; " "&amp; IF(Kalba="EN",Data2!C$77,Data2!B$77)</f>
        <v>SE žala (pasirinkite SE žalos komponentą)</v>
      </c>
      <c r="D56" s="62">
        <f t="shared" ref="D56:AJ56" si="21">ROUND(SUM(D57:D59),0)</f>
        <v>0</v>
      </c>
      <c r="E56" s="62">
        <f t="shared" si="21"/>
        <v>0</v>
      </c>
      <c r="F56" s="62">
        <f t="shared" si="21"/>
        <v>0</v>
      </c>
      <c r="G56" s="62">
        <f t="shared" si="21"/>
        <v>0</v>
      </c>
      <c r="H56" s="62">
        <f t="shared" si="21"/>
        <v>0</v>
      </c>
      <c r="I56" s="62">
        <f t="shared" si="21"/>
        <v>0</v>
      </c>
      <c r="J56" s="62">
        <f t="shared" si="21"/>
        <v>0</v>
      </c>
      <c r="K56" s="62">
        <f t="shared" si="21"/>
        <v>0</v>
      </c>
      <c r="L56" s="62">
        <f t="shared" si="21"/>
        <v>0</v>
      </c>
      <c r="M56" s="62">
        <f t="shared" si="21"/>
        <v>0</v>
      </c>
      <c r="N56" s="62">
        <f t="shared" si="21"/>
        <v>0</v>
      </c>
      <c r="O56" s="62">
        <f t="shared" si="21"/>
        <v>0</v>
      </c>
      <c r="P56" s="62">
        <f t="shared" si="21"/>
        <v>0</v>
      </c>
      <c r="Q56" s="62">
        <f t="shared" si="21"/>
        <v>0</v>
      </c>
      <c r="R56" s="62">
        <f t="shared" si="21"/>
        <v>0</v>
      </c>
      <c r="S56" s="62">
        <f t="shared" si="21"/>
        <v>0</v>
      </c>
      <c r="T56" s="62">
        <f t="shared" si="21"/>
        <v>0</v>
      </c>
      <c r="U56" s="62">
        <f t="shared" si="21"/>
        <v>0</v>
      </c>
      <c r="V56" s="62">
        <f t="shared" si="21"/>
        <v>0</v>
      </c>
      <c r="W56" s="62">
        <f t="shared" si="21"/>
        <v>0</v>
      </c>
      <c r="X56" s="62">
        <f t="shared" si="21"/>
        <v>0</v>
      </c>
      <c r="Y56" s="62">
        <f t="shared" si="21"/>
        <v>0</v>
      </c>
      <c r="Z56" s="62">
        <f t="shared" si="21"/>
        <v>0</v>
      </c>
      <c r="AA56" s="62">
        <f t="shared" si="21"/>
        <v>0</v>
      </c>
      <c r="AB56" s="62">
        <f t="shared" si="21"/>
        <v>0</v>
      </c>
      <c r="AC56" s="62">
        <f t="shared" si="21"/>
        <v>0</v>
      </c>
      <c r="AD56" s="62">
        <f t="shared" si="21"/>
        <v>0</v>
      </c>
      <c r="AE56" s="62">
        <f t="shared" si="21"/>
        <v>0</v>
      </c>
      <c r="AF56" s="62">
        <f t="shared" si="21"/>
        <v>0</v>
      </c>
      <c r="AG56" s="62">
        <f t="shared" si="21"/>
        <v>0</v>
      </c>
      <c r="AH56" s="62">
        <f t="shared" si="21"/>
        <v>0</v>
      </c>
      <c r="AI56" s="62">
        <f t="shared" si="21"/>
        <v>0</v>
      </c>
      <c r="AJ56" s="62">
        <f t="shared" si="21"/>
        <v>0</v>
      </c>
      <c r="AM56" s="382">
        <f>ROUND(SUM(AM57:AM59),0)</f>
        <v>0</v>
      </c>
      <c r="AN56" s="382">
        <f>F56+NPV(SDN,G56:INDEX(G56:AJ56,PAL))</f>
        <v>0</v>
      </c>
      <c r="AO56" s="387"/>
      <c r="AP56" s="59"/>
      <c r="AQ56" s="59"/>
      <c r="AR56" s="59"/>
      <c r="AS56" s="59"/>
      <c r="AT56" s="59"/>
      <c r="AU56" s="59"/>
      <c r="AV56" s="59"/>
      <c r="AW56" s="59"/>
      <c r="AX56" s="59"/>
      <c r="AY56" s="388"/>
    </row>
    <row r="57" spans="2:51">
      <c r="B57" s="199" t="s">
        <v>344</v>
      </c>
      <c r="C57" s="486" t="s">
        <v>69</v>
      </c>
      <c r="D57" s="65">
        <f>F57+NPV(SDN,G57:INDEX(G57:AJ57,PAL))</f>
        <v>0</v>
      </c>
      <c r="E57" s="65">
        <f>SUMIF($F$5:$AJ$5,"&lt;="&amp;PAL,$F57:$AJ57)</f>
        <v>0</v>
      </c>
      <c r="F57" s="78">
        <v>0</v>
      </c>
      <c r="G57" s="78">
        <v>0</v>
      </c>
      <c r="H57" s="78">
        <v>0</v>
      </c>
      <c r="I57" s="78">
        <v>0</v>
      </c>
      <c r="J57" s="78">
        <v>0</v>
      </c>
      <c r="K57" s="78">
        <v>0</v>
      </c>
      <c r="L57" s="78">
        <v>0</v>
      </c>
      <c r="M57" s="78">
        <v>0</v>
      </c>
      <c r="N57" s="78">
        <v>0</v>
      </c>
      <c r="O57" s="78">
        <v>0</v>
      </c>
      <c r="P57" s="78">
        <v>0</v>
      </c>
      <c r="Q57" s="78">
        <v>0</v>
      </c>
      <c r="R57" s="78">
        <v>0</v>
      </c>
      <c r="S57" s="78">
        <v>0</v>
      </c>
      <c r="T57" s="78">
        <v>0</v>
      </c>
      <c r="U57" s="78">
        <v>0</v>
      </c>
      <c r="V57" s="78">
        <v>0</v>
      </c>
      <c r="W57" s="78">
        <v>0</v>
      </c>
      <c r="X57" s="78">
        <v>0</v>
      </c>
      <c r="Y57" s="78">
        <v>0</v>
      </c>
      <c r="Z57" s="78">
        <v>0</v>
      </c>
      <c r="AA57" s="78">
        <v>0</v>
      </c>
      <c r="AB57" s="78">
        <v>0</v>
      </c>
      <c r="AC57" s="78">
        <v>0</v>
      </c>
      <c r="AD57" s="78">
        <v>0</v>
      </c>
      <c r="AE57" s="78">
        <v>0</v>
      </c>
      <c r="AF57" s="78">
        <v>0</v>
      </c>
      <c r="AG57" s="78">
        <v>0</v>
      </c>
      <c r="AH57" s="78">
        <v>0</v>
      </c>
      <c r="AI57" s="78">
        <v>0</v>
      </c>
      <c r="AJ57" s="78">
        <v>0</v>
      </c>
      <c r="AM57" s="383">
        <f>F57+NPV(SDN,G57:INDEX(G57:AJ57,PAL))</f>
        <v>0</v>
      </c>
      <c r="AN57" s="415">
        <f>F57+NPV(SDN,G57:INDEX(G57:AJ57,PAL))</f>
        <v>0</v>
      </c>
      <c r="AO57" s="387">
        <f>IF(COUNTIF(AP57:AY57,"Klaida")&gt;0,1,0)</f>
        <v>0</v>
      </c>
      <c r="AP57" s="59">
        <f>IF(COUNT(F57:INDEX(F57:AJ57,PAL+1))&lt;&gt;PAL+1,"Klaida",0)</f>
        <v>0</v>
      </c>
      <c r="AQ57" s="59"/>
      <c r="AR57" s="59"/>
      <c r="AS57" s="59"/>
      <c r="AT57" s="59"/>
      <c r="AU57" s="59"/>
      <c r="AV57" s="59"/>
      <c r="AW57" s="59"/>
      <c r="AX57" s="59"/>
      <c r="AY57" s="388"/>
    </row>
    <row r="58" spans="2:51">
      <c r="B58" s="199" t="s">
        <v>345</v>
      </c>
      <c r="C58" s="486" t="s">
        <v>69</v>
      </c>
      <c r="D58" s="65">
        <f>F58+NPV(SDN,G58:INDEX(G58:AJ58,PAL))</f>
        <v>0</v>
      </c>
      <c r="E58" s="65">
        <f>SUMIF($F$5:$AJ$5,"&lt;="&amp;PAL,$F58:$AJ58)</f>
        <v>0</v>
      </c>
      <c r="F58" s="78">
        <v>0</v>
      </c>
      <c r="G58" s="78">
        <v>0</v>
      </c>
      <c r="H58" s="78">
        <v>0</v>
      </c>
      <c r="I58" s="78">
        <v>0</v>
      </c>
      <c r="J58" s="78">
        <v>0</v>
      </c>
      <c r="K58" s="78">
        <v>0</v>
      </c>
      <c r="L58" s="78">
        <v>0</v>
      </c>
      <c r="M58" s="78">
        <v>0</v>
      </c>
      <c r="N58" s="78">
        <v>0</v>
      </c>
      <c r="O58" s="78">
        <v>0</v>
      </c>
      <c r="P58" s="78">
        <v>0</v>
      </c>
      <c r="Q58" s="78">
        <v>0</v>
      </c>
      <c r="R58" s="78">
        <v>0</v>
      </c>
      <c r="S58" s="78">
        <v>0</v>
      </c>
      <c r="T58" s="78">
        <v>0</v>
      </c>
      <c r="U58" s="78">
        <v>0</v>
      </c>
      <c r="V58" s="78">
        <v>0</v>
      </c>
      <c r="W58" s="78">
        <v>0</v>
      </c>
      <c r="X58" s="78">
        <v>0</v>
      </c>
      <c r="Y58" s="78">
        <v>0</v>
      </c>
      <c r="Z58" s="78">
        <v>0</v>
      </c>
      <c r="AA58" s="78">
        <v>0</v>
      </c>
      <c r="AB58" s="78">
        <v>0</v>
      </c>
      <c r="AC58" s="78">
        <v>0</v>
      </c>
      <c r="AD58" s="78">
        <v>0</v>
      </c>
      <c r="AE58" s="78">
        <v>0</v>
      </c>
      <c r="AF58" s="78">
        <v>0</v>
      </c>
      <c r="AG58" s="78">
        <v>0</v>
      </c>
      <c r="AH58" s="78">
        <v>0</v>
      </c>
      <c r="AI58" s="78">
        <v>0</v>
      </c>
      <c r="AJ58" s="78">
        <v>0</v>
      </c>
      <c r="AM58" s="383">
        <f>F58+NPV(SDN,G58:INDEX(G58:AJ58,PAL))</f>
        <v>0</v>
      </c>
      <c r="AN58" s="415">
        <f>F58+NPV(SDN,G58:INDEX(G58:AJ58,PAL))</f>
        <v>0</v>
      </c>
      <c r="AO58" s="387">
        <f>IF(COUNTIF(AP58:AY58,"Klaida")&gt;0,1,0)</f>
        <v>0</v>
      </c>
      <c r="AP58" s="59">
        <f>IF(COUNT(F58:INDEX(F58:AJ58,PAL+1))&lt;&gt;PAL+1,"Klaida",0)</f>
        <v>0</v>
      </c>
      <c r="AQ58" s="59"/>
      <c r="AR58" s="59"/>
      <c r="AS58" s="59"/>
      <c r="AT58" s="59"/>
      <c r="AU58" s="59"/>
      <c r="AV58" s="59"/>
      <c r="AW58" s="59"/>
      <c r="AX58" s="59"/>
      <c r="AY58" s="388"/>
    </row>
    <row r="59" spans="2:51" ht="13.5" thickBot="1">
      <c r="B59" s="199" t="s">
        <v>346</v>
      </c>
      <c r="C59" s="486" t="s">
        <v>69</v>
      </c>
      <c r="D59" s="65">
        <f>F59+NPV(SDN,G59:INDEX(G59:AJ59,PAL))</f>
        <v>0</v>
      </c>
      <c r="E59" s="65">
        <f>SUMIF($F$5:$AJ$5,"&lt;="&amp;PAL,$F59:$AJ59)</f>
        <v>0</v>
      </c>
      <c r="F59" s="78">
        <v>0</v>
      </c>
      <c r="G59" s="78">
        <v>0</v>
      </c>
      <c r="H59" s="78">
        <v>0</v>
      </c>
      <c r="I59" s="78">
        <v>0</v>
      </c>
      <c r="J59" s="78">
        <v>0</v>
      </c>
      <c r="K59" s="78">
        <v>0</v>
      </c>
      <c r="L59" s="78">
        <v>0</v>
      </c>
      <c r="M59" s="78">
        <v>0</v>
      </c>
      <c r="N59" s="78">
        <v>0</v>
      </c>
      <c r="O59" s="78">
        <v>0</v>
      </c>
      <c r="P59" s="78">
        <v>0</v>
      </c>
      <c r="Q59" s="78">
        <v>0</v>
      </c>
      <c r="R59" s="78">
        <v>0</v>
      </c>
      <c r="S59" s="78">
        <v>0</v>
      </c>
      <c r="T59" s="78">
        <v>0</v>
      </c>
      <c r="U59" s="78">
        <v>0</v>
      </c>
      <c r="V59" s="78">
        <v>0</v>
      </c>
      <c r="W59" s="78">
        <v>0</v>
      </c>
      <c r="X59" s="78">
        <v>0</v>
      </c>
      <c r="Y59" s="78">
        <v>0</v>
      </c>
      <c r="Z59" s="78">
        <v>0</v>
      </c>
      <c r="AA59" s="78">
        <v>0</v>
      </c>
      <c r="AB59" s="78">
        <v>0</v>
      </c>
      <c r="AC59" s="78">
        <v>0</v>
      </c>
      <c r="AD59" s="78">
        <v>0</v>
      </c>
      <c r="AE59" s="78">
        <v>0</v>
      </c>
      <c r="AF59" s="78">
        <v>0</v>
      </c>
      <c r="AG59" s="78">
        <v>0</v>
      </c>
      <c r="AH59" s="78">
        <v>0</v>
      </c>
      <c r="AI59" s="78">
        <v>0</v>
      </c>
      <c r="AJ59" s="78">
        <v>0</v>
      </c>
      <c r="AM59" s="394">
        <f>F59+NPV(SDN,G59:INDEX(G59:AJ59,PAL))</f>
        <v>0</v>
      </c>
      <c r="AN59" s="416">
        <f>F59+NPV(SDN,G59:INDEX(G59:AJ59,PAL))</f>
        <v>0</v>
      </c>
      <c r="AO59" s="391">
        <f>IF(COUNTIF(AP59:AY59,"Klaida")&gt;0,1,0)</f>
        <v>0</v>
      </c>
      <c r="AP59" s="392">
        <f>IF(COUNT(F59:INDEX(F59:AJ59,PAL+1))&lt;&gt;PAL+1,"Klaida",0)</f>
        <v>0</v>
      </c>
      <c r="AQ59" s="392"/>
      <c r="AR59" s="392"/>
      <c r="AS59" s="392"/>
      <c r="AT59" s="392"/>
      <c r="AU59" s="392"/>
      <c r="AV59" s="392"/>
      <c r="AW59" s="392"/>
      <c r="AX59" s="392"/>
      <c r="AY59" s="393"/>
    </row>
    <row r="60" spans="2:51"/>
    <row r="61" spans="2:51">
      <c r="C61" s="404" t="str">
        <f>IF(Kalba="EN",Data2!C79,Data2!B79)</f>
        <v>Finansinės analizės (FA) rodiklių apskaičiavimas</v>
      </c>
      <c r="D61" s="205"/>
      <c r="E61" s="205"/>
      <c r="F61" s="205"/>
      <c r="G61" s="205"/>
      <c r="H61" s="205"/>
      <c r="I61" s="205"/>
      <c r="J61" s="205"/>
      <c r="K61" s="205"/>
      <c r="L61" s="205"/>
      <c r="M61" s="205"/>
      <c r="N61" s="205"/>
      <c r="O61" s="205"/>
      <c r="P61" s="205"/>
      <c r="Q61" s="205"/>
      <c r="R61" s="205"/>
      <c r="S61" s="205"/>
      <c r="T61" s="205"/>
      <c r="U61" s="205"/>
      <c r="V61" s="205"/>
      <c r="W61" s="205"/>
      <c r="X61" s="205"/>
      <c r="Y61" s="205"/>
      <c r="Z61" s="205"/>
      <c r="AA61" s="205"/>
      <c r="AB61" s="205"/>
      <c r="AC61" s="205"/>
      <c r="AD61" s="205"/>
      <c r="AE61" s="205"/>
      <c r="AF61" s="205"/>
      <c r="AG61" s="205"/>
      <c r="AH61" s="205"/>
      <c r="AI61" s="205"/>
      <c r="AJ61" s="205"/>
    </row>
    <row r="62" spans="2:51">
      <c r="C62" s="68" t="str">
        <f>IF(Kalba="EN",Data2!C80,Data2!B80)</f>
        <v>FA rodiklių investicijoms lėšų srautas (realiąja išraiška)</v>
      </c>
      <c r="D62" s="69"/>
      <c r="E62" s="69"/>
      <c r="F62" s="65">
        <f t="shared" ref="F62:AJ62" si="22">ROUND(SUM(F16:F17)-SUM(F7,F22),0)</f>
        <v>0</v>
      </c>
      <c r="G62" s="65">
        <f t="shared" si="22"/>
        <v>0</v>
      </c>
      <c r="H62" s="65">
        <f t="shared" si="22"/>
        <v>0</v>
      </c>
      <c r="I62" s="65">
        <f t="shared" si="22"/>
        <v>0</v>
      </c>
      <c r="J62" s="65">
        <f t="shared" si="22"/>
        <v>0</v>
      </c>
      <c r="K62" s="65">
        <f t="shared" si="22"/>
        <v>0</v>
      </c>
      <c r="L62" s="65">
        <f t="shared" si="22"/>
        <v>0</v>
      </c>
      <c r="M62" s="65">
        <f t="shared" si="22"/>
        <v>0</v>
      </c>
      <c r="N62" s="65">
        <f t="shared" si="22"/>
        <v>0</v>
      </c>
      <c r="O62" s="65">
        <f t="shared" si="22"/>
        <v>0</v>
      </c>
      <c r="P62" s="65">
        <f t="shared" si="22"/>
        <v>0</v>
      </c>
      <c r="Q62" s="65">
        <f t="shared" si="22"/>
        <v>0</v>
      </c>
      <c r="R62" s="65">
        <f t="shared" si="22"/>
        <v>0</v>
      </c>
      <c r="S62" s="65">
        <f t="shared" si="22"/>
        <v>0</v>
      </c>
      <c r="T62" s="65">
        <f t="shared" si="22"/>
        <v>0</v>
      </c>
      <c r="U62" s="65">
        <f t="shared" si="22"/>
        <v>0</v>
      </c>
      <c r="V62" s="65">
        <f t="shared" si="22"/>
        <v>0</v>
      </c>
      <c r="W62" s="65">
        <f t="shared" si="22"/>
        <v>0</v>
      </c>
      <c r="X62" s="65">
        <f t="shared" si="22"/>
        <v>0</v>
      </c>
      <c r="Y62" s="65">
        <f t="shared" si="22"/>
        <v>0</v>
      </c>
      <c r="Z62" s="65">
        <f t="shared" si="22"/>
        <v>0</v>
      </c>
      <c r="AA62" s="65">
        <f t="shared" si="22"/>
        <v>0</v>
      </c>
      <c r="AB62" s="65">
        <f t="shared" si="22"/>
        <v>0</v>
      </c>
      <c r="AC62" s="65">
        <f t="shared" si="22"/>
        <v>0</v>
      </c>
      <c r="AD62" s="65">
        <f t="shared" si="22"/>
        <v>0</v>
      </c>
      <c r="AE62" s="65">
        <f t="shared" si="22"/>
        <v>0</v>
      </c>
      <c r="AF62" s="65">
        <f t="shared" si="22"/>
        <v>0</v>
      </c>
      <c r="AG62" s="65">
        <f t="shared" si="22"/>
        <v>0</v>
      </c>
      <c r="AH62" s="65">
        <f t="shared" si="22"/>
        <v>0</v>
      </c>
      <c r="AI62" s="65">
        <f t="shared" si="22"/>
        <v>0</v>
      </c>
      <c r="AJ62" s="65">
        <f t="shared" si="22"/>
        <v>0</v>
      </c>
    </row>
    <row r="63" spans="2:51">
      <c r="C63" s="68" t="str">
        <f>IF(Kalba="EN",Data2!C82,Data2!B82)</f>
        <v>Suminis finansinio gyvybingumo lėšų srautas (realiąja išraiška)</v>
      </c>
      <c r="D63" s="70"/>
      <c r="E63" s="70"/>
      <c r="F63" s="65">
        <f>ROUND(SUM(F17,F35)-SUM(F7,F21,F30),0)</f>
        <v>0</v>
      </c>
      <c r="G63" s="65">
        <f t="shared" ref="G63:AJ63" si="23">ROUND(SUM(G17,G35)-SUM(G7,G21,G30)+F63,0)</f>
        <v>0</v>
      </c>
      <c r="H63" s="65">
        <f t="shared" si="23"/>
        <v>0</v>
      </c>
      <c r="I63" s="65">
        <f t="shared" si="23"/>
        <v>0</v>
      </c>
      <c r="J63" s="65">
        <f t="shared" si="23"/>
        <v>0</v>
      </c>
      <c r="K63" s="65">
        <f t="shared" si="23"/>
        <v>0</v>
      </c>
      <c r="L63" s="65">
        <f t="shared" si="23"/>
        <v>0</v>
      </c>
      <c r="M63" s="65">
        <f t="shared" si="23"/>
        <v>0</v>
      </c>
      <c r="N63" s="65">
        <f t="shared" si="23"/>
        <v>0</v>
      </c>
      <c r="O63" s="65">
        <f t="shared" si="23"/>
        <v>0</v>
      </c>
      <c r="P63" s="65">
        <f t="shared" si="23"/>
        <v>0</v>
      </c>
      <c r="Q63" s="65">
        <f t="shared" si="23"/>
        <v>0</v>
      </c>
      <c r="R63" s="65">
        <f t="shared" si="23"/>
        <v>0</v>
      </c>
      <c r="S63" s="65">
        <f t="shared" si="23"/>
        <v>0</v>
      </c>
      <c r="T63" s="65">
        <f t="shared" si="23"/>
        <v>0</v>
      </c>
      <c r="U63" s="65">
        <f t="shared" si="23"/>
        <v>0</v>
      </c>
      <c r="V63" s="65">
        <f t="shared" si="23"/>
        <v>0</v>
      </c>
      <c r="W63" s="65">
        <f t="shared" si="23"/>
        <v>0</v>
      </c>
      <c r="X63" s="65">
        <f t="shared" si="23"/>
        <v>0</v>
      </c>
      <c r="Y63" s="65">
        <f t="shared" si="23"/>
        <v>0</v>
      </c>
      <c r="Z63" s="65">
        <f t="shared" si="23"/>
        <v>0</v>
      </c>
      <c r="AA63" s="65">
        <f t="shared" si="23"/>
        <v>0</v>
      </c>
      <c r="AB63" s="65">
        <f t="shared" si="23"/>
        <v>0</v>
      </c>
      <c r="AC63" s="65">
        <f t="shared" si="23"/>
        <v>0</v>
      </c>
      <c r="AD63" s="65">
        <f t="shared" si="23"/>
        <v>0</v>
      </c>
      <c r="AE63" s="65">
        <f t="shared" si="23"/>
        <v>0</v>
      </c>
      <c r="AF63" s="65">
        <f t="shared" si="23"/>
        <v>0</v>
      </c>
      <c r="AG63" s="65">
        <f t="shared" si="23"/>
        <v>0</v>
      </c>
      <c r="AH63" s="65">
        <f t="shared" si="23"/>
        <v>0</v>
      </c>
      <c r="AI63" s="65">
        <f t="shared" si="23"/>
        <v>0</v>
      </c>
      <c r="AJ63" s="65">
        <f t="shared" si="23"/>
        <v>0</v>
      </c>
    </row>
    <row r="64" spans="2:51">
      <c r="C64" s="68" t="str">
        <f>IF(Kalba="EN",Data2!C84,Data2!B84)</f>
        <v>FA rodiklių kapitalui lėšų srautas (realiąja išraiška)</v>
      </c>
      <c r="D64" s="69"/>
      <c r="E64" s="69"/>
      <c r="F64" s="65">
        <f t="shared" ref="F64:AJ64" si="24">SUM(F16,F17)-SUM(F21,F38,F40,F41,F46)+IF(AND(F5&gt;Investiciju_metu_skaicius,F22&gt;0,SUM(F38:F40,F41,F44)&gt;0),MIN(F22,SUM(F38:F40,F41,F44)),0)</f>
        <v>0</v>
      </c>
      <c r="G64" s="65">
        <f t="shared" si="24"/>
        <v>0</v>
      </c>
      <c r="H64" s="65">
        <f t="shared" si="24"/>
        <v>0</v>
      </c>
      <c r="I64" s="65">
        <f t="shared" si="24"/>
        <v>0</v>
      </c>
      <c r="J64" s="65">
        <f t="shared" si="24"/>
        <v>0</v>
      </c>
      <c r="K64" s="65">
        <f t="shared" si="24"/>
        <v>0</v>
      </c>
      <c r="L64" s="65">
        <f t="shared" si="24"/>
        <v>0</v>
      </c>
      <c r="M64" s="65">
        <f t="shared" si="24"/>
        <v>0</v>
      </c>
      <c r="N64" s="65">
        <f t="shared" si="24"/>
        <v>0</v>
      </c>
      <c r="O64" s="65">
        <f t="shared" si="24"/>
        <v>0</v>
      </c>
      <c r="P64" s="65">
        <f t="shared" si="24"/>
        <v>0</v>
      </c>
      <c r="Q64" s="65">
        <f t="shared" si="24"/>
        <v>0</v>
      </c>
      <c r="R64" s="65">
        <f t="shared" si="24"/>
        <v>0</v>
      </c>
      <c r="S64" s="65">
        <f t="shared" si="24"/>
        <v>0</v>
      </c>
      <c r="T64" s="65">
        <f t="shared" si="24"/>
        <v>0</v>
      </c>
      <c r="U64" s="65">
        <f t="shared" si="24"/>
        <v>0</v>
      </c>
      <c r="V64" s="65">
        <f t="shared" si="24"/>
        <v>0</v>
      </c>
      <c r="W64" s="65">
        <f t="shared" si="24"/>
        <v>0</v>
      </c>
      <c r="X64" s="65">
        <f t="shared" si="24"/>
        <v>0</v>
      </c>
      <c r="Y64" s="65">
        <f t="shared" si="24"/>
        <v>0</v>
      </c>
      <c r="Z64" s="65">
        <f t="shared" si="24"/>
        <v>0</v>
      </c>
      <c r="AA64" s="65">
        <f t="shared" si="24"/>
        <v>0</v>
      </c>
      <c r="AB64" s="65">
        <f t="shared" si="24"/>
        <v>0</v>
      </c>
      <c r="AC64" s="65">
        <f t="shared" si="24"/>
        <v>0</v>
      </c>
      <c r="AD64" s="65">
        <f t="shared" si="24"/>
        <v>0</v>
      </c>
      <c r="AE64" s="65">
        <f t="shared" si="24"/>
        <v>0</v>
      </c>
      <c r="AF64" s="65">
        <f t="shared" si="24"/>
        <v>0</v>
      </c>
      <c r="AG64" s="65">
        <f t="shared" si="24"/>
        <v>0</v>
      </c>
      <c r="AH64" s="65">
        <f t="shared" si="24"/>
        <v>0</v>
      </c>
      <c r="AI64" s="65">
        <f t="shared" si="24"/>
        <v>0</v>
      </c>
      <c r="AJ64" s="65">
        <f t="shared" si="24"/>
        <v>0</v>
      </c>
    </row>
    <row r="65" spans="3:36">
      <c r="C65" s="68" t="str">
        <f>IF(Kalba="EN",Data2!C86,Data2!B86)</f>
        <v>Finansinė grynoji dabartinė vertė investicijoms - FGDV(I)</v>
      </c>
      <c r="D65" s="71">
        <f>F62+NPV(FDN,G62:INDEX(G62:AJ62,PAL))</f>
        <v>0</v>
      </c>
      <c r="E65" s="72"/>
    </row>
    <row r="66" spans="3:36">
      <c r="C66" s="68" t="str">
        <f>IF(Kalba="EN",Data2!C87,Data2!B87)</f>
        <v>Finansinė vidinė grąžos norma investicijoms - FVGN(I)</v>
      </c>
      <c r="D66" s="73" t="str">
        <f>IF(ISERROR(E66),"Nėra reikšmės",E66)</f>
        <v>Nėra reikšmės</v>
      </c>
      <c r="E66" s="200" t="e">
        <f>IRR(F62:INDEX(F62:AJ62,PAL+1))</f>
        <v>#NUM!</v>
      </c>
    </row>
    <row r="67" spans="3:36">
      <c r="C67" s="68" t="str">
        <f>IF(Kalba="EN",Data2!C88,Data2!B88)</f>
        <v>Finansinė modifikuota vidinė grąžos norma investicijoms - FMVGN(I)</v>
      </c>
      <c r="D67" s="74" t="str">
        <f>IF(ISERROR(E67),"Nėra reikšmės",E67)</f>
        <v>Nėra reikšmės</v>
      </c>
      <c r="E67" s="200" t="e">
        <f>MIRR(F62:INDEX(F62:AJ62,PAL+1),FDN,FDN)</f>
        <v>#DIV/0!</v>
      </c>
      <c r="G67" s="81"/>
    </row>
    <row r="68" spans="3:36">
      <c r="C68" s="68" t="str">
        <f>IF(Kalba="EN",Data2!C89,Data2!B89)</f>
        <v>Finansinis naudos ir išlaidų santykis - FNIS</v>
      </c>
      <c r="D68" s="75" t="str">
        <f>IF(ISERROR(D17/SUM(D7,-D16,D22)),"-",D17/SUM(D7,-D16,D22))</f>
        <v>-</v>
      </c>
      <c r="E68" s="72"/>
      <c r="G68" s="82"/>
      <c r="H68" s="82"/>
    </row>
    <row r="69" spans="3:36">
      <c r="C69" s="68" t="str">
        <f>IF(Kalba="EN",Data2!C90,Data2!B90)</f>
        <v>Finansinis gyvybingumas (realiąja išraiška)</v>
      </c>
      <c r="D69" s="76" t="str">
        <f>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row>
    <row r="70" spans="3:36">
      <c r="C70" s="68" t="str">
        <f>IF(Kalba="EN",Data2!C92,Data2!B92)</f>
        <v>Finansinė grynoji dabartinė vertė kapitalui - FGDV(K)</v>
      </c>
      <c r="D70" s="71">
        <f>F64+NPV(FDN,G64:INDEX(G64:AJ64,PAL))</f>
        <v>0</v>
      </c>
      <c r="E70" s="72"/>
      <c r="G70" s="82"/>
      <c r="H70" s="82"/>
    </row>
    <row r="71" spans="3:36">
      <c r="C71" s="68" t="str">
        <f>IF(Kalba="EN",Data2!C93,Data2!B93)</f>
        <v>Finansinė vidinė grąžos norma kapitalui - FVGN(K)</v>
      </c>
      <c r="D71" s="73" t="str">
        <f>IF(ISERROR(E71),"Nėra reikšmės",E71)</f>
        <v>Nėra reikšmės</v>
      </c>
      <c r="E71" s="201" t="e">
        <f>IRR(F64:INDEX(F64:AJ64,PAL+1))</f>
        <v>#NUM!</v>
      </c>
    </row>
    <row r="72" spans="3:36">
      <c r="C72" s="68" t="str">
        <f>IF(Kalba="EN",Data2!C94,Data2!B94)</f>
        <v>Finansinė modifikuota vidinė grąžos norma kapitalui - FMVGN(K)</v>
      </c>
      <c r="D72" s="74" t="str">
        <f>IF(ISERROR(E72),"Nėra reikšmės",E72)</f>
        <v>Nėra reikšmės</v>
      </c>
      <c r="E72" s="201" t="e">
        <f>MIRR(F64:INDEX(F64:AJ64,PAL+1),FDN,FDN)</f>
        <v>#DIV/0!</v>
      </c>
    </row>
    <row r="73" spans="3:36"/>
    <row r="74" spans="3:36">
      <c r="C74" s="404" t="str">
        <f>IF(Kalba="EN",Data2!C95,Data2!B95)</f>
        <v>Ekonominės analizės (EA) rodiklių apskaičiavimas</v>
      </c>
      <c r="D74" s="205"/>
      <c r="E74" s="205"/>
      <c r="F74" s="205"/>
      <c r="G74" s="205"/>
      <c r="H74" s="205"/>
      <c r="I74" s="205"/>
      <c r="J74" s="205"/>
      <c r="K74" s="205"/>
      <c r="L74" s="205"/>
      <c r="M74" s="205"/>
      <c r="N74" s="205"/>
      <c r="O74" s="205"/>
      <c r="P74" s="205"/>
      <c r="Q74" s="205"/>
      <c r="R74" s="205"/>
      <c r="S74" s="205"/>
      <c r="T74" s="205"/>
      <c r="U74" s="205"/>
      <c r="V74" s="205"/>
      <c r="W74" s="205"/>
      <c r="X74" s="205"/>
      <c r="Y74" s="205"/>
      <c r="Z74" s="205"/>
      <c r="AA74" s="205"/>
      <c r="AB74" s="205"/>
      <c r="AC74" s="205"/>
      <c r="AD74" s="205"/>
      <c r="AE74" s="205"/>
      <c r="AF74" s="205"/>
      <c r="AG74" s="205"/>
      <c r="AH74" s="205"/>
      <c r="AI74" s="205"/>
      <c r="AJ74" s="205"/>
    </row>
    <row r="75" spans="3:36">
      <c r="C75" s="68" t="str">
        <f>IF(Kalba="EN",Data2!C96,Data2!B96)</f>
        <v>EA rodiklių lėšų srautas (realiąja išraiška)</v>
      </c>
      <c r="D75" s="69"/>
      <c r="E75" s="69"/>
      <c r="F75" s="65" t="e">
        <f>IF(pvm_susigrazinimas="Taip",SUMPRODUCT(F$16,Data1!$C$63,Data1!$D$11)-SUMPRODUCT(F$8:F$15,Data1!$C$55:$C$62,Data1!$D$3:$D$10)-SUMPRODUCT(F$23:F$28,Data1!$C$70:$C$75,Data1!$D$18:$D$23)+F47,SUMPRODUCT(F$16,Data1!$C$63)-SUMPRODUCT(F$8:F$15,Data1!$C$55:$C$62)-SUMPRODUCT(F$23:F$28,Data1!$C$70:$C$75)+F47)</f>
        <v>#VALUE!</v>
      </c>
      <c r="G75" s="65" t="e">
        <f>IF(pvm_susigrazinimas="Taip",SUMPRODUCT(G$16,Data1!$C$63,Data1!$D$11)-SUMPRODUCT(G$8:G$15,Data1!$C$55:$C$62,Data1!$D$3:$D$10)-SUMPRODUCT(G$23:G$28,Data1!$C$70:$C$75,Data1!$D$18:$D$23)+G47,SUMPRODUCT(G$16,Data1!$C$63)-SUMPRODUCT(G$8:G$15,Data1!$C$55:$C$62)-SUMPRODUCT(G$23:G$28,Data1!$C$70:$C$75)+G47)</f>
        <v>#VALUE!</v>
      </c>
      <c r="H75" s="65" t="e">
        <f>IF(pvm_susigrazinimas="Taip",SUMPRODUCT(H$16,Data1!$C$63,Data1!$D$11)-SUMPRODUCT(H$8:H$15,Data1!$C$55:$C$62,Data1!$D$3:$D$10)-SUMPRODUCT(H$23:H$28,Data1!$C$70:$C$75,Data1!$D$18:$D$23)+H47,SUMPRODUCT(H$16,Data1!$C$63)-SUMPRODUCT(H$8:H$15,Data1!$C$55:$C$62)-SUMPRODUCT(H$23:H$28,Data1!$C$70:$C$75)+H47)</f>
        <v>#VALUE!</v>
      </c>
      <c r="I75" s="65" t="e">
        <f>IF(pvm_susigrazinimas="Taip",SUMPRODUCT(I$16,Data1!$C$63,Data1!$D$11)-SUMPRODUCT(I$8:I$15,Data1!$C$55:$C$62,Data1!$D$3:$D$10)-SUMPRODUCT(I$23:I$28,Data1!$C$70:$C$75,Data1!$D$18:$D$23)+I47,SUMPRODUCT(I$16,Data1!$C$63)-SUMPRODUCT(I$8:I$15,Data1!$C$55:$C$62)-SUMPRODUCT(I$23:I$28,Data1!$C$70:$C$75)+I47)</f>
        <v>#VALUE!</v>
      </c>
      <c r="J75" s="65" t="e">
        <f>IF(pvm_susigrazinimas="Taip",SUMPRODUCT(J$16,Data1!$C$63,Data1!$D$11)-SUMPRODUCT(J$8:J$15,Data1!$C$55:$C$62,Data1!$D$3:$D$10)-SUMPRODUCT(J$23:J$28,Data1!$C$70:$C$75,Data1!$D$18:$D$23)+J47,SUMPRODUCT(J$16,Data1!$C$63)-SUMPRODUCT(J$8:J$15,Data1!$C$55:$C$62)-SUMPRODUCT(J$23:J$28,Data1!$C$70:$C$75)+J47)</f>
        <v>#VALUE!</v>
      </c>
      <c r="K75" s="65" t="e">
        <f>IF(pvm_susigrazinimas="Taip",SUMPRODUCT(K$16,Data1!$C$63,Data1!$D$11)-SUMPRODUCT(K$8:K$15,Data1!$C$55:$C$62,Data1!$D$3:$D$10)-SUMPRODUCT(K$23:K$28,Data1!$C$70:$C$75,Data1!$D$18:$D$23)+K47,SUMPRODUCT(K$16,Data1!$C$63)-SUMPRODUCT(K$8:K$15,Data1!$C$55:$C$62)-SUMPRODUCT(K$23:K$28,Data1!$C$70:$C$75)+K47)</f>
        <v>#VALUE!</v>
      </c>
      <c r="L75" s="65" t="e">
        <f>IF(pvm_susigrazinimas="Taip",SUMPRODUCT(L$16,Data1!$C$63,Data1!$D$11)-SUMPRODUCT(L$8:L$15,Data1!$C$55:$C$62,Data1!$D$3:$D$10)-SUMPRODUCT(L$23:L$28,Data1!$C$70:$C$75,Data1!$D$18:$D$23)+L47,SUMPRODUCT(L$16,Data1!$C$63)-SUMPRODUCT(L$8:L$15,Data1!$C$55:$C$62)-SUMPRODUCT(L$23:L$28,Data1!$C$70:$C$75)+L47)</f>
        <v>#VALUE!</v>
      </c>
      <c r="M75" s="65" t="e">
        <f>IF(pvm_susigrazinimas="Taip",SUMPRODUCT(M$16,Data1!$C$63,Data1!$D$11)-SUMPRODUCT(M$8:M$15,Data1!$C$55:$C$62,Data1!$D$3:$D$10)-SUMPRODUCT(M$23:M$28,Data1!$C$70:$C$75,Data1!$D$18:$D$23)+M47,SUMPRODUCT(M$16,Data1!$C$63)-SUMPRODUCT(M$8:M$15,Data1!$C$55:$C$62)-SUMPRODUCT(M$23:M$28,Data1!$C$70:$C$75)+M47)</f>
        <v>#VALUE!</v>
      </c>
      <c r="N75" s="65" t="e">
        <f>IF(pvm_susigrazinimas="Taip",SUMPRODUCT(N$16,Data1!$C$63,Data1!$D$11)-SUMPRODUCT(N$8:N$15,Data1!$C$55:$C$62,Data1!$D$3:$D$10)-SUMPRODUCT(N$23:N$28,Data1!$C$70:$C$75,Data1!$D$18:$D$23)+N47,SUMPRODUCT(N$16,Data1!$C$63)-SUMPRODUCT(N$8:N$15,Data1!$C$55:$C$62)-SUMPRODUCT(N$23:N$28,Data1!$C$70:$C$75)+N47)</f>
        <v>#VALUE!</v>
      </c>
      <c r="O75" s="65" t="e">
        <f>IF(pvm_susigrazinimas="Taip",SUMPRODUCT(O$16,Data1!$C$63,Data1!$D$11)-SUMPRODUCT(O$8:O$15,Data1!$C$55:$C$62,Data1!$D$3:$D$10)-SUMPRODUCT(O$23:O$28,Data1!$C$70:$C$75,Data1!$D$18:$D$23)+O47,SUMPRODUCT(O$16,Data1!$C$63)-SUMPRODUCT(O$8:O$15,Data1!$C$55:$C$62)-SUMPRODUCT(O$23:O$28,Data1!$C$70:$C$75)+O47)</f>
        <v>#VALUE!</v>
      </c>
      <c r="P75" s="65" t="e">
        <f>IF(pvm_susigrazinimas="Taip",SUMPRODUCT(P$16,Data1!$C$63,Data1!$D$11)-SUMPRODUCT(P$8:P$15,Data1!$C$55:$C$62,Data1!$D$3:$D$10)-SUMPRODUCT(P$23:P$28,Data1!$C$70:$C$75,Data1!$D$18:$D$23)+P47,SUMPRODUCT(P$16,Data1!$C$63)-SUMPRODUCT(P$8:P$15,Data1!$C$55:$C$62)-SUMPRODUCT(P$23:P$28,Data1!$C$70:$C$75)+P47)</f>
        <v>#VALUE!</v>
      </c>
      <c r="Q75" s="65" t="e">
        <f>IF(pvm_susigrazinimas="Taip",SUMPRODUCT(Q$16,Data1!$C$63,Data1!$D$11)-SUMPRODUCT(Q$8:Q$15,Data1!$C$55:$C$62,Data1!$D$3:$D$10)-SUMPRODUCT(Q$23:Q$28,Data1!$C$70:$C$75,Data1!$D$18:$D$23)+Q47,SUMPRODUCT(Q$16,Data1!$C$63)-SUMPRODUCT(Q$8:Q$15,Data1!$C$55:$C$62)-SUMPRODUCT(Q$23:Q$28,Data1!$C$70:$C$75)+Q47)</f>
        <v>#VALUE!</v>
      </c>
      <c r="R75" s="65" t="e">
        <f>IF(pvm_susigrazinimas="Taip",SUMPRODUCT(R$16,Data1!$C$63,Data1!$D$11)-SUMPRODUCT(R$8:R$15,Data1!$C$55:$C$62,Data1!$D$3:$D$10)-SUMPRODUCT(R$23:R$28,Data1!$C$70:$C$75,Data1!$D$18:$D$23)+R47,SUMPRODUCT(R$16,Data1!$C$63)-SUMPRODUCT(R$8:R$15,Data1!$C$55:$C$62)-SUMPRODUCT(R$23:R$28,Data1!$C$70:$C$75)+R47)</f>
        <v>#VALUE!</v>
      </c>
      <c r="S75" s="65" t="e">
        <f>IF(pvm_susigrazinimas="Taip",SUMPRODUCT(S$16,Data1!$C$63,Data1!$D$11)-SUMPRODUCT(S$8:S$15,Data1!$C$55:$C$62,Data1!$D$3:$D$10)-SUMPRODUCT(S$23:S$28,Data1!$C$70:$C$75,Data1!$D$18:$D$23)+S47,SUMPRODUCT(S$16,Data1!$C$63)-SUMPRODUCT(S$8:S$15,Data1!$C$55:$C$62)-SUMPRODUCT(S$23:S$28,Data1!$C$70:$C$75)+S47)</f>
        <v>#VALUE!</v>
      </c>
      <c r="T75" s="65" t="e">
        <f>IF(pvm_susigrazinimas="Taip",SUMPRODUCT(T$16,Data1!$C$63,Data1!$D$11)-SUMPRODUCT(T$8:T$15,Data1!$C$55:$C$62,Data1!$D$3:$D$10)-SUMPRODUCT(T$23:T$28,Data1!$C$70:$C$75,Data1!$D$18:$D$23)+T47,SUMPRODUCT(T$16,Data1!$C$63)-SUMPRODUCT(T$8:T$15,Data1!$C$55:$C$62)-SUMPRODUCT(T$23:T$28,Data1!$C$70:$C$75)+T47)</f>
        <v>#VALUE!</v>
      </c>
      <c r="U75" s="65" t="e">
        <f>IF(pvm_susigrazinimas="Taip",SUMPRODUCT(U$16,Data1!$C$63,Data1!$D$11)-SUMPRODUCT(U$8:U$15,Data1!$C$55:$C$62,Data1!$D$3:$D$10)-SUMPRODUCT(U$23:U$28,Data1!$C$70:$C$75,Data1!$D$18:$D$23)+U47,SUMPRODUCT(U$16,Data1!$C$63)-SUMPRODUCT(U$8:U$15,Data1!$C$55:$C$62)-SUMPRODUCT(U$23:U$28,Data1!$C$70:$C$75)+U47)</f>
        <v>#VALUE!</v>
      </c>
      <c r="V75" s="65" t="e">
        <f>IF(pvm_susigrazinimas="Taip",SUMPRODUCT(V$16,Data1!$C$63,Data1!$D$11)-SUMPRODUCT(V$8:V$15,Data1!$C$55:$C$62,Data1!$D$3:$D$10)-SUMPRODUCT(V$23:V$28,Data1!$C$70:$C$75,Data1!$D$18:$D$23)+V47,SUMPRODUCT(V$16,Data1!$C$63)-SUMPRODUCT(V$8:V$15,Data1!$C$55:$C$62)-SUMPRODUCT(V$23:V$28,Data1!$C$70:$C$75)+V47)</f>
        <v>#VALUE!</v>
      </c>
      <c r="W75" s="65" t="e">
        <f>IF(pvm_susigrazinimas="Taip",SUMPRODUCT(W$16,Data1!$C$63,Data1!$D$11)-SUMPRODUCT(W$8:W$15,Data1!$C$55:$C$62,Data1!$D$3:$D$10)-SUMPRODUCT(W$23:W$28,Data1!$C$70:$C$75,Data1!$D$18:$D$23)+W47,SUMPRODUCT(W$16,Data1!$C$63)-SUMPRODUCT(W$8:W$15,Data1!$C$55:$C$62)-SUMPRODUCT(W$23:W$28,Data1!$C$70:$C$75)+W47)</f>
        <v>#VALUE!</v>
      </c>
      <c r="X75" s="65" t="e">
        <f>IF(pvm_susigrazinimas="Taip",SUMPRODUCT(X$16,Data1!$C$63,Data1!$D$11)-SUMPRODUCT(X$8:X$15,Data1!$C$55:$C$62,Data1!$D$3:$D$10)-SUMPRODUCT(X$23:X$28,Data1!$C$70:$C$75,Data1!$D$18:$D$23)+X47,SUMPRODUCT(X$16,Data1!$C$63)-SUMPRODUCT(X$8:X$15,Data1!$C$55:$C$62)-SUMPRODUCT(X$23:X$28,Data1!$C$70:$C$75)+X47)</f>
        <v>#VALUE!</v>
      </c>
      <c r="Y75" s="65" t="e">
        <f>IF(pvm_susigrazinimas="Taip",SUMPRODUCT(Y$16,Data1!$C$63,Data1!$D$11)-SUMPRODUCT(Y$8:Y$15,Data1!$C$55:$C$62,Data1!$D$3:$D$10)-SUMPRODUCT(Y$23:Y$28,Data1!$C$70:$C$75,Data1!$D$18:$D$23)+Y47,SUMPRODUCT(Y$16,Data1!$C$63)-SUMPRODUCT(Y$8:Y$15,Data1!$C$55:$C$62)-SUMPRODUCT(Y$23:Y$28,Data1!$C$70:$C$75)+Y47)</f>
        <v>#VALUE!</v>
      </c>
      <c r="Z75" s="65" t="e">
        <f>IF(pvm_susigrazinimas="Taip",SUMPRODUCT(Z$16,Data1!$C$63,Data1!$D$11)-SUMPRODUCT(Z$8:Z$15,Data1!$C$55:$C$62,Data1!$D$3:$D$10)-SUMPRODUCT(Z$23:Z$28,Data1!$C$70:$C$75,Data1!$D$18:$D$23)+Z47,SUMPRODUCT(Z$16,Data1!$C$63)-SUMPRODUCT(Z$8:Z$15,Data1!$C$55:$C$62)-SUMPRODUCT(Z$23:Z$28,Data1!$C$70:$C$75)+Z47)</f>
        <v>#VALUE!</v>
      </c>
      <c r="AA75" s="65" t="e">
        <f>IF(pvm_susigrazinimas="Taip",SUMPRODUCT(AA$16,Data1!$C$63,Data1!$D$11)-SUMPRODUCT(AA$8:AA$15,Data1!$C$55:$C$62,Data1!$D$3:$D$10)-SUMPRODUCT(AA$23:AA$28,Data1!$C$70:$C$75,Data1!$D$18:$D$23)+AA47,SUMPRODUCT(AA$16,Data1!$C$63)-SUMPRODUCT(AA$8:AA$15,Data1!$C$55:$C$62)-SUMPRODUCT(AA$23:AA$28,Data1!$C$70:$C$75)+AA47)</f>
        <v>#VALUE!</v>
      </c>
      <c r="AB75" s="65" t="e">
        <f>IF(pvm_susigrazinimas="Taip",SUMPRODUCT(AB$16,Data1!$C$63,Data1!$D$11)-SUMPRODUCT(AB$8:AB$15,Data1!$C$55:$C$62,Data1!$D$3:$D$10)-SUMPRODUCT(AB$23:AB$28,Data1!$C$70:$C$75,Data1!$D$18:$D$23)+AB47,SUMPRODUCT(AB$16,Data1!$C$63)-SUMPRODUCT(AB$8:AB$15,Data1!$C$55:$C$62)-SUMPRODUCT(AB$23:AB$28,Data1!$C$70:$C$75)+AB47)</f>
        <v>#VALUE!</v>
      </c>
      <c r="AC75" s="65" t="e">
        <f>IF(pvm_susigrazinimas="Taip",SUMPRODUCT(AC$16,Data1!$C$63,Data1!$D$11)-SUMPRODUCT(AC$8:AC$15,Data1!$C$55:$C$62,Data1!$D$3:$D$10)-SUMPRODUCT(AC$23:AC$28,Data1!$C$70:$C$75,Data1!$D$18:$D$23)+AC47,SUMPRODUCT(AC$16,Data1!$C$63)-SUMPRODUCT(AC$8:AC$15,Data1!$C$55:$C$62)-SUMPRODUCT(AC$23:AC$28,Data1!$C$70:$C$75)+AC47)</f>
        <v>#VALUE!</v>
      </c>
      <c r="AD75" s="65" t="e">
        <f>IF(pvm_susigrazinimas="Taip",SUMPRODUCT(AD$16,Data1!$C$63,Data1!$D$11)-SUMPRODUCT(AD$8:AD$15,Data1!$C$55:$C$62,Data1!$D$3:$D$10)-SUMPRODUCT(AD$23:AD$28,Data1!$C$70:$C$75,Data1!$D$18:$D$23)+AD47,SUMPRODUCT(AD$16,Data1!$C$63)-SUMPRODUCT(AD$8:AD$15,Data1!$C$55:$C$62)-SUMPRODUCT(AD$23:AD$28,Data1!$C$70:$C$75)+AD47)</f>
        <v>#VALUE!</v>
      </c>
      <c r="AE75" s="65" t="e">
        <f>IF(pvm_susigrazinimas="Taip",SUMPRODUCT(AE$16,Data1!$C$63,Data1!$D$11)-SUMPRODUCT(AE$8:AE$15,Data1!$C$55:$C$62,Data1!$D$3:$D$10)-SUMPRODUCT(AE$23:AE$28,Data1!$C$70:$C$75,Data1!$D$18:$D$23)+AE47,SUMPRODUCT(AE$16,Data1!$C$63)-SUMPRODUCT(AE$8:AE$15,Data1!$C$55:$C$62)-SUMPRODUCT(AE$23:AE$28,Data1!$C$70:$C$75)+AE47)</f>
        <v>#VALUE!</v>
      </c>
      <c r="AF75" s="65" t="e">
        <f>IF(pvm_susigrazinimas="Taip",SUMPRODUCT(AF$16,Data1!$C$63,Data1!$D$11)-SUMPRODUCT(AF$8:AF$15,Data1!$C$55:$C$62,Data1!$D$3:$D$10)-SUMPRODUCT(AF$23:AF$28,Data1!$C$70:$C$75,Data1!$D$18:$D$23)+AF47,SUMPRODUCT(AF$16,Data1!$C$63)-SUMPRODUCT(AF$8:AF$15,Data1!$C$55:$C$62)-SUMPRODUCT(AF$23:AF$28,Data1!$C$70:$C$75)+AF47)</f>
        <v>#VALUE!</v>
      </c>
      <c r="AG75" s="65" t="e">
        <f>IF(pvm_susigrazinimas="Taip",SUMPRODUCT(AG$16,Data1!$C$63,Data1!$D$11)-SUMPRODUCT(AG$8:AG$15,Data1!$C$55:$C$62,Data1!$D$3:$D$10)-SUMPRODUCT(AG$23:AG$28,Data1!$C$70:$C$75,Data1!$D$18:$D$23)+AG47,SUMPRODUCT(AG$16,Data1!$C$63)-SUMPRODUCT(AG$8:AG$15,Data1!$C$55:$C$62)-SUMPRODUCT(AG$23:AG$28,Data1!$C$70:$C$75)+AG47)</f>
        <v>#VALUE!</v>
      </c>
      <c r="AH75" s="65" t="e">
        <f>IF(pvm_susigrazinimas="Taip",SUMPRODUCT(AH$16,Data1!$C$63,Data1!$D$11)-SUMPRODUCT(AH$8:AH$15,Data1!$C$55:$C$62,Data1!$D$3:$D$10)-SUMPRODUCT(AH$23:AH$28,Data1!$C$70:$C$75,Data1!$D$18:$D$23)+AH47,SUMPRODUCT(AH$16,Data1!$C$63)-SUMPRODUCT(AH$8:AH$15,Data1!$C$55:$C$62)-SUMPRODUCT(AH$23:AH$28,Data1!$C$70:$C$75)+AH47)</f>
        <v>#VALUE!</v>
      </c>
      <c r="AI75" s="65" t="e">
        <f>IF(pvm_susigrazinimas="Taip",SUMPRODUCT(AI$16,Data1!$C$63,Data1!$D$11)-SUMPRODUCT(AI$8:AI$15,Data1!$C$55:$C$62,Data1!$D$3:$D$10)-SUMPRODUCT(AI$23:AI$28,Data1!$C$70:$C$75,Data1!$D$18:$D$23)+AI47,SUMPRODUCT(AI$16,Data1!$C$63)-SUMPRODUCT(AI$8:AI$15,Data1!$C$55:$C$62)-SUMPRODUCT(AI$23:AI$28,Data1!$C$70:$C$75)+AI47)</f>
        <v>#VALUE!</v>
      </c>
      <c r="AJ75" s="65" t="e">
        <f>IF(pvm_susigrazinimas="Taip",SUMPRODUCT(AJ$16,Data1!$C$63,Data1!$D$11)-SUMPRODUCT(AJ$8:AJ$15,Data1!$C$55:$C$62,Data1!$D$3:$D$10)-SUMPRODUCT(AJ$23:AJ$28,Data1!$C$70:$C$75,Data1!$D$18:$D$23)+AJ47,SUMPRODUCT(AJ$16,Data1!$C$63)-SUMPRODUCT(AJ$8:AJ$15,Data1!$C$55:$C$62)-SUMPRODUCT(AJ$23:AJ$28,Data1!$C$70:$C$75)+AJ47)</f>
        <v>#VALUE!</v>
      </c>
    </row>
    <row r="76" spans="3:36">
      <c r="C76" s="68" t="str">
        <f>IF(Kalba="EN",Data2!C98,Data2!B98)</f>
        <v>Konvertuota investicijų (A.) GDV</v>
      </c>
      <c r="D76" s="71">
        <f>IF(pvm_susigrazinimas="Taip",SUMPRODUCT(AN8:AN15,Data1!C55:C62),SUMPRODUCT(AM8:AM15,Data1!C55:C62))</f>
        <v>0</v>
      </c>
    </row>
    <row r="77" spans="3:36">
      <c r="C77" s="68" t="str">
        <f>IF(Kalba="EN",Data2!C99,Data2!B99)</f>
        <v>Konvertuota investicijų likutinės vertės (B.) GDV</v>
      </c>
      <c r="D77" s="71">
        <f>IF(pvm_susigrazinimas="Taip",PRODUCT(AN16,Data1!C63),PRODUCT(AM16,Data1!C63))</f>
        <v>0</v>
      </c>
    </row>
    <row r="78" spans="3:36">
      <c r="C78" s="68" t="str">
        <f>IF(Kalba="EN",Data2!C100,Data2!B100)</f>
        <v>Konvertuota veiklos pajamų (C.) GDV</v>
      </c>
      <c r="D78" s="71">
        <f>IF(pvm_susigrazinimas="Taip",SUMPRODUCT(AN18:AN20,Data1!C65:C67),SUMPRODUCT(AM18:AM20,Data1!C65:C67))</f>
        <v>0</v>
      </c>
    </row>
    <row r="79" spans="3:36">
      <c r="C79" s="68" t="str">
        <f>IF(Kalba="EN",Data2!C101,Data2!B101)</f>
        <v>Konvertuota veiklos išlaidų (D.1.) GDV</v>
      </c>
      <c r="D79" s="71">
        <f>IF(pvm_susigrazinimas="Taip",SUMPRODUCT(AN23:AN28,Data1!C70:C75),SUMPRODUCT(AM23:AM28,Data1!C70:C75))</f>
        <v>0</v>
      </c>
    </row>
    <row r="80" spans="3:36">
      <c r="C80" s="396" t="str">
        <f>IF(Kalba="EN",Data2!C102,Data2!B102)</f>
        <v>Ekonominė grynoji dabartinė vertė - EGDV</v>
      </c>
      <c r="D80" s="397" t="e">
        <f>F75+NPV(SDN,G75:INDEX(G75:AJ75,PAL))</f>
        <v>#VALUE!</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row>
    <row r="81" spans="2:42">
      <c r="C81" s="400" t="str">
        <f>IF(Kalba="EN",Data2!C103,Data2!B103)</f>
        <v>Ekonominė vidinė grąžos norma - EVGN</v>
      </c>
      <c r="D81" s="401" t="str">
        <f>IF(ISERROR(E81),"Nėra reikšmės",E81)</f>
        <v>Nėra reikšmės</v>
      </c>
      <c r="E81" s="202" t="e">
        <f>IRR(F75:INDEX(F75:AJ75,PAL+1))</f>
        <v>#VALUE!</v>
      </c>
    </row>
    <row r="82" spans="2:42">
      <c r="C82" s="400" t="str">
        <f>IF(Kalba="EN",Data2!C104,Data2!B104)</f>
        <v>Ekonominės naudos ir išlaidų santykis - ENIS</v>
      </c>
      <c r="D82" s="402" t="str">
        <f>IF(ISERROR(SUM(D47) / SUM(D76,-D77,D79)),"-",SUM(D47) / SUM(D76,-D77,D79))</f>
        <v>-</v>
      </c>
    </row>
    <row r="83" spans="2:42" ht="7.5" customHeight="1"/>
    <row r="84" spans="2:42" hidden="1"/>
    <row r="85" spans="2:42" hidden="1"/>
    <row r="86" spans="2:42" hidden="1">
      <c r="B86" s="931" t="s">
        <v>524</v>
      </c>
      <c r="C86" s="931"/>
    </row>
    <row r="87" spans="2:42" hidden="1"/>
    <row r="88" spans="2:42" s="61" customFormat="1" hidden="1">
      <c r="B88" s="66" t="s">
        <v>49</v>
      </c>
      <c r="C88" s="5" t="str">
        <f>IF(Kalba="EN",Data2!C$72,Data2!B$72)</f>
        <v>Socialinio ekonominio (SE) poveikio finansinė išraiška</v>
      </c>
      <c r="D88" s="62">
        <f t="shared" ref="D88:AJ88" si="25">SUM(D89)-SUM(D97)</f>
        <v>0</v>
      </c>
      <c r="E88" s="62">
        <f t="shared" si="25"/>
        <v>0</v>
      </c>
      <c r="F88" s="62">
        <f t="shared" si="25"/>
        <v>0</v>
      </c>
      <c r="G88" s="62">
        <f t="shared" si="25"/>
        <v>0</v>
      </c>
      <c r="H88" s="62">
        <f t="shared" si="25"/>
        <v>0</v>
      </c>
      <c r="I88" s="62">
        <f t="shared" si="25"/>
        <v>0</v>
      </c>
      <c r="J88" s="62">
        <f t="shared" si="25"/>
        <v>0</v>
      </c>
      <c r="K88" s="62">
        <f t="shared" si="25"/>
        <v>0</v>
      </c>
      <c r="L88" s="62">
        <f t="shared" si="25"/>
        <v>0</v>
      </c>
      <c r="M88" s="62">
        <f t="shared" si="25"/>
        <v>0</v>
      </c>
      <c r="N88" s="62">
        <f t="shared" si="25"/>
        <v>0</v>
      </c>
      <c r="O88" s="62">
        <f t="shared" si="25"/>
        <v>0</v>
      </c>
      <c r="P88" s="62">
        <f t="shared" si="25"/>
        <v>0</v>
      </c>
      <c r="Q88" s="62">
        <f t="shared" si="25"/>
        <v>0</v>
      </c>
      <c r="R88" s="62">
        <f t="shared" si="25"/>
        <v>0</v>
      </c>
      <c r="S88" s="62">
        <f t="shared" si="25"/>
        <v>0</v>
      </c>
      <c r="T88" s="62">
        <f t="shared" si="25"/>
        <v>0</v>
      </c>
      <c r="U88" s="62">
        <f t="shared" si="25"/>
        <v>0</v>
      </c>
      <c r="V88" s="62">
        <f t="shared" si="25"/>
        <v>0</v>
      </c>
      <c r="W88" s="62">
        <f t="shared" si="25"/>
        <v>0</v>
      </c>
      <c r="X88" s="62">
        <f t="shared" si="25"/>
        <v>0</v>
      </c>
      <c r="Y88" s="62">
        <f t="shared" si="25"/>
        <v>0</v>
      </c>
      <c r="Z88" s="62">
        <f t="shared" si="25"/>
        <v>0</v>
      </c>
      <c r="AA88" s="62">
        <f t="shared" si="25"/>
        <v>0</v>
      </c>
      <c r="AB88" s="62">
        <f t="shared" si="25"/>
        <v>0</v>
      </c>
      <c r="AC88" s="62">
        <f t="shared" si="25"/>
        <v>0</v>
      </c>
      <c r="AD88" s="62">
        <f t="shared" si="25"/>
        <v>0</v>
      </c>
      <c r="AE88" s="62">
        <f t="shared" si="25"/>
        <v>0</v>
      </c>
      <c r="AF88" s="62">
        <f t="shared" si="25"/>
        <v>0</v>
      </c>
      <c r="AG88" s="62">
        <f t="shared" si="25"/>
        <v>0</v>
      </c>
      <c r="AH88" s="62">
        <f t="shared" si="25"/>
        <v>0</v>
      </c>
      <c r="AI88" s="62">
        <f t="shared" si="25"/>
        <v>0</v>
      </c>
      <c r="AJ88" s="62">
        <f t="shared" si="25"/>
        <v>0</v>
      </c>
    </row>
    <row r="89" spans="2:42" s="61" customFormat="1" hidden="1">
      <c r="B89" s="66" t="s">
        <v>50</v>
      </c>
      <c r="C89" s="5" t="str">
        <f>IF(Kalba="EN",Data2!C$73,Data2!B$73) &amp; " "&amp; IF(Kalba="EN",Data2!C$74,Data2!B$74)</f>
        <v>SE nauda (pasirinkite SE naudos komponentą)</v>
      </c>
      <c r="D89" s="62">
        <f t="shared" ref="D89:AJ89" si="26">ROUND(SUM(D90:D96),0)</f>
        <v>0</v>
      </c>
      <c r="E89" s="62">
        <f t="shared" si="26"/>
        <v>0</v>
      </c>
      <c r="F89" s="62">
        <f t="shared" si="26"/>
        <v>0</v>
      </c>
      <c r="G89" s="62">
        <f t="shared" si="26"/>
        <v>0</v>
      </c>
      <c r="H89" s="62">
        <f t="shared" si="26"/>
        <v>0</v>
      </c>
      <c r="I89" s="62">
        <f t="shared" si="26"/>
        <v>0</v>
      </c>
      <c r="J89" s="62">
        <f t="shared" si="26"/>
        <v>0</v>
      </c>
      <c r="K89" s="62">
        <f t="shared" si="26"/>
        <v>0</v>
      </c>
      <c r="L89" s="62">
        <f t="shared" si="26"/>
        <v>0</v>
      </c>
      <c r="M89" s="62">
        <f t="shared" si="26"/>
        <v>0</v>
      </c>
      <c r="N89" s="62">
        <f t="shared" si="26"/>
        <v>0</v>
      </c>
      <c r="O89" s="62">
        <f t="shared" si="26"/>
        <v>0</v>
      </c>
      <c r="P89" s="62">
        <f t="shared" si="26"/>
        <v>0</v>
      </c>
      <c r="Q89" s="62">
        <f t="shared" si="26"/>
        <v>0</v>
      </c>
      <c r="R89" s="62">
        <f t="shared" si="26"/>
        <v>0</v>
      </c>
      <c r="S89" s="62">
        <f t="shared" si="26"/>
        <v>0</v>
      </c>
      <c r="T89" s="62">
        <f t="shared" si="26"/>
        <v>0</v>
      </c>
      <c r="U89" s="62">
        <f t="shared" si="26"/>
        <v>0</v>
      </c>
      <c r="V89" s="62">
        <f t="shared" si="26"/>
        <v>0</v>
      </c>
      <c r="W89" s="62">
        <f t="shared" si="26"/>
        <v>0</v>
      </c>
      <c r="X89" s="62">
        <f t="shared" si="26"/>
        <v>0</v>
      </c>
      <c r="Y89" s="62">
        <f t="shared" si="26"/>
        <v>0</v>
      </c>
      <c r="Z89" s="62">
        <f t="shared" si="26"/>
        <v>0</v>
      </c>
      <c r="AA89" s="62">
        <f t="shared" si="26"/>
        <v>0</v>
      </c>
      <c r="AB89" s="62">
        <f t="shared" si="26"/>
        <v>0</v>
      </c>
      <c r="AC89" s="62">
        <f t="shared" si="26"/>
        <v>0</v>
      </c>
      <c r="AD89" s="62">
        <f t="shared" si="26"/>
        <v>0</v>
      </c>
      <c r="AE89" s="62">
        <f t="shared" si="26"/>
        <v>0</v>
      </c>
      <c r="AF89" s="62">
        <f t="shared" si="26"/>
        <v>0</v>
      </c>
      <c r="AG89" s="62">
        <f t="shared" si="26"/>
        <v>0</v>
      </c>
      <c r="AH89" s="62">
        <f t="shared" si="26"/>
        <v>0</v>
      </c>
      <c r="AI89" s="62">
        <f t="shared" si="26"/>
        <v>0</v>
      </c>
      <c r="AJ89" s="62">
        <f t="shared" si="26"/>
        <v>0</v>
      </c>
    </row>
    <row r="90" spans="2:42" hidden="1">
      <c r="B90" s="199" t="s">
        <v>51</v>
      </c>
      <c r="C90" s="181" t="str">
        <f>Data4!D$52</f>
        <v>-</v>
      </c>
      <c r="D90" s="169">
        <f>F90+NPV(FDN,G90:INDEX(G90:AJ90,PAL))</f>
        <v>0</v>
      </c>
      <c r="E90" s="169">
        <f t="shared" ref="E90:E96" si="27">SUMIF($F$5:$AJ$5,"&lt;="&amp;PAL,$F90:$AJ90)</f>
        <v>0</v>
      </c>
      <c r="F90" s="169">
        <f>IF(ISERROR(Data4!M$52),0,Data4!M$52)</f>
        <v>0</v>
      </c>
      <c r="G90" s="169">
        <f>IF(ISERROR(Data4!N$52),0,Data4!N$52)</f>
        <v>0</v>
      </c>
      <c r="H90" s="169">
        <f>IF(ISERROR(Data4!O$52),0,Data4!O$52)</f>
        <v>0</v>
      </c>
      <c r="I90" s="169">
        <f>IF(ISERROR(Data4!P$52),0,Data4!P$52)</f>
        <v>0</v>
      </c>
      <c r="J90" s="169">
        <f>IF(ISERROR(Data4!Q$52),0,Data4!Q$52)</f>
        <v>0</v>
      </c>
      <c r="K90" s="169">
        <f>IF(ISERROR(Data4!R$52),0,Data4!R$52)</f>
        <v>0</v>
      </c>
      <c r="L90" s="169">
        <f>IF(ISERROR(Data4!S$52),0,Data4!S$52)</f>
        <v>0</v>
      </c>
      <c r="M90" s="169">
        <f>IF(ISERROR(Data4!T$52),0,Data4!T$52)</f>
        <v>0</v>
      </c>
      <c r="N90" s="169">
        <f>IF(ISERROR(Data4!U$52),0,Data4!U$52)</f>
        <v>0</v>
      </c>
      <c r="O90" s="169">
        <f>IF(ISERROR(Data4!V$52),0,Data4!V$52)</f>
        <v>0</v>
      </c>
      <c r="P90" s="169">
        <f>IF(ISERROR(Data4!W$52),0,Data4!W$52)</f>
        <v>0</v>
      </c>
      <c r="Q90" s="169">
        <f>IF(ISERROR(Data4!X$52),0,Data4!X$52)</f>
        <v>0</v>
      </c>
      <c r="R90" s="169">
        <f>IF(ISERROR(Data4!Y$52),0,Data4!Y$52)</f>
        <v>0</v>
      </c>
      <c r="S90" s="169">
        <f>IF(ISERROR(Data4!Z$52),0,Data4!Z$52)</f>
        <v>0</v>
      </c>
      <c r="T90" s="169">
        <f>IF(ISERROR(Data4!AA$52),0,Data4!AA$52)</f>
        <v>0</v>
      </c>
      <c r="U90" s="169">
        <f>IF(ISERROR(Data4!AB$52),0,Data4!AB$52)</f>
        <v>0</v>
      </c>
      <c r="V90" s="169">
        <f>IF(ISERROR(Data4!AC$52),0,Data4!AC$52)</f>
        <v>0</v>
      </c>
      <c r="W90" s="169">
        <f>IF(ISERROR(Data4!AD$52),0,Data4!AD$52)</f>
        <v>0</v>
      </c>
      <c r="X90" s="169">
        <f>IF(ISERROR(Data4!AE$52),0,Data4!AE$52)</f>
        <v>0</v>
      </c>
      <c r="Y90" s="169">
        <f>IF(ISERROR(Data4!AF$52),0,Data4!AF$52)</f>
        <v>0</v>
      </c>
      <c r="Z90" s="169">
        <f>IF(ISERROR(Data4!AG$52),0,Data4!AG$52)</f>
        <v>0</v>
      </c>
      <c r="AA90" s="169">
        <f>IF(ISERROR(Data4!AH$52),0,Data4!AH$52)</f>
        <v>0</v>
      </c>
      <c r="AB90" s="169">
        <f>IF(ISERROR(Data4!AI$52),0,Data4!AI$52)</f>
        <v>0</v>
      </c>
      <c r="AC90" s="169">
        <f>IF(ISERROR(Data4!AJ$52),0,Data4!AJ$52)</f>
        <v>0</v>
      </c>
      <c r="AD90" s="169">
        <f>IF(ISERROR(Data4!AK$52),0,Data4!AK$52)</f>
        <v>0</v>
      </c>
      <c r="AE90" s="169">
        <f>IF(ISERROR(Data4!AL$52),0,Data4!AL$52)</f>
        <v>0</v>
      </c>
      <c r="AF90" s="169">
        <f>IF(ISERROR(Data4!AM$52),0,Data4!AM$52)</f>
        <v>0</v>
      </c>
      <c r="AG90" s="169">
        <f>IF(ISERROR(Data4!AN$52),0,Data4!AN$52)</f>
        <v>0</v>
      </c>
      <c r="AH90" s="169">
        <f>IF(ISERROR(Data4!AO$52),0,Data4!AO$52)</f>
        <v>0</v>
      </c>
      <c r="AI90" s="169">
        <f>IF(ISERROR(Data4!AP$52),0,Data4!AP$52)</f>
        <v>0</v>
      </c>
      <c r="AJ90" s="169">
        <f>IF(ISERROR(Data4!AQ$52),0,Data4!AQ$52)</f>
        <v>0</v>
      </c>
      <c r="AO90" s="3"/>
      <c r="AP90" s="3"/>
    </row>
    <row r="91" spans="2:42" hidden="1">
      <c r="B91" s="199" t="s">
        <v>52</v>
      </c>
      <c r="C91" s="181" t="str">
        <f>Data4!D$53</f>
        <v>-</v>
      </c>
      <c r="D91" s="65">
        <f>F91+NPV(FDN,G91:INDEX(G91:AJ91,PAL))</f>
        <v>0</v>
      </c>
      <c r="E91" s="169">
        <f t="shared" si="27"/>
        <v>0</v>
      </c>
      <c r="F91" s="169">
        <f>IF(ISERROR(Data4!M$53),0,Data4!M$53)</f>
        <v>0</v>
      </c>
      <c r="G91" s="169">
        <f>IF(ISERROR(Data4!N$53),0,Data4!N$53)</f>
        <v>0</v>
      </c>
      <c r="H91" s="169">
        <f>IF(ISERROR(Data4!O$53),0,Data4!O$53)</f>
        <v>0</v>
      </c>
      <c r="I91" s="169">
        <f>IF(ISERROR(Data4!P$53),0,Data4!P$53)</f>
        <v>0</v>
      </c>
      <c r="J91" s="169">
        <f>IF(ISERROR(Data4!Q$53),0,Data4!Q$53)</f>
        <v>0</v>
      </c>
      <c r="K91" s="169">
        <f>IF(ISERROR(Data4!R$53),0,Data4!R$53)</f>
        <v>0</v>
      </c>
      <c r="L91" s="169">
        <f>IF(ISERROR(Data4!S$53),0,Data4!S$53)</f>
        <v>0</v>
      </c>
      <c r="M91" s="169">
        <f>IF(ISERROR(Data4!T$53),0,Data4!T$53)</f>
        <v>0</v>
      </c>
      <c r="N91" s="169">
        <f>IF(ISERROR(Data4!U$53),0,Data4!U$53)</f>
        <v>0</v>
      </c>
      <c r="O91" s="169">
        <f>IF(ISERROR(Data4!V$53),0,Data4!V$53)</f>
        <v>0</v>
      </c>
      <c r="P91" s="169">
        <f>IF(ISERROR(Data4!W$53),0,Data4!W$53)</f>
        <v>0</v>
      </c>
      <c r="Q91" s="169">
        <f>IF(ISERROR(Data4!X$53),0,Data4!X$53)</f>
        <v>0</v>
      </c>
      <c r="R91" s="169">
        <f>IF(ISERROR(Data4!Y$53),0,Data4!Y$53)</f>
        <v>0</v>
      </c>
      <c r="S91" s="169">
        <f>IF(ISERROR(Data4!Z$53),0,Data4!Z$53)</f>
        <v>0</v>
      </c>
      <c r="T91" s="169">
        <f>IF(ISERROR(Data4!AA$53),0,Data4!AA$53)</f>
        <v>0</v>
      </c>
      <c r="U91" s="169">
        <f>IF(ISERROR(Data4!AB$53),0,Data4!AB$53)</f>
        <v>0</v>
      </c>
      <c r="V91" s="169">
        <f>IF(ISERROR(Data4!AC$53),0,Data4!AC$53)</f>
        <v>0</v>
      </c>
      <c r="W91" s="169">
        <f>IF(ISERROR(Data4!AD$53),0,Data4!AD$53)</f>
        <v>0</v>
      </c>
      <c r="X91" s="169">
        <f>IF(ISERROR(Data4!AE$53),0,Data4!AE$53)</f>
        <v>0</v>
      </c>
      <c r="Y91" s="169">
        <f>IF(ISERROR(Data4!AF$53),0,Data4!AF$53)</f>
        <v>0</v>
      </c>
      <c r="Z91" s="169">
        <f>IF(ISERROR(Data4!AG$53),0,Data4!AG$53)</f>
        <v>0</v>
      </c>
      <c r="AA91" s="169">
        <f>IF(ISERROR(Data4!AH$53),0,Data4!AH$53)</f>
        <v>0</v>
      </c>
      <c r="AB91" s="169">
        <f>IF(ISERROR(Data4!AI$53),0,Data4!AI$53)</f>
        <v>0</v>
      </c>
      <c r="AC91" s="169">
        <f>IF(ISERROR(Data4!AJ$53),0,Data4!AJ$53)</f>
        <v>0</v>
      </c>
      <c r="AD91" s="169">
        <f>IF(ISERROR(Data4!AK$53),0,Data4!AK$53)</f>
        <v>0</v>
      </c>
      <c r="AE91" s="169">
        <f>IF(ISERROR(Data4!AL$53),0,Data4!AL$53)</f>
        <v>0</v>
      </c>
      <c r="AF91" s="169">
        <f>IF(ISERROR(Data4!AM$53),0,Data4!AM$53)</f>
        <v>0</v>
      </c>
      <c r="AG91" s="169">
        <f>IF(ISERROR(Data4!AN$53),0,Data4!AN$53)</f>
        <v>0</v>
      </c>
      <c r="AH91" s="169">
        <f>IF(ISERROR(Data4!AO$53),0,Data4!AO$53)</f>
        <v>0</v>
      </c>
      <c r="AI91" s="169">
        <f>IF(ISERROR(Data4!AP$53),0,Data4!AP$53)</f>
        <v>0</v>
      </c>
      <c r="AJ91" s="169">
        <f>IF(ISERROR(Data4!AQ$53),0,Data4!AQ$53)</f>
        <v>0</v>
      </c>
      <c r="AO91" s="3"/>
      <c r="AP91" s="3"/>
    </row>
    <row r="92" spans="2:42" hidden="1">
      <c r="B92" s="199" t="s">
        <v>339</v>
      </c>
      <c r="C92" s="181" t="str">
        <f>Data4!D$54</f>
        <v>-</v>
      </c>
      <c r="D92" s="65">
        <f>F92+NPV(FDN,G92:INDEX(G92:AJ92,PAL))</f>
        <v>0</v>
      </c>
      <c r="E92" s="169">
        <f t="shared" si="27"/>
        <v>0</v>
      </c>
      <c r="F92" s="169">
        <f>IF(ISERROR(Data4!M$54),0,Data4!M$54)</f>
        <v>0</v>
      </c>
      <c r="G92" s="169">
        <f>IF(ISERROR(Data4!N$54),0,Data4!N$54)</f>
        <v>0</v>
      </c>
      <c r="H92" s="169">
        <f>IF(ISERROR(Data4!O$54),0,Data4!O$54)</f>
        <v>0</v>
      </c>
      <c r="I92" s="169">
        <f>IF(ISERROR(Data4!P$54),0,Data4!P$54)</f>
        <v>0</v>
      </c>
      <c r="J92" s="169">
        <f>IF(ISERROR(Data4!Q$54),0,Data4!Q$54)</f>
        <v>0</v>
      </c>
      <c r="K92" s="169">
        <f>IF(ISERROR(Data4!R$54),0,Data4!R$54)</f>
        <v>0</v>
      </c>
      <c r="L92" s="169">
        <f>IF(ISERROR(Data4!S$54),0,Data4!S$54)</f>
        <v>0</v>
      </c>
      <c r="M92" s="169">
        <f>IF(ISERROR(Data4!T$54),0,Data4!T$54)</f>
        <v>0</v>
      </c>
      <c r="N92" s="169">
        <f>IF(ISERROR(Data4!U$54),0,Data4!U$54)</f>
        <v>0</v>
      </c>
      <c r="O92" s="169">
        <f>IF(ISERROR(Data4!V$54),0,Data4!V$54)</f>
        <v>0</v>
      </c>
      <c r="P92" s="169">
        <f>IF(ISERROR(Data4!W$54),0,Data4!W$54)</f>
        <v>0</v>
      </c>
      <c r="Q92" s="169">
        <f>IF(ISERROR(Data4!X$54),0,Data4!X$54)</f>
        <v>0</v>
      </c>
      <c r="R92" s="169">
        <f>IF(ISERROR(Data4!Y$54),0,Data4!Y$54)</f>
        <v>0</v>
      </c>
      <c r="S92" s="169">
        <f>IF(ISERROR(Data4!Z$54),0,Data4!Z$54)</f>
        <v>0</v>
      </c>
      <c r="T92" s="169">
        <f>IF(ISERROR(Data4!AA$54),0,Data4!AA$54)</f>
        <v>0</v>
      </c>
      <c r="U92" s="169">
        <f>IF(ISERROR(Data4!AB$54),0,Data4!AB$54)</f>
        <v>0</v>
      </c>
      <c r="V92" s="169">
        <f>IF(ISERROR(Data4!AC$54),0,Data4!AC$54)</f>
        <v>0</v>
      </c>
      <c r="W92" s="169">
        <f>IF(ISERROR(Data4!AD$54),0,Data4!AD$54)</f>
        <v>0</v>
      </c>
      <c r="X92" s="169">
        <f>IF(ISERROR(Data4!AE$54),0,Data4!AE$54)</f>
        <v>0</v>
      </c>
      <c r="Y92" s="169">
        <f>IF(ISERROR(Data4!AF$54),0,Data4!AF$54)</f>
        <v>0</v>
      </c>
      <c r="Z92" s="169">
        <f>IF(ISERROR(Data4!AG$54),0,Data4!AG$54)</f>
        <v>0</v>
      </c>
      <c r="AA92" s="169">
        <f>IF(ISERROR(Data4!AH$54),0,Data4!AH$54)</f>
        <v>0</v>
      </c>
      <c r="AB92" s="169">
        <f>IF(ISERROR(Data4!AI$54),0,Data4!AI$54)</f>
        <v>0</v>
      </c>
      <c r="AC92" s="169">
        <f>IF(ISERROR(Data4!AJ$54),0,Data4!AJ$54)</f>
        <v>0</v>
      </c>
      <c r="AD92" s="169">
        <f>IF(ISERROR(Data4!AK$54),0,Data4!AK$54)</f>
        <v>0</v>
      </c>
      <c r="AE92" s="169">
        <f>IF(ISERROR(Data4!AL$54),0,Data4!AL$54)</f>
        <v>0</v>
      </c>
      <c r="AF92" s="169">
        <f>IF(ISERROR(Data4!AM$54),0,Data4!AM$54)</f>
        <v>0</v>
      </c>
      <c r="AG92" s="169">
        <f>IF(ISERROR(Data4!AN$54),0,Data4!AN$54)</f>
        <v>0</v>
      </c>
      <c r="AH92" s="169">
        <f>IF(ISERROR(Data4!AO$54),0,Data4!AO$54)</f>
        <v>0</v>
      </c>
      <c r="AI92" s="169">
        <f>IF(ISERROR(Data4!AP$54),0,Data4!AP$54)</f>
        <v>0</v>
      </c>
      <c r="AJ92" s="169">
        <f>IF(ISERROR(Data4!AQ$54),0,Data4!AQ$54)</f>
        <v>0</v>
      </c>
      <c r="AO92" s="3"/>
      <c r="AP92" s="3"/>
    </row>
    <row r="93" spans="2:42" hidden="1">
      <c r="B93" s="199" t="s">
        <v>340</v>
      </c>
      <c r="C93" s="181" t="str">
        <f>Data4!D$55</f>
        <v>-</v>
      </c>
      <c r="D93" s="65">
        <f>F93+NPV(FDN,G93:INDEX(G93:AJ93,PAL))</f>
        <v>0</v>
      </c>
      <c r="E93" s="169">
        <f t="shared" si="27"/>
        <v>0</v>
      </c>
      <c r="F93" s="169">
        <f>IF(ISERROR(Data4!M$55),0,Data4!M$55)</f>
        <v>0</v>
      </c>
      <c r="G93" s="169">
        <f>IF(ISERROR(Data4!N$55),0,Data4!N$55)</f>
        <v>0</v>
      </c>
      <c r="H93" s="169">
        <f>IF(ISERROR(Data4!O$55),0,Data4!O$55)</f>
        <v>0</v>
      </c>
      <c r="I93" s="169">
        <f>IF(ISERROR(Data4!P$55),0,Data4!P$55)</f>
        <v>0</v>
      </c>
      <c r="J93" s="169">
        <f>IF(ISERROR(Data4!Q$55),0,Data4!Q$55)</f>
        <v>0</v>
      </c>
      <c r="K93" s="169">
        <f>IF(ISERROR(Data4!R$55),0,Data4!R$55)</f>
        <v>0</v>
      </c>
      <c r="L93" s="169">
        <f>IF(ISERROR(Data4!S$55),0,Data4!S$55)</f>
        <v>0</v>
      </c>
      <c r="M93" s="169">
        <f>IF(ISERROR(Data4!T$55),0,Data4!T$55)</f>
        <v>0</v>
      </c>
      <c r="N93" s="169">
        <f>IF(ISERROR(Data4!U$55),0,Data4!U$55)</f>
        <v>0</v>
      </c>
      <c r="O93" s="169">
        <f>IF(ISERROR(Data4!V$55),0,Data4!V$55)</f>
        <v>0</v>
      </c>
      <c r="P93" s="169">
        <f>IF(ISERROR(Data4!W$55),0,Data4!W$55)</f>
        <v>0</v>
      </c>
      <c r="Q93" s="169">
        <f>IF(ISERROR(Data4!X$55),0,Data4!X$55)</f>
        <v>0</v>
      </c>
      <c r="R93" s="169">
        <f>IF(ISERROR(Data4!Y$55),0,Data4!Y$55)</f>
        <v>0</v>
      </c>
      <c r="S93" s="169">
        <f>IF(ISERROR(Data4!Z$55),0,Data4!Z$55)</f>
        <v>0</v>
      </c>
      <c r="T93" s="169">
        <f>IF(ISERROR(Data4!AA$55),0,Data4!AA$55)</f>
        <v>0</v>
      </c>
      <c r="U93" s="169">
        <f>IF(ISERROR(Data4!AB$55),0,Data4!AB$55)</f>
        <v>0</v>
      </c>
      <c r="V93" s="169">
        <f>IF(ISERROR(Data4!AC$55),0,Data4!AC$55)</f>
        <v>0</v>
      </c>
      <c r="W93" s="169">
        <f>IF(ISERROR(Data4!AD$55),0,Data4!AD$55)</f>
        <v>0</v>
      </c>
      <c r="X93" s="169">
        <f>IF(ISERROR(Data4!AE$55),0,Data4!AE$55)</f>
        <v>0</v>
      </c>
      <c r="Y93" s="169">
        <f>IF(ISERROR(Data4!AF$55),0,Data4!AF$55)</f>
        <v>0</v>
      </c>
      <c r="Z93" s="169">
        <f>IF(ISERROR(Data4!AG$55),0,Data4!AG$55)</f>
        <v>0</v>
      </c>
      <c r="AA93" s="169">
        <f>IF(ISERROR(Data4!AH$55),0,Data4!AH$55)</f>
        <v>0</v>
      </c>
      <c r="AB93" s="169">
        <f>IF(ISERROR(Data4!AI$55),0,Data4!AI$55)</f>
        <v>0</v>
      </c>
      <c r="AC93" s="169">
        <f>IF(ISERROR(Data4!AJ$55),0,Data4!AJ$55)</f>
        <v>0</v>
      </c>
      <c r="AD93" s="169">
        <f>IF(ISERROR(Data4!AK$55),0,Data4!AK$55)</f>
        <v>0</v>
      </c>
      <c r="AE93" s="169">
        <f>IF(ISERROR(Data4!AL$55),0,Data4!AL$55)</f>
        <v>0</v>
      </c>
      <c r="AF93" s="169">
        <f>IF(ISERROR(Data4!AM$55),0,Data4!AM$55)</f>
        <v>0</v>
      </c>
      <c r="AG93" s="169">
        <f>IF(ISERROR(Data4!AN$55),0,Data4!AN$55)</f>
        <v>0</v>
      </c>
      <c r="AH93" s="169">
        <f>IF(ISERROR(Data4!AO$55),0,Data4!AO$55)</f>
        <v>0</v>
      </c>
      <c r="AI93" s="169">
        <f>IF(ISERROR(Data4!AP$55),0,Data4!AP$55)</f>
        <v>0</v>
      </c>
      <c r="AJ93" s="169">
        <f>IF(ISERROR(Data4!AQ$55),0,Data4!AQ$55)</f>
        <v>0</v>
      </c>
      <c r="AO93" s="3"/>
      <c r="AP93" s="3"/>
    </row>
    <row r="94" spans="2:42" hidden="1">
      <c r="B94" s="199" t="s">
        <v>341</v>
      </c>
      <c r="C94" s="181" t="str">
        <f>Data4!D$56</f>
        <v>-</v>
      </c>
      <c r="D94" s="65">
        <f>F94+NPV(FDN,G94:INDEX(G94:AJ94,PAL))</f>
        <v>0</v>
      </c>
      <c r="E94" s="169">
        <f t="shared" si="27"/>
        <v>0</v>
      </c>
      <c r="F94" s="169">
        <f>IF(ISERROR(Data4!M$56),0,Data4!M$56)</f>
        <v>0</v>
      </c>
      <c r="G94" s="169">
        <f>IF(ISERROR(Data4!N$56),0,Data4!N$56)</f>
        <v>0</v>
      </c>
      <c r="H94" s="169">
        <f>IF(ISERROR(Data4!O$56),0,Data4!O$56)</f>
        <v>0</v>
      </c>
      <c r="I94" s="169">
        <f>IF(ISERROR(Data4!P$56),0,Data4!P$56)</f>
        <v>0</v>
      </c>
      <c r="J94" s="169">
        <f>IF(ISERROR(Data4!Q$56),0,Data4!Q$56)</f>
        <v>0</v>
      </c>
      <c r="K94" s="169">
        <f>IF(ISERROR(Data4!R$56),0,Data4!R$56)</f>
        <v>0</v>
      </c>
      <c r="L94" s="169">
        <f>IF(ISERROR(Data4!S$56),0,Data4!S$56)</f>
        <v>0</v>
      </c>
      <c r="M94" s="169">
        <f>IF(ISERROR(Data4!T$56),0,Data4!T$56)</f>
        <v>0</v>
      </c>
      <c r="N94" s="169">
        <f>IF(ISERROR(Data4!U$56),0,Data4!U$56)</f>
        <v>0</v>
      </c>
      <c r="O94" s="169">
        <f>IF(ISERROR(Data4!V$56),0,Data4!V$56)</f>
        <v>0</v>
      </c>
      <c r="P94" s="169">
        <f>IF(ISERROR(Data4!W$56),0,Data4!W$56)</f>
        <v>0</v>
      </c>
      <c r="Q94" s="169">
        <f>IF(ISERROR(Data4!X$56),0,Data4!X$56)</f>
        <v>0</v>
      </c>
      <c r="R94" s="169">
        <f>IF(ISERROR(Data4!Y$56),0,Data4!Y$56)</f>
        <v>0</v>
      </c>
      <c r="S94" s="169">
        <f>IF(ISERROR(Data4!Z$56),0,Data4!Z$56)</f>
        <v>0</v>
      </c>
      <c r="T94" s="169">
        <f>IF(ISERROR(Data4!AA$56),0,Data4!AA$56)</f>
        <v>0</v>
      </c>
      <c r="U94" s="169">
        <f>IF(ISERROR(Data4!AB$56),0,Data4!AB$56)</f>
        <v>0</v>
      </c>
      <c r="V94" s="169">
        <f>IF(ISERROR(Data4!AC$56),0,Data4!AC$56)</f>
        <v>0</v>
      </c>
      <c r="W94" s="169">
        <f>IF(ISERROR(Data4!AD$56),0,Data4!AD$56)</f>
        <v>0</v>
      </c>
      <c r="X94" s="169">
        <f>IF(ISERROR(Data4!AE$56),0,Data4!AE$56)</f>
        <v>0</v>
      </c>
      <c r="Y94" s="169">
        <f>IF(ISERROR(Data4!AF$56),0,Data4!AF$56)</f>
        <v>0</v>
      </c>
      <c r="Z94" s="169">
        <f>IF(ISERROR(Data4!AG$56),0,Data4!AG$56)</f>
        <v>0</v>
      </c>
      <c r="AA94" s="169">
        <f>IF(ISERROR(Data4!AH$56),0,Data4!AH$56)</f>
        <v>0</v>
      </c>
      <c r="AB94" s="169">
        <f>IF(ISERROR(Data4!AI$56),0,Data4!AI$56)</f>
        <v>0</v>
      </c>
      <c r="AC94" s="169">
        <f>IF(ISERROR(Data4!AJ$56),0,Data4!AJ$56)</f>
        <v>0</v>
      </c>
      <c r="AD94" s="169">
        <f>IF(ISERROR(Data4!AK$56),0,Data4!AK$56)</f>
        <v>0</v>
      </c>
      <c r="AE94" s="169">
        <f>IF(ISERROR(Data4!AL$56),0,Data4!AL$56)</f>
        <v>0</v>
      </c>
      <c r="AF94" s="169">
        <f>IF(ISERROR(Data4!AM$56),0,Data4!AM$56)</f>
        <v>0</v>
      </c>
      <c r="AG94" s="169">
        <f>IF(ISERROR(Data4!AN$56),0,Data4!AN$56)</f>
        <v>0</v>
      </c>
      <c r="AH94" s="169">
        <f>IF(ISERROR(Data4!AO$56),0,Data4!AO$56)</f>
        <v>0</v>
      </c>
      <c r="AI94" s="169">
        <f>IF(ISERROR(Data4!AP$56),0,Data4!AP$56)</f>
        <v>0</v>
      </c>
      <c r="AJ94" s="169">
        <f>IF(ISERROR(Data4!AQ$56),0,Data4!AQ$56)</f>
        <v>0</v>
      </c>
      <c r="AO94" s="3"/>
      <c r="AP94" s="3"/>
    </row>
    <row r="95" spans="2:42" hidden="1">
      <c r="B95" s="199" t="s">
        <v>342</v>
      </c>
      <c r="C95" s="181" t="str">
        <f>Data4!D$57</f>
        <v>-</v>
      </c>
      <c r="D95" s="65">
        <f>F95+NPV(FDN,G95:INDEX(G95:AJ95,PAL))</f>
        <v>0</v>
      </c>
      <c r="E95" s="169">
        <f t="shared" si="27"/>
        <v>0</v>
      </c>
      <c r="F95" s="169">
        <f>IF(ISERROR(Data4!M$57),0,Data4!M$57)</f>
        <v>0</v>
      </c>
      <c r="G95" s="169">
        <f>IF(ISERROR(Data4!N$57),0,Data4!N$57)</f>
        <v>0</v>
      </c>
      <c r="H95" s="169">
        <f>IF(ISERROR(Data4!O$57),0,Data4!O$57)</f>
        <v>0</v>
      </c>
      <c r="I95" s="169">
        <f>IF(ISERROR(Data4!P$57),0,Data4!P$57)</f>
        <v>0</v>
      </c>
      <c r="J95" s="169">
        <f>IF(ISERROR(Data4!Q$57),0,Data4!Q$57)</f>
        <v>0</v>
      </c>
      <c r="K95" s="169">
        <f>IF(ISERROR(Data4!R$57),0,Data4!R$57)</f>
        <v>0</v>
      </c>
      <c r="L95" s="169">
        <f>IF(ISERROR(Data4!S$57),0,Data4!S$57)</f>
        <v>0</v>
      </c>
      <c r="M95" s="169">
        <f>IF(ISERROR(Data4!T$57),0,Data4!T$57)</f>
        <v>0</v>
      </c>
      <c r="N95" s="169">
        <f>IF(ISERROR(Data4!U$57),0,Data4!U$57)</f>
        <v>0</v>
      </c>
      <c r="O95" s="169">
        <f>IF(ISERROR(Data4!V$57),0,Data4!V$57)</f>
        <v>0</v>
      </c>
      <c r="P95" s="169">
        <f>IF(ISERROR(Data4!W$57),0,Data4!W$57)</f>
        <v>0</v>
      </c>
      <c r="Q95" s="169">
        <f>IF(ISERROR(Data4!X$57),0,Data4!X$57)</f>
        <v>0</v>
      </c>
      <c r="R95" s="169">
        <f>IF(ISERROR(Data4!Y$57),0,Data4!Y$57)</f>
        <v>0</v>
      </c>
      <c r="S95" s="169">
        <f>IF(ISERROR(Data4!Z$57),0,Data4!Z$57)</f>
        <v>0</v>
      </c>
      <c r="T95" s="169">
        <f>IF(ISERROR(Data4!AA$57),0,Data4!AA$57)</f>
        <v>0</v>
      </c>
      <c r="U95" s="169">
        <f>IF(ISERROR(Data4!AB$57),0,Data4!AB$57)</f>
        <v>0</v>
      </c>
      <c r="V95" s="169">
        <f>IF(ISERROR(Data4!AC$57),0,Data4!AC$57)</f>
        <v>0</v>
      </c>
      <c r="W95" s="169">
        <f>IF(ISERROR(Data4!AD$57),0,Data4!AD$57)</f>
        <v>0</v>
      </c>
      <c r="X95" s="169">
        <f>IF(ISERROR(Data4!AE$57),0,Data4!AE$57)</f>
        <v>0</v>
      </c>
      <c r="Y95" s="169">
        <f>IF(ISERROR(Data4!AF$57),0,Data4!AF$57)</f>
        <v>0</v>
      </c>
      <c r="Z95" s="169">
        <f>IF(ISERROR(Data4!AG$57),0,Data4!AG$57)</f>
        <v>0</v>
      </c>
      <c r="AA95" s="169">
        <f>IF(ISERROR(Data4!AH$57),0,Data4!AH$57)</f>
        <v>0</v>
      </c>
      <c r="AB95" s="169">
        <f>IF(ISERROR(Data4!AI$57),0,Data4!AI$57)</f>
        <v>0</v>
      </c>
      <c r="AC95" s="169">
        <f>IF(ISERROR(Data4!AJ$57),0,Data4!AJ$57)</f>
        <v>0</v>
      </c>
      <c r="AD95" s="169">
        <f>IF(ISERROR(Data4!AK$57),0,Data4!AK$57)</f>
        <v>0</v>
      </c>
      <c r="AE95" s="169">
        <f>IF(ISERROR(Data4!AL$57),0,Data4!AL$57)</f>
        <v>0</v>
      </c>
      <c r="AF95" s="169">
        <f>IF(ISERROR(Data4!AM$57),0,Data4!AM$57)</f>
        <v>0</v>
      </c>
      <c r="AG95" s="169">
        <f>IF(ISERROR(Data4!AN$57),0,Data4!AN$57)</f>
        <v>0</v>
      </c>
      <c r="AH95" s="169">
        <f>IF(ISERROR(Data4!AO$57),0,Data4!AO$57)</f>
        <v>0</v>
      </c>
      <c r="AI95" s="169">
        <f>IF(ISERROR(Data4!AP$57),0,Data4!AP$57)</f>
        <v>0</v>
      </c>
      <c r="AJ95" s="169">
        <f>IF(ISERROR(Data4!AQ$57),0,Data4!AQ$57)</f>
        <v>0</v>
      </c>
      <c r="AO95" s="3"/>
      <c r="AP95" s="3"/>
    </row>
    <row r="96" spans="2:42" hidden="1">
      <c r="B96" s="199" t="s">
        <v>343</v>
      </c>
      <c r="C96" s="181" t="str">
        <f>Data4!D$58</f>
        <v>-</v>
      </c>
      <c r="D96" s="65">
        <f>F96+NPV(FDN,G96:INDEX(G96:AJ96,PAL))</f>
        <v>0</v>
      </c>
      <c r="E96" s="169">
        <f t="shared" si="27"/>
        <v>0</v>
      </c>
      <c r="F96" s="169">
        <f>IF(ISERROR(Data4!M$58),0,Data4!M$58)</f>
        <v>0</v>
      </c>
      <c r="G96" s="169">
        <f>IF(ISERROR(Data4!N$58),0,Data4!N$58)</f>
        <v>0</v>
      </c>
      <c r="H96" s="169">
        <f>IF(ISERROR(Data4!O$58),0,Data4!O$58)</f>
        <v>0</v>
      </c>
      <c r="I96" s="169">
        <f>IF(ISERROR(Data4!P$58),0,Data4!P$58)</f>
        <v>0</v>
      </c>
      <c r="J96" s="169">
        <f>IF(ISERROR(Data4!Q$58),0,Data4!Q$58)</f>
        <v>0</v>
      </c>
      <c r="K96" s="169">
        <f>IF(ISERROR(Data4!R$58),0,Data4!R$58)</f>
        <v>0</v>
      </c>
      <c r="L96" s="169">
        <f>IF(ISERROR(Data4!S$58),0,Data4!S$58)</f>
        <v>0</v>
      </c>
      <c r="M96" s="169">
        <f>IF(ISERROR(Data4!T$58),0,Data4!T$58)</f>
        <v>0</v>
      </c>
      <c r="N96" s="169">
        <f>IF(ISERROR(Data4!U$58),0,Data4!U$58)</f>
        <v>0</v>
      </c>
      <c r="O96" s="169">
        <f>IF(ISERROR(Data4!V$58),0,Data4!V$58)</f>
        <v>0</v>
      </c>
      <c r="P96" s="169">
        <f>IF(ISERROR(Data4!W$58),0,Data4!W$58)</f>
        <v>0</v>
      </c>
      <c r="Q96" s="169">
        <f>IF(ISERROR(Data4!X$58),0,Data4!X$58)</f>
        <v>0</v>
      </c>
      <c r="R96" s="169">
        <f>IF(ISERROR(Data4!Y$58),0,Data4!Y$58)</f>
        <v>0</v>
      </c>
      <c r="S96" s="169">
        <f>IF(ISERROR(Data4!Z$58),0,Data4!Z$58)</f>
        <v>0</v>
      </c>
      <c r="T96" s="169">
        <f>IF(ISERROR(Data4!AA$58),0,Data4!AA$58)</f>
        <v>0</v>
      </c>
      <c r="U96" s="169">
        <f>IF(ISERROR(Data4!AB$58),0,Data4!AB$58)</f>
        <v>0</v>
      </c>
      <c r="V96" s="169">
        <f>IF(ISERROR(Data4!AC$58),0,Data4!AC$58)</f>
        <v>0</v>
      </c>
      <c r="W96" s="169">
        <f>IF(ISERROR(Data4!AD$58),0,Data4!AD$58)</f>
        <v>0</v>
      </c>
      <c r="X96" s="169">
        <f>IF(ISERROR(Data4!AE$58),0,Data4!AE$58)</f>
        <v>0</v>
      </c>
      <c r="Y96" s="169">
        <f>IF(ISERROR(Data4!AF$58),0,Data4!AF$58)</f>
        <v>0</v>
      </c>
      <c r="Z96" s="169">
        <f>IF(ISERROR(Data4!AG$58),0,Data4!AG$58)</f>
        <v>0</v>
      </c>
      <c r="AA96" s="169">
        <f>IF(ISERROR(Data4!AH$58),0,Data4!AH$58)</f>
        <v>0</v>
      </c>
      <c r="AB96" s="169">
        <f>IF(ISERROR(Data4!AI$58),0,Data4!AI$58)</f>
        <v>0</v>
      </c>
      <c r="AC96" s="169">
        <f>IF(ISERROR(Data4!AJ$58),0,Data4!AJ$58)</f>
        <v>0</v>
      </c>
      <c r="AD96" s="169">
        <f>IF(ISERROR(Data4!AK$58),0,Data4!AK$58)</f>
        <v>0</v>
      </c>
      <c r="AE96" s="169">
        <f>IF(ISERROR(Data4!AL$58),0,Data4!AL$58)</f>
        <v>0</v>
      </c>
      <c r="AF96" s="169">
        <f>IF(ISERROR(Data4!AM$58),0,Data4!AM$58)</f>
        <v>0</v>
      </c>
      <c r="AG96" s="169">
        <f>IF(ISERROR(Data4!AN$58),0,Data4!AN$58)</f>
        <v>0</v>
      </c>
      <c r="AH96" s="169">
        <f>IF(ISERROR(Data4!AO$58),0,Data4!AO$58)</f>
        <v>0</v>
      </c>
      <c r="AI96" s="169">
        <f>IF(ISERROR(Data4!AP$58),0,Data4!AP$58)</f>
        <v>0</v>
      </c>
      <c r="AJ96" s="169">
        <f>IF(ISERROR(Data4!AQ$58),0,Data4!AQ$58)</f>
        <v>0</v>
      </c>
      <c r="AO96" s="3"/>
      <c r="AP96" s="3"/>
    </row>
    <row r="97" spans="2:42" hidden="1">
      <c r="B97" s="66" t="s">
        <v>53</v>
      </c>
      <c r="C97" s="180" t="str">
        <f>IF(Kalba="EN",Data2!C$76,Data2!B$76) &amp; " "&amp; IF(Kalba="EN",Data2!C$77,Data2!B$77)</f>
        <v>SE žala (pasirinkite SE žalos komponentą)</v>
      </c>
      <c r="D97" s="62">
        <f t="shared" ref="D97:AJ97" si="28">ROUND(SUM(D98:D100),0)</f>
        <v>0</v>
      </c>
      <c r="E97" s="62">
        <f t="shared" si="28"/>
        <v>0</v>
      </c>
      <c r="F97" s="62">
        <f t="shared" si="28"/>
        <v>0</v>
      </c>
      <c r="G97" s="62">
        <f t="shared" si="28"/>
        <v>0</v>
      </c>
      <c r="H97" s="62">
        <f t="shared" si="28"/>
        <v>0</v>
      </c>
      <c r="I97" s="62">
        <f t="shared" si="28"/>
        <v>0</v>
      </c>
      <c r="J97" s="62">
        <f t="shared" si="28"/>
        <v>0</v>
      </c>
      <c r="K97" s="62">
        <f t="shared" si="28"/>
        <v>0</v>
      </c>
      <c r="L97" s="62">
        <f t="shared" si="28"/>
        <v>0</v>
      </c>
      <c r="M97" s="62">
        <f t="shared" si="28"/>
        <v>0</v>
      </c>
      <c r="N97" s="62">
        <f t="shared" si="28"/>
        <v>0</v>
      </c>
      <c r="O97" s="62">
        <f t="shared" si="28"/>
        <v>0</v>
      </c>
      <c r="P97" s="62">
        <f t="shared" si="28"/>
        <v>0</v>
      </c>
      <c r="Q97" s="62">
        <f t="shared" si="28"/>
        <v>0</v>
      </c>
      <c r="R97" s="62">
        <f t="shared" si="28"/>
        <v>0</v>
      </c>
      <c r="S97" s="62">
        <f t="shared" si="28"/>
        <v>0</v>
      </c>
      <c r="T97" s="62">
        <f t="shared" si="28"/>
        <v>0</v>
      </c>
      <c r="U97" s="62">
        <f t="shared" si="28"/>
        <v>0</v>
      </c>
      <c r="V97" s="62">
        <f t="shared" si="28"/>
        <v>0</v>
      </c>
      <c r="W97" s="62">
        <f t="shared" si="28"/>
        <v>0</v>
      </c>
      <c r="X97" s="62">
        <f t="shared" si="28"/>
        <v>0</v>
      </c>
      <c r="Y97" s="62">
        <f t="shared" si="28"/>
        <v>0</v>
      </c>
      <c r="Z97" s="62">
        <f t="shared" si="28"/>
        <v>0</v>
      </c>
      <c r="AA97" s="62">
        <f t="shared" si="28"/>
        <v>0</v>
      </c>
      <c r="AB97" s="62">
        <f t="shared" si="28"/>
        <v>0</v>
      </c>
      <c r="AC97" s="62">
        <f t="shared" si="28"/>
        <v>0</v>
      </c>
      <c r="AD97" s="62">
        <f t="shared" si="28"/>
        <v>0</v>
      </c>
      <c r="AE97" s="62">
        <f t="shared" si="28"/>
        <v>0</v>
      </c>
      <c r="AF97" s="62">
        <f t="shared" si="28"/>
        <v>0</v>
      </c>
      <c r="AG97" s="62">
        <f t="shared" si="28"/>
        <v>0</v>
      </c>
      <c r="AH97" s="62">
        <f t="shared" si="28"/>
        <v>0</v>
      </c>
      <c r="AI97" s="62">
        <f t="shared" si="28"/>
        <v>0</v>
      </c>
      <c r="AJ97" s="62">
        <f t="shared" si="28"/>
        <v>0</v>
      </c>
      <c r="AO97" s="3"/>
      <c r="AP97" s="3"/>
    </row>
    <row r="98" spans="2:42" hidden="1">
      <c r="B98" s="199" t="s">
        <v>344</v>
      </c>
      <c r="C98" s="181" t="str">
        <f>Data4!D$60</f>
        <v>-</v>
      </c>
      <c r="D98" s="65">
        <f>F98+NPV(FDN,G98:INDEX(G98:AJ98,PAL))</f>
        <v>0</v>
      </c>
      <c r="E98" s="65">
        <f>SUMIF($F$5:$AJ$5,"&lt;="&amp;PAL,$F98:$AJ98)</f>
        <v>0</v>
      </c>
      <c r="F98" s="169">
        <f>IF(ISERROR(Data4!M$60),0,Data4!M$60)</f>
        <v>0</v>
      </c>
      <c r="G98" s="169">
        <f>IF(ISERROR(Data4!N$60),0,Data4!N$60)</f>
        <v>0</v>
      </c>
      <c r="H98" s="169">
        <f>IF(ISERROR(Data4!O$60),0,Data4!O$60)</f>
        <v>0</v>
      </c>
      <c r="I98" s="169">
        <f>IF(ISERROR(Data4!P$60),0,Data4!P$60)</f>
        <v>0</v>
      </c>
      <c r="J98" s="169">
        <f>IF(ISERROR(Data4!Q$60),0,Data4!Q$60)</f>
        <v>0</v>
      </c>
      <c r="K98" s="169">
        <f>IF(ISERROR(Data4!R$60),0,Data4!R$60)</f>
        <v>0</v>
      </c>
      <c r="L98" s="169">
        <f>IF(ISERROR(Data4!S$60),0,Data4!S$60)</f>
        <v>0</v>
      </c>
      <c r="M98" s="169">
        <f>IF(ISERROR(Data4!T$60),0,Data4!T$60)</f>
        <v>0</v>
      </c>
      <c r="N98" s="169">
        <f>IF(ISERROR(Data4!U$60),0,Data4!U$60)</f>
        <v>0</v>
      </c>
      <c r="O98" s="169">
        <f>IF(ISERROR(Data4!V$60),0,Data4!V$60)</f>
        <v>0</v>
      </c>
      <c r="P98" s="169">
        <f>IF(ISERROR(Data4!W$60),0,Data4!W$60)</f>
        <v>0</v>
      </c>
      <c r="Q98" s="169">
        <f>IF(ISERROR(Data4!X$60),0,Data4!X$60)</f>
        <v>0</v>
      </c>
      <c r="R98" s="169">
        <f>IF(ISERROR(Data4!Y$60),0,Data4!Y$60)</f>
        <v>0</v>
      </c>
      <c r="S98" s="169">
        <f>IF(ISERROR(Data4!Z$60),0,Data4!Z$60)</f>
        <v>0</v>
      </c>
      <c r="T98" s="169">
        <f>IF(ISERROR(Data4!AA$60),0,Data4!AA$60)</f>
        <v>0</v>
      </c>
      <c r="U98" s="169">
        <f>IF(ISERROR(Data4!AB$60),0,Data4!AB$60)</f>
        <v>0</v>
      </c>
      <c r="V98" s="169">
        <f>IF(ISERROR(Data4!AC$60),0,Data4!AC$60)</f>
        <v>0</v>
      </c>
      <c r="W98" s="169">
        <f>IF(ISERROR(Data4!AD$60),0,Data4!AD$60)</f>
        <v>0</v>
      </c>
      <c r="X98" s="169">
        <f>IF(ISERROR(Data4!AE$60),0,Data4!AE$60)</f>
        <v>0</v>
      </c>
      <c r="Y98" s="169">
        <f>IF(ISERROR(Data4!AF$60),0,Data4!AF$60)</f>
        <v>0</v>
      </c>
      <c r="Z98" s="169">
        <f>IF(ISERROR(Data4!AG$60),0,Data4!AG$60)</f>
        <v>0</v>
      </c>
      <c r="AA98" s="169">
        <f>IF(ISERROR(Data4!AH$60),0,Data4!AH$60)</f>
        <v>0</v>
      </c>
      <c r="AB98" s="169">
        <f>IF(ISERROR(Data4!AI$60),0,Data4!AI$60)</f>
        <v>0</v>
      </c>
      <c r="AC98" s="169">
        <f>IF(ISERROR(Data4!AJ$60),0,Data4!AJ$60)</f>
        <v>0</v>
      </c>
      <c r="AD98" s="169">
        <f>IF(ISERROR(Data4!AK$60),0,Data4!AK$60)</f>
        <v>0</v>
      </c>
      <c r="AE98" s="169">
        <f>IF(ISERROR(Data4!AL$60),0,Data4!AL$60)</f>
        <v>0</v>
      </c>
      <c r="AF98" s="169">
        <f>IF(ISERROR(Data4!AM$60),0,Data4!AM$60)</f>
        <v>0</v>
      </c>
      <c r="AG98" s="169">
        <f>IF(ISERROR(Data4!AN$60),0,Data4!AN$60)</f>
        <v>0</v>
      </c>
      <c r="AH98" s="169">
        <f>IF(ISERROR(Data4!AO$60),0,Data4!AO$60)</f>
        <v>0</v>
      </c>
      <c r="AI98" s="169">
        <f>IF(ISERROR(Data4!AP$60),0,Data4!AP$60)</f>
        <v>0</v>
      </c>
      <c r="AJ98" s="169">
        <f>IF(ISERROR(Data4!AQ$60),0,Data4!AQ$60)</f>
        <v>0</v>
      </c>
      <c r="AO98" s="3"/>
      <c r="AP98" s="3"/>
    </row>
    <row r="99" spans="2:42" hidden="1">
      <c r="B99" s="199" t="s">
        <v>345</v>
      </c>
      <c r="C99" s="181" t="str">
        <f>Data4!D$61</f>
        <v>-</v>
      </c>
      <c r="D99" s="65">
        <f>F99+NPV(FDN,G99:INDEX(G99:AJ99,PAL))</f>
        <v>0</v>
      </c>
      <c r="E99" s="65">
        <f>SUMIF($F$5:$AJ$5,"&lt;="&amp;PAL,$F99:$AJ99)</f>
        <v>0</v>
      </c>
      <c r="F99" s="169">
        <f>IF(ISERROR(Data4!M$61),0,Data4!M$61)</f>
        <v>0</v>
      </c>
      <c r="G99" s="169">
        <f>IF(ISERROR(Data4!N$61),0,Data4!N$61)</f>
        <v>0</v>
      </c>
      <c r="H99" s="169">
        <f>IF(ISERROR(Data4!O$61),0,Data4!O$61)</f>
        <v>0</v>
      </c>
      <c r="I99" s="169">
        <f>IF(ISERROR(Data4!P$61),0,Data4!P$61)</f>
        <v>0</v>
      </c>
      <c r="J99" s="169">
        <f>IF(ISERROR(Data4!Q$61),0,Data4!Q$61)</f>
        <v>0</v>
      </c>
      <c r="K99" s="169">
        <f>IF(ISERROR(Data4!R$61),0,Data4!R$61)</f>
        <v>0</v>
      </c>
      <c r="L99" s="169">
        <f>IF(ISERROR(Data4!S$61),0,Data4!S$61)</f>
        <v>0</v>
      </c>
      <c r="M99" s="169">
        <f>IF(ISERROR(Data4!T$61),0,Data4!T$61)</f>
        <v>0</v>
      </c>
      <c r="N99" s="169">
        <f>IF(ISERROR(Data4!U$61),0,Data4!U$61)</f>
        <v>0</v>
      </c>
      <c r="O99" s="169">
        <f>IF(ISERROR(Data4!V$61),0,Data4!V$61)</f>
        <v>0</v>
      </c>
      <c r="P99" s="169">
        <f>IF(ISERROR(Data4!W$61),0,Data4!W$61)</f>
        <v>0</v>
      </c>
      <c r="Q99" s="169">
        <f>IF(ISERROR(Data4!X$61),0,Data4!X$61)</f>
        <v>0</v>
      </c>
      <c r="R99" s="169">
        <f>IF(ISERROR(Data4!Y$61),0,Data4!Y$61)</f>
        <v>0</v>
      </c>
      <c r="S99" s="169">
        <f>IF(ISERROR(Data4!Z$61),0,Data4!Z$61)</f>
        <v>0</v>
      </c>
      <c r="T99" s="169">
        <f>IF(ISERROR(Data4!AA$61),0,Data4!AA$61)</f>
        <v>0</v>
      </c>
      <c r="U99" s="169">
        <f>IF(ISERROR(Data4!AB$61),0,Data4!AB$61)</f>
        <v>0</v>
      </c>
      <c r="V99" s="169">
        <f>IF(ISERROR(Data4!AC$61),0,Data4!AC$61)</f>
        <v>0</v>
      </c>
      <c r="W99" s="169">
        <f>IF(ISERROR(Data4!AD$61),0,Data4!AD$61)</f>
        <v>0</v>
      </c>
      <c r="X99" s="169">
        <f>IF(ISERROR(Data4!AE$61),0,Data4!AE$61)</f>
        <v>0</v>
      </c>
      <c r="Y99" s="169">
        <f>IF(ISERROR(Data4!AF$61),0,Data4!AF$61)</f>
        <v>0</v>
      </c>
      <c r="Z99" s="169">
        <f>IF(ISERROR(Data4!AG$61),0,Data4!AG$61)</f>
        <v>0</v>
      </c>
      <c r="AA99" s="169">
        <f>IF(ISERROR(Data4!AH$61),0,Data4!AH$61)</f>
        <v>0</v>
      </c>
      <c r="AB99" s="169">
        <f>IF(ISERROR(Data4!AI$61),0,Data4!AI$61)</f>
        <v>0</v>
      </c>
      <c r="AC99" s="169">
        <f>IF(ISERROR(Data4!AJ$61),0,Data4!AJ$61)</f>
        <v>0</v>
      </c>
      <c r="AD99" s="169">
        <f>IF(ISERROR(Data4!AK$61),0,Data4!AK$61)</f>
        <v>0</v>
      </c>
      <c r="AE99" s="169">
        <f>IF(ISERROR(Data4!AL$61),0,Data4!AL$61)</f>
        <v>0</v>
      </c>
      <c r="AF99" s="169">
        <f>IF(ISERROR(Data4!AM$61),0,Data4!AM$61)</f>
        <v>0</v>
      </c>
      <c r="AG99" s="169">
        <f>IF(ISERROR(Data4!AN$61),0,Data4!AN$61)</f>
        <v>0</v>
      </c>
      <c r="AH99" s="169">
        <f>IF(ISERROR(Data4!AO$61),0,Data4!AO$61)</f>
        <v>0</v>
      </c>
      <c r="AI99" s="169">
        <f>IF(ISERROR(Data4!AP$61),0,Data4!AP$61)</f>
        <v>0</v>
      </c>
      <c r="AJ99" s="169">
        <f>IF(ISERROR(Data4!AQ$61),0,Data4!AQ$61)</f>
        <v>0</v>
      </c>
      <c r="AO99" s="3"/>
      <c r="AP99" s="3"/>
    </row>
    <row r="100" spans="2:42" hidden="1">
      <c r="B100" s="199" t="s">
        <v>346</v>
      </c>
      <c r="C100" s="181" t="str">
        <f>Data4!D$62</f>
        <v>-</v>
      </c>
      <c r="D100" s="65">
        <f>F100+NPV(FDN,G100:INDEX(G100:AJ100,PAL))</f>
        <v>0</v>
      </c>
      <c r="E100" s="65">
        <f>SUMIF($F$5:$AJ$5,"&lt;="&amp;PAL,$F100:$AJ100)</f>
        <v>0</v>
      </c>
      <c r="F100" s="169">
        <f>IF(ISERROR(Data4!M$62),0,Data4!M$62)</f>
        <v>0</v>
      </c>
      <c r="G100" s="169">
        <f>IF(ISERROR(Data4!N$62),0,Data4!N$62)</f>
        <v>0</v>
      </c>
      <c r="H100" s="169">
        <f>IF(ISERROR(Data4!O$62),0,Data4!O$62)</f>
        <v>0</v>
      </c>
      <c r="I100" s="169">
        <f>IF(ISERROR(Data4!P$62),0,Data4!P$62)</f>
        <v>0</v>
      </c>
      <c r="J100" s="169">
        <f>IF(ISERROR(Data4!Q$62),0,Data4!Q$62)</f>
        <v>0</v>
      </c>
      <c r="K100" s="169">
        <f>IF(ISERROR(Data4!R$62),0,Data4!R$62)</f>
        <v>0</v>
      </c>
      <c r="L100" s="169">
        <f>IF(ISERROR(Data4!S$62),0,Data4!S$62)</f>
        <v>0</v>
      </c>
      <c r="M100" s="169">
        <f>IF(ISERROR(Data4!T$62),0,Data4!T$62)</f>
        <v>0</v>
      </c>
      <c r="N100" s="169">
        <f>IF(ISERROR(Data4!U$62),0,Data4!U$62)</f>
        <v>0</v>
      </c>
      <c r="O100" s="169">
        <f>IF(ISERROR(Data4!V$62),0,Data4!V$62)</f>
        <v>0</v>
      </c>
      <c r="P100" s="169">
        <f>IF(ISERROR(Data4!W$62),0,Data4!W$62)</f>
        <v>0</v>
      </c>
      <c r="Q100" s="169">
        <f>IF(ISERROR(Data4!X$62),0,Data4!X$62)</f>
        <v>0</v>
      </c>
      <c r="R100" s="169">
        <f>IF(ISERROR(Data4!Y$62),0,Data4!Y$62)</f>
        <v>0</v>
      </c>
      <c r="S100" s="169">
        <f>IF(ISERROR(Data4!Z$62),0,Data4!Z$62)</f>
        <v>0</v>
      </c>
      <c r="T100" s="169">
        <f>IF(ISERROR(Data4!AA$62),0,Data4!AA$62)</f>
        <v>0</v>
      </c>
      <c r="U100" s="169">
        <f>IF(ISERROR(Data4!AB$62),0,Data4!AB$62)</f>
        <v>0</v>
      </c>
      <c r="V100" s="169">
        <f>IF(ISERROR(Data4!AC$62),0,Data4!AC$62)</f>
        <v>0</v>
      </c>
      <c r="W100" s="169">
        <f>IF(ISERROR(Data4!AD$62),0,Data4!AD$62)</f>
        <v>0</v>
      </c>
      <c r="X100" s="169">
        <f>IF(ISERROR(Data4!AE$62),0,Data4!AE$62)</f>
        <v>0</v>
      </c>
      <c r="Y100" s="169">
        <f>IF(ISERROR(Data4!AF$62),0,Data4!AF$62)</f>
        <v>0</v>
      </c>
      <c r="Z100" s="169">
        <f>IF(ISERROR(Data4!AG$62),0,Data4!AG$62)</f>
        <v>0</v>
      </c>
      <c r="AA100" s="169">
        <f>IF(ISERROR(Data4!AH$62),0,Data4!AH$62)</f>
        <v>0</v>
      </c>
      <c r="AB100" s="169">
        <f>IF(ISERROR(Data4!AI$62),0,Data4!AI$62)</f>
        <v>0</v>
      </c>
      <c r="AC100" s="169">
        <f>IF(ISERROR(Data4!AJ$62),0,Data4!AJ$62)</f>
        <v>0</v>
      </c>
      <c r="AD100" s="169">
        <f>IF(ISERROR(Data4!AK$62),0,Data4!AK$62)</f>
        <v>0</v>
      </c>
      <c r="AE100" s="169">
        <f>IF(ISERROR(Data4!AL$62),0,Data4!AL$62)</f>
        <v>0</v>
      </c>
      <c r="AF100" s="169">
        <f>IF(ISERROR(Data4!AM$62),0,Data4!AM$62)</f>
        <v>0</v>
      </c>
      <c r="AG100" s="169">
        <f>IF(ISERROR(Data4!AN$62),0,Data4!AN$62)</f>
        <v>0</v>
      </c>
      <c r="AH100" s="169">
        <f>IF(ISERROR(Data4!AO$62),0,Data4!AO$62)</f>
        <v>0</v>
      </c>
      <c r="AI100" s="169">
        <f>IF(ISERROR(Data4!AP$62),0,Data4!AP$62)</f>
        <v>0</v>
      </c>
      <c r="AJ100" s="169">
        <f>IF(ISERROR(Data4!AQ$62),0,Data4!AQ$62)</f>
        <v>0</v>
      </c>
      <c r="AO100" s="3"/>
      <c r="AP100" s="3"/>
    </row>
  </sheetData>
  <sheetProtection algorithmName="SHA-512" hashValue="q03TZLz+w79Y39WlCZ9gU2054iHk5YlNUqeVC/FOQmXSO/ex2VWu53CmSJY+8DWsoctyJ8GKLTIaMyhFnxOwng==" saltValue="eFcKHRQwK+Nm9FDnnfHV1Q==" spinCount="100000" sheet="1" objects="1" scenarios="1"/>
  <mergeCells count="5">
    <mergeCell ref="B86:C86"/>
    <mergeCell ref="C2:E2"/>
    <mergeCell ref="C3:E3"/>
    <mergeCell ref="C4:E4"/>
    <mergeCell ref="AP4:AY4"/>
  </mergeCells>
  <conditionalFormatting sqref="B7:C48 B56:C56 B49:B55 B57:B59">
    <cfRule type="expression" dxfId="226" priority="4" stopIfTrue="1">
      <formula>$AO7=1</formula>
    </cfRule>
  </conditionalFormatting>
  <conditionalFormatting sqref="C4:E4">
    <cfRule type="expression" dxfId="225" priority="3" stopIfTrue="1">
      <formula>LEN($C$4)&gt;0</formula>
    </cfRule>
  </conditionalFormatting>
  <conditionalFormatting sqref="B88:C100">
    <cfRule type="expression" dxfId="224" priority="5" stopIfTrue="1">
      <formula>#REF!=1</formula>
    </cfRule>
  </conditionalFormatting>
  <conditionalFormatting sqref="C57:C59">
    <cfRule type="expression" dxfId="223" priority="1" stopIfTrue="1">
      <formula>$AO57=1</formula>
    </cfRule>
  </conditionalFormatting>
  <dataValidations xWindow="521" yWindow="470" count="2">
    <dataValidation type="decimal" allowBlank="1" showInputMessage="1" showErrorMessage="1" sqref="F18:AJ20 F23:AJ29 F33:AJ33 F37:AJ40 F42:AJ43 F45:AJ46 F8:AJ16 F90:AJ96 F49:AJ55 F98:AJ100 F57:AJ59">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6" stopIfTrue="1" id="{7AD1A76A-187C-40CE-8728-A5AE7B44C55A}">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21" yWindow="470" count="3">
        <x14:dataValidation type="list" allowBlank="1" showInputMessage="1" showErrorMessage="1" prompt="Prašome naudos komponentą pasirinkti iš esamo sąrašo. Jeigu sąrašas tusčias, jūs pasirinkote visus galimus naudos kompentus prieš tai. ">
          <x14:formula1>
            <xm:f>IF(Data0!$BQ$2&lt;&gt;"",OFFSET(Data0!$BQ$1,INDEX( MATCH(1,(--(Data0!$BQ$2:$BQ$61&lt;&gt;"")),0),1),0,SUMPRODUCT(--(LEN(Data0!$BQ$2:$BQ$61)&gt;0)),1),OFFSET(Data0!$BQ$2,INDEX( MATCH(1,(--(Data0!$BQ$3:$BQ$61&lt;&gt;"")),0),1),0,SUMPRODUCT(--(LEN(Data0!$BQ$3:$BQ$61)&gt;0)),1))</xm:f>
          </x14:formula1>
          <xm:sqref>C50:C55</xm:sqref>
        </x14:dataValidation>
        <x14:dataValidation type="list" allowBlank="1" showInputMessage="1" showErrorMessage="1" prompt="Prašome naudos komponentą pasirinkti iš siūlomo sąrašo. Jeigu sąrašas tusčias, jūs jau esate pasirinkę visus galimus naudos kompentus.">
          <x14:formula1>
            <xm:f>IF(Data0!$BQ$2&lt;&gt;"",OFFSET(Data0!$BQ$1,INDEX( MATCH(1,(--(Data0!$BQ$2:$BQ$61&lt;&gt;"")),0),1),0,SUMPRODUCT(--(LEN(Data0!$BQ$2:$BQ$61)&gt;0)),1),OFFSET(Data0!$BQ$2,INDEX( MATCH(1,(--(Data0!$BQ$3:$BQ$61&lt;&gt;"")),0),1),0,SUMPRODUCT(--(LEN(Data0!$BQ$3:$BQ$61)&gt;0)),1))</xm:f>
          </x14:formula1>
          <xm:sqref>C49</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IF(Data0!$BS$2&lt;&gt;"",OFFSET(Data0!$BS$1,INDEX( MATCH(1,(--(Data0!$BS$2:$BS$61&lt;&gt;"")),0),1),0,SUMPRODUCT(--(LEN(Data0!$BS$2:$BS$61)&gt;0)),1),OFFSET(Data0!$BS$2,INDEX( MATCH(1,(--(Data0!$BS$3:$BS$61&lt;&gt;"")),0),1),0,SUMPRODUCT(--(LEN(Data0!$BS$3:$BS$61)&gt;0)),1))</xm:f>
          </x14:formula1>
          <xm:sqref>C57:C59</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tabColor rgb="FF003366"/>
    <pageSetUpPr fitToPage="1"/>
  </sheetPr>
  <dimension ref="B1:BC100"/>
  <sheetViews>
    <sheetView showGridLines="0" showRowColHeaders="0" workbookViewId="0">
      <pane xSplit="5" ySplit="6" topLeftCell="F7" activePane="bottomRight" state="frozen"/>
      <selection activeCell="I14" sqref="I14:P14"/>
      <selection pane="topRight" activeCell="I14" sqref="I14:P14"/>
      <selection pane="bottomLeft" activeCell="I14" sqref="I14:P14"/>
      <selection pane="bottomRight" activeCell="E6" sqref="E6"/>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6" customWidth="1"/>
    <col min="32" max="36" width="12.7109375" style="26" hidden="1" customWidth="1"/>
    <col min="37" max="37" width="1.28515625" style="3" customWidth="1"/>
    <col min="38" max="39" width="9.140625" style="3" hidden="1" customWidth="1"/>
    <col min="40" max="40" width="17.5703125" style="3" hidden="1" customWidth="1"/>
    <col min="41" max="41" width="27.5703125" style="26" hidden="1" customWidth="1"/>
    <col min="42" max="42" width="9.140625" style="52"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6"/>
      <c r="AW1" s="26"/>
      <c r="AX1" s="26"/>
      <c r="AY1" s="26"/>
      <c r="AZ1" s="26"/>
      <c r="BA1" s="26"/>
      <c r="BB1" s="26"/>
      <c r="BC1" s="26"/>
    </row>
    <row r="2" spans="2:55" ht="27.75" customHeight="1">
      <c r="B2" s="164"/>
      <c r="C2" s="929" t="str">
        <f>UPPER('1'!I36)&amp;"
"&amp;UPPER('1'!I37)</f>
        <v xml:space="preserve">PAGRINDINIS INVESTAVIMO OBJEKTAS (A)
</v>
      </c>
      <c r="D2" s="929"/>
      <c r="E2" s="929"/>
    </row>
    <row r="3" spans="2:55" ht="26.25" customHeight="1" thickBot="1">
      <c r="B3" s="165"/>
      <c r="C3" s="930" t="str">
        <f>"Alternatyva """&amp;Data0!O6&amp;""""</f>
        <v>Alternatyva ""</v>
      </c>
      <c r="D3" s="930"/>
      <c r="E3" s="930"/>
      <c r="G3" s="2"/>
    </row>
    <row r="4" spans="2:55" ht="26.25" customHeight="1">
      <c r="B4" s="53"/>
      <c r="C4" s="932" t="str">
        <f ca="1">IF(ISERROR(AZ6),"",AZ6)</f>
        <v/>
      </c>
      <c r="D4" s="932"/>
      <c r="E4" s="932"/>
      <c r="G4" s="2"/>
      <c r="AM4" s="384" t="s">
        <v>607</v>
      </c>
      <c r="AN4" s="514" t="s">
        <v>967</v>
      </c>
      <c r="AO4" s="386" t="s">
        <v>382</v>
      </c>
      <c r="AP4" s="927" t="s">
        <v>376</v>
      </c>
      <c r="AQ4" s="927"/>
      <c r="AR4" s="927"/>
      <c r="AS4" s="927"/>
      <c r="AT4" s="927"/>
      <c r="AU4" s="927"/>
      <c r="AV4" s="927"/>
      <c r="AW4" s="927"/>
      <c r="AX4" s="927"/>
      <c r="AY4" s="928"/>
      <c r="AZ4" s="385" t="s">
        <v>378</v>
      </c>
    </row>
    <row r="5" spans="2:55">
      <c r="B5" s="54" t="str">
        <f>IF(Kalba="EN",Data2!C30,Data2!B30)</f>
        <v>Projekto įgyvendinimo metai</v>
      </c>
      <c r="C5" s="55"/>
      <c r="D5" s="56" t="s">
        <v>331</v>
      </c>
      <c r="E5" s="57"/>
      <c r="F5" s="58">
        <f>Data4!M1</f>
        <v>0</v>
      </c>
      <c r="G5" s="58">
        <f>Data4!N1</f>
        <v>1</v>
      </c>
      <c r="H5" s="58">
        <f>Data4!O1</f>
        <v>2</v>
      </c>
      <c r="I5" s="58">
        <f>Data4!P1</f>
        <v>3</v>
      </c>
      <c r="J5" s="58">
        <f>Data4!Q1</f>
        <v>4</v>
      </c>
      <c r="K5" s="58">
        <f>Data4!R1</f>
        <v>5</v>
      </c>
      <c r="L5" s="58">
        <f>Data4!S1</f>
        <v>6</v>
      </c>
      <c r="M5" s="58">
        <f>Data4!T1</f>
        <v>7</v>
      </c>
      <c r="N5" s="58">
        <f>Data4!U1</f>
        <v>8</v>
      </c>
      <c r="O5" s="58">
        <f>Data4!V1</f>
        <v>9</v>
      </c>
      <c r="P5" s="58">
        <f>Data4!W1</f>
        <v>10</v>
      </c>
      <c r="Q5" s="58">
        <f>Data4!X1</f>
        <v>11</v>
      </c>
      <c r="R5" s="58">
        <f>Data4!Y1</f>
        <v>12</v>
      </c>
      <c r="S5" s="58">
        <f>Data4!Z1</f>
        <v>13</v>
      </c>
      <c r="T5" s="58">
        <f>Data4!AA1</f>
        <v>14</v>
      </c>
      <c r="U5" s="58">
        <f>Data4!AB1</f>
        <v>15</v>
      </c>
      <c r="V5" s="58">
        <f>Data4!AC1</f>
        <v>16</v>
      </c>
      <c r="W5" s="58">
        <f>Data4!AD1</f>
        <v>17</v>
      </c>
      <c r="X5" s="58">
        <f>Data4!AE1</f>
        <v>18</v>
      </c>
      <c r="Y5" s="58">
        <f>Data4!AF1</f>
        <v>19</v>
      </c>
      <c r="Z5" s="58">
        <f>Data4!AG1</f>
        <v>20</v>
      </c>
      <c r="AA5" s="58">
        <f>Data4!AH1</f>
        <v>21</v>
      </c>
      <c r="AB5" s="58">
        <f>Data4!AI1</f>
        <v>22</v>
      </c>
      <c r="AC5" s="58">
        <f>Data4!AJ1</f>
        <v>23</v>
      </c>
      <c r="AD5" s="58">
        <f>Data4!AK1</f>
        <v>24</v>
      </c>
      <c r="AE5" s="58">
        <f>Data4!AL1</f>
        <v>25</v>
      </c>
      <c r="AF5" s="58">
        <f>Data4!AM1</f>
        <v>26</v>
      </c>
      <c r="AG5" s="58">
        <f>Data4!AN1</f>
        <v>27</v>
      </c>
      <c r="AH5" s="58">
        <f>Data4!AO1</f>
        <v>28</v>
      </c>
      <c r="AI5" s="58">
        <f>Data4!AP1</f>
        <v>29</v>
      </c>
      <c r="AJ5" s="58">
        <f>Data4!AQ1</f>
        <v>30</v>
      </c>
      <c r="AM5" s="381"/>
      <c r="AN5" s="513"/>
      <c r="AO5" s="387"/>
      <c r="AP5" s="59">
        <v>1</v>
      </c>
      <c r="AQ5" s="59">
        <v>2</v>
      </c>
      <c r="AR5" s="59">
        <v>3</v>
      </c>
      <c r="AS5" s="59">
        <v>4</v>
      </c>
      <c r="AT5" s="59">
        <v>5</v>
      </c>
      <c r="AU5" s="59">
        <v>6</v>
      </c>
      <c r="AV5" s="59">
        <v>7</v>
      </c>
      <c r="AW5" s="59">
        <v>8</v>
      </c>
      <c r="AX5" s="59">
        <v>9</v>
      </c>
      <c r="AY5" s="388">
        <v>10</v>
      </c>
      <c r="AZ5" s="379" t="str">
        <f ca="1">IF(MAX(AP6:AY6)=0,"",INDEX(AP5:AY5,1,MATCH(MAX(AP6:AY6),AP6:AY6,0)))</f>
        <v/>
      </c>
    </row>
    <row r="6" spans="2:55">
      <c r="B6" s="54" t="str">
        <f>IF(Kalba="EN",Data2!C31,Data2!B31)</f>
        <v>Projekto biudžeto eilutė / Projekto įgyvendinimo kalendoriniai metai</v>
      </c>
      <c r="C6" s="55"/>
      <c r="D6" s="60" t="s">
        <v>383</v>
      </c>
      <c r="E6" s="60" t="s">
        <v>1482</v>
      </c>
      <c r="F6" s="58">
        <f>Data4!M2</f>
        <v>2017</v>
      </c>
      <c r="G6" s="58">
        <f>Data4!N2</f>
        <v>2018</v>
      </c>
      <c r="H6" s="58">
        <f>Data4!O2</f>
        <v>2019</v>
      </c>
      <c r="I6" s="58">
        <f>Data4!P2</f>
        <v>2020</v>
      </c>
      <c r="J6" s="58">
        <f>Data4!Q2</f>
        <v>2021</v>
      </c>
      <c r="K6" s="58">
        <f>Data4!R2</f>
        <v>2022</v>
      </c>
      <c r="L6" s="58">
        <f>Data4!S2</f>
        <v>2023</v>
      </c>
      <c r="M6" s="58">
        <f>Data4!T2</f>
        <v>2024</v>
      </c>
      <c r="N6" s="58">
        <f>Data4!U2</f>
        <v>2025</v>
      </c>
      <c r="O6" s="58">
        <f>Data4!V2</f>
        <v>2026</v>
      </c>
      <c r="P6" s="58">
        <f>Data4!W2</f>
        <v>2027</v>
      </c>
      <c r="Q6" s="58">
        <f>Data4!X2</f>
        <v>2028</v>
      </c>
      <c r="R6" s="58">
        <f>Data4!Y2</f>
        <v>2029</v>
      </c>
      <c r="S6" s="58">
        <f>Data4!Z2</f>
        <v>2030</v>
      </c>
      <c r="T6" s="58">
        <f>Data4!AA2</f>
        <v>2031</v>
      </c>
      <c r="U6" s="58">
        <f>Data4!AB2</f>
        <v>2032</v>
      </c>
      <c r="V6" s="58">
        <f>Data4!AC2</f>
        <v>2033</v>
      </c>
      <c r="W6" s="58">
        <f>Data4!AD2</f>
        <v>2034</v>
      </c>
      <c r="X6" s="58">
        <f>Data4!AE2</f>
        <v>2035</v>
      </c>
      <c r="Y6" s="58">
        <f>Data4!AF2</f>
        <v>2036</v>
      </c>
      <c r="Z6" s="58">
        <f>Data4!AG2</f>
        <v>2037</v>
      </c>
      <c r="AA6" s="58">
        <f>Data4!AH2</f>
        <v>2038</v>
      </c>
      <c r="AB6" s="58">
        <f>Data4!AI2</f>
        <v>2039</v>
      </c>
      <c r="AC6" s="58">
        <f>Data4!AJ2</f>
        <v>2040</v>
      </c>
      <c r="AD6" s="58">
        <f>Data4!AK2</f>
        <v>2041</v>
      </c>
      <c r="AE6" s="58">
        <f>Data4!AL2</f>
        <v>2042</v>
      </c>
      <c r="AF6" s="58">
        <f>Data4!AM2</f>
        <v>2043</v>
      </c>
      <c r="AG6" s="58">
        <f>Data4!AN2</f>
        <v>2044</v>
      </c>
      <c r="AH6" s="58">
        <f>Data4!AO2</f>
        <v>2045</v>
      </c>
      <c r="AI6" s="58">
        <f>Data4!AP2</f>
        <v>2046</v>
      </c>
      <c r="AJ6" s="58">
        <f>Data4!AQ2</f>
        <v>2047</v>
      </c>
      <c r="AM6" s="381"/>
      <c r="AN6" s="513"/>
      <c r="AO6" s="387"/>
      <c r="AP6" s="59">
        <f t="shared" ref="AP6:AY6" si="0">COUNTIF(AP$7:AP$59,"Klaida")</f>
        <v>0</v>
      </c>
      <c r="AQ6" s="59">
        <f t="shared" ca="1" si="0"/>
        <v>0</v>
      </c>
      <c r="AR6" s="59">
        <f t="shared" si="0"/>
        <v>0</v>
      </c>
      <c r="AS6" s="59">
        <f t="shared" si="0"/>
        <v>0</v>
      </c>
      <c r="AT6" s="59">
        <f t="shared" si="0"/>
        <v>0</v>
      </c>
      <c r="AU6" s="59">
        <f t="shared" si="0"/>
        <v>0</v>
      </c>
      <c r="AV6" s="59">
        <f t="shared" si="0"/>
        <v>0</v>
      </c>
      <c r="AW6" s="59">
        <f t="shared" si="0"/>
        <v>0</v>
      </c>
      <c r="AX6" s="59">
        <f t="shared" si="0"/>
        <v>0</v>
      </c>
      <c r="AY6" s="388">
        <f t="shared" si="0"/>
        <v>0</v>
      </c>
      <c r="AZ6" s="3" t="e">
        <f ca="1">VLOOKUP(AZ5,Klaidu_pranesimai,2,FALSE)</f>
        <v>#N/A</v>
      </c>
    </row>
    <row r="7" spans="2:55" s="61" customFormat="1">
      <c r="B7" s="5" t="s">
        <v>6</v>
      </c>
      <c r="C7" s="5" t="str">
        <f>IF(Kalba="EN",Data2!C32,Data2!B32)</f>
        <v>Alternatyvos investicijos, iš viso</v>
      </c>
      <c r="D7" s="62">
        <f>ROUND(SUM(D8:D15),0)</f>
        <v>0</v>
      </c>
      <c r="E7" s="62">
        <f>ROUND(SUM(E8:E15),0)</f>
        <v>0</v>
      </c>
      <c r="F7" s="62">
        <f>ROUND(SUM(F8:F15),0)</f>
        <v>0</v>
      </c>
      <c r="G7" s="62">
        <f t="shared" ref="G7:AJ7" si="1">ROUND(SUM(G8:G15),0)</f>
        <v>0</v>
      </c>
      <c r="H7" s="62">
        <f t="shared" si="1"/>
        <v>0</v>
      </c>
      <c r="I7" s="62">
        <f t="shared" si="1"/>
        <v>0</v>
      </c>
      <c r="J7" s="62">
        <f t="shared" si="1"/>
        <v>0</v>
      </c>
      <c r="K7" s="62">
        <f t="shared" si="1"/>
        <v>0</v>
      </c>
      <c r="L7" s="62">
        <f t="shared" si="1"/>
        <v>0</v>
      </c>
      <c r="M7" s="62">
        <f t="shared" si="1"/>
        <v>0</v>
      </c>
      <c r="N7" s="62">
        <f t="shared" si="1"/>
        <v>0</v>
      </c>
      <c r="O7" s="62">
        <f t="shared" si="1"/>
        <v>0</v>
      </c>
      <c r="P7" s="62">
        <f t="shared" si="1"/>
        <v>0</v>
      </c>
      <c r="Q7" s="62">
        <f t="shared" si="1"/>
        <v>0</v>
      </c>
      <c r="R7" s="62">
        <f t="shared" si="1"/>
        <v>0</v>
      </c>
      <c r="S7" s="62">
        <f t="shared" si="1"/>
        <v>0</v>
      </c>
      <c r="T7" s="62">
        <f t="shared" si="1"/>
        <v>0</v>
      </c>
      <c r="U7" s="62">
        <f t="shared" si="1"/>
        <v>0</v>
      </c>
      <c r="V7" s="62">
        <f t="shared" si="1"/>
        <v>0</v>
      </c>
      <c r="W7" s="62">
        <f t="shared" si="1"/>
        <v>0</v>
      </c>
      <c r="X7" s="62">
        <f t="shared" si="1"/>
        <v>0</v>
      </c>
      <c r="Y7" s="62">
        <f t="shared" si="1"/>
        <v>0</v>
      </c>
      <c r="Z7" s="62">
        <f t="shared" si="1"/>
        <v>0</v>
      </c>
      <c r="AA7" s="62">
        <f t="shared" si="1"/>
        <v>0</v>
      </c>
      <c r="AB7" s="62">
        <f t="shared" si="1"/>
        <v>0</v>
      </c>
      <c r="AC7" s="62">
        <f t="shared" si="1"/>
        <v>0</v>
      </c>
      <c r="AD7" s="62">
        <f t="shared" si="1"/>
        <v>0</v>
      </c>
      <c r="AE7" s="62">
        <f t="shared" si="1"/>
        <v>0</v>
      </c>
      <c r="AF7" s="62">
        <f t="shared" si="1"/>
        <v>0</v>
      </c>
      <c r="AG7" s="62">
        <f t="shared" si="1"/>
        <v>0</v>
      </c>
      <c r="AH7" s="62">
        <f t="shared" si="1"/>
        <v>0</v>
      </c>
      <c r="AI7" s="62">
        <f t="shared" si="1"/>
        <v>0</v>
      </c>
      <c r="AJ7" s="62">
        <f t="shared" si="1"/>
        <v>0</v>
      </c>
      <c r="AM7" s="382">
        <f>ROUND(SUM(AM8:AM15),0)</f>
        <v>0</v>
      </c>
      <c r="AN7" s="382">
        <f>ROUND(SUM(AN8:AN15),0)</f>
        <v>0</v>
      </c>
      <c r="AO7" s="389"/>
      <c r="AP7" s="63"/>
      <c r="AQ7" s="63"/>
      <c r="AR7" s="63"/>
      <c r="AS7" s="63"/>
      <c r="AT7" s="63"/>
      <c r="AU7" s="63"/>
      <c r="AV7" s="63"/>
      <c r="AW7" s="63"/>
      <c r="AX7" s="63"/>
      <c r="AY7" s="390"/>
    </row>
    <row r="8" spans="2:55">
      <c r="B8" s="64" t="s">
        <v>7</v>
      </c>
      <c r="C8" s="4" t="str">
        <f>IF(Kalba="EN",Data2!C33,Data2!B33)</f>
        <v>Žemė</v>
      </c>
      <c r="D8" s="65">
        <f>F8+NPV(FDN,G8:INDEX(G8:AJ8,PAL))</f>
        <v>0</v>
      </c>
      <c r="E8" s="65">
        <f t="shared" ref="E8:E16" si="2">SUMIF($F$5:$AJ$5,"&lt;="&amp;PAL,$F8:$AJ8)</f>
        <v>0</v>
      </c>
      <c r="F8" s="78">
        <v>0</v>
      </c>
      <c r="G8" s="78">
        <v>0</v>
      </c>
      <c r="H8" s="78">
        <v>0</v>
      </c>
      <c r="I8" s="78">
        <v>0</v>
      </c>
      <c r="J8" s="78">
        <v>0</v>
      </c>
      <c r="K8" s="78">
        <v>0</v>
      </c>
      <c r="L8" s="78">
        <v>0</v>
      </c>
      <c r="M8" s="78">
        <v>0</v>
      </c>
      <c r="N8" s="78">
        <v>0</v>
      </c>
      <c r="O8" s="78">
        <v>0</v>
      </c>
      <c r="P8" s="78">
        <v>0</v>
      </c>
      <c r="Q8" s="78">
        <v>0</v>
      </c>
      <c r="R8" s="78">
        <v>0</v>
      </c>
      <c r="S8" s="78">
        <v>0</v>
      </c>
      <c r="T8" s="78">
        <v>0</v>
      </c>
      <c r="U8" s="78">
        <v>0</v>
      </c>
      <c r="V8" s="78">
        <v>0</v>
      </c>
      <c r="W8" s="78">
        <v>0</v>
      </c>
      <c r="X8" s="78">
        <v>0</v>
      </c>
      <c r="Y8" s="78">
        <v>0</v>
      </c>
      <c r="Z8" s="78">
        <v>0</v>
      </c>
      <c r="AA8" s="78">
        <v>0</v>
      </c>
      <c r="AB8" s="78">
        <v>0</v>
      </c>
      <c r="AC8" s="78">
        <v>0</v>
      </c>
      <c r="AD8" s="78">
        <v>0</v>
      </c>
      <c r="AE8" s="78">
        <v>0</v>
      </c>
      <c r="AF8" s="78">
        <v>0</v>
      </c>
      <c r="AG8" s="78">
        <v>0</v>
      </c>
      <c r="AH8" s="78">
        <v>0</v>
      </c>
      <c r="AI8" s="78">
        <v>0</v>
      </c>
      <c r="AJ8" s="78">
        <v>0</v>
      </c>
      <c r="AM8" s="383">
        <f>F8+NPV(SDN,G8:INDEX(G8:AJ8,PAL))</f>
        <v>0</v>
      </c>
      <c r="AN8" s="415">
        <f>IFERROR(SUMPRODUCT(F8+NPV(SDN,G8:INDEX(G8:AJ8,PAL)),Data1!D3),0)</f>
        <v>0</v>
      </c>
      <c r="AO8" s="387">
        <f t="shared" ref="AO8:AO20" si="3">IF(COUNTIF(AP8:AY8,"Klaida")&gt;0,1,0)</f>
        <v>0</v>
      </c>
      <c r="AP8" s="59">
        <f>IF(COUNT(F8:INDEX(F8:AJ8,PAL+1))&lt;&gt;PAL+1,"Klaida",0)</f>
        <v>0</v>
      </c>
      <c r="AQ8" s="59"/>
      <c r="AR8" s="59"/>
      <c r="AS8" s="59"/>
      <c r="AT8" s="59"/>
      <c r="AU8" s="59"/>
      <c r="AV8" s="59"/>
      <c r="AW8" s="59"/>
      <c r="AX8" s="59"/>
      <c r="AY8" s="388"/>
    </row>
    <row r="9" spans="2:55">
      <c r="B9" s="64" t="s">
        <v>9</v>
      </c>
      <c r="C9" s="4" t="str">
        <f>IF(Kalba="EN",Data2!C34,Data2!B34)</f>
        <v>Nekilnojamasis turtas</v>
      </c>
      <c r="D9" s="65">
        <f>F9+NPV(FDN,G9:INDEX(G9:AJ9,PAL))</f>
        <v>0</v>
      </c>
      <c r="E9" s="65">
        <f t="shared" si="2"/>
        <v>0</v>
      </c>
      <c r="F9" s="78">
        <v>0</v>
      </c>
      <c r="G9" s="78">
        <v>0</v>
      </c>
      <c r="H9" s="78">
        <v>0</v>
      </c>
      <c r="I9" s="78">
        <v>0</v>
      </c>
      <c r="J9" s="78">
        <v>0</v>
      </c>
      <c r="K9" s="78">
        <v>0</v>
      </c>
      <c r="L9" s="78">
        <v>0</v>
      </c>
      <c r="M9" s="78">
        <v>0</v>
      </c>
      <c r="N9" s="78">
        <v>0</v>
      </c>
      <c r="O9" s="78">
        <v>0</v>
      </c>
      <c r="P9" s="78">
        <v>0</v>
      </c>
      <c r="Q9" s="78">
        <v>0</v>
      </c>
      <c r="R9" s="78">
        <v>0</v>
      </c>
      <c r="S9" s="78">
        <v>0</v>
      </c>
      <c r="T9" s="78">
        <v>0</v>
      </c>
      <c r="U9" s="78">
        <v>0</v>
      </c>
      <c r="V9" s="78">
        <v>0</v>
      </c>
      <c r="W9" s="78">
        <v>0</v>
      </c>
      <c r="X9" s="78">
        <v>0</v>
      </c>
      <c r="Y9" s="78">
        <v>0</v>
      </c>
      <c r="Z9" s="78">
        <v>0</v>
      </c>
      <c r="AA9" s="78">
        <v>0</v>
      </c>
      <c r="AB9" s="78">
        <v>0</v>
      </c>
      <c r="AC9" s="78">
        <v>0</v>
      </c>
      <c r="AD9" s="78">
        <v>0</v>
      </c>
      <c r="AE9" s="78">
        <v>0</v>
      </c>
      <c r="AF9" s="78">
        <v>0</v>
      </c>
      <c r="AG9" s="78">
        <v>0</v>
      </c>
      <c r="AH9" s="78">
        <v>0</v>
      </c>
      <c r="AI9" s="78">
        <v>0</v>
      </c>
      <c r="AJ9" s="78">
        <v>0</v>
      </c>
      <c r="AM9" s="383">
        <f>F9+NPV(SDN,G9:INDEX(G9:AJ9,PAL))</f>
        <v>0</v>
      </c>
      <c r="AN9" s="415">
        <f>IFERROR(SUMPRODUCT(F9+NPV(SDN,G9:INDEX(G9:AJ9,PAL)),Data1!D4),0)</f>
        <v>0</v>
      </c>
      <c r="AO9" s="387">
        <f t="shared" si="3"/>
        <v>0</v>
      </c>
      <c r="AP9" s="59">
        <f>IF(COUNT(F9:INDEX(F9:AJ9,PAL+1))&lt;&gt;PAL+1,"Klaida",0)</f>
        <v>0</v>
      </c>
      <c r="AQ9" s="59"/>
      <c r="AR9" s="59"/>
      <c r="AS9" s="59"/>
      <c r="AT9" s="59"/>
      <c r="AU9" s="59"/>
      <c r="AV9" s="59"/>
      <c r="AW9" s="59"/>
      <c r="AX9" s="59"/>
      <c r="AY9" s="388"/>
    </row>
    <row r="10" spans="2:55">
      <c r="B10" s="64" t="s">
        <v>11</v>
      </c>
      <c r="C10" s="4" t="str">
        <f>IF(Kalba="EN",Data2!C35,Data2!B35)</f>
        <v>Statyba, rekonstravimas, kapitalinis remontas ir kiti darbai</v>
      </c>
      <c r="D10" s="65">
        <f>F10+NPV(FDN,G10:INDEX(G10:AJ10,PAL))</f>
        <v>0</v>
      </c>
      <c r="E10" s="65">
        <f t="shared" si="2"/>
        <v>0</v>
      </c>
      <c r="F10" s="78">
        <v>0</v>
      </c>
      <c r="G10" s="78">
        <v>0</v>
      </c>
      <c r="H10" s="78">
        <v>0</v>
      </c>
      <c r="I10" s="78">
        <v>0</v>
      </c>
      <c r="J10" s="78">
        <v>0</v>
      </c>
      <c r="K10" s="78">
        <v>0</v>
      </c>
      <c r="L10" s="78">
        <v>0</v>
      </c>
      <c r="M10" s="78">
        <v>0</v>
      </c>
      <c r="N10" s="78">
        <v>0</v>
      </c>
      <c r="O10" s="78">
        <v>0</v>
      </c>
      <c r="P10" s="78">
        <v>0</v>
      </c>
      <c r="Q10" s="78">
        <v>0</v>
      </c>
      <c r="R10" s="78">
        <v>0</v>
      </c>
      <c r="S10" s="78">
        <v>0</v>
      </c>
      <c r="T10" s="78">
        <v>0</v>
      </c>
      <c r="U10" s="78">
        <v>0</v>
      </c>
      <c r="V10" s="78">
        <v>0</v>
      </c>
      <c r="W10" s="78">
        <v>0</v>
      </c>
      <c r="X10" s="78">
        <v>0</v>
      </c>
      <c r="Y10" s="78">
        <v>0</v>
      </c>
      <c r="Z10" s="78">
        <v>0</v>
      </c>
      <c r="AA10" s="78">
        <v>0</v>
      </c>
      <c r="AB10" s="78">
        <v>0</v>
      </c>
      <c r="AC10" s="78">
        <v>0</v>
      </c>
      <c r="AD10" s="78">
        <v>0</v>
      </c>
      <c r="AE10" s="78">
        <v>0</v>
      </c>
      <c r="AF10" s="78">
        <v>0</v>
      </c>
      <c r="AG10" s="78">
        <v>0</v>
      </c>
      <c r="AH10" s="78">
        <v>0</v>
      </c>
      <c r="AI10" s="78">
        <v>0</v>
      </c>
      <c r="AJ10" s="78">
        <v>0</v>
      </c>
      <c r="AM10" s="383">
        <f>F10+NPV(SDN,G10:INDEX(G10:AJ10,PAL))</f>
        <v>0</v>
      </c>
      <c r="AN10" s="415">
        <f>IFERROR(SUMPRODUCT(F10+NPV(SDN,G10:INDEX(G10:AJ10,PAL)),Data1!D5),0)</f>
        <v>0</v>
      </c>
      <c r="AO10" s="387">
        <f t="shared" si="3"/>
        <v>0</v>
      </c>
      <c r="AP10" s="59">
        <f>IF(COUNT(F10:INDEX(F10:AJ10,PAL+1))&lt;&gt;PAL+1,"Klaida",0)</f>
        <v>0</v>
      </c>
      <c r="AQ10" s="59"/>
      <c r="AR10" s="59"/>
      <c r="AS10" s="59"/>
      <c r="AT10" s="59"/>
      <c r="AU10" s="59"/>
      <c r="AV10" s="59"/>
      <c r="AW10" s="59"/>
      <c r="AX10" s="59"/>
      <c r="AY10" s="388"/>
    </row>
    <row r="11" spans="2:55">
      <c r="B11" s="64" t="s">
        <v>13</v>
      </c>
      <c r="C11" s="4" t="str">
        <f>IF(Kalba="EN",Data2!C36,Data2!B36)</f>
        <v>Įranga, įrenginiai ir kitas ilgalaikis turtas</v>
      </c>
      <c r="D11" s="65">
        <f>F11+NPV(FDN,G11:INDEX(G11:AJ11,PAL))</f>
        <v>0</v>
      </c>
      <c r="E11" s="65">
        <f t="shared" si="2"/>
        <v>0</v>
      </c>
      <c r="F11" s="78">
        <v>0</v>
      </c>
      <c r="G11" s="78">
        <v>0</v>
      </c>
      <c r="H11" s="78">
        <v>0</v>
      </c>
      <c r="I11" s="78">
        <v>0</v>
      </c>
      <c r="J11" s="78">
        <v>0</v>
      </c>
      <c r="K11" s="78">
        <v>0</v>
      </c>
      <c r="L11" s="78">
        <v>0</v>
      </c>
      <c r="M11" s="78">
        <v>0</v>
      </c>
      <c r="N11" s="78">
        <v>0</v>
      </c>
      <c r="O11" s="78">
        <v>0</v>
      </c>
      <c r="P11" s="78">
        <v>0</v>
      </c>
      <c r="Q11" s="78">
        <v>0</v>
      </c>
      <c r="R11" s="78">
        <v>0</v>
      </c>
      <c r="S11" s="78">
        <v>0</v>
      </c>
      <c r="T11" s="78">
        <v>0</v>
      </c>
      <c r="U11" s="78">
        <v>0</v>
      </c>
      <c r="V11" s="78">
        <v>0</v>
      </c>
      <c r="W11" s="78">
        <v>0</v>
      </c>
      <c r="X11" s="78">
        <v>0</v>
      </c>
      <c r="Y11" s="78">
        <v>0</v>
      </c>
      <c r="Z11" s="78">
        <v>0</v>
      </c>
      <c r="AA11" s="78">
        <v>0</v>
      </c>
      <c r="AB11" s="78">
        <v>0</v>
      </c>
      <c r="AC11" s="78">
        <v>0</v>
      </c>
      <c r="AD11" s="78">
        <v>0</v>
      </c>
      <c r="AE11" s="78">
        <v>0</v>
      </c>
      <c r="AF11" s="78">
        <v>0</v>
      </c>
      <c r="AG11" s="78">
        <v>0</v>
      </c>
      <c r="AH11" s="78">
        <v>0</v>
      </c>
      <c r="AI11" s="78">
        <v>0</v>
      </c>
      <c r="AJ11" s="78">
        <v>0</v>
      </c>
      <c r="AM11" s="383">
        <f>F11+NPV(SDN,G11:INDEX(G11:AJ11,PAL))</f>
        <v>0</v>
      </c>
      <c r="AN11" s="415">
        <f>IFERROR(SUMPRODUCT(F11+NPV(SDN,G11:INDEX(G11:AJ11,PAL)),Data1!D6),0)</f>
        <v>0</v>
      </c>
      <c r="AO11" s="387">
        <f t="shared" si="3"/>
        <v>0</v>
      </c>
      <c r="AP11" s="59">
        <f>IF(COUNT(F11:INDEX(F11:AJ11,PAL+1))&lt;&gt;PAL+1,"Klaida",0)</f>
        <v>0</v>
      </c>
      <c r="AQ11" s="59"/>
      <c r="AR11" s="59"/>
      <c r="AS11" s="59"/>
      <c r="AT11" s="59"/>
      <c r="AU11" s="59"/>
      <c r="AV11" s="59"/>
      <c r="AW11" s="59"/>
      <c r="AX11" s="59"/>
      <c r="AY11" s="388"/>
    </row>
    <row r="12" spans="2:55" ht="25.5">
      <c r="B12" s="64" t="s">
        <v>15</v>
      </c>
      <c r="C12" s="4" t="str">
        <f>IF(Kalba="EN",Data2!C37,Data2!B37)</f>
        <v>Projektavimo, techninės priežiūros ir kitos su investicijomis į ilgalaikį turtą (A.1.-A.4.) susijusios paslaugos</v>
      </c>
      <c r="D12" s="65">
        <f>F12+NPV(FDN,G12:INDEX(G12:AJ12,PAL))</f>
        <v>0</v>
      </c>
      <c r="E12" s="65">
        <f t="shared" si="2"/>
        <v>0</v>
      </c>
      <c r="F12" s="78">
        <v>0</v>
      </c>
      <c r="G12" s="78">
        <v>0</v>
      </c>
      <c r="H12" s="78">
        <v>0</v>
      </c>
      <c r="I12" s="78">
        <v>0</v>
      </c>
      <c r="J12" s="78">
        <v>0</v>
      </c>
      <c r="K12" s="78">
        <v>0</v>
      </c>
      <c r="L12" s="78">
        <v>0</v>
      </c>
      <c r="M12" s="78">
        <v>0</v>
      </c>
      <c r="N12" s="78">
        <v>0</v>
      </c>
      <c r="O12" s="78">
        <v>0</v>
      </c>
      <c r="P12" s="78">
        <v>0</v>
      </c>
      <c r="Q12" s="78">
        <v>0</v>
      </c>
      <c r="R12" s="78">
        <v>0</v>
      </c>
      <c r="S12" s="78">
        <v>0</v>
      </c>
      <c r="T12" s="78">
        <v>0</v>
      </c>
      <c r="U12" s="78">
        <v>0</v>
      </c>
      <c r="V12" s="78">
        <v>0</v>
      </c>
      <c r="W12" s="78">
        <v>0</v>
      </c>
      <c r="X12" s="78">
        <v>0</v>
      </c>
      <c r="Y12" s="78">
        <v>0</v>
      </c>
      <c r="Z12" s="78">
        <v>0</v>
      </c>
      <c r="AA12" s="78">
        <v>0</v>
      </c>
      <c r="AB12" s="78">
        <v>0</v>
      </c>
      <c r="AC12" s="78">
        <v>0</v>
      </c>
      <c r="AD12" s="78">
        <v>0</v>
      </c>
      <c r="AE12" s="78">
        <v>0</v>
      </c>
      <c r="AF12" s="78">
        <v>0</v>
      </c>
      <c r="AG12" s="78">
        <v>0</v>
      </c>
      <c r="AH12" s="78">
        <v>0</v>
      </c>
      <c r="AI12" s="78">
        <v>0</v>
      </c>
      <c r="AJ12" s="78">
        <v>0</v>
      </c>
      <c r="AM12" s="383">
        <f>F12+NPV(SDN,G12:INDEX(G12:AJ12,PAL))</f>
        <v>0</v>
      </c>
      <c r="AN12" s="415">
        <f>IFERROR(SUMPRODUCT(F12+NPV(SDN,G12:INDEX(G12:AJ12,PAL)),Data1!D7),0)</f>
        <v>0</v>
      </c>
      <c r="AO12" s="387">
        <f t="shared" si="3"/>
        <v>0</v>
      </c>
      <c r="AP12" s="59">
        <f>IF(COUNT(F12:INDEX(F12:AJ12,PAL+1))&lt;&gt;PAL+1,"Klaida",0)</f>
        <v>0</v>
      </c>
      <c r="AQ12" s="59"/>
      <c r="AR12" s="59"/>
      <c r="AS12" s="59"/>
      <c r="AT12" s="59"/>
      <c r="AU12" s="59"/>
      <c r="AV12" s="59"/>
      <c r="AW12" s="59"/>
      <c r="AX12" s="59"/>
      <c r="AY12" s="388"/>
    </row>
    <row r="13" spans="2:55">
      <c r="B13" s="64" t="s">
        <v>16</v>
      </c>
      <c r="C13" s="4" t="str">
        <f>IF(Kalba="EN",Data2!C38,Data2!B38)</f>
        <v>Projekto administravimas ir vykdymas</v>
      </c>
      <c r="D13" s="65">
        <f>F13+NPV(FDN,G13:INDEX(G13:AJ13,PAL))</f>
        <v>0</v>
      </c>
      <c r="E13" s="65">
        <f t="shared" si="2"/>
        <v>0</v>
      </c>
      <c r="F13" s="78">
        <v>0</v>
      </c>
      <c r="G13" s="78">
        <v>0</v>
      </c>
      <c r="H13" s="78">
        <v>0</v>
      </c>
      <c r="I13" s="78">
        <v>0</v>
      </c>
      <c r="J13" s="78">
        <v>0</v>
      </c>
      <c r="K13" s="78">
        <v>0</v>
      </c>
      <c r="L13" s="78">
        <v>0</v>
      </c>
      <c r="M13" s="78">
        <v>0</v>
      </c>
      <c r="N13" s="78">
        <v>0</v>
      </c>
      <c r="O13" s="78">
        <v>0</v>
      </c>
      <c r="P13" s="78">
        <v>0</v>
      </c>
      <c r="Q13" s="78">
        <v>0</v>
      </c>
      <c r="R13" s="78">
        <v>0</v>
      </c>
      <c r="S13" s="78">
        <v>0</v>
      </c>
      <c r="T13" s="78">
        <v>0</v>
      </c>
      <c r="U13" s="78">
        <v>0</v>
      </c>
      <c r="V13" s="78">
        <v>0</v>
      </c>
      <c r="W13" s="78">
        <v>0</v>
      </c>
      <c r="X13" s="78">
        <v>0</v>
      </c>
      <c r="Y13" s="78">
        <v>0</v>
      </c>
      <c r="Z13" s="78">
        <v>0</v>
      </c>
      <c r="AA13" s="78">
        <v>0</v>
      </c>
      <c r="AB13" s="78">
        <v>0</v>
      </c>
      <c r="AC13" s="78">
        <v>0</v>
      </c>
      <c r="AD13" s="78">
        <v>0</v>
      </c>
      <c r="AE13" s="78">
        <v>0</v>
      </c>
      <c r="AF13" s="78">
        <v>0</v>
      </c>
      <c r="AG13" s="78">
        <v>0</v>
      </c>
      <c r="AH13" s="78">
        <v>0</v>
      </c>
      <c r="AI13" s="78">
        <v>0</v>
      </c>
      <c r="AJ13" s="78">
        <v>0</v>
      </c>
      <c r="AM13" s="383">
        <f>F13+NPV(SDN,G13:INDEX(G13:AJ13,PAL))</f>
        <v>0</v>
      </c>
      <c r="AN13" s="415">
        <f>IFERROR(SUMPRODUCT(F13+NPV(SDN,G13:INDEX(G13:AJ13,PAL)),Data1!D8),0)</f>
        <v>0</v>
      </c>
      <c r="AO13" s="387">
        <f t="shared" si="3"/>
        <v>0</v>
      </c>
      <c r="AP13" s="59">
        <f>IF(COUNT(F13:INDEX(F13:AJ13,PAL+1))&lt;&gt;PAL+1,"Klaida",0)</f>
        <v>0</v>
      </c>
      <c r="AQ13" s="59"/>
      <c r="AR13" s="59"/>
      <c r="AS13" s="59"/>
      <c r="AT13" s="59"/>
      <c r="AU13" s="59"/>
      <c r="AV13" s="59"/>
      <c r="AW13" s="59"/>
      <c r="AX13" s="59"/>
      <c r="AY13" s="388"/>
    </row>
    <row r="14" spans="2:55">
      <c r="B14" s="64" t="s">
        <v>18</v>
      </c>
      <c r="C14" s="4" t="str">
        <f>IF(Kalba="EN",Data2!C39,Data2!B39)</f>
        <v>Kitos paslaugos ir išlaidos</v>
      </c>
      <c r="D14" s="65">
        <f>F14+NPV(FDN,G14:INDEX(G14:AJ14,PAL))</f>
        <v>0</v>
      </c>
      <c r="E14" s="65">
        <f t="shared" si="2"/>
        <v>0</v>
      </c>
      <c r="F14" s="78">
        <v>0</v>
      </c>
      <c r="G14" s="78">
        <v>0</v>
      </c>
      <c r="H14" s="78">
        <v>0</v>
      </c>
      <c r="I14" s="78">
        <v>0</v>
      </c>
      <c r="J14" s="78">
        <v>0</v>
      </c>
      <c r="K14" s="78">
        <v>0</v>
      </c>
      <c r="L14" s="78">
        <v>0</v>
      </c>
      <c r="M14" s="78">
        <v>0</v>
      </c>
      <c r="N14" s="78">
        <v>0</v>
      </c>
      <c r="O14" s="78">
        <v>0</v>
      </c>
      <c r="P14" s="78">
        <v>0</v>
      </c>
      <c r="Q14" s="78">
        <v>0</v>
      </c>
      <c r="R14" s="78">
        <v>0</v>
      </c>
      <c r="S14" s="78">
        <v>0</v>
      </c>
      <c r="T14" s="78">
        <v>0</v>
      </c>
      <c r="U14" s="78">
        <v>0</v>
      </c>
      <c r="V14" s="78">
        <v>0</v>
      </c>
      <c r="W14" s="78">
        <v>0</v>
      </c>
      <c r="X14" s="78">
        <v>0</v>
      </c>
      <c r="Y14" s="78">
        <v>0</v>
      </c>
      <c r="Z14" s="78">
        <v>0</v>
      </c>
      <c r="AA14" s="78">
        <v>0</v>
      </c>
      <c r="AB14" s="78">
        <v>0</v>
      </c>
      <c r="AC14" s="78">
        <v>0</v>
      </c>
      <c r="AD14" s="78">
        <v>0</v>
      </c>
      <c r="AE14" s="78">
        <v>0</v>
      </c>
      <c r="AF14" s="78">
        <v>0</v>
      </c>
      <c r="AG14" s="78">
        <v>0</v>
      </c>
      <c r="AH14" s="78">
        <v>0</v>
      </c>
      <c r="AI14" s="78">
        <v>0</v>
      </c>
      <c r="AJ14" s="78">
        <v>0</v>
      </c>
      <c r="AM14" s="383">
        <f>F14+NPV(SDN,G14:INDEX(G14:AJ14,PAL))</f>
        <v>0</v>
      </c>
      <c r="AN14" s="415">
        <f>IFERROR(SUMPRODUCT(F14+NPV(SDN,G14:INDEX(G14:AJ14,PAL)),Data1!D9),0)</f>
        <v>0</v>
      </c>
      <c r="AO14" s="387">
        <f t="shared" si="3"/>
        <v>0</v>
      </c>
      <c r="AP14" s="59">
        <f>IF(COUNT(F14:INDEX(F14:AJ14,PAL+1))&lt;&gt;PAL+1,"Klaida",0)</f>
        <v>0</v>
      </c>
      <c r="AQ14" s="59"/>
      <c r="AR14" s="59"/>
      <c r="AS14" s="59"/>
      <c r="AT14" s="59"/>
      <c r="AU14" s="59"/>
      <c r="AV14" s="59"/>
      <c r="AW14" s="59"/>
      <c r="AX14" s="59"/>
      <c r="AY14" s="388"/>
    </row>
    <row r="15" spans="2:55">
      <c r="B15" s="64" t="s">
        <v>294</v>
      </c>
      <c r="C15" s="4" t="str">
        <f>IF(Kalba="EN",Data2!C40,Data2!B40)</f>
        <v>Reinvesticijos </v>
      </c>
      <c r="D15" s="65">
        <f>F15+NPV(FDN,G15:INDEX(G15:AJ15,PAL))</f>
        <v>0</v>
      </c>
      <c r="E15" s="65">
        <f t="shared" si="2"/>
        <v>0</v>
      </c>
      <c r="F15" s="78">
        <v>0</v>
      </c>
      <c r="G15" s="78">
        <v>0</v>
      </c>
      <c r="H15" s="78">
        <v>0</v>
      </c>
      <c r="I15" s="78">
        <v>0</v>
      </c>
      <c r="J15" s="78">
        <v>0</v>
      </c>
      <c r="K15" s="78">
        <v>0</v>
      </c>
      <c r="L15" s="78">
        <v>0</v>
      </c>
      <c r="M15" s="78">
        <v>0</v>
      </c>
      <c r="N15" s="78">
        <v>0</v>
      </c>
      <c r="O15" s="78">
        <v>0</v>
      </c>
      <c r="P15" s="78">
        <v>0</v>
      </c>
      <c r="Q15" s="78">
        <v>0</v>
      </c>
      <c r="R15" s="78">
        <v>0</v>
      </c>
      <c r="S15" s="78">
        <v>0</v>
      </c>
      <c r="T15" s="78">
        <v>0</v>
      </c>
      <c r="U15" s="78">
        <v>0</v>
      </c>
      <c r="V15" s="78">
        <v>0</v>
      </c>
      <c r="W15" s="78">
        <v>0</v>
      </c>
      <c r="X15" s="78">
        <v>0</v>
      </c>
      <c r="Y15" s="78">
        <v>0</v>
      </c>
      <c r="Z15" s="78">
        <v>0</v>
      </c>
      <c r="AA15" s="78">
        <v>0</v>
      </c>
      <c r="AB15" s="78">
        <v>0</v>
      </c>
      <c r="AC15" s="78">
        <v>0</v>
      </c>
      <c r="AD15" s="78">
        <v>0</v>
      </c>
      <c r="AE15" s="78">
        <v>0</v>
      </c>
      <c r="AF15" s="78">
        <v>0</v>
      </c>
      <c r="AG15" s="78">
        <v>0</v>
      </c>
      <c r="AH15" s="78">
        <v>0</v>
      </c>
      <c r="AI15" s="78">
        <v>0</v>
      </c>
      <c r="AJ15" s="78">
        <v>0</v>
      </c>
      <c r="AM15" s="383">
        <f>F15+NPV(SDN,G15:INDEX(G15:AJ15,PAL))</f>
        <v>0</v>
      </c>
      <c r="AN15" s="415">
        <f>IFERROR(SUMPRODUCT(F15+NPV(SDN,G15:INDEX(G15:AJ15,PAL)),Data1!D10),0)</f>
        <v>0</v>
      </c>
      <c r="AO15" s="387">
        <f t="shared" si="3"/>
        <v>0</v>
      </c>
      <c r="AP15" s="59">
        <f>IF(COUNT(F15:INDEX(F15:AJ15,PAL+1))&lt;&gt;PAL+1,"Klaida",0)</f>
        <v>0</v>
      </c>
      <c r="AQ15" s="59"/>
      <c r="AR15" s="59"/>
      <c r="AS15" s="59"/>
      <c r="AT15" s="59"/>
      <c r="AU15" s="59"/>
      <c r="AV15" s="59"/>
      <c r="AW15" s="59"/>
      <c r="AX15" s="59"/>
      <c r="AY15" s="388"/>
    </row>
    <row r="16" spans="2:55" s="61" customFormat="1">
      <c r="B16" s="64" t="s">
        <v>20</v>
      </c>
      <c r="C16" s="4" t="str">
        <f>IF(Kalba="EN",Data2!C41,Data2!B41)</f>
        <v>Investicijų likutinė vertė</v>
      </c>
      <c r="D16" s="65">
        <f>F16+NPV(FDN,G16:INDEX(G16:AJ16,PAL))</f>
        <v>0</v>
      </c>
      <c r="E16" s="65">
        <f t="shared" si="2"/>
        <v>0</v>
      </c>
      <c r="F16" s="78">
        <v>0</v>
      </c>
      <c r="G16" s="78">
        <v>0</v>
      </c>
      <c r="H16" s="78">
        <v>0</v>
      </c>
      <c r="I16" s="78">
        <v>0</v>
      </c>
      <c r="J16" s="78">
        <v>0</v>
      </c>
      <c r="K16" s="78">
        <v>0</v>
      </c>
      <c r="L16" s="78">
        <v>0</v>
      </c>
      <c r="M16" s="78">
        <v>0</v>
      </c>
      <c r="N16" s="78">
        <v>0</v>
      </c>
      <c r="O16" s="78">
        <v>0</v>
      </c>
      <c r="P16" s="78">
        <v>0</v>
      </c>
      <c r="Q16" s="78">
        <v>0</v>
      </c>
      <c r="R16" s="78">
        <v>0</v>
      </c>
      <c r="S16" s="78">
        <v>0</v>
      </c>
      <c r="T16" s="78">
        <v>0</v>
      </c>
      <c r="U16" s="78">
        <v>0</v>
      </c>
      <c r="V16" s="78">
        <v>0</v>
      </c>
      <c r="W16" s="78">
        <v>0</v>
      </c>
      <c r="X16" s="78">
        <v>0</v>
      </c>
      <c r="Y16" s="78">
        <v>0</v>
      </c>
      <c r="Z16" s="78">
        <v>0</v>
      </c>
      <c r="AA16" s="78">
        <v>0</v>
      </c>
      <c r="AB16" s="78">
        <v>0</v>
      </c>
      <c r="AC16" s="78">
        <v>0</v>
      </c>
      <c r="AD16" s="78">
        <v>0</v>
      </c>
      <c r="AE16" s="78">
        <v>0</v>
      </c>
      <c r="AF16" s="78">
        <v>0</v>
      </c>
      <c r="AG16" s="78">
        <v>0</v>
      </c>
      <c r="AH16" s="78">
        <v>0</v>
      </c>
      <c r="AI16" s="78">
        <v>0</v>
      </c>
      <c r="AJ16" s="78">
        <v>0</v>
      </c>
      <c r="AM16" s="383">
        <f>F16+NPV(SDN,G16:INDEX(G16:AJ16,PAL))</f>
        <v>0</v>
      </c>
      <c r="AN16" s="415">
        <f>IFERROR(SUMPRODUCT(F16+NPV(SDN,G16:INDEX(G16:AJ16,PAL)),Data1!D11),0)</f>
        <v>0</v>
      </c>
      <c r="AO16" s="387">
        <f t="shared" ca="1" si="3"/>
        <v>0</v>
      </c>
      <c r="AP16" s="59">
        <f>IF(COUNT(F16:INDEX(F16:AJ16,PAL+1))&lt;&gt;PAL+1,"Klaida",0)</f>
        <v>0</v>
      </c>
      <c r="AQ16" s="59">
        <f ca="1">IF(OR(COUNTIF(F16:INDEX(F16:AJ16,PAL+1),"&gt;0")&gt;1,AND(COUNTIF(F16:INDEX(F16:AJ16,PAL+1),"&gt;0")=1,OFFSET(F16,0,PAL)=0)),"Klaida",0)</f>
        <v>0</v>
      </c>
      <c r="AR16" s="59"/>
      <c r="AS16" s="59"/>
      <c r="AT16" s="59"/>
      <c r="AU16" s="59"/>
      <c r="AV16" s="59"/>
      <c r="AW16" s="59"/>
      <c r="AX16" s="59"/>
      <c r="AY16" s="388"/>
    </row>
    <row r="17" spans="2:51" s="61" customFormat="1">
      <c r="B17" s="5" t="s">
        <v>21</v>
      </c>
      <c r="C17" s="5" t="str">
        <f>IF(Kalba="EN",Data2!C42,Data2!B42)</f>
        <v>Veiklos pajamos, iš viso</v>
      </c>
      <c r="D17" s="62">
        <f>ROUND(SUM(D18:D20),0)</f>
        <v>0</v>
      </c>
      <c r="E17" s="62">
        <f>ROUND(SUM(E18:E20),0)</f>
        <v>0</v>
      </c>
      <c r="F17" s="62">
        <f>ROUND(SUM(F18:F20),0)</f>
        <v>0</v>
      </c>
      <c r="G17" s="62">
        <f t="shared" ref="G17:AJ17" si="4">ROUND(SUM(G18:G20),0)</f>
        <v>0</v>
      </c>
      <c r="H17" s="62">
        <f t="shared" si="4"/>
        <v>0</v>
      </c>
      <c r="I17" s="62">
        <f t="shared" si="4"/>
        <v>0</v>
      </c>
      <c r="J17" s="62">
        <f t="shared" si="4"/>
        <v>0</v>
      </c>
      <c r="K17" s="62">
        <f t="shared" si="4"/>
        <v>0</v>
      </c>
      <c r="L17" s="62">
        <f t="shared" si="4"/>
        <v>0</v>
      </c>
      <c r="M17" s="62">
        <f t="shared" si="4"/>
        <v>0</v>
      </c>
      <c r="N17" s="62">
        <f t="shared" si="4"/>
        <v>0</v>
      </c>
      <c r="O17" s="62">
        <f t="shared" si="4"/>
        <v>0</v>
      </c>
      <c r="P17" s="62">
        <f t="shared" si="4"/>
        <v>0</v>
      </c>
      <c r="Q17" s="62">
        <f t="shared" si="4"/>
        <v>0</v>
      </c>
      <c r="R17" s="62">
        <f t="shared" si="4"/>
        <v>0</v>
      </c>
      <c r="S17" s="62">
        <f t="shared" si="4"/>
        <v>0</v>
      </c>
      <c r="T17" s="62">
        <f t="shared" si="4"/>
        <v>0</v>
      </c>
      <c r="U17" s="62">
        <f t="shared" si="4"/>
        <v>0</v>
      </c>
      <c r="V17" s="62">
        <f t="shared" si="4"/>
        <v>0</v>
      </c>
      <c r="W17" s="62">
        <f t="shared" si="4"/>
        <v>0</v>
      </c>
      <c r="X17" s="62">
        <f t="shared" si="4"/>
        <v>0</v>
      </c>
      <c r="Y17" s="62">
        <f t="shared" si="4"/>
        <v>0</v>
      </c>
      <c r="Z17" s="62">
        <f t="shared" si="4"/>
        <v>0</v>
      </c>
      <c r="AA17" s="62">
        <f t="shared" si="4"/>
        <v>0</v>
      </c>
      <c r="AB17" s="62">
        <f t="shared" si="4"/>
        <v>0</v>
      </c>
      <c r="AC17" s="62">
        <f t="shared" si="4"/>
        <v>0</v>
      </c>
      <c r="AD17" s="62">
        <f t="shared" si="4"/>
        <v>0</v>
      </c>
      <c r="AE17" s="62">
        <f t="shared" si="4"/>
        <v>0</v>
      </c>
      <c r="AF17" s="62">
        <f t="shared" si="4"/>
        <v>0</v>
      </c>
      <c r="AG17" s="62">
        <f t="shared" si="4"/>
        <v>0</v>
      </c>
      <c r="AH17" s="62">
        <f t="shared" si="4"/>
        <v>0</v>
      </c>
      <c r="AI17" s="62">
        <f t="shared" si="4"/>
        <v>0</v>
      </c>
      <c r="AJ17" s="62">
        <f t="shared" si="4"/>
        <v>0</v>
      </c>
      <c r="AM17" s="382">
        <f>ROUND(SUM(AM18:AM20),0)</f>
        <v>0</v>
      </c>
      <c r="AN17" s="382">
        <f>ROUND(SUM(AN18:AN20),0)</f>
        <v>0</v>
      </c>
      <c r="AO17" s="389"/>
      <c r="AP17" s="63"/>
      <c r="AQ17" s="63"/>
      <c r="AR17" s="63"/>
      <c r="AS17" s="63"/>
      <c r="AT17" s="63"/>
      <c r="AU17" s="63"/>
      <c r="AV17" s="63"/>
      <c r="AW17" s="63"/>
      <c r="AX17" s="63"/>
      <c r="AY17" s="390"/>
    </row>
    <row r="18" spans="2:51">
      <c r="B18" s="64" t="s">
        <v>22</v>
      </c>
      <c r="C18" s="4" t="str">
        <f>IF(Kalba="EN",Data2!C43,Data2!B43)</f>
        <v>Prekių pardavimo pajamos</v>
      </c>
      <c r="D18" s="65">
        <f>F18+NPV(FDN,G18:INDEX(G18:AJ18,PAL))</f>
        <v>0</v>
      </c>
      <c r="E18" s="65">
        <f>SUMIF($F$5:$AJ$5,"&lt;="&amp;PAL,$F18:$AJ18)</f>
        <v>0</v>
      </c>
      <c r="F18" s="78">
        <v>0</v>
      </c>
      <c r="G18" s="78">
        <v>0</v>
      </c>
      <c r="H18" s="78">
        <v>0</v>
      </c>
      <c r="I18" s="78">
        <v>0</v>
      </c>
      <c r="J18" s="78">
        <v>0</v>
      </c>
      <c r="K18" s="78">
        <v>0</v>
      </c>
      <c r="L18" s="78">
        <v>0</v>
      </c>
      <c r="M18" s="78">
        <v>0</v>
      </c>
      <c r="N18" s="78">
        <v>0</v>
      </c>
      <c r="O18" s="78">
        <v>0</v>
      </c>
      <c r="P18" s="78">
        <v>0</v>
      </c>
      <c r="Q18" s="78">
        <v>0</v>
      </c>
      <c r="R18" s="78">
        <v>0</v>
      </c>
      <c r="S18" s="78">
        <v>0</v>
      </c>
      <c r="T18" s="78">
        <v>0</v>
      </c>
      <c r="U18" s="78">
        <v>0</v>
      </c>
      <c r="V18" s="78">
        <v>0</v>
      </c>
      <c r="W18" s="78">
        <v>0</v>
      </c>
      <c r="X18" s="78">
        <v>0</v>
      </c>
      <c r="Y18" s="78">
        <v>0</v>
      </c>
      <c r="Z18" s="78">
        <v>0</v>
      </c>
      <c r="AA18" s="78">
        <v>0</v>
      </c>
      <c r="AB18" s="78">
        <v>0</v>
      </c>
      <c r="AC18" s="78">
        <v>0</v>
      </c>
      <c r="AD18" s="78">
        <v>0</v>
      </c>
      <c r="AE18" s="78">
        <v>0</v>
      </c>
      <c r="AF18" s="78">
        <v>0</v>
      </c>
      <c r="AG18" s="78">
        <v>0</v>
      </c>
      <c r="AH18" s="78">
        <v>0</v>
      </c>
      <c r="AI18" s="78">
        <v>0</v>
      </c>
      <c r="AJ18" s="78">
        <v>0</v>
      </c>
      <c r="AM18" s="383">
        <f>F18+NPV(SDN,G18:INDEX(G18:AJ18,PAL))</f>
        <v>0</v>
      </c>
      <c r="AN18" s="415">
        <f>F18+NPV(SDN,G18:INDEX(G18:AJ18,PAL))</f>
        <v>0</v>
      </c>
      <c r="AO18" s="387">
        <f t="shared" si="3"/>
        <v>0</v>
      </c>
      <c r="AP18" s="59">
        <f>IF(COUNT(F18:INDEX(F18:AJ18,PAL+1))&lt;&gt;PAL+1,"Klaida",0)</f>
        <v>0</v>
      </c>
      <c r="AQ18" s="59"/>
      <c r="AR18" s="59"/>
      <c r="AS18" s="59"/>
      <c r="AT18" s="59"/>
      <c r="AU18" s="59"/>
      <c r="AV18" s="59"/>
      <c r="AW18" s="59"/>
      <c r="AX18" s="59"/>
      <c r="AY18" s="388"/>
    </row>
    <row r="19" spans="2:51">
      <c r="B19" s="64" t="s">
        <v>23</v>
      </c>
      <c r="C19" s="4" t="str">
        <f>IF(Kalba="EN",Data2!C44,Data2!B44)</f>
        <v>Paslaugų suteikimo pajamos</v>
      </c>
      <c r="D19" s="65">
        <f>F19+NPV(FDN,G19:INDEX(G19:AJ19,PAL))</f>
        <v>0</v>
      </c>
      <c r="E19" s="65">
        <f>SUMIF($F$5:$AJ$5,"&lt;="&amp;PAL,$F19:$AJ19)</f>
        <v>0</v>
      </c>
      <c r="F19" s="78">
        <v>0</v>
      </c>
      <c r="G19" s="78">
        <v>0</v>
      </c>
      <c r="H19" s="78">
        <v>0</v>
      </c>
      <c r="I19" s="78">
        <v>0</v>
      </c>
      <c r="J19" s="78">
        <v>0</v>
      </c>
      <c r="K19" s="78">
        <v>0</v>
      </c>
      <c r="L19" s="78">
        <v>0</v>
      </c>
      <c r="M19" s="78">
        <v>0</v>
      </c>
      <c r="N19" s="78">
        <v>0</v>
      </c>
      <c r="O19" s="78">
        <v>0</v>
      </c>
      <c r="P19" s="78">
        <v>0</v>
      </c>
      <c r="Q19" s="78">
        <v>0</v>
      </c>
      <c r="R19" s="78">
        <v>0</v>
      </c>
      <c r="S19" s="78">
        <v>0</v>
      </c>
      <c r="T19" s="78">
        <v>0</v>
      </c>
      <c r="U19" s="78">
        <v>0</v>
      </c>
      <c r="V19" s="78">
        <v>0</v>
      </c>
      <c r="W19" s="78">
        <v>0</v>
      </c>
      <c r="X19" s="78">
        <v>0</v>
      </c>
      <c r="Y19" s="78">
        <v>0</v>
      </c>
      <c r="Z19" s="78">
        <v>0</v>
      </c>
      <c r="AA19" s="78">
        <v>0</v>
      </c>
      <c r="AB19" s="78">
        <v>0</v>
      </c>
      <c r="AC19" s="78">
        <v>0</v>
      </c>
      <c r="AD19" s="78">
        <v>0</v>
      </c>
      <c r="AE19" s="78">
        <v>0</v>
      </c>
      <c r="AF19" s="78">
        <v>0</v>
      </c>
      <c r="AG19" s="78">
        <v>0</v>
      </c>
      <c r="AH19" s="78">
        <v>0</v>
      </c>
      <c r="AI19" s="78">
        <v>0</v>
      </c>
      <c r="AJ19" s="78">
        <v>0</v>
      </c>
      <c r="AM19" s="383">
        <f>F19+NPV(SDN,G19:INDEX(G19:AJ19,PAL))</f>
        <v>0</v>
      </c>
      <c r="AN19" s="415">
        <f>F19+NPV(SDN,G19:INDEX(G19:AJ19,PAL))</f>
        <v>0</v>
      </c>
      <c r="AO19" s="387">
        <f t="shared" si="3"/>
        <v>0</v>
      </c>
      <c r="AP19" s="59">
        <f>IF(COUNT(F19:INDEX(F19:AJ19,PAL+1))&lt;&gt;PAL+1,"Klaida",0)</f>
        <v>0</v>
      </c>
      <c r="AQ19" s="59"/>
      <c r="AR19" s="59"/>
      <c r="AS19" s="59"/>
      <c r="AT19" s="59"/>
      <c r="AU19" s="59"/>
      <c r="AV19" s="59"/>
      <c r="AW19" s="59"/>
      <c r="AX19" s="59"/>
      <c r="AY19" s="388"/>
    </row>
    <row r="20" spans="2:51">
      <c r="B20" s="64" t="s">
        <v>24</v>
      </c>
      <c r="C20" s="4" t="str">
        <f>IF(Kalba="EN",Data2!C45,Data2!B45)</f>
        <v>Finansinės ir investicinės veiklos bei kitos pajamos</v>
      </c>
      <c r="D20" s="65">
        <f>F20+NPV(FDN,G20:INDEX(G20:AJ20,PAL))</f>
        <v>0</v>
      </c>
      <c r="E20" s="65">
        <f>SUMIF($F$5:$AJ$5,"&lt;="&amp;PAL,$F20:$AJ20)</f>
        <v>0</v>
      </c>
      <c r="F20" s="78">
        <v>0</v>
      </c>
      <c r="G20" s="78">
        <v>0</v>
      </c>
      <c r="H20" s="78">
        <v>0</v>
      </c>
      <c r="I20" s="78">
        <v>0</v>
      </c>
      <c r="J20" s="78">
        <v>0</v>
      </c>
      <c r="K20" s="78">
        <v>0</v>
      </c>
      <c r="L20" s="78">
        <v>0</v>
      </c>
      <c r="M20" s="78">
        <v>0</v>
      </c>
      <c r="N20" s="78">
        <v>0</v>
      </c>
      <c r="O20" s="78">
        <v>0</v>
      </c>
      <c r="P20" s="78">
        <v>0</v>
      </c>
      <c r="Q20" s="78">
        <v>0</v>
      </c>
      <c r="R20" s="78">
        <v>0</v>
      </c>
      <c r="S20" s="78">
        <v>0</v>
      </c>
      <c r="T20" s="78">
        <v>0</v>
      </c>
      <c r="U20" s="78">
        <v>0</v>
      </c>
      <c r="V20" s="78">
        <v>0</v>
      </c>
      <c r="W20" s="78">
        <v>0</v>
      </c>
      <c r="X20" s="78">
        <v>0</v>
      </c>
      <c r="Y20" s="78">
        <v>0</v>
      </c>
      <c r="Z20" s="78">
        <v>0</v>
      </c>
      <c r="AA20" s="78">
        <v>0</v>
      </c>
      <c r="AB20" s="78">
        <v>0</v>
      </c>
      <c r="AC20" s="78">
        <v>0</v>
      </c>
      <c r="AD20" s="78">
        <v>0</v>
      </c>
      <c r="AE20" s="78">
        <v>0</v>
      </c>
      <c r="AF20" s="78">
        <v>0</v>
      </c>
      <c r="AG20" s="78">
        <v>0</v>
      </c>
      <c r="AH20" s="78">
        <v>0</v>
      </c>
      <c r="AI20" s="78">
        <v>0</v>
      </c>
      <c r="AJ20" s="78">
        <v>0</v>
      </c>
      <c r="AM20" s="383">
        <f>F20+NPV(SDN,G20:INDEX(G20:AJ20,PAL))</f>
        <v>0</v>
      </c>
      <c r="AN20" s="415">
        <f>F20+NPV(SDN,G20:INDEX(G20:AJ20,PAL))</f>
        <v>0</v>
      </c>
      <c r="AO20" s="387">
        <f t="shared" si="3"/>
        <v>0</v>
      </c>
      <c r="AP20" s="59">
        <f>IF(COUNT(F20:INDEX(F20:AJ20,PAL+1))&lt;&gt;PAL+1,"Klaida",0)</f>
        <v>0</v>
      </c>
      <c r="AQ20" s="59"/>
      <c r="AR20" s="59"/>
      <c r="AS20" s="59"/>
      <c r="AT20" s="59"/>
      <c r="AU20" s="59"/>
      <c r="AV20" s="59"/>
      <c r="AW20" s="59"/>
      <c r="AX20" s="59"/>
      <c r="AY20" s="388"/>
    </row>
    <row r="21" spans="2:51" s="61" customFormat="1">
      <c r="B21" s="5" t="s">
        <v>25</v>
      </c>
      <c r="C21" s="5" t="str">
        <f>IF(Kalba="EN",Data2!C46,Data2!B46)</f>
        <v>Veiklos ir finansinės išlaidos, iš viso</v>
      </c>
      <c r="D21" s="62">
        <f>ROUND(SUM(D22,D29),0)</f>
        <v>0</v>
      </c>
      <c r="E21" s="62">
        <f>ROUND(SUM(E22,E29),0)</f>
        <v>0</v>
      </c>
      <c r="F21" s="62">
        <f t="shared" ref="F21:AJ21" si="5">ROUND(SUM(F22,F29),0)</f>
        <v>0</v>
      </c>
      <c r="G21" s="62">
        <f t="shared" si="5"/>
        <v>0</v>
      </c>
      <c r="H21" s="62">
        <f t="shared" si="5"/>
        <v>0</v>
      </c>
      <c r="I21" s="62">
        <f t="shared" si="5"/>
        <v>0</v>
      </c>
      <c r="J21" s="62">
        <f t="shared" si="5"/>
        <v>0</v>
      </c>
      <c r="K21" s="62">
        <f t="shared" si="5"/>
        <v>0</v>
      </c>
      <c r="L21" s="62">
        <f t="shared" si="5"/>
        <v>0</v>
      </c>
      <c r="M21" s="62">
        <f t="shared" si="5"/>
        <v>0</v>
      </c>
      <c r="N21" s="62">
        <f t="shared" si="5"/>
        <v>0</v>
      </c>
      <c r="O21" s="62">
        <f t="shared" si="5"/>
        <v>0</v>
      </c>
      <c r="P21" s="62">
        <f t="shared" si="5"/>
        <v>0</v>
      </c>
      <c r="Q21" s="62">
        <f t="shared" si="5"/>
        <v>0</v>
      </c>
      <c r="R21" s="62">
        <f t="shared" si="5"/>
        <v>0</v>
      </c>
      <c r="S21" s="62">
        <f t="shared" si="5"/>
        <v>0</v>
      </c>
      <c r="T21" s="62">
        <f t="shared" si="5"/>
        <v>0</v>
      </c>
      <c r="U21" s="62">
        <f t="shared" si="5"/>
        <v>0</v>
      </c>
      <c r="V21" s="62">
        <f t="shared" si="5"/>
        <v>0</v>
      </c>
      <c r="W21" s="62">
        <f t="shared" si="5"/>
        <v>0</v>
      </c>
      <c r="X21" s="62">
        <f t="shared" si="5"/>
        <v>0</v>
      </c>
      <c r="Y21" s="62">
        <f t="shared" si="5"/>
        <v>0</v>
      </c>
      <c r="Z21" s="62">
        <f t="shared" si="5"/>
        <v>0</v>
      </c>
      <c r="AA21" s="62">
        <f t="shared" si="5"/>
        <v>0</v>
      </c>
      <c r="AB21" s="62">
        <f t="shared" si="5"/>
        <v>0</v>
      </c>
      <c r="AC21" s="62">
        <f t="shared" si="5"/>
        <v>0</v>
      </c>
      <c r="AD21" s="62">
        <f t="shared" si="5"/>
        <v>0</v>
      </c>
      <c r="AE21" s="62">
        <f t="shared" si="5"/>
        <v>0</v>
      </c>
      <c r="AF21" s="62">
        <f t="shared" si="5"/>
        <v>0</v>
      </c>
      <c r="AG21" s="62">
        <f t="shared" si="5"/>
        <v>0</v>
      </c>
      <c r="AH21" s="62">
        <f t="shared" si="5"/>
        <v>0</v>
      </c>
      <c r="AI21" s="62">
        <f t="shared" si="5"/>
        <v>0</v>
      </c>
      <c r="AJ21" s="62">
        <f t="shared" si="5"/>
        <v>0</v>
      </c>
      <c r="AM21" s="382">
        <f>ROUND(SUM(AM22,AM29),0)</f>
        <v>0</v>
      </c>
      <c r="AN21" s="382">
        <f>ROUND(SUM(AN22,AN29),0)</f>
        <v>0</v>
      </c>
      <c r="AO21" s="389"/>
      <c r="AP21" s="63"/>
      <c r="AQ21" s="63"/>
      <c r="AR21" s="63"/>
      <c r="AS21" s="63"/>
      <c r="AT21" s="63"/>
      <c r="AU21" s="63"/>
      <c r="AV21" s="63"/>
      <c r="AW21" s="63"/>
      <c r="AX21" s="63"/>
      <c r="AY21" s="390"/>
    </row>
    <row r="22" spans="2:51" s="61" customFormat="1">
      <c r="B22" s="66" t="s">
        <v>297</v>
      </c>
      <c r="C22" s="5" t="str">
        <f>IF(Kalba="EN",Data2!C47,Data2!B47)</f>
        <v>Veiklos išlaidos</v>
      </c>
      <c r="D22" s="62">
        <f>ROUND(SUM(D23:D28),0)</f>
        <v>0</v>
      </c>
      <c r="E22" s="62">
        <f>ROUND(SUM(E23:E28),0)</f>
        <v>0</v>
      </c>
      <c r="F22" s="62">
        <f t="shared" ref="F22:AJ22" si="6">ROUND(SUM(F23:F28),0)</f>
        <v>0</v>
      </c>
      <c r="G22" s="62">
        <f t="shared" si="6"/>
        <v>0</v>
      </c>
      <c r="H22" s="62">
        <f t="shared" si="6"/>
        <v>0</v>
      </c>
      <c r="I22" s="62">
        <f t="shared" si="6"/>
        <v>0</v>
      </c>
      <c r="J22" s="62">
        <f t="shared" si="6"/>
        <v>0</v>
      </c>
      <c r="K22" s="62">
        <f t="shared" si="6"/>
        <v>0</v>
      </c>
      <c r="L22" s="62">
        <f t="shared" si="6"/>
        <v>0</v>
      </c>
      <c r="M22" s="62">
        <f t="shared" si="6"/>
        <v>0</v>
      </c>
      <c r="N22" s="62">
        <f t="shared" si="6"/>
        <v>0</v>
      </c>
      <c r="O22" s="62">
        <f t="shared" si="6"/>
        <v>0</v>
      </c>
      <c r="P22" s="62">
        <f t="shared" si="6"/>
        <v>0</v>
      </c>
      <c r="Q22" s="62">
        <f t="shared" si="6"/>
        <v>0</v>
      </c>
      <c r="R22" s="62">
        <f t="shared" si="6"/>
        <v>0</v>
      </c>
      <c r="S22" s="62">
        <f t="shared" si="6"/>
        <v>0</v>
      </c>
      <c r="T22" s="62">
        <f t="shared" si="6"/>
        <v>0</v>
      </c>
      <c r="U22" s="62">
        <f t="shared" si="6"/>
        <v>0</v>
      </c>
      <c r="V22" s="62">
        <f t="shared" si="6"/>
        <v>0</v>
      </c>
      <c r="W22" s="62">
        <f t="shared" si="6"/>
        <v>0</v>
      </c>
      <c r="X22" s="62">
        <f t="shared" si="6"/>
        <v>0</v>
      </c>
      <c r="Y22" s="62">
        <f t="shared" si="6"/>
        <v>0</v>
      </c>
      <c r="Z22" s="62">
        <f t="shared" si="6"/>
        <v>0</v>
      </c>
      <c r="AA22" s="62">
        <f t="shared" si="6"/>
        <v>0</v>
      </c>
      <c r="AB22" s="62">
        <f t="shared" si="6"/>
        <v>0</v>
      </c>
      <c r="AC22" s="62">
        <f t="shared" si="6"/>
        <v>0</v>
      </c>
      <c r="AD22" s="62">
        <f t="shared" si="6"/>
        <v>0</v>
      </c>
      <c r="AE22" s="62">
        <f t="shared" si="6"/>
        <v>0</v>
      </c>
      <c r="AF22" s="62">
        <f t="shared" si="6"/>
        <v>0</v>
      </c>
      <c r="AG22" s="62">
        <f t="shared" si="6"/>
        <v>0</v>
      </c>
      <c r="AH22" s="62">
        <f t="shared" si="6"/>
        <v>0</v>
      </c>
      <c r="AI22" s="62">
        <f t="shared" si="6"/>
        <v>0</v>
      </c>
      <c r="AJ22" s="62">
        <f t="shared" si="6"/>
        <v>0</v>
      </c>
      <c r="AM22" s="382">
        <f>ROUND(SUM(AM23:AM28),0)</f>
        <v>0</v>
      </c>
      <c r="AN22" s="382">
        <f>ROUND(SUM(AN23:AN28),0)</f>
        <v>0</v>
      </c>
      <c r="AO22" s="389"/>
      <c r="AP22" s="63"/>
      <c r="AQ22" s="63"/>
      <c r="AR22" s="63"/>
      <c r="AS22" s="63"/>
      <c r="AT22" s="63"/>
      <c r="AU22" s="63"/>
      <c r="AV22" s="63"/>
      <c r="AW22" s="63"/>
      <c r="AX22" s="63"/>
      <c r="AY22" s="390"/>
    </row>
    <row r="23" spans="2:51">
      <c r="B23" s="64" t="s">
        <v>298</v>
      </c>
      <c r="C23" s="4" t="str">
        <f>IF(Kalba="EN",Data2!C48,Data2!B48)</f>
        <v>Žaliavos</v>
      </c>
      <c r="D23" s="65">
        <f>F23+NPV(FDN,G23:INDEX(G23:AJ23,PAL))</f>
        <v>0</v>
      </c>
      <c r="E23" s="65">
        <f t="shared" ref="E23:E29" si="7">SUMIF($F$5:$AJ$5,"&lt;="&amp;PAL,$F23:$AJ23)</f>
        <v>0</v>
      </c>
      <c r="F23" s="78">
        <v>0</v>
      </c>
      <c r="G23" s="78">
        <v>0</v>
      </c>
      <c r="H23" s="78">
        <v>0</v>
      </c>
      <c r="I23" s="78">
        <v>0</v>
      </c>
      <c r="J23" s="78">
        <v>0</v>
      </c>
      <c r="K23" s="78">
        <v>0</v>
      </c>
      <c r="L23" s="78">
        <v>0</v>
      </c>
      <c r="M23" s="78">
        <v>0</v>
      </c>
      <c r="N23" s="78">
        <v>0</v>
      </c>
      <c r="O23" s="78">
        <v>0</v>
      </c>
      <c r="P23" s="78">
        <v>0</v>
      </c>
      <c r="Q23" s="78">
        <v>0</v>
      </c>
      <c r="R23" s="78">
        <v>0</v>
      </c>
      <c r="S23" s="78">
        <v>0</v>
      </c>
      <c r="T23" s="78">
        <v>0</v>
      </c>
      <c r="U23" s="78">
        <v>0</v>
      </c>
      <c r="V23" s="78">
        <v>0</v>
      </c>
      <c r="W23" s="78">
        <v>0</v>
      </c>
      <c r="X23" s="78">
        <v>0</v>
      </c>
      <c r="Y23" s="78">
        <v>0</v>
      </c>
      <c r="Z23" s="78">
        <v>0</v>
      </c>
      <c r="AA23" s="78">
        <v>0</v>
      </c>
      <c r="AB23" s="78">
        <v>0</v>
      </c>
      <c r="AC23" s="78">
        <v>0</v>
      </c>
      <c r="AD23" s="78">
        <v>0</v>
      </c>
      <c r="AE23" s="78">
        <v>0</v>
      </c>
      <c r="AF23" s="78">
        <v>0</v>
      </c>
      <c r="AG23" s="78">
        <v>0</v>
      </c>
      <c r="AH23" s="78">
        <v>0</v>
      </c>
      <c r="AI23" s="78">
        <v>0</v>
      </c>
      <c r="AJ23" s="78">
        <v>0</v>
      </c>
      <c r="AM23" s="383">
        <f>F23+NPV(SDN,G23:INDEX(G23:AJ23,PAL))</f>
        <v>0</v>
      </c>
      <c r="AN23" s="415">
        <f>F23+NPV(SDN,G23:INDEX(G23:AJ23,PAL))</f>
        <v>0</v>
      </c>
      <c r="AO23" s="387">
        <f t="shared" ref="AO23:AO29" si="8">IF(COUNTIF(AP23:AY23,"Klaida")&gt;0,1,0)</f>
        <v>0</v>
      </c>
      <c r="AP23" s="59">
        <f>IF(COUNT(F23:INDEX(F23:AJ23,PAL+1))&lt;&gt;PAL+1,"Klaida",0)</f>
        <v>0</v>
      </c>
      <c r="AQ23" s="59"/>
      <c r="AR23" s="59"/>
      <c r="AS23" s="59"/>
      <c r="AT23" s="59"/>
      <c r="AU23" s="59"/>
      <c r="AV23" s="59"/>
      <c r="AW23" s="59"/>
      <c r="AX23" s="59"/>
      <c r="AY23" s="388"/>
    </row>
    <row r="24" spans="2:51">
      <c r="B24" s="64" t="s">
        <v>299</v>
      </c>
      <c r="C24" s="4" t="str">
        <f>IF(Kalba="EN",Data2!C49,Data2!B49)</f>
        <v>Darbo užmokesčio išlaidos</v>
      </c>
      <c r="D24" s="65">
        <f>F24+NPV(FDN,G24:INDEX(G24:AJ24,PAL))</f>
        <v>0</v>
      </c>
      <c r="E24" s="65">
        <f t="shared" si="7"/>
        <v>0</v>
      </c>
      <c r="F24" s="78">
        <v>0</v>
      </c>
      <c r="G24" s="78">
        <v>0</v>
      </c>
      <c r="H24" s="78">
        <v>0</v>
      </c>
      <c r="I24" s="78">
        <v>0</v>
      </c>
      <c r="J24" s="78">
        <v>0</v>
      </c>
      <c r="K24" s="78">
        <v>0</v>
      </c>
      <c r="L24" s="78">
        <v>0</v>
      </c>
      <c r="M24" s="78">
        <v>0</v>
      </c>
      <c r="N24" s="78">
        <v>0</v>
      </c>
      <c r="O24" s="78">
        <v>0</v>
      </c>
      <c r="P24" s="78">
        <v>0</v>
      </c>
      <c r="Q24" s="78">
        <v>0</v>
      </c>
      <c r="R24" s="78">
        <v>0</v>
      </c>
      <c r="S24" s="78">
        <v>0</v>
      </c>
      <c r="T24" s="78">
        <v>0</v>
      </c>
      <c r="U24" s="78">
        <v>0</v>
      </c>
      <c r="V24" s="78">
        <v>0</v>
      </c>
      <c r="W24" s="78">
        <v>0</v>
      </c>
      <c r="X24" s="78">
        <v>0</v>
      </c>
      <c r="Y24" s="78">
        <v>0</v>
      </c>
      <c r="Z24" s="78">
        <v>0</v>
      </c>
      <c r="AA24" s="78">
        <v>0</v>
      </c>
      <c r="AB24" s="78">
        <v>0</v>
      </c>
      <c r="AC24" s="78">
        <v>0</v>
      </c>
      <c r="AD24" s="78">
        <v>0</v>
      </c>
      <c r="AE24" s="78">
        <v>0</v>
      </c>
      <c r="AF24" s="78">
        <v>0</v>
      </c>
      <c r="AG24" s="78">
        <v>0</v>
      </c>
      <c r="AH24" s="78">
        <v>0</v>
      </c>
      <c r="AI24" s="78">
        <v>0</v>
      </c>
      <c r="AJ24" s="78">
        <v>0</v>
      </c>
      <c r="AM24" s="383">
        <f>F24+NPV(SDN,G24:INDEX(G24:AJ24,PAL))</f>
        <v>0</v>
      </c>
      <c r="AN24" s="415">
        <f>F24+NPV(SDN,G24:INDEX(G24:AJ24,PAL))</f>
        <v>0</v>
      </c>
      <c r="AO24" s="387">
        <f t="shared" si="8"/>
        <v>0</v>
      </c>
      <c r="AP24" s="59">
        <f>IF(COUNT(F24:INDEX(F24:AJ24,PAL+1))&lt;&gt;PAL+1,"Klaida",0)</f>
        <v>0</v>
      </c>
      <c r="AQ24" s="59"/>
      <c r="AR24" s="59"/>
      <c r="AS24" s="59"/>
      <c r="AT24" s="59"/>
      <c r="AU24" s="59"/>
      <c r="AV24" s="59"/>
      <c r="AW24" s="59"/>
      <c r="AX24" s="59"/>
      <c r="AY24" s="388"/>
    </row>
    <row r="25" spans="2:51">
      <c r="B25" s="64" t="s">
        <v>300</v>
      </c>
      <c r="C25" s="4" t="str">
        <f>IF(Kalba="EN",Data2!C50,Data2!B50)</f>
        <v>Elektros energijos išlaidos</v>
      </c>
      <c r="D25" s="65">
        <f>F25+NPV(FDN,G25:INDEX(G25:AJ25,PAL))</f>
        <v>0</v>
      </c>
      <c r="E25" s="65">
        <f t="shared" si="7"/>
        <v>0</v>
      </c>
      <c r="F25" s="78">
        <v>0</v>
      </c>
      <c r="G25" s="78">
        <v>0</v>
      </c>
      <c r="H25" s="78">
        <v>0</v>
      </c>
      <c r="I25" s="78">
        <v>0</v>
      </c>
      <c r="J25" s="78">
        <v>0</v>
      </c>
      <c r="K25" s="78">
        <v>0</v>
      </c>
      <c r="L25" s="78">
        <v>0</v>
      </c>
      <c r="M25" s="78">
        <v>0</v>
      </c>
      <c r="N25" s="78">
        <v>0</v>
      </c>
      <c r="O25" s="78">
        <v>0</v>
      </c>
      <c r="P25" s="78">
        <v>0</v>
      </c>
      <c r="Q25" s="78">
        <v>0</v>
      </c>
      <c r="R25" s="78">
        <v>0</v>
      </c>
      <c r="S25" s="78">
        <v>0</v>
      </c>
      <c r="T25" s="78">
        <v>0</v>
      </c>
      <c r="U25" s="78">
        <v>0</v>
      </c>
      <c r="V25" s="78">
        <v>0</v>
      </c>
      <c r="W25" s="78">
        <v>0</v>
      </c>
      <c r="X25" s="78">
        <v>0</v>
      </c>
      <c r="Y25" s="78">
        <v>0</v>
      </c>
      <c r="Z25" s="78">
        <v>0</v>
      </c>
      <c r="AA25" s="78">
        <v>0</v>
      </c>
      <c r="AB25" s="78">
        <v>0</v>
      </c>
      <c r="AC25" s="78">
        <v>0</v>
      </c>
      <c r="AD25" s="78">
        <v>0</v>
      </c>
      <c r="AE25" s="78">
        <v>0</v>
      </c>
      <c r="AF25" s="78">
        <v>0</v>
      </c>
      <c r="AG25" s="78">
        <v>0</v>
      </c>
      <c r="AH25" s="78">
        <v>0</v>
      </c>
      <c r="AI25" s="78">
        <v>0</v>
      </c>
      <c r="AJ25" s="78">
        <v>0</v>
      </c>
      <c r="AM25" s="383">
        <f>F25+NPV(SDN,G25:INDEX(G25:AJ25,PAL))</f>
        <v>0</v>
      </c>
      <c r="AN25" s="415">
        <f>F25+NPV(SDN,G25:INDEX(G25:AJ25,PAL))</f>
        <v>0</v>
      </c>
      <c r="AO25" s="387">
        <f t="shared" si="8"/>
        <v>0</v>
      </c>
      <c r="AP25" s="59">
        <f>IF(COUNT(F25:INDEX(F25:AJ25,PAL+1))&lt;&gt;PAL+1,"Klaida",0)</f>
        <v>0</v>
      </c>
      <c r="AQ25" s="59"/>
      <c r="AR25" s="59"/>
      <c r="AS25" s="59"/>
      <c r="AT25" s="59"/>
      <c r="AU25" s="59"/>
      <c r="AV25" s="59"/>
      <c r="AW25" s="59"/>
      <c r="AX25" s="59"/>
      <c r="AY25" s="388"/>
    </row>
    <row r="26" spans="2:51">
      <c r="B26" s="64" t="s">
        <v>301</v>
      </c>
      <c r="C26" s="4" t="str">
        <f>IF(Kalba="EN",Data2!C51,Data2!B51)</f>
        <v>Šildymo (išskyrus elektrą) išlaidos</v>
      </c>
      <c r="D26" s="65">
        <f>F26+NPV(FDN,G26:INDEX(G26:AJ26,PAL))</f>
        <v>0</v>
      </c>
      <c r="E26" s="65">
        <f t="shared" si="7"/>
        <v>0</v>
      </c>
      <c r="F26" s="78">
        <v>0</v>
      </c>
      <c r="G26" s="78">
        <v>0</v>
      </c>
      <c r="H26" s="78">
        <v>0</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c r="AI26" s="78">
        <v>0</v>
      </c>
      <c r="AJ26" s="78">
        <v>0</v>
      </c>
      <c r="AM26" s="383">
        <f>F26+NPV(SDN,G26:INDEX(G26:AJ26,PAL))</f>
        <v>0</v>
      </c>
      <c r="AN26" s="415">
        <f>F26+NPV(SDN,G26:INDEX(G26:AJ26,PAL))</f>
        <v>0</v>
      </c>
      <c r="AO26" s="387">
        <f t="shared" si="8"/>
        <v>0</v>
      </c>
      <c r="AP26" s="59">
        <f>IF(COUNT(F26:INDEX(F26:AJ26,PAL+1))&lt;&gt;PAL+1,"Klaida",0)</f>
        <v>0</v>
      </c>
      <c r="AQ26" s="59"/>
      <c r="AR26" s="59"/>
      <c r="AS26" s="59"/>
      <c r="AT26" s="59"/>
      <c r="AU26" s="59"/>
      <c r="AV26" s="59"/>
      <c r="AW26" s="59"/>
      <c r="AX26" s="59"/>
      <c r="AY26" s="388"/>
    </row>
    <row r="27" spans="2:51">
      <c r="B27" s="64" t="s">
        <v>303</v>
      </c>
      <c r="C27" s="4" t="str">
        <f>IF(Kalba="EN",Data2!C52,Data2!B52)</f>
        <v>Infrastruktūros būklės palaikymo išlaidos</v>
      </c>
      <c r="D27" s="65">
        <f>F27+NPV(FDN,G27:INDEX(G27:AJ27,PAL))</f>
        <v>0</v>
      </c>
      <c r="E27" s="65">
        <f t="shared" si="7"/>
        <v>0</v>
      </c>
      <c r="F27" s="78">
        <v>0</v>
      </c>
      <c r="G27" s="78">
        <v>0</v>
      </c>
      <c r="H27" s="78">
        <v>0</v>
      </c>
      <c r="I27" s="78">
        <v>0</v>
      </c>
      <c r="J27" s="78">
        <v>0</v>
      </c>
      <c r="K27" s="78">
        <v>0</v>
      </c>
      <c r="L27" s="78">
        <v>0</v>
      </c>
      <c r="M27" s="78">
        <v>0</v>
      </c>
      <c r="N27" s="78">
        <v>0</v>
      </c>
      <c r="O27" s="78">
        <v>0</v>
      </c>
      <c r="P27" s="78">
        <v>0</v>
      </c>
      <c r="Q27" s="78">
        <v>0</v>
      </c>
      <c r="R27" s="78">
        <v>0</v>
      </c>
      <c r="S27" s="78">
        <v>0</v>
      </c>
      <c r="T27" s="78">
        <v>0</v>
      </c>
      <c r="U27" s="78">
        <v>0</v>
      </c>
      <c r="V27" s="78">
        <v>0</v>
      </c>
      <c r="W27" s="78">
        <v>0</v>
      </c>
      <c r="X27" s="78">
        <v>0</v>
      </c>
      <c r="Y27" s="78">
        <v>0</v>
      </c>
      <c r="Z27" s="78">
        <v>0</v>
      </c>
      <c r="AA27" s="78">
        <v>0</v>
      </c>
      <c r="AB27" s="78">
        <v>0</v>
      </c>
      <c r="AC27" s="78">
        <v>0</v>
      </c>
      <c r="AD27" s="78">
        <v>0</v>
      </c>
      <c r="AE27" s="78">
        <v>0</v>
      </c>
      <c r="AF27" s="78">
        <v>0</v>
      </c>
      <c r="AG27" s="78">
        <v>0</v>
      </c>
      <c r="AH27" s="78">
        <v>0</v>
      </c>
      <c r="AI27" s="78">
        <v>0</v>
      </c>
      <c r="AJ27" s="78">
        <v>0</v>
      </c>
      <c r="AM27" s="383">
        <f>F27+NPV(SDN,G27:INDEX(G27:AJ27,PAL))</f>
        <v>0</v>
      </c>
      <c r="AN27" s="415">
        <f>F27+NPV(SDN,G27:INDEX(G27:AJ27,PAL))</f>
        <v>0</v>
      </c>
      <c r="AO27" s="387">
        <f t="shared" si="8"/>
        <v>0</v>
      </c>
      <c r="AP27" s="59">
        <f>IF(COUNT(F27:INDEX(F27:AJ27,PAL+1))&lt;&gt;PAL+1,"Klaida",0)</f>
        <v>0</v>
      </c>
      <c r="AQ27" s="59"/>
      <c r="AR27" s="59"/>
      <c r="AS27" s="59"/>
      <c r="AT27" s="59"/>
      <c r="AU27" s="59"/>
      <c r="AV27" s="59"/>
      <c r="AW27" s="59"/>
      <c r="AX27" s="59"/>
      <c r="AY27" s="388"/>
    </row>
    <row r="28" spans="2:51">
      <c r="B28" s="64" t="s">
        <v>304</v>
      </c>
      <c r="C28" s="4" t="str">
        <f>IF(Kalba="EN",Data2!C53,Data2!B53)</f>
        <v>Kitos išlaidos</v>
      </c>
      <c r="D28" s="65">
        <f>F28+NPV(FDN,G28:INDEX(G28:AJ28,PAL))</f>
        <v>0</v>
      </c>
      <c r="E28" s="65">
        <f t="shared" si="7"/>
        <v>0</v>
      </c>
      <c r="F28" s="78">
        <v>0</v>
      </c>
      <c r="G28" s="78">
        <v>0</v>
      </c>
      <c r="H28" s="78">
        <v>0</v>
      </c>
      <c r="I28" s="78">
        <v>0</v>
      </c>
      <c r="J28" s="78">
        <v>0</v>
      </c>
      <c r="K28" s="78">
        <v>0</v>
      </c>
      <c r="L28" s="78">
        <v>0</v>
      </c>
      <c r="M28" s="78">
        <v>0</v>
      </c>
      <c r="N28" s="78">
        <v>0</v>
      </c>
      <c r="O28" s="78">
        <v>0</v>
      </c>
      <c r="P28" s="78">
        <v>0</v>
      </c>
      <c r="Q28" s="78">
        <v>0</v>
      </c>
      <c r="R28" s="78">
        <v>0</v>
      </c>
      <c r="S28" s="78">
        <v>0</v>
      </c>
      <c r="T28" s="78">
        <v>0</v>
      </c>
      <c r="U28" s="78">
        <v>0</v>
      </c>
      <c r="V28" s="78">
        <v>0</v>
      </c>
      <c r="W28" s="78">
        <v>0</v>
      </c>
      <c r="X28" s="78">
        <v>0</v>
      </c>
      <c r="Y28" s="78">
        <v>0</v>
      </c>
      <c r="Z28" s="78">
        <v>0</v>
      </c>
      <c r="AA28" s="78">
        <v>0</v>
      </c>
      <c r="AB28" s="78">
        <v>0</v>
      </c>
      <c r="AC28" s="78">
        <v>0</v>
      </c>
      <c r="AD28" s="78">
        <v>0</v>
      </c>
      <c r="AE28" s="78">
        <v>0</v>
      </c>
      <c r="AF28" s="78">
        <v>0</v>
      </c>
      <c r="AG28" s="78">
        <v>0</v>
      </c>
      <c r="AH28" s="78">
        <v>0</v>
      </c>
      <c r="AI28" s="78">
        <v>0</v>
      </c>
      <c r="AJ28" s="78">
        <v>0</v>
      </c>
      <c r="AM28" s="383">
        <f>F28+NPV(SDN,G28:INDEX(G28:AJ28,PAL))</f>
        <v>0</v>
      </c>
      <c r="AN28" s="415">
        <f>F28+NPV(SDN,G28:INDEX(G28:AJ28,PAL))</f>
        <v>0</v>
      </c>
      <c r="AO28" s="387">
        <f t="shared" si="8"/>
        <v>0</v>
      </c>
      <c r="AP28" s="59">
        <f>IF(COUNT(F28:INDEX(F28:AJ28,PAL+1))&lt;&gt;PAL+1,"Klaida",0)</f>
        <v>0</v>
      </c>
      <c r="AQ28" s="59"/>
      <c r="AR28" s="59"/>
      <c r="AS28" s="59"/>
      <c r="AT28" s="59"/>
      <c r="AU28" s="59"/>
      <c r="AV28" s="59"/>
      <c r="AW28" s="59"/>
      <c r="AX28" s="59"/>
      <c r="AY28" s="388"/>
    </row>
    <row r="29" spans="2:51">
      <c r="B29" s="64" t="s">
        <v>305</v>
      </c>
      <c r="C29" s="4" t="str">
        <f>IF(Kalba="EN",Data2!C54,Data2!B54)</f>
        <v>Gautų paskolų (G.3.1.) palūkanos</v>
      </c>
      <c r="D29" s="65">
        <f>F29+NPV(FDN,G29:INDEX(G29:AJ29,PAL))</f>
        <v>0</v>
      </c>
      <c r="E29" s="65">
        <f t="shared" si="7"/>
        <v>0</v>
      </c>
      <c r="F29" s="78">
        <v>0</v>
      </c>
      <c r="G29" s="78">
        <v>0</v>
      </c>
      <c r="H29" s="78">
        <v>0</v>
      </c>
      <c r="I29" s="78">
        <v>0</v>
      </c>
      <c r="J29" s="78">
        <v>0</v>
      </c>
      <c r="K29" s="78">
        <v>0</v>
      </c>
      <c r="L29" s="78">
        <v>0</v>
      </c>
      <c r="M29" s="78">
        <v>0</v>
      </c>
      <c r="N29" s="78">
        <v>0</v>
      </c>
      <c r="O29" s="78">
        <v>0</v>
      </c>
      <c r="P29" s="78">
        <v>0</v>
      </c>
      <c r="Q29" s="78">
        <v>0</v>
      </c>
      <c r="R29" s="78">
        <v>0</v>
      </c>
      <c r="S29" s="78">
        <v>0</v>
      </c>
      <c r="T29" s="78">
        <v>0</v>
      </c>
      <c r="U29" s="78">
        <v>0</v>
      </c>
      <c r="V29" s="78">
        <v>0</v>
      </c>
      <c r="W29" s="78">
        <v>0</v>
      </c>
      <c r="X29" s="78">
        <v>0</v>
      </c>
      <c r="Y29" s="78">
        <v>0</v>
      </c>
      <c r="Z29" s="78">
        <v>0</v>
      </c>
      <c r="AA29" s="78">
        <v>0</v>
      </c>
      <c r="AB29" s="78">
        <v>0</v>
      </c>
      <c r="AC29" s="78">
        <v>0</v>
      </c>
      <c r="AD29" s="78">
        <v>0</v>
      </c>
      <c r="AE29" s="78">
        <v>0</v>
      </c>
      <c r="AF29" s="78">
        <v>0</v>
      </c>
      <c r="AG29" s="78">
        <v>0</v>
      </c>
      <c r="AH29" s="78">
        <v>0</v>
      </c>
      <c r="AI29" s="78">
        <v>0</v>
      </c>
      <c r="AJ29" s="78">
        <v>0</v>
      </c>
      <c r="AM29" s="383">
        <f>F29+NPV(SDN,G29:INDEX(G29:AJ29,PAL))</f>
        <v>0</v>
      </c>
      <c r="AN29" s="415">
        <f>F29+NPV(SDN,G29:INDEX(G29:AJ29,PAL))</f>
        <v>0</v>
      </c>
      <c r="AO29" s="387">
        <f t="shared" si="8"/>
        <v>0</v>
      </c>
      <c r="AP29" s="59">
        <f>IF(COUNT(F29:INDEX(F29:AJ29,PAL+1))&lt;&gt;PAL+1,"Klaida",0)</f>
        <v>0</v>
      </c>
      <c r="AQ29" s="59"/>
      <c r="AR29" s="59"/>
      <c r="AS29" s="59"/>
      <c r="AT29" s="59"/>
      <c r="AU29" s="59"/>
      <c r="AV29" s="59"/>
      <c r="AW29" s="59"/>
      <c r="AX29" s="59"/>
      <c r="AY29" s="388"/>
    </row>
    <row r="30" spans="2:51" s="61" customFormat="1" ht="25.5">
      <c r="B30" s="5" t="s">
        <v>26</v>
      </c>
      <c r="C30" s="5" t="str">
        <f>IF(Kalba="EN",Data2!C55,Data2!B55)</f>
        <v>Mokesčiai (+ neigiama įtaka; - teigiama įtaka biudžeto lėšų srautams)</v>
      </c>
      <c r="D30" s="62">
        <f>ROUND(D31-SUM(D32:D33),0)</f>
        <v>0</v>
      </c>
      <c r="E30" s="62">
        <f>ROUND(E31-SUM(E32:E33),0)</f>
        <v>0</v>
      </c>
      <c r="F30" s="62">
        <f>ROUND(F31-SUM(F32:F33),0)</f>
        <v>0</v>
      </c>
      <c r="G30" s="62">
        <f t="shared" ref="G30:AJ30" si="9">ROUND(G31-SUM(G32:G33),0)</f>
        <v>0</v>
      </c>
      <c r="H30" s="62">
        <f t="shared" si="9"/>
        <v>0</v>
      </c>
      <c r="I30" s="62">
        <f t="shared" si="9"/>
        <v>0</v>
      </c>
      <c r="J30" s="62">
        <f t="shared" si="9"/>
        <v>0</v>
      </c>
      <c r="K30" s="62">
        <f t="shared" si="9"/>
        <v>0</v>
      </c>
      <c r="L30" s="62">
        <f t="shared" si="9"/>
        <v>0</v>
      </c>
      <c r="M30" s="62">
        <f t="shared" si="9"/>
        <v>0</v>
      </c>
      <c r="N30" s="62">
        <f t="shared" si="9"/>
        <v>0</v>
      </c>
      <c r="O30" s="62">
        <f t="shared" si="9"/>
        <v>0</v>
      </c>
      <c r="P30" s="62">
        <f t="shared" si="9"/>
        <v>0</v>
      </c>
      <c r="Q30" s="62">
        <f t="shared" si="9"/>
        <v>0</v>
      </c>
      <c r="R30" s="62">
        <f t="shared" si="9"/>
        <v>0</v>
      </c>
      <c r="S30" s="62">
        <f t="shared" si="9"/>
        <v>0</v>
      </c>
      <c r="T30" s="62">
        <f t="shared" si="9"/>
        <v>0</v>
      </c>
      <c r="U30" s="62">
        <f t="shared" si="9"/>
        <v>0</v>
      </c>
      <c r="V30" s="62">
        <f t="shared" si="9"/>
        <v>0</v>
      </c>
      <c r="W30" s="62">
        <f t="shared" si="9"/>
        <v>0</v>
      </c>
      <c r="X30" s="62">
        <f t="shared" si="9"/>
        <v>0</v>
      </c>
      <c r="Y30" s="62">
        <f t="shared" si="9"/>
        <v>0</v>
      </c>
      <c r="Z30" s="62">
        <f t="shared" si="9"/>
        <v>0</v>
      </c>
      <c r="AA30" s="62">
        <f t="shared" si="9"/>
        <v>0</v>
      </c>
      <c r="AB30" s="62">
        <f t="shared" si="9"/>
        <v>0</v>
      </c>
      <c r="AC30" s="62">
        <f t="shared" si="9"/>
        <v>0</v>
      </c>
      <c r="AD30" s="62">
        <f t="shared" si="9"/>
        <v>0</v>
      </c>
      <c r="AE30" s="62">
        <f t="shared" si="9"/>
        <v>0</v>
      </c>
      <c r="AF30" s="62">
        <f t="shared" si="9"/>
        <v>0</v>
      </c>
      <c r="AG30" s="62">
        <f t="shared" si="9"/>
        <v>0</v>
      </c>
      <c r="AH30" s="62">
        <f t="shared" si="9"/>
        <v>0</v>
      </c>
      <c r="AI30" s="62">
        <f t="shared" si="9"/>
        <v>0</v>
      </c>
      <c r="AJ30" s="62">
        <f t="shared" si="9"/>
        <v>0</v>
      </c>
      <c r="AM30" s="382">
        <f>ROUND(AM31-SUM(AM32:AM33),0)</f>
        <v>0</v>
      </c>
      <c r="AN30" s="382">
        <f>ROUND(AN31-SUM(AN32:AN33),0)</f>
        <v>0</v>
      </c>
      <c r="AO30" s="389"/>
      <c r="AP30" s="63"/>
      <c r="AQ30" s="63"/>
      <c r="AR30" s="63"/>
      <c r="AS30" s="63"/>
      <c r="AT30" s="63"/>
      <c r="AU30" s="63"/>
      <c r="AV30" s="63"/>
      <c r="AW30" s="63"/>
      <c r="AX30" s="63"/>
      <c r="AY30" s="390"/>
    </row>
    <row r="31" spans="2:51">
      <c r="B31" s="64" t="s">
        <v>307</v>
      </c>
      <c r="C31" s="4" t="str">
        <f>IF(Kalba="EN",Data2!C56,Data2!B56)</f>
        <v>Bendra importo/pirkimo PVM suma</v>
      </c>
      <c r="D31" s="65">
        <f>F31+NPV(FDN,G31:INDEX(G31:AJ31,PAL))</f>
        <v>0</v>
      </c>
      <c r="E31" s="65">
        <f>SUMIF($F$5:$AJ$5,"&lt;="&amp;PAL,$F31:$AJ31)</f>
        <v>0</v>
      </c>
      <c r="F31" s="65">
        <f t="shared" ref="F31:AJ31" si="10">IF(pvm_susigrazinimas="Taip",0,SUMPRODUCT(F8:F15,Pirkimo_PVM)+SUMPRODUCT(F23:F28,Pirkimo_PVM_II))</f>
        <v>0</v>
      </c>
      <c r="G31" s="65">
        <f t="shared" si="10"/>
        <v>0</v>
      </c>
      <c r="H31" s="65">
        <f t="shared" si="10"/>
        <v>0</v>
      </c>
      <c r="I31" s="65">
        <f t="shared" si="10"/>
        <v>0</v>
      </c>
      <c r="J31" s="65">
        <f t="shared" si="10"/>
        <v>0</v>
      </c>
      <c r="K31" s="65">
        <f t="shared" si="10"/>
        <v>0</v>
      </c>
      <c r="L31" s="65">
        <f t="shared" si="10"/>
        <v>0</v>
      </c>
      <c r="M31" s="65">
        <f t="shared" si="10"/>
        <v>0</v>
      </c>
      <c r="N31" s="65">
        <f t="shared" si="10"/>
        <v>0</v>
      </c>
      <c r="O31" s="65">
        <f t="shared" si="10"/>
        <v>0</v>
      </c>
      <c r="P31" s="65">
        <f t="shared" si="10"/>
        <v>0</v>
      </c>
      <c r="Q31" s="65">
        <f t="shared" si="10"/>
        <v>0</v>
      </c>
      <c r="R31" s="65">
        <f t="shared" si="10"/>
        <v>0</v>
      </c>
      <c r="S31" s="65">
        <f t="shared" si="10"/>
        <v>0</v>
      </c>
      <c r="T31" s="65">
        <f t="shared" si="10"/>
        <v>0</v>
      </c>
      <c r="U31" s="65">
        <f t="shared" si="10"/>
        <v>0</v>
      </c>
      <c r="V31" s="65">
        <f t="shared" si="10"/>
        <v>0</v>
      </c>
      <c r="W31" s="65">
        <f t="shared" si="10"/>
        <v>0</v>
      </c>
      <c r="X31" s="65">
        <f t="shared" si="10"/>
        <v>0</v>
      </c>
      <c r="Y31" s="65">
        <f t="shared" si="10"/>
        <v>0</v>
      </c>
      <c r="Z31" s="65">
        <f t="shared" si="10"/>
        <v>0</v>
      </c>
      <c r="AA31" s="65">
        <f t="shared" si="10"/>
        <v>0</v>
      </c>
      <c r="AB31" s="65">
        <f t="shared" si="10"/>
        <v>0</v>
      </c>
      <c r="AC31" s="65">
        <f t="shared" si="10"/>
        <v>0</v>
      </c>
      <c r="AD31" s="65">
        <f t="shared" si="10"/>
        <v>0</v>
      </c>
      <c r="AE31" s="65">
        <f t="shared" si="10"/>
        <v>0</v>
      </c>
      <c r="AF31" s="65">
        <f t="shared" si="10"/>
        <v>0</v>
      </c>
      <c r="AG31" s="65">
        <f t="shared" si="10"/>
        <v>0</v>
      </c>
      <c r="AH31" s="65">
        <f t="shared" si="10"/>
        <v>0</v>
      </c>
      <c r="AI31" s="65">
        <f t="shared" si="10"/>
        <v>0</v>
      </c>
      <c r="AJ31" s="65">
        <f t="shared" si="10"/>
        <v>0</v>
      </c>
      <c r="AM31" s="383">
        <f>F31+NPV(SDN,G31:INDEX(G31:AJ31,PAL))</f>
        <v>0</v>
      </c>
      <c r="AN31" s="415">
        <f>F31+NPV(SDN,G31:INDEX(G31:AJ31,PAL))</f>
        <v>0</v>
      </c>
      <c r="AO31" s="387"/>
      <c r="AP31" s="59"/>
      <c r="AQ31" s="59"/>
      <c r="AR31" s="59"/>
      <c r="AS31" s="59"/>
      <c r="AT31" s="59"/>
      <c r="AU31" s="59"/>
      <c r="AV31" s="59"/>
      <c r="AW31" s="59"/>
      <c r="AX31" s="59"/>
      <c r="AY31" s="388"/>
    </row>
    <row r="32" spans="2:51">
      <c r="B32" s="64" t="s">
        <v>309</v>
      </c>
      <c r="C32" s="4" t="str">
        <f>IF(Kalba="EN",Data2!C57,Data2!B57)</f>
        <v>Bendra pardavimo PVM suma</v>
      </c>
      <c r="D32" s="65">
        <f>F32+NPV(FDN,G32:INDEX(G32:AJ32,PAL))</f>
        <v>0</v>
      </c>
      <c r="E32" s="65">
        <f>SUMIF($F$5:$AJ$5,"&lt;="&amp;PAL,$F32:$AJ32)</f>
        <v>0</v>
      </c>
      <c r="F32" s="65">
        <f t="shared" ref="F32:AJ32" si="11">IF(pvm_susigrazinimas="Taip",0,SUMPRODUCT(F18:F19,Pardavimo_PVM))</f>
        <v>0</v>
      </c>
      <c r="G32" s="65">
        <f t="shared" si="11"/>
        <v>0</v>
      </c>
      <c r="H32" s="65">
        <f t="shared" si="11"/>
        <v>0</v>
      </c>
      <c r="I32" s="65">
        <f t="shared" si="11"/>
        <v>0</v>
      </c>
      <c r="J32" s="65">
        <f t="shared" si="11"/>
        <v>0</v>
      </c>
      <c r="K32" s="65">
        <f t="shared" si="11"/>
        <v>0</v>
      </c>
      <c r="L32" s="65">
        <f t="shared" si="11"/>
        <v>0</v>
      </c>
      <c r="M32" s="65">
        <f t="shared" si="11"/>
        <v>0</v>
      </c>
      <c r="N32" s="65">
        <f t="shared" si="11"/>
        <v>0</v>
      </c>
      <c r="O32" s="65">
        <f t="shared" si="11"/>
        <v>0</v>
      </c>
      <c r="P32" s="65">
        <f t="shared" si="11"/>
        <v>0</v>
      </c>
      <c r="Q32" s="65">
        <f t="shared" si="11"/>
        <v>0</v>
      </c>
      <c r="R32" s="65">
        <f t="shared" si="11"/>
        <v>0</v>
      </c>
      <c r="S32" s="65">
        <f t="shared" si="11"/>
        <v>0</v>
      </c>
      <c r="T32" s="65">
        <f t="shared" si="11"/>
        <v>0</v>
      </c>
      <c r="U32" s="65">
        <f t="shared" si="11"/>
        <v>0</v>
      </c>
      <c r="V32" s="65">
        <f t="shared" si="11"/>
        <v>0</v>
      </c>
      <c r="W32" s="65">
        <f t="shared" si="11"/>
        <v>0</v>
      </c>
      <c r="X32" s="65">
        <f t="shared" si="11"/>
        <v>0</v>
      </c>
      <c r="Y32" s="65">
        <f t="shared" si="11"/>
        <v>0</v>
      </c>
      <c r="Z32" s="65">
        <f t="shared" si="11"/>
        <v>0</v>
      </c>
      <c r="AA32" s="65">
        <f t="shared" si="11"/>
        <v>0</v>
      </c>
      <c r="AB32" s="65">
        <f t="shared" si="11"/>
        <v>0</v>
      </c>
      <c r="AC32" s="65">
        <f t="shared" si="11"/>
        <v>0</v>
      </c>
      <c r="AD32" s="65">
        <f t="shared" si="11"/>
        <v>0</v>
      </c>
      <c r="AE32" s="65">
        <f t="shared" si="11"/>
        <v>0</v>
      </c>
      <c r="AF32" s="65">
        <f t="shared" si="11"/>
        <v>0</v>
      </c>
      <c r="AG32" s="65">
        <f t="shared" si="11"/>
        <v>0</v>
      </c>
      <c r="AH32" s="65">
        <f t="shared" si="11"/>
        <v>0</v>
      </c>
      <c r="AI32" s="65">
        <f t="shared" si="11"/>
        <v>0</v>
      </c>
      <c r="AJ32" s="65">
        <f t="shared" si="11"/>
        <v>0</v>
      </c>
      <c r="AM32" s="383">
        <f>F32+NPV(SDN,G32:INDEX(G32:AJ32,PAL))</f>
        <v>0</v>
      </c>
      <c r="AN32" s="415">
        <f>F32+NPV(SDN,G32:INDEX(G32:AJ32,PAL))</f>
        <v>0</v>
      </c>
      <c r="AO32" s="387"/>
      <c r="AP32" s="59"/>
      <c r="AQ32" s="59"/>
      <c r="AR32" s="59"/>
      <c r="AS32" s="59"/>
      <c r="AT32" s="59"/>
      <c r="AU32" s="59"/>
      <c r="AV32" s="59"/>
      <c r="AW32" s="59"/>
      <c r="AX32" s="59"/>
      <c r="AY32" s="388"/>
    </row>
    <row r="33" spans="2:51">
      <c r="B33" s="64" t="s">
        <v>311</v>
      </c>
      <c r="C33" s="4" t="str">
        <f>IF(Kalba="EN",Data2!C58,Data2!B58)</f>
        <v>Bendra kitų mokėtinų netiesioginių mokesčių suma</v>
      </c>
      <c r="D33" s="65">
        <f>F33+NPV(FDN,G33:INDEX(G33:AJ33,PAL))</f>
        <v>0</v>
      </c>
      <c r="E33" s="65">
        <f>SUMIF($F$5:$AJ$5,"&lt;="&amp;PAL,$F33:$AJ33)</f>
        <v>0</v>
      </c>
      <c r="F33" s="78">
        <v>0</v>
      </c>
      <c r="G33" s="78">
        <v>0</v>
      </c>
      <c r="H33" s="78">
        <v>0</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c r="AA33" s="78">
        <v>0</v>
      </c>
      <c r="AB33" s="78">
        <v>0</v>
      </c>
      <c r="AC33" s="78">
        <v>0</v>
      </c>
      <c r="AD33" s="78">
        <v>0</v>
      </c>
      <c r="AE33" s="78">
        <v>0</v>
      </c>
      <c r="AF33" s="78">
        <v>0</v>
      </c>
      <c r="AG33" s="78">
        <v>0</v>
      </c>
      <c r="AH33" s="78">
        <v>0</v>
      </c>
      <c r="AI33" s="78">
        <v>0</v>
      </c>
      <c r="AJ33" s="78">
        <v>0</v>
      </c>
      <c r="AM33" s="383">
        <f>F33+NPV(SDN,G33:INDEX(G33:AJ33,PAL))</f>
        <v>0</v>
      </c>
      <c r="AN33" s="415">
        <f>F33+NPV(SDN,G33:INDEX(G33:AJ33,PAL))</f>
        <v>0</v>
      </c>
      <c r="AO33" s="387">
        <f>IF(COUNTIF(AP33:AY33,"Klaida")&gt;0,1,0)</f>
        <v>0</v>
      </c>
      <c r="AP33" s="59">
        <f>IF(COUNT(F33:INDEX(F33:AJ33,PAL+1))&lt;&gt;PAL+1,"Klaida",0)</f>
        <v>0</v>
      </c>
      <c r="AQ33" s="59"/>
      <c r="AR33" s="59"/>
      <c r="AS33" s="59"/>
      <c r="AT33" s="59"/>
      <c r="AU33" s="59"/>
      <c r="AV33" s="59"/>
      <c r="AW33" s="59"/>
      <c r="AX33" s="59"/>
      <c r="AY33" s="388"/>
    </row>
    <row r="34" spans="2:51" s="61" customFormat="1">
      <c r="B34" s="5" t="s">
        <v>28</v>
      </c>
      <c r="C34" s="5" t="str">
        <f>IF(Kalba="EN",Data2!C59,Data2!B59)</f>
        <v>Grynosios pajamos</v>
      </c>
      <c r="D34" s="62">
        <f>ROUND(SUM(D17)-SUM(D15,D22),0)</f>
        <v>0</v>
      </c>
      <c r="E34" s="62">
        <f t="shared" ref="E34:AJ34" si="12">ROUND(SUM(E17)-SUM(E15,E22),0)</f>
        <v>0</v>
      </c>
      <c r="F34" s="62">
        <f t="shared" si="12"/>
        <v>0</v>
      </c>
      <c r="G34" s="62">
        <f t="shared" si="12"/>
        <v>0</v>
      </c>
      <c r="H34" s="62">
        <f t="shared" si="12"/>
        <v>0</v>
      </c>
      <c r="I34" s="62">
        <f t="shared" si="12"/>
        <v>0</v>
      </c>
      <c r="J34" s="62">
        <f t="shared" si="12"/>
        <v>0</v>
      </c>
      <c r="K34" s="62">
        <f t="shared" si="12"/>
        <v>0</v>
      </c>
      <c r="L34" s="62">
        <f t="shared" si="12"/>
        <v>0</v>
      </c>
      <c r="M34" s="62">
        <f t="shared" si="12"/>
        <v>0</v>
      </c>
      <c r="N34" s="62">
        <f t="shared" si="12"/>
        <v>0</v>
      </c>
      <c r="O34" s="62">
        <f t="shared" si="12"/>
        <v>0</v>
      </c>
      <c r="P34" s="62">
        <f t="shared" si="12"/>
        <v>0</v>
      </c>
      <c r="Q34" s="62">
        <f t="shared" si="12"/>
        <v>0</v>
      </c>
      <c r="R34" s="62">
        <f t="shared" si="12"/>
        <v>0</v>
      </c>
      <c r="S34" s="62">
        <f t="shared" si="12"/>
        <v>0</v>
      </c>
      <c r="T34" s="62">
        <f t="shared" si="12"/>
        <v>0</v>
      </c>
      <c r="U34" s="62">
        <f t="shared" si="12"/>
        <v>0</v>
      </c>
      <c r="V34" s="62">
        <f t="shared" si="12"/>
        <v>0</v>
      </c>
      <c r="W34" s="62">
        <f t="shared" si="12"/>
        <v>0</v>
      </c>
      <c r="X34" s="62">
        <f t="shared" si="12"/>
        <v>0</v>
      </c>
      <c r="Y34" s="62">
        <f t="shared" si="12"/>
        <v>0</v>
      </c>
      <c r="Z34" s="62">
        <f t="shared" si="12"/>
        <v>0</v>
      </c>
      <c r="AA34" s="62">
        <f t="shared" si="12"/>
        <v>0</v>
      </c>
      <c r="AB34" s="62">
        <f t="shared" si="12"/>
        <v>0</v>
      </c>
      <c r="AC34" s="62">
        <f t="shared" si="12"/>
        <v>0</v>
      </c>
      <c r="AD34" s="62">
        <f t="shared" si="12"/>
        <v>0</v>
      </c>
      <c r="AE34" s="62">
        <f t="shared" si="12"/>
        <v>0</v>
      </c>
      <c r="AF34" s="62">
        <f t="shared" si="12"/>
        <v>0</v>
      </c>
      <c r="AG34" s="62">
        <f t="shared" si="12"/>
        <v>0</v>
      </c>
      <c r="AH34" s="62">
        <f t="shared" si="12"/>
        <v>0</v>
      </c>
      <c r="AI34" s="62">
        <f t="shared" si="12"/>
        <v>0</v>
      </c>
      <c r="AJ34" s="62">
        <f t="shared" si="12"/>
        <v>0</v>
      </c>
      <c r="AM34" s="382">
        <f>ROUND(SUM(AO17)-SUM(AO7,AO21),0)</f>
        <v>0</v>
      </c>
      <c r="AN34" s="382">
        <f>ROUND(SUM(AP17)-SUM(AP7,AP21),0)</f>
        <v>0</v>
      </c>
      <c r="AO34" s="389"/>
      <c r="AP34" s="63"/>
      <c r="AQ34" s="63"/>
      <c r="AR34" s="63"/>
      <c r="AS34" s="63"/>
      <c r="AT34" s="63"/>
      <c r="AU34" s="63"/>
      <c r="AV34" s="63"/>
      <c r="AW34" s="63"/>
      <c r="AX34" s="63"/>
      <c r="AY34" s="390"/>
    </row>
    <row r="35" spans="2:51" s="61" customFormat="1">
      <c r="B35" s="66" t="s">
        <v>313</v>
      </c>
      <c r="C35" s="5" t="str">
        <f>IF(Kalba="EN",Data2!C60,Data2!B60)</f>
        <v>Finansavimas, iš viso</v>
      </c>
      <c r="D35" s="62">
        <f>SUM(D36,D41,D44)</f>
        <v>0</v>
      </c>
      <c r="E35" s="62">
        <f t="shared" ref="E35:AJ35" si="13">SUM(E36,E41,E44)</f>
        <v>0</v>
      </c>
      <c r="F35" s="62">
        <f t="shared" si="13"/>
        <v>0</v>
      </c>
      <c r="G35" s="62">
        <f t="shared" si="13"/>
        <v>0</v>
      </c>
      <c r="H35" s="62">
        <f t="shared" si="13"/>
        <v>0</v>
      </c>
      <c r="I35" s="62">
        <f t="shared" si="13"/>
        <v>0</v>
      </c>
      <c r="J35" s="62">
        <f t="shared" si="13"/>
        <v>0</v>
      </c>
      <c r="K35" s="62">
        <f t="shared" si="13"/>
        <v>0</v>
      </c>
      <c r="L35" s="62">
        <f t="shared" si="13"/>
        <v>0</v>
      </c>
      <c r="M35" s="62">
        <f t="shared" si="13"/>
        <v>0</v>
      </c>
      <c r="N35" s="62">
        <f t="shared" si="13"/>
        <v>0</v>
      </c>
      <c r="O35" s="62">
        <f t="shared" si="13"/>
        <v>0</v>
      </c>
      <c r="P35" s="62">
        <f t="shared" si="13"/>
        <v>0</v>
      </c>
      <c r="Q35" s="62">
        <f t="shared" si="13"/>
        <v>0</v>
      </c>
      <c r="R35" s="62">
        <f t="shared" si="13"/>
        <v>0</v>
      </c>
      <c r="S35" s="62">
        <f t="shared" si="13"/>
        <v>0</v>
      </c>
      <c r="T35" s="62">
        <f t="shared" si="13"/>
        <v>0</v>
      </c>
      <c r="U35" s="62">
        <f t="shared" si="13"/>
        <v>0</v>
      </c>
      <c r="V35" s="62">
        <f t="shared" si="13"/>
        <v>0</v>
      </c>
      <c r="W35" s="62">
        <f t="shared" si="13"/>
        <v>0</v>
      </c>
      <c r="X35" s="62">
        <f t="shared" si="13"/>
        <v>0</v>
      </c>
      <c r="Y35" s="62">
        <f t="shared" si="13"/>
        <v>0</v>
      </c>
      <c r="Z35" s="62">
        <f t="shared" si="13"/>
        <v>0</v>
      </c>
      <c r="AA35" s="62">
        <f t="shared" si="13"/>
        <v>0</v>
      </c>
      <c r="AB35" s="62">
        <f t="shared" si="13"/>
        <v>0</v>
      </c>
      <c r="AC35" s="62">
        <f t="shared" si="13"/>
        <v>0</v>
      </c>
      <c r="AD35" s="62">
        <f t="shared" si="13"/>
        <v>0</v>
      </c>
      <c r="AE35" s="62">
        <f t="shared" si="13"/>
        <v>0</v>
      </c>
      <c r="AF35" s="62">
        <f t="shared" si="13"/>
        <v>0</v>
      </c>
      <c r="AG35" s="62">
        <f t="shared" si="13"/>
        <v>0</v>
      </c>
      <c r="AH35" s="62">
        <f t="shared" si="13"/>
        <v>0</v>
      </c>
      <c r="AI35" s="62">
        <f t="shared" si="13"/>
        <v>0</v>
      </c>
      <c r="AJ35" s="62">
        <f t="shared" si="13"/>
        <v>0</v>
      </c>
      <c r="AM35" s="382">
        <f>SUM(AO36,AO41,AO44)</f>
        <v>0</v>
      </c>
      <c r="AN35" s="382">
        <f>SUM(AP36,AP41,AP44)</f>
        <v>0</v>
      </c>
      <c r="AO35" s="389"/>
      <c r="AP35" s="63"/>
      <c r="AQ35" s="63"/>
      <c r="AR35" s="63"/>
      <c r="AS35" s="63"/>
      <c r="AT35" s="63"/>
      <c r="AU35" s="63"/>
      <c r="AV35" s="63"/>
      <c r="AW35" s="63"/>
      <c r="AX35" s="63"/>
      <c r="AY35" s="390"/>
    </row>
    <row r="36" spans="2:51" s="61" customFormat="1">
      <c r="B36" s="66" t="s">
        <v>32</v>
      </c>
      <c r="C36" s="5" t="str">
        <f>IF(Kalba="EN",Data2!C61,Data2!B61)</f>
        <v>Prašomas finansavimas</v>
      </c>
      <c r="D36" s="62">
        <f>ROUND(SUM(D37:D40),0)</f>
        <v>0</v>
      </c>
      <c r="E36" s="62">
        <f>ROUND(SUM(E37:E40),0)</f>
        <v>0</v>
      </c>
      <c r="F36" s="62">
        <f t="shared" ref="F36:AJ36" si="14">ROUND(SUM(F37:F40),0)</f>
        <v>0</v>
      </c>
      <c r="G36" s="62">
        <f t="shared" si="14"/>
        <v>0</v>
      </c>
      <c r="H36" s="62">
        <f t="shared" si="14"/>
        <v>0</v>
      </c>
      <c r="I36" s="62">
        <f t="shared" si="14"/>
        <v>0</v>
      </c>
      <c r="J36" s="62">
        <f t="shared" si="14"/>
        <v>0</v>
      </c>
      <c r="K36" s="62">
        <f t="shared" si="14"/>
        <v>0</v>
      </c>
      <c r="L36" s="62">
        <f t="shared" si="14"/>
        <v>0</v>
      </c>
      <c r="M36" s="62">
        <f t="shared" si="14"/>
        <v>0</v>
      </c>
      <c r="N36" s="62">
        <f t="shared" si="14"/>
        <v>0</v>
      </c>
      <c r="O36" s="62">
        <f t="shared" si="14"/>
        <v>0</v>
      </c>
      <c r="P36" s="62">
        <f t="shared" si="14"/>
        <v>0</v>
      </c>
      <c r="Q36" s="62">
        <f t="shared" si="14"/>
        <v>0</v>
      </c>
      <c r="R36" s="62">
        <f t="shared" si="14"/>
        <v>0</v>
      </c>
      <c r="S36" s="62">
        <f t="shared" si="14"/>
        <v>0</v>
      </c>
      <c r="T36" s="62">
        <f t="shared" si="14"/>
        <v>0</v>
      </c>
      <c r="U36" s="62">
        <f t="shared" si="14"/>
        <v>0</v>
      </c>
      <c r="V36" s="62">
        <f t="shared" si="14"/>
        <v>0</v>
      </c>
      <c r="W36" s="62">
        <f t="shared" si="14"/>
        <v>0</v>
      </c>
      <c r="X36" s="62">
        <f t="shared" si="14"/>
        <v>0</v>
      </c>
      <c r="Y36" s="62">
        <f t="shared" si="14"/>
        <v>0</v>
      </c>
      <c r="Z36" s="62">
        <f t="shared" si="14"/>
        <v>0</v>
      </c>
      <c r="AA36" s="62">
        <f t="shared" si="14"/>
        <v>0</v>
      </c>
      <c r="AB36" s="62">
        <f t="shared" si="14"/>
        <v>0</v>
      </c>
      <c r="AC36" s="62">
        <f t="shared" si="14"/>
        <v>0</v>
      </c>
      <c r="AD36" s="62">
        <f t="shared" si="14"/>
        <v>0</v>
      </c>
      <c r="AE36" s="62">
        <f t="shared" si="14"/>
        <v>0</v>
      </c>
      <c r="AF36" s="62">
        <f t="shared" si="14"/>
        <v>0</v>
      </c>
      <c r="AG36" s="62">
        <f t="shared" si="14"/>
        <v>0</v>
      </c>
      <c r="AH36" s="62">
        <f t="shared" si="14"/>
        <v>0</v>
      </c>
      <c r="AI36" s="62">
        <f t="shared" si="14"/>
        <v>0</v>
      </c>
      <c r="AJ36" s="62">
        <f t="shared" si="14"/>
        <v>0</v>
      </c>
      <c r="AM36" s="382">
        <f>ROUND(SUM(AM37:AM40),0)</f>
        <v>0</v>
      </c>
      <c r="AN36" s="382">
        <f>ROUND(SUM(AN37:AN40),0)</f>
        <v>0</v>
      </c>
      <c r="AO36" s="389"/>
      <c r="AP36" s="63"/>
      <c r="AQ36" s="63"/>
      <c r="AR36" s="63"/>
      <c r="AS36" s="63"/>
      <c r="AT36" s="63"/>
      <c r="AU36" s="63"/>
      <c r="AV36" s="63"/>
      <c r="AW36" s="63"/>
      <c r="AX36" s="63"/>
      <c r="AY36" s="390"/>
    </row>
    <row r="37" spans="2:51">
      <c r="B37" s="64" t="s">
        <v>34</v>
      </c>
      <c r="C37" s="4" t="str">
        <f>IF(Kalba="EN",Data2!C62,Data2!B62)</f>
        <v>ES struktūrinės paramos lėšos</v>
      </c>
      <c r="D37" s="65">
        <f>F37+NPV(FDN,G37:INDEX(G37:AJ37,PAL))</f>
        <v>0</v>
      </c>
      <c r="E37" s="65">
        <f>SUMIF($F$5:$AJ$5,"&lt;="&amp;PAL,$F37:$AJ37)</f>
        <v>0</v>
      </c>
      <c r="F37" s="78">
        <v>0</v>
      </c>
      <c r="G37" s="78">
        <v>0</v>
      </c>
      <c r="H37" s="78">
        <v>0</v>
      </c>
      <c r="I37" s="78">
        <v>0</v>
      </c>
      <c r="J37" s="78">
        <v>0</v>
      </c>
      <c r="K37" s="78">
        <v>0</v>
      </c>
      <c r="L37" s="78">
        <v>0</v>
      </c>
      <c r="M37" s="78">
        <v>0</v>
      </c>
      <c r="N37" s="78">
        <v>0</v>
      </c>
      <c r="O37" s="78">
        <v>0</v>
      </c>
      <c r="P37" s="78">
        <v>0</v>
      </c>
      <c r="Q37" s="78">
        <v>0</v>
      </c>
      <c r="R37" s="78">
        <v>0</v>
      </c>
      <c r="S37" s="78">
        <v>0</v>
      </c>
      <c r="T37" s="78">
        <v>0</v>
      </c>
      <c r="U37" s="78">
        <v>0</v>
      </c>
      <c r="V37" s="78">
        <v>0</v>
      </c>
      <c r="W37" s="78">
        <v>0</v>
      </c>
      <c r="X37" s="78">
        <v>0</v>
      </c>
      <c r="Y37" s="78">
        <v>0</v>
      </c>
      <c r="Z37" s="78">
        <v>0</v>
      </c>
      <c r="AA37" s="78">
        <v>0</v>
      </c>
      <c r="AB37" s="78">
        <v>0</v>
      </c>
      <c r="AC37" s="78">
        <v>0</v>
      </c>
      <c r="AD37" s="78">
        <v>0</v>
      </c>
      <c r="AE37" s="78">
        <v>0</v>
      </c>
      <c r="AF37" s="78">
        <v>0</v>
      </c>
      <c r="AG37" s="78">
        <v>0</v>
      </c>
      <c r="AH37" s="78">
        <v>0</v>
      </c>
      <c r="AI37" s="78">
        <v>0</v>
      </c>
      <c r="AJ37" s="78">
        <v>0</v>
      </c>
      <c r="AM37" s="383">
        <f>F37+NPV(SDN,G37:INDEX(G37:AJ37,PAL))</f>
        <v>0</v>
      </c>
      <c r="AN37" s="415">
        <f>F37+NPV(SDN,G37:INDEX(G37:AJ37,PAL))</f>
        <v>0</v>
      </c>
      <c r="AO37" s="387">
        <f>IF(COUNTIF(AP37:AY37,"Klaida")&gt;0,1,0)</f>
        <v>0</v>
      </c>
      <c r="AP37" s="59">
        <f>IF(COUNT(F37:INDEX(F37:AJ37,PAL+1))&lt;&gt;PAL+1,"Klaida",0)</f>
        <v>0</v>
      </c>
      <c r="AQ37" s="59"/>
      <c r="AR37" s="59"/>
      <c r="AS37" s="59"/>
      <c r="AT37" s="59"/>
      <c r="AU37" s="59"/>
      <c r="AV37" s="59"/>
      <c r="AW37" s="59"/>
      <c r="AX37" s="59"/>
      <c r="AY37" s="388"/>
    </row>
    <row r="38" spans="2:51">
      <c r="B38" s="64" t="s">
        <v>36</v>
      </c>
      <c r="C38" s="4" t="str">
        <f>IF(Kalba="EN",Data2!C63,Data2!B63)</f>
        <v>LR bendrojo finansavimo lėšos</v>
      </c>
      <c r="D38" s="65">
        <f>F38+NPV(FDN,G38:INDEX(G38:AJ38,PAL))</f>
        <v>0</v>
      </c>
      <c r="E38" s="65">
        <f>SUMIF($F$5:$AJ$5,"&lt;="&amp;PAL,$F38:$AJ38)</f>
        <v>0</v>
      </c>
      <c r="F38" s="78">
        <v>0</v>
      </c>
      <c r="G38" s="78">
        <v>0</v>
      </c>
      <c r="H38" s="78">
        <v>0</v>
      </c>
      <c r="I38" s="78">
        <v>0</v>
      </c>
      <c r="J38" s="78">
        <v>0</v>
      </c>
      <c r="K38" s="78">
        <v>0</v>
      </c>
      <c r="L38" s="78">
        <v>0</v>
      </c>
      <c r="M38" s="78">
        <v>0</v>
      </c>
      <c r="N38" s="78">
        <v>0</v>
      </c>
      <c r="O38" s="78">
        <v>0</v>
      </c>
      <c r="P38" s="78">
        <v>0</v>
      </c>
      <c r="Q38" s="78">
        <v>0</v>
      </c>
      <c r="R38" s="78">
        <v>0</v>
      </c>
      <c r="S38" s="78">
        <v>0</v>
      </c>
      <c r="T38" s="78">
        <v>0</v>
      </c>
      <c r="U38" s="78">
        <v>0</v>
      </c>
      <c r="V38" s="78">
        <v>0</v>
      </c>
      <c r="W38" s="78">
        <v>0</v>
      </c>
      <c r="X38" s="78">
        <v>0</v>
      </c>
      <c r="Y38" s="78">
        <v>0</v>
      </c>
      <c r="Z38" s="78">
        <v>0</v>
      </c>
      <c r="AA38" s="78">
        <v>0</v>
      </c>
      <c r="AB38" s="78">
        <v>0</v>
      </c>
      <c r="AC38" s="78">
        <v>0</v>
      </c>
      <c r="AD38" s="78">
        <v>0</v>
      </c>
      <c r="AE38" s="78">
        <v>0</v>
      </c>
      <c r="AF38" s="78">
        <v>0</v>
      </c>
      <c r="AG38" s="78">
        <v>0</v>
      </c>
      <c r="AH38" s="78">
        <v>0</v>
      </c>
      <c r="AI38" s="78">
        <v>0</v>
      </c>
      <c r="AJ38" s="78">
        <v>0</v>
      </c>
      <c r="AM38" s="383">
        <f>F38+NPV(SDN,G38:INDEX(G38:AJ38,PAL))</f>
        <v>0</v>
      </c>
      <c r="AN38" s="415">
        <f>F38+NPV(SDN,G38:INDEX(G38:AJ38,PAL))</f>
        <v>0</v>
      </c>
      <c r="AO38" s="387">
        <f>IF(COUNTIF(AP38:AY38,"Klaida")&gt;0,1,0)</f>
        <v>0</v>
      </c>
      <c r="AP38" s="59">
        <f>IF(COUNT(F38:INDEX(F38:AJ38,PAL+1))&lt;&gt;PAL+1,"Klaida",0)</f>
        <v>0</v>
      </c>
      <c r="AQ38" s="59"/>
      <c r="AR38" s="59"/>
      <c r="AS38" s="59"/>
      <c r="AT38" s="59"/>
      <c r="AU38" s="59"/>
      <c r="AV38" s="59"/>
      <c r="AW38" s="59"/>
      <c r="AX38" s="59"/>
      <c r="AY38" s="388"/>
    </row>
    <row r="39" spans="2:51">
      <c r="B39" s="64" t="s">
        <v>38</v>
      </c>
      <c r="C39" s="4" t="str">
        <f>IF(Kalba="EN",Data2!C64,Data2!B64)</f>
        <v>Kito tarptautinio finansavimo lėšos</v>
      </c>
      <c r="D39" s="65">
        <f>F39+NPV(FDN,G39:INDEX(G39:AJ39,PAL))</f>
        <v>0</v>
      </c>
      <c r="E39" s="65">
        <f>SUMIF($F$5:$AJ$5,"&lt;="&amp;PAL,$F39:$AJ39)</f>
        <v>0</v>
      </c>
      <c r="F39" s="78">
        <v>0</v>
      </c>
      <c r="G39" s="78">
        <v>0</v>
      </c>
      <c r="H39" s="78">
        <v>0</v>
      </c>
      <c r="I39" s="78">
        <v>0</v>
      </c>
      <c r="J39" s="78">
        <v>0</v>
      </c>
      <c r="K39" s="78">
        <v>0</v>
      </c>
      <c r="L39" s="78">
        <v>0</v>
      </c>
      <c r="M39" s="78">
        <v>0</v>
      </c>
      <c r="N39" s="78">
        <v>0</v>
      </c>
      <c r="O39" s="78">
        <v>0</v>
      </c>
      <c r="P39" s="78">
        <v>0</v>
      </c>
      <c r="Q39" s="78">
        <v>0</v>
      </c>
      <c r="R39" s="78">
        <v>0</v>
      </c>
      <c r="S39" s="78">
        <v>0</v>
      </c>
      <c r="T39" s="78">
        <v>0</v>
      </c>
      <c r="U39" s="78">
        <v>0</v>
      </c>
      <c r="V39" s="78">
        <v>0</v>
      </c>
      <c r="W39" s="78">
        <v>0</v>
      </c>
      <c r="X39" s="78">
        <v>0</v>
      </c>
      <c r="Y39" s="78">
        <v>0</v>
      </c>
      <c r="Z39" s="78">
        <v>0</v>
      </c>
      <c r="AA39" s="78">
        <v>0</v>
      </c>
      <c r="AB39" s="78">
        <v>0</v>
      </c>
      <c r="AC39" s="78">
        <v>0</v>
      </c>
      <c r="AD39" s="78">
        <v>0</v>
      </c>
      <c r="AE39" s="78">
        <v>0</v>
      </c>
      <c r="AF39" s="78">
        <v>0</v>
      </c>
      <c r="AG39" s="78">
        <v>0</v>
      </c>
      <c r="AH39" s="78">
        <v>0</v>
      </c>
      <c r="AI39" s="78">
        <v>0</v>
      </c>
      <c r="AJ39" s="78">
        <v>0</v>
      </c>
      <c r="AM39" s="383">
        <f>F39+NPV(SDN,G39:INDEX(G39:AJ39,PAL))</f>
        <v>0</v>
      </c>
      <c r="AN39" s="415">
        <f>F39+NPV(SDN,G39:INDEX(G39:AJ39,PAL))</f>
        <v>0</v>
      </c>
      <c r="AO39" s="387">
        <f>IF(COUNTIF(AP39:AY39,"Klaida")&gt;0,1,0)</f>
        <v>0</v>
      </c>
      <c r="AP39" s="59">
        <f>IF(COUNT(F39:INDEX(F39:AJ39,PAL+1))&lt;&gt;PAL+1,"Klaida",0)</f>
        <v>0</v>
      </c>
      <c r="AQ39" s="59"/>
      <c r="AR39" s="59"/>
      <c r="AS39" s="59"/>
      <c r="AT39" s="59"/>
      <c r="AU39" s="59"/>
      <c r="AV39" s="59"/>
      <c r="AW39" s="59"/>
      <c r="AX39" s="59"/>
      <c r="AY39" s="388"/>
    </row>
    <row r="40" spans="2:51" ht="25.5">
      <c r="B40" s="64" t="s">
        <v>40</v>
      </c>
      <c r="C40" s="4" t="str">
        <f>IF(Kalba="EN",Data2!C65,Data2!B65)</f>
        <v>Specialiosios programos lėšos, skirtos padengti netinkamą finansuoti PVM</v>
      </c>
      <c r="D40" s="65">
        <f>F40+NPV(FDN,G40:INDEX(G40:AJ40,PAL))</f>
        <v>0</v>
      </c>
      <c r="E40" s="65">
        <f>SUMIF($F$5:$AJ$5,"&lt;="&amp;PAL,$F40:$AJ40)</f>
        <v>0</v>
      </c>
      <c r="F40" s="78">
        <v>0</v>
      </c>
      <c r="G40" s="78">
        <v>0</v>
      </c>
      <c r="H40" s="78">
        <v>0</v>
      </c>
      <c r="I40" s="78">
        <v>0</v>
      </c>
      <c r="J40" s="78">
        <v>0</v>
      </c>
      <c r="K40" s="78">
        <v>0</v>
      </c>
      <c r="L40" s="78">
        <v>0</v>
      </c>
      <c r="M40" s="78">
        <v>0</v>
      </c>
      <c r="N40" s="78">
        <v>0</v>
      </c>
      <c r="O40" s="78">
        <v>0</v>
      </c>
      <c r="P40" s="78">
        <v>0</v>
      </c>
      <c r="Q40" s="78">
        <v>0</v>
      </c>
      <c r="R40" s="78">
        <v>0</v>
      </c>
      <c r="S40" s="78">
        <v>0</v>
      </c>
      <c r="T40" s="78">
        <v>0</v>
      </c>
      <c r="U40" s="78">
        <v>0</v>
      </c>
      <c r="V40" s="78">
        <v>0</v>
      </c>
      <c r="W40" s="78">
        <v>0</v>
      </c>
      <c r="X40" s="78">
        <v>0</v>
      </c>
      <c r="Y40" s="78">
        <v>0</v>
      </c>
      <c r="Z40" s="78">
        <v>0</v>
      </c>
      <c r="AA40" s="78">
        <v>0</v>
      </c>
      <c r="AB40" s="78">
        <v>0</v>
      </c>
      <c r="AC40" s="78">
        <v>0</v>
      </c>
      <c r="AD40" s="78">
        <v>0</v>
      </c>
      <c r="AE40" s="78">
        <v>0</v>
      </c>
      <c r="AF40" s="78">
        <v>0</v>
      </c>
      <c r="AG40" s="78">
        <v>0</v>
      </c>
      <c r="AH40" s="78">
        <v>0</v>
      </c>
      <c r="AI40" s="78">
        <v>0</v>
      </c>
      <c r="AJ40" s="78">
        <v>0</v>
      </c>
      <c r="AM40" s="383">
        <f>F40+NPV(SDN,G40:INDEX(G40:AJ40,PAL))</f>
        <v>0</v>
      </c>
      <c r="AN40" s="415">
        <f>F40+NPV(SDN,G40:INDEX(G40:AJ40,PAL))</f>
        <v>0</v>
      </c>
      <c r="AO40" s="387">
        <f>IF(COUNTIF(AP40:AY40,"Klaida")&gt;0,1,0)</f>
        <v>0</v>
      </c>
      <c r="AP40" s="59">
        <f>IF(COUNT(F40:INDEX(F40:AJ40,PAL+1))&lt;&gt;PAL+1,"Klaida",0)</f>
        <v>0</v>
      </c>
      <c r="AQ40" s="59"/>
      <c r="AR40" s="59"/>
      <c r="AS40" s="59"/>
      <c r="AT40" s="59"/>
      <c r="AU40" s="59"/>
      <c r="AV40" s="59"/>
      <c r="AW40" s="59"/>
      <c r="AX40" s="59"/>
      <c r="AY40" s="388"/>
    </row>
    <row r="41" spans="2:51" s="61" customFormat="1">
      <c r="B41" s="66" t="s">
        <v>41</v>
      </c>
      <c r="C41" s="5" t="str">
        <f>IF(Kalba="EN",Data2!C66,Data2!B66)</f>
        <v>Nuosavos lėšos</v>
      </c>
      <c r="D41" s="62">
        <f>ROUND(SUM(D42:D43),0)</f>
        <v>0</v>
      </c>
      <c r="E41" s="62">
        <f>ROUND(SUM(E42:E43),0)</f>
        <v>0</v>
      </c>
      <c r="F41" s="62">
        <f t="shared" ref="F41:AJ41" si="15">ROUND(SUM(F42:F43),0)</f>
        <v>0</v>
      </c>
      <c r="G41" s="62">
        <f t="shared" si="15"/>
        <v>0</v>
      </c>
      <c r="H41" s="62">
        <f t="shared" si="15"/>
        <v>0</v>
      </c>
      <c r="I41" s="62">
        <f t="shared" si="15"/>
        <v>0</v>
      </c>
      <c r="J41" s="62">
        <f t="shared" si="15"/>
        <v>0</v>
      </c>
      <c r="K41" s="62">
        <f t="shared" si="15"/>
        <v>0</v>
      </c>
      <c r="L41" s="62">
        <f t="shared" si="15"/>
        <v>0</v>
      </c>
      <c r="M41" s="62">
        <f t="shared" si="15"/>
        <v>0</v>
      </c>
      <c r="N41" s="62">
        <f t="shared" si="15"/>
        <v>0</v>
      </c>
      <c r="O41" s="62">
        <f t="shared" si="15"/>
        <v>0</v>
      </c>
      <c r="P41" s="62">
        <f t="shared" si="15"/>
        <v>0</v>
      </c>
      <c r="Q41" s="62">
        <f t="shared" si="15"/>
        <v>0</v>
      </c>
      <c r="R41" s="62">
        <f t="shared" si="15"/>
        <v>0</v>
      </c>
      <c r="S41" s="62">
        <f t="shared" si="15"/>
        <v>0</v>
      </c>
      <c r="T41" s="62">
        <f t="shared" si="15"/>
        <v>0</v>
      </c>
      <c r="U41" s="62">
        <f t="shared" si="15"/>
        <v>0</v>
      </c>
      <c r="V41" s="62">
        <f t="shared" si="15"/>
        <v>0</v>
      </c>
      <c r="W41" s="62">
        <f t="shared" si="15"/>
        <v>0</v>
      </c>
      <c r="X41" s="62">
        <f t="shared" si="15"/>
        <v>0</v>
      </c>
      <c r="Y41" s="62">
        <f t="shared" si="15"/>
        <v>0</v>
      </c>
      <c r="Z41" s="62">
        <f t="shared" si="15"/>
        <v>0</v>
      </c>
      <c r="AA41" s="62">
        <f t="shared" si="15"/>
        <v>0</v>
      </c>
      <c r="AB41" s="62">
        <f t="shared" si="15"/>
        <v>0</v>
      </c>
      <c r="AC41" s="62">
        <f t="shared" si="15"/>
        <v>0</v>
      </c>
      <c r="AD41" s="62">
        <f t="shared" si="15"/>
        <v>0</v>
      </c>
      <c r="AE41" s="62">
        <f t="shared" si="15"/>
        <v>0</v>
      </c>
      <c r="AF41" s="62">
        <f t="shared" si="15"/>
        <v>0</v>
      </c>
      <c r="AG41" s="62">
        <f t="shared" si="15"/>
        <v>0</v>
      </c>
      <c r="AH41" s="62">
        <f t="shared" si="15"/>
        <v>0</v>
      </c>
      <c r="AI41" s="62">
        <f t="shared" si="15"/>
        <v>0</v>
      </c>
      <c r="AJ41" s="62">
        <f t="shared" si="15"/>
        <v>0</v>
      </c>
      <c r="AM41" s="382">
        <f>ROUND(SUM(AM42:AM43),0)</f>
        <v>0</v>
      </c>
      <c r="AN41" s="382">
        <f>ROUND(SUM(AN42:AN43),0)</f>
        <v>0</v>
      </c>
      <c r="AO41" s="389"/>
      <c r="AP41" s="63"/>
      <c r="AQ41" s="63"/>
      <c r="AR41" s="63"/>
      <c r="AS41" s="63"/>
      <c r="AT41" s="63"/>
      <c r="AU41" s="63"/>
      <c r="AV41" s="63"/>
      <c r="AW41" s="63"/>
      <c r="AX41" s="63"/>
      <c r="AY41" s="390"/>
    </row>
    <row r="42" spans="2:51" ht="25.5">
      <c r="B42" s="64" t="s">
        <v>42</v>
      </c>
      <c r="C42" s="4" t="str">
        <f>IF(Kalba="EN",Data2!C67,Data2!B67)</f>
        <v>Viešosios lėšos (valstybės, savivaldybės biudžetai, kiti viešųjų lėšų šaltiniai)</v>
      </c>
      <c r="D42" s="65">
        <f>F42+NPV(FDN,G42:INDEX(G42:AJ42,PAL))</f>
        <v>0</v>
      </c>
      <c r="E42" s="65">
        <f>SUMIF($F$5:$AJ$5,"&lt;="&amp;PAL,$F42:$AJ42)</f>
        <v>0</v>
      </c>
      <c r="F42" s="78">
        <v>0</v>
      </c>
      <c r="G42" s="78">
        <v>0</v>
      </c>
      <c r="H42" s="78">
        <v>0</v>
      </c>
      <c r="I42" s="78">
        <v>0</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c r="AA42" s="78">
        <v>0</v>
      </c>
      <c r="AB42" s="78">
        <v>0</v>
      </c>
      <c r="AC42" s="78">
        <v>0</v>
      </c>
      <c r="AD42" s="78">
        <v>0</v>
      </c>
      <c r="AE42" s="78">
        <v>0</v>
      </c>
      <c r="AF42" s="78">
        <v>0</v>
      </c>
      <c r="AG42" s="78">
        <v>0</v>
      </c>
      <c r="AH42" s="78">
        <v>0</v>
      </c>
      <c r="AI42" s="78">
        <v>0</v>
      </c>
      <c r="AJ42" s="78">
        <v>0</v>
      </c>
      <c r="AM42" s="383">
        <f>F42+NPV(SDN,G42:INDEX(G42:AJ42,PAL))</f>
        <v>0</v>
      </c>
      <c r="AN42" s="415">
        <f>F42+NPV(SDN,G42:INDEX(G42:AJ42,PAL))</f>
        <v>0</v>
      </c>
      <c r="AO42" s="387">
        <f>IF(COUNTIF(AP42:AY42,"Klaida")&gt;0,1,0)</f>
        <v>0</v>
      </c>
      <c r="AP42" s="59">
        <f>IF(COUNT(F42:INDEX(F42:AJ42,PAL+1))&lt;&gt;PAL+1,"Klaida",0)</f>
        <v>0</v>
      </c>
      <c r="AQ42" s="59"/>
      <c r="AR42" s="59"/>
      <c r="AS42" s="59"/>
      <c r="AT42" s="59"/>
      <c r="AU42" s="59"/>
      <c r="AV42" s="59"/>
      <c r="AW42" s="59"/>
      <c r="AX42" s="59"/>
      <c r="AY42" s="388"/>
    </row>
    <row r="43" spans="2:51">
      <c r="B43" s="64" t="s">
        <v>43</v>
      </c>
      <c r="C43" s="4" t="str">
        <f>IF(Kalba="EN",Data2!C68,Data2!B68)</f>
        <v>Privačios lėšos (nuosavos, kitos privačios lėšos)</v>
      </c>
      <c r="D43" s="65">
        <f>F43+NPV(FDN,G43:INDEX(G43:AJ43,PAL))</f>
        <v>0</v>
      </c>
      <c r="E43" s="65">
        <f>SUMIF($F$5:$AJ$5,"&lt;="&amp;PAL,$F43:$AJ43)</f>
        <v>0</v>
      </c>
      <c r="F43" s="78">
        <v>0</v>
      </c>
      <c r="G43" s="78">
        <v>0</v>
      </c>
      <c r="H43" s="78">
        <v>0</v>
      </c>
      <c r="I43" s="78">
        <v>0</v>
      </c>
      <c r="J43" s="78">
        <v>0</v>
      </c>
      <c r="K43" s="78">
        <v>0</v>
      </c>
      <c r="L43" s="78">
        <v>0</v>
      </c>
      <c r="M43" s="78">
        <v>0</v>
      </c>
      <c r="N43" s="78">
        <v>0</v>
      </c>
      <c r="O43" s="78">
        <v>0</v>
      </c>
      <c r="P43" s="78">
        <v>0</v>
      </c>
      <c r="Q43" s="78">
        <v>0</v>
      </c>
      <c r="R43" s="78">
        <v>0</v>
      </c>
      <c r="S43" s="78">
        <v>0</v>
      </c>
      <c r="T43" s="78">
        <v>0</v>
      </c>
      <c r="U43" s="78">
        <v>0</v>
      </c>
      <c r="V43" s="78">
        <v>0</v>
      </c>
      <c r="W43" s="78">
        <v>0</v>
      </c>
      <c r="X43" s="78">
        <v>0</v>
      </c>
      <c r="Y43" s="78">
        <v>0</v>
      </c>
      <c r="Z43" s="78">
        <v>0</v>
      </c>
      <c r="AA43" s="78">
        <v>0</v>
      </c>
      <c r="AB43" s="78">
        <v>0</v>
      </c>
      <c r="AC43" s="78">
        <v>0</v>
      </c>
      <c r="AD43" s="78">
        <v>0</v>
      </c>
      <c r="AE43" s="78">
        <v>0</v>
      </c>
      <c r="AF43" s="78">
        <v>0</v>
      </c>
      <c r="AG43" s="78">
        <v>0</v>
      </c>
      <c r="AH43" s="78">
        <v>0</v>
      </c>
      <c r="AI43" s="78">
        <v>0</v>
      </c>
      <c r="AJ43" s="78">
        <v>0</v>
      </c>
      <c r="AM43" s="383">
        <f>F43+NPV(SDN,G43:INDEX(G43:AJ43,PAL))</f>
        <v>0</v>
      </c>
      <c r="AN43" s="415">
        <f>F43+NPV(SDN,G43:INDEX(G43:AJ43,PAL))</f>
        <v>0</v>
      </c>
      <c r="AO43" s="387">
        <f>IF(COUNTIF(AP43:AY43,"Klaida")&gt;0,1,0)</f>
        <v>0</v>
      </c>
      <c r="AP43" s="59">
        <f>IF(COUNT(F43:INDEX(F43:AJ43,PAL+1))&lt;&gt;PAL+1,"Klaida",0)</f>
        <v>0</v>
      </c>
      <c r="AQ43" s="59"/>
      <c r="AR43" s="59"/>
      <c r="AS43" s="59"/>
      <c r="AT43" s="59"/>
      <c r="AU43" s="59"/>
      <c r="AV43" s="59"/>
      <c r="AW43" s="59"/>
      <c r="AX43" s="59"/>
      <c r="AY43" s="388"/>
    </row>
    <row r="44" spans="2:51" s="61" customFormat="1">
      <c r="B44" s="66" t="s">
        <v>44</v>
      </c>
      <c r="C44" s="5" t="str">
        <f>IF(Kalba="EN",Data2!C69,Data2!B69)</f>
        <v>Paskolos</v>
      </c>
      <c r="D44" s="62">
        <f>ROUND(SUM(D45)-SUM(D46),0)</f>
        <v>0</v>
      </c>
      <c r="E44" s="62">
        <f>ROUND(SUM(E45)-SUM(E46),0)</f>
        <v>0</v>
      </c>
      <c r="F44" s="62">
        <f t="shared" ref="F44:AJ44" si="16">ROUND(SUM(F45)-SUM(F46),0)</f>
        <v>0</v>
      </c>
      <c r="G44" s="62">
        <f t="shared" si="16"/>
        <v>0</v>
      </c>
      <c r="H44" s="62">
        <f t="shared" si="16"/>
        <v>0</v>
      </c>
      <c r="I44" s="62">
        <f t="shared" si="16"/>
        <v>0</v>
      </c>
      <c r="J44" s="62">
        <f t="shared" si="16"/>
        <v>0</v>
      </c>
      <c r="K44" s="62">
        <f t="shared" si="16"/>
        <v>0</v>
      </c>
      <c r="L44" s="62">
        <f t="shared" si="16"/>
        <v>0</v>
      </c>
      <c r="M44" s="62">
        <f t="shared" si="16"/>
        <v>0</v>
      </c>
      <c r="N44" s="62">
        <f t="shared" si="16"/>
        <v>0</v>
      </c>
      <c r="O44" s="62">
        <f t="shared" si="16"/>
        <v>0</v>
      </c>
      <c r="P44" s="62">
        <f t="shared" si="16"/>
        <v>0</v>
      </c>
      <c r="Q44" s="62">
        <f t="shared" si="16"/>
        <v>0</v>
      </c>
      <c r="R44" s="62">
        <f t="shared" si="16"/>
        <v>0</v>
      </c>
      <c r="S44" s="62">
        <f t="shared" si="16"/>
        <v>0</v>
      </c>
      <c r="T44" s="62">
        <f t="shared" si="16"/>
        <v>0</v>
      </c>
      <c r="U44" s="62">
        <f t="shared" si="16"/>
        <v>0</v>
      </c>
      <c r="V44" s="62">
        <f t="shared" si="16"/>
        <v>0</v>
      </c>
      <c r="W44" s="62">
        <f t="shared" si="16"/>
        <v>0</v>
      </c>
      <c r="X44" s="62">
        <f t="shared" si="16"/>
        <v>0</v>
      </c>
      <c r="Y44" s="62">
        <f t="shared" si="16"/>
        <v>0</v>
      </c>
      <c r="Z44" s="62">
        <f t="shared" si="16"/>
        <v>0</v>
      </c>
      <c r="AA44" s="62">
        <f t="shared" si="16"/>
        <v>0</v>
      </c>
      <c r="AB44" s="62">
        <f t="shared" si="16"/>
        <v>0</v>
      </c>
      <c r="AC44" s="62">
        <f t="shared" si="16"/>
        <v>0</v>
      </c>
      <c r="AD44" s="62">
        <f t="shared" si="16"/>
        <v>0</v>
      </c>
      <c r="AE44" s="62">
        <f t="shared" si="16"/>
        <v>0</v>
      </c>
      <c r="AF44" s="62">
        <f t="shared" si="16"/>
        <v>0</v>
      </c>
      <c r="AG44" s="62">
        <f t="shared" si="16"/>
        <v>0</v>
      </c>
      <c r="AH44" s="62">
        <f t="shared" si="16"/>
        <v>0</v>
      </c>
      <c r="AI44" s="62">
        <f t="shared" si="16"/>
        <v>0</v>
      </c>
      <c r="AJ44" s="62">
        <f t="shared" si="16"/>
        <v>0</v>
      </c>
      <c r="AM44" s="382">
        <f>ROUND(SUM(AM45)-SUM(AM46),0)</f>
        <v>0</v>
      </c>
      <c r="AN44" s="382">
        <f>ROUND(SUM(AN45)-SUM(AN46),0)</f>
        <v>0</v>
      </c>
      <c r="AO44" s="389"/>
      <c r="AP44" s="63"/>
      <c r="AQ44" s="63"/>
      <c r="AR44" s="63"/>
      <c r="AS44" s="63"/>
      <c r="AT44" s="63"/>
      <c r="AU44" s="63"/>
      <c r="AV44" s="63"/>
      <c r="AW44" s="63"/>
      <c r="AX44" s="63"/>
      <c r="AY44" s="390"/>
    </row>
    <row r="45" spans="2:51">
      <c r="B45" s="64" t="s">
        <v>46</v>
      </c>
      <c r="C45" s="4" t="str">
        <f>IF(Kalba="EN",Data2!C70,Data2!B70)</f>
        <v>Paskolos</v>
      </c>
      <c r="D45" s="65">
        <f>F45+NPV(FDN,G45:INDEX(G45:AJ45,PAL))</f>
        <v>0</v>
      </c>
      <c r="E45" s="65">
        <f>SUMIF($F$5:$AJ$5,"&lt;="&amp;PAL,$F45:$AJ45)</f>
        <v>0</v>
      </c>
      <c r="F45" s="78">
        <v>0</v>
      </c>
      <c r="G45" s="78">
        <v>0</v>
      </c>
      <c r="H45" s="78">
        <v>0</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c r="AA45" s="78">
        <v>0</v>
      </c>
      <c r="AB45" s="78">
        <v>0</v>
      </c>
      <c r="AC45" s="78">
        <v>0</v>
      </c>
      <c r="AD45" s="78">
        <v>0</v>
      </c>
      <c r="AE45" s="78">
        <v>0</v>
      </c>
      <c r="AF45" s="78">
        <v>0</v>
      </c>
      <c r="AG45" s="78">
        <v>0</v>
      </c>
      <c r="AH45" s="78">
        <v>0</v>
      </c>
      <c r="AI45" s="78">
        <v>0</v>
      </c>
      <c r="AJ45" s="78">
        <v>0</v>
      </c>
      <c r="AM45" s="383">
        <f>F45+NPV(SDN,G45:INDEX(G45:AJ45,PAL))</f>
        <v>0</v>
      </c>
      <c r="AN45" s="415">
        <f>F45+NPV(SDN,G45:INDEX(G45:AJ45,PAL))</f>
        <v>0</v>
      </c>
      <c r="AO45" s="387">
        <f>IF(COUNTIF(AP45:AY45,"Klaida")&gt;0,1,0)</f>
        <v>0</v>
      </c>
      <c r="AP45" s="59">
        <f>IF(COUNT(F45:INDEX(F45:AJ45,PAL+1))&lt;&gt;PAL+1,"Klaida",0)</f>
        <v>0</v>
      </c>
      <c r="AQ45" s="59"/>
      <c r="AR45" s="59"/>
      <c r="AS45" s="59"/>
      <c r="AT45" s="59"/>
      <c r="AU45" s="59"/>
      <c r="AV45" s="59"/>
      <c r="AW45" s="59"/>
      <c r="AX45" s="59"/>
      <c r="AY45" s="388"/>
    </row>
    <row r="46" spans="2:51">
      <c r="B46" s="64" t="s">
        <v>48</v>
      </c>
      <c r="C46" s="4" t="str">
        <f>IF(Kalba="EN",Data2!C71,Data2!B71)</f>
        <v>Paskolų grąžinimai (išskyrus palūkanas)</v>
      </c>
      <c r="D46" s="65">
        <f>F46+NPV(FDN,G46:INDEX(G46:AJ46,PAL))</f>
        <v>0</v>
      </c>
      <c r="E46" s="65">
        <f>SUMIF($F$5:$AJ$5,"&lt;="&amp;PAL,$F46:$AJ46)</f>
        <v>0</v>
      </c>
      <c r="F46" s="78">
        <v>0</v>
      </c>
      <c r="G46" s="78">
        <v>0</v>
      </c>
      <c r="H46" s="78">
        <v>0</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0</v>
      </c>
      <c r="AE46" s="78">
        <v>0</v>
      </c>
      <c r="AF46" s="78">
        <v>0</v>
      </c>
      <c r="AG46" s="78">
        <v>0</v>
      </c>
      <c r="AH46" s="78">
        <v>0</v>
      </c>
      <c r="AI46" s="78">
        <v>0</v>
      </c>
      <c r="AJ46" s="78">
        <v>0</v>
      </c>
      <c r="AM46" s="383">
        <f>F46+NPV(SDN,G46:INDEX(G46:AJ46,PAL))</f>
        <v>0</v>
      </c>
      <c r="AN46" s="415">
        <f>F46+NPV(SDN,G46:INDEX(G46:AJ46,PAL))</f>
        <v>0</v>
      </c>
      <c r="AO46" s="387">
        <f>IF(COUNTIF(AP46:AY46,"Klaida")&gt;0,1,0)</f>
        <v>0</v>
      </c>
      <c r="AP46" s="59">
        <f>IF(COUNT(F46:INDEX(F46:AJ46,PAL+1))&lt;&gt;PAL+1,"Klaida",0)</f>
        <v>0</v>
      </c>
      <c r="AQ46" s="59"/>
      <c r="AR46" s="59"/>
      <c r="AS46" s="59"/>
      <c r="AT46" s="59"/>
      <c r="AU46" s="59"/>
      <c r="AV46" s="59"/>
      <c r="AW46" s="59"/>
      <c r="AX46" s="59"/>
      <c r="AY46" s="388"/>
    </row>
    <row r="47" spans="2:51" s="61" customFormat="1">
      <c r="B47" s="66" t="s">
        <v>49</v>
      </c>
      <c r="C47" s="5" t="str">
        <f>IF(Kalba="EN",Data2!C$72,Data2!B$72)</f>
        <v>Socialinio ekonominio (SE) poveikio finansinė išraiška</v>
      </c>
      <c r="D47" s="62">
        <f t="shared" ref="D47:AJ47" si="17">SUM(D48)-SUM(D56)</f>
        <v>0</v>
      </c>
      <c r="E47" s="62">
        <f t="shared" si="17"/>
        <v>0</v>
      </c>
      <c r="F47" s="62">
        <f t="shared" si="17"/>
        <v>0</v>
      </c>
      <c r="G47" s="62">
        <f t="shared" si="17"/>
        <v>0</v>
      </c>
      <c r="H47" s="62">
        <f t="shared" si="17"/>
        <v>0</v>
      </c>
      <c r="I47" s="62">
        <f t="shared" si="17"/>
        <v>0</v>
      </c>
      <c r="J47" s="62">
        <f t="shared" si="17"/>
        <v>0</v>
      </c>
      <c r="K47" s="62">
        <f t="shared" si="17"/>
        <v>0</v>
      </c>
      <c r="L47" s="62">
        <f t="shared" si="17"/>
        <v>0</v>
      </c>
      <c r="M47" s="62">
        <f t="shared" si="17"/>
        <v>0</v>
      </c>
      <c r="N47" s="62">
        <f t="shared" si="17"/>
        <v>0</v>
      </c>
      <c r="O47" s="62">
        <f t="shared" si="17"/>
        <v>0</v>
      </c>
      <c r="P47" s="62">
        <f t="shared" si="17"/>
        <v>0</v>
      </c>
      <c r="Q47" s="62">
        <f t="shared" si="17"/>
        <v>0</v>
      </c>
      <c r="R47" s="62">
        <f t="shared" si="17"/>
        <v>0</v>
      </c>
      <c r="S47" s="62">
        <f t="shared" si="17"/>
        <v>0</v>
      </c>
      <c r="T47" s="62">
        <f t="shared" si="17"/>
        <v>0</v>
      </c>
      <c r="U47" s="62">
        <f t="shared" si="17"/>
        <v>0</v>
      </c>
      <c r="V47" s="62">
        <f t="shared" si="17"/>
        <v>0</v>
      </c>
      <c r="W47" s="62">
        <f t="shared" si="17"/>
        <v>0</v>
      </c>
      <c r="X47" s="62">
        <f t="shared" si="17"/>
        <v>0</v>
      </c>
      <c r="Y47" s="62">
        <f t="shared" si="17"/>
        <v>0</v>
      </c>
      <c r="Z47" s="62">
        <f t="shared" si="17"/>
        <v>0</v>
      </c>
      <c r="AA47" s="62">
        <f t="shared" si="17"/>
        <v>0</v>
      </c>
      <c r="AB47" s="62">
        <f t="shared" si="17"/>
        <v>0</v>
      </c>
      <c r="AC47" s="62">
        <f t="shared" si="17"/>
        <v>0</v>
      </c>
      <c r="AD47" s="62">
        <f t="shared" si="17"/>
        <v>0</v>
      </c>
      <c r="AE47" s="62">
        <f t="shared" si="17"/>
        <v>0</v>
      </c>
      <c r="AF47" s="62">
        <f t="shared" si="17"/>
        <v>0</v>
      </c>
      <c r="AG47" s="62">
        <f t="shared" si="17"/>
        <v>0</v>
      </c>
      <c r="AH47" s="62">
        <f t="shared" si="17"/>
        <v>0</v>
      </c>
      <c r="AI47" s="62">
        <f t="shared" si="17"/>
        <v>0</v>
      </c>
      <c r="AJ47" s="62">
        <f t="shared" si="17"/>
        <v>0</v>
      </c>
      <c r="AM47" s="382">
        <f>SUM(AM48)-SUM(AM56)</f>
        <v>0</v>
      </c>
      <c r="AN47" s="382">
        <f>SUM(AN48)-SUM(AN56)</f>
        <v>0</v>
      </c>
      <c r="AO47" s="389"/>
      <c r="AP47" s="63"/>
      <c r="AQ47" s="63"/>
      <c r="AR47" s="63"/>
      <c r="AS47" s="63"/>
      <c r="AT47" s="63"/>
      <c r="AU47" s="63"/>
      <c r="AV47" s="63"/>
      <c r="AW47" s="63"/>
      <c r="AX47" s="63"/>
      <c r="AY47" s="390"/>
    </row>
    <row r="48" spans="2:51" s="61" customFormat="1">
      <c r="B48" s="66" t="s">
        <v>50</v>
      </c>
      <c r="C48" s="5" t="str">
        <f>IF(Kalba="EN",Data2!C$73,Data2!B$73) &amp; " "&amp; IF(Kalba="EN",Data2!C$74,Data2!B$74)</f>
        <v>SE nauda (pasirinkite SE naudos komponentą)</v>
      </c>
      <c r="D48" s="62">
        <f t="shared" ref="D48:AJ48" si="18">ROUND(SUM(D49:D55),0)</f>
        <v>0</v>
      </c>
      <c r="E48" s="62">
        <f t="shared" si="18"/>
        <v>0</v>
      </c>
      <c r="F48" s="62">
        <f t="shared" si="18"/>
        <v>0</v>
      </c>
      <c r="G48" s="62">
        <f t="shared" si="18"/>
        <v>0</v>
      </c>
      <c r="H48" s="62">
        <f t="shared" si="18"/>
        <v>0</v>
      </c>
      <c r="I48" s="62">
        <f t="shared" si="18"/>
        <v>0</v>
      </c>
      <c r="J48" s="62">
        <f t="shared" si="18"/>
        <v>0</v>
      </c>
      <c r="K48" s="62">
        <f t="shared" si="18"/>
        <v>0</v>
      </c>
      <c r="L48" s="62">
        <f t="shared" si="18"/>
        <v>0</v>
      </c>
      <c r="M48" s="62">
        <f t="shared" si="18"/>
        <v>0</v>
      </c>
      <c r="N48" s="62">
        <f t="shared" si="18"/>
        <v>0</v>
      </c>
      <c r="O48" s="62">
        <f t="shared" si="18"/>
        <v>0</v>
      </c>
      <c r="P48" s="62">
        <f t="shared" si="18"/>
        <v>0</v>
      </c>
      <c r="Q48" s="62">
        <f t="shared" si="18"/>
        <v>0</v>
      </c>
      <c r="R48" s="62">
        <f t="shared" si="18"/>
        <v>0</v>
      </c>
      <c r="S48" s="62">
        <f t="shared" si="18"/>
        <v>0</v>
      </c>
      <c r="T48" s="62">
        <f t="shared" si="18"/>
        <v>0</v>
      </c>
      <c r="U48" s="62">
        <f t="shared" si="18"/>
        <v>0</v>
      </c>
      <c r="V48" s="62">
        <f t="shared" si="18"/>
        <v>0</v>
      </c>
      <c r="W48" s="62">
        <f t="shared" si="18"/>
        <v>0</v>
      </c>
      <c r="X48" s="62">
        <f t="shared" si="18"/>
        <v>0</v>
      </c>
      <c r="Y48" s="62">
        <f t="shared" si="18"/>
        <v>0</v>
      </c>
      <c r="Z48" s="62">
        <f t="shared" si="18"/>
        <v>0</v>
      </c>
      <c r="AA48" s="62">
        <f t="shared" si="18"/>
        <v>0</v>
      </c>
      <c r="AB48" s="62">
        <f t="shared" si="18"/>
        <v>0</v>
      </c>
      <c r="AC48" s="62">
        <f t="shared" si="18"/>
        <v>0</v>
      </c>
      <c r="AD48" s="62">
        <f t="shared" si="18"/>
        <v>0</v>
      </c>
      <c r="AE48" s="62">
        <f t="shared" si="18"/>
        <v>0</v>
      </c>
      <c r="AF48" s="62">
        <f t="shared" si="18"/>
        <v>0</v>
      </c>
      <c r="AG48" s="62">
        <f t="shared" si="18"/>
        <v>0</v>
      </c>
      <c r="AH48" s="62">
        <f t="shared" si="18"/>
        <v>0</v>
      </c>
      <c r="AI48" s="62">
        <f t="shared" si="18"/>
        <v>0</v>
      </c>
      <c r="AJ48" s="62">
        <f t="shared" si="18"/>
        <v>0</v>
      </c>
      <c r="AM48" s="382">
        <f>ROUND(SUM(AM49:AM55),0)</f>
        <v>0</v>
      </c>
      <c r="AN48" s="382">
        <f>ROUND(SUM(AN49:AN55),0)</f>
        <v>0</v>
      </c>
      <c r="AO48" s="389"/>
      <c r="AP48" s="63"/>
      <c r="AQ48" s="63"/>
      <c r="AR48" s="63"/>
      <c r="AS48" s="63"/>
      <c r="AT48" s="63"/>
      <c r="AU48" s="63"/>
      <c r="AV48" s="63"/>
      <c r="AW48" s="63"/>
      <c r="AX48" s="63"/>
      <c r="AY48" s="390"/>
    </row>
    <row r="49" spans="2:51">
      <c r="B49" s="199" t="s">
        <v>51</v>
      </c>
      <c r="C49" s="486" t="s">
        <v>69</v>
      </c>
      <c r="D49" s="169">
        <f>F49+NPV(SDN,G49:INDEX(G49:AJ49,PAL))</f>
        <v>0</v>
      </c>
      <c r="E49" s="169">
        <f t="shared" ref="E49:E55" si="19">SUMIF($F$5:$AJ$5,"&lt;="&amp;PAL,$F49:$AJ49)</f>
        <v>0</v>
      </c>
      <c r="F49" s="78">
        <v>0</v>
      </c>
      <c r="G49" s="78">
        <v>0</v>
      </c>
      <c r="H49" s="78">
        <v>0</v>
      </c>
      <c r="I49" s="78">
        <v>0</v>
      </c>
      <c r="J49" s="78">
        <v>0</v>
      </c>
      <c r="K49" s="78">
        <v>0</v>
      </c>
      <c r="L49" s="78">
        <v>0</v>
      </c>
      <c r="M49" s="78">
        <v>0</v>
      </c>
      <c r="N49" s="78">
        <v>0</v>
      </c>
      <c r="O49" s="78">
        <v>0</v>
      </c>
      <c r="P49" s="78">
        <v>0</v>
      </c>
      <c r="Q49" s="78">
        <v>0</v>
      </c>
      <c r="R49" s="78">
        <v>0</v>
      </c>
      <c r="S49" s="78">
        <v>0</v>
      </c>
      <c r="T49" s="78">
        <v>0</v>
      </c>
      <c r="U49" s="78">
        <v>0</v>
      </c>
      <c r="V49" s="78">
        <v>0</v>
      </c>
      <c r="W49" s="78">
        <v>0</v>
      </c>
      <c r="X49" s="78">
        <v>0</v>
      </c>
      <c r="Y49" s="78">
        <v>0</v>
      </c>
      <c r="Z49" s="78">
        <v>0</v>
      </c>
      <c r="AA49" s="78">
        <v>0</v>
      </c>
      <c r="AB49" s="78">
        <v>0</v>
      </c>
      <c r="AC49" s="78">
        <v>0</v>
      </c>
      <c r="AD49" s="78">
        <v>0</v>
      </c>
      <c r="AE49" s="78">
        <v>0</v>
      </c>
      <c r="AF49" s="78">
        <v>0</v>
      </c>
      <c r="AG49" s="78">
        <v>0</v>
      </c>
      <c r="AH49" s="78">
        <v>0</v>
      </c>
      <c r="AI49" s="78">
        <v>0</v>
      </c>
      <c r="AJ49" s="78">
        <v>0</v>
      </c>
      <c r="AM49" s="383">
        <f>F49+NPV(SDN,G49:INDEX(G49:AJ49,PAL))</f>
        <v>0</v>
      </c>
      <c r="AN49" s="415">
        <f>F49+NPV(SDN,G49:INDEX(G49:AJ49,PAL))</f>
        <v>0</v>
      </c>
      <c r="AO49" s="387">
        <f t="shared" ref="AO49:AO55" si="20">IF(COUNTIF(AP49:AY49,"Klaida")&gt;0,1,0)</f>
        <v>0</v>
      </c>
      <c r="AP49" s="59">
        <f>IF(COUNT(F49:INDEX(F49:AJ49,PAL+1))&lt;&gt;PAL+1,"Klaida",0)</f>
        <v>0</v>
      </c>
      <c r="AQ49" s="59"/>
      <c r="AR49" s="59"/>
      <c r="AS49" s="59"/>
      <c r="AT49" s="59"/>
      <c r="AU49" s="59"/>
      <c r="AV49" s="59"/>
      <c r="AW49" s="59"/>
      <c r="AX49" s="59"/>
      <c r="AY49" s="388"/>
    </row>
    <row r="50" spans="2:51">
      <c r="B50" s="199" t="s">
        <v>52</v>
      </c>
      <c r="C50" s="486" t="s">
        <v>69</v>
      </c>
      <c r="D50" s="169">
        <f>F50+NPV(SDN,G50:INDEX(G50:AJ50,PAL))</f>
        <v>0</v>
      </c>
      <c r="E50" s="169">
        <f t="shared" si="19"/>
        <v>0</v>
      </c>
      <c r="F50" s="78">
        <v>0</v>
      </c>
      <c r="G50" s="78">
        <v>0</v>
      </c>
      <c r="H50" s="78">
        <v>0</v>
      </c>
      <c r="I50" s="78">
        <v>0</v>
      </c>
      <c r="J50" s="78">
        <v>0</v>
      </c>
      <c r="K50" s="78">
        <v>0</v>
      </c>
      <c r="L50" s="78">
        <v>0</v>
      </c>
      <c r="M50" s="78">
        <v>0</v>
      </c>
      <c r="N50" s="78">
        <v>0</v>
      </c>
      <c r="O50" s="78">
        <v>0</v>
      </c>
      <c r="P50" s="78">
        <v>0</v>
      </c>
      <c r="Q50" s="78">
        <v>0</v>
      </c>
      <c r="R50" s="78">
        <v>0</v>
      </c>
      <c r="S50" s="78">
        <v>0</v>
      </c>
      <c r="T50" s="78">
        <v>0</v>
      </c>
      <c r="U50" s="78">
        <v>0</v>
      </c>
      <c r="V50" s="78">
        <v>0</v>
      </c>
      <c r="W50" s="78">
        <v>0</v>
      </c>
      <c r="X50" s="78">
        <v>0</v>
      </c>
      <c r="Y50" s="78">
        <v>0</v>
      </c>
      <c r="Z50" s="78">
        <v>0</v>
      </c>
      <c r="AA50" s="78">
        <v>0</v>
      </c>
      <c r="AB50" s="78">
        <v>0</v>
      </c>
      <c r="AC50" s="78">
        <v>0</v>
      </c>
      <c r="AD50" s="78">
        <v>0</v>
      </c>
      <c r="AE50" s="78">
        <v>0</v>
      </c>
      <c r="AF50" s="78">
        <v>0</v>
      </c>
      <c r="AG50" s="78">
        <v>0</v>
      </c>
      <c r="AH50" s="78">
        <v>0</v>
      </c>
      <c r="AI50" s="78">
        <v>0</v>
      </c>
      <c r="AJ50" s="78">
        <v>0</v>
      </c>
      <c r="AM50" s="383">
        <f>F50+NPV(SDN,G50:INDEX(G50:AJ50,PAL))</f>
        <v>0</v>
      </c>
      <c r="AN50" s="415">
        <f>F50+NPV(SDN,G50:INDEX(G50:AJ50,PAL))</f>
        <v>0</v>
      </c>
      <c r="AO50" s="387">
        <f t="shared" si="20"/>
        <v>0</v>
      </c>
      <c r="AP50" s="59">
        <f>IF(COUNT(F50:INDEX(F50:AJ50,PAL+1))&lt;&gt;PAL+1,"Klaida",0)</f>
        <v>0</v>
      </c>
      <c r="AQ50" s="59"/>
      <c r="AR50" s="59"/>
      <c r="AS50" s="59"/>
      <c r="AT50" s="59"/>
      <c r="AU50" s="59"/>
      <c r="AV50" s="59"/>
      <c r="AW50" s="59"/>
      <c r="AX50" s="59"/>
      <c r="AY50" s="388"/>
    </row>
    <row r="51" spans="2:51">
      <c r="B51" s="199" t="s">
        <v>339</v>
      </c>
      <c r="C51" s="486" t="s">
        <v>69</v>
      </c>
      <c r="D51" s="169">
        <f>F51+NPV(SDN,G51:INDEX(G51:AJ51,PAL))</f>
        <v>0</v>
      </c>
      <c r="E51" s="169">
        <f t="shared" si="19"/>
        <v>0</v>
      </c>
      <c r="F51" s="78">
        <v>0</v>
      </c>
      <c r="G51" s="78">
        <v>0</v>
      </c>
      <c r="H51" s="78">
        <v>0</v>
      </c>
      <c r="I51" s="78">
        <v>0</v>
      </c>
      <c r="J51" s="78">
        <v>0</v>
      </c>
      <c r="K51" s="78">
        <v>0</v>
      </c>
      <c r="L51" s="78">
        <v>0</v>
      </c>
      <c r="M51" s="78">
        <v>0</v>
      </c>
      <c r="N51" s="78">
        <v>0</v>
      </c>
      <c r="O51" s="78">
        <v>0</v>
      </c>
      <c r="P51" s="78">
        <v>0</v>
      </c>
      <c r="Q51" s="78">
        <v>0</v>
      </c>
      <c r="R51" s="78">
        <v>0</v>
      </c>
      <c r="S51" s="78">
        <v>0</v>
      </c>
      <c r="T51" s="78">
        <v>0</v>
      </c>
      <c r="U51" s="78">
        <v>0</v>
      </c>
      <c r="V51" s="78">
        <v>0</v>
      </c>
      <c r="W51" s="78">
        <v>0</v>
      </c>
      <c r="X51" s="78">
        <v>0</v>
      </c>
      <c r="Y51" s="78">
        <v>0</v>
      </c>
      <c r="Z51" s="78">
        <v>0</v>
      </c>
      <c r="AA51" s="78">
        <v>0</v>
      </c>
      <c r="AB51" s="78">
        <v>0</v>
      </c>
      <c r="AC51" s="78">
        <v>0</v>
      </c>
      <c r="AD51" s="78">
        <v>0</v>
      </c>
      <c r="AE51" s="78">
        <v>0</v>
      </c>
      <c r="AF51" s="78">
        <v>0</v>
      </c>
      <c r="AG51" s="78">
        <v>0</v>
      </c>
      <c r="AH51" s="78">
        <v>0</v>
      </c>
      <c r="AI51" s="78">
        <v>0</v>
      </c>
      <c r="AJ51" s="78">
        <v>0</v>
      </c>
      <c r="AM51" s="383">
        <f>F51+NPV(SDN,G51:INDEX(G51:AJ51,PAL))</f>
        <v>0</v>
      </c>
      <c r="AN51" s="415">
        <f>F51+NPV(SDN,G51:INDEX(G51:AJ51,PAL))</f>
        <v>0</v>
      </c>
      <c r="AO51" s="387">
        <f t="shared" si="20"/>
        <v>0</v>
      </c>
      <c r="AP51" s="59">
        <f>IF(COUNT(F51:INDEX(F51:AJ51,PAL+1))&lt;&gt;PAL+1,"Klaida",0)</f>
        <v>0</v>
      </c>
      <c r="AQ51" s="59"/>
      <c r="AR51" s="59"/>
      <c r="AS51" s="59"/>
      <c r="AT51" s="59"/>
      <c r="AU51" s="59"/>
      <c r="AV51" s="59"/>
      <c r="AW51" s="59"/>
      <c r="AX51" s="59"/>
      <c r="AY51" s="388"/>
    </row>
    <row r="52" spans="2:51">
      <c r="B52" s="199" t="s">
        <v>340</v>
      </c>
      <c r="C52" s="486" t="s">
        <v>69</v>
      </c>
      <c r="D52" s="169">
        <f>F52+NPV(SDN,G52:INDEX(G52:AJ52,PAL))</f>
        <v>0</v>
      </c>
      <c r="E52" s="169">
        <f t="shared" si="19"/>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M52" s="383">
        <f>F52+NPV(SDN,G52:INDEX(G52:AJ52,PAL))</f>
        <v>0</v>
      </c>
      <c r="AN52" s="415">
        <f>F52+NPV(SDN,G52:INDEX(G52:AJ52,PAL))</f>
        <v>0</v>
      </c>
      <c r="AO52" s="387">
        <f t="shared" si="20"/>
        <v>0</v>
      </c>
      <c r="AP52" s="59">
        <f>IF(COUNT(F52:INDEX(F52:AJ52,PAL+1))&lt;&gt;PAL+1,"Klaida",0)</f>
        <v>0</v>
      </c>
      <c r="AQ52" s="59"/>
      <c r="AR52" s="59"/>
      <c r="AS52" s="59"/>
      <c r="AT52" s="59"/>
      <c r="AU52" s="59"/>
      <c r="AV52" s="59"/>
      <c r="AW52" s="59"/>
      <c r="AX52" s="59"/>
      <c r="AY52" s="388"/>
    </row>
    <row r="53" spans="2:51">
      <c r="B53" s="199" t="s">
        <v>341</v>
      </c>
      <c r="C53" s="486" t="s">
        <v>69</v>
      </c>
      <c r="D53" s="169">
        <f>F53+NPV(SDN,G53:INDEX(G53:AJ53,PAL))</f>
        <v>0</v>
      </c>
      <c r="E53" s="169">
        <f t="shared" si="19"/>
        <v>0</v>
      </c>
      <c r="F53" s="78">
        <v>0</v>
      </c>
      <c r="G53" s="78">
        <v>0</v>
      </c>
      <c r="H53" s="78">
        <v>0</v>
      </c>
      <c r="I53" s="78">
        <v>0</v>
      </c>
      <c r="J53" s="78">
        <v>0</v>
      </c>
      <c r="K53" s="78">
        <v>0</v>
      </c>
      <c r="L53" s="78">
        <v>0</v>
      </c>
      <c r="M53" s="78">
        <v>0</v>
      </c>
      <c r="N53" s="78">
        <v>0</v>
      </c>
      <c r="O53" s="78">
        <v>0</v>
      </c>
      <c r="P53" s="78">
        <v>0</v>
      </c>
      <c r="Q53" s="78">
        <v>0</v>
      </c>
      <c r="R53" s="78">
        <v>0</v>
      </c>
      <c r="S53" s="78">
        <v>0</v>
      </c>
      <c r="T53" s="78">
        <v>0</v>
      </c>
      <c r="U53" s="78">
        <v>0</v>
      </c>
      <c r="V53" s="78">
        <v>0</v>
      </c>
      <c r="W53" s="78">
        <v>0</v>
      </c>
      <c r="X53" s="78">
        <v>0</v>
      </c>
      <c r="Y53" s="78">
        <v>0</v>
      </c>
      <c r="Z53" s="78">
        <v>0</v>
      </c>
      <c r="AA53" s="78">
        <v>0</v>
      </c>
      <c r="AB53" s="78">
        <v>0</v>
      </c>
      <c r="AC53" s="78">
        <v>0</v>
      </c>
      <c r="AD53" s="78">
        <v>0</v>
      </c>
      <c r="AE53" s="78">
        <v>0</v>
      </c>
      <c r="AF53" s="78">
        <v>0</v>
      </c>
      <c r="AG53" s="78">
        <v>0</v>
      </c>
      <c r="AH53" s="78">
        <v>0</v>
      </c>
      <c r="AI53" s="78">
        <v>0</v>
      </c>
      <c r="AJ53" s="78">
        <v>0</v>
      </c>
      <c r="AM53" s="383">
        <f>F53+NPV(SDN,G53:INDEX(G53:AJ53,PAL))</f>
        <v>0</v>
      </c>
      <c r="AN53" s="415">
        <f>F53+NPV(SDN,G53:INDEX(G53:AJ53,PAL))</f>
        <v>0</v>
      </c>
      <c r="AO53" s="387">
        <f t="shared" si="20"/>
        <v>0</v>
      </c>
      <c r="AP53" s="59">
        <f>IF(COUNT(F53:INDEX(F53:AJ53,PAL+1))&lt;&gt;PAL+1,"Klaida",0)</f>
        <v>0</v>
      </c>
      <c r="AQ53" s="59"/>
      <c r="AR53" s="59"/>
      <c r="AS53" s="59"/>
      <c r="AT53" s="59"/>
      <c r="AU53" s="59"/>
      <c r="AV53" s="59"/>
      <c r="AW53" s="59"/>
      <c r="AX53" s="59"/>
      <c r="AY53" s="388"/>
    </row>
    <row r="54" spans="2:51">
      <c r="B54" s="199" t="s">
        <v>342</v>
      </c>
      <c r="C54" s="486" t="s">
        <v>69</v>
      </c>
      <c r="D54" s="169">
        <f>F54+NPV(SDN,G54:INDEX(G54:AJ54,PAL))</f>
        <v>0</v>
      </c>
      <c r="E54" s="169">
        <f t="shared" si="19"/>
        <v>0</v>
      </c>
      <c r="F54" s="78">
        <v>0</v>
      </c>
      <c r="G54" s="78">
        <v>0</v>
      </c>
      <c r="H54" s="78">
        <v>0</v>
      </c>
      <c r="I54" s="78">
        <v>0</v>
      </c>
      <c r="J54" s="78">
        <v>0</v>
      </c>
      <c r="K54" s="78">
        <v>0</v>
      </c>
      <c r="L54" s="78">
        <v>0</v>
      </c>
      <c r="M54" s="78">
        <v>0</v>
      </c>
      <c r="N54" s="78">
        <v>0</v>
      </c>
      <c r="O54" s="78">
        <v>0</v>
      </c>
      <c r="P54" s="78">
        <v>0</v>
      </c>
      <c r="Q54" s="78">
        <v>0</v>
      </c>
      <c r="R54" s="78">
        <v>0</v>
      </c>
      <c r="S54" s="78">
        <v>0</v>
      </c>
      <c r="T54" s="78">
        <v>0</v>
      </c>
      <c r="U54" s="78">
        <v>0</v>
      </c>
      <c r="V54" s="78">
        <v>0</v>
      </c>
      <c r="W54" s="78">
        <v>0</v>
      </c>
      <c r="X54" s="78">
        <v>0</v>
      </c>
      <c r="Y54" s="78">
        <v>0</v>
      </c>
      <c r="Z54" s="78">
        <v>0</v>
      </c>
      <c r="AA54" s="78">
        <v>0</v>
      </c>
      <c r="AB54" s="78">
        <v>0</v>
      </c>
      <c r="AC54" s="78">
        <v>0</v>
      </c>
      <c r="AD54" s="78">
        <v>0</v>
      </c>
      <c r="AE54" s="78">
        <v>0</v>
      </c>
      <c r="AF54" s="78">
        <v>0</v>
      </c>
      <c r="AG54" s="78">
        <v>0</v>
      </c>
      <c r="AH54" s="78">
        <v>0</v>
      </c>
      <c r="AI54" s="78">
        <v>0</v>
      </c>
      <c r="AJ54" s="78">
        <v>0</v>
      </c>
      <c r="AM54" s="383">
        <f>F54+NPV(SDN,G54:INDEX(G54:AJ54,PAL))</f>
        <v>0</v>
      </c>
      <c r="AN54" s="415">
        <f>F54+NPV(SDN,G54:INDEX(G54:AJ54,PAL))</f>
        <v>0</v>
      </c>
      <c r="AO54" s="387">
        <f t="shared" si="20"/>
        <v>0</v>
      </c>
      <c r="AP54" s="59">
        <f>IF(COUNT(F54:INDEX(F54:AJ54,PAL+1))&lt;&gt;PAL+1,"Klaida",0)</f>
        <v>0</v>
      </c>
      <c r="AQ54" s="59"/>
      <c r="AR54" s="59"/>
      <c r="AS54" s="59"/>
      <c r="AT54" s="59"/>
      <c r="AU54" s="59"/>
      <c r="AV54" s="59"/>
      <c r="AW54" s="59"/>
      <c r="AX54" s="59"/>
      <c r="AY54" s="388"/>
    </row>
    <row r="55" spans="2:51">
      <c r="B55" s="199" t="s">
        <v>343</v>
      </c>
      <c r="C55" s="486" t="s">
        <v>69</v>
      </c>
      <c r="D55" s="169">
        <f>F55+NPV(SDN,G55:INDEX(G55:AJ55,PAL))</f>
        <v>0</v>
      </c>
      <c r="E55" s="169">
        <f t="shared" si="19"/>
        <v>0</v>
      </c>
      <c r="F55" s="78">
        <v>0</v>
      </c>
      <c r="G55" s="78">
        <v>0</v>
      </c>
      <c r="H55" s="78">
        <v>0</v>
      </c>
      <c r="I55" s="78">
        <v>0</v>
      </c>
      <c r="J55" s="78">
        <v>0</v>
      </c>
      <c r="K55" s="78">
        <v>0</v>
      </c>
      <c r="L55" s="78">
        <v>0</v>
      </c>
      <c r="M55" s="78">
        <v>0</v>
      </c>
      <c r="N55" s="78">
        <v>0</v>
      </c>
      <c r="O55" s="78">
        <v>0</v>
      </c>
      <c r="P55" s="78">
        <v>0</v>
      </c>
      <c r="Q55" s="78">
        <v>0</v>
      </c>
      <c r="R55" s="78">
        <v>0</v>
      </c>
      <c r="S55" s="78">
        <v>0</v>
      </c>
      <c r="T55" s="78">
        <v>0</v>
      </c>
      <c r="U55" s="78">
        <v>0</v>
      </c>
      <c r="V55" s="78">
        <v>0</v>
      </c>
      <c r="W55" s="78">
        <v>0</v>
      </c>
      <c r="X55" s="78">
        <v>0</v>
      </c>
      <c r="Y55" s="78">
        <v>0</v>
      </c>
      <c r="Z55" s="78">
        <v>0</v>
      </c>
      <c r="AA55" s="78">
        <v>0</v>
      </c>
      <c r="AB55" s="78">
        <v>0</v>
      </c>
      <c r="AC55" s="78">
        <v>0</v>
      </c>
      <c r="AD55" s="78">
        <v>0</v>
      </c>
      <c r="AE55" s="78">
        <v>0</v>
      </c>
      <c r="AF55" s="78">
        <v>0</v>
      </c>
      <c r="AG55" s="78">
        <v>0</v>
      </c>
      <c r="AH55" s="78">
        <v>0</v>
      </c>
      <c r="AI55" s="78">
        <v>0</v>
      </c>
      <c r="AJ55" s="78">
        <v>0</v>
      </c>
      <c r="AM55" s="383">
        <f>F55+NPV(SDN,G55:INDEX(G55:AJ55,PAL))</f>
        <v>0</v>
      </c>
      <c r="AN55" s="415">
        <f>F55+NPV(SDN,G55:INDEX(G55:AJ55,PAL))</f>
        <v>0</v>
      </c>
      <c r="AO55" s="387">
        <f t="shared" si="20"/>
        <v>0</v>
      </c>
      <c r="AP55" s="59">
        <f>IF(COUNT(F55:INDEX(F55:AJ55,PAL+1))&lt;&gt;PAL+1,"Klaida",0)</f>
        <v>0</v>
      </c>
      <c r="AQ55" s="59"/>
      <c r="AR55" s="59"/>
      <c r="AS55" s="59"/>
      <c r="AT55" s="59"/>
      <c r="AU55" s="59"/>
      <c r="AV55" s="59"/>
      <c r="AW55" s="59"/>
      <c r="AX55" s="59"/>
      <c r="AY55" s="388"/>
    </row>
    <row r="56" spans="2:51">
      <c r="B56" s="66" t="s">
        <v>53</v>
      </c>
      <c r="C56" s="180" t="str">
        <f>IF(Kalba="EN",Data2!C$76,Data2!B$76) &amp; " "&amp; IF(Kalba="EN",Data2!C$77,Data2!B$77)</f>
        <v>SE žala (pasirinkite SE žalos komponentą)</v>
      </c>
      <c r="D56" s="62">
        <f>ROUND(SUM(D57:D59),0)</f>
        <v>0</v>
      </c>
      <c r="E56" s="62">
        <f>ROUND(SUM(E57:E59),0)</f>
        <v>0</v>
      </c>
      <c r="F56" s="62">
        <f t="shared" ref="F56:AJ56" si="21">ROUND(SUM(F57:F59),0)</f>
        <v>0</v>
      </c>
      <c r="G56" s="62">
        <f t="shared" si="21"/>
        <v>0</v>
      </c>
      <c r="H56" s="62">
        <f t="shared" si="21"/>
        <v>0</v>
      </c>
      <c r="I56" s="62">
        <f t="shared" si="21"/>
        <v>0</v>
      </c>
      <c r="J56" s="62">
        <f t="shared" si="21"/>
        <v>0</v>
      </c>
      <c r="K56" s="62">
        <f t="shared" si="21"/>
        <v>0</v>
      </c>
      <c r="L56" s="62">
        <f t="shared" si="21"/>
        <v>0</v>
      </c>
      <c r="M56" s="62">
        <f t="shared" si="21"/>
        <v>0</v>
      </c>
      <c r="N56" s="62">
        <f t="shared" si="21"/>
        <v>0</v>
      </c>
      <c r="O56" s="62">
        <f t="shared" si="21"/>
        <v>0</v>
      </c>
      <c r="P56" s="62">
        <f t="shared" si="21"/>
        <v>0</v>
      </c>
      <c r="Q56" s="62">
        <f t="shared" si="21"/>
        <v>0</v>
      </c>
      <c r="R56" s="62">
        <f t="shared" si="21"/>
        <v>0</v>
      </c>
      <c r="S56" s="62">
        <f t="shared" si="21"/>
        <v>0</v>
      </c>
      <c r="T56" s="62">
        <f t="shared" si="21"/>
        <v>0</v>
      </c>
      <c r="U56" s="62">
        <f t="shared" si="21"/>
        <v>0</v>
      </c>
      <c r="V56" s="62">
        <f t="shared" si="21"/>
        <v>0</v>
      </c>
      <c r="W56" s="62">
        <f t="shared" si="21"/>
        <v>0</v>
      </c>
      <c r="X56" s="62">
        <f t="shared" si="21"/>
        <v>0</v>
      </c>
      <c r="Y56" s="62">
        <f t="shared" si="21"/>
        <v>0</v>
      </c>
      <c r="Z56" s="62">
        <f t="shared" si="21"/>
        <v>0</v>
      </c>
      <c r="AA56" s="62">
        <f t="shared" si="21"/>
        <v>0</v>
      </c>
      <c r="AB56" s="62">
        <f t="shared" si="21"/>
        <v>0</v>
      </c>
      <c r="AC56" s="62">
        <f t="shared" si="21"/>
        <v>0</v>
      </c>
      <c r="AD56" s="62">
        <f t="shared" si="21"/>
        <v>0</v>
      </c>
      <c r="AE56" s="62">
        <f t="shared" si="21"/>
        <v>0</v>
      </c>
      <c r="AF56" s="62">
        <f t="shared" si="21"/>
        <v>0</v>
      </c>
      <c r="AG56" s="62">
        <f t="shared" si="21"/>
        <v>0</v>
      </c>
      <c r="AH56" s="62">
        <f t="shared" si="21"/>
        <v>0</v>
      </c>
      <c r="AI56" s="62">
        <f t="shared" si="21"/>
        <v>0</v>
      </c>
      <c r="AJ56" s="62">
        <f t="shared" si="21"/>
        <v>0</v>
      </c>
      <c r="AM56" s="382">
        <f>ROUND(SUM(AM57:AM59),0)</f>
        <v>0</v>
      </c>
      <c r="AN56" s="382">
        <f>F56+NPV(SDN,G56:INDEX(G56:AJ56,PAL))</f>
        <v>0</v>
      </c>
      <c r="AO56" s="387"/>
      <c r="AP56" s="59"/>
      <c r="AQ56" s="59"/>
      <c r="AR56" s="59"/>
      <c r="AS56" s="59"/>
      <c r="AT56" s="59"/>
      <c r="AU56" s="59"/>
      <c r="AV56" s="59"/>
      <c r="AW56" s="59"/>
      <c r="AX56" s="59"/>
      <c r="AY56" s="388"/>
    </row>
    <row r="57" spans="2:51">
      <c r="B57" s="199" t="s">
        <v>344</v>
      </c>
      <c r="C57" s="486" t="s">
        <v>69</v>
      </c>
      <c r="D57" s="65">
        <f>F57+NPV(SDN,G57:INDEX(G57:AJ57,PAL))</f>
        <v>0</v>
      </c>
      <c r="E57" s="65">
        <f>SUMIF($F$5:$AJ$5,"&lt;="&amp;PAL,$F57:$AJ57)</f>
        <v>0</v>
      </c>
      <c r="F57" s="78">
        <v>0</v>
      </c>
      <c r="G57" s="78">
        <v>0</v>
      </c>
      <c r="H57" s="78">
        <v>0</v>
      </c>
      <c r="I57" s="78">
        <v>0</v>
      </c>
      <c r="J57" s="78">
        <v>0</v>
      </c>
      <c r="K57" s="78">
        <v>0</v>
      </c>
      <c r="L57" s="78">
        <v>0</v>
      </c>
      <c r="M57" s="78">
        <v>0</v>
      </c>
      <c r="N57" s="78">
        <v>0</v>
      </c>
      <c r="O57" s="78">
        <v>0</v>
      </c>
      <c r="P57" s="78">
        <v>0</v>
      </c>
      <c r="Q57" s="78">
        <v>0</v>
      </c>
      <c r="R57" s="78">
        <v>0</v>
      </c>
      <c r="S57" s="78">
        <v>0</v>
      </c>
      <c r="T57" s="78">
        <v>0</v>
      </c>
      <c r="U57" s="78">
        <v>0</v>
      </c>
      <c r="V57" s="78">
        <v>0</v>
      </c>
      <c r="W57" s="78">
        <v>0</v>
      </c>
      <c r="X57" s="78">
        <v>0</v>
      </c>
      <c r="Y57" s="78">
        <v>0</v>
      </c>
      <c r="Z57" s="78">
        <v>0</v>
      </c>
      <c r="AA57" s="78">
        <v>0</v>
      </c>
      <c r="AB57" s="78">
        <v>0</v>
      </c>
      <c r="AC57" s="78">
        <v>0</v>
      </c>
      <c r="AD57" s="78">
        <v>0</v>
      </c>
      <c r="AE57" s="78">
        <v>0</v>
      </c>
      <c r="AF57" s="78">
        <v>0</v>
      </c>
      <c r="AG57" s="78">
        <v>0</v>
      </c>
      <c r="AH57" s="78">
        <v>0</v>
      </c>
      <c r="AI57" s="78">
        <v>0</v>
      </c>
      <c r="AJ57" s="78">
        <v>0</v>
      </c>
      <c r="AM57" s="383">
        <f>F57+NPV(SDN,G57:INDEX(G57:AJ57,PAL))</f>
        <v>0</v>
      </c>
      <c r="AN57" s="415">
        <f>F57+NPV(SDN,G57:INDEX(G57:AJ57,PAL))</f>
        <v>0</v>
      </c>
      <c r="AO57" s="387">
        <f>IF(COUNTIF(AP57:AY57,"Klaida")&gt;0,1,0)</f>
        <v>0</v>
      </c>
      <c r="AP57" s="59">
        <f>IF(COUNT(F57:INDEX(F57:AJ57,PAL+1))&lt;&gt;PAL+1,"Klaida",0)</f>
        <v>0</v>
      </c>
      <c r="AQ57" s="59"/>
      <c r="AR57" s="59"/>
      <c r="AS57" s="59"/>
      <c r="AT57" s="59"/>
      <c r="AU57" s="59"/>
      <c r="AV57" s="59"/>
      <c r="AW57" s="59"/>
      <c r="AX57" s="59"/>
      <c r="AY57" s="388"/>
    </row>
    <row r="58" spans="2:51">
      <c r="B58" s="199" t="s">
        <v>345</v>
      </c>
      <c r="C58" s="486" t="s">
        <v>69</v>
      </c>
      <c r="D58" s="65">
        <f>F58+NPV(SDN,G58:INDEX(G58:AJ58,PAL))</f>
        <v>0</v>
      </c>
      <c r="E58" s="65">
        <f>SUMIF($F$5:$AJ$5,"&lt;="&amp;PAL,$F58:$AJ58)</f>
        <v>0</v>
      </c>
      <c r="F58" s="78">
        <v>0</v>
      </c>
      <c r="G58" s="78">
        <v>0</v>
      </c>
      <c r="H58" s="78">
        <v>0</v>
      </c>
      <c r="I58" s="78">
        <v>0</v>
      </c>
      <c r="J58" s="78">
        <v>0</v>
      </c>
      <c r="K58" s="78">
        <v>0</v>
      </c>
      <c r="L58" s="78">
        <v>0</v>
      </c>
      <c r="M58" s="78">
        <v>0</v>
      </c>
      <c r="N58" s="78">
        <v>0</v>
      </c>
      <c r="O58" s="78">
        <v>0</v>
      </c>
      <c r="P58" s="78">
        <v>0</v>
      </c>
      <c r="Q58" s="78">
        <v>0</v>
      </c>
      <c r="R58" s="78">
        <v>0</v>
      </c>
      <c r="S58" s="78">
        <v>0</v>
      </c>
      <c r="T58" s="78">
        <v>0</v>
      </c>
      <c r="U58" s="78">
        <v>0</v>
      </c>
      <c r="V58" s="78">
        <v>0</v>
      </c>
      <c r="W58" s="78">
        <v>0</v>
      </c>
      <c r="X58" s="78">
        <v>0</v>
      </c>
      <c r="Y58" s="78">
        <v>0</v>
      </c>
      <c r="Z58" s="78">
        <v>0</v>
      </c>
      <c r="AA58" s="78">
        <v>0</v>
      </c>
      <c r="AB58" s="78">
        <v>0</v>
      </c>
      <c r="AC58" s="78">
        <v>0</v>
      </c>
      <c r="AD58" s="78">
        <v>0</v>
      </c>
      <c r="AE58" s="78">
        <v>0</v>
      </c>
      <c r="AF58" s="78">
        <v>0</v>
      </c>
      <c r="AG58" s="78">
        <v>0</v>
      </c>
      <c r="AH58" s="78">
        <v>0</v>
      </c>
      <c r="AI58" s="78">
        <v>0</v>
      </c>
      <c r="AJ58" s="78">
        <v>0</v>
      </c>
      <c r="AM58" s="383">
        <f>F58+NPV(SDN,G58:INDEX(G58:AJ58,PAL))</f>
        <v>0</v>
      </c>
      <c r="AN58" s="415">
        <f>F58+NPV(SDN,G58:INDEX(G58:AJ58,PAL))</f>
        <v>0</v>
      </c>
      <c r="AO58" s="387">
        <f>IF(COUNTIF(AP58:AY58,"Klaida")&gt;0,1,0)</f>
        <v>0</v>
      </c>
      <c r="AP58" s="59">
        <f>IF(COUNT(F58:INDEX(F58:AJ58,PAL+1))&lt;&gt;PAL+1,"Klaida",0)</f>
        <v>0</v>
      </c>
      <c r="AQ58" s="59"/>
      <c r="AR58" s="59"/>
      <c r="AS58" s="59"/>
      <c r="AT58" s="59"/>
      <c r="AU58" s="59"/>
      <c r="AV58" s="59"/>
      <c r="AW58" s="59"/>
      <c r="AX58" s="59"/>
      <c r="AY58" s="388"/>
    </row>
    <row r="59" spans="2:51" ht="13.5" thickBot="1">
      <c r="B59" s="199" t="s">
        <v>346</v>
      </c>
      <c r="C59" s="486" t="s">
        <v>69</v>
      </c>
      <c r="D59" s="65">
        <f>F59+NPV(SDN,G59:INDEX(G59:AJ59,PAL))</f>
        <v>0</v>
      </c>
      <c r="E59" s="65">
        <f>SUMIF($F$5:$AJ$5,"&lt;="&amp;PAL,$F59:$AJ59)</f>
        <v>0</v>
      </c>
      <c r="F59" s="78">
        <v>0</v>
      </c>
      <c r="G59" s="78">
        <v>0</v>
      </c>
      <c r="H59" s="78">
        <v>0</v>
      </c>
      <c r="I59" s="78">
        <v>0</v>
      </c>
      <c r="J59" s="78">
        <v>0</v>
      </c>
      <c r="K59" s="78">
        <v>0</v>
      </c>
      <c r="L59" s="78">
        <v>0</v>
      </c>
      <c r="M59" s="78">
        <v>0</v>
      </c>
      <c r="N59" s="78">
        <v>0</v>
      </c>
      <c r="O59" s="78">
        <v>0</v>
      </c>
      <c r="P59" s="78">
        <v>0</v>
      </c>
      <c r="Q59" s="78">
        <v>0</v>
      </c>
      <c r="R59" s="78">
        <v>0</v>
      </c>
      <c r="S59" s="78">
        <v>0</v>
      </c>
      <c r="T59" s="78">
        <v>0</v>
      </c>
      <c r="U59" s="78">
        <v>0</v>
      </c>
      <c r="V59" s="78">
        <v>0</v>
      </c>
      <c r="W59" s="78">
        <v>0</v>
      </c>
      <c r="X59" s="78">
        <v>0</v>
      </c>
      <c r="Y59" s="78">
        <v>0</v>
      </c>
      <c r="Z59" s="78">
        <v>0</v>
      </c>
      <c r="AA59" s="78">
        <v>0</v>
      </c>
      <c r="AB59" s="78">
        <v>0</v>
      </c>
      <c r="AC59" s="78">
        <v>0</v>
      </c>
      <c r="AD59" s="78">
        <v>0</v>
      </c>
      <c r="AE59" s="78">
        <v>0</v>
      </c>
      <c r="AF59" s="78">
        <v>0</v>
      </c>
      <c r="AG59" s="78">
        <v>0</v>
      </c>
      <c r="AH59" s="78">
        <v>0</v>
      </c>
      <c r="AI59" s="78">
        <v>0</v>
      </c>
      <c r="AJ59" s="78">
        <v>0</v>
      </c>
      <c r="AM59" s="394">
        <f>F59+NPV(SDN,G59:INDEX(G59:AJ59,PAL))</f>
        <v>0</v>
      </c>
      <c r="AN59" s="416">
        <f>F59+NPV(SDN,G59:INDEX(G59:AJ59,PAL))</f>
        <v>0</v>
      </c>
      <c r="AO59" s="391">
        <f>IF(COUNTIF(AP59:AY59,"Klaida")&gt;0,1,0)</f>
        <v>0</v>
      </c>
      <c r="AP59" s="392">
        <f>IF(COUNT(F59:INDEX(F59:AJ59,PAL+1))&lt;&gt;PAL+1,"Klaida",0)</f>
        <v>0</v>
      </c>
      <c r="AQ59" s="392"/>
      <c r="AR59" s="392"/>
      <c r="AS59" s="392"/>
      <c r="AT59" s="392"/>
      <c r="AU59" s="392"/>
      <c r="AV59" s="392"/>
      <c r="AW59" s="392"/>
      <c r="AX59" s="392"/>
      <c r="AY59" s="393"/>
    </row>
    <row r="60" spans="2:51"/>
    <row r="61" spans="2:51">
      <c r="C61" s="404" t="str">
        <f>IF(Kalba="EN",Data2!C79,Data2!B79)</f>
        <v>Finansinės analizės (FA) rodiklių apskaičiavimas</v>
      </c>
      <c r="D61" s="205"/>
      <c r="E61" s="205"/>
      <c r="F61" s="205"/>
      <c r="G61" s="205"/>
      <c r="H61" s="205"/>
      <c r="I61" s="205"/>
      <c r="J61" s="205"/>
      <c r="K61" s="205"/>
      <c r="L61" s="205"/>
      <c r="M61" s="205"/>
      <c r="N61" s="205"/>
      <c r="O61" s="205"/>
      <c r="P61" s="205"/>
      <c r="Q61" s="205"/>
      <c r="R61" s="205"/>
      <c r="S61" s="205"/>
      <c r="T61" s="205"/>
      <c r="U61" s="205"/>
      <c r="V61" s="205"/>
      <c r="W61" s="205"/>
      <c r="X61" s="205"/>
      <c r="Y61" s="205"/>
      <c r="Z61" s="205"/>
      <c r="AA61" s="205"/>
      <c r="AB61" s="205"/>
      <c r="AC61" s="205"/>
      <c r="AD61" s="205"/>
      <c r="AE61" s="205"/>
      <c r="AF61" s="205"/>
      <c r="AG61" s="205"/>
      <c r="AH61" s="205"/>
      <c r="AI61" s="205"/>
      <c r="AJ61" s="205"/>
    </row>
    <row r="62" spans="2:51">
      <c r="C62" s="68" t="str">
        <f>IF(Kalba="EN",Data2!C80,Data2!B80)</f>
        <v>FA rodiklių investicijoms lėšų srautas (realiąja išraiška)</v>
      </c>
      <c r="D62" s="69"/>
      <c r="E62" s="69"/>
      <c r="F62" s="65">
        <f t="shared" ref="F62:AJ62" si="22">ROUND(SUM(F16:F17)-SUM(F7,F22),0)</f>
        <v>0</v>
      </c>
      <c r="G62" s="65">
        <f t="shared" si="22"/>
        <v>0</v>
      </c>
      <c r="H62" s="65">
        <f t="shared" si="22"/>
        <v>0</v>
      </c>
      <c r="I62" s="65">
        <f t="shared" si="22"/>
        <v>0</v>
      </c>
      <c r="J62" s="65">
        <f t="shared" si="22"/>
        <v>0</v>
      </c>
      <c r="K62" s="65">
        <f t="shared" si="22"/>
        <v>0</v>
      </c>
      <c r="L62" s="65">
        <f t="shared" si="22"/>
        <v>0</v>
      </c>
      <c r="M62" s="65">
        <f t="shared" si="22"/>
        <v>0</v>
      </c>
      <c r="N62" s="65">
        <f t="shared" si="22"/>
        <v>0</v>
      </c>
      <c r="O62" s="65">
        <f t="shared" si="22"/>
        <v>0</v>
      </c>
      <c r="P62" s="65">
        <f t="shared" si="22"/>
        <v>0</v>
      </c>
      <c r="Q62" s="65">
        <f t="shared" si="22"/>
        <v>0</v>
      </c>
      <c r="R62" s="65">
        <f t="shared" si="22"/>
        <v>0</v>
      </c>
      <c r="S62" s="65">
        <f t="shared" si="22"/>
        <v>0</v>
      </c>
      <c r="T62" s="65">
        <f t="shared" si="22"/>
        <v>0</v>
      </c>
      <c r="U62" s="65">
        <f t="shared" si="22"/>
        <v>0</v>
      </c>
      <c r="V62" s="65">
        <f t="shared" si="22"/>
        <v>0</v>
      </c>
      <c r="W62" s="65">
        <f t="shared" si="22"/>
        <v>0</v>
      </c>
      <c r="X62" s="65">
        <f t="shared" si="22"/>
        <v>0</v>
      </c>
      <c r="Y62" s="65">
        <f t="shared" si="22"/>
        <v>0</v>
      </c>
      <c r="Z62" s="65">
        <f t="shared" si="22"/>
        <v>0</v>
      </c>
      <c r="AA62" s="65">
        <f t="shared" si="22"/>
        <v>0</v>
      </c>
      <c r="AB62" s="65">
        <f t="shared" si="22"/>
        <v>0</v>
      </c>
      <c r="AC62" s="65">
        <f t="shared" si="22"/>
        <v>0</v>
      </c>
      <c r="AD62" s="65">
        <f t="shared" si="22"/>
        <v>0</v>
      </c>
      <c r="AE62" s="65">
        <f t="shared" si="22"/>
        <v>0</v>
      </c>
      <c r="AF62" s="65">
        <f t="shared" si="22"/>
        <v>0</v>
      </c>
      <c r="AG62" s="65">
        <f t="shared" si="22"/>
        <v>0</v>
      </c>
      <c r="AH62" s="65">
        <f t="shared" si="22"/>
        <v>0</v>
      </c>
      <c r="AI62" s="65">
        <f t="shared" si="22"/>
        <v>0</v>
      </c>
      <c r="AJ62" s="65">
        <f t="shared" si="22"/>
        <v>0</v>
      </c>
    </row>
    <row r="63" spans="2:51">
      <c r="C63" s="68" t="str">
        <f>IF(Kalba="EN",Data2!C82,Data2!B82)</f>
        <v>Suminis finansinio gyvybingumo lėšų srautas (realiąja išraiška)</v>
      </c>
      <c r="D63" s="70"/>
      <c r="E63" s="70"/>
      <c r="F63" s="65">
        <f>ROUND(SUM(F17,F35)-SUM(F7,F21,F30),0)</f>
        <v>0</v>
      </c>
      <c r="G63" s="65">
        <f t="shared" ref="G63:AJ63" si="23">ROUND(SUM(G17,G35)-SUM(G7,G21,G30)+F63,0)</f>
        <v>0</v>
      </c>
      <c r="H63" s="65">
        <f t="shared" si="23"/>
        <v>0</v>
      </c>
      <c r="I63" s="65">
        <f t="shared" si="23"/>
        <v>0</v>
      </c>
      <c r="J63" s="65">
        <f t="shared" si="23"/>
        <v>0</v>
      </c>
      <c r="K63" s="65">
        <f t="shared" si="23"/>
        <v>0</v>
      </c>
      <c r="L63" s="65">
        <f t="shared" si="23"/>
        <v>0</v>
      </c>
      <c r="M63" s="65">
        <f t="shared" si="23"/>
        <v>0</v>
      </c>
      <c r="N63" s="65">
        <f t="shared" si="23"/>
        <v>0</v>
      </c>
      <c r="O63" s="65">
        <f t="shared" si="23"/>
        <v>0</v>
      </c>
      <c r="P63" s="65">
        <f t="shared" si="23"/>
        <v>0</v>
      </c>
      <c r="Q63" s="65">
        <f t="shared" si="23"/>
        <v>0</v>
      </c>
      <c r="R63" s="65">
        <f t="shared" si="23"/>
        <v>0</v>
      </c>
      <c r="S63" s="65">
        <f t="shared" si="23"/>
        <v>0</v>
      </c>
      <c r="T63" s="65">
        <f t="shared" si="23"/>
        <v>0</v>
      </c>
      <c r="U63" s="65">
        <f t="shared" si="23"/>
        <v>0</v>
      </c>
      <c r="V63" s="65">
        <f t="shared" si="23"/>
        <v>0</v>
      </c>
      <c r="W63" s="65">
        <f t="shared" si="23"/>
        <v>0</v>
      </c>
      <c r="X63" s="65">
        <f t="shared" si="23"/>
        <v>0</v>
      </c>
      <c r="Y63" s="65">
        <f t="shared" si="23"/>
        <v>0</v>
      </c>
      <c r="Z63" s="65">
        <f t="shared" si="23"/>
        <v>0</v>
      </c>
      <c r="AA63" s="65">
        <f t="shared" si="23"/>
        <v>0</v>
      </c>
      <c r="AB63" s="65">
        <f t="shared" si="23"/>
        <v>0</v>
      </c>
      <c r="AC63" s="65">
        <f t="shared" si="23"/>
        <v>0</v>
      </c>
      <c r="AD63" s="65">
        <f t="shared" si="23"/>
        <v>0</v>
      </c>
      <c r="AE63" s="65">
        <f t="shared" si="23"/>
        <v>0</v>
      </c>
      <c r="AF63" s="65">
        <f t="shared" si="23"/>
        <v>0</v>
      </c>
      <c r="AG63" s="65">
        <f t="shared" si="23"/>
        <v>0</v>
      </c>
      <c r="AH63" s="65">
        <f t="shared" si="23"/>
        <v>0</v>
      </c>
      <c r="AI63" s="65">
        <f t="shared" si="23"/>
        <v>0</v>
      </c>
      <c r="AJ63" s="65">
        <f t="shared" si="23"/>
        <v>0</v>
      </c>
    </row>
    <row r="64" spans="2:51">
      <c r="C64" s="68" t="str">
        <f>IF(Kalba="EN",Data2!C84,Data2!B84)</f>
        <v>FA rodiklių kapitalui lėšų srautas (realiąja išraiška)</v>
      </c>
      <c r="D64" s="69"/>
      <c r="E64" s="69"/>
      <c r="F64" s="65">
        <f t="shared" ref="F64:AJ64" si="24">SUM(F16,F17)-SUM(F21,F38,F40,F41,F46)+IF(AND(F5&gt;Investiciju_metu_skaicius,F22&gt;0,SUM(F38:F40,F41,F44)&gt;0),MIN(F22,SUM(F38:F40,F41,F44)),0)</f>
        <v>0</v>
      </c>
      <c r="G64" s="65">
        <f t="shared" si="24"/>
        <v>0</v>
      </c>
      <c r="H64" s="65">
        <f t="shared" si="24"/>
        <v>0</v>
      </c>
      <c r="I64" s="65">
        <f t="shared" si="24"/>
        <v>0</v>
      </c>
      <c r="J64" s="65">
        <f t="shared" si="24"/>
        <v>0</v>
      </c>
      <c r="K64" s="65">
        <f t="shared" si="24"/>
        <v>0</v>
      </c>
      <c r="L64" s="65">
        <f t="shared" si="24"/>
        <v>0</v>
      </c>
      <c r="M64" s="65">
        <f t="shared" si="24"/>
        <v>0</v>
      </c>
      <c r="N64" s="65">
        <f t="shared" si="24"/>
        <v>0</v>
      </c>
      <c r="O64" s="65">
        <f t="shared" si="24"/>
        <v>0</v>
      </c>
      <c r="P64" s="65">
        <f t="shared" si="24"/>
        <v>0</v>
      </c>
      <c r="Q64" s="65">
        <f t="shared" si="24"/>
        <v>0</v>
      </c>
      <c r="R64" s="65">
        <f t="shared" si="24"/>
        <v>0</v>
      </c>
      <c r="S64" s="65">
        <f t="shared" si="24"/>
        <v>0</v>
      </c>
      <c r="T64" s="65">
        <f t="shared" si="24"/>
        <v>0</v>
      </c>
      <c r="U64" s="65">
        <f t="shared" si="24"/>
        <v>0</v>
      </c>
      <c r="V64" s="65">
        <f t="shared" si="24"/>
        <v>0</v>
      </c>
      <c r="W64" s="65">
        <f t="shared" si="24"/>
        <v>0</v>
      </c>
      <c r="X64" s="65">
        <f t="shared" si="24"/>
        <v>0</v>
      </c>
      <c r="Y64" s="65">
        <f t="shared" si="24"/>
        <v>0</v>
      </c>
      <c r="Z64" s="65">
        <f t="shared" si="24"/>
        <v>0</v>
      </c>
      <c r="AA64" s="65">
        <f t="shared" si="24"/>
        <v>0</v>
      </c>
      <c r="AB64" s="65">
        <f t="shared" si="24"/>
        <v>0</v>
      </c>
      <c r="AC64" s="65">
        <f t="shared" si="24"/>
        <v>0</v>
      </c>
      <c r="AD64" s="65">
        <f t="shared" si="24"/>
        <v>0</v>
      </c>
      <c r="AE64" s="65">
        <f t="shared" si="24"/>
        <v>0</v>
      </c>
      <c r="AF64" s="65">
        <f t="shared" si="24"/>
        <v>0</v>
      </c>
      <c r="AG64" s="65">
        <f t="shared" si="24"/>
        <v>0</v>
      </c>
      <c r="AH64" s="65">
        <f t="shared" si="24"/>
        <v>0</v>
      </c>
      <c r="AI64" s="65">
        <f t="shared" si="24"/>
        <v>0</v>
      </c>
      <c r="AJ64" s="65">
        <f t="shared" si="24"/>
        <v>0</v>
      </c>
    </row>
    <row r="65" spans="3:36">
      <c r="C65" s="68" t="str">
        <f>IF(Kalba="EN",Data2!C86,Data2!B86)</f>
        <v>Finansinė grynoji dabartinė vertė investicijoms - FGDV(I)</v>
      </c>
      <c r="D65" s="71">
        <f>F62+NPV(FDN,G62:INDEX(G62:AJ62,PAL))</f>
        <v>0</v>
      </c>
      <c r="E65" s="72"/>
    </row>
    <row r="66" spans="3:36">
      <c r="C66" s="68" t="str">
        <f>IF(Kalba="EN",Data2!C87,Data2!B87)</f>
        <v>Finansinė vidinė grąžos norma investicijoms - FVGN(I)</v>
      </c>
      <c r="D66" s="73" t="str">
        <f>IF(ISERROR(E66),"Nėra reikšmės",E66)</f>
        <v>Nėra reikšmės</v>
      </c>
      <c r="E66" s="200" t="e">
        <f>IRR(F62:INDEX(F62:AJ62,PAL+1))</f>
        <v>#NUM!</v>
      </c>
    </row>
    <row r="67" spans="3:36">
      <c r="C67" s="68" t="str">
        <f>IF(Kalba="EN",Data2!C88,Data2!B88)</f>
        <v>Finansinė modifikuota vidinė grąžos norma investicijoms - FMVGN(I)</v>
      </c>
      <c r="D67" s="74" t="str">
        <f>IF(ISERROR(E67),"Nėra reikšmės",E67)</f>
        <v>Nėra reikšmės</v>
      </c>
      <c r="E67" s="200" t="e">
        <f>MIRR(F62:INDEX(F62:AJ62,PAL+1),FDN,FDN)</f>
        <v>#DIV/0!</v>
      </c>
      <c r="G67" s="81"/>
    </row>
    <row r="68" spans="3:36">
      <c r="C68" s="68" t="str">
        <f>IF(Kalba="EN",Data2!C89,Data2!B89)</f>
        <v>Finansinis naudos ir išlaidų santykis - FNIS</v>
      </c>
      <c r="D68" s="75" t="str">
        <f>IF(ISERROR(D17/SUM(D7,-D16,D22)),"-",D17/SUM(D7,-D16,D22))</f>
        <v>-</v>
      </c>
      <c r="E68" s="72"/>
      <c r="G68" s="82"/>
      <c r="H68" s="82"/>
    </row>
    <row r="69" spans="3:36">
      <c r="C69" s="68" t="str">
        <f>IF(Kalba="EN",Data2!C90,Data2!B90)</f>
        <v>Finansinis gyvybingumas (realiąja išraiška)</v>
      </c>
      <c r="D69" s="76" t="str">
        <f>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row>
    <row r="70" spans="3:36">
      <c r="C70" s="68" t="str">
        <f>IF(Kalba="EN",Data2!C92,Data2!B92)</f>
        <v>Finansinė grynoji dabartinė vertė kapitalui - FGDV(K)</v>
      </c>
      <c r="D70" s="71">
        <f>F64+NPV(FDN,G64:INDEX(G64:AJ64,PAL))</f>
        <v>0</v>
      </c>
      <c r="E70" s="72"/>
      <c r="G70" s="82"/>
      <c r="H70" s="82"/>
    </row>
    <row r="71" spans="3:36">
      <c r="C71" s="68" t="str">
        <f>IF(Kalba="EN",Data2!C93,Data2!B93)</f>
        <v>Finansinė vidinė grąžos norma kapitalui - FVGN(K)</v>
      </c>
      <c r="D71" s="73" t="str">
        <f>IF(ISERROR(E71),"Nėra reikšmės",E71)</f>
        <v>Nėra reikšmės</v>
      </c>
      <c r="E71" s="201" t="e">
        <f>IRR(F64:INDEX(F64:AJ64,PAL+1))</f>
        <v>#NUM!</v>
      </c>
    </row>
    <row r="72" spans="3:36">
      <c r="C72" s="68" t="str">
        <f>IF(Kalba="EN",Data2!C94,Data2!B94)</f>
        <v>Finansinė modifikuota vidinė grąžos norma kapitalui - FMVGN(K)</v>
      </c>
      <c r="D72" s="74" t="str">
        <f>IF(ISERROR(E72),"Nėra reikšmės",E72)</f>
        <v>Nėra reikšmės</v>
      </c>
      <c r="E72" s="201" t="e">
        <f>MIRR(F64:INDEX(F64:AJ64,PAL+1),FDN,FDN)</f>
        <v>#DIV/0!</v>
      </c>
    </row>
    <row r="73" spans="3:36"/>
    <row r="74" spans="3:36">
      <c r="C74" s="404" t="str">
        <f>IF(Kalba="EN",Data2!C95,Data2!B95)</f>
        <v>Ekonominės analizės (EA) rodiklių apskaičiavimas</v>
      </c>
      <c r="D74" s="205"/>
      <c r="E74" s="205"/>
      <c r="F74" s="205"/>
      <c r="G74" s="205"/>
      <c r="H74" s="205"/>
      <c r="I74" s="205"/>
      <c r="J74" s="205"/>
      <c r="K74" s="205"/>
      <c r="L74" s="205"/>
      <c r="M74" s="205"/>
      <c r="N74" s="205"/>
      <c r="O74" s="205"/>
      <c r="P74" s="205"/>
      <c r="Q74" s="205"/>
      <c r="R74" s="205"/>
      <c r="S74" s="205"/>
      <c r="T74" s="205"/>
      <c r="U74" s="205"/>
      <c r="V74" s="205"/>
      <c r="W74" s="205"/>
      <c r="X74" s="205"/>
      <c r="Y74" s="205"/>
      <c r="Z74" s="205"/>
      <c r="AA74" s="205"/>
      <c r="AB74" s="205"/>
      <c r="AC74" s="205"/>
      <c r="AD74" s="205"/>
      <c r="AE74" s="205"/>
      <c r="AF74" s="205"/>
      <c r="AG74" s="205"/>
      <c r="AH74" s="205"/>
      <c r="AI74" s="205"/>
      <c r="AJ74" s="205"/>
    </row>
    <row r="75" spans="3:36">
      <c r="C75" s="68" t="str">
        <f>IF(Kalba="EN",Data2!C96,Data2!B96)</f>
        <v>EA rodiklių lėšų srautas (realiąja išraiška)</v>
      </c>
      <c r="D75" s="69"/>
      <c r="E75" s="69"/>
      <c r="F75" s="65" t="e">
        <f>IF(pvm_susigrazinimas="Taip",SUMPRODUCT(F$16,Data1!$C$63,Data1!$D$11)-SUMPRODUCT(F$8:F$15,Data1!$C$55:$C$62,Data1!$D$3:$D$10)-SUMPRODUCT(F$23:F$28,Data1!$C$70:$C$75,Data1!$D$18:$D$23)+F47,SUMPRODUCT(F$16,Data1!$C$63)-SUMPRODUCT(F$8:F$15,Data1!$C$55:$C$62)-SUMPRODUCT(F$23:F$28,Data1!$C$70:$C$75)+F47)</f>
        <v>#VALUE!</v>
      </c>
      <c r="G75" s="65" t="e">
        <f>IF(pvm_susigrazinimas="Taip",SUMPRODUCT(G$16,Data1!$C$63,Data1!$D$11)-SUMPRODUCT(G$8:G$15,Data1!$C$55:$C$62,Data1!$D$3:$D$10)-SUMPRODUCT(G$23:G$28,Data1!$C$70:$C$75,Data1!$D$18:$D$23)+G47,SUMPRODUCT(G$16,Data1!$C$63)-SUMPRODUCT(G$8:G$15,Data1!$C$55:$C$62)-SUMPRODUCT(G$23:G$28,Data1!$C$70:$C$75)+G47)</f>
        <v>#VALUE!</v>
      </c>
      <c r="H75" s="65" t="e">
        <f>IF(pvm_susigrazinimas="Taip",SUMPRODUCT(H$16,Data1!$C$63,Data1!$D$11)-SUMPRODUCT(H$8:H$15,Data1!$C$55:$C$62,Data1!$D$3:$D$10)-SUMPRODUCT(H$23:H$28,Data1!$C$70:$C$75,Data1!$D$18:$D$23)+H47,SUMPRODUCT(H$16,Data1!$C$63)-SUMPRODUCT(H$8:H$15,Data1!$C$55:$C$62)-SUMPRODUCT(H$23:H$28,Data1!$C$70:$C$75)+H47)</f>
        <v>#VALUE!</v>
      </c>
      <c r="I75" s="65" t="e">
        <f>IF(pvm_susigrazinimas="Taip",SUMPRODUCT(I$16,Data1!$C$63,Data1!$D$11)-SUMPRODUCT(I$8:I$15,Data1!$C$55:$C$62,Data1!$D$3:$D$10)-SUMPRODUCT(I$23:I$28,Data1!$C$70:$C$75,Data1!$D$18:$D$23)+I47,SUMPRODUCT(I$16,Data1!$C$63)-SUMPRODUCT(I$8:I$15,Data1!$C$55:$C$62)-SUMPRODUCT(I$23:I$28,Data1!$C$70:$C$75)+I47)</f>
        <v>#VALUE!</v>
      </c>
      <c r="J75" s="65" t="e">
        <f>IF(pvm_susigrazinimas="Taip",SUMPRODUCT(J$16,Data1!$C$63,Data1!$D$11)-SUMPRODUCT(J$8:J$15,Data1!$C$55:$C$62,Data1!$D$3:$D$10)-SUMPRODUCT(J$23:J$28,Data1!$C$70:$C$75,Data1!$D$18:$D$23)+J47,SUMPRODUCT(J$16,Data1!$C$63)-SUMPRODUCT(J$8:J$15,Data1!$C$55:$C$62)-SUMPRODUCT(J$23:J$28,Data1!$C$70:$C$75)+J47)</f>
        <v>#VALUE!</v>
      </c>
      <c r="K75" s="65" t="e">
        <f>IF(pvm_susigrazinimas="Taip",SUMPRODUCT(K$16,Data1!$C$63,Data1!$D$11)-SUMPRODUCT(K$8:K$15,Data1!$C$55:$C$62,Data1!$D$3:$D$10)-SUMPRODUCT(K$23:K$28,Data1!$C$70:$C$75,Data1!$D$18:$D$23)+K47,SUMPRODUCT(K$16,Data1!$C$63)-SUMPRODUCT(K$8:K$15,Data1!$C$55:$C$62)-SUMPRODUCT(K$23:K$28,Data1!$C$70:$C$75)+K47)</f>
        <v>#VALUE!</v>
      </c>
      <c r="L75" s="65" t="e">
        <f>IF(pvm_susigrazinimas="Taip",SUMPRODUCT(L$16,Data1!$C$63,Data1!$D$11)-SUMPRODUCT(L$8:L$15,Data1!$C$55:$C$62,Data1!$D$3:$D$10)-SUMPRODUCT(L$23:L$28,Data1!$C$70:$C$75,Data1!$D$18:$D$23)+L47,SUMPRODUCT(L$16,Data1!$C$63)-SUMPRODUCT(L$8:L$15,Data1!$C$55:$C$62)-SUMPRODUCT(L$23:L$28,Data1!$C$70:$C$75)+L47)</f>
        <v>#VALUE!</v>
      </c>
      <c r="M75" s="65" t="e">
        <f>IF(pvm_susigrazinimas="Taip",SUMPRODUCT(M$16,Data1!$C$63,Data1!$D$11)-SUMPRODUCT(M$8:M$15,Data1!$C$55:$C$62,Data1!$D$3:$D$10)-SUMPRODUCT(M$23:M$28,Data1!$C$70:$C$75,Data1!$D$18:$D$23)+M47,SUMPRODUCT(M$16,Data1!$C$63)-SUMPRODUCT(M$8:M$15,Data1!$C$55:$C$62)-SUMPRODUCT(M$23:M$28,Data1!$C$70:$C$75)+M47)</f>
        <v>#VALUE!</v>
      </c>
      <c r="N75" s="65" t="e">
        <f>IF(pvm_susigrazinimas="Taip",SUMPRODUCT(N$16,Data1!$C$63,Data1!$D$11)-SUMPRODUCT(N$8:N$15,Data1!$C$55:$C$62,Data1!$D$3:$D$10)-SUMPRODUCT(N$23:N$28,Data1!$C$70:$C$75,Data1!$D$18:$D$23)+N47,SUMPRODUCT(N$16,Data1!$C$63)-SUMPRODUCT(N$8:N$15,Data1!$C$55:$C$62)-SUMPRODUCT(N$23:N$28,Data1!$C$70:$C$75)+N47)</f>
        <v>#VALUE!</v>
      </c>
      <c r="O75" s="65" t="e">
        <f>IF(pvm_susigrazinimas="Taip",SUMPRODUCT(O$16,Data1!$C$63,Data1!$D$11)-SUMPRODUCT(O$8:O$15,Data1!$C$55:$C$62,Data1!$D$3:$D$10)-SUMPRODUCT(O$23:O$28,Data1!$C$70:$C$75,Data1!$D$18:$D$23)+O47,SUMPRODUCT(O$16,Data1!$C$63)-SUMPRODUCT(O$8:O$15,Data1!$C$55:$C$62)-SUMPRODUCT(O$23:O$28,Data1!$C$70:$C$75)+O47)</f>
        <v>#VALUE!</v>
      </c>
      <c r="P75" s="65" t="e">
        <f>IF(pvm_susigrazinimas="Taip",SUMPRODUCT(P$16,Data1!$C$63,Data1!$D$11)-SUMPRODUCT(P$8:P$15,Data1!$C$55:$C$62,Data1!$D$3:$D$10)-SUMPRODUCT(P$23:P$28,Data1!$C$70:$C$75,Data1!$D$18:$D$23)+P47,SUMPRODUCT(P$16,Data1!$C$63)-SUMPRODUCT(P$8:P$15,Data1!$C$55:$C$62)-SUMPRODUCT(P$23:P$28,Data1!$C$70:$C$75)+P47)</f>
        <v>#VALUE!</v>
      </c>
      <c r="Q75" s="65" t="e">
        <f>IF(pvm_susigrazinimas="Taip",SUMPRODUCT(Q$16,Data1!$C$63,Data1!$D$11)-SUMPRODUCT(Q$8:Q$15,Data1!$C$55:$C$62,Data1!$D$3:$D$10)-SUMPRODUCT(Q$23:Q$28,Data1!$C$70:$C$75,Data1!$D$18:$D$23)+Q47,SUMPRODUCT(Q$16,Data1!$C$63)-SUMPRODUCT(Q$8:Q$15,Data1!$C$55:$C$62)-SUMPRODUCT(Q$23:Q$28,Data1!$C$70:$C$75)+Q47)</f>
        <v>#VALUE!</v>
      </c>
      <c r="R75" s="65" t="e">
        <f>IF(pvm_susigrazinimas="Taip",SUMPRODUCT(R$16,Data1!$C$63,Data1!$D$11)-SUMPRODUCT(R$8:R$15,Data1!$C$55:$C$62,Data1!$D$3:$D$10)-SUMPRODUCT(R$23:R$28,Data1!$C$70:$C$75,Data1!$D$18:$D$23)+R47,SUMPRODUCT(R$16,Data1!$C$63)-SUMPRODUCT(R$8:R$15,Data1!$C$55:$C$62)-SUMPRODUCT(R$23:R$28,Data1!$C$70:$C$75)+R47)</f>
        <v>#VALUE!</v>
      </c>
      <c r="S75" s="65" t="e">
        <f>IF(pvm_susigrazinimas="Taip",SUMPRODUCT(S$16,Data1!$C$63,Data1!$D$11)-SUMPRODUCT(S$8:S$15,Data1!$C$55:$C$62,Data1!$D$3:$D$10)-SUMPRODUCT(S$23:S$28,Data1!$C$70:$C$75,Data1!$D$18:$D$23)+S47,SUMPRODUCT(S$16,Data1!$C$63)-SUMPRODUCT(S$8:S$15,Data1!$C$55:$C$62)-SUMPRODUCT(S$23:S$28,Data1!$C$70:$C$75)+S47)</f>
        <v>#VALUE!</v>
      </c>
      <c r="T75" s="65" t="e">
        <f>IF(pvm_susigrazinimas="Taip",SUMPRODUCT(T$16,Data1!$C$63,Data1!$D$11)-SUMPRODUCT(T$8:T$15,Data1!$C$55:$C$62,Data1!$D$3:$D$10)-SUMPRODUCT(T$23:T$28,Data1!$C$70:$C$75,Data1!$D$18:$D$23)+T47,SUMPRODUCT(T$16,Data1!$C$63)-SUMPRODUCT(T$8:T$15,Data1!$C$55:$C$62)-SUMPRODUCT(T$23:T$28,Data1!$C$70:$C$75)+T47)</f>
        <v>#VALUE!</v>
      </c>
      <c r="U75" s="65" t="e">
        <f>IF(pvm_susigrazinimas="Taip",SUMPRODUCT(U$16,Data1!$C$63,Data1!$D$11)-SUMPRODUCT(U$8:U$15,Data1!$C$55:$C$62,Data1!$D$3:$D$10)-SUMPRODUCT(U$23:U$28,Data1!$C$70:$C$75,Data1!$D$18:$D$23)+U47,SUMPRODUCT(U$16,Data1!$C$63)-SUMPRODUCT(U$8:U$15,Data1!$C$55:$C$62)-SUMPRODUCT(U$23:U$28,Data1!$C$70:$C$75)+U47)</f>
        <v>#VALUE!</v>
      </c>
      <c r="V75" s="65" t="e">
        <f>IF(pvm_susigrazinimas="Taip",SUMPRODUCT(V$16,Data1!$C$63,Data1!$D$11)-SUMPRODUCT(V$8:V$15,Data1!$C$55:$C$62,Data1!$D$3:$D$10)-SUMPRODUCT(V$23:V$28,Data1!$C$70:$C$75,Data1!$D$18:$D$23)+V47,SUMPRODUCT(V$16,Data1!$C$63)-SUMPRODUCT(V$8:V$15,Data1!$C$55:$C$62)-SUMPRODUCT(V$23:V$28,Data1!$C$70:$C$75)+V47)</f>
        <v>#VALUE!</v>
      </c>
      <c r="W75" s="65" t="e">
        <f>IF(pvm_susigrazinimas="Taip",SUMPRODUCT(W$16,Data1!$C$63,Data1!$D$11)-SUMPRODUCT(W$8:W$15,Data1!$C$55:$C$62,Data1!$D$3:$D$10)-SUMPRODUCT(W$23:W$28,Data1!$C$70:$C$75,Data1!$D$18:$D$23)+W47,SUMPRODUCT(W$16,Data1!$C$63)-SUMPRODUCT(W$8:W$15,Data1!$C$55:$C$62)-SUMPRODUCT(W$23:W$28,Data1!$C$70:$C$75)+W47)</f>
        <v>#VALUE!</v>
      </c>
      <c r="X75" s="65" t="e">
        <f>IF(pvm_susigrazinimas="Taip",SUMPRODUCT(X$16,Data1!$C$63,Data1!$D$11)-SUMPRODUCT(X$8:X$15,Data1!$C$55:$C$62,Data1!$D$3:$D$10)-SUMPRODUCT(X$23:X$28,Data1!$C$70:$C$75,Data1!$D$18:$D$23)+X47,SUMPRODUCT(X$16,Data1!$C$63)-SUMPRODUCT(X$8:X$15,Data1!$C$55:$C$62)-SUMPRODUCT(X$23:X$28,Data1!$C$70:$C$75)+X47)</f>
        <v>#VALUE!</v>
      </c>
      <c r="Y75" s="65" t="e">
        <f>IF(pvm_susigrazinimas="Taip",SUMPRODUCT(Y$16,Data1!$C$63,Data1!$D$11)-SUMPRODUCT(Y$8:Y$15,Data1!$C$55:$C$62,Data1!$D$3:$D$10)-SUMPRODUCT(Y$23:Y$28,Data1!$C$70:$C$75,Data1!$D$18:$D$23)+Y47,SUMPRODUCT(Y$16,Data1!$C$63)-SUMPRODUCT(Y$8:Y$15,Data1!$C$55:$C$62)-SUMPRODUCT(Y$23:Y$28,Data1!$C$70:$C$75)+Y47)</f>
        <v>#VALUE!</v>
      </c>
      <c r="Z75" s="65" t="e">
        <f>IF(pvm_susigrazinimas="Taip",SUMPRODUCT(Z$16,Data1!$C$63,Data1!$D$11)-SUMPRODUCT(Z$8:Z$15,Data1!$C$55:$C$62,Data1!$D$3:$D$10)-SUMPRODUCT(Z$23:Z$28,Data1!$C$70:$C$75,Data1!$D$18:$D$23)+Z47,SUMPRODUCT(Z$16,Data1!$C$63)-SUMPRODUCT(Z$8:Z$15,Data1!$C$55:$C$62)-SUMPRODUCT(Z$23:Z$28,Data1!$C$70:$C$75)+Z47)</f>
        <v>#VALUE!</v>
      </c>
      <c r="AA75" s="65" t="e">
        <f>IF(pvm_susigrazinimas="Taip",SUMPRODUCT(AA$16,Data1!$C$63,Data1!$D$11)-SUMPRODUCT(AA$8:AA$15,Data1!$C$55:$C$62,Data1!$D$3:$D$10)-SUMPRODUCT(AA$23:AA$28,Data1!$C$70:$C$75,Data1!$D$18:$D$23)+AA47,SUMPRODUCT(AA$16,Data1!$C$63)-SUMPRODUCT(AA$8:AA$15,Data1!$C$55:$C$62)-SUMPRODUCT(AA$23:AA$28,Data1!$C$70:$C$75)+AA47)</f>
        <v>#VALUE!</v>
      </c>
      <c r="AB75" s="65" t="e">
        <f>IF(pvm_susigrazinimas="Taip",SUMPRODUCT(AB$16,Data1!$C$63,Data1!$D$11)-SUMPRODUCT(AB$8:AB$15,Data1!$C$55:$C$62,Data1!$D$3:$D$10)-SUMPRODUCT(AB$23:AB$28,Data1!$C$70:$C$75,Data1!$D$18:$D$23)+AB47,SUMPRODUCT(AB$16,Data1!$C$63)-SUMPRODUCT(AB$8:AB$15,Data1!$C$55:$C$62)-SUMPRODUCT(AB$23:AB$28,Data1!$C$70:$C$75)+AB47)</f>
        <v>#VALUE!</v>
      </c>
      <c r="AC75" s="65" t="e">
        <f>IF(pvm_susigrazinimas="Taip",SUMPRODUCT(AC$16,Data1!$C$63,Data1!$D$11)-SUMPRODUCT(AC$8:AC$15,Data1!$C$55:$C$62,Data1!$D$3:$D$10)-SUMPRODUCT(AC$23:AC$28,Data1!$C$70:$C$75,Data1!$D$18:$D$23)+AC47,SUMPRODUCT(AC$16,Data1!$C$63)-SUMPRODUCT(AC$8:AC$15,Data1!$C$55:$C$62)-SUMPRODUCT(AC$23:AC$28,Data1!$C$70:$C$75)+AC47)</f>
        <v>#VALUE!</v>
      </c>
      <c r="AD75" s="65" t="e">
        <f>IF(pvm_susigrazinimas="Taip",SUMPRODUCT(AD$16,Data1!$C$63,Data1!$D$11)-SUMPRODUCT(AD$8:AD$15,Data1!$C$55:$C$62,Data1!$D$3:$D$10)-SUMPRODUCT(AD$23:AD$28,Data1!$C$70:$C$75,Data1!$D$18:$D$23)+AD47,SUMPRODUCT(AD$16,Data1!$C$63)-SUMPRODUCT(AD$8:AD$15,Data1!$C$55:$C$62)-SUMPRODUCT(AD$23:AD$28,Data1!$C$70:$C$75)+AD47)</f>
        <v>#VALUE!</v>
      </c>
      <c r="AE75" s="65" t="e">
        <f>IF(pvm_susigrazinimas="Taip",SUMPRODUCT(AE$16,Data1!$C$63,Data1!$D$11)-SUMPRODUCT(AE$8:AE$15,Data1!$C$55:$C$62,Data1!$D$3:$D$10)-SUMPRODUCT(AE$23:AE$28,Data1!$C$70:$C$75,Data1!$D$18:$D$23)+AE47,SUMPRODUCT(AE$16,Data1!$C$63)-SUMPRODUCT(AE$8:AE$15,Data1!$C$55:$C$62)-SUMPRODUCT(AE$23:AE$28,Data1!$C$70:$C$75)+AE47)</f>
        <v>#VALUE!</v>
      </c>
      <c r="AF75" s="65" t="e">
        <f>IF(pvm_susigrazinimas="Taip",SUMPRODUCT(AF$16,Data1!$C$63,Data1!$D$11)-SUMPRODUCT(AF$8:AF$15,Data1!$C$55:$C$62,Data1!$D$3:$D$10)-SUMPRODUCT(AF$23:AF$28,Data1!$C$70:$C$75,Data1!$D$18:$D$23)+AF47,SUMPRODUCT(AF$16,Data1!$C$63)-SUMPRODUCT(AF$8:AF$15,Data1!$C$55:$C$62)-SUMPRODUCT(AF$23:AF$28,Data1!$C$70:$C$75)+AF47)</f>
        <v>#VALUE!</v>
      </c>
      <c r="AG75" s="65" t="e">
        <f>IF(pvm_susigrazinimas="Taip",SUMPRODUCT(AG$16,Data1!$C$63,Data1!$D$11)-SUMPRODUCT(AG$8:AG$15,Data1!$C$55:$C$62,Data1!$D$3:$D$10)-SUMPRODUCT(AG$23:AG$28,Data1!$C$70:$C$75,Data1!$D$18:$D$23)+AG47,SUMPRODUCT(AG$16,Data1!$C$63)-SUMPRODUCT(AG$8:AG$15,Data1!$C$55:$C$62)-SUMPRODUCT(AG$23:AG$28,Data1!$C$70:$C$75)+AG47)</f>
        <v>#VALUE!</v>
      </c>
      <c r="AH75" s="65" t="e">
        <f>IF(pvm_susigrazinimas="Taip",SUMPRODUCT(AH$16,Data1!$C$63,Data1!$D$11)-SUMPRODUCT(AH$8:AH$15,Data1!$C$55:$C$62,Data1!$D$3:$D$10)-SUMPRODUCT(AH$23:AH$28,Data1!$C$70:$C$75,Data1!$D$18:$D$23)+AH47,SUMPRODUCT(AH$16,Data1!$C$63)-SUMPRODUCT(AH$8:AH$15,Data1!$C$55:$C$62)-SUMPRODUCT(AH$23:AH$28,Data1!$C$70:$C$75)+AH47)</f>
        <v>#VALUE!</v>
      </c>
      <c r="AI75" s="65" t="e">
        <f>IF(pvm_susigrazinimas="Taip",SUMPRODUCT(AI$16,Data1!$C$63,Data1!$D$11)-SUMPRODUCT(AI$8:AI$15,Data1!$C$55:$C$62,Data1!$D$3:$D$10)-SUMPRODUCT(AI$23:AI$28,Data1!$C$70:$C$75,Data1!$D$18:$D$23)+AI47,SUMPRODUCT(AI$16,Data1!$C$63)-SUMPRODUCT(AI$8:AI$15,Data1!$C$55:$C$62)-SUMPRODUCT(AI$23:AI$28,Data1!$C$70:$C$75)+AI47)</f>
        <v>#VALUE!</v>
      </c>
      <c r="AJ75" s="65" t="e">
        <f>IF(pvm_susigrazinimas="Taip",SUMPRODUCT(AJ$16,Data1!$C$63,Data1!$D$11)-SUMPRODUCT(AJ$8:AJ$15,Data1!$C$55:$C$62,Data1!$D$3:$D$10)-SUMPRODUCT(AJ$23:AJ$28,Data1!$C$70:$C$75,Data1!$D$18:$D$23)+AJ47,SUMPRODUCT(AJ$16,Data1!$C$63)-SUMPRODUCT(AJ$8:AJ$15,Data1!$C$55:$C$62)-SUMPRODUCT(AJ$23:AJ$28,Data1!$C$70:$C$75)+AJ47)</f>
        <v>#VALUE!</v>
      </c>
    </row>
    <row r="76" spans="3:36">
      <c r="C76" s="68" t="str">
        <f>IF(Kalba="EN",Data2!C98,Data2!B98)</f>
        <v>Konvertuota investicijų (A.) GDV</v>
      </c>
      <c r="D76" s="71">
        <f>IF(pvm_susigrazinimas="Taip",SUMPRODUCT(AN8:AN15,Data1!C55:C62),SUMPRODUCT(AM8:AM15,Data1!C55:C62))</f>
        <v>0</v>
      </c>
    </row>
    <row r="77" spans="3:36">
      <c r="C77" s="68" t="str">
        <f>IF(Kalba="EN",Data2!C99,Data2!B99)</f>
        <v>Konvertuota investicijų likutinės vertės (B.) GDV</v>
      </c>
      <c r="D77" s="71">
        <f>IF(pvm_susigrazinimas="Taip",PRODUCT(AN16,Data1!C63),PRODUCT(AM16,Data1!C63))</f>
        <v>0</v>
      </c>
    </row>
    <row r="78" spans="3:36">
      <c r="C78" s="68" t="str">
        <f>IF(Kalba="EN",Data2!C100,Data2!B100)</f>
        <v>Konvertuota veiklos pajamų (C.) GDV</v>
      </c>
      <c r="D78" s="71">
        <f>IF(pvm_susigrazinimas="Taip",SUMPRODUCT(AN18:AN20,Data1!C65:C67),SUMPRODUCT(AM18:AM20,Data1!C65:C67))</f>
        <v>0</v>
      </c>
    </row>
    <row r="79" spans="3:36">
      <c r="C79" s="68" t="str">
        <f>IF(Kalba="EN",Data2!C101,Data2!B101)</f>
        <v>Konvertuota veiklos išlaidų (D.1.) GDV</v>
      </c>
      <c r="D79" s="71">
        <f>IF(pvm_susigrazinimas="Taip",SUMPRODUCT(AN23:AN28,Data1!C70:C75),SUMPRODUCT(AM23:AM28,Data1!C70:C75))</f>
        <v>0</v>
      </c>
    </row>
    <row r="80" spans="3:36">
      <c r="C80" s="396" t="str">
        <f>IF(Kalba="EN",Data2!C102,Data2!B102)</f>
        <v>Ekonominė grynoji dabartinė vertė - EGDV</v>
      </c>
      <c r="D80" s="397" t="e">
        <f>F75+NPV(SDN,G75:INDEX(G75:AJ75,PAL))</f>
        <v>#VALUE!</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row>
    <row r="81" spans="2:42">
      <c r="C81" s="400" t="str">
        <f>IF(Kalba="EN",Data2!C103,Data2!B103)</f>
        <v>Ekonominė vidinė grąžos norma - EVGN</v>
      </c>
      <c r="D81" s="401" t="str">
        <f>IF(ISERROR(E81),"Nėra reikšmės",E81)</f>
        <v>Nėra reikšmės</v>
      </c>
      <c r="E81" s="202" t="e">
        <f>IRR(F75:INDEX(F75:AJ75,PAL+1))</f>
        <v>#VALUE!</v>
      </c>
    </row>
    <row r="82" spans="2:42">
      <c r="C82" s="400" t="str">
        <f>IF(Kalba="EN",Data2!C104,Data2!B104)</f>
        <v>Ekonominės naudos ir išlaidų santykis - ENIS</v>
      </c>
      <c r="D82" s="402" t="str">
        <f>IF(ISERROR(SUM(D47) / SUM(D76,-D77,D79)),"-",SUM(D47) / SUM(D76,-D77,D79))</f>
        <v>-</v>
      </c>
    </row>
    <row r="83" spans="2:42" ht="7.5" customHeight="1"/>
    <row r="84" spans="2:42" hidden="1"/>
    <row r="85" spans="2:42" hidden="1"/>
    <row r="86" spans="2:42" hidden="1">
      <c r="B86" s="931" t="s">
        <v>524</v>
      </c>
      <c r="C86" s="931"/>
    </row>
    <row r="87" spans="2:42" hidden="1"/>
    <row r="88" spans="2:42" s="61" customFormat="1" hidden="1">
      <c r="B88" s="66" t="s">
        <v>49</v>
      </c>
      <c r="C88" s="5" t="str">
        <f>IF(Kalba="EN",Data2!C$72,Data2!B$72)</f>
        <v>Socialinio ekonominio (SE) poveikio finansinė išraiška</v>
      </c>
      <c r="D88" s="62">
        <f t="shared" ref="D88:AJ88" si="25">SUM(D89)-SUM(D97)</f>
        <v>0</v>
      </c>
      <c r="E88" s="62">
        <f t="shared" si="25"/>
        <v>0</v>
      </c>
      <c r="F88" s="62">
        <f t="shared" si="25"/>
        <v>0</v>
      </c>
      <c r="G88" s="62">
        <f t="shared" si="25"/>
        <v>0</v>
      </c>
      <c r="H88" s="62">
        <f t="shared" si="25"/>
        <v>0</v>
      </c>
      <c r="I88" s="62">
        <f t="shared" si="25"/>
        <v>0</v>
      </c>
      <c r="J88" s="62">
        <f t="shared" si="25"/>
        <v>0</v>
      </c>
      <c r="K88" s="62">
        <f t="shared" si="25"/>
        <v>0</v>
      </c>
      <c r="L88" s="62">
        <f t="shared" si="25"/>
        <v>0</v>
      </c>
      <c r="M88" s="62">
        <f t="shared" si="25"/>
        <v>0</v>
      </c>
      <c r="N88" s="62">
        <f t="shared" si="25"/>
        <v>0</v>
      </c>
      <c r="O88" s="62">
        <f t="shared" si="25"/>
        <v>0</v>
      </c>
      <c r="P88" s="62">
        <f t="shared" si="25"/>
        <v>0</v>
      </c>
      <c r="Q88" s="62">
        <f t="shared" si="25"/>
        <v>0</v>
      </c>
      <c r="R88" s="62">
        <f t="shared" si="25"/>
        <v>0</v>
      </c>
      <c r="S88" s="62">
        <f t="shared" si="25"/>
        <v>0</v>
      </c>
      <c r="T88" s="62">
        <f t="shared" si="25"/>
        <v>0</v>
      </c>
      <c r="U88" s="62">
        <f t="shared" si="25"/>
        <v>0</v>
      </c>
      <c r="V88" s="62">
        <f t="shared" si="25"/>
        <v>0</v>
      </c>
      <c r="W88" s="62">
        <f t="shared" si="25"/>
        <v>0</v>
      </c>
      <c r="X88" s="62">
        <f t="shared" si="25"/>
        <v>0</v>
      </c>
      <c r="Y88" s="62">
        <f t="shared" si="25"/>
        <v>0</v>
      </c>
      <c r="Z88" s="62">
        <f t="shared" si="25"/>
        <v>0</v>
      </c>
      <c r="AA88" s="62">
        <f t="shared" si="25"/>
        <v>0</v>
      </c>
      <c r="AB88" s="62">
        <f t="shared" si="25"/>
        <v>0</v>
      </c>
      <c r="AC88" s="62">
        <f t="shared" si="25"/>
        <v>0</v>
      </c>
      <c r="AD88" s="62">
        <f t="shared" si="25"/>
        <v>0</v>
      </c>
      <c r="AE88" s="62">
        <f t="shared" si="25"/>
        <v>0</v>
      </c>
      <c r="AF88" s="62">
        <f t="shared" si="25"/>
        <v>0</v>
      </c>
      <c r="AG88" s="62">
        <f t="shared" si="25"/>
        <v>0</v>
      </c>
      <c r="AH88" s="62">
        <f t="shared" si="25"/>
        <v>0</v>
      </c>
      <c r="AI88" s="62">
        <f t="shared" si="25"/>
        <v>0</v>
      </c>
      <c r="AJ88" s="62">
        <f t="shared" si="25"/>
        <v>0</v>
      </c>
    </row>
    <row r="89" spans="2:42" s="61" customFormat="1" hidden="1">
      <c r="B89" s="66" t="s">
        <v>50</v>
      </c>
      <c r="C89" s="5" t="str">
        <f>IF(Kalba="EN",Data2!C$73,Data2!B$73) &amp; " "&amp; IF(Kalba="EN",Data2!C$74,Data2!B$74)</f>
        <v>SE nauda (pasirinkite SE naudos komponentą)</v>
      </c>
      <c r="D89" s="62">
        <f t="shared" ref="D89:AJ89" si="26">ROUND(SUM(D90:D96),0)</f>
        <v>0</v>
      </c>
      <c r="E89" s="62">
        <f t="shared" si="26"/>
        <v>0</v>
      </c>
      <c r="F89" s="62">
        <f t="shared" si="26"/>
        <v>0</v>
      </c>
      <c r="G89" s="62">
        <f t="shared" si="26"/>
        <v>0</v>
      </c>
      <c r="H89" s="62">
        <f t="shared" si="26"/>
        <v>0</v>
      </c>
      <c r="I89" s="62">
        <f t="shared" si="26"/>
        <v>0</v>
      </c>
      <c r="J89" s="62">
        <f t="shared" si="26"/>
        <v>0</v>
      </c>
      <c r="K89" s="62">
        <f t="shared" si="26"/>
        <v>0</v>
      </c>
      <c r="L89" s="62">
        <f t="shared" si="26"/>
        <v>0</v>
      </c>
      <c r="M89" s="62">
        <f t="shared" si="26"/>
        <v>0</v>
      </c>
      <c r="N89" s="62">
        <f t="shared" si="26"/>
        <v>0</v>
      </c>
      <c r="O89" s="62">
        <f t="shared" si="26"/>
        <v>0</v>
      </c>
      <c r="P89" s="62">
        <f t="shared" si="26"/>
        <v>0</v>
      </c>
      <c r="Q89" s="62">
        <f t="shared" si="26"/>
        <v>0</v>
      </c>
      <c r="R89" s="62">
        <f t="shared" si="26"/>
        <v>0</v>
      </c>
      <c r="S89" s="62">
        <f t="shared" si="26"/>
        <v>0</v>
      </c>
      <c r="T89" s="62">
        <f t="shared" si="26"/>
        <v>0</v>
      </c>
      <c r="U89" s="62">
        <f t="shared" si="26"/>
        <v>0</v>
      </c>
      <c r="V89" s="62">
        <f t="shared" si="26"/>
        <v>0</v>
      </c>
      <c r="W89" s="62">
        <f t="shared" si="26"/>
        <v>0</v>
      </c>
      <c r="X89" s="62">
        <f t="shared" si="26"/>
        <v>0</v>
      </c>
      <c r="Y89" s="62">
        <f t="shared" si="26"/>
        <v>0</v>
      </c>
      <c r="Z89" s="62">
        <f t="shared" si="26"/>
        <v>0</v>
      </c>
      <c r="AA89" s="62">
        <f t="shared" si="26"/>
        <v>0</v>
      </c>
      <c r="AB89" s="62">
        <f t="shared" si="26"/>
        <v>0</v>
      </c>
      <c r="AC89" s="62">
        <f t="shared" si="26"/>
        <v>0</v>
      </c>
      <c r="AD89" s="62">
        <f t="shared" si="26"/>
        <v>0</v>
      </c>
      <c r="AE89" s="62">
        <f t="shared" si="26"/>
        <v>0</v>
      </c>
      <c r="AF89" s="62">
        <f t="shared" si="26"/>
        <v>0</v>
      </c>
      <c r="AG89" s="62">
        <f t="shared" si="26"/>
        <v>0</v>
      </c>
      <c r="AH89" s="62">
        <f t="shared" si="26"/>
        <v>0</v>
      </c>
      <c r="AI89" s="62">
        <f t="shared" si="26"/>
        <v>0</v>
      </c>
      <c r="AJ89" s="62">
        <f t="shared" si="26"/>
        <v>0</v>
      </c>
    </row>
    <row r="90" spans="2:42" hidden="1">
      <c r="B90" s="199" t="s">
        <v>51</v>
      </c>
      <c r="C90" s="181" t="str">
        <f>Data4!D$64</f>
        <v>-</v>
      </c>
      <c r="D90" s="169">
        <f>F90+NPV(FDN,G90:INDEX(G90:AJ90,PAL))</f>
        <v>0</v>
      </c>
      <c r="E90" s="169">
        <f t="shared" ref="E90:E96" si="27">SUMIF($F$5:$AJ$5,"&lt;="&amp;PAL,$F90:$AJ90)</f>
        <v>0</v>
      </c>
      <c r="F90" s="169">
        <f>IF(ISERROR(Data4!M$64),0,Data4!M$64)</f>
        <v>0</v>
      </c>
      <c r="G90" s="169">
        <f>IF(ISERROR(Data4!N$64),0,Data4!N$64)</f>
        <v>0</v>
      </c>
      <c r="H90" s="169">
        <f>IF(ISERROR(Data4!O$64),0,Data4!O$64)</f>
        <v>0</v>
      </c>
      <c r="I90" s="169">
        <f>IF(ISERROR(Data4!P$64),0,Data4!P$64)</f>
        <v>0</v>
      </c>
      <c r="J90" s="169">
        <f>IF(ISERROR(Data4!Q$64),0,Data4!Q$64)</f>
        <v>0</v>
      </c>
      <c r="K90" s="169">
        <f>IF(ISERROR(Data4!R$64),0,Data4!R$64)</f>
        <v>0</v>
      </c>
      <c r="L90" s="169">
        <f>IF(ISERROR(Data4!S$64),0,Data4!S$64)</f>
        <v>0</v>
      </c>
      <c r="M90" s="169">
        <f>IF(ISERROR(Data4!T$64),0,Data4!T$64)</f>
        <v>0</v>
      </c>
      <c r="N90" s="169">
        <f>IF(ISERROR(Data4!U$64),0,Data4!U$64)</f>
        <v>0</v>
      </c>
      <c r="O90" s="169">
        <f>IF(ISERROR(Data4!V$64),0,Data4!V$64)</f>
        <v>0</v>
      </c>
      <c r="P90" s="169">
        <f>IF(ISERROR(Data4!W$64),0,Data4!W$64)</f>
        <v>0</v>
      </c>
      <c r="Q90" s="169">
        <f>IF(ISERROR(Data4!X$64),0,Data4!X$64)</f>
        <v>0</v>
      </c>
      <c r="R90" s="169">
        <f>IF(ISERROR(Data4!Y$64),0,Data4!Y$64)</f>
        <v>0</v>
      </c>
      <c r="S90" s="169">
        <f>IF(ISERROR(Data4!Z$64),0,Data4!Z$64)</f>
        <v>0</v>
      </c>
      <c r="T90" s="169">
        <f>IF(ISERROR(Data4!AA$64),0,Data4!AA$64)</f>
        <v>0</v>
      </c>
      <c r="U90" s="169">
        <f>IF(ISERROR(Data4!AB$64),0,Data4!AB$64)</f>
        <v>0</v>
      </c>
      <c r="V90" s="169">
        <f>IF(ISERROR(Data4!AC$64),0,Data4!AC$64)</f>
        <v>0</v>
      </c>
      <c r="W90" s="169">
        <f>IF(ISERROR(Data4!AD$64),0,Data4!AD$64)</f>
        <v>0</v>
      </c>
      <c r="X90" s="169">
        <f>IF(ISERROR(Data4!AE$64),0,Data4!AE$64)</f>
        <v>0</v>
      </c>
      <c r="Y90" s="169">
        <f>IF(ISERROR(Data4!AF$64),0,Data4!AF$64)</f>
        <v>0</v>
      </c>
      <c r="Z90" s="169">
        <f>IF(ISERROR(Data4!AG$64),0,Data4!AG$64)</f>
        <v>0</v>
      </c>
      <c r="AA90" s="169">
        <f>IF(ISERROR(Data4!AH$64),0,Data4!AH$64)</f>
        <v>0</v>
      </c>
      <c r="AB90" s="169">
        <f>IF(ISERROR(Data4!AI$64),0,Data4!AI$64)</f>
        <v>0</v>
      </c>
      <c r="AC90" s="169">
        <f>IF(ISERROR(Data4!AJ$64),0,Data4!AJ$64)</f>
        <v>0</v>
      </c>
      <c r="AD90" s="169">
        <f>IF(ISERROR(Data4!AK$64),0,Data4!AK$64)</f>
        <v>0</v>
      </c>
      <c r="AE90" s="169">
        <f>IF(ISERROR(Data4!AL$64),0,Data4!AL$64)</f>
        <v>0</v>
      </c>
      <c r="AF90" s="169">
        <f>IF(ISERROR(Data4!AM$64),0,Data4!AM$64)</f>
        <v>0</v>
      </c>
      <c r="AG90" s="169">
        <f>IF(ISERROR(Data4!AN$64),0,Data4!AN$64)</f>
        <v>0</v>
      </c>
      <c r="AH90" s="169">
        <f>IF(ISERROR(Data4!AO$64),0,Data4!AO$64)</f>
        <v>0</v>
      </c>
      <c r="AI90" s="169">
        <f>IF(ISERROR(Data4!AP$64),0,Data4!AP$64)</f>
        <v>0</v>
      </c>
      <c r="AJ90" s="169">
        <f>IF(ISERROR(Data4!AQ$64),0,Data4!AQ$64)</f>
        <v>0</v>
      </c>
      <c r="AO90" s="3"/>
      <c r="AP90" s="3"/>
    </row>
    <row r="91" spans="2:42" hidden="1">
      <c r="B91" s="199" t="s">
        <v>52</v>
      </c>
      <c r="C91" s="181" t="str">
        <f>Data4!D$65</f>
        <v>-</v>
      </c>
      <c r="D91" s="65">
        <f>F91+NPV(FDN,G91:INDEX(G91:AJ91,PAL))</f>
        <v>0</v>
      </c>
      <c r="E91" s="169">
        <f t="shared" si="27"/>
        <v>0</v>
      </c>
      <c r="F91" s="169">
        <f>IF(ISERROR(Data4!M$65),0,Data4!M$65)</f>
        <v>0</v>
      </c>
      <c r="G91" s="169">
        <f>IF(ISERROR(Data4!N$65),0,Data4!N$65)</f>
        <v>0</v>
      </c>
      <c r="H91" s="169">
        <f>IF(ISERROR(Data4!O$65),0,Data4!O$65)</f>
        <v>0</v>
      </c>
      <c r="I91" s="169">
        <f>IF(ISERROR(Data4!P$65),0,Data4!P$65)</f>
        <v>0</v>
      </c>
      <c r="J91" s="169">
        <f>IF(ISERROR(Data4!Q$65),0,Data4!Q$65)</f>
        <v>0</v>
      </c>
      <c r="K91" s="169">
        <f>IF(ISERROR(Data4!R$65),0,Data4!R$65)</f>
        <v>0</v>
      </c>
      <c r="L91" s="169">
        <f>IF(ISERROR(Data4!S$65),0,Data4!S$65)</f>
        <v>0</v>
      </c>
      <c r="M91" s="169">
        <f>IF(ISERROR(Data4!T$65),0,Data4!T$65)</f>
        <v>0</v>
      </c>
      <c r="N91" s="169">
        <f>IF(ISERROR(Data4!U$65),0,Data4!U$65)</f>
        <v>0</v>
      </c>
      <c r="O91" s="169">
        <f>IF(ISERROR(Data4!V$65),0,Data4!V$65)</f>
        <v>0</v>
      </c>
      <c r="P91" s="169">
        <f>IF(ISERROR(Data4!W$65),0,Data4!W$65)</f>
        <v>0</v>
      </c>
      <c r="Q91" s="169">
        <f>IF(ISERROR(Data4!X$65),0,Data4!X$65)</f>
        <v>0</v>
      </c>
      <c r="R91" s="169">
        <f>IF(ISERROR(Data4!Y$65),0,Data4!Y$65)</f>
        <v>0</v>
      </c>
      <c r="S91" s="169">
        <f>IF(ISERROR(Data4!Z$65),0,Data4!Z$65)</f>
        <v>0</v>
      </c>
      <c r="T91" s="169">
        <f>IF(ISERROR(Data4!AA$65),0,Data4!AA$65)</f>
        <v>0</v>
      </c>
      <c r="U91" s="169">
        <f>IF(ISERROR(Data4!AB$65),0,Data4!AB$65)</f>
        <v>0</v>
      </c>
      <c r="V91" s="169">
        <f>IF(ISERROR(Data4!AC$65),0,Data4!AC$65)</f>
        <v>0</v>
      </c>
      <c r="W91" s="169">
        <f>IF(ISERROR(Data4!AD$65),0,Data4!AD$65)</f>
        <v>0</v>
      </c>
      <c r="X91" s="169">
        <f>IF(ISERROR(Data4!AE$65),0,Data4!AE$65)</f>
        <v>0</v>
      </c>
      <c r="Y91" s="169">
        <f>IF(ISERROR(Data4!AF$65),0,Data4!AF$65)</f>
        <v>0</v>
      </c>
      <c r="Z91" s="169">
        <f>IF(ISERROR(Data4!AG$65),0,Data4!AG$65)</f>
        <v>0</v>
      </c>
      <c r="AA91" s="169">
        <f>IF(ISERROR(Data4!AH$65),0,Data4!AH$65)</f>
        <v>0</v>
      </c>
      <c r="AB91" s="169">
        <f>IF(ISERROR(Data4!AI$65),0,Data4!AI$65)</f>
        <v>0</v>
      </c>
      <c r="AC91" s="169">
        <f>IF(ISERROR(Data4!AJ$65),0,Data4!AJ$65)</f>
        <v>0</v>
      </c>
      <c r="AD91" s="169">
        <f>IF(ISERROR(Data4!AK$65),0,Data4!AK$65)</f>
        <v>0</v>
      </c>
      <c r="AE91" s="169">
        <f>IF(ISERROR(Data4!AL$65),0,Data4!AL$65)</f>
        <v>0</v>
      </c>
      <c r="AF91" s="169">
        <f>IF(ISERROR(Data4!AM$65),0,Data4!AM$65)</f>
        <v>0</v>
      </c>
      <c r="AG91" s="169">
        <f>IF(ISERROR(Data4!AN$65),0,Data4!AN$65)</f>
        <v>0</v>
      </c>
      <c r="AH91" s="169">
        <f>IF(ISERROR(Data4!AO$65),0,Data4!AO$65)</f>
        <v>0</v>
      </c>
      <c r="AI91" s="169">
        <f>IF(ISERROR(Data4!AP$65),0,Data4!AP$65)</f>
        <v>0</v>
      </c>
      <c r="AJ91" s="169">
        <f>IF(ISERROR(Data4!AQ$65),0,Data4!AQ$65)</f>
        <v>0</v>
      </c>
      <c r="AO91" s="3"/>
      <c r="AP91" s="3"/>
    </row>
    <row r="92" spans="2:42" hidden="1">
      <c r="B92" s="199" t="s">
        <v>339</v>
      </c>
      <c r="C92" s="181" t="str">
        <f>Data4!D$66</f>
        <v>-</v>
      </c>
      <c r="D92" s="65">
        <f>F92+NPV(FDN,G92:INDEX(G92:AJ92,PAL))</f>
        <v>0</v>
      </c>
      <c r="E92" s="169">
        <f t="shared" si="27"/>
        <v>0</v>
      </c>
      <c r="F92" s="169">
        <f>IF(ISERROR(Data4!M$66),0,Data4!M$66)</f>
        <v>0</v>
      </c>
      <c r="G92" s="169">
        <f>IF(ISERROR(Data4!N$66),0,Data4!N$66)</f>
        <v>0</v>
      </c>
      <c r="H92" s="169">
        <f>IF(ISERROR(Data4!O$66),0,Data4!O$66)</f>
        <v>0</v>
      </c>
      <c r="I92" s="169">
        <f>IF(ISERROR(Data4!P$66),0,Data4!P$66)</f>
        <v>0</v>
      </c>
      <c r="J92" s="169">
        <f>IF(ISERROR(Data4!Q$66),0,Data4!Q$66)</f>
        <v>0</v>
      </c>
      <c r="K92" s="169">
        <f>IF(ISERROR(Data4!R$66),0,Data4!R$66)</f>
        <v>0</v>
      </c>
      <c r="L92" s="169">
        <f>IF(ISERROR(Data4!S$66),0,Data4!S$66)</f>
        <v>0</v>
      </c>
      <c r="M92" s="169">
        <f>IF(ISERROR(Data4!T$66),0,Data4!T$66)</f>
        <v>0</v>
      </c>
      <c r="N92" s="169">
        <f>IF(ISERROR(Data4!U$66),0,Data4!U$66)</f>
        <v>0</v>
      </c>
      <c r="O92" s="169">
        <f>IF(ISERROR(Data4!V$66),0,Data4!V$66)</f>
        <v>0</v>
      </c>
      <c r="P92" s="169">
        <f>IF(ISERROR(Data4!W$66),0,Data4!W$66)</f>
        <v>0</v>
      </c>
      <c r="Q92" s="169">
        <f>IF(ISERROR(Data4!X$66),0,Data4!X$66)</f>
        <v>0</v>
      </c>
      <c r="R92" s="169">
        <f>IF(ISERROR(Data4!Y$66),0,Data4!Y$66)</f>
        <v>0</v>
      </c>
      <c r="S92" s="169">
        <f>IF(ISERROR(Data4!Z$66),0,Data4!Z$66)</f>
        <v>0</v>
      </c>
      <c r="T92" s="169">
        <f>IF(ISERROR(Data4!AA$66),0,Data4!AA$66)</f>
        <v>0</v>
      </c>
      <c r="U92" s="169">
        <f>IF(ISERROR(Data4!AB$66),0,Data4!AB$66)</f>
        <v>0</v>
      </c>
      <c r="V92" s="169">
        <f>IF(ISERROR(Data4!AC$66),0,Data4!AC$66)</f>
        <v>0</v>
      </c>
      <c r="W92" s="169">
        <f>IF(ISERROR(Data4!AD$66),0,Data4!AD$66)</f>
        <v>0</v>
      </c>
      <c r="X92" s="169">
        <f>IF(ISERROR(Data4!AE$66),0,Data4!AE$66)</f>
        <v>0</v>
      </c>
      <c r="Y92" s="169">
        <f>IF(ISERROR(Data4!AF$66),0,Data4!AF$66)</f>
        <v>0</v>
      </c>
      <c r="Z92" s="169">
        <f>IF(ISERROR(Data4!AG$66),0,Data4!AG$66)</f>
        <v>0</v>
      </c>
      <c r="AA92" s="169">
        <f>IF(ISERROR(Data4!AH$66),0,Data4!AH$66)</f>
        <v>0</v>
      </c>
      <c r="AB92" s="169">
        <f>IF(ISERROR(Data4!AI$66),0,Data4!AI$66)</f>
        <v>0</v>
      </c>
      <c r="AC92" s="169">
        <f>IF(ISERROR(Data4!AJ$66),0,Data4!AJ$66)</f>
        <v>0</v>
      </c>
      <c r="AD92" s="169">
        <f>IF(ISERROR(Data4!AK$66),0,Data4!AK$66)</f>
        <v>0</v>
      </c>
      <c r="AE92" s="169">
        <f>IF(ISERROR(Data4!AL$66),0,Data4!AL$66)</f>
        <v>0</v>
      </c>
      <c r="AF92" s="169">
        <f>IF(ISERROR(Data4!AM$66),0,Data4!AM$66)</f>
        <v>0</v>
      </c>
      <c r="AG92" s="169">
        <f>IF(ISERROR(Data4!AN$66),0,Data4!AN$66)</f>
        <v>0</v>
      </c>
      <c r="AH92" s="169">
        <f>IF(ISERROR(Data4!AO$66),0,Data4!AO$66)</f>
        <v>0</v>
      </c>
      <c r="AI92" s="169">
        <f>IF(ISERROR(Data4!AP$66),0,Data4!AP$66)</f>
        <v>0</v>
      </c>
      <c r="AJ92" s="169">
        <f>IF(ISERROR(Data4!AQ$66),0,Data4!AQ$66)</f>
        <v>0</v>
      </c>
      <c r="AO92" s="3"/>
      <c r="AP92" s="3"/>
    </row>
    <row r="93" spans="2:42" hidden="1">
      <c r="B93" s="199" t="s">
        <v>340</v>
      </c>
      <c r="C93" s="181" t="str">
        <f>Data4!D$67</f>
        <v>-</v>
      </c>
      <c r="D93" s="65">
        <f>F93+NPV(FDN,G93:INDEX(G93:AJ93,PAL))</f>
        <v>0</v>
      </c>
      <c r="E93" s="169">
        <f t="shared" si="27"/>
        <v>0</v>
      </c>
      <c r="F93" s="169">
        <f>IF(ISERROR(Data4!M$67),0,Data4!M$67)</f>
        <v>0</v>
      </c>
      <c r="G93" s="169">
        <f>IF(ISERROR(Data4!N$67),0,Data4!N$67)</f>
        <v>0</v>
      </c>
      <c r="H93" s="169">
        <f>IF(ISERROR(Data4!O$67),0,Data4!O$67)</f>
        <v>0</v>
      </c>
      <c r="I93" s="169">
        <f>IF(ISERROR(Data4!P$67),0,Data4!P$67)</f>
        <v>0</v>
      </c>
      <c r="J93" s="169">
        <f>IF(ISERROR(Data4!Q$67),0,Data4!Q$67)</f>
        <v>0</v>
      </c>
      <c r="K93" s="169">
        <f>IF(ISERROR(Data4!R$67),0,Data4!R$67)</f>
        <v>0</v>
      </c>
      <c r="L93" s="169">
        <f>IF(ISERROR(Data4!S$67),0,Data4!S$67)</f>
        <v>0</v>
      </c>
      <c r="M93" s="169">
        <f>IF(ISERROR(Data4!T$67),0,Data4!T$67)</f>
        <v>0</v>
      </c>
      <c r="N93" s="169">
        <f>IF(ISERROR(Data4!U$67),0,Data4!U$67)</f>
        <v>0</v>
      </c>
      <c r="O93" s="169">
        <f>IF(ISERROR(Data4!V$67),0,Data4!V$67)</f>
        <v>0</v>
      </c>
      <c r="P93" s="169">
        <f>IF(ISERROR(Data4!W$67),0,Data4!W$67)</f>
        <v>0</v>
      </c>
      <c r="Q93" s="169">
        <f>IF(ISERROR(Data4!X$67),0,Data4!X$67)</f>
        <v>0</v>
      </c>
      <c r="R93" s="169">
        <f>IF(ISERROR(Data4!Y$67),0,Data4!Y$67)</f>
        <v>0</v>
      </c>
      <c r="S93" s="169">
        <f>IF(ISERROR(Data4!Z$67),0,Data4!Z$67)</f>
        <v>0</v>
      </c>
      <c r="T93" s="169">
        <f>IF(ISERROR(Data4!AA$67),0,Data4!AA$67)</f>
        <v>0</v>
      </c>
      <c r="U93" s="169">
        <f>IF(ISERROR(Data4!AB$67),0,Data4!AB$67)</f>
        <v>0</v>
      </c>
      <c r="V93" s="169">
        <f>IF(ISERROR(Data4!AC$67),0,Data4!AC$67)</f>
        <v>0</v>
      </c>
      <c r="W93" s="169">
        <f>IF(ISERROR(Data4!AD$67),0,Data4!AD$67)</f>
        <v>0</v>
      </c>
      <c r="X93" s="169">
        <f>IF(ISERROR(Data4!AE$67),0,Data4!AE$67)</f>
        <v>0</v>
      </c>
      <c r="Y93" s="169">
        <f>IF(ISERROR(Data4!AF$67),0,Data4!AF$67)</f>
        <v>0</v>
      </c>
      <c r="Z93" s="169">
        <f>IF(ISERROR(Data4!AG$67),0,Data4!AG$67)</f>
        <v>0</v>
      </c>
      <c r="AA93" s="169">
        <f>IF(ISERROR(Data4!AH$67),0,Data4!AH$67)</f>
        <v>0</v>
      </c>
      <c r="AB93" s="169">
        <f>IF(ISERROR(Data4!AI$67),0,Data4!AI$67)</f>
        <v>0</v>
      </c>
      <c r="AC93" s="169">
        <f>IF(ISERROR(Data4!AJ$67),0,Data4!AJ$67)</f>
        <v>0</v>
      </c>
      <c r="AD93" s="169">
        <f>IF(ISERROR(Data4!AK$67),0,Data4!AK$67)</f>
        <v>0</v>
      </c>
      <c r="AE93" s="169">
        <f>IF(ISERROR(Data4!AL$67),0,Data4!AL$67)</f>
        <v>0</v>
      </c>
      <c r="AF93" s="169">
        <f>IF(ISERROR(Data4!AM$67),0,Data4!AM$67)</f>
        <v>0</v>
      </c>
      <c r="AG93" s="169">
        <f>IF(ISERROR(Data4!AN$67),0,Data4!AN$67)</f>
        <v>0</v>
      </c>
      <c r="AH93" s="169">
        <f>IF(ISERROR(Data4!AO$67),0,Data4!AO$67)</f>
        <v>0</v>
      </c>
      <c r="AI93" s="169">
        <f>IF(ISERROR(Data4!AP$67),0,Data4!AP$67)</f>
        <v>0</v>
      </c>
      <c r="AJ93" s="169">
        <f>IF(ISERROR(Data4!AQ$67),0,Data4!AQ$67)</f>
        <v>0</v>
      </c>
      <c r="AO93" s="3"/>
      <c r="AP93" s="3"/>
    </row>
    <row r="94" spans="2:42" hidden="1">
      <c r="B94" s="199" t="s">
        <v>341</v>
      </c>
      <c r="C94" s="181" t="str">
        <f>Data4!D$68</f>
        <v>-</v>
      </c>
      <c r="D94" s="65">
        <f>F94+NPV(FDN,G94:INDEX(G94:AJ94,PAL))</f>
        <v>0</v>
      </c>
      <c r="E94" s="169">
        <f t="shared" si="27"/>
        <v>0</v>
      </c>
      <c r="F94" s="169">
        <f>IF(ISERROR(Data4!M$68),0,Data4!M$68)</f>
        <v>0</v>
      </c>
      <c r="G94" s="169">
        <f>IF(ISERROR(Data4!N$68),0,Data4!N$68)</f>
        <v>0</v>
      </c>
      <c r="H94" s="169">
        <f>IF(ISERROR(Data4!O$68),0,Data4!O$68)</f>
        <v>0</v>
      </c>
      <c r="I94" s="169">
        <f>IF(ISERROR(Data4!P$68),0,Data4!P$68)</f>
        <v>0</v>
      </c>
      <c r="J94" s="169">
        <f>IF(ISERROR(Data4!Q$68),0,Data4!Q$68)</f>
        <v>0</v>
      </c>
      <c r="K94" s="169">
        <f>IF(ISERROR(Data4!R$68),0,Data4!R$68)</f>
        <v>0</v>
      </c>
      <c r="L94" s="169">
        <f>IF(ISERROR(Data4!S$68),0,Data4!S$68)</f>
        <v>0</v>
      </c>
      <c r="M94" s="169">
        <f>IF(ISERROR(Data4!T$68),0,Data4!T$68)</f>
        <v>0</v>
      </c>
      <c r="N94" s="169">
        <f>IF(ISERROR(Data4!U$68),0,Data4!U$68)</f>
        <v>0</v>
      </c>
      <c r="O94" s="169">
        <f>IF(ISERROR(Data4!V$68),0,Data4!V$68)</f>
        <v>0</v>
      </c>
      <c r="P94" s="169">
        <f>IF(ISERROR(Data4!W$68),0,Data4!W$68)</f>
        <v>0</v>
      </c>
      <c r="Q94" s="169">
        <f>IF(ISERROR(Data4!X$68),0,Data4!X$68)</f>
        <v>0</v>
      </c>
      <c r="R94" s="169">
        <f>IF(ISERROR(Data4!Y$68),0,Data4!Y$68)</f>
        <v>0</v>
      </c>
      <c r="S94" s="169">
        <f>IF(ISERROR(Data4!Z$68),0,Data4!Z$68)</f>
        <v>0</v>
      </c>
      <c r="T94" s="169">
        <f>IF(ISERROR(Data4!AA$68),0,Data4!AA$68)</f>
        <v>0</v>
      </c>
      <c r="U94" s="169">
        <f>IF(ISERROR(Data4!AB$68),0,Data4!AB$68)</f>
        <v>0</v>
      </c>
      <c r="V94" s="169">
        <f>IF(ISERROR(Data4!AC$68),0,Data4!AC$68)</f>
        <v>0</v>
      </c>
      <c r="W94" s="169">
        <f>IF(ISERROR(Data4!AD$68),0,Data4!AD$68)</f>
        <v>0</v>
      </c>
      <c r="X94" s="169">
        <f>IF(ISERROR(Data4!AE$68),0,Data4!AE$68)</f>
        <v>0</v>
      </c>
      <c r="Y94" s="169">
        <f>IF(ISERROR(Data4!AF$68),0,Data4!AF$68)</f>
        <v>0</v>
      </c>
      <c r="Z94" s="169">
        <f>IF(ISERROR(Data4!AG$68),0,Data4!AG$68)</f>
        <v>0</v>
      </c>
      <c r="AA94" s="169">
        <f>IF(ISERROR(Data4!AH$68),0,Data4!AH$68)</f>
        <v>0</v>
      </c>
      <c r="AB94" s="169">
        <f>IF(ISERROR(Data4!AI$68),0,Data4!AI$68)</f>
        <v>0</v>
      </c>
      <c r="AC94" s="169">
        <f>IF(ISERROR(Data4!AJ$68),0,Data4!AJ$68)</f>
        <v>0</v>
      </c>
      <c r="AD94" s="169">
        <f>IF(ISERROR(Data4!AK$68),0,Data4!AK$68)</f>
        <v>0</v>
      </c>
      <c r="AE94" s="169">
        <f>IF(ISERROR(Data4!AL$68),0,Data4!AL$68)</f>
        <v>0</v>
      </c>
      <c r="AF94" s="169">
        <f>IF(ISERROR(Data4!AM$68),0,Data4!AM$68)</f>
        <v>0</v>
      </c>
      <c r="AG94" s="169">
        <f>IF(ISERROR(Data4!AN$68),0,Data4!AN$68)</f>
        <v>0</v>
      </c>
      <c r="AH94" s="169">
        <f>IF(ISERROR(Data4!AO$68),0,Data4!AO$68)</f>
        <v>0</v>
      </c>
      <c r="AI94" s="169">
        <f>IF(ISERROR(Data4!AP$68),0,Data4!AP$68)</f>
        <v>0</v>
      </c>
      <c r="AJ94" s="169">
        <f>IF(ISERROR(Data4!AQ$68),0,Data4!AQ$68)</f>
        <v>0</v>
      </c>
      <c r="AO94" s="3"/>
      <c r="AP94" s="3"/>
    </row>
    <row r="95" spans="2:42" hidden="1">
      <c r="B95" s="199" t="s">
        <v>342</v>
      </c>
      <c r="C95" s="181" t="str">
        <f>Data4!D$69</f>
        <v>-</v>
      </c>
      <c r="D95" s="65">
        <f>F95+NPV(FDN,G95:INDEX(G95:AJ95,PAL))</f>
        <v>0</v>
      </c>
      <c r="E95" s="169">
        <f t="shared" si="27"/>
        <v>0</v>
      </c>
      <c r="F95" s="169">
        <f>IF(ISERROR(Data4!M$69),0,Data4!M$69)</f>
        <v>0</v>
      </c>
      <c r="G95" s="169">
        <f>IF(ISERROR(Data4!N$69),0,Data4!N$69)</f>
        <v>0</v>
      </c>
      <c r="H95" s="169">
        <f>IF(ISERROR(Data4!O$69),0,Data4!O$69)</f>
        <v>0</v>
      </c>
      <c r="I95" s="169">
        <f>IF(ISERROR(Data4!P$69),0,Data4!P$69)</f>
        <v>0</v>
      </c>
      <c r="J95" s="169">
        <f>IF(ISERROR(Data4!Q$69),0,Data4!Q$69)</f>
        <v>0</v>
      </c>
      <c r="K95" s="169">
        <f>IF(ISERROR(Data4!R$69),0,Data4!R$69)</f>
        <v>0</v>
      </c>
      <c r="L95" s="169">
        <f>IF(ISERROR(Data4!S$69),0,Data4!S$69)</f>
        <v>0</v>
      </c>
      <c r="M95" s="169">
        <f>IF(ISERROR(Data4!T$69),0,Data4!T$69)</f>
        <v>0</v>
      </c>
      <c r="N95" s="169">
        <f>IF(ISERROR(Data4!U$69),0,Data4!U$69)</f>
        <v>0</v>
      </c>
      <c r="O95" s="169">
        <f>IF(ISERROR(Data4!V$69),0,Data4!V$69)</f>
        <v>0</v>
      </c>
      <c r="P95" s="169">
        <f>IF(ISERROR(Data4!W$69),0,Data4!W$69)</f>
        <v>0</v>
      </c>
      <c r="Q95" s="169">
        <f>IF(ISERROR(Data4!X$69),0,Data4!X$69)</f>
        <v>0</v>
      </c>
      <c r="R95" s="169">
        <f>IF(ISERROR(Data4!Y$69),0,Data4!Y$69)</f>
        <v>0</v>
      </c>
      <c r="S95" s="169">
        <f>IF(ISERROR(Data4!Z$69),0,Data4!Z$69)</f>
        <v>0</v>
      </c>
      <c r="T95" s="169">
        <f>IF(ISERROR(Data4!AA$69),0,Data4!AA$69)</f>
        <v>0</v>
      </c>
      <c r="U95" s="169">
        <f>IF(ISERROR(Data4!AB$69),0,Data4!AB$69)</f>
        <v>0</v>
      </c>
      <c r="V95" s="169">
        <f>IF(ISERROR(Data4!AC$69),0,Data4!AC$69)</f>
        <v>0</v>
      </c>
      <c r="W95" s="169">
        <f>IF(ISERROR(Data4!AD$69),0,Data4!AD$69)</f>
        <v>0</v>
      </c>
      <c r="X95" s="169">
        <f>IF(ISERROR(Data4!AE$69),0,Data4!AE$69)</f>
        <v>0</v>
      </c>
      <c r="Y95" s="169">
        <f>IF(ISERROR(Data4!AF$69),0,Data4!AF$69)</f>
        <v>0</v>
      </c>
      <c r="Z95" s="169">
        <f>IF(ISERROR(Data4!AG$69),0,Data4!AG$69)</f>
        <v>0</v>
      </c>
      <c r="AA95" s="169">
        <f>IF(ISERROR(Data4!AH$69),0,Data4!AH$69)</f>
        <v>0</v>
      </c>
      <c r="AB95" s="169">
        <f>IF(ISERROR(Data4!AI$69),0,Data4!AI$69)</f>
        <v>0</v>
      </c>
      <c r="AC95" s="169">
        <f>IF(ISERROR(Data4!AJ$69),0,Data4!AJ$69)</f>
        <v>0</v>
      </c>
      <c r="AD95" s="169">
        <f>IF(ISERROR(Data4!AK$69),0,Data4!AK$69)</f>
        <v>0</v>
      </c>
      <c r="AE95" s="169">
        <f>IF(ISERROR(Data4!AL$69),0,Data4!AL$69)</f>
        <v>0</v>
      </c>
      <c r="AF95" s="169">
        <f>IF(ISERROR(Data4!AM$69),0,Data4!AM$69)</f>
        <v>0</v>
      </c>
      <c r="AG95" s="169">
        <f>IF(ISERROR(Data4!AN$69),0,Data4!AN$69)</f>
        <v>0</v>
      </c>
      <c r="AH95" s="169">
        <f>IF(ISERROR(Data4!AO$69),0,Data4!AO$69)</f>
        <v>0</v>
      </c>
      <c r="AI95" s="169">
        <f>IF(ISERROR(Data4!AP$69),0,Data4!AP$69)</f>
        <v>0</v>
      </c>
      <c r="AJ95" s="169">
        <f>IF(ISERROR(Data4!AQ$69),0,Data4!AQ$69)</f>
        <v>0</v>
      </c>
      <c r="AO95" s="3"/>
      <c r="AP95" s="3"/>
    </row>
    <row r="96" spans="2:42" hidden="1">
      <c r="B96" s="199" t="s">
        <v>343</v>
      </c>
      <c r="C96" s="181" t="str">
        <f>Data4!D$70</f>
        <v>-</v>
      </c>
      <c r="D96" s="65">
        <f>F96+NPV(FDN,G96:INDEX(G96:AJ96,PAL))</f>
        <v>0</v>
      </c>
      <c r="E96" s="169">
        <f t="shared" si="27"/>
        <v>0</v>
      </c>
      <c r="F96" s="169">
        <f>IF(ISERROR(Data4!M$70),0,Data4!M$70)</f>
        <v>0</v>
      </c>
      <c r="G96" s="169">
        <f>IF(ISERROR(Data4!N$70),0,Data4!N$70)</f>
        <v>0</v>
      </c>
      <c r="H96" s="169">
        <f>IF(ISERROR(Data4!O$70),0,Data4!O$70)</f>
        <v>0</v>
      </c>
      <c r="I96" s="169">
        <f>IF(ISERROR(Data4!P$70),0,Data4!P$70)</f>
        <v>0</v>
      </c>
      <c r="J96" s="169">
        <f>IF(ISERROR(Data4!Q$70),0,Data4!Q$70)</f>
        <v>0</v>
      </c>
      <c r="K96" s="169">
        <f>IF(ISERROR(Data4!R$70),0,Data4!R$70)</f>
        <v>0</v>
      </c>
      <c r="L96" s="169">
        <f>IF(ISERROR(Data4!S$70),0,Data4!S$70)</f>
        <v>0</v>
      </c>
      <c r="M96" s="169">
        <f>IF(ISERROR(Data4!T$70),0,Data4!T$70)</f>
        <v>0</v>
      </c>
      <c r="N96" s="169">
        <f>IF(ISERROR(Data4!U$70),0,Data4!U$70)</f>
        <v>0</v>
      </c>
      <c r="O96" s="169">
        <f>IF(ISERROR(Data4!V$70),0,Data4!V$70)</f>
        <v>0</v>
      </c>
      <c r="P96" s="169">
        <f>IF(ISERROR(Data4!W$70),0,Data4!W$70)</f>
        <v>0</v>
      </c>
      <c r="Q96" s="169">
        <f>IF(ISERROR(Data4!X$70),0,Data4!X$70)</f>
        <v>0</v>
      </c>
      <c r="R96" s="169">
        <f>IF(ISERROR(Data4!Y$70),0,Data4!Y$70)</f>
        <v>0</v>
      </c>
      <c r="S96" s="169">
        <f>IF(ISERROR(Data4!Z$70),0,Data4!Z$70)</f>
        <v>0</v>
      </c>
      <c r="T96" s="169">
        <f>IF(ISERROR(Data4!AA$70),0,Data4!AA$70)</f>
        <v>0</v>
      </c>
      <c r="U96" s="169">
        <f>IF(ISERROR(Data4!AB$70),0,Data4!AB$70)</f>
        <v>0</v>
      </c>
      <c r="V96" s="169">
        <f>IF(ISERROR(Data4!AC$70),0,Data4!AC$70)</f>
        <v>0</v>
      </c>
      <c r="W96" s="169">
        <f>IF(ISERROR(Data4!AD$70),0,Data4!AD$70)</f>
        <v>0</v>
      </c>
      <c r="X96" s="169">
        <f>IF(ISERROR(Data4!AE$70),0,Data4!AE$70)</f>
        <v>0</v>
      </c>
      <c r="Y96" s="169">
        <f>IF(ISERROR(Data4!AF$70),0,Data4!AF$70)</f>
        <v>0</v>
      </c>
      <c r="Z96" s="169">
        <f>IF(ISERROR(Data4!AG$70),0,Data4!AG$70)</f>
        <v>0</v>
      </c>
      <c r="AA96" s="169">
        <f>IF(ISERROR(Data4!AH$70),0,Data4!AH$70)</f>
        <v>0</v>
      </c>
      <c r="AB96" s="169">
        <f>IF(ISERROR(Data4!AI$70),0,Data4!AI$70)</f>
        <v>0</v>
      </c>
      <c r="AC96" s="169">
        <f>IF(ISERROR(Data4!AJ$70),0,Data4!AJ$70)</f>
        <v>0</v>
      </c>
      <c r="AD96" s="169">
        <f>IF(ISERROR(Data4!AK$70),0,Data4!AK$70)</f>
        <v>0</v>
      </c>
      <c r="AE96" s="169">
        <f>IF(ISERROR(Data4!AL$70),0,Data4!AL$70)</f>
        <v>0</v>
      </c>
      <c r="AF96" s="169">
        <f>IF(ISERROR(Data4!AM$70),0,Data4!AM$70)</f>
        <v>0</v>
      </c>
      <c r="AG96" s="169">
        <f>IF(ISERROR(Data4!AN$70),0,Data4!AN$70)</f>
        <v>0</v>
      </c>
      <c r="AH96" s="169">
        <f>IF(ISERROR(Data4!AO$70),0,Data4!AO$70)</f>
        <v>0</v>
      </c>
      <c r="AI96" s="169">
        <f>IF(ISERROR(Data4!AP$70),0,Data4!AP$70)</f>
        <v>0</v>
      </c>
      <c r="AJ96" s="169">
        <f>IF(ISERROR(Data4!AQ$70),0,Data4!AQ$70)</f>
        <v>0</v>
      </c>
      <c r="AO96" s="3"/>
      <c r="AP96" s="3"/>
    </row>
    <row r="97" spans="2:42" hidden="1">
      <c r="B97" s="66" t="s">
        <v>53</v>
      </c>
      <c r="C97" s="180" t="str">
        <f>IF(Kalba="EN",Data2!C$76,Data2!B$76) &amp; " "&amp; IF(Kalba="EN",Data2!C$77,Data2!B$77)</f>
        <v>SE žala (pasirinkite SE žalos komponentą)</v>
      </c>
      <c r="D97" s="62">
        <f t="shared" ref="D97:AJ97" si="28">ROUND(SUM(D98:D100),0)</f>
        <v>0</v>
      </c>
      <c r="E97" s="62">
        <f t="shared" si="28"/>
        <v>0</v>
      </c>
      <c r="F97" s="62">
        <f t="shared" si="28"/>
        <v>0</v>
      </c>
      <c r="G97" s="62">
        <f t="shared" si="28"/>
        <v>0</v>
      </c>
      <c r="H97" s="62">
        <f t="shared" si="28"/>
        <v>0</v>
      </c>
      <c r="I97" s="62">
        <f t="shared" si="28"/>
        <v>0</v>
      </c>
      <c r="J97" s="62">
        <f t="shared" si="28"/>
        <v>0</v>
      </c>
      <c r="K97" s="62">
        <f t="shared" si="28"/>
        <v>0</v>
      </c>
      <c r="L97" s="62">
        <f t="shared" si="28"/>
        <v>0</v>
      </c>
      <c r="M97" s="62">
        <f t="shared" si="28"/>
        <v>0</v>
      </c>
      <c r="N97" s="62">
        <f t="shared" si="28"/>
        <v>0</v>
      </c>
      <c r="O97" s="62">
        <f t="shared" si="28"/>
        <v>0</v>
      </c>
      <c r="P97" s="62">
        <f t="shared" si="28"/>
        <v>0</v>
      </c>
      <c r="Q97" s="62">
        <f t="shared" si="28"/>
        <v>0</v>
      </c>
      <c r="R97" s="62">
        <f t="shared" si="28"/>
        <v>0</v>
      </c>
      <c r="S97" s="62">
        <f t="shared" si="28"/>
        <v>0</v>
      </c>
      <c r="T97" s="62">
        <f t="shared" si="28"/>
        <v>0</v>
      </c>
      <c r="U97" s="62">
        <f t="shared" si="28"/>
        <v>0</v>
      </c>
      <c r="V97" s="62">
        <f t="shared" si="28"/>
        <v>0</v>
      </c>
      <c r="W97" s="62">
        <f t="shared" si="28"/>
        <v>0</v>
      </c>
      <c r="X97" s="62">
        <f t="shared" si="28"/>
        <v>0</v>
      </c>
      <c r="Y97" s="62">
        <f t="shared" si="28"/>
        <v>0</v>
      </c>
      <c r="Z97" s="62">
        <f t="shared" si="28"/>
        <v>0</v>
      </c>
      <c r="AA97" s="62">
        <f t="shared" si="28"/>
        <v>0</v>
      </c>
      <c r="AB97" s="62">
        <f t="shared" si="28"/>
        <v>0</v>
      </c>
      <c r="AC97" s="62">
        <f t="shared" si="28"/>
        <v>0</v>
      </c>
      <c r="AD97" s="62">
        <f t="shared" si="28"/>
        <v>0</v>
      </c>
      <c r="AE97" s="62">
        <f t="shared" si="28"/>
        <v>0</v>
      </c>
      <c r="AF97" s="62">
        <f t="shared" si="28"/>
        <v>0</v>
      </c>
      <c r="AG97" s="62">
        <f t="shared" si="28"/>
        <v>0</v>
      </c>
      <c r="AH97" s="62">
        <f t="shared" si="28"/>
        <v>0</v>
      </c>
      <c r="AI97" s="62">
        <f t="shared" si="28"/>
        <v>0</v>
      </c>
      <c r="AJ97" s="62">
        <f t="shared" si="28"/>
        <v>0</v>
      </c>
      <c r="AO97" s="3"/>
      <c r="AP97" s="3"/>
    </row>
    <row r="98" spans="2:42" hidden="1">
      <c r="B98" s="199" t="s">
        <v>344</v>
      </c>
      <c r="C98" s="181" t="str">
        <f>Data4!D$72</f>
        <v>-</v>
      </c>
      <c r="D98" s="65">
        <f>F98+NPV(FDN,G98:INDEX(G98:AJ98,PAL))</f>
        <v>0</v>
      </c>
      <c r="E98" s="65">
        <f>SUMIF($F$5:$AJ$5,"&lt;="&amp;PAL,$F98:$AJ98)</f>
        <v>0</v>
      </c>
      <c r="F98" s="169">
        <f>IF(ISERROR(Data4!M$72),0,Data4!M$72)</f>
        <v>0</v>
      </c>
      <c r="G98" s="169">
        <f>IF(ISERROR(Data4!N$72),0,Data4!N$72)</f>
        <v>0</v>
      </c>
      <c r="H98" s="169">
        <f>IF(ISERROR(Data4!O$72),0,Data4!O$72)</f>
        <v>0</v>
      </c>
      <c r="I98" s="169">
        <f>IF(ISERROR(Data4!P$72),0,Data4!P$72)</f>
        <v>0</v>
      </c>
      <c r="J98" s="169">
        <f>IF(ISERROR(Data4!Q$72),0,Data4!Q$72)</f>
        <v>0</v>
      </c>
      <c r="K98" s="169">
        <f>IF(ISERROR(Data4!R$72),0,Data4!R$72)</f>
        <v>0</v>
      </c>
      <c r="L98" s="169">
        <f>IF(ISERROR(Data4!S$72),0,Data4!S$72)</f>
        <v>0</v>
      </c>
      <c r="M98" s="169">
        <f>IF(ISERROR(Data4!T$72),0,Data4!T$72)</f>
        <v>0</v>
      </c>
      <c r="N98" s="169">
        <f>IF(ISERROR(Data4!U$72),0,Data4!U$72)</f>
        <v>0</v>
      </c>
      <c r="O98" s="169">
        <f>IF(ISERROR(Data4!V$72),0,Data4!V$72)</f>
        <v>0</v>
      </c>
      <c r="P98" s="169">
        <f>IF(ISERROR(Data4!W$72),0,Data4!W$72)</f>
        <v>0</v>
      </c>
      <c r="Q98" s="169">
        <f>IF(ISERROR(Data4!X$72),0,Data4!X$72)</f>
        <v>0</v>
      </c>
      <c r="R98" s="169">
        <f>IF(ISERROR(Data4!Y$72),0,Data4!Y$72)</f>
        <v>0</v>
      </c>
      <c r="S98" s="169">
        <f>IF(ISERROR(Data4!Z$72),0,Data4!Z$72)</f>
        <v>0</v>
      </c>
      <c r="T98" s="169">
        <f>IF(ISERROR(Data4!AA$72),0,Data4!AA$72)</f>
        <v>0</v>
      </c>
      <c r="U98" s="169">
        <f>IF(ISERROR(Data4!AB$72),0,Data4!AB$72)</f>
        <v>0</v>
      </c>
      <c r="V98" s="169">
        <f>IF(ISERROR(Data4!AC$72),0,Data4!AC$72)</f>
        <v>0</v>
      </c>
      <c r="W98" s="169">
        <f>IF(ISERROR(Data4!AD$72),0,Data4!AD$72)</f>
        <v>0</v>
      </c>
      <c r="X98" s="169">
        <f>IF(ISERROR(Data4!AE$72),0,Data4!AE$72)</f>
        <v>0</v>
      </c>
      <c r="Y98" s="169">
        <f>IF(ISERROR(Data4!AF$72),0,Data4!AF$72)</f>
        <v>0</v>
      </c>
      <c r="Z98" s="169">
        <f>IF(ISERROR(Data4!AG$72),0,Data4!AG$72)</f>
        <v>0</v>
      </c>
      <c r="AA98" s="169">
        <f>IF(ISERROR(Data4!AH$72),0,Data4!AH$72)</f>
        <v>0</v>
      </c>
      <c r="AB98" s="169">
        <f>IF(ISERROR(Data4!AI$72),0,Data4!AI$72)</f>
        <v>0</v>
      </c>
      <c r="AC98" s="169">
        <f>IF(ISERROR(Data4!AJ$72),0,Data4!AJ$72)</f>
        <v>0</v>
      </c>
      <c r="AD98" s="169">
        <f>IF(ISERROR(Data4!AK$72),0,Data4!AK$72)</f>
        <v>0</v>
      </c>
      <c r="AE98" s="169">
        <f>IF(ISERROR(Data4!AL$72),0,Data4!AL$72)</f>
        <v>0</v>
      </c>
      <c r="AF98" s="169">
        <f>IF(ISERROR(Data4!AM$72),0,Data4!AM$72)</f>
        <v>0</v>
      </c>
      <c r="AG98" s="169">
        <f>IF(ISERROR(Data4!AN$72),0,Data4!AN$72)</f>
        <v>0</v>
      </c>
      <c r="AH98" s="169">
        <f>IF(ISERROR(Data4!AO$72),0,Data4!AO$72)</f>
        <v>0</v>
      </c>
      <c r="AI98" s="169">
        <f>IF(ISERROR(Data4!AP$72),0,Data4!AP$72)</f>
        <v>0</v>
      </c>
      <c r="AJ98" s="169">
        <f>IF(ISERROR(Data4!AQ$72),0,Data4!AQ$72)</f>
        <v>0</v>
      </c>
      <c r="AO98" s="3"/>
      <c r="AP98" s="3"/>
    </row>
    <row r="99" spans="2:42" hidden="1">
      <c r="B99" s="199" t="s">
        <v>345</v>
      </c>
      <c r="C99" s="181" t="str">
        <f>Data4!D$73</f>
        <v>-</v>
      </c>
      <c r="D99" s="65">
        <f>F99+NPV(FDN,G99:INDEX(G99:AJ99,PAL))</f>
        <v>0</v>
      </c>
      <c r="E99" s="65">
        <f>SUMIF($F$5:$AJ$5,"&lt;="&amp;PAL,$F99:$AJ99)</f>
        <v>0</v>
      </c>
      <c r="F99" s="169">
        <f>IF(ISERROR(Data4!M$73),0,Data4!M$73)</f>
        <v>0</v>
      </c>
      <c r="G99" s="169">
        <f>IF(ISERROR(Data4!N$73),0,Data4!N$73)</f>
        <v>0</v>
      </c>
      <c r="H99" s="169">
        <f>IF(ISERROR(Data4!O$73),0,Data4!O$73)</f>
        <v>0</v>
      </c>
      <c r="I99" s="169">
        <f>IF(ISERROR(Data4!P$73),0,Data4!P$73)</f>
        <v>0</v>
      </c>
      <c r="J99" s="169">
        <f>IF(ISERROR(Data4!Q$73),0,Data4!Q$73)</f>
        <v>0</v>
      </c>
      <c r="K99" s="169">
        <f>IF(ISERROR(Data4!R$73),0,Data4!R$73)</f>
        <v>0</v>
      </c>
      <c r="L99" s="169">
        <f>IF(ISERROR(Data4!S$73),0,Data4!S$73)</f>
        <v>0</v>
      </c>
      <c r="M99" s="169">
        <f>IF(ISERROR(Data4!T$73),0,Data4!T$73)</f>
        <v>0</v>
      </c>
      <c r="N99" s="169">
        <f>IF(ISERROR(Data4!U$73),0,Data4!U$73)</f>
        <v>0</v>
      </c>
      <c r="O99" s="169">
        <f>IF(ISERROR(Data4!V$73),0,Data4!V$73)</f>
        <v>0</v>
      </c>
      <c r="P99" s="169">
        <f>IF(ISERROR(Data4!W$73),0,Data4!W$73)</f>
        <v>0</v>
      </c>
      <c r="Q99" s="169">
        <f>IF(ISERROR(Data4!X$73),0,Data4!X$73)</f>
        <v>0</v>
      </c>
      <c r="R99" s="169">
        <f>IF(ISERROR(Data4!Y$73),0,Data4!Y$73)</f>
        <v>0</v>
      </c>
      <c r="S99" s="169">
        <f>IF(ISERROR(Data4!Z$73),0,Data4!Z$73)</f>
        <v>0</v>
      </c>
      <c r="T99" s="169">
        <f>IF(ISERROR(Data4!AA$73),0,Data4!AA$73)</f>
        <v>0</v>
      </c>
      <c r="U99" s="169">
        <f>IF(ISERROR(Data4!AB$73),0,Data4!AB$73)</f>
        <v>0</v>
      </c>
      <c r="V99" s="169">
        <f>IF(ISERROR(Data4!AC$73),0,Data4!AC$73)</f>
        <v>0</v>
      </c>
      <c r="W99" s="169">
        <f>IF(ISERROR(Data4!AD$73),0,Data4!AD$73)</f>
        <v>0</v>
      </c>
      <c r="X99" s="169">
        <f>IF(ISERROR(Data4!AE$73),0,Data4!AE$73)</f>
        <v>0</v>
      </c>
      <c r="Y99" s="169">
        <f>IF(ISERROR(Data4!AF$73),0,Data4!AF$73)</f>
        <v>0</v>
      </c>
      <c r="Z99" s="169">
        <f>IF(ISERROR(Data4!AG$73),0,Data4!AG$73)</f>
        <v>0</v>
      </c>
      <c r="AA99" s="169">
        <f>IF(ISERROR(Data4!AH$73),0,Data4!AH$73)</f>
        <v>0</v>
      </c>
      <c r="AB99" s="169">
        <f>IF(ISERROR(Data4!AI$73),0,Data4!AI$73)</f>
        <v>0</v>
      </c>
      <c r="AC99" s="169">
        <f>IF(ISERROR(Data4!AJ$73),0,Data4!AJ$73)</f>
        <v>0</v>
      </c>
      <c r="AD99" s="169">
        <f>IF(ISERROR(Data4!AK$73),0,Data4!AK$73)</f>
        <v>0</v>
      </c>
      <c r="AE99" s="169">
        <f>IF(ISERROR(Data4!AL$73),0,Data4!AL$73)</f>
        <v>0</v>
      </c>
      <c r="AF99" s="169">
        <f>IF(ISERROR(Data4!AM$73),0,Data4!AM$73)</f>
        <v>0</v>
      </c>
      <c r="AG99" s="169">
        <f>IF(ISERROR(Data4!AN$73),0,Data4!AN$73)</f>
        <v>0</v>
      </c>
      <c r="AH99" s="169">
        <f>IF(ISERROR(Data4!AO$73),0,Data4!AO$73)</f>
        <v>0</v>
      </c>
      <c r="AI99" s="169">
        <f>IF(ISERROR(Data4!AP$73),0,Data4!AP$73)</f>
        <v>0</v>
      </c>
      <c r="AJ99" s="169">
        <f>IF(ISERROR(Data4!AQ$73),0,Data4!AQ$73)</f>
        <v>0</v>
      </c>
      <c r="AO99" s="3"/>
      <c r="AP99" s="3"/>
    </row>
    <row r="100" spans="2:42" hidden="1">
      <c r="B100" s="199" t="s">
        <v>346</v>
      </c>
      <c r="C100" s="181" t="str">
        <f>Data4!D$74</f>
        <v>-</v>
      </c>
      <c r="D100" s="65">
        <f>F100+NPV(FDN,G100:INDEX(G100:AJ100,PAL))</f>
        <v>0</v>
      </c>
      <c r="E100" s="65">
        <f>SUMIF($F$5:$AJ$5,"&lt;="&amp;PAL,$F100:$AJ100)</f>
        <v>0</v>
      </c>
      <c r="F100" s="169">
        <f>IF(ISERROR(Data4!M$74),0,Data4!M$74)</f>
        <v>0</v>
      </c>
      <c r="G100" s="169">
        <f>IF(ISERROR(Data4!N$74),0,Data4!N$74)</f>
        <v>0</v>
      </c>
      <c r="H100" s="169">
        <f>IF(ISERROR(Data4!O$74),0,Data4!O$74)</f>
        <v>0</v>
      </c>
      <c r="I100" s="169">
        <f>IF(ISERROR(Data4!P$74),0,Data4!P$74)</f>
        <v>0</v>
      </c>
      <c r="J100" s="169">
        <f>IF(ISERROR(Data4!Q$74),0,Data4!Q$74)</f>
        <v>0</v>
      </c>
      <c r="K100" s="169">
        <f>IF(ISERROR(Data4!R$74),0,Data4!R$74)</f>
        <v>0</v>
      </c>
      <c r="L100" s="169">
        <f>IF(ISERROR(Data4!S$74),0,Data4!S$74)</f>
        <v>0</v>
      </c>
      <c r="M100" s="169">
        <f>IF(ISERROR(Data4!T$74),0,Data4!T$74)</f>
        <v>0</v>
      </c>
      <c r="N100" s="169">
        <f>IF(ISERROR(Data4!U$74),0,Data4!U$74)</f>
        <v>0</v>
      </c>
      <c r="O100" s="169">
        <f>IF(ISERROR(Data4!V$74),0,Data4!V$74)</f>
        <v>0</v>
      </c>
      <c r="P100" s="169">
        <f>IF(ISERROR(Data4!W$74),0,Data4!W$74)</f>
        <v>0</v>
      </c>
      <c r="Q100" s="169">
        <f>IF(ISERROR(Data4!X$74),0,Data4!X$74)</f>
        <v>0</v>
      </c>
      <c r="R100" s="169">
        <f>IF(ISERROR(Data4!Y$74),0,Data4!Y$74)</f>
        <v>0</v>
      </c>
      <c r="S100" s="169">
        <f>IF(ISERROR(Data4!Z$74),0,Data4!Z$74)</f>
        <v>0</v>
      </c>
      <c r="T100" s="169">
        <f>IF(ISERROR(Data4!AA$74),0,Data4!AA$74)</f>
        <v>0</v>
      </c>
      <c r="U100" s="169">
        <f>IF(ISERROR(Data4!AB$74),0,Data4!AB$74)</f>
        <v>0</v>
      </c>
      <c r="V100" s="169">
        <f>IF(ISERROR(Data4!AC$74),0,Data4!AC$74)</f>
        <v>0</v>
      </c>
      <c r="W100" s="169">
        <f>IF(ISERROR(Data4!AD$74),0,Data4!AD$74)</f>
        <v>0</v>
      </c>
      <c r="X100" s="169">
        <f>IF(ISERROR(Data4!AE$74),0,Data4!AE$74)</f>
        <v>0</v>
      </c>
      <c r="Y100" s="169">
        <f>IF(ISERROR(Data4!AF$74),0,Data4!AF$74)</f>
        <v>0</v>
      </c>
      <c r="Z100" s="169">
        <f>IF(ISERROR(Data4!AG$74),0,Data4!AG$74)</f>
        <v>0</v>
      </c>
      <c r="AA100" s="169">
        <f>IF(ISERROR(Data4!AH$74),0,Data4!AH$74)</f>
        <v>0</v>
      </c>
      <c r="AB100" s="169">
        <f>IF(ISERROR(Data4!AI$74),0,Data4!AI$74)</f>
        <v>0</v>
      </c>
      <c r="AC100" s="169">
        <f>IF(ISERROR(Data4!AJ$74),0,Data4!AJ$74)</f>
        <v>0</v>
      </c>
      <c r="AD100" s="169">
        <f>IF(ISERROR(Data4!AK$74),0,Data4!AK$74)</f>
        <v>0</v>
      </c>
      <c r="AE100" s="169">
        <f>IF(ISERROR(Data4!AL$74),0,Data4!AL$74)</f>
        <v>0</v>
      </c>
      <c r="AF100" s="169">
        <f>IF(ISERROR(Data4!AM$74),0,Data4!AM$74)</f>
        <v>0</v>
      </c>
      <c r="AG100" s="169">
        <f>IF(ISERROR(Data4!AN$74),0,Data4!AN$74)</f>
        <v>0</v>
      </c>
      <c r="AH100" s="169">
        <f>IF(ISERROR(Data4!AO$74),0,Data4!AO$74)</f>
        <v>0</v>
      </c>
      <c r="AI100" s="169">
        <f>IF(ISERROR(Data4!AP$74),0,Data4!AP$74)</f>
        <v>0</v>
      </c>
      <c r="AJ100" s="169">
        <f>IF(ISERROR(Data4!AQ$74),0,Data4!AQ$74)</f>
        <v>0</v>
      </c>
      <c r="AO100" s="3"/>
      <c r="AP100" s="3"/>
    </row>
  </sheetData>
  <sheetProtection algorithmName="SHA-512" hashValue="3P6/gxh1WZODTnnPWi7qfodKCsAV/Dr8KqrA4h3a7DQB8NnBEbpIz88NkOzmxamfKMkumEZFzWzvMaZB/MBH3g==" saltValue="2OHMBU4ROITDFqIFfUzYlA==" spinCount="100000" sheet="1" objects="1" scenarios="1"/>
  <mergeCells count="5">
    <mergeCell ref="B86:C86"/>
    <mergeCell ref="C2:E2"/>
    <mergeCell ref="C3:E3"/>
    <mergeCell ref="C4:E4"/>
    <mergeCell ref="AP4:AY4"/>
  </mergeCells>
  <conditionalFormatting sqref="B7:C48 B56:C56 B49:B55 B57:B59">
    <cfRule type="expression" dxfId="221" priority="4" stopIfTrue="1">
      <formula>$AO7=1</formula>
    </cfRule>
  </conditionalFormatting>
  <conditionalFormatting sqref="C4:E4">
    <cfRule type="expression" dxfId="220" priority="3" stopIfTrue="1">
      <formula>LEN($C$4)&gt;0</formula>
    </cfRule>
  </conditionalFormatting>
  <conditionalFormatting sqref="B88:C100">
    <cfRule type="expression" dxfId="219" priority="5" stopIfTrue="1">
      <formula>#REF!=1</formula>
    </cfRule>
  </conditionalFormatting>
  <conditionalFormatting sqref="C57:C59">
    <cfRule type="expression" dxfId="218" priority="1" stopIfTrue="1">
      <formula>$AO57=1</formula>
    </cfRule>
  </conditionalFormatting>
  <dataValidations xWindow="520" yWindow="523" count="2">
    <dataValidation type="decimal" allowBlank="1" showInputMessage="1" showErrorMessage="1" sqref="F18:AJ20 F23:AJ29 F33:AJ33 F37:AJ40 F42:AJ43 F45:AJ46 F8:AJ16 F90:AJ96 F49:AJ55 F98:AJ100 F57:AJ59">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6" stopIfTrue="1" id="{B122AE12-034A-4700-83CD-59AF8E3C0C40}">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20" yWindow="523" count="4">
        <x14:dataValidation type="list" allowBlank="1" showInputMessage="1" showErrorMessage="1" prompt="Prašome naudos komponentą pasirinkti iš esamo sąrašo. Jeigu sąrašas tusčias, jūs pasirinkote visus galimus naudos kompentus prieš tai. ">
          <x14:formula1>
            <xm:f>IF(Data0!$BU$2&lt;&gt;"",OFFSET(Data0!$BU$1,INDEX( MATCH(1,(--(Data0!$BU$2:$BU$61&lt;&gt;"")),0),1),0,SUMPRODUCT(--(LEN(Data0!$BU$2:$BU$61)&gt;0)),1),OFFSET(Data0!$BU$2,INDEX( MATCH(1,(--(Data0!$BU$3:$BU$61&lt;&gt;"")),0),1),0,SUMPRODUCT(--(LEN(Data0!$BU$3:$BU$61)&gt;0)),1))</xm:f>
          </x14:formula1>
          <xm:sqref>C50:C55</xm:sqref>
        </x14:dataValidation>
        <x14:dataValidation type="list" allowBlank="1" showInputMessage="1" showErrorMessage="1" prompt="Prašome naudos komponentą pasirinkti iš siūlomo sąrašo. Jeigu sąrašas tusčias, jūs jau esate pasirinkę visus galimus naudos kompentus.">
          <x14:formula1>
            <xm:f>IF(Data0!$BU$2&lt;&gt;"",OFFSET(Data0!$BU$1,INDEX( MATCH(1,(--(Data0!$BU$2:$BU$61&lt;&gt;"")),0),1),0,SUMPRODUCT(--(LEN(Data0!$BU$2:$BU$61)&gt;0)),1),OFFSET(Data0!$BU$2,INDEX( MATCH(1,(--(Data0!$BU$3:$BU$61&lt;&gt;"")),0),1),0,SUMPRODUCT(--(LEN(Data0!$BU$3:$BU$61)&gt;0)),1))</xm:f>
          </x14:formula1>
          <xm:sqref>C49</xm:sqref>
        </x14:dataValidation>
        <x14:dataValidation type="list" allowBlank="1" showInputMessage="1" showErrorMessage="1" prompt="Prašome žalos komponentą pasirinkti iš siūlomo sąrašo. Jeigu sąrašas tusčias, jūs jau esate pasirinkę visus galimus naudos kompentus arba šiame sektoriuje nėra numatyta žalos komponentų.">
          <x14:formula1>
            <xm:f>IF(Data0!$BW$2&lt;&gt;"",OFFSET(Data0!$BW$1,INDEX( MATCH(1,(--(Data0!$BW$2:$BW$61&lt;&gt;"")),0),1),0,SUMPRODUCT(--(LEN(Data0!$BW$2:$BW$61)&gt;0)),1),OFFSET(Data0!$BW$2,INDEX( MATCH(1,(--(Data0!$BW$3:$BW$61&lt;&gt;"")),0),1),0,SUMPRODUCT(--(LEN(Data0!$BW$3:$BW$61)&gt;0)),1))</xm:f>
          </x14:formula1>
          <xm:sqref>C58:C59</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IF(Data0!$BW$2&lt;&gt;"",OFFSET(Data0!$BW$1,INDEX( MATCH(1,(--(Data0!$BW$2:$BW$61&lt;&gt;"")),0),1),0,SUMPRODUCT(--(LEN(Data0!$BW$2:$BW$61)&gt;0)),1),OFFSET(Data0!$BW$2,INDEX( MATCH(1,(--(Data0!$BW$3:$BW$61&lt;&gt;"")),0),1),0,SUMPRODUCT(--(LEN(Data0!$BW$3:$BW$61)&gt;0)),1))</xm:f>
          </x14:formula1>
          <xm:sqref>C57</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tabColor rgb="FF003366"/>
    <pageSetUpPr fitToPage="1"/>
  </sheetPr>
  <dimension ref="B1:BC100"/>
  <sheetViews>
    <sheetView showGridLines="0" showRowColHeaders="0" workbookViewId="0">
      <pane xSplit="5" ySplit="6" topLeftCell="F7" activePane="bottomRight" state="frozen"/>
      <selection activeCell="I14" sqref="I14:P14"/>
      <selection pane="topRight" activeCell="I14" sqref="I14:P14"/>
      <selection pane="bottomLeft" activeCell="I14" sqref="I14:P14"/>
      <selection pane="bottomRight" activeCell="E6" sqref="E6"/>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6" customWidth="1"/>
    <col min="32" max="36" width="12.7109375" style="26" hidden="1" customWidth="1"/>
    <col min="37" max="37" width="1.28515625" style="3" customWidth="1"/>
    <col min="38" max="38" width="9.140625" style="3" customWidth="1"/>
    <col min="39" max="39" width="9.140625" style="3" hidden="1" customWidth="1"/>
    <col min="40" max="40" width="21.140625" style="3" hidden="1" customWidth="1"/>
    <col min="41" max="41" width="27.5703125" style="26" hidden="1" customWidth="1"/>
    <col min="42" max="42" width="9.140625" style="52"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6"/>
      <c r="AW1" s="26"/>
      <c r="AX1" s="26"/>
      <c r="AY1" s="26"/>
      <c r="AZ1" s="26"/>
      <c r="BA1" s="26"/>
      <c r="BB1" s="26"/>
      <c r="BC1" s="26"/>
    </row>
    <row r="2" spans="2:55" ht="27.75" customHeight="1">
      <c r="B2" s="164"/>
      <c r="C2" s="929" t="str">
        <f>UPPER('1'!I36)&amp;"
"&amp;UPPER('1'!I37)</f>
        <v xml:space="preserve">PAGRINDINIS INVESTAVIMO OBJEKTAS (A)
</v>
      </c>
      <c r="D2" s="929"/>
      <c r="E2" s="929"/>
    </row>
    <row r="3" spans="2:55" ht="26.25" customHeight="1" thickBot="1">
      <c r="B3" s="165"/>
      <c r="C3" s="930" t="str">
        <f>"Alternatyva """&amp;Data0!O7&amp;""""</f>
        <v>Alternatyva ""</v>
      </c>
      <c r="D3" s="930"/>
      <c r="E3" s="930"/>
      <c r="G3" s="2"/>
    </row>
    <row r="4" spans="2:55" ht="26.25" customHeight="1">
      <c r="B4" s="53"/>
      <c r="C4" s="932" t="str">
        <f ca="1">IF(ISERROR(AZ6),"",AZ6)</f>
        <v/>
      </c>
      <c r="D4" s="932"/>
      <c r="E4" s="932"/>
      <c r="G4" s="2"/>
      <c r="AM4" s="384" t="s">
        <v>607</v>
      </c>
      <c r="AN4" s="514" t="s">
        <v>967</v>
      </c>
      <c r="AO4" s="386" t="s">
        <v>382</v>
      </c>
      <c r="AP4" s="927" t="s">
        <v>376</v>
      </c>
      <c r="AQ4" s="927"/>
      <c r="AR4" s="927"/>
      <c r="AS4" s="927"/>
      <c r="AT4" s="927"/>
      <c r="AU4" s="927"/>
      <c r="AV4" s="927"/>
      <c r="AW4" s="927"/>
      <c r="AX4" s="927"/>
      <c r="AY4" s="928"/>
      <c r="AZ4" s="385" t="s">
        <v>378</v>
      </c>
    </row>
    <row r="5" spans="2:55">
      <c r="B5" s="54" t="str">
        <f>IF(Kalba="EN",Data2!C30,Data2!B30)</f>
        <v>Projekto įgyvendinimo metai</v>
      </c>
      <c r="C5" s="55"/>
      <c r="D5" s="56" t="s">
        <v>331</v>
      </c>
      <c r="E5" s="57"/>
      <c r="F5" s="58">
        <f>Data4!M1</f>
        <v>0</v>
      </c>
      <c r="G5" s="58">
        <f>Data4!N1</f>
        <v>1</v>
      </c>
      <c r="H5" s="58">
        <f>Data4!O1</f>
        <v>2</v>
      </c>
      <c r="I5" s="58">
        <f>Data4!P1</f>
        <v>3</v>
      </c>
      <c r="J5" s="58">
        <f>Data4!Q1</f>
        <v>4</v>
      </c>
      <c r="K5" s="58">
        <f>Data4!R1</f>
        <v>5</v>
      </c>
      <c r="L5" s="58">
        <f>Data4!S1</f>
        <v>6</v>
      </c>
      <c r="M5" s="58">
        <f>Data4!T1</f>
        <v>7</v>
      </c>
      <c r="N5" s="58">
        <f>Data4!U1</f>
        <v>8</v>
      </c>
      <c r="O5" s="58">
        <f>Data4!V1</f>
        <v>9</v>
      </c>
      <c r="P5" s="58">
        <f>Data4!W1</f>
        <v>10</v>
      </c>
      <c r="Q5" s="58">
        <f>Data4!X1</f>
        <v>11</v>
      </c>
      <c r="R5" s="58">
        <f>Data4!Y1</f>
        <v>12</v>
      </c>
      <c r="S5" s="58">
        <f>Data4!Z1</f>
        <v>13</v>
      </c>
      <c r="T5" s="58">
        <f>Data4!AA1</f>
        <v>14</v>
      </c>
      <c r="U5" s="58">
        <f>Data4!AB1</f>
        <v>15</v>
      </c>
      <c r="V5" s="58">
        <f>Data4!AC1</f>
        <v>16</v>
      </c>
      <c r="W5" s="58">
        <f>Data4!AD1</f>
        <v>17</v>
      </c>
      <c r="X5" s="58">
        <f>Data4!AE1</f>
        <v>18</v>
      </c>
      <c r="Y5" s="58">
        <f>Data4!AF1</f>
        <v>19</v>
      </c>
      <c r="Z5" s="58">
        <f>Data4!AG1</f>
        <v>20</v>
      </c>
      <c r="AA5" s="58">
        <f>Data4!AH1</f>
        <v>21</v>
      </c>
      <c r="AB5" s="58">
        <f>Data4!AI1</f>
        <v>22</v>
      </c>
      <c r="AC5" s="58">
        <f>Data4!AJ1</f>
        <v>23</v>
      </c>
      <c r="AD5" s="58">
        <f>Data4!AK1</f>
        <v>24</v>
      </c>
      <c r="AE5" s="58">
        <f>Data4!AL1</f>
        <v>25</v>
      </c>
      <c r="AF5" s="58">
        <f>Data4!AM1</f>
        <v>26</v>
      </c>
      <c r="AG5" s="58">
        <f>Data4!AN1</f>
        <v>27</v>
      </c>
      <c r="AH5" s="58">
        <f>Data4!AO1</f>
        <v>28</v>
      </c>
      <c r="AI5" s="58">
        <f>Data4!AP1</f>
        <v>29</v>
      </c>
      <c r="AJ5" s="58">
        <f>Data4!AQ1</f>
        <v>30</v>
      </c>
      <c r="AM5" s="381"/>
      <c r="AN5" s="513"/>
      <c r="AO5" s="387"/>
      <c r="AP5" s="59">
        <v>1</v>
      </c>
      <c r="AQ5" s="59">
        <v>2</v>
      </c>
      <c r="AR5" s="59">
        <v>3</v>
      </c>
      <c r="AS5" s="59">
        <v>4</v>
      </c>
      <c r="AT5" s="59">
        <v>5</v>
      </c>
      <c r="AU5" s="59">
        <v>6</v>
      </c>
      <c r="AV5" s="59">
        <v>7</v>
      </c>
      <c r="AW5" s="59">
        <v>8</v>
      </c>
      <c r="AX5" s="59">
        <v>9</v>
      </c>
      <c r="AY5" s="388">
        <v>10</v>
      </c>
      <c r="AZ5" s="379" t="str">
        <f ca="1">IF(MAX(AP6:AY6)=0,"",INDEX(AP5:AY5,1,MATCH(MAX(AP6:AY6),AP6:AY6,0)))</f>
        <v/>
      </c>
    </row>
    <row r="6" spans="2:55">
      <c r="B6" s="54" t="str">
        <f>IF(Kalba="EN",Data2!C31,Data2!B31)</f>
        <v>Projekto biudžeto eilutė / Projekto įgyvendinimo kalendoriniai metai</v>
      </c>
      <c r="C6" s="55"/>
      <c r="D6" s="60" t="s">
        <v>383</v>
      </c>
      <c r="E6" s="60" t="s">
        <v>1482</v>
      </c>
      <c r="F6" s="58">
        <f>Data4!M2</f>
        <v>2017</v>
      </c>
      <c r="G6" s="58">
        <f>Data4!N2</f>
        <v>2018</v>
      </c>
      <c r="H6" s="58">
        <f>Data4!O2</f>
        <v>2019</v>
      </c>
      <c r="I6" s="58">
        <f>Data4!P2</f>
        <v>2020</v>
      </c>
      <c r="J6" s="58">
        <f>Data4!Q2</f>
        <v>2021</v>
      </c>
      <c r="K6" s="58">
        <f>Data4!R2</f>
        <v>2022</v>
      </c>
      <c r="L6" s="58">
        <f>Data4!S2</f>
        <v>2023</v>
      </c>
      <c r="M6" s="58">
        <f>Data4!T2</f>
        <v>2024</v>
      </c>
      <c r="N6" s="58">
        <f>Data4!U2</f>
        <v>2025</v>
      </c>
      <c r="O6" s="58">
        <f>Data4!V2</f>
        <v>2026</v>
      </c>
      <c r="P6" s="58">
        <f>Data4!W2</f>
        <v>2027</v>
      </c>
      <c r="Q6" s="58">
        <f>Data4!X2</f>
        <v>2028</v>
      </c>
      <c r="R6" s="58">
        <f>Data4!Y2</f>
        <v>2029</v>
      </c>
      <c r="S6" s="58">
        <f>Data4!Z2</f>
        <v>2030</v>
      </c>
      <c r="T6" s="58">
        <f>Data4!AA2</f>
        <v>2031</v>
      </c>
      <c r="U6" s="58">
        <f>Data4!AB2</f>
        <v>2032</v>
      </c>
      <c r="V6" s="58">
        <f>Data4!AC2</f>
        <v>2033</v>
      </c>
      <c r="W6" s="58">
        <f>Data4!AD2</f>
        <v>2034</v>
      </c>
      <c r="X6" s="58">
        <f>Data4!AE2</f>
        <v>2035</v>
      </c>
      <c r="Y6" s="58">
        <f>Data4!AF2</f>
        <v>2036</v>
      </c>
      <c r="Z6" s="58">
        <f>Data4!AG2</f>
        <v>2037</v>
      </c>
      <c r="AA6" s="58">
        <f>Data4!AH2</f>
        <v>2038</v>
      </c>
      <c r="AB6" s="58">
        <f>Data4!AI2</f>
        <v>2039</v>
      </c>
      <c r="AC6" s="58">
        <f>Data4!AJ2</f>
        <v>2040</v>
      </c>
      <c r="AD6" s="58">
        <f>Data4!AK2</f>
        <v>2041</v>
      </c>
      <c r="AE6" s="58">
        <f>Data4!AL2</f>
        <v>2042</v>
      </c>
      <c r="AF6" s="58">
        <f>Data4!AM2</f>
        <v>2043</v>
      </c>
      <c r="AG6" s="58">
        <f>Data4!AN2</f>
        <v>2044</v>
      </c>
      <c r="AH6" s="58">
        <f>Data4!AO2</f>
        <v>2045</v>
      </c>
      <c r="AI6" s="58">
        <f>Data4!AP2</f>
        <v>2046</v>
      </c>
      <c r="AJ6" s="58">
        <f>Data4!AQ2</f>
        <v>2047</v>
      </c>
      <c r="AM6" s="381"/>
      <c r="AN6" s="513"/>
      <c r="AO6" s="387"/>
      <c r="AP6" s="59">
        <f t="shared" ref="AP6:AY6" si="0">COUNTIF(AP$7:AP$59,"Klaida")</f>
        <v>0</v>
      </c>
      <c r="AQ6" s="59">
        <f t="shared" ca="1" si="0"/>
        <v>0</v>
      </c>
      <c r="AR6" s="59">
        <f t="shared" si="0"/>
        <v>0</v>
      </c>
      <c r="AS6" s="59">
        <f t="shared" si="0"/>
        <v>0</v>
      </c>
      <c r="AT6" s="59">
        <f t="shared" si="0"/>
        <v>0</v>
      </c>
      <c r="AU6" s="59">
        <f t="shared" si="0"/>
        <v>0</v>
      </c>
      <c r="AV6" s="59">
        <f t="shared" si="0"/>
        <v>0</v>
      </c>
      <c r="AW6" s="59">
        <f t="shared" si="0"/>
        <v>0</v>
      </c>
      <c r="AX6" s="59">
        <f t="shared" si="0"/>
        <v>0</v>
      </c>
      <c r="AY6" s="388">
        <f t="shared" si="0"/>
        <v>0</v>
      </c>
      <c r="AZ6" s="3" t="e">
        <f ca="1">VLOOKUP(AZ5,Klaidu_pranesimai,2,FALSE)</f>
        <v>#N/A</v>
      </c>
    </row>
    <row r="7" spans="2:55" s="61" customFormat="1">
      <c r="B7" s="5" t="s">
        <v>6</v>
      </c>
      <c r="C7" s="5" t="str">
        <f>IF(Kalba="EN",Data2!C32,Data2!B32)</f>
        <v>Alternatyvos investicijos, iš viso</v>
      </c>
      <c r="D7" s="62">
        <f>ROUND(SUM(D8:D15),0)</f>
        <v>0</v>
      </c>
      <c r="E7" s="62">
        <f>ROUND(SUM(E8:E15),0)</f>
        <v>0</v>
      </c>
      <c r="F7" s="62">
        <f>ROUND(SUM(F8:F15),0)</f>
        <v>0</v>
      </c>
      <c r="G7" s="62">
        <f t="shared" ref="G7:AJ7" si="1">ROUND(SUM(G8:G15),0)</f>
        <v>0</v>
      </c>
      <c r="H7" s="62">
        <f t="shared" si="1"/>
        <v>0</v>
      </c>
      <c r="I7" s="62">
        <f t="shared" si="1"/>
        <v>0</v>
      </c>
      <c r="J7" s="62">
        <f t="shared" si="1"/>
        <v>0</v>
      </c>
      <c r="K7" s="62">
        <f t="shared" si="1"/>
        <v>0</v>
      </c>
      <c r="L7" s="62">
        <f t="shared" si="1"/>
        <v>0</v>
      </c>
      <c r="M7" s="62">
        <f t="shared" si="1"/>
        <v>0</v>
      </c>
      <c r="N7" s="62">
        <f t="shared" si="1"/>
        <v>0</v>
      </c>
      <c r="O7" s="62">
        <f t="shared" si="1"/>
        <v>0</v>
      </c>
      <c r="P7" s="62">
        <f t="shared" si="1"/>
        <v>0</v>
      </c>
      <c r="Q7" s="62">
        <f t="shared" si="1"/>
        <v>0</v>
      </c>
      <c r="R7" s="62">
        <f t="shared" si="1"/>
        <v>0</v>
      </c>
      <c r="S7" s="62">
        <f t="shared" si="1"/>
        <v>0</v>
      </c>
      <c r="T7" s="62">
        <f t="shared" si="1"/>
        <v>0</v>
      </c>
      <c r="U7" s="62">
        <f t="shared" si="1"/>
        <v>0</v>
      </c>
      <c r="V7" s="62">
        <f t="shared" si="1"/>
        <v>0</v>
      </c>
      <c r="W7" s="62">
        <f t="shared" si="1"/>
        <v>0</v>
      </c>
      <c r="X7" s="62">
        <f t="shared" si="1"/>
        <v>0</v>
      </c>
      <c r="Y7" s="62">
        <f t="shared" si="1"/>
        <v>0</v>
      </c>
      <c r="Z7" s="62">
        <f t="shared" si="1"/>
        <v>0</v>
      </c>
      <c r="AA7" s="62">
        <f t="shared" si="1"/>
        <v>0</v>
      </c>
      <c r="AB7" s="62">
        <f t="shared" si="1"/>
        <v>0</v>
      </c>
      <c r="AC7" s="62">
        <f t="shared" si="1"/>
        <v>0</v>
      </c>
      <c r="AD7" s="62">
        <f t="shared" si="1"/>
        <v>0</v>
      </c>
      <c r="AE7" s="62">
        <f t="shared" si="1"/>
        <v>0</v>
      </c>
      <c r="AF7" s="62">
        <f t="shared" si="1"/>
        <v>0</v>
      </c>
      <c r="AG7" s="62">
        <f t="shared" si="1"/>
        <v>0</v>
      </c>
      <c r="AH7" s="62">
        <f t="shared" si="1"/>
        <v>0</v>
      </c>
      <c r="AI7" s="62">
        <f t="shared" si="1"/>
        <v>0</v>
      </c>
      <c r="AJ7" s="62">
        <f t="shared" si="1"/>
        <v>0</v>
      </c>
      <c r="AM7" s="382">
        <f>ROUND(SUM(AM8:AM15),0)</f>
        <v>0</v>
      </c>
      <c r="AN7" s="382">
        <f>ROUND(SUM(AN8:AN15),0)</f>
        <v>0</v>
      </c>
      <c r="AO7" s="389"/>
      <c r="AP7" s="63"/>
      <c r="AQ7" s="63"/>
      <c r="AR7" s="63"/>
      <c r="AS7" s="63"/>
      <c r="AT7" s="63"/>
      <c r="AU7" s="63"/>
      <c r="AV7" s="63"/>
      <c r="AW7" s="63"/>
      <c r="AX7" s="63"/>
      <c r="AY7" s="390"/>
    </row>
    <row r="8" spans="2:55">
      <c r="B8" s="64" t="s">
        <v>7</v>
      </c>
      <c r="C8" s="4" t="str">
        <f>IF(Kalba="EN",Data2!C33,Data2!B33)</f>
        <v>Žemė</v>
      </c>
      <c r="D8" s="65">
        <f>F8+NPV(FDN,G8:INDEX(G8:AJ8,PAL))</f>
        <v>0</v>
      </c>
      <c r="E8" s="65">
        <f t="shared" ref="E8:E16" si="2">SUMIF($F$5:$AJ$5,"&lt;="&amp;PAL,$F8:$AJ8)</f>
        <v>0</v>
      </c>
      <c r="F8" s="78">
        <v>0</v>
      </c>
      <c r="G8" s="78">
        <v>0</v>
      </c>
      <c r="H8" s="78">
        <v>0</v>
      </c>
      <c r="I8" s="78">
        <v>0</v>
      </c>
      <c r="J8" s="78">
        <v>0</v>
      </c>
      <c r="K8" s="78">
        <v>0</v>
      </c>
      <c r="L8" s="78">
        <v>0</v>
      </c>
      <c r="M8" s="78">
        <v>0</v>
      </c>
      <c r="N8" s="78">
        <v>0</v>
      </c>
      <c r="O8" s="78">
        <v>0</v>
      </c>
      <c r="P8" s="78">
        <v>0</v>
      </c>
      <c r="Q8" s="78">
        <v>0</v>
      </c>
      <c r="R8" s="78">
        <v>0</v>
      </c>
      <c r="S8" s="78">
        <v>0</v>
      </c>
      <c r="T8" s="78">
        <v>0</v>
      </c>
      <c r="U8" s="78">
        <v>0</v>
      </c>
      <c r="V8" s="78">
        <v>0</v>
      </c>
      <c r="W8" s="78">
        <v>0</v>
      </c>
      <c r="X8" s="78">
        <v>0</v>
      </c>
      <c r="Y8" s="78">
        <v>0</v>
      </c>
      <c r="Z8" s="78">
        <v>0</v>
      </c>
      <c r="AA8" s="78">
        <v>0</v>
      </c>
      <c r="AB8" s="78">
        <v>0</v>
      </c>
      <c r="AC8" s="78">
        <v>0</v>
      </c>
      <c r="AD8" s="78">
        <v>0</v>
      </c>
      <c r="AE8" s="78">
        <v>0</v>
      </c>
      <c r="AF8" s="78">
        <v>0</v>
      </c>
      <c r="AG8" s="78">
        <v>0</v>
      </c>
      <c r="AH8" s="78">
        <v>0</v>
      </c>
      <c r="AI8" s="78">
        <v>0</v>
      </c>
      <c r="AJ8" s="78">
        <v>0</v>
      </c>
      <c r="AM8" s="383">
        <f>F8+NPV(SDN,G8:INDEX(G8:AJ8,PAL))</f>
        <v>0</v>
      </c>
      <c r="AN8" s="415">
        <f>IFERROR(SUMPRODUCT(F8+NPV(SDN,G8:INDEX(G8:AJ8,PAL)),Data1!D3),0)</f>
        <v>0</v>
      </c>
      <c r="AO8" s="387">
        <f t="shared" ref="AO8:AO20" si="3">IF(COUNTIF(AP8:AY8,"Klaida")&gt;0,1,0)</f>
        <v>0</v>
      </c>
      <c r="AP8" s="59">
        <f>IF(COUNT(F8:INDEX(F8:AJ8,PAL+1))&lt;&gt;PAL+1,"Klaida",0)</f>
        <v>0</v>
      </c>
      <c r="AQ8" s="59"/>
      <c r="AR8" s="59"/>
      <c r="AS8" s="59"/>
      <c r="AT8" s="59"/>
      <c r="AU8" s="59"/>
      <c r="AV8" s="59"/>
      <c r="AW8" s="59"/>
      <c r="AX8" s="59"/>
      <c r="AY8" s="388"/>
    </row>
    <row r="9" spans="2:55">
      <c r="B9" s="64" t="s">
        <v>9</v>
      </c>
      <c r="C9" s="4" t="str">
        <f>IF(Kalba="EN",Data2!C34,Data2!B34)</f>
        <v>Nekilnojamasis turtas</v>
      </c>
      <c r="D9" s="65">
        <f>F9+NPV(FDN,G9:INDEX(G9:AJ9,PAL))</f>
        <v>0</v>
      </c>
      <c r="E9" s="65">
        <f t="shared" si="2"/>
        <v>0</v>
      </c>
      <c r="F9" s="78">
        <v>0</v>
      </c>
      <c r="G9" s="78">
        <v>0</v>
      </c>
      <c r="H9" s="78">
        <v>0</v>
      </c>
      <c r="I9" s="78">
        <v>0</v>
      </c>
      <c r="J9" s="78">
        <v>0</v>
      </c>
      <c r="K9" s="78">
        <v>0</v>
      </c>
      <c r="L9" s="78">
        <v>0</v>
      </c>
      <c r="M9" s="78">
        <v>0</v>
      </c>
      <c r="N9" s="78">
        <v>0</v>
      </c>
      <c r="O9" s="78">
        <v>0</v>
      </c>
      <c r="P9" s="78">
        <v>0</v>
      </c>
      <c r="Q9" s="78">
        <v>0</v>
      </c>
      <c r="R9" s="78">
        <v>0</v>
      </c>
      <c r="S9" s="78">
        <v>0</v>
      </c>
      <c r="T9" s="78">
        <v>0</v>
      </c>
      <c r="U9" s="78">
        <v>0</v>
      </c>
      <c r="V9" s="78">
        <v>0</v>
      </c>
      <c r="W9" s="78">
        <v>0</v>
      </c>
      <c r="X9" s="78">
        <v>0</v>
      </c>
      <c r="Y9" s="78">
        <v>0</v>
      </c>
      <c r="Z9" s="78">
        <v>0</v>
      </c>
      <c r="AA9" s="78">
        <v>0</v>
      </c>
      <c r="AB9" s="78">
        <v>0</v>
      </c>
      <c r="AC9" s="78">
        <v>0</v>
      </c>
      <c r="AD9" s="78">
        <v>0</v>
      </c>
      <c r="AE9" s="78">
        <v>0</v>
      </c>
      <c r="AF9" s="78">
        <v>0</v>
      </c>
      <c r="AG9" s="78">
        <v>0</v>
      </c>
      <c r="AH9" s="78">
        <v>0</v>
      </c>
      <c r="AI9" s="78">
        <v>0</v>
      </c>
      <c r="AJ9" s="78">
        <v>0</v>
      </c>
      <c r="AM9" s="383">
        <f>F9+NPV(SDN,G9:INDEX(G9:AJ9,PAL))</f>
        <v>0</v>
      </c>
      <c r="AN9" s="415">
        <f>IFERROR(SUMPRODUCT(F9+NPV(SDN,G9:INDEX(G9:AJ9,PAL)),Data1!D4),0)</f>
        <v>0</v>
      </c>
      <c r="AO9" s="387">
        <f t="shared" si="3"/>
        <v>0</v>
      </c>
      <c r="AP9" s="59">
        <f>IF(COUNT(F9:INDEX(F9:AJ9,PAL+1))&lt;&gt;PAL+1,"Klaida",0)</f>
        <v>0</v>
      </c>
      <c r="AQ9" s="59"/>
      <c r="AR9" s="59"/>
      <c r="AS9" s="59"/>
      <c r="AT9" s="59"/>
      <c r="AU9" s="59"/>
      <c r="AV9" s="59"/>
      <c r="AW9" s="59"/>
      <c r="AX9" s="59"/>
      <c r="AY9" s="388"/>
    </row>
    <row r="10" spans="2:55">
      <c r="B10" s="64" t="s">
        <v>11</v>
      </c>
      <c r="C10" s="4" t="str">
        <f>IF(Kalba="EN",Data2!C35,Data2!B35)</f>
        <v>Statyba, rekonstravimas, kapitalinis remontas ir kiti darbai</v>
      </c>
      <c r="D10" s="65">
        <f>F10+NPV(FDN,G10:INDEX(G10:AJ10,PAL))</f>
        <v>0</v>
      </c>
      <c r="E10" s="65">
        <f t="shared" si="2"/>
        <v>0</v>
      </c>
      <c r="F10" s="78">
        <v>0</v>
      </c>
      <c r="G10" s="78">
        <v>0</v>
      </c>
      <c r="H10" s="78">
        <v>0</v>
      </c>
      <c r="I10" s="78">
        <v>0</v>
      </c>
      <c r="J10" s="78">
        <v>0</v>
      </c>
      <c r="K10" s="78">
        <v>0</v>
      </c>
      <c r="L10" s="78">
        <v>0</v>
      </c>
      <c r="M10" s="78">
        <v>0</v>
      </c>
      <c r="N10" s="78">
        <v>0</v>
      </c>
      <c r="O10" s="78">
        <v>0</v>
      </c>
      <c r="P10" s="78">
        <v>0</v>
      </c>
      <c r="Q10" s="78">
        <v>0</v>
      </c>
      <c r="R10" s="78">
        <v>0</v>
      </c>
      <c r="S10" s="78">
        <v>0</v>
      </c>
      <c r="T10" s="78">
        <v>0</v>
      </c>
      <c r="U10" s="78">
        <v>0</v>
      </c>
      <c r="V10" s="78">
        <v>0</v>
      </c>
      <c r="W10" s="78">
        <v>0</v>
      </c>
      <c r="X10" s="78">
        <v>0</v>
      </c>
      <c r="Y10" s="78">
        <v>0</v>
      </c>
      <c r="Z10" s="78">
        <v>0</v>
      </c>
      <c r="AA10" s="78">
        <v>0</v>
      </c>
      <c r="AB10" s="78">
        <v>0</v>
      </c>
      <c r="AC10" s="78">
        <v>0</v>
      </c>
      <c r="AD10" s="78">
        <v>0</v>
      </c>
      <c r="AE10" s="78">
        <v>0</v>
      </c>
      <c r="AF10" s="78">
        <v>0</v>
      </c>
      <c r="AG10" s="78">
        <v>0</v>
      </c>
      <c r="AH10" s="78">
        <v>0</v>
      </c>
      <c r="AI10" s="78">
        <v>0</v>
      </c>
      <c r="AJ10" s="78">
        <v>0</v>
      </c>
      <c r="AM10" s="383">
        <f>F10+NPV(SDN,G10:INDEX(G10:AJ10,PAL))</f>
        <v>0</v>
      </c>
      <c r="AN10" s="415">
        <f>IFERROR(SUMPRODUCT(F10+NPV(SDN,G10:INDEX(G10:AJ10,PAL)),Data1!D5),0)</f>
        <v>0</v>
      </c>
      <c r="AO10" s="387">
        <f t="shared" si="3"/>
        <v>0</v>
      </c>
      <c r="AP10" s="59">
        <f>IF(COUNT(F10:INDEX(F10:AJ10,PAL+1))&lt;&gt;PAL+1,"Klaida",0)</f>
        <v>0</v>
      </c>
      <c r="AQ10" s="59"/>
      <c r="AR10" s="59"/>
      <c r="AS10" s="59"/>
      <c r="AT10" s="59"/>
      <c r="AU10" s="59"/>
      <c r="AV10" s="59"/>
      <c r="AW10" s="59"/>
      <c r="AX10" s="59"/>
      <c r="AY10" s="388"/>
    </row>
    <row r="11" spans="2:55">
      <c r="B11" s="64" t="s">
        <v>13</v>
      </c>
      <c r="C11" s="4" t="str">
        <f>IF(Kalba="EN",Data2!C36,Data2!B36)</f>
        <v>Įranga, įrenginiai ir kitas ilgalaikis turtas</v>
      </c>
      <c r="D11" s="65">
        <f>F11+NPV(FDN,G11:INDEX(G11:AJ11,PAL))</f>
        <v>0</v>
      </c>
      <c r="E11" s="65">
        <f t="shared" si="2"/>
        <v>0</v>
      </c>
      <c r="F11" s="78">
        <v>0</v>
      </c>
      <c r="G11" s="78">
        <v>0</v>
      </c>
      <c r="H11" s="78">
        <v>0</v>
      </c>
      <c r="I11" s="78">
        <v>0</v>
      </c>
      <c r="J11" s="78">
        <v>0</v>
      </c>
      <c r="K11" s="78">
        <v>0</v>
      </c>
      <c r="L11" s="78">
        <v>0</v>
      </c>
      <c r="M11" s="78">
        <v>0</v>
      </c>
      <c r="N11" s="78">
        <v>0</v>
      </c>
      <c r="O11" s="78">
        <v>0</v>
      </c>
      <c r="P11" s="78">
        <v>0</v>
      </c>
      <c r="Q11" s="78">
        <v>0</v>
      </c>
      <c r="R11" s="78">
        <v>0</v>
      </c>
      <c r="S11" s="78">
        <v>0</v>
      </c>
      <c r="T11" s="78">
        <v>0</v>
      </c>
      <c r="U11" s="78">
        <v>0</v>
      </c>
      <c r="V11" s="78">
        <v>0</v>
      </c>
      <c r="W11" s="78">
        <v>0</v>
      </c>
      <c r="X11" s="78">
        <v>0</v>
      </c>
      <c r="Y11" s="78">
        <v>0</v>
      </c>
      <c r="Z11" s="78">
        <v>0</v>
      </c>
      <c r="AA11" s="78">
        <v>0</v>
      </c>
      <c r="AB11" s="78">
        <v>0</v>
      </c>
      <c r="AC11" s="78">
        <v>0</v>
      </c>
      <c r="AD11" s="78">
        <v>0</v>
      </c>
      <c r="AE11" s="78">
        <v>0</v>
      </c>
      <c r="AF11" s="78">
        <v>0</v>
      </c>
      <c r="AG11" s="78">
        <v>0</v>
      </c>
      <c r="AH11" s="78">
        <v>0</v>
      </c>
      <c r="AI11" s="78">
        <v>0</v>
      </c>
      <c r="AJ11" s="78">
        <v>0</v>
      </c>
      <c r="AM11" s="383">
        <f>F11+NPV(SDN,G11:INDEX(G11:AJ11,PAL))</f>
        <v>0</v>
      </c>
      <c r="AN11" s="415">
        <f>IFERROR(SUMPRODUCT(F11+NPV(SDN,G11:INDEX(G11:AJ11,PAL)),Data1!D6),0)</f>
        <v>0</v>
      </c>
      <c r="AO11" s="387">
        <f t="shared" si="3"/>
        <v>0</v>
      </c>
      <c r="AP11" s="59">
        <f>IF(COUNT(F11:INDEX(F11:AJ11,PAL+1))&lt;&gt;PAL+1,"Klaida",0)</f>
        <v>0</v>
      </c>
      <c r="AQ11" s="59"/>
      <c r="AR11" s="59"/>
      <c r="AS11" s="59"/>
      <c r="AT11" s="59"/>
      <c r="AU11" s="59"/>
      <c r="AV11" s="59"/>
      <c r="AW11" s="59"/>
      <c r="AX11" s="59"/>
      <c r="AY11" s="388"/>
    </row>
    <row r="12" spans="2:55" ht="25.5">
      <c r="B12" s="64" t="s">
        <v>15</v>
      </c>
      <c r="C12" s="4" t="str">
        <f>IF(Kalba="EN",Data2!C37,Data2!B37)</f>
        <v>Projektavimo, techninės priežiūros ir kitos su investicijomis į ilgalaikį turtą (A.1.-A.4.) susijusios paslaugos</v>
      </c>
      <c r="D12" s="65">
        <f>F12+NPV(FDN,G12:INDEX(G12:AJ12,PAL))</f>
        <v>0</v>
      </c>
      <c r="E12" s="65">
        <f t="shared" si="2"/>
        <v>0</v>
      </c>
      <c r="F12" s="78">
        <v>0</v>
      </c>
      <c r="G12" s="78">
        <v>0</v>
      </c>
      <c r="H12" s="78">
        <v>0</v>
      </c>
      <c r="I12" s="78">
        <v>0</v>
      </c>
      <c r="J12" s="78">
        <v>0</v>
      </c>
      <c r="K12" s="78">
        <v>0</v>
      </c>
      <c r="L12" s="78">
        <v>0</v>
      </c>
      <c r="M12" s="78">
        <v>0</v>
      </c>
      <c r="N12" s="78">
        <v>0</v>
      </c>
      <c r="O12" s="78">
        <v>0</v>
      </c>
      <c r="P12" s="78">
        <v>0</v>
      </c>
      <c r="Q12" s="78">
        <v>0</v>
      </c>
      <c r="R12" s="78">
        <v>0</v>
      </c>
      <c r="S12" s="78">
        <v>0</v>
      </c>
      <c r="T12" s="78">
        <v>0</v>
      </c>
      <c r="U12" s="78">
        <v>0</v>
      </c>
      <c r="V12" s="78">
        <v>0</v>
      </c>
      <c r="W12" s="78">
        <v>0</v>
      </c>
      <c r="X12" s="78">
        <v>0</v>
      </c>
      <c r="Y12" s="78">
        <v>0</v>
      </c>
      <c r="Z12" s="78">
        <v>0</v>
      </c>
      <c r="AA12" s="78">
        <v>0</v>
      </c>
      <c r="AB12" s="78">
        <v>0</v>
      </c>
      <c r="AC12" s="78">
        <v>0</v>
      </c>
      <c r="AD12" s="78">
        <v>0</v>
      </c>
      <c r="AE12" s="78">
        <v>0</v>
      </c>
      <c r="AF12" s="78">
        <v>0</v>
      </c>
      <c r="AG12" s="78">
        <v>0</v>
      </c>
      <c r="AH12" s="78">
        <v>0</v>
      </c>
      <c r="AI12" s="78">
        <v>0</v>
      </c>
      <c r="AJ12" s="78">
        <v>0</v>
      </c>
      <c r="AM12" s="383">
        <f>F12+NPV(SDN,G12:INDEX(G12:AJ12,PAL))</f>
        <v>0</v>
      </c>
      <c r="AN12" s="415">
        <f>IFERROR(SUMPRODUCT(F12+NPV(SDN,G12:INDEX(G12:AJ12,PAL)),Data1!D7),0)</f>
        <v>0</v>
      </c>
      <c r="AO12" s="387">
        <f t="shared" si="3"/>
        <v>0</v>
      </c>
      <c r="AP12" s="59">
        <f>IF(COUNT(F12:INDEX(F12:AJ12,PAL+1))&lt;&gt;PAL+1,"Klaida",0)</f>
        <v>0</v>
      </c>
      <c r="AQ12" s="59"/>
      <c r="AR12" s="59"/>
      <c r="AS12" s="59"/>
      <c r="AT12" s="59"/>
      <c r="AU12" s="59"/>
      <c r="AV12" s="59"/>
      <c r="AW12" s="59"/>
      <c r="AX12" s="59"/>
      <c r="AY12" s="388"/>
    </row>
    <row r="13" spans="2:55">
      <c r="B13" s="64" t="s">
        <v>16</v>
      </c>
      <c r="C13" s="4" t="str">
        <f>IF(Kalba="EN",Data2!C38,Data2!B38)</f>
        <v>Projekto administravimas ir vykdymas</v>
      </c>
      <c r="D13" s="65">
        <f>F13+NPV(FDN,G13:INDEX(G13:AJ13,PAL))</f>
        <v>0</v>
      </c>
      <c r="E13" s="65">
        <f t="shared" si="2"/>
        <v>0</v>
      </c>
      <c r="F13" s="78">
        <v>0</v>
      </c>
      <c r="G13" s="78">
        <v>0</v>
      </c>
      <c r="H13" s="78">
        <v>0</v>
      </c>
      <c r="I13" s="78">
        <v>0</v>
      </c>
      <c r="J13" s="78">
        <v>0</v>
      </c>
      <c r="K13" s="78">
        <v>0</v>
      </c>
      <c r="L13" s="78">
        <v>0</v>
      </c>
      <c r="M13" s="78">
        <v>0</v>
      </c>
      <c r="N13" s="78">
        <v>0</v>
      </c>
      <c r="O13" s="78">
        <v>0</v>
      </c>
      <c r="P13" s="78">
        <v>0</v>
      </c>
      <c r="Q13" s="78">
        <v>0</v>
      </c>
      <c r="R13" s="78">
        <v>0</v>
      </c>
      <c r="S13" s="78">
        <v>0</v>
      </c>
      <c r="T13" s="78">
        <v>0</v>
      </c>
      <c r="U13" s="78">
        <v>0</v>
      </c>
      <c r="V13" s="78">
        <v>0</v>
      </c>
      <c r="W13" s="78">
        <v>0</v>
      </c>
      <c r="X13" s="78">
        <v>0</v>
      </c>
      <c r="Y13" s="78">
        <v>0</v>
      </c>
      <c r="Z13" s="78">
        <v>0</v>
      </c>
      <c r="AA13" s="78">
        <v>0</v>
      </c>
      <c r="AB13" s="78">
        <v>0</v>
      </c>
      <c r="AC13" s="78">
        <v>0</v>
      </c>
      <c r="AD13" s="78">
        <v>0</v>
      </c>
      <c r="AE13" s="78">
        <v>0</v>
      </c>
      <c r="AF13" s="78">
        <v>0</v>
      </c>
      <c r="AG13" s="78">
        <v>0</v>
      </c>
      <c r="AH13" s="78">
        <v>0</v>
      </c>
      <c r="AI13" s="78">
        <v>0</v>
      </c>
      <c r="AJ13" s="78">
        <v>0</v>
      </c>
      <c r="AM13" s="383">
        <f>F13+NPV(SDN,G13:INDEX(G13:AJ13,PAL))</f>
        <v>0</v>
      </c>
      <c r="AN13" s="415">
        <f>IFERROR(SUMPRODUCT(F13+NPV(SDN,G13:INDEX(G13:AJ13,PAL)),Data1!D8),0)</f>
        <v>0</v>
      </c>
      <c r="AO13" s="387">
        <f t="shared" si="3"/>
        <v>0</v>
      </c>
      <c r="AP13" s="59">
        <f>IF(COUNT(F13:INDEX(F13:AJ13,PAL+1))&lt;&gt;PAL+1,"Klaida",0)</f>
        <v>0</v>
      </c>
      <c r="AQ13" s="59"/>
      <c r="AR13" s="59"/>
      <c r="AS13" s="59"/>
      <c r="AT13" s="59"/>
      <c r="AU13" s="59"/>
      <c r="AV13" s="59"/>
      <c r="AW13" s="59"/>
      <c r="AX13" s="59"/>
      <c r="AY13" s="388"/>
    </row>
    <row r="14" spans="2:55">
      <c r="B14" s="64" t="s">
        <v>18</v>
      </c>
      <c r="C14" s="4" t="str">
        <f>IF(Kalba="EN",Data2!C39,Data2!B39)</f>
        <v>Kitos paslaugos ir išlaidos</v>
      </c>
      <c r="D14" s="65">
        <f>F14+NPV(FDN,G14:INDEX(G14:AJ14,PAL))</f>
        <v>0</v>
      </c>
      <c r="E14" s="65">
        <f t="shared" si="2"/>
        <v>0</v>
      </c>
      <c r="F14" s="78">
        <v>0</v>
      </c>
      <c r="G14" s="78">
        <v>0</v>
      </c>
      <c r="H14" s="78">
        <v>0</v>
      </c>
      <c r="I14" s="78">
        <v>0</v>
      </c>
      <c r="J14" s="78">
        <v>0</v>
      </c>
      <c r="K14" s="78">
        <v>0</v>
      </c>
      <c r="L14" s="78">
        <v>0</v>
      </c>
      <c r="M14" s="78">
        <v>0</v>
      </c>
      <c r="N14" s="78">
        <v>0</v>
      </c>
      <c r="O14" s="78">
        <v>0</v>
      </c>
      <c r="P14" s="78">
        <v>0</v>
      </c>
      <c r="Q14" s="78">
        <v>0</v>
      </c>
      <c r="R14" s="78">
        <v>0</v>
      </c>
      <c r="S14" s="78">
        <v>0</v>
      </c>
      <c r="T14" s="78">
        <v>0</v>
      </c>
      <c r="U14" s="78">
        <v>0</v>
      </c>
      <c r="V14" s="78">
        <v>0</v>
      </c>
      <c r="W14" s="78">
        <v>0</v>
      </c>
      <c r="X14" s="78">
        <v>0</v>
      </c>
      <c r="Y14" s="78">
        <v>0</v>
      </c>
      <c r="Z14" s="78">
        <v>0</v>
      </c>
      <c r="AA14" s="78">
        <v>0</v>
      </c>
      <c r="AB14" s="78">
        <v>0</v>
      </c>
      <c r="AC14" s="78">
        <v>0</v>
      </c>
      <c r="AD14" s="78">
        <v>0</v>
      </c>
      <c r="AE14" s="78">
        <v>0</v>
      </c>
      <c r="AF14" s="78">
        <v>0</v>
      </c>
      <c r="AG14" s="78">
        <v>0</v>
      </c>
      <c r="AH14" s="78">
        <v>0</v>
      </c>
      <c r="AI14" s="78">
        <v>0</v>
      </c>
      <c r="AJ14" s="78">
        <v>0</v>
      </c>
      <c r="AM14" s="383">
        <f>F14+NPV(SDN,G14:INDEX(G14:AJ14,PAL))</f>
        <v>0</v>
      </c>
      <c r="AN14" s="415">
        <f>IFERROR(SUMPRODUCT(F14+NPV(SDN,G14:INDEX(G14:AJ14,PAL)),Data1!D9),0)</f>
        <v>0</v>
      </c>
      <c r="AO14" s="387">
        <f t="shared" si="3"/>
        <v>0</v>
      </c>
      <c r="AP14" s="59">
        <f>IF(COUNT(F14:INDEX(F14:AJ14,PAL+1))&lt;&gt;PAL+1,"Klaida",0)</f>
        <v>0</v>
      </c>
      <c r="AQ14" s="59"/>
      <c r="AR14" s="59"/>
      <c r="AS14" s="59"/>
      <c r="AT14" s="59"/>
      <c r="AU14" s="59"/>
      <c r="AV14" s="59"/>
      <c r="AW14" s="59"/>
      <c r="AX14" s="59"/>
      <c r="AY14" s="388"/>
    </row>
    <row r="15" spans="2:55">
      <c r="B15" s="64" t="s">
        <v>294</v>
      </c>
      <c r="C15" s="4" t="str">
        <f>IF(Kalba="EN",Data2!C40,Data2!B40)</f>
        <v>Reinvesticijos </v>
      </c>
      <c r="D15" s="65">
        <f>F15+NPV(FDN,G15:INDEX(G15:AJ15,PAL))</f>
        <v>0</v>
      </c>
      <c r="E15" s="65">
        <f t="shared" si="2"/>
        <v>0</v>
      </c>
      <c r="F15" s="78">
        <v>0</v>
      </c>
      <c r="G15" s="78">
        <v>0</v>
      </c>
      <c r="H15" s="78">
        <v>0</v>
      </c>
      <c r="I15" s="78">
        <v>0</v>
      </c>
      <c r="J15" s="78">
        <v>0</v>
      </c>
      <c r="K15" s="78">
        <v>0</v>
      </c>
      <c r="L15" s="78">
        <v>0</v>
      </c>
      <c r="M15" s="78">
        <v>0</v>
      </c>
      <c r="N15" s="78">
        <v>0</v>
      </c>
      <c r="O15" s="78">
        <v>0</v>
      </c>
      <c r="P15" s="78">
        <v>0</v>
      </c>
      <c r="Q15" s="78">
        <v>0</v>
      </c>
      <c r="R15" s="78">
        <v>0</v>
      </c>
      <c r="S15" s="78">
        <v>0</v>
      </c>
      <c r="T15" s="78">
        <v>0</v>
      </c>
      <c r="U15" s="78">
        <v>0</v>
      </c>
      <c r="V15" s="78">
        <v>0</v>
      </c>
      <c r="W15" s="78">
        <v>0</v>
      </c>
      <c r="X15" s="78">
        <v>0</v>
      </c>
      <c r="Y15" s="78">
        <v>0</v>
      </c>
      <c r="Z15" s="78">
        <v>0</v>
      </c>
      <c r="AA15" s="78">
        <v>0</v>
      </c>
      <c r="AB15" s="78">
        <v>0</v>
      </c>
      <c r="AC15" s="78">
        <v>0</v>
      </c>
      <c r="AD15" s="78">
        <v>0</v>
      </c>
      <c r="AE15" s="78">
        <v>0</v>
      </c>
      <c r="AF15" s="78">
        <v>0</v>
      </c>
      <c r="AG15" s="78">
        <v>0</v>
      </c>
      <c r="AH15" s="78">
        <v>0</v>
      </c>
      <c r="AI15" s="78">
        <v>0</v>
      </c>
      <c r="AJ15" s="78">
        <v>0</v>
      </c>
      <c r="AM15" s="383">
        <f>F15+NPV(SDN,G15:INDEX(G15:AJ15,PAL))</f>
        <v>0</v>
      </c>
      <c r="AN15" s="415">
        <f>IFERROR(SUMPRODUCT(F15+NPV(SDN,G15:INDEX(G15:AJ15,PAL)),Data1!D10),0)</f>
        <v>0</v>
      </c>
      <c r="AO15" s="387">
        <f t="shared" si="3"/>
        <v>0</v>
      </c>
      <c r="AP15" s="59">
        <f>IF(COUNT(F15:INDEX(F15:AJ15,PAL+1))&lt;&gt;PAL+1,"Klaida",0)</f>
        <v>0</v>
      </c>
      <c r="AQ15" s="59"/>
      <c r="AR15" s="59"/>
      <c r="AS15" s="59"/>
      <c r="AT15" s="59"/>
      <c r="AU15" s="59"/>
      <c r="AV15" s="59"/>
      <c r="AW15" s="59"/>
      <c r="AX15" s="59"/>
      <c r="AY15" s="388"/>
    </row>
    <row r="16" spans="2:55" s="61" customFormat="1">
      <c r="B16" s="64" t="s">
        <v>20</v>
      </c>
      <c r="C16" s="4" t="str">
        <f>IF(Kalba="EN",Data2!C41,Data2!B41)</f>
        <v>Investicijų likutinė vertė</v>
      </c>
      <c r="D16" s="65">
        <f>F16+NPV(FDN,G16:INDEX(G16:AJ16,PAL))</f>
        <v>0</v>
      </c>
      <c r="E16" s="65">
        <f t="shared" si="2"/>
        <v>0</v>
      </c>
      <c r="F16" s="78">
        <v>0</v>
      </c>
      <c r="G16" s="78">
        <v>0</v>
      </c>
      <c r="H16" s="78">
        <v>0</v>
      </c>
      <c r="I16" s="78">
        <v>0</v>
      </c>
      <c r="J16" s="78">
        <v>0</v>
      </c>
      <c r="K16" s="78">
        <v>0</v>
      </c>
      <c r="L16" s="78">
        <v>0</v>
      </c>
      <c r="M16" s="78">
        <v>0</v>
      </c>
      <c r="N16" s="78">
        <v>0</v>
      </c>
      <c r="O16" s="78">
        <v>0</v>
      </c>
      <c r="P16" s="78">
        <v>0</v>
      </c>
      <c r="Q16" s="78">
        <v>0</v>
      </c>
      <c r="R16" s="78">
        <v>0</v>
      </c>
      <c r="S16" s="78">
        <v>0</v>
      </c>
      <c r="T16" s="78">
        <v>0</v>
      </c>
      <c r="U16" s="78">
        <v>0</v>
      </c>
      <c r="V16" s="78">
        <v>0</v>
      </c>
      <c r="W16" s="78">
        <v>0</v>
      </c>
      <c r="X16" s="78">
        <v>0</v>
      </c>
      <c r="Y16" s="78">
        <v>0</v>
      </c>
      <c r="Z16" s="78">
        <v>0</v>
      </c>
      <c r="AA16" s="78">
        <v>0</v>
      </c>
      <c r="AB16" s="78">
        <v>0</v>
      </c>
      <c r="AC16" s="78">
        <v>0</v>
      </c>
      <c r="AD16" s="78">
        <v>0</v>
      </c>
      <c r="AE16" s="78">
        <v>0</v>
      </c>
      <c r="AF16" s="78">
        <v>0</v>
      </c>
      <c r="AG16" s="78">
        <v>0</v>
      </c>
      <c r="AH16" s="78">
        <v>0</v>
      </c>
      <c r="AI16" s="78">
        <v>0</v>
      </c>
      <c r="AJ16" s="78">
        <v>0</v>
      </c>
      <c r="AM16" s="383">
        <f>F16+NPV(SDN,G16:INDEX(G16:AJ16,PAL))</f>
        <v>0</v>
      </c>
      <c r="AN16" s="415">
        <f>IFERROR(SUMPRODUCT(F16+NPV(SDN,G16:INDEX(G16:AJ16,PAL)),Data1!D11),0)</f>
        <v>0</v>
      </c>
      <c r="AO16" s="387">
        <f t="shared" ca="1" si="3"/>
        <v>0</v>
      </c>
      <c r="AP16" s="59">
        <f>IF(COUNT(F16:INDEX(F16:AJ16,PAL+1))&lt;&gt;PAL+1,"Klaida",0)</f>
        <v>0</v>
      </c>
      <c r="AQ16" s="59">
        <f ca="1">IF(OR(COUNTIF(F16:INDEX(F16:AJ16,PAL+1),"&gt;0")&gt;1,AND(COUNTIF(F16:INDEX(F16:AJ16,PAL+1),"&gt;0")=1,OFFSET(F16,0,PAL)=0)),"Klaida",0)</f>
        <v>0</v>
      </c>
      <c r="AR16" s="59"/>
      <c r="AS16" s="59"/>
      <c r="AT16" s="59"/>
      <c r="AU16" s="59"/>
      <c r="AV16" s="59"/>
      <c r="AW16" s="59"/>
      <c r="AX16" s="59"/>
      <c r="AY16" s="388"/>
    </row>
    <row r="17" spans="2:51" s="61" customFormat="1">
      <c r="B17" s="5" t="s">
        <v>21</v>
      </c>
      <c r="C17" s="5" t="str">
        <f>IF(Kalba="EN",Data2!C42,Data2!B42)</f>
        <v>Veiklos pajamos, iš viso</v>
      </c>
      <c r="D17" s="62">
        <f>ROUND(SUM(D18:D20),0)</f>
        <v>0</v>
      </c>
      <c r="E17" s="62">
        <f>ROUND(SUM(E18:E20),0)</f>
        <v>0</v>
      </c>
      <c r="F17" s="62">
        <f>ROUND(SUM(F18:F20),0)</f>
        <v>0</v>
      </c>
      <c r="G17" s="62">
        <f t="shared" ref="G17:AJ17" si="4">ROUND(SUM(G18:G20),0)</f>
        <v>0</v>
      </c>
      <c r="H17" s="62">
        <f t="shared" si="4"/>
        <v>0</v>
      </c>
      <c r="I17" s="62">
        <f t="shared" si="4"/>
        <v>0</v>
      </c>
      <c r="J17" s="62">
        <f t="shared" si="4"/>
        <v>0</v>
      </c>
      <c r="K17" s="62">
        <f t="shared" si="4"/>
        <v>0</v>
      </c>
      <c r="L17" s="62">
        <f t="shared" si="4"/>
        <v>0</v>
      </c>
      <c r="M17" s="62">
        <f t="shared" si="4"/>
        <v>0</v>
      </c>
      <c r="N17" s="62">
        <f t="shared" si="4"/>
        <v>0</v>
      </c>
      <c r="O17" s="62">
        <f t="shared" si="4"/>
        <v>0</v>
      </c>
      <c r="P17" s="62">
        <f t="shared" si="4"/>
        <v>0</v>
      </c>
      <c r="Q17" s="62">
        <f t="shared" si="4"/>
        <v>0</v>
      </c>
      <c r="R17" s="62">
        <f t="shared" si="4"/>
        <v>0</v>
      </c>
      <c r="S17" s="62">
        <f t="shared" si="4"/>
        <v>0</v>
      </c>
      <c r="T17" s="62">
        <f t="shared" si="4"/>
        <v>0</v>
      </c>
      <c r="U17" s="62">
        <f t="shared" si="4"/>
        <v>0</v>
      </c>
      <c r="V17" s="62">
        <f t="shared" si="4"/>
        <v>0</v>
      </c>
      <c r="W17" s="62">
        <f t="shared" si="4"/>
        <v>0</v>
      </c>
      <c r="X17" s="62">
        <f t="shared" si="4"/>
        <v>0</v>
      </c>
      <c r="Y17" s="62">
        <f t="shared" si="4"/>
        <v>0</v>
      </c>
      <c r="Z17" s="62">
        <f t="shared" si="4"/>
        <v>0</v>
      </c>
      <c r="AA17" s="62">
        <f t="shared" si="4"/>
        <v>0</v>
      </c>
      <c r="AB17" s="62">
        <f t="shared" si="4"/>
        <v>0</v>
      </c>
      <c r="AC17" s="62">
        <f t="shared" si="4"/>
        <v>0</v>
      </c>
      <c r="AD17" s="62">
        <f t="shared" si="4"/>
        <v>0</v>
      </c>
      <c r="AE17" s="62">
        <f t="shared" si="4"/>
        <v>0</v>
      </c>
      <c r="AF17" s="62">
        <f t="shared" si="4"/>
        <v>0</v>
      </c>
      <c r="AG17" s="62">
        <f t="shared" si="4"/>
        <v>0</v>
      </c>
      <c r="AH17" s="62">
        <f t="shared" si="4"/>
        <v>0</v>
      </c>
      <c r="AI17" s="62">
        <f t="shared" si="4"/>
        <v>0</v>
      </c>
      <c r="AJ17" s="62">
        <f t="shared" si="4"/>
        <v>0</v>
      </c>
      <c r="AM17" s="382">
        <f>ROUND(SUM(AM18:AM20),0)</f>
        <v>0</v>
      </c>
      <c r="AN17" s="382">
        <f>ROUND(SUM(AN18:AN20),0)</f>
        <v>0</v>
      </c>
      <c r="AO17" s="389"/>
      <c r="AP17" s="63"/>
      <c r="AQ17" s="63"/>
      <c r="AR17" s="63"/>
      <c r="AS17" s="63"/>
      <c r="AT17" s="63"/>
      <c r="AU17" s="63"/>
      <c r="AV17" s="63"/>
      <c r="AW17" s="63"/>
      <c r="AX17" s="63"/>
      <c r="AY17" s="390"/>
    </row>
    <row r="18" spans="2:51">
      <c r="B18" s="64" t="s">
        <v>22</v>
      </c>
      <c r="C18" s="4" t="str">
        <f>IF(Kalba="EN",Data2!C43,Data2!B43)</f>
        <v>Prekių pardavimo pajamos</v>
      </c>
      <c r="D18" s="65">
        <f>F18+NPV(FDN,G18:INDEX(G18:AJ18,PAL))</f>
        <v>0</v>
      </c>
      <c r="E18" s="65">
        <f>SUMIF($F$5:$AJ$5,"&lt;="&amp;PAL,$F18:$AJ18)</f>
        <v>0</v>
      </c>
      <c r="F18" s="78">
        <v>0</v>
      </c>
      <c r="G18" s="78">
        <v>0</v>
      </c>
      <c r="H18" s="78">
        <v>0</v>
      </c>
      <c r="I18" s="78">
        <v>0</v>
      </c>
      <c r="J18" s="78">
        <v>0</v>
      </c>
      <c r="K18" s="78">
        <v>0</v>
      </c>
      <c r="L18" s="78">
        <v>0</v>
      </c>
      <c r="M18" s="78">
        <v>0</v>
      </c>
      <c r="N18" s="78">
        <v>0</v>
      </c>
      <c r="O18" s="78">
        <v>0</v>
      </c>
      <c r="P18" s="78">
        <v>0</v>
      </c>
      <c r="Q18" s="78">
        <v>0</v>
      </c>
      <c r="R18" s="78">
        <v>0</v>
      </c>
      <c r="S18" s="78">
        <v>0</v>
      </c>
      <c r="T18" s="78">
        <v>0</v>
      </c>
      <c r="U18" s="78">
        <v>0</v>
      </c>
      <c r="V18" s="78">
        <v>0</v>
      </c>
      <c r="W18" s="78">
        <v>0</v>
      </c>
      <c r="X18" s="78">
        <v>0</v>
      </c>
      <c r="Y18" s="78">
        <v>0</v>
      </c>
      <c r="Z18" s="78">
        <v>0</v>
      </c>
      <c r="AA18" s="78">
        <v>0</v>
      </c>
      <c r="AB18" s="78">
        <v>0</v>
      </c>
      <c r="AC18" s="78">
        <v>0</v>
      </c>
      <c r="AD18" s="78">
        <v>0</v>
      </c>
      <c r="AE18" s="78">
        <v>0</v>
      </c>
      <c r="AF18" s="78">
        <v>0</v>
      </c>
      <c r="AG18" s="78">
        <v>0</v>
      </c>
      <c r="AH18" s="78">
        <v>0</v>
      </c>
      <c r="AI18" s="78">
        <v>0</v>
      </c>
      <c r="AJ18" s="78">
        <v>0</v>
      </c>
      <c r="AM18" s="383">
        <f>F18+NPV(SDN,G18:INDEX(G18:AJ18,PAL))</f>
        <v>0</v>
      </c>
      <c r="AN18" s="415">
        <f>F18+NPV(SDN,G18:INDEX(G18:AJ18,PAL))</f>
        <v>0</v>
      </c>
      <c r="AO18" s="387">
        <f t="shared" si="3"/>
        <v>0</v>
      </c>
      <c r="AP18" s="59">
        <f>IF(COUNT(F18:INDEX(F18:AJ18,PAL+1))&lt;&gt;PAL+1,"Klaida",0)</f>
        <v>0</v>
      </c>
      <c r="AQ18" s="59"/>
      <c r="AR18" s="59"/>
      <c r="AS18" s="59"/>
      <c r="AT18" s="59"/>
      <c r="AU18" s="59"/>
      <c r="AV18" s="59"/>
      <c r="AW18" s="59"/>
      <c r="AX18" s="59"/>
      <c r="AY18" s="388"/>
    </row>
    <row r="19" spans="2:51">
      <c r="B19" s="64" t="s">
        <v>23</v>
      </c>
      <c r="C19" s="4" t="str">
        <f>IF(Kalba="EN",Data2!C44,Data2!B44)</f>
        <v>Paslaugų suteikimo pajamos</v>
      </c>
      <c r="D19" s="65">
        <f>F19+NPV(FDN,G19:INDEX(G19:AJ19,PAL))</f>
        <v>0</v>
      </c>
      <c r="E19" s="65">
        <f>SUMIF($F$5:$AJ$5,"&lt;="&amp;PAL,$F19:$AJ19)</f>
        <v>0</v>
      </c>
      <c r="F19" s="78">
        <v>0</v>
      </c>
      <c r="G19" s="78">
        <v>0</v>
      </c>
      <c r="H19" s="78">
        <v>0</v>
      </c>
      <c r="I19" s="78">
        <v>0</v>
      </c>
      <c r="J19" s="78">
        <v>0</v>
      </c>
      <c r="K19" s="78">
        <v>0</v>
      </c>
      <c r="L19" s="78">
        <v>0</v>
      </c>
      <c r="M19" s="78">
        <v>0</v>
      </c>
      <c r="N19" s="78">
        <v>0</v>
      </c>
      <c r="O19" s="78">
        <v>0</v>
      </c>
      <c r="P19" s="78">
        <v>0</v>
      </c>
      <c r="Q19" s="78">
        <v>0</v>
      </c>
      <c r="R19" s="78">
        <v>0</v>
      </c>
      <c r="S19" s="78">
        <v>0</v>
      </c>
      <c r="T19" s="78">
        <v>0</v>
      </c>
      <c r="U19" s="78">
        <v>0</v>
      </c>
      <c r="V19" s="78">
        <v>0</v>
      </c>
      <c r="W19" s="78">
        <v>0</v>
      </c>
      <c r="X19" s="78">
        <v>0</v>
      </c>
      <c r="Y19" s="78">
        <v>0</v>
      </c>
      <c r="Z19" s="78">
        <v>0</v>
      </c>
      <c r="AA19" s="78">
        <v>0</v>
      </c>
      <c r="AB19" s="78">
        <v>0</v>
      </c>
      <c r="AC19" s="78">
        <v>0</v>
      </c>
      <c r="AD19" s="78">
        <v>0</v>
      </c>
      <c r="AE19" s="78">
        <v>0</v>
      </c>
      <c r="AF19" s="78">
        <v>0</v>
      </c>
      <c r="AG19" s="78">
        <v>0</v>
      </c>
      <c r="AH19" s="78">
        <v>0</v>
      </c>
      <c r="AI19" s="78">
        <v>0</v>
      </c>
      <c r="AJ19" s="78">
        <v>0</v>
      </c>
      <c r="AM19" s="383">
        <f>F19+NPV(SDN,G19:INDEX(G19:AJ19,PAL))</f>
        <v>0</v>
      </c>
      <c r="AN19" s="415">
        <f>F19+NPV(SDN,G19:INDEX(G19:AJ19,PAL))</f>
        <v>0</v>
      </c>
      <c r="AO19" s="387">
        <f t="shared" si="3"/>
        <v>0</v>
      </c>
      <c r="AP19" s="59">
        <f>IF(COUNT(F19:INDEX(F19:AJ19,PAL+1))&lt;&gt;PAL+1,"Klaida",0)</f>
        <v>0</v>
      </c>
      <c r="AQ19" s="59"/>
      <c r="AR19" s="59"/>
      <c r="AS19" s="59"/>
      <c r="AT19" s="59"/>
      <c r="AU19" s="59"/>
      <c r="AV19" s="59"/>
      <c r="AW19" s="59"/>
      <c r="AX19" s="59"/>
      <c r="AY19" s="388"/>
    </row>
    <row r="20" spans="2:51">
      <c r="B20" s="64" t="s">
        <v>24</v>
      </c>
      <c r="C20" s="4" t="str">
        <f>IF(Kalba="EN",Data2!C45,Data2!B45)</f>
        <v>Finansinės ir investicinės veiklos bei kitos pajamos</v>
      </c>
      <c r="D20" s="65">
        <f>F20+NPV(FDN,G20:INDEX(G20:AJ20,PAL))</f>
        <v>0</v>
      </c>
      <c r="E20" s="65">
        <f>SUMIF($F$5:$AJ$5,"&lt;="&amp;PAL,$F20:$AJ20)</f>
        <v>0</v>
      </c>
      <c r="F20" s="78">
        <v>0</v>
      </c>
      <c r="G20" s="78">
        <v>0</v>
      </c>
      <c r="H20" s="78">
        <v>0</v>
      </c>
      <c r="I20" s="78">
        <v>0</v>
      </c>
      <c r="J20" s="78">
        <v>0</v>
      </c>
      <c r="K20" s="78">
        <v>0</v>
      </c>
      <c r="L20" s="78">
        <v>0</v>
      </c>
      <c r="M20" s="78">
        <v>0</v>
      </c>
      <c r="N20" s="78">
        <v>0</v>
      </c>
      <c r="O20" s="78">
        <v>0</v>
      </c>
      <c r="P20" s="78">
        <v>0</v>
      </c>
      <c r="Q20" s="78">
        <v>0</v>
      </c>
      <c r="R20" s="78">
        <v>0</v>
      </c>
      <c r="S20" s="78">
        <v>0</v>
      </c>
      <c r="T20" s="78">
        <v>0</v>
      </c>
      <c r="U20" s="78">
        <v>0</v>
      </c>
      <c r="V20" s="78">
        <v>0</v>
      </c>
      <c r="W20" s="78">
        <v>0</v>
      </c>
      <c r="X20" s="78">
        <v>0</v>
      </c>
      <c r="Y20" s="78">
        <v>0</v>
      </c>
      <c r="Z20" s="78">
        <v>0</v>
      </c>
      <c r="AA20" s="78">
        <v>0</v>
      </c>
      <c r="AB20" s="78">
        <v>0</v>
      </c>
      <c r="AC20" s="78">
        <v>0</v>
      </c>
      <c r="AD20" s="78">
        <v>0</v>
      </c>
      <c r="AE20" s="78">
        <v>0</v>
      </c>
      <c r="AF20" s="78">
        <v>0</v>
      </c>
      <c r="AG20" s="78">
        <v>0</v>
      </c>
      <c r="AH20" s="78">
        <v>0</v>
      </c>
      <c r="AI20" s="78">
        <v>0</v>
      </c>
      <c r="AJ20" s="78">
        <v>0</v>
      </c>
      <c r="AM20" s="383">
        <f>F20+NPV(SDN,G20:INDEX(G20:AJ20,PAL))</f>
        <v>0</v>
      </c>
      <c r="AN20" s="415">
        <f>F20+NPV(SDN,G20:INDEX(G20:AJ20,PAL))</f>
        <v>0</v>
      </c>
      <c r="AO20" s="387">
        <f t="shared" si="3"/>
        <v>0</v>
      </c>
      <c r="AP20" s="59">
        <f>IF(COUNT(F20:INDEX(F20:AJ20,PAL+1))&lt;&gt;PAL+1,"Klaida",0)</f>
        <v>0</v>
      </c>
      <c r="AQ20" s="59"/>
      <c r="AR20" s="59"/>
      <c r="AS20" s="59"/>
      <c r="AT20" s="59"/>
      <c r="AU20" s="59"/>
      <c r="AV20" s="59"/>
      <c r="AW20" s="59"/>
      <c r="AX20" s="59"/>
      <c r="AY20" s="388"/>
    </row>
    <row r="21" spans="2:51" s="61" customFormat="1">
      <c r="B21" s="5" t="s">
        <v>25</v>
      </c>
      <c r="C21" s="5" t="str">
        <f>IF(Kalba="EN",Data2!C46,Data2!B46)</f>
        <v>Veiklos ir finansinės išlaidos, iš viso</v>
      </c>
      <c r="D21" s="62">
        <f>ROUND(SUM(D22,D29),0)</f>
        <v>0</v>
      </c>
      <c r="E21" s="62">
        <f>ROUND(SUM(E22,E29),0)</f>
        <v>0</v>
      </c>
      <c r="F21" s="62">
        <f t="shared" ref="F21:AJ21" si="5">ROUND(SUM(F22,F29),0)</f>
        <v>0</v>
      </c>
      <c r="G21" s="62">
        <f t="shared" si="5"/>
        <v>0</v>
      </c>
      <c r="H21" s="62">
        <f t="shared" si="5"/>
        <v>0</v>
      </c>
      <c r="I21" s="62">
        <f t="shared" si="5"/>
        <v>0</v>
      </c>
      <c r="J21" s="62">
        <f t="shared" si="5"/>
        <v>0</v>
      </c>
      <c r="K21" s="62">
        <f t="shared" si="5"/>
        <v>0</v>
      </c>
      <c r="L21" s="62">
        <f t="shared" si="5"/>
        <v>0</v>
      </c>
      <c r="M21" s="62">
        <f t="shared" si="5"/>
        <v>0</v>
      </c>
      <c r="N21" s="62">
        <f t="shared" si="5"/>
        <v>0</v>
      </c>
      <c r="O21" s="62">
        <f t="shared" si="5"/>
        <v>0</v>
      </c>
      <c r="P21" s="62">
        <f t="shared" si="5"/>
        <v>0</v>
      </c>
      <c r="Q21" s="62">
        <f t="shared" si="5"/>
        <v>0</v>
      </c>
      <c r="R21" s="62">
        <f t="shared" si="5"/>
        <v>0</v>
      </c>
      <c r="S21" s="62">
        <f t="shared" si="5"/>
        <v>0</v>
      </c>
      <c r="T21" s="62">
        <f t="shared" si="5"/>
        <v>0</v>
      </c>
      <c r="U21" s="62">
        <f t="shared" si="5"/>
        <v>0</v>
      </c>
      <c r="V21" s="62">
        <f t="shared" si="5"/>
        <v>0</v>
      </c>
      <c r="W21" s="62">
        <f t="shared" si="5"/>
        <v>0</v>
      </c>
      <c r="X21" s="62">
        <f t="shared" si="5"/>
        <v>0</v>
      </c>
      <c r="Y21" s="62">
        <f t="shared" si="5"/>
        <v>0</v>
      </c>
      <c r="Z21" s="62">
        <f t="shared" si="5"/>
        <v>0</v>
      </c>
      <c r="AA21" s="62">
        <f t="shared" si="5"/>
        <v>0</v>
      </c>
      <c r="AB21" s="62">
        <f t="shared" si="5"/>
        <v>0</v>
      </c>
      <c r="AC21" s="62">
        <f t="shared" si="5"/>
        <v>0</v>
      </c>
      <c r="AD21" s="62">
        <f t="shared" si="5"/>
        <v>0</v>
      </c>
      <c r="AE21" s="62">
        <f t="shared" si="5"/>
        <v>0</v>
      </c>
      <c r="AF21" s="62">
        <f t="shared" si="5"/>
        <v>0</v>
      </c>
      <c r="AG21" s="62">
        <f t="shared" si="5"/>
        <v>0</v>
      </c>
      <c r="AH21" s="62">
        <f t="shared" si="5"/>
        <v>0</v>
      </c>
      <c r="AI21" s="62">
        <f t="shared" si="5"/>
        <v>0</v>
      </c>
      <c r="AJ21" s="62">
        <f t="shared" si="5"/>
        <v>0</v>
      </c>
      <c r="AM21" s="382">
        <f>ROUND(SUM(AM22,AM29),0)</f>
        <v>0</v>
      </c>
      <c r="AN21" s="382">
        <f>ROUND(SUM(AN22,AN29),0)</f>
        <v>0</v>
      </c>
      <c r="AO21" s="389"/>
      <c r="AP21" s="63"/>
      <c r="AQ21" s="63"/>
      <c r="AR21" s="63"/>
      <c r="AS21" s="63"/>
      <c r="AT21" s="63"/>
      <c r="AU21" s="63"/>
      <c r="AV21" s="63"/>
      <c r="AW21" s="63"/>
      <c r="AX21" s="63"/>
      <c r="AY21" s="390"/>
    </row>
    <row r="22" spans="2:51" s="61" customFormat="1">
      <c r="B22" s="66" t="s">
        <v>297</v>
      </c>
      <c r="C22" s="5" t="str">
        <f>IF(Kalba="EN",Data2!C47,Data2!B47)</f>
        <v>Veiklos išlaidos</v>
      </c>
      <c r="D22" s="62">
        <f>ROUND(SUM(D23:D28),0)</f>
        <v>0</v>
      </c>
      <c r="E22" s="62">
        <f>ROUND(SUM(E23:E28),0)</f>
        <v>0</v>
      </c>
      <c r="F22" s="62">
        <f t="shared" ref="F22:AJ22" si="6">ROUND(SUM(F23:F28),0)</f>
        <v>0</v>
      </c>
      <c r="G22" s="62">
        <f t="shared" si="6"/>
        <v>0</v>
      </c>
      <c r="H22" s="62">
        <f t="shared" si="6"/>
        <v>0</v>
      </c>
      <c r="I22" s="62">
        <f t="shared" si="6"/>
        <v>0</v>
      </c>
      <c r="J22" s="62">
        <f t="shared" si="6"/>
        <v>0</v>
      </c>
      <c r="K22" s="62">
        <f t="shared" si="6"/>
        <v>0</v>
      </c>
      <c r="L22" s="62">
        <f t="shared" si="6"/>
        <v>0</v>
      </c>
      <c r="M22" s="62">
        <f t="shared" si="6"/>
        <v>0</v>
      </c>
      <c r="N22" s="62">
        <f t="shared" si="6"/>
        <v>0</v>
      </c>
      <c r="O22" s="62">
        <f t="shared" si="6"/>
        <v>0</v>
      </c>
      <c r="P22" s="62">
        <f t="shared" si="6"/>
        <v>0</v>
      </c>
      <c r="Q22" s="62">
        <f t="shared" si="6"/>
        <v>0</v>
      </c>
      <c r="R22" s="62">
        <f t="shared" si="6"/>
        <v>0</v>
      </c>
      <c r="S22" s="62">
        <f t="shared" si="6"/>
        <v>0</v>
      </c>
      <c r="T22" s="62">
        <f t="shared" si="6"/>
        <v>0</v>
      </c>
      <c r="U22" s="62">
        <f t="shared" si="6"/>
        <v>0</v>
      </c>
      <c r="V22" s="62">
        <f t="shared" si="6"/>
        <v>0</v>
      </c>
      <c r="W22" s="62">
        <f t="shared" si="6"/>
        <v>0</v>
      </c>
      <c r="X22" s="62">
        <f t="shared" si="6"/>
        <v>0</v>
      </c>
      <c r="Y22" s="62">
        <f t="shared" si="6"/>
        <v>0</v>
      </c>
      <c r="Z22" s="62">
        <f t="shared" si="6"/>
        <v>0</v>
      </c>
      <c r="AA22" s="62">
        <f t="shared" si="6"/>
        <v>0</v>
      </c>
      <c r="AB22" s="62">
        <f t="shared" si="6"/>
        <v>0</v>
      </c>
      <c r="AC22" s="62">
        <f t="shared" si="6"/>
        <v>0</v>
      </c>
      <c r="AD22" s="62">
        <f t="shared" si="6"/>
        <v>0</v>
      </c>
      <c r="AE22" s="62">
        <f t="shared" si="6"/>
        <v>0</v>
      </c>
      <c r="AF22" s="62">
        <f t="shared" si="6"/>
        <v>0</v>
      </c>
      <c r="AG22" s="62">
        <f t="shared" si="6"/>
        <v>0</v>
      </c>
      <c r="AH22" s="62">
        <f t="shared" si="6"/>
        <v>0</v>
      </c>
      <c r="AI22" s="62">
        <f t="shared" si="6"/>
        <v>0</v>
      </c>
      <c r="AJ22" s="62">
        <f t="shared" si="6"/>
        <v>0</v>
      </c>
      <c r="AM22" s="382">
        <f>ROUND(SUM(AM23:AM28),0)</f>
        <v>0</v>
      </c>
      <c r="AN22" s="382">
        <f>ROUND(SUM(AN23:AN28),0)</f>
        <v>0</v>
      </c>
      <c r="AO22" s="389"/>
      <c r="AP22" s="63"/>
      <c r="AQ22" s="63"/>
      <c r="AR22" s="63"/>
      <c r="AS22" s="63"/>
      <c r="AT22" s="63"/>
      <c r="AU22" s="63"/>
      <c r="AV22" s="63"/>
      <c r="AW22" s="63"/>
      <c r="AX22" s="63"/>
      <c r="AY22" s="390"/>
    </row>
    <row r="23" spans="2:51">
      <c r="B23" s="64" t="s">
        <v>298</v>
      </c>
      <c r="C23" s="4" t="str">
        <f>IF(Kalba="EN",Data2!C48,Data2!B48)</f>
        <v>Žaliavos</v>
      </c>
      <c r="D23" s="65">
        <f>F23+NPV(FDN,G23:INDEX(G23:AJ23,PAL))</f>
        <v>0</v>
      </c>
      <c r="E23" s="65">
        <f t="shared" ref="E23:E29" si="7">SUMIF($F$5:$AJ$5,"&lt;="&amp;PAL,$F23:$AJ23)</f>
        <v>0</v>
      </c>
      <c r="F23" s="78">
        <v>0</v>
      </c>
      <c r="G23" s="78">
        <v>0</v>
      </c>
      <c r="H23" s="78">
        <v>0</v>
      </c>
      <c r="I23" s="78">
        <v>0</v>
      </c>
      <c r="J23" s="78">
        <v>0</v>
      </c>
      <c r="K23" s="78">
        <v>0</v>
      </c>
      <c r="L23" s="78">
        <v>0</v>
      </c>
      <c r="M23" s="78">
        <v>0</v>
      </c>
      <c r="N23" s="78">
        <v>0</v>
      </c>
      <c r="O23" s="78">
        <v>0</v>
      </c>
      <c r="P23" s="78">
        <v>0</v>
      </c>
      <c r="Q23" s="78">
        <v>0</v>
      </c>
      <c r="R23" s="78">
        <v>0</v>
      </c>
      <c r="S23" s="78">
        <v>0</v>
      </c>
      <c r="T23" s="78">
        <v>0</v>
      </c>
      <c r="U23" s="78">
        <v>0</v>
      </c>
      <c r="V23" s="78">
        <v>0</v>
      </c>
      <c r="W23" s="78">
        <v>0</v>
      </c>
      <c r="X23" s="78">
        <v>0</v>
      </c>
      <c r="Y23" s="78">
        <v>0</v>
      </c>
      <c r="Z23" s="78">
        <v>0</v>
      </c>
      <c r="AA23" s="78">
        <v>0</v>
      </c>
      <c r="AB23" s="78">
        <v>0</v>
      </c>
      <c r="AC23" s="78">
        <v>0</v>
      </c>
      <c r="AD23" s="78">
        <v>0</v>
      </c>
      <c r="AE23" s="78">
        <v>0</v>
      </c>
      <c r="AF23" s="78">
        <v>0</v>
      </c>
      <c r="AG23" s="78">
        <v>0</v>
      </c>
      <c r="AH23" s="78">
        <v>0</v>
      </c>
      <c r="AI23" s="78">
        <v>0</v>
      </c>
      <c r="AJ23" s="78">
        <v>0</v>
      </c>
      <c r="AM23" s="383">
        <f>F23+NPV(SDN,G23:INDEX(G23:AJ23,PAL))</f>
        <v>0</v>
      </c>
      <c r="AN23" s="415">
        <f>F23+NPV(SDN,G23:INDEX(G23:AJ23,PAL))</f>
        <v>0</v>
      </c>
      <c r="AO23" s="387">
        <f t="shared" ref="AO23:AO29" si="8">IF(COUNTIF(AP23:AY23,"Klaida")&gt;0,1,0)</f>
        <v>0</v>
      </c>
      <c r="AP23" s="59">
        <f>IF(COUNT(F23:INDEX(F23:AJ23,PAL+1))&lt;&gt;PAL+1,"Klaida",0)</f>
        <v>0</v>
      </c>
      <c r="AQ23" s="59"/>
      <c r="AR23" s="59"/>
      <c r="AS23" s="59"/>
      <c r="AT23" s="59"/>
      <c r="AU23" s="59"/>
      <c r="AV23" s="59"/>
      <c r="AW23" s="59"/>
      <c r="AX23" s="59"/>
      <c r="AY23" s="388"/>
    </row>
    <row r="24" spans="2:51">
      <c r="B24" s="64" t="s">
        <v>299</v>
      </c>
      <c r="C24" s="4" t="str">
        <f>IF(Kalba="EN",Data2!C49,Data2!B49)</f>
        <v>Darbo užmokesčio išlaidos</v>
      </c>
      <c r="D24" s="65">
        <f>F24+NPV(FDN,G24:INDEX(G24:AJ24,PAL))</f>
        <v>0</v>
      </c>
      <c r="E24" s="65">
        <f t="shared" si="7"/>
        <v>0</v>
      </c>
      <c r="F24" s="78">
        <v>0</v>
      </c>
      <c r="G24" s="78">
        <v>0</v>
      </c>
      <c r="H24" s="78">
        <v>0</v>
      </c>
      <c r="I24" s="78">
        <v>0</v>
      </c>
      <c r="J24" s="78">
        <v>0</v>
      </c>
      <c r="K24" s="78">
        <v>0</v>
      </c>
      <c r="L24" s="78">
        <v>0</v>
      </c>
      <c r="M24" s="78">
        <v>0</v>
      </c>
      <c r="N24" s="78">
        <v>0</v>
      </c>
      <c r="O24" s="78">
        <v>0</v>
      </c>
      <c r="P24" s="78">
        <v>0</v>
      </c>
      <c r="Q24" s="78">
        <v>0</v>
      </c>
      <c r="R24" s="78">
        <v>0</v>
      </c>
      <c r="S24" s="78">
        <v>0</v>
      </c>
      <c r="T24" s="78">
        <v>0</v>
      </c>
      <c r="U24" s="78">
        <v>0</v>
      </c>
      <c r="V24" s="78">
        <v>0</v>
      </c>
      <c r="W24" s="78">
        <v>0</v>
      </c>
      <c r="X24" s="78">
        <v>0</v>
      </c>
      <c r="Y24" s="78">
        <v>0</v>
      </c>
      <c r="Z24" s="78">
        <v>0</v>
      </c>
      <c r="AA24" s="78">
        <v>0</v>
      </c>
      <c r="AB24" s="78">
        <v>0</v>
      </c>
      <c r="AC24" s="78">
        <v>0</v>
      </c>
      <c r="AD24" s="78">
        <v>0</v>
      </c>
      <c r="AE24" s="78">
        <v>0</v>
      </c>
      <c r="AF24" s="78">
        <v>0</v>
      </c>
      <c r="AG24" s="78">
        <v>0</v>
      </c>
      <c r="AH24" s="78">
        <v>0</v>
      </c>
      <c r="AI24" s="78">
        <v>0</v>
      </c>
      <c r="AJ24" s="78">
        <v>0</v>
      </c>
      <c r="AM24" s="383">
        <f>F24+NPV(SDN,G24:INDEX(G24:AJ24,PAL))</f>
        <v>0</v>
      </c>
      <c r="AN24" s="415">
        <f>F24+NPV(SDN,G24:INDEX(G24:AJ24,PAL))</f>
        <v>0</v>
      </c>
      <c r="AO24" s="387">
        <f t="shared" si="8"/>
        <v>0</v>
      </c>
      <c r="AP24" s="59">
        <f>IF(COUNT(F24:INDEX(F24:AJ24,PAL+1))&lt;&gt;PAL+1,"Klaida",0)</f>
        <v>0</v>
      </c>
      <c r="AQ24" s="59"/>
      <c r="AR24" s="59"/>
      <c r="AS24" s="59"/>
      <c r="AT24" s="59"/>
      <c r="AU24" s="59"/>
      <c r="AV24" s="59"/>
      <c r="AW24" s="59"/>
      <c r="AX24" s="59"/>
      <c r="AY24" s="388"/>
    </row>
    <row r="25" spans="2:51">
      <c r="B25" s="64" t="s">
        <v>300</v>
      </c>
      <c r="C25" s="4" t="str">
        <f>IF(Kalba="EN",Data2!C50,Data2!B50)</f>
        <v>Elektros energijos išlaidos</v>
      </c>
      <c r="D25" s="65">
        <f>F25+NPV(FDN,G25:INDEX(G25:AJ25,PAL))</f>
        <v>0</v>
      </c>
      <c r="E25" s="65">
        <f t="shared" si="7"/>
        <v>0</v>
      </c>
      <c r="F25" s="78">
        <v>0</v>
      </c>
      <c r="G25" s="78">
        <v>0</v>
      </c>
      <c r="H25" s="78">
        <v>0</v>
      </c>
      <c r="I25" s="78">
        <v>0</v>
      </c>
      <c r="J25" s="78">
        <v>0</v>
      </c>
      <c r="K25" s="78">
        <v>0</v>
      </c>
      <c r="L25" s="78">
        <v>0</v>
      </c>
      <c r="M25" s="78">
        <v>0</v>
      </c>
      <c r="N25" s="78">
        <v>0</v>
      </c>
      <c r="O25" s="78">
        <v>0</v>
      </c>
      <c r="P25" s="78">
        <v>0</v>
      </c>
      <c r="Q25" s="78">
        <v>0</v>
      </c>
      <c r="R25" s="78">
        <v>0</v>
      </c>
      <c r="S25" s="78">
        <v>0</v>
      </c>
      <c r="T25" s="78">
        <v>0</v>
      </c>
      <c r="U25" s="78">
        <v>0</v>
      </c>
      <c r="V25" s="78">
        <v>0</v>
      </c>
      <c r="W25" s="78">
        <v>0</v>
      </c>
      <c r="X25" s="78">
        <v>0</v>
      </c>
      <c r="Y25" s="78">
        <v>0</v>
      </c>
      <c r="Z25" s="78">
        <v>0</v>
      </c>
      <c r="AA25" s="78">
        <v>0</v>
      </c>
      <c r="AB25" s="78">
        <v>0</v>
      </c>
      <c r="AC25" s="78">
        <v>0</v>
      </c>
      <c r="AD25" s="78">
        <v>0</v>
      </c>
      <c r="AE25" s="78">
        <v>0</v>
      </c>
      <c r="AF25" s="78">
        <v>0</v>
      </c>
      <c r="AG25" s="78">
        <v>0</v>
      </c>
      <c r="AH25" s="78">
        <v>0</v>
      </c>
      <c r="AI25" s="78">
        <v>0</v>
      </c>
      <c r="AJ25" s="78">
        <v>0</v>
      </c>
      <c r="AM25" s="383">
        <f>F25+NPV(SDN,G25:INDEX(G25:AJ25,PAL))</f>
        <v>0</v>
      </c>
      <c r="AN25" s="415">
        <f>F25+NPV(SDN,G25:INDEX(G25:AJ25,PAL))</f>
        <v>0</v>
      </c>
      <c r="AO25" s="387">
        <f t="shared" si="8"/>
        <v>0</v>
      </c>
      <c r="AP25" s="59">
        <f>IF(COUNT(F25:INDEX(F25:AJ25,PAL+1))&lt;&gt;PAL+1,"Klaida",0)</f>
        <v>0</v>
      </c>
      <c r="AQ25" s="59"/>
      <c r="AR25" s="59"/>
      <c r="AS25" s="59"/>
      <c r="AT25" s="59"/>
      <c r="AU25" s="59"/>
      <c r="AV25" s="59"/>
      <c r="AW25" s="59"/>
      <c r="AX25" s="59"/>
      <c r="AY25" s="388"/>
    </row>
    <row r="26" spans="2:51">
      <c r="B26" s="64" t="s">
        <v>301</v>
      </c>
      <c r="C26" s="4" t="str">
        <f>IF(Kalba="EN",Data2!C51,Data2!B51)</f>
        <v>Šildymo (išskyrus elektrą) išlaidos</v>
      </c>
      <c r="D26" s="65">
        <f>F26+NPV(FDN,G26:INDEX(G26:AJ26,PAL))</f>
        <v>0</v>
      </c>
      <c r="E26" s="65">
        <f t="shared" si="7"/>
        <v>0</v>
      </c>
      <c r="F26" s="78">
        <v>0</v>
      </c>
      <c r="G26" s="78">
        <v>0</v>
      </c>
      <c r="H26" s="78">
        <v>0</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c r="AI26" s="78">
        <v>0</v>
      </c>
      <c r="AJ26" s="78">
        <v>0</v>
      </c>
      <c r="AM26" s="383">
        <f>F26+NPV(SDN,G26:INDEX(G26:AJ26,PAL))</f>
        <v>0</v>
      </c>
      <c r="AN26" s="415">
        <f>F26+NPV(SDN,G26:INDEX(G26:AJ26,PAL))</f>
        <v>0</v>
      </c>
      <c r="AO26" s="387">
        <f t="shared" si="8"/>
        <v>0</v>
      </c>
      <c r="AP26" s="59">
        <f>IF(COUNT(F26:INDEX(F26:AJ26,PAL+1))&lt;&gt;PAL+1,"Klaida",0)</f>
        <v>0</v>
      </c>
      <c r="AQ26" s="59"/>
      <c r="AR26" s="59"/>
      <c r="AS26" s="59"/>
      <c r="AT26" s="59"/>
      <c r="AU26" s="59"/>
      <c r="AV26" s="59"/>
      <c r="AW26" s="59"/>
      <c r="AX26" s="59"/>
      <c r="AY26" s="388"/>
    </row>
    <row r="27" spans="2:51">
      <c r="B27" s="64" t="s">
        <v>303</v>
      </c>
      <c r="C27" s="4" t="str">
        <f>IF(Kalba="EN",Data2!C52,Data2!B52)</f>
        <v>Infrastruktūros būklės palaikymo išlaidos</v>
      </c>
      <c r="D27" s="65">
        <f>F27+NPV(FDN,G27:INDEX(G27:AJ27,PAL))</f>
        <v>0</v>
      </c>
      <c r="E27" s="65">
        <f t="shared" si="7"/>
        <v>0</v>
      </c>
      <c r="F27" s="78">
        <v>0</v>
      </c>
      <c r="G27" s="78">
        <v>0</v>
      </c>
      <c r="H27" s="78">
        <v>0</v>
      </c>
      <c r="I27" s="78">
        <v>0</v>
      </c>
      <c r="J27" s="78">
        <v>0</v>
      </c>
      <c r="K27" s="78">
        <v>0</v>
      </c>
      <c r="L27" s="78">
        <v>0</v>
      </c>
      <c r="M27" s="78">
        <v>0</v>
      </c>
      <c r="N27" s="78">
        <v>0</v>
      </c>
      <c r="O27" s="78">
        <v>0</v>
      </c>
      <c r="P27" s="78">
        <v>0</v>
      </c>
      <c r="Q27" s="78">
        <v>0</v>
      </c>
      <c r="R27" s="78">
        <v>0</v>
      </c>
      <c r="S27" s="78">
        <v>0</v>
      </c>
      <c r="T27" s="78">
        <v>0</v>
      </c>
      <c r="U27" s="78">
        <v>0</v>
      </c>
      <c r="V27" s="78">
        <v>0</v>
      </c>
      <c r="W27" s="78">
        <v>0</v>
      </c>
      <c r="X27" s="78">
        <v>0</v>
      </c>
      <c r="Y27" s="78">
        <v>0</v>
      </c>
      <c r="Z27" s="78">
        <v>0</v>
      </c>
      <c r="AA27" s="78">
        <v>0</v>
      </c>
      <c r="AB27" s="78">
        <v>0</v>
      </c>
      <c r="AC27" s="78">
        <v>0</v>
      </c>
      <c r="AD27" s="78">
        <v>0</v>
      </c>
      <c r="AE27" s="78">
        <v>0</v>
      </c>
      <c r="AF27" s="78">
        <v>0</v>
      </c>
      <c r="AG27" s="78">
        <v>0</v>
      </c>
      <c r="AH27" s="78">
        <v>0</v>
      </c>
      <c r="AI27" s="78">
        <v>0</v>
      </c>
      <c r="AJ27" s="78">
        <v>0</v>
      </c>
      <c r="AM27" s="383">
        <f>F27+NPV(SDN,G27:INDEX(G27:AJ27,PAL))</f>
        <v>0</v>
      </c>
      <c r="AN27" s="415">
        <f>F27+NPV(SDN,G27:INDEX(G27:AJ27,PAL))</f>
        <v>0</v>
      </c>
      <c r="AO27" s="387">
        <f t="shared" si="8"/>
        <v>0</v>
      </c>
      <c r="AP27" s="59">
        <f>IF(COUNT(F27:INDEX(F27:AJ27,PAL+1))&lt;&gt;PAL+1,"Klaida",0)</f>
        <v>0</v>
      </c>
      <c r="AQ27" s="59"/>
      <c r="AR27" s="59"/>
      <c r="AS27" s="59"/>
      <c r="AT27" s="59"/>
      <c r="AU27" s="59"/>
      <c r="AV27" s="59"/>
      <c r="AW27" s="59"/>
      <c r="AX27" s="59"/>
      <c r="AY27" s="388"/>
    </row>
    <row r="28" spans="2:51">
      <c r="B28" s="64" t="s">
        <v>304</v>
      </c>
      <c r="C28" s="4" t="str">
        <f>IF(Kalba="EN",Data2!C53,Data2!B53)</f>
        <v>Kitos išlaidos</v>
      </c>
      <c r="D28" s="65">
        <f>F28+NPV(FDN,G28:INDEX(G28:AJ28,PAL))</f>
        <v>0</v>
      </c>
      <c r="E28" s="65">
        <f t="shared" si="7"/>
        <v>0</v>
      </c>
      <c r="F28" s="78">
        <v>0</v>
      </c>
      <c r="G28" s="78">
        <v>0</v>
      </c>
      <c r="H28" s="78">
        <v>0</v>
      </c>
      <c r="I28" s="78">
        <v>0</v>
      </c>
      <c r="J28" s="78">
        <v>0</v>
      </c>
      <c r="K28" s="78">
        <v>0</v>
      </c>
      <c r="L28" s="78">
        <v>0</v>
      </c>
      <c r="M28" s="78">
        <v>0</v>
      </c>
      <c r="N28" s="78">
        <v>0</v>
      </c>
      <c r="O28" s="78">
        <v>0</v>
      </c>
      <c r="P28" s="78">
        <v>0</v>
      </c>
      <c r="Q28" s="78">
        <v>0</v>
      </c>
      <c r="R28" s="78">
        <v>0</v>
      </c>
      <c r="S28" s="78">
        <v>0</v>
      </c>
      <c r="T28" s="78">
        <v>0</v>
      </c>
      <c r="U28" s="78">
        <v>0</v>
      </c>
      <c r="V28" s="78">
        <v>0</v>
      </c>
      <c r="W28" s="78">
        <v>0</v>
      </c>
      <c r="X28" s="78">
        <v>0</v>
      </c>
      <c r="Y28" s="78">
        <v>0</v>
      </c>
      <c r="Z28" s="78">
        <v>0</v>
      </c>
      <c r="AA28" s="78">
        <v>0</v>
      </c>
      <c r="AB28" s="78">
        <v>0</v>
      </c>
      <c r="AC28" s="78">
        <v>0</v>
      </c>
      <c r="AD28" s="78">
        <v>0</v>
      </c>
      <c r="AE28" s="78">
        <v>0</v>
      </c>
      <c r="AF28" s="78">
        <v>0</v>
      </c>
      <c r="AG28" s="78">
        <v>0</v>
      </c>
      <c r="AH28" s="78">
        <v>0</v>
      </c>
      <c r="AI28" s="78">
        <v>0</v>
      </c>
      <c r="AJ28" s="78">
        <v>0</v>
      </c>
      <c r="AM28" s="383">
        <f>F28+NPV(SDN,G28:INDEX(G28:AJ28,PAL))</f>
        <v>0</v>
      </c>
      <c r="AN28" s="415">
        <f>F28+NPV(SDN,G28:INDEX(G28:AJ28,PAL))</f>
        <v>0</v>
      </c>
      <c r="AO28" s="387">
        <f t="shared" si="8"/>
        <v>0</v>
      </c>
      <c r="AP28" s="59">
        <f>IF(COUNT(F28:INDEX(F28:AJ28,PAL+1))&lt;&gt;PAL+1,"Klaida",0)</f>
        <v>0</v>
      </c>
      <c r="AQ28" s="59"/>
      <c r="AR28" s="59"/>
      <c r="AS28" s="59"/>
      <c r="AT28" s="59"/>
      <c r="AU28" s="59"/>
      <c r="AV28" s="59"/>
      <c r="AW28" s="59"/>
      <c r="AX28" s="59"/>
      <c r="AY28" s="388"/>
    </row>
    <row r="29" spans="2:51">
      <c r="B29" s="64" t="s">
        <v>305</v>
      </c>
      <c r="C29" s="4" t="str">
        <f>IF(Kalba="EN",Data2!C54,Data2!B54)</f>
        <v>Gautų paskolų (G.3.1.) palūkanos</v>
      </c>
      <c r="D29" s="65">
        <f>F29+NPV(FDN,G29:INDEX(G29:AJ29,PAL))</f>
        <v>0</v>
      </c>
      <c r="E29" s="65">
        <f t="shared" si="7"/>
        <v>0</v>
      </c>
      <c r="F29" s="78">
        <v>0</v>
      </c>
      <c r="G29" s="78">
        <v>0</v>
      </c>
      <c r="H29" s="78">
        <v>0</v>
      </c>
      <c r="I29" s="78">
        <v>0</v>
      </c>
      <c r="J29" s="78">
        <v>0</v>
      </c>
      <c r="K29" s="78">
        <v>0</v>
      </c>
      <c r="L29" s="78">
        <v>0</v>
      </c>
      <c r="M29" s="78">
        <v>0</v>
      </c>
      <c r="N29" s="78">
        <v>0</v>
      </c>
      <c r="O29" s="78">
        <v>0</v>
      </c>
      <c r="P29" s="78">
        <v>0</v>
      </c>
      <c r="Q29" s="78">
        <v>0</v>
      </c>
      <c r="R29" s="78">
        <v>0</v>
      </c>
      <c r="S29" s="78">
        <v>0</v>
      </c>
      <c r="T29" s="78">
        <v>0</v>
      </c>
      <c r="U29" s="78">
        <v>0</v>
      </c>
      <c r="V29" s="78">
        <v>0</v>
      </c>
      <c r="W29" s="78">
        <v>0</v>
      </c>
      <c r="X29" s="78">
        <v>0</v>
      </c>
      <c r="Y29" s="78">
        <v>0</v>
      </c>
      <c r="Z29" s="78">
        <v>0</v>
      </c>
      <c r="AA29" s="78">
        <v>0</v>
      </c>
      <c r="AB29" s="78">
        <v>0</v>
      </c>
      <c r="AC29" s="78">
        <v>0</v>
      </c>
      <c r="AD29" s="78">
        <v>0</v>
      </c>
      <c r="AE29" s="78">
        <v>0</v>
      </c>
      <c r="AF29" s="78">
        <v>0</v>
      </c>
      <c r="AG29" s="78">
        <v>0</v>
      </c>
      <c r="AH29" s="78">
        <v>0</v>
      </c>
      <c r="AI29" s="78">
        <v>0</v>
      </c>
      <c r="AJ29" s="78">
        <v>0</v>
      </c>
      <c r="AM29" s="383">
        <f>F29+NPV(SDN,G29:INDEX(G29:AJ29,PAL))</f>
        <v>0</v>
      </c>
      <c r="AN29" s="415">
        <f>F29+NPV(SDN,G29:INDEX(G29:AJ29,PAL))</f>
        <v>0</v>
      </c>
      <c r="AO29" s="387">
        <f t="shared" si="8"/>
        <v>0</v>
      </c>
      <c r="AP29" s="59">
        <f>IF(COUNT(F29:INDEX(F29:AJ29,PAL+1))&lt;&gt;PAL+1,"Klaida",0)</f>
        <v>0</v>
      </c>
      <c r="AQ29" s="59"/>
      <c r="AR29" s="59"/>
      <c r="AS29" s="59"/>
      <c r="AT29" s="59"/>
      <c r="AU29" s="59"/>
      <c r="AV29" s="59"/>
      <c r="AW29" s="59"/>
      <c r="AX29" s="59"/>
      <c r="AY29" s="388"/>
    </row>
    <row r="30" spans="2:51" s="61" customFormat="1" ht="25.5">
      <c r="B30" s="5" t="s">
        <v>26</v>
      </c>
      <c r="C30" s="5" t="str">
        <f>IF(Kalba="EN",Data2!C55,Data2!B55)</f>
        <v>Mokesčiai (+ neigiama įtaka; - teigiama įtaka biudžeto lėšų srautams)</v>
      </c>
      <c r="D30" s="62">
        <f>ROUND(D31-SUM(D32:D33),0)</f>
        <v>0</v>
      </c>
      <c r="E30" s="62">
        <f>ROUND(E31-SUM(E32:E33),0)</f>
        <v>0</v>
      </c>
      <c r="F30" s="62">
        <f>ROUND(F31-SUM(F32:F33),0)</f>
        <v>0</v>
      </c>
      <c r="G30" s="62">
        <f t="shared" ref="G30:AJ30" si="9">ROUND(G31-SUM(G32:G33),0)</f>
        <v>0</v>
      </c>
      <c r="H30" s="62">
        <f t="shared" si="9"/>
        <v>0</v>
      </c>
      <c r="I30" s="62">
        <f t="shared" si="9"/>
        <v>0</v>
      </c>
      <c r="J30" s="62">
        <f t="shared" si="9"/>
        <v>0</v>
      </c>
      <c r="K30" s="62">
        <f t="shared" si="9"/>
        <v>0</v>
      </c>
      <c r="L30" s="62">
        <f t="shared" si="9"/>
        <v>0</v>
      </c>
      <c r="M30" s="62">
        <f t="shared" si="9"/>
        <v>0</v>
      </c>
      <c r="N30" s="62">
        <f t="shared" si="9"/>
        <v>0</v>
      </c>
      <c r="O30" s="62">
        <f t="shared" si="9"/>
        <v>0</v>
      </c>
      <c r="P30" s="62">
        <f t="shared" si="9"/>
        <v>0</v>
      </c>
      <c r="Q30" s="62">
        <f t="shared" si="9"/>
        <v>0</v>
      </c>
      <c r="R30" s="62">
        <f t="shared" si="9"/>
        <v>0</v>
      </c>
      <c r="S30" s="62">
        <f t="shared" si="9"/>
        <v>0</v>
      </c>
      <c r="T30" s="62">
        <f t="shared" si="9"/>
        <v>0</v>
      </c>
      <c r="U30" s="62">
        <f t="shared" si="9"/>
        <v>0</v>
      </c>
      <c r="V30" s="62">
        <f t="shared" si="9"/>
        <v>0</v>
      </c>
      <c r="W30" s="62">
        <f t="shared" si="9"/>
        <v>0</v>
      </c>
      <c r="X30" s="62">
        <f t="shared" si="9"/>
        <v>0</v>
      </c>
      <c r="Y30" s="62">
        <f t="shared" si="9"/>
        <v>0</v>
      </c>
      <c r="Z30" s="62">
        <f t="shared" si="9"/>
        <v>0</v>
      </c>
      <c r="AA30" s="62">
        <f t="shared" si="9"/>
        <v>0</v>
      </c>
      <c r="AB30" s="62">
        <f t="shared" si="9"/>
        <v>0</v>
      </c>
      <c r="AC30" s="62">
        <f t="shared" si="9"/>
        <v>0</v>
      </c>
      <c r="AD30" s="62">
        <f t="shared" si="9"/>
        <v>0</v>
      </c>
      <c r="AE30" s="62">
        <f t="shared" si="9"/>
        <v>0</v>
      </c>
      <c r="AF30" s="62">
        <f t="shared" si="9"/>
        <v>0</v>
      </c>
      <c r="AG30" s="62">
        <f t="shared" si="9"/>
        <v>0</v>
      </c>
      <c r="AH30" s="62">
        <f t="shared" si="9"/>
        <v>0</v>
      </c>
      <c r="AI30" s="62">
        <f t="shared" si="9"/>
        <v>0</v>
      </c>
      <c r="AJ30" s="62">
        <f t="shared" si="9"/>
        <v>0</v>
      </c>
      <c r="AM30" s="382">
        <f>ROUND(AM31-SUM(AM32:AM33),0)</f>
        <v>0</v>
      </c>
      <c r="AN30" s="382">
        <f>ROUND(AN31-SUM(AN32:AN33),0)</f>
        <v>0</v>
      </c>
      <c r="AO30" s="389"/>
      <c r="AP30" s="63"/>
      <c r="AQ30" s="63"/>
      <c r="AR30" s="63"/>
      <c r="AS30" s="63"/>
      <c r="AT30" s="63"/>
      <c r="AU30" s="63"/>
      <c r="AV30" s="63"/>
      <c r="AW30" s="63"/>
      <c r="AX30" s="63"/>
      <c r="AY30" s="390"/>
    </row>
    <row r="31" spans="2:51">
      <c r="B31" s="64" t="s">
        <v>307</v>
      </c>
      <c r="C31" s="4" t="str">
        <f>IF(Kalba="EN",Data2!C56,Data2!B56)</f>
        <v>Bendra importo/pirkimo PVM suma</v>
      </c>
      <c r="D31" s="65">
        <f>F31+NPV(FDN,G31:INDEX(G31:AJ31,PAL))</f>
        <v>0</v>
      </c>
      <c r="E31" s="65">
        <f>SUMIF($F$5:$AJ$5,"&lt;="&amp;PAL,$F31:$AJ31)</f>
        <v>0</v>
      </c>
      <c r="F31" s="65">
        <f t="shared" ref="F31:AJ31" si="10">IF(pvm_susigrazinimas="Taip",0,SUMPRODUCT(F8:F15,Pirkimo_PVM)+SUMPRODUCT(F23:F28,Pirkimo_PVM_II))</f>
        <v>0</v>
      </c>
      <c r="G31" s="65">
        <f t="shared" si="10"/>
        <v>0</v>
      </c>
      <c r="H31" s="65">
        <f t="shared" si="10"/>
        <v>0</v>
      </c>
      <c r="I31" s="65">
        <f t="shared" si="10"/>
        <v>0</v>
      </c>
      <c r="J31" s="65">
        <f t="shared" si="10"/>
        <v>0</v>
      </c>
      <c r="K31" s="65">
        <f t="shared" si="10"/>
        <v>0</v>
      </c>
      <c r="L31" s="65">
        <f t="shared" si="10"/>
        <v>0</v>
      </c>
      <c r="M31" s="65">
        <f t="shared" si="10"/>
        <v>0</v>
      </c>
      <c r="N31" s="65">
        <f t="shared" si="10"/>
        <v>0</v>
      </c>
      <c r="O31" s="65">
        <f t="shared" si="10"/>
        <v>0</v>
      </c>
      <c r="P31" s="65">
        <f t="shared" si="10"/>
        <v>0</v>
      </c>
      <c r="Q31" s="65">
        <f t="shared" si="10"/>
        <v>0</v>
      </c>
      <c r="R31" s="65">
        <f t="shared" si="10"/>
        <v>0</v>
      </c>
      <c r="S31" s="65">
        <f t="shared" si="10"/>
        <v>0</v>
      </c>
      <c r="T31" s="65">
        <f t="shared" si="10"/>
        <v>0</v>
      </c>
      <c r="U31" s="65">
        <f t="shared" si="10"/>
        <v>0</v>
      </c>
      <c r="V31" s="65">
        <f t="shared" si="10"/>
        <v>0</v>
      </c>
      <c r="W31" s="65">
        <f t="shared" si="10"/>
        <v>0</v>
      </c>
      <c r="X31" s="65">
        <f t="shared" si="10"/>
        <v>0</v>
      </c>
      <c r="Y31" s="65">
        <f t="shared" si="10"/>
        <v>0</v>
      </c>
      <c r="Z31" s="65">
        <f t="shared" si="10"/>
        <v>0</v>
      </c>
      <c r="AA31" s="65">
        <f t="shared" si="10"/>
        <v>0</v>
      </c>
      <c r="AB31" s="65">
        <f t="shared" si="10"/>
        <v>0</v>
      </c>
      <c r="AC31" s="65">
        <f t="shared" si="10"/>
        <v>0</v>
      </c>
      <c r="AD31" s="65">
        <f t="shared" si="10"/>
        <v>0</v>
      </c>
      <c r="AE31" s="65">
        <f t="shared" si="10"/>
        <v>0</v>
      </c>
      <c r="AF31" s="65">
        <f t="shared" si="10"/>
        <v>0</v>
      </c>
      <c r="AG31" s="65">
        <f t="shared" si="10"/>
        <v>0</v>
      </c>
      <c r="AH31" s="65">
        <f t="shared" si="10"/>
        <v>0</v>
      </c>
      <c r="AI31" s="65">
        <f t="shared" si="10"/>
        <v>0</v>
      </c>
      <c r="AJ31" s="65">
        <f t="shared" si="10"/>
        <v>0</v>
      </c>
      <c r="AM31" s="383">
        <f>F31+NPV(SDN,G31:INDEX(G31:AJ31,PAL))</f>
        <v>0</v>
      </c>
      <c r="AN31" s="415">
        <f>F31+NPV(SDN,G31:INDEX(G31:AJ31,PAL))</f>
        <v>0</v>
      </c>
      <c r="AO31" s="387"/>
      <c r="AP31" s="59"/>
      <c r="AQ31" s="59"/>
      <c r="AR31" s="59"/>
      <c r="AS31" s="59"/>
      <c r="AT31" s="59"/>
      <c r="AU31" s="59"/>
      <c r="AV31" s="59"/>
      <c r="AW31" s="59"/>
      <c r="AX31" s="59"/>
      <c r="AY31" s="388"/>
    </row>
    <row r="32" spans="2:51">
      <c r="B32" s="64" t="s">
        <v>309</v>
      </c>
      <c r="C32" s="4" t="str">
        <f>IF(Kalba="EN",Data2!C57,Data2!B57)</f>
        <v>Bendra pardavimo PVM suma</v>
      </c>
      <c r="D32" s="65">
        <f>F32+NPV(FDN,G32:INDEX(G32:AJ32,PAL))</f>
        <v>0</v>
      </c>
      <c r="E32" s="65">
        <f>SUMIF($F$5:$AJ$5,"&lt;="&amp;PAL,$F32:$AJ32)</f>
        <v>0</v>
      </c>
      <c r="F32" s="65">
        <f t="shared" ref="F32:AJ32" si="11">IF(pvm_susigrazinimas="Taip",0,SUMPRODUCT(F18:F19,Pardavimo_PVM))</f>
        <v>0</v>
      </c>
      <c r="G32" s="65">
        <f t="shared" si="11"/>
        <v>0</v>
      </c>
      <c r="H32" s="65">
        <f t="shared" si="11"/>
        <v>0</v>
      </c>
      <c r="I32" s="65">
        <f t="shared" si="11"/>
        <v>0</v>
      </c>
      <c r="J32" s="65">
        <f t="shared" si="11"/>
        <v>0</v>
      </c>
      <c r="K32" s="65">
        <f t="shared" si="11"/>
        <v>0</v>
      </c>
      <c r="L32" s="65">
        <f t="shared" si="11"/>
        <v>0</v>
      </c>
      <c r="M32" s="65">
        <f t="shared" si="11"/>
        <v>0</v>
      </c>
      <c r="N32" s="65">
        <f t="shared" si="11"/>
        <v>0</v>
      </c>
      <c r="O32" s="65">
        <f t="shared" si="11"/>
        <v>0</v>
      </c>
      <c r="P32" s="65">
        <f t="shared" si="11"/>
        <v>0</v>
      </c>
      <c r="Q32" s="65">
        <f t="shared" si="11"/>
        <v>0</v>
      </c>
      <c r="R32" s="65">
        <f t="shared" si="11"/>
        <v>0</v>
      </c>
      <c r="S32" s="65">
        <f t="shared" si="11"/>
        <v>0</v>
      </c>
      <c r="T32" s="65">
        <f t="shared" si="11"/>
        <v>0</v>
      </c>
      <c r="U32" s="65">
        <f t="shared" si="11"/>
        <v>0</v>
      </c>
      <c r="V32" s="65">
        <f t="shared" si="11"/>
        <v>0</v>
      </c>
      <c r="W32" s="65">
        <f t="shared" si="11"/>
        <v>0</v>
      </c>
      <c r="X32" s="65">
        <f t="shared" si="11"/>
        <v>0</v>
      </c>
      <c r="Y32" s="65">
        <f t="shared" si="11"/>
        <v>0</v>
      </c>
      <c r="Z32" s="65">
        <f t="shared" si="11"/>
        <v>0</v>
      </c>
      <c r="AA32" s="65">
        <f t="shared" si="11"/>
        <v>0</v>
      </c>
      <c r="AB32" s="65">
        <f t="shared" si="11"/>
        <v>0</v>
      </c>
      <c r="AC32" s="65">
        <f t="shared" si="11"/>
        <v>0</v>
      </c>
      <c r="AD32" s="65">
        <f t="shared" si="11"/>
        <v>0</v>
      </c>
      <c r="AE32" s="65">
        <f t="shared" si="11"/>
        <v>0</v>
      </c>
      <c r="AF32" s="65">
        <f t="shared" si="11"/>
        <v>0</v>
      </c>
      <c r="AG32" s="65">
        <f t="shared" si="11"/>
        <v>0</v>
      </c>
      <c r="AH32" s="65">
        <f t="shared" si="11"/>
        <v>0</v>
      </c>
      <c r="AI32" s="65">
        <f t="shared" si="11"/>
        <v>0</v>
      </c>
      <c r="AJ32" s="65">
        <f t="shared" si="11"/>
        <v>0</v>
      </c>
      <c r="AM32" s="383">
        <f>F32+NPV(SDN,G32:INDEX(G32:AJ32,PAL))</f>
        <v>0</v>
      </c>
      <c r="AN32" s="415">
        <f>F32+NPV(SDN,G32:INDEX(G32:AJ32,PAL))</f>
        <v>0</v>
      </c>
      <c r="AO32" s="387"/>
      <c r="AP32" s="59"/>
      <c r="AQ32" s="59"/>
      <c r="AR32" s="59"/>
      <c r="AS32" s="59"/>
      <c r="AT32" s="59"/>
      <c r="AU32" s="59"/>
      <c r="AV32" s="59"/>
      <c r="AW32" s="59"/>
      <c r="AX32" s="59"/>
      <c r="AY32" s="388"/>
    </row>
    <row r="33" spans="2:51">
      <c r="B33" s="64" t="s">
        <v>311</v>
      </c>
      <c r="C33" s="4" t="str">
        <f>IF(Kalba="EN",Data2!C58,Data2!B58)</f>
        <v>Bendra kitų mokėtinų netiesioginių mokesčių suma</v>
      </c>
      <c r="D33" s="65">
        <f>F33+NPV(FDN,G33:INDEX(G33:AJ33,PAL))</f>
        <v>0</v>
      </c>
      <c r="E33" s="65">
        <f>SUMIF($F$5:$AJ$5,"&lt;="&amp;PAL,$F33:$AJ33)</f>
        <v>0</v>
      </c>
      <c r="F33" s="78">
        <v>0</v>
      </c>
      <c r="G33" s="78">
        <v>0</v>
      </c>
      <c r="H33" s="78">
        <v>0</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c r="AA33" s="78">
        <v>0</v>
      </c>
      <c r="AB33" s="78">
        <v>0</v>
      </c>
      <c r="AC33" s="78">
        <v>0</v>
      </c>
      <c r="AD33" s="78">
        <v>0</v>
      </c>
      <c r="AE33" s="78">
        <v>0</v>
      </c>
      <c r="AF33" s="78">
        <v>0</v>
      </c>
      <c r="AG33" s="78">
        <v>0</v>
      </c>
      <c r="AH33" s="78">
        <v>0</v>
      </c>
      <c r="AI33" s="78">
        <v>0</v>
      </c>
      <c r="AJ33" s="78">
        <v>0</v>
      </c>
      <c r="AM33" s="383">
        <f>F33+NPV(SDN,G33:INDEX(G33:AJ33,PAL))</f>
        <v>0</v>
      </c>
      <c r="AN33" s="415">
        <f>F33+NPV(SDN,G33:INDEX(G33:AJ33,PAL))</f>
        <v>0</v>
      </c>
      <c r="AO33" s="387">
        <f>IF(COUNTIF(AP33:AY33,"Klaida")&gt;0,1,0)</f>
        <v>0</v>
      </c>
      <c r="AP33" s="59">
        <f>IF(COUNT(F33:INDEX(F33:AJ33,PAL+1))&lt;&gt;PAL+1,"Klaida",0)</f>
        <v>0</v>
      </c>
      <c r="AQ33" s="59"/>
      <c r="AR33" s="59"/>
      <c r="AS33" s="59"/>
      <c r="AT33" s="59"/>
      <c r="AU33" s="59"/>
      <c r="AV33" s="59"/>
      <c r="AW33" s="59"/>
      <c r="AX33" s="59"/>
      <c r="AY33" s="388"/>
    </row>
    <row r="34" spans="2:51" s="61" customFormat="1">
      <c r="B34" s="5" t="s">
        <v>28</v>
      </c>
      <c r="C34" s="5" t="str">
        <f>IF(Kalba="EN",Data2!C59,Data2!B59)</f>
        <v>Grynosios pajamos</v>
      </c>
      <c r="D34" s="62">
        <f>ROUND(SUM(D17)-SUM(D15,D22),0)</f>
        <v>0</v>
      </c>
      <c r="E34" s="62">
        <f t="shared" ref="E34:AJ34" si="12">ROUND(SUM(E17)-SUM(E15,E22),0)</f>
        <v>0</v>
      </c>
      <c r="F34" s="62">
        <f t="shared" si="12"/>
        <v>0</v>
      </c>
      <c r="G34" s="62">
        <f t="shared" si="12"/>
        <v>0</v>
      </c>
      <c r="H34" s="62">
        <f t="shared" si="12"/>
        <v>0</v>
      </c>
      <c r="I34" s="62">
        <f t="shared" si="12"/>
        <v>0</v>
      </c>
      <c r="J34" s="62">
        <f t="shared" si="12"/>
        <v>0</v>
      </c>
      <c r="K34" s="62">
        <f t="shared" si="12"/>
        <v>0</v>
      </c>
      <c r="L34" s="62">
        <f t="shared" si="12"/>
        <v>0</v>
      </c>
      <c r="M34" s="62">
        <f t="shared" si="12"/>
        <v>0</v>
      </c>
      <c r="N34" s="62">
        <f t="shared" si="12"/>
        <v>0</v>
      </c>
      <c r="O34" s="62">
        <f t="shared" si="12"/>
        <v>0</v>
      </c>
      <c r="P34" s="62">
        <f t="shared" si="12"/>
        <v>0</v>
      </c>
      <c r="Q34" s="62">
        <f t="shared" si="12"/>
        <v>0</v>
      </c>
      <c r="R34" s="62">
        <f t="shared" si="12"/>
        <v>0</v>
      </c>
      <c r="S34" s="62">
        <f t="shared" si="12"/>
        <v>0</v>
      </c>
      <c r="T34" s="62">
        <f t="shared" si="12"/>
        <v>0</v>
      </c>
      <c r="U34" s="62">
        <f t="shared" si="12"/>
        <v>0</v>
      </c>
      <c r="V34" s="62">
        <f t="shared" si="12"/>
        <v>0</v>
      </c>
      <c r="W34" s="62">
        <f t="shared" si="12"/>
        <v>0</v>
      </c>
      <c r="X34" s="62">
        <f t="shared" si="12"/>
        <v>0</v>
      </c>
      <c r="Y34" s="62">
        <f t="shared" si="12"/>
        <v>0</v>
      </c>
      <c r="Z34" s="62">
        <f t="shared" si="12"/>
        <v>0</v>
      </c>
      <c r="AA34" s="62">
        <f t="shared" si="12"/>
        <v>0</v>
      </c>
      <c r="AB34" s="62">
        <f t="shared" si="12"/>
        <v>0</v>
      </c>
      <c r="AC34" s="62">
        <f t="shared" si="12"/>
        <v>0</v>
      </c>
      <c r="AD34" s="62">
        <f t="shared" si="12"/>
        <v>0</v>
      </c>
      <c r="AE34" s="62">
        <f t="shared" si="12"/>
        <v>0</v>
      </c>
      <c r="AF34" s="62">
        <f t="shared" si="12"/>
        <v>0</v>
      </c>
      <c r="AG34" s="62">
        <f t="shared" si="12"/>
        <v>0</v>
      </c>
      <c r="AH34" s="62">
        <f t="shared" si="12"/>
        <v>0</v>
      </c>
      <c r="AI34" s="62">
        <f t="shared" si="12"/>
        <v>0</v>
      </c>
      <c r="AJ34" s="62">
        <f t="shared" si="12"/>
        <v>0</v>
      </c>
      <c r="AM34" s="382">
        <f>ROUND(SUM(AO17)-SUM(AO7,AO21),0)</f>
        <v>0</v>
      </c>
      <c r="AN34" s="382">
        <f>ROUND(SUM(AP17)-SUM(AP7,AP21),0)</f>
        <v>0</v>
      </c>
      <c r="AO34" s="389"/>
      <c r="AP34" s="63"/>
      <c r="AQ34" s="63"/>
      <c r="AR34" s="63"/>
      <c r="AS34" s="63"/>
      <c r="AT34" s="63"/>
      <c r="AU34" s="63"/>
      <c r="AV34" s="63"/>
      <c r="AW34" s="63"/>
      <c r="AX34" s="63"/>
      <c r="AY34" s="390"/>
    </row>
    <row r="35" spans="2:51" s="61" customFormat="1">
      <c r="B35" s="66" t="s">
        <v>313</v>
      </c>
      <c r="C35" s="5" t="str">
        <f>IF(Kalba="EN",Data2!C60,Data2!B60)</f>
        <v>Finansavimas, iš viso</v>
      </c>
      <c r="D35" s="62">
        <f>SUM(D36,D41,D44)</f>
        <v>0</v>
      </c>
      <c r="E35" s="62">
        <f t="shared" ref="E35:AJ35" si="13">SUM(E36,E41,E44)</f>
        <v>0</v>
      </c>
      <c r="F35" s="62">
        <f t="shared" si="13"/>
        <v>0</v>
      </c>
      <c r="G35" s="62">
        <f t="shared" si="13"/>
        <v>0</v>
      </c>
      <c r="H35" s="62">
        <f t="shared" si="13"/>
        <v>0</v>
      </c>
      <c r="I35" s="62">
        <f t="shared" si="13"/>
        <v>0</v>
      </c>
      <c r="J35" s="62">
        <f t="shared" si="13"/>
        <v>0</v>
      </c>
      <c r="K35" s="62">
        <f t="shared" si="13"/>
        <v>0</v>
      </c>
      <c r="L35" s="62">
        <f t="shared" si="13"/>
        <v>0</v>
      </c>
      <c r="M35" s="62">
        <f t="shared" si="13"/>
        <v>0</v>
      </c>
      <c r="N35" s="62">
        <f t="shared" si="13"/>
        <v>0</v>
      </c>
      <c r="O35" s="62">
        <f t="shared" si="13"/>
        <v>0</v>
      </c>
      <c r="P35" s="62">
        <f t="shared" si="13"/>
        <v>0</v>
      </c>
      <c r="Q35" s="62">
        <f t="shared" si="13"/>
        <v>0</v>
      </c>
      <c r="R35" s="62">
        <f t="shared" si="13"/>
        <v>0</v>
      </c>
      <c r="S35" s="62">
        <f t="shared" si="13"/>
        <v>0</v>
      </c>
      <c r="T35" s="62">
        <f t="shared" si="13"/>
        <v>0</v>
      </c>
      <c r="U35" s="62">
        <f t="shared" si="13"/>
        <v>0</v>
      </c>
      <c r="V35" s="62">
        <f t="shared" si="13"/>
        <v>0</v>
      </c>
      <c r="W35" s="62">
        <f t="shared" si="13"/>
        <v>0</v>
      </c>
      <c r="X35" s="62">
        <f t="shared" si="13"/>
        <v>0</v>
      </c>
      <c r="Y35" s="62">
        <f t="shared" si="13"/>
        <v>0</v>
      </c>
      <c r="Z35" s="62">
        <f t="shared" si="13"/>
        <v>0</v>
      </c>
      <c r="AA35" s="62">
        <f t="shared" si="13"/>
        <v>0</v>
      </c>
      <c r="AB35" s="62">
        <f t="shared" si="13"/>
        <v>0</v>
      </c>
      <c r="AC35" s="62">
        <f t="shared" si="13"/>
        <v>0</v>
      </c>
      <c r="AD35" s="62">
        <f t="shared" si="13"/>
        <v>0</v>
      </c>
      <c r="AE35" s="62">
        <f t="shared" si="13"/>
        <v>0</v>
      </c>
      <c r="AF35" s="62">
        <f t="shared" si="13"/>
        <v>0</v>
      </c>
      <c r="AG35" s="62">
        <f t="shared" si="13"/>
        <v>0</v>
      </c>
      <c r="AH35" s="62">
        <f t="shared" si="13"/>
        <v>0</v>
      </c>
      <c r="AI35" s="62">
        <f t="shared" si="13"/>
        <v>0</v>
      </c>
      <c r="AJ35" s="62">
        <f t="shared" si="13"/>
        <v>0</v>
      </c>
      <c r="AM35" s="382">
        <f>SUM(AO36,AO41,AO44)</f>
        <v>0</v>
      </c>
      <c r="AN35" s="382">
        <f>SUM(AP36,AP41,AP44)</f>
        <v>0</v>
      </c>
      <c r="AO35" s="389"/>
      <c r="AP35" s="63"/>
      <c r="AQ35" s="63"/>
      <c r="AR35" s="63"/>
      <c r="AS35" s="63"/>
      <c r="AT35" s="63"/>
      <c r="AU35" s="63"/>
      <c r="AV35" s="63"/>
      <c r="AW35" s="63"/>
      <c r="AX35" s="63"/>
      <c r="AY35" s="390"/>
    </row>
    <row r="36" spans="2:51" s="61" customFormat="1">
      <c r="B36" s="66" t="s">
        <v>32</v>
      </c>
      <c r="C36" s="5" t="str">
        <f>IF(Kalba="EN",Data2!C61,Data2!B61)</f>
        <v>Prašomas finansavimas</v>
      </c>
      <c r="D36" s="62">
        <f>ROUND(SUM(D37:D40),0)</f>
        <v>0</v>
      </c>
      <c r="E36" s="62">
        <f>ROUND(SUM(E37:E40),0)</f>
        <v>0</v>
      </c>
      <c r="F36" s="62">
        <f t="shared" ref="F36:AJ36" si="14">ROUND(SUM(F37:F40),0)</f>
        <v>0</v>
      </c>
      <c r="G36" s="62">
        <f t="shared" si="14"/>
        <v>0</v>
      </c>
      <c r="H36" s="62">
        <f t="shared" si="14"/>
        <v>0</v>
      </c>
      <c r="I36" s="62">
        <f t="shared" si="14"/>
        <v>0</v>
      </c>
      <c r="J36" s="62">
        <f t="shared" si="14"/>
        <v>0</v>
      </c>
      <c r="K36" s="62">
        <f t="shared" si="14"/>
        <v>0</v>
      </c>
      <c r="L36" s="62">
        <f t="shared" si="14"/>
        <v>0</v>
      </c>
      <c r="M36" s="62">
        <f t="shared" si="14"/>
        <v>0</v>
      </c>
      <c r="N36" s="62">
        <f t="shared" si="14"/>
        <v>0</v>
      </c>
      <c r="O36" s="62">
        <f t="shared" si="14"/>
        <v>0</v>
      </c>
      <c r="P36" s="62">
        <f t="shared" si="14"/>
        <v>0</v>
      </c>
      <c r="Q36" s="62">
        <f t="shared" si="14"/>
        <v>0</v>
      </c>
      <c r="R36" s="62">
        <f t="shared" si="14"/>
        <v>0</v>
      </c>
      <c r="S36" s="62">
        <f t="shared" si="14"/>
        <v>0</v>
      </c>
      <c r="T36" s="62">
        <f t="shared" si="14"/>
        <v>0</v>
      </c>
      <c r="U36" s="62">
        <f t="shared" si="14"/>
        <v>0</v>
      </c>
      <c r="V36" s="62">
        <f t="shared" si="14"/>
        <v>0</v>
      </c>
      <c r="W36" s="62">
        <f t="shared" si="14"/>
        <v>0</v>
      </c>
      <c r="X36" s="62">
        <f t="shared" si="14"/>
        <v>0</v>
      </c>
      <c r="Y36" s="62">
        <f t="shared" si="14"/>
        <v>0</v>
      </c>
      <c r="Z36" s="62">
        <f t="shared" si="14"/>
        <v>0</v>
      </c>
      <c r="AA36" s="62">
        <f t="shared" si="14"/>
        <v>0</v>
      </c>
      <c r="AB36" s="62">
        <f t="shared" si="14"/>
        <v>0</v>
      </c>
      <c r="AC36" s="62">
        <f t="shared" si="14"/>
        <v>0</v>
      </c>
      <c r="AD36" s="62">
        <f t="shared" si="14"/>
        <v>0</v>
      </c>
      <c r="AE36" s="62">
        <f t="shared" si="14"/>
        <v>0</v>
      </c>
      <c r="AF36" s="62">
        <f t="shared" si="14"/>
        <v>0</v>
      </c>
      <c r="AG36" s="62">
        <f t="shared" si="14"/>
        <v>0</v>
      </c>
      <c r="AH36" s="62">
        <f t="shared" si="14"/>
        <v>0</v>
      </c>
      <c r="AI36" s="62">
        <f t="shared" si="14"/>
        <v>0</v>
      </c>
      <c r="AJ36" s="62">
        <f t="shared" si="14"/>
        <v>0</v>
      </c>
      <c r="AM36" s="382">
        <f>ROUND(SUM(AM37:AM40),0)</f>
        <v>0</v>
      </c>
      <c r="AN36" s="382">
        <f>ROUND(SUM(AN37:AN40),0)</f>
        <v>0</v>
      </c>
      <c r="AO36" s="389"/>
      <c r="AP36" s="63"/>
      <c r="AQ36" s="63"/>
      <c r="AR36" s="63"/>
      <c r="AS36" s="63"/>
      <c r="AT36" s="63"/>
      <c r="AU36" s="63"/>
      <c r="AV36" s="63"/>
      <c r="AW36" s="63"/>
      <c r="AX36" s="63"/>
      <c r="AY36" s="390"/>
    </row>
    <row r="37" spans="2:51">
      <c r="B37" s="64" t="s">
        <v>34</v>
      </c>
      <c r="C37" s="4" t="str">
        <f>IF(Kalba="EN",Data2!C62,Data2!B62)</f>
        <v>ES struktūrinės paramos lėšos</v>
      </c>
      <c r="D37" s="65">
        <f>F37+NPV(FDN,G37:INDEX(G37:AJ37,PAL))</f>
        <v>0</v>
      </c>
      <c r="E37" s="65">
        <f>SUMIF($F$5:$AJ$5,"&lt;="&amp;PAL,$F37:$AJ37)</f>
        <v>0</v>
      </c>
      <c r="F37" s="78">
        <v>0</v>
      </c>
      <c r="G37" s="78">
        <v>0</v>
      </c>
      <c r="H37" s="78">
        <v>0</v>
      </c>
      <c r="I37" s="78">
        <v>0</v>
      </c>
      <c r="J37" s="78">
        <v>0</v>
      </c>
      <c r="K37" s="78">
        <v>0</v>
      </c>
      <c r="L37" s="78">
        <v>0</v>
      </c>
      <c r="M37" s="78">
        <v>0</v>
      </c>
      <c r="N37" s="78">
        <v>0</v>
      </c>
      <c r="O37" s="78">
        <v>0</v>
      </c>
      <c r="P37" s="78">
        <v>0</v>
      </c>
      <c r="Q37" s="78">
        <v>0</v>
      </c>
      <c r="R37" s="78">
        <v>0</v>
      </c>
      <c r="S37" s="78">
        <v>0</v>
      </c>
      <c r="T37" s="78">
        <v>0</v>
      </c>
      <c r="U37" s="78">
        <v>0</v>
      </c>
      <c r="V37" s="78">
        <v>0</v>
      </c>
      <c r="W37" s="78">
        <v>0</v>
      </c>
      <c r="X37" s="78">
        <v>0</v>
      </c>
      <c r="Y37" s="78">
        <v>0</v>
      </c>
      <c r="Z37" s="78">
        <v>0</v>
      </c>
      <c r="AA37" s="78">
        <v>0</v>
      </c>
      <c r="AB37" s="78">
        <v>0</v>
      </c>
      <c r="AC37" s="78">
        <v>0</v>
      </c>
      <c r="AD37" s="78">
        <v>0</v>
      </c>
      <c r="AE37" s="78">
        <v>0</v>
      </c>
      <c r="AF37" s="78">
        <v>0</v>
      </c>
      <c r="AG37" s="78">
        <v>0</v>
      </c>
      <c r="AH37" s="78">
        <v>0</v>
      </c>
      <c r="AI37" s="78">
        <v>0</v>
      </c>
      <c r="AJ37" s="78">
        <v>0</v>
      </c>
      <c r="AM37" s="383">
        <f>F37+NPV(SDN,G37:INDEX(G37:AJ37,PAL))</f>
        <v>0</v>
      </c>
      <c r="AN37" s="415">
        <f>F37+NPV(SDN,G37:INDEX(G37:AJ37,PAL))</f>
        <v>0</v>
      </c>
      <c r="AO37" s="387">
        <f>IF(COUNTIF(AP37:AY37,"Klaida")&gt;0,1,0)</f>
        <v>0</v>
      </c>
      <c r="AP37" s="59">
        <f>IF(COUNT(F37:INDEX(F37:AJ37,PAL+1))&lt;&gt;PAL+1,"Klaida",0)</f>
        <v>0</v>
      </c>
      <c r="AQ37" s="59"/>
      <c r="AR37" s="59"/>
      <c r="AS37" s="59"/>
      <c r="AT37" s="59"/>
      <c r="AU37" s="59"/>
      <c r="AV37" s="59"/>
      <c r="AW37" s="59"/>
      <c r="AX37" s="59"/>
      <c r="AY37" s="388"/>
    </row>
    <row r="38" spans="2:51">
      <c r="B38" s="64" t="s">
        <v>36</v>
      </c>
      <c r="C38" s="4" t="str">
        <f>IF(Kalba="EN",Data2!C63,Data2!B63)</f>
        <v>LR bendrojo finansavimo lėšos</v>
      </c>
      <c r="D38" s="65">
        <f>F38+NPV(FDN,G38:INDEX(G38:AJ38,PAL))</f>
        <v>0</v>
      </c>
      <c r="E38" s="65">
        <f>SUMIF($F$5:$AJ$5,"&lt;="&amp;PAL,$F38:$AJ38)</f>
        <v>0</v>
      </c>
      <c r="F38" s="78">
        <v>0</v>
      </c>
      <c r="G38" s="78">
        <v>0</v>
      </c>
      <c r="H38" s="78">
        <v>0</v>
      </c>
      <c r="I38" s="78">
        <v>0</v>
      </c>
      <c r="J38" s="78">
        <v>0</v>
      </c>
      <c r="K38" s="78">
        <v>0</v>
      </c>
      <c r="L38" s="78">
        <v>0</v>
      </c>
      <c r="M38" s="78">
        <v>0</v>
      </c>
      <c r="N38" s="78">
        <v>0</v>
      </c>
      <c r="O38" s="78">
        <v>0</v>
      </c>
      <c r="P38" s="78">
        <v>0</v>
      </c>
      <c r="Q38" s="78">
        <v>0</v>
      </c>
      <c r="R38" s="78">
        <v>0</v>
      </c>
      <c r="S38" s="78">
        <v>0</v>
      </c>
      <c r="T38" s="78">
        <v>0</v>
      </c>
      <c r="U38" s="78">
        <v>0</v>
      </c>
      <c r="V38" s="78">
        <v>0</v>
      </c>
      <c r="W38" s="78">
        <v>0</v>
      </c>
      <c r="X38" s="78">
        <v>0</v>
      </c>
      <c r="Y38" s="78">
        <v>0</v>
      </c>
      <c r="Z38" s="78">
        <v>0</v>
      </c>
      <c r="AA38" s="78">
        <v>0</v>
      </c>
      <c r="AB38" s="78">
        <v>0</v>
      </c>
      <c r="AC38" s="78">
        <v>0</v>
      </c>
      <c r="AD38" s="78">
        <v>0</v>
      </c>
      <c r="AE38" s="78">
        <v>0</v>
      </c>
      <c r="AF38" s="78">
        <v>0</v>
      </c>
      <c r="AG38" s="78">
        <v>0</v>
      </c>
      <c r="AH38" s="78">
        <v>0</v>
      </c>
      <c r="AI38" s="78">
        <v>0</v>
      </c>
      <c r="AJ38" s="78">
        <v>0</v>
      </c>
      <c r="AM38" s="383">
        <f>F38+NPV(SDN,G38:INDEX(G38:AJ38,PAL))</f>
        <v>0</v>
      </c>
      <c r="AN38" s="415">
        <f>F38+NPV(SDN,G38:INDEX(G38:AJ38,PAL))</f>
        <v>0</v>
      </c>
      <c r="AO38" s="387">
        <f>IF(COUNTIF(AP38:AY38,"Klaida")&gt;0,1,0)</f>
        <v>0</v>
      </c>
      <c r="AP38" s="59">
        <f>IF(COUNT(F38:INDEX(F38:AJ38,PAL+1))&lt;&gt;PAL+1,"Klaida",0)</f>
        <v>0</v>
      </c>
      <c r="AQ38" s="59"/>
      <c r="AR38" s="59"/>
      <c r="AS38" s="59"/>
      <c r="AT38" s="59"/>
      <c r="AU38" s="59"/>
      <c r="AV38" s="59"/>
      <c r="AW38" s="59"/>
      <c r="AX38" s="59"/>
      <c r="AY38" s="388"/>
    </row>
    <row r="39" spans="2:51">
      <c r="B39" s="64" t="s">
        <v>38</v>
      </c>
      <c r="C39" s="4" t="str">
        <f>IF(Kalba="EN",Data2!C64,Data2!B64)</f>
        <v>Kito tarptautinio finansavimo lėšos</v>
      </c>
      <c r="D39" s="65">
        <f>F39+NPV(FDN,G39:INDEX(G39:AJ39,PAL))</f>
        <v>0</v>
      </c>
      <c r="E39" s="65">
        <f>SUMIF($F$5:$AJ$5,"&lt;="&amp;PAL,$F39:$AJ39)</f>
        <v>0</v>
      </c>
      <c r="F39" s="78">
        <v>0</v>
      </c>
      <c r="G39" s="78">
        <v>0</v>
      </c>
      <c r="H39" s="78">
        <v>0</v>
      </c>
      <c r="I39" s="78">
        <v>0</v>
      </c>
      <c r="J39" s="78">
        <v>0</v>
      </c>
      <c r="K39" s="78">
        <v>0</v>
      </c>
      <c r="L39" s="78">
        <v>0</v>
      </c>
      <c r="M39" s="78">
        <v>0</v>
      </c>
      <c r="N39" s="78">
        <v>0</v>
      </c>
      <c r="O39" s="78">
        <v>0</v>
      </c>
      <c r="P39" s="78">
        <v>0</v>
      </c>
      <c r="Q39" s="78">
        <v>0</v>
      </c>
      <c r="R39" s="78">
        <v>0</v>
      </c>
      <c r="S39" s="78">
        <v>0</v>
      </c>
      <c r="T39" s="78">
        <v>0</v>
      </c>
      <c r="U39" s="78">
        <v>0</v>
      </c>
      <c r="V39" s="78">
        <v>0</v>
      </c>
      <c r="W39" s="78">
        <v>0</v>
      </c>
      <c r="X39" s="78">
        <v>0</v>
      </c>
      <c r="Y39" s="78">
        <v>0</v>
      </c>
      <c r="Z39" s="78">
        <v>0</v>
      </c>
      <c r="AA39" s="78">
        <v>0</v>
      </c>
      <c r="AB39" s="78">
        <v>0</v>
      </c>
      <c r="AC39" s="78">
        <v>0</v>
      </c>
      <c r="AD39" s="78">
        <v>0</v>
      </c>
      <c r="AE39" s="78">
        <v>0</v>
      </c>
      <c r="AF39" s="78">
        <v>0</v>
      </c>
      <c r="AG39" s="78">
        <v>0</v>
      </c>
      <c r="AH39" s="78">
        <v>0</v>
      </c>
      <c r="AI39" s="78">
        <v>0</v>
      </c>
      <c r="AJ39" s="78">
        <v>0</v>
      </c>
      <c r="AM39" s="383">
        <f>F39+NPV(SDN,G39:INDEX(G39:AJ39,PAL))</f>
        <v>0</v>
      </c>
      <c r="AN39" s="415">
        <f>F39+NPV(SDN,G39:INDEX(G39:AJ39,PAL))</f>
        <v>0</v>
      </c>
      <c r="AO39" s="387">
        <f>IF(COUNTIF(AP39:AY39,"Klaida")&gt;0,1,0)</f>
        <v>0</v>
      </c>
      <c r="AP39" s="59">
        <f>IF(COUNT(F39:INDEX(F39:AJ39,PAL+1))&lt;&gt;PAL+1,"Klaida",0)</f>
        <v>0</v>
      </c>
      <c r="AQ39" s="59"/>
      <c r="AR39" s="59"/>
      <c r="AS39" s="59"/>
      <c r="AT39" s="59"/>
      <c r="AU39" s="59"/>
      <c r="AV39" s="59"/>
      <c r="AW39" s="59"/>
      <c r="AX39" s="59"/>
      <c r="AY39" s="388"/>
    </row>
    <row r="40" spans="2:51" ht="25.5">
      <c r="B40" s="64" t="s">
        <v>40</v>
      </c>
      <c r="C40" s="4" t="str">
        <f>IF(Kalba="EN",Data2!C65,Data2!B65)</f>
        <v>Specialiosios programos lėšos, skirtos padengti netinkamą finansuoti PVM</v>
      </c>
      <c r="D40" s="65">
        <f>F40+NPV(FDN,G40:INDEX(G40:AJ40,PAL))</f>
        <v>0</v>
      </c>
      <c r="E40" s="65">
        <f>SUMIF($F$5:$AJ$5,"&lt;="&amp;PAL,$F40:$AJ40)</f>
        <v>0</v>
      </c>
      <c r="F40" s="78">
        <v>0</v>
      </c>
      <c r="G40" s="78">
        <v>0</v>
      </c>
      <c r="H40" s="78">
        <v>0</v>
      </c>
      <c r="I40" s="78">
        <v>0</v>
      </c>
      <c r="J40" s="78">
        <v>0</v>
      </c>
      <c r="K40" s="78">
        <v>0</v>
      </c>
      <c r="L40" s="78">
        <v>0</v>
      </c>
      <c r="M40" s="78">
        <v>0</v>
      </c>
      <c r="N40" s="78">
        <v>0</v>
      </c>
      <c r="O40" s="78">
        <v>0</v>
      </c>
      <c r="P40" s="78">
        <v>0</v>
      </c>
      <c r="Q40" s="78">
        <v>0</v>
      </c>
      <c r="R40" s="78">
        <v>0</v>
      </c>
      <c r="S40" s="78">
        <v>0</v>
      </c>
      <c r="T40" s="78">
        <v>0</v>
      </c>
      <c r="U40" s="78">
        <v>0</v>
      </c>
      <c r="V40" s="78">
        <v>0</v>
      </c>
      <c r="W40" s="78">
        <v>0</v>
      </c>
      <c r="X40" s="78">
        <v>0</v>
      </c>
      <c r="Y40" s="78">
        <v>0</v>
      </c>
      <c r="Z40" s="78">
        <v>0</v>
      </c>
      <c r="AA40" s="78">
        <v>0</v>
      </c>
      <c r="AB40" s="78">
        <v>0</v>
      </c>
      <c r="AC40" s="78">
        <v>0</v>
      </c>
      <c r="AD40" s="78">
        <v>0</v>
      </c>
      <c r="AE40" s="78">
        <v>0</v>
      </c>
      <c r="AF40" s="78">
        <v>0</v>
      </c>
      <c r="AG40" s="78">
        <v>0</v>
      </c>
      <c r="AH40" s="78">
        <v>0</v>
      </c>
      <c r="AI40" s="78">
        <v>0</v>
      </c>
      <c r="AJ40" s="78">
        <v>0</v>
      </c>
      <c r="AM40" s="383">
        <f>F40+NPV(SDN,G40:INDEX(G40:AJ40,PAL))</f>
        <v>0</v>
      </c>
      <c r="AN40" s="415">
        <f>F40+NPV(SDN,G40:INDEX(G40:AJ40,PAL))</f>
        <v>0</v>
      </c>
      <c r="AO40" s="387">
        <f>IF(COUNTIF(AP40:AY40,"Klaida")&gt;0,1,0)</f>
        <v>0</v>
      </c>
      <c r="AP40" s="59">
        <f>IF(COUNT(F40:INDEX(F40:AJ40,PAL+1))&lt;&gt;PAL+1,"Klaida",0)</f>
        <v>0</v>
      </c>
      <c r="AQ40" s="59"/>
      <c r="AR40" s="59"/>
      <c r="AS40" s="59"/>
      <c r="AT40" s="59"/>
      <c r="AU40" s="59"/>
      <c r="AV40" s="59"/>
      <c r="AW40" s="59"/>
      <c r="AX40" s="59"/>
      <c r="AY40" s="388"/>
    </row>
    <row r="41" spans="2:51" s="61" customFormat="1">
      <c r="B41" s="66" t="s">
        <v>41</v>
      </c>
      <c r="C41" s="5" t="str">
        <f>IF(Kalba="EN",Data2!C66,Data2!B66)</f>
        <v>Nuosavos lėšos</v>
      </c>
      <c r="D41" s="62">
        <f>ROUND(SUM(D42:D43),0)</f>
        <v>0</v>
      </c>
      <c r="E41" s="62">
        <f>ROUND(SUM(E42:E43),0)</f>
        <v>0</v>
      </c>
      <c r="F41" s="62">
        <f t="shared" ref="F41:AJ41" si="15">ROUND(SUM(F42:F43),0)</f>
        <v>0</v>
      </c>
      <c r="G41" s="62">
        <f t="shared" si="15"/>
        <v>0</v>
      </c>
      <c r="H41" s="62">
        <f t="shared" si="15"/>
        <v>0</v>
      </c>
      <c r="I41" s="62">
        <f t="shared" si="15"/>
        <v>0</v>
      </c>
      <c r="J41" s="62">
        <f t="shared" si="15"/>
        <v>0</v>
      </c>
      <c r="K41" s="62">
        <f t="shared" si="15"/>
        <v>0</v>
      </c>
      <c r="L41" s="62">
        <f t="shared" si="15"/>
        <v>0</v>
      </c>
      <c r="M41" s="62">
        <f t="shared" si="15"/>
        <v>0</v>
      </c>
      <c r="N41" s="62">
        <f t="shared" si="15"/>
        <v>0</v>
      </c>
      <c r="O41" s="62">
        <f t="shared" si="15"/>
        <v>0</v>
      </c>
      <c r="P41" s="62">
        <f t="shared" si="15"/>
        <v>0</v>
      </c>
      <c r="Q41" s="62">
        <f t="shared" si="15"/>
        <v>0</v>
      </c>
      <c r="R41" s="62">
        <f t="shared" si="15"/>
        <v>0</v>
      </c>
      <c r="S41" s="62">
        <f t="shared" si="15"/>
        <v>0</v>
      </c>
      <c r="T41" s="62">
        <f t="shared" si="15"/>
        <v>0</v>
      </c>
      <c r="U41" s="62">
        <f t="shared" si="15"/>
        <v>0</v>
      </c>
      <c r="V41" s="62">
        <f t="shared" si="15"/>
        <v>0</v>
      </c>
      <c r="W41" s="62">
        <f t="shared" si="15"/>
        <v>0</v>
      </c>
      <c r="X41" s="62">
        <f t="shared" si="15"/>
        <v>0</v>
      </c>
      <c r="Y41" s="62">
        <f t="shared" si="15"/>
        <v>0</v>
      </c>
      <c r="Z41" s="62">
        <f t="shared" si="15"/>
        <v>0</v>
      </c>
      <c r="AA41" s="62">
        <f t="shared" si="15"/>
        <v>0</v>
      </c>
      <c r="AB41" s="62">
        <f t="shared" si="15"/>
        <v>0</v>
      </c>
      <c r="AC41" s="62">
        <f t="shared" si="15"/>
        <v>0</v>
      </c>
      <c r="AD41" s="62">
        <f t="shared" si="15"/>
        <v>0</v>
      </c>
      <c r="AE41" s="62">
        <f t="shared" si="15"/>
        <v>0</v>
      </c>
      <c r="AF41" s="62">
        <f t="shared" si="15"/>
        <v>0</v>
      </c>
      <c r="AG41" s="62">
        <f t="shared" si="15"/>
        <v>0</v>
      </c>
      <c r="AH41" s="62">
        <f t="shared" si="15"/>
        <v>0</v>
      </c>
      <c r="AI41" s="62">
        <f t="shared" si="15"/>
        <v>0</v>
      </c>
      <c r="AJ41" s="62">
        <f t="shared" si="15"/>
        <v>0</v>
      </c>
      <c r="AM41" s="382">
        <f>ROUND(SUM(AM42:AM43),0)</f>
        <v>0</v>
      </c>
      <c r="AN41" s="382">
        <f>ROUND(SUM(AN42:AN43),0)</f>
        <v>0</v>
      </c>
      <c r="AO41" s="389"/>
      <c r="AP41" s="63"/>
      <c r="AQ41" s="63"/>
      <c r="AR41" s="63"/>
      <c r="AS41" s="63"/>
      <c r="AT41" s="63"/>
      <c r="AU41" s="63"/>
      <c r="AV41" s="63"/>
      <c r="AW41" s="63"/>
      <c r="AX41" s="63"/>
      <c r="AY41" s="390"/>
    </row>
    <row r="42" spans="2:51" ht="25.5">
      <c r="B42" s="64" t="s">
        <v>42</v>
      </c>
      <c r="C42" s="4" t="str">
        <f>IF(Kalba="EN",Data2!C67,Data2!B67)</f>
        <v>Viešosios lėšos (valstybės, savivaldybės biudžetai, kiti viešųjų lėšų šaltiniai)</v>
      </c>
      <c r="D42" s="65">
        <f>F42+NPV(FDN,G42:INDEX(G42:AJ42,PAL))</f>
        <v>0</v>
      </c>
      <c r="E42" s="65">
        <f>SUMIF($F$5:$AJ$5,"&lt;="&amp;PAL,$F42:$AJ42)</f>
        <v>0</v>
      </c>
      <c r="F42" s="78">
        <v>0</v>
      </c>
      <c r="G42" s="78">
        <v>0</v>
      </c>
      <c r="H42" s="78">
        <v>0</v>
      </c>
      <c r="I42" s="78">
        <v>0</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c r="AA42" s="78">
        <v>0</v>
      </c>
      <c r="AB42" s="78">
        <v>0</v>
      </c>
      <c r="AC42" s="78">
        <v>0</v>
      </c>
      <c r="AD42" s="78">
        <v>0</v>
      </c>
      <c r="AE42" s="78">
        <v>0</v>
      </c>
      <c r="AF42" s="78">
        <v>0</v>
      </c>
      <c r="AG42" s="78">
        <v>0</v>
      </c>
      <c r="AH42" s="78">
        <v>0</v>
      </c>
      <c r="AI42" s="78">
        <v>0</v>
      </c>
      <c r="AJ42" s="78">
        <v>0</v>
      </c>
      <c r="AM42" s="383">
        <f>F42+NPV(SDN,G42:INDEX(G42:AJ42,PAL))</f>
        <v>0</v>
      </c>
      <c r="AN42" s="415">
        <f>F42+NPV(SDN,G42:INDEX(G42:AJ42,PAL))</f>
        <v>0</v>
      </c>
      <c r="AO42" s="387">
        <f>IF(COUNTIF(AP42:AY42,"Klaida")&gt;0,1,0)</f>
        <v>0</v>
      </c>
      <c r="AP42" s="59">
        <f>IF(COUNT(F42:INDEX(F42:AJ42,PAL+1))&lt;&gt;PAL+1,"Klaida",0)</f>
        <v>0</v>
      </c>
      <c r="AQ42" s="59"/>
      <c r="AR42" s="59"/>
      <c r="AS42" s="59"/>
      <c r="AT42" s="59"/>
      <c r="AU42" s="59"/>
      <c r="AV42" s="59"/>
      <c r="AW42" s="59"/>
      <c r="AX42" s="59"/>
      <c r="AY42" s="388"/>
    </row>
    <row r="43" spans="2:51">
      <c r="B43" s="64" t="s">
        <v>43</v>
      </c>
      <c r="C43" s="4" t="str">
        <f>IF(Kalba="EN",Data2!C68,Data2!B68)</f>
        <v>Privačios lėšos (nuosavos, kitos privačios lėšos)</v>
      </c>
      <c r="D43" s="65">
        <f>F43+NPV(FDN,G43:INDEX(G43:AJ43,PAL))</f>
        <v>0</v>
      </c>
      <c r="E43" s="65">
        <f>SUMIF($F$5:$AJ$5,"&lt;="&amp;PAL,$F43:$AJ43)</f>
        <v>0</v>
      </c>
      <c r="F43" s="78">
        <v>0</v>
      </c>
      <c r="G43" s="78">
        <v>0</v>
      </c>
      <c r="H43" s="78">
        <v>0</v>
      </c>
      <c r="I43" s="78">
        <v>0</v>
      </c>
      <c r="J43" s="78">
        <v>0</v>
      </c>
      <c r="K43" s="78">
        <v>0</v>
      </c>
      <c r="L43" s="78">
        <v>0</v>
      </c>
      <c r="M43" s="78">
        <v>0</v>
      </c>
      <c r="N43" s="78">
        <v>0</v>
      </c>
      <c r="O43" s="78">
        <v>0</v>
      </c>
      <c r="P43" s="78">
        <v>0</v>
      </c>
      <c r="Q43" s="78">
        <v>0</v>
      </c>
      <c r="R43" s="78">
        <v>0</v>
      </c>
      <c r="S43" s="78">
        <v>0</v>
      </c>
      <c r="T43" s="78">
        <v>0</v>
      </c>
      <c r="U43" s="78">
        <v>0</v>
      </c>
      <c r="V43" s="78">
        <v>0</v>
      </c>
      <c r="W43" s="78">
        <v>0</v>
      </c>
      <c r="X43" s="78">
        <v>0</v>
      </c>
      <c r="Y43" s="78">
        <v>0</v>
      </c>
      <c r="Z43" s="78">
        <v>0</v>
      </c>
      <c r="AA43" s="78">
        <v>0</v>
      </c>
      <c r="AB43" s="78">
        <v>0</v>
      </c>
      <c r="AC43" s="78">
        <v>0</v>
      </c>
      <c r="AD43" s="78">
        <v>0</v>
      </c>
      <c r="AE43" s="78">
        <v>0</v>
      </c>
      <c r="AF43" s="78">
        <v>0</v>
      </c>
      <c r="AG43" s="78">
        <v>0</v>
      </c>
      <c r="AH43" s="78">
        <v>0</v>
      </c>
      <c r="AI43" s="78">
        <v>0</v>
      </c>
      <c r="AJ43" s="78">
        <v>0</v>
      </c>
      <c r="AM43" s="383">
        <f>F43+NPV(SDN,G43:INDEX(G43:AJ43,PAL))</f>
        <v>0</v>
      </c>
      <c r="AN43" s="415">
        <f>F43+NPV(SDN,G43:INDEX(G43:AJ43,PAL))</f>
        <v>0</v>
      </c>
      <c r="AO43" s="387">
        <f>IF(COUNTIF(AP43:AY43,"Klaida")&gt;0,1,0)</f>
        <v>0</v>
      </c>
      <c r="AP43" s="59">
        <f>IF(COUNT(F43:INDEX(F43:AJ43,PAL+1))&lt;&gt;PAL+1,"Klaida",0)</f>
        <v>0</v>
      </c>
      <c r="AQ43" s="59"/>
      <c r="AR43" s="59"/>
      <c r="AS43" s="59"/>
      <c r="AT43" s="59"/>
      <c r="AU43" s="59"/>
      <c r="AV43" s="59"/>
      <c r="AW43" s="59"/>
      <c r="AX43" s="59"/>
      <c r="AY43" s="388"/>
    </row>
    <row r="44" spans="2:51" s="61" customFormat="1">
      <c r="B44" s="66" t="s">
        <v>44</v>
      </c>
      <c r="C44" s="5" t="str">
        <f>IF(Kalba="EN",Data2!C69,Data2!B69)</f>
        <v>Paskolos</v>
      </c>
      <c r="D44" s="62">
        <f>ROUND(SUM(D45)-SUM(D46),0)</f>
        <v>0</v>
      </c>
      <c r="E44" s="62">
        <f>ROUND(SUM(E45)-SUM(E46),0)</f>
        <v>0</v>
      </c>
      <c r="F44" s="62">
        <f t="shared" ref="F44:AJ44" si="16">ROUND(SUM(F45)-SUM(F46),0)</f>
        <v>0</v>
      </c>
      <c r="G44" s="62">
        <f t="shared" si="16"/>
        <v>0</v>
      </c>
      <c r="H44" s="62">
        <f t="shared" si="16"/>
        <v>0</v>
      </c>
      <c r="I44" s="62">
        <f t="shared" si="16"/>
        <v>0</v>
      </c>
      <c r="J44" s="62">
        <f t="shared" si="16"/>
        <v>0</v>
      </c>
      <c r="K44" s="62">
        <f t="shared" si="16"/>
        <v>0</v>
      </c>
      <c r="L44" s="62">
        <f t="shared" si="16"/>
        <v>0</v>
      </c>
      <c r="M44" s="62">
        <f t="shared" si="16"/>
        <v>0</v>
      </c>
      <c r="N44" s="62">
        <f t="shared" si="16"/>
        <v>0</v>
      </c>
      <c r="O44" s="62">
        <f t="shared" si="16"/>
        <v>0</v>
      </c>
      <c r="P44" s="62">
        <f t="shared" si="16"/>
        <v>0</v>
      </c>
      <c r="Q44" s="62">
        <f t="shared" si="16"/>
        <v>0</v>
      </c>
      <c r="R44" s="62">
        <f t="shared" si="16"/>
        <v>0</v>
      </c>
      <c r="S44" s="62">
        <f t="shared" si="16"/>
        <v>0</v>
      </c>
      <c r="T44" s="62">
        <f t="shared" si="16"/>
        <v>0</v>
      </c>
      <c r="U44" s="62">
        <f t="shared" si="16"/>
        <v>0</v>
      </c>
      <c r="V44" s="62">
        <f t="shared" si="16"/>
        <v>0</v>
      </c>
      <c r="W44" s="62">
        <f t="shared" si="16"/>
        <v>0</v>
      </c>
      <c r="X44" s="62">
        <f t="shared" si="16"/>
        <v>0</v>
      </c>
      <c r="Y44" s="62">
        <f t="shared" si="16"/>
        <v>0</v>
      </c>
      <c r="Z44" s="62">
        <f t="shared" si="16"/>
        <v>0</v>
      </c>
      <c r="AA44" s="62">
        <f t="shared" si="16"/>
        <v>0</v>
      </c>
      <c r="AB44" s="62">
        <f t="shared" si="16"/>
        <v>0</v>
      </c>
      <c r="AC44" s="62">
        <f t="shared" si="16"/>
        <v>0</v>
      </c>
      <c r="AD44" s="62">
        <f t="shared" si="16"/>
        <v>0</v>
      </c>
      <c r="AE44" s="62">
        <f t="shared" si="16"/>
        <v>0</v>
      </c>
      <c r="AF44" s="62">
        <f t="shared" si="16"/>
        <v>0</v>
      </c>
      <c r="AG44" s="62">
        <f t="shared" si="16"/>
        <v>0</v>
      </c>
      <c r="AH44" s="62">
        <f t="shared" si="16"/>
        <v>0</v>
      </c>
      <c r="AI44" s="62">
        <f t="shared" si="16"/>
        <v>0</v>
      </c>
      <c r="AJ44" s="62">
        <f t="shared" si="16"/>
        <v>0</v>
      </c>
      <c r="AM44" s="382">
        <f>ROUND(SUM(AM45)-SUM(AM46),0)</f>
        <v>0</v>
      </c>
      <c r="AN44" s="382">
        <f>ROUND(SUM(AN45)-SUM(AN46),0)</f>
        <v>0</v>
      </c>
      <c r="AO44" s="389"/>
      <c r="AP44" s="63"/>
      <c r="AQ44" s="63"/>
      <c r="AR44" s="63"/>
      <c r="AS44" s="63"/>
      <c r="AT44" s="63"/>
      <c r="AU44" s="63"/>
      <c r="AV44" s="63"/>
      <c r="AW44" s="63"/>
      <c r="AX44" s="63"/>
      <c r="AY44" s="390"/>
    </row>
    <row r="45" spans="2:51">
      <c r="B45" s="64" t="s">
        <v>46</v>
      </c>
      <c r="C45" s="4" t="str">
        <f>IF(Kalba="EN",Data2!C70,Data2!B70)</f>
        <v>Paskolos</v>
      </c>
      <c r="D45" s="65">
        <f>F45+NPV(FDN,G45:INDEX(G45:AJ45,PAL))</f>
        <v>0</v>
      </c>
      <c r="E45" s="65">
        <f>SUMIF($F$5:$AJ$5,"&lt;="&amp;PAL,$F45:$AJ45)</f>
        <v>0</v>
      </c>
      <c r="F45" s="78">
        <v>0</v>
      </c>
      <c r="G45" s="78">
        <v>0</v>
      </c>
      <c r="H45" s="78">
        <v>0</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c r="AA45" s="78">
        <v>0</v>
      </c>
      <c r="AB45" s="78">
        <v>0</v>
      </c>
      <c r="AC45" s="78">
        <v>0</v>
      </c>
      <c r="AD45" s="78">
        <v>0</v>
      </c>
      <c r="AE45" s="78">
        <v>0</v>
      </c>
      <c r="AF45" s="78">
        <v>0</v>
      </c>
      <c r="AG45" s="78">
        <v>0</v>
      </c>
      <c r="AH45" s="78">
        <v>0</v>
      </c>
      <c r="AI45" s="78">
        <v>0</v>
      </c>
      <c r="AJ45" s="78">
        <v>0</v>
      </c>
      <c r="AM45" s="383">
        <f>F45+NPV(SDN,G45:INDEX(G45:AJ45,PAL))</f>
        <v>0</v>
      </c>
      <c r="AN45" s="415">
        <f>F45+NPV(SDN,G45:INDEX(G45:AJ45,PAL))</f>
        <v>0</v>
      </c>
      <c r="AO45" s="387">
        <f>IF(COUNTIF(AP45:AY45,"Klaida")&gt;0,1,0)</f>
        <v>0</v>
      </c>
      <c r="AP45" s="59">
        <f>IF(COUNT(F45:INDEX(F45:AJ45,PAL+1))&lt;&gt;PAL+1,"Klaida",0)</f>
        <v>0</v>
      </c>
      <c r="AQ45" s="59"/>
      <c r="AR45" s="59"/>
      <c r="AS45" s="59"/>
      <c r="AT45" s="59"/>
      <c r="AU45" s="59"/>
      <c r="AV45" s="59"/>
      <c r="AW45" s="59"/>
      <c r="AX45" s="59"/>
      <c r="AY45" s="388"/>
    </row>
    <row r="46" spans="2:51">
      <c r="B46" s="64" t="s">
        <v>48</v>
      </c>
      <c r="C46" s="4" t="str">
        <f>IF(Kalba="EN",Data2!C71,Data2!B71)</f>
        <v>Paskolų grąžinimai (išskyrus palūkanas)</v>
      </c>
      <c r="D46" s="65">
        <f>F46+NPV(FDN,G46:INDEX(G46:AJ46,PAL))</f>
        <v>0</v>
      </c>
      <c r="E46" s="65">
        <f>SUMIF($F$5:$AJ$5,"&lt;="&amp;PAL,$F46:$AJ46)</f>
        <v>0</v>
      </c>
      <c r="F46" s="78">
        <v>0</v>
      </c>
      <c r="G46" s="78">
        <v>0</v>
      </c>
      <c r="H46" s="78">
        <v>0</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0</v>
      </c>
      <c r="AE46" s="78">
        <v>0</v>
      </c>
      <c r="AF46" s="78">
        <v>0</v>
      </c>
      <c r="AG46" s="78">
        <v>0</v>
      </c>
      <c r="AH46" s="78">
        <v>0</v>
      </c>
      <c r="AI46" s="78">
        <v>0</v>
      </c>
      <c r="AJ46" s="78">
        <v>0</v>
      </c>
      <c r="AM46" s="383">
        <f>F46+NPV(SDN,G46:INDEX(G46:AJ46,PAL))</f>
        <v>0</v>
      </c>
      <c r="AN46" s="415">
        <f>F46+NPV(SDN,G46:INDEX(G46:AJ46,PAL))</f>
        <v>0</v>
      </c>
      <c r="AO46" s="387">
        <f>IF(COUNTIF(AP46:AY46,"Klaida")&gt;0,1,0)</f>
        <v>0</v>
      </c>
      <c r="AP46" s="59">
        <f>IF(COUNT(F46:INDEX(F46:AJ46,PAL+1))&lt;&gt;PAL+1,"Klaida",0)</f>
        <v>0</v>
      </c>
      <c r="AQ46" s="59"/>
      <c r="AR46" s="59"/>
      <c r="AS46" s="59"/>
      <c r="AT46" s="59"/>
      <c r="AU46" s="59"/>
      <c r="AV46" s="59"/>
      <c r="AW46" s="59"/>
      <c r="AX46" s="59"/>
      <c r="AY46" s="388"/>
    </row>
    <row r="47" spans="2:51" s="61" customFormat="1">
      <c r="B47" s="66" t="s">
        <v>49</v>
      </c>
      <c r="C47" s="5" t="str">
        <f>IF(Kalba="EN",Data2!C$72,Data2!B$72)</f>
        <v>Socialinio ekonominio (SE) poveikio finansinė išraiška</v>
      </c>
      <c r="D47" s="62">
        <f t="shared" ref="D47:AJ47" si="17">SUM(D48)-SUM(D56)</f>
        <v>0</v>
      </c>
      <c r="E47" s="62">
        <f t="shared" si="17"/>
        <v>0</v>
      </c>
      <c r="F47" s="62">
        <f t="shared" si="17"/>
        <v>0</v>
      </c>
      <c r="G47" s="62">
        <f t="shared" si="17"/>
        <v>0</v>
      </c>
      <c r="H47" s="62">
        <f t="shared" si="17"/>
        <v>0</v>
      </c>
      <c r="I47" s="62">
        <f t="shared" si="17"/>
        <v>0</v>
      </c>
      <c r="J47" s="62">
        <f t="shared" si="17"/>
        <v>0</v>
      </c>
      <c r="K47" s="62">
        <f t="shared" si="17"/>
        <v>0</v>
      </c>
      <c r="L47" s="62">
        <f t="shared" si="17"/>
        <v>0</v>
      </c>
      <c r="M47" s="62">
        <f t="shared" si="17"/>
        <v>0</v>
      </c>
      <c r="N47" s="62">
        <f t="shared" si="17"/>
        <v>0</v>
      </c>
      <c r="O47" s="62">
        <f t="shared" si="17"/>
        <v>0</v>
      </c>
      <c r="P47" s="62">
        <f t="shared" si="17"/>
        <v>0</v>
      </c>
      <c r="Q47" s="62">
        <f t="shared" si="17"/>
        <v>0</v>
      </c>
      <c r="R47" s="62">
        <f t="shared" si="17"/>
        <v>0</v>
      </c>
      <c r="S47" s="62">
        <f t="shared" si="17"/>
        <v>0</v>
      </c>
      <c r="T47" s="62">
        <f t="shared" si="17"/>
        <v>0</v>
      </c>
      <c r="U47" s="62">
        <f t="shared" si="17"/>
        <v>0</v>
      </c>
      <c r="V47" s="62">
        <f t="shared" si="17"/>
        <v>0</v>
      </c>
      <c r="W47" s="62">
        <f t="shared" si="17"/>
        <v>0</v>
      </c>
      <c r="X47" s="62">
        <f t="shared" si="17"/>
        <v>0</v>
      </c>
      <c r="Y47" s="62">
        <f t="shared" si="17"/>
        <v>0</v>
      </c>
      <c r="Z47" s="62">
        <f t="shared" si="17"/>
        <v>0</v>
      </c>
      <c r="AA47" s="62">
        <f t="shared" si="17"/>
        <v>0</v>
      </c>
      <c r="AB47" s="62">
        <f t="shared" si="17"/>
        <v>0</v>
      </c>
      <c r="AC47" s="62">
        <f t="shared" si="17"/>
        <v>0</v>
      </c>
      <c r="AD47" s="62">
        <f t="shared" si="17"/>
        <v>0</v>
      </c>
      <c r="AE47" s="62">
        <f t="shared" si="17"/>
        <v>0</v>
      </c>
      <c r="AF47" s="62">
        <f t="shared" si="17"/>
        <v>0</v>
      </c>
      <c r="AG47" s="62">
        <f t="shared" si="17"/>
        <v>0</v>
      </c>
      <c r="AH47" s="62">
        <f t="shared" si="17"/>
        <v>0</v>
      </c>
      <c r="AI47" s="62">
        <f t="shared" si="17"/>
        <v>0</v>
      </c>
      <c r="AJ47" s="62">
        <f t="shared" si="17"/>
        <v>0</v>
      </c>
      <c r="AM47" s="382">
        <f>SUM(AM48)-SUM(AM56)</f>
        <v>0</v>
      </c>
      <c r="AN47" s="382">
        <f>SUM(AN48)-SUM(AN56)</f>
        <v>0</v>
      </c>
      <c r="AO47" s="389"/>
      <c r="AP47" s="63"/>
      <c r="AQ47" s="63"/>
      <c r="AR47" s="63"/>
      <c r="AS47" s="63"/>
      <c r="AT47" s="63"/>
      <c r="AU47" s="63"/>
      <c r="AV47" s="63"/>
      <c r="AW47" s="63"/>
      <c r="AX47" s="63"/>
      <c r="AY47" s="390"/>
    </row>
    <row r="48" spans="2:51" s="61" customFormat="1">
      <c r="B48" s="66" t="s">
        <v>50</v>
      </c>
      <c r="C48" s="5" t="str">
        <f>IF(Kalba="EN",Data2!C$73,Data2!B$73) &amp; " "&amp; IF(Kalba="EN",Data2!C$74,Data2!B$74)</f>
        <v>SE nauda (pasirinkite SE naudos komponentą)</v>
      </c>
      <c r="D48" s="62">
        <f t="shared" ref="D48:AJ48" si="18">ROUND(SUM(D49:D55),0)</f>
        <v>0</v>
      </c>
      <c r="E48" s="62">
        <f t="shared" si="18"/>
        <v>0</v>
      </c>
      <c r="F48" s="62">
        <f t="shared" si="18"/>
        <v>0</v>
      </c>
      <c r="G48" s="62">
        <f t="shared" si="18"/>
        <v>0</v>
      </c>
      <c r="H48" s="62">
        <f t="shared" si="18"/>
        <v>0</v>
      </c>
      <c r="I48" s="62">
        <f t="shared" si="18"/>
        <v>0</v>
      </c>
      <c r="J48" s="62">
        <f t="shared" si="18"/>
        <v>0</v>
      </c>
      <c r="K48" s="62">
        <f t="shared" si="18"/>
        <v>0</v>
      </c>
      <c r="L48" s="62">
        <f t="shared" si="18"/>
        <v>0</v>
      </c>
      <c r="M48" s="62">
        <f t="shared" si="18"/>
        <v>0</v>
      </c>
      <c r="N48" s="62">
        <f t="shared" si="18"/>
        <v>0</v>
      </c>
      <c r="O48" s="62">
        <f t="shared" si="18"/>
        <v>0</v>
      </c>
      <c r="P48" s="62">
        <f t="shared" si="18"/>
        <v>0</v>
      </c>
      <c r="Q48" s="62">
        <f t="shared" si="18"/>
        <v>0</v>
      </c>
      <c r="R48" s="62">
        <f t="shared" si="18"/>
        <v>0</v>
      </c>
      <c r="S48" s="62">
        <f t="shared" si="18"/>
        <v>0</v>
      </c>
      <c r="T48" s="62">
        <f t="shared" si="18"/>
        <v>0</v>
      </c>
      <c r="U48" s="62">
        <f t="shared" si="18"/>
        <v>0</v>
      </c>
      <c r="V48" s="62">
        <f t="shared" si="18"/>
        <v>0</v>
      </c>
      <c r="W48" s="62">
        <f t="shared" si="18"/>
        <v>0</v>
      </c>
      <c r="X48" s="62">
        <f t="shared" si="18"/>
        <v>0</v>
      </c>
      <c r="Y48" s="62">
        <f t="shared" si="18"/>
        <v>0</v>
      </c>
      <c r="Z48" s="62">
        <f t="shared" si="18"/>
        <v>0</v>
      </c>
      <c r="AA48" s="62">
        <f t="shared" si="18"/>
        <v>0</v>
      </c>
      <c r="AB48" s="62">
        <f t="shared" si="18"/>
        <v>0</v>
      </c>
      <c r="AC48" s="62">
        <f t="shared" si="18"/>
        <v>0</v>
      </c>
      <c r="AD48" s="62">
        <f t="shared" si="18"/>
        <v>0</v>
      </c>
      <c r="AE48" s="62">
        <f t="shared" si="18"/>
        <v>0</v>
      </c>
      <c r="AF48" s="62">
        <f t="shared" si="18"/>
        <v>0</v>
      </c>
      <c r="AG48" s="62">
        <f t="shared" si="18"/>
        <v>0</v>
      </c>
      <c r="AH48" s="62">
        <f t="shared" si="18"/>
        <v>0</v>
      </c>
      <c r="AI48" s="62">
        <f t="shared" si="18"/>
        <v>0</v>
      </c>
      <c r="AJ48" s="62">
        <f t="shared" si="18"/>
        <v>0</v>
      </c>
      <c r="AM48" s="382">
        <f>ROUND(SUM(AM49:AM55),0)</f>
        <v>0</v>
      </c>
      <c r="AN48" s="382">
        <f>ROUND(SUM(AN49:AN55),0)</f>
        <v>0</v>
      </c>
      <c r="AO48" s="389"/>
      <c r="AP48" s="63"/>
      <c r="AQ48" s="63"/>
      <c r="AR48" s="63"/>
      <c r="AS48" s="63"/>
      <c r="AT48" s="63"/>
      <c r="AU48" s="63"/>
      <c r="AV48" s="63"/>
      <c r="AW48" s="63"/>
      <c r="AX48" s="63"/>
      <c r="AY48" s="390"/>
    </row>
    <row r="49" spans="2:51">
      <c r="B49" s="199" t="s">
        <v>51</v>
      </c>
      <c r="C49" s="486" t="s">
        <v>69</v>
      </c>
      <c r="D49" s="169">
        <f>F49+NPV(SDN,G49:INDEX(G49:AJ49,PAL))</f>
        <v>0</v>
      </c>
      <c r="E49" s="169">
        <f t="shared" ref="E49:E55" si="19">SUMIF($F$5:$AJ$5,"&lt;="&amp;PAL,$F49:$AJ49)</f>
        <v>0</v>
      </c>
      <c r="F49" s="78">
        <v>0</v>
      </c>
      <c r="G49" s="78">
        <v>0</v>
      </c>
      <c r="H49" s="78">
        <v>0</v>
      </c>
      <c r="I49" s="78">
        <v>0</v>
      </c>
      <c r="J49" s="78">
        <v>0</v>
      </c>
      <c r="K49" s="78">
        <v>0</v>
      </c>
      <c r="L49" s="78">
        <v>0</v>
      </c>
      <c r="M49" s="78">
        <v>0</v>
      </c>
      <c r="N49" s="78">
        <v>0</v>
      </c>
      <c r="O49" s="78">
        <v>0</v>
      </c>
      <c r="P49" s="78">
        <v>0</v>
      </c>
      <c r="Q49" s="78">
        <v>0</v>
      </c>
      <c r="R49" s="78">
        <v>0</v>
      </c>
      <c r="S49" s="78">
        <v>0</v>
      </c>
      <c r="T49" s="78">
        <v>0</v>
      </c>
      <c r="U49" s="78">
        <v>0</v>
      </c>
      <c r="V49" s="78">
        <v>0</v>
      </c>
      <c r="W49" s="78">
        <v>0</v>
      </c>
      <c r="X49" s="78">
        <v>0</v>
      </c>
      <c r="Y49" s="78">
        <v>0</v>
      </c>
      <c r="Z49" s="78">
        <v>0</v>
      </c>
      <c r="AA49" s="78">
        <v>0</v>
      </c>
      <c r="AB49" s="78">
        <v>0</v>
      </c>
      <c r="AC49" s="78">
        <v>0</v>
      </c>
      <c r="AD49" s="78">
        <v>0</v>
      </c>
      <c r="AE49" s="78">
        <v>0</v>
      </c>
      <c r="AF49" s="78">
        <v>0</v>
      </c>
      <c r="AG49" s="78">
        <v>0</v>
      </c>
      <c r="AH49" s="78">
        <v>0</v>
      </c>
      <c r="AI49" s="78">
        <v>0</v>
      </c>
      <c r="AJ49" s="78">
        <v>0</v>
      </c>
      <c r="AM49" s="383">
        <f>F49+NPV(SDN,G49:INDEX(G49:AJ49,PAL))</f>
        <v>0</v>
      </c>
      <c r="AN49" s="415">
        <f>F49+NPV(SDN,G49:INDEX(G49:AJ49,PAL))</f>
        <v>0</v>
      </c>
      <c r="AO49" s="387">
        <f t="shared" ref="AO49:AO55" si="20">IF(COUNTIF(AP49:AY49,"Klaida")&gt;0,1,0)</f>
        <v>0</v>
      </c>
      <c r="AP49" s="59">
        <f>IF(COUNT(F49:INDEX(F49:AJ49,PAL+1))&lt;&gt;PAL+1,"Klaida",0)</f>
        <v>0</v>
      </c>
      <c r="AQ49" s="59"/>
      <c r="AR49" s="59"/>
      <c r="AS49" s="59"/>
      <c r="AT49" s="59"/>
      <c r="AU49" s="59"/>
      <c r="AV49" s="59"/>
      <c r="AW49" s="59"/>
      <c r="AX49" s="59"/>
      <c r="AY49" s="388"/>
    </row>
    <row r="50" spans="2:51">
      <c r="B50" s="199" t="s">
        <v>52</v>
      </c>
      <c r="C50" s="486" t="s">
        <v>69</v>
      </c>
      <c r="D50" s="169">
        <f>F50+NPV(SDN,G50:INDEX(G50:AJ50,PAL))</f>
        <v>0</v>
      </c>
      <c r="E50" s="169">
        <f t="shared" si="19"/>
        <v>0</v>
      </c>
      <c r="F50" s="78">
        <v>0</v>
      </c>
      <c r="G50" s="78">
        <v>0</v>
      </c>
      <c r="H50" s="78">
        <v>0</v>
      </c>
      <c r="I50" s="78">
        <v>0</v>
      </c>
      <c r="J50" s="78">
        <v>0</v>
      </c>
      <c r="K50" s="78">
        <v>0</v>
      </c>
      <c r="L50" s="78">
        <v>0</v>
      </c>
      <c r="M50" s="78">
        <v>0</v>
      </c>
      <c r="N50" s="78">
        <v>0</v>
      </c>
      <c r="O50" s="78">
        <v>0</v>
      </c>
      <c r="P50" s="78">
        <v>0</v>
      </c>
      <c r="Q50" s="78">
        <v>0</v>
      </c>
      <c r="R50" s="78">
        <v>0</v>
      </c>
      <c r="S50" s="78">
        <v>0</v>
      </c>
      <c r="T50" s="78">
        <v>0</v>
      </c>
      <c r="U50" s="78">
        <v>0</v>
      </c>
      <c r="V50" s="78">
        <v>0</v>
      </c>
      <c r="W50" s="78">
        <v>0</v>
      </c>
      <c r="X50" s="78">
        <v>0</v>
      </c>
      <c r="Y50" s="78">
        <v>0</v>
      </c>
      <c r="Z50" s="78">
        <v>0</v>
      </c>
      <c r="AA50" s="78">
        <v>0</v>
      </c>
      <c r="AB50" s="78">
        <v>0</v>
      </c>
      <c r="AC50" s="78">
        <v>0</v>
      </c>
      <c r="AD50" s="78">
        <v>0</v>
      </c>
      <c r="AE50" s="78">
        <v>0</v>
      </c>
      <c r="AF50" s="78">
        <v>0</v>
      </c>
      <c r="AG50" s="78">
        <v>0</v>
      </c>
      <c r="AH50" s="78">
        <v>0</v>
      </c>
      <c r="AI50" s="78">
        <v>0</v>
      </c>
      <c r="AJ50" s="78">
        <v>0</v>
      </c>
      <c r="AM50" s="383">
        <f>F50+NPV(SDN,G50:INDEX(G50:AJ50,PAL))</f>
        <v>0</v>
      </c>
      <c r="AN50" s="415">
        <f>F50+NPV(SDN,G50:INDEX(G50:AJ50,PAL))</f>
        <v>0</v>
      </c>
      <c r="AO50" s="387">
        <f t="shared" si="20"/>
        <v>0</v>
      </c>
      <c r="AP50" s="59">
        <f>IF(COUNT(F50:INDEX(F50:AJ50,PAL+1))&lt;&gt;PAL+1,"Klaida",0)</f>
        <v>0</v>
      </c>
      <c r="AQ50" s="59"/>
      <c r="AR50" s="59"/>
      <c r="AS50" s="59"/>
      <c r="AT50" s="59"/>
      <c r="AU50" s="59"/>
      <c r="AV50" s="59"/>
      <c r="AW50" s="59"/>
      <c r="AX50" s="59"/>
      <c r="AY50" s="388"/>
    </row>
    <row r="51" spans="2:51">
      <c r="B51" s="199" t="s">
        <v>339</v>
      </c>
      <c r="C51" s="486" t="s">
        <v>69</v>
      </c>
      <c r="D51" s="169">
        <f>F51+NPV(SDN,G51:INDEX(G51:AJ51,PAL))</f>
        <v>0</v>
      </c>
      <c r="E51" s="169">
        <f t="shared" si="19"/>
        <v>0</v>
      </c>
      <c r="F51" s="78">
        <v>0</v>
      </c>
      <c r="G51" s="78">
        <v>0</v>
      </c>
      <c r="H51" s="78">
        <v>0</v>
      </c>
      <c r="I51" s="78">
        <v>0</v>
      </c>
      <c r="J51" s="78">
        <v>0</v>
      </c>
      <c r="K51" s="78">
        <v>0</v>
      </c>
      <c r="L51" s="78">
        <v>0</v>
      </c>
      <c r="M51" s="78">
        <v>0</v>
      </c>
      <c r="N51" s="78">
        <v>0</v>
      </c>
      <c r="O51" s="78">
        <v>0</v>
      </c>
      <c r="P51" s="78">
        <v>0</v>
      </c>
      <c r="Q51" s="78">
        <v>0</v>
      </c>
      <c r="R51" s="78">
        <v>0</v>
      </c>
      <c r="S51" s="78">
        <v>0</v>
      </c>
      <c r="T51" s="78">
        <v>0</v>
      </c>
      <c r="U51" s="78">
        <v>0</v>
      </c>
      <c r="V51" s="78">
        <v>0</v>
      </c>
      <c r="W51" s="78">
        <v>0</v>
      </c>
      <c r="X51" s="78">
        <v>0</v>
      </c>
      <c r="Y51" s="78">
        <v>0</v>
      </c>
      <c r="Z51" s="78">
        <v>0</v>
      </c>
      <c r="AA51" s="78">
        <v>0</v>
      </c>
      <c r="AB51" s="78">
        <v>0</v>
      </c>
      <c r="AC51" s="78">
        <v>0</v>
      </c>
      <c r="AD51" s="78">
        <v>0</v>
      </c>
      <c r="AE51" s="78">
        <v>0</v>
      </c>
      <c r="AF51" s="78">
        <v>0</v>
      </c>
      <c r="AG51" s="78">
        <v>0</v>
      </c>
      <c r="AH51" s="78">
        <v>0</v>
      </c>
      <c r="AI51" s="78">
        <v>0</v>
      </c>
      <c r="AJ51" s="78">
        <v>0</v>
      </c>
      <c r="AM51" s="383">
        <f>F51+NPV(SDN,G51:INDEX(G51:AJ51,PAL))</f>
        <v>0</v>
      </c>
      <c r="AN51" s="415">
        <f>F51+NPV(SDN,G51:INDEX(G51:AJ51,PAL))</f>
        <v>0</v>
      </c>
      <c r="AO51" s="387">
        <f t="shared" si="20"/>
        <v>0</v>
      </c>
      <c r="AP51" s="59">
        <f>IF(COUNT(F51:INDEX(F51:AJ51,PAL+1))&lt;&gt;PAL+1,"Klaida",0)</f>
        <v>0</v>
      </c>
      <c r="AQ51" s="59"/>
      <c r="AR51" s="59"/>
      <c r="AS51" s="59"/>
      <c r="AT51" s="59"/>
      <c r="AU51" s="59"/>
      <c r="AV51" s="59"/>
      <c r="AW51" s="59"/>
      <c r="AX51" s="59"/>
      <c r="AY51" s="388"/>
    </row>
    <row r="52" spans="2:51">
      <c r="B52" s="199" t="s">
        <v>340</v>
      </c>
      <c r="C52" s="486" t="s">
        <v>69</v>
      </c>
      <c r="D52" s="169">
        <f>F52+NPV(SDN,G52:INDEX(G52:AJ52,PAL))</f>
        <v>0</v>
      </c>
      <c r="E52" s="169">
        <f t="shared" si="19"/>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M52" s="383">
        <f>F52+NPV(SDN,G52:INDEX(G52:AJ52,PAL))</f>
        <v>0</v>
      </c>
      <c r="AN52" s="415">
        <f>F52+NPV(SDN,G52:INDEX(G52:AJ52,PAL))</f>
        <v>0</v>
      </c>
      <c r="AO52" s="387">
        <f t="shared" si="20"/>
        <v>0</v>
      </c>
      <c r="AP52" s="59">
        <f>IF(COUNT(F52:INDEX(F52:AJ52,PAL+1))&lt;&gt;PAL+1,"Klaida",0)</f>
        <v>0</v>
      </c>
      <c r="AQ52" s="59"/>
      <c r="AR52" s="59"/>
      <c r="AS52" s="59"/>
      <c r="AT52" s="59"/>
      <c r="AU52" s="59"/>
      <c r="AV52" s="59"/>
      <c r="AW52" s="59"/>
      <c r="AX52" s="59"/>
      <c r="AY52" s="388"/>
    </row>
    <row r="53" spans="2:51">
      <c r="B53" s="199" t="s">
        <v>341</v>
      </c>
      <c r="C53" s="486" t="s">
        <v>69</v>
      </c>
      <c r="D53" s="169">
        <f>F53+NPV(SDN,G53:INDEX(G53:AJ53,PAL))</f>
        <v>0</v>
      </c>
      <c r="E53" s="169">
        <f t="shared" si="19"/>
        <v>0</v>
      </c>
      <c r="F53" s="78">
        <v>0</v>
      </c>
      <c r="G53" s="78">
        <v>0</v>
      </c>
      <c r="H53" s="78">
        <v>0</v>
      </c>
      <c r="I53" s="78">
        <v>0</v>
      </c>
      <c r="J53" s="78">
        <v>0</v>
      </c>
      <c r="K53" s="78">
        <v>0</v>
      </c>
      <c r="L53" s="78">
        <v>0</v>
      </c>
      <c r="M53" s="78">
        <v>0</v>
      </c>
      <c r="N53" s="78">
        <v>0</v>
      </c>
      <c r="O53" s="78">
        <v>0</v>
      </c>
      <c r="P53" s="78">
        <v>0</v>
      </c>
      <c r="Q53" s="78">
        <v>0</v>
      </c>
      <c r="R53" s="78">
        <v>0</v>
      </c>
      <c r="S53" s="78">
        <v>0</v>
      </c>
      <c r="T53" s="78">
        <v>0</v>
      </c>
      <c r="U53" s="78">
        <v>0</v>
      </c>
      <c r="V53" s="78">
        <v>0</v>
      </c>
      <c r="W53" s="78">
        <v>0</v>
      </c>
      <c r="X53" s="78">
        <v>0</v>
      </c>
      <c r="Y53" s="78">
        <v>0</v>
      </c>
      <c r="Z53" s="78">
        <v>0</v>
      </c>
      <c r="AA53" s="78">
        <v>0</v>
      </c>
      <c r="AB53" s="78">
        <v>0</v>
      </c>
      <c r="AC53" s="78">
        <v>0</v>
      </c>
      <c r="AD53" s="78">
        <v>0</v>
      </c>
      <c r="AE53" s="78">
        <v>0</v>
      </c>
      <c r="AF53" s="78">
        <v>0</v>
      </c>
      <c r="AG53" s="78">
        <v>0</v>
      </c>
      <c r="AH53" s="78">
        <v>0</v>
      </c>
      <c r="AI53" s="78">
        <v>0</v>
      </c>
      <c r="AJ53" s="78">
        <v>0</v>
      </c>
      <c r="AM53" s="383">
        <f>F53+NPV(SDN,G53:INDEX(G53:AJ53,PAL))</f>
        <v>0</v>
      </c>
      <c r="AN53" s="415">
        <f>F53+NPV(SDN,G53:INDEX(G53:AJ53,PAL))</f>
        <v>0</v>
      </c>
      <c r="AO53" s="387">
        <f t="shared" si="20"/>
        <v>0</v>
      </c>
      <c r="AP53" s="59">
        <f>IF(COUNT(F53:INDEX(F53:AJ53,PAL+1))&lt;&gt;PAL+1,"Klaida",0)</f>
        <v>0</v>
      </c>
      <c r="AQ53" s="59"/>
      <c r="AR53" s="59"/>
      <c r="AS53" s="59"/>
      <c r="AT53" s="59"/>
      <c r="AU53" s="59"/>
      <c r="AV53" s="59"/>
      <c r="AW53" s="59"/>
      <c r="AX53" s="59"/>
      <c r="AY53" s="388"/>
    </row>
    <row r="54" spans="2:51">
      <c r="B54" s="199" t="s">
        <v>342</v>
      </c>
      <c r="C54" s="486" t="s">
        <v>69</v>
      </c>
      <c r="D54" s="169">
        <f>F54+NPV(SDN,G54:INDEX(G54:AJ54,PAL))</f>
        <v>0</v>
      </c>
      <c r="E54" s="169">
        <f t="shared" si="19"/>
        <v>0</v>
      </c>
      <c r="F54" s="78">
        <v>0</v>
      </c>
      <c r="G54" s="78">
        <v>0</v>
      </c>
      <c r="H54" s="78">
        <v>0</v>
      </c>
      <c r="I54" s="78">
        <v>0</v>
      </c>
      <c r="J54" s="78">
        <v>0</v>
      </c>
      <c r="K54" s="78">
        <v>0</v>
      </c>
      <c r="L54" s="78">
        <v>0</v>
      </c>
      <c r="M54" s="78">
        <v>0</v>
      </c>
      <c r="N54" s="78">
        <v>0</v>
      </c>
      <c r="O54" s="78">
        <v>0</v>
      </c>
      <c r="P54" s="78">
        <v>0</v>
      </c>
      <c r="Q54" s="78">
        <v>0</v>
      </c>
      <c r="R54" s="78">
        <v>0</v>
      </c>
      <c r="S54" s="78">
        <v>0</v>
      </c>
      <c r="T54" s="78">
        <v>0</v>
      </c>
      <c r="U54" s="78">
        <v>0</v>
      </c>
      <c r="V54" s="78">
        <v>0</v>
      </c>
      <c r="W54" s="78">
        <v>0</v>
      </c>
      <c r="X54" s="78">
        <v>0</v>
      </c>
      <c r="Y54" s="78">
        <v>0</v>
      </c>
      <c r="Z54" s="78">
        <v>0</v>
      </c>
      <c r="AA54" s="78">
        <v>0</v>
      </c>
      <c r="AB54" s="78">
        <v>0</v>
      </c>
      <c r="AC54" s="78">
        <v>0</v>
      </c>
      <c r="AD54" s="78">
        <v>0</v>
      </c>
      <c r="AE54" s="78">
        <v>0</v>
      </c>
      <c r="AF54" s="78">
        <v>0</v>
      </c>
      <c r="AG54" s="78">
        <v>0</v>
      </c>
      <c r="AH54" s="78">
        <v>0</v>
      </c>
      <c r="AI54" s="78">
        <v>0</v>
      </c>
      <c r="AJ54" s="78">
        <v>0</v>
      </c>
      <c r="AM54" s="383">
        <f>F54+NPV(SDN,G54:INDEX(G54:AJ54,PAL))</f>
        <v>0</v>
      </c>
      <c r="AN54" s="415">
        <f>F54+NPV(SDN,G54:INDEX(G54:AJ54,PAL))</f>
        <v>0</v>
      </c>
      <c r="AO54" s="387">
        <f t="shared" si="20"/>
        <v>0</v>
      </c>
      <c r="AP54" s="59">
        <f>IF(COUNT(F54:INDEX(F54:AJ54,PAL+1))&lt;&gt;PAL+1,"Klaida",0)</f>
        <v>0</v>
      </c>
      <c r="AQ54" s="59"/>
      <c r="AR54" s="59"/>
      <c r="AS54" s="59"/>
      <c r="AT54" s="59"/>
      <c r="AU54" s="59"/>
      <c r="AV54" s="59"/>
      <c r="AW54" s="59"/>
      <c r="AX54" s="59"/>
      <c r="AY54" s="388"/>
    </row>
    <row r="55" spans="2:51">
      <c r="B55" s="199" t="s">
        <v>343</v>
      </c>
      <c r="C55" s="486" t="s">
        <v>69</v>
      </c>
      <c r="D55" s="169">
        <f>F55+NPV(SDN,G55:INDEX(G55:AJ55,PAL))</f>
        <v>0</v>
      </c>
      <c r="E55" s="169">
        <f t="shared" si="19"/>
        <v>0</v>
      </c>
      <c r="F55" s="78">
        <v>0</v>
      </c>
      <c r="G55" s="78">
        <v>0</v>
      </c>
      <c r="H55" s="78">
        <v>0</v>
      </c>
      <c r="I55" s="78">
        <v>0</v>
      </c>
      <c r="J55" s="78">
        <v>0</v>
      </c>
      <c r="K55" s="78">
        <v>0</v>
      </c>
      <c r="L55" s="78">
        <v>0</v>
      </c>
      <c r="M55" s="78">
        <v>0</v>
      </c>
      <c r="N55" s="78">
        <v>0</v>
      </c>
      <c r="O55" s="78">
        <v>0</v>
      </c>
      <c r="P55" s="78">
        <v>0</v>
      </c>
      <c r="Q55" s="78">
        <v>0</v>
      </c>
      <c r="R55" s="78">
        <v>0</v>
      </c>
      <c r="S55" s="78">
        <v>0</v>
      </c>
      <c r="T55" s="78">
        <v>0</v>
      </c>
      <c r="U55" s="78">
        <v>0</v>
      </c>
      <c r="V55" s="78">
        <v>0</v>
      </c>
      <c r="W55" s="78">
        <v>0</v>
      </c>
      <c r="X55" s="78">
        <v>0</v>
      </c>
      <c r="Y55" s="78">
        <v>0</v>
      </c>
      <c r="Z55" s="78">
        <v>0</v>
      </c>
      <c r="AA55" s="78">
        <v>0</v>
      </c>
      <c r="AB55" s="78">
        <v>0</v>
      </c>
      <c r="AC55" s="78">
        <v>0</v>
      </c>
      <c r="AD55" s="78">
        <v>0</v>
      </c>
      <c r="AE55" s="78">
        <v>0</v>
      </c>
      <c r="AF55" s="78">
        <v>0</v>
      </c>
      <c r="AG55" s="78">
        <v>0</v>
      </c>
      <c r="AH55" s="78">
        <v>0</v>
      </c>
      <c r="AI55" s="78">
        <v>0</v>
      </c>
      <c r="AJ55" s="78">
        <v>0</v>
      </c>
      <c r="AM55" s="383">
        <f>F55+NPV(SDN,G55:INDEX(G55:AJ55,PAL))</f>
        <v>0</v>
      </c>
      <c r="AN55" s="415">
        <f>F55+NPV(SDN,G55:INDEX(G55:AJ55,PAL))</f>
        <v>0</v>
      </c>
      <c r="AO55" s="387">
        <f t="shared" si="20"/>
        <v>0</v>
      </c>
      <c r="AP55" s="59">
        <f>IF(COUNT(F55:INDEX(F55:AJ55,PAL+1))&lt;&gt;PAL+1,"Klaida",0)</f>
        <v>0</v>
      </c>
      <c r="AQ55" s="59"/>
      <c r="AR55" s="59"/>
      <c r="AS55" s="59"/>
      <c r="AT55" s="59"/>
      <c r="AU55" s="59"/>
      <c r="AV55" s="59"/>
      <c r="AW55" s="59"/>
      <c r="AX55" s="59"/>
      <c r="AY55" s="388"/>
    </row>
    <row r="56" spans="2:51">
      <c r="B56" s="66" t="s">
        <v>53</v>
      </c>
      <c r="C56" s="180" t="str">
        <f>IF(Kalba="EN",Data2!C$76,Data2!B$76) &amp; " "&amp; IF(Kalba="EN",Data2!C$77,Data2!B$77)</f>
        <v>SE žala (pasirinkite SE žalos komponentą)</v>
      </c>
      <c r="D56" s="62">
        <f>ROUND(SUM(D57:D59),0)</f>
        <v>0</v>
      </c>
      <c r="E56" s="62">
        <f>ROUND(SUM(E57:E59),0)</f>
        <v>0</v>
      </c>
      <c r="F56" s="62">
        <f t="shared" ref="F56:AJ56" si="21">ROUND(SUM(F57:F59),0)</f>
        <v>0</v>
      </c>
      <c r="G56" s="62">
        <f t="shared" si="21"/>
        <v>0</v>
      </c>
      <c r="H56" s="62">
        <f t="shared" si="21"/>
        <v>0</v>
      </c>
      <c r="I56" s="62">
        <f t="shared" si="21"/>
        <v>0</v>
      </c>
      <c r="J56" s="62">
        <f t="shared" si="21"/>
        <v>0</v>
      </c>
      <c r="K56" s="62">
        <f t="shared" si="21"/>
        <v>0</v>
      </c>
      <c r="L56" s="62">
        <f t="shared" si="21"/>
        <v>0</v>
      </c>
      <c r="M56" s="62">
        <f t="shared" si="21"/>
        <v>0</v>
      </c>
      <c r="N56" s="62">
        <f t="shared" si="21"/>
        <v>0</v>
      </c>
      <c r="O56" s="62">
        <f t="shared" si="21"/>
        <v>0</v>
      </c>
      <c r="P56" s="62">
        <f t="shared" si="21"/>
        <v>0</v>
      </c>
      <c r="Q56" s="62">
        <f t="shared" si="21"/>
        <v>0</v>
      </c>
      <c r="R56" s="62">
        <f t="shared" si="21"/>
        <v>0</v>
      </c>
      <c r="S56" s="62">
        <f t="shared" si="21"/>
        <v>0</v>
      </c>
      <c r="T56" s="62">
        <f t="shared" si="21"/>
        <v>0</v>
      </c>
      <c r="U56" s="62">
        <f t="shared" si="21"/>
        <v>0</v>
      </c>
      <c r="V56" s="62">
        <f t="shared" si="21"/>
        <v>0</v>
      </c>
      <c r="W56" s="62">
        <f t="shared" si="21"/>
        <v>0</v>
      </c>
      <c r="X56" s="62">
        <f t="shared" si="21"/>
        <v>0</v>
      </c>
      <c r="Y56" s="62">
        <f t="shared" si="21"/>
        <v>0</v>
      </c>
      <c r="Z56" s="62">
        <f t="shared" si="21"/>
        <v>0</v>
      </c>
      <c r="AA56" s="62">
        <f t="shared" si="21"/>
        <v>0</v>
      </c>
      <c r="AB56" s="62">
        <f t="shared" si="21"/>
        <v>0</v>
      </c>
      <c r="AC56" s="62">
        <f t="shared" si="21"/>
        <v>0</v>
      </c>
      <c r="AD56" s="62">
        <f t="shared" si="21"/>
        <v>0</v>
      </c>
      <c r="AE56" s="62">
        <f t="shared" si="21"/>
        <v>0</v>
      </c>
      <c r="AF56" s="62">
        <f t="shared" si="21"/>
        <v>0</v>
      </c>
      <c r="AG56" s="62">
        <f t="shared" si="21"/>
        <v>0</v>
      </c>
      <c r="AH56" s="62">
        <f t="shared" si="21"/>
        <v>0</v>
      </c>
      <c r="AI56" s="62">
        <f t="shared" si="21"/>
        <v>0</v>
      </c>
      <c r="AJ56" s="62">
        <f t="shared" si="21"/>
        <v>0</v>
      </c>
      <c r="AM56" s="382">
        <f>ROUND(SUM(AM57:AM59),0)</f>
        <v>0</v>
      </c>
      <c r="AN56" s="382">
        <f>F56+NPV(SDN,G56:INDEX(G56:AJ56,PAL))</f>
        <v>0</v>
      </c>
      <c r="AO56" s="387"/>
      <c r="AP56" s="59"/>
      <c r="AQ56" s="59"/>
      <c r="AR56" s="59"/>
      <c r="AS56" s="59"/>
      <c r="AT56" s="59"/>
      <c r="AU56" s="59"/>
      <c r="AV56" s="59"/>
      <c r="AW56" s="59"/>
      <c r="AX56" s="59"/>
      <c r="AY56" s="388"/>
    </row>
    <row r="57" spans="2:51">
      <c r="B57" s="199" t="s">
        <v>344</v>
      </c>
      <c r="C57" s="486" t="s">
        <v>69</v>
      </c>
      <c r="D57" s="65">
        <f>F57+NPV(SDN,G57:INDEX(G57:AJ57,PAL))</f>
        <v>0</v>
      </c>
      <c r="E57" s="65">
        <f>SUMIF($F$5:$AJ$5,"&lt;="&amp;PAL,$F57:$AJ57)</f>
        <v>0</v>
      </c>
      <c r="F57" s="78">
        <v>0</v>
      </c>
      <c r="G57" s="78">
        <v>0</v>
      </c>
      <c r="H57" s="78">
        <v>0</v>
      </c>
      <c r="I57" s="78">
        <v>0</v>
      </c>
      <c r="J57" s="78">
        <v>0</v>
      </c>
      <c r="K57" s="78">
        <v>0</v>
      </c>
      <c r="L57" s="78">
        <v>0</v>
      </c>
      <c r="M57" s="78">
        <v>0</v>
      </c>
      <c r="N57" s="78">
        <v>0</v>
      </c>
      <c r="O57" s="78">
        <v>0</v>
      </c>
      <c r="P57" s="78">
        <v>0</v>
      </c>
      <c r="Q57" s="78">
        <v>0</v>
      </c>
      <c r="R57" s="78">
        <v>0</v>
      </c>
      <c r="S57" s="78">
        <v>0</v>
      </c>
      <c r="T57" s="78">
        <v>0</v>
      </c>
      <c r="U57" s="78">
        <v>0</v>
      </c>
      <c r="V57" s="78">
        <v>0</v>
      </c>
      <c r="W57" s="78">
        <v>0</v>
      </c>
      <c r="X57" s="78">
        <v>0</v>
      </c>
      <c r="Y57" s="78">
        <v>0</v>
      </c>
      <c r="Z57" s="78">
        <v>0</v>
      </c>
      <c r="AA57" s="78">
        <v>0</v>
      </c>
      <c r="AB57" s="78">
        <v>0</v>
      </c>
      <c r="AC57" s="78">
        <v>0</v>
      </c>
      <c r="AD57" s="78">
        <v>0</v>
      </c>
      <c r="AE57" s="78">
        <v>0</v>
      </c>
      <c r="AF57" s="78">
        <v>0</v>
      </c>
      <c r="AG57" s="78">
        <v>0</v>
      </c>
      <c r="AH57" s="78">
        <v>0</v>
      </c>
      <c r="AI57" s="78">
        <v>0</v>
      </c>
      <c r="AJ57" s="78">
        <v>0</v>
      </c>
      <c r="AM57" s="383">
        <f>F57+NPV(SDN,G57:INDEX(G57:AJ57,PAL))</f>
        <v>0</v>
      </c>
      <c r="AN57" s="415">
        <f>F57+NPV(SDN,G57:INDEX(G57:AJ57,PAL))</f>
        <v>0</v>
      </c>
      <c r="AO57" s="387">
        <f>IF(COUNTIF(AP57:AY57,"Klaida")&gt;0,1,0)</f>
        <v>0</v>
      </c>
      <c r="AP57" s="59">
        <f>IF(COUNT(F57:INDEX(F57:AJ57,PAL+1))&lt;&gt;PAL+1,"Klaida",0)</f>
        <v>0</v>
      </c>
      <c r="AQ57" s="59"/>
      <c r="AR57" s="59"/>
      <c r="AS57" s="59"/>
      <c r="AT57" s="59"/>
      <c r="AU57" s="59"/>
      <c r="AV57" s="59"/>
      <c r="AW57" s="59"/>
      <c r="AX57" s="59"/>
      <c r="AY57" s="388"/>
    </row>
    <row r="58" spans="2:51">
      <c r="B58" s="199" t="s">
        <v>345</v>
      </c>
      <c r="C58" s="486" t="s">
        <v>69</v>
      </c>
      <c r="D58" s="65">
        <f>F58+NPV(SDN,G58:INDEX(G58:AJ58,PAL))</f>
        <v>0</v>
      </c>
      <c r="E58" s="65">
        <f>SUMIF($F$5:$AJ$5,"&lt;="&amp;PAL,$F58:$AJ58)</f>
        <v>0</v>
      </c>
      <c r="F58" s="78">
        <v>0</v>
      </c>
      <c r="G58" s="78">
        <v>0</v>
      </c>
      <c r="H58" s="78">
        <v>0</v>
      </c>
      <c r="I58" s="78">
        <v>0</v>
      </c>
      <c r="J58" s="78">
        <v>0</v>
      </c>
      <c r="K58" s="78">
        <v>0</v>
      </c>
      <c r="L58" s="78">
        <v>0</v>
      </c>
      <c r="M58" s="78">
        <v>0</v>
      </c>
      <c r="N58" s="78">
        <v>0</v>
      </c>
      <c r="O58" s="78">
        <v>0</v>
      </c>
      <c r="P58" s="78">
        <v>0</v>
      </c>
      <c r="Q58" s="78">
        <v>0</v>
      </c>
      <c r="R58" s="78">
        <v>0</v>
      </c>
      <c r="S58" s="78">
        <v>0</v>
      </c>
      <c r="T58" s="78">
        <v>0</v>
      </c>
      <c r="U58" s="78">
        <v>0</v>
      </c>
      <c r="V58" s="78">
        <v>0</v>
      </c>
      <c r="W58" s="78">
        <v>0</v>
      </c>
      <c r="X58" s="78">
        <v>0</v>
      </c>
      <c r="Y58" s="78">
        <v>0</v>
      </c>
      <c r="Z58" s="78">
        <v>0</v>
      </c>
      <c r="AA58" s="78">
        <v>0</v>
      </c>
      <c r="AB58" s="78">
        <v>0</v>
      </c>
      <c r="AC58" s="78">
        <v>0</v>
      </c>
      <c r="AD58" s="78">
        <v>0</v>
      </c>
      <c r="AE58" s="78">
        <v>0</v>
      </c>
      <c r="AF58" s="78">
        <v>0</v>
      </c>
      <c r="AG58" s="78">
        <v>0</v>
      </c>
      <c r="AH58" s="78">
        <v>0</v>
      </c>
      <c r="AI58" s="78">
        <v>0</v>
      </c>
      <c r="AJ58" s="78">
        <v>0</v>
      </c>
      <c r="AM58" s="383">
        <f>F58+NPV(SDN,G58:INDEX(G58:AJ58,PAL))</f>
        <v>0</v>
      </c>
      <c r="AN58" s="415">
        <f>F58+NPV(SDN,G58:INDEX(G58:AJ58,PAL))</f>
        <v>0</v>
      </c>
      <c r="AO58" s="387">
        <f>IF(COUNTIF(AP58:AY58,"Klaida")&gt;0,1,0)</f>
        <v>0</v>
      </c>
      <c r="AP58" s="59">
        <f>IF(COUNT(F58:INDEX(F58:AJ58,PAL+1))&lt;&gt;PAL+1,"Klaida",0)</f>
        <v>0</v>
      </c>
      <c r="AQ58" s="59"/>
      <c r="AR58" s="59"/>
      <c r="AS58" s="59"/>
      <c r="AT58" s="59"/>
      <c r="AU58" s="59"/>
      <c r="AV58" s="59"/>
      <c r="AW58" s="59"/>
      <c r="AX58" s="59"/>
      <c r="AY58" s="388"/>
    </row>
    <row r="59" spans="2:51" ht="13.5" thickBot="1">
      <c r="B59" s="199" t="s">
        <v>346</v>
      </c>
      <c r="C59" s="486" t="s">
        <v>69</v>
      </c>
      <c r="D59" s="65">
        <f>F59+NPV(SDN,G59:INDEX(G59:AJ59,PAL))</f>
        <v>0</v>
      </c>
      <c r="E59" s="65">
        <f>SUMIF($F$5:$AJ$5,"&lt;="&amp;PAL,$F59:$AJ59)</f>
        <v>0</v>
      </c>
      <c r="F59" s="78">
        <v>0</v>
      </c>
      <c r="G59" s="78">
        <v>0</v>
      </c>
      <c r="H59" s="78">
        <v>0</v>
      </c>
      <c r="I59" s="78">
        <v>0</v>
      </c>
      <c r="J59" s="78">
        <v>0</v>
      </c>
      <c r="K59" s="78">
        <v>0</v>
      </c>
      <c r="L59" s="78">
        <v>0</v>
      </c>
      <c r="M59" s="78">
        <v>0</v>
      </c>
      <c r="N59" s="78">
        <v>0</v>
      </c>
      <c r="O59" s="78">
        <v>0</v>
      </c>
      <c r="P59" s="78">
        <v>0</v>
      </c>
      <c r="Q59" s="78">
        <v>0</v>
      </c>
      <c r="R59" s="78">
        <v>0</v>
      </c>
      <c r="S59" s="78">
        <v>0</v>
      </c>
      <c r="T59" s="78">
        <v>0</v>
      </c>
      <c r="U59" s="78">
        <v>0</v>
      </c>
      <c r="V59" s="78">
        <v>0</v>
      </c>
      <c r="W59" s="78">
        <v>0</v>
      </c>
      <c r="X59" s="78">
        <v>0</v>
      </c>
      <c r="Y59" s="78">
        <v>0</v>
      </c>
      <c r="Z59" s="78">
        <v>0</v>
      </c>
      <c r="AA59" s="78">
        <v>0</v>
      </c>
      <c r="AB59" s="78">
        <v>0</v>
      </c>
      <c r="AC59" s="78">
        <v>0</v>
      </c>
      <c r="AD59" s="78">
        <v>0</v>
      </c>
      <c r="AE59" s="78">
        <v>0</v>
      </c>
      <c r="AF59" s="78">
        <v>0</v>
      </c>
      <c r="AG59" s="78">
        <v>0</v>
      </c>
      <c r="AH59" s="78">
        <v>0</v>
      </c>
      <c r="AI59" s="78">
        <v>0</v>
      </c>
      <c r="AJ59" s="78">
        <v>0</v>
      </c>
      <c r="AM59" s="394">
        <f>F59+NPV(SDN,G59:INDEX(G59:AJ59,PAL))</f>
        <v>0</v>
      </c>
      <c r="AN59" s="416">
        <f>F59+NPV(SDN,G59:INDEX(G59:AJ59,PAL))</f>
        <v>0</v>
      </c>
      <c r="AO59" s="391">
        <f>IF(COUNTIF(AP59:AY59,"Klaida")&gt;0,1,0)</f>
        <v>0</v>
      </c>
      <c r="AP59" s="392">
        <f>IF(COUNT(F59:INDEX(F59:AJ59,PAL+1))&lt;&gt;PAL+1,"Klaida",0)</f>
        <v>0</v>
      </c>
      <c r="AQ59" s="392"/>
      <c r="AR59" s="392"/>
      <c r="AS59" s="392"/>
      <c r="AT59" s="392"/>
      <c r="AU59" s="392"/>
      <c r="AV59" s="392"/>
      <c r="AW59" s="392"/>
      <c r="AX59" s="392"/>
      <c r="AY59" s="393"/>
    </row>
    <row r="60" spans="2:51"/>
    <row r="61" spans="2:51">
      <c r="C61" s="404" t="str">
        <f>IF(Kalba="EN",Data2!C79,Data2!B79)</f>
        <v>Finansinės analizės (FA) rodiklių apskaičiavimas</v>
      </c>
      <c r="D61" s="205"/>
      <c r="E61" s="205"/>
      <c r="F61" s="205"/>
      <c r="G61" s="205"/>
      <c r="H61" s="205"/>
      <c r="I61" s="205"/>
      <c r="J61" s="205"/>
      <c r="K61" s="205"/>
      <c r="L61" s="205"/>
      <c r="M61" s="205"/>
      <c r="N61" s="205"/>
      <c r="O61" s="205"/>
      <c r="P61" s="205"/>
      <c r="Q61" s="205"/>
      <c r="R61" s="205"/>
      <c r="S61" s="205"/>
      <c r="T61" s="205"/>
      <c r="U61" s="205"/>
      <c r="V61" s="205"/>
      <c r="W61" s="205"/>
      <c r="X61" s="205"/>
      <c r="Y61" s="205"/>
      <c r="Z61" s="205"/>
      <c r="AA61" s="205"/>
      <c r="AB61" s="205"/>
      <c r="AC61" s="205"/>
      <c r="AD61" s="205"/>
      <c r="AE61" s="205"/>
      <c r="AF61" s="205"/>
      <c r="AG61" s="205"/>
      <c r="AH61" s="205"/>
      <c r="AI61" s="205"/>
      <c r="AJ61" s="205"/>
    </row>
    <row r="62" spans="2:51">
      <c r="C62" s="68" t="str">
        <f>IF(Kalba="EN",Data2!C80,Data2!B80)</f>
        <v>FA rodiklių investicijoms lėšų srautas (realiąja išraiška)</v>
      </c>
      <c r="D62" s="69"/>
      <c r="E62" s="69"/>
      <c r="F62" s="65">
        <f t="shared" ref="F62:AJ62" si="22">ROUND(SUM(F16:F17)-SUM(F7,F22),0)</f>
        <v>0</v>
      </c>
      <c r="G62" s="65">
        <f t="shared" si="22"/>
        <v>0</v>
      </c>
      <c r="H62" s="65">
        <f t="shared" si="22"/>
        <v>0</v>
      </c>
      <c r="I62" s="65">
        <f t="shared" si="22"/>
        <v>0</v>
      </c>
      <c r="J62" s="65">
        <f t="shared" si="22"/>
        <v>0</v>
      </c>
      <c r="K62" s="65">
        <f t="shared" si="22"/>
        <v>0</v>
      </c>
      <c r="L62" s="65">
        <f t="shared" si="22"/>
        <v>0</v>
      </c>
      <c r="M62" s="65">
        <f t="shared" si="22"/>
        <v>0</v>
      </c>
      <c r="N62" s="65">
        <f t="shared" si="22"/>
        <v>0</v>
      </c>
      <c r="O62" s="65">
        <f t="shared" si="22"/>
        <v>0</v>
      </c>
      <c r="P62" s="65">
        <f t="shared" si="22"/>
        <v>0</v>
      </c>
      <c r="Q62" s="65">
        <f t="shared" si="22"/>
        <v>0</v>
      </c>
      <c r="R62" s="65">
        <f t="shared" si="22"/>
        <v>0</v>
      </c>
      <c r="S62" s="65">
        <f t="shared" si="22"/>
        <v>0</v>
      </c>
      <c r="T62" s="65">
        <f t="shared" si="22"/>
        <v>0</v>
      </c>
      <c r="U62" s="65">
        <f t="shared" si="22"/>
        <v>0</v>
      </c>
      <c r="V62" s="65">
        <f t="shared" si="22"/>
        <v>0</v>
      </c>
      <c r="W62" s="65">
        <f t="shared" si="22"/>
        <v>0</v>
      </c>
      <c r="X62" s="65">
        <f t="shared" si="22"/>
        <v>0</v>
      </c>
      <c r="Y62" s="65">
        <f t="shared" si="22"/>
        <v>0</v>
      </c>
      <c r="Z62" s="65">
        <f t="shared" si="22"/>
        <v>0</v>
      </c>
      <c r="AA62" s="65">
        <f t="shared" si="22"/>
        <v>0</v>
      </c>
      <c r="AB62" s="65">
        <f t="shared" si="22"/>
        <v>0</v>
      </c>
      <c r="AC62" s="65">
        <f t="shared" si="22"/>
        <v>0</v>
      </c>
      <c r="AD62" s="65">
        <f t="shared" si="22"/>
        <v>0</v>
      </c>
      <c r="AE62" s="65">
        <f t="shared" si="22"/>
        <v>0</v>
      </c>
      <c r="AF62" s="65">
        <f t="shared" si="22"/>
        <v>0</v>
      </c>
      <c r="AG62" s="65">
        <f t="shared" si="22"/>
        <v>0</v>
      </c>
      <c r="AH62" s="65">
        <f t="shared" si="22"/>
        <v>0</v>
      </c>
      <c r="AI62" s="65">
        <f t="shared" si="22"/>
        <v>0</v>
      </c>
      <c r="AJ62" s="65">
        <f t="shared" si="22"/>
        <v>0</v>
      </c>
    </row>
    <row r="63" spans="2:51">
      <c r="C63" s="68" t="str">
        <f>IF(Kalba="EN",Data2!C82,Data2!B82)</f>
        <v>Suminis finansinio gyvybingumo lėšų srautas (realiąja išraiška)</v>
      </c>
      <c r="D63" s="70"/>
      <c r="E63" s="70"/>
      <c r="F63" s="65">
        <f>ROUND(SUM(F17,F35)-SUM(F7,F21,F30),0)</f>
        <v>0</v>
      </c>
      <c r="G63" s="65">
        <f t="shared" ref="G63:AJ63" si="23">ROUND(SUM(G17,G35)-SUM(G7,G21,G30)+F63,0)</f>
        <v>0</v>
      </c>
      <c r="H63" s="65">
        <f t="shared" si="23"/>
        <v>0</v>
      </c>
      <c r="I63" s="65">
        <f t="shared" si="23"/>
        <v>0</v>
      </c>
      <c r="J63" s="65">
        <f t="shared" si="23"/>
        <v>0</v>
      </c>
      <c r="K63" s="65">
        <f t="shared" si="23"/>
        <v>0</v>
      </c>
      <c r="L63" s="65">
        <f t="shared" si="23"/>
        <v>0</v>
      </c>
      <c r="M63" s="65">
        <f t="shared" si="23"/>
        <v>0</v>
      </c>
      <c r="N63" s="65">
        <f t="shared" si="23"/>
        <v>0</v>
      </c>
      <c r="O63" s="65">
        <f t="shared" si="23"/>
        <v>0</v>
      </c>
      <c r="P63" s="65">
        <f t="shared" si="23"/>
        <v>0</v>
      </c>
      <c r="Q63" s="65">
        <f t="shared" si="23"/>
        <v>0</v>
      </c>
      <c r="R63" s="65">
        <f t="shared" si="23"/>
        <v>0</v>
      </c>
      <c r="S63" s="65">
        <f t="shared" si="23"/>
        <v>0</v>
      </c>
      <c r="T63" s="65">
        <f t="shared" si="23"/>
        <v>0</v>
      </c>
      <c r="U63" s="65">
        <f t="shared" si="23"/>
        <v>0</v>
      </c>
      <c r="V63" s="65">
        <f t="shared" si="23"/>
        <v>0</v>
      </c>
      <c r="W63" s="65">
        <f t="shared" si="23"/>
        <v>0</v>
      </c>
      <c r="X63" s="65">
        <f t="shared" si="23"/>
        <v>0</v>
      </c>
      <c r="Y63" s="65">
        <f t="shared" si="23"/>
        <v>0</v>
      </c>
      <c r="Z63" s="65">
        <f t="shared" si="23"/>
        <v>0</v>
      </c>
      <c r="AA63" s="65">
        <f t="shared" si="23"/>
        <v>0</v>
      </c>
      <c r="AB63" s="65">
        <f t="shared" si="23"/>
        <v>0</v>
      </c>
      <c r="AC63" s="65">
        <f t="shared" si="23"/>
        <v>0</v>
      </c>
      <c r="AD63" s="65">
        <f t="shared" si="23"/>
        <v>0</v>
      </c>
      <c r="AE63" s="65">
        <f t="shared" si="23"/>
        <v>0</v>
      </c>
      <c r="AF63" s="65">
        <f t="shared" si="23"/>
        <v>0</v>
      </c>
      <c r="AG63" s="65">
        <f t="shared" si="23"/>
        <v>0</v>
      </c>
      <c r="AH63" s="65">
        <f t="shared" si="23"/>
        <v>0</v>
      </c>
      <c r="AI63" s="65">
        <f t="shared" si="23"/>
        <v>0</v>
      </c>
      <c r="AJ63" s="65">
        <f t="shared" si="23"/>
        <v>0</v>
      </c>
    </row>
    <row r="64" spans="2:51">
      <c r="C64" s="68" t="str">
        <f>IF(Kalba="EN",Data2!C84,Data2!B84)</f>
        <v>FA rodiklių kapitalui lėšų srautas (realiąja išraiška)</v>
      </c>
      <c r="D64" s="69"/>
      <c r="E64" s="69"/>
      <c r="F64" s="65">
        <f t="shared" ref="F64:AJ64" si="24">SUM(F16,F17)-SUM(F21,F38,F40,F41,F46)+IF(AND(F5&gt;Investiciju_metu_skaicius,F22&gt;0,SUM(F38:F40,F41,F44)&gt;0),MIN(F22,SUM(F38:F40,F41,F44)),0)</f>
        <v>0</v>
      </c>
      <c r="G64" s="65">
        <f t="shared" si="24"/>
        <v>0</v>
      </c>
      <c r="H64" s="65">
        <f t="shared" si="24"/>
        <v>0</v>
      </c>
      <c r="I64" s="65">
        <f t="shared" si="24"/>
        <v>0</v>
      </c>
      <c r="J64" s="65">
        <f t="shared" si="24"/>
        <v>0</v>
      </c>
      <c r="K64" s="65">
        <f t="shared" si="24"/>
        <v>0</v>
      </c>
      <c r="L64" s="65">
        <f t="shared" si="24"/>
        <v>0</v>
      </c>
      <c r="M64" s="65">
        <f t="shared" si="24"/>
        <v>0</v>
      </c>
      <c r="N64" s="65">
        <f t="shared" si="24"/>
        <v>0</v>
      </c>
      <c r="O64" s="65">
        <f t="shared" si="24"/>
        <v>0</v>
      </c>
      <c r="P64" s="65">
        <f t="shared" si="24"/>
        <v>0</v>
      </c>
      <c r="Q64" s="65">
        <f t="shared" si="24"/>
        <v>0</v>
      </c>
      <c r="R64" s="65">
        <f t="shared" si="24"/>
        <v>0</v>
      </c>
      <c r="S64" s="65">
        <f t="shared" si="24"/>
        <v>0</v>
      </c>
      <c r="T64" s="65">
        <f t="shared" si="24"/>
        <v>0</v>
      </c>
      <c r="U64" s="65">
        <f t="shared" si="24"/>
        <v>0</v>
      </c>
      <c r="V64" s="65">
        <f t="shared" si="24"/>
        <v>0</v>
      </c>
      <c r="W64" s="65">
        <f t="shared" si="24"/>
        <v>0</v>
      </c>
      <c r="X64" s="65">
        <f t="shared" si="24"/>
        <v>0</v>
      </c>
      <c r="Y64" s="65">
        <f t="shared" si="24"/>
        <v>0</v>
      </c>
      <c r="Z64" s="65">
        <f t="shared" si="24"/>
        <v>0</v>
      </c>
      <c r="AA64" s="65">
        <f t="shared" si="24"/>
        <v>0</v>
      </c>
      <c r="AB64" s="65">
        <f t="shared" si="24"/>
        <v>0</v>
      </c>
      <c r="AC64" s="65">
        <f t="shared" si="24"/>
        <v>0</v>
      </c>
      <c r="AD64" s="65">
        <f t="shared" si="24"/>
        <v>0</v>
      </c>
      <c r="AE64" s="65">
        <f t="shared" si="24"/>
        <v>0</v>
      </c>
      <c r="AF64" s="65">
        <f t="shared" si="24"/>
        <v>0</v>
      </c>
      <c r="AG64" s="65">
        <f t="shared" si="24"/>
        <v>0</v>
      </c>
      <c r="AH64" s="65">
        <f t="shared" si="24"/>
        <v>0</v>
      </c>
      <c r="AI64" s="65">
        <f t="shared" si="24"/>
        <v>0</v>
      </c>
      <c r="AJ64" s="65">
        <f t="shared" si="24"/>
        <v>0</v>
      </c>
    </row>
    <row r="65" spans="3:36">
      <c r="C65" s="68" t="str">
        <f>IF(Kalba="EN",Data2!C86,Data2!B86)</f>
        <v>Finansinė grynoji dabartinė vertė investicijoms - FGDV(I)</v>
      </c>
      <c r="D65" s="71">
        <f>F62+NPV(FDN,G62:INDEX(G62:AJ62,PAL))</f>
        <v>0</v>
      </c>
      <c r="E65" s="72"/>
    </row>
    <row r="66" spans="3:36">
      <c r="C66" s="68" t="str">
        <f>IF(Kalba="EN",Data2!C87,Data2!B87)</f>
        <v>Finansinė vidinė grąžos norma investicijoms - FVGN(I)</v>
      </c>
      <c r="D66" s="73" t="str">
        <f>IF(ISERROR(E66),"Nėra reikšmės",E66)</f>
        <v>Nėra reikšmės</v>
      </c>
      <c r="E66" s="200" t="e">
        <f>IRR(F62:INDEX(F62:AJ62,PAL+1))</f>
        <v>#NUM!</v>
      </c>
    </row>
    <row r="67" spans="3:36">
      <c r="C67" s="68" t="str">
        <f>IF(Kalba="EN",Data2!C88,Data2!B88)</f>
        <v>Finansinė modifikuota vidinė grąžos norma investicijoms - FMVGN(I)</v>
      </c>
      <c r="D67" s="74" t="str">
        <f>IF(ISERROR(E67),"Nėra reikšmės",E67)</f>
        <v>Nėra reikšmės</v>
      </c>
      <c r="E67" s="200" t="e">
        <f>MIRR(F62:INDEX(F62:AJ62,PAL+1),FDN,FDN)</f>
        <v>#DIV/0!</v>
      </c>
      <c r="G67" s="81"/>
    </row>
    <row r="68" spans="3:36">
      <c r="C68" s="68" t="str">
        <f>IF(Kalba="EN",Data2!C89,Data2!B89)</f>
        <v>Finansinis naudos ir išlaidų santykis - FNIS</v>
      </c>
      <c r="D68" s="75" t="str">
        <f>IF(ISERROR(D17/SUM(D7,-D16,D22)),"-",D17/SUM(D7,-D16,D22))</f>
        <v>-</v>
      </c>
      <c r="E68" s="72"/>
      <c r="G68" s="82"/>
      <c r="H68" s="82"/>
    </row>
    <row r="69" spans="3:36">
      <c r="C69" s="68" t="str">
        <f>IF(Kalba="EN",Data2!C90,Data2!B90)</f>
        <v>Finansinis gyvybingumas (realiąja išraiška)</v>
      </c>
      <c r="D69" s="76" t="str">
        <f>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row>
    <row r="70" spans="3:36">
      <c r="C70" s="68" t="str">
        <f>IF(Kalba="EN",Data2!C92,Data2!B92)</f>
        <v>Finansinė grynoji dabartinė vertė kapitalui - FGDV(K)</v>
      </c>
      <c r="D70" s="71">
        <f>F64+NPV(FDN,G64:INDEX(G64:AJ64,PAL))</f>
        <v>0</v>
      </c>
      <c r="E70" s="72"/>
      <c r="G70" s="82"/>
      <c r="H70" s="82"/>
    </row>
    <row r="71" spans="3:36">
      <c r="C71" s="68" t="str">
        <f>IF(Kalba="EN",Data2!C93,Data2!B93)</f>
        <v>Finansinė vidinė grąžos norma kapitalui - FVGN(K)</v>
      </c>
      <c r="D71" s="73" t="str">
        <f>IF(ISERROR(E71),"Nėra reikšmės",E71)</f>
        <v>Nėra reikšmės</v>
      </c>
      <c r="E71" s="201" t="e">
        <f>IRR(F64:INDEX(F64:AJ64,PAL+1))</f>
        <v>#NUM!</v>
      </c>
    </row>
    <row r="72" spans="3:36">
      <c r="C72" s="68" t="str">
        <f>IF(Kalba="EN",Data2!C94,Data2!B94)</f>
        <v>Finansinė modifikuota vidinė grąžos norma kapitalui - FMVGN(K)</v>
      </c>
      <c r="D72" s="74" t="str">
        <f>IF(ISERROR(E72),"Nėra reikšmės",E72)</f>
        <v>Nėra reikšmės</v>
      </c>
      <c r="E72" s="201" t="e">
        <f>MIRR(F64:INDEX(F64:AJ64,PAL+1),FDN,FDN)</f>
        <v>#DIV/0!</v>
      </c>
    </row>
    <row r="73" spans="3:36"/>
    <row r="74" spans="3:36">
      <c r="C74" s="404" t="str">
        <f>IF(Kalba="EN",Data2!C95,Data2!B95)</f>
        <v>Ekonominės analizės (EA) rodiklių apskaičiavimas</v>
      </c>
      <c r="D74" s="205"/>
      <c r="E74" s="205"/>
      <c r="F74" s="205"/>
      <c r="G74" s="205"/>
      <c r="H74" s="205"/>
      <c r="I74" s="205"/>
      <c r="J74" s="205"/>
      <c r="K74" s="205"/>
      <c r="L74" s="205"/>
      <c r="M74" s="205"/>
      <c r="N74" s="205"/>
      <c r="O74" s="205"/>
      <c r="P74" s="205"/>
      <c r="Q74" s="205"/>
      <c r="R74" s="205"/>
      <c r="S74" s="205"/>
      <c r="T74" s="205"/>
      <c r="U74" s="205"/>
      <c r="V74" s="205"/>
      <c r="W74" s="205"/>
      <c r="X74" s="205"/>
      <c r="Y74" s="205"/>
      <c r="Z74" s="205"/>
      <c r="AA74" s="205"/>
      <c r="AB74" s="205"/>
      <c r="AC74" s="205"/>
      <c r="AD74" s="205"/>
      <c r="AE74" s="205"/>
      <c r="AF74" s="205"/>
      <c r="AG74" s="205"/>
      <c r="AH74" s="205"/>
      <c r="AI74" s="205"/>
      <c r="AJ74" s="205"/>
    </row>
    <row r="75" spans="3:36">
      <c r="C75" s="68" t="str">
        <f>IF(Kalba="EN",Data2!C96,Data2!B96)</f>
        <v>EA rodiklių lėšų srautas (realiąja išraiška)</v>
      </c>
      <c r="D75" s="69"/>
      <c r="E75" s="69"/>
      <c r="F75" s="65" t="e">
        <f>IF(pvm_susigrazinimas="Taip",SUMPRODUCT(F$16,Data1!$C$63,Data1!$D$11)-SUMPRODUCT(F$8:F$15,Data1!$C$55:$C$62,Data1!$D$3:$D$10)-SUMPRODUCT(F$23:F$28,Data1!$C$70:$C$75,Data1!$D$18:$D$23)+F47,SUMPRODUCT(F$16,Data1!$C$63)-SUMPRODUCT(F$8:F$15,Data1!$C$55:$C$62)-SUMPRODUCT(F$23:F$28,Data1!$C$70:$C$75)+F47)</f>
        <v>#VALUE!</v>
      </c>
      <c r="G75" s="65" t="e">
        <f>IF(pvm_susigrazinimas="Taip",SUMPRODUCT(G$16,Data1!$C$63,Data1!$D$11)-SUMPRODUCT(G$8:G$15,Data1!$C$55:$C$62,Data1!$D$3:$D$10)-SUMPRODUCT(G$23:G$28,Data1!$C$70:$C$75,Data1!$D$18:$D$23)+G47,SUMPRODUCT(G$16,Data1!$C$63)-SUMPRODUCT(G$8:G$15,Data1!$C$55:$C$62)-SUMPRODUCT(G$23:G$28,Data1!$C$70:$C$75)+G47)</f>
        <v>#VALUE!</v>
      </c>
      <c r="H75" s="65" t="e">
        <f>IF(pvm_susigrazinimas="Taip",SUMPRODUCT(H$16,Data1!$C$63,Data1!$D$11)-SUMPRODUCT(H$8:H$15,Data1!$C$55:$C$62,Data1!$D$3:$D$10)-SUMPRODUCT(H$23:H$28,Data1!$C$70:$C$75,Data1!$D$18:$D$23)+H47,SUMPRODUCT(H$16,Data1!$C$63)-SUMPRODUCT(H$8:H$15,Data1!$C$55:$C$62)-SUMPRODUCT(H$23:H$28,Data1!$C$70:$C$75)+H47)</f>
        <v>#VALUE!</v>
      </c>
      <c r="I75" s="65" t="e">
        <f>IF(pvm_susigrazinimas="Taip",SUMPRODUCT(I$16,Data1!$C$63,Data1!$D$11)-SUMPRODUCT(I$8:I$15,Data1!$C$55:$C$62,Data1!$D$3:$D$10)-SUMPRODUCT(I$23:I$28,Data1!$C$70:$C$75,Data1!$D$18:$D$23)+I47,SUMPRODUCT(I$16,Data1!$C$63)-SUMPRODUCT(I$8:I$15,Data1!$C$55:$C$62)-SUMPRODUCT(I$23:I$28,Data1!$C$70:$C$75)+I47)</f>
        <v>#VALUE!</v>
      </c>
      <c r="J75" s="65" t="e">
        <f>IF(pvm_susigrazinimas="Taip",SUMPRODUCT(J$16,Data1!$C$63,Data1!$D$11)-SUMPRODUCT(J$8:J$15,Data1!$C$55:$C$62,Data1!$D$3:$D$10)-SUMPRODUCT(J$23:J$28,Data1!$C$70:$C$75,Data1!$D$18:$D$23)+J47,SUMPRODUCT(J$16,Data1!$C$63)-SUMPRODUCT(J$8:J$15,Data1!$C$55:$C$62)-SUMPRODUCT(J$23:J$28,Data1!$C$70:$C$75)+J47)</f>
        <v>#VALUE!</v>
      </c>
      <c r="K75" s="65" t="e">
        <f>IF(pvm_susigrazinimas="Taip",SUMPRODUCT(K$16,Data1!$C$63,Data1!$D$11)-SUMPRODUCT(K$8:K$15,Data1!$C$55:$C$62,Data1!$D$3:$D$10)-SUMPRODUCT(K$23:K$28,Data1!$C$70:$C$75,Data1!$D$18:$D$23)+K47,SUMPRODUCT(K$16,Data1!$C$63)-SUMPRODUCT(K$8:K$15,Data1!$C$55:$C$62)-SUMPRODUCT(K$23:K$28,Data1!$C$70:$C$75)+K47)</f>
        <v>#VALUE!</v>
      </c>
      <c r="L75" s="65" t="e">
        <f>IF(pvm_susigrazinimas="Taip",SUMPRODUCT(L$16,Data1!$C$63,Data1!$D$11)-SUMPRODUCT(L$8:L$15,Data1!$C$55:$C$62,Data1!$D$3:$D$10)-SUMPRODUCT(L$23:L$28,Data1!$C$70:$C$75,Data1!$D$18:$D$23)+L47,SUMPRODUCT(L$16,Data1!$C$63)-SUMPRODUCT(L$8:L$15,Data1!$C$55:$C$62)-SUMPRODUCT(L$23:L$28,Data1!$C$70:$C$75)+L47)</f>
        <v>#VALUE!</v>
      </c>
      <c r="M75" s="65" t="e">
        <f>IF(pvm_susigrazinimas="Taip",SUMPRODUCT(M$16,Data1!$C$63,Data1!$D$11)-SUMPRODUCT(M$8:M$15,Data1!$C$55:$C$62,Data1!$D$3:$D$10)-SUMPRODUCT(M$23:M$28,Data1!$C$70:$C$75,Data1!$D$18:$D$23)+M47,SUMPRODUCT(M$16,Data1!$C$63)-SUMPRODUCT(M$8:M$15,Data1!$C$55:$C$62)-SUMPRODUCT(M$23:M$28,Data1!$C$70:$C$75)+M47)</f>
        <v>#VALUE!</v>
      </c>
      <c r="N75" s="65" t="e">
        <f>IF(pvm_susigrazinimas="Taip",SUMPRODUCT(N$16,Data1!$C$63,Data1!$D$11)-SUMPRODUCT(N$8:N$15,Data1!$C$55:$C$62,Data1!$D$3:$D$10)-SUMPRODUCT(N$23:N$28,Data1!$C$70:$C$75,Data1!$D$18:$D$23)+N47,SUMPRODUCT(N$16,Data1!$C$63)-SUMPRODUCT(N$8:N$15,Data1!$C$55:$C$62)-SUMPRODUCT(N$23:N$28,Data1!$C$70:$C$75)+N47)</f>
        <v>#VALUE!</v>
      </c>
      <c r="O75" s="65" t="e">
        <f>IF(pvm_susigrazinimas="Taip",SUMPRODUCT(O$16,Data1!$C$63,Data1!$D$11)-SUMPRODUCT(O$8:O$15,Data1!$C$55:$C$62,Data1!$D$3:$D$10)-SUMPRODUCT(O$23:O$28,Data1!$C$70:$C$75,Data1!$D$18:$D$23)+O47,SUMPRODUCT(O$16,Data1!$C$63)-SUMPRODUCT(O$8:O$15,Data1!$C$55:$C$62)-SUMPRODUCT(O$23:O$28,Data1!$C$70:$C$75)+O47)</f>
        <v>#VALUE!</v>
      </c>
      <c r="P75" s="65" t="e">
        <f>IF(pvm_susigrazinimas="Taip",SUMPRODUCT(P$16,Data1!$C$63,Data1!$D$11)-SUMPRODUCT(P$8:P$15,Data1!$C$55:$C$62,Data1!$D$3:$D$10)-SUMPRODUCT(P$23:P$28,Data1!$C$70:$C$75,Data1!$D$18:$D$23)+P47,SUMPRODUCT(P$16,Data1!$C$63)-SUMPRODUCT(P$8:P$15,Data1!$C$55:$C$62)-SUMPRODUCT(P$23:P$28,Data1!$C$70:$C$75)+P47)</f>
        <v>#VALUE!</v>
      </c>
      <c r="Q75" s="65" t="e">
        <f>IF(pvm_susigrazinimas="Taip",SUMPRODUCT(Q$16,Data1!$C$63,Data1!$D$11)-SUMPRODUCT(Q$8:Q$15,Data1!$C$55:$C$62,Data1!$D$3:$D$10)-SUMPRODUCT(Q$23:Q$28,Data1!$C$70:$C$75,Data1!$D$18:$D$23)+Q47,SUMPRODUCT(Q$16,Data1!$C$63)-SUMPRODUCT(Q$8:Q$15,Data1!$C$55:$C$62)-SUMPRODUCT(Q$23:Q$28,Data1!$C$70:$C$75)+Q47)</f>
        <v>#VALUE!</v>
      </c>
      <c r="R75" s="65" t="e">
        <f>IF(pvm_susigrazinimas="Taip",SUMPRODUCT(R$16,Data1!$C$63,Data1!$D$11)-SUMPRODUCT(R$8:R$15,Data1!$C$55:$C$62,Data1!$D$3:$D$10)-SUMPRODUCT(R$23:R$28,Data1!$C$70:$C$75,Data1!$D$18:$D$23)+R47,SUMPRODUCT(R$16,Data1!$C$63)-SUMPRODUCT(R$8:R$15,Data1!$C$55:$C$62)-SUMPRODUCT(R$23:R$28,Data1!$C$70:$C$75)+R47)</f>
        <v>#VALUE!</v>
      </c>
      <c r="S75" s="65" t="e">
        <f>IF(pvm_susigrazinimas="Taip",SUMPRODUCT(S$16,Data1!$C$63,Data1!$D$11)-SUMPRODUCT(S$8:S$15,Data1!$C$55:$C$62,Data1!$D$3:$D$10)-SUMPRODUCT(S$23:S$28,Data1!$C$70:$C$75,Data1!$D$18:$D$23)+S47,SUMPRODUCT(S$16,Data1!$C$63)-SUMPRODUCT(S$8:S$15,Data1!$C$55:$C$62)-SUMPRODUCT(S$23:S$28,Data1!$C$70:$C$75)+S47)</f>
        <v>#VALUE!</v>
      </c>
      <c r="T75" s="65" t="e">
        <f>IF(pvm_susigrazinimas="Taip",SUMPRODUCT(T$16,Data1!$C$63,Data1!$D$11)-SUMPRODUCT(T$8:T$15,Data1!$C$55:$C$62,Data1!$D$3:$D$10)-SUMPRODUCT(T$23:T$28,Data1!$C$70:$C$75,Data1!$D$18:$D$23)+T47,SUMPRODUCT(T$16,Data1!$C$63)-SUMPRODUCT(T$8:T$15,Data1!$C$55:$C$62)-SUMPRODUCT(T$23:T$28,Data1!$C$70:$C$75)+T47)</f>
        <v>#VALUE!</v>
      </c>
      <c r="U75" s="65" t="e">
        <f>IF(pvm_susigrazinimas="Taip",SUMPRODUCT(U$16,Data1!$C$63,Data1!$D$11)-SUMPRODUCT(U$8:U$15,Data1!$C$55:$C$62,Data1!$D$3:$D$10)-SUMPRODUCT(U$23:U$28,Data1!$C$70:$C$75,Data1!$D$18:$D$23)+U47,SUMPRODUCT(U$16,Data1!$C$63)-SUMPRODUCT(U$8:U$15,Data1!$C$55:$C$62)-SUMPRODUCT(U$23:U$28,Data1!$C$70:$C$75)+U47)</f>
        <v>#VALUE!</v>
      </c>
      <c r="V75" s="65" t="e">
        <f>IF(pvm_susigrazinimas="Taip",SUMPRODUCT(V$16,Data1!$C$63,Data1!$D$11)-SUMPRODUCT(V$8:V$15,Data1!$C$55:$C$62,Data1!$D$3:$D$10)-SUMPRODUCT(V$23:V$28,Data1!$C$70:$C$75,Data1!$D$18:$D$23)+V47,SUMPRODUCT(V$16,Data1!$C$63)-SUMPRODUCT(V$8:V$15,Data1!$C$55:$C$62)-SUMPRODUCT(V$23:V$28,Data1!$C$70:$C$75)+V47)</f>
        <v>#VALUE!</v>
      </c>
      <c r="W75" s="65" t="e">
        <f>IF(pvm_susigrazinimas="Taip",SUMPRODUCT(W$16,Data1!$C$63,Data1!$D$11)-SUMPRODUCT(W$8:W$15,Data1!$C$55:$C$62,Data1!$D$3:$D$10)-SUMPRODUCT(W$23:W$28,Data1!$C$70:$C$75,Data1!$D$18:$D$23)+W47,SUMPRODUCT(W$16,Data1!$C$63)-SUMPRODUCT(W$8:W$15,Data1!$C$55:$C$62)-SUMPRODUCT(W$23:W$28,Data1!$C$70:$C$75)+W47)</f>
        <v>#VALUE!</v>
      </c>
      <c r="X75" s="65" t="e">
        <f>IF(pvm_susigrazinimas="Taip",SUMPRODUCT(X$16,Data1!$C$63,Data1!$D$11)-SUMPRODUCT(X$8:X$15,Data1!$C$55:$C$62,Data1!$D$3:$D$10)-SUMPRODUCT(X$23:X$28,Data1!$C$70:$C$75,Data1!$D$18:$D$23)+X47,SUMPRODUCT(X$16,Data1!$C$63)-SUMPRODUCT(X$8:X$15,Data1!$C$55:$C$62)-SUMPRODUCT(X$23:X$28,Data1!$C$70:$C$75)+X47)</f>
        <v>#VALUE!</v>
      </c>
      <c r="Y75" s="65" t="e">
        <f>IF(pvm_susigrazinimas="Taip",SUMPRODUCT(Y$16,Data1!$C$63,Data1!$D$11)-SUMPRODUCT(Y$8:Y$15,Data1!$C$55:$C$62,Data1!$D$3:$D$10)-SUMPRODUCT(Y$23:Y$28,Data1!$C$70:$C$75,Data1!$D$18:$D$23)+Y47,SUMPRODUCT(Y$16,Data1!$C$63)-SUMPRODUCT(Y$8:Y$15,Data1!$C$55:$C$62)-SUMPRODUCT(Y$23:Y$28,Data1!$C$70:$C$75)+Y47)</f>
        <v>#VALUE!</v>
      </c>
      <c r="Z75" s="65" t="e">
        <f>IF(pvm_susigrazinimas="Taip",SUMPRODUCT(Z$16,Data1!$C$63,Data1!$D$11)-SUMPRODUCT(Z$8:Z$15,Data1!$C$55:$C$62,Data1!$D$3:$D$10)-SUMPRODUCT(Z$23:Z$28,Data1!$C$70:$C$75,Data1!$D$18:$D$23)+Z47,SUMPRODUCT(Z$16,Data1!$C$63)-SUMPRODUCT(Z$8:Z$15,Data1!$C$55:$C$62)-SUMPRODUCT(Z$23:Z$28,Data1!$C$70:$C$75)+Z47)</f>
        <v>#VALUE!</v>
      </c>
      <c r="AA75" s="65" t="e">
        <f>IF(pvm_susigrazinimas="Taip",SUMPRODUCT(AA$16,Data1!$C$63,Data1!$D$11)-SUMPRODUCT(AA$8:AA$15,Data1!$C$55:$C$62,Data1!$D$3:$D$10)-SUMPRODUCT(AA$23:AA$28,Data1!$C$70:$C$75,Data1!$D$18:$D$23)+AA47,SUMPRODUCT(AA$16,Data1!$C$63)-SUMPRODUCT(AA$8:AA$15,Data1!$C$55:$C$62)-SUMPRODUCT(AA$23:AA$28,Data1!$C$70:$C$75)+AA47)</f>
        <v>#VALUE!</v>
      </c>
      <c r="AB75" s="65" t="e">
        <f>IF(pvm_susigrazinimas="Taip",SUMPRODUCT(AB$16,Data1!$C$63,Data1!$D$11)-SUMPRODUCT(AB$8:AB$15,Data1!$C$55:$C$62,Data1!$D$3:$D$10)-SUMPRODUCT(AB$23:AB$28,Data1!$C$70:$C$75,Data1!$D$18:$D$23)+AB47,SUMPRODUCT(AB$16,Data1!$C$63)-SUMPRODUCT(AB$8:AB$15,Data1!$C$55:$C$62)-SUMPRODUCT(AB$23:AB$28,Data1!$C$70:$C$75)+AB47)</f>
        <v>#VALUE!</v>
      </c>
      <c r="AC75" s="65" t="e">
        <f>IF(pvm_susigrazinimas="Taip",SUMPRODUCT(AC$16,Data1!$C$63,Data1!$D$11)-SUMPRODUCT(AC$8:AC$15,Data1!$C$55:$C$62,Data1!$D$3:$D$10)-SUMPRODUCT(AC$23:AC$28,Data1!$C$70:$C$75,Data1!$D$18:$D$23)+AC47,SUMPRODUCT(AC$16,Data1!$C$63)-SUMPRODUCT(AC$8:AC$15,Data1!$C$55:$C$62)-SUMPRODUCT(AC$23:AC$28,Data1!$C$70:$C$75)+AC47)</f>
        <v>#VALUE!</v>
      </c>
      <c r="AD75" s="65" t="e">
        <f>IF(pvm_susigrazinimas="Taip",SUMPRODUCT(AD$16,Data1!$C$63,Data1!$D$11)-SUMPRODUCT(AD$8:AD$15,Data1!$C$55:$C$62,Data1!$D$3:$D$10)-SUMPRODUCT(AD$23:AD$28,Data1!$C$70:$C$75,Data1!$D$18:$D$23)+AD47,SUMPRODUCT(AD$16,Data1!$C$63)-SUMPRODUCT(AD$8:AD$15,Data1!$C$55:$C$62)-SUMPRODUCT(AD$23:AD$28,Data1!$C$70:$C$75)+AD47)</f>
        <v>#VALUE!</v>
      </c>
      <c r="AE75" s="65" t="e">
        <f>IF(pvm_susigrazinimas="Taip",SUMPRODUCT(AE$16,Data1!$C$63,Data1!$D$11)-SUMPRODUCT(AE$8:AE$15,Data1!$C$55:$C$62,Data1!$D$3:$D$10)-SUMPRODUCT(AE$23:AE$28,Data1!$C$70:$C$75,Data1!$D$18:$D$23)+AE47,SUMPRODUCT(AE$16,Data1!$C$63)-SUMPRODUCT(AE$8:AE$15,Data1!$C$55:$C$62)-SUMPRODUCT(AE$23:AE$28,Data1!$C$70:$C$75)+AE47)</f>
        <v>#VALUE!</v>
      </c>
      <c r="AF75" s="65" t="e">
        <f>IF(pvm_susigrazinimas="Taip",SUMPRODUCT(AF$16,Data1!$C$63,Data1!$D$11)-SUMPRODUCT(AF$8:AF$15,Data1!$C$55:$C$62,Data1!$D$3:$D$10)-SUMPRODUCT(AF$23:AF$28,Data1!$C$70:$C$75,Data1!$D$18:$D$23)+AF47,SUMPRODUCT(AF$16,Data1!$C$63)-SUMPRODUCT(AF$8:AF$15,Data1!$C$55:$C$62)-SUMPRODUCT(AF$23:AF$28,Data1!$C$70:$C$75)+AF47)</f>
        <v>#VALUE!</v>
      </c>
      <c r="AG75" s="65" t="e">
        <f>IF(pvm_susigrazinimas="Taip",SUMPRODUCT(AG$16,Data1!$C$63,Data1!$D$11)-SUMPRODUCT(AG$8:AG$15,Data1!$C$55:$C$62,Data1!$D$3:$D$10)-SUMPRODUCT(AG$23:AG$28,Data1!$C$70:$C$75,Data1!$D$18:$D$23)+AG47,SUMPRODUCT(AG$16,Data1!$C$63)-SUMPRODUCT(AG$8:AG$15,Data1!$C$55:$C$62)-SUMPRODUCT(AG$23:AG$28,Data1!$C$70:$C$75)+AG47)</f>
        <v>#VALUE!</v>
      </c>
      <c r="AH75" s="65" t="e">
        <f>IF(pvm_susigrazinimas="Taip",SUMPRODUCT(AH$16,Data1!$C$63,Data1!$D$11)-SUMPRODUCT(AH$8:AH$15,Data1!$C$55:$C$62,Data1!$D$3:$D$10)-SUMPRODUCT(AH$23:AH$28,Data1!$C$70:$C$75,Data1!$D$18:$D$23)+AH47,SUMPRODUCT(AH$16,Data1!$C$63)-SUMPRODUCT(AH$8:AH$15,Data1!$C$55:$C$62)-SUMPRODUCT(AH$23:AH$28,Data1!$C$70:$C$75)+AH47)</f>
        <v>#VALUE!</v>
      </c>
      <c r="AI75" s="65" t="e">
        <f>IF(pvm_susigrazinimas="Taip",SUMPRODUCT(AI$16,Data1!$C$63,Data1!$D$11)-SUMPRODUCT(AI$8:AI$15,Data1!$C$55:$C$62,Data1!$D$3:$D$10)-SUMPRODUCT(AI$23:AI$28,Data1!$C$70:$C$75,Data1!$D$18:$D$23)+AI47,SUMPRODUCT(AI$16,Data1!$C$63)-SUMPRODUCT(AI$8:AI$15,Data1!$C$55:$C$62)-SUMPRODUCT(AI$23:AI$28,Data1!$C$70:$C$75)+AI47)</f>
        <v>#VALUE!</v>
      </c>
      <c r="AJ75" s="65" t="e">
        <f>IF(pvm_susigrazinimas="Taip",SUMPRODUCT(AJ$16,Data1!$C$63,Data1!$D$11)-SUMPRODUCT(AJ$8:AJ$15,Data1!$C$55:$C$62,Data1!$D$3:$D$10)-SUMPRODUCT(AJ$23:AJ$28,Data1!$C$70:$C$75,Data1!$D$18:$D$23)+AJ47,SUMPRODUCT(AJ$16,Data1!$C$63)-SUMPRODUCT(AJ$8:AJ$15,Data1!$C$55:$C$62)-SUMPRODUCT(AJ$23:AJ$28,Data1!$C$70:$C$75)+AJ47)</f>
        <v>#VALUE!</v>
      </c>
    </row>
    <row r="76" spans="3:36">
      <c r="C76" s="68" t="str">
        <f>IF(Kalba="EN",Data2!C98,Data2!B98)</f>
        <v>Konvertuota investicijų (A.) GDV</v>
      </c>
      <c r="D76" s="71">
        <f>IF(pvm_susigrazinimas="Taip",SUMPRODUCT(AN8:AN15,Data1!C55:C62),SUMPRODUCT(AM8:AM15,Data1!C55:C62))</f>
        <v>0</v>
      </c>
    </row>
    <row r="77" spans="3:36">
      <c r="C77" s="68" t="str">
        <f>IF(Kalba="EN",Data2!C99,Data2!B99)</f>
        <v>Konvertuota investicijų likutinės vertės (B.) GDV</v>
      </c>
      <c r="D77" s="71">
        <f>IF(pvm_susigrazinimas="Taip",PRODUCT(AN16,Data1!C63),PRODUCT(AM16,Data1!C63))</f>
        <v>0</v>
      </c>
    </row>
    <row r="78" spans="3:36">
      <c r="C78" s="68" t="str">
        <f>IF(Kalba="EN",Data2!C100,Data2!B100)</f>
        <v>Konvertuota veiklos pajamų (C.) GDV</v>
      </c>
      <c r="D78" s="71">
        <f>IF(pvm_susigrazinimas="Taip",SUMPRODUCT(AN18:AN20,Data1!C65:C67),SUMPRODUCT(AM18:AM20,Data1!C65:C67))</f>
        <v>0</v>
      </c>
    </row>
    <row r="79" spans="3:36">
      <c r="C79" s="68" t="str">
        <f>IF(Kalba="EN",Data2!C101,Data2!B101)</f>
        <v>Konvertuota veiklos išlaidų (D.1.) GDV</v>
      </c>
      <c r="D79" s="71">
        <f>IF(pvm_susigrazinimas="Taip",SUMPRODUCT(AN23:AN28,Data1!C70:C75),SUMPRODUCT(AM23:AM28,Data1!C70:C75))</f>
        <v>0</v>
      </c>
    </row>
    <row r="80" spans="3:36">
      <c r="C80" s="396" t="str">
        <f>IF(Kalba="EN",Data2!C102,Data2!B102)</f>
        <v>Ekonominė grynoji dabartinė vertė - EGDV</v>
      </c>
      <c r="D80" s="397" t="e">
        <f>F75+NPV(SDN,G75:INDEX(G75:AJ75,PAL))</f>
        <v>#VALUE!</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row>
    <row r="81" spans="2:42">
      <c r="C81" s="400" t="str">
        <f>IF(Kalba="EN",Data2!C103,Data2!B103)</f>
        <v>Ekonominė vidinė grąžos norma - EVGN</v>
      </c>
      <c r="D81" s="401" t="str">
        <f>IF(ISERROR(E81),"Nėra reikšmės",E81)</f>
        <v>Nėra reikšmės</v>
      </c>
      <c r="E81" s="202" t="e">
        <f>IRR(F75:INDEX(F75:AJ75,PAL+1))</f>
        <v>#VALUE!</v>
      </c>
    </row>
    <row r="82" spans="2:42">
      <c r="C82" s="400" t="str">
        <f>IF(Kalba="EN",Data2!C104,Data2!B104)</f>
        <v>Ekonominės naudos ir išlaidų santykis - ENIS</v>
      </c>
      <c r="D82" s="402" t="str">
        <f>IF(ISERROR(SUM(D47) / SUM(D76,-D77,D79)),"-",SUM(D47) / SUM(D76,-D77,D79))</f>
        <v>-</v>
      </c>
    </row>
    <row r="83" spans="2:42" ht="7.5" customHeight="1"/>
    <row r="84" spans="2:42" hidden="1"/>
    <row r="85" spans="2:42" hidden="1"/>
    <row r="86" spans="2:42" hidden="1">
      <c r="B86" s="931" t="s">
        <v>524</v>
      </c>
      <c r="C86" s="931"/>
    </row>
    <row r="87" spans="2:42" hidden="1"/>
    <row r="88" spans="2:42" s="61" customFormat="1" hidden="1">
      <c r="B88" s="66" t="s">
        <v>49</v>
      </c>
      <c r="C88" s="5" t="str">
        <f>IF(Kalba="EN",Data2!C$72,Data2!B$72)</f>
        <v>Socialinio ekonominio (SE) poveikio finansinė išraiška</v>
      </c>
      <c r="D88" s="62">
        <f t="shared" ref="D88:AJ88" si="25">SUM(D89)-SUM(D97)</f>
        <v>0</v>
      </c>
      <c r="E88" s="62">
        <f t="shared" si="25"/>
        <v>0</v>
      </c>
      <c r="F88" s="62">
        <f t="shared" si="25"/>
        <v>0</v>
      </c>
      <c r="G88" s="62">
        <f t="shared" si="25"/>
        <v>0</v>
      </c>
      <c r="H88" s="62">
        <f t="shared" si="25"/>
        <v>0</v>
      </c>
      <c r="I88" s="62">
        <f t="shared" si="25"/>
        <v>0</v>
      </c>
      <c r="J88" s="62">
        <f t="shared" si="25"/>
        <v>0</v>
      </c>
      <c r="K88" s="62">
        <f t="shared" si="25"/>
        <v>0</v>
      </c>
      <c r="L88" s="62">
        <f t="shared" si="25"/>
        <v>0</v>
      </c>
      <c r="M88" s="62">
        <f t="shared" si="25"/>
        <v>0</v>
      </c>
      <c r="N88" s="62">
        <f t="shared" si="25"/>
        <v>0</v>
      </c>
      <c r="O88" s="62">
        <f t="shared" si="25"/>
        <v>0</v>
      </c>
      <c r="P88" s="62">
        <f t="shared" si="25"/>
        <v>0</v>
      </c>
      <c r="Q88" s="62">
        <f t="shared" si="25"/>
        <v>0</v>
      </c>
      <c r="R88" s="62">
        <f t="shared" si="25"/>
        <v>0</v>
      </c>
      <c r="S88" s="62">
        <f t="shared" si="25"/>
        <v>0</v>
      </c>
      <c r="T88" s="62">
        <f t="shared" si="25"/>
        <v>0</v>
      </c>
      <c r="U88" s="62">
        <f t="shared" si="25"/>
        <v>0</v>
      </c>
      <c r="V88" s="62">
        <f t="shared" si="25"/>
        <v>0</v>
      </c>
      <c r="W88" s="62">
        <f t="shared" si="25"/>
        <v>0</v>
      </c>
      <c r="X88" s="62">
        <f t="shared" si="25"/>
        <v>0</v>
      </c>
      <c r="Y88" s="62">
        <f t="shared" si="25"/>
        <v>0</v>
      </c>
      <c r="Z88" s="62">
        <f t="shared" si="25"/>
        <v>0</v>
      </c>
      <c r="AA88" s="62">
        <f t="shared" si="25"/>
        <v>0</v>
      </c>
      <c r="AB88" s="62">
        <f t="shared" si="25"/>
        <v>0</v>
      </c>
      <c r="AC88" s="62">
        <f t="shared" si="25"/>
        <v>0</v>
      </c>
      <c r="AD88" s="62">
        <f t="shared" si="25"/>
        <v>0</v>
      </c>
      <c r="AE88" s="62">
        <f t="shared" si="25"/>
        <v>0</v>
      </c>
      <c r="AF88" s="62">
        <f t="shared" si="25"/>
        <v>0</v>
      </c>
      <c r="AG88" s="62">
        <f t="shared" si="25"/>
        <v>0</v>
      </c>
      <c r="AH88" s="62">
        <f t="shared" si="25"/>
        <v>0</v>
      </c>
      <c r="AI88" s="62">
        <f t="shared" si="25"/>
        <v>0</v>
      </c>
      <c r="AJ88" s="62">
        <f t="shared" si="25"/>
        <v>0</v>
      </c>
    </row>
    <row r="89" spans="2:42" s="61" customFormat="1" hidden="1">
      <c r="B89" s="66" t="s">
        <v>50</v>
      </c>
      <c r="C89" s="5" t="str">
        <f>IF(Kalba="EN",Data2!C$73,Data2!B$73) &amp; " "&amp; IF(Kalba="EN",Data2!C$74,Data2!B$74)</f>
        <v>SE nauda (pasirinkite SE naudos komponentą)</v>
      </c>
      <c r="D89" s="62">
        <f t="shared" ref="D89:AJ89" si="26">ROUND(SUM(D90:D96),0)</f>
        <v>0</v>
      </c>
      <c r="E89" s="62">
        <f t="shared" si="26"/>
        <v>0</v>
      </c>
      <c r="F89" s="62">
        <f t="shared" si="26"/>
        <v>0</v>
      </c>
      <c r="G89" s="62">
        <f t="shared" si="26"/>
        <v>0</v>
      </c>
      <c r="H89" s="62">
        <f t="shared" si="26"/>
        <v>0</v>
      </c>
      <c r="I89" s="62">
        <f t="shared" si="26"/>
        <v>0</v>
      </c>
      <c r="J89" s="62">
        <f t="shared" si="26"/>
        <v>0</v>
      </c>
      <c r="K89" s="62">
        <f t="shared" si="26"/>
        <v>0</v>
      </c>
      <c r="L89" s="62">
        <f t="shared" si="26"/>
        <v>0</v>
      </c>
      <c r="M89" s="62">
        <f t="shared" si="26"/>
        <v>0</v>
      </c>
      <c r="N89" s="62">
        <f t="shared" si="26"/>
        <v>0</v>
      </c>
      <c r="O89" s="62">
        <f t="shared" si="26"/>
        <v>0</v>
      </c>
      <c r="P89" s="62">
        <f t="shared" si="26"/>
        <v>0</v>
      </c>
      <c r="Q89" s="62">
        <f t="shared" si="26"/>
        <v>0</v>
      </c>
      <c r="R89" s="62">
        <f t="shared" si="26"/>
        <v>0</v>
      </c>
      <c r="S89" s="62">
        <f t="shared" si="26"/>
        <v>0</v>
      </c>
      <c r="T89" s="62">
        <f t="shared" si="26"/>
        <v>0</v>
      </c>
      <c r="U89" s="62">
        <f t="shared" si="26"/>
        <v>0</v>
      </c>
      <c r="V89" s="62">
        <f t="shared" si="26"/>
        <v>0</v>
      </c>
      <c r="W89" s="62">
        <f t="shared" si="26"/>
        <v>0</v>
      </c>
      <c r="X89" s="62">
        <f t="shared" si="26"/>
        <v>0</v>
      </c>
      <c r="Y89" s="62">
        <f t="shared" si="26"/>
        <v>0</v>
      </c>
      <c r="Z89" s="62">
        <f t="shared" si="26"/>
        <v>0</v>
      </c>
      <c r="AA89" s="62">
        <f t="shared" si="26"/>
        <v>0</v>
      </c>
      <c r="AB89" s="62">
        <f t="shared" si="26"/>
        <v>0</v>
      </c>
      <c r="AC89" s="62">
        <f t="shared" si="26"/>
        <v>0</v>
      </c>
      <c r="AD89" s="62">
        <f t="shared" si="26"/>
        <v>0</v>
      </c>
      <c r="AE89" s="62">
        <f t="shared" si="26"/>
        <v>0</v>
      </c>
      <c r="AF89" s="62">
        <f t="shared" si="26"/>
        <v>0</v>
      </c>
      <c r="AG89" s="62">
        <f t="shared" si="26"/>
        <v>0</v>
      </c>
      <c r="AH89" s="62">
        <f t="shared" si="26"/>
        <v>0</v>
      </c>
      <c r="AI89" s="62">
        <f t="shared" si="26"/>
        <v>0</v>
      </c>
      <c r="AJ89" s="62">
        <f t="shared" si="26"/>
        <v>0</v>
      </c>
    </row>
    <row r="90" spans="2:42" hidden="1">
      <c r="B90" s="199" t="s">
        <v>51</v>
      </c>
      <c r="C90" s="181" t="str">
        <f>Data4!D$76</f>
        <v>-</v>
      </c>
      <c r="D90" s="169">
        <f>F90+NPV(FDN,G90:INDEX(G90:AJ90,PAL))</f>
        <v>0</v>
      </c>
      <c r="E90" s="169">
        <f t="shared" ref="E90:E96" si="27">SUMIF($F$5:$AJ$5,"&lt;="&amp;PAL,$F90:$AJ90)</f>
        <v>0</v>
      </c>
      <c r="F90" s="169">
        <f>IF(ISERROR(Data4!M$76),0,Data4!M$76)</f>
        <v>0</v>
      </c>
      <c r="G90" s="169">
        <f>IF(ISERROR(Data4!N$76),0,Data4!N$76)</f>
        <v>0</v>
      </c>
      <c r="H90" s="169">
        <f>IF(ISERROR(Data4!O$76),0,Data4!O$76)</f>
        <v>0</v>
      </c>
      <c r="I90" s="169">
        <f>IF(ISERROR(Data4!P$76),0,Data4!P$76)</f>
        <v>0</v>
      </c>
      <c r="J90" s="169">
        <f>IF(ISERROR(Data4!Q$76),0,Data4!Q$76)</f>
        <v>0</v>
      </c>
      <c r="K90" s="169">
        <f>IF(ISERROR(Data4!R$76),0,Data4!R$76)</f>
        <v>0</v>
      </c>
      <c r="L90" s="169">
        <f>IF(ISERROR(Data4!S$76),0,Data4!S$76)</f>
        <v>0</v>
      </c>
      <c r="M90" s="169">
        <f>IF(ISERROR(Data4!T$76),0,Data4!T$76)</f>
        <v>0</v>
      </c>
      <c r="N90" s="169">
        <f>IF(ISERROR(Data4!U$76),0,Data4!U$76)</f>
        <v>0</v>
      </c>
      <c r="O90" s="169">
        <f>IF(ISERROR(Data4!V$76),0,Data4!V$76)</f>
        <v>0</v>
      </c>
      <c r="P90" s="169">
        <f>IF(ISERROR(Data4!W$76),0,Data4!W$76)</f>
        <v>0</v>
      </c>
      <c r="Q90" s="169">
        <f>IF(ISERROR(Data4!X$76),0,Data4!X$76)</f>
        <v>0</v>
      </c>
      <c r="R90" s="169">
        <f>IF(ISERROR(Data4!Y$76),0,Data4!Y$76)</f>
        <v>0</v>
      </c>
      <c r="S90" s="169">
        <f>IF(ISERROR(Data4!Z$76),0,Data4!Z$76)</f>
        <v>0</v>
      </c>
      <c r="T90" s="169">
        <f>IF(ISERROR(Data4!AA$76),0,Data4!AA$76)</f>
        <v>0</v>
      </c>
      <c r="U90" s="169">
        <f>IF(ISERROR(Data4!AB$76),0,Data4!AB$76)</f>
        <v>0</v>
      </c>
      <c r="V90" s="169">
        <f>IF(ISERROR(Data4!AC$76),0,Data4!AC$76)</f>
        <v>0</v>
      </c>
      <c r="W90" s="169">
        <f>IF(ISERROR(Data4!AD$76),0,Data4!AD$76)</f>
        <v>0</v>
      </c>
      <c r="X90" s="169">
        <f>IF(ISERROR(Data4!AE$76),0,Data4!AE$76)</f>
        <v>0</v>
      </c>
      <c r="Y90" s="169">
        <f>IF(ISERROR(Data4!AF$76),0,Data4!AF$76)</f>
        <v>0</v>
      </c>
      <c r="Z90" s="169">
        <f>IF(ISERROR(Data4!AG$76),0,Data4!AG$76)</f>
        <v>0</v>
      </c>
      <c r="AA90" s="169">
        <f>IF(ISERROR(Data4!AH$76),0,Data4!AH$76)</f>
        <v>0</v>
      </c>
      <c r="AB90" s="169">
        <f>IF(ISERROR(Data4!AI$76),0,Data4!AI$76)</f>
        <v>0</v>
      </c>
      <c r="AC90" s="169">
        <f>IF(ISERROR(Data4!AJ$76),0,Data4!AJ$76)</f>
        <v>0</v>
      </c>
      <c r="AD90" s="169">
        <f>IF(ISERROR(Data4!AK$76),0,Data4!AK$76)</f>
        <v>0</v>
      </c>
      <c r="AE90" s="169">
        <f>IF(ISERROR(Data4!AL$76),0,Data4!AL$76)</f>
        <v>0</v>
      </c>
      <c r="AF90" s="169">
        <f>IF(ISERROR(Data4!AM$76),0,Data4!AM$76)</f>
        <v>0</v>
      </c>
      <c r="AG90" s="169">
        <f>IF(ISERROR(Data4!AN$76),0,Data4!AN$76)</f>
        <v>0</v>
      </c>
      <c r="AH90" s="169">
        <f>IF(ISERROR(Data4!AO$76),0,Data4!AO$76)</f>
        <v>0</v>
      </c>
      <c r="AI90" s="169">
        <f>IF(ISERROR(Data4!AP$76),0,Data4!AP$76)</f>
        <v>0</v>
      </c>
      <c r="AJ90" s="169">
        <f>IF(ISERROR(Data4!AQ$76),0,Data4!AQ$76)</f>
        <v>0</v>
      </c>
      <c r="AO90" s="3"/>
      <c r="AP90" s="3"/>
    </row>
    <row r="91" spans="2:42" hidden="1">
      <c r="B91" s="199" t="s">
        <v>52</v>
      </c>
      <c r="C91" s="181" t="str">
        <f>Data4!D$77</f>
        <v>-</v>
      </c>
      <c r="D91" s="65">
        <f>F91+NPV(FDN,G91:INDEX(G91:AJ91,PAL))</f>
        <v>0</v>
      </c>
      <c r="E91" s="169">
        <f t="shared" si="27"/>
        <v>0</v>
      </c>
      <c r="F91" s="169">
        <f>IF(ISERROR(Data4!M$77),0,Data4!M$77)</f>
        <v>0</v>
      </c>
      <c r="G91" s="169">
        <f>IF(ISERROR(Data4!N$77),0,Data4!N$77)</f>
        <v>0</v>
      </c>
      <c r="H91" s="169">
        <f>IF(ISERROR(Data4!O$77),0,Data4!O$77)</f>
        <v>0</v>
      </c>
      <c r="I91" s="169">
        <f>IF(ISERROR(Data4!P$77),0,Data4!P$77)</f>
        <v>0</v>
      </c>
      <c r="J91" s="169">
        <f>IF(ISERROR(Data4!Q$77),0,Data4!Q$77)</f>
        <v>0</v>
      </c>
      <c r="K91" s="169">
        <f>IF(ISERROR(Data4!R$77),0,Data4!R$77)</f>
        <v>0</v>
      </c>
      <c r="L91" s="169">
        <f>IF(ISERROR(Data4!S$77),0,Data4!S$77)</f>
        <v>0</v>
      </c>
      <c r="M91" s="169">
        <f>IF(ISERROR(Data4!T$77),0,Data4!T$77)</f>
        <v>0</v>
      </c>
      <c r="N91" s="169">
        <f>IF(ISERROR(Data4!U$77),0,Data4!U$77)</f>
        <v>0</v>
      </c>
      <c r="O91" s="169">
        <f>IF(ISERROR(Data4!V$77),0,Data4!V$77)</f>
        <v>0</v>
      </c>
      <c r="P91" s="169">
        <f>IF(ISERROR(Data4!W$77),0,Data4!W$77)</f>
        <v>0</v>
      </c>
      <c r="Q91" s="169">
        <f>IF(ISERROR(Data4!X$77),0,Data4!X$77)</f>
        <v>0</v>
      </c>
      <c r="R91" s="169">
        <f>IF(ISERROR(Data4!Y$77),0,Data4!Y$77)</f>
        <v>0</v>
      </c>
      <c r="S91" s="169">
        <f>IF(ISERROR(Data4!Z$77),0,Data4!Z$77)</f>
        <v>0</v>
      </c>
      <c r="T91" s="169">
        <f>IF(ISERROR(Data4!AA$77),0,Data4!AA$77)</f>
        <v>0</v>
      </c>
      <c r="U91" s="169">
        <f>IF(ISERROR(Data4!AB$77),0,Data4!AB$77)</f>
        <v>0</v>
      </c>
      <c r="V91" s="169">
        <f>IF(ISERROR(Data4!AC$77),0,Data4!AC$77)</f>
        <v>0</v>
      </c>
      <c r="W91" s="169">
        <f>IF(ISERROR(Data4!AD$77),0,Data4!AD$77)</f>
        <v>0</v>
      </c>
      <c r="X91" s="169">
        <f>IF(ISERROR(Data4!AE$77),0,Data4!AE$77)</f>
        <v>0</v>
      </c>
      <c r="Y91" s="169">
        <f>IF(ISERROR(Data4!AF$77),0,Data4!AF$77)</f>
        <v>0</v>
      </c>
      <c r="Z91" s="169">
        <f>IF(ISERROR(Data4!AG$77),0,Data4!AG$77)</f>
        <v>0</v>
      </c>
      <c r="AA91" s="169">
        <f>IF(ISERROR(Data4!AH$77),0,Data4!AH$77)</f>
        <v>0</v>
      </c>
      <c r="AB91" s="169">
        <f>IF(ISERROR(Data4!AI$77),0,Data4!AI$77)</f>
        <v>0</v>
      </c>
      <c r="AC91" s="169">
        <f>IF(ISERROR(Data4!AJ$77),0,Data4!AJ$77)</f>
        <v>0</v>
      </c>
      <c r="AD91" s="169">
        <f>IF(ISERROR(Data4!AK$77),0,Data4!AK$77)</f>
        <v>0</v>
      </c>
      <c r="AE91" s="169">
        <f>IF(ISERROR(Data4!AL$77),0,Data4!AL$77)</f>
        <v>0</v>
      </c>
      <c r="AF91" s="169">
        <f>IF(ISERROR(Data4!AM$77),0,Data4!AM$77)</f>
        <v>0</v>
      </c>
      <c r="AG91" s="169">
        <f>IF(ISERROR(Data4!AN$77),0,Data4!AN$77)</f>
        <v>0</v>
      </c>
      <c r="AH91" s="169">
        <f>IF(ISERROR(Data4!AO$77),0,Data4!AO$77)</f>
        <v>0</v>
      </c>
      <c r="AI91" s="169">
        <f>IF(ISERROR(Data4!AP$77),0,Data4!AP$77)</f>
        <v>0</v>
      </c>
      <c r="AJ91" s="169">
        <f>IF(ISERROR(Data4!AQ$77),0,Data4!AQ$77)</f>
        <v>0</v>
      </c>
      <c r="AO91" s="3"/>
      <c r="AP91" s="3"/>
    </row>
    <row r="92" spans="2:42" hidden="1">
      <c r="B92" s="199" t="s">
        <v>339</v>
      </c>
      <c r="C92" s="181" t="str">
        <f>Data4!D$78</f>
        <v>-</v>
      </c>
      <c r="D92" s="65">
        <f>F92+NPV(FDN,G92:INDEX(G92:AJ92,PAL))</f>
        <v>0</v>
      </c>
      <c r="E92" s="169">
        <f t="shared" si="27"/>
        <v>0</v>
      </c>
      <c r="F92" s="169">
        <f>IF(ISERROR(Data4!M$78),0,Data4!M$78)</f>
        <v>0</v>
      </c>
      <c r="G92" s="169">
        <f>IF(ISERROR(Data4!N$78),0,Data4!N$78)</f>
        <v>0</v>
      </c>
      <c r="H92" s="169">
        <f>IF(ISERROR(Data4!O$78),0,Data4!O$78)</f>
        <v>0</v>
      </c>
      <c r="I92" s="169">
        <f>IF(ISERROR(Data4!P$78),0,Data4!P$78)</f>
        <v>0</v>
      </c>
      <c r="J92" s="169">
        <f>IF(ISERROR(Data4!Q$78),0,Data4!Q$78)</f>
        <v>0</v>
      </c>
      <c r="K92" s="169">
        <f>IF(ISERROR(Data4!R$78),0,Data4!R$78)</f>
        <v>0</v>
      </c>
      <c r="L92" s="169">
        <f>IF(ISERROR(Data4!S$78),0,Data4!S$78)</f>
        <v>0</v>
      </c>
      <c r="M92" s="169">
        <f>IF(ISERROR(Data4!T$78),0,Data4!T$78)</f>
        <v>0</v>
      </c>
      <c r="N92" s="169">
        <f>IF(ISERROR(Data4!U$78),0,Data4!U$78)</f>
        <v>0</v>
      </c>
      <c r="O92" s="169">
        <f>IF(ISERROR(Data4!V$78),0,Data4!V$78)</f>
        <v>0</v>
      </c>
      <c r="P92" s="169">
        <f>IF(ISERROR(Data4!W$78),0,Data4!W$78)</f>
        <v>0</v>
      </c>
      <c r="Q92" s="169">
        <f>IF(ISERROR(Data4!X$78),0,Data4!X$78)</f>
        <v>0</v>
      </c>
      <c r="R92" s="169">
        <f>IF(ISERROR(Data4!Y$78),0,Data4!Y$78)</f>
        <v>0</v>
      </c>
      <c r="S92" s="169">
        <f>IF(ISERROR(Data4!Z$78),0,Data4!Z$78)</f>
        <v>0</v>
      </c>
      <c r="T92" s="169">
        <f>IF(ISERROR(Data4!AA$78),0,Data4!AA$78)</f>
        <v>0</v>
      </c>
      <c r="U92" s="169">
        <f>IF(ISERROR(Data4!AB$78),0,Data4!AB$78)</f>
        <v>0</v>
      </c>
      <c r="V92" s="169">
        <f>IF(ISERROR(Data4!AC$78),0,Data4!AC$78)</f>
        <v>0</v>
      </c>
      <c r="W92" s="169">
        <f>IF(ISERROR(Data4!AD$78),0,Data4!AD$78)</f>
        <v>0</v>
      </c>
      <c r="X92" s="169">
        <f>IF(ISERROR(Data4!AE$78),0,Data4!AE$78)</f>
        <v>0</v>
      </c>
      <c r="Y92" s="169">
        <f>IF(ISERROR(Data4!AF$78),0,Data4!AF$78)</f>
        <v>0</v>
      </c>
      <c r="Z92" s="169">
        <f>IF(ISERROR(Data4!AG$78),0,Data4!AG$78)</f>
        <v>0</v>
      </c>
      <c r="AA92" s="169">
        <f>IF(ISERROR(Data4!AH$78),0,Data4!AH$78)</f>
        <v>0</v>
      </c>
      <c r="AB92" s="169">
        <f>IF(ISERROR(Data4!AI$78),0,Data4!AI$78)</f>
        <v>0</v>
      </c>
      <c r="AC92" s="169">
        <f>IF(ISERROR(Data4!AJ$78),0,Data4!AJ$78)</f>
        <v>0</v>
      </c>
      <c r="AD92" s="169">
        <f>IF(ISERROR(Data4!AK$78),0,Data4!AK$78)</f>
        <v>0</v>
      </c>
      <c r="AE92" s="169">
        <f>IF(ISERROR(Data4!AL$78),0,Data4!AL$78)</f>
        <v>0</v>
      </c>
      <c r="AF92" s="169">
        <f>IF(ISERROR(Data4!AM$78),0,Data4!AM$78)</f>
        <v>0</v>
      </c>
      <c r="AG92" s="169">
        <f>IF(ISERROR(Data4!AN$78),0,Data4!AN$78)</f>
        <v>0</v>
      </c>
      <c r="AH92" s="169">
        <f>IF(ISERROR(Data4!AO$78),0,Data4!AO$78)</f>
        <v>0</v>
      </c>
      <c r="AI92" s="169">
        <f>IF(ISERROR(Data4!AP$78),0,Data4!AP$78)</f>
        <v>0</v>
      </c>
      <c r="AJ92" s="169">
        <f>IF(ISERROR(Data4!AQ$78),0,Data4!AQ$78)</f>
        <v>0</v>
      </c>
      <c r="AO92" s="3"/>
      <c r="AP92" s="3"/>
    </row>
    <row r="93" spans="2:42" hidden="1">
      <c r="B93" s="199" t="s">
        <v>340</v>
      </c>
      <c r="C93" s="181" t="str">
        <f>Data4!D$79</f>
        <v>-</v>
      </c>
      <c r="D93" s="65">
        <f>F93+NPV(FDN,G93:INDEX(G93:AJ93,PAL))</f>
        <v>0</v>
      </c>
      <c r="E93" s="169">
        <f t="shared" si="27"/>
        <v>0</v>
      </c>
      <c r="F93" s="169">
        <f>IF(ISERROR(Data4!M$79),0,Data4!M$79)</f>
        <v>0</v>
      </c>
      <c r="G93" s="169">
        <f>IF(ISERROR(Data4!N$79),0,Data4!N$79)</f>
        <v>0</v>
      </c>
      <c r="H93" s="169">
        <f>IF(ISERROR(Data4!O$79),0,Data4!O$79)</f>
        <v>0</v>
      </c>
      <c r="I93" s="169">
        <f>IF(ISERROR(Data4!P$79),0,Data4!P$79)</f>
        <v>0</v>
      </c>
      <c r="J93" s="169">
        <f>IF(ISERROR(Data4!Q$79),0,Data4!Q$79)</f>
        <v>0</v>
      </c>
      <c r="K93" s="169">
        <f>IF(ISERROR(Data4!R$79),0,Data4!R$79)</f>
        <v>0</v>
      </c>
      <c r="L93" s="169">
        <f>IF(ISERROR(Data4!S$79),0,Data4!S$79)</f>
        <v>0</v>
      </c>
      <c r="M93" s="169">
        <f>IF(ISERROR(Data4!T$79),0,Data4!T$79)</f>
        <v>0</v>
      </c>
      <c r="N93" s="169">
        <f>IF(ISERROR(Data4!U$79),0,Data4!U$79)</f>
        <v>0</v>
      </c>
      <c r="O93" s="169">
        <f>IF(ISERROR(Data4!V$79),0,Data4!V$79)</f>
        <v>0</v>
      </c>
      <c r="P93" s="169">
        <f>IF(ISERROR(Data4!W$79),0,Data4!W$79)</f>
        <v>0</v>
      </c>
      <c r="Q93" s="169">
        <f>IF(ISERROR(Data4!X$79),0,Data4!X$79)</f>
        <v>0</v>
      </c>
      <c r="R93" s="169">
        <f>IF(ISERROR(Data4!Y$79),0,Data4!Y$79)</f>
        <v>0</v>
      </c>
      <c r="S93" s="169">
        <f>IF(ISERROR(Data4!Z$79),0,Data4!Z$79)</f>
        <v>0</v>
      </c>
      <c r="T93" s="169">
        <f>IF(ISERROR(Data4!AA$79),0,Data4!AA$79)</f>
        <v>0</v>
      </c>
      <c r="U93" s="169">
        <f>IF(ISERROR(Data4!AB$79),0,Data4!AB$79)</f>
        <v>0</v>
      </c>
      <c r="V93" s="169">
        <f>IF(ISERROR(Data4!AC$79),0,Data4!AC$79)</f>
        <v>0</v>
      </c>
      <c r="W93" s="169">
        <f>IF(ISERROR(Data4!AD$79),0,Data4!AD$79)</f>
        <v>0</v>
      </c>
      <c r="X93" s="169">
        <f>IF(ISERROR(Data4!AE$79),0,Data4!AE$79)</f>
        <v>0</v>
      </c>
      <c r="Y93" s="169">
        <f>IF(ISERROR(Data4!AF$79),0,Data4!AF$79)</f>
        <v>0</v>
      </c>
      <c r="Z93" s="169">
        <f>IF(ISERROR(Data4!AG$79),0,Data4!AG$79)</f>
        <v>0</v>
      </c>
      <c r="AA93" s="169">
        <f>IF(ISERROR(Data4!AH$79),0,Data4!AH$79)</f>
        <v>0</v>
      </c>
      <c r="AB93" s="169">
        <f>IF(ISERROR(Data4!AI$79),0,Data4!AI$79)</f>
        <v>0</v>
      </c>
      <c r="AC93" s="169">
        <f>IF(ISERROR(Data4!AJ$79),0,Data4!AJ$79)</f>
        <v>0</v>
      </c>
      <c r="AD93" s="169">
        <f>IF(ISERROR(Data4!AK$79),0,Data4!AK$79)</f>
        <v>0</v>
      </c>
      <c r="AE93" s="169">
        <f>IF(ISERROR(Data4!AL$79),0,Data4!AL$79)</f>
        <v>0</v>
      </c>
      <c r="AF93" s="169">
        <f>IF(ISERROR(Data4!AM$79),0,Data4!AM$79)</f>
        <v>0</v>
      </c>
      <c r="AG93" s="169">
        <f>IF(ISERROR(Data4!AN$79),0,Data4!AN$79)</f>
        <v>0</v>
      </c>
      <c r="AH93" s="169">
        <f>IF(ISERROR(Data4!AO$79),0,Data4!AO$79)</f>
        <v>0</v>
      </c>
      <c r="AI93" s="169">
        <f>IF(ISERROR(Data4!AP$79),0,Data4!AP$79)</f>
        <v>0</v>
      </c>
      <c r="AJ93" s="169">
        <f>IF(ISERROR(Data4!AQ$79),0,Data4!AQ$79)</f>
        <v>0</v>
      </c>
      <c r="AO93" s="3"/>
      <c r="AP93" s="3"/>
    </row>
    <row r="94" spans="2:42" hidden="1">
      <c r="B94" s="199" t="s">
        <v>341</v>
      </c>
      <c r="C94" s="181" t="str">
        <f>Data4!D$80</f>
        <v>-</v>
      </c>
      <c r="D94" s="65">
        <f>F94+NPV(FDN,G94:INDEX(G94:AJ94,PAL))</f>
        <v>0</v>
      </c>
      <c r="E94" s="169">
        <f t="shared" si="27"/>
        <v>0</v>
      </c>
      <c r="F94" s="169">
        <f>IF(ISERROR(Data4!M$80),0,Data4!M$80)</f>
        <v>0</v>
      </c>
      <c r="G94" s="169">
        <f>IF(ISERROR(Data4!N$80),0,Data4!N$80)</f>
        <v>0</v>
      </c>
      <c r="H94" s="169">
        <f>IF(ISERROR(Data4!O$80),0,Data4!O$80)</f>
        <v>0</v>
      </c>
      <c r="I94" s="169">
        <f>IF(ISERROR(Data4!P$80),0,Data4!P$80)</f>
        <v>0</v>
      </c>
      <c r="J94" s="169">
        <f>IF(ISERROR(Data4!Q$80),0,Data4!Q$80)</f>
        <v>0</v>
      </c>
      <c r="K94" s="169">
        <f>IF(ISERROR(Data4!R$80),0,Data4!R$80)</f>
        <v>0</v>
      </c>
      <c r="L94" s="169">
        <f>IF(ISERROR(Data4!S$80),0,Data4!S$80)</f>
        <v>0</v>
      </c>
      <c r="M94" s="169">
        <f>IF(ISERROR(Data4!T$80),0,Data4!T$80)</f>
        <v>0</v>
      </c>
      <c r="N94" s="169">
        <f>IF(ISERROR(Data4!U$80),0,Data4!U$80)</f>
        <v>0</v>
      </c>
      <c r="O94" s="169">
        <f>IF(ISERROR(Data4!V$80),0,Data4!V$80)</f>
        <v>0</v>
      </c>
      <c r="P94" s="169">
        <f>IF(ISERROR(Data4!W$80),0,Data4!W$80)</f>
        <v>0</v>
      </c>
      <c r="Q94" s="169">
        <f>IF(ISERROR(Data4!X$80),0,Data4!X$80)</f>
        <v>0</v>
      </c>
      <c r="R94" s="169">
        <f>IF(ISERROR(Data4!Y$80),0,Data4!Y$80)</f>
        <v>0</v>
      </c>
      <c r="S94" s="169">
        <f>IF(ISERROR(Data4!Z$80),0,Data4!Z$80)</f>
        <v>0</v>
      </c>
      <c r="T94" s="169">
        <f>IF(ISERROR(Data4!AA$80),0,Data4!AA$80)</f>
        <v>0</v>
      </c>
      <c r="U94" s="169">
        <f>IF(ISERROR(Data4!AB$80),0,Data4!AB$80)</f>
        <v>0</v>
      </c>
      <c r="V94" s="169">
        <f>IF(ISERROR(Data4!AC$80),0,Data4!AC$80)</f>
        <v>0</v>
      </c>
      <c r="W94" s="169">
        <f>IF(ISERROR(Data4!AD$80),0,Data4!AD$80)</f>
        <v>0</v>
      </c>
      <c r="X94" s="169">
        <f>IF(ISERROR(Data4!AE$80),0,Data4!AE$80)</f>
        <v>0</v>
      </c>
      <c r="Y94" s="169">
        <f>IF(ISERROR(Data4!AF$80),0,Data4!AF$80)</f>
        <v>0</v>
      </c>
      <c r="Z94" s="169">
        <f>IF(ISERROR(Data4!AG$80),0,Data4!AG$80)</f>
        <v>0</v>
      </c>
      <c r="AA94" s="169">
        <f>IF(ISERROR(Data4!AH$80),0,Data4!AH$80)</f>
        <v>0</v>
      </c>
      <c r="AB94" s="169">
        <f>IF(ISERROR(Data4!AI$80),0,Data4!AI$80)</f>
        <v>0</v>
      </c>
      <c r="AC94" s="169">
        <f>IF(ISERROR(Data4!AJ$80),0,Data4!AJ$80)</f>
        <v>0</v>
      </c>
      <c r="AD94" s="169">
        <f>IF(ISERROR(Data4!AK$80),0,Data4!AK$80)</f>
        <v>0</v>
      </c>
      <c r="AE94" s="169">
        <f>IF(ISERROR(Data4!AL$80),0,Data4!AL$80)</f>
        <v>0</v>
      </c>
      <c r="AF94" s="169">
        <f>IF(ISERROR(Data4!AM$80),0,Data4!AM$80)</f>
        <v>0</v>
      </c>
      <c r="AG94" s="169">
        <f>IF(ISERROR(Data4!AN$80),0,Data4!AN$80)</f>
        <v>0</v>
      </c>
      <c r="AH94" s="169">
        <f>IF(ISERROR(Data4!AO$80),0,Data4!AO$80)</f>
        <v>0</v>
      </c>
      <c r="AI94" s="169">
        <f>IF(ISERROR(Data4!AP$80),0,Data4!AP$80)</f>
        <v>0</v>
      </c>
      <c r="AJ94" s="169">
        <f>IF(ISERROR(Data4!AQ$80),0,Data4!AQ$80)</f>
        <v>0</v>
      </c>
      <c r="AO94" s="3"/>
      <c r="AP94" s="3"/>
    </row>
    <row r="95" spans="2:42" hidden="1">
      <c r="B95" s="199" t="s">
        <v>342</v>
      </c>
      <c r="C95" s="181" t="str">
        <f>Data4!D$81</f>
        <v>-</v>
      </c>
      <c r="D95" s="65">
        <f>F95+NPV(FDN,G95:INDEX(G95:AJ95,PAL))</f>
        <v>0</v>
      </c>
      <c r="E95" s="169">
        <f t="shared" si="27"/>
        <v>0</v>
      </c>
      <c r="F95" s="169">
        <f>IF(ISERROR(Data4!M$81),0,Data4!M$81)</f>
        <v>0</v>
      </c>
      <c r="G95" s="169">
        <f>IF(ISERROR(Data4!N$81),0,Data4!N$81)</f>
        <v>0</v>
      </c>
      <c r="H95" s="169">
        <f>IF(ISERROR(Data4!O$81),0,Data4!O$81)</f>
        <v>0</v>
      </c>
      <c r="I95" s="169">
        <f>IF(ISERROR(Data4!P$81),0,Data4!P$81)</f>
        <v>0</v>
      </c>
      <c r="J95" s="169">
        <f>IF(ISERROR(Data4!Q$81),0,Data4!Q$81)</f>
        <v>0</v>
      </c>
      <c r="K95" s="169">
        <f>IF(ISERROR(Data4!R$81),0,Data4!R$81)</f>
        <v>0</v>
      </c>
      <c r="L95" s="169">
        <f>IF(ISERROR(Data4!S$81),0,Data4!S$81)</f>
        <v>0</v>
      </c>
      <c r="M95" s="169">
        <f>IF(ISERROR(Data4!T$81),0,Data4!T$81)</f>
        <v>0</v>
      </c>
      <c r="N95" s="169">
        <f>IF(ISERROR(Data4!U$81),0,Data4!U$81)</f>
        <v>0</v>
      </c>
      <c r="O95" s="169">
        <f>IF(ISERROR(Data4!V$81),0,Data4!V$81)</f>
        <v>0</v>
      </c>
      <c r="P95" s="169">
        <f>IF(ISERROR(Data4!W$81),0,Data4!W$81)</f>
        <v>0</v>
      </c>
      <c r="Q95" s="169">
        <f>IF(ISERROR(Data4!X$81),0,Data4!X$81)</f>
        <v>0</v>
      </c>
      <c r="R95" s="169">
        <f>IF(ISERROR(Data4!Y$81),0,Data4!Y$81)</f>
        <v>0</v>
      </c>
      <c r="S95" s="169">
        <f>IF(ISERROR(Data4!Z$81),0,Data4!Z$81)</f>
        <v>0</v>
      </c>
      <c r="T95" s="169">
        <f>IF(ISERROR(Data4!AA$81),0,Data4!AA$81)</f>
        <v>0</v>
      </c>
      <c r="U95" s="169">
        <f>IF(ISERROR(Data4!AB$81),0,Data4!AB$81)</f>
        <v>0</v>
      </c>
      <c r="V95" s="169">
        <f>IF(ISERROR(Data4!AC$81),0,Data4!AC$81)</f>
        <v>0</v>
      </c>
      <c r="W95" s="169">
        <f>IF(ISERROR(Data4!AD$81),0,Data4!AD$81)</f>
        <v>0</v>
      </c>
      <c r="X95" s="169">
        <f>IF(ISERROR(Data4!AE$81),0,Data4!AE$81)</f>
        <v>0</v>
      </c>
      <c r="Y95" s="169">
        <f>IF(ISERROR(Data4!AF$81),0,Data4!AF$81)</f>
        <v>0</v>
      </c>
      <c r="Z95" s="169">
        <f>IF(ISERROR(Data4!AG$81),0,Data4!AG$81)</f>
        <v>0</v>
      </c>
      <c r="AA95" s="169">
        <f>IF(ISERROR(Data4!AH$81),0,Data4!AH$81)</f>
        <v>0</v>
      </c>
      <c r="AB95" s="169">
        <f>IF(ISERROR(Data4!AI$81),0,Data4!AI$81)</f>
        <v>0</v>
      </c>
      <c r="AC95" s="169">
        <f>IF(ISERROR(Data4!AJ$81),0,Data4!AJ$81)</f>
        <v>0</v>
      </c>
      <c r="AD95" s="169">
        <f>IF(ISERROR(Data4!AK$81),0,Data4!AK$81)</f>
        <v>0</v>
      </c>
      <c r="AE95" s="169">
        <f>IF(ISERROR(Data4!AL$81),0,Data4!AL$81)</f>
        <v>0</v>
      </c>
      <c r="AF95" s="169">
        <f>IF(ISERROR(Data4!AM$81),0,Data4!AM$81)</f>
        <v>0</v>
      </c>
      <c r="AG95" s="169">
        <f>IF(ISERROR(Data4!AN$81),0,Data4!AN$81)</f>
        <v>0</v>
      </c>
      <c r="AH95" s="169">
        <f>IF(ISERROR(Data4!AO$81),0,Data4!AO$81)</f>
        <v>0</v>
      </c>
      <c r="AI95" s="169">
        <f>IF(ISERROR(Data4!AP$81),0,Data4!AP$81)</f>
        <v>0</v>
      </c>
      <c r="AJ95" s="169">
        <f>IF(ISERROR(Data4!AQ$81),0,Data4!AQ$81)</f>
        <v>0</v>
      </c>
      <c r="AO95" s="3"/>
      <c r="AP95" s="3"/>
    </row>
    <row r="96" spans="2:42" hidden="1">
      <c r="B96" s="199" t="s">
        <v>343</v>
      </c>
      <c r="C96" s="181" t="str">
        <f>Data4!D$82</f>
        <v>-</v>
      </c>
      <c r="D96" s="65">
        <f>F96+NPV(FDN,G96:INDEX(G96:AJ96,PAL))</f>
        <v>0</v>
      </c>
      <c r="E96" s="169">
        <f t="shared" si="27"/>
        <v>0</v>
      </c>
      <c r="F96" s="169">
        <f>IF(ISERROR(Data4!M$82),0,Data4!M$82)</f>
        <v>0</v>
      </c>
      <c r="G96" s="169">
        <f>IF(ISERROR(Data4!N$82),0,Data4!N$82)</f>
        <v>0</v>
      </c>
      <c r="H96" s="169">
        <f>IF(ISERROR(Data4!O$82),0,Data4!O$82)</f>
        <v>0</v>
      </c>
      <c r="I96" s="169">
        <f>IF(ISERROR(Data4!P$82),0,Data4!P$82)</f>
        <v>0</v>
      </c>
      <c r="J96" s="169">
        <f>IF(ISERROR(Data4!Q$82),0,Data4!Q$82)</f>
        <v>0</v>
      </c>
      <c r="K96" s="169">
        <f>IF(ISERROR(Data4!R$82),0,Data4!R$82)</f>
        <v>0</v>
      </c>
      <c r="L96" s="169">
        <f>IF(ISERROR(Data4!S$82),0,Data4!S$82)</f>
        <v>0</v>
      </c>
      <c r="M96" s="169">
        <f>IF(ISERROR(Data4!T$82),0,Data4!T$82)</f>
        <v>0</v>
      </c>
      <c r="N96" s="169">
        <f>IF(ISERROR(Data4!U$82),0,Data4!U$82)</f>
        <v>0</v>
      </c>
      <c r="O96" s="169">
        <f>IF(ISERROR(Data4!V$82),0,Data4!V$82)</f>
        <v>0</v>
      </c>
      <c r="P96" s="169">
        <f>IF(ISERROR(Data4!W$82),0,Data4!W$82)</f>
        <v>0</v>
      </c>
      <c r="Q96" s="169">
        <f>IF(ISERROR(Data4!X$82),0,Data4!X$82)</f>
        <v>0</v>
      </c>
      <c r="R96" s="169">
        <f>IF(ISERROR(Data4!Y$82),0,Data4!Y$82)</f>
        <v>0</v>
      </c>
      <c r="S96" s="169">
        <f>IF(ISERROR(Data4!Z$82),0,Data4!Z$82)</f>
        <v>0</v>
      </c>
      <c r="T96" s="169">
        <f>IF(ISERROR(Data4!AA$82),0,Data4!AA$82)</f>
        <v>0</v>
      </c>
      <c r="U96" s="169">
        <f>IF(ISERROR(Data4!AB$82),0,Data4!AB$82)</f>
        <v>0</v>
      </c>
      <c r="V96" s="169">
        <f>IF(ISERROR(Data4!AC$82),0,Data4!AC$82)</f>
        <v>0</v>
      </c>
      <c r="W96" s="169">
        <f>IF(ISERROR(Data4!AD$82),0,Data4!AD$82)</f>
        <v>0</v>
      </c>
      <c r="X96" s="169">
        <f>IF(ISERROR(Data4!AE$82),0,Data4!AE$82)</f>
        <v>0</v>
      </c>
      <c r="Y96" s="169">
        <f>IF(ISERROR(Data4!AF$82),0,Data4!AF$82)</f>
        <v>0</v>
      </c>
      <c r="Z96" s="169">
        <f>IF(ISERROR(Data4!AG$82),0,Data4!AG$82)</f>
        <v>0</v>
      </c>
      <c r="AA96" s="169">
        <f>IF(ISERROR(Data4!AH$82),0,Data4!AH$82)</f>
        <v>0</v>
      </c>
      <c r="AB96" s="169">
        <f>IF(ISERROR(Data4!AI$82),0,Data4!AI$82)</f>
        <v>0</v>
      </c>
      <c r="AC96" s="169">
        <f>IF(ISERROR(Data4!AJ$82),0,Data4!AJ$82)</f>
        <v>0</v>
      </c>
      <c r="AD96" s="169">
        <f>IF(ISERROR(Data4!AK$82),0,Data4!AK$82)</f>
        <v>0</v>
      </c>
      <c r="AE96" s="169">
        <f>IF(ISERROR(Data4!AL$82),0,Data4!AL$82)</f>
        <v>0</v>
      </c>
      <c r="AF96" s="169">
        <f>IF(ISERROR(Data4!AM$82),0,Data4!AM$82)</f>
        <v>0</v>
      </c>
      <c r="AG96" s="169">
        <f>IF(ISERROR(Data4!AN$82),0,Data4!AN$82)</f>
        <v>0</v>
      </c>
      <c r="AH96" s="169">
        <f>IF(ISERROR(Data4!AO$82),0,Data4!AO$82)</f>
        <v>0</v>
      </c>
      <c r="AI96" s="169">
        <f>IF(ISERROR(Data4!AP$82),0,Data4!AP$82)</f>
        <v>0</v>
      </c>
      <c r="AJ96" s="169">
        <f>IF(ISERROR(Data4!AQ$82),0,Data4!AQ$82)</f>
        <v>0</v>
      </c>
      <c r="AO96" s="3"/>
      <c r="AP96" s="3"/>
    </row>
    <row r="97" spans="2:42" hidden="1">
      <c r="B97" s="66" t="s">
        <v>53</v>
      </c>
      <c r="C97" s="180" t="str">
        <f>IF(Kalba="EN",Data2!C$76,Data2!B$76) &amp; " "&amp; IF(Kalba="EN",Data2!C$77,Data2!B$77)</f>
        <v>SE žala (pasirinkite SE žalos komponentą)</v>
      </c>
      <c r="D97" s="62">
        <f t="shared" ref="D97:AJ97" si="28">ROUND(SUM(D98:D100),0)</f>
        <v>0</v>
      </c>
      <c r="E97" s="62">
        <f t="shared" si="28"/>
        <v>0</v>
      </c>
      <c r="F97" s="62">
        <f t="shared" si="28"/>
        <v>0</v>
      </c>
      <c r="G97" s="62">
        <f t="shared" si="28"/>
        <v>0</v>
      </c>
      <c r="H97" s="62">
        <f t="shared" si="28"/>
        <v>0</v>
      </c>
      <c r="I97" s="62">
        <f t="shared" si="28"/>
        <v>0</v>
      </c>
      <c r="J97" s="62">
        <f t="shared" si="28"/>
        <v>0</v>
      </c>
      <c r="K97" s="62">
        <f t="shared" si="28"/>
        <v>0</v>
      </c>
      <c r="L97" s="62">
        <f t="shared" si="28"/>
        <v>0</v>
      </c>
      <c r="M97" s="62">
        <f t="shared" si="28"/>
        <v>0</v>
      </c>
      <c r="N97" s="62">
        <f t="shared" si="28"/>
        <v>0</v>
      </c>
      <c r="O97" s="62">
        <f t="shared" si="28"/>
        <v>0</v>
      </c>
      <c r="P97" s="62">
        <f t="shared" si="28"/>
        <v>0</v>
      </c>
      <c r="Q97" s="62">
        <f t="shared" si="28"/>
        <v>0</v>
      </c>
      <c r="R97" s="62">
        <f t="shared" si="28"/>
        <v>0</v>
      </c>
      <c r="S97" s="62">
        <f t="shared" si="28"/>
        <v>0</v>
      </c>
      <c r="T97" s="62">
        <f t="shared" si="28"/>
        <v>0</v>
      </c>
      <c r="U97" s="62">
        <f t="shared" si="28"/>
        <v>0</v>
      </c>
      <c r="V97" s="62">
        <f t="shared" si="28"/>
        <v>0</v>
      </c>
      <c r="W97" s="62">
        <f t="shared" si="28"/>
        <v>0</v>
      </c>
      <c r="X97" s="62">
        <f t="shared" si="28"/>
        <v>0</v>
      </c>
      <c r="Y97" s="62">
        <f t="shared" si="28"/>
        <v>0</v>
      </c>
      <c r="Z97" s="62">
        <f t="shared" si="28"/>
        <v>0</v>
      </c>
      <c r="AA97" s="62">
        <f t="shared" si="28"/>
        <v>0</v>
      </c>
      <c r="AB97" s="62">
        <f t="shared" si="28"/>
        <v>0</v>
      </c>
      <c r="AC97" s="62">
        <f t="shared" si="28"/>
        <v>0</v>
      </c>
      <c r="AD97" s="62">
        <f t="shared" si="28"/>
        <v>0</v>
      </c>
      <c r="AE97" s="62">
        <f t="shared" si="28"/>
        <v>0</v>
      </c>
      <c r="AF97" s="62">
        <f t="shared" si="28"/>
        <v>0</v>
      </c>
      <c r="AG97" s="62">
        <f t="shared" si="28"/>
        <v>0</v>
      </c>
      <c r="AH97" s="62">
        <f t="shared" si="28"/>
        <v>0</v>
      </c>
      <c r="AI97" s="62">
        <f t="shared" si="28"/>
        <v>0</v>
      </c>
      <c r="AJ97" s="62">
        <f t="shared" si="28"/>
        <v>0</v>
      </c>
      <c r="AO97" s="3"/>
      <c r="AP97" s="3"/>
    </row>
    <row r="98" spans="2:42" hidden="1">
      <c r="B98" s="199" t="s">
        <v>344</v>
      </c>
      <c r="C98" s="181" t="str">
        <f>Data4!D$84</f>
        <v>-</v>
      </c>
      <c r="D98" s="65">
        <f>F98+NPV(FDN,G98:INDEX(G98:AJ98,PAL))</f>
        <v>0</v>
      </c>
      <c r="E98" s="65">
        <f>SUMIF($F$5:$AJ$5,"&lt;="&amp;PAL,$F98:$AJ98)</f>
        <v>0</v>
      </c>
      <c r="F98" s="169">
        <f>IF(ISERROR(Data4!M$84),0,Data4!M$84)</f>
        <v>0</v>
      </c>
      <c r="G98" s="169">
        <f>IF(ISERROR(Data4!N$84),0,Data4!N$84)</f>
        <v>0</v>
      </c>
      <c r="H98" s="169">
        <f>IF(ISERROR(Data4!O$84),0,Data4!O$84)</f>
        <v>0</v>
      </c>
      <c r="I98" s="169">
        <f>IF(ISERROR(Data4!P$84),0,Data4!P$84)</f>
        <v>0</v>
      </c>
      <c r="J98" s="169">
        <f>IF(ISERROR(Data4!Q$84),0,Data4!Q$84)</f>
        <v>0</v>
      </c>
      <c r="K98" s="169">
        <f>IF(ISERROR(Data4!R$84),0,Data4!R$84)</f>
        <v>0</v>
      </c>
      <c r="L98" s="169">
        <f>IF(ISERROR(Data4!S$84),0,Data4!S$84)</f>
        <v>0</v>
      </c>
      <c r="M98" s="169">
        <f>IF(ISERROR(Data4!T$84),0,Data4!T$84)</f>
        <v>0</v>
      </c>
      <c r="N98" s="169">
        <f>IF(ISERROR(Data4!U$84),0,Data4!U$84)</f>
        <v>0</v>
      </c>
      <c r="O98" s="169">
        <f>IF(ISERROR(Data4!V$84),0,Data4!V$84)</f>
        <v>0</v>
      </c>
      <c r="P98" s="169">
        <f>IF(ISERROR(Data4!W$84),0,Data4!W$84)</f>
        <v>0</v>
      </c>
      <c r="Q98" s="169">
        <f>IF(ISERROR(Data4!X$84),0,Data4!X$84)</f>
        <v>0</v>
      </c>
      <c r="R98" s="169">
        <f>IF(ISERROR(Data4!Y$84),0,Data4!Y$84)</f>
        <v>0</v>
      </c>
      <c r="S98" s="169">
        <f>IF(ISERROR(Data4!Z$84),0,Data4!Z$84)</f>
        <v>0</v>
      </c>
      <c r="T98" s="169">
        <f>IF(ISERROR(Data4!AA$84),0,Data4!AA$84)</f>
        <v>0</v>
      </c>
      <c r="U98" s="169">
        <f>IF(ISERROR(Data4!AB$84),0,Data4!AB$84)</f>
        <v>0</v>
      </c>
      <c r="V98" s="169">
        <f>IF(ISERROR(Data4!AC$84),0,Data4!AC$84)</f>
        <v>0</v>
      </c>
      <c r="W98" s="169">
        <f>IF(ISERROR(Data4!AD$84),0,Data4!AD$84)</f>
        <v>0</v>
      </c>
      <c r="X98" s="169">
        <f>IF(ISERROR(Data4!AE$84),0,Data4!AE$84)</f>
        <v>0</v>
      </c>
      <c r="Y98" s="169">
        <f>IF(ISERROR(Data4!AF$84),0,Data4!AF$84)</f>
        <v>0</v>
      </c>
      <c r="Z98" s="169">
        <f>IF(ISERROR(Data4!AG$84),0,Data4!AG$84)</f>
        <v>0</v>
      </c>
      <c r="AA98" s="169">
        <f>IF(ISERROR(Data4!AH$84),0,Data4!AH$84)</f>
        <v>0</v>
      </c>
      <c r="AB98" s="169">
        <f>IF(ISERROR(Data4!AI$84),0,Data4!AI$84)</f>
        <v>0</v>
      </c>
      <c r="AC98" s="169">
        <f>IF(ISERROR(Data4!AJ$84),0,Data4!AJ$84)</f>
        <v>0</v>
      </c>
      <c r="AD98" s="169">
        <f>IF(ISERROR(Data4!AK$84),0,Data4!AK$84)</f>
        <v>0</v>
      </c>
      <c r="AE98" s="169">
        <f>IF(ISERROR(Data4!AL$84),0,Data4!AL$84)</f>
        <v>0</v>
      </c>
      <c r="AF98" s="169">
        <f>IF(ISERROR(Data4!AM$84),0,Data4!AM$84)</f>
        <v>0</v>
      </c>
      <c r="AG98" s="169">
        <f>IF(ISERROR(Data4!AN$84),0,Data4!AN$84)</f>
        <v>0</v>
      </c>
      <c r="AH98" s="169">
        <f>IF(ISERROR(Data4!AO$84),0,Data4!AO$84)</f>
        <v>0</v>
      </c>
      <c r="AI98" s="169">
        <f>IF(ISERROR(Data4!AP$84),0,Data4!AP$84)</f>
        <v>0</v>
      </c>
      <c r="AJ98" s="169">
        <f>IF(ISERROR(Data4!AQ$84),0,Data4!AQ$84)</f>
        <v>0</v>
      </c>
      <c r="AO98" s="3"/>
      <c r="AP98" s="3"/>
    </row>
    <row r="99" spans="2:42" hidden="1">
      <c r="B99" s="199" t="s">
        <v>345</v>
      </c>
      <c r="C99" s="181" t="str">
        <f>Data4!D$85</f>
        <v>-</v>
      </c>
      <c r="D99" s="65">
        <f>F99+NPV(FDN,G99:INDEX(G99:AJ99,PAL))</f>
        <v>0</v>
      </c>
      <c r="E99" s="65">
        <f>SUMIF($F$5:$AJ$5,"&lt;="&amp;PAL,$F99:$AJ99)</f>
        <v>0</v>
      </c>
      <c r="F99" s="169">
        <f>IF(ISERROR(Data4!M$85),0,Data4!M$85)</f>
        <v>0</v>
      </c>
      <c r="G99" s="169">
        <f>IF(ISERROR(Data4!N$85),0,Data4!N$85)</f>
        <v>0</v>
      </c>
      <c r="H99" s="169">
        <f>IF(ISERROR(Data4!O$85),0,Data4!O$85)</f>
        <v>0</v>
      </c>
      <c r="I99" s="169">
        <f>IF(ISERROR(Data4!P$85),0,Data4!P$85)</f>
        <v>0</v>
      </c>
      <c r="J99" s="169">
        <f>IF(ISERROR(Data4!Q$85),0,Data4!Q$85)</f>
        <v>0</v>
      </c>
      <c r="K99" s="169">
        <f>IF(ISERROR(Data4!R$85),0,Data4!R$85)</f>
        <v>0</v>
      </c>
      <c r="L99" s="169">
        <f>IF(ISERROR(Data4!S$85),0,Data4!S$85)</f>
        <v>0</v>
      </c>
      <c r="M99" s="169">
        <f>IF(ISERROR(Data4!T$85),0,Data4!T$85)</f>
        <v>0</v>
      </c>
      <c r="N99" s="169">
        <f>IF(ISERROR(Data4!U$85),0,Data4!U$85)</f>
        <v>0</v>
      </c>
      <c r="O99" s="169">
        <f>IF(ISERROR(Data4!V$85),0,Data4!V$85)</f>
        <v>0</v>
      </c>
      <c r="P99" s="169">
        <f>IF(ISERROR(Data4!W$85),0,Data4!W$85)</f>
        <v>0</v>
      </c>
      <c r="Q99" s="169">
        <f>IF(ISERROR(Data4!X$85),0,Data4!X$85)</f>
        <v>0</v>
      </c>
      <c r="R99" s="169">
        <f>IF(ISERROR(Data4!Y$85),0,Data4!Y$85)</f>
        <v>0</v>
      </c>
      <c r="S99" s="169">
        <f>IF(ISERROR(Data4!Z$85),0,Data4!Z$85)</f>
        <v>0</v>
      </c>
      <c r="T99" s="169">
        <f>IF(ISERROR(Data4!AA$85),0,Data4!AA$85)</f>
        <v>0</v>
      </c>
      <c r="U99" s="169">
        <f>IF(ISERROR(Data4!AB$85),0,Data4!AB$85)</f>
        <v>0</v>
      </c>
      <c r="V99" s="169">
        <f>IF(ISERROR(Data4!AC$85),0,Data4!AC$85)</f>
        <v>0</v>
      </c>
      <c r="W99" s="169">
        <f>IF(ISERROR(Data4!AD$85),0,Data4!AD$85)</f>
        <v>0</v>
      </c>
      <c r="X99" s="169">
        <f>IF(ISERROR(Data4!AE$85),0,Data4!AE$85)</f>
        <v>0</v>
      </c>
      <c r="Y99" s="169">
        <f>IF(ISERROR(Data4!AF$85),0,Data4!AF$85)</f>
        <v>0</v>
      </c>
      <c r="Z99" s="169">
        <f>IF(ISERROR(Data4!AG$85),0,Data4!AG$85)</f>
        <v>0</v>
      </c>
      <c r="AA99" s="169">
        <f>IF(ISERROR(Data4!AH$85),0,Data4!AH$85)</f>
        <v>0</v>
      </c>
      <c r="AB99" s="169">
        <f>IF(ISERROR(Data4!AI$85),0,Data4!AI$85)</f>
        <v>0</v>
      </c>
      <c r="AC99" s="169">
        <f>IF(ISERROR(Data4!AJ$85),0,Data4!AJ$85)</f>
        <v>0</v>
      </c>
      <c r="AD99" s="169">
        <f>IF(ISERROR(Data4!AK$85),0,Data4!AK$85)</f>
        <v>0</v>
      </c>
      <c r="AE99" s="169">
        <f>IF(ISERROR(Data4!AL$85),0,Data4!AL$85)</f>
        <v>0</v>
      </c>
      <c r="AF99" s="169">
        <f>IF(ISERROR(Data4!AM$85),0,Data4!AM$85)</f>
        <v>0</v>
      </c>
      <c r="AG99" s="169">
        <f>IF(ISERROR(Data4!AN$85),0,Data4!AN$85)</f>
        <v>0</v>
      </c>
      <c r="AH99" s="169">
        <f>IF(ISERROR(Data4!AO$85),0,Data4!AO$85)</f>
        <v>0</v>
      </c>
      <c r="AI99" s="169">
        <f>IF(ISERROR(Data4!AP$85),0,Data4!AP$85)</f>
        <v>0</v>
      </c>
      <c r="AJ99" s="169">
        <f>IF(ISERROR(Data4!AQ$85),0,Data4!AQ$85)</f>
        <v>0</v>
      </c>
      <c r="AO99" s="3"/>
      <c r="AP99" s="3"/>
    </row>
    <row r="100" spans="2:42" hidden="1">
      <c r="B100" s="199" t="s">
        <v>346</v>
      </c>
      <c r="C100" s="181" t="str">
        <f>Data4!D$86</f>
        <v>-</v>
      </c>
      <c r="D100" s="65">
        <f>F100+NPV(FDN,G100:INDEX(G100:AJ100,PAL))</f>
        <v>0</v>
      </c>
      <c r="E100" s="65">
        <f>SUMIF($F$5:$AJ$5,"&lt;="&amp;PAL,$F100:$AJ100)</f>
        <v>0</v>
      </c>
      <c r="F100" s="169">
        <f>IF(ISERROR(Data4!M$86),0,Data4!M$86)</f>
        <v>0</v>
      </c>
      <c r="G100" s="169">
        <f>IF(ISERROR(Data4!N$86),0,Data4!N$86)</f>
        <v>0</v>
      </c>
      <c r="H100" s="169">
        <f>IF(ISERROR(Data4!O$86),0,Data4!O$86)</f>
        <v>0</v>
      </c>
      <c r="I100" s="169">
        <f>IF(ISERROR(Data4!P$86),0,Data4!P$86)</f>
        <v>0</v>
      </c>
      <c r="J100" s="169">
        <f>IF(ISERROR(Data4!Q$86),0,Data4!Q$86)</f>
        <v>0</v>
      </c>
      <c r="K100" s="169">
        <f>IF(ISERROR(Data4!R$86),0,Data4!R$86)</f>
        <v>0</v>
      </c>
      <c r="L100" s="169">
        <f>IF(ISERROR(Data4!S$86),0,Data4!S$86)</f>
        <v>0</v>
      </c>
      <c r="M100" s="169">
        <f>IF(ISERROR(Data4!T$86),0,Data4!T$86)</f>
        <v>0</v>
      </c>
      <c r="N100" s="169">
        <f>IF(ISERROR(Data4!U$86),0,Data4!U$86)</f>
        <v>0</v>
      </c>
      <c r="O100" s="169">
        <f>IF(ISERROR(Data4!V$86),0,Data4!V$86)</f>
        <v>0</v>
      </c>
      <c r="P100" s="169">
        <f>IF(ISERROR(Data4!W$86),0,Data4!W$86)</f>
        <v>0</v>
      </c>
      <c r="Q100" s="169">
        <f>IF(ISERROR(Data4!X$86),0,Data4!X$86)</f>
        <v>0</v>
      </c>
      <c r="R100" s="169">
        <f>IF(ISERROR(Data4!Y$86),0,Data4!Y$86)</f>
        <v>0</v>
      </c>
      <c r="S100" s="169">
        <f>IF(ISERROR(Data4!Z$86),0,Data4!Z$86)</f>
        <v>0</v>
      </c>
      <c r="T100" s="169">
        <f>IF(ISERROR(Data4!AA$86),0,Data4!AA$86)</f>
        <v>0</v>
      </c>
      <c r="U100" s="169">
        <f>IF(ISERROR(Data4!AB$86),0,Data4!AB$86)</f>
        <v>0</v>
      </c>
      <c r="V100" s="169">
        <f>IF(ISERROR(Data4!AC$86),0,Data4!AC$86)</f>
        <v>0</v>
      </c>
      <c r="W100" s="169">
        <f>IF(ISERROR(Data4!AD$86),0,Data4!AD$86)</f>
        <v>0</v>
      </c>
      <c r="X100" s="169">
        <f>IF(ISERROR(Data4!AE$86),0,Data4!AE$86)</f>
        <v>0</v>
      </c>
      <c r="Y100" s="169">
        <f>IF(ISERROR(Data4!AF$86),0,Data4!AF$86)</f>
        <v>0</v>
      </c>
      <c r="Z100" s="169">
        <f>IF(ISERROR(Data4!AG$86),0,Data4!AG$86)</f>
        <v>0</v>
      </c>
      <c r="AA100" s="169">
        <f>IF(ISERROR(Data4!AH$86),0,Data4!AH$86)</f>
        <v>0</v>
      </c>
      <c r="AB100" s="169">
        <f>IF(ISERROR(Data4!AI$86),0,Data4!AI$86)</f>
        <v>0</v>
      </c>
      <c r="AC100" s="169">
        <f>IF(ISERROR(Data4!AJ$86),0,Data4!AJ$86)</f>
        <v>0</v>
      </c>
      <c r="AD100" s="169">
        <f>IF(ISERROR(Data4!AK$86),0,Data4!AK$86)</f>
        <v>0</v>
      </c>
      <c r="AE100" s="169">
        <f>IF(ISERROR(Data4!AL$86),0,Data4!AL$86)</f>
        <v>0</v>
      </c>
      <c r="AF100" s="169">
        <f>IF(ISERROR(Data4!AM$86),0,Data4!AM$86)</f>
        <v>0</v>
      </c>
      <c r="AG100" s="169">
        <f>IF(ISERROR(Data4!AN$86),0,Data4!AN$86)</f>
        <v>0</v>
      </c>
      <c r="AH100" s="169">
        <f>IF(ISERROR(Data4!AO$86),0,Data4!AO$86)</f>
        <v>0</v>
      </c>
      <c r="AI100" s="169">
        <f>IF(ISERROR(Data4!AP$86),0,Data4!AP$86)</f>
        <v>0</v>
      </c>
      <c r="AJ100" s="169">
        <f>IF(ISERROR(Data4!AQ$86),0,Data4!AQ$86)</f>
        <v>0</v>
      </c>
      <c r="AO100" s="3"/>
      <c r="AP100" s="3"/>
    </row>
  </sheetData>
  <sheetProtection algorithmName="SHA-512" hashValue="m8GGnvAmjG3TxW8HfR9j8yYcB3pTiH4M/MFVNvB5RZPRQBJk+kcMwTK++zHzMHRlBGtOgYDd5+OwY9FOm4QfQA==" saltValue="QQZKbwfceTbeC4MS7Sllhw==" spinCount="100000" sheet="1" objects="1" scenarios="1"/>
  <mergeCells count="5">
    <mergeCell ref="B86:C86"/>
    <mergeCell ref="C2:E2"/>
    <mergeCell ref="C3:E3"/>
    <mergeCell ref="C4:E4"/>
    <mergeCell ref="AP4:AY4"/>
  </mergeCells>
  <conditionalFormatting sqref="B7:C48 B56:C56 B49:B55 B57:B59">
    <cfRule type="expression" dxfId="216" priority="4" stopIfTrue="1">
      <formula>$AO7=1</formula>
    </cfRule>
  </conditionalFormatting>
  <conditionalFormatting sqref="C4:E4">
    <cfRule type="expression" dxfId="215" priority="3" stopIfTrue="1">
      <formula>LEN($C$4)&gt;0</formula>
    </cfRule>
  </conditionalFormatting>
  <conditionalFormatting sqref="B88:C100">
    <cfRule type="expression" dxfId="214" priority="5" stopIfTrue="1">
      <formula>#REF!=1</formula>
    </cfRule>
  </conditionalFormatting>
  <conditionalFormatting sqref="C57:C59">
    <cfRule type="expression" dxfId="213" priority="1" stopIfTrue="1">
      <formula>$AO57=1</formula>
    </cfRule>
  </conditionalFormatting>
  <dataValidations xWindow="519" yWindow="659" count="2">
    <dataValidation type="decimal" allowBlank="1" showInputMessage="1" showErrorMessage="1" sqref="F18:AJ20 F23:AJ29 F33:AJ33 F37:AJ40 F42:AJ43 F45:AJ46 F8:AJ16 F90:AJ96 F49:AJ55 F98:AJ100 F57:AJ59">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6" stopIfTrue="1" id="{0557802A-D84F-43FC-BF6F-64D96AECBFC7}">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19" yWindow="659" count="2">
        <x14:dataValidation type="list" allowBlank="1" showInputMessage="1" showErrorMessage="1" prompt="Prašome naudos komponentą pasirinkti iš siūlomo sąrašo. Jeigu sąrašas tusčias, jūs jau esate pasirinkę visus galimus naudos kompentus.">
          <x14:formula1>
            <xm:f>IF(Data0!$BY$2&lt;&gt;"",OFFSET(Data0!$BY$1,INDEX( MATCH(1,(--(Data0!$BY$2:$BY$61&lt;&gt;"")),0),1),0,SUMPRODUCT(--(LEN(Data0!$BY$2:$BY$61)&gt;0)),1),OFFSET(Data0!$BY$2,INDEX( MATCH(1,(--(Data0!$BY$3:$BY$61&lt;&gt;"")),0),1),0,SUMPRODUCT(--(LEN(Data0!$BY$3:$BY$61)&gt;0)),1))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IF(Data0!$CA$2&lt;&gt;"",OFFSET(Data0!$CA$1,INDEX( MATCH(1,(--(Data0!$CA$2:$CA$61&lt;&gt;"")),0),1),0,SUMPRODUCT(--(LEN(Data0!$CA$2:$CA$61)&gt;0)),1),OFFSET(Data0!$CA$2,INDEX( MATCH(1,(--(Data0!$CA$3:$CA$61&lt;&gt;"")),0),1),0,SUMPRODUCT(--(LEN(Data0!$CA$3:$CA$61)&gt;0)),1))</xm:f>
          </x14:formula1>
          <xm:sqref>C57:C59</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tabColor rgb="FFC8C8C8"/>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E6" sqref="E6"/>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0" width="12.7109375" style="26" customWidth="1"/>
    <col min="31" max="31" width="12.85546875" style="26" customWidth="1"/>
    <col min="32" max="36" width="12.7109375" style="26" hidden="1" customWidth="1"/>
    <col min="37" max="37" width="1.28515625" style="3" customWidth="1"/>
    <col min="38" max="39" width="9.140625" style="3" hidden="1" customWidth="1"/>
    <col min="40" max="40" width="22.5703125" style="3" hidden="1" customWidth="1"/>
    <col min="41" max="41" width="27.5703125" style="26" hidden="1" customWidth="1"/>
    <col min="42" max="42" width="9.140625" style="52"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6"/>
      <c r="AW1" s="26"/>
      <c r="AX1" s="26"/>
      <c r="AY1" s="26"/>
      <c r="AZ1" s="26"/>
      <c r="BA1" s="26"/>
      <c r="BB1" s="26"/>
      <c r="BC1" s="26"/>
    </row>
    <row r="2" spans="2:55" ht="27.75" customHeight="1">
      <c r="B2" s="164"/>
      <c r="C2" s="929" t="str">
        <f>UPPER('1'!K36)&amp;"
"&amp;UPPER('1'!K37)</f>
        <v xml:space="preserve">PAPILDOMAS INVESTAVIMO OBJEKTAS (B)
</v>
      </c>
      <c r="D2" s="929"/>
      <c r="E2" s="929"/>
    </row>
    <row r="3" spans="2:55" ht="26.25" customHeight="1" thickBot="1">
      <c r="B3" s="165"/>
      <c r="C3" s="930" t="str">
        <f>"Alternatyva """&amp;Data0!O8&amp;""""</f>
        <v>Alternatyva ""</v>
      </c>
      <c r="D3" s="930"/>
      <c r="E3" s="930"/>
      <c r="G3" s="2"/>
    </row>
    <row r="4" spans="2:55" ht="26.25" customHeight="1">
      <c r="B4" s="53"/>
      <c r="C4" s="932" t="str">
        <f ca="1">IF(ISERROR(AZ6),"",AZ6)</f>
        <v/>
      </c>
      <c r="D4" s="932"/>
      <c r="E4" s="932"/>
      <c r="G4" s="2"/>
      <c r="AM4" s="384" t="s">
        <v>607</v>
      </c>
      <c r="AN4" s="514" t="s">
        <v>967</v>
      </c>
      <c r="AO4" s="386" t="s">
        <v>382</v>
      </c>
      <c r="AP4" s="927" t="s">
        <v>376</v>
      </c>
      <c r="AQ4" s="927"/>
      <c r="AR4" s="927"/>
      <c r="AS4" s="927"/>
      <c r="AT4" s="927"/>
      <c r="AU4" s="927"/>
      <c r="AV4" s="927"/>
      <c r="AW4" s="927"/>
      <c r="AX4" s="927"/>
      <c r="AY4" s="928"/>
      <c r="AZ4" s="385" t="s">
        <v>378</v>
      </c>
    </row>
    <row r="5" spans="2:55">
      <c r="B5" s="54" t="str">
        <f>IF(Kalba="EN",Data2!C30,Data2!B30)</f>
        <v>Projekto įgyvendinimo metai</v>
      </c>
      <c r="C5" s="55"/>
      <c r="D5" s="56" t="s">
        <v>331</v>
      </c>
      <c r="E5" s="57"/>
      <c r="F5" s="58">
        <f>Data4!M1</f>
        <v>0</v>
      </c>
      <c r="G5" s="58">
        <f>Data4!N1</f>
        <v>1</v>
      </c>
      <c r="H5" s="58">
        <f>Data4!O1</f>
        <v>2</v>
      </c>
      <c r="I5" s="58">
        <f>Data4!P1</f>
        <v>3</v>
      </c>
      <c r="J5" s="58">
        <f>Data4!Q1</f>
        <v>4</v>
      </c>
      <c r="K5" s="58">
        <f>Data4!R1</f>
        <v>5</v>
      </c>
      <c r="L5" s="58">
        <f>Data4!S1</f>
        <v>6</v>
      </c>
      <c r="M5" s="58">
        <f>Data4!T1</f>
        <v>7</v>
      </c>
      <c r="N5" s="58">
        <f>Data4!U1</f>
        <v>8</v>
      </c>
      <c r="O5" s="58">
        <f>Data4!V1</f>
        <v>9</v>
      </c>
      <c r="P5" s="58">
        <f>Data4!W1</f>
        <v>10</v>
      </c>
      <c r="Q5" s="58">
        <f>Data4!X1</f>
        <v>11</v>
      </c>
      <c r="R5" s="58">
        <f>Data4!Y1</f>
        <v>12</v>
      </c>
      <c r="S5" s="58">
        <f>Data4!Z1</f>
        <v>13</v>
      </c>
      <c r="T5" s="58">
        <f>Data4!AA1</f>
        <v>14</v>
      </c>
      <c r="U5" s="58">
        <f>Data4!AB1</f>
        <v>15</v>
      </c>
      <c r="V5" s="58">
        <f>Data4!AC1</f>
        <v>16</v>
      </c>
      <c r="W5" s="58">
        <f>Data4!AD1</f>
        <v>17</v>
      </c>
      <c r="X5" s="58">
        <f>Data4!AE1</f>
        <v>18</v>
      </c>
      <c r="Y5" s="58">
        <f>Data4!AF1</f>
        <v>19</v>
      </c>
      <c r="Z5" s="58">
        <f>Data4!AG1</f>
        <v>20</v>
      </c>
      <c r="AA5" s="58">
        <f>Data4!AH1</f>
        <v>21</v>
      </c>
      <c r="AB5" s="58">
        <f>Data4!AI1</f>
        <v>22</v>
      </c>
      <c r="AC5" s="58">
        <f>Data4!AJ1</f>
        <v>23</v>
      </c>
      <c r="AD5" s="58">
        <f>Data4!AK1</f>
        <v>24</v>
      </c>
      <c r="AE5" s="58">
        <f>Data4!AL1</f>
        <v>25</v>
      </c>
      <c r="AF5" s="58">
        <f>Data4!AM1</f>
        <v>26</v>
      </c>
      <c r="AG5" s="58">
        <f>Data4!AN1</f>
        <v>27</v>
      </c>
      <c r="AH5" s="58">
        <f>Data4!AO1</f>
        <v>28</v>
      </c>
      <c r="AI5" s="58">
        <f>Data4!AP1</f>
        <v>29</v>
      </c>
      <c r="AJ5" s="58">
        <f>Data4!AQ1</f>
        <v>30</v>
      </c>
      <c r="AM5" s="381"/>
      <c r="AN5" s="513"/>
      <c r="AO5" s="387"/>
      <c r="AP5" s="59">
        <v>1</v>
      </c>
      <c r="AQ5" s="59">
        <v>2</v>
      </c>
      <c r="AR5" s="59">
        <v>3</v>
      </c>
      <c r="AS5" s="59">
        <v>4</v>
      </c>
      <c r="AT5" s="59">
        <v>5</v>
      </c>
      <c r="AU5" s="59">
        <v>6</v>
      </c>
      <c r="AV5" s="59">
        <v>7</v>
      </c>
      <c r="AW5" s="59">
        <v>8</v>
      </c>
      <c r="AX5" s="59">
        <v>9</v>
      </c>
      <c r="AY5" s="388">
        <v>10</v>
      </c>
      <c r="AZ5" s="379" t="str">
        <f ca="1">IF(MAX(AP6:AY6)=0,"",INDEX(AP5:AY5,1,MATCH(MAX(AP6:AY6),AP6:AY6,0)))</f>
        <v/>
      </c>
    </row>
    <row r="6" spans="2:55">
      <c r="B6" s="54" t="str">
        <f>IF(Kalba="EN",Data2!C31,Data2!B31)</f>
        <v>Projekto biudžeto eilutė / Projekto įgyvendinimo kalendoriniai metai</v>
      </c>
      <c r="C6" s="55"/>
      <c r="D6" s="60" t="s">
        <v>383</v>
      </c>
      <c r="E6" s="60" t="s">
        <v>1482</v>
      </c>
      <c r="F6" s="58">
        <f>Data4!M2</f>
        <v>2017</v>
      </c>
      <c r="G6" s="58">
        <f>Data4!N2</f>
        <v>2018</v>
      </c>
      <c r="H6" s="58">
        <f>Data4!O2</f>
        <v>2019</v>
      </c>
      <c r="I6" s="58">
        <f>Data4!P2</f>
        <v>2020</v>
      </c>
      <c r="J6" s="58">
        <f>Data4!Q2</f>
        <v>2021</v>
      </c>
      <c r="K6" s="58">
        <f>Data4!R2</f>
        <v>2022</v>
      </c>
      <c r="L6" s="58">
        <f>Data4!S2</f>
        <v>2023</v>
      </c>
      <c r="M6" s="58">
        <f>Data4!T2</f>
        <v>2024</v>
      </c>
      <c r="N6" s="58">
        <f>Data4!U2</f>
        <v>2025</v>
      </c>
      <c r="O6" s="58">
        <f>Data4!V2</f>
        <v>2026</v>
      </c>
      <c r="P6" s="58">
        <f>Data4!W2</f>
        <v>2027</v>
      </c>
      <c r="Q6" s="58">
        <f>Data4!X2</f>
        <v>2028</v>
      </c>
      <c r="R6" s="58">
        <f>Data4!Y2</f>
        <v>2029</v>
      </c>
      <c r="S6" s="58">
        <f>Data4!Z2</f>
        <v>2030</v>
      </c>
      <c r="T6" s="58">
        <f>Data4!AA2</f>
        <v>2031</v>
      </c>
      <c r="U6" s="58">
        <f>Data4!AB2</f>
        <v>2032</v>
      </c>
      <c r="V6" s="58">
        <f>Data4!AC2</f>
        <v>2033</v>
      </c>
      <c r="W6" s="58">
        <f>Data4!AD2</f>
        <v>2034</v>
      </c>
      <c r="X6" s="58">
        <f>Data4!AE2</f>
        <v>2035</v>
      </c>
      <c r="Y6" s="58">
        <f>Data4!AF2</f>
        <v>2036</v>
      </c>
      <c r="Z6" s="58">
        <f>Data4!AG2</f>
        <v>2037</v>
      </c>
      <c r="AA6" s="58">
        <f>Data4!AH2</f>
        <v>2038</v>
      </c>
      <c r="AB6" s="58">
        <f>Data4!AI2</f>
        <v>2039</v>
      </c>
      <c r="AC6" s="58">
        <f>Data4!AJ2</f>
        <v>2040</v>
      </c>
      <c r="AD6" s="58">
        <f>Data4!AK2</f>
        <v>2041</v>
      </c>
      <c r="AE6" s="58">
        <f>Data4!AL2</f>
        <v>2042</v>
      </c>
      <c r="AF6" s="58">
        <f>Data4!AM2</f>
        <v>2043</v>
      </c>
      <c r="AG6" s="58">
        <f>Data4!AN2</f>
        <v>2044</v>
      </c>
      <c r="AH6" s="58">
        <f>Data4!AO2</f>
        <v>2045</v>
      </c>
      <c r="AI6" s="58">
        <f>Data4!AP2</f>
        <v>2046</v>
      </c>
      <c r="AJ6" s="58">
        <f>Data4!AQ2</f>
        <v>2047</v>
      </c>
      <c r="AM6" s="381"/>
      <c r="AN6" s="513"/>
      <c r="AO6" s="387"/>
      <c r="AP6" s="59">
        <f t="shared" ref="AP6:AY6" si="0">COUNTIF(AP$7:AP$59,"Klaida")</f>
        <v>0</v>
      </c>
      <c r="AQ6" s="59">
        <f t="shared" ca="1" si="0"/>
        <v>0</v>
      </c>
      <c r="AR6" s="59">
        <f t="shared" si="0"/>
        <v>0</v>
      </c>
      <c r="AS6" s="59">
        <f t="shared" si="0"/>
        <v>0</v>
      </c>
      <c r="AT6" s="59">
        <f t="shared" si="0"/>
        <v>0</v>
      </c>
      <c r="AU6" s="59">
        <f t="shared" si="0"/>
        <v>0</v>
      </c>
      <c r="AV6" s="59">
        <f t="shared" si="0"/>
        <v>0</v>
      </c>
      <c r="AW6" s="59">
        <f t="shared" si="0"/>
        <v>0</v>
      </c>
      <c r="AX6" s="59">
        <f t="shared" si="0"/>
        <v>0</v>
      </c>
      <c r="AY6" s="388">
        <f t="shared" si="0"/>
        <v>0</v>
      </c>
      <c r="AZ6" s="3" t="e">
        <f ca="1">VLOOKUP(AZ5,Klaidu_pranesimai,2,FALSE)</f>
        <v>#N/A</v>
      </c>
    </row>
    <row r="7" spans="2:55" s="61" customFormat="1">
      <c r="B7" s="5" t="s">
        <v>6</v>
      </c>
      <c r="C7" s="5" t="str">
        <f>IF(Kalba="EN",Data2!C32,Data2!B32)</f>
        <v>Alternatyvos investicijos, iš viso</v>
      </c>
      <c r="D7" s="62">
        <f>ROUND(SUM(D8:D15),0)</f>
        <v>0</v>
      </c>
      <c r="E7" s="62">
        <f>ROUND(SUM(E8:E15),0)</f>
        <v>0</v>
      </c>
      <c r="F7" s="62">
        <f>ROUND(SUM(F8:F15),0)</f>
        <v>0</v>
      </c>
      <c r="G7" s="62">
        <f t="shared" ref="G7:AJ7" si="1">ROUND(SUM(G8:G15),0)</f>
        <v>0</v>
      </c>
      <c r="H7" s="62">
        <f t="shared" si="1"/>
        <v>0</v>
      </c>
      <c r="I7" s="62">
        <f t="shared" si="1"/>
        <v>0</v>
      </c>
      <c r="J7" s="62">
        <f t="shared" si="1"/>
        <v>0</v>
      </c>
      <c r="K7" s="62">
        <f t="shared" si="1"/>
        <v>0</v>
      </c>
      <c r="L7" s="62">
        <f t="shared" si="1"/>
        <v>0</v>
      </c>
      <c r="M7" s="62">
        <f t="shared" si="1"/>
        <v>0</v>
      </c>
      <c r="N7" s="62">
        <f t="shared" si="1"/>
        <v>0</v>
      </c>
      <c r="O7" s="62">
        <f t="shared" si="1"/>
        <v>0</v>
      </c>
      <c r="P7" s="62">
        <f t="shared" si="1"/>
        <v>0</v>
      </c>
      <c r="Q7" s="62">
        <f t="shared" si="1"/>
        <v>0</v>
      </c>
      <c r="R7" s="62">
        <f t="shared" si="1"/>
        <v>0</v>
      </c>
      <c r="S7" s="62">
        <f t="shared" si="1"/>
        <v>0</v>
      </c>
      <c r="T7" s="62">
        <f t="shared" si="1"/>
        <v>0</v>
      </c>
      <c r="U7" s="62">
        <f t="shared" si="1"/>
        <v>0</v>
      </c>
      <c r="V7" s="62">
        <f t="shared" si="1"/>
        <v>0</v>
      </c>
      <c r="W7" s="62">
        <f t="shared" si="1"/>
        <v>0</v>
      </c>
      <c r="X7" s="62">
        <f t="shared" si="1"/>
        <v>0</v>
      </c>
      <c r="Y7" s="62">
        <f t="shared" si="1"/>
        <v>0</v>
      </c>
      <c r="Z7" s="62">
        <f t="shared" si="1"/>
        <v>0</v>
      </c>
      <c r="AA7" s="62">
        <f t="shared" si="1"/>
        <v>0</v>
      </c>
      <c r="AB7" s="62">
        <f t="shared" si="1"/>
        <v>0</v>
      </c>
      <c r="AC7" s="62">
        <f t="shared" si="1"/>
        <v>0</v>
      </c>
      <c r="AD7" s="62">
        <f t="shared" si="1"/>
        <v>0</v>
      </c>
      <c r="AE7" s="62">
        <f t="shared" si="1"/>
        <v>0</v>
      </c>
      <c r="AF7" s="62">
        <f t="shared" si="1"/>
        <v>0</v>
      </c>
      <c r="AG7" s="62">
        <f t="shared" si="1"/>
        <v>0</v>
      </c>
      <c r="AH7" s="62">
        <f t="shared" si="1"/>
        <v>0</v>
      </c>
      <c r="AI7" s="62">
        <f t="shared" si="1"/>
        <v>0</v>
      </c>
      <c r="AJ7" s="62">
        <f t="shared" si="1"/>
        <v>0</v>
      </c>
      <c r="AM7" s="382">
        <f>ROUND(SUM(AM8:AM15),0)</f>
        <v>0</v>
      </c>
      <c r="AN7" s="382">
        <f>ROUND(SUM(AN8:AN15),0)</f>
        <v>0</v>
      </c>
      <c r="AO7" s="389"/>
      <c r="AP7" s="63"/>
      <c r="AQ7" s="63"/>
      <c r="AR7" s="63"/>
      <c r="AS7" s="63"/>
      <c r="AT7" s="63"/>
      <c r="AU7" s="63"/>
      <c r="AV7" s="63"/>
      <c r="AW7" s="63"/>
      <c r="AX7" s="63"/>
      <c r="AY7" s="390"/>
    </row>
    <row r="8" spans="2:55">
      <c r="B8" s="64" t="s">
        <v>7</v>
      </c>
      <c r="C8" s="4" t="str">
        <f>IF(Kalba="EN",Data2!C33,Data2!B33)</f>
        <v>Žemė</v>
      </c>
      <c r="D8" s="65">
        <f>F8+NPV(FDN,G8:INDEX(G8:AJ8,PAL))</f>
        <v>0</v>
      </c>
      <c r="E8" s="65">
        <f t="shared" ref="E8:E16" si="2">SUMIF($F$5:$AJ$5,"&lt;="&amp;PAL,$F8:$AJ8)</f>
        <v>0</v>
      </c>
      <c r="F8" s="78">
        <v>0</v>
      </c>
      <c r="G8" s="78">
        <v>0</v>
      </c>
      <c r="H8" s="78">
        <v>0</v>
      </c>
      <c r="I8" s="78">
        <v>0</v>
      </c>
      <c r="J8" s="78">
        <v>0</v>
      </c>
      <c r="K8" s="78">
        <v>0</v>
      </c>
      <c r="L8" s="78">
        <v>0</v>
      </c>
      <c r="M8" s="78">
        <v>0</v>
      </c>
      <c r="N8" s="78">
        <v>0</v>
      </c>
      <c r="O8" s="78">
        <v>0</v>
      </c>
      <c r="P8" s="78">
        <v>0</v>
      </c>
      <c r="Q8" s="78">
        <v>0</v>
      </c>
      <c r="R8" s="78">
        <v>0</v>
      </c>
      <c r="S8" s="78">
        <v>0</v>
      </c>
      <c r="T8" s="78">
        <v>0</v>
      </c>
      <c r="U8" s="78">
        <v>0</v>
      </c>
      <c r="V8" s="78">
        <v>0</v>
      </c>
      <c r="W8" s="78">
        <v>0</v>
      </c>
      <c r="X8" s="78">
        <v>0</v>
      </c>
      <c r="Y8" s="78">
        <v>0</v>
      </c>
      <c r="Z8" s="78">
        <v>0</v>
      </c>
      <c r="AA8" s="78">
        <v>0</v>
      </c>
      <c r="AB8" s="78">
        <v>0</v>
      </c>
      <c r="AC8" s="78">
        <v>0</v>
      </c>
      <c r="AD8" s="78">
        <v>0</v>
      </c>
      <c r="AE8" s="78">
        <v>0</v>
      </c>
      <c r="AF8" s="78">
        <v>0</v>
      </c>
      <c r="AG8" s="78">
        <v>0</v>
      </c>
      <c r="AH8" s="78">
        <v>0</v>
      </c>
      <c r="AI8" s="78">
        <v>0</v>
      </c>
      <c r="AJ8" s="78">
        <v>0</v>
      </c>
      <c r="AM8" s="383">
        <f>F8+NPV(SDN,G8:INDEX(G8:AJ8,PAL))</f>
        <v>0</v>
      </c>
      <c r="AN8" s="415">
        <f>IFERROR(SUMPRODUCT(F8+NPV(SDN,G8:INDEX(G8:AJ8,PAL)),Data1!D3),0)</f>
        <v>0</v>
      </c>
      <c r="AO8" s="387">
        <f t="shared" ref="AO8:AO20" si="3">IF(COUNTIF(AP8:AY8,"Klaida")&gt;0,1,0)</f>
        <v>0</v>
      </c>
      <c r="AP8" s="59">
        <f>IF(COUNT(F8:INDEX(F8:AJ8,PAL+1))&lt;&gt;PAL+1,"Klaida",0)</f>
        <v>0</v>
      </c>
      <c r="AQ8" s="59"/>
      <c r="AR8" s="59"/>
      <c r="AS8" s="59"/>
      <c r="AT8" s="59"/>
      <c r="AU8" s="59"/>
      <c r="AV8" s="59"/>
      <c r="AW8" s="59"/>
      <c r="AX8" s="59"/>
      <c r="AY8" s="388"/>
    </row>
    <row r="9" spans="2:55">
      <c r="B9" s="64" t="s">
        <v>9</v>
      </c>
      <c r="C9" s="4" t="str">
        <f>IF(Kalba="EN",Data2!C34,Data2!B34)</f>
        <v>Nekilnojamasis turtas</v>
      </c>
      <c r="D9" s="65">
        <f>F9+NPV(FDN,G9:INDEX(G9:AJ9,PAL))</f>
        <v>0</v>
      </c>
      <c r="E9" s="65">
        <f t="shared" si="2"/>
        <v>0</v>
      </c>
      <c r="F9" s="78">
        <v>0</v>
      </c>
      <c r="G9" s="78">
        <v>0</v>
      </c>
      <c r="H9" s="78">
        <v>0</v>
      </c>
      <c r="I9" s="78">
        <v>0</v>
      </c>
      <c r="J9" s="78">
        <v>0</v>
      </c>
      <c r="K9" s="78">
        <v>0</v>
      </c>
      <c r="L9" s="78">
        <v>0</v>
      </c>
      <c r="M9" s="78">
        <v>0</v>
      </c>
      <c r="N9" s="78">
        <v>0</v>
      </c>
      <c r="O9" s="78">
        <v>0</v>
      </c>
      <c r="P9" s="78">
        <v>0</v>
      </c>
      <c r="Q9" s="78">
        <v>0</v>
      </c>
      <c r="R9" s="78">
        <v>0</v>
      </c>
      <c r="S9" s="78">
        <v>0</v>
      </c>
      <c r="T9" s="78">
        <v>0</v>
      </c>
      <c r="U9" s="78">
        <v>0</v>
      </c>
      <c r="V9" s="78">
        <v>0</v>
      </c>
      <c r="W9" s="78">
        <v>0</v>
      </c>
      <c r="X9" s="78">
        <v>0</v>
      </c>
      <c r="Y9" s="78">
        <v>0</v>
      </c>
      <c r="Z9" s="78">
        <v>0</v>
      </c>
      <c r="AA9" s="78">
        <v>0</v>
      </c>
      <c r="AB9" s="78">
        <v>0</v>
      </c>
      <c r="AC9" s="78">
        <v>0</v>
      </c>
      <c r="AD9" s="78">
        <v>0</v>
      </c>
      <c r="AE9" s="78">
        <v>0</v>
      </c>
      <c r="AF9" s="78">
        <v>0</v>
      </c>
      <c r="AG9" s="78">
        <v>0</v>
      </c>
      <c r="AH9" s="78">
        <v>0</v>
      </c>
      <c r="AI9" s="78">
        <v>0</v>
      </c>
      <c r="AJ9" s="78">
        <v>0</v>
      </c>
      <c r="AM9" s="383">
        <f>F9+NPV(SDN,G9:INDEX(G9:AJ9,PAL))</f>
        <v>0</v>
      </c>
      <c r="AN9" s="415">
        <f>IFERROR(SUMPRODUCT(F9+NPV(SDN,G9:INDEX(G9:AJ9,PAL)),Data1!D4),0)</f>
        <v>0</v>
      </c>
      <c r="AO9" s="387">
        <f t="shared" si="3"/>
        <v>0</v>
      </c>
      <c r="AP9" s="59">
        <f>IF(COUNT(F9:INDEX(F9:AJ9,PAL+1))&lt;&gt;PAL+1,"Klaida",0)</f>
        <v>0</v>
      </c>
      <c r="AQ9" s="59"/>
      <c r="AR9" s="59"/>
      <c r="AS9" s="59"/>
      <c r="AT9" s="59"/>
      <c r="AU9" s="59"/>
      <c r="AV9" s="59"/>
      <c r="AW9" s="59"/>
      <c r="AX9" s="59"/>
      <c r="AY9" s="388"/>
    </row>
    <row r="10" spans="2:55">
      <c r="B10" s="64" t="s">
        <v>11</v>
      </c>
      <c r="C10" s="4" t="str">
        <f>IF(Kalba="EN",Data2!C35,Data2!B35)</f>
        <v>Statyba, rekonstravimas, kapitalinis remontas ir kiti darbai</v>
      </c>
      <c r="D10" s="65">
        <f>F10+NPV(FDN,G10:INDEX(G10:AJ10,PAL))</f>
        <v>0</v>
      </c>
      <c r="E10" s="65">
        <f t="shared" si="2"/>
        <v>0</v>
      </c>
      <c r="F10" s="78">
        <v>0</v>
      </c>
      <c r="G10" s="78">
        <v>0</v>
      </c>
      <c r="H10" s="78">
        <v>0</v>
      </c>
      <c r="I10" s="78">
        <v>0</v>
      </c>
      <c r="J10" s="78">
        <v>0</v>
      </c>
      <c r="K10" s="78">
        <v>0</v>
      </c>
      <c r="L10" s="78">
        <v>0</v>
      </c>
      <c r="M10" s="78">
        <v>0</v>
      </c>
      <c r="N10" s="78">
        <v>0</v>
      </c>
      <c r="O10" s="78">
        <v>0</v>
      </c>
      <c r="P10" s="78">
        <v>0</v>
      </c>
      <c r="Q10" s="78">
        <v>0</v>
      </c>
      <c r="R10" s="78">
        <v>0</v>
      </c>
      <c r="S10" s="78">
        <v>0</v>
      </c>
      <c r="T10" s="78">
        <v>0</v>
      </c>
      <c r="U10" s="78">
        <v>0</v>
      </c>
      <c r="V10" s="78">
        <v>0</v>
      </c>
      <c r="W10" s="78">
        <v>0</v>
      </c>
      <c r="X10" s="78">
        <v>0</v>
      </c>
      <c r="Y10" s="78">
        <v>0</v>
      </c>
      <c r="Z10" s="78">
        <v>0</v>
      </c>
      <c r="AA10" s="78">
        <v>0</v>
      </c>
      <c r="AB10" s="78">
        <v>0</v>
      </c>
      <c r="AC10" s="78">
        <v>0</v>
      </c>
      <c r="AD10" s="78">
        <v>0</v>
      </c>
      <c r="AE10" s="78">
        <v>0</v>
      </c>
      <c r="AF10" s="78">
        <v>0</v>
      </c>
      <c r="AG10" s="78">
        <v>0</v>
      </c>
      <c r="AH10" s="78">
        <v>0</v>
      </c>
      <c r="AI10" s="78">
        <v>0</v>
      </c>
      <c r="AJ10" s="78">
        <v>0</v>
      </c>
      <c r="AM10" s="383">
        <f>F10+NPV(SDN,G10:INDEX(G10:AJ10,PAL))</f>
        <v>0</v>
      </c>
      <c r="AN10" s="415">
        <f>IFERROR(SUMPRODUCT(F10+NPV(SDN,G10:INDEX(G10:AJ10,PAL)),Data1!D5),0)</f>
        <v>0</v>
      </c>
      <c r="AO10" s="387">
        <f t="shared" si="3"/>
        <v>0</v>
      </c>
      <c r="AP10" s="59">
        <f>IF(COUNT(F10:INDEX(F10:AJ10,PAL+1))&lt;&gt;PAL+1,"Klaida",0)</f>
        <v>0</v>
      </c>
      <c r="AQ10" s="59"/>
      <c r="AR10" s="59"/>
      <c r="AS10" s="59"/>
      <c r="AT10" s="59"/>
      <c r="AU10" s="59"/>
      <c r="AV10" s="59"/>
      <c r="AW10" s="59"/>
      <c r="AX10" s="59"/>
      <c r="AY10" s="388"/>
    </row>
    <row r="11" spans="2:55">
      <c r="B11" s="64" t="s">
        <v>13</v>
      </c>
      <c r="C11" s="4" t="str">
        <f>IF(Kalba="EN",Data2!C36,Data2!B36)</f>
        <v>Įranga, įrenginiai ir kitas ilgalaikis turtas</v>
      </c>
      <c r="D11" s="65">
        <f>F11+NPV(FDN,G11:INDEX(G11:AJ11,PAL))</f>
        <v>0</v>
      </c>
      <c r="E11" s="65">
        <f t="shared" si="2"/>
        <v>0</v>
      </c>
      <c r="F11" s="78">
        <v>0</v>
      </c>
      <c r="G11" s="78">
        <v>0</v>
      </c>
      <c r="H11" s="78">
        <v>0</v>
      </c>
      <c r="I11" s="78">
        <v>0</v>
      </c>
      <c r="J11" s="78">
        <v>0</v>
      </c>
      <c r="K11" s="78">
        <v>0</v>
      </c>
      <c r="L11" s="78">
        <v>0</v>
      </c>
      <c r="M11" s="78">
        <v>0</v>
      </c>
      <c r="N11" s="78">
        <v>0</v>
      </c>
      <c r="O11" s="78">
        <v>0</v>
      </c>
      <c r="P11" s="78">
        <v>0</v>
      </c>
      <c r="Q11" s="78">
        <v>0</v>
      </c>
      <c r="R11" s="78">
        <v>0</v>
      </c>
      <c r="S11" s="78">
        <v>0</v>
      </c>
      <c r="T11" s="78">
        <v>0</v>
      </c>
      <c r="U11" s="78">
        <v>0</v>
      </c>
      <c r="V11" s="78">
        <v>0</v>
      </c>
      <c r="W11" s="78">
        <v>0</v>
      </c>
      <c r="X11" s="78">
        <v>0</v>
      </c>
      <c r="Y11" s="78">
        <v>0</v>
      </c>
      <c r="Z11" s="78">
        <v>0</v>
      </c>
      <c r="AA11" s="78">
        <v>0</v>
      </c>
      <c r="AB11" s="78">
        <v>0</v>
      </c>
      <c r="AC11" s="78">
        <v>0</v>
      </c>
      <c r="AD11" s="78">
        <v>0</v>
      </c>
      <c r="AE11" s="78">
        <v>0</v>
      </c>
      <c r="AF11" s="78">
        <v>0</v>
      </c>
      <c r="AG11" s="78">
        <v>0</v>
      </c>
      <c r="AH11" s="78">
        <v>0</v>
      </c>
      <c r="AI11" s="78">
        <v>0</v>
      </c>
      <c r="AJ11" s="78">
        <v>0</v>
      </c>
      <c r="AM11" s="383">
        <f>F11+NPV(SDN,G11:INDEX(G11:AJ11,PAL))</f>
        <v>0</v>
      </c>
      <c r="AN11" s="415">
        <f>IFERROR(SUMPRODUCT(F11+NPV(SDN,G11:INDEX(G11:AJ11,PAL)),Data1!D6),0)</f>
        <v>0</v>
      </c>
      <c r="AO11" s="387">
        <f t="shared" si="3"/>
        <v>0</v>
      </c>
      <c r="AP11" s="59">
        <f>IF(COUNT(F11:INDEX(F11:AJ11,PAL+1))&lt;&gt;PAL+1,"Klaida",0)</f>
        <v>0</v>
      </c>
      <c r="AQ11" s="59"/>
      <c r="AR11" s="59"/>
      <c r="AS11" s="59"/>
      <c r="AT11" s="59"/>
      <c r="AU11" s="59"/>
      <c r="AV11" s="59"/>
      <c r="AW11" s="59"/>
      <c r="AX11" s="59"/>
      <c r="AY11" s="388"/>
    </row>
    <row r="12" spans="2:55" ht="25.5">
      <c r="B12" s="64" t="s">
        <v>15</v>
      </c>
      <c r="C12" s="4" t="str">
        <f>IF(Kalba="EN",Data2!C37,Data2!B37)</f>
        <v>Projektavimo, techninės priežiūros ir kitos su investicijomis į ilgalaikį turtą (A.1.-A.4.) susijusios paslaugos</v>
      </c>
      <c r="D12" s="65">
        <f>F12+NPV(FDN,G12:INDEX(G12:AJ12,PAL))</f>
        <v>0</v>
      </c>
      <c r="E12" s="65">
        <f t="shared" si="2"/>
        <v>0</v>
      </c>
      <c r="F12" s="78">
        <v>0</v>
      </c>
      <c r="G12" s="78">
        <v>0</v>
      </c>
      <c r="H12" s="78">
        <v>0</v>
      </c>
      <c r="I12" s="78">
        <v>0</v>
      </c>
      <c r="J12" s="78">
        <v>0</v>
      </c>
      <c r="K12" s="78">
        <v>0</v>
      </c>
      <c r="L12" s="78">
        <v>0</v>
      </c>
      <c r="M12" s="78">
        <v>0</v>
      </c>
      <c r="N12" s="78">
        <v>0</v>
      </c>
      <c r="O12" s="78">
        <v>0</v>
      </c>
      <c r="P12" s="78">
        <v>0</v>
      </c>
      <c r="Q12" s="78">
        <v>0</v>
      </c>
      <c r="R12" s="78">
        <v>0</v>
      </c>
      <c r="S12" s="78">
        <v>0</v>
      </c>
      <c r="T12" s="78">
        <v>0</v>
      </c>
      <c r="U12" s="78">
        <v>0</v>
      </c>
      <c r="V12" s="78">
        <v>0</v>
      </c>
      <c r="W12" s="78">
        <v>0</v>
      </c>
      <c r="X12" s="78">
        <v>0</v>
      </c>
      <c r="Y12" s="78">
        <v>0</v>
      </c>
      <c r="Z12" s="78">
        <v>0</v>
      </c>
      <c r="AA12" s="78">
        <v>0</v>
      </c>
      <c r="AB12" s="78">
        <v>0</v>
      </c>
      <c r="AC12" s="78">
        <v>0</v>
      </c>
      <c r="AD12" s="78">
        <v>0</v>
      </c>
      <c r="AE12" s="78">
        <v>0</v>
      </c>
      <c r="AF12" s="78">
        <v>0</v>
      </c>
      <c r="AG12" s="78">
        <v>0</v>
      </c>
      <c r="AH12" s="78">
        <v>0</v>
      </c>
      <c r="AI12" s="78">
        <v>0</v>
      </c>
      <c r="AJ12" s="78">
        <v>0</v>
      </c>
      <c r="AM12" s="383">
        <f>F12+NPV(SDN,G12:INDEX(G12:AJ12,PAL))</f>
        <v>0</v>
      </c>
      <c r="AN12" s="415">
        <f>IFERROR(SUMPRODUCT(F12+NPV(SDN,G12:INDEX(G12:AJ12,PAL)),Data1!D7),0)</f>
        <v>0</v>
      </c>
      <c r="AO12" s="387">
        <f t="shared" si="3"/>
        <v>0</v>
      </c>
      <c r="AP12" s="59">
        <f>IF(COUNT(F12:INDEX(F12:AJ12,PAL+1))&lt;&gt;PAL+1,"Klaida",0)</f>
        <v>0</v>
      </c>
      <c r="AQ12" s="59"/>
      <c r="AR12" s="59"/>
      <c r="AS12" s="59"/>
      <c r="AT12" s="59"/>
      <c r="AU12" s="59"/>
      <c r="AV12" s="59"/>
      <c r="AW12" s="59"/>
      <c r="AX12" s="59"/>
      <c r="AY12" s="388"/>
    </row>
    <row r="13" spans="2:55">
      <c r="B13" s="64" t="s">
        <v>16</v>
      </c>
      <c r="C13" s="4" t="str">
        <f>IF(Kalba="EN",Data2!C38,Data2!B38)</f>
        <v>Projekto administravimas ir vykdymas</v>
      </c>
      <c r="D13" s="65">
        <f>F13+NPV(FDN,G13:INDEX(G13:AJ13,PAL))</f>
        <v>0</v>
      </c>
      <c r="E13" s="65">
        <f t="shared" si="2"/>
        <v>0</v>
      </c>
      <c r="F13" s="78">
        <v>0</v>
      </c>
      <c r="G13" s="78">
        <v>0</v>
      </c>
      <c r="H13" s="78">
        <v>0</v>
      </c>
      <c r="I13" s="78">
        <v>0</v>
      </c>
      <c r="J13" s="78">
        <v>0</v>
      </c>
      <c r="K13" s="78">
        <v>0</v>
      </c>
      <c r="L13" s="78">
        <v>0</v>
      </c>
      <c r="M13" s="78">
        <v>0</v>
      </c>
      <c r="N13" s="78">
        <v>0</v>
      </c>
      <c r="O13" s="78">
        <v>0</v>
      </c>
      <c r="P13" s="78">
        <v>0</v>
      </c>
      <c r="Q13" s="78">
        <v>0</v>
      </c>
      <c r="R13" s="78">
        <v>0</v>
      </c>
      <c r="S13" s="78">
        <v>0</v>
      </c>
      <c r="T13" s="78">
        <v>0</v>
      </c>
      <c r="U13" s="78">
        <v>0</v>
      </c>
      <c r="V13" s="78">
        <v>0</v>
      </c>
      <c r="W13" s="78">
        <v>0</v>
      </c>
      <c r="X13" s="78">
        <v>0</v>
      </c>
      <c r="Y13" s="78">
        <v>0</v>
      </c>
      <c r="Z13" s="78">
        <v>0</v>
      </c>
      <c r="AA13" s="78">
        <v>0</v>
      </c>
      <c r="AB13" s="78">
        <v>0</v>
      </c>
      <c r="AC13" s="78">
        <v>0</v>
      </c>
      <c r="AD13" s="78">
        <v>0</v>
      </c>
      <c r="AE13" s="78">
        <v>0</v>
      </c>
      <c r="AF13" s="78">
        <v>0</v>
      </c>
      <c r="AG13" s="78">
        <v>0</v>
      </c>
      <c r="AH13" s="78">
        <v>0</v>
      </c>
      <c r="AI13" s="78">
        <v>0</v>
      </c>
      <c r="AJ13" s="78">
        <v>0</v>
      </c>
      <c r="AM13" s="383">
        <f>F13+NPV(SDN,G13:INDEX(G13:AJ13,PAL))</f>
        <v>0</v>
      </c>
      <c r="AN13" s="415">
        <f>IFERROR(SUMPRODUCT(F13+NPV(SDN,G13:INDEX(G13:AJ13,PAL)),Data1!D8),0)</f>
        <v>0</v>
      </c>
      <c r="AO13" s="387">
        <f t="shared" si="3"/>
        <v>0</v>
      </c>
      <c r="AP13" s="59">
        <f>IF(COUNT(F13:INDEX(F13:AJ13,PAL+1))&lt;&gt;PAL+1,"Klaida",0)</f>
        <v>0</v>
      </c>
      <c r="AQ13" s="59"/>
      <c r="AR13" s="59"/>
      <c r="AS13" s="59"/>
      <c r="AT13" s="59"/>
      <c r="AU13" s="59"/>
      <c r="AV13" s="59"/>
      <c r="AW13" s="59"/>
      <c r="AX13" s="59"/>
      <c r="AY13" s="388"/>
    </row>
    <row r="14" spans="2:55">
      <c r="B14" s="64" t="s">
        <v>18</v>
      </c>
      <c r="C14" s="4" t="str">
        <f>IF(Kalba="EN",Data2!C39,Data2!B39)</f>
        <v>Kitos paslaugos ir išlaidos</v>
      </c>
      <c r="D14" s="65">
        <f>F14+NPV(FDN,G14:INDEX(G14:AJ14,PAL))</f>
        <v>0</v>
      </c>
      <c r="E14" s="65">
        <f t="shared" si="2"/>
        <v>0</v>
      </c>
      <c r="F14" s="78">
        <v>0</v>
      </c>
      <c r="G14" s="78">
        <v>0</v>
      </c>
      <c r="H14" s="78">
        <v>0</v>
      </c>
      <c r="I14" s="78">
        <v>0</v>
      </c>
      <c r="J14" s="78">
        <v>0</v>
      </c>
      <c r="K14" s="78">
        <v>0</v>
      </c>
      <c r="L14" s="78">
        <v>0</v>
      </c>
      <c r="M14" s="78">
        <v>0</v>
      </c>
      <c r="N14" s="78">
        <v>0</v>
      </c>
      <c r="O14" s="78">
        <v>0</v>
      </c>
      <c r="P14" s="78">
        <v>0</v>
      </c>
      <c r="Q14" s="78">
        <v>0</v>
      </c>
      <c r="R14" s="78">
        <v>0</v>
      </c>
      <c r="S14" s="78">
        <v>0</v>
      </c>
      <c r="T14" s="78">
        <v>0</v>
      </c>
      <c r="U14" s="78">
        <v>0</v>
      </c>
      <c r="V14" s="78">
        <v>0</v>
      </c>
      <c r="W14" s="78">
        <v>0</v>
      </c>
      <c r="X14" s="78">
        <v>0</v>
      </c>
      <c r="Y14" s="78">
        <v>0</v>
      </c>
      <c r="Z14" s="78">
        <v>0</v>
      </c>
      <c r="AA14" s="78">
        <v>0</v>
      </c>
      <c r="AB14" s="78">
        <v>0</v>
      </c>
      <c r="AC14" s="78">
        <v>0</v>
      </c>
      <c r="AD14" s="78">
        <v>0</v>
      </c>
      <c r="AE14" s="78">
        <v>0</v>
      </c>
      <c r="AF14" s="78">
        <v>0</v>
      </c>
      <c r="AG14" s="78">
        <v>0</v>
      </c>
      <c r="AH14" s="78">
        <v>0</v>
      </c>
      <c r="AI14" s="78">
        <v>0</v>
      </c>
      <c r="AJ14" s="78">
        <v>0</v>
      </c>
      <c r="AM14" s="383">
        <f>F14+NPV(SDN,G14:INDEX(G14:AJ14,PAL))</f>
        <v>0</v>
      </c>
      <c r="AN14" s="415">
        <f>IFERROR(SUMPRODUCT(F14+NPV(SDN,G14:INDEX(G14:AJ14,PAL)),Data1!D9),0)</f>
        <v>0</v>
      </c>
      <c r="AO14" s="387">
        <f t="shared" si="3"/>
        <v>0</v>
      </c>
      <c r="AP14" s="59">
        <f>IF(COUNT(F14:INDEX(F14:AJ14,PAL+1))&lt;&gt;PAL+1,"Klaida",0)</f>
        <v>0</v>
      </c>
      <c r="AQ14" s="59"/>
      <c r="AR14" s="59"/>
      <c r="AS14" s="59"/>
      <c r="AT14" s="59"/>
      <c r="AU14" s="59"/>
      <c r="AV14" s="59"/>
      <c r="AW14" s="59"/>
      <c r="AX14" s="59"/>
      <c r="AY14" s="388"/>
    </row>
    <row r="15" spans="2:55">
      <c r="B15" s="64" t="s">
        <v>294</v>
      </c>
      <c r="C15" s="4" t="str">
        <f>IF(Kalba="EN",Data2!C40,Data2!B40)</f>
        <v>Reinvesticijos </v>
      </c>
      <c r="D15" s="65">
        <f>F15+NPV(FDN,G15:INDEX(G15:AJ15,PAL))</f>
        <v>0</v>
      </c>
      <c r="E15" s="65">
        <f t="shared" si="2"/>
        <v>0</v>
      </c>
      <c r="F15" s="78">
        <v>0</v>
      </c>
      <c r="G15" s="78">
        <v>0</v>
      </c>
      <c r="H15" s="78">
        <v>0</v>
      </c>
      <c r="I15" s="78">
        <v>0</v>
      </c>
      <c r="J15" s="78">
        <v>0</v>
      </c>
      <c r="K15" s="78">
        <v>0</v>
      </c>
      <c r="L15" s="78">
        <v>0</v>
      </c>
      <c r="M15" s="78">
        <v>0</v>
      </c>
      <c r="N15" s="78">
        <v>0</v>
      </c>
      <c r="O15" s="78">
        <v>0</v>
      </c>
      <c r="P15" s="78">
        <v>0</v>
      </c>
      <c r="Q15" s="78">
        <v>0</v>
      </c>
      <c r="R15" s="78">
        <v>0</v>
      </c>
      <c r="S15" s="78">
        <v>0</v>
      </c>
      <c r="T15" s="78">
        <v>0</v>
      </c>
      <c r="U15" s="78">
        <v>0</v>
      </c>
      <c r="V15" s="78">
        <v>0</v>
      </c>
      <c r="W15" s="78">
        <v>0</v>
      </c>
      <c r="X15" s="78">
        <v>0</v>
      </c>
      <c r="Y15" s="78">
        <v>0</v>
      </c>
      <c r="Z15" s="78">
        <v>0</v>
      </c>
      <c r="AA15" s="78">
        <v>0</v>
      </c>
      <c r="AB15" s="78">
        <v>0</v>
      </c>
      <c r="AC15" s="78">
        <v>0</v>
      </c>
      <c r="AD15" s="78">
        <v>0</v>
      </c>
      <c r="AE15" s="78">
        <v>0</v>
      </c>
      <c r="AF15" s="78">
        <v>0</v>
      </c>
      <c r="AG15" s="78">
        <v>0</v>
      </c>
      <c r="AH15" s="78">
        <v>0</v>
      </c>
      <c r="AI15" s="78">
        <v>0</v>
      </c>
      <c r="AJ15" s="78">
        <v>0</v>
      </c>
      <c r="AM15" s="383">
        <f>F15+NPV(SDN,G15:INDEX(G15:AJ15,PAL))</f>
        <v>0</v>
      </c>
      <c r="AN15" s="415">
        <f>IFERROR(SUMPRODUCT(F15+NPV(SDN,G15:INDEX(G15:AJ15,PAL)),Data1!D10),0)</f>
        <v>0</v>
      </c>
      <c r="AO15" s="387">
        <f t="shared" si="3"/>
        <v>0</v>
      </c>
      <c r="AP15" s="59">
        <f>IF(COUNT(F15:INDEX(F15:AJ15,PAL+1))&lt;&gt;PAL+1,"Klaida",0)</f>
        <v>0</v>
      </c>
      <c r="AQ15" s="59"/>
      <c r="AR15" s="59"/>
      <c r="AS15" s="59"/>
      <c r="AT15" s="59"/>
      <c r="AU15" s="59"/>
      <c r="AV15" s="59"/>
      <c r="AW15" s="59"/>
      <c r="AX15" s="59"/>
      <c r="AY15" s="388"/>
    </row>
    <row r="16" spans="2:55" s="61" customFormat="1">
      <c r="B16" s="64" t="s">
        <v>20</v>
      </c>
      <c r="C16" s="4" t="str">
        <f>IF(Kalba="EN",Data2!C41,Data2!B41)</f>
        <v>Investicijų likutinė vertė</v>
      </c>
      <c r="D16" s="65">
        <f>F16+NPV(FDN,G16:INDEX(G16:AJ16,PAL))</f>
        <v>0</v>
      </c>
      <c r="E16" s="65">
        <f t="shared" si="2"/>
        <v>0</v>
      </c>
      <c r="F16" s="78">
        <v>0</v>
      </c>
      <c r="G16" s="78">
        <v>0</v>
      </c>
      <c r="H16" s="78">
        <v>0</v>
      </c>
      <c r="I16" s="78">
        <v>0</v>
      </c>
      <c r="J16" s="78">
        <v>0</v>
      </c>
      <c r="K16" s="78">
        <v>0</v>
      </c>
      <c r="L16" s="78">
        <v>0</v>
      </c>
      <c r="M16" s="78">
        <v>0</v>
      </c>
      <c r="N16" s="78">
        <v>0</v>
      </c>
      <c r="O16" s="78">
        <v>0</v>
      </c>
      <c r="P16" s="78">
        <v>0</v>
      </c>
      <c r="Q16" s="78">
        <v>0</v>
      </c>
      <c r="R16" s="78">
        <v>0</v>
      </c>
      <c r="S16" s="78">
        <v>0</v>
      </c>
      <c r="T16" s="78">
        <v>0</v>
      </c>
      <c r="U16" s="78">
        <v>0</v>
      </c>
      <c r="V16" s="78">
        <v>0</v>
      </c>
      <c r="W16" s="78">
        <v>0</v>
      </c>
      <c r="X16" s="78">
        <v>0</v>
      </c>
      <c r="Y16" s="78">
        <v>0</v>
      </c>
      <c r="Z16" s="78">
        <v>0</v>
      </c>
      <c r="AA16" s="78">
        <v>0</v>
      </c>
      <c r="AB16" s="78">
        <v>0</v>
      </c>
      <c r="AC16" s="78">
        <v>0</v>
      </c>
      <c r="AD16" s="78">
        <v>0</v>
      </c>
      <c r="AE16" s="78">
        <v>0</v>
      </c>
      <c r="AF16" s="78">
        <v>0</v>
      </c>
      <c r="AG16" s="78">
        <v>0</v>
      </c>
      <c r="AH16" s="78">
        <v>0</v>
      </c>
      <c r="AI16" s="78">
        <v>0</v>
      </c>
      <c r="AJ16" s="78">
        <v>0</v>
      </c>
      <c r="AM16" s="383">
        <f>F16+NPV(SDN,G16:INDEX(G16:AJ16,PAL))</f>
        <v>0</v>
      </c>
      <c r="AN16" s="415">
        <f>IFERROR(SUMPRODUCT(F16+NPV(SDN,G16:INDEX(G16:AJ16,PAL)),Data1!D11),0)</f>
        <v>0</v>
      </c>
      <c r="AO16" s="387">
        <f t="shared" ca="1" si="3"/>
        <v>0</v>
      </c>
      <c r="AP16" s="59">
        <f>IF(COUNT(F16:INDEX(F16:AJ16,PAL+1))&lt;&gt;PAL+1,"Klaida",0)</f>
        <v>0</v>
      </c>
      <c r="AQ16" s="59">
        <f ca="1">IF(OR(COUNTIF(F16:INDEX(F16:AJ16,PAL+1),"&gt;0")&gt;1,AND(COUNTIF(F16:INDEX(F16:AJ16,PAL+1),"&gt;0")=1,OFFSET(F16,0,PAL)=0)),"Klaida",0)</f>
        <v>0</v>
      </c>
      <c r="AR16" s="59"/>
      <c r="AS16" s="59"/>
      <c r="AT16" s="59"/>
      <c r="AU16" s="59"/>
      <c r="AV16" s="59"/>
      <c r="AW16" s="59"/>
      <c r="AX16" s="59"/>
      <c r="AY16" s="388"/>
    </row>
    <row r="17" spans="2:51" s="61" customFormat="1">
      <c r="B17" s="5" t="s">
        <v>21</v>
      </c>
      <c r="C17" s="5" t="str">
        <f>IF(Kalba="EN",Data2!C42,Data2!B42)</f>
        <v>Veiklos pajamos, iš viso</v>
      </c>
      <c r="D17" s="62">
        <f>ROUND(SUM(D18:D20),0)</f>
        <v>0</v>
      </c>
      <c r="E17" s="62">
        <f>ROUND(SUM(E18:E20),0)</f>
        <v>0</v>
      </c>
      <c r="F17" s="62">
        <f>ROUND(SUM(F18:F20),0)</f>
        <v>0</v>
      </c>
      <c r="G17" s="62">
        <f t="shared" ref="G17:AJ17" si="4">ROUND(SUM(G18:G20),0)</f>
        <v>0</v>
      </c>
      <c r="H17" s="62">
        <f t="shared" si="4"/>
        <v>0</v>
      </c>
      <c r="I17" s="62">
        <f t="shared" si="4"/>
        <v>0</v>
      </c>
      <c r="J17" s="62">
        <f t="shared" si="4"/>
        <v>0</v>
      </c>
      <c r="K17" s="62">
        <f t="shared" si="4"/>
        <v>0</v>
      </c>
      <c r="L17" s="62">
        <f t="shared" si="4"/>
        <v>0</v>
      </c>
      <c r="M17" s="62">
        <f t="shared" si="4"/>
        <v>0</v>
      </c>
      <c r="N17" s="62">
        <f t="shared" si="4"/>
        <v>0</v>
      </c>
      <c r="O17" s="62">
        <f t="shared" si="4"/>
        <v>0</v>
      </c>
      <c r="P17" s="62">
        <f t="shared" si="4"/>
        <v>0</v>
      </c>
      <c r="Q17" s="62">
        <f t="shared" si="4"/>
        <v>0</v>
      </c>
      <c r="R17" s="62">
        <f t="shared" si="4"/>
        <v>0</v>
      </c>
      <c r="S17" s="62">
        <f t="shared" si="4"/>
        <v>0</v>
      </c>
      <c r="T17" s="62">
        <f t="shared" si="4"/>
        <v>0</v>
      </c>
      <c r="U17" s="62">
        <f t="shared" si="4"/>
        <v>0</v>
      </c>
      <c r="V17" s="62">
        <f t="shared" si="4"/>
        <v>0</v>
      </c>
      <c r="W17" s="62">
        <f t="shared" si="4"/>
        <v>0</v>
      </c>
      <c r="X17" s="62">
        <f t="shared" si="4"/>
        <v>0</v>
      </c>
      <c r="Y17" s="62">
        <f t="shared" si="4"/>
        <v>0</v>
      </c>
      <c r="Z17" s="62">
        <f t="shared" si="4"/>
        <v>0</v>
      </c>
      <c r="AA17" s="62">
        <f t="shared" si="4"/>
        <v>0</v>
      </c>
      <c r="AB17" s="62">
        <f t="shared" si="4"/>
        <v>0</v>
      </c>
      <c r="AC17" s="62">
        <f t="shared" si="4"/>
        <v>0</v>
      </c>
      <c r="AD17" s="62">
        <f t="shared" si="4"/>
        <v>0</v>
      </c>
      <c r="AE17" s="62">
        <f t="shared" si="4"/>
        <v>0</v>
      </c>
      <c r="AF17" s="62">
        <f t="shared" si="4"/>
        <v>0</v>
      </c>
      <c r="AG17" s="62">
        <f t="shared" si="4"/>
        <v>0</v>
      </c>
      <c r="AH17" s="62">
        <f t="shared" si="4"/>
        <v>0</v>
      </c>
      <c r="AI17" s="62">
        <f t="shared" si="4"/>
        <v>0</v>
      </c>
      <c r="AJ17" s="62">
        <f t="shared" si="4"/>
        <v>0</v>
      </c>
      <c r="AM17" s="382">
        <f>ROUND(SUM(AM18:AM20),0)</f>
        <v>0</v>
      </c>
      <c r="AN17" s="382">
        <f>ROUND(SUM(AN18:AN20),0)</f>
        <v>0</v>
      </c>
      <c r="AO17" s="389"/>
      <c r="AP17" s="63"/>
      <c r="AQ17" s="63"/>
      <c r="AR17" s="63"/>
      <c r="AS17" s="63"/>
      <c r="AT17" s="63"/>
      <c r="AU17" s="63"/>
      <c r="AV17" s="63"/>
      <c r="AW17" s="63"/>
      <c r="AX17" s="63"/>
      <c r="AY17" s="390"/>
    </row>
    <row r="18" spans="2:51">
      <c r="B18" s="64" t="s">
        <v>22</v>
      </c>
      <c r="C18" s="4" t="str">
        <f>IF(Kalba="EN",Data2!C43,Data2!B43)</f>
        <v>Prekių pardavimo pajamos</v>
      </c>
      <c r="D18" s="65">
        <f>F18+NPV(FDN,G18:INDEX(G18:AJ18,PAL))</f>
        <v>0</v>
      </c>
      <c r="E18" s="65">
        <f>SUMIF($F$5:$AJ$5,"&lt;="&amp;PAL,$F18:$AJ18)</f>
        <v>0</v>
      </c>
      <c r="F18" s="78">
        <v>0</v>
      </c>
      <c r="G18" s="78">
        <v>0</v>
      </c>
      <c r="H18" s="78">
        <v>0</v>
      </c>
      <c r="I18" s="78">
        <v>0</v>
      </c>
      <c r="J18" s="78">
        <v>0</v>
      </c>
      <c r="K18" s="78">
        <v>0</v>
      </c>
      <c r="L18" s="78">
        <v>0</v>
      </c>
      <c r="M18" s="78">
        <v>0</v>
      </c>
      <c r="N18" s="78">
        <v>0</v>
      </c>
      <c r="O18" s="78">
        <v>0</v>
      </c>
      <c r="P18" s="78">
        <v>0</v>
      </c>
      <c r="Q18" s="78">
        <v>0</v>
      </c>
      <c r="R18" s="78">
        <v>0</v>
      </c>
      <c r="S18" s="78">
        <v>0</v>
      </c>
      <c r="T18" s="78">
        <v>0</v>
      </c>
      <c r="U18" s="78">
        <v>0</v>
      </c>
      <c r="V18" s="78">
        <v>0</v>
      </c>
      <c r="W18" s="78">
        <v>0</v>
      </c>
      <c r="X18" s="78">
        <v>0</v>
      </c>
      <c r="Y18" s="78">
        <v>0</v>
      </c>
      <c r="Z18" s="78">
        <v>0</v>
      </c>
      <c r="AA18" s="78">
        <v>0</v>
      </c>
      <c r="AB18" s="78">
        <v>0</v>
      </c>
      <c r="AC18" s="78">
        <v>0</v>
      </c>
      <c r="AD18" s="78">
        <v>0</v>
      </c>
      <c r="AE18" s="78">
        <v>0</v>
      </c>
      <c r="AF18" s="78">
        <v>0</v>
      </c>
      <c r="AG18" s="78">
        <v>0</v>
      </c>
      <c r="AH18" s="78">
        <v>0</v>
      </c>
      <c r="AI18" s="78">
        <v>0</v>
      </c>
      <c r="AJ18" s="78">
        <v>0</v>
      </c>
      <c r="AM18" s="383">
        <f>F18+NPV(SDN,G18:INDEX(G18:AJ18,PAL))</f>
        <v>0</v>
      </c>
      <c r="AN18" s="415">
        <f>F18+NPV(SDN,G18:INDEX(G18:AJ18,PAL))</f>
        <v>0</v>
      </c>
      <c r="AO18" s="387">
        <f t="shared" si="3"/>
        <v>0</v>
      </c>
      <c r="AP18" s="59">
        <f>IF(COUNT(F18:INDEX(F18:AJ18,PAL+1))&lt;&gt;PAL+1,"Klaida",0)</f>
        <v>0</v>
      </c>
      <c r="AQ18" s="59"/>
      <c r="AR18" s="59"/>
      <c r="AS18" s="59"/>
      <c r="AT18" s="59"/>
      <c r="AU18" s="59"/>
      <c r="AV18" s="59"/>
      <c r="AW18" s="59"/>
      <c r="AX18" s="59"/>
      <c r="AY18" s="388"/>
    </row>
    <row r="19" spans="2:51">
      <c r="B19" s="64" t="s">
        <v>23</v>
      </c>
      <c r="C19" s="4" t="str">
        <f>IF(Kalba="EN",Data2!C44,Data2!B44)</f>
        <v>Paslaugų suteikimo pajamos</v>
      </c>
      <c r="D19" s="65">
        <f>F19+NPV(FDN,G19:INDEX(G19:AJ19,PAL))</f>
        <v>0</v>
      </c>
      <c r="E19" s="65">
        <f>SUMIF($F$5:$AJ$5,"&lt;="&amp;PAL,$F19:$AJ19)</f>
        <v>0</v>
      </c>
      <c r="F19" s="78">
        <v>0</v>
      </c>
      <c r="G19" s="78">
        <v>0</v>
      </c>
      <c r="H19" s="78">
        <v>0</v>
      </c>
      <c r="I19" s="78">
        <v>0</v>
      </c>
      <c r="J19" s="78">
        <v>0</v>
      </c>
      <c r="K19" s="78">
        <v>0</v>
      </c>
      <c r="L19" s="78">
        <v>0</v>
      </c>
      <c r="M19" s="78">
        <v>0</v>
      </c>
      <c r="N19" s="78">
        <v>0</v>
      </c>
      <c r="O19" s="78">
        <v>0</v>
      </c>
      <c r="P19" s="78">
        <v>0</v>
      </c>
      <c r="Q19" s="78">
        <v>0</v>
      </c>
      <c r="R19" s="78">
        <v>0</v>
      </c>
      <c r="S19" s="78">
        <v>0</v>
      </c>
      <c r="T19" s="78">
        <v>0</v>
      </c>
      <c r="U19" s="78">
        <v>0</v>
      </c>
      <c r="V19" s="78">
        <v>0</v>
      </c>
      <c r="W19" s="78">
        <v>0</v>
      </c>
      <c r="X19" s="78">
        <v>0</v>
      </c>
      <c r="Y19" s="78">
        <v>0</v>
      </c>
      <c r="Z19" s="78">
        <v>0</v>
      </c>
      <c r="AA19" s="78">
        <v>0</v>
      </c>
      <c r="AB19" s="78">
        <v>0</v>
      </c>
      <c r="AC19" s="78">
        <v>0</v>
      </c>
      <c r="AD19" s="78">
        <v>0</v>
      </c>
      <c r="AE19" s="78">
        <v>0</v>
      </c>
      <c r="AF19" s="78">
        <v>0</v>
      </c>
      <c r="AG19" s="78">
        <v>0</v>
      </c>
      <c r="AH19" s="78">
        <v>0</v>
      </c>
      <c r="AI19" s="78">
        <v>0</v>
      </c>
      <c r="AJ19" s="78">
        <v>0</v>
      </c>
      <c r="AM19" s="383">
        <f>F19+NPV(SDN,G19:INDEX(G19:AJ19,PAL))</f>
        <v>0</v>
      </c>
      <c r="AN19" s="415">
        <f>F19+NPV(SDN,G19:INDEX(G19:AJ19,PAL))</f>
        <v>0</v>
      </c>
      <c r="AO19" s="387">
        <f t="shared" si="3"/>
        <v>0</v>
      </c>
      <c r="AP19" s="59">
        <f>IF(COUNT(F19:INDEX(F19:AJ19,PAL+1))&lt;&gt;PAL+1,"Klaida",0)</f>
        <v>0</v>
      </c>
      <c r="AQ19" s="59"/>
      <c r="AR19" s="59"/>
      <c r="AS19" s="59"/>
      <c r="AT19" s="59"/>
      <c r="AU19" s="59"/>
      <c r="AV19" s="59"/>
      <c r="AW19" s="59"/>
      <c r="AX19" s="59"/>
      <c r="AY19" s="388"/>
    </row>
    <row r="20" spans="2:51">
      <c r="B20" s="64" t="s">
        <v>24</v>
      </c>
      <c r="C20" s="4" t="str">
        <f>IF(Kalba="EN",Data2!C45,Data2!B45)</f>
        <v>Finansinės ir investicinės veiklos bei kitos pajamos</v>
      </c>
      <c r="D20" s="65">
        <f>F20+NPV(FDN,G20:INDEX(G20:AJ20,PAL))</f>
        <v>0</v>
      </c>
      <c r="E20" s="65">
        <f>SUMIF($F$5:$AJ$5,"&lt;="&amp;PAL,$F20:$AJ20)</f>
        <v>0</v>
      </c>
      <c r="F20" s="78">
        <v>0</v>
      </c>
      <c r="G20" s="78">
        <v>0</v>
      </c>
      <c r="H20" s="78">
        <v>0</v>
      </c>
      <c r="I20" s="78">
        <v>0</v>
      </c>
      <c r="J20" s="78">
        <v>0</v>
      </c>
      <c r="K20" s="78">
        <v>0</v>
      </c>
      <c r="L20" s="78">
        <v>0</v>
      </c>
      <c r="M20" s="78">
        <v>0</v>
      </c>
      <c r="N20" s="78">
        <v>0</v>
      </c>
      <c r="O20" s="78">
        <v>0</v>
      </c>
      <c r="P20" s="78">
        <v>0</v>
      </c>
      <c r="Q20" s="78">
        <v>0</v>
      </c>
      <c r="R20" s="78">
        <v>0</v>
      </c>
      <c r="S20" s="78">
        <v>0</v>
      </c>
      <c r="T20" s="78">
        <v>0</v>
      </c>
      <c r="U20" s="78">
        <v>0</v>
      </c>
      <c r="V20" s="78">
        <v>0</v>
      </c>
      <c r="W20" s="78">
        <v>0</v>
      </c>
      <c r="X20" s="78">
        <v>0</v>
      </c>
      <c r="Y20" s="78">
        <v>0</v>
      </c>
      <c r="Z20" s="78">
        <v>0</v>
      </c>
      <c r="AA20" s="78">
        <v>0</v>
      </c>
      <c r="AB20" s="78">
        <v>0</v>
      </c>
      <c r="AC20" s="78">
        <v>0</v>
      </c>
      <c r="AD20" s="78">
        <v>0</v>
      </c>
      <c r="AE20" s="78">
        <v>0</v>
      </c>
      <c r="AF20" s="78">
        <v>0</v>
      </c>
      <c r="AG20" s="78">
        <v>0</v>
      </c>
      <c r="AH20" s="78">
        <v>0</v>
      </c>
      <c r="AI20" s="78">
        <v>0</v>
      </c>
      <c r="AJ20" s="78">
        <v>0</v>
      </c>
      <c r="AM20" s="383">
        <f>F20+NPV(SDN,G20:INDEX(G20:AJ20,PAL))</f>
        <v>0</v>
      </c>
      <c r="AN20" s="415">
        <f>F20+NPV(SDN,G20:INDEX(G20:AJ20,PAL))</f>
        <v>0</v>
      </c>
      <c r="AO20" s="387">
        <f t="shared" si="3"/>
        <v>0</v>
      </c>
      <c r="AP20" s="59">
        <f>IF(COUNT(F20:INDEX(F20:AJ20,PAL+1))&lt;&gt;PAL+1,"Klaida",0)</f>
        <v>0</v>
      </c>
      <c r="AQ20" s="59"/>
      <c r="AR20" s="59"/>
      <c r="AS20" s="59"/>
      <c r="AT20" s="59"/>
      <c r="AU20" s="59"/>
      <c r="AV20" s="59"/>
      <c r="AW20" s="59"/>
      <c r="AX20" s="59"/>
      <c r="AY20" s="388"/>
    </row>
    <row r="21" spans="2:51" s="61" customFormat="1">
      <c r="B21" s="5" t="s">
        <v>25</v>
      </c>
      <c r="C21" s="5" t="str">
        <f>IF(Kalba="EN",Data2!C46,Data2!B46)</f>
        <v>Veiklos ir finansinės išlaidos, iš viso</v>
      </c>
      <c r="D21" s="62">
        <f>ROUND(SUM(D22,D29),0)</f>
        <v>0</v>
      </c>
      <c r="E21" s="62">
        <f>ROUND(SUM(E22,E29),0)</f>
        <v>0</v>
      </c>
      <c r="F21" s="62">
        <f t="shared" ref="F21:AJ21" si="5">ROUND(SUM(F22,F29),0)</f>
        <v>0</v>
      </c>
      <c r="G21" s="62">
        <f t="shared" si="5"/>
        <v>0</v>
      </c>
      <c r="H21" s="62">
        <f t="shared" si="5"/>
        <v>0</v>
      </c>
      <c r="I21" s="62">
        <f t="shared" si="5"/>
        <v>0</v>
      </c>
      <c r="J21" s="62">
        <f t="shared" si="5"/>
        <v>0</v>
      </c>
      <c r="K21" s="62">
        <f t="shared" si="5"/>
        <v>0</v>
      </c>
      <c r="L21" s="62">
        <f t="shared" si="5"/>
        <v>0</v>
      </c>
      <c r="M21" s="62">
        <f t="shared" si="5"/>
        <v>0</v>
      </c>
      <c r="N21" s="62">
        <f t="shared" si="5"/>
        <v>0</v>
      </c>
      <c r="O21" s="62">
        <f t="shared" si="5"/>
        <v>0</v>
      </c>
      <c r="P21" s="62">
        <f t="shared" si="5"/>
        <v>0</v>
      </c>
      <c r="Q21" s="62">
        <f t="shared" si="5"/>
        <v>0</v>
      </c>
      <c r="R21" s="62">
        <f t="shared" si="5"/>
        <v>0</v>
      </c>
      <c r="S21" s="62">
        <f t="shared" si="5"/>
        <v>0</v>
      </c>
      <c r="T21" s="62">
        <f t="shared" si="5"/>
        <v>0</v>
      </c>
      <c r="U21" s="62">
        <f t="shared" si="5"/>
        <v>0</v>
      </c>
      <c r="V21" s="62">
        <f t="shared" si="5"/>
        <v>0</v>
      </c>
      <c r="W21" s="62">
        <f t="shared" si="5"/>
        <v>0</v>
      </c>
      <c r="X21" s="62">
        <f t="shared" si="5"/>
        <v>0</v>
      </c>
      <c r="Y21" s="62">
        <f t="shared" si="5"/>
        <v>0</v>
      </c>
      <c r="Z21" s="62">
        <f t="shared" si="5"/>
        <v>0</v>
      </c>
      <c r="AA21" s="62">
        <f t="shared" si="5"/>
        <v>0</v>
      </c>
      <c r="AB21" s="62">
        <f t="shared" si="5"/>
        <v>0</v>
      </c>
      <c r="AC21" s="62">
        <f t="shared" si="5"/>
        <v>0</v>
      </c>
      <c r="AD21" s="62">
        <f t="shared" si="5"/>
        <v>0</v>
      </c>
      <c r="AE21" s="62">
        <f t="shared" si="5"/>
        <v>0</v>
      </c>
      <c r="AF21" s="62">
        <f t="shared" si="5"/>
        <v>0</v>
      </c>
      <c r="AG21" s="62">
        <f t="shared" si="5"/>
        <v>0</v>
      </c>
      <c r="AH21" s="62">
        <f t="shared" si="5"/>
        <v>0</v>
      </c>
      <c r="AI21" s="62">
        <f t="shared" si="5"/>
        <v>0</v>
      </c>
      <c r="AJ21" s="62">
        <f t="shared" si="5"/>
        <v>0</v>
      </c>
      <c r="AM21" s="382">
        <f>ROUND(SUM(AM22,AM29),0)</f>
        <v>0</v>
      </c>
      <c r="AN21" s="382">
        <f>ROUND(SUM(AN22,AN29),0)</f>
        <v>0</v>
      </c>
      <c r="AO21" s="389"/>
      <c r="AP21" s="63"/>
      <c r="AQ21" s="63"/>
      <c r="AR21" s="63"/>
      <c r="AS21" s="63"/>
      <c r="AT21" s="63"/>
      <c r="AU21" s="63"/>
      <c r="AV21" s="63"/>
      <c r="AW21" s="63"/>
      <c r="AX21" s="63"/>
      <c r="AY21" s="390"/>
    </row>
    <row r="22" spans="2:51" s="61" customFormat="1">
      <c r="B22" s="66" t="s">
        <v>297</v>
      </c>
      <c r="C22" s="5" t="str">
        <f>IF(Kalba="EN",Data2!C47,Data2!B47)</f>
        <v>Veiklos išlaidos</v>
      </c>
      <c r="D22" s="62">
        <f>ROUND(SUM(D23:D28),0)</f>
        <v>0</v>
      </c>
      <c r="E22" s="62">
        <f>ROUND(SUM(E23:E28),0)</f>
        <v>0</v>
      </c>
      <c r="F22" s="62">
        <f t="shared" ref="F22:AJ22" si="6">ROUND(SUM(F23:F28),0)</f>
        <v>0</v>
      </c>
      <c r="G22" s="62">
        <f t="shared" si="6"/>
        <v>0</v>
      </c>
      <c r="H22" s="62">
        <f t="shared" si="6"/>
        <v>0</v>
      </c>
      <c r="I22" s="62">
        <f t="shared" si="6"/>
        <v>0</v>
      </c>
      <c r="J22" s="62">
        <f t="shared" si="6"/>
        <v>0</v>
      </c>
      <c r="K22" s="62">
        <f t="shared" si="6"/>
        <v>0</v>
      </c>
      <c r="L22" s="62">
        <f t="shared" si="6"/>
        <v>0</v>
      </c>
      <c r="M22" s="62">
        <f t="shared" si="6"/>
        <v>0</v>
      </c>
      <c r="N22" s="62">
        <f t="shared" si="6"/>
        <v>0</v>
      </c>
      <c r="O22" s="62">
        <f t="shared" si="6"/>
        <v>0</v>
      </c>
      <c r="P22" s="62">
        <f t="shared" si="6"/>
        <v>0</v>
      </c>
      <c r="Q22" s="62">
        <f t="shared" si="6"/>
        <v>0</v>
      </c>
      <c r="R22" s="62">
        <f t="shared" si="6"/>
        <v>0</v>
      </c>
      <c r="S22" s="62">
        <f t="shared" si="6"/>
        <v>0</v>
      </c>
      <c r="T22" s="62">
        <f t="shared" si="6"/>
        <v>0</v>
      </c>
      <c r="U22" s="62">
        <f t="shared" si="6"/>
        <v>0</v>
      </c>
      <c r="V22" s="62">
        <f t="shared" si="6"/>
        <v>0</v>
      </c>
      <c r="W22" s="62">
        <f t="shared" si="6"/>
        <v>0</v>
      </c>
      <c r="X22" s="62">
        <f t="shared" si="6"/>
        <v>0</v>
      </c>
      <c r="Y22" s="62">
        <f t="shared" si="6"/>
        <v>0</v>
      </c>
      <c r="Z22" s="62">
        <f t="shared" si="6"/>
        <v>0</v>
      </c>
      <c r="AA22" s="62">
        <f t="shared" si="6"/>
        <v>0</v>
      </c>
      <c r="AB22" s="62">
        <f t="shared" si="6"/>
        <v>0</v>
      </c>
      <c r="AC22" s="62">
        <f t="shared" si="6"/>
        <v>0</v>
      </c>
      <c r="AD22" s="62">
        <f t="shared" si="6"/>
        <v>0</v>
      </c>
      <c r="AE22" s="62">
        <f t="shared" si="6"/>
        <v>0</v>
      </c>
      <c r="AF22" s="62">
        <f t="shared" si="6"/>
        <v>0</v>
      </c>
      <c r="AG22" s="62">
        <f t="shared" si="6"/>
        <v>0</v>
      </c>
      <c r="AH22" s="62">
        <f t="shared" si="6"/>
        <v>0</v>
      </c>
      <c r="AI22" s="62">
        <f t="shared" si="6"/>
        <v>0</v>
      </c>
      <c r="AJ22" s="62">
        <f t="shared" si="6"/>
        <v>0</v>
      </c>
      <c r="AM22" s="382">
        <f>ROUND(SUM(AM23:AM28),0)</f>
        <v>0</v>
      </c>
      <c r="AN22" s="382">
        <f>ROUND(SUM(AN23:AN28),0)</f>
        <v>0</v>
      </c>
      <c r="AO22" s="389"/>
      <c r="AP22" s="63"/>
      <c r="AQ22" s="63"/>
      <c r="AR22" s="63"/>
      <c r="AS22" s="63"/>
      <c r="AT22" s="63"/>
      <c r="AU22" s="63"/>
      <c r="AV22" s="63"/>
      <c r="AW22" s="63"/>
      <c r="AX22" s="63"/>
      <c r="AY22" s="390"/>
    </row>
    <row r="23" spans="2:51">
      <c r="B23" s="64" t="s">
        <v>298</v>
      </c>
      <c r="C23" s="4" t="str">
        <f>IF(Kalba="EN",Data2!C48,Data2!B48)</f>
        <v>Žaliavos</v>
      </c>
      <c r="D23" s="65">
        <f>F23+NPV(FDN,G23:INDEX(G23:AJ23,PAL))</f>
        <v>0</v>
      </c>
      <c r="E23" s="65">
        <f t="shared" ref="E23:E29" si="7">SUMIF($F$5:$AJ$5,"&lt;="&amp;PAL,$F23:$AJ23)</f>
        <v>0</v>
      </c>
      <c r="F23" s="78">
        <v>0</v>
      </c>
      <c r="G23" s="78">
        <v>0</v>
      </c>
      <c r="H23" s="78">
        <v>0</v>
      </c>
      <c r="I23" s="78">
        <v>0</v>
      </c>
      <c r="J23" s="78">
        <v>0</v>
      </c>
      <c r="K23" s="78">
        <v>0</v>
      </c>
      <c r="L23" s="78">
        <v>0</v>
      </c>
      <c r="M23" s="78">
        <v>0</v>
      </c>
      <c r="N23" s="78">
        <v>0</v>
      </c>
      <c r="O23" s="78">
        <v>0</v>
      </c>
      <c r="P23" s="78">
        <v>0</v>
      </c>
      <c r="Q23" s="78">
        <v>0</v>
      </c>
      <c r="R23" s="78">
        <v>0</v>
      </c>
      <c r="S23" s="78">
        <v>0</v>
      </c>
      <c r="T23" s="78">
        <v>0</v>
      </c>
      <c r="U23" s="78">
        <v>0</v>
      </c>
      <c r="V23" s="78">
        <v>0</v>
      </c>
      <c r="W23" s="78">
        <v>0</v>
      </c>
      <c r="X23" s="78">
        <v>0</v>
      </c>
      <c r="Y23" s="78">
        <v>0</v>
      </c>
      <c r="Z23" s="78">
        <v>0</v>
      </c>
      <c r="AA23" s="78">
        <v>0</v>
      </c>
      <c r="AB23" s="78">
        <v>0</v>
      </c>
      <c r="AC23" s="78">
        <v>0</v>
      </c>
      <c r="AD23" s="78">
        <v>0</v>
      </c>
      <c r="AE23" s="78">
        <v>0</v>
      </c>
      <c r="AF23" s="78">
        <v>0</v>
      </c>
      <c r="AG23" s="78">
        <v>0</v>
      </c>
      <c r="AH23" s="78">
        <v>0</v>
      </c>
      <c r="AI23" s="78">
        <v>0</v>
      </c>
      <c r="AJ23" s="78">
        <v>0</v>
      </c>
      <c r="AM23" s="383">
        <f>F23+NPV(SDN,G23:INDEX(G23:AJ23,PAL))</f>
        <v>0</v>
      </c>
      <c r="AN23" s="415">
        <f>F23+NPV(SDN,G23:INDEX(G23:AJ23,PAL))</f>
        <v>0</v>
      </c>
      <c r="AO23" s="387">
        <f t="shared" ref="AO23:AO29" si="8">IF(COUNTIF(AP23:AY23,"Klaida")&gt;0,1,0)</f>
        <v>0</v>
      </c>
      <c r="AP23" s="59">
        <f>IF(COUNT(F23:INDEX(F23:AJ23,PAL+1))&lt;&gt;PAL+1,"Klaida",0)</f>
        <v>0</v>
      </c>
      <c r="AQ23" s="59"/>
      <c r="AR23" s="59"/>
      <c r="AS23" s="59"/>
      <c r="AT23" s="59"/>
      <c r="AU23" s="59"/>
      <c r="AV23" s="59"/>
      <c r="AW23" s="59"/>
      <c r="AX23" s="59"/>
      <c r="AY23" s="388"/>
    </row>
    <row r="24" spans="2:51">
      <c r="B24" s="64" t="s">
        <v>299</v>
      </c>
      <c r="C24" s="4" t="str">
        <f>IF(Kalba="EN",Data2!C49,Data2!B49)</f>
        <v>Darbo užmokesčio išlaidos</v>
      </c>
      <c r="D24" s="65">
        <f>F24+NPV(FDN,G24:INDEX(G24:AJ24,PAL))</f>
        <v>0</v>
      </c>
      <c r="E24" s="65">
        <f t="shared" si="7"/>
        <v>0</v>
      </c>
      <c r="F24" s="78">
        <v>0</v>
      </c>
      <c r="G24" s="78">
        <v>0</v>
      </c>
      <c r="H24" s="78">
        <v>0</v>
      </c>
      <c r="I24" s="78">
        <v>0</v>
      </c>
      <c r="J24" s="78">
        <v>0</v>
      </c>
      <c r="K24" s="78">
        <v>0</v>
      </c>
      <c r="L24" s="78">
        <v>0</v>
      </c>
      <c r="M24" s="78">
        <v>0</v>
      </c>
      <c r="N24" s="78">
        <v>0</v>
      </c>
      <c r="O24" s="78">
        <v>0</v>
      </c>
      <c r="P24" s="78">
        <v>0</v>
      </c>
      <c r="Q24" s="78">
        <v>0</v>
      </c>
      <c r="R24" s="78">
        <v>0</v>
      </c>
      <c r="S24" s="78">
        <v>0</v>
      </c>
      <c r="T24" s="78">
        <v>0</v>
      </c>
      <c r="U24" s="78">
        <v>0</v>
      </c>
      <c r="V24" s="78">
        <v>0</v>
      </c>
      <c r="W24" s="78">
        <v>0</v>
      </c>
      <c r="X24" s="78">
        <v>0</v>
      </c>
      <c r="Y24" s="78">
        <v>0</v>
      </c>
      <c r="Z24" s="78">
        <v>0</v>
      </c>
      <c r="AA24" s="78">
        <v>0</v>
      </c>
      <c r="AB24" s="78">
        <v>0</v>
      </c>
      <c r="AC24" s="78">
        <v>0</v>
      </c>
      <c r="AD24" s="78">
        <v>0</v>
      </c>
      <c r="AE24" s="78">
        <v>0</v>
      </c>
      <c r="AF24" s="78">
        <v>0</v>
      </c>
      <c r="AG24" s="78">
        <v>0</v>
      </c>
      <c r="AH24" s="78">
        <v>0</v>
      </c>
      <c r="AI24" s="78">
        <v>0</v>
      </c>
      <c r="AJ24" s="78">
        <v>0</v>
      </c>
      <c r="AM24" s="383">
        <f>F24+NPV(SDN,G24:INDEX(G24:AJ24,PAL))</f>
        <v>0</v>
      </c>
      <c r="AN24" s="415">
        <f>F24+NPV(SDN,G24:INDEX(G24:AJ24,PAL))</f>
        <v>0</v>
      </c>
      <c r="AO24" s="387">
        <f t="shared" si="8"/>
        <v>0</v>
      </c>
      <c r="AP24" s="59">
        <f>IF(COUNT(F24:INDEX(F24:AJ24,PAL+1))&lt;&gt;PAL+1,"Klaida",0)</f>
        <v>0</v>
      </c>
      <c r="AQ24" s="59"/>
      <c r="AR24" s="59"/>
      <c r="AS24" s="59"/>
      <c r="AT24" s="59"/>
      <c r="AU24" s="59"/>
      <c r="AV24" s="59"/>
      <c r="AW24" s="59"/>
      <c r="AX24" s="59"/>
      <c r="AY24" s="388"/>
    </row>
    <row r="25" spans="2:51">
      <c r="B25" s="64" t="s">
        <v>300</v>
      </c>
      <c r="C25" s="4" t="str">
        <f>IF(Kalba="EN",Data2!C50,Data2!B50)</f>
        <v>Elektros energijos išlaidos</v>
      </c>
      <c r="D25" s="65">
        <f>F25+NPV(FDN,G25:INDEX(G25:AJ25,PAL))</f>
        <v>0</v>
      </c>
      <c r="E25" s="65">
        <f t="shared" si="7"/>
        <v>0</v>
      </c>
      <c r="F25" s="78">
        <v>0</v>
      </c>
      <c r="G25" s="78">
        <v>0</v>
      </c>
      <c r="H25" s="78">
        <v>0</v>
      </c>
      <c r="I25" s="78">
        <v>0</v>
      </c>
      <c r="J25" s="78">
        <v>0</v>
      </c>
      <c r="K25" s="78">
        <v>0</v>
      </c>
      <c r="L25" s="78">
        <v>0</v>
      </c>
      <c r="M25" s="78">
        <v>0</v>
      </c>
      <c r="N25" s="78">
        <v>0</v>
      </c>
      <c r="O25" s="78">
        <v>0</v>
      </c>
      <c r="P25" s="78">
        <v>0</v>
      </c>
      <c r="Q25" s="78">
        <v>0</v>
      </c>
      <c r="R25" s="78">
        <v>0</v>
      </c>
      <c r="S25" s="78">
        <v>0</v>
      </c>
      <c r="T25" s="78">
        <v>0</v>
      </c>
      <c r="U25" s="78">
        <v>0</v>
      </c>
      <c r="V25" s="78">
        <v>0</v>
      </c>
      <c r="W25" s="78">
        <v>0</v>
      </c>
      <c r="X25" s="78">
        <v>0</v>
      </c>
      <c r="Y25" s="78">
        <v>0</v>
      </c>
      <c r="Z25" s="78">
        <v>0</v>
      </c>
      <c r="AA25" s="78">
        <v>0</v>
      </c>
      <c r="AB25" s="78">
        <v>0</v>
      </c>
      <c r="AC25" s="78">
        <v>0</v>
      </c>
      <c r="AD25" s="78">
        <v>0</v>
      </c>
      <c r="AE25" s="78">
        <v>0</v>
      </c>
      <c r="AF25" s="78">
        <v>0</v>
      </c>
      <c r="AG25" s="78">
        <v>0</v>
      </c>
      <c r="AH25" s="78">
        <v>0</v>
      </c>
      <c r="AI25" s="78">
        <v>0</v>
      </c>
      <c r="AJ25" s="78">
        <v>0</v>
      </c>
      <c r="AM25" s="383">
        <f>F25+NPV(SDN,G25:INDEX(G25:AJ25,PAL))</f>
        <v>0</v>
      </c>
      <c r="AN25" s="415">
        <f>F25+NPV(SDN,G25:INDEX(G25:AJ25,PAL))</f>
        <v>0</v>
      </c>
      <c r="AO25" s="387">
        <f t="shared" si="8"/>
        <v>0</v>
      </c>
      <c r="AP25" s="59">
        <f>IF(COUNT(F25:INDEX(F25:AJ25,PAL+1))&lt;&gt;PAL+1,"Klaida",0)</f>
        <v>0</v>
      </c>
      <c r="AQ25" s="59"/>
      <c r="AR25" s="59"/>
      <c r="AS25" s="59"/>
      <c r="AT25" s="59"/>
      <c r="AU25" s="59"/>
      <c r="AV25" s="59"/>
      <c r="AW25" s="59"/>
      <c r="AX25" s="59"/>
      <c r="AY25" s="388"/>
    </row>
    <row r="26" spans="2:51">
      <c r="B26" s="64" t="s">
        <v>301</v>
      </c>
      <c r="C26" s="4" t="str">
        <f>IF(Kalba="EN",Data2!C51,Data2!B51)</f>
        <v>Šildymo (išskyrus elektrą) išlaidos</v>
      </c>
      <c r="D26" s="65">
        <f>F26+NPV(FDN,G26:INDEX(G26:AJ26,PAL))</f>
        <v>0</v>
      </c>
      <c r="E26" s="65">
        <f t="shared" si="7"/>
        <v>0</v>
      </c>
      <c r="F26" s="78">
        <v>0</v>
      </c>
      <c r="G26" s="78">
        <v>0</v>
      </c>
      <c r="H26" s="78">
        <v>0</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c r="AI26" s="78">
        <v>0</v>
      </c>
      <c r="AJ26" s="78">
        <v>0</v>
      </c>
      <c r="AM26" s="383">
        <f>F26+NPV(SDN,G26:INDEX(G26:AJ26,PAL))</f>
        <v>0</v>
      </c>
      <c r="AN26" s="415">
        <f>F26+NPV(SDN,G26:INDEX(G26:AJ26,PAL))</f>
        <v>0</v>
      </c>
      <c r="AO26" s="387">
        <f t="shared" si="8"/>
        <v>0</v>
      </c>
      <c r="AP26" s="59">
        <f>IF(COUNT(F26:INDEX(F26:AJ26,PAL+1))&lt;&gt;PAL+1,"Klaida",0)</f>
        <v>0</v>
      </c>
      <c r="AQ26" s="59"/>
      <c r="AR26" s="59"/>
      <c r="AS26" s="59"/>
      <c r="AT26" s="59"/>
      <c r="AU26" s="59"/>
      <c r="AV26" s="59"/>
      <c r="AW26" s="59"/>
      <c r="AX26" s="59"/>
      <c r="AY26" s="388"/>
    </row>
    <row r="27" spans="2:51">
      <c r="B27" s="64" t="s">
        <v>303</v>
      </c>
      <c r="C27" s="4" t="str">
        <f>IF(Kalba="EN",Data2!C52,Data2!B52)</f>
        <v>Infrastruktūros būklės palaikymo išlaidos</v>
      </c>
      <c r="D27" s="65">
        <f>F27+NPV(FDN,G27:INDEX(G27:AJ27,PAL))</f>
        <v>0</v>
      </c>
      <c r="E27" s="65">
        <f t="shared" si="7"/>
        <v>0</v>
      </c>
      <c r="F27" s="78">
        <v>0</v>
      </c>
      <c r="G27" s="78">
        <v>0</v>
      </c>
      <c r="H27" s="78">
        <v>0</v>
      </c>
      <c r="I27" s="78">
        <v>0</v>
      </c>
      <c r="J27" s="78">
        <v>0</v>
      </c>
      <c r="K27" s="78">
        <v>0</v>
      </c>
      <c r="L27" s="78">
        <v>0</v>
      </c>
      <c r="M27" s="78">
        <v>0</v>
      </c>
      <c r="N27" s="78">
        <v>0</v>
      </c>
      <c r="O27" s="78">
        <v>0</v>
      </c>
      <c r="P27" s="78">
        <v>0</v>
      </c>
      <c r="Q27" s="78">
        <v>0</v>
      </c>
      <c r="R27" s="78">
        <v>0</v>
      </c>
      <c r="S27" s="78">
        <v>0</v>
      </c>
      <c r="T27" s="78">
        <v>0</v>
      </c>
      <c r="U27" s="78">
        <v>0</v>
      </c>
      <c r="V27" s="78">
        <v>0</v>
      </c>
      <c r="W27" s="78">
        <v>0</v>
      </c>
      <c r="X27" s="78">
        <v>0</v>
      </c>
      <c r="Y27" s="78">
        <v>0</v>
      </c>
      <c r="Z27" s="78">
        <v>0</v>
      </c>
      <c r="AA27" s="78">
        <v>0</v>
      </c>
      <c r="AB27" s="78">
        <v>0</v>
      </c>
      <c r="AC27" s="78">
        <v>0</v>
      </c>
      <c r="AD27" s="78">
        <v>0</v>
      </c>
      <c r="AE27" s="78">
        <v>0</v>
      </c>
      <c r="AF27" s="78">
        <v>0</v>
      </c>
      <c r="AG27" s="78">
        <v>0</v>
      </c>
      <c r="AH27" s="78">
        <v>0</v>
      </c>
      <c r="AI27" s="78">
        <v>0</v>
      </c>
      <c r="AJ27" s="78">
        <v>0</v>
      </c>
      <c r="AM27" s="383">
        <f>F27+NPV(SDN,G27:INDEX(G27:AJ27,PAL))</f>
        <v>0</v>
      </c>
      <c r="AN27" s="415">
        <f>F27+NPV(SDN,G27:INDEX(G27:AJ27,PAL))</f>
        <v>0</v>
      </c>
      <c r="AO27" s="387">
        <f t="shared" si="8"/>
        <v>0</v>
      </c>
      <c r="AP27" s="59">
        <f>IF(COUNT(F27:INDEX(F27:AJ27,PAL+1))&lt;&gt;PAL+1,"Klaida",0)</f>
        <v>0</v>
      </c>
      <c r="AQ27" s="59"/>
      <c r="AR27" s="59"/>
      <c r="AS27" s="59"/>
      <c r="AT27" s="59"/>
      <c r="AU27" s="59"/>
      <c r="AV27" s="59"/>
      <c r="AW27" s="59"/>
      <c r="AX27" s="59"/>
      <c r="AY27" s="388"/>
    </row>
    <row r="28" spans="2:51">
      <c r="B28" s="64" t="s">
        <v>304</v>
      </c>
      <c r="C28" s="4" t="str">
        <f>IF(Kalba="EN",Data2!C53,Data2!B53)</f>
        <v>Kitos išlaidos</v>
      </c>
      <c r="D28" s="65">
        <f>F28+NPV(FDN,G28:INDEX(G28:AJ28,PAL))</f>
        <v>0</v>
      </c>
      <c r="E28" s="65">
        <f t="shared" si="7"/>
        <v>0</v>
      </c>
      <c r="F28" s="78">
        <v>0</v>
      </c>
      <c r="G28" s="78">
        <v>0</v>
      </c>
      <c r="H28" s="78">
        <v>0</v>
      </c>
      <c r="I28" s="78">
        <v>0</v>
      </c>
      <c r="J28" s="78">
        <v>0</v>
      </c>
      <c r="K28" s="78">
        <v>0</v>
      </c>
      <c r="L28" s="78">
        <v>0</v>
      </c>
      <c r="M28" s="78">
        <v>0</v>
      </c>
      <c r="N28" s="78">
        <v>0</v>
      </c>
      <c r="O28" s="78">
        <v>0</v>
      </c>
      <c r="P28" s="78">
        <v>0</v>
      </c>
      <c r="Q28" s="78">
        <v>0</v>
      </c>
      <c r="R28" s="78">
        <v>0</v>
      </c>
      <c r="S28" s="78">
        <v>0</v>
      </c>
      <c r="T28" s="78">
        <v>0</v>
      </c>
      <c r="U28" s="78">
        <v>0</v>
      </c>
      <c r="V28" s="78">
        <v>0</v>
      </c>
      <c r="W28" s="78">
        <v>0</v>
      </c>
      <c r="X28" s="78">
        <v>0</v>
      </c>
      <c r="Y28" s="78">
        <v>0</v>
      </c>
      <c r="Z28" s="78">
        <v>0</v>
      </c>
      <c r="AA28" s="78">
        <v>0</v>
      </c>
      <c r="AB28" s="78">
        <v>0</v>
      </c>
      <c r="AC28" s="78">
        <v>0</v>
      </c>
      <c r="AD28" s="78">
        <v>0</v>
      </c>
      <c r="AE28" s="78">
        <v>0</v>
      </c>
      <c r="AF28" s="78">
        <v>0</v>
      </c>
      <c r="AG28" s="78">
        <v>0</v>
      </c>
      <c r="AH28" s="78">
        <v>0</v>
      </c>
      <c r="AI28" s="78">
        <v>0</v>
      </c>
      <c r="AJ28" s="78">
        <v>0</v>
      </c>
      <c r="AM28" s="383">
        <f>F28+NPV(SDN,G28:INDEX(G28:AJ28,PAL))</f>
        <v>0</v>
      </c>
      <c r="AN28" s="415">
        <f>F28+NPV(SDN,G28:INDEX(G28:AJ28,PAL))</f>
        <v>0</v>
      </c>
      <c r="AO28" s="387">
        <f t="shared" si="8"/>
        <v>0</v>
      </c>
      <c r="AP28" s="59">
        <f>IF(COUNT(F28:INDEX(F28:AJ28,PAL+1))&lt;&gt;PAL+1,"Klaida",0)</f>
        <v>0</v>
      </c>
      <c r="AQ28" s="59"/>
      <c r="AR28" s="59"/>
      <c r="AS28" s="59"/>
      <c r="AT28" s="59"/>
      <c r="AU28" s="59"/>
      <c r="AV28" s="59"/>
      <c r="AW28" s="59"/>
      <c r="AX28" s="59"/>
      <c r="AY28" s="388"/>
    </row>
    <row r="29" spans="2:51">
      <c r="B29" s="64" t="s">
        <v>305</v>
      </c>
      <c r="C29" s="4" t="str">
        <f>IF(Kalba="EN",Data2!C54,Data2!B54)</f>
        <v>Gautų paskolų (G.3.1.) palūkanos</v>
      </c>
      <c r="D29" s="65">
        <f>F29+NPV(FDN,G29:INDEX(G29:AJ29,PAL))</f>
        <v>0</v>
      </c>
      <c r="E29" s="65">
        <f t="shared" si="7"/>
        <v>0</v>
      </c>
      <c r="F29" s="78">
        <v>0</v>
      </c>
      <c r="G29" s="78">
        <v>0</v>
      </c>
      <c r="H29" s="78">
        <v>0</v>
      </c>
      <c r="I29" s="78">
        <v>0</v>
      </c>
      <c r="J29" s="78">
        <v>0</v>
      </c>
      <c r="K29" s="78">
        <v>0</v>
      </c>
      <c r="L29" s="78">
        <v>0</v>
      </c>
      <c r="M29" s="78">
        <v>0</v>
      </c>
      <c r="N29" s="78">
        <v>0</v>
      </c>
      <c r="O29" s="78">
        <v>0</v>
      </c>
      <c r="P29" s="78">
        <v>0</v>
      </c>
      <c r="Q29" s="78">
        <v>0</v>
      </c>
      <c r="R29" s="78">
        <v>0</v>
      </c>
      <c r="S29" s="78">
        <v>0</v>
      </c>
      <c r="T29" s="78">
        <v>0</v>
      </c>
      <c r="U29" s="78">
        <v>0</v>
      </c>
      <c r="V29" s="78">
        <v>0</v>
      </c>
      <c r="W29" s="78">
        <v>0</v>
      </c>
      <c r="X29" s="78">
        <v>0</v>
      </c>
      <c r="Y29" s="78">
        <v>0</v>
      </c>
      <c r="Z29" s="78">
        <v>0</v>
      </c>
      <c r="AA29" s="78">
        <v>0</v>
      </c>
      <c r="AB29" s="78">
        <v>0</v>
      </c>
      <c r="AC29" s="78">
        <v>0</v>
      </c>
      <c r="AD29" s="78">
        <v>0</v>
      </c>
      <c r="AE29" s="78">
        <v>0</v>
      </c>
      <c r="AF29" s="78">
        <v>0</v>
      </c>
      <c r="AG29" s="78">
        <v>0</v>
      </c>
      <c r="AH29" s="78">
        <v>0</v>
      </c>
      <c r="AI29" s="78">
        <v>0</v>
      </c>
      <c r="AJ29" s="78">
        <v>0</v>
      </c>
      <c r="AM29" s="383">
        <f>F29+NPV(SDN,G29:INDEX(G29:AJ29,PAL))</f>
        <v>0</v>
      </c>
      <c r="AN29" s="415">
        <f>F29+NPV(SDN,G29:INDEX(G29:AJ29,PAL))</f>
        <v>0</v>
      </c>
      <c r="AO29" s="387">
        <f t="shared" si="8"/>
        <v>0</v>
      </c>
      <c r="AP29" s="59">
        <f>IF(COUNT(F29:INDEX(F29:AJ29,PAL+1))&lt;&gt;PAL+1,"Klaida",0)</f>
        <v>0</v>
      </c>
      <c r="AQ29" s="59"/>
      <c r="AR29" s="59"/>
      <c r="AS29" s="59"/>
      <c r="AT29" s="59"/>
      <c r="AU29" s="59"/>
      <c r="AV29" s="59"/>
      <c r="AW29" s="59"/>
      <c r="AX29" s="59"/>
      <c r="AY29" s="388"/>
    </row>
    <row r="30" spans="2:51" s="61" customFormat="1" ht="25.5">
      <c r="B30" s="5" t="s">
        <v>26</v>
      </c>
      <c r="C30" s="5" t="str">
        <f>IF(Kalba="EN",Data2!C55,Data2!B55)</f>
        <v>Mokesčiai (+ neigiama įtaka; - teigiama įtaka biudžeto lėšų srautams)</v>
      </c>
      <c r="D30" s="62">
        <f>ROUND(D31-SUM(D32:D33),0)</f>
        <v>0</v>
      </c>
      <c r="E30" s="62">
        <f>ROUND(E31-SUM(E32:E33),0)</f>
        <v>0</v>
      </c>
      <c r="F30" s="62">
        <f>ROUND(F31-SUM(F32:F33),0)</f>
        <v>0</v>
      </c>
      <c r="G30" s="62">
        <f t="shared" ref="G30:AJ30" si="9">ROUND(G31-SUM(G32:G33),0)</f>
        <v>0</v>
      </c>
      <c r="H30" s="62">
        <f t="shared" si="9"/>
        <v>0</v>
      </c>
      <c r="I30" s="62">
        <f t="shared" si="9"/>
        <v>0</v>
      </c>
      <c r="J30" s="62">
        <f t="shared" si="9"/>
        <v>0</v>
      </c>
      <c r="K30" s="62">
        <f t="shared" si="9"/>
        <v>0</v>
      </c>
      <c r="L30" s="62">
        <f t="shared" si="9"/>
        <v>0</v>
      </c>
      <c r="M30" s="62">
        <f t="shared" si="9"/>
        <v>0</v>
      </c>
      <c r="N30" s="62">
        <f t="shared" si="9"/>
        <v>0</v>
      </c>
      <c r="O30" s="62">
        <f t="shared" si="9"/>
        <v>0</v>
      </c>
      <c r="P30" s="62">
        <f t="shared" si="9"/>
        <v>0</v>
      </c>
      <c r="Q30" s="62">
        <f t="shared" si="9"/>
        <v>0</v>
      </c>
      <c r="R30" s="62">
        <f t="shared" si="9"/>
        <v>0</v>
      </c>
      <c r="S30" s="62">
        <f t="shared" si="9"/>
        <v>0</v>
      </c>
      <c r="T30" s="62">
        <f t="shared" si="9"/>
        <v>0</v>
      </c>
      <c r="U30" s="62">
        <f t="shared" si="9"/>
        <v>0</v>
      </c>
      <c r="V30" s="62">
        <f t="shared" si="9"/>
        <v>0</v>
      </c>
      <c r="W30" s="62">
        <f t="shared" si="9"/>
        <v>0</v>
      </c>
      <c r="X30" s="62">
        <f t="shared" si="9"/>
        <v>0</v>
      </c>
      <c r="Y30" s="62">
        <f t="shared" si="9"/>
        <v>0</v>
      </c>
      <c r="Z30" s="62">
        <f t="shared" si="9"/>
        <v>0</v>
      </c>
      <c r="AA30" s="62">
        <f t="shared" si="9"/>
        <v>0</v>
      </c>
      <c r="AB30" s="62">
        <f t="shared" si="9"/>
        <v>0</v>
      </c>
      <c r="AC30" s="62">
        <f t="shared" si="9"/>
        <v>0</v>
      </c>
      <c r="AD30" s="62">
        <f t="shared" si="9"/>
        <v>0</v>
      </c>
      <c r="AE30" s="62">
        <f t="shared" si="9"/>
        <v>0</v>
      </c>
      <c r="AF30" s="62">
        <f t="shared" si="9"/>
        <v>0</v>
      </c>
      <c r="AG30" s="62">
        <f t="shared" si="9"/>
        <v>0</v>
      </c>
      <c r="AH30" s="62">
        <f t="shared" si="9"/>
        <v>0</v>
      </c>
      <c r="AI30" s="62">
        <f t="shared" si="9"/>
        <v>0</v>
      </c>
      <c r="AJ30" s="62">
        <f t="shared" si="9"/>
        <v>0</v>
      </c>
      <c r="AM30" s="382">
        <f>ROUND(AM31-SUM(AM32:AM33),0)</f>
        <v>0</v>
      </c>
      <c r="AN30" s="382">
        <f>ROUND(AN31-SUM(AN32:AN33),0)</f>
        <v>0</v>
      </c>
      <c r="AO30" s="389"/>
      <c r="AP30" s="63"/>
      <c r="AQ30" s="63"/>
      <c r="AR30" s="63"/>
      <c r="AS30" s="63"/>
      <c r="AT30" s="63"/>
      <c r="AU30" s="63"/>
      <c r="AV30" s="63"/>
      <c r="AW30" s="63"/>
      <c r="AX30" s="63"/>
      <c r="AY30" s="390"/>
    </row>
    <row r="31" spans="2:51">
      <c r="B31" s="64" t="s">
        <v>307</v>
      </c>
      <c r="C31" s="4" t="str">
        <f>IF(Kalba="EN",Data2!C56,Data2!B56)</f>
        <v>Bendra importo/pirkimo PVM suma</v>
      </c>
      <c r="D31" s="65">
        <f>F31+NPV(FDN,G31:INDEX(G31:AJ31,PAL))</f>
        <v>0</v>
      </c>
      <c r="E31" s="65">
        <f>SUMIF($F$5:$AJ$5,"&lt;="&amp;PAL,$F31:$AJ31)</f>
        <v>0</v>
      </c>
      <c r="F31" s="65">
        <f t="shared" ref="F31:AJ31" si="10">IF(pvm_susigrazinimas="Taip",0,SUMPRODUCT(F8:F15,Pirkimo_PVM)+SUMPRODUCT(F23:F28,Pirkimo_PVM_II))</f>
        <v>0</v>
      </c>
      <c r="G31" s="65">
        <f t="shared" si="10"/>
        <v>0</v>
      </c>
      <c r="H31" s="65">
        <f t="shared" si="10"/>
        <v>0</v>
      </c>
      <c r="I31" s="65">
        <f t="shared" si="10"/>
        <v>0</v>
      </c>
      <c r="J31" s="65">
        <f t="shared" si="10"/>
        <v>0</v>
      </c>
      <c r="K31" s="65">
        <f t="shared" si="10"/>
        <v>0</v>
      </c>
      <c r="L31" s="65">
        <f t="shared" si="10"/>
        <v>0</v>
      </c>
      <c r="M31" s="65">
        <f t="shared" si="10"/>
        <v>0</v>
      </c>
      <c r="N31" s="65">
        <f t="shared" si="10"/>
        <v>0</v>
      </c>
      <c r="O31" s="65">
        <f t="shared" si="10"/>
        <v>0</v>
      </c>
      <c r="P31" s="65">
        <f t="shared" si="10"/>
        <v>0</v>
      </c>
      <c r="Q31" s="65">
        <f t="shared" si="10"/>
        <v>0</v>
      </c>
      <c r="R31" s="65">
        <f t="shared" si="10"/>
        <v>0</v>
      </c>
      <c r="S31" s="65">
        <f t="shared" si="10"/>
        <v>0</v>
      </c>
      <c r="T31" s="65">
        <f t="shared" si="10"/>
        <v>0</v>
      </c>
      <c r="U31" s="65">
        <f t="shared" si="10"/>
        <v>0</v>
      </c>
      <c r="V31" s="65">
        <f t="shared" si="10"/>
        <v>0</v>
      </c>
      <c r="W31" s="65">
        <f t="shared" si="10"/>
        <v>0</v>
      </c>
      <c r="X31" s="65">
        <f t="shared" si="10"/>
        <v>0</v>
      </c>
      <c r="Y31" s="65">
        <f t="shared" si="10"/>
        <v>0</v>
      </c>
      <c r="Z31" s="65">
        <f t="shared" si="10"/>
        <v>0</v>
      </c>
      <c r="AA31" s="65">
        <f t="shared" si="10"/>
        <v>0</v>
      </c>
      <c r="AB31" s="65">
        <f t="shared" si="10"/>
        <v>0</v>
      </c>
      <c r="AC31" s="65">
        <f t="shared" si="10"/>
        <v>0</v>
      </c>
      <c r="AD31" s="65">
        <f t="shared" si="10"/>
        <v>0</v>
      </c>
      <c r="AE31" s="65">
        <f t="shared" si="10"/>
        <v>0</v>
      </c>
      <c r="AF31" s="65">
        <f t="shared" si="10"/>
        <v>0</v>
      </c>
      <c r="AG31" s="65">
        <f t="shared" si="10"/>
        <v>0</v>
      </c>
      <c r="AH31" s="65">
        <f t="shared" si="10"/>
        <v>0</v>
      </c>
      <c r="AI31" s="65">
        <f t="shared" si="10"/>
        <v>0</v>
      </c>
      <c r="AJ31" s="65">
        <f t="shared" si="10"/>
        <v>0</v>
      </c>
      <c r="AM31" s="383">
        <f>F31+NPV(SDN,G31:INDEX(G31:AJ31,PAL))</f>
        <v>0</v>
      </c>
      <c r="AN31" s="415">
        <f>F31+NPV(SDN,G31:INDEX(G31:AJ31,PAL))</f>
        <v>0</v>
      </c>
      <c r="AO31" s="387"/>
      <c r="AP31" s="59"/>
      <c r="AQ31" s="59"/>
      <c r="AR31" s="59"/>
      <c r="AS31" s="59"/>
      <c r="AT31" s="59"/>
      <c r="AU31" s="59"/>
      <c r="AV31" s="59"/>
      <c r="AW31" s="59"/>
      <c r="AX31" s="59"/>
      <c r="AY31" s="388"/>
    </row>
    <row r="32" spans="2:51">
      <c r="B32" s="64" t="s">
        <v>309</v>
      </c>
      <c r="C32" s="4" t="str">
        <f>IF(Kalba="EN",Data2!C57,Data2!B57)</f>
        <v>Bendra pardavimo PVM suma</v>
      </c>
      <c r="D32" s="65">
        <f>F32+NPV(FDN,G32:INDEX(G32:AJ32,PAL))</f>
        <v>0</v>
      </c>
      <c r="E32" s="65">
        <f>SUMIF($F$5:$AJ$5,"&lt;="&amp;PAL,$F32:$AJ32)</f>
        <v>0</v>
      </c>
      <c r="F32" s="65">
        <f t="shared" ref="F32:AJ32" si="11">IF(pvm_susigrazinimas="Taip",0,SUMPRODUCT(F18:F19,Pardavimo_PVM))</f>
        <v>0</v>
      </c>
      <c r="G32" s="65">
        <f t="shared" si="11"/>
        <v>0</v>
      </c>
      <c r="H32" s="65">
        <f t="shared" si="11"/>
        <v>0</v>
      </c>
      <c r="I32" s="65">
        <f t="shared" si="11"/>
        <v>0</v>
      </c>
      <c r="J32" s="65">
        <f t="shared" si="11"/>
        <v>0</v>
      </c>
      <c r="K32" s="65">
        <f t="shared" si="11"/>
        <v>0</v>
      </c>
      <c r="L32" s="65">
        <f t="shared" si="11"/>
        <v>0</v>
      </c>
      <c r="M32" s="65">
        <f t="shared" si="11"/>
        <v>0</v>
      </c>
      <c r="N32" s="65">
        <f t="shared" si="11"/>
        <v>0</v>
      </c>
      <c r="O32" s="65">
        <f t="shared" si="11"/>
        <v>0</v>
      </c>
      <c r="P32" s="65">
        <f t="shared" si="11"/>
        <v>0</v>
      </c>
      <c r="Q32" s="65">
        <f t="shared" si="11"/>
        <v>0</v>
      </c>
      <c r="R32" s="65">
        <f t="shared" si="11"/>
        <v>0</v>
      </c>
      <c r="S32" s="65">
        <f t="shared" si="11"/>
        <v>0</v>
      </c>
      <c r="T32" s="65">
        <f t="shared" si="11"/>
        <v>0</v>
      </c>
      <c r="U32" s="65">
        <f t="shared" si="11"/>
        <v>0</v>
      </c>
      <c r="V32" s="65">
        <f t="shared" si="11"/>
        <v>0</v>
      </c>
      <c r="W32" s="65">
        <f t="shared" si="11"/>
        <v>0</v>
      </c>
      <c r="X32" s="65">
        <f t="shared" si="11"/>
        <v>0</v>
      </c>
      <c r="Y32" s="65">
        <f t="shared" si="11"/>
        <v>0</v>
      </c>
      <c r="Z32" s="65">
        <f t="shared" si="11"/>
        <v>0</v>
      </c>
      <c r="AA32" s="65">
        <f t="shared" si="11"/>
        <v>0</v>
      </c>
      <c r="AB32" s="65">
        <f t="shared" si="11"/>
        <v>0</v>
      </c>
      <c r="AC32" s="65">
        <f t="shared" si="11"/>
        <v>0</v>
      </c>
      <c r="AD32" s="65">
        <f t="shared" si="11"/>
        <v>0</v>
      </c>
      <c r="AE32" s="65">
        <f t="shared" si="11"/>
        <v>0</v>
      </c>
      <c r="AF32" s="65">
        <f t="shared" si="11"/>
        <v>0</v>
      </c>
      <c r="AG32" s="65">
        <f t="shared" si="11"/>
        <v>0</v>
      </c>
      <c r="AH32" s="65">
        <f t="shared" si="11"/>
        <v>0</v>
      </c>
      <c r="AI32" s="65">
        <f t="shared" si="11"/>
        <v>0</v>
      </c>
      <c r="AJ32" s="65">
        <f t="shared" si="11"/>
        <v>0</v>
      </c>
      <c r="AM32" s="383">
        <f>F32+NPV(SDN,G32:INDEX(G32:AJ32,PAL))</f>
        <v>0</v>
      </c>
      <c r="AN32" s="415">
        <f>F32+NPV(SDN,G32:INDEX(G32:AJ32,PAL))</f>
        <v>0</v>
      </c>
      <c r="AO32" s="387"/>
      <c r="AP32" s="59"/>
      <c r="AQ32" s="59"/>
      <c r="AR32" s="59"/>
      <c r="AS32" s="59"/>
      <c r="AT32" s="59"/>
      <c r="AU32" s="59"/>
      <c r="AV32" s="59"/>
      <c r="AW32" s="59"/>
      <c r="AX32" s="59"/>
      <c r="AY32" s="388"/>
    </row>
    <row r="33" spans="2:51">
      <c r="B33" s="64" t="s">
        <v>311</v>
      </c>
      <c r="C33" s="4" t="str">
        <f>IF(Kalba="EN",Data2!C58,Data2!B58)</f>
        <v>Bendra kitų mokėtinų netiesioginių mokesčių suma</v>
      </c>
      <c r="D33" s="65">
        <f>F33+NPV(FDN,G33:INDEX(G33:AJ33,PAL))</f>
        <v>0</v>
      </c>
      <c r="E33" s="65">
        <f>SUMIF($F$5:$AJ$5,"&lt;="&amp;PAL,$F33:$AJ33)</f>
        <v>0</v>
      </c>
      <c r="F33" s="78">
        <v>0</v>
      </c>
      <c r="G33" s="78">
        <v>0</v>
      </c>
      <c r="H33" s="78">
        <v>0</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c r="AA33" s="78">
        <v>0</v>
      </c>
      <c r="AB33" s="78">
        <v>0</v>
      </c>
      <c r="AC33" s="78">
        <v>0</v>
      </c>
      <c r="AD33" s="78">
        <v>0</v>
      </c>
      <c r="AE33" s="78">
        <v>0</v>
      </c>
      <c r="AF33" s="78">
        <v>0</v>
      </c>
      <c r="AG33" s="78">
        <v>0</v>
      </c>
      <c r="AH33" s="78">
        <v>0</v>
      </c>
      <c r="AI33" s="78">
        <v>0</v>
      </c>
      <c r="AJ33" s="78">
        <v>0</v>
      </c>
      <c r="AM33" s="383">
        <f>F33+NPV(SDN,G33:INDEX(G33:AJ33,PAL))</f>
        <v>0</v>
      </c>
      <c r="AN33" s="415">
        <f>F33+NPV(SDN,G33:INDEX(G33:AJ33,PAL))</f>
        <v>0</v>
      </c>
      <c r="AO33" s="387">
        <f>IF(COUNTIF(AP33:AY33,"Klaida")&gt;0,1,0)</f>
        <v>0</v>
      </c>
      <c r="AP33" s="59">
        <f>IF(COUNT(F33:INDEX(F33:AJ33,PAL+1))&lt;&gt;PAL+1,"Klaida",0)</f>
        <v>0</v>
      </c>
      <c r="AQ33" s="59"/>
      <c r="AR33" s="59"/>
      <c r="AS33" s="59"/>
      <c r="AT33" s="59"/>
      <c r="AU33" s="59"/>
      <c r="AV33" s="59"/>
      <c r="AW33" s="59"/>
      <c r="AX33" s="59"/>
      <c r="AY33" s="388"/>
    </row>
    <row r="34" spans="2:51" s="61" customFormat="1">
      <c r="B34" s="5" t="s">
        <v>28</v>
      </c>
      <c r="C34" s="5" t="str">
        <f>IF(Kalba="EN",Data2!C59,Data2!B59)</f>
        <v>Grynosios pajamos</v>
      </c>
      <c r="D34" s="62">
        <f>ROUND(SUM(D17)-SUM(D15,D22),0)</f>
        <v>0</v>
      </c>
      <c r="E34" s="62">
        <f t="shared" ref="E34:AJ34" si="12">ROUND(SUM(E17)-SUM(E15,E22),0)</f>
        <v>0</v>
      </c>
      <c r="F34" s="62">
        <f t="shared" si="12"/>
        <v>0</v>
      </c>
      <c r="G34" s="62">
        <f t="shared" si="12"/>
        <v>0</v>
      </c>
      <c r="H34" s="62">
        <f t="shared" si="12"/>
        <v>0</v>
      </c>
      <c r="I34" s="62">
        <f t="shared" si="12"/>
        <v>0</v>
      </c>
      <c r="J34" s="62">
        <f t="shared" si="12"/>
        <v>0</v>
      </c>
      <c r="K34" s="62">
        <f t="shared" si="12"/>
        <v>0</v>
      </c>
      <c r="L34" s="62">
        <f t="shared" si="12"/>
        <v>0</v>
      </c>
      <c r="M34" s="62">
        <f t="shared" si="12"/>
        <v>0</v>
      </c>
      <c r="N34" s="62">
        <f t="shared" si="12"/>
        <v>0</v>
      </c>
      <c r="O34" s="62">
        <f t="shared" si="12"/>
        <v>0</v>
      </c>
      <c r="P34" s="62">
        <f t="shared" si="12"/>
        <v>0</v>
      </c>
      <c r="Q34" s="62">
        <f t="shared" si="12"/>
        <v>0</v>
      </c>
      <c r="R34" s="62">
        <f t="shared" si="12"/>
        <v>0</v>
      </c>
      <c r="S34" s="62">
        <f t="shared" si="12"/>
        <v>0</v>
      </c>
      <c r="T34" s="62">
        <f t="shared" si="12"/>
        <v>0</v>
      </c>
      <c r="U34" s="62">
        <f t="shared" si="12"/>
        <v>0</v>
      </c>
      <c r="V34" s="62">
        <f t="shared" si="12"/>
        <v>0</v>
      </c>
      <c r="W34" s="62">
        <f t="shared" si="12"/>
        <v>0</v>
      </c>
      <c r="X34" s="62">
        <f t="shared" si="12"/>
        <v>0</v>
      </c>
      <c r="Y34" s="62">
        <f t="shared" si="12"/>
        <v>0</v>
      </c>
      <c r="Z34" s="62">
        <f t="shared" si="12"/>
        <v>0</v>
      </c>
      <c r="AA34" s="62">
        <f t="shared" si="12"/>
        <v>0</v>
      </c>
      <c r="AB34" s="62">
        <f t="shared" si="12"/>
        <v>0</v>
      </c>
      <c r="AC34" s="62">
        <f t="shared" si="12"/>
        <v>0</v>
      </c>
      <c r="AD34" s="62">
        <f t="shared" si="12"/>
        <v>0</v>
      </c>
      <c r="AE34" s="62">
        <f t="shared" si="12"/>
        <v>0</v>
      </c>
      <c r="AF34" s="62">
        <f t="shared" si="12"/>
        <v>0</v>
      </c>
      <c r="AG34" s="62">
        <f t="shared" si="12"/>
        <v>0</v>
      </c>
      <c r="AH34" s="62">
        <f t="shared" si="12"/>
        <v>0</v>
      </c>
      <c r="AI34" s="62">
        <f t="shared" si="12"/>
        <v>0</v>
      </c>
      <c r="AJ34" s="62">
        <f t="shared" si="12"/>
        <v>0</v>
      </c>
      <c r="AM34" s="382">
        <f>ROUND(SUM(AO17)-SUM(AO7,AO21),0)</f>
        <v>0</v>
      </c>
      <c r="AN34" s="382">
        <f>ROUND(SUM(AP17)-SUM(AP7,AP21),0)</f>
        <v>0</v>
      </c>
      <c r="AO34" s="389"/>
      <c r="AP34" s="63"/>
      <c r="AQ34" s="63"/>
      <c r="AR34" s="63"/>
      <c r="AS34" s="63"/>
      <c r="AT34" s="63"/>
      <c r="AU34" s="63"/>
      <c r="AV34" s="63"/>
      <c r="AW34" s="63"/>
      <c r="AX34" s="63"/>
      <c r="AY34" s="390"/>
    </row>
    <row r="35" spans="2:51" s="61" customFormat="1">
      <c r="B35" s="66" t="s">
        <v>313</v>
      </c>
      <c r="C35" s="5" t="str">
        <f>IF(Kalba="EN",Data2!C60,Data2!B60)</f>
        <v>Finansavimas, iš viso</v>
      </c>
      <c r="D35" s="62">
        <f>SUM(D36,D41,D44)</f>
        <v>0</v>
      </c>
      <c r="E35" s="62">
        <f t="shared" ref="E35:AJ35" si="13">SUM(E36,E41,E44)</f>
        <v>0</v>
      </c>
      <c r="F35" s="62">
        <f t="shared" si="13"/>
        <v>0</v>
      </c>
      <c r="G35" s="62">
        <f t="shared" si="13"/>
        <v>0</v>
      </c>
      <c r="H35" s="62">
        <f t="shared" si="13"/>
        <v>0</v>
      </c>
      <c r="I35" s="62">
        <f t="shared" si="13"/>
        <v>0</v>
      </c>
      <c r="J35" s="62">
        <f t="shared" si="13"/>
        <v>0</v>
      </c>
      <c r="K35" s="62">
        <f t="shared" si="13"/>
        <v>0</v>
      </c>
      <c r="L35" s="62">
        <f t="shared" si="13"/>
        <v>0</v>
      </c>
      <c r="M35" s="62">
        <f t="shared" si="13"/>
        <v>0</v>
      </c>
      <c r="N35" s="62">
        <f t="shared" si="13"/>
        <v>0</v>
      </c>
      <c r="O35" s="62">
        <f t="shared" si="13"/>
        <v>0</v>
      </c>
      <c r="P35" s="62">
        <f t="shared" si="13"/>
        <v>0</v>
      </c>
      <c r="Q35" s="62">
        <f t="shared" si="13"/>
        <v>0</v>
      </c>
      <c r="R35" s="62">
        <f t="shared" si="13"/>
        <v>0</v>
      </c>
      <c r="S35" s="62">
        <f t="shared" si="13"/>
        <v>0</v>
      </c>
      <c r="T35" s="62">
        <f t="shared" si="13"/>
        <v>0</v>
      </c>
      <c r="U35" s="62">
        <f t="shared" si="13"/>
        <v>0</v>
      </c>
      <c r="V35" s="62">
        <f t="shared" si="13"/>
        <v>0</v>
      </c>
      <c r="W35" s="62">
        <f t="shared" si="13"/>
        <v>0</v>
      </c>
      <c r="X35" s="62">
        <f t="shared" si="13"/>
        <v>0</v>
      </c>
      <c r="Y35" s="62">
        <f t="shared" si="13"/>
        <v>0</v>
      </c>
      <c r="Z35" s="62">
        <f t="shared" si="13"/>
        <v>0</v>
      </c>
      <c r="AA35" s="62">
        <f t="shared" si="13"/>
        <v>0</v>
      </c>
      <c r="AB35" s="62">
        <f t="shared" si="13"/>
        <v>0</v>
      </c>
      <c r="AC35" s="62">
        <f t="shared" si="13"/>
        <v>0</v>
      </c>
      <c r="AD35" s="62">
        <f t="shared" si="13"/>
        <v>0</v>
      </c>
      <c r="AE35" s="62">
        <f t="shared" si="13"/>
        <v>0</v>
      </c>
      <c r="AF35" s="62">
        <f t="shared" si="13"/>
        <v>0</v>
      </c>
      <c r="AG35" s="62">
        <f t="shared" si="13"/>
        <v>0</v>
      </c>
      <c r="AH35" s="62">
        <f t="shared" si="13"/>
        <v>0</v>
      </c>
      <c r="AI35" s="62">
        <f t="shared" si="13"/>
        <v>0</v>
      </c>
      <c r="AJ35" s="62">
        <f t="shared" si="13"/>
        <v>0</v>
      </c>
      <c r="AM35" s="382">
        <f>SUM(AO36,AO41,AO44)</f>
        <v>0</v>
      </c>
      <c r="AN35" s="382">
        <f>SUM(AP36,AP41,AP44)</f>
        <v>0</v>
      </c>
      <c r="AO35" s="389"/>
      <c r="AP35" s="63"/>
      <c r="AQ35" s="63"/>
      <c r="AR35" s="63"/>
      <c r="AS35" s="63"/>
      <c r="AT35" s="63"/>
      <c r="AU35" s="63"/>
      <c r="AV35" s="63"/>
      <c r="AW35" s="63"/>
      <c r="AX35" s="63"/>
      <c r="AY35" s="390"/>
    </row>
    <row r="36" spans="2:51" s="61" customFormat="1">
      <c r="B36" s="66" t="s">
        <v>32</v>
      </c>
      <c r="C36" s="5" t="str">
        <f>IF(Kalba="EN",Data2!C61,Data2!B61)</f>
        <v>Prašomas finansavimas</v>
      </c>
      <c r="D36" s="62">
        <f>ROUND(SUM(D37:D40),0)</f>
        <v>0</v>
      </c>
      <c r="E36" s="62">
        <f>ROUND(SUM(E37:E40),0)</f>
        <v>0</v>
      </c>
      <c r="F36" s="62">
        <f t="shared" ref="F36:AJ36" si="14">ROUND(SUM(F37:F40),0)</f>
        <v>0</v>
      </c>
      <c r="G36" s="62">
        <f t="shared" si="14"/>
        <v>0</v>
      </c>
      <c r="H36" s="62">
        <f t="shared" si="14"/>
        <v>0</v>
      </c>
      <c r="I36" s="62">
        <f t="shared" si="14"/>
        <v>0</v>
      </c>
      <c r="J36" s="62">
        <f t="shared" si="14"/>
        <v>0</v>
      </c>
      <c r="K36" s="62">
        <f t="shared" si="14"/>
        <v>0</v>
      </c>
      <c r="L36" s="62">
        <f t="shared" si="14"/>
        <v>0</v>
      </c>
      <c r="M36" s="62">
        <f t="shared" si="14"/>
        <v>0</v>
      </c>
      <c r="N36" s="62">
        <f t="shared" si="14"/>
        <v>0</v>
      </c>
      <c r="O36" s="62">
        <f t="shared" si="14"/>
        <v>0</v>
      </c>
      <c r="P36" s="62">
        <f t="shared" si="14"/>
        <v>0</v>
      </c>
      <c r="Q36" s="62">
        <f t="shared" si="14"/>
        <v>0</v>
      </c>
      <c r="R36" s="62">
        <f t="shared" si="14"/>
        <v>0</v>
      </c>
      <c r="S36" s="62">
        <f t="shared" si="14"/>
        <v>0</v>
      </c>
      <c r="T36" s="62">
        <f t="shared" si="14"/>
        <v>0</v>
      </c>
      <c r="U36" s="62">
        <f t="shared" si="14"/>
        <v>0</v>
      </c>
      <c r="V36" s="62">
        <f t="shared" si="14"/>
        <v>0</v>
      </c>
      <c r="W36" s="62">
        <f t="shared" si="14"/>
        <v>0</v>
      </c>
      <c r="X36" s="62">
        <f t="shared" si="14"/>
        <v>0</v>
      </c>
      <c r="Y36" s="62">
        <f t="shared" si="14"/>
        <v>0</v>
      </c>
      <c r="Z36" s="62">
        <f t="shared" si="14"/>
        <v>0</v>
      </c>
      <c r="AA36" s="62">
        <f t="shared" si="14"/>
        <v>0</v>
      </c>
      <c r="AB36" s="62">
        <f t="shared" si="14"/>
        <v>0</v>
      </c>
      <c r="AC36" s="62">
        <f t="shared" si="14"/>
        <v>0</v>
      </c>
      <c r="AD36" s="62">
        <f t="shared" si="14"/>
        <v>0</v>
      </c>
      <c r="AE36" s="62">
        <f t="shared" si="14"/>
        <v>0</v>
      </c>
      <c r="AF36" s="62">
        <f t="shared" si="14"/>
        <v>0</v>
      </c>
      <c r="AG36" s="62">
        <f t="shared" si="14"/>
        <v>0</v>
      </c>
      <c r="AH36" s="62">
        <f t="shared" si="14"/>
        <v>0</v>
      </c>
      <c r="AI36" s="62">
        <f t="shared" si="14"/>
        <v>0</v>
      </c>
      <c r="AJ36" s="62">
        <f t="shared" si="14"/>
        <v>0</v>
      </c>
      <c r="AM36" s="382">
        <f>ROUND(SUM(AM37:AM40),0)</f>
        <v>0</v>
      </c>
      <c r="AN36" s="382">
        <f>ROUND(SUM(AN37:AN40),0)</f>
        <v>0</v>
      </c>
      <c r="AO36" s="389"/>
      <c r="AP36" s="63"/>
      <c r="AQ36" s="63"/>
      <c r="AR36" s="63"/>
      <c r="AS36" s="63"/>
      <c r="AT36" s="63"/>
      <c r="AU36" s="63"/>
      <c r="AV36" s="63"/>
      <c r="AW36" s="63"/>
      <c r="AX36" s="63"/>
      <c r="AY36" s="390"/>
    </row>
    <row r="37" spans="2:51">
      <c r="B37" s="64" t="s">
        <v>34</v>
      </c>
      <c r="C37" s="4" t="str">
        <f>IF(Kalba="EN",Data2!C62,Data2!B62)</f>
        <v>ES struktūrinės paramos lėšos</v>
      </c>
      <c r="D37" s="65">
        <f>F37+NPV(FDN,G37:INDEX(G37:AJ37,PAL))</f>
        <v>0</v>
      </c>
      <c r="E37" s="65">
        <f>SUMIF($F$5:$AJ$5,"&lt;="&amp;PAL,$F37:$AJ37)</f>
        <v>0</v>
      </c>
      <c r="F37" s="78">
        <v>0</v>
      </c>
      <c r="G37" s="78">
        <v>0</v>
      </c>
      <c r="H37" s="78">
        <v>0</v>
      </c>
      <c r="I37" s="78">
        <v>0</v>
      </c>
      <c r="J37" s="78">
        <v>0</v>
      </c>
      <c r="K37" s="78">
        <v>0</v>
      </c>
      <c r="L37" s="78">
        <v>0</v>
      </c>
      <c r="M37" s="78">
        <v>0</v>
      </c>
      <c r="N37" s="78">
        <v>0</v>
      </c>
      <c r="O37" s="78">
        <v>0</v>
      </c>
      <c r="P37" s="78">
        <v>0</v>
      </c>
      <c r="Q37" s="78">
        <v>0</v>
      </c>
      <c r="R37" s="78">
        <v>0</v>
      </c>
      <c r="S37" s="78">
        <v>0</v>
      </c>
      <c r="T37" s="78">
        <v>0</v>
      </c>
      <c r="U37" s="78">
        <v>0</v>
      </c>
      <c r="V37" s="78">
        <v>0</v>
      </c>
      <c r="W37" s="78">
        <v>0</v>
      </c>
      <c r="X37" s="78">
        <v>0</v>
      </c>
      <c r="Y37" s="78">
        <v>0</v>
      </c>
      <c r="Z37" s="78">
        <v>0</v>
      </c>
      <c r="AA37" s="78">
        <v>0</v>
      </c>
      <c r="AB37" s="78">
        <v>0</v>
      </c>
      <c r="AC37" s="78">
        <v>0</v>
      </c>
      <c r="AD37" s="78">
        <v>0</v>
      </c>
      <c r="AE37" s="78">
        <v>0</v>
      </c>
      <c r="AF37" s="78">
        <v>0</v>
      </c>
      <c r="AG37" s="78">
        <v>0</v>
      </c>
      <c r="AH37" s="78">
        <v>0</v>
      </c>
      <c r="AI37" s="78">
        <v>0</v>
      </c>
      <c r="AJ37" s="78">
        <v>0</v>
      </c>
      <c r="AM37" s="383">
        <f>F37+NPV(SDN,G37:INDEX(G37:AJ37,PAL))</f>
        <v>0</v>
      </c>
      <c r="AN37" s="415">
        <f>F37+NPV(SDN,G37:INDEX(G37:AJ37,PAL))</f>
        <v>0</v>
      </c>
      <c r="AO37" s="387">
        <f>IF(COUNTIF(AP37:AY37,"Klaida")&gt;0,1,0)</f>
        <v>0</v>
      </c>
      <c r="AP37" s="59">
        <f>IF(COUNT(F37:INDEX(F37:AJ37,PAL+1))&lt;&gt;PAL+1,"Klaida",0)</f>
        <v>0</v>
      </c>
      <c r="AQ37" s="59"/>
      <c r="AR37" s="59"/>
      <c r="AS37" s="59"/>
      <c r="AT37" s="59"/>
      <c r="AU37" s="59"/>
      <c r="AV37" s="59"/>
      <c r="AW37" s="59"/>
      <c r="AX37" s="59"/>
      <c r="AY37" s="388"/>
    </row>
    <row r="38" spans="2:51">
      <c r="B38" s="64" t="s">
        <v>36</v>
      </c>
      <c r="C38" s="4" t="str">
        <f>IF(Kalba="EN",Data2!C63,Data2!B63)</f>
        <v>LR bendrojo finansavimo lėšos</v>
      </c>
      <c r="D38" s="65">
        <f>F38+NPV(FDN,G38:INDEX(G38:AJ38,PAL))</f>
        <v>0</v>
      </c>
      <c r="E38" s="65">
        <f>SUMIF($F$5:$AJ$5,"&lt;="&amp;PAL,$F38:$AJ38)</f>
        <v>0</v>
      </c>
      <c r="F38" s="78">
        <v>0</v>
      </c>
      <c r="G38" s="78">
        <v>0</v>
      </c>
      <c r="H38" s="78">
        <v>0</v>
      </c>
      <c r="I38" s="78">
        <v>0</v>
      </c>
      <c r="J38" s="78">
        <v>0</v>
      </c>
      <c r="K38" s="78">
        <v>0</v>
      </c>
      <c r="L38" s="78">
        <v>0</v>
      </c>
      <c r="M38" s="78">
        <v>0</v>
      </c>
      <c r="N38" s="78">
        <v>0</v>
      </c>
      <c r="O38" s="78">
        <v>0</v>
      </c>
      <c r="P38" s="78">
        <v>0</v>
      </c>
      <c r="Q38" s="78">
        <v>0</v>
      </c>
      <c r="R38" s="78">
        <v>0</v>
      </c>
      <c r="S38" s="78">
        <v>0</v>
      </c>
      <c r="T38" s="78">
        <v>0</v>
      </c>
      <c r="U38" s="78">
        <v>0</v>
      </c>
      <c r="V38" s="78">
        <v>0</v>
      </c>
      <c r="W38" s="78">
        <v>0</v>
      </c>
      <c r="X38" s="78">
        <v>0</v>
      </c>
      <c r="Y38" s="78">
        <v>0</v>
      </c>
      <c r="Z38" s="78">
        <v>0</v>
      </c>
      <c r="AA38" s="78">
        <v>0</v>
      </c>
      <c r="AB38" s="78">
        <v>0</v>
      </c>
      <c r="AC38" s="78">
        <v>0</v>
      </c>
      <c r="AD38" s="78">
        <v>0</v>
      </c>
      <c r="AE38" s="78">
        <v>0</v>
      </c>
      <c r="AF38" s="78">
        <v>0</v>
      </c>
      <c r="AG38" s="78">
        <v>0</v>
      </c>
      <c r="AH38" s="78">
        <v>0</v>
      </c>
      <c r="AI38" s="78">
        <v>0</v>
      </c>
      <c r="AJ38" s="78">
        <v>0</v>
      </c>
      <c r="AM38" s="383">
        <f>F38+NPV(SDN,G38:INDEX(G38:AJ38,PAL))</f>
        <v>0</v>
      </c>
      <c r="AN38" s="415">
        <f>F38+NPV(SDN,G38:INDEX(G38:AJ38,PAL))</f>
        <v>0</v>
      </c>
      <c r="AO38" s="387">
        <f>IF(COUNTIF(AP38:AY38,"Klaida")&gt;0,1,0)</f>
        <v>0</v>
      </c>
      <c r="AP38" s="59">
        <f>IF(COUNT(F38:INDEX(F38:AJ38,PAL+1))&lt;&gt;PAL+1,"Klaida",0)</f>
        <v>0</v>
      </c>
      <c r="AQ38" s="59"/>
      <c r="AR38" s="59"/>
      <c r="AS38" s="59"/>
      <c r="AT38" s="59"/>
      <c r="AU38" s="59"/>
      <c r="AV38" s="59"/>
      <c r="AW38" s="59"/>
      <c r="AX38" s="59"/>
      <c r="AY38" s="388"/>
    </row>
    <row r="39" spans="2:51">
      <c r="B39" s="64" t="s">
        <v>38</v>
      </c>
      <c r="C39" s="4" t="str">
        <f>IF(Kalba="EN",Data2!C64,Data2!B64)</f>
        <v>Kito tarptautinio finansavimo lėšos</v>
      </c>
      <c r="D39" s="65">
        <f>F39+NPV(FDN,G39:INDEX(G39:AJ39,PAL))</f>
        <v>0</v>
      </c>
      <c r="E39" s="65">
        <f>SUMIF($F$5:$AJ$5,"&lt;="&amp;PAL,$F39:$AJ39)</f>
        <v>0</v>
      </c>
      <c r="F39" s="78">
        <v>0</v>
      </c>
      <c r="G39" s="78">
        <v>0</v>
      </c>
      <c r="H39" s="78">
        <v>0</v>
      </c>
      <c r="I39" s="78">
        <v>0</v>
      </c>
      <c r="J39" s="78">
        <v>0</v>
      </c>
      <c r="K39" s="78">
        <v>0</v>
      </c>
      <c r="L39" s="78">
        <v>0</v>
      </c>
      <c r="M39" s="78">
        <v>0</v>
      </c>
      <c r="N39" s="78">
        <v>0</v>
      </c>
      <c r="O39" s="78">
        <v>0</v>
      </c>
      <c r="P39" s="78">
        <v>0</v>
      </c>
      <c r="Q39" s="78">
        <v>0</v>
      </c>
      <c r="R39" s="78">
        <v>0</v>
      </c>
      <c r="S39" s="78">
        <v>0</v>
      </c>
      <c r="T39" s="78">
        <v>0</v>
      </c>
      <c r="U39" s="78">
        <v>0</v>
      </c>
      <c r="V39" s="78">
        <v>0</v>
      </c>
      <c r="W39" s="78">
        <v>0</v>
      </c>
      <c r="X39" s="78">
        <v>0</v>
      </c>
      <c r="Y39" s="78">
        <v>0</v>
      </c>
      <c r="Z39" s="78">
        <v>0</v>
      </c>
      <c r="AA39" s="78">
        <v>0</v>
      </c>
      <c r="AB39" s="78">
        <v>0</v>
      </c>
      <c r="AC39" s="78">
        <v>0</v>
      </c>
      <c r="AD39" s="78">
        <v>0</v>
      </c>
      <c r="AE39" s="78">
        <v>0</v>
      </c>
      <c r="AF39" s="78">
        <v>0</v>
      </c>
      <c r="AG39" s="78">
        <v>0</v>
      </c>
      <c r="AH39" s="78">
        <v>0</v>
      </c>
      <c r="AI39" s="78">
        <v>0</v>
      </c>
      <c r="AJ39" s="78">
        <v>0</v>
      </c>
      <c r="AM39" s="383">
        <f>F39+NPV(SDN,G39:INDEX(G39:AJ39,PAL))</f>
        <v>0</v>
      </c>
      <c r="AN39" s="415">
        <f>F39+NPV(SDN,G39:INDEX(G39:AJ39,PAL))</f>
        <v>0</v>
      </c>
      <c r="AO39" s="387">
        <f>IF(COUNTIF(AP39:AY39,"Klaida")&gt;0,1,0)</f>
        <v>0</v>
      </c>
      <c r="AP39" s="59">
        <f>IF(COUNT(F39:INDEX(F39:AJ39,PAL+1))&lt;&gt;PAL+1,"Klaida",0)</f>
        <v>0</v>
      </c>
      <c r="AQ39" s="59"/>
      <c r="AR39" s="59"/>
      <c r="AS39" s="59"/>
      <c r="AT39" s="59"/>
      <c r="AU39" s="59"/>
      <c r="AV39" s="59"/>
      <c r="AW39" s="59"/>
      <c r="AX39" s="59"/>
      <c r="AY39" s="388"/>
    </row>
    <row r="40" spans="2:51" ht="25.5">
      <c r="B40" s="64" t="s">
        <v>40</v>
      </c>
      <c r="C40" s="4" t="str">
        <f>IF(Kalba="EN",Data2!C65,Data2!B65)</f>
        <v>Specialiosios programos lėšos, skirtos padengti netinkamą finansuoti PVM</v>
      </c>
      <c r="D40" s="65">
        <f>F40+NPV(FDN,G40:INDEX(G40:AJ40,PAL))</f>
        <v>0</v>
      </c>
      <c r="E40" s="65">
        <f>SUMIF($F$5:$AJ$5,"&lt;="&amp;PAL,$F40:$AJ40)</f>
        <v>0</v>
      </c>
      <c r="F40" s="78">
        <v>0</v>
      </c>
      <c r="G40" s="78">
        <v>0</v>
      </c>
      <c r="H40" s="78">
        <v>0</v>
      </c>
      <c r="I40" s="78">
        <v>0</v>
      </c>
      <c r="J40" s="78">
        <v>0</v>
      </c>
      <c r="K40" s="78">
        <v>0</v>
      </c>
      <c r="L40" s="78">
        <v>0</v>
      </c>
      <c r="M40" s="78">
        <v>0</v>
      </c>
      <c r="N40" s="78">
        <v>0</v>
      </c>
      <c r="O40" s="78">
        <v>0</v>
      </c>
      <c r="P40" s="78">
        <v>0</v>
      </c>
      <c r="Q40" s="78">
        <v>0</v>
      </c>
      <c r="R40" s="78">
        <v>0</v>
      </c>
      <c r="S40" s="78">
        <v>0</v>
      </c>
      <c r="T40" s="78">
        <v>0</v>
      </c>
      <c r="U40" s="78">
        <v>0</v>
      </c>
      <c r="V40" s="78">
        <v>0</v>
      </c>
      <c r="W40" s="78">
        <v>0</v>
      </c>
      <c r="X40" s="78">
        <v>0</v>
      </c>
      <c r="Y40" s="78">
        <v>0</v>
      </c>
      <c r="Z40" s="78">
        <v>0</v>
      </c>
      <c r="AA40" s="78">
        <v>0</v>
      </c>
      <c r="AB40" s="78">
        <v>0</v>
      </c>
      <c r="AC40" s="78">
        <v>0</v>
      </c>
      <c r="AD40" s="78">
        <v>0</v>
      </c>
      <c r="AE40" s="78">
        <v>0</v>
      </c>
      <c r="AF40" s="78">
        <v>0</v>
      </c>
      <c r="AG40" s="78">
        <v>0</v>
      </c>
      <c r="AH40" s="78">
        <v>0</v>
      </c>
      <c r="AI40" s="78">
        <v>0</v>
      </c>
      <c r="AJ40" s="78">
        <v>0</v>
      </c>
      <c r="AM40" s="383">
        <f>F40+NPV(SDN,G40:INDEX(G40:AJ40,PAL))</f>
        <v>0</v>
      </c>
      <c r="AN40" s="415">
        <f>F40+NPV(SDN,G40:INDEX(G40:AJ40,PAL))</f>
        <v>0</v>
      </c>
      <c r="AO40" s="387">
        <f>IF(COUNTIF(AP40:AY40,"Klaida")&gt;0,1,0)</f>
        <v>0</v>
      </c>
      <c r="AP40" s="59">
        <f>IF(COUNT(F40:INDEX(F40:AJ40,PAL+1))&lt;&gt;PAL+1,"Klaida",0)</f>
        <v>0</v>
      </c>
      <c r="AQ40" s="59"/>
      <c r="AR40" s="59"/>
      <c r="AS40" s="59"/>
      <c r="AT40" s="59"/>
      <c r="AU40" s="59"/>
      <c r="AV40" s="59"/>
      <c r="AW40" s="59"/>
      <c r="AX40" s="59"/>
      <c r="AY40" s="388"/>
    </row>
    <row r="41" spans="2:51" s="61" customFormat="1">
      <c r="B41" s="66" t="s">
        <v>41</v>
      </c>
      <c r="C41" s="5" t="str">
        <f>IF(Kalba="EN",Data2!C66,Data2!B66)</f>
        <v>Nuosavos lėšos</v>
      </c>
      <c r="D41" s="62">
        <f>ROUND(SUM(D42:D43),0)</f>
        <v>0</v>
      </c>
      <c r="E41" s="62">
        <f>ROUND(SUM(E42:E43),0)</f>
        <v>0</v>
      </c>
      <c r="F41" s="62">
        <f t="shared" ref="F41:AJ41" si="15">ROUND(SUM(F42:F43),0)</f>
        <v>0</v>
      </c>
      <c r="G41" s="62">
        <f t="shared" si="15"/>
        <v>0</v>
      </c>
      <c r="H41" s="62">
        <f t="shared" si="15"/>
        <v>0</v>
      </c>
      <c r="I41" s="62">
        <f t="shared" si="15"/>
        <v>0</v>
      </c>
      <c r="J41" s="62">
        <f t="shared" si="15"/>
        <v>0</v>
      </c>
      <c r="K41" s="62">
        <f t="shared" si="15"/>
        <v>0</v>
      </c>
      <c r="L41" s="62">
        <f t="shared" si="15"/>
        <v>0</v>
      </c>
      <c r="M41" s="62">
        <f t="shared" si="15"/>
        <v>0</v>
      </c>
      <c r="N41" s="62">
        <f t="shared" si="15"/>
        <v>0</v>
      </c>
      <c r="O41" s="62">
        <f t="shared" si="15"/>
        <v>0</v>
      </c>
      <c r="P41" s="62">
        <f t="shared" si="15"/>
        <v>0</v>
      </c>
      <c r="Q41" s="62">
        <f t="shared" si="15"/>
        <v>0</v>
      </c>
      <c r="R41" s="62">
        <f t="shared" si="15"/>
        <v>0</v>
      </c>
      <c r="S41" s="62">
        <f t="shared" si="15"/>
        <v>0</v>
      </c>
      <c r="T41" s="62">
        <f t="shared" si="15"/>
        <v>0</v>
      </c>
      <c r="U41" s="62">
        <f t="shared" si="15"/>
        <v>0</v>
      </c>
      <c r="V41" s="62">
        <f t="shared" si="15"/>
        <v>0</v>
      </c>
      <c r="W41" s="62">
        <f t="shared" si="15"/>
        <v>0</v>
      </c>
      <c r="X41" s="62">
        <f t="shared" si="15"/>
        <v>0</v>
      </c>
      <c r="Y41" s="62">
        <f t="shared" si="15"/>
        <v>0</v>
      </c>
      <c r="Z41" s="62">
        <f t="shared" si="15"/>
        <v>0</v>
      </c>
      <c r="AA41" s="62">
        <f t="shared" si="15"/>
        <v>0</v>
      </c>
      <c r="AB41" s="62">
        <f t="shared" si="15"/>
        <v>0</v>
      </c>
      <c r="AC41" s="62">
        <f t="shared" si="15"/>
        <v>0</v>
      </c>
      <c r="AD41" s="62">
        <f t="shared" si="15"/>
        <v>0</v>
      </c>
      <c r="AE41" s="62">
        <f t="shared" si="15"/>
        <v>0</v>
      </c>
      <c r="AF41" s="62">
        <f t="shared" si="15"/>
        <v>0</v>
      </c>
      <c r="AG41" s="62">
        <f t="shared" si="15"/>
        <v>0</v>
      </c>
      <c r="AH41" s="62">
        <f t="shared" si="15"/>
        <v>0</v>
      </c>
      <c r="AI41" s="62">
        <f t="shared" si="15"/>
        <v>0</v>
      </c>
      <c r="AJ41" s="62">
        <f t="shared" si="15"/>
        <v>0</v>
      </c>
      <c r="AM41" s="382">
        <f>ROUND(SUM(AM42:AM43),0)</f>
        <v>0</v>
      </c>
      <c r="AN41" s="382">
        <f>ROUND(SUM(AN42:AN43),0)</f>
        <v>0</v>
      </c>
      <c r="AO41" s="389"/>
      <c r="AP41" s="63"/>
      <c r="AQ41" s="63"/>
      <c r="AR41" s="63"/>
      <c r="AS41" s="63"/>
      <c r="AT41" s="63"/>
      <c r="AU41" s="63"/>
      <c r="AV41" s="63"/>
      <c r="AW41" s="63"/>
      <c r="AX41" s="63"/>
      <c r="AY41" s="390"/>
    </row>
    <row r="42" spans="2:51" ht="25.5">
      <c r="B42" s="64" t="s">
        <v>42</v>
      </c>
      <c r="C42" s="4" t="str">
        <f>IF(Kalba="EN",Data2!C67,Data2!B67)</f>
        <v>Viešosios lėšos (valstybės, savivaldybės biudžetai, kiti viešųjų lėšų šaltiniai)</v>
      </c>
      <c r="D42" s="65">
        <f>F42+NPV(FDN,G42:INDEX(G42:AJ42,PAL))</f>
        <v>0</v>
      </c>
      <c r="E42" s="65">
        <f>SUMIF($F$5:$AJ$5,"&lt;="&amp;PAL,$F42:$AJ42)</f>
        <v>0</v>
      </c>
      <c r="F42" s="78">
        <v>0</v>
      </c>
      <c r="G42" s="78">
        <v>0</v>
      </c>
      <c r="H42" s="78">
        <v>0</v>
      </c>
      <c r="I42" s="78">
        <v>0</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c r="AA42" s="78">
        <v>0</v>
      </c>
      <c r="AB42" s="78">
        <v>0</v>
      </c>
      <c r="AC42" s="78">
        <v>0</v>
      </c>
      <c r="AD42" s="78">
        <v>0</v>
      </c>
      <c r="AE42" s="78">
        <v>0</v>
      </c>
      <c r="AF42" s="78">
        <v>0</v>
      </c>
      <c r="AG42" s="78">
        <v>0</v>
      </c>
      <c r="AH42" s="78">
        <v>0</v>
      </c>
      <c r="AI42" s="78">
        <v>0</v>
      </c>
      <c r="AJ42" s="78">
        <v>0</v>
      </c>
      <c r="AM42" s="383">
        <f>F42+NPV(SDN,G42:INDEX(G42:AJ42,PAL))</f>
        <v>0</v>
      </c>
      <c r="AN42" s="415">
        <f>F42+NPV(SDN,G42:INDEX(G42:AJ42,PAL))</f>
        <v>0</v>
      </c>
      <c r="AO42" s="387">
        <f>IF(COUNTIF(AP42:AY42,"Klaida")&gt;0,1,0)</f>
        <v>0</v>
      </c>
      <c r="AP42" s="59">
        <f>IF(COUNT(F42:INDEX(F42:AJ42,PAL+1))&lt;&gt;PAL+1,"Klaida",0)</f>
        <v>0</v>
      </c>
      <c r="AQ42" s="59"/>
      <c r="AR42" s="59"/>
      <c r="AS42" s="59"/>
      <c r="AT42" s="59"/>
      <c r="AU42" s="59"/>
      <c r="AV42" s="59"/>
      <c r="AW42" s="59"/>
      <c r="AX42" s="59"/>
      <c r="AY42" s="388"/>
    </row>
    <row r="43" spans="2:51">
      <c r="B43" s="64" t="s">
        <v>43</v>
      </c>
      <c r="C43" s="4" t="str">
        <f>IF(Kalba="EN",Data2!C68,Data2!B68)</f>
        <v>Privačios lėšos (nuosavos, kitos privačios lėšos)</v>
      </c>
      <c r="D43" s="65">
        <f>F43+NPV(FDN,G43:INDEX(G43:AJ43,PAL))</f>
        <v>0</v>
      </c>
      <c r="E43" s="65">
        <f>SUMIF($F$5:$AJ$5,"&lt;="&amp;PAL,$F43:$AJ43)</f>
        <v>0</v>
      </c>
      <c r="F43" s="78">
        <v>0</v>
      </c>
      <c r="G43" s="78">
        <v>0</v>
      </c>
      <c r="H43" s="78">
        <v>0</v>
      </c>
      <c r="I43" s="78">
        <v>0</v>
      </c>
      <c r="J43" s="78">
        <v>0</v>
      </c>
      <c r="K43" s="78">
        <v>0</v>
      </c>
      <c r="L43" s="78">
        <v>0</v>
      </c>
      <c r="M43" s="78">
        <v>0</v>
      </c>
      <c r="N43" s="78">
        <v>0</v>
      </c>
      <c r="O43" s="78">
        <v>0</v>
      </c>
      <c r="P43" s="78">
        <v>0</v>
      </c>
      <c r="Q43" s="78">
        <v>0</v>
      </c>
      <c r="R43" s="78">
        <v>0</v>
      </c>
      <c r="S43" s="78">
        <v>0</v>
      </c>
      <c r="T43" s="78">
        <v>0</v>
      </c>
      <c r="U43" s="78">
        <v>0</v>
      </c>
      <c r="V43" s="78">
        <v>0</v>
      </c>
      <c r="W43" s="78">
        <v>0</v>
      </c>
      <c r="X43" s="78">
        <v>0</v>
      </c>
      <c r="Y43" s="78">
        <v>0</v>
      </c>
      <c r="Z43" s="78">
        <v>0</v>
      </c>
      <c r="AA43" s="78">
        <v>0</v>
      </c>
      <c r="AB43" s="78">
        <v>0</v>
      </c>
      <c r="AC43" s="78">
        <v>0</v>
      </c>
      <c r="AD43" s="78">
        <v>0</v>
      </c>
      <c r="AE43" s="78">
        <v>0</v>
      </c>
      <c r="AF43" s="78">
        <v>0</v>
      </c>
      <c r="AG43" s="78">
        <v>0</v>
      </c>
      <c r="AH43" s="78">
        <v>0</v>
      </c>
      <c r="AI43" s="78">
        <v>0</v>
      </c>
      <c r="AJ43" s="78">
        <v>0</v>
      </c>
      <c r="AM43" s="383">
        <f>F43+NPV(SDN,G43:INDEX(G43:AJ43,PAL))</f>
        <v>0</v>
      </c>
      <c r="AN43" s="415">
        <f>F43+NPV(SDN,G43:INDEX(G43:AJ43,PAL))</f>
        <v>0</v>
      </c>
      <c r="AO43" s="387">
        <f>IF(COUNTIF(AP43:AY43,"Klaida")&gt;0,1,0)</f>
        <v>0</v>
      </c>
      <c r="AP43" s="59">
        <f>IF(COUNT(F43:INDEX(F43:AJ43,PAL+1))&lt;&gt;PAL+1,"Klaida",0)</f>
        <v>0</v>
      </c>
      <c r="AQ43" s="59"/>
      <c r="AR43" s="59"/>
      <c r="AS43" s="59"/>
      <c r="AT43" s="59"/>
      <c r="AU43" s="59"/>
      <c r="AV43" s="59"/>
      <c r="AW43" s="59"/>
      <c r="AX43" s="59"/>
      <c r="AY43" s="388"/>
    </row>
    <row r="44" spans="2:51" s="61" customFormat="1">
      <c r="B44" s="66" t="s">
        <v>44</v>
      </c>
      <c r="C44" s="5" t="str">
        <f>IF(Kalba="EN",Data2!C69,Data2!B69)</f>
        <v>Paskolos</v>
      </c>
      <c r="D44" s="62">
        <f>ROUND(SUM(D45)-SUM(D46),0)</f>
        <v>0</v>
      </c>
      <c r="E44" s="62">
        <f>ROUND(SUM(E45)-SUM(E46),0)</f>
        <v>0</v>
      </c>
      <c r="F44" s="62">
        <f t="shared" ref="F44:AJ44" si="16">ROUND(SUM(F45)-SUM(F46),0)</f>
        <v>0</v>
      </c>
      <c r="G44" s="62">
        <f t="shared" si="16"/>
        <v>0</v>
      </c>
      <c r="H44" s="62">
        <f t="shared" si="16"/>
        <v>0</v>
      </c>
      <c r="I44" s="62">
        <f t="shared" si="16"/>
        <v>0</v>
      </c>
      <c r="J44" s="62">
        <f t="shared" si="16"/>
        <v>0</v>
      </c>
      <c r="K44" s="62">
        <f t="shared" si="16"/>
        <v>0</v>
      </c>
      <c r="L44" s="62">
        <f t="shared" si="16"/>
        <v>0</v>
      </c>
      <c r="M44" s="62">
        <f t="shared" si="16"/>
        <v>0</v>
      </c>
      <c r="N44" s="62">
        <f t="shared" si="16"/>
        <v>0</v>
      </c>
      <c r="O44" s="62">
        <f t="shared" si="16"/>
        <v>0</v>
      </c>
      <c r="P44" s="62">
        <f t="shared" si="16"/>
        <v>0</v>
      </c>
      <c r="Q44" s="62">
        <f t="shared" si="16"/>
        <v>0</v>
      </c>
      <c r="R44" s="62">
        <f t="shared" si="16"/>
        <v>0</v>
      </c>
      <c r="S44" s="62">
        <f t="shared" si="16"/>
        <v>0</v>
      </c>
      <c r="T44" s="62">
        <f t="shared" si="16"/>
        <v>0</v>
      </c>
      <c r="U44" s="62">
        <f t="shared" si="16"/>
        <v>0</v>
      </c>
      <c r="V44" s="62">
        <f t="shared" si="16"/>
        <v>0</v>
      </c>
      <c r="W44" s="62">
        <f t="shared" si="16"/>
        <v>0</v>
      </c>
      <c r="X44" s="62">
        <f t="shared" si="16"/>
        <v>0</v>
      </c>
      <c r="Y44" s="62">
        <f t="shared" si="16"/>
        <v>0</v>
      </c>
      <c r="Z44" s="62">
        <f t="shared" si="16"/>
        <v>0</v>
      </c>
      <c r="AA44" s="62">
        <f t="shared" si="16"/>
        <v>0</v>
      </c>
      <c r="AB44" s="62">
        <f t="shared" si="16"/>
        <v>0</v>
      </c>
      <c r="AC44" s="62">
        <f t="shared" si="16"/>
        <v>0</v>
      </c>
      <c r="AD44" s="62">
        <f t="shared" si="16"/>
        <v>0</v>
      </c>
      <c r="AE44" s="62">
        <f t="shared" si="16"/>
        <v>0</v>
      </c>
      <c r="AF44" s="62">
        <f t="shared" si="16"/>
        <v>0</v>
      </c>
      <c r="AG44" s="62">
        <f t="shared" si="16"/>
        <v>0</v>
      </c>
      <c r="AH44" s="62">
        <f t="shared" si="16"/>
        <v>0</v>
      </c>
      <c r="AI44" s="62">
        <f t="shared" si="16"/>
        <v>0</v>
      </c>
      <c r="AJ44" s="62">
        <f t="shared" si="16"/>
        <v>0</v>
      </c>
      <c r="AM44" s="382">
        <f>ROUND(SUM(AM45)-SUM(AM46),0)</f>
        <v>0</v>
      </c>
      <c r="AN44" s="382">
        <f>ROUND(SUM(AN45)-SUM(AN46),0)</f>
        <v>0</v>
      </c>
      <c r="AO44" s="389"/>
      <c r="AP44" s="63"/>
      <c r="AQ44" s="63"/>
      <c r="AR44" s="63"/>
      <c r="AS44" s="63"/>
      <c r="AT44" s="63"/>
      <c r="AU44" s="63"/>
      <c r="AV44" s="63"/>
      <c r="AW44" s="63"/>
      <c r="AX44" s="63"/>
      <c r="AY44" s="390"/>
    </row>
    <row r="45" spans="2:51">
      <c r="B45" s="64" t="s">
        <v>46</v>
      </c>
      <c r="C45" s="4" t="str">
        <f>IF(Kalba="EN",Data2!C70,Data2!B70)</f>
        <v>Paskolos</v>
      </c>
      <c r="D45" s="65">
        <f>F45+NPV(FDN,G45:INDEX(G45:AJ45,PAL))</f>
        <v>0</v>
      </c>
      <c r="E45" s="65">
        <f>SUMIF($F$5:$AJ$5,"&lt;="&amp;PAL,$F45:$AJ45)</f>
        <v>0</v>
      </c>
      <c r="F45" s="78">
        <v>0</v>
      </c>
      <c r="G45" s="78">
        <v>0</v>
      </c>
      <c r="H45" s="78">
        <v>0</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c r="AA45" s="78">
        <v>0</v>
      </c>
      <c r="AB45" s="78">
        <v>0</v>
      </c>
      <c r="AC45" s="78">
        <v>0</v>
      </c>
      <c r="AD45" s="78">
        <v>0</v>
      </c>
      <c r="AE45" s="78">
        <v>0</v>
      </c>
      <c r="AF45" s="78">
        <v>0</v>
      </c>
      <c r="AG45" s="78">
        <v>0</v>
      </c>
      <c r="AH45" s="78">
        <v>0</v>
      </c>
      <c r="AI45" s="78">
        <v>0</v>
      </c>
      <c r="AJ45" s="78">
        <v>0</v>
      </c>
      <c r="AM45" s="383">
        <f>F45+NPV(SDN,G45:INDEX(G45:AJ45,PAL))</f>
        <v>0</v>
      </c>
      <c r="AN45" s="415">
        <f>F45+NPV(SDN,G45:INDEX(G45:AJ45,PAL))</f>
        <v>0</v>
      </c>
      <c r="AO45" s="387">
        <f>IF(COUNTIF(AP45:AY45,"Klaida")&gt;0,1,0)</f>
        <v>0</v>
      </c>
      <c r="AP45" s="59">
        <f>IF(COUNT(F45:INDEX(F45:AJ45,PAL+1))&lt;&gt;PAL+1,"Klaida",0)</f>
        <v>0</v>
      </c>
      <c r="AQ45" s="59"/>
      <c r="AR45" s="59"/>
      <c r="AS45" s="59"/>
      <c r="AT45" s="59"/>
      <c r="AU45" s="59"/>
      <c r="AV45" s="59"/>
      <c r="AW45" s="59"/>
      <c r="AX45" s="59"/>
      <c r="AY45" s="388"/>
    </row>
    <row r="46" spans="2:51">
      <c r="B46" s="64" t="s">
        <v>48</v>
      </c>
      <c r="C46" s="4" t="str">
        <f>IF(Kalba="EN",Data2!C71,Data2!B71)</f>
        <v>Paskolų grąžinimai (išskyrus palūkanas)</v>
      </c>
      <c r="D46" s="65">
        <f>F46+NPV(FDN,G46:INDEX(G46:AJ46,PAL))</f>
        <v>0</v>
      </c>
      <c r="E46" s="65">
        <f>SUMIF($F$5:$AJ$5,"&lt;="&amp;PAL,$F46:$AJ46)</f>
        <v>0</v>
      </c>
      <c r="F46" s="78">
        <v>0</v>
      </c>
      <c r="G46" s="78">
        <v>0</v>
      </c>
      <c r="H46" s="78">
        <v>0</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0</v>
      </c>
      <c r="AE46" s="78">
        <v>0</v>
      </c>
      <c r="AF46" s="78">
        <v>0</v>
      </c>
      <c r="AG46" s="78">
        <v>0</v>
      </c>
      <c r="AH46" s="78">
        <v>0</v>
      </c>
      <c r="AI46" s="78">
        <v>0</v>
      </c>
      <c r="AJ46" s="78">
        <v>0</v>
      </c>
      <c r="AM46" s="383">
        <f>F46+NPV(SDN,G46:INDEX(G46:AJ46,PAL))</f>
        <v>0</v>
      </c>
      <c r="AN46" s="415">
        <f>F46+NPV(SDN,G46:INDEX(G46:AJ46,PAL))</f>
        <v>0</v>
      </c>
      <c r="AO46" s="387">
        <f>IF(COUNTIF(AP46:AY46,"Klaida")&gt;0,1,0)</f>
        <v>0</v>
      </c>
      <c r="AP46" s="59">
        <f>IF(COUNT(F46:INDEX(F46:AJ46,PAL+1))&lt;&gt;PAL+1,"Klaida",0)</f>
        <v>0</v>
      </c>
      <c r="AQ46" s="59"/>
      <c r="AR46" s="59"/>
      <c r="AS46" s="59"/>
      <c r="AT46" s="59"/>
      <c r="AU46" s="59"/>
      <c r="AV46" s="59"/>
      <c r="AW46" s="59"/>
      <c r="AX46" s="59"/>
      <c r="AY46" s="388"/>
    </row>
    <row r="47" spans="2:51" s="61" customFormat="1">
      <c r="B47" s="66" t="s">
        <v>49</v>
      </c>
      <c r="C47" s="5" t="str">
        <f>IF(Kalba="EN",Data2!C$72,Data2!B$72)</f>
        <v>Socialinio ekonominio (SE) poveikio finansinė išraiška</v>
      </c>
      <c r="D47" s="62">
        <f t="shared" ref="D47:AJ47" si="17">SUM(D48)-SUM(D56)</f>
        <v>0</v>
      </c>
      <c r="E47" s="62">
        <f t="shared" si="17"/>
        <v>0</v>
      </c>
      <c r="F47" s="62">
        <f t="shared" si="17"/>
        <v>0</v>
      </c>
      <c r="G47" s="62">
        <f t="shared" si="17"/>
        <v>0</v>
      </c>
      <c r="H47" s="62">
        <f t="shared" si="17"/>
        <v>0</v>
      </c>
      <c r="I47" s="62">
        <f t="shared" si="17"/>
        <v>0</v>
      </c>
      <c r="J47" s="62">
        <f t="shared" si="17"/>
        <v>0</v>
      </c>
      <c r="K47" s="62">
        <f t="shared" si="17"/>
        <v>0</v>
      </c>
      <c r="L47" s="62">
        <f t="shared" si="17"/>
        <v>0</v>
      </c>
      <c r="M47" s="62">
        <f t="shared" si="17"/>
        <v>0</v>
      </c>
      <c r="N47" s="62">
        <f t="shared" si="17"/>
        <v>0</v>
      </c>
      <c r="O47" s="62">
        <f t="shared" si="17"/>
        <v>0</v>
      </c>
      <c r="P47" s="62">
        <f t="shared" si="17"/>
        <v>0</v>
      </c>
      <c r="Q47" s="62">
        <f t="shared" si="17"/>
        <v>0</v>
      </c>
      <c r="R47" s="62">
        <f t="shared" si="17"/>
        <v>0</v>
      </c>
      <c r="S47" s="62">
        <f t="shared" si="17"/>
        <v>0</v>
      </c>
      <c r="T47" s="62">
        <f t="shared" si="17"/>
        <v>0</v>
      </c>
      <c r="U47" s="62">
        <f t="shared" si="17"/>
        <v>0</v>
      </c>
      <c r="V47" s="62">
        <f t="shared" si="17"/>
        <v>0</v>
      </c>
      <c r="W47" s="62">
        <f t="shared" si="17"/>
        <v>0</v>
      </c>
      <c r="X47" s="62">
        <f t="shared" si="17"/>
        <v>0</v>
      </c>
      <c r="Y47" s="62">
        <f t="shared" si="17"/>
        <v>0</v>
      </c>
      <c r="Z47" s="62">
        <f t="shared" si="17"/>
        <v>0</v>
      </c>
      <c r="AA47" s="62">
        <f t="shared" si="17"/>
        <v>0</v>
      </c>
      <c r="AB47" s="62">
        <f t="shared" si="17"/>
        <v>0</v>
      </c>
      <c r="AC47" s="62">
        <f t="shared" si="17"/>
        <v>0</v>
      </c>
      <c r="AD47" s="62">
        <f t="shared" si="17"/>
        <v>0</v>
      </c>
      <c r="AE47" s="62">
        <f t="shared" si="17"/>
        <v>0</v>
      </c>
      <c r="AF47" s="62">
        <f t="shared" si="17"/>
        <v>0</v>
      </c>
      <c r="AG47" s="62">
        <f t="shared" si="17"/>
        <v>0</v>
      </c>
      <c r="AH47" s="62">
        <f t="shared" si="17"/>
        <v>0</v>
      </c>
      <c r="AI47" s="62">
        <f t="shared" si="17"/>
        <v>0</v>
      </c>
      <c r="AJ47" s="62">
        <f t="shared" si="17"/>
        <v>0</v>
      </c>
      <c r="AM47" s="382">
        <f>SUM(AM48)-SUM(AM56)</f>
        <v>0</v>
      </c>
      <c r="AN47" s="382">
        <f>SUM(AN48)-SUM(AN56)</f>
        <v>0</v>
      </c>
      <c r="AO47" s="389"/>
      <c r="AP47" s="63"/>
      <c r="AQ47" s="63"/>
      <c r="AR47" s="63"/>
      <c r="AS47" s="63"/>
      <c r="AT47" s="63"/>
      <c r="AU47" s="63"/>
      <c r="AV47" s="63"/>
      <c r="AW47" s="63"/>
      <c r="AX47" s="63"/>
      <c r="AY47" s="390"/>
    </row>
    <row r="48" spans="2:51" s="61" customFormat="1">
      <c r="B48" s="66" t="s">
        <v>50</v>
      </c>
      <c r="C48" s="5" t="str">
        <f>IF(Kalba="EN",Data2!C$73,Data2!B$73) &amp; " "&amp; IF(Kalba="EN",Data2!C$74,Data2!B$74)</f>
        <v>SE nauda (pasirinkite SE naudos komponentą)</v>
      </c>
      <c r="D48" s="62">
        <f t="shared" ref="D48:AJ48" si="18">ROUND(SUM(D49:D55),0)</f>
        <v>0</v>
      </c>
      <c r="E48" s="62">
        <f t="shared" si="18"/>
        <v>0</v>
      </c>
      <c r="F48" s="62">
        <f t="shared" si="18"/>
        <v>0</v>
      </c>
      <c r="G48" s="62">
        <f t="shared" si="18"/>
        <v>0</v>
      </c>
      <c r="H48" s="62">
        <f t="shared" si="18"/>
        <v>0</v>
      </c>
      <c r="I48" s="62">
        <f t="shared" si="18"/>
        <v>0</v>
      </c>
      <c r="J48" s="62">
        <f t="shared" si="18"/>
        <v>0</v>
      </c>
      <c r="K48" s="62">
        <f t="shared" si="18"/>
        <v>0</v>
      </c>
      <c r="L48" s="62">
        <f t="shared" si="18"/>
        <v>0</v>
      </c>
      <c r="M48" s="62">
        <f t="shared" si="18"/>
        <v>0</v>
      </c>
      <c r="N48" s="62">
        <f t="shared" si="18"/>
        <v>0</v>
      </c>
      <c r="O48" s="62">
        <f t="shared" si="18"/>
        <v>0</v>
      </c>
      <c r="P48" s="62">
        <f t="shared" si="18"/>
        <v>0</v>
      </c>
      <c r="Q48" s="62">
        <f t="shared" si="18"/>
        <v>0</v>
      </c>
      <c r="R48" s="62">
        <f t="shared" si="18"/>
        <v>0</v>
      </c>
      <c r="S48" s="62">
        <f t="shared" si="18"/>
        <v>0</v>
      </c>
      <c r="T48" s="62">
        <f t="shared" si="18"/>
        <v>0</v>
      </c>
      <c r="U48" s="62">
        <f t="shared" si="18"/>
        <v>0</v>
      </c>
      <c r="V48" s="62">
        <f t="shared" si="18"/>
        <v>0</v>
      </c>
      <c r="W48" s="62">
        <f t="shared" si="18"/>
        <v>0</v>
      </c>
      <c r="X48" s="62">
        <f t="shared" si="18"/>
        <v>0</v>
      </c>
      <c r="Y48" s="62">
        <f t="shared" si="18"/>
        <v>0</v>
      </c>
      <c r="Z48" s="62">
        <f t="shared" si="18"/>
        <v>0</v>
      </c>
      <c r="AA48" s="62">
        <f t="shared" si="18"/>
        <v>0</v>
      </c>
      <c r="AB48" s="62">
        <f t="shared" si="18"/>
        <v>0</v>
      </c>
      <c r="AC48" s="62">
        <f t="shared" si="18"/>
        <v>0</v>
      </c>
      <c r="AD48" s="62">
        <f t="shared" si="18"/>
        <v>0</v>
      </c>
      <c r="AE48" s="62">
        <f t="shared" si="18"/>
        <v>0</v>
      </c>
      <c r="AF48" s="62">
        <f t="shared" si="18"/>
        <v>0</v>
      </c>
      <c r="AG48" s="62">
        <f t="shared" si="18"/>
        <v>0</v>
      </c>
      <c r="AH48" s="62">
        <f t="shared" si="18"/>
        <v>0</v>
      </c>
      <c r="AI48" s="62">
        <f t="shared" si="18"/>
        <v>0</v>
      </c>
      <c r="AJ48" s="62">
        <f t="shared" si="18"/>
        <v>0</v>
      </c>
      <c r="AM48" s="382">
        <f>ROUND(SUM(AM49:AM55),0)</f>
        <v>0</v>
      </c>
      <c r="AN48" s="382">
        <f>ROUND(SUM(AN49:AN55),0)</f>
        <v>0</v>
      </c>
      <c r="AO48" s="389"/>
      <c r="AP48" s="63"/>
      <c r="AQ48" s="63"/>
      <c r="AR48" s="63"/>
      <c r="AS48" s="63"/>
      <c r="AT48" s="63"/>
      <c r="AU48" s="63"/>
      <c r="AV48" s="63"/>
      <c r="AW48" s="63"/>
      <c r="AX48" s="63"/>
      <c r="AY48" s="390"/>
    </row>
    <row r="49" spans="2:51">
      <c r="B49" s="199" t="s">
        <v>51</v>
      </c>
      <c r="C49" s="486" t="s">
        <v>69</v>
      </c>
      <c r="D49" s="169">
        <f>F49+NPV(SDN,G49:INDEX(G49:AJ49,PAL))</f>
        <v>0</v>
      </c>
      <c r="E49" s="169">
        <f t="shared" ref="E49:E55" si="19">SUMIF($F$5:$AJ$5,"&lt;="&amp;PAL,$F49:$AJ49)</f>
        <v>0</v>
      </c>
      <c r="F49" s="78">
        <v>0</v>
      </c>
      <c r="G49" s="78">
        <v>0</v>
      </c>
      <c r="H49" s="78">
        <v>0</v>
      </c>
      <c r="I49" s="78">
        <v>0</v>
      </c>
      <c r="J49" s="78">
        <v>0</v>
      </c>
      <c r="K49" s="78">
        <v>0</v>
      </c>
      <c r="L49" s="78">
        <v>0</v>
      </c>
      <c r="M49" s="78">
        <v>0</v>
      </c>
      <c r="N49" s="78">
        <v>0</v>
      </c>
      <c r="O49" s="78">
        <v>0</v>
      </c>
      <c r="P49" s="78">
        <v>0</v>
      </c>
      <c r="Q49" s="78">
        <v>0</v>
      </c>
      <c r="R49" s="78">
        <v>0</v>
      </c>
      <c r="S49" s="78">
        <v>0</v>
      </c>
      <c r="T49" s="78">
        <v>0</v>
      </c>
      <c r="U49" s="78">
        <v>0</v>
      </c>
      <c r="V49" s="78">
        <v>0</v>
      </c>
      <c r="W49" s="78">
        <v>0</v>
      </c>
      <c r="X49" s="78">
        <v>0</v>
      </c>
      <c r="Y49" s="78">
        <v>0</v>
      </c>
      <c r="Z49" s="78">
        <v>0</v>
      </c>
      <c r="AA49" s="78">
        <v>0</v>
      </c>
      <c r="AB49" s="78">
        <v>0</v>
      </c>
      <c r="AC49" s="78">
        <v>0</v>
      </c>
      <c r="AD49" s="78">
        <v>0</v>
      </c>
      <c r="AE49" s="78">
        <v>0</v>
      </c>
      <c r="AF49" s="78">
        <v>0</v>
      </c>
      <c r="AG49" s="78">
        <v>0</v>
      </c>
      <c r="AH49" s="78">
        <v>0</v>
      </c>
      <c r="AI49" s="78">
        <v>0</v>
      </c>
      <c r="AJ49" s="78">
        <v>0</v>
      </c>
      <c r="AM49" s="383">
        <f>F49+NPV(SDN,G49:INDEX(G49:AJ49,PAL))</f>
        <v>0</v>
      </c>
      <c r="AN49" s="415">
        <f>F49+NPV(SDN,G49:INDEX(G49:AJ49,PAL))</f>
        <v>0</v>
      </c>
      <c r="AO49" s="387">
        <f t="shared" ref="AO49:AO55" si="20">IF(COUNTIF(AP49:AY49,"Klaida")&gt;0,1,0)</f>
        <v>0</v>
      </c>
      <c r="AP49" s="59">
        <f>IF(COUNT(F49:INDEX(F49:AJ49,PAL+1))&lt;&gt;PAL+1,"Klaida",0)</f>
        <v>0</v>
      </c>
      <c r="AQ49" s="59"/>
      <c r="AR49" s="59"/>
      <c r="AS49" s="59"/>
      <c r="AT49" s="59"/>
      <c r="AU49" s="59"/>
      <c r="AV49" s="59"/>
      <c r="AW49" s="59"/>
      <c r="AX49" s="59"/>
      <c r="AY49" s="388"/>
    </row>
    <row r="50" spans="2:51">
      <c r="B50" s="199" t="s">
        <v>52</v>
      </c>
      <c r="C50" s="486" t="s">
        <v>69</v>
      </c>
      <c r="D50" s="169">
        <f>F50+NPV(SDN,G50:INDEX(G50:AJ50,PAL))</f>
        <v>0</v>
      </c>
      <c r="E50" s="169">
        <f t="shared" si="19"/>
        <v>0</v>
      </c>
      <c r="F50" s="78">
        <v>0</v>
      </c>
      <c r="G50" s="78">
        <v>0</v>
      </c>
      <c r="H50" s="78">
        <v>0</v>
      </c>
      <c r="I50" s="78">
        <v>0</v>
      </c>
      <c r="J50" s="78">
        <v>0</v>
      </c>
      <c r="K50" s="78">
        <v>0</v>
      </c>
      <c r="L50" s="78">
        <v>0</v>
      </c>
      <c r="M50" s="78">
        <v>0</v>
      </c>
      <c r="N50" s="78">
        <v>0</v>
      </c>
      <c r="O50" s="78">
        <v>0</v>
      </c>
      <c r="P50" s="78">
        <v>0</v>
      </c>
      <c r="Q50" s="78">
        <v>0</v>
      </c>
      <c r="R50" s="78">
        <v>0</v>
      </c>
      <c r="S50" s="78">
        <v>0</v>
      </c>
      <c r="T50" s="78">
        <v>0</v>
      </c>
      <c r="U50" s="78">
        <v>0</v>
      </c>
      <c r="V50" s="78">
        <v>0</v>
      </c>
      <c r="W50" s="78">
        <v>0</v>
      </c>
      <c r="X50" s="78">
        <v>0</v>
      </c>
      <c r="Y50" s="78">
        <v>0</v>
      </c>
      <c r="Z50" s="78">
        <v>0</v>
      </c>
      <c r="AA50" s="78">
        <v>0</v>
      </c>
      <c r="AB50" s="78">
        <v>0</v>
      </c>
      <c r="AC50" s="78">
        <v>0</v>
      </c>
      <c r="AD50" s="78">
        <v>0</v>
      </c>
      <c r="AE50" s="78">
        <v>0</v>
      </c>
      <c r="AF50" s="78">
        <v>0</v>
      </c>
      <c r="AG50" s="78">
        <v>0</v>
      </c>
      <c r="AH50" s="78">
        <v>0</v>
      </c>
      <c r="AI50" s="78">
        <v>0</v>
      </c>
      <c r="AJ50" s="78">
        <v>0</v>
      </c>
      <c r="AM50" s="383">
        <f>F50+NPV(SDN,G50:INDEX(G50:AJ50,PAL))</f>
        <v>0</v>
      </c>
      <c r="AN50" s="415">
        <f>F50+NPV(SDN,G50:INDEX(G50:AJ50,PAL))</f>
        <v>0</v>
      </c>
      <c r="AO50" s="387">
        <f t="shared" si="20"/>
        <v>0</v>
      </c>
      <c r="AP50" s="59">
        <f>IF(COUNT(F50:INDEX(F50:AJ50,PAL+1))&lt;&gt;PAL+1,"Klaida",0)</f>
        <v>0</v>
      </c>
      <c r="AQ50" s="59"/>
      <c r="AR50" s="59"/>
      <c r="AS50" s="59"/>
      <c r="AT50" s="59"/>
      <c r="AU50" s="59"/>
      <c r="AV50" s="59"/>
      <c r="AW50" s="59"/>
      <c r="AX50" s="59"/>
      <c r="AY50" s="388"/>
    </row>
    <row r="51" spans="2:51">
      <c r="B51" s="199" t="s">
        <v>339</v>
      </c>
      <c r="C51" s="486" t="s">
        <v>69</v>
      </c>
      <c r="D51" s="169">
        <f>F51+NPV(SDN,G51:INDEX(G51:AJ51,PAL))</f>
        <v>0</v>
      </c>
      <c r="E51" s="169">
        <f t="shared" si="19"/>
        <v>0</v>
      </c>
      <c r="F51" s="78">
        <v>0</v>
      </c>
      <c r="G51" s="78">
        <v>0</v>
      </c>
      <c r="H51" s="78">
        <v>0</v>
      </c>
      <c r="I51" s="78">
        <v>0</v>
      </c>
      <c r="J51" s="78">
        <v>0</v>
      </c>
      <c r="K51" s="78">
        <v>0</v>
      </c>
      <c r="L51" s="78">
        <v>0</v>
      </c>
      <c r="M51" s="78">
        <v>0</v>
      </c>
      <c r="N51" s="78">
        <v>0</v>
      </c>
      <c r="O51" s="78">
        <v>0</v>
      </c>
      <c r="P51" s="78">
        <v>0</v>
      </c>
      <c r="Q51" s="78">
        <v>0</v>
      </c>
      <c r="R51" s="78">
        <v>0</v>
      </c>
      <c r="S51" s="78">
        <v>0</v>
      </c>
      <c r="T51" s="78">
        <v>0</v>
      </c>
      <c r="U51" s="78">
        <v>0</v>
      </c>
      <c r="V51" s="78">
        <v>0</v>
      </c>
      <c r="W51" s="78">
        <v>0</v>
      </c>
      <c r="X51" s="78">
        <v>0</v>
      </c>
      <c r="Y51" s="78">
        <v>0</v>
      </c>
      <c r="Z51" s="78">
        <v>0</v>
      </c>
      <c r="AA51" s="78">
        <v>0</v>
      </c>
      <c r="AB51" s="78">
        <v>0</v>
      </c>
      <c r="AC51" s="78">
        <v>0</v>
      </c>
      <c r="AD51" s="78">
        <v>0</v>
      </c>
      <c r="AE51" s="78">
        <v>0</v>
      </c>
      <c r="AF51" s="78">
        <v>0</v>
      </c>
      <c r="AG51" s="78">
        <v>0</v>
      </c>
      <c r="AH51" s="78">
        <v>0</v>
      </c>
      <c r="AI51" s="78">
        <v>0</v>
      </c>
      <c r="AJ51" s="78">
        <v>0</v>
      </c>
      <c r="AM51" s="383">
        <f>F51+NPV(SDN,G51:INDEX(G51:AJ51,PAL))</f>
        <v>0</v>
      </c>
      <c r="AN51" s="415">
        <f>F51+NPV(SDN,G51:INDEX(G51:AJ51,PAL))</f>
        <v>0</v>
      </c>
      <c r="AO51" s="387">
        <f t="shared" si="20"/>
        <v>0</v>
      </c>
      <c r="AP51" s="59">
        <f>IF(COUNT(F51:INDEX(F51:AJ51,PAL+1))&lt;&gt;PAL+1,"Klaida",0)</f>
        <v>0</v>
      </c>
      <c r="AQ51" s="59"/>
      <c r="AR51" s="59"/>
      <c r="AS51" s="59"/>
      <c r="AT51" s="59"/>
      <c r="AU51" s="59"/>
      <c r="AV51" s="59"/>
      <c r="AW51" s="59"/>
      <c r="AX51" s="59"/>
      <c r="AY51" s="388"/>
    </row>
    <row r="52" spans="2:51">
      <c r="B52" s="199" t="s">
        <v>340</v>
      </c>
      <c r="C52" s="486" t="s">
        <v>69</v>
      </c>
      <c r="D52" s="169">
        <f>F52+NPV(SDN,G52:INDEX(G52:AJ52,PAL))</f>
        <v>0</v>
      </c>
      <c r="E52" s="169">
        <f t="shared" si="19"/>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M52" s="383">
        <f>F52+NPV(SDN,G52:INDEX(G52:AJ52,PAL))</f>
        <v>0</v>
      </c>
      <c r="AN52" s="415">
        <f>F52+NPV(SDN,G52:INDEX(G52:AJ52,PAL))</f>
        <v>0</v>
      </c>
      <c r="AO52" s="387">
        <f t="shared" si="20"/>
        <v>0</v>
      </c>
      <c r="AP52" s="59">
        <f>IF(COUNT(F52:INDEX(F52:AJ52,PAL+1))&lt;&gt;PAL+1,"Klaida",0)</f>
        <v>0</v>
      </c>
      <c r="AQ52" s="59"/>
      <c r="AR52" s="59"/>
      <c r="AS52" s="59"/>
      <c r="AT52" s="59"/>
      <c r="AU52" s="59"/>
      <c r="AV52" s="59"/>
      <c r="AW52" s="59"/>
      <c r="AX52" s="59"/>
      <c r="AY52" s="388"/>
    </row>
    <row r="53" spans="2:51">
      <c r="B53" s="199" t="s">
        <v>341</v>
      </c>
      <c r="C53" s="486" t="s">
        <v>69</v>
      </c>
      <c r="D53" s="169">
        <f>F53+NPV(SDN,G53:INDEX(G53:AJ53,PAL))</f>
        <v>0</v>
      </c>
      <c r="E53" s="169">
        <f t="shared" si="19"/>
        <v>0</v>
      </c>
      <c r="F53" s="78">
        <v>0</v>
      </c>
      <c r="G53" s="78">
        <v>0</v>
      </c>
      <c r="H53" s="78">
        <v>0</v>
      </c>
      <c r="I53" s="78">
        <v>0</v>
      </c>
      <c r="J53" s="78">
        <v>0</v>
      </c>
      <c r="K53" s="78">
        <v>0</v>
      </c>
      <c r="L53" s="78">
        <v>0</v>
      </c>
      <c r="M53" s="78">
        <v>0</v>
      </c>
      <c r="N53" s="78">
        <v>0</v>
      </c>
      <c r="O53" s="78">
        <v>0</v>
      </c>
      <c r="P53" s="78">
        <v>0</v>
      </c>
      <c r="Q53" s="78">
        <v>0</v>
      </c>
      <c r="R53" s="78">
        <v>0</v>
      </c>
      <c r="S53" s="78">
        <v>0</v>
      </c>
      <c r="T53" s="78">
        <v>0</v>
      </c>
      <c r="U53" s="78">
        <v>0</v>
      </c>
      <c r="V53" s="78">
        <v>0</v>
      </c>
      <c r="W53" s="78">
        <v>0</v>
      </c>
      <c r="X53" s="78">
        <v>0</v>
      </c>
      <c r="Y53" s="78">
        <v>0</v>
      </c>
      <c r="Z53" s="78">
        <v>0</v>
      </c>
      <c r="AA53" s="78">
        <v>0</v>
      </c>
      <c r="AB53" s="78">
        <v>0</v>
      </c>
      <c r="AC53" s="78">
        <v>0</v>
      </c>
      <c r="AD53" s="78">
        <v>0</v>
      </c>
      <c r="AE53" s="78">
        <v>0</v>
      </c>
      <c r="AF53" s="78">
        <v>0</v>
      </c>
      <c r="AG53" s="78">
        <v>0</v>
      </c>
      <c r="AH53" s="78">
        <v>0</v>
      </c>
      <c r="AI53" s="78">
        <v>0</v>
      </c>
      <c r="AJ53" s="78">
        <v>0</v>
      </c>
      <c r="AM53" s="383">
        <f>F53+NPV(SDN,G53:INDEX(G53:AJ53,PAL))</f>
        <v>0</v>
      </c>
      <c r="AN53" s="415">
        <f>F53+NPV(SDN,G53:INDEX(G53:AJ53,PAL))</f>
        <v>0</v>
      </c>
      <c r="AO53" s="387">
        <f t="shared" si="20"/>
        <v>0</v>
      </c>
      <c r="AP53" s="59">
        <f>IF(COUNT(F53:INDEX(F53:AJ53,PAL+1))&lt;&gt;PAL+1,"Klaida",0)</f>
        <v>0</v>
      </c>
      <c r="AQ53" s="59"/>
      <c r="AR53" s="59"/>
      <c r="AS53" s="59"/>
      <c r="AT53" s="59"/>
      <c r="AU53" s="59"/>
      <c r="AV53" s="59"/>
      <c r="AW53" s="59"/>
      <c r="AX53" s="59"/>
      <c r="AY53" s="388"/>
    </row>
    <row r="54" spans="2:51">
      <c r="B54" s="199" t="s">
        <v>342</v>
      </c>
      <c r="C54" s="486" t="s">
        <v>69</v>
      </c>
      <c r="D54" s="169">
        <f>F54+NPV(SDN,G54:INDEX(G54:AJ54,PAL))</f>
        <v>0</v>
      </c>
      <c r="E54" s="169">
        <f t="shared" si="19"/>
        <v>0</v>
      </c>
      <c r="F54" s="78">
        <v>0</v>
      </c>
      <c r="G54" s="78">
        <v>0</v>
      </c>
      <c r="H54" s="78">
        <v>0</v>
      </c>
      <c r="I54" s="78">
        <v>0</v>
      </c>
      <c r="J54" s="78">
        <v>0</v>
      </c>
      <c r="K54" s="78">
        <v>0</v>
      </c>
      <c r="L54" s="78">
        <v>0</v>
      </c>
      <c r="M54" s="78">
        <v>0</v>
      </c>
      <c r="N54" s="78">
        <v>0</v>
      </c>
      <c r="O54" s="78">
        <v>0</v>
      </c>
      <c r="P54" s="78">
        <v>0</v>
      </c>
      <c r="Q54" s="78">
        <v>0</v>
      </c>
      <c r="R54" s="78">
        <v>0</v>
      </c>
      <c r="S54" s="78">
        <v>0</v>
      </c>
      <c r="T54" s="78">
        <v>0</v>
      </c>
      <c r="U54" s="78">
        <v>0</v>
      </c>
      <c r="V54" s="78">
        <v>0</v>
      </c>
      <c r="W54" s="78">
        <v>0</v>
      </c>
      <c r="X54" s="78">
        <v>0</v>
      </c>
      <c r="Y54" s="78">
        <v>0</v>
      </c>
      <c r="Z54" s="78">
        <v>0</v>
      </c>
      <c r="AA54" s="78">
        <v>0</v>
      </c>
      <c r="AB54" s="78">
        <v>0</v>
      </c>
      <c r="AC54" s="78">
        <v>0</v>
      </c>
      <c r="AD54" s="78">
        <v>0</v>
      </c>
      <c r="AE54" s="78">
        <v>0</v>
      </c>
      <c r="AF54" s="78">
        <v>0</v>
      </c>
      <c r="AG54" s="78">
        <v>0</v>
      </c>
      <c r="AH54" s="78">
        <v>0</v>
      </c>
      <c r="AI54" s="78">
        <v>0</v>
      </c>
      <c r="AJ54" s="78">
        <v>0</v>
      </c>
      <c r="AM54" s="383">
        <f>F54+NPV(SDN,G54:INDEX(G54:AJ54,PAL))</f>
        <v>0</v>
      </c>
      <c r="AN54" s="415">
        <f>F54+NPV(SDN,G54:INDEX(G54:AJ54,PAL))</f>
        <v>0</v>
      </c>
      <c r="AO54" s="387">
        <f t="shared" si="20"/>
        <v>0</v>
      </c>
      <c r="AP54" s="59">
        <f>IF(COUNT(F54:INDEX(F54:AJ54,PAL+1))&lt;&gt;PAL+1,"Klaida",0)</f>
        <v>0</v>
      </c>
      <c r="AQ54" s="59"/>
      <c r="AR54" s="59"/>
      <c r="AS54" s="59"/>
      <c r="AT54" s="59"/>
      <c r="AU54" s="59"/>
      <c r="AV54" s="59"/>
      <c r="AW54" s="59"/>
      <c r="AX54" s="59"/>
      <c r="AY54" s="388"/>
    </row>
    <row r="55" spans="2:51">
      <c r="B55" s="199" t="s">
        <v>343</v>
      </c>
      <c r="C55" s="486" t="s">
        <v>69</v>
      </c>
      <c r="D55" s="169">
        <f>F55+NPV(SDN,G55:INDEX(G55:AJ55,PAL))</f>
        <v>0</v>
      </c>
      <c r="E55" s="169">
        <f t="shared" si="19"/>
        <v>0</v>
      </c>
      <c r="F55" s="78">
        <v>0</v>
      </c>
      <c r="G55" s="78">
        <v>0</v>
      </c>
      <c r="H55" s="78">
        <v>0</v>
      </c>
      <c r="I55" s="78">
        <v>0</v>
      </c>
      <c r="J55" s="78">
        <v>0</v>
      </c>
      <c r="K55" s="78">
        <v>0</v>
      </c>
      <c r="L55" s="78">
        <v>0</v>
      </c>
      <c r="M55" s="78">
        <v>0</v>
      </c>
      <c r="N55" s="78">
        <v>0</v>
      </c>
      <c r="O55" s="78">
        <v>0</v>
      </c>
      <c r="P55" s="78">
        <v>0</v>
      </c>
      <c r="Q55" s="78">
        <v>0</v>
      </c>
      <c r="R55" s="78">
        <v>0</v>
      </c>
      <c r="S55" s="78">
        <v>0</v>
      </c>
      <c r="T55" s="78">
        <v>0</v>
      </c>
      <c r="U55" s="78">
        <v>0</v>
      </c>
      <c r="V55" s="78">
        <v>0</v>
      </c>
      <c r="W55" s="78">
        <v>0</v>
      </c>
      <c r="X55" s="78">
        <v>0</v>
      </c>
      <c r="Y55" s="78">
        <v>0</v>
      </c>
      <c r="Z55" s="78">
        <v>0</v>
      </c>
      <c r="AA55" s="78">
        <v>0</v>
      </c>
      <c r="AB55" s="78">
        <v>0</v>
      </c>
      <c r="AC55" s="78">
        <v>0</v>
      </c>
      <c r="AD55" s="78">
        <v>0</v>
      </c>
      <c r="AE55" s="78">
        <v>0</v>
      </c>
      <c r="AF55" s="78">
        <v>0</v>
      </c>
      <c r="AG55" s="78">
        <v>0</v>
      </c>
      <c r="AH55" s="78">
        <v>0</v>
      </c>
      <c r="AI55" s="78">
        <v>0</v>
      </c>
      <c r="AJ55" s="78">
        <v>0</v>
      </c>
      <c r="AM55" s="383">
        <f>F55+NPV(SDN,G55:INDEX(G55:AJ55,PAL))</f>
        <v>0</v>
      </c>
      <c r="AN55" s="415">
        <f>F55+NPV(SDN,G55:INDEX(G55:AJ55,PAL))</f>
        <v>0</v>
      </c>
      <c r="AO55" s="387">
        <f t="shared" si="20"/>
        <v>0</v>
      </c>
      <c r="AP55" s="59">
        <f>IF(COUNT(F55:INDEX(F55:AJ55,PAL+1))&lt;&gt;PAL+1,"Klaida",0)</f>
        <v>0</v>
      </c>
      <c r="AQ55" s="59"/>
      <c r="AR55" s="59"/>
      <c r="AS55" s="59"/>
      <c r="AT55" s="59"/>
      <c r="AU55" s="59"/>
      <c r="AV55" s="59"/>
      <c r="AW55" s="59"/>
      <c r="AX55" s="59"/>
      <c r="AY55" s="388"/>
    </row>
    <row r="56" spans="2:51">
      <c r="B56" s="66" t="s">
        <v>53</v>
      </c>
      <c r="C56" s="180" t="str">
        <f>IF(Kalba="EN",Data2!C$76,Data2!B$76) &amp; " "&amp; IF(Kalba="EN",Data2!C$77,Data2!B$77)</f>
        <v>SE žala (pasirinkite SE žalos komponentą)</v>
      </c>
      <c r="D56" s="62">
        <f>ROUND(SUM(D57:D59),0)</f>
        <v>0</v>
      </c>
      <c r="E56" s="62">
        <f>ROUND(SUM(E57:E59),0)</f>
        <v>0</v>
      </c>
      <c r="F56" s="170">
        <f>ROUND(SUM(F57:F59),0)</f>
        <v>0</v>
      </c>
      <c r="G56" s="170">
        <f t="shared" ref="G56:AJ56" si="21">ROUND(SUM(G57:G59),0)</f>
        <v>0</v>
      </c>
      <c r="H56" s="170">
        <f t="shared" si="21"/>
        <v>0</v>
      </c>
      <c r="I56" s="170">
        <f t="shared" si="21"/>
        <v>0</v>
      </c>
      <c r="J56" s="170">
        <f t="shared" si="21"/>
        <v>0</v>
      </c>
      <c r="K56" s="170">
        <f t="shared" si="21"/>
        <v>0</v>
      </c>
      <c r="L56" s="170">
        <f t="shared" si="21"/>
        <v>0</v>
      </c>
      <c r="M56" s="170">
        <f t="shared" si="21"/>
        <v>0</v>
      </c>
      <c r="N56" s="170">
        <f t="shared" si="21"/>
        <v>0</v>
      </c>
      <c r="O56" s="170">
        <f t="shared" si="21"/>
        <v>0</v>
      </c>
      <c r="P56" s="170">
        <f t="shared" si="21"/>
        <v>0</v>
      </c>
      <c r="Q56" s="170">
        <f t="shared" si="21"/>
        <v>0</v>
      </c>
      <c r="R56" s="170">
        <f t="shared" si="21"/>
        <v>0</v>
      </c>
      <c r="S56" s="170">
        <f t="shared" si="21"/>
        <v>0</v>
      </c>
      <c r="T56" s="170">
        <f t="shared" si="21"/>
        <v>0</v>
      </c>
      <c r="U56" s="170">
        <f t="shared" si="21"/>
        <v>0</v>
      </c>
      <c r="V56" s="170">
        <f t="shared" si="21"/>
        <v>0</v>
      </c>
      <c r="W56" s="170">
        <f t="shared" si="21"/>
        <v>0</v>
      </c>
      <c r="X56" s="170">
        <f t="shared" si="21"/>
        <v>0</v>
      </c>
      <c r="Y56" s="170">
        <f t="shared" si="21"/>
        <v>0</v>
      </c>
      <c r="Z56" s="170">
        <f t="shared" si="21"/>
        <v>0</v>
      </c>
      <c r="AA56" s="170">
        <f t="shared" si="21"/>
        <v>0</v>
      </c>
      <c r="AB56" s="170">
        <f t="shared" si="21"/>
        <v>0</v>
      </c>
      <c r="AC56" s="170">
        <f t="shared" si="21"/>
        <v>0</v>
      </c>
      <c r="AD56" s="170">
        <f t="shared" si="21"/>
        <v>0</v>
      </c>
      <c r="AE56" s="170">
        <f t="shared" si="21"/>
        <v>0</v>
      </c>
      <c r="AF56" s="170">
        <f t="shared" si="21"/>
        <v>0</v>
      </c>
      <c r="AG56" s="170">
        <f t="shared" si="21"/>
        <v>0</v>
      </c>
      <c r="AH56" s="170">
        <f t="shared" si="21"/>
        <v>0</v>
      </c>
      <c r="AI56" s="170">
        <f t="shared" si="21"/>
        <v>0</v>
      </c>
      <c r="AJ56" s="170">
        <f t="shared" si="21"/>
        <v>0</v>
      </c>
      <c r="AM56" s="382">
        <f>ROUND(SUM(AM57:AM59),0)</f>
        <v>0</v>
      </c>
      <c r="AN56" s="382">
        <f>F56+NPV(SDN,G56:INDEX(G56:AJ56,PAL))</f>
        <v>0</v>
      </c>
      <c r="AO56" s="387"/>
      <c r="AP56" s="59"/>
      <c r="AQ56" s="59"/>
      <c r="AR56" s="59"/>
      <c r="AS56" s="59"/>
      <c r="AT56" s="59"/>
      <c r="AU56" s="59"/>
      <c r="AV56" s="59"/>
      <c r="AW56" s="59"/>
      <c r="AX56" s="59"/>
      <c r="AY56" s="388"/>
    </row>
    <row r="57" spans="2:51">
      <c r="B57" s="199" t="s">
        <v>344</v>
      </c>
      <c r="C57" s="486" t="s">
        <v>69</v>
      </c>
      <c r="D57" s="65">
        <f>F57+NPV(SDN,G57:INDEX(G57:AJ57,PAL))</f>
        <v>0</v>
      </c>
      <c r="E57" s="65">
        <f>SUMIF($F$5:$AJ$5,"&lt;="&amp;PAL,$F57:$AJ57)</f>
        <v>0</v>
      </c>
      <c r="F57" s="78">
        <v>0</v>
      </c>
      <c r="G57" s="78">
        <v>0</v>
      </c>
      <c r="H57" s="78">
        <v>0</v>
      </c>
      <c r="I57" s="78">
        <v>0</v>
      </c>
      <c r="J57" s="78">
        <v>0</v>
      </c>
      <c r="K57" s="78">
        <v>0</v>
      </c>
      <c r="L57" s="78">
        <v>0</v>
      </c>
      <c r="M57" s="78">
        <v>0</v>
      </c>
      <c r="N57" s="78">
        <v>0</v>
      </c>
      <c r="O57" s="78">
        <v>0</v>
      </c>
      <c r="P57" s="78">
        <v>0</v>
      </c>
      <c r="Q57" s="78">
        <v>0</v>
      </c>
      <c r="R57" s="78">
        <v>0</v>
      </c>
      <c r="S57" s="78">
        <v>0</v>
      </c>
      <c r="T57" s="78">
        <v>0</v>
      </c>
      <c r="U57" s="78">
        <v>0</v>
      </c>
      <c r="V57" s="78">
        <v>0</v>
      </c>
      <c r="W57" s="78">
        <v>0</v>
      </c>
      <c r="X57" s="78">
        <v>0</v>
      </c>
      <c r="Y57" s="78">
        <v>0</v>
      </c>
      <c r="Z57" s="78">
        <v>0</v>
      </c>
      <c r="AA57" s="78">
        <v>0</v>
      </c>
      <c r="AB57" s="78">
        <v>0</v>
      </c>
      <c r="AC57" s="78">
        <v>0</v>
      </c>
      <c r="AD57" s="78">
        <v>0</v>
      </c>
      <c r="AE57" s="78">
        <v>0</v>
      </c>
      <c r="AF57" s="78">
        <v>0</v>
      </c>
      <c r="AG57" s="78">
        <v>0</v>
      </c>
      <c r="AH57" s="78">
        <v>0</v>
      </c>
      <c r="AI57" s="78">
        <v>0</v>
      </c>
      <c r="AJ57" s="78">
        <v>0</v>
      </c>
      <c r="AM57" s="383">
        <f>F57+NPV(SDN,G57:INDEX(G57:AJ57,PAL))</f>
        <v>0</v>
      </c>
      <c r="AN57" s="415">
        <f>F57+NPV(SDN,G57:INDEX(G57:AJ57,PAL))</f>
        <v>0</v>
      </c>
      <c r="AO57" s="387">
        <f>IF(COUNTIF(AP57:AY57,"Klaida")&gt;0,1,0)</f>
        <v>0</v>
      </c>
      <c r="AP57" s="59">
        <f>IF(COUNT(F57:INDEX(F57:AJ57,PAL+1))&lt;&gt;PAL+1,"Klaida",0)</f>
        <v>0</v>
      </c>
      <c r="AQ57" s="59"/>
      <c r="AR57" s="59"/>
      <c r="AS57" s="59"/>
      <c r="AT57" s="59"/>
      <c r="AU57" s="59"/>
      <c r="AV57" s="59"/>
      <c r="AW57" s="59"/>
      <c r="AX57" s="59"/>
      <c r="AY57" s="388"/>
    </row>
    <row r="58" spans="2:51">
      <c r="B58" s="199" t="s">
        <v>345</v>
      </c>
      <c r="C58" s="486" t="s">
        <v>69</v>
      </c>
      <c r="D58" s="65">
        <f>F58+NPV(SDN,G58:INDEX(G58:AJ58,PAL))</f>
        <v>0</v>
      </c>
      <c r="E58" s="65">
        <f>SUMIF($F$5:$AJ$5,"&lt;="&amp;PAL,$F58:$AJ58)</f>
        <v>0</v>
      </c>
      <c r="F58" s="78">
        <v>0</v>
      </c>
      <c r="G58" s="78">
        <v>0</v>
      </c>
      <c r="H58" s="78">
        <v>0</v>
      </c>
      <c r="I58" s="78">
        <v>0</v>
      </c>
      <c r="J58" s="78">
        <v>0</v>
      </c>
      <c r="K58" s="78">
        <v>0</v>
      </c>
      <c r="L58" s="78">
        <v>0</v>
      </c>
      <c r="M58" s="78">
        <v>0</v>
      </c>
      <c r="N58" s="78">
        <v>0</v>
      </c>
      <c r="O58" s="78">
        <v>0</v>
      </c>
      <c r="P58" s="78">
        <v>0</v>
      </c>
      <c r="Q58" s="78">
        <v>0</v>
      </c>
      <c r="R58" s="78">
        <v>0</v>
      </c>
      <c r="S58" s="78">
        <v>0</v>
      </c>
      <c r="T58" s="78">
        <v>0</v>
      </c>
      <c r="U58" s="78">
        <v>0</v>
      </c>
      <c r="V58" s="78">
        <v>0</v>
      </c>
      <c r="W58" s="78">
        <v>0</v>
      </c>
      <c r="X58" s="78">
        <v>0</v>
      </c>
      <c r="Y58" s="78">
        <v>0</v>
      </c>
      <c r="Z58" s="78">
        <v>0</v>
      </c>
      <c r="AA58" s="78">
        <v>0</v>
      </c>
      <c r="AB58" s="78">
        <v>0</v>
      </c>
      <c r="AC58" s="78">
        <v>0</v>
      </c>
      <c r="AD58" s="78">
        <v>0</v>
      </c>
      <c r="AE58" s="78">
        <v>0</v>
      </c>
      <c r="AF58" s="78">
        <v>0</v>
      </c>
      <c r="AG58" s="78">
        <v>0</v>
      </c>
      <c r="AH58" s="78">
        <v>0</v>
      </c>
      <c r="AI58" s="78">
        <v>0</v>
      </c>
      <c r="AJ58" s="78">
        <v>0</v>
      </c>
      <c r="AM58" s="383">
        <f>F58+NPV(SDN,G58:INDEX(G58:AJ58,PAL))</f>
        <v>0</v>
      </c>
      <c r="AN58" s="415">
        <f>F58+NPV(SDN,G58:INDEX(G58:AJ58,PAL))</f>
        <v>0</v>
      </c>
      <c r="AO58" s="387">
        <f>IF(COUNTIF(AP58:AY58,"Klaida")&gt;0,1,0)</f>
        <v>0</v>
      </c>
      <c r="AP58" s="59">
        <f>IF(COUNT(F58:INDEX(F58:AJ58,PAL+1))&lt;&gt;PAL+1,"Klaida",0)</f>
        <v>0</v>
      </c>
      <c r="AQ58" s="59"/>
      <c r="AR58" s="59"/>
      <c r="AS58" s="59"/>
      <c r="AT58" s="59"/>
      <c r="AU58" s="59"/>
      <c r="AV58" s="59"/>
      <c r="AW58" s="59"/>
      <c r="AX58" s="59"/>
      <c r="AY58" s="388"/>
    </row>
    <row r="59" spans="2:51" ht="13.5" thickBot="1">
      <c r="B59" s="199" t="s">
        <v>346</v>
      </c>
      <c r="C59" s="486" t="s">
        <v>69</v>
      </c>
      <c r="D59" s="65">
        <f>F59+NPV(SDN,G59:INDEX(G59:AJ59,PAL))</f>
        <v>0</v>
      </c>
      <c r="E59" s="65">
        <f>SUMIF($F$5:$AJ$5,"&lt;="&amp;PAL,$F59:$AJ59)</f>
        <v>0</v>
      </c>
      <c r="F59" s="78">
        <v>0</v>
      </c>
      <c r="G59" s="78">
        <v>0</v>
      </c>
      <c r="H59" s="78">
        <v>0</v>
      </c>
      <c r="I59" s="78">
        <v>0</v>
      </c>
      <c r="J59" s="78">
        <v>0</v>
      </c>
      <c r="K59" s="78">
        <v>0</v>
      </c>
      <c r="L59" s="78">
        <v>0</v>
      </c>
      <c r="M59" s="78">
        <v>0</v>
      </c>
      <c r="N59" s="78">
        <v>0</v>
      </c>
      <c r="O59" s="78">
        <v>0</v>
      </c>
      <c r="P59" s="78">
        <v>0</v>
      </c>
      <c r="Q59" s="78">
        <v>0</v>
      </c>
      <c r="R59" s="78">
        <v>0</v>
      </c>
      <c r="S59" s="78">
        <v>0</v>
      </c>
      <c r="T59" s="78">
        <v>0</v>
      </c>
      <c r="U59" s="78">
        <v>0</v>
      </c>
      <c r="V59" s="78">
        <v>0</v>
      </c>
      <c r="W59" s="78">
        <v>0</v>
      </c>
      <c r="X59" s="78">
        <v>0</v>
      </c>
      <c r="Y59" s="78">
        <v>0</v>
      </c>
      <c r="Z59" s="78">
        <v>0</v>
      </c>
      <c r="AA59" s="78">
        <v>0</v>
      </c>
      <c r="AB59" s="78">
        <v>0</v>
      </c>
      <c r="AC59" s="78">
        <v>0</v>
      </c>
      <c r="AD59" s="78">
        <v>0</v>
      </c>
      <c r="AE59" s="78">
        <v>0</v>
      </c>
      <c r="AF59" s="78">
        <v>0</v>
      </c>
      <c r="AG59" s="78">
        <v>0</v>
      </c>
      <c r="AH59" s="78">
        <v>0</v>
      </c>
      <c r="AI59" s="78">
        <v>0</v>
      </c>
      <c r="AJ59" s="78">
        <v>0</v>
      </c>
      <c r="AM59" s="394">
        <f>F59+NPV(SDN,G59:INDEX(G59:AJ59,PAL))</f>
        <v>0</v>
      </c>
      <c r="AN59" s="416">
        <f>F59+NPV(SDN,G59:INDEX(G59:AJ59,PAL))</f>
        <v>0</v>
      </c>
      <c r="AO59" s="391">
        <f>IF(COUNTIF(AP59:AY59,"Klaida")&gt;0,1,0)</f>
        <v>0</v>
      </c>
      <c r="AP59" s="392">
        <f>IF(COUNT(F59:INDEX(F59:AJ59,PAL+1))&lt;&gt;PAL+1,"Klaida",0)</f>
        <v>0</v>
      </c>
      <c r="AQ59" s="392"/>
      <c r="AR59" s="392"/>
      <c r="AS59" s="392"/>
      <c r="AT59" s="392"/>
      <c r="AU59" s="392"/>
      <c r="AV59" s="392"/>
      <c r="AW59" s="392"/>
      <c r="AX59" s="392"/>
      <c r="AY59" s="393"/>
    </row>
    <row r="60" spans="2:51"/>
    <row r="61" spans="2:51">
      <c r="C61" s="404" t="str">
        <f>IF(Kalba="EN",Data2!C79,Data2!B79)</f>
        <v>Finansinės analizės (FA) rodiklių apskaičiavimas</v>
      </c>
      <c r="D61" s="206"/>
      <c r="E61" s="206"/>
      <c r="F61" s="206"/>
      <c r="G61" s="206"/>
      <c r="H61" s="206"/>
      <c r="I61" s="206"/>
      <c r="J61" s="206"/>
      <c r="K61" s="206"/>
      <c r="L61" s="206"/>
      <c r="M61" s="206"/>
      <c r="N61" s="206"/>
      <c r="O61" s="206"/>
      <c r="P61" s="206"/>
      <c r="Q61" s="206"/>
      <c r="R61" s="206"/>
      <c r="S61" s="206"/>
      <c r="T61" s="206"/>
      <c r="U61" s="206"/>
      <c r="V61" s="206"/>
      <c r="W61" s="206"/>
      <c r="X61" s="206"/>
      <c r="Y61" s="206"/>
      <c r="Z61" s="206"/>
      <c r="AA61" s="206"/>
      <c r="AB61" s="206"/>
      <c r="AC61" s="206"/>
      <c r="AD61" s="206"/>
      <c r="AE61" s="206"/>
      <c r="AF61" s="206"/>
      <c r="AG61" s="206"/>
      <c r="AH61" s="206"/>
      <c r="AI61" s="206"/>
      <c r="AJ61" s="206"/>
    </row>
    <row r="62" spans="2:51">
      <c r="C62" s="68" t="str">
        <f>IF(Kalba="EN",Data2!C80,Data2!B80)</f>
        <v>FA rodiklių investicijoms lėšų srautas (realiąja išraiška)</v>
      </c>
      <c r="D62" s="69"/>
      <c r="E62" s="69"/>
      <c r="F62" s="65">
        <f t="shared" ref="F62:AJ62" si="22">ROUND(SUM(F16:F17)-SUM(F7,F22),0)</f>
        <v>0</v>
      </c>
      <c r="G62" s="65">
        <f t="shared" si="22"/>
        <v>0</v>
      </c>
      <c r="H62" s="65">
        <f t="shared" si="22"/>
        <v>0</v>
      </c>
      <c r="I62" s="65">
        <f t="shared" si="22"/>
        <v>0</v>
      </c>
      <c r="J62" s="65">
        <f t="shared" si="22"/>
        <v>0</v>
      </c>
      <c r="K62" s="65">
        <f t="shared" si="22"/>
        <v>0</v>
      </c>
      <c r="L62" s="65">
        <f t="shared" si="22"/>
        <v>0</v>
      </c>
      <c r="M62" s="65">
        <f t="shared" si="22"/>
        <v>0</v>
      </c>
      <c r="N62" s="65">
        <f t="shared" si="22"/>
        <v>0</v>
      </c>
      <c r="O62" s="65">
        <f t="shared" si="22"/>
        <v>0</v>
      </c>
      <c r="P62" s="65">
        <f t="shared" si="22"/>
        <v>0</v>
      </c>
      <c r="Q62" s="65">
        <f t="shared" si="22"/>
        <v>0</v>
      </c>
      <c r="R62" s="65">
        <f t="shared" si="22"/>
        <v>0</v>
      </c>
      <c r="S62" s="65">
        <f t="shared" si="22"/>
        <v>0</v>
      </c>
      <c r="T62" s="65">
        <f t="shared" si="22"/>
        <v>0</v>
      </c>
      <c r="U62" s="65">
        <f t="shared" si="22"/>
        <v>0</v>
      </c>
      <c r="V62" s="65">
        <f t="shared" si="22"/>
        <v>0</v>
      </c>
      <c r="W62" s="65">
        <f t="shared" si="22"/>
        <v>0</v>
      </c>
      <c r="X62" s="65">
        <f t="shared" si="22"/>
        <v>0</v>
      </c>
      <c r="Y62" s="65">
        <f t="shared" si="22"/>
        <v>0</v>
      </c>
      <c r="Z62" s="65">
        <f t="shared" si="22"/>
        <v>0</v>
      </c>
      <c r="AA62" s="65">
        <f t="shared" si="22"/>
        <v>0</v>
      </c>
      <c r="AB62" s="65">
        <f t="shared" si="22"/>
        <v>0</v>
      </c>
      <c r="AC62" s="65">
        <f t="shared" si="22"/>
        <v>0</v>
      </c>
      <c r="AD62" s="65">
        <f t="shared" si="22"/>
        <v>0</v>
      </c>
      <c r="AE62" s="65">
        <f t="shared" si="22"/>
        <v>0</v>
      </c>
      <c r="AF62" s="65">
        <f t="shared" si="22"/>
        <v>0</v>
      </c>
      <c r="AG62" s="65">
        <f t="shared" si="22"/>
        <v>0</v>
      </c>
      <c r="AH62" s="65">
        <f t="shared" si="22"/>
        <v>0</v>
      </c>
      <c r="AI62" s="65">
        <f t="shared" si="22"/>
        <v>0</v>
      </c>
      <c r="AJ62" s="65">
        <f t="shared" si="22"/>
        <v>0</v>
      </c>
    </row>
    <row r="63" spans="2:51">
      <c r="C63" s="68" t="str">
        <f>IF(Kalba="EN",Data2!C82,Data2!B82)</f>
        <v>Suminis finansinio gyvybingumo lėšų srautas (realiąja išraiška)</v>
      </c>
      <c r="D63" s="70"/>
      <c r="E63" s="70"/>
      <c r="F63" s="65">
        <f>ROUND(SUM(F17,F35)-SUM(F7,F21,F30),0)</f>
        <v>0</v>
      </c>
      <c r="G63" s="65">
        <f t="shared" ref="G63:AJ63" si="23">ROUND(SUM(G17,G35)-SUM(G7,G21,G30)+F63,0)</f>
        <v>0</v>
      </c>
      <c r="H63" s="65">
        <f t="shared" si="23"/>
        <v>0</v>
      </c>
      <c r="I63" s="65">
        <f t="shared" si="23"/>
        <v>0</v>
      </c>
      <c r="J63" s="65">
        <f t="shared" si="23"/>
        <v>0</v>
      </c>
      <c r="K63" s="65">
        <f t="shared" si="23"/>
        <v>0</v>
      </c>
      <c r="L63" s="65">
        <f t="shared" si="23"/>
        <v>0</v>
      </c>
      <c r="M63" s="65">
        <f t="shared" si="23"/>
        <v>0</v>
      </c>
      <c r="N63" s="65">
        <f t="shared" si="23"/>
        <v>0</v>
      </c>
      <c r="O63" s="65">
        <f t="shared" si="23"/>
        <v>0</v>
      </c>
      <c r="P63" s="65">
        <f t="shared" si="23"/>
        <v>0</v>
      </c>
      <c r="Q63" s="65">
        <f t="shared" si="23"/>
        <v>0</v>
      </c>
      <c r="R63" s="65">
        <f t="shared" si="23"/>
        <v>0</v>
      </c>
      <c r="S63" s="65">
        <f t="shared" si="23"/>
        <v>0</v>
      </c>
      <c r="T63" s="65">
        <f t="shared" si="23"/>
        <v>0</v>
      </c>
      <c r="U63" s="65">
        <f t="shared" si="23"/>
        <v>0</v>
      </c>
      <c r="V63" s="65">
        <f t="shared" si="23"/>
        <v>0</v>
      </c>
      <c r="W63" s="65">
        <f t="shared" si="23"/>
        <v>0</v>
      </c>
      <c r="X63" s="65">
        <f t="shared" si="23"/>
        <v>0</v>
      </c>
      <c r="Y63" s="65">
        <f t="shared" si="23"/>
        <v>0</v>
      </c>
      <c r="Z63" s="65">
        <f t="shared" si="23"/>
        <v>0</v>
      </c>
      <c r="AA63" s="65">
        <f t="shared" si="23"/>
        <v>0</v>
      </c>
      <c r="AB63" s="65">
        <f t="shared" si="23"/>
        <v>0</v>
      </c>
      <c r="AC63" s="65">
        <f t="shared" si="23"/>
        <v>0</v>
      </c>
      <c r="AD63" s="65">
        <f t="shared" si="23"/>
        <v>0</v>
      </c>
      <c r="AE63" s="65">
        <f t="shared" si="23"/>
        <v>0</v>
      </c>
      <c r="AF63" s="65">
        <f t="shared" si="23"/>
        <v>0</v>
      </c>
      <c r="AG63" s="65">
        <f t="shared" si="23"/>
        <v>0</v>
      </c>
      <c r="AH63" s="65">
        <f t="shared" si="23"/>
        <v>0</v>
      </c>
      <c r="AI63" s="65">
        <f t="shared" si="23"/>
        <v>0</v>
      </c>
      <c r="AJ63" s="65">
        <f t="shared" si="23"/>
        <v>0</v>
      </c>
    </row>
    <row r="64" spans="2:51">
      <c r="C64" s="68" t="str">
        <f>IF(Kalba="EN",Data2!C84,Data2!B84)</f>
        <v>FA rodiklių kapitalui lėšų srautas (realiąja išraiška)</v>
      </c>
      <c r="D64" s="69"/>
      <c r="E64" s="69"/>
      <c r="F64" s="65">
        <f t="shared" ref="F64:AJ64" si="24">SUM(F16,F17)-SUM(F21,F38,F40,F41,F46)+IF(AND(F5&gt;Investiciju_metu_skaicius,F22&gt;0,SUM(F38:F40,F41,F44)&gt;0),MIN(F22,SUM(F38:F40,F41,F44)),0)</f>
        <v>0</v>
      </c>
      <c r="G64" s="65">
        <f t="shared" si="24"/>
        <v>0</v>
      </c>
      <c r="H64" s="65">
        <f t="shared" si="24"/>
        <v>0</v>
      </c>
      <c r="I64" s="65">
        <f t="shared" si="24"/>
        <v>0</v>
      </c>
      <c r="J64" s="65">
        <f t="shared" si="24"/>
        <v>0</v>
      </c>
      <c r="K64" s="65">
        <f t="shared" si="24"/>
        <v>0</v>
      </c>
      <c r="L64" s="65">
        <f t="shared" si="24"/>
        <v>0</v>
      </c>
      <c r="M64" s="65">
        <f t="shared" si="24"/>
        <v>0</v>
      </c>
      <c r="N64" s="65">
        <f t="shared" si="24"/>
        <v>0</v>
      </c>
      <c r="O64" s="65">
        <f t="shared" si="24"/>
        <v>0</v>
      </c>
      <c r="P64" s="65">
        <f t="shared" si="24"/>
        <v>0</v>
      </c>
      <c r="Q64" s="65">
        <f t="shared" si="24"/>
        <v>0</v>
      </c>
      <c r="R64" s="65">
        <f t="shared" si="24"/>
        <v>0</v>
      </c>
      <c r="S64" s="65">
        <f t="shared" si="24"/>
        <v>0</v>
      </c>
      <c r="T64" s="65">
        <f t="shared" si="24"/>
        <v>0</v>
      </c>
      <c r="U64" s="65">
        <f t="shared" si="24"/>
        <v>0</v>
      </c>
      <c r="V64" s="65">
        <f t="shared" si="24"/>
        <v>0</v>
      </c>
      <c r="W64" s="65">
        <f t="shared" si="24"/>
        <v>0</v>
      </c>
      <c r="X64" s="65">
        <f t="shared" si="24"/>
        <v>0</v>
      </c>
      <c r="Y64" s="65">
        <f t="shared" si="24"/>
        <v>0</v>
      </c>
      <c r="Z64" s="65">
        <f t="shared" si="24"/>
        <v>0</v>
      </c>
      <c r="AA64" s="65">
        <f t="shared" si="24"/>
        <v>0</v>
      </c>
      <c r="AB64" s="65">
        <f t="shared" si="24"/>
        <v>0</v>
      </c>
      <c r="AC64" s="65">
        <f t="shared" si="24"/>
        <v>0</v>
      </c>
      <c r="AD64" s="65">
        <f t="shared" si="24"/>
        <v>0</v>
      </c>
      <c r="AE64" s="65">
        <f t="shared" si="24"/>
        <v>0</v>
      </c>
      <c r="AF64" s="65">
        <f t="shared" si="24"/>
        <v>0</v>
      </c>
      <c r="AG64" s="65">
        <f t="shared" si="24"/>
        <v>0</v>
      </c>
      <c r="AH64" s="65">
        <f t="shared" si="24"/>
        <v>0</v>
      </c>
      <c r="AI64" s="65">
        <f t="shared" si="24"/>
        <v>0</v>
      </c>
      <c r="AJ64" s="65">
        <f t="shared" si="24"/>
        <v>0</v>
      </c>
    </row>
    <row r="65" spans="3:36">
      <c r="C65" s="68" t="str">
        <f>IF(Kalba="EN",Data2!C86,Data2!B86)</f>
        <v>Finansinė grynoji dabartinė vertė investicijoms - FGDV(I)</v>
      </c>
      <c r="D65" s="71">
        <f>F62+NPV(FDN,G62:INDEX(G62:AJ62,PAL))</f>
        <v>0</v>
      </c>
      <c r="E65" s="72"/>
    </row>
    <row r="66" spans="3:36">
      <c r="C66" s="68" t="str">
        <f>IF(Kalba="EN",Data2!C87,Data2!B87)</f>
        <v>Finansinė vidinė grąžos norma investicijoms - FVGN(I)</v>
      </c>
      <c r="D66" s="73" t="str">
        <f>IF(ISERROR(E66),"Nėra reikšmės",E66)</f>
        <v>Nėra reikšmės</v>
      </c>
      <c r="E66" s="200" t="e">
        <f>IRR(F62:INDEX(F62:AJ62,PAL+1))</f>
        <v>#NUM!</v>
      </c>
    </row>
    <row r="67" spans="3:36">
      <c r="C67" s="68" t="str">
        <f>IF(Kalba="EN",Data2!C88,Data2!B88)</f>
        <v>Finansinė modifikuota vidinė grąžos norma investicijoms - FMVGN(I)</v>
      </c>
      <c r="D67" s="74" t="str">
        <f>IF(ISERROR(E67),"Nėra reikšmės",E67)</f>
        <v>Nėra reikšmės</v>
      </c>
      <c r="E67" s="200" t="e">
        <f>MIRR(F62:INDEX(F62:AJ62,PAL+1),FDN,FDN)</f>
        <v>#DIV/0!</v>
      </c>
      <c r="G67" s="81"/>
    </row>
    <row r="68" spans="3:36">
      <c r="C68" s="68" t="str">
        <f>IF(Kalba="EN",Data2!C89,Data2!B89)</f>
        <v>Finansinis naudos ir išlaidų santykis - FNIS</v>
      </c>
      <c r="D68" s="75" t="str">
        <f>IF(ISERROR(D17/SUM(D7,-D16,D22)),"-",D17/SUM(D7,-D16,D22))</f>
        <v>-</v>
      </c>
      <c r="E68" s="72"/>
      <c r="G68" s="82"/>
      <c r="H68" s="82"/>
    </row>
    <row r="69" spans="3:36">
      <c r="C69" s="68" t="str">
        <f>IF(Kalba="EN",Data2!C90,Data2!B90)</f>
        <v>Finansinis gyvybingumas (realiąja išraiška)</v>
      </c>
      <c r="D69" s="76" t="str">
        <f>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row>
    <row r="70" spans="3:36">
      <c r="C70" s="68" t="str">
        <f>IF(Kalba="EN",Data2!C92,Data2!B92)</f>
        <v>Finansinė grynoji dabartinė vertė kapitalui - FGDV(K)</v>
      </c>
      <c r="D70" s="71">
        <f>F64+NPV(FDN,G64:INDEX(G64:AJ64,PAL))</f>
        <v>0</v>
      </c>
      <c r="E70" s="72"/>
      <c r="G70" s="82"/>
      <c r="H70" s="82"/>
    </row>
    <row r="71" spans="3:36">
      <c r="C71" s="68" t="str">
        <f>IF(Kalba="EN",Data2!C93,Data2!B93)</f>
        <v>Finansinė vidinė grąžos norma kapitalui - FVGN(K)</v>
      </c>
      <c r="D71" s="73" t="str">
        <f>IF(ISERROR(E71),"Nėra reikšmės",E71)</f>
        <v>Nėra reikšmės</v>
      </c>
      <c r="E71" s="201" t="e">
        <f>IRR(F64:INDEX(F64:AJ64,PAL+1))</f>
        <v>#NUM!</v>
      </c>
    </row>
    <row r="72" spans="3:36">
      <c r="C72" s="68" t="str">
        <f>IF(Kalba="EN",Data2!C94,Data2!B94)</f>
        <v>Finansinė modifikuota vidinė grąžos norma kapitalui - FMVGN(K)</v>
      </c>
      <c r="D72" s="74" t="str">
        <f>IF(ISERROR(E72),"Nėra reikšmės",E72)</f>
        <v>Nėra reikšmės</v>
      </c>
      <c r="E72" s="201" t="e">
        <f>MIRR(F64:INDEX(F64:AJ64,PAL+1),FDN,FDN)</f>
        <v>#DIV/0!</v>
      </c>
    </row>
    <row r="73" spans="3:36"/>
    <row r="74" spans="3:36">
      <c r="C74" s="404" t="str">
        <f>IF(Kalba="EN",Data2!C95,Data2!B95)</f>
        <v>Ekonominės analizės (EA) rodiklių apskaičiavimas</v>
      </c>
      <c r="D74" s="206"/>
      <c r="E74" s="206"/>
      <c r="F74" s="206"/>
      <c r="G74" s="206"/>
      <c r="H74" s="206"/>
      <c r="I74" s="206"/>
      <c r="J74" s="206"/>
      <c r="K74" s="206"/>
      <c r="L74" s="206"/>
      <c r="M74" s="206"/>
      <c r="N74" s="206"/>
      <c r="O74" s="206"/>
      <c r="P74" s="206"/>
      <c r="Q74" s="206"/>
      <c r="R74" s="206"/>
      <c r="S74" s="206"/>
      <c r="T74" s="206"/>
      <c r="U74" s="206"/>
      <c r="V74" s="206"/>
      <c r="W74" s="206"/>
      <c r="X74" s="206"/>
      <c r="Y74" s="206"/>
      <c r="Z74" s="206"/>
      <c r="AA74" s="206"/>
      <c r="AB74" s="206"/>
      <c r="AC74" s="206"/>
      <c r="AD74" s="206"/>
      <c r="AE74" s="206"/>
      <c r="AF74" s="206"/>
      <c r="AG74" s="206"/>
      <c r="AH74" s="206"/>
      <c r="AI74" s="206"/>
      <c r="AJ74" s="206"/>
    </row>
    <row r="75" spans="3:36">
      <c r="C75" s="68" t="str">
        <f>IF(Kalba="EN",Data2!C96,Data2!B96)</f>
        <v>EA rodiklių lėšų srautas (realiąja išraiška)</v>
      </c>
      <c r="D75" s="69"/>
      <c r="E75" s="69"/>
      <c r="F75" s="65" t="e">
        <f>IF(pvm_susigrazinimas="Taip",SUMPRODUCT(F$16,Data1!$C$63,Data1!$D$11)-SUMPRODUCT(F$8:F$15,Data1!$D$55:$D$62,Data1!$D$3:$D$10)-SUMPRODUCT(F$23:F$28,Data1!$D$70:$D$75,Data1!$D$18:$D$23)+F47,SUMPRODUCT(F$16,Data1!$C$63)-SUMPRODUCT(F$8:F$15,Data1!$D$55:$D$62)-SUMPRODUCT(F$23:F$28,Data1!$D$70:$D$75)+F47)</f>
        <v>#VALUE!</v>
      </c>
      <c r="G75" s="65" t="e">
        <f>IF(pvm_susigrazinimas="Taip",SUMPRODUCT(G$16,Data1!$C$63,Data1!$D$11)-SUMPRODUCT(G$8:G$15,Data1!$D$55:$D$62,Data1!$D$3:$D$10)-SUMPRODUCT(G$23:G$28,Data1!$D$70:$D$75,Data1!$D$18:$D$23)+G47,SUMPRODUCT(G$16,Data1!$C$63)-SUMPRODUCT(G$8:G$15,Data1!$D$55:$D$62)-SUMPRODUCT(G$23:G$28,Data1!$D$70:$D$75)+G47)</f>
        <v>#VALUE!</v>
      </c>
      <c r="H75" s="65" t="e">
        <f>IF(pvm_susigrazinimas="Taip",SUMPRODUCT(H$16,Data1!$C$63,Data1!$D$11)-SUMPRODUCT(H$8:H$15,Data1!$D$55:$D$62,Data1!$D$3:$D$10)-SUMPRODUCT(H$23:H$28,Data1!$D$70:$D$75,Data1!$D$18:$D$23)+H47,SUMPRODUCT(H$16,Data1!$C$63)-SUMPRODUCT(H$8:H$15,Data1!$D$55:$D$62)-SUMPRODUCT(H$23:H$28,Data1!$D$70:$D$75)+H47)</f>
        <v>#VALUE!</v>
      </c>
      <c r="I75" s="65" t="e">
        <f>IF(pvm_susigrazinimas="Taip",SUMPRODUCT(I$16,Data1!$C$63,Data1!$D$11)-SUMPRODUCT(I$8:I$15,Data1!$D$55:$D$62,Data1!$D$3:$D$10)-SUMPRODUCT(I$23:I$28,Data1!$D$70:$D$75,Data1!$D$18:$D$23)+I47,SUMPRODUCT(I$16,Data1!$C$63)-SUMPRODUCT(I$8:I$15,Data1!$D$55:$D$62)-SUMPRODUCT(I$23:I$28,Data1!$D$70:$D$75)+I47)</f>
        <v>#VALUE!</v>
      </c>
      <c r="J75" s="65" t="e">
        <f>IF(pvm_susigrazinimas="Taip",SUMPRODUCT(J$16,Data1!$C$63,Data1!$D$11)-SUMPRODUCT(J$8:J$15,Data1!$D$55:$D$62,Data1!$D$3:$D$10)-SUMPRODUCT(J$23:J$28,Data1!$D$70:$D$75,Data1!$D$18:$D$23)+J47,SUMPRODUCT(J$16,Data1!$C$63)-SUMPRODUCT(J$8:J$15,Data1!$D$55:$D$62)-SUMPRODUCT(J$23:J$28,Data1!$D$70:$D$75)+J47)</f>
        <v>#VALUE!</v>
      </c>
      <c r="K75" s="65" t="e">
        <f>IF(pvm_susigrazinimas="Taip",SUMPRODUCT(K$16,Data1!$C$63,Data1!$D$11)-SUMPRODUCT(K$8:K$15,Data1!$D$55:$D$62,Data1!$D$3:$D$10)-SUMPRODUCT(K$23:K$28,Data1!$D$70:$D$75,Data1!$D$18:$D$23)+K47,SUMPRODUCT(K$16,Data1!$C$63)-SUMPRODUCT(K$8:K$15,Data1!$D$55:$D$62)-SUMPRODUCT(K$23:K$28,Data1!$D$70:$D$75)+K47)</f>
        <v>#VALUE!</v>
      </c>
      <c r="L75" s="65" t="e">
        <f>IF(pvm_susigrazinimas="Taip",SUMPRODUCT(L$16,Data1!$C$63,Data1!$D$11)-SUMPRODUCT(L$8:L$15,Data1!$D$55:$D$62,Data1!$D$3:$D$10)-SUMPRODUCT(L$23:L$28,Data1!$D$70:$D$75,Data1!$D$18:$D$23)+L47,SUMPRODUCT(L$16,Data1!$C$63)-SUMPRODUCT(L$8:L$15,Data1!$D$55:$D$62)-SUMPRODUCT(L$23:L$28,Data1!$D$70:$D$75)+L47)</f>
        <v>#VALUE!</v>
      </c>
      <c r="M75" s="65" t="e">
        <f>IF(pvm_susigrazinimas="Taip",SUMPRODUCT(M$16,Data1!$C$63,Data1!$D$11)-SUMPRODUCT(M$8:M$15,Data1!$D$55:$D$62,Data1!$D$3:$D$10)-SUMPRODUCT(M$23:M$28,Data1!$D$70:$D$75,Data1!$D$18:$D$23)+M47,SUMPRODUCT(M$16,Data1!$C$63)-SUMPRODUCT(M$8:M$15,Data1!$D$55:$D$62)-SUMPRODUCT(M$23:M$28,Data1!$D$70:$D$75)+M47)</f>
        <v>#VALUE!</v>
      </c>
      <c r="N75" s="65" t="e">
        <f>IF(pvm_susigrazinimas="Taip",SUMPRODUCT(N$16,Data1!$C$63,Data1!$D$11)-SUMPRODUCT(N$8:N$15,Data1!$D$55:$D$62,Data1!$D$3:$D$10)-SUMPRODUCT(N$23:N$28,Data1!$D$70:$D$75,Data1!$D$18:$D$23)+N47,SUMPRODUCT(N$16,Data1!$C$63)-SUMPRODUCT(N$8:N$15,Data1!$D$55:$D$62)-SUMPRODUCT(N$23:N$28,Data1!$D$70:$D$75)+N47)</f>
        <v>#VALUE!</v>
      </c>
      <c r="O75" s="65" t="e">
        <f>IF(pvm_susigrazinimas="Taip",SUMPRODUCT(O$16,Data1!$C$63,Data1!$D$11)-SUMPRODUCT(O$8:O$15,Data1!$D$55:$D$62,Data1!$D$3:$D$10)-SUMPRODUCT(O$23:O$28,Data1!$D$70:$D$75,Data1!$D$18:$D$23)+O47,SUMPRODUCT(O$16,Data1!$C$63)-SUMPRODUCT(O$8:O$15,Data1!$D$55:$D$62)-SUMPRODUCT(O$23:O$28,Data1!$D$70:$D$75)+O47)</f>
        <v>#VALUE!</v>
      </c>
      <c r="P75" s="65" t="e">
        <f>IF(pvm_susigrazinimas="Taip",SUMPRODUCT(P$16,Data1!$C$63,Data1!$D$11)-SUMPRODUCT(P$8:P$15,Data1!$D$55:$D$62,Data1!$D$3:$D$10)-SUMPRODUCT(P$23:P$28,Data1!$D$70:$D$75,Data1!$D$18:$D$23)+P47,SUMPRODUCT(P$16,Data1!$C$63)-SUMPRODUCT(P$8:P$15,Data1!$D$55:$D$62)-SUMPRODUCT(P$23:P$28,Data1!$D$70:$D$75)+P47)</f>
        <v>#VALUE!</v>
      </c>
      <c r="Q75" s="65" t="e">
        <f>IF(pvm_susigrazinimas="Taip",SUMPRODUCT(Q$16,Data1!$C$63,Data1!$D$11)-SUMPRODUCT(Q$8:Q$15,Data1!$D$55:$D$62,Data1!$D$3:$D$10)-SUMPRODUCT(Q$23:Q$28,Data1!$D$70:$D$75,Data1!$D$18:$D$23)+Q47,SUMPRODUCT(Q$16,Data1!$C$63)-SUMPRODUCT(Q$8:Q$15,Data1!$D$55:$D$62)-SUMPRODUCT(Q$23:Q$28,Data1!$D$70:$D$75)+Q47)</f>
        <v>#VALUE!</v>
      </c>
      <c r="R75" s="65" t="e">
        <f>IF(pvm_susigrazinimas="Taip",SUMPRODUCT(R$16,Data1!$C$63,Data1!$D$11)-SUMPRODUCT(R$8:R$15,Data1!$D$55:$D$62,Data1!$D$3:$D$10)-SUMPRODUCT(R$23:R$28,Data1!$D$70:$D$75,Data1!$D$18:$D$23)+R47,SUMPRODUCT(R$16,Data1!$C$63)-SUMPRODUCT(R$8:R$15,Data1!$D$55:$D$62)-SUMPRODUCT(R$23:R$28,Data1!$D$70:$D$75)+R47)</f>
        <v>#VALUE!</v>
      </c>
      <c r="S75" s="65" t="e">
        <f>IF(pvm_susigrazinimas="Taip",SUMPRODUCT(S$16,Data1!$C$63,Data1!$D$11)-SUMPRODUCT(S$8:S$15,Data1!$D$55:$D$62,Data1!$D$3:$D$10)-SUMPRODUCT(S$23:S$28,Data1!$D$70:$D$75,Data1!$D$18:$D$23)+S47,SUMPRODUCT(S$16,Data1!$C$63)-SUMPRODUCT(S$8:S$15,Data1!$D$55:$D$62)-SUMPRODUCT(S$23:S$28,Data1!$D$70:$D$75)+S47)</f>
        <v>#VALUE!</v>
      </c>
      <c r="T75" s="65" t="e">
        <f>IF(pvm_susigrazinimas="Taip",SUMPRODUCT(T$16,Data1!$C$63,Data1!$D$11)-SUMPRODUCT(T$8:T$15,Data1!$D$55:$D$62,Data1!$D$3:$D$10)-SUMPRODUCT(T$23:T$28,Data1!$D$70:$D$75,Data1!$D$18:$D$23)+T47,SUMPRODUCT(T$16,Data1!$C$63)-SUMPRODUCT(T$8:T$15,Data1!$D$55:$D$62)-SUMPRODUCT(T$23:T$28,Data1!$D$70:$D$75)+T47)</f>
        <v>#VALUE!</v>
      </c>
      <c r="U75" s="65" t="e">
        <f>IF(pvm_susigrazinimas="Taip",SUMPRODUCT(U$16,Data1!$C$63,Data1!$D$11)-SUMPRODUCT(U$8:U$15,Data1!$D$55:$D$62,Data1!$D$3:$D$10)-SUMPRODUCT(U$23:U$28,Data1!$D$70:$D$75,Data1!$D$18:$D$23)+U47,SUMPRODUCT(U$16,Data1!$C$63)-SUMPRODUCT(U$8:U$15,Data1!$D$55:$D$62)-SUMPRODUCT(U$23:U$28,Data1!$D$70:$D$75)+U47)</f>
        <v>#VALUE!</v>
      </c>
      <c r="V75" s="65" t="e">
        <f>IF(pvm_susigrazinimas="Taip",SUMPRODUCT(V$16,Data1!$C$63,Data1!$D$11)-SUMPRODUCT(V$8:V$15,Data1!$D$55:$D$62,Data1!$D$3:$D$10)-SUMPRODUCT(V$23:V$28,Data1!$D$70:$D$75,Data1!$D$18:$D$23)+V47,SUMPRODUCT(V$16,Data1!$C$63)-SUMPRODUCT(V$8:V$15,Data1!$D$55:$D$62)-SUMPRODUCT(V$23:V$28,Data1!$D$70:$D$75)+V47)</f>
        <v>#VALUE!</v>
      </c>
      <c r="W75" s="65" t="e">
        <f>IF(pvm_susigrazinimas="Taip",SUMPRODUCT(W$16,Data1!$C$63,Data1!$D$11)-SUMPRODUCT(W$8:W$15,Data1!$D$55:$D$62,Data1!$D$3:$D$10)-SUMPRODUCT(W$23:W$28,Data1!$D$70:$D$75,Data1!$D$18:$D$23)+W47,SUMPRODUCT(W$16,Data1!$C$63)-SUMPRODUCT(W$8:W$15,Data1!$D$55:$D$62)-SUMPRODUCT(W$23:W$28,Data1!$D$70:$D$75)+W47)</f>
        <v>#VALUE!</v>
      </c>
      <c r="X75" s="65" t="e">
        <f>IF(pvm_susigrazinimas="Taip",SUMPRODUCT(X$16,Data1!$C$63,Data1!$D$11)-SUMPRODUCT(X$8:X$15,Data1!$D$55:$D$62,Data1!$D$3:$D$10)-SUMPRODUCT(X$23:X$28,Data1!$D$70:$D$75,Data1!$D$18:$D$23)+X47,SUMPRODUCT(X$16,Data1!$C$63)-SUMPRODUCT(X$8:X$15,Data1!$D$55:$D$62)-SUMPRODUCT(X$23:X$28,Data1!$D$70:$D$75)+X47)</f>
        <v>#VALUE!</v>
      </c>
      <c r="Y75" s="65" t="e">
        <f>IF(pvm_susigrazinimas="Taip",SUMPRODUCT(Y$16,Data1!$C$63,Data1!$D$11)-SUMPRODUCT(Y$8:Y$15,Data1!$D$55:$D$62,Data1!$D$3:$D$10)-SUMPRODUCT(Y$23:Y$28,Data1!$D$70:$D$75,Data1!$D$18:$D$23)+Y47,SUMPRODUCT(Y$16,Data1!$C$63)-SUMPRODUCT(Y$8:Y$15,Data1!$D$55:$D$62)-SUMPRODUCT(Y$23:Y$28,Data1!$D$70:$D$75)+Y47)</f>
        <v>#VALUE!</v>
      </c>
      <c r="Z75" s="65" t="e">
        <f>IF(pvm_susigrazinimas="Taip",SUMPRODUCT(Z$16,Data1!$C$63,Data1!$D$11)-SUMPRODUCT(Z$8:Z$15,Data1!$D$55:$D$62,Data1!$D$3:$D$10)-SUMPRODUCT(Z$23:Z$28,Data1!$D$70:$D$75,Data1!$D$18:$D$23)+Z47,SUMPRODUCT(Z$16,Data1!$C$63)-SUMPRODUCT(Z$8:Z$15,Data1!$D$55:$D$62)-SUMPRODUCT(Z$23:Z$28,Data1!$D$70:$D$75)+Z47)</f>
        <v>#VALUE!</v>
      </c>
      <c r="AA75" s="65" t="e">
        <f>IF(pvm_susigrazinimas="Taip",SUMPRODUCT(AA$16,Data1!$C$63,Data1!$D$11)-SUMPRODUCT(AA$8:AA$15,Data1!$D$55:$D$62,Data1!$D$3:$D$10)-SUMPRODUCT(AA$23:AA$28,Data1!$D$70:$D$75,Data1!$D$18:$D$23)+AA47,SUMPRODUCT(AA$16,Data1!$C$63)-SUMPRODUCT(AA$8:AA$15,Data1!$D$55:$D$62)-SUMPRODUCT(AA$23:AA$28,Data1!$D$70:$D$75)+AA47)</f>
        <v>#VALUE!</v>
      </c>
      <c r="AB75" s="65" t="e">
        <f>IF(pvm_susigrazinimas="Taip",SUMPRODUCT(AB$16,Data1!$C$63,Data1!$D$11)-SUMPRODUCT(AB$8:AB$15,Data1!$D$55:$D$62,Data1!$D$3:$D$10)-SUMPRODUCT(AB$23:AB$28,Data1!$D$70:$D$75,Data1!$D$18:$D$23)+AB47,SUMPRODUCT(AB$16,Data1!$C$63)-SUMPRODUCT(AB$8:AB$15,Data1!$D$55:$D$62)-SUMPRODUCT(AB$23:AB$28,Data1!$D$70:$D$75)+AB47)</f>
        <v>#VALUE!</v>
      </c>
      <c r="AC75" s="65" t="e">
        <f>IF(pvm_susigrazinimas="Taip",SUMPRODUCT(AC$16,Data1!$C$63,Data1!$D$11)-SUMPRODUCT(AC$8:AC$15,Data1!$D$55:$D$62,Data1!$D$3:$D$10)-SUMPRODUCT(AC$23:AC$28,Data1!$D$70:$D$75,Data1!$D$18:$D$23)+AC47,SUMPRODUCT(AC$16,Data1!$C$63)-SUMPRODUCT(AC$8:AC$15,Data1!$D$55:$D$62)-SUMPRODUCT(AC$23:AC$28,Data1!$D$70:$D$75)+AC47)</f>
        <v>#VALUE!</v>
      </c>
      <c r="AD75" s="65" t="e">
        <f>IF(pvm_susigrazinimas="Taip",SUMPRODUCT(AD$16,Data1!$C$63,Data1!$D$11)-SUMPRODUCT(AD$8:AD$15,Data1!$D$55:$D$62,Data1!$D$3:$D$10)-SUMPRODUCT(AD$23:AD$28,Data1!$D$70:$D$75,Data1!$D$18:$D$23)+AD47,SUMPRODUCT(AD$16,Data1!$C$63)-SUMPRODUCT(AD$8:AD$15,Data1!$D$55:$D$62)-SUMPRODUCT(AD$23:AD$28,Data1!$D$70:$D$75)+AD47)</f>
        <v>#VALUE!</v>
      </c>
      <c r="AE75" s="65" t="e">
        <f>IF(pvm_susigrazinimas="Taip",SUMPRODUCT(AE$16,Data1!$C$63,Data1!$D$11)-SUMPRODUCT(AE$8:AE$15,Data1!$D$55:$D$62,Data1!$D$3:$D$10)-SUMPRODUCT(AE$23:AE$28,Data1!$D$70:$D$75,Data1!$D$18:$D$23)+AE47,SUMPRODUCT(AE$16,Data1!$C$63)-SUMPRODUCT(AE$8:AE$15,Data1!$D$55:$D$62)-SUMPRODUCT(AE$23:AE$28,Data1!$D$70:$D$75)+AE47)</f>
        <v>#VALUE!</v>
      </c>
      <c r="AF75" s="65" t="e">
        <f>IF(pvm_susigrazinimas="Taip",SUMPRODUCT(AF$16,Data1!$C$63,Data1!$D$11)-SUMPRODUCT(AF$8:AF$15,Data1!$D$55:$D$62,Data1!$D$3:$D$10)-SUMPRODUCT(AF$23:AF$28,Data1!$D$70:$D$75,Data1!$D$18:$D$23)+AF47,SUMPRODUCT(AF$16,Data1!$C$63)-SUMPRODUCT(AF$8:AF$15,Data1!$D$55:$D$62)-SUMPRODUCT(AF$23:AF$28,Data1!$D$70:$D$75)+AF47)</f>
        <v>#VALUE!</v>
      </c>
      <c r="AG75" s="65" t="e">
        <f>IF(pvm_susigrazinimas="Taip",SUMPRODUCT(AG$16,Data1!$C$63,Data1!$D$11)-SUMPRODUCT(AG$8:AG$15,Data1!$D$55:$D$62,Data1!$D$3:$D$10)-SUMPRODUCT(AG$23:AG$28,Data1!$D$70:$D$75,Data1!$D$18:$D$23)+AG47,SUMPRODUCT(AG$16,Data1!$C$63)-SUMPRODUCT(AG$8:AG$15,Data1!$D$55:$D$62)-SUMPRODUCT(AG$23:AG$28,Data1!$D$70:$D$75)+AG47)</f>
        <v>#VALUE!</v>
      </c>
      <c r="AH75" s="65" t="e">
        <f>IF(pvm_susigrazinimas="Taip",SUMPRODUCT(AH$16,Data1!$C$63,Data1!$D$11)-SUMPRODUCT(AH$8:AH$15,Data1!$D$55:$D$62,Data1!$D$3:$D$10)-SUMPRODUCT(AH$23:AH$28,Data1!$D$70:$D$75,Data1!$D$18:$D$23)+AH47,SUMPRODUCT(AH$16,Data1!$C$63)-SUMPRODUCT(AH$8:AH$15,Data1!$D$55:$D$62)-SUMPRODUCT(AH$23:AH$28,Data1!$D$70:$D$75)+AH47)</f>
        <v>#VALUE!</v>
      </c>
      <c r="AI75" s="65" t="e">
        <f>IF(pvm_susigrazinimas="Taip",SUMPRODUCT(AI$16,Data1!$C$63,Data1!$D$11)-SUMPRODUCT(AI$8:AI$15,Data1!$D$55:$D$62,Data1!$D$3:$D$10)-SUMPRODUCT(AI$23:AI$28,Data1!$D$70:$D$75,Data1!$D$18:$D$23)+AI47,SUMPRODUCT(AI$16,Data1!$C$63)-SUMPRODUCT(AI$8:AI$15,Data1!$D$55:$D$62)-SUMPRODUCT(AI$23:AI$28,Data1!$D$70:$D$75)+AI47)</f>
        <v>#VALUE!</v>
      </c>
      <c r="AJ75" s="65" t="e">
        <f>IF(pvm_susigrazinimas="Taip",SUMPRODUCT(AJ$16,Data1!$C$63,Data1!$D$11)-SUMPRODUCT(AJ$8:AJ$15,Data1!$D$55:$D$62,Data1!$D$3:$D$10)-SUMPRODUCT(AJ$23:AJ$28,Data1!$D$70:$D$75,Data1!$D$18:$D$23)+AJ47,SUMPRODUCT(AJ$16,Data1!$C$63)-SUMPRODUCT(AJ$8:AJ$15,Data1!$D$55:$D$62)-SUMPRODUCT(AJ$23:AJ$28,Data1!$D$70:$D$75)+AJ47)</f>
        <v>#VALUE!</v>
      </c>
    </row>
    <row r="76" spans="3:36">
      <c r="C76" s="68" t="str">
        <f>IF(Kalba="EN",Data2!C98,Data2!B98)</f>
        <v>Konvertuota investicijų (A.) GDV</v>
      </c>
      <c r="D76" s="71">
        <f>IF(pvm_susigrazinimas="Taip",SUMPRODUCT(AN8:AN15,Data1!C55:C62),SUMPRODUCT(AM8:AM15,Data1!C55:C62))</f>
        <v>0</v>
      </c>
    </row>
    <row r="77" spans="3:36">
      <c r="C77" s="68" t="str">
        <f>IF(Kalba="EN",Data2!C99,Data2!B99)</f>
        <v>Konvertuota investicijų likutinės vertės (B.) GDV</v>
      </c>
      <c r="D77" s="71">
        <f>IF(pvm_susigrazinimas="Taip",PRODUCT(AN16,Data1!C63),PRODUCT(AM16,Data1!C63))</f>
        <v>0</v>
      </c>
    </row>
    <row r="78" spans="3:36">
      <c r="C78" s="68" t="str">
        <f>IF(Kalba="EN",Data2!C100,Data2!B100)</f>
        <v>Konvertuota veiklos pajamų (C.) GDV</v>
      </c>
      <c r="D78" s="71">
        <f>IF(pvm_susigrazinimas="Taip",SUMPRODUCT(AN18:AN20,Data1!C65:C67),SUMPRODUCT(AM18:AM20,Data1!C65:C67))</f>
        <v>0</v>
      </c>
    </row>
    <row r="79" spans="3:36">
      <c r="C79" s="68" t="str">
        <f>IF(Kalba="EN",Data2!C101,Data2!B101)</f>
        <v>Konvertuota veiklos išlaidų (D.1.) GDV</v>
      </c>
      <c r="D79" s="71">
        <f>IF(pvm_susigrazinimas="Taip",SUMPRODUCT(AN23:AN28,Data1!C70:C75),SUMPRODUCT(AM23:AM28,Data1!C70:C75))</f>
        <v>0</v>
      </c>
    </row>
    <row r="80" spans="3:36">
      <c r="C80" s="79" t="str">
        <f>IF(Kalba="EN",Data2!C102,Data2!B102)</f>
        <v>Ekonominė grynoji dabartinė vertė - EGDV</v>
      </c>
      <c r="D80" s="395" t="e">
        <f>F75+NPV(SDN,G75:INDEX(G75:AJ75,PAL))</f>
        <v>#VALUE!</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row>
    <row r="81" spans="2:42">
      <c r="C81" s="68" t="str">
        <f>IF(Kalba="EN",Data2!C103,Data2!B103)</f>
        <v>Ekonominė vidinė grąžos norma - EVGN</v>
      </c>
      <c r="D81" s="398" t="str">
        <f>IF(ISERROR(E81),"Nėra reikšmės",E81)</f>
        <v>Nėra reikšmės</v>
      </c>
      <c r="E81" s="202" t="e">
        <f>IRR(F75:INDEX(F75:AJ75,PAL+1))</f>
        <v>#VALUE!</v>
      </c>
    </row>
    <row r="82" spans="2:42">
      <c r="C82" s="68" t="str">
        <f>IF(Kalba="EN",Data2!C104,Data2!B104)</f>
        <v>Ekonominės naudos ir išlaidų santykis - ENIS</v>
      </c>
      <c r="D82" s="399" t="str">
        <f>IF(ISERROR(SUM(D47) / SUM(D76,-D77,D79)),"-",SUM(D47) / SUM(D76,-D77,D79))</f>
        <v>-</v>
      </c>
    </row>
    <row r="83" spans="2:42" ht="7.5" customHeight="1"/>
    <row r="84" spans="2:42" hidden="1"/>
    <row r="85" spans="2:42" hidden="1"/>
    <row r="86" spans="2:42" hidden="1">
      <c r="B86" s="931" t="s">
        <v>524</v>
      </c>
      <c r="C86" s="931"/>
    </row>
    <row r="87" spans="2:42" hidden="1"/>
    <row r="88" spans="2:42" s="61" customFormat="1" hidden="1">
      <c r="B88" s="66" t="s">
        <v>49</v>
      </c>
      <c r="C88" s="5" t="str">
        <f>IF(Kalba="EN",Data2!C$72,Data2!B$72)</f>
        <v>Socialinio ekonominio (SE) poveikio finansinė išraiška</v>
      </c>
      <c r="D88" s="62">
        <f t="shared" ref="D88:AJ88" si="25">SUM(D89)-SUM(D97)</f>
        <v>0</v>
      </c>
      <c r="E88" s="62">
        <f t="shared" si="25"/>
        <v>0</v>
      </c>
      <c r="F88" s="62">
        <f t="shared" si="25"/>
        <v>0</v>
      </c>
      <c r="G88" s="62">
        <f t="shared" si="25"/>
        <v>0</v>
      </c>
      <c r="H88" s="62">
        <f t="shared" si="25"/>
        <v>0</v>
      </c>
      <c r="I88" s="62">
        <f t="shared" si="25"/>
        <v>0</v>
      </c>
      <c r="J88" s="62">
        <f t="shared" si="25"/>
        <v>0</v>
      </c>
      <c r="K88" s="62">
        <f t="shared" si="25"/>
        <v>0</v>
      </c>
      <c r="L88" s="62">
        <f t="shared" si="25"/>
        <v>0</v>
      </c>
      <c r="M88" s="62">
        <f t="shared" si="25"/>
        <v>0</v>
      </c>
      <c r="N88" s="62">
        <f t="shared" si="25"/>
        <v>0</v>
      </c>
      <c r="O88" s="62">
        <f t="shared" si="25"/>
        <v>0</v>
      </c>
      <c r="P88" s="62">
        <f t="shared" si="25"/>
        <v>0</v>
      </c>
      <c r="Q88" s="62">
        <f t="shared" si="25"/>
        <v>0</v>
      </c>
      <c r="R88" s="62">
        <f t="shared" si="25"/>
        <v>0</v>
      </c>
      <c r="S88" s="62">
        <f t="shared" si="25"/>
        <v>0</v>
      </c>
      <c r="T88" s="62">
        <f t="shared" si="25"/>
        <v>0</v>
      </c>
      <c r="U88" s="62">
        <f t="shared" si="25"/>
        <v>0</v>
      </c>
      <c r="V88" s="62">
        <f t="shared" si="25"/>
        <v>0</v>
      </c>
      <c r="W88" s="62">
        <f t="shared" si="25"/>
        <v>0</v>
      </c>
      <c r="X88" s="62">
        <f t="shared" si="25"/>
        <v>0</v>
      </c>
      <c r="Y88" s="62">
        <f t="shared" si="25"/>
        <v>0</v>
      </c>
      <c r="Z88" s="62">
        <f t="shared" si="25"/>
        <v>0</v>
      </c>
      <c r="AA88" s="62">
        <f t="shared" si="25"/>
        <v>0</v>
      </c>
      <c r="AB88" s="62">
        <f t="shared" si="25"/>
        <v>0</v>
      </c>
      <c r="AC88" s="62">
        <f t="shared" si="25"/>
        <v>0</v>
      </c>
      <c r="AD88" s="62">
        <f t="shared" si="25"/>
        <v>0</v>
      </c>
      <c r="AE88" s="62">
        <f t="shared" si="25"/>
        <v>0</v>
      </c>
      <c r="AF88" s="62">
        <f t="shared" si="25"/>
        <v>0</v>
      </c>
      <c r="AG88" s="62">
        <f t="shared" si="25"/>
        <v>0</v>
      </c>
      <c r="AH88" s="62">
        <f t="shared" si="25"/>
        <v>0</v>
      </c>
      <c r="AI88" s="62">
        <f t="shared" si="25"/>
        <v>0</v>
      </c>
      <c r="AJ88" s="62">
        <f t="shared" si="25"/>
        <v>0</v>
      </c>
    </row>
    <row r="89" spans="2:42" s="61" customFormat="1" hidden="1">
      <c r="B89" s="66" t="s">
        <v>50</v>
      </c>
      <c r="C89" s="5" t="str">
        <f>IF(Kalba="EN",Data2!C$73,Data2!B$73) &amp; " "&amp; IF(Kalba="EN",Data2!C$74,Data2!B$74)</f>
        <v>SE nauda (pasirinkite SE naudos komponentą)</v>
      </c>
      <c r="D89" s="62">
        <f t="shared" ref="D89:AJ89" si="26">ROUND(SUM(D90:D96),0)</f>
        <v>0</v>
      </c>
      <c r="E89" s="62">
        <f t="shared" si="26"/>
        <v>0</v>
      </c>
      <c r="F89" s="62">
        <f t="shared" si="26"/>
        <v>0</v>
      </c>
      <c r="G89" s="62">
        <f t="shared" si="26"/>
        <v>0</v>
      </c>
      <c r="H89" s="62">
        <f t="shared" si="26"/>
        <v>0</v>
      </c>
      <c r="I89" s="62">
        <f t="shared" si="26"/>
        <v>0</v>
      </c>
      <c r="J89" s="62">
        <f t="shared" si="26"/>
        <v>0</v>
      </c>
      <c r="K89" s="62">
        <f t="shared" si="26"/>
        <v>0</v>
      </c>
      <c r="L89" s="62">
        <f t="shared" si="26"/>
        <v>0</v>
      </c>
      <c r="M89" s="62">
        <f t="shared" si="26"/>
        <v>0</v>
      </c>
      <c r="N89" s="62">
        <f t="shared" si="26"/>
        <v>0</v>
      </c>
      <c r="O89" s="62">
        <f t="shared" si="26"/>
        <v>0</v>
      </c>
      <c r="P89" s="62">
        <f t="shared" si="26"/>
        <v>0</v>
      </c>
      <c r="Q89" s="62">
        <f t="shared" si="26"/>
        <v>0</v>
      </c>
      <c r="R89" s="62">
        <f t="shared" si="26"/>
        <v>0</v>
      </c>
      <c r="S89" s="62">
        <f t="shared" si="26"/>
        <v>0</v>
      </c>
      <c r="T89" s="62">
        <f t="shared" si="26"/>
        <v>0</v>
      </c>
      <c r="U89" s="62">
        <f t="shared" si="26"/>
        <v>0</v>
      </c>
      <c r="V89" s="62">
        <f t="shared" si="26"/>
        <v>0</v>
      </c>
      <c r="W89" s="62">
        <f t="shared" si="26"/>
        <v>0</v>
      </c>
      <c r="X89" s="62">
        <f t="shared" si="26"/>
        <v>0</v>
      </c>
      <c r="Y89" s="62">
        <f t="shared" si="26"/>
        <v>0</v>
      </c>
      <c r="Z89" s="62">
        <f t="shared" si="26"/>
        <v>0</v>
      </c>
      <c r="AA89" s="62">
        <f t="shared" si="26"/>
        <v>0</v>
      </c>
      <c r="AB89" s="62">
        <f t="shared" si="26"/>
        <v>0</v>
      </c>
      <c r="AC89" s="62">
        <f t="shared" si="26"/>
        <v>0</v>
      </c>
      <c r="AD89" s="62">
        <f t="shared" si="26"/>
        <v>0</v>
      </c>
      <c r="AE89" s="62">
        <f t="shared" si="26"/>
        <v>0</v>
      </c>
      <c r="AF89" s="62">
        <f t="shared" si="26"/>
        <v>0</v>
      </c>
      <c r="AG89" s="62">
        <f t="shared" si="26"/>
        <v>0</v>
      </c>
      <c r="AH89" s="62">
        <f t="shared" si="26"/>
        <v>0</v>
      </c>
      <c r="AI89" s="62">
        <f t="shared" si="26"/>
        <v>0</v>
      </c>
      <c r="AJ89" s="62">
        <f t="shared" si="26"/>
        <v>0</v>
      </c>
    </row>
    <row r="90" spans="2:42" hidden="1">
      <c r="B90" s="199" t="s">
        <v>51</v>
      </c>
      <c r="C90" s="181" t="str">
        <f>Data4!D$101</f>
        <v>-</v>
      </c>
      <c r="D90" s="169">
        <f>F90+NPV(FDN,G90:INDEX(G90:AJ90,PAL))</f>
        <v>0</v>
      </c>
      <c r="E90" s="169">
        <f t="shared" ref="E90:E96" si="27">SUMIF($F$5:$AJ$5,"&lt;="&amp;PAL,$F90:$AJ90)</f>
        <v>0</v>
      </c>
      <c r="F90" s="169">
        <f>IF(ISERROR(Data4!M$101),0,Data4!M$101)</f>
        <v>0</v>
      </c>
      <c r="G90" s="169">
        <f>IF(ISERROR(Data4!N$101),0,Data4!N$101)</f>
        <v>0</v>
      </c>
      <c r="H90" s="169">
        <f>IF(ISERROR(Data4!O$101),0,Data4!O$101)</f>
        <v>0</v>
      </c>
      <c r="I90" s="169">
        <f>IF(ISERROR(Data4!P$101),0,Data4!P$101)</f>
        <v>0</v>
      </c>
      <c r="J90" s="169">
        <f>IF(ISERROR(Data4!Q$101),0,Data4!Q$101)</f>
        <v>0</v>
      </c>
      <c r="K90" s="169">
        <f>IF(ISERROR(Data4!R$101),0,Data4!R$101)</f>
        <v>0</v>
      </c>
      <c r="L90" s="169">
        <f>IF(ISERROR(Data4!S$101),0,Data4!S$101)</f>
        <v>0</v>
      </c>
      <c r="M90" s="169">
        <f>IF(ISERROR(Data4!T$101),0,Data4!T$101)</f>
        <v>0</v>
      </c>
      <c r="N90" s="169">
        <f>IF(ISERROR(Data4!U$101),0,Data4!U$101)</f>
        <v>0</v>
      </c>
      <c r="O90" s="169">
        <f>IF(ISERROR(Data4!V$101),0,Data4!V$101)</f>
        <v>0</v>
      </c>
      <c r="P90" s="169">
        <f>IF(ISERROR(Data4!W$101),0,Data4!W$101)</f>
        <v>0</v>
      </c>
      <c r="Q90" s="169">
        <f>IF(ISERROR(Data4!X$101),0,Data4!X$101)</f>
        <v>0</v>
      </c>
      <c r="R90" s="169">
        <f>IF(ISERROR(Data4!Y$101),0,Data4!Y$101)</f>
        <v>0</v>
      </c>
      <c r="S90" s="169">
        <f>IF(ISERROR(Data4!Z$101),0,Data4!Z$101)</f>
        <v>0</v>
      </c>
      <c r="T90" s="169">
        <f>IF(ISERROR(Data4!AA$101),0,Data4!AA$101)</f>
        <v>0</v>
      </c>
      <c r="U90" s="169">
        <f>IF(ISERROR(Data4!AB$101),0,Data4!AB$101)</f>
        <v>0</v>
      </c>
      <c r="V90" s="169">
        <f>IF(ISERROR(Data4!AC$101),0,Data4!AC$101)</f>
        <v>0</v>
      </c>
      <c r="W90" s="169">
        <f>IF(ISERROR(Data4!AD$101),0,Data4!AD$101)</f>
        <v>0</v>
      </c>
      <c r="X90" s="169">
        <f>IF(ISERROR(Data4!AE$101),0,Data4!AE$101)</f>
        <v>0</v>
      </c>
      <c r="Y90" s="169">
        <f>IF(ISERROR(Data4!AF$101),0,Data4!AF$101)</f>
        <v>0</v>
      </c>
      <c r="Z90" s="169">
        <f>IF(ISERROR(Data4!AG$101),0,Data4!AG$101)</f>
        <v>0</v>
      </c>
      <c r="AA90" s="169">
        <f>IF(ISERROR(Data4!AH$101),0,Data4!AH$101)</f>
        <v>0</v>
      </c>
      <c r="AB90" s="169">
        <f>IF(ISERROR(Data4!AI$101),0,Data4!AI$101)</f>
        <v>0</v>
      </c>
      <c r="AC90" s="169">
        <f>IF(ISERROR(Data4!AJ$101),0,Data4!AJ$101)</f>
        <v>0</v>
      </c>
      <c r="AD90" s="169">
        <f>IF(ISERROR(Data4!AK$101),0,Data4!AK$101)</f>
        <v>0</v>
      </c>
      <c r="AE90" s="169">
        <f>IF(ISERROR(Data4!AL$101),0,Data4!AL$101)</f>
        <v>0</v>
      </c>
      <c r="AF90" s="169">
        <f>IF(ISERROR(Data4!AM$101),0,Data4!AM$101)</f>
        <v>0</v>
      </c>
      <c r="AG90" s="169">
        <f>IF(ISERROR(Data4!AN$101),0,Data4!AN$101)</f>
        <v>0</v>
      </c>
      <c r="AH90" s="169">
        <f>IF(ISERROR(Data4!AO$101),0,Data4!AO$101)</f>
        <v>0</v>
      </c>
      <c r="AI90" s="169">
        <f>IF(ISERROR(Data4!AP$101),0,Data4!AP$101)</f>
        <v>0</v>
      </c>
      <c r="AJ90" s="169">
        <f>IF(ISERROR(Data4!AQ$101),0,Data4!AQ$101)</f>
        <v>0</v>
      </c>
      <c r="AO90" s="3"/>
      <c r="AP90" s="3"/>
    </row>
    <row r="91" spans="2:42" hidden="1">
      <c r="B91" s="199" t="s">
        <v>52</v>
      </c>
      <c r="C91" s="181" t="str">
        <f>Data4!D$102</f>
        <v>-</v>
      </c>
      <c r="D91" s="65">
        <f>F91+NPV(FDN,G91:INDEX(G91:AJ91,PAL))</f>
        <v>0</v>
      </c>
      <c r="E91" s="169">
        <f t="shared" si="27"/>
        <v>0</v>
      </c>
      <c r="F91" s="169">
        <f>IF(ISERROR(Data4!M$102),0,Data4!M$102)</f>
        <v>0</v>
      </c>
      <c r="G91" s="169">
        <f>IF(ISERROR(Data4!N$102),0,Data4!N$102)</f>
        <v>0</v>
      </c>
      <c r="H91" s="169">
        <f>IF(ISERROR(Data4!O$102),0,Data4!O$102)</f>
        <v>0</v>
      </c>
      <c r="I91" s="169">
        <f>IF(ISERROR(Data4!P$102),0,Data4!P$102)</f>
        <v>0</v>
      </c>
      <c r="J91" s="169">
        <f>IF(ISERROR(Data4!Q$102),0,Data4!Q$102)</f>
        <v>0</v>
      </c>
      <c r="K91" s="169">
        <f>IF(ISERROR(Data4!R$102),0,Data4!R$102)</f>
        <v>0</v>
      </c>
      <c r="L91" s="169">
        <f>IF(ISERROR(Data4!S$102),0,Data4!S$102)</f>
        <v>0</v>
      </c>
      <c r="M91" s="169">
        <f>IF(ISERROR(Data4!T$102),0,Data4!T$102)</f>
        <v>0</v>
      </c>
      <c r="N91" s="169">
        <f>IF(ISERROR(Data4!U$102),0,Data4!U$102)</f>
        <v>0</v>
      </c>
      <c r="O91" s="169">
        <f>IF(ISERROR(Data4!V$102),0,Data4!V$102)</f>
        <v>0</v>
      </c>
      <c r="P91" s="169">
        <f>IF(ISERROR(Data4!W$102),0,Data4!W$102)</f>
        <v>0</v>
      </c>
      <c r="Q91" s="169">
        <f>IF(ISERROR(Data4!X$102),0,Data4!X$102)</f>
        <v>0</v>
      </c>
      <c r="R91" s="169">
        <f>IF(ISERROR(Data4!Y$102),0,Data4!Y$102)</f>
        <v>0</v>
      </c>
      <c r="S91" s="169">
        <f>IF(ISERROR(Data4!Z$102),0,Data4!Z$102)</f>
        <v>0</v>
      </c>
      <c r="T91" s="169">
        <f>IF(ISERROR(Data4!AA$102),0,Data4!AA$102)</f>
        <v>0</v>
      </c>
      <c r="U91" s="169">
        <f>IF(ISERROR(Data4!AB$102),0,Data4!AB$102)</f>
        <v>0</v>
      </c>
      <c r="V91" s="169">
        <f>IF(ISERROR(Data4!AC$102),0,Data4!AC$102)</f>
        <v>0</v>
      </c>
      <c r="W91" s="169">
        <f>IF(ISERROR(Data4!AD$102),0,Data4!AD$102)</f>
        <v>0</v>
      </c>
      <c r="X91" s="169">
        <f>IF(ISERROR(Data4!AE$102),0,Data4!AE$102)</f>
        <v>0</v>
      </c>
      <c r="Y91" s="169">
        <f>IF(ISERROR(Data4!AF$102),0,Data4!AF$102)</f>
        <v>0</v>
      </c>
      <c r="Z91" s="169">
        <f>IF(ISERROR(Data4!AG$102),0,Data4!AG$102)</f>
        <v>0</v>
      </c>
      <c r="AA91" s="169">
        <f>IF(ISERROR(Data4!AH$102),0,Data4!AH$102)</f>
        <v>0</v>
      </c>
      <c r="AB91" s="169">
        <f>IF(ISERROR(Data4!AI$102),0,Data4!AI$102)</f>
        <v>0</v>
      </c>
      <c r="AC91" s="169">
        <f>IF(ISERROR(Data4!AJ$102),0,Data4!AJ$102)</f>
        <v>0</v>
      </c>
      <c r="AD91" s="169">
        <f>IF(ISERROR(Data4!AK$102),0,Data4!AK$102)</f>
        <v>0</v>
      </c>
      <c r="AE91" s="169">
        <f>IF(ISERROR(Data4!AL$102),0,Data4!AL$102)</f>
        <v>0</v>
      </c>
      <c r="AF91" s="169">
        <f>IF(ISERROR(Data4!AM$102),0,Data4!AM$102)</f>
        <v>0</v>
      </c>
      <c r="AG91" s="169">
        <f>IF(ISERROR(Data4!AN$102),0,Data4!AN$102)</f>
        <v>0</v>
      </c>
      <c r="AH91" s="169">
        <f>IF(ISERROR(Data4!AO$102),0,Data4!AO$102)</f>
        <v>0</v>
      </c>
      <c r="AI91" s="169">
        <f>IF(ISERROR(Data4!AP$102),0,Data4!AP$102)</f>
        <v>0</v>
      </c>
      <c r="AJ91" s="169">
        <f>IF(ISERROR(Data4!AQ$102),0,Data4!AQ$102)</f>
        <v>0</v>
      </c>
      <c r="AO91" s="3"/>
      <c r="AP91" s="3"/>
    </row>
    <row r="92" spans="2:42" hidden="1">
      <c r="B92" s="199" t="s">
        <v>339</v>
      </c>
      <c r="C92" s="181" t="str">
        <f>Data4!D$103</f>
        <v>-</v>
      </c>
      <c r="D92" s="65">
        <f>F92+NPV(FDN,G92:INDEX(G92:AJ92,PAL))</f>
        <v>0</v>
      </c>
      <c r="E92" s="169">
        <f t="shared" si="27"/>
        <v>0</v>
      </c>
      <c r="F92" s="169">
        <f>IF(ISERROR(Data4!M$103),0,Data4!M$103)</f>
        <v>0</v>
      </c>
      <c r="G92" s="169">
        <f>IF(ISERROR(Data4!N$103),0,Data4!N$103)</f>
        <v>0</v>
      </c>
      <c r="H92" s="169">
        <f>IF(ISERROR(Data4!O$103),0,Data4!O$103)</f>
        <v>0</v>
      </c>
      <c r="I92" s="169">
        <f>IF(ISERROR(Data4!P$103),0,Data4!P$103)</f>
        <v>0</v>
      </c>
      <c r="J92" s="169">
        <f>IF(ISERROR(Data4!Q$103),0,Data4!Q$103)</f>
        <v>0</v>
      </c>
      <c r="K92" s="169">
        <f>IF(ISERROR(Data4!R$103),0,Data4!R$103)</f>
        <v>0</v>
      </c>
      <c r="L92" s="169">
        <f>IF(ISERROR(Data4!S$103),0,Data4!S$103)</f>
        <v>0</v>
      </c>
      <c r="M92" s="169">
        <f>IF(ISERROR(Data4!T$103),0,Data4!T$103)</f>
        <v>0</v>
      </c>
      <c r="N92" s="169">
        <f>IF(ISERROR(Data4!U$103),0,Data4!U$103)</f>
        <v>0</v>
      </c>
      <c r="O92" s="169">
        <f>IF(ISERROR(Data4!V$103),0,Data4!V$103)</f>
        <v>0</v>
      </c>
      <c r="P92" s="169">
        <f>IF(ISERROR(Data4!W$103),0,Data4!W$103)</f>
        <v>0</v>
      </c>
      <c r="Q92" s="169">
        <f>IF(ISERROR(Data4!X$103),0,Data4!X$103)</f>
        <v>0</v>
      </c>
      <c r="R92" s="169">
        <f>IF(ISERROR(Data4!Y$103),0,Data4!Y$103)</f>
        <v>0</v>
      </c>
      <c r="S92" s="169">
        <f>IF(ISERROR(Data4!Z$103),0,Data4!Z$103)</f>
        <v>0</v>
      </c>
      <c r="T92" s="169">
        <f>IF(ISERROR(Data4!AA$103),0,Data4!AA$103)</f>
        <v>0</v>
      </c>
      <c r="U92" s="169">
        <f>IF(ISERROR(Data4!AB$103),0,Data4!AB$103)</f>
        <v>0</v>
      </c>
      <c r="V92" s="169">
        <f>IF(ISERROR(Data4!AC$103),0,Data4!AC$103)</f>
        <v>0</v>
      </c>
      <c r="W92" s="169">
        <f>IF(ISERROR(Data4!AD$103),0,Data4!AD$103)</f>
        <v>0</v>
      </c>
      <c r="X92" s="169">
        <f>IF(ISERROR(Data4!AE$103),0,Data4!AE$103)</f>
        <v>0</v>
      </c>
      <c r="Y92" s="169">
        <f>IF(ISERROR(Data4!AF$103),0,Data4!AF$103)</f>
        <v>0</v>
      </c>
      <c r="Z92" s="169">
        <f>IF(ISERROR(Data4!AG$103),0,Data4!AG$103)</f>
        <v>0</v>
      </c>
      <c r="AA92" s="169">
        <f>IF(ISERROR(Data4!AH$103),0,Data4!AH$103)</f>
        <v>0</v>
      </c>
      <c r="AB92" s="169">
        <f>IF(ISERROR(Data4!AI$103),0,Data4!AI$103)</f>
        <v>0</v>
      </c>
      <c r="AC92" s="169">
        <f>IF(ISERROR(Data4!AJ$103),0,Data4!AJ$103)</f>
        <v>0</v>
      </c>
      <c r="AD92" s="169">
        <f>IF(ISERROR(Data4!AK$103),0,Data4!AK$103)</f>
        <v>0</v>
      </c>
      <c r="AE92" s="169">
        <f>IF(ISERROR(Data4!AL$103),0,Data4!AL$103)</f>
        <v>0</v>
      </c>
      <c r="AF92" s="169">
        <f>IF(ISERROR(Data4!AM$103),0,Data4!AM$103)</f>
        <v>0</v>
      </c>
      <c r="AG92" s="169">
        <f>IF(ISERROR(Data4!AN$103),0,Data4!AN$103)</f>
        <v>0</v>
      </c>
      <c r="AH92" s="169">
        <f>IF(ISERROR(Data4!AO$103),0,Data4!AO$103)</f>
        <v>0</v>
      </c>
      <c r="AI92" s="169">
        <f>IF(ISERROR(Data4!AP$103),0,Data4!AP$103)</f>
        <v>0</v>
      </c>
      <c r="AJ92" s="169">
        <f>IF(ISERROR(Data4!AQ$103),0,Data4!AQ$103)</f>
        <v>0</v>
      </c>
      <c r="AO92" s="3"/>
      <c r="AP92" s="3"/>
    </row>
    <row r="93" spans="2:42" hidden="1">
      <c r="B93" s="199" t="s">
        <v>340</v>
      </c>
      <c r="C93" s="181" t="str">
        <f>Data4!D$104</f>
        <v>-</v>
      </c>
      <c r="D93" s="65">
        <f>F93+NPV(FDN,G93:INDEX(G93:AJ93,PAL))</f>
        <v>0</v>
      </c>
      <c r="E93" s="169">
        <f t="shared" si="27"/>
        <v>0</v>
      </c>
      <c r="F93" s="169">
        <f>IF(ISERROR(Data4!M$104),0,Data4!M$104)</f>
        <v>0</v>
      </c>
      <c r="G93" s="169">
        <f>IF(ISERROR(Data4!N$104),0,Data4!N$104)</f>
        <v>0</v>
      </c>
      <c r="H93" s="169">
        <f>IF(ISERROR(Data4!O$104),0,Data4!O$104)</f>
        <v>0</v>
      </c>
      <c r="I93" s="169">
        <f>IF(ISERROR(Data4!P$104),0,Data4!P$104)</f>
        <v>0</v>
      </c>
      <c r="J93" s="169">
        <f>IF(ISERROR(Data4!Q$104),0,Data4!Q$104)</f>
        <v>0</v>
      </c>
      <c r="K93" s="169">
        <f>IF(ISERROR(Data4!R$104),0,Data4!R$104)</f>
        <v>0</v>
      </c>
      <c r="L93" s="169">
        <f>IF(ISERROR(Data4!S$104),0,Data4!S$104)</f>
        <v>0</v>
      </c>
      <c r="M93" s="169">
        <f>IF(ISERROR(Data4!T$104),0,Data4!T$104)</f>
        <v>0</v>
      </c>
      <c r="N93" s="169">
        <f>IF(ISERROR(Data4!U$104),0,Data4!U$104)</f>
        <v>0</v>
      </c>
      <c r="O93" s="169">
        <f>IF(ISERROR(Data4!V$104),0,Data4!V$104)</f>
        <v>0</v>
      </c>
      <c r="P93" s="169">
        <f>IF(ISERROR(Data4!W$104),0,Data4!W$104)</f>
        <v>0</v>
      </c>
      <c r="Q93" s="169">
        <f>IF(ISERROR(Data4!X$104),0,Data4!X$104)</f>
        <v>0</v>
      </c>
      <c r="R93" s="169">
        <f>IF(ISERROR(Data4!Y$104),0,Data4!Y$104)</f>
        <v>0</v>
      </c>
      <c r="S93" s="169">
        <f>IF(ISERROR(Data4!Z$104),0,Data4!Z$104)</f>
        <v>0</v>
      </c>
      <c r="T93" s="169">
        <f>IF(ISERROR(Data4!AA$104),0,Data4!AA$104)</f>
        <v>0</v>
      </c>
      <c r="U93" s="169">
        <f>IF(ISERROR(Data4!AB$104),0,Data4!AB$104)</f>
        <v>0</v>
      </c>
      <c r="V93" s="169">
        <f>IF(ISERROR(Data4!AC$104),0,Data4!AC$104)</f>
        <v>0</v>
      </c>
      <c r="W93" s="169">
        <f>IF(ISERROR(Data4!AD$104),0,Data4!AD$104)</f>
        <v>0</v>
      </c>
      <c r="X93" s="169">
        <f>IF(ISERROR(Data4!AE$104),0,Data4!AE$104)</f>
        <v>0</v>
      </c>
      <c r="Y93" s="169">
        <f>IF(ISERROR(Data4!AF$104),0,Data4!AF$104)</f>
        <v>0</v>
      </c>
      <c r="Z93" s="169">
        <f>IF(ISERROR(Data4!AG$104),0,Data4!AG$104)</f>
        <v>0</v>
      </c>
      <c r="AA93" s="169">
        <f>IF(ISERROR(Data4!AH$104),0,Data4!AH$104)</f>
        <v>0</v>
      </c>
      <c r="AB93" s="169">
        <f>IF(ISERROR(Data4!AI$104),0,Data4!AI$104)</f>
        <v>0</v>
      </c>
      <c r="AC93" s="169">
        <f>IF(ISERROR(Data4!AJ$104),0,Data4!AJ$104)</f>
        <v>0</v>
      </c>
      <c r="AD93" s="169">
        <f>IF(ISERROR(Data4!AK$104),0,Data4!AK$104)</f>
        <v>0</v>
      </c>
      <c r="AE93" s="169">
        <f>IF(ISERROR(Data4!AL$104),0,Data4!AL$104)</f>
        <v>0</v>
      </c>
      <c r="AF93" s="169">
        <f>IF(ISERROR(Data4!AM$104),0,Data4!AM$104)</f>
        <v>0</v>
      </c>
      <c r="AG93" s="169">
        <f>IF(ISERROR(Data4!AN$104),0,Data4!AN$104)</f>
        <v>0</v>
      </c>
      <c r="AH93" s="169">
        <f>IF(ISERROR(Data4!AO$104),0,Data4!AO$104)</f>
        <v>0</v>
      </c>
      <c r="AI93" s="169">
        <f>IF(ISERROR(Data4!AP$104),0,Data4!AP$104)</f>
        <v>0</v>
      </c>
      <c r="AJ93" s="169">
        <f>IF(ISERROR(Data4!AQ$104),0,Data4!AQ$104)</f>
        <v>0</v>
      </c>
      <c r="AO93" s="3"/>
      <c r="AP93" s="3"/>
    </row>
    <row r="94" spans="2:42" hidden="1">
      <c r="B94" s="199" t="s">
        <v>341</v>
      </c>
      <c r="C94" s="181" t="str">
        <f>Data4!D$105</f>
        <v>-</v>
      </c>
      <c r="D94" s="65">
        <f>F94+NPV(FDN,G94:INDEX(G94:AJ94,PAL))</f>
        <v>0</v>
      </c>
      <c r="E94" s="169">
        <f t="shared" si="27"/>
        <v>0</v>
      </c>
      <c r="F94" s="169">
        <f>IF(ISERROR(Data4!M$105),0,Data4!M$105)</f>
        <v>0</v>
      </c>
      <c r="G94" s="169">
        <f>IF(ISERROR(Data4!N$105),0,Data4!N$105)</f>
        <v>0</v>
      </c>
      <c r="H94" s="169">
        <f>IF(ISERROR(Data4!O$105),0,Data4!O$105)</f>
        <v>0</v>
      </c>
      <c r="I94" s="169">
        <f>IF(ISERROR(Data4!P$105),0,Data4!P$105)</f>
        <v>0</v>
      </c>
      <c r="J94" s="169">
        <f>IF(ISERROR(Data4!Q$105),0,Data4!Q$105)</f>
        <v>0</v>
      </c>
      <c r="K94" s="169">
        <f>IF(ISERROR(Data4!R$105),0,Data4!R$105)</f>
        <v>0</v>
      </c>
      <c r="L94" s="169">
        <f>IF(ISERROR(Data4!S$105),0,Data4!S$105)</f>
        <v>0</v>
      </c>
      <c r="M94" s="169">
        <f>IF(ISERROR(Data4!T$105),0,Data4!T$105)</f>
        <v>0</v>
      </c>
      <c r="N94" s="169">
        <f>IF(ISERROR(Data4!U$105),0,Data4!U$105)</f>
        <v>0</v>
      </c>
      <c r="O94" s="169">
        <f>IF(ISERROR(Data4!V$105),0,Data4!V$105)</f>
        <v>0</v>
      </c>
      <c r="P94" s="169">
        <f>IF(ISERROR(Data4!W$105),0,Data4!W$105)</f>
        <v>0</v>
      </c>
      <c r="Q94" s="169">
        <f>IF(ISERROR(Data4!X$105),0,Data4!X$105)</f>
        <v>0</v>
      </c>
      <c r="R94" s="169">
        <f>IF(ISERROR(Data4!Y$105),0,Data4!Y$105)</f>
        <v>0</v>
      </c>
      <c r="S94" s="169">
        <f>IF(ISERROR(Data4!Z$105),0,Data4!Z$105)</f>
        <v>0</v>
      </c>
      <c r="T94" s="169">
        <f>IF(ISERROR(Data4!AA$105),0,Data4!AA$105)</f>
        <v>0</v>
      </c>
      <c r="U94" s="169">
        <f>IF(ISERROR(Data4!AB$105),0,Data4!AB$105)</f>
        <v>0</v>
      </c>
      <c r="V94" s="169">
        <f>IF(ISERROR(Data4!AC$105),0,Data4!AC$105)</f>
        <v>0</v>
      </c>
      <c r="W94" s="169">
        <f>IF(ISERROR(Data4!AD$105),0,Data4!AD$105)</f>
        <v>0</v>
      </c>
      <c r="X94" s="169">
        <f>IF(ISERROR(Data4!AE$105),0,Data4!AE$105)</f>
        <v>0</v>
      </c>
      <c r="Y94" s="169">
        <f>IF(ISERROR(Data4!AF$105),0,Data4!AF$105)</f>
        <v>0</v>
      </c>
      <c r="Z94" s="169">
        <f>IF(ISERROR(Data4!AG$105),0,Data4!AG$105)</f>
        <v>0</v>
      </c>
      <c r="AA94" s="169">
        <f>IF(ISERROR(Data4!AH$105),0,Data4!AH$105)</f>
        <v>0</v>
      </c>
      <c r="AB94" s="169">
        <f>IF(ISERROR(Data4!AI$105),0,Data4!AI$105)</f>
        <v>0</v>
      </c>
      <c r="AC94" s="169">
        <f>IF(ISERROR(Data4!AJ$105),0,Data4!AJ$105)</f>
        <v>0</v>
      </c>
      <c r="AD94" s="169">
        <f>IF(ISERROR(Data4!AK$105),0,Data4!AK$105)</f>
        <v>0</v>
      </c>
      <c r="AE94" s="169">
        <f>IF(ISERROR(Data4!AL$105),0,Data4!AL$105)</f>
        <v>0</v>
      </c>
      <c r="AF94" s="169">
        <f>IF(ISERROR(Data4!AM$105),0,Data4!AM$105)</f>
        <v>0</v>
      </c>
      <c r="AG94" s="169">
        <f>IF(ISERROR(Data4!AN$105),0,Data4!AN$105)</f>
        <v>0</v>
      </c>
      <c r="AH94" s="169">
        <f>IF(ISERROR(Data4!AO$105),0,Data4!AO$105)</f>
        <v>0</v>
      </c>
      <c r="AI94" s="169">
        <f>IF(ISERROR(Data4!AP$105),0,Data4!AP$105)</f>
        <v>0</v>
      </c>
      <c r="AJ94" s="169">
        <f>IF(ISERROR(Data4!AQ$105),0,Data4!AQ$105)</f>
        <v>0</v>
      </c>
      <c r="AO94" s="3"/>
      <c r="AP94" s="3"/>
    </row>
    <row r="95" spans="2:42" hidden="1">
      <c r="B95" s="199" t="s">
        <v>342</v>
      </c>
      <c r="C95" s="181" t="str">
        <f>Data4!D$106</f>
        <v>-</v>
      </c>
      <c r="D95" s="65">
        <f>F95+NPV(FDN,G95:INDEX(G95:AJ95,PAL))</f>
        <v>0</v>
      </c>
      <c r="E95" s="169">
        <f t="shared" si="27"/>
        <v>0</v>
      </c>
      <c r="F95" s="169">
        <f>IF(ISERROR(Data4!M$106),0,Data4!M$106)</f>
        <v>0</v>
      </c>
      <c r="G95" s="169">
        <f>IF(ISERROR(Data4!N$106),0,Data4!N$106)</f>
        <v>0</v>
      </c>
      <c r="H95" s="169">
        <f>IF(ISERROR(Data4!O$106),0,Data4!O$106)</f>
        <v>0</v>
      </c>
      <c r="I95" s="169">
        <f>IF(ISERROR(Data4!P$106),0,Data4!P$106)</f>
        <v>0</v>
      </c>
      <c r="J95" s="169">
        <f>IF(ISERROR(Data4!Q$106),0,Data4!Q$106)</f>
        <v>0</v>
      </c>
      <c r="K95" s="169">
        <f>IF(ISERROR(Data4!R$106),0,Data4!R$106)</f>
        <v>0</v>
      </c>
      <c r="L95" s="169">
        <f>IF(ISERROR(Data4!S$106),0,Data4!S$106)</f>
        <v>0</v>
      </c>
      <c r="M95" s="169">
        <f>IF(ISERROR(Data4!T$106),0,Data4!T$106)</f>
        <v>0</v>
      </c>
      <c r="N95" s="169">
        <f>IF(ISERROR(Data4!U$106),0,Data4!U$106)</f>
        <v>0</v>
      </c>
      <c r="O95" s="169">
        <f>IF(ISERROR(Data4!V$106),0,Data4!V$106)</f>
        <v>0</v>
      </c>
      <c r="P95" s="169">
        <f>IF(ISERROR(Data4!W$106),0,Data4!W$106)</f>
        <v>0</v>
      </c>
      <c r="Q95" s="169">
        <f>IF(ISERROR(Data4!X$106),0,Data4!X$106)</f>
        <v>0</v>
      </c>
      <c r="R95" s="169">
        <f>IF(ISERROR(Data4!Y$106),0,Data4!Y$106)</f>
        <v>0</v>
      </c>
      <c r="S95" s="169">
        <f>IF(ISERROR(Data4!Z$106),0,Data4!Z$106)</f>
        <v>0</v>
      </c>
      <c r="T95" s="169">
        <f>IF(ISERROR(Data4!AA$106),0,Data4!AA$106)</f>
        <v>0</v>
      </c>
      <c r="U95" s="169">
        <f>IF(ISERROR(Data4!AB$106),0,Data4!AB$106)</f>
        <v>0</v>
      </c>
      <c r="V95" s="169">
        <f>IF(ISERROR(Data4!AC$106),0,Data4!AC$106)</f>
        <v>0</v>
      </c>
      <c r="W95" s="169">
        <f>IF(ISERROR(Data4!AD$106),0,Data4!AD$106)</f>
        <v>0</v>
      </c>
      <c r="X95" s="169">
        <f>IF(ISERROR(Data4!AE$106),0,Data4!AE$106)</f>
        <v>0</v>
      </c>
      <c r="Y95" s="169">
        <f>IF(ISERROR(Data4!AF$106),0,Data4!AF$106)</f>
        <v>0</v>
      </c>
      <c r="Z95" s="169">
        <f>IF(ISERROR(Data4!AG$106),0,Data4!AG$106)</f>
        <v>0</v>
      </c>
      <c r="AA95" s="169">
        <f>IF(ISERROR(Data4!AH$106),0,Data4!AH$106)</f>
        <v>0</v>
      </c>
      <c r="AB95" s="169">
        <f>IF(ISERROR(Data4!AI$106),0,Data4!AI$106)</f>
        <v>0</v>
      </c>
      <c r="AC95" s="169">
        <f>IF(ISERROR(Data4!AJ$106),0,Data4!AJ$106)</f>
        <v>0</v>
      </c>
      <c r="AD95" s="169">
        <f>IF(ISERROR(Data4!AK$106),0,Data4!AK$106)</f>
        <v>0</v>
      </c>
      <c r="AE95" s="169">
        <f>IF(ISERROR(Data4!AL$106),0,Data4!AL$106)</f>
        <v>0</v>
      </c>
      <c r="AF95" s="169">
        <f>IF(ISERROR(Data4!AM$106),0,Data4!AM$106)</f>
        <v>0</v>
      </c>
      <c r="AG95" s="169">
        <f>IF(ISERROR(Data4!AN$106),0,Data4!AN$106)</f>
        <v>0</v>
      </c>
      <c r="AH95" s="169">
        <f>IF(ISERROR(Data4!AO$106),0,Data4!AO$106)</f>
        <v>0</v>
      </c>
      <c r="AI95" s="169">
        <f>IF(ISERROR(Data4!AP$106),0,Data4!AP$106)</f>
        <v>0</v>
      </c>
      <c r="AJ95" s="169">
        <f>IF(ISERROR(Data4!AQ$106),0,Data4!AQ$106)</f>
        <v>0</v>
      </c>
      <c r="AO95" s="3"/>
      <c r="AP95" s="3"/>
    </row>
    <row r="96" spans="2:42" hidden="1">
      <c r="B96" s="199" t="s">
        <v>343</v>
      </c>
      <c r="C96" s="181" t="str">
        <f>Data4!D$107</f>
        <v>-</v>
      </c>
      <c r="D96" s="65">
        <f>F96+NPV(FDN,G96:INDEX(G96:AJ96,PAL))</f>
        <v>0</v>
      </c>
      <c r="E96" s="169">
        <f t="shared" si="27"/>
        <v>0</v>
      </c>
      <c r="F96" s="169">
        <f>IF(ISERROR(Data4!M$107),0,Data4!M$107)</f>
        <v>0</v>
      </c>
      <c r="G96" s="169">
        <f>IF(ISERROR(Data4!N$107),0,Data4!N$107)</f>
        <v>0</v>
      </c>
      <c r="H96" s="169">
        <f>IF(ISERROR(Data4!O$107),0,Data4!O$107)</f>
        <v>0</v>
      </c>
      <c r="I96" s="169">
        <f>IF(ISERROR(Data4!P$107),0,Data4!P$107)</f>
        <v>0</v>
      </c>
      <c r="J96" s="169">
        <f>IF(ISERROR(Data4!Q$107),0,Data4!Q$107)</f>
        <v>0</v>
      </c>
      <c r="K96" s="169">
        <f>IF(ISERROR(Data4!R$107),0,Data4!R$107)</f>
        <v>0</v>
      </c>
      <c r="L96" s="169">
        <f>IF(ISERROR(Data4!S$107),0,Data4!S$107)</f>
        <v>0</v>
      </c>
      <c r="M96" s="169">
        <f>IF(ISERROR(Data4!T$107),0,Data4!T$107)</f>
        <v>0</v>
      </c>
      <c r="N96" s="169">
        <f>IF(ISERROR(Data4!U$107),0,Data4!U$107)</f>
        <v>0</v>
      </c>
      <c r="O96" s="169">
        <f>IF(ISERROR(Data4!V$107),0,Data4!V$107)</f>
        <v>0</v>
      </c>
      <c r="P96" s="169">
        <f>IF(ISERROR(Data4!W$107),0,Data4!W$107)</f>
        <v>0</v>
      </c>
      <c r="Q96" s="169">
        <f>IF(ISERROR(Data4!X$107),0,Data4!X$107)</f>
        <v>0</v>
      </c>
      <c r="R96" s="169">
        <f>IF(ISERROR(Data4!Y$107),0,Data4!Y$107)</f>
        <v>0</v>
      </c>
      <c r="S96" s="169">
        <f>IF(ISERROR(Data4!Z$107),0,Data4!Z$107)</f>
        <v>0</v>
      </c>
      <c r="T96" s="169">
        <f>IF(ISERROR(Data4!AA$107),0,Data4!AA$107)</f>
        <v>0</v>
      </c>
      <c r="U96" s="169">
        <f>IF(ISERROR(Data4!AB$107),0,Data4!AB$107)</f>
        <v>0</v>
      </c>
      <c r="V96" s="169">
        <f>IF(ISERROR(Data4!AC$107),0,Data4!AC$107)</f>
        <v>0</v>
      </c>
      <c r="W96" s="169">
        <f>IF(ISERROR(Data4!AD$107),0,Data4!AD$107)</f>
        <v>0</v>
      </c>
      <c r="X96" s="169">
        <f>IF(ISERROR(Data4!AE$107),0,Data4!AE$107)</f>
        <v>0</v>
      </c>
      <c r="Y96" s="169">
        <f>IF(ISERROR(Data4!AF$107),0,Data4!AF$107)</f>
        <v>0</v>
      </c>
      <c r="Z96" s="169">
        <f>IF(ISERROR(Data4!AG$107),0,Data4!AG$107)</f>
        <v>0</v>
      </c>
      <c r="AA96" s="169">
        <f>IF(ISERROR(Data4!AH$107),0,Data4!AH$107)</f>
        <v>0</v>
      </c>
      <c r="AB96" s="169">
        <f>IF(ISERROR(Data4!AI$107),0,Data4!AI$107)</f>
        <v>0</v>
      </c>
      <c r="AC96" s="169">
        <f>IF(ISERROR(Data4!AJ$107),0,Data4!AJ$107)</f>
        <v>0</v>
      </c>
      <c r="AD96" s="169">
        <f>IF(ISERROR(Data4!AK$107),0,Data4!AK$107)</f>
        <v>0</v>
      </c>
      <c r="AE96" s="169">
        <f>IF(ISERROR(Data4!AL$107),0,Data4!AL$107)</f>
        <v>0</v>
      </c>
      <c r="AF96" s="169">
        <f>IF(ISERROR(Data4!AM$107),0,Data4!AM$107)</f>
        <v>0</v>
      </c>
      <c r="AG96" s="169">
        <f>IF(ISERROR(Data4!AN$107),0,Data4!AN$107)</f>
        <v>0</v>
      </c>
      <c r="AH96" s="169">
        <f>IF(ISERROR(Data4!AO$107),0,Data4!AO$107)</f>
        <v>0</v>
      </c>
      <c r="AI96" s="169">
        <f>IF(ISERROR(Data4!AP$107),0,Data4!AP$107)</f>
        <v>0</v>
      </c>
      <c r="AJ96" s="169">
        <f>IF(ISERROR(Data4!AQ$107),0,Data4!AQ$107)</f>
        <v>0</v>
      </c>
      <c r="AO96" s="3"/>
      <c r="AP96" s="3"/>
    </row>
    <row r="97" spans="2:42" hidden="1">
      <c r="B97" s="66" t="s">
        <v>53</v>
      </c>
      <c r="C97" s="180" t="str">
        <f>IF(Kalba="EN",Data2!C$76,Data2!B$76) &amp; " "&amp; IF(Kalba="EN",Data2!C$77,Data2!B$77)</f>
        <v>SE žala (pasirinkite SE žalos komponentą)</v>
      </c>
      <c r="D97" s="62">
        <f t="shared" ref="D97:AJ97" si="28">ROUND(SUM(D98:D100),0)</f>
        <v>0</v>
      </c>
      <c r="E97" s="62">
        <f t="shared" si="28"/>
        <v>0</v>
      </c>
      <c r="F97" s="62">
        <f t="shared" si="28"/>
        <v>0</v>
      </c>
      <c r="G97" s="62">
        <f t="shared" si="28"/>
        <v>0</v>
      </c>
      <c r="H97" s="62">
        <f t="shared" si="28"/>
        <v>0</v>
      </c>
      <c r="I97" s="62">
        <f t="shared" si="28"/>
        <v>0</v>
      </c>
      <c r="J97" s="62">
        <f t="shared" si="28"/>
        <v>0</v>
      </c>
      <c r="K97" s="62">
        <f t="shared" si="28"/>
        <v>0</v>
      </c>
      <c r="L97" s="62">
        <f t="shared" si="28"/>
        <v>0</v>
      </c>
      <c r="M97" s="62">
        <f t="shared" si="28"/>
        <v>0</v>
      </c>
      <c r="N97" s="62">
        <f t="shared" si="28"/>
        <v>0</v>
      </c>
      <c r="O97" s="62">
        <f t="shared" si="28"/>
        <v>0</v>
      </c>
      <c r="P97" s="62">
        <f t="shared" si="28"/>
        <v>0</v>
      </c>
      <c r="Q97" s="62">
        <f t="shared" si="28"/>
        <v>0</v>
      </c>
      <c r="R97" s="62">
        <f t="shared" si="28"/>
        <v>0</v>
      </c>
      <c r="S97" s="62">
        <f t="shared" si="28"/>
        <v>0</v>
      </c>
      <c r="T97" s="62">
        <f t="shared" si="28"/>
        <v>0</v>
      </c>
      <c r="U97" s="62">
        <f t="shared" si="28"/>
        <v>0</v>
      </c>
      <c r="V97" s="62">
        <f t="shared" si="28"/>
        <v>0</v>
      </c>
      <c r="W97" s="62">
        <f t="shared" si="28"/>
        <v>0</v>
      </c>
      <c r="X97" s="62">
        <f t="shared" si="28"/>
        <v>0</v>
      </c>
      <c r="Y97" s="62">
        <f t="shared" si="28"/>
        <v>0</v>
      </c>
      <c r="Z97" s="62">
        <f t="shared" si="28"/>
        <v>0</v>
      </c>
      <c r="AA97" s="62">
        <f t="shared" si="28"/>
        <v>0</v>
      </c>
      <c r="AB97" s="62">
        <f t="shared" si="28"/>
        <v>0</v>
      </c>
      <c r="AC97" s="62">
        <f t="shared" si="28"/>
        <v>0</v>
      </c>
      <c r="AD97" s="62">
        <f t="shared" si="28"/>
        <v>0</v>
      </c>
      <c r="AE97" s="62">
        <f t="shared" si="28"/>
        <v>0</v>
      </c>
      <c r="AF97" s="62">
        <f t="shared" si="28"/>
        <v>0</v>
      </c>
      <c r="AG97" s="62">
        <f t="shared" si="28"/>
        <v>0</v>
      </c>
      <c r="AH97" s="62">
        <f t="shared" si="28"/>
        <v>0</v>
      </c>
      <c r="AI97" s="62">
        <f t="shared" si="28"/>
        <v>0</v>
      </c>
      <c r="AJ97" s="62">
        <f t="shared" si="28"/>
        <v>0</v>
      </c>
      <c r="AO97" s="3"/>
      <c r="AP97" s="3"/>
    </row>
    <row r="98" spans="2:42" hidden="1">
      <c r="B98" s="199" t="s">
        <v>344</v>
      </c>
      <c r="C98" s="181" t="str">
        <f>Data4!D$109</f>
        <v>-</v>
      </c>
      <c r="D98" s="65">
        <f>F98+NPV(FDN,G98:INDEX(G98:AJ98,PAL))</f>
        <v>0</v>
      </c>
      <c r="E98" s="65">
        <f>SUMIF($F$5:$AJ$5,"&lt;="&amp;PAL,$F98:$AJ98)</f>
        <v>0</v>
      </c>
      <c r="F98" s="169">
        <f>IF(ISERROR(Data4!M$109),0,Data4!M$109)</f>
        <v>0</v>
      </c>
      <c r="G98" s="169">
        <f>IF(ISERROR(Data4!N$109),0,Data4!N$109)</f>
        <v>0</v>
      </c>
      <c r="H98" s="169">
        <f>IF(ISERROR(Data4!O$109),0,Data4!O$109)</f>
        <v>0</v>
      </c>
      <c r="I98" s="169">
        <f>IF(ISERROR(Data4!P$109),0,Data4!P$109)</f>
        <v>0</v>
      </c>
      <c r="J98" s="169">
        <f>IF(ISERROR(Data4!Q$109),0,Data4!Q$109)</f>
        <v>0</v>
      </c>
      <c r="K98" s="169">
        <f>IF(ISERROR(Data4!R$109),0,Data4!R$109)</f>
        <v>0</v>
      </c>
      <c r="L98" s="169">
        <f>IF(ISERROR(Data4!S$109),0,Data4!S$109)</f>
        <v>0</v>
      </c>
      <c r="M98" s="169">
        <f>IF(ISERROR(Data4!T$109),0,Data4!T$109)</f>
        <v>0</v>
      </c>
      <c r="N98" s="169">
        <f>IF(ISERROR(Data4!U$109),0,Data4!U$109)</f>
        <v>0</v>
      </c>
      <c r="O98" s="169">
        <f>IF(ISERROR(Data4!V$109),0,Data4!V$109)</f>
        <v>0</v>
      </c>
      <c r="P98" s="169">
        <f>IF(ISERROR(Data4!W$109),0,Data4!W$109)</f>
        <v>0</v>
      </c>
      <c r="Q98" s="169">
        <f>IF(ISERROR(Data4!X$109),0,Data4!X$109)</f>
        <v>0</v>
      </c>
      <c r="R98" s="169">
        <f>IF(ISERROR(Data4!Y$109),0,Data4!Y$109)</f>
        <v>0</v>
      </c>
      <c r="S98" s="169">
        <f>IF(ISERROR(Data4!Z$109),0,Data4!Z$109)</f>
        <v>0</v>
      </c>
      <c r="T98" s="169">
        <f>IF(ISERROR(Data4!AA$109),0,Data4!AA$109)</f>
        <v>0</v>
      </c>
      <c r="U98" s="169">
        <f>IF(ISERROR(Data4!AB$109),0,Data4!AB$109)</f>
        <v>0</v>
      </c>
      <c r="V98" s="169">
        <f>IF(ISERROR(Data4!AC$109),0,Data4!AC$109)</f>
        <v>0</v>
      </c>
      <c r="W98" s="169">
        <f>IF(ISERROR(Data4!AD$109),0,Data4!AD$109)</f>
        <v>0</v>
      </c>
      <c r="X98" s="169">
        <f>IF(ISERROR(Data4!AE$109),0,Data4!AE$109)</f>
        <v>0</v>
      </c>
      <c r="Y98" s="169">
        <f>IF(ISERROR(Data4!AF$109),0,Data4!AF$109)</f>
        <v>0</v>
      </c>
      <c r="Z98" s="169">
        <f>IF(ISERROR(Data4!AG$109),0,Data4!AG$109)</f>
        <v>0</v>
      </c>
      <c r="AA98" s="169">
        <f>IF(ISERROR(Data4!AH$109),0,Data4!AH$109)</f>
        <v>0</v>
      </c>
      <c r="AB98" s="169">
        <f>IF(ISERROR(Data4!AI$109),0,Data4!AI$109)</f>
        <v>0</v>
      </c>
      <c r="AC98" s="169">
        <f>IF(ISERROR(Data4!AJ$109),0,Data4!AJ$109)</f>
        <v>0</v>
      </c>
      <c r="AD98" s="169">
        <f>IF(ISERROR(Data4!AK$109),0,Data4!AK$109)</f>
        <v>0</v>
      </c>
      <c r="AE98" s="169">
        <f>IF(ISERROR(Data4!AL$109),0,Data4!AL$109)</f>
        <v>0</v>
      </c>
      <c r="AF98" s="169">
        <f>IF(ISERROR(Data4!AM$109),0,Data4!AM$109)</f>
        <v>0</v>
      </c>
      <c r="AG98" s="169">
        <f>IF(ISERROR(Data4!AN$109),0,Data4!AN$109)</f>
        <v>0</v>
      </c>
      <c r="AH98" s="169">
        <f>IF(ISERROR(Data4!AO$109),0,Data4!AO$109)</f>
        <v>0</v>
      </c>
      <c r="AI98" s="169">
        <f>IF(ISERROR(Data4!AP$109),0,Data4!AP$109)</f>
        <v>0</v>
      </c>
      <c r="AJ98" s="169">
        <f>IF(ISERROR(Data4!AQ$109),0,Data4!AQ$109)</f>
        <v>0</v>
      </c>
      <c r="AO98" s="3"/>
      <c r="AP98" s="3"/>
    </row>
    <row r="99" spans="2:42" hidden="1">
      <c r="B99" s="199" t="s">
        <v>345</v>
      </c>
      <c r="C99" s="181" t="str">
        <f>Data4!D$110</f>
        <v>-</v>
      </c>
      <c r="D99" s="65">
        <f>F99+NPV(FDN,G99:INDEX(G99:AJ99,PAL))</f>
        <v>0</v>
      </c>
      <c r="E99" s="65">
        <f>SUMIF($F$5:$AJ$5,"&lt;="&amp;PAL,$F99:$AJ99)</f>
        <v>0</v>
      </c>
      <c r="F99" s="169">
        <f>IF(ISERROR(Data4!M$110),0,Data4!M$110)</f>
        <v>0</v>
      </c>
      <c r="G99" s="169">
        <f>IF(ISERROR(Data4!N$110),0,Data4!N$110)</f>
        <v>0</v>
      </c>
      <c r="H99" s="169">
        <f>IF(ISERROR(Data4!O$110),0,Data4!O$110)</f>
        <v>0</v>
      </c>
      <c r="I99" s="169">
        <f>IF(ISERROR(Data4!P$110),0,Data4!P$110)</f>
        <v>0</v>
      </c>
      <c r="J99" s="169">
        <f>IF(ISERROR(Data4!Q$110),0,Data4!Q$110)</f>
        <v>0</v>
      </c>
      <c r="K99" s="169">
        <f>IF(ISERROR(Data4!R$110),0,Data4!R$110)</f>
        <v>0</v>
      </c>
      <c r="L99" s="169">
        <f>IF(ISERROR(Data4!S$110),0,Data4!S$110)</f>
        <v>0</v>
      </c>
      <c r="M99" s="169">
        <f>IF(ISERROR(Data4!T$110),0,Data4!T$110)</f>
        <v>0</v>
      </c>
      <c r="N99" s="169">
        <f>IF(ISERROR(Data4!U$110),0,Data4!U$110)</f>
        <v>0</v>
      </c>
      <c r="O99" s="169">
        <f>IF(ISERROR(Data4!V$110),0,Data4!V$110)</f>
        <v>0</v>
      </c>
      <c r="P99" s="169">
        <f>IF(ISERROR(Data4!W$110),0,Data4!W$110)</f>
        <v>0</v>
      </c>
      <c r="Q99" s="169">
        <f>IF(ISERROR(Data4!X$110),0,Data4!X$110)</f>
        <v>0</v>
      </c>
      <c r="R99" s="169">
        <f>IF(ISERROR(Data4!Y$110),0,Data4!Y$110)</f>
        <v>0</v>
      </c>
      <c r="S99" s="169">
        <f>IF(ISERROR(Data4!Z$110),0,Data4!Z$110)</f>
        <v>0</v>
      </c>
      <c r="T99" s="169">
        <f>IF(ISERROR(Data4!AA$110),0,Data4!AA$110)</f>
        <v>0</v>
      </c>
      <c r="U99" s="169">
        <f>IF(ISERROR(Data4!AB$110),0,Data4!AB$110)</f>
        <v>0</v>
      </c>
      <c r="V99" s="169">
        <f>IF(ISERROR(Data4!AC$110),0,Data4!AC$110)</f>
        <v>0</v>
      </c>
      <c r="W99" s="169">
        <f>IF(ISERROR(Data4!AD$110),0,Data4!AD$110)</f>
        <v>0</v>
      </c>
      <c r="X99" s="169">
        <f>IF(ISERROR(Data4!AE$110),0,Data4!AE$110)</f>
        <v>0</v>
      </c>
      <c r="Y99" s="169">
        <f>IF(ISERROR(Data4!AF$110),0,Data4!AF$110)</f>
        <v>0</v>
      </c>
      <c r="Z99" s="169">
        <f>IF(ISERROR(Data4!AG$110),0,Data4!AG$110)</f>
        <v>0</v>
      </c>
      <c r="AA99" s="169">
        <f>IF(ISERROR(Data4!AH$110),0,Data4!AH$110)</f>
        <v>0</v>
      </c>
      <c r="AB99" s="169">
        <f>IF(ISERROR(Data4!AI$110),0,Data4!AI$110)</f>
        <v>0</v>
      </c>
      <c r="AC99" s="169">
        <f>IF(ISERROR(Data4!AJ$110),0,Data4!AJ$110)</f>
        <v>0</v>
      </c>
      <c r="AD99" s="169">
        <f>IF(ISERROR(Data4!AK$110),0,Data4!AK$110)</f>
        <v>0</v>
      </c>
      <c r="AE99" s="169">
        <f>IF(ISERROR(Data4!AL$110),0,Data4!AL$110)</f>
        <v>0</v>
      </c>
      <c r="AF99" s="169">
        <f>IF(ISERROR(Data4!AM$110),0,Data4!AM$110)</f>
        <v>0</v>
      </c>
      <c r="AG99" s="169">
        <f>IF(ISERROR(Data4!AN$110),0,Data4!AN$110)</f>
        <v>0</v>
      </c>
      <c r="AH99" s="169">
        <f>IF(ISERROR(Data4!AO$110),0,Data4!AO$110)</f>
        <v>0</v>
      </c>
      <c r="AI99" s="169">
        <f>IF(ISERROR(Data4!AP$110),0,Data4!AP$110)</f>
        <v>0</v>
      </c>
      <c r="AJ99" s="169">
        <f>IF(ISERROR(Data4!AQ$110),0,Data4!AQ$110)</f>
        <v>0</v>
      </c>
      <c r="AO99" s="3"/>
      <c r="AP99" s="3"/>
    </row>
    <row r="100" spans="2:42" hidden="1">
      <c r="B100" s="199" t="s">
        <v>346</v>
      </c>
      <c r="C100" s="181" t="str">
        <f>Data4!D$111</f>
        <v>-</v>
      </c>
      <c r="D100" s="65">
        <f>F100+NPV(FDN,G100:INDEX(G100:AJ100,PAL))</f>
        <v>0</v>
      </c>
      <c r="E100" s="65">
        <f>SUMIF($F$5:$AJ$5,"&lt;="&amp;PAL,$F100:$AJ100)</f>
        <v>0</v>
      </c>
      <c r="F100" s="169">
        <f>IF(ISERROR(Data4!M$111),0,Data4!M$111)</f>
        <v>0</v>
      </c>
      <c r="G100" s="169">
        <f>IF(ISERROR(Data4!N$111),0,Data4!N$111)</f>
        <v>0</v>
      </c>
      <c r="H100" s="169">
        <f>IF(ISERROR(Data4!O$111),0,Data4!O$111)</f>
        <v>0</v>
      </c>
      <c r="I100" s="169">
        <f>IF(ISERROR(Data4!P$111),0,Data4!P$111)</f>
        <v>0</v>
      </c>
      <c r="J100" s="169">
        <f>IF(ISERROR(Data4!Q$111),0,Data4!Q$111)</f>
        <v>0</v>
      </c>
      <c r="K100" s="169">
        <f>IF(ISERROR(Data4!R$111),0,Data4!R$111)</f>
        <v>0</v>
      </c>
      <c r="L100" s="169">
        <f>IF(ISERROR(Data4!S$111),0,Data4!S$111)</f>
        <v>0</v>
      </c>
      <c r="M100" s="169">
        <f>IF(ISERROR(Data4!T$111),0,Data4!T$111)</f>
        <v>0</v>
      </c>
      <c r="N100" s="169">
        <f>IF(ISERROR(Data4!U$111),0,Data4!U$111)</f>
        <v>0</v>
      </c>
      <c r="O100" s="169">
        <f>IF(ISERROR(Data4!V$111),0,Data4!V$111)</f>
        <v>0</v>
      </c>
      <c r="P100" s="169">
        <f>IF(ISERROR(Data4!W$111),0,Data4!W$111)</f>
        <v>0</v>
      </c>
      <c r="Q100" s="169">
        <f>IF(ISERROR(Data4!X$111),0,Data4!X$111)</f>
        <v>0</v>
      </c>
      <c r="R100" s="169">
        <f>IF(ISERROR(Data4!Y$111),0,Data4!Y$111)</f>
        <v>0</v>
      </c>
      <c r="S100" s="169">
        <f>IF(ISERROR(Data4!Z$111),0,Data4!Z$111)</f>
        <v>0</v>
      </c>
      <c r="T100" s="169">
        <f>IF(ISERROR(Data4!AA$111),0,Data4!AA$111)</f>
        <v>0</v>
      </c>
      <c r="U100" s="169">
        <f>IF(ISERROR(Data4!AB$111),0,Data4!AB$111)</f>
        <v>0</v>
      </c>
      <c r="V100" s="169">
        <f>IF(ISERROR(Data4!AC$111),0,Data4!AC$111)</f>
        <v>0</v>
      </c>
      <c r="W100" s="169">
        <f>IF(ISERROR(Data4!AD$111),0,Data4!AD$111)</f>
        <v>0</v>
      </c>
      <c r="X100" s="169">
        <f>IF(ISERROR(Data4!AE$111),0,Data4!AE$111)</f>
        <v>0</v>
      </c>
      <c r="Y100" s="169">
        <f>IF(ISERROR(Data4!AF$111),0,Data4!AF$111)</f>
        <v>0</v>
      </c>
      <c r="Z100" s="169">
        <f>IF(ISERROR(Data4!AG$111),0,Data4!AG$111)</f>
        <v>0</v>
      </c>
      <c r="AA100" s="169">
        <f>IF(ISERROR(Data4!AH$111),0,Data4!AH$111)</f>
        <v>0</v>
      </c>
      <c r="AB100" s="169">
        <f>IF(ISERROR(Data4!AI$111),0,Data4!AI$111)</f>
        <v>0</v>
      </c>
      <c r="AC100" s="169">
        <f>IF(ISERROR(Data4!AJ$111),0,Data4!AJ$111)</f>
        <v>0</v>
      </c>
      <c r="AD100" s="169">
        <f>IF(ISERROR(Data4!AK$111),0,Data4!AK$111)</f>
        <v>0</v>
      </c>
      <c r="AE100" s="169">
        <f>IF(ISERROR(Data4!AL$111),0,Data4!AL$111)</f>
        <v>0</v>
      </c>
      <c r="AF100" s="169">
        <f>IF(ISERROR(Data4!AM$111),0,Data4!AM$111)</f>
        <v>0</v>
      </c>
      <c r="AG100" s="169">
        <f>IF(ISERROR(Data4!AN$111),0,Data4!AN$111)</f>
        <v>0</v>
      </c>
      <c r="AH100" s="169">
        <f>IF(ISERROR(Data4!AO$111),0,Data4!AO$111)</f>
        <v>0</v>
      </c>
      <c r="AI100" s="169">
        <f>IF(ISERROR(Data4!AP$111),0,Data4!AP$111)</f>
        <v>0</v>
      </c>
      <c r="AJ100" s="169">
        <f>IF(ISERROR(Data4!AQ$111),0,Data4!AQ$111)</f>
        <v>0</v>
      </c>
      <c r="AO100" s="3"/>
      <c r="AP100" s="3"/>
    </row>
  </sheetData>
  <sheetProtection algorithmName="SHA-512" hashValue="D0yAtX/V1Hke5MdDgOzgaFMNVCr0rWxRqGnc5lWHQycG7N5RGp4erDp9TxR9fLQx9YCrhDjSvBV15SUAHnSzbA==" saltValue="elwB07T9lJBqlVLcny/O3A==" spinCount="100000" sheet="1" objects="1" scenarios="1"/>
  <mergeCells count="5">
    <mergeCell ref="B86:C86"/>
    <mergeCell ref="C2:E2"/>
    <mergeCell ref="C3:E3"/>
    <mergeCell ref="C4:E4"/>
    <mergeCell ref="AP4:AY4"/>
  </mergeCells>
  <conditionalFormatting sqref="B7:C48 B56:C56 B49:B55 B57:B59">
    <cfRule type="expression" dxfId="211" priority="4" stopIfTrue="1">
      <formula>$AO7=1</formula>
    </cfRule>
  </conditionalFormatting>
  <conditionalFormatting sqref="C4:E4">
    <cfRule type="expression" dxfId="210" priority="3" stopIfTrue="1">
      <formula>LEN($C$4)&gt;0</formula>
    </cfRule>
  </conditionalFormatting>
  <conditionalFormatting sqref="B88:C100">
    <cfRule type="expression" dxfId="209" priority="5" stopIfTrue="1">
      <formula>#REF!=1</formula>
    </cfRule>
  </conditionalFormatting>
  <conditionalFormatting sqref="C57:C59">
    <cfRule type="expression" dxfId="208" priority="1" stopIfTrue="1">
      <formula>$AO57=1</formula>
    </cfRule>
  </conditionalFormatting>
  <dataValidations xWindow="520" yWindow="522" count="2">
    <dataValidation type="decimal" allowBlank="1" showInputMessage="1" showErrorMessage="1" sqref="F18:AJ20 F23:AJ29 F33:AJ33 F37:AJ40 F42:AJ43 F45:AJ46 F8:AJ16 F90:AJ96 F49:AJ55 F98:AJ100 F57:AJ59">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6" stopIfTrue="1" id="{7524B208-8BD2-4F7C-9FB8-0ADB0FA839FB}">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20" yWindow="522" count="2">
        <x14:dataValidation type="list" allowBlank="1" showInputMessage="1" showErrorMessage="1" prompt="Prašome naudos komponentą pasirinkti iš siūlomo sąrašo. Jeigu sąrašas tusčias, jūs jau esate pasirinkę visus galimus naudos kompentus.">
          <x14:formula1>
            <xm:f>IF(Data0!$CC$2&lt;&gt;"",OFFSET(Data0!$CC$1,INDEX( MATCH(1,(--(Data0!$CC$2:$CC$61&lt;&gt;"")),0),1),0,SUMPRODUCT(--(LEN(Data0!$CC$2:$CC$61)&gt;0)),1),OFFSET(Data0!$CC$2,INDEX( MATCH(1,(--(Data0!$CC$3:$CC$61&lt;&gt;"")),0),1),0,SUMPRODUCT(--(LEN(Data0!$CC$3:$CC$61)&gt;0)),1))</xm:f>
          </x14:formula1>
          <xm:sqref>C49:C55</xm:sqref>
        </x14:dataValidation>
        <x14:dataValidation type="list" errorStyle="information" allowBlank="1" showInputMessage="1" showErrorMessage="1" prompt="Prašome žalos komponentą pasirinkti iš siūlomo sąrašo. Jeigu sąrašas tusčias, jūs jau esate pasirinkę visus galimus naudos kompentus arba žalos komponentai šiame sektoriuje nėra numatyti.">
          <x14:formula1>
            <xm:f>IF(Data0!$CE$2&lt;&gt;"",OFFSET(Data0!$CE$1,INDEX( MATCH(1,(--(Data0!$CE$2:$CE$61&lt;&gt;"")),0),1),0,SUMPRODUCT(--(LEN(Data0!$CE$2:$CE$61)&gt;0)),1),OFFSET(Data0!$CE$2,INDEX( MATCH(1,(--(Data0!$CE$3:$CE$61&lt;&gt;"")),0),1),0,SUMPRODUCT(--(LEN(Data0!$CE$3:$CE$61)&gt;0)),1))</xm:f>
          </x14:formula1>
          <xm:sqref>C57:C59</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tabColor rgb="FFC8C8C8"/>
    <pageSetUpPr fitToPage="1"/>
  </sheetPr>
  <dimension ref="B1:BC100"/>
  <sheetViews>
    <sheetView showGridLines="0" showRowColHeaders="0" workbookViewId="0">
      <pane xSplit="5" ySplit="6" topLeftCell="F7" activePane="bottomRight" state="frozen"/>
      <selection activeCell="E79" sqref="E79"/>
      <selection pane="topRight" activeCell="E79" sqref="E79"/>
      <selection pane="bottomLeft" activeCell="E79" sqref="E79"/>
      <selection pane="bottomRight" activeCell="E6" sqref="E6"/>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6" customWidth="1"/>
    <col min="32" max="36" width="12.7109375" style="26" hidden="1" customWidth="1"/>
    <col min="37" max="37" width="1.28515625" style="3" customWidth="1"/>
    <col min="38" max="39" width="9.140625" style="3" hidden="1" customWidth="1"/>
    <col min="40" max="40" width="19" style="3" hidden="1" customWidth="1"/>
    <col min="41" max="41" width="27.5703125" style="26" hidden="1" customWidth="1"/>
    <col min="42" max="42" width="9.140625" style="52"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6"/>
      <c r="AW1" s="26"/>
      <c r="AX1" s="26"/>
      <c r="AY1" s="26"/>
      <c r="AZ1" s="26"/>
      <c r="BA1" s="26"/>
      <c r="BB1" s="26"/>
      <c r="BC1" s="26"/>
    </row>
    <row r="2" spans="2:55" ht="27.75" customHeight="1">
      <c r="B2" s="164"/>
      <c r="C2" s="929" t="str">
        <f>UPPER('1'!K36)&amp;"
"&amp;UPPER('1'!K37)</f>
        <v xml:space="preserve">PAPILDOMAS INVESTAVIMO OBJEKTAS (B)
</v>
      </c>
      <c r="D2" s="929"/>
      <c r="E2" s="929"/>
    </row>
    <row r="3" spans="2:55" ht="26.25" customHeight="1" thickBot="1">
      <c r="B3" s="165"/>
      <c r="C3" s="930" t="str">
        <f>"Alternatyva """&amp;Data0!O9&amp;""""</f>
        <v>Alternatyva ""</v>
      </c>
      <c r="D3" s="930"/>
      <c r="E3" s="930"/>
      <c r="G3" s="2"/>
    </row>
    <row r="4" spans="2:55" ht="26.25" customHeight="1">
      <c r="B4" s="53"/>
      <c r="C4" s="932" t="str">
        <f ca="1">IF(ISERROR(AZ6),"",AZ6)</f>
        <v/>
      </c>
      <c r="D4" s="932"/>
      <c r="E4" s="932"/>
      <c r="G4" s="2"/>
      <c r="AM4" s="384" t="s">
        <v>607</v>
      </c>
      <c r="AN4" s="514" t="s">
        <v>967</v>
      </c>
      <c r="AO4" s="386" t="s">
        <v>382</v>
      </c>
      <c r="AP4" s="927" t="s">
        <v>376</v>
      </c>
      <c r="AQ4" s="927"/>
      <c r="AR4" s="927"/>
      <c r="AS4" s="927"/>
      <c r="AT4" s="927"/>
      <c r="AU4" s="927"/>
      <c r="AV4" s="927"/>
      <c r="AW4" s="927"/>
      <c r="AX4" s="927"/>
      <c r="AY4" s="928"/>
      <c r="AZ4" s="385" t="s">
        <v>378</v>
      </c>
    </row>
    <row r="5" spans="2:55">
      <c r="B5" s="54" t="str">
        <f>IF(Kalba="EN",Data2!C30,Data2!B30)</f>
        <v>Projekto įgyvendinimo metai</v>
      </c>
      <c r="C5" s="55"/>
      <c r="D5" s="56" t="s">
        <v>331</v>
      </c>
      <c r="E5" s="57"/>
      <c r="F5" s="58">
        <f>Data4!M1</f>
        <v>0</v>
      </c>
      <c r="G5" s="58">
        <f>Data4!N1</f>
        <v>1</v>
      </c>
      <c r="H5" s="58">
        <f>Data4!O1</f>
        <v>2</v>
      </c>
      <c r="I5" s="58">
        <f>Data4!P1</f>
        <v>3</v>
      </c>
      <c r="J5" s="58">
        <f>Data4!Q1</f>
        <v>4</v>
      </c>
      <c r="K5" s="58">
        <f>Data4!R1</f>
        <v>5</v>
      </c>
      <c r="L5" s="58">
        <f>Data4!S1</f>
        <v>6</v>
      </c>
      <c r="M5" s="58">
        <f>Data4!T1</f>
        <v>7</v>
      </c>
      <c r="N5" s="58">
        <f>Data4!U1</f>
        <v>8</v>
      </c>
      <c r="O5" s="58">
        <f>Data4!V1</f>
        <v>9</v>
      </c>
      <c r="P5" s="58">
        <f>Data4!W1</f>
        <v>10</v>
      </c>
      <c r="Q5" s="58">
        <f>Data4!X1</f>
        <v>11</v>
      </c>
      <c r="R5" s="58">
        <f>Data4!Y1</f>
        <v>12</v>
      </c>
      <c r="S5" s="58">
        <f>Data4!Z1</f>
        <v>13</v>
      </c>
      <c r="T5" s="58">
        <f>Data4!AA1</f>
        <v>14</v>
      </c>
      <c r="U5" s="58">
        <f>Data4!AB1</f>
        <v>15</v>
      </c>
      <c r="V5" s="58">
        <f>Data4!AC1</f>
        <v>16</v>
      </c>
      <c r="W5" s="58">
        <f>Data4!AD1</f>
        <v>17</v>
      </c>
      <c r="X5" s="58">
        <f>Data4!AE1</f>
        <v>18</v>
      </c>
      <c r="Y5" s="58">
        <f>Data4!AF1</f>
        <v>19</v>
      </c>
      <c r="Z5" s="58">
        <f>Data4!AG1</f>
        <v>20</v>
      </c>
      <c r="AA5" s="58">
        <f>Data4!AH1</f>
        <v>21</v>
      </c>
      <c r="AB5" s="58">
        <f>Data4!AI1</f>
        <v>22</v>
      </c>
      <c r="AC5" s="58">
        <f>Data4!AJ1</f>
        <v>23</v>
      </c>
      <c r="AD5" s="58">
        <f>Data4!AK1</f>
        <v>24</v>
      </c>
      <c r="AE5" s="58">
        <f>Data4!AL1</f>
        <v>25</v>
      </c>
      <c r="AF5" s="58">
        <f>Data4!AM1</f>
        <v>26</v>
      </c>
      <c r="AG5" s="58">
        <f>Data4!AN1</f>
        <v>27</v>
      </c>
      <c r="AH5" s="58">
        <f>Data4!AO1</f>
        <v>28</v>
      </c>
      <c r="AI5" s="58">
        <f>Data4!AP1</f>
        <v>29</v>
      </c>
      <c r="AJ5" s="58">
        <f>Data4!AQ1</f>
        <v>30</v>
      </c>
      <c r="AM5" s="381"/>
      <c r="AN5" s="513"/>
      <c r="AO5" s="387"/>
      <c r="AP5" s="59">
        <v>1</v>
      </c>
      <c r="AQ5" s="59">
        <v>2</v>
      </c>
      <c r="AR5" s="59">
        <v>3</v>
      </c>
      <c r="AS5" s="59">
        <v>4</v>
      </c>
      <c r="AT5" s="59">
        <v>5</v>
      </c>
      <c r="AU5" s="59">
        <v>6</v>
      </c>
      <c r="AV5" s="59">
        <v>7</v>
      </c>
      <c r="AW5" s="59">
        <v>8</v>
      </c>
      <c r="AX5" s="59">
        <v>9</v>
      </c>
      <c r="AY5" s="388">
        <v>10</v>
      </c>
      <c r="AZ5" s="379" t="str">
        <f ca="1">IF(MAX(AP6:AY6)=0,"",INDEX(AP5:AY5,1,MATCH(MAX(AP6:AY6),AP6:AY6,0)))</f>
        <v/>
      </c>
    </row>
    <row r="6" spans="2:55">
      <c r="B6" s="54" t="str">
        <f>IF(Kalba="EN",Data2!C31,Data2!B31)</f>
        <v>Projekto biudžeto eilutė / Projekto įgyvendinimo kalendoriniai metai</v>
      </c>
      <c r="C6" s="55"/>
      <c r="D6" s="60" t="s">
        <v>383</v>
      </c>
      <c r="E6" s="60" t="s">
        <v>1482</v>
      </c>
      <c r="F6" s="58">
        <f>Data4!M2</f>
        <v>2017</v>
      </c>
      <c r="G6" s="58">
        <f>Data4!N2</f>
        <v>2018</v>
      </c>
      <c r="H6" s="58">
        <f>Data4!O2</f>
        <v>2019</v>
      </c>
      <c r="I6" s="58">
        <f>Data4!P2</f>
        <v>2020</v>
      </c>
      <c r="J6" s="58">
        <f>Data4!Q2</f>
        <v>2021</v>
      </c>
      <c r="K6" s="58">
        <f>Data4!R2</f>
        <v>2022</v>
      </c>
      <c r="L6" s="58">
        <f>Data4!S2</f>
        <v>2023</v>
      </c>
      <c r="M6" s="58">
        <f>Data4!T2</f>
        <v>2024</v>
      </c>
      <c r="N6" s="58">
        <f>Data4!U2</f>
        <v>2025</v>
      </c>
      <c r="O6" s="58">
        <f>Data4!V2</f>
        <v>2026</v>
      </c>
      <c r="P6" s="58">
        <f>Data4!W2</f>
        <v>2027</v>
      </c>
      <c r="Q6" s="58">
        <f>Data4!X2</f>
        <v>2028</v>
      </c>
      <c r="R6" s="58">
        <f>Data4!Y2</f>
        <v>2029</v>
      </c>
      <c r="S6" s="58">
        <f>Data4!Z2</f>
        <v>2030</v>
      </c>
      <c r="T6" s="58">
        <f>Data4!AA2</f>
        <v>2031</v>
      </c>
      <c r="U6" s="58">
        <f>Data4!AB2</f>
        <v>2032</v>
      </c>
      <c r="V6" s="58">
        <f>Data4!AC2</f>
        <v>2033</v>
      </c>
      <c r="W6" s="58">
        <f>Data4!AD2</f>
        <v>2034</v>
      </c>
      <c r="X6" s="58">
        <f>Data4!AE2</f>
        <v>2035</v>
      </c>
      <c r="Y6" s="58">
        <f>Data4!AF2</f>
        <v>2036</v>
      </c>
      <c r="Z6" s="58">
        <f>Data4!AG2</f>
        <v>2037</v>
      </c>
      <c r="AA6" s="58">
        <f>Data4!AH2</f>
        <v>2038</v>
      </c>
      <c r="AB6" s="58">
        <f>Data4!AI2</f>
        <v>2039</v>
      </c>
      <c r="AC6" s="58">
        <f>Data4!AJ2</f>
        <v>2040</v>
      </c>
      <c r="AD6" s="58">
        <f>Data4!AK2</f>
        <v>2041</v>
      </c>
      <c r="AE6" s="58">
        <f>Data4!AL2</f>
        <v>2042</v>
      </c>
      <c r="AF6" s="58">
        <f>Data4!AM2</f>
        <v>2043</v>
      </c>
      <c r="AG6" s="58">
        <f>Data4!AN2</f>
        <v>2044</v>
      </c>
      <c r="AH6" s="58">
        <f>Data4!AO2</f>
        <v>2045</v>
      </c>
      <c r="AI6" s="58">
        <f>Data4!AP2</f>
        <v>2046</v>
      </c>
      <c r="AJ6" s="58">
        <f>Data4!AQ2</f>
        <v>2047</v>
      </c>
      <c r="AM6" s="381"/>
      <c r="AN6" s="513"/>
      <c r="AO6" s="387"/>
      <c r="AP6" s="59">
        <f t="shared" ref="AP6:AY6" si="0">COUNTIF(AP$7:AP$59,"Klaida")</f>
        <v>0</v>
      </c>
      <c r="AQ6" s="59">
        <f t="shared" ca="1" si="0"/>
        <v>0</v>
      </c>
      <c r="AR6" s="59">
        <f t="shared" si="0"/>
        <v>0</v>
      </c>
      <c r="AS6" s="59">
        <f t="shared" si="0"/>
        <v>0</v>
      </c>
      <c r="AT6" s="59">
        <f t="shared" si="0"/>
        <v>0</v>
      </c>
      <c r="AU6" s="59">
        <f t="shared" si="0"/>
        <v>0</v>
      </c>
      <c r="AV6" s="59">
        <f t="shared" si="0"/>
        <v>0</v>
      </c>
      <c r="AW6" s="59">
        <f t="shared" si="0"/>
        <v>0</v>
      </c>
      <c r="AX6" s="59">
        <f t="shared" si="0"/>
        <v>0</v>
      </c>
      <c r="AY6" s="388">
        <f t="shared" si="0"/>
        <v>0</v>
      </c>
      <c r="AZ6" s="3" t="e">
        <f ca="1">VLOOKUP(AZ5,Klaidu_pranesimai,2,FALSE)</f>
        <v>#N/A</v>
      </c>
    </row>
    <row r="7" spans="2:55" s="61" customFormat="1">
      <c r="B7" s="5" t="s">
        <v>6</v>
      </c>
      <c r="C7" s="5" t="str">
        <f>IF(Kalba="EN",Data2!C32,Data2!B32)</f>
        <v>Alternatyvos investicijos, iš viso</v>
      </c>
      <c r="D7" s="62">
        <f>ROUND(SUM(D8:D15),0)</f>
        <v>0</v>
      </c>
      <c r="E7" s="62">
        <f>ROUND(SUM(E8:E15),0)</f>
        <v>0</v>
      </c>
      <c r="F7" s="62">
        <f>ROUND(SUM(F8:F15),0)</f>
        <v>0</v>
      </c>
      <c r="G7" s="62">
        <f t="shared" ref="G7:AJ7" si="1">ROUND(SUM(G8:G15),0)</f>
        <v>0</v>
      </c>
      <c r="H7" s="62">
        <f t="shared" si="1"/>
        <v>0</v>
      </c>
      <c r="I7" s="62">
        <f t="shared" si="1"/>
        <v>0</v>
      </c>
      <c r="J7" s="62">
        <f t="shared" si="1"/>
        <v>0</v>
      </c>
      <c r="K7" s="62">
        <f t="shared" si="1"/>
        <v>0</v>
      </c>
      <c r="L7" s="62">
        <f t="shared" si="1"/>
        <v>0</v>
      </c>
      <c r="M7" s="62">
        <f t="shared" si="1"/>
        <v>0</v>
      </c>
      <c r="N7" s="62">
        <f t="shared" si="1"/>
        <v>0</v>
      </c>
      <c r="O7" s="62">
        <f t="shared" si="1"/>
        <v>0</v>
      </c>
      <c r="P7" s="62">
        <f t="shared" si="1"/>
        <v>0</v>
      </c>
      <c r="Q7" s="62">
        <f t="shared" si="1"/>
        <v>0</v>
      </c>
      <c r="R7" s="62">
        <f t="shared" si="1"/>
        <v>0</v>
      </c>
      <c r="S7" s="62">
        <f t="shared" si="1"/>
        <v>0</v>
      </c>
      <c r="T7" s="62">
        <f t="shared" si="1"/>
        <v>0</v>
      </c>
      <c r="U7" s="62">
        <f t="shared" si="1"/>
        <v>0</v>
      </c>
      <c r="V7" s="62">
        <f t="shared" si="1"/>
        <v>0</v>
      </c>
      <c r="W7" s="62">
        <f t="shared" si="1"/>
        <v>0</v>
      </c>
      <c r="X7" s="62">
        <f t="shared" si="1"/>
        <v>0</v>
      </c>
      <c r="Y7" s="62">
        <f t="shared" si="1"/>
        <v>0</v>
      </c>
      <c r="Z7" s="62">
        <f t="shared" si="1"/>
        <v>0</v>
      </c>
      <c r="AA7" s="62">
        <f t="shared" si="1"/>
        <v>0</v>
      </c>
      <c r="AB7" s="62">
        <f t="shared" si="1"/>
        <v>0</v>
      </c>
      <c r="AC7" s="62">
        <f t="shared" si="1"/>
        <v>0</v>
      </c>
      <c r="AD7" s="62">
        <f t="shared" si="1"/>
        <v>0</v>
      </c>
      <c r="AE7" s="62">
        <f t="shared" si="1"/>
        <v>0</v>
      </c>
      <c r="AF7" s="62">
        <f t="shared" si="1"/>
        <v>0</v>
      </c>
      <c r="AG7" s="62">
        <f t="shared" si="1"/>
        <v>0</v>
      </c>
      <c r="AH7" s="62">
        <f t="shared" si="1"/>
        <v>0</v>
      </c>
      <c r="AI7" s="62">
        <f t="shared" si="1"/>
        <v>0</v>
      </c>
      <c r="AJ7" s="62">
        <f t="shared" si="1"/>
        <v>0</v>
      </c>
      <c r="AM7" s="382">
        <f>ROUND(SUM(AM8:AM15),0)</f>
        <v>0</v>
      </c>
      <c r="AN7" s="382">
        <f>ROUND(SUM(AN8:AN15),0)</f>
        <v>0</v>
      </c>
      <c r="AO7" s="389"/>
      <c r="AP7" s="63"/>
      <c r="AQ7" s="63"/>
      <c r="AR7" s="63"/>
      <c r="AS7" s="63"/>
      <c r="AT7" s="63"/>
      <c r="AU7" s="63"/>
      <c r="AV7" s="63"/>
      <c r="AW7" s="63"/>
      <c r="AX7" s="63"/>
      <c r="AY7" s="390"/>
    </row>
    <row r="8" spans="2:55">
      <c r="B8" s="64" t="s">
        <v>7</v>
      </c>
      <c r="C8" s="4" t="str">
        <f>IF(Kalba="EN",Data2!C33,Data2!B33)</f>
        <v>Žemė</v>
      </c>
      <c r="D8" s="65">
        <f>F8+NPV(FDN,G8:INDEX(G8:AJ8,PAL))</f>
        <v>0</v>
      </c>
      <c r="E8" s="65">
        <f t="shared" ref="E8:E16" si="2">SUMIF($F$5:$AJ$5,"&lt;="&amp;PAL,$F8:$AJ8)</f>
        <v>0</v>
      </c>
      <c r="F8" s="78">
        <v>0</v>
      </c>
      <c r="G8" s="78">
        <v>0</v>
      </c>
      <c r="H8" s="78">
        <v>0</v>
      </c>
      <c r="I8" s="78">
        <v>0</v>
      </c>
      <c r="J8" s="78">
        <v>0</v>
      </c>
      <c r="K8" s="78">
        <v>0</v>
      </c>
      <c r="L8" s="78">
        <v>0</v>
      </c>
      <c r="M8" s="78">
        <v>0</v>
      </c>
      <c r="N8" s="78">
        <v>0</v>
      </c>
      <c r="O8" s="78">
        <v>0</v>
      </c>
      <c r="P8" s="78">
        <v>0</v>
      </c>
      <c r="Q8" s="78">
        <v>0</v>
      </c>
      <c r="R8" s="78">
        <v>0</v>
      </c>
      <c r="S8" s="78">
        <v>0</v>
      </c>
      <c r="T8" s="78">
        <v>0</v>
      </c>
      <c r="U8" s="78">
        <v>0</v>
      </c>
      <c r="V8" s="78">
        <v>0</v>
      </c>
      <c r="W8" s="78">
        <v>0</v>
      </c>
      <c r="X8" s="78">
        <v>0</v>
      </c>
      <c r="Y8" s="78">
        <v>0</v>
      </c>
      <c r="Z8" s="78">
        <v>0</v>
      </c>
      <c r="AA8" s="78">
        <v>0</v>
      </c>
      <c r="AB8" s="78">
        <v>0</v>
      </c>
      <c r="AC8" s="78">
        <v>0</v>
      </c>
      <c r="AD8" s="78">
        <v>0</v>
      </c>
      <c r="AE8" s="78">
        <v>0</v>
      </c>
      <c r="AF8" s="78">
        <v>0</v>
      </c>
      <c r="AG8" s="78">
        <v>0</v>
      </c>
      <c r="AH8" s="78">
        <v>0</v>
      </c>
      <c r="AI8" s="78">
        <v>0</v>
      </c>
      <c r="AJ8" s="78">
        <v>0</v>
      </c>
      <c r="AM8" s="383">
        <f>F8+NPV(SDN,G8:INDEX(G8:AJ8,PAL))</f>
        <v>0</v>
      </c>
      <c r="AN8" s="415">
        <f>IFERROR(SUMPRODUCT(F8+NPV(SDN,G8:INDEX(G8:AJ8,PAL)),Data1!D3),0)</f>
        <v>0</v>
      </c>
      <c r="AO8" s="387">
        <f t="shared" ref="AO8:AO20" si="3">IF(COUNTIF(AP8:AY8,"Klaida")&gt;0,1,0)</f>
        <v>0</v>
      </c>
      <c r="AP8" s="59">
        <f>IF(COUNT(F8:INDEX(F8:AJ8,PAL+1))&lt;&gt;PAL+1,"Klaida",0)</f>
        <v>0</v>
      </c>
      <c r="AQ8" s="59"/>
      <c r="AR8" s="59"/>
      <c r="AS8" s="59"/>
      <c r="AT8" s="59"/>
      <c r="AU8" s="59"/>
      <c r="AV8" s="59"/>
      <c r="AW8" s="59"/>
      <c r="AX8" s="59"/>
      <c r="AY8" s="388"/>
    </row>
    <row r="9" spans="2:55">
      <c r="B9" s="64" t="s">
        <v>9</v>
      </c>
      <c r="C9" s="4" t="str">
        <f>IF(Kalba="EN",Data2!C34,Data2!B34)</f>
        <v>Nekilnojamasis turtas</v>
      </c>
      <c r="D9" s="65">
        <f>F9+NPV(FDN,G9:INDEX(G9:AJ9,PAL))</f>
        <v>0</v>
      </c>
      <c r="E9" s="65">
        <f t="shared" si="2"/>
        <v>0</v>
      </c>
      <c r="F9" s="78">
        <v>0</v>
      </c>
      <c r="G9" s="78">
        <v>0</v>
      </c>
      <c r="H9" s="78">
        <v>0</v>
      </c>
      <c r="I9" s="78">
        <v>0</v>
      </c>
      <c r="J9" s="78">
        <v>0</v>
      </c>
      <c r="K9" s="78">
        <v>0</v>
      </c>
      <c r="L9" s="78">
        <v>0</v>
      </c>
      <c r="M9" s="78">
        <v>0</v>
      </c>
      <c r="N9" s="78">
        <v>0</v>
      </c>
      <c r="O9" s="78">
        <v>0</v>
      </c>
      <c r="P9" s="78">
        <v>0</v>
      </c>
      <c r="Q9" s="78">
        <v>0</v>
      </c>
      <c r="R9" s="78">
        <v>0</v>
      </c>
      <c r="S9" s="78">
        <v>0</v>
      </c>
      <c r="T9" s="78">
        <v>0</v>
      </c>
      <c r="U9" s="78">
        <v>0</v>
      </c>
      <c r="V9" s="78">
        <v>0</v>
      </c>
      <c r="W9" s="78">
        <v>0</v>
      </c>
      <c r="X9" s="78">
        <v>0</v>
      </c>
      <c r="Y9" s="78">
        <v>0</v>
      </c>
      <c r="Z9" s="78">
        <v>0</v>
      </c>
      <c r="AA9" s="78">
        <v>0</v>
      </c>
      <c r="AB9" s="78">
        <v>0</v>
      </c>
      <c r="AC9" s="78">
        <v>0</v>
      </c>
      <c r="AD9" s="78">
        <v>0</v>
      </c>
      <c r="AE9" s="78">
        <v>0</v>
      </c>
      <c r="AF9" s="78">
        <v>0</v>
      </c>
      <c r="AG9" s="78">
        <v>0</v>
      </c>
      <c r="AH9" s="78">
        <v>0</v>
      </c>
      <c r="AI9" s="78">
        <v>0</v>
      </c>
      <c r="AJ9" s="78">
        <v>0</v>
      </c>
      <c r="AM9" s="383">
        <f>F9+NPV(SDN,G9:INDEX(G9:AJ9,PAL))</f>
        <v>0</v>
      </c>
      <c r="AN9" s="415">
        <f>IFERROR(SUMPRODUCT(F9+NPV(SDN,G9:INDEX(G9:AJ9,PAL)),Data1!D4),0)</f>
        <v>0</v>
      </c>
      <c r="AO9" s="387">
        <f t="shared" si="3"/>
        <v>0</v>
      </c>
      <c r="AP9" s="59">
        <f>IF(COUNT(F9:INDEX(F9:AJ9,PAL+1))&lt;&gt;PAL+1,"Klaida",0)</f>
        <v>0</v>
      </c>
      <c r="AQ9" s="59"/>
      <c r="AR9" s="59"/>
      <c r="AS9" s="59"/>
      <c r="AT9" s="59"/>
      <c r="AU9" s="59"/>
      <c r="AV9" s="59"/>
      <c r="AW9" s="59"/>
      <c r="AX9" s="59"/>
      <c r="AY9" s="388"/>
    </row>
    <row r="10" spans="2:55">
      <c r="B10" s="64" t="s">
        <v>11</v>
      </c>
      <c r="C10" s="4" t="str">
        <f>IF(Kalba="EN",Data2!C35,Data2!B35)</f>
        <v>Statyba, rekonstravimas, kapitalinis remontas ir kiti darbai</v>
      </c>
      <c r="D10" s="65">
        <f>F10+NPV(FDN,G10:INDEX(G10:AJ10,PAL))</f>
        <v>0</v>
      </c>
      <c r="E10" s="65">
        <f t="shared" si="2"/>
        <v>0</v>
      </c>
      <c r="F10" s="78">
        <v>0</v>
      </c>
      <c r="G10" s="78">
        <v>0</v>
      </c>
      <c r="H10" s="78">
        <v>0</v>
      </c>
      <c r="I10" s="78">
        <v>0</v>
      </c>
      <c r="J10" s="78">
        <v>0</v>
      </c>
      <c r="K10" s="78">
        <v>0</v>
      </c>
      <c r="L10" s="78">
        <v>0</v>
      </c>
      <c r="M10" s="78">
        <v>0</v>
      </c>
      <c r="N10" s="78">
        <v>0</v>
      </c>
      <c r="O10" s="78">
        <v>0</v>
      </c>
      <c r="P10" s="78">
        <v>0</v>
      </c>
      <c r="Q10" s="78">
        <v>0</v>
      </c>
      <c r="R10" s="78">
        <v>0</v>
      </c>
      <c r="S10" s="78">
        <v>0</v>
      </c>
      <c r="T10" s="78">
        <v>0</v>
      </c>
      <c r="U10" s="78">
        <v>0</v>
      </c>
      <c r="V10" s="78">
        <v>0</v>
      </c>
      <c r="W10" s="78">
        <v>0</v>
      </c>
      <c r="X10" s="78">
        <v>0</v>
      </c>
      <c r="Y10" s="78">
        <v>0</v>
      </c>
      <c r="Z10" s="78">
        <v>0</v>
      </c>
      <c r="AA10" s="78">
        <v>0</v>
      </c>
      <c r="AB10" s="78">
        <v>0</v>
      </c>
      <c r="AC10" s="78">
        <v>0</v>
      </c>
      <c r="AD10" s="78">
        <v>0</v>
      </c>
      <c r="AE10" s="78">
        <v>0</v>
      </c>
      <c r="AF10" s="78">
        <v>0</v>
      </c>
      <c r="AG10" s="78">
        <v>0</v>
      </c>
      <c r="AH10" s="78">
        <v>0</v>
      </c>
      <c r="AI10" s="78">
        <v>0</v>
      </c>
      <c r="AJ10" s="78">
        <v>0</v>
      </c>
      <c r="AM10" s="383">
        <f>F10+NPV(SDN,G10:INDEX(G10:AJ10,PAL))</f>
        <v>0</v>
      </c>
      <c r="AN10" s="415">
        <f>IFERROR(SUMPRODUCT(F10+NPV(SDN,G10:INDEX(G10:AJ10,PAL)),Data1!D5),0)</f>
        <v>0</v>
      </c>
      <c r="AO10" s="387">
        <f t="shared" si="3"/>
        <v>0</v>
      </c>
      <c r="AP10" s="59">
        <f>IF(COUNT(F10:INDEX(F10:AJ10,PAL+1))&lt;&gt;PAL+1,"Klaida",0)</f>
        <v>0</v>
      </c>
      <c r="AQ10" s="59"/>
      <c r="AR10" s="59"/>
      <c r="AS10" s="59"/>
      <c r="AT10" s="59"/>
      <c r="AU10" s="59"/>
      <c r="AV10" s="59"/>
      <c r="AW10" s="59"/>
      <c r="AX10" s="59"/>
      <c r="AY10" s="388"/>
    </row>
    <row r="11" spans="2:55">
      <c r="B11" s="64" t="s">
        <v>13</v>
      </c>
      <c r="C11" s="4" t="str">
        <f>IF(Kalba="EN",Data2!C36,Data2!B36)</f>
        <v>Įranga, įrenginiai ir kitas ilgalaikis turtas</v>
      </c>
      <c r="D11" s="65">
        <f>F11+NPV(FDN,G11:INDEX(G11:AJ11,PAL))</f>
        <v>0</v>
      </c>
      <c r="E11" s="65">
        <f t="shared" si="2"/>
        <v>0</v>
      </c>
      <c r="F11" s="78">
        <v>0</v>
      </c>
      <c r="G11" s="78">
        <v>0</v>
      </c>
      <c r="H11" s="78">
        <v>0</v>
      </c>
      <c r="I11" s="78">
        <v>0</v>
      </c>
      <c r="J11" s="78">
        <v>0</v>
      </c>
      <c r="K11" s="78">
        <v>0</v>
      </c>
      <c r="L11" s="78">
        <v>0</v>
      </c>
      <c r="M11" s="78">
        <v>0</v>
      </c>
      <c r="N11" s="78">
        <v>0</v>
      </c>
      <c r="O11" s="78">
        <v>0</v>
      </c>
      <c r="P11" s="78">
        <v>0</v>
      </c>
      <c r="Q11" s="78">
        <v>0</v>
      </c>
      <c r="R11" s="78">
        <v>0</v>
      </c>
      <c r="S11" s="78">
        <v>0</v>
      </c>
      <c r="T11" s="78">
        <v>0</v>
      </c>
      <c r="U11" s="78">
        <v>0</v>
      </c>
      <c r="V11" s="78">
        <v>0</v>
      </c>
      <c r="W11" s="78">
        <v>0</v>
      </c>
      <c r="X11" s="78">
        <v>0</v>
      </c>
      <c r="Y11" s="78">
        <v>0</v>
      </c>
      <c r="Z11" s="78">
        <v>0</v>
      </c>
      <c r="AA11" s="78">
        <v>0</v>
      </c>
      <c r="AB11" s="78">
        <v>0</v>
      </c>
      <c r="AC11" s="78">
        <v>0</v>
      </c>
      <c r="AD11" s="78">
        <v>0</v>
      </c>
      <c r="AE11" s="78">
        <v>0</v>
      </c>
      <c r="AF11" s="78">
        <v>0</v>
      </c>
      <c r="AG11" s="78">
        <v>0</v>
      </c>
      <c r="AH11" s="78">
        <v>0</v>
      </c>
      <c r="AI11" s="78">
        <v>0</v>
      </c>
      <c r="AJ11" s="78">
        <v>0</v>
      </c>
      <c r="AM11" s="383">
        <f>F11+NPV(SDN,G11:INDEX(G11:AJ11,PAL))</f>
        <v>0</v>
      </c>
      <c r="AN11" s="415">
        <f>IFERROR(SUMPRODUCT(F11+NPV(SDN,G11:INDEX(G11:AJ11,PAL)),Data1!D6),0)</f>
        <v>0</v>
      </c>
      <c r="AO11" s="387">
        <f t="shared" si="3"/>
        <v>0</v>
      </c>
      <c r="AP11" s="59">
        <f>IF(COUNT(F11:INDEX(F11:AJ11,PAL+1))&lt;&gt;PAL+1,"Klaida",0)</f>
        <v>0</v>
      </c>
      <c r="AQ11" s="59"/>
      <c r="AR11" s="59"/>
      <c r="AS11" s="59"/>
      <c r="AT11" s="59"/>
      <c r="AU11" s="59"/>
      <c r="AV11" s="59"/>
      <c r="AW11" s="59"/>
      <c r="AX11" s="59"/>
      <c r="AY11" s="388"/>
    </row>
    <row r="12" spans="2:55" ht="25.5">
      <c r="B12" s="64" t="s">
        <v>15</v>
      </c>
      <c r="C12" s="4" t="str">
        <f>IF(Kalba="EN",Data2!C37,Data2!B37)</f>
        <v>Projektavimo, techninės priežiūros ir kitos su investicijomis į ilgalaikį turtą (A.1.-A.4.) susijusios paslaugos</v>
      </c>
      <c r="D12" s="65">
        <f>F12+NPV(FDN,G12:INDEX(G12:AJ12,PAL))</f>
        <v>0</v>
      </c>
      <c r="E12" s="65">
        <f t="shared" si="2"/>
        <v>0</v>
      </c>
      <c r="F12" s="78">
        <v>0</v>
      </c>
      <c r="G12" s="78">
        <v>0</v>
      </c>
      <c r="H12" s="78">
        <v>0</v>
      </c>
      <c r="I12" s="78">
        <v>0</v>
      </c>
      <c r="J12" s="78">
        <v>0</v>
      </c>
      <c r="K12" s="78">
        <v>0</v>
      </c>
      <c r="L12" s="78">
        <v>0</v>
      </c>
      <c r="M12" s="78">
        <v>0</v>
      </c>
      <c r="N12" s="78">
        <v>0</v>
      </c>
      <c r="O12" s="78">
        <v>0</v>
      </c>
      <c r="P12" s="78">
        <v>0</v>
      </c>
      <c r="Q12" s="78">
        <v>0</v>
      </c>
      <c r="R12" s="78">
        <v>0</v>
      </c>
      <c r="S12" s="78">
        <v>0</v>
      </c>
      <c r="T12" s="78">
        <v>0</v>
      </c>
      <c r="U12" s="78">
        <v>0</v>
      </c>
      <c r="V12" s="78">
        <v>0</v>
      </c>
      <c r="W12" s="78">
        <v>0</v>
      </c>
      <c r="X12" s="78">
        <v>0</v>
      </c>
      <c r="Y12" s="78">
        <v>0</v>
      </c>
      <c r="Z12" s="78">
        <v>0</v>
      </c>
      <c r="AA12" s="78">
        <v>0</v>
      </c>
      <c r="AB12" s="78">
        <v>0</v>
      </c>
      <c r="AC12" s="78">
        <v>0</v>
      </c>
      <c r="AD12" s="78">
        <v>0</v>
      </c>
      <c r="AE12" s="78">
        <v>0</v>
      </c>
      <c r="AF12" s="78">
        <v>0</v>
      </c>
      <c r="AG12" s="78">
        <v>0</v>
      </c>
      <c r="AH12" s="78">
        <v>0</v>
      </c>
      <c r="AI12" s="78">
        <v>0</v>
      </c>
      <c r="AJ12" s="78">
        <v>0</v>
      </c>
      <c r="AM12" s="383">
        <f>F12+NPV(SDN,G12:INDEX(G12:AJ12,PAL))</f>
        <v>0</v>
      </c>
      <c r="AN12" s="415">
        <f>IFERROR(SUMPRODUCT(F12+NPV(SDN,G12:INDEX(G12:AJ12,PAL)),Data1!D7),0)</f>
        <v>0</v>
      </c>
      <c r="AO12" s="387">
        <f t="shared" si="3"/>
        <v>0</v>
      </c>
      <c r="AP12" s="59">
        <f>IF(COUNT(F12:INDEX(F12:AJ12,PAL+1))&lt;&gt;PAL+1,"Klaida",0)</f>
        <v>0</v>
      </c>
      <c r="AQ12" s="59"/>
      <c r="AR12" s="59"/>
      <c r="AS12" s="59"/>
      <c r="AT12" s="59"/>
      <c r="AU12" s="59"/>
      <c r="AV12" s="59"/>
      <c r="AW12" s="59"/>
      <c r="AX12" s="59"/>
      <c r="AY12" s="388"/>
    </row>
    <row r="13" spans="2:55">
      <c r="B13" s="64" t="s">
        <v>16</v>
      </c>
      <c r="C13" s="4" t="str">
        <f>IF(Kalba="EN",Data2!C38,Data2!B38)</f>
        <v>Projekto administravimas ir vykdymas</v>
      </c>
      <c r="D13" s="65">
        <f>F13+NPV(FDN,G13:INDEX(G13:AJ13,PAL))</f>
        <v>0</v>
      </c>
      <c r="E13" s="65">
        <f t="shared" si="2"/>
        <v>0</v>
      </c>
      <c r="F13" s="78">
        <v>0</v>
      </c>
      <c r="G13" s="78">
        <v>0</v>
      </c>
      <c r="H13" s="78">
        <v>0</v>
      </c>
      <c r="I13" s="78">
        <v>0</v>
      </c>
      <c r="J13" s="78">
        <v>0</v>
      </c>
      <c r="K13" s="78">
        <v>0</v>
      </c>
      <c r="L13" s="78">
        <v>0</v>
      </c>
      <c r="M13" s="78">
        <v>0</v>
      </c>
      <c r="N13" s="78">
        <v>0</v>
      </c>
      <c r="O13" s="78">
        <v>0</v>
      </c>
      <c r="P13" s="78">
        <v>0</v>
      </c>
      <c r="Q13" s="78">
        <v>0</v>
      </c>
      <c r="R13" s="78">
        <v>0</v>
      </c>
      <c r="S13" s="78">
        <v>0</v>
      </c>
      <c r="T13" s="78">
        <v>0</v>
      </c>
      <c r="U13" s="78">
        <v>0</v>
      </c>
      <c r="V13" s="78">
        <v>0</v>
      </c>
      <c r="W13" s="78">
        <v>0</v>
      </c>
      <c r="X13" s="78">
        <v>0</v>
      </c>
      <c r="Y13" s="78">
        <v>0</v>
      </c>
      <c r="Z13" s="78">
        <v>0</v>
      </c>
      <c r="AA13" s="78">
        <v>0</v>
      </c>
      <c r="AB13" s="78">
        <v>0</v>
      </c>
      <c r="AC13" s="78">
        <v>0</v>
      </c>
      <c r="AD13" s="78">
        <v>0</v>
      </c>
      <c r="AE13" s="78">
        <v>0</v>
      </c>
      <c r="AF13" s="78">
        <v>0</v>
      </c>
      <c r="AG13" s="78">
        <v>0</v>
      </c>
      <c r="AH13" s="78">
        <v>0</v>
      </c>
      <c r="AI13" s="78">
        <v>0</v>
      </c>
      <c r="AJ13" s="78">
        <v>0</v>
      </c>
      <c r="AM13" s="383">
        <f>F13+NPV(SDN,G13:INDEX(G13:AJ13,PAL))</f>
        <v>0</v>
      </c>
      <c r="AN13" s="415">
        <f>IFERROR(SUMPRODUCT(F13+NPV(SDN,G13:INDEX(G13:AJ13,PAL)),Data1!D8),0)</f>
        <v>0</v>
      </c>
      <c r="AO13" s="387">
        <f t="shared" si="3"/>
        <v>0</v>
      </c>
      <c r="AP13" s="59">
        <f>IF(COUNT(F13:INDEX(F13:AJ13,PAL+1))&lt;&gt;PAL+1,"Klaida",0)</f>
        <v>0</v>
      </c>
      <c r="AQ13" s="59"/>
      <c r="AR13" s="59"/>
      <c r="AS13" s="59"/>
      <c r="AT13" s="59"/>
      <c r="AU13" s="59"/>
      <c r="AV13" s="59"/>
      <c r="AW13" s="59"/>
      <c r="AX13" s="59"/>
      <c r="AY13" s="388"/>
    </row>
    <row r="14" spans="2:55">
      <c r="B14" s="64" t="s">
        <v>18</v>
      </c>
      <c r="C14" s="4" t="str">
        <f>IF(Kalba="EN",Data2!C39,Data2!B39)</f>
        <v>Kitos paslaugos ir išlaidos</v>
      </c>
      <c r="D14" s="65">
        <f>F14+NPV(FDN,G14:INDEX(G14:AJ14,PAL))</f>
        <v>0</v>
      </c>
      <c r="E14" s="65">
        <f t="shared" si="2"/>
        <v>0</v>
      </c>
      <c r="F14" s="78">
        <v>0</v>
      </c>
      <c r="G14" s="78">
        <v>0</v>
      </c>
      <c r="H14" s="78">
        <v>0</v>
      </c>
      <c r="I14" s="78">
        <v>0</v>
      </c>
      <c r="J14" s="78">
        <v>0</v>
      </c>
      <c r="K14" s="78">
        <v>0</v>
      </c>
      <c r="L14" s="78">
        <v>0</v>
      </c>
      <c r="M14" s="78">
        <v>0</v>
      </c>
      <c r="N14" s="78">
        <v>0</v>
      </c>
      <c r="O14" s="78">
        <v>0</v>
      </c>
      <c r="P14" s="78">
        <v>0</v>
      </c>
      <c r="Q14" s="78">
        <v>0</v>
      </c>
      <c r="R14" s="78">
        <v>0</v>
      </c>
      <c r="S14" s="78">
        <v>0</v>
      </c>
      <c r="T14" s="78">
        <v>0</v>
      </c>
      <c r="U14" s="78">
        <v>0</v>
      </c>
      <c r="V14" s="78">
        <v>0</v>
      </c>
      <c r="W14" s="78">
        <v>0</v>
      </c>
      <c r="X14" s="78">
        <v>0</v>
      </c>
      <c r="Y14" s="78">
        <v>0</v>
      </c>
      <c r="Z14" s="78">
        <v>0</v>
      </c>
      <c r="AA14" s="78">
        <v>0</v>
      </c>
      <c r="AB14" s="78">
        <v>0</v>
      </c>
      <c r="AC14" s="78">
        <v>0</v>
      </c>
      <c r="AD14" s="78">
        <v>0</v>
      </c>
      <c r="AE14" s="78">
        <v>0</v>
      </c>
      <c r="AF14" s="78">
        <v>0</v>
      </c>
      <c r="AG14" s="78">
        <v>0</v>
      </c>
      <c r="AH14" s="78">
        <v>0</v>
      </c>
      <c r="AI14" s="78">
        <v>0</v>
      </c>
      <c r="AJ14" s="78">
        <v>0</v>
      </c>
      <c r="AM14" s="383">
        <f>F14+NPV(SDN,G14:INDEX(G14:AJ14,PAL))</f>
        <v>0</v>
      </c>
      <c r="AN14" s="415">
        <f>IFERROR(SUMPRODUCT(F14+NPV(SDN,G14:INDEX(G14:AJ14,PAL)),Data1!D9),0)</f>
        <v>0</v>
      </c>
      <c r="AO14" s="387">
        <f t="shared" si="3"/>
        <v>0</v>
      </c>
      <c r="AP14" s="59">
        <f>IF(COUNT(F14:INDEX(F14:AJ14,PAL+1))&lt;&gt;PAL+1,"Klaida",0)</f>
        <v>0</v>
      </c>
      <c r="AQ14" s="59"/>
      <c r="AR14" s="59"/>
      <c r="AS14" s="59"/>
      <c r="AT14" s="59"/>
      <c r="AU14" s="59"/>
      <c r="AV14" s="59"/>
      <c r="AW14" s="59"/>
      <c r="AX14" s="59"/>
      <c r="AY14" s="388"/>
    </row>
    <row r="15" spans="2:55">
      <c r="B15" s="64" t="s">
        <v>294</v>
      </c>
      <c r="C15" s="4" t="str">
        <f>IF(Kalba="EN",Data2!C40,Data2!B40)</f>
        <v>Reinvesticijos </v>
      </c>
      <c r="D15" s="65">
        <f>F15+NPV(FDN,G15:INDEX(G15:AJ15,PAL))</f>
        <v>0</v>
      </c>
      <c r="E15" s="65">
        <f t="shared" si="2"/>
        <v>0</v>
      </c>
      <c r="F15" s="78">
        <v>0</v>
      </c>
      <c r="G15" s="78">
        <v>0</v>
      </c>
      <c r="H15" s="78">
        <v>0</v>
      </c>
      <c r="I15" s="78">
        <v>0</v>
      </c>
      <c r="J15" s="78">
        <v>0</v>
      </c>
      <c r="K15" s="78">
        <v>0</v>
      </c>
      <c r="L15" s="78">
        <v>0</v>
      </c>
      <c r="M15" s="78">
        <v>0</v>
      </c>
      <c r="N15" s="78">
        <v>0</v>
      </c>
      <c r="O15" s="78">
        <v>0</v>
      </c>
      <c r="P15" s="78">
        <v>0</v>
      </c>
      <c r="Q15" s="78">
        <v>0</v>
      </c>
      <c r="R15" s="78">
        <v>0</v>
      </c>
      <c r="S15" s="78">
        <v>0</v>
      </c>
      <c r="T15" s="78">
        <v>0</v>
      </c>
      <c r="U15" s="78">
        <v>0</v>
      </c>
      <c r="V15" s="78">
        <v>0</v>
      </c>
      <c r="W15" s="78">
        <v>0</v>
      </c>
      <c r="X15" s="78">
        <v>0</v>
      </c>
      <c r="Y15" s="78">
        <v>0</v>
      </c>
      <c r="Z15" s="78">
        <v>0</v>
      </c>
      <c r="AA15" s="78">
        <v>0</v>
      </c>
      <c r="AB15" s="78">
        <v>0</v>
      </c>
      <c r="AC15" s="78">
        <v>0</v>
      </c>
      <c r="AD15" s="78">
        <v>0</v>
      </c>
      <c r="AE15" s="78">
        <v>0</v>
      </c>
      <c r="AF15" s="78">
        <v>0</v>
      </c>
      <c r="AG15" s="78">
        <v>0</v>
      </c>
      <c r="AH15" s="78">
        <v>0</v>
      </c>
      <c r="AI15" s="78">
        <v>0</v>
      </c>
      <c r="AJ15" s="78">
        <v>0</v>
      </c>
      <c r="AM15" s="383">
        <f>F15+NPV(SDN,G15:INDEX(G15:AJ15,PAL))</f>
        <v>0</v>
      </c>
      <c r="AN15" s="415">
        <f>IFERROR(SUMPRODUCT(F15+NPV(SDN,G15:INDEX(G15:AJ15,PAL)),Data1!D10),0)</f>
        <v>0</v>
      </c>
      <c r="AO15" s="387">
        <f t="shared" si="3"/>
        <v>0</v>
      </c>
      <c r="AP15" s="59">
        <f>IF(COUNT(F15:INDEX(F15:AJ15,PAL+1))&lt;&gt;PAL+1,"Klaida",0)</f>
        <v>0</v>
      </c>
      <c r="AQ15" s="59"/>
      <c r="AR15" s="59"/>
      <c r="AS15" s="59"/>
      <c r="AT15" s="59"/>
      <c r="AU15" s="59"/>
      <c r="AV15" s="59"/>
      <c r="AW15" s="59"/>
      <c r="AX15" s="59"/>
      <c r="AY15" s="388"/>
    </row>
    <row r="16" spans="2:55" s="61" customFormat="1">
      <c r="B16" s="64" t="s">
        <v>20</v>
      </c>
      <c r="C16" s="4" t="str">
        <f>IF(Kalba="EN",Data2!C41,Data2!B41)</f>
        <v>Investicijų likutinė vertė</v>
      </c>
      <c r="D16" s="65">
        <f>F16+NPV(FDN,G16:INDEX(G16:AJ16,PAL))</f>
        <v>0</v>
      </c>
      <c r="E16" s="65">
        <f t="shared" si="2"/>
        <v>0</v>
      </c>
      <c r="F16" s="78">
        <v>0</v>
      </c>
      <c r="G16" s="78">
        <v>0</v>
      </c>
      <c r="H16" s="78">
        <v>0</v>
      </c>
      <c r="I16" s="78">
        <v>0</v>
      </c>
      <c r="J16" s="78">
        <v>0</v>
      </c>
      <c r="K16" s="78">
        <v>0</v>
      </c>
      <c r="L16" s="78">
        <v>0</v>
      </c>
      <c r="M16" s="78">
        <v>0</v>
      </c>
      <c r="N16" s="78">
        <v>0</v>
      </c>
      <c r="O16" s="78">
        <v>0</v>
      </c>
      <c r="P16" s="78">
        <v>0</v>
      </c>
      <c r="Q16" s="78">
        <v>0</v>
      </c>
      <c r="R16" s="78">
        <v>0</v>
      </c>
      <c r="S16" s="78">
        <v>0</v>
      </c>
      <c r="T16" s="78">
        <v>0</v>
      </c>
      <c r="U16" s="78">
        <v>0</v>
      </c>
      <c r="V16" s="78">
        <v>0</v>
      </c>
      <c r="W16" s="78">
        <v>0</v>
      </c>
      <c r="X16" s="78">
        <v>0</v>
      </c>
      <c r="Y16" s="78">
        <v>0</v>
      </c>
      <c r="Z16" s="78">
        <v>0</v>
      </c>
      <c r="AA16" s="78">
        <v>0</v>
      </c>
      <c r="AB16" s="78">
        <v>0</v>
      </c>
      <c r="AC16" s="78">
        <v>0</v>
      </c>
      <c r="AD16" s="78">
        <v>0</v>
      </c>
      <c r="AE16" s="78">
        <v>0</v>
      </c>
      <c r="AF16" s="78">
        <v>0</v>
      </c>
      <c r="AG16" s="78">
        <v>0</v>
      </c>
      <c r="AH16" s="78">
        <v>0</v>
      </c>
      <c r="AI16" s="78">
        <v>0</v>
      </c>
      <c r="AJ16" s="78">
        <v>0</v>
      </c>
      <c r="AM16" s="383">
        <f>F16+NPV(SDN,G16:INDEX(G16:AJ16,PAL))</f>
        <v>0</v>
      </c>
      <c r="AN16" s="415">
        <f>IFERROR(SUMPRODUCT(F16+NPV(SDN,G16:INDEX(G16:AJ16,PAL)),Data1!D11),0)</f>
        <v>0</v>
      </c>
      <c r="AO16" s="387">
        <f t="shared" ca="1" si="3"/>
        <v>0</v>
      </c>
      <c r="AP16" s="59">
        <f>IF(COUNT(F16:INDEX(F16:AJ16,PAL+1))&lt;&gt;PAL+1,"Klaida",0)</f>
        <v>0</v>
      </c>
      <c r="AQ16" s="59">
        <f ca="1">IF(OR(COUNTIF(F16:INDEX(F16:AJ16,PAL+1),"&gt;0")&gt;1,AND(COUNTIF(F16:INDEX(F16:AJ16,PAL+1),"&gt;0")=1,OFFSET(F16,0,PAL)=0)),"Klaida",0)</f>
        <v>0</v>
      </c>
      <c r="AR16" s="59"/>
      <c r="AS16" s="59"/>
      <c r="AT16" s="59"/>
      <c r="AU16" s="59"/>
      <c r="AV16" s="59"/>
      <c r="AW16" s="59"/>
      <c r="AX16" s="59"/>
      <c r="AY16" s="388"/>
    </row>
    <row r="17" spans="2:51" s="61" customFormat="1">
      <c r="B17" s="5" t="s">
        <v>21</v>
      </c>
      <c r="C17" s="5" t="str">
        <f>IF(Kalba="EN",Data2!C42,Data2!B42)</f>
        <v>Veiklos pajamos, iš viso</v>
      </c>
      <c r="D17" s="62">
        <f>ROUND(SUM(D18:D20),0)</f>
        <v>0</v>
      </c>
      <c r="E17" s="62">
        <f>ROUND(SUM(E18:E20),0)</f>
        <v>0</v>
      </c>
      <c r="F17" s="62">
        <f>ROUND(SUM(F18:F20),0)</f>
        <v>0</v>
      </c>
      <c r="G17" s="62">
        <f t="shared" ref="G17:AJ17" si="4">ROUND(SUM(G18:G20),0)</f>
        <v>0</v>
      </c>
      <c r="H17" s="62">
        <f t="shared" si="4"/>
        <v>0</v>
      </c>
      <c r="I17" s="62">
        <f t="shared" si="4"/>
        <v>0</v>
      </c>
      <c r="J17" s="62">
        <f t="shared" si="4"/>
        <v>0</v>
      </c>
      <c r="K17" s="62">
        <f t="shared" si="4"/>
        <v>0</v>
      </c>
      <c r="L17" s="62">
        <f t="shared" si="4"/>
        <v>0</v>
      </c>
      <c r="M17" s="62">
        <f t="shared" si="4"/>
        <v>0</v>
      </c>
      <c r="N17" s="62">
        <f t="shared" si="4"/>
        <v>0</v>
      </c>
      <c r="O17" s="62">
        <f t="shared" si="4"/>
        <v>0</v>
      </c>
      <c r="P17" s="62">
        <f t="shared" si="4"/>
        <v>0</v>
      </c>
      <c r="Q17" s="62">
        <f t="shared" si="4"/>
        <v>0</v>
      </c>
      <c r="R17" s="62">
        <f t="shared" si="4"/>
        <v>0</v>
      </c>
      <c r="S17" s="62">
        <f t="shared" si="4"/>
        <v>0</v>
      </c>
      <c r="T17" s="62">
        <f t="shared" si="4"/>
        <v>0</v>
      </c>
      <c r="U17" s="62">
        <f t="shared" si="4"/>
        <v>0</v>
      </c>
      <c r="V17" s="62">
        <f t="shared" si="4"/>
        <v>0</v>
      </c>
      <c r="W17" s="62">
        <f t="shared" si="4"/>
        <v>0</v>
      </c>
      <c r="X17" s="62">
        <f t="shared" si="4"/>
        <v>0</v>
      </c>
      <c r="Y17" s="62">
        <f t="shared" si="4"/>
        <v>0</v>
      </c>
      <c r="Z17" s="62">
        <f t="shared" si="4"/>
        <v>0</v>
      </c>
      <c r="AA17" s="62">
        <f t="shared" si="4"/>
        <v>0</v>
      </c>
      <c r="AB17" s="62">
        <f t="shared" si="4"/>
        <v>0</v>
      </c>
      <c r="AC17" s="62">
        <f t="shared" si="4"/>
        <v>0</v>
      </c>
      <c r="AD17" s="62">
        <f t="shared" si="4"/>
        <v>0</v>
      </c>
      <c r="AE17" s="62">
        <f t="shared" si="4"/>
        <v>0</v>
      </c>
      <c r="AF17" s="62">
        <f t="shared" si="4"/>
        <v>0</v>
      </c>
      <c r="AG17" s="62">
        <f t="shared" si="4"/>
        <v>0</v>
      </c>
      <c r="AH17" s="62">
        <f t="shared" si="4"/>
        <v>0</v>
      </c>
      <c r="AI17" s="62">
        <f t="shared" si="4"/>
        <v>0</v>
      </c>
      <c r="AJ17" s="62">
        <f t="shared" si="4"/>
        <v>0</v>
      </c>
      <c r="AM17" s="382">
        <f>ROUND(SUM(AM18:AM20),0)</f>
        <v>0</v>
      </c>
      <c r="AN17" s="382">
        <f>ROUND(SUM(AN18:AN20),0)</f>
        <v>0</v>
      </c>
      <c r="AO17" s="389"/>
      <c r="AP17" s="63"/>
      <c r="AQ17" s="63"/>
      <c r="AR17" s="63"/>
      <c r="AS17" s="63"/>
      <c r="AT17" s="63"/>
      <c r="AU17" s="63"/>
      <c r="AV17" s="63"/>
      <c r="AW17" s="63"/>
      <c r="AX17" s="63"/>
      <c r="AY17" s="390"/>
    </row>
    <row r="18" spans="2:51">
      <c r="B18" s="64" t="s">
        <v>22</v>
      </c>
      <c r="C18" s="4" t="str">
        <f>IF(Kalba="EN",Data2!C43,Data2!B43)</f>
        <v>Prekių pardavimo pajamos</v>
      </c>
      <c r="D18" s="65">
        <f>F18+NPV(FDN,G18:INDEX(G18:AJ18,PAL))</f>
        <v>0</v>
      </c>
      <c r="E18" s="65">
        <f>SUMIF($F$5:$AJ$5,"&lt;="&amp;PAL,$F18:$AJ18)</f>
        <v>0</v>
      </c>
      <c r="F18" s="78">
        <v>0</v>
      </c>
      <c r="G18" s="78">
        <v>0</v>
      </c>
      <c r="H18" s="78">
        <v>0</v>
      </c>
      <c r="I18" s="78">
        <v>0</v>
      </c>
      <c r="J18" s="78">
        <v>0</v>
      </c>
      <c r="K18" s="78">
        <v>0</v>
      </c>
      <c r="L18" s="78">
        <v>0</v>
      </c>
      <c r="M18" s="78">
        <v>0</v>
      </c>
      <c r="N18" s="78">
        <v>0</v>
      </c>
      <c r="O18" s="78">
        <v>0</v>
      </c>
      <c r="P18" s="78">
        <v>0</v>
      </c>
      <c r="Q18" s="78">
        <v>0</v>
      </c>
      <c r="R18" s="78">
        <v>0</v>
      </c>
      <c r="S18" s="78">
        <v>0</v>
      </c>
      <c r="T18" s="78">
        <v>0</v>
      </c>
      <c r="U18" s="78">
        <v>0</v>
      </c>
      <c r="V18" s="78">
        <v>0</v>
      </c>
      <c r="W18" s="78">
        <v>0</v>
      </c>
      <c r="X18" s="78">
        <v>0</v>
      </c>
      <c r="Y18" s="78">
        <v>0</v>
      </c>
      <c r="Z18" s="78">
        <v>0</v>
      </c>
      <c r="AA18" s="78">
        <v>0</v>
      </c>
      <c r="AB18" s="78">
        <v>0</v>
      </c>
      <c r="AC18" s="78">
        <v>0</v>
      </c>
      <c r="AD18" s="78">
        <v>0</v>
      </c>
      <c r="AE18" s="78">
        <v>0</v>
      </c>
      <c r="AF18" s="78">
        <v>0</v>
      </c>
      <c r="AG18" s="78">
        <v>0</v>
      </c>
      <c r="AH18" s="78">
        <v>0</v>
      </c>
      <c r="AI18" s="78">
        <v>0</v>
      </c>
      <c r="AJ18" s="78">
        <v>0</v>
      </c>
      <c r="AM18" s="383">
        <f>F18+NPV(SDN,G18:INDEX(G18:AJ18,PAL))</f>
        <v>0</v>
      </c>
      <c r="AN18" s="415">
        <f>F18+NPV(SDN,G18:INDEX(G18:AJ18,PAL))</f>
        <v>0</v>
      </c>
      <c r="AO18" s="387">
        <f t="shared" si="3"/>
        <v>0</v>
      </c>
      <c r="AP18" s="59">
        <f>IF(COUNT(F18:INDEX(F18:AJ18,PAL+1))&lt;&gt;PAL+1,"Klaida",0)</f>
        <v>0</v>
      </c>
      <c r="AQ18" s="59"/>
      <c r="AR18" s="59"/>
      <c r="AS18" s="59"/>
      <c r="AT18" s="59"/>
      <c r="AU18" s="59"/>
      <c r="AV18" s="59"/>
      <c r="AW18" s="59"/>
      <c r="AX18" s="59"/>
      <c r="AY18" s="388"/>
    </row>
    <row r="19" spans="2:51">
      <c r="B19" s="64" t="s">
        <v>23</v>
      </c>
      <c r="C19" s="4" t="str">
        <f>IF(Kalba="EN",Data2!C44,Data2!B44)</f>
        <v>Paslaugų suteikimo pajamos</v>
      </c>
      <c r="D19" s="65">
        <f>F19+NPV(FDN,G19:INDEX(G19:AJ19,PAL))</f>
        <v>0</v>
      </c>
      <c r="E19" s="65">
        <f>SUMIF($F$5:$AJ$5,"&lt;="&amp;PAL,$F19:$AJ19)</f>
        <v>0</v>
      </c>
      <c r="F19" s="78">
        <v>0</v>
      </c>
      <c r="G19" s="78">
        <v>0</v>
      </c>
      <c r="H19" s="78">
        <v>0</v>
      </c>
      <c r="I19" s="78">
        <v>0</v>
      </c>
      <c r="J19" s="78">
        <v>0</v>
      </c>
      <c r="K19" s="78">
        <v>0</v>
      </c>
      <c r="L19" s="78">
        <v>0</v>
      </c>
      <c r="M19" s="78">
        <v>0</v>
      </c>
      <c r="N19" s="78">
        <v>0</v>
      </c>
      <c r="O19" s="78">
        <v>0</v>
      </c>
      <c r="P19" s="78">
        <v>0</v>
      </c>
      <c r="Q19" s="78">
        <v>0</v>
      </c>
      <c r="R19" s="78">
        <v>0</v>
      </c>
      <c r="S19" s="78">
        <v>0</v>
      </c>
      <c r="T19" s="78">
        <v>0</v>
      </c>
      <c r="U19" s="78">
        <v>0</v>
      </c>
      <c r="V19" s="78">
        <v>0</v>
      </c>
      <c r="W19" s="78">
        <v>0</v>
      </c>
      <c r="X19" s="78">
        <v>0</v>
      </c>
      <c r="Y19" s="78">
        <v>0</v>
      </c>
      <c r="Z19" s="78">
        <v>0</v>
      </c>
      <c r="AA19" s="78">
        <v>0</v>
      </c>
      <c r="AB19" s="78">
        <v>0</v>
      </c>
      <c r="AC19" s="78">
        <v>0</v>
      </c>
      <c r="AD19" s="78">
        <v>0</v>
      </c>
      <c r="AE19" s="78">
        <v>0</v>
      </c>
      <c r="AF19" s="78">
        <v>0</v>
      </c>
      <c r="AG19" s="78">
        <v>0</v>
      </c>
      <c r="AH19" s="78">
        <v>0</v>
      </c>
      <c r="AI19" s="78">
        <v>0</v>
      </c>
      <c r="AJ19" s="78">
        <v>0</v>
      </c>
      <c r="AM19" s="383">
        <f>F19+NPV(SDN,G19:INDEX(G19:AJ19,PAL))</f>
        <v>0</v>
      </c>
      <c r="AN19" s="415">
        <f>F19+NPV(SDN,G19:INDEX(G19:AJ19,PAL))</f>
        <v>0</v>
      </c>
      <c r="AO19" s="387">
        <f t="shared" si="3"/>
        <v>0</v>
      </c>
      <c r="AP19" s="59">
        <f>IF(COUNT(F19:INDEX(F19:AJ19,PAL+1))&lt;&gt;PAL+1,"Klaida",0)</f>
        <v>0</v>
      </c>
      <c r="AQ19" s="59"/>
      <c r="AR19" s="59"/>
      <c r="AS19" s="59"/>
      <c r="AT19" s="59"/>
      <c r="AU19" s="59"/>
      <c r="AV19" s="59"/>
      <c r="AW19" s="59"/>
      <c r="AX19" s="59"/>
      <c r="AY19" s="388"/>
    </row>
    <row r="20" spans="2:51">
      <c r="B20" s="64" t="s">
        <v>24</v>
      </c>
      <c r="C20" s="4" t="str">
        <f>IF(Kalba="EN",Data2!C45,Data2!B45)</f>
        <v>Finansinės ir investicinės veiklos bei kitos pajamos</v>
      </c>
      <c r="D20" s="65">
        <f>F20+NPV(FDN,G20:INDEX(G20:AJ20,PAL))</f>
        <v>0</v>
      </c>
      <c r="E20" s="65">
        <f>SUMIF($F$5:$AJ$5,"&lt;="&amp;PAL,$F20:$AJ20)</f>
        <v>0</v>
      </c>
      <c r="F20" s="78">
        <v>0</v>
      </c>
      <c r="G20" s="78">
        <v>0</v>
      </c>
      <c r="H20" s="78">
        <v>0</v>
      </c>
      <c r="I20" s="78">
        <v>0</v>
      </c>
      <c r="J20" s="78">
        <v>0</v>
      </c>
      <c r="K20" s="78">
        <v>0</v>
      </c>
      <c r="L20" s="78">
        <v>0</v>
      </c>
      <c r="M20" s="78">
        <v>0</v>
      </c>
      <c r="N20" s="78">
        <v>0</v>
      </c>
      <c r="O20" s="78">
        <v>0</v>
      </c>
      <c r="P20" s="78">
        <v>0</v>
      </c>
      <c r="Q20" s="78">
        <v>0</v>
      </c>
      <c r="R20" s="78">
        <v>0</v>
      </c>
      <c r="S20" s="78">
        <v>0</v>
      </c>
      <c r="T20" s="78">
        <v>0</v>
      </c>
      <c r="U20" s="78">
        <v>0</v>
      </c>
      <c r="V20" s="78">
        <v>0</v>
      </c>
      <c r="W20" s="78">
        <v>0</v>
      </c>
      <c r="X20" s="78">
        <v>0</v>
      </c>
      <c r="Y20" s="78">
        <v>0</v>
      </c>
      <c r="Z20" s="78">
        <v>0</v>
      </c>
      <c r="AA20" s="78">
        <v>0</v>
      </c>
      <c r="AB20" s="78">
        <v>0</v>
      </c>
      <c r="AC20" s="78">
        <v>0</v>
      </c>
      <c r="AD20" s="78">
        <v>0</v>
      </c>
      <c r="AE20" s="78">
        <v>0</v>
      </c>
      <c r="AF20" s="78">
        <v>0</v>
      </c>
      <c r="AG20" s="78">
        <v>0</v>
      </c>
      <c r="AH20" s="78">
        <v>0</v>
      </c>
      <c r="AI20" s="78">
        <v>0</v>
      </c>
      <c r="AJ20" s="78">
        <v>0</v>
      </c>
      <c r="AM20" s="383">
        <f>F20+NPV(SDN,G20:INDEX(G20:AJ20,PAL))</f>
        <v>0</v>
      </c>
      <c r="AN20" s="415">
        <f>F20+NPV(SDN,G20:INDEX(G20:AJ20,PAL))</f>
        <v>0</v>
      </c>
      <c r="AO20" s="387">
        <f t="shared" si="3"/>
        <v>0</v>
      </c>
      <c r="AP20" s="59">
        <f>IF(COUNT(F20:INDEX(F20:AJ20,PAL+1))&lt;&gt;PAL+1,"Klaida",0)</f>
        <v>0</v>
      </c>
      <c r="AQ20" s="59"/>
      <c r="AR20" s="59"/>
      <c r="AS20" s="59"/>
      <c r="AT20" s="59"/>
      <c r="AU20" s="59"/>
      <c r="AV20" s="59"/>
      <c r="AW20" s="59"/>
      <c r="AX20" s="59"/>
      <c r="AY20" s="388"/>
    </row>
    <row r="21" spans="2:51" s="61" customFormat="1">
      <c r="B21" s="5" t="s">
        <v>25</v>
      </c>
      <c r="C21" s="5" t="str">
        <f>IF(Kalba="EN",Data2!C46,Data2!B46)</f>
        <v>Veiklos ir finansinės išlaidos, iš viso</v>
      </c>
      <c r="D21" s="62">
        <f>ROUND(SUM(D22,D29),0)</f>
        <v>0</v>
      </c>
      <c r="E21" s="62">
        <f>ROUND(SUM(E22,E29),0)</f>
        <v>0</v>
      </c>
      <c r="F21" s="62">
        <f t="shared" ref="F21:AJ21" si="5">ROUND(SUM(F22,F29),0)</f>
        <v>0</v>
      </c>
      <c r="G21" s="62">
        <f t="shared" si="5"/>
        <v>0</v>
      </c>
      <c r="H21" s="62">
        <f t="shared" si="5"/>
        <v>0</v>
      </c>
      <c r="I21" s="62">
        <f t="shared" si="5"/>
        <v>0</v>
      </c>
      <c r="J21" s="62">
        <f t="shared" si="5"/>
        <v>0</v>
      </c>
      <c r="K21" s="62">
        <f t="shared" si="5"/>
        <v>0</v>
      </c>
      <c r="L21" s="62">
        <f t="shared" si="5"/>
        <v>0</v>
      </c>
      <c r="M21" s="62">
        <f t="shared" si="5"/>
        <v>0</v>
      </c>
      <c r="N21" s="62">
        <f t="shared" si="5"/>
        <v>0</v>
      </c>
      <c r="O21" s="62">
        <f t="shared" si="5"/>
        <v>0</v>
      </c>
      <c r="P21" s="62">
        <f t="shared" si="5"/>
        <v>0</v>
      </c>
      <c r="Q21" s="62">
        <f t="shared" si="5"/>
        <v>0</v>
      </c>
      <c r="R21" s="62">
        <f t="shared" si="5"/>
        <v>0</v>
      </c>
      <c r="S21" s="62">
        <f t="shared" si="5"/>
        <v>0</v>
      </c>
      <c r="T21" s="62">
        <f t="shared" si="5"/>
        <v>0</v>
      </c>
      <c r="U21" s="62">
        <f t="shared" si="5"/>
        <v>0</v>
      </c>
      <c r="V21" s="62">
        <f t="shared" si="5"/>
        <v>0</v>
      </c>
      <c r="W21" s="62">
        <f t="shared" si="5"/>
        <v>0</v>
      </c>
      <c r="X21" s="62">
        <f t="shared" si="5"/>
        <v>0</v>
      </c>
      <c r="Y21" s="62">
        <f t="shared" si="5"/>
        <v>0</v>
      </c>
      <c r="Z21" s="62">
        <f t="shared" si="5"/>
        <v>0</v>
      </c>
      <c r="AA21" s="62">
        <f t="shared" si="5"/>
        <v>0</v>
      </c>
      <c r="AB21" s="62">
        <f t="shared" si="5"/>
        <v>0</v>
      </c>
      <c r="AC21" s="62">
        <f t="shared" si="5"/>
        <v>0</v>
      </c>
      <c r="AD21" s="62">
        <f t="shared" si="5"/>
        <v>0</v>
      </c>
      <c r="AE21" s="62">
        <f t="shared" si="5"/>
        <v>0</v>
      </c>
      <c r="AF21" s="62">
        <f t="shared" si="5"/>
        <v>0</v>
      </c>
      <c r="AG21" s="62">
        <f t="shared" si="5"/>
        <v>0</v>
      </c>
      <c r="AH21" s="62">
        <f t="shared" si="5"/>
        <v>0</v>
      </c>
      <c r="AI21" s="62">
        <f t="shared" si="5"/>
        <v>0</v>
      </c>
      <c r="AJ21" s="62">
        <f t="shared" si="5"/>
        <v>0</v>
      </c>
      <c r="AM21" s="382">
        <f>ROUND(SUM(AM22,AM29),0)</f>
        <v>0</v>
      </c>
      <c r="AN21" s="382">
        <f>ROUND(SUM(AN22,AN29),0)</f>
        <v>0</v>
      </c>
      <c r="AO21" s="389"/>
      <c r="AP21" s="63"/>
      <c r="AQ21" s="63"/>
      <c r="AR21" s="63"/>
      <c r="AS21" s="63"/>
      <c r="AT21" s="63"/>
      <c r="AU21" s="63"/>
      <c r="AV21" s="63"/>
      <c r="AW21" s="63"/>
      <c r="AX21" s="63"/>
      <c r="AY21" s="390"/>
    </row>
    <row r="22" spans="2:51" s="61" customFormat="1">
      <c r="B22" s="66" t="s">
        <v>297</v>
      </c>
      <c r="C22" s="5" t="str">
        <f>IF(Kalba="EN",Data2!C47,Data2!B47)</f>
        <v>Veiklos išlaidos</v>
      </c>
      <c r="D22" s="62">
        <f>ROUND(SUM(D23:D28),0)</f>
        <v>0</v>
      </c>
      <c r="E22" s="62">
        <f>ROUND(SUM(E23:E28),0)</f>
        <v>0</v>
      </c>
      <c r="F22" s="62">
        <f t="shared" ref="F22:AJ22" si="6">ROUND(SUM(F23:F28),0)</f>
        <v>0</v>
      </c>
      <c r="G22" s="62">
        <f t="shared" si="6"/>
        <v>0</v>
      </c>
      <c r="H22" s="62">
        <f t="shared" si="6"/>
        <v>0</v>
      </c>
      <c r="I22" s="62">
        <f t="shared" si="6"/>
        <v>0</v>
      </c>
      <c r="J22" s="62">
        <f t="shared" si="6"/>
        <v>0</v>
      </c>
      <c r="K22" s="62">
        <f t="shared" si="6"/>
        <v>0</v>
      </c>
      <c r="L22" s="62">
        <f t="shared" si="6"/>
        <v>0</v>
      </c>
      <c r="M22" s="62">
        <f t="shared" si="6"/>
        <v>0</v>
      </c>
      <c r="N22" s="62">
        <f t="shared" si="6"/>
        <v>0</v>
      </c>
      <c r="O22" s="62">
        <f t="shared" si="6"/>
        <v>0</v>
      </c>
      <c r="P22" s="62">
        <f t="shared" si="6"/>
        <v>0</v>
      </c>
      <c r="Q22" s="62">
        <f t="shared" si="6"/>
        <v>0</v>
      </c>
      <c r="R22" s="62">
        <f t="shared" si="6"/>
        <v>0</v>
      </c>
      <c r="S22" s="62">
        <f t="shared" si="6"/>
        <v>0</v>
      </c>
      <c r="T22" s="62">
        <f t="shared" si="6"/>
        <v>0</v>
      </c>
      <c r="U22" s="62">
        <f t="shared" si="6"/>
        <v>0</v>
      </c>
      <c r="V22" s="62">
        <f t="shared" si="6"/>
        <v>0</v>
      </c>
      <c r="W22" s="62">
        <f t="shared" si="6"/>
        <v>0</v>
      </c>
      <c r="X22" s="62">
        <f t="shared" si="6"/>
        <v>0</v>
      </c>
      <c r="Y22" s="62">
        <f t="shared" si="6"/>
        <v>0</v>
      </c>
      <c r="Z22" s="62">
        <f t="shared" si="6"/>
        <v>0</v>
      </c>
      <c r="AA22" s="62">
        <f t="shared" si="6"/>
        <v>0</v>
      </c>
      <c r="AB22" s="62">
        <f t="shared" si="6"/>
        <v>0</v>
      </c>
      <c r="AC22" s="62">
        <f t="shared" si="6"/>
        <v>0</v>
      </c>
      <c r="AD22" s="62">
        <f t="shared" si="6"/>
        <v>0</v>
      </c>
      <c r="AE22" s="62">
        <f t="shared" si="6"/>
        <v>0</v>
      </c>
      <c r="AF22" s="62">
        <f t="shared" si="6"/>
        <v>0</v>
      </c>
      <c r="AG22" s="62">
        <f t="shared" si="6"/>
        <v>0</v>
      </c>
      <c r="AH22" s="62">
        <f t="shared" si="6"/>
        <v>0</v>
      </c>
      <c r="AI22" s="62">
        <f t="shared" si="6"/>
        <v>0</v>
      </c>
      <c r="AJ22" s="62">
        <f t="shared" si="6"/>
        <v>0</v>
      </c>
      <c r="AM22" s="382">
        <f>ROUND(SUM(AM23:AM28),0)</f>
        <v>0</v>
      </c>
      <c r="AN22" s="382">
        <f>ROUND(SUM(AN23:AN28),0)</f>
        <v>0</v>
      </c>
      <c r="AO22" s="389"/>
      <c r="AP22" s="63"/>
      <c r="AQ22" s="63"/>
      <c r="AR22" s="63"/>
      <c r="AS22" s="63"/>
      <c r="AT22" s="63"/>
      <c r="AU22" s="63"/>
      <c r="AV22" s="63"/>
      <c r="AW22" s="63"/>
      <c r="AX22" s="63"/>
      <c r="AY22" s="390"/>
    </row>
    <row r="23" spans="2:51">
      <c r="B23" s="64" t="s">
        <v>298</v>
      </c>
      <c r="C23" s="4" t="str">
        <f>IF(Kalba="EN",Data2!C48,Data2!B48)</f>
        <v>Žaliavos</v>
      </c>
      <c r="D23" s="65">
        <f>F23+NPV(FDN,G23:INDEX(G23:AJ23,PAL))</f>
        <v>0</v>
      </c>
      <c r="E23" s="65">
        <f t="shared" ref="E23:E29" si="7">SUMIF($F$5:$AJ$5,"&lt;="&amp;PAL,$F23:$AJ23)</f>
        <v>0</v>
      </c>
      <c r="F23" s="78">
        <v>0</v>
      </c>
      <c r="G23" s="78">
        <v>0</v>
      </c>
      <c r="H23" s="78">
        <v>0</v>
      </c>
      <c r="I23" s="78">
        <v>0</v>
      </c>
      <c r="J23" s="78">
        <v>0</v>
      </c>
      <c r="K23" s="78">
        <v>0</v>
      </c>
      <c r="L23" s="78">
        <v>0</v>
      </c>
      <c r="M23" s="78">
        <v>0</v>
      </c>
      <c r="N23" s="78">
        <v>0</v>
      </c>
      <c r="O23" s="78">
        <v>0</v>
      </c>
      <c r="P23" s="78">
        <v>0</v>
      </c>
      <c r="Q23" s="78">
        <v>0</v>
      </c>
      <c r="R23" s="78">
        <v>0</v>
      </c>
      <c r="S23" s="78">
        <v>0</v>
      </c>
      <c r="T23" s="78">
        <v>0</v>
      </c>
      <c r="U23" s="78">
        <v>0</v>
      </c>
      <c r="V23" s="78">
        <v>0</v>
      </c>
      <c r="W23" s="78">
        <v>0</v>
      </c>
      <c r="X23" s="78">
        <v>0</v>
      </c>
      <c r="Y23" s="78">
        <v>0</v>
      </c>
      <c r="Z23" s="78">
        <v>0</v>
      </c>
      <c r="AA23" s="78">
        <v>0</v>
      </c>
      <c r="AB23" s="78">
        <v>0</v>
      </c>
      <c r="AC23" s="78">
        <v>0</v>
      </c>
      <c r="AD23" s="78">
        <v>0</v>
      </c>
      <c r="AE23" s="78">
        <v>0</v>
      </c>
      <c r="AF23" s="78">
        <v>0</v>
      </c>
      <c r="AG23" s="78">
        <v>0</v>
      </c>
      <c r="AH23" s="78">
        <v>0</v>
      </c>
      <c r="AI23" s="78">
        <v>0</v>
      </c>
      <c r="AJ23" s="78">
        <v>0</v>
      </c>
      <c r="AM23" s="383">
        <f>F23+NPV(SDN,G23:INDEX(G23:AJ23,PAL))</f>
        <v>0</v>
      </c>
      <c r="AN23" s="415">
        <f>F23+NPV(SDN,G23:INDEX(G23:AJ23,PAL))</f>
        <v>0</v>
      </c>
      <c r="AO23" s="387">
        <f t="shared" ref="AO23:AO29" si="8">IF(COUNTIF(AP23:AY23,"Klaida")&gt;0,1,0)</f>
        <v>0</v>
      </c>
      <c r="AP23" s="59">
        <f>IF(COUNT(F23:INDEX(F23:AJ23,PAL+1))&lt;&gt;PAL+1,"Klaida",0)</f>
        <v>0</v>
      </c>
      <c r="AQ23" s="59"/>
      <c r="AR23" s="59"/>
      <c r="AS23" s="59"/>
      <c r="AT23" s="59"/>
      <c r="AU23" s="59"/>
      <c r="AV23" s="59"/>
      <c r="AW23" s="59"/>
      <c r="AX23" s="59"/>
      <c r="AY23" s="388"/>
    </row>
    <row r="24" spans="2:51">
      <c r="B24" s="64" t="s">
        <v>299</v>
      </c>
      <c r="C24" s="4" t="str">
        <f>IF(Kalba="EN",Data2!C49,Data2!B49)</f>
        <v>Darbo užmokesčio išlaidos</v>
      </c>
      <c r="D24" s="65">
        <f>F24+NPV(FDN,G24:INDEX(G24:AJ24,PAL))</f>
        <v>0</v>
      </c>
      <c r="E24" s="65">
        <f t="shared" si="7"/>
        <v>0</v>
      </c>
      <c r="F24" s="78">
        <v>0</v>
      </c>
      <c r="G24" s="78">
        <v>0</v>
      </c>
      <c r="H24" s="78">
        <v>0</v>
      </c>
      <c r="I24" s="78">
        <v>0</v>
      </c>
      <c r="J24" s="78">
        <v>0</v>
      </c>
      <c r="K24" s="78">
        <v>0</v>
      </c>
      <c r="L24" s="78">
        <v>0</v>
      </c>
      <c r="M24" s="78">
        <v>0</v>
      </c>
      <c r="N24" s="78">
        <v>0</v>
      </c>
      <c r="O24" s="78">
        <v>0</v>
      </c>
      <c r="P24" s="78">
        <v>0</v>
      </c>
      <c r="Q24" s="78">
        <v>0</v>
      </c>
      <c r="R24" s="78">
        <v>0</v>
      </c>
      <c r="S24" s="78">
        <v>0</v>
      </c>
      <c r="T24" s="78">
        <v>0</v>
      </c>
      <c r="U24" s="78">
        <v>0</v>
      </c>
      <c r="V24" s="78">
        <v>0</v>
      </c>
      <c r="W24" s="78">
        <v>0</v>
      </c>
      <c r="X24" s="78">
        <v>0</v>
      </c>
      <c r="Y24" s="78">
        <v>0</v>
      </c>
      <c r="Z24" s="78">
        <v>0</v>
      </c>
      <c r="AA24" s="78">
        <v>0</v>
      </c>
      <c r="AB24" s="78">
        <v>0</v>
      </c>
      <c r="AC24" s="78">
        <v>0</v>
      </c>
      <c r="AD24" s="78">
        <v>0</v>
      </c>
      <c r="AE24" s="78">
        <v>0</v>
      </c>
      <c r="AF24" s="78">
        <v>0</v>
      </c>
      <c r="AG24" s="78">
        <v>0</v>
      </c>
      <c r="AH24" s="78">
        <v>0</v>
      </c>
      <c r="AI24" s="78">
        <v>0</v>
      </c>
      <c r="AJ24" s="78">
        <v>0</v>
      </c>
      <c r="AM24" s="383">
        <f>F24+NPV(SDN,G24:INDEX(G24:AJ24,PAL))</f>
        <v>0</v>
      </c>
      <c r="AN24" s="415">
        <f>F24+NPV(SDN,G24:INDEX(G24:AJ24,PAL))</f>
        <v>0</v>
      </c>
      <c r="AO24" s="387">
        <f t="shared" si="8"/>
        <v>0</v>
      </c>
      <c r="AP24" s="59">
        <f>IF(COUNT(F24:INDEX(F24:AJ24,PAL+1))&lt;&gt;PAL+1,"Klaida",0)</f>
        <v>0</v>
      </c>
      <c r="AQ24" s="59"/>
      <c r="AR24" s="59"/>
      <c r="AS24" s="59"/>
      <c r="AT24" s="59"/>
      <c r="AU24" s="59"/>
      <c r="AV24" s="59"/>
      <c r="AW24" s="59"/>
      <c r="AX24" s="59"/>
      <c r="AY24" s="388"/>
    </row>
    <row r="25" spans="2:51">
      <c r="B25" s="64" t="s">
        <v>300</v>
      </c>
      <c r="C25" s="4" t="str">
        <f>IF(Kalba="EN",Data2!C50,Data2!B50)</f>
        <v>Elektros energijos išlaidos</v>
      </c>
      <c r="D25" s="65">
        <f>F25+NPV(FDN,G25:INDEX(G25:AJ25,PAL))</f>
        <v>0</v>
      </c>
      <c r="E25" s="65">
        <f t="shared" si="7"/>
        <v>0</v>
      </c>
      <c r="F25" s="78">
        <v>0</v>
      </c>
      <c r="G25" s="78">
        <v>0</v>
      </c>
      <c r="H25" s="78">
        <v>0</v>
      </c>
      <c r="I25" s="78">
        <v>0</v>
      </c>
      <c r="J25" s="78">
        <v>0</v>
      </c>
      <c r="K25" s="78">
        <v>0</v>
      </c>
      <c r="L25" s="78">
        <v>0</v>
      </c>
      <c r="M25" s="78">
        <v>0</v>
      </c>
      <c r="N25" s="78">
        <v>0</v>
      </c>
      <c r="O25" s="78">
        <v>0</v>
      </c>
      <c r="P25" s="78">
        <v>0</v>
      </c>
      <c r="Q25" s="78">
        <v>0</v>
      </c>
      <c r="R25" s="78">
        <v>0</v>
      </c>
      <c r="S25" s="78">
        <v>0</v>
      </c>
      <c r="T25" s="78">
        <v>0</v>
      </c>
      <c r="U25" s="78">
        <v>0</v>
      </c>
      <c r="V25" s="78">
        <v>0</v>
      </c>
      <c r="W25" s="78">
        <v>0</v>
      </c>
      <c r="X25" s="78">
        <v>0</v>
      </c>
      <c r="Y25" s="78">
        <v>0</v>
      </c>
      <c r="Z25" s="78">
        <v>0</v>
      </c>
      <c r="AA25" s="78">
        <v>0</v>
      </c>
      <c r="AB25" s="78">
        <v>0</v>
      </c>
      <c r="AC25" s="78">
        <v>0</v>
      </c>
      <c r="AD25" s="78">
        <v>0</v>
      </c>
      <c r="AE25" s="78">
        <v>0</v>
      </c>
      <c r="AF25" s="78">
        <v>0</v>
      </c>
      <c r="AG25" s="78">
        <v>0</v>
      </c>
      <c r="AH25" s="78">
        <v>0</v>
      </c>
      <c r="AI25" s="78">
        <v>0</v>
      </c>
      <c r="AJ25" s="78">
        <v>0</v>
      </c>
      <c r="AM25" s="383">
        <f>F25+NPV(SDN,G25:INDEX(G25:AJ25,PAL))</f>
        <v>0</v>
      </c>
      <c r="AN25" s="415">
        <f>F25+NPV(SDN,G25:INDEX(G25:AJ25,PAL))</f>
        <v>0</v>
      </c>
      <c r="AO25" s="387">
        <f t="shared" si="8"/>
        <v>0</v>
      </c>
      <c r="AP25" s="59">
        <f>IF(COUNT(F25:INDEX(F25:AJ25,PAL+1))&lt;&gt;PAL+1,"Klaida",0)</f>
        <v>0</v>
      </c>
      <c r="AQ25" s="59"/>
      <c r="AR25" s="59"/>
      <c r="AS25" s="59"/>
      <c r="AT25" s="59"/>
      <c r="AU25" s="59"/>
      <c r="AV25" s="59"/>
      <c r="AW25" s="59"/>
      <c r="AX25" s="59"/>
      <c r="AY25" s="388"/>
    </row>
    <row r="26" spans="2:51">
      <c r="B26" s="64" t="s">
        <v>301</v>
      </c>
      <c r="C26" s="4" t="str">
        <f>IF(Kalba="EN",Data2!C51,Data2!B51)</f>
        <v>Šildymo (išskyrus elektrą) išlaidos</v>
      </c>
      <c r="D26" s="65">
        <f>F26+NPV(FDN,G26:INDEX(G26:AJ26,PAL))</f>
        <v>0</v>
      </c>
      <c r="E26" s="65">
        <f t="shared" si="7"/>
        <v>0</v>
      </c>
      <c r="F26" s="78">
        <v>0</v>
      </c>
      <c r="G26" s="78">
        <v>0</v>
      </c>
      <c r="H26" s="78">
        <v>0</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c r="AI26" s="78">
        <v>0</v>
      </c>
      <c r="AJ26" s="78">
        <v>0</v>
      </c>
      <c r="AM26" s="383">
        <f>F26+NPV(SDN,G26:INDEX(G26:AJ26,PAL))</f>
        <v>0</v>
      </c>
      <c r="AN26" s="415">
        <f>F26+NPV(SDN,G26:INDEX(G26:AJ26,PAL))</f>
        <v>0</v>
      </c>
      <c r="AO26" s="387">
        <f t="shared" si="8"/>
        <v>0</v>
      </c>
      <c r="AP26" s="59">
        <f>IF(COUNT(F26:INDEX(F26:AJ26,PAL+1))&lt;&gt;PAL+1,"Klaida",0)</f>
        <v>0</v>
      </c>
      <c r="AQ26" s="59"/>
      <c r="AR26" s="59"/>
      <c r="AS26" s="59"/>
      <c r="AT26" s="59"/>
      <c r="AU26" s="59"/>
      <c r="AV26" s="59"/>
      <c r="AW26" s="59"/>
      <c r="AX26" s="59"/>
      <c r="AY26" s="388"/>
    </row>
    <row r="27" spans="2:51">
      <c r="B27" s="64" t="s">
        <v>303</v>
      </c>
      <c r="C27" s="4" t="str">
        <f>IF(Kalba="EN",Data2!C52,Data2!B52)</f>
        <v>Infrastruktūros būklės palaikymo išlaidos</v>
      </c>
      <c r="D27" s="65">
        <f>F27+NPV(FDN,G27:INDEX(G27:AJ27,PAL))</f>
        <v>0</v>
      </c>
      <c r="E27" s="65">
        <f t="shared" si="7"/>
        <v>0</v>
      </c>
      <c r="F27" s="78">
        <v>0</v>
      </c>
      <c r="G27" s="78">
        <v>0</v>
      </c>
      <c r="H27" s="78">
        <v>0</v>
      </c>
      <c r="I27" s="78">
        <v>0</v>
      </c>
      <c r="J27" s="78">
        <v>0</v>
      </c>
      <c r="K27" s="78">
        <v>0</v>
      </c>
      <c r="L27" s="78">
        <v>0</v>
      </c>
      <c r="M27" s="78">
        <v>0</v>
      </c>
      <c r="N27" s="78">
        <v>0</v>
      </c>
      <c r="O27" s="78">
        <v>0</v>
      </c>
      <c r="P27" s="78">
        <v>0</v>
      </c>
      <c r="Q27" s="78">
        <v>0</v>
      </c>
      <c r="R27" s="78">
        <v>0</v>
      </c>
      <c r="S27" s="78">
        <v>0</v>
      </c>
      <c r="T27" s="78">
        <v>0</v>
      </c>
      <c r="U27" s="78">
        <v>0</v>
      </c>
      <c r="V27" s="78">
        <v>0</v>
      </c>
      <c r="W27" s="78">
        <v>0</v>
      </c>
      <c r="X27" s="78">
        <v>0</v>
      </c>
      <c r="Y27" s="78">
        <v>0</v>
      </c>
      <c r="Z27" s="78">
        <v>0</v>
      </c>
      <c r="AA27" s="78">
        <v>0</v>
      </c>
      <c r="AB27" s="78">
        <v>0</v>
      </c>
      <c r="AC27" s="78">
        <v>0</v>
      </c>
      <c r="AD27" s="78">
        <v>0</v>
      </c>
      <c r="AE27" s="78">
        <v>0</v>
      </c>
      <c r="AF27" s="78">
        <v>0</v>
      </c>
      <c r="AG27" s="78">
        <v>0</v>
      </c>
      <c r="AH27" s="78">
        <v>0</v>
      </c>
      <c r="AI27" s="78">
        <v>0</v>
      </c>
      <c r="AJ27" s="78">
        <v>0</v>
      </c>
      <c r="AM27" s="383">
        <f>F27+NPV(SDN,G27:INDEX(G27:AJ27,PAL))</f>
        <v>0</v>
      </c>
      <c r="AN27" s="415">
        <f>F27+NPV(SDN,G27:INDEX(G27:AJ27,PAL))</f>
        <v>0</v>
      </c>
      <c r="AO27" s="387">
        <f t="shared" si="8"/>
        <v>0</v>
      </c>
      <c r="AP27" s="59">
        <f>IF(COUNT(F27:INDEX(F27:AJ27,PAL+1))&lt;&gt;PAL+1,"Klaida",0)</f>
        <v>0</v>
      </c>
      <c r="AQ27" s="59"/>
      <c r="AR27" s="59"/>
      <c r="AS27" s="59"/>
      <c r="AT27" s="59"/>
      <c r="AU27" s="59"/>
      <c r="AV27" s="59"/>
      <c r="AW27" s="59"/>
      <c r="AX27" s="59"/>
      <c r="AY27" s="388"/>
    </row>
    <row r="28" spans="2:51">
      <c r="B28" s="64" t="s">
        <v>304</v>
      </c>
      <c r="C28" s="4" t="str">
        <f>IF(Kalba="EN",Data2!C53,Data2!B53)</f>
        <v>Kitos išlaidos</v>
      </c>
      <c r="D28" s="65">
        <f>F28+NPV(FDN,G28:INDEX(G28:AJ28,PAL))</f>
        <v>0</v>
      </c>
      <c r="E28" s="65">
        <f t="shared" si="7"/>
        <v>0</v>
      </c>
      <c r="F28" s="78">
        <v>0</v>
      </c>
      <c r="G28" s="78">
        <v>0</v>
      </c>
      <c r="H28" s="78">
        <v>0</v>
      </c>
      <c r="I28" s="78">
        <v>0</v>
      </c>
      <c r="J28" s="78">
        <v>0</v>
      </c>
      <c r="K28" s="78">
        <v>0</v>
      </c>
      <c r="L28" s="78">
        <v>0</v>
      </c>
      <c r="M28" s="78">
        <v>0</v>
      </c>
      <c r="N28" s="78">
        <v>0</v>
      </c>
      <c r="O28" s="78">
        <v>0</v>
      </c>
      <c r="P28" s="78">
        <v>0</v>
      </c>
      <c r="Q28" s="78">
        <v>0</v>
      </c>
      <c r="R28" s="78">
        <v>0</v>
      </c>
      <c r="S28" s="78">
        <v>0</v>
      </c>
      <c r="T28" s="78">
        <v>0</v>
      </c>
      <c r="U28" s="78">
        <v>0</v>
      </c>
      <c r="V28" s="78">
        <v>0</v>
      </c>
      <c r="W28" s="78">
        <v>0</v>
      </c>
      <c r="X28" s="78">
        <v>0</v>
      </c>
      <c r="Y28" s="78">
        <v>0</v>
      </c>
      <c r="Z28" s="78">
        <v>0</v>
      </c>
      <c r="AA28" s="78">
        <v>0</v>
      </c>
      <c r="AB28" s="78">
        <v>0</v>
      </c>
      <c r="AC28" s="78">
        <v>0</v>
      </c>
      <c r="AD28" s="78">
        <v>0</v>
      </c>
      <c r="AE28" s="78">
        <v>0</v>
      </c>
      <c r="AF28" s="78">
        <v>0</v>
      </c>
      <c r="AG28" s="78">
        <v>0</v>
      </c>
      <c r="AH28" s="78">
        <v>0</v>
      </c>
      <c r="AI28" s="78">
        <v>0</v>
      </c>
      <c r="AJ28" s="78">
        <v>0</v>
      </c>
      <c r="AM28" s="383">
        <f>F28+NPV(SDN,G28:INDEX(G28:AJ28,PAL))</f>
        <v>0</v>
      </c>
      <c r="AN28" s="415">
        <f>F28+NPV(SDN,G28:INDEX(G28:AJ28,PAL))</f>
        <v>0</v>
      </c>
      <c r="AO28" s="387">
        <f t="shared" si="8"/>
        <v>0</v>
      </c>
      <c r="AP28" s="59">
        <f>IF(COUNT(F28:INDEX(F28:AJ28,PAL+1))&lt;&gt;PAL+1,"Klaida",0)</f>
        <v>0</v>
      </c>
      <c r="AQ28" s="59"/>
      <c r="AR28" s="59"/>
      <c r="AS28" s="59"/>
      <c r="AT28" s="59"/>
      <c r="AU28" s="59"/>
      <c r="AV28" s="59"/>
      <c r="AW28" s="59"/>
      <c r="AX28" s="59"/>
      <c r="AY28" s="388"/>
    </row>
    <row r="29" spans="2:51">
      <c r="B29" s="64" t="s">
        <v>305</v>
      </c>
      <c r="C29" s="4" t="str">
        <f>IF(Kalba="EN",Data2!C54,Data2!B54)</f>
        <v>Gautų paskolų (G.3.1.) palūkanos</v>
      </c>
      <c r="D29" s="65">
        <f>F29+NPV(FDN,G29:INDEX(G29:AJ29,PAL))</f>
        <v>0</v>
      </c>
      <c r="E29" s="65">
        <f t="shared" si="7"/>
        <v>0</v>
      </c>
      <c r="F29" s="78">
        <v>0</v>
      </c>
      <c r="G29" s="78">
        <v>0</v>
      </c>
      <c r="H29" s="78">
        <v>0</v>
      </c>
      <c r="I29" s="78">
        <v>0</v>
      </c>
      <c r="J29" s="78">
        <v>0</v>
      </c>
      <c r="K29" s="78">
        <v>0</v>
      </c>
      <c r="L29" s="78">
        <v>0</v>
      </c>
      <c r="M29" s="78">
        <v>0</v>
      </c>
      <c r="N29" s="78">
        <v>0</v>
      </c>
      <c r="O29" s="78">
        <v>0</v>
      </c>
      <c r="P29" s="78">
        <v>0</v>
      </c>
      <c r="Q29" s="78">
        <v>0</v>
      </c>
      <c r="R29" s="78">
        <v>0</v>
      </c>
      <c r="S29" s="78">
        <v>0</v>
      </c>
      <c r="T29" s="78">
        <v>0</v>
      </c>
      <c r="U29" s="78">
        <v>0</v>
      </c>
      <c r="V29" s="78">
        <v>0</v>
      </c>
      <c r="W29" s="78">
        <v>0</v>
      </c>
      <c r="X29" s="78">
        <v>0</v>
      </c>
      <c r="Y29" s="78">
        <v>0</v>
      </c>
      <c r="Z29" s="78">
        <v>0</v>
      </c>
      <c r="AA29" s="78">
        <v>0</v>
      </c>
      <c r="AB29" s="78">
        <v>0</v>
      </c>
      <c r="AC29" s="78">
        <v>0</v>
      </c>
      <c r="AD29" s="78">
        <v>0</v>
      </c>
      <c r="AE29" s="78">
        <v>0</v>
      </c>
      <c r="AF29" s="78">
        <v>0</v>
      </c>
      <c r="AG29" s="78">
        <v>0</v>
      </c>
      <c r="AH29" s="78">
        <v>0</v>
      </c>
      <c r="AI29" s="78">
        <v>0</v>
      </c>
      <c r="AJ29" s="78">
        <v>0</v>
      </c>
      <c r="AM29" s="383">
        <f>F29+NPV(SDN,G29:INDEX(G29:AJ29,PAL))</f>
        <v>0</v>
      </c>
      <c r="AN29" s="415">
        <f>F29+NPV(SDN,G29:INDEX(G29:AJ29,PAL))</f>
        <v>0</v>
      </c>
      <c r="AO29" s="387">
        <f t="shared" si="8"/>
        <v>0</v>
      </c>
      <c r="AP29" s="59">
        <f>IF(COUNT(F29:INDEX(F29:AJ29,PAL+1))&lt;&gt;PAL+1,"Klaida",0)</f>
        <v>0</v>
      </c>
      <c r="AQ29" s="59"/>
      <c r="AR29" s="59"/>
      <c r="AS29" s="59"/>
      <c r="AT29" s="59"/>
      <c r="AU29" s="59"/>
      <c r="AV29" s="59"/>
      <c r="AW29" s="59"/>
      <c r="AX29" s="59"/>
      <c r="AY29" s="388"/>
    </row>
    <row r="30" spans="2:51" s="61" customFormat="1" ht="25.5">
      <c r="B30" s="5" t="s">
        <v>26</v>
      </c>
      <c r="C30" s="5" t="str">
        <f>IF(Kalba="EN",Data2!C55,Data2!B55)</f>
        <v>Mokesčiai (+ neigiama įtaka; - teigiama įtaka biudžeto lėšų srautams)</v>
      </c>
      <c r="D30" s="62">
        <f>ROUND(D31-SUM(D32:D33),0)</f>
        <v>0</v>
      </c>
      <c r="E30" s="62">
        <f>ROUND(E31-SUM(E32:E33),0)</f>
        <v>0</v>
      </c>
      <c r="F30" s="62">
        <f>ROUND(F31-SUM(F32:F33),0)</f>
        <v>0</v>
      </c>
      <c r="G30" s="62">
        <f t="shared" ref="G30:AJ30" si="9">ROUND(G31-SUM(G32:G33),0)</f>
        <v>0</v>
      </c>
      <c r="H30" s="62">
        <f t="shared" si="9"/>
        <v>0</v>
      </c>
      <c r="I30" s="62">
        <f t="shared" si="9"/>
        <v>0</v>
      </c>
      <c r="J30" s="62">
        <f t="shared" si="9"/>
        <v>0</v>
      </c>
      <c r="K30" s="62">
        <f t="shared" si="9"/>
        <v>0</v>
      </c>
      <c r="L30" s="62">
        <f t="shared" si="9"/>
        <v>0</v>
      </c>
      <c r="M30" s="62">
        <f t="shared" si="9"/>
        <v>0</v>
      </c>
      <c r="N30" s="62">
        <f t="shared" si="9"/>
        <v>0</v>
      </c>
      <c r="O30" s="62">
        <f t="shared" si="9"/>
        <v>0</v>
      </c>
      <c r="P30" s="62">
        <f t="shared" si="9"/>
        <v>0</v>
      </c>
      <c r="Q30" s="62">
        <f t="shared" si="9"/>
        <v>0</v>
      </c>
      <c r="R30" s="62">
        <f t="shared" si="9"/>
        <v>0</v>
      </c>
      <c r="S30" s="62">
        <f t="shared" si="9"/>
        <v>0</v>
      </c>
      <c r="T30" s="62">
        <f t="shared" si="9"/>
        <v>0</v>
      </c>
      <c r="U30" s="62">
        <f t="shared" si="9"/>
        <v>0</v>
      </c>
      <c r="V30" s="62">
        <f t="shared" si="9"/>
        <v>0</v>
      </c>
      <c r="W30" s="62">
        <f t="shared" si="9"/>
        <v>0</v>
      </c>
      <c r="X30" s="62">
        <f t="shared" si="9"/>
        <v>0</v>
      </c>
      <c r="Y30" s="62">
        <f t="shared" si="9"/>
        <v>0</v>
      </c>
      <c r="Z30" s="62">
        <f t="shared" si="9"/>
        <v>0</v>
      </c>
      <c r="AA30" s="62">
        <f t="shared" si="9"/>
        <v>0</v>
      </c>
      <c r="AB30" s="62">
        <f t="shared" si="9"/>
        <v>0</v>
      </c>
      <c r="AC30" s="62">
        <f t="shared" si="9"/>
        <v>0</v>
      </c>
      <c r="AD30" s="62">
        <f t="shared" si="9"/>
        <v>0</v>
      </c>
      <c r="AE30" s="62">
        <f t="shared" si="9"/>
        <v>0</v>
      </c>
      <c r="AF30" s="62">
        <f t="shared" si="9"/>
        <v>0</v>
      </c>
      <c r="AG30" s="62">
        <f t="shared" si="9"/>
        <v>0</v>
      </c>
      <c r="AH30" s="62">
        <f t="shared" si="9"/>
        <v>0</v>
      </c>
      <c r="AI30" s="62">
        <f t="shared" si="9"/>
        <v>0</v>
      </c>
      <c r="AJ30" s="62">
        <f t="shared" si="9"/>
        <v>0</v>
      </c>
      <c r="AM30" s="382">
        <f>ROUND(AM31-SUM(AM32:AM33),0)</f>
        <v>0</v>
      </c>
      <c r="AN30" s="382">
        <f>ROUND(AN31-SUM(AN32:AN33),0)</f>
        <v>0</v>
      </c>
      <c r="AO30" s="389"/>
      <c r="AP30" s="63"/>
      <c r="AQ30" s="63"/>
      <c r="AR30" s="63"/>
      <c r="AS30" s="63"/>
      <c r="AT30" s="63"/>
      <c r="AU30" s="63"/>
      <c r="AV30" s="63"/>
      <c r="AW30" s="63"/>
      <c r="AX30" s="63"/>
      <c r="AY30" s="390"/>
    </row>
    <row r="31" spans="2:51">
      <c r="B31" s="64" t="s">
        <v>307</v>
      </c>
      <c r="C31" s="4" t="str">
        <f>IF(Kalba="EN",Data2!C56,Data2!B56)</f>
        <v>Bendra importo/pirkimo PVM suma</v>
      </c>
      <c r="D31" s="65">
        <f>F31+NPV(FDN,G31:INDEX(G31:AJ31,PAL))</f>
        <v>0</v>
      </c>
      <c r="E31" s="65">
        <f>SUMIF($F$5:$AJ$5,"&lt;="&amp;PAL,$F31:$AJ31)</f>
        <v>0</v>
      </c>
      <c r="F31" s="65">
        <f t="shared" ref="F31:AJ31" si="10">IF(pvm_susigrazinimas="Taip",0,SUMPRODUCT(F8:F15,Pirkimo_PVM)+SUMPRODUCT(F23:F28,Pirkimo_PVM_II))</f>
        <v>0</v>
      </c>
      <c r="G31" s="65">
        <f t="shared" si="10"/>
        <v>0</v>
      </c>
      <c r="H31" s="65">
        <f t="shared" si="10"/>
        <v>0</v>
      </c>
      <c r="I31" s="65">
        <f t="shared" si="10"/>
        <v>0</v>
      </c>
      <c r="J31" s="65">
        <f t="shared" si="10"/>
        <v>0</v>
      </c>
      <c r="K31" s="65">
        <f t="shared" si="10"/>
        <v>0</v>
      </c>
      <c r="L31" s="65">
        <f t="shared" si="10"/>
        <v>0</v>
      </c>
      <c r="M31" s="65">
        <f t="shared" si="10"/>
        <v>0</v>
      </c>
      <c r="N31" s="65">
        <f t="shared" si="10"/>
        <v>0</v>
      </c>
      <c r="O31" s="65">
        <f t="shared" si="10"/>
        <v>0</v>
      </c>
      <c r="P31" s="65">
        <f t="shared" si="10"/>
        <v>0</v>
      </c>
      <c r="Q31" s="65">
        <f t="shared" si="10"/>
        <v>0</v>
      </c>
      <c r="R31" s="65">
        <f t="shared" si="10"/>
        <v>0</v>
      </c>
      <c r="S31" s="65">
        <f t="shared" si="10"/>
        <v>0</v>
      </c>
      <c r="T31" s="65">
        <f t="shared" si="10"/>
        <v>0</v>
      </c>
      <c r="U31" s="65">
        <f t="shared" si="10"/>
        <v>0</v>
      </c>
      <c r="V31" s="65">
        <f t="shared" si="10"/>
        <v>0</v>
      </c>
      <c r="W31" s="65">
        <f t="shared" si="10"/>
        <v>0</v>
      </c>
      <c r="X31" s="65">
        <f t="shared" si="10"/>
        <v>0</v>
      </c>
      <c r="Y31" s="65">
        <f t="shared" si="10"/>
        <v>0</v>
      </c>
      <c r="Z31" s="65">
        <f t="shared" si="10"/>
        <v>0</v>
      </c>
      <c r="AA31" s="65">
        <f t="shared" si="10"/>
        <v>0</v>
      </c>
      <c r="AB31" s="65">
        <f t="shared" si="10"/>
        <v>0</v>
      </c>
      <c r="AC31" s="65">
        <f t="shared" si="10"/>
        <v>0</v>
      </c>
      <c r="AD31" s="65">
        <f t="shared" si="10"/>
        <v>0</v>
      </c>
      <c r="AE31" s="65">
        <f t="shared" si="10"/>
        <v>0</v>
      </c>
      <c r="AF31" s="65">
        <f t="shared" si="10"/>
        <v>0</v>
      </c>
      <c r="AG31" s="65">
        <f t="shared" si="10"/>
        <v>0</v>
      </c>
      <c r="AH31" s="65">
        <f t="shared" si="10"/>
        <v>0</v>
      </c>
      <c r="AI31" s="65">
        <f t="shared" si="10"/>
        <v>0</v>
      </c>
      <c r="AJ31" s="65">
        <f t="shared" si="10"/>
        <v>0</v>
      </c>
      <c r="AM31" s="383">
        <f>F31+NPV(SDN,G31:INDEX(G31:AJ31,PAL))</f>
        <v>0</v>
      </c>
      <c r="AN31" s="415">
        <f>F31+NPV(SDN,G31:INDEX(G31:AJ31,PAL))</f>
        <v>0</v>
      </c>
      <c r="AO31" s="387"/>
      <c r="AP31" s="59"/>
      <c r="AQ31" s="59"/>
      <c r="AR31" s="59"/>
      <c r="AS31" s="59"/>
      <c r="AT31" s="59"/>
      <c r="AU31" s="59"/>
      <c r="AV31" s="59"/>
      <c r="AW31" s="59"/>
      <c r="AX31" s="59"/>
      <c r="AY31" s="388"/>
    </row>
    <row r="32" spans="2:51">
      <c r="B32" s="64" t="s">
        <v>309</v>
      </c>
      <c r="C32" s="4" t="str">
        <f>IF(Kalba="EN",Data2!C57,Data2!B57)</f>
        <v>Bendra pardavimo PVM suma</v>
      </c>
      <c r="D32" s="65">
        <f>F32+NPV(FDN,G32:INDEX(G32:AJ32,PAL))</f>
        <v>0</v>
      </c>
      <c r="E32" s="65">
        <f>SUMIF($F$5:$AJ$5,"&lt;="&amp;PAL,$F32:$AJ32)</f>
        <v>0</v>
      </c>
      <c r="F32" s="65">
        <f t="shared" ref="F32:AJ32" si="11">IF(pvm_susigrazinimas="Taip",0,SUMPRODUCT(F18:F19,Pardavimo_PVM))</f>
        <v>0</v>
      </c>
      <c r="G32" s="65">
        <f t="shared" si="11"/>
        <v>0</v>
      </c>
      <c r="H32" s="65">
        <f t="shared" si="11"/>
        <v>0</v>
      </c>
      <c r="I32" s="65">
        <f t="shared" si="11"/>
        <v>0</v>
      </c>
      <c r="J32" s="65">
        <f t="shared" si="11"/>
        <v>0</v>
      </c>
      <c r="K32" s="65">
        <f t="shared" si="11"/>
        <v>0</v>
      </c>
      <c r="L32" s="65">
        <f t="shared" si="11"/>
        <v>0</v>
      </c>
      <c r="M32" s="65">
        <f t="shared" si="11"/>
        <v>0</v>
      </c>
      <c r="N32" s="65">
        <f t="shared" si="11"/>
        <v>0</v>
      </c>
      <c r="O32" s="65">
        <f t="shared" si="11"/>
        <v>0</v>
      </c>
      <c r="P32" s="65">
        <f t="shared" si="11"/>
        <v>0</v>
      </c>
      <c r="Q32" s="65">
        <f t="shared" si="11"/>
        <v>0</v>
      </c>
      <c r="R32" s="65">
        <f t="shared" si="11"/>
        <v>0</v>
      </c>
      <c r="S32" s="65">
        <f t="shared" si="11"/>
        <v>0</v>
      </c>
      <c r="T32" s="65">
        <f t="shared" si="11"/>
        <v>0</v>
      </c>
      <c r="U32" s="65">
        <f t="shared" si="11"/>
        <v>0</v>
      </c>
      <c r="V32" s="65">
        <f t="shared" si="11"/>
        <v>0</v>
      </c>
      <c r="W32" s="65">
        <f t="shared" si="11"/>
        <v>0</v>
      </c>
      <c r="X32" s="65">
        <f t="shared" si="11"/>
        <v>0</v>
      </c>
      <c r="Y32" s="65">
        <f t="shared" si="11"/>
        <v>0</v>
      </c>
      <c r="Z32" s="65">
        <f t="shared" si="11"/>
        <v>0</v>
      </c>
      <c r="AA32" s="65">
        <f t="shared" si="11"/>
        <v>0</v>
      </c>
      <c r="AB32" s="65">
        <f t="shared" si="11"/>
        <v>0</v>
      </c>
      <c r="AC32" s="65">
        <f t="shared" si="11"/>
        <v>0</v>
      </c>
      <c r="AD32" s="65">
        <f t="shared" si="11"/>
        <v>0</v>
      </c>
      <c r="AE32" s="65">
        <f t="shared" si="11"/>
        <v>0</v>
      </c>
      <c r="AF32" s="65">
        <f t="shared" si="11"/>
        <v>0</v>
      </c>
      <c r="AG32" s="65">
        <f t="shared" si="11"/>
        <v>0</v>
      </c>
      <c r="AH32" s="65">
        <f t="shared" si="11"/>
        <v>0</v>
      </c>
      <c r="AI32" s="65">
        <f t="shared" si="11"/>
        <v>0</v>
      </c>
      <c r="AJ32" s="65">
        <f t="shared" si="11"/>
        <v>0</v>
      </c>
      <c r="AM32" s="383">
        <f>F32+NPV(SDN,G32:INDEX(G32:AJ32,PAL))</f>
        <v>0</v>
      </c>
      <c r="AN32" s="415">
        <f>F32+NPV(SDN,G32:INDEX(G32:AJ32,PAL))</f>
        <v>0</v>
      </c>
      <c r="AO32" s="387"/>
      <c r="AP32" s="59"/>
      <c r="AQ32" s="59"/>
      <c r="AR32" s="59"/>
      <c r="AS32" s="59"/>
      <c r="AT32" s="59"/>
      <c r="AU32" s="59"/>
      <c r="AV32" s="59"/>
      <c r="AW32" s="59"/>
      <c r="AX32" s="59"/>
      <c r="AY32" s="388"/>
    </row>
    <row r="33" spans="2:51">
      <c r="B33" s="64" t="s">
        <v>311</v>
      </c>
      <c r="C33" s="4" t="str">
        <f>IF(Kalba="EN",Data2!C58,Data2!B58)</f>
        <v>Bendra kitų mokėtinų netiesioginių mokesčių suma</v>
      </c>
      <c r="D33" s="65">
        <f>F33+NPV(FDN,G33:INDEX(G33:AJ33,PAL))</f>
        <v>0</v>
      </c>
      <c r="E33" s="65">
        <f>SUMIF($F$5:$AJ$5,"&lt;="&amp;PAL,$F33:$AJ33)</f>
        <v>0</v>
      </c>
      <c r="F33" s="78">
        <v>0</v>
      </c>
      <c r="G33" s="78">
        <v>0</v>
      </c>
      <c r="H33" s="78">
        <v>0</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c r="AA33" s="78">
        <v>0</v>
      </c>
      <c r="AB33" s="78">
        <v>0</v>
      </c>
      <c r="AC33" s="78">
        <v>0</v>
      </c>
      <c r="AD33" s="78">
        <v>0</v>
      </c>
      <c r="AE33" s="78">
        <v>0</v>
      </c>
      <c r="AF33" s="78">
        <v>0</v>
      </c>
      <c r="AG33" s="78">
        <v>0</v>
      </c>
      <c r="AH33" s="78">
        <v>0</v>
      </c>
      <c r="AI33" s="78">
        <v>0</v>
      </c>
      <c r="AJ33" s="78">
        <v>0</v>
      </c>
      <c r="AM33" s="383">
        <f>F33+NPV(SDN,G33:INDEX(G33:AJ33,PAL))</f>
        <v>0</v>
      </c>
      <c r="AN33" s="415">
        <f>F33+NPV(SDN,G33:INDEX(G33:AJ33,PAL))</f>
        <v>0</v>
      </c>
      <c r="AO33" s="387">
        <f>IF(COUNTIF(AP33:AY33,"Klaida")&gt;0,1,0)</f>
        <v>0</v>
      </c>
      <c r="AP33" s="59">
        <f>IF(COUNT(F33:INDEX(F33:AJ33,PAL+1))&lt;&gt;PAL+1,"Klaida",0)</f>
        <v>0</v>
      </c>
      <c r="AQ33" s="59"/>
      <c r="AR33" s="59"/>
      <c r="AS33" s="59"/>
      <c r="AT33" s="59"/>
      <c r="AU33" s="59"/>
      <c r="AV33" s="59"/>
      <c r="AW33" s="59"/>
      <c r="AX33" s="59"/>
      <c r="AY33" s="388"/>
    </row>
    <row r="34" spans="2:51" s="61" customFormat="1">
      <c r="B34" s="5" t="s">
        <v>28</v>
      </c>
      <c r="C34" s="5" t="str">
        <f>IF(Kalba="EN",Data2!C59,Data2!B59)</f>
        <v>Grynosios pajamos</v>
      </c>
      <c r="D34" s="62">
        <f>ROUND(SUM(D17)-SUM(D15,D22),0)</f>
        <v>0</v>
      </c>
      <c r="E34" s="62">
        <f t="shared" ref="E34:AJ34" si="12">ROUND(SUM(E17)-SUM(E15,E22),0)</f>
        <v>0</v>
      </c>
      <c r="F34" s="62">
        <f t="shared" si="12"/>
        <v>0</v>
      </c>
      <c r="G34" s="62">
        <f t="shared" si="12"/>
        <v>0</v>
      </c>
      <c r="H34" s="62">
        <f t="shared" si="12"/>
        <v>0</v>
      </c>
      <c r="I34" s="62">
        <f t="shared" si="12"/>
        <v>0</v>
      </c>
      <c r="J34" s="62">
        <f t="shared" si="12"/>
        <v>0</v>
      </c>
      <c r="K34" s="62">
        <f t="shared" si="12"/>
        <v>0</v>
      </c>
      <c r="L34" s="62">
        <f t="shared" si="12"/>
        <v>0</v>
      </c>
      <c r="M34" s="62">
        <f t="shared" si="12"/>
        <v>0</v>
      </c>
      <c r="N34" s="62">
        <f t="shared" si="12"/>
        <v>0</v>
      </c>
      <c r="O34" s="62">
        <f t="shared" si="12"/>
        <v>0</v>
      </c>
      <c r="P34" s="62">
        <f t="shared" si="12"/>
        <v>0</v>
      </c>
      <c r="Q34" s="62">
        <f t="shared" si="12"/>
        <v>0</v>
      </c>
      <c r="R34" s="62">
        <f t="shared" si="12"/>
        <v>0</v>
      </c>
      <c r="S34" s="62">
        <f t="shared" si="12"/>
        <v>0</v>
      </c>
      <c r="T34" s="62">
        <f t="shared" si="12"/>
        <v>0</v>
      </c>
      <c r="U34" s="62">
        <f t="shared" si="12"/>
        <v>0</v>
      </c>
      <c r="V34" s="62">
        <f t="shared" si="12"/>
        <v>0</v>
      </c>
      <c r="W34" s="62">
        <f t="shared" si="12"/>
        <v>0</v>
      </c>
      <c r="X34" s="62">
        <f t="shared" si="12"/>
        <v>0</v>
      </c>
      <c r="Y34" s="62">
        <f t="shared" si="12"/>
        <v>0</v>
      </c>
      <c r="Z34" s="62">
        <f t="shared" si="12"/>
        <v>0</v>
      </c>
      <c r="AA34" s="62">
        <f t="shared" si="12"/>
        <v>0</v>
      </c>
      <c r="AB34" s="62">
        <f t="shared" si="12"/>
        <v>0</v>
      </c>
      <c r="AC34" s="62">
        <f t="shared" si="12"/>
        <v>0</v>
      </c>
      <c r="AD34" s="62">
        <f t="shared" si="12"/>
        <v>0</v>
      </c>
      <c r="AE34" s="62">
        <f t="shared" si="12"/>
        <v>0</v>
      </c>
      <c r="AF34" s="62">
        <f t="shared" si="12"/>
        <v>0</v>
      </c>
      <c r="AG34" s="62">
        <f t="shared" si="12"/>
        <v>0</v>
      </c>
      <c r="AH34" s="62">
        <f t="shared" si="12"/>
        <v>0</v>
      </c>
      <c r="AI34" s="62">
        <f t="shared" si="12"/>
        <v>0</v>
      </c>
      <c r="AJ34" s="62">
        <f t="shared" si="12"/>
        <v>0</v>
      </c>
      <c r="AM34" s="382">
        <f>ROUND(SUM(AO17)-SUM(AO7,AO21),0)</f>
        <v>0</v>
      </c>
      <c r="AN34" s="382">
        <f>ROUND(SUM(AP17)-SUM(AP7,AP21),0)</f>
        <v>0</v>
      </c>
      <c r="AO34" s="389"/>
      <c r="AP34" s="63"/>
      <c r="AQ34" s="63"/>
      <c r="AR34" s="63"/>
      <c r="AS34" s="63"/>
      <c r="AT34" s="63"/>
      <c r="AU34" s="63"/>
      <c r="AV34" s="63"/>
      <c r="AW34" s="63"/>
      <c r="AX34" s="63"/>
      <c r="AY34" s="390"/>
    </row>
    <row r="35" spans="2:51" s="61" customFormat="1">
      <c r="B35" s="66" t="s">
        <v>313</v>
      </c>
      <c r="C35" s="5" t="str">
        <f>IF(Kalba="EN",Data2!C60,Data2!B60)</f>
        <v>Finansavimas, iš viso</v>
      </c>
      <c r="D35" s="62">
        <f>SUM(D36,D41,D44)</f>
        <v>0</v>
      </c>
      <c r="E35" s="62">
        <f t="shared" ref="E35:AJ35" si="13">SUM(E36,E41,E44)</f>
        <v>0</v>
      </c>
      <c r="F35" s="62">
        <f t="shared" si="13"/>
        <v>0</v>
      </c>
      <c r="G35" s="62">
        <f t="shared" si="13"/>
        <v>0</v>
      </c>
      <c r="H35" s="62">
        <f t="shared" si="13"/>
        <v>0</v>
      </c>
      <c r="I35" s="62">
        <f t="shared" si="13"/>
        <v>0</v>
      </c>
      <c r="J35" s="62">
        <f t="shared" si="13"/>
        <v>0</v>
      </c>
      <c r="K35" s="62">
        <f t="shared" si="13"/>
        <v>0</v>
      </c>
      <c r="L35" s="62">
        <f t="shared" si="13"/>
        <v>0</v>
      </c>
      <c r="M35" s="62">
        <f t="shared" si="13"/>
        <v>0</v>
      </c>
      <c r="N35" s="62">
        <f t="shared" si="13"/>
        <v>0</v>
      </c>
      <c r="O35" s="62">
        <f t="shared" si="13"/>
        <v>0</v>
      </c>
      <c r="P35" s="62">
        <f t="shared" si="13"/>
        <v>0</v>
      </c>
      <c r="Q35" s="62">
        <f t="shared" si="13"/>
        <v>0</v>
      </c>
      <c r="R35" s="62">
        <f t="shared" si="13"/>
        <v>0</v>
      </c>
      <c r="S35" s="62">
        <f t="shared" si="13"/>
        <v>0</v>
      </c>
      <c r="T35" s="62">
        <f t="shared" si="13"/>
        <v>0</v>
      </c>
      <c r="U35" s="62">
        <f t="shared" si="13"/>
        <v>0</v>
      </c>
      <c r="V35" s="62">
        <f t="shared" si="13"/>
        <v>0</v>
      </c>
      <c r="W35" s="62">
        <f t="shared" si="13"/>
        <v>0</v>
      </c>
      <c r="X35" s="62">
        <f t="shared" si="13"/>
        <v>0</v>
      </c>
      <c r="Y35" s="62">
        <f t="shared" si="13"/>
        <v>0</v>
      </c>
      <c r="Z35" s="62">
        <f t="shared" si="13"/>
        <v>0</v>
      </c>
      <c r="AA35" s="62">
        <f t="shared" si="13"/>
        <v>0</v>
      </c>
      <c r="AB35" s="62">
        <f t="shared" si="13"/>
        <v>0</v>
      </c>
      <c r="AC35" s="62">
        <f t="shared" si="13"/>
        <v>0</v>
      </c>
      <c r="AD35" s="62">
        <f t="shared" si="13"/>
        <v>0</v>
      </c>
      <c r="AE35" s="62">
        <f t="shared" si="13"/>
        <v>0</v>
      </c>
      <c r="AF35" s="62">
        <f t="shared" si="13"/>
        <v>0</v>
      </c>
      <c r="AG35" s="62">
        <f t="shared" si="13"/>
        <v>0</v>
      </c>
      <c r="AH35" s="62">
        <f t="shared" si="13"/>
        <v>0</v>
      </c>
      <c r="AI35" s="62">
        <f t="shared" si="13"/>
        <v>0</v>
      </c>
      <c r="AJ35" s="62">
        <f t="shared" si="13"/>
        <v>0</v>
      </c>
      <c r="AM35" s="382">
        <f>SUM(AO36,AO41,AO44)</f>
        <v>0</v>
      </c>
      <c r="AN35" s="382">
        <f>SUM(AP36,AP41,AP44)</f>
        <v>0</v>
      </c>
      <c r="AO35" s="389"/>
      <c r="AP35" s="63"/>
      <c r="AQ35" s="63"/>
      <c r="AR35" s="63"/>
      <c r="AS35" s="63"/>
      <c r="AT35" s="63"/>
      <c r="AU35" s="63"/>
      <c r="AV35" s="63"/>
      <c r="AW35" s="63"/>
      <c r="AX35" s="63"/>
      <c r="AY35" s="390"/>
    </row>
    <row r="36" spans="2:51" s="61" customFormat="1">
      <c r="B36" s="66" t="s">
        <v>32</v>
      </c>
      <c r="C36" s="5" t="str">
        <f>IF(Kalba="EN",Data2!C61,Data2!B61)</f>
        <v>Prašomas finansavimas</v>
      </c>
      <c r="D36" s="62">
        <f>ROUND(SUM(D37:D40),0)</f>
        <v>0</v>
      </c>
      <c r="E36" s="62">
        <f>ROUND(SUM(E37:E40),0)</f>
        <v>0</v>
      </c>
      <c r="F36" s="62">
        <f t="shared" ref="F36:AJ36" si="14">ROUND(SUM(F37:F40),0)</f>
        <v>0</v>
      </c>
      <c r="G36" s="62">
        <f t="shared" si="14"/>
        <v>0</v>
      </c>
      <c r="H36" s="62">
        <f t="shared" si="14"/>
        <v>0</v>
      </c>
      <c r="I36" s="62">
        <f t="shared" si="14"/>
        <v>0</v>
      </c>
      <c r="J36" s="62">
        <f t="shared" si="14"/>
        <v>0</v>
      </c>
      <c r="K36" s="62">
        <f t="shared" si="14"/>
        <v>0</v>
      </c>
      <c r="L36" s="62">
        <f t="shared" si="14"/>
        <v>0</v>
      </c>
      <c r="M36" s="62">
        <f t="shared" si="14"/>
        <v>0</v>
      </c>
      <c r="N36" s="62">
        <f t="shared" si="14"/>
        <v>0</v>
      </c>
      <c r="O36" s="62">
        <f t="shared" si="14"/>
        <v>0</v>
      </c>
      <c r="P36" s="62">
        <f t="shared" si="14"/>
        <v>0</v>
      </c>
      <c r="Q36" s="62">
        <f t="shared" si="14"/>
        <v>0</v>
      </c>
      <c r="R36" s="62">
        <f t="shared" si="14"/>
        <v>0</v>
      </c>
      <c r="S36" s="62">
        <f t="shared" si="14"/>
        <v>0</v>
      </c>
      <c r="T36" s="62">
        <f t="shared" si="14"/>
        <v>0</v>
      </c>
      <c r="U36" s="62">
        <f t="shared" si="14"/>
        <v>0</v>
      </c>
      <c r="V36" s="62">
        <f t="shared" si="14"/>
        <v>0</v>
      </c>
      <c r="W36" s="62">
        <f t="shared" si="14"/>
        <v>0</v>
      </c>
      <c r="X36" s="62">
        <f t="shared" si="14"/>
        <v>0</v>
      </c>
      <c r="Y36" s="62">
        <f t="shared" si="14"/>
        <v>0</v>
      </c>
      <c r="Z36" s="62">
        <f t="shared" si="14"/>
        <v>0</v>
      </c>
      <c r="AA36" s="62">
        <f t="shared" si="14"/>
        <v>0</v>
      </c>
      <c r="AB36" s="62">
        <f t="shared" si="14"/>
        <v>0</v>
      </c>
      <c r="AC36" s="62">
        <f t="shared" si="14"/>
        <v>0</v>
      </c>
      <c r="AD36" s="62">
        <f t="shared" si="14"/>
        <v>0</v>
      </c>
      <c r="AE36" s="62">
        <f t="shared" si="14"/>
        <v>0</v>
      </c>
      <c r="AF36" s="62">
        <f t="shared" si="14"/>
        <v>0</v>
      </c>
      <c r="AG36" s="62">
        <f t="shared" si="14"/>
        <v>0</v>
      </c>
      <c r="AH36" s="62">
        <f t="shared" si="14"/>
        <v>0</v>
      </c>
      <c r="AI36" s="62">
        <f t="shared" si="14"/>
        <v>0</v>
      </c>
      <c r="AJ36" s="62">
        <f t="shared" si="14"/>
        <v>0</v>
      </c>
      <c r="AM36" s="382">
        <f>ROUND(SUM(AM37:AM40),0)</f>
        <v>0</v>
      </c>
      <c r="AN36" s="382">
        <f>ROUND(SUM(AN37:AN40),0)</f>
        <v>0</v>
      </c>
      <c r="AO36" s="389"/>
      <c r="AP36" s="63"/>
      <c r="AQ36" s="63"/>
      <c r="AR36" s="63"/>
      <c r="AS36" s="63"/>
      <c r="AT36" s="63"/>
      <c r="AU36" s="63"/>
      <c r="AV36" s="63"/>
      <c r="AW36" s="63"/>
      <c r="AX36" s="63"/>
      <c r="AY36" s="390"/>
    </row>
    <row r="37" spans="2:51">
      <c r="B37" s="64" t="s">
        <v>34</v>
      </c>
      <c r="C37" s="4" t="str">
        <f>IF(Kalba="EN",Data2!C62,Data2!B62)</f>
        <v>ES struktūrinės paramos lėšos</v>
      </c>
      <c r="D37" s="65">
        <f>F37+NPV(FDN,G37:INDEX(G37:AJ37,PAL))</f>
        <v>0</v>
      </c>
      <c r="E37" s="65">
        <f>SUMIF($F$5:$AJ$5,"&lt;="&amp;PAL,$F37:$AJ37)</f>
        <v>0</v>
      </c>
      <c r="F37" s="78">
        <v>0</v>
      </c>
      <c r="G37" s="78">
        <v>0</v>
      </c>
      <c r="H37" s="78">
        <v>0</v>
      </c>
      <c r="I37" s="78">
        <v>0</v>
      </c>
      <c r="J37" s="78">
        <v>0</v>
      </c>
      <c r="K37" s="78">
        <v>0</v>
      </c>
      <c r="L37" s="78">
        <v>0</v>
      </c>
      <c r="M37" s="78">
        <v>0</v>
      </c>
      <c r="N37" s="78">
        <v>0</v>
      </c>
      <c r="O37" s="78">
        <v>0</v>
      </c>
      <c r="P37" s="78">
        <v>0</v>
      </c>
      <c r="Q37" s="78">
        <v>0</v>
      </c>
      <c r="R37" s="78">
        <v>0</v>
      </c>
      <c r="S37" s="78">
        <v>0</v>
      </c>
      <c r="T37" s="78">
        <v>0</v>
      </c>
      <c r="U37" s="78">
        <v>0</v>
      </c>
      <c r="V37" s="78">
        <v>0</v>
      </c>
      <c r="W37" s="78">
        <v>0</v>
      </c>
      <c r="X37" s="78">
        <v>0</v>
      </c>
      <c r="Y37" s="78">
        <v>0</v>
      </c>
      <c r="Z37" s="78">
        <v>0</v>
      </c>
      <c r="AA37" s="78">
        <v>0</v>
      </c>
      <c r="AB37" s="78">
        <v>0</v>
      </c>
      <c r="AC37" s="78">
        <v>0</v>
      </c>
      <c r="AD37" s="78">
        <v>0</v>
      </c>
      <c r="AE37" s="78">
        <v>0</v>
      </c>
      <c r="AF37" s="78">
        <v>0</v>
      </c>
      <c r="AG37" s="78">
        <v>0</v>
      </c>
      <c r="AH37" s="78">
        <v>0</v>
      </c>
      <c r="AI37" s="78">
        <v>0</v>
      </c>
      <c r="AJ37" s="78">
        <v>0</v>
      </c>
      <c r="AM37" s="383">
        <f>F37+NPV(SDN,G37:INDEX(G37:AJ37,PAL))</f>
        <v>0</v>
      </c>
      <c r="AN37" s="415">
        <f>F37+NPV(SDN,G37:INDEX(G37:AJ37,PAL))</f>
        <v>0</v>
      </c>
      <c r="AO37" s="387">
        <f>IF(COUNTIF(AP37:AY37,"Klaida")&gt;0,1,0)</f>
        <v>0</v>
      </c>
      <c r="AP37" s="59">
        <f>IF(COUNT(F37:INDEX(F37:AJ37,PAL+1))&lt;&gt;PAL+1,"Klaida",0)</f>
        <v>0</v>
      </c>
      <c r="AQ37" s="59"/>
      <c r="AR37" s="59"/>
      <c r="AS37" s="59"/>
      <c r="AT37" s="59"/>
      <c r="AU37" s="59"/>
      <c r="AV37" s="59"/>
      <c r="AW37" s="59"/>
      <c r="AX37" s="59"/>
      <c r="AY37" s="388"/>
    </row>
    <row r="38" spans="2:51">
      <c r="B38" s="64" t="s">
        <v>36</v>
      </c>
      <c r="C38" s="4" t="str">
        <f>IF(Kalba="EN",Data2!C63,Data2!B63)</f>
        <v>LR bendrojo finansavimo lėšos</v>
      </c>
      <c r="D38" s="65">
        <f>F38+NPV(FDN,G38:INDEX(G38:AJ38,PAL))</f>
        <v>0</v>
      </c>
      <c r="E38" s="65">
        <f>SUMIF($F$5:$AJ$5,"&lt;="&amp;PAL,$F38:$AJ38)</f>
        <v>0</v>
      </c>
      <c r="F38" s="78">
        <v>0</v>
      </c>
      <c r="G38" s="78">
        <v>0</v>
      </c>
      <c r="H38" s="78">
        <v>0</v>
      </c>
      <c r="I38" s="78">
        <v>0</v>
      </c>
      <c r="J38" s="78">
        <v>0</v>
      </c>
      <c r="K38" s="78">
        <v>0</v>
      </c>
      <c r="L38" s="78">
        <v>0</v>
      </c>
      <c r="M38" s="78">
        <v>0</v>
      </c>
      <c r="N38" s="78">
        <v>0</v>
      </c>
      <c r="O38" s="78">
        <v>0</v>
      </c>
      <c r="P38" s="78">
        <v>0</v>
      </c>
      <c r="Q38" s="78">
        <v>0</v>
      </c>
      <c r="R38" s="78">
        <v>0</v>
      </c>
      <c r="S38" s="78">
        <v>0</v>
      </c>
      <c r="T38" s="78">
        <v>0</v>
      </c>
      <c r="U38" s="78">
        <v>0</v>
      </c>
      <c r="V38" s="78">
        <v>0</v>
      </c>
      <c r="W38" s="78">
        <v>0</v>
      </c>
      <c r="X38" s="78">
        <v>0</v>
      </c>
      <c r="Y38" s="78">
        <v>0</v>
      </c>
      <c r="Z38" s="78">
        <v>0</v>
      </c>
      <c r="AA38" s="78">
        <v>0</v>
      </c>
      <c r="AB38" s="78">
        <v>0</v>
      </c>
      <c r="AC38" s="78">
        <v>0</v>
      </c>
      <c r="AD38" s="78">
        <v>0</v>
      </c>
      <c r="AE38" s="78">
        <v>0</v>
      </c>
      <c r="AF38" s="78">
        <v>0</v>
      </c>
      <c r="AG38" s="78">
        <v>0</v>
      </c>
      <c r="AH38" s="78">
        <v>0</v>
      </c>
      <c r="AI38" s="78">
        <v>0</v>
      </c>
      <c r="AJ38" s="78">
        <v>0</v>
      </c>
      <c r="AM38" s="383">
        <f>F38+NPV(SDN,G38:INDEX(G38:AJ38,PAL))</f>
        <v>0</v>
      </c>
      <c r="AN38" s="415">
        <f>F38+NPV(SDN,G38:INDEX(G38:AJ38,PAL))</f>
        <v>0</v>
      </c>
      <c r="AO38" s="387">
        <f>IF(COUNTIF(AP38:AY38,"Klaida")&gt;0,1,0)</f>
        <v>0</v>
      </c>
      <c r="AP38" s="59">
        <f>IF(COUNT(F38:INDEX(F38:AJ38,PAL+1))&lt;&gt;PAL+1,"Klaida",0)</f>
        <v>0</v>
      </c>
      <c r="AQ38" s="59"/>
      <c r="AR38" s="59"/>
      <c r="AS38" s="59"/>
      <c r="AT38" s="59"/>
      <c r="AU38" s="59"/>
      <c r="AV38" s="59"/>
      <c r="AW38" s="59"/>
      <c r="AX38" s="59"/>
      <c r="AY38" s="388"/>
    </row>
    <row r="39" spans="2:51">
      <c r="B39" s="64" t="s">
        <v>38</v>
      </c>
      <c r="C39" s="4" t="str">
        <f>IF(Kalba="EN",Data2!C64,Data2!B64)</f>
        <v>Kito tarptautinio finansavimo lėšos</v>
      </c>
      <c r="D39" s="65">
        <f>F39+NPV(FDN,G39:INDEX(G39:AJ39,PAL))</f>
        <v>0</v>
      </c>
      <c r="E39" s="65">
        <f>SUMIF($F$5:$AJ$5,"&lt;="&amp;PAL,$F39:$AJ39)</f>
        <v>0</v>
      </c>
      <c r="F39" s="78">
        <v>0</v>
      </c>
      <c r="G39" s="78">
        <v>0</v>
      </c>
      <c r="H39" s="78">
        <v>0</v>
      </c>
      <c r="I39" s="78">
        <v>0</v>
      </c>
      <c r="J39" s="78">
        <v>0</v>
      </c>
      <c r="K39" s="78">
        <v>0</v>
      </c>
      <c r="L39" s="78">
        <v>0</v>
      </c>
      <c r="M39" s="78">
        <v>0</v>
      </c>
      <c r="N39" s="78">
        <v>0</v>
      </c>
      <c r="O39" s="78">
        <v>0</v>
      </c>
      <c r="P39" s="78">
        <v>0</v>
      </c>
      <c r="Q39" s="78">
        <v>0</v>
      </c>
      <c r="R39" s="78">
        <v>0</v>
      </c>
      <c r="S39" s="78">
        <v>0</v>
      </c>
      <c r="T39" s="78">
        <v>0</v>
      </c>
      <c r="U39" s="78">
        <v>0</v>
      </c>
      <c r="V39" s="78">
        <v>0</v>
      </c>
      <c r="W39" s="78">
        <v>0</v>
      </c>
      <c r="X39" s="78">
        <v>0</v>
      </c>
      <c r="Y39" s="78">
        <v>0</v>
      </c>
      <c r="Z39" s="78">
        <v>0</v>
      </c>
      <c r="AA39" s="78">
        <v>0</v>
      </c>
      <c r="AB39" s="78">
        <v>0</v>
      </c>
      <c r="AC39" s="78">
        <v>0</v>
      </c>
      <c r="AD39" s="78">
        <v>0</v>
      </c>
      <c r="AE39" s="78">
        <v>0</v>
      </c>
      <c r="AF39" s="78">
        <v>0</v>
      </c>
      <c r="AG39" s="78">
        <v>0</v>
      </c>
      <c r="AH39" s="78">
        <v>0</v>
      </c>
      <c r="AI39" s="78">
        <v>0</v>
      </c>
      <c r="AJ39" s="78">
        <v>0</v>
      </c>
      <c r="AM39" s="383">
        <f>F39+NPV(SDN,G39:INDEX(G39:AJ39,PAL))</f>
        <v>0</v>
      </c>
      <c r="AN39" s="415">
        <f>F39+NPV(SDN,G39:INDEX(G39:AJ39,PAL))</f>
        <v>0</v>
      </c>
      <c r="AO39" s="387">
        <f>IF(COUNTIF(AP39:AY39,"Klaida")&gt;0,1,0)</f>
        <v>0</v>
      </c>
      <c r="AP39" s="59">
        <f>IF(COUNT(F39:INDEX(F39:AJ39,PAL+1))&lt;&gt;PAL+1,"Klaida",0)</f>
        <v>0</v>
      </c>
      <c r="AQ39" s="59"/>
      <c r="AR39" s="59"/>
      <c r="AS39" s="59"/>
      <c r="AT39" s="59"/>
      <c r="AU39" s="59"/>
      <c r="AV39" s="59"/>
      <c r="AW39" s="59"/>
      <c r="AX39" s="59"/>
      <c r="AY39" s="388"/>
    </row>
    <row r="40" spans="2:51" ht="25.5">
      <c r="B40" s="64" t="s">
        <v>40</v>
      </c>
      <c r="C40" s="4" t="str">
        <f>IF(Kalba="EN",Data2!C65,Data2!B65)</f>
        <v>Specialiosios programos lėšos, skirtos padengti netinkamą finansuoti PVM</v>
      </c>
      <c r="D40" s="65">
        <f>F40+NPV(FDN,G40:INDEX(G40:AJ40,PAL))</f>
        <v>0</v>
      </c>
      <c r="E40" s="65">
        <f>SUMIF($F$5:$AJ$5,"&lt;="&amp;PAL,$F40:$AJ40)</f>
        <v>0</v>
      </c>
      <c r="F40" s="78">
        <v>0</v>
      </c>
      <c r="G40" s="78">
        <v>0</v>
      </c>
      <c r="H40" s="78">
        <v>0</v>
      </c>
      <c r="I40" s="78">
        <v>0</v>
      </c>
      <c r="J40" s="78">
        <v>0</v>
      </c>
      <c r="K40" s="78">
        <v>0</v>
      </c>
      <c r="L40" s="78">
        <v>0</v>
      </c>
      <c r="M40" s="78">
        <v>0</v>
      </c>
      <c r="N40" s="78">
        <v>0</v>
      </c>
      <c r="O40" s="78">
        <v>0</v>
      </c>
      <c r="P40" s="78">
        <v>0</v>
      </c>
      <c r="Q40" s="78">
        <v>0</v>
      </c>
      <c r="R40" s="78">
        <v>0</v>
      </c>
      <c r="S40" s="78">
        <v>0</v>
      </c>
      <c r="T40" s="78">
        <v>0</v>
      </c>
      <c r="U40" s="78">
        <v>0</v>
      </c>
      <c r="V40" s="78">
        <v>0</v>
      </c>
      <c r="W40" s="78">
        <v>0</v>
      </c>
      <c r="X40" s="78">
        <v>0</v>
      </c>
      <c r="Y40" s="78">
        <v>0</v>
      </c>
      <c r="Z40" s="78">
        <v>0</v>
      </c>
      <c r="AA40" s="78">
        <v>0</v>
      </c>
      <c r="AB40" s="78">
        <v>0</v>
      </c>
      <c r="AC40" s="78">
        <v>0</v>
      </c>
      <c r="AD40" s="78">
        <v>0</v>
      </c>
      <c r="AE40" s="78">
        <v>0</v>
      </c>
      <c r="AF40" s="78">
        <v>0</v>
      </c>
      <c r="AG40" s="78">
        <v>0</v>
      </c>
      <c r="AH40" s="78">
        <v>0</v>
      </c>
      <c r="AI40" s="78">
        <v>0</v>
      </c>
      <c r="AJ40" s="78">
        <v>0</v>
      </c>
      <c r="AM40" s="383">
        <f>F40+NPV(SDN,G40:INDEX(G40:AJ40,PAL))</f>
        <v>0</v>
      </c>
      <c r="AN40" s="415">
        <f>F40+NPV(SDN,G40:INDEX(G40:AJ40,PAL))</f>
        <v>0</v>
      </c>
      <c r="AO40" s="387">
        <f>IF(COUNTIF(AP40:AY40,"Klaida")&gt;0,1,0)</f>
        <v>0</v>
      </c>
      <c r="AP40" s="59">
        <f>IF(COUNT(F40:INDEX(F40:AJ40,PAL+1))&lt;&gt;PAL+1,"Klaida",0)</f>
        <v>0</v>
      </c>
      <c r="AQ40" s="59"/>
      <c r="AR40" s="59"/>
      <c r="AS40" s="59"/>
      <c r="AT40" s="59"/>
      <c r="AU40" s="59"/>
      <c r="AV40" s="59"/>
      <c r="AW40" s="59"/>
      <c r="AX40" s="59"/>
      <c r="AY40" s="388"/>
    </row>
    <row r="41" spans="2:51" s="61" customFormat="1">
      <c r="B41" s="66" t="s">
        <v>41</v>
      </c>
      <c r="C41" s="5" t="str">
        <f>IF(Kalba="EN",Data2!C66,Data2!B66)</f>
        <v>Nuosavos lėšos</v>
      </c>
      <c r="D41" s="62">
        <f>ROUND(SUM(D42:D43),0)</f>
        <v>0</v>
      </c>
      <c r="E41" s="62">
        <f>ROUND(SUM(E42:E43),0)</f>
        <v>0</v>
      </c>
      <c r="F41" s="62">
        <f t="shared" ref="F41:AJ41" si="15">ROUND(SUM(F42:F43),0)</f>
        <v>0</v>
      </c>
      <c r="G41" s="62">
        <f t="shared" si="15"/>
        <v>0</v>
      </c>
      <c r="H41" s="62">
        <f t="shared" si="15"/>
        <v>0</v>
      </c>
      <c r="I41" s="62">
        <f t="shared" si="15"/>
        <v>0</v>
      </c>
      <c r="J41" s="62">
        <f t="shared" si="15"/>
        <v>0</v>
      </c>
      <c r="K41" s="62">
        <f t="shared" si="15"/>
        <v>0</v>
      </c>
      <c r="L41" s="62">
        <f t="shared" si="15"/>
        <v>0</v>
      </c>
      <c r="M41" s="62">
        <f t="shared" si="15"/>
        <v>0</v>
      </c>
      <c r="N41" s="62">
        <f t="shared" si="15"/>
        <v>0</v>
      </c>
      <c r="O41" s="62">
        <f t="shared" si="15"/>
        <v>0</v>
      </c>
      <c r="P41" s="62">
        <f t="shared" si="15"/>
        <v>0</v>
      </c>
      <c r="Q41" s="62">
        <f t="shared" si="15"/>
        <v>0</v>
      </c>
      <c r="R41" s="62">
        <f t="shared" si="15"/>
        <v>0</v>
      </c>
      <c r="S41" s="62">
        <f t="shared" si="15"/>
        <v>0</v>
      </c>
      <c r="T41" s="62">
        <f t="shared" si="15"/>
        <v>0</v>
      </c>
      <c r="U41" s="62">
        <f t="shared" si="15"/>
        <v>0</v>
      </c>
      <c r="V41" s="62">
        <f t="shared" si="15"/>
        <v>0</v>
      </c>
      <c r="W41" s="62">
        <f t="shared" si="15"/>
        <v>0</v>
      </c>
      <c r="X41" s="62">
        <f t="shared" si="15"/>
        <v>0</v>
      </c>
      <c r="Y41" s="62">
        <f t="shared" si="15"/>
        <v>0</v>
      </c>
      <c r="Z41" s="62">
        <f t="shared" si="15"/>
        <v>0</v>
      </c>
      <c r="AA41" s="62">
        <f t="shared" si="15"/>
        <v>0</v>
      </c>
      <c r="AB41" s="62">
        <f t="shared" si="15"/>
        <v>0</v>
      </c>
      <c r="AC41" s="62">
        <f t="shared" si="15"/>
        <v>0</v>
      </c>
      <c r="AD41" s="62">
        <f t="shared" si="15"/>
        <v>0</v>
      </c>
      <c r="AE41" s="62">
        <f t="shared" si="15"/>
        <v>0</v>
      </c>
      <c r="AF41" s="62">
        <f t="shared" si="15"/>
        <v>0</v>
      </c>
      <c r="AG41" s="62">
        <f t="shared" si="15"/>
        <v>0</v>
      </c>
      <c r="AH41" s="62">
        <f t="shared" si="15"/>
        <v>0</v>
      </c>
      <c r="AI41" s="62">
        <f t="shared" si="15"/>
        <v>0</v>
      </c>
      <c r="AJ41" s="62">
        <f t="shared" si="15"/>
        <v>0</v>
      </c>
      <c r="AM41" s="382">
        <f>ROUND(SUM(AM42:AM43),0)</f>
        <v>0</v>
      </c>
      <c r="AN41" s="382">
        <f>ROUND(SUM(AN42:AN43),0)</f>
        <v>0</v>
      </c>
      <c r="AO41" s="389"/>
      <c r="AP41" s="63"/>
      <c r="AQ41" s="63"/>
      <c r="AR41" s="63"/>
      <c r="AS41" s="63"/>
      <c r="AT41" s="63"/>
      <c r="AU41" s="63"/>
      <c r="AV41" s="63"/>
      <c r="AW41" s="63"/>
      <c r="AX41" s="63"/>
      <c r="AY41" s="390"/>
    </row>
    <row r="42" spans="2:51" ht="25.5">
      <c r="B42" s="64" t="s">
        <v>42</v>
      </c>
      <c r="C42" s="4" t="str">
        <f>IF(Kalba="EN",Data2!C67,Data2!B67)</f>
        <v>Viešosios lėšos (valstybės, savivaldybės biudžetai, kiti viešųjų lėšų šaltiniai)</v>
      </c>
      <c r="D42" s="65">
        <f>F42+NPV(FDN,G42:INDEX(G42:AJ42,PAL))</f>
        <v>0</v>
      </c>
      <c r="E42" s="65">
        <f>SUMIF($F$5:$AJ$5,"&lt;="&amp;PAL,$F42:$AJ42)</f>
        <v>0</v>
      </c>
      <c r="F42" s="78">
        <v>0</v>
      </c>
      <c r="G42" s="78">
        <v>0</v>
      </c>
      <c r="H42" s="78">
        <v>0</v>
      </c>
      <c r="I42" s="78">
        <v>0</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c r="AA42" s="78">
        <v>0</v>
      </c>
      <c r="AB42" s="78">
        <v>0</v>
      </c>
      <c r="AC42" s="78">
        <v>0</v>
      </c>
      <c r="AD42" s="78">
        <v>0</v>
      </c>
      <c r="AE42" s="78">
        <v>0</v>
      </c>
      <c r="AF42" s="78">
        <v>0</v>
      </c>
      <c r="AG42" s="78">
        <v>0</v>
      </c>
      <c r="AH42" s="78">
        <v>0</v>
      </c>
      <c r="AI42" s="78">
        <v>0</v>
      </c>
      <c r="AJ42" s="78">
        <v>0</v>
      </c>
      <c r="AM42" s="383">
        <f>F42+NPV(SDN,G42:INDEX(G42:AJ42,PAL))</f>
        <v>0</v>
      </c>
      <c r="AN42" s="415">
        <f>F42+NPV(SDN,G42:INDEX(G42:AJ42,PAL))</f>
        <v>0</v>
      </c>
      <c r="AO42" s="387">
        <f>IF(COUNTIF(AP42:AY42,"Klaida")&gt;0,1,0)</f>
        <v>0</v>
      </c>
      <c r="AP42" s="59">
        <f>IF(COUNT(F42:INDEX(F42:AJ42,PAL+1))&lt;&gt;PAL+1,"Klaida",0)</f>
        <v>0</v>
      </c>
      <c r="AQ42" s="59"/>
      <c r="AR42" s="59"/>
      <c r="AS42" s="59"/>
      <c r="AT42" s="59"/>
      <c r="AU42" s="59"/>
      <c r="AV42" s="59"/>
      <c r="AW42" s="59"/>
      <c r="AX42" s="59"/>
      <c r="AY42" s="388"/>
    </row>
    <row r="43" spans="2:51">
      <c r="B43" s="64" t="s">
        <v>43</v>
      </c>
      <c r="C43" s="4" t="str">
        <f>IF(Kalba="EN",Data2!C68,Data2!B68)</f>
        <v>Privačios lėšos (nuosavos, kitos privačios lėšos)</v>
      </c>
      <c r="D43" s="65">
        <f>F43+NPV(FDN,G43:INDEX(G43:AJ43,PAL))</f>
        <v>0</v>
      </c>
      <c r="E43" s="65">
        <f>SUMIF($F$5:$AJ$5,"&lt;="&amp;PAL,$F43:$AJ43)</f>
        <v>0</v>
      </c>
      <c r="F43" s="78">
        <v>0</v>
      </c>
      <c r="G43" s="78">
        <v>0</v>
      </c>
      <c r="H43" s="78">
        <v>0</v>
      </c>
      <c r="I43" s="78">
        <v>0</v>
      </c>
      <c r="J43" s="78">
        <v>0</v>
      </c>
      <c r="K43" s="78">
        <v>0</v>
      </c>
      <c r="L43" s="78">
        <v>0</v>
      </c>
      <c r="M43" s="78">
        <v>0</v>
      </c>
      <c r="N43" s="78">
        <v>0</v>
      </c>
      <c r="O43" s="78">
        <v>0</v>
      </c>
      <c r="P43" s="78">
        <v>0</v>
      </c>
      <c r="Q43" s="78">
        <v>0</v>
      </c>
      <c r="R43" s="78">
        <v>0</v>
      </c>
      <c r="S43" s="78">
        <v>0</v>
      </c>
      <c r="T43" s="78">
        <v>0</v>
      </c>
      <c r="U43" s="78">
        <v>0</v>
      </c>
      <c r="V43" s="78">
        <v>0</v>
      </c>
      <c r="W43" s="78">
        <v>0</v>
      </c>
      <c r="X43" s="78">
        <v>0</v>
      </c>
      <c r="Y43" s="78">
        <v>0</v>
      </c>
      <c r="Z43" s="78">
        <v>0</v>
      </c>
      <c r="AA43" s="78">
        <v>0</v>
      </c>
      <c r="AB43" s="78">
        <v>0</v>
      </c>
      <c r="AC43" s="78">
        <v>0</v>
      </c>
      <c r="AD43" s="78">
        <v>0</v>
      </c>
      <c r="AE43" s="78">
        <v>0</v>
      </c>
      <c r="AF43" s="78">
        <v>0</v>
      </c>
      <c r="AG43" s="78">
        <v>0</v>
      </c>
      <c r="AH43" s="78">
        <v>0</v>
      </c>
      <c r="AI43" s="78">
        <v>0</v>
      </c>
      <c r="AJ43" s="78">
        <v>0</v>
      </c>
      <c r="AM43" s="383">
        <f>F43+NPV(SDN,G43:INDEX(G43:AJ43,PAL))</f>
        <v>0</v>
      </c>
      <c r="AN43" s="415">
        <f>F43+NPV(SDN,G43:INDEX(G43:AJ43,PAL))</f>
        <v>0</v>
      </c>
      <c r="AO43" s="387">
        <f>IF(COUNTIF(AP43:AY43,"Klaida")&gt;0,1,0)</f>
        <v>0</v>
      </c>
      <c r="AP43" s="59">
        <f>IF(COUNT(F43:INDEX(F43:AJ43,PAL+1))&lt;&gt;PAL+1,"Klaida",0)</f>
        <v>0</v>
      </c>
      <c r="AQ43" s="59"/>
      <c r="AR43" s="59"/>
      <c r="AS43" s="59"/>
      <c r="AT43" s="59"/>
      <c r="AU43" s="59"/>
      <c r="AV43" s="59"/>
      <c r="AW43" s="59"/>
      <c r="AX43" s="59"/>
      <c r="AY43" s="388"/>
    </row>
    <row r="44" spans="2:51" s="61" customFormat="1">
      <c r="B44" s="66" t="s">
        <v>44</v>
      </c>
      <c r="C44" s="5" t="str">
        <f>IF(Kalba="EN",Data2!C69,Data2!B69)</f>
        <v>Paskolos</v>
      </c>
      <c r="D44" s="62">
        <f>ROUND(SUM(D45)-SUM(D46),0)</f>
        <v>0</v>
      </c>
      <c r="E44" s="62">
        <f>ROUND(SUM(E45)-SUM(E46),0)</f>
        <v>0</v>
      </c>
      <c r="F44" s="62">
        <f t="shared" ref="F44:AJ44" si="16">ROUND(SUM(F45)-SUM(F46),0)</f>
        <v>0</v>
      </c>
      <c r="G44" s="62">
        <f t="shared" si="16"/>
        <v>0</v>
      </c>
      <c r="H44" s="62">
        <f t="shared" si="16"/>
        <v>0</v>
      </c>
      <c r="I44" s="62">
        <f t="shared" si="16"/>
        <v>0</v>
      </c>
      <c r="J44" s="62">
        <f t="shared" si="16"/>
        <v>0</v>
      </c>
      <c r="K44" s="62">
        <f t="shared" si="16"/>
        <v>0</v>
      </c>
      <c r="L44" s="62">
        <f t="shared" si="16"/>
        <v>0</v>
      </c>
      <c r="M44" s="62">
        <f t="shared" si="16"/>
        <v>0</v>
      </c>
      <c r="N44" s="62">
        <f t="shared" si="16"/>
        <v>0</v>
      </c>
      <c r="O44" s="62">
        <f t="shared" si="16"/>
        <v>0</v>
      </c>
      <c r="P44" s="62">
        <f t="shared" si="16"/>
        <v>0</v>
      </c>
      <c r="Q44" s="62">
        <f t="shared" si="16"/>
        <v>0</v>
      </c>
      <c r="R44" s="62">
        <f t="shared" si="16"/>
        <v>0</v>
      </c>
      <c r="S44" s="62">
        <f t="shared" si="16"/>
        <v>0</v>
      </c>
      <c r="T44" s="62">
        <f t="shared" si="16"/>
        <v>0</v>
      </c>
      <c r="U44" s="62">
        <f t="shared" si="16"/>
        <v>0</v>
      </c>
      <c r="V44" s="62">
        <f t="shared" si="16"/>
        <v>0</v>
      </c>
      <c r="W44" s="62">
        <f t="shared" si="16"/>
        <v>0</v>
      </c>
      <c r="X44" s="62">
        <f t="shared" si="16"/>
        <v>0</v>
      </c>
      <c r="Y44" s="62">
        <f t="shared" si="16"/>
        <v>0</v>
      </c>
      <c r="Z44" s="62">
        <f t="shared" si="16"/>
        <v>0</v>
      </c>
      <c r="AA44" s="62">
        <f t="shared" si="16"/>
        <v>0</v>
      </c>
      <c r="AB44" s="62">
        <f t="shared" si="16"/>
        <v>0</v>
      </c>
      <c r="AC44" s="62">
        <f t="shared" si="16"/>
        <v>0</v>
      </c>
      <c r="AD44" s="62">
        <f t="shared" si="16"/>
        <v>0</v>
      </c>
      <c r="AE44" s="62">
        <f t="shared" si="16"/>
        <v>0</v>
      </c>
      <c r="AF44" s="62">
        <f t="shared" si="16"/>
        <v>0</v>
      </c>
      <c r="AG44" s="62">
        <f t="shared" si="16"/>
        <v>0</v>
      </c>
      <c r="AH44" s="62">
        <f t="shared" si="16"/>
        <v>0</v>
      </c>
      <c r="AI44" s="62">
        <f t="shared" si="16"/>
        <v>0</v>
      </c>
      <c r="AJ44" s="62">
        <f t="shared" si="16"/>
        <v>0</v>
      </c>
      <c r="AM44" s="382">
        <f>ROUND(SUM(AM45)-SUM(AM46),0)</f>
        <v>0</v>
      </c>
      <c r="AN44" s="382">
        <f>ROUND(SUM(AN45)-SUM(AN46),0)</f>
        <v>0</v>
      </c>
      <c r="AO44" s="389"/>
      <c r="AP44" s="63"/>
      <c r="AQ44" s="63"/>
      <c r="AR44" s="63"/>
      <c r="AS44" s="63"/>
      <c r="AT44" s="63"/>
      <c r="AU44" s="63"/>
      <c r="AV44" s="63"/>
      <c r="AW44" s="63"/>
      <c r="AX44" s="63"/>
      <c r="AY44" s="390"/>
    </row>
    <row r="45" spans="2:51">
      <c r="B45" s="64" t="s">
        <v>46</v>
      </c>
      <c r="C45" s="4" t="str">
        <f>IF(Kalba="EN",Data2!C70,Data2!B70)</f>
        <v>Paskolos</v>
      </c>
      <c r="D45" s="65">
        <f>F45+NPV(FDN,G45:INDEX(G45:AJ45,PAL))</f>
        <v>0</v>
      </c>
      <c r="E45" s="65">
        <f>SUMIF($F$5:$AJ$5,"&lt;="&amp;PAL,$F45:$AJ45)</f>
        <v>0</v>
      </c>
      <c r="F45" s="78">
        <v>0</v>
      </c>
      <c r="G45" s="78">
        <v>0</v>
      </c>
      <c r="H45" s="78">
        <v>0</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c r="AA45" s="78">
        <v>0</v>
      </c>
      <c r="AB45" s="78">
        <v>0</v>
      </c>
      <c r="AC45" s="78">
        <v>0</v>
      </c>
      <c r="AD45" s="78">
        <v>0</v>
      </c>
      <c r="AE45" s="78">
        <v>0</v>
      </c>
      <c r="AF45" s="78">
        <v>0</v>
      </c>
      <c r="AG45" s="78">
        <v>0</v>
      </c>
      <c r="AH45" s="78">
        <v>0</v>
      </c>
      <c r="AI45" s="78">
        <v>0</v>
      </c>
      <c r="AJ45" s="78">
        <v>0</v>
      </c>
      <c r="AM45" s="383">
        <f>F45+NPV(SDN,G45:INDEX(G45:AJ45,PAL))</f>
        <v>0</v>
      </c>
      <c r="AN45" s="415">
        <f>F45+NPV(SDN,G45:INDEX(G45:AJ45,PAL))</f>
        <v>0</v>
      </c>
      <c r="AO45" s="387">
        <f>IF(COUNTIF(AP45:AY45,"Klaida")&gt;0,1,0)</f>
        <v>0</v>
      </c>
      <c r="AP45" s="59">
        <f>IF(COUNT(F45:INDEX(F45:AJ45,PAL+1))&lt;&gt;PAL+1,"Klaida",0)</f>
        <v>0</v>
      </c>
      <c r="AQ45" s="59"/>
      <c r="AR45" s="59"/>
      <c r="AS45" s="59"/>
      <c r="AT45" s="59"/>
      <c r="AU45" s="59"/>
      <c r="AV45" s="59"/>
      <c r="AW45" s="59"/>
      <c r="AX45" s="59"/>
      <c r="AY45" s="388"/>
    </row>
    <row r="46" spans="2:51">
      <c r="B46" s="64" t="s">
        <v>48</v>
      </c>
      <c r="C46" s="4" t="str">
        <f>IF(Kalba="EN",Data2!C71,Data2!B71)</f>
        <v>Paskolų grąžinimai (išskyrus palūkanas)</v>
      </c>
      <c r="D46" s="65">
        <f>F46+NPV(FDN,G46:INDEX(G46:AJ46,PAL))</f>
        <v>0</v>
      </c>
      <c r="E46" s="65">
        <f>SUMIF($F$5:$AJ$5,"&lt;="&amp;PAL,$F46:$AJ46)</f>
        <v>0</v>
      </c>
      <c r="F46" s="78">
        <v>0</v>
      </c>
      <c r="G46" s="78">
        <v>0</v>
      </c>
      <c r="H46" s="78">
        <v>0</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0</v>
      </c>
      <c r="AE46" s="78">
        <v>0</v>
      </c>
      <c r="AF46" s="78">
        <v>0</v>
      </c>
      <c r="AG46" s="78">
        <v>0</v>
      </c>
      <c r="AH46" s="78">
        <v>0</v>
      </c>
      <c r="AI46" s="78">
        <v>0</v>
      </c>
      <c r="AJ46" s="78">
        <v>0</v>
      </c>
      <c r="AM46" s="383">
        <f>F46+NPV(SDN,G46:INDEX(G46:AJ46,PAL))</f>
        <v>0</v>
      </c>
      <c r="AN46" s="415">
        <f>F46+NPV(SDN,G46:INDEX(G46:AJ46,PAL))</f>
        <v>0</v>
      </c>
      <c r="AO46" s="387">
        <f>IF(COUNTIF(AP46:AY46,"Klaida")&gt;0,1,0)</f>
        <v>0</v>
      </c>
      <c r="AP46" s="59">
        <f>IF(COUNT(F46:INDEX(F46:AJ46,PAL+1))&lt;&gt;PAL+1,"Klaida",0)</f>
        <v>0</v>
      </c>
      <c r="AQ46" s="59"/>
      <c r="AR46" s="59"/>
      <c r="AS46" s="59"/>
      <c r="AT46" s="59"/>
      <c r="AU46" s="59"/>
      <c r="AV46" s="59"/>
      <c r="AW46" s="59"/>
      <c r="AX46" s="59"/>
      <c r="AY46" s="388"/>
    </row>
    <row r="47" spans="2:51" s="61" customFormat="1">
      <c r="B47" s="66" t="s">
        <v>49</v>
      </c>
      <c r="C47" s="5" t="str">
        <f>IF(Kalba="EN",Data2!C$72,Data2!B$72)</f>
        <v>Socialinio ekonominio (SE) poveikio finansinė išraiška</v>
      </c>
      <c r="D47" s="62">
        <f t="shared" ref="D47:AJ47" si="17">SUM(D48)-SUM(D56)</f>
        <v>0</v>
      </c>
      <c r="E47" s="62">
        <f t="shared" si="17"/>
        <v>0</v>
      </c>
      <c r="F47" s="62">
        <f t="shared" si="17"/>
        <v>0</v>
      </c>
      <c r="G47" s="62">
        <f t="shared" si="17"/>
        <v>0</v>
      </c>
      <c r="H47" s="62">
        <f t="shared" si="17"/>
        <v>0</v>
      </c>
      <c r="I47" s="62">
        <f t="shared" si="17"/>
        <v>0</v>
      </c>
      <c r="J47" s="62">
        <f t="shared" si="17"/>
        <v>0</v>
      </c>
      <c r="K47" s="62">
        <f t="shared" si="17"/>
        <v>0</v>
      </c>
      <c r="L47" s="62">
        <f t="shared" si="17"/>
        <v>0</v>
      </c>
      <c r="M47" s="62">
        <f t="shared" si="17"/>
        <v>0</v>
      </c>
      <c r="N47" s="62">
        <f t="shared" si="17"/>
        <v>0</v>
      </c>
      <c r="O47" s="62">
        <f t="shared" si="17"/>
        <v>0</v>
      </c>
      <c r="P47" s="62">
        <f t="shared" si="17"/>
        <v>0</v>
      </c>
      <c r="Q47" s="62">
        <f t="shared" si="17"/>
        <v>0</v>
      </c>
      <c r="R47" s="62">
        <f t="shared" si="17"/>
        <v>0</v>
      </c>
      <c r="S47" s="62">
        <f t="shared" si="17"/>
        <v>0</v>
      </c>
      <c r="T47" s="62">
        <f t="shared" si="17"/>
        <v>0</v>
      </c>
      <c r="U47" s="62">
        <f t="shared" si="17"/>
        <v>0</v>
      </c>
      <c r="V47" s="62">
        <f t="shared" si="17"/>
        <v>0</v>
      </c>
      <c r="W47" s="62">
        <f t="shared" si="17"/>
        <v>0</v>
      </c>
      <c r="X47" s="62">
        <f t="shared" si="17"/>
        <v>0</v>
      </c>
      <c r="Y47" s="62">
        <f t="shared" si="17"/>
        <v>0</v>
      </c>
      <c r="Z47" s="62">
        <f t="shared" si="17"/>
        <v>0</v>
      </c>
      <c r="AA47" s="62">
        <f t="shared" si="17"/>
        <v>0</v>
      </c>
      <c r="AB47" s="62">
        <f t="shared" si="17"/>
        <v>0</v>
      </c>
      <c r="AC47" s="62">
        <f t="shared" si="17"/>
        <v>0</v>
      </c>
      <c r="AD47" s="62">
        <f t="shared" si="17"/>
        <v>0</v>
      </c>
      <c r="AE47" s="62">
        <f t="shared" si="17"/>
        <v>0</v>
      </c>
      <c r="AF47" s="62">
        <f t="shared" si="17"/>
        <v>0</v>
      </c>
      <c r="AG47" s="62">
        <f t="shared" si="17"/>
        <v>0</v>
      </c>
      <c r="AH47" s="62">
        <f t="shared" si="17"/>
        <v>0</v>
      </c>
      <c r="AI47" s="62">
        <f t="shared" si="17"/>
        <v>0</v>
      </c>
      <c r="AJ47" s="62">
        <f t="shared" si="17"/>
        <v>0</v>
      </c>
      <c r="AM47" s="382">
        <f>SUM(AM48)-SUM(AM56)</f>
        <v>0</v>
      </c>
      <c r="AN47" s="382">
        <f>SUM(AN48)-SUM(AN56)</f>
        <v>0</v>
      </c>
      <c r="AO47" s="389"/>
      <c r="AP47" s="63"/>
      <c r="AQ47" s="63"/>
      <c r="AR47" s="63"/>
      <c r="AS47" s="63"/>
      <c r="AT47" s="63"/>
      <c r="AU47" s="63"/>
      <c r="AV47" s="63"/>
      <c r="AW47" s="63"/>
      <c r="AX47" s="63"/>
      <c r="AY47" s="390"/>
    </row>
    <row r="48" spans="2:51" s="61" customFormat="1">
      <c r="B48" s="66" t="s">
        <v>50</v>
      </c>
      <c r="C48" s="5" t="str">
        <f>IF(Kalba="EN",Data2!C$73,Data2!B$73) &amp; " "&amp; IF(Kalba="EN",Data2!C$74,Data2!B$74)</f>
        <v>SE nauda (pasirinkite SE naudos komponentą)</v>
      </c>
      <c r="D48" s="62">
        <f t="shared" ref="D48:AJ48" si="18">ROUND(SUM(D49:D55),0)</f>
        <v>0</v>
      </c>
      <c r="E48" s="62">
        <f t="shared" si="18"/>
        <v>0</v>
      </c>
      <c r="F48" s="62">
        <f t="shared" si="18"/>
        <v>0</v>
      </c>
      <c r="G48" s="62">
        <f t="shared" si="18"/>
        <v>0</v>
      </c>
      <c r="H48" s="62">
        <f t="shared" si="18"/>
        <v>0</v>
      </c>
      <c r="I48" s="62">
        <f t="shared" si="18"/>
        <v>0</v>
      </c>
      <c r="J48" s="62">
        <f t="shared" si="18"/>
        <v>0</v>
      </c>
      <c r="K48" s="62">
        <f t="shared" si="18"/>
        <v>0</v>
      </c>
      <c r="L48" s="62">
        <f t="shared" si="18"/>
        <v>0</v>
      </c>
      <c r="M48" s="62">
        <f t="shared" si="18"/>
        <v>0</v>
      </c>
      <c r="N48" s="62">
        <f t="shared" si="18"/>
        <v>0</v>
      </c>
      <c r="O48" s="62">
        <f t="shared" si="18"/>
        <v>0</v>
      </c>
      <c r="P48" s="62">
        <f t="shared" si="18"/>
        <v>0</v>
      </c>
      <c r="Q48" s="62">
        <f t="shared" si="18"/>
        <v>0</v>
      </c>
      <c r="R48" s="62">
        <f t="shared" si="18"/>
        <v>0</v>
      </c>
      <c r="S48" s="62">
        <f t="shared" si="18"/>
        <v>0</v>
      </c>
      <c r="T48" s="62">
        <f t="shared" si="18"/>
        <v>0</v>
      </c>
      <c r="U48" s="62">
        <f t="shared" si="18"/>
        <v>0</v>
      </c>
      <c r="V48" s="62">
        <f t="shared" si="18"/>
        <v>0</v>
      </c>
      <c r="W48" s="62">
        <f t="shared" si="18"/>
        <v>0</v>
      </c>
      <c r="X48" s="62">
        <f t="shared" si="18"/>
        <v>0</v>
      </c>
      <c r="Y48" s="62">
        <f t="shared" si="18"/>
        <v>0</v>
      </c>
      <c r="Z48" s="62">
        <f t="shared" si="18"/>
        <v>0</v>
      </c>
      <c r="AA48" s="62">
        <f t="shared" si="18"/>
        <v>0</v>
      </c>
      <c r="AB48" s="62">
        <f t="shared" si="18"/>
        <v>0</v>
      </c>
      <c r="AC48" s="62">
        <f t="shared" si="18"/>
        <v>0</v>
      </c>
      <c r="AD48" s="62">
        <f t="shared" si="18"/>
        <v>0</v>
      </c>
      <c r="AE48" s="62">
        <f t="shared" si="18"/>
        <v>0</v>
      </c>
      <c r="AF48" s="62">
        <f t="shared" si="18"/>
        <v>0</v>
      </c>
      <c r="AG48" s="62">
        <f t="shared" si="18"/>
        <v>0</v>
      </c>
      <c r="AH48" s="62">
        <f t="shared" si="18"/>
        <v>0</v>
      </c>
      <c r="AI48" s="62">
        <f t="shared" si="18"/>
        <v>0</v>
      </c>
      <c r="AJ48" s="62">
        <f t="shared" si="18"/>
        <v>0</v>
      </c>
      <c r="AM48" s="382">
        <f>ROUND(SUM(AM49:AM55),0)</f>
        <v>0</v>
      </c>
      <c r="AN48" s="382">
        <f>ROUND(SUM(AN49:AN55),0)</f>
        <v>0</v>
      </c>
      <c r="AO48" s="389"/>
      <c r="AP48" s="63"/>
      <c r="AQ48" s="63"/>
      <c r="AR48" s="63"/>
      <c r="AS48" s="63"/>
      <c r="AT48" s="63"/>
      <c r="AU48" s="63"/>
      <c r="AV48" s="63"/>
      <c r="AW48" s="63"/>
      <c r="AX48" s="63"/>
      <c r="AY48" s="390"/>
    </row>
    <row r="49" spans="2:51">
      <c r="B49" s="199" t="s">
        <v>51</v>
      </c>
      <c r="C49" s="486" t="s">
        <v>69</v>
      </c>
      <c r="D49" s="169">
        <f>F49+NPV(SDN,G49:INDEX(G49:AJ49,PAL))</f>
        <v>0</v>
      </c>
      <c r="E49" s="169">
        <f t="shared" ref="E49:E55" si="19">SUMIF($F$5:$AJ$5,"&lt;="&amp;PAL,$F49:$AJ49)</f>
        <v>0</v>
      </c>
      <c r="F49" s="78">
        <v>0</v>
      </c>
      <c r="G49" s="78">
        <v>0</v>
      </c>
      <c r="H49" s="78">
        <v>0</v>
      </c>
      <c r="I49" s="78">
        <v>0</v>
      </c>
      <c r="J49" s="78">
        <v>0</v>
      </c>
      <c r="K49" s="78">
        <v>0</v>
      </c>
      <c r="L49" s="78">
        <v>0</v>
      </c>
      <c r="M49" s="78">
        <v>0</v>
      </c>
      <c r="N49" s="78">
        <v>0</v>
      </c>
      <c r="O49" s="78">
        <v>0</v>
      </c>
      <c r="P49" s="78">
        <v>0</v>
      </c>
      <c r="Q49" s="78">
        <v>0</v>
      </c>
      <c r="R49" s="78">
        <v>0</v>
      </c>
      <c r="S49" s="78">
        <v>0</v>
      </c>
      <c r="T49" s="78">
        <v>0</v>
      </c>
      <c r="U49" s="78">
        <v>0</v>
      </c>
      <c r="V49" s="78">
        <v>0</v>
      </c>
      <c r="W49" s="78">
        <v>0</v>
      </c>
      <c r="X49" s="78">
        <v>0</v>
      </c>
      <c r="Y49" s="78">
        <v>0</v>
      </c>
      <c r="Z49" s="78">
        <v>0</v>
      </c>
      <c r="AA49" s="78">
        <v>0</v>
      </c>
      <c r="AB49" s="78">
        <v>0</v>
      </c>
      <c r="AC49" s="78">
        <v>0</v>
      </c>
      <c r="AD49" s="78">
        <v>0</v>
      </c>
      <c r="AE49" s="78">
        <v>0</v>
      </c>
      <c r="AF49" s="78">
        <v>0</v>
      </c>
      <c r="AG49" s="78">
        <v>0</v>
      </c>
      <c r="AH49" s="78">
        <v>0</v>
      </c>
      <c r="AI49" s="78">
        <v>0</v>
      </c>
      <c r="AJ49" s="78">
        <v>0</v>
      </c>
      <c r="AM49" s="383">
        <f>F49+NPV(SDN,G49:INDEX(G49:AJ49,PAL))</f>
        <v>0</v>
      </c>
      <c r="AN49" s="415">
        <f>F49+NPV(SDN,G49:INDEX(G49:AJ49,PAL))</f>
        <v>0</v>
      </c>
      <c r="AO49" s="387">
        <f t="shared" ref="AO49:AO55" si="20">IF(COUNTIF(AP49:AY49,"Klaida")&gt;0,1,0)</f>
        <v>0</v>
      </c>
      <c r="AP49" s="59">
        <f>IF(COUNT(F49:INDEX(F49:AJ49,PAL+1))&lt;&gt;PAL+1,"Klaida",0)</f>
        <v>0</v>
      </c>
      <c r="AQ49" s="59"/>
      <c r="AR49" s="59"/>
      <c r="AS49" s="59"/>
      <c r="AT49" s="59"/>
      <c r="AU49" s="59"/>
      <c r="AV49" s="59"/>
      <c r="AW49" s="59"/>
      <c r="AX49" s="59"/>
      <c r="AY49" s="388"/>
    </row>
    <row r="50" spans="2:51">
      <c r="B50" s="199" t="s">
        <v>52</v>
      </c>
      <c r="C50" s="486" t="s">
        <v>69</v>
      </c>
      <c r="D50" s="169">
        <f>F50+NPV(SDN,G50:INDEX(G50:AJ50,PAL))</f>
        <v>0</v>
      </c>
      <c r="E50" s="169">
        <f t="shared" si="19"/>
        <v>0</v>
      </c>
      <c r="F50" s="78">
        <v>0</v>
      </c>
      <c r="G50" s="78">
        <v>0</v>
      </c>
      <c r="H50" s="78">
        <v>0</v>
      </c>
      <c r="I50" s="78">
        <v>0</v>
      </c>
      <c r="J50" s="78">
        <v>0</v>
      </c>
      <c r="K50" s="78">
        <v>0</v>
      </c>
      <c r="L50" s="78">
        <v>0</v>
      </c>
      <c r="M50" s="78">
        <v>0</v>
      </c>
      <c r="N50" s="78">
        <v>0</v>
      </c>
      <c r="O50" s="78">
        <v>0</v>
      </c>
      <c r="P50" s="78">
        <v>0</v>
      </c>
      <c r="Q50" s="78">
        <v>0</v>
      </c>
      <c r="R50" s="78">
        <v>0</v>
      </c>
      <c r="S50" s="78">
        <v>0</v>
      </c>
      <c r="T50" s="78">
        <v>0</v>
      </c>
      <c r="U50" s="78">
        <v>0</v>
      </c>
      <c r="V50" s="78">
        <v>0</v>
      </c>
      <c r="W50" s="78">
        <v>0</v>
      </c>
      <c r="X50" s="78">
        <v>0</v>
      </c>
      <c r="Y50" s="78">
        <v>0</v>
      </c>
      <c r="Z50" s="78">
        <v>0</v>
      </c>
      <c r="AA50" s="78">
        <v>0</v>
      </c>
      <c r="AB50" s="78">
        <v>0</v>
      </c>
      <c r="AC50" s="78">
        <v>0</v>
      </c>
      <c r="AD50" s="78">
        <v>0</v>
      </c>
      <c r="AE50" s="78">
        <v>0</v>
      </c>
      <c r="AF50" s="78">
        <v>0</v>
      </c>
      <c r="AG50" s="78">
        <v>0</v>
      </c>
      <c r="AH50" s="78">
        <v>0</v>
      </c>
      <c r="AI50" s="78">
        <v>0</v>
      </c>
      <c r="AJ50" s="78">
        <v>0</v>
      </c>
      <c r="AM50" s="383">
        <f>F50+NPV(SDN,G50:INDEX(G50:AJ50,PAL))</f>
        <v>0</v>
      </c>
      <c r="AN50" s="415">
        <f>F50+NPV(SDN,G50:INDEX(G50:AJ50,PAL))</f>
        <v>0</v>
      </c>
      <c r="AO50" s="387">
        <f t="shared" si="20"/>
        <v>0</v>
      </c>
      <c r="AP50" s="59">
        <f>IF(COUNT(F50:INDEX(F50:AJ50,PAL+1))&lt;&gt;PAL+1,"Klaida",0)</f>
        <v>0</v>
      </c>
      <c r="AQ50" s="59"/>
      <c r="AR50" s="59"/>
      <c r="AS50" s="59"/>
      <c r="AT50" s="59"/>
      <c r="AU50" s="59"/>
      <c r="AV50" s="59"/>
      <c r="AW50" s="59"/>
      <c r="AX50" s="59"/>
      <c r="AY50" s="388"/>
    </row>
    <row r="51" spans="2:51">
      <c r="B51" s="199" t="s">
        <v>339</v>
      </c>
      <c r="C51" s="486" t="s">
        <v>69</v>
      </c>
      <c r="D51" s="169">
        <f>F51+NPV(SDN,G51:INDEX(G51:AJ51,PAL))</f>
        <v>0</v>
      </c>
      <c r="E51" s="169">
        <f t="shared" si="19"/>
        <v>0</v>
      </c>
      <c r="F51" s="78">
        <v>0</v>
      </c>
      <c r="G51" s="78">
        <v>0</v>
      </c>
      <c r="H51" s="78">
        <v>0</v>
      </c>
      <c r="I51" s="78">
        <v>0</v>
      </c>
      <c r="J51" s="78">
        <v>0</v>
      </c>
      <c r="K51" s="78">
        <v>0</v>
      </c>
      <c r="L51" s="78">
        <v>0</v>
      </c>
      <c r="M51" s="78">
        <v>0</v>
      </c>
      <c r="N51" s="78">
        <v>0</v>
      </c>
      <c r="O51" s="78">
        <v>0</v>
      </c>
      <c r="P51" s="78">
        <v>0</v>
      </c>
      <c r="Q51" s="78">
        <v>0</v>
      </c>
      <c r="R51" s="78">
        <v>0</v>
      </c>
      <c r="S51" s="78">
        <v>0</v>
      </c>
      <c r="T51" s="78">
        <v>0</v>
      </c>
      <c r="U51" s="78">
        <v>0</v>
      </c>
      <c r="V51" s="78">
        <v>0</v>
      </c>
      <c r="W51" s="78">
        <v>0</v>
      </c>
      <c r="X51" s="78">
        <v>0</v>
      </c>
      <c r="Y51" s="78">
        <v>0</v>
      </c>
      <c r="Z51" s="78">
        <v>0</v>
      </c>
      <c r="AA51" s="78">
        <v>0</v>
      </c>
      <c r="AB51" s="78">
        <v>0</v>
      </c>
      <c r="AC51" s="78">
        <v>0</v>
      </c>
      <c r="AD51" s="78">
        <v>0</v>
      </c>
      <c r="AE51" s="78">
        <v>0</v>
      </c>
      <c r="AF51" s="78">
        <v>0</v>
      </c>
      <c r="AG51" s="78">
        <v>0</v>
      </c>
      <c r="AH51" s="78">
        <v>0</v>
      </c>
      <c r="AI51" s="78">
        <v>0</v>
      </c>
      <c r="AJ51" s="78">
        <v>0</v>
      </c>
      <c r="AM51" s="383">
        <f>F51+NPV(SDN,G51:INDEX(G51:AJ51,PAL))</f>
        <v>0</v>
      </c>
      <c r="AN51" s="415">
        <f>F51+NPV(SDN,G51:INDEX(G51:AJ51,PAL))</f>
        <v>0</v>
      </c>
      <c r="AO51" s="387">
        <f t="shared" si="20"/>
        <v>0</v>
      </c>
      <c r="AP51" s="59">
        <f>IF(COUNT(F51:INDEX(F51:AJ51,PAL+1))&lt;&gt;PAL+1,"Klaida",0)</f>
        <v>0</v>
      </c>
      <c r="AQ51" s="59"/>
      <c r="AR51" s="59"/>
      <c r="AS51" s="59"/>
      <c r="AT51" s="59"/>
      <c r="AU51" s="59"/>
      <c r="AV51" s="59"/>
      <c r="AW51" s="59"/>
      <c r="AX51" s="59"/>
      <c r="AY51" s="388"/>
    </row>
    <row r="52" spans="2:51">
      <c r="B52" s="199" t="s">
        <v>340</v>
      </c>
      <c r="C52" s="486" t="s">
        <v>69</v>
      </c>
      <c r="D52" s="169">
        <f>F52+NPV(SDN,G52:INDEX(G52:AJ52,PAL))</f>
        <v>0</v>
      </c>
      <c r="E52" s="169">
        <f t="shared" si="19"/>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M52" s="383">
        <f>F52+NPV(SDN,G52:INDEX(G52:AJ52,PAL))</f>
        <v>0</v>
      </c>
      <c r="AN52" s="415">
        <f>F52+NPV(SDN,G52:INDEX(G52:AJ52,PAL))</f>
        <v>0</v>
      </c>
      <c r="AO52" s="387">
        <f t="shared" si="20"/>
        <v>0</v>
      </c>
      <c r="AP52" s="59">
        <f>IF(COUNT(F52:INDEX(F52:AJ52,PAL+1))&lt;&gt;PAL+1,"Klaida",0)</f>
        <v>0</v>
      </c>
      <c r="AQ52" s="59"/>
      <c r="AR52" s="59"/>
      <c r="AS52" s="59"/>
      <c r="AT52" s="59"/>
      <c r="AU52" s="59"/>
      <c r="AV52" s="59"/>
      <c r="AW52" s="59"/>
      <c r="AX52" s="59"/>
      <c r="AY52" s="388"/>
    </row>
    <row r="53" spans="2:51">
      <c r="B53" s="199" t="s">
        <v>341</v>
      </c>
      <c r="C53" s="486" t="s">
        <v>69</v>
      </c>
      <c r="D53" s="169">
        <f>F53+NPV(SDN,G53:INDEX(G53:AJ53,PAL))</f>
        <v>0</v>
      </c>
      <c r="E53" s="169">
        <f t="shared" si="19"/>
        <v>0</v>
      </c>
      <c r="F53" s="78">
        <v>0</v>
      </c>
      <c r="G53" s="78">
        <v>0</v>
      </c>
      <c r="H53" s="78">
        <v>0</v>
      </c>
      <c r="I53" s="78">
        <v>0</v>
      </c>
      <c r="J53" s="78">
        <v>0</v>
      </c>
      <c r="K53" s="78">
        <v>0</v>
      </c>
      <c r="L53" s="78">
        <v>0</v>
      </c>
      <c r="M53" s="78">
        <v>0</v>
      </c>
      <c r="N53" s="78">
        <v>0</v>
      </c>
      <c r="O53" s="78">
        <v>0</v>
      </c>
      <c r="P53" s="78">
        <v>0</v>
      </c>
      <c r="Q53" s="78">
        <v>0</v>
      </c>
      <c r="R53" s="78">
        <v>0</v>
      </c>
      <c r="S53" s="78">
        <v>0</v>
      </c>
      <c r="T53" s="78">
        <v>0</v>
      </c>
      <c r="U53" s="78">
        <v>0</v>
      </c>
      <c r="V53" s="78">
        <v>0</v>
      </c>
      <c r="W53" s="78">
        <v>0</v>
      </c>
      <c r="X53" s="78">
        <v>0</v>
      </c>
      <c r="Y53" s="78">
        <v>0</v>
      </c>
      <c r="Z53" s="78">
        <v>0</v>
      </c>
      <c r="AA53" s="78">
        <v>0</v>
      </c>
      <c r="AB53" s="78">
        <v>0</v>
      </c>
      <c r="AC53" s="78">
        <v>0</v>
      </c>
      <c r="AD53" s="78">
        <v>0</v>
      </c>
      <c r="AE53" s="78">
        <v>0</v>
      </c>
      <c r="AF53" s="78">
        <v>0</v>
      </c>
      <c r="AG53" s="78">
        <v>0</v>
      </c>
      <c r="AH53" s="78">
        <v>0</v>
      </c>
      <c r="AI53" s="78">
        <v>0</v>
      </c>
      <c r="AJ53" s="78">
        <v>0</v>
      </c>
      <c r="AM53" s="383">
        <f>F53+NPV(SDN,G53:INDEX(G53:AJ53,PAL))</f>
        <v>0</v>
      </c>
      <c r="AN53" s="415">
        <f>F53+NPV(SDN,G53:INDEX(G53:AJ53,PAL))</f>
        <v>0</v>
      </c>
      <c r="AO53" s="387">
        <f t="shared" si="20"/>
        <v>0</v>
      </c>
      <c r="AP53" s="59">
        <f>IF(COUNT(F53:INDEX(F53:AJ53,PAL+1))&lt;&gt;PAL+1,"Klaida",0)</f>
        <v>0</v>
      </c>
      <c r="AQ53" s="59"/>
      <c r="AR53" s="59"/>
      <c r="AS53" s="59"/>
      <c r="AT53" s="59"/>
      <c r="AU53" s="59"/>
      <c r="AV53" s="59"/>
      <c r="AW53" s="59"/>
      <c r="AX53" s="59"/>
      <c r="AY53" s="388"/>
    </row>
    <row r="54" spans="2:51">
      <c r="B54" s="199" t="s">
        <v>342</v>
      </c>
      <c r="C54" s="486" t="s">
        <v>69</v>
      </c>
      <c r="D54" s="169">
        <f>F54+NPV(SDN,G54:INDEX(G54:AJ54,PAL))</f>
        <v>0</v>
      </c>
      <c r="E54" s="169">
        <f t="shared" si="19"/>
        <v>0</v>
      </c>
      <c r="F54" s="78">
        <v>0</v>
      </c>
      <c r="G54" s="78">
        <v>0</v>
      </c>
      <c r="H54" s="78">
        <v>0</v>
      </c>
      <c r="I54" s="78">
        <v>0</v>
      </c>
      <c r="J54" s="78">
        <v>0</v>
      </c>
      <c r="K54" s="78">
        <v>0</v>
      </c>
      <c r="L54" s="78">
        <v>0</v>
      </c>
      <c r="M54" s="78">
        <v>0</v>
      </c>
      <c r="N54" s="78">
        <v>0</v>
      </c>
      <c r="O54" s="78">
        <v>0</v>
      </c>
      <c r="P54" s="78">
        <v>0</v>
      </c>
      <c r="Q54" s="78">
        <v>0</v>
      </c>
      <c r="R54" s="78">
        <v>0</v>
      </c>
      <c r="S54" s="78">
        <v>0</v>
      </c>
      <c r="T54" s="78">
        <v>0</v>
      </c>
      <c r="U54" s="78">
        <v>0</v>
      </c>
      <c r="V54" s="78">
        <v>0</v>
      </c>
      <c r="W54" s="78">
        <v>0</v>
      </c>
      <c r="X54" s="78">
        <v>0</v>
      </c>
      <c r="Y54" s="78">
        <v>0</v>
      </c>
      <c r="Z54" s="78">
        <v>0</v>
      </c>
      <c r="AA54" s="78">
        <v>0</v>
      </c>
      <c r="AB54" s="78">
        <v>0</v>
      </c>
      <c r="AC54" s="78">
        <v>0</v>
      </c>
      <c r="AD54" s="78">
        <v>0</v>
      </c>
      <c r="AE54" s="78">
        <v>0</v>
      </c>
      <c r="AF54" s="78">
        <v>0</v>
      </c>
      <c r="AG54" s="78">
        <v>0</v>
      </c>
      <c r="AH54" s="78">
        <v>0</v>
      </c>
      <c r="AI54" s="78">
        <v>0</v>
      </c>
      <c r="AJ54" s="78">
        <v>0</v>
      </c>
      <c r="AM54" s="383">
        <f>F54+NPV(SDN,G54:INDEX(G54:AJ54,PAL))</f>
        <v>0</v>
      </c>
      <c r="AN54" s="415">
        <f>F54+NPV(SDN,G54:INDEX(G54:AJ54,PAL))</f>
        <v>0</v>
      </c>
      <c r="AO54" s="387">
        <f t="shared" si="20"/>
        <v>0</v>
      </c>
      <c r="AP54" s="59">
        <f>IF(COUNT(F54:INDEX(F54:AJ54,PAL+1))&lt;&gt;PAL+1,"Klaida",0)</f>
        <v>0</v>
      </c>
      <c r="AQ54" s="59"/>
      <c r="AR54" s="59"/>
      <c r="AS54" s="59"/>
      <c r="AT54" s="59"/>
      <c r="AU54" s="59"/>
      <c r="AV54" s="59"/>
      <c r="AW54" s="59"/>
      <c r="AX54" s="59"/>
      <c r="AY54" s="388"/>
    </row>
    <row r="55" spans="2:51">
      <c r="B55" s="199" t="s">
        <v>343</v>
      </c>
      <c r="C55" s="486" t="s">
        <v>69</v>
      </c>
      <c r="D55" s="169">
        <f>F55+NPV(SDN,G55:INDEX(G55:AJ55,PAL))</f>
        <v>0</v>
      </c>
      <c r="E55" s="169">
        <f t="shared" si="19"/>
        <v>0</v>
      </c>
      <c r="F55" s="78">
        <v>0</v>
      </c>
      <c r="G55" s="78">
        <v>0</v>
      </c>
      <c r="H55" s="78">
        <v>0</v>
      </c>
      <c r="I55" s="78">
        <v>0</v>
      </c>
      <c r="J55" s="78">
        <v>0</v>
      </c>
      <c r="K55" s="78">
        <v>0</v>
      </c>
      <c r="L55" s="78">
        <v>0</v>
      </c>
      <c r="M55" s="78">
        <v>0</v>
      </c>
      <c r="N55" s="78">
        <v>0</v>
      </c>
      <c r="O55" s="78">
        <v>0</v>
      </c>
      <c r="P55" s="78">
        <v>0</v>
      </c>
      <c r="Q55" s="78">
        <v>0</v>
      </c>
      <c r="R55" s="78">
        <v>0</v>
      </c>
      <c r="S55" s="78">
        <v>0</v>
      </c>
      <c r="T55" s="78">
        <v>0</v>
      </c>
      <c r="U55" s="78">
        <v>0</v>
      </c>
      <c r="V55" s="78">
        <v>0</v>
      </c>
      <c r="W55" s="78">
        <v>0</v>
      </c>
      <c r="X55" s="78">
        <v>0</v>
      </c>
      <c r="Y55" s="78">
        <v>0</v>
      </c>
      <c r="Z55" s="78">
        <v>0</v>
      </c>
      <c r="AA55" s="78">
        <v>0</v>
      </c>
      <c r="AB55" s="78">
        <v>0</v>
      </c>
      <c r="AC55" s="78">
        <v>0</v>
      </c>
      <c r="AD55" s="78">
        <v>0</v>
      </c>
      <c r="AE55" s="78">
        <v>0</v>
      </c>
      <c r="AF55" s="78">
        <v>0</v>
      </c>
      <c r="AG55" s="78">
        <v>0</v>
      </c>
      <c r="AH55" s="78">
        <v>0</v>
      </c>
      <c r="AI55" s="78">
        <v>0</v>
      </c>
      <c r="AJ55" s="78">
        <v>0</v>
      </c>
      <c r="AM55" s="383">
        <f>F55+NPV(SDN,G55:INDEX(G55:AJ55,PAL))</f>
        <v>0</v>
      </c>
      <c r="AN55" s="415">
        <f>F55+NPV(SDN,G55:INDEX(G55:AJ55,PAL))</f>
        <v>0</v>
      </c>
      <c r="AO55" s="387">
        <f t="shared" si="20"/>
        <v>0</v>
      </c>
      <c r="AP55" s="59">
        <f>IF(COUNT(F55:INDEX(F55:AJ55,PAL+1))&lt;&gt;PAL+1,"Klaida",0)</f>
        <v>0</v>
      </c>
      <c r="AQ55" s="59"/>
      <c r="AR55" s="59"/>
      <c r="AS55" s="59"/>
      <c r="AT55" s="59"/>
      <c r="AU55" s="59"/>
      <c r="AV55" s="59"/>
      <c r="AW55" s="59"/>
      <c r="AX55" s="59"/>
      <c r="AY55" s="388"/>
    </row>
    <row r="56" spans="2:51">
      <c r="B56" s="66" t="s">
        <v>53</v>
      </c>
      <c r="C56" s="180" t="str">
        <f>IF(Kalba="EN",Data2!C$76,Data2!B$76) &amp; " "&amp; IF(Kalba="EN",Data2!C$77,Data2!B$77)</f>
        <v>SE žala (pasirinkite SE žalos komponentą)</v>
      </c>
      <c r="D56" s="62">
        <f>ROUND(SUM(D57:D59),0)</f>
        <v>0</v>
      </c>
      <c r="E56" s="62">
        <f>ROUND(SUM(E57:E59),0)</f>
        <v>0</v>
      </c>
      <c r="F56" s="170">
        <f>ROUND(SUM(F57:F59),0)</f>
        <v>0</v>
      </c>
      <c r="G56" s="170">
        <f t="shared" ref="G56:AJ56" si="21">ROUND(SUM(G57:G59),0)</f>
        <v>0</v>
      </c>
      <c r="H56" s="170">
        <f t="shared" si="21"/>
        <v>0</v>
      </c>
      <c r="I56" s="170">
        <f t="shared" si="21"/>
        <v>0</v>
      </c>
      <c r="J56" s="170">
        <f t="shared" si="21"/>
        <v>0</v>
      </c>
      <c r="K56" s="170">
        <f t="shared" si="21"/>
        <v>0</v>
      </c>
      <c r="L56" s="170">
        <f t="shared" si="21"/>
        <v>0</v>
      </c>
      <c r="M56" s="170">
        <f t="shared" si="21"/>
        <v>0</v>
      </c>
      <c r="N56" s="170">
        <f t="shared" si="21"/>
        <v>0</v>
      </c>
      <c r="O56" s="170">
        <f t="shared" si="21"/>
        <v>0</v>
      </c>
      <c r="P56" s="170">
        <f t="shared" si="21"/>
        <v>0</v>
      </c>
      <c r="Q56" s="170">
        <f t="shared" si="21"/>
        <v>0</v>
      </c>
      <c r="R56" s="170">
        <f t="shared" si="21"/>
        <v>0</v>
      </c>
      <c r="S56" s="170">
        <f t="shared" si="21"/>
        <v>0</v>
      </c>
      <c r="T56" s="170">
        <f t="shared" si="21"/>
        <v>0</v>
      </c>
      <c r="U56" s="170">
        <f t="shared" si="21"/>
        <v>0</v>
      </c>
      <c r="V56" s="170">
        <f t="shared" si="21"/>
        <v>0</v>
      </c>
      <c r="W56" s="170">
        <f t="shared" si="21"/>
        <v>0</v>
      </c>
      <c r="X56" s="170">
        <f t="shared" si="21"/>
        <v>0</v>
      </c>
      <c r="Y56" s="170">
        <f t="shared" si="21"/>
        <v>0</v>
      </c>
      <c r="Z56" s="170">
        <f t="shared" si="21"/>
        <v>0</v>
      </c>
      <c r="AA56" s="170">
        <f t="shared" si="21"/>
        <v>0</v>
      </c>
      <c r="AB56" s="170">
        <f t="shared" si="21"/>
        <v>0</v>
      </c>
      <c r="AC56" s="170">
        <f t="shared" si="21"/>
        <v>0</v>
      </c>
      <c r="AD56" s="170">
        <f t="shared" si="21"/>
        <v>0</v>
      </c>
      <c r="AE56" s="170">
        <f t="shared" si="21"/>
        <v>0</v>
      </c>
      <c r="AF56" s="170">
        <f t="shared" si="21"/>
        <v>0</v>
      </c>
      <c r="AG56" s="170">
        <f t="shared" si="21"/>
        <v>0</v>
      </c>
      <c r="AH56" s="170">
        <f t="shared" si="21"/>
        <v>0</v>
      </c>
      <c r="AI56" s="170">
        <f t="shared" si="21"/>
        <v>0</v>
      </c>
      <c r="AJ56" s="170">
        <f t="shared" si="21"/>
        <v>0</v>
      </c>
      <c r="AM56" s="382">
        <f>ROUND(SUM(AM57:AM59),0)</f>
        <v>0</v>
      </c>
      <c r="AN56" s="382">
        <f>F56+NPV(SDN,G56:INDEX(G56:AJ56,PAL))</f>
        <v>0</v>
      </c>
      <c r="AO56" s="387"/>
      <c r="AP56" s="59"/>
      <c r="AQ56" s="59"/>
      <c r="AR56" s="59"/>
      <c r="AS56" s="59"/>
      <c r="AT56" s="59"/>
      <c r="AU56" s="59"/>
      <c r="AV56" s="59"/>
      <c r="AW56" s="59"/>
      <c r="AX56" s="59"/>
      <c r="AY56" s="388"/>
    </row>
    <row r="57" spans="2:51">
      <c r="B57" s="199" t="s">
        <v>344</v>
      </c>
      <c r="C57" s="486" t="s">
        <v>69</v>
      </c>
      <c r="D57" s="65">
        <f>F57+NPV(SDN,G57:INDEX(G57:AJ57,PAL))</f>
        <v>0</v>
      </c>
      <c r="E57" s="65">
        <f>SUMIF($F$5:$AJ$5,"&lt;="&amp;PAL,$F57:$AJ57)</f>
        <v>0</v>
      </c>
      <c r="F57" s="78">
        <v>0</v>
      </c>
      <c r="G57" s="78">
        <v>0</v>
      </c>
      <c r="H57" s="78">
        <v>0</v>
      </c>
      <c r="I57" s="78">
        <v>0</v>
      </c>
      <c r="J57" s="78">
        <v>0</v>
      </c>
      <c r="K57" s="78">
        <v>0</v>
      </c>
      <c r="L57" s="78">
        <v>0</v>
      </c>
      <c r="M57" s="78">
        <v>0</v>
      </c>
      <c r="N57" s="78">
        <v>0</v>
      </c>
      <c r="O57" s="78">
        <v>0</v>
      </c>
      <c r="P57" s="78">
        <v>0</v>
      </c>
      <c r="Q57" s="78">
        <v>0</v>
      </c>
      <c r="R57" s="78">
        <v>0</v>
      </c>
      <c r="S57" s="78">
        <v>0</v>
      </c>
      <c r="T57" s="78">
        <v>0</v>
      </c>
      <c r="U57" s="78">
        <v>0</v>
      </c>
      <c r="V57" s="78">
        <v>0</v>
      </c>
      <c r="W57" s="78">
        <v>0</v>
      </c>
      <c r="X57" s="78">
        <v>0</v>
      </c>
      <c r="Y57" s="78">
        <v>0</v>
      </c>
      <c r="Z57" s="78">
        <v>0</v>
      </c>
      <c r="AA57" s="78">
        <v>0</v>
      </c>
      <c r="AB57" s="78">
        <v>0</v>
      </c>
      <c r="AC57" s="78">
        <v>0</v>
      </c>
      <c r="AD57" s="78">
        <v>0</v>
      </c>
      <c r="AE57" s="78">
        <v>0</v>
      </c>
      <c r="AF57" s="78">
        <v>0</v>
      </c>
      <c r="AG57" s="78">
        <v>0</v>
      </c>
      <c r="AH57" s="78">
        <v>0</v>
      </c>
      <c r="AI57" s="78">
        <v>0</v>
      </c>
      <c r="AJ57" s="78">
        <v>0</v>
      </c>
      <c r="AM57" s="383">
        <f>F57+NPV(SDN,G57:INDEX(G57:AJ57,PAL))</f>
        <v>0</v>
      </c>
      <c r="AN57" s="415">
        <f>F57+NPV(SDN,G57:INDEX(G57:AJ57,PAL))</f>
        <v>0</v>
      </c>
      <c r="AO57" s="387">
        <f>IF(COUNTIF(AP57:AY57,"Klaida")&gt;0,1,0)</f>
        <v>0</v>
      </c>
      <c r="AP57" s="59">
        <f>IF(COUNT(F57:INDEX(F57:AJ57,PAL+1))&lt;&gt;PAL+1,"Klaida",0)</f>
        <v>0</v>
      </c>
      <c r="AQ57" s="59"/>
      <c r="AR57" s="59"/>
      <c r="AS57" s="59"/>
      <c r="AT57" s="59"/>
      <c r="AU57" s="59"/>
      <c r="AV57" s="59"/>
      <c r="AW57" s="59"/>
      <c r="AX57" s="59"/>
      <c r="AY57" s="388"/>
    </row>
    <row r="58" spans="2:51">
      <c r="B58" s="199" t="s">
        <v>345</v>
      </c>
      <c r="C58" s="486" t="s">
        <v>69</v>
      </c>
      <c r="D58" s="65">
        <f>F58+NPV(SDN,G58:INDEX(G58:AJ58,PAL))</f>
        <v>0</v>
      </c>
      <c r="E58" s="65">
        <f>SUMIF($F$5:$AJ$5,"&lt;="&amp;PAL,$F58:$AJ58)</f>
        <v>0</v>
      </c>
      <c r="F58" s="78">
        <v>0</v>
      </c>
      <c r="G58" s="78">
        <v>0</v>
      </c>
      <c r="H58" s="78">
        <v>0</v>
      </c>
      <c r="I58" s="78">
        <v>0</v>
      </c>
      <c r="J58" s="78">
        <v>0</v>
      </c>
      <c r="K58" s="78">
        <v>0</v>
      </c>
      <c r="L58" s="78">
        <v>0</v>
      </c>
      <c r="M58" s="78">
        <v>0</v>
      </c>
      <c r="N58" s="78">
        <v>0</v>
      </c>
      <c r="O58" s="78">
        <v>0</v>
      </c>
      <c r="P58" s="78">
        <v>0</v>
      </c>
      <c r="Q58" s="78">
        <v>0</v>
      </c>
      <c r="R58" s="78">
        <v>0</v>
      </c>
      <c r="S58" s="78">
        <v>0</v>
      </c>
      <c r="T58" s="78">
        <v>0</v>
      </c>
      <c r="U58" s="78">
        <v>0</v>
      </c>
      <c r="V58" s="78">
        <v>0</v>
      </c>
      <c r="W58" s="78">
        <v>0</v>
      </c>
      <c r="X58" s="78">
        <v>0</v>
      </c>
      <c r="Y58" s="78">
        <v>0</v>
      </c>
      <c r="Z58" s="78">
        <v>0</v>
      </c>
      <c r="AA58" s="78">
        <v>0</v>
      </c>
      <c r="AB58" s="78">
        <v>0</v>
      </c>
      <c r="AC58" s="78">
        <v>0</v>
      </c>
      <c r="AD58" s="78">
        <v>0</v>
      </c>
      <c r="AE58" s="78">
        <v>0</v>
      </c>
      <c r="AF58" s="78">
        <v>0</v>
      </c>
      <c r="AG58" s="78">
        <v>0</v>
      </c>
      <c r="AH58" s="78">
        <v>0</v>
      </c>
      <c r="AI58" s="78">
        <v>0</v>
      </c>
      <c r="AJ58" s="78">
        <v>0</v>
      </c>
      <c r="AM58" s="383">
        <f>F58+NPV(SDN,G58:INDEX(G58:AJ58,PAL))</f>
        <v>0</v>
      </c>
      <c r="AN58" s="415">
        <f>F58+NPV(SDN,G58:INDEX(G58:AJ58,PAL))</f>
        <v>0</v>
      </c>
      <c r="AO58" s="387">
        <f>IF(COUNTIF(AP58:AY58,"Klaida")&gt;0,1,0)</f>
        <v>0</v>
      </c>
      <c r="AP58" s="59">
        <f>IF(COUNT(F58:INDEX(F58:AJ58,PAL+1))&lt;&gt;PAL+1,"Klaida",0)</f>
        <v>0</v>
      </c>
      <c r="AQ58" s="59"/>
      <c r="AR58" s="59"/>
      <c r="AS58" s="59"/>
      <c r="AT58" s="59"/>
      <c r="AU58" s="59"/>
      <c r="AV58" s="59"/>
      <c r="AW58" s="59"/>
      <c r="AX58" s="59"/>
      <c r="AY58" s="388"/>
    </row>
    <row r="59" spans="2:51" ht="13.5" thickBot="1">
      <c r="B59" s="199" t="s">
        <v>346</v>
      </c>
      <c r="C59" s="486" t="s">
        <v>69</v>
      </c>
      <c r="D59" s="65">
        <f>F59+NPV(SDN,G59:INDEX(G59:AJ59,PAL))</f>
        <v>0</v>
      </c>
      <c r="E59" s="65">
        <f>SUMIF($F$5:$AJ$5,"&lt;="&amp;PAL,$F59:$AJ59)</f>
        <v>0</v>
      </c>
      <c r="F59" s="78">
        <v>0</v>
      </c>
      <c r="G59" s="78">
        <v>0</v>
      </c>
      <c r="H59" s="78">
        <v>0</v>
      </c>
      <c r="I59" s="78">
        <v>0</v>
      </c>
      <c r="J59" s="78">
        <v>0</v>
      </c>
      <c r="K59" s="78">
        <v>0</v>
      </c>
      <c r="L59" s="78">
        <v>0</v>
      </c>
      <c r="M59" s="78">
        <v>0</v>
      </c>
      <c r="N59" s="78">
        <v>0</v>
      </c>
      <c r="O59" s="78">
        <v>0</v>
      </c>
      <c r="P59" s="78">
        <v>0</v>
      </c>
      <c r="Q59" s="78">
        <v>0</v>
      </c>
      <c r="R59" s="78">
        <v>0</v>
      </c>
      <c r="S59" s="78">
        <v>0</v>
      </c>
      <c r="T59" s="78">
        <v>0</v>
      </c>
      <c r="U59" s="78">
        <v>0</v>
      </c>
      <c r="V59" s="78">
        <v>0</v>
      </c>
      <c r="W59" s="78">
        <v>0</v>
      </c>
      <c r="X59" s="78">
        <v>0</v>
      </c>
      <c r="Y59" s="78">
        <v>0</v>
      </c>
      <c r="Z59" s="78">
        <v>0</v>
      </c>
      <c r="AA59" s="78">
        <v>0</v>
      </c>
      <c r="AB59" s="78">
        <v>0</v>
      </c>
      <c r="AC59" s="78">
        <v>0</v>
      </c>
      <c r="AD59" s="78">
        <v>0</v>
      </c>
      <c r="AE59" s="78">
        <v>0</v>
      </c>
      <c r="AF59" s="78">
        <v>0</v>
      </c>
      <c r="AG59" s="78">
        <v>0</v>
      </c>
      <c r="AH59" s="78">
        <v>0</v>
      </c>
      <c r="AI59" s="78">
        <v>0</v>
      </c>
      <c r="AJ59" s="78">
        <v>0</v>
      </c>
      <c r="AM59" s="394">
        <f>F59+NPV(SDN,G59:INDEX(G59:AJ59,PAL))</f>
        <v>0</v>
      </c>
      <c r="AN59" s="416">
        <f>F59+NPV(SDN,G59:INDEX(G59:AJ59,PAL))</f>
        <v>0</v>
      </c>
      <c r="AO59" s="391">
        <f>IF(COUNTIF(AP59:AY59,"Klaida")&gt;0,1,0)</f>
        <v>0</v>
      </c>
      <c r="AP59" s="392">
        <f>IF(COUNT(F59:INDEX(F59:AJ59,PAL+1))&lt;&gt;PAL+1,"Klaida",0)</f>
        <v>0</v>
      </c>
      <c r="AQ59" s="392"/>
      <c r="AR59" s="392"/>
      <c r="AS59" s="392"/>
      <c r="AT59" s="392"/>
      <c r="AU59" s="392"/>
      <c r="AV59" s="392"/>
      <c r="AW59" s="392"/>
      <c r="AX59" s="392"/>
      <c r="AY59" s="393"/>
    </row>
    <row r="60" spans="2:51"/>
    <row r="61" spans="2:51">
      <c r="C61" s="404" t="str">
        <f>IF(Kalba="EN",Data2!C79,Data2!B79)</f>
        <v>Finansinės analizės (FA) rodiklių apskaičiavimas</v>
      </c>
      <c r="D61" s="206"/>
      <c r="E61" s="206"/>
      <c r="F61" s="206"/>
      <c r="G61" s="206"/>
      <c r="H61" s="206"/>
      <c r="I61" s="206"/>
      <c r="J61" s="206"/>
      <c r="K61" s="206"/>
      <c r="L61" s="206"/>
      <c r="M61" s="206"/>
      <c r="N61" s="206"/>
      <c r="O61" s="206"/>
      <c r="P61" s="206"/>
      <c r="Q61" s="206"/>
      <c r="R61" s="206"/>
      <c r="S61" s="206"/>
      <c r="T61" s="206"/>
      <c r="U61" s="206"/>
      <c r="V61" s="206"/>
      <c r="W61" s="206"/>
      <c r="X61" s="206"/>
      <c r="Y61" s="206"/>
      <c r="Z61" s="206"/>
      <c r="AA61" s="206"/>
      <c r="AB61" s="206"/>
      <c r="AC61" s="206"/>
      <c r="AD61" s="206"/>
      <c r="AE61" s="206"/>
      <c r="AF61" s="206"/>
      <c r="AG61" s="206"/>
      <c r="AH61" s="206"/>
      <c r="AI61" s="206"/>
      <c r="AJ61" s="206"/>
    </row>
    <row r="62" spans="2:51">
      <c r="C62" s="68" t="str">
        <f>IF(Kalba="EN",Data2!C80,Data2!B80)</f>
        <v>FA rodiklių investicijoms lėšų srautas (realiąja išraiška)</v>
      </c>
      <c r="D62" s="69"/>
      <c r="E62" s="69"/>
      <c r="F62" s="65">
        <f t="shared" ref="F62:AJ62" si="22">ROUND(SUM(F16:F17)-SUM(F7,F22),0)</f>
        <v>0</v>
      </c>
      <c r="G62" s="65">
        <f t="shared" si="22"/>
        <v>0</v>
      </c>
      <c r="H62" s="65">
        <f t="shared" si="22"/>
        <v>0</v>
      </c>
      <c r="I62" s="65">
        <f t="shared" si="22"/>
        <v>0</v>
      </c>
      <c r="J62" s="65">
        <f t="shared" si="22"/>
        <v>0</v>
      </c>
      <c r="K62" s="65">
        <f t="shared" si="22"/>
        <v>0</v>
      </c>
      <c r="L62" s="65">
        <f t="shared" si="22"/>
        <v>0</v>
      </c>
      <c r="M62" s="65">
        <f t="shared" si="22"/>
        <v>0</v>
      </c>
      <c r="N62" s="65">
        <f t="shared" si="22"/>
        <v>0</v>
      </c>
      <c r="O62" s="65">
        <f t="shared" si="22"/>
        <v>0</v>
      </c>
      <c r="P62" s="65">
        <f t="shared" si="22"/>
        <v>0</v>
      </c>
      <c r="Q62" s="65">
        <f t="shared" si="22"/>
        <v>0</v>
      </c>
      <c r="R62" s="65">
        <f t="shared" si="22"/>
        <v>0</v>
      </c>
      <c r="S62" s="65">
        <f t="shared" si="22"/>
        <v>0</v>
      </c>
      <c r="T62" s="65">
        <f t="shared" si="22"/>
        <v>0</v>
      </c>
      <c r="U62" s="65">
        <f t="shared" si="22"/>
        <v>0</v>
      </c>
      <c r="V62" s="65">
        <f t="shared" si="22"/>
        <v>0</v>
      </c>
      <c r="W62" s="65">
        <f t="shared" si="22"/>
        <v>0</v>
      </c>
      <c r="X62" s="65">
        <f t="shared" si="22"/>
        <v>0</v>
      </c>
      <c r="Y62" s="65">
        <f t="shared" si="22"/>
        <v>0</v>
      </c>
      <c r="Z62" s="65">
        <f t="shared" si="22"/>
        <v>0</v>
      </c>
      <c r="AA62" s="65">
        <f t="shared" si="22"/>
        <v>0</v>
      </c>
      <c r="AB62" s="65">
        <f t="shared" si="22"/>
        <v>0</v>
      </c>
      <c r="AC62" s="65">
        <f t="shared" si="22"/>
        <v>0</v>
      </c>
      <c r="AD62" s="65">
        <f t="shared" si="22"/>
        <v>0</v>
      </c>
      <c r="AE62" s="65">
        <f t="shared" si="22"/>
        <v>0</v>
      </c>
      <c r="AF62" s="65">
        <f t="shared" si="22"/>
        <v>0</v>
      </c>
      <c r="AG62" s="65">
        <f t="shared" si="22"/>
        <v>0</v>
      </c>
      <c r="AH62" s="65">
        <f t="shared" si="22"/>
        <v>0</v>
      </c>
      <c r="AI62" s="65">
        <f t="shared" si="22"/>
        <v>0</v>
      </c>
      <c r="AJ62" s="65">
        <f t="shared" si="22"/>
        <v>0</v>
      </c>
    </row>
    <row r="63" spans="2:51">
      <c r="C63" s="68" t="str">
        <f>IF(Kalba="EN",Data2!C82,Data2!B82)</f>
        <v>Suminis finansinio gyvybingumo lėšų srautas (realiąja išraiška)</v>
      </c>
      <c r="D63" s="70"/>
      <c r="E63" s="70"/>
      <c r="F63" s="65">
        <f>ROUND(SUM(F17,F35)-SUM(F7,F21,F30),0)</f>
        <v>0</v>
      </c>
      <c r="G63" s="65">
        <f t="shared" ref="G63:AJ63" si="23">ROUND(SUM(G17,G35)-SUM(G7,G21,G30)+F63,0)</f>
        <v>0</v>
      </c>
      <c r="H63" s="65">
        <f t="shared" si="23"/>
        <v>0</v>
      </c>
      <c r="I63" s="65">
        <f t="shared" si="23"/>
        <v>0</v>
      </c>
      <c r="J63" s="65">
        <f t="shared" si="23"/>
        <v>0</v>
      </c>
      <c r="K63" s="65">
        <f t="shared" si="23"/>
        <v>0</v>
      </c>
      <c r="L63" s="65">
        <f t="shared" si="23"/>
        <v>0</v>
      </c>
      <c r="M63" s="65">
        <f t="shared" si="23"/>
        <v>0</v>
      </c>
      <c r="N63" s="65">
        <f t="shared" si="23"/>
        <v>0</v>
      </c>
      <c r="O63" s="65">
        <f t="shared" si="23"/>
        <v>0</v>
      </c>
      <c r="P63" s="65">
        <f t="shared" si="23"/>
        <v>0</v>
      </c>
      <c r="Q63" s="65">
        <f t="shared" si="23"/>
        <v>0</v>
      </c>
      <c r="R63" s="65">
        <f t="shared" si="23"/>
        <v>0</v>
      </c>
      <c r="S63" s="65">
        <f t="shared" si="23"/>
        <v>0</v>
      </c>
      <c r="T63" s="65">
        <f t="shared" si="23"/>
        <v>0</v>
      </c>
      <c r="U63" s="65">
        <f t="shared" si="23"/>
        <v>0</v>
      </c>
      <c r="V63" s="65">
        <f t="shared" si="23"/>
        <v>0</v>
      </c>
      <c r="W63" s="65">
        <f t="shared" si="23"/>
        <v>0</v>
      </c>
      <c r="X63" s="65">
        <f t="shared" si="23"/>
        <v>0</v>
      </c>
      <c r="Y63" s="65">
        <f t="shared" si="23"/>
        <v>0</v>
      </c>
      <c r="Z63" s="65">
        <f t="shared" si="23"/>
        <v>0</v>
      </c>
      <c r="AA63" s="65">
        <f t="shared" si="23"/>
        <v>0</v>
      </c>
      <c r="AB63" s="65">
        <f t="shared" si="23"/>
        <v>0</v>
      </c>
      <c r="AC63" s="65">
        <f t="shared" si="23"/>
        <v>0</v>
      </c>
      <c r="AD63" s="65">
        <f t="shared" si="23"/>
        <v>0</v>
      </c>
      <c r="AE63" s="65">
        <f t="shared" si="23"/>
        <v>0</v>
      </c>
      <c r="AF63" s="65">
        <f t="shared" si="23"/>
        <v>0</v>
      </c>
      <c r="AG63" s="65">
        <f t="shared" si="23"/>
        <v>0</v>
      </c>
      <c r="AH63" s="65">
        <f t="shared" si="23"/>
        <v>0</v>
      </c>
      <c r="AI63" s="65">
        <f t="shared" si="23"/>
        <v>0</v>
      </c>
      <c r="AJ63" s="65">
        <f t="shared" si="23"/>
        <v>0</v>
      </c>
    </row>
    <row r="64" spans="2:51">
      <c r="C64" s="68" t="str">
        <f>IF(Kalba="EN",Data2!C84,Data2!B84)</f>
        <v>FA rodiklių kapitalui lėšų srautas (realiąja išraiška)</v>
      </c>
      <c r="D64" s="69"/>
      <c r="E64" s="69"/>
      <c r="F64" s="65">
        <f t="shared" ref="F64:AJ64" si="24">SUM(F16,F17)-SUM(F21,F38,F40,F41,F46)+IF(AND(F5&gt;Investiciju_metu_skaicius,F22&gt;0,SUM(F38:F40,F41,F44)&gt;0),MIN(F22,SUM(F38:F40,F41,F44)),0)</f>
        <v>0</v>
      </c>
      <c r="G64" s="65">
        <f t="shared" si="24"/>
        <v>0</v>
      </c>
      <c r="H64" s="65">
        <f t="shared" si="24"/>
        <v>0</v>
      </c>
      <c r="I64" s="65">
        <f t="shared" si="24"/>
        <v>0</v>
      </c>
      <c r="J64" s="65">
        <f t="shared" si="24"/>
        <v>0</v>
      </c>
      <c r="K64" s="65">
        <f t="shared" si="24"/>
        <v>0</v>
      </c>
      <c r="L64" s="65">
        <f t="shared" si="24"/>
        <v>0</v>
      </c>
      <c r="M64" s="65">
        <f t="shared" si="24"/>
        <v>0</v>
      </c>
      <c r="N64" s="65">
        <f t="shared" si="24"/>
        <v>0</v>
      </c>
      <c r="O64" s="65">
        <f t="shared" si="24"/>
        <v>0</v>
      </c>
      <c r="P64" s="65">
        <f t="shared" si="24"/>
        <v>0</v>
      </c>
      <c r="Q64" s="65">
        <f t="shared" si="24"/>
        <v>0</v>
      </c>
      <c r="R64" s="65">
        <f t="shared" si="24"/>
        <v>0</v>
      </c>
      <c r="S64" s="65">
        <f t="shared" si="24"/>
        <v>0</v>
      </c>
      <c r="T64" s="65">
        <f t="shared" si="24"/>
        <v>0</v>
      </c>
      <c r="U64" s="65">
        <f t="shared" si="24"/>
        <v>0</v>
      </c>
      <c r="V64" s="65">
        <f t="shared" si="24"/>
        <v>0</v>
      </c>
      <c r="W64" s="65">
        <f t="shared" si="24"/>
        <v>0</v>
      </c>
      <c r="X64" s="65">
        <f t="shared" si="24"/>
        <v>0</v>
      </c>
      <c r="Y64" s="65">
        <f t="shared" si="24"/>
        <v>0</v>
      </c>
      <c r="Z64" s="65">
        <f t="shared" si="24"/>
        <v>0</v>
      </c>
      <c r="AA64" s="65">
        <f t="shared" si="24"/>
        <v>0</v>
      </c>
      <c r="AB64" s="65">
        <f t="shared" si="24"/>
        <v>0</v>
      </c>
      <c r="AC64" s="65">
        <f t="shared" si="24"/>
        <v>0</v>
      </c>
      <c r="AD64" s="65">
        <f t="shared" si="24"/>
        <v>0</v>
      </c>
      <c r="AE64" s="65">
        <f t="shared" si="24"/>
        <v>0</v>
      </c>
      <c r="AF64" s="65">
        <f t="shared" si="24"/>
        <v>0</v>
      </c>
      <c r="AG64" s="65">
        <f t="shared" si="24"/>
        <v>0</v>
      </c>
      <c r="AH64" s="65">
        <f t="shared" si="24"/>
        <v>0</v>
      </c>
      <c r="AI64" s="65">
        <f t="shared" si="24"/>
        <v>0</v>
      </c>
      <c r="AJ64" s="65">
        <f t="shared" si="24"/>
        <v>0</v>
      </c>
    </row>
    <row r="65" spans="3:36">
      <c r="C65" s="68" t="str">
        <f>IF(Kalba="EN",Data2!C86,Data2!B86)</f>
        <v>Finansinė grynoji dabartinė vertė investicijoms - FGDV(I)</v>
      </c>
      <c r="D65" s="71">
        <f>F62+NPV(FDN,G62:INDEX(G62:AJ62,PAL))</f>
        <v>0</v>
      </c>
      <c r="E65" s="72"/>
    </row>
    <row r="66" spans="3:36">
      <c r="C66" s="68" t="str">
        <f>IF(Kalba="EN",Data2!C87,Data2!B87)</f>
        <v>Finansinė vidinė grąžos norma investicijoms - FVGN(I)</v>
      </c>
      <c r="D66" s="73" t="str">
        <f>IF(ISERROR(E66),"Nėra reikšmės",E66)</f>
        <v>Nėra reikšmės</v>
      </c>
      <c r="E66" s="200" t="e">
        <f>IRR(F62:INDEX(F62:AJ62,PAL+1))</f>
        <v>#NUM!</v>
      </c>
    </row>
    <row r="67" spans="3:36">
      <c r="C67" s="68" t="str">
        <f>IF(Kalba="EN",Data2!C88,Data2!B88)</f>
        <v>Finansinė modifikuota vidinė grąžos norma investicijoms - FMVGN(I)</v>
      </c>
      <c r="D67" s="74" t="str">
        <f>IF(ISERROR(E67),"Nėra reikšmės",E67)</f>
        <v>Nėra reikšmės</v>
      </c>
      <c r="E67" s="200" t="e">
        <f>MIRR(F62:INDEX(F62:AJ62,PAL+1),FDN,FDN)</f>
        <v>#DIV/0!</v>
      </c>
      <c r="G67" s="81"/>
    </row>
    <row r="68" spans="3:36">
      <c r="C68" s="68" t="str">
        <f>IF(Kalba="EN",Data2!C89,Data2!B89)</f>
        <v>Finansinis naudos ir išlaidų santykis - FNIS</v>
      </c>
      <c r="D68" s="75" t="str">
        <f>IF(ISERROR(D17/SUM(D7,-D16,D22)),"-",D17/SUM(D7,-D16,D22))</f>
        <v>-</v>
      </c>
      <c r="E68" s="72"/>
      <c r="G68" s="82"/>
      <c r="H68" s="82"/>
    </row>
    <row r="69" spans="3:36">
      <c r="C69" s="68" t="str">
        <f>IF(Kalba="EN",Data2!C90,Data2!B90)</f>
        <v>Finansinis gyvybingumas (realiąja išraiška)</v>
      </c>
      <c r="D69" s="76" t="str">
        <f>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row>
    <row r="70" spans="3:36">
      <c r="C70" s="68" t="str">
        <f>IF(Kalba="EN",Data2!C92,Data2!B92)</f>
        <v>Finansinė grynoji dabartinė vertė kapitalui - FGDV(K)</v>
      </c>
      <c r="D70" s="71">
        <f>F64+NPV(FDN,G64:INDEX(G64:AJ64,PAL))</f>
        <v>0</v>
      </c>
      <c r="E70" s="72"/>
      <c r="G70" s="82"/>
      <c r="H70" s="82"/>
    </row>
    <row r="71" spans="3:36">
      <c r="C71" s="68" t="str">
        <f>IF(Kalba="EN",Data2!C93,Data2!B93)</f>
        <v>Finansinė vidinė grąžos norma kapitalui - FVGN(K)</v>
      </c>
      <c r="D71" s="73" t="str">
        <f>IF(ISERROR(E71),"Nėra reikšmės",E71)</f>
        <v>Nėra reikšmės</v>
      </c>
      <c r="E71" s="201" t="e">
        <f>IRR(F64:INDEX(F64:AJ64,PAL+1))</f>
        <v>#NUM!</v>
      </c>
    </row>
    <row r="72" spans="3:36">
      <c r="C72" s="68" t="str">
        <f>IF(Kalba="EN",Data2!C94,Data2!B94)</f>
        <v>Finansinė modifikuota vidinė grąžos norma kapitalui - FMVGN(K)</v>
      </c>
      <c r="D72" s="74" t="str">
        <f>IF(ISERROR(E72),"Nėra reikšmės",E72)</f>
        <v>Nėra reikšmės</v>
      </c>
      <c r="E72" s="201" t="e">
        <f>MIRR(F64:INDEX(F64:AJ64,PAL+1),FDN,FDN)</f>
        <v>#DIV/0!</v>
      </c>
    </row>
    <row r="73" spans="3:36"/>
    <row r="74" spans="3:36">
      <c r="C74" s="404" t="str">
        <f>IF(Kalba="EN",Data2!C95,Data2!B95)</f>
        <v>Ekonominės analizės (EA) rodiklių apskaičiavimas</v>
      </c>
      <c r="D74" s="206"/>
      <c r="E74" s="206"/>
      <c r="F74" s="206"/>
      <c r="G74" s="206"/>
      <c r="H74" s="206"/>
      <c r="I74" s="206"/>
      <c r="J74" s="206"/>
      <c r="K74" s="206"/>
      <c r="L74" s="206"/>
      <c r="M74" s="206"/>
      <c r="N74" s="206"/>
      <c r="O74" s="206"/>
      <c r="P74" s="206"/>
      <c r="Q74" s="206"/>
      <c r="R74" s="206"/>
      <c r="S74" s="206"/>
      <c r="T74" s="206"/>
      <c r="U74" s="206"/>
      <c r="V74" s="206"/>
      <c r="W74" s="206"/>
      <c r="X74" s="206"/>
      <c r="Y74" s="206"/>
      <c r="Z74" s="206"/>
      <c r="AA74" s="206"/>
      <c r="AB74" s="206"/>
      <c r="AC74" s="206"/>
      <c r="AD74" s="206"/>
      <c r="AE74" s="206"/>
      <c r="AF74" s="206"/>
      <c r="AG74" s="206"/>
      <c r="AH74" s="206"/>
      <c r="AI74" s="206"/>
      <c r="AJ74" s="206"/>
    </row>
    <row r="75" spans="3:36">
      <c r="C75" s="68" t="str">
        <f>IF(Kalba="EN",Data2!C96,Data2!B96)</f>
        <v>EA rodiklių lėšų srautas (realiąja išraiška)</v>
      </c>
      <c r="D75" s="69"/>
      <c r="E75" s="69"/>
      <c r="F75" s="65" t="e">
        <f>IF(pvm_susigrazinimas="Taip",SUMPRODUCT(F$16,Data1!$C$63,Data1!$D$11)-SUMPRODUCT(F$8:F$15,Data1!$D$55:$D$62,Data1!$D$3:$D$10)-SUMPRODUCT(F$23:F$28,Data1!$D$70:$D$75,Data1!$D$18:$D$23)+F47,SUMPRODUCT(F$16,Data1!$C$63)-SUMPRODUCT(F$8:F$15,Data1!$D$55:$D$62)-SUMPRODUCT(F$23:F$28,Data1!$D$70:$D$75)+F47)</f>
        <v>#VALUE!</v>
      </c>
      <c r="G75" s="65" t="e">
        <f>IF(pvm_susigrazinimas="Taip",SUMPRODUCT(G$16,Data1!$C$63,Data1!$D$11)-SUMPRODUCT(G$8:G$15,Data1!$D$55:$D$62,Data1!$D$3:$D$10)-SUMPRODUCT(G$23:G$28,Data1!$D$70:$D$75,Data1!$D$18:$D$23)+G47,SUMPRODUCT(G$16,Data1!$C$63)-SUMPRODUCT(G$8:G$15,Data1!$D$55:$D$62)-SUMPRODUCT(G$23:G$28,Data1!$D$70:$D$75)+G47)</f>
        <v>#VALUE!</v>
      </c>
      <c r="H75" s="65" t="e">
        <f>IF(pvm_susigrazinimas="Taip",SUMPRODUCT(H$16,Data1!$C$63,Data1!$D$11)-SUMPRODUCT(H$8:H$15,Data1!$D$55:$D$62,Data1!$D$3:$D$10)-SUMPRODUCT(H$23:H$28,Data1!$D$70:$D$75,Data1!$D$18:$D$23)+H47,SUMPRODUCT(H$16,Data1!$C$63)-SUMPRODUCT(H$8:H$15,Data1!$D$55:$D$62)-SUMPRODUCT(H$23:H$28,Data1!$D$70:$D$75)+H47)</f>
        <v>#VALUE!</v>
      </c>
      <c r="I75" s="65" t="e">
        <f>IF(pvm_susigrazinimas="Taip",SUMPRODUCT(I$16,Data1!$C$63,Data1!$D$11)-SUMPRODUCT(I$8:I$15,Data1!$D$55:$D$62,Data1!$D$3:$D$10)-SUMPRODUCT(I$23:I$28,Data1!$D$70:$D$75,Data1!$D$18:$D$23)+I47,SUMPRODUCT(I$16,Data1!$C$63)-SUMPRODUCT(I$8:I$15,Data1!$D$55:$D$62)-SUMPRODUCT(I$23:I$28,Data1!$D$70:$D$75)+I47)</f>
        <v>#VALUE!</v>
      </c>
      <c r="J75" s="65" t="e">
        <f>IF(pvm_susigrazinimas="Taip",SUMPRODUCT(J$16,Data1!$C$63,Data1!$D$11)-SUMPRODUCT(J$8:J$15,Data1!$D$55:$D$62,Data1!$D$3:$D$10)-SUMPRODUCT(J$23:J$28,Data1!$D$70:$D$75,Data1!$D$18:$D$23)+J47,SUMPRODUCT(J$16,Data1!$C$63)-SUMPRODUCT(J$8:J$15,Data1!$D$55:$D$62)-SUMPRODUCT(J$23:J$28,Data1!$D$70:$D$75)+J47)</f>
        <v>#VALUE!</v>
      </c>
      <c r="K75" s="65" t="e">
        <f>IF(pvm_susigrazinimas="Taip",SUMPRODUCT(K$16,Data1!$C$63,Data1!$D$11)-SUMPRODUCT(K$8:K$15,Data1!$D$55:$D$62,Data1!$D$3:$D$10)-SUMPRODUCT(K$23:K$28,Data1!$D$70:$D$75,Data1!$D$18:$D$23)+K47,SUMPRODUCT(K$16,Data1!$C$63)-SUMPRODUCT(K$8:K$15,Data1!$D$55:$D$62)-SUMPRODUCT(K$23:K$28,Data1!$D$70:$D$75)+K47)</f>
        <v>#VALUE!</v>
      </c>
      <c r="L75" s="65" t="e">
        <f>IF(pvm_susigrazinimas="Taip",SUMPRODUCT(L$16,Data1!$C$63,Data1!$D$11)-SUMPRODUCT(L$8:L$15,Data1!$D$55:$D$62,Data1!$D$3:$D$10)-SUMPRODUCT(L$23:L$28,Data1!$D$70:$D$75,Data1!$D$18:$D$23)+L47,SUMPRODUCT(L$16,Data1!$C$63)-SUMPRODUCT(L$8:L$15,Data1!$D$55:$D$62)-SUMPRODUCT(L$23:L$28,Data1!$D$70:$D$75)+L47)</f>
        <v>#VALUE!</v>
      </c>
      <c r="M75" s="65" t="e">
        <f>IF(pvm_susigrazinimas="Taip",SUMPRODUCT(M$16,Data1!$C$63,Data1!$D$11)-SUMPRODUCT(M$8:M$15,Data1!$D$55:$D$62,Data1!$D$3:$D$10)-SUMPRODUCT(M$23:M$28,Data1!$D$70:$D$75,Data1!$D$18:$D$23)+M47,SUMPRODUCT(M$16,Data1!$C$63)-SUMPRODUCT(M$8:M$15,Data1!$D$55:$D$62)-SUMPRODUCT(M$23:M$28,Data1!$D$70:$D$75)+M47)</f>
        <v>#VALUE!</v>
      </c>
      <c r="N75" s="65" t="e">
        <f>IF(pvm_susigrazinimas="Taip",SUMPRODUCT(N$16,Data1!$C$63,Data1!$D$11)-SUMPRODUCT(N$8:N$15,Data1!$D$55:$D$62,Data1!$D$3:$D$10)-SUMPRODUCT(N$23:N$28,Data1!$D$70:$D$75,Data1!$D$18:$D$23)+N47,SUMPRODUCT(N$16,Data1!$C$63)-SUMPRODUCT(N$8:N$15,Data1!$D$55:$D$62)-SUMPRODUCT(N$23:N$28,Data1!$D$70:$D$75)+N47)</f>
        <v>#VALUE!</v>
      </c>
      <c r="O75" s="65" t="e">
        <f>IF(pvm_susigrazinimas="Taip",SUMPRODUCT(O$16,Data1!$C$63,Data1!$D$11)-SUMPRODUCT(O$8:O$15,Data1!$D$55:$D$62,Data1!$D$3:$D$10)-SUMPRODUCT(O$23:O$28,Data1!$D$70:$D$75,Data1!$D$18:$D$23)+O47,SUMPRODUCT(O$16,Data1!$C$63)-SUMPRODUCT(O$8:O$15,Data1!$D$55:$D$62)-SUMPRODUCT(O$23:O$28,Data1!$D$70:$D$75)+O47)</f>
        <v>#VALUE!</v>
      </c>
      <c r="P75" s="65" t="e">
        <f>IF(pvm_susigrazinimas="Taip",SUMPRODUCT(P$16,Data1!$C$63,Data1!$D$11)-SUMPRODUCT(P$8:P$15,Data1!$D$55:$D$62,Data1!$D$3:$D$10)-SUMPRODUCT(P$23:P$28,Data1!$D$70:$D$75,Data1!$D$18:$D$23)+P47,SUMPRODUCT(P$16,Data1!$C$63)-SUMPRODUCT(P$8:P$15,Data1!$D$55:$D$62)-SUMPRODUCT(P$23:P$28,Data1!$D$70:$D$75)+P47)</f>
        <v>#VALUE!</v>
      </c>
      <c r="Q75" s="65" t="e">
        <f>IF(pvm_susigrazinimas="Taip",SUMPRODUCT(Q$16,Data1!$C$63,Data1!$D$11)-SUMPRODUCT(Q$8:Q$15,Data1!$D$55:$D$62,Data1!$D$3:$D$10)-SUMPRODUCT(Q$23:Q$28,Data1!$D$70:$D$75,Data1!$D$18:$D$23)+Q47,SUMPRODUCT(Q$16,Data1!$C$63)-SUMPRODUCT(Q$8:Q$15,Data1!$D$55:$D$62)-SUMPRODUCT(Q$23:Q$28,Data1!$D$70:$D$75)+Q47)</f>
        <v>#VALUE!</v>
      </c>
      <c r="R75" s="65" t="e">
        <f>IF(pvm_susigrazinimas="Taip",SUMPRODUCT(R$16,Data1!$C$63,Data1!$D$11)-SUMPRODUCT(R$8:R$15,Data1!$D$55:$D$62,Data1!$D$3:$D$10)-SUMPRODUCT(R$23:R$28,Data1!$D$70:$D$75,Data1!$D$18:$D$23)+R47,SUMPRODUCT(R$16,Data1!$C$63)-SUMPRODUCT(R$8:R$15,Data1!$D$55:$D$62)-SUMPRODUCT(R$23:R$28,Data1!$D$70:$D$75)+R47)</f>
        <v>#VALUE!</v>
      </c>
      <c r="S75" s="65" t="e">
        <f>IF(pvm_susigrazinimas="Taip",SUMPRODUCT(S$16,Data1!$C$63,Data1!$D$11)-SUMPRODUCT(S$8:S$15,Data1!$D$55:$D$62,Data1!$D$3:$D$10)-SUMPRODUCT(S$23:S$28,Data1!$D$70:$D$75,Data1!$D$18:$D$23)+S47,SUMPRODUCT(S$16,Data1!$C$63)-SUMPRODUCT(S$8:S$15,Data1!$D$55:$D$62)-SUMPRODUCT(S$23:S$28,Data1!$D$70:$D$75)+S47)</f>
        <v>#VALUE!</v>
      </c>
      <c r="T75" s="65" t="e">
        <f>IF(pvm_susigrazinimas="Taip",SUMPRODUCT(T$16,Data1!$C$63,Data1!$D$11)-SUMPRODUCT(T$8:T$15,Data1!$D$55:$D$62,Data1!$D$3:$D$10)-SUMPRODUCT(T$23:T$28,Data1!$D$70:$D$75,Data1!$D$18:$D$23)+T47,SUMPRODUCT(T$16,Data1!$C$63)-SUMPRODUCT(T$8:T$15,Data1!$D$55:$D$62)-SUMPRODUCT(T$23:T$28,Data1!$D$70:$D$75)+T47)</f>
        <v>#VALUE!</v>
      </c>
      <c r="U75" s="65" t="e">
        <f>IF(pvm_susigrazinimas="Taip",SUMPRODUCT(U$16,Data1!$C$63,Data1!$D$11)-SUMPRODUCT(U$8:U$15,Data1!$D$55:$D$62,Data1!$D$3:$D$10)-SUMPRODUCT(U$23:U$28,Data1!$D$70:$D$75,Data1!$D$18:$D$23)+U47,SUMPRODUCT(U$16,Data1!$C$63)-SUMPRODUCT(U$8:U$15,Data1!$D$55:$D$62)-SUMPRODUCT(U$23:U$28,Data1!$D$70:$D$75)+U47)</f>
        <v>#VALUE!</v>
      </c>
      <c r="V75" s="65" t="e">
        <f>IF(pvm_susigrazinimas="Taip",SUMPRODUCT(V$16,Data1!$C$63,Data1!$D$11)-SUMPRODUCT(V$8:V$15,Data1!$D$55:$D$62,Data1!$D$3:$D$10)-SUMPRODUCT(V$23:V$28,Data1!$D$70:$D$75,Data1!$D$18:$D$23)+V47,SUMPRODUCT(V$16,Data1!$C$63)-SUMPRODUCT(V$8:V$15,Data1!$D$55:$D$62)-SUMPRODUCT(V$23:V$28,Data1!$D$70:$D$75)+V47)</f>
        <v>#VALUE!</v>
      </c>
      <c r="W75" s="65" t="e">
        <f>IF(pvm_susigrazinimas="Taip",SUMPRODUCT(W$16,Data1!$C$63,Data1!$D$11)-SUMPRODUCT(W$8:W$15,Data1!$D$55:$D$62,Data1!$D$3:$D$10)-SUMPRODUCT(W$23:W$28,Data1!$D$70:$D$75,Data1!$D$18:$D$23)+W47,SUMPRODUCT(W$16,Data1!$C$63)-SUMPRODUCT(W$8:W$15,Data1!$D$55:$D$62)-SUMPRODUCT(W$23:W$28,Data1!$D$70:$D$75)+W47)</f>
        <v>#VALUE!</v>
      </c>
      <c r="X75" s="65" t="e">
        <f>IF(pvm_susigrazinimas="Taip",SUMPRODUCT(X$16,Data1!$C$63,Data1!$D$11)-SUMPRODUCT(X$8:X$15,Data1!$D$55:$D$62,Data1!$D$3:$D$10)-SUMPRODUCT(X$23:X$28,Data1!$D$70:$D$75,Data1!$D$18:$D$23)+X47,SUMPRODUCT(X$16,Data1!$C$63)-SUMPRODUCT(X$8:X$15,Data1!$D$55:$D$62)-SUMPRODUCT(X$23:X$28,Data1!$D$70:$D$75)+X47)</f>
        <v>#VALUE!</v>
      </c>
      <c r="Y75" s="65" t="e">
        <f>IF(pvm_susigrazinimas="Taip",SUMPRODUCT(Y$16,Data1!$C$63,Data1!$D$11)-SUMPRODUCT(Y$8:Y$15,Data1!$D$55:$D$62,Data1!$D$3:$D$10)-SUMPRODUCT(Y$23:Y$28,Data1!$D$70:$D$75,Data1!$D$18:$D$23)+Y47,SUMPRODUCT(Y$16,Data1!$C$63)-SUMPRODUCT(Y$8:Y$15,Data1!$D$55:$D$62)-SUMPRODUCT(Y$23:Y$28,Data1!$D$70:$D$75)+Y47)</f>
        <v>#VALUE!</v>
      </c>
      <c r="Z75" s="65" t="e">
        <f>IF(pvm_susigrazinimas="Taip",SUMPRODUCT(Z$16,Data1!$C$63,Data1!$D$11)-SUMPRODUCT(Z$8:Z$15,Data1!$D$55:$D$62,Data1!$D$3:$D$10)-SUMPRODUCT(Z$23:Z$28,Data1!$D$70:$D$75,Data1!$D$18:$D$23)+Z47,SUMPRODUCT(Z$16,Data1!$C$63)-SUMPRODUCT(Z$8:Z$15,Data1!$D$55:$D$62)-SUMPRODUCT(Z$23:Z$28,Data1!$D$70:$D$75)+Z47)</f>
        <v>#VALUE!</v>
      </c>
      <c r="AA75" s="65" t="e">
        <f>IF(pvm_susigrazinimas="Taip",SUMPRODUCT(AA$16,Data1!$C$63,Data1!$D$11)-SUMPRODUCT(AA$8:AA$15,Data1!$D$55:$D$62,Data1!$D$3:$D$10)-SUMPRODUCT(AA$23:AA$28,Data1!$D$70:$D$75,Data1!$D$18:$D$23)+AA47,SUMPRODUCT(AA$16,Data1!$C$63)-SUMPRODUCT(AA$8:AA$15,Data1!$D$55:$D$62)-SUMPRODUCT(AA$23:AA$28,Data1!$D$70:$D$75)+AA47)</f>
        <v>#VALUE!</v>
      </c>
      <c r="AB75" s="65" t="e">
        <f>IF(pvm_susigrazinimas="Taip",SUMPRODUCT(AB$16,Data1!$C$63,Data1!$D$11)-SUMPRODUCT(AB$8:AB$15,Data1!$D$55:$D$62,Data1!$D$3:$D$10)-SUMPRODUCT(AB$23:AB$28,Data1!$D$70:$D$75,Data1!$D$18:$D$23)+AB47,SUMPRODUCT(AB$16,Data1!$C$63)-SUMPRODUCT(AB$8:AB$15,Data1!$D$55:$D$62)-SUMPRODUCT(AB$23:AB$28,Data1!$D$70:$D$75)+AB47)</f>
        <v>#VALUE!</v>
      </c>
      <c r="AC75" s="65" t="e">
        <f>IF(pvm_susigrazinimas="Taip",SUMPRODUCT(AC$16,Data1!$C$63,Data1!$D$11)-SUMPRODUCT(AC$8:AC$15,Data1!$D$55:$D$62,Data1!$D$3:$D$10)-SUMPRODUCT(AC$23:AC$28,Data1!$D$70:$D$75,Data1!$D$18:$D$23)+AC47,SUMPRODUCT(AC$16,Data1!$C$63)-SUMPRODUCT(AC$8:AC$15,Data1!$D$55:$D$62)-SUMPRODUCT(AC$23:AC$28,Data1!$D$70:$D$75)+AC47)</f>
        <v>#VALUE!</v>
      </c>
      <c r="AD75" s="65" t="e">
        <f>IF(pvm_susigrazinimas="Taip",SUMPRODUCT(AD$16,Data1!$C$63,Data1!$D$11)-SUMPRODUCT(AD$8:AD$15,Data1!$D$55:$D$62,Data1!$D$3:$D$10)-SUMPRODUCT(AD$23:AD$28,Data1!$D$70:$D$75,Data1!$D$18:$D$23)+AD47,SUMPRODUCT(AD$16,Data1!$C$63)-SUMPRODUCT(AD$8:AD$15,Data1!$D$55:$D$62)-SUMPRODUCT(AD$23:AD$28,Data1!$D$70:$D$75)+AD47)</f>
        <v>#VALUE!</v>
      </c>
      <c r="AE75" s="65" t="e">
        <f>IF(pvm_susigrazinimas="Taip",SUMPRODUCT(AE$16,Data1!$C$63,Data1!$D$11)-SUMPRODUCT(AE$8:AE$15,Data1!$D$55:$D$62,Data1!$D$3:$D$10)-SUMPRODUCT(AE$23:AE$28,Data1!$D$70:$D$75,Data1!$D$18:$D$23)+AE47,SUMPRODUCT(AE$16,Data1!$C$63)-SUMPRODUCT(AE$8:AE$15,Data1!$D$55:$D$62)-SUMPRODUCT(AE$23:AE$28,Data1!$D$70:$D$75)+AE47)</f>
        <v>#VALUE!</v>
      </c>
      <c r="AF75" s="65" t="e">
        <f>IF(pvm_susigrazinimas="Taip",SUMPRODUCT(AF$16,Data1!$C$63,Data1!$D$11)-SUMPRODUCT(AF$8:AF$15,Data1!$D$55:$D$62,Data1!$D$3:$D$10)-SUMPRODUCT(AF$23:AF$28,Data1!$D$70:$D$75,Data1!$D$18:$D$23)+AF47,SUMPRODUCT(AF$16,Data1!$C$63)-SUMPRODUCT(AF$8:AF$15,Data1!$D$55:$D$62)-SUMPRODUCT(AF$23:AF$28,Data1!$D$70:$D$75)+AF47)</f>
        <v>#VALUE!</v>
      </c>
      <c r="AG75" s="65" t="e">
        <f>IF(pvm_susigrazinimas="Taip",SUMPRODUCT(AG$16,Data1!$C$63,Data1!$D$11)-SUMPRODUCT(AG$8:AG$15,Data1!$D$55:$D$62,Data1!$D$3:$D$10)-SUMPRODUCT(AG$23:AG$28,Data1!$D$70:$D$75,Data1!$D$18:$D$23)+AG47,SUMPRODUCT(AG$16,Data1!$C$63)-SUMPRODUCT(AG$8:AG$15,Data1!$D$55:$D$62)-SUMPRODUCT(AG$23:AG$28,Data1!$D$70:$D$75)+AG47)</f>
        <v>#VALUE!</v>
      </c>
      <c r="AH75" s="65" t="e">
        <f>IF(pvm_susigrazinimas="Taip",SUMPRODUCT(AH$16,Data1!$C$63,Data1!$D$11)-SUMPRODUCT(AH$8:AH$15,Data1!$D$55:$D$62,Data1!$D$3:$D$10)-SUMPRODUCT(AH$23:AH$28,Data1!$D$70:$D$75,Data1!$D$18:$D$23)+AH47,SUMPRODUCT(AH$16,Data1!$C$63)-SUMPRODUCT(AH$8:AH$15,Data1!$D$55:$D$62)-SUMPRODUCT(AH$23:AH$28,Data1!$D$70:$D$75)+AH47)</f>
        <v>#VALUE!</v>
      </c>
      <c r="AI75" s="65" t="e">
        <f>IF(pvm_susigrazinimas="Taip",SUMPRODUCT(AI$16,Data1!$C$63,Data1!$D$11)-SUMPRODUCT(AI$8:AI$15,Data1!$D$55:$D$62,Data1!$D$3:$D$10)-SUMPRODUCT(AI$23:AI$28,Data1!$D$70:$D$75,Data1!$D$18:$D$23)+AI47,SUMPRODUCT(AI$16,Data1!$C$63)-SUMPRODUCT(AI$8:AI$15,Data1!$D$55:$D$62)-SUMPRODUCT(AI$23:AI$28,Data1!$D$70:$D$75)+AI47)</f>
        <v>#VALUE!</v>
      </c>
      <c r="AJ75" s="65" t="e">
        <f>IF(pvm_susigrazinimas="Taip",SUMPRODUCT(AJ$16,Data1!$C$63,Data1!$D$11)-SUMPRODUCT(AJ$8:AJ$15,Data1!$D$55:$D$62,Data1!$D$3:$D$10)-SUMPRODUCT(AJ$23:AJ$28,Data1!$D$70:$D$75,Data1!$D$18:$D$23)+AJ47,SUMPRODUCT(AJ$16,Data1!$C$63)-SUMPRODUCT(AJ$8:AJ$15,Data1!$D$55:$D$62)-SUMPRODUCT(AJ$23:AJ$28,Data1!$D$70:$D$75)+AJ47)</f>
        <v>#VALUE!</v>
      </c>
    </row>
    <row r="76" spans="3:36">
      <c r="C76" s="68" t="str">
        <f>IF(Kalba="EN",Data2!C98,Data2!B98)</f>
        <v>Konvertuota investicijų (A.) GDV</v>
      </c>
      <c r="D76" s="71">
        <f>IF(pvm_susigrazinimas="Taip",SUMPRODUCT(AN8:AN15,Data1!C55:C62),SUMPRODUCT(AM8:AM15,Data1!C55:C62))</f>
        <v>0</v>
      </c>
    </row>
    <row r="77" spans="3:36">
      <c r="C77" s="68" t="str">
        <f>IF(Kalba="EN",Data2!C99,Data2!B99)</f>
        <v>Konvertuota investicijų likutinės vertės (B.) GDV</v>
      </c>
      <c r="D77" s="71">
        <f>IF(pvm_susigrazinimas="Taip",PRODUCT(AN16,Data1!C63),PRODUCT(AM16,Data1!C63))</f>
        <v>0</v>
      </c>
    </row>
    <row r="78" spans="3:36">
      <c r="C78" s="68" t="str">
        <f>IF(Kalba="EN",Data2!C100,Data2!B100)</f>
        <v>Konvertuota veiklos pajamų (C.) GDV</v>
      </c>
      <c r="D78" s="71">
        <f>IF(pvm_susigrazinimas="Taip",SUMPRODUCT(AN18:AN20,Data1!C65:C67),SUMPRODUCT(AM18:AM20,Data1!C65:C67))</f>
        <v>0</v>
      </c>
    </row>
    <row r="79" spans="3:36">
      <c r="C79" s="68" t="str">
        <f>IF(Kalba="EN",Data2!C101,Data2!B101)</f>
        <v>Konvertuota veiklos išlaidų (D.1.) GDV</v>
      </c>
      <c r="D79" s="71">
        <f>IF(pvm_susigrazinimas="Taip",SUMPRODUCT(AN23:AN28,Data1!C70:C75),SUMPRODUCT(AM23:AM28,Data1!C70:C75))</f>
        <v>0</v>
      </c>
    </row>
    <row r="80" spans="3:36">
      <c r="C80" s="396" t="str">
        <f>IF(Kalba="EN",Data2!C102,Data2!B102)</f>
        <v>Ekonominė grynoji dabartinė vertė - EGDV</v>
      </c>
      <c r="D80" s="397" t="e">
        <f>F75+NPV(SDN,G75:INDEX(G75:AJ75,PAL))</f>
        <v>#VALUE!</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row>
    <row r="81" spans="2:42">
      <c r="C81" s="400" t="str">
        <f>IF(Kalba="EN",Data2!C103,Data2!B103)</f>
        <v>Ekonominė vidinė grąžos norma - EVGN</v>
      </c>
      <c r="D81" s="401" t="str">
        <f>IF(ISERROR(E81),"Nėra reikšmės",E81)</f>
        <v>Nėra reikšmės</v>
      </c>
      <c r="E81" s="202" t="e">
        <f>IRR(F75:INDEX(F75:AJ75,PAL+1))</f>
        <v>#VALUE!</v>
      </c>
    </row>
    <row r="82" spans="2:42">
      <c r="C82" s="400" t="str">
        <f>IF(Kalba="EN",Data2!C104,Data2!B104)</f>
        <v>Ekonominės naudos ir išlaidų santykis - ENIS</v>
      </c>
      <c r="D82" s="402" t="str">
        <f>IF(ISERROR(SUM(D47) / SUM(D76,-D77,D79)),"-",SUM(D47) / SUM(D76,-D77,D79))</f>
        <v>-</v>
      </c>
    </row>
    <row r="83" spans="2:42" ht="7.5" customHeight="1"/>
    <row r="84" spans="2:42" hidden="1"/>
    <row r="85" spans="2:42" hidden="1"/>
    <row r="86" spans="2:42" hidden="1">
      <c r="B86" s="931" t="s">
        <v>524</v>
      </c>
      <c r="C86" s="931"/>
    </row>
    <row r="87" spans="2:42" hidden="1"/>
    <row r="88" spans="2:42" s="61" customFormat="1" hidden="1">
      <c r="B88" s="66" t="s">
        <v>49</v>
      </c>
      <c r="C88" s="5" t="str">
        <f>IF(Kalba="EN",Data2!C$72,Data2!B$72)</f>
        <v>Socialinio ekonominio (SE) poveikio finansinė išraiška</v>
      </c>
      <c r="D88" s="62">
        <f t="shared" ref="D88:AJ88" si="25">SUM(D89)-SUM(D97)</f>
        <v>0</v>
      </c>
      <c r="E88" s="62">
        <f t="shared" si="25"/>
        <v>0</v>
      </c>
      <c r="F88" s="62">
        <f t="shared" si="25"/>
        <v>0</v>
      </c>
      <c r="G88" s="62">
        <f t="shared" si="25"/>
        <v>0</v>
      </c>
      <c r="H88" s="62">
        <f t="shared" si="25"/>
        <v>0</v>
      </c>
      <c r="I88" s="62">
        <f t="shared" si="25"/>
        <v>0</v>
      </c>
      <c r="J88" s="62">
        <f t="shared" si="25"/>
        <v>0</v>
      </c>
      <c r="K88" s="62">
        <f t="shared" si="25"/>
        <v>0</v>
      </c>
      <c r="L88" s="62">
        <f t="shared" si="25"/>
        <v>0</v>
      </c>
      <c r="M88" s="62">
        <f t="shared" si="25"/>
        <v>0</v>
      </c>
      <c r="N88" s="62">
        <f t="shared" si="25"/>
        <v>0</v>
      </c>
      <c r="O88" s="62">
        <f t="shared" si="25"/>
        <v>0</v>
      </c>
      <c r="P88" s="62">
        <f t="shared" si="25"/>
        <v>0</v>
      </c>
      <c r="Q88" s="62">
        <f t="shared" si="25"/>
        <v>0</v>
      </c>
      <c r="R88" s="62">
        <f t="shared" si="25"/>
        <v>0</v>
      </c>
      <c r="S88" s="62">
        <f t="shared" si="25"/>
        <v>0</v>
      </c>
      <c r="T88" s="62">
        <f t="shared" si="25"/>
        <v>0</v>
      </c>
      <c r="U88" s="62">
        <f t="shared" si="25"/>
        <v>0</v>
      </c>
      <c r="V88" s="62">
        <f t="shared" si="25"/>
        <v>0</v>
      </c>
      <c r="W88" s="62">
        <f t="shared" si="25"/>
        <v>0</v>
      </c>
      <c r="X88" s="62">
        <f t="shared" si="25"/>
        <v>0</v>
      </c>
      <c r="Y88" s="62">
        <f t="shared" si="25"/>
        <v>0</v>
      </c>
      <c r="Z88" s="62">
        <f t="shared" si="25"/>
        <v>0</v>
      </c>
      <c r="AA88" s="62">
        <f t="shared" si="25"/>
        <v>0</v>
      </c>
      <c r="AB88" s="62">
        <f t="shared" si="25"/>
        <v>0</v>
      </c>
      <c r="AC88" s="62">
        <f t="shared" si="25"/>
        <v>0</v>
      </c>
      <c r="AD88" s="62">
        <f t="shared" si="25"/>
        <v>0</v>
      </c>
      <c r="AE88" s="62">
        <f t="shared" si="25"/>
        <v>0</v>
      </c>
      <c r="AF88" s="62">
        <f t="shared" si="25"/>
        <v>0</v>
      </c>
      <c r="AG88" s="62">
        <f t="shared" si="25"/>
        <v>0</v>
      </c>
      <c r="AH88" s="62">
        <f t="shared" si="25"/>
        <v>0</v>
      </c>
      <c r="AI88" s="62">
        <f t="shared" si="25"/>
        <v>0</v>
      </c>
      <c r="AJ88" s="62">
        <f t="shared" si="25"/>
        <v>0</v>
      </c>
    </row>
    <row r="89" spans="2:42" s="61" customFormat="1" hidden="1">
      <c r="B89" s="66" t="s">
        <v>50</v>
      </c>
      <c r="C89" s="5" t="str">
        <f>IF(Kalba="EN",Data2!C$73,Data2!B$73) &amp; " "&amp; IF(Kalba="EN",Data2!C$74,Data2!B$74)</f>
        <v>SE nauda (pasirinkite SE naudos komponentą)</v>
      </c>
      <c r="D89" s="62">
        <f t="shared" ref="D89:AJ89" si="26">ROUND(SUM(D90:D96),0)</f>
        <v>0</v>
      </c>
      <c r="E89" s="62">
        <f t="shared" si="26"/>
        <v>0</v>
      </c>
      <c r="F89" s="62">
        <f t="shared" si="26"/>
        <v>0</v>
      </c>
      <c r="G89" s="62">
        <f t="shared" si="26"/>
        <v>0</v>
      </c>
      <c r="H89" s="62">
        <f t="shared" si="26"/>
        <v>0</v>
      </c>
      <c r="I89" s="62">
        <f t="shared" si="26"/>
        <v>0</v>
      </c>
      <c r="J89" s="62">
        <f t="shared" si="26"/>
        <v>0</v>
      </c>
      <c r="K89" s="62">
        <f t="shared" si="26"/>
        <v>0</v>
      </c>
      <c r="L89" s="62">
        <f t="shared" si="26"/>
        <v>0</v>
      </c>
      <c r="M89" s="62">
        <f t="shared" si="26"/>
        <v>0</v>
      </c>
      <c r="N89" s="62">
        <f t="shared" si="26"/>
        <v>0</v>
      </c>
      <c r="O89" s="62">
        <f t="shared" si="26"/>
        <v>0</v>
      </c>
      <c r="P89" s="62">
        <f t="shared" si="26"/>
        <v>0</v>
      </c>
      <c r="Q89" s="62">
        <f t="shared" si="26"/>
        <v>0</v>
      </c>
      <c r="R89" s="62">
        <f t="shared" si="26"/>
        <v>0</v>
      </c>
      <c r="S89" s="62">
        <f t="shared" si="26"/>
        <v>0</v>
      </c>
      <c r="T89" s="62">
        <f t="shared" si="26"/>
        <v>0</v>
      </c>
      <c r="U89" s="62">
        <f t="shared" si="26"/>
        <v>0</v>
      </c>
      <c r="V89" s="62">
        <f t="shared" si="26"/>
        <v>0</v>
      </c>
      <c r="W89" s="62">
        <f t="shared" si="26"/>
        <v>0</v>
      </c>
      <c r="X89" s="62">
        <f t="shared" si="26"/>
        <v>0</v>
      </c>
      <c r="Y89" s="62">
        <f t="shared" si="26"/>
        <v>0</v>
      </c>
      <c r="Z89" s="62">
        <f t="shared" si="26"/>
        <v>0</v>
      </c>
      <c r="AA89" s="62">
        <f t="shared" si="26"/>
        <v>0</v>
      </c>
      <c r="AB89" s="62">
        <f t="shared" si="26"/>
        <v>0</v>
      </c>
      <c r="AC89" s="62">
        <f t="shared" si="26"/>
        <v>0</v>
      </c>
      <c r="AD89" s="62">
        <f t="shared" si="26"/>
        <v>0</v>
      </c>
      <c r="AE89" s="62">
        <f t="shared" si="26"/>
        <v>0</v>
      </c>
      <c r="AF89" s="62">
        <f t="shared" si="26"/>
        <v>0</v>
      </c>
      <c r="AG89" s="62">
        <f t="shared" si="26"/>
        <v>0</v>
      </c>
      <c r="AH89" s="62">
        <f t="shared" si="26"/>
        <v>0</v>
      </c>
      <c r="AI89" s="62">
        <f t="shared" si="26"/>
        <v>0</v>
      </c>
      <c r="AJ89" s="62">
        <f t="shared" si="26"/>
        <v>0</v>
      </c>
    </row>
    <row r="90" spans="2:42" hidden="1">
      <c r="B90" s="199" t="s">
        <v>51</v>
      </c>
      <c r="C90" s="181" t="str">
        <f>Data4!D$113</f>
        <v>-</v>
      </c>
      <c r="D90" s="169">
        <f>F90+NPV(FDN,G90:INDEX(G90:AJ90,PAL))</f>
        <v>0</v>
      </c>
      <c r="E90" s="169">
        <f t="shared" ref="E90:E96" si="27">SUMIF($F$5:$AJ$5,"&lt;="&amp;PAL,$F90:$AJ90)</f>
        <v>0</v>
      </c>
      <c r="F90" s="169">
        <f>IF(ISERROR(Data4!M$113),0,Data4!M$113)</f>
        <v>0</v>
      </c>
      <c r="G90" s="169">
        <f>IF(ISERROR(Data4!N$113),0,Data4!N$113)</f>
        <v>0</v>
      </c>
      <c r="H90" s="169">
        <f>IF(ISERROR(Data4!O$113),0,Data4!O$113)</f>
        <v>0</v>
      </c>
      <c r="I90" s="169">
        <f>IF(ISERROR(Data4!P$113),0,Data4!P$113)</f>
        <v>0</v>
      </c>
      <c r="J90" s="169">
        <f>IF(ISERROR(Data4!Q$113),0,Data4!Q$113)</f>
        <v>0</v>
      </c>
      <c r="K90" s="169">
        <f>IF(ISERROR(Data4!R$113),0,Data4!R$113)</f>
        <v>0</v>
      </c>
      <c r="L90" s="169">
        <f>IF(ISERROR(Data4!S$113),0,Data4!S$113)</f>
        <v>0</v>
      </c>
      <c r="M90" s="169">
        <f>IF(ISERROR(Data4!T$113),0,Data4!T$113)</f>
        <v>0</v>
      </c>
      <c r="N90" s="169">
        <f>IF(ISERROR(Data4!U$113),0,Data4!U$113)</f>
        <v>0</v>
      </c>
      <c r="O90" s="169">
        <f>IF(ISERROR(Data4!V$113),0,Data4!V$113)</f>
        <v>0</v>
      </c>
      <c r="P90" s="169">
        <f>IF(ISERROR(Data4!W$113),0,Data4!W$113)</f>
        <v>0</v>
      </c>
      <c r="Q90" s="169">
        <f>IF(ISERROR(Data4!X$113),0,Data4!X$113)</f>
        <v>0</v>
      </c>
      <c r="R90" s="169">
        <f>IF(ISERROR(Data4!Y$113),0,Data4!Y$113)</f>
        <v>0</v>
      </c>
      <c r="S90" s="169">
        <f>IF(ISERROR(Data4!Z$113),0,Data4!Z$113)</f>
        <v>0</v>
      </c>
      <c r="T90" s="169">
        <f>IF(ISERROR(Data4!AA$113),0,Data4!AA$113)</f>
        <v>0</v>
      </c>
      <c r="U90" s="169">
        <f>IF(ISERROR(Data4!AB$113),0,Data4!AB$113)</f>
        <v>0</v>
      </c>
      <c r="V90" s="169">
        <f>IF(ISERROR(Data4!AC$113),0,Data4!AC$113)</f>
        <v>0</v>
      </c>
      <c r="W90" s="169">
        <f>IF(ISERROR(Data4!AD$113),0,Data4!AD$113)</f>
        <v>0</v>
      </c>
      <c r="X90" s="169">
        <f>IF(ISERROR(Data4!AE$113),0,Data4!AE$113)</f>
        <v>0</v>
      </c>
      <c r="Y90" s="169">
        <f>IF(ISERROR(Data4!AF$113),0,Data4!AF$113)</f>
        <v>0</v>
      </c>
      <c r="Z90" s="169">
        <f>IF(ISERROR(Data4!AG$113),0,Data4!AG$113)</f>
        <v>0</v>
      </c>
      <c r="AA90" s="169">
        <f>IF(ISERROR(Data4!AH$113),0,Data4!AH$113)</f>
        <v>0</v>
      </c>
      <c r="AB90" s="169">
        <f>IF(ISERROR(Data4!AI$113),0,Data4!AI$113)</f>
        <v>0</v>
      </c>
      <c r="AC90" s="169">
        <f>IF(ISERROR(Data4!AJ$113),0,Data4!AJ$113)</f>
        <v>0</v>
      </c>
      <c r="AD90" s="169">
        <f>IF(ISERROR(Data4!AK$113),0,Data4!AK$113)</f>
        <v>0</v>
      </c>
      <c r="AE90" s="169">
        <f>IF(ISERROR(Data4!AL$113),0,Data4!AL$113)</f>
        <v>0</v>
      </c>
      <c r="AF90" s="169">
        <f>IF(ISERROR(Data4!AM$113),0,Data4!AM$113)</f>
        <v>0</v>
      </c>
      <c r="AG90" s="169">
        <f>IF(ISERROR(Data4!AN$113),0,Data4!AN$113)</f>
        <v>0</v>
      </c>
      <c r="AH90" s="169">
        <f>IF(ISERROR(Data4!AO$113),0,Data4!AO$113)</f>
        <v>0</v>
      </c>
      <c r="AI90" s="169">
        <f>IF(ISERROR(Data4!AP$113),0,Data4!AP$113)</f>
        <v>0</v>
      </c>
      <c r="AJ90" s="169">
        <f>IF(ISERROR(Data4!AQ$113),0,Data4!AQ$113)</f>
        <v>0</v>
      </c>
      <c r="AO90" s="3"/>
      <c r="AP90" s="3"/>
    </row>
    <row r="91" spans="2:42" hidden="1">
      <c r="B91" s="199" t="s">
        <v>52</v>
      </c>
      <c r="C91" s="181" t="str">
        <f>Data4!D$114</f>
        <v>-</v>
      </c>
      <c r="D91" s="65">
        <f>F91+NPV(FDN,G91:INDEX(G91:AJ91,PAL))</f>
        <v>0</v>
      </c>
      <c r="E91" s="169">
        <f t="shared" si="27"/>
        <v>0</v>
      </c>
      <c r="F91" s="169">
        <f>IF(ISERROR(Data4!M$114),0,Data4!M$114)</f>
        <v>0</v>
      </c>
      <c r="G91" s="169">
        <f>IF(ISERROR(Data4!N$114),0,Data4!N$114)</f>
        <v>0</v>
      </c>
      <c r="H91" s="169">
        <f>IF(ISERROR(Data4!O$114),0,Data4!O$114)</f>
        <v>0</v>
      </c>
      <c r="I91" s="169">
        <f>IF(ISERROR(Data4!P$114),0,Data4!P$114)</f>
        <v>0</v>
      </c>
      <c r="J91" s="169">
        <f>IF(ISERROR(Data4!Q$114),0,Data4!Q$114)</f>
        <v>0</v>
      </c>
      <c r="K91" s="169">
        <f>IF(ISERROR(Data4!R$114),0,Data4!R$114)</f>
        <v>0</v>
      </c>
      <c r="L91" s="169">
        <f>IF(ISERROR(Data4!S$114),0,Data4!S$114)</f>
        <v>0</v>
      </c>
      <c r="M91" s="169">
        <f>IF(ISERROR(Data4!T$114),0,Data4!T$114)</f>
        <v>0</v>
      </c>
      <c r="N91" s="169">
        <f>IF(ISERROR(Data4!U$114),0,Data4!U$114)</f>
        <v>0</v>
      </c>
      <c r="O91" s="169">
        <f>IF(ISERROR(Data4!V$114),0,Data4!V$114)</f>
        <v>0</v>
      </c>
      <c r="P91" s="169">
        <f>IF(ISERROR(Data4!W$114),0,Data4!W$114)</f>
        <v>0</v>
      </c>
      <c r="Q91" s="169">
        <f>IF(ISERROR(Data4!X$114),0,Data4!X$114)</f>
        <v>0</v>
      </c>
      <c r="R91" s="169">
        <f>IF(ISERROR(Data4!Y$114),0,Data4!Y$114)</f>
        <v>0</v>
      </c>
      <c r="S91" s="169">
        <f>IF(ISERROR(Data4!Z$114),0,Data4!Z$114)</f>
        <v>0</v>
      </c>
      <c r="T91" s="169">
        <f>IF(ISERROR(Data4!AA$114),0,Data4!AA$114)</f>
        <v>0</v>
      </c>
      <c r="U91" s="169">
        <f>IF(ISERROR(Data4!AB$114),0,Data4!AB$114)</f>
        <v>0</v>
      </c>
      <c r="V91" s="169">
        <f>IF(ISERROR(Data4!AC$114),0,Data4!AC$114)</f>
        <v>0</v>
      </c>
      <c r="W91" s="169">
        <f>IF(ISERROR(Data4!AD$114),0,Data4!AD$114)</f>
        <v>0</v>
      </c>
      <c r="X91" s="169">
        <f>IF(ISERROR(Data4!AE$114),0,Data4!AE$114)</f>
        <v>0</v>
      </c>
      <c r="Y91" s="169">
        <f>IF(ISERROR(Data4!AF$114),0,Data4!AF$114)</f>
        <v>0</v>
      </c>
      <c r="Z91" s="169">
        <f>IF(ISERROR(Data4!AG$114),0,Data4!AG$114)</f>
        <v>0</v>
      </c>
      <c r="AA91" s="169">
        <f>IF(ISERROR(Data4!AH$114),0,Data4!AH$114)</f>
        <v>0</v>
      </c>
      <c r="AB91" s="169">
        <f>IF(ISERROR(Data4!AI$114),0,Data4!AI$114)</f>
        <v>0</v>
      </c>
      <c r="AC91" s="169">
        <f>IF(ISERROR(Data4!AJ$114),0,Data4!AJ$114)</f>
        <v>0</v>
      </c>
      <c r="AD91" s="169">
        <f>IF(ISERROR(Data4!AK$114),0,Data4!AK$114)</f>
        <v>0</v>
      </c>
      <c r="AE91" s="169">
        <f>IF(ISERROR(Data4!AL$114),0,Data4!AL$114)</f>
        <v>0</v>
      </c>
      <c r="AF91" s="169">
        <f>IF(ISERROR(Data4!AM$114),0,Data4!AM$114)</f>
        <v>0</v>
      </c>
      <c r="AG91" s="169">
        <f>IF(ISERROR(Data4!AN$114),0,Data4!AN$114)</f>
        <v>0</v>
      </c>
      <c r="AH91" s="169">
        <f>IF(ISERROR(Data4!AO$114),0,Data4!AO$114)</f>
        <v>0</v>
      </c>
      <c r="AI91" s="169">
        <f>IF(ISERROR(Data4!AP$114),0,Data4!AP$114)</f>
        <v>0</v>
      </c>
      <c r="AJ91" s="169">
        <f>IF(ISERROR(Data4!AQ$114),0,Data4!AQ$114)</f>
        <v>0</v>
      </c>
      <c r="AO91" s="3"/>
      <c r="AP91" s="3"/>
    </row>
    <row r="92" spans="2:42" hidden="1">
      <c r="B92" s="199" t="s">
        <v>339</v>
      </c>
      <c r="C92" s="181" t="str">
        <f>Data4!D$115</f>
        <v>-</v>
      </c>
      <c r="D92" s="65">
        <f>F92+NPV(FDN,G92:INDEX(G92:AJ92,PAL))</f>
        <v>0</v>
      </c>
      <c r="E92" s="169">
        <f t="shared" si="27"/>
        <v>0</v>
      </c>
      <c r="F92" s="169">
        <f>IF(ISERROR(Data4!M$115),0,Data4!M$115)</f>
        <v>0</v>
      </c>
      <c r="G92" s="169">
        <f>IF(ISERROR(Data4!N$115),0,Data4!N$115)</f>
        <v>0</v>
      </c>
      <c r="H92" s="169">
        <f>IF(ISERROR(Data4!O$115),0,Data4!O$115)</f>
        <v>0</v>
      </c>
      <c r="I92" s="169">
        <f>IF(ISERROR(Data4!P$115),0,Data4!P$115)</f>
        <v>0</v>
      </c>
      <c r="J92" s="169">
        <f>IF(ISERROR(Data4!Q$115),0,Data4!Q$115)</f>
        <v>0</v>
      </c>
      <c r="K92" s="169">
        <f>IF(ISERROR(Data4!R$115),0,Data4!R$115)</f>
        <v>0</v>
      </c>
      <c r="L92" s="169">
        <f>IF(ISERROR(Data4!S$115),0,Data4!S$115)</f>
        <v>0</v>
      </c>
      <c r="M92" s="169">
        <f>IF(ISERROR(Data4!T$115),0,Data4!T$115)</f>
        <v>0</v>
      </c>
      <c r="N92" s="169">
        <f>IF(ISERROR(Data4!U$115),0,Data4!U$115)</f>
        <v>0</v>
      </c>
      <c r="O92" s="169">
        <f>IF(ISERROR(Data4!V$115),0,Data4!V$115)</f>
        <v>0</v>
      </c>
      <c r="P92" s="169">
        <f>IF(ISERROR(Data4!W$115),0,Data4!W$115)</f>
        <v>0</v>
      </c>
      <c r="Q92" s="169">
        <f>IF(ISERROR(Data4!X$115),0,Data4!X$115)</f>
        <v>0</v>
      </c>
      <c r="R92" s="169">
        <f>IF(ISERROR(Data4!Y$115),0,Data4!Y$115)</f>
        <v>0</v>
      </c>
      <c r="S92" s="169">
        <f>IF(ISERROR(Data4!Z$115),0,Data4!Z$115)</f>
        <v>0</v>
      </c>
      <c r="T92" s="169">
        <f>IF(ISERROR(Data4!AA$115),0,Data4!AA$115)</f>
        <v>0</v>
      </c>
      <c r="U92" s="169">
        <f>IF(ISERROR(Data4!AB$115),0,Data4!AB$115)</f>
        <v>0</v>
      </c>
      <c r="V92" s="169">
        <f>IF(ISERROR(Data4!AC$115),0,Data4!AC$115)</f>
        <v>0</v>
      </c>
      <c r="W92" s="169">
        <f>IF(ISERROR(Data4!AD$115),0,Data4!AD$115)</f>
        <v>0</v>
      </c>
      <c r="X92" s="169">
        <f>IF(ISERROR(Data4!AE$115),0,Data4!AE$115)</f>
        <v>0</v>
      </c>
      <c r="Y92" s="169">
        <f>IF(ISERROR(Data4!AF$115),0,Data4!AF$115)</f>
        <v>0</v>
      </c>
      <c r="Z92" s="169">
        <f>IF(ISERROR(Data4!AG$115),0,Data4!AG$115)</f>
        <v>0</v>
      </c>
      <c r="AA92" s="169">
        <f>IF(ISERROR(Data4!AH$115),0,Data4!AH$115)</f>
        <v>0</v>
      </c>
      <c r="AB92" s="169">
        <f>IF(ISERROR(Data4!AI$115),0,Data4!AI$115)</f>
        <v>0</v>
      </c>
      <c r="AC92" s="169">
        <f>IF(ISERROR(Data4!AJ$115),0,Data4!AJ$115)</f>
        <v>0</v>
      </c>
      <c r="AD92" s="169">
        <f>IF(ISERROR(Data4!AK$115),0,Data4!AK$115)</f>
        <v>0</v>
      </c>
      <c r="AE92" s="169">
        <f>IF(ISERROR(Data4!AL$115),0,Data4!AL$115)</f>
        <v>0</v>
      </c>
      <c r="AF92" s="169">
        <f>IF(ISERROR(Data4!AM$115),0,Data4!AM$115)</f>
        <v>0</v>
      </c>
      <c r="AG92" s="169">
        <f>IF(ISERROR(Data4!AN$115),0,Data4!AN$115)</f>
        <v>0</v>
      </c>
      <c r="AH92" s="169">
        <f>IF(ISERROR(Data4!AO$115),0,Data4!AO$115)</f>
        <v>0</v>
      </c>
      <c r="AI92" s="169">
        <f>IF(ISERROR(Data4!AP$115),0,Data4!AP$115)</f>
        <v>0</v>
      </c>
      <c r="AJ92" s="169">
        <f>IF(ISERROR(Data4!AQ$115),0,Data4!AQ$115)</f>
        <v>0</v>
      </c>
      <c r="AO92" s="3"/>
      <c r="AP92" s="3"/>
    </row>
    <row r="93" spans="2:42" hidden="1">
      <c r="B93" s="199" t="s">
        <v>340</v>
      </c>
      <c r="C93" s="181" t="str">
        <f>Data4!D$116</f>
        <v>-</v>
      </c>
      <c r="D93" s="65">
        <f>F93+NPV(FDN,G93:INDEX(G93:AJ93,PAL))</f>
        <v>0</v>
      </c>
      <c r="E93" s="169">
        <f t="shared" si="27"/>
        <v>0</v>
      </c>
      <c r="F93" s="169">
        <f>IF(ISERROR(Data4!M$116),0,Data4!M$116)</f>
        <v>0</v>
      </c>
      <c r="G93" s="169">
        <f>IF(ISERROR(Data4!N$116),0,Data4!N$116)</f>
        <v>0</v>
      </c>
      <c r="H93" s="169">
        <f>IF(ISERROR(Data4!O$116),0,Data4!O$116)</f>
        <v>0</v>
      </c>
      <c r="I93" s="169">
        <f>IF(ISERROR(Data4!P$116),0,Data4!P$116)</f>
        <v>0</v>
      </c>
      <c r="J93" s="169">
        <f>IF(ISERROR(Data4!Q$116),0,Data4!Q$116)</f>
        <v>0</v>
      </c>
      <c r="K93" s="169">
        <f>IF(ISERROR(Data4!R$116),0,Data4!R$116)</f>
        <v>0</v>
      </c>
      <c r="L93" s="169">
        <f>IF(ISERROR(Data4!S$116),0,Data4!S$116)</f>
        <v>0</v>
      </c>
      <c r="M93" s="169">
        <f>IF(ISERROR(Data4!T$116),0,Data4!T$116)</f>
        <v>0</v>
      </c>
      <c r="N93" s="169">
        <f>IF(ISERROR(Data4!U$116),0,Data4!U$116)</f>
        <v>0</v>
      </c>
      <c r="O93" s="169">
        <f>IF(ISERROR(Data4!V$116),0,Data4!V$116)</f>
        <v>0</v>
      </c>
      <c r="P93" s="169">
        <f>IF(ISERROR(Data4!W$116),0,Data4!W$116)</f>
        <v>0</v>
      </c>
      <c r="Q93" s="169">
        <f>IF(ISERROR(Data4!X$116),0,Data4!X$116)</f>
        <v>0</v>
      </c>
      <c r="R93" s="169">
        <f>IF(ISERROR(Data4!Y$116),0,Data4!Y$116)</f>
        <v>0</v>
      </c>
      <c r="S93" s="169">
        <f>IF(ISERROR(Data4!Z$116),0,Data4!Z$116)</f>
        <v>0</v>
      </c>
      <c r="T93" s="169">
        <f>IF(ISERROR(Data4!AA$116),0,Data4!AA$116)</f>
        <v>0</v>
      </c>
      <c r="U93" s="169">
        <f>IF(ISERROR(Data4!AB$116),0,Data4!AB$116)</f>
        <v>0</v>
      </c>
      <c r="V93" s="169">
        <f>IF(ISERROR(Data4!AC$116),0,Data4!AC$116)</f>
        <v>0</v>
      </c>
      <c r="W93" s="169">
        <f>IF(ISERROR(Data4!AD$116),0,Data4!AD$116)</f>
        <v>0</v>
      </c>
      <c r="X93" s="169">
        <f>IF(ISERROR(Data4!AE$116),0,Data4!AE$116)</f>
        <v>0</v>
      </c>
      <c r="Y93" s="169">
        <f>IF(ISERROR(Data4!AF$116),0,Data4!AF$116)</f>
        <v>0</v>
      </c>
      <c r="Z93" s="169">
        <f>IF(ISERROR(Data4!AG$116),0,Data4!AG$116)</f>
        <v>0</v>
      </c>
      <c r="AA93" s="169">
        <f>IF(ISERROR(Data4!AH$116),0,Data4!AH$116)</f>
        <v>0</v>
      </c>
      <c r="AB93" s="169">
        <f>IF(ISERROR(Data4!AI$116),0,Data4!AI$116)</f>
        <v>0</v>
      </c>
      <c r="AC93" s="169">
        <f>IF(ISERROR(Data4!AJ$116),0,Data4!AJ$116)</f>
        <v>0</v>
      </c>
      <c r="AD93" s="169">
        <f>IF(ISERROR(Data4!AK$116),0,Data4!AK$116)</f>
        <v>0</v>
      </c>
      <c r="AE93" s="169">
        <f>IF(ISERROR(Data4!AL$116),0,Data4!AL$116)</f>
        <v>0</v>
      </c>
      <c r="AF93" s="169">
        <f>IF(ISERROR(Data4!AM$116),0,Data4!AM$116)</f>
        <v>0</v>
      </c>
      <c r="AG93" s="169">
        <f>IF(ISERROR(Data4!AN$116),0,Data4!AN$116)</f>
        <v>0</v>
      </c>
      <c r="AH93" s="169">
        <f>IF(ISERROR(Data4!AO$116),0,Data4!AO$116)</f>
        <v>0</v>
      </c>
      <c r="AI93" s="169">
        <f>IF(ISERROR(Data4!AP$116),0,Data4!AP$116)</f>
        <v>0</v>
      </c>
      <c r="AJ93" s="169">
        <f>IF(ISERROR(Data4!AQ$116),0,Data4!AQ$116)</f>
        <v>0</v>
      </c>
      <c r="AO93" s="3"/>
      <c r="AP93" s="3"/>
    </row>
    <row r="94" spans="2:42" hidden="1">
      <c r="B94" s="199" t="s">
        <v>341</v>
      </c>
      <c r="C94" s="181" t="str">
        <f>Data4!D$117</f>
        <v>-</v>
      </c>
      <c r="D94" s="65">
        <f>F94+NPV(FDN,G94:INDEX(G94:AJ94,PAL))</f>
        <v>0</v>
      </c>
      <c r="E94" s="169">
        <f t="shared" si="27"/>
        <v>0</v>
      </c>
      <c r="F94" s="169">
        <f>IF(ISERROR(Data4!M$117),0,Data4!M$117)</f>
        <v>0</v>
      </c>
      <c r="G94" s="169">
        <f>IF(ISERROR(Data4!N$117),0,Data4!N$117)</f>
        <v>0</v>
      </c>
      <c r="H94" s="169">
        <f>IF(ISERROR(Data4!O$117),0,Data4!O$117)</f>
        <v>0</v>
      </c>
      <c r="I94" s="169">
        <f>IF(ISERROR(Data4!P$117),0,Data4!P$117)</f>
        <v>0</v>
      </c>
      <c r="J94" s="169">
        <f>IF(ISERROR(Data4!Q$117),0,Data4!Q$117)</f>
        <v>0</v>
      </c>
      <c r="K94" s="169">
        <f>IF(ISERROR(Data4!R$117),0,Data4!R$117)</f>
        <v>0</v>
      </c>
      <c r="L94" s="169">
        <f>IF(ISERROR(Data4!S$117),0,Data4!S$117)</f>
        <v>0</v>
      </c>
      <c r="M94" s="169">
        <f>IF(ISERROR(Data4!T$117),0,Data4!T$117)</f>
        <v>0</v>
      </c>
      <c r="N94" s="169">
        <f>IF(ISERROR(Data4!U$117),0,Data4!U$117)</f>
        <v>0</v>
      </c>
      <c r="O94" s="169">
        <f>IF(ISERROR(Data4!V$117),0,Data4!V$117)</f>
        <v>0</v>
      </c>
      <c r="P94" s="169">
        <f>IF(ISERROR(Data4!W$117),0,Data4!W$117)</f>
        <v>0</v>
      </c>
      <c r="Q94" s="169">
        <f>IF(ISERROR(Data4!X$117),0,Data4!X$117)</f>
        <v>0</v>
      </c>
      <c r="R94" s="169">
        <f>IF(ISERROR(Data4!Y$117),0,Data4!Y$117)</f>
        <v>0</v>
      </c>
      <c r="S94" s="169">
        <f>IF(ISERROR(Data4!Z$117),0,Data4!Z$117)</f>
        <v>0</v>
      </c>
      <c r="T94" s="169">
        <f>IF(ISERROR(Data4!AA$117),0,Data4!AA$117)</f>
        <v>0</v>
      </c>
      <c r="U94" s="169">
        <f>IF(ISERROR(Data4!AB$117),0,Data4!AB$117)</f>
        <v>0</v>
      </c>
      <c r="V94" s="169">
        <f>IF(ISERROR(Data4!AC$117),0,Data4!AC$117)</f>
        <v>0</v>
      </c>
      <c r="W94" s="169">
        <f>IF(ISERROR(Data4!AD$117),0,Data4!AD$117)</f>
        <v>0</v>
      </c>
      <c r="X94" s="169">
        <f>IF(ISERROR(Data4!AE$117),0,Data4!AE$117)</f>
        <v>0</v>
      </c>
      <c r="Y94" s="169">
        <f>IF(ISERROR(Data4!AF$117),0,Data4!AF$117)</f>
        <v>0</v>
      </c>
      <c r="Z94" s="169">
        <f>IF(ISERROR(Data4!AG$117),0,Data4!AG$117)</f>
        <v>0</v>
      </c>
      <c r="AA94" s="169">
        <f>IF(ISERROR(Data4!AH$117),0,Data4!AH$117)</f>
        <v>0</v>
      </c>
      <c r="AB94" s="169">
        <f>IF(ISERROR(Data4!AI$117),0,Data4!AI$117)</f>
        <v>0</v>
      </c>
      <c r="AC94" s="169">
        <f>IF(ISERROR(Data4!AJ$117),0,Data4!AJ$117)</f>
        <v>0</v>
      </c>
      <c r="AD94" s="169">
        <f>IF(ISERROR(Data4!AK$117),0,Data4!AK$117)</f>
        <v>0</v>
      </c>
      <c r="AE94" s="169">
        <f>IF(ISERROR(Data4!AL$117),0,Data4!AL$117)</f>
        <v>0</v>
      </c>
      <c r="AF94" s="169">
        <f>IF(ISERROR(Data4!AM$117),0,Data4!AM$117)</f>
        <v>0</v>
      </c>
      <c r="AG94" s="169">
        <f>IF(ISERROR(Data4!AN$117),0,Data4!AN$117)</f>
        <v>0</v>
      </c>
      <c r="AH94" s="169">
        <f>IF(ISERROR(Data4!AO$117),0,Data4!AO$117)</f>
        <v>0</v>
      </c>
      <c r="AI94" s="169">
        <f>IF(ISERROR(Data4!AP$117),0,Data4!AP$117)</f>
        <v>0</v>
      </c>
      <c r="AJ94" s="169">
        <f>IF(ISERROR(Data4!AQ$117),0,Data4!AQ$117)</f>
        <v>0</v>
      </c>
      <c r="AO94" s="3"/>
      <c r="AP94" s="3"/>
    </row>
    <row r="95" spans="2:42" hidden="1">
      <c r="B95" s="199" t="s">
        <v>342</v>
      </c>
      <c r="C95" s="181" t="str">
        <f>Data4!D$118</f>
        <v>-</v>
      </c>
      <c r="D95" s="65">
        <f>F95+NPV(FDN,G95:INDEX(G95:AJ95,PAL))</f>
        <v>0</v>
      </c>
      <c r="E95" s="169">
        <f t="shared" si="27"/>
        <v>0</v>
      </c>
      <c r="F95" s="169">
        <f>IF(ISERROR(Data4!M$118),0,Data4!M$118)</f>
        <v>0</v>
      </c>
      <c r="G95" s="169">
        <f>IF(ISERROR(Data4!N$118),0,Data4!N$118)</f>
        <v>0</v>
      </c>
      <c r="H95" s="169">
        <f>IF(ISERROR(Data4!O$118),0,Data4!O$118)</f>
        <v>0</v>
      </c>
      <c r="I95" s="169">
        <f>IF(ISERROR(Data4!P$118),0,Data4!P$118)</f>
        <v>0</v>
      </c>
      <c r="J95" s="169">
        <f>IF(ISERROR(Data4!Q$118),0,Data4!Q$118)</f>
        <v>0</v>
      </c>
      <c r="K95" s="169">
        <f>IF(ISERROR(Data4!R$118),0,Data4!R$118)</f>
        <v>0</v>
      </c>
      <c r="L95" s="169">
        <f>IF(ISERROR(Data4!S$118),0,Data4!S$118)</f>
        <v>0</v>
      </c>
      <c r="M95" s="169">
        <f>IF(ISERROR(Data4!T$118),0,Data4!T$118)</f>
        <v>0</v>
      </c>
      <c r="N95" s="169">
        <f>IF(ISERROR(Data4!U$118),0,Data4!U$118)</f>
        <v>0</v>
      </c>
      <c r="O95" s="169">
        <f>IF(ISERROR(Data4!V$118),0,Data4!V$118)</f>
        <v>0</v>
      </c>
      <c r="P95" s="169">
        <f>IF(ISERROR(Data4!W$118),0,Data4!W$118)</f>
        <v>0</v>
      </c>
      <c r="Q95" s="169">
        <f>IF(ISERROR(Data4!X$118),0,Data4!X$118)</f>
        <v>0</v>
      </c>
      <c r="R95" s="169">
        <f>IF(ISERROR(Data4!Y$118),0,Data4!Y$118)</f>
        <v>0</v>
      </c>
      <c r="S95" s="169">
        <f>IF(ISERROR(Data4!Z$118),0,Data4!Z$118)</f>
        <v>0</v>
      </c>
      <c r="T95" s="169">
        <f>IF(ISERROR(Data4!AA$118),0,Data4!AA$118)</f>
        <v>0</v>
      </c>
      <c r="U95" s="169">
        <f>IF(ISERROR(Data4!AB$118),0,Data4!AB$118)</f>
        <v>0</v>
      </c>
      <c r="V95" s="169">
        <f>IF(ISERROR(Data4!AC$118),0,Data4!AC$118)</f>
        <v>0</v>
      </c>
      <c r="W95" s="169">
        <f>IF(ISERROR(Data4!AD$118),0,Data4!AD$118)</f>
        <v>0</v>
      </c>
      <c r="X95" s="169">
        <f>IF(ISERROR(Data4!AE$118),0,Data4!AE$118)</f>
        <v>0</v>
      </c>
      <c r="Y95" s="169">
        <f>IF(ISERROR(Data4!AF$118),0,Data4!AF$118)</f>
        <v>0</v>
      </c>
      <c r="Z95" s="169">
        <f>IF(ISERROR(Data4!AG$118),0,Data4!AG$118)</f>
        <v>0</v>
      </c>
      <c r="AA95" s="169">
        <f>IF(ISERROR(Data4!AH$118),0,Data4!AH$118)</f>
        <v>0</v>
      </c>
      <c r="AB95" s="169">
        <f>IF(ISERROR(Data4!AI$118),0,Data4!AI$118)</f>
        <v>0</v>
      </c>
      <c r="AC95" s="169">
        <f>IF(ISERROR(Data4!AJ$118),0,Data4!AJ$118)</f>
        <v>0</v>
      </c>
      <c r="AD95" s="169">
        <f>IF(ISERROR(Data4!AK$118),0,Data4!AK$118)</f>
        <v>0</v>
      </c>
      <c r="AE95" s="169">
        <f>IF(ISERROR(Data4!AL$118),0,Data4!AL$118)</f>
        <v>0</v>
      </c>
      <c r="AF95" s="169">
        <f>IF(ISERROR(Data4!AM$118),0,Data4!AM$118)</f>
        <v>0</v>
      </c>
      <c r="AG95" s="169">
        <f>IF(ISERROR(Data4!AN$118),0,Data4!AN$118)</f>
        <v>0</v>
      </c>
      <c r="AH95" s="169">
        <f>IF(ISERROR(Data4!AO$118),0,Data4!AO$118)</f>
        <v>0</v>
      </c>
      <c r="AI95" s="169">
        <f>IF(ISERROR(Data4!AP$118),0,Data4!AP$118)</f>
        <v>0</v>
      </c>
      <c r="AJ95" s="169">
        <f>IF(ISERROR(Data4!AQ$118),0,Data4!AQ$118)</f>
        <v>0</v>
      </c>
      <c r="AO95" s="3"/>
      <c r="AP95" s="3"/>
    </row>
    <row r="96" spans="2:42" hidden="1">
      <c r="B96" s="199" t="s">
        <v>343</v>
      </c>
      <c r="C96" s="181" t="str">
        <f>Data4!D$119</f>
        <v>-</v>
      </c>
      <c r="D96" s="65">
        <f>F96+NPV(FDN,G96:INDEX(G96:AJ96,PAL))</f>
        <v>0</v>
      </c>
      <c r="E96" s="169">
        <f t="shared" si="27"/>
        <v>0</v>
      </c>
      <c r="F96" s="169">
        <f>IF(ISERROR(Data4!M$119),0,Data4!M$119)</f>
        <v>0</v>
      </c>
      <c r="G96" s="169">
        <f>IF(ISERROR(Data4!N$119),0,Data4!N$119)</f>
        <v>0</v>
      </c>
      <c r="H96" s="169">
        <f>IF(ISERROR(Data4!O$119),0,Data4!O$119)</f>
        <v>0</v>
      </c>
      <c r="I96" s="169">
        <f>IF(ISERROR(Data4!P$119),0,Data4!P$119)</f>
        <v>0</v>
      </c>
      <c r="J96" s="169">
        <f>IF(ISERROR(Data4!Q$119),0,Data4!Q$119)</f>
        <v>0</v>
      </c>
      <c r="K96" s="169">
        <f>IF(ISERROR(Data4!R$119),0,Data4!R$119)</f>
        <v>0</v>
      </c>
      <c r="L96" s="169">
        <f>IF(ISERROR(Data4!S$119),0,Data4!S$119)</f>
        <v>0</v>
      </c>
      <c r="M96" s="169">
        <f>IF(ISERROR(Data4!T$119),0,Data4!T$119)</f>
        <v>0</v>
      </c>
      <c r="N96" s="169">
        <f>IF(ISERROR(Data4!U$119),0,Data4!U$119)</f>
        <v>0</v>
      </c>
      <c r="O96" s="169">
        <f>IF(ISERROR(Data4!V$119),0,Data4!V$119)</f>
        <v>0</v>
      </c>
      <c r="P96" s="169">
        <f>IF(ISERROR(Data4!W$119),0,Data4!W$119)</f>
        <v>0</v>
      </c>
      <c r="Q96" s="169">
        <f>IF(ISERROR(Data4!X$119),0,Data4!X$119)</f>
        <v>0</v>
      </c>
      <c r="R96" s="169">
        <f>IF(ISERROR(Data4!Y$119),0,Data4!Y$119)</f>
        <v>0</v>
      </c>
      <c r="S96" s="169">
        <f>IF(ISERROR(Data4!Z$119),0,Data4!Z$119)</f>
        <v>0</v>
      </c>
      <c r="T96" s="169">
        <f>IF(ISERROR(Data4!AA$119),0,Data4!AA$119)</f>
        <v>0</v>
      </c>
      <c r="U96" s="169">
        <f>IF(ISERROR(Data4!AB$119),0,Data4!AB$119)</f>
        <v>0</v>
      </c>
      <c r="V96" s="169">
        <f>IF(ISERROR(Data4!AC$119),0,Data4!AC$119)</f>
        <v>0</v>
      </c>
      <c r="W96" s="169">
        <f>IF(ISERROR(Data4!AD$119),0,Data4!AD$119)</f>
        <v>0</v>
      </c>
      <c r="X96" s="169">
        <f>IF(ISERROR(Data4!AE$119),0,Data4!AE$119)</f>
        <v>0</v>
      </c>
      <c r="Y96" s="169">
        <f>IF(ISERROR(Data4!AF$119),0,Data4!AF$119)</f>
        <v>0</v>
      </c>
      <c r="Z96" s="169">
        <f>IF(ISERROR(Data4!AG$119),0,Data4!AG$119)</f>
        <v>0</v>
      </c>
      <c r="AA96" s="169">
        <f>IF(ISERROR(Data4!AH$119),0,Data4!AH$119)</f>
        <v>0</v>
      </c>
      <c r="AB96" s="169">
        <f>IF(ISERROR(Data4!AI$119),0,Data4!AI$119)</f>
        <v>0</v>
      </c>
      <c r="AC96" s="169">
        <f>IF(ISERROR(Data4!AJ$119),0,Data4!AJ$119)</f>
        <v>0</v>
      </c>
      <c r="AD96" s="169">
        <f>IF(ISERROR(Data4!AK$119),0,Data4!AK$119)</f>
        <v>0</v>
      </c>
      <c r="AE96" s="169">
        <f>IF(ISERROR(Data4!AL$119),0,Data4!AL$119)</f>
        <v>0</v>
      </c>
      <c r="AF96" s="169">
        <f>IF(ISERROR(Data4!AM$119),0,Data4!AM$119)</f>
        <v>0</v>
      </c>
      <c r="AG96" s="169">
        <f>IF(ISERROR(Data4!AN$119),0,Data4!AN$119)</f>
        <v>0</v>
      </c>
      <c r="AH96" s="169">
        <f>IF(ISERROR(Data4!AO$119),0,Data4!AO$119)</f>
        <v>0</v>
      </c>
      <c r="AI96" s="169">
        <f>IF(ISERROR(Data4!AP$119),0,Data4!AP$119)</f>
        <v>0</v>
      </c>
      <c r="AJ96" s="169">
        <f>IF(ISERROR(Data4!AQ$119),0,Data4!AQ$119)</f>
        <v>0</v>
      </c>
      <c r="AO96" s="3"/>
      <c r="AP96" s="3"/>
    </row>
    <row r="97" spans="2:42" hidden="1">
      <c r="B97" s="66" t="s">
        <v>53</v>
      </c>
      <c r="C97" s="180" t="str">
        <f>IF(Kalba="EN",Data2!C$76,Data2!B$76) &amp; " "&amp; IF(Kalba="EN",Data2!C$77,Data2!B$77)</f>
        <v>SE žala (pasirinkite SE žalos komponentą)</v>
      </c>
      <c r="D97" s="62">
        <f t="shared" ref="D97:AJ97" si="28">ROUND(SUM(D98:D100),0)</f>
        <v>0</v>
      </c>
      <c r="E97" s="62">
        <f t="shared" si="28"/>
        <v>0</v>
      </c>
      <c r="F97" s="62">
        <f t="shared" si="28"/>
        <v>0</v>
      </c>
      <c r="G97" s="62">
        <f t="shared" si="28"/>
        <v>0</v>
      </c>
      <c r="H97" s="62">
        <f t="shared" si="28"/>
        <v>0</v>
      </c>
      <c r="I97" s="62">
        <f t="shared" si="28"/>
        <v>0</v>
      </c>
      <c r="J97" s="62">
        <f t="shared" si="28"/>
        <v>0</v>
      </c>
      <c r="K97" s="62">
        <f t="shared" si="28"/>
        <v>0</v>
      </c>
      <c r="L97" s="62">
        <f t="shared" si="28"/>
        <v>0</v>
      </c>
      <c r="M97" s="62">
        <f t="shared" si="28"/>
        <v>0</v>
      </c>
      <c r="N97" s="62">
        <f t="shared" si="28"/>
        <v>0</v>
      </c>
      <c r="O97" s="62">
        <f t="shared" si="28"/>
        <v>0</v>
      </c>
      <c r="P97" s="62">
        <f t="shared" si="28"/>
        <v>0</v>
      </c>
      <c r="Q97" s="62">
        <f t="shared" si="28"/>
        <v>0</v>
      </c>
      <c r="R97" s="62">
        <f t="shared" si="28"/>
        <v>0</v>
      </c>
      <c r="S97" s="62">
        <f t="shared" si="28"/>
        <v>0</v>
      </c>
      <c r="T97" s="62">
        <f t="shared" si="28"/>
        <v>0</v>
      </c>
      <c r="U97" s="62">
        <f t="shared" si="28"/>
        <v>0</v>
      </c>
      <c r="V97" s="62">
        <f t="shared" si="28"/>
        <v>0</v>
      </c>
      <c r="W97" s="62">
        <f t="shared" si="28"/>
        <v>0</v>
      </c>
      <c r="X97" s="62">
        <f t="shared" si="28"/>
        <v>0</v>
      </c>
      <c r="Y97" s="62">
        <f t="shared" si="28"/>
        <v>0</v>
      </c>
      <c r="Z97" s="62">
        <f t="shared" si="28"/>
        <v>0</v>
      </c>
      <c r="AA97" s="62">
        <f t="shared" si="28"/>
        <v>0</v>
      </c>
      <c r="AB97" s="62">
        <f t="shared" si="28"/>
        <v>0</v>
      </c>
      <c r="AC97" s="62">
        <f t="shared" si="28"/>
        <v>0</v>
      </c>
      <c r="AD97" s="62">
        <f t="shared" si="28"/>
        <v>0</v>
      </c>
      <c r="AE97" s="62">
        <f t="shared" si="28"/>
        <v>0</v>
      </c>
      <c r="AF97" s="62">
        <f t="shared" si="28"/>
        <v>0</v>
      </c>
      <c r="AG97" s="62">
        <f t="shared" si="28"/>
        <v>0</v>
      </c>
      <c r="AH97" s="62">
        <f t="shared" si="28"/>
        <v>0</v>
      </c>
      <c r="AI97" s="62">
        <f t="shared" si="28"/>
        <v>0</v>
      </c>
      <c r="AJ97" s="62">
        <f t="shared" si="28"/>
        <v>0</v>
      </c>
      <c r="AO97" s="3"/>
      <c r="AP97" s="3"/>
    </row>
    <row r="98" spans="2:42" hidden="1">
      <c r="B98" s="199" t="s">
        <v>344</v>
      </c>
      <c r="C98" s="181" t="str">
        <f>Data4!D$121</f>
        <v>-</v>
      </c>
      <c r="D98" s="65">
        <f>F98+NPV(FDN,G98:INDEX(G98:AJ98,PAL))</f>
        <v>0</v>
      </c>
      <c r="E98" s="65">
        <f>SUMIF($F$5:$AJ$5,"&lt;="&amp;PAL,$F98:$AJ98)</f>
        <v>0</v>
      </c>
      <c r="F98" s="169">
        <f>IF(ISERROR(Data4!M$121),0,Data4!M$121)</f>
        <v>0</v>
      </c>
      <c r="G98" s="169">
        <f>IF(ISERROR(Data4!N$121),0,Data4!N$121)</f>
        <v>0</v>
      </c>
      <c r="H98" s="169">
        <f>IF(ISERROR(Data4!O$121),0,Data4!O$121)</f>
        <v>0</v>
      </c>
      <c r="I98" s="169">
        <f>IF(ISERROR(Data4!P$121),0,Data4!P$121)</f>
        <v>0</v>
      </c>
      <c r="J98" s="169">
        <f>IF(ISERROR(Data4!Q$121),0,Data4!Q$121)</f>
        <v>0</v>
      </c>
      <c r="K98" s="169">
        <f>IF(ISERROR(Data4!R$121),0,Data4!R$121)</f>
        <v>0</v>
      </c>
      <c r="L98" s="169">
        <f>IF(ISERROR(Data4!S$121),0,Data4!S$121)</f>
        <v>0</v>
      </c>
      <c r="M98" s="169">
        <f>IF(ISERROR(Data4!T$121),0,Data4!T$121)</f>
        <v>0</v>
      </c>
      <c r="N98" s="169">
        <f>IF(ISERROR(Data4!U$121),0,Data4!U$121)</f>
        <v>0</v>
      </c>
      <c r="O98" s="169">
        <f>IF(ISERROR(Data4!V$121),0,Data4!V$121)</f>
        <v>0</v>
      </c>
      <c r="P98" s="169">
        <f>IF(ISERROR(Data4!W$121),0,Data4!W$121)</f>
        <v>0</v>
      </c>
      <c r="Q98" s="169">
        <f>IF(ISERROR(Data4!X$121),0,Data4!X$121)</f>
        <v>0</v>
      </c>
      <c r="R98" s="169">
        <f>IF(ISERROR(Data4!Y$121),0,Data4!Y$121)</f>
        <v>0</v>
      </c>
      <c r="S98" s="169">
        <f>IF(ISERROR(Data4!Z$121),0,Data4!Z$121)</f>
        <v>0</v>
      </c>
      <c r="T98" s="169">
        <f>IF(ISERROR(Data4!AA$121),0,Data4!AA$121)</f>
        <v>0</v>
      </c>
      <c r="U98" s="169">
        <f>IF(ISERROR(Data4!AB$121),0,Data4!AB$121)</f>
        <v>0</v>
      </c>
      <c r="V98" s="169">
        <f>IF(ISERROR(Data4!AC$121),0,Data4!AC$121)</f>
        <v>0</v>
      </c>
      <c r="W98" s="169">
        <f>IF(ISERROR(Data4!AD$121),0,Data4!AD$121)</f>
        <v>0</v>
      </c>
      <c r="X98" s="169">
        <f>IF(ISERROR(Data4!AE$121),0,Data4!AE$121)</f>
        <v>0</v>
      </c>
      <c r="Y98" s="169">
        <f>IF(ISERROR(Data4!AF$121),0,Data4!AF$121)</f>
        <v>0</v>
      </c>
      <c r="Z98" s="169">
        <f>IF(ISERROR(Data4!AG$121),0,Data4!AG$121)</f>
        <v>0</v>
      </c>
      <c r="AA98" s="169">
        <f>IF(ISERROR(Data4!AH$121),0,Data4!AH$121)</f>
        <v>0</v>
      </c>
      <c r="AB98" s="169">
        <f>IF(ISERROR(Data4!AI$121),0,Data4!AI$121)</f>
        <v>0</v>
      </c>
      <c r="AC98" s="169">
        <f>IF(ISERROR(Data4!AJ$121),0,Data4!AJ$121)</f>
        <v>0</v>
      </c>
      <c r="AD98" s="169">
        <f>IF(ISERROR(Data4!AK$121),0,Data4!AK$121)</f>
        <v>0</v>
      </c>
      <c r="AE98" s="169">
        <f>IF(ISERROR(Data4!AL$121),0,Data4!AL$121)</f>
        <v>0</v>
      </c>
      <c r="AF98" s="169">
        <f>IF(ISERROR(Data4!AM$121),0,Data4!AM$121)</f>
        <v>0</v>
      </c>
      <c r="AG98" s="169">
        <f>IF(ISERROR(Data4!AN$121),0,Data4!AN$121)</f>
        <v>0</v>
      </c>
      <c r="AH98" s="169">
        <f>IF(ISERROR(Data4!AO$121),0,Data4!AO$121)</f>
        <v>0</v>
      </c>
      <c r="AI98" s="169">
        <f>IF(ISERROR(Data4!AP$121),0,Data4!AP$121)</f>
        <v>0</v>
      </c>
      <c r="AJ98" s="169">
        <f>IF(ISERROR(Data4!AQ$121),0,Data4!AQ$121)</f>
        <v>0</v>
      </c>
      <c r="AO98" s="3"/>
      <c r="AP98" s="3"/>
    </row>
    <row r="99" spans="2:42" hidden="1">
      <c r="B99" s="199" t="s">
        <v>345</v>
      </c>
      <c r="C99" s="181" t="str">
        <f>Data4!D$122</f>
        <v>-</v>
      </c>
      <c r="D99" s="65">
        <f>F99+NPV(FDN,G99:INDEX(G99:AJ99,PAL))</f>
        <v>0</v>
      </c>
      <c r="E99" s="65">
        <f>SUMIF($F$5:$AJ$5,"&lt;="&amp;PAL,$F99:$AJ99)</f>
        <v>0</v>
      </c>
      <c r="F99" s="169">
        <f>IF(ISERROR(Data4!M$122),0,Data4!M$122)</f>
        <v>0</v>
      </c>
      <c r="G99" s="169">
        <f>IF(ISERROR(Data4!N$122),0,Data4!N$122)</f>
        <v>0</v>
      </c>
      <c r="H99" s="169">
        <f>IF(ISERROR(Data4!O$122),0,Data4!O$122)</f>
        <v>0</v>
      </c>
      <c r="I99" s="169">
        <f>IF(ISERROR(Data4!P$122),0,Data4!P$122)</f>
        <v>0</v>
      </c>
      <c r="J99" s="169">
        <f>IF(ISERROR(Data4!Q$122),0,Data4!Q$122)</f>
        <v>0</v>
      </c>
      <c r="K99" s="169">
        <f>IF(ISERROR(Data4!R$122),0,Data4!R$122)</f>
        <v>0</v>
      </c>
      <c r="L99" s="169">
        <f>IF(ISERROR(Data4!S$122),0,Data4!S$122)</f>
        <v>0</v>
      </c>
      <c r="M99" s="169">
        <f>IF(ISERROR(Data4!T$122),0,Data4!T$122)</f>
        <v>0</v>
      </c>
      <c r="N99" s="169">
        <f>IF(ISERROR(Data4!U$122),0,Data4!U$122)</f>
        <v>0</v>
      </c>
      <c r="O99" s="169">
        <f>IF(ISERROR(Data4!V$122),0,Data4!V$122)</f>
        <v>0</v>
      </c>
      <c r="P99" s="169">
        <f>IF(ISERROR(Data4!W$122),0,Data4!W$122)</f>
        <v>0</v>
      </c>
      <c r="Q99" s="169">
        <f>IF(ISERROR(Data4!X$122),0,Data4!X$122)</f>
        <v>0</v>
      </c>
      <c r="R99" s="169">
        <f>IF(ISERROR(Data4!Y$122),0,Data4!Y$122)</f>
        <v>0</v>
      </c>
      <c r="S99" s="169">
        <f>IF(ISERROR(Data4!Z$122),0,Data4!Z$122)</f>
        <v>0</v>
      </c>
      <c r="T99" s="169">
        <f>IF(ISERROR(Data4!AA$122),0,Data4!AA$122)</f>
        <v>0</v>
      </c>
      <c r="U99" s="169">
        <f>IF(ISERROR(Data4!AB$122),0,Data4!AB$122)</f>
        <v>0</v>
      </c>
      <c r="V99" s="169">
        <f>IF(ISERROR(Data4!AC$122),0,Data4!AC$122)</f>
        <v>0</v>
      </c>
      <c r="W99" s="169">
        <f>IF(ISERROR(Data4!AD$122),0,Data4!AD$122)</f>
        <v>0</v>
      </c>
      <c r="X99" s="169">
        <f>IF(ISERROR(Data4!AE$122),0,Data4!AE$122)</f>
        <v>0</v>
      </c>
      <c r="Y99" s="169">
        <f>IF(ISERROR(Data4!AF$122),0,Data4!AF$122)</f>
        <v>0</v>
      </c>
      <c r="Z99" s="169">
        <f>IF(ISERROR(Data4!AG$122),0,Data4!AG$122)</f>
        <v>0</v>
      </c>
      <c r="AA99" s="169">
        <f>IF(ISERROR(Data4!AH$122),0,Data4!AH$122)</f>
        <v>0</v>
      </c>
      <c r="AB99" s="169">
        <f>IF(ISERROR(Data4!AI$122),0,Data4!AI$122)</f>
        <v>0</v>
      </c>
      <c r="AC99" s="169">
        <f>IF(ISERROR(Data4!AJ$122),0,Data4!AJ$122)</f>
        <v>0</v>
      </c>
      <c r="AD99" s="169">
        <f>IF(ISERROR(Data4!AK$122),0,Data4!AK$122)</f>
        <v>0</v>
      </c>
      <c r="AE99" s="169">
        <f>IF(ISERROR(Data4!AL$122),0,Data4!AL$122)</f>
        <v>0</v>
      </c>
      <c r="AF99" s="169">
        <f>IF(ISERROR(Data4!AM$122),0,Data4!AM$122)</f>
        <v>0</v>
      </c>
      <c r="AG99" s="169">
        <f>IF(ISERROR(Data4!AN$122),0,Data4!AN$122)</f>
        <v>0</v>
      </c>
      <c r="AH99" s="169">
        <f>IF(ISERROR(Data4!AO$122),0,Data4!AO$122)</f>
        <v>0</v>
      </c>
      <c r="AI99" s="169">
        <f>IF(ISERROR(Data4!AP$122),0,Data4!AP$122)</f>
        <v>0</v>
      </c>
      <c r="AJ99" s="169">
        <f>IF(ISERROR(Data4!AQ$122),0,Data4!AQ$122)</f>
        <v>0</v>
      </c>
      <c r="AO99" s="3"/>
      <c r="AP99" s="3"/>
    </row>
    <row r="100" spans="2:42" hidden="1">
      <c r="B100" s="199" t="s">
        <v>346</v>
      </c>
      <c r="C100" s="181" t="str">
        <f>Data4!D$123</f>
        <v>-</v>
      </c>
      <c r="D100" s="65">
        <f>F100+NPV(FDN,G100:INDEX(G100:AJ100,PAL))</f>
        <v>0</v>
      </c>
      <c r="E100" s="65">
        <f>SUMIF($F$5:$AJ$5,"&lt;="&amp;PAL,$F100:$AJ100)</f>
        <v>0</v>
      </c>
      <c r="F100" s="169">
        <f>IF(ISERROR(Data4!M$123),0,Data4!M$123)</f>
        <v>0</v>
      </c>
      <c r="G100" s="169">
        <f>IF(ISERROR(Data4!N$123),0,Data4!N$123)</f>
        <v>0</v>
      </c>
      <c r="H100" s="169">
        <f>IF(ISERROR(Data4!O$123),0,Data4!O$123)</f>
        <v>0</v>
      </c>
      <c r="I100" s="169">
        <f>IF(ISERROR(Data4!P$123),0,Data4!P$123)</f>
        <v>0</v>
      </c>
      <c r="J100" s="169">
        <f>IF(ISERROR(Data4!Q$123),0,Data4!Q$123)</f>
        <v>0</v>
      </c>
      <c r="K100" s="169">
        <f>IF(ISERROR(Data4!R$123),0,Data4!R$123)</f>
        <v>0</v>
      </c>
      <c r="L100" s="169">
        <f>IF(ISERROR(Data4!S$123),0,Data4!S$123)</f>
        <v>0</v>
      </c>
      <c r="M100" s="169">
        <f>IF(ISERROR(Data4!T$123),0,Data4!T$123)</f>
        <v>0</v>
      </c>
      <c r="N100" s="169">
        <f>IF(ISERROR(Data4!U$123),0,Data4!U$123)</f>
        <v>0</v>
      </c>
      <c r="O100" s="169">
        <f>IF(ISERROR(Data4!V$123),0,Data4!V$123)</f>
        <v>0</v>
      </c>
      <c r="P100" s="169">
        <f>IF(ISERROR(Data4!W$123),0,Data4!W$123)</f>
        <v>0</v>
      </c>
      <c r="Q100" s="169">
        <f>IF(ISERROR(Data4!X$123),0,Data4!X$123)</f>
        <v>0</v>
      </c>
      <c r="R100" s="169">
        <f>IF(ISERROR(Data4!Y$123),0,Data4!Y$123)</f>
        <v>0</v>
      </c>
      <c r="S100" s="169">
        <f>IF(ISERROR(Data4!Z$123),0,Data4!Z$123)</f>
        <v>0</v>
      </c>
      <c r="T100" s="169">
        <f>IF(ISERROR(Data4!AA$123),0,Data4!AA$123)</f>
        <v>0</v>
      </c>
      <c r="U100" s="169">
        <f>IF(ISERROR(Data4!AB$123),0,Data4!AB$123)</f>
        <v>0</v>
      </c>
      <c r="V100" s="169">
        <f>IF(ISERROR(Data4!AC$123),0,Data4!AC$123)</f>
        <v>0</v>
      </c>
      <c r="W100" s="169">
        <f>IF(ISERROR(Data4!AD$123),0,Data4!AD$123)</f>
        <v>0</v>
      </c>
      <c r="X100" s="169">
        <f>IF(ISERROR(Data4!AE$123),0,Data4!AE$123)</f>
        <v>0</v>
      </c>
      <c r="Y100" s="169">
        <f>IF(ISERROR(Data4!AF$123),0,Data4!AF$123)</f>
        <v>0</v>
      </c>
      <c r="Z100" s="169">
        <f>IF(ISERROR(Data4!AG$123),0,Data4!AG$123)</f>
        <v>0</v>
      </c>
      <c r="AA100" s="169">
        <f>IF(ISERROR(Data4!AH$123),0,Data4!AH$123)</f>
        <v>0</v>
      </c>
      <c r="AB100" s="169">
        <f>IF(ISERROR(Data4!AI$123),0,Data4!AI$123)</f>
        <v>0</v>
      </c>
      <c r="AC100" s="169">
        <f>IF(ISERROR(Data4!AJ$123),0,Data4!AJ$123)</f>
        <v>0</v>
      </c>
      <c r="AD100" s="169">
        <f>IF(ISERROR(Data4!AK$123),0,Data4!AK$123)</f>
        <v>0</v>
      </c>
      <c r="AE100" s="169">
        <f>IF(ISERROR(Data4!AL$123),0,Data4!AL$123)</f>
        <v>0</v>
      </c>
      <c r="AF100" s="169">
        <f>IF(ISERROR(Data4!AM$123),0,Data4!AM$123)</f>
        <v>0</v>
      </c>
      <c r="AG100" s="169">
        <f>IF(ISERROR(Data4!AN$123),0,Data4!AN$123)</f>
        <v>0</v>
      </c>
      <c r="AH100" s="169">
        <f>IF(ISERROR(Data4!AO$123),0,Data4!AO$123)</f>
        <v>0</v>
      </c>
      <c r="AI100" s="169">
        <f>IF(ISERROR(Data4!AP$123),0,Data4!AP$123)</f>
        <v>0</v>
      </c>
      <c r="AJ100" s="169">
        <f>IF(ISERROR(Data4!AQ$123),0,Data4!AQ$123)</f>
        <v>0</v>
      </c>
      <c r="AO100" s="3"/>
      <c r="AP100" s="3"/>
    </row>
  </sheetData>
  <sheetProtection algorithmName="SHA-512" hashValue="/o68zwekFUNLwN51Zhf8FiQuRdtP6fJuqrap6OrPflHAreTKz4+qMAirl9VyOMP77xASfT4bdHe8gvpRlOA97A==" saltValue="Ycxxg10CT+jHNvPOnjJzVg==" spinCount="100000" sheet="1" objects="1" scenarios="1"/>
  <mergeCells count="5">
    <mergeCell ref="B86:C86"/>
    <mergeCell ref="C2:E2"/>
    <mergeCell ref="C3:E3"/>
    <mergeCell ref="C4:E4"/>
    <mergeCell ref="AP4:AY4"/>
  </mergeCells>
  <conditionalFormatting sqref="B7:C48 B56:C56 B49:B55 B57:B59">
    <cfRule type="expression" dxfId="206" priority="4" stopIfTrue="1">
      <formula>$AO7=1</formula>
    </cfRule>
  </conditionalFormatting>
  <conditionalFormatting sqref="C4:E4">
    <cfRule type="expression" dxfId="205" priority="3" stopIfTrue="1">
      <formula>LEN($C$4)&gt;0</formula>
    </cfRule>
  </conditionalFormatting>
  <conditionalFormatting sqref="B88:C100">
    <cfRule type="expression" dxfId="204" priority="5" stopIfTrue="1">
      <formula>#REF!=1</formula>
    </cfRule>
  </conditionalFormatting>
  <conditionalFormatting sqref="C57:C59">
    <cfRule type="expression" dxfId="203" priority="1" stopIfTrue="1">
      <formula>$AO57=1</formula>
    </cfRule>
  </conditionalFormatting>
  <dataValidations xWindow="517" yWindow="523" count="2">
    <dataValidation type="decimal" allowBlank="1" showInputMessage="1" showErrorMessage="1" sqref="F18:AJ20 F23:AJ29 F33:AJ33 F37:AJ40 F42:AJ43 F45:AJ46 F8:AJ16 F90:AJ96 F49:AJ55 F98:AJ100 F57:AJ59">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6" stopIfTrue="1" id="{9416AF8D-A910-4194-8A0A-6DF8DC770531}">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17" yWindow="523" count="2">
        <x14:dataValidation type="list" allowBlank="1" showInputMessage="1" showErrorMessage="1" prompt="Prašome naudos komponentą pasirinkti iš siūlomo sąrašo. Jeigu sąrašas tusčias, jūs jau esate pasirinkę visus galimus naudos kompentus.">
          <x14:formula1>
            <xm:f>IF(Data0!$CG$2&lt;&gt;"",OFFSET(Data0!$CG$1,INDEX( MATCH(1,(--(Data0!$CG$2:$CG$61&lt;&gt;"")),0),1),0,SUMPRODUCT(--(LEN(Data0!$CG$2:$CG$61)&gt;0)),1),OFFSET(Data0!$CG$2,INDEX( MATCH(1,(--(Data0!$CG$3:$CG$61&lt;&gt;"")),0),1),0,SUMPRODUCT(--(LEN(Data0!$CG$3:$CG$61)&gt;0)),1))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IF(Data0!$CI$2&lt;&gt;"",OFFSET(Data0!$CI$1,INDEX( MATCH(1,(--(Data0!$CI$2:$CI$61&lt;&gt;"")),0),1),0,SUMPRODUCT(--(LEN(Data0!$CI$2:$CI$61)&gt;0)),1),OFFSET(Data0!$CI$2,INDEX( MATCH(1,(--(Data0!$CI$3:$CI$61&lt;&gt;"")),0),1),0,SUMPRODUCT(--(LEN(Data0!$CI$3:$CI$61)&gt;0)),1))</xm:f>
          </x14:formula1>
          <xm:sqref>C57:C59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tabColor rgb="FFC8C8C8"/>
    <pageSetUpPr fitToPage="1"/>
  </sheetPr>
  <dimension ref="B1:BC100"/>
  <sheetViews>
    <sheetView showGridLines="0" showRowColHeaders="0" workbookViewId="0">
      <pane xSplit="5" ySplit="6" topLeftCell="F7" activePane="bottomRight" state="frozen"/>
      <selection activeCell="E79" sqref="E79"/>
      <selection pane="topRight" activeCell="E79" sqref="E79"/>
      <selection pane="bottomLeft" activeCell="E79" sqref="E79"/>
      <selection pane="bottomRight" activeCell="E6" sqref="E6"/>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6" customWidth="1"/>
    <col min="32" max="36" width="12.7109375" style="26" hidden="1" customWidth="1"/>
    <col min="37" max="37" width="1.28515625" style="3" customWidth="1"/>
    <col min="38" max="39" width="9.140625" style="3" hidden="1" customWidth="1"/>
    <col min="40" max="40" width="19.5703125" style="3" hidden="1" customWidth="1"/>
    <col min="41" max="41" width="27.5703125" style="26" hidden="1" customWidth="1"/>
    <col min="42" max="42" width="9.140625" style="52"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6"/>
      <c r="AW1" s="26"/>
      <c r="AX1" s="26"/>
      <c r="AY1" s="26"/>
      <c r="AZ1" s="26"/>
      <c r="BA1" s="26"/>
      <c r="BB1" s="26"/>
      <c r="BC1" s="26"/>
    </row>
    <row r="2" spans="2:55" ht="27.75" customHeight="1">
      <c r="B2" s="164"/>
      <c r="C2" s="929" t="str">
        <f>UPPER('1'!K36)&amp;"
"&amp;UPPER('1'!K37)</f>
        <v xml:space="preserve">PAPILDOMAS INVESTAVIMO OBJEKTAS (B)
</v>
      </c>
      <c r="D2" s="929"/>
      <c r="E2" s="929"/>
    </row>
    <row r="3" spans="2:55" ht="26.25" customHeight="1" thickBot="1">
      <c r="B3" s="165"/>
      <c r="C3" s="930" t="str">
        <f>"Alternatyva """&amp;Data0!O10&amp;""""</f>
        <v>Alternatyva ""</v>
      </c>
      <c r="D3" s="930"/>
      <c r="E3" s="930"/>
      <c r="G3" s="2"/>
    </row>
    <row r="4" spans="2:55" ht="26.25" customHeight="1">
      <c r="B4" s="53"/>
      <c r="C4" s="932" t="str">
        <f ca="1">IF(ISERROR(AZ6),"",AZ6)</f>
        <v/>
      </c>
      <c r="D4" s="932"/>
      <c r="E4" s="932"/>
      <c r="G4" s="2"/>
      <c r="AM4" s="384" t="s">
        <v>607</v>
      </c>
      <c r="AN4" s="514" t="s">
        <v>967</v>
      </c>
      <c r="AO4" s="386" t="s">
        <v>382</v>
      </c>
      <c r="AP4" s="927" t="s">
        <v>376</v>
      </c>
      <c r="AQ4" s="927"/>
      <c r="AR4" s="927"/>
      <c r="AS4" s="927"/>
      <c r="AT4" s="927"/>
      <c r="AU4" s="927"/>
      <c r="AV4" s="927"/>
      <c r="AW4" s="927"/>
      <c r="AX4" s="927"/>
      <c r="AY4" s="928"/>
      <c r="AZ4" s="385" t="s">
        <v>378</v>
      </c>
    </row>
    <row r="5" spans="2:55">
      <c r="B5" s="54" t="str">
        <f>IF(Kalba="EN",Data2!C30,Data2!B30)</f>
        <v>Projekto įgyvendinimo metai</v>
      </c>
      <c r="C5" s="55"/>
      <c r="D5" s="56" t="s">
        <v>331</v>
      </c>
      <c r="E5" s="57"/>
      <c r="F5" s="58">
        <f>Data4!M1</f>
        <v>0</v>
      </c>
      <c r="G5" s="58">
        <f>Data4!N1</f>
        <v>1</v>
      </c>
      <c r="H5" s="58">
        <f>Data4!O1</f>
        <v>2</v>
      </c>
      <c r="I5" s="58">
        <f>Data4!P1</f>
        <v>3</v>
      </c>
      <c r="J5" s="58">
        <f>Data4!Q1</f>
        <v>4</v>
      </c>
      <c r="K5" s="58">
        <f>Data4!R1</f>
        <v>5</v>
      </c>
      <c r="L5" s="58">
        <f>Data4!S1</f>
        <v>6</v>
      </c>
      <c r="M5" s="58">
        <f>Data4!T1</f>
        <v>7</v>
      </c>
      <c r="N5" s="58">
        <f>Data4!U1</f>
        <v>8</v>
      </c>
      <c r="O5" s="58">
        <f>Data4!V1</f>
        <v>9</v>
      </c>
      <c r="P5" s="58">
        <f>Data4!W1</f>
        <v>10</v>
      </c>
      <c r="Q5" s="58">
        <f>Data4!X1</f>
        <v>11</v>
      </c>
      <c r="R5" s="58">
        <f>Data4!Y1</f>
        <v>12</v>
      </c>
      <c r="S5" s="58">
        <f>Data4!Z1</f>
        <v>13</v>
      </c>
      <c r="T5" s="58">
        <f>Data4!AA1</f>
        <v>14</v>
      </c>
      <c r="U5" s="58">
        <f>Data4!AB1</f>
        <v>15</v>
      </c>
      <c r="V5" s="58">
        <f>Data4!AC1</f>
        <v>16</v>
      </c>
      <c r="W5" s="58">
        <f>Data4!AD1</f>
        <v>17</v>
      </c>
      <c r="X5" s="58">
        <f>Data4!AE1</f>
        <v>18</v>
      </c>
      <c r="Y5" s="58">
        <f>Data4!AF1</f>
        <v>19</v>
      </c>
      <c r="Z5" s="58">
        <f>Data4!AG1</f>
        <v>20</v>
      </c>
      <c r="AA5" s="58">
        <f>Data4!AH1</f>
        <v>21</v>
      </c>
      <c r="AB5" s="58">
        <f>Data4!AI1</f>
        <v>22</v>
      </c>
      <c r="AC5" s="58">
        <f>Data4!AJ1</f>
        <v>23</v>
      </c>
      <c r="AD5" s="58">
        <f>Data4!AK1</f>
        <v>24</v>
      </c>
      <c r="AE5" s="58">
        <f>Data4!AL1</f>
        <v>25</v>
      </c>
      <c r="AF5" s="58">
        <f>Data4!AM1</f>
        <v>26</v>
      </c>
      <c r="AG5" s="58">
        <f>Data4!AN1</f>
        <v>27</v>
      </c>
      <c r="AH5" s="58">
        <f>Data4!AO1</f>
        <v>28</v>
      </c>
      <c r="AI5" s="58">
        <f>Data4!AP1</f>
        <v>29</v>
      </c>
      <c r="AJ5" s="58">
        <f>Data4!AQ1</f>
        <v>30</v>
      </c>
      <c r="AM5" s="381"/>
      <c r="AN5" s="513"/>
      <c r="AO5" s="387"/>
      <c r="AP5" s="59">
        <v>1</v>
      </c>
      <c r="AQ5" s="59">
        <v>2</v>
      </c>
      <c r="AR5" s="59">
        <v>3</v>
      </c>
      <c r="AS5" s="59">
        <v>4</v>
      </c>
      <c r="AT5" s="59">
        <v>5</v>
      </c>
      <c r="AU5" s="59">
        <v>6</v>
      </c>
      <c r="AV5" s="59">
        <v>7</v>
      </c>
      <c r="AW5" s="59">
        <v>8</v>
      </c>
      <c r="AX5" s="59">
        <v>9</v>
      </c>
      <c r="AY5" s="388">
        <v>10</v>
      </c>
      <c r="AZ5" s="379" t="str">
        <f ca="1">IF(MAX(AP6:AY6)=0,"",INDEX(AP5:AY5,1,MATCH(MAX(AP6:AY6),AP6:AY6,0)))</f>
        <v/>
      </c>
    </row>
    <row r="6" spans="2:55">
      <c r="B6" s="54" t="str">
        <f>IF(Kalba="EN",Data2!C31,Data2!B31)</f>
        <v>Projekto biudžeto eilutė / Projekto įgyvendinimo kalendoriniai metai</v>
      </c>
      <c r="C6" s="55"/>
      <c r="D6" s="60" t="s">
        <v>383</v>
      </c>
      <c r="E6" s="60" t="s">
        <v>1482</v>
      </c>
      <c r="F6" s="58">
        <f>Data4!M2</f>
        <v>2017</v>
      </c>
      <c r="G6" s="58">
        <f>Data4!N2</f>
        <v>2018</v>
      </c>
      <c r="H6" s="58">
        <f>Data4!O2</f>
        <v>2019</v>
      </c>
      <c r="I6" s="58">
        <f>Data4!P2</f>
        <v>2020</v>
      </c>
      <c r="J6" s="58">
        <f>Data4!Q2</f>
        <v>2021</v>
      </c>
      <c r="K6" s="58">
        <f>Data4!R2</f>
        <v>2022</v>
      </c>
      <c r="L6" s="58">
        <f>Data4!S2</f>
        <v>2023</v>
      </c>
      <c r="M6" s="58">
        <f>Data4!T2</f>
        <v>2024</v>
      </c>
      <c r="N6" s="58">
        <f>Data4!U2</f>
        <v>2025</v>
      </c>
      <c r="O6" s="58">
        <f>Data4!V2</f>
        <v>2026</v>
      </c>
      <c r="P6" s="58">
        <f>Data4!W2</f>
        <v>2027</v>
      </c>
      <c r="Q6" s="58">
        <f>Data4!X2</f>
        <v>2028</v>
      </c>
      <c r="R6" s="58">
        <f>Data4!Y2</f>
        <v>2029</v>
      </c>
      <c r="S6" s="58">
        <f>Data4!Z2</f>
        <v>2030</v>
      </c>
      <c r="T6" s="58">
        <f>Data4!AA2</f>
        <v>2031</v>
      </c>
      <c r="U6" s="58">
        <f>Data4!AB2</f>
        <v>2032</v>
      </c>
      <c r="V6" s="58">
        <f>Data4!AC2</f>
        <v>2033</v>
      </c>
      <c r="W6" s="58">
        <f>Data4!AD2</f>
        <v>2034</v>
      </c>
      <c r="X6" s="58">
        <f>Data4!AE2</f>
        <v>2035</v>
      </c>
      <c r="Y6" s="58">
        <f>Data4!AF2</f>
        <v>2036</v>
      </c>
      <c r="Z6" s="58">
        <f>Data4!AG2</f>
        <v>2037</v>
      </c>
      <c r="AA6" s="58">
        <f>Data4!AH2</f>
        <v>2038</v>
      </c>
      <c r="AB6" s="58">
        <f>Data4!AI2</f>
        <v>2039</v>
      </c>
      <c r="AC6" s="58">
        <f>Data4!AJ2</f>
        <v>2040</v>
      </c>
      <c r="AD6" s="58">
        <f>Data4!AK2</f>
        <v>2041</v>
      </c>
      <c r="AE6" s="58">
        <f>Data4!AL2</f>
        <v>2042</v>
      </c>
      <c r="AF6" s="58">
        <f>Data4!AM2</f>
        <v>2043</v>
      </c>
      <c r="AG6" s="58">
        <f>Data4!AN2</f>
        <v>2044</v>
      </c>
      <c r="AH6" s="58">
        <f>Data4!AO2</f>
        <v>2045</v>
      </c>
      <c r="AI6" s="58">
        <f>Data4!AP2</f>
        <v>2046</v>
      </c>
      <c r="AJ6" s="58">
        <f>Data4!AQ2</f>
        <v>2047</v>
      </c>
      <c r="AM6" s="381"/>
      <c r="AN6" s="513"/>
      <c r="AO6" s="387"/>
      <c r="AP6" s="59">
        <f t="shared" ref="AP6:AY6" si="0">COUNTIF(AP$7:AP$59,"Klaida")</f>
        <v>0</v>
      </c>
      <c r="AQ6" s="59">
        <f t="shared" ca="1" si="0"/>
        <v>0</v>
      </c>
      <c r="AR6" s="59">
        <f t="shared" si="0"/>
        <v>0</v>
      </c>
      <c r="AS6" s="59">
        <f t="shared" si="0"/>
        <v>0</v>
      </c>
      <c r="AT6" s="59">
        <f t="shared" si="0"/>
        <v>0</v>
      </c>
      <c r="AU6" s="59">
        <f t="shared" si="0"/>
        <v>0</v>
      </c>
      <c r="AV6" s="59">
        <f t="shared" si="0"/>
        <v>0</v>
      </c>
      <c r="AW6" s="59">
        <f t="shared" si="0"/>
        <v>0</v>
      </c>
      <c r="AX6" s="59">
        <f t="shared" si="0"/>
        <v>0</v>
      </c>
      <c r="AY6" s="388">
        <f t="shared" si="0"/>
        <v>0</v>
      </c>
      <c r="AZ6" s="3" t="e">
        <f ca="1">VLOOKUP(AZ5,Klaidu_pranesimai,2,FALSE)</f>
        <v>#N/A</v>
      </c>
    </row>
    <row r="7" spans="2:55" s="61" customFormat="1">
      <c r="B7" s="5" t="s">
        <v>6</v>
      </c>
      <c r="C7" s="5" t="str">
        <f>IF(Kalba="EN",Data2!C32,Data2!B32)</f>
        <v>Alternatyvos investicijos, iš viso</v>
      </c>
      <c r="D7" s="62">
        <f>ROUND(SUM(D8:D15),0)</f>
        <v>0</v>
      </c>
      <c r="E7" s="62">
        <f>ROUND(SUM(E8:E15),0)</f>
        <v>0</v>
      </c>
      <c r="F7" s="62">
        <f>ROUND(SUM(F8:F15),0)</f>
        <v>0</v>
      </c>
      <c r="G7" s="62">
        <f t="shared" ref="G7:AJ7" si="1">ROUND(SUM(G8:G15),0)</f>
        <v>0</v>
      </c>
      <c r="H7" s="62">
        <f t="shared" si="1"/>
        <v>0</v>
      </c>
      <c r="I7" s="62">
        <f t="shared" si="1"/>
        <v>0</v>
      </c>
      <c r="J7" s="62">
        <f t="shared" si="1"/>
        <v>0</v>
      </c>
      <c r="K7" s="62">
        <f t="shared" si="1"/>
        <v>0</v>
      </c>
      <c r="L7" s="62">
        <f t="shared" si="1"/>
        <v>0</v>
      </c>
      <c r="M7" s="62">
        <f t="shared" si="1"/>
        <v>0</v>
      </c>
      <c r="N7" s="62">
        <f t="shared" si="1"/>
        <v>0</v>
      </c>
      <c r="O7" s="62">
        <f t="shared" si="1"/>
        <v>0</v>
      </c>
      <c r="P7" s="62">
        <f t="shared" si="1"/>
        <v>0</v>
      </c>
      <c r="Q7" s="62">
        <f t="shared" si="1"/>
        <v>0</v>
      </c>
      <c r="R7" s="62">
        <f t="shared" si="1"/>
        <v>0</v>
      </c>
      <c r="S7" s="62">
        <f t="shared" si="1"/>
        <v>0</v>
      </c>
      <c r="T7" s="62">
        <f t="shared" si="1"/>
        <v>0</v>
      </c>
      <c r="U7" s="62">
        <f t="shared" si="1"/>
        <v>0</v>
      </c>
      <c r="V7" s="62">
        <f t="shared" si="1"/>
        <v>0</v>
      </c>
      <c r="W7" s="62">
        <f t="shared" si="1"/>
        <v>0</v>
      </c>
      <c r="X7" s="62">
        <f t="shared" si="1"/>
        <v>0</v>
      </c>
      <c r="Y7" s="62">
        <f t="shared" si="1"/>
        <v>0</v>
      </c>
      <c r="Z7" s="62">
        <f t="shared" si="1"/>
        <v>0</v>
      </c>
      <c r="AA7" s="62">
        <f t="shared" si="1"/>
        <v>0</v>
      </c>
      <c r="AB7" s="62">
        <f t="shared" si="1"/>
        <v>0</v>
      </c>
      <c r="AC7" s="62">
        <f t="shared" si="1"/>
        <v>0</v>
      </c>
      <c r="AD7" s="62">
        <f t="shared" si="1"/>
        <v>0</v>
      </c>
      <c r="AE7" s="62">
        <f t="shared" si="1"/>
        <v>0</v>
      </c>
      <c r="AF7" s="62">
        <f t="shared" si="1"/>
        <v>0</v>
      </c>
      <c r="AG7" s="62">
        <f t="shared" si="1"/>
        <v>0</v>
      </c>
      <c r="AH7" s="62">
        <f t="shared" si="1"/>
        <v>0</v>
      </c>
      <c r="AI7" s="62">
        <f t="shared" si="1"/>
        <v>0</v>
      </c>
      <c r="AJ7" s="62">
        <f t="shared" si="1"/>
        <v>0</v>
      </c>
      <c r="AM7" s="382">
        <f>ROUND(SUM(AM8:AM15),0)</f>
        <v>0</v>
      </c>
      <c r="AN7" s="382">
        <f>ROUND(SUM(AN8:AN15),0)</f>
        <v>0</v>
      </c>
      <c r="AO7" s="389"/>
      <c r="AP7" s="63"/>
      <c r="AQ7" s="63"/>
      <c r="AR7" s="63"/>
      <c r="AS7" s="63"/>
      <c r="AT7" s="63"/>
      <c r="AU7" s="63"/>
      <c r="AV7" s="63"/>
      <c r="AW7" s="63"/>
      <c r="AX7" s="63"/>
      <c r="AY7" s="390"/>
    </row>
    <row r="8" spans="2:55">
      <c r="B8" s="64" t="s">
        <v>7</v>
      </c>
      <c r="C8" s="4" t="str">
        <f>IF(Kalba="EN",Data2!C33,Data2!B33)</f>
        <v>Žemė</v>
      </c>
      <c r="D8" s="65">
        <f>F8+NPV(FDN,G8:INDEX(G8:AJ8,PAL))</f>
        <v>0</v>
      </c>
      <c r="E8" s="65">
        <f t="shared" ref="E8:E16" si="2">SUMIF($F$5:$AJ$5,"&lt;="&amp;PAL,$F8:$AJ8)</f>
        <v>0</v>
      </c>
      <c r="F8" s="78">
        <v>0</v>
      </c>
      <c r="G8" s="78">
        <v>0</v>
      </c>
      <c r="H8" s="78">
        <v>0</v>
      </c>
      <c r="I8" s="78">
        <v>0</v>
      </c>
      <c r="J8" s="78">
        <v>0</v>
      </c>
      <c r="K8" s="78">
        <v>0</v>
      </c>
      <c r="L8" s="78">
        <v>0</v>
      </c>
      <c r="M8" s="78">
        <v>0</v>
      </c>
      <c r="N8" s="78">
        <v>0</v>
      </c>
      <c r="O8" s="78">
        <v>0</v>
      </c>
      <c r="P8" s="78">
        <v>0</v>
      </c>
      <c r="Q8" s="78">
        <v>0</v>
      </c>
      <c r="R8" s="78">
        <v>0</v>
      </c>
      <c r="S8" s="78">
        <v>0</v>
      </c>
      <c r="T8" s="78">
        <v>0</v>
      </c>
      <c r="U8" s="78">
        <v>0</v>
      </c>
      <c r="V8" s="78">
        <v>0</v>
      </c>
      <c r="W8" s="78">
        <v>0</v>
      </c>
      <c r="X8" s="78">
        <v>0</v>
      </c>
      <c r="Y8" s="78">
        <v>0</v>
      </c>
      <c r="Z8" s="78">
        <v>0</v>
      </c>
      <c r="AA8" s="78">
        <v>0</v>
      </c>
      <c r="AB8" s="78">
        <v>0</v>
      </c>
      <c r="AC8" s="78">
        <v>0</v>
      </c>
      <c r="AD8" s="78">
        <v>0</v>
      </c>
      <c r="AE8" s="78">
        <v>0</v>
      </c>
      <c r="AF8" s="78">
        <v>0</v>
      </c>
      <c r="AG8" s="78">
        <v>0</v>
      </c>
      <c r="AH8" s="78">
        <v>0</v>
      </c>
      <c r="AI8" s="78">
        <v>0</v>
      </c>
      <c r="AJ8" s="78">
        <v>0</v>
      </c>
      <c r="AM8" s="383">
        <f>F8+NPV(SDN,G8:INDEX(G8:AJ8,PAL))</f>
        <v>0</v>
      </c>
      <c r="AN8" s="415">
        <f>IFERROR(SUMPRODUCT(F8+NPV(SDN,G8:INDEX(G8:AJ8,PAL)),Data1!D3),0)</f>
        <v>0</v>
      </c>
      <c r="AO8" s="387">
        <f t="shared" ref="AO8:AO20" si="3">IF(COUNTIF(AP8:AY8,"Klaida")&gt;0,1,0)</f>
        <v>0</v>
      </c>
      <c r="AP8" s="59">
        <f>IF(COUNT(F8:INDEX(F8:AJ8,PAL+1))&lt;&gt;PAL+1,"Klaida",0)</f>
        <v>0</v>
      </c>
      <c r="AQ8" s="59"/>
      <c r="AR8" s="59"/>
      <c r="AS8" s="59"/>
      <c r="AT8" s="59"/>
      <c r="AU8" s="59"/>
      <c r="AV8" s="59"/>
      <c r="AW8" s="59"/>
      <c r="AX8" s="59"/>
      <c r="AY8" s="388"/>
    </row>
    <row r="9" spans="2:55">
      <c r="B9" s="64" t="s">
        <v>9</v>
      </c>
      <c r="C9" s="4" t="str">
        <f>IF(Kalba="EN",Data2!C34,Data2!B34)</f>
        <v>Nekilnojamasis turtas</v>
      </c>
      <c r="D9" s="65">
        <f>F9+NPV(FDN,G9:INDEX(G9:AJ9,PAL))</f>
        <v>0</v>
      </c>
      <c r="E9" s="65">
        <f t="shared" si="2"/>
        <v>0</v>
      </c>
      <c r="F9" s="78">
        <v>0</v>
      </c>
      <c r="G9" s="78">
        <v>0</v>
      </c>
      <c r="H9" s="78">
        <v>0</v>
      </c>
      <c r="I9" s="78">
        <v>0</v>
      </c>
      <c r="J9" s="78">
        <v>0</v>
      </c>
      <c r="K9" s="78">
        <v>0</v>
      </c>
      <c r="L9" s="78">
        <v>0</v>
      </c>
      <c r="M9" s="78">
        <v>0</v>
      </c>
      <c r="N9" s="78">
        <v>0</v>
      </c>
      <c r="O9" s="78">
        <v>0</v>
      </c>
      <c r="P9" s="78">
        <v>0</v>
      </c>
      <c r="Q9" s="78">
        <v>0</v>
      </c>
      <c r="R9" s="78">
        <v>0</v>
      </c>
      <c r="S9" s="78">
        <v>0</v>
      </c>
      <c r="T9" s="78">
        <v>0</v>
      </c>
      <c r="U9" s="78">
        <v>0</v>
      </c>
      <c r="V9" s="78">
        <v>0</v>
      </c>
      <c r="W9" s="78">
        <v>0</v>
      </c>
      <c r="X9" s="78">
        <v>0</v>
      </c>
      <c r="Y9" s="78">
        <v>0</v>
      </c>
      <c r="Z9" s="78">
        <v>0</v>
      </c>
      <c r="AA9" s="78">
        <v>0</v>
      </c>
      <c r="AB9" s="78">
        <v>0</v>
      </c>
      <c r="AC9" s="78">
        <v>0</v>
      </c>
      <c r="AD9" s="78">
        <v>0</v>
      </c>
      <c r="AE9" s="78">
        <v>0</v>
      </c>
      <c r="AF9" s="78">
        <v>0</v>
      </c>
      <c r="AG9" s="78">
        <v>0</v>
      </c>
      <c r="AH9" s="78">
        <v>0</v>
      </c>
      <c r="AI9" s="78">
        <v>0</v>
      </c>
      <c r="AJ9" s="78">
        <v>0</v>
      </c>
      <c r="AM9" s="383">
        <f>F9+NPV(SDN,G9:INDEX(G9:AJ9,PAL))</f>
        <v>0</v>
      </c>
      <c r="AN9" s="415">
        <f>IFERROR(SUMPRODUCT(F9+NPV(SDN,G9:INDEX(G9:AJ9,PAL)),Data1!D4),0)</f>
        <v>0</v>
      </c>
      <c r="AO9" s="387">
        <f t="shared" si="3"/>
        <v>0</v>
      </c>
      <c r="AP9" s="59">
        <f>IF(COUNT(F9:INDEX(F9:AJ9,PAL+1))&lt;&gt;PAL+1,"Klaida",0)</f>
        <v>0</v>
      </c>
      <c r="AQ9" s="59"/>
      <c r="AR9" s="59"/>
      <c r="AS9" s="59"/>
      <c r="AT9" s="59"/>
      <c r="AU9" s="59"/>
      <c r="AV9" s="59"/>
      <c r="AW9" s="59"/>
      <c r="AX9" s="59"/>
      <c r="AY9" s="388"/>
    </row>
    <row r="10" spans="2:55">
      <c r="B10" s="64" t="s">
        <v>11</v>
      </c>
      <c r="C10" s="4" t="str">
        <f>IF(Kalba="EN",Data2!C35,Data2!B35)</f>
        <v>Statyba, rekonstravimas, kapitalinis remontas ir kiti darbai</v>
      </c>
      <c r="D10" s="65">
        <f>F10+NPV(FDN,G10:INDEX(G10:AJ10,PAL))</f>
        <v>0</v>
      </c>
      <c r="E10" s="65">
        <f t="shared" si="2"/>
        <v>0</v>
      </c>
      <c r="F10" s="78">
        <v>0</v>
      </c>
      <c r="G10" s="78">
        <v>0</v>
      </c>
      <c r="H10" s="78">
        <v>0</v>
      </c>
      <c r="I10" s="78">
        <v>0</v>
      </c>
      <c r="J10" s="78">
        <v>0</v>
      </c>
      <c r="K10" s="78">
        <v>0</v>
      </c>
      <c r="L10" s="78">
        <v>0</v>
      </c>
      <c r="M10" s="78">
        <v>0</v>
      </c>
      <c r="N10" s="78">
        <v>0</v>
      </c>
      <c r="O10" s="78">
        <v>0</v>
      </c>
      <c r="P10" s="78">
        <v>0</v>
      </c>
      <c r="Q10" s="78">
        <v>0</v>
      </c>
      <c r="R10" s="78">
        <v>0</v>
      </c>
      <c r="S10" s="78">
        <v>0</v>
      </c>
      <c r="T10" s="78">
        <v>0</v>
      </c>
      <c r="U10" s="78">
        <v>0</v>
      </c>
      <c r="V10" s="78">
        <v>0</v>
      </c>
      <c r="W10" s="78">
        <v>0</v>
      </c>
      <c r="X10" s="78">
        <v>0</v>
      </c>
      <c r="Y10" s="78">
        <v>0</v>
      </c>
      <c r="Z10" s="78">
        <v>0</v>
      </c>
      <c r="AA10" s="78">
        <v>0</v>
      </c>
      <c r="AB10" s="78">
        <v>0</v>
      </c>
      <c r="AC10" s="78">
        <v>0</v>
      </c>
      <c r="AD10" s="78">
        <v>0</v>
      </c>
      <c r="AE10" s="78">
        <v>0</v>
      </c>
      <c r="AF10" s="78">
        <v>0</v>
      </c>
      <c r="AG10" s="78">
        <v>0</v>
      </c>
      <c r="AH10" s="78">
        <v>0</v>
      </c>
      <c r="AI10" s="78">
        <v>0</v>
      </c>
      <c r="AJ10" s="78">
        <v>0</v>
      </c>
      <c r="AM10" s="383">
        <f>F10+NPV(SDN,G10:INDEX(G10:AJ10,PAL))</f>
        <v>0</v>
      </c>
      <c r="AN10" s="415">
        <f>IFERROR(SUMPRODUCT(F10+NPV(SDN,G10:INDEX(G10:AJ10,PAL)),Data1!D5),0)</f>
        <v>0</v>
      </c>
      <c r="AO10" s="387">
        <f t="shared" si="3"/>
        <v>0</v>
      </c>
      <c r="AP10" s="59">
        <f>IF(COUNT(F10:INDEX(F10:AJ10,PAL+1))&lt;&gt;PAL+1,"Klaida",0)</f>
        <v>0</v>
      </c>
      <c r="AQ10" s="59"/>
      <c r="AR10" s="59"/>
      <c r="AS10" s="59"/>
      <c r="AT10" s="59"/>
      <c r="AU10" s="59"/>
      <c r="AV10" s="59"/>
      <c r="AW10" s="59"/>
      <c r="AX10" s="59"/>
      <c r="AY10" s="388"/>
    </row>
    <row r="11" spans="2:55">
      <c r="B11" s="64" t="s">
        <v>13</v>
      </c>
      <c r="C11" s="4" t="str">
        <f>IF(Kalba="EN",Data2!C36,Data2!B36)</f>
        <v>Įranga, įrenginiai ir kitas ilgalaikis turtas</v>
      </c>
      <c r="D11" s="65">
        <f>F11+NPV(FDN,G11:INDEX(G11:AJ11,PAL))</f>
        <v>0</v>
      </c>
      <c r="E11" s="65">
        <f t="shared" si="2"/>
        <v>0</v>
      </c>
      <c r="F11" s="78">
        <v>0</v>
      </c>
      <c r="G11" s="78">
        <v>0</v>
      </c>
      <c r="H11" s="78">
        <v>0</v>
      </c>
      <c r="I11" s="78">
        <v>0</v>
      </c>
      <c r="J11" s="78">
        <v>0</v>
      </c>
      <c r="K11" s="78">
        <v>0</v>
      </c>
      <c r="L11" s="78">
        <v>0</v>
      </c>
      <c r="M11" s="78">
        <v>0</v>
      </c>
      <c r="N11" s="78">
        <v>0</v>
      </c>
      <c r="O11" s="78">
        <v>0</v>
      </c>
      <c r="P11" s="78">
        <v>0</v>
      </c>
      <c r="Q11" s="78">
        <v>0</v>
      </c>
      <c r="R11" s="78">
        <v>0</v>
      </c>
      <c r="S11" s="78">
        <v>0</v>
      </c>
      <c r="T11" s="78">
        <v>0</v>
      </c>
      <c r="U11" s="78">
        <v>0</v>
      </c>
      <c r="V11" s="78">
        <v>0</v>
      </c>
      <c r="W11" s="78">
        <v>0</v>
      </c>
      <c r="X11" s="78">
        <v>0</v>
      </c>
      <c r="Y11" s="78">
        <v>0</v>
      </c>
      <c r="Z11" s="78">
        <v>0</v>
      </c>
      <c r="AA11" s="78">
        <v>0</v>
      </c>
      <c r="AB11" s="78">
        <v>0</v>
      </c>
      <c r="AC11" s="78">
        <v>0</v>
      </c>
      <c r="AD11" s="78">
        <v>0</v>
      </c>
      <c r="AE11" s="78">
        <v>0</v>
      </c>
      <c r="AF11" s="78">
        <v>0</v>
      </c>
      <c r="AG11" s="78">
        <v>0</v>
      </c>
      <c r="AH11" s="78">
        <v>0</v>
      </c>
      <c r="AI11" s="78">
        <v>0</v>
      </c>
      <c r="AJ11" s="78">
        <v>0</v>
      </c>
      <c r="AM11" s="383">
        <f>F11+NPV(SDN,G11:INDEX(G11:AJ11,PAL))</f>
        <v>0</v>
      </c>
      <c r="AN11" s="415">
        <f>IFERROR(SUMPRODUCT(F11+NPV(SDN,G11:INDEX(G11:AJ11,PAL)),Data1!D6),0)</f>
        <v>0</v>
      </c>
      <c r="AO11" s="387">
        <f t="shared" si="3"/>
        <v>0</v>
      </c>
      <c r="AP11" s="59">
        <f>IF(COUNT(F11:INDEX(F11:AJ11,PAL+1))&lt;&gt;PAL+1,"Klaida",0)</f>
        <v>0</v>
      </c>
      <c r="AQ11" s="59"/>
      <c r="AR11" s="59"/>
      <c r="AS11" s="59"/>
      <c r="AT11" s="59"/>
      <c r="AU11" s="59"/>
      <c r="AV11" s="59"/>
      <c r="AW11" s="59"/>
      <c r="AX11" s="59"/>
      <c r="AY11" s="388"/>
    </row>
    <row r="12" spans="2:55" ht="25.5">
      <c r="B12" s="64" t="s">
        <v>15</v>
      </c>
      <c r="C12" s="4" t="str">
        <f>IF(Kalba="EN",Data2!C37,Data2!B37)</f>
        <v>Projektavimo, techninės priežiūros ir kitos su investicijomis į ilgalaikį turtą (A.1.-A.4.) susijusios paslaugos</v>
      </c>
      <c r="D12" s="65">
        <f>F12+NPV(FDN,G12:INDEX(G12:AJ12,PAL))</f>
        <v>0</v>
      </c>
      <c r="E12" s="65">
        <f t="shared" si="2"/>
        <v>0</v>
      </c>
      <c r="F12" s="78">
        <v>0</v>
      </c>
      <c r="G12" s="78">
        <v>0</v>
      </c>
      <c r="H12" s="78">
        <v>0</v>
      </c>
      <c r="I12" s="78">
        <v>0</v>
      </c>
      <c r="J12" s="78">
        <v>0</v>
      </c>
      <c r="K12" s="78">
        <v>0</v>
      </c>
      <c r="L12" s="78">
        <v>0</v>
      </c>
      <c r="M12" s="78">
        <v>0</v>
      </c>
      <c r="N12" s="78">
        <v>0</v>
      </c>
      <c r="O12" s="78">
        <v>0</v>
      </c>
      <c r="P12" s="78">
        <v>0</v>
      </c>
      <c r="Q12" s="78">
        <v>0</v>
      </c>
      <c r="R12" s="78">
        <v>0</v>
      </c>
      <c r="S12" s="78">
        <v>0</v>
      </c>
      <c r="T12" s="78">
        <v>0</v>
      </c>
      <c r="U12" s="78">
        <v>0</v>
      </c>
      <c r="V12" s="78">
        <v>0</v>
      </c>
      <c r="W12" s="78">
        <v>0</v>
      </c>
      <c r="X12" s="78">
        <v>0</v>
      </c>
      <c r="Y12" s="78">
        <v>0</v>
      </c>
      <c r="Z12" s="78">
        <v>0</v>
      </c>
      <c r="AA12" s="78">
        <v>0</v>
      </c>
      <c r="AB12" s="78">
        <v>0</v>
      </c>
      <c r="AC12" s="78">
        <v>0</v>
      </c>
      <c r="AD12" s="78">
        <v>0</v>
      </c>
      <c r="AE12" s="78">
        <v>0</v>
      </c>
      <c r="AF12" s="78">
        <v>0</v>
      </c>
      <c r="AG12" s="78">
        <v>0</v>
      </c>
      <c r="AH12" s="78">
        <v>0</v>
      </c>
      <c r="AI12" s="78">
        <v>0</v>
      </c>
      <c r="AJ12" s="78">
        <v>0</v>
      </c>
      <c r="AM12" s="383">
        <f>F12+NPV(SDN,G12:INDEX(G12:AJ12,PAL))</f>
        <v>0</v>
      </c>
      <c r="AN12" s="415">
        <f>IFERROR(SUMPRODUCT(F12+NPV(SDN,G12:INDEX(G12:AJ12,PAL)),Data1!D7),0)</f>
        <v>0</v>
      </c>
      <c r="AO12" s="387">
        <f t="shared" si="3"/>
        <v>0</v>
      </c>
      <c r="AP12" s="59">
        <f>IF(COUNT(F12:INDEX(F12:AJ12,PAL+1))&lt;&gt;PAL+1,"Klaida",0)</f>
        <v>0</v>
      </c>
      <c r="AQ12" s="59"/>
      <c r="AR12" s="59"/>
      <c r="AS12" s="59"/>
      <c r="AT12" s="59"/>
      <c r="AU12" s="59"/>
      <c r="AV12" s="59"/>
      <c r="AW12" s="59"/>
      <c r="AX12" s="59"/>
      <c r="AY12" s="388"/>
    </row>
    <row r="13" spans="2:55">
      <c r="B13" s="64" t="s">
        <v>16</v>
      </c>
      <c r="C13" s="4" t="str">
        <f>IF(Kalba="EN",Data2!C38,Data2!B38)</f>
        <v>Projekto administravimas ir vykdymas</v>
      </c>
      <c r="D13" s="65">
        <f>F13+NPV(FDN,G13:INDEX(G13:AJ13,PAL))</f>
        <v>0</v>
      </c>
      <c r="E13" s="65">
        <f t="shared" si="2"/>
        <v>0</v>
      </c>
      <c r="F13" s="78">
        <v>0</v>
      </c>
      <c r="G13" s="78">
        <v>0</v>
      </c>
      <c r="H13" s="78">
        <v>0</v>
      </c>
      <c r="I13" s="78">
        <v>0</v>
      </c>
      <c r="J13" s="78">
        <v>0</v>
      </c>
      <c r="K13" s="78">
        <v>0</v>
      </c>
      <c r="L13" s="78">
        <v>0</v>
      </c>
      <c r="M13" s="78">
        <v>0</v>
      </c>
      <c r="N13" s="78">
        <v>0</v>
      </c>
      <c r="O13" s="78">
        <v>0</v>
      </c>
      <c r="P13" s="78">
        <v>0</v>
      </c>
      <c r="Q13" s="78">
        <v>0</v>
      </c>
      <c r="R13" s="78">
        <v>0</v>
      </c>
      <c r="S13" s="78">
        <v>0</v>
      </c>
      <c r="T13" s="78">
        <v>0</v>
      </c>
      <c r="U13" s="78">
        <v>0</v>
      </c>
      <c r="V13" s="78">
        <v>0</v>
      </c>
      <c r="W13" s="78">
        <v>0</v>
      </c>
      <c r="X13" s="78">
        <v>0</v>
      </c>
      <c r="Y13" s="78">
        <v>0</v>
      </c>
      <c r="Z13" s="78">
        <v>0</v>
      </c>
      <c r="AA13" s="78">
        <v>0</v>
      </c>
      <c r="AB13" s="78">
        <v>0</v>
      </c>
      <c r="AC13" s="78">
        <v>0</v>
      </c>
      <c r="AD13" s="78">
        <v>0</v>
      </c>
      <c r="AE13" s="78">
        <v>0</v>
      </c>
      <c r="AF13" s="78">
        <v>0</v>
      </c>
      <c r="AG13" s="78">
        <v>0</v>
      </c>
      <c r="AH13" s="78">
        <v>0</v>
      </c>
      <c r="AI13" s="78">
        <v>0</v>
      </c>
      <c r="AJ13" s="78">
        <v>0</v>
      </c>
      <c r="AM13" s="383">
        <f>F13+NPV(SDN,G13:INDEX(G13:AJ13,PAL))</f>
        <v>0</v>
      </c>
      <c r="AN13" s="415">
        <f>IFERROR(SUMPRODUCT(F13+NPV(SDN,G13:INDEX(G13:AJ13,PAL)),Data1!D8),0)</f>
        <v>0</v>
      </c>
      <c r="AO13" s="387">
        <f t="shared" si="3"/>
        <v>0</v>
      </c>
      <c r="AP13" s="59">
        <f>IF(COUNT(F13:INDEX(F13:AJ13,PAL+1))&lt;&gt;PAL+1,"Klaida",0)</f>
        <v>0</v>
      </c>
      <c r="AQ13" s="59"/>
      <c r="AR13" s="59"/>
      <c r="AS13" s="59"/>
      <c r="AT13" s="59"/>
      <c r="AU13" s="59"/>
      <c r="AV13" s="59"/>
      <c r="AW13" s="59"/>
      <c r="AX13" s="59"/>
      <c r="AY13" s="388"/>
    </row>
    <row r="14" spans="2:55">
      <c r="B14" s="64" t="s">
        <v>18</v>
      </c>
      <c r="C14" s="4" t="str">
        <f>IF(Kalba="EN",Data2!C39,Data2!B39)</f>
        <v>Kitos paslaugos ir išlaidos</v>
      </c>
      <c r="D14" s="65">
        <f>F14+NPV(FDN,G14:INDEX(G14:AJ14,PAL))</f>
        <v>0</v>
      </c>
      <c r="E14" s="65">
        <f t="shared" si="2"/>
        <v>0</v>
      </c>
      <c r="F14" s="78">
        <v>0</v>
      </c>
      <c r="G14" s="78">
        <v>0</v>
      </c>
      <c r="H14" s="78">
        <v>0</v>
      </c>
      <c r="I14" s="78">
        <v>0</v>
      </c>
      <c r="J14" s="78">
        <v>0</v>
      </c>
      <c r="K14" s="78">
        <v>0</v>
      </c>
      <c r="L14" s="78">
        <v>0</v>
      </c>
      <c r="M14" s="78">
        <v>0</v>
      </c>
      <c r="N14" s="78">
        <v>0</v>
      </c>
      <c r="O14" s="78">
        <v>0</v>
      </c>
      <c r="P14" s="78">
        <v>0</v>
      </c>
      <c r="Q14" s="78">
        <v>0</v>
      </c>
      <c r="R14" s="78">
        <v>0</v>
      </c>
      <c r="S14" s="78">
        <v>0</v>
      </c>
      <c r="T14" s="78">
        <v>0</v>
      </c>
      <c r="U14" s="78">
        <v>0</v>
      </c>
      <c r="V14" s="78">
        <v>0</v>
      </c>
      <c r="W14" s="78">
        <v>0</v>
      </c>
      <c r="X14" s="78">
        <v>0</v>
      </c>
      <c r="Y14" s="78">
        <v>0</v>
      </c>
      <c r="Z14" s="78">
        <v>0</v>
      </c>
      <c r="AA14" s="78">
        <v>0</v>
      </c>
      <c r="AB14" s="78">
        <v>0</v>
      </c>
      <c r="AC14" s="78">
        <v>0</v>
      </c>
      <c r="AD14" s="78">
        <v>0</v>
      </c>
      <c r="AE14" s="78">
        <v>0</v>
      </c>
      <c r="AF14" s="78">
        <v>0</v>
      </c>
      <c r="AG14" s="78">
        <v>0</v>
      </c>
      <c r="AH14" s="78">
        <v>0</v>
      </c>
      <c r="AI14" s="78">
        <v>0</v>
      </c>
      <c r="AJ14" s="78">
        <v>0</v>
      </c>
      <c r="AM14" s="383">
        <f>F14+NPV(SDN,G14:INDEX(G14:AJ14,PAL))</f>
        <v>0</v>
      </c>
      <c r="AN14" s="415">
        <f>IFERROR(SUMPRODUCT(F14+NPV(SDN,G14:INDEX(G14:AJ14,PAL)),Data1!D9),0)</f>
        <v>0</v>
      </c>
      <c r="AO14" s="387">
        <f t="shared" si="3"/>
        <v>0</v>
      </c>
      <c r="AP14" s="59">
        <f>IF(COUNT(F14:INDEX(F14:AJ14,PAL+1))&lt;&gt;PAL+1,"Klaida",0)</f>
        <v>0</v>
      </c>
      <c r="AQ14" s="59"/>
      <c r="AR14" s="59"/>
      <c r="AS14" s="59"/>
      <c r="AT14" s="59"/>
      <c r="AU14" s="59"/>
      <c r="AV14" s="59"/>
      <c r="AW14" s="59"/>
      <c r="AX14" s="59"/>
      <c r="AY14" s="388"/>
    </row>
    <row r="15" spans="2:55">
      <c r="B15" s="64" t="s">
        <v>294</v>
      </c>
      <c r="C15" s="4" t="str">
        <f>IF(Kalba="EN",Data2!C40,Data2!B40)</f>
        <v>Reinvesticijos </v>
      </c>
      <c r="D15" s="65">
        <f>F15+NPV(FDN,G15:INDEX(G15:AJ15,PAL))</f>
        <v>0</v>
      </c>
      <c r="E15" s="65">
        <f t="shared" si="2"/>
        <v>0</v>
      </c>
      <c r="F15" s="78">
        <v>0</v>
      </c>
      <c r="G15" s="78">
        <v>0</v>
      </c>
      <c r="H15" s="78">
        <v>0</v>
      </c>
      <c r="I15" s="78">
        <v>0</v>
      </c>
      <c r="J15" s="78">
        <v>0</v>
      </c>
      <c r="K15" s="78">
        <v>0</v>
      </c>
      <c r="L15" s="78">
        <v>0</v>
      </c>
      <c r="M15" s="78">
        <v>0</v>
      </c>
      <c r="N15" s="78">
        <v>0</v>
      </c>
      <c r="O15" s="78">
        <v>0</v>
      </c>
      <c r="P15" s="78">
        <v>0</v>
      </c>
      <c r="Q15" s="78">
        <v>0</v>
      </c>
      <c r="R15" s="78">
        <v>0</v>
      </c>
      <c r="S15" s="78">
        <v>0</v>
      </c>
      <c r="T15" s="78">
        <v>0</v>
      </c>
      <c r="U15" s="78">
        <v>0</v>
      </c>
      <c r="V15" s="78">
        <v>0</v>
      </c>
      <c r="W15" s="78">
        <v>0</v>
      </c>
      <c r="X15" s="78">
        <v>0</v>
      </c>
      <c r="Y15" s="78">
        <v>0</v>
      </c>
      <c r="Z15" s="78">
        <v>0</v>
      </c>
      <c r="AA15" s="78">
        <v>0</v>
      </c>
      <c r="AB15" s="78">
        <v>0</v>
      </c>
      <c r="AC15" s="78">
        <v>0</v>
      </c>
      <c r="AD15" s="78">
        <v>0</v>
      </c>
      <c r="AE15" s="78">
        <v>0</v>
      </c>
      <c r="AF15" s="78">
        <v>0</v>
      </c>
      <c r="AG15" s="78">
        <v>0</v>
      </c>
      <c r="AH15" s="78">
        <v>0</v>
      </c>
      <c r="AI15" s="78">
        <v>0</v>
      </c>
      <c r="AJ15" s="78">
        <v>0</v>
      </c>
      <c r="AM15" s="383">
        <f>F15+NPV(SDN,G15:INDEX(G15:AJ15,PAL))</f>
        <v>0</v>
      </c>
      <c r="AN15" s="415">
        <f>IFERROR(SUMPRODUCT(F15+NPV(SDN,G15:INDEX(G15:AJ15,PAL)),Data1!D10),0)</f>
        <v>0</v>
      </c>
      <c r="AO15" s="387">
        <f t="shared" si="3"/>
        <v>0</v>
      </c>
      <c r="AP15" s="59">
        <f>IF(COUNT(F15:INDEX(F15:AJ15,PAL+1))&lt;&gt;PAL+1,"Klaida",0)</f>
        <v>0</v>
      </c>
      <c r="AQ15" s="59"/>
      <c r="AR15" s="59"/>
      <c r="AS15" s="59"/>
      <c r="AT15" s="59"/>
      <c r="AU15" s="59"/>
      <c r="AV15" s="59"/>
      <c r="AW15" s="59"/>
      <c r="AX15" s="59"/>
      <c r="AY15" s="388"/>
    </row>
    <row r="16" spans="2:55" s="61" customFormat="1">
      <c r="B16" s="64" t="s">
        <v>20</v>
      </c>
      <c r="C16" s="4" t="str">
        <f>IF(Kalba="EN",Data2!C41,Data2!B41)</f>
        <v>Investicijų likutinė vertė</v>
      </c>
      <c r="D16" s="65">
        <f>F16+NPV(FDN,G16:INDEX(G16:AJ16,PAL))</f>
        <v>0</v>
      </c>
      <c r="E16" s="65">
        <f t="shared" si="2"/>
        <v>0</v>
      </c>
      <c r="F16" s="78">
        <v>0</v>
      </c>
      <c r="G16" s="78">
        <v>0</v>
      </c>
      <c r="H16" s="78">
        <v>0</v>
      </c>
      <c r="I16" s="78">
        <v>0</v>
      </c>
      <c r="J16" s="78">
        <v>0</v>
      </c>
      <c r="K16" s="78">
        <v>0</v>
      </c>
      <c r="L16" s="78">
        <v>0</v>
      </c>
      <c r="M16" s="78">
        <v>0</v>
      </c>
      <c r="N16" s="78">
        <v>0</v>
      </c>
      <c r="O16" s="78">
        <v>0</v>
      </c>
      <c r="P16" s="78">
        <v>0</v>
      </c>
      <c r="Q16" s="78">
        <v>0</v>
      </c>
      <c r="R16" s="78">
        <v>0</v>
      </c>
      <c r="S16" s="78">
        <v>0</v>
      </c>
      <c r="T16" s="78">
        <v>0</v>
      </c>
      <c r="U16" s="78">
        <v>0</v>
      </c>
      <c r="V16" s="78">
        <v>0</v>
      </c>
      <c r="W16" s="78">
        <v>0</v>
      </c>
      <c r="X16" s="78">
        <v>0</v>
      </c>
      <c r="Y16" s="78">
        <v>0</v>
      </c>
      <c r="Z16" s="78">
        <v>0</v>
      </c>
      <c r="AA16" s="78">
        <v>0</v>
      </c>
      <c r="AB16" s="78">
        <v>0</v>
      </c>
      <c r="AC16" s="78">
        <v>0</v>
      </c>
      <c r="AD16" s="78">
        <v>0</v>
      </c>
      <c r="AE16" s="78">
        <v>0</v>
      </c>
      <c r="AF16" s="78">
        <v>0</v>
      </c>
      <c r="AG16" s="78">
        <v>0</v>
      </c>
      <c r="AH16" s="78">
        <v>0</v>
      </c>
      <c r="AI16" s="78">
        <v>0</v>
      </c>
      <c r="AJ16" s="78">
        <v>0</v>
      </c>
      <c r="AM16" s="383">
        <f>F16+NPV(SDN,G16:INDEX(G16:AJ16,PAL))</f>
        <v>0</v>
      </c>
      <c r="AN16" s="415">
        <f>IFERROR(SUMPRODUCT(F16+NPV(SDN,G16:INDEX(G16:AJ16,PAL)),Data1!D11),0)</f>
        <v>0</v>
      </c>
      <c r="AO16" s="387">
        <f t="shared" ca="1" si="3"/>
        <v>0</v>
      </c>
      <c r="AP16" s="59">
        <f>IF(COUNT(F16:INDEX(F16:AJ16,PAL+1))&lt;&gt;PAL+1,"Klaida",0)</f>
        <v>0</v>
      </c>
      <c r="AQ16" s="59">
        <f ca="1">IF(OR(COUNTIF(F16:INDEX(F16:AJ16,PAL+1),"&gt;0")&gt;1,AND(COUNTIF(F16:INDEX(F16:AJ16,PAL+1),"&gt;0")=1,OFFSET(F16,0,PAL)=0)),"Klaida",0)</f>
        <v>0</v>
      </c>
      <c r="AR16" s="59"/>
      <c r="AS16" s="59"/>
      <c r="AT16" s="59"/>
      <c r="AU16" s="59"/>
      <c r="AV16" s="59"/>
      <c r="AW16" s="59"/>
      <c r="AX16" s="59"/>
      <c r="AY16" s="388"/>
    </row>
    <row r="17" spans="2:51" s="61" customFormat="1">
      <c r="B17" s="5" t="s">
        <v>21</v>
      </c>
      <c r="C17" s="5" t="str">
        <f>IF(Kalba="EN",Data2!C42,Data2!B42)</f>
        <v>Veiklos pajamos, iš viso</v>
      </c>
      <c r="D17" s="62">
        <f>ROUND(SUM(D18:D20),0)</f>
        <v>0</v>
      </c>
      <c r="E17" s="62">
        <f>ROUND(SUM(E18:E20),0)</f>
        <v>0</v>
      </c>
      <c r="F17" s="62">
        <f>ROUND(SUM(F18:F20),0)</f>
        <v>0</v>
      </c>
      <c r="G17" s="62">
        <f t="shared" ref="G17:AJ17" si="4">ROUND(SUM(G18:G20),0)</f>
        <v>0</v>
      </c>
      <c r="H17" s="62">
        <f t="shared" si="4"/>
        <v>0</v>
      </c>
      <c r="I17" s="62">
        <f t="shared" si="4"/>
        <v>0</v>
      </c>
      <c r="J17" s="62">
        <f t="shared" si="4"/>
        <v>0</v>
      </c>
      <c r="K17" s="62">
        <f t="shared" si="4"/>
        <v>0</v>
      </c>
      <c r="L17" s="62">
        <f t="shared" si="4"/>
        <v>0</v>
      </c>
      <c r="M17" s="62">
        <f t="shared" si="4"/>
        <v>0</v>
      </c>
      <c r="N17" s="62">
        <f t="shared" si="4"/>
        <v>0</v>
      </c>
      <c r="O17" s="62">
        <f t="shared" si="4"/>
        <v>0</v>
      </c>
      <c r="P17" s="62">
        <f t="shared" si="4"/>
        <v>0</v>
      </c>
      <c r="Q17" s="62">
        <f t="shared" si="4"/>
        <v>0</v>
      </c>
      <c r="R17" s="62">
        <f t="shared" si="4"/>
        <v>0</v>
      </c>
      <c r="S17" s="62">
        <f t="shared" si="4"/>
        <v>0</v>
      </c>
      <c r="T17" s="62">
        <f t="shared" si="4"/>
        <v>0</v>
      </c>
      <c r="U17" s="62">
        <f t="shared" si="4"/>
        <v>0</v>
      </c>
      <c r="V17" s="62">
        <f t="shared" si="4"/>
        <v>0</v>
      </c>
      <c r="W17" s="62">
        <f t="shared" si="4"/>
        <v>0</v>
      </c>
      <c r="X17" s="62">
        <f t="shared" si="4"/>
        <v>0</v>
      </c>
      <c r="Y17" s="62">
        <f t="shared" si="4"/>
        <v>0</v>
      </c>
      <c r="Z17" s="62">
        <f t="shared" si="4"/>
        <v>0</v>
      </c>
      <c r="AA17" s="62">
        <f t="shared" si="4"/>
        <v>0</v>
      </c>
      <c r="AB17" s="62">
        <f t="shared" si="4"/>
        <v>0</v>
      </c>
      <c r="AC17" s="62">
        <f t="shared" si="4"/>
        <v>0</v>
      </c>
      <c r="AD17" s="62">
        <f t="shared" si="4"/>
        <v>0</v>
      </c>
      <c r="AE17" s="62">
        <f t="shared" si="4"/>
        <v>0</v>
      </c>
      <c r="AF17" s="62">
        <f t="shared" si="4"/>
        <v>0</v>
      </c>
      <c r="AG17" s="62">
        <f t="shared" si="4"/>
        <v>0</v>
      </c>
      <c r="AH17" s="62">
        <f t="shared" si="4"/>
        <v>0</v>
      </c>
      <c r="AI17" s="62">
        <f t="shared" si="4"/>
        <v>0</v>
      </c>
      <c r="AJ17" s="62">
        <f t="shared" si="4"/>
        <v>0</v>
      </c>
      <c r="AM17" s="382">
        <f>ROUND(SUM(AM18:AM20),0)</f>
        <v>0</v>
      </c>
      <c r="AN17" s="382">
        <f>ROUND(SUM(AN18:AN20),0)</f>
        <v>0</v>
      </c>
      <c r="AO17" s="389"/>
      <c r="AP17" s="63"/>
      <c r="AQ17" s="63"/>
      <c r="AR17" s="63"/>
      <c r="AS17" s="63"/>
      <c r="AT17" s="63"/>
      <c r="AU17" s="63"/>
      <c r="AV17" s="63"/>
      <c r="AW17" s="63"/>
      <c r="AX17" s="63"/>
      <c r="AY17" s="390"/>
    </row>
    <row r="18" spans="2:51">
      <c r="B18" s="64" t="s">
        <v>22</v>
      </c>
      <c r="C18" s="4" t="str">
        <f>IF(Kalba="EN",Data2!C43,Data2!B43)</f>
        <v>Prekių pardavimo pajamos</v>
      </c>
      <c r="D18" s="65">
        <f>F18+NPV(FDN,G18:INDEX(G18:AJ18,PAL))</f>
        <v>0</v>
      </c>
      <c r="E18" s="65">
        <f>SUMIF($F$5:$AJ$5,"&lt;="&amp;PAL,$F18:$AJ18)</f>
        <v>0</v>
      </c>
      <c r="F18" s="78">
        <v>0</v>
      </c>
      <c r="G18" s="78">
        <v>0</v>
      </c>
      <c r="H18" s="78">
        <v>0</v>
      </c>
      <c r="I18" s="78">
        <v>0</v>
      </c>
      <c r="J18" s="78">
        <v>0</v>
      </c>
      <c r="K18" s="78">
        <v>0</v>
      </c>
      <c r="L18" s="78">
        <v>0</v>
      </c>
      <c r="M18" s="78">
        <v>0</v>
      </c>
      <c r="N18" s="78">
        <v>0</v>
      </c>
      <c r="O18" s="78">
        <v>0</v>
      </c>
      <c r="P18" s="78">
        <v>0</v>
      </c>
      <c r="Q18" s="78">
        <v>0</v>
      </c>
      <c r="R18" s="78">
        <v>0</v>
      </c>
      <c r="S18" s="78">
        <v>0</v>
      </c>
      <c r="T18" s="78">
        <v>0</v>
      </c>
      <c r="U18" s="78">
        <v>0</v>
      </c>
      <c r="V18" s="78">
        <v>0</v>
      </c>
      <c r="W18" s="78">
        <v>0</v>
      </c>
      <c r="X18" s="78">
        <v>0</v>
      </c>
      <c r="Y18" s="78">
        <v>0</v>
      </c>
      <c r="Z18" s="78">
        <v>0</v>
      </c>
      <c r="AA18" s="78">
        <v>0</v>
      </c>
      <c r="AB18" s="78">
        <v>0</v>
      </c>
      <c r="AC18" s="78">
        <v>0</v>
      </c>
      <c r="AD18" s="78">
        <v>0</v>
      </c>
      <c r="AE18" s="78">
        <v>0</v>
      </c>
      <c r="AF18" s="78">
        <v>0</v>
      </c>
      <c r="AG18" s="78">
        <v>0</v>
      </c>
      <c r="AH18" s="78">
        <v>0</v>
      </c>
      <c r="AI18" s="78">
        <v>0</v>
      </c>
      <c r="AJ18" s="78">
        <v>0</v>
      </c>
      <c r="AM18" s="383">
        <f>F18+NPV(SDN,G18:INDEX(G18:AJ18,PAL))</f>
        <v>0</v>
      </c>
      <c r="AN18" s="415">
        <f>F18+NPV(SDN,G18:INDEX(G18:AJ18,PAL))</f>
        <v>0</v>
      </c>
      <c r="AO18" s="387">
        <f t="shared" si="3"/>
        <v>0</v>
      </c>
      <c r="AP18" s="59">
        <f>IF(COUNT(F18:INDEX(F18:AJ18,PAL+1))&lt;&gt;PAL+1,"Klaida",0)</f>
        <v>0</v>
      </c>
      <c r="AQ18" s="59"/>
      <c r="AR18" s="59"/>
      <c r="AS18" s="59"/>
      <c r="AT18" s="59"/>
      <c r="AU18" s="59"/>
      <c r="AV18" s="59"/>
      <c r="AW18" s="59"/>
      <c r="AX18" s="59"/>
      <c r="AY18" s="388"/>
    </row>
    <row r="19" spans="2:51">
      <c r="B19" s="64" t="s">
        <v>23</v>
      </c>
      <c r="C19" s="4" t="str">
        <f>IF(Kalba="EN",Data2!C44,Data2!B44)</f>
        <v>Paslaugų suteikimo pajamos</v>
      </c>
      <c r="D19" s="65">
        <f>F19+NPV(FDN,G19:INDEX(G19:AJ19,PAL))</f>
        <v>0</v>
      </c>
      <c r="E19" s="65">
        <f>SUMIF($F$5:$AJ$5,"&lt;="&amp;PAL,$F19:$AJ19)</f>
        <v>0</v>
      </c>
      <c r="F19" s="78">
        <v>0</v>
      </c>
      <c r="G19" s="78">
        <v>0</v>
      </c>
      <c r="H19" s="78">
        <v>0</v>
      </c>
      <c r="I19" s="78">
        <v>0</v>
      </c>
      <c r="J19" s="78">
        <v>0</v>
      </c>
      <c r="K19" s="78">
        <v>0</v>
      </c>
      <c r="L19" s="78">
        <v>0</v>
      </c>
      <c r="M19" s="78">
        <v>0</v>
      </c>
      <c r="N19" s="78">
        <v>0</v>
      </c>
      <c r="O19" s="78">
        <v>0</v>
      </c>
      <c r="P19" s="78">
        <v>0</v>
      </c>
      <c r="Q19" s="78">
        <v>0</v>
      </c>
      <c r="R19" s="78">
        <v>0</v>
      </c>
      <c r="S19" s="78">
        <v>0</v>
      </c>
      <c r="T19" s="78">
        <v>0</v>
      </c>
      <c r="U19" s="78">
        <v>0</v>
      </c>
      <c r="V19" s="78">
        <v>0</v>
      </c>
      <c r="W19" s="78">
        <v>0</v>
      </c>
      <c r="X19" s="78">
        <v>0</v>
      </c>
      <c r="Y19" s="78">
        <v>0</v>
      </c>
      <c r="Z19" s="78">
        <v>0</v>
      </c>
      <c r="AA19" s="78">
        <v>0</v>
      </c>
      <c r="AB19" s="78">
        <v>0</v>
      </c>
      <c r="AC19" s="78">
        <v>0</v>
      </c>
      <c r="AD19" s="78">
        <v>0</v>
      </c>
      <c r="AE19" s="78">
        <v>0</v>
      </c>
      <c r="AF19" s="78">
        <v>0</v>
      </c>
      <c r="AG19" s="78">
        <v>0</v>
      </c>
      <c r="AH19" s="78">
        <v>0</v>
      </c>
      <c r="AI19" s="78">
        <v>0</v>
      </c>
      <c r="AJ19" s="78">
        <v>0</v>
      </c>
      <c r="AM19" s="383">
        <f>F19+NPV(SDN,G19:INDEX(G19:AJ19,PAL))</f>
        <v>0</v>
      </c>
      <c r="AN19" s="415">
        <f>F19+NPV(SDN,G19:INDEX(G19:AJ19,PAL))</f>
        <v>0</v>
      </c>
      <c r="AO19" s="387">
        <f t="shared" si="3"/>
        <v>0</v>
      </c>
      <c r="AP19" s="59">
        <f>IF(COUNT(F19:INDEX(F19:AJ19,PAL+1))&lt;&gt;PAL+1,"Klaida",0)</f>
        <v>0</v>
      </c>
      <c r="AQ19" s="59"/>
      <c r="AR19" s="59"/>
      <c r="AS19" s="59"/>
      <c r="AT19" s="59"/>
      <c r="AU19" s="59"/>
      <c r="AV19" s="59"/>
      <c r="AW19" s="59"/>
      <c r="AX19" s="59"/>
      <c r="AY19" s="388"/>
    </row>
    <row r="20" spans="2:51">
      <c r="B20" s="64" t="s">
        <v>24</v>
      </c>
      <c r="C20" s="4" t="str">
        <f>IF(Kalba="EN",Data2!C45,Data2!B45)</f>
        <v>Finansinės ir investicinės veiklos bei kitos pajamos</v>
      </c>
      <c r="D20" s="65">
        <f>F20+NPV(FDN,G20:INDEX(G20:AJ20,PAL))</f>
        <v>0</v>
      </c>
      <c r="E20" s="65">
        <f>SUMIF($F$5:$AJ$5,"&lt;="&amp;PAL,$F20:$AJ20)</f>
        <v>0</v>
      </c>
      <c r="F20" s="78">
        <v>0</v>
      </c>
      <c r="G20" s="78">
        <v>0</v>
      </c>
      <c r="H20" s="78">
        <v>0</v>
      </c>
      <c r="I20" s="78">
        <v>0</v>
      </c>
      <c r="J20" s="78">
        <v>0</v>
      </c>
      <c r="K20" s="78">
        <v>0</v>
      </c>
      <c r="L20" s="78">
        <v>0</v>
      </c>
      <c r="M20" s="78">
        <v>0</v>
      </c>
      <c r="N20" s="78">
        <v>0</v>
      </c>
      <c r="O20" s="78">
        <v>0</v>
      </c>
      <c r="P20" s="78">
        <v>0</v>
      </c>
      <c r="Q20" s="78">
        <v>0</v>
      </c>
      <c r="R20" s="78">
        <v>0</v>
      </c>
      <c r="S20" s="78">
        <v>0</v>
      </c>
      <c r="T20" s="78">
        <v>0</v>
      </c>
      <c r="U20" s="78">
        <v>0</v>
      </c>
      <c r="V20" s="78">
        <v>0</v>
      </c>
      <c r="W20" s="78">
        <v>0</v>
      </c>
      <c r="X20" s="78">
        <v>0</v>
      </c>
      <c r="Y20" s="78">
        <v>0</v>
      </c>
      <c r="Z20" s="78">
        <v>0</v>
      </c>
      <c r="AA20" s="78">
        <v>0</v>
      </c>
      <c r="AB20" s="78">
        <v>0</v>
      </c>
      <c r="AC20" s="78">
        <v>0</v>
      </c>
      <c r="AD20" s="78">
        <v>0</v>
      </c>
      <c r="AE20" s="78">
        <v>0</v>
      </c>
      <c r="AF20" s="78">
        <v>0</v>
      </c>
      <c r="AG20" s="78">
        <v>0</v>
      </c>
      <c r="AH20" s="78">
        <v>0</v>
      </c>
      <c r="AI20" s="78">
        <v>0</v>
      </c>
      <c r="AJ20" s="78">
        <v>0</v>
      </c>
      <c r="AM20" s="383">
        <f>F20+NPV(SDN,G20:INDEX(G20:AJ20,PAL))</f>
        <v>0</v>
      </c>
      <c r="AN20" s="415">
        <f>F20+NPV(SDN,G20:INDEX(G20:AJ20,PAL))</f>
        <v>0</v>
      </c>
      <c r="AO20" s="387">
        <f t="shared" si="3"/>
        <v>0</v>
      </c>
      <c r="AP20" s="59">
        <f>IF(COUNT(F20:INDEX(F20:AJ20,PAL+1))&lt;&gt;PAL+1,"Klaida",0)</f>
        <v>0</v>
      </c>
      <c r="AQ20" s="59"/>
      <c r="AR20" s="59"/>
      <c r="AS20" s="59"/>
      <c r="AT20" s="59"/>
      <c r="AU20" s="59"/>
      <c r="AV20" s="59"/>
      <c r="AW20" s="59"/>
      <c r="AX20" s="59"/>
      <c r="AY20" s="388"/>
    </row>
    <row r="21" spans="2:51" s="61" customFormat="1">
      <c r="B21" s="5" t="s">
        <v>25</v>
      </c>
      <c r="C21" s="5" t="str">
        <f>IF(Kalba="EN",Data2!C46,Data2!B46)</f>
        <v>Veiklos ir finansinės išlaidos, iš viso</v>
      </c>
      <c r="D21" s="62">
        <f>ROUND(SUM(D22,D29),0)</f>
        <v>0</v>
      </c>
      <c r="E21" s="62">
        <f>ROUND(SUM(E22,E29),0)</f>
        <v>0</v>
      </c>
      <c r="F21" s="62">
        <f t="shared" ref="F21:AJ21" si="5">ROUND(SUM(F22,F29),0)</f>
        <v>0</v>
      </c>
      <c r="G21" s="62">
        <f t="shared" si="5"/>
        <v>0</v>
      </c>
      <c r="H21" s="62">
        <f t="shared" si="5"/>
        <v>0</v>
      </c>
      <c r="I21" s="62">
        <f t="shared" si="5"/>
        <v>0</v>
      </c>
      <c r="J21" s="62">
        <f t="shared" si="5"/>
        <v>0</v>
      </c>
      <c r="K21" s="62">
        <f t="shared" si="5"/>
        <v>0</v>
      </c>
      <c r="L21" s="62">
        <f t="shared" si="5"/>
        <v>0</v>
      </c>
      <c r="M21" s="62">
        <f t="shared" si="5"/>
        <v>0</v>
      </c>
      <c r="N21" s="62">
        <f t="shared" si="5"/>
        <v>0</v>
      </c>
      <c r="O21" s="62">
        <f t="shared" si="5"/>
        <v>0</v>
      </c>
      <c r="P21" s="62">
        <f t="shared" si="5"/>
        <v>0</v>
      </c>
      <c r="Q21" s="62">
        <f t="shared" si="5"/>
        <v>0</v>
      </c>
      <c r="R21" s="62">
        <f t="shared" si="5"/>
        <v>0</v>
      </c>
      <c r="S21" s="62">
        <f t="shared" si="5"/>
        <v>0</v>
      </c>
      <c r="T21" s="62">
        <f t="shared" si="5"/>
        <v>0</v>
      </c>
      <c r="U21" s="62">
        <f t="shared" si="5"/>
        <v>0</v>
      </c>
      <c r="V21" s="62">
        <f t="shared" si="5"/>
        <v>0</v>
      </c>
      <c r="W21" s="62">
        <f t="shared" si="5"/>
        <v>0</v>
      </c>
      <c r="X21" s="62">
        <f t="shared" si="5"/>
        <v>0</v>
      </c>
      <c r="Y21" s="62">
        <f t="shared" si="5"/>
        <v>0</v>
      </c>
      <c r="Z21" s="62">
        <f t="shared" si="5"/>
        <v>0</v>
      </c>
      <c r="AA21" s="62">
        <f t="shared" si="5"/>
        <v>0</v>
      </c>
      <c r="AB21" s="62">
        <f t="shared" si="5"/>
        <v>0</v>
      </c>
      <c r="AC21" s="62">
        <f t="shared" si="5"/>
        <v>0</v>
      </c>
      <c r="AD21" s="62">
        <f t="shared" si="5"/>
        <v>0</v>
      </c>
      <c r="AE21" s="62">
        <f t="shared" si="5"/>
        <v>0</v>
      </c>
      <c r="AF21" s="62">
        <f t="shared" si="5"/>
        <v>0</v>
      </c>
      <c r="AG21" s="62">
        <f t="shared" si="5"/>
        <v>0</v>
      </c>
      <c r="AH21" s="62">
        <f t="shared" si="5"/>
        <v>0</v>
      </c>
      <c r="AI21" s="62">
        <f t="shared" si="5"/>
        <v>0</v>
      </c>
      <c r="AJ21" s="62">
        <f t="shared" si="5"/>
        <v>0</v>
      </c>
      <c r="AM21" s="382">
        <f>ROUND(SUM(AM22,AM29),0)</f>
        <v>0</v>
      </c>
      <c r="AN21" s="382">
        <f>ROUND(SUM(AN22,AN29),0)</f>
        <v>0</v>
      </c>
      <c r="AO21" s="389"/>
      <c r="AP21" s="63"/>
      <c r="AQ21" s="63"/>
      <c r="AR21" s="63"/>
      <c r="AS21" s="63"/>
      <c r="AT21" s="63"/>
      <c r="AU21" s="63"/>
      <c r="AV21" s="63"/>
      <c r="AW21" s="63"/>
      <c r="AX21" s="63"/>
      <c r="AY21" s="390"/>
    </row>
    <row r="22" spans="2:51" s="61" customFormat="1">
      <c r="B22" s="66" t="s">
        <v>297</v>
      </c>
      <c r="C22" s="5" t="str">
        <f>IF(Kalba="EN",Data2!C47,Data2!B47)</f>
        <v>Veiklos išlaidos</v>
      </c>
      <c r="D22" s="62">
        <f>ROUND(SUM(D23:D28),0)</f>
        <v>0</v>
      </c>
      <c r="E22" s="62">
        <f>ROUND(SUM(E23:E28),0)</f>
        <v>0</v>
      </c>
      <c r="F22" s="62">
        <f t="shared" ref="F22:AJ22" si="6">ROUND(SUM(F23:F28),0)</f>
        <v>0</v>
      </c>
      <c r="G22" s="62">
        <f t="shared" si="6"/>
        <v>0</v>
      </c>
      <c r="H22" s="62">
        <f t="shared" si="6"/>
        <v>0</v>
      </c>
      <c r="I22" s="62">
        <f t="shared" si="6"/>
        <v>0</v>
      </c>
      <c r="J22" s="62">
        <f t="shared" si="6"/>
        <v>0</v>
      </c>
      <c r="K22" s="62">
        <f t="shared" si="6"/>
        <v>0</v>
      </c>
      <c r="L22" s="62">
        <f t="shared" si="6"/>
        <v>0</v>
      </c>
      <c r="M22" s="62">
        <f t="shared" si="6"/>
        <v>0</v>
      </c>
      <c r="N22" s="62">
        <f t="shared" si="6"/>
        <v>0</v>
      </c>
      <c r="O22" s="62">
        <f t="shared" si="6"/>
        <v>0</v>
      </c>
      <c r="P22" s="62">
        <f t="shared" si="6"/>
        <v>0</v>
      </c>
      <c r="Q22" s="62">
        <f t="shared" si="6"/>
        <v>0</v>
      </c>
      <c r="R22" s="62">
        <f t="shared" si="6"/>
        <v>0</v>
      </c>
      <c r="S22" s="62">
        <f t="shared" si="6"/>
        <v>0</v>
      </c>
      <c r="T22" s="62">
        <f t="shared" si="6"/>
        <v>0</v>
      </c>
      <c r="U22" s="62">
        <f t="shared" si="6"/>
        <v>0</v>
      </c>
      <c r="V22" s="62">
        <f t="shared" si="6"/>
        <v>0</v>
      </c>
      <c r="W22" s="62">
        <f t="shared" si="6"/>
        <v>0</v>
      </c>
      <c r="X22" s="62">
        <f t="shared" si="6"/>
        <v>0</v>
      </c>
      <c r="Y22" s="62">
        <f t="shared" si="6"/>
        <v>0</v>
      </c>
      <c r="Z22" s="62">
        <f t="shared" si="6"/>
        <v>0</v>
      </c>
      <c r="AA22" s="62">
        <f t="shared" si="6"/>
        <v>0</v>
      </c>
      <c r="AB22" s="62">
        <f t="shared" si="6"/>
        <v>0</v>
      </c>
      <c r="AC22" s="62">
        <f t="shared" si="6"/>
        <v>0</v>
      </c>
      <c r="AD22" s="62">
        <f t="shared" si="6"/>
        <v>0</v>
      </c>
      <c r="AE22" s="62">
        <f t="shared" si="6"/>
        <v>0</v>
      </c>
      <c r="AF22" s="62">
        <f t="shared" si="6"/>
        <v>0</v>
      </c>
      <c r="AG22" s="62">
        <f t="shared" si="6"/>
        <v>0</v>
      </c>
      <c r="AH22" s="62">
        <f t="shared" si="6"/>
        <v>0</v>
      </c>
      <c r="AI22" s="62">
        <f t="shared" si="6"/>
        <v>0</v>
      </c>
      <c r="AJ22" s="62">
        <f t="shared" si="6"/>
        <v>0</v>
      </c>
      <c r="AM22" s="382">
        <f>ROUND(SUM(AM23:AM28),0)</f>
        <v>0</v>
      </c>
      <c r="AN22" s="382">
        <f>ROUND(SUM(AN23:AN28),0)</f>
        <v>0</v>
      </c>
      <c r="AO22" s="389"/>
      <c r="AP22" s="63"/>
      <c r="AQ22" s="63"/>
      <c r="AR22" s="63"/>
      <c r="AS22" s="63"/>
      <c r="AT22" s="63"/>
      <c r="AU22" s="63"/>
      <c r="AV22" s="63"/>
      <c r="AW22" s="63"/>
      <c r="AX22" s="63"/>
      <c r="AY22" s="390"/>
    </row>
    <row r="23" spans="2:51">
      <c r="B23" s="64" t="s">
        <v>298</v>
      </c>
      <c r="C23" s="4" t="str">
        <f>IF(Kalba="EN",Data2!C48,Data2!B48)</f>
        <v>Žaliavos</v>
      </c>
      <c r="D23" s="65">
        <f>F23+NPV(FDN,G23:INDEX(G23:AJ23,PAL))</f>
        <v>0</v>
      </c>
      <c r="E23" s="65">
        <f t="shared" ref="E23:E29" si="7">SUMIF($F$5:$AJ$5,"&lt;="&amp;PAL,$F23:$AJ23)</f>
        <v>0</v>
      </c>
      <c r="F23" s="78">
        <v>0</v>
      </c>
      <c r="G23" s="78">
        <v>0</v>
      </c>
      <c r="H23" s="78">
        <v>0</v>
      </c>
      <c r="I23" s="78">
        <v>0</v>
      </c>
      <c r="J23" s="78">
        <v>0</v>
      </c>
      <c r="K23" s="78">
        <v>0</v>
      </c>
      <c r="L23" s="78">
        <v>0</v>
      </c>
      <c r="M23" s="78">
        <v>0</v>
      </c>
      <c r="N23" s="78">
        <v>0</v>
      </c>
      <c r="O23" s="78">
        <v>0</v>
      </c>
      <c r="P23" s="78">
        <v>0</v>
      </c>
      <c r="Q23" s="78">
        <v>0</v>
      </c>
      <c r="R23" s="78">
        <v>0</v>
      </c>
      <c r="S23" s="78">
        <v>0</v>
      </c>
      <c r="T23" s="78">
        <v>0</v>
      </c>
      <c r="U23" s="78">
        <v>0</v>
      </c>
      <c r="V23" s="78">
        <v>0</v>
      </c>
      <c r="W23" s="78">
        <v>0</v>
      </c>
      <c r="X23" s="78">
        <v>0</v>
      </c>
      <c r="Y23" s="78">
        <v>0</v>
      </c>
      <c r="Z23" s="78">
        <v>0</v>
      </c>
      <c r="AA23" s="78">
        <v>0</v>
      </c>
      <c r="AB23" s="78">
        <v>0</v>
      </c>
      <c r="AC23" s="78">
        <v>0</v>
      </c>
      <c r="AD23" s="78">
        <v>0</v>
      </c>
      <c r="AE23" s="78">
        <v>0</v>
      </c>
      <c r="AF23" s="78">
        <v>0</v>
      </c>
      <c r="AG23" s="78">
        <v>0</v>
      </c>
      <c r="AH23" s="78">
        <v>0</v>
      </c>
      <c r="AI23" s="78">
        <v>0</v>
      </c>
      <c r="AJ23" s="78">
        <v>0</v>
      </c>
      <c r="AM23" s="383">
        <f>F23+NPV(SDN,G23:INDEX(G23:AJ23,PAL))</f>
        <v>0</v>
      </c>
      <c r="AN23" s="415">
        <f>F23+NPV(SDN,G23:INDEX(G23:AJ23,PAL))</f>
        <v>0</v>
      </c>
      <c r="AO23" s="387">
        <f t="shared" ref="AO23:AO29" si="8">IF(COUNTIF(AP23:AY23,"Klaida")&gt;0,1,0)</f>
        <v>0</v>
      </c>
      <c r="AP23" s="59">
        <f>IF(COUNT(F23:INDEX(F23:AJ23,PAL+1))&lt;&gt;PAL+1,"Klaida",0)</f>
        <v>0</v>
      </c>
      <c r="AQ23" s="59"/>
      <c r="AR23" s="59"/>
      <c r="AS23" s="59"/>
      <c r="AT23" s="59"/>
      <c r="AU23" s="59"/>
      <c r="AV23" s="59"/>
      <c r="AW23" s="59"/>
      <c r="AX23" s="59"/>
      <c r="AY23" s="388"/>
    </row>
    <row r="24" spans="2:51">
      <c r="B24" s="64" t="s">
        <v>299</v>
      </c>
      <c r="C24" s="4" t="str">
        <f>IF(Kalba="EN",Data2!C49,Data2!B49)</f>
        <v>Darbo užmokesčio išlaidos</v>
      </c>
      <c r="D24" s="65">
        <f>F24+NPV(FDN,G24:INDEX(G24:AJ24,PAL))</f>
        <v>0</v>
      </c>
      <c r="E24" s="65">
        <f t="shared" si="7"/>
        <v>0</v>
      </c>
      <c r="F24" s="78">
        <v>0</v>
      </c>
      <c r="G24" s="78">
        <v>0</v>
      </c>
      <c r="H24" s="78">
        <v>0</v>
      </c>
      <c r="I24" s="78">
        <v>0</v>
      </c>
      <c r="J24" s="78">
        <v>0</v>
      </c>
      <c r="K24" s="78">
        <v>0</v>
      </c>
      <c r="L24" s="78">
        <v>0</v>
      </c>
      <c r="M24" s="78">
        <v>0</v>
      </c>
      <c r="N24" s="78">
        <v>0</v>
      </c>
      <c r="O24" s="78">
        <v>0</v>
      </c>
      <c r="P24" s="78">
        <v>0</v>
      </c>
      <c r="Q24" s="78">
        <v>0</v>
      </c>
      <c r="R24" s="78">
        <v>0</v>
      </c>
      <c r="S24" s="78">
        <v>0</v>
      </c>
      <c r="T24" s="78">
        <v>0</v>
      </c>
      <c r="U24" s="78">
        <v>0</v>
      </c>
      <c r="V24" s="78">
        <v>0</v>
      </c>
      <c r="W24" s="78">
        <v>0</v>
      </c>
      <c r="X24" s="78">
        <v>0</v>
      </c>
      <c r="Y24" s="78">
        <v>0</v>
      </c>
      <c r="Z24" s="78">
        <v>0</v>
      </c>
      <c r="AA24" s="78">
        <v>0</v>
      </c>
      <c r="AB24" s="78">
        <v>0</v>
      </c>
      <c r="AC24" s="78">
        <v>0</v>
      </c>
      <c r="AD24" s="78">
        <v>0</v>
      </c>
      <c r="AE24" s="78">
        <v>0</v>
      </c>
      <c r="AF24" s="78">
        <v>0</v>
      </c>
      <c r="AG24" s="78">
        <v>0</v>
      </c>
      <c r="AH24" s="78">
        <v>0</v>
      </c>
      <c r="AI24" s="78">
        <v>0</v>
      </c>
      <c r="AJ24" s="78">
        <v>0</v>
      </c>
      <c r="AM24" s="383">
        <f>F24+NPV(SDN,G24:INDEX(G24:AJ24,PAL))</f>
        <v>0</v>
      </c>
      <c r="AN24" s="415">
        <f>F24+NPV(SDN,G24:INDEX(G24:AJ24,PAL))</f>
        <v>0</v>
      </c>
      <c r="AO24" s="387">
        <f t="shared" si="8"/>
        <v>0</v>
      </c>
      <c r="AP24" s="59">
        <f>IF(COUNT(F24:INDEX(F24:AJ24,PAL+1))&lt;&gt;PAL+1,"Klaida",0)</f>
        <v>0</v>
      </c>
      <c r="AQ24" s="59"/>
      <c r="AR24" s="59"/>
      <c r="AS24" s="59"/>
      <c r="AT24" s="59"/>
      <c r="AU24" s="59"/>
      <c r="AV24" s="59"/>
      <c r="AW24" s="59"/>
      <c r="AX24" s="59"/>
      <c r="AY24" s="388"/>
    </row>
    <row r="25" spans="2:51">
      <c r="B25" s="64" t="s">
        <v>300</v>
      </c>
      <c r="C25" s="4" t="str">
        <f>IF(Kalba="EN",Data2!C50,Data2!B50)</f>
        <v>Elektros energijos išlaidos</v>
      </c>
      <c r="D25" s="65">
        <f>F25+NPV(FDN,G25:INDEX(G25:AJ25,PAL))</f>
        <v>0</v>
      </c>
      <c r="E25" s="65">
        <f t="shared" si="7"/>
        <v>0</v>
      </c>
      <c r="F25" s="78">
        <v>0</v>
      </c>
      <c r="G25" s="78">
        <v>0</v>
      </c>
      <c r="H25" s="78">
        <v>0</v>
      </c>
      <c r="I25" s="78">
        <v>0</v>
      </c>
      <c r="J25" s="78">
        <v>0</v>
      </c>
      <c r="K25" s="78">
        <v>0</v>
      </c>
      <c r="L25" s="78">
        <v>0</v>
      </c>
      <c r="M25" s="78">
        <v>0</v>
      </c>
      <c r="N25" s="78">
        <v>0</v>
      </c>
      <c r="O25" s="78">
        <v>0</v>
      </c>
      <c r="P25" s="78">
        <v>0</v>
      </c>
      <c r="Q25" s="78">
        <v>0</v>
      </c>
      <c r="R25" s="78">
        <v>0</v>
      </c>
      <c r="S25" s="78">
        <v>0</v>
      </c>
      <c r="T25" s="78">
        <v>0</v>
      </c>
      <c r="U25" s="78">
        <v>0</v>
      </c>
      <c r="V25" s="78">
        <v>0</v>
      </c>
      <c r="W25" s="78">
        <v>0</v>
      </c>
      <c r="X25" s="78">
        <v>0</v>
      </c>
      <c r="Y25" s="78">
        <v>0</v>
      </c>
      <c r="Z25" s="78">
        <v>0</v>
      </c>
      <c r="AA25" s="78">
        <v>0</v>
      </c>
      <c r="AB25" s="78">
        <v>0</v>
      </c>
      <c r="AC25" s="78">
        <v>0</v>
      </c>
      <c r="AD25" s="78">
        <v>0</v>
      </c>
      <c r="AE25" s="78">
        <v>0</v>
      </c>
      <c r="AF25" s="78">
        <v>0</v>
      </c>
      <c r="AG25" s="78">
        <v>0</v>
      </c>
      <c r="AH25" s="78">
        <v>0</v>
      </c>
      <c r="AI25" s="78">
        <v>0</v>
      </c>
      <c r="AJ25" s="78">
        <v>0</v>
      </c>
      <c r="AM25" s="383">
        <f>F25+NPV(SDN,G25:INDEX(G25:AJ25,PAL))</f>
        <v>0</v>
      </c>
      <c r="AN25" s="415">
        <f>F25+NPV(SDN,G25:INDEX(G25:AJ25,PAL))</f>
        <v>0</v>
      </c>
      <c r="AO25" s="387">
        <f t="shared" si="8"/>
        <v>0</v>
      </c>
      <c r="AP25" s="59">
        <f>IF(COUNT(F25:INDEX(F25:AJ25,PAL+1))&lt;&gt;PAL+1,"Klaida",0)</f>
        <v>0</v>
      </c>
      <c r="AQ25" s="59"/>
      <c r="AR25" s="59"/>
      <c r="AS25" s="59"/>
      <c r="AT25" s="59"/>
      <c r="AU25" s="59"/>
      <c r="AV25" s="59"/>
      <c r="AW25" s="59"/>
      <c r="AX25" s="59"/>
      <c r="AY25" s="388"/>
    </row>
    <row r="26" spans="2:51">
      <c r="B26" s="64" t="s">
        <v>301</v>
      </c>
      <c r="C26" s="4" t="str">
        <f>IF(Kalba="EN",Data2!C51,Data2!B51)</f>
        <v>Šildymo (išskyrus elektrą) išlaidos</v>
      </c>
      <c r="D26" s="65">
        <f>F26+NPV(FDN,G26:INDEX(G26:AJ26,PAL))</f>
        <v>0</v>
      </c>
      <c r="E26" s="65">
        <f t="shared" si="7"/>
        <v>0</v>
      </c>
      <c r="F26" s="78">
        <v>0</v>
      </c>
      <c r="G26" s="78">
        <v>0</v>
      </c>
      <c r="H26" s="78">
        <v>0</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c r="AI26" s="78">
        <v>0</v>
      </c>
      <c r="AJ26" s="78">
        <v>0</v>
      </c>
      <c r="AM26" s="383">
        <f>F26+NPV(SDN,G26:INDEX(G26:AJ26,PAL))</f>
        <v>0</v>
      </c>
      <c r="AN26" s="415">
        <f>F26+NPV(SDN,G26:INDEX(G26:AJ26,PAL))</f>
        <v>0</v>
      </c>
      <c r="AO26" s="387">
        <f t="shared" si="8"/>
        <v>0</v>
      </c>
      <c r="AP26" s="59">
        <f>IF(COUNT(F26:INDEX(F26:AJ26,PAL+1))&lt;&gt;PAL+1,"Klaida",0)</f>
        <v>0</v>
      </c>
      <c r="AQ26" s="59"/>
      <c r="AR26" s="59"/>
      <c r="AS26" s="59"/>
      <c r="AT26" s="59"/>
      <c r="AU26" s="59"/>
      <c r="AV26" s="59"/>
      <c r="AW26" s="59"/>
      <c r="AX26" s="59"/>
      <c r="AY26" s="388"/>
    </row>
    <row r="27" spans="2:51">
      <c r="B27" s="64" t="s">
        <v>303</v>
      </c>
      <c r="C27" s="4" t="str">
        <f>IF(Kalba="EN",Data2!C52,Data2!B52)</f>
        <v>Infrastruktūros būklės palaikymo išlaidos</v>
      </c>
      <c r="D27" s="65">
        <f>F27+NPV(FDN,G27:INDEX(G27:AJ27,PAL))</f>
        <v>0</v>
      </c>
      <c r="E27" s="65">
        <f t="shared" si="7"/>
        <v>0</v>
      </c>
      <c r="F27" s="78">
        <v>0</v>
      </c>
      <c r="G27" s="78">
        <v>0</v>
      </c>
      <c r="H27" s="78">
        <v>0</v>
      </c>
      <c r="I27" s="78">
        <v>0</v>
      </c>
      <c r="J27" s="78">
        <v>0</v>
      </c>
      <c r="K27" s="78">
        <v>0</v>
      </c>
      <c r="L27" s="78">
        <v>0</v>
      </c>
      <c r="M27" s="78">
        <v>0</v>
      </c>
      <c r="N27" s="78">
        <v>0</v>
      </c>
      <c r="O27" s="78">
        <v>0</v>
      </c>
      <c r="P27" s="78">
        <v>0</v>
      </c>
      <c r="Q27" s="78">
        <v>0</v>
      </c>
      <c r="R27" s="78">
        <v>0</v>
      </c>
      <c r="S27" s="78">
        <v>0</v>
      </c>
      <c r="T27" s="78">
        <v>0</v>
      </c>
      <c r="U27" s="78">
        <v>0</v>
      </c>
      <c r="V27" s="78">
        <v>0</v>
      </c>
      <c r="W27" s="78">
        <v>0</v>
      </c>
      <c r="X27" s="78">
        <v>0</v>
      </c>
      <c r="Y27" s="78">
        <v>0</v>
      </c>
      <c r="Z27" s="78">
        <v>0</v>
      </c>
      <c r="AA27" s="78">
        <v>0</v>
      </c>
      <c r="AB27" s="78">
        <v>0</v>
      </c>
      <c r="AC27" s="78">
        <v>0</v>
      </c>
      <c r="AD27" s="78">
        <v>0</v>
      </c>
      <c r="AE27" s="78">
        <v>0</v>
      </c>
      <c r="AF27" s="78">
        <v>0</v>
      </c>
      <c r="AG27" s="78">
        <v>0</v>
      </c>
      <c r="AH27" s="78">
        <v>0</v>
      </c>
      <c r="AI27" s="78">
        <v>0</v>
      </c>
      <c r="AJ27" s="78">
        <v>0</v>
      </c>
      <c r="AM27" s="383">
        <f>F27+NPV(SDN,G27:INDEX(G27:AJ27,PAL))</f>
        <v>0</v>
      </c>
      <c r="AN27" s="415">
        <f>F27+NPV(SDN,G27:INDEX(G27:AJ27,PAL))</f>
        <v>0</v>
      </c>
      <c r="AO27" s="387">
        <f t="shared" si="8"/>
        <v>0</v>
      </c>
      <c r="AP27" s="59">
        <f>IF(COUNT(F27:INDEX(F27:AJ27,PAL+1))&lt;&gt;PAL+1,"Klaida",0)</f>
        <v>0</v>
      </c>
      <c r="AQ27" s="59"/>
      <c r="AR27" s="59"/>
      <c r="AS27" s="59"/>
      <c r="AT27" s="59"/>
      <c r="AU27" s="59"/>
      <c r="AV27" s="59"/>
      <c r="AW27" s="59"/>
      <c r="AX27" s="59"/>
      <c r="AY27" s="388"/>
    </row>
    <row r="28" spans="2:51">
      <c r="B28" s="64" t="s">
        <v>304</v>
      </c>
      <c r="C28" s="4" t="str">
        <f>IF(Kalba="EN",Data2!C53,Data2!B53)</f>
        <v>Kitos išlaidos</v>
      </c>
      <c r="D28" s="65">
        <f>F28+NPV(FDN,G28:INDEX(G28:AJ28,PAL))</f>
        <v>0</v>
      </c>
      <c r="E28" s="65">
        <f t="shared" si="7"/>
        <v>0</v>
      </c>
      <c r="F28" s="78">
        <v>0</v>
      </c>
      <c r="G28" s="78">
        <v>0</v>
      </c>
      <c r="H28" s="78">
        <v>0</v>
      </c>
      <c r="I28" s="78">
        <v>0</v>
      </c>
      <c r="J28" s="78">
        <v>0</v>
      </c>
      <c r="K28" s="78">
        <v>0</v>
      </c>
      <c r="L28" s="78">
        <v>0</v>
      </c>
      <c r="M28" s="78">
        <v>0</v>
      </c>
      <c r="N28" s="78">
        <v>0</v>
      </c>
      <c r="O28" s="78">
        <v>0</v>
      </c>
      <c r="P28" s="78">
        <v>0</v>
      </c>
      <c r="Q28" s="78">
        <v>0</v>
      </c>
      <c r="R28" s="78">
        <v>0</v>
      </c>
      <c r="S28" s="78">
        <v>0</v>
      </c>
      <c r="T28" s="78">
        <v>0</v>
      </c>
      <c r="U28" s="78">
        <v>0</v>
      </c>
      <c r="V28" s="78">
        <v>0</v>
      </c>
      <c r="W28" s="78">
        <v>0</v>
      </c>
      <c r="X28" s="78">
        <v>0</v>
      </c>
      <c r="Y28" s="78">
        <v>0</v>
      </c>
      <c r="Z28" s="78">
        <v>0</v>
      </c>
      <c r="AA28" s="78">
        <v>0</v>
      </c>
      <c r="AB28" s="78">
        <v>0</v>
      </c>
      <c r="AC28" s="78">
        <v>0</v>
      </c>
      <c r="AD28" s="78">
        <v>0</v>
      </c>
      <c r="AE28" s="78">
        <v>0</v>
      </c>
      <c r="AF28" s="78">
        <v>0</v>
      </c>
      <c r="AG28" s="78">
        <v>0</v>
      </c>
      <c r="AH28" s="78">
        <v>0</v>
      </c>
      <c r="AI28" s="78">
        <v>0</v>
      </c>
      <c r="AJ28" s="78">
        <v>0</v>
      </c>
      <c r="AM28" s="383">
        <f>F28+NPV(SDN,G28:INDEX(G28:AJ28,PAL))</f>
        <v>0</v>
      </c>
      <c r="AN28" s="415">
        <f>F28+NPV(SDN,G28:INDEX(G28:AJ28,PAL))</f>
        <v>0</v>
      </c>
      <c r="AO28" s="387">
        <f t="shared" si="8"/>
        <v>0</v>
      </c>
      <c r="AP28" s="59">
        <f>IF(COUNT(F28:INDEX(F28:AJ28,PAL+1))&lt;&gt;PAL+1,"Klaida",0)</f>
        <v>0</v>
      </c>
      <c r="AQ28" s="59"/>
      <c r="AR28" s="59"/>
      <c r="AS28" s="59"/>
      <c r="AT28" s="59"/>
      <c r="AU28" s="59"/>
      <c r="AV28" s="59"/>
      <c r="AW28" s="59"/>
      <c r="AX28" s="59"/>
      <c r="AY28" s="388"/>
    </row>
    <row r="29" spans="2:51">
      <c r="B29" s="64" t="s">
        <v>305</v>
      </c>
      <c r="C29" s="4" t="str">
        <f>IF(Kalba="EN",Data2!C54,Data2!B54)</f>
        <v>Gautų paskolų (G.3.1.) palūkanos</v>
      </c>
      <c r="D29" s="65">
        <f>F29+NPV(FDN,G29:INDEX(G29:AJ29,PAL))</f>
        <v>0</v>
      </c>
      <c r="E29" s="65">
        <f t="shared" si="7"/>
        <v>0</v>
      </c>
      <c r="F29" s="78">
        <v>0</v>
      </c>
      <c r="G29" s="78">
        <v>0</v>
      </c>
      <c r="H29" s="78">
        <v>0</v>
      </c>
      <c r="I29" s="78">
        <v>0</v>
      </c>
      <c r="J29" s="78">
        <v>0</v>
      </c>
      <c r="K29" s="78">
        <v>0</v>
      </c>
      <c r="L29" s="78">
        <v>0</v>
      </c>
      <c r="M29" s="78">
        <v>0</v>
      </c>
      <c r="N29" s="78">
        <v>0</v>
      </c>
      <c r="O29" s="78">
        <v>0</v>
      </c>
      <c r="P29" s="78">
        <v>0</v>
      </c>
      <c r="Q29" s="78">
        <v>0</v>
      </c>
      <c r="R29" s="78">
        <v>0</v>
      </c>
      <c r="S29" s="78">
        <v>0</v>
      </c>
      <c r="T29" s="78">
        <v>0</v>
      </c>
      <c r="U29" s="78">
        <v>0</v>
      </c>
      <c r="V29" s="78">
        <v>0</v>
      </c>
      <c r="W29" s="78">
        <v>0</v>
      </c>
      <c r="X29" s="78">
        <v>0</v>
      </c>
      <c r="Y29" s="78">
        <v>0</v>
      </c>
      <c r="Z29" s="78">
        <v>0</v>
      </c>
      <c r="AA29" s="78">
        <v>0</v>
      </c>
      <c r="AB29" s="78">
        <v>0</v>
      </c>
      <c r="AC29" s="78">
        <v>0</v>
      </c>
      <c r="AD29" s="78">
        <v>0</v>
      </c>
      <c r="AE29" s="78">
        <v>0</v>
      </c>
      <c r="AF29" s="78">
        <v>0</v>
      </c>
      <c r="AG29" s="78">
        <v>0</v>
      </c>
      <c r="AH29" s="78">
        <v>0</v>
      </c>
      <c r="AI29" s="78">
        <v>0</v>
      </c>
      <c r="AJ29" s="78">
        <v>0</v>
      </c>
      <c r="AM29" s="383">
        <f>F29+NPV(SDN,G29:INDEX(G29:AJ29,PAL))</f>
        <v>0</v>
      </c>
      <c r="AN29" s="415">
        <f>F29+NPV(SDN,G29:INDEX(G29:AJ29,PAL))</f>
        <v>0</v>
      </c>
      <c r="AO29" s="387">
        <f t="shared" si="8"/>
        <v>0</v>
      </c>
      <c r="AP29" s="59">
        <f>IF(COUNT(F29:INDEX(F29:AJ29,PAL+1))&lt;&gt;PAL+1,"Klaida",0)</f>
        <v>0</v>
      </c>
      <c r="AQ29" s="59"/>
      <c r="AR29" s="59"/>
      <c r="AS29" s="59"/>
      <c r="AT29" s="59"/>
      <c r="AU29" s="59"/>
      <c r="AV29" s="59"/>
      <c r="AW29" s="59"/>
      <c r="AX29" s="59"/>
      <c r="AY29" s="388"/>
    </row>
    <row r="30" spans="2:51" s="61" customFormat="1" ht="25.5">
      <c r="B30" s="5" t="s">
        <v>26</v>
      </c>
      <c r="C30" s="5" t="str">
        <f>IF(Kalba="EN",Data2!C55,Data2!B55)</f>
        <v>Mokesčiai (+ neigiama įtaka; - teigiama įtaka biudžeto lėšų srautams)</v>
      </c>
      <c r="D30" s="62">
        <f>ROUND(D31-SUM(D32:D33),0)</f>
        <v>0</v>
      </c>
      <c r="E30" s="62">
        <f>ROUND(E31-SUM(E32:E33),0)</f>
        <v>0</v>
      </c>
      <c r="F30" s="62">
        <f>ROUND(F31-SUM(F32:F33),0)</f>
        <v>0</v>
      </c>
      <c r="G30" s="62">
        <f t="shared" ref="G30:AJ30" si="9">ROUND(G31-SUM(G32:G33),0)</f>
        <v>0</v>
      </c>
      <c r="H30" s="62">
        <f t="shared" si="9"/>
        <v>0</v>
      </c>
      <c r="I30" s="62">
        <f t="shared" si="9"/>
        <v>0</v>
      </c>
      <c r="J30" s="62">
        <f t="shared" si="9"/>
        <v>0</v>
      </c>
      <c r="K30" s="62">
        <f t="shared" si="9"/>
        <v>0</v>
      </c>
      <c r="L30" s="62">
        <f t="shared" si="9"/>
        <v>0</v>
      </c>
      <c r="M30" s="62">
        <f t="shared" si="9"/>
        <v>0</v>
      </c>
      <c r="N30" s="62">
        <f t="shared" si="9"/>
        <v>0</v>
      </c>
      <c r="O30" s="62">
        <f t="shared" si="9"/>
        <v>0</v>
      </c>
      <c r="P30" s="62">
        <f t="shared" si="9"/>
        <v>0</v>
      </c>
      <c r="Q30" s="62">
        <f t="shared" si="9"/>
        <v>0</v>
      </c>
      <c r="R30" s="62">
        <f t="shared" si="9"/>
        <v>0</v>
      </c>
      <c r="S30" s="62">
        <f t="shared" si="9"/>
        <v>0</v>
      </c>
      <c r="T30" s="62">
        <f t="shared" si="9"/>
        <v>0</v>
      </c>
      <c r="U30" s="62">
        <f t="shared" si="9"/>
        <v>0</v>
      </c>
      <c r="V30" s="62">
        <f t="shared" si="9"/>
        <v>0</v>
      </c>
      <c r="W30" s="62">
        <f t="shared" si="9"/>
        <v>0</v>
      </c>
      <c r="X30" s="62">
        <f t="shared" si="9"/>
        <v>0</v>
      </c>
      <c r="Y30" s="62">
        <f t="shared" si="9"/>
        <v>0</v>
      </c>
      <c r="Z30" s="62">
        <f t="shared" si="9"/>
        <v>0</v>
      </c>
      <c r="AA30" s="62">
        <f t="shared" si="9"/>
        <v>0</v>
      </c>
      <c r="AB30" s="62">
        <f t="shared" si="9"/>
        <v>0</v>
      </c>
      <c r="AC30" s="62">
        <f t="shared" si="9"/>
        <v>0</v>
      </c>
      <c r="AD30" s="62">
        <f t="shared" si="9"/>
        <v>0</v>
      </c>
      <c r="AE30" s="62">
        <f t="shared" si="9"/>
        <v>0</v>
      </c>
      <c r="AF30" s="62">
        <f t="shared" si="9"/>
        <v>0</v>
      </c>
      <c r="AG30" s="62">
        <f t="shared" si="9"/>
        <v>0</v>
      </c>
      <c r="AH30" s="62">
        <f t="shared" si="9"/>
        <v>0</v>
      </c>
      <c r="AI30" s="62">
        <f t="shared" si="9"/>
        <v>0</v>
      </c>
      <c r="AJ30" s="62">
        <f t="shared" si="9"/>
        <v>0</v>
      </c>
      <c r="AM30" s="382">
        <f>ROUND(AM31-SUM(AM32:AM33),0)</f>
        <v>0</v>
      </c>
      <c r="AN30" s="382">
        <f>ROUND(AN31-SUM(AN32:AN33),0)</f>
        <v>0</v>
      </c>
      <c r="AO30" s="389"/>
      <c r="AP30" s="63"/>
      <c r="AQ30" s="63"/>
      <c r="AR30" s="63"/>
      <c r="AS30" s="63"/>
      <c r="AT30" s="63"/>
      <c r="AU30" s="63"/>
      <c r="AV30" s="63"/>
      <c r="AW30" s="63"/>
      <c r="AX30" s="63"/>
      <c r="AY30" s="390"/>
    </row>
    <row r="31" spans="2:51">
      <c r="B31" s="64" t="s">
        <v>307</v>
      </c>
      <c r="C31" s="4" t="str">
        <f>IF(Kalba="EN",Data2!C56,Data2!B56)</f>
        <v>Bendra importo/pirkimo PVM suma</v>
      </c>
      <c r="D31" s="65">
        <f>F31+NPV(FDN,G31:INDEX(G31:AJ31,PAL))</f>
        <v>0</v>
      </c>
      <c r="E31" s="65">
        <f>SUMIF($F$5:$AJ$5,"&lt;="&amp;PAL,$F31:$AJ31)</f>
        <v>0</v>
      </c>
      <c r="F31" s="65">
        <f t="shared" ref="F31:AJ31" si="10">IF(pvm_susigrazinimas="Taip",0,SUMPRODUCT(F8:F15,Pirkimo_PVM)+SUMPRODUCT(F23:F28,Pirkimo_PVM_II))</f>
        <v>0</v>
      </c>
      <c r="G31" s="65">
        <f t="shared" si="10"/>
        <v>0</v>
      </c>
      <c r="H31" s="65">
        <f t="shared" si="10"/>
        <v>0</v>
      </c>
      <c r="I31" s="65">
        <f t="shared" si="10"/>
        <v>0</v>
      </c>
      <c r="J31" s="65">
        <f t="shared" si="10"/>
        <v>0</v>
      </c>
      <c r="K31" s="65">
        <f t="shared" si="10"/>
        <v>0</v>
      </c>
      <c r="L31" s="65">
        <f t="shared" si="10"/>
        <v>0</v>
      </c>
      <c r="M31" s="65">
        <f t="shared" si="10"/>
        <v>0</v>
      </c>
      <c r="N31" s="65">
        <f t="shared" si="10"/>
        <v>0</v>
      </c>
      <c r="O31" s="65">
        <f t="shared" si="10"/>
        <v>0</v>
      </c>
      <c r="P31" s="65">
        <f t="shared" si="10"/>
        <v>0</v>
      </c>
      <c r="Q31" s="65">
        <f t="shared" si="10"/>
        <v>0</v>
      </c>
      <c r="R31" s="65">
        <f t="shared" si="10"/>
        <v>0</v>
      </c>
      <c r="S31" s="65">
        <f t="shared" si="10"/>
        <v>0</v>
      </c>
      <c r="T31" s="65">
        <f t="shared" si="10"/>
        <v>0</v>
      </c>
      <c r="U31" s="65">
        <f t="shared" si="10"/>
        <v>0</v>
      </c>
      <c r="V31" s="65">
        <f t="shared" si="10"/>
        <v>0</v>
      </c>
      <c r="W31" s="65">
        <f t="shared" si="10"/>
        <v>0</v>
      </c>
      <c r="X31" s="65">
        <f t="shared" si="10"/>
        <v>0</v>
      </c>
      <c r="Y31" s="65">
        <f t="shared" si="10"/>
        <v>0</v>
      </c>
      <c r="Z31" s="65">
        <f t="shared" si="10"/>
        <v>0</v>
      </c>
      <c r="AA31" s="65">
        <f t="shared" si="10"/>
        <v>0</v>
      </c>
      <c r="AB31" s="65">
        <f t="shared" si="10"/>
        <v>0</v>
      </c>
      <c r="AC31" s="65">
        <f t="shared" si="10"/>
        <v>0</v>
      </c>
      <c r="AD31" s="65">
        <f t="shared" si="10"/>
        <v>0</v>
      </c>
      <c r="AE31" s="65">
        <f t="shared" si="10"/>
        <v>0</v>
      </c>
      <c r="AF31" s="65">
        <f t="shared" si="10"/>
        <v>0</v>
      </c>
      <c r="AG31" s="65">
        <f t="shared" si="10"/>
        <v>0</v>
      </c>
      <c r="AH31" s="65">
        <f t="shared" si="10"/>
        <v>0</v>
      </c>
      <c r="AI31" s="65">
        <f t="shared" si="10"/>
        <v>0</v>
      </c>
      <c r="AJ31" s="65">
        <f t="shared" si="10"/>
        <v>0</v>
      </c>
      <c r="AM31" s="383">
        <f>F31+NPV(SDN,G31:INDEX(G31:AJ31,PAL))</f>
        <v>0</v>
      </c>
      <c r="AN31" s="415">
        <f>F31+NPV(SDN,G31:INDEX(G31:AJ31,PAL))</f>
        <v>0</v>
      </c>
      <c r="AO31" s="387"/>
      <c r="AP31" s="59"/>
      <c r="AQ31" s="59"/>
      <c r="AR31" s="59"/>
      <c r="AS31" s="59"/>
      <c r="AT31" s="59"/>
      <c r="AU31" s="59"/>
      <c r="AV31" s="59"/>
      <c r="AW31" s="59"/>
      <c r="AX31" s="59"/>
      <c r="AY31" s="388"/>
    </row>
    <row r="32" spans="2:51">
      <c r="B32" s="64" t="s">
        <v>309</v>
      </c>
      <c r="C32" s="4" t="str">
        <f>IF(Kalba="EN",Data2!C57,Data2!B57)</f>
        <v>Bendra pardavimo PVM suma</v>
      </c>
      <c r="D32" s="65">
        <f>F32+NPV(FDN,G32:INDEX(G32:AJ32,PAL))</f>
        <v>0</v>
      </c>
      <c r="E32" s="65">
        <f>SUMIF($F$5:$AJ$5,"&lt;="&amp;PAL,$F32:$AJ32)</f>
        <v>0</v>
      </c>
      <c r="F32" s="65">
        <f t="shared" ref="F32:AJ32" si="11">IF(pvm_susigrazinimas="Taip",0,SUMPRODUCT(F18:F19,Pardavimo_PVM))</f>
        <v>0</v>
      </c>
      <c r="G32" s="65">
        <f t="shared" si="11"/>
        <v>0</v>
      </c>
      <c r="H32" s="65">
        <f t="shared" si="11"/>
        <v>0</v>
      </c>
      <c r="I32" s="65">
        <f t="shared" si="11"/>
        <v>0</v>
      </c>
      <c r="J32" s="65">
        <f t="shared" si="11"/>
        <v>0</v>
      </c>
      <c r="K32" s="65">
        <f t="shared" si="11"/>
        <v>0</v>
      </c>
      <c r="L32" s="65">
        <f t="shared" si="11"/>
        <v>0</v>
      </c>
      <c r="M32" s="65">
        <f t="shared" si="11"/>
        <v>0</v>
      </c>
      <c r="N32" s="65">
        <f t="shared" si="11"/>
        <v>0</v>
      </c>
      <c r="O32" s="65">
        <f t="shared" si="11"/>
        <v>0</v>
      </c>
      <c r="P32" s="65">
        <f t="shared" si="11"/>
        <v>0</v>
      </c>
      <c r="Q32" s="65">
        <f t="shared" si="11"/>
        <v>0</v>
      </c>
      <c r="R32" s="65">
        <f t="shared" si="11"/>
        <v>0</v>
      </c>
      <c r="S32" s="65">
        <f t="shared" si="11"/>
        <v>0</v>
      </c>
      <c r="T32" s="65">
        <f t="shared" si="11"/>
        <v>0</v>
      </c>
      <c r="U32" s="65">
        <f t="shared" si="11"/>
        <v>0</v>
      </c>
      <c r="V32" s="65">
        <f t="shared" si="11"/>
        <v>0</v>
      </c>
      <c r="W32" s="65">
        <f t="shared" si="11"/>
        <v>0</v>
      </c>
      <c r="X32" s="65">
        <f t="shared" si="11"/>
        <v>0</v>
      </c>
      <c r="Y32" s="65">
        <f t="shared" si="11"/>
        <v>0</v>
      </c>
      <c r="Z32" s="65">
        <f t="shared" si="11"/>
        <v>0</v>
      </c>
      <c r="AA32" s="65">
        <f t="shared" si="11"/>
        <v>0</v>
      </c>
      <c r="AB32" s="65">
        <f t="shared" si="11"/>
        <v>0</v>
      </c>
      <c r="AC32" s="65">
        <f t="shared" si="11"/>
        <v>0</v>
      </c>
      <c r="AD32" s="65">
        <f t="shared" si="11"/>
        <v>0</v>
      </c>
      <c r="AE32" s="65">
        <f t="shared" si="11"/>
        <v>0</v>
      </c>
      <c r="AF32" s="65">
        <f t="shared" si="11"/>
        <v>0</v>
      </c>
      <c r="AG32" s="65">
        <f t="shared" si="11"/>
        <v>0</v>
      </c>
      <c r="AH32" s="65">
        <f t="shared" si="11"/>
        <v>0</v>
      </c>
      <c r="AI32" s="65">
        <f t="shared" si="11"/>
        <v>0</v>
      </c>
      <c r="AJ32" s="65">
        <f t="shared" si="11"/>
        <v>0</v>
      </c>
      <c r="AM32" s="383">
        <f>F32+NPV(SDN,G32:INDEX(G32:AJ32,PAL))</f>
        <v>0</v>
      </c>
      <c r="AN32" s="415">
        <f>F32+NPV(SDN,G32:INDEX(G32:AJ32,PAL))</f>
        <v>0</v>
      </c>
      <c r="AO32" s="387"/>
      <c r="AP32" s="59"/>
      <c r="AQ32" s="59"/>
      <c r="AR32" s="59"/>
      <c r="AS32" s="59"/>
      <c r="AT32" s="59"/>
      <c r="AU32" s="59"/>
      <c r="AV32" s="59"/>
      <c r="AW32" s="59"/>
      <c r="AX32" s="59"/>
      <c r="AY32" s="388"/>
    </row>
    <row r="33" spans="2:51">
      <c r="B33" s="64" t="s">
        <v>311</v>
      </c>
      <c r="C33" s="4" t="str">
        <f>IF(Kalba="EN",Data2!C58,Data2!B58)</f>
        <v>Bendra kitų mokėtinų netiesioginių mokesčių suma</v>
      </c>
      <c r="D33" s="65">
        <f>F33+NPV(FDN,G33:INDEX(G33:AJ33,PAL))</f>
        <v>0</v>
      </c>
      <c r="E33" s="65">
        <f>SUMIF($F$5:$AJ$5,"&lt;="&amp;PAL,$F33:$AJ33)</f>
        <v>0</v>
      </c>
      <c r="F33" s="78">
        <v>0</v>
      </c>
      <c r="G33" s="78">
        <v>0</v>
      </c>
      <c r="H33" s="78">
        <v>0</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c r="AA33" s="78">
        <v>0</v>
      </c>
      <c r="AB33" s="78">
        <v>0</v>
      </c>
      <c r="AC33" s="78">
        <v>0</v>
      </c>
      <c r="AD33" s="78">
        <v>0</v>
      </c>
      <c r="AE33" s="78">
        <v>0</v>
      </c>
      <c r="AF33" s="78">
        <v>0</v>
      </c>
      <c r="AG33" s="78">
        <v>0</v>
      </c>
      <c r="AH33" s="78">
        <v>0</v>
      </c>
      <c r="AI33" s="78">
        <v>0</v>
      </c>
      <c r="AJ33" s="78">
        <v>0</v>
      </c>
      <c r="AM33" s="383">
        <f>F33+NPV(SDN,G33:INDEX(G33:AJ33,PAL))</f>
        <v>0</v>
      </c>
      <c r="AN33" s="415">
        <f>F33+NPV(SDN,G33:INDEX(G33:AJ33,PAL))</f>
        <v>0</v>
      </c>
      <c r="AO33" s="387">
        <f>IF(COUNTIF(AP33:AY33,"Klaida")&gt;0,1,0)</f>
        <v>0</v>
      </c>
      <c r="AP33" s="59">
        <f>IF(COUNT(F33:INDEX(F33:AJ33,PAL+1))&lt;&gt;PAL+1,"Klaida",0)</f>
        <v>0</v>
      </c>
      <c r="AQ33" s="59"/>
      <c r="AR33" s="59"/>
      <c r="AS33" s="59"/>
      <c r="AT33" s="59"/>
      <c r="AU33" s="59"/>
      <c r="AV33" s="59"/>
      <c r="AW33" s="59"/>
      <c r="AX33" s="59"/>
      <c r="AY33" s="388"/>
    </row>
    <row r="34" spans="2:51" s="61" customFormat="1">
      <c r="B34" s="5" t="s">
        <v>28</v>
      </c>
      <c r="C34" s="5" t="str">
        <f>IF(Kalba="EN",Data2!C59,Data2!B59)</f>
        <v>Grynosios pajamos</v>
      </c>
      <c r="D34" s="62">
        <f>ROUND(SUM(D17)-SUM(D15,D22),0)</f>
        <v>0</v>
      </c>
      <c r="E34" s="62">
        <f t="shared" ref="E34:AJ34" si="12">ROUND(SUM(E17)-SUM(E15,E22),0)</f>
        <v>0</v>
      </c>
      <c r="F34" s="62">
        <f t="shared" si="12"/>
        <v>0</v>
      </c>
      <c r="G34" s="62">
        <f t="shared" si="12"/>
        <v>0</v>
      </c>
      <c r="H34" s="62">
        <f t="shared" si="12"/>
        <v>0</v>
      </c>
      <c r="I34" s="62">
        <f t="shared" si="12"/>
        <v>0</v>
      </c>
      <c r="J34" s="62">
        <f t="shared" si="12"/>
        <v>0</v>
      </c>
      <c r="K34" s="62">
        <f t="shared" si="12"/>
        <v>0</v>
      </c>
      <c r="L34" s="62">
        <f t="shared" si="12"/>
        <v>0</v>
      </c>
      <c r="M34" s="62">
        <f t="shared" si="12"/>
        <v>0</v>
      </c>
      <c r="N34" s="62">
        <f t="shared" si="12"/>
        <v>0</v>
      </c>
      <c r="O34" s="62">
        <f t="shared" si="12"/>
        <v>0</v>
      </c>
      <c r="P34" s="62">
        <f t="shared" si="12"/>
        <v>0</v>
      </c>
      <c r="Q34" s="62">
        <f t="shared" si="12"/>
        <v>0</v>
      </c>
      <c r="R34" s="62">
        <f t="shared" si="12"/>
        <v>0</v>
      </c>
      <c r="S34" s="62">
        <f t="shared" si="12"/>
        <v>0</v>
      </c>
      <c r="T34" s="62">
        <f t="shared" si="12"/>
        <v>0</v>
      </c>
      <c r="U34" s="62">
        <f t="shared" si="12"/>
        <v>0</v>
      </c>
      <c r="V34" s="62">
        <f t="shared" si="12"/>
        <v>0</v>
      </c>
      <c r="W34" s="62">
        <f t="shared" si="12"/>
        <v>0</v>
      </c>
      <c r="X34" s="62">
        <f t="shared" si="12"/>
        <v>0</v>
      </c>
      <c r="Y34" s="62">
        <f t="shared" si="12"/>
        <v>0</v>
      </c>
      <c r="Z34" s="62">
        <f t="shared" si="12"/>
        <v>0</v>
      </c>
      <c r="AA34" s="62">
        <f t="shared" si="12"/>
        <v>0</v>
      </c>
      <c r="AB34" s="62">
        <f t="shared" si="12"/>
        <v>0</v>
      </c>
      <c r="AC34" s="62">
        <f t="shared" si="12"/>
        <v>0</v>
      </c>
      <c r="AD34" s="62">
        <f t="shared" si="12"/>
        <v>0</v>
      </c>
      <c r="AE34" s="62">
        <f t="shared" si="12"/>
        <v>0</v>
      </c>
      <c r="AF34" s="62">
        <f t="shared" si="12"/>
        <v>0</v>
      </c>
      <c r="AG34" s="62">
        <f t="shared" si="12"/>
        <v>0</v>
      </c>
      <c r="AH34" s="62">
        <f t="shared" si="12"/>
        <v>0</v>
      </c>
      <c r="AI34" s="62">
        <f t="shared" si="12"/>
        <v>0</v>
      </c>
      <c r="AJ34" s="62">
        <f t="shared" si="12"/>
        <v>0</v>
      </c>
      <c r="AM34" s="382">
        <f>ROUND(SUM(AO17)-SUM(AO7,AO21),0)</f>
        <v>0</v>
      </c>
      <c r="AN34" s="382">
        <f>ROUND(SUM(AP17)-SUM(AP7,AP21),0)</f>
        <v>0</v>
      </c>
      <c r="AO34" s="389"/>
      <c r="AP34" s="63"/>
      <c r="AQ34" s="63"/>
      <c r="AR34" s="63"/>
      <c r="AS34" s="63"/>
      <c r="AT34" s="63"/>
      <c r="AU34" s="63"/>
      <c r="AV34" s="63"/>
      <c r="AW34" s="63"/>
      <c r="AX34" s="63"/>
      <c r="AY34" s="390"/>
    </row>
    <row r="35" spans="2:51" s="61" customFormat="1">
      <c r="B35" s="66" t="s">
        <v>313</v>
      </c>
      <c r="C35" s="5" t="str">
        <f>IF(Kalba="EN",Data2!C60,Data2!B60)</f>
        <v>Finansavimas, iš viso</v>
      </c>
      <c r="D35" s="62">
        <f>SUM(D36,D41,D44)</f>
        <v>0</v>
      </c>
      <c r="E35" s="62">
        <f t="shared" ref="E35:AJ35" si="13">SUM(E36,E41,E44)</f>
        <v>0</v>
      </c>
      <c r="F35" s="62">
        <f t="shared" si="13"/>
        <v>0</v>
      </c>
      <c r="G35" s="62">
        <f t="shared" si="13"/>
        <v>0</v>
      </c>
      <c r="H35" s="62">
        <f t="shared" si="13"/>
        <v>0</v>
      </c>
      <c r="I35" s="62">
        <f t="shared" si="13"/>
        <v>0</v>
      </c>
      <c r="J35" s="62">
        <f t="shared" si="13"/>
        <v>0</v>
      </c>
      <c r="K35" s="62">
        <f t="shared" si="13"/>
        <v>0</v>
      </c>
      <c r="L35" s="62">
        <f t="shared" si="13"/>
        <v>0</v>
      </c>
      <c r="M35" s="62">
        <f t="shared" si="13"/>
        <v>0</v>
      </c>
      <c r="N35" s="62">
        <f t="shared" si="13"/>
        <v>0</v>
      </c>
      <c r="O35" s="62">
        <f t="shared" si="13"/>
        <v>0</v>
      </c>
      <c r="P35" s="62">
        <f t="shared" si="13"/>
        <v>0</v>
      </c>
      <c r="Q35" s="62">
        <f t="shared" si="13"/>
        <v>0</v>
      </c>
      <c r="R35" s="62">
        <f t="shared" si="13"/>
        <v>0</v>
      </c>
      <c r="S35" s="62">
        <f t="shared" si="13"/>
        <v>0</v>
      </c>
      <c r="T35" s="62">
        <f t="shared" si="13"/>
        <v>0</v>
      </c>
      <c r="U35" s="62">
        <f t="shared" si="13"/>
        <v>0</v>
      </c>
      <c r="V35" s="62">
        <f t="shared" si="13"/>
        <v>0</v>
      </c>
      <c r="W35" s="62">
        <f t="shared" si="13"/>
        <v>0</v>
      </c>
      <c r="X35" s="62">
        <f t="shared" si="13"/>
        <v>0</v>
      </c>
      <c r="Y35" s="62">
        <f t="shared" si="13"/>
        <v>0</v>
      </c>
      <c r="Z35" s="62">
        <f t="shared" si="13"/>
        <v>0</v>
      </c>
      <c r="AA35" s="62">
        <f t="shared" si="13"/>
        <v>0</v>
      </c>
      <c r="AB35" s="62">
        <f t="shared" si="13"/>
        <v>0</v>
      </c>
      <c r="AC35" s="62">
        <f t="shared" si="13"/>
        <v>0</v>
      </c>
      <c r="AD35" s="62">
        <f t="shared" si="13"/>
        <v>0</v>
      </c>
      <c r="AE35" s="62">
        <f t="shared" si="13"/>
        <v>0</v>
      </c>
      <c r="AF35" s="62">
        <f t="shared" si="13"/>
        <v>0</v>
      </c>
      <c r="AG35" s="62">
        <f t="shared" si="13"/>
        <v>0</v>
      </c>
      <c r="AH35" s="62">
        <f t="shared" si="13"/>
        <v>0</v>
      </c>
      <c r="AI35" s="62">
        <f t="shared" si="13"/>
        <v>0</v>
      </c>
      <c r="AJ35" s="62">
        <f t="shared" si="13"/>
        <v>0</v>
      </c>
      <c r="AM35" s="382">
        <f>SUM(AO36,AO41,AO44)</f>
        <v>0</v>
      </c>
      <c r="AN35" s="382">
        <f>SUM(AP36,AP41,AP44)</f>
        <v>0</v>
      </c>
      <c r="AO35" s="389"/>
      <c r="AP35" s="63"/>
      <c r="AQ35" s="63"/>
      <c r="AR35" s="63"/>
      <c r="AS35" s="63"/>
      <c r="AT35" s="63"/>
      <c r="AU35" s="63"/>
      <c r="AV35" s="63"/>
      <c r="AW35" s="63"/>
      <c r="AX35" s="63"/>
      <c r="AY35" s="390"/>
    </row>
    <row r="36" spans="2:51" s="61" customFormat="1">
      <c r="B36" s="66" t="s">
        <v>32</v>
      </c>
      <c r="C36" s="5" t="str">
        <f>IF(Kalba="EN",Data2!C61,Data2!B61)</f>
        <v>Prašomas finansavimas</v>
      </c>
      <c r="D36" s="62">
        <f>ROUND(SUM(D37:D40),0)</f>
        <v>0</v>
      </c>
      <c r="E36" s="62">
        <f>ROUND(SUM(E37:E40),0)</f>
        <v>0</v>
      </c>
      <c r="F36" s="62">
        <f t="shared" ref="F36:AJ36" si="14">ROUND(SUM(F37:F40),0)</f>
        <v>0</v>
      </c>
      <c r="G36" s="62">
        <f t="shared" si="14"/>
        <v>0</v>
      </c>
      <c r="H36" s="62">
        <f t="shared" si="14"/>
        <v>0</v>
      </c>
      <c r="I36" s="62">
        <f t="shared" si="14"/>
        <v>0</v>
      </c>
      <c r="J36" s="62">
        <f t="shared" si="14"/>
        <v>0</v>
      </c>
      <c r="K36" s="62">
        <f t="shared" si="14"/>
        <v>0</v>
      </c>
      <c r="L36" s="62">
        <f t="shared" si="14"/>
        <v>0</v>
      </c>
      <c r="M36" s="62">
        <f t="shared" si="14"/>
        <v>0</v>
      </c>
      <c r="N36" s="62">
        <f t="shared" si="14"/>
        <v>0</v>
      </c>
      <c r="O36" s="62">
        <f t="shared" si="14"/>
        <v>0</v>
      </c>
      <c r="P36" s="62">
        <f t="shared" si="14"/>
        <v>0</v>
      </c>
      <c r="Q36" s="62">
        <f t="shared" si="14"/>
        <v>0</v>
      </c>
      <c r="R36" s="62">
        <f t="shared" si="14"/>
        <v>0</v>
      </c>
      <c r="S36" s="62">
        <f t="shared" si="14"/>
        <v>0</v>
      </c>
      <c r="T36" s="62">
        <f t="shared" si="14"/>
        <v>0</v>
      </c>
      <c r="U36" s="62">
        <f t="shared" si="14"/>
        <v>0</v>
      </c>
      <c r="V36" s="62">
        <f t="shared" si="14"/>
        <v>0</v>
      </c>
      <c r="W36" s="62">
        <f t="shared" si="14"/>
        <v>0</v>
      </c>
      <c r="X36" s="62">
        <f t="shared" si="14"/>
        <v>0</v>
      </c>
      <c r="Y36" s="62">
        <f t="shared" si="14"/>
        <v>0</v>
      </c>
      <c r="Z36" s="62">
        <f t="shared" si="14"/>
        <v>0</v>
      </c>
      <c r="AA36" s="62">
        <f t="shared" si="14"/>
        <v>0</v>
      </c>
      <c r="AB36" s="62">
        <f t="shared" si="14"/>
        <v>0</v>
      </c>
      <c r="AC36" s="62">
        <f t="shared" si="14"/>
        <v>0</v>
      </c>
      <c r="AD36" s="62">
        <f t="shared" si="14"/>
        <v>0</v>
      </c>
      <c r="AE36" s="62">
        <f t="shared" si="14"/>
        <v>0</v>
      </c>
      <c r="AF36" s="62">
        <f t="shared" si="14"/>
        <v>0</v>
      </c>
      <c r="AG36" s="62">
        <f t="shared" si="14"/>
        <v>0</v>
      </c>
      <c r="AH36" s="62">
        <f t="shared" si="14"/>
        <v>0</v>
      </c>
      <c r="AI36" s="62">
        <f t="shared" si="14"/>
        <v>0</v>
      </c>
      <c r="AJ36" s="62">
        <f t="shared" si="14"/>
        <v>0</v>
      </c>
      <c r="AM36" s="382">
        <f>ROUND(SUM(AM37:AM40),0)</f>
        <v>0</v>
      </c>
      <c r="AN36" s="382">
        <f>ROUND(SUM(AN37:AN40),0)</f>
        <v>0</v>
      </c>
      <c r="AO36" s="389"/>
      <c r="AP36" s="63"/>
      <c r="AQ36" s="63"/>
      <c r="AR36" s="63"/>
      <c r="AS36" s="63"/>
      <c r="AT36" s="63"/>
      <c r="AU36" s="63"/>
      <c r="AV36" s="63"/>
      <c r="AW36" s="63"/>
      <c r="AX36" s="63"/>
      <c r="AY36" s="390"/>
    </row>
    <row r="37" spans="2:51">
      <c r="B37" s="64" t="s">
        <v>34</v>
      </c>
      <c r="C37" s="4" t="str">
        <f>IF(Kalba="EN",Data2!C62,Data2!B62)</f>
        <v>ES struktūrinės paramos lėšos</v>
      </c>
      <c r="D37" s="65">
        <f>F37+NPV(FDN,G37:INDEX(G37:AJ37,PAL))</f>
        <v>0</v>
      </c>
      <c r="E37" s="65">
        <f>SUMIF($F$5:$AJ$5,"&lt;="&amp;PAL,$F37:$AJ37)</f>
        <v>0</v>
      </c>
      <c r="F37" s="78">
        <v>0</v>
      </c>
      <c r="G37" s="78">
        <v>0</v>
      </c>
      <c r="H37" s="78">
        <v>0</v>
      </c>
      <c r="I37" s="78">
        <v>0</v>
      </c>
      <c r="J37" s="78">
        <v>0</v>
      </c>
      <c r="K37" s="78">
        <v>0</v>
      </c>
      <c r="L37" s="78">
        <v>0</v>
      </c>
      <c r="M37" s="78">
        <v>0</v>
      </c>
      <c r="N37" s="78">
        <v>0</v>
      </c>
      <c r="O37" s="78">
        <v>0</v>
      </c>
      <c r="P37" s="78">
        <v>0</v>
      </c>
      <c r="Q37" s="78">
        <v>0</v>
      </c>
      <c r="R37" s="78">
        <v>0</v>
      </c>
      <c r="S37" s="78">
        <v>0</v>
      </c>
      <c r="T37" s="78">
        <v>0</v>
      </c>
      <c r="U37" s="78">
        <v>0</v>
      </c>
      <c r="V37" s="78">
        <v>0</v>
      </c>
      <c r="W37" s="78">
        <v>0</v>
      </c>
      <c r="X37" s="78">
        <v>0</v>
      </c>
      <c r="Y37" s="78">
        <v>0</v>
      </c>
      <c r="Z37" s="78">
        <v>0</v>
      </c>
      <c r="AA37" s="78">
        <v>0</v>
      </c>
      <c r="AB37" s="78">
        <v>0</v>
      </c>
      <c r="AC37" s="78">
        <v>0</v>
      </c>
      <c r="AD37" s="78">
        <v>0</v>
      </c>
      <c r="AE37" s="78">
        <v>0</v>
      </c>
      <c r="AF37" s="78">
        <v>0</v>
      </c>
      <c r="AG37" s="78">
        <v>0</v>
      </c>
      <c r="AH37" s="78">
        <v>0</v>
      </c>
      <c r="AI37" s="78">
        <v>0</v>
      </c>
      <c r="AJ37" s="78">
        <v>0</v>
      </c>
      <c r="AM37" s="383">
        <f>F37+NPV(SDN,G37:INDEX(G37:AJ37,PAL))</f>
        <v>0</v>
      </c>
      <c r="AN37" s="415">
        <f>F37+NPV(SDN,G37:INDEX(G37:AJ37,PAL))</f>
        <v>0</v>
      </c>
      <c r="AO37" s="387">
        <f>IF(COUNTIF(AP37:AY37,"Klaida")&gt;0,1,0)</f>
        <v>0</v>
      </c>
      <c r="AP37" s="59">
        <f>IF(COUNT(F37:INDEX(F37:AJ37,PAL+1))&lt;&gt;PAL+1,"Klaida",0)</f>
        <v>0</v>
      </c>
      <c r="AQ37" s="59"/>
      <c r="AR37" s="59"/>
      <c r="AS37" s="59"/>
      <c r="AT37" s="59"/>
      <c r="AU37" s="59"/>
      <c r="AV37" s="59"/>
      <c r="AW37" s="59"/>
      <c r="AX37" s="59"/>
      <c r="AY37" s="388"/>
    </row>
    <row r="38" spans="2:51">
      <c r="B38" s="64" t="s">
        <v>36</v>
      </c>
      <c r="C38" s="4" t="str">
        <f>IF(Kalba="EN",Data2!C63,Data2!B63)</f>
        <v>LR bendrojo finansavimo lėšos</v>
      </c>
      <c r="D38" s="65">
        <f>F38+NPV(FDN,G38:INDEX(G38:AJ38,PAL))</f>
        <v>0</v>
      </c>
      <c r="E38" s="65">
        <f>SUMIF($F$5:$AJ$5,"&lt;="&amp;PAL,$F38:$AJ38)</f>
        <v>0</v>
      </c>
      <c r="F38" s="78">
        <v>0</v>
      </c>
      <c r="G38" s="78">
        <v>0</v>
      </c>
      <c r="H38" s="78">
        <v>0</v>
      </c>
      <c r="I38" s="78">
        <v>0</v>
      </c>
      <c r="J38" s="78">
        <v>0</v>
      </c>
      <c r="K38" s="78">
        <v>0</v>
      </c>
      <c r="L38" s="78">
        <v>0</v>
      </c>
      <c r="M38" s="78">
        <v>0</v>
      </c>
      <c r="N38" s="78">
        <v>0</v>
      </c>
      <c r="O38" s="78">
        <v>0</v>
      </c>
      <c r="P38" s="78">
        <v>0</v>
      </c>
      <c r="Q38" s="78">
        <v>0</v>
      </c>
      <c r="R38" s="78">
        <v>0</v>
      </c>
      <c r="S38" s="78">
        <v>0</v>
      </c>
      <c r="T38" s="78">
        <v>0</v>
      </c>
      <c r="U38" s="78">
        <v>0</v>
      </c>
      <c r="V38" s="78">
        <v>0</v>
      </c>
      <c r="W38" s="78">
        <v>0</v>
      </c>
      <c r="X38" s="78">
        <v>0</v>
      </c>
      <c r="Y38" s="78">
        <v>0</v>
      </c>
      <c r="Z38" s="78">
        <v>0</v>
      </c>
      <c r="AA38" s="78">
        <v>0</v>
      </c>
      <c r="AB38" s="78">
        <v>0</v>
      </c>
      <c r="AC38" s="78">
        <v>0</v>
      </c>
      <c r="AD38" s="78">
        <v>0</v>
      </c>
      <c r="AE38" s="78">
        <v>0</v>
      </c>
      <c r="AF38" s="78">
        <v>0</v>
      </c>
      <c r="AG38" s="78">
        <v>0</v>
      </c>
      <c r="AH38" s="78">
        <v>0</v>
      </c>
      <c r="AI38" s="78">
        <v>0</v>
      </c>
      <c r="AJ38" s="78">
        <v>0</v>
      </c>
      <c r="AM38" s="383">
        <f>F38+NPV(SDN,G38:INDEX(G38:AJ38,PAL))</f>
        <v>0</v>
      </c>
      <c r="AN38" s="415">
        <f>F38+NPV(SDN,G38:INDEX(G38:AJ38,PAL))</f>
        <v>0</v>
      </c>
      <c r="AO38" s="387">
        <f>IF(COUNTIF(AP38:AY38,"Klaida")&gt;0,1,0)</f>
        <v>0</v>
      </c>
      <c r="AP38" s="59">
        <f>IF(COUNT(F38:INDEX(F38:AJ38,PAL+1))&lt;&gt;PAL+1,"Klaida",0)</f>
        <v>0</v>
      </c>
      <c r="AQ38" s="59"/>
      <c r="AR38" s="59"/>
      <c r="AS38" s="59"/>
      <c r="AT38" s="59"/>
      <c r="AU38" s="59"/>
      <c r="AV38" s="59"/>
      <c r="AW38" s="59"/>
      <c r="AX38" s="59"/>
      <c r="AY38" s="388"/>
    </row>
    <row r="39" spans="2:51">
      <c r="B39" s="64" t="s">
        <v>38</v>
      </c>
      <c r="C39" s="4" t="str">
        <f>IF(Kalba="EN",Data2!C64,Data2!B64)</f>
        <v>Kito tarptautinio finansavimo lėšos</v>
      </c>
      <c r="D39" s="65">
        <f>F39+NPV(FDN,G39:INDEX(G39:AJ39,PAL))</f>
        <v>0</v>
      </c>
      <c r="E39" s="65">
        <f>SUMIF($F$5:$AJ$5,"&lt;="&amp;PAL,$F39:$AJ39)</f>
        <v>0</v>
      </c>
      <c r="F39" s="78">
        <v>0</v>
      </c>
      <c r="G39" s="78">
        <v>0</v>
      </c>
      <c r="H39" s="78">
        <v>0</v>
      </c>
      <c r="I39" s="78">
        <v>0</v>
      </c>
      <c r="J39" s="78">
        <v>0</v>
      </c>
      <c r="K39" s="78">
        <v>0</v>
      </c>
      <c r="L39" s="78">
        <v>0</v>
      </c>
      <c r="M39" s="78">
        <v>0</v>
      </c>
      <c r="N39" s="78">
        <v>0</v>
      </c>
      <c r="O39" s="78">
        <v>0</v>
      </c>
      <c r="P39" s="78">
        <v>0</v>
      </c>
      <c r="Q39" s="78">
        <v>0</v>
      </c>
      <c r="R39" s="78">
        <v>0</v>
      </c>
      <c r="S39" s="78">
        <v>0</v>
      </c>
      <c r="T39" s="78">
        <v>0</v>
      </c>
      <c r="U39" s="78">
        <v>0</v>
      </c>
      <c r="V39" s="78">
        <v>0</v>
      </c>
      <c r="W39" s="78">
        <v>0</v>
      </c>
      <c r="X39" s="78">
        <v>0</v>
      </c>
      <c r="Y39" s="78">
        <v>0</v>
      </c>
      <c r="Z39" s="78">
        <v>0</v>
      </c>
      <c r="AA39" s="78">
        <v>0</v>
      </c>
      <c r="AB39" s="78">
        <v>0</v>
      </c>
      <c r="AC39" s="78">
        <v>0</v>
      </c>
      <c r="AD39" s="78">
        <v>0</v>
      </c>
      <c r="AE39" s="78">
        <v>0</v>
      </c>
      <c r="AF39" s="78">
        <v>0</v>
      </c>
      <c r="AG39" s="78">
        <v>0</v>
      </c>
      <c r="AH39" s="78">
        <v>0</v>
      </c>
      <c r="AI39" s="78">
        <v>0</v>
      </c>
      <c r="AJ39" s="78">
        <v>0</v>
      </c>
      <c r="AM39" s="383">
        <f>F39+NPV(SDN,G39:INDEX(G39:AJ39,PAL))</f>
        <v>0</v>
      </c>
      <c r="AN39" s="415">
        <f>F39+NPV(SDN,G39:INDEX(G39:AJ39,PAL))</f>
        <v>0</v>
      </c>
      <c r="AO39" s="387">
        <f>IF(COUNTIF(AP39:AY39,"Klaida")&gt;0,1,0)</f>
        <v>0</v>
      </c>
      <c r="AP39" s="59">
        <f>IF(COUNT(F39:INDEX(F39:AJ39,PAL+1))&lt;&gt;PAL+1,"Klaida",0)</f>
        <v>0</v>
      </c>
      <c r="AQ39" s="59"/>
      <c r="AR39" s="59"/>
      <c r="AS39" s="59"/>
      <c r="AT39" s="59"/>
      <c r="AU39" s="59"/>
      <c r="AV39" s="59"/>
      <c r="AW39" s="59"/>
      <c r="AX39" s="59"/>
      <c r="AY39" s="388"/>
    </row>
    <row r="40" spans="2:51" ht="25.5">
      <c r="B40" s="64" t="s">
        <v>40</v>
      </c>
      <c r="C40" s="4" t="str">
        <f>IF(Kalba="EN",Data2!C65,Data2!B65)</f>
        <v>Specialiosios programos lėšos, skirtos padengti netinkamą finansuoti PVM</v>
      </c>
      <c r="D40" s="65">
        <f>F40+NPV(FDN,G40:INDEX(G40:AJ40,PAL))</f>
        <v>0</v>
      </c>
      <c r="E40" s="65">
        <f>SUMIF($F$5:$AJ$5,"&lt;="&amp;PAL,$F40:$AJ40)</f>
        <v>0</v>
      </c>
      <c r="F40" s="78">
        <v>0</v>
      </c>
      <c r="G40" s="78">
        <v>0</v>
      </c>
      <c r="H40" s="78">
        <v>0</v>
      </c>
      <c r="I40" s="78">
        <v>0</v>
      </c>
      <c r="J40" s="78">
        <v>0</v>
      </c>
      <c r="K40" s="78">
        <v>0</v>
      </c>
      <c r="L40" s="78">
        <v>0</v>
      </c>
      <c r="M40" s="78">
        <v>0</v>
      </c>
      <c r="N40" s="78">
        <v>0</v>
      </c>
      <c r="O40" s="78">
        <v>0</v>
      </c>
      <c r="P40" s="78">
        <v>0</v>
      </c>
      <c r="Q40" s="78">
        <v>0</v>
      </c>
      <c r="R40" s="78">
        <v>0</v>
      </c>
      <c r="S40" s="78">
        <v>0</v>
      </c>
      <c r="T40" s="78">
        <v>0</v>
      </c>
      <c r="U40" s="78">
        <v>0</v>
      </c>
      <c r="V40" s="78">
        <v>0</v>
      </c>
      <c r="W40" s="78">
        <v>0</v>
      </c>
      <c r="X40" s="78">
        <v>0</v>
      </c>
      <c r="Y40" s="78">
        <v>0</v>
      </c>
      <c r="Z40" s="78">
        <v>0</v>
      </c>
      <c r="AA40" s="78">
        <v>0</v>
      </c>
      <c r="AB40" s="78">
        <v>0</v>
      </c>
      <c r="AC40" s="78">
        <v>0</v>
      </c>
      <c r="AD40" s="78">
        <v>0</v>
      </c>
      <c r="AE40" s="78">
        <v>0</v>
      </c>
      <c r="AF40" s="78">
        <v>0</v>
      </c>
      <c r="AG40" s="78">
        <v>0</v>
      </c>
      <c r="AH40" s="78">
        <v>0</v>
      </c>
      <c r="AI40" s="78">
        <v>0</v>
      </c>
      <c r="AJ40" s="78">
        <v>0</v>
      </c>
      <c r="AM40" s="383">
        <f>F40+NPV(SDN,G40:INDEX(G40:AJ40,PAL))</f>
        <v>0</v>
      </c>
      <c r="AN40" s="415">
        <f>F40+NPV(SDN,G40:INDEX(G40:AJ40,PAL))</f>
        <v>0</v>
      </c>
      <c r="AO40" s="387">
        <f>IF(COUNTIF(AP40:AY40,"Klaida")&gt;0,1,0)</f>
        <v>0</v>
      </c>
      <c r="AP40" s="59">
        <f>IF(COUNT(F40:INDEX(F40:AJ40,PAL+1))&lt;&gt;PAL+1,"Klaida",0)</f>
        <v>0</v>
      </c>
      <c r="AQ40" s="59"/>
      <c r="AR40" s="59"/>
      <c r="AS40" s="59"/>
      <c r="AT40" s="59"/>
      <c r="AU40" s="59"/>
      <c r="AV40" s="59"/>
      <c r="AW40" s="59"/>
      <c r="AX40" s="59"/>
      <c r="AY40" s="388"/>
    </row>
    <row r="41" spans="2:51" s="61" customFormat="1">
      <c r="B41" s="66" t="s">
        <v>41</v>
      </c>
      <c r="C41" s="5" t="str">
        <f>IF(Kalba="EN",Data2!C66,Data2!B66)</f>
        <v>Nuosavos lėšos</v>
      </c>
      <c r="D41" s="62">
        <f>ROUND(SUM(D42:D43),0)</f>
        <v>0</v>
      </c>
      <c r="E41" s="62">
        <f>ROUND(SUM(E42:E43),0)</f>
        <v>0</v>
      </c>
      <c r="F41" s="62">
        <f t="shared" ref="F41:AJ41" si="15">ROUND(SUM(F42:F43),0)</f>
        <v>0</v>
      </c>
      <c r="G41" s="62">
        <f t="shared" si="15"/>
        <v>0</v>
      </c>
      <c r="H41" s="62">
        <f t="shared" si="15"/>
        <v>0</v>
      </c>
      <c r="I41" s="62">
        <f t="shared" si="15"/>
        <v>0</v>
      </c>
      <c r="J41" s="62">
        <f t="shared" si="15"/>
        <v>0</v>
      </c>
      <c r="K41" s="62">
        <f t="shared" si="15"/>
        <v>0</v>
      </c>
      <c r="L41" s="62">
        <f t="shared" si="15"/>
        <v>0</v>
      </c>
      <c r="M41" s="62">
        <f t="shared" si="15"/>
        <v>0</v>
      </c>
      <c r="N41" s="62">
        <f t="shared" si="15"/>
        <v>0</v>
      </c>
      <c r="O41" s="62">
        <f t="shared" si="15"/>
        <v>0</v>
      </c>
      <c r="P41" s="62">
        <f t="shared" si="15"/>
        <v>0</v>
      </c>
      <c r="Q41" s="62">
        <f t="shared" si="15"/>
        <v>0</v>
      </c>
      <c r="R41" s="62">
        <f t="shared" si="15"/>
        <v>0</v>
      </c>
      <c r="S41" s="62">
        <f t="shared" si="15"/>
        <v>0</v>
      </c>
      <c r="T41" s="62">
        <f t="shared" si="15"/>
        <v>0</v>
      </c>
      <c r="U41" s="62">
        <f t="shared" si="15"/>
        <v>0</v>
      </c>
      <c r="V41" s="62">
        <f t="shared" si="15"/>
        <v>0</v>
      </c>
      <c r="W41" s="62">
        <f t="shared" si="15"/>
        <v>0</v>
      </c>
      <c r="X41" s="62">
        <f t="shared" si="15"/>
        <v>0</v>
      </c>
      <c r="Y41" s="62">
        <f t="shared" si="15"/>
        <v>0</v>
      </c>
      <c r="Z41" s="62">
        <f t="shared" si="15"/>
        <v>0</v>
      </c>
      <c r="AA41" s="62">
        <f t="shared" si="15"/>
        <v>0</v>
      </c>
      <c r="AB41" s="62">
        <f t="shared" si="15"/>
        <v>0</v>
      </c>
      <c r="AC41" s="62">
        <f t="shared" si="15"/>
        <v>0</v>
      </c>
      <c r="AD41" s="62">
        <f t="shared" si="15"/>
        <v>0</v>
      </c>
      <c r="AE41" s="62">
        <f t="shared" si="15"/>
        <v>0</v>
      </c>
      <c r="AF41" s="62">
        <f t="shared" si="15"/>
        <v>0</v>
      </c>
      <c r="AG41" s="62">
        <f t="shared" si="15"/>
        <v>0</v>
      </c>
      <c r="AH41" s="62">
        <f t="shared" si="15"/>
        <v>0</v>
      </c>
      <c r="AI41" s="62">
        <f t="shared" si="15"/>
        <v>0</v>
      </c>
      <c r="AJ41" s="62">
        <f t="shared" si="15"/>
        <v>0</v>
      </c>
      <c r="AM41" s="382">
        <f>ROUND(SUM(AM42:AM43),0)</f>
        <v>0</v>
      </c>
      <c r="AN41" s="382">
        <f>ROUND(SUM(AN42:AN43),0)</f>
        <v>0</v>
      </c>
      <c r="AO41" s="389"/>
      <c r="AP41" s="63"/>
      <c r="AQ41" s="63"/>
      <c r="AR41" s="63"/>
      <c r="AS41" s="63"/>
      <c r="AT41" s="63"/>
      <c r="AU41" s="63"/>
      <c r="AV41" s="63"/>
      <c r="AW41" s="63"/>
      <c r="AX41" s="63"/>
      <c r="AY41" s="390"/>
    </row>
    <row r="42" spans="2:51" ht="25.5">
      <c r="B42" s="64" t="s">
        <v>42</v>
      </c>
      <c r="C42" s="4" t="str">
        <f>IF(Kalba="EN",Data2!C67,Data2!B67)</f>
        <v>Viešosios lėšos (valstybės, savivaldybės biudžetai, kiti viešųjų lėšų šaltiniai)</v>
      </c>
      <c r="D42" s="65">
        <f>F42+NPV(FDN,G42:INDEX(G42:AJ42,PAL))</f>
        <v>0</v>
      </c>
      <c r="E42" s="65">
        <f>SUMIF($F$5:$AJ$5,"&lt;="&amp;PAL,$F42:$AJ42)</f>
        <v>0</v>
      </c>
      <c r="F42" s="78">
        <v>0</v>
      </c>
      <c r="G42" s="78">
        <v>0</v>
      </c>
      <c r="H42" s="78">
        <v>0</v>
      </c>
      <c r="I42" s="78">
        <v>0</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c r="AA42" s="78">
        <v>0</v>
      </c>
      <c r="AB42" s="78">
        <v>0</v>
      </c>
      <c r="AC42" s="78">
        <v>0</v>
      </c>
      <c r="AD42" s="78">
        <v>0</v>
      </c>
      <c r="AE42" s="78">
        <v>0</v>
      </c>
      <c r="AF42" s="78">
        <v>0</v>
      </c>
      <c r="AG42" s="78">
        <v>0</v>
      </c>
      <c r="AH42" s="78">
        <v>0</v>
      </c>
      <c r="AI42" s="78">
        <v>0</v>
      </c>
      <c r="AJ42" s="78">
        <v>0</v>
      </c>
      <c r="AM42" s="383">
        <f>F42+NPV(SDN,G42:INDEX(G42:AJ42,PAL))</f>
        <v>0</v>
      </c>
      <c r="AN42" s="415">
        <f>F42+NPV(SDN,G42:INDEX(G42:AJ42,PAL))</f>
        <v>0</v>
      </c>
      <c r="AO42" s="387">
        <f>IF(COUNTIF(AP42:AY42,"Klaida")&gt;0,1,0)</f>
        <v>0</v>
      </c>
      <c r="AP42" s="59">
        <f>IF(COUNT(F42:INDEX(F42:AJ42,PAL+1))&lt;&gt;PAL+1,"Klaida",0)</f>
        <v>0</v>
      </c>
      <c r="AQ42" s="59"/>
      <c r="AR42" s="59"/>
      <c r="AS42" s="59"/>
      <c r="AT42" s="59"/>
      <c r="AU42" s="59"/>
      <c r="AV42" s="59"/>
      <c r="AW42" s="59"/>
      <c r="AX42" s="59"/>
      <c r="AY42" s="388"/>
    </row>
    <row r="43" spans="2:51">
      <c r="B43" s="64" t="s">
        <v>43</v>
      </c>
      <c r="C43" s="4" t="str">
        <f>IF(Kalba="EN",Data2!C68,Data2!B68)</f>
        <v>Privačios lėšos (nuosavos, kitos privačios lėšos)</v>
      </c>
      <c r="D43" s="65">
        <f>F43+NPV(FDN,G43:INDEX(G43:AJ43,PAL))</f>
        <v>0</v>
      </c>
      <c r="E43" s="65">
        <f>SUMIF($F$5:$AJ$5,"&lt;="&amp;PAL,$F43:$AJ43)</f>
        <v>0</v>
      </c>
      <c r="F43" s="78">
        <v>0</v>
      </c>
      <c r="G43" s="78">
        <v>0</v>
      </c>
      <c r="H43" s="78">
        <v>0</v>
      </c>
      <c r="I43" s="78">
        <v>0</v>
      </c>
      <c r="J43" s="78">
        <v>0</v>
      </c>
      <c r="K43" s="78">
        <v>0</v>
      </c>
      <c r="L43" s="78">
        <v>0</v>
      </c>
      <c r="M43" s="78">
        <v>0</v>
      </c>
      <c r="N43" s="78">
        <v>0</v>
      </c>
      <c r="O43" s="78">
        <v>0</v>
      </c>
      <c r="P43" s="78">
        <v>0</v>
      </c>
      <c r="Q43" s="78">
        <v>0</v>
      </c>
      <c r="R43" s="78">
        <v>0</v>
      </c>
      <c r="S43" s="78">
        <v>0</v>
      </c>
      <c r="T43" s="78">
        <v>0</v>
      </c>
      <c r="U43" s="78">
        <v>0</v>
      </c>
      <c r="V43" s="78">
        <v>0</v>
      </c>
      <c r="W43" s="78">
        <v>0</v>
      </c>
      <c r="X43" s="78">
        <v>0</v>
      </c>
      <c r="Y43" s="78">
        <v>0</v>
      </c>
      <c r="Z43" s="78">
        <v>0</v>
      </c>
      <c r="AA43" s="78">
        <v>0</v>
      </c>
      <c r="AB43" s="78">
        <v>0</v>
      </c>
      <c r="AC43" s="78">
        <v>0</v>
      </c>
      <c r="AD43" s="78">
        <v>0</v>
      </c>
      <c r="AE43" s="78">
        <v>0</v>
      </c>
      <c r="AF43" s="78">
        <v>0</v>
      </c>
      <c r="AG43" s="78">
        <v>0</v>
      </c>
      <c r="AH43" s="78">
        <v>0</v>
      </c>
      <c r="AI43" s="78">
        <v>0</v>
      </c>
      <c r="AJ43" s="78">
        <v>0</v>
      </c>
      <c r="AM43" s="383">
        <f>F43+NPV(SDN,G43:INDEX(G43:AJ43,PAL))</f>
        <v>0</v>
      </c>
      <c r="AN43" s="415">
        <f>F43+NPV(SDN,G43:INDEX(G43:AJ43,PAL))</f>
        <v>0</v>
      </c>
      <c r="AO43" s="387">
        <f>IF(COUNTIF(AP43:AY43,"Klaida")&gt;0,1,0)</f>
        <v>0</v>
      </c>
      <c r="AP43" s="59">
        <f>IF(COUNT(F43:INDEX(F43:AJ43,PAL+1))&lt;&gt;PAL+1,"Klaida",0)</f>
        <v>0</v>
      </c>
      <c r="AQ43" s="59"/>
      <c r="AR43" s="59"/>
      <c r="AS43" s="59"/>
      <c r="AT43" s="59"/>
      <c r="AU43" s="59"/>
      <c r="AV43" s="59"/>
      <c r="AW43" s="59"/>
      <c r="AX43" s="59"/>
      <c r="AY43" s="388"/>
    </row>
    <row r="44" spans="2:51" s="61" customFormat="1">
      <c r="B44" s="66" t="s">
        <v>44</v>
      </c>
      <c r="C44" s="5" t="str">
        <f>IF(Kalba="EN",Data2!C69,Data2!B69)</f>
        <v>Paskolos</v>
      </c>
      <c r="D44" s="62">
        <f>ROUND(SUM(D45)-SUM(D46),0)</f>
        <v>0</v>
      </c>
      <c r="E44" s="62">
        <f>ROUND(SUM(E45)-SUM(E46),0)</f>
        <v>0</v>
      </c>
      <c r="F44" s="62">
        <f t="shared" ref="F44:AJ44" si="16">ROUND(SUM(F45)-SUM(F46),0)</f>
        <v>0</v>
      </c>
      <c r="G44" s="62">
        <f t="shared" si="16"/>
        <v>0</v>
      </c>
      <c r="H44" s="62">
        <f t="shared" si="16"/>
        <v>0</v>
      </c>
      <c r="I44" s="62">
        <f t="shared" si="16"/>
        <v>0</v>
      </c>
      <c r="J44" s="62">
        <f t="shared" si="16"/>
        <v>0</v>
      </c>
      <c r="K44" s="62">
        <f t="shared" si="16"/>
        <v>0</v>
      </c>
      <c r="L44" s="62">
        <f t="shared" si="16"/>
        <v>0</v>
      </c>
      <c r="M44" s="62">
        <f t="shared" si="16"/>
        <v>0</v>
      </c>
      <c r="N44" s="62">
        <f t="shared" si="16"/>
        <v>0</v>
      </c>
      <c r="O44" s="62">
        <f t="shared" si="16"/>
        <v>0</v>
      </c>
      <c r="P44" s="62">
        <f t="shared" si="16"/>
        <v>0</v>
      </c>
      <c r="Q44" s="62">
        <f t="shared" si="16"/>
        <v>0</v>
      </c>
      <c r="R44" s="62">
        <f t="shared" si="16"/>
        <v>0</v>
      </c>
      <c r="S44" s="62">
        <f t="shared" si="16"/>
        <v>0</v>
      </c>
      <c r="T44" s="62">
        <f t="shared" si="16"/>
        <v>0</v>
      </c>
      <c r="U44" s="62">
        <f t="shared" si="16"/>
        <v>0</v>
      </c>
      <c r="V44" s="62">
        <f t="shared" si="16"/>
        <v>0</v>
      </c>
      <c r="W44" s="62">
        <f t="shared" si="16"/>
        <v>0</v>
      </c>
      <c r="X44" s="62">
        <f t="shared" si="16"/>
        <v>0</v>
      </c>
      <c r="Y44" s="62">
        <f t="shared" si="16"/>
        <v>0</v>
      </c>
      <c r="Z44" s="62">
        <f t="shared" si="16"/>
        <v>0</v>
      </c>
      <c r="AA44" s="62">
        <f t="shared" si="16"/>
        <v>0</v>
      </c>
      <c r="AB44" s="62">
        <f t="shared" si="16"/>
        <v>0</v>
      </c>
      <c r="AC44" s="62">
        <f t="shared" si="16"/>
        <v>0</v>
      </c>
      <c r="AD44" s="62">
        <f t="shared" si="16"/>
        <v>0</v>
      </c>
      <c r="AE44" s="62">
        <f t="shared" si="16"/>
        <v>0</v>
      </c>
      <c r="AF44" s="62">
        <f t="shared" si="16"/>
        <v>0</v>
      </c>
      <c r="AG44" s="62">
        <f t="shared" si="16"/>
        <v>0</v>
      </c>
      <c r="AH44" s="62">
        <f t="shared" si="16"/>
        <v>0</v>
      </c>
      <c r="AI44" s="62">
        <f t="shared" si="16"/>
        <v>0</v>
      </c>
      <c r="AJ44" s="62">
        <f t="shared" si="16"/>
        <v>0</v>
      </c>
      <c r="AM44" s="382">
        <f>ROUND(SUM(AM45)-SUM(AM46),0)</f>
        <v>0</v>
      </c>
      <c r="AN44" s="382">
        <f>ROUND(SUM(AN45)-SUM(AN46),0)</f>
        <v>0</v>
      </c>
      <c r="AO44" s="389"/>
      <c r="AP44" s="63"/>
      <c r="AQ44" s="63"/>
      <c r="AR44" s="63"/>
      <c r="AS44" s="63"/>
      <c r="AT44" s="63"/>
      <c r="AU44" s="63"/>
      <c r="AV44" s="63"/>
      <c r="AW44" s="63"/>
      <c r="AX44" s="63"/>
      <c r="AY44" s="390"/>
    </row>
    <row r="45" spans="2:51">
      <c r="B45" s="64" t="s">
        <v>46</v>
      </c>
      <c r="C45" s="4" t="str">
        <f>IF(Kalba="EN",Data2!C70,Data2!B70)</f>
        <v>Paskolos</v>
      </c>
      <c r="D45" s="65">
        <f>F45+NPV(FDN,G45:INDEX(G45:AJ45,PAL))</f>
        <v>0</v>
      </c>
      <c r="E45" s="65">
        <f>SUMIF($F$5:$AJ$5,"&lt;="&amp;PAL,$F45:$AJ45)</f>
        <v>0</v>
      </c>
      <c r="F45" s="78">
        <v>0</v>
      </c>
      <c r="G45" s="78">
        <v>0</v>
      </c>
      <c r="H45" s="78">
        <v>0</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c r="AA45" s="78">
        <v>0</v>
      </c>
      <c r="AB45" s="78">
        <v>0</v>
      </c>
      <c r="AC45" s="78">
        <v>0</v>
      </c>
      <c r="AD45" s="78">
        <v>0</v>
      </c>
      <c r="AE45" s="78">
        <v>0</v>
      </c>
      <c r="AF45" s="78">
        <v>0</v>
      </c>
      <c r="AG45" s="78">
        <v>0</v>
      </c>
      <c r="AH45" s="78">
        <v>0</v>
      </c>
      <c r="AI45" s="78">
        <v>0</v>
      </c>
      <c r="AJ45" s="78">
        <v>0</v>
      </c>
      <c r="AM45" s="383">
        <f>F45+NPV(SDN,G45:INDEX(G45:AJ45,PAL))</f>
        <v>0</v>
      </c>
      <c r="AN45" s="415">
        <f>F45+NPV(SDN,G45:INDEX(G45:AJ45,PAL))</f>
        <v>0</v>
      </c>
      <c r="AO45" s="387">
        <f>IF(COUNTIF(AP45:AY45,"Klaida")&gt;0,1,0)</f>
        <v>0</v>
      </c>
      <c r="AP45" s="59">
        <f>IF(COUNT(F45:INDEX(F45:AJ45,PAL+1))&lt;&gt;PAL+1,"Klaida",0)</f>
        <v>0</v>
      </c>
      <c r="AQ45" s="59"/>
      <c r="AR45" s="59"/>
      <c r="AS45" s="59"/>
      <c r="AT45" s="59"/>
      <c r="AU45" s="59"/>
      <c r="AV45" s="59"/>
      <c r="AW45" s="59"/>
      <c r="AX45" s="59"/>
      <c r="AY45" s="388"/>
    </row>
    <row r="46" spans="2:51">
      <c r="B46" s="64" t="s">
        <v>48</v>
      </c>
      <c r="C46" s="4" t="str">
        <f>IF(Kalba="EN",Data2!C71,Data2!B71)</f>
        <v>Paskolų grąžinimai (išskyrus palūkanas)</v>
      </c>
      <c r="D46" s="65">
        <f>F46+NPV(FDN,G46:INDEX(G46:AJ46,PAL))</f>
        <v>0</v>
      </c>
      <c r="E46" s="65">
        <f>SUMIF($F$5:$AJ$5,"&lt;="&amp;PAL,$F46:$AJ46)</f>
        <v>0</v>
      </c>
      <c r="F46" s="78">
        <v>0</v>
      </c>
      <c r="G46" s="78">
        <v>0</v>
      </c>
      <c r="H46" s="78">
        <v>0</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0</v>
      </c>
      <c r="AE46" s="78">
        <v>0</v>
      </c>
      <c r="AF46" s="78">
        <v>0</v>
      </c>
      <c r="AG46" s="78">
        <v>0</v>
      </c>
      <c r="AH46" s="78">
        <v>0</v>
      </c>
      <c r="AI46" s="78">
        <v>0</v>
      </c>
      <c r="AJ46" s="78">
        <v>0</v>
      </c>
      <c r="AM46" s="383">
        <f>F46+NPV(SDN,G46:INDEX(G46:AJ46,PAL))</f>
        <v>0</v>
      </c>
      <c r="AN46" s="415">
        <f>F46+NPV(SDN,G46:INDEX(G46:AJ46,PAL))</f>
        <v>0</v>
      </c>
      <c r="AO46" s="387">
        <f>IF(COUNTIF(AP46:AY46,"Klaida")&gt;0,1,0)</f>
        <v>0</v>
      </c>
      <c r="AP46" s="59">
        <f>IF(COUNT(F46:INDEX(F46:AJ46,PAL+1))&lt;&gt;PAL+1,"Klaida",0)</f>
        <v>0</v>
      </c>
      <c r="AQ46" s="59"/>
      <c r="AR46" s="59"/>
      <c r="AS46" s="59"/>
      <c r="AT46" s="59"/>
      <c r="AU46" s="59"/>
      <c r="AV46" s="59"/>
      <c r="AW46" s="59"/>
      <c r="AX46" s="59"/>
      <c r="AY46" s="388"/>
    </row>
    <row r="47" spans="2:51" s="61" customFormat="1">
      <c r="B47" s="66" t="s">
        <v>49</v>
      </c>
      <c r="C47" s="5" t="str">
        <f>IF(Kalba="EN",Data2!C$72,Data2!B$72)</f>
        <v>Socialinio ekonominio (SE) poveikio finansinė išraiška</v>
      </c>
      <c r="D47" s="62">
        <f t="shared" ref="D47:AJ47" si="17">SUM(D48)-SUM(D56)</f>
        <v>0</v>
      </c>
      <c r="E47" s="62">
        <f t="shared" si="17"/>
        <v>0</v>
      </c>
      <c r="F47" s="62">
        <f t="shared" si="17"/>
        <v>0</v>
      </c>
      <c r="G47" s="62">
        <f t="shared" si="17"/>
        <v>0</v>
      </c>
      <c r="H47" s="62">
        <f t="shared" si="17"/>
        <v>0</v>
      </c>
      <c r="I47" s="62">
        <f t="shared" si="17"/>
        <v>0</v>
      </c>
      <c r="J47" s="62">
        <f t="shared" si="17"/>
        <v>0</v>
      </c>
      <c r="K47" s="62">
        <f t="shared" si="17"/>
        <v>0</v>
      </c>
      <c r="L47" s="62">
        <f t="shared" si="17"/>
        <v>0</v>
      </c>
      <c r="M47" s="62">
        <f t="shared" si="17"/>
        <v>0</v>
      </c>
      <c r="N47" s="62">
        <f t="shared" si="17"/>
        <v>0</v>
      </c>
      <c r="O47" s="62">
        <f t="shared" si="17"/>
        <v>0</v>
      </c>
      <c r="P47" s="62">
        <f t="shared" si="17"/>
        <v>0</v>
      </c>
      <c r="Q47" s="62">
        <f t="shared" si="17"/>
        <v>0</v>
      </c>
      <c r="R47" s="62">
        <f t="shared" si="17"/>
        <v>0</v>
      </c>
      <c r="S47" s="62">
        <f t="shared" si="17"/>
        <v>0</v>
      </c>
      <c r="T47" s="62">
        <f t="shared" si="17"/>
        <v>0</v>
      </c>
      <c r="U47" s="62">
        <f t="shared" si="17"/>
        <v>0</v>
      </c>
      <c r="V47" s="62">
        <f t="shared" si="17"/>
        <v>0</v>
      </c>
      <c r="W47" s="62">
        <f t="shared" si="17"/>
        <v>0</v>
      </c>
      <c r="X47" s="62">
        <f t="shared" si="17"/>
        <v>0</v>
      </c>
      <c r="Y47" s="62">
        <f t="shared" si="17"/>
        <v>0</v>
      </c>
      <c r="Z47" s="62">
        <f t="shared" si="17"/>
        <v>0</v>
      </c>
      <c r="AA47" s="62">
        <f t="shared" si="17"/>
        <v>0</v>
      </c>
      <c r="AB47" s="62">
        <f t="shared" si="17"/>
        <v>0</v>
      </c>
      <c r="AC47" s="62">
        <f t="shared" si="17"/>
        <v>0</v>
      </c>
      <c r="AD47" s="62">
        <f t="shared" si="17"/>
        <v>0</v>
      </c>
      <c r="AE47" s="62">
        <f t="shared" si="17"/>
        <v>0</v>
      </c>
      <c r="AF47" s="62">
        <f t="shared" si="17"/>
        <v>0</v>
      </c>
      <c r="AG47" s="62">
        <f t="shared" si="17"/>
        <v>0</v>
      </c>
      <c r="AH47" s="62">
        <f t="shared" si="17"/>
        <v>0</v>
      </c>
      <c r="AI47" s="62">
        <f t="shared" si="17"/>
        <v>0</v>
      </c>
      <c r="AJ47" s="62">
        <f t="shared" si="17"/>
        <v>0</v>
      </c>
      <c r="AM47" s="382">
        <f>SUM(AM48)-SUM(AM56)</f>
        <v>0</v>
      </c>
      <c r="AN47" s="382">
        <f>SUM(AN48)-SUM(AN56)</f>
        <v>0</v>
      </c>
      <c r="AO47" s="389"/>
      <c r="AP47" s="63"/>
      <c r="AQ47" s="63"/>
      <c r="AR47" s="63"/>
      <c r="AS47" s="63"/>
      <c r="AT47" s="63"/>
      <c r="AU47" s="63"/>
      <c r="AV47" s="63"/>
      <c r="AW47" s="63"/>
      <c r="AX47" s="63"/>
      <c r="AY47" s="390"/>
    </row>
    <row r="48" spans="2:51" s="61" customFormat="1">
      <c r="B48" s="66" t="s">
        <v>50</v>
      </c>
      <c r="C48" s="5" t="str">
        <f>IF(Kalba="EN",Data2!C$73,Data2!B$73) &amp; " "&amp; IF(Kalba="EN",Data2!C$74,Data2!B$74)</f>
        <v>SE nauda (pasirinkite SE naudos komponentą)</v>
      </c>
      <c r="D48" s="62">
        <f t="shared" ref="D48:AJ48" si="18">ROUND(SUM(D49:D55),0)</f>
        <v>0</v>
      </c>
      <c r="E48" s="62">
        <f t="shared" si="18"/>
        <v>0</v>
      </c>
      <c r="F48" s="62">
        <f t="shared" si="18"/>
        <v>0</v>
      </c>
      <c r="G48" s="62">
        <f t="shared" si="18"/>
        <v>0</v>
      </c>
      <c r="H48" s="62">
        <f t="shared" si="18"/>
        <v>0</v>
      </c>
      <c r="I48" s="62">
        <f t="shared" si="18"/>
        <v>0</v>
      </c>
      <c r="J48" s="62">
        <f t="shared" si="18"/>
        <v>0</v>
      </c>
      <c r="K48" s="62">
        <f t="shared" si="18"/>
        <v>0</v>
      </c>
      <c r="L48" s="62">
        <f t="shared" si="18"/>
        <v>0</v>
      </c>
      <c r="M48" s="62">
        <f t="shared" si="18"/>
        <v>0</v>
      </c>
      <c r="N48" s="62">
        <f t="shared" si="18"/>
        <v>0</v>
      </c>
      <c r="O48" s="62">
        <f t="shared" si="18"/>
        <v>0</v>
      </c>
      <c r="P48" s="62">
        <f t="shared" si="18"/>
        <v>0</v>
      </c>
      <c r="Q48" s="62">
        <f t="shared" si="18"/>
        <v>0</v>
      </c>
      <c r="R48" s="62">
        <f t="shared" si="18"/>
        <v>0</v>
      </c>
      <c r="S48" s="62">
        <f t="shared" si="18"/>
        <v>0</v>
      </c>
      <c r="T48" s="62">
        <f t="shared" si="18"/>
        <v>0</v>
      </c>
      <c r="U48" s="62">
        <f t="shared" si="18"/>
        <v>0</v>
      </c>
      <c r="V48" s="62">
        <f t="shared" si="18"/>
        <v>0</v>
      </c>
      <c r="W48" s="62">
        <f t="shared" si="18"/>
        <v>0</v>
      </c>
      <c r="X48" s="62">
        <f t="shared" si="18"/>
        <v>0</v>
      </c>
      <c r="Y48" s="62">
        <f t="shared" si="18"/>
        <v>0</v>
      </c>
      <c r="Z48" s="62">
        <f t="shared" si="18"/>
        <v>0</v>
      </c>
      <c r="AA48" s="62">
        <f t="shared" si="18"/>
        <v>0</v>
      </c>
      <c r="AB48" s="62">
        <f t="shared" si="18"/>
        <v>0</v>
      </c>
      <c r="AC48" s="62">
        <f t="shared" si="18"/>
        <v>0</v>
      </c>
      <c r="AD48" s="62">
        <f t="shared" si="18"/>
        <v>0</v>
      </c>
      <c r="AE48" s="62">
        <f t="shared" si="18"/>
        <v>0</v>
      </c>
      <c r="AF48" s="62">
        <f t="shared" si="18"/>
        <v>0</v>
      </c>
      <c r="AG48" s="62">
        <f t="shared" si="18"/>
        <v>0</v>
      </c>
      <c r="AH48" s="62">
        <f t="shared" si="18"/>
        <v>0</v>
      </c>
      <c r="AI48" s="62">
        <f t="shared" si="18"/>
        <v>0</v>
      </c>
      <c r="AJ48" s="62">
        <f t="shared" si="18"/>
        <v>0</v>
      </c>
      <c r="AM48" s="382">
        <f>ROUND(SUM(AM49:AM55),0)</f>
        <v>0</v>
      </c>
      <c r="AN48" s="382">
        <f>ROUND(SUM(AN49:AN55),0)</f>
        <v>0</v>
      </c>
      <c r="AO48" s="389"/>
      <c r="AP48" s="63"/>
      <c r="AQ48" s="63"/>
      <c r="AR48" s="63"/>
      <c r="AS48" s="63"/>
      <c r="AT48" s="63"/>
      <c r="AU48" s="63"/>
      <c r="AV48" s="63"/>
      <c r="AW48" s="63"/>
      <c r="AX48" s="63"/>
      <c r="AY48" s="390"/>
    </row>
    <row r="49" spans="2:51">
      <c r="B49" s="199" t="s">
        <v>51</v>
      </c>
      <c r="C49" s="486" t="s">
        <v>69</v>
      </c>
      <c r="D49" s="169">
        <f>F49+NPV(SDN,G49:INDEX(G49:AJ49,PAL))</f>
        <v>0</v>
      </c>
      <c r="E49" s="169">
        <f t="shared" ref="E49:E55" si="19">SUMIF($F$5:$AJ$5,"&lt;="&amp;PAL,$F49:$AJ49)</f>
        <v>0</v>
      </c>
      <c r="F49" s="78">
        <v>0</v>
      </c>
      <c r="G49" s="78">
        <v>0</v>
      </c>
      <c r="H49" s="78">
        <v>0</v>
      </c>
      <c r="I49" s="78">
        <v>0</v>
      </c>
      <c r="J49" s="78">
        <v>0</v>
      </c>
      <c r="K49" s="78">
        <v>0</v>
      </c>
      <c r="L49" s="78">
        <v>0</v>
      </c>
      <c r="M49" s="78">
        <v>0</v>
      </c>
      <c r="N49" s="78">
        <v>0</v>
      </c>
      <c r="O49" s="78">
        <v>0</v>
      </c>
      <c r="P49" s="78">
        <v>0</v>
      </c>
      <c r="Q49" s="78">
        <v>0</v>
      </c>
      <c r="R49" s="78">
        <v>0</v>
      </c>
      <c r="S49" s="78">
        <v>0</v>
      </c>
      <c r="T49" s="78">
        <v>0</v>
      </c>
      <c r="U49" s="78">
        <v>0</v>
      </c>
      <c r="V49" s="78">
        <v>0</v>
      </c>
      <c r="W49" s="78">
        <v>0</v>
      </c>
      <c r="X49" s="78">
        <v>0</v>
      </c>
      <c r="Y49" s="78">
        <v>0</v>
      </c>
      <c r="Z49" s="78">
        <v>0</v>
      </c>
      <c r="AA49" s="78">
        <v>0</v>
      </c>
      <c r="AB49" s="78">
        <v>0</v>
      </c>
      <c r="AC49" s="78">
        <v>0</v>
      </c>
      <c r="AD49" s="78">
        <v>0</v>
      </c>
      <c r="AE49" s="78">
        <v>0</v>
      </c>
      <c r="AF49" s="78">
        <v>0</v>
      </c>
      <c r="AG49" s="78">
        <v>0</v>
      </c>
      <c r="AH49" s="78">
        <v>0</v>
      </c>
      <c r="AI49" s="78">
        <v>0</v>
      </c>
      <c r="AJ49" s="78">
        <v>0</v>
      </c>
      <c r="AM49" s="383">
        <f>F49+NPV(SDN,G49:INDEX(G49:AJ49,PAL))</f>
        <v>0</v>
      </c>
      <c r="AN49" s="415">
        <f>F49+NPV(SDN,G49:INDEX(G49:AJ49,PAL))</f>
        <v>0</v>
      </c>
      <c r="AO49" s="387">
        <f t="shared" ref="AO49:AO55" si="20">IF(COUNTIF(AP49:AY49,"Klaida")&gt;0,1,0)</f>
        <v>0</v>
      </c>
      <c r="AP49" s="59">
        <f>IF(COUNT(F49:INDEX(F49:AJ49,PAL+1))&lt;&gt;PAL+1,"Klaida",0)</f>
        <v>0</v>
      </c>
      <c r="AQ49" s="59"/>
      <c r="AR49" s="59"/>
      <c r="AS49" s="59"/>
      <c r="AT49" s="59"/>
      <c r="AU49" s="59"/>
      <c r="AV49" s="59"/>
      <c r="AW49" s="59"/>
      <c r="AX49" s="59"/>
      <c r="AY49" s="388"/>
    </row>
    <row r="50" spans="2:51">
      <c r="B50" s="199" t="s">
        <v>52</v>
      </c>
      <c r="C50" s="486" t="s">
        <v>69</v>
      </c>
      <c r="D50" s="169">
        <f>F50+NPV(SDN,G50:INDEX(G50:AJ50,PAL))</f>
        <v>0</v>
      </c>
      <c r="E50" s="169">
        <f t="shared" si="19"/>
        <v>0</v>
      </c>
      <c r="F50" s="78">
        <v>0</v>
      </c>
      <c r="G50" s="78">
        <v>0</v>
      </c>
      <c r="H50" s="78">
        <v>0</v>
      </c>
      <c r="I50" s="78">
        <v>0</v>
      </c>
      <c r="J50" s="78">
        <v>0</v>
      </c>
      <c r="K50" s="78">
        <v>0</v>
      </c>
      <c r="L50" s="78">
        <v>0</v>
      </c>
      <c r="M50" s="78">
        <v>0</v>
      </c>
      <c r="N50" s="78">
        <v>0</v>
      </c>
      <c r="O50" s="78">
        <v>0</v>
      </c>
      <c r="P50" s="78">
        <v>0</v>
      </c>
      <c r="Q50" s="78">
        <v>0</v>
      </c>
      <c r="R50" s="78">
        <v>0</v>
      </c>
      <c r="S50" s="78">
        <v>0</v>
      </c>
      <c r="T50" s="78">
        <v>0</v>
      </c>
      <c r="U50" s="78">
        <v>0</v>
      </c>
      <c r="V50" s="78">
        <v>0</v>
      </c>
      <c r="W50" s="78">
        <v>0</v>
      </c>
      <c r="X50" s="78">
        <v>0</v>
      </c>
      <c r="Y50" s="78">
        <v>0</v>
      </c>
      <c r="Z50" s="78">
        <v>0</v>
      </c>
      <c r="AA50" s="78">
        <v>0</v>
      </c>
      <c r="AB50" s="78">
        <v>0</v>
      </c>
      <c r="AC50" s="78">
        <v>0</v>
      </c>
      <c r="AD50" s="78">
        <v>0</v>
      </c>
      <c r="AE50" s="78">
        <v>0</v>
      </c>
      <c r="AF50" s="78">
        <v>0</v>
      </c>
      <c r="AG50" s="78">
        <v>0</v>
      </c>
      <c r="AH50" s="78">
        <v>0</v>
      </c>
      <c r="AI50" s="78">
        <v>0</v>
      </c>
      <c r="AJ50" s="78">
        <v>0</v>
      </c>
      <c r="AM50" s="383">
        <f>F50+NPV(SDN,G50:INDEX(G50:AJ50,PAL))</f>
        <v>0</v>
      </c>
      <c r="AN50" s="415">
        <f>F50+NPV(SDN,G50:INDEX(G50:AJ50,PAL))</f>
        <v>0</v>
      </c>
      <c r="AO50" s="387">
        <f t="shared" si="20"/>
        <v>0</v>
      </c>
      <c r="AP50" s="59">
        <f>IF(COUNT(F50:INDEX(F50:AJ50,PAL+1))&lt;&gt;PAL+1,"Klaida",0)</f>
        <v>0</v>
      </c>
      <c r="AQ50" s="59"/>
      <c r="AR50" s="59"/>
      <c r="AS50" s="59"/>
      <c r="AT50" s="59"/>
      <c r="AU50" s="59"/>
      <c r="AV50" s="59"/>
      <c r="AW50" s="59"/>
      <c r="AX50" s="59"/>
      <c r="AY50" s="388"/>
    </row>
    <row r="51" spans="2:51">
      <c r="B51" s="199" t="s">
        <v>339</v>
      </c>
      <c r="C51" s="486" t="s">
        <v>69</v>
      </c>
      <c r="D51" s="169">
        <f>F51+NPV(SDN,G51:INDEX(G51:AJ51,PAL))</f>
        <v>0</v>
      </c>
      <c r="E51" s="169">
        <f t="shared" si="19"/>
        <v>0</v>
      </c>
      <c r="F51" s="78">
        <v>0</v>
      </c>
      <c r="G51" s="78">
        <v>0</v>
      </c>
      <c r="H51" s="78">
        <v>0</v>
      </c>
      <c r="I51" s="78">
        <v>0</v>
      </c>
      <c r="J51" s="78">
        <v>0</v>
      </c>
      <c r="K51" s="78">
        <v>0</v>
      </c>
      <c r="L51" s="78">
        <v>0</v>
      </c>
      <c r="M51" s="78">
        <v>0</v>
      </c>
      <c r="N51" s="78">
        <v>0</v>
      </c>
      <c r="O51" s="78">
        <v>0</v>
      </c>
      <c r="P51" s="78">
        <v>0</v>
      </c>
      <c r="Q51" s="78">
        <v>0</v>
      </c>
      <c r="R51" s="78">
        <v>0</v>
      </c>
      <c r="S51" s="78">
        <v>0</v>
      </c>
      <c r="T51" s="78">
        <v>0</v>
      </c>
      <c r="U51" s="78">
        <v>0</v>
      </c>
      <c r="V51" s="78">
        <v>0</v>
      </c>
      <c r="W51" s="78">
        <v>0</v>
      </c>
      <c r="X51" s="78">
        <v>0</v>
      </c>
      <c r="Y51" s="78">
        <v>0</v>
      </c>
      <c r="Z51" s="78">
        <v>0</v>
      </c>
      <c r="AA51" s="78">
        <v>0</v>
      </c>
      <c r="AB51" s="78">
        <v>0</v>
      </c>
      <c r="AC51" s="78">
        <v>0</v>
      </c>
      <c r="AD51" s="78">
        <v>0</v>
      </c>
      <c r="AE51" s="78">
        <v>0</v>
      </c>
      <c r="AF51" s="78">
        <v>0</v>
      </c>
      <c r="AG51" s="78">
        <v>0</v>
      </c>
      <c r="AH51" s="78">
        <v>0</v>
      </c>
      <c r="AI51" s="78">
        <v>0</v>
      </c>
      <c r="AJ51" s="78">
        <v>0</v>
      </c>
      <c r="AM51" s="383">
        <f>F51+NPV(SDN,G51:INDEX(G51:AJ51,PAL))</f>
        <v>0</v>
      </c>
      <c r="AN51" s="415">
        <f>F51+NPV(SDN,G51:INDEX(G51:AJ51,PAL))</f>
        <v>0</v>
      </c>
      <c r="AO51" s="387">
        <f t="shared" si="20"/>
        <v>0</v>
      </c>
      <c r="AP51" s="59">
        <f>IF(COUNT(F51:INDEX(F51:AJ51,PAL+1))&lt;&gt;PAL+1,"Klaida",0)</f>
        <v>0</v>
      </c>
      <c r="AQ51" s="59"/>
      <c r="AR51" s="59"/>
      <c r="AS51" s="59"/>
      <c r="AT51" s="59"/>
      <c r="AU51" s="59"/>
      <c r="AV51" s="59"/>
      <c r="AW51" s="59"/>
      <c r="AX51" s="59"/>
      <c r="AY51" s="388"/>
    </row>
    <row r="52" spans="2:51">
      <c r="B52" s="199" t="s">
        <v>340</v>
      </c>
      <c r="C52" s="486" t="s">
        <v>69</v>
      </c>
      <c r="D52" s="169">
        <f>F52+NPV(SDN,G52:INDEX(G52:AJ52,PAL))</f>
        <v>0</v>
      </c>
      <c r="E52" s="169">
        <f t="shared" si="19"/>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M52" s="383">
        <f>F52+NPV(SDN,G52:INDEX(G52:AJ52,PAL))</f>
        <v>0</v>
      </c>
      <c r="AN52" s="415">
        <f>F52+NPV(SDN,G52:INDEX(G52:AJ52,PAL))</f>
        <v>0</v>
      </c>
      <c r="AO52" s="387">
        <f t="shared" si="20"/>
        <v>0</v>
      </c>
      <c r="AP52" s="59">
        <f>IF(COUNT(F52:INDEX(F52:AJ52,PAL+1))&lt;&gt;PAL+1,"Klaida",0)</f>
        <v>0</v>
      </c>
      <c r="AQ52" s="59"/>
      <c r="AR52" s="59"/>
      <c r="AS52" s="59"/>
      <c r="AT52" s="59"/>
      <c r="AU52" s="59"/>
      <c r="AV52" s="59"/>
      <c r="AW52" s="59"/>
      <c r="AX52" s="59"/>
      <c r="AY52" s="388"/>
    </row>
    <row r="53" spans="2:51">
      <c r="B53" s="199" t="s">
        <v>341</v>
      </c>
      <c r="C53" s="486" t="s">
        <v>69</v>
      </c>
      <c r="D53" s="169">
        <f>F53+NPV(SDN,G53:INDEX(G53:AJ53,PAL))</f>
        <v>0</v>
      </c>
      <c r="E53" s="169">
        <f t="shared" si="19"/>
        <v>0</v>
      </c>
      <c r="F53" s="78">
        <v>0</v>
      </c>
      <c r="G53" s="78">
        <v>0</v>
      </c>
      <c r="H53" s="78">
        <v>0</v>
      </c>
      <c r="I53" s="78">
        <v>0</v>
      </c>
      <c r="J53" s="78">
        <v>0</v>
      </c>
      <c r="K53" s="78">
        <v>0</v>
      </c>
      <c r="L53" s="78">
        <v>0</v>
      </c>
      <c r="M53" s="78">
        <v>0</v>
      </c>
      <c r="N53" s="78">
        <v>0</v>
      </c>
      <c r="O53" s="78">
        <v>0</v>
      </c>
      <c r="P53" s="78">
        <v>0</v>
      </c>
      <c r="Q53" s="78">
        <v>0</v>
      </c>
      <c r="R53" s="78">
        <v>0</v>
      </c>
      <c r="S53" s="78">
        <v>0</v>
      </c>
      <c r="T53" s="78">
        <v>0</v>
      </c>
      <c r="U53" s="78">
        <v>0</v>
      </c>
      <c r="V53" s="78">
        <v>0</v>
      </c>
      <c r="W53" s="78">
        <v>0</v>
      </c>
      <c r="X53" s="78">
        <v>0</v>
      </c>
      <c r="Y53" s="78">
        <v>0</v>
      </c>
      <c r="Z53" s="78">
        <v>0</v>
      </c>
      <c r="AA53" s="78">
        <v>0</v>
      </c>
      <c r="AB53" s="78">
        <v>0</v>
      </c>
      <c r="AC53" s="78">
        <v>0</v>
      </c>
      <c r="AD53" s="78">
        <v>0</v>
      </c>
      <c r="AE53" s="78">
        <v>0</v>
      </c>
      <c r="AF53" s="78">
        <v>0</v>
      </c>
      <c r="AG53" s="78">
        <v>0</v>
      </c>
      <c r="AH53" s="78">
        <v>0</v>
      </c>
      <c r="AI53" s="78">
        <v>0</v>
      </c>
      <c r="AJ53" s="78">
        <v>0</v>
      </c>
      <c r="AM53" s="383">
        <f>F53+NPV(SDN,G53:INDEX(G53:AJ53,PAL))</f>
        <v>0</v>
      </c>
      <c r="AN53" s="415">
        <f>F53+NPV(SDN,G53:INDEX(G53:AJ53,PAL))</f>
        <v>0</v>
      </c>
      <c r="AO53" s="387">
        <f t="shared" si="20"/>
        <v>0</v>
      </c>
      <c r="AP53" s="59">
        <f>IF(COUNT(F53:INDEX(F53:AJ53,PAL+1))&lt;&gt;PAL+1,"Klaida",0)</f>
        <v>0</v>
      </c>
      <c r="AQ53" s="59"/>
      <c r="AR53" s="59"/>
      <c r="AS53" s="59"/>
      <c r="AT53" s="59"/>
      <c r="AU53" s="59"/>
      <c r="AV53" s="59"/>
      <c r="AW53" s="59"/>
      <c r="AX53" s="59"/>
      <c r="AY53" s="388"/>
    </row>
    <row r="54" spans="2:51">
      <c r="B54" s="199" t="s">
        <v>342</v>
      </c>
      <c r="C54" s="486" t="s">
        <v>69</v>
      </c>
      <c r="D54" s="169">
        <f>F54+NPV(SDN,G54:INDEX(G54:AJ54,PAL))</f>
        <v>0</v>
      </c>
      <c r="E54" s="169">
        <f t="shared" si="19"/>
        <v>0</v>
      </c>
      <c r="F54" s="78">
        <v>0</v>
      </c>
      <c r="G54" s="78">
        <v>0</v>
      </c>
      <c r="H54" s="78">
        <v>0</v>
      </c>
      <c r="I54" s="78">
        <v>0</v>
      </c>
      <c r="J54" s="78">
        <v>0</v>
      </c>
      <c r="K54" s="78">
        <v>0</v>
      </c>
      <c r="L54" s="78">
        <v>0</v>
      </c>
      <c r="M54" s="78">
        <v>0</v>
      </c>
      <c r="N54" s="78">
        <v>0</v>
      </c>
      <c r="O54" s="78">
        <v>0</v>
      </c>
      <c r="P54" s="78">
        <v>0</v>
      </c>
      <c r="Q54" s="78">
        <v>0</v>
      </c>
      <c r="R54" s="78">
        <v>0</v>
      </c>
      <c r="S54" s="78">
        <v>0</v>
      </c>
      <c r="T54" s="78">
        <v>0</v>
      </c>
      <c r="U54" s="78">
        <v>0</v>
      </c>
      <c r="V54" s="78">
        <v>0</v>
      </c>
      <c r="W54" s="78">
        <v>0</v>
      </c>
      <c r="X54" s="78">
        <v>0</v>
      </c>
      <c r="Y54" s="78">
        <v>0</v>
      </c>
      <c r="Z54" s="78">
        <v>0</v>
      </c>
      <c r="AA54" s="78">
        <v>0</v>
      </c>
      <c r="AB54" s="78">
        <v>0</v>
      </c>
      <c r="AC54" s="78">
        <v>0</v>
      </c>
      <c r="AD54" s="78">
        <v>0</v>
      </c>
      <c r="AE54" s="78">
        <v>0</v>
      </c>
      <c r="AF54" s="78">
        <v>0</v>
      </c>
      <c r="AG54" s="78">
        <v>0</v>
      </c>
      <c r="AH54" s="78">
        <v>0</v>
      </c>
      <c r="AI54" s="78">
        <v>0</v>
      </c>
      <c r="AJ54" s="78">
        <v>0</v>
      </c>
      <c r="AM54" s="383">
        <f>F54+NPV(SDN,G54:INDEX(G54:AJ54,PAL))</f>
        <v>0</v>
      </c>
      <c r="AN54" s="415">
        <f>F54+NPV(SDN,G54:INDEX(G54:AJ54,PAL))</f>
        <v>0</v>
      </c>
      <c r="AO54" s="387">
        <f t="shared" si="20"/>
        <v>0</v>
      </c>
      <c r="AP54" s="59">
        <f>IF(COUNT(F54:INDEX(F54:AJ54,PAL+1))&lt;&gt;PAL+1,"Klaida",0)</f>
        <v>0</v>
      </c>
      <c r="AQ54" s="59"/>
      <c r="AR54" s="59"/>
      <c r="AS54" s="59"/>
      <c r="AT54" s="59"/>
      <c r="AU54" s="59"/>
      <c r="AV54" s="59"/>
      <c r="AW54" s="59"/>
      <c r="AX54" s="59"/>
      <c r="AY54" s="388"/>
    </row>
    <row r="55" spans="2:51">
      <c r="B55" s="199" t="s">
        <v>343</v>
      </c>
      <c r="C55" s="486" t="s">
        <v>69</v>
      </c>
      <c r="D55" s="169">
        <f>F55+NPV(SDN,G55:INDEX(G55:AJ55,PAL))</f>
        <v>0</v>
      </c>
      <c r="E55" s="169">
        <f t="shared" si="19"/>
        <v>0</v>
      </c>
      <c r="F55" s="78">
        <v>0</v>
      </c>
      <c r="G55" s="78">
        <v>0</v>
      </c>
      <c r="H55" s="78">
        <v>0</v>
      </c>
      <c r="I55" s="78">
        <v>0</v>
      </c>
      <c r="J55" s="78">
        <v>0</v>
      </c>
      <c r="K55" s="78">
        <v>0</v>
      </c>
      <c r="L55" s="78">
        <v>0</v>
      </c>
      <c r="M55" s="78">
        <v>0</v>
      </c>
      <c r="N55" s="78">
        <v>0</v>
      </c>
      <c r="O55" s="78">
        <v>0</v>
      </c>
      <c r="P55" s="78">
        <v>0</v>
      </c>
      <c r="Q55" s="78">
        <v>0</v>
      </c>
      <c r="R55" s="78">
        <v>0</v>
      </c>
      <c r="S55" s="78">
        <v>0</v>
      </c>
      <c r="T55" s="78">
        <v>0</v>
      </c>
      <c r="U55" s="78">
        <v>0</v>
      </c>
      <c r="V55" s="78">
        <v>0</v>
      </c>
      <c r="W55" s="78">
        <v>0</v>
      </c>
      <c r="X55" s="78">
        <v>0</v>
      </c>
      <c r="Y55" s="78">
        <v>0</v>
      </c>
      <c r="Z55" s="78">
        <v>0</v>
      </c>
      <c r="AA55" s="78">
        <v>0</v>
      </c>
      <c r="AB55" s="78">
        <v>0</v>
      </c>
      <c r="AC55" s="78">
        <v>0</v>
      </c>
      <c r="AD55" s="78">
        <v>0</v>
      </c>
      <c r="AE55" s="78">
        <v>0</v>
      </c>
      <c r="AF55" s="78">
        <v>0</v>
      </c>
      <c r="AG55" s="78">
        <v>0</v>
      </c>
      <c r="AH55" s="78">
        <v>0</v>
      </c>
      <c r="AI55" s="78">
        <v>0</v>
      </c>
      <c r="AJ55" s="78">
        <v>0</v>
      </c>
      <c r="AM55" s="383">
        <f>F55+NPV(SDN,G55:INDEX(G55:AJ55,PAL))</f>
        <v>0</v>
      </c>
      <c r="AN55" s="415">
        <f>F55+NPV(SDN,G55:INDEX(G55:AJ55,PAL))</f>
        <v>0</v>
      </c>
      <c r="AO55" s="387">
        <f t="shared" si="20"/>
        <v>0</v>
      </c>
      <c r="AP55" s="59">
        <f>IF(COUNT(F55:INDEX(F55:AJ55,PAL+1))&lt;&gt;PAL+1,"Klaida",0)</f>
        <v>0</v>
      </c>
      <c r="AQ55" s="59"/>
      <c r="AR55" s="59"/>
      <c r="AS55" s="59"/>
      <c r="AT55" s="59"/>
      <c r="AU55" s="59"/>
      <c r="AV55" s="59"/>
      <c r="AW55" s="59"/>
      <c r="AX55" s="59"/>
      <c r="AY55" s="388"/>
    </row>
    <row r="56" spans="2:51">
      <c r="B56" s="66" t="s">
        <v>53</v>
      </c>
      <c r="C56" s="180" t="str">
        <f>IF(Kalba="EN",Data2!C$76,Data2!B$76) &amp; " "&amp; IF(Kalba="EN",Data2!C$77,Data2!B$77)</f>
        <v>SE žala (pasirinkite SE žalos komponentą)</v>
      </c>
      <c r="D56" s="62">
        <f>ROUND(SUM(D57:D59),0)</f>
        <v>0</v>
      </c>
      <c r="E56" s="62">
        <f>ROUND(SUM(E57:E59),0)</f>
        <v>0</v>
      </c>
      <c r="F56" s="170">
        <f t="shared" ref="F56:AJ56" si="21">ROUND(SUM(F57:F59),0)</f>
        <v>0</v>
      </c>
      <c r="G56" s="170">
        <f t="shared" si="21"/>
        <v>0</v>
      </c>
      <c r="H56" s="170">
        <f t="shared" si="21"/>
        <v>0</v>
      </c>
      <c r="I56" s="170">
        <f t="shared" si="21"/>
        <v>0</v>
      </c>
      <c r="J56" s="170">
        <f t="shared" si="21"/>
        <v>0</v>
      </c>
      <c r="K56" s="170">
        <f t="shared" si="21"/>
        <v>0</v>
      </c>
      <c r="L56" s="170">
        <f t="shared" si="21"/>
        <v>0</v>
      </c>
      <c r="M56" s="170">
        <f t="shared" si="21"/>
        <v>0</v>
      </c>
      <c r="N56" s="170">
        <f t="shared" si="21"/>
        <v>0</v>
      </c>
      <c r="O56" s="170">
        <f t="shared" si="21"/>
        <v>0</v>
      </c>
      <c r="P56" s="170">
        <f t="shared" si="21"/>
        <v>0</v>
      </c>
      <c r="Q56" s="170">
        <f t="shared" si="21"/>
        <v>0</v>
      </c>
      <c r="R56" s="170">
        <f t="shared" si="21"/>
        <v>0</v>
      </c>
      <c r="S56" s="170">
        <f t="shared" si="21"/>
        <v>0</v>
      </c>
      <c r="T56" s="170">
        <f t="shared" si="21"/>
        <v>0</v>
      </c>
      <c r="U56" s="170">
        <f t="shared" si="21"/>
        <v>0</v>
      </c>
      <c r="V56" s="170">
        <f t="shared" si="21"/>
        <v>0</v>
      </c>
      <c r="W56" s="170">
        <f t="shared" si="21"/>
        <v>0</v>
      </c>
      <c r="X56" s="170">
        <f t="shared" si="21"/>
        <v>0</v>
      </c>
      <c r="Y56" s="170">
        <f t="shared" si="21"/>
        <v>0</v>
      </c>
      <c r="Z56" s="170">
        <f t="shared" si="21"/>
        <v>0</v>
      </c>
      <c r="AA56" s="170">
        <f t="shared" si="21"/>
        <v>0</v>
      </c>
      <c r="AB56" s="170">
        <f t="shared" si="21"/>
        <v>0</v>
      </c>
      <c r="AC56" s="170">
        <f t="shared" si="21"/>
        <v>0</v>
      </c>
      <c r="AD56" s="170">
        <f t="shared" si="21"/>
        <v>0</v>
      </c>
      <c r="AE56" s="170">
        <f t="shared" si="21"/>
        <v>0</v>
      </c>
      <c r="AF56" s="170">
        <f t="shared" si="21"/>
        <v>0</v>
      </c>
      <c r="AG56" s="170">
        <f t="shared" si="21"/>
        <v>0</v>
      </c>
      <c r="AH56" s="170">
        <f t="shared" si="21"/>
        <v>0</v>
      </c>
      <c r="AI56" s="170">
        <f t="shared" si="21"/>
        <v>0</v>
      </c>
      <c r="AJ56" s="170">
        <f t="shared" si="21"/>
        <v>0</v>
      </c>
      <c r="AM56" s="382">
        <f>ROUND(SUM(AM57:AM59),0)</f>
        <v>0</v>
      </c>
      <c r="AN56" s="382">
        <f>F56+NPV(SDN,G56:INDEX(G56:AJ56,PAL))</f>
        <v>0</v>
      </c>
      <c r="AO56" s="387"/>
      <c r="AP56" s="59"/>
      <c r="AQ56" s="59"/>
      <c r="AR56" s="59"/>
      <c r="AS56" s="59"/>
      <c r="AT56" s="59"/>
      <c r="AU56" s="59"/>
      <c r="AV56" s="59"/>
      <c r="AW56" s="59"/>
      <c r="AX56" s="59"/>
      <c r="AY56" s="388"/>
    </row>
    <row r="57" spans="2:51">
      <c r="B57" s="199" t="s">
        <v>344</v>
      </c>
      <c r="C57" s="486" t="s">
        <v>69</v>
      </c>
      <c r="D57" s="65">
        <f>F57+NPV(SDN,G57:INDEX(G57:AJ57,PAL))</f>
        <v>0</v>
      </c>
      <c r="E57" s="65">
        <f>SUMIF($F$5:$AJ$5,"&lt;="&amp;PAL,$F57:$AJ57)</f>
        <v>0</v>
      </c>
      <c r="F57" s="78">
        <v>0</v>
      </c>
      <c r="G57" s="78">
        <v>0</v>
      </c>
      <c r="H57" s="78">
        <v>0</v>
      </c>
      <c r="I57" s="78">
        <v>0</v>
      </c>
      <c r="J57" s="78">
        <v>0</v>
      </c>
      <c r="K57" s="78">
        <v>0</v>
      </c>
      <c r="L57" s="78">
        <v>0</v>
      </c>
      <c r="M57" s="78">
        <v>0</v>
      </c>
      <c r="N57" s="78">
        <v>0</v>
      </c>
      <c r="O57" s="78">
        <v>0</v>
      </c>
      <c r="P57" s="78">
        <v>0</v>
      </c>
      <c r="Q57" s="78">
        <v>0</v>
      </c>
      <c r="R57" s="78">
        <v>0</v>
      </c>
      <c r="S57" s="78">
        <v>0</v>
      </c>
      <c r="T57" s="78">
        <v>0</v>
      </c>
      <c r="U57" s="78">
        <v>0</v>
      </c>
      <c r="V57" s="78">
        <v>0</v>
      </c>
      <c r="W57" s="78">
        <v>0</v>
      </c>
      <c r="X57" s="78">
        <v>0</v>
      </c>
      <c r="Y57" s="78">
        <v>0</v>
      </c>
      <c r="Z57" s="78">
        <v>0</v>
      </c>
      <c r="AA57" s="78">
        <v>0</v>
      </c>
      <c r="AB57" s="78">
        <v>0</v>
      </c>
      <c r="AC57" s="78">
        <v>0</v>
      </c>
      <c r="AD57" s="78">
        <v>0</v>
      </c>
      <c r="AE57" s="78">
        <v>0</v>
      </c>
      <c r="AF57" s="78">
        <v>0</v>
      </c>
      <c r="AG57" s="78">
        <v>0</v>
      </c>
      <c r="AH57" s="78">
        <v>0</v>
      </c>
      <c r="AI57" s="78">
        <v>0</v>
      </c>
      <c r="AJ57" s="78">
        <v>0</v>
      </c>
      <c r="AM57" s="383">
        <f>F57+NPV(SDN,G57:INDEX(G57:AJ57,PAL))</f>
        <v>0</v>
      </c>
      <c r="AN57" s="415">
        <f>F57+NPV(SDN,G57:INDEX(G57:AJ57,PAL))</f>
        <v>0</v>
      </c>
      <c r="AO57" s="387">
        <f>IF(COUNTIF(AP57:AY57,"Klaida")&gt;0,1,0)</f>
        <v>0</v>
      </c>
      <c r="AP57" s="59">
        <f>IF(COUNT(F57:INDEX(F57:AJ57,PAL+1))&lt;&gt;PAL+1,"Klaida",0)</f>
        <v>0</v>
      </c>
      <c r="AQ57" s="59"/>
      <c r="AR57" s="59"/>
      <c r="AS57" s="59"/>
      <c r="AT57" s="59"/>
      <c r="AU57" s="59"/>
      <c r="AV57" s="59"/>
      <c r="AW57" s="59"/>
      <c r="AX57" s="59"/>
      <c r="AY57" s="388"/>
    </row>
    <row r="58" spans="2:51">
      <c r="B58" s="199" t="s">
        <v>345</v>
      </c>
      <c r="C58" s="486" t="s">
        <v>69</v>
      </c>
      <c r="D58" s="65">
        <f>F58+NPV(SDN,G58:INDEX(G58:AJ58,PAL))</f>
        <v>0</v>
      </c>
      <c r="E58" s="65">
        <f>SUMIF($F$5:$AJ$5,"&lt;="&amp;PAL,$F58:$AJ58)</f>
        <v>0</v>
      </c>
      <c r="F58" s="78">
        <v>0</v>
      </c>
      <c r="G58" s="78">
        <v>0</v>
      </c>
      <c r="H58" s="78">
        <v>0</v>
      </c>
      <c r="I58" s="78">
        <v>0</v>
      </c>
      <c r="J58" s="78">
        <v>0</v>
      </c>
      <c r="K58" s="78">
        <v>0</v>
      </c>
      <c r="L58" s="78">
        <v>0</v>
      </c>
      <c r="M58" s="78">
        <v>0</v>
      </c>
      <c r="N58" s="78">
        <v>0</v>
      </c>
      <c r="O58" s="78">
        <v>0</v>
      </c>
      <c r="P58" s="78">
        <v>0</v>
      </c>
      <c r="Q58" s="78">
        <v>0</v>
      </c>
      <c r="R58" s="78">
        <v>0</v>
      </c>
      <c r="S58" s="78">
        <v>0</v>
      </c>
      <c r="T58" s="78">
        <v>0</v>
      </c>
      <c r="U58" s="78">
        <v>0</v>
      </c>
      <c r="V58" s="78">
        <v>0</v>
      </c>
      <c r="W58" s="78">
        <v>0</v>
      </c>
      <c r="X58" s="78">
        <v>0</v>
      </c>
      <c r="Y58" s="78">
        <v>0</v>
      </c>
      <c r="Z58" s="78">
        <v>0</v>
      </c>
      <c r="AA58" s="78">
        <v>0</v>
      </c>
      <c r="AB58" s="78">
        <v>0</v>
      </c>
      <c r="AC58" s="78">
        <v>0</v>
      </c>
      <c r="AD58" s="78">
        <v>0</v>
      </c>
      <c r="AE58" s="78">
        <v>0</v>
      </c>
      <c r="AF58" s="78">
        <v>0</v>
      </c>
      <c r="AG58" s="78">
        <v>0</v>
      </c>
      <c r="AH58" s="78">
        <v>0</v>
      </c>
      <c r="AI58" s="78">
        <v>0</v>
      </c>
      <c r="AJ58" s="78">
        <v>0</v>
      </c>
      <c r="AM58" s="383">
        <f>F58+NPV(SDN,G58:INDEX(G58:AJ58,PAL))</f>
        <v>0</v>
      </c>
      <c r="AN58" s="415">
        <f>F58+NPV(SDN,G58:INDEX(G58:AJ58,PAL))</f>
        <v>0</v>
      </c>
      <c r="AO58" s="387">
        <f>IF(COUNTIF(AP58:AY58,"Klaida")&gt;0,1,0)</f>
        <v>0</v>
      </c>
      <c r="AP58" s="59">
        <f>IF(COUNT(F58:INDEX(F58:AJ58,PAL+1))&lt;&gt;PAL+1,"Klaida",0)</f>
        <v>0</v>
      </c>
      <c r="AQ58" s="59"/>
      <c r="AR58" s="59"/>
      <c r="AS58" s="59"/>
      <c r="AT58" s="59"/>
      <c r="AU58" s="59"/>
      <c r="AV58" s="59"/>
      <c r="AW58" s="59"/>
      <c r="AX58" s="59"/>
      <c r="AY58" s="388"/>
    </row>
    <row r="59" spans="2:51" ht="13.5" thickBot="1">
      <c r="B59" s="199" t="s">
        <v>346</v>
      </c>
      <c r="C59" s="486" t="s">
        <v>69</v>
      </c>
      <c r="D59" s="65">
        <f>F59+NPV(SDN,G59:INDEX(G59:AJ59,PAL))</f>
        <v>0</v>
      </c>
      <c r="E59" s="65">
        <f>SUMIF($F$5:$AJ$5,"&lt;="&amp;PAL,$F59:$AJ59)</f>
        <v>0</v>
      </c>
      <c r="F59" s="78">
        <v>0</v>
      </c>
      <c r="G59" s="78">
        <v>0</v>
      </c>
      <c r="H59" s="78">
        <v>0</v>
      </c>
      <c r="I59" s="78">
        <v>0</v>
      </c>
      <c r="J59" s="78">
        <v>0</v>
      </c>
      <c r="K59" s="78">
        <v>0</v>
      </c>
      <c r="L59" s="78">
        <v>0</v>
      </c>
      <c r="M59" s="78">
        <v>0</v>
      </c>
      <c r="N59" s="78">
        <v>0</v>
      </c>
      <c r="O59" s="78">
        <v>0</v>
      </c>
      <c r="P59" s="78">
        <v>0</v>
      </c>
      <c r="Q59" s="78">
        <v>0</v>
      </c>
      <c r="R59" s="78">
        <v>0</v>
      </c>
      <c r="S59" s="78">
        <v>0</v>
      </c>
      <c r="T59" s="78">
        <v>0</v>
      </c>
      <c r="U59" s="78">
        <v>0</v>
      </c>
      <c r="V59" s="78">
        <v>0</v>
      </c>
      <c r="W59" s="78">
        <v>0</v>
      </c>
      <c r="X59" s="78">
        <v>0</v>
      </c>
      <c r="Y59" s="78">
        <v>0</v>
      </c>
      <c r="Z59" s="78">
        <v>0</v>
      </c>
      <c r="AA59" s="78">
        <v>0</v>
      </c>
      <c r="AB59" s="78">
        <v>0</v>
      </c>
      <c r="AC59" s="78">
        <v>0</v>
      </c>
      <c r="AD59" s="78">
        <v>0</v>
      </c>
      <c r="AE59" s="78">
        <v>0</v>
      </c>
      <c r="AF59" s="78">
        <v>0</v>
      </c>
      <c r="AG59" s="78">
        <v>0</v>
      </c>
      <c r="AH59" s="78">
        <v>0</v>
      </c>
      <c r="AI59" s="78">
        <v>0</v>
      </c>
      <c r="AJ59" s="78">
        <v>0</v>
      </c>
      <c r="AM59" s="394">
        <f>F59+NPV(SDN,G59:INDEX(G59:AJ59,PAL))</f>
        <v>0</v>
      </c>
      <c r="AN59" s="416">
        <f>F59+NPV(SDN,G59:INDEX(G59:AJ59,PAL))</f>
        <v>0</v>
      </c>
      <c r="AO59" s="391">
        <f>IF(COUNTIF(AP59:AY59,"Klaida")&gt;0,1,0)</f>
        <v>0</v>
      </c>
      <c r="AP59" s="392">
        <f>IF(COUNT(F59:INDEX(F59:AJ59,PAL+1))&lt;&gt;PAL+1,"Klaida",0)</f>
        <v>0</v>
      </c>
      <c r="AQ59" s="392"/>
      <c r="AR59" s="392"/>
      <c r="AS59" s="392"/>
      <c r="AT59" s="392"/>
      <c r="AU59" s="392"/>
      <c r="AV59" s="392"/>
      <c r="AW59" s="392"/>
      <c r="AX59" s="392"/>
      <c r="AY59" s="393"/>
    </row>
    <row r="60" spans="2:51"/>
    <row r="61" spans="2:51">
      <c r="C61" s="404" t="str">
        <f>IF(Kalba="EN",Data2!C79,Data2!B79)</f>
        <v>Finansinės analizės (FA) rodiklių apskaičiavimas</v>
      </c>
      <c r="D61" s="206"/>
      <c r="E61" s="206"/>
      <c r="F61" s="206"/>
      <c r="G61" s="206"/>
      <c r="H61" s="206"/>
      <c r="I61" s="206"/>
      <c r="J61" s="206"/>
      <c r="K61" s="206"/>
      <c r="L61" s="206"/>
      <c r="M61" s="206"/>
      <c r="N61" s="206"/>
      <c r="O61" s="206"/>
      <c r="P61" s="206"/>
      <c r="Q61" s="206"/>
      <c r="R61" s="206"/>
      <c r="S61" s="206"/>
      <c r="T61" s="206"/>
      <c r="U61" s="206"/>
      <c r="V61" s="206"/>
      <c r="W61" s="206"/>
      <c r="X61" s="206"/>
      <c r="Y61" s="206"/>
      <c r="Z61" s="206"/>
      <c r="AA61" s="206"/>
      <c r="AB61" s="206"/>
      <c r="AC61" s="206"/>
      <c r="AD61" s="206"/>
      <c r="AE61" s="206"/>
      <c r="AF61" s="206"/>
      <c r="AG61" s="206"/>
      <c r="AH61" s="206"/>
      <c r="AI61" s="206"/>
      <c r="AJ61" s="206"/>
    </row>
    <row r="62" spans="2:51">
      <c r="C62" s="68" t="str">
        <f>IF(Kalba="EN",Data2!C80,Data2!B80)</f>
        <v>FA rodiklių investicijoms lėšų srautas (realiąja išraiška)</v>
      </c>
      <c r="D62" s="69"/>
      <c r="E62" s="69"/>
      <c r="F62" s="65">
        <f t="shared" ref="F62:AJ62" si="22">ROUND(SUM(F16:F17)-SUM(F7,F22),0)</f>
        <v>0</v>
      </c>
      <c r="G62" s="65">
        <f t="shared" si="22"/>
        <v>0</v>
      </c>
      <c r="H62" s="65">
        <f t="shared" si="22"/>
        <v>0</v>
      </c>
      <c r="I62" s="65">
        <f t="shared" si="22"/>
        <v>0</v>
      </c>
      <c r="J62" s="65">
        <f t="shared" si="22"/>
        <v>0</v>
      </c>
      <c r="K62" s="65">
        <f t="shared" si="22"/>
        <v>0</v>
      </c>
      <c r="L62" s="65">
        <f t="shared" si="22"/>
        <v>0</v>
      </c>
      <c r="M62" s="65">
        <f t="shared" si="22"/>
        <v>0</v>
      </c>
      <c r="N62" s="65">
        <f t="shared" si="22"/>
        <v>0</v>
      </c>
      <c r="O62" s="65">
        <f t="shared" si="22"/>
        <v>0</v>
      </c>
      <c r="P62" s="65">
        <f t="shared" si="22"/>
        <v>0</v>
      </c>
      <c r="Q62" s="65">
        <f t="shared" si="22"/>
        <v>0</v>
      </c>
      <c r="R62" s="65">
        <f t="shared" si="22"/>
        <v>0</v>
      </c>
      <c r="S62" s="65">
        <f t="shared" si="22"/>
        <v>0</v>
      </c>
      <c r="T62" s="65">
        <f t="shared" si="22"/>
        <v>0</v>
      </c>
      <c r="U62" s="65">
        <f t="shared" si="22"/>
        <v>0</v>
      </c>
      <c r="V62" s="65">
        <f t="shared" si="22"/>
        <v>0</v>
      </c>
      <c r="W62" s="65">
        <f t="shared" si="22"/>
        <v>0</v>
      </c>
      <c r="X62" s="65">
        <f t="shared" si="22"/>
        <v>0</v>
      </c>
      <c r="Y62" s="65">
        <f t="shared" si="22"/>
        <v>0</v>
      </c>
      <c r="Z62" s="65">
        <f t="shared" si="22"/>
        <v>0</v>
      </c>
      <c r="AA62" s="65">
        <f t="shared" si="22"/>
        <v>0</v>
      </c>
      <c r="AB62" s="65">
        <f t="shared" si="22"/>
        <v>0</v>
      </c>
      <c r="AC62" s="65">
        <f t="shared" si="22"/>
        <v>0</v>
      </c>
      <c r="AD62" s="65">
        <f t="shared" si="22"/>
        <v>0</v>
      </c>
      <c r="AE62" s="65">
        <f t="shared" si="22"/>
        <v>0</v>
      </c>
      <c r="AF62" s="65">
        <f t="shared" si="22"/>
        <v>0</v>
      </c>
      <c r="AG62" s="65">
        <f t="shared" si="22"/>
        <v>0</v>
      </c>
      <c r="AH62" s="65">
        <f t="shared" si="22"/>
        <v>0</v>
      </c>
      <c r="AI62" s="65">
        <f t="shared" si="22"/>
        <v>0</v>
      </c>
      <c r="AJ62" s="65">
        <f t="shared" si="22"/>
        <v>0</v>
      </c>
    </row>
    <row r="63" spans="2:51">
      <c r="C63" s="68" t="str">
        <f>IF(Kalba="EN",Data2!C82,Data2!B82)</f>
        <v>Suminis finansinio gyvybingumo lėšų srautas (realiąja išraiška)</v>
      </c>
      <c r="D63" s="70"/>
      <c r="E63" s="70"/>
      <c r="F63" s="65">
        <f>ROUND(SUM(F17,F35)-SUM(F7,F21,F30),0)</f>
        <v>0</v>
      </c>
      <c r="G63" s="65">
        <f t="shared" ref="G63:AJ63" si="23">ROUND(SUM(G17,G35)-SUM(G7,G21,G30)+F63,0)</f>
        <v>0</v>
      </c>
      <c r="H63" s="65">
        <f t="shared" si="23"/>
        <v>0</v>
      </c>
      <c r="I63" s="65">
        <f t="shared" si="23"/>
        <v>0</v>
      </c>
      <c r="J63" s="65">
        <f t="shared" si="23"/>
        <v>0</v>
      </c>
      <c r="K63" s="65">
        <f t="shared" si="23"/>
        <v>0</v>
      </c>
      <c r="L63" s="65">
        <f t="shared" si="23"/>
        <v>0</v>
      </c>
      <c r="M63" s="65">
        <f t="shared" si="23"/>
        <v>0</v>
      </c>
      <c r="N63" s="65">
        <f t="shared" si="23"/>
        <v>0</v>
      </c>
      <c r="O63" s="65">
        <f t="shared" si="23"/>
        <v>0</v>
      </c>
      <c r="P63" s="65">
        <f t="shared" si="23"/>
        <v>0</v>
      </c>
      <c r="Q63" s="65">
        <f t="shared" si="23"/>
        <v>0</v>
      </c>
      <c r="R63" s="65">
        <f t="shared" si="23"/>
        <v>0</v>
      </c>
      <c r="S63" s="65">
        <f t="shared" si="23"/>
        <v>0</v>
      </c>
      <c r="T63" s="65">
        <f t="shared" si="23"/>
        <v>0</v>
      </c>
      <c r="U63" s="65">
        <f t="shared" si="23"/>
        <v>0</v>
      </c>
      <c r="V63" s="65">
        <f t="shared" si="23"/>
        <v>0</v>
      </c>
      <c r="W63" s="65">
        <f t="shared" si="23"/>
        <v>0</v>
      </c>
      <c r="X63" s="65">
        <f t="shared" si="23"/>
        <v>0</v>
      </c>
      <c r="Y63" s="65">
        <f t="shared" si="23"/>
        <v>0</v>
      </c>
      <c r="Z63" s="65">
        <f t="shared" si="23"/>
        <v>0</v>
      </c>
      <c r="AA63" s="65">
        <f t="shared" si="23"/>
        <v>0</v>
      </c>
      <c r="AB63" s="65">
        <f t="shared" si="23"/>
        <v>0</v>
      </c>
      <c r="AC63" s="65">
        <f t="shared" si="23"/>
        <v>0</v>
      </c>
      <c r="AD63" s="65">
        <f t="shared" si="23"/>
        <v>0</v>
      </c>
      <c r="AE63" s="65">
        <f t="shared" si="23"/>
        <v>0</v>
      </c>
      <c r="AF63" s="65">
        <f t="shared" si="23"/>
        <v>0</v>
      </c>
      <c r="AG63" s="65">
        <f t="shared" si="23"/>
        <v>0</v>
      </c>
      <c r="AH63" s="65">
        <f t="shared" si="23"/>
        <v>0</v>
      </c>
      <c r="AI63" s="65">
        <f t="shared" si="23"/>
        <v>0</v>
      </c>
      <c r="AJ63" s="65">
        <f t="shared" si="23"/>
        <v>0</v>
      </c>
    </row>
    <row r="64" spans="2:51">
      <c r="C64" s="68" t="str">
        <f>IF(Kalba="EN",Data2!C84,Data2!B84)</f>
        <v>FA rodiklių kapitalui lėšų srautas (realiąja išraiška)</v>
      </c>
      <c r="D64" s="69"/>
      <c r="E64" s="69"/>
      <c r="F64" s="65">
        <f t="shared" ref="F64:AJ64" si="24">SUM(F16,F17)-SUM(F21,F38,F40,F41,F46)+IF(AND(F5&gt;Investiciju_metu_skaicius,F22&gt;0,SUM(F38:F40,F41,F44)&gt;0),MIN(F22,SUM(F38:F40,F41,F44)),0)</f>
        <v>0</v>
      </c>
      <c r="G64" s="65">
        <f t="shared" si="24"/>
        <v>0</v>
      </c>
      <c r="H64" s="65">
        <f t="shared" si="24"/>
        <v>0</v>
      </c>
      <c r="I64" s="65">
        <f t="shared" si="24"/>
        <v>0</v>
      </c>
      <c r="J64" s="65">
        <f t="shared" si="24"/>
        <v>0</v>
      </c>
      <c r="K64" s="65">
        <f t="shared" si="24"/>
        <v>0</v>
      </c>
      <c r="L64" s="65">
        <f t="shared" si="24"/>
        <v>0</v>
      </c>
      <c r="M64" s="65">
        <f t="shared" si="24"/>
        <v>0</v>
      </c>
      <c r="N64" s="65">
        <f t="shared" si="24"/>
        <v>0</v>
      </c>
      <c r="O64" s="65">
        <f t="shared" si="24"/>
        <v>0</v>
      </c>
      <c r="P64" s="65">
        <f t="shared" si="24"/>
        <v>0</v>
      </c>
      <c r="Q64" s="65">
        <f t="shared" si="24"/>
        <v>0</v>
      </c>
      <c r="R64" s="65">
        <f t="shared" si="24"/>
        <v>0</v>
      </c>
      <c r="S64" s="65">
        <f t="shared" si="24"/>
        <v>0</v>
      </c>
      <c r="T64" s="65">
        <f t="shared" si="24"/>
        <v>0</v>
      </c>
      <c r="U64" s="65">
        <f t="shared" si="24"/>
        <v>0</v>
      </c>
      <c r="V64" s="65">
        <f t="shared" si="24"/>
        <v>0</v>
      </c>
      <c r="W64" s="65">
        <f t="shared" si="24"/>
        <v>0</v>
      </c>
      <c r="X64" s="65">
        <f t="shared" si="24"/>
        <v>0</v>
      </c>
      <c r="Y64" s="65">
        <f t="shared" si="24"/>
        <v>0</v>
      </c>
      <c r="Z64" s="65">
        <f t="shared" si="24"/>
        <v>0</v>
      </c>
      <c r="AA64" s="65">
        <f t="shared" si="24"/>
        <v>0</v>
      </c>
      <c r="AB64" s="65">
        <f t="shared" si="24"/>
        <v>0</v>
      </c>
      <c r="AC64" s="65">
        <f t="shared" si="24"/>
        <v>0</v>
      </c>
      <c r="AD64" s="65">
        <f t="shared" si="24"/>
        <v>0</v>
      </c>
      <c r="AE64" s="65">
        <f t="shared" si="24"/>
        <v>0</v>
      </c>
      <c r="AF64" s="65">
        <f t="shared" si="24"/>
        <v>0</v>
      </c>
      <c r="AG64" s="65">
        <f t="shared" si="24"/>
        <v>0</v>
      </c>
      <c r="AH64" s="65">
        <f t="shared" si="24"/>
        <v>0</v>
      </c>
      <c r="AI64" s="65">
        <f t="shared" si="24"/>
        <v>0</v>
      </c>
      <c r="AJ64" s="65">
        <f t="shared" si="24"/>
        <v>0</v>
      </c>
    </row>
    <row r="65" spans="3:36">
      <c r="C65" s="68" t="str">
        <f>IF(Kalba="EN",Data2!C86,Data2!B86)</f>
        <v>Finansinė grynoji dabartinė vertė investicijoms - FGDV(I)</v>
      </c>
      <c r="D65" s="71">
        <f>F62+NPV(FDN,G62:INDEX(G62:AJ62,PAL))</f>
        <v>0</v>
      </c>
      <c r="E65" s="72"/>
    </row>
    <row r="66" spans="3:36">
      <c r="C66" s="68" t="str">
        <f>IF(Kalba="EN",Data2!C87,Data2!B87)</f>
        <v>Finansinė vidinė grąžos norma investicijoms - FVGN(I)</v>
      </c>
      <c r="D66" s="73" t="str">
        <f>IF(ISERROR(E66),"Nėra reikšmės",E66)</f>
        <v>Nėra reikšmės</v>
      </c>
      <c r="E66" s="200" t="e">
        <f>IRR(F62:INDEX(F62:AJ62,PAL+1))</f>
        <v>#NUM!</v>
      </c>
    </row>
    <row r="67" spans="3:36">
      <c r="C67" s="68" t="str">
        <f>IF(Kalba="EN",Data2!C88,Data2!B88)</f>
        <v>Finansinė modifikuota vidinė grąžos norma investicijoms - FMVGN(I)</v>
      </c>
      <c r="D67" s="74" t="str">
        <f>IF(ISERROR(E67),"Nėra reikšmės",E67)</f>
        <v>Nėra reikšmės</v>
      </c>
      <c r="E67" s="200" t="e">
        <f>MIRR(F62:INDEX(F62:AJ62,PAL+1),FDN,FDN)</f>
        <v>#DIV/0!</v>
      </c>
      <c r="G67" s="81"/>
    </row>
    <row r="68" spans="3:36">
      <c r="C68" s="68" t="str">
        <f>IF(Kalba="EN",Data2!C89,Data2!B89)</f>
        <v>Finansinis naudos ir išlaidų santykis - FNIS</v>
      </c>
      <c r="D68" s="75" t="str">
        <f>IF(ISERROR(D17/SUM(D7,-D16,D22)),"-",D17/SUM(D7,-D16,D22))</f>
        <v>-</v>
      </c>
      <c r="E68" s="72"/>
      <c r="G68" s="82"/>
      <c r="H68" s="82"/>
    </row>
    <row r="69" spans="3:36">
      <c r="C69" s="68" t="str">
        <f>IF(Kalba="EN",Data2!C90,Data2!B90)</f>
        <v>Finansinis gyvybingumas (realiąja išraiška)</v>
      </c>
      <c r="D69" s="76" t="str">
        <f>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row>
    <row r="70" spans="3:36">
      <c r="C70" s="68" t="str">
        <f>IF(Kalba="EN",Data2!C92,Data2!B92)</f>
        <v>Finansinė grynoji dabartinė vertė kapitalui - FGDV(K)</v>
      </c>
      <c r="D70" s="71">
        <f>F64+NPV(FDN,G64:INDEX(G64:AJ64,PAL))</f>
        <v>0</v>
      </c>
      <c r="E70" s="72"/>
      <c r="G70" s="82"/>
      <c r="H70" s="82"/>
    </row>
    <row r="71" spans="3:36">
      <c r="C71" s="68" t="str">
        <f>IF(Kalba="EN",Data2!C93,Data2!B93)</f>
        <v>Finansinė vidinė grąžos norma kapitalui - FVGN(K)</v>
      </c>
      <c r="D71" s="73" t="str">
        <f>IF(ISERROR(E71),"Nėra reikšmės",E71)</f>
        <v>Nėra reikšmės</v>
      </c>
      <c r="E71" s="201" t="e">
        <f>IRR(F64:INDEX(F64:AJ64,PAL+1))</f>
        <v>#NUM!</v>
      </c>
    </row>
    <row r="72" spans="3:36">
      <c r="C72" s="68" t="str">
        <f>IF(Kalba="EN",Data2!C94,Data2!B94)</f>
        <v>Finansinė modifikuota vidinė grąžos norma kapitalui - FMVGN(K)</v>
      </c>
      <c r="D72" s="74" t="str">
        <f>IF(ISERROR(E72),"Nėra reikšmės",E72)</f>
        <v>Nėra reikšmės</v>
      </c>
      <c r="E72" s="201" t="e">
        <f>MIRR(F64:INDEX(F64:AJ64,PAL+1),FDN,FDN)</f>
        <v>#DIV/0!</v>
      </c>
    </row>
    <row r="73" spans="3:36"/>
    <row r="74" spans="3:36">
      <c r="C74" s="404" t="str">
        <f>IF(Kalba="EN",Data2!C95,Data2!B95)</f>
        <v>Ekonominės analizės (EA) rodiklių apskaičiavimas</v>
      </c>
      <c r="D74" s="206"/>
      <c r="E74" s="206"/>
      <c r="F74" s="206"/>
      <c r="G74" s="206"/>
      <c r="H74" s="206"/>
      <c r="I74" s="206"/>
      <c r="J74" s="206"/>
      <c r="K74" s="206"/>
      <c r="L74" s="206"/>
      <c r="M74" s="206"/>
      <c r="N74" s="206"/>
      <c r="O74" s="206"/>
      <c r="P74" s="206"/>
      <c r="Q74" s="206"/>
      <c r="R74" s="206"/>
      <c r="S74" s="206"/>
      <c r="T74" s="206"/>
      <c r="U74" s="206"/>
      <c r="V74" s="206"/>
      <c r="W74" s="206"/>
      <c r="X74" s="206"/>
      <c r="Y74" s="206"/>
      <c r="Z74" s="206"/>
      <c r="AA74" s="206"/>
      <c r="AB74" s="206"/>
      <c r="AC74" s="206"/>
      <c r="AD74" s="206"/>
      <c r="AE74" s="206"/>
      <c r="AF74" s="206"/>
      <c r="AG74" s="206"/>
      <c r="AH74" s="206"/>
      <c r="AI74" s="206"/>
      <c r="AJ74" s="206"/>
    </row>
    <row r="75" spans="3:36">
      <c r="C75" s="68" t="str">
        <f>IF(Kalba="EN",Data2!C96,Data2!B96)</f>
        <v>EA rodiklių lėšų srautas (realiąja išraiška)</v>
      </c>
      <c r="D75" s="69"/>
      <c r="E75" s="69"/>
      <c r="F75" s="65" t="e">
        <f>IF(pvm_susigrazinimas="Taip",SUMPRODUCT(F$16,Data1!$C$63,Data1!$D$11)-SUMPRODUCT(F$8:F$15,Data1!$D$55:$D$62,Data1!$D$3:$D$10)-SUMPRODUCT(F$23:F$28,Data1!$D$70:$D$75,Data1!$D$18:$D$23)+F47,SUMPRODUCT(F$16,Data1!$C$63)-SUMPRODUCT(F$8:F$15,Data1!$D$55:$D$62)-SUMPRODUCT(F$23:F$28,Data1!$D$70:$D$75)+F47)</f>
        <v>#VALUE!</v>
      </c>
      <c r="G75" s="65" t="e">
        <f>IF(pvm_susigrazinimas="Taip",SUMPRODUCT(G$16,Data1!$C$63,Data1!$D$11)-SUMPRODUCT(G$8:G$15,Data1!$D$55:$D$62,Data1!$D$3:$D$10)-SUMPRODUCT(G$23:G$28,Data1!$D$70:$D$75,Data1!$D$18:$D$23)+G47,SUMPRODUCT(G$16,Data1!$C$63)-SUMPRODUCT(G$8:G$15,Data1!$D$55:$D$62)-SUMPRODUCT(G$23:G$28,Data1!$D$70:$D$75)+G47)</f>
        <v>#VALUE!</v>
      </c>
      <c r="H75" s="65" t="e">
        <f>IF(pvm_susigrazinimas="Taip",SUMPRODUCT(H$16,Data1!$C$63,Data1!$D$11)-SUMPRODUCT(H$8:H$15,Data1!$D$55:$D$62,Data1!$D$3:$D$10)-SUMPRODUCT(H$23:H$28,Data1!$D$70:$D$75,Data1!$D$18:$D$23)+H47,SUMPRODUCT(H$16,Data1!$C$63)-SUMPRODUCT(H$8:H$15,Data1!$D$55:$D$62)-SUMPRODUCT(H$23:H$28,Data1!$D$70:$D$75)+H47)</f>
        <v>#VALUE!</v>
      </c>
      <c r="I75" s="65" t="e">
        <f>IF(pvm_susigrazinimas="Taip",SUMPRODUCT(I$16,Data1!$C$63,Data1!$D$11)-SUMPRODUCT(I$8:I$15,Data1!$D$55:$D$62,Data1!$D$3:$D$10)-SUMPRODUCT(I$23:I$28,Data1!$D$70:$D$75,Data1!$D$18:$D$23)+I47,SUMPRODUCT(I$16,Data1!$C$63)-SUMPRODUCT(I$8:I$15,Data1!$D$55:$D$62)-SUMPRODUCT(I$23:I$28,Data1!$D$70:$D$75)+I47)</f>
        <v>#VALUE!</v>
      </c>
      <c r="J75" s="65" t="e">
        <f>IF(pvm_susigrazinimas="Taip",SUMPRODUCT(J$16,Data1!$C$63,Data1!$D$11)-SUMPRODUCT(J$8:J$15,Data1!$D$55:$D$62,Data1!$D$3:$D$10)-SUMPRODUCT(J$23:J$28,Data1!$D$70:$D$75,Data1!$D$18:$D$23)+J47,SUMPRODUCT(J$16,Data1!$C$63)-SUMPRODUCT(J$8:J$15,Data1!$D$55:$D$62)-SUMPRODUCT(J$23:J$28,Data1!$D$70:$D$75)+J47)</f>
        <v>#VALUE!</v>
      </c>
      <c r="K75" s="65" t="e">
        <f>IF(pvm_susigrazinimas="Taip",SUMPRODUCT(K$16,Data1!$C$63,Data1!$D$11)-SUMPRODUCT(K$8:K$15,Data1!$D$55:$D$62,Data1!$D$3:$D$10)-SUMPRODUCT(K$23:K$28,Data1!$D$70:$D$75,Data1!$D$18:$D$23)+K47,SUMPRODUCT(K$16,Data1!$C$63)-SUMPRODUCT(K$8:K$15,Data1!$D$55:$D$62)-SUMPRODUCT(K$23:K$28,Data1!$D$70:$D$75)+K47)</f>
        <v>#VALUE!</v>
      </c>
      <c r="L75" s="65" t="e">
        <f>IF(pvm_susigrazinimas="Taip",SUMPRODUCT(L$16,Data1!$C$63,Data1!$D$11)-SUMPRODUCT(L$8:L$15,Data1!$D$55:$D$62,Data1!$D$3:$D$10)-SUMPRODUCT(L$23:L$28,Data1!$D$70:$D$75,Data1!$D$18:$D$23)+L47,SUMPRODUCT(L$16,Data1!$C$63)-SUMPRODUCT(L$8:L$15,Data1!$D$55:$D$62)-SUMPRODUCT(L$23:L$28,Data1!$D$70:$D$75)+L47)</f>
        <v>#VALUE!</v>
      </c>
      <c r="M75" s="65" t="e">
        <f>IF(pvm_susigrazinimas="Taip",SUMPRODUCT(M$16,Data1!$C$63,Data1!$D$11)-SUMPRODUCT(M$8:M$15,Data1!$D$55:$D$62,Data1!$D$3:$D$10)-SUMPRODUCT(M$23:M$28,Data1!$D$70:$D$75,Data1!$D$18:$D$23)+M47,SUMPRODUCT(M$16,Data1!$C$63)-SUMPRODUCT(M$8:M$15,Data1!$D$55:$D$62)-SUMPRODUCT(M$23:M$28,Data1!$D$70:$D$75)+M47)</f>
        <v>#VALUE!</v>
      </c>
      <c r="N75" s="65" t="e">
        <f>IF(pvm_susigrazinimas="Taip",SUMPRODUCT(N$16,Data1!$C$63,Data1!$D$11)-SUMPRODUCT(N$8:N$15,Data1!$D$55:$D$62,Data1!$D$3:$D$10)-SUMPRODUCT(N$23:N$28,Data1!$D$70:$D$75,Data1!$D$18:$D$23)+N47,SUMPRODUCT(N$16,Data1!$C$63)-SUMPRODUCT(N$8:N$15,Data1!$D$55:$D$62)-SUMPRODUCT(N$23:N$28,Data1!$D$70:$D$75)+N47)</f>
        <v>#VALUE!</v>
      </c>
      <c r="O75" s="65" t="e">
        <f>IF(pvm_susigrazinimas="Taip",SUMPRODUCT(O$16,Data1!$C$63,Data1!$D$11)-SUMPRODUCT(O$8:O$15,Data1!$D$55:$D$62,Data1!$D$3:$D$10)-SUMPRODUCT(O$23:O$28,Data1!$D$70:$D$75,Data1!$D$18:$D$23)+O47,SUMPRODUCT(O$16,Data1!$C$63)-SUMPRODUCT(O$8:O$15,Data1!$D$55:$D$62)-SUMPRODUCT(O$23:O$28,Data1!$D$70:$D$75)+O47)</f>
        <v>#VALUE!</v>
      </c>
      <c r="P75" s="65" t="e">
        <f>IF(pvm_susigrazinimas="Taip",SUMPRODUCT(P$16,Data1!$C$63,Data1!$D$11)-SUMPRODUCT(P$8:P$15,Data1!$D$55:$D$62,Data1!$D$3:$D$10)-SUMPRODUCT(P$23:P$28,Data1!$D$70:$D$75,Data1!$D$18:$D$23)+P47,SUMPRODUCT(P$16,Data1!$C$63)-SUMPRODUCT(P$8:P$15,Data1!$D$55:$D$62)-SUMPRODUCT(P$23:P$28,Data1!$D$70:$D$75)+P47)</f>
        <v>#VALUE!</v>
      </c>
      <c r="Q75" s="65" t="e">
        <f>IF(pvm_susigrazinimas="Taip",SUMPRODUCT(Q$16,Data1!$C$63,Data1!$D$11)-SUMPRODUCT(Q$8:Q$15,Data1!$D$55:$D$62,Data1!$D$3:$D$10)-SUMPRODUCT(Q$23:Q$28,Data1!$D$70:$D$75,Data1!$D$18:$D$23)+Q47,SUMPRODUCT(Q$16,Data1!$C$63)-SUMPRODUCT(Q$8:Q$15,Data1!$D$55:$D$62)-SUMPRODUCT(Q$23:Q$28,Data1!$D$70:$D$75)+Q47)</f>
        <v>#VALUE!</v>
      </c>
      <c r="R75" s="65" t="e">
        <f>IF(pvm_susigrazinimas="Taip",SUMPRODUCT(R$16,Data1!$C$63,Data1!$D$11)-SUMPRODUCT(R$8:R$15,Data1!$D$55:$D$62,Data1!$D$3:$D$10)-SUMPRODUCT(R$23:R$28,Data1!$D$70:$D$75,Data1!$D$18:$D$23)+R47,SUMPRODUCT(R$16,Data1!$C$63)-SUMPRODUCT(R$8:R$15,Data1!$D$55:$D$62)-SUMPRODUCT(R$23:R$28,Data1!$D$70:$D$75)+R47)</f>
        <v>#VALUE!</v>
      </c>
      <c r="S75" s="65" t="e">
        <f>IF(pvm_susigrazinimas="Taip",SUMPRODUCT(S$16,Data1!$C$63,Data1!$D$11)-SUMPRODUCT(S$8:S$15,Data1!$D$55:$D$62,Data1!$D$3:$D$10)-SUMPRODUCT(S$23:S$28,Data1!$D$70:$D$75,Data1!$D$18:$D$23)+S47,SUMPRODUCT(S$16,Data1!$C$63)-SUMPRODUCT(S$8:S$15,Data1!$D$55:$D$62)-SUMPRODUCT(S$23:S$28,Data1!$D$70:$D$75)+S47)</f>
        <v>#VALUE!</v>
      </c>
      <c r="T75" s="65" t="e">
        <f>IF(pvm_susigrazinimas="Taip",SUMPRODUCT(T$16,Data1!$C$63,Data1!$D$11)-SUMPRODUCT(T$8:T$15,Data1!$D$55:$D$62,Data1!$D$3:$D$10)-SUMPRODUCT(T$23:T$28,Data1!$D$70:$D$75,Data1!$D$18:$D$23)+T47,SUMPRODUCT(T$16,Data1!$C$63)-SUMPRODUCT(T$8:T$15,Data1!$D$55:$D$62)-SUMPRODUCT(T$23:T$28,Data1!$D$70:$D$75)+T47)</f>
        <v>#VALUE!</v>
      </c>
      <c r="U75" s="65" t="e">
        <f>IF(pvm_susigrazinimas="Taip",SUMPRODUCT(U$16,Data1!$C$63,Data1!$D$11)-SUMPRODUCT(U$8:U$15,Data1!$D$55:$D$62,Data1!$D$3:$D$10)-SUMPRODUCT(U$23:U$28,Data1!$D$70:$D$75,Data1!$D$18:$D$23)+U47,SUMPRODUCT(U$16,Data1!$C$63)-SUMPRODUCT(U$8:U$15,Data1!$D$55:$D$62)-SUMPRODUCT(U$23:U$28,Data1!$D$70:$D$75)+U47)</f>
        <v>#VALUE!</v>
      </c>
      <c r="V75" s="65" t="e">
        <f>IF(pvm_susigrazinimas="Taip",SUMPRODUCT(V$16,Data1!$C$63,Data1!$D$11)-SUMPRODUCT(V$8:V$15,Data1!$D$55:$D$62,Data1!$D$3:$D$10)-SUMPRODUCT(V$23:V$28,Data1!$D$70:$D$75,Data1!$D$18:$D$23)+V47,SUMPRODUCT(V$16,Data1!$C$63)-SUMPRODUCT(V$8:V$15,Data1!$D$55:$D$62)-SUMPRODUCT(V$23:V$28,Data1!$D$70:$D$75)+V47)</f>
        <v>#VALUE!</v>
      </c>
      <c r="W75" s="65" t="e">
        <f>IF(pvm_susigrazinimas="Taip",SUMPRODUCT(W$16,Data1!$C$63,Data1!$D$11)-SUMPRODUCT(W$8:W$15,Data1!$D$55:$D$62,Data1!$D$3:$D$10)-SUMPRODUCT(W$23:W$28,Data1!$D$70:$D$75,Data1!$D$18:$D$23)+W47,SUMPRODUCT(W$16,Data1!$C$63)-SUMPRODUCT(W$8:W$15,Data1!$D$55:$D$62)-SUMPRODUCT(W$23:W$28,Data1!$D$70:$D$75)+W47)</f>
        <v>#VALUE!</v>
      </c>
      <c r="X75" s="65" t="e">
        <f>IF(pvm_susigrazinimas="Taip",SUMPRODUCT(X$16,Data1!$C$63,Data1!$D$11)-SUMPRODUCT(X$8:X$15,Data1!$D$55:$D$62,Data1!$D$3:$D$10)-SUMPRODUCT(X$23:X$28,Data1!$D$70:$D$75,Data1!$D$18:$D$23)+X47,SUMPRODUCT(X$16,Data1!$C$63)-SUMPRODUCT(X$8:X$15,Data1!$D$55:$D$62)-SUMPRODUCT(X$23:X$28,Data1!$D$70:$D$75)+X47)</f>
        <v>#VALUE!</v>
      </c>
      <c r="Y75" s="65" t="e">
        <f>IF(pvm_susigrazinimas="Taip",SUMPRODUCT(Y$16,Data1!$C$63,Data1!$D$11)-SUMPRODUCT(Y$8:Y$15,Data1!$D$55:$D$62,Data1!$D$3:$D$10)-SUMPRODUCT(Y$23:Y$28,Data1!$D$70:$D$75,Data1!$D$18:$D$23)+Y47,SUMPRODUCT(Y$16,Data1!$C$63)-SUMPRODUCT(Y$8:Y$15,Data1!$D$55:$D$62)-SUMPRODUCT(Y$23:Y$28,Data1!$D$70:$D$75)+Y47)</f>
        <v>#VALUE!</v>
      </c>
      <c r="Z75" s="65" t="e">
        <f>IF(pvm_susigrazinimas="Taip",SUMPRODUCT(Z$16,Data1!$C$63,Data1!$D$11)-SUMPRODUCT(Z$8:Z$15,Data1!$D$55:$D$62,Data1!$D$3:$D$10)-SUMPRODUCT(Z$23:Z$28,Data1!$D$70:$D$75,Data1!$D$18:$D$23)+Z47,SUMPRODUCT(Z$16,Data1!$C$63)-SUMPRODUCT(Z$8:Z$15,Data1!$D$55:$D$62)-SUMPRODUCT(Z$23:Z$28,Data1!$D$70:$D$75)+Z47)</f>
        <v>#VALUE!</v>
      </c>
      <c r="AA75" s="65" t="e">
        <f>IF(pvm_susigrazinimas="Taip",SUMPRODUCT(AA$16,Data1!$C$63,Data1!$D$11)-SUMPRODUCT(AA$8:AA$15,Data1!$D$55:$D$62,Data1!$D$3:$D$10)-SUMPRODUCT(AA$23:AA$28,Data1!$D$70:$D$75,Data1!$D$18:$D$23)+AA47,SUMPRODUCT(AA$16,Data1!$C$63)-SUMPRODUCT(AA$8:AA$15,Data1!$D$55:$D$62)-SUMPRODUCT(AA$23:AA$28,Data1!$D$70:$D$75)+AA47)</f>
        <v>#VALUE!</v>
      </c>
      <c r="AB75" s="65" t="e">
        <f>IF(pvm_susigrazinimas="Taip",SUMPRODUCT(AB$16,Data1!$C$63,Data1!$D$11)-SUMPRODUCT(AB$8:AB$15,Data1!$D$55:$D$62,Data1!$D$3:$D$10)-SUMPRODUCT(AB$23:AB$28,Data1!$D$70:$D$75,Data1!$D$18:$D$23)+AB47,SUMPRODUCT(AB$16,Data1!$C$63)-SUMPRODUCT(AB$8:AB$15,Data1!$D$55:$D$62)-SUMPRODUCT(AB$23:AB$28,Data1!$D$70:$D$75)+AB47)</f>
        <v>#VALUE!</v>
      </c>
      <c r="AC75" s="65" t="e">
        <f>IF(pvm_susigrazinimas="Taip",SUMPRODUCT(AC$16,Data1!$C$63,Data1!$D$11)-SUMPRODUCT(AC$8:AC$15,Data1!$D$55:$D$62,Data1!$D$3:$D$10)-SUMPRODUCT(AC$23:AC$28,Data1!$D$70:$D$75,Data1!$D$18:$D$23)+AC47,SUMPRODUCT(AC$16,Data1!$C$63)-SUMPRODUCT(AC$8:AC$15,Data1!$D$55:$D$62)-SUMPRODUCT(AC$23:AC$28,Data1!$D$70:$D$75)+AC47)</f>
        <v>#VALUE!</v>
      </c>
      <c r="AD75" s="65" t="e">
        <f>IF(pvm_susigrazinimas="Taip",SUMPRODUCT(AD$16,Data1!$C$63,Data1!$D$11)-SUMPRODUCT(AD$8:AD$15,Data1!$D$55:$D$62,Data1!$D$3:$D$10)-SUMPRODUCT(AD$23:AD$28,Data1!$D$70:$D$75,Data1!$D$18:$D$23)+AD47,SUMPRODUCT(AD$16,Data1!$C$63)-SUMPRODUCT(AD$8:AD$15,Data1!$D$55:$D$62)-SUMPRODUCT(AD$23:AD$28,Data1!$D$70:$D$75)+AD47)</f>
        <v>#VALUE!</v>
      </c>
      <c r="AE75" s="65" t="e">
        <f>IF(pvm_susigrazinimas="Taip",SUMPRODUCT(AE$16,Data1!$C$63,Data1!$D$11)-SUMPRODUCT(AE$8:AE$15,Data1!$D$55:$D$62,Data1!$D$3:$D$10)-SUMPRODUCT(AE$23:AE$28,Data1!$D$70:$D$75,Data1!$D$18:$D$23)+AE47,SUMPRODUCT(AE$16,Data1!$C$63)-SUMPRODUCT(AE$8:AE$15,Data1!$D$55:$D$62)-SUMPRODUCT(AE$23:AE$28,Data1!$D$70:$D$75)+AE47)</f>
        <v>#VALUE!</v>
      </c>
      <c r="AF75" s="65" t="e">
        <f>IF(pvm_susigrazinimas="Taip",SUMPRODUCT(AF$16,Data1!$C$63,Data1!$D$11)-SUMPRODUCT(AF$8:AF$15,Data1!$D$55:$D$62,Data1!$D$3:$D$10)-SUMPRODUCT(AF$23:AF$28,Data1!$D$70:$D$75,Data1!$D$18:$D$23)+AF47,SUMPRODUCT(AF$16,Data1!$C$63)-SUMPRODUCT(AF$8:AF$15,Data1!$D$55:$D$62)-SUMPRODUCT(AF$23:AF$28,Data1!$D$70:$D$75)+AF47)</f>
        <v>#VALUE!</v>
      </c>
      <c r="AG75" s="65" t="e">
        <f>IF(pvm_susigrazinimas="Taip",SUMPRODUCT(AG$16,Data1!$C$63,Data1!$D$11)-SUMPRODUCT(AG$8:AG$15,Data1!$D$55:$D$62,Data1!$D$3:$D$10)-SUMPRODUCT(AG$23:AG$28,Data1!$D$70:$D$75,Data1!$D$18:$D$23)+AG47,SUMPRODUCT(AG$16,Data1!$C$63)-SUMPRODUCT(AG$8:AG$15,Data1!$D$55:$D$62)-SUMPRODUCT(AG$23:AG$28,Data1!$D$70:$D$75)+AG47)</f>
        <v>#VALUE!</v>
      </c>
      <c r="AH75" s="65" t="e">
        <f>IF(pvm_susigrazinimas="Taip",SUMPRODUCT(AH$16,Data1!$C$63,Data1!$D$11)-SUMPRODUCT(AH$8:AH$15,Data1!$D$55:$D$62,Data1!$D$3:$D$10)-SUMPRODUCT(AH$23:AH$28,Data1!$D$70:$D$75,Data1!$D$18:$D$23)+AH47,SUMPRODUCT(AH$16,Data1!$C$63)-SUMPRODUCT(AH$8:AH$15,Data1!$D$55:$D$62)-SUMPRODUCT(AH$23:AH$28,Data1!$D$70:$D$75)+AH47)</f>
        <v>#VALUE!</v>
      </c>
      <c r="AI75" s="65" t="e">
        <f>IF(pvm_susigrazinimas="Taip",SUMPRODUCT(AI$16,Data1!$C$63,Data1!$D$11)-SUMPRODUCT(AI$8:AI$15,Data1!$D$55:$D$62,Data1!$D$3:$D$10)-SUMPRODUCT(AI$23:AI$28,Data1!$D$70:$D$75,Data1!$D$18:$D$23)+AI47,SUMPRODUCT(AI$16,Data1!$C$63)-SUMPRODUCT(AI$8:AI$15,Data1!$D$55:$D$62)-SUMPRODUCT(AI$23:AI$28,Data1!$D$70:$D$75)+AI47)</f>
        <v>#VALUE!</v>
      </c>
      <c r="AJ75" s="65" t="e">
        <f>IF(pvm_susigrazinimas="Taip",SUMPRODUCT(AJ$16,Data1!$C$63,Data1!$D$11)-SUMPRODUCT(AJ$8:AJ$15,Data1!$D$55:$D$62,Data1!$D$3:$D$10)-SUMPRODUCT(AJ$23:AJ$28,Data1!$D$70:$D$75,Data1!$D$18:$D$23)+AJ47,SUMPRODUCT(AJ$16,Data1!$C$63)-SUMPRODUCT(AJ$8:AJ$15,Data1!$D$55:$D$62)-SUMPRODUCT(AJ$23:AJ$28,Data1!$D$70:$D$75)+AJ47)</f>
        <v>#VALUE!</v>
      </c>
    </row>
    <row r="76" spans="3:36">
      <c r="C76" s="68" t="str">
        <f>IF(Kalba="EN",Data2!C98,Data2!B98)</f>
        <v>Konvertuota investicijų (A.) GDV</v>
      </c>
      <c r="D76" s="71">
        <f>IF(pvm_susigrazinimas="Taip",SUMPRODUCT(AN8:AN15,Data1!C55:C62),SUMPRODUCT(AM8:AM15,Data1!C55:C62))</f>
        <v>0</v>
      </c>
    </row>
    <row r="77" spans="3:36">
      <c r="C77" s="68" t="str">
        <f>IF(Kalba="EN",Data2!C99,Data2!B99)</f>
        <v>Konvertuota investicijų likutinės vertės (B.) GDV</v>
      </c>
      <c r="D77" s="71">
        <f>IF(pvm_susigrazinimas="Taip",PRODUCT(AN16,Data1!C63),PRODUCT(AM16,Data1!C63))</f>
        <v>0</v>
      </c>
    </row>
    <row r="78" spans="3:36">
      <c r="C78" s="68" t="str">
        <f>IF(Kalba="EN",Data2!C100,Data2!B100)</f>
        <v>Konvertuota veiklos pajamų (C.) GDV</v>
      </c>
      <c r="D78" s="71">
        <f>IF(pvm_susigrazinimas="Taip",SUMPRODUCT(AN18:AN20,Data1!C65:C67),SUMPRODUCT(AM18:AM20,Data1!C65:C67))</f>
        <v>0</v>
      </c>
    </row>
    <row r="79" spans="3:36">
      <c r="C79" s="68" t="str">
        <f>IF(Kalba="EN",Data2!C101,Data2!B101)</f>
        <v>Konvertuota veiklos išlaidų (D.1.) GDV</v>
      </c>
      <c r="D79" s="71">
        <f>IF(pvm_susigrazinimas="Taip",SUMPRODUCT(AN23:AN28,Data1!C70:C75),SUMPRODUCT(AM23:AM28,Data1!C70:C75))</f>
        <v>0</v>
      </c>
    </row>
    <row r="80" spans="3:36">
      <c r="C80" s="396" t="str">
        <f>IF(Kalba="EN",Data2!C102,Data2!B102)</f>
        <v>Ekonominė grynoji dabartinė vertė - EGDV</v>
      </c>
      <c r="D80" s="397" t="e">
        <f>F75+NPV(SDN,G75:INDEX(G75:AJ75,PAL))</f>
        <v>#VALUE!</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row>
    <row r="81" spans="2:42">
      <c r="C81" s="400" t="str">
        <f>IF(Kalba="EN",Data2!C103,Data2!B103)</f>
        <v>Ekonominė vidinė grąžos norma - EVGN</v>
      </c>
      <c r="D81" s="401" t="str">
        <f>IF(ISERROR(E81),"Nėra reikšmės",E81)</f>
        <v>Nėra reikšmės</v>
      </c>
      <c r="E81" s="202" t="e">
        <f>IRR(F75:INDEX(F75:AJ75,PAL+1))</f>
        <v>#VALUE!</v>
      </c>
    </row>
    <row r="82" spans="2:42">
      <c r="C82" s="400" t="str">
        <f>IF(Kalba="EN",Data2!C104,Data2!B104)</f>
        <v>Ekonominės naudos ir išlaidų santykis - ENIS</v>
      </c>
      <c r="D82" s="402" t="str">
        <f>IF(ISERROR(SUM(D47) / SUM(D76,-D77,D79)),"-",SUM(D47) / SUM(D76,-D77,D79))</f>
        <v>-</v>
      </c>
    </row>
    <row r="83" spans="2:42" ht="7.5" customHeight="1"/>
    <row r="84" spans="2:42" hidden="1"/>
    <row r="85" spans="2:42" hidden="1"/>
    <row r="86" spans="2:42" hidden="1">
      <c r="B86" s="931" t="s">
        <v>524</v>
      </c>
      <c r="C86" s="931"/>
    </row>
    <row r="87" spans="2:42" hidden="1"/>
    <row r="88" spans="2:42" s="61" customFormat="1" hidden="1">
      <c r="B88" s="66" t="s">
        <v>49</v>
      </c>
      <c r="C88" s="5" t="str">
        <f>IF(Kalba="EN",Data2!C$72,Data2!B$72)</f>
        <v>Socialinio ekonominio (SE) poveikio finansinė išraiška</v>
      </c>
      <c r="D88" s="62">
        <f t="shared" ref="D88:AJ88" si="25">SUM(D89)-SUM(D97)</f>
        <v>0</v>
      </c>
      <c r="E88" s="62">
        <f t="shared" si="25"/>
        <v>0</v>
      </c>
      <c r="F88" s="62">
        <f t="shared" si="25"/>
        <v>0</v>
      </c>
      <c r="G88" s="62">
        <f t="shared" si="25"/>
        <v>0</v>
      </c>
      <c r="H88" s="62">
        <f t="shared" si="25"/>
        <v>0</v>
      </c>
      <c r="I88" s="62">
        <f t="shared" si="25"/>
        <v>0</v>
      </c>
      <c r="J88" s="62">
        <f t="shared" si="25"/>
        <v>0</v>
      </c>
      <c r="K88" s="62">
        <f t="shared" si="25"/>
        <v>0</v>
      </c>
      <c r="L88" s="62">
        <f t="shared" si="25"/>
        <v>0</v>
      </c>
      <c r="M88" s="62">
        <f t="shared" si="25"/>
        <v>0</v>
      </c>
      <c r="N88" s="62">
        <f t="shared" si="25"/>
        <v>0</v>
      </c>
      <c r="O88" s="62">
        <f t="shared" si="25"/>
        <v>0</v>
      </c>
      <c r="P88" s="62">
        <f t="shared" si="25"/>
        <v>0</v>
      </c>
      <c r="Q88" s="62">
        <f t="shared" si="25"/>
        <v>0</v>
      </c>
      <c r="R88" s="62">
        <f t="shared" si="25"/>
        <v>0</v>
      </c>
      <c r="S88" s="62">
        <f t="shared" si="25"/>
        <v>0</v>
      </c>
      <c r="T88" s="62">
        <f t="shared" si="25"/>
        <v>0</v>
      </c>
      <c r="U88" s="62">
        <f t="shared" si="25"/>
        <v>0</v>
      </c>
      <c r="V88" s="62">
        <f t="shared" si="25"/>
        <v>0</v>
      </c>
      <c r="W88" s="62">
        <f t="shared" si="25"/>
        <v>0</v>
      </c>
      <c r="X88" s="62">
        <f t="shared" si="25"/>
        <v>0</v>
      </c>
      <c r="Y88" s="62">
        <f t="shared" si="25"/>
        <v>0</v>
      </c>
      <c r="Z88" s="62">
        <f t="shared" si="25"/>
        <v>0</v>
      </c>
      <c r="AA88" s="62">
        <f t="shared" si="25"/>
        <v>0</v>
      </c>
      <c r="AB88" s="62">
        <f t="shared" si="25"/>
        <v>0</v>
      </c>
      <c r="AC88" s="62">
        <f t="shared" si="25"/>
        <v>0</v>
      </c>
      <c r="AD88" s="62">
        <f t="shared" si="25"/>
        <v>0</v>
      </c>
      <c r="AE88" s="62">
        <f t="shared" si="25"/>
        <v>0</v>
      </c>
      <c r="AF88" s="62">
        <f t="shared" si="25"/>
        <v>0</v>
      </c>
      <c r="AG88" s="62">
        <f t="shared" si="25"/>
        <v>0</v>
      </c>
      <c r="AH88" s="62">
        <f t="shared" si="25"/>
        <v>0</v>
      </c>
      <c r="AI88" s="62">
        <f t="shared" si="25"/>
        <v>0</v>
      </c>
      <c r="AJ88" s="62">
        <f t="shared" si="25"/>
        <v>0</v>
      </c>
    </row>
    <row r="89" spans="2:42" s="61" customFormat="1" hidden="1">
      <c r="B89" s="66" t="s">
        <v>50</v>
      </c>
      <c r="C89" s="5" t="str">
        <f>IF(Kalba="EN",Data2!C$73,Data2!B$73) &amp; " "&amp; IF(Kalba="EN",Data2!C$74,Data2!B$74)</f>
        <v>SE nauda (pasirinkite SE naudos komponentą)</v>
      </c>
      <c r="D89" s="62">
        <f t="shared" ref="D89:AJ89" si="26">ROUND(SUM(D90:D96),0)</f>
        <v>0</v>
      </c>
      <c r="E89" s="62">
        <f t="shared" si="26"/>
        <v>0</v>
      </c>
      <c r="F89" s="62">
        <f t="shared" si="26"/>
        <v>0</v>
      </c>
      <c r="G89" s="62">
        <f t="shared" si="26"/>
        <v>0</v>
      </c>
      <c r="H89" s="62">
        <f t="shared" si="26"/>
        <v>0</v>
      </c>
      <c r="I89" s="62">
        <f t="shared" si="26"/>
        <v>0</v>
      </c>
      <c r="J89" s="62">
        <f t="shared" si="26"/>
        <v>0</v>
      </c>
      <c r="K89" s="62">
        <f t="shared" si="26"/>
        <v>0</v>
      </c>
      <c r="L89" s="62">
        <f t="shared" si="26"/>
        <v>0</v>
      </c>
      <c r="M89" s="62">
        <f t="shared" si="26"/>
        <v>0</v>
      </c>
      <c r="N89" s="62">
        <f t="shared" si="26"/>
        <v>0</v>
      </c>
      <c r="O89" s="62">
        <f t="shared" si="26"/>
        <v>0</v>
      </c>
      <c r="P89" s="62">
        <f t="shared" si="26"/>
        <v>0</v>
      </c>
      <c r="Q89" s="62">
        <f t="shared" si="26"/>
        <v>0</v>
      </c>
      <c r="R89" s="62">
        <f t="shared" si="26"/>
        <v>0</v>
      </c>
      <c r="S89" s="62">
        <f t="shared" si="26"/>
        <v>0</v>
      </c>
      <c r="T89" s="62">
        <f t="shared" si="26"/>
        <v>0</v>
      </c>
      <c r="U89" s="62">
        <f t="shared" si="26"/>
        <v>0</v>
      </c>
      <c r="V89" s="62">
        <f t="shared" si="26"/>
        <v>0</v>
      </c>
      <c r="W89" s="62">
        <f t="shared" si="26"/>
        <v>0</v>
      </c>
      <c r="X89" s="62">
        <f t="shared" si="26"/>
        <v>0</v>
      </c>
      <c r="Y89" s="62">
        <f t="shared" si="26"/>
        <v>0</v>
      </c>
      <c r="Z89" s="62">
        <f t="shared" si="26"/>
        <v>0</v>
      </c>
      <c r="AA89" s="62">
        <f t="shared" si="26"/>
        <v>0</v>
      </c>
      <c r="AB89" s="62">
        <f t="shared" si="26"/>
        <v>0</v>
      </c>
      <c r="AC89" s="62">
        <f t="shared" si="26"/>
        <v>0</v>
      </c>
      <c r="AD89" s="62">
        <f t="shared" si="26"/>
        <v>0</v>
      </c>
      <c r="AE89" s="62">
        <f t="shared" si="26"/>
        <v>0</v>
      </c>
      <c r="AF89" s="62">
        <f t="shared" si="26"/>
        <v>0</v>
      </c>
      <c r="AG89" s="62">
        <f t="shared" si="26"/>
        <v>0</v>
      </c>
      <c r="AH89" s="62">
        <f t="shared" si="26"/>
        <v>0</v>
      </c>
      <c r="AI89" s="62">
        <f t="shared" si="26"/>
        <v>0</v>
      </c>
      <c r="AJ89" s="62">
        <f t="shared" si="26"/>
        <v>0</v>
      </c>
    </row>
    <row r="90" spans="2:42" hidden="1">
      <c r="B90" s="199" t="s">
        <v>51</v>
      </c>
      <c r="C90" s="181" t="str">
        <f>Data4!D$125</f>
        <v>-</v>
      </c>
      <c r="D90" s="169">
        <f>F90+NPV(FDN,G90:INDEX(G90:AJ90,PAL))</f>
        <v>0</v>
      </c>
      <c r="E90" s="169">
        <f t="shared" ref="E90:E96" si="27">SUMIF($F$5:$AJ$5,"&lt;="&amp;PAL,$F90:$AJ90)</f>
        <v>0</v>
      </c>
      <c r="F90" s="169">
        <f>IF(ISERROR(Data4!M$125),0,Data4!M$125)</f>
        <v>0</v>
      </c>
      <c r="G90" s="169">
        <f>IF(ISERROR(Data4!N$125),0,Data4!N$125)</f>
        <v>0</v>
      </c>
      <c r="H90" s="169">
        <f>IF(ISERROR(Data4!O$125),0,Data4!O$125)</f>
        <v>0</v>
      </c>
      <c r="I90" s="169">
        <f>IF(ISERROR(Data4!P$125),0,Data4!P$125)</f>
        <v>0</v>
      </c>
      <c r="J90" s="169">
        <f>IF(ISERROR(Data4!Q$125),0,Data4!Q$125)</f>
        <v>0</v>
      </c>
      <c r="K90" s="169">
        <f>IF(ISERROR(Data4!R$125),0,Data4!R$125)</f>
        <v>0</v>
      </c>
      <c r="L90" s="169">
        <f>IF(ISERROR(Data4!S$125),0,Data4!S$125)</f>
        <v>0</v>
      </c>
      <c r="M90" s="169">
        <f>IF(ISERROR(Data4!T$125),0,Data4!T$125)</f>
        <v>0</v>
      </c>
      <c r="N90" s="169">
        <f>IF(ISERROR(Data4!U$125),0,Data4!U$125)</f>
        <v>0</v>
      </c>
      <c r="O90" s="169">
        <f>IF(ISERROR(Data4!V$125),0,Data4!V$125)</f>
        <v>0</v>
      </c>
      <c r="P90" s="169">
        <f>IF(ISERROR(Data4!W$125),0,Data4!W$125)</f>
        <v>0</v>
      </c>
      <c r="Q90" s="169">
        <f>IF(ISERROR(Data4!X$125),0,Data4!X$125)</f>
        <v>0</v>
      </c>
      <c r="R90" s="169">
        <f>IF(ISERROR(Data4!Y$125),0,Data4!Y$125)</f>
        <v>0</v>
      </c>
      <c r="S90" s="169">
        <f>IF(ISERROR(Data4!Z$125),0,Data4!Z$125)</f>
        <v>0</v>
      </c>
      <c r="T90" s="169">
        <f>IF(ISERROR(Data4!AA$125),0,Data4!AA$125)</f>
        <v>0</v>
      </c>
      <c r="U90" s="169">
        <f>IF(ISERROR(Data4!AB$125),0,Data4!AB$125)</f>
        <v>0</v>
      </c>
      <c r="V90" s="169">
        <f>IF(ISERROR(Data4!AC$125),0,Data4!AC$125)</f>
        <v>0</v>
      </c>
      <c r="W90" s="169">
        <f>IF(ISERROR(Data4!AD$125),0,Data4!AD$125)</f>
        <v>0</v>
      </c>
      <c r="X90" s="169">
        <f>IF(ISERROR(Data4!AE$125),0,Data4!AE$125)</f>
        <v>0</v>
      </c>
      <c r="Y90" s="169">
        <f>IF(ISERROR(Data4!AF$125),0,Data4!AF$125)</f>
        <v>0</v>
      </c>
      <c r="Z90" s="169">
        <f>IF(ISERROR(Data4!AG$125),0,Data4!AG$125)</f>
        <v>0</v>
      </c>
      <c r="AA90" s="169">
        <f>IF(ISERROR(Data4!AH$125),0,Data4!AH$125)</f>
        <v>0</v>
      </c>
      <c r="AB90" s="169">
        <f>IF(ISERROR(Data4!AI$125),0,Data4!AI$125)</f>
        <v>0</v>
      </c>
      <c r="AC90" s="169">
        <f>IF(ISERROR(Data4!AJ$125),0,Data4!AJ$125)</f>
        <v>0</v>
      </c>
      <c r="AD90" s="169">
        <f>IF(ISERROR(Data4!AK$125),0,Data4!AK$125)</f>
        <v>0</v>
      </c>
      <c r="AE90" s="169">
        <f>IF(ISERROR(Data4!AL$125),0,Data4!AL$125)</f>
        <v>0</v>
      </c>
      <c r="AF90" s="169">
        <f>IF(ISERROR(Data4!AM$125),0,Data4!AM$125)</f>
        <v>0</v>
      </c>
      <c r="AG90" s="169">
        <f>IF(ISERROR(Data4!AN$125),0,Data4!AN$125)</f>
        <v>0</v>
      </c>
      <c r="AH90" s="169">
        <f>IF(ISERROR(Data4!AO$125),0,Data4!AO$125)</f>
        <v>0</v>
      </c>
      <c r="AI90" s="169">
        <f>IF(ISERROR(Data4!AP$125),0,Data4!AP$125)</f>
        <v>0</v>
      </c>
      <c r="AJ90" s="169">
        <f>IF(ISERROR(Data4!AQ$125),0,Data4!AQ$125)</f>
        <v>0</v>
      </c>
      <c r="AO90" s="3"/>
      <c r="AP90" s="3"/>
    </row>
    <row r="91" spans="2:42" hidden="1">
      <c r="B91" s="199" t="s">
        <v>52</v>
      </c>
      <c r="C91" s="181" t="str">
        <f>Data4!D$126</f>
        <v>-</v>
      </c>
      <c r="D91" s="65">
        <f>F91+NPV(FDN,G91:INDEX(G91:AJ91,PAL))</f>
        <v>0</v>
      </c>
      <c r="E91" s="169">
        <f t="shared" si="27"/>
        <v>0</v>
      </c>
      <c r="F91" s="169">
        <f>IF(ISERROR(Data4!M$126),0,Data4!M$126)</f>
        <v>0</v>
      </c>
      <c r="G91" s="169">
        <f>IF(ISERROR(Data4!N$126),0,Data4!N$126)</f>
        <v>0</v>
      </c>
      <c r="H91" s="169">
        <f>IF(ISERROR(Data4!O$126),0,Data4!O$126)</f>
        <v>0</v>
      </c>
      <c r="I91" s="169">
        <f>IF(ISERROR(Data4!P$126),0,Data4!P$126)</f>
        <v>0</v>
      </c>
      <c r="J91" s="169">
        <f>IF(ISERROR(Data4!Q$126),0,Data4!Q$126)</f>
        <v>0</v>
      </c>
      <c r="K91" s="169">
        <f>IF(ISERROR(Data4!R$126),0,Data4!R$126)</f>
        <v>0</v>
      </c>
      <c r="L91" s="169">
        <f>IF(ISERROR(Data4!S$126),0,Data4!S$126)</f>
        <v>0</v>
      </c>
      <c r="M91" s="169">
        <f>IF(ISERROR(Data4!T$126),0,Data4!T$126)</f>
        <v>0</v>
      </c>
      <c r="N91" s="169">
        <f>IF(ISERROR(Data4!U$126),0,Data4!U$126)</f>
        <v>0</v>
      </c>
      <c r="O91" s="169">
        <f>IF(ISERROR(Data4!V$126),0,Data4!V$126)</f>
        <v>0</v>
      </c>
      <c r="P91" s="169">
        <f>IF(ISERROR(Data4!W$126),0,Data4!W$126)</f>
        <v>0</v>
      </c>
      <c r="Q91" s="169">
        <f>IF(ISERROR(Data4!X$126),0,Data4!X$126)</f>
        <v>0</v>
      </c>
      <c r="R91" s="169">
        <f>IF(ISERROR(Data4!Y$126),0,Data4!Y$126)</f>
        <v>0</v>
      </c>
      <c r="S91" s="169">
        <f>IF(ISERROR(Data4!Z$126),0,Data4!Z$126)</f>
        <v>0</v>
      </c>
      <c r="T91" s="169">
        <f>IF(ISERROR(Data4!AA$126),0,Data4!AA$126)</f>
        <v>0</v>
      </c>
      <c r="U91" s="169">
        <f>IF(ISERROR(Data4!AB$126),0,Data4!AB$126)</f>
        <v>0</v>
      </c>
      <c r="V91" s="169">
        <f>IF(ISERROR(Data4!AC$126),0,Data4!AC$126)</f>
        <v>0</v>
      </c>
      <c r="W91" s="169">
        <f>IF(ISERROR(Data4!AD$126),0,Data4!AD$126)</f>
        <v>0</v>
      </c>
      <c r="X91" s="169">
        <f>IF(ISERROR(Data4!AE$126),0,Data4!AE$126)</f>
        <v>0</v>
      </c>
      <c r="Y91" s="169">
        <f>IF(ISERROR(Data4!AF$126),0,Data4!AF$126)</f>
        <v>0</v>
      </c>
      <c r="Z91" s="169">
        <f>IF(ISERROR(Data4!AG$126),0,Data4!AG$126)</f>
        <v>0</v>
      </c>
      <c r="AA91" s="169">
        <f>IF(ISERROR(Data4!AH$126),0,Data4!AH$126)</f>
        <v>0</v>
      </c>
      <c r="AB91" s="169">
        <f>IF(ISERROR(Data4!AI$126),0,Data4!AI$126)</f>
        <v>0</v>
      </c>
      <c r="AC91" s="169">
        <f>IF(ISERROR(Data4!AJ$126),0,Data4!AJ$126)</f>
        <v>0</v>
      </c>
      <c r="AD91" s="169">
        <f>IF(ISERROR(Data4!AK$126),0,Data4!AK$126)</f>
        <v>0</v>
      </c>
      <c r="AE91" s="169">
        <f>IF(ISERROR(Data4!AL$126),0,Data4!AL$126)</f>
        <v>0</v>
      </c>
      <c r="AF91" s="169">
        <f>IF(ISERROR(Data4!AM$126),0,Data4!AM$126)</f>
        <v>0</v>
      </c>
      <c r="AG91" s="169">
        <f>IF(ISERROR(Data4!AN$126),0,Data4!AN$126)</f>
        <v>0</v>
      </c>
      <c r="AH91" s="169">
        <f>IF(ISERROR(Data4!AO$126),0,Data4!AO$126)</f>
        <v>0</v>
      </c>
      <c r="AI91" s="169">
        <f>IF(ISERROR(Data4!AP$126),0,Data4!AP$126)</f>
        <v>0</v>
      </c>
      <c r="AJ91" s="169">
        <f>IF(ISERROR(Data4!AQ$126),0,Data4!AQ$126)</f>
        <v>0</v>
      </c>
      <c r="AO91" s="3"/>
      <c r="AP91" s="3"/>
    </row>
    <row r="92" spans="2:42" hidden="1">
      <c r="B92" s="199" t="s">
        <v>339</v>
      </c>
      <c r="C92" s="181" t="str">
        <f>Data4!D$127</f>
        <v>-</v>
      </c>
      <c r="D92" s="65">
        <f>F92+NPV(FDN,G92:INDEX(G92:AJ92,PAL))</f>
        <v>0</v>
      </c>
      <c r="E92" s="169">
        <f t="shared" si="27"/>
        <v>0</v>
      </c>
      <c r="F92" s="169">
        <f>IF(ISERROR(Data4!M$127),0,Data4!M$127)</f>
        <v>0</v>
      </c>
      <c r="G92" s="169">
        <f>IF(ISERROR(Data4!N$127),0,Data4!N$127)</f>
        <v>0</v>
      </c>
      <c r="H92" s="169">
        <f>IF(ISERROR(Data4!O$127),0,Data4!O$127)</f>
        <v>0</v>
      </c>
      <c r="I92" s="169">
        <f>IF(ISERROR(Data4!P$127),0,Data4!P$127)</f>
        <v>0</v>
      </c>
      <c r="J92" s="169">
        <f>IF(ISERROR(Data4!Q$127),0,Data4!Q$127)</f>
        <v>0</v>
      </c>
      <c r="K92" s="169">
        <f>IF(ISERROR(Data4!R$127),0,Data4!R$127)</f>
        <v>0</v>
      </c>
      <c r="L92" s="169">
        <f>IF(ISERROR(Data4!S$127),0,Data4!S$127)</f>
        <v>0</v>
      </c>
      <c r="M92" s="169">
        <f>IF(ISERROR(Data4!T$127),0,Data4!T$127)</f>
        <v>0</v>
      </c>
      <c r="N92" s="169">
        <f>IF(ISERROR(Data4!U$127),0,Data4!U$127)</f>
        <v>0</v>
      </c>
      <c r="O92" s="169">
        <f>IF(ISERROR(Data4!V$127),0,Data4!V$127)</f>
        <v>0</v>
      </c>
      <c r="P92" s="169">
        <f>IF(ISERROR(Data4!W$127),0,Data4!W$127)</f>
        <v>0</v>
      </c>
      <c r="Q92" s="169">
        <f>IF(ISERROR(Data4!X$127),0,Data4!X$127)</f>
        <v>0</v>
      </c>
      <c r="R92" s="169">
        <f>IF(ISERROR(Data4!Y$127),0,Data4!Y$127)</f>
        <v>0</v>
      </c>
      <c r="S92" s="169">
        <f>IF(ISERROR(Data4!Z$127),0,Data4!Z$127)</f>
        <v>0</v>
      </c>
      <c r="T92" s="169">
        <f>IF(ISERROR(Data4!AA$127),0,Data4!AA$127)</f>
        <v>0</v>
      </c>
      <c r="U92" s="169">
        <f>IF(ISERROR(Data4!AB$127),0,Data4!AB$127)</f>
        <v>0</v>
      </c>
      <c r="V92" s="169">
        <f>IF(ISERROR(Data4!AC$127),0,Data4!AC$127)</f>
        <v>0</v>
      </c>
      <c r="W92" s="169">
        <f>IF(ISERROR(Data4!AD$127),0,Data4!AD$127)</f>
        <v>0</v>
      </c>
      <c r="X92" s="169">
        <f>IF(ISERROR(Data4!AE$127),0,Data4!AE$127)</f>
        <v>0</v>
      </c>
      <c r="Y92" s="169">
        <f>IF(ISERROR(Data4!AF$127),0,Data4!AF$127)</f>
        <v>0</v>
      </c>
      <c r="Z92" s="169">
        <f>IF(ISERROR(Data4!AG$127),0,Data4!AG$127)</f>
        <v>0</v>
      </c>
      <c r="AA92" s="169">
        <f>IF(ISERROR(Data4!AH$127),0,Data4!AH$127)</f>
        <v>0</v>
      </c>
      <c r="AB92" s="169">
        <f>IF(ISERROR(Data4!AI$127),0,Data4!AI$127)</f>
        <v>0</v>
      </c>
      <c r="AC92" s="169">
        <f>IF(ISERROR(Data4!AJ$127),0,Data4!AJ$127)</f>
        <v>0</v>
      </c>
      <c r="AD92" s="169">
        <f>IF(ISERROR(Data4!AK$127),0,Data4!AK$127)</f>
        <v>0</v>
      </c>
      <c r="AE92" s="169">
        <f>IF(ISERROR(Data4!AL$127),0,Data4!AL$127)</f>
        <v>0</v>
      </c>
      <c r="AF92" s="169">
        <f>IF(ISERROR(Data4!AM$127),0,Data4!AM$127)</f>
        <v>0</v>
      </c>
      <c r="AG92" s="169">
        <f>IF(ISERROR(Data4!AN$127),0,Data4!AN$127)</f>
        <v>0</v>
      </c>
      <c r="AH92" s="169">
        <f>IF(ISERROR(Data4!AO$127),0,Data4!AO$127)</f>
        <v>0</v>
      </c>
      <c r="AI92" s="169">
        <f>IF(ISERROR(Data4!AP$127),0,Data4!AP$127)</f>
        <v>0</v>
      </c>
      <c r="AJ92" s="169">
        <f>IF(ISERROR(Data4!AQ$127),0,Data4!AQ$127)</f>
        <v>0</v>
      </c>
      <c r="AO92" s="3"/>
      <c r="AP92" s="3"/>
    </row>
    <row r="93" spans="2:42" hidden="1">
      <c r="B93" s="199" t="s">
        <v>340</v>
      </c>
      <c r="C93" s="181" t="str">
        <f>Data4!D$128</f>
        <v>-</v>
      </c>
      <c r="D93" s="65">
        <f>F93+NPV(FDN,G93:INDEX(G93:AJ93,PAL))</f>
        <v>0</v>
      </c>
      <c r="E93" s="169">
        <f t="shared" si="27"/>
        <v>0</v>
      </c>
      <c r="F93" s="169">
        <f>IF(ISERROR(Data4!M$128),0,Data4!M$128)</f>
        <v>0</v>
      </c>
      <c r="G93" s="169">
        <f>IF(ISERROR(Data4!N$128),0,Data4!N$128)</f>
        <v>0</v>
      </c>
      <c r="H93" s="169">
        <f>IF(ISERROR(Data4!O$128),0,Data4!O$128)</f>
        <v>0</v>
      </c>
      <c r="I93" s="169">
        <f>IF(ISERROR(Data4!P$128),0,Data4!P$128)</f>
        <v>0</v>
      </c>
      <c r="J93" s="169">
        <f>IF(ISERROR(Data4!Q$128),0,Data4!Q$128)</f>
        <v>0</v>
      </c>
      <c r="K93" s="169">
        <f>IF(ISERROR(Data4!R$128),0,Data4!R$128)</f>
        <v>0</v>
      </c>
      <c r="L93" s="169">
        <f>IF(ISERROR(Data4!S$128),0,Data4!S$128)</f>
        <v>0</v>
      </c>
      <c r="M93" s="169">
        <f>IF(ISERROR(Data4!T$128),0,Data4!T$128)</f>
        <v>0</v>
      </c>
      <c r="N93" s="169">
        <f>IF(ISERROR(Data4!U$128),0,Data4!U$128)</f>
        <v>0</v>
      </c>
      <c r="O93" s="169">
        <f>IF(ISERROR(Data4!V$128),0,Data4!V$128)</f>
        <v>0</v>
      </c>
      <c r="P93" s="169">
        <f>IF(ISERROR(Data4!W$128),0,Data4!W$128)</f>
        <v>0</v>
      </c>
      <c r="Q93" s="169">
        <f>IF(ISERROR(Data4!X$128),0,Data4!X$128)</f>
        <v>0</v>
      </c>
      <c r="R93" s="169">
        <f>IF(ISERROR(Data4!Y$128),0,Data4!Y$128)</f>
        <v>0</v>
      </c>
      <c r="S93" s="169">
        <f>IF(ISERROR(Data4!Z$128),0,Data4!Z$128)</f>
        <v>0</v>
      </c>
      <c r="T93" s="169">
        <f>IF(ISERROR(Data4!AA$128),0,Data4!AA$128)</f>
        <v>0</v>
      </c>
      <c r="U93" s="169">
        <f>IF(ISERROR(Data4!AB$128),0,Data4!AB$128)</f>
        <v>0</v>
      </c>
      <c r="V93" s="169">
        <f>IF(ISERROR(Data4!AC$128),0,Data4!AC$128)</f>
        <v>0</v>
      </c>
      <c r="W93" s="169">
        <f>IF(ISERROR(Data4!AD$128),0,Data4!AD$128)</f>
        <v>0</v>
      </c>
      <c r="X93" s="169">
        <f>IF(ISERROR(Data4!AE$128),0,Data4!AE$128)</f>
        <v>0</v>
      </c>
      <c r="Y93" s="169">
        <f>IF(ISERROR(Data4!AF$128),0,Data4!AF$128)</f>
        <v>0</v>
      </c>
      <c r="Z93" s="169">
        <f>IF(ISERROR(Data4!AG$128),0,Data4!AG$128)</f>
        <v>0</v>
      </c>
      <c r="AA93" s="169">
        <f>IF(ISERROR(Data4!AH$128),0,Data4!AH$128)</f>
        <v>0</v>
      </c>
      <c r="AB93" s="169">
        <f>IF(ISERROR(Data4!AI$128),0,Data4!AI$128)</f>
        <v>0</v>
      </c>
      <c r="AC93" s="169">
        <f>IF(ISERROR(Data4!AJ$128),0,Data4!AJ$128)</f>
        <v>0</v>
      </c>
      <c r="AD93" s="169">
        <f>IF(ISERROR(Data4!AK$128),0,Data4!AK$128)</f>
        <v>0</v>
      </c>
      <c r="AE93" s="169">
        <f>IF(ISERROR(Data4!AL$128),0,Data4!AL$128)</f>
        <v>0</v>
      </c>
      <c r="AF93" s="169">
        <f>IF(ISERROR(Data4!AM$128),0,Data4!AM$128)</f>
        <v>0</v>
      </c>
      <c r="AG93" s="169">
        <f>IF(ISERROR(Data4!AN$128),0,Data4!AN$128)</f>
        <v>0</v>
      </c>
      <c r="AH93" s="169">
        <f>IF(ISERROR(Data4!AO$128),0,Data4!AO$128)</f>
        <v>0</v>
      </c>
      <c r="AI93" s="169">
        <f>IF(ISERROR(Data4!AP$128),0,Data4!AP$128)</f>
        <v>0</v>
      </c>
      <c r="AJ93" s="169">
        <f>IF(ISERROR(Data4!AQ$128),0,Data4!AQ$128)</f>
        <v>0</v>
      </c>
      <c r="AO93" s="3"/>
      <c r="AP93" s="3"/>
    </row>
    <row r="94" spans="2:42" hidden="1">
      <c r="B94" s="199" t="s">
        <v>341</v>
      </c>
      <c r="C94" s="181" t="str">
        <f>Data4!D$129</f>
        <v>-</v>
      </c>
      <c r="D94" s="65">
        <f>F94+NPV(FDN,G94:INDEX(G94:AJ94,PAL))</f>
        <v>0</v>
      </c>
      <c r="E94" s="169">
        <f t="shared" si="27"/>
        <v>0</v>
      </c>
      <c r="F94" s="169">
        <f>IF(ISERROR(Data4!M$129),0,Data4!M$129)</f>
        <v>0</v>
      </c>
      <c r="G94" s="169">
        <f>IF(ISERROR(Data4!N$129),0,Data4!N$129)</f>
        <v>0</v>
      </c>
      <c r="H94" s="169">
        <f>IF(ISERROR(Data4!O$129),0,Data4!O$129)</f>
        <v>0</v>
      </c>
      <c r="I94" s="169">
        <f>IF(ISERROR(Data4!P$129),0,Data4!P$129)</f>
        <v>0</v>
      </c>
      <c r="J94" s="169">
        <f>IF(ISERROR(Data4!Q$129),0,Data4!Q$129)</f>
        <v>0</v>
      </c>
      <c r="K94" s="169">
        <f>IF(ISERROR(Data4!R$129),0,Data4!R$129)</f>
        <v>0</v>
      </c>
      <c r="L94" s="169">
        <f>IF(ISERROR(Data4!S$129),0,Data4!S$129)</f>
        <v>0</v>
      </c>
      <c r="M94" s="169">
        <f>IF(ISERROR(Data4!T$129),0,Data4!T$129)</f>
        <v>0</v>
      </c>
      <c r="N94" s="169">
        <f>IF(ISERROR(Data4!U$129),0,Data4!U$129)</f>
        <v>0</v>
      </c>
      <c r="O94" s="169">
        <f>IF(ISERROR(Data4!V$129),0,Data4!V$129)</f>
        <v>0</v>
      </c>
      <c r="P94" s="169">
        <f>IF(ISERROR(Data4!W$129),0,Data4!W$129)</f>
        <v>0</v>
      </c>
      <c r="Q94" s="169">
        <f>IF(ISERROR(Data4!X$129),0,Data4!X$129)</f>
        <v>0</v>
      </c>
      <c r="R94" s="169">
        <f>IF(ISERROR(Data4!Y$129),0,Data4!Y$129)</f>
        <v>0</v>
      </c>
      <c r="S94" s="169">
        <f>IF(ISERROR(Data4!Z$129),0,Data4!Z$129)</f>
        <v>0</v>
      </c>
      <c r="T94" s="169">
        <f>IF(ISERROR(Data4!AA$129),0,Data4!AA$129)</f>
        <v>0</v>
      </c>
      <c r="U94" s="169">
        <f>IF(ISERROR(Data4!AB$129),0,Data4!AB$129)</f>
        <v>0</v>
      </c>
      <c r="V94" s="169">
        <f>IF(ISERROR(Data4!AC$129),0,Data4!AC$129)</f>
        <v>0</v>
      </c>
      <c r="W94" s="169">
        <f>IF(ISERROR(Data4!AD$129),0,Data4!AD$129)</f>
        <v>0</v>
      </c>
      <c r="X94" s="169">
        <f>IF(ISERROR(Data4!AE$129),0,Data4!AE$129)</f>
        <v>0</v>
      </c>
      <c r="Y94" s="169">
        <f>IF(ISERROR(Data4!AF$129),0,Data4!AF$129)</f>
        <v>0</v>
      </c>
      <c r="Z94" s="169">
        <f>IF(ISERROR(Data4!AG$129),0,Data4!AG$129)</f>
        <v>0</v>
      </c>
      <c r="AA94" s="169">
        <f>IF(ISERROR(Data4!AH$129),0,Data4!AH$129)</f>
        <v>0</v>
      </c>
      <c r="AB94" s="169">
        <f>IF(ISERROR(Data4!AI$129),0,Data4!AI$129)</f>
        <v>0</v>
      </c>
      <c r="AC94" s="169">
        <f>IF(ISERROR(Data4!AJ$129),0,Data4!AJ$129)</f>
        <v>0</v>
      </c>
      <c r="AD94" s="169">
        <f>IF(ISERROR(Data4!AK$129),0,Data4!AK$129)</f>
        <v>0</v>
      </c>
      <c r="AE94" s="169">
        <f>IF(ISERROR(Data4!AL$129),0,Data4!AL$129)</f>
        <v>0</v>
      </c>
      <c r="AF94" s="169">
        <f>IF(ISERROR(Data4!AM$129),0,Data4!AM$129)</f>
        <v>0</v>
      </c>
      <c r="AG94" s="169">
        <f>IF(ISERROR(Data4!AN$129),0,Data4!AN$129)</f>
        <v>0</v>
      </c>
      <c r="AH94" s="169">
        <f>IF(ISERROR(Data4!AO$129),0,Data4!AO$129)</f>
        <v>0</v>
      </c>
      <c r="AI94" s="169">
        <f>IF(ISERROR(Data4!AP$129),0,Data4!AP$129)</f>
        <v>0</v>
      </c>
      <c r="AJ94" s="169">
        <f>IF(ISERROR(Data4!AQ$129),0,Data4!AQ$129)</f>
        <v>0</v>
      </c>
      <c r="AO94" s="3"/>
      <c r="AP94" s="3"/>
    </row>
    <row r="95" spans="2:42" hidden="1">
      <c r="B95" s="199" t="s">
        <v>342</v>
      </c>
      <c r="C95" s="181" t="str">
        <f>Data4!D$130</f>
        <v>-</v>
      </c>
      <c r="D95" s="65">
        <f>F95+NPV(FDN,G95:INDEX(G95:AJ95,PAL))</f>
        <v>0</v>
      </c>
      <c r="E95" s="169">
        <f t="shared" si="27"/>
        <v>0</v>
      </c>
      <c r="F95" s="169">
        <f>IF(ISERROR(Data4!M$130),0,Data4!M$130)</f>
        <v>0</v>
      </c>
      <c r="G95" s="169">
        <f>IF(ISERROR(Data4!N$130),0,Data4!N$130)</f>
        <v>0</v>
      </c>
      <c r="H95" s="169">
        <f>IF(ISERROR(Data4!O$130),0,Data4!O$130)</f>
        <v>0</v>
      </c>
      <c r="I95" s="169">
        <f>IF(ISERROR(Data4!P$130),0,Data4!P$130)</f>
        <v>0</v>
      </c>
      <c r="J95" s="169">
        <f>IF(ISERROR(Data4!Q$130),0,Data4!Q$130)</f>
        <v>0</v>
      </c>
      <c r="K95" s="169">
        <f>IF(ISERROR(Data4!R$130),0,Data4!R$130)</f>
        <v>0</v>
      </c>
      <c r="L95" s="169">
        <f>IF(ISERROR(Data4!S$130),0,Data4!S$130)</f>
        <v>0</v>
      </c>
      <c r="M95" s="169">
        <f>IF(ISERROR(Data4!T$130),0,Data4!T$130)</f>
        <v>0</v>
      </c>
      <c r="N95" s="169">
        <f>IF(ISERROR(Data4!U$130),0,Data4!U$130)</f>
        <v>0</v>
      </c>
      <c r="O95" s="169">
        <f>IF(ISERROR(Data4!V$130),0,Data4!V$130)</f>
        <v>0</v>
      </c>
      <c r="P95" s="169">
        <f>IF(ISERROR(Data4!W$130),0,Data4!W$130)</f>
        <v>0</v>
      </c>
      <c r="Q95" s="169">
        <f>IF(ISERROR(Data4!X$130),0,Data4!X$130)</f>
        <v>0</v>
      </c>
      <c r="R95" s="169">
        <f>IF(ISERROR(Data4!Y$130),0,Data4!Y$130)</f>
        <v>0</v>
      </c>
      <c r="S95" s="169">
        <f>IF(ISERROR(Data4!Z$130),0,Data4!Z$130)</f>
        <v>0</v>
      </c>
      <c r="T95" s="169">
        <f>IF(ISERROR(Data4!AA$130),0,Data4!AA$130)</f>
        <v>0</v>
      </c>
      <c r="U95" s="169">
        <f>IF(ISERROR(Data4!AB$130),0,Data4!AB$130)</f>
        <v>0</v>
      </c>
      <c r="V95" s="169">
        <f>IF(ISERROR(Data4!AC$130),0,Data4!AC$130)</f>
        <v>0</v>
      </c>
      <c r="W95" s="169">
        <f>IF(ISERROR(Data4!AD$130),0,Data4!AD$130)</f>
        <v>0</v>
      </c>
      <c r="X95" s="169">
        <f>IF(ISERROR(Data4!AE$130),0,Data4!AE$130)</f>
        <v>0</v>
      </c>
      <c r="Y95" s="169">
        <f>IF(ISERROR(Data4!AF$130),0,Data4!AF$130)</f>
        <v>0</v>
      </c>
      <c r="Z95" s="169">
        <f>IF(ISERROR(Data4!AG$130),0,Data4!AG$130)</f>
        <v>0</v>
      </c>
      <c r="AA95" s="169">
        <f>IF(ISERROR(Data4!AH$130),0,Data4!AH$130)</f>
        <v>0</v>
      </c>
      <c r="AB95" s="169">
        <f>IF(ISERROR(Data4!AI$130),0,Data4!AI$130)</f>
        <v>0</v>
      </c>
      <c r="AC95" s="169">
        <f>IF(ISERROR(Data4!AJ$130),0,Data4!AJ$130)</f>
        <v>0</v>
      </c>
      <c r="AD95" s="169">
        <f>IF(ISERROR(Data4!AK$130),0,Data4!AK$130)</f>
        <v>0</v>
      </c>
      <c r="AE95" s="169">
        <f>IF(ISERROR(Data4!AL$130),0,Data4!AL$130)</f>
        <v>0</v>
      </c>
      <c r="AF95" s="169">
        <f>IF(ISERROR(Data4!AM$130),0,Data4!AM$130)</f>
        <v>0</v>
      </c>
      <c r="AG95" s="169">
        <f>IF(ISERROR(Data4!AN$130),0,Data4!AN$130)</f>
        <v>0</v>
      </c>
      <c r="AH95" s="169">
        <f>IF(ISERROR(Data4!AO$130),0,Data4!AO$130)</f>
        <v>0</v>
      </c>
      <c r="AI95" s="169">
        <f>IF(ISERROR(Data4!AP$130),0,Data4!AP$130)</f>
        <v>0</v>
      </c>
      <c r="AJ95" s="169">
        <f>IF(ISERROR(Data4!AQ$130),0,Data4!AQ$130)</f>
        <v>0</v>
      </c>
      <c r="AO95" s="3"/>
      <c r="AP95" s="3"/>
    </row>
    <row r="96" spans="2:42" hidden="1">
      <c r="B96" s="199" t="s">
        <v>343</v>
      </c>
      <c r="C96" s="181" t="str">
        <f>Data4!D$131</f>
        <v>-</v>
      </c>
      <c r="D96" s="65">
        <f>F96+NPV(FDN,G96:INDEX(G96:AJ96,PAL))</f>
        <v>0</v>
      </c>
      <c r="E96" s="169">
        <f t="shared" si="27"/>
        <v>0</v>
      </c>
      <c r="F96" s="169">
        <f>IF(ISERROR(Data4!M$131),0,Data4!M$131)</f>
        <v>0</v>
      </c>
      <c r="G96" s="169">
        <f>IF(ISERROR(Data4!N$131),0,Data4!N$131)</f>
        <v>0</v>
      </c>
      <c r="H96" s="169">
        <f>IF(ISERROR(Data4!O$131),0,Data4!O$131)</f>
        <v>0</v>
      </c>
      <c r="I96" s="169">
        <f>IF(ISERROR(Data4!P$131),0,Data4!P$131)</f>
        <v>0</v>
      </c>
      <c r="J96" s="169">
        <f>IF(ISERROR(Data4!Q$131),0,Data4!Q$131)</f>
        <v>0</v>
      </c>
      <c r="K96" s="169">
        <f>IF(ISERROR(Data4!R$131),0,Data4!R$131)</f>
        <v>0</v>
      </c>
      <c r="L96" s="169">
        <f>IF(ISERROR(Data4!S$131),0,Data4!S$131)</f>
        <v>0</v>
      </c>
      <c r="M96" s="169">
        <f>IF(ISERROR(Data4!T$131),0,Data4!T$131)</f>
        <v>0</v>
      </c>
      <c r="N96" s="169">
        <f>IF(ISERROR(Data4!U$131),0,Data4!U$131)</f>
        <v>0</v>
      </c>
      <c r="O96" s="169">
        <f>IF(ISERROR(Data4!V$131),0,Data4!V$131)</f>
        <v>0</v>
      </c>
      <c r="P96" s="169">
        <f>IF(ISERROR(Data4!W$131),0,Data4!W$131)</f>
        <v>0</v>
      </c>
      <c r="Q96" s="169">
        <f>IF(ISERROR(Data4!X$131),0,Data4!X$131)</f>
        <v>0</v>
      </c>
      <c r="R96" s="169">
        <f>IF(ISERROR(Data4!Y$131),0,Data4!Y$131)</f>
        <v>0</v>
      </c>
      <c r="S96" s="169">
        <f>IF(ISERROR(Data4!Z$131),0,Data4!Z$131)</f>
        <v>0</v>
      </c>
      <c r="T96" s="169">
        <f>IF(ISERROR(Data4!AA$131),0,Data4!AA$131)</f>
        <v>0</v>
      </c>
      <c r="U96" s="169">
        <f>IF(ISERROR(Data4!AB$131),0,Data4!AB$131)</f>
        <v>0</v>
      </c>
      <c r="V96" s="169">
        <f>IF(ISERROR(Data4!AC$131),0,Data4!AC$131)</f>
        <v>0</v>
      </c>
      <c r="W96" s="169">
        <f>IF(ISERROR(Data4!AD$131),0,Data4!AD$131)</f>
        <v>0</v>
      </c>
      <c r="X96" s="169">
        <f>IF(ISERROR(Data4!AE$131),0,Data4!AE$131)</f>
        <v>0</v>
      </c>
      <c r="Y96" s="169">
        <f>IF(ISERROR(Data4!AF$131),0,Data4!AF$131)</f>
        <v>0</v>
      </c>
      <c r="Z96" s="169">
        <f>IF(ISERROR(Data4!AG$131),0,Data4!AG$131)</f>
        <v>0</v>
      </c>
      <c r="AA96" s="169">
        <f>IF(ISERROR(Data4!AH$131),0,Data4!AH$131)</f>
        <v>0</v>
      </c>
      <c r="AB96" s="169">
        <f>IF(ISERROR(Data4!AI$131),0,Data4!AI$131)</f>
        <v>0</v>
      </c>
      <c r="AC96" s="169">
        <f>IF(ISERROR(Data4!AJ$131),0,Data4!AJ$131)</f>
        <v>0</v>
      </c>
      <c r="AD96" s="169">
        <f>IF(ISERROR(Data4!AK$131),0,Data4!AK$131)</f>
        <v>0</v>
      </c>
      <c r="AE96" s="169">
        <f>IF(ISERROR(Data4!AL$131),0,Data4!AL$131)</f>
        <v>0</v>
      </c>
      <c r="AF96" s="169">
        <f>IF(ISERROR(Data4!AM$131),0,Data4!AM$131)</f>
        <v>0</v>
      </c>
      <c r="AG96" s="169">
        <f>IF(ISERROR(Data4!AN$131),0,Data4!AN$131)</f>
        <v>0</v>
      </c>
      <c r="AH96" s="169">
        <f>IF(ISERROR(Data4!AO$131),0,Data4!AO$131)</f>
        <v>0</v>
      </c>
      <c r="AI96" s="169">
        <f>IF(ISERROR(Data4!AP$131),0,Data4!AP$131)</f>
        <v>0</v>
      </c>
      <c r="AJ96" s="169">
        <f>IF(ISERROR(Data4!AQ$131),0,Data4!AQ$131)</f>
        <v>0</v>
      </c>
      <c r="AO96" s="3"/>
      <c r="AP96" s="3"/>
    </row>
    <row r="97" spans="2:42" hidden="1">
      <c r="B97" s="66" t="s">
        <v>53</v>
      </c>
      <c r="C97" s="180" t="str">
        <f>IF(Kalba="EN",Data2!C$76,Data2!B$76) &amp; " "&amp; IF(Kalba="EN",Data2!C$77,Data2!B$77)</f>
        <v>SE žala (pasirinkite SE žalos komponentą)</v>
      </c>
      <c r="D97" s="62">
        <f>ROUND(SUM(D98:D100),0)</f>
        <v>0</v>
      </c>
      <c r="E97" s="62">
        <f>ROUND(SUM(E98:E100),0)</f>
        <v>0</v>
      </c>
      <c r="F97" s="62">
        <f t="shared" ref="F97:AJ97" si="28">ROUND(SUM(F98:F100),0)</f>
        <v>0</v>
      </c>
      <c r="G97" s="62">
        <f t="shared" si="28"/>
        <v>0</v>
      </c>
      <c r="H97" s="62">
        <f t="shared" si="28"/>
        <v>0</v>
      </c>
      <c r="I97" s="62">
        <f t="shared" si="28"/>
        <v>0</v>
      </c>
      <c r="J97" s="62">
        <f t="shared" si="28"/>
        <v>0</v>
      </c>
      <c r="K97" s="62">
        <f t="shared" si="28"/>
        <v>0</v>
      </c>
      <c r="L97" s="62">
        <f t="shared" si="28"/>
        <v>0</v>
      </c>
      <c r="M97" s="62">
        <f t="shared" si="28"/>
        <v>0</v>
      </c>
      <c r="N97" s="62">
        <f t="shared" si="28"/>
        <v>0</v>
      </c>
      <c r="O97" s="62">
        <f t="shared" si="28"/>
        <v>0</v>
      </c>
      <c r="P97" s="62">
        <f t="shared" si="28"/>
        <v>0</v>
      </c>
      <c r="Q97" s="62">
        <f t="shared" si="28"/>
        <v>0</v>
      </c>
      <c r="R97" s="62">
        <f t="shared" si="28"/>
        <v>0</v>
      </c>
      <c r="S97" s="62">
        <f t="shared" si="28"/>
        <v>0</v>
      </c>
      <c r="T97" s="62">
        <f t="shared" si="28"/>
        <v>0</v>
      </c>
      <c r="U97" s="62">
        <f t="shared" si="28"/>
        <v>0</v>
      </c>
      <c r="V97" s="62">
        <f t="shared" si="28"/>
        <v>0</v>
      </c>
      <c r="W97" s="62">
        <f t="shared" si="28"/>
        <v>0</v>
      </c>
      <c r="X97" s="62">
        <f t="shared" si="28"/>
        <v>0</v>
      </c>
      <c r="Y97" s="62">
        <f t="shared" si="28"/>
        <v>0</v>
      </c>
      <c r="Z97" s="62">
        <f t="shared" si="28"/>
        <v>0</v>
      </c>
      <c r="AA97" s="62">
        <f t="shared" si="28"/>
        <v>0</v>
      </c>
      <c r="AB97" s="62">
        <f t="shared" si="28"/>
        <v>0</v>
      </c>
      <c r="AC97" s="62">
        <f t="shared" si="28"/>
        <v>0</v>
      </c>
      <c r="AD97" s="62">
        <f t="shared" si="28"/>
        <v>0</v>
      </c>
      <c r="AE97" s="62">
        <f t="shared" si="28"/>
        <v>0</v>
      </c>
      <c r="AF97" s="62">
        <f t="shared" si="28"/>
        <v>0</v>
      </c>
      <c r="AG97" s="62">
        <f t="shared" si="28"/>
        <v>0</v>
      </c>
      <c r="AH97" s="62">
        <f t="shared" si="28"/>
        <v>0</v>
      </c>
      <c r="AI97" s="62">
        <f t="shared" si="28"/>
        <v>0</v>
      </c>
      <c r="AJ97" s="62">
        <f t="shared" si="28"/>
        <v>0</v>
      </c>
      <c r="AO97" s="3"/>
      <c r="AP97" s="3"/>
    </row>
    <row r="98" spans="2:42" hidden="1">
      <c r="B98" s="199" t="s">
        <v>344</v>
      </c>
      <c r="C98" s="181" t="str">
        <f>Data4!D$133</f>
        <v>-</v>
      </c>
      <c r="D98" s="65">
        <f>F98+NPV(FDN,G98:INDEX(G98:AJ98,PAL))</f>
        <v>0</v>
      </c>
      <c r="E98" s="65">
        <f>SUMIF($F$5:$AJ$5,"&lt;="&amp;PAL,$F98:$AJ98)</f>
        <v>0</v>
      </c>
      <c r="F98" s="169">
        <f>IF(ISERROR(Data4!M$133),0,Data4!M$133)</f>
        <v>0</v>
      </c>
      <c r="G98" s="169">
        <f>IF(ISERROR(Data4!N$133),0,Data4!N$133)</f>
        <v>0</v>
      </c>
      <c r="H98" s="169">
        <f>IF(ISERROR(Data4!O$133),0,Data4!O$133)</f>
        <v>0</v>
      </c>
      <c r="I98" s="169">
        <f>IF(ISERROR(Data4!P$133),0,Data4!P$133)</f>
        <v>0</v>
      </c>
      <c r="J98" s="169">
        <f>IF(ISERROR(Data4!Q$133),0,Data4!Q$133)</f>
        <v>0</v>
      </c>
      <c r="K98" s="169">
        <f>IF(ISERROR(Data4!R$133),0,Data4!R$133)</f>
        <v>0</v>
      </c>
      <c r="L98" s="169">
        <f>IF(ISERROR(Data4!S$133),0,Data4!S$133)</f>
        <v>0</v>
      </c>
      <c r="M98" s="169">
        <f>IF(ISERROR(Data4!T$133),0,Data4!T$133)</f>
        <v>0</v>
      </c>
      <c r="N98" s="169">
        <f>IF(ISERROR(Data4!U$133),0,Data4!U$133)</f>
        <v>0</v>
      </c>
      <c r="O98" s="169">
        <f>IF(ISERROR(Data4!V$133),0,Data4!V$133)</f>
        <v>0</v>
      </c>
      <c r="P98" s="169">
        <f>IF(ISERROR(Data4!W$133),0,Data4!W$133)</f>
        <v>0</v>
      </c>
      <c r="Q98" s="169">
        <f>IF(ISERROR(Data4!X$133),0,Data4!X$133)</f>
        <v>0</v>
      </c>
      <c r="R98" s="169">
        <f>IF(ISERROR(Data4!Y$133),0,Data4!Y$133)</f>
        <v>0</v>
      </c>
      <c r="S98" s="169">
        <f>IF(ISERROR(Data4!Z$133),0,Data4!Z$133)</f>
        <v>0</v>
      </c>
      <c r="T98" s="169">
        <f>IF(ISERROR(Data4!AA$133),0,Data4!AA$133)</f>
        <v>0</v>
      </c>
      <c r="U98" s="169">
        <f>IF(ISERROR(Data4!AB$133),0,Data4!AB$133)</f>
        <v>0</v>
      </c>
      <c r="V98" s="169">
        <f>IF(ISERROR(Data4!AC$133),0,Data4!AC$133)</f>
        <v>0</v>
      </c>
      <c r="W98" s="169">
        <f>IF(ISERROR(Data4!AD$133),0,Data4!AD$133)</f>
        <v>0</v>
      </c>
      <c r="X98" s="169">
        <f>IF(ISERROR(Data4!AE$133),0,Data4!AE$133)</f>
        <v>0</v>
      </c>
      <c r="Y98" s="169">
        <f>IF(ISERROR(Data4!AF$133),0,Data4!AF$133)</f>
        <v>0</v>
      </c>
      <c r="Z98" s="169">
        <f>IF(ISERROR(Data4!AG$133),0,Data4!AG$133)</f>
        <v>0</v>
      </c>
      <c r="AA98" s="169">
        <f>IF(ISERROR(Data4!AH$133),0,Data4!AH$133)</f>
        <v>0</v>
      </c>
      <c r="AB98" s="169">
        <f>IF(ISERROR(Data4!AI$133),0,Data4!AI$133)</f>
        <v>0</v>
      </c>
      <c r="AC98" s="169">
        <f>IF(ISERROR(Data4!AJ$133),0,Data4!AJ$133)</f>
        <v>0</v>
      </c>
      <c r="AD98" s="169">
        <f>IF(ISERROR(Data4!AK$133),0,Data4!AK$133)</f>
        <v>0</v>
      </c>
      <c r="AE98" s="169">
        <f>IF(ISERROR(Data4!AL$133),0,Data4!AL$133)</f>
        <v>0</v>
      </c>
      <c r="AF98" s="169">
        <f>IF(ISERROR(Data4!AM$133),0,Data4!AM$133)</f>
        <v>0</v>
      </c>
      <c r="AG98" s="169">
        <f>IF(ISERROR(Data4!AN$133),0,Data4!AN$133)</f>
        <v>0</v>
      </c>
      <c r="AH98" s="169">
        <f>IF(ISERROR(Data4!AO$133),0,Data4!AO$133)</f>
        <v>0</v>
      </c>
      <c r="AI98" s="169">
        <f>IF(ISERROR(Data4!AP$133),0,Data4!AP$133)</f>
        <v>0</v>
      </c>
      <c r="AJ98" s="169">
        <f>IF(ISERROR(Data4!AQ$133),0,Data4!AQ$133)</f>
        <v>0</v>
      </c>
      <c r="AO98" s="3"/>
      <c r="AP98" s="3"/>
    </row>
    <row r="99" spans="2:42" hidden="1">
      <c r="B99" s="199" t="s">
        <v>345</v>
      </c>
      <c r="C99" s="181" t="str">
        <f>Data4!D$134</f>
        <v>-</v>
      </c>
      <c r="D99" s="65">
        <f>F99+NPV(FDN,G99:INDEX(G99:AJ99,PAL))</f>
        <v>0</v>
      </c>
      <c r="E99" s="65">
        <f>SUMIF($F$5:$AJ$5,"&lt;="&amp;PAL,$F99:$AJ99)</f>
        <v>0</v>
      </c>
      <c r="F99" s="169">
        <f>IF(ISERROR(Data4!M$134),0,Data4!M$134)</f>
        <v>0</v>
      </c>
      <c r="G99" s="169">
        <f>IF(ISERROR(Data4!N$134),0,Data4!N$134)</f>
        <v>0</v>
      </c>
      <c r="H99" s="169">
        <f>IF(ISERROR(Data4!O$134),0,Data4!O$134)</f>
        <v>0</v>
      </c>
      <c r="I99" s="169">
        <f>IF(ISERROR(Data4!P$134),0,Data4!P$134)</f>
        <v>0</v>
      </c>
      <c r="J99" s="169">
        <f>IF(ISERROR(Data4!Q$134),0,Data4!Q$134)</f>
        <v>0</v>
      </c>
      <c r="K99" s="169">
        <f>IF(ISERROR(Data4!R$134),0,Data4!R$134)</f>
        <v>0</v>
      </c>
      <c r="L99" s="169">
        <f>IF(ISERROR(Data4!S$134),0,Data4!S$134)</f>
        <v>0</v>
      </c>
      <c r="M99" s="169">
        <f>IF(ISERROR(Data4!T$134),0,Data4!T$134)</f>
        <v>0</v>
      </c>
      <c r="N99" s="169">
        <f>IF(ISERROR(Data4!U$134),0,Data4!U$134)</f>
        <v>0</v>
      </c>
      <c r="O99" s="169">
        <f>IF(ISERROR(Data4!V$134),0,Data4!V$134)</f>
        <v>0</v>
      </c>
      <c r="P99" s="169">
        <f>IF(ISERROR(Data4!W$134),0,Data4!W$134)</f>
        <v>0</v>
      </c>
      <c r="Q99" s="169">
        <f>IF(ISERROR(Data4!X$134),0,Data4!X$134)</f>
        <v>0</v>
      </c>
      <c r="R99" s="169">
        <f>IF(ISERROR(Data4!Y$134),0,Data4!Y$134)</f>
        <v>0</v>
      </c>
      <c r="S99" s="169">
        <f>IF(ISERROR(Data4!Z$134),0,Data4!Z$134)</f>
        <v>0</v>
      </c>
      <c r="T99" s="169">
        <f>IF(ISERROR(Data4!AA$134),0,Data4!AA$134)</f>
        <v>0</v>
      </c>
      <c r="U99" s="169">
        <f>IF(ISERROR(Data4!AB$134),0,Data4!AB$134)</f>
        <v>0</v>
      </c>
      <c r="V99" s="169">
        <f>IF(ISERROR(Data4!AC$134),0,Data4!AC$134)</f>
        <v>0</v>
      </c>
      <c r="W99" s="169">
        <f>IF(ISERROR(Data4!AD$134),0,Data4!AD$134)</f>
        <v>0</v>
      </c>
      <c r="X99" s="169">
        <f>IF(ISERROR(Data4!AE$134),0,Data4!AE$134)</f>
        <v>0</v>
      </c>
      <c r="Y99" s="169">
        <f>IF(ISERROR(Data4!AF$134),0,Data4!AF$134)</f>
        <v>0</v>
      </c>
      <c r="Z99" s="169">
        <f>IF(ISERROR(Data4!AG$134),0,Data4!AG$134)</f>
        <v>0</v>
      </c>
      <c r="AA99" s="169">
        <f>IF(ISERROR(Data4!AH$134),0,Data4!AH$134)</f>
        <v>0</v>
      </c>
      <c r="AB99" s="169">
        <f>IF(ISERROR(Data4!AI$134),0,Data4!AI$134)</f>
        <v>0</v>
      </c>
      <c r="AC99" s="169">
        <f>IF(ISERROR(Data4!AJ$134),0,Data4!AJ$134)</f>
        <v>0</v>
      </c>
      <c r="AD99" s="169">
        <f>IF(ISERROR(Data4!AK$134),0,Data4!AK$134)</f>
        <v>0</v>
      </c>
      <c r="AE99" s="169">
        <f>IF(ISERROR(Data4!AL$134),0,Data4!AL$134)</f>
        <v>0</v>
      </c>
      <c r="AF99" s="169">
        <f>IF(ISERROR(Data4!AM$134),0,Data4!AM$134)</f>
        <v>0</v>
      </c>
      <c r="AG99" s="169">
        <f>IF(ISERROR(Data4!AN$134),0,Data4!AN$134)</f>
        <v>0</v>
      </c>
      <c r="AH99" s="169">
        <f>IF(ISERROR(Data4!AO$134),0,Data4!AO$134)</f>
        <v>0</v>
      </c>
      <c r="AI99" s="169">
        <f>IF(ISERROR(Data4!AP$134),0,Data4!AP$134)</f>
        <v>0</v>
      </c>
      <c r="AJ99" s="169">
        <f>IF(ISERROR(Data4!AQ$134),0,Data4!AQ$134)</f>
        <v>0</v>
      </c>
      <c r="AO99" s="3"/>
      <c r="AP99" s="3"/>
    </row>
    <row r="100" spans="2:42" hidden="1">
      <c r="B100" s="199" t="s">
        <v>346</v>
      </c>
      <c r="C100" s="181" t="str">
        <f>Data4!D$135</f>
        <v>-</v>
      </c>
      <c r="D100" s="65">
        <f>F100+NPV(FDN,G100:INDEX(G100:AJ100,PAL))</f>
        <v>0</v>
      </c>
      <c r="E100" s="65">
        <f>SUMIF($F$5:$AJ$5,"&lt;="&amp;PAL,$F100:$AJ100)</f>
        <v>0</v>
      </c>
      <c r="F100" s="169">
        <f>IF(ISERROR(Data4!M$135),0,Data4!M$135)</f>
        <v>0</v>
      </c>
      <c r="G100" s="169">
        <f>IF(ISERROR(Data4!N$135),0,Data4!N$135)</f>
        <v>0</v>
      </c>
      <c r="H100" s="169">
        <f>IF(ISERROR(Data4!O$135),0,Data4!O$135)</f>
        <v>0</v>
      </c>
      <c r="I100" s="169">
        <f>IF(ISERROR(Data4!P$135),0,Data4!P$135)</f>
        <v>0</v>
      </c>
      <c r="J100" s="169">
        <f>IF(ISERROR(Data4!Q$135),0,Data4!Q$135)</f>
        <v>0</v>
      </c>
      <c r="K100" s="169">
        <f>IF(ISERROR(Data4!R$135),0,Data4!R$135)</f>
        <v>0</v>
      </c>
      <c r="L100" s="169">
        <f>IF(ISERROR(Data4!S$135),0,Data4!S$135)</f>
        <v>0</v>
      </c>
      <c r="M100" s="169">
        <f>IF(ISERROR(Data4!T$135),0,Data4!T$135)</f>
        <v>0</v>
      </c>
      <c r="N100" s="169">
        <f>IF(ISERROR(Data4!U$135),0,Data4!U$135)</f>
        <v>0</v>
      </c>
      <c r="O100" s="169">
        <f>IF(ISERROR(Data4!V$135),0,Data4!V$135)</f>
        <v>0</v>
      </c>
      <c r="P100" s="169">
        <f>IF(ISERROR(Data4!W$135),0,Data4!W$135)</f>
        <v>0</v>
      </c>
      <c r="Q100" s="169">
        <f>IF(ISERROR(Data4!X$135),0,Data4!X$135)</f>
        <v>0</v>
      </c>
      <c r="R100" s="169">
        <f>IF(ISERROR(Data4!Y$135),0,Data4!Y$135)</f>
        <v>0</v>
      </c>
      <c r="S100" s="169">
        <f>IF(ISERROR(Data4!Z$135),0,Data4!Z$135)</f>
        <v>0</v>
      </c>
      <c r="T100" s="169">
        <f>IF(ISERROR(Data4!AA$135),0,Data4!AA$135)</f>
        <v>0</v>
      </c>
      <c r="U100" s="169">
        <f>IF(ISERROR(Data4!AB$135),0,Data4!AB$135)</f>
        <v>0</v>
      </c>
      <c r="V100" s="169">
        <f>IF(ISERROR(Data4!AC$135),0,Data4!AC$135)</f>
        <v>0</v>
      </c>
      <c r="W100" s="169">
        <f>IF(ISERROR(Data4!AD$135),0,Data4!AD$135)</f>
        <v>0</v>
      </c>
      <c r="X100" s="169">
        <f>IF(ISERROR(Data4!AE$135),0,Data4!AE$135)</f>
        <v>0</v>
      </c>
      <c r="Y100" s="169">
        <f>IF(ISERROR(Data4!AF$135),0,Data4!AF$135)</f>
        <v>0</v>
      </c>
      <c r="Z100" s="169">
        <f>IF(ISERROR(Data4!AG$135),0,Data4!AG$135)</f>
        <v>0</v>
      </c>
      <c r="AA100" s="169">
        <f>IF(ISERROR(Data4!AH$135),0,Data4!AH$135)</f>
        <v>0</v>
      </c>
      <c r="AB100" s="169">
        <f>IF(ISERROR(Data4!AI$135),0,Data4!AI$135)</f>
        <v>0</v>
      </c>
      <c r="AC100" s="169">
        <f>IF(ISERROR(Data4!AJ$135),0,Data4!AJ$135)</f>
        <v>0</v>
      </c>
      <c r="AD100" s="169">
        <f>IF(ISERROR(Data4!AK$135),0,Data4!AK$135)</f>
        <v>0</v>
      </c>
      <c r="AE100" s="169">
        <f>IF(ISERROR(Data4!AL$135),0,Data4!AL$135)</f>
        <v>0</v>
      </c>
      <c r="AF100" s="169">
        <f>IF(ISERROR(Data4!AM$135),0,Data4!AM$135)</f>
        <v>0</v>
      </c>
      <c r="AG100" s="169">
        <f>IF(ISERROR(Data4!AN$135),0,Data4!AN$135)</f>
        <v>0</v>
      </c>
      <c r="AH100" s="169">
        <f>IF(ISERROR(Data4!AO$135),0,Data4!AO$135)</f>
        <v>0</v>
      </c>
      <c r="AI100" s="169">
        <f>IF(ISERROR(Data4!AP$135),0,Data4!AP$135)</f>
        <v>0</v>
      </c>
      <c r="AJ100" s="169">
        <f>IF(ISERROR(Data4!AQ$135),0,Data4!AQ$135)</f>
        <v>0</v>
      </c>
      <c r="AO100" s="3"/>
      <c r="AP100" s="3"/>
    </row>
  </sheetData>
  <sheetProtection algorithmName="SHA-512" hashValue="hrcAa0FBM2Pk9Ma/GBKalMQQ+sQifZqXGArRwMWsgP4YyxQ8XCQY8iAfv1LFlradHV1FSzEZUUJj2fzpF/JWqQ==" saltValue="BdgrxJ8mhDT8PbmX/cUcDw==" spinCount="100000" sheet="1" objects="1" scenarios="1"/>
  <mergeCells count="5">
    <mergeCell ref="B86:C86"/>
    <mergeCell ref="C2:E2"/>
    <mergeCell ref="C3:E3"/>
    <mergeCell ref="C4:E4"/>
    <mergeCell ref="AP4:AY4"/>
  </mergeCells>
  <conditionalFormatting sqref="B7:C48 B56:C56 B49:B55 B57:B59">
    <cfRule type="expression" dxfId="201" priority="4" stopIfTrue="1">
      <formula>$AO7=1</formula>
    </cfRule>
  </conditionalFormatting>
  <conditionalFormatting sqref="C4:E4">
    <cfRule type="expression" dxfId="200" priority="3" stopIfTrue="1">
      <formula>LEN($C$4)&gt;0</formula>
    </cfRule>
  </conditionalFormatting>
  <conditionalFormatting sqref="B88:C100">
    <cfRule type="expression" dxfId="199" priority="5" stopIfTrue="1">
      <formula>#REF!=1</formula>
    </cfRule>
  </conditionalFormatting>
  <conditionalFormatting sqref="C57:C59">
    <cfRule type="expression" dxfId="198" priority="1" stopIfTrue="1">
      <formula>$AO57=1</formula>
    </cfRule>
  </conditionalFormatting>
  <dataValidations xWindow="518" yWindow="607" count="2">
    <dataValidation type="decimal" allowBlank="1" showInputMessage="1" showErrorMessage="1" sqref="F18:AJ20 F23:AJ29 F33:AJ33 F37:AJ40 F42:AJ43 F45:AJ46 F8:AJ16 F90:AJ96 F49:AJ55 F98:AJ100 F57:AJ59">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B00EE282-1018-40FF-B73B-82AA11C38607}">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18" yWindow="607" count="2">
        <x14:dataValidation type="list" allowBlank="1" showInputMessage="1" showErrorMessage="1" prompt="Prašome naudos komponentą pasirinkti iš siūlomo sąrašo. Jeigu sąrašas tusčias, jūs jau esate pasirinkę visus galimus naudos kompentus.">
          <x14:formula1>
            <xm:f>IF(Data0!$CK$2&lt;&gt;"",OFFSET(Data0!$CK$1,INDEX( MATCH(1,(--(Data0!$CK$2:$CK$61&lt;&gt;"")),0),1),0,SUMPRODUCT(--(LEN(Data0!$CK$2:$CK$61)&gt;0)),1),OFFSET(Data0!$CK$2,INDEX( MATCH(1,(--(Data0!$CK$3:$CK$61&lt;&gt;"")),0),1),0,SUMPRODUCT(--(LEN(Data0!$CK$3:$CK$61)&gt;0)),1))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IF(Data0!$CM$2&lt;&gt;"",OFFSET(Data0!$CM$1,INDEX( MATCH(1,(--(Data0!$CM$2:$CM$61&lt;&gt;"")),0),1),0,SUMPRODUCT(--(LEN(Data0!$CM$2:$CM$61)&gt;0)),1),OFFSET(Data0!$CM$2,INDEX( MATCH(1,(--(Data0!$CM$3:$CM$61&lt;&gt;"")),0),1),0,SUMPRODUCT(--(LEN(Data0!$CM$3:$CM$61)&gt;0)),1))</xm:f>
          </x14:formula1>
          <xm:sqref>C57:C59</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tabColor rgb="FFC8C8C8"/>
    <pageSetUpPr fitToPage="1"/>
  </sheetPr>
  <dimension ref="B1:BC100"/>
  <sheetViews>
    <sheetView showGridLines="0" showRowColHeaders="0" workbookViewId="0">
      <pane xSplit="5" ySplit="6" topLeftCell="F7" activePane="bottomRight" state="frozen"/>
      <selection activeCell="E79" sqref="E79"/>
      <selection pane="topRight" activeCell="E79" sqref="E79"/>
      <selection pane="bottomLeft" activeCell="E79" sqref="E79"/>
      <selection pane="bottomRight" activeCell="E6" sqref="E6"/>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6" customWidth="1"/>
    <col min="32" max="36" width="12.7109375" style="26" hidden="1" customWidth="1"/>
    <col min="37" max="37" width="1.28515625" style="3" customWidth="1"/>
    <col min="38" max="39" width="9.140625" style="3" hidden="1" customWidth="1"/>
    <col min="40" max="40" width="18.28515625" style="3" hidden="1" customWidth="1"/>
    <col min="41" max="41" width="27.5703125" style="26" hidden="1" customWidth="1"/>
    <col min="42" max="42" width="9.140625" style="52"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6"/>
      <c r="AW1" s="26"/>
      <c r="AX1" s="26"/>
      <c r="AY1" s="26"/>
      <c r="AZ1" s="26"/>
      <c r="BA1" s="26"/>
      <c r="BB1" s="26"/>
      <c r="BC1" s="26"/>
    </row>
    <row r="2" spans="2:55" ht="27.75" customHeight="1">
      <c r="B2" s="164"/>
      <c r="C2" s="929" t="str">
        <f>UPPER('1'!K36)&amp;"
"&amp;UPPER('1'!K37)</f>
        <v xml:space="preserve">PAPILDOMAS INVESTAVIMO OBJEKTAS (B)
</v>
      </c>
      <c r="D2" s="929"/>
      <c r="E2" s="929"/>
    </row>
    <row r="3" spans="2:55" ht="26.25" customHeight="1" thickBot="1">
      <c r="B3" s="165"/>
      <c r="C3" s="930" t="str">
        <f>"Alternatyva """&amp;Data0!O11&amp;""""</f>
        <v>Alternatyva ""</v>
      </c>
      <c r="D3" s="930"/>
      <c r="E3" s="930"/>
      <c r="G3" s="2"/>
    </row>
    <row r="4" spans="2:55" ht="26.25" customHeight="1">
      <c r="B4" s="53"/>
      <c r="C4" s="932" t="str">
        <f ca="1">IF(ISERROR(AZ6),"",AZ6)</f>
        <v/>
      </c>
      <c r="D4" s="932"/>
      <c r="E4" s="932"/>
      <c r="G4" s="2"/>
      <c r="AM4" s="384" t="s">
        <v>607</v>
      </c>
      <c r="AN4" s="514" t="s">
        <v>967</v>
      </c>
      <c r="AO4" s="386" t="s">
        <v>382</v>
      </c>
      <c r="AP4" s="927" t="s">
        <v>376</v>
      </c>
      <c r="AQ4" s="927"/>
      <c r="AR4" s="927"/>
      <c r="AS4" s="927"/>
      <c r="AT4" s="927"/>
      <c r="AU4" s="927"/>
      <c r="AV4" s="927"/>
      <c r="AW4" s="927"/>
      <c r="AX4" s="927"/>
      <c r="AY4" s="928"/>
      <c r="AZ4" s="385" t="s">
        <v>378</v>
      </c>
    </row>
    <row r="5" spans="2:55">
      <c r="B5" s="54" t="str">
        <f>IF(Kalba="EN",Data2!C30,Data2!B30)</f>
        <v>Projekto įgyvendinimo metai</v>
      </c>
      <c r="C5" s="55"/>
      <c r="D5" s="56" t="s">
        <v>331</v>
      </c>
      <c r="E5" s="57"/>
      <c r="F5" s="58">
        <f>Data4!M1</f>
        <v>0</v>
      </c>
      <c r="G5" s="58">
        <f>Data4!N1</f>
        <v>1</v>
      </c>
      <c r="H5" s="58">
        <f>Data4!O1</f>
        <v>2</v>
      </c>
      <c r="I5" s="58">
        <f>Data4!P1</f>
        <v>3</v>
      </c>
      <c r="J5" s="58">
        <f>Data4!Q1</f>
        <v>4</v>
      </c>
      <c r="K5" s="58">
        <f>Data4!R1</f>
        <v>5</v>
      </c>
      <c r="L5" s="58">
        <f>Data4!S1</f>
        <v>6</v>
      </c>
      <c r="M5" s="58">
        <f>Data4!T1</f>
        <v>7</v>
      </c>
      <c r="N5" s="58">
        <f>Data4!U1</f>
        <v>8</v>
      </c>
      <c r="O5" s="58">
        <f>Data4!V1</f>
        <v>9</v>
      </c>
      <c r="P5" s="58">
        <f>Data4!W1</f>
        <v>10</v>
      </c>
      <c r="Q5" s="58">
        <f>Data4!X1</f>
        <v>11</v>
      </c>
      <c r="R5" s="58">
        <f>Data4!Y1</f>
        <v>12</v>
      </c>
      <c r="S5" s="58">
        <f>Data4!Z1</f>
        <v>13</v>
      </c>
      <c r="T5" s="58">
        <f>Data4!AA1</f>
        <v>14</v>
      </c>
      <c r="U5" s="58">
        <f>Data4!AB1</f>
        <v>15</v>
      </c>
      <c r="V5" s="58">
        <f>Data4!AC1</f>
        <v>16</v>
      </c>
      <c r="W5" s="58">
        <f>Data4!AD1</f>
        <v>17</v>
      </c>
      <c r="X5" s="58">
        <f>Data4!AE1</f>
        <v>18</v>
      </c>
      <c r="Y5" s="58">
        <f>Data4!AF1</f>
        <v>19</v>
      </c>
      <c r="Z5" s="58">
        <f>Data4!AG1</f>
        <v>20</v>
      </c>
      <c r="AA5" s="58">
        <f>Data4!AH1</f>
        <v>21</v>
      </c>
      <c r="AB5" s="58">
        <f>Data4!AI1</f>
        <v>22</v>
      </c>
      <c r="AC5" s="58">
        <f>Data4!AJ1</f>
        <v>23</v>
      </c>
      <c r="AD5" s="58">
        <f>Data4!AK1</f>
        <v>24</v>
      </c>
      <c r="AE5" s="58">
        <f>Data4!AL1</f>
        <v>25</v>
      </c>
      <c r="AF5" s="58">
        <f>Data4!AM1</f>
        <v>26</v>
      </c>
      <c r="AG5" s="58">
        <f>Data4!AN1</f>
        <v>27</v>
      </c>
      <c r="AH5" s="58">
        <f>Data4!AO1</f>
        <v>28</v>
      </c>
      <c r="AI5" s="58">
        <f>Data4!AP1</f>
        <v>29</v>
      </c>
      <c r="AJ5" s="58">
        <f>Data4!AQ1</f>
        <v>30</v>
      </c>
      <c r="AM5" s="381"/>
      <c r="AN5" s="513"/>
      <c r="AO5" s="387"/>
      <c r="AP5" s="59">
        <v>1</v>
      </c>
      <c r="AQ5" s="59">
        <v>2</v>
      </c>
      <c r="AR5" s="59">
        <v>3</v>
      </c>
      <c r="AS5" s="59">
        <v>4</v>
      </c>
      <c r="AT5" s="59">
        <v>5</v>
      </c>
      <c r="AU5" s="59">
        <v>6</v>
      </c>
      <c r="AV5" s="59">
        <v>7</v>
      </c>
      <c r="AW5" s="59">
        <v>8</v>
      </c>
      <c r="AX5" s="59">
        <v>9</v>
      </c>
      <c r="AY5" s="388">
        <v>10</v>
      </c>
      <c r="AZ5" s="379" t="str">
        <f ca="1">IF(MAX(AP6:AY6)=0,"",INDEX(AP5:AY5,1,MATCH(MAX(AP6:AY6),AP6:AY6,0)))</f>
        <v/>
      </c>
    </row>
    <row r="6" spans="2:55">
      <c r="B6" s="54" t="str">
        <f>IF(Kalba="EN",Data2!C31,Data2!B31)</f>
        <v>Projekto biudžeto eilutė / Projekto įgyvendinimo kalendoriniai metai</v>
      </c>
      <c r="C6" s="55"/>
      <c r="D6" s="60" t="s">
        <v>383</v>
      </c>
      <c r="E6" s="60" t="s">
        <v>1482</v>
      </c>
      <c r="F6" s="58">
        <f>Data4!M2</f>
        <v>2017</v>
      </c>
      <c r="G6" s="58">
        <f>Data4!N2</f>
        <v>2018</v>
      </c>
      <c r="H6" s="58">
        <f>Data4!O2</f>
        <v>2019</v>
      </c>
      <c r="I6" s="58">
        <f>Data4!P2</f>
        <v>2020</v>
      </c>
      <c r="J6" s="58">
        <f>Data4!Q2</f>
        <v>2021</v>
      </c>
      <c r="K6" s="58">
        <f>Data4!R2</f>
        <v>2022</v>
      </c>
      <c r="L6" s="58">
        <f>Data4!S2</f>
        <v>2023</v>
      </c>
      <c r="M6" s="58">
        <f>Data4!T2</f>
        <v>2024</v>
      </c>
      <c r="N6" s="58">
        <f>Data4!U2</f>
        <v>2025</v>
      </c>
      <c r="O6" s="58">
        <f>Data4!V2</f>
        <v>2026</v>
      </c>
      <c r="P6" s="58">
        <f>Data4!W2</f>
        <v>2027</v>
      </c>
      <c r="Q6" s="58">
        <f>Data4!X2</f>
        <v>2028</v>
      </c>
      <c r="R6" s="58">
        <f>Data4!Y2</f>
        <v>2029</v>
      </c>
      <c r="S6" s="58">
        <f>Data4!Z2</f>
        <v>2030</v>
      </c>
      <c r="T6" s="58">
        <f>Data4!AA2</f>
        <v>2031</v>
      </c>
      <c r="U6" s="58">
        <f>Data4!AB2</f>
        <v>2032</v>
      </c>
      <c r="V6" s="58">
        <f>Data4!AC2</f>
        <v>2033</v>
      </c>
      <c r="W6" s="58">
        <f>Data4!AD2</f>
        <v>2034</v>
      </c>
      <c r="X6" s="58">
        <f>Data4!AE2</f>
        <v>2035</v>
      </c>
      <c r="Y6" s="58">
        <f>Data4!AF2</f>
        <v>2036</v>
      </c>
      <c r="Z6" s="58">
        <f>Data4!AG2</f>
        <v>2037</v>
      </c>
      <c r="AA6" s="58">
        <f>Data4!AH2</f>
        <v>2038</v>
      </c>
      <c r="AB6" s="58">
        <f>Data4!AI2</f>
        <v>2039</v>
      </c>
      <c r="AC6" s="58">
        <f>Data4!AJ2</f>
        <v>2040</v>
      </c>
      <c r="AD6" s="58">
        <f>Data4!AK2</f>
        <v>2041</v>
      </c>
      <c r="AE6" s="58">
        <f>Data4!AL2</f>
        <v>2042</v>
      </c>
      <c r="AF6" s="58">
        <f>Data4!AM2</f>
        <v>2043</v>
      </c>
      <c r="AG6" s="58">
        <f>Data4!AN2</f>
        <v>2044</v>
      </c>
      <c r="AH6" s="58">
        <f>Data4!AO2</f>
        <v>2045</v>
      </c>
      <c r="AI6" s="58">
        <f>Data4!AP2</f>
        <v>2046</v>
      </c>
      <c r="AJ6" s="58">
        <f>Data4!AQ2</f>
        <v>2047</v>
      </c>
      <c r="AM6" s="381"/>
      <c r="AN6" s="513"/>
      <c r="AO6" s="387"/>
      <c r="AP6" s="59">
        <f t="shared" ref="AP6:AY6" si="0">COUNTIF(AP$7:AP$59,"Klaida")</f>
        <v>0</v>
      </c>
      <c r="AQ6" s="59">
        <f t="shared" ca="1" si="0"/>
        <v>0</v>
      </c>
      <c r="AR6" s="59">
        <f t="shared" si="0"/>
        <v>0</v>
      </c>
      <c r="AS6" s="59">
        <f t="shared" si="0"/>
        <v>0</v>
      </c>
      <c r="AT6" s="59">
        <f t="shared" si="0"/>
        <v>0</v>
      </c>
      <c r="AU6" s="59">
        <f t="shared" si="0"/>
        <v>0</v>
      </c>
      <c r="AV6" s="59">
        <f t="shared" si="0"/>
        <v>0</v>
      </c>
      <c r="AW6" s="59">
        <f t="shared" si="0"/>
        <v>0</v>
      </c>
      <c r="AX6" s="59">
        <f t="shared" si="0"/>
        <v>0</v>
      </c>
      <c r="AY6" s="388">
        <f t="shared" si="0"/>
        <v>0</v>
      </c>
      <c r="AZ6" s="3" t="e">
        <f ca="1">VLOOKUP(AZ5,Klaidu_pranesimai,2,FALSE)</f>
        <v>#N/A</v>
      </c>
    </row>
    <row r="7" spans="2:55" s="61" customFormat="1">
      <c r="B7" s="5" t="s">
        <v>6</v>
      </c>
      <c r="C7" s="5" t="str">
        <f>IF(Kalba="EN",Data2!C32,Data2!B32)</f>
        <v>Alternatyvos investicijos, iš viso</v>
      </c>
      <c r="D7" s="62">
        <f>ROUND(SUM(D8:D15),0)</f>
        <v>0</v>
      </c>
      <c r="E7" s="62">
        <f>ROUND(SUM(E8:E15),0)</f>
        <v>0</v>
      </c>
      <c r="F7" s="62">
        <f>ROUND(SUM(F8:F15),0)</f>
        <v>0</v>
      </c>
      <c r="G7" s="62">
        <f t="shared" ref="G7:AJ7" si="1">ROUND(SUM(G8:G15),0)</f>
        <v>0</v>
      </c>
      <c r="H7" s="62">
        <f t="shared" si="1"/>
        <v>0</v>
      </c>
      <c r="I7" s="62">
        <f t="shared" si="1"/>
        <v>0</v>
      </c>
      <c r="J7" s="62">
        <f t="shared" si="1"/>
        <v>0</v>
      </c>
      <c r="K7" s="62">
        <f t="shared" si="1"/>
        <v>0</v>
      </c>
      <c r="L7" s="62">
        <f t="shared" si="1"/>
        <v>0</v>
      </c>
      <c r="M7" s="62">
        <f t="shared" si="1"/>
        <v>0</v>
      </c>
      <c r="N7" s="62">
        <f t="shared" si="1"/>
        <v>0</v>
      </c>
      <c r="O7" s="62">
        <f t="shared" si="1"/>
        <v>0</v>
      </c>
      <c r="P7" s="62">
        <f t="shared" si="1"/>
        <v>0</v>
      </c>
      <c r="Q7" s="62">
        <f t="shared" si="1"/>
        <v>0</v>
      </c>
      <c r="R7" s="62">
        <f t="shared" si="1"/>
        <v>0</v>
      </c>
      <c r="S7" s="62">
        <f t="shared" si="1"/>
        <v>0</v>
      </c>
      <c r="T7" s="62">
        <f t="shared" si="1"/>
        <v>0</v>
      </c>
      <c r="U7" s="62">
        <f t="shared" si="1"/>
        <v>0</v>
      </c>
      <c r="V7" s="62">
        <f t="shared" si="1"/>
        <v>0</v>
      </c>
      <c r="W7" s="62">
        <f t="shared" si="1"/>
        <v>0</v>
      </c>
      <c r="X7" s="62">
        <f t="shared" si="1"/>
        <v>0</v>
      </c>
      <c r="Y7" s="62">
        <f t="shared" si="1"/>
        <v>0</v>
      </c>
      <c r="Z7" s="62">
        <f t="shared" si="1"/>
        <v>0</v>
      </c>
      <c r="AA7" s="62">
        <f t="shared" si="1"/>
        <v>0</v>
      </c>
      <c r="AB7" s="62">
        <f t="shared" si="1"/>
        <v>0</v>
      </c>
      <c r="AC7" s="62">
        <f t="shared" si="1"/>
        <v>0</v>
      </c>
      <c r="AD7" s="62">
        <f t="shared" si="1"/>
        <v>0</v>
      </c>
      <c r="AE7" s="62">
        <f t="shared" si="1"/>
        <v>0</v>
      </c>
      <c r="AF7" s="62">
        <f t="shared" si="1"/>
        <v>0</v>
      </c>
      <c r="AG7" s="62">
        <f t="shared" si="1"/>
        <v>0</v>
      </c>
      <c r="AH7" s="62">
        <f t="shared" si="1"/>
        <v>0</v>
      </c>
      <c r="AI7" s="62">
        <f t="shared" si="1"/>
        <v>0</v>
      </c>
      <c r="AJ7" s="62">
        <f t="shared" si="1"/>
        <v>0</v>
      </c>
      <c r="AM7" s="382">
        <f>ROUND(SUM(AM8:AM15),0)</f>
        <v>0</v>
      </c>
      <c r="AN7" s="382">
        <f>ROUND(SUM(AN8:AN15),0)</f>
        <v>0</v>
      </c>
      <c r="AO7" s="389"/>
      <c r="AP7" s="63"/>
      <c r="AQ7" s="63"/>
      <c r="AR7" s="63"/>
      <c r="AS7" s="63"/>
      <c r="AT7" s="63"/>
      <c r="AU7" s="63"/>
      <c r="AV7" s="63"/>
      <c r="AW7" s="63"/>
      <c r="AX7" s="63"/>
      <c r="AY7" s="390"/>
    </row>
    <row r="8" spans="2:55">
      <c r="B8" s="64" t="s">
        <v>7</v>
      </c>
      <c r="C8" s="4" t="str">
        <f>IF(Kalba="EN",Data2!C33,Data2!B33)</f>
        <v>Žemė</v>
      </c>
      <c r="D8" s="65">
        <f>F8+NPV(FDN,G8:INDEX(G8:AJ8,PAL))</f>
        <v>0</v>
      </c>
      <c r="E8" s="65">
        <f t="shared" ref="E8:E16" si="2">SUMIF($F$5:$AJ$5,"&lt;="&amp;PAL,$F8:$AJ8)</f>
        <v>0</v>
      </c>
      <c r="F8" s="78">
        <v>0</v>
      </c>
      <c r="G8" s="78">
        <v>0</v>
      </c>
      <c r="H8" s="78">
        <v>0</v>
      </c>
      <c r="I8" s="78">
        <v>0</v>
      </c>
      <c r="J8" s="78">
        <v>0</v>
      </c>
      <c r="K8" s="78">
        <v>0</v>
      </c>
      <c r="L8" s="78">
        <v>0</v>
      </c>
      <c r="M8" s="78">
        <v>0</v>
      </c>
      <c r="N8" s="78">
        <v>0</v>
      </c>
      <c r="O8" s="78">
        <v>0</v>
      </c>
      <c r="P8" s="78">
        <v>0</v>
      </c>
      <c r="Q8" s="78">
        <v>0</v>
      </c>
      <c r="R8" s="78">
        <v>0</v>
      </c>
      <c r="S8" s="78">
        <v>0</v>
      </c>
      <c r="T8" s="78">
        <v>0</v>
      </c>
      <c r="U8" s="78">
        <v>0</v>
      </c>
      <c r="V8" s="78">
        <v>0</v>
      </c>
      <c r="W8" s="78">
        <v>0</v>
      </c>
      <c r="X8" s="78">
        <v>0</v>
      </c>
      <c r="Y8" s="78">
        <v>0</v>
      </c>
      <c r="Z8" s="78">
        <v>0</v>
      </c>
      <c r="AA8" s="78">
        <v>0</v>
      </c>
      <c r="AB8" s="78">
        <v>0</v>
      </c>
      <c r="AC8" s="78">
        <v>0</v>
      </c>
      <c r="AD8" s="78">
        <v>0</v>
      </c>
      <c r="AE8" s="78">
        <v>0</v>
      </c>
      <c r="AF8" s="78">
        <v>0</v>
      </c>
      <c r="AG8" s="78">
        <v>0</v>
      </c>
      <c r="AH8" s="78">
        <v>0</v>
      </c>
      <c r="AI8" s="78">
        <v>0</v>
      </c>
      <c r="AJ8" s="78">
        <v>0</v>
      </c>
      <c r="AM8" s="383">
        <f>F8+NPV(SDN,G8:INDEX(G8:AJ8,PAL))</f>
        <v>0</v>
      </c>
      <c r="AN8" s="415">
        <f>IFERROR(SUMPRODUCT(F8+NPV(SDN,G8:INDEX(G8:AJ8,PAL)),Data1!D3),0)</f>
        <v>0</v>
      </c>
      <c r="AO8" s="387">
        <f t="shared" ref="AO8:AO20" si="3">IF(COUNTIF(AP8:AY8,"Klaida")&gt;0,1,0)</f>
        <v>0</v>
      </c>
      <c r="AP8" s="59">
        <f>IF(COUNT(F8:INDEX(F8:AJ8,PAL+1))&lt;&gt;PAL+1,"Klaida",0)</f>
        <v>0</v>
      </c>
      <c r="AQ8" s="59"/>
      <c r="AR8" s="59"/>
      <c r="AS8" s="59"/>
      <c r="AT8" s="59"/>
      <c r="AU8" s="59"/>
      <c r="AV8" s="59"/>
      <c r="AW8" s="59"/>
      <c r="AX8" s="59"/>
      <c r="AY8" s="388"/>
    </row>
    <row r="9" spans="2:55">
      <c r="B9" s="64" t="s">
        <v>9</v>
      </c>
      <c r="C9" s="4" t="str">
        <f>IF(Kalba="EN",Data2!C34,Data2!B34)</f>
        <v>Nekilnojamasis turtas</v>
      </c>
      <c r="D9" s="65">
        <f>F9+NPV(FDN,G9:INDEX(G9:AJ9,PAL))</f>
        <v>0</v>
      </c>
      <c r="E9" s="65">
        <f t="shared" si="2"/>
        <v>0</v>
      </c>
      <c r="F9" s="78">
        <v>0</v>
      </c>
      <c r="G9" s="78">
        <v>0</v>
      </c>
      <c r="H9" s="78">
        <v>0</v>
      </c>
      <c r="I9" s="78">
        <v>0</v>
      </c>
      <c r="J9" s="78">
        <v>0</v>
      </c>
      <c r="K9" s="78">
        <v>0</v>
      </c>
      <c r="L9" s="78">
        <v>0</v>
      </c>
      <c r="M9" s="78">
        <v>0</v>
      </c>
      <c r="N9" s="78">
        <v>0</v>
      </c>
      <c r="O9" s="78">
        <v>0</v>
      </c>
      <c r="P9" s="78">
        <v>0</v>
      </c>
      <c r="Q9" s="78">
        <v>0</v>
      </c>
      <c r="R9" s="78">
        <v>0</v>
      </c>
      <c r="S9" s="78">
        <v>0</v>
      </c>
      <c r="T9" s="78">
        <v>0</v>
      </c>
      <c r="U9" s="78">
        <v>0</v>
      </c>
      <c r="V9" s="78">
        <v>0</v>
      </c>
      <c r="W9" s="78">
        <v>0</v>
      </c>
      <c r="X9" s="78">
        <v>0</v>
      </c>
      <c r="Y9" s="78">
        <v>0</v>
      </c>
      <c r="Z9" s="78">
        <v>0</v>
      </c>
      <c r="AA9" s="78">
        <v>0</v>
      </c>
      <c r="AB9" s="78">
        <v>0</v>
      </c>
      <c r="AC9" s="78">
        <v>0</v>
      </c>
      <c r="AD9" s="78">
        <v>0</v>
      </c>
      <c r="AE9" s="78">
        <v>0</v>
      </c>
      <c r="AF9" s="78">
        <v>0</v>
      </c>
      <c r="AG9" s="78">
        <v>0</v>
      </c>
      <c r="AH9" s="78">
        <v>0</v>
      </c>
      <c r="AI9" s="78">
        <v>0</v>
      </c>
      <c r="AJ9" s="78">
        <v>0</v>
      </c>
      <c r="AM9" s="383">
        <f>F9+NPV(SDN,G9:INDEX(G9:AJ9,PAL))</f>
        <v>0</v>
      </c>
      <c r="AN9" s="415">
        <f>IFERROR(SUMPRODUCT(F9+NPV(SDN,G9:INDEX(G9:AJ9,PAL)),Data1!D4),0)</f>
        <v>0</v>
      </c>
      <c r="AO9" s="387">
        <f t="shared" si="3"/>
        <v>0</v>
      </c>
      <c r="AP9" s="59">
        <f>IF(COUNT(F9:INDEX(F9:AJ9,PAL+1))&lt;&gt;PAL+1,"Klaida",0)</f>
        <v>0</v>
      </c>
      <c r="AQ9" s="59"/>
      <c r="AR9" s="59"/>
      <c r="AS9" s="59"/>
      <c r="AT9" s="59"/>
      <c r="AU9" s="59"/>
      <c r="AV9" s="59"/>
      <c r="AW9" s="59"/>
      <c r="AX9" s="59"/>
      <c r="AY9" s="388"/>
    </row>
    <row r="10" spans="2:55">
      <c r="B10" s="64" t="s">
        <v>11</v>
      </c>
      <c r="C10" s="4" t="str">
        <f>IF(Kalba="EN",Data2!C35,Data2!B35)</f>
        <v>Statyba, rekonstravimas, kapitalinis remontas ir kiti darbai</v>
      </c>
      <c r="D10" s="65">
        <f>F10+NPV(FDN,G10:INDEX(G10:AJ10,PAL))</f>
        <v>0</v>
      </c>
      <c r="E10" s="65">
        <f t="shared" si="2"/>
        <v>0</v>
      </c>
      <c r="F10" s="78">
        <v>0</v>
      </c>
      <c r="G10" s="78">
        <v>0</v>
      </c>
      <c r="H10" s="78">
        <v>0</v>
      </c>
      <c r="I10" s="78">
        <v>0</v>
      </c>
      <c r="J10" s="78">
        <v>0</v>
      </c>
      <c r="K10" s="78">
        <v>0</v>
      </c>
      <c r="L10" s="78">
        <v>0</v>
      </c>
      <c r="M10" s="78">
        <v>0</v>
      </c>
      <c r="N10" s="78">
        <v>0</v>
      </c>
      <c r="O10" s="78">
        <v>0</v>
      </c>
      <c r="P10" s="78">
        <v>0</v>
      </c>
      <c r="Q10" s="78">
        <v>0</v>
      </c>
      <c r="R10" s="78">
        <v>0</v>
      </c>
      <c r="S10" s="78">
        <v>0</v>
      </c>
      <c r="T10" s="78">
        <v>0</v>
      </c>
      <c r="U10" s="78">
        <v>0</v>
      </c>
      <c r="V10" s="78">
        <v>0</v>
      </c>
      <c r="W10" s="78">
        <v>0</v>
      </c>
      <c r="X10" s="78">
        <v>0</v>
      </c>
      <c r="Y10" s="78">
        <v>0</v>
      </c>
      <c r="Z10" s="78">
        <v>0</v>
      </c>
      <c r="AA10" s="78">
        <v>0</v>
      </c>
      <c r="AB10" s="78">
        <v>0</v>
      </c>
      <c r="AC10" s="78">
        <v>0</v>
      </c>
      <c r="AD10" s="78">
        <v>0</v>
      </c>
      <c r="AE10" s="78">
        <v>0</v>
      </c>
      <c r="AF10" s="78">
        <v>0</v>
      </c>
      <c r="AG10" s="78">
        <v>0</v>
      </c>
      <c r="AH10" s="78">
        <v>0</v>
      </c>
      <c r="AI10" s="78">
        <v>0</v>
      </c>
      <c r="AJ10" s="78">
        <v>0</v>
      </c>
      <c r="AM10" s="383">
        <f>F10+NPV(SDN,G10:INDEX(G10:AJ10,PAL))</f>
        <v>0</v>
      </c>
      <c r="AN10" s="415">
        <f>IFERROR(SUMPRODUCT(F10+NPV(SDN,G10:INDEX(G10:AJ10,PAL)),Data1!D5),0)</f>
        <v>0</v>
      </c>
      <c r="AO10" s="387">
        <f t="shared" si="3"/>
        <v>0</v>
      </c>
      <c r="AP10" s="59">
        <f>IF(COUNT(F10:INDEX(F10:AJ10,PAL+1))&lt;&gt;PAL+1,"Klaida",0)</f>
        <v>0</v>
      </c>
      <c r="AQ10" s="59"/>
      <c r="AR10" s="59"/>
      <c r="AS10" s="59"/>
      <c r="AT10" s="59"/>
      <c r="AU10" s="59"/>
      <c r="AV10" s="59"/>
      <c r="AW10" s="59"/>
      <c r="AX10" s="59"/>
      <c r="AY10" s="388"/>
    </row>
    <row r="11" spans="2:55">
      <c r="B11" s="64" t="s">
        <v>13</v>
      </c>
      <c r="C11" s="4" t="str">
        <f>IF(Kalba="EN",Data2!C36,Data2!B36)</f>
        <v>Įranga, įrenginiai ir kitas ilgalaikis turtas</v>
      </c>
      <c r="D11" s="65">
        <f>F11+NPV(FDN,G11:INDEX(G11:AJ11,PAL))</f>
        <v>0</v>
      </c>
      <c r="E11" s="65">
        <f t="shared" si="2"/>
        <v>0</v>
      </c>
      <c r="F11" s="78">
        <v>0</v>
      </c>
      <c r="G11" s="78">
        <v>0</v>
      </c>
      <c r="H11" s="78">
        <v>0</v>
      </c>
      <c r="I11" s="78">
        <v>0</v>
      </c>
      <c r="J11" s="78">
        <v>0</v>
      </c>
      <c r="K11" s="78">
        <v>0</v>
      </c>
      <c r="L11" s="78">
        <v>0</v>
      </c>
      <c r="M11" s="78">
        <v>0</v>
      </c>
      <c r="N11" s="78">
        <v>0</v>
      </c>
      <c r="O11" s="78">
        <v>0</v>
      </c>
      <c r="P11" s="78">
        <v>0</v>
      </c>
      <c r="Q11" s="78">
        <v>0</v>
      </c>
      <c r="R11" s="78">
        <v>0</v>
      </c>
      <c r="S11" s="78">
        <v>0</v>
      </c>
      <c r="T11" s="78">
        <v>0</v>
      </c>
      <c r="U11" s="78">
        <v>0</v>
      </c>
      <c r="V11" s="78">
        <v>0</v>
      </c>
      <c r="W11" s="78">
        <v>0</v>
      </c>
      <c r="X11" s="78">
        <v>0</v>
      </c>
      <c r="Y11" s="78">
        <v>0</v>
      </c>
      <c r="Z11" s="78">
        <v>0</v>
      </c>
      <c r="AA11" s="78">
        <v>0</v>
      </c>
      <c r="AB11" s="78">
        <v>0</v>
      </c>
      <c r="AC11" s="78">
        <v>0</v>
      </c>
      <c r="AD11" s="78">
        <v>0</v>
      </c>
      <c r="AE11" s="78">
        <v>0</v>
      </c>
      <c r="AF11" s="78">
        <v>0</v>
      </c>
      <c r="AG11" s="78">
        <v>0</v>
      </c>
      <c r="AH11" s="78">
        <v>0</v>
      </c>
      <c r="AI11" s="78">
        <v>0</v>
      </c>
      <c r="AJ11" s="78">
        <v>0</v>
      </c>
      <c r="AM11" s="383">
        <f>F11+NPV(SDN,G11:INDEX(G11:AJ11,PAL))</f>
        <v>0</v>
      </c>
      <c r="AN11" s="415">
        <f>IFERROR(SUMPRODUCT(F11+NPV(SDN,G11:INDEX(G11:AJ11,PAL)),Data1!D6),0)</f>
        <v>0</v>
      </c>
      <c r="AO11" s="387">
        <f t="shared" si="3"/>
        <v>0</v>
      </c>
      <c r="AP11" s="59">
        <f>IF(COUNT(F11:INDEX(F11:AJ11,PAL+1))&lt;&gt;PAL+1,"Klaida",0)</f>
        <v>0</v>
      </c>
      <c r="AQ11" s="59"/>
      <c r="AR11" s="59"/>
      <c r="AS11" s="59"/>
      <c r="AT11" s="59"/>
      <c r="AU11" s="59"/>
      <c r="AV11" s="59"/>
      <c r="AW11" s="59"/>
      <c r="AX11" s="59"/>
      <c r="AY11" s="388"/>
    </row>
    <row r="12" spans="2:55" ht="25.5">
      <c r="B12" s="64" t="s">
        <v>15</v>
      </c>
      <c r="C12" s="4" t="str">
        <f>IF(Kalba="EN",Data2!C37,Data2!B37)</f>
        <v>Projektavimo, techninės priežiūros ir kitos su investicijomis į ilgalaikį turtą (A.1.-A.4.) susijusios paslaugos</v>
      </c>
      <c r="D12" s="65">
        <f>F12+NPV(FDN,G12:INDEX(G12:AJ12,PAL))</f>
        <v>0</v>
      </c>
      <c r="E12" s="65">
        <f t="shared" si="2"/>
        <v>0</v>
      </c>
      <c r="F12" s="78">
        <v>0</v>
      </c>
      <c r="G12" s="78">
        <v>0</v>
      </c>
      <c r="H12" s="78">
        <v>0</v>
      </c>
      <c r="I12" s="78">
        <v>0</v>
      </c>
      <c r="J12" s="78">
        <v>0</v>
      </c>
      <c r="K12" s="78">
        <v>0</v>
      </c>
      <c r="L12" s="78">
        <v>0</v>
      </c>
      <c r="M12" s="78">
        <v>0</v>
      </c>
      <c r="N12" s="78">
        <v>0</v>
      </c>
      <c r="O12" s="78">
        <v>0</v>
      </c>
      <c r="P12" s="78">
        <v>0</v>
      </c>
      <c r="Q12" s="78">
        <v>0</v>
      </c>
      <c r="R12" s="78">
        <v>0</v>
      </c>
      <c r="S12" s="78">
        <v>0</v>
      </c>
      <c r="T12" s="78">
        <v>0</v>
      </c>
      <c r="U12" s="78">
        <v>0</v>
      </c>
      <c r="V12" s="78">
        <v>0</v>
      </c>
      <c r="W12" s="78">
        <v>0</v>
      </c>
      <c r="X12" s="78">
        <v>0</v>
      </c>
      <c r="Y12" s="78">
        <v>0</v>
      </c>
      <c r="Z12" s="78">
        <v>0</v>
      </c>
      <c r="AA12" s="78">
        <v>0</v>
      </c>
      <c r="AB12" s="78">
        <v>0</v>
      </c>
      <c r="AC12" s="78">
        <v>0</v>
      </c>
      <c r="AD12" s="78">
        <v>0</v>
      </c>
      <c r="AE12" s="78">
        <v>0</v>
      </c>
      <c r="AF12" s="78">
        <v>0</v>
      </c>
      <c r="AG12" s="78">
        <v>0</v>
      </c>
      <c r="AH12" s="78">
        <v>0</v>
      </c>
      <c r="AI12" s="78">
        <v>0</v>
      </c>
      <c r="AJ12" s="78">
        <v>0</v>
      </c>
      <c r="AM12" s="383">
        <f>F12+NPV(SDN,G12:INDEX(G12:AJ12,PAL))</f>
        <v>0</v>
      </c>
      <c r="AN12" s="415">
        <f>IFERROR(SUMPRODUCT(F12+NPV(SDN,G12:INDEX(G12:AJ12,PAL)),Data1!D7),0)</f>
        <v>0</v>
      </c>
      <c r="AO12" s="387">
        <f t="shared" si="3"/>
        <v>0</v>
      </c>
      <c r="AP12" s="59">
        <f>IF(COUNT(F12:INDEX(F12:AJ12,PAL+1))&lt;&gt;PAL+1,"Klaida",0)</f>
        <v>0</v>
      </c>
      <c r="AQ12" s="59"/>
      <c r="AR12" s="59"/>
      <c r="AS12" s="59"/>
      <c r="AT12" s="59"/>
      <c r="AU12" s="59"/>
      <c r="AV12" s="59"/>
      <c r="AW12" s="59"/>
      <c r="AX12" s="59"/>
      <c r="AY12" s="388"/>
    </row>
    <row r="13" spans="2:55">
      <c r="B13" s="64" t="s">
        <v>16</v>
      </c>
      <c r="C13" s="4" t="str">
        <f>IF(Kalba="EN",Data2!C38,Data2!B38)</f>
        <v>Projekto administravimas ir vykdymas</v>
      </c>
      <c r="D13" s="65">
        <f>F13+NPV(FDN,G13:INDEX(G13:AJ13,PAL))</f>
        <v>0</v>
      </c>
      <c r="E13" s="65">
        <f t="shared" si="2"/>
        <v>0</v>
      </c>
      <c r="F13" s="78">
        <v>0</v>
      </c>
      <c r="G13" s="78">
        <v>0</v>
      </c>
      <c r="H13" s="78">
        <v>0</v>
      </c>
      <c r="I13" s="78">
        <v>0</v>
      </c>
      <c r="J13" s="78">
        <v>0</v>
      </c>
      <c r="K13" s="78">
        <v>0</v>
      </c>
      <c r="L13" s="78">
        <v>0</v>
      </c>
      <c r="M13" s="78">
        <v>0</v>
      </c>
      <c r="N13" s="78">
        <v>0</v>
      </c>
      <c r="O13" s="78">
        <v>0</v>
      </c>
      <c r="P13" s="78">
        <v>0</v>
      </c>
      <c r="Q13" s="78">
        <v>0</v>
      </c>
      <c r="R13" s="78">
        <v>0</v>
      </c>
      <c r="S13" s="78">
        <v>0</v>
      </c>
      <c r="T13" s="78">
        <v>0</v>
      </c>
      <c r="U13" s="78">
        <v>0</v>
      </c>
      <c r="V13" s="78">
        <v>0</v>
      </c>
      <c r="W13" s="78">
        <v>0</v>
      </c>
      <c r="X13" s="78">
        <v>0</v>
      </c>
      <c r="Y13" s="78">
        <v>0</v>
      </c>
      <c r="Z13" s="78">
        <v>0</v>
      </c>
      <c r="AA13" s="78">
        <v>0</v>
      </c>
      <c r="AB13" s="78">
        <v>0</v>
      </c>
      <c r="AC13" s="78">
        <v>0</v>
      </c>
      <c r="AD13" s="78">
        <v>0</v>
      </c>
      <c r="AE13" s="78">
        <v>0</v>
      </c>
      <c r="AF13" s="78">
        <v>0</v>
      </c>
      <c r="AG13" s="78">
        <v>0</v>
      </c>
      <c r="AH13" s="78">
        <v>0</v>
      </c>
      <c r="AI13" s="78">
        <v>0</v>
      </c>
      <c r="AJ13" s="78">
        <v>0</v>
      </c>
      <c r="AM13" s="383">
        <f>F13+NPV(SDN,G13:INDEX(G13:AJ13,PAL))</f>
        <v>0</v>
      </c>
      <c r="AN13" s="415">
        <f>IFERROR(SUMPRODUCT(F13+NPV(SDN,G13:INDEX(G13:AJ13,PAL)),Data1!D8),0)</f>
        <v>0</v>
      </c>
      <c r="AO13" s="387">
        <f t="shared" si="3"/>
        <v>0</v>
      </c>
      <c r="AP13" s="59">
        <f>IF(COUNT(F13:INDEX(F13:AJ13,PAL+1))&lt;&gt;PAL+1,"Klaida",0)</f>
        <v>0</v>
      </c>
      <c r="AQ13" s="59"/>
      <c r="AR13" s="59"/>
      <c r="AS13" s="59"/>
      <c r="AT13" s="59"/>
      <c r="AU13" s="59"/>
      <c r="AV13" s="59"/>
      <c r="AW13" s="59"/>
      <c r="AX13" s="59"/>
      <c r="AY13" s="388"/>
    </row>
    <row r="14" spans="2:55">
      <c r="B14" s="64" t="s">
        <v>18</v>
      </c>
      <c r="C14" s="4" t="str">
        <f>IF(Kalba="EN",Data2!C39,Data2!B39)</f>
        <v>Kitos paslaugos ir išlaidos</v>
      </c>
      <c r="D14" s="65">
        <f>F14+NPV(FDN,G14:INDEX(G14:AJ14,PAL))</f>
        <v>0</v>
      </c>
      <c r="E14" s="65">
        <f t="shared" si="2"/>
        <v>0</v>
      </c>
      <c r="F14" s="78">
        <v>0</v>
      </c>
      <c r="G14" s="78">
        <v>0</v>
      </c>
      <c r="H14" s="78">
        <v>0</v>
      </c>
      <c r="I14" s="78">
        <v>0</v>
      </c>
      <c r="J14" s="78">
        <v>0</v>
      </c>
      <c r="K14" s="78">
        <v>0</v>
      </c>
      <c r="L14" s="78">
        <v>0</v>
      </c>
      <c r="M14" s="78">
        <v>0</v>
      </c>
      <c r="N14" s="78">
        <v>0</v>
      </c>
      <c r="O14" s="78">
        <v>0</v>
      </c>
      <c r="P14" s="78">
        <v>0</v>
      </c>
      <c r="Q14" s="78">
        <v>0</v>
      </c>
      <c r="R14" s="78">
        <v>0</v>
      </c>
      <c r="S14" s="78">
        <v>0</v>
      </c>
      <c r="T14" s="78">
        <v>0</v>
      </c>
      <c r="U14" s="78">
        <v>0</v>
      </c>
      <c r="V14" s="78">
        <v>0</v>
      </c>
      <c r="W14" s="78">
        <v>0</v>
      </c>
      <c r="X14" s="78">
        <v>0</v>
      </c>
      <c r="Y14" s="78">
        <v>0</v>
      </c>
      <c r="Z14" s="78">
        <v>0</v>
      </c>
      <c r="AA14" s="78">
        <v>0</v>
      </c>
      <c r="AB14" s="78">
        <v>0</v>
      </c>
      <c r="AC14" s="78">
        <v>0</v>
      </c>
      <c r="AD14" s="78">
        <v>0</v>
      </c>
      <c r="AE14" s="78">
        <v>0</v>
      </c>
      <c r="AF14" s="78">
        <v>0</v>
      </c>
      <c r="AG14" s="78">
        <v>0</v>
      </c>
      <c r="AH14" s="78">
        <v>0</v>
      </c>
      <c r="AI14" s="78">
        <v>0</v>
      </c>
      <c r="AJ14" s="78">
        <v>0</v>
      </c>
      <c r="AM14" s="383">
        <f>F14+NPV(SDN,G14:INDEX(G14:AJ14,PAL))</f>
        <v>0</v>
      </c>
      <c r="AN14" s="415">
        <f>IFERROR(SUMPRODUCT(F14+NPV(SDN,G14:INDEX(G14:AJ14,PAL)),Data1!D9),0)</f>
        <v>0</v>
      </c>
      <c r="AO14" s="387">
        <f t="shared" si="3"/>
        <v>0</v>
      </c>
      <c r="AP14" s="59">
        <f>IF(COUNT(F14:INDEX(F14:AJ14,PAL+1))&lt;&gt;PAL+1,"Klaida",0)</f>
        <v>0</v>
      </c>
      <c r="AQ14" s="59"/>
      <c r="AR14" s="59"/>
      <c r="AS14" s="59"/>
      <c r="AT14" s="59"/>
      <c r="AU14" s="59"/>
      <c r="AV14" s="59"/>
      <c r="AW14" s="59"/>
      <c r="AX14" s="59"/>
      <c r="AY14" s="388"/>
    </row>
    <row r="15" spans="2:55">
      <c r="B15" s="64" t="s">
        <v>294</v>
      </c>
      <c r="C15" s="4" t="str">
        <f>IF(Kalba="EN",Data2!C40,Data2!B40)</f>
        <v>Reinvesticijos </v>
      </c>
      <c r="D15" s="65">
        <f>F15+NPV(FDN,G15:INDEX(G15:AJ15,PAL))</f>
        <v>0</v>
      </c>
      <c r="E15" s="65">
        <f t="shared" si="2"/>
        <v>0</v>
      </c>
      <c r="F15" s="78">
        <v>0</v>
      </c>
      <c r="G15" s="78">
        <v>0</v>
      </c>
      <c r="H15" s="78">
        <v>0</v>
      </c>
      <c r="I15" s="78">
        <v>0</v>
      </c>
      <c r="J15" s="78">
        <v>0</v>
      </c>
      <c r="K15" s="78">
        <v>0</v>
      </c>
      <c r="L15" s="78">
        <v>0</v>
      </c>
      <c r="M15" s="78">
        <v>0</v>
      </c>
      <c r="N15" s="78">
        <v>0</v>
      </c>
      <c r="O15" s="78">
        <v>0</v>
      </c>
      <c r="P15" s="78">
        <v>0</v>
      </c>
      <c r="Q15" s="78">
        <v>0</v>
      </c>
      <c r="R15" s="78">
        <v>0</v>
      </c>
      <c r="S15" s="78">
        <v>0</v>
      </c>
      <c r="T15" s="78">
        <v>0</v>
      </c>
      <c r="U15" s="78">
        <v>0</v>
      </c>
      <c r="V15" s="78">
        <v>0</v>
      </c>
      <c r="W15" s="78">
        <v>0</v>
      </c>
      <c r="X15" s="78">
        <v>0</v>
      </c>
      <c r="Y15" s="78">
        <v>0</v>
      </c>
      <c r="Z15" s="78">
        <v>0</v>
      </c>
      <c r="AA15" s="78">
        <v>0</v>
      </c>
      <c r="AB15" s="78">
        <v>0</v>
      </c>
      <c r="AC15" s="78">
        <v>0</v>
      </c>
      <c r="AD15" s="78">
        <v>0</v>
      </c>
      <c r="AE15" s="78">
        <v>0</v>
      </c>
      <c r="AF15" s="78">
        <v>0</v>
      </c>
      <c r="AG15" s="78">
        <v>0</v>
      </c>
      <c r="AH15" s="78">
        <v>0</v>
      </c>
      <c r="AI15" s="78">
        <v>0</v>
      </c>
      <c r="AJ15" s="78">
        <v>0</v>
      </c>
      <c r="AM15" s="383">
        <f>F15+NPV(SDN,G15:INDEX(G15:AJ15,PAL))</f>
        <v>0</v>
      </c>
      <c r="AN15" s="415">
        <f>IFERROR(SUMPRODUCT(F15+NPV(SDN,G15:INDEX(G15:AJ15,PAL)),Data1!D10),0)</f>
        <v>0</v>
      </c>
      <c r="AO15" s="387">
        <f t="shared" si="3"/>
        <v>0</v>
      </c>
      <c r="AP15" s="59">
        <f>IF(COUNT(F15:INDEX(F15:AJ15,PAL+1))&lt;&gt;PAL+1,"Klaida",0)</f>
        <v>0</v>
      </c>
      <c r="AQ15" s="59"/>
      <c r="AR15" s="59"/>
      <c r="AS15" s="59"/>
      <c r="AT15" s="59"/>
      <c r="AU15" s="59"/>
      <c r="AV15" s="59"/>
      <c r="AW15" s="59"/>
      <c r="AX15" s="59"/>
      <c r="AY15" s="388"/>
    </row>
    <row r="16" spans="2:55" s="61" customFormat="1">
      <c r="B16" s="64" t="s">
        <v>20</v>
      </c>
      <c r="C16" s="4" t="str">
        <f>IF(Kalba="EN",Data2!C41,Data2!B41)</f>
        <v>Investicijų likutinė vertė</v>
      </c>
      <c r="D16" s="65">
        <f>F16+NPV(FDN,G16:INDEX(G16:AJ16,PAL))</f>
        <v>0</v>
      </c>
      <c r="E16" s="65">
        <f t="shared" si="2"/>
        <v>0</v>
      </c>
      <c r="F16" s="78">
        <v>0</v>
      </c>
      <c r="G16" s="78">
        <v>0</v>
      </c>
      <c r="H16" s="78">
        <v>0</v>
      </c>
      <c r="I16" s="78">
        <v>0</v>
      </c>
      <c r="J16" s="78">
        <v>0</v>
      </c>
      <c r="K16" s="78">
        <v>0</v>
      </c>
      <c r="L16" s="78">
        <v>0</v>
      </c>
      <c r="M16" s="78">
        <v>0</v>
      </c>
      <c r="N16" s="78">
        <v>0</v>
      </c>
      <c r="O16" s="78">
        <v>0</v>
      </c>
      <c r="P16" s="78">
        <v>0</v>
      </c>
      <c r="Q16" s="78">
        <v>0</v>
      </c>
      <c r="R16" s="78">
        <v>0</v>
      </c>
      <c r="S16" s="78">
        <v>0</v>
      </c>
      <c r="T16" s="78">
        <v>0</v>
      </c>
      <c r="U16" s="78">
        <v>0</v>
      </c>
      <c r="V16" s="78">
        <v>0</v>
      </c>
      <c r="W16" s="78">
        <v>0</v>
      </c>
      <c r="X16" s="78">
        <v>0</v>
      </c>
      <c r="Y16" s="78">
        <v>0</v>
      </c>
      <c r="Z16" s="78">
        <v>0</v>
      </c>
      <c r="AA16" s="78">
        <v>0</v>
      </c>
      <c r="AB16" s="78">
        <v>0</v>
      </c>
      <c r="AC16" s="78">
        <v>0</v>
      </c>
      <c r="AD16" s="78">
        <v>0</v>
      </c>
      <c r="AE16" s="78">
        <v>0</v>
      </c>
      <c r="AF16" s="78">
        <v>0</v>
      </c>
      <c r="AG16" s="78">
        <v>0</v>
      </c>
      <c r="AH16" s="78">
        <v>0</v>
      </c>
      <c r="AI16" s="78">
        <v>0</v>
      </c>
      <c r="AJ16" s="78">
        <v>0</v>
      </c>
      <c r="AM16" s="383">
        <f>F16+NPV(SDN,G16:INDEX(G16:AJ16,PAL))</f>
        <v>0</v>
      </c>
      <c r="AN16" s="415">
        <f>IFERROR(SUMPRODUCT(F16+NPV(SDN,G16:INDEX(G16:AJ16,PAL)),Data1!D11),0)</f>
        <v>0</v>
      </c>
      <c r="AO16" s="387">
        <f t="shared" ca="1" si="3"/>
        <v>0</v>
      </c>
      <c r="AP16" s="59">
        <f>IF(COUNT(F16:INDEX(F16:AJ16,PAL+1))&lt;&gt;PAL+1,"Klaida",0)</f>
        <v>0</v>
      </c>
      <c r="AQ16" s="59">
        <f ca="1">IF(OR(COUNTIF(F16:INDEX(F16:AJ16,PAL+1),"&gt;0")&gt;1,AND(COUNTIF(F16:INDEX(F16:AJ16,PAL+1),"&gt;0")=1,OFFSET(F16,0,PAL)=0)),"Klaida",0)</f>
        <v>0</v>
      </c>
      <c r="AR16" s="59"/>
      <c r="AS16" s="59"/>
      <c r="AT16" s="59"/>
      <c r="AU16" s="59"/>
      <c r="AV16" s="59"/>
      <c r="AW16" s="59"/>
      <c r="AX16" s="59"/>
      <c r="AY16" s="388"/>
    </row>
    <row r="17" spans="2:51" s="61" customFormat="1">
      <c r="B17" s="5" t="s">
        <v>21</v>
      </c>
      <c r="C17" s="5" t="str">
        <f>IF(Kalba="EN",Data2!C42,Data2!B42)</f>
        <v>Veiklos pajamos, iš viso</v>
      </c>
      <c r="D17" s="62">
        <f>ROUND(SUM(D18:D20),0)</f>
        <v>0</v>
      </c>
      <c r="E17" s="62">
        <f>ROUND(SUM(E18:E20),0)</f>
        <v>0</v>
      </c>
      <c r="F17" s="62">
        <f>ROUND(SUM(F18:F20),0)</f>
        <v>0</v>
      </c>
      <c r="G17" s="62">
        <f t="shared" ref="G17:AJ17" si="4">ROUND(SUM(G18:G20),0)</f>
        <v>0</v>
      </c>
      <c r="H17" s="62">
        <f t="shared" si="4"/>
        <v>0</v>
      </c>
      <c r="I17" s="62">
        <f t="shared" si="4"/>
        <v>0</v>
      </c>
      <c r="J17" s="62">
        <f t="shared" si="4"/>
        <v>0</v>
      </c>
      <c r="K17" s="62">
        <f t="shared" si="4"/>
        <v>0</v>
      </c>
      <c r="L17" s="62">
        <f t="shared" si="4"/>
        <v>0</v>
      </c>
      <c r="M17" s="62">
        <f t="shared" si="4"/>
        <v>0</v>
      </c>
      <c r="N17" s="62">
        <f t="shared" si="4"/>
        <v>0</v>
      </c>
      <c r="O17" s="62">
        <f t="shared" si="4"/>
        <v>0</v>
      </c>
      <c r="P17" s="62">
        <f t="shared" si="4"/>
        <v>0</v>
      </c>
      <c r="Q17" s="62">
        <f t="shared" si="4"/>
        <v>0</v>
      </c>
      <c r="R17" s="62">
        <f t="shared" si="4"/>
        <v>0</v>
      </c>
      <c r="S17" s="62">
        <f t="shared" si="4"/>
        <v>0</v>
      </c>
      <c r="T17" s="62">
        <f t="shared" si="4"/>
        <v>0</v>
      </c>
      <c r="U17" s="62">
        <f t="shared" si="4"/>
        <v>0</v>
      </c>
      <c r="V17" s="62">
        <f t="shared" si="4"/>
        <v>0</v>
      </c>
      <c r="W17" s="62">
        <f t="shared" si="4"/>
        <v>0</v>
      </c>
      <c r="X17" s="62">
        <f t="shared" si="4"/>
        <v>0</v>
      </c>
      <c r="Y17" s="62">
        <f t="shared" si="4"/>
        <v>0</v>
      </c>
      <c r="Z17" s="62">
        <f t="shared" si="4"/>
        <v>0</v>
      </c>
      <c r="AA17" s="62">
        <f t="shared" si="4"/>
        <v>0</v>
      </c>
      <c r="AB17" s="62">
        <f t="shared" si="4"/>
        <v>0</v>
      </c>
      <c r="AC17" s="62">
        <f t="shared" si="4"/>
        <v>0</v>
      </c>
      <c r="AD17" s="62">
        <f t="shared" si="4"/>
        <v>0</v>
      </c>
      <c r="AE17" s="62">
        <f t="shared" si="4"/>
        <v>0</v>
      </c>
      <c r="AF17" s="62">
        <f t="shared" si="4"/>
        <v>0</v>
      </c>
      <c r="AG17" s="62">
        <f t="shared" si="4"/>
        <v>0</v>
      </c>
      <c r="AH17" s="62">
        <f t="shared" si="4"/>
        <v>0</v>
      </c>
      <c r="AI17" s="62">
        <f t="shared" si="4"/>
        <v>0</v>
      </c>
      <c r="AJ17" s="62">
        <f t="shared" si="4"/>
        <v>0</v>
      </c>
      <c r="AM17" s="382">
        <f>ROUND(SUM(AM18:AM20),0)</f>
        <v>0</v>
      </c>
      <c r="AN17" s="382">
        <f>ROUND(SUM(AN18:AN20),0)</f>
        <v>0</v>
      </c>
      <c r="AO17" s="389"/>
      <c r="AP17" s="63"/>
      <c r="AQ17" s="63"/>
      <c r="AR17" s="63"/>
      <c r="AS17" s="63"/>
      <c r="AT17" s="63"/>
      <c r="AU17" s="63"/>
      <c r="AV17" s="63"/>
      <c r="AW17" s="63"/>
      <c r="AX17" s="63"/>
      <c r="AY17" s="390"/>
    </row>
    <row r="18" spans="2:51">
      <c r="B18" s="64" t="s">
        <v>22</v>
      </c>
      <c r="C18" s="4" t="str">
        <f>IF(Kalba="EN",Data2!C43,Data2!B43)</f>
        <v>Prekių pardavimo pajamos</v>
      </c>
      <c r="D18" s="65">
        <f>F18+NPV(FDN,G18:INDEX(G18:AJ18,PAL))</f>
        <v>0</v>
      </c>
      <c r="E18" s="65">
        <f>SUMIF($F$5:$AJ$5,"&lt;="&amp;PAL,$F18:$AJ18)</f>
        <v>0</v>
      </c>
      <c r="F18" s="78">
        <v>0</v>
      </c>
      <c r="G18" s="78">
        <v>0</v>
      </c>
      <c r="H18" s="78">
        <v>0</v>
      </c>
      <c r="I18" s="78">
        <v>0</v>
      </c>
      <c r="J18" s="78">
        <v>0</v>
      </c>
      <c r="K18" s="78">
        <v>0</v>
      </c>
      <c r="L18" s="78">
        <v>0</v>
      </c>
      <c r="M18" s="78">
        <v>0</v>
      </c>
      <c r="N18" s="78">
        <v>0</v>
      </c>
      <c r="O18" s="78">
        <v>0</v>
      </c>
      <c r="P18" s="78">
        <v>0</v>
      </c>
      <c r="Q18" s="78">
        <v>0</v>
      </c>
      <c r="R18" s="78">
        <v>0</v>
      </c>
      <c r="S18" s="78">
        <v>0</v>
      </c>
      <c r="T18" s="78">
        <v>0</v>
      </c>
      <c r="U18" s="78">
        <v>0</v>
      </c>
      <c r="V18" s="78">
        <v>0</v>
      </c>
      <c r="W18" s="78">
        <v>0</v>
      </c>
      <c r="X18" s="78">
        <v>0</v>
      </c>
      <c r="Y18" s="78">
        <v>0</v>
      </c>
      <c r="Z18" s="78">
        <v>0</v>
      </c>
      <c r="AA18" s="78">
        <v>0</v>
      </c>
      <c r="AB18" s="78">
        <v>0</v>
      </c>
      <c r="AC18" s="78">
        <v>0</v>
      </c>
      <c r="AD18" s="78">
        <v>0</v>
      </c>
      <c r="AE18" s="78">
        <v>0</v>
      </c>
      <c r="AF18" s="78">
        <v>0</v>
      </c>
      <c r="AG18" s="78">
        <v>0</v>
      </c>
      <c r="AH18" s="78">
        <v>0</v>
      </c>
      <c r="AI18" s="78">
        <v>0</v>
      </c>
      <c r="AJ18" s="78">
        <v>0</v>
      </c>
      <c r="AM18" s="383">
        <f>F18+NPV(SDN,G18:INDEX(G18:AJ18,PAL))</f>
        <v>0</v>
      </c>
      <c r="AN18" s="415">
        <f>F18+NPV(SDN,G18:INDEX(G18:AJ18,PAL))</f>
        <v>0</v>
      </c>
      <c r="AO18" s="387">
        <f t="shared" si="3"/>
        <v>0</v>
      </c>
      <c r="AP18" s="59">
        <f>IF(COUNT(F18:INDEX(F18:AJ18,PAL+1))&lt;&gt;PAL+1,"Klaida",0)</f>
        <v>0</v>
      </c>
      <c r="AQ18" s="59"/>
      <c r="AR18" s="59"/>
      <c r="AS18" s="59"/>
      <c r="AT18" s="59"/>
      <c r="AU18" s="59"/>
      <c r="AV18" s="59"/>
      <c r="AW18" s="59"/>
      <c r="AX18" s="59"/>
      <c r="AY18" s="388"/>
    </row>
    <row r="19" spans="2:51">
      <c r="B19" s="64" t="s">
        <v>23</v>
      </c>
      <c r="C19" s="4" t="str">
        <f>IF(Kalba="EN",Data2!C44,Data2!B44)</f>
        <v>Paslaugų suteikimo pajamos</v>
      </c>
      <c r="D19" s="65">
        <f>F19+NPV(FDN,G19:INDEX(G19:AJ19,PAL))</f>
        <v>0</v>
      </c>
      <c r="E19" s="65">
        <f>SUMIF($F$5:$AJ$5,"&lt;="&amp;PAL,$F19:$AJ19)</f>
        <v>0</v>
      </c>
      <c r="F19" s="78">
        <v>0</v>
      </c>
      <c r="G19" s="78">
        <v>0</v>
      </c>
      <c r="H19" s="78">
        <v>0</v>
      </c>
      <c r="I19" s="78">
        <v>0</v>
      </c>
      <c r="J19" s="78">
        <v>0</v>
      </c>
      <c r="K19" s="78">
        <v>0</v>
      </c>
      <c r="L19" s="78">
        <v>0</v>
      </c>
      <c r="M19" s="78">
        <v>0</v>
      </c>
      <c r="N19" s="78">
        <v>0</v>
      </c>
      <c r="O19" s="78">
        <v>0</v>
      </c>
      <c r="P19" s="78">
        <v>0</v>
      </c>
      <c r="Q19" s="78">
        <v>0</v>
      </c>
      <c r="R19" s="78">
        <v>0</v>
      </c>
      <c r="S19" s="78">
        <v>0</v>
      </c>
      <c r="T19" s="78">
        <v>0</v>
      </c>
      <c r="U19" s="78">
        <v>0</v>
      </c>
      <c r="V19" s="78">
        <v>0</v>
      </c>
      <c r="W19" s="78">
        <v>0</v>
      </c>
      <c r="X19" s="78">
        <v>0</v>
      </c>
      <c r="Y19" s="78">
        <v>0</v>
      </c>
      <c r="Z19" s="78">
        <v>0</v>
      </c>
      <c r="AA19" s="78">
        <v>0</v>
      </c>
      <c r="AB19" s="78">
        <v>0</v>
      </c>
      <c r="AC19" s="78">
        <v>0</v>
      </c>
      <c r="AD19" s="78">
        <v>0</v>
      </c>
      <c r="AE19" s="78">
        <v>0</v>
      </c>
      <c r="AF19" s="78">
        <v>0</v>
      </c>
      <c r="AG19" s="78">
        <v>0</v>
      </c>
      <c r="AH19" s="78">
        <v>0</v>
      </c>
      <c r="AI19" s="78">
        <v>0</v>
      </c>
      <c r="AJ19" s="78">
        <v>0</v>
      </c>
      <c r="AM19" s="383">
        <f>F19+NPV(SDN,G19:INDEX(G19:AJ19,PAL))</f>
        <v>0</v>
      </c>
      <c r="AN19" s="415">
        <f>F19+NPV(SDN,G19:INDEX(G19:AJ19,PAL))</f>
        <v>0</v>
      </c>
      <c r="AO19" s="387">
        <f t="shared" si="3"/>
        <v>0</v>
      </c>
      <c r="AP19" s="59">
        <f>IF(COUNT(F19:INDEX(F19:AJ19,PAL+1))&lt;&gt;PAL+1,"Klaida",0)</f>
        <v>0</v>
      </c>
      <c r="AQ19" s="59"/>
      <c r="AR19" s="59"/>
      <c r="AS19" s="59"/>
      <c r="AT19" s="59"/>
      <c r="AU19" s="59"/>
      <c r="AV19" s="59"/>
      <c r="AW19" s="59"/>
      <c r="AX19" s="59"/>
      <c r="AY19" s="388"/>
    </row>
    <row r="20" spans="2:51">
      <c r="B20" s="64" t="s">
        <v>24</v>
      </c>
      <c r="C20" s="4" t="str">
        <f>IF(Kalba="EN",Data2!C45,Data2!B45)</f>
        <v>Finansinės ir investicinės veiklos bei kitos pajamos</v>
      </c>
      <c r="D20" s="65">
        <f>F20+NPV(FDN,G20:INDEX(G20:AJ20,PAL))</f>
        <v>0</v>
      </c>
      <c r="E20" s="65">
        <f>SUMIF($F$5:$AJ$5,"&lt;="&amp;PAL,$F20:$AJ20)</f>
        <v>0</v>
      </c>
      <c r="F20" s="78">
        <v>0</v>
      </c>
      <c r="G20" s="78">
        <v>0</v>
      </c>
      <c r="H20" s="78">
        <v>0</v>
      </c>
      <c r="I20" s="78">
        <v>0</v>
      </c>
      <c r="J20" s="78">
        <v>0</v>
      </c>
      <c r="K20" s="78">
        <v>0</v>
      </c>
      <c r="L20" s="78">
        <v>0</v>
      </c>
      <c r="M20" s="78">
        <v>0</v>
      </c>
      <c r="N20" s="78">
        <v>0</v>
      </c>
      <c r="O20" s="78">
        <v>0</v>
      </c>
      <c r="P20" s="78">
        <v>0</v>
      </c>
      <c r="Q20" s="78">
        <v>0</v>
      </c>
      <c r="R20" s="78">
        <v>0</v>
      </c>
      <c r="S20" s="78">
        <v>0</v>
      </c>
      <c r="T20" s="78">
        <v>0</v>
      </c>
      <c r="U20" s="78">
        <v>0</v>
      </c>
      <c r="V20" s="78">
        <v>0</v>
      </c>
      <c r="W20" s="78">
        <v>0</v>
      </c>
      <c r="X20" s="78">
        <v>0</v>
      </c>
      <c r="Y20" s="78">
        <v>0</v>
      </c>
      <c r="Z20" s="78">
        <v>0</v>
      </c>
      <c r="AA20" s="78">
        <v>0</v>
      </c>
      <c r="AB20" s="78">
        <v>0</v>
      </c>
      <c r="AC20" s="78">
        <v>0</v>
      </c>
      <c r="AD20" s="78">
        <v>0</v>
      </c>
      <c r="AE20" s="78">
        <v>0</v>
      </c>
      <c r="AF20" s="78">
        <v>0</v>
      </c>
      <c r="AG20" s="78">
        <v>0</v>
      </c>
      <c r="AH20" s="78">
        <v>0</v>
      </c>
      <c r="AI20" s="78">
        <v>0</v>
      </c>
      <c r="AJ20" s="78">
        <v>0</v>
      </c>
      <c r="AM20" s="383">
        <f>F20+NPV(SDN,G20:INDEX(G20:AJ20,PAL))</f>
        <v>0</v>
      </c>
      <c r="AN20" s="415">
        <f>F20+NPV(SDN,G20:INDEX(G20:AJ20,PAL))</f>
        <v>0</v>
      </c>
      <c r="AO20" s="387">
        <f t="shared" si="3"/>
        <v>0</v>
      </c>
      <c r="AP20" s="59">
        <f>IF(COUNT(F20:INDEX(F20:AJ20,PAL+1))&lt;&gt;PAL+1,"Klaida",0)</f>
        <v>0</v>
      </c>
      <c r="AQ20" s="59"/>
      <c r="AR20" s="59"/>
      <c r="AS20" s="59"/>
      <c r="AT20" s="59"/>
      <c r="AU20" s="59"/>
      <c r="AV20" s="59"/>
      <c r="AW20" s="59"/>
      <c r="AX20" s="59"/>
      <c r="AY20" s="388"/>
    </row>
    <row r="21" spans="2:51" s="61" customFormat="1">
      <c r="B21" s="5" t="s">
        <v>25</v>
      </c>
      <c r="C21" s="5" t="str">
        <f>IF(Kalba="EN",Data2!C46,Data2!B46)</f>
        <v>Veiklos ir finansinės išlaidos, iš viso</v>
      </c>
      <c r="D21" s="62">
        <f>ROUND(SUM(D22,D29),0)</f>
        <v>0</v>
      </c>
      <c r="E21" s="62">
        <f>ROUND(SUM(E22,E29),0)</f>
        <v>0</v>
      </c>
      <c r="F21" s="62">
        <f t="shared" ref="F21:AJ21" si="5">ROUND(SUM(F22,F29),0)</f>
        <v>0</v>
      </c>
      <c r="G21" s="62">
        <f t="shared" si="5"/>
        <v>0</v>
      </c>
      <c r="H21" s="62">
        <f t="shared" si="5"/>
        <v>0</v>
      </c>
      <c r="I21" s="62">
        <f t="shared" si="5"/>
        <v>0</v>
      </c>
      <c r="J21" s="62">
        <f t="shared" si="5"/>
        <v>0</v>
      </c>
      <c r="K21" s="62">
        <f t="shared" si="5"/>
        <v>0</v>
      </c>
      <c r="L21" s="62">
        <f t="shared" si="5"/>
        <v>0</v>
      </c>
      <c r="M21" s="62">
        <f t="shared" si="5"/>
        <v>0</v>
      </c>
      <c r="N21" s="62">
        <f t="shared" si="5"/>
        <v>0</v>
      </c>
      <c r="O21" s="62">
        <f t="shared" si="5"/>
        <v>0</v>
      </c>
      <c r="P21" s="62">
        <f t="shared" si="5"/>
        <v>0</v>
      </c>
      <c r="Q21" s="62">
        <f t="shared" si="5"/>
        <v>0</v>
      </c>
      <c r="R21" s="62">
        <f t="shared" si="5"/>
        <v>0</v>
      </c>
      <c r="S21" s="62">
        <f t="shared" si="5"/>
        <v>0</v>
      </c>
      <c r="T21" s="62">
        <f t="shared" si="5"/>
        <v>0</v>
      </c>
      <c r="U21" s="62">
        <f t="shared" si="5"/>
        <v>0</v>
      </c>
      <c r="V21" s="62">
        <f t="shared" si="5"/>
        <v>0</v>
      </c>
      <c r="W21" s="62">
        <f t="shared" si="5"/>
        <v>0</v>
      </c>
      <c r="X21" s="62">
        <f t="shared" si="5"/>
        <v>0</v>
      </c>
      <c r="Y21" s="62">
        <f t="shared" si="5"/>
        <v>0</v>
      </c>
      <c r="Z21" s="62">
        <f t="shared" si="5"/>
        <v>0</v>
      </c>
      <c r="AA21" s="62">
        <f t="shared" si="5"/>
        <v>0</v>
      </c>
      <c r="AB21" s="62">
        <f t="shared" si="5"/>
        <v>0</v>
      </c>
      <c r="AC21" s="62">
        <f t="shared" si="5"/>
        <v>0</v>
      </c>
      <c r="AD21" s="62">
        <f t="shared" si="5"/>
        <v>0</v>
      </c>
      <c r="AE21" s="62">
        <f t="shared" si="5"/>
        <v>0</v>
      </c>
      <c r="AF21" s="62">
        <f t="shared" si="5"/>
        <v>0</v>
      </c>
      <c r="AG21" s="62">
        <f t="shared" si="5"/>
        <v>0</v>
      </c>
      <c r="AH21" s="62">
        <f t="shared" si="5"/>
        <v>0</v>
      </c>
      <c r="AI21" s="62">
        <f t="shared" si="5"/>
        <v>0</v>
      </c>
      <c r="AJ21" s="62">
        <f t="shared" si="5"/>
        <v>0</v>
      </c>
      <c r="AM21" s="382">
        <f>ROUND(SUM(AM22,AM29),0)</f>
        <v>0</v>
      </c>
      <c r="AN21" s="382">
        <f>ROUND(SUM(AN22,AN29),0)</f>
        <v>0</v>
      </c>
      <c r="AO21" s="389"/>
      <c r="AP21" s="63"/>
      <c r="AQ21" s="63"/>
      <c r="AR21" s="63"/>
      <c r="AS21" s="63"/>
      <c r="AT21" s="63"/>
      <c r="AU21" s="63"/>
      <c r="AV21" s="63"/>
      <c r="AW21" s="63"/>
      <c r="AX21" s="63"/>
      <c r="AY21" s="390"/>
    </row>
    <row r="22" spans="2:51" s="61" customFormat="1">
      <c r="B22" s="66" t="s">
        <v>297</v>
      </c>
      <c r="C22" s="5" t="str">
        <f>IF(Kalba="EN",Data2!C47,Data2!B47)</f>
        <v>Veiklos išlaidos</v>
      </c>
      <c r="D22" s="62">
        <f>ROUND(SUM(D23:D28),0)</f>
        <v>0</v>
      </c>
      <c r="E22" s="62">
        <f>ROUND(SUM(E23:E28),0)</f>
        <v>0</v>
      </c>
      <c r="F22" s="62">
        <f t="shared" ref="F22:AJ22" si="6">ROUND(SUM(F23:F28),0)</f>
        <v>0</v>
      </c>
      <c r="G22" s="62">
        <f t="shared" si="6"/>
        <v>0</v>
      </c>
      <c r="H22" s="62">
        <f t="shared" si="6"/>
        <v>0</v>
      </c>
      <c r="I22" s="62">
        <f t="shared" si="6"/>
        <v>0</v>
      </c>
      <c r="J22" s="62">
        <f t="shared" si="6"/>
        <v>0</v>
      </c>
      <c r="K22" s="62">
        <f t="shared" si="6"/>
        <v>0</v>
      </c>
      <c r="L22" s="62">
        <f t="shared" si="6"/>
        <v>0</v>
      </c>
      <c r="M22" s="62">
        <f t="shared" si="6"/>
        <v>0</v>
      </c>
      <c r="N22" s="62">
        <f t="shared" si="6"/>
        <v>0</v>
      </c>
      <c r="O22" s="62">
        <f t="shared" si="6"/>
        <v>0</v>
      </c>
      <c r="P22" s="62">
        <f t="shared" si="6"/>
        <v>0</v>
      </c>
      <c r="Q22" s="62">
        <f t="shared" si="6"/>
        <v>0</v>
      </c>
      <c r="R22" s="62">
        <f t="shared" si="6"/>
        <v>0</v>
      </c>
      <c r="S22" s="62">
        <f t="shared" si="6"/>
        <v>0</v>
      </c>
      <c r="T22" s="62">
        <f t="shared" si="6"/>
        <v>0</v>
      </c>
      <c r="U22" s="62">
        <f t="shared" si="6"/>
        <v>0</v>
      </c>
      <c r="V22" s="62">
        <f t="shared" si="6"/>
        <v>0</v>
      </c>
      <c r="W22" s="62">
        <f t="shared" si="6"/>
        <v>0</v>
      </c>
      <c r="X22" s="62">
        <f t="shared" si="6"/>
        <v>0</v>
      </c>
      <c r="Y22" s="62">
        <f t="shared" si="6"/>
        <v>0</v>
      </c>
      <c r="Z22" s="62">
        <f t="shared" si="6"/>
        <v>0</v>
      </c>
      <c r="AA22" s="62">
        <f t="shared" si="6"/>
        <v>0</v>
      </c>
      <c r="AB22" s="62">
        <f t="shared" si="6"/>
        <v>0</v>
      </c>
      <c r="AC22" s="62">
        <f t="shared" si="6"/>
        <v>0</v>
      </c>
      <c r="AD22" s="62">
        <f t="shared" si="6"/>
        <v>0</v>
      </c>
      <c r="AE22" s="62">
        <f t="shared" si="6"/>
        <v>0</v>
      </c>
      <c r="AF22" s="62">
        <f t="shared" si="6"/>
        <v>0</v>
      </c>
      <c r="AG22" s="62">
        <f t="shared" si="6"/>
        <v>0</v>
      </c>
      <c r="AH22" s="62">
        <f t="shared" si="6"/>
        <v>0</v>
      </c>
      <c r="AI22" s="62">
        <f t="shared" si="6"/>
        <v>0</v>
      </c>
      <c r="AJ22" s="62">
        <f t="shared" si="6"/>
        <v>0</v>
      </c>
      <c r="AM22" s="382">
        <f>ROUND(SUM(AM23:AM28),0)</f>
        <v>0</v>
      </c>
      <c r="AN22" s="382">
        <f>ROUND(SUM(AN23:AN28),0)</f>
        <v>0</v>
      </c>
      <c r="AO22" s="389"/>
      <c r="AP22" s="63"/>
      <c r="AQ22" s="63"/>
      <c r="AR22" s="63"/>
      <c r="AS22" s="63"/>
      <c r="AT22" s="63"/>
      <c r="AU22" s="63"/>
      <c r="AV22" s="63"/>
      <c r="AW22" s="63"/>
      <c r="AX22" s="63"/>
      <c r="AY22" s="390"/>
    </row>
    <row r="23" spans="2:51">
      <c r="B23" s="64" t="s">
        <v>298</v>
      </c>
      <c r="C23" s="4" t="str">
        <f>IF(Kalba="EN",Data2!C48,Data2!B48)</f>
        <v>Žaliavos</v>
      </c>
      <c r="D23" s="65">
        <f>F23+NPV(FDN,G23:INDEX(G23:AJ23,PAL))</f>
        <v>0</v>
      </c>
      <c r="E23" s="65">
        <f t="shared" ref="E23:E29" si="7">SUMIF($F$5:$AJ$5,"&lt;="&amp;PAL,$F23:$AJ23)</f>
        <v>0</v>
      </c>
      <c r="F23" s="78">
        <v>0</v>
      </c>
      <c r="G23" s="78">
        <v>0</v>
      </c>
      <c r="H23" s="78">
        <v>0</v>
      </c>
      <c r="I23" s="78">
        <v>0</v>
      </c>
      <c r="J23" s="78">
        <v>0</v>
      </c>
      <c r="K23" s="78">
        <v>0</v>
      </c>
      <c r="L23" s="78">
        <v>0</v>
      </c>
      <c r="M23" s="78">
        <v>0</v>
      </c>
      <c r="N23" s="78">
        <v>0</v>
      </c>
      <c r="O23" s="78">
        <v>0</v>
      </c>
      <c r="P23" s="78">
        <v>0</v>
      </c>
      <c r="Q23" s="78">
        <v>0</v>
      </c>
      <c r="R23" s="78">
        <v>0</v>
      </c>
      <c r="S23" s="78">
        <v>0</v>
      </c>
      <c r="T23" s="78">
        <v>0</v>
      </c>
      <c r="U23" s="78">
        <v>0</v>
      </c>
      <c r="V23" s="78">
        <v>0</v>
      </c>
      <c r="W23" s="78">
        <v>0</v>
      </c>
      <c r="X23" s="78">
        <v>0</v>
      </c>
      <c r="Y23" s="78">
        <v>0</v>
      </c>
      <c r="Z23" s="78">
        <v>0</v>
      </c>
      <c r="AA23" s="78">
        <v>0</v>
      </c>
      <c r="AB23" s="78">
        <v>0</v>
      </c>
      <c r="AC23" s="78">
        <v>0</v>
      </c>
      <c r="AD23" s="78">
        <v>0</v>
      </c>
      <c r="AE23" s="78">
        <v>0</v>
      </c>
      <c r="AF23" s="78">
        <v>0</v>
      </c>
      <c r="AG23" s="78">
        <v>0</v>
      </c>
      <c r="AH23" s="78">
        <v>0</v>
      </c>
      <c r="AI23" s="78">
        <v>0</v>
      </c>
      <c r="AJ23" s="78">
        <v>0</v>
      </c>
      <c r="AM23" s="383">
        <f>F23+NPV(SDN,G23:INDEX(G23:AJ23,PAL))</f>
        <v>0</v>
      </c>
      <c r="AN23" s="415">
        <f>F23+NPV(SDN,G23:INDEX(G23:AJ23,PAL))</f>
        <v>0</v>
      </c>
      <c r="AO23" s="387">
        <f t="shared" ref="AO23:AO29" si="8">IF(COUNTIF(AP23:AY23,"Klaida")&gt;0,1,0)</f>
        <v>0</v>
      </c>
      <c r="AP23" s="59">
        <f>IF(COUNT(F23:INDEX(F23:AJ23,PAL+1))&lt;&gt;PAL+1,"Klaida",0)</f>
        <v>0</v>
      </c>
      <c r="AQ23" s="59"/>
      <c r="AR23" s="59"/>
      <c r="AS23" s="59"/>
      <c r="AT23" s="59"/>
      <c r="AU23" s="59"/>
      <c r="AV23" s="59"/>
      <c r="AW23" s="59"/>
      <c r="AX23" s="59"/>
      <c r="AY23" s="388"/>
    </row>
    <row r="24" spans="2:51">
      <c r="B24" s="64" t="s">
        <v>299</v>
      </c>
      <c r="C24" s="4" t="str">
        <f>IF(Kalba="EN",Data2!C49,Data2!B49)</f>
        <v>Darbo užmokesčio išlaidos</v>
      </c>
      <c r="D24" s="65">
        <f>F24+NPV(FDN,G24:INDEX(G24:AJ24,PAL))</f>
        <v>0</v>
      </c>
      <c r="E24" s="65">
        <f t="shared" si="7"/>
        <v>0</v>
      </c>
      <c r="F24" s="78">
        <v>0</v>
      </c>
      <c r="G24" s="78">
        <v>0</v>
      </c>
      <c r="H24" s="78">
        <v>0</v>
      </c>
      <c r="I24" s="78">
        <v>0</v>
      </c>
      <c r="J24" s="78">
        <v>0</v>
      </c>
      <c r="K24" s="78">
        <v>0</v>
      </c>
      <c r="L24" s="78">
        <v>0</v>
      </c>
      <c r="M24" s="78">
        <v>0</v>
      </c>
      <c r="N24" s="78">
        <v>0</v>
      </c>
      <c r="O24" s="78">
        <v>0</v>
      </c>
      <c r="P24" s="78">
        <v>0</v>
      </c>
      <c r="Q24" s="78">
        <v>0</v>
      </c>
      <c r="R24" s="78">
        <v>0</v>
      </c>
      <c r="S24" s="78">
        <v>0</v>
      </c>
      <c r="T24" s="78">
        <v>0</v>
      </c>
      <c r="U24" s="78">
        <v>0</v>
      </c>
      <c r="V24" s="78">
        <v>0</v>
      </c>
      <c r="W24" s="78">
        <v>0</v>
      </c>
      <c r="X24" s="78">
        <v>0</v>
      </c>
      <c r="Y24" s="78">
        <v>0</v>
      </c>
      <c r="Z24" s="78">
        <v>0</v>
      </c>
      <c r="AA24" s="78">
        <v>0</v>
      </c>
      <c r="AB24" s="78">
        <v>0</v>
      </c>
      <c r="AC24" s="78">
        <v>0</v>
      </c>
      <c r="AD24" s="78">
        <v>0</v>
      </c>
      <c r="AE24" s="78">
        <v>0</v>
      </c>
      <c r="AF24" s="78">
        <v>0</v>
      </c>
      <c r="AG24" s="78">
        <v>0</v>
      </c>
      <c r="AH24" s="78">
        <v>0</v>
      </c>
      <c r="AI24" s="78">
        <v>0</v>
      </c>
      <c r="AJ24" s="78">
        <v>0</v>
      </c>
      <c r="AM24" s="383">
        <f>F24+NPV(SDN,G24:INDEX(G24:AJ24,PAL))</f>
        <v>0</v>
      </c>
      <c r="AN24" s="415">
        <f>F24+NPV(SDN,G24:INDEX(G24:AJ24,PAL))</f>
        <v>0</v>
      </c>
      <c r="AO24" s="387">
        <f t="shared" si="8"/>
        <v>0</v>
      </c>
      <c r="AP24" s="59">
        <f>IF(COUNT(F24:INDEX(F24:AJ24,PAL+1))&lt;&gt;PAL+1,"Klaida",0)</f>
        <v>0</v>
      </c>
      <c r="AQ24" s="59"/>
      <c r="AR24" s="59"/>
      <c r="AS24" s="59"/>
      <c r="AT24" s="59"/>
      <c r="AU24" s="59"/>
      <c r="AV24" s="59"/>
      <c r="AW24" s="59"/>
      <c r="AX24" s="59"/>
      <c r="AY24" s="388"/>
    </row>
    <row r="25" spans="2:51">
      <c r="B25" s="64" t="s">
        <v>300</v>
      </c>
      <c r="C25" s="4" t="str">
        <f>IF(Kalba="EN",Data2!C50,Data2!B50)</f>
        <v>Elektros energijos išlaidos</v>
      </c>
      <c r="D25" s="65">
        <f>F25+NPV(FDN,G25:INDEX(G25:AJ25,PAL))</f>
        <v>0</v>
      </c>
      <c r="E25" s="65">
        <f t="shared" si="7"/>
        <v>0</v>
      </c>
      <c r="F25" s="78">
        <v>0</v>
      </c>
      <c r="G25" s="78">
        <v>0</v>
      </c>
      <c r="H25" s="78">
        <v>0</v>
      </c>
      <c r="I25" s="78">
        <v>0</v>
      </c>
      <c r="J25" s="78">
        <v>0</v>
      </c>
      <c r="K25" s="78">
        <v>0</v>
      </c>
      <c r="L25" s="78">
        <v>0</v>
      </c>
      <c r="M25" s="78">
        <v>0</v>
      </c>
      <c r="N25" s="78">
        <v>0</v>
      </c>
      <c r="O25" s="78">
        <v>0</v>
      </c>
      <c r="P25" s="78">
        <v>0</v>
      </c>
      <c r="Q25" s="78">
        <v>0</v>
      </c>
      <c r="R25" s="78">
        <v>0</v>
      </c>
      <c r="S25" s="78">
        <v>0</v>
      </c>
      <c r="T25" s="78">
        <v>0</v>
      </c>
      <c r="U25" s="78">
        <v>0</v>
      </c>
      <c r="V25" s="78">
        <v>0</v>
      </c>
      <c r="W25" s="78">
        <v>0</v>
      </c>
      <c r="X25" s="78">
        <v>0</v>
      </c>
      <c r="Y25" s="78">
        <v>0</v>
      </c>
      <c r="Z25" s="78">
        <v>0</v>
      </c>
      <c r="AA25" s="78">
        <v>0</v>
      </c>
      <c r="AB25" s="78">
        <v>0</v>
      </c>
      <c r="AC25" s="78">
        <v>0</v>
      </c>
      <c r="AD25" s="78">
        <v>0</v>
      </c>
      <c r="AE25" s="78">
        <v>0</v>
      </c>
      <c r="AF25" s="78">
        <v>0</v>
      </c>
      <c r="AG25" s="78">
        <v>0</v>
      </c>
      <c r="AH25" s="78">
        <v>0</v>
      </c>
      <c r="AI25" s="78">
        <v>0</v>
      </c>
      <c r="AJ25" s="78">
        <v>0</v>
      </c>
      <c r="AM25" s="383">
        <f>F25+NPV(SDN,G25:INDEX(G25:AJ25,PAL))</f>
        <v>0</v>
      </c>
      <c r="AN25" s="415">
        <f>F25+NPV(SDN,G25:INDEX(G25:AJ25,PAL))</f>
        <v>0</v>
      </c>
      <c r="AO25" s="387">
        <f t="shared" si="8"/>
        <v>0</v>
      </c>
      <c r="AP25" s="59">
        <f>IF(COUNT(F25:INDEX(F25:AJ25,PAL+1))&lt;&gt;PAL+1,"Klaida",0)</f>
        <v>0</v>
      </c>
      <c r="AQ25" s="59"/>
      <c r="AR25" s="59"/>
      <c r="AS25" s="59"/>
      <c r="AT25" s="59"/>
      <c r="AU25" s="59"/>
      <c r="AV25" s="59"/>
      <c r="AW25" s="59"/>
      <c r="AX25" s="59"/>
      <c r="AY25" s="388"/>
    </row>
    <row r="26" spans="2:51">
      <c r="B26" s="64" t="s">
        <v>301</v>
      </c>
      <c r="C26" s="4" t="str">
        <f>IF(Kalba="EN",Data2!C51,Data2!B51)</f>
        <v>Šildymo (išskyrus elektrą) išlaidos</v>
      </c>
      <c r="D26" s="65">
        <f>F26+NPV(FDN,G26:INDEX(G26:AJ26,PAL))</f>
        <v>0</v>
      </c>
      <c r="E26" s="65">
        <f t="shared" si="7"/>
        <v>0</v>
      </c>
      <c r="F26" s="78">
        <v>0</v>
      </c>
      <c r="G26" s="78">
        <v>0</v>
      </c>
      <c r="H26" s="78">
        <v>0</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c r="AI26" s="78">
        <v>0</v>
      </c>
      <c r="AJ26" s="78">
        <v>0</v>
      </c>
      <c r="AM26" s="383">
        <f>F26+NPV(SDN,G26:INDEX(G26:AJ26,PAL))</f>
        <v>0</v>
      </c>
      <c r="AN26" s="415">
        <f>F26+NPV(SDN,G26:INDEX(G26:AJ26,PAL))</f>
        <v>0</v>
      </c>
      <c r="AO26" s="387">
        <f t="shared" si="8"/>
        <v>0</v>
      </c>
      <c r="AP26" s="59">
        <f>IF(COUNT(F26:INDEX(F26:AJ26,PAL+1))&lt;&gt;PAL+1,"Klaida",0)</f>
        <v>0</v>
      </c>
      <c r="AQ26" s="59"/>
      <c r="AR26" s="59"/>
      <c r="AS26" s="59"/>
      <c r="AT26" s="59"/>
      <c r="AU26" s="59"/>
      <c r="AV26" s="59"/>
      <c r="AW26" s="59"/>
      <c r="AX26" s="59"/>
      <c r="AY26" s="388"/>
    </row>
    <row r="27" spans="2:51">
      <c r="B27" s="64" t="s">
        <v>303</v>
      </c>
      <c r="C27" s="4" t="str">
        <f>IF(Kalba="EN",Data2!C52,Data2!B52)</f>
        <v>Infrastruktūros būklės palaikymo išlaidos</v>
      </c>
      <c r="D27" s="65">
        <f>F27+NPV(FDN,G27:INDEX(G27:AJ27,PAL))</f>
        <v>0</v>
      </c>
      <c r="E27" s="65">
        <f t="shared" si="7"/>
        <v>0</v>
      </c>
      <c r="F27" s="78">
        <v>0</v>
      </c>
      <c r="G27" s="78">
        <v>0</v>
      </c>
      <c r="H27" s="78">
        <v>0</v>
      </c>
      <c r="I27" s="78">
        <v>0</v>
      </c>
      <c r="J27" s="78">
        <v>0</v>
      </c>
      <c r="K27" s="78">
        <v>0</v>
      </c>
      <c r="L27" s="78">
        <v>0</v>
      </c>
      <c r="M27" s="78">
        <v>0</v>
      </c>
      <c r="N27" s="78">
        <v>0</v>
      </c>
      <c r="O27" s="78">
        <v>0</v>
      </c>
      <c r="P27" s="78">
        <v>0</v>
      </c>
      <c r="Q27" s="78">
        <v>0</v>
      </c>
      <c r="R27" s="78">
        <v>0</v>
      </c>
      <c r="S27" s="78">
        <v>0</v>
      </c>
      <c r="T27" s="78">
        <v>0</v>
      </c>
      <c r="U27" s="78">
        <v>0</v>
      </c>
      <c r="V27" s="78">
        <v>0</v>
      </c>
      <c r="W27" s="78">
        <v>0</v>
      </c>
      <c r="X27" s="78">
        <v>0</v>
      </c>
      <c r="Y27" s="78">
        <v>0</v>
      </c>
      <c r="Z27" s="78">
        <v>0</v>
      </c>
      <c r="AA27" s="78">
        <v>0</v>
      </c>
      <c r="AB27" s="78">
        <v>0</v>
      </c>
      <c r="AC27" s="78">
        <v>0</v>
      </c>
      <c r="AD27" s="78">
        <v>0</v>
      </c>
      <c r="AE27" s="78">
        <v>0</v>
      </c>
      <c r="AF27" s="78">
        <v>0</v>
      </c>
      <c r="AG27" s="78">
        <v>0</v>
      </c>
      <c r="AH27" s="78">
        <v>0</v>
      </c>
      <c r="AI27" s="78">
        <v>0</v>
      </c>
      <c r="AJ27" s="78">
        <v>0</v>
      </c>
      <c r="AM27" s="383">
        <f>F27+NPV(SDN,G27:INDEX(G27:AJ27,PAL))</f>
        <v>0</v>
      </c>
      <c r="AN27" s="415">
        <f>F27+NPV(SDN,G27:INDEX(G27:AJ27,PAL))</f>
        <v>0</v>
      </c>
      <c r="AO27" s="387">
        <f t="shared" si="8"/>
        <v>0</v>
      </c>
      <c r="AP27" s="59">
        <f>IF(COUNT(F27:INDEX(F27:AJ27,PAL+1))&lt;&gt;PAL+1,"Klaida",0)</f>
        <v>0</v>
      </c>
      <c r="AQ27" s="59"/>
      <c r="AR27" s="59"/>
      <c r="AS27" s="59"/>
      <c r="AT27" s="59"/>
      <c r="AU27" s="59"/>
      <c r="AV27" s="59"/>
      <c r="AW27" s="59"/>
      <c r="AX27" s="59"/>
      <c r="AY27" s="388"/>
    </row>
    <row r="28" spans="2:51">
      <c r="B28" s="64" t="s">
        <v>304</v>
      </c>
      <c r="C28" s="4" t="str">
        <f>IF(Kalba="EN",Data2!C53,Data2!B53)</f>
        <v>Kitos išlaidos</v>
      </c>
      <c r="D28" s="65">
        <f>F28+NPV(FDN,G28:INDEX(G28:AJ28,PAL))</f>
        <v>0</v>
      </c>
      <c r="E28" s="65">
        <f t="shared" si="7"/>
        <v>0</v>
      </c>
      <c r="F28" s="78">
        <v>0</v>
      </c>
      <c r="G28" s="78">
        <v>0</v>
      </c>
      <c r="H28" s="78">
        <v>0</v>
      </c>
      <c r="I28" s="78">
        <v>0</v>
      </c>
      <c r="J28" s="78">
        <v>0</v>
      </c>
      <c r="K28" s="78">
        <v>0</v>
      </c>
      <c r="L28" s="78">
        <v>0</v>
      </c>
      <c r="M28" s="78">
        <v>0</v>
      </c>
      <c r="N28" s="78">
        <v>0</v>
      </c>
      <c r="O28" s="78">
        <v>0</v>
      </c>
      <c r="P28" s="78">
        <v>0</v>
      </c>
      <c r="Q28" s="78">
        <v>0</v>
      </c>
      <c r="R28" s="78">
        <v>0</v>
      </c>
      <c r="S28" s="78">
        <v>0</v>
      </c>
      <c r="T28" s="78">
        <v>0</v>
      </c>
      <c r="U28" s="78">
        <v>0</v>
      </c>
      <c r="V28" s="78">
        <v>0</v>
      </c>
      <c r="W28" s="78">
        <v>0</v>
      </c>
      <c r="X28" s="78">
        <v>0</v>
      </c>
      <c r="Y28" s="78">
        <v>0</v>
      </c>
      <c r="Z28" s="78">
        <v>0</v>
      </c>
      <c r="AA28" s="78">
        <v>0</v>
      </c>
      <c r="AB28" s="78">
        <v>0</v>
      </c>
      <c r="AC28" s="78">
        <v>0</v>
      </c>
      <c r="AD28" s="78">
        <v>0</v>
      </c>
      <c r="AE28" s="78">
        <v>0</v>
      </c>
      <c r="AF28" s="78">
        <v>0</v>
      </c>
      <c r="AG28" s="78">
        <v>0</v>
      </c>
      <c r="AH28" s="78">
        <v>0</v>
      </c>
      <c r="AI28" s="78">
        <v>0</v>
      </c>
      <c r="AJ28" s="78">
        <v>0</v>
      </c>
      <c r="AM28" s="383">
        <f>F28+NPV(SDN,G28:INDEX(G28:AJ28,PAL))</f>
        <v>0</v>
      </c>
      <c r="AN28" s="415">
        <f>F28+NPV(SDN,G28:INDEX(G28:AJ28,PAL))</f>
        <v>0</v>
      </c>
      <c r="AO28" s="387">
        <f t="shared" si="8"/>
        <v>0</v>
      </c>
      <c r="AP28" s="59">
        <f>IF(COUNT(F28:INDEX(F28:AJ28,PAL+1))&lt;&gt;PAL+1,"Klaida",0)</f>
        <v>0</v>
      </c>
      <c r="AQ28" s="59"/>
      <c r="AR28" s="59"/>
      <c r="AS28" s="59"/>
      <c r="AT28" s="59"/>
      <c r="AU28" s="59"/>
      <c r="AV28" s="59"/>
      <c r="AW28" s="59"/>
      <c r="AX28" s="59"/>
      <c r="AY28" s="388"/>
    </row>
    <row r="29" spans="2:51">
      <c r="B29" s="64" t="s">
        <v>305</v>
      </c>
      <c r="C29" s="4" t="str">
        <f>IF(Kalba="EN",Data2!C54,Data2!B54)</f>
        <v>Gautų paskolų (G.3.1.) palūkanos</v>
      </c>
      <c r="D29" s="65">
        <f>F29+NPV(FDN,G29:INDEX(G29:AJ29,PAL))</f>
        <v>0</v>
      </c>
      <c r="E29" s="65">
        <f t="shared" si="7"/>
        <v>0</v>
      </c>
      <c r="F29" s="78">
        <v>0</v>
      </c>
      <c r="G29" s="78">
        <v>0</v>
      </c>
      <c r="H29" s="78">
        <v>0</v>
      </c>
      <c r="I29" s="78">
        <v>0</v>
      </c>
      <c r="J29" s="78">
        <v>0</v>
      </c>
      <c r="K29" s="78">
        <v>0</v>
      </c>
      <c r="L29" s="78">
        <v>0</v>
      </c>
      <c r="M29" s="78">
        <v>0</v>
      </c>
      <c r="N29" s="78">
        <v>0</v>
      </c>
      <c r="O29" s="78">
        <v>0</v>
      </c>
      <c r="P29" s="78">
        <v>0</v>
      </c>
      <c r="Q29" s="78">
        <v>0</v>
      </c>
      <c r="R29" s="78">
        <v>0</v>
      </c>
      <c r="S29" s="78">
        <v>0</v>
      </c>
      <c r="T29" s="78">
        <v>0</v>
      </c>
      <c r="U29" s="78">
        <v>0</v>
      </c>
      <c r="V29" s="78">
        <v>0</v>
      </c>
      <c r="W29" s="78">
        <v>0</v>
      </c>
      <c r="X29" s="78">
        <v>0</v>
      </c>
      <c r="Y29" s="78">
        <v>0</v>
      </c>
      <c r="Z29" s="78">
        <v>0</v>
      </c>
      <c r="AA29" s="78">
        <v>0</v>
      </c>
      <c r="AB29" s="78">
        <v>0</v>
      </c>
      <c r="AC29" s="78">
        <v>0</v>
      </c>
      <c r="AD29" s="78">
        <v>0</v>
      </c>
      <c r="AE29" s="78">
        <v>0</v>
      </c>
      <c r="AF29" s="78">
        <v>0</v>
      </c>
      <c r="AG29" s="78">
        <v>0</v>
      </c>
      <c r="AH29" s="78">
        <v>0</v>
      </c>
      <c r="AI29" s="78">
        <v>0</v>
      </c>
      <c r="AJ29" s="78">
        <v>0</v>
      </c>
      <c r="AM29" s="383">
        <f>F29+NPV(SDN,G29:INDEX(G29:AJ29,PAL))</f>
        <v>0</v>
      </c>
      <c r="AN29" s="415">
        <f>F29+NPV(SDN,G29:INDEX(G29:AJ29,PAL))</f>
        <v>0</v>
      </c>
      <c r="AO29" s="387">
        <f t="shared" si="8"/>
        <v>0</v>
      </c>
      <c r="AP29" s="59">
        <f>IF(COUNT(F29:INDEX(F29:AJ29,PAL+1))&lt;&gt;PAL+1,"Klaida",0)</f>
        <v>0</v>
      </c>
      <c r="AQ29" s="59"/>
      <c r="AR29" s="59"/>
      <c r="AS29" s="59"/>
      <c r="AT29" s="59"/>
      <c r="AU29" s="59"/>
      <c r="AV29" s="59"/>
      <c r="AW29" s="59"/>
      <c r="AX29" s="59"/>
      <c r="AY29" s="388"/>
    </row>
    <row r="30" spans="2:51" s="61" customFormat="1" ht="25.5">
      <c r="B30" s="5" t="s">
        <v>26</v>
      </c>
      <c r="C30" s="5" t="str">
        <f>IF(Kalba="EN",Data2!C55,Data2!B55)</f>
        <v>Mokesčiai (+ neigiama įtaka; - teigiama įtaka biudžeto lėšų srautams)</v>
      </c>
      <c r="D30" s="62">
        <f>ROUND(D31-SUM(D32:D33),0)</f>
        <v>0</v>
      </c>
      <c r="E30" s="62">
        <f>ROUND(E31-SUM(E32:E33),0)</f>
        <v>0</v>
      </c>
      <c r="F30" s="62">
        <f>ROUND(F31-SUM(F32:F33),0)</f>
        <v>0</v>
      </c>
      <c r="G30" s="62">
        <f t="shared" ref="G30:AJ30" si="9">ROUND(G31-SUM(G32:G33),0)</f>
        <v>0</v>
      </c>
      <c r="H30" s="62">
        <f t="shared" si="9"/>
        <v>0</v>
      </c>
      <c r="I30" s="62">
        <f t="shared" si="9"/>
        <v>0</v>
      </c>
      <c r="J30" s="62">
        <f t="shared" si="9"/>
        <v>0</v>
      </c>
      <c r="K30" s="62">
        <f t="shared" si="9"/>
        <v>0</v>
      </c>
      <c r="L30" s="62">
        <f t="shared" si="9"/>
        <v>0</v>
      </c>
      <c r="M30" s="62">
        <f t="shared" si="9"/>
        <v>0</v>
      </c>
      <c r="N30" s="62">
        <f t="shared" si="9"/>
        <v>0</v>
      </c>
      <c r="O30" s="62">
        <f t="shared" si="9"/>
        <v>0</v>
      </c>
      <c r="P30" s="62">
        <f t="shared" si="9"/>
        <v>0</v>
      </c>
      <c r="Q30" s="62">
        <f t="shared" si="9"/>
        <v>0</v>
      </c>
      <c r="R30" s="62">
        <f t="shared" si="9"/>
        <v>0</v>
      </c>
      <c r="S30" s="62">
        <f t="shared" si="9"/>
        <v>0</v>
      </c>
      <c r="T30" s="62">
        <f t="shared" si="9"/>
        <v>0</v>
      </c>
      <c r="U30" s="62">
        <f t="shared" si="9"/>
        <v>0</v>
      </c>
      <c r="V30" s="62">
        <f t="shared" si="9"/>
        <v>0</v>
      </c>
      <c r="W30" s="62">
        <f t="shared" si="9"/>
        <v>0</v>
      </c>
      <c r="X30" s="62">
        <f t="shared" si="9"/>
        <v>0</v>
      </c>
      <c r="Y30" s="62">
        <f t="shared" si="9"/>
        <v>0</v>
      </c>
      <c r="Z30" s="62">
        <f t="shared" si="9"/>
        <v>0</v>
      </c>
      <c r="AA30" s="62">
        <f t="shared" si="9"/>
        <v>0</v>
      </c>
      <c r="AB30" s="62">
        <f t="shared" si="9"/>
        <v>0</v>
      </c>
      <c r="AC30" s="62">
        <f t="shared" si="9"/>
        <v>0</v>
      </c>
      <c r="AD30" s="62">
        <f t="shared" si="9"/>
        <v>0</v>
      </c>
      <c r="AE30" s="62">
        <f t="shared" si="9"/>
        <v>0</v>
      </c>
      <c r="AF30" s="62">
        <f t="shared" si="9"/>
        <v>0</v>
      </c>
      <c r="AG30" s="62">
        <f t="shared" si="9"/>
        <v>0</v>
      </c>
      <c r="AH30" s="62">
        <f t="shared" si="9"/>
        <v>0</v>
      </c>
      <c r="AI30" s="62">
        <f t="shared" si="9"/>
        <v>0</v>
      </c>
      <c r="AJ30" s="62">
        <f t="shared" si="9"/>
        <v>0</v>
      </c>
      <c r="AM30" s="382">
        <f>ROUND(AM31-SUM(AM32:AM33),0)</f>
        <v>0</v>
      </c>
      <c r="AN30" s="382">
        <f>ROUND(AN31-SUM(AN32:AN33),0)</f>
        <v>0</v>
      </c>
      <c r="AO30" s="389"/>
      <c r="AP30" s="63"/>
      <c r="AQ30" s="63"/>
      <c r="AR30" s="63"/>
      <c r="AS30" s="63"/>
      <c r="AT30" s="63"/>
      <c r="AU30" s="63"/>
      <c r="AV30" s="63"/>
      <c r="AW30" s="63"/>
      <c r="AX30" s="63"/>
      <c r="AY30" s="390"/>
    </row>
    <row r="31" spans="2:51">
      <c r="B31" s="64" t="s">
        <v>307</v>
      </c>
      <c r="C31" s="4" t="str">
        <f>IF(Kalba="EN",Data2!C56,Data2!B56)</f>
        <v>Bendra importo/pirkimo PVM suma</v>
      </c>
      <c r="D31" s="65">
        <f>F31+NPV(FDN,G31:INDEX(G31:AJ31,PAL))</f>
        <v>0</v>
      </c>
      <c r="E31" s="65">
        <f>SUMIF($F$5:$AJ$5,"&lt;="&amp;PAL,$F31:$AJ31)</f>
        <v>0</v>
      </c>
      <c r="F31" s="65">
        <f t="shared" ref="F31:AJ31" si="10">IF(pvm_susigrazinimas="Taip",0,SUMPRODUCT(F8:F15,Pirkimo_PVM)+SUMPRODUCT(F23:F28,Pirkimo_PVM_II))</f>
        <v>0</v>
      </c>
      <c r="G31" s="65">
        <f t="shared" si="10"/>
        <v>0</v>
      </c>
      <c r="H31" s="65">
        <f t="shared" si="10"/>
        <v>0</v>
      </c>
      <c r="I31" s="65">
        <f t="shared" si="10"/>
        <v>0</v>
      </c>
      <c r="J31" s="65">
        <f t="shared" si="10"/>
        <v>0</v>
      </c>
      <c r="K31" s="65">
        <f t="shared" si="10"/>
        <v>0</v>
      </c>
      <c r="L31" s="65">
        <f t="shared" si="10"/>
        <v>0</v>
      </c>
      <c r="M31" s="65">
        <f t="shared" si="10"/>
        <v>0</v>
      </c>
      <c r="N31" s="65">
        <f t="shared" si="10"/>
        <v>0</v>
      </c>
      <c r="O31" s="65">
        <f t="shared" si="10"/>
        <v>0</v>
      </c>
      <c r="P31" s="65">
        <f t="shared" si="10"/>
        <v>0</v>
      </c>
      <c r="Q31" s="65">
        <f t="shared" si="10"/>
        <v>0</v>
      </c>
      <c r="R31" s="65">
        <f t="shared" si="10"/>
        <v>0</v>
      </c>
      <c r="S31" s="65">
        <f t="shared" si="10"/>
        <v>0</v>
      </c>
      <c r="T31" s="65">
        <f t="shared" si="10"/>
        <v>0</v>
      </c>
      <c r="U31" s="65">
        <f t="shared" si="10"/>
        <v>0</v>
      </c>
      <c r="V31" s="65">
        <f t="shared" si="10"/>
        <v>0</v>
      </c>
      <c r="W31" s="65">
        <f t="shared" si="10"/>
        <v>0</v>
      </c>
      <c r="X31" s="65">
        <f t="shared" si="10"/>
        <v>0</v>
      </c>
      <c r="Y31" s="65">
        <f t="shared" si="10"/>
        <v>0</v>
      </c>
      <c r="Z31" s="65">
        <f t="shared" si="10"/>
        <v>0</v>
      </c>
      <c r="AA31" s="65">
        <f t="shared" si="10"/>
        <v>0</v>
      </c>
      <c r="AB31" s="65">
        <f t="shared" si="10"/>
        <v>0</v>
      </c>
      <c r="AC31" s="65">
        <f t="shared" si="10"/>
        <v>0</v>
      </c>
      <c r="AD31" s="65">
        <f t="shared" si="10"/>
        <v>0</v>
      </c>
      <c r="AE31" s="65">
        <f t="shared" si="10"/>
        <v>0</v>
      </c>
      <c r="AF31" s="65">
        <f t="shared" si="10"/>
        <v>0</v>
      </c>
      <c r="AG31" s="65">
        <f t="shared" si="10"/>
        <v>0</v>
      </c>
      <c r="AH31" s="65">
        <f t="shared" si="10"/>
        <v>0</v>
      </c>
      <c r="AI31" s="65">
        <f t="shared" si="10"/>
        <v>0</v>
      </c>
      <c r="AJ31" s="65">
        <f t="shared" si="10"/>
        <v>0</v>
      </c>
      <c r="AM31" s="383">
        <f>F31+NPV(SDN,G31:INDEX(G31:AJ31,PAL))</f>
        <v>0</v>
      </c>
      <c r="AN31" s="415">
        <f>F31+NPV(SDN,G31:INDEX(G31:AJ31,PAL))</f>
        <v>0</v>
      </c>
      <c r="AO31" s="387"/>
      <c r="AP31" s="59"/>
      <c r="AQ31" s="59"/>
      <c r="AR31" s="59"/>
      <c r="AS31" s="59"/>
      <c r="AT31" s="59"/>
      <c r="AU31" s="59"/>
      <c r="AV31" s="59"/>
      <c r="AW31" s="59"/>
      <c r="AX31" s="59"/>
      <c r="AY31" s="388"/>
    </row>
    <row r="32" spans="2:51">
      <c r="B32" s="64" t="s">
        <v>309</v>
      </c>
      <c r="C32" s="4" t="str">
        <f>IF(Kalba="EN",Data2!C57,Data2!B57)</f>
        <v>Bendra pardavimo PVM suma</v>
      </c>
      <c r="D32" s="65">
        <f>F32+NPV(FDN,G32:INDEX(G32:AJ32,PAL))</f>
        <v>0</v>
      </c>
      <c r="E32" s="65">
        <f>SUMIF($F$5:$AJ$5,"&lt;="&amp;PAL,$F32:$AJ32)</f>
        <v>0</v>
      </c>
      <c r="F32" s="65">
        <f t="shared" ref="F32:AJ32" si="11">IF(pvm_susigrazinimas="Taip",0,SUMPRODUCT(F18:F19,Pardavimo_PVM))</f>
        <v>0</v>
      </c>
      <c r="G32" s="65">
        <f t="shared" si="11"/>
        <v>0</v>
      </c>
      <c r="H32" s="65">
        <f t="shared" si="11"/>
        <v>0</v>
      </c>
      <c r="I32" s="65">
        <f t="shared" si="11"/>
        <v>0</v>
      </c>
      <c r="J32" s="65">
        <f t="shared" si="11"/>
        <v>0</v>
      </c>
      <c r="K32" s="65">
        <f t="shared" si="11"/>
        <v>0</v>
      </c>
      <c r="L32" s="65">
        <f t="shared" si="11"/>
        <v>0</v>
      </c>
      <c r="M32" s="65">
        <f t="shared" si="11"/>
        <v>0</v>
      </c>
      <c r="N32" s="65">
        <f t="shared" si="11"/>
        <v>0</v>
      </c>
      <c r="O32" s="65">
        <f t="shared" si="11"/>
        <v>0</v>
      </c>
      <c r="P32" s="65">
        <f t="shared" si="11"/>
        <v>0</v>
      </c>
      <c r="Q32" s="65">
        <f t="shared" si="11"/>
        <v>0</v>
      </c>
      <c r="R32" s="65">
        <f t="shared" si="11"/>
        <v>0</v>
      </c>
      <c r="S32" s="65">
        <f t="shared" si="11"/>
        <v>0</v>
      </c>
      <c r="T32" s="65">
        <f t="shared" si="11"/>
        <v>0</v>
      </c>
      <c r="U32" s="65">
        <f t="shared" si="11"/>
        <v>0</v>
      </c>
      <c r="V32" s="65">
        <f t="shared" si="11"/>
        <v>0</v>
      </c>
      <c r="W32" s="65">
        <f t="shared" si="11"/>
        <v>0</v>
      </c>
      <c r="X32" s="65">
        <f t="shared" si="11"/>
        <v>0</v>
      </c>
      <c r="Y32" s="65">
        <f t="shared" si="11"/>
        <v>0</v>
      </c>
      <c r="Z32" s="65">
        <f t="shared" si="11"/>
        <v>0</v>
      </c>
      <c r="AA32" s="65">
        <f t="shared" si="11"/>
        <v>0</v>
      </c>
      <c r="AB32" s="65">
        <f t="shared" si="11"/>
        <v>0</v>
      </c>
      <c r="AC32" s="65">
        <f t="shared" si="11"/>
        <v>0</v>
      </c>
      <c r="AD32" s="65">
        <f t="shared" si="11"/>
        <v>0</v>
      </c>
      <c r="AE32" s="65">
        <f t="shared" si="11"/>
        <v>0</v>
      </c>
      <c r="AF32" s="65">
        <f t="shared" si="11"/>
        <v>0</v>
      </c>
      <c r="AG32" s="65">
        <f t="shared" si="11"/>
        <v>0</v>
      </c>
      <c r="AH32" s="65">
        <f t="shared" si="11"/>
        <v>0</v>
      </c>
      <c r="AI32" s="65">
        <f t="shared" si="11"/>
        <v>0</v>
      </c>
      <c r="AJ32" s="65">
        <f t="shared" si="11"/>
        <v>0</v>
      </c>
      <c r="AM32" s="383">
        <f>F32+NPV(SDN,G32:INDEX(G32:AJ32,PAL))</f>
        <v>0</v>
      </c>
      <c r="AN32" s="415">
        <f>F32+NPV(SDN,G32:INDEX(G32:AJ32,PAL))</f>
        <v>0</v>
      </c>
      <c r="AO32" s="387"/>
      <c r="AP32" s="59"/>
      <c r="AQ32" s="59"/>
      <c r="AR32" s="59"/>
      <c r="AS32" s="59"/>
      <c r="AT32" s="59"/>
      <c r="AU32" s="59"/>
      <c r="AV32" s="59"/>
      <c r="AW32" s="59"/>
      <c r="AX32" s="59"/>
      <c r="AY32" s="388"/>
    </row>
    <row r="33" spans="2:51">
      <c r="B33" s="64" t="s">
        <v>311</v>
      </c>
      <c r="C33" s="4" t="str">
        <f>IF(Kalba="EN",Data2!C58,Data2!B58)</f>
        <v>Bendra kitų mokėtinų netiesioginių mokesčių suma</v>
      </c>
      <c r="D33" s="65">
        <f>F33+NPV(FDN,G33:INDEX(G33:AJ33,PAL))</f>
        <v>0</v>
      </c>
      <c r="E33" s="65">
        <f>SUMIF($F$5:$AJ$5,"&lt;="&amp;PAL,$F33:$AJ33)</f>
        <v>0</v>
      </c>
      <c r="F33" s="78">
        <v>0</v>
      </c>
      <c r="G33" s="78">
        <v>0</v>
      </c>
      <c r="H33" s="78">
        <v>0</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c r="AA33" s="78">
        <v>0</v>
      </c>
      <c r="AB33" s="78">
        <v>0</v>
      </c>
      <c r="AC33" s="78">
        <v>0</v>
      </c>
      <c r="AD33" s="78">
        <v>0</v>
      </c>
      <c r="AE33" s="78">
        <v>0</v>
      </c>
      <c r="AF33" s="78">
        <v>0</v>
      </c>
      <c r="AG33" s="78">
        <v>0</v>
      </c>
      <c r="AH33" s="78">
        <v>0</v>
      </c>
      <c r="AI33" s="78">
        <v>0</v>
      </c>
      <c r="AJ33" s="78">
        <v>0</v>
      </c>
      <c r="AM33" s="383">
        <f>F33+NPV(SDN,G33:INDEX(G33:AJ33,PAL))</f>
        <v>0</v>
      </c>
      <c r="AN33" s="415">
        <f>F33+NPV(SDN,G33:INDEX(G33:AJ33,PAL))</f>
        <v>0</v>
      </c>
      <c r="AO33" s="387">
        <f>IF(COUNTIF(AP33:AY33,"Klaida")&gt;0,1,0)</f>
        <v>0</v>
      </c>
      <c r="AP33" s="59">
        <f>IF(COUNT(F33:INDEX(F33:AJ33,PAL+1))&lt;&gt;PAL+1,"Klaida",0)</f>
        <v>0</v>
      </c>
      <c r="AQ33" s="59"/>
      <c r="AR33" s="59"/>
      <c r="AS33" s="59"/>
      <c r="AT33" s="59"/>
      <c r="AU33" s="59"/>
      <c r="AV33" s="59"/>
      <c r="AW33" s="59"/>
      <c r="AX33" s="59"/>
      <c r="AY33" s="388"/>
    </row>
    <row r="34" spans="2:51" s="61" customFormat="1">
      <c r="B34" s="5" t="s">
        <v>28</v>
      </c>
      <c r="C34" s="5" t="str">
        <f>IF(Kalba="EN",Data2!C59,Data2!B59)</f>
        <v>Grynosios pajamos</v>
      </c>
      <c r="D34" s="62">
        <f>ROUND(SUM(D17)-SUM(D15,D22),0)</f>
        <v>0</v>
      </c>
      <c r="E34" s="62">
        <f t="shared" ref="E34:AJ34" si="12">ROUND(SUM(E17)-SUM(E15,E22),0)</f>
        <v>0</v>
      </c>
      <c r="F34" s="62">
        <f t="shared" si="12"/>
        <v>0</v>
      </c>
      <c r="G34" s="62">
        <f t="shared" si="12"/>
        <v>0</v>
      </c>
      <c r="H34" s="62">
        <f t="shared" si="12"/>
        <v>0</v>
      </c>
      <c r="I34" s="62">
        <f t="shared" si="12"/>
        <v>0</v>
      </c>
      <c r="J34" s="62">
        <f t="shared" si="12"/>
        <v>0</v>
      </c>
      <c r="K34" s="62">
        <f t="shared" si="12"/>
        <v>0</v>
      </c>
      <c r="L34" s="62">
        <f t="shared" si="12"/>
        <v>0</v>
      </c>
      <c r="M34" s="62">
        <f t="shared" si="12"/>
        <v>0</v>
      </c>
      <c r="N34" s="62">
        <f t="shared" si="12"/>
        <v>0</v>
      </c>
      <c r="O34" s="62">
        <f t="shared" si="12"/>
        <v>0</v>
      </c>
      <c r="P34" s="62">
        <f t="shared" si="12"/>
        <v>0</v>
      </c>
      <c r="Q34" s="62">
        <f t="shared" si="12"/>
        <v>0</v>
      </c>
      <c r="R34" s="62">
        <f t="shared" si="12"/>
        <v>0</v>
      </c>
      <c r="S34" s="62">
        <f t="shared" si="12"/>
        <v>0</v>
      </c>
      <c r="T34" s="62">
        <f t="shared" si="12"/>
        <v>0</v>
      </c>
      <c r="U34" s="62">
        <f t="shared" si="12"/>
        <v>0</v>
      </c>
      <c r="V34" s="62">
        <f t="shared" si="12"/>
        <v>0</v>
      </c>
      <c r="W34" s="62">
        <f t="shared" si="12"/>
        <v>0</v>
      </c>
      <c r="X34" s="62">
        <f t="shared" si="12"/>
        <v>0</v>
      </c>
      <c r="Y34" s="62">
        <f t="shared" si="12"/>
        <v>0</v>
      </c>
      <c r="Z34" s="62">
        <f t="shared" si="12"/>
        <v>0</v>
      </c>
      <c r="AA34" s="62">
        <f t="shared" si="12"/>
        <v>0</v>
      </c>
      <c r="AB34" s="62">
        <f t="shared" si="12"/>
        <v>0</v>
      </c>
      <c r="AC34" s="62">
        <f t="shared" si="12"/>
        <v>0</v>
      </c>
      <c r="AD34" s="62">
        <f t="shared" si="12"/>
        <v>0</v>
      </c>
      <c r="AE34" s="62">
        <f t="shared" si="12"/>
        <v>0</v>
      </c>
      <c r="AF34" s="62">
        <f t="shared" si="12"/>
        <v>0</v>
      </c>
      <c r="AG34" s="62">
        <f t="shared" si="12"/>
        <v>0</v>
      </c>
      <c r="AH34" s="62">
        <f t="shared" si="12"/>
        <v>0</v>
      </c>
      <c r="AI34" s="62">
        <f t="shared" si="12"/>
        <v>0</v>
      </c>
      <c r="AJ34" s="62">
        <f t="shared" si="12"/>
        <v>0</v>
      </c>
      <c r="AM34" s="382">
        <f>ROUND(SUM(AO17)-SUM(AO7,AO21),0)</f>
        <v>0</v>
      </c>
      <c r="AN34" s="382">
        <f>ROUND(SUM(AP17)-SUM(AP7,AP21),0)</f>
        <v>0</v>
      </c>
      <c r="AO34" s="389"/>
      <c r="AP34" s="63"/>
      <c r="AQ34" s="63"/>
      <c r="AR34" s="63"/>
      <c r="AS34" s="63"/>
      <c r="AT34" s="63"/>
      <c r="AU34" s="63"/>
      <c r="AV34" s="63"/>
      <c r="AW34" s="63"/>
      <c r="AX34" s="63"/>
      <c r="AY34" s="390"/>
    </row>
    <row r="35" spans="2:51" s="61" customFormat="1">
      <c r="B35" s="66" t="s">
        <v>313</v>
      </c>
      <c r="C35" s="5" t="str">
        <f>IF(Kalba="EN",Data2!C60,Data2!B60)</f>
        <v>Finansavimas, iš viso</v>
      </c>
      <c r="D35" s="62">
        <f>SUM(D36,D41,D44)</f>
        <v>0</v>
      </c>
      <c r="E35" s="62">
        <f t="shared" ref="E35:AJ35" si="13">SUM(E36,E41,E44)</f>
        <v>0</v>
      </c>
      <c r="F35" s="62">
        <f t="shared" si="13"/>
        <v>0</v>
      </c>
      <c r="G35" s="62">
        <f t="shared" si="13"/>
        <v>0</v>
      </c>
      <c r="H35" s="62">
        <f t="shared" si="13"/>
        <v>0</v>
      </c>
      <c r="I35" s="62">
        <f t="shared" si="13"/>
        <v>0</v>
      </c>
      <c r="J35" s="62">
        <f t="shared" si="13"/>
        <v>0</v>
      </c>
      <c r="K35" s="62">
        <f t="shared" si="13"/>
        <v>0</v>
      </c>
      <c r="L35" s="62">
        <f t="shared" si="13"/>
        <v>0</v>
      </c>
      <c r="M35" s="62">
        <f t="shared" si="13"/>
        <v>0</v>
      </c>
      <c r="N35" s="62">
        <f t="shared" si="13"/>
        <v>0</v>
      </c>
      <c r="O35" s="62">
        <f t="shared" si="13"/>
        <v>0</v>
      </c>
      <c r="P35" s="62">
        <f t="shared" si="13"/>
        <v>0</v>
      </c>
      <c r="Q35" s="62">
        <f t="shared" si="13"/>
        <v>0</v>
      </c>
      <c r="R35" s="62">
        <f t="shared" si="13"/>
        <v>0</v>
      </c>
      <c r="S35" s="62">
        <f t="shared" si="13"/>
        <v>0</v>
      </c>
      <c r="T35" s="62">
        <f t="shared" si="13"/>
        <v>0</v>
      </c>
      <c r="U35" s="62">
        <f t="shared" si="13"/>
        <v>0</v>
      </c>
      <c r="V35" s="62">
        <f t="shared" si="13"/>
        <v>0</v>
      </c>
      <c r="W35" s="62">
        <f t="shared" si="13"/>
        <v>0</v>
      </c>
      <c r="X35" s="62">
        <f t="shared" si="13"/>
        <v>0</v>
      </c>
      <c r="Y35" s="62">
        <f t="shared" si="13"/>
        <v>0</v>
      </c>
      <c r="Z35" s="62">
        <f t="shared" si="13"/>
        <v>0</v>
      </c>
      <c r="AA35" s="62">
        <f t="shared" si="13"/>
        <v>0</v>
      </c>
      <c r="AB35" s="62">
        <f t="shared" si="13"/>
        <v>0</v>
      </c>
      <c r="AC35" s="62">
        <f t="shared" si="13"/>
        <v>0</v>
      </c>
      <c r="AD35" s="62">
        <f t="shared" si="13"/>
        <v>0</v>
      </c>
      <c r="AE35" s="62">
        <f t="shared" si="13"/>
        <v>0</v>
      </c>
      <c r="AF35" s="62">
        <f t="shared" si="13"/>
        <v>0</v>
      </c>
      <c r="AG35" s="62">
        <f t="shared" si="13"/>
        <v>0</v>
      </c>
      <c r="AH35" s="62">
        <f t="shared" si="13"/>
        <v>0</v>
      </c>
      <c r="AI35" s="62">
        <f t="shared" si="13"/>
        <v>0</v>
      </c>
      <c r="AJ35" s="62">
        <f t="shared" si="13"/>
        <v>0</v>
      </c>
      <c r="AM35" s="382">
        <f>SUM(AO36,AO41,AO44)</f>
        <v>0</v>
      </c>
      <c r="AN35" s="382">
        <f>SUM(AP36,AP41,AP44)</f>
        <v>0</v>
      </c>
      <c r="AO35" s="389"/>
      <c r="AP35" s="63"/>
      <c r="AQ35" s="63"/>
      <c r="AR35" s="63"/>
      <c r="AS35" s="63"/>
      <c r="AT35" s="63"/>
      <c r="AU35" s="63"/>
      <c r="AV35" s="63"/>
      <c r="AW35" s="63"/>
      <c r="AX35" s="63"/>
      <c r="AY35" s="390"/>
    </row>
    <row r="36" spans="2:51" s="61" customFormat="1">
      <c r="B36" s="66" t="s">
        <v>32</v>
      </c>
      <c r="C36" s="5" t="str">
        <f>IF(Kalba="EN",Data2!C61,Data2!B61)</f>
        <v>Prašomas finansavimas</v>
      </c>
      <c r="D36" s="62">
        <f>ROUND(SUM(D37:D40),0)</f>
        <v>0</v>
      </c>
      <c r="E36" s="62">
        <f>ROUND(SUM(E37:E40),0)</f>
        <v>0</v>
      </c>
      <c r="F36" s="62">
        <f t="shared" ref="F36:AJ36" si="14">ROUND(SUM(F37:F40),0)</f>
        <v>0</v>
      </c>
      <c r="G36" s="62">
        <f t="shared" si="14"/>
        <v>0</v>
      </c>
      <c r="H36" s="62">
        <f t="shared" si="14"/>
        <v>0</v>
      </c>
      <c r="I36" s="62">
        <f t="shared" si="14"/>
        <v>0</v>
      </c>
      <c r="J36" s="62">
        <f t="shared" si="14"/>
        <v>0</v>
      </c>
      <c r="K36" s="62">
        <f t="shared" si="14"/>
        <v>0</v>
      </c>
      <c r="L36" s="62">
        <f t="shared" si="14"/>
        <v>0</v>
      </c>
      <c r="M36" s="62">
        <f t="shared" si="14"/>
        <v>0</v>
      </c>
      <c r="N36" s="62">
        <f t="shared" si="14"/>
        <v>0</v>
      </c>
      <c r="O36" s="62">
        <f t="shared" si="14"/>
        <v>0</v>
      </c>
      <c r="P36" s="62">
        <f t="shared" si="14"/>
        <v>0</v>
      </c>
      <c r="Q36" s="62">
        <f t="shared" si="14"/>
        <v>0</v>
      </c>
      <c r="R36" s="62">
        <f t="shared" si="14"/>
        <v>0</v>
      </c>
      <c r="S36" s="62">
        <f t="shared" si="14"/>
        <v>0</v>
      </c>
      <c r="T36" s="62">
        <f t="shared" si="14"/>
        <v>0</v>
      </c>
      <c r="U36" s="62">
        <f t="shared" si="14"/>
        <v>0</v>
      </c>
      <c r="V36" s="62">
        <f t="shared" si="14"/>
        <v>0</v>
      </c>
      <c r="W36" s="62">
        <f t="shared" si="14"/>
        <v>0</v>
      </c>
      <c r="X36" s="62">
        <f t="shared" si="14"/>
        <v>0</v>
      </c>
      <c r="Y36" s="62">
        <f t="shared" si="14"/>
        <v>0</v>
      </c>
      <c r="Z36" s="62">
        <f t="shared" si="14"/>
        <v>0</v>
      </c>
      <c r="AA36" s="62">
        <f t="shared" si="14"/>
        <v>0</v>
      </c>
      <c r="AB36" s="62">
        <f t="shared" si="14"/>
        <v>0</v>
      </c>
      <c r="AC36" s="62">
        <f t="shared" si="14"/>
        <v>0</v>
      </c>
      <c r="AD36" s="62">
        <f t="shared" si="14"/>
        <v>0</v>
      </c>
      <c r="AE36" s="62">
        <f t="shared" si="14"/>
        <v>0</v>
      </c>
      <c r="AF36" s="62">
        <f t="shared" si="14"/>
        <v>0</v>
      </c>
      <c r="AG36" s="62">
        <f t="shared" si="14"/>
        <v>0</v>
      </c>
      <c r="AH36" s="62">
        <f t="shared" si="14"/>
        <v>0</v>
      </c>
      <c r="AI36" s="62">
        <f t="shared" si="14"/>
        <v>0</v>
      </c>
      <c r="AJ36" s="62">
        <f t="shared" si="14"/>
        <v>0</v>
      </c>
      <c r="AM36" s="382">
        <f>ROUND(SUM(AM37:AM40),0)</f>
        <v>0</v>
      </c>
      <c r="AN36" s="382">
        <f>ROUND(SUM(AN37:AN40),0)</f>
        <v>0</v>
      </c>
      <c r="AO36" s="389"/>
      <c r="AP36" s="63"/>
      <c r="AQ36" s="63"/>
      <c r="AR36" s="63"/>
      <c r="AS36" s="63"/>
      <c r="AT36" s="63"/>
      <c r="AU36" s="63"/>
      <c r="AV36" s="63"/>
      <c r="AW36" s="63"/>
      <c r="AX36" s="63"/>
      <c r="AY36" s="390"/>
    </row>
    <row r="37" spans="2:51">
      <c r="B37" s="64" t="s">
        <v>34</v>
      </c>
      <c r="C37" s="4" t="str">
        <f>IF(Kalba="EN",Data2!C62,Data2!B62)</f>
        <v>ES struktūrinės paramos lėšos</v>
      </c>
      <c r="D37" s="65">
        <f>F37+NPV(FDN,G37:INDEX(G37:AJ37,PAL))</f>
        <v>0</v>
      </c>
      <c r="E37" s="65">
        <f>SUMIF($F$5:$AJ$5,"&lt;="&amp;PAL,$F37:$AJ37)</f>
        <v>0</v>
      </c>
      <c r="F37" s="78">
        <v>0</v>
      </c>
      <c r="G37" s="78">
        <v>0</v>
      </c>
      <c r="H37" s="78">
        <v>0</v>
      </c>
      <c r="I37" s="78">
        <v>0</v>
      </c>
      <c r="J37" s="78">
        <v>0</v>
      </c>
      <c r="K37" s="78">
        <v>0</v>
      </c>
      <c r="L37" s="78">
        <v>0</v>
      </c>
      <c r="M37" s="78">
        <v>0</v>
      </c>
      <c r="N37" s="78">
        <v>0</v>
      </c>
      <c r="O37" s="78">
        <v>0</v>
      </c>
      <c r="P37" s="78">
        <v>0</v>
      </c>
      <c r="Q37" s="78">
        <v>0</v>
      </c>
      <c r="R37" s="78">
        <v>0</v>
      </c>
      <c r="S37" s="78">
        <v>0</v>
      </c>
      <c r="T37" s="78">
        <v>0</v>
      </c>
      <c r="U37" s="78">
        <v>0</v>
      </c>
      <c r="V37" s="78">
        <v>0</v>
      </c>
      <c r="W37" s="78">
        <v>0</v>
      </c>
      <c r="X37" s="78">
        <v>0</v>
      </c>
      <c r="Y37" s="78">
        <v>0</v>
      </c>
      <c r="Z37" s="78">
        <v>0</v>
      </c>
      <c r="AA37" s="78">
        <v>0</v>
      </c>
      <c r="AB37" s="78">
        <v>0</v>
      </c>
      <c r="AC37" s="78">
        <v>0</v>
      </c>
      <c r="AD37" s="78">
        <v>0</v>
      </c>
      <c r="AE37" s="78">
        <v>0</v>
      </c>
      <c r="AF37" s="78">
        <v>0</v>
      </c>
      <c r="AG37" s="78">
        <v>0</v>
      </c>
      <c r="AH37" s="78">
        <v>0</v>
      </c>
      <c r="AI37" s="78">
        <v>0</v>
      </c>
      <c r="AJ37" s="78">
        <v>0</v>
      </c>
      <c r="AM37" s="383">
        <f>F37+NPV(SDN,G37:INDEX(G37:AJ37,PAL))</f>
        <v>0</v>
      </c>
      <c r="AN37" s="415">
        <f>F37+NPV(SDN,G37:INDEX(G37:AJ37,PAL))</f>
        <v>0</v>
      </c>
      <c r="AO37" s="387">
        <f>IF(COUNTIF(AP37:AY37,"Klaida")&gt;0,1,0)</f>
        <v>0</v>
      </c>
      <c r="AP37" s="59">
        <f>IF(COUNT(F37:INDEX(F37:AJ37,PAL+1))&lt;&gt;PAL+1,"Klaida",0)</f>
        <v>0</v>
      </c>
      <c r="AQ37" s="59"/>
      <c r="AR37" s="59"/>
      <c r="AS37" s="59"/>
      <c r="AT37" s="59"/>
      <c r="AU37" s="59"/>
      <c r="AV37" s="59"/>
      <c r="AW37" s="59"/>
      <c r="AX37" s="59"/>
      <c r="AY37" s="388"/>
    </row>
    <row r="38" spans="2:51">
      <c r="B38" s="64" t="s">
        <v>36</v>
      </c>
      <c r="C38" s="4" t="str">
        <f>IF(Kalba="EN",Data2!C63,Data2!B63)</f>
        <v>LR bendrojo finansavimo lėšos</v>
      </c>
      <c r="D38" s="65">
        <f>F38+NPV(FDN,G38:INDEX(G38:AJ38,PAL))</f>
        <v>0</v>
      </c>
      <c r="E38" s="65">
        <f>SUMIF($F$5:$AJ$5,"&lt;="&amp;PAL,$F38:$AJ38)</f>
        <v>0</v>
      </c>
      <c r="F38" s="78">
        <v>0</v>
      </c>
      <c r="G38" s="78">
        <v>0</v>
      </c>
      <c r="H38" s="78">
        <v>0</v>
      </c>
      <c r="I38" s="78">
        <v>0</v>
      </c>
      <c r="J38" s="78">
        <v>0</v>
      </c>
      <c r="K38" s="78">
        <v>0</v>
      </c>
      <c r="L38" s="78">
        <v>0</v>
      </c>
      <c r="M38" s="78">
        <v>0</v>
      </c>
      <c r="N38" s="78">
        <v>0</v>
      </c>
      <c r="O38" s="78">
        <v>0</v>
      </c>
      <c r="P38" s="78">
        <v>0</v>
      </c>
      <c r="Q38" s="78">
        <v>0</v>
      </c>
      <c r="R38" s="78">
        <v>0</v>
      </c>
      <c r="S38" s="78">
        <v>0</v>
      </c>
      <c r="T38" s="78">
        <v>0</v>
      </c>
      <c r="U38" s="78">
        <v>0</v>
      </c>
      <c r="V38" s="78">
        <v>0</v>
      </c>
      <c r="W38" s="78">
        <v>0</v>
      </c>
      <c r="X38" s="78">
        <v>0</v>
      </c>
      <c r="Y38" s="78">
        <v>0</v>
      </c>
      <c r="Z38" s="78">
        <v>0</v>
      </c>
      <c r="AA38" s="78">
        <v>0</v>
      </c>
      <c r="AB38" s="78">
        <v>0</v>
      </c>
      <c r="AC38" s="78">
        <v>0</v>
      </c>
      <c r="AD38" s="78">
        <v>0</v>
      </c>
      <c r="AE38" s="78">
        <v>0</v>
      </c>
      <c r="AF38" s="78">
        <v>0</v>
      </c>
      <c r="AG38" s="78">
        <v>0</v>
      </c>
      <c r="AH38" s="78">
        <v>0</v>
      </c>
      <c r="AI38" s="78">
        <v>0</v>
      </c>
      <c r="AJ38" s="78">
        <v>0</v>
      </c>
      <c r="AM38" s="383">
        <f>F38+NPV(SDN,G38:INDEX(G38:AJ38,PAL))</f>
        <v>0</v>
      </c>
      <c r="AN38" s="415">
        <f>F38+NPV(SDN,G38:INDEX(G38:AJ38,PAL))</f>
        <v>0</v>
      </c>
      <c r="AO38" s="387">
        <f>IF(COUNTIF(AP38:AY38,"Klaida")&gt;0,1,0)</f>
        <v>0</v>
      </c>
      <c r="AP38" s="59">
        <f>IF(COUNT(F38:INDEX(F38:AJ38,PAL+1))&lt;&gt;PAL+1,"Klaida",0)</f>
        <v>0</v>
      </c>
      <c r="AQ38" s="59"/>
      <c r="AR38" s="59"/>
      <c r="AS38" s="59"/>
      <c r="AT38" s="59"/>
      <c r="AU38" s="59"/>
      <c r="AV38" s="59"/>
      <c r="AW38" s="59"/>
      <c r="AX38" s="59"/>
      <c r="AY38" s="388"/>
    </row>
    <row r="39" spans="2:51">
      <c r="B39" s="64" t="s">
        <v>38</v>
      </c>
      <c r="C39" s="4" t="str">
        <f>IF(Kalba="EN",Data2!C64,Data2!B64)</f>
        <v>Kito tarptautinio finansavimo lėšos</v>
      </c>
      <c r="D39" s="65">
        <f>F39+NPV(FDN,G39:INDEX(G39:AJ39,PAL))</f>
        <v>0</v>
      </c>
      <c r="E39" s="65">
        <f>SUMIF($F$5:$AJ$5,"&lt;="&amp;PAL,$F39:$AJ39)</f>
        <v>0</v>
      </c>
      <c r="F39" s="78">
        <v>0</v>
      </c>
      <c r="G39" s="78">
        <v>0</v>
      </c>
      <c r="H39" s="78">
        <v>0</v>
      </c>
      <c r="I39" s="78">
        <v>0</v>
      </c>
      <c r="J39" s="78">
        <v>0</v>
      </c>
      <c r="K39" s="78">
        <v>0</v>
      </c>
      <c r="L39" s="78">
        <v>0</v>
      </c>
      <c r="M39" s="78">
        <v>0</v>
      </c>
      <c r="N39" s="78">
        <v>0</v>
      </c>
      <c r="O39" s="78">
        <v>0</v>
      </c>
      <c r="P39" s="78">
        <v>0</v>
      </c>
      <c r="Q39" s="78">
        <v>0</v>
      </c>
      <c r="R39" s="78">
        <v>0</v>
      </c>
      <c r="S39" s="78">
        <v>0</v>
      </c>
      <c r="T39" s="78">
        <v>0</v>
      </c>
      <c r="U39" s="78">
        <v>0</v>
      </c>
      <c r="V39" s="78">
        <v>0</v>
      </c>
      <c r="W39" s="78">
        <v>0</v>
      </c>
      <c r="X39" s="78">
        <v>0</v>
      </c>
      <c r="Y39" s="78">
        <v>0</v>
      </c>
      <c r="Z39" s="78">
        <v>0</v>
      </c>
      <c r="AA39" s="78">
        <v>0</v>
      </c>
      <c r="AB39" s="78">
        <v>0</v>
      </c>
      <c r="AC39" s="78">
        <v>0</v>
      </c>
      <c r="AD39" s="78">
        <v>0</v>
      </c>
      <c r="AE39" s="78">
        <v>0</v>
      </c>
      <c r="AF39" s="78">
        <v>0</v>
      </c>
      <c r="AG39" s="78">
        <v>0</v>
      </c>
      <c r="AH39" s="78">
        <v>0</v>
      </c>
      <c r="AI39" s="78">
        <v>0</v>
      </c>
      <c r="AJ39" s="78">
        <v>0</v>
      </c>
      <c r="AM39" s="383">
        <f>F39+NPV(SDN,G39:INDEX(G39:AJ39,PAL))</f>
        <v>0</v>
      </c>
      <c r="AN39" s="415">
        <f>F39+NPV(SDN,G39:INDEX(G39:AJ39,PAL))</f>
        <v>0</v>
      </c>
      <c r="AO39" s="387">
        <f>IF(COUNTIF(AP39:AY39,"Klaida")&gt;0,1,0)</f>
        <v>0</v>
      </c>
      <c r="AP39" s="59">
        <f>IF(COUNT(F39:INDEX(F39:AJ39,PAL+1))&lt;&gt;PAL+1,"Klaida",0)</f>
        <v>0</v>
      </c>
      <c r="AQ39" s="59"/>
      <c r="AR39" s="59"/>
      <c r="AS39" s="59"/>
      <c r="AT39" s="59"/>
      <c r="AU39" s="59"/>
      <c r="AV39" s="59"/>
      <c r="AW39" s="59"/>
      <c r="AX39" s="59"/>
      <c r="AY39" s="388"/>
    </row>
    <row r="40" spans="2:51" ht="25.5">
      <c r="B40" s="64" t="s">
        <v>40</v>
      </c>
      <c r="C40" s="4" t="str">
        <f>IF(Kalba="EN",Data2!C65,Data2!B65)</f>
        <v>Specialiosios programos lėšos, skirtos padengti netinkamą finansuoti PVM</v>
      </c>
      <c r="D40" s="65">
        <f>F40+NPV(FDN,G40:INDEX(G40:AJ40,PAL))</f>
        <v>0</v>
      </c>
      <c r="E40" s="65">
        <f>SUMIF($F$5:$AJ$5,"&lt;="&amp;PAL,$F40:$AJ40)</f>
        <v>0</v>
      </c>
      <c r="F40" s="78">
        <v>0</v>
      </c>
      <c r="G40" s="78">
        <v>0</v>
      </c>
      <c r="H40" s="78">
        <v>0</v>
      </c>
      <c r="I40" s="78">
        <v>0</v>
      </c>
      <c r="J40" s="78">
        <v>0</v>
      </c>
      <c r="K40" s="78">
        <v>0</v>
      </c>
      <c r="L40" s="78">
        <v>0</v>
      </c>
      <c r="M40" s="78">
        <v>0</v>
      </c>
      <c r="N40" s="78">
        <v>0</v>
      </c>
      <c r="O40" s="78">
        <v>0</v>
      </c>
      <c r="P40" s="78">
        <v>0</v>
      </c>
      <c r="Q40" s="78">
        <v>0</v>
      </c>
      <c r="R40" s="78">
        <v>0</v>
      </c>
      <c r="S40" s="78">
        <v>0</v>
      </c>
      <c r="T40" s="78">
        <v>0</v>
      </c>
      <c r="U40" s="78">
        <v>0</v>
      </c>
      <c r="V40" s="78">
        <v>0</v>
      </c>
      <c r="W40" s="78">
        <v>0</v>
      </c>
      <c r="X40" s="78">
        <v>0</v>
      </c>
      <c r="Y40" s="78">
        <v>0</v>
      </c>
      <c r="Z40" s="78">
        <v>0</v>
      </c>
      <c r="AA40" s="78">
        <v>0</v>
      </c>
      <c r="AB40" s="78">
        <v>0</v>
      </c>
      <c r="AC40" s="78">
        <v>0</v>
      </c>
      <c r="AD40" s="78">
        <v>0</v>
      </c>
      <c r="AE40" s="78">
        <v>0</v>
      </c>
      <c r="AF40" s="78">
        <v>0</v>
      </c>
      <c r="AG40" s="78">
        <v>0</v>
      </c>
      <c r="AH40" s="78">
        <v>0</v>
      </c>
      <c r="AI40" s="78">
        <v>0</v>
      </c>
      <c r="AJ40" s="78">
        <v>0</v>
      </c>
      <c r="AM40" s="383">
        <f>F40+NPV(SDN,G40:INDEX(G40:AJ40,PAL))</f>
        <v>0</v>
      </c>
      <c r="AN40" s="415">
        <f>F40+NPV(SDN,G40:INDEX(G40:AJ40,PAL))</f>
        <v>0</v>
      </c>
      <c r="AO40" s="387">
        <f>IF(COUNTIF(AP40:AY40,"Klaida")&gt;0,1,0)</f>
        <v>0</v>
      </c>
      <c r="AP40" s="59">
        <f>IF(COUNT(F40:INDEX(F40:AJ40,PAL+1))&lt;&gt;PAL+1,"Klaida",0)</f>
        <v>0</v>
      </c>
      <c r="AQ40" s="59"/>
      <c r="AR40" s="59"/>
      <c r="AS40" s="59"/>
      <c r="AT40" s="59"/>
      <c r="AU40" s="59"/>
      <c r="AV40" s="59"/>
      <c r="AW40" s="59"/>
      <c r="AX40" s="59"/>
      <c r="AY40" s="388"/>
    </row>
    <row r="41" spans="2:51" s="61" customFormat="1">
      <c r="B41" s="66" t="s">
        <v>41</v>
      </c>
      <c r="C41" s="5" t="str">
        <f>IF(Kalba="EN",Data2!C66,Data2!B66)</f>
        <v>Nuosavos lėšos</v>
      </c>
      <c r="D41" s="62">
        <f>ROUND(SUM(D42:D43),0)</f>
        <v>0</v>
      </c>
      <c r="E41" s="62">
        <f>ROUND(SUM(E42:E43),0)</f>
        <v>0</v>
      </c>
      <c r="F41" s="62">
        <f t="shared" ref="F41:AJ41" si="15">ROUND(SUM(F42:F43),0)</f>
        <v>0</v>
      </c>
      <c r="G41" s="62">
        <f t="shared" si="15"/>
        <v>0</v>
      </c>
      <c r="H41" s="62">
        <f t="shared" si="15"/>
        <v>0</v>
      </c>
      <c r="I41" s="62">
        <f t="shared" si="15"/>
        <v>0</v>
      </c>
      <c r="J41" s="62">
        <f t="shared" si="15"/>
        <v>0</v>
      </c>
      <c r="K41" s="62">
        <f t="shared" si="15"/>
        <v>0</v>
      </c>
      <c r="L41" s="62">
        <f t="shared" si="15"/>
        <v>0</v>
      </c>
      <c r="M41" s="62">
        <f t="shared" si="15"/>
        <v>0</v>
      </c>
      <c r="N41" s="62">
        <f t="shared" si="15"/>
        <v>0</v>
      </c>
      <c r="O41" s="62">
        <f t="shared" si="15"/>
        <v>0</v>
      </c>
      <c r="P41" s="62">
        <f t="shared" si="15"/>
        <v>0</v>
      </c>
      <c r="Q41" s="62">
        <f t="shared" si="15"/>
        <v>0</v>
      </c>
      <c r="R41" s="62">
        <f t="shared" si="15"/>
        <v>0</v>
      </c>
      <c r="S41" s="62">
        <f t="shared" si="15"/>
        <v>0</v>
      </c>
      <c r="T41" s="62">
        <f t="shared" si="15"/>
        <v>0</v>
      </c>
      <c r="U41" s="62">
        <f t="shared" si="15"/>
        <v>0</v>
      </c>
      <c r="V41" s="62">
        <f t="shared" si="15"/>
        <v>0</v>
      </c>
      <c r="W41" s="62">
        <f t="shared" si="15"/>
        <v>0</v>
      </c>
      <c r="X41" s="62">
        <f t="shared" si="15"/>
        <v>0</v>
      </c>
      <c r="Y41" s="62">
        <f t="shared" si="15"/>
        <v>0</v>
      </c>
      <c r="Z41" s="62">
        <f t="shared" si="15"/>
        <v>0</v>
      </c>
      <c r="AA41" s="62">
        <f t="shared" si="15"/>
        <v>0</v>
      </c>
      <c r="AB41" s="62">
        <f t="shared" si="15"/>
        <v>0</v>
      </c>
      <c r="AC41" s="62">
        <f t="shared" si="15"/>
        <v>0</v>
      </c>
      <c r="AD41" s="62">
        <f t="shared" si="15"/>
        <v>0</v>
      </c>
      <c r="AE41" s="62">
        <f t="shared" si="15"/>
        <v>0</v>
      </c>
      <c r="AF41" s="62">
        <f t="shared" si="15"/>
        <v>0</v>
      </c>
      <c r="AG41" s="62">
        <f t="shared" si="15"/>
        <v>0</v>
      </c>
      <c r="AH41" s="62">
        <f t="shared" si="15"/>
        <v>0</v>
      </c>
      <c r="AI41" s="62">
        <f t="shared" si="15"/>
        <v>0</v>
      </c>
      <c r="AJ41" s="62">
        <f t="shared" si="15"/>
        <v>0</v>
      </c>
      <c r="AM41" s="382">
        <f>ROUND(SUM(AM42:AM43),0)</f>
        <v>0</v>
      </c>
      <c r="AN41" s="382">
        <f>ROUND(SUM(AN42:AN43),0)</f>
        <v>0</v>
      </c>
      <c r="AO41" s="389"/>
      <c r="AP41" s="63"/>
      <c r="AQ41" s="63"/>
      <c r="AR41" s="63"/>
      <c r="AS41" s="63"/>
      <c r="AT41" s="63"/>
      <c r="AU41" s="63"/>
      <c r="AV41" s="63"/>
      <c r="AW41" s="63"/>
      <c r="AX41" s="63"/>
      <c r="AY41" s="390"/>
    </row>
    <row r="42" spans="2:51" ht="25.5">
      <c r="B42" s="64" t="s">
        <v>42</v>
      </c>
      <c r="C42" s="4" t="str">
        <f>IF(Kalba="EN",Data2!C67,Data2!B67)</f>
        <v>Viešosios lėšos (valstybės, savivaldybės biudžetai, kiti viešųjų lėšų šaltiniai)</v>
      </c>
      <c r="D42" s="65">
        <f>F42+NPV(FDN,G42:INDEX(G42:AJ42,PAL))</f>
        <v>0</v>
      </c>
      <c r="E42" s="65">
        <f>SUMIF($F$5:$AJ$5,"&lt;="&amp;PAL,$F42:$AJ42)</f>
        <v>0</v>
      </c>
      <c r="F42" s="78">
        <v>0</v>
      </c>
      <c r="G42" s="78">
        <v>0</v>
      </c>
      <c r="H42" s="78">
        <v>0</v>
      </c>
      <c r="I42" s="78">
        <v>0</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c r="AA42" s="78">
        <v>0</v>
      </c>
      <c r="AB42" s="78">
        <v>0</v>
      </c>
      <c r="AC42" s="78">
        <v>0</v>
      </c>
      <c r="AD42" s="78">
        <v>0</v>
      </c>
      <c r="AE42" s="78">
        <v>0</v>
      </c>
      <c r="AF42" s="78">
        <v>0</v>
      </c>
      <c r="AG42" s="78">
        <v>0</v>
      </c>
      <c r="AH42" s="78">
        <v>0</v>
      </c>
      <c r="AI42" s="78">
        <v>0</v>
      </c>
      <c r="AJ42" s="78">
        <v>0</v>
      </c>
      <c r="AM42" s="383">
        <f>F42+NPV(SDN,G42:INDEX(G42:AJ42,PAL))</f>
        <v>0</v>
      </c>
      <c r="AN42" s="415">
        <f>F42+NPV(SDN,G42:INDEX(G42:AJ42,PAL))</f>
        <v>0</v>
      </c>
      <c r="AO42" s="387">
        <f>IF(COUNTIF(AP42:AY42,"Klaida")&gt;0,1,0)</f>
        <v>0</v>
      </c>
      <c r="AP42" s="59">
        <f>IF(COUNT(F42:INDEX(F42:AJ42,PAL+1))&lt;&gt;PAL+1,"Klaida",0)</f>
        <v>0</v>
      </c>
      <c r="AQ42" s="59"/>
      <c r="AR42" s="59"/>
      <c r="AS42" s="59"/>
      <c r="AT42" s="59"/>
      <c r="AU42" s="59"/>
      <c r="AV42" s="59"/>
      <c r="AW42" s="59"/>
      <c r="AX42" s="59"/>
      <c r="AY42" s="388"/>
    </row>
    <row r="43" spans="2:51">
      <c r="B43" s="64" t="s">
        <v>43</v>
      </c>
      <c r="C43" s="4" t="str">
        <f>IF(Kalba="EN",Data2!C68,Data2!B68)</f>
        <v>Privačios lėšos (nuosavos, kitos privačios lėšos)</v>
      </c>
      <c r="D43" s="65">
        <f>F43+NPV(FDN,G43:INDEX(G43:AJ43,PAL))</f>
        <v>0</v>
      </c>
      <c r="E43" s="65">
        <f>SUMIF($F$5:$AJ$5,"&lt;="&amp;PAL,$F43:$AJ43)</f>
        <v>0</v>
      </c>
      <c r="F43" s="78">
        <v>0</v>
      </c>
      <c r="G43" s="78">
        <v>0</v>
      </c>
      <c r="H43" s="78">
        <v>0</v>
      </c>
      <c r="I43" s="78">
        <v>0</v>
      </c>
      <c r="J43" s="78">
        <v>0</v>
      </c>
      <c r="K43" s="78">
        <v>0</v>
      </c>
      <c r="L43" s="78">
        <v>0</v>
      </c>
      <c r="M43" s="78">
        <v>0</v>
      </c>
      <c r="N43" s="78">
        <v>0</v>
      </c>
      <c r="O43" s="78">
        <v>0</v>
      </c>
      <c r="P43" s="78">
        <v>0</v>
      </c>
      <c r="Q43" s="78">
        <v>0</v>
      </c>
      <c r="R43" s="78">
        <v>0</v>
      </c>
      <c r="S43" s="78">
        <v>0</v>
      </c>
      <c r="T43" s="78">
        <v>0</v>
      </c>
      <c r="U43" s="78">
        <v>0</v>
      </c>
      <c r="V43" s="78">
        <v>0</v>
      </c>
      <c r="W43" s="78">
        <v>0</v>
      </c>
      <c r="X43" s="78">
        <v>0</v>
      </c>
      <c r="Y43" s="78">
        <v>0</v>
      </c>
      <c r="Z43" s="78">
        <v>0</v>
      </c>
      <c r="AA43" s="78">
        <v>0</v>
      </c>
      <c r="AB43" s="78">
        <v>0</v>
      </c>
      <c r="AC43" s="78">
        <v>0</v>
      </c>
      <c r="AD43" s="78">
        <v>0</v>
      </c>
      <c r="AE43" s="78">
        <v>0</v>
      </c>
      <c r="AF43" s="78">
        <v>0</v>
      </c>
      <c r="AG43" s="78">
        <v>0</v>
      </c>
      <c r="AH43" s="78">
        <v>0</v>
      </c>
      <c r="AI43" s="78">
        <v>0</v>
      </c>
      <c r="AJ43" s="78">
        <v>0</v>
      </c>
      <c r="AM43" s="383">
        <f>F43+NPV(SDN,G43:INDEX(G43:AJ43,PAL))</f>
        <v>0</v>
      </c>
      <c r="AN43" s="415">
        <f>F43+NPV(SDN,G43:INDEX(G43:AJ43,PAL))</f>
        <v>0</v>
      </c>
      <c r="AO43" s="387">
        <f>IF(COUNTIF(AP43:AY43,"Klaida")&gt;0,1,0)</f>
        <v>0</v>
      </c>
      <c r="AP43" s="59">
        <f>IF(COUNT(F43:INDEX(F43:AJ43,PAL+1))&lt;&gt;PAL+1,"Klaida",0)</f>
        <v>0</v>
      </c>
      <c r="AQ43" s="59"/>
      <c r="AR43" s="59"/>
      <c r="AS43" s="59"/>
      <c r="AT43" s="59"/>
      <c r="AU43" s="59"/>
      <c r="AV43" s="59"/>
      <c r="AW43" s="59"/>
      <c r="AX43" s="59"/>
      <c r="AY43" s="388"/>
    </row>
    <row r="44" spans="2:51" s="61" customFormat="1">
      <c r="B44" s="66" t="s">
        <v>44</v>
      </c>
      <c r="C44" s="5" t="str">
        <f>IF(Kalba="EN",Data2!C69,Data2!B69)</f>
        <v>Paskolos</v>
      </c>
      <c r="D44" s="62">
        <f>ROUND(SUM(D45)-SUM(D46),0)</f>
        <v>0</v>
      </c>
      <c r="E44" s="62">
        <f>ROUND(SUM(E45)-SUM(E46),0)</f>
        <v>0</v>
      </c>
      <c r="F44" s="62">
        <f t="shared" ref="F44:AJ44" si="16">ROUND(SUM(F45)-SUM(F46),0)</f>
        <v>0</v>
      </c>
      <c r="G44" s="62">
        <f t="shared" si="16"/>
        <v>0</v>
      </c>
      <c r="H44" s="62">
        <f t="shared" si="16"/>
        <v>0</v>
      </c>
      <c r="I44" s="62">
        <f t="shared" si="16"/>
        <v>0</v>
      </c>
      <c r="J44" s="62">
        <f t="shared" si="16"/>
        <v>0</v>
      </c>
      <c r="K44" s="62">
        <f t="shared" si="16"/>
        <v>0</v>
      </c>
      <c r="L44" s="62">
        <f t="shared" si="16"/>
        <v>0</v>
      </c>
      <c r="M44" s="62">
        <f t="shared" si="16"/>
        <v>0</v>
      </c>
      <c r="N44" s="62">
        <f t="shared" si="16"/>
        <v>0</v>
      </c>
      <c r="O44" s="62">
        <f t="shared" si="16"/>
        <v>0</v>
      </c>
      <c r="P44" s="62">
        <f t="shared" si="16"/>
        <v>0</v>
      </c>
      <c r="Q44" s="62">
        <f t="shared" si="16"/>
        <v>0</v>
      </c>
      <c r="R44" s="62">
        <f t="shared" si="16"/>
        <v>0</v>
      </c>
      <c r="S44" s="62">
        <f t="shared" si="16"/>
        <v>0</v>
      </c>
      <c r="T44" s="62">
        <f t="shared" si="16"/>
        <v>0</v>
      </c>
      <c r="U44" s="62">
        <f t="shared" si="16"/>
        <v>0</v>
      </c>
      <c r="V44" s="62">
        <f t="shared" si="16"/>
        <v>0</v>
      </c>
      <c r="W44" s="62">
        <f t="shared" si="16"/>
        <v>0</v>
      </c>
      <c r="X44" s="62">
        <f t="shared" si="16"/>
        <v>0</v>
      </c>
      <c r="Y44" s="62">
        <f t="shared" si="16"/>
        <v>0</v>
      </c>
      <c r="Z44" s="62">
        <f t="shared" si="16"/>
        <v>0</v>
      </c>
      <c r="AA44" s="62">
        <f t="shared" si="16"/>
        <v>0</v>
      </c>
      <c r="AB44" s="62">
        <f t="shared" si="16"/>
        <v>0</v>
      </c>
      <c r="AC44" s="62">
        <f t="shared" si="16"/>
        <v>0</v>
      </c>
      <c r="AD44" s="62">
        <f t="shared" si="16"/>
        <v>0</v>
      </c>
      <c r="AE44" s="62">
        <f t="shared" si="16"/>
        <v>0</v>
      </c>
      <c r="AF44" s="62">
        <f t="shared" si="16"/>
        <v>0</v>
      </c>
      <c r="AG44" s="62">
        <f t="shared" si="16"/>
        <v>0</v>
      </c>
      <c r="AH44" s="62">
        <f t="shared" si="16"/>
        <v>0</v>
      </c>
      <c r="AI44" s="62">
        <f t="shared" si="16"/>
        <v>0</v>
      </c>
      <c r="AJ44" s="62">
        <f t="shared" si="16"/>
        <v>0</v>
      </c>
      <c r="AM44" s="382">
        <f>ROUND(SUM(AM45)-SUM(AM46),0)</f>
        <v>0</v>
      </c>
      <c r="AN44" s="382">
        <f>ROUND(SUM(AN45)-SUM(AN46),0)</f>
        <v>0</v>
      </c>
      <c r="AO44" s="389"/>
      <c r="AP44" s="63"/>
      <c r="AQ44" s="63"/>
      <c r="AR44" s="63"/>
      <c r="AS44" s="63"/>
      <c r="AT44" s="63"/>
      <c r="AU44" s="63"/>
      <c r="AV44" s="63"/>
      <c r="AW44" s="63"/>
      <c r="AX44" s="63"/>
      <c r="AY44" s="390"/>
    </row>
    <row r="45" spans="2:51">
      <c r="B45" s="64" t="s">
        <v>46</v>
      </c>
      <c r="C45" s="4" t="str">
        <f>IF(Kalba="EN",Data2!C70,Data2!B70)</f>
        <v>Paskolos</v>
      </c>
      <c r="D45" s="65">
        <f>F45+NPV(FDN,G45:INDEX(G45:AJ45,PAL))</f>
        <v>0</v>
      </c>
      <c r="E45" s="65">
        <f>SUMIF($F$5:$AJ$5,"&lt;="&amp;PAL,$F45:$AJ45)</f>
        <v>0</v>
      </c>
      <c r="F45" s="78">
        <v>0</v>
      </c>
      <c r="G45" s="78">
        <v>0</v>
      </c>
      <c r="H45" s="78">
        <v>0</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c r="AA45" s="78">
        <v>0</v>
      </c>
      <c r="AB45" s="78">
        <v>0</v>
      </c>
      <c r="AC45" s="78">
        <v>0</v>
      </c>
      <c r="AD45" s="78">
        <v>0</v>
      </c>
      <c r="AE45" s="78">
        <v>0</v>
      </c>
      <c r="AF45" s="78">
        <v>0</v>
      </c>
      <c r="AG45" s="78">
        <v>0</v>
      </c>
      <c r="AH45" s="78">
        <v>0</v>
      </c>
      <c r="AI45" s="78">
        <v>0</v>
      </c>
      <c r="AJ45" s="78">
        <v>0</v>
      </c>
      <c r="AM45" s="383">
        <f>F45+NPV(SDN,G45:INDEX(G45:AJ45,PAL))</f>
        <v>0</v>
      </c>
      <c r="AN45" s="415">
        <f>F45+NPV(SDN,G45:INDEX(G45:AJ45,PAL))</f>
        <v>0</v>
      </c>
      <c r="AO45" s="387">
        <f>IF(COUNTIF(AP45:AY45,"Klaida")&gt;0,1,0)</f>
        <v>0</v>
      </c>
      <c r="AP45" s="59">
        <f>IF(COUNT(F45:INDEX(F45:AJ45,PAL+1))&lt;&gt;PAL+1,"Klaida",0)</f>
        <v>0</v>
      </c>
      <c r="AQ45" s="59"/>
      <c r="AR45" s="59"/>
      <c r="AS45" s="59"/>
      <c r="AT45" s="59"/>
      <c r="AU45" s="59"/>
      <c r="AV45" s="59"/>
      <c r="AW45" s="59"/>
      <c r="AX45" s="59"/>
      <c r="AY45" s="388"/>
    </row>
    <row r="46" spans="2:51">
      <c r="B46" s="64" t="s">
        <v>48</v>
      </c>
      <c r="C46" s="4" t="str">
        <f>IF(Kalba="EN",Data2!C71,Data2!B71)</f>
        <v>Paskolų grąžinimai (išskyrus palūkanas)</v>
      </c>
      <c r="D46" s="65">
        <f>F46+NPV(FDN,G46:INDEX(G46:AJ46,PAL))</f>
        <v>0</v>
      </c>
      <c r="E46" s="65">
        <f>SUMIF($F$5:$AJ$5,"&lt;="&amp;PAL,$F46:$AJ46)</f>
        <v>0</v>
      </c>
      <c r="F46" s="78">
        <v>0</v>
      </c>
      <c r="G46" s="78">
        <v>0</v>
      </c>
      <c r="H46" s="78">
        <v>0</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0</v>
      </c>
      <c r="AE46" s="78">
        <v>0</v>
      </c>
      <c r="AF46" s="78">
        <v>0</v>
      </c>
      <c r="AG46" s="78">
        <v>0</v>
      </c>
      <c r="AH46" s="78">
        <v>0</v>
      </c>
      <c r="AI46" s="78">
        <v>0</v>
      </c>
      <c r="AJ46" s="78">
        <v>0</v>
      </c>
      <c r="AM46" s="383">
        <f>F46+NPV(SDN,G46:INDEX(G46:AJ46,PAL))</f>
        <v>0</v>
      </c>
      <c r="AN46" s="415">
        <f>F46+NPV(SDN,G46:INDEX(G46:AJ46,PAL))</f>
        <v>0</v>
      </c>
      <c r="AO46" s="387">
        <f>IF(COUNTIF(AP46:AY46,"Klaida")&gt;0,1,0)</f>
        <v>0</v>
      </c>
      <c r="AP46" s="59">
        <f>IF(COUNT(F46:INDEX(F46:AJ46,PAL+1))&lt;&gt;PAL+1,"Klaida",0)</f>
        <v>0</v>
      </c>
      <c r="AQ46" s="59"/>
      <c r="AR46" s="59"/>
      <c r="AS46" s="59"/>
      <c r="AT46" s="59"/>
      <c r="AU46" s="59"/>
      <c r="AV46" s="59"/>
      <c r="AW46" s="59"/>
      <c r="AX46" s="59"/>
      <c r="AY46" s="388"/>
    </row>
    <row r="47" spans="2:51" s="61" customFormat="1">
      <c r="B47" s="66" t="s">
        <v>49</v>
      </c>
      <c r="C47" s="5" t="str">
        <f>IF(Kalba="EN",Data2!C$72,Data2!B$72)</f>
        <v>Socialinio ekonominio (SE) poveikio finansinė išraiška</v>
      </c>
      <c r="D47" s="62">
        <f t="shared" ref="D47:AJ47" si="17">SUM(D48)-SUM(D56)</f>
        <v>0</v>
      </c>
      <c r="E47" s="62">
        <f t="shared" si="17"/>
        <v>0</v>
      </c>
      <c r="F47" s="62">
        <f t="shared" si="17"/>
        <v>0</v>
      </c>
      <c r="G47" s="62">
        <f t="shared" si="17"/>
        <v>0</v>
      </c>
      <c r="H47" s="62">
        <f t="shared" si="17"/>
        <v>0</v>
      </c>
      <c r="I47" s="62">
        <f t="shared" si="17"/>
        <v>0</v>
      </c>
      <c r="J47" s="62">
        <f t="shared" si="17"/>
        <v>0</v>
      </c>
      <c r="K47" s="62">
        <f t="shared" si="17"/>
        <v>0</v>
      </c>
      <c r="L47" s="62">
        <f t="shared" si="17"/>
        <v>0</v>
      </c>
      <c r="M47" s="62">
        <f t="shared" si="17"/>
        <v>0</v>
      </c>
      <c r="N47" s="62">
        <f t="shared" si="17"/>
        <v>0</v>
      </c>
      <c r="O47" s="62">
        <f t="shared" si="17"/>
        <v>0</v>
      </c>
      <c r="P47" s="62">
        <f t="shared" si="17"/>
        <v>0</v>
      </c>
      <c r="Q47" s="62">
        <f t="shared" si="17"/>
        <v>0</v>
      </c>
      <c r="R47" s="62">
        <f t="shared" si="17"/>
        <v>0</v>
      </c>
      <c r="S47" s="62">
        <f t="shared" si="17"/>
        <v>0</v>
      </c>
      <c r="T47" s="62">
        <f t="shared" si="17"/>
        <v>0</v>
      </c>
      <c r="U47" s="62">
        <f t="shared" si="17"/>
        <v>0</v>
      </c>
      <c r="V47" s="62">
        <f t="shared" si="17"/>
        <v>0</v>
      </c>
      <c r="W47" s="62">
        <f t="shared" si="17"/>
        <v>0</v>
      </c>
      <c r="X47" s="62">
        <f t="shared" si="17"/>
        <v>0</v>
      </c>
      <c r="Y47" s="62">
        <f t="shared" si="17"/>
        <v>0</v>
      </c>
      <c r="Z47" s="62">
        <f t="shared" si="17"/>
        <v>0</v>
      </c>
      <c r="AA47" s="62">
        <f t="shared" si="17"/>
        <v>0</v>
      </c>
      <c r="AB47" s="62">
        <f t="shared" si="17"/>
        <v>0</v>
      </c>
      <c r="AC47" s="62">
        <f t="shared" si="17"/>
        <v>0</v>
      </c>
      <c r="AD47" s="62">
        <f t="shared" si="17"/>
        <v>0</v>
      </c>
      <c r="AE47" s="62">
        <f t="shared" si="17"/>
        <v>0</v>
      </c>
      <c r="AF47" s="62">
        <f t="shared" si="17"/>
        <v>0</v>
      </c>
      <c r="AG47" s="62">
        <f t="shared" si="17"/>
        <v>0</v>
      </c>
      <c r="AH47" s="62">
        <f t="shared" si="17"/>
        <v>0</v>
      </c>
      <c r="AI47" s="62">
        <f t="shared" si="17"/>
        <v>0</v>
      </c>
      <c r="AJ47" s="62">
        <f t="shared" si="17"/>
        <v>0</v>
      </c>
      <c r="AM47" s="382">
        <f>SUM(AM48)-SUM(AM56)</f>
        <v>0</v>
      </c>
      <c r="AN47" s="382">
        <f>SUM(AN48)-SUM(AN56)</f>
        <v>0</v>
      </c>
      <c r="AO47" s="389"/>
      <c r="AP47" s="63"/>
      <c r="AQ47" s="63"/>
      <c r="AR47" s="63"/>
      <c r="AS47" s="63"/>
      <c r="AT47" s="63"/>
      <c r="AU47" s="63"/>
      <c r="AV47" s="63"/>
      <c r="AW47" s="63"/>
      <c r="AX47" s="63"/>
      <c r="AY47" s="390"/>
    </row>
    <row r="48" spans="2:51" s="61" customFormat="1">
      <c r="B48" s="66" t="s">
        <v>50</v>
      </c>
      <c r="C48" s="5" t="str">
        <f>IF(Kalba="EN",Data2!C$73,Data2!B$73) &amp; " "&amp; IF(Kalba="EN",Data2!C$74,Data2!B$74)</f>
        <v>SE nauda (pasirinkite SE naudos komponentą)</v>
      </c>
      <c r="D48" s="62">
        <f t="shared" ref="D48:AJ48" si="18">ROUND(SUM(D49:D55),0)</f>
        <v>0</v>
      </c>
      <c r="E48" s="62">
        <f t="shared" si="18"/>
        <v>0</v>
      </c>
      <c r="F48" s="62">
        <f t="shared" si="18"/>
        <v>0</v>
      </c>
      <c r="G48" s="62">
        <f t="shared" si="18"/>
        <v>0</v>
      </c>
      <c r="H48" s="62">
        <f t="shared" si="18"/>
        <v>0</v>
      </c>
      <c r="I48" s="62">
        <f t="shared" si="18"/>
        <v>0</v>
      </c>
      <c r="J48" s="62">
        <f t="shared" si="18"/>
        <v>0</v>
      </c>
      <c r="K48" s="62">
        <f t="shared" si="18"/>
        <v>0</v>
      </c>
      <c r="L48" s="62">
        <f t="shared" si="18"/>
        <v>0</v>
      </c>
      <c r="M48" s="62">
        <f t="shared" si="18"/>
        <v>0</v>
      </c>
      <c r="N48" s="62">
        <f t="shared" si="18"/>
        <v>0</v>
      </c>
      <c r="O48" s="62">
        <f t="shared" si="18"/>
        <v>0</v>
      </c>
      <c r="P48" s="62">
        <f t="shared" si="18"/>
        <v>0</v>
      </c>
      <c r="Q48" s="62">
        <f t="shared" si="18"/>
        <v>0</v>
      </c>
      <c r="R48" s="62">
        <f t="shared" si="18"/>
        <v>0</v>
      </c>
      <c r="S48" s="62">
        <f t="shared" si="18"/>
        <v>0</v>
      </c>
      <c r="T48" s="62">
        <f t="shared" si="18"/>
        <v>0</v>
      </c>
      <c r="U48" s="62">
        <f t="shared" si="18"/>
        <v>0</v>
      </c>
      <c r="V48" s="62">
        <f t="shared" si="18"/>
        <v>0</v>
      </c>
      <c r="W48" s="62">
        <f t="shared" si="18"/>
        <v>0</v>
      </c>
      <c r="X48" s="62">
        <f t="shared" si="18"/>
        <v>0</v>
      </c>
      <c r="Y48" s="62">
        <f t="shared" si="18"/>
        <v>0</v>
      </c>
      <c r="Z48" s="62">
        <f t="shared" si="18"/>
        <v>0</v>
      </c>
      <c r="AA48" s="62">
        <f t="shared" si="18"/>
        <v>0</v>
      </c>
      <c r="AB48" s="62">
        <f t="shared" si="18"/>
        <v>0</v>
      </c>
      <c r="AC48" s="62">
        <f t="shared" si="18"/>
        <v>0</v>
      </c>
      <c r="AD48" s="62">
        <f t="shared" si="18"/>
        <v>0</v>
      </c>
      <c r="AE48" s="62">
        <f t="shared" si="18"/>
        <v>0</v>
      </c>
      <c r="AF48" s="62">
        <f t="shared" si="18"/>
        <v>0</v>
      </c>
      <c r="AG48" s="62">
        <f t="shared" si="18"/>
        <v>0</v>
      </c>
      <c r="AH48" s="62">
        <f t="shared" si="18"/>
        <v>0</v>
      </c>
      <c r="AI48" s="62">
        <f t="shared" si="18"/>
        <v>0</v>
      </c>
      <c r="AJ48" s="62">
        <f t="shared" si="18"/>
        <v>0</v>
      </c>
      <c r="AM48" s="382">
        <f>ROUND(SUM(AM49:AM55),0)</f>
        <v>0</v>
      </c>
      <c r="AN48" s="382">
        <f>ROUND(SUM(AN49:AN55),0)</f>
        <v>0</v>
      </c>
      <c r="AO48" s="389"/>
      <c r="AP48" s="63"/>
      <c r="AQ48" s="63"/>
      <c r="AR48" s="63"/>
      <c r="AS48" s="63"/>
      <c r="AT48" s="63"/>
      <c r="AU48" s="63"/>
      <c r="AV48" s="63"/>
      <c r="AW48" s="63"/>
      <c r="AX48" s="63"/>
      <c r="AY48" s="390"/>
    </row>
    <row r="49" spans="2:51">
      <c r="B49" s="199" t="s">
        <v>51</v>
      </c>
      <c r="C49" s="486" t="s">
        <v>69</v>
      </c>
      <c r="D49" s="169">
        <f>F49+NPV(SDN,G49:INDEX(G49:AJ49,PAL))</f>
        <v>0</v>
      </c>
      <c r="E49" s="169">
        <f t="shared" ref="E49:E55" si="19">SUMIF($F$5:$AJ$5,"&lt;="&amp;PAL,$F49:$AJ49)</f>
        <v>0</v>
      </c>
      <c r="F49" s="78">
        <v>0</v>
      </c>
      <c r="G49" s="78">
        <v>0</v>
      </c>
      <c r="H49" s="78">
        <v>0</v>
      </c>
      <c r="I49" s="78">
        <v>0</v>
      </c>
      <c r="J49" s="78">
        <v>0</v>
      </c>
      <c r="K49" s="78">
        <v>0</v>
      </c>
      <c r="L49" s="78">
        <v>0</v>
      </c>
      <c r="M49" s="78">
        <v>0</v>
      </c>
      <c r="N49" s="78">
        <v>0</v>
      </c>
      <c r="O49" s="78">
        <v>0</v>
      </c>
      <c r="P49" s="78">
        <v>0</v>
      </c>
      <c r="Q49" s="78">
        <v>0</v>
      </c>
      <c r="R49" s="78">
        <v>0</v>
      </c>
      <c r="S49" s="78">
        <v>0</v>
      </c>
      <c r="T49" s="78">
        <v>0</v>
      </c>
      <c r="U49" s="78">
        <v>0</v>
      </c>
      <c r="V49" s="78">
        <v>0</v>
      </c>
      <c r="W49" s="78">
        <v>0</v>
      </c>
      <c r="X49" s="78">
        <v>0</v>
      </c>
      <c r="Y49" s="78">
        <v>0</v>
      </c>
      <c r="Z49" s="78">
        <v>0</v>
      </c>
      <c r="AA49" s="78">
        <v>0</v>
      </c>
      <c r="AB49" s="78">
        <v>0</v>
      </c>
      <c r="AC49" s="78">
        <v>0</v>
      </c>
      <c r="AD49" s="78">
        <v>0</v>
      </c>
      <c r="AE49" s="78">
        <v>0</v>
      </c>
      <c r="AF49" s="78">
        <v>0</v>
      </c>
      <c r="AG49" s="78">
        <v>0</v>
      </c>
      <c r="AH49" s="78">
        <v>0</v>
      </c>
      <c r="AI49" s="78">
        <v>0</v>
      </c>
      <c r="AJ49" s="78">
        <v>0</v>
      </c>
      <c r="AM49" s="383">
        <f>F49+NPV(SDN,G49:INDEX(G49:AJ49,PAL))</f>
        <v>0</v>
      </c>
      <c r="AN49" s="415">
        <f>F49+NPV(SDN,G49:INDEX(G49:AJ49,PAL))</f>
        <v>0</v>
      </c>
      <c r="AO49" s="387">
        <f t="shared" ref="AO49:AO55" si="20">IF(COUNTIF(AP49:AY49,"Klaida")&gt;0,1,0)</f>
        <v>0</v>
      </c>
      <c r="AP49" s="59">
        <f>IF(COUNT(F49:INDEX(F49:AJ49,PAL+1))&lt;&gt;PAL+1,"Klaida",0)</f>
        <v>0</v>
      </c>
      <c r="AQ49" s="59"/>
      <c r="AR49" s="59"/>
      <c r="AS49" s="59"/>
      <c r="AT49" s="59"/>
      <c r="AU49" s="59"/>
      <c r="AV49" s="59"/>
      <c r="AW49" s="59"/>
      <c r="AX49" s="59"/>
      <c r="AY49" s="388"/>
    </row>
    <row r="50" spans="2:51">
      <c r="B50" s="199" t="s">
        <v>52</v>
      </c>
      <c r="C50" s="486" t="s">
        <v>69</v>
      </c>
      <c r="D50" s="169">
        <f>F50+NPV(SDN,G50:INDEX(G50:AJ50,PAL))</f>
        <v>0</v>
      </c>
      <c r="E50" s="169">
        <f t="shared" si="19"/>
        <v>0</v>
      </c>
      <c r="F50" s="78">
        <v>0</v>
      </c>
      <c r="G50" s="78">
        <v>0</v>
      </c>
      <c r="H50" s="78">
        <v>0</v>
      </c>
      <c r="I50" s="78">
        <v>0</v>
      </c>
      <c r="J50" s="78">
        <v>0</v>
      </c>
      <c r="K50" s="78">
        <v>0</v>
      </c>
      <c r="L50" s="78">
        <v>0</v>
      </c>
      <c r="M50" s="78">
        <v>0</v>
      </c>
      <c r="N50" s="78">
        <v>0</v>
      </c>
      <c r="O50" s="78">
        <v>0</v>
      </c>
      <c r="P50" s="78">
        <v>0</v>
      </c>
      <c r="Q50" s="78">
        <v>0</v>
      </c>
      <c r="R50" s="78">
        <v>0</v>
      </c>
      <c r="S50" s="78">
        <v>0</v>
      </c>
      <c r="T50" s="78">
        <v>0</v>
      </c>
      <c r="U50" s="78">
        <v>0</v>
      </c>
      <c r="V50" s="78">
        <v>0</v>
      </c>
      <c r="W50" s="78">
        <v>0</v>
      </c>
      <c r="X50" s="78">
        <v>0</v>
      </c>
      <c r="Y50" s="78">
        <v>0</v>
      </c>
      <c r="Z50" s="78">
        <v>0</v>
      </c>
      <c r="AA50" s="78">
        <v>0</v>
      </c>
      <c r="AB50" s="78">
        <v>0</v>
      </c>
      <c r="AC50" s="78">
        <v>0</v>
      </c>
      <c r="AD50" s="78">
        <v>0</v>
      </c>
      <c r="AE50" s="78">
        <v>0</v>
      </c>
      <c r="AF50" s="78">
        <v>0</v>
      </c>
      <c r="AG50" s="78">
        <v>0</v>
      </c>
      <c r="AH50" s="78">
        <v>0</v>
      </c>
      <c r="AI50" s="78">
        <v>0</v>
      </c>
      <c r="AJ50" s="78">
        <v>0</v>
      </c>
      <c r="AM50" s="383">
        <f>F50+NPV(SDN,G50:INDEX(G50:AJ50,PAL))</f>
        <v>0</v>
      </c>
      <c r="AN50" s="415">
        <f>F50+NPV(SDN,G50:INDEX(G50:AJ50,PAL))</f>
        <v>0</v>
      </c>
      <c r="AO50" s="387">
        <f t="shared" si="20"/>
        <v>0</v>
      </c>
      <c r="AP50" s="59">
        <f>IF(COUNT(F50:INDEX(F50:AJ50,PAL+1))&lt;&gt;PAL+1,"Klaida",0)</f>
        <v>0</v>
      </c>
      <c r="AQ50" s="59"/>
      <c r="AR50" s="59"/>
      <c r="AS50" s="59"/>
      <c r="AT50" s="59"/>
      <c r="AU50" s="59"/>
      <c r="AV50" s="59"/>
      <c r="AW50" s="59"/>
      <c r="AX50" s="59"/>
      <c r="AY50" s="388"/>
    </row>
    <row r="51" spans="2:51">
      <c r="B51" s="199" t="s">
        <v>339</v>
      </c>
      <c r="C51" s="486" t="s">
        <v>69</v>
      </c>
      <c r="D51" s="169">
        <f>F51+NPV(SDN,G51:INDEX(G51:AJ51,PAL))</f>
        <v>0</v>
      </c>
      <c r="E51" s="169">
        <f t="shared" si="19"/>
        <v>0</v>
      </c>
      <c r="F51" s="78">
        <v>0</v>
      </c>
      <c r="G51" s="78">
        <v>0</v>
      </c>
      <c r="H51" s="78">
        <v>0</v>
      </c>
      <c r="I51" s="78">
        <v>0</v>
      </c>
      <c r="J51" s="78">
        <v>0</v>
      </c>
      <c r="K51" s="78">
        <v>0</v>
      </c>
      <c r="L51" s="78">
        <v>0</v>
      </c>
      <c r="M51" s="78">
        <v>0</v>
      </c>
      <c r="N51" s="78">
        <v>0</v>
      </c>
      <c r="O51" s="78">
        <v>0</v>
      </c>
      <c r="P51" s="78">
        <v>0</v>
      </c>
      <c r="Q51" s="78">
        <v>0</v>
      </c>
      <c r="R51" s="78">
        <v>0</v>
      </c>
      <c r="S51" s="78">
        <v>0</v>
      </c>
      <c r="T51" s="78">
        <v>0</v>
      </c>
      <c r="U51" s="78">
        <v>0</v>
      </c>
      <c r="V51" s="78">
        <v>0</v>
      </c>
      <c r="W51" s="78">
        <v>0</v>
      </c>
      <c r="X51" s="78">
        <v>0</v>
      </c>
      <c r="Y51" s="78">
        <v>0</v>
      </c>
      <c r="Z51" s="78">
        <v>0</v>
      </c>
      <c r="AA51" s="78">
        <v>0</v>
      </c>
      <c r="AB51" s="78">
        <v>0</v>
      </c>
      <c r="AC51" s="78">
        <v>0</v>
      </c>
      <c r="AD51" s="78">
        <v>0</v>
      </c>
      <c r="AE51" s="78">
        <v>0</v>
      </c>
      <c r="AF51" s="78">
        <v>0</v>
      </c>
      <c r="AG51" s="78">
        <v>0</v>
      </c>
      <c r="AH51" s="78">
        <v>0</v>
      </c>
      <c r="AI51" s="78">
        <v>0</v>
      </c>
      <c r="AJ51" s="78">
        <v>0</v>
      </c>
      <c r="AM51" s="383">
        <f>F51+NPV(SDN,G51:INDEX(G51:AJ51,PAL))</f>
        <v>0</v>
      </c>
      <c r="AN51" s="415">
        <f>F51+NPV(SDN,G51:INDEX(G51:AJ51,PAL))</f>
        <v>0</v>
      </c>
      <c r="AO51" s="387">
        <f t="shared" si="20"/>
        <v>0</v>
      </c>
      <c r="AP51" s="59">
        <f>IF(COUNT(F51:INDEX(F51:AJ51,PAL+1))&lt;&gt;PAL+1,"Klaida",0)</f>
        <v>0</v>
      </c>
      <c r="AQ51" s="59"/>
      <c r="AR51" s="59"/>
      <c r="AS51" s="59"/>
      <c r="AT51" s="59"/>
      <c r="AU51" s="59"/>
      <c r="AV51" s="59"/>
      <c r="AW51" s="59"/>
      <c r="AX51" s="59"/>
      <c r="AY51" s="388"/>
    </row>
    <row r="52" spans="2:51">
      <c r="B52" s="199" t="s">
        <v>340</v>
      </c>
      <c r="C52" s="486" t="s">
        <v>69</v>
      </c>
      <c r="D52" s="169">
        <f>F52+NPV(SDN,G52:INDEX(G52:AJ52,PAL))</f>
        <v>0</v>
      </c>
      <c r="E52" s="169">
        <f t="shared" si="19"/>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M52" s="383">
        <f>F52+NPV(SDN,G52:INDEX(G52:AJ52,PAL))</f>
        <v>0</v>
      </c>
      <c r="AN52" s="415">
        <f>F52+NPV(SDN,G52:INDEX(G52:AJ52,PAL))</f>
        <v>0</v>
      </c>
      <c r="AO52" s="387">
        <f t="shared" si="20"/>
        <v>0</v>
      </c>
      <c r="AP52" s="59">
        <f>IF(COUNT(F52:INDEX(F52:AJ52,PAL+1))&lt;&gt;PAL+1,"Klaida",0)</f>
        <v>0</v>
      </c>
      <c r="AQ52" s="59"/>
      <c r="AR52" s="59"/>
      <c r="AS52" s="59"/>
      <c r="AT52" s="59"/>
      <c r="AU52" s="59"/>
      <c r="AV52" s="59"/>
      <c r="AW52" s="59"/>
      <c r="AX52" s="59"/>
      <c r="AY52" s="388"/>
    </row>
    <row r="53" spans="2:51">
      <c r="B53" s="199" t="s">
        <v>341</v>
      </c>
      <c r="C53" s="486" t="s">
        <v>69</v>
      </c>
      <c r="D53" s="169">
        <f>F53+NPV(SDN,G53:INDEX(G53:AJ53,PAL))</f>
        <v>0</v>
      </c>
      <c r="E53" s="169">
        <f t="shared" si="19"/>
        <v>0</v>
      </c>
      <c r="F53" s="78">
        <v>0</v>
      </c>
      <c r="G53" s="78">
        <v>0</v>
      </c>
      <c r="H53" s="78">
        <v>0</v>
      </c>
      <c r="I53" s="78">
        <v>0</v>
      </c>
      <c r="J53" s="78">
        <v>0</v>
      </c>
      <c r="K53" s="78">
        <v>0</v>
      </c>
      <c r="L53" s="78">
        <v>0</v>
      </c>
      <c r="M53" s="78">
        <v>0</v>
      </c>
      <c r="N53" s="78">
        <v>0</v>
      </c>
      <c r="O53" s="78">
        <v>0</v>
      </c>
      <c r="P53" s="78">
        <v>0</v>
      </c>
      <c r="Q53" s="78">
        <v>0</v>
      </c>
      <c r="R53" s="78">
        <v>0</v>
      </c>
      <c r="S53" s="78">
        <v>0</v>
      </c>
      <c r="T53" s="78">
        <v>0</v>
      </c>
      <c r="U53" s="78">
        <v>0</v>
      </c>
      <c r="V53" s="78">
        <v>0</v>
      </c>
      <c r="W53" s="78">
        <v>0</v>
      </c>
      <c r="X53" s="78">
        <v>0</v>
      </c>
      <c r="Y53" s="78">
        <v>0</v>
      </c>
      <c r="Z53" s="78">
        <v>0</v>
      </c>
      <c r="AA53" s="78">
        <v>0</v>
      </c>
      <c r="AB53" s="78">
        <v>0</v>
      </c>
      <c r="AC53" s="78">
        <v>0</v>
      </c>
      <c r="AD53" s="78">
        <v>0</v>
      </c>
      <c r="AE53" s="78">
        <v>0</v>
      </c>
      <c r="AF53" s="78">
        <v>0</v>
      </c>
      <c r="AG53" s="78">
        <v>0</v>
      </c>
      <c r="AH53" s="78">
        <v>0</v>
      </c>
      <c r="AI53" s="78">
        <v>0</v>
      </c>
      <c r="AJ53" s="78">
        <v>0</v>
      </c>
      <c r="AM53" s="383">
        <f>F53+NPV(SDN,G53:INDEX(G53:AJ53,PAL))</f>
        <v>0</v>
      </c>
      <c r="AN53" s="415">
        <f>F53+NPV(SDN,G53:INDEX(G53:AJ53,PAL))</f>
        <v>0</v>
      </c>
      <c r="AO53" s="387">
        <f t="shared" si="20"/>
        <v>0</v>
      </c>
      <c r="AP53" s="59">
        <f>IF(COUNT(F53:INDEX(F53:AJ53,PAL+1))&lt;&gt;PAL+1,"Klaida",0)</f>
        <v>0</v>
      </c>
      <c r="AQ53" s="59"/>
      <c r="AR53" s="59"/>
      <c r="AS53" s="59"/>
      <c r="AT53" s="59"/>
      <c r="AU53" s="59"/>
      <c r="AV53" s="59"/>
      <c r="AW53" s="59"/>
      <c r="AX53" s="59"/>
      <c r="AY53" s="388"/>
    </row>
    <row r="54" spans="2:51">
      <c r="B54" s="199" t="s">
        <v>342</v>
      </c>
      <c r="C54" s="486" t="s">
        <v>69</v>
      </c>
      <c r="D54" s="169">
        <f>F54+NPV(SDN,G54:INDEX(G54:AJ54,PAL))</f>
        <v>0</v>
      </c>
      <c r="E54" s="169">
        <f t="shared" si="19"/>
        <v>0</v>
      </c>
      <c r="F54" s="78">
        <v>0</v>
      </c>
      <c r="G54" s="78">
        <v>0</v>
      </c>
      <c r="H54" s="78">
        <v>0</v>
      </c>
      <c r="I54" s="78">
        <v>0</v>
      </c>
      <c r="J54" s="78">
        <v>0</v>
      </c>
      <c r="K54" s="78">
        <v>0</v>
      </c>
      <c r="L54" s="78">
        <v>0</v>
      </c>
      <c r="M54" s="78">
        <v>0</v>
      </c>
      <c r="N54" s="78">
        <v>0</v>
      </c>
      <c r="O54" s="78">
        <v>0</v>
      </c>
      <c r="P54" s="78">
        <v>0</v>
      </c>
      <c r="Q54" s="78">
        <v>0</v>
      </c>
      <c r="R54" s="78">
        <v>0</v>
      </c>
      <c r="S54" s="78">
        <v>0</v>
      </c>
      <c r="T54" s="78">
        <v>0</v>
      </c>
      <c r="U54" s="78">
        <v>0</v>
      </c>
      <c r="V54" s="78">
        <v>0</v>
      </c>
      <c r="W54" s="78">
        <v>0</v>
      </c>
      <c r="X54" s="78">
        <v>0</v>
      </c>
      <c r="Y54" s="78">
        <v>0</v>
      </c>
      <c r="Z54" s="78">
        <v>0</v>
      </c>
      <c r="AA54" s="78">
        <v>0</v>
      </c>
      <c r="AB54" s="78">
        <v>0</v>
      </c>
      <c r="AC54" s="78">
        <v>0</v>
      </c>
      <c r="AD54" s="78">
        <v>0</v>
      </c>
      <c r="AE54" s="78">
        <v>0</v>
      </c>
      <c r="AF54" s="78">
        <v>0</v>
      </c>
      <c r="AG54" s="78">
        <v>0</v>
      </c>
      <c r="AH54" s="78">
        <v>0</v>
      </c>
      <c r="AI54" s="78">
        <v>0</v>
      </c>
      <c r="AJ54" s="78">
        <v>0</v>
      </c>
      <c r="AM54" s="383">
        <f>F54+NPV(SDN,G54:INDEX(G54:AJ54,PAL))</f>
        <v>0</v>
      </c>
      <c r="AN54" s="415">
        <f>F54+NPV(SDN,G54:INDEX(G54:AJ54,PAL))</f>
        <v>0</v>
      </c>
      <c r="AO54" s="387">
        <f t="shared" si="20"/>
        <v>0</v>
      </c>
      <c r="AP54" s="59">
        <f>IF(COUNT(F54:INDEX(F54:AJ54,PAL+1))&lt;&gt;PAL+1,"Klaida",0)</f>
        <v>0</v>
      </c>
      <c r="AQ54" s="59"/>
      <c r="AR54" s="59"/>
      <c r="AS54" s="59"/>
      <c r="AT54" s="59"/>
      <c r="AU54" s="59"/>
      <c r="AV54" s="59"/>
      <c r="AW54" s="59"/>
      <c r="AX54" s="59"/>
      <c r="AY54" s="388"/>
    </row>
    <row r="55" spans="2:51">
      <c r="B55" s="199" t="s">
        <v>343</v>
      </c>
      <c r="C55" s="486" t="s">
        <v>69</v>
      </c>
      <c r="D55" s="169">
        <f>F55+NPV(SDN,G55:INDEX(G55:AJ55,PAL))</f>
        <v>0</v>
      </c>
      <c r="E55" s="169">
        <f t="shared" si="19"/>
        <v>0</v>
      </c>
      <c r="F55" s="78">
        <v>0</v>
      </c>
      <c r="G55" s="78">
        <v>0</v>
      </c>
      <c r="H55" s="78">
        <v>0</v>
      </c>
      <c r="I55" s="78">
        <v>0</v>
      </c>
      <c r="J55" s="78">
        <v>0</v>
      </c>
      <c r="K55" s="78">
        <v>0</v>
      </c>
      <c r="L55" s="78">
        <v>0</v>
      </c>
      <c r="M55" s="78">
        <v>0</v>
      </c>
      <c r="N55" s="78">
        <v>0</v>
      </c>
      <c r="O55" s="78">
        <v>0</v>
      </c>
      <c r="P55" s="78">
        <v>0</v>
      </c>
      <c r="Q55" s="78">
        <v>0</v>
      </c>
      <c r="R55" s="78">
        <v>0</v>
      </c>
      <c r="S55" s="78">
        <v>0</v>
      </c>
      <c r="T55" s="78">
        <v>0</v>
      </c>
      <c r="U55" s="78">
        <v>0</v>
      </c>
      <c r="V55" s="78">
        <v>0</v>
      </c>
      <c r="W55" s="78">
        <v>0</v>
      </c>
      <c r="X55" s="78">
        <v>0</v>
      </c>
      <c r="Y55" s="78">
        <v>0</v>
      </c>
      <c r="Z55" s="78">
        <v>0</v>
      </c>
      <c r="AA55" s="78">
        <v>0</v>
      </c>
      <c r="AB55" s="78">
        <v>0</v>
      </c>
      <c r="AC55" s="78">
        <v>0</v>
      </c>
      <c r="AD55" s="78">
        <v>0</v>
      </c>
      <c r="AE55" s="78">
        <v>0</v>
      </c>
      <c r="AF55" s="78">
        <v>0</v>
      </c>
      <c r="AG55" s="78">
        <v>0</v>
      </c>
      <c r="AH55" s="78">
        <v>0</v>
      </c>
      <c r="AI55" s="78">
        <v>0</v>
      </c>
      <c r="AJ55" s="78">
        <v>0</v>
      </c>
      <c r="AM55" s="383">
        <f>F55+NPV(SDN,G55:INDEX(G55:AJ55,PAL))</f>
        <v>0</v>
      </c>
      <c r="AN55" s="415">
        <f>F55+NPV(SDN,G55:INDEX(G55:AJ55,PAL))</f>
        <v>0</v>
      </c>
      <c r="AO55" s="387">
        <f t="shared" si="20"/>
        <v>0</v>
      </c>
      <c r="AP55" s="59">
        <f>IF(COUNT(F55:INDEX(F55:AJ55,PAL+1))&lt;&gt;PAL+1,"Klaida",0)</f>
        <v>0</v>
      </c>
      <c r="AQ55" s="59"/>
      <c r="AR55" s="59"/>
      <c r="AS55" s="59"/>
      <c r="AT55" s="59"/>
      <c r="AU55" s="59"/>
      <c r="AV55" s="59"/>
      <c r="AW55" s="59"/>
      <c r="AX55" s="59"/>
      <c r="AY55" s="388"/>
    </row>
    <row r="56" spans="2:51">
      <c r="B56" s="66" t="s">
        <v>53</v>
      </c>
      <c r="C56" s="180" t="str">
        <f>IF(Kalba="EN",Data2!C$76,Data2!B$76) &amp; " "&amp; IF(Kalba="EN",Data2!C$77,Data2!B$77)</f>
        <v>SE žala (pasirinkite SE žalos komponentą)</v>
      </c>
      <c r="D56" s="62">
        <f>ROUND(SUM(D57:D59),0)</f>
        <v>0</v>
      </c>
      <c r="E56" s="62">
        <f>ROUND(SUM(E57:E59),0)</f>
        <v>0</v>
      </c>
      <c r="F56" s="170">
        <f t="shared" ref="F56:AJ56" si="21">ROUND(SUM(F57:F59),0)</f>
        <v>0</v>
      </c>
      <c r="G56" s="170">
        <f t="shared" si="21"/>
        <v>0</v>
      </c>
      <c r="H56" s="170">
        <f t="shared" si="21"/>
        <v>0</v>
      </c>
      <c r="I56" s="170">
        <f t="shared" si="21"/>
        <v>0</v>
      </c>
      <c r="J56" s="170">
        <f t="shared" si="21"/>
        <v>0</v>
      </c>
      <c r="K56" s="170">
        <f t="shared" si="21"/>
        <v>0</v>
      </c>
      <c r="L56" s="170">
        <f t="shared" si="21"/>
        <v>0</v>
      </c>
      <c r="M56" s="170">
        <f t="shared" si="21"/>
        <v>0</v>
      </c>
      <c r="N56" s="170">
        <f t="shared" si="21"/>
        <v>0</v>
      </c>
      <c r="O56" s="170">
        <f t="shared" si="21"/>
        <v>0</v>
      </c>
      <c r="P56" s="170">
        <f t="shared" si="21"/>
        <v>0</v>
      </c>
      <c r="Q56" s="170">
        <f t="shared" si="21"/>
        <v>0</v>
      </c>
      <c r="R56" s="170">
        <f t="shared" si="21"/>
        <v>0</v>
      </c>
      <c r="S56" s="170">
        <f t="shared" si="21"/>
        <v>0</v>
      </c>
      <c r="T56" s="170">
        <f t="shared" si="21"/>
        <v>0</v>
      </c>
      <c r="U56" s="170">
        <f t="shared" si="21"/>
        <v>0</v>
      </c>
      <c r="V56" s="170">
        <f t="shared" si="21"/>
        <v>0</v>
      </c>
      <c r="W56" s="170">
        <f t="shared" si="21"/>
        <v>0</v>
      </c>
      <c r="X56" s="170">
        <f t="shared" si="21"/>
        <v>0</v>
      </c>
      <c r="Y56" s="170">
        <f t="shared" si="21"/>
        <v>0</v>
      </c>
      <c r="Z56" s="170">
        <f t="shared" si="21"/>
        <v>0</v>
      </c>
      <c r="AA56" s="170">
        <f t="shared" si="21"/>
        <v>0</v>
      </c>
      <c r="AB56" s="170">
        <f t="shared" si="21"/>
        <v>0</v>
      </c>
      <c r="AC56" s="170">
        <f t="shared" si="21"/>
        <v>0</v>
      </c>
      <c r="AD56" s="170">
        <f t="shared" si="21"/>
        <v>0</v>
      </c>
      <c r="AE56" s="170">
        <f t="shared" si="21"/>
        <v>0</v>
      </c>
      <c r="AF56" s="170">
        <f t="shared" si="21"/>
        <v>0</v>
      </c>
      <c r="AG56" s="170">
        <f t="shared" si="21"/>
        <v>0</v>
      </c>
      <c r="AH56" s="170">
        <f t="shared" si="21"/>
        <v>0</v>
      </c>
      <c r="AI56" s="170">
        <f t="shared" si="21"/>
        <v>0</v>
      </c>
      <c r="AJ56" s="170">
        <f t="shared" si="21"/>
        <v>0</v>
      </c>
      <c r="AM56" s="382">
        <f>ROUND(SUM(AM57:AM59),0)</f>
        <v>0</v>
      </c>
      <c r="AN56" s="382">
        <f>F56+NPV(SDN,G56:INDEX(G56:AJ56,PAL))</f>
        <v>0</v>
      </c>
      <c r="AO56" s="387"/>
      <c r="AP56" s="59"/>
      <c r="AQ56" s="59"/>
      <c r="AR56" s="59"/>
      <c r="AS56" s="59"/>
      <c r="AT56" s="59"/>
      <c r="AU56" s="59"/>
      <c r="AV56" s="59"/>
      <c r="AW56" s="59"/>
      <c r="AX56" s="59"/>
      <c r="AY56" s="388"/>
    </row>
    <row r="57" spans="2:51">
      <c r="B57" s="199" t="s">
        <v>344</v>
      </c>
      <c r="C57" s="486" t="s">
        <v>69</v>
      </c>
      <c r="D57" s="65">
        <f>F57+NPV(SDN,G57:INDEX(G57:AJ57,PAL))</f>
        <v>0</v>
      </c>
      <c r="E57" s="65">
        <f>SUMIF($F$5:$AJ$5,"&lt;="&amp;PAL,$F57:$AJ57)</f>
        <v>0</v>
      </c>
      <c r="F57" s="78">
        <v>0</v>
      </c>
      <c r="G57" s="78">
        <v>0</v>
      </c>
      <c r="H57" s="78">
        <v>0</v>
      </c>
      <c r="I57" s="78">
        <v>0</v>
      </c>
      <c r="J57" s="78">
        <v>0</v>
      </c>
      <c r="K57" s="78">
        <v>0</v>
      </c>
      <c r="L57" s="78">
        <v>0</v>
      </c>
      <c r="M57" s="78">
        <v>0</v>
      </c>
      <c r="N57" s="78">
        <v>0</v>
      </c>
      <c r="O57" s="78">
        <v>0</v>
      </c>
      <c r="P57" s="78">
        <v>0</v>
      </c>
      <c r="Q57" s="78">
        <v>0</v>
      </c>
      <c r="R57" s="78">
        <v>0</v>
      </c>
      <c r="S57" s="78">
        <v>0</v>
      </c>
      <c r="T57" s="78">
        <v>0</v>
      </c>
      <c r="U57" s="78">
        <v>0</v>
      </c>
      <c r="V57" s="78">
        <v>0</v>
      </c>
      <c r="W57" s="78">
        <v>0</v>
      </c>
      <c r="X57" s="78">
        <v>0</v>
      </c>
      <c r="Y57" s="78">
        <v>0</v>
      </c>
      <c r="Z57" s="78">
        <v>0</v>
      </c>
      <c r="AA57" s="78">
        <v>0</v>
      </c>
      <c r="AB57" s="78">
        <v>0</v>
      </c>
      <c r="AC57" s="78">
        <v>0</v>
      </c>
      <c r="AD57" s="78">
        <v>0</v>
      </c>
      <c r="AE57" s="78">
        <v>0</v>
      </c>
      <c r="AF57" s="78">
        <v>0</v>
      </c>
      <c r="AG57" s="78">
        <v>0</v>
      </c>
      <c r="AH57" s="78">
        <v>0</v>
      </c>
      <c r="AI57" s="78">
        <v>0</v>
      </c>
      <c r="AJ57" s="78">
        <v>0</v>
      </c>
      <c r="AM57" s="383">
        <f>F57+NPV(SDN,G57:INDEX(G57:AJ57,PAL))</f>
        <v>0</v>
      </c>
      <c r="AN57" s="415">
        <f>F57+NPV(SDN,G57:INDEX(G57:AJ57,PAL))</f>
        <v>0</v>
      </c>
      <c r="AO57" s="387">
        <f>IF(COUNTIF(AP57:AY57,"Klaida")&gt;0,1,0)</f>
        <v>0</v>
      </c>
      <c r="AP57" s="59">
        <f>IF(COUNT(F57:INDEX(F57:AJ57,PAL+1))&lt;&gt;PAL+1,"Klaida",0)</f>
        <v>0</v>
      </c>
      <c r="AQ57" s="59"/>
      <c r="AR57" s="59"/>
      <c r="AS57" s="59"/>
      <c r="AT57" s="59"/>
      <c r="AU57" s="59"/>
      <c r="AV57" s="59"/>
      <c r="AW57" s="59"/>
      <c r="AX57" s="59"/>
      <c r="AY57" s="388"/>
    </row>
    <row r="58" spans="2:51">
      <c r="B58" s="199" t="s">
        <v>345</v>
      </c>
      <c r="C58" s="486" t="s">
        <v>69</v>
      </c>
      <c r="D58" s="65">
        <f>F58+NPV(SDN,G58:INDEX(G58:AJ58,PAL))</f>
        <v>0</v>
      </c>
      <c r="E58" s="65">
        <f>SUMIF($F$5:$AJ$5,"&lt;="&amp;PAL,$F58:$AJ58)</f>
        <v>0</v>
      </c>
      <c r="F58" s="78">
        <v>0</v>
      </c>
      <c r="G58" s="78">
        <v>0</v>
      </c>
      <c r="H58" s="78">
        <v>0</v>
      </c>
      <c r="I58" s="78">
        <v>0</v>
      </c>
      <c r="J58" s="78">
        <v>0</v>
      </c>
      <c r="K58" s="78">
        <v>0</v>
      </c>
      <c r="L58" s="78">
        <v>0</v>
      </c>
      <c r="M58" s="78">
        <v>0</v>
      </c>
      <c r="N58" s="78">
        <v>0</v>
      </c>
      <c r="O58" s="78">
        <v>0</v>
      </c>
      <c r="P58" s="78">
        <v>0</v>
      </c>
      <c r="Q58" s="78">
        <v>0</v>
      </c>
      <c r="R58" s="78">
        <v>0</v>
      </c>
      <c r="S58" s="78">
        <v>0</v>
      </c>
      <c r="T58" s="78">
        <v>0</v>
      </c>
      <c r="U58" s="78">
        <v>0</v>
      </c>
      <c r="V58" s="78">
        <v>0</v>
      </c>
      <c r="W58" s="78">
        <v>0</v>
      </c>
      <c r="X58" s="78">
        <v>0</v>
      </c>
      <c r="Y58" s="78">
        <v>0</v>
      </c>
      <c r="Z58" s="78">
        <v>0</v>
      </c>
      <c r="AA58" s="78">
        <v>0</v>
      </c>
      <c r="AB58" s="78">
        <v>0</v>
      </c>
      <c r="AC58" s="78">
        <v>0</v>
      </c>
      <c r="AD58" s="78">
        <v>0</v>
      </c>
      <c r="AE58" s="78">
        <v>0</v>
      </c>
      <c r="AF58" s="78">
        <v>0</v>
      </c>
      <c r="AG58" s="78">
        <v>0</v>
      </c>
      <c r="AH58" s="78">
        <v>0</v>
      </c>
      <c r="AI58" s="78">
        <v>0</v>
      </c>
      <c r="AJ58" s="78">
        <v>0</v>
      </c>
      <c r="AM58" s="383">
        <f>F58+NPV(SDN,G58:INDEX(G58:AJ58,PAL))</f>
        <v>0</v>
      </c>
      <c r="AN58" s="415">
        <f>F58+NPV(SDN,G58:INDEX(G58:AJ58,PAL))</f>
        <v>0</v>
      </c>
      <c r="AO58" s="387">
        <f>IF(COUNTIF(AP58:AY58,"Klaida")&gt;0,1,0)</f>
        <v>0</v>
      </c>
      <c r="AP58" s="59">
        <f>IF(COUNT(F58:INDEX(F58:AJ58,PAL+1))&lt;&gt;PAL+1,"Klaida",0)</f>
        <v>0</v>
      </c>
      <c r="AQ58" s="59"/>
      <c r="AR58" s="59"/>
      <c r="AS58" s="59"/>
      <c r="AT58" s="59"/>
      <c r="AU58" s="59"/>
      <c r="AV58" s="59"/>
      <c r="AW58" s="59"/>
      <c r="AX58" s="59"/>
      <c r="AY58" s="388"/>
    </row>
    <row r="59" spans="2:51" ht="13.5" thickBot="1">
      <c r="B59" s="199" t="s">
        <v>346</v>
      </c>
      <c r="C59" s="486" t="s">
        <v>69</v>
      </c>
      <c r="D59" s="65">
        <f>F59+NPV(SDN,G59:INDEX(G59:AJ59,PAL))</f>
        <v>0</v>
      </c>
      <c r="E59" s="65">
        <f>SUMIF($F$5:$AJ$5,"&lt;="&amp;PAL,$F59:$AJ59)</f>
        <v>0</v>
      </c>
      <c r="F59" s="78">
        <v>0</v>
      </c>
      <c r="G59" s="78">
        <v>0</v>
      </c>
      <c r="H59" s="78">
        <v>0</v>
      </c>
      <c r="I59" s="78">
        <v>0</v>
      </c>
      <c r="J59" s="78">
        <v>0</v>
      </c>
      <c r="K59" s="78">
        <v>0</v>
      </c>
      <c r="L59" s="78">
        <v>0</v>
      </c>
      <c r="M59" s="78">
        <v>0</v>
      </c>
      <c r="N59" s="78">
        <v>0</v>
      </c>
      <c r="O59" s="78">
        <v>0</v>
      </c>
      <c r="P59" s="78">
        <v>0</v>
      </c>
      <c r="Q59" s="78">
        <v>0</v>
      </c>
      <c r="R59" s="78">
        <v>0</v>
      </c>
      <c r="S59" s="78">
        <v>0</v>
      </c>
      <c r="T59" s="78">
        <v>0</v>
      </c>
      <c r="U59" s="78">
        <v>0</v>
      </c>
      <c r="V59" s="78">
        <v>0</v>
      </c>
      <c r="W59" s="78">
        <v>0</v>
      </c>
      <c r="X59" s="78">
        <v>0</v>
      </c>
      <c r="Y59" s="78">
        <v>0</v>
      </c>
      <c r="Z59" s="78">
        <v>0</v>
      </c>
      <c r="AA59" s="78">
        <v>0</v>
      </c>
      <c r="AB59" s="78">
        <v>0</v>
      </c>
      <c r="AC59" s="78">
        <v>0</v>
      </c>
      <c r="AD59" s="78">
        <v>0</v>
      </c>
      <c r="AE59" s="78">
        <v>0</v>
      </c>
      <c r="AF59" s="78">
        <v>0</v>
      </c>
      <c r="AG59" s="78">
        <v>0</v>
      </c>
      <c r="AH59" s="78">
        <v>0</v>
      </c>
      <c r="AI59" s="78">
        <v>0</v>
      </c>
      <c r="AJ59" s="78">
        <v>0</v>
      </c>
      <c r="AM59" s="394">
        <f>F59+NPV(SDN,G59:INDEX(G59:AJ59,PAL))</f>
        <v>0</v>
      </c>
      <c r="AN59" s="416">
        <f>F59+NPV(SDN,G59:INDEX(G59:AJ59,PAL))</f>
        <v>0</v>
      </c>
      <c r="AO59" s="391">
        <f>IF(COUNTIF(AP59:AY59,"Klaida")&gt;0,1,0)</f>
        <v>0</v>
      </c>
      <c r="AP59" s="392">
        <f>IF(COUNT(F59:INDEX(F59:AJ59,PAL+1))&lt;&gt;PAL+1,"Klaida",0)</f>
        <v>0</v>
      </c>
      <c r="AQ59" s="392"/>
      <c r="AR59" s="392"/>
      <c r="AS59" s="392"/>
      <c r="AT59" s="392"/>
      <c r="AU59" s="392"/>
      <c r="AV59" s="392"/>
      <c r="AW59" s="392"/>
      <c r="AX59" s="392"/>
      <c r="AY59" s="393"/>
    </row>
    <row r="60" spans="2:51"/>
    <row r="61" spans="2:51">
      <c r="C61" s="404" t="str">
        <f>IF(Kalba="EN",Data2!C79,Data2!B79)</f>
        <v>Finansinės analizės (FA) rodiklių apskaičiavimas</v>
      </c>
      <c r="D61" s="206"/>
      <c r="E61" s="206"/>
      <c r="F61" s="206"/>
      <c r="G61" s="206"/>
      <c r="H61" s="206"/>
      <c r="I61" s="206"/>
      <c r="J61" s="206"/>
      <c r="K61" s="206"/>
      <c r="L61" s="206"/>
      <c r="M61" s="206"/>
      <c r="N61" s="206"/>
      <c r="O61" s="206"/>
      <c r="P61" s="206"/>
      <c r="Q61" s="206"/>
      <c r="R61" s="206"/>
      <c r="S61" s="206"/>
      <c r="T61" s="206"/>
      <c r="U61" s="206"/>
      <c r="V61" s="206"/>
      <c r="W61" s="206"/>
      <c r="X61" s="206"/>
      <c r="Y61" s="206"/>
      <c r="Z61" s="206"/>
      <c r="AA61" s="206"/>
      <c r="AB61" s="206"/>
      <c r="AC61" s="206"/>
      <c r="AD61" s="206"/>
      <c r="AE61" s="206"/>
      <c r="AF61" s="206"/>
      <c r="AG61" s="206"/>
      <c r="AH61" s="206"/>
      <c r="AI61" s="206"/>
      <c r="AJ61" s="206"/>
    </row>
    <row r="62" spans="2:51">
      <c r="C62" s="68" t="str">
        <f>IF(Kalba="EN",Data2!C80,Data2!B80)</f>
        <v>FA rodiklių investicijoms lėšų srautas (realiąja išraiška)</v>
      </c>
      <c r="D62" s="69"/>
      <c r="E62" s="69"/>
      <c r="F62" s="65">
        <f t="shared" ref="F62:AJ62" si="22">ROUND(SUM(F16:F17)-SUM(F7,F22),0)</f>
        <v>0</v>
      </c>
      <c r="G62" s="65">
        <f t="shared" si="22"/>
        <v>0</v>
      </c>
      <c r="H62" s="65">
        <f t="shared" si="22"/>
        <v>0</v>
      </c>
      <c r="I62" s="65">
        <f t="shared" si="22"/>
        <v>0</v>
      </c>
      <c r="J62" s="65">
        <f t="shared" si="22"/>
        <v>0</v>
      </c>
      <c r="K62" s="65">
        <f t="shared" si="22"/>
        <v>0</v>
      </c>
      <c r="L62" s="65">
        <f t="shared" si="22"/>
        <v>0</v>
      </c>
      <c r="M62" s="65">
        <f t="shared" si="22"/>
        <v>0</v>
      </c>
      <c r="N62" s="65">
        <f t="shared" si="22"/>
        <v>0</v>
      </c>
      <c r="O62" s="65">
        <f t="shared" si="22"/>
        <v>0</v>
      </c>
      <c r="P62" s="65">
        <f t="shared" si="22"/>
        <v>0</v>
      </c>
      <c r="Q62" s="65">
        <f t="shared" si="22"/>
        <v>0</v>
      </c>
      <c r="R62" s="65">
        <f t="shared" si="22"/>
        <v>0</v>
      </c>
      <c r="S62" s="65">
        <f t="shared" si="22"/>
        <v>0</v>
      </c>
      <c r="T62" s="65">
        <f t="shared" si="22"/>
        <v>0</v>
      </c>
      <c r="U62" s="65">
        <f t="shared" si="22"/>
        <v>0</v>
      </c>
      <c r="V62" s="65">
        <f t="shared" si="22"/>
        <v>0</v>
      </c>
      <c r="W62" s="65">
        <f t="shared" si="22"/>
        <v>0</v>
      </c>
      <c r="X62" s="65">
        <f t="shared" si="22"/>
        <v>0</v>
      </c>
      <c r="Y62" s="65">
        <f t="shared" si="22"/>
        <v>0</v>
      </c>
      <c r="Z62" s="65">
        <f t="shared" si="22"/>
        <v>0</v>
      </c>
      <c r="AA62" s="65">
        <f t="shared" si="22"/>
        <v>0</v>
      </c>
      <c r="AB62" s="65">
        <f t="shared" si="22"/>
        <v>0</v>
      </c>
      <c r="AC62" s="65">
        <f t="shared" si="22"/>
        <v>0</v>
      </c>
      <c r="AD62" s="65">
        <f t="shared" si="22"/>
        <v>0</v>
      </c>
      <c r="AE62" s="65">
        <f t="shared" si="22"/>
        <v>0</v>
      </c>
      <c r="AF62" s="65">
        <f t="shared" si="22"/>
        <v>0</v>
      </c>
      <c r="AG62" s="65">
        <f t="shared" si="22"/>
        <v>0</v>
      </c>
      <c r="AH62" s="65">
        <f t="shared" si="22"/>
        <v>0</v>
      </c>
      <c r="AI62" s="65">
        <f t="shared" si="22"/>
        <v>0</v>
      </c>
      <c r="AJ62" s="65">
        <f t="shared" si="22"/>
        <v>0</v>
      </c>
    </row>
    <row r="63" spans="2:51">
      <c r="C63" s="68" t="str">
        <f>IF(Kalba="EN",Data2!C82,Data2!B82)</f>
        <v>Suminis finansinio gyvybingumo lėšų srautas (realiąja išraiška)</v>
      </c>
      <c r="D63" s="70"/>
      <c r="E63" s="70"/>
      <c r="F63" s="65">
        <f>ROUND(SUM(F17,F35)-SUM(F7,F21,F30),0)</f>
        <v>0</v>
      </c>
      <c r="G63" s="65">
        <f t="shared" ref="G63:AJ63" si="23">ROUND(SUM(G17,G35)-SUM(G7,G21,G30)+F63,0)</f>
        <v>0</v>
      </c>
      <c r="H63" s="65">
        <f t="shared" si="23"/>
        <v>0</v>
      </c>
      <c r="I63" s="65">
        <f t="shared" si="23"/>
        <v>0</v>
      </c>
      <c r="J63" s="65">
        <f t="shared" si="23"/>
        <v>0</v>
      </c>
      <c r="K63" s="65">
        <f t="shared" si="23"/>
        <v>0</v>
      </c>
      <c r="L63" s="65">
        <f t="shared" si="23"/>
        <v>0</v>
      </c>
      <c r="M63" s="65">
        <f t="shared" si="23"/>
        <v>0</v>
      </c>
      <c r="N63" s="65">
        <f t="shared" si="23"/>
        <v>0</v>
      </c>
      <c r="O63" s="65">
        <f t="shared" si="23"/>
        <v>0</v>
      </c>
      <c r="P63" s="65">
        <f t="shared" si="23"/>
        <v>0</v>
      </c>
      <c r="Q63" s="65">
        <f t="shared" si="23"/>
        <v>0</v>
      </c>
      <c r="R63" s="65">
        <f t="shared" si="23"/>
        <v>0</v>
      </c>
      <c r="S63" s="65">
        <f t="shared" si="23"/>
        <v>0</v>
      </c>
      <c r="T63" s="65">
        <f t="shared" si="23"/>
        <v>0</v>
      </c>
      <c r="U63" s="65">
        <f t="shared" si="23"/>
        <v>0</v>
      </c>
      <c r="V63" s="65">
        <f t="shared" si="23"/>
        <v>0</v>
      </c>
      <c r="W63" s="65">
        <f t="shared" si="23"/>
        <v>0</v>
      </c>
      <c r="X63" s="65">
        <f t="shared" si="23"/>
        <v>0</v>
      </c>
      <c r="Y63" s="65">
        <f t="shared" si="23"/>
        <v>0</v>
      </c>
      <c r="Z63" s="65">
        <f t="shared" si="23"/>
        <v>0</v>
      </c>
      <c r="AA63" s="65">
        <f t="shared" si="23"/>
        <v>0</v>
      </c>
      <c r="AB63" s="65">
        <f t="shared" si="23"/>
        <v>0</v>
      </c>
      <c r="AC63" s="65">
        <f t="shared" si="23"/>
        <v>0</v>
      </c>
      <c r="AD63" s="65">
        <f t="shared" si="23"/>
        <v>0</v>
      </c>
      <c r="AE63" s="65">
        <f t="shared" si="23"/>
        <v>0</v>
      </c>
      <c r="AF63" s="65">
        <f t="shared" si="23"/>
        <v>0</v>
      </c>
      <c r="AG63" s="65">
        <f t="shared" si="23"/>
        <v>0</v>
      </c>
      <c r="AH63" s="65">
        <f t="shared" si="23"/>
        <v>0</v>
      </c>
      <c r="AI63" s="65">
        <f t="shared" si="23"/>
        <v>0</v>
      </c>
      <c r="AJ63" s="65">
        <f t="shared" si="23"/>
        <v>0</v>
      </c>
    </row>
    <row r="64" spans="2:51">
      <c r="C64" s="68" t="str">
        <f>IF(Kalba="EN",Data2!C84,Data2!B84)</f>
        <v>FA rodiklių kapitalui lėšų srautas (realiąja išraiška)</v>
      </c>
      <c r="D64" s="69"/>
      <c r="E64" s="69"/>
      <c r="F64" s="65">
        <f t="shared" ref="F64:AJ64" si="24">SUM(F16,F17)-SUM(F21,F38,F40,F41,F46)+IF(AND(F5&gt;Investiciju_metu_skaicius,F22&gt;0,SUM(F38:F40,F41,F44)&gt;0),MIN(F22,SUM(F38:F40,F41,F44)),0)</f>
        <v>0</v>
      </c>
      <c r="G64" s="65">
        <f t="shared" si="24"/>
        <v>0</v>
      </c>
      <c r="H64" s="65">
        <f t="shared" si="24"/>
        <v>0</v>
      </c>
      <c r="I64" s="65">
        <f t="shared" si="24"/>
        <v>0</v>
      </c>
      <c r="J64" s="65">
        <f t="shared" si="24"/>
        <v>0</v>
      </c>
      <c r="K64" s="65">
        <f t="shared" si="24"/>
        <v>0</v>
      </c>
      <c r="L64" s="65">
        <f t="shared" si="24"/>
        <v>0</v>
      </c>
      <c r="M64" s="65">
        <f t="shared" si="24"/>
        <v>0</v>
      </c>
      <c r="N64" s="65">
        <f t="shared" si="24"/>
        <v>0</v>
      </c>
      <c r="O64" s="65">
        <f t="shared" si="24"/>
        <v>0</v>
      </c>
      <c r="P64" s="65">
        <f t="shared" si="24"/>
        <v>0</v>
      </c>
      <c r="Q64" s="65">
        <f t="shared" si="24"/>
        <v>0</v>
      </c>
      <c r="R64" s="65">
        <f t="shared" si="24"/>
        <v>0</v>
      </c>
      <c r="S64" s="65">
        <f t="shared" si="24"/>
        <v>0</v>
      </c>
      <c r="T64" s="65">
        <f t="shared" si="24"/>
        <v>0</v>
      </c>
      <c r="U64" s="65">
        <f t="shared" si="24"/>
        <v>0</v>
      </c>
      <c r="V64" s="65">
        <f t="shared" si="24"/>
        <v>0</v>
      </c>
      <c r="W64" s="65">
        <f t="shared" si="24"/>
        <v>0</v>
      </c>
      <c r="X64" s="65">
        <f t="shared" si="24"/>
        <v>0</v>
      </c>
      <c r="Y64" s="65">
        <f t="shared" si="24"/>
        <v>0</v>
      </c>
      <c r="Z64" s="65">
        <f t="shared" si="24"/>
        <v>0</v>
      </c>
      <c r="AA64" s="65">
        <f t="shared" si="24"/>
        <v>0</v>
      </c>
      <c r="AB64" s="65">
        <f t="shared" si="24"/>
        <v>0</v>
      </c>
      <c r="AC64" s="65">
        <f t="shared" si="24"/>
        <v>0</v>
      </c>
      <c r="AD64" s="65">
        <f t="shared" si="24"/>
        <v>0</v>
      </c>
      <c r="AE64" s="65">
        <f t="shared" si="24"/>
        <v>0</v>
      </c>
      <c r="AF64" s="65">
        <f t="shared" si="24"/>
        <v>0</v>
      </c>
      <c r="AG64" s="65">
        <f t="shared" si="24"/>
        <v>0</v>
      </c>
      <c r="AH64" s="65">
        <f t="shared" si="24"/>
        <v>0</v>
      </c>
      <c r="AI64" s="65">
        <f t="shared" si="24"/>
        <v>0</v>
      </c>
      <c r="AJ64" s="65">
        <f t="shared" si="24"/>
        <v>0</v>
      </c>
    </row>
    <row r="65" spans="3:36">
      <c r="C65" s="68" t="str">
        <f>IF(Kalba="EN",Data2!C86,Data2!B86)</f>
        <v>Finansinė grynoji dabartinė vertė investicijoms - FGDV(I)</v>
      </c>
      <c r="D65" s="71">
        <f>F62+NPV(FDN,G62:INDEX(G62:AJ62,PAL))</f>
        <v>0</v>
      </c>
      <c r="E65" s="72"/>
    </row>
    <row r="66" spans="3:36">
      <c r="C66" s="68" t="str">
        <f>IF(Kalba="EN",Data2!C87,Data2!B87)</f>
        <v>Finansinė vidinė grąžos norma investicijoms - FVGN(I)</v>
      </c>
      <c r="D66" s="73" t="str">
        <f>IF(ISERROR(E66),"Nėra reikšmės",E66)</f>
        <v>Nėra reikšmės</v>
      </c>
      <c r="E66" s="200" t="e">
        <f>IRR(F62:INDEX(F62:AJ62,PAL+1))</f>
        <v>#NUM!</v>
      </c>
    </row>
    <row r="67" spans="3:36">
      <c r="C67" s="68" t="str">
        <f>IF(Kalba="EN",Data2!C88,Data2!B88)</f>
        <v>Finansinė modifikuota vidinė grąžos norma investicijoms - FMVGN(I)</v>
      </c>
      <c r="D67" s="74" t="str">
        <f>IF(ISERROR(E67),"Nėra reikšmės",E67)</f>
        <v>Nėra reikšmės</v>
      </c>
      <c r="E67" s="200" t="e">
        <f>MIRR(F62:INDEX(F62:AJ62,PAL+1),FDN,FDN)</f>
        <v>#DIV/0!</v>
      </c>
      <c r="G67" s="81"/>
    </row>
    <row r="68" spans="3:36">
      <c r="C68" s="68" t="str">
        <f>IF(Kalba="EN",Data2!C89,Data2!B89)</f>
        <v>Finansinis naudos ir išlaidų santykis - FNIS</v>
      </c>
      <c r="D68" s="75" t="str">
        <f>IF(ISERROR(D17/SUM(D7,-D16,D22)),"-",D17/SUM(D7,-D16,D22))</f>
        <v>-</v>
      </c>
      <c r="E68" s="72"/>
      <c r="G68" s="82"/>
      <c r="H68" s="82"/>
    </row>
    <row r="69" spans="3:36">
      <c r="C69" s="68" t="str">
        <f>IF(Kalba="EN",Data2!C90,Data2!B90)</f>
        <v>Finansinis gyvybingumas (realiąja išraiška)</v>
      </c>
      <c r="D69" s="76" t="str">
        <f>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row>
    <row r="70" spans="3:36">
      <c r="C70" s="68" t="str">
        <f>IF(Kalba="EN",Data2!C92,Data2!B92)</f>
        <v>Finansinė grynoji dabartinė vertė kapitalui - FGDV(K)</v>
      </c>
      <c r="D70" s="71">
        <f>F64+NPV(FDN,G64:INDEX(G64:AJ64,PAL))</f>
        <v>0</v>
      </c>
      <c r="E70" s="72"/>
      <c r="G70" s="82"/>
      <c r="H70" s="82"/>
    </row>
    <row r="71" spans="3:36">
      <c r="C71" s="68" t="str">
        <f>IF(Kalba="EN",Data2!C93,Data2!B93)</f>
        <v>Finansinė vidinė grąžos norma kapitalui - FVGN(K)</v>
      </c>
      <c r="D71" s="73" t="str">
        <f>IF(ISERROR(E71),"Nėra reikšmės",E71)</f>
        <v>Nėra reikšmės</v>
      </c>
      <c r="E71" s="201" t="e">
        <f>IRR(F64:INDEX(F64:AJ64,PAL+1))</f>
        <v>#NUM!</v>
      </c>
    </row>
    <row r="72" spans="3:36">
      <c r="C72" s="68" t="str">
        <f>IF(Kalba="EN",Data2!C94,Data2!B94)</f>
        <v>Finansinė modifikuota vidinė grąžos norma kapitalui - FMVGN(K)</v>
      </c>
      <c r="D72" s="74" t="str">
        <f>IF(ISERROR(E72),"Nėra reikšmės",E72)</f>
        <v>Nėra reikšmės</v>
      </c>
      <c r="E72" s="201" t="e">
        <f>MIRR(F64:INDEX(F64:AJ64,PAL+1),FDN,FDN)</f>
        <v>#DIV/0!</v>
      </c>
    </row>
    <row r="73" spans="3:36"/>
    <row r="74" spans="3:36">
      <c r="C74" s="404" t="str">
        <f>IF(Kalba="EN",Data2!C95,Data2!B95)</f>
        <v>Ekonominės analizės (EA) rodiklių apskaičiavimas</v>
      </c>
      <c r="D74" s="206"/>
      <c r="E74" s="206"/>
      <c r="F74" s="206"/>
      <c r="G74" s="206"/>
      <c r="H74" s="206"/>
      <c r="I74" s="206"/>
      <c r="J74" s="206"/>
      <c r="K74" s="206"/>
      <c r="L74" s="206"/>
      <c r="M74" s="206"/>
      <c r="N74" s="206"/>
      <c r="O74" s="206"/>
      <c r="P74" s="206"/>
      <c r="Q74" s="206"/>
      <c r="R74" s="206"/>
      <c r="S74" s="206"/>
      <c r="T74" s="206"/>
      <c r="U74" s="206"/>
      <c r="V74" s="206"/>
      <c r="W74" s="206"/>
      <c r="X74" s="206"/>
      <c r="Y74" s="206"/>
      <c r="Z74" s="206"/>
      <c r="AA74" s="206"/>
      <c r="AB74" s="206"/>
      <c r="AC74" s="206"/>
      <c r="AD74" s="206"/>
      <c r="AE74" s="206"/>
      <c r="AF74" s="206"/>
      <c r="AG74" s="206"/>
      <c r="AH74" s="206"/>
      <c r="AI74" s="206"/>
      <c r="AJ74" s="206"/>
    </row>
    <row r="75" spans="3:36">
      <c r="C75" s="68" t="str">
        <f>IF(Kalba="EN",Data2!C96,Data2!B96)</f>
        <v>EA rodiklių lėšų srautas (realiąja išraiška)</v>
      </c>
      <c r="D75" s="69"/>
      <c r="E75" s="69"/>
      <c r="F75" s="65" t="e">
        <f>IF(pvm_susigrazinimas="Taip",SUMPRODUCT(F$16,Data1!$C$63,Data1!$D$11)-SUMPRODUCT(F$8:F$15,Data1!$D$55:$D$62,Data1!$D$3:$D$10)-SUMPRODUCT(F$23:F$28,Data1!$D$70:$D$75,Data1!$D$18:$D$23)+F47,SUMPRODUCT(F$16,Data1!$C$63)-SUMPRODUCT(F$8:F$15,Data1!$D$55:$D$62)-SUMPRODUCT(F$23:F$28,Data1!$D$70:$D$75)+F47)</f>
        <v>#VALUE!</v>
      </c>
      <c r="G75" s="65" t="e">
        <f>IF(pvm_susigrazinimas="Taip",SUMPRODUCT(G$16,Data1!$C$63,Data1!$D$11)-SUMPRODUCT(G$8:G$15,Data1!$D$55:$D$62,Data1!$D$3:$D$10)-SUMPRODUCT(G$23:G$28,Data1!$D$70:$D$75,Data1!$D$18:$D$23)+G47,SUMPRODUCT(G$16,Data1!$C$63)-SUMPRODUCT(G$8:G$15,Data1!$D$55:$D$62)-SUMPRODUCT(G$23:G$28,Data1!$D$70:$D$75)+G47)</f>
        <v>#VALUE!</v>
      </c>
      <c r="H75" s="65" t="e">
        <f>IF(pvm_susigrazinimas="Taip",SUMPRODUCT(H$16,Data1!$C$63,Data1!$D$11)-SUMPRODUCT(H$8:H$15,Data1!$D$55:$D$62,Data1!$D$3:$D$10)-SUMPRODUCT(H$23:H$28,Data1!$D$70:$D$75,Data1!$D$18:$D$23)+H47,SUMPRODUCT(H$16,Data1!$C$63)-SUMPRODUCT(H$8:H$15,Data1!$D$55:$D$62)-SUMPRODUCT(H$23:H$28,Data1!$D$70:$D$75)+H47)</f>
        <v>#VALUE!</v>
      </c>
      <c r="I75" s="65" t="e">
        <f>IF(pvm_susigrazinimas="Taip",SUMPRODUCT(I$16,Data1!$C$63,Data1!$D$11)-SUMPRODUCT(I$8:I$15,Data1!$D$55:$D$62,Data1!$D$3:$D$10)-SUMPRODUCT(I$23:I$28,Data1!$D$70:$D$75,Data1!$D$18:$D$23)+I47,SUMPRODUCT(I$16,Data1!$C$63)-SUMPRODUCT(I$8:I$15,Data1!$D$55:$D$62)-SUMPRODUCT(I$23:I$28,Data1!$D$70:$D$75)+I47)</f>
        <v>#VALUE!</v>
      </c>
      <c r="J75" s="65" t="e">
        <f>IF(pvm_susigrazinimas="Taip",SUMPRODUCT(J$16,Data1!$C$63,Data1!$D$11)-SUMPRODUCT(J$8:J$15,Data1!$D$55:$D$62,Data1!$D$3:$D$10)-SUMPRODUCT(J$23:J$28,Data1!$D$70:$D$75,Data1!$D$18:$D$23)+J47,SUMPRODUCT(J$16,Data1!$C$63)-SUMPRODUCT(J$8:J$15,Data1!$D$55:$D$62)-SUMPRODUCT(J$23:J$28,Data1!$D$70:$D$75)+J47)</f>
        <v>#VALUE!</v>
      </c>
      <c r="K75" s="65" t="e">
        <f>IF(pvm_susigrazinimas="Taip",SUMPRODUCT(K$16,Data1!$C$63,Data1!$D$11)-SUMPRODUCT(K$8:K$15,Data1!$D$55:$D$62,Data1!$D$3:$D$10)-SUMPRODUCT(K$23:K$28,Data1!$D$70:$D$75,Data1!$D$18:$D$23)+K47,SUMPRODUCT(K$16,Data1!$C$63)-SUMPRODUCT(K$8:K$15,Data1!$D$55:$D$62)-SUMPRODUCT(K$23:K$28,Data1!$D$70:$D$75)+K47)</f>
        <v>#VALUE!</v>
      </c>
      <c r="L75" s="65" t="e">
        <f>IF(pvm_susigrazinimas="Taip",SUMPRODUCT(L$16,Data1!$C$63,Data1!$D$11)-SUMPRODUCT(L$8:L$15,Data1!$D$55:$D$62,Data1!$D$3:$D$10)-SUMPRODUCT(L$23:L$28,Data1!$D$70:$D$75,Data1!$D$18:$D$23)+L47,SUMPRODUCT(L$16,Data1!$C$63)-SUMPRODUCT(L$8:L$15,Data1!$D$55:$D$62)-SUMPRODUCT(L$23:L$28,Data1!$D$70:$D$75)+L47)</f>
        <v>#VALUE!</v>
      </c>
      <c r="M75" s="65" t="e">
        <f>IF(pvm_susigrazinimas="Taip",SUMPRODUCT(M$16,Data1!$C$63,Data1!$D$11)-SUMPRODUCT(M$8:M$15,Data1!$D$55:$D$62,Data1!$D$3:$D$10)-SUMPRODUCT(M$23:M$28,Data1!$D$70:$D$75,Data1!$D$18:$D$23)+M47,SUMPRODUCT(M$16,Data1!$C$63)-SUMPRODUCT(M$8:M$15,Data1!$D$55:$D$62)-SUMPRODUCT(M$23:M$28,Data1!$D$70:$D$75)+M47)</f>
        <v>#VALUE!</v>
      </c>
      <c r="N75" s="65" t="e">
        <f>IF(pvm_susigrazinimas="Taip",SUMPRODUCT(N$16,Data1!$C$63,Data1!$D$11)-SUMPRODUCT(N$8:N$15,Data1!$D$55:$D$62,Data1!$D$3:$D$10)-SUMPRODUCT(N$23:N$28,Data1!$D$70:$D$75,Data1!$D$18:$D$23)+N47,SUMPRODUCT(N$16,Data1!$C$63)-SUMPRODUCT(N$8:N$15,Data1!$D$55:$D$62)-SUMPRODUCT(N$23:N$28,Data1!$D$70:$D$75)+N47)</f>
        <v>#VALUE!</v>
      </c>
      <c r="O75" s="65" t="e">
        <f>IF(pvm_susigrazinimas="Taip",SUMPRODUCT(O$16,Data1!$C$63,Data1!$D$11)-SUMPRODUCT(O$8:O$15,Data1!$D$55:$D$62,Data1!$D$3:$D$10)-SUMPRODUCT(O$23:O$28,Data1!$D$70:$D$75,Data1!$D$18:$D$23)+O47,SUMPRODUCT(O$16,Data1!$C$63)-SUMPRODUCT(O$8:O$15,Data1!$D$55:$D$62)-SUMPRODUCT(O$23:O$28,Data1!$D$70:$D$75)+O47)</f>
        <v>#VALUE!</v>
      </c>
      <c r="P75" s="65" t="e">
        <f>IF(pvm_susigrazinimas="Taip",SUMPRODUCT(P$16,Data1!$C$63,Data1!$D$11)-SUMPRODUCT(P$8:P$15,Data1!$D$55:$D$62,Data1!$D$3:$D$10)-SUMPRODUCT(P$23:P$28,Data1!$D$70:$D$75,Data1!$D$18:$D$23)+P47,SUMPRODUCT(P$16,Data1!$C$63)-SUMPRODUCT(P$8:P$15,Data1!$D$55:$D$62)-SUMPRODUCT(P$23:P$28,Data1!$D$70:$D$75)+P47)</f>
        <v>#VALUE!</v>
      </c>
      <c r="Q75" s="65" t="e">
        <f>IF(pvm_susigrazinimas="Taip",SUMPRODUCT(Q$16,Data1!$C$63,Data1!$D$11)-SUMPRODUCT(Q$8:Q$15,Data1!$D$55:$D$62,Data1!$D$3:$D$10)-SUMPRODUCT(Q$23:Q$28,Data1!$D$70:$D$75,Data1!$D$18:$D$23)+Q47,SUMPRODUCT(Q$16,Data1!$C$63)-SUMPRODUCT(Q$8:Q$15,Data1!$D$55:$D$62)-SUMPRODUCT(Q$23:Q$28,Data1!$D$70:$D$75)+Q47)</f>
        <v>#VALUE!</v>
      </c>
      <c r="R75" s="65" t="e">
        <f>IF(pvm_susigrazinimas="Taip",SUMPRODUCT(R$16,Data1!$C$63,Data1!$D$11)-SUMPRODUCT(R$8:R$15,Data1!$D$55:$D$62,Data1!$D$3:$D$10)-SUMPRODUCT(R$23:R$28,Data1!$D$70:$D$75,Data1!$D$18:$D$23)+R47,SUMPRODUCT(R$16,Data1!$C$63)-SUMPRODUCT(R$8:R$15,Data1!$D$55:$D$62)-SUMPRODUCT(R$23:R$28,Data1!$D$70:$D$75)+R47)</f>
        <v>#VALUE!</v>
      </c>
      <c r="S75" s="65" t="e">
        <f>IF(pvm_susigrazinimas="Taip",SUMPRODUCT(S$16,Data1!$C$63,Data1!$D$11)-SUMPRODUCT(S$8:S$15,Data1!$D$55:$D$62,Data1!$D$3:$D$10)-SUMPRODUCT(S$23:S$28,Data1!$D$70:$D$75,Data1!$D$18:$D$23)+S47,SUMPRODUCT(S$16,Data1!$C$63)-SUMPRODUCT(S$8:S$15,Data1!$D$55:$D$62)-SUMPRODUCT(S$23:S$28,Data1!$D$70:$D$75)+S47)</f>
        <v>#VALUE!</v>
      </c>
      <c r="T75" s="65" t="e">
        <f>IF(pvm_susigrazinimas="Taip",SUMPRODUCT(T$16,Data1!$C$63,Data1!$D$11)-SUMPRODUCT(T$8:T$15,Data1!$D$55:$D$62,Data1!$D$3:$D$10)-SUMPRODUCT(T$23:T$28,Data1!$D$70:$D$75,Data1!$D$18:$D$23)+T47,SUMPRODUCT(T$16,Data1!$C$63)-SUMPRODUCT(T$8:T$15,Data1!$D$55:$D$62)-SUMPRODUCT(T$23:T$28,Data1!$D$70:$D$75)+T47)</f>
        <v>#VALUE!</v>
      </c>
      <c r="U75" s="65" t="e">
        <f>IF(pvm_susigrazinimas="Taip",SUMPRODUCT(U$16,Data1!$C$63,Data1!$D$11)-SUMPRODUCT(U$8:U$15,Data1!$D$55:$D$62,Data1!$D$3:$D$10)-SUMPRODUCT(U$23:U$28,Data1!$D$70:$D$75,Data1!$D$18:$D$23)+U47,SUMPRODUCT(U$16,Data1!$C$63)-SUMPRODUCT(U$8:U$15,Data1!$D$55:$D$62)-SUMPRODUCT(U$23:U$28,Data1!$D$70:$D$75)+U47)</f>
        <v>#VALUE!</v>
      </c>
      <c r="V75" s="65" t="e">
        <f>IF(pvm_susigrazinimas="Taip",SUMPRODUCT(V$16,Data1!$C$63,Data1!$D$11)-SUMPRODUCT(V$8:V$15,Data1!$D$55:$D$62,Data1!$D$3:$D$10)-SUMPRODUCT(V$23:V$28,Data1!$D$70:$D$75,Data1!$D$18:$D$23)+V47,SUMPRODUCT(V$16,Data1!$C$63)-SUMPRODUCT(V$8:V$15,Data1!$D$55:$D$62)-SUMPRODUCT(V$23:V$28,Data1!$D$70:$D$75)+V47)</f>
        <v>#VALUE!</v>
      </c>
      <c r="W75" s="65" t="e">
        <f>IF(pvm_susigrazinimas="Taip",SUMPRODUCT(W$16,Data1!$C$63,Data1!$D$11)-SUMPRODUCT(W$8:W$15,Data1!$D$55:$D$62,Data1!$D$3:$D$10)-SUMPRODUCT(W$23:W$28,Data1!$D$70:$D$75,Data1!$D$18:$D$23)+W47,SUMPRODUCT(W$16,Data1!$C$63)-SUMPRODUCT(W$8:W$15,Data1!$D$55:$D$62)-SUMPRODUCT(W$23:W$28,Data1!$D$70:$D$75)+W47)</f>
        <v>#VALUE!</v>
      </c>
      <c r="X75" s="65" t="e">
        <f>IF(pvm_susigrazinimas="Taip",SUMPRODUCT(X$16,Data1!$C$63,Data1!$D$11)-SUMPRODUCT(X$8:X$15,Data1!$D$55:$D$62,Data1!$D$3:$D$10)-SUMPRODUCT(X$23:X$28,Data1!$D$70:$D$75,Data1!$D$18:$D$23)+X47,SUMPRODUCT(X$16,Data1!$C$63)-SUMPRODUCT(X$8:X$15,Data1!$D$55:$D$62)-SUMPRODUCT(X$23:X$28,Data1!$D$70:$D$75)+X47)</f>
        <v>#VALUE!</v>
      </c>
      <c r="Y75" s="65" t="e">
        <f>IF(pvm_susigrazinimas="Taip",SUMPRODUCT(Y$16,Data1!$C$63,Data1!$D$11)-SUMPRODUCT(Y$8:Y$15,Data1!$D$55:$D$62,Data1!$D$3:$D$10)-SUMPRODUCT(Y$23:Y$28,Data1!$D$70:$D$75,Data1!$D$18:$D$23)+Y47,SUMPRODUCT(Y$16,Data1!$C$63)-SUMPRODUCT(Y$8:Y$15,Data1!$D$55:$D$62)-SUMPRODUCT(Y$23:Y$28,Data1!$D$70:$D$75)+Y47)</f>
        <v>#VALUE!</v>
      </c>
      <c r="Z75" s="65" t="e">
        <f>IF(pvm_susigrazinimas="Taip",SUMPRODUCT(Z$16,Data1!$C$63,Data1!$D$11)-SUMPRODUCT(Z$8:Z$15,Data1!$D$55:$D$62,Data1!$D$3:$D$10)-SUMPRODUCT(Z$23:Z$28,Data1!$D$70:$D$75,Data1!$D$18:$D$23)+Z47,SUMPRODUCT(Z$16,Data1!$C$63)-SUMPRODUCT(Z$8:Z$15,Data1!$D$55:$D$62)-SUMPRODUCT(Z$23:Z$28,Data1!$D$70:$D$75)+Z47)</f>
        <v>#VALUE!</v>
      </c>
      <c r="AA75" s="65" t="e">
        <f>IF(pvm_susigrazinimas="Taip",SUMPRODUCT(AA$16,Data1!$C$63,Data1!$D$11)-SUMPRODUCT(AA$8:AA$15,Data1!$D$55:$D$62,Data1!$D$3:$D$10)-SUMPRODUCT(AA$23:AA$28,Data1!$D$70:$D$75,Data1!$D$18:$D$23)+AA47,SUMPRODUCT(AA$16,Data1!$C$63)-SUMPRODUCT(AA$8:AA$15,Data1!$D$55:$D$62)-SUMPRODUCT(AA$23:AA$28,Data1!$D$70:$D$75)+AA47)</f>
        <v>#VALUE!</v>
      </c>
      <c r="AB75" s="65" t="e">
        <f>IF(pvm_susigrazinimas="Taip",SUMPRODUCT(AB$16,Data1!$C$63,Data1!$D$11)-SUMPRODUCT(AB$8:AB$15,Data1!$D$55:$D$62,Data1!$D$3:$D$10)-SUMPRODUCT(AB$23:AB$28,Data1!$D$70:$D$75,Data1!$D$18:$D$23)+AB47,SUMPRODUCT(AB$16,Data1!$C$63)-SUMPRODUCT(AB$8:AB$15,Data1!$D$55:$D$62)-SUMPRODUCT(AB$23:AB$28,Data1!$D$70:$D$75)+AB47)</f>
        <v>#VALUE!</v>
      </c>
      <c r="AC75" s="65" t="e">
        <f>IF(pvm_susigrazinimas="Taip",SUMPRODUCT(AC$16,Data1!$C$63,Data1!$D$11)-SUMPRODUCT(AC$8:AC$15,Data1!$D$55:$D$62,Data1!$D$3:$D$10)-SUMPRODUCT(AC$23:AC$28,Data1!$D$70:$D$75,Data1!$D$18:$D$23)+AC47,SUMPRODUCT(AC$16,Data1!$C$63)-SUMPRODUCT(AC$8:AC$15,Data1!$D$55:$D$62)-SUMPRODUCT(AC$23:AC$28,Data1!$D$70:$D$75)+AC47)</f>
        <v>#VALUE!</v>
      </c>
      <c r="AD75" s="65" t="e">
        <f>IF(pvm_susigrazinimas="Taip",SUMPRODUCT(AD$16,Data1!$C$63,Data1!$D$11)-SUMPRODUCT(AD$8:AD$15,Data1!$D$55:$D$62,Data1!$D$3:$D$10)-SUMPRODUCT(AD$23:AD$28,Data1!$D$70:$D$75,Data1!$D$18:$D$23)+AD47,SUMPRODUCT(AD$16,Data1!$C$63)-SUMPRODUCT(AD$8:AD$15,Data1!$D$55:$D$62)-SUMPRODUCT(AD$23:AD$28,Data1!$D$70:$D$75)+AD47)</f>
        <v>#VALUE!</v>
      </c>
      <c r="AE75" s="65" t="e">
        <f>IF(pvm_susigrazinimas="Taip",SUMPRODUCT(AE$16,Data1!$C$63,Data1!$D$11)-SUMPRODUCT(AE$8:AE$15,Data1!$D$55:$D$62,Data1!$D$3:$D$10)-SUMPRODUCT(AE$23:AE$28,Data1!$D$70:$D$75,Data1!$D$18:$D$23)+AE47,SUMPRODUCT(AE$16,Data1!$C$63)-SUMPRODUCT(AE$8:AE$15,Data1!$D$55:$D$62)-SUMPRODUCT(AE$23:AE$28,Data1!$D$70:$D$75)+AE47)</f>
        <v>#VALUE!</v>
      </c>
      <c r="AF75" s="65" t="e">
        <f>IF(pvm_susigrazinimas="Taip",SUMPRODUCT(AF$16,Data1!$C$63,Data1!$D$11)-SUMPRODUCT(AF$8:AF$15,Data1!$D$55:$D$62,Data1!$D$3:$D$10)-SUMPRODUCT(AF$23:AF$28,Data1!$D$70:$D$75,Data1!$D$18:$D$23)+AF47,SUMPRODUCT(AF$16,Data1!$C$63)-SUMPRODUCT(AF$8:AF$15,Data1!$D$55:$D$62)-SUMPRODUCT(AF$23:AF$28,Data1!$D$70:$D$75)+AF47)</f>
        <v>#VALUE!</v>
      </c>
      <c r="AG75" s="65" t="e">
        <f>IF(pvm_susigrazinimas="Taip",SUMPRODUCT(AG$16,Data1!$C$63,Data1!$D$11)-SUMPRODUCT(AG$8:AG$15,Data1!$D$55:$D$62,Data1!$D$3:$D$10)-SUMPRODUCT(AG$23:AG$28,Data1!$D$70:$D$75,Data1!$D$18:$D$23)+AG47,SUMPRODUCT(AG$16,Data1!$C$63)-SUMPRODUCT(AG$8:AG$15,Data1!$D$55:$D$62)-SUMPRODUCT(AG$23:AG$28,Data1!$D$70:$D$75)+AG47)</f>
        <v>#VALUE!</v>
      </c>
      <c r="AH75" s="65" t="e">
        <f>IF(pvm_susigrazinimas="Taip",SUMPRODUCT(AH$16,Data1!$C$63,Data1!$D$11)-SUMPRODUCT(AH$8:AH$15,Data1!$D$55:$D$62,Data1!$D$3:$D$10)-SUMPRODUCT(AH$23:AH$28,Data1!$D$70:$D$75,Data1!$D$18:$D$23)+AH47,SUMPRODUCT(AH$16,Data1!$C$63)-SUMPRODUCT(AH$8:AH$15,Data1!$D$55:$D$62)-SUMPRODUCT(AH$23:AH$28,Data1!$D$70:$D$75)+AH47)</f>
        <v>#VALUE!</v>
      </c>
      <c r="AI75" s="65" t="e">
        <f>IF(pvm_susigrazinimas="Taip",SUMPRODUCT(AI$16,Data1!$C$63,Data1!$D$11)-SUMPRODUCT(AI$8:AI$15,Data1!$D$55:$D$62,Data1!$D$3:$D$10)-SUMPRODUCT(AI$23:AI$28,Data1!$D$70:$D$75,Data1!$D$18:$D$23)+AI47,SUMPRODUCT(AI$16,Data1!$C$63)-SUMPRODUCT(AI$8:AI$15,Data1!$D$55:$D$62)-SUMPRODUCT(AI$23:AI$28,Data1!$D$70:$D$75)+AI47)</f>
        <v>#VALUE!</v>
      </c>
      <c r="AJ75" s="65" t="e">
        <f>IF(pvm_susigrazinimas="Taip",SUMPRODUCT(AJ$16,Data1!$C$63,Data1!$D$11)-SUMPRODUCT(AJ$8:AJ$15,Data1!$D$55:$D$62,Data1!$D$3:$D$10)-SUMPRODUCT(AJ$23:AJ$28,Data1!$D$70:$D$75,Data1!$D$18:$D$23)+AJ47,SUMPRODUCT(AJ$16,Data1!$C$63)-SUMPRODUCT(AJ$8:AJ$15,Data1!$D$55:$D$62)-SUMPRODUCT(AJ$23:AJ$28,Data1!$D$70:$D$75)+AJ47)</f>
        <v>#VALUE!</v>
      </c>
    </row>
    <row r="76" spans="3:36">
      <c r="C76" s="68" t="str">
        <f>IF(Kalba="EN",Data2!C98,Data2!B98)</f>
        <v>Konvertuota investicijų (A.) GDV</v>
      </c>
      <c r="D76" s="71">
        <f>IF(pvm_susigrazinimas="Taip",SUMPRODUCT(AN8:AN15,Data1!C55:C62),SUMPRODUCT(AM8:AM15,Data1!C55:C62))</f>
        <v>0</v>
      </c>
    </row>
    <row r="77" spans="3:36">
      <c r="C77" s="68" t="str">
        <f>IF(Kalba="EN",Data2!C99,Data2!B99)</f>
        <v>Konvertuota investicijų likutinės vertės (B.) GDV</v>
      </c>
      <c r="D77" s="71">
        <f>IF(pvm_susigrazinimas="Taip",PRODUCT(AN16,Data1!C63),PRODUCT(AM16,Data1!C63))</f>
        <v>0</v>
      </c>
    </row>
    <row r="78" spans="3:36">
      <c r="C78" s="68" t="str">
        <f>IF(Kalba="EN",Data2!C100,Data2!B100)</f>
        <v>Konvertuota veiklos pajamų (C.) GDV</v>
      </c>
      <c r="D78" s="71">
        <f>IF(pvm_susigrazinimas="Taip",SUMPRODUCT(AN18:AN20,Data1!C65:C67),SUMPRODUCT(AM18:AM20,Data1!C65:C67))</f>
        <v>0</v>
      </c>
    </row>
    <row r="79" spans="3:36">
      <c r="C79" s="68" t="str">
        <f>IF(Kalba="EN",Data2!C101,Data2!B101)</f>
        <v>Konvertuota veiklos išlaidų (D.1.) GDV</v>
      </c>
      <c r="D79" s="71">
        <f>IF(pvm_susigrazinimas="Taip",SUMPRODUCT(AN23:AN28,Data1!C70:C75),SUMPRODUCT(AM23:AM28,Data1!C70:C75))</f>
        <v>0</v>
      </c>
    </row>
    <row r="80" spans="3:36">
      <c r="C80" s="396" t="str">
        <f>IF(Kalba="EN",Data2!C102,Data2!B102)</f>
        <v>Ekonominė grynoji dabartinė vertė - EGDV</v>
      </c>
      <c r="D80" s="397" t="e">
        <f>F75+NPV(SDN,G75:INDEX(G75:AJ75,PAL))</f>
        <v>#VALUE!</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row>
    <row r="81" spans="2:42">
      <c r="C81" s="400" t="str">
        <f>IF(Kalba="EN",Data2!C103,Data2!B103)</f>
        <v>Ekonominė vidinė grąžos norma - EVGN</v>
      </c>
      <c r="D81" s="401" t="str">
        <f>IF(ISERROR(E81),"Nėra reikšmės",E81)</f>
        <v>Nėra reikšmės</v>
      </c>
      <c r="E81" s="202" t="e">
        <f>IRR(F75:INDEX(F75:AJ75,PAL+1))</f>
        <v>#VALUE!</v>
      </c>
    </row>
    <row r="82" spans="2:42">
      <c r="C82" s="400" t="str">
        <f>IF(Kalba="EN",Data2!C104,Data2!B104)</f>
        <v>Ekonominės naudos ir išlaidų santykis - ENIS</v>
      </c>
      <c r="D82" s="402" t="str">
        <f>IF(ISERROR(SUM(D47) / SUM(D76,-D77,D79)),"-",SUM(D47) / SUM(D76,-D77,D79))</f>
        <v>-</v>
      </c>
    </row>
    <row r="83" spans="2:42" ht="7.5" customHeight="1"/>
    <row r="84" spans="2:42" hidden="1"/>
    <row r="85" spans="2:42" hidden="1"/>
    <row r="86" spans="2:42" hidden="1">
      <c r="B86" s="931" t="s">
        <v>524</v>
      </c>
      <c r="C86" s="931"/>
    </row>
    <row r="87" spans="2:42" hidden="1"/>
    <row r="88" spans="2:42" s="61" customFormat="1" hidden="1">
      <c r="B88" s="66" t="s">
        <v>49</v>
      </c>
      <c r="C88" s="5" t="str">
        <f>IF(Kalba="EN",Data2!C$72,Data2!B$72)</f>
        <v>Socialinio ekonominio (SE) poveikio finansinė išraiška</v>
      </c>
      <c r="D88" s="62">
        <f t="shared" ref="D88:AJ88" si="25">SUM(D89)-SUM(D97)</f>
        <v>0</v>
      </c>
      <c r="E88" s="62">
        <f t="shared" si="25"/>
        <v>0</v>
      </c>
      <c r="F88" s="62">
        <f t="shared" si="25"/>
        <v>0</v>
      </c>
      <c r="G88" s="62">
        <f t="shared" si="25"/>
        <v>0</v>
      </c>
      <c r="H88" s="62">
        <f t="shared" si="25"/>
        <v>0</v>
      </c>
      <c r="I88" s="62">
        <f t="shared" si="25"/>
        <v>0</v>
      </c>
      <c r="J88" s="62">
        <f t="shared" si="25"/>
        <v>0</v>
      </c>
      <c r="K88" s="62">
        <f t="shared" si="25"/>
        <v>0</v>
      </c>
      <c r="L88" s="62">
        <f t="shared" si="25"/>
        <v>0</v>
      </c>
      <c r="M88" s="62">
        <f t="shared" si="25"/>
        <v>0</v>
      </c>
      <c r="N88" s="62">
        <f t="shared" si="25"/>
        <v>0</v>
      </c>
      <c r="O88" s="62">
        <f t="shared" si="25"/>
        <v>0</v>
      </c>
      <c r="P88" s="62">
        <f t="shared" si="25"/>
        <v>0</v>
      </c>
      <c r="Q88" s="62">
        <f t="shared" si="25"/>
        <v>0</v>
      </c>
      <c r="R88" s="62">
        <f t="shared" si="25"/>
        <v>0</v>
      </c>
      <c r="S88" s="62">
        <f t="shared" si="25"/>
        <v>0</v>
      </c>
      <c r="T88" s="62">
        <f t="shared" si="25"/>
        <v>0</v>
      </c>
      <c r="U88" s="62">
        <f t="shared" si="25"/>
        <v>0</v>
      </c>
      <c r="V88" s="62">
        <f t="shared" si="25"/>
        <v>0</v>
      </c>
      <c r="W88" s="62">
        <f t="shared" si="25"/>
        <v>0</v>
      </c>
      <c r="X88" s="62">
        <f t="shared" si="25"/>
        <v>0</v>
      </c>
      <c r="Y88" s="62">
        <f t="shared" si="25"/>
        <v>0</v>
      </c>
      <c r="Z88" s="62">
        <f t="shared" si="25"/>
        <v>0</v>
      </c>
      <c r="AA88" s="62">
        <f t="shared" si="25"/>
        <v>0</v>
      </c>
      <c r="AB88" s="62">
        <f t="shared" si="25"/>
        <v>0</v>
      </c>
      <c r="AC88" s="62">
        <f t="shared" si="25"/>
        <v>0</v>
      </c>
      <c r="AD88" s="62">
        <f t="shared" si="25"/>
        <v>0</v>
      </c>
      <c r="AE88" s="62">
        <f t="shared" si="25"/>
        <v>0</v>
      </c>
      <c r="AF88" s="62">
        <f t="shared" si="25"/>
        <v>0</v>
      </c>
      <c r="AG88" s="62">
        <f t="shared" si="25"/>
        <v>0</v>
      </c>
      <c r="AH88" s="62">
        <f t="shared" si="25"/>
        <v>0</v>
      </c>
      <c r="AI88" s="62">
        <f t="shared" si="25"/>
        <v>0</v>
      </c>
      <c r="AJ88" s="62">
        <f t="shared" si="25"/>
        <v>0</v>
      </c>
    </row>
    <row r="89" spans="2:42" s="61" customFormat="1" hidden="1">
      <c r="B89" s="66" t="s">
        <v>50</v>
      </c>
      <c r="C89" s="5" t="str">
        <f>IF(Kalba="EN",Data2!C$73,Data2!B$73) &amp; " "&amp; IF(Kalba="EN",Data2!C$74,Data2!B$74)</f>
        <v>SE nauda (pasirinkite SE naudos komponentą)</v>
      </c>
      <c r="D89" s="62">
        <f t="shared" ref="D89:AJ89" si="26">ROUND(SUM(D90:D96),0)</f>
        <v>0</v>
      </c>
      <c r="E89" s="62">
        <f t="shared" si="26"/>
        <v>0</v>
      </c>
      <c r="F89" s="62">
        <f t="shared" si="26"/>
        <v>0</v>
      </c>
      <c r="G89" s="62">
        <f t="shared" si="26"/>
        <v>0</v>
      </c>
      <c r="H89" s="62">
        <f t="shared" si="26"/>
        <v>0</v>
      </c>
      <c r="I89" s="62">
        <f t="shared" si="26"/>
        <v>0</v>
      </c>
      <c r="J89" s="62">
        <f t="shared" si="26"/>
        <v>0</v>
      </c>
      <c r="K89" s="62">
        <f t="shared" si="26"/>
        <v>0</v>
      </c>
      <c r="L89" s="62">
        <f t="shared" si="26"/>
        <v>0</v>
      </c>
      <c r="M89" s="62">
        <f t="shared" si="26"/>
        <v>0</v>
      </c>
      <c r="N89" s="62">
        <f t="shared" si="26"/>
        <v>0</v>
      </c>
      <c r="O89" s="62">
        <f t="shared" si="26"/>
        <v>0</v>
      </c>
      <c r="P89" s="62">
        <f t="shared" si="26"/>
        <v>0</v>
      </c>
      <c r="Q89" s="62">
        <f t="shared" si="26"/>
        <v>0</v>
      </c>
      <c r="R89" s="62">
        <f t="shared" si="26"/>
        <v>0</v>
      </c>
      <c r="S89" s="62">
        <f t="shared" si="26"/>
        <v>0</v>
      </c>
      <c r="T89" s="62">
        <f t="shared" si="26"/>
        <v>0</v>
      </c>
      <c r="U89" s="62">
        <f t="shared" si="26"/>
        <v>0</v>
      </c>
      <c r="V89" s="62">
        <f t="shared" si="26"/>
        <v>0</v>
      </c>
      <c r="W89" s="62">
        <f t="shared" si="26"/>
        <v>0</v>
      </c>
      <c r="X89" s="62">
        <f t="shared" si="26"/>
        <v>0</v>
      </c>
      <c r="Y89" s="62">
        <f t="shared" si="26"/>
        <v>0</v>
      </c>
      <c r="Z89" s="62">
        <f t="shared" si="26"/>
        <v>0</v>
      </c>
      <c r="AA89" s="62">
        <f t="shared" si="26"/>
        <v>0</v>
      </c>
      <c r="AB89" s="62">
        <f t="shared" si="26"/>
        <v>0</v>
      </c>
      <c r="AC89" s="62">
        <f t="shared" si="26"/>
        <v>0</v>
      </c>
      <c r="AD89" s="62">
        <f t="shared" si="26"/>
        <v>0</v>
      </c>
      <c r="AE89" s="62">
        <f t="shared" si="26"/>
        <v>0</v>
      </c>
      <c r="AF89" s="62">
        <f t="shared" si="26"/>
        <v>0</v>
      </c>
      <c r="AG89" s="62">
        <f t="shared" si="26"/>
        <v>0</v>
      </c>
      <c r="AH89" s="62">
        <f t="shared" si="26"/>
        <v>0</v>
      </c>
      <c r="AI89" s="62">
        <f t="shared" si="26"/>
        <v>0</v>
      </c>
      <c r="AJ89" s="62">
        <f t="shared" si="26"/>
        <v>0</v>
      </c>
    </row>
    <row r="90" spans="2:42" hidden="1">
      <c r="B90" s="199" t="s">
        <v>51</v>
      </c>
      <c r="C90" s="181" t="str">
        <f>Data4!D$137</f>
        <v>-</v>
      </c>
      <c r="D90" s="169">
        <f>F90+NPV(FDN,G90:INDEX(G90:AJ90,PAL))</f>
        <v>0</v>
      </c>
      <c r="E90" s="169">
        <f t="shared" ref="E90:E96" si="27">SUMIF($F$5:$AJ$5,"&lt;="&amp;PAL,$F90:$AJ90)</f>
        <v>0</v>
      </c>
      <c r="F90" s="169">
        <f>IF(ISERROR(Data4!M$137),0,Data4!M$137)</f>
        <v>0</v>
      </c>
      <c r="G90" s="169">
        <f>IF(ISERROR(Data4!N$137),0,Data4!N$137)</f>
        <v>0</v>
      </c>
      <c r="H90" s="169">
        <f>IF(ISERROR(Data4!O$137),0,Data4!O$137)</f>
        <v>0</v>
      </c>
      <c r="I90" s="169">
        <f>IF(ISERROR(Data4!P$137),0,Data4!P$137)</f>
        <v>0</v>
      </c>
      <c r="J90" s="169">
        <f>IF(ISERROR(Data4!Q$137),0,Data4!Q$137)</f>
        <v>0</v>
      </c>
      <c r="K90" s="169">
        <f>IF(ISERROR(Data4!R$137),0,Data4!R$137)</f>
        <v>0</v>
      </c>
      <c r="L90" s="169">
        <f>IF(ISERROR(Data4!S$137),0,Data4!S$137)</f>
        <v>0</v>
      </c>
      <c r="M90" s="169">
        <f>IF(ISERROR(Data4!T$137),0,Data4!T$137)</f>
        <v>0</v>
      </c>
      <c r="N90" s="169">
        <f>IF(ISERROR(Data4!U$137),0,Data4!U$137)</f>
        <v>0</v>
      </c>
      <c r="O90" s="169">
        <f>IF(ISERROR(Data4!V$137),0,Data4!V$137)</f>
        <v>0</v>
      </c>
      <c r="P90" s="169">
        <f>IF(ISERROR(Data4!W$137),0,Data4!W$137)</f>
        <v>0</v>
      </c>
      <c r="Q90" s="169">
        <f>IF(ISERROR(Data4!X$137),0,Data4!X$137)</f>
        <v>0</v>
      </c>
      <c r="R90" s="169">
        <f>IF(ISERROR(Data4!Y$137),0,Data4!Y$137)</f>
        <v>0</v>
      </c>
      <c r="S90" s="169">
        <f>IF(ISERROR(Data4!Z$137),0,Data4!Z$137)</f>
        <v>0</v>
      </c>
      <c r="T90" s="169">
        <f>IF(ISERROR(Data4!AA$137),0,Data4!AA$137)</f>
        <v>0</v>
      </c>
      <c r="U90" s="169">
        <f>IF(ISERROR(Data4!AB$137),0,Data4!AB$137)</f>
        <v>0</v>
      </c>
      <c r="V90" s="169">
        <f>IF(ISERROR(Data4!AC$137),0,Data4!AC$137)</f>
        <v>0</v>
      </c>
      <c r="W90" s="169">
        <f>IF(ISERROR(Data4!AD$137),0,Data4!AD$137)</f>
        <v>0</v>
      </c>
      <c r="X90" s="169">
        <f>IF(ISERROR(Data4!AE$137),0,Data4!AE$137)</f>
        <v>0</v>
      </c>
      <c r="Y90" s="169">
        <f>IF(ISERROR(Data4!AF$137),0,Data4!AF$137)</f>
        <v>0</v>
      </c>
      <c r="Z90" s="169">
        <f>IF(ISERROR(Data4!AG$137),0,Data4!AG$137)</f>
        <v>0</v>
      </c>
      <c r="AA90" s="169">
        <f>IF(ISERROR(Data4!AH$137),0,Data4!AH$137)</f>
        <v>0</v>
      </c>
      <c r="AB90" s="169">
        <f>IF(ISERROR(Data4!AI$137),0,Data4!AI$137)</f>
        <v>0</v>
      </c>
      <c r="AC90" s="169">
        <f>IF(ISERROR(Data4!AJ$137),0,Data4!AJ$137)</f>
        <v>0</v>
      </c>
      <c r="AD90" s="169">
        <f>IF(ISERROR(Data4!AK$137),0,Data4!AK$137)</f>
        <v>0</v>
      </c>
      <c r="AE90" s="169">
        <f>IF(ISERROR(Data4!AL$137),0,Data4!AL$137)</f>
        <v>0</v>
      </c>
      <c r="AF90" s="169">
        <f>IF(ISERROR(Data4!AM$137),0,Data4!AM$137)</f>
        <v>0</v>
      </c>
      <c r="AG90" s="169">
        <f>IF(ISERROR(Data4!AN$137),0,Data4!AN$137)</f>
        <v>0</v>
      </c>
      <c r="AH90" s="169">
        <f>IF(ISERROR(Data4!AO$137),0,Data4!AO$137)</f>
        <v>0</v>
      </c>
      <c r="AI90" s="169">
        <f>IF(ISERROR(Data4!AP$137),0,Data4!AP$137)</f>
        <v>0</v>
      </c>
      <c r="AJ90" s="169">
        <f>IF(ISERROR(Data4!AQ$137),0,Data4!AQ$137)</f>
        <v>0</v>
      </c>
      <c r="AO90" s="3"/>
      <c r="AP90" s="3"/>
    </row>
    <row r="91" spans="2:42" hidden="1">
      <c r="B91" s="199" t="s">
        <v>52</v>
      </c>
      <c r="C91" s="181" t="str">
        <f>Data4!D$138</f>
        <v>-</v>
      </c>
      <c r="D91" s="65">
        <f>F91+NPV(FDN,G91:INDEX(G91:AJ91,PAL))</f>
        <v>0</v>
      </c>
      <c r="E91" s="169">
        <f t="shared" si="27"/>
        <v>0</v>
      </c>
      <c r="F91" s="169">
        <f>IF(ISERROR(Data4!M$138),0,Data4!M$138)</f>
        <v>0</v>
      </c>
      <c r="G91" s="169">
        <f>IF(ISERROR(Data4!N$138),0,Data4!N$138)</f>
        <v>0</v>
      </c>
      <c r="H91" s="169">
        <f>IF(ISERROR(Data4!O$138),0,Data4!O$138)</f>
        <v>0</v>
      </c>
      <c r="I91" s="169">
        <f>IF(ISERROR(Data4!P$138),0,Data4!P$138)</f>
        <v>0</v>
      </c>
      <c r="J91" s="169">
        <f>IF(ISERROR(Data4!Q$138),0,Data4!Q$138)</f>
        <v>0</v>
      </c>
      <c r="K91" s="169">
        <f>IF(ISERROR(Data4!R$138),0,Data4!R$138)</f>
        <v>0</v>
      </c>
      <c r="L91" s="169">
        <f>IF(ISERROR(Data4!S$138),0,Data4!S$138)</f>
        <v>0</v>
      </c>
      <c r="M91" s="169">
        <f>IF(ISERROR(Data4!T$138),0,Data4!T$138)</f>
        <v>0</v>
      </c>
      <c r="N91" s="169">
        <f>IF(ISERROR(Data4!U$138),0,Data4!U$138)</f>
        <v>0</v>
      </c>
      <c r="O91" s="169">
        <f>IF(ISERROR(Data4!V$138),0,Data4!V$138)</f>
        <v>0</v>
      </c>
      <c r="P91" s="169">
        <f>IF(ISERROR(Data4!W$138),0,Data4!W$138)</f>
        <v>0</v>
      </c>
      <c r="Q91" s="169">
        <f>IF(ISERROR(Data4!X$138),0,Data4!X$138)</f>
        <v>0</v>
      </c>
      <c r="R91" s="169">
        <f>IF(ISERROR(Data4!Y$138),0,Data4!Y$138)</f>
        <v>0</v>
      </c>
      <c r="S91" s="169">
        <f>IF(ISERROR(Data4!Z$138),0,Data4!Z$138)</f>
        <v>0</v>
      </c>
      <c r="T91" s="169">
        <f>IF(ISERROR(Data4!AA$138),0,Data4!AA$138)</f>
        <v>0</v>
      </c>
      <c r="U91" s="169">
        <f>IF(ISERROR(Data4!AB$138),0,Data4!AB$138)</f>
        <v>0</v>
      </c>
      <c r="V91" s="169">
        <f>IF(ISERROR(Data4!AC$138),0,Data4!AC$138)</f>
        <v>0</v>
      </c>
      <c r="W91" s="169">
        <f>IF(ISERROR(Data4!AD$138),0,Data4!AD$138)</f>
        <v>0</v>
      </c>
      <c r="X91" s="169">
        <f>IF(ISERROR(Data4!AE$138),0,Data4!AE$138)</f>
        <v>0</v>
      </c>
      <c r="Y91" s="169">
        <f>IF(ISERROR(Data4!AF$138),0,Data4!AF$138)</f>
        <v>0</v>
      </c>
      <c r="Z91" s="169">
        <f>IF(ISERROR(Data4!AG$138),0,Data4!AG$138)</f>
        <v>0</v>
      </c>
      <c r="AA91" s="169">
        <f>IF(ISERROR(Data4!AH$138),0,Data4!AH$138)</f>
        <v>0</v>
      </c>
      <c r="AB91" s="169">
        <f>IF(ISERROR(Data4!AI$138),0,Data4!AI$138)</f>
        <v>0</v>
      </c>
      <c r="AC91" s="169">
        <f>IF(ISERROR(Data4!AJ$138),0,Data4!AJ$138)</f>
        <v>0</v>
      </c>
      <c r="AD91" s="169">
        <f>IF(ISERROR(Data4!AK$138),0,Data4!AK$138)</f>
        <v>0</v>
      </c>
      <c r="AE91" s="169">
        <f>IF(ISERROR(Data4!AL$138),0,Data4!AL$138)</f>
        <v>0</v>
      </c>
      <c r="AF91" s="169">
        <f>IF(ISERROR(Data4!AM$138),0,Data4!AM$138)</f>
        <v>0</v>
      </c>
      <c r="AG91" s="169">
        <f>IF(ISERROR(Data4!AN$138),0,Data4!AN$138)</f>
        <v>0</v>
      </c>
      <c r="AH91" s="169">
        <f>IF(ISERROR(Data4!AO$138),0,Data4!AO$138)</f>
        <v>0</v>
      </c>
      <c r="AI91" s="169">
        <f>IF(ISERROR(Data4!AP$138),0,Data4!AP$138)</f>
        <v>0</v>
      </c>
      <c r="AJ91" s="169">
        <f>IF(ISERROR(Data4!AQ$138),0,Data4!AQ$138)</f>
        <v>0</v>
      </c>
      <c r="AO91" s="3"/>
      <c r="AP91" s="3"/>
    </row>
    <row r="92" spans="2:42" hidden="1">
      <c r="B92" s="199" t="s">
        <v>339</v>
      </c>
      <c r="C92" s="181" t="str">
        <f>Data4!D$139</f>
        <v>-</v>
      </c>
      <c r="D92" s="65">
        <f>F92+NPV(FDN,G92:INDEX(G92:AJ92,PAL))</f>
        <v>0</v>
      </c>
      <c r="E92" s="169">
        <f t="shared" si="27"/>
        <v>0</v>
      </c>
      <c r="F92" s="169">
        <f>IF(ISERROR(Data4!M$139),0,Data4!M$139)</f>
        <v>0</v>
      </c>
      <c r="G92" s="169">
        <f>IF(ISERROR(Data4!N$139),0,Data4!N$139)</f>
        <v>0</v>
      </c>
      <c r="H92" s="169">
        <f>IF(ISERROR(Data4!O$139),0,Data4!O$139)</f>
        <v>0</v>
      </c>
      <c r="I92" s="169">
        <f>IF(ISERROR(Data4!P$139),0,Data4!P$139)</f>
        <v>0</v>
      </c>
      <c r="J92" s="169">
        <f>IF(ISERROR(Data4!Q$139),0,Data4!Q$139)</f>
        <v>0</v>
      </c>
      <c r="K92" s="169">
        <f>IF(ISERROR(Data4!R$139),0,Data4!R$139)</f>
        <v>0</v>
      </c>
      <c r="L92" s="169">
        <f>IF(ISERROR(Data4!S$139),0,Data4!S$139)</f>
        <v>0</v>
      </c>
      <c r="M92" s="169">
        <f>IF(ISERROR(Data4!T$139),0,Data4!T$139)</f>
        <v>0</v>
      </c>
      <c r="N92" s="169">
        <f>IF(ISERROR(Data4!U$139),0,Data4!U$139)</f>
        <v>0</v>
      </c>
      <c r="O92" s="169">
        <f>IF(ISERROR(Data4!V$139),0,Data4!V$139)</f>
        <v>0</v>
      </c>
      <c r="P92" s="169">
        <f>IF(ISERROR(Data4!W$139),0,Data4!W$139)</f>
        <v>0</v>
      </c>
      <c r="Q92" s="169">
        <f>IF(ISERROR(Data4!X$139),0,Data4!X$139)</f>
        <v>0</v>
      </c>
      <c r="R92" s="169">
        <f>IF(ISERROR(Data4!Y$139),0,Data4!Y$139)</f>
        <v>0</v>
      </c>
      <c r="S92" s="169">
        <f>IF(ISERROR(Data4!Z$139),0,Data4!Z$139)</f>
        <v>0</v>
      </c>
      <c r="T92" s="169">
        <f>IF(ISERROR(Data4!AA$139),0,Data4!AA$139)</f>
        <v>0</v>
      </c>
      <c r="U92" s="169">
        <f>IF(ISERROR(Data4!AB$139),0,Data4!AB$139)</f>
        <v>0</v>
      </c>
      <c r="V92" s="169">
        <f>IF(ISERROR(Data4!AC$139),0,Data4!AC$139)</f>
        <v>0</v>
      </c>
      <c r="W92" s="169">
        <f>IF(ISERROR(Data4!AD$139),0,Data4!AD$139)</f>
        <v>0</v>
      </c>
      <c r="X92" s="169">
        <f>IF(ISERROR(Data4!AE$139),0,Data4!AE$139)</f>
        <v>0</v>
      </c>
      <c r="Y92" s="169">
        <f>IF(ISERROR(Data4!AF$139),0,Data4!AF$139)</f>
        <v>0</v>
      </c>
      <c r="Z92" s="169">
        <f>IF(ISERROR(Data4!AG$139),0,Data4!AG$139)</f>
        <v>0</v>
      </c>
      <c r="AA92" s="169">
        <f>IF(ISERROR(Data4!AH$139),0,Data4!AH$139)</f>
        <v>0</v>
      </c>
      <c r="AB92" s="169">
        <f>IF(ISERROR(Data4!AI$139),0,Data4!AI$139)</f>
        <v>0</v>
      </c>
      <c r="AC92" s="169">
        <f>IF(ISERROR(Data4!AJ$139),0,Data4!AJ$139)</f>
        <v>0</v>
      </c>
      <c r="AD92" s="169">
        <f>IF(ISERROR(Data4!AK$139),0,Data4!AK$139)</f>
        <v>0</v>
      </c>
      <c r="AE92" s="169">
        <f>IF(ISERROR(Data4!AL$139),0,Data4!AL$139)</f>
        <v>0</v>
      </c>
      <c r="AF92" s="169">
        <f>IF(ISERROR(Data4!AM$139),0,Data4!AM$139)</f>
        <v>0</v>
      </c>
      <c r="AG92" s="169">
        <f>IF(ISERROR(Data4!AN$139),0,Data4!AN$139)</f>
        <v>0</v>
      </c>
      <c r="AH92" s="169">
        <f>IF(ISERROR(Data4!AO$139),0,Data4!AO$139)</f>
        <v>0</v>
      </c>
      <c r="AI92" s="169">
        <f>IF(ISERROR(Data4!AP$139),0,Data4!AP$139)</f>
        <v>0</v>
      </c>
      <c r="AJ92" s="169">
        <f>IF(ISERROR(Data4!AQ$139),0,Data4!AQ$139)</f>
        <v>0</v>
      </c>
      <c r="AO92" s="3"/>
      <c r="AP92" s="3"/>
    </row>
    <row r="93" spans="2:42" hidden="1">
      <c r="B93" s="199" t="s">
        <v>340</v>
      </c>
      <c r="C93" s="181" t="str">
        <f>Data4!D$140</f>
        <v>-</v>
      </c>
      <c r="D93" s="65">
        <f>F93+NPV(FDN,G93:INDEX(G93:AJ93,PAL))</f>
        <v>0</v>
      </c>
      <c r="E93" s="169">
        <f t="shared" si="27"/>
        <v>0</v>
      </c>
      <c r="F93" s="169">
        <f>IF(ISERROR(Data4!M$140),0,Data4!M$140)</f>
        <v>0</v>
      </c>
      <c r="G93" s="169">
        <f>IF(ISERROR(Data4!N$140),0,Data4!N$140)</f>
        <v>0</v>
      </c>
      <c r="H93" s="169">
        <f>IF(ISERROR(Data4!O$140),0,Data4!O$140)</f>
        <v>0</v>
      </c>
      <c r="I93" s="169">
        <f>IF(ISERROR(Data4!P$140),0,Data4!P$140)</f>
        <v>0</v>
      </c>
      <c r="J93" s="169">
        <f>IF(ISERROR(Data4!Q$140),0,Data4!Q$140)</f>
        <v>0</v>
      </c>
      <c r="K93" s="169">
        <f>IF(ISERROR(Data4!R$140),0,Data4!R$140)</f>
        <v>0</v>
      </c>
      <c r="L93" s="169">
        <f>IF(ISERROR(Data4!S$140),0,Data4!S$140)</f>
        <v>0</v>
      </c>
      <c r="M93" s="169">
        <f>IF(ISERROR(Data4!T$140),0,Data4!T$140)</f>
        <v>0</v>
      </c>
      <c r="N93" s="169">
        <f>IF(ISERROR(Data4!U$140),0,Data4!U$140)</f>
        <v>0</v>
      </c>
      <c r="O93" s="169">
        <f>IF(ISERROR(Data4!V$140),0,Data4!V$140)</f>
        <v>0</v>
      </c>
      <c r="P93" s="169">
        <f>IF(ISERROR(Data4!W$140),0,Data4!W$140)</f>
        <v>0</v>
      </c>
      <c r="Q93" s="169">
        <f>IF(ISERROR(Data4!X$140),0,Data4!X$140)</f>
        <v>0</v>
      </c>
      <c r="R93" s="169">
        <f>IF(ISERROR(Data4!Y$140),0,Data4!Y$140)</f>
        <v>0</v>
      </c>
      <c r="S93" s="169">
        <f>IF(ISERROR(Data4!Z$140),0,Data4!Z$140)</f>
        <v>0</v>
      </c>
      <c r="T93" s="169">
        <f>IF(ISERROR(Data4!AA$140),0,Data4!AA$140)</f>
        <v>0</v>
      </c>
      <c r="U93" s="169">
        <f>IF(ISERROR(Data4!AB$140),0,Data4!AB$140)</f>
        <v>0</v>
      </c>
      <c r="V93" s="169">
        <f>IF(ISERROR(Data4!AC$140),0,Data4!AC$140)</f>
        <v>0</v>
      </c>
      <c r="W93" s="169">
        <f>IF(ISERROR(Data4!AD$140),0,Data4!AD$140)</f>
        <v>0</v>
      </c>
      <c r="X93" s="169">
        <f>IF(ISERROR(Data4!AE$140),0,Data4!AE$140)</f>
        <v>0</v>
      </c>
      <c r="Y93" s="169">
        <f>IF(ISERROR(Data4!AF$140),0,Data4!AF$140)</f>
        <v>0</v>
      </c>
      <c r="Z93" s="169">
        <f>IF(ISERROR(Data4!AG$140),0,Data4!AG$140)</f>
        <v>0</v>
      </c>
      <c r="AA93" s="169">
        <f>IF(ISERROR(Data4!AH$140),0,Data4!AH$140)</f>
        <v>0</v>
      </c>
      <c r="AB93" s="169">
        <f>IF(ISERROR(Data4!AI$140),0,Data4!AI$140)</f>
        <v>0</v>
      </c>
      <c r="AC93" s="169">
        <f>IF(ISERROR(Data4!AJ$140),0,Data4!AJ$140)</f>
        <v>0</v>
      </c>
      <c r="AD93" s="169">
        <f>IF(ISERROR(Data4!AK$140),0,Data4!AK$140)</f>
        <v>0</v>
      </c>
      <c r="AE93" s="169">
        <f>IF(ISERROR(Data4!AL$140),0,Data4!AL$140)</f>
        <v>0</v>
      </c>
      <c r="AF93" s="169">
        <f>IF(ISERROR(Data4!AM$140),0,Data4!AM$140)</f>
        <v>0</v>
      </c>
      <c r="AG93" s="169">
        <f>IF(ISERROR(Data4!AN$140),0,Data4!AN$140)</f>
        <v>0</v>
      </c>
      <c r="AH93" s="169">
        <f>IF(ISERROR(Data4!AO$140),0,Data4!AO$140)</f>
        <v>0</v>
      </c>
      <c r="AI93" s="169">
        <f>IF(ISERROR(Data4!AP$140),0,Data4!AP$140)</f>
        <v>0</v>
      </c>
      <c r="AJ93" s="169">
        <f>IF(ISERROR(Data4!AQ$140),0,Data4!AQ$140)</f>
        <v>0</v>
      </c>
      <c r="AO93" s="3"/>
      <c r="AP93" s="3"/>
    </row>
    <row r="94" spans="2:42" hidden="1">
      <c r="B94" s="199" t="s">
        <v>341</v>
      </c>
      <c r="C94" s="181" t="str">
        <f>Data4!D$141</f>
        <v>-</v>
      </c>
      <c r="D94" s="65">
        <f>F94+NPV(FDN,G94:INDEX(G94:AJ94,PAL))</f>
        <v>0</v>
      </c>
      <c r="E94" s="169">
        <f t="shared" si="27"/>
        <v>0</v>
      </c>
      <c r="F94" s="169">
        <f>IF(ISERROR(Data4!M$141),0,Data4!M$141)</f>
        <v>0</v>
      </c>
      <c r="G94" s="169">
        <f>IF(ISERROR(Data4!N$141),0,Data4!N$141)</f>
        <v>0</v>
      </c>
      <c r="H94" s="169">
        <f>IF(ISERROR(Data4!O$141),0,Data4!O$141)</f>
        <v>0</v>
      </c>
      <c r="I94" s="169">
        <f>IF(ISERROR(Data4!P$141),0,Data4!P$141)</f>
        <v>0</v>
      </c>
      <c r="J94" s="169">
        <f>IF(ISERROR(Data4!Q$141),0,Data4!Q$141)</f>
        <v>0</v>
      </c>
      <c r="K94" s="169">
        <f>IF(ISERROR(Data4!R$141),0,Data4!R$141)</f>
        <v>0</v>
      </c>
      <c r="L94" s="169">
        <f>IF(ISERROR(Data4!S$141),0,Data4!S$141)</f>
        <v>0</v>
      </c>
      <c r="M94" s="169">
        <f>IF(ISERROR(Data4!T$141),0,Data4!T$141)</f>
        <v>0</v>
      </c>
      <c r="N94" s="169">
        <f>IF(ISERROR(Data4!U$141),0,Data4!U$141)</f>
        <v>0</v>
      </c>
      <c r="O94" s="169">
        <f>IF(ISERROR(Data4!V$141),0,Data4!V$141)</f>
        <v>0</v>
      </c>
      <c r="P94" s="169">
        <f>IF(ISERROR(Data4!W$141),0,Data4!W$141)</f>
        <v>0</v>
      </c>
      <c r="Q94" s="169">
        <f>IF(ISERROR(Data4!X$141),0,Data4!X$141)</f>
        <v>0</v>
      </c>
      <c r="R94" s="169">
        <f>IF(ISERROR(Data4!Y$141),0,Data4!Y$141)</f>
        <v>0</v>
      </c>
      <c r="S94" s="169">
        <f>IF(ISERROR(Data4!Z$141),0,Data4!Z$141)</f>
        <v>0</v>
      </c>
      <c r="T94" s="169">
        <f>IF(ISERROR(Data4!AA$141),0,Data4!AA$141)</f>
        <v>0</v>
      </c>
      <c r="U94" s="169">
        <f>IF(ISERROR(Data4!AB$141),0,Data4!AB$141)</f>
        <v>0</v>
      </c>
      <c r="V94" s="169">
        <f>IF(ISERROR(Data4!AC$141),0,Data4!AC$141)</f>
        <v>0</v>
      </c>
      <c r="W94" s="169">
        <f>IF(ISERROR(Data4!AD$141),0,Data4!AD$141)</f>
        <v>0</v>
      </c>
      <c r="X94" s="169">
        <f>IF(ISERROR(Data4!AE$141),0,Data4!AE$141)</f>
        <v>0</v>
      </c>
      <c r="Y94" s="169">
        <f>IF(ISERROR(Data4!AF$141),0,Data4!AF$141)</f>
        <v>0</v>
      </c>
      <c r="Z94" s="169">
        <f>IF(ISERROR(Data4!AG$141),0,Data4!AG$141)</f>
        <v>0</v>
      </c>
      <c r="AA94" s="169">
        <f>IF(ISERROR(Data4!AH$141),0,Data4!AH$141)</f>
        <v>0</v>
      </c>
      <c r="AB94" s="169">
        <f>IF(ISERROR(Data4!AI$141),0,Data4!AI$141)</f>
        <v>0</v>
      </c>
      <c r="AC94" s="169">
        <f>IF(ISERROR(Data4!AJ$141),0,Data4!AJ$141)</f>
        <v>0</v>
      </c>
      <c r="AD94" s="169">
        <f>IF(ISERROR(Data4!AK$141),0,Data4!AK$141)</f>
        <v>0</v>
      </c>
      <c r="AE94" s="169">
        <f>IF(ISERROR(Data4!AL$141),0,Data4!AL$141)</f>
        <v>0</v>
      </c>
      <c r="AF94" s="169">
        <f>IF(ISERROR(Data4!AM$141),0,Data4!AM$141)</f>
        <v>0</v>
      </c>
      <c r="AG94" s="169">
        <f>IF(ISERROR(Data4!AN$141),0,Data4!AN$141)</f>
        <v>0</v>
      </c>
      <c r="AH94" s="169">
        <f>IF(ISERROR(Data4!AO$141),0,Data4!AO$141)</f>
        <v>0</v>
      </c>
      <c r="AI94" s="169">
        <f>IF(ISERROR(Data4!AP$141),0,Data4!AP$141)</f>
        <v>0</v>
      </c>
      <c r="AJ94" s="169">
        <f>IF(ISERROR(Data4!AQ$141),0,Data4!AQ$141)</f>
        <v>0</v>
      </c>
      <c r="AO94" s="3"/>
      <c r="AP94" s="3"/>
    </row>
    <row r="95" spans="2:42" hidden="1">
      <c r="B95" s="199" t="s">
        <v>342</v>
      </c>
      <c r="C95" s="181" t="str">
        <f>Data4!D$142</f>
        <v>-</v>
      </c>
      <c r="D95" s="65">
        <f>F95+NPV(FDN,G95:INDEX(G95:AJ95,PAL))</f>
        <v>0</v>
      </c>
      <c r="E95" s="169">
        <f t="shared" si="27"/>
        <v>0</v>
      </c>
      <c r="F95" s="169">
        <f>IF(ISERROR(Data4!M$142),0,Data4!M$142)</f>
        <v>0</v>
      </c>
      <c r="G95" s="169">
        <f>IF(ISERROR(Data4!N$142),0,Data4!N$142)</f>
        <v>0</v>
      </c>
      <c r="H95" s="169">
        <f>IF(ISERROR(Data4!O$142),0,Data4!O$142)</f>
        <v>0</v>
      </c>
      <c r="I95" s="169">
        <f>IF(ISERROR(Data4!P$142),0,Data4!P$142)</f>
        <v>0</v>
      </c>
      <c r="J95" s="169">
        <f>IF(ISERROR(Data4!Q$142),0,Data4!Q$142)</f>
        <v>0</v>
      </c>
      <c r="K95" s="169">
        <f>IF(ISERROR(Data4!R$142),0,Data4!R$142)</f>
        <v>0</v>
      </c>
      <c r="L95" s="169">
        <f>IF(ISERROR(Data4!S$142),0,Data4!S$142)</f>
        <v>0</v>
      </c>
      <c r="M95" s="169">
        <f>IF(ISERROR(Data4!T$142),0,Data4!T$142)</f>
        <v>0</v>
      </c>
      <c r="N95" s="169">
        <f>IF(ISERROR(Data4!U$142),0,Data4!U$142)</f>
        <v>0</v>
      </c>
      <c r="O95" s="169">
        <f>IF(ISERROR(Data4!V$142),0,Data4!V$142)</f>
        <v>0</v>
      </c>
      <c r="P95" s="169">
        <f>IF(ISERROR(Data4!W$142),0,Data4!W$142)</f>
        <v>0</v>
      </c>
      <c r="Q95" s="169">
        <f>IF(ISERROR(Data4!X$142),0,Data4!X$142)</f>
        <v>0</v>
      </c>
      <c r="R95" s="169">
        <f>IF(ISERROR(Data4!Y$142),0,Data4!Y$142)</f>
        <v>0</v>
      </c>
      <c r="S95" s="169">
        <f>IF(ISERROR(Data4!Z$142),0,Data4!Z$142)</f>
        <v>0</v>
      </c>
      <c r="T95" s="169">
        <f>IF(ISERROR(Data4!AA$142),0,Data4!AA$142)</f>
        <v>0</v>
      </c>
      <c r="U95" s="169">
        <f>IF(ISERROR(Data4!AB$142),0,Data4!AB$142)</f>
        <v>0</v>
      </c>
      <c r="V95" s="169">
        <f>IF(ISERROR(Data4!AC$142),0,Data4!AC$142)</f>
        <v>0</v>
      </c>
      <c r="W95" s="169">
        <f>IF(ISERROR(Data4!AD$142),0,Data4!AD$142)</f>
        <v>0</v>
      </c>
      <c r="X95" s="169">
        <f>IF(ISERROR(Data4!AE$142),0,Data4!AE$142)</f>
        <v>0</v>
      </c>
      <c r="Y95" s="169">
        <f>IF(ISERROR(Data4!AF$142),0,Data4!AF$142)</f>
        <v>0</v>
      </c>
      <c r="Z95" s="169">
        <f>IF(ISERROR(Data4!AG$142),0,Data4!AG$142)</f>
        <v>0</v>
      </c>
      <c r="AA95" s="169">
        <f>IF(ISERROR(Data4!AH$142),0,Data4!AH$142)</f>
        <v>0</v>
      </c>
      <c r="AB95" s="169">
        <f>IF(ISERROR(Data4!AI$142),0,Data4!AI$142)</f>
        <v>0</v>
      </c>
      <c r="AC95" s="169">
        <f>IF(ISERROR(Data4!AJ$142),0,Data4!AJ$142)</f>
        <v>0</v>
      </c>
      <c r="AD95" s="169">
        <f>IF(ISERROR(Data4!AK$142),0,Data4!AK$142)</f>
        <v>0</v>
      </c>
      <c r="AE95" s="169">
        <f>IF(ISERROR(Data4!AL$142),0,Data4!AL$142)</f>
        <v>0</v>
      </c>
      <c r="AF95" s="169">
        <f>IF(ISERROR(Data4!AM$142),0,Data4!AM$142)</f>
        <v>0</v>
      </c>
      <c r="AG95" s="169">
        <f>IF(ISERROR(Data4!AN$142),0,Data4!AN$142)</f>
        <v>0</v>
      </c>
      <c r="AH95" s="169">
        <f>IF(ISERROR(Data4!AO$142),0,Data4!AO$142)</f>
        <v>0</v>
      </c>
      <c r="AI95" s="169">
        <f>IF(ISERROR(Data4!AP$142),0,Data4!AP$142)</f>
        <v>0</v>
      </c>
      <c r="AJ95" s="169">
        <f>IF(ISERROR(Data4!AQ$142),0,Data4!AQ$142)</f>
        <v>0</v>
      </c>
      <c r="AO95" s="3"/>
      <c r="AP95" s="3"/>
    </row>
    <row r="96" spans="2:42" hidden="1">
      <c r="B96" s="199" t="s">
        <v>343</v>
      </c>
      <c r="C96" s="181" t="str">
        <f>Data4!D$143</f>
        <v>-</v>
      </c>
      <c r="D96" s="65">
        <f>F96+NPV(FDN,G96:INDEX(G96:AJ96,PAL))</f>
        <v>0</v>
      </c>
      <c r="E96" s="169">
        <f t="shared" si="27"/>
        <v>0</v>
      </c>
      <c r="F96" s="169">
        <f>IF(ISERROR(Data4!M$143),0,Data4!M$143)</f>
        <v>0</v>
      </c>
      <c r="G96" s="169">
        <f>IF(ISERROR(Data4!N$143),0,Data4!N$143)</f>
        <v>0</v>
      </c>
      <c r="H96" s="169">
        <f>IF(ISERROR(Data4!O$143),0,Data4!O$143)</f>
        <v>0</v>
      </c>
      <c r="I96" s="169">
        <f>IF(ISERROR(Data4!P$143),0,Data4!P$143)</f>
        <v>0</v>
      </c>
      <c r="J96" s="169">
        <f>IF(ISERROR(Data4!Q$143),0,Data4!Q$143)</f>
        <v>0</v>
      </c>
      <c r="K96" s="169">
        <f>IF(ISERROR(Data4!R$143),0,Data4!R$143)</f>
        <v>0</v>
      </c>
      <c r="L96" s="169">
        <f>IF(ISERROR(Data4!S$143),0,Data4!S$143)</f>
        <v>0</v>
      </c>
      <c r="M96" s="169">
        <f>IF(ISERROR(Data4!T$143),0,Data4!T$143)</f>
        <v>0</v>
      </c>
      <c r="N96" s="169">
        <f>IF(ISERROR(Data4!U$143),0,Data4!U$143)</f>
        <v>0</v>
      </c>
      <c r="O96" s="169">
        <f>IF(ISERROR(Data4!V$143),0,Data4!V$143)</f>
        <v>0</v>
      </c>
      <c r="P96" s="169">
        <f>IF(ISERROR(Data4!W$143),0,Data4!W$143)</f>
        <v>0</v>
      </c>
      <c r="Q96" s="169">
        <f>IF(ISERROR(Data4!X$143),0,Data4!X$143)</f>
        <v>0</v>
      </c>
      <c r="R96" s="169">
        <f>IF(ISERROR(Data4!Y$143),0,Data4!Y$143)</f>
        <v>0</v>
      </c>
      <c r="S96" s="169">
        <f>IF(ISERROR(Data4!Z$143),0,Data4!Z$143)</f>
        <v>0</v>
      </c>
      <c r="T96" s="169">
        <f>IF(ISERROR(Data4!AA$143),0,Data4!AA$143)</f>
        <v>0</v>
      </c>
      <c r="U96" s="169">
        <f>IF(ISERROR(Data4!AB$143),0,Data4!AB$143)</f>
        <v>0</v>
      </c>
      <c r="V96" s="169">
        <f>IF(ISERROR(Data4!AC$143),0,Data4!AC$143)</f>
        <v>0</v>
      </c>
      <c r="W96" s="169">
        <f>IF(ISERROR(Data4!AD$143),0,Data4!AD$143)</f>
        <v>0</v>
      </c>
      <c r="X96" s="169">
        <f>IF(ISERROR(Data4!AE$143),0,Data4!AE$143)</f>
        <v>0</v>
      </c>
      <c r="Y96" s="169">
        <f>IF(ISERROR(Data4!AF$143),0,Data4!AF$143)</f>
        <v>0</v>
      </c>
      <c r="Z96" s="169">
        <f>IF(ISERROR(Data4!AG$143),0,Data4!AG$143)</f>
        <v>0</v>
      </c>
      <c r="AA96" s="169">
        <f>IF(ISERROR(Data4!AH$143),0,Data4!AH$143)</f>
        <v>0</v>
      </c>
      <c r="AB96" s="169">
        <f>IF(ISERROR(Data4!AI$143),0,Data4!AI$143)</f>
        <v>0</v>
      </c>
      <c r="AC96" s="169">
        <f>IF(ISERROR(Data4!AJ$143),0,Data4!AJ$143)</f>
        <v>0</v>
      </c>
      <c r="AD96" s="169">
        <f>IF(ISERROR(Data4!AK$143),0,Data4!AK$143)</f>
        <v>0</v>
      </c>
      <c r="AE96" s="169">
        <f>IF(ISERROR(Data4!AL$143),0,Data4!AL$143)</f>
        <v>0</v>
      </c>
      <c r="AF96" s="169">
        <f>IF(ISERROR(Data4!AM$143),0,Data4!AM$143)</f>
        <v>0</v>
      </c>
      <c r="AG96" s="169">
        <f>IF(ISERROR(Data4!AN$143),0,Data4!AN$143)</f>
        <v>0</v>
      </c>
      <c r="AH96" s="169">
        <f>IF(ISERROR(Data4!AO$143),0,Data4!AO$143)</f>
        <v>0</v>
      </c>
      <c r="AI96" s="169">
        <f>IF(ISERROR(Data4!AP$143),0,Data4!AP$143)</f>
        <v>0</v>
      </c>
      <c r="AJ96" s="169">
        <f>IF(ISERROR(Data4!AQ$143),0,Data4!AQ$143)</f>
        <v>0</v>
      </c>
      <c r="AO96" s="3"/>
      <c r="AP96" s="3"/>
    </row>
    <row r="97" spans="2:42" hidden="1">
      <c r="B97" s="66" t="s">
        <v>53</v>
      </c>
      <c r="C97" s="180" t="str">
        <f>IF(Kalba="EN",Data2!C$76,Data2!B$76) &amp; " "&amp; IF(Kalba="EN",Data2!C$77,Data2!B$77)</f>
        <v>SE žala (pasirinkite SE žalos komponentą)</v>
      </c>
      <c r="D97" s="62">
        <f>ROUND(SUM(D98:D100),0)</f>
        <v>0</v>
      </c>
      <c r="E97" s="62">
        <f>ROUND(SUM(E98:E100),0)</f>
        <v>0</v>
      </c>
      <c r="F97" s="62">
        <f t="shared" ref="F97:AJ97" si="28">ROUND(SUM(F98:F100),0)</f>
        <v>0</v>
      </c>
      <c r="G97" s="62">
        <f t="shared" si="28"/>
        <v>0</v>
      </c>
      <c r="H97" s="62">
        <f t="shared" si="28"/>
        <v>0</v>
      </c>
      <c r="I97" s="62">
        <f t="shared" si="28"/>
        <v>0</v>
      </c>
      <c r="J97" s="62">
        <f t="shared" si="28"/>
        <v>0</v>
      </c>
      <c r="K97" s="62">
        <f t="shared" si="28"/>
        <v>0</v>
      </c>
      <c r="L97" s="62">
        <f t="shared" si="28"/>
        <v>0</v>
      </c>
      <c r="M97" s="62">
        <f t="shared" si="28"/>
        <v>0</v>
      </c>
      <c r="N97" s="62">
        <f t="shared" si="28"/>
        <v>0</v>
      </c>
      <c r="O97" s="62">
        <f t="shared" si="28"/>
        <v>0</v>
      </c>
      <c r="P97" s="62">
        <f t="shared" si="28"/>
        <v>0</v>
      </c>
      <c r="Q97" s="62">
        <f t="shared" si="28"/>
        <v>0</v>
      </c>
      <c r="R97" s="62">
        <f t="shared" si="28"/>
        <v>0</v>
      </c>
      <c r="S97" s="62">
        <f t="shared" si="28"/>
        <v>0</v>
      </c>
      <c r="T97" s="62">
        <f t="shared" si="28"/>
        <v>0</v>
      </c>
      <c r="U97" s="62">
        <f t="shared" si="28"/>
        <v>0</v>
      </c>
      <c r="V97" s="62">
        <f t="shared" si="28"/>
        <v>0</v>
      </c>
      <c r="W97" s="62">
        <f t="shared" si="28"/>
        <v>0</v>
      </c>
      <c r="X97" s="62">
        <f t="shared" si="28"/>
        <v>0</v>
      </c>
      <c r="Y97" s="62">
        <f t="shared" si="28"/>
        <v>0</v>
      </c>
      <c r="Z97" s="62">
        <f t="shared" si="28"/>
        <v>0</v>
      </c>
      <c r="AA97" s="62">
        <f t="shared" si="28"/>
        <v>0</v>
      </c>
      <c r="AB97" s="62">
        <f t="shared" si="28"/>
        <v>0</v>
      </c>
      <c r="AC97" s="62">
        <f t="shared" si="28"/>
        <v>0</v>
      </c>
      <c r="AD97" s="62">
        <f t="shared" si="28"/>
        <v>0</v>
      </c>
      <c r="AE97" s="62">
        <f t="shared" si="28"/>
        <v>0</v>
      </c>
      <c r="AF97" s="62">
        <f t="shared" si="28"/>
        <v>0</v>
      </c>
      <c r="AG97" s="62">
        <f t="shared" si="28"/>
        <v>0</v>
      </c>
      <c r="AH97" s="62">
        <f t="shared" si="28"/>
        <v>0</v>
      </c>
      <c r="AI97" s="62">
        <f t="shared" si="28"/>
        <v>0</v>
      </c>
      <c r="AJ97" s="62">
        <f t="shared" si="28"/>
        <v>0</v>
      </c>
      <c r="AO97" s="3"/>
      <c r="AP97" s="3"/>
    </row>
    <row r="98" spans="2:42" hidden="1">
      <c r="B98" s="199" t="s">
        <v>344</v>
      </c>
      <c r="C98" s="181" t="str">
        <f>Data4!D$145</f>
        <v>-</v>
      </c>
      <c r="D98" s="65">
        <f>F98+NPV(FDN,G98:INDEX(G98:AJ98,PAL))</f>
        <v>0</v>
      </c>
      <c r="E98" s="65">
        <f>SUMIF($F$5:$AJ$5,"&lt;="&amp;PAL,$F98:$AJ98)</f>
        <v>0</v>
      </c>
      <c r="F98" s="169">
        <f>IF(ISERROR(Data4!M$145),0,Data4!M$145)</f>
        <v>0</v>
      </c>
      <c r="G98" s="169">
        <f>IF(ISERROR(Data4!N$145),0,Data4!N$145)</f>
        <v>0</v>
      </c>
      <c r="H98" s="169">
        <f>IF(ISERROR(Data4!O$145),0,Data4!O$145)</f>
        <v>0</v>
      </c>
      <c r="I98" s="169">
        <f>IF(ISERROR(Data4!P$145),0,Data4!P$145)</f>
        <v>0</v>
      </c>
      <c r="J98" s="169">
        <f>IF(ISERROR(Data4!Q$145),0,Data4!Q$145)</f>
        <v>0</v>
      </c>
      <c r="K98" s="169">
        <f>IF(ISERROR(Data4!R$145),0,Data4!R$145)</f>
        <v>0</v>
      </c>
      <c r="L98" s="169">
        <f>IF(ISERROR(Data4!S$145),0,Data4!S$145)</f>
        <v>0</v>
      </c>
      <c r="M98" s="169">
        <f>IF(ISERROR(Data4!T$145),0,Data4!T$145)</f>
        <v>0</v>
      </c>
      <c r="N98" s="169">
        <f>IF(ISERROR(Data4!U$145),0,Data4!U$145)</f>
        <v>0</v>
      </c>
      <c r="O98" s="169">
        <f>IF(ISERROR(Data4!V$145),0,Data4!V$145)</f>
        <v>0</v>
      </c>
      <c r="P98" s="169">
        <f>IF(ISERROR(Data4!W$145),0,Data4!W$145)</f>
        <v>0</v>
      </c>
      <c r="Q98" s="169">
        <f>IF(ISERROR(Data4!X$145),0,Data4!X$145)</f>
        <v>0</v>
      </c>
      <c r="R98" s="169">
        <f>IF(ISERROR(Data4!Y$145),0,Data4!Y$145)</f>
        <v>0</v>
      </c>
      <c r="S98" s="169">
        <f>IF(ISERROR(Data4!Z$145),0,Data4!Z$145)</f>
        <v>0</v>
      </c>
      <c r="T98" s="169">
        <f>IF(ISERROR(Data4!AA$145),0,Data4!AA$145)</f>
        <v>0</v>
      </c>
      <c r="U98" s="169">
        <f>IF(ISERROR(Data4!AB$145),0,Data4!AB$145)</f>
        <v>0</v>
      </c>
      <c r="V98" s="169">
        <f>IF(ISERROR(Data4!AC$145),0,Data4!AC$145)</f>
        <v>0</v>
      </c>
      <c r="W98" s="169">
        <f>IF(ISERROR(Data4!AD$145),0,Data4!AD$145)</f>
        <v>0</v>
      </c>
      <c r="X98" s="169">
        <f>IF(ISERROR(Data4!AE$145),0,Data4!AE$145)</f>
        <v>0</v>
      </c>
      <c r="Y98" s="169">
        <f>IF(ISERROR(Data4!AF$145),0,Data4!AF$145)</f>
        <v>0</v>
      </c>
      <c r="Z98" s="169">
        <f>IF(ISERROR(Data4!AG$145),0,Data4!AG$145)</f>
        <v>0</v>
      </c>
      <c r="AA98" s="169">
        <f>IF(ISERROR(Data4!AH$145),0,Data4!AH$145)</f>
        <v>0</v>
      </c>
      <c r="AB98" s="169">
        <f>IF(ISERROR(Data4!AI$145),0,Data4!AI$145)</f>
        <v>0</v>
      </c>
      <c r="AC98" s="169">
        <f>IF(ISERROR(Data4!AJ$145),0,Data4!AJ$145)</f>
        <v>0</v>
      </c>
      <c r="AD98" s="169">
        <f>IF(ISERROR(Data4!AK$145),0,Data4!AK$145)</f>
        <v>0</v>
      </c>
      <c r="AE98" s="169">
        <f>IF(ISERROR(Data4!AL$145),0,Data4!AL$145)</f>
        <v>0</v>
      </c>
      <c r="AF98" s="169">
        <f>IF(ISERROR(Data4!AM$145),0,Data4!AM$145)</f>
        <v>0</v>
      </c>
      <c r="AG98" s="169">
        <f>IF(ISERROR(Data4!AN$145),0,Data4!AN$145)</f>
        <v>0</v>
      </c>
      <c r="AH98" s="169">
        <f>IF(ISERROR(Data4!AO$145),0,Data4!AO$145)</f>
        <v>0</v>
      </c>
      <c r="AI98" s="169">
        <f>IF(ISERROR(Data4!AP$145),0,Data4!AP$145)</f>
        <v>0</v>
      </c>
      <c r="AJ98" s="169">
        <f>IF(ISERROR(Data4!AQ$145),0,Data4!AQ$145)</f>
        <v>0</v>
      </c>
      <c r="AO98" s="3"/>
      <c r="AP98" s="3"/>
    </row>
    <row r="99" spans="2:42" hidden="1">
      <c r="B99" s="199" t="s">
        <v>345</v>
      </c>
      <c r="C99" s="181" t="str">
        <f>Data4!D$146</f>
        <v>-</v>
      </c>
      <c r="D99" s="65">
        <f>F99+NPV(FDN,G99:INDEX(G99:AJ99,PAL))</f>
        <v>0</v>
      </c>
      <c r="E99" s="65">
        <f>SUMIF($F$5:$AJ$5,"&lt;="&amp;PAL,$F99:$AJ99)</f>
        <v>0</v>
      </c>
      <c r="F99" s="169">
        <f>IF(ISERROR(Data4!M$146),0,Data4!M$146)</f>
        <v>0</v>
      </c>
      <c r="G99" s="169">
        <f>IF(ISERROR(Data4!N$146),0,Data4!N$146)</f>
        <v>0</v>
      </c>
      <c r="H99" s="169">
        <f>IF(ISERROR(Data4!O$146),0,Data4!O$146)</f>
        <v>0</v>
      </c>
      <c r="I99" s="169">
        <f>IF(ISERROR(Data4!P$146),0,Data4!P$146)</f>
        <v>0</v>
      </c>
      <c r="J99" s="169">
        <f>IF(ISERROR(Data4!Q$146),0,Data4!Q$146)</f>
        <v>0</v>
      </c>
      <c r="K99" s="169">
        <f>IF(ISERROR(Data4!R$146),0,Data4!R$146)</f>
        <v>0</v>
      </c>
      <c r="L99" s="169">
        <f>IF(ISERROR(Data4!S$146),0,Data4!S$146)</f>
        <v>0</v>
      </c>
      <c r="M99" s="169">
        <f>IF(ISERROR(Data4!T$146),0,Data4!T$146)</f>
        <v>0</v>
      </c>
      <c r="N99" s="169">
        <f>IF(ISERROR(Data4!U$146),0,Data4!U$146)</f>
        <v>0</v>
      </c>
      <c r="O99" s="169">
        <f>IF(ISERROR(Data4!V$146),0,Data4!V$146)</f>
        <v>0</v>
      </c>
      <c r="P99" s="169">
        <f>IF(ISERROR(Data4!W$146),0,Data4!W$146)</f>
        <v>0</v>
      </c>
      <c r="Q99" s="169">
        <f>IF(ISERROR(Data4!X$146),0,Data4!X$146)</f>
        <v>0</v>
      </c>
      <c r="R99" s="169">
        <f>IF(ISERROR(Data4!Y$146),0,Data4!Y$146)</f>
        <v>0</v>
      </c>
      <c r="S99" s="169">
        <f>IF(ISERROR(Data4!Z$146),0,Data4!Z$146)</f>
        <v>0</v>
      </c>
      <c r="T99" s="169">
        <f>IF(ISERROR(Data4!AA$146),0,Data4!AA$146)</f>
        <v>0</v>
      </c>
      <c r="U99" s="169">
        <f>IF(ISERROR(Data4!AB$146),0,Data4!AB$146)</f>
        <v>0</v>
      </c>
      <c r="V99" s="169">
        <f>IF(ISERROR(Data4!AC$146),0,Data4!AC$146)</f>
        <v>0</v>
      </c>
      <c r="W99" s="169">
        <f>IF(ISERROR(Data4!AD$146),0,Data4!AD$146)</f>
        <v>0</v>
      </c>
      <c r="X99" s="169">
        <f>IF(ISERROR(Data4!AE$146),0,Data4!AE$146)</f>
        <v>0</v>
      </c>
      <c r="Y99" s="169">
        <f>IF(ISERROR(Data4!AF$146),0,Data4!AF$146)</f>
        <v>0</v>
      </c>
      <c r="Z99" s="169">
        <f>IF(ISERROR(Data4!AG$146),0,Data4!AG$146)</f>
        <v>0</v>
      </c>
      <c r="AA99" s="169">
        <f>IF(ISERROR(Data4!AH$146),0,Data4!AH$146)</f>
        <v>0</v>
      </c>
      <c r="AB99" s="169">
        <f>IF(ISERROR(Data4!AI$146),0,Data4!AI$146)</f>
        <v>0</v>
      </c>
      <c r="AC99" s="169">
        <f>IF(ISERROR(Data4!AJ$146),0,Data4!AJ$146)</f>
        <v>0</v>
      </c>
      <c r="AD99" s="169">
        <f>IF(ISERROR(Data4!AK$146),0,Data4!AK$146)</f>
        <v>0</v>
      </c>
      <c r="AE99" s="169">
        <f>IF(ISERROR(Data4!AL$146),0,Data4!AL$146)</f>
        <v>0</v>
      </c>
      <c r="AF99" s="169">
        <f>IF(ISERROR(Data4!AM$146),0,Data4!AM$146)</f>
        <v>0</v>
      </c>
      <c r="AG99" s="169">
        <f>IF(ISERROR(Data4!AN$146),0,Data4!AN$146)</f>
        <v>0</v>
      </c>
      <c r="AH99" s="169">
        <f>IF(ISERROR(Data4!AO$146),0,Data4!AO$146)</f>
        <v>0</v>
      </c>
      <c r="AI99" s="169">
        <f>IF(ISERROR(Data4!AP$146),0,Data4!AP$146)</f>
        <v>0</v>
      </c>
      <c r="AJ99" s="169">
        <f>IF(ISERROR(Data4!AQ$146),0,Data4!AQ$146)</f>
        <v>0</v>
      </c>
      <c r="AO99" s="3"/>
      <c r="AP99" s="3"/>
    </row>
    <row r="100" spans="2:42" hidden="1">
      <c r="B100" s="199" t="s">
        <v>346</v>
      </c>
      <c r="C100" s="181" t="str">
        <f>Data4!D$147</f>
        <v>-</v>
      </c>
      <c r="D100" s="65">
        <f>F100+NPV(FDN,G100:INDEX(G100:AJ100,PAL))</f>
        <v>0</v>
      </c>
      <c r="E100" s="65">
        <f>SUMIF($F$5:$AJ$5,"&lt;="&amp;PAL,$F100:$AJ100)</f>
        <v>0</v>
      </c>
      <c r="F100" s="169">
        <f>IF(ISERROR(Data4!M$147),0,Data4!M$147)</f>
        <v>0</v>
      </c>
      <c r="G100" s="169">
        <f>IF(ISERROR(Data4!N$147),0,Data4!N$147)</f>
        <v>0</v>
      </c>
      <c r="H100" s="169">
        <f>IF(ISERROR(Data4!O$147),0,Data4!O$147)</f>
        <v>0</v>
      </c>
      <c r="I100" s="169">
        <f>IF(ISERROR(Data4!P$147),0,Data4!P$147)</f>
        <v>0</v>
      </c>
      <c r="J100" s="169">
        <f>IF(ISERROR(Data4!Q$147),0,Data4!Q$147)</f>
        <v>0</v>
      </c>
      <c r="K100" s="169">
        <f>IF(ISERROR(Data4!R$147),0,Data4!R$147)</f>
        <v>0</v>
      </c>
      <c r="L100" s="169">
        <f>IF(ISERROR(Data4!S$147),0,Data4!S$147)</f>
        <v>0</v>
      </c>
      <c r="M100" s="169">
        <f>IF(ISERROR(Data4!T$147),0,Data4!T$147)</f>
        <v>0</v>
      </c>
      <c r="N100" s="169">
        <f>IF(ISERROR(Data4!U$147),0,Data4!U$147)</f>
        <v>0</v>
      </c>
      <c r="O100" s="169">
        <f>IF(ISERROR(Data4!V$147),0,Data4!V$147)</f>
        <v>0</v>
      </c>
      <c r="P100" s="169">
        <f>IF(ISERROR(Data4!W$147),0,Data4!W$147)</f>
        <v>0</v>
      </c>
      <c r="Q100" s="169">
        <f>IF(ISERROR(Data4!X$147),0,Data4!X$147)</f>
        <v>0</v>
      </c>
      <c r="R100" s="169">
        <f>IF(ISERROR(Data4!Y$147),0,Data4!Y$147)</f>
        <v>0</v>
      </c>
      <c r="S100" s="169">
        <f>IF(ISERROR(Data4!Z$147),0,Data4!Z$147)</f>
        <v>0</v>
      </c>
      <c r="T100" s="169">
        <f>IF(ISERROR(Data4!AA$147),0,Data4!AA$147)</f>
        <v>0</v>
      </c>
      <c r="U100" s="169">
        <f>IF(ISERROR(Data4!AB$147),0,Data4!AB$147)</f>
        <v>0</v>
      </c>
      <c r="V100" s="169">
        <f>IF(ISERROR(Data4!AC$147),0,Data4!AC$147)</f>
        <v>0</v>
      </c>
      <c r="W100" s="169">
        <f>IF(ISERROR(Data4!AD$147),0,Data4!AD$147)</f>
        <v>0</v>
      </c>
      <c r="X100" s="169">
        <f>IF(ISERROR(Data4!AE$147),0,Data4!AE$147)</f>
        <v>0</v>
      </c>
      <c r="Y100" s="169">
        <f>IF(ISERROR(Data4!AF$147),0,Data4!AF$147)</f>
        <v>0</v>
      </c>
      <c r="Z100" s="169">
        <f>IF(ISERROR(Data4!AG$147),0,Data4!AG$147)</f>
        <v>0</v>
      </c>
      <c r="AA100" s="169">
        <f>IF(ISERROR(Data4!AH$147),0,Data4!AH$147)</f>
        <v>0</v>
      </c>
      <c r="AB100" s="169">
        <f>IF(ISERROR(Data4!AI$147),0,Data4!AI$147)</f>
        <v>0</v>
      </c>
      <c r="AC100" s="169">
        <f>IF(ISERROR(Data4!AJ$147),0,Data4!AJ$147)</f>
        <v>0</v>
      </c>
      <c r="AD100" s="169">
        <f>IF(ISERROR(Data4!AK$147),0,Data4!AK$147)</f>
        <v>0</v>
      </c>
      <c r="AE100" s="169">
        <f>IF(ISERROR(Data4!AL$147),0,Data4!AL$147)</f>
        <v>0</v>
      </c>
      <c r="AF100" s="169">
        <f>IF(ISERROR(Data4!AM$147),0,Data4!AM$147)</f>
        <v>0</v>
      </c>
      <c r="AG100" s="169">
        <f>IF(ISERROR(Data4!AN$147),0,Data4!AN$147)</f>
        <v>0</v>
      </c>
      <c r="AH100" s="169">
        <f>IF(ISERROR(Data4!AO$147),0,Data4!AO$147)</f>
        <v>0</v>
      </c>
      <c r="AI100" s="169">
        <f>IF(ISERROR(Data4!AP$147),0,Data4!AP$147)</f>
        <v>0</v>
      </c>
      <c r="AJ100" s="169">
        <f>IF(ISERROR(Data4!AQ$147),0,Data4!AQ$147)</f>
        <v>0</v>
      </c>
      <c r="AO100" s="3"/>
      <c r="AP100" s="3"/>
    </row>
  </sheetData>
  <sheetProtection algorithmName="SHA-512" hashValue="JvR5AoS3AEJTJcMZHNODWuPsw72a+RDv2rXABbHNwkC84n8eLBhR+EQNSZV+Q4m3aVZVlMtUhCZrirUczsJ+jw==" saltValue="x/auLnG75K3+4UIYnsJzvw==" spinCount="100000" sheet="1" objects="1" scenarios="1"/>
  <mergeCells count="5">
    <mergeCell ref="B86:C86"/>
    <mergeCell ref="C2:E2"/>
    <mergeCell ref="C3:E3"/>
    <mergeCell ref="C4:E4"/>
    <mergeCell ref="AP4:AY4"/>
  </mergeCells>
  <conditionalFormatting sqref="B7:C48 B56:C56 B49:B55 B57:B59">
    <cfRule type="expression" dxfId="196" priority="4" stopIfTrue="1">
      <formula>$AO7=1</formula>
    </cfRule>
  </conditionalFormatting>
  <conditionalFormatting sqref="C4:E4">
    <cfRule type="expression" dxfId="195" priority="3" stopIfTrue="1">
      <formula>LEN($C$4)&gt;0</formula>
    </cfRule>
  </conditionalFormatting>
  <conditionalFormatting sqref="B88:C100">
    <cfRule type="expression" dxfId="194" priority="5" stopIfTrue="1">
      <formula>#REF!=1</formula>
    </cfRule>
  </conditionalFormatting>
  <conditionalFormatting sqref="C57:C59">
    <cfRule type="expression" dxfId="193" priority="1" stopIfTrue="1">
      <formula>$AO57=1</formula>
    </cfRule>
  </conditionalFormatting>
  <dataValidations xWindow="512" yWindow="607" count="2">
    <dataValidation type="decimal" allowBlank="1" showInputMessage="1" showErrorMessage="1" sqref="F18:AJ20 F23:AJ29 F33:AJ33 F37:AJ40 F42:AJ43 F45:AJ46 F8:AJ16 F90:AJ96 F57:AJ59 F98:AJ100 F49:AJ55">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B65D7CEC-397C-467F-91A6-C4D3BD890B67}">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12" yWindow="607" count="2">
        <x14:dataValidation type="list" allowBlank="1" showInputMessage="1" showErrorMessage="1" prompt="Prašome naudos komponentą pasirinkti iš siūlomo sąrašo. Jeigu sąrašas tusčias, jūs jau esate pasirinkę visus galimus naudos kompentus.">
          <x14:formula1>
            <xm:f>IF(Data0!$CO$2&lt;&gt;"",OFFSET(Data0!$CO$1,INDEX( MATCH(1,(--(Data0!$CO$2:$CO$61&lt;&gt;"")),0),1),0,SUMPRODUCT(--(LEN(Data0!$CO$2:$CO$61)&gt;0)),1),OFFSET(Data0!$CO$2,INDEX( MATCH(1,(--(Data0!$CO$3:$CO$61&lt;&gt;"")),0),1),0,SUMPRODUCT(--(LEN(Data0!$CO$3:$CO$61)&gt;0)),1))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IF(Data0!$CQ$2&lt;&gt;"",OFFSET(Data0!$CQ$1,INDEX( MATCH(1,(--(Data0!$CQ$2:$CQ$61&lt;&gt;"")),0),1),0,SUMPRODUCT(--(LEN(Data0!$CQ$2:$CQ$61)&gt;0)),1),OFFSET(Data0!$CQ$2,INDEX( MATCH(1,(--(Data0!$CQ$3:$CQ$61&lt;&gt;"")),0),1),0,SUMPRODUCT(--(LEN(Data0!$CQ$3:$CQ$61)&gt;0)),1))</xm:f>
          </x14:formula1>
          <xm:sqref>C57:C59</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tabColor rgb="FFC8C8C8"/>
    <pageSetUpPr fitToPage="1"/>
  </sheetPr>
  <dimension ref="B1:BC100"/>
  <sheetViews>
    <sheetView showGridLines="0" showRowColHeaders="0" workbookViewId="0">
      <pane xSplit="5" ySplit="6" topLeftCell="F7" activePane="bottomRight" state="frozen"/>
      <selection activeCell="E79" sqref="E79"/>
      <selection pane="topRight" activeCell="E79" sqref="E79"/>
      <selection pane="bottomLeft" activeCell="E79" sqref="E79"/>
      <selection pane="bottomRight" activeCell="E6" sqref="E6"/>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6" customWidth="1"/>
    <col min="32" max="36" width="12.7109375" style="26" hidden="1" customWidth="1"/>
    <col min="37" max="37" width="1.28515625" style="3" customWidth="1"/>
    <col min="38" max="39" width="9.140625" style="3" hidden="1" customWidth="1"/>
    <col min="40" max="40" width="18.140625" style="3" hidden="1" customWidth="1"/>
    <col min="41" max="41" width="27.5703125" style="26" hidden="1" customWidth="1"/>
    <col min="42" max="42" width="9.140625" style="52"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6"/>
      <c r="AW1" s="26"/>
      <c r="AX1" s="26"/>
      <c r="AY1" s="26"/>
      <c r="AZ1" s="26"/>
      <c r="BA1" s="26"/>
      <c r="BB1" s="26"/>
      <c r="BC1" s="26"/>
    </row>
    <row r="2" spans="2:55" ht="27.75" customHeight="1">
      <c r="B2" s="164"/>
      <c r="C2" s="929" t="str">
        <f>UPPER('1'!K36)&amp;"
"&amp;UPPER('1'!K37)</f>
        <v xml:space="preserve">PAPILDOMAS INVESTAVIMO OBJEKTAS (B)
</v>
      </c>
      <c r="D2" s="929"/>
      <c r="E2" s="929"/>
    </row>
    <row r="3" spans="2:55" ht="26.25" customHeight="1" thickBot="1">
      <c r="B3" s="165"/>
      <c r="C3" s="930" t="str">
        <f>"Alternatyva """&amp;Data0!O12&amp;""""</f>
        <v>Alternatyva ""</v>
      </c>
      <c r="D3" s="930"/>
      <c r="E3" s="930"/>
      <c r="G3" s="2"/>
    </row>
    <row r="4" spans="2:55" ht="26.25" customHeight="1">
      <c r="B4" s="53"/>
      <c r="C4" s="932" t="str">
        <f ca="1">IF(ISERROR(AZ6),"",AZ6)</f>
        <v/>
      </c>
      <c r="D4" s="932"/>
      <c r="E4" s="932"/>
      <c r="G4" s="2"/>
      <c r="AM4" s="384" t="s">
        <v>607</v>
      </c>
      <c r="AN4" s="514" t="s">
        <v>967</v>
      </c>
      <c r="AO4" s="386" t="s">
        <v>382</v>
      </c>
      <c r="AP4" s="927" t="s">
        <v>376</v>
      </c>
      <c r="AQ4" s="927"/>
      <c r="AR4" s="927"/>
      <c r="AS4" s="927"/>
      <c r="AT4" s="927"/>
      <c r="AU4" s="927"/>
      <c r="AV4" s="927"/>
      <c r="AW4" s="927"/>
      <c r="AX4" s="927"/>
      <c r="AY4" s="928"/>
      <c r="AZ4" s="385" t="s">
        <v>378</v>
      </c>
    </row>
    <row r="5" spans="2:55">
      <c r="B5" s="54" t="str">
        <f>IF(Kalba="EN",Data2!C30,Data2!B30)</f>
        <v>Projekto įgyvendinimo metai</v>
      </c>
      <c r="C5" s="55"/>
      <c r="D5" s="56" t="s">
        <v>331</v>
      </c>
      <c r="E5" s="57"/>
      <c r="F5" s="58">
        <f>Data4!M1</f>
        <v>0</v>
      </c>
      <c r="G5" s="58">
        <f>Data4!N1</f>
        <v>1</v>
      </c>
      <c r="H5" s="58">
        <f>Data4!O1</f>
        <v>2</v>
      </c>
      <c r="I5" s="58">
        <f>Data4!P1</f>
        <v>3</v>
      </c>
      <c r="J5" s="58">
        <f>Data4!Q1</f>
        <v>4</v>
      </c>
      <c r="K5" s="58">
        <f>Data4!R1</f>
        <v>5</v>
      </c>
      <c r="L5" s="58">
        <f>Data4!S1</f>
        <v>6</v>
      </c>
      <c r="M5" s="58">
        <f>Data4!T1</f>
        <v>7</v>
      </c>
      <c r="N5" s="58">
        <f>Data4!U1</f>
        <v>8</v>
      </c>
      <c r="O5" s="58">
        <f>Data4!V1</f>
        <v>9</v>
      </c>
      <c r="P5" s="58">
        <f>Data4!W1</f>
        <v>10</v>
      </c>
      <c r="Q5" s="58">
        <f>Data4!X1</f>
        <v>11</v>
      </c>
      <c r="R5" s="58">
        <f>Data4!Y1</f>
        <v>12</v>
      </c>
      <c r="S5" s="58">
        <f>Data4!Z1</f>
        <v>13</v>
      </c>
      <c r="T5" s="58">
        <f>Data4!AA1</f>
        <v>14</v>
      </c>
      <c r="U5" s="58">
        <f>Data4!AB1</f>
        <v>15</v>
      </c>
      <c r="V5" s="58">
        <f>Data4!AC1</f>
        <v>16</v>
      </c>
      <c r="W5" s="58">
        <f>Data4!AD1</f>
        <v>17</v>
      </c>
      <c r="X5" s="58">
        <f>Data4!AE1</f>
        <v>18</v>
      </c>
      <c r="Y5" s="58">
        <f>Data4!AF1</f>
        <v>19</v>
      </c>
      <c r="Z5" s="58">
        <f>Data4!AG1</f>
        <v>20</v>
      </c>
      <c r="AA5" s="58">
        <f>Data4!AH1</f>
        <v>21</v>
      </c>
      <c r="AB5" s="58">
        <f>Data4!AI1</f>
        <v>22</v>
      </c>
      <c r="AC5" s="58">
        <f>Data4!AJ1</f>
        <v>23</v>
      </c>
      <c r="AD5" s="58">
        <f>Data4!AK1</f>
        <v>24</v>
      </c>
      <c r="AE5" s="58">
        <f>Data4!AL1</f>
        <v>25</v>
      </c>
      <c r="AF5" s="58">
        <f>Data4!AM1</f>
        <v>26</v>
      </c>
      <c r="AG5" s="58">
        <f>Data4!AN1</f>
        <v>27</v>
      </c>
      <c r="AH5" s="58">
        <f>Data4!AO1</f>
        <v>28</v>
      </c>
      <c r="AI5" s="58">
        <f>Data4!AP1</f>
        <v>29</v>
      </c>
      <c r="AJ5" s="58">
        <f>Data4!AQ1</f>
        <v>30</v>
      </c>
      <c r="AM5" s="381"/>
      <c r="AN5" s="513"/>
      <c r="AO5" s="387"/>
      <c r="AP5" s="59">
        <v>1</v>
      </c>
      <c r="AQ5" s="59">
        <v>2</v>
      </c>
      <c r="AR5" s="59">
        <v>3</v>
      </c>
      <c r="AS5" s="59">
        <v>4</v>
      </c>
      <c r="AT5" s="59">
        <v>5</v>
      </c>
      <c r="AU5" s="59">
        <v>6</v>
      </c>
      <c r="AV5" s="59">
        <v>7</v>
      </c>
      <c r="AW5" s="59">
        <v>8</v>
      </c>
      <c r="AX5" s="59">
        <v>9</v>
      </c>
      <c r="AY5" s="388">
        <v>10</v>
      </c>
      <c r="AZ5" s="379" t="str">
        <f ca="1">IF(MAX(AP6:AY6)=0,"",INDEX(AP5:AY5,1,MATCH(MAX(AP6:AY6),AP6:AY6,0)))</f>
        <v/>
      </c>
    </row>
    <row r="6" spans="2:55">
      <c r="B6" s="54" t="str">
        <f>IF(Kalba="EN",Data2!C31,Data2!B31)</f>
        <v>Projekto biudžeto eilutė / Projekto įgyvendinimo kalendoriniai metai</v>
      </c>
      <c r="C6" s="55"/>
      <c r="D6" s="60" t="s">
        <v>383</v>
      </c>
      <c r="E6" s="60" t="s">
        <v>1482</v>
      </c>
      <c r="F6" s="58">
        <f>Data4!M2</f>
        <v>2017</v>
      </c>
      <c r="G6" s="58">
        <f>Data4!N2</f>
        <v>2018</v>
      </c>
      <c r="H6" s="58">
        <f>Data4!O2</f>
        <v>2019</v>
      </c>
      <c r="I6" s="58">
        <f>Data4!P2</f>
        <v>2020</v>
      </c>
      <c r="J6" s="58">
        <f>Data4!Q2</f>
        <v>2021</v>
      </c>
      <c r="K6" s="58">
        <f>Data4!R2</f>
        <v>2022</v>
      </c>
      <c r="L6" s="58">
        <f>Data4!S2</f>
        <v>2023</v>
      </c>
      <c r="M6" s="58">
        <f>Data4!T2</f>
        <v>2024</v>
      </c>
      <c r="N6" s="58">
        <f>Data4!U2</f>
        <v>2025</v>
      </c>
      <c r="O6" s="58">
        <f>Data4!V2</f>
        <v>2026</v>
      </c>
      <c r="P6" s="58">
        <f>Data4!W2</f>
        <v>2027</v>
      </c>
      <c r="Q6" s="58">
        <f>Data4!X2</f>
        <v>2028</v>
      </c>
      <c r="R6" s="58">
        <f>Data4!Y2</f>
        <v>2029</v>
      </c>
      <c r="S6" s="58">
        <f>Data4!Z2</f>
        <v>2030</v>
      </c>
      <c r="T6" s="58">
        <f>Data4!AA2</f>
        <v>2031</v>
      </c>
      <c r="U6" s="58">
        <f>Data4!AB2</f>
        <v>2032</v>
      </c>
      <c r="V6" s="58">
        <f>Data4!AC2</f>
        <v>2033</v>
      </c>
      <c r="W6" s="58">
        <f>Data4!AD2</f>
        <v>2034</v>
      </c>
      <c r="X6" s="58">
        <f>Data4!AE2</f>
        <v>2035</v>
      </c>
      <c r="Y6" s="58">
        <f>Data4!AF2</f>
        <v>2036</v>
      </c>
      <c r="Z6" s="58">
        <f>Data4!AG2</f>
        <v>2037</v>
      </c>
      <c r="AA6" s="58">
        <f>Data4!AH2</f>
        <v>2038</v>
      </c>
      <c r="AB6" s="58">
        <f>Data4!AI2</f>
        <v>2039</v>
      </c>
      <c r="AC6" s="58">
        <f>Data4!AJ2</f>
        <v>2040</v>
      </c>
      <c r="AD6" s="58">
        <f>Data4!AK2</f>
        <v>2041</v>
      </c>
      <c r="AE6" s="58">
        <f>Data4!AL2</f>
        <v>2042</v>
      </c>
      <c r="AF6" s="58">
        <f>Data4!AM2</f>
        <v>2043</v>
      </c>
      <c r="AG6" s="58">
        <f>Data4!AN2</f>
        <v>2044</v>
      </c>
      <c r="AH6" s="58">
        <f>Data4!AO2</f>
        <v>2045</v>
      </c>
      <c r="AI6" s="58">
        <f>Data4!AP2</f>
        <v>2046</v>
      </c>
      <c r="AJ6" s="58">
        <f>Data4!AQ2</f>
        <v>2047</v>
      </c>
      <c r="AM6" s="381"/>
      <c r="AN6" s="513"/>
      <c r="AO6" s="387"/>
      <c r="AP6" s="59">
        <f t="shared" ref="AP6:AY6" si="0">COUNTIF(AP$7:AP$59,"Klaida")</f>
        <v>0</v>
      </c>
      <c r="AQ6" s="59">
        <f t="shared" ca="1" si="0"/>
        <v>0</v>
      </c>
      <c r="AR6" s="59">
        <f t="shared" si="0"/>
        <v>0</v>
      </c>
      <c r="AS6" s="59">
        <f t="shared" si="0"/>
        <v>0</v>
      </c>
      <c r="AT6" s="59">
        <f t="shared" si="0"/>
        <v>0</v>
      </c>
      <c r="AU6" s="59">
        <f t="shared" si="0"/>
        <v>0</v>
      </c>
      <c r="AV6" s="59">
        <f t="shared" si="0"/>
        <v>0</v>
      </c>
      <c r="AW6" s="59">
        <f t="shared" si="0"/>
        <v>0</v>
      </c>
      <c r="AX6" s="59">
        <f t="shared" si="0"/>
        <v>0</v>
      </c>
      <c r="AY6" s="388">
        <f t="shared" si="0"/>
        <v>0</v>
      </c>
      <c r="AZ6" s="3" t="e">
        <f ca="1">VLOOKUP(AZ5,Klaidu_pranesimai,2,FALSE)</f>
        <v>#N/A</v>
      </c>
    </row>
    <row r="7" spans="2:55" s="61" customFormat="1">
      <c r="B7" s="5" t="s">
        <v>6</v>
      </c>
      <c r="C7" s="5" t="str">
        <f>IF(Kalba="EN",Data2!C32,Data2!B32)</f>
        <v>Alternatyvos investicijos, iš viso</v>
      </c>
      <c r="D7" s="62">
        <f>ROUND(SUM(D8:D15),0)</f>
        <v>0</v>
      </c>
      <c r="E7" s="62">
        <f>ROUND(SUM(E8:E15),0)</f>
        <v>0</v>
      </c>
      <c r="F7" s="62">
        <f>ROUND(SUM(F8:F15),0)</f>
        <v>0</v>
      </c>
      <c r="G7" s="62">
        <f t="shared" ref="G7:AJ7" si="1">ROUND(SUM(G8:G15),0)</f>
        <v>0</v>
      </c>
      <c r="H7" s="62">
        <f t="shared" si="1"/>
        <v>0</v>
      </c>
      <c r="I7" s="62">
        <f t="shared" si="1"/>
        <v>0</v>
      </c>
      <c r="J7" s="62">
        <f t="shared" si="1"/>
        <v>0</v>
      </c>
      <c r="K7" s="62">
        <f t="shared" si="1"/>
        <v>0</v>
      </c>
      <c r="L7" s="62">
        <f t="shared" si="1"/>
        <v>0</v>
      </c>
      <c r="M7" s="62">
        <f t="shared" si="1"/>
        <v>0</v>
      </c>
      <c r="N7" s="62">
        <f t="shared" si="1"/>
        <v>0</v>
      </c>
      <c r="O7" s="62">
        <f t="shared" si="1"/>
        <v>0</v>
      </c>
      <c r="P7" s="62">
        <f t="shared" si="1"/>
        <v>0</v>
      </c>
      <c r="Q7" s="62">
        <f t="shared" si="1"/>
        <v>0</v>
      </c>
      <c r="R7" s="62">
        <f t="shared" si="1"/>
        <v>0</v>
      </c>
      <c r="S7" s="62">
        <f t="shared" si="1"/>
        <v>0</v>
      </c>
      <c r="T7" s="62">
        <f t="shared" si="1"/>
        <v>0</v>
      </c>
      <c r="U7" s="62">
        <f t="shared" si="1"/>
        <v>0</v>
      </c>
      <c r="V7" s="62">
        <f t="shared" si="1"/>
        <v>0</v>
      </c>
      <c r="W7" s="62">
        <f t="shared" si="1"/>
        <v>0</v>
      </c>
      <c r="X7" s="62">
        <f t="shared" si="1"/>
        <v>0</v>
      </c>
      <c r="Y7" s="62">
        <f t="shared" si="1"/>
        <v>0</v>
      </c>
      <c r="Z7" s="62">
        <f t="shared" si="1"/>
        <v>0</v>
      </c>
      <c r="AA7" s="62">
        <f t="shared" si="1"/>
        <v>0</v>
      </c>
      <c r="AB7" s="62">
        <f t="shared" si="1"/>
        <v>0</v>
      </c>
      <c r="AC7" s="62">
        <f t="shared" si="1"/>
        <v>0</v>
      </c>
      <c r="AD7" s="62">
        <f t="shared" si="1"/>
        <v>0</v>
      </c>
      <c r="AE7" s="62">
        <f t="shared" si="1"/>
        <v>0</v>
      </c>
      <c r="AF7" s="62">
        <f t="shared" si="1"/>
        <v>0</v>
      </c>
      <c r="AG7" s="62">
        <f t="shared" si="1"/>
        <v>0</v>
      </c>
      <c r="AH7" s="62">
        <f t="shared" si="1"/>
        <v>0</v>
      </c>
      <c r="AI7" s="62">
        <f t="shared" si="1"/>
        <v>0</v>
      </c>
      <c r="AJ7" s="62">
        <f t="shared" si="1"/>
        <v>0</v>
      </c>
      <c r="AM7" s="382">
        <f>ROUND(SUM(AM8:AM15),0)</f>
        <v>0</v>
      </c>
      <c r="AN7" s="382">
        <f>ROUND(SUM(AN8:AN15),0)</f>
        <v>0</v>
      </c>
      <c r="AO7" s="389"/>
      <c r="AP7" s="63"/>
      <c r="AQ7" s="63"/>
      <c r="AR7" s="63"/>
      <c r="AS7" s="63"/>
      <c r="AT7" s="63"/>
      <c r="AU7" s="63"/>
      <c r="AV7" s="63"/>
      <c r="AW7" s="63"/>
      <c r="AX7" s="63"/>
      <c r="AY7" s="390"/>
    </row>
    <row r="8" spans="2:55">
      <c r="B8" s="64" t="s">
        <v>7</v>
      </c>
      <c r="C8" s="4" t="str">
        <f>IF(Kalba="EN",Data2!C33,Data2!B33)</f>
        <v>Žemė</v>
      </c>
      <c r="D8" s="65">
        <f>F8+NPV(FDN,G8:INDEX(G8:AJ8,PAL))</f>
        <v>0</v>
      </c>
      <c r="E8" s="65">
        <f t="shared" ref="E8:E16" si="2">SUMIF($F$5:$AJ$5,"&lt;="&amp;PAL,$F8:$AJ8)</f>
        <v>0</v>
      </c>
      <c r="F8" s="78">
        <v>0</v>
      </c>
      <c r="G8" s="78">
        <v>0</v>
      </c>
      <c r="H8" s="78">
        <v>0</v>
      </c>
      <c r="I8" s="78">
        <v>0</v>
      </c>
      <c r="J8" s="78">
        <v>0</v>
      </c>
      <c r="K8" s="78">
        <v>0</v>
      </c>
      <c r="L8" s="78">
        <v>0</v>
      </c>
      <c r="M8" s="78">
        <v>0</v>
      </c>
      <c r="N8" s="78">
        <v>0</v>
      </c>
      <c r="O8" s="78">
        <v>0</v>
      </c>
      <c r="P8" s="78">
        <v>0</v>
      </c>
      <c r="Q8" s="78">
        <v>0</v>
      </c>
      <c r="R8" s="78">
        <v>0</v>
      </c>
      <c r="S8" s="78">
        <v>0</v>
      </c>
      <c r="T8" s="78">
        <v>0</v>
      </c>
      <c r="U8" s="78">
        <v>0</v>
      </c>
      <c r="V8" s="78">
        <v>0</v>
      </c>
      <c r="W8" s="78">
        <v>0</v>
      </c>
      <c r="X8" s="78">
        <v>0</v>
      </c>
      <c r="Y8" s="78">
        <v>0</v>
      </c>
      <c r="Z8" s="78">
        <v>0</v>
      </c>
      <c r="AA8" s="78">
        <v>0</v>
      </c>
      <c r="AB8" s="78">
        <v>0</v>
      </c>
      <c r="AC8" s="78">
        <v>0</v>
      </c>
      <c r="AD8" s="78">
        <v>0</v>
      </c>
      <c r="AE8" s="78">
        <v>0</v>
      </c>
      <c r="AF8" s="78">
        <v>0</v>
      </c>
      <c r="AG8" s="78">
        <v>0</v>
      </c>
      <c r="AH8" s="78">
        <v>0</v>
      </c>
      <c r="AI8" s="78">
        <v>0</v>
      </c>
      <c r="AJ8" s="78">
        <v>0</v>
      </c>
      <c r="AM8" s="383">
        <f>F8+NPV(SDN,G8:INDEX(G8:AJ8,PAL))</f>
        <v>0</v>
      </c>
      <c r="AN8" s="415">
        <f>IFERROR(SUMPRODUCT(F8+NPV(SDN,G8:INDEX(G8:AJ8,PAL)),Data1!D3),0)</f>
        <v>0</v>
      </c>
      <c r="AO8" s="387">
        <f t="shared" ref="AO8:AO20" si="3">IF(COUNTIF(AP8:AY8,"Klaida")&gt;0,1,0)</f>
        <v>0</v>
      </c>
      <c r="AP8" s="59">
        <f>IF(COUNT(F8:INDEX(F8:AJ8,PAL+1))&lt;&gt;PAL+1,"Klaida",0)</f>
        <v>0</v>
      </c>
      <c r="AQ8" s="59"/>
      <c r="AR8" s="59"/>
      <c r="AS8" s="59"/>
      <c r="AT8" s="59"/>
      <c r="AU8" s="59"/>
      <c r="AV8" s="59"/>
      <c r="AW8" s="59"/>
      <c r="AX8" s="59"/>
      <c r="AY8" s="388"/>
    </row>
    <row r="9" spans="2:55">
      <c r="B9" s="64" t="s">
        <v>9</v>
      </c>
      <c r="C9" s="4" t="str">
        <f>IF(Kalba="EN",Data2!C34,Data2!B34)</f>
        <v>Nekilnojamasis turtas</v>
      </c>
      <c r="D9" s="65">
        <f>F9+NPV(FDN,G9:INDEX(G9:AJ9,PAL))</f>
        <v>0</v>
      </c>
      <c r="E9" s="65">
        <f t="shared" si="2"/>
        <v>0</v>
      </c>
      <c r="F9" s="78">
        <v>0</v>
      </c>
      <c r="G9" s="78">
        <v>0</v>
      </c>
      <c r="H9" s="78">
        <v>0</v>
      </c>
      <c r="I9" s="78">
        <v>0</v>
      </c>
      <c r="J9" s="78">
        <v>0</v>
      </c>
      <c r="K9" s="78">
        <v>0</v>
      </c>
      <c r="L9" s="78">
        <v>0</v>
      </c>
      <c r="M9" s="78">
        <v>0</v>
      </c>
      <c r="N9" s="78">
        <v>0</v>
      </c>
      <c r="O9" s="78">
        <v>0</v>
      </c>
      <c r="P9" s="78">
        <v>0</v>
      </c>
      <c r="Q9" s="78">
        <v>0</v>
      </c>
      <c r="R9" s="78">
        <v>0</v>
      </c>
      <c r="S9" s="78">
        <v>0</v>
      </c>
      <c r="T9" s="78">
        <v>0</v>
      </c>
      <c r="U9" s="78">
        <v>0</v>
      </c>
      <c r="V9" s="78">
        <v>0</v>
      </c>
      <c r="W9" s="78">
        <v>0</v>
      </c>
      <c r="X9" s="78">
        <v>0</v>
      </c>
      <c r="Y9" s="78">
        <v>0</v>
      </c>
      <c r="Z9" s="78">
        <v>0</v>
      </c>
      <c r="AA9" s="78">
        <v>0</v>
      </c>
      <c r="AB9" s="78">
        <v>0</v>
      </c>
      <c r="AC9" s="78">
        <v>0</v>
      </c>
      <c r="AD9" s="78">
        <v>0</v>
      </c>
      <c r="AE9" s="78">
        <v>0</v>
      </c>
      <c r="AF9" s="78">
        <v>0</v>
      </c>
      <c r="AG9" s="78">
        <v>0</v>
      </c>
      <c r="AH9" s="78">
        <v>0</v>
      </c>
      <c r="AI9" s="78">
        <v>0</v>
      </c>
      <c r="AJ9" s="78">
        <v>0</v>
      </c>
      <c r="AM9" s="383">
        <f>F9+NPV(SDN,G9:INDEX(G9:AJ9,PAL))</f>
        <v>0</v>
      </c>
      <c r="AN9" s="415">
        <f>IFERROR(SUMPRODUCT(F9+NPV(SDN,G9:INDEX(G9:AJ9,PAL)),Data1!D4),0)</f>
        <v>0</v>
      </c>
      <c r="AO9" s="387">
        <f t="shared" si="3"/>
        <v>0</v>
      </c>
      <c r="AP9" s="59">
        <f>IF(COUNT(F9:INDEX(F9:AJ9,PAL+1))&lt;&gt;PAL+1,"Klaida",0)</f>
        <v>0</v>
      </c>
      <c r="AQ9" s="59"/>
      <c r="AR9" s="59"/>
      <c r="AS9" s="59"/>
      <c r="AT9" s="59"/>
      <c r="AU9" s="59"/>
      <c r="AV9" s="59"/>
      <c r="AW9" s="59"/>
      <c r="AX9" s="59"/>
      <c r="AY9" s="388"/>
    </row>
    <row r="10" spans="2:55">
      <c r="B10" s="64" t="s">
        <v>11</v>
      </c>
      <c r="C10" s="4" t="str">
        <f>IF(Kalba="EN",Data2!C35,Data2!B35)</f>
        <v>Statyba, rekonstravimas, kapitalinis remontas ir kiti darbai</v>
      </c>
      <c r="D10" s="65">
        <f>F10+NPV(FDN,G10:INDEX(G10:AJ10,PAL))</f>
        <v>0</v>
      </c>
      <c r="E10" s="65">
        <f t="shared" si="2"/>
        <v>0</v>
      </c>
      <c r="F10" s="78">
        <v>0</v>
      </c>
      <c r="G10" s="78">
        <v>0</v>
      </c>
      <c r="H10" s="78">
        <v>0</v>
      </c>
      <c r="I10" s="78">
        <v>0</v>
      </c>
      <c r="J10" s="78">
        <v>0</v>
      </c>
      <c r="K10" s="78">
        <v>0</v>
      </c>
      <c r="L10" s="78">
        <v>0</v>
      </c>
      <c r="M10" s="78">
        <v>0</v>
      </c>
      <c r="N10" s="78">
        <v>0</v>
      </c>
      <c r="O10" s="78">
        <v>0</v>
      </c>
      <c r="P10" s="78">
        <v>0</v>
      </c>
      <c r="Q10" s="78">
        <v>0</v>
      </c>
      <c r="R10" s="78">
        <v>0</v>
      </c>
      <c r="S10" s="78">
        <v>0</v>
      </c>
      <c r="T10" s="78">
        <v>0</v>
      </c>
      <c r="U10" s="78">
        <v>0</v>
      </c>
      <c r="V10" s="78">
        <v>0</v>
      </c>
      <c r="W10" s="78">
        <v>0</v>
      </c>
      <c r="X10" s="78">
        <v>0</v>
      </c>
      <c r="Y10" s="78">
        <v>0</v>
      </c>
      <c r="Z10" s="78">
        <v>0</v>
      </c>
      <c r="AA10" s="78">
        <v>0</v>
      </c>
      <c r="AB10" s="78">
        <v>0</v>
      </c>
      <c r="AC10" s="78">
        <v>0</v>
      </c>
      <c r="AD10" s="78">
        <v>0</v>
      </c>
      <c r="AE10" s="78">
        <v>0</v>
      </c>
      <c r="AF10" s="78">
        <v>0</v>
      </c>
      <c r="AG10" s="78">
        <v>0</v>
      </c>
      <c r="AH10" s="78">
        <v>0</v>
      </c>
      <c r="AI10" s="78">
        <v>0</v>
      </c>
      <c r="AJ10" s="78">
        <v>0</v>
      </c>
      <c r="AM10" s="383">
        <f>F10+NPV(SDN,G10:INDEX(G10:AJ10,PAL))</f>
        <v>0</v>
      </c>
      <c r="AN10" s="415">
        <f>IFERROR(SUMPRODUCT(F10+NPV(SDN,G10:INDEX(G10:AJ10,PAL)),Data1!D5),0)</f>
        <v>0</v>
      </c>
      <c r="AO10" s="387">
        <f t="shared" si="3"/>
        <v>0</v>
      </c>
      <c r="AP10" s="59">
        <f>IF(COUNT(F10:INDEX(F10:AJ10,PAL+1))&lt;&gt;PAL+1,"Klaida",0)</f>
        <v>0</v>
      </c>
      <c r="AQ10" s="59"/>
      <c r="AR10" s="59"/>
      <c r="AS10" s="59"/>
      <c r="AT10" s="59"/>
      <c r="AU10" s="59"/>
      <c r="AV10" s="59"/>
      <c r="AW10" s="59"/>
      <c r="AX10" s="59"/>
      <c r="AY10" s="388"/>
    </row>
    <row r="11" spans="2:55">
      <c r="B11" s="64" t="s">
        <v>13</v>
      </c>
      <c r="C11" s="4" t="str">
        <f>IF(Kalba="EN",Data2!C36,Data2!B36)</f>
        <v>Įranga, įrenginiai ir kitas ilgalaikis turtas</v>
      </c>
      <c r="D11" s="65">
        <f>F11+NPV(FDN,G11:INDEX(G11:AJ11,PAL))</f>
        <v>0</v>
      </c>
      <c r="E11" s="65">
        <f t="shared" si="2"/>
        <v>0</v>
      </c>
      <c r="F11" s="78">
        <v>0</v>
      </c>
      <c r="G11" s="78">
        <v>0</v>
      </c>
      <c r="H11" s="78">
        <v>0</v>
      </c>
      <c r="I11" s="78">
        <v>0</v>
      </c>
      <c r="J11" s="78">
        <v>0</v>
      </c>
      <c r="K11" s="78">
        <v>0</v>
      </c>
      <c r="L11" s="78">
        <v>0</v>
      </c>
      <c r="M11" s="78">
        <v>0</v>
      </c>
      <c r="N11" s="78">
        <v>0</v>
      </c>
      <c r="O11" s="78">
        <v>0</v>
      </c>
      <c r="P11" s="78">
        <v>0</v>
      </c>
      <c r="Q11" s="78">
        <v>0</v>
      </c>
      <c r="R11" s="78">
        <v>0</v>
      </c>
      <c r="S11" s="78">
        <v>0</v>
      </c>
      <c r="T11" s="78">
        <v>0</v>
      </c>
      <c r="U11" s="78">
        <v>0</v>
      </c>
      <c r="V11" s="78">
        <v>0</v>
      </c>
      <c r="W11" s="78">
        <v>0</v>
      </c>
      <c r="X11" s="78">
        <v>0</v>
      </c>
      <c r="Y11" s="78">
        <v>0</v>
      </c>
      <c r="Z11" s="78">
        <v>0</v>
      </c>
      <c r="AA11" s="78">
        <v>0</v>
      </c>
      <c r="AB11" s="78">
        <v>0</v>
      </c>
      <c r="AC11" s="78">
        <v>0</v>
      </c>
      <c r="AD11" s="78">
        <v>0</v>
      </c>
      <c r="AE11" s="78">
        <v>0</v>
      </c>
      <c r="AF11" s="78">
        <v>0</v>
      </c>
      <c r="AG11" s="78">
        <v>0</v>
      </c>
      <c r="AH11" s="78">
        <v>0</v>
      </c>
      <c r="AI11" s="78">
        <v>0</v>
      </c>
      <c r="AJ11" s="78">
        <v>0</v>
      </c>
      <c r="AM11" s="383">
        <f>F11+NPV(SDN,G11:INDEX(G11:AJ11,PAL))</f>
        <v>0</v>
      </c>
      <c r="AN11" s="415">
        <f>IFERROR(SUMPRODUCT(F11+NPV(SDN,G11:INDEX(G11:AJ11,PAL)),Data1!D6),0)</f>
        <v>0</v>
      </c>
      <c r="AO11" s="387">
        <f t="shared" si="3"/>
        <v>0</v>
      </c>
      <c r="AP11" s="59">
        <f>IF(COUNT(F11:INDEX(F11:AJ11,PAL+1))&lt;&gt;PAL+1,"Klaida",0)</f>
        <v>0</v>
      </c>
      <c r="AQ11" s="59"/>
      <c r="AR11" s="59"/>
      <c r="AS11" s="59"/>
      <c r="AT11" s="59"/>
      <c r="AU11" s="59"/>
      <c r="AV11" s="59"/>
      <c r="AW11" s="59"/>
      <c r="AX11" s="59"/>
      <c r="AY11" s="388"/>
    </row>
    <row r="12" spans="2:55" ht="25.5">
      <c r="B12" s="64" t="s">
        <v>15</v>
      </c>
      <c r="C12" s="4" t="str">
        <f>IF(Kalba="EN",Data2!C37,Data2!B37)</f>
        <v>Projektavimo, techninės priežiūros ir kitos su investicijomis į ilgalaikį turtą (A.1.-A.4.) susijusios paslaugos</v>
      </c>
      <c r="D12" s="65">
        <f>F12+NPV(FDN,G12:INDEX(G12:AJ12,PAL))</f>
        <v>0</v>
      </c>
      <c r="E12" s="65">
        <f t="shared" si="2"/>
        <v>0</v>
      </c>
      <c r="F12" s="78">
        <v>0</v>
      </c>
      <c r="G12" s="78">
        <v>0</v>
      </c>
      <c r="H12" s="78">
        <v>0</v>
      </c>
      <c r="I12" s="78">
        <v>0</v>
      </c>
      <c r="J12" s="78">
        <v>0</v>
      </c>
      <c r="K12" s="78">
        <v>0</v>
      </c>
      <c r="L12" s="78">
        <v>0</v>
      </c>
      <c r="M12" s="78">
        <v>0</v>
      </c>
      <c r="N12" s="78">
        <v>0</v>
      </c>
      <c r="O12" s="78">
        <v>0</v>
      </c>
      <c r="P12" s="78">
        <v>0</v>
      </c>
      <c r="Q12" s="78">
        <v>0</v>
      </c>
      <c r="R12" s="78">
        <v>0</v>
      </c>
      <c r="S12" s="78">
        <v>0</v>
      </c>
      <c r="T12" s="78">
        <v>0</v>
      </c>
      <c r="U12" s="78">
        <v>0</v>
      </c>
      <c r="V12" s="78">
        <v>0</v>
      </c>
      <c r="W12" s="78">
        <v>0</v>
      </c>
      <c r="X12" s="78">
        <v>0</v>
      </c>
      <c r="Y12" s="78">
        <v>0</v>
      </c>
      <c r="Z12" s="78">
        <v>0</v>
      </c>
      <c r="AA12" s="78">
        <v>0</v>
      </c>
      <c r="AB12" s="78">
        <v>0</v>
      </c>
      <c r="AC12" s="78">
        <v>0</v>
      </c>
      <c r="AD12" s="78">
        <v>0</v>
      </c>
      <c r="AE12" s="78">
        <v>0</v>
      </c>
      <c r="AF12" s="78">
        <v>0</v>
      </c>
      <c r="AG12" s="78">
        <v>0</v>
      </c>
      <c r="AH12" s="78">
        <v>0</v>
      </c>
      <c r="AI12" s="78">
        <v>0</v>
      </c>
      <c r="AJ12" s="78">
        <v>0</v>
      </c>
      <c r="AM12" s="383">
        <f>F12+NPV(SDN,G12:INDEX(G12:AJ12,PAL))</f>
        <v>0</v>
      </c>
      <c r="AN12" s="415">
        <f>IFERROR(SUMPRODUCT(F12+NPV(SDN,G12:INDEX(G12:AJ12,PAL)),Data1!D7),0)</f>
        <v>0</v>
      </c>
      <c r="AO12" s="387">
        <f t="shared" si="3"/>
        <v>0</v>
      </c>
      <c r="AP12" s="59">
        <f>IF(COUNT(F12:INDEX(F12:AJ12,PAL+1))&lt;&gt;PAL+1,"Klaida",0)</f>
        <v>0</v>
      </c>
      <c r="AQ12" s="59"/>
      <c r="AR12" s="59"/>
      <c r="AS12" s="59"/>
      <c r="AT12" s="59"/>
      <c r="AU12" s="59"/>
      <c r="AV12" s="59"/>
      <c r="AW12" s="59"/>
      <c r="AX12" s="59"/>
      <c r="AY12" s="388"/>
    </row>
    <row r="13" spans="2:55">
      <c r="B13" s="64" t="s">
        <v>16</v>
      </c>
      <c r="C13" s="4" t="str">
        <f>IF(Kalba="EN",Data2!C38,Data2!B38)</f>
        <v>Projekto administravimas ir vykdymas</v>
      </c>
      <c r="D13" s="65">
        <f>F13+NPV(FDN,G13:INDEX(G13:AJ13,PAL))</f>
        <v>0</v>
      </c>
      <c r="E13" s="65">
        <f t="shared" si="2"/>
        <v>0</v>
      </c>
      <c r="F13" s="78">
        <v>0</v>
      </c>
      <c r="G13" s="78">
        <v>0</v>
      </c>
      <c r="H13" s="78">
        <v>0</v>
      </c>
      <c r="I13" s="78">
        <v>0</v>
      </c>
      <c r="J13" s="78">
        <v>0</v>
      </c>
      <c r="K13" s="78">
        <v>0</v>
      </c>
      <c r="L13" s="78">
        <v>0</v>
      </c>
      <c r="M13" s="78">
        <v>0</v>
      </c>
      <c r="N13" s="78">
        <v>0</v>
      </c>
      <c r="O13" s="78">
        <v>0</v>
      </c>
      <c r="P13" s="78">
        <v>0</v>
      </c>
      <c r="Q13" s="78">
        <v>0</v>
      </c>
      <c r="R13" s="78">
        <v>0</v>
      </c>
      <c r="S13" s="78">
        <v>0</v>
      </c>
      <c r="T13" s="78">
        <v>0</v>
      </c>
      <c r="U13" s="78">
        <v>0</v>
      </c>
      <c r="V13" s="78">
        <v>0</v>
      </c>
      <c r="W13" s="78">
        <v>0</v>
      </c>
      <c r="X13" s="78">
        <v>0</v>
      </c>
      <c r="Y13" s="78">
        <v>0</v>
      </c>
      <c r="Z13" s="78">
        <v>0</v>
      </c>
      <c r="AA13" s="78">
        <v>0</v>
      </c>
      <c r="AB13" s="78">
        <v>0</v>
      </c>
      <c r="AC13" s="78">
        <v>0</v>
      </c>
      <c r="AD13" s="78">
        <v>0</v>
      </c>
      <c r="AE13" s="78">
        <v>0</v>
      </c>
      <c r="AF13" s="78">
        <v>0</v>
      </c>
      <c r="AG13" s="78">
        <v>0</v>
      </c>
      <c r="AH13" s="78">
        <v>0</v>
      </c>
      <c r="AI13" s="78">
        <v>0</v>
      </c>
      <c r="AJ13" s="78">
        <v>0</v>
      </c>
      <c r="AM13" s="383">
        <f>F13+NPV(SDN,G13:INDEX(G13:AJ13,PAL))</f>
        <v>0</v>
      </c>
      <c r="AN13" s="415">
        <f>IFERROR(SUMPRODUCT(F13+NPV(SDN,G13:INDEX(G13:AJ13,PAL)),Data1!D8),0)</f>
        <v>0</v>
      </c>
      <c r="AO13" s="387">
        <f t="shared" si="3"/>
        <v>0</v>
      </c>
      <c r="AP13" s="59">
        <f>IF(COUNT(F13:INDEX(F13:AJ13,PAL+1))&lt;&gt;PAL+1,"Klaida",0)</f>
        <v>0</v>
      </c>
      <c r="AQ13" s="59"/>
      <c r="AR13" s="59"/>
      <c r="AS13" s="59"/>
      <c r="AT13" s="59"/>
      <c r="AU13" s="59"/>
      <c r="AV13" s="59"/>
      <c r="AW13" s="59"/>
      <c r="AX13" s="59"/>
      <c r="AY13" s="388"/>
    </row>
    <row r="14" spans="2:55">
      <c r="B14" s="64" t="s">
        <v>18</v>
      </c>
      <c r="C14" s="4" t="str">
        <f>IF(Kalba="EN",Data2!C39,Data2!B39)</f>
        <v>Kitos paslaugos ir išlaidos</v>
      </c>
      <c r="D14" s="65">
        <f>F14+NPV(FDN,G14:INDEX(G14:AJ14,PAL))</f>
        <v>0</v>
      </c>
      <c r="E14" s="65">
        <f t="shared" si="2"/>
        <v>0</v>
      </c>
      <c r="F14" s="78">
        <v>0</v>
      </c>
      <c r="G14" s="78">
        <v>0</v>
      </c>
      <c r="H14" s="78">
        <v>0</v>
      </c>
      <c r="I14" s="78">
        <v>0</v>
      </c>
      <c r="J14" s="78">
        <v>0</v>
      </c>
      <c r="K14" s="78">
        <v>0</v>
      </c>
      <c r="L14" s="78">
        <v>0</v>
      </c>
      <c r="M14" s="78">
        <v>0</v>
      </c>
      <c r="N14" s="78">
        <v>0</v>
      </c>
      <c r="O14" s="78">
        <v>0</v>
      </c>
      <c r="P14" s="78">
        <v>0</v>
      </c>
      <c r="Q14" s="78">
        <v>0</v>
      </c>
      <c r="R14" s="78">
        <v>0</v>
      </c>
      <c r="S14" s="78">
        <v>0</v>
      </c>
      <c r="T14" s="78">
        <v>0</v>
      </c>
      <c r="U14" s="78">
        <v>0</v>
      </c>
      <c r="V14" s="78">
        <v>0</v>
      </c>
      <c r="W14" s="78">
        <v>0</v>
      </c>
      <c r="X14" s="78">
        <v>0</v>
      </c>
      <c r="Y14" s="78">
        <v>0</v>
      </c>
      <c r="Z14" s="78">
        <v>0</v>
      </c>
      <c r="AA14" s="78">
        <v>0</v>
      </c>
      <c r="AB14" s="78">
        <v>0</v>
      </c>
      <c r="AC14" s="78">
        <v>0</v>
      </c>
      <c r="AD14" s="78">
        <v>0</v>
      </c>
      <c r="AE14" s="78">
        <v>0</v>
      </c>
      <c r="AF14" s="78">
        <v>0</v>
      </c>
      <c r="AG14" s="78">
        <v>0</v>
      </c>
      <c r="AH14" s="78">
        <v>0</v>
      </c>
      <c r="AI14" s="78">
        <v>0</v>
      </c>
      <c r="AJ14" s="78">
        <v>0</v>
      </c>
      <c r="AM14" s="383">
        <f>F14+NPV(SDN,G14:INDEX(G14:AJ14,PAL))</f>
        <v>0</v>
      </c>
      <c r="AN14" s="415">
        <f>IFERROR(SUMPRODUCT(F14+NPV(SDN,G14:INDEX(G14:AJ14,PAL)),Data1!D9),0)</f>
        <v>0</v>
      </c>
      <c r="AO14" s="387">
        <f t="shared" si="3"/>
        <v>0</v>
      </c>
      <c r="AP14" s="59">
        <f>IF(COUNT(F14:INDEX(F14:AJ14,PAL+1))&lt;&gt;PAL+1,"Klaida",0)</f>
        <v>0</v>
      </c>
      <c r="AQ14" s="59"/>
      <c r="AR14" s="59"/>
      <c r="AS14" s="59"/>
      <c r="AT14" s="59"/>
      <c r="AU14" s="59"/>
      <c r="AV14" s="59"/>
      <c r="AW14" s="59"/>
      <c r="AX14" s="59"/>
      <c r="AY14" s="388"/>
    </row>
    <row r="15" spans="2:55">
      <c r="B15" s="64" t="s">
        <v>294</v>
      </c>
      <c r="C15" s="4" t="str">
        <f>IF(Kalba="EN",Data2!C40,Data2!B40)</f>
        <v>Reinvesticijos </v>
      </c>
      <c r="D15" s="65">
        <f>F15+NPV(FDN,G15:INDEX(G15:AJ15,PAL))</f>
        <v>0</v>
      </c>
      <c r="E15" s="65">
        <f t="shared" si="2"/>
        <v>0</v>
      </c>
      <c r="F15" s="78">
        <v>0</v>
      </c>
      <c r="G15" s="78">
        <v>0</v>
      </c>
      <c r="H15" s="78">
        <v>0</v>
      </c>
      <c r="I15" s="78">
        <v>0</v>
      </c>
      <c r="J15" s="78">
        <v>0</v>
      </c>
      <c r="K15" s="78">
        <v>0</v>
      </c>
      <c r="L15" s="78">
        <v>0</v>
      </c>
      <c r="M15" s="78">
        <v>0</v>
      </c>
      <c r="N15" s="78">
        <v>0</v>
      </c>
      <c r="O15" s="78">
        <v>0</v>
      </c>
      <c r="P15" s="78">
        <v>0</v>
      </c>
      <c r="Q15" s="78">
        <v>0</v>
      </c>
      <c r="R15" s="78">
        <v>0</v>
      </c>
      <c r="S15" s="78">
        <v>0</v>
      </c>
      <c r="T15" s="78">
        <v>0</v>
      </c>
      <c r="U15" s="78">
        <v>0</v>
      </c>
      <c r="V15" s="78">
        <v>0</v>
      </c>
      <c r="W15" s="78">
        <v>0</v>
      </c>
      <c r="X15" s="78">
        <v>0</v>
      </c>
      <c r="Y15" s="78">
        <v>0</v>
      </c>
      <c r="Z15" s="78">
        <v>0</v>
      </c>
      <c r="AA15" s="78">
        <v>0</v>
      </c>
      <c r="AB15" s="78">
        <v>0</v>
      </c>
      <c r="AC15" s="78">
        <v>0</v>
      </c>
      <c r="AD15" s="78">
        <v>0</v>
      </c>
      <c r="AE15" s="78">
        <v>0</v>
      </c>
      <c r="AF15" s="78">
        <v>0</v>
      </c>
      <c r="AG15" s="78">
        <v>0</v>
      </c>
      <c r="AH15" s="78">
        <v>0</v>
      </c>
      <c r="AI15" s="78">
        <v>0</v>
      </c>
      <c r="AJ15" s="78">
        <v>0</v>
      </c>
      <c r="AM15" s="383">
        <f>F15+NPV(SDN,G15:INDEX(G15:AJ15,PAL))</f>
        <v>0</v>
      </c>
      <c r="AN15" s="415">
        <f>IFERROR(SUMPRODUCT(F15+NPV(SDN,G15:INDEX(G15:AJ15,PAL)),Data1!D10),0)</f>
        <v>0</v>
      </c>
      <c r="AO15" s="387">
        <f t="shared" si="3"/>
        <v>0</v>
      </c>
      <c r="AP15" s="59">
        <f>IF(COUNT(F15:INDEX(F15:AJ15,PAL+1))&lt;&gt;PAL+1,"Klaida",0)</f>
        <v>0</v>
      </c>
      <c r="AQ15" s="59"/>
      <c r="AR15" s="59"/>
      <c r="AS15" s="59"/>
      <c r="AT15" s="59"/>
      <c r="AU15" s="59"/>
      <c r="AV15" s="59"/>
      <c r="AW15" s="59"/>
      <c r="AX15" s="59"/>
      <c r="AY15" s="388"/>
    </row>
    <row r="16" spans="2:55" s="61" customFormat="1">
      <c r="B16" s="64" t="s">
        <v>20</v>
      </c>
      <c r="C16" s="4" t="str">
        <f>IF(Kalba="EN",Data2!C41,Data2!B41)</f>
        <v>Investicijų likutinė vertė</v>
      </c>
      <c r="D16" s="65">
        <f>F16+NPV(FDN,G16:INDEX(G16:AJ16,PAL))</f>
        <v>0</v>
      </c>
      <c r="E16" s="65">
        <f t="shared" si="2"/>
        <v>0</v>
      </c>
      <c r="F16" s="78">
        <v>0</v>
      </c>
      <c r="G16" s="78">
        <v>0</v>
      </c>
      <c r="H16" s="78">
        <v>0</v>
      </c>
      <c r="I16" s="78">
        <v>0</v>
      </c>
      <c r="J16" s="78">
        <v>0</v>
      </c>
      <c r="K16" s="78">
        <v>0</v>
      </c>
      <c r="L16" s="78">
        <v>0</v>
      </c>
      <c r="M16" s="78">
        <v>0</v>
      </c>
      <c r="N16" s="78">
        <v>0</v>
      </c>
      <c r="O16" s="78">
        <v>0</v>
      </c>
      <c r="P16" s="78">
        <v>0</v>
      </c>
      <c r="Q16" s="78">
        <v>0</v>
      </c>
      <c r="R16" s="78">
        <v>0</v>
      </c>
      <c r="S16" s="78">
        <v>0</v>
      </c>
      <c r="T16" s="78">
        <v>0</v>
      </c>
      <c r="U16" s="78">
        <v>0</v>
      </c>
      <c r="V16" s="78">
        <v>0</v>
      </c>
      <c r="W16" s="78">
        <v>0</v>
      </c>
      <c r="X16" s="78">
        <v>0</v>
      </c>
      <c r="Y16" s="78">
        <v>0</v>
      </c>
      <c r="Z16" s="78">
        <v>0</v>
      </c>
      <c r="AA16" s="78">
        <v>0</v>
      </c>
      <c r="AB16" s="78">
        <v>0</v>
      </c>
      <c r="AC16" s="78">
        <v>0</v>
      </c>
      <c r="AD16" s="78">
        <v>0</v>
      </c>
      <c r="AE16" s="78">
        <v>0</v>
      </c>
      <c r="AF16" s="78">
        <v>0</v>
      </c>
      <c r="AG16" s="78">
        <v>0</v>
      </c>
      <c r="AH16" s="78">
        <v>0</v>
      </c>
      <c r="AI16" s="78">
        <v>0</v>
      </c>
      <c r="AJ16" s="78">
        <v>0</v>
      </c>
      <c r="AM16" s="383">
        <f>F16+NPV(SDN,G16:INDEX(G16:AJ16,PAL))</f>
        <v>0</v>
      </c>
      <c r="AN16" s="415">
        <f>IFERROR(SUMPRODUCT(F16+NPV(SDN,G16:INDEX(G16:AJ16,PAL)),Data1!D11),0)</f>
        <v>0</v>
      </c>
      <c r="AO16" s="387">
        <f t="shared" ca="1" si="3"/>
        <v>0</v>
      </c>
      <c r="AP16" s="59">
        <f>IF(COUNT(F16:INDEX(F16:AJ16,PAL+1))&lt;&gt;PAL+1,"Klaida",0)</f>
        <v>0</v>
      </c>
      <c r="AQ16" s="59">
        <f ca="1">IF(OR(COUNTIF(F16:INDEX(F16:AJ16,PAL+1),"&gt;0")&gt;1,AND(COUNTIF(F16:INDEX(F16:AJ16,PAL+1),"&gt;0")=1,OFFSET(F16,0,PAL)=0)),"Klaida",0)</f>
        <v>0</v>
      </c>
      <c r="AR16" s="59"/>
      <c r="AS16" s="59"/>
      <c r="AT16" s="59"/>
      <c r="AU16" s="59"/>
      <c r="AV16" s="59"/>
      <c r="AW16" s="59"/>
      <c r="AX16" s="59"/>
      <c r="AY16" s="388"/>
    </row>
    <row r="17" spans="2:51" s="61" customFormat="1">
      <c r="B17" s="5" t="s">
        <v>21</v>
      </c>
      <c r="C17" s="5" t="str">
        <f>IF(Kalba="EN",Data2!C42,Data2!B42)</f>
        <v>Veiklos pajamos, iš viso</v>
      </c>
      <c r="D17" s="62">
        <f>ROUND(SUM(D18:D20),0)</f>
        <v>0</v>
      </c>
      <c r="E17" s="62">
        <f>ROUND(SUM(E18:E20),0)</f>
        <v>0</v>
      </c>
      <c r="F17" s="62">
        <f>ROUND(SUM(F18:F20),0)</f>
        <v>0</v>
      </c>
      <c r="G17" s="62">
        <f t="shared" ref="G17:AJ17" si="4">ROUND(SUM(G18:G20),0)</f>
        <v>0</v>
      </c>
      <c r="H17" s="62">
        <f t="shared" si="4"/>
        <v>0</v>
      </c>
      <c r="I17" s="62">
        <f t="shared" si="4"/>
        <v>0</v>
      </c>
      <c r="J17" s="62">
        <f t="shared" si="4"/>
        <v>0</v>
      </c>
      <c r="K17" s="62">
        <f t="shared" si="4"/>
        <v>0</v>
      </c>
      <c r="L17" s="62">
        <f t="shared" si="4"/>
        <v>0</v>
      </c>
      <c r="M17" s="62">
        <f t="shared" si="4"/>
        <v>0</v>
      </c>
      <c r="N17" s="62">
        <f t="shared" si="4"/>
        <v>0</v>
      </c>
      <c r="O17" s="62">
        <f t="shared" si="4"/>
        <v>0</v>
      </c>
      <c r="P17" s="62">
        <f t="shared" si="4"/>
        <v>0</v>
      </c>
      <c r="Q17" s="62">
        <f t="shared" si="4"/>
        <v>0</v>
      </c>
      <c r="R17" s="62">
        <f t="shared" si="4"/>
        <v>0</v>
      </c>
      <c r="S17" s="62">
        <f t="shared" si="4"/>
        <v>0</v>
      </c>
      <c r="T17" s="62">
        <f t="shared" si="4"/>
        <v>0</v>
      </c>
      <c r="U17" s="62">
        <f t="shared" si="4"/>
        <v>0</v>
      </c>
      <c r="V17" s="62">
        <f t="shared" si="4"/>
        <v>0</v>
      </c>
      <c r="W17" s="62">
        <f t="shared" si="4"/>
        <v>0</v>
      </c>
      <c r="X17" s="62">
        <f t="shared" si="4"/>
        <v>0</v>
      </c>
      <c r="Y17" s="62">
        <f t="shared" si="4"/>
        <v>0</v>
      </c>
      <c r="Z17" s="62">
        <f t="shared" si="4"/>
        <v>0</v>
      </c>
      <c r="AA17" s="62">
        <f t="shared" si="4"/>
        <v>0</v>
      </c>
      <c r="AB17" s="62">
        <f t="shared" si="4"/>
        <v>0</v>
      </c>
      <c r="AC17" s="62">
        <f t="shared" si="4"/>
        <v>0</v>
      </c>
      <c r="AD17" s="62">
        <f t="shared" si="4"/>
        <v>0</v>
      </c>
      <c r="AE17" s="62">
        <f t="shared" si="4"/>
        <v>0</v>
      </c>
      <c r="AF17" s="62">
        <f t="shared" si="4"/>
        <v>0</v>
      </c>
      <c r="AG17" s="62">
        <f t="shared" si="4"/>
        <v>0</v>
      </c>
      <c r="AH17" s="62">
        <f t="shared" si="4"/>
        <v>0</v>
      </c>
      <c r="AI17" s="62">
        <f t="shared" si="4"/>
        <v>0</v>
      </c>
      <c r="AJ17" s="62">
        <f t="shared" si="4"/>
        <v>0</v>
      </c>
      <c r="AM17" s="382">
        <f>ROUND(SUM(AM18:AM20),0)</f>
        <v>0</v>
      </c>
      <c r="AN17" s="382">
        <f>ROUND(SUM(AN18:AN20),0)</f>
        <v>0</v>
      </c>
      <c r="AO17" s="389"/>
      <c r="AP17" s="63"/>
      <c r="AQ17" s="63"/>
      <c r="AR17" s="63"/>
      <c r="AS17" s="63"/>
      <c r="AT17" s="63"/>
      <c r="AU17" s="63"/>
      <c r="AV17" s="63"/>
      <c r="AW17" s="63"/>
      <c r="AX17" s="63"/>
      <c r="AY17" s="390"/>
    </row>
    <row r="18" spans="2:51">
      <c r="B18" s="64" t="s">
        <v>22</v>
      </c>
      <c r="C18" s="4" t="str">
        <f>IF(Kalba="EN",Data2!C43,Data2!B43)</f>
        <v>Prekių pardavimo pajamos</v>
      </c>
      <c r="D18" s="65">
        <f>F18+NPV(FDN,G18:INDEX(G18:AJ18,PAL))</f>
        <v>0</v>
      </c>
      <c r="E18" s="65">
        <f>SUMIF($F$5:$AJ$5,"&lt;="&amp;PAL,$F18:$AJ18)</f>
        <v>0</v>
      </c>
      <c r="F18" s="78">
        <v>0</v>
      </c>
      <c r="G18" s="78">
        <v>0</v>
      </c>
      <c r="H18" s="78">
        <v>0</v>
      </c>
      <c r="I18" s="78">
        <v>0</v>
      </c>
      <c r="J18" s="78">
        <v>0</v>
      </c>
      <c r="K18" s="78">
        <v>0</v>
      </c>
      <c r="L18" s="78">
        <v>0</v>
      </c>
      <c r="M18" s="78">
        <v>0</v>
      </c>
      <c r="N18" s="78">
        <v>0</v>
      </c>
      <c r="O18" s="78">
        <v>0</v>
      </c>
      <c r="P18" s="78">
        <v>0</v>
      </c>
      <c r="Q18" s="78">
        <v>0</v>
      </c>
      <c r="R18" s="78">
        <v>0</v>
      </c>
      <c r="S18" s="78">
        <v>0</v>
      </c>
      <c r="T18" s="78">
        <v>0</v>
      </c>
      <c r="U18" s="78">
        <v>0</v>
      </c>
      <c r="V18" s="78">
        <v>0</v>
      </c>
      <c r="W18" s="78">
        <v>0</v>
      </c>
      <c r="X18" s="78">
        <v>0</v>
      </c>
      <c r="Y18" s="78">
        <v>0</v>
      </c>
      <c r="Z18" s="78">
        <v>0</v>
      </c>
      <c r="AA18" s="78">
        <v>0</v>
      </c>
      <c r="AB18" s="78">
        <v>0</v>
      </c>
      <c r="AC18" s="78">
        <v>0</v>
      </c>
      <c r="AD18" s="78">
        <v>0</v>
      </c>
      <c r="AE18" s="78">
        <v>0</v>
      </c>
      <c r="AF18" s="78">
        <v>0</v>
      </c>
      <c r="AG18" s="78">
        <v>0</v>
      </c>
      <c r="AH18" s="78">
        <v>0</v>
      </c>
      <c r="AI18" s="78">
        <v>0</v>
      </c>
      <c r="AJ18" s="78">
        <v>0</v>
      </c>
      <c r="AM18" s="383">
        <f>F18+NPV(SDN,G18:INDEX(G18:AJ18,PAL))</f>
        <v>0</v>
      </c>
      <c r="AN18" s="415">
        <f>F18+NPV(SDN,G18:INDEX(G18:AJ18,PAL))</f>
        <v>0</v>
      </c>
      <c r="AO18" s="387">
        <f t="shared" si="3"/>
        <v>0</v>
      </c>
      <c r="AP18" s="59">
        <f>IF(COUNT(F18:INDEX(F18:AJ18,PAL+1))&lt;&gt;PAL+1,"Klaida",0)</f>
        <v>0</v>
      </c>
      <c r="AQ18" s="59"/>
      <c r="AR18" s="59"/>
      <c r="AS18" s="59"/>
      <c r="AT18" s="59"/>
      <c r="AU18" s="59"/>
      <c r="AV18" s="59"/>
      <c r="AW18" s="59"/>
      <c r="AX18" s="59"/>
      <c r="AY18" s="388"/>
    </row>
    <row r="19" spans="2:51">
      <c r="B19" s="64" t="s">
        <v>23</v>
      </c>
      <c r="C19" s="4" t="str">
        <f>IF(Kalba="EN",Data2!C44,Data2!B44)</f>
        <v>Paslaugų suteikimo pajamos</v>
      </c>
      <c r="D19" s="65">
        <f>F19+NPV(FDN,G19:INDEX(G19:AJ19,PAL))</f>
        <v>0</v>
      </c>
      <c r="E19" s="65">
        <f>SUMIF($F$5:$AJ$5,"&lt;="&amp;PAL,$F19:$AJ19)</f>
        <v>0</v>
      </c>
      <c r="F19" s="78">
        <v>0</v>
      </c>
      <c r="G19" s="78">
        <v>0</v>
      </c>
      <c r="H19" s="78">
        <v>0</v>
      </c>
      <c r="I19" s="78">
        <v>0</v>
      </c>
      <c r="J19" s="78">
        <v>0</v>
      </c>
      <c r="K19" s="78">
        <v>0</v>
      </c>
      <c r="L19" s="78">
        <v>0</v>
      </c>
      <c r="M19" s="78">
        <v>0</v>
      </c>
      <c r="N19" s="78">
        <v>0</v>
      </c>
      <c r="O19" s="78">
        <v>0</v>
      </c>
      <c r="P19" s="78">
        <v>0</v>
      </c>
      <c r="Q19" s="78">
        <v>0</v>
      </c>
      <c r="R19" s="78">
        <v>0</v>
      </c>
      <c r="S19" s="78">
        <v>0</v>
      </c>
      <c r="T19" s="78">
        <v>0</v>
      </c>
      <c r="U19" s="78">
        <v>0</v>
      </c>
      <c r="V19" s="78">
        <v>0</v>
      </c>
      <c r="W19" s="78">
        <v>0</v>
      </c>
      <c r="X19" s="78">
        <v>0</v>
      </c>
      <c r="Y19" s="78">
        <v>0</v>
      </c>
      <c r="Z19" s="78">
        <v>0</v>
      </c>
      <c r="AA19" s="78">
        <v>0</v>
      </c>
      <c r="AB19" s="78">
        <v>0</v>
      </c>
      <c r="AC19" s="78">
        <v>0</v>
      </c>
      <c r="AD19" s="78">
        <v>0</v>
      </c>
      <c r="AE19" s="78">
        <v>0</v>
      </c>
      <c r="AF19" s="78">
        <v>0</v>
      </c>
      <c r="AG19" s="78">
        <v>0</v>
      </c>
      <c r="AH19" s="78">
        <v>0</v>
      </c>
      <c r="AI19" s="78">
        <v>0</v>
      </c>
      <c r="AJ19" s="78">
        <v>0</v>
      </c>
      <c r="AM19" s="383">
        <f>F19+NPV(SDN,G19:INDEX(G19:AJ19,PAL))</f>
        <v>0</v>
      </c>
      <c r="AN19" s="415">
        <f>F19+NPV(SDN,G19:INDEX(G19:AJ19,PAL))</f>
        <v>0</v>
      </c>
      <c r="AO19" s="387">
        <f t="shared" si="3"/>
        <v>0</v>
      </c>
      <c r="AP19" s="59">
        <f>IF(COUNT(F19:INDEX(F19:AJ19,PAL+1))&lt;&gt;PAL+1,"Klaida",0)</f>
        <v>0</v>
      </c>
      <c r="AQ19" s="59"/>
      <c r="AR19" s="59"/>
      <c r="AS19" s="59"/>
      <c r="AT19" s="59"/>
      <c r="AU19" s="59"/>
      <c r="AV19" s="59"/>
      <c r="AW19" s="59"/>
      <c r="AX19" s="59"/>
      <c r="AY19" s="388"/>
    </row>
    <row r="20" spans="2:51">
      <c r="B20" s="64" t="s">
        <v>24</v>
      </c>
      <c r="C20" s="4" t="str">
        <f>IF(Kalba="EN",Data2!C45,Data2!B45)</f>
        <v>Finansinės ir investicinės veiklos bei kitos pajamos</v>
      </c>
      <c r="D20" s="65">
        <f>F20+NPV(FDN,G20:INDEX(G20:AJ20,PAL))</f>
        <v>0</v>
      </c>
      <c r="E20" s="65">
        <f>SUMIF($F$5:$AJ$5,"&lt;="&amp;PAL,$F20:$AJ20)</f>
        <v>0</v>
      </c>
      <c r="F20" s="78">
        <v>0</v>
      </c>
      <c r="G20" s="78">
        <v>0</v>
      </c>
      <c r="H20" s="78">
        <v>0</v>
      </c>
      <c r="I20" s="78">
        <v>0</v>
      </c>
      <c r="J20" s="78">
        <v>0</v>
      </c>
      <c r="K20" s="78">
        <v>0</v>
      </c>
      <c r="L20" s="78">
        <v>0</v>
      </c>
      <c r="M20" s="78">
        <v>0</v>
      </c>
      <c r="N20" s="78">
        <v>0</v>
      </c>
      <c r="O20" s="78">
        <v>0</v>
      </c>
      <c r="P20" s="78">
        <v>0</v>
      </c>
      <c r="Q20" s="78">
        <v>0</v>
      </c>
      <c r="R20" s="78">
        <v>0</v>
      </c>
      <c r="S20" s="78">
        <v>0</v>
      </c>
      <c r="T20" s="78">
        <v>0</v>
      </c>
      <c r="U20" s="78">
        <v>0</v>
      </c>
      <c r="V20" s="78">
        <v>0</v>
      </c>
      <c r="W20" s="78">
        <v>0</v>
      </c>
      <c r="X20" s="78">
        <v>0</v>
      </c>
      <c r="Y20" s="78">
        <v>0</v>
      </c>
      <c r="Z20" s="78">
        <v>0</v>
      </c>
      <c r="AA20" s="78">
        <v>0</v>
      </c>
      <c r="AB20" s="78">
        <v>0</v>
      </c>
      <c r="AC20" s="78">
        <v>0</v>
      </c>
      <c r="AD20" s="78">
        <v>0</v>
      </c>
      <c r="AE20" s="78">
        <v>0</v>
      </c>
      <c r="AF20" s="78">
        <v>0</v>
      </c>
      <c r="AG20" s="78">
        <v>0</v>
      </c>
      <c r="AH20" s="78">
        <v>0</v>
      </c>
      <c r="AI20" s="78">
        <v>0</v>
      </c>
      <c r="AJ20" s="78">
        <v>0</v>
      </c>
      <c r="AM20" s="383">
        <f>F20+NPV(SDN,G20:INDEX(G20:AJ20,PAL))</f>
        <v>0</v>
      </c>
      <c r="AN20" s="415">
        <f>F20+NPV(SDN,G20:INDEX(G20:AJ20,PAL))</f>
        <v>0</v>
      </c>
      <c r="AO20" s="387">
        <f t="shared" si="3"/>
        <v>0</v>
      </c>
      <c r="AP20" s="59">
        <f>IF(COUNT(F20:INDEX(F20:AJ20,PAL+1))&lt;&gt;PAL+1,"Klaida",0)</f>
        <v>0</v>
      </c>
      <c r="AQ20" s="59"/>
      <c r="AR20" s="59"/>
      <c r="AS20" s="59"/>
      <c r="AT20" s="59"/>
      <c r="AU20" s="59"/>
      <c r="AV20" s="59"/>
      <c r="AW20" s="59"/>
      <c r="AX20" s="59"/>
      <c r="AY20" s="388"/>
    </row>
    <row r="21" spans="2:51" s="61" customFormat="1">
      <c r="B21" s="5" t="s">
        <v>25</v>
      </c>
      <c r="C21" s="5" t="str">
        <f>IF(Kalba="EN",Data2!C46,Data2!B46)</f>
        <v>Veiklos ir finansinės išlaidos, iš viso</v>
      </c>
      <c r="D21" s="62">
        <f>ROUND(SUM(D22,D29),0)</f>
        <v>0</v>
      </c>
      <c r="E21" s="62">
        <f>ROUND(SUM(E22,E29),0)</f>
        <v>0</v>
      </c>
      <c r="F21" s="62">
        <f t="shared" ref="F21:AJ21" si="5">ROUND(SUM(F22,F29),0)</f>
        <v>0</v>
      </c>
      <c r="G21" s="62">
        <f t="shared" si="5"/>
        <v>0</v>
      </c>
      <c r="H21" s="62">
        <f t="shared" si="5"/>
        <v>0</v>
      </c>
      <c r="I21" s="62">
        <f t="shared" si="5"/>
        <v>0</v>
      </c>
      <c r="J21" s="62">
        <f t="shared" si="5"/>
        <v>0</v>
      </c>
      <c r="K21" s="62">
        <f t="shared" si="5"/>
        <v>0</v>
      </c>
      <c r="L21" s="62">
        <f t="shared" si="5"/>
        <v>0</v>
      </c>
      <c r="M21" s="62">
        <f t="shared" si="5"/>
        <v>0</v>
      </c>
      <c r="N21" s="62">
        <f t="shared" si="5"/>
        <v>0</v>
      </c>
      <c r="O21" s="62">
        <f t="shared" si="5"/>
        <v>0</v>
      </c>
      <c r="P21" s="62">
        <f t="shared" si="5"/>
        <v>0</v>
      </c>
      <c r="Q21" s="62">
        <f t="shared" si="5"/>
        <v>0</v>
      </c>
      <c r="R21" s="62">
        <f t="shared" si="5"/>
        <v>0</v>
      </c>
      <c r="S21" s="62">
        <f t="shared" si="5"/>
        <v>0</v>
      </c>
      <c r="T21" s="62">
        <f t="shared" si="5"/>
        <v>0</v>
      </c>
      <c r="U21" s="62">
        <f t="shared" si="5"/>
        <v>0</v>
      </c>
      <c r="V21" s="62">
        <f t="shared" si="5"/>
        <v>0</v>
      </c>
      <c r="W21" s="62">
        <f t="shared" si="5"/>
        <v>0</v>
      </c>
      <c r="X21" s="62">
        <f t="shared" si="5"/>
        <v>0</v>
      </c>
      <c r="Y21" s="62">
        <f t="shared" si="5"/>
        <v>0</v>
      </c>
      <c r="Z21" s="62">
        <f t="shared" si="5"/>
        <v>0</v>
      </c>
      <c r="AA21" s="62">
        <f t="shared" si="5"/>
        <v>0</v>
      </c>
      <c r="AB21" s="62">
        <f t="shared" si="5"/>
        <v>0</v>
      </c>
      <c r="AC21" s="62">
        <f t="shared" si="5"/>
        <v>0</v>
      </c>
      <c r="AD21" s="62">
        <f t="shared" si="5"/>
        <v>0</v>
      </c>
      <c r="AE21" s="62">
        <f t="shared" si="5"/>
        <v>0</v>
      </c>
      <c r="AF21" s="62">
        <f t="shared" si="5"/>
        <v>0</v>
      </c>
      <c r="AG21" s="62">
        <f t="shared" si="5"/>
        <v>0</v>
      </c>
      <c r="AH21" s="62">
        <f t="shared" si="5"/>
        <v>0</v>
      </c>
      <c r="AI21" s="62">
        <f t="shared" si="5"/>
        <v>0</v>
      </c>
      <c r="AJ21" s="62">
        <f t="shared" si="5"/>
        <v>0</v>
      </c>
      <c r="AM21" s="382">
        <f>ROUND(SUM(AM22,AM29),0)</f>
        <v>0</v>
      </c>
      <c r="AN21" s="382">
        <f>ROUND(SUM(AN22,AN29),0)</f>
        <v>0</v>
      </c>
      <c r="AO21" s="389"/>
      <c r="AP21" s="63"/>
      <c r="AQ21" s="63"/>
      <c r="AR21" s="63"/>
      <c r="AS21" s="63"/>
      <c r="AT21" s="63"/>
      <c r="AU21" s="63"/>
      <c r="AV21" s="63"/>
      <c r="AW21" s="63"/>
      <c r="AX21" s="63"/>
      <c r="AY21" s="390"/>
    </row>
    <row r="22" spans="2:51" s="61" customFormat="1">
      <c r="B22" s="66" t="s">
        <v>297</v>
      </c>
      <c r="C22" s="5" t="str">
        <f>IF(Kalba="EN",Data2!C47,Data2!B47)</f>
        <v>Veiklos išlaidos</v>
      </c>
      <c r="D22" s="62">
        <f>ROUND(SUM(D23:D28),0)</f>
        <v>0</v>
      </c>
      <c r="E22" s="62">
        <f>ROUND(SUM(E23:E28),0)</f>
        <v>0</v>
      </c>
      <c r="F22" s="62">
        <f t="shared" ref="F22:AJ22" si="6">ROUND(SUM(F23:F28),0)</f>
        <v>0</v>
      </c>
      <c r="G22" s="62">
        <f t="shared" si="6"/>
        <v>0</v>
      </c>
      <c r="H22" s="62">
        <f t="shared" si="6"/>
        <v>0</v>
      </c>
      <c r="I22" s="62">
        <f t="shared" si="6"/>
        <v>0</v>
      </c>
      <c r="J22" s="62">
        <f t="shared" si="6"/>
        <v>0</v>
      </c>
      <c r="K22" s="62">
        <f t="shared" si="6"/>
        <v>0</v>
      </c>
      <c r="L22" s="62">
        <f t="shared" si="6"/>
        <v>0</v>
      </c>
      <c r="M22" s="62">
        <f t="shared" si="6"/>
        <v>0</v>
      </c>
      <c r="N22" s="62">
        <f t="shared" si="6"/>
        <v>0</v>
      </c>
      <c r="O22" s="62">
        <f t="shared" si="6"/>
        <v>0</v>
      </c>
      <c r="P22" s="62">
        <f t="shared" si="6"/>
        <v>0</v>
      </c>
      <c r="Q22" s="62">
        <f t="shared" si="6"/>
        <v>0</v>
      </c>
      <c r="R22" s="62">
        <f t="shared" si="6"/>
        <v>0</v>
      </c>
      <c r="S22" s="62">
        <f t="shared" si="6"/>
        <v>0</v>
      </c>
      <c r="T22" s="62">
        <f t="shared" si="6"/>
        <v>0</v>
      </c>
      <c r="U22" s="62">
        <f t="shared" si="6"/>
        <v>0</v>
      </c>
      <c r="V22" s="62">
        <f t="shared" si="6"/>
        <v>0</v>
      </c>
      <c r="W22" s="62">
        <f t="shared" si="6"/>
        <v>0</v>
      </c>
      <c r="X22" s="62">
        <f t="shared" si="6"/>
        <v>0</v>
      </c>
      <c r="Y22" s="62">
        <f t="shared" si="6"/>
        <v>0</v>
      </c>
      <c r="Z22" s="62">
        <f t="shared" si="6"/>
        <v>0</v>
      </c>
      <c r="AA22" s="62">
        <f t="shared" si="6"/>
        <v>0</v>
      </c>
      <c r="AB22" s="62">
        <f t="shared" si="6"/>
        <v>0</v>
      </c>
      <c r="AC22" s="62">
        <f t="shared" si="6"/>
        <v>0</v>
      </c>
      <c r="AD22" s="62">
        <f t="shared" si="6"/>
        <v>0</v>
      </c>
      <c r="AE22" s="62">
        <f t="shared" si="6"/>
        <v>0</v>
      </c>
      <c r="AF22" s="62">
        <f t="shared" si="6"/>
        <v>0</v>
      </c>
      <c r="AG22" s="62">
        <f t="shared" si="6"/>
        <v>0</v>
      </c>
      <c r="AH22" s="62">
        <f t="shared" si="6"/>
        <v>0</v>
      </c>
      <c r="AI22" s="62">
        <f t="shared" si="6"/>
        <v>0</v>
      </c>
      <c r="AJ22" s="62">
        <f t="shared" si="6"/>
        <v>0</v>
      </c>
      <c r="AM22" s="382">
        <f>ROUND(SUM(AM23:AM28),0)</f>
        <v>0</v>
      </c>
      <c r="AN22" s="382">
        <f>ROUND(SUM(AN23:AN28),0)</f>
        <v>0</v>
      </c>
      <c r="AO22" s="389"/>
      <c r="AP22" s="63"/>
      <c r="AQ22" s="63"/>
      <c r="AR22" s="63"/>
      <c r="AS22" s="63"/>
      <c r="AT22" s="63"/>
      <c r="AU22" s="63"/>
      <c r="AV22" s="63"/>
      <c r="AW22" s="63"/>
      <c r="AX22" s="63"/>
      <c r="AY22" s="390"/>
    </row>
    <row r="23" spans="2:51">
      <c r="B23" s="64" t="s">
        <v>298</v>
      </c>
      <c r="C23" s="4" t="str">
        <f>IF(Kalba="EN",Data2!C48,Data2!B48)</f>
        <v>Žaliavos</v>
      </c>
      <c r="D23" s="65">
        <f>F23+NPV(FDN,G23:INDEX(G23:AJ23,PAL))</f>
        <v>0</v>
      </c>
      <c r="E23" s="65">
        <f t="shared" ref="E23:E29" si="7">SUMIF($F$5:$AJ$5,"&lt;="&amp;PAL,$F23:$AJ23)</f>
        <v>0</v>
      </c>
      <c r="F23" s="78">
        <v>0</v>
      </c>
      <c r="G23" s="78">
        <v>0</v>
      </c>
      <c r="H23" s="78">
        <v>0</v>
      </c>
      <c r="I23" s="78">
        <v>0</v>
      </c>
      <c r="J23" s="78">
        <v>0</v>
      </c>
      <c r="K23" s="78">
        <v>0</v>
      </c>
      <c r="L23" s="78">
        <v>0</v>
      </c>
      <c r="M23" s="78">
        <v>0</v>
      </c>
      <c r="N23" s="78">
        <v>0</v>
      </c>
      <c r="O23" s="78">
        <v>0</v>
      </c>
      <c r="P23" s="78">
        <v>0</v>
      </c>
      <c r="Q23" s="78">
        <v>0</v>
      </c>
      <c r="R23" s="78">
        <v>0</v>
      </c>
      <c r="S23" s="78">
        <v>0</v>
      </c>
      <c r="T23" s="78">
        <v>0</v>
      </c>
      <c r="U23" s="78">
        <v>0</v>
      </c>
      <c r="V23" s="78">
        <v>0</v>
      </c>
      <c r="W23" s="78">
        <v>0</v>
      </c>
      <c r="X23" s="78">
        <v>0</v>
      </c>
      <c r="Y23" s="78">
        <v>0</v>
      </c>
      <c r="Z23" s="78">
        <v>0</v>
      </c>
      <c r="AA23" s="78">
        <v>0</v>
      </c>
      <c r="AB23" s="78">
        <v>0</v>
      </c>
      <c r="AC23" s="78">
        <v>0</v>
      </c>
      <c r="AD23" s="78">
        <v>0</v>
      </c>
      <c r="AE23" s="78">
        <v>0</v>
      </c>
      <c r="AF23" s="78">
        <v>0</v>
      </c>
      <c r="AG23" s="78">
        <v>0</v>
      </c>
      <c r="AH23" s="78">
        <v>0</v>
      </c>
      <c r="AI23" s="78">
        <v>0</v>
      </c>
      <c r="AJ23" s="78">
        <v>0</v>
      </c>
      <c r="AM23" s="383">
        <f>F23+NPV(SDN,G23:INDEX(G23:AJ23,PAL))</f>
        <v>0</v>
      </c>
      <c r="AN23" s="415">
        <f>F23+NPV(SDN,G23:INDEX(G23:AJ23,PAL))</f>
        <v>0</v>
      </c>
      <c r="AO23" s="387">
        <f t="shared" ref="AO23:AO29" si="8">IF(COUNTIF(AP23:AY23,"Klaida")&gt;0,1,0)</f>
        <v>0</v>
      </c>
      <c r="AP23" s="59">
        <f>IF(COUNT(F23:INDEX(F23:AJ23,PAL+1))&lt;&gt;PAL+1,"Klaida",0)</f>
        <v>0</v>
      </c>
      <c r="AQ23" s="59"/>
      <c r="AR23" s="59"/>
      <c r="AS23" s="59"/>
      <c r="AT23" s="59"/>
      <c r="AU23" s="59"/>
      <c r="AV23" s="59"/>
      <c r="AW23" s="59"/>
      <c r="AX23" s="59"/>
      <c r="AY23" s="388"/>
    </row>
    <row r="24" spans="2:51">
      <c r="B24" s="64" t="s">
        <v>299</v>
      </c>
      <c r="C24" s="4" t="str">
        <f>IF(Kalba="EN",Data2!C49,Data2!B49)</f>
        <v>Darbo užmokesčio išlaidos</v>
      </c>
      <c r="D24" s="65">
        <f>F24+NPV(FDN,G24:INDEX(G24:AJ24,PAL))</f>
        <v>0</v>
      </c>
      <c r="E24" s="65">
        <f t="shared" si="7"/>
        <v>0</v>
      </c>
      <c r="F24" s="78">
        <v>0</v>
      </c>
      <c r="G24" s="78">
        <v>0</v>
      </c>
      <c r="H24" s="78">
        <v>0</v>
      </c>
      <c r="I24" s="78">
        <v>0</v>
      </c>
      <c r="J24" s="78">
        <v>0</v>
      </c>
      <c r="K24" s="78">
        <v>0</v>
      </c>
      <c r="L24" s="78">
        <v>0</v>
      </c>
      <c r="M24" s="78">
        <v>0</v>
      </c>
      <c r="N24" s="78">
        <v>0</v>
      </c>
      <c r="O24" s="78">
        <v>0</v>
      </c>
      <c r="P24" s="78">
        <v>0</v>
      </c>
      <c r="Q24" s="78">
        <v>0</v>
      </c>
      <c r="R24" s="78">
        <v>0</v>
      </c>
      <c r="S24" s="78">
        <v>0</v>
      </c>
      <c r="T24" s="78">
        <v>0</v>
      </c>
      <c r="U24" s="78">
        <v>0</v>
      </c>
      <c r="V24" s="78">
        <v>0</v>
      </c>
      <c r="W24" s="78">
        <v>0</v>
      </c>
      <c r="X24" s="78">
        <v>0</v>
      </c>
      <c r="Y24" s="78">
        <v>0</v>
      </c>
      <c r="Z24" s="78">
        <v>0</v>
      </c>
      <c r="AA24" s="78">
        <v>0</v>
      </c>
      <c r="AB24" s="78">
        <v>0</v>
      </c>
      <c r="AC24" s="78">
        <v>0</v>
      </c>
      <c r="AD24" s="78">
        <v>0</v>
      </c>
      <c r="AE24" s="78">
        <v>0</v>
      </c>
      <c r="AF24" s="78">
        <v>0</v>
      </c>
      <c r="AG24" s="78">
        <v>0</v>
      </c>
      <c r="AH24" s="78">
        <v>0</v>
      </c>
      <c r="AI24" s="78">
        <v>0</v>
      </c>
      <c r="AJ24" s="78">
        <v>0</v>
      </c>
      <c r="AM24" s="383">
        <f>F24+NPV(SDN,G24:INDEX(G24:AJ24,PAL))</f>
        <v>0</v>
      </c>
      <c r="AN24" s="415">
        <f>F24+NPV(SDN,G24:INDEX(G24:AJ24,PAL))</f>
        <v>0</v>
      </c>
      <c r="AO24" s="387">
        <f t="shared" si="8"/>
        <v>0</v>
      </c>
      <c r="AP24" s="59">
        <f>IF(COUNT(F24:INDEX(F24:AJ24,PAL+1))&lt;&gt;PAL+1,"Klaida",0)</f>
        <v>0</v>
      </c>
      <c r="AQ24" s="59"/>
      <c r="AR24" s="59"/>
      <c r="AS24" s="59"/>
      <c r="AT24" s="59"/>
      <c r="AU24" s="59"/>
      <c r="AV24" s="59"/>
      <c r="AW24" s="59"/>
      <c r="AX24" s="59"/>
      <c r="AY24" s="388"/>
    </row>
    <row r="25" spans="2:51">
      <c r="B25" s="64" t="s">
        <v>300</v>
      </c>
      <c r="C25" s="4" t="str">
        <f>IF(Kalba="EN",Data2!C50,Data2!B50)</f>
        <v>Elektros energijos išlaidos</v>
      </c>
      <c r="D25" s="65">
        <f>F25+NPV(FDN,G25:INDEX(G25:AJ25,PAL))</f>
        <v>0</v>
      </c>
      <c r="E25" s="65">
        <f t="shared" si="7"/>
        <v>0</v>
      </c>
      <c r="F25" s="78">
        <v>0</v>
      </c>
      <c r="G25" s="78">
        <v>0</v>
      </c>
      <c r="H25" s="78">
        <v>0</v>
      </c>
      <c r="I25" s="78">
        <v>0</v>
      </c>
      <c r="J25" s="78">
        <v>0</v>
      </c>
      <c r="K25" s="78">
        <v>0</v>
      </c>
      <c r="L25" s="78">
        <v>0</v>
      </c>
      <c r="M25" s="78">
        <v>0</v>
      </c>
      <c r="N25" s="78">
        <v>0</v>
      </c>
      <c r="O25" s="78">
        <v>0</v>
      </c>
      <c r="P25" s="78">
        <v>0</v>
      </c>
      <c r="Q25" s="78">
        <v>0</v>
      </c>
      <c r="R25" s="78">
        <v>0</v>
      </c>
      <c r="S25" s="78">
        <v>0</v>
      </c>
      <c r="T25" s="78">
        <v>0</v>
      </c>
      <c r="U25" s="78">
        <v>0</v>
      </c>
      <c r="V25" s="78">
        <v>0</v>
      </c>
      <c r="W25" s="78">
        <v>0</v>
      </c>
      <c r="X25" s="78">
        <v>0</v>
      </c>
      <c r="Y25" s="78">
        <v>0</v>
      </c>
      <c r="Z25" s="78">
        <v>0</v>
      </c>
      <c r="AA25" s="78">
        <v>0</v>
      </c>
      <c r="AB25" s="78">
        <v>0</v>
      </c>
      <c r="AC25" s="78">
        <v>0</v>
      </c>
      <c r="AD25" s="78">
        <v>0</v>
      </c>
      <c r="AE25" s="78">
        <v>0</v>
      </c>
      <c r="AF25" s="78">
        <v>0</v>
      </c>
      <c r="AG25" s="78">
        <v>0</v>
      </c>
      <c r="AH25" s="78">
        <v>0</v>
      </c>
      <c r="AI25" s="78">
        <v>0</v>
      </c>
      <c r="AJ25" s="78">
        <v>0</v>
      </c>
      <c r="AM25" s="383">
        <f>F25+NPV(SDN,G25:INDEX(G25:AJ25,PAL))</f>
        <v>0</v>
      </c>
      <c r="AN25" s="415">
        <f>F25+NPV(SDN,G25:INDEX(G25:AJ25,PAL))</f>
        <v>0</v>
      </c>
      <c r="AO25" s="387">
        <f t="shared" si="8"/>
        <v>0</v>
      </c>
      <c r="AP25" s="59">
        <f>IF(COUNT(F25:INDEX(F25:AJ25,PAL+1))&lt;&gt;PAL+1,"Klaida",0)</f>
        <v>0</v>
      </c>
      <c r="AQ25" s="59"/>
      <c r="AR25" s="59"/>
      <c r="AS25" s="59"/>
      <c r="AT25" s="59"/>
      <c r="AU25" s="59"/>
      <c r="AV25" s="59"/>
      <c r="AW25" s="59"/>
      <c r="AX25" s="59"/>
      <c r="AY25" s="388"/>
    </row>
    <row r="26" spans="2:51">
      <c r="B26" s="64" t="s">
        <v>301</v>
      </c>
      <c r="C26" s="4" t="str">
        <f>IF(Kalba="EN",Data2!C51,Data2!B51)</f>
        <v>Šildymo (išskyrus elektrą) išlaidos</v>
      </c>
      <c r="D26" s="65">
        <f>F26+NPV(FDN,G26:INDEX(G26:AJ26,PAL))</f>
        <v>0</v>
      </c>
      <c r="E26" s="65">
        <f t="shared" si="7"/>
        <v>0</v>
      </c>
      <c r="F26" s="78">
        <v>0</v>
      </c>
      <c r="G26" s="78">
        <v>0</v>
      </c>
      <c r="H26" s="78">
        <v>0</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c r="AI26" s="78">
        <v>0</v>
      </c>
      <c r="AJ26" s="78">
        <v>0</v>
      </c>
      <c r="AM26" s="383">
        <f>F26+NPV(SDN,G26:INDEX(G26:AJ26,PAL))</f>
        <v>0</v>
      </c>
      <c r="AN26" s="415">
        <f>F26+NPV(SDN,G26:INDEX(G26:AJ26,PAL))</f>
        <v>0</v>
      </c>
      <c r="AO26" s="387">
        <f t="shared" si="8"/>
        <v>0</v>
      </c>
      <c r="AP26" s="59">
        <f>IF(COUNT(F26:INDEX(F26:AJ26,PAL+1))&lt;&gt;PAL+1,"Klaida",0)</f>
        <v>0</v>
      </c>
      <c r="AQ26" s="59"/>
      <c r="AR26" s="59"/>
      <c r="AS26" s="59"/>
      <c r="AT26" s="59"/>
      <c r="AU26" s="59"/>
      <c r="AV26" s="59"/>
      <c r="AW26" s="59"/>
      <c r="AX26" s="59"/>
      <c r="AY26" s="388"/>
    </row>
    <row r="27" spans="2:51">
      <c r="B27" s="64" t="s">
        <v>303</v>
      </c>
      <c r="C27" s="4" t="str">
        <f>IF(Kalba="EN",Data2!C52,Data2!B52)</f>
        <v>Infrastruktūros būklės palaikymo išlaidos</v>
      </c>
      <c r="D27" s="65">
        <f>F27+NPV(FDN,G27:INDEX(G27:AJ27,PAL))</f>
        <v>0</v>
      </c>
      <c r="E27" s="65">
        <f t="shared" si="7"/>
        <v>0</v>
      </c>
      <c r="F27" s="78">
        <v>0</v>
      </c>
      <c r="G27" s="78">
        <v>0</v>
      </c>
      <c r="H27" s="78">
        <v>0</v>
      </c>
      <c r="I27" s="78">
        <v>0</v>
      </c>
      <c r="J27" s="78">
        <v>0</v>
      </c>
      <c r="K27" s="78">
        <v>0</v>
      </c>
      <c r="L27" s="78">
        <v>0</v>
      </c>
      <c r="M27" s="78">
        <v>0</v>
      </c>
      <c r="N27" s="78">
        <v>0</v>
      </c>
      <c r="O27" s="78">
        <v>0</v>
      </c>
      <c r="P27" s="78">
        <v>0</v>
      </c>
      <c r="Q27" s="78">
        <v>0</v>
      </c>
      <c r="R27" s="78">
        <v>0</v>
      </c>
      <c r="S27" s="78">
        <v>0</v>
      </c>
      <c r="T27" s="78">
        <v>0</v>
      </c>
      <c r="U27" s="78">
        <v>0</v>
      </c>
      <c r="V27" s="78">
        <v>0</v>
      </c>
      <c r="W27" s="78">
        <v>0</v>
      </c>
      <c r="X27" s="78">
        <v>0</v>
      </c>
      <c r="Y27" s="78">
        <v>0</v>
      </c>
      <c r="Z27" s="78">
        <v>0</v>
      </c>
      <c r="AA27" s="78">
        <v>0</v>
      </c>
      <c r="AB27" s="78">
        <v>0</v>
      </c>
      <c r="AC27" s="78">
        <v>0</v>
      </c>
      <c r="AD27" s="78">
        <v>0</v>
      </c>
      <c r="AE27" s="78">
        <v>0</v>
      </c>
      <c r="AF27" s="78">
        <v>0</v>
      </c>
      <c r="AG27" s="78">
        <v>0</v>
      </c>
      <c r="AH27" s="78">
        <v>0</v>
      </c>
      <c r="AI27" s="78">
        <v>0</v>
      </c>
      <c r="AJ27" s="78">
        <v>0</v>
      </c>
      <c r="AM27" s="383">
        <f>F27+NPV(SDN,G27:INDEX(G27:AJ27,PAL))</f>
        <v>0</v>
      </c>
      <c r="AN27" s="415">
        <f>F27+NPV(SDN,G27:INDEX(G27:AJ27,PAL))</f>
        <v>0</v>
      </c>
      <c r="AO27" s="387">
        <f t="shared" si="8"/>
        <v>0</v>
      </c>
      <c r="AP27" s="59">
        <f>IF(COUNT(F27:INDEX(F27:AJ27,PAL+1))&lt;&gt;PAL+1,"Klaida",0)</f>
        <v>0</v>
      </c>
      <c r="AQ27" s="59"/>
      <c r="AR27" s="59"/>
      <c r="AS27" s="59"/>
      <c r="AT27" s="59"/>
      <c r="AU27" s="59"/>
      <c r="AV27" s="59"/>
      <c r="AW27" s="59"/>
      <c r="AX27" s="59"/>
      <c r="AY27" s="388"/>
    </row>
    <row r="28" spans="2:51">
      <c r="B28" s="64" t="s">
        <v>304</v>
      </c>
      <c r="C28" s="4" t="str">
        <f>IF(Kalba="EN",Data2!C53,Data2!B53)</f>
        <v>Kitos išlaidos</v>
      </c>
      <c r="D28" s="65">
        <f>F28+NPV(FDN,G28:INDEX(G28:AJ28,PAL))</f>
        <v>0</v>
      </c>
      <c r="E28" s="65">
        <f t="shared" si="7"/>
        <v>0</v>
      </c>
      <c r="F28" s="78">
        <v>0</v>
      </c>
      <c r="G28" s="78">
        <v>0</v>
      </c>
      <c r="H28" s="78">
        <v>0</v>
      </c>
      <c r="I28" s="78">
        <v>0</v>
      </c>
      <c r="J28" s="78">
        <v>0</v>
      </c>
      <c r="K28" s="78">
        <v>0</v>
      </c>
      <c r="L28" s="78">
        <v>0</v>
      </c>
      <c r="M28" s="78">
        <v>0</v>
      </c>
      <c r="N28" s="78">
        <v>0</v>
      </c>
      <c r="O28" s="78">
        <v>0</v>
      </c>
      <c r="P28" s="78">
        <v>0</v>
      </c>
      <c r="Q28" s="78">
        <v>0</v>
      </c>
      <c r="R28" s="78">
        <v>0</v>
      </c>
      <c r="S28" s="78">
        <v>0</v>
      </c>
      <c r="T28" s="78">
        <v>0</v>
      </c>
      <c r="U28" s="78">
        <v>0</v>
      </c>
      <c r="V28" s="78">
        <v>0</v>
      </c>
      <c r="W28" s="78">
        <v>0</v>
      </c>
      <c r="X28" s="78">
        <v>0</v>
      </c>
      <c r="Y28" s="78">
        <v>0</v>
      </c>
      <c r="Z28" s="78">
        <v>0</v>
      </c>
      <c r="AA28" s="78">
        <v>0</v>
      </c>
      <c r="AB28" s="78">
        <v>0</v>
      </c>
      <c r="AC28" s="78">
        <v>0</v>
      </c>
      <c r="AD28" s="78">
        <v>0</v>
      </c>
      <c r="AE28" s="78">
        <v>0</v>
      </c>
      <c r="AF28" s="78">
        <v>0</v>
      </c>
      <c r="AG28" s="78">
        <v>0</v>
      </c>
      <c r="AH28" s="78">
        <v>0</v>
      </c>
      <c r="AI28" s="78">
        <v>0</v>
      </c>
      <c r="AJ28" s="78">
        <v>0</v>
      </c>
      <c r="AM28" s="383">
        <f>F28+NPV(SDN,G28:INDEX(G28:AJ28,PAL))</f>
        <v>0</v>
      </c>
      <c r="AN28" s="415">
        <f>F28+NPV(SDN,G28:INDEX(G28:AJ28,PAL))</f>
        <v>0</v>
      </c>
      <c r="AO28" s="387">
        <f t="shared" si="8"/>
        <v>0</v>
      </c>
      <c r="AP28" s="59">
        <f>IF(COUNT(F28:INDEX(F28:AJ28,PAL+1))&lt;&gt;PAL+1,"Klaida",0)</f>
        <v>0</v>
      </c>
      <c r="AQ28" s="59"/>
      <c r="AR28" s="59"/>
      <c r="AS28" s="59"/>
      <c r="AT28" s="59"/>
      <c r="AU28" s="59"/>
      <c r="AV28" s="59"/>
      <c r="AW28" s="59"/>
      <c r="AX28" s="59"/>
      <c r="AY28" s="388"/>
    </row>
    <row r="29" spans="2:51">
      <c r="B29" s="64" t="s">
        <v>305</v>
      </c>
      <c r="C29" s="4" t="str">
        <f>IF(Kalba="EN",Data2!C54,Data2!B54)</f>
        <v>Gautų paskolų (G.3.1.) palūkanos</v>
      </c>
      <c r="D29" s="65">
        <f>F29+NPV(FDN,G29:INDEX(G29:AJ29,PAL))</f>
        <v>0</v>
      </c>
      <c r="E29" s="65">
        <f t="shared" si="7"/>
        <v>0</v>
      </c>
      <c r="F29" s="78">
        <v>0</v>
      </c>
      <c r="G29" s="78">
        <v>0</v>
      </c>
      <c r="H29" s="78">
        <v>0</v>
      </c>
      <c r="I29" s="78">
        <v>0</v>
      </c>
      <c r="J29" s="78">
        <v>0</v>
      </c>
      <c r="K29" s="78">
        <v>0</v>
      </c>
      <c r="L29" s="78">
        <v>0</v>
      </c>
      <c r="M29" s="78">
        <v>0</v>
      </c>
      <c r="N29" s="78">
        <v>0</v>
      </c>
      <c r="O29" s="78">
        <v>0</v>
      </c>
      <c r="P29" s="78">
        <v>0</v>
      </c>
      <c r="Q29" s="78">
        <v>0</v>
      </c>
      <c r="R29" s="78">
        <v>0</v>
      </c>
      <c r="S29" s="78">
        <v>0</v>
      </c>
      <c r="T29" s="78">
        <v>0</v>
      </c>
      <c r="U29" s="78">
        <v>0</v>
      </c>
      <c r="V29" s="78">
        <v>0</v>
      </c>
      <c r="W29" s="78">
        <v>0</v>
      </c>
      <c r="X29" s="78">
        <v>0</v>
      </c>
      <c r="Y29" s="78">
        <v>0</v>
      </c>
      <c r="Z29" s="78">
        <v>0</v>
      </c>
      <c r="AA29" s="78">
        <v>0</v>
      </c>
      <c r="AB29" s="78">
        <v>0</v>
      </c>
      <c r="AC29" s="78">
        <v>0</v>
      </c>
      <c r="AD29" s="78">
        <v>0</v>
      </c>
      <c r="AE29" s="78">
        <v>0</v>
      </c>
      <c r="AF29" s="78">
        <v>0</v>
      </c>
      <c r="AG29" s="78">
        <v>0</v>
      </c>
      <c r="AH29" s="78">
        <v>0</v>
      </c>
      <c r="AI29" s="78">
        <v>0</v>
      </c>
      <c r="AJ29" s="78">
        <v>0</v>
      </c>
      <c r="AM29" s="383">
        <f>F29+NPV(SDN,G29:INDEX(G29:AJ29,PAL))</f>
        <v>0</v>
      </c>
      <c r="AN29" s="415">
        <f>F29+NPV(SDN,G29:INDEX(G29:AJ29,PAL))</f>
        <v>0</v>
      </c>
      <c r="AO29" s="387">
        <f t="shared" si="8"/>
        <v>0</v>
      </c>
      <c r="AP29" s="59">
        <f>IF(COUNT(F29:INDEX(F29:AJ29,PAL+1))&lt;&gt;PAL+1,"Klaida",0)</f>
        <v>0</v>
      </c>
      <c r="AQ29" s="59"/>
      <c r="AR29" s="59"/>
      <c r="AS29" s="59"/>
      <c r="AT29" s="59"/>
      <c r="AU29" s="59"/>
      <c r="AV29" s="59"/>
      <c r="AW29" s="59"/>
      <c r="AX29" s="59"/>
      <c r="AY29" s="388"/>
    </row>
    <row r="30" spans="2:51" s="61" customFormat="1" ht="25.5">
      <c r="B30" s="5" t="s">
        <v>26</v>
      </c>
      <c r="C30" s="5" t="str">
        <f>IF(Kalba="EN",Data2!C55,Data2!B55)</f>
        <v>Mokesčiai (+ neigiama įtaka; - teigiama įtaka biudžeto lėšų srautams)</v>
      </c>
      <c r="D30" s="62">
        <f>ROUND(D31-SUM(D32:D33),0)</f>
        <v>0</v>
      </c>
      <c r="E30" s="62">
        <f>ROUND(E31-SUM(E32:E33),0)</f>
        <v>0</v>
      </c>
      <c r="F30" s="62">
        <f>ROUND(F31-SUM(F32:F33),0)</f>
        <v>0</v>
      </c>
      <c r="G30" s="62">
        <f t="shared" ref="G30:AJ30" si="9">ROUND(G31-SUM(G32:G33),0)</f>
        <v>0</v>
      </c>
      <c r="H30" s="62">
        <f t="shared" si="9"/>
        <v>0</v>
      </c>
      <c r="I30" s="62">
        <f t="shared" si="9"/>
        <v>0</v>
      </c>
      <c r="J30" s="62">
        <f t="shared" si="9"/>
        <v>0</v>
      </c>
      <c r="K30" s="62">
        <f t="shared" si="9"/>
        <v>0</v>
      </c>
      <c r="L30" s="62">
        <f t="shared" si="9"/>
        <v>0</v>
      </c>
      <c r="M30" s="62">
        <f t="shared" si="9"/>
        <v>0</v>
      </c>
      <c r="N30" s="62">
        <f t="shared" si="9"/>
        <v>0</v>
      </c>
      <c r="O30" s="62">
        <f t="shared" si="9"/>
        <v>0</v>
      </c>
      <c r="P30" s="62">
        <f t="shared" si="9"/>
        <v>0</v>
      </c>
      <c r="Q30" s="62">
        <f t="shared" si="9"/>
        <v>0</v>
      </c>
      <c r="R30" s="62">
        <f t="shared" si="9"/>
        <v>0</v>
      </c>
      <c r="S30" s="62">
        <f t="shared" si="9"/>
        <v>0</v>
      </c>
      <c r="T30" s="62">
        <f t="shared" si="9"/>
        <v>0</v>
      </c>
      <c r="U30" s="62">
        <f t="shared" si="9"/>
        <v>0</v>
      </c>
      <c r="V30" s="62">
        <f t="shared" si="9"/>
        <v>0</v>
      </c>
      <c r="W30" s="62">
        <f t="shared" si="9"/>
        <v>0</v>
      </c>
      <c r="X30" s="62">
        <f t="shared" si="9"/>
        <v>0</v>
      </c>
      <c r="Y30" s="62">
        <f t="shared" si="9"/>
        <v>0</v>
      </c>
      <c r="Z30" s="62">
        <f t="shared" si="9"/>
        <v>0</v>
      </c>
      <c r="AA30" s="62">
        <f t="shared" si="9"/>
        <v>0</v>
      </c>
      <c r="AB30" s="62">
        <f t="shared" si="9"/>
        <v>0</v>
      </c>
      <c r="AC30" s="62">
        <f t="shared" si="9"/>
        <v>0</v>
      </c>
      <c r="AD30" s="62">
        <f t="shared" si="9"/>
        <v>0</v>
      </c>
      <c r="AE30" s="62">
        <f t="shared" si="9"/>
        <v>0</v>
      </c>
      <c r="AF30" s="62">
        <f t="shared" si="9"/>
        <v>0</v>
      </c>
      <c r="AG30" s="62">
        <f t="shared" si="9"/>
        <v>0</v>
      </c>
      <c r="AH30" s="62">
        <f t="shared" si="9"/>
        <v>0</v>
      </c>
      <c r="AI30" s="62">
        <f t="shared" si="9"/>
        <v>0</v>
      </c>
      <c r="AJ30" s="62">
        <f t="shared" si="9"/>
        <v>0</v>
      </c>
      <c r="AM30" s="382">
        <f>ROUND(AM31-SUM(AM32:AM33),0)</f>
        <v>0</v>
      </c>
      <c r="AN30" s="382">
        <f>ROUND(AN31-SUM(AN32:AN33),0)</f>
        <v>0</v>
      </c>
      <c r="AO30" s="389"/>
      <c r="AP30" s="63"/>
      <c r="AQ30" s="63"/>
      <c r="AR30" s="63"/>
      <c r="AS30" s="63"/>
      <c r="AT30" s="63"/>
      <c r="AU30" s="63"/>
      <c r="AV30" s="63"/>
      <c r="AW30" s="63"/>
      <c r="AX30" s="63"/>
      <c r="AY30" s="390"/>
    </row>
    <row r="31" spans="2:51">
      <c r="B31" s="64" t="s">
        <v>307</v>
      </c>
      <c r="C31" s="4" t="str">
        <f>IF(Kalba="EN",Data2!C56,Data2!B56)</f>
        <v>Bendra importo/pirkimo PVM suma</v>
      </c>
      <c r="D31" s="65">
        <f>F31+NPV(FDN,G31:INDEX(G31:AJ31,PAL))</f>
        <v>0</v>
      </c>
      <c r="E31" s="65">
        <f>SUMIF($F$5:$AJ$5,"&lt;="&amp;PAL,$F31:$AJ31)</f>
        <v>0</v>
      </c>
      <c r="F31" s="65">
        <f t="shared" ref="F31:AJ31" si="10">IF(pvm_susigrazinimas="Taip",0,SUMPRODUCT(F8:F15,Pirkimo_PVM)+SUMPRODUCT(F23:F28,Pirkimo_PVM_II))</f>
        <v>0</v>
      </c>
      <c r="G31" s="65">
        <f t="shared" si="10"/>
        <v>0</v>
      </c>
      <c r="H31" s="65">
        <f t="shared" si="10"/>
        <v>0</v>
      </c>
      <c r="I31" s="65">
        <f t="shared" si="10"/>
        <v>0</v>
      </c>
      <c r="J31" s="65">
        <f t="shared" si="10"/>
        <v>0</v>
      </c>
      <c r="K31" s="65">
        <f t="shared" si="10"/>
        <v>0</v>
      </c>
      <c r="L31" s="65">
        <f t="shared" si="10"/>
        <v>0</v>
      </c>
      <c r="M31" s="65">
        <f t="shared" si="10"/>
        <v>0</v>
      </c>
      <c r="N31" s="65">
        <f t="shared" si="10"/>
        <v>0</v>
      </c>
      <c r="O31" s="65">
        <f t="shared" si="10"/>
        <v>0</v>
      </c>
      <c r="P31" s="65">
        <f t="shared" si="10"/>
        <v>0</v>
      </c>
      <c r="Q31" s="65">
        <f t="shared" si="10"/>
        <v>0</v>
      </c>
      <c r="R31" s="65">
        <f t="shared" si="10"/>
        <v>0</v>
      </c>
      <c r="S31" s="65">
        <f t="shared" si="10"/>
        <v>0</v>
      </c>
      <c r="T31" s="65">
        <f t="shared" si="10"/>
        <v>0</v>
      </c>
      <c r="U31" s="65">
        <f t="shared" si="10"/>
        <v>0</v>
      </c>
      <c r="V31" s="65">
        <f t="shared" si="10"/>
        <v>0</v>
      </c>
      <c r="W31" s="65">
        <f t="shared" si="10"/>
        <v>0</v>
      </c>
      <c r="X31" s="65">
        <f t="shared" si="10"/>
        <v>0</v>
      </c>
      <c r="Y31" s="65">
        <f t="shared" si="10"/>
        <v>0</v>
      </c>
      <c r="Z31" s="65">
        <f t="shared" si="10"/>
        <v>0</v>
      </c>
      <c r="AA31" s="65">
        <f t="shared" si="10"/>
        <v>0</v>
      </c>
      <c r="AB31" s="65">
        <f t="shared" si="10"/>
        <v>0</v>
      </c>
      <c r="AC31" s="65">
        <f t="shared" si="10"/>
        <v>0</v>
      </c>
      <c r="AD31" s="65">
        <f t="shared" si="10"/>
        <v>0</v>
      </c>
      <c r="AE31" s="65">
        <f t="shared" si="10"/>
        <v>0</v>
      </c>
      <c r="AF31" s="65">
        <f t="shared" si="10"/>
        <v>0</v>
      </c>
      <c r="AG31" s="65">
        <f t="shared" si="10"/>
        <v>0</v>
      </c>
      <c r="AH31" s="65">
        <f t="shared" si="10"/>
        <v>0</v>
      </c>
      <c r="AI31" s="65">
        <f t="shared" si="10"/>
        <v>0</v>
      </c>
      <c r="AJ31" s="65">
        <f t="shared" si="10"/>
        <v>0</v>
      </c>
      <c r="AM31" s="383">
        <f>F31+NPV(SDN,G31:INDEX(G31:AJ31,PAL))</f>
        <v>0</v>
      </c>
      <c r="AN31" s="415">
        <f>F31+NPV(SDN,G31:INDEX(G31:AJ31,PAL))</f>
        <v>0</v>
      </c>
      <c r="AO31" s="387"/>
      <c r="AP31" s="59"/>
      <c r="AQ31" s="59"/>
      <c r="AR31" s="59"/>
      <c r="AS31" s="59"/>
      <c r="AT31" s="59"/>
      <c r="AU31" s="59"/>
      <c r="AV31" s="59"/>
      <c r="AW31" s="59"/>
      <c r="AX31" s="59"/>
      <c r="AY31" s="388"/>
    </row>
    <row r="32" spans="2:51">
      <c r="B32" s="64" t="s">
        <v>309</v>
      </c>
      <c r="C32" s="4" t="str">
        <f>IF(Kalba="EN",Data2!C57,Data2!B57)</f>
        <v>Bendra pardavimo PVM suma</v>
      </c>
      <c r="D32" s="65">
        <f>F32+NPV(FDN,G32:INDEX(G32:AJ32,PAL))</f>
        <v>0</v>
      </c>
      <c r="E32" s="65">
        <f>SUMIF($F$5:$AJ$5,"&lt;="&amp;PAL,$F32:$AJ32)</f>
        <v>0</v>
      </c>
      <c r="F32" s="65">
        <f t="shared" ref="F32:AJ32" si="11">IF(pvm_susigrazinimas="Taip",0,SUMPRODUCT(F18:F19,Pardavimo_PVM))</f>
        <v>0</v>
      </c>
      <c r="G32" s="65">
        <f t="shared" si="11"/>
        <v>0</v>
      </c>
      <c r="H32" s="65">
        <f t="shared" si="11"/>
        <v>0</v>
      </c>
      <c r="I32" s="65">
        <f t="shared" si="11"/>
        <v>0</v>
      </c>
      <c r="J32" s="65">
        <f t="shared" si="11"/>
        <v>0</v>
      </c>
      <c r="K32" s="65">
        <f t="shared" si="11"/>
        <v>0</v>
      </c>
      <c r="L32" s="65">
        <f t="shared" si="11"/>
        <v>0</v>
      </c>
      <c r="M32" s="65">
        <f t="shared" si="11"/>
        <v>0</v>
      </c>
      <c r="N32" s="65">
        <f t="shared" si="11"/>
        <v>0</v>
      </c>
      <c r="O32" s="65">
        <f t="shared" si="11"/>
        <v>0</v>
      </c>
      <c r="P32" s="65">
        <f t="shared" si="11"/>
        <v>0</v>
      </c>
      <c r="Q32" s="65">
        <f t="shared" si="11"/>
        <v>0</v>
      </c>
      <c r="R32" s="65">
        <f t="shared" si="11"/>
        <v>0</v>
      </c>
      <c r="S32" s="65">
        <f t="shared" si="11"/>
        <v>0</v>
      </c>
      <c r="T32" s="65">
        <f t="shared" si="11"/>
        <v>0</v>
      </c>
      <c r="U32" s="65">
        <f t="shared" si="11"/>
        <v>0</v>
      </c>
      <c r="V32" s="65">
        <f t="shared" si="11"/>
        <v>0</v>
      </c>
      <c r="W32" s="65">
        <f t="shared" si="11"/>
        <v>0</v>
      </c>
      <c r="X32" s="65">
        <f t="shared" si="11"/>
        <v>0</v>
      </c>
      <c r="Y32" s="65">
        <f t="shared" si="11"/>
        <v>0</v>
      </c>
      <c r="Z32" s="65">
        <f t="shared" si="11"/>
        <v>0</v>
      </c>
      <c r="AA32" s="65">
        <f t="shared" si="11"/>
        <v>0</v>
      </c>
      <c r="AB32" s="65">
        <f t="shared" si="11"/>
        <v>0</v>
      </c>
      <c r="AC32" s="65">
        <f t="shared" si="11"/>
        <v>0</v>
      </c>
      <c r="AD32" s="65">
        <f t="shared" si="11"/>
        <v>0</v>
      </c>
      <c r="AE32" s="65">
        <f t="shared" si="11"/>
        <v>0</v>
      </c>
      <c r="AF32" s="65">
        <f t="shared" si="11"/>
        <v>0</v>
      </c>
      <c r="AG32" s="65">
        <f t="shared" si="11"/>
        <v>0</v>
      </c>
      <c r="AH32" s="65">
        <f t="shared" si="11"/>
        <v>0</v>
      </c>
      <c r="AI32" s="65">
        <f t="shared" si="11"/>
        <v>0</v>
      </c>
      <c r="AJ32" s="65">
        <f t="shared" si="11"/>
        <v>0</v>
      </c>
      <c r="AM32" s="383">
        <f>F32+NPV(SDN,G32:INDEX(G32:AJ32,PAL))</f>
        <v>0</v>
      </c>
      <c r="AN32" s="415">
        <f>F32+NPV(SDN,G32:INDEX(G32:AJ32,PAL))</f>
        <v>0</v>
      </c>
      <c r="AO32" s="387"/>
      <c r="AP32" s="59"/>
      <c r="AQ32" s="59"/>
      <c r="AR32" s="59"/>
      <c r="AS32" s="59"/>
      <c r="AT32" s="59"/>
      <c r="AU32" s="59"/>
      <c r="AV32" s="59"/>
      <c r="AW32" s="59"/>
      <c r="AX32" s="59"/>
      <c r="AY32" s="388"/>
    </row>
    <row r="33" spans="2:51">
      <c r="B33" s="64" t="s">
        <v>311</v>
      </c>
      <c r="C33" s="4" t="str">
        <f>IF(Kalba="EN",Data2!C58,Data2!B58)</f>
        <v>Bendra kitų mokėtinų netiesioginių mokesčių suma</v>
      </c>
      <c r="D33" s="65">
        <f>F33+NPV(FDN,G33:INDEX(G33:AJ33,PAL))</f>
        <v>0</v>
      </c>
      <c r="E33" s="65">
        <f>SUMIF($F$5:$AJ$5,"&lt;="&amp;PAL,$F33:$AJ33)</f>
        <v>0</v>
      </c>
      <c r="F33" s="78">
        <v>0</v>
      </c>
      <c r="G33" s="78">
        <v>0</v>
      </c>
      <c r="H33" s="78">
        <v>0</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c r="AA33" s="78">
        <v>0</v>
      </c>
      <c r="AB33" s="78">
        <v>0</v>
      </c>
      <c r="AC33" s="78">
        <v>0</v>
      </c>
      <c r="AD33" s="78">
        <v>0</v>
      </c>
      <c r="AE33" s="78">
        <v>0</v>
      </c>
      <c r="AF33" s="78">
        <v>0</v>
      </c>
      <c r="AG33" s="78">
        <v>0</v>
      </c>
      <c r="AH33" s="78">
        <v>0</v>
      </c>
      <c r="AI33" s="78">
        <v>0</v>
      </c>
      <c r="AJ33" s="78">
        <v>0</v>
      </c>
      <c r="AM33" s="383">
        <f>F33+NPV(SDN,G33:INDEX(G33:AJ33,PAL))</f>
        <v>0</v>
      </c>
      <c r="AN33" s="415">
        <f>F33+NPV(SDN,G33:INDEX(G33:AJ33,PAL))</f>
        <v>0</v>
      </c>
      <c r="AO33" s="387">
        <f>IF(COUNTIF(AP33:AY33,"Klaida")&gt;0,1,0)</f>
        <v>0</v>
      </c>
      <c r="AP33" s="59">
        <f>IF(COUNT(F33:INDEX(F33:AJ33,PAL+1))&lt;&gt;PAL+1,"Klaida",0)</f>
        <v>0</v>
      </c>
      <c r="AQ33" s="59"/>
      <c r="AR33" s="59"/>
      <c r="AS33" s="59"/>
      <c r="AT33" s="59"/>
      <c r="AU33" s="59"/>
      <c r="AV33" s="59"/>
      <c r="AW33" s="59"/>
      <c r="AX33" s="59"/>
      <c r="AY33" s="388"/>
    </row>
    <row r="34" spans="2:51" s="61" customFormat="1">
      <c r="B34" s="5" t="s">
        <v>28</v>
      </c>
      <c r="C34" s="5" t="str">
        <f>IF(Kalba="EN",Data2!C59,Data2!B59)</f>
        <v>Grynosios pajamos</v>
      </c>
      <c r="D34" s="62">
        <f>ROUND(SUM(D17)-SUM(D15,D22),0)</f>
        <v>0</v>
      </c>
      <c r="E34" s="62">
        <f t="shared" ref="E34:AJ34" si="12">ROUND(SUM(E17)-SUM(E15,E22),0)</f>
        <v>0</v>
      </c>
      <c r="F34" s="62">
        <f t="shared" si="12"/>
        <v>0</v>
      </c>
      <c r="G34" s="62">
        <f t="shared" si="12"/>
        <v>0</v>
      </c>
      <c r="H34" s="62">
        <f t="shared" si="12"/>
        <v>0</v>
      </c>
      <c r="I34" s="62">
        <f t="shared" si="12"/>
        <v>0</v>
      </c>
      <c r="J34" s="62">
        <f t="shared" si="12"/>
        <v>0</v>
      </c>
      <c r="K34" s="62">
        <f t="shared" si="12"/>
        <v>0</v>
      </c>
      <c r="L34" s="62">
        <f t="shared" si="12"/>
        <v>0</v>
      </c>
      <c r="M34" s="62">
        <f t="shared" si="12"/>
        <v>0</v>
      </c>
      <c r="N34" s="62">
        <f t="shared" si="12"/>
        <v>0</v>
      </c>
      <c r="O34" s="62">
        <f t="shared" si="12"/>
        <v>0</v>
      </c>
      <c r="P34" s="62">
        <f t="shared" si="12"/>
        <v>0</v>
      </c>
      <c r="Q34" s="62">
        <f t="shared" si="12"/>
        <v>0</v>
      </c>
      <c r="R34" s="62">
        <f t="shared" si="12"/>
        <v>0</v>
      </c>
      <c r="S34" s="62">
        <f t="shared" si="12"/>
        <v>0</v>
      </c>
      <c r="T34" s="62">
        <f t="shared" si="12"/>
        <v>0</v>
      </c>
      <c r="U34" s="62">
        <f t="shared" si="12"/>
        <v>0</v>
      </c>
      <c r="V34" s="62">
        <f t="shared" si="12"/>
        <v>0</v>
      </c>
      <c r="W34" s="62">
        <f t="shared" si="12"/>
        <v>0</v>
      </c>
      <c r="X34" s="62">
        <f t="shared" si="12"/>
        <v>0</v>
      </c>
      <c r="Y34" s="62">
        <f t="shared" si="12"/>
        <v>0</v>
      </c>
      <c r="Z34" s="62">
        <f t="shared" si="12"/>
        <v>0</v>
      </c>
      <c r="AA34" s="62">
        <f t="shared" si="12"/>
        <v>0</v>
      </c>
      <c r="AB34" s="62">
        <f t="shared" si="12"/>
        <v>0</v>
      </c>
      <c r="AC34" s="62">
        <f t="shared" si="12"/>
        <v>0</v>
      </c>
      <c r="AD34" s="62">
        <f t="shared" si="12"/>
        <v>0</v>
      </c>
      <c r="AE34" s="62">
        <f t="shared" si="12"/>
        <v>0</v>
      </c>
      <c r="AF34" s="62">
        <f t="shared" si="12"/>
        <v>0</v>
      </c>
      <c r="AG34" s="62">
        <f t="shared" si="12"/>
        <v>0</v>
      </c>
      <c r="AH34" s="62">
        <f t="shared" si="12"/>
        <v>0</v>
      </c>
      <c r="AI34" s="62">
        <f t="shared" si="12"/>
        <v>0</v>
      </c>
      <c r="AJ34" s="62">
        <f t="shared" si="12"/>
        <v>0</v>
      </c>
      <c r="AM34" s="382">
        <f>ROUND(SUM(AO17)-SUM(AO7,AO21),0)</f>
        <v>0</v>
      </c>
      <c r="AN34" s="382">
        <f>ROUND(SUM(AP17)-SUM(AP7,AP21),0)</f>
        <v>0</v>
      </c>
      <c r="AO34" s="389"/>
      <c r="AP34" s="63"/>
      <c r="AQ34" s="63"/>
      <c r="AR34" s="63"/>
      <c r="AS34" s="63"/>
      <c r="AT34" s="63"/>
      <c r="AU34" s="63"/>
      <c r="AV34" s="63"/>
      <c r="AW34" s="63"/>
      <c r="AX34" s="63"/>
      <c r="AY34" s="390"/>
    </row>
    <row r="35" spans="2:51" s="61" customFormat="1">
      <c r="B35" s="66" t="s">
        <v>313</v>
      </c>
      <c r="C35" s="5" t="str">
        <f>IF(Kalba="EN",Data2!C60,Data2!B60)</f>
        <v>Finansavimas, iš viso</v>
      </c>
      <c r="D35" s="62">
        <f>SUM(D36,D41,D44)</f>
        <v>0</v>
      </c>
      <c r="E35" s="62">
        <f t="shared" ref="E35:AJ35" si="13">SUM(E36,E41,E44)</f>
        <v>0</v>
      </c>
      <c r="F35" s="62">
        <f t="shared" si="13"/>
        <v>0</v>
      </c>
      <c r="G35" s="62">
        <f t="shared" si="13"/>
        <v>0</v>
      </c>
      <c r="H35" s="62">
        <f t="shared" si="13"/>
        <v>0</v>
      </c>
      <c r="I35" s="62">
        <f t="shared" si="13"/>
        <v>0</v>
      </c>
      <c r="J35" s="62">
        <f t="shared" si="13"/>
        <v>0</v>
      </c>
      <c r="K35" s="62">
        <f t="shared" si="13"/>
        <v>0</v>
      </c>
      <c r="L35" s="62">
        <f t="shared" si="13"/>
        <v>0</v>
      </c>
      <c r="M35" s="62">
        <f t="shared" si="13"/>
        <v>0</v>
      </c>
      <c r="N35" s="62">
        <f t="shared" si="13"/>
        <v>0</v>
      </c>
      <c r="O35" s="62">
        <f t="shared" si="13"/>
        <v>0</v>
      </c>
      <c r="P35" s="62">
        <f t="shared" si="13"/>
        <v>0</v>
      </c>
      <c r="Q35" s="62">
        <f t="shared" si="13"/>
        <v>0</v>
      </c>
      <c r="R35" s="62">
        <f t="shared" si="13"/>
        <v>0</v>
      </c>
      <c r="S35" s="62">
        <f t="shared" si="13"/>
        <v>0</v>
      </c>
      <c r="T35" s="62">
        <f t="shared" si="13"/>
        <v>0</v>
      </c>
      <c r="U35" s="62">
        <f t="shared" si="13"/>
        <v>0</v>
      </c>
      <c r="V35" s="62">
        <f t="shared" si="13"/>
        <v>0</v>
      </c>
      <c r="W35" s="62">
        <f t="shared" si="13"/>
        <v>0</v>
      </c>
      <c r="X35" s="62">
        <f t="shared" si="13"/>
        <v>0</v>
      </c>
      <c r="Y35" s="62">
        <f t="shared" si="13"/>
        <v>0</v>
      </c>
      <c r="Z35" s="62">
        <f t="shared" si="13"/>
        <v>0</v>
      </c>
      <c r="AA35" s="62">
        <f t="shared" si="13"/>
        <v>0</v>
      </c>
      <c r="AB35" s="62">
        <f t="shared" si="13"/>
        <v>0</v>
      </c>
      <c r="AC35" s="62">
        <f t="shared" si="13"/>
        <v>0</v>
      </c>
      <c r="AD35" s="62">
        <f t="shared" si="13"/>
        <v>0</v>
      </c>
      <c r="AE35" s="62">
        <f t="shared" si="13"/>
        <v>0</v>
      </c>
      <c r="AF35" s="62">
        <f t="shared" si="13"/>
        <v>0</v>
      </c>
      <c r="AG35" s="62">
        <f t="shared" si="13"/>
        <v>0</v>
      </c>
      <c r="AH35" s="62">
        <f t="shared" si="13"/>
        <v>0</v>
      </c>
      <c r="AI35" s="62">
        <f t="shared" si="13"/>
        <v>0</v>
      </c>
      <c r="AJ35" s="62">
        <f t="shared" si="13"/>
        <v>0</v>
      </c>
      <c r="AM35" s="382">
        <f>SUM(AO36,AO41,AO44)</f>
        <v>0</v>
      </c>
      <c r="AN35" s="382">
        <f>SUM(AP36,AP41,AP44)</f>
        <v>0</v>
      </c>
      <c r="AO35" s="389"/>
      <c r="AP35" s="63"/>
      <c r="AQ35" s="63"/>
      <c r="AR35" s="63"/>
      <c r="AS35" s="63"/>
      <c r="AT35" s="63"/>
      <c r="AU35" s="63"/>
      <c r="AV35" s="63"/>
      <c r="AW35" s="63"/>
      <c r="AX35" s="63"/>
      <c r="AY35" s="390"/>
    </row>
    <row r="36" spans="2:51" s="61" customFormat="1">
      <c r="B36" s="66" t="s">
        <v>32</v>
      </c>
      <c r="C36" s="5" t="str">
        <f>IF(Kalba="EN",Data2!C61,Data2!B61)</f>
        <v>Prašomas finansavimas</v>
      </c>
      <c r="D36" s="62">
        <f>ROUND(SUM(D37:D40),0)</f>
        <v>0</v>
      </c>
      <c r="E36" s="62">
        <f>ROUND(SUM(E37:E40),0)</f>
        <v>0</v>
      </c>
      <c r="F36" s="62">
        <f t="shared" ref="F36:AJ36" si="14">ROUND(SUM(F37:F40),0)</f>
        <v>0</v>
      </c>
      <c r="G36" s="62">
        <f t="shared" si="14"/>
        <v>0</v>
      </c>
      <c r="H36" s="62">
        <f t="shared" si="14"/>
        <v>0</v>
      </c>
      <c r="I36" s="62">
        <f t="shared" si="14"/>
        <v>0</v>
      </c>
      <c r="J36" s="62">
        <f t="shared" si="14"/>
        <v>0</v>
      </c>
      <c r="K36" s="62">
        <f t="shared" si="14"/>
        <v>0</v>
      </c>
      <c r="L36" s="62">
        <f t="shared" si="14"/>
        <v>0</v>
      </c>
      <c r="M36" s="62">
        <f t="shared" si="14"/>
        <v>0</v>
      </c>
      <c r="N36" s="62">
        <f t="shared" si="14"/>
        <v>0</v>
      </c>
      <c r="O36" s="62">
        <f t="shared" si="14"/>
        <v>0</v>
      </c>
      <c r="P36" s="62">
        <f t="shared" si="14"/>
        <v>0</v>
      </c>
      <c r="Q36" s="62">
        <f t="shared" si="14"/>
        <v>0</v>
      </c>
      <c r="R36" s="62">
        <f t="shared" si="14"/>
        <v>0</v>
      </c>
      <c r="S36" s="62">
        <f t="shared" si="14"/>
        <v>0</v>
      </c>
      <c r="T36" s="62">
        <f t="shared" si="14"/>
        <v>0</v>
      </c>
      <c r="U36" s="62">
        <f t="shared" si="14"/>
        <v>0</v>
      </c>
      <c r="V36" s="62">
        <f t="shared" si="14"/>
        <v>0</v>
      </c>
      <c r="W36" s="62">
        <f t="shared" si="14"/>
        <v>0</v>
      </c>
      <c r="X36" s="62">
        <f t="shared" si="14"/>
        <v>0</v>
      </c>
      <c r="Y36" s="62">
        <f t="shared" si="14"/>
        <v>0</v>
      </c>
      <c r="Z36" s="62">
        <f t="shared" si="14"/>
        <v>0</v>
      </c>
      <c r="AA36" s="62">
        <f t="shared" si="14"/>
        <v>0</v>
      </c>
      <c r="AB36" s="62">
        <f t="shared" si="14"/>
        <v>0</v>
      </c>
      <c r="AC36" s="62">
        <f t="shared" si="14"/>
        <v>0</v>
      </c>
      <c r="AD36" s="62">
        <f t="shared" si="14"/>
        <v>0</v>
      </c>
      <c r="AE36" s="62">
        <f t="shared" si="14"/>
        <v>0</v>
      </c>
      <c r="AF36" s="62">
        <f t="shared" si="14"/>
        <v>0</v>
      </c>
      <c r="AG36" s="62">
        <f t="shared" si="14"/>
        <v>0</v>
      </c>
      <c r="AH36" s="62">
        <f t="shared" si="14"/>
        <v>0</v>
      </c>
      <c r="AI36" s="62">
        <f t="shared" si="14"/>
        <v>0</v>
      </c>
      <c r="AJ36" s="62">
        <f t="shared" si="14"/>
        <v>0</v>
      </c>
      <c r="AM36" s="382">
        <f>ROUND(SUM(AM37:AM40),0)</f>
        <v>0</v>
      </c>
      <c r="AN36" s="382">
        <f>ROUND(SUM(AN37:AN40),0)</f>
        <v>0</v>
      </c>
      <c r="AO36" s="389"/>
      <c r="AP36" s="63"/>
      <c r="AQ36" s="63"/>
      <c r="AR36" s="63"/>
      <c r="AS36" s="63"/>
      <c r="AT36" s="63"/>
      <c r="AU36" s="63"/>
      <c r="AV36" s="63"/>
      <c r="AW36" s="63"/>
      <c r="AX36" s="63"/>
      <c r="AY36" s="390"/>
    </row>
    <row r="37" spans="2:51">
      <c r="B37" s="64" t="s">
        <v>34</v>
      </c>
      <c r="C37" s="4" t="str">
        <f>IF(Kalba="EN",Data2!C62,Data2!B62)</f>
        <v>ES struktūrinės paramos lėšos</v>
      </c>
      <c r="D37" s="65">
        <f>F37+NPV(FDN,G37:INDEX(G37:AJ37,PAL))</f>
        <v>0</v>
      </c>
      <c r="E37" s="65">
        <f>SUMIF($F$5:$AJ$5,"&lt;="&amp;PAL,$F37:$AJ37)</f>
        <v>0</v>
      </c>
      <c r="F37" s="78">
        <v>0</v>
      </c>
      <c r="G37" s="78">
        <v>0</v>
      </c>
      <c r="H37" s="78">
        <v>0</v>
      </c>
      <c r="I37" s="78">
        <v>0</v>
      </c>
      <c r="J37" s="78">
        <v>0</v>
      </c>
      <c r="K37" s="78">
        <v>0</v>
      </c>
      <c r="L37" s="78">
        <v>0</v>
      </c>
      <c r="M37" s="78">
        <v>0</v>
      </c>
      <c r="N37" s="78">
        <v>0</v>
      </c>
      <c r="O37" s="78">
        <v>0</v>
      </c>
      <c r="P37" s="78">
        <v>0</v>
      </c>
      <c r="Q37" s="78">
        <v>0</v>
      </c>
      <c r="R37" s="78">
        <v>0</v>
      </c>
      <c r="S37" s="78">
        <v>0</v>
      </c>
      <c r="T37" s="78">
        <v>0</v>
      </c>
      <c r="U37" s="78">
        <v>0</v>
      </c>
      <c r="V37" s="78">
        <v>0</v>
      </c>
      <c r="W37" s="78">
        <v>0</v>
      </c>
      <c r="X37" s="78">
        <v>0</v>
      </c>
      <c r="Y37" s="78">
        <v>0</v>
      </c>
      <c r="Z37" s="78">
        <v>0</v>
      </c>
      <c r="AA37" s="78">
        <v>0</v>
      </c>
      <c r="AB37" s="78">
        <v>0</v>
      </c>
      <c r="AC37" s="78">
        <v>0</v>
      </c>
      <c r="AD37" s="78">
        <v>0</v>
      </c>
      <c r="AE37" s="78">
        <v>0</v>
      </c>
      <c r="AF37" s="78">
        <v>0</v>
      </c>
      <c r="AG37" s="78">
        <v>0</v>
      </c>
      <c r="AH37" s="78">
        <v>0</v>
      </c>
      <c r="AI37" s="78">
        <v>0</v>
      </c>
      <c r="AJ37" s="78">
        <v>0</v>
      </c>
      <c r="AM37" s="383">
        <f>F37+NPV(SDN,G37:INDEX(G37:AJ37,PAL))</f>
        <v>0</v>
      </c>
      <c r="AN37" s="415">
        <f>F37+NPV(SDN,G37:INDEX(G37:AJ37,PAL))</f>
        <v>0</v>
      </c>
      <c r="AO37" s="387">
        <f>IF(COUNTIF(AP37:AY37,"Klaida")&gt;0,1,0)</f>
        <v>0</v>
      </c>
      <c r="AP37" s="59">
        <f>IF(COUNT(F37:INDEX(F37:AJ37,PAL+1))&lt;&gt;PAL+1,"Klaida",0)</f>
        <v>0</v>
      </c>
      <c r="AQ37" s="59"/>
      <c r="AR37" s="59"/>
      <c r="AS37" s="59"/>
      <c r="AT37" s="59"/>
      <c r="AU37" s="59"/>
      <c r="AV37" s="59"/>
      <c r="AW37" s="59"/>
      <c r="AX37" s="59"/>
      <c r="AY37" s="388"/>
    </row>
    <row r="38" spans="2:51">
      <c r="B38" s="64" t="s">
        <v>36</v>
      </c>
      <c r="C38" s="4" t="str">
        <f>IF(Kalba="EN",Data2!C63,Data2!B63)</f>
        <v>LR bendrojo finansavimo lėšos</v>
      </c>
      <c r="D38" s="65">
        <f>F38+NPV(FDN,G38:INDEX(G38:AJ38,PAL))</f>
        <v>0</v>
      </c>
      <c r="E38" s="65">
        <f>SUMIF($F$5:$AJ$5,"&lt;="&amp;PAL,$F38:$AJ38)</f>
        <v>0</v>
      </c>
      <c r="F38" s="78">
        <v>0</v>
      </c>
      <c r="G38" s="78">
        <v>0</v>
      </c>
      <c r="H38" s="78">
        <v>0</v>
      </c>
      <c r="I38" s="78">
        <v>0</v>
      </c>
      <c r="J38" s="78">
        <v>0</v>
      </c>
      <c r="K38" s="78">
        <v>0</v>
      </c>
      <c r="L38" s="78">
        <v>0</v>
      </c>
      <c r="M38" s="78">
        <v>0</v>
      </c>
      <c r="N38" s="78">
        <v>0</v>
      </c>
      <c r="O38" s="78">
        <v>0</v>
      </c>
      <c r="P38" s="78">
        <v>0</v>
      </c>
      <c r="Q38" s="78">
        <v>0</v>
      </c>
      <c r="R38" s="78">
        <v>0</v>
      </c>
      <c r="S38" s="78">
        <v>0</v>
      </c>
      <c r="T38" s="78">
        <v>0</v>
      </c>
      <c r="U38" s="78">
        <v>0</v>
      </c>
      <c r="V38" s="78">
        <v>0</v>
      </c>
      <c r="W38" s="78">
        <v>0</v>
      </c>
      <c r="X38" s="78">
        <v>0</v>
      </c>
      <c r="Y38" s="78">
        <v>0</v>
      </c>
      <c r="Z38" s="78">
        <v>0</v>
      </c>
      <c r="AA38" s="78">
        <v>0</v>
      </c>
      <c r="AB38" s="78">
        <v>0</v>
      </c>
      <c r="AC38" s="78">
        <v>0</v>
      </c>
      <c r="AD38" s="78">
        <v>0</v>
      </c>
      <c r="AE38" s="78">
        <v>0</v>
      </c>
      <c r="AF38" s="78">
        <v>0</v>
      </c>
      <c r="AG38" s="78">
        <v>0</v>
      </c>
      <c r="AH38" s="78">
        <v>0</v>
      </c>
      <c r="AI38" s="78">
        <v>0</v>
      </c>
      <c r="AJ38" s="78">
        <v>0</v>
      </c>
      <c r="AM38" s="383">
        <f>F38+NPV(SDN,G38:INDEX(G38:AJ38,PAL))</f>
        <v>0</v>
      </c>
      <c r="AN38" s="415">
        <f>F38+NPV(SDN,G38:INDEX(G38:AJ38,PAL))</f>
        <v>0</v>
      </c>
      <c r="AO38" s="387">
        <f>IF(COUNTIF(AP38:AY38,"Klaida")&gt;0,1,0)</f>
        <v>0</v>
      </c>
      <c r="AP38" s="59">
        <f>IF(COUNT(F38:INDEX(F38:AJ38,PAL+1))&lt;&gt;PAL+1,"Klaida",0)</f>
        <v>0</v>
      </c>
      <c r="AQ38" s="59"/>
      <c r="AR38" s="59"/>
      <c r="AS38" s="59"/>
      <c r="AT38" s="59"/>
      <c r="AU38" s="59"/>
      <c r="AV38" s="59"/>
      <c r="AW38" s="59"/>
      <c r="AX38" s="59"/>
      <c r="AY38" s="388"/>
    </row>
    <row r="39" spans="2:51">
      <c r="B39" s="64" t="s">
        <v>38</v>
      </c>
      <c r="C39" s="4" t="str">
        <f>IF(Kalba="EN",Data2!C64,Data2!B64)</f>
        <v>Kito tarptautinio finansavimo lėšos</v>
      </c>
      <c r="D39" s="65">
        <f>F39+NPV(FDN,G39:INDEX(G39:AJ39,PAL))</f>
        <v>0</v>
      </c>
      <c r="E39" s="65">
        <f>SUMIF($F$5:$AJ$5,"&lt;="&amp;PAL,$F39:$AJ39)</f>
        <v>0</v>
      </c>
      <c r="F39" s="78">
        <v>0</v>
      </c>
      <c r="G39" s="78">
        <v>0</v>
      </c>
      <c r="H39" s="78">
        <v>0</v>
      </c>
      <c r="I39" s="78">
        <v>0</v>
      </c>
      <c r="J39" s="78">
        <v>0</v>
      </c>
      <c r="K39" s="78">
        <v>0</v>
      </c>
      <c r="L39" s="78">
        <v>0</v>
      </c>
      <c r="M39" s="78">
        <v>0</v>
      </c>
      <c r="N39" s="78">
        <v>0</v>
      </c>
      <c r="O39" s="78">
        <v>0</v>
      </c>
      <c r="P39" s="78">
        <v>0</v>
      </c>
      <c r="Q39" s="78">
        <v>0</v>
      </c>
      <c r="R39" s="78">
        <v>0</v>
      </c>
      <c r="S39" s="78">
        <v>0</v>
      </c>
      <c r="T39" s="78">
        <v>0</v>
      </c>
      <c r="U39" s="78">
        <v>0</v>
      </c>
      <c r="V39" s="78">
        <v>0</v>
      </c>
      <c r="W39" s="78">
        <v>0</v>
      </c>
      <c r="X39" s="78">
        <v>0</v>
      </c>
      <c r="Y39" s="78">
        <v>0</v>
      </c>
      <c r="Z39" s="78">
        <v>0</v>
      </c>
      <c r="AA39" s="78">
        <v>0</v>
      </c>
      <c r="AB39" s="78">
        <v>0</v>
      </c>
      <c r="AC39" s="78">
        <v>0</v>
      </c>
      <c r="AD39" s="78">
        <v>0</v>
      </c>
      <c r="AE39" s="78">
        <v>0</v>
      </c>
      <c r="AF39" s="78">
        <v>0</v>
      </c>
      <c r="AG39" s="78">
        <v>0</v>
      </c>
      <c r="AH39" s="78">
        <v>0</v>
      </c>
      <c r="AI39" s="78">
        <v>0</v>
      </c>
      <c r="AJ39" s="78">
        <v>0</v>
      </c>
      <c r="AM39" s="383">
        <f>F39+NPV(SDN,G39:INDEX(G39:AJ39,PAL))</f>
        <v>0</v>
      </c>
      <c r="AN39" s="415">
        <f>F39+NPV(SDN,G39:INDEX(G39:AJ39,PAL))</f>
        <v>0</v>
      </c>
      <c r="AO39" s="387">
        <f>IF(COUNTIF(AP39:AY39,"Klaida")&gt;0,1,0)</f>
        <v>0</v>
      </c>
      <c r="AP39" s="59">
        <f>IF(COUNT(F39:INDEX(F39:AJ39,PAL+1))&lt;&gt;PAL+1,"Klaida",0)</f>
        <v>0</v>
      </c>
      <c r="AQ39" s="59"/>
      <c r="AR39" s="59"/>
      <c r="AS39" s="59"/>
      <c r="AT39" s="59"/>
      <c r="AU39" s="59"/>
      <c r="AV39" s="59"/>
      <c r="AW39" s="59"/>
      <c r="AX39" s="59"/>
      <c r="AY39" s="388"/>
    </row>
    <row r="40" spans="2:51" ht="25.5">
      <c r="B40" s="64" t="s">
        <v>40</v>
      </c>
      <c r="C40" s="4" t="str">
        <f>IF(Kalba="EN",Data2!C65,Data2!B65)</f>
        <v>Specialiosios programos lėšos, skirtos padengti netinkamą finansuoti PVM</v>
      </c>
      <c r="D40" s="65">
        <f>F40+NPV(FDN,G40:INDEX(G40:AJ40,PAL))</f>
        <v>0</v>
      </c>
      <c r="E40" s="65">
        <f>SUMIF($F$5:$AJ$5,"&lt;="&amp;PAL,$F40:$AJ40)</f>
        <v>0</v>
      </c>
      <c r="F40" s="78">
        <v>0</v>
      </c>
      <c r="G40" s="78">
        <v>0</v>
      </c>
      <c r="H40" s="78">
        <v>0</v>
      </c>
      <c r="I40" s="78">
        <v>0</v>
      </c>
      <c r="J40" s="78">
        <v>0</v>
      </c>
      <c r="K40" s="78">
        <v>0</v>
      </c>
      <c r="L40" s="78">
        <v>0</v>
      </c>
      <c r="M40" s="78">
        <v>0</v>
      </c>
      <c r="N40" s="78">
        <v>0</v>
      </c>
      <c r="O40" s="78">
        <v>0</v>
      </c>
      <c r="P40" s="78">
        <v>0</v>
      </c>
      <c r="Q40" s="78">
        <v>0</v>
      </c>
      <c r="R40" s="78">
        <v>0</v>
      </c>
      <c r="S40" s="78">
        <v>0</v>
      </c>
      <c r="T40" s="78">
        <v>0</v>
      </c>
      <c r="U40" s="78">
        <v>0</v>
      </c>
      <c r="V40" s="78">
        <v>0</v>
      </c>
      <c r="W40" s="78">
        <v>0</v>
      </c>
      <c r="X40" s="78">
        <v>0</v>
      </c>
      <c r="Y40" s="78">
        <v>0</v>
      </c>
      <c r="Z40" s="78">
        <v>0</v>
      </c>
      <c r="AA40" s="78">
        <v>0</v>
      </c>
      <c r="AB40" s="78">
        <v>0</v>
      </c>
      <c r="AC40" s="78">
        <v>0</v>
      </c>
      <c r="AD40" s="78">
        <v>0</v>
      </c>
      <c r="AE40" s="78">
        <v>0</v>
      </c>
      <c r="AF40" s="78">
        <v>0</v>
      </c>
      <c r="AG40" s="78">
        <v>0</v>
      </c>
      <c r="AH40" s="78">
        <v>0</v>
      </c>
      <c r="AI40" s="78">
        <v>0</v>
      </c>
      <c r="AJ40" s="78">
        <v>0</v>
      </c>
      <c r="AM40" s="383">
        <f>F40+NPV(SDN,G40:INDEX(G40:AJ40,PAL))</f>
        <v>0</v>
      </c>
      <c r="AN40" s="415">
        <f>F40+NPV(SDN,G40:INDEX(G40:AJ40,PAL))</f>
        <v>0</v>
      </c>
      <c r="AO40" s="387">
        <f>IF(COUNTIF(AP40:AY40,"Klaida")&gt;0,1,0)</f>
        <v>0</v>
      </c>
      <c r="AP40" s="59">
        <f>IF(COUNT(F40:INDEX(F40:AJ40,PAL+1))&lt;&gt;PAL+1,"Klaida",0)</f>
        <v>0</v>
      </c>
      <c r="AQ40" s="59"/>
      <c r="AR40" s="59"/>
      <c r="AS40" s="59"/>
      <c r="AT40" s="59"/>
      <c r="AU40" s="59"/>
      <c r="AV40" s="59"/>
      <c r="AW40" s="59"/>
      <c r="AX40" s="59"/>
      <c r="AY40" s="388"/>
    </row>
    <row r="41" spans="2:51" s="61" customFormat="1">
      <c r="B41" s="66" t="s">
        <v>41</v>
      </c>
      <c r="C41" s="5" t="str">
        <f>IF(Kalba="EN",Data2!C66,Data2!B66)</f>
        <v>Nuosavos lėšos</v>
      </c>
      <c r="D41" s="62">
        <f>ROUND(SUM(D42:D43),0)</f>
        <v>0</v>
      </c>
      <c r="E41" s="62">
        <f>ROUND(SUM(E42:E43),0)</f>
        <v>0</v>
      </c>
      <c r="F41" s="62">
        <f t="shared" ref="F41:AJ41" si="15">ROUND(SUM(F42:F43),0)</f>
        <v>0</v>
      </c>
      <c r="G41" s="62">
        <f t="shared" si="15"/>
        <v>0</v>
      </c>
      <c r="H41" s="62">
        <f t="shared" si="15"/>
        <v>0</v>
      </c>
      <c r="I41" s="62">
        <f t="shared" si="15"/>
        <v>0</v>
      </c>
      <c r="J41" s="62">
        <f t="shared" si="15"/>
        <v>0</v>
      </c>
      <c r="K41" s="62">
        <f t="shared" si="15"/>
        <v>0</v>
      </c>
      <c r="L41" s="62">
        <f t="shared" si="15"/>
        <v>0</v>
      </c>
      <c r="M41" s="62">
        <f t="shared" si="15"/>
        <v>0</v>
      </c>
      <c r="N41" s="62">
        <f t="shared" si="15"/>
        <v>0</v>
      </c>
      <c r="O41" s="62">
        <f t="shared" si="15"/>
        <v>0</v>
      </c>
      <c r="P41" s="62">
        <f t="shared" si="15"/>
        <v>0</v>
      </c>
      <c r="Q41" s="62">
        <f t="shared" si="15"/>
        <v>0</v>
      </c>
      <c r="R41" s="62">
        <f t="shared" si="15"/>
        <v>0</v>
      </c>
      <c r="S41" s="62">
        <f t="shared" si="15"/>
        <v>0</v>
      </c>
      <c r="T41" s="62">
        <f t="shared" si="15"/>
        <v>0</v>
      </c>
      <c r="U41" s="62">
        <f t="shared" si="15"/>
        <v>0</v>
      </c>
      <c r="V41" s="62">
        <f t="shared" si="15"/>
        <v>0</v>
      </c>
      <c r="W41" s="62">
        <f t="shared" si="15"/>
        <v>0</v>
      </c>
      <c r="X41" s="62">
        <f t="shared" si="15"/>
        <v>0</v>
      </c>
      <c r="Y41" s="62">
        <f t="shared" si="15"/>
        <v>0</v>
      </c>
      <c r="Z41" s="62">
        <f t="shared" si="15"/>
        <v>0</v>
      </c>
      <c r="AA41" s="62">
        <f t="shared" si="15"/>
        <v>0</v>
      </c>
      <c r="AB41" s="62">
        <f t="shared" si="15"/>
        <v>0</v>
      </c>
      <c r="AC41" s="62">
        <f t="shared" si="15"/>
        <v>0</v>
      </c>
      <c r="AD41" s="62">
        <f t="shared" si="15"/>
        <v>0</v>
      </c>
      <c r="AE41" s="62">
        <f t="shared" si="15"/>
        <v>0</v>
      </c>
      <c r="AF41" s="62">
        <f t="shared" si="15"/>
        <v>0</v>
      </c>
      <c r="AG41" s="62">
        <f t="shared" si="15"/>
        <v>0</v>
      </c>
      <c r="AH41" s="62">
        <f t="shared" si="15"/>
        <v>0</v>
      </c>
      <c r="AI41" s="62">
        <f t="shared" si="15"/>
        <v>0</v>
      </c>
      <c r="AJ41" s="62">
        <f t="shared" si="15"/>
        <v>0</v>
      </c>
      <c r="AM41" s="382">
        <f>ROUND(SUM(AM42:AM43),0)</f>
        <v>0</v>
      </c>
      <c r="AN41" s="382">
        <f>ROUND(SUM(AN42:AN43),0)</f>
        <v>0</v>
      </c>
      <c r="AO41" s="389"/>
      <c r="AP41" s="63"/>
      <c r="AQ41" s="63"/>
      <c r="AR41" s="63"/>
      <c r="AS41" s="63"/>
      <c r="AT41" s="63"/>
      <c r="AU41" s="63"/>
      <c r="AV41" s="63"/>
      <c r="AW41" s="63"/>
      <c r="AX41" s="63"/>
      <c r="AY41" s="390"/>
    </row>
    <row r="42" spans="2:51" ht="25.5">
      <c r="B42" s="64" t="s">
        <v>42</v>
      </c>
      <c r="C42" s="4" t="str">
        <f>IF(Kalba="EN",Data2!C67,Data2!B67)</f>
        <v>Viešosios lėšos (valstybės, savivaldybės biudžetai, kiti viešųjų lėšų šaltiniai)</v>
      </c>
      <c r="D42" s="65">
        <f>F42+NPV(FDN,G42:INDEX(G42:AJ42,PAL))</f>
        <v>0</v>
      </c>
      <c r="E42" s="65">
        <f>SUMIF($F$5:$AJ$5,"&lt;="&amp;PAL,$F42:$AJ42)</f>
        <v>0</v>
      </c>
      <c r="F42" s="78">
        <v>0</v>
      </c>
      <c r="G42" s="78">
        <v>0</v>
      </c>
      <c r="H42" s="78">
        <v>0</v>
      </c>
      <c r="I42" s="78">
        <v>0</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c r="AA42" s="78">
        <v>0</v>
      </c>
      <c r="AB42" s="78">
        <v>0</v>
      </c>
      <c r="AC42" s="78">
        <v>0</v>
      </c>
      <c r="AD42" s="78">
        <v>0</v>
      </c>
      <c r="AE42" s="78">
        <v>0</v>
      </c>
      <c r="AF42" s="78">
        <v>0</v>
      </c>
      <c r="AG42" s="78">
        <v>0</v>
      </c>
      <c r="AH42" s="78">
        <v>0</v>
      </c>
      <c r="AI42" s="78">
        <v>0</v>
      </c>
      <c r="AJ42" s="78">
        <v>0</v>
      </c>
      <c r="AM42" s="383">
        <f>F42+NPV(SDN,G42:INDEX(G42:AJ42,PAL))</f>
        <v>0</v>
      </c>
      <c r="AN42" s="415">
        <f>F42+NPV(SDN,G42:INDEX(G42:AJ42,PAL))</f>
        <v>0</v>
      </c>
      <c r="AO42" s="387">
        <f>IF(COUNTIF(AP42:AY42,"Klaida")&gt;0,1,0)</f>
        <v>0</v>
      </c>
      <c r="AP42" s="59">
        <f>IF(COUNT(F42:INDEX(F42:AJ42,PAL+1))&lt;&gt;PAL+1,"Klaida",0)</f>
        <v>0</v>
      </c>
      <c r="AQ42" s="59"/>
      <c r="AR42" s="59"/>
      <c r="AS42" s="59"/>
      <c r="AT42" s="59"/>
      <c r="AU42" s="59"/>
      <c r="AV42" s="59"/>
      <c r="AW42" s="59"/>
      <c r="AX42" s="59"/>
      <c r="AY42" s="388"/>
    </row>
    <row r="43" spans="2:51">
      <c r="B43" s="64" t="s">
        <v>43</v>
      </c>
      <c r="C43" s="4" t="str">
        <f>IF(Kalba="EN",Data2!C68,Data2!B68)</f>
        <v>Privačios lėšos (nuosavos, kitos privačios lėšos)</v>
      </c>
      <c r="D43" s="65">
        <f>F43+NPV(FDN,G43:INDEX(G43:AJ43,PAL))</f>
        <v>0</v>
      </c>
      <c r="E43" s="65">
        <f>SUMIF($F$5:$AJ$5,"&lt;="&amp;PAL,$F43:$AJ43)</f>
        <v>0</v>
      </c>
      <c r="F43" s="78">
        <v>0</v>
      </c>
      <c r="G43" s="78">
        <v>0</v>
      </c>
      <c r="H43" s="78">
        <v>0</v>
      </c>
      <c r="I43" s="78">
        <v>0</v>
      </c>
      <c r="J43" s="78">
        <v>0</v>
      </c>
      <c r="K43" s="78">
        <v>0</v>
      </c>
      <c r="L43" s="78">
        <v>0</v>
      </c>
      <c r="M43" s="78">
        <v>0</v>
      </c>
      <c r="N43" s="78">
        <v>0</v>
      </c>
      <c r="O43" s="78">
        <v>0</v>
      </c>
      <c r="P43" s="78">
        <v>0</v>
      </c>
      <c r="Q43" s="78">
        <v>0</v>
      </c>
      <c r="R43" s="78">
        <v>0</v>
      </c>
      <c r="S43" s="78">
        <v>0</v>
      </c>
      <c r="T43" s="78">
        <v>0</v>
      </c>
      <c r="U43" s="78">
        <v>0</v>
      </c>
      <c r="V43" s="78">
        <v>0</v>
      </c>
      <c r="W43" s="78">
        <v>0</v>
      </c>
      <c r="X43" s="78">
        <v>0</v>
      </c>
      <c r="Y43" s="78">
        <v>0</v>
      </c>
      <c r="Z43" s="78">
        <v>0</v>
      </c>
      <c r="AA43" s="78">
        <v>0</v>
      </c>
      <c r="AB43" s="78">
        <v>0</v>
      </c>
      <c r="AC43" s="78">
        <v>0</v>
      </c>
      <c r="AD43" s="78">
        <v>0</v>
      </c>
      <c r="AE43" s="78">
        <v>0</v>
      </c>
      <c r="AF43" s="78">
        <v>0</v>
      </c>
      <c r="AG43" s="78">
        <v>0</v>
      </c>
      <c r="AH43" s="78">
        <v>0</v>
      </c>
      <c r="AI43" s="78">
        <v>0</v>
      </c>
      <c r="AJ43" s="78">
        <v>0</v>
      </c>
      <c r="AM43" s="383">
        <f>F43+NPV(SDN,G43:INDEX(G43:AJ43,PAL))</f>
        <v>0</v>
      </c>
      <c r="AN43" s="415">
        <f>F43+NPV(SDN,G43:INDEX(G43:AJ43,PAL))</f>
        <v>0</v>
      </c>
      <c r="AO43" s="387">
        <f>IF(COUNTIF(AP43:AY43,"Klaida")&gt;0,1,0)</f>
        <v>0</v>
      </c>
      <c r="AP43" s="59">
        <f>IF(COUNT(F43:INDEX(F43:AJ43,PAL+1))&lt;&gt;PAL+1,"Klaida",0)</f>
        <v>0</v>
      </c>
      <c r="AQ43" s="59"/>
      <c r="AR43" s="59"/>
      <c r="AS43" s="59"/>
      <c r="AT43" s="59"/>
      <c r="AU43" s="59"/>
      <c r="AV43" s="59"/>
      <c r="AW43" s="59"/>
      <c r="AX43" s="59"/>
      <c r="AY43" s="388"/>
    </row>
    <row r="44" spans="2:51" s="61" customFormat="1">
      <c r="B44" s="66" t="s">
        <v>44</v>
      </c>
      <c r="C44" s="5" t="str">
        <f>IF(Kalba="EN",Data2!C69,Data2!B69)</f>
        <v>Paskolos</v>
      </c>
      <c r="D44" s="62">
        <f>ROUND(SUM(D45)-SUM(D46),0)</f>
        <v>0</v>
      </c>
      <c r="E44" s="62">
        <f>ROUND(SUM(E45)-SUM(E46),0)</f>
        <v>0</v>
      </c>
      <c r="F44" s="62">
        <f t="shared" ref="F44:AJ44" si="16">ROUND(SUM(F45)-SUM(F46),0)</f>
        <v>0</v>
      </c>
      <c r="G44" s="62">
        <f t="shared" si="16"/>
        <v>0</v>
      </c>
      <c r="H44" s="62">
        <f t="shared" si="16"/>
        <v>0</v>
      </c>
      <c r="I44" s="62">
        <f t="shared" si="16"/>
        <v>0</v>
      </c>
      <c r="J44" s="62">
        <f t="shared" si="16"/>
        <v>0</v>
      </c>
      <c r="K44" s="62">
        <f t="shared" si="16"/>
        <v>0</v>
      </c>
      <c r="L44" s="62">
        <f t="shared" si="16"/>
        <v>0</v>
      </c>
      <c r="M44" s="62">
        <f t="shared" si="16"/>
        <v>0</v>
      </c>
      <c r="N44" s="62">
        <f t="shared" si="16"/>
        <v>0</v>
      </c>
      <c r="O44" s="62">
        <f t="shared" si="16"/>
        <v>0</v>
      </c>
      <c r="P44" s="62">
        <f t="shared" si="16"/>
        <v>0</v>
      </c>
      <c r="Q44" s="62">
        <f t="shared" si="16"/>
        <v>0</v>
      </c>
      <c r="R44" s="62">
        <f t="shared" si="16"/>
        <v>0</v>
      </c>
      <c r="S44" s="62">
        <f t="shared" si="16"/>
        <v>0</v>
      </c>
      <c r="T44" s="62">
        <f t="shared" si="16"/>
        <v>0</v>
      </c>
      <c r="U44" s="62">
        <f t="shared" si="16"/>
        <v>0</v>
      </c>
      <c r="V44" s="62">
        <f t="shared" si="16"/>
        <v>0</v>
      </c>
      <c r="W44" s="62">
        <f t="shared" si="16"/>
        <v>0</v>
      </c>
      <c r="X44" s="62">
        <f t="shared" si="16"/>
        <v>0</v>
      </c>
      <c r="Y44" s="62">
        <f t="shared" si="16"/>
        <v>0</v>
      </c>
      <c r="Z44" s="62">
        <f t="shared" si="16"/>
        <v>0</v>
      </c>
      <c r="AA44" s="62">
        <f t="shared" si="16"/>
        <v>0</v>
      </c>
      <c r="AB44" s="62">
        <f t="shared" si="16"/>
        <v>0</v>
      </c>
      <c r="AC44" s="62">
        <f t="shared" si="16"/>
        <v>0</v>
      </c>
      <c r="AD44" s="62">
        <f t="shared" si="16"/>
        <v>0</v>
      </c>
      <c r="AE44" s="62">
        <f t="shared" si="16"/>
        <v>0</v>
      </c>
      <c r="AF44" s="62">
        <f t="shared" si="16"/>
        <v>0</v>
      </c>
      <c r="AG44" s="62">
        <f t="shared" si="16"/>
        <v>0</v>
      </c>
      <c r="AH44" s="62">
        <f t="shared" si="16"/>
        <v>0</v>
      </c>
      <c r="AI44" s="62">
        <f t="shared" si="16"/>
        <v>0</v>
      </c>
      <c r="AJ44" s="62">
        <f t="shared" si="16"/>
        <v>0</v>
      </c>
      <c r="AM44" s="382">
        <f>ROUND(SUM(AM45)-SUM(AM46),0)</f>
        <v>0</v>
      </c>
      <c r="AN44" s="382">
        <f>ROUND(SUM(AN45)-SUM(AN46),0)</f>
        <v>0</v>
      </c>
      <c r="AO44" s="389"/>
      <c r="AP44" s="63"/>
      <c r="AQ44" s="63"/>
      <c r="AR44" s="63"/>
      <c r="AS44" s="63"/>
      <c r="AT44" s="63"/>
      <c r="AU44" s="63"/>
      <c r="AV44" s="63"/>
      <c r="AW44" s="63"/>
      <c r="AX44" s="63"/>
      <c r="AY44" s="390"/>
    </row>
    <row r="45" spans="2:51">
      <c r="B45" s="64" t="s">
        <v>46</v>
      </c>
      <c r="C45" s="4" t="str">
        <f>IF(Kalba="EN",Data2!C70,Data2!B70)</f>
        <v>Paskolos</v>
      </c>
      <c r="D45" s="65">
        <f>F45+NPV(FDN,G45:INDEX(G45:AJ45,PAL))</f>
        <v>0</v>
      </c>
      <c r="E45" s="65">
        <f>SUMIF($F$5:$AJ$5,"&lt;="&amp;PAL,$F45:$AJ45)</f>
        <v>0</v>
      </c>
      <c r="F45" s="78">
        <v>0</v>
      </c>
      <c r="G45" s="78">
        <v>0</v>
      </c>
      <c r="H45" s="78">
        <v>0</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c r="AA45" s="78">
        <v>0</v>
      </c>
      <c r="AB45" s="78">
        <v>0</v>
      </c>
      <c r="AC45" s="78">
        <v>0</v>
      </c>
      <c r="AD45" s="78">
        <v>0</v>
      </c>
      <c r="AE45" s="78">
        <v>0</v>
      </c>
      <c r="AF45" s="78">
        <v>0</v>
      </c>
      <c r="AG45" s="78">
        <v>0</v>
      </c>
      <c r="AH45" s="78">
        <v>0</v>
      </c>
      <c r="AI45" s="78">
        <v>0</v>
      </c>
      <c r="AJ45" s="78">
        <v>0</v>
      </c>
      <c r="AM45" s="383">
        <f>F45+NPV(SDN,G45:INDEX(G45:AJ45,PAL))</f>
        <v>0</v>
      </c>
      <c r="AN45" s="415">
        <f>F45+NPV(SDN,G45:INDEX(G45:AJ45,PAL))</f>
        <v>0</v>
      </c>
      <c r="AO45" s="387">
        <f>IF(COUNTIF(AP45:AY45,"Klaida")&gt;0,1,0)</f>
        <v>0</v>
      </c>
      <c r="AP45" s="59">
        <f>IF(COUNT(F45:INDEX(F45:AJ45,PAL+1))&lt;&gt;PAL+1,"Klaida",0)</f>
        <v>0</v>
      </c>
      <c r="AQ45" s="59"/>
      <c r="AR45" s="59"/>
      <c r="AS45" s="59"/>
      <c r="AT45" s="59"/>
      <c r="AU45" s="59"/>
      <c r="AV45" s="59"/>
      <c r="AW45" s="59"/>
      <c r="AX45" s="59"/>
      <c r="AY45" s="388"/>
    </row>
    <row r="46" spans="2:51">
      <c r="B46" s="64" t="s">
        <v>48</v>
      </c>
      <c r="C46" s="4" t="str">
        <f>IF(Kalba="EN",Data2!C71,Data2!B71)</f>
        <v>Paskolų grąžinimai (išskyrus palūkanas)</v>
      </c>
      <c r="D46" s="65">
        <f>F46+NPV(FDN,G46:INDEX(G46:AJ46,PAL))</f>
        <v>0</v>
      </c>
      <c r="E46" s="65">
        <f>SUMIF($F$5:$AJ$5,"&lt;="&amp;PAL,$F46:$AJ46)</f>
        <v>0</v>
      </c>
      <c r="F46" s="78">
        <v>0</v>
      </c>
      <c r="G46" s="78">
        <v>0</v>
      </c>
      <c r="H46" s="78">
        <v>0</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0</v>
      </c>
      <c r="AE46" s="78">
        <v>0</v>
      </c>
      <c r="AF46" s="78">
        <v>0</v>
      </c>
      <c r="AG46" s="78">
        <v>0</v>
      </c>
      <c r="AH46" s="78">
        <v>0</v>
      </c>
      <c r="AI46" s="78">
        <v>0</v>
      </c>
      <c r="AJ46" s="78">
        <v>0</v>
      </c>
      <c r="AM46" s="383">
        <f>F46+NPV(SDN,G46:INDEX(G46:AJ46,PAL))</f>
        <v>0</v>
      </c>
      <c r="AN46" s="415">
        <f>F46+NPV(SDN,G46:INDEX(G46:AJ46,PAL))</f>
        <v>0</v>
      </c>
      <c r="AO46" s="387">
        <f>IF(COUNTIF(AP46:AY46,"Klaida")&gt;0,1,0)</f>
        <v>0</v>
      </c>
      <c r="AP46" s="59">
        <f>IF(COUNT(F46:INDEX(F46:AJ46,PAL+1))&lt;&gt;PAL+1,"Klaida",0)</f>
        <v>0</v>
      </c>
      <c r="AQ46" s="59"/>
      <c r="AR46" s="59"/>
      <c r="AS46" s="59"/>
      <c r="AT46" s="59"/>
      <c r="AU46" s="59"/>
      <c r="AV46" s="59"/>
      <c r="AW46" s="59"/>
      <c r="AX46" s="59"/>
      <c r="AY46" s="388"/>
    </row>
    <row r="47" spans="2:51" s="61" customFormat="1">
      <c r="B47" s="66" t="s">
        <v>49</v>
      </c>
      <c r="C47" s="5" t="str">
        <f>IF(Kalba="EN",Data2!C$72,Data2!B$72)</f>
        <v>Socialinio ekonominio (SE) poveikio finansinė išraiška</v>
      </c>
      <c r="D47" s="62">
        <f t="shared" ref="D47:AJ47" si="17">SUM(D48)-SUM(D56)</f>
        <v>0</v>
      </c>
      <c r="E47" s="62">
        <f t="shared" si="17"/>
        <v>0</v>
      </c>
      <c r="F47" s="62">
        <f t="shared" si="17"/>
        <v>0</v>
      </c>
      <c r="G47" s="62">
        <f t="shared" si="17"/>
        <v>0</v>
      </c>
      <c r="H47" s="62">
        <f t="shared" si="17"/>
        <v>0</v>
      </c>
      <c r="I47" s="62">
        <f t="shared" si="17"/>
        <v>0</v>
      </c>
      <c r="J47" s="62">
        <f t="shared" si="17"/>
        <v>0</v>
      </c>
      <c r="K47" s="62">
        <f t="shared" si="17"/>
        <v>0</v>
      </c>
      <c r="L47" s="62">
        <f t="shared" si="17"/>
        <v>0</v>
      </c>
      <c r="M47" s="62">
        <f t="shared" si="17"/>
        <v>0</v>
      </c>
      <c r="N47" s="62">
        <f t="shared" si="17"/>
        <v>0</v>
      </c>
      <c r="O47" s="62">
        <f t="shared" si="17"/>
        <v>0</v>
      </c>
      <c r="P47" s="62">
        <f t="shared" si="17"/>
        <v>0</v>
      </c>
      <c r="Q47" s="62">
        <f t="shared" si="17"/>
        <v>0</v>
      </c>
      <c r="R47" s="62">
        <f t="shared" si="17"/>
        <v>0</v>
      </c>
      <c r="S47" s="62">
        <f t="shared" si="17"/>
        <v>0</v>
      </c>
      <c r="T47" s="62">
        <f t="shared" si="17"/>
        <v>0</v>
      </c>
      <c r="U47" s="62">
        <f t="shared" si="17"/>
        <v>0</v>
      </c>
      <c r="V47" s="62">
        <f t="shared" si="17"/>
        <v>0</v>
      </c>
      <c r="W47" s="62">
        <f t="shared" si="17"/>
        <v>0</v>
      </c>
      <c r="X47" s="62">
        <f t="shared" si="17"/>
        <v>0</v>
      </c>
      <c r="Y47" s="62">
        <f t="shared" si="17"/>
        <v>0</v>
      </c>
      <c r="Z47" s="62">
        <f t="shared" si="17"/>
        <v>0</v>
      </c>
      <c r="AA47" s="62">
        <f t="shared" si="17"/>
        <v>0</v>
      </c>
      <c r="AB47" s="62">
        <f t="shared" si="17"/>
        <v>0</v>
      </c>
      <c r="AC47" s="62">
        <f t="shared" si="17"/>
        <v>0</v>
      </c>
      <c r="AD47" s="62">
        <f t="shared" si="17"/>
        <v>0</v>
      </c>
      <c r="AE47" s="62">
        <f t="shared" si="17"/>
        <v>0</v>
      </c>
      <c r="AF47" s="62">
        <f t="shared" si="17"/>
        <v>0</v>
      </c>
      <c r="AG47" s="62">
        <f t="shared" si="17"/>
        <v>0</v>
      </c>
      <c r="AH47" s="62">
        <f t="shared" si="17"/>
        <v>0</v>
      </c>
      <c r="AI47" s="62">
        <f t="shared" si="17"/>
        <v>0</v>
      </c>
      <c r="AJ47" s="62">
        <f t="shared" si="17"/>
        <v>0</v>
      </c>
      <c r="AM47" s="382">
        <f>SUM(AM48)-SUM(AM56)</f>
        <v>0</v>
      </c>
      <c r="AN47" s="382">
        <f>SUM(AN48)-SUM(AN56)</f>
        <v>0</v>
      </c>
      <c r="AO47" s="389"/>
      <c r="AP47" s="63"/>
      <c r="AQ47" s="63"/>
      <c r="AR47" s="63"/>
      <c r="AS47" s="63"/>
      <c r="AT47" s="63"/>
      <c r="AU47" s="63"/>
      <c r="AV47" s="63"/>
      <c r="AW47" s="63"/>
      <c r="AX47" s="63"/>
      <c r="AY47" s="390"/>
    </row>
    <row r="48" spans="2:51" s="61" customFormat="1">
      <c r="B48" s="66" t="s">
        <v>50</v>
      </c>
      <c r="C48" s="5" t="str">
        <f>IF(Kalba="EN",Data2!C$73,Data2!B$73) &amp; " "&amp; IF(Kalba="EN",Data2!C$74,Data2!B$74)</f>
        <v>SE nauda (pasirinkite SE naudos komponentą)</v>
      </c>
      <c r="D48" s="62">
        <f t="shared" ref="D48:AJ48" si="18">ROUND(SUM(D49:D55),0)</f>
        <v>0</v>
      </c>
      <c r="E48" s="62">
        <f t="shared" si="18"/>
        <v>0</v>
      </c>
      <c r="F48" s="62">
        <f t="shared" si="18"/>
        <v>0</v>
      </c>
      <c r="G48" s="62">
        <f t="shared" si="18"/>
        <v>0</v>
      </c>
      <c r="H48" s="62">
        <f t="shared" si="18"/>
        <v>0</v>
      </c>
      <c r="I48" s="62">
        <f t="shared" si="18"/>
        <v>0</v>
      </c>
      <c r="J48" s="62">
        <f t="shared" si="18"/>
        <v>0</v>
      </c>
      <c r="K48" s="62">
        <f t="shared" si="18"/>
        <v>0</v>
      </c>
      <c r="L48" s="62">
        <f t="shared" si="18"/>
        <v>0</v>
      </c>
      <c r="M48" s="62">
        <f t="shared" si="18"/>
        <v>0</v>
      </c>
      <c r="N48" s="62">
        <f t="shared" si="18"/>
        <v>0</v>
      </c>
      <c r="O48" s="62">
        <f t="shared" si="18"/>
        <v>0</v>
      </c>
      <c r="P48" s="62">
        <f t="shared" si="18"/>
        <v>0</v>
      </c>
      <c r="Q48" s="62">
        <f t="shared" si="18"/>
        <v>0</v>
      </c>
      <c r="R48" s="62">
        <f t="shared" si="18"/>
        <v>0</v>
      </c>
      <c r="S48" s="62">
        <f t="shared" si="18"/>
        <v>0</v>
      </c>
      <c r="T48" s="62">
        <f t="shared" si="18"/>
        <v>0</v>
      </c>
      <c r="U48" s="62">
        <f t="shared" si="18"/>
        <v>0</v>
      </c>
      <c r="V48" s="62">
        <f t="shared" si="18"/>
        <v>0</v>
      </c>
      <c r="W48" s="62">
        <f t="shared" si="18"/>
        <v>0</v>
      </c>
      <c r="X48" s="62">
        <f t="shared" si="18"/>
        <v>0</v>
      </c>
      <c r="Y48" s="62">
        <f t="shared" si="18"/>
        <v>0</v>
      </c>
      <c r="Z48" s="62">
        <f t="shared" si="18"/>
        <v>0</v>
      </c>
      <c r="AA48" s="62">
        <f t="shared" si="18"/>
        <v>0</v>
      </c>
      <c r="AB48" s="62">
        <f t="shared" si="18"/>
        <v>0</v>
      </c>
      <c r="AC48" s="62">
        <f t="shared" si="18"/>
        <v>0</v>
      </c>
      <c r="AD48" s="62">
        <f t="shared" si="18"/>
        <v>0</v>
      </c>
      <c r="AE48" s="62">
        <f t="shared" si="18"/>
        <v>0</v>
      </c>
      <c r="AF48" s="62">
        <f t="shared" si="18"/>
        <v>0</v>
      </c>
      <c r="AG48" s="62">
        <f t="shared" si="18"/>
        <v>0</v>
      </c>
      <c r="AH48" s="62">
        <f t="shared" si="18"/>
        <v>0</v>
      </c>
      <c r="AI48" s="62">
        <f t="shared" si="18"/>
        <v>0</v>
      </c>
      <c r="AJ48" s="62">
        <f t="shared" si="18"/>
        <v>0</v>
      </c>
      <c r="AM48" s="382">
        <f>ROUND(SUM(AM49:AM55),0)</f>
        <v>0</v>
      </c>
      <c r="AN48" s="382">
        <f>ROUND(SUM(AN49:AN55),0)</f>
        <v>0</v>
      </c>
      <c r="AO48" s="389"/>
      <c r="AP48" s="63"/>
      <c r="AQ48" s="63"/>
      <c r="AR48" s="63"/>
      <c r="AS48" s="63"/>
      <c r="AT48" s="63"/>
      <c r="AU48" s="63"/>
      <c r="AV48" s="63"/>
      <c r="AW48" s="63"/>
      <c r="AX48" s="63"/>
      <c r="AY48" s="390"/>
    </row>
    <row r="49" spans="2:51">
      <c r="B49" s="199" t="s">
        <v>51</v>
      </c>
      <c r="C49" s="486" t="s">
        <v>69</v>
      </c>
      <c r="D49" s="169">
        <f>F49+NPV(SDN,G49:INDEX(G49:AJ49,PAL))</f>
        <v>0</v>
      </c>
      <c r="E49" s="169">
        <f t="shared" ref="E49:E55" si="19">SUMIF($F$5:$AJ$5,"&lt;="&amp;PAL,$F49:$AJ49)</f>
        <v>0</v>
      </c>
      <c r="F49" s="78">
        <v>0</v>
      </c>
      <c r="G49" s="78">
        <v>0</v>
      </c>
      <c r="H49" s="78">
        <v>0</v>
      </c>
      <c r="I49" s="78">
        <v>0</v>
      </c>
      <c r="J49" s="78">
        <v>0</v>
      </c>
      <c r="K49" s="78">
        <v>0</v>
      </c>
      <c r="L49" s="78">
        <v>0</v>
      </c>
      <c r="M49" s="78">
        <v>0</v>
      </c>
      <c r="N49" s="78">
        <v>0</v>
      </c>
      <c r="O49" s="78">
        <v>0</v>
      </c>
      <c r="P49" s="78">
        <v>0</v>
      </c>
      <c r="Q49" s="78">
        <v>0</v>
      </c>
      <c r="R49" s="78">
        <v>0</v>
      </c>
      <c r="S49" s="78">
        <v>0</v>
      </c>
      <c r="T49" s="78">
        <v>0</v>
      </c>
      <c r="U49" s="78">
        <v>0</v>
      </c>
      <c r="V49" s="78">
        <v>0</v>
      </c>
      <c r="W49" s="78">
        <v>0</v>
      </c>
      <c r="X49" s="78">
        <v>0</v>
      </c>
      <c r="Y49" s="78">
        <v>0</v>
      </c>
      <c r="Z49" s="78">
        <v>0</v>
      </c>
      <c r="AA49" s="78">
        <v>0</v>
      </c>
      <c r="AB49" s="78">
        <v>0</v>
      </c>
      <c r="AC49" s="78">
        <v>0</v>
      </c>
      <c r="AD49" s="78">
        <v>0</v>
      </c>
      <c r="AE49" s="78">
        <v>0</v>
      </c>
      <c r="AF49" s="78">
        <v>0</v>
      </c>
      <c r="AG49" s="78">
        <v>0</v>
      </c>
      <c r="AH49" s="78">
        <v>0</v>
      </c>
      <c r="AI49" s="78">
        <v>0</v>
      </c>
      <c r="AJ49" s="78">
        <v>0</v>
      </c>
      <c r="AM49" s="383">
        <f>F49+NPV(SDN,G49:INDEX(G49:AJ49,PAL))</f>
        <v>0</v>
      </c>
      <c r="AN49" s="415">
        <f>F49+NPV(SDN,G49:INDEX(G49:AJ49,PAL))</f>
        <v>0</v>
      </c>
      <c r="AO49" s="387">
        <f t="shared" ref="AO49:AO55" si="20">IF(COUNTIF(AP49:AY49,"Klaida")&gt;0,1,0)</f>
        <v>0</v>
      </c>
      <c r="AP49" s="59">
        <f>IF(COUNT(F49:INDEX(F49:AJ49,PAL+1))&lt;&gt;PAL+1,"Klaida",0)</f>
        <v>0</v>
      </c>
      <c r="AQ49" s="59"/>
      <c r="AR49" s="59"/>
      <c r="AS49" s="59"/>
      <c r="AT49" s="59"/>
      <c r="AU49" s="59"/>
      <c r="AV49" s="59"/>
      <c r="AW49" s="59"/>
      <c r="AX49" s="59"/>
      <c r="AY49" s="388"/>
    </row>
    <row r="50" spans="2:51">
      <c r="B50" s="199" t="s">
        <v>52</v>
      </c>
      <c r="C50" s="486" t="s">
        <v>69</v>
      </c>
      <c r="D50" s="169">
        <f>F50+NPV(SDN,G50:INDEX(G50:AJ50,PAL))</f>
        <v>0</v>
      </c>
      <c r="E50" s="169">
        <f t="shared" si="19"/>
        <v>0</v>
      </c>
      <c r="F50" s="78">
        <v>0</v>
      </c>
      <c r="G50" s="78">
        <v>0</v>
      </c>
      <c r="H50" s="78">
        <v>0</v>
      </c>
      <c r="I50" s="78">
        <v>0</v>
      </c>
      <c r="J50" s="78">
        <v>0</v>
      </c>
      <c r="K50" s="78">
        <v>0</v>
      </c>
      <c r="L50" s="78">
        <v>0</v>
      </c>
      <c r="M50" s="78">
        <v>0</v>
      </c>
      <c r="N50" s="78">
        <v>0</v>
      </c>
      <c r="O50" s="78">
        <v>0</v>
      </c>
      <c r="P50" s="78">
        <v>0</v>
      </c>
      <c r="Q50" s="78">
        <v>0</v>
      </c>
      <c r="R50" s="78">
        <v>0</v>
      </c>
      <c r="S50" s="78">
        <v>0</v>
      </c>
      <c r="T50" s="78">
        <v>0</v>
      </c>
      <c r="U50" s="78">
        <v>0</v>
      </c>
      <c r="V50" s="78">
        <v>0</v>
      </c>
      <c r="W50" s="78">
        <v>0</v>
      </c>
      <c r="X50" s="78">
        <v>0</v>
      </c>
      <c r="Y50" s="78">
        <v>0</v>
      </c>
      <c r="Z50" s="78">
        <v>0</v>
      </c>
      <c r="AA50" s="78">
        <v>0</v>
      </c>
      <c r="AB50" s="78">
        <v>0</v>
      </c>
      <c r="AC50" s="78">
        <v>0</v>
      </c>
      <c r="AD50" s="78">
        <v>0</v>
      </c>
      <c r="AE50" s="78">
        <v>0</v>
      </c>
      <c r="AF50" s="78">
        <v>0</v>
      </c>
      <c r="AG50" s="78">
        <v>0</v>
      </c>
      <c r="AH50" s="78">
        <v>0</v>
      </c>
      <c r="AI50" s="78">
        <v>0</v>
      </c>
      <c r="AJ50" s="78">
        <v>0</v>
      </c>
      <c r="AM50" s="383">
        <f>F50+NPV(SDN,G50:INDEX(G50:AJ50,PAL))</f>
        <v>0</v>
      </c>
      <c r="AN50" s="415">
        <f>F50+NPV(SDN,G50:INDEX(G50:AJ50,PAL))</f>
        <v>0</v>
      </c>
      <c r="AO50" s="387">
        <f t="shared" si="20"/>
        <v>0</v>
      </c>
      <c r="AP50" s="59">
        <f>IF(COUNT(F50:INDEX(F50:AJ50,PAL+1))&lt;&gt;PAL+1,"Klaida",0)</f>
        <v>0</v>
      </c>
      <c r="AQ50" s="59"/>
      <c r="AR50" s="59"/>
      <c r="AS50" s="59"/>
      <c r="AT50" s="59"/>
      <c r="AU50" s="59"/>
      <c r="AV50" s="59"/>
      <c r="AW50" s="59"/>
      <c r="AX50" s="59"/>
      <c r="AY50" s="388"/>
    </row>
    <row r="51" spans="2:51">
      <c r="B51" s="199" t="s">
        <v>339</v>
      </c>
      <c r="C51" s="486" t="s">
        <v>69</v>
      </c>
      <c r="D51" s="169">
        <f>F51+NPV(SDN,G51:INDEX(G51:AJ51,PAL))</f>
        <v>0</v>
      </c>
      <c r="E51" s="169">
        <f t="shared" si="19"/>
        <v>0</v>
      </c>
      <c r="F51" s="78">
        <v>0</v>
      </c>
      <c r="G51" s="78">
        <v>0</v>
      </c>
      <c r="H51" s="78">
        <v>0</v>
      </c>
      <c r="I51" s="78">
        <v>0</v>
      </c>
      <c r="J51" s="78">
        <v>0</v>
      </c>
      <c r="K51" s="78">
        <v>0</v>
      </c>
      <c r="L51" s="78">
        <v>0</v>
      </c>
      <c r="M51" s="78">
        <v>0</v>
      </c>
      <c r="N51" s="78">
        <v>0</v>
      </c>
      <c r="O51" s="78">
        <v>0</v>
      </c>
      <c r="P51" s="78">
        <v>0</v>
      </c>
      <c r="Q51" s="78">
        <v>0</v>
      </c>
      <c r="R51" s="78">
        <v>0</v>
      </c>
      <c r="S51" s="78">
        <v>0</v>
      </c>
      <c r="T51" s="78">
        <v>0</v>
      </c>
      <c r="U51" s="78">
        <v>0</v>
      </c>
      <c r="V51" s="78">
        <v>0</v>
      </c>
      <c r="W51" s="78">
        <v>0</v>
      </c>
      <c r="X51" s="78">
        <v>0</v>
      </c>
      <c r="Y51" s="78">
        <v>0</v>
      </c>
      <c r="Z51" s="78">
        <v>0</v>
      </c>
      <c r="AA51" s="78">
        <v>0</v>
      </c>
      <c r="AB51" s="78">
        <v>0</v>
      </c>
      <c r="AC51" s="78">
        <v>0</v>
      </c>
      <c r="AD51" s="78">
        <v>0</v>
      </c>
      <c r="AE51" s="78">
        <v>0</v>
      </c>
      <c r="AF51" s="78">
        <v>0</v>
      </c>
      <c r="AG51" s="78">
        <v>0</v>
      </c>
      <c r="AH51" s="78">
        <v>0</v>
      </c>
      <c r="AI51" s="78">
        <v>0</v>
      </c>
      <c r="AJ51" s="78">
        <v>0</v>
      </c>
      <c r="AM51" s="383">
        <f>F51+NPV(SDN,G51:INDEX(G51:AJ51,PAL))</f>
        <v>0</v>
      </c>
      <c r="AN51" s="415">
        <f>F51+NPV(SDN,G51:INDEX(G51:AJ51,PAL))</f>
        <v>0</v>
      </c>
      <c r="AO51" s="387">
        <f t="shared" si="20"/>
        <v>0</v>
      </c>
      <c r="AP51" s="59">
        <f>IF(COUNT(F51:INDEX(F51:AJ51,PAL+1))&lt;&gt;PAL+1,"Klaida",0)</f>
        <v>0</v>
      </c>
      <c r="AQ51" s="59"/>
      <c r="AR51" s="59"/>
      <c r="AS51" s="59"/>
      <c r="AT51" s="59"/>
      <c r="AU51" s="59"/>
      <c r="AV51" s="59"/>
      <c r="AW51" s="59"/>
      <c r="AX51" s="59"/>
      <c r="AY51" s="388"/>
    </row>
    <row r="52" spans="2:51">
      <c r="B52" s="199" t="s">
        <v>340</v>
      </c>
      <c r="C52" s="486" t="s">
        <v>69</v>
      </c>
      <c r="D52" s="169">
        <f>F52+NPV(SDN,G52:INDEX(G52:AJ52,PAL))</f>
        <v>0</v>
      </c>
      <c r="E52" s="169">
        <f t="shared" si="19"/>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M52" s="383">
        <f>F52+NPV(SDN,G52:INDEX(G52:AJ52,PAL))</f>
        <v>0</v>
      </c>
      <c r="AN52" s="415">
        <f>F52+NPV(SDN,G52:INDEX(G52:AJ52,PAL))</f>
        <v>0</v>
      </c>
      <c r="AO52" s="387">
        <f t="shared" si="20"/>
        <v>0</v>
      </c>
      <c r="AP52" s="59">
        <f>IF(COUNT(F52:INDEX(F52:AJ52,PAL+1))&lt;&gt;PAL+1,"Klaida",0)</f>
        <v>0</v>
      </c>
      <c r="AQ52" s="59"/>
      <c r="AR52" s="59"/>
      <c r="AS52" s="59"/>
      <c r="AT52" s="59"/>
      <c r="AU52" s="59"/>
      <c r="AV52" s="59"/>
      <c r="AW52" s="59"/>
      <c r="AX52" s="59"/>
      <c r="AY52" s="388"/>
    </row>
    <row r="53" spans="2:51">
      <c r="B53" s="199" t="s">
        <v>341</v>
      </c>
      <c r="C53" s="486" t="s">
        <v>69</v>
      </c>
      <c r="D53" s="169">
        <f>F53+NPV(SDN,G53:INDEX(G53:AJ53,PAL))</f>
        <v>0</v>
      </c>
      <c r="E53" s="169">
        <f t="shared" si="19"/>
        <v>0</v>
      </c>
      <c r="F53" s="78">
        <v>0</v>
      </c>
      <c r="G53" s="78">
        <v>0</v>
      </c>
      <c r="H53" s="78">
        <v>0</v>
      </c>
      <c r="I53" s="78">
        <v>0</v>
      </c>
      <c r="J53" s="78">
        <v>0</v>
      </c>
      <c r="K53" s="78">
        <v>0</v>
      </c>
      <c r="L53" s="78">
        <v>0</v>
      </c>
      <c r="M53" s="78">
        <v>0</v>
      </c>
      <c r="N53" s="78">
        <v>0</v>
      </c>
      <c r="O53" s="78">
        <v>0</v>
      </c>
      <c r="P53" s="78">
        <v>0</v>
      </c>
      <c r="Q53" s="78">
        <v>0</v>
      </c>
      <c r="R53" s="78">
        <v>0</v>
      </c>
      <c r="S53" s="78">
        <v>0</v>
      </c>
      <c r="T53" s="78">
        <v>0</v>
      </c>
      <c r="U53" s="78">
        <v>0</v>
      </c>
      <c r="V53" s="78">
        <v>0</v>
      </c>
      <c r="W53" s="78">
        <v>0</v>
      </c>
      <c r="X53" s="78">
        <v>0</v>
      </c>
      <c r="Y53" s="78">
        <v>0</v>
      </c>
      <c r="Z53" s="78">
        <v>0</v>
      </c>
      <c r="AA53" s="78">
        <v>0</v>
      </c>
      <c r="AB53" s="78">
        <v>0</v>
      </c>
      <c r="AC53" s="78">
        <v>0</v>
      </c>
      <c r="AD53" s="78">
        <v>0</v>
      </c>
      <c r="AE53" s="78">
        <v>0</v>
      </c>
      <c r="AF53" s="78">
        <v>0</v>
      </c>
      <c r="AG53" s="78">
        <v>0</v>
      </c>
      <c r="AH53" s="78">
        <v>0</v>
      </c>
      <c r="AI53" s="78">
        <v>0</v>
      </c>
      <c r="AJ53" s="78">
        <v>0</v>
      </c>
      <c r="AM53" s="383">
        <f>F53+NPV(SDN,G53:INDEX(G53:AJ53,PAL))</f>
        <v>0</v>
      </c>
      <c r="AN53" s="415">
        <f>F53+NPV(SDN,G53:INDEX(G53:AJ53,PAL))</f>
        <v>0</v>
      </c>
      <c r="AO53" s="387">
        <f t="shared" si="20"/>
        <v>0</v>
      </c>
      <c r="AP53" s="59">
        <f>IF(COUNT(F53:INDEX(F53:AJ53,PAL+1))&lt;&gt;PAL+1,"Klaida",0)</f>
        <v>0</v>
      </c>
      <c r="AQ53" s="59"/>
      <c r="AR53" s="59"/>
      <c r="AS53" s="59"/>
      <c r="AT53" s="59"/>
      <c r="AU53" s="59"/>
      <c r="AV53" s="59"/>
      <c r="AW53" s="59"/>
      <c r="AX53" s="59"/>
      <c r="AY53" s="388"/>
    </row>
    <row r="54" spans="2:51">
      <c r="B54" s="199" t="s">
        <v>342</v>
      </c>
      <c r="C54" s="486" t="s">
        <v>69</v>
      </c>
      <c r="D54" s="169">
        <f>F54+NPV(SDN,G54:INDEX(G54:AJ54,PAL))</f>
        <v>0</v>
      </c>
      <c r="E54" s="169">
        <f t="shared" si="19"/>
        <v>0</v>
      </c>
      <c r="F54" s="78">
        <v>0</v>
      </c>
      <c r="G54" s="78">
        <v>0</v>
      </c>
      <c r="H54" s="78">
        <v>0</v>
      </c>
      <c r="I54" s="78">
        <v>0</v>
      </c>
      <c r="J54" s="78">
        <v>0</v>
      </c>
      <c r="K54" s="78">
        <v>0</v>
      </c>
      <c r="L54" s="78">
        <v>0</v>
      </c>
      <c r="M54" s="78">
        <v>0</v>
      </c>
      <c r="N54" s="78">
        <v>0</v>
      </c>
      <c r="O54" s="78">
        <v>0</v>
      </c>
      <c r="P54" s="78">
        <v>0</v>
      </c>
      <c r="Q54" s="78">
        <v>0</v>
      </c>
      <c r="R54" s="78">
        <v>0</v>
      </c>
      <c r="S54" s="78">
        <v>0</v>
      </c>
      <c r="T54" s="78">
        <v>0</v>
      </c>
      <c r="U54" s="78">
        <v>0</v>
      </c>
      <c r="V54" s="78">
        <v>0</v>
      </c>
      <c r="W54" s="78">
        <v>0</v>
      </c>
      <c r="X54" s="78">
        <v>0</v>
      </c>
      <c r="Y54" s="78">
        <v>0</v>
      </c>
      <c r="Z54" s="78">
        <v>0</v>
      </c>
      <c r="AA54" s="78">
        <v>0</v>
      </c>
      <c r="AB54" s="78">
        <v>0</v>
      </c>
      <c r="AC54" s="78">
        <v>0</v>
      </c>
      <c r="AD54" s="78">
        <v>0</v>
      </c>
      <c r="AE54" s="78">
        <v>0</v>
      </c>
      <c r="AF54" s="78">
        <v>0</v>
      </c>
      <c r="AG54" s="78">
        <v>0</v>
      </c>
      <c r="AH54" s="78">
        <v>0</v>
      </c>
      <c r="AI54" s="78">
        <v>0</v>
      </c>
      <c r="AJ54" s="78">
        <v>0</v>
      </c>
      <c r="AM54" s="383">
        <f>F54+NPV(SDN,G54:INDEX(G54:AJ54,PAL))</f>
        <v>0</v>
      </c>
      <c r="AN54" s="415">
        <f>F54+NPV(SDN,G54:INDEX(G54:AJ54,PAL))</f>
        <v>0</v>
      </c>
      <c r="AO54" s="387">
        <f t="shared" si="20"/>
        <v>0</v>
      </c>
      <c r="AP54" s="59">
        <f>IF(COUNT(F54:INDEX(F54:AJ54,PAL+1))&lt;&gt;PAL+1,"Klaida",0)</f>
        <v>0</v>
      </c>
      <c r="AQ54" s="59"/>
      <c r="AR54" s="59"/>
      <c r="AS54" s="59"/>
      <c r="AT54" s="59"/>
      <c r="AU54" s="59"/>
      <c r="AV54" s="59"/>
      <c r="AW54" s="59"/>
      <c r="AX54" s="59"/>
      <c r="AY54" s="388"/>
    </row>
    <row r="55" spans="2:51">
      <c r="B55" s="199" t="s">
        <v>343</v>
      </c>
      <c r="C55" s="486" t="s">
        <v>69</v>
      </c>
      <c r="D55" s="169">
        <f>F55+NPV(SDN,G55:INDEX(G55:AJ55,PAL))</f>
        <v>0</v>
      </c>
      <c r="E55" s="169">
        <f t="shared" si="19"/>
        <v>0</v>
      </c>
      <c r="F55" s="78">
        <v>0</v>
      </c>
      <c r="G55" s="78">
        <v>0</v>
      </c>
      <c r="H55" s="78">
        <v>0</v>
      </c>
      <c r="I55" s="78">
        <v>0</v>
      </c>
      <c r="J55" s="78">
        <v>0</v>
      </c>
      <c r="K55" s="78">
        <v>0</v>
      </c>
      <c r="L55" s="78">
        <v>0</v>
      </c>
      <c r="M55" s="78">
        <v>0</v>
      </c>
      <c r="N55" s="78">
        <v>0</v>
      </c>
      <c r="O55" s="78">
        <v>0</v>
      </c>
      <c r="P55" s="78">
        <v>0</v>
      </c>
      <c r="Q55" s="78">
        <v>0</v>
      </c>
      <c r="R55" s="78">
        <v>0</v>
      </c>
      <c r="S55" s="78">
        <v>0</v>
      </c>
      <c r="T55" s="78">
        <v>0</v>
      </c>
      <c r="U55" s="78">
        <v>0</v>
      </c>
      <c r="V55" s="78">
        <v>0</v>
      </c>
      <c r="W55" s="78">
        <v>0</v>
      </c>
      <c r="X55" s="78">
        <v>0</v>
      </c>
      <c r="Y55" s="78">
        <v>0</v>
      </c>
      <c r="Z55" s="78">
        <v>0</v>
      </c>
      <c r="AA55" s="78">
        <v>0</v>
      </c>
      <c r="AB55" s="78">
        <v>0</v>
      </c>
      <c r="AC55" s="78">
        <v>0</v>
      </c>
      <c r="AD55" s="78">
        <v>0</v>
      </c>
      <c r="AE55" s="78">
        <v>0</v>
      </c>
      <c r="AF55" s="78">
        <v>0</v>
      </c>
      <c r="AG55" s="78">
        <v>0</v>
      </c>
      <c r="AH55" s="78">
        <v>0</v>
      </c>
      <c r="AI55" s="78">
        <v>0</v>
      </c>
      <c r="AJ55" s="78">
        <v>0</v>
      </c>
      <c r="AM55" s="383">
        <f>F55+NPV(SDN,G55:INDEX(G55:AJ55,PAL))</f>
        <v>0</v>
      </c>
      <c r="AN55" s="415">
        <f>F55+NPV(SDN,G55:INDEX(G55:AJ55,PAL))</f>
        <v>0</v>
      </c>
      <c r="AO55" s="387">
        <f t="shared" si="20"/>
        <v>0</v>
      </c>
      <c r="AP55" s="59">
        <f>IF(COUNT(F55:INDEX(F55:AJ55,PAL+1))&lt;&gt;PAL+1,"Klaida",0)</f>
        <v>0</v>
      </c>
      <c r="AQ55" s="59"/>
      <c r="AR55" s="59"/>
      <c r="AS55" s="59"/>
      <c r="AT55" s="59"/>
      <c r="AU55" s="59"/>
      <c r="AV55" s="59"/>
      <c r="AW55" s="59"/>
      <c r="AX55" s="59"/>
      <c r="AY55" s="388"/>
    </row>
    <row r="56" spans="2:51">
      <c r="B56" s="66" t="s">
        <v>53</v>
      </c>
      <c r="C56" s="180" t="str">
        <f>IF(Kalba="EN",Data2!C$76,Data2!B$76) &amp; " "&amp; IF(Kalba="EN",Data2!C$77,Data2!B$77)</f>
        <v>SE žala (pasirinkite SE žalos komponentą)</v>
      </c>
      <c r="D56" s="62">
        <f t="shared" ref="D56:AJ56" si="21">ROUND(SUM(D57:D59),0)</f>
        <v>0</v>
      </c>
      <c r="E56" s="62">
        <f t="shared" si="21"/>
        <v>0</v>
      </c>
      <c r="F56" s="170">
        <f t="shared" si="21"/>
        <v>0</v>
      </c>
      <c r="G56" s="170">
        <f t="shared" si="21"/>
        <v>0</v>
      </c>
      <c r="H56" s="170">
        <f t="shared" si="21"/>
        <v>0</v>
      </c>
      <c r="I56" s="170">
        <f t="shared" si="21"/>
        <v>0</v>
      </c>
      <c r="J56" s="170">
        <f t="shared" si="21"/>
        <v>0</v>
      </c>
      <c r="K56" s="170">
        <f t="shared" si="21"/>
        <v>0</v>
      </c>
      <c r="L56" s="170">
        <f t="shared" si="21"/>
        <v>0</v>
      </c>
      <c r="M56" s="170">
        <f t="shared" si="21"/>
        <v>0</v>
      </c>
      <c r="N56" s="170">
        <f t="shared" si="21"/>
        <v>0</v>
      </c>
      <c r="O56" s="170">
        <f t="shared" si="21"/>
        <v>0</v>
      </c>
      <c r="P56" s="170">
        <f t="shared" si="21"/>
        <v>0</v>
      </c>
      <c r="Q56" s="170">
        <f t="shared" si="21"/>
        <v>0</v>
      </c>
      <c r="R56" s="170">
        <f t="shared" si="21"/>
        <v>0</v>
      </c>
      <c r="S56" s="170">
        <f t="shared" si="21"/>
        <v>0</v>
      </c>
      <c r="T56" s="170">
        <f t="shared" si="21"/>
        <v>0</v>
      </c>
      <c r="U56" s="170">
        <f t="shared" si="21"/>
        <v>0</v>
      </c>
      <c r="V56" s="170">
        <f t="shared" si="21"/>
        <v>0</v>
      </c>
      <c r="W56" s="170">
        <f t="shared" si="21"/>
        <v>0</v>
      </c>
      <c r="X56" s="170">
        <f t="shared" si="21"/>
        <v>0</v>
      </c>
      <c r="Y56" s="170">
        <f t="shared" si="21"/>
        <v>0</v>
      </c>
      <c r="Z56" s="170">
        <f t="shared" si="21"/>
        <v>0</v>
      </c>
      <c r="AA56" s="170">
        <f t="shared" si="21"/>
        <v>0</v>
      </c>
      <c r="AB56" s="170">
        <f t="shared" si="21"/>
        <v>0</v>
      </c>
      <c r="AC56" s="170">
        <f t="shared" si="21"/>
        <v>0</v>
      </c>
      <c r="AD56" s="170">
        <f t="shared" si="21"/>
        <v>0</v>
      </c>
      <c r="AE56" s="170">
        <f t="shared" si="21"/>
        <v>0</v>
      </c>
      <c r="AF56" s="170">
        <f t="shared" si="21"/>
        <v>0</v>
      </c>
      <c r="AG56" s="170">
        <f t="shared" si="21"/>
        <v>0</v>
      </c>
      <c r="AH56" s="170">
        <f t="shared" si="21"/>
        <v>0</v>
      </c>
      <c r="AI56" s="170">
        <f t="shared" si="21"/>
        <v>0</v>
      </c>
      <c r="AJ56" s="170">
        <f t="shared" si="21"/>
        <v>0</v>
      </c>
      <c r="AM56" s="382">
        <f>ROUND(SUM(AM57:AM59),0)</f>
        <v>0</v>
      </c>
      <c r="AN56" s="382">
        <f>F56+NPV(SDN,G56:INDEX(G56:AJ56,PAL))</f>
        <v>0</v>
      </c>
      <c r="AO56" s="387"/>
      <c r="AP56" s="59"/>
      <c r="AQ56" s="59"/>
      <c r="AR56" s="59"/>
      <c r="AS56" s="59"/>
      <c r="AT56" s="59"/>
      <c r="AU56" s="59"/>
      <c r="AV56" s="59"/>
      <c r="AW56" s="59"/>
      <c r="AX56" s="59"/>
      <c r="AY56" s="388"/>
    </row>
    <row r="57" spans="2:51">
      <c r="B57" s="199" t="s">
        <v>344</v>
      </c>
      <c r="C57" s="486" t="s">
        <v>69</v>
      </c>
      <c r="D57" s="65">
        <f>F57+NPV(SDN,G57:INDEX(G57:AJ57,PAL))</f>
        <v>0</v>
      </c>
      <c r="E57" s="65">
        <f>SUMIF($F$5:$AJ$5,"&lt;="&amp;PAL,$F57:$AJ57)</f>
        <v>0</v>
      </c>
      <c r="F57" s="78">
        <v>0</v>
      </c>
      <c r="G57" s="78">
        <v>0</v>
      </c>
      <c r="H57" s="78">
        <v>0</v>
      </c>
      <c r="I57" s="78">
        <v>0</v>
      </c>
      <c r="J57" s="78">
        <v>0</v>
      </c>
      <c r="K57" s="78">
        <v>0</v>
      </c>
      <c r="L57" s="78">
        <v>0</v>
      </c>
      <c r="M57" s="78">
        <v>0</v>
      </c>
      <c r="N57" s="78">
        <v>0</v>
      </c>
      <c r="O57" s="78">
        <v>0</v>
      </c>
      <c r="P57" s="78">
        <v>0</v>
      </c>
      <c r="Q57" s="78">
        <v>0</v>
      </c>
      <c r="R57" s="78">
        <v>0</v>
      </c>
      <c r="S57" s="78">
        <v>0</v>
      </c>
      <c r="T57" s="78">
        <v>0</v>
      </c>
      <c r="U57" s="78">
        <v>0</v>
      </c>
      <c r="V57" s="78">
        <v>0</v>
      </c>
      <c r="W57" s="78">
        <v>0</v>
      </c>
      <c r="X57" s="78">
        <v>0</v>
      </c>
      <c r="Y57" s="78">
        <v>0</v>
      </c>
      <c r="Z57" s="78">
        <v>0</v>
      </c>
      <c r="AA57" s="78">
        <v>0</v>
      </c>
      <c r="AB57" s="78">
        <v>0</v>
      </c>
      <c r="AC57" s="78">
        <v>0</v>
      </c>
      <c r="AD57" s="78">
        <v>0</v>
      </c>
      <c r="AE57" s="78">
        <v>0</v>
      </c>
      <c r="AF57" s="78">
        <v>0</v>
      </c>
      <c r="AG57" s="78">
        <v>0</v>
      </c>
      <c r="AH57" s="78">
        <v>0</v>
      </c>
      <c r="AI57" s="78">
        <v>0</v>
      </c>
      <c r="AJ57" s="78">
        <v>0</v>
      </c>
      <c r="AM57" s="383">
        <f>F57+NPV(SDN,G57:INDEX(G57:AJ57,PAL))</f>
        <v>0</v>
      </c>
      <c r="AN57" s="415">
        <f>F57+NPV(SDN,G57:INDEX(G57:AJ57,PAL))</f>
        <v>0</v>
      </c>
      <c r="AO57" s="387">
        <f>IF(COUNTIF(AP57:AY57,"Klaida")&gt;0,1,0)</f>
        <v>0</v>
      </c>
      <c r="AP57" s="59">
        <f>IF(COUNT(F57:INDEX(F57:AJ57,PAL+1))&lt;&gt;PAL+1,"Klaida",0)</f>
        <v>0</v>
      </c>
      <c r="AQ57" s="59"/>
      <c r="AR57" s="59"/>
      <c r="AS57" s="59"/>
      <c r="AT57" s="59"/>
      <c r="AU57" s="59"/>
      <c r="AV57" s="59"/>
      <c r="AW57" s="59"/>
      <c r="AX57" s="59"/>
      <c r="AY57" s="388"/>
    </row>
    <row r="58" spans="2:51">
      <c r="B58" s="199" t="s">
        <v>345</v>
      </c>
      <c r="C58" s="486" t="s">
        <v>69</v>
      </c>
      <c r="D58" s="65">
        <f>F58+NPV(SDN,G58:INDEX(G58:AJ58,PAL))</f>
        <v>0</v>
      </c>
      <c r="E58" s="65">
        <f>SUMIF($F$5:$AJ$5,"&lt;="&amp;PAL,$F58:$AJ58)</f>
        <v>0</v>
      </c>
      <c r="F58" s="78">
        <v>0</v>
      </c>
      <c r="G58" s="78">
        <v>0</v>
      </c>
      <c r="H58" s="78">
        <v>0</v>
      </c>
      <c r="I58" s="78">
        <v>0</v>
      </c>
      <c r="J58" s="78">
        <v>0</v>
      </c>
      <c r="K58" s="78">
        <v>0</v>
      </c>
      <c r="L58" s="78">
        <v>0</v>
      </c>
      <c r="M58" s="78">
        <v>0</v>
      </c>
      <c r="N58" s="78">
        <v>0</v>
      </c>
      <c r="O58" s="78">
        <v>0</v>
      </c>
      <c r="P58" s="78">
        <v>0</v>
      </c>
      <c r="Q58" s="78">
        <v>0</v>
      </c>
      <c r="R58" s="78">
        <v>0</v>
      </c>
      <c r="S58" s="78">
        <v>0</v>
      </c>
      <c r="T58" s="78">
        <v>0</v>
      </c>
      <c r="U58" s="78">
        <v>0</v>
      </c>
      <c r="V58" s="78">
        <v>0</v>
      </c>
      <c r="W58" s="78">
        <v>0</v>
      </c>
      <c r="X58" s="78">
        <v>0</v>
      </c>
      <c r="Y58" s="78">
        <v>0</v>
      </c>
      <c r="Z58" s="78">
        <v>0</v>
      </c>
      <c r="AA58" s="78">
        <v>0</v>
      </c>
      <c r="AB58" s="78">
        <v>0</v>
      </c>
      <c r="AC58" s="78">
        <v>0</v>
      </c>
      <c r="AD58" s="78">
        <v>0</v>
      </c>
      <c r="AE58" s="78">
        <v>0</v>
      </c>
      <c r="AF58" s="78">
        <v>0</v>
      </c>
      <c r="AG58" s="78">
        <v>0</v>
      </c>
      <c r="AH58" s="78">
        <v>0</v>
      </c>
      <c r="AI58" s="78">
        <v>0</v>
      </c>
      <c r="AJ58" s="78">
        <v>0</v>
      </c>
      <c r="AM58" s="383">
        <f>F58+NPV(SDN,G58:INDEX(G58:AJ58,PAL))</f>
        <v>0</v>
      </c>
      <c r="AN58" s="415">
        <f>F58+NPV(SDN,G58:INDEX(G58:AJ58,PAL))</f>
        <v>0</v>
      </c>
      <c r="AO58" s="387">
        <f>IF(COUNTIF(AP58:AY58,"Klaida")&gt;0,1,0)</f>
        <v>0</v>
      </c>
      <c r="AP58" s="59">
        <f>IF(COUNT(F58:INDEX(F58:AJ58,PAL+1))&lt;&gt;PAL+1,"Klaida",0)</f>
        <v>0</v>
      </c>
      <c r="AQ58" s="59"/>
      <c r="AR58" s="59"/>
      <c r="AS58" s="59"/>
      <c r="AT58" s="59"/>
      <c r="AU58" s="59"/>
      <c r="AV58" s="59"/>
      <c r="AW58" s="59"/>
      <c r="AX58" s="59"/>
      <c r="AY58" s="388"/>
    </row>
    <row r="59" spans="2:51" ht="13.5" thickBot="1">
      <c r="B59" s="199" t="s">
        <v>346</v>
      </c>
      <c r="C59" s="486" t="s">
        <v>69</v>
      </c>
      <c r="D59" s="65">
        <f>F59+NPV(SDN,G59:INDEX(G59:AJ59,PAL))</f>
        <v>0</v>
      </c>
      <c r="E59" s="65">
        <f>SUMIF($F$5:$AJ$5,"&lt;="&amp;PAL,$F59:$AJ59)</f>
        <v>0</v>
      </c>
      <c r="F59" s="78">
        <v>0</v>
      </c>
      <c r="G59" s="78">
        <v>0</v>
      </c>
      <c r="H59" s="78">
        <v>0</v>
      </c>
      <c r="I59" s="78">
        <v>0</v>
      </c>
      <c r="J59" s="78">
        <v>0</v>
      </c>
      <c r="K59" s="78">
        <v>0</v>
      </c>
      <c r="L59" s="78">
        <v>0</v>
      </c>
      <c r="M59" s="78">
        <v>0</v>
      </c>
      <c r="N59" s="78">
        <v>0</v>
      </c>
      <c r="O59" s="78">
        <v>0</v>
      </c>
      <c r="P59" s="78">
        <v>0</v>
      </c>
      <c r="Q59" s="78">
        <v>0</v>
      </c>
      <c r="R59" s="78">
        <v>0</v>
      </c>
      <c r="S59" s="78">
        <v>0</v>
      </c>
      <c r="T59" s="78">
        <v>0</v>
      </c>
      <c r="U59" s="78">
        <v>0</v>
      </c>
      <c r="V59" s="78">
        <v>0</v>
      </c>
      <c r="W59" s="78">
        <v>0</v>
      </c>
      <c r="X59" s="78">
        <v>0</v>
      </c>
      <c r="Y59" s="78">
        <v>0</v>
      </c>
      <c r="Z59" s="78">
        <v>0</v>
      </c>
      <c r="AA59" s="78">
        <v>0</v>
      </c>
      <c r="AB59" s="78">
        <v>0</v>
      </c>
      <c r="AC59" s="78">
        <v>0</v>
      </c>
      <c r="AD59" s="78">
        <v>0</v>
      </c>
      <c r="AE59" s="78">
        <v>0</v>
      </c>
      <c r="AF59" s="78">
        <v>0</v>
      </c>
      <c r="AG59" s="78">
        <v>0</v>
      </c>
      <c r="AH59" s="78">
        <v>0</v>
      </c>
      <c r="AI59" s="78">
        <v>0</v>
      </c>
      <c r="AJ59" s="78">
        <v>0</v>
      </c>
      <c r="AM59" s="394">
        <f>F59+NPV(SDN,G59:INDEX(G59:AJ59,PAL))</f>
        <v>0</v>
      </c>
      <c r="AN59" s="416">
        <f>F59+NPV(SDN,G59:INDEX(G59:AJ59,PAL))</f>
        <v>0</v>
      </c>
      <c r="AO59" s="391">
        <f>IF(COUNTIF(AP59:AY59,"Klaida")&gt;0,1,0)</f>
        <v>0</v>
      </c>
      <c r="AP59" s="392">
        <f>IF(COUNT(F59:INDEX(F59:AJ59,PAL+1))&lt;&gt;PAL+1,"Klaida",0)</f>
        <v>0</v>
      </c>
      <c r="AQ59" s="392"/>
      <c r="AR59" s="392"/>
      <c r="AS59" s="392"/>
      <c r="AT59" s="392"/>
      <c r="AU59" s="392"/>
      <c r="AV59" s="392"/>
      <c r="AW59" s="392"/>
      <c r="AX59" s="392"/>
      <c r="AY59" s="393"/>
    </row>
    <row r="60" spans="2:51"/>
    <row r="61" spans="2:51">
      <c r="C61" s="404" t="str">
        <f>IF(Kalba="EN",Data2!C79,Data2!B79)</f>
        <v>Finansinės analizės (FA) rodiklių apskaičiavimas</v>
      </c>
      <c r="D61" s="206"/>
      <c r="E61" s="206"/>
      <c r="F61" s="206"/>
      <c r="G61" s="206"/>
      <c r="H61" s="206"/>
      <c r="I61" s="206"/>
      <c r="J61" s="206"/>
      <c r="K61" s="206"/>
      <c r="L61" s="206"/>
      <c r="M61" s="206"/>
      <c r="N61" s="206"/>
      <c r="O61" s="206"/>
      <c r="P61" s="206"/>
      <c r="Q61" s="206"/>
      <c r="R61" s="206"/>
      <c r="S61" s="206"/>
      <c r="T61" s="206"/>
      <c r="U61" s="206"/>
      <c r="V61" s="206"/>
      <c r="W61" s="206"/>
      <c r="X61" s="206"/>
      <c r="Y61" s="206"/>
      <c r="Z61" s="206"/>
      <c r="AA61" s="206"/>
      <c r="AB61" s="206"/>
      <c r="AC61" s="206"/>
      <c r="AD61" s="206"/>
      <c r="AE61" s="206"/>
      <c r="AF61" s="206"/>
      <c r="AG61" s="206"/>
      <c r="AH61" s="206"/>
      <c r="AI61" s="206"/>
      <c r="AJ61" s="206"/>
    </row>
    <row r="62" spans="2:51">
      <c r="C62" s="68" t="str">
        <f>IF(Kalba="EN",Data2!C80,Data2!B80)</f>
        <v>FA rodiklių investicijoms lėšų srautas (realiąja išraiška)</v>
      </c>
      <c r="D62" s="69"/>
      <c r="E62" s="69"/>
      <c r="F62" s="65">
        <f t="shared" ref="F62:AJ62" si="22">ROUND(SUM(F16:F17)-SUM(F7,F22),0)</f>
        <v>0</v>
      </c>
      <c r="G62" s="65">
        <f t="shared" si="22"/>
        <v>0</v>
      </c>
      <c r="H62" s="65">
        <f t="shared" si="22"/>
        <v>0</v>
      </c>
      <c r="I62" s="65">
        <f t="shared" si="22"/>
        <v>0</v>
      </c>
      <c r="J62" s="65">
        <f t="shared" si="22"/>
        <v>0</v>
      </c>
      <c r="K62" s="65">
        <f t="shared" si="22"/>
        <v>0</v>
      </c>
      <c r="L62" s="65">
        <f t="shared" si="22"/>
        <v>0</v>
      </c>
      <c r="M62" s="65">
        <f t="shared" si="22"/>
        <v>0</v>
      </c>
      <c r="N62" s="65">
        <f t="shared" si="22"/>
        <v>0</v>
      </c>
      <c r="O62" s="65">
        <f t="shared" si="22"/>
        <v>0</v>
      </c>
      <c r="P62" s="65">
        <f t="shared" si="22"/>
        <v>0</v>
      </c>
      <c r="Q62" s="65">
        <f t="shared" si="22"/>
        <v>0</v>
      </c>
      <c r="R62" s="65">
        <f t="shared" si="22"/>
        <v>0</v>
      </c>
      <c r="S62" s="65">
        <f t="shared" si="22"/>
        <v>0</v>
      </c>
      <c r="T62" s="65">
        <f t="shared" si="22"/>
        <v>0</v>
      </c>
      <c r="U62" s="65">
        <f t="shared" si="22"/>
        <v>0</v>
      </c>
      <c r="V62" s="65">
        <f t="shared" si="22"/>
        <v>0</v>
      </c>
      <c r="W62" s="65">
        <f t="shared" si="22"/>
        <v>0</v>
      </c>
      <c r="X62" s="65">
        <f t="shared" si="22"/>
        <v>0</v>
      </c>
      <c r="Y62" s="65">
        <f t="shared" si="22"/>
        <v>0</v>
      </c>
      <c r="Z62" s="65">
        <f t="shared" si="22"/>
        <v>0</v>
      </c>
      <c r="AA62" s="65">
        <f t="shared" si="22"/>
        <v>0</v>
      </c>
      <c r="AB62" s="65">
        <f t="shared" si="22"/>
        <v>0</v>
      </c>
      <c r="AC62" s="65">
        <f t="shared" si="22"/>
        <v>0</v>
      </c>
      <c r="AD62" s="65">
        <f t="shared" si="22"/>
        <v>0</v>
      </c>
      <c r="AE62" s="65">
        <f t="shared" si="22"/>
        <v>0</v>
      </c>
      <c r="AF62" s="65">
        <f t="shared" si="22"/>
        <v>0</v>
      </c>
      <c r="AG62" s="65">
        <f t="shared" si="22"/>
        <v>0</v>
      </c>
      <c r="AH62" s="65">
        <f t="shared" si="22"/>
        <v>0</v>
      </c>
      <c r="AI62" s="65">
        <f t="shared" si="22"/>
        <v>0</v>
      </c>
      <c r="AJ62" s="65">
        <f t="shared" si="22"/>
        <v>0</v>
      </c>
    </row>
    <row r="63" spans="2:51">
      <c r="C63" s="68" t="str">
        <f>IF(Kalba="EN",Data2!C82,Data2!B82)</f>
        <v>Suminis finansinio gyvybingumo lėšų srautas (realiąja išraiška)</v>
      </c>
      <c r="D63" s="70"/>
      <c r="E63" s="70"/>
      <c r="F63" s="65">
        <f>ROUND(SUM(F17,F35)-SUM(F7,F21,F30),0)</f>
        <v>0</v>
      </c>
      <c r="G63" s="65">
        <f t="shared" ref="G63:AJ63" si="23">ROUND(SUM(G17,G35)-SUM(G7,G21,G30)+F63,0)</f>
        <v>0</v>
      </c>
      <c r="H63" s="65">
        <f t="shared" si="23"/>
        <v>0</v>
      </c>
      <c r="I63" s="65">
        <f t="shared" si="23"/>
        <v>0</v>
      </c>
      <c r="J63" s="65">
        <f t="shared" si="23"/>
        <v>0</v>
      </c>
      <c r="K63" s="65">
        <f t="shared" si="23"/>
        <v>0</v>
      </c>
      <c r="L63" s="65">
        <f t="shared" si="23"/>
        <v>0</v>
      </c>
      <c r="M63" s="65">
        <f t="shared" si="23"/>
        <v>0</v>
      </c>
      <c r="N63" s="65">
        <f t="shared" si="23"/>
        <v>0</v>
      </c>
      <c r="O63" s="65">
        <f t="shared" si="23"/>
        <v>0</v>
      </c>
      <c r="P63" s="65">
        <f t="shared" si="23"/>
        <v>0</v>
      </c>
      <c r="Q63" s="65">
        <f t="shared" si="23"/>
        <v>0</v>
      </c>
      <c r="R63" s="65">
        <f t="shared" si="23"/>
        <v>0</v>
      </c>
      <c r="S63" s="65">
        <f t="shared" si="23"/>
        <v>0</v>
      </c>
      <c r="T63" s="65">
        <f t="shared" si="23"/>
        <v>0</v>
      </c>
      <c r="U63" s="65">
        <f t="shared" si="23"/>
        <v>0</v>
      </c>
      <c r="V63" s="65">
        <f t="shared" si="23"/>
        <v>0</v>
      </c>
      <c r="W63" s="65">
        <f t="shared" si="23"/>
        <v>0</v>
      </c>
      <c r="X63" s="65">
        <f t="shared" si="23"/>
        <v>0</v>
      </c>
      <c r="Y63" s="65">
        <f t="shared" si="23"/>
        <v>0</v>
      </c>
      <c r="Z63" s="65">
        <f t="shared" si="23"/>
        <v>0</v>
      </c>
      <c r="AA63" s="65">
        <f t="shared" si="23"/>
        <v>0</v>
      </c>
      <c r="AB63" s="65">
        <f t="shared" si="23"/>
        <v>0</v>
      </c>
      <c r="AC63" s="65">
        <f t="shared" si="23"/>
        <v>0</v>
      </c>
      <c r="AD63" s="65">
        <f t="shared" si="23"/>
        <v>0</v>
      </c>
      <c r="AE63" s="65">
        <f t="shared" si="23"/>
        <v>0</v>
      </c>
      <c r="AF63" s="65">
        <f t="shared" si="23"/>
        <v>0</v>
      </c>
      <c r="AG63" s="65">
        <f t="shared" si="23"/>
        <v>0</v>
      </c>
      <c r="AH63" s="65">
        <f t="shared" si="23"/>
        <v>0</v>
      </c>
      <c r="AI63" s="65">
        <f t="shared" si="23"/>
        <v>0</v>
      </c>
      <c r="AJ63" s="65">
        <f t="shared" si="23"/>
        <v>0</v>
      </c>
    </row>
    <row r="64" spans="2:51">
      <c r="C64" s="68" t="str">
        <f>IF(Kalba="EN",Data2!C84,Data2!B84)</f>
        <v>FA rodiklių kapitalui lėšų srautas (realiąja išraiška)</v>
      </c>
      <c r="D64" s="69"/>
      <c r="E64" s="69"/>
      <c r="F64" s="65">
        <f t="shared" ref="F64:AJ64" si="24">SUM(F16,F17)-SUM(F21,F38,F40,F41,F46)+IF(AND(F5&gt;Investiciju_metu_skaicius,F22&gt;0,SUM(F38:F40,F41,F44)&gt;0),MIN(F22,SUM(F38:F40,F41,F44)),0)</f>
        <v>0</v>
      </c>
      <c r="G64" s="65">
        <f t="shared" si="24"/>
        <v>0</v>
      </c>
      <c r="H64" s="65">
        <f t="shared" si="24"/>
        <v>0</v>
      </c>
      <c r="I64" s="65">
        <f t="shared" si="24"/>
        <v>0</v>
      </c>
      <c r="J64" s="65">
        <f t="shared" si="24"/>
        <v>0</v>
      </c>
      <c r="K64" s="65">
        <f t="shared" si="24"/>
        <v>0</v>
      </c>
      <c r="L64" s="65">
        <f t="shared" si="24"/>
        <v>0</v>
      </c>
      <c r="M64" s="65">
        <f t="shared" si="24"/>
        <v>0</v>
      </c>
      <c r="N64" s="65">
        <f t="shared" si="24"/>
        <v>0</v>
      </c>
      <c r="O64" s="65">
        <f t="shared" si="24"/>
        <v>0</v>
      </c>
      <c r="P64" s="65">
        <f t="shared" si="24"/>
        <v>0</v>
      </c>
      <c r="Q64" s="65">
        <f t="shared" si="24"/>
        <v>0</v>
      </c>
      <c r="R64" s="65">
        <f t="shared" si="24"/>
        <v>0</v>
      </c>
      <c r="S64" s="65">
        <f t="shared" si="24"/>
        <v>0</v>
      </c>
      <c r="T64" s="65">
        <f t="shared" si="24"/>
        <v>0</v>
      </c>
      <c r="U64" s="65">
        <f t="shared" si="24"/>
        <v>0</v>
      </c>
      <c r="V64" s="65">
        <f t="shared" si="24"/>
        <v>0</v>
      </c>
      <c r="W64" s="65">
        <f t="shared" si="24"/>
        <v>0</v>
      </c>
      <c r="X64" s="65">
        <f t="shared" si="24"/>
        <v>0</v>
      </c>
      <c r="Y64" s="65">
        <f t="shared" si="24"/>
        <v>0</v>
      </c>
      <c r="Z64" s="65">
        <f t="shared" si="24"/>
        <v>0</v>
      </c>
      <c r="AA64" s="65">
        <f t="shared" si="24"/>
        <v>0</v>
      </c>
      <c r="AB64" s="65">
        <f t="shared" si="24"/>
        <v>0</v>
      </c>
      <c r="AC64" s="65">
        <f t="shared" si="24"/>
        <v>0</v>
      </c>
      <c r="AD64" s="65">
        <f t="shared" si="24"/>
        <v>0</v>
      </c>
      <c r="AE64" s="65">
        <f t="shared" si="24"/>
        <v>0</v>
      </c>
      <c r="AF64" s="65">
        <f t="shared" si="24"/>
        <v>0</v>
      </c>
      <c r="AG64" s="65">
        <f t="shared" si="24"/>
        <v>0</v>
      </c>
      <c r="AH64" s="65">
        <f t="shared" si="24"/>
        <v>0</v>
      </c>
      <c r="AI64" s="65">
        <f t="shared" si="24"/>
        <v>0</v>
      </c>
      <c r="AJ64" s="65">
        <f t="shared" si="24"/>
        <v>0</v>
      </c>
    </row>
    <row r="65" spans="3:36">
      <c r="C65" s="68" t="str">
        <f>IF(Kalba="EN",Data2!C86,Data2!B86)</f>
        <v>Finansinė grynoji dabartinė vertė investicijoms - FGDV(I)</v>
      </c>
      <c r="D65" s="71">
        <f>F62+NPV(FDN,G62:INDEX(G62:AJ62,PAL))</f>
        <v>0</v>
      </c>
      <c r="E65" s="72"/>
    </row>
    <row r="66" spans="3:36">
      <c r="C66" s="68" t="str">
        <f>IF(Kalba="EN",Data2!C87,Data2!B87)</f>
        <v>Finansinė vidinė grąžos norma investicijoms - FVGN(I)</v>
      </c>
      <c r="D66" s="73" t="str">
        <f>IF(ISERROR(E66),"Nėra reikšmės",E66)</f>
        <v>Nėra reikšmės</v>
      </c>
      <c r="E66" s="200" t="e">
        <f>IRR(F62:INDEX(F62:AJ62,PAL+1))</f>
        <v>#NUM!</v>
      </c>
    </row>
    <row r="67" spans="3:36">
      <c r="C67" s="68" t="str">
        <f>IF(Kalba="EN",Data2!C88,Data2!B88)</f>
        <v>Finansinė modifikuota vidinė grąžos norma investicijoms - FMVGN(I)</v>
      </c>
      <c r="D67" s="74" t="str">
        <f>IF(ISERROR(E67),"Nėra reikšmės",E67)</f>
        <v>Nėra reikšmės</v>
      </c>
      <c r="E67" s="200" t="e">
        <f>MIRR(F62:INDEX(F62:AJ62,PAL+1),FDN,FDN)</f>
        <v>#DIV/0!</v>
      </c>
      <c r="G67" s="81"/>
    </row>
    <row r="68" spans="3:36">
      <c r="C68" s="68" t="str">
        <f>IF(Kalba="EN",Data2!C89,Data2!B89)</f>
        <v>Finansinis naudos ir išlaidų santykis - FNIS</v>
      </c>
      <c r="D68" s="75" t="str">
        <f>IF(ISERROR(D17/SUM(D7,-D16,D22)),"-",D17/SUM(D7,-D16,D22))</f>
        <v>-</v>
      </c>
      <c r="E68" s="72"/>
      <c r="G68" s="82"/>
      <c r="H68" s="82"/>
    </row>
    <row r="69" spans="3:36">
      <c r="C69" s="68" t="str">
        <f>IF(Kalba="EN",Data2!C90,Data2!B90)</f>
        <v>Finansinis gyvybingumas (realiąja išraiška)</v>
      </c>
      <c r="D69" s="76" t="str">
        <f>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row>
    <row r="70" spans="3:36">
      <c r="C70" s="68" t="str">
        <f>IF(Kalba="EN",Data2!C92,Data2!B92)</f>
        <v>Finansinė grynoji dabartinė vertė kapitalui - FGDV(K)</v>
      </c>
      <c r="D70" s="71">
        <f>F64+NPV(FDN,G64:INDEX(G64:AJ64,PAL))</f>
        <v>0</v>
      </c>
      <c r="E70" s="72"/>
      <c r="G70" s="82"/>
      <c r="H70" s="82"/>
    </row>
    <row r="71" spans="3:36">
      <c r="C71" s="68" t="str">
        <f>IF(Kalba="EN",Data2!C93,Data2!B93)</f>
        <v>Finansinė vidinė grąžos norma kapitalui - FVGN(K)</v>
      </c>
      <c r="D71" s="73" t="str">
        <f>IF(ISERROR(E71),"Nėra reikšmės",E71)</f>
        <v>Nėra reikšmės</v>
      </c>
      <c r="E71" s="201" t="e">
        <f>IRR(F64:INDEX(F64:AJ64,PAL+1))</f>
        <v>#NUM!</v>
      </c>
    </row>
    <row r="72" spans="3:36">
      <c r="C72" s="68" t="str">
        <f>IF(Kalba="EN",Data2!C94,Data2!B94)</f>
        <v>Finansinė modifikuota vidinė grąžos norma kapitalui - FMVGN(K)</v>
      </c>
      <c r="D72" s="74" t="str">
        <f>IF(ISERROR(E72),"Nėra reikšmės",E72)</f>
        <v>Nėra reikšmės</v>
      </c>
      <c r="E72" s="201" t="e">
        <f>MIRR(F64:INDEX(F64:AJ64,PAL+1),FDN,FDN)</f>
        <v>#DIV/0!</v>
      </c>
    </row>
    <row r="73" spans="3:36"/>
    <row r="74" spans="3:36">
      <c r="C74" s="404" t="str">
        <f>IF(Kalba="EN",Data2!C95,Data2!B95)</f>
        <v>Ekonominės analizės (EA) rodiklių apskaičiavimas</v>
      </c>
      <c r="D74" s="206"/>
      <c r="E74" s="206"/>
      <c r="F74" s="206"/>
      <c r="G74" s="206"/>
      <c r="H74" s="206"/>
      <c r="I74" s="206"/>
      <c r="J74" s="206"/>
      <c r="K74" s="206"/>
      <c r="L74" s="206"/>
      <c r="M74" s="206"/>
      <c r="N74" s="206"/>
      <c r="O74" s="206"/>
      <c r="P74" s="206"/>
      <c r="Q74" s="206"/>
      <c r="R74" s="206"/>
      <c r="S74" s="206"/>
      <c r="T74" s="206"/>
      <c r="U74" s="206"/>
      <c r="V74" s="206"/>
      <c r="W74" s="206"/>
      <c r="X74" s="206"/>
      <c r="Y74" s="206"/>
      <c r="Z74" s="206"/>
      <c r="AA74" s="206"/>
      <c r="AB74" s="206"/>
      <c r="AC74" s="206"/>
      <c r="AD74" s="206"/>
      <c r="AE74" s="206"/>
      <c r="AF74" s="206"/>
      <c r="AG74" s="206"/>
      <c r="AH74" s="206"/>
      <c r="AI74" s="206"/>
      <c r="AJ74" s="206"/>
    </row>
    <row r="75" spans="3:36">
      <c r="C75" s="68" t="str">
        <f>IF(Kalba="EN",Data2!C96,Data2!B96)</f>
        <v>EA rodiklių lėšų srautas (realiąja išraiška)</v>
      </c>
      <c r="D75" s="69"/>
      <c r="E75" s="69"/>
      <c r="F75" s="65" t="e">
        <f>IF(pvm_susigrazinimas="Taip",SUMPRODUCT(F$16,Data1!$C$63,Data1!$D$11)-SUMPRODUCT(F$8:F$15,Data1!$D$55:$D$62,Data1!$D$3:$D$10)-SUMPRODUCT(F$23:F$28,Data1!$D$70:$D$75,Data1!$D$18:$D$23)+F47,SUMPRODUCT(F$16,Data1!$C$63)-SUMPRODUCT(F$8:F$15,Data1!$D$55:$D$62)-SUMPRODUCT(F$23:F$28,Data1!$D$70:$D$75)+F47)</f>
        <v>#VALUE!</v>
      </c>
      <c r="G75" s="65" t="e">
        <f>IF(pvm_susigrazinimas="Taip",SUMPRODUCT(G$16,Data1!$C$63,Data1!$D$11)-SUMPRODUCT(G$8:G$15,Data1!$D$55:$D$62,Data1!$D$3:$D$10)-SUMPRODUCT(G$23:G$28,Data1!$D$70:$D$75,Data1!$D$18:$D$23)+G47,SUMPRODUCT(G$16,Data1!$C$63)-SUMPRODUCT(G$8:G$15,Data1!$D$55:$D$62)-SUMPRODUCT(G$23:G$28,Data1!$D$70:$D$75)+G47)</f>
        <v>#VALUE!</v>
      </c>
      <c r="H75" s="65" t="e">
        <f>IF(pvm_susigrazinimas="Taip",SUMPRODUCT(H$16,Data1!$C$63,Data1!$D$11)-SUMPRODUCT(H$8:H$15,Data1!$D$55:$D$62,Data1!$D$3:$D$10)-SUMPRODUCT(H$23:H$28,Data1!$D$70:$D$75,Data1!$D$18:$D$23)+H47,SUMPRODUCT(H$16,Data1!$C$63)-SUMPRODUCT(H$8:H$15,Data1!$D$55:$D$62)-SUMPRODUCT(H$23:H$28,Data1!$D$70:$D$75)+H47)</f>
        <v>#VALUE!</v>
      </c>
      <c r="I75" s="65" t="e">
        <f>IF(pvm_susigrazinimas="Taip",SUMPRODUCT(I$16,Data1!$C$63,Data1!$D$11)-SUMPRODUCT(I$8:I$15,Data1!$D$55:$D$62,Data1!$D$3:$D$10)-SUMPRODUCT(I$23:I$28,Data1!$D$70:$D$75,Data1!$D$18:$D$23)+I47,SUMPRODUCT(I$16,Data1!$C$63)-SUMPRODUCT(I$8:I$15,Data1!$D$55:$D$62)-SUMPRODUCT(I$23:I$28,Data1!$D$70:$D$75)+I47)</f>
        <v>#VALUE!</v>
      </c>
      <c r="J75" s="65" t="e">
        <f>IF(pvm_susigrazinimas="Taip",SUMPRODUCT(J$16,Data1!$C$63,Data1!$D$11)-SUMPRODUCT(J$8:J$15,Data1!$D$55:$D$62,Data1!$D$3:$D$10)-SUMPRODUCT(J$23:J$28,Data1!$D$70:$D$75,Data1!$D$18:$D$23)+J47,SUMPRODUCT(J$16,Data1!$C$63)-SUMPRODUCT(J$8:J$15,Data1!$D$55:$D$62)-SUMPRODUCT(J$23:J$28,Data1!$D$70:$D$75)+J47)</f>
        <v>#VALUE!</v>
      </c>
      <c r="K75" s="65" t="e">
        <f>IF(pvm_susigrazinimas="Taip",SUMPRODUCT(K$16,Data1!$C$63,Data1!$D$11)-SUMPRODUCT(K$8:K$15,Data1!$D$55:$D$62,Data1!$D$3:$D$10)-SUMPRODUCT(K$23:K$28,Data1!$D$70:$D$75,Data1!$D$18:$D$23)+K47,SUMPRODUCT(K$16,Data1!$C$63)-SUMPRODUCT(K$8:K$15,Data1!$D$55:$D$62)-SUMPRODUCT(K$23:K$28,Data1!$D$70:$D$75)+K47)</f>
        <v>#VALUE!</v>
      </c>
      <c r="L75" s="65" t="e">
        <f>IF(pvm_susigrazinimas="Taip",SUMPRODUCT(L$16,Data1!$C$63,Data1!$D$11)-SUMPRODUCT(L$8:L$15,Data1!$D$55:$D$62,Data1!$D$3:$D$10)-SUMPRODUCT(L$23:L$28,Data1!$D$70:$D$75,Data1!$D$18:$D$23)+L47,SUMPRODUCT(L$16,Data1!$C$63)-SUMPRODUCT(L$8:L$15,Data1!$D$55:$D$62)-SUMPRODUCT(L$23:L$28,Data1!$D$70:$D$75)+L47)</f>
        <v>#VALUE!</v>
      </c>
      <c r="M75" s="65" t="e">
        <f>IF(pvm_susigrazinimas="Taip",SUMPRODUCT(M$16,Data1!$C$63,Data1!$D$11)-SUMPRODUCT(M$8:M$15,Data1!$D$55:$D$62,Data1!$D$3:$D$10)-SUMPRODUCT(M$23:M$28,Data1!$D$70:$D$75,Data1!$D$18:$D$23)+M47,SUMPRODUCT(M$16,Data1!$C$63)-SUMPRODUCT(M$8:M$15,Data1!$D$55:$D$62)-SUMPRODUCT(M$23:M$28,Data1!$D$70:$D$75)+M47)</f>
        <v>#VALUE!</v>
      </c>
      <c r="N75" s="65" t="e">
        <f>IF(pvm_susigrazinimas="Taip",SUMPRODUCT(N$16,Data1!$C$63,Data1!$D$11)-SUMPRODUCT(N$8:N$15,Data1!$D$55:$D$62,Data1!$D$3:$D$10)-SUMPRODUCT(N$23:N$28,Data1!$D$70:$D$75,Data1!$D$18:$D$23)+N47,SUMPRODUCT(N$16,Data1!$C$63)-SUMPRODUCT(N$8:N$15,Data1!$D$55:$D$62)-SUMPRODUCT(N$23:N$28,Data1!$D$70:$D$75)+N47)</f>
        <v>#VALUE!</v>
      </c>
      <c r="O75" s="65" t="e">
        <f>IF(pvm_susigrazinimas="Taip",SUMPRODUCT(O$16,Data1!$C$63,Data1!$D$11)-SUMPRODUCT(O$8:O$15,Data1!$D$55:$D$62,Data1!$D$3:$D$10)-SUMPRODUCT(O$23:O$28,Data1!$D$70:$D$75,Data1!$D$18:$D$23)+O47,SUMPRODUCT(O$16,Data1!$C$63)-SUMPRODUCT(O$8:O$15,Data1!$D$55:$D$62)-SUMPRODUCT(O$23:O$28,Data1!$D$70:$D$75)+O47)</f>
        <v>#VALUE!</v>
      </c>
      <c r="P75" s="65" t="e">
        <f>IF(pvm_susigrazinimas="Taip",SUMPRODUCT(P$16,Data1!$C$63,Data1!$D$11)-SUMPRODUCT(P$8:P$15,Data1!$D$55:$D$62,Data1!$D$3:$D$10)-SUMPRODUCT(P$23:P$28,Data1!$D$70:$D$75,Data1!$D$18:$D$23)+P47,SUMPRODUCT(P$16,Data1!$C$63)-SUMPRODUCT(P$8:P$15,Data1!$D$55:$D$62)-SUMPRODUCT(P$23:P$28,Data1!$D$70:$D$75)+P47)</f>
        <v>#VALUE!</v>
      </c>
      <c r="Q75" s="65" t="e">
        <f>IF(pvm_susigrazinimas="Taip",SUMPRODUCT(Q$16,Data1!$C$63,Data1!$D$11)-SUMPRODUCT(Q$8:Q$15,Data1!$D$55:$D$62,Data1!$D$3:$D$10)-SUMPRODUCT(Q$23:Q$28,Data1!$D$70:$D$75,Data1!$D$18:$D$23)+Q47,SUMPRODUCT(Q$16,Data1!$C$63)-SUMPRODUCT(Q$8:Q$15,Data1!$D$55:$D$62)-SUMPRODUCT(Q$23:Q$28,Data1!$D$70:$D$75)+Q47)</f>
        <v>#VALUE!</v>
      </c>
      <c r="R75" s="65" t="e">
        <f>IF(pvm_susigrazinimas="Taip",SUMPRODUCT(R$16,Data1!$C$63,Data1!$D$11)-SUMPRODUCT(R$8:R$15,Data1!$D$55:$D$62,Data1!$D$3:$D$10)-SUMPRODUCT(R$23:R$28,Data1!$D$70:$D$75,Data1!$D$18:$D$23)+R47,SUMPRODUCT(R$16,Data1!$C$63)-SUMPRODUCT(R$8:R$15,Data1!$D$55:$D$62)-SUMPRODUCT(R$23:R$28,Data1!$D$70:$D$75)+R47)</f>
        <v>#VALUE!</v>
      </c>
      <c r="S75" s="65" t="e">
        <f>IF(pvm_susigrazinimas="Taip",SUMPRODUCT(S$16,Data1!$C$63,Data1!$D$11)-SUMPRODUCT(S$8:S$15,Data1!$D$55:$D$62,Data1!$D$3:$D$10)-SUMPRODUCT(S$23:S$28,Data1!$D$70:$D$75,Data1!$D$18:$D$23)+S47,SUMPRODUCT(S$16,Data1!$C$63)-SUMPRODUCT(S$8:S$15,Data1!$D$55:$D$62)-SUMPRODUCT(S$23:S$28,Data1!$D$70:$D$75)+S47)</f>
        <v>#VALUE!</v>
      </c>
      <c r="T75" s="65" t="e">
        <f>IF(pvm_susigrazinimas="Taip",SUMPRODUCT(T$16,Data1!$C$63,Data1!$D$11)-SUMPRODUCT(T$8:T$15,Data1!$D$55:$D$62,Data1!$D$3:$D$10)-SUMPRODUCT(T$23:T$28,Data1!$D$70:$D$75,Data1!$D$18:$D$23)+T47,SUMPRODUCT(T$16,Data1!$C$63)-SUMPRODUCT(T$8:T$15,Data1!$D$55:$D$62)-SUMPRODUCT(T$23:T$28,Data1!$D$70:$D$75)+T47)</f>
        <v>#VALUE!</v>
      </c>
      <c r="U75" s="65" t="e">
        <f>IF(pvm_susigrazinimas="Taip",SUMPRODUCT(U$16,Data1!$C$63,Data1!$D$11)-SUMPRODUCT(U$8:U$15,Data1!$D$55:$D$62,Data1!$D$3:$D$10)-SUMPRODUCT(U$23:U$28,Data1!$D$70:$D$75,Data1!$D$18:$D$23)+U47,SUMPRODUCT(U$16,Data1!$C$63)-SUMPRODUCT(U$8:U$15,Data1!$D$55:$D$62)-SUMPRODUCT(U$23:U$28,Data1!$D$70:$D$75)+U47)</f>
        <v>#VALUE!</v>
      </c>
      <c r="V75" s="65" t="e">
        <f>IF(pvm_susigrazinimas="Taip",SUMPRODUCT(V$16,Data1!$C$63,Data1!$D$11)-SUMPRODUCT(V$8:V$15,Data1!$D$55:$D$62,Data1!$D$3:$D$10)-SUMPRODUCT(V$23:V$28,Data1!$D$70:$D$75,Data1!$D$18:$D$23)+V47,SUMPRODUCT(V$16,Data1!$C$63)-SUMPRODUCT(V$8:V$15,Data1!$D$55:$D$62)-SUMPRODUCT(V$23:V$28,Data1!$D$70:$D$75)+V47)</f>
        <v>#VALUE!</v>
      </c>
      <c r="W75" s="65" t="e">
        <f>IF(pvm_susigrazinimas="Taip",SUMPRODUCT(W$16,Data1!$C$63,Data1!$D$11)-SUMPRODUCT(W$8:W$15,Data1!$D$55:$D$62,Data1!$D$3:$D$10)-SUMPRODUCT(W$23:W$28,Data1!$D$70:$D$75,Data1!$D$18:$D$23)+W47,SUMPRODUCT(W$16,Data1!$C$63)-SUMPRODUCT(W$8:W$15,Data1!$D$55:$D$62)-SUMPRODUCT(W$23:W$28,Data1!$D$70:$D$75)+W47)</f>
        <v>#VALUE!</v>
      </c>
      <c r="X75" s="65" t="e">
        <f>IF(pvm_susigrazinimas="Taip",SUMPRODUCT(X$16,Data1!$C$63,Data1!$D$11)-SUMPRODUCT(X$8:X$15,Data1!$D$55:$D$62,Data1!$D$3:$D$10)-SUMPRODUCT(X$23:X$28,Data1!$D$70:$D$75,Data1!$D$18:$D$23)+X47,SUMPRODUCT(X$16,Data1!$C$63)-SUMPRODUCT(X$8:X$15,Data1!$D$55:$D$62)-SUMPRODUCT(X$23:X$28,Data1!$D$70:$D$75)+X47)</f>
        <v>#VALUE!</v>
      </c>
      <c r="Y75" s="65" t="e">
        <f>IF(pvm_susigrazinimas="Taip",SUMPRODUCT(Y$16,Data1!$C$63,Data1!$D$11)-SUMPRODUCT(Y$8:Y$15,Data1!$D$55:$D$62,Data1!$D$3:$D$10)-SUMPRODUCT(Y$23:Y$28,Data1!$D$70:$D$75,Data1!$D$18:$D$23)+Y47,SUMPRODUCT(Y$16,Data1!$C$63)-SUMPRODUCT(Y$8:Y$15,Data1!$D$55:$D$62)-SUMPRODUCT(Y$23:Y$28,Data1!$D$70:$D$75)+Y47)</f>
        <v>#VALUE!</v>
      </c>
      <c r="Z75" s="65" t="e">
        <f>IF(pvm_susigrazinimas="Taip",SUMPRODUCT(Z$16,Data1!$C$63,Data1!$D$11)-SUMPRODUCT(Z$8:Z$15,Data1!$D$55:$D$62,Data1!$D$3:$D$10)-SUMPRODUCT(Z$23:Z$28,Data1!$D$70:$D$75,Data1!$D$18:$D$23)+Z47,SUMPRODUCT(Z$16,Data1!$C$63)-SUMPRODUCT(Z$8:Z$15,Data1!$D$55:$D$62)-SUMPRODUCT(Z$23:Z$28,Data1!$D$70:$D$75)+Z47)</f>
        <v>#VALUE!</v>
      </c>
      <c r="AA75" s="65" t="e">
        <f>IF(pvm_susigrazinimas="Taip",SUMPRODUCT(AA$16,Data1!$C$63,Data1!$D$11)-SUMPRODUCT(AA$8:AA$15,Data1!$D$55:$D$62,Data1!$D$3:$D$10)-SUMPRODUCT(AA$23:AA$28,Data1!$D$70:$D$75,Data1!$D$18:$D$23)+AA47,SUMPRODUCT(AA$16,Data1!$C$63)-SUMPRODUCT(AA$8:AA$15,Data1!$D$55:$D$62)-SUMPRODUCT(AA$23:AA$28,Data1!$D$70:$D$75)+AA47)</f>
        <v>#VALUE!</v>
      </c>
      <c r="AB75" s="65" t="e">
        <f>IF(pvm_susigrazinimas="Taip",SUMPRODUCT(AB$16,Data1!$C$63,Data1!$D$11)-SUMPRODUCT(AB$8:AB$15,Data1!$D$55:$D$62,Data1!$D$3:$D$10)-SUMPRODUCT(AB$23:AB$28,Data1!$D$70:$D$75,Data1!$D$18:$D$23)+AB47,SUMPRODUCT(AB$16,Data1!$C$63)-SUMPRODUCT(AB$8:AB$15,Data1!$D$55:$D$62)-SUMPRODUCT(AB$23:AB$28,Data1!$D$70:$D$75)+AB47)</f>
        <v>#VALUE!</v>
      </c>
      <c r="AC75" s="65" t="e">
        <f>IF(pvm_susigrazinimas="Taip",SUMPRODUCT(AC$16,Data1!$C$63,Data1!$D$11)-SUMPRODUCT(AC$8:AC$15,Data1!$D$55:$D$62,Data1!$D$3:$D$10)-SUMPRODUCT(AC$23:AC$28,Data1!$D$70:$D$75,Data1!$D$18:$D$23)+AC47,SUMPRODUCT(AC$16,Data1!$C$63)-SUMPRODUCT(AC$8:AC$15,Data1!$D$55:$D$62)-SUMPRODUCT(AC$23:AC$28,Data1!$D$70:$D$75)+AC47)</f>
        <v>#VALUE!</v>
      </c>
      <c r="AD75" s="65" t="e">
        <f>IF(pvm_susigrazinimas="Taip",SUMPRODUCT(AD$16,Data1!$C$63,Data1!$D$11)-SUMPRODUCT(AD$8:AD$15,Data1!$D$55:$D$62,Data1!$D$3:$D$10)-SUMPRODUCT(AD$23:AD$28,Data1!$D$70:$D$75,Data1!$D$18:$D$23)+AD47,SUMPRODUCT(AD$16,Data1!$C$63)-SUMPRODUCT(AD$8:AD$15,Data1!$D$55:$D$62)-SUMPRODUCT(AD$23:AD$28,Data1!$D$70:$D$75)+AD47)</f>
        <v>#VALUE!</v>
      </c>
      <c r="AE75" s="65" t="e">
        <f>IF(pvm_susigrazinimas="Taip",SUMPRODUCT(AE$16,Data1!$C$63,Data1!$D$11)-SUMPRODUCT(AE$8:AE$15,Data1!$D$55:$D$62,Data1!$D$3:$D$10)-SUMPRODUCT(AE$23:AE$28,Data1!$D$70:$D$75,Data1!$D$18:$D$23)+AE47,SUMPRODUCT(AE$16,Data1!$C$63)-SUMPRODUCT(AE$8:AE$15,Data1!$D$55:$D$62)-SUMPRODUCT(AE$23:AE$28,Data1!$D$70:$D$75)+AE47)</f>
        <v>#VALUE!</v>
      </c>
      <c r="AF75" s="65" t="e">
        <f>IF(pvm_susigrazinimas="Taip",SUMPRODUCT(AF$16,Data1!$C$63,Data1!$D$11)-SUMPRODUCT(AF$8:AF$15,Data1!$D$55:$D$62,Data1!$D$3:$D$10)-SUMPRODUCT(AF$23:AF$28,Data1!$D$70:$D$75,Data1!$D$18:$D$23)+AF47,SUMPRODUCT(AF$16,Data1!$C$63)-SUMPRODUCT(AF$8:AF$15,Data1!$D$55:$D$62)-SUMPRODUCT(AF$23:AF$28,Data1!$D$70:$D$75)+AF47)</f>
        <v>#VALUE!</v>
      </c>
      <c r="AG75" s="65" t="e">
        <f>IF(pvm_susigrazinimas="Taip",SUMPRODUCT(AG$16,Data1!$C$63,Data1!$D$11)-SUMPRODUCT(AG$8:AG$15,Data1!$D$55:$D$62,Data1!$D$3:$D$10)-SUMPRODUCT(AG$23:AG$28,Data1!$D$70:$D$75,Data1!$D$18:$D$23)+AG47,SUMPRODUCT(AG$16,Data1!$C$63)-SUMPRODUCT(AG$8:AG$15,Data1!$D$55:$D$62)-SUMPRODUCT(AG$23:AG$28,Data1!$D$70:$D$75)+AG47)</f>
        <v>#VALUE!</v>
      </c>
      <c r="AH75" s="65" t="e">
        <f>IF(pvm_susigrazinimas="Taip",SUMPRODUCT(AH$16,Data1!$C$63,Data1!$D$11)-SUMPRODUCT(AH$8:AH$15,Data1!$D$55:$D$62,Data1!$D$3:$D$10)-SUMPRODUCT(AH$23:AH$28,Data1!$D$70:$D$75,Data1!$D$18:$D$23)+AH47,SUMPRODUCT(AH$16,Data1!$C$63)-SUMPRODUCT(AH$8:AH$15,Data1!$D$55:$D$62)-SUMPRODUCT(AH$23:AH$28,Data1!$D$70:$D$75)+AH47)</f>
        <v>#VALUE!</v>
      </c>
      <c r="AI75" s="65" t="e">
        <f>IF(pvm_susigrazinimas="Taip",SUMPRODUCT(AI$16,Data1!$C$63,Data1!$D$11)-SUMPRODUCT(AI$8:AI$15,Data1!$D$55:$D$62,Data1!$D$3:$D$10)-SUMPRODUCT(AI$23:AI$28,Data1!$D$70:$D$75,Data1!$D$18:$D$23)+AI47,SUMPRODUCT(AI$16,Data1!$C$63)-SUMPRODUCT(AI$8:AI$15,Data1!$D$55:$D$62)-SUMPRODUCT(AI$23:AI$28,Data1!$D$70:$D$75)+AI47)</f>
        <v>#VALUE!</v>
      </c>
      <c r="AJ75" s="65" t="e">
        <f>IF(pvm_susigrazinimas="Taip",SUMPRODUCT(AJ$16,Data1!$C$63,Data1!$D$11)-SUMPRODUCT(AJ$8:AJ$15,Data1!$D$55:$D$62,Data1!$D$3:$D$10)-SUMPRODUCT(AJ$23:AJ$28,Data1!$D$70:$D$75,Data1!$D$18:$D$23)+AJ47,SUMPRODUCT(AJ$16,Data1!$C$63)-SUMPRODUCT(AJ$8:AJ$15,Data1!$D$55:$D$62)-SUMPRODUCT(AJ$23:AJ$28,Data1!$D$70:$D$75)+AJ47)</f>
        <v>#VALUE!</v>
      </c>
    </row>
    <row r="76" spans="3:36">
      <c r="C76" s="68" t="str">
        <f>IF(Kalba="EN",Data2!C98,Data2!B98)</f>
        <v>Konvertuota investicijų (A.) GDV</v>
      </c>
      <c r="D76" s="71">
        <f>IF(pvm_susigrazinimas="Taip",SUMPRODUCT(AN8:AN15,Data1!C55:C62),SUMPRODUCT(AM8:AM15,Data1!C55:C62))</f>
        <v>0</v>
      </c>
    </row>
    <row r="77" spans="3:36">
      <c r="C77" s="68" t="str">
        <f>IF(Kalba="EN",Data2!C99,Data2!B99)</f>
        <v>Konvertuota investicijų likutinės vertės (B.) GDV</v>
      </c>
      <c r="D77" s="71">
        <f>IF(pvm_susigrazinimas="Taip",PRODUCT(AN16,Data1!C63),PRODUCT(AM16,Data1!C63))</f>
        <v>0</v>
      </c>
    </row>
    <row r="78" spans="3:36">
      <c r="C78" s="68" t="str">
        <f>IF(Kalba="EN",Data2!C100,Data2!B100)</f>
        <v>Konvertuota veiklos pajamų (C.) GDV</v>
      </c>
      <c r="D78" s="71">
        <f>IF(pvm_susigrazinimas="Taip",SUMPRODUCT(AN18:AN20,Data1!C65:C67),SUMPRODUCT(AM18:AM20,Data1!C65:C67))</f>
        <v>0</v>
      </c>
    </row>
    <row r="79" spans="3:36">
      <c r="C79" s="68" t="str">
        <f>IF(Kalba="EN",Data2!C101,Data2!B101)</f>
        <v>Konvertuota veiklos išlaidų (D.1.) GDV</v>
      </c>
      <c r="D79" s="71">
        <f>IF(pvm_susigrazinimas="Taip",SUMPRODUCT(AN23:AN28,Data1!C70:C75),SUMPRODUCT(AM23:AM28,Data1!C70:C75))</f>
        <v>0</v>
      </c>
    </row>
    <row r="80" spans="3:36">
      <c r="C80" s="396" t="str">
        <f>IF(Kalba="EN",Data2!C102,Data2!B102)</f>
        <v>Ekonominė grynoji dabartinė vertė - EGDV</v>
      </c>
      <c r="D80" s="397" t="e">
        <f>F75+NPV(SDN,G75:INDEX(G75:AJ75,PAL))</f>
        <v>#VALUE!</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row>
    <row r="81" spans="2:42">
      <c r="C81" s="400" t="str">
        <f>IF(Kalba="EN",Data2!C103,Data2!B103)</f>
        <v>Ekonominė vidinė grąžos norma - EVGN</v>
      </c>
      <c r="D81" s="401" t="str">
        <f>IF(ISERROR(E81),"Nėra reikšmės",E81)</f>
        <v>Nėra reikšmės</v>
      </c>
      <c r="E81" s="202" t="e">
        <f>IRR(F75:INDEX(F75:AJ75,PAL+1))</f>
        <v>#VALUE!</v>
      </c>
    </row>
    <row r="82" spans="2:42">
      <c r="C82" s="400" t="str">
        <f>IF(Kalba="EN",Data2!C104,Data2!B104)</f>
        <v>Ekonominės naudos ir išlaidų santykis - ENIS</v>
      </c>
      <c r="D82" s="402" t="str">
        <f>IF(ISERROR(SUM(D47) / SUM(D76,-D77,D79)),"-",SUM(D47) / SUM(D76,-D77,D79))</f>
        <v>-</v>
      </c>
    </row>
    <row r="83" spans="2:42" ht="7.5" customHeight="1"/>
    <row r="84" spans="2:42" hidden="1"/>
    <row r="85" spans="2:42" hidden="1"/>
    <row r="86" spans="2:42" hidden="1">
      <c r="B86" s="931" t="s">
        <v>524</v>
      </c>
      <c r="C86" s="931"/>
    </row>
    <row r="87" spans="2:42" hidden="1"/>
    <row r="88" spans="2:42" s="61" customFormat="1" hidden="1">
      <c r="B88" s="66" t="s">
        <v>49</v>
      </c>
      <c r="C88" s="5" t="str">
        <f>IF(Kalba="EN",Data2!C$72,Data2!B$72)</f>
        <v>Socialinio ekonominio (SE) poveikio finansinė išraiška</v>
      </c>
      <c r="D88" s="62">
        <f t="shared" ref="D88:AJ88" si="25">SUM(D89)-SUM(D97)</f>
        <v>0</v>
      </c>
      <c r="E88" s="62">
        <f t="shared" si="25"/>
        <v>0</v>
      </c>
      <c r="F88" s="62">
        <f t="shared" si="25"/>
        <v>0</v>
      </c>
      <c r="G88" s="62">
        <f t="shared" si="25"/>
        <v>0</v>
      </c>
      <c r="H88" s="62">
        <f t="shared" si="25"/>
        <v>0</v>
      </c>
      <c r="I88" s="62">
        <f t="shared" si="25"/>
        <v>0</v>
      </c>
      <c r="J88" s="62">
        <f t="shared" si="25"/>
        <v>0</v>
      </c>
      <c r="K88" s="62">
        <f t="shared" si="25"/>
        <v>0</v>
      </c>
      <c r="L88" s="62">
        <f t="shared" si="25"/>
        <v>0</v>
      </c>
      <c r="M88" s="62">
        <f t="shared" si="25"/>
        <v>0</v>
      </c>
      <c r="N88" s="62">
        <f t="shared" si="25"/>
        <v>0</v>
      </c>
      <c r="O88" s="62">
        <f t="shared" si="25"/>
        <v>0</v>
      </c>
      <c r="P88" s="62">
        <f t="shared" si="25"/>
        <v>0</v>
      </c>
      <c r="Q88" s="62">
        <f t="shared" si="25"/>
        <v>0</v>
      </c>
      <c r="R88" s="62">
        <f t="shared" si="25"/>
        <v>0</v>
      </c>
      <c r="S88" s="62">
        <f t="shared" si="25"/>
        <v>0</v>
      </c>
      <c r="T88" s="62">
        <f t="shared" si="25"/>
        <v>0</v>
      </c>
      <c r="U88" s="62">
        <f t="shared" si="25"/>
        <v>0</v>
      </c>
      <c r="V88" s="62">
        <f t="shared" si="25"/>
        <v>0</v>
      </c>
      <c r="W88" s="62">
        <f t="shared" si="25"/>
        <v>0</v>
      </c>
      <c r="X88" s="62">
        <f t="shared" si="25"/>
        <v>0</v>
      </c>
      <c r="Y88" s="62">
        <f t="shared" si="25"/>
        <v>0</v>
      </c>
      <c r="Z88" s="62">
        <f t="shared" si="25"/>
        <v>0</v>
      </c>
      <c r="AA88" s="62">
        <f t="shared" si="25"/>
        <v>0</v>
      </c>
      <c r="AB88" s="62">
        <f t="shared" si="25"/>
        <v>0</v>
      </c>
      <c r="AC88" s="62">
        <f t="shared" si="25"/>
        <v>0</v>
      </c>
      <c r="AD88" s="62">
        <f t="shared" si="25"/>
        <v>0</v>
      </c>
      <c r="AE88" s="62">
        <f t="shared" si="25"/>
        <v>0</v>
      </c>
      <c r="AF88" s="62">
        <f t="shared" si="25"/>
        <v>0</v>
      </c>
      <c r="AG88" s="62">
        <f t="shared" si="25"/>
        <v>0</v>
      </c>
      <c r="AH88" s="62">
        <f t="shared" si="25"/>
        <v>0</v>
      </c>
      <c r="AI88" s="62">
        <f t="shared" si="25"/>
        <v>0</v>
      </c>
      <c r="AJ88" s="62">
        <f t="shared" si="25"/>
        <v>0</v>
      </c>
    </row>
    <row r="89" spans="2:42" s="61" customFormat="1" hidden="1">
      <c r="B89" s="66" t="s">
        <v>50</v>
      </c>
      <c r="C89" s="5" t="str">
        <f>IF(Kalba="EN",Data2!C$73,Data2!B$73) &amp; " "&amp; IF(Kalba="EN",Data2!C$74,Data2!B$74)</f>
        <v>SE nauda (pasirinkite SE naudos komponentą)</v>
      </c>
      <c r="D89" s="62">
        <f t="shared" ref="D89:AJ89" si="26">ROUND(SUM(D90:D96),0)</f>
        <v>0</v>
      </c>
      <c r="E89" s="62">
        <f t="shared" si="26"/>
        <v>0</v>
      </c>
      <c r="F89" s="62">
        <f t="shared" si="26"/>
        <v>0</v>
      </c>
      <c r="G89" s="62">
        <f t="shared" si="26"/>
        <v>0</v>
      </c>
      <c r="H89" s="62">
        <f t="shared" si="26"/>
        <v>0</v>
      </c>
      <c r="I89" s="62">
        <f t="shared" si="26"/>
        <v>0</v>
      </c>
      <c r="J89" s="62">
        <f t="shared" si="26"/>
        <v>0</v>
      </c>
      <c r="K89" s="62">
        <f t="shared" si="26"/>
        <v>0</v>
      </c>
      <c r="L89" s="62">
        <f t="shared" si="26"/>
        <v>0</v>
      </c>
      <c r="M89" s="62">
        <f t="shared" si="26"/>
        <v>0</v>
      </c>
      <c r="N89" s="62">
        <f t="shared" si="26"/>
        <v>0</v>
      </c>
      <c r="O89" s="62">
        <f t="shared" si="26"/>
        <v>0</v>
      </c>
      <c r="P89" s="62">
        <f t="shared" si="26"/>
        <v>0</v>
      </c>
      <c r="Q89" s="62">
        <f t="shared" si="26"/>
        <v>0</v>
      </c>
      <c r="R89" s="62">
        <f t="shared" si="26"/>
        <v>0</v>
      </c>
      <c r="S89" s="62">
        <f t="shared" si="26"/>
        <v>0</v>
      </c>
      <c r="T89" s="62">
        <f t="shared" si="26"/>
        <v>0</v>
      </c>
      <c r="U89" s="62">
        <f t="shared" si="26"/>
        <v>0</v>
      </c>
      <c r="V89" s="62">
        <f t="shared" si="26"/>
        <v>0</v>
      </c>
      <c r="W89" s="62">
        <f t="shared" si="26"/>
        <v>0</v>
      </c>
      <c r="X89" s="62">
        <f t="shared" si="26"/>
        <v>0</v>
      </c>
      <c r="Y89" s="62">
        <f t="shared" si="26"/>
        <v>0</v>
      </c>
      <c r="Z89" s="62">
        <f t="shared" si="26"/>
        <v>0</v>
      </c>
      <c r="AA89" s="62">
        <f t="shared" si="26"/>
        <v>0</v>
      </c>
      <c r="AB89" s="62">
        <f t="shared" si="26"/>
        <v>0</v>
      </c>
      <c r="AC89" s="62">
        <f t="shared" si="26"/>
        <v>0</v>
      </c>
      <c r="AD89" s="62">
        <f t="shared" si="26"/>
        <v>0</v>
      </c>
      <c r="AE89" s="62">
        <f t="shared" si="26"/>
        <v>0</v>
      </c>
      <c r="AF89" s="62">
        <f t="shared" si="26"/>
        <v>0</v>
      </c>
      <c r="AG89" s="62">
        <f t="shared" si="26"/>
        <v>0</v>
      </c>
      <c r="AH89" s="62">
        <f t="shared" si="26"/>
        <v>0</v>
      </c>
      <c r="AI89" s="62">
        <f t="shared" si="26"/>
        <v>0</v>
      </c>
      <c r="AJ89" s="62">
        <f t="shared" si="26"/>
        <v>0</v>
      </c>
    </row>
    <row r="90" spans="2:42" hidden="1">
      <c r="B90" s="199" t="s">
        <v>51</v>
      </c>
      <c r="C90" s="181" t="str">
        <f>Data4!D$149</f>
        <v>-</v>
      </c>
      <c r="D90" s="169">
        <f>F90+NPV(FDN,G90:INDEX(G90:AJ90,PAL))</f>
        <v>0</v>
      </c>
      <c r="E90" s="169">
        <f t="shared" ref="E90:E96" si="27">SUMIF($F$5:$AJ$5,"&lt;="&amp;PAL,$F90:$AJ90)</f>
        <v>0</v>
      </c>
      <c r="F90" s="169">
        <f>IF(ISERROR(Data4!M$149),0,Data4!M$149)</f>
        <v>0</v>
      </c>
      <c r="G90" s="169">
        <f>IF(ISERROR(Data4!N$149),0,Data4!N$149)</f>
        <v>0</v>
      </c>
      <c r="H90" s="169">
        <f>IF(ISERROR(Data4!O$149),0,Data4!O$149)</f>
        <v>0</v>
      </c>
      <c r="I90" s="169">
        <f>IF(ISERROR(Data4!P$149),0,Data4!P$149)</f>
        <v>0</v>
      </c>
      <c r="J90" s="169">
        <f>IF(ISERROR(Data4!Q$149),0,Data4!Q$149)</f>
        <v>0</v>
      </c>
      <c r="K90" s="169">
        <f>IF(ISERROR(Data4!R$149),0,Data4!R$149)</f>
        <v>0</v>
      </c>
      <c r="L90" s="169">
        <f>IF(ISERROR(Data4!S$149),0,Data4!S$149)</f>
        <v>0</v>
      </c>
      <c r="M90" s="169">
        <f>IF(ISERROR(Data4!T$149),0,Data4!T$149)</f>
        <v>0</v>
      </c>
      <c r="N90" s="169">
        <f>IF(ISERROR(Data4!U$149),0,Data4!U$149)</f>
        <v>0</v>
      </c>
      <c r="O90" s="169">
        <f>IF(ISERROR(Data4!V$149),0,Data4!V$149)</f>
        <v>0</v>
      </c>
      <c r="P90" s="169">
        <f>IF(ISERROR(Data4!W$149),0,Data4!W$149)</f>
        <v>0</v>
      </c>
      <c r="Q90" s="169">
        <f>IF(ISERROR(Data4!X$149),0,Data4!X$149)</f>
        <v>0</v>
      </c>
      <c r="R90" s="169">
        <f>IF(ISERROR(Data4!Y$149),0,Data4!Y$149)</f>
        <v>0</v>
      </c>
      <c r="S90" s="169">
        <f>IF(ISERROR(Data4!Z$149),0,Data4!Z$149)</f>
        <v>0</v>
      </c>
      <c r="T90" s="169">
        <f>IF(ISERROR(Data4!AA$149),0,Data4!AA$149)</f>
        <v>0</v>
      </c>
      <c r="U90" s="169">
        <f>IF(ISERROR(Data4!AB$149),0,Data4!AB$149)</f>
        <v>0</v>
      </c>
      <c r="V90" s="169">
        <f>IF(ISERROR(Data4!AC$149),0,Data4!AC$149)</f>
        <v>0</v>
      </c>
      <c r="W90" s="169">
        <f>IF(ISERROR(Data4!AD$149),0,Data4!AD$149)</f>
        <v>0</v>
      </c>
      <c r="X90" s="169">
        <f>IF(ISERROR(Data4!AE$149),0,Data4!AE$149)</f>
        <v>0</v>
      </c>
      <c r="Y90" s="169">
        <f>IF(ISERROR(Data4!AF$149),0,Data4!AF$149)</f>
        <v>0</v>
      </c>
      <c r="Z90" s="169">
        <f>IF(ISERROR(Data4!AG$149),0,Data4!AG$149)</f>
        <v>0</v>
      </c>
      <c r="AA90" s="169">
        <f>IF(ISERROR(Data4!AH$149),0,Data4!AH$149)</f>
        <v>0</v>
      </c>
      <c r="AB90" s="169">
        <f>IF(ISERROR(Data4!AI$149),0,Data4!AI$149)</f>
        <v>0</v>
      </c>
      <c r="AC90" s="169">
        <f>IF(ISERROR(Data4!AJ$149),0,Data4!AJ$149)</f>
        <v>0</v>
      </c>
      <c r="AD90" s="169">
        <f>IF(ISERROR(Data4!AK$149),0,Data4!AK$149)</f>
        <v>0</v>
      </c>
      <c r="AE90" s="169">
        <f>IF(ISERROR(Data4!AL$149),0,Data4!AL$149)</f>
        <v>0</v>
      </c>
      <c r="AF90" s="169">
        <f>IF(ISERROR(Data4!AM$149),0,Data4!AM$149)</f>
        <v>0</v>
      </c>
      <c r="AG90" s="169">
        <f>IF(ISERROR(Data4!AN$149),0,Data4!AN$149)</f>
        <v>0</v>
      </c>
      <c r="AH90" s="169">
        <f>IF(ISERROR(Data4!AO$149),0,Data4!AO$149)</f>
        <v>0</v>
      </c>
      <c r="AI90" s="169">
        <f>IF(ISERROR(Data4!AP$149),0,Data4!AP$149)</f>
        <v>0</v>
      </c>
      <c r="AJ90" s="169">
        <f>IF(ISERROR(Data4!AQ$149),0,Data4!AQ$149)</f>
        <v>0</v>
      </c>
      <c r="AO90" s="3"/>
      <c r="AP90" s="3"/>
    </row>
    <row r="91" spans="2:42" hidden="1">
      <c r="B91" s="199" t="s">
        <v>52</v>
      </c>
      <c r="C91" s="181" t="str">
        <f>Data4!D$150</f>
        <v>-</v>
      </c>
      <c r="D91" s="65">
        <f>F91+NPV(FDN,G91:INDEX(G91:AJ91,PAL))</f>
        <v>0</v>
      </c>
      <c r="E91" s="169">
        <f t="shared" si="27"/>
        <v>0</v>
      </c>
      <c r="F91" s="169">
        <f>IF(ISERROR(Data4!M$150),0,Data4!M$150)</f>
        <v>0</v>
      </c>
      <c r="G91" s="169">
        <f>IF(ISERROR(Data4!N$150),0,Data4!N$150)</f>
        <v>0</v>
      </c>
      <c r="H91" s="169">
        <f>IF(ISERROR(Data4!O$150),0,Data4!O$150)</f>
        <v>0</v>
      </c>
      <c r="I91" s="169">
        <f>IF(ISERROR(Data4!P$150),0,Data4!P$150)</f>
        <v>0</v>
      </c>
      <c r="J91" s="169">
        <f>IF(ISERROR(Data4!Q$150),0,Data4!Q$150)</f>
        <v>0</v>
      </c>
      <c r="K91" s="169">
        <f>IF(ISERROR(Data4!R$150),0,Data4!R$150)</f>
        <v>0</v>
      </c>
      <c r="L91" s="169">
        <f>IF(ISERROR(Data4!S$150),0,Data4!S$150)</f>
        <v>0</v>
      </c>
      <c r="M91" s="169">
        <f>IF(ISERROR(Data4!T$150),0,Data4!T$150)</f>
        <v>0</v>
      </c>
      <c r="N91" s="169">
        <f>IF(ISERROR(Data4!U$150),0,Data4!U$150)</f>
        <v>0</v>
      </c>
      <c r="O91" s="169">
        <f>IF(ISERROR(Data4!V$150),0,Data4!V$150)</f>
        <v>0</v>
      </c>
      <c r="P91" s="169">
        <f>IF(ISERROR(Data4!W$150),0,Data4!W$150)</f>
        <v>0</v>
      </c>
      <c r="Q91" s="169">
        <f>IF(ISERROR(Data4!X$150),0,Data4!X$150)</f>
        <v>0</v>
      </c>
      <c r="R91" s="169">
        <f>IF(ISERROR(Data4!Y$150),0,Data4!Y$150)</f>
        <v>0</v>
      </c>
      <c r="S91" s="169">
        <f>IF(ISERROR(Data4!Z$150),0,Data4!Z$150)</f>
        <v>0</v>
      </c>
      <c r="T91" s="169">
        <f>IF(ISERROR(Data4!AA$150),0,Data4!AA$150)</f>
        <v>0</v>
      </c>
      <c r="U91" s="169">
        <f>IF(ISERROR(Data4!AB$150),0,Data4!AB$150)</f>
        <v>0</v>
      </c>
      <c r="V91" s="169">
        <f>IF(ISERROR(Data4!AC$150),0,Data4!AC$150)</f>
        <v>0</v>
      </c>
      <c r="W91" s="169">
        <f>IF(ISERROR(Data4!AD$150),0,Data4!AD$150)</f>
        <v>0</v>
      </c>
      <c r="X91" s="169">
        <f>IF(ISERROR(Data4!AE$150),0,Data4!AE$150)</f>
        <v>0</v>
      </c>
      <c r="Y91" s="169">
        <f>IF(ISERROR(Data4!AF$150),0,Data4!AF$150)</f>
        <v>0</v>
      </c>
      <c r="Z91" s="169">
        <f>IF(ISERROR(Data4!AG$150),0,Data4!AG$150)</f>
        <v>0</v>
      </c>
      <c r="AA91" s="169">
        <f>IF(ISERROR(Data4!AH$150),0,Data4!AH$150)</f>
        <v>0</v>
      </c>
      <c r="AB91" s="169">
        <f>IF(ISERROR(Data4!AI$150),0,Data4!AI$150)</f>
        <v>0</v>
      </c>
      <c r="AC91" s="169">
        <f>IF(ISERROR(Data4!AJ$150),0,Data4!AJ$150)</f>
        <v>0</v>
      </c>
      <c r="AD91" s="169">
        <f>IF(ISERROR(Data4!AK$150),0,Data4!AK$150)</f>
        <v>0</v>
      </c>
      <c r="AE91" s="169">
        <f>IF(ISERROR(Data4!AL$150),0,Data4!AL$150)</f>
        <v>0</v>
      </c>
      <c r="AF91" s="169">
        <f>IF(ISERROR(Data4!AM$150),0,Data4!AM$150)</f>
        <v>0</v>
      </c>
      <c r="AG91" s="169">
        <f>IF(ISERROR(Data4!AN$150),0,Data4!AN$150)</f>
        <v>0</v>
      </c>
      <c r="AH91" s="169">
        <f>IF(ISERROR(Data4!AO$150),0,Data4!AO$150)</f>
        <v>0</v>
      </c>
      <c r="AI91" s="169">
        <f>IF(ISERROR(Data4!AP$150),0,Data4!AP$150)</f>
        <v>0</v>
      </c>
      <c r="AJ91" s="169">
        <f>IF(ISERROR(Data4!AQ$150),0,Data4!AQ$150)</f>
        <v>0</v>
      </c>
      <c r="AO91" s="3"/>
      <c r="AP91" s="3"/>
    </row>
    <row r="92" spans="2:42" hidden="1">
      <c r="B92" s="199" t="s">
        <v>339</v>
      </c>
      <c r="C92" s="181" t="str">
        <f>Data4!D$151</f>
        <v>-</v>
      </c>
      <c r="D92" s="65">
        <f>F92+NPV(FDN,G92:INDEX(G92:AJ92,PAL))</f>
        <v>0</v>
      </c>
      <c r="E92" s="169">
        <f t="shared" si="27"/>
        <v>0</v>
      </c>
      <c r="F92" s="169">
        <f>IF(ISERROR(Data4!M$151),0,Data4!M$151)</f>
        <v>0</v>
      </c>
      <c r="G92" s="169">
        <f>IF(ISERROR(Data4!N$151),0,Data4!N$151)</f>
        <v>0</v>
      </c>
      <c r="H92" s="169">
        <f>IF(ISERROR(Data4!O$151),0,Data4!O$151)</f>
        <v>0</v>
      </c>
      <c r="I92" s="169">
        <f>IF(ISERROR(Data4!P$151),0,Data4!P$151)</f>
        <v>0</v>
      </c>
      <c r="J92" s="169">
        <f>IF(ISERROR(Data4!Q$151),0,Data4!Q$151)</f>
        <v>0</v>
      </c>
      <c r="K92" s="169">
        <f>IF(ISERROR(Data4!R$151),0,Data4!R$151)</f>
        <v>0</v>
      </c>
      <c r="L92" s="169">
        <f>IF(ISERROR(Data4!S$151),0,Data4!S$151)</f>
        <v>0</v>
      </c>
      <c r="M92" s="169">
        <f>IF(ISERROR(Data4!T$151),0,Data4!T$151)</f>
        <v>0</v>
      </c>
      <c r="N92" s="169">
        <f>IF(ISERROR(Data4!U$151),0,Data4!U$151)</f>
        <v>0</v>
      </c>
      <c r="O92" s="169">
        <f>IF(ISERROR(Data4!V$151),0,Data4!V$151)</f>
        <v>0</v>
      </c>
      <c r="P92" s="169">
        <f>IF(ISERROR(Data4!W$151),0,Data4!W$151)</f>
        <v>0</v>
      </c>
      <c r="Q92" s="169">
        <f>IF(ISERROR(Data4!X$151),0,Data4!X$151)</f>
        <v>0</v>
      </c>
      <c r="R92" s="169">
        <f>IF(ISERROR(Data4!Y$151),0,Data4!Y$151)</f>
        <v>0</v>
      </c>
      <c r="S92" s="169">
        <f>IF(ISERROR(Data4!Z$151),0,Data4!Z$151)</f>
        <v>0</v>
      </c>
      <c r="T92" s="169">
        <f>IF(ISERROR(Data4!AA$151),0,Data4!AA$151)</f>
        <v>0</v>
      </c>
      <c r="U92" s="169">
        <f>IF(ISERROR(Data4!AB$151),0,Data4!AB$151)</f>
        <v>0</v>
      </c>
      <c r="V92" s="169">
        <f>IF(ISERROR(Data4!AC$151),0,Data4!AC$151)</f>
        <v>0</v>
      </c>
      <c r="W92" s="169">
        <f>IF(ISERROR(Data4!AD$151),0,Data4!AD$151)</f>
        <v>0</v>
      </c>
      <c r="X92" s="169">
        <f>IF(ISERROR(Data4!AE$151),0,Data4!AE$151)</f>
        <v>0</v>
      </c>
      <c r="Y92" s="169">
        <f>IF(ISERROR(Data4!AF$151),0,Data4!AF$151)</f>
        <v>0</v>
      </c>
      <c r="Z92" s="169">
        <f>IF(ISERROR(Data4!AG$151),0,Data4!AG$151)</f>
        <v>0</v>
      </c>
      <c r="AA92" s="169">
        <f>IF(ISERROR(Data4!AH$151),0,Data4!AH$151)</f>
        <v>0</v>
      </c>
      <c r="AB92" s="169">
        <f>IF(ISERROR(Data4!AI$151),0,Data4!AI$151)</f>
        <v>0</v>
      </c>
      <c r="AC92" s="169">
        <f>IF(ISERROR(Data4!AJ$151),0,Data4!AJ$151)</f>
        <v>0</v>
      </c>
      <c r="AD92" s="169">
        <f>IF(ISERROR(Data4!AK$151),0,Data4!AK$151)</f>
        <v>0</v>
      </c>
      <c r="AE92" s="169">
        <f>IF(ISERROR(Data4!AL$151),0,Data4!AL$151)</f>
        <v>0</v>
      </c>
      <c r="AF92" s="169">
        <f>IF(ISERROR(Data4!AM$151),0,Data4!AM$151)</f>
        <v>0</v>
      </c>
      <c r="AG92" s="169">
        <f>IF(ISERROR(Data4!AN$151),0,Data4!AN$151)</f>
        <v>0</v>
      </c>
      <c r="AH92" s="169">
        <f>IF(ISERROR(Data4!AO$151),0,Data4!AO$151)</f>
        <v>0</v>
      </c>
      <c r="AI92" s="169">
        <f>IF(ISERROR(Data4!AP$151),0,Data4!AP$151)</f>
        <v>0</v>
      </c>
      <c r="AJ92" s="169">
        <f>IF(ISERROR(Data4!AQ$151),0,Data4!AQ$151)</f>
        <v>0</v>
      </c>
      <c r="AO92" s="3"/>
      <c r="AP92" s="3"/>
    </row>
    <row r="93" spans="2:42" hidden="1">
      <c r="B93" s="199" t="s">
        <v>340</v>
      </c>
      <c r="C93" s="181" t="str">
        <f>Data4!D$152</f>
        <v>-</v>
      </c>
      <c r="D93" s="65">
        <f>F93+NPV(FDN,G93:INDEX(G93:AJ93,PAL))</f>
        <v>0</v>
      </c>
      <c r="E93" s="169">
        <f t="shared" si="27"/>
        <v>0</v>
      </c>
      <c r="F93" s="169">
        <f>IF(ISERROR(Data4!M$152),0,Data4!M$152)</f>
        <v>0</v>
      </c>
      <c r="G93" s="169">
        <f>IF(ISERROR(Data4!N$152),0,Data4!N$152)</f>
        <v>0</v>
      </c>
      <c r="H93" s="169">
        <f>IF(ISERROR(Data4!O$152),0,Data4!O$152)</f>
        <v>0</v>
      </c>
      <c r="I93" s="169">
        <f>IF(ISERROR(Data4!P$152),0,Data4!P$152)</f>
        <v>0</v>
      </c>
      <c r="J93" s="169">
        <f>IF(ISERROR(Data4!Q$152),0,Data4!Q$152)</f>
        <v>0</v>
      </c>
      <c r="K93" s="169">
        <f>IF(ISERROR(Data4!R$152),0,Data4!R$152)</f>
        <v>0</v>
      </c>
      <c r="L93" s="169">
        <f>IF(ISERROR(Data4!S$152),0,Data4!S$152)</f>
        <v>0</v>
      </c>
      <c r="M93" s="169">
        <f>IF(ISERROR(Data4!T$152),0,Data4!T$152)</f>
        <v>0</v>
      </c>
      <c r="N93" s="169">
        <f>IF(ISERROR(Data4!U$152),0,Data4!U$152)</f>
        <v>0</v>
      </c>
      <c r="O93" s="169">
        <f>IF(ISERROR(Data4!V$152),0,Data4!V$152)</f>
        <v>0</v>
      </c>
      <c r="P93" s="169">
        <f>IF(ISERROR(Data4!W$152),0,Data4!W$152)</f>
        <v>0</v>
      </c>
      <c r="Q93" s="169">
        <f>IF(ISERROR(Data4!X$152),0,Data4!X$152)</f>
        <v>0</v>
      </c>
      <c r="R93" s="169">
        <f>IF(ISERROR(Data4!Y$152),0,Data4!Y$152)</f>
        <v>0</v>
      </c>
      <c r="S93" s="169">
        <f>IF(ISERROR(Data4!Z$152),0,Data4!Z$152)</f>
        <v>0</v>
      </c>
      <c r="T93" s="169">
        <f>IF(ISERROR(Data4!AA$152),0,Data4!AA$152)</f>
        <v>0</v>
      </c>
      <c r="U93" s="169">
        <f>IF(ISERROR(Data4!AB$152),0,Data4!AB$152)</f>
        <v>0</v>
      </c>
      <c r="V93" s="169">
        <f>IF(ISERROR(Data4!AC$152),0,Data4!AC$152)</f>
        <v>0</v>
      </c>
      <c r="W93" s="169">
        <f>IF(ISERROR(Data4!AD$152),0,Data4!AD$152)</f>
        <v>0</v>
      </c>
      <c r="X93" s="169">
        <f>IF(ISERROR(Data4!AE$152),0,Data4!AE$152)</f>
        <v>0</v>
      </c>
      <c r="Y93" s="169">
        <f>IF(ISERROR(Data4!AF$152),0,Data4!AF$152)</f>
        <v>0</v>
      </c>
      <c r="Z93" s="169">
        <f>IF(ISERROR(Data4!AG$152),0,Data4!AG$152)</f>
        <v>0</v>
      </c>
      <c r="AA93" s="169">
        <f>IF(ISERROR(Data4!AH$152),0,Data4!AH$152)</f>
        <v>0</v>
      </c>
      <c r="AB93" s="169">
        <f>IF(ISERROR(Data4!AI$152),0,Data4!AI$152)</f>
        <v>0</v>
      </c>
      <c r="AC93" s="169">
        <f>IF(ISERROR(Data4!AJ$152),0,Data4!AJ$152)</f>
        <v>0</v>
      </c>
      <c r="AD93" s="169">
        <f>IF(ISERROR(Data4!AK$152),0,Data4!AK$152)</f>
        <v>0</v>
      </c>
      <c r="AE93" s="169">
        <f>IF(ISERROR(Data4!AL$152),0,Data4!AL$152)</f>
        <v>0</v>
      </c>
      <c r="AF93" s="169">
        <f>IF(ISERROR(Data4!AM$152),0,Data4!AM$152)</f>
        <v>0</v>
      </c>
      <c r="AG93" s="169">
        <f>IF(ISERROR(Data4!AN$152),0,Data4!AN$152)</f>
        <v>0</v>
      </c>
      <c r="AH93" s="169">
        <f>IF(ISERROR(Data4!AO$152),0,Data4!AO$152)</f>
        <v>0</v>
      </c>
      <c r="AI93" s="169">
        <f>IF(ISERROR(Data4!AP$152),0,Data4!AP$152)</f>
        <v>0</v>
      </c>
      <c r="AJ93" s="169">
        <f>IF(ISERROR(Data4!AQ$152),0,Data4!AQ$152)</f>
        <v>0</v>
      </c>
      <c r="AO93" s="3"/>
      <c r="AP93" s="3"/>
    </row>
    <row r="94" spans="2:42" hidden="1">
      <c r="B94" s="199" t="s">
        <v>341</v>
      </c>
      <c r="C94" s="181" t="str">
        <f>Data4!D$153</f>
        <v>-</v>
      </c>
      <c r="D94" s="65">
        <f>F94+NPV(FDN,G94:INDEX(G94:AJ94,PAL))</f>
        <v>0</v>
      </c>
      <c r="E94" s="169">
        <f t="shared" si="27"/>
        <v>0</v>
      </c>
      <c r="F94" s="169">
        <f>IF(ISERROR(Data4!M$153),0,Data4!M$153)</f>
        <v>0</v>
      </c>
      <c r="G94" s="169">
        <f>IF(ISERROR(Data4!N$153),0,Data4!N$153)</f>
        <v>0</v>
      </c>
      <c r="H94" s="169">
        <f>IF(ISERROR(Data4!O$153),0,Data4!O$153)</f>
        <v>0</v>
      </c>
      <c r="I94" s="169">
        <f>IF(ISERROR(Data4!P$153),0,Data4!P$153)</f>
        <v>0</v>
      </c>
      <c r="J94" s="169">
        <f>IF(ISERROR(Data4!Q$153),0,Data4!Q$153)</f>
        <v>0</v>
      </c>
      <c r="K94" s="169">
        <f>IF(ISERROR(Data4!R$153),0,Data4!R$153)</f>
        <v>0</v>
      </c>
      <c r="L94" s="169">
        <f>IF(ISERROR(Data4!S$153),0,Data4!S$153)</f>
        <v>0</v>
      </c>
      <c r="M94" s="169">
        <f>IF(ISERROR(Data4!T$153),0,Data4!T$153)</f>
        <v>0</v>
      </c>
      <c r="N94" s="169">
        <f>IF(ISERROR(Data4!U$153),0,Data4!U$153)</f>
        <v>0</v>
      </c>
      <c r="O94" s="169">
        <f>IF(ISERROR(Data4!V$153),0,Data4!V$153)</f>
        <v>0</v>
      </c>
      <c r="P94" s="169">
        <f>IF(ISERROR(Data4!W$153),0,Data4!W$153)</f>
        <v>0</v>
      </c>
      <c r="Q94" s="169">
        <f>IF(ISERROR(Data4!X$153),0,Data4!X$153)</f>
        <v>0</v>
      </c>
      <c r="R94" s="169">
        <f>IF(ISERROR(Data4!Y$153),0,Data4!Y$153)</f>
        <v>0</v>
      </c>
      <c r="S94" s="169">
        <f>IF(ISERROR(Data4!Z$153),0,Data4!Z$153)</f>
        <v>0</v>
      </c>
      <c r="T94" s="169">
        <f>IF(ISERROR(Data4!AA$153),0,Data4!AA$153)</f>
        <v>0</v>
      </c>
      <c r="U94" s="169">
        <f>IF(ISERROR(Data4!AB$153),0,Data4!AB$153)</f>
        <v>0</v>
      </c>
      <c r="V94" s="169">
        <f>IF(ISERROR(Data4!AC$153),0,Data4!AC$153)</f>
        <v>0</v>
      </c>
      <c r="W94" s="169">
        <f>IF(ISERROR(Data4!AD$153),0,Data4!AD$153)</f>
        <v>0</v>
      </c>
      <c r="X94" s="169">
        <f>IF(ISERROR(Data4!AE$153),0,Data4!AE$153)</f>
        <v>0</v>
      </c>
      <c r="Y94" s="169">
        <f>IF(ISERROR(Data4!AF$153),0,Data4!AF$153)</f>
        <v>0</v>
      </c>
      <c r="Z94" s="169">
        <f>IF(ISERROR(Data4!AG$153),0,Data4!AG$153)</f>
        <v>0</v>
      </c>
      <c r="AA94" s="169">
        <f>IF(ISERROR(Data4!AH$153),0,Data4!AH$153)</f>
        <v>0</v>
      </c>
      <c r="AB94" s="169">
        <f>IF(ISERROR(Data4!AI$153),0,Data4!AI$153)</f>
        <v>0</v>
      </c>
      <c r="AC94" s="169">
        <f>IF(ISERROR(Data4!AJ$153),0,Data4!AJ$153)</f>
        <v>0</v>
      </c>
      <c r="AD94" s="169">
        <f>IF(ISERROR(Data4!AK$153),0,Data4!AK$153)</f>
        <v>0</v>
      </c>
      <c r="AE94" s="169">
        <f>IF(ISERROR(Data4!AL$153),0,Data4!AL$153)</f>
        <v>0</v>
      </c>
      <c r="AF94" s="169">
        <f>IF(ISERROR(Data4!AM$153),0,Data4!AM$153)</f>
        <v>0</v>
      </c>
      <c r="AG94" s="169">
        <f>IF(ISERROR(Data4!AN$153),0,Data4!AN$153)</f>
        <v>0</v>
      </c>
      <c r="AH94" s="169">
        <f>IF(ISERROR(Data4!AO$153),0,Data4!AO$153)</f>
        <v>0</v>
      </c>
      <c r="AI94" s="169">
        <f>IF(ISERROR(Data4!AP$153),0,Data4!AP$153)</f>
        <v>0</v>
      </c>
      <c r="AJ94" s="169">
        <f>IF(ISERROR(Data4!AQ$153),0,Data4!AQ$153)</f>
        <v>0</v>
      </c>
      <c r="AO94" s="3"/>
      <c r="AP94" s="3"/>
    </row>
    <row r="95" spans="2:42" hidden="1">
      <c r="B95" s="199" t="s">
        <v>342</v>
      </c>
      <c r="C95" s="181" t="str">
        <f>Data4!D$154</f>
        <v>-</v>
      </c>
      <c r="D95" s="65">
        <f>F95+NPV(FDN,G95:INDEX(G95:AJ95,PAL))</f>
        <v>0</v>
      </c>
      <c r="E95" s="169">
        <f t="shared" si="27"/>
        <v>0</v>
      </c>
      <c r="F95" s="169">
        <f>IF(ISERROR(Data4!M$154),0,Data4!M$154)</f>
        <v>0</v>
      </c>
      <c r="G95" s="169">
        <f>IF(ISERROR(Data4!N$154),0,Data4!N$154)</f>
        <v>0</v>
      </c>
      <c r="H95" s="169">
        <f>IF(ISERROR(Data4!O$154),0,Data4!O$154)</f>
        <v>0</v>
      </c>
      <c r="I95" s="169">
        <f>IF(ISERROR(Data4!P$154),0,Data4!P$154)</f>
        <v>0</v>
      </c>
      <c r="J95" s="169">
        <f>IF(ISERROR(Data4!Q$154),0,Data4!Q$154)</f>
        <v>0</v>
      </c>
      <c r="K95" s="169">
        <f>IF(ISERROR(Data4!R$154),0,Data4!R$154)</f>
        <v>0</v>
      </c>
      <c r="L95" s="169">
        <f>IF(ISERROR(Data4!S$154),0,Data4!S$154)</f>
        <v>0</v>
      </c>
      <c r="M95" s="169">
        <f>IF(ISERROR(Data4!T$154),0,Data4!T$154)</f>
        <v>0</v>
      </c>
      <c r="N95" s="169">
        <f>IF(ISERROR(Data4!U$154),0,Data4!U$154)</f>
        <v>0</v>
      </c>
      <c r="O95" s="169">
        <f>IF(ISERROR(Data4!V$154),0,Data4!V$154)</f>
        <v>0</v>
      </c>
      <c r="P95" s="169">
        <f>IF(ISERROR(Data4!W$154),0,Data4!W$154)</f>
        <v>0</v>
      </c>
      <c r="Q95" s="169">
        <f>IF(ISERROR(Data4!X$154),0,Data4!X$154)</f>
        <v>0</v>
      </c>
      <c r="R95" s="169">
        <f>IF(ISERROR(Data4!Y$154),0,Data4!Y$154)</f>
        <v>0</v>
      </c>
      <c r="S95" s="169">
        <f>IF(ISERROR(Data4!Z$154),0,Data4!Z$154)</f>
        <v>0</v>
      </c>
      <c r="T95" s="169">
        <f>IF(ISERROR(Data4!AA$154),0,Data4!AA$154)</f>
        <v>0</v>
      </c>
      <c r="U95" s="169">
        <f>IF(ISERROR(Data4!AB$154),0,Data4!AB$154)</f>
        <v>0</v>
      </c>
      <c r="V95" s="169">
        <f>IF(ISERROR(Data4!AC$154),0,Data4!AC$154)</f>
        <v>0</v>
      </c>
      <c r="W95" s="169">
        <f>IF(ISERROR(Data4!AD$154),0,Data4!AD$154)</f>
        <v>0</v>
      </c>
      <c r="X95" s="169">
        <f>IF(ISERROR(Data4!AE$154),0,Data4!AE$154)</f>
        <v>0</v>
      </c>
      <c r="Y95" s="169">
        <f>IF(ISERROR(Data4!AF$154),0,Data4!AF$154)</f>
        <v>0</v>
      </c>
      <c r="Z95" s="169">
        <f>IF(ISERROR(Data4!AG$154),0,Data4!AG$154)</f>
        <v>0</v>
      </c>
      <c r="AA95" s="169">
        <f>IF(ISERROR(Data4!AH$154),0,Data4!AH$154)</f>
        <v>0</v>
      </c>
      <c r="AB95" s="169">
        <f>IF(ISERROR(Data4!AI$154),0,Data4!AI$154)</f>
        <v>0</v>
      </c>
      <c r="AC95" s="169">
        <f>IF(ISERROR(Data4!AJ$154),0,Data4!AJ$154)</f>
        <v>0</v>
      </c>
      <c r="AD95" s="169">
        <f>IF(ISERROR(Data4!AK$154),0,Data4!AK$154)</f>
        <v>0</v>
      </c>
      <c r="AE95" s="169">
        <f>IF(ISERROR(Data4!AL$154),0,Data4!AL$154)</f>
        <v>0</v>
      </c>
      <c r="AF95" s="169">
        <f>IF(ISERROR(Data4!AM$154),0,Data4!AM$154)</f>
        <v>0</v>
      </c>
      <c r="AG95" s="169">
        <f>IF(ISERROR(Data4!AN$154),0,Data4!AN$154)</f>
        <v>0</v>
      </c>
      <c r="AH95" s="169">
        <f>IF(ISERROR(Data4!AO$154),0,Data4!AO$154)</f>
        <v>0</v>
      </c>
      <c r="AI95" s="169">
        <f>IF(ISERROR(Data4!AP$154),0,Data4!AP$154)</f>
        <v>0</v>
      </c>
      <c r="AJ95" s="169">
        <f>IF(ISERROR(Data4!AQ$154),0,Data4!AQ$154)</f>
        <v>0</v>
      </c>
      <c r="AO95" s="3"/>
      <c r="AP95" s="3"/>
    </row>
    <row r="96" spans="2:42" hidden="1">
      <c r="B96" s="199" t="s">
        <v>343</v>
      </c>
      <c r="C96" s="181" t="str">
        <f>Data4!D$155</f>
        <v>-</v>
      </c>
      <c r="D96" s="65">
        <f>F96+NPV(FDN,G96:INDEX(G96:AJ96,PAL))</f>
        <v>0</v>
      </c>
      <c r="E96" s="169">
        <f t="shared" si="27"/>
        <v>0</v>
      </c>
      <c r="F96" s="169">
        <f>IF(ISERROR(Data4!M$155),0,Data4!M$155)</f>
        <v>0</v>
      </c>
      <c r="G96" s="169">
        <f>IF(ISERROR(Data4!N$155),0,Data4!N$155)</f>
        <v>0</v>
      </c>
      <c r="H96" s="169">
        <f>IF(ISERROR(Data4!O$155),0,Data4!O$155)</f>
        <v>0</v>
      </c>
      <c r="I96" s="169">
        <f>IF(ISERROR(Data4!P$155),0,Data4!P$155)</f>
        <v>0</v>
      </c>
      <c r="J96" s="169">
        <f>IF(ISERROR(Data4!Q$155),0,Data4!Q$155)</f>
        <v>0</v>
      </c>
      <c r="K96" s="169">
        <f>IF(ISERROR(Data4!R$155),0,Data4!R$155)</f>
        <v>0</v>
      </c>
      <c r="L96" s="169">
        <f>IF(ISERROR(Data4!S$155),0,Data4!S$155)</f>
        <v>0</v>
      </c>
      <c r="M96" s="169">
        <f>IF(ISERROR(Data4!T$155),0,Data4!T$155)</f>
        <v>0</v>
      </c>
      <c r="N96" s="169">
        <f>IF(ISERROR(Data4!U$155),0,Data4!U$155)</f>
        <v>0</v>
      </c>
      <c r="O96" s="169">
        <f>IF(ISERROR(Data4!V$155),0,Data4!V$155)</f>
        <v>0</v>
      </c>
      <c r="P96" s="169">
        <f>IF(ISERROR(Data4!W$155),0,Data4!W$155)</f>
        <v>0</v>
      </c>
      <c r="Q96" s="169">
        <f>IF(ISERROR(Data4!X$155),0,Data4!X$155)</f>
        <v>0</v>
      </c>
      <c r="R96" s="169">
        <f>IF(ISERROR(Data4!Y$155),0,Data4!Y$155)</f>
        <v>0</v>
      </c>
      <c r="S96" s="169">
        <f>IF(ISERROR(Data4!Z$155),0,Data4!Z$155)</f>
        <v>0</v>
      </c>
      <c r="T96" s="169">
        <f>IF(ISERROR(Data4!AA$155),0,Data4!AA$155)</f>
        <v>0</v>
      </c>
      <c r="U96" s="169">
        <f>IF(ISERROR(Data4!AB$155),0,Data4!AB$155)</f>
        <v>0</v>
      </c>
      <c r="V96" s="169">
        <f>IF(ISERROR(Data4!AC$155),0,Data4!AC$155)</f>
        <v>0</v>
      </c>
      <c r="W96" s="169">
        <f>IF(ISERROR(Data4!AD$155),0,Data4!AD$155)</f>
        <v>0</v>
      </c>
      <c r="X96" s="169">
        <f>IF(ISERROR(Data4!AE$155),0,Data4!AE$155)</f>
        <v>0</v>
      </c>
      <c r="Y96" s="169">
        <f>IF(ISERROR(Data4!AF$155),0,Data4!AF$155)</f>
        <v>0</v>
      </c>
      <c r="Z96" s="169">
        <f>IF(ISERROR(Data4!AG$155),0,Data4!AG$155)</f>
        <v>0</v>
      </c>
      <c r="AA96" s="169">
        <f>IF(ISERROR(Data4!AH$155),0,Data4!AH$155)</f>
        <v>0</v>
      </c>
      <c r="AB96" s="169">
        <f>IF(ISERROR(Data4!AI$155),0,Data4!AI$155)</f>
        <v>0</v>
      </c>
      <c r="AC96" s="169">
        <f>IF(ISERROR(Data4!AJ$155),0,Data4!AJ$155)</f>
        <v>0</v>
      </c>
      <c r="AD96" s="169">
        <f>IF(ISERROR(Data4!AK$155),0,Data4!AK$155)</f>
        <v>0</v>
      </c>
      <c r="AE96" s="169">
        <f>IF(ISERROR(Data4!AL$155),0,Data4!AL$155)</f>
        <v>0</v>
      </c>
      <c r="AF96" s="169">
        <f>IF(ISERROR(Data4!AM$155),0,Data4!AM$155)</f>
        <v>0</v>
      </c>
      <c r="AG96" s="169">
        <f>IF(ISERROR(Data4!AN$155),0,Data4!AN$155)</f>
        <v>0</v>
      </c>
      <c r="AH96" s="169">
        <f>IF(ISERROR(Data4!AO$155),0,Data4!AO$155)</f>
        <v>0</v>
      </c>
      <c r="AI96" s="169">
        <f>IF(ISERROR(Data4!AP$155),0,Data4!AP$155)</f>
        <v>0</v>
      </c>
      <c r="AJ96" s="169">
        <f>IF(ISERROR(Data4!AQ$155),0,Data4!AQ$155)</f>
        <v>0</v>
      </c>
      <c r="AO96" s="3"/>
      <c r="AP96" s="3"/>
    </row>
    <row r="97" spans="2:42" hidden="1">
      <c r="B97" s="66" t="s">
        <v>53</v>
      </c>
      <c r="C97" s="180" t="str">
        <f>IF(Kalba="EN",Data2!C$76,Data2!B$76) &amp; " "&amp; IF(Kalba="EN",Data2!C$77,Data2!B$77)</f>
        <v>SE žala (pasirinkite SE žalos komponentą)</v>
      </c>
      <c r="D97" s="62">
        <f t="shared" ref="D97:AJ97" si="28">ROUND(SUM(D98:D100),0)</f>
        <v>0</v>
      </c>
      <c r="E97" s="62">
        <f t="shared" si="28"/>
        <v>0</v>
      </c>
      <c r="F97" s="62">
        <f t="shared" si="28"/>
        <v>0</v>
      </c>
      <c r="G97" s="62">
        <f t="shared" si="28"/>
        <v>0</v>
      </c>
      <c r="H97" s="62">
        <f t="shared" si="28"/>
        <v>0</v>
      </c>
      <c r="I97" s="62">
        <f t="shared" si="28"/>
        <v>0</v>
      </c>
      <c r="J97" s="62">
        <f t="shared" si="28"/>
        <v>0</v>
      </c>
      <c r="K97" s="62">
        <f t="shared" si="28"/>
        <v>0</v>
      </c>
      <c r="L97" s="62">
        <f t="shared" si="28"/>
        <v>0</v>
      </c>
      <c r="M97" s="62">
        <f t="shared" si="28"/>
        <v>0</v>
      </c>
      <c r="N97" s="62">
        <f t="shared" si="28"/>
        <v>0</v>
      </c>
      <c r="O97" s="62">
        <f t="shared" si="28"/>
        <v>0</v>
      </c>
      <c r="P97" s="62">
        <f t="shared" si="28"/>
        <v>0</v>
      </c>
      <c r="Q97" s="62">
        <f t="shared" si="28"/>
        <v>0</v>
      </c>
      <c r="R97" s="62">
        <f t="shared" si="28"/>
        <v>0</v>
      </c>
      <c r="S97" s="62">
        <f t="shared" si="28"/>
        <v>0</v>
      </c>
      <c r="T97" s="62">
        <f t="shared" si="28"/>
        <v>0</v>
      </c>
      <c r="U97" s="62">
        <f t="shared" si="28"/>
        <v>0</v>
      </c>
      <c r="V97" s="62">
        <f t="shared" si="28"/>
        <v>0</v>
      </c>
      <c r="W97" s="62">
        <f t="shared" si="28"/>
        <v>0</v>
      </c>
      <c r="X97" s="62">
        <f t="shared" si="28"/>
        <v>0</v>
      </c>
      <c r="Y97" s="62">
        <f t="shared" si="28"/>
        <v>0</v>
      </c>
      <c r="Z97" s="62">
        <f t="shared" si="28"/>
        <v>0</v>
      </c>
      <c r="AA97" s="62">
        <f t="shared" si="28"/>
        <v>0</v>
      </c>
      <c r="AB97" s="62">
        <f t="shared" si="28"/>
        <v>0</v>
      </c>
      <c r="AC97" s="62">
        <f t="shared" si="28"/>
        <v>0</v>
      </c>
      <c r="AD97" s="62">
        <f t="shared" si="28"/>
        <v>0</v>
      </c>
      <c r="AE97" s="62">
        <f t="shared" si="28"/>
        <v>0</v>
      </c>
      <c r="AF97" s="62">
        <f t="shared" si="28"/>
        <v>0</v>
      </c>
      <c r="AG97" s="62">
        <f t="shared" si="28"/>
        <v>0</v>
      </c>
      <c r="AH97" s="62">
        <f t="shared" si="28"/>
        <v>0</v>
      </c>
      <c r="AI97" s="62">
        <f t="shared" si="28"/>
        <v>0</v>
      </c>
      <c r="AJ97" s="62">
        <f t="shared" si="28"/>
        <v>0</v>
      </c>
      <c r="AO97" s="3"/>
      <c r="AP97" s="3"/>
    </row>
    <row r="98" spans="2:42" hidden="1">
      <c r="B98" s="199" t="s">
        <v>344</v>
      </c>
      <c r="C98" s="181" t="str">
        <f>Data4!D$157</f>
        <v>-</v>
      </c>
      <c r="D98" s="65">
        <f>F98+NPV(FDN,G98:INDEX(G98:AJ98,PAL))</f>
        <v>0</v>
      </c>
      <c r="E98" s="65">
        <f>SUMIF($F$5:$AJ$5,"&lt;="&amp;PAL,$F98:$AJ98)</f>
        <v>0</v>
      </c>
      <c r="F98" s="169">
        <f>IF(ISERROR(Data4!M$157),0,Data4!M$157)</f>
        <v>0</v>
      </c>
      <c r="G98" s="169">
        <f>IF(ISERROR(Data4!N$157),0,Data4!N$157)</f>
        <v>0</v>
      </c>
      <c r="H98" s="169">
        <f>IF(ISERROR(Data4!O$157),0,Data4!O$157)</f>
        <v>0</v>
      </c>
      <c r="I98" s="169">
        <f>IF(ISERROR(Data4!P$157),0,Data4!P$157)</f>
        <v>0</v>
      </c>
      <c r="J98" s="169">
        <f>IF(ISERROR(Data4!Q$157),0,Data4!Q$157)</f>
        <v>0</v>
      </c>
      <c r="K98" s="169">
        <f>IF(ISERROR(Data4!R$157),0,Data4!R$157)</f>
        <v>0</v>
      </c>
      <c r="L98" s="169">
        <f>IF(ISERROR(Data4!S$157),0,Data4!S$157)</f>
        <v>0</v>
      </c>
      <c r="M98" s="169">
        <f>IF(ISERROR(Data4!T$157),0,Data4!T$157)</f>
        <v>0</v>
      </c>
      <c r="N98" s="169">
        <f>IF(ISERROR(Data4!U$157),0,Data4!U$157)</f>
        <v>0</v>
      </c>
      <c r="O98" s="169">
        <f>IF(ISERROR(Data4!V$157),0,Data4!V$157)</f>
        <v>0</v>
      </c>
      <c r="P98" s="169">
        <f>IF(ISERROR(Data4!W$157),0,Data4!W$157)</f>
        <v>0</v>
      </c>
      <c r="Q98" s="169">
        <f>IF(ISERROR(Data4!X$157),0,Data4!X$157)</f>
        <v>0</v>
      </c>
      <c r="R98" s="169">
        <f>IF(ISERROR(Data4!Y$157),0,Data4!Y$157)</f>
        <v>0</v>
      </c>
      <c r="S98" s="169">
        <f>IF(ISERROR(Data4!Z$157),0,Data4!Z$157)</f>
        <v>0</v>
      </c>
      <c r="T98" s="169">
        <f>IF(ISERROR(Data4!AA$157),0,Data4!AA$157)</f>
        <v>0</v>
      </c>
      <c r="U98" s="169">
        <f>IF(ISERROR(Data4!AB$157),0,Data4!AB$157)</f>
        <v>0</v>
      </c>
      <c r="V98" s="169">
        <f>IF(ISERROR(Data4!AC$157),0,Data4!AC$157)</f>
        <v>0</v>
      </c>
      <c r="W98" s="169">
        <f>IF(ISERROR(Data4!AD$157),0,Data4!AD$157)</f>
        <v>0</v>
      </c>
      <c r="X98" s="169">
        <f>IF(ISERROR(Data4!AE$157),0,Data4!AE$157)</f>
        <v>0</v>
      </c>
      <c r="Y98" s="169">
        <f>IF(ISERROR(Data4!AF$157),0,Data4!AF$157)</f>
        <v>0</v>
      </c>
      <c r="Z98" s="169">
        <f>IF(ISERROR(Data4!AG$157),0,Data4!AG$157)</f>
        <v>0</v>
      </c>
      <c r="AA98" s="169">
        <f>IF(ISERROR(Data4!AH$157),0,Data4!AH$157)</f>
        <v>0</v>
      </c>
      <c r="AB98" s="169">
        <f>IF(ISERROR(Data4!AI$157),0,Data4!AI$157)</f>
        <v>0</v>
      </c>
      <c r="AC98" s="169">
        <f>IF(ISERROR(Data4!AJ$157),0,Data4!AJ$157)</f>
        <v>0</v>
      </c>
      <c r="AD98" s="169">
        <f>IF(ISERROR(Data4!AK$157),0,Data4!AK$157)</f>
        <v>0</v>
      </c>
      <c r="AE98" s="169">
        <f>IF(ISERROR(Data4!AL$157),0,Data4!AL$157)</f>
        <v>0</v>
      </c>
      <c r="AF98" s="169">
        <f>IF(ISERROR(Data4!AM$157),0,Data4!AM$157)</f>
        <v>0</v>
      </c>
      <c r="AG98" s="169">
        <f>IF(ISERROR(Data4!AN$157),0,Data4!AN$157)</f>
        <v>0</v>
      </c>
      <c r="AH98" s="169">
        <f>IF(ISERROR(Data4!AO$157),0,Data4!AO$157)</f>
        <v>0</v>
      </c>
      <c r="AI98" s="169">
        <f>IF(ISERROR(Data4!AP$157),0,Data4!AP$157)</f>
        <v>0</v>
      </c>
      <c r="AJ98" s="169">
        <f>IF(ISERROR(Data4!AQ$157),0,Data4!AQ$157)</f>
        <v>0</v>
      </c>
      <c r="AO98" s="3"/>
      <c r="AP98" s="3"/>
    </row>
    <row r="99" spans="2:42" hidden="1">
      <c r="B99" s="199" t="s">
        <v>345</v>
      </c>
      <c r="C99" s="181" t="str">
        <f>Data4!D$158</f>
        <v>-</v>
      </c>
      <c r="D99" s="65">
        <f>F99+NPV(FDN,G99:INDEX(G99:AJ99,PAL))</f>
        <v>0</v>
      </c>
      <c r="E99" s="65">
        <f>SUMIF($F$5:$AJ$5,"&lt;="&amp;PAL,$F99:$AJ99)</f>
        <v>0</v>
      </c>
      <c r="F99" s="169">
        <f>IF(ISERROR(Data4!M$158),0,Data4!M$158)</f>
        <v>0</v>
      </c>
      <c r="G99" s="169">
        <f>IF(ISERROR(Data4!N$158),0,Data4!N$158)</f>
        <v>0</v>
      </c>
      <c r="H99" s="169">
        <f>IF(ISERROR(Data4!O$158),0,Data4!O$158)</f>
        <v>0</v>
      </c>
      <c r="I99" s="169">
        <f>IF(ISERROR(Data4!P$158),0,Data4!P$158)</f>
        <v>0</v>
      </c>
      <c r="J99" s="169">
        <f>IF(ISERROR(Data4!Q$158),0,Data4!Q$158)</f>
        <v>0</v>
      </c>
      <c r="K99" s="169">
        <f>IF(ISERROR(Data4!R$158),0,Data4!R$158)</f>
        <v>0</v>
      </c>
      <c r="L99" s="169">
        <f>IF(ISERROR(Data4!S$158),0,Data4!S$158)</f>
        <v>0</v>
      </c>
      <c r="M99" s="169">
        <f>IF(ISERROR(Data4!T$158),0,Data4!T$158)</f>
        <v>0</v>
      </c>
      <c r="N99" s="169">
        <f>IF(ISERROR(Data4!U$158),0,Data4!U$158)</f>
        <v>0</v>
      </c>
      <c r="O99" s="169">
        <f>IF(ISERROR(Data4!V$158),0,Data4!V$158)</f>
        <v>0</v>
      </c>
      <c r="P99" s="169">
        <f>IF(ISERROR(Data4!W$158),0,Data4!W$158)</f>
        <v>0</v>
      </c>
      <c r="Q99" s="169">
        <f>IF(ISERROR(Data4!X$158),0,Data4!X$158)</f>
        <v>0</v>
      </c>
      <c r="R99" s="169">
        <f>IF(ISERROR(Data4!Y$158),0,Data4!Y$158)</f>
        <v>0</v>
      </c>
      <c r="S99" s="169">
        <f>IF(ISERROR(Data4!Z$158),0,Data4!Z$158)</f>
        <v>0</v>
      </c>
      <c r="T99" s="169">
        <f>IF(ISERROR(Data4!AA$158),0,Data4!AA$158)</f>
        <v>0</v>
      </c>
      <c r="U99" s="169">
        <f>IF(ISERROR(Data4!AB$158),0,Data4!AB$158)</f>
        <v>0</v>
      </c>
      <c r="V99" s="169">
        <f>IF(ISERROR(Data4!AC$158),0,Data4!AC$158)</f>
        <v>0</v>
      </c>
      <c r="W99" s="169">
        <f>IF(ISERROR(Data4!AD$158),0,Data4!AD$158)</f>
        <v>0</v>
      </c>
      <c r="X99" s="169">
        <f>IF(ISERROR(Data4!AE$158),0,Data4!AE$158)</f>
        <v>0</v>
      </c>
      <c r="Y99" s="169">
        <f>IF(ISERROR(Data4!AF$158),0,Data4!AF$158)</f>
        <v>0</v>
      </c>
      <c r="Z99" s="169">
        <f>IF(ISERROR(Data4!AG$158),0,Data4!AG$158)</f>
        <v>0</v>
      </c>
      <c r="AA99" s="169">
        <f>IF(ISERROR(Data4!AH$158),0,Data4!AH$158)</f>
        <v>0</v>
      </c>
      <c r="AB99" s="169">
        <f>IF(ISERROR(Data4!AI$158),0,Data4!AI$158)</f>
        <v>0</v>
      </c>
      <c r="AC99" s="169">
        <f>IF(ISERROR(Data4!AJ$158),0,Data4!AJ$158)</f>
        <v>0</v>
      </c>
      <c r="AD99" s="169">
        <f>IF(ISERROR(Data4!AK$158),0,Data4!AK$158)</f>
        <v>0</v>
      </c>
      <c r="AE99" s="169">
        <f>IF(ISERROR(Data4!AL$158),0,Data4!AL$158)</f>
        <v>0</v>
      </c>
      <c r="AF99" s="169">
        <f>IF(ISERROR(Data4!AM$158),0,Data4!AM$158)</f>
        <v>0</v>
      </c>
      <c r="AG99" s="169">
        <f>IF(ISERROR(Data4!AN$158),0,Data4!AN$158)</f>
        <v>0</v>
      </c>
      <c r="AH99" s="169">
        <f>IF(ISERROR(Data4!AO$158),0,Data4!AO$158)</f>
        <v>0</v>
      </c>
      <c r="AI99" s="169">
        <f>IF(ISERROR(Data4!AP$158),0,Data4!AP$158)</f>
        <v>0</v>
      </c>
      <c r="AJ99" s="169">
        <f>IF(ISERROR(Data4!AQ$158),0,Data4!AQ$158)</f>
        <v>0</v>
      </c>
      <c r="AO99" s="3"/>
      <c r="AP99" s="3"/>
    </row>
    <row r="100" spans="2:42" hidden="1">
      <c r="B100" s="199" t="s">
        <v>346</v>
      </c>
      <c r="C100" s="181" t="str">
        <f>Data4!D$159</f>
        <v>-</v>
      </c>
      <c r="D100" s="65">
        <f>F100+NPV(FDN,G100:INDEX(G100:AJ100,PAL))</f>
        <v>0</v>
      </c>
      <c r="E100" s="65">
        <f>SUMIF($F$5:$AJ$5,"&lt;="&amp;PAL,$F100:$AJ100)</f>
        <v>0</v>
      </c>
      <c r="F100" s="169">
        <f>IF(ISERROR(Data4!M$159),0,Data4!M$159)</f>
        <v>0</v>
      </c>
      <c r="G100" s="169">
        <f>IF(ISERROR(Data4!N$159),0,Data4!N$159)</f>
        <v>0</v>
      </c>
      <c r="H100" s="169">
        <f>IF(ISERROR(Data4!O$159),0,Data4!O$159)</f>
        <v>0</v>
      </c>
      <c r="I100" s="169">
        <f>IF(ISERROR(Data4!P$159),0,Data4!P$159)</f>
        <v>0</v>
      </c>
      <c r="J100" s="169">
        <f>IF(ISERROR(Data4!Q$159),0,Data4!Q$159)</f>
        <v>0</v>
      </c>
      <c r="K100" s="169">
        <f>IF(ISERROR(Data4!R$159),0,Data4!R$159)</f>
        <v>0</v>
      </c>
      <c r="L100" s="169">
        <f>IF(ISERROR(Data4!S$159),0,Data4!S$159)</f>
        <v>0</v>
      </c>
      <c r="M100" s="169">
        <f>IF(ISERROR(Data4!T$159),0,Data4!T$159)</f>
        <v>0</v>
      </c>
      <c r="N100" s="169">
        <f>IF(ISERROR(Data4!U$159),0,Data4!U$159)</f>
        <v>0</v>
      </c>
      <c r="O100" s="169">
        <f>IF(ISERROR(Data4!V$159),0,Data4!V$159)</f>
        <v>0</v>
      </c>
      <c r="P100" s="169">
        <f>IF(ISERROR(Data4!W$159),0,Data4!W$159)</f>
        <v>0</v>
      </c>
      <c r="Q100" s="169">
        <f>IF(ISERROR(Data4!X$159),0,Data4!X$159)</f>
        <v>0</v>
      </c>
      <c r="R100" s="169">
        <f>IF(ISERROR(Data4!Y$159),0,Data4!Y$159)</f>
        <v>0</v>
      </c>
      <c r="S100" s="169">
        <f>IF(ISERROR(Data4!Z$159),0,Data4!Z$159)</f>
        <v>0</v>
      </c>
      <c r="T100" s="169">
        <f>IF(ISERROR(Data4!AA$159),0,Data4!AA$159)</f>
        <v>0</v>
      </c>
      <c r="U100" s="169">
        <f>IF(ISERROR(Data4!AB$159),0,Data4!AB$159)</f>
        <v>0</v>
      </c>
      <c r="V100" s="169">
        <f>IF(ISERROR(Data4!AC$159),0,Data4!AC$159)</f>
        <v>0</v>
      </c>
      <c r="W100" s="169">
        <f>IF(ISERROR(Data4!AD$159),0,Data4!AD$159)</f>
        <v>0</v>
      </c>
      <c r="X100" s="169">
        <f>IF(ISERROR(Data4!AE$159),0,Data4!AE$159)</f>
        <v>0</v>
      </c>
      <c r="Y100" s="169">
        <f>IF(ISERROR(Data4!AF$159),0,Data4!AF$159)</f>
        <v>0</v>
      </c>
      <c r="Z100" s="169">
        <f>IF(ISERROR(Data4!AG$159),0,Data4!AG$159)</f>
        <v>0</v>
      </c>
      <c r="AA100" s="169">
        <f>IF(ISERROR(Data4!AH$159),0,Data4!AH$159)</f>
        <v>0</v>
      </c>
      <c r="AB100" s="169">
        <f>IF(ISERROR(Data4!AI$159),0,Data4!AI$159)</f>
        <v>0</v>
      </c>
      <c r="AC100" s="169">
        <f>IF(ISERROR(Data4!AJ$159),0,Data4!AJ$159)</f>
        <v>0</v>
      </c>
      <c r="AD100" s="169">
        <f>IF(ISERROR(Data4!AK$159),0,Data4!AK$159)</f>
        <v>0</v>
      </c>
      <c r="AE100" s="169">
        <f>IF(ISERROR(Data4!AL$159),0,Data4!AL$159)</f>
        <v>0</v>
      </c>
      <c r="AF100" s="169">
        <f>IF(ISERROR(Data4!AM$159),0,Data4!AM$159)</f>
        <v>0</v>
      </c>
      <c r="AG100" s="169">
        <f>IF(ISERROR(Data4!AN$159),0,Data4!AN$159)</f>
        <v>0</v>
      </c>
      <c r="AH100" s="169">
        <f>IF(ISERROR(Data4!AO$159),0,Data4!AO$159)</f>
        <v>0</v>
      </c>
      <c r="AI100" s="169">
        <f>IF(ISERROR(Data4!AP$159),0,Data4!AP$159)</f>
        <v>0</v>
      </c>
      <c r="AJ100" s="169">
        <f>IF(ISERROR(Data4!AQ$159),0,Data4!AQ$159)</f>
        <v>0</v>
      </c>
      <c r="AO100" s="3"/>
      <c r="AP100" s="3"/>
    </row>
  </sheetData>
  <sheetProtection algorithmName="SHA-512" hashValue="Nxptd/HhE2aFxHcbIwoU71McZrYsIXqOePbmyG5oHXsJE4vhufUG4KJdCaPQw8rFxtovvUm/ebW9OcL1mXMcfA==" saltValue="Uyl9i13wtiG2lP1ukJ/bzQ==" spinCount="100000" sheet="1" objects="1" scenarios="1"/>
  <mergeCells count="5">
    <mergeCell ref="B86:C86"/>
    <mergeCell ref="C2:E2"/>
    <mergeCell ref="C3:E3"/>
    <mergeCell ref="C4:E4"/>
    <mergeCell ref="AP4:AY4"/>
  </mergeCells>
  <conditionalFormatting sqref="B7:C48 B56:C56 B49:B55 B57:B59">
    <cfRule type="expression" dxfId="191" priority="4" stopIfTrue="1">
      <formula>$AO7=1</formula>
    </cfRule>
  </conditionalFormatting>
  <conditionalFormatting sqref="C4:E4">
    <cfRule type="expression" dxfId="190" priority="3" stopIfTrue="1">
      <formula>LEN($C$4)&gt;0</formula>
    </cfRule>
  </conditionalFormatting>
  <conditionalFormatting sqref="B88:C100">
    <cfRule type="expression" dxfId="189" priority="5" stopIfTrue="1">
      <formula>#REF!=1</formula>
    </cfRule>
  </conditionalFormatting>
  <conditionalFormatting sqref="C57:C59">
    <cfRule type="expression" dxfId="188" priority="1" stopIfTrue="1">
      <formula>$AO57=1</formula>
    </cfRule>
  </conditionalFormatting>
  <dataValidations xWindow="520" yWindow="609" count="2">
    <dataValidation type="decimal" allowBlank="1" showInputMessage="1" showErrorMessage="1" sqref="F18:AJ20 F23:AJ29 F33:AJ33 F37:AJ40 F42:AJ43 F45:AJ46 F8:AJ16 F90:AJ96 F49:AJ55 F98:AJ100 F57:AJ59">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51393DC8-DCFE-4B6C-A4C8-F26756143E1C}">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20" yWindow="609" count="2">
        <x14:dataValidation type="list" allowBlank="1" showInputMessage="1" showErrorMessage="1" prompt="Prašome naudos komponentą pasirinkti iš siūlomo sąrašo. Jeigu sąrašas tusčias, jūs jau esate pasirinkę visus galimus naudos kompentus.">
          <x14:formula1>
            <xm:f>IF(Data0!$CS$2&lt;&gt;"",OFFSET(Data0!$CS$1,INDEX( MATCH(1,(--(Data0!$CS$2:$CS$61&lt;&gt;"")),0),1),0,SUMPRODUCT(--(LEN(Data0!$CS$2:$CS$61)&gt;0)),1),OFFSET(Data0!$CS$2,INDEX( MATCH(1,(--(Data0!$CS$3:$CS$61&lt;&gt;"")),0),1),0,SUMPRODUCT(--(LEN(Data0!$CS$3:$CS$61)&gt;0)),1))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IF(Data0!$CU$2&lt;&gt;"",OFFSET(Data0!$CU$1,INDEX( MATCH(1,(--(Data0!$CU$2:$CU$61&lt;&gt;"")),0),1),0,SUMPRODUCT(--(LEN(Data0!$CU$2:$CU$61)&gt;0)),1),OFFSET(Data0!$CU$2,INDEX( MATCH(1,(--(Data0!$CU$3:$CU$61&lt;&gt;"")),0),1),0,SUMPRODUCT(--(LEN(Data0!$CU$3:$CU$61)&gt;0)),1))</xm:f>
          </x14:formula1>
          <xm:sqref>C57:C59</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tabColor rgb="FFC8C8C8"/>
    <pageSetUpPr fitToPage="1"/>
  </sheetPr>
  <dimension ref="B1:BC100"/>
  <sheetViews>
    <sheetView showGridLines="0" showRowColHeaders="0" workbookViewId="0">
      <pane xSplit="5" ySplit="6" topLeftCell="F7" activePane="bottomRight" state="frozen"/>
      <selection activeCell="E79" sqref="E79"/>
      <selection pane="topRight" activeCell="E79" sqref="E79"/>
      <selection pane="bottomLeft" activeCell="E79" sqref="E79"/>
      <selection pane="bottomRight" activeCell="E6" sqref="E6"/>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6" customWidth="1"/>
    <col min="32" max="36" width="12.7109375" style="26" hidden="1" customWidth="1"/>
    <col min="37" max="37" width="1.28515625" style="3" customWidth="1"/>
    <col min="38" max="39" width="9.140625" style="3" hidden="1" customWidth="1"/>
    <col min="40" max="40" width="19.42578125" style="3" hidden="1" customWidth="1"/>
    <col min="41" max="41" width="27.5703125" style="26" hidden="1" customWidth="1"/>
    <col min="42" max="42" width="9.140625" style="52"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6"/>
      <c r="AW1" s="26"/>
      <c r="AX1" s="26"/>
      <c r="AY1" s="26"/>
      <c r="AZ1" s="26"/>
      <c r="BA1" s="26"/>
      <c r="BB1" s="26"/>
      <c r="BC1" s="26"/>
    </row>
    <row r="2" spans="2:55" ht="27.75" customHeight="1">
      <c r="B2" s="164"/>
      <c r="C2" s="929" t="str">
        <f>UPPER('1'!K36)&amp;"
"&amp;UPPER('1'!K37)</f>
        <v xml:space="preserve">PAPILDOMAS INVESTAVIMO OBJEKTAS (B)
</v>
      </c>
      <c r="D2" s="929"/>
      <c r="E2" s="929"/>
    </row>
    <row r="3" spans="2:55" ht="26.25" customHeight="1" thickBot="1">
      <c r="B3" s="165"/>
      <c r="C3" s="930" t="str">
        <f>"Alternatyva """&amp;Data0!O13&amp;""""</f>
        <v>Alternatyva ""</v>
      </c>
      <c r="D3" s="930"/>
      <c r="E3" s="930"/>
      <c r="G3" s="2"/>
    </row>
    <row r="4" spans="2:55" ht="26.25" customHeight="1">
      <c r="B4" s="53"/>
      <c r="C4" s="932" t="str">
        <f ca="1">IF(ISERROR(AZ6),"",AZ6)</f>
        <v/>
      </c>
      <c r="D4" s="932"/>
      <c r="E4" s="932"/>
      <c r="G4" s="2"/>
      <c r="AM4" s="384" t="s">
        <v>607</v>
      </c>
      <c r="AN4" s="514" t="s">
        <v>967</v>
      </c>
      <c r="AO4" s="386" t="s">
        <v>382</v>
      </c>
      <c r="AP4" s="927" t="s">
        <v>376</v>
      </c>
      <c r="AQ4" s="927"/>
      <c r="AR4" s="927"/>
      <c r="AS4" s="927"/>
      <c r="AT4" s="927"/>
      <c r="AU4" s="927"/>
      <c r="AV4" s="927"/>
      <c r="AW4" s="927"/>
      <c r="AX4" s="927"/>
      <c r="AY4" s="928"/>
      <c r="AZ4" s="385" t="s">
        <v>378</v>
      </c>
    </row>
    <row r="5" spans="2:55">
      <c r="B5" s="54" t="str">
        <f>IF(Kalba="EN",Data2!C30,Data2!B30)</f>
        <v>Projekto įgyvendinimo metai</v>
      </c>
      <c r="C5" s="55"/>
      <c r="D5" s="56" t="s">
        <v>331</v>
      </c>
      <c r="E5" s="57"/>
      <c r="F5" s="58">
        <f>Data4!M1</f>
        <v>0</v>
      </c>
      <c r="G5" s="58">
        <f>Data4!N1</f>
        <v>1</v>
      </c>
      <c r="H5" s="58">
        <f>Data4!O1</f>
        <v>2</v>
      </c>
      <c r="I5" s="58">
        <f>Data4!P1</f>
        <v>3</v>
      </c>
      <c r="J5" s="58">
        <f>Data4!Q1</f>
        <v>4</v>
      </c>
      <c r="K5" s="58">
        <f>Data4!R1</f>
        <v>5</v>
      </c>
      <c r="L5" s="58">
        <f>Data4!S1</f>
        <v>6</v>
      </c>
      <c r="M5" s="58">
        <f>Data4!T1</f>
        <v>7</v>
      </c>
      <c r="N5" s="58">
        <f>Data4!U1</f>
        <v>8</v>
      </c>
      <c r="O5" s="58">
        <f>Data4!V1</f>
        <v>9</v>
      </c>
      <c r="P5" s="58">
        <f>Data4!W1</f>
        <v>10</v>
      </c>
      <c r="Q5" s="58">
        <f>Data4!X1</f>
        <v>11</v>
      </c>
      <c r="R5" s="58">
        <f>Data4!Y1</f>
        <v>12</v>
      </c>
      <c r="S5" s="58">
        <f>Data4!Z1</f>
        <v>13</v>
      </c>
      <c r="T5" s="58">
        <f>Data4!AA1</f>
        <v>14</v>
      </c>
      <c r="U5" s="58">
        <f>Data4!AB1</f>
        <v>15</v>
      </c>
      <c r="V5" s="58">
        <f>Data4!AC1</f>
        <v>16</v>
      </c>
      <c r="W5" s="58">
        <f>Data4!AD1</f>
        <v>17</v>
      </c>
      <c r="X5" s="58">
        <f>Data4!AE1</f>
        <v>18</v>
      </c>
      <c r="Y5" s="58">
        <f>Data4!AF1</f>
        <v>19</v>
      </c>
      <c r="Z5" s="58">
        <f>Data4!AG1</f>
        <v>20</v>
      </c>
      <c r="AA5" s="58">
        <f>Data4!AH1</f>
        <v>21</v>
      </c>
      <c r="AB5" s="58">
        <f>Data4!AI1</f>
        <v>22</v>
      </c>
      <c r="AC5" s="58">
        <f>Data4!AJ1</f>
        <v>23</v>
      </c>
      <c r="AD5" s="58">
        <f>Data4!AK1</f>
        <v>24</v>
      </c>
      <c r="AE5" s="58">
        <f>Data4!AL1</f>
        <v>25</v>
      </c>
      <c r="AF5" s="58">
        <f>Data4!AM1</f>
        <v>26</v>
      </c>
      <c r="AG5" s="58">
        <f>Data4!AN1</f>
        <v>27</v>
      </c>
      <c r="AH5" s="58">
        <f>Data4!AO1</f>
        <v>28</v>
      </c>
      <c r="AI5" s="58">
        <f>Data4!AP1</f>
        <v>29</v>
      </c>
      <c r="AJ5" s="58">
        <f>Data4!AQ1</f>
        <v>30</v>
      </c>
      <c r="AM5" s="381"/>
      <c r="AN5" s="513"/>
      <c r="AO5" s="387"/>
      <c r="AP5" s="59">
        <v>1</v>
      </c>
      <c r="AQ5" s="59">
        <v>2</v>
      </c>
      <c r="AR5" s="59">
        <v>3</v>
      </c>
      <c r="AS5" s="59">
        <v>4</v>
      </c>
      <c r="AT5" s="59">
        <v>5</v>
      </c>
      <c r="AU5" s="59">
        <v>6</v>
      </c>
      <c r="AV5" s="59">
        <v>7</v>
      </c>
      <c r="AW5" s="59">
        <v>8</v>
      </c>
      <c r="AX5" s="59">
        <v>9</v>
      </c>
      <c r="AY5" s="388">
        <v>10</v>
      </c>
      <c r="AZ5" s="379" t="str">
        <f ca="1">IF(MAX(AP6:AY6)=0,"",INDEX(AP5:AY5,1,MATCH(MAX(AP6:AY6),AP6:AY6,0)))</f>
        <v/>
      </c>
    </row>
    <row r="6" spans="2:55">
      <c r="B6" s="54" t="str">
        <f>IF(Kalba="EN",Data2!C31,Data2!B31)</f>
        <v>Projekto biudžeto eilutė / Projekto įgyvendinimo kalendoriniai metai</v>
      </c>
      <c r="C6" s="55"/>
      <c r="D6" s="60" t="s">
        <v>383</v>
      </c>
      <c r="E6" s="60" t="s">
        <v>1482</v>
      </c>
      <c r="F6" s="58">
        <f>Data4!M2</f>
        <v>2017</v>
      </c>
      <c r="G6" s="58">
        <f>Data4!N2</f>
        <v>2018</v>
      </c>
      <c r="H6" s="58">
        <f>Data4!O2</f>
        <v>2019</v>
      </c>
      <c r="I6" s="58">
        <f>Data4!P2</f>
        <v>2020</v>
      </c>
      <c r="J6" s="58">
        <f>Data4!Q2</f>
        <v>2021</v>
      </c>
      <c r="K6" s="58">
        <f>Data4!R2</f>
        <v>2022</v>
      </c>
      <c r="L6" s="58">
        <f>Data4!S2</f>
        <v>2023</v>
      </c>
      <c r="M6" s="58">
        <f>Data4!T2</f>
        <v>2024</v>
      </c>
      <c r="N6" s="58">
        <f>Data4!U2</f>
        <v>2025</v>
      </c>
      <c r="O6" s="58">
        <f>Data4!V2</f>
        <v>2026</v>
      </c>
      <c r="P6" s="58">
        <f>Data4!W2</f>
        <v>2027</v>
      </c>
      <c r="Q6" s="58">
        <f>Data4!X2</f>
        <v>2028</v>
      </c>
      <c r="R6" s="58">
        <f>Data4!Y2</f>
        <v>2029</v>
      </c>
      <c r="S6" s="58">
        <f>Data4!Z2</f>
        <v>2030</v>
      </c>
      <c r="T6" s="58">
        <f>Data4!AA2</f>
        <v>2031</v>
      </c>
      <c r="U6" s="58">
        <f>Data4!AB2</f>
        <v>2032</v>
      </c>
      <c r="V6" s="58">
        <f>Data4!AC2</f>
        <v>2033</v>
      </c>
      <c r="W6" s="58">
        <f>Data4!AD2</f>
        <v>2034</v>
      </c>
      <c r="X6" s="58">
        <f>Data4!AE2</f>
        <v>2035</v>
      </c>
      <c r="Y6" s="58">
        <f>Data4!AF2</f>
        <v>2036</v>
      </c>
      <c r="Z6" s="58">
        <f>Data4!AG2</f>
        <v>2037</v>
      </c>
      <c r="AA6" s="58">
        <f>Data4!AH2</f>
        <v>2038</v>
      </c>
      <c r="AB6" s="58">
        <f>Data4!AI2</f>
        <v>2039</v>
      </c>
      <c r="AC6" s="58">
        <f>Data4!AJ2</f>
        <v>2040</v>
      </c>
      <c r="AD6" s="58">
        <f>Data4!AK2</f>
        <v>2041</v>
      </c>
      <c r="AE6" s="58">
        <f>Data4!AL2</f>
        <v>2042</v>
      </c>
      <c r="AF6" s="58">
        <f>Data4!AM2</f>
        <v>2043</v>
      </c>
      <c r="AG6" s="58">
        <f>Data4!AN2</f>
        <v>2044</v>
      </c>
      <c r="AH6" s="58">
        <f>Data4!AO2</f>
        <v>2045</v>
      </c>
      <c r="AI6" s="58">
        <f>Data4!AP2</f>
        <v>2046</v>
      </c>
      <c r="AJ6" s="58">
        <f>Data4!AQ2</f>
        <v>2047</v>
      </c>
      <c r="AM6" s="381"/>
      <c r="AN6" s="513"/>
      <c r="AO6" s="387"/>
      <c r="AP6" s="59">
        <f t="shared" ref="AP6:AY6" si="0">COUNTIF(AP$7:AP$59,"Klaida")</f>
        <v>0</v>
      </c>
      <c r="AQ6" s="59">
        <f t="shared" ca="1" si="0"/>
        <v>0</v>
      </c>
      <c r="AR6" s="59">
        <f t="shared" si="0"/>
        <v>0</v>
      </c>
      <c r="AS6" s="59">
        <f t="shared" si="0"/>
        <v>0</v>
      </c>
      <c r="AT6" s="59">
        <f t="shared" si="0"/>
        <v>0</v>
      </c>
      <c r="AU6" s="59">
        <f t="shared" si="0"/>
        <v>0</v>
      </c>
      <c r="AV6" s="59">
        <f t="shared" si="0"/>
        <v>0</v>
      </c>
      <c r="AW6" s="59">
        <f t="shared" si="0"/>
        <v>0</v>
      </c>
      <c r="AX6" s="59">
        <f t="shared" si="0"/>
        <v>0</v>
      </c>
      <c r="AY6" s="388">
        <f t="shared" si="0"/>
        <v>0</v>
      </c>
      <c r="AZ6" s="3" t="e">
        <f ca="1">VLOOKUP(AZ5,Klaidu_pranesimai,2,FALSE)</f>
        <v>#N/A</v>
      </c>
    </row>
    <row r="7" spans="2:55" s="61" customFormat="1">
      <c r="B7" s="5" t="s">
        <v>6</v>
      </c>
      <c r="C7" s="5" t="str">
        <f>IF(Kalba="EN",Data2!C32,Data2!B32)</f>
        <v>Alternatyvos investicijos, iš viso</v>
      </c>
      <c r="D7" s="62">
        <f>ROUND(SUM(D8:D15),0)</f>
        <v>0</v>
      </c>
      <c r="E7" s="62">
        <f>ROUND(SUM(E8:E15),0)</f>
        <v>0</v>
      </c>
      <c r="F7" s="62">
        <f>ROUND(SUM(F8:F15),0)</f>
        <v>0</v>
      </c>
      <c r="G7" s="62">
        <f t="shared" ref="G7:AJ7" si="1">ROUND(SUM(G8:G15),0)</f>
        <v>0</v>
      </c>
      <c r="H7" s="62">
        <f t="shared" si="1"/>
        <v>0</v>
      </c>
      <c r="I7" s="62">
        <f t="shared" si="1"/>
        <v>0</v>
      </c>
      <c r="J7" s="62">
        <f t="shared" si="1"/>
        <v>0</v>
      </c>
      <c r="K7" s="62">
        <f t="shared" si="1"/>
        <v>0</v>
      </c>
      <c r="L7" s="62">
        <f t="shared" si="1"/>
        <v>0</v>
      </c>
      <c r="M7" s="62">
        <f t="shared" si="1"/>
        <v>0</v>
      </c>
      <c r="N7" s="62">
        <f t="shared" si="1"/>
        <v>0</v>
      </c>
      <c r="O7" s="62">
        <f t="shared" si="1"/>
        <v>0</v>
      </c>
      <c r="P7" s="62">
        <f t="shared" si="1"/>
        <v>0</v>
      </c>
      <c r="Q7" s="62">
        <f t="shared" si="1"/>
        <v>0</v>
      </c>
      <c r="R7" s="62">
        <f t="shared" si="1"/>
        <v>0</v>
      </c>
      <c r="S7" s="62">
        <f t="shared" si="1"/>
        <v>0</v>
      </c>
      <c r="T7" s="62">
        <f t="shared" si="1"/>
        <v>0</v>
      </c>
      <c r="U7" s="62">
        <f t="shared" si="1"/>
        <v>0</v>
      </c>
      <c r="V7" s="62">
        <f t="shared" si="1"/>
        <v>0</v>
      </c>
      <c r="W7" s="62">
        <f t="shared" si="1"/>
        <v>0</v>
      </c>
      <c r="X7" s="62">
        <f t="shared" si="1"/>
        <v>0</v>
      </c>
      <c r="Y7" s="62">
        <f t="shared" si="1"/>
        <v>0</v>
      </c>
      <c r="Z7" s="62">
        <f t="shared" si="1"/>
        <v>0</v>
      </c>
      <c r="AA7" s="62">
        <f t="shared" si="1"/>
        <v>0</v>
      </c>
      <c r="AB7" s="62">
        <f t="shared" si="1"/>
        <v>0</v>
      </c>
      <c r="AC7" s="62">
        <f t="shared" si="1"/>
        <v>0</v>
      </c>
      <c r="AD7" s="62">
        <f t="shared" si="1"/>
        <v>0</v>
      </c>
      <c r="AE7" s="62">
        <f t="shared" si="1"/>
        <v>0</v>
      </c>
      <c r="AF7" s="62">
        <f t="shared" si="1"/>
        <v>0</v>
      </c>
      <c r="AG7" s="62">
        <f t="shared" si="1"/>
        <v>0</v>
      </c>
      <c r="AH7" s="62">
        <f t="shared" si="1"/>
        <v>0</v>
      </c>
      <c r="AI7" s="62">
        <f t="shared" si="1"/>
        <v>0</v>
      </c>
      <c r="AJ7" s="62">
        <f t="shared" si="1"/>
        <v>0</v>
      </c>
      <c r="AM7" s="382">
        <f>ROUND(SUM(AM8:AM15),0)</f>
        <v>0</v>
      </c>
      <c r="AN7" s="382">
        <f>ROUND(SUM(AN8:AN15),0)</f>
        <v>0</v>
      </c>
      <c r="AO7" s="389"/>
      <c r="AP7" s="63"/>
      <c r="AQ7" s="63"/>
      <c r="AR7" s="63"/>
      <c r="AS7" s="63"/>
      <c r="AT7" s="63"/>
      <c r="AU7" s="63"/>
      <c r="AV7" s="63"/>
      <c r="AW7" s="63"/>
      <c r="AX7" s="63"/>
      <c r="AY7" s="390"/>
    </row>
    <row r="8" spans="2:55">
      <c r="B8" s="64" t="s">
        <v>7</v>
      </c>
      <c r="C8" s="4" t="str">
        <f>IF(Kalba="EN",Data2!C33,Data2!B33)</f>
        <v>Žemė</v>
      </c>
      <c r="D8" s="65">
        <f>F8+NPV(FDN,G8:INDEX(G8:AJ8,PAL))</f>
        <v>0</v>
      </c>
      <c r="E8" s="65">
        <f t="shared" ref="E8:E16" si="2">SUMIF($F$5:$AJ$5,"&lt;="&amp;PAL,$F8:$AJ8)</f>
        <v>0</v>
      </c>
      <c r="F8" s="78">
        <v>0</v>
      </c>
      <c r="G8" s="78">
        <v>0</v>
      </c>
      <c r="H8" s="78">
        <v>0</v>
      </c>
      <c r="I8" s="78">
        <v>0</v>
      </c>
      <c r="J8" s="78">
        <v>0</v>
      </c>
      <c r="K8" s="78">
        <v>0</v>
      </c>
      <c r="L8" s="78">
        <v>0</v>
      </c>
      <c r="M8" s="78">
        <v>0</v>
      </c>
      <c r="N8" s="78">
        <v>0</v>
      </c>
      <c r="O8" s="78">
        <v>0</v>
      </c>
      <c r="P8" s="78">
        <v>0</v>
      </c>
      <c r="Q8" s="78">
        <v>0</v>
      </c>
      <c r="R8" s="78">
        <v>0</v>
      </c>
      <c r="S8" s="78">
        <v>0</v>
      </c>
      <c r="T8" s="78">
        <v>0</v>
      </c>
      <c r="U8" s="78">
        <v>0</v>
      </c>
      <c r="V8" s="78">
        <v>0</v>
      </c>
      <c r="W8" s="78">
        <v>0</v>
      </c>
      <c r="X8" s="78">
        <v>0</v>
      </c>
      <c r="Y8" s="78">
        <v>0</v>
      </c>
      <c r="Z8" s="78">
        <v>0</v>
      </c>
      <c r="AA8" s="78">
        <v>0</v>
      </c>
      <c r="AB8" s="78">
        <v>0</v>
      </c>
      <c r="AC8" s="78">
        <v>0</v>
      </c>
      <c r="AD8" s="78">
        <v>0</v>
      </c>
      <c r="AE8" s="78">
        <v>0</v>
      </c>
      <c r="AF8" s="78">
        <v>0</v>
      </c>
      <c r="AG8" s="78">
        <v>0</v>
      </c>
      <c r="AH8" s="78">
        <v>0</v>
      </c>
      <c r="AI8" s="78">
        <v>0</v>
      </c>
      <c r="AJ8" s="78">
        <v>0</v>
      </c>
      <c r="AM8" s="383">
        <f>F8+NPV(SDN,G8:INDEX(G8:AJ8,PAL))</f>
        <v>0</v>
      </c>
      <c r="AN8" s="415">
        <f>IFERROR(SUMPRODUCT(F8+NPV(SDN,G8:INDEX(G8:AJ8,PAL)),Data1!D3),0)</f>
        <v>0</v>
      </c>
      <c r="AO8" s="387">
        <f t="shared" ref="AO8:AO20" si="3">IF(COUNTIF(AP8:AY8,"Klaida")&gt;0,1,0)</f>
        <v>0</v>
      </c>
      <c r="AP8" s="59">
        <f>IF(COUNT(F8:INDEX(F8:AJ8,PAL+1))&lt;&gt;PAL+1,"Klaida",0)</f>
        <v>0</v>
      </c>
      <c r="AQ8" s="59"/>
      <c r="AR8" s="59"/>
      <c r="AS8" s="59"/>
      <c r="AT8" s="59"/>
      <c r="AU8" s="59"/>
      <c r="AV8" s="59"/>
      <c r="AW8" s="59"/>
      <c r="AX8" s="59"/>
      <c r="AY8" s="388"/>
    </row>
    <row r="9" spans="2:55">
      <c r="B9" s="64" t="s">
        <v>9</v>
      </c>
      <c r="C9" s="4" t="str">
        <f>IF(Kalba="EN",Data2!C34,Data2!B34)</f>
        <v>Nekilnojamasis turtas</v>
      </c>
      <c r="D9" s="65">
        <f>F9+NPV(FDN,G9:INDEX(G9:AJ9,PAL))</f>
        <v>0</v>
      </c>
      <c r="E9" s="65">
        <f t="shared" si="2"/>
        <v>0</v>
      </c>
      <c r="F9" s="78">
        <v>0</v>
      </c>
      <c r="G9" s="78">
        <v>0</v>
      </c>
      <c r="H9" s="78">
        <v>0</v>
      </c>
      <c r="I9" s="78">
        <v>0</v>
      </c>
      <c r="J9" s="78">
        <v>0</v>
      </c>
      <c r="K9" s="78">
        <v>0</v>
      </c>
      <c r="L9" s="78">
        <v>0</v>
      </c>
      <c r="M9" s="78">
        <v>0</v>
      </c>
      <c r="N9" s="78">
        <v>0</v>
      </c>
      <c r="O9" s="78">
        <v>0</v>
      </c>
      <c r="P9" s="78">
        <v>0</v>
      </c>
      <c r="Q9" s="78">
        <v>0</v>
      </c>
      <c r="R9" s="78">
        <v>0</v>
      </c>
      <c r="S9" s="78">
        <v>0</v>
      </c>
      <c r="T9" s="78">
        <v>0</v>
      </c>
      <c r="U9" s="78">
        <v>0</v>
      </c>
      <c r="V9" s="78">
        <v>0</v>
      </c>
      <c r="W9" s="78">
        <v>0</v>
      </c>
      <c r="X9" s="78">
        <v>0</v>
      </c>
      <c r="Y9" s="78">
        <v>0</v>
      </c>
      <c r="Z9" s="78">
        <v>0</v>
      </c>
      <c r="AA9" s="78">
        <v>0</v>
      </c>
      <c r="AB9" s="78">
        <v>0</v>
      </c>
      <c r="AC9" s="78">
        <v>0</v>
      </c>
      <c r="AD9" s="78">
        <v>0</v>
      </c>
      <c r="AE9" s="78">
        <v>0</v>
      </c>
      <c r="AF9" s="78">
        <v>0</v>
      </c>
      <c r="AG9" s="78">
        <v>0</v>
      </c>
      <c r="AH9" s="78">
        <v>0</v>
      </c>
      <c r="AI9" s="78">
        <v>0</v>
      </c>
      <c r="AJ9" s="78">
        <v>0</v>
      </c>
      <c r="AM9" s="383">
        <f>F9+NPV(SDN,G9:INDEX(G9:AJ9,PAL))</f>
        <v>0</v>
      </c>
      <c r="AN9" s="415">
        <f>IFERROR(SUMPRODUCT(F9+NPV(SDN,G9:INDEX(G9:AJ9,PAL)),Data1!D4),0)</f>
        <v>0</v>
      </c>
      <c r="AO9" s="387">
        <f t="shared" si="3"/>
        <v>0</v>
      </c>
      <c r="AP9" s="59">
        <f>IF(COUNT(F9:INDEX(F9:AJ9,PAL+1))&lt;&gt;PAL+1,"Klaida",0)</f>
        <v>0</v>
      </c>
      <c r="AQ9" s="59"/>
      <c r="AR9" s="59"/>
      <c r="AS9" s="59"/>
      <c r="AT9" s="59"/>
      <c r="AU9" s="59"/>
      <c r="AV9" s="59"/>
      <c r="AW9" s="59"/>
      <c r="AX9" s="59"/>
      <c r="AY9" s="388"/>
    </row>
    <row r="10" spans="2:55">
      <c r="B10" s="64" t="s">
        <v>11</v>
      </c>
      <c r="C10" s="4" t="str">
        <f>IF(Kalba="EN",Data2!C35,Data2!B35)</f>
        <v>Statyba, rekonstravimas, kapitalinis remontas ir kiti darbai</v>
      </c>
      <c r="D10" s="65">
        <f>F10+NPV(FDN,G10:INDEX(G10:AJ10,PAL))</f>
        <v>0</v>
      </c>
      <c r="E10" s="65">
        <f t="shared" si="2"/>
        <v>0</v>
      </c>
      <c r="F10" s="78">
        <v>0</v>
      </c>
      <c r="G10" s="78">
        <v>0</v>
      </c>
      <c r="H10" s="78">
        <v>0</v>
      </c>
      <c r="I10" s="78">
        <v>0</v>
      </c>
      <c r="J10" s="78">
        <v>0</v>
      </c>
      <c r="K10" s="78">
        <v>0</v>
      </c>
      <c r="L10" s="78">
        <v>0</v>
      </c>
      <c r="M10" s="78">
        <v>0</v>
      </c>
      <c r="N10" s="78">
        <v>0</v>
      </c>
      <c r="O10" s="78">
        <v>0</v>
      </c>
      <c r="P10" s="78">
        <v>0</v>
      </c>
      <c r="Q10" s="78">
        <v>0</v>
      </c>
      <c r="R10" s="78">
        <v>0</v>
      </c>
      <c r="S10" s="78">
        <v>0</v>
      </c>
      <c r="T10" s="78">
        <v>0</v>
      </c>
      <c r="U10" s="78">
        <v>0</v>
      </c>
      <c r="V10" s="78">
        <v>0</v>
      </c>
      <c r="W10" s="78">
        <v>0</v>
      </c>
      <c r="X10" s="78">
        <v>0</v>
      </c>
      <c r="Y10" s="78">
        <v>0</v>
      </c>
      <c r="Z10" s="78">
        <v>0</v>
      </c>
      <c r="AA10" s="78">
        <v>0</v>
      </c>
      <c r="AB10" s="78">
        <v>0</v>
      </c>
      <c r="AC10" s="78">
        <v>0</v>
      </c>
      <c r="AD10" s="78">
        <v>0</v>
      </c>
      <c r="AE10" s="78">
        <v>0</v>
      </c>
      <c r="AF10" s="78">
        <v>0</v>
      </c>
      <c r="AG10" s="78">
        <v>0</v>
      </c>
      <c r="AH10" s="78">
        <v>0</v>
      </c>
      <c r="AI10" s="78">
        <v>0</v>
      </c>
      <c r="AJ10" s="78">
        <v>0</v>
      </c>
      <c r="AM10" s="383">
        <f>F10+NPV(SDN,G10:INDEX(G10:AJ10,PAL))</f>
        <v>0</v>
      </c>
      <c r="AN10" s="415">
        <f>IFERROR(SUMPRODUCT(F10+NPV(SDN,G10:INDEX(G10:AJ10,PAL)),Data1!D5),0)</f>
        <v>0</v>
      </c>
      <c r="AO10" s="387">
        <f t="shared" si="3"/>
        <v>0</v>
      </c>
      <c r="AP10" s="59">
        <f>IF(COUNT(F10:INDEX(F10:AJ10,PAL+1))&lt;&gt;PAL+1,"Klaida",0)</f>
        <v>0</v>
      </c>
      <c r="AQ10" s="59"/>
      <c r="AR10" s="59"/>
      <c r="AS10" s="59"/>
      <c r="AT10" s="59"/>
      <c r="AU10" s="59"/>
      <c r="AV10" s="59"/>
      <c r="AW10" s="59"/>
      <c r="AX10" s="59"/>
      <c r="AY10" s="388"/>
    </row>
    <row r="11" spans="2:55">
      <c r="B11" s="64" t="s">
        <v>13</v>
      </c>
      <c r="C11" s="4" t="str">
        <f>IF(Kalba="EN",Data2!C36,Data2!B36)</f>
        <v>Įranga, įrenginiai ir kitas ilgalaikis turtas</v>
      </c>
      <c r="D11" s="65">
        <f>F11+NPV(FDN,G11:INDEX(G11:AJ11,PAL))</f>
        <v>0</v>
      </c>
      <c r="E11" s="65">
        <f t="shared" si="2"/>
        <v>0</v>
      </c>
      <c r="F11" s="78">
        <v>0</v>
      </c>
      <c r="G11" s="78">
        <v>0</v>
      </c>
      <c r="H11" s="78">
        <v>0</v>
      </c>
      <c r="I11" s="78">
        <v>0</v>
      </c>
      <c r="J11" s="78">
        <v>0</v>
      </c>
      <c r="K11" s="78">
        <v>0</v>
      </c>
      <c r="L11" s="78">
        <v>0</v>
      </c>
      <c r="M11" s="78">
        <v>0</v>
      </c>
      <c r="N11" s="78">
        <v>0</v>
      </c>
      <c r="O11" s="78">
        <v>0</v>
      </c>
      <c r="P11" s="78">
        <v>0</v>
      </c>
      <c r="Q11" s="78">
        <v>0</v>
      </c>
      <c r="R11" s="78">
        <v>0</v>
      </c>
      <c r="S11" s="78">
        <v>0</v>
      </c>
      <c r="T11" s="78">
        <v>0</v>
      </c>
      <c r="U11" s="78">
        <v>0</v>
      </c>
      <c r="V11" s="78">
        <v>0</v>
      </c>
      <c r="W11" s="78">
        <v>0</v>
      </c>
      <c r="X11" s="78">
        <v>0</v>
      </c>
      <c r="Y11" s="78">
        <v>0</v>
      </c>
      <c r="Z11" s="78">
        <v>0</v>
      </c>
      <c r="AA11" s="78">
        <v>0</v>
      </c>
      <c r="AB11" s="78">
        <v>0</v>
      </c>
      <c r="AC11" s="78">
        <v>0</v>
      </c>
      <c r="AD11" s="78">
        <v>0</v>
      </c>
      <c r="AE11" s="78">
        <v>0</v>
      </c>
      <c r="AF11" s="78">
        <v>0</v>
      </c>
      <c r="AG11" s="78">
        <v>0</v>
      </c>
      <c r="AH11" s="78">
        <v>0</v>
      </c>
      <c r="AI11" s="78">
        <v>0</v>
      </c>
      <c r="AJ11" s="78">
        <v>0</v>
      </c>
      <c r="AM11" s="383">
        <f>F11+NPV(SDN,G11:INDEX(G11:AJ11,PAL))</f>
        <v>0</v>
      </c>
      <c r="AN11" s="415">
        <f>IFERROR(SUMPRODUCT(F11+NPV(SDN,G11:INDEX(G11:AJ11,PAL)),Data1!D6),0)</f>
        <v>0</v>
      </c>
      <c r="AO11" s="387">
        <f t="shared" si="3"/>
        <v>0</v>
      </c>
      <c r="AP11" s="59">
        <f>IF(COUNT(F11:INDEX(F11:AJ11,PAL+1))&lt;&gt;PAL+1,"Klaida",0)</f>
        <v>0</v>
      </c>
      <c r="AQ11" s="59"/>
      <c r="AR11" s="59"/>
      <c r="AS11" s="59"/>
      <c r="AT11" s="59"/>
      <c r="AU11" s="59"/>
      <c r="AV11" s="59"/>
      <c r="AW11" s="59"/>
      <c r="AX11" s="59"/>
      <c r="AY11" s="388"/>
    </row>
    <row r="12" spans="2:55" ht="25.5">
      <c r="B12" s="64" t="s">
        <v>15</v>
      </c>
      <c r="C12" s="4" t="str">
        <f>IF(Kalba="EN",Data2!C37,Data2!B37)</f>
        <v>Projektavimo, techninės priežiūros ir kitos su investicijomis į ilgalaikį turtą (A.1.-A.4.) susijusios paslaugos</v>
      </c>
      <c r="D12" s="65">
        <f>F12+NPV(FDN,G12:INDEX(G12:AJ12,PAL))</f>
        <v>0</v>
      </c>
      <c r="E12" s="65">
        <f t="shared" si="2"/>
        <v>0</v>
      </c>
      <c r="F12" s="78">
        <v>0</v>
      </c>
      <c r="G12" s="78">
        <v>0</v>
      </c>
      <c r="H12" s="78">
        <v>0</v>
      </c>
      <c r="I12" s="78">
        <v>0</v>
      </c>
      <c r="J12" s="78">
        <v>0</v>
      </c>
      <c r="K12" s="78">
        <v>0</v>
      </c>
      <c r="L12" s="78">
        <v>0</v>
      </c>
      <c r="M12" s="78">
        <v>0</v>
      </c>
      <c r="N12" s="78">
        <v>0</v>
      </c>
      <c r="O12" s="78">
        <v>0</v>
      </c>
      <c r="P12" s="78">
        <v>0</v>
      </c>
      <c r="Q12" s="78">
        <v>0</v>
      </c>
      <c r="R12" s="78">
        <v>0</v>
      </c>
      <c r="S12" s="78">
        <v>0</v>
      </c>
      <c r="T12" s="78">
        <v>0</v>
      </c>
      <c r="U12" s="78">
        <v>0</v>
      </c>
      <c r="V12" s="78">
        <v>0</v>
      </c>
      <c r="W12" s="78">
        <v>0</v>
      </c>
      <c r="X12" s="78">
        <v>0</v>
      </c>
      <c r="Y12" s="78">
        <v>0</v>
      </c>
      <c r="Z12" s="78">
        <v>0</v>
      </c>
      <c r="AA12" s="78">
        <v>0</v>
      </c>
      <c r="AB12" s="78">
        <v>0</v>
      </c>
      <c r="AC12" s="78">
        <v>0</v>
      </c>
      <c r="AD12" s="78">
        <v>0</v>
      </c>
      <c r="AE12" s="78">
        <v>0</v>
      </c>
      <c r="AF12" s="78">
        <v>0</v>
      </c>
      <c r="AG12" s="78">
        <v>0</v>
      </c>
      <c r="AH12" s="78">
        <v>0</v>
      </c>
      <c r="AI12" s="78">
        <v>0</v>
      </c>
      <c r="AJ12" s="78">
        <v>0</v>
      </c>
      <c r="AM12" s="383">
        <f>F12+NPV(SDN,G12:INDEX(G12:AJ12,PAL))</f>
        <v>0</v>
      </c>
      <c r="AN12" s="415">
        <f>IFERROR(SUMPRODUCT(F12+NPV(SDN,G12:INDEX(G12:AJ12,PAL)),Data1!D7),0)</f>
        <v>0</v>
      </c>
      <c r="AO12" s="387">
        <f t="shared" si="3"/>
        <v>0</v>
      </c>
      <c r="AP12" s="59">
        <f>IF(COUNT(F12:INDEX(F12:AJ12,PAL+1))&lt;&gt;PAL+1,"Klaida",0)</f>
        <v>0</v>
      </c>
      <c r="AQ12" s="59"/>
      <c r="AR12" s="59"/>
      <c r="AS12" s="59"/>
      <c r="AT12" s="59"/>
      <c r="AU12" s="59"/>
      <c r="AV12" s="59"/>
      <c r="AW12" s="59"/>
      <c r="AX12" s="59"/>
      <c r="AY12" s="388"/>
    </row>
    <row r="13" spans="2:55">
      <c r="B13" s="64" t="s">
        <v>16</v>
      </c>
      <c r="C13" s="4" t="str">
        <f>IF(Kalba="EN",Data2!C38,Data2!B38)</f>
        <v>Projekto administravimas ir vykdymas</v>
      </c>
      <c r="D13" s="65">
        <f>F13+NPV(FDN,G13:INDEX(G13:AJ13,PAL))</f>
        <v>0</v>
      </c>
      <c r="E13" s="65">
        <f t="shared" si="2"/>
        <v>0</v>
      </c>
      <c r="F13" s="78">
        <v>0</v>
      </c>
      <c r="G13" s="78">
        <v>0</v>
      </c>
      <c r="H13" s="78">
        <v>0</v>
      </c>
      <c r="I13" s="78">
        <v>0</v>
      </c>
      <c r="J13" s="78">
        <v>0</v>
      </c>
      <c r="K13" s="78">
        <v>0</v>
      </c>
      <c r="L13" s="78">
        <v>0</v>
      </c>
      <c r="M13" s="78">
        <v>0</v>
      </c>
      <c r="N13" s="78">
        <v>0</v>
      </c>
      <c r="O13" s="78">
        <v>0</v>
      </c>
      <c r="P13" s="78">
        <v>0</v>
      </c>
      <c r="Q13" s="78">
        <v>0</v>
      </c>
      <c r="R13" s="78">
        <v>0</v>
      </c>
      <c r="S13" s="78">
        <v>0</v>
      </c>
      <c r="T13" s="78">
        <v>0</v>
      </c>
      <c r="U13" s="78">
        <v>0</v>
      </c>
      <c r="V13" s="78">
        <v>0</v>
      </c>
      <c r="W13" s="78">
        <v>0</v>
      </c>
      <c r="X13" s="78">
        <v>0</v>
      </c>
      <c r="Y13" s="78">
        <v>0</v>
      </c>
      <c r="Z13" s="78">
        <v>0</v>
      </c>
      <c r="AA13" s="78">
        <v>0</v>
      </c>
      <c r="AB13" s="78">
        <v>0</v>
      </c>
      <c r="AC13" s="78">
        <v>0</v>
      </c>
      <c r="AD13" s="78">
        <v>0</v>
      </c>
      <c r="AE13" s="78">
        <v>0</v>
      </c>
      <c r="AF13" s="78">
        <v>0</v>
      </c>
      <c r="AG13" s="78">
        <v>0</v>
      </c>
      <c r="AH13" s="78">
        <v>0</v>
      </c>
      <c r="AI13" s="78">
        <v>0</v>
      </c>
      <c r="AJ13" s="78">
        <v>0</v>
      </c>
      <c r="AM13" s="383">
        <f>F13+NPV(SDN,G13:INDEX(G13:AJ13,PAL))</f>
        <v>0</v>
      </c>
      <c r="AN13" s="415">
        <f>IFERROR(SUMPRODUCT(F13+NPV(SDN,G13:INDEX(G13:AJ13,PAL)),Data1!D8),0)</f>
        <v>0</v>
      </c>
      <c r="AO13" s="387">
        <f t="shared" si="3"/>
        <v>0</v>
      </c>
      <c r="AP13" s="59">
        <f>IF(COUNT(F13:INDEX(F13:AJ13,PAL+1))&lt;&gt;PAL+1,"Klaida",0)</f>
        <v>0</v>
      </c>
      <c r="AQ13" s="59"/>
      <c r="AR13" s="59"/>
      <c r="AS13" s="59"/>
      <c r="AT13" s="59"/>
      <c r="AU13" s="59"/>
      <c r="AV13" s="59"/>
      <c r="AW13" s="59"/>
      <c r="AX13" s="59"/>
      <c r="AY13" s="388"/>
    </row>
    <row r="14" spans="2:55">
      <c r="B14" s="64" t="s">
        <v>18</v>
      </c>
      <c r="C14" s="4" t="str">
        <f>IF(Kalba="EN",Data2!C39,Data2!B39)</f>
        <v>Kitos paslaugos ir išlaidos</v>
      </c>
      <c r="D14" s="65">
        <f>F14+NPV(FDN,G14:INDEX(G14:AJ14,PAL))</f>
        <v>0</v>
      </c>
      <c r="E14" s="65">
        <f t="shared" si="2"/>
        <v>0</v>
      </c>
      <c r="F14" s="78">
        <v>0</v>
      </c>
      <c r="G14" s="78">
        <v>0</v>
      </c>
      <c r="H14" s="78">
        <v>0</v>
      </c>
      <c r="I14" s="78">
        <v>0</v>
      </c>
      <c r="J14" s="78">
        <v>0</v>
      </c>
      <c r="K14" s="78">
        <v>0</v>
      </c>
      <c r="L14" s="78">
        <v>0</v>
      </c>
      <c r="M14" s="78">
        <v>0</v>
      </c>
      <c r="N14" s="78">
        <v>0</v>
      </c>
      <c r="O14" s="78">
        <v>0</v>
      </c>
      <c r="P14" s="78">
        <v>0</v>
      </c>
      <c r="Q14" s="78">
        <v>0</v>
      </c>
      <c r="R14" s="78">
        <v>0</v>
      </c>
      <c r="S14" s="78">
        <v>0</v>
      </c>
      <c r="T14" s="78">
        <v>0</v>
      </c>
      <c r="U14" s="78">
        <v>0</v>
      </c>
      <c r="V14" s="78">
        <v>0</v>
      </c>
      <c r="W14" s="78">
        <v>0</v>
      </c>
      <c r="X14" s="78">
        <v>0</v>
      </c>
      <c r="Y14" s="78">
        <v>0</v>
      </c>
      <c r="Z14" s="78">
        <v>0</v>
      </c>
      <c r="AA14" s="78">
        <v>0</v>
      </c>
      <c r="AB14" s="78">
        <v>0</v>
      </c>
      <c r="AC14" s="78">
        <v>0</v>
      </c>
      <c r="AD14" s="78">
        <v>0</v>
      </c>
      <c r="AE14" s="78">
        <v>0</v>
      </c>
      <c r="AF14" s="78">
        <v>0</v>
      </c>
      <c r="AG14" s="78">
        <v>0</v>
      </c>
      <c r="AH14" s="78">
        <v>0</v>
      </c>
      <c r="AI14" s="78">
        <v>0</v>
      </c>
      <c r="AJ14" s="78">
        <v>0</v>
      </c>
      <c r="AM14" s="383">
        <f>F14+NPV(SDN,G14:INDEX(G14:AJ14,PAL))</f>
        <v>0</v>
      </c>
      <c r="AN14" s="415">
        <f>IFERROR(SUMPRODUCT(F14+NPV(SDN,G14:INDEX(G14:AJ14,PAL)),Data1!D9),0)</f>
        <v>0</v>
      </c>
      <c r="AO14" s="387">
        <f t="shared" si="3"/>
        <v>0</v>
      </c>
      <c r="AP14" s="59">
        <f>IF(COUNT(F14:INDEX(F14:AJ14,PAL+1))&lt;&gt;PAL+1,"Klaida",0)</f>
        <v>0</v>
      </c>
      <c r="AQ14" s="59"/>
      <c r="AR14" s="59"/>
      <c r="AS14" s="59"/>
      <c r="AT14" s="59"/>
      <c r="AU14" s="59"/>
      <c r="AV14" s="59"/>
      <c r="AW14" s="59"/>
      <c r="AX14" s="59"/>
      <c r="AY14" s="388"/>
    </row>
    <row r="15" spans="2:55">
      <c r="B15" s="64" t="s">
        <v>294</v>
      </c>
      <c r="C15" s="4" t="str">
        <f>IF(Kalba="EN",Data2!C40,Data2!B40)</f>
        <v>Reinvesticijos </v>
      </c>
      <c r="D15" s="65">
        <f>F15+NPV(FDN,G15:INDEX(G15:AJ15,PAL))</f>
        <v>0</v>
      </c>
      <c r="E15" s="65">
        <f t="shared" si="2"/>
        <v>0</v>
      </c>
      <c r="F15" s="78">
        <v>0</v>
      </c>
      <c r="G15" s="78">
        <v>0</v>
      </c>
      <c r="H15" s="78">
        <v>0</v>
      </c>
      <c r="I15" s="78">
        <v>0</v>
      </c>
      <c r="J15" s="78">
        <v>0</v>
      </c>
      <c r="K15" s="78">
        <v>0</v>
      </c>
      <c r="L15" s="78">
        <v>0</v>
      </c>
      <c r="M15" s="78">
        <v>0</v>
      </c>
      <c r="N15" s="78">
        <v>0</v>
      </c>
      <c r="O15" s="78">
        <v>0</v>
      </c>
      <c r="P15" s="78">
        <v>0</v>
      </c>
      <c r="Q15" s="78">
        <v>0</v>
      </c>
      <c r="R15" s="78">
        <v>0</v>
      </c>
      <c r="S15" s="78">
        <v>0</v>
      </c>
      <c r="T15" s="78">
        <v>0</v>
      </c>
      <c r="U15" s="78">
        <v>0</v>
      </c>
      <c r="V15" s="78">
        <v>0</v>
      </c>
      <c r="W15" s="78">
        <v>0</v>
      </c>
      <c r="X15" s="78">
        <v>0</v>
      </c>
      <c r="Y15" s="78">
        <v>0</v>
      </c>
      <c r="Z15" s="78">
        <v>0</v>
      </c>
      <c r="AA15" s="78">
        <v>0</v>
      </c>
      <c r="AB15" s="78">
        <v>0</v>
      </c>
      <c r="AC15" s="78">
        <v>0</v>
      </c>
      <c r="AD15" s="78">
        <v>0</v>
      </c>
      <c r="AE15" s="78">
        <v>0</v>
      </c>
      <c r="AF15" s="78">
        <v>0</v>
      </c>
      <c r="AG15" s="78">
        <v>0</v>
      </c>
      <c r="AH15" s="78">
        <v>0</v>
      </c>
      <c r="AI15" s="78">
        <v>0</v>
      </c>
      <c r="AJ15" s="78">
        <v>0</v>
      </c>
      <c r="AM15" s="383">
        <f>F15+NPV(SDN,G15:INDEX(G15:AJ15,PAL))</f>
        <v>0</v>
      </c>
      <c r="AN15" s="415">
        <f>IFERROR(SUMPRODUCT(F15+NPV(SDN,G15:INDEX(G15:AJ15,PAL)),Data1!D10),0)</f>
        <v>0</v>
      </c>
      <c r="AO15" s="387">
        <f t="shared" si="3"/>
        <v>0</v>
      </c>
      <c r="AP15" s="59">
        <f>IF(COUNT(F15:INDEX(F15:AJ15,PAL+1))&lt;&gt;PAL+1,"Klaida",0)</f>
        <v>0</v>
      </c>
      <c r="AQ15" s="59"/>
      <c r="AR15" s="59"/>
      <c r="AS15" s="59"/>
      <c r="AT15" s="59"/>
      <c r="AU15" s="59"/>
      <c r="AV15" s="59"/>
      <c r="AW15" s="59"/>
      <c r="AX15" s="59"/>
      <c r="AY15" s="388"/>
    </row>
    <row r="16" spans="2:55" s="61" customFormat="1">
      <c r="B16" s="64" t="s">
        <v>20</v>
      </c>
      <c r="C16" s="4" t="str">
        <f>IF(Kalba="EN",Data2!C41,Data2!B41)</f>
        <v>Investicijų likutinė vertė</v>
      </c>
      <c r="D16" s="65">
        <f>F16+NPV(FDN,G16:INDEX(G16:AJ16,PAL))</f>
        <v>0</v>
      </c>
      <c r="E16" s="65">
        <f t="shared" si="2"/>
        <v>0</v>
      </c>
      <c r="F16" s="78">
        <v>0</v>
      </c>
      <c r="G16" s="78">
        <v>0</v>
      </c>
      <c r="H16" s="78">
        <v>0</v>
      </c>
      <c r="I16" s="78">
        <v>0</v>
      </c>
      <c r="J16" s="78">
        <v>0</v>
      </c>
      <c r="K16" s="78">
        <v>0</v>
      </c>
      <c r="L16" s="78">
        <v>0</v>
      </c>
      <c r="M16" s="78">
        <v>0</v>
      </c>
      <c r="N16" s="78">
        <v>0</v>
      </c>
      <c r="O16" s="78">
        <v>0</v>
      </c>
      <c r="P16" s="78">
        <v>0</v>
      </c>
      <c r="Q16" s="78">
        <v>0</v>
      </c>
      <c r="R16" s="78">
        <v>0</v>
      </c>
      <c r="S16" s="78">
        <v>0</v>
      </c>
      <c r="T16" s="78">
        <v>0</v>
      </c>
      <c r="U16" s="78">
        <v>0</v>
      </c>
      <c r="V16" s="78">
        <v>0</v>
      </c>
      <c r="W16" s="78">
        <v>0</v>
      </c>
      <c r="X16" s="78">
        <v>0</v>
      </c>
      <c r="Y16" s="78">
        <v>0</v>
      </c>
      <c r="Z16" s="78">
        <v>0</v>
      </c>
      <c r="AA16" s="78">
        <v>0</v>
      </c>
      <c r="AB16" s="78">
        <v>0</v>
      </c>
      <c r="AC16" s="78">
        <v>0</v>
      </c>
      <c r="AD16" s="78">
        <v>0</v>
      </c>
      <c r="AE16" s="78">
        <v>0</v>
      </c>
      <c r="AF16" s="78">
        <v>0</v>
      </c>
      <c r="AG16" s="78">
        <v>0</v>
      </c>
      <c r="AH16" s="78">
        <v>0</v>
      </c>
      <c r="AI16" s="78">
        <v>0</v>
      </c>
      <c r="AJ16" s="78">
        <v>0</v>
      </c>
      <c r="AM16" s="383">
        <f>F16+NPV(SDN,G16:INDEX(G16:AJ16,PAL))</f>
        <v>0</v>
      </c>
      <c r="AN16" s="415">
        <f>IFERROR(SUMPRODUCT(F16+NPV(SDN,G16:INDEX(G16:AJ16,PAL)),Data1!D11),0)</f>
        <v>0</v>
      </c>
      <c r="AO16" s="387">
        <f t="shared" ca="1" si="3"/>
        <v>0</v>
      </c>
      <c r="AP16" s="59">
        <f>IF(COUNT(F16:INDEX(F16:AJ16,PAL+1))&lt;&gt;PAL+1,"Klaida",0)</f>
        <v>0</v>
      </c>
      <c r="AQ16" s="59">
        <f ca="1">IF(OR(COUNTIF(F16:INDEX(F16:AJ16,PAL+1),"&gt;0")&gt;1,AND(COUNTIF(F16:INDEX(F16:AJ16,PAL+1),"&gt;0")=1,OFFSET(F16,0,PAL)=0)),"Klaida",0)</f>
        <v>0</v>
      </c>
      <c r="AR16" s="59"/>
      <c r="AS16" s="59"/>
      <c r="AT16" s="59"/>
      <c r="AU16" s="59"/>
      <c r="AV16" s="59"/>
      <c r="AW16" s="59"/>
      <c r="AX16" s="59"/>
      <c r="AY16" s="388"/>
    </row>
    <row r="17" spans="2:51" s="61" customFormat="1">
      <c r="B17" s="5" t="s">
        <v>21</v>
      </c>
      <c r="C17" s="5" t="str">
        <f>IF(Kalba="EN",Data2!C42,Data2!B42)</f>
        <v>Veiklos pajamos, iš viso</v>
      </c>
      <c r="D17" s="62">
        <f>ROUND(SUM(D18:D20),0)</f>
        <v>0</v>
      </c>
      <c r="E17" s="62">
        <f>ROUND(SUM(E18:E20),0)</f>
        <v>0</v>
      </c>
      <c r="F17" s="62">
        <f>ROUND(SUM(F18:F20),0)</f>
        <v>0</v>
      </c>
      <c r="G17" s="62">
        <f t="shared" ref="G17:AJ17" si="4">ROUND(SUM(G18:G20),0)</f>
        <v>0</v>
      </c>
      <c r="H17" s="62">
        <f t="shared" si="4"/>
        <v>0</v>
      </c>
      <c r="I17" s="62">
        <f t="shared" si="4"/>
        <v>0</v>
      </c>
      <c r="J17" s="62">
        <f t="shared" si="4"/>
        <v>0</v>
      </c>
      <c r="K17" s="62">
        <f t="shared" si="4"/>
        <v>0</v>
      </c>
      <c r="L17" s="62">
        <f t="shared" si="4"/>
        <v>0</v>
      </c>
      <c r="M17" s="62">
        <f t="shared" si="4"/>
        <v>0</v>
      </c>
      <c r="N17" s="62">
        <f t="shared" si="4"/>
        <v>0</v>
      </c>
      <c r="O17" s="62">
        <f t="shared" si="4"/>
        <v>0</v>
      </c>
      <c r="P17" s="62">
        <f t="shared" si="4"/>
        <v>0</v>
      </c>
      <c r="Q17" s="62">
        <f t="shared" si="4"/>
        <v>0</v>
      </c>
      <c r="R17" s="62">
        <f t="shared" si="4"/>
        <v>0</v>
      </c>
      <c r="S17" s="62">
        <f t="shared" si="4"/>
        <v>0</v>
      </c>
      <c r="T17" s="62">
        <f t="shared" si="4"/>
        <v>0</v>
      </c>
      <c r="U17" s="62">
        <f t="shared" si="4"/>
        <v>0</v>
      </c>
      <c r="V17" s="62">
        <f t="shared" si="4"/>
        <v>0</v>
      </c>
      <c r="W17" s="62">
        <f t="shared" si="4"/>
        <v>0</v>
      </c>
      <c r="X17" s="62">
        <f t="shared" si="4"/>
        <v>0</v>
      </c>
      <c r="Y17" s="62">
        <f t="shared" si="4"/>
        <v>0</v>
      </c>
      <c r="Z17" s="62">
        <f t="shared" si="4"/>
        <v>0</v>
      </c>
      <c r="AA17" s="62">
        <f t="shared" si="4"/>
        <v>0</v>
      </c>
      <c r="AB17" s="62">
        <f t="shared" si="4"/>
        <v>0</v>
      </c>
      <c r="AC17" s="62">
        <f t="shared" si="4"/>
        <v>0</v>
      </c>
      <c r="AD17" s="62">
        <f t="shared" si="4"/>
        <v>0</v>
      </c>
      <c r="AE17" s="62">
        <f t="shared" si="4"/>
        <v>0</v>
      </c>
      <c r="AF17" s="62">
        <f t="shared" si="4"/>
        <v>0</v>
      </c>
      <c r="AG17" s="62">
        <f t="shared" si="4"/>
        <v>0</v>
      </c>
      <c r="AH17" s="62">
        <f t="shared" si="4"/>
        <v>0</v>
      </c>
      <c r="AI17" s="62">
        <f t="shared" si="4"/>
        <v>0</v>
      </c>
      <c r="AJ17" s="62">
        <f t="shared" si="4"/>
        <v>0</v>
      </c>
      <c r="AM17" s="382">
        <f>ROUND(SUM(AM18:AM20),0)</f>
        <v>0</v>
      </c>
      <c r="AN17" s="382">
        <f>ROUND(SUM(AN18:AN20),0)</f>
        <v>0</v>
      </c>
      <c r="AO17" s="389"/>
      <c r="AP17" s="63"/>
      <c r="AQ17" s="63"/>
      <c r="AR17" s="63"/>
      <c r="AS17" s="63"/>
      <c r="AT17" s="63"/>
      <c r="AU17" s="63"/>
      <c r="AV17" s="63"/>
      <c r="AW17" s="63"/>
      <c r="AX17" s="63"/>
      <c r="AY17" s="390"/>
    </row>
    <row r="18" spans="2:51">
      <c r="B18" s="64" t="s">
        <v>22</v>
      </c>
      <c r="C18" s="4" t="str">
        <f>IF(Kalba="EN",Data2!C43,Data2!B43)</f>
        <v>Prekių pardavimo pajamos</v>
      </c>
      <c r="D18" s="65">
        <f>F18+NPV(FDN,G18:INDEX(G18:AJ18,PAL))</f>
        <v>0</v>
      </c>
      <c r="E18" s="65">
        <f>SUMIF($F$5:$AJ$5,"&lt;="&amp;PAL,$F18:$AJ18)</f>
        <v>0</v>
      </c>
      <c r="F18" s="78">
        <v>0</v>
      </c>
      <c r="G18" s="78">
        <v>0</v>
      </c>
      <c r="H18" s="78">
        <v>0</v>
      </c>
      <c r="I18" s="78">
        <v>0</v>
      </c>
      <c r="J18" s="78">
        <v>0</v>
      </c>
      <c r="K18" s="78">
        <v>0</v>
      </c>
      <c r="L18" s="78">
        <v>0</v>
      </c>
      <c r="M18" s="78">
        <v>0</v>
      </c>
      <c r="N18" s="78">
        <v>0</v>
      </c>
      <c r="O18" s="78">
        <v>0</v>
      </c>
      <c r="P18" s="78">
        <v>0</v>
      </c>
      <c r="Q18" s="78">
        <v>0</v>
      </c>
      <c r="R18" s="78">
        <v>0</v>
      </c>
      <c r="S18" s="78">
        <v>0</v>
      </c>
      <c r="T18" s="78">
        <v>0</v>
      </c>
      <c r="U18" s="78">
        <v>0</v>
      </c>
      <c r="V18" s="78">
        <v>0</v>
      </c>
      <c r="W18" s="78">
        <v>0</v>
      </c>
      <c r="X18" s="78">
        <v>0</v>
      </c>
      <c r="Y18" s="78">
        <v>0</v>
      </c>
      <c r="Z18" s="78">
        <v>0</v>
      </c>
      <c r="AA18" s="78">
        <v>0</v>
      </c>
      <c r="AB18" s="78">
        <v>0</v>
      </c>
      <c r="AC18" s="78">
        <v>0</v>
      </c>
      <c r="AD18" s="78">
        <v>0</v>
      </c>
      <c r="AE18" s="78">
        <v>0</v>
      </c>
      <c r="AF18" s="78">
        <v>0</v>
      </c>
      <c r="AG18" s="78">
        <v>0</v>
      </c>
      <c r="AH18" s="78">
        <v>0</v>
      </c>
      <c r="AI18" s="78">
        <v>0</v>
      </c>
      <c r="AJ18" s="78">
        <v>0</v>
      </c>
      <c r="AM18" s="383">
        <f>F18+NPV(SDN,G18:INDEX(G18:AJ18,PAL))</f>
        <v>0</v>
      </c>
      <c r="AN18" s="415">
        <f>F18+NPV(SDN,G18:INDEX(G18:AJ18,PAL))</f>
        <v>0</v>
      </c>
      <c r="AO18" s="387">
        <f t="shared" si="3"/>
        <v>0</v>
      </c>
      <c r="AP18" s="59">
        <f>IF(COUNT(F18:INDEX(F18:AJ18,PAL+1))&lt;&gt;PAL+1,"Klaida",0)</f>
        <v>0</v>
      </c>
      <c r="AQ18" s="59"/>
      <c r="AR18" s="59"/>
      <c r="AS18" s="59"/>
      <c r="AT18" s="59"/>
      <c r="AU18" s="59"/>
      <c r="AV18" s="59"/>
      <c r="AW18" s="59"/>
      <c r="AX18" s="59"/>
      <c r="AY18" s="388"/>
    </row>
    <row r="19" spans="2:51">
      <c r="B19" s="64" t="s">
        <v>23</v>
      </c>
      <c r="C19" s="4" t="str">
        <f>IF(Kalba="EN",Data2!C44,Data2!B44)</f>
        <v>Paslaugų suteikimo pajamos</v>
      </c>
      <c r="D19" s="65">
        <f>F19+NPV(FDN,G19:INDEX(G19:AJ19,PAL))</f>
        <v>0</v>
      </c>
      <c r="E19" s="65">
        <f>SUMIF($F$5:$AJ$5,"&lt;="&amp;PAL,$F19:$AJ19)</f>
        <v>0</v>
      </c>
      <c r="F19" s="78">
        <v>0</v>
      </c>
      <c r="G19" s="78">
        <v>0</v>
      </c>
      <c r="H19" s="78">
        <v>0</v>
      </c>
      <c r="I19" s="78">
        <v>0</v>
      </c>
      <c r="J19" s="78">
        <v>0</v>
      </c>
      <c r="K19" s="78">
        <v>0</v>
      </c>
      <c r="L19" s="78">
        <v>0</v>
      </c>
      <c r="M19" s="78">
        <v>0</v>
      </c>
      <c r="N19" s="78">
        <v>0</v>
      </c>
      <c r="O19" s="78">
        <v>0</v>
      </c>
      <c r="P19" s="78">
        <v>0</v>
      </c>
      <c r="Q19" s="78">
        <v>0</v>
      </c>
      <c r="R19" s="78">
        <v>0</v>
      </c>
      <c r="S19" s="78">
        <v>0</v>
      </c>
      <c r="T19" s="78">
        <v>0</v>
      </c>
      <c r="U19" s="78">
        <v>0</v>
      </c>
      <c r="V19" s="78">
        <v>0</v>
      </c>
      <c r="W19" s="78">
        <v>0</v>
      </c>
      <c r="X19" s="78">
        <v>0</v>
      </c>
      <c r="Y19" s="78">
        <v>0</v>
      </c>
      <c r="Z19" s="78">
        <v>0</v>
      </c>
      <c r="AA19" s="78">
        <v>0</v>
      </c>
      <c r="AB19" s="78">
        <v>0</v>
      </c>
      <c r="AC19" s="78">
        <v>0</v>
      </c>
      <c r="AD19" s="78">
        <v>0</v>
      </c>
      <c r="AE19" s="78">
        <v>0</v>
      </c>
      <c r="AF19" s="78">
        <v>0</v>
      </c>
      <c r="AG19" s="78">
        <v>0</v>
      </c>
      <c r="AH19" s="78">
        <v>0</v>
      </c>
      <c r="AI19" s="78">
        <v>0</v>
      </c>
      <c r="AJ19" s="78">
        <v>0</v>
      </c>
      <c r="AM19" s="383">
        <f>F19+NPV(SDN,G19:INDEX(G19:AJ19,PAL))</f>
        <v>0</v>
      </c>
      <c r="AN19" s="415">
        <f>F19+NPV(SDN,G19:INDEX(G19:AJ19,PAL))</f>
        <v>0</v>
      </c>
      <c r="AO19" s="387">
        <f t="shared" si="3"/>
        <v>0</v>
      </c>
      <c r="AP19" s="59">
        <f>IF(COUNT(F19:INDEX(F19:AJ19,PAL+1))&lt;&gt;PAL+1,"Klaida",0)</f>
        <v>0</v>
      </c>
      <c r="AQ19" s="59"/>
      <c r="AR19" s="59"/>
      <c r="AS19" s="59"/>
      <c r="AT19" s="59"/>
      <c r="AU19" s="59"/>
      <c r="AV19" s="59"/>
      <c r="AW19" s="59"/>
      <c r="AX19" s="59"/>
      <c r="AY19" s="388"/>
    </row>
    <row r="20" spans="2:51">
      <c r="B20" s="64" t="s">
        <v>24</v>
      </c>
      <c r="C20" s="4" t="str">
        <f>IF(Kalba="EN",Data2!C45,Data2!B45)</f>
        <v>Finansinės ir investicinės veiklos bei kitos pajamos</v>
      </c>
      <c r="D20" s="65">
        <f>F20+NPV(FDN,G20:INDEX(G20:AJ20,PAL))</f>
        <v>0</v>
      </c>
      <c r="E20" s="65">
        <f>SUMIF($F$5:$AJ$5,"&lt;="&amp;PAL,$F20:$AJ20)</f>
        <v>0</v>
      </c>
      <c r="F20" s="78">
        <v>0</v>
      </c>
      <c r="G20" s="78">
        <v>0</v>
      </c>
      <c r="H20" s="78">
        <v>0</v>
      </c>
      <c r="I20" s="78">
        <v>0</v>
      </c>
      <c r="J20" s="78">
        <v>0</v>
      </c>
      <c r="K20" s="78">
        <v>0</v>
      </c>
      <c r="L20" s="78">
        <v>0</v>
      </c>
      <c r="M20" s="78">
        <v>0</v>
      </c>
      <c r="N20" s="78">
        <v>0</v>
      </c>
      <c r="O20" s="78">
        <v>0</v>
      </c>
      <c r="P20" s="78">
        <v>0</v>
      </c>
      <c r="Q20" s="78">
        <v>0</v>
      </c>
      <c r="R20" s="78">
        <v>0</v>
      </c>
      <c r="S20" s="78">
        <v>0</v>
      </c>
      <c r="T20" s="78">
        <v>0</v>
      </c>
      <c r="U20" s="78">
        <v>0</v>
      </c>
      <c r="V20" s="78">
        <v>0</v>
      </c>
      <c r="W20" s="78">
        <v>0</v>
      </c>
      <c r="X20" s="78">
        <v>0</v>
      </c>
      <c r="Y20" s="78">
        <v>0</v>
      </c>
      <c r="Z20" s="78">
        <v>0</v>
      </c>
      <c r="AA20" s="78">
        <v>0</v>
      </c>
      <c r="AB20" s="78">
        <v>0</v>
      </c>
      <c r="AC20" s="78">
        <v>0</v>
      </c>
      <c r="AD20" s="78">
        <v>0</v>
      </c>
      <c r="AE20" s="78">
        <v>0</v>
      </c>
      <c r="AF20" s="78">
        <v>0</v>
      </c>
      <c r="AG20" s="78">
        <v>0</v>
      </c>
      <c r="AH20" s="78">
        <v>0</v>
      </c>
      <c r="AI20" s="78">
        <v>0</v>
      </c>
      <c r="AJ20" s="78">
        <v>0</v>
      </c>
      <c r="AM20" s="383">
        <f>F20+NPV(SDN,G20:INDEX(G20:AJ20,PAL))</f>
        <v>0</v>
      </c>
      <c r="AN20" s="415">
        <f>F20+NPV(SDN,G20:INDEX(G20:AJ20,PAL))</f>
        <v>0</v>
      </c>
      <c r="AO20" s="387">
        <f t="shared" si="3"/>
        <v>0</v>
      </c>
      <c r="AP20" s="59">
        <f>IF(COUNT(F20:INDEX(F20:AJ20,PAL+1))&lt;&gt;PAL+1,"Klaida",0)</f>
        <v>0</v>
      </c>
      <c r="AQ20" s="59"/>
      <c r="AR20" s="59"/>
      <c r="AS20" s="59"/>
      <c r="AT20" s="59"/>
      <c r="AU20" s="59"/>
      <c r="AV20" s="59"/>
      <c r="AW20" s="59"/>
      <c r="AX20" s="59"/>
      <c r="AY20" s="388"/>
    </row>
    <row r="21" spans="2:51" s="61" customFormat="1">
      <c r="B21" s="5" t="s">
        <v>25</v>
      </c>
      <c r="C21" s="5" t="str">
        <f>IF(Kalba="EN",Data2!C46,Data2!B46)</f>
        <v>Veiklos ir finansinės išlaidos, iš viso</v>
      </c>
      <c r="D21" s="62">
        <f>ROUND(SUM(D22,D29),0)</f>
        <v>0</v>
      </c>
      <c r="E21" s="62">
        <f>ROUND(SUM(E22,E29),0)</f>
        <v>0</v>
      </c>
      <c r="F21" s="62">
        <f t="shared" ref="F21:AJ21" si="5">ROUND(SUM(F22,F29),0)</f>
        <v>0</v>
      </c>
      <c r="G21" s="62">
        <f t="shared" si="5"/>
        <v>0</v>
      </c>
      <c r="H21" s="62">
        <f t="shared" si="5"/>
        <v>0</v>
      </c>
      <c r="I21" s="62">
        <f t="shared" si="5"/>
        <v>0</v>
      </c>
      <c r="J21" s="62">
        <f t="shared" si="5"/>
        <v>0</v>
      </c>
      <c r="K21" s="62">
        <f t="shared" si="5"/>
        <v>0</v>
      </c>
      <c r="L21" s="62">
        <f t="shared" si="5"/>
        <v>0</v>
      </c>
      <c r="M21" s="62">
        <f t="shared" si="5"/>
        <v>0</v>
      </c>
      <c r="N21" s="62">
        <f t="shared" si="5"/>
        <v>0</v>
      </c>
      <c r="O21" s="62">
        <f t="shared" si="5"/>
        <v>0</v>
      </c>
      <c r="P21" s="62">
        <f t="shared" si="5"/>
        <v>0</v>
      </c>
      <c r="Q21" s="62">
        <f t="shared" si="5"/>
        <v>0</v>
      </c>
      <c r="R21" s="62">
        <f t="shared" si="5"/>
        <v>0</v>
      </c>
      <c r="S21" s="62">
        <f t="shared" si="5"/>
        <v>0</v>
      </c>
      <c r="T21" s="62">
        <f t="shared" si="5"/>
        <v>0</v>
      </c>
      <c r="U21" s="62">
        <f t="shared" si="5"/>
        <v>0</v>
      </c>
      <c r="V21" s="62">
        <f t="shared" si="5"/>
        <v>0</v>
      </c>
      <c r="W21" s="62">
        <f t="shared" si="5"/>
        <v>0</v>
      </c>
      <c r="X21" s="62">
        <f t="shared" si="5"/>
        <v>0</v>
      </c>
      <c r="Y21" s="62">
        <f t="shared" si="5"/>
        <v>0</v>
      </c>
      <c r="Z21" s="62">
        <f t="shared" si="5"/>
        <v>0</v>
      </c>
      <c r="AA21" s="62">
        <f t="shared" si="5"/>
        <v>0</v>
      </c>
      <c r="AB21" s="62">
        <f t="shared" si="5"/>
        <v>0</v>
      </c>
      <c r="AC21" s="62">
        <f t="shared" si="5"/>
        <v>0</v>
      </c>
      <c r="AD21" s="62">
        <f t="shared" si="5"/>
        <v>0</v>
      </c>
      <c r="AE21" s="62">
        <f t="shared" si="5"/>
        <v>0</v>
      </c>
      <c r="AF21" s="62">
        <f t="shared" si="5"/>
        <v>0</v>
      </c>
      <c r="AG21" s="62">
        <f t="shared" si="5"/>
        <v>0</v>
      </c>
      <c r="AH21" s="62">
        <f t="shared" si="5"/>
        <v>0</v>
      </c>
      <c r="AI21" s="62">
        <f t="shared" si="5"/>
        <v>0</v>
      </c>
      <c r="AJ21" s="62">
        <f t="shared" si="5"/>
        <v>0</v>
      </c>
      <c r="AM21" s="382">
        <f>ROUND(SUM(AM22,AM29),0)</f>
        <v>0</v>
      </c>
      <c r="AN21" s="382">
        <f>ROUND(SUM(AN22,AN29),0)</f>
        <v>0</v>
      </c>
      <c r="AO21" s="389"/>
      <c r="AP21" s="63"/>
      <c r="AQ21" s="63"/>
      <c r="AR21" s="63"/>
      <c r="AS21" s="63"/>
      <c r="AT21" s="63"/>
      <c r="AU21" s="63"/>
      <c r="AV21" s="63"/>
      <c r="AW21" s="63"/>
      <c r="AX21" s="63"/>
      <c r="AY21" s="390"/>
    </row>
    <row r="22" spans="2:51" s="61" customFormat="1">
      <c r="B22" s="66" t="s">
        <v>297</v>
      </c>
      <c r="C22" s="5" t="str">
        <f>IF(Kalba="EN",Data2!C47,Data2!B47)</f>
        <v>Veiklos išlaidos</v>
      </c>
      <c r="D22" s="62">
        <f>ROUND(SUM(D23:D28),0)</f>
        <v>0</v>
      </c>
      <c r="E22" s="62">
        <f>ROUND(SUM(E23:E28),0)</f>
        <v>0</v>
      </c>
      <c r="F22" s="62">
        <f t="shared" ref="F22:AJ22" si="6">ROUND(SUM(F23:F28),0)</f>
        <v>0</v>
      </c>
      <c r="G22" s="62">
        <f t="shared" si="6"/>
        <v>0</v>
      </c>
      <c r="H22" s="62">
        <f t="shared" si="6"/>
        <v>0</v>
      </c>
      <c r="I22" s="62">
        <f t="shared" si="6"/>
        <v>0</v>
      </c>
      <c r="J22" s="62">
        <f t="shared" si="6"/>
        <v>0</v>
      </c>
      <c r="K22" s="62">
        <f t="shared" si="6"/>
        <v>0</v>
      </c>
      <c r="L22" s="62">
        <f t="shared" si="6"/>
        <v>0</v>
      </c>
      <c r="M22" s="62">
        <f t="shared" si="6"/>
        <v>0</v>
      </c>
      <c r="N22" s="62">
        <f t="shared" si="6"/>
        <v>0</v>
      </c>
      <c r="O22" s="62">
        <f t="shared" si="6"/>
        <v>0</v>
      </c>
      <c r="P22" s="62">
        <f t="shared" si="6"/>
        <v>0</v>
      </c>
      <c r="Q22" s="62">
        <f t="shared" si="6"/>
        <v>0</v>
      </c>
      <c r="R22" s="62">
        <f t="shared" si="6"/>
        <v>0</v>
      </c>
      <c r="S22" s="62">
        <f t="shared" si="6"/>
        <v>0</v>
      </c>
      <c r="T22" s="62">
        <f t="shared" si="6"/>
        <v>0</v>
      </c>
      <c r="U22" s="62">
        <f t="shared" si="6"/>
        <v>0</v>
      </c>
      <c r="V22" s="62">
        <f t="shared" si="6"/>
        <v>0</v>
      </c>
      <c r="W22" s="62">
        <f t="shared" si="6"/>
        <v>0</v>
      </c>
      <c r="X22" s="62">
        <f t="shared" si="6"/>
        <v>0</v>
      </c>
      <c r="Y22" s="62">
        <f t="shared" si="6"/>
        <v>0</v>
      </c>
      <c r="Z22" s="62">
        <f t="shared" si="6"/>
        <v>0</v>
      </c>
      <c r="AA22" s="62">
        <f t="shared" si="6"/>
        <v>0</v>
      </c>
      <c r="AB22" s="62">
        <f t="shared" si="6"/>
        <v>0</v>
      </c>
      <c r="AC22" s="62">
        <f t="shared" si="6"/>
        <v>0</v>
      </c>
      <c r="AD22" s="62">
        <f t="shared" si="6"/>
        <v>0</v>
      </c>
      <c r="AE22" s="62">
        <f t="shared" si="6"/>
        <v>0</v>
      </c>
      <c r="AF22" s="62">
        <f t="shared" si="6"/>
        <v>0</v>
      </c>
      <c r="AG22" s="62">
        <f t="shared" si="6"/>
        <v>0</v>
      </c>
      <c r="AH22" s="62">
        <f t="shared" si="6"/>
        <v>0</v>
      </c>
      <c r="AI22" s="62">
        <f t="shared" si="6"/>
        <v>0</v>
      </c>
      <c r="AJ22" s="62">
        <f t="shared" si="6"/>
        <v>0</v>
      </c>
      <c r="AM22" s="382">
        <f>ROUND(SUM(AM23:AM28),0)</f>
        <v>0</v>
      </c>
      <c r="AN22" s="382">
        <f>ROUND(SUM(AN23:AN28),0)</f>
        <v>0</v>
      </c>
      <c r="AO22" s="389"/>
      <c r="AP22" s="63"/>
      <c r="AQ22" s="63"/>
      <c r="AR22" s="63"/>
      <c r="AS22" s="63"/>
      <c r="AT22" s="63"/>
      <c r="AU22" s="63"/>
      <c r="AV22" s="63"/>
      <c r="AW22" s="63"/>
      <c r="AX22" s="63"/>
      <c r="AY22" s="390"/>
    </row>
    <row r="23" spans="2:51">
      <c r="B23" s="64" t="s">
        <v>298</v>
      </c>
      <c r="C23" s="4" t="str">
        <f>IF(Kalba="EN",Data2!C48,Data2!B48)</f>
        <v>Žaliavos</v>
      </c>
      <c r="D23" s="65">
        <f>F23+NPV(FDN,G23:INDEX(G23:AJ23,PAL))</f>
        <v>0</v>
      </c>
      <c r="E23" s="65">
        <f t="shared" ref="E23:E29" si="7">SUMIF($F$5:$AJ$5,"&lt;="&amp;PAL,$F23:$AJ23)</f>
        <v>0</v>
      </c>
      <c r="F23" s="78">
        <v>0</v>
      </c>
      <c r="G23" s="78">
        <v>0</v>
      </c>
      <c r="H23" s="78">
        <v>0</v>
      </c>
      <c r="I23" s="78">
        <v>0</v>
      </c>
      <c r="J23" s="78">
        <v>0</v>
      </c>
      <c r="K23" s="78">
        <v>0</v>
      </c>
      <c r="L23" s="78">
        <v>0</v>
      </c>
      <c r="M23" s="78">
        <v>0</v>
      </c>
      <c r="N23" s="78">
        <v>0</v>
      </c>
      <c r="O23" s="78">
        <v>0</v>
      </c>
      <c r="P23" s="78">
        <v>0</v>
      </c>
      <c r="Q23" s="78">
        <v>0</v>
      </c>
      <c r="R23" s="78">
        <v>0</v>
      </c>
      <c r="S23" s="78">
        <v>0</v>
      </c>
      <c r="T23" s="78">
        <v>0</v>
      </c>
      <c r="U23" s="78">
        <v>0</v>
      </c>
      <c r="V23" s="78">
        <v>0</v>
      </c>
      <c r="W23" s="78">
        <v>0</v>
      </c>
      <c r="X23" s="78">
        <v>0</v>
      </c>
      <c r="Y23" s="78">
        <v>0</v>
      </c>
      <c r="Z23" s="78">
        <v>0</v>
      </c>
      <c r="AA23" s="78">
        <v>0</v>
      </c>
      <c r="AB23" s="78">
        <v>0</v>
      </c>
      <c r="AC23" s="78">
        <v>0</v>
      </c>
      <c r="AD23" s="78">
        <v>0</v>
      </c>
      <c r="AE23" s="78">
        <v>0</v>
      </c>
      <c r="AF23" s="78">
        <v>0</v>
      </c>
      <c r="AG23" s="78">
        <v>0</v>
      </c>
      <c r="AH23" s="78">
        <v>0</v>
      </c>
      <c r="AI23" s="78">
        <v>0</v>
      </c>
      <c r="AJ23" s="78">
        <v>0</v>
      </c>
      <c r="AM23" s="383">
        <f>F23+NPV(SDN,G23:INDEX(G23:AJ23,PAL))</f>
        <v>0</v>
      </c>
      <c r="AN23" s="415">
        <f>F23+NPV(SDN,G23:INDEX(G23:AJ23,PAL))</f>
        <v>0</v>
      </c>
      <c r="AO23" s="387">
        <f t="shared" ref="AO23:AO29" si="8">IF(COUNTIF(AP23:AY23,"Klaida")&gt;0,1,0)</f>
        <v>0</v>
      </c>
      <c r="AP23" s="59">
        <f>IF(COUNT(F23:INDEX(F23:AJ23,PAL+1))&lt;&gt;PAL+1,"Klaida",0)</f>
        <v>0</v>
      </c>
      <c r="AQ23" s="59"/>
      <c r="AR23" s="59"/>
      <c r="AS23" s="59"/>
      <c r="AT23" s="59"/>
      <c r="AU23" s="59"/>
      <c r="AV23" s="59"/>
      <c r="AW23" s="59"/>
      <c r="AX23" s="59"/>
      <c r="AY23" s="388"/>
    </row>
    <row r="24" spans="2:51">
      <c r="B24" s="64" t="s">
        <v>299</v>
      </c>
      <c r="C24" s="4" t="str">
        <f>IF(Kalba="EN",Data2!C49,Data2!B49)</f>
        <v>Darbo užmokesčio išlaidos</v>
      </c>
      <c r="D24" s="65">
        <f>F24+NPV(FDN,G24:INDEX(G24:AJ24,PAL))</f>
        <v>0</v>
      </c>
      <c r="E24" s="65">
        <f t="shared" si="7"/>
        <v>0</v>
      </c>
      <c r="F24" s="78">
        <v>0</v>
      </c>
      <c r="G24" s="78">
        <v>0</v>
      </c>
      <c r="H24" s="78">
        <v>0</v>
      </c>
      <c r="I24" s="78">
        <v>0</v>
      </c>
      <c r="J24" s="78">
        <v>0</v>
      </c>
      <c r="K24" s="78">
        <v>0</v>
      </c>
      <c r="L24" s="78">
        <v>0</v>
      </c>
      <c r="M24" s="78">
        <v>0</v>
      </c>
      <c r="N24" s="78">
        <v>0</v>
      </c>
      <c r="O24" s="78">
        <v>0</v>
      </c>
      <c r="P24" s="78">
        <v>0</v>
      </c>
      <c r="Q24" s="78">
        <v>0</v>
      </c>
      <c r="R24" s="78">
        <v>0</v>
      </c>
      <c r="S24" s="78">
        <v>0</v>
      </c>
      <c r="T24" s="78">
        <v>0</v>
      </c>
      <c r="U24" s="78">
        <v>0</v>
      </c>
      <c r="V24" s="78">
        <v>0</v>
      </c>
      <c r="W24" s="78">
        <v>0</v>
      </c>
      <c r="X24" s="78">
        <v>0</v>
      </c>
      <c r="Y24" s="78">
        <v>0</v>
      </c>
      <c r="Z24" s="78">
        <v>0</v>
      </c>
      <c r="AA24" s="78">
        <v>0</v>
      </c>
      <c r="AB24" s="78">
        <v>0</v>
      </c>
      <c r="AC24" s="78">
        <v>0</v>
      </c>
      <c r="AD24" s="78">
        <v>0</v>
      </c>
      <c r="AE24" s="78">
        <v>0</v>
      </c>
      <c r="AF24" s="78">
        <v>0</v>
      </c>
      <c r="AG24" s="78">
        <v>0</v>
      </c>
      <c r="AH24" s="78">
        <v>0</v>
      </c>
      <c r="AI24" s="78">
        <v>0</v>
      </c>
      <c r="AJ24" s="78">
        <v>0</v>
      </c>
      <c r="AM24" s="383">
        <f>F24+NPV(SDN,G24:INDEX(G24:AJ24,PAL))</f>
        <v>0</v>
      </c>
      <c r="AN24" s="415">
        <f>F24+NPV(SDN,G24:INDEX(G24:AJ24,PAL))</f>
        <v>0</v>
      </c>
      <c r="AO24" s="387">
        <f t="shared" si="8"/>
        <v>0</v>
      </c>
      <c r="AP24" s="59">
        <f>IF(COUNT(F24:INDEX(F24:AJ24,PAL+1))&lt;&gt;PAL+1,"Klaida",0)</f>
        <v>0</v>
      </c>
      <c r="AQ24" s="59"/>
      <c r="AR24" s="59"/>
      <c r="AS24" s="59"/>
      <c r="AT24" s="59"/>
      <c r="AU24" s="59"/>
      <c r="AV24" s="59"/>
      <c r="AW24" s="59"/>
      <c r="AX24" s="59"/>
      <c r="AY24" s="388"/>
    </row>
    <row r="25" spans="2:51">
      <c r="B25" s="64" t="s">
        <v>300</v>
      </c>
      <c r="C25" s="4" t="str">
        <f>IF(Kalba="EN",Data2!C50,Data2!B50)</f>
        <v>Elektros energijos išlaidos</v>
      </c>
      <c r="D25" s="65">
        <f>F25+NPV(FDN,G25:INDEX(G25:AJ25,PAL))</f>
        <v>0</v>
      </c>
      <c r="E25" s="65">
        <f t="shared" si="7"/>
        <v>0</v>
      </c>
      <c r="F25" s="78">
        <v>0</v>
      </c>
      <c r="G25" s="78">
        <v>0</v>
      </c>
      <c r="H25" s="78">
        <v>0</v>
      </c>
      <c r="I25" s="78">
        <v>0</v>
      </c>
      <c r="J25" s="78">
        <v>0</v>
      </c>
      <c r="K25" s="78">
        <v>0</v>
      </c>
      <c r="L25" s="78">
        <v>0</v>
      </c>
      <c r="M25" s="78">
        <v>0</v>
      </c>
      <c r="N25" s="78">
        <v>0</v>
      </c>
      <c r="O25" s="78">
        <v>0</v>
      </c>
      <c r="P25" s="78">
        <v>0</v>
      </c>
      <c r="Q25" s="78">
        <v>0</v>
      </c>
      <c r="R25" s="78">
        <v>0</v>
      </c>
      <c r="S25" s="78">
        <v>0</v>
      </c>
      <c r="T25" s="78">
        <v>0</v>
      </c>
      <c r="U25" s="78">
        <v>0</v>
      </c>
      <c r="V25" s="78">
        <v>0</v>
      </c>
      <c r="W25" s="78">
        <v>0</v>
      </c>
      <c r="X25" s="78">
        <v>0</v>
      </c>
      <c r="Y25" s="78">
        <v>0</v>
      </c>
      <c r="Z25" s="78">
        <v>0</v>
      </c>
      <c r="AA25" s="78">
        <v>0</v>
      </c>
      <c r="AB25" s="78">
        <v>0</v>
      </c>
      <c r="AC25" s="78">
        <v>0</v>
      </c>
      <c r="AD25" s="78">
        <v>0</v>
      </c>
      <c r="AE25" s="78">
        <v>0</v>
      </c>
      <c r="AF25" s="78">
        <v>0</v>
      </c>
      <c r="AG25" s="78">
        <v>0</v>
      </c>
      <c r="AH25" s="78">
        <v>0</v>
      </c>
      <c r="AI25" s="78">
        <v>0</v>
      </c>
      <c r="AJ25" s="78">
        <v>0</v>
      </c>
      <c r="AM25" s="383">
        <f>F25+NPV(SDN,G25:INDEX(G25:AJ25,PAL))</f>
        <v>0</v>
      </c>
      <c r="AN25" s="415">
        <f>F25+NPV(SDN,G25:INDEX(G25:AJ25,PAL))</f>
        <v>0</v>
      </c>
      <c r="AO25" s="387">
        <f t="shared" si="8"/>
        <v>0</v>
      </c>
      <c r="AP25" s="59">
        <f>IF(COUNT(F25:INDEX(F25:AJ25,PAL+1))&lt;&gt;PAL+1,"Klaida",0)</f>
        <v>0</v>
      </c>
      <c r="AQ25" s="59"/>
      <c r="AR25" s="59"/>
      <c r="AS25" s="59"/>
      <c r="AT25" s="59"/>
      <c r="AU25" s="59"/>
      <c r="AV25" s="59"/>
      <c r="AW25" s="59"/>
      <c r="AX25" s="59"/>
      <c r="AY25" s="388"/>
    </row>
    <row r="26" spans="2:51">
      <c r="B26" s="64" t="s">
        <v>301</v>
      </c>
      <c r="C26" s="4" t="str">
        <f>IF(Kalba="EN",Data2!C51,Data2!B51)</f>
        <v>Šildymo (išskyrus elektrą) išlaidos</v>
      </c>
      <c r="D26" s="65">
        <f>F26+NPV(FDN,G26:INDEX(G26:AJ26,PAL))</f>
        <v>0</v>
      </c>
      <c r="E26" s="65">
        <f t="shared" si="7"/>
        <v>0</v>
      </c>
      <c r="F26" s="78">
        <v>0</v>
      </c>
      <c r="G26" s="78">
        <v>0</v>
      </c>
      <c r="H26" s="78">
        <v>0</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c r="AI26" s="78">
        <v>0</v>
      </c>
      <c r="AJ26" s="78">
        <v>0</v>
      </c>
      <c r="AM26" s="383">
        <f>F26+NPV(SDN,G26:INDEX(G26:AJ26,PAL))</f>
        <v>0</v>
      </c>
      <c r="AN26" s="415">
        <f>F26+NPV(SDN,G26:INDEX(G26:AJ26,PAL))</f>
        <v>0</v>
      </c>
      <c r="AO26" s="387">
        <f t="shared" si="8"/>
        <v>0</v>
      </c>
      <c r="AP26" s="59">
        <f>IF(COUNT(F26:INDEX(F26:AJ26,PAL+1))&lt;&gt;PAL+1,"Klaida",0)</f>
        <v>0</v>
      </c>
      <c r="AQ26" s="59"/>
      <c r="AR26" s="59"/>
      <c r="AS26" s="59"/>
      <c r="AT26" s="59"/>
      <c r="AU26" s="59"/>
      <c r="AV26" s="59"/>
      <c r="AW26" s="59"/>
      <c r="AX26" s="59"/>
      <c r="AY26" s="388"/>
    </row>
    <row r="27" spans="2:51">
      <c r="B27" s="64" t="s">
        <v>303</v>
      </c>
      <c r="C27" s="4" t="str">
        <f>IF(Kalba="EN",Data2!C52,Data2!B52)</f>
        <v>Infrastruktūros būklės palaikymo išlaidos</v>
      </c>
      <c r="D27" s="65">
        <f>F27+NPV(FDN,G27:INDEX(G27:AJ27,PAL))</f>
        <v>0</v>
      </c>
      <c r="E27" s="65">
        <f t="shared" si="7"/>
        <v>0</v>
      </c>
      <c r="F27" s="78">
        <v>0</v>
      </c>
      <c r="G27" s="78">
        <v>0</v>
      </c>
      <c r="H27" s="78">
        <v>0</v>
      </c>
      <c r="I27" s="78">
        <v>0</v>
      </c>
      <c r="J27" s="78">
        <v>0</v>
      </c>
      <c r="K27" s="78">
        <v>0</v>
      </c>
      <c r="L27" s="78">
        <v>0</v>
      </c>
      <c r="M27" s="78">
        <v>0</v>
      </c>
      <c r="N27" s="78">
        <v>0</v>
      </c>
      <c r="O27" s="78">
        <v>0</v>
      </c>
      <c r="P27" s="78">
        <v>0</v>
      </c>
      <c r="Q27" s="78">
        <v>0</v>
      </c>
      <c r="R27" s="78">
        <v>0</v>
      </c>
      <c r="S27" s="78">
        <v>0</v>
      </c>
      <c r="T27" s="78">
        <v>0</v>
      </c>
      <c r="U27" s="78">
        <v>0</v>
      </c>
      <c r="V27" s="78">
        <v>0</v>
      </c>
      <c r="W27" s="78">
        <v>0</v>
      </c>
      <c r="X27" s="78">
        <v>0</v>
      </c>
      <c r="Y27" s="78">
        <v>0</v>
      </c>
      <c r="Z27" s="78">
        <v>0</v>
      </c>
      <c r="AA27" s="78">
        <v>0</v>
      </c>
      <c r="AB27" s="78">
        <v>0</v>
      </c>
      <c r="AC27" s="78">
        <v>0</v>
      </c>
      <c r="AD27" s="78">
        <v>0</v>
      </c>
      <c r="AE27" s="78">
        <v>0</v>
      </c>
      <c r="AF27" s="78">
        <v>0</v>
      </c>
      <c r="AG27" s="78">
        <v>0</v>
      </c>
      <c r="AH27" s="78">
        <v>0</v>
      </c>
      <c r="AI27" s="78">
        <v>0</v>
      </c>
      <c r="AJ27" s="78">
        <v>0</v>
      </c>
      <c r="AM27" s="383">
        <f>F27+NPV(SDN,G27:INDEX(G27:AJ27,PAL))</f>
        <v>0</v>
      </c>
      <c r="AN27" s="415">
        <f>F27+NPV(SDN,G27:INDEX(G27:AJ27,PAL))</f>
        <v>0</v>
      </c>
      <c r="AO27" s="387">
        <f t="shared" si="8"/>
        <v>0</v>
      </c>
      <c r="AP27" s="59">
        <f>IF(COUNT(F27:INDEX(F27:AJ27,PAL+1))&lt;&gt;PAL+1,"Klaida",0)</f>
        <v>0</v>
      </c>
      <c r="AQ27" s="59"/>
      <c r="AR27" s="59"/>
      <c r="AS27" s="59"/>
      <c r="AT27" s="59"/>
      <c r="AU27" s="59"/>
      <c r="AV27" s="59"/>
      <c r="AW27" s="59"/>
      <c r="AX27" s="59"/>
      <c r="AY27" s="388"/>
    </row>
    <row r="28" spans="2:51">
      <c r="B28" s="64" t="s">
        <v>304</v>
      </c>
      <c r="C28" s="4" t="str">
        <f>IF(Kalba="EN",Data2!C53,Data2!B53)</f>
        <v>Kitos išlaidos</v>
      </c>
      <c r="D28" s="65">
        <f>F28+NPV(FDN,G28:INDEX(G28:AJ28,PAL))</f>
        <v>0</v>
      </c>
      <c r="E28" s="65">
        <f t="shared" si="7"/>
        <v>0</v>
      </c>
      <c r="F28" s="78">
        <v>0</v>
      </c>
      <c r="G28" s="78">
        <v>0</v>
      </c>
      <c r="H28" s="78">
        <v>0</v>
      </c>
      <c r="I28" s="78">
        <v>0</v>
      </c>
      <c r="J28" s="78">
        <v>0</v>
      </c>
      <c r="K28" s="78">
        <v>0</v>
      </c>
      <c r="L28" s="78">
        <v>0</v>
      </c>
      <c r="M28" s="78">
        <v>0</v>
      </c>
      <c r="N28" s="78">
        <v>0</v>
      </c>
      <c r="O28" s="78">
        <v>0</v>
      </c>
      <c r="P28" s="78">
        <v>0</v>
      </c>
      <c r="Q28" s="78">
        <v>0</v>
      </c>
      <c r="R28" s="78">
        <v>0</v>
      </c>
      <c r="S28" s="78">
        <v>0</v>
      </c>
      <c r="T28" s="78">
        <v>0</v>
      </c>
      <c r="U28" s="78">
        <v>0</v>
      </c>
      <c r="V28" s="78">
        <v>0</v>
      </c>
      <c r="W28" s="78">
        <v>0</v>
      </c>
      <c r="X28" s="78">
        <v>0</v>
      </c>
      <c r="Y28" s="78">
        <v>0</v>
      </c>
      <c r="Z28" s="78">
        <v>0</v>
      </c>
      <c r="AA28" s="78">
        <v>0</v>
      </c>
      <c r="AB28" s="78">
        <v>0</v>
      </c>
      <c r="AC28" s="78">
        <v>0</v>
      </c>
      <c r="AD28" s="78">
        <v>0</v>
      </c>
      <c r="AE28" s="78">
        <v>0</v>
      </c>
      <c r="AF28" s="78">
        <v>0</v>
      </c>
      <c r="AG28" s="78">
        <v>0</v>
      </c>
      <c r="AH28" s="78">
        <v>0</v>
      </c>
      <c r="AI28" s="78">
        <v>0</v>
      </c>
      <c r="AJ28" s="78">
        <v>0</v>
      </c>
      <c r="AM28" s="383">
        <f>F28+NPV(SDN,G28:INDEX(G28:AJ28,PAL))</f>
        <v>0</v>
      </c>
      <c r="AN28" s="415">
        <f>F28+NPV(SDN,G28:INDEX(G28:AJ28,PAL))</f>
        <v>0</v>
      </c>
      <c r="AO28" s="387">
        <f t="shared" si="8"/>
        <v>0</v>
      </c>
      <c r="AP28" s="59">
        <f>IF(COUNT(F28:INDEX(F28:AJ28,PAL+1))&lt;&gt;PAL+1,"Klaida",0)</f>
        <v>0</v>
      </c>
      <c r="AQ28" s="59"/>
      <c r="AR28" s="59"/>
      <c r="AS28" s="59"/>
      <c r="AT28" s="59"/>
      <c r="AU28" s="59"/>
      <c r="AV28" s="59"/>
      <c r="AW28" s="59"/>
      <c r="AX28" s="59"/>
      <c r="AY28" s="388"/>
    </row>
    <row r="29" spans="2:51">
      <c r="B29" s="64" t="s">
        <v>305</v>
      </c>
      <c r="C29" s="4" t="str">
        <f>IF(Kalba="EN",Data2!C54,Data2!B54)</f>
        <v>Gautų paskolų (G.3.1.) palūkanos</v>
      </c>
      <c r="D29" s="65">
        <f>F29+NPV(FDN,G29:INDEX(G29:AJ29,PAL))</f>
        <v>0</v>
      </c>
      <c r="E29" s="65">
        <f t="shared" si="7"/>
        <v>0</v>
      </c>
      <c r="F29" s="78">
        <v>0</v>
      </c>
      <c r="G29" s="78">
        <v>0</v>
      </c>
      <c r="H29" s="78">
        <v>0</v>
      </c>
      <c r="I29" s="78">
        <v>0</v>
      </c>
      <c r="J29" s="78">
        <v>0</v>
      </c>
      <c r="K29" s="78">
        <v>0</v>
      </c>
      <c r="L29" s="78">
        <v>0</v>
      </c>
      <c r="M29" s="78">
        <v>0</v>
      </c>
      <c r="N29" s="78">
        <v>0</v>
      </c>
      <c r="O29" s="78">
        <v>0</v>
      </c>
      <c r="P29" s="78">
        <v>0</v>
      </c>
      <c r="Q29" s="78">
        <v>0</v>
      </c>
      <c r="R29" s="78">
        <v>0</v>
      </c>
      <c r="S29" s="78">
        <v>0</v>
      </c>
      <c r="T29" s="78">
        <v>0</v>
      </c>
      <c r="U29" s="78">
        <v>0</v>
      </c>
      <c r="V29" s="78">
        <v>0</v>
      </c>
      <c r="W29" s="78">
        <v>0</v>
      </c>
      <c r="X29" s="78">
        <v>0</v>
      </c>
      <c r="Y29" s="78">
        <v>0</v>
      </c>
      <c r="Z29" s="78">
        <v>0</v>
      </c>
      <c r="AA29" s="78">
        <v>0</v>
      </c>
      <c r="AB29" s="78">
        <v>0</v>
      </c>
      <c r="AC29" s="78">
        <v>0</v>
      </c>
      <c r="AD29" s="78">
        <v>0</v>
      </c>
      <c r="AE29" s="78">
        <v>0</v>
      </c>
      <c r="AF29" s="78">
        <v>0</v>
      </c>
      <c r="AG29" s="78">
        <v>0</v>
      </c>
      <c r="AH29" s="78">
        <v>0</v>
      </c>
      <c r="AI29" s="78">
        <v>0</v>
      </c>
      <c r="AJ29" s="78">
        <v>0</v>
      </c>
      <c r="AM29" s="383">
        <f>F29+NPV(SDN,G29:INDEX(G29:AJ29,PAL))</f>
        <v>0</v>
      </c>
      <c r="AN29" s="415">
        <f>F29+NPV(SDN,G29:INDEX(G29:AJ29,PAL))</f>
        <v>0</v>
      </c>
      <c r="AO29" s="387">
        <f t="shared" si="8"/>
        <v>0</v>
      </c>
      <c r="AP29" s="59">
        <f>IF(COUNT(F29:INDEX(F29:AJ29,PAL+1))&lt;&gt;PAL+1,"Klaida",0)</f>
        <v>0</v>
      </c>
      <c r="AQ29" s="59"/>
      <c r="AR29" s="59"/>
      <c r="AS29" s="59"/>
      <c r="AT29" s="59"/>
      <c r="AU29" s="59"/>
      <c r="AV29" s="59"/>
      <c r="AW29" s="59"/>
      <c r="AX29" s="59"/>
      <c r="AY29" s="388"/>
    </row>
    <row r="30" spans="2:51" s="61" customFormat="1" ht="25.5">
      <c r="B30" s="5" t="s">
        <v>26</v>
      </c>
      <c r="C30" s="5" t="str">
        <f>IF(Kalba="EN",Data2!C55,Data2!B55)</f>
        <v>Mokesčiai (+ neigiama įtaka; - teigiama įtaka biudžeto lėšų srautams)</v>
      </c>
      <c r="D30" s="62">
        <f>ROUND(D31-SUM(D32:D33),0)</f>
        <v>0</v>
      </c>
      <c r="E30" s="62">
        <f>ROUND(E31-SUM(E32:E33),0)</f>
        <v>0</v>
      </c>
      <c r="F30" s="62">
        <f>ROUND(F31-SUM(F32:F33),0)</f>
        <v>0</v>
      </c>
      <c r="G30" s="62">
        <f t="shared" ref="G30:AJ30" si="9">ROUND(G31-SUM(G32:G33),0)</f>
        <v>0</v>
      </c>
      <c r="H30" s="62">
        <f t="shared" si="9"/>
        <v>0</v>
      </c>
      <c r="I30" s="62">
        <f t="shared" si="9"/>
        <v>0</v>
      </c>
      <c r="J30" s="62">
        <f t="shared" si="9"/>
        <v>0</v>
      </c>
      <c r="K30" s="62">
        <f t="shared" si="9"/>
        <v>0</v>
      </c>
      <c r="L30" s="62">
        <f t="shared" si="9"/>
        <v>0</v>
      </c>
      <c r="M30" s="62">
        <f t="shared" si="9"/>
        <v>0</v>
      </c>
      <c r="N30" s="62">
        <f t="shared" si="9"/>
        <v>0</v>
      </c>
      <c r="O30" s="62">
        <f t="shared" si="9"/>
        <v>0</v>
      </c>
      <c r="P30" s="62">
        <f t="shared" si="9"/>
        <v>0</v>
      </c>
      <c r="Q30" s="62">
        <f t="shared" si="9"/>
        <v>0</v>
      </c>
      <c r="R30" s="62">
        <f t="shared" si="9"/>
        <v>0</v>
      </c>
      <c r="S30" s="62">
        <f t="shared" si="9"/>
        <v>0</v>
      </c>
      <c r="T30" s="62">
        <f t="shared" si="9"/>
        <v>0</v>
      </c>
      <c r="U30" s="62">
        <f t="shared" si="9"/>
        <v>0</v>
      </c>
      <c r="V30" s="62">
        <f t="shared" si="9"/>
        <v>0</v>
      </c>
      <c r="W30" s="62">
        <f t="shared" si="9"/>
        <v>0</v>
      </c>
      <c r="X30" s="62">
        <f t="shared" si="9"/>
        <v>0</v>
      </c>
      <c r="Y30" s="62">
        <f t="shared" si="9"/>
        <v>0</v>
      </c>
      <c r="Z30" s="62">
        <f t="shared" si="9"/>
        <v>0</v>
      </c>
      <c r="AA30" s="62">
        <f t="shared" si="9"/>
        <v>0</v>
      </c>
      <c r="AB30" s="62">
        <f t="shared" si="9"/>
        <v>0</v>
      </c>
      <c r="AC30" s="62">
        <f t="shared" si="9"/>
        <v>0</v>
      </c>
      <c r="AD30" s="62">
        <f t="shared" si="9"/>
        <v>0</v>
      </c>
      <c r="AE30" s="62">
        <f t="shared" si="9"/>
        <v>0</v>
      </c>
      <c r="AF30" s="62">
        <f t="shared" si="9"/>
        <v>0</v>
      </c>
      <c r="AG30" s="62">
        <f t="shared" si="9"/>
        <v>0</v>
      </c>
      <c r="AH30" s="62">
        <f t="shared" si="9"/>
        <v>0</v>
      </c>
      <c r="AI30" s="62">
        <f t="shared" si="9"/>
        <v>0</v>
      </c>
      <c r="AJ30" s="62">
        <f t="shared" si="9"/>
        <v>0</v>
      </c>
      <c r="AM30" s="382">
        <f>ROUND(AM31-SUM(AM32:AM33),0)</f>
        <v>0</v>
      </c>
      <c r="AN30" s="382">
        <f>ROUND(AN31-SUM(AN32:AN33),0)</f>
        <v>0</v>
      </c>
      <c r="AO30" s="389"/>
      <c r="AP30" s="63"/>
      <c r="AQ30" s="63"/>
      <c r="AR30" s="63"/>
      <c r="AS30" s="63"/>
      <c r="AT30" s="63"/>
      <c r="AU30" s="63"/>
      <c r="AV30" s="63"/>
      <c r="AW30" s="63"/>
      <c r="AX30" s="63"/>
      <c r="AY30" s="390"/>
    </row>
    <row r="31" spans="2:51">
      <c r="B31" s="64" t="s">
        <v>307</v>
      </c>
      <c r="C31" s="4" t="str">
        <f>IF(Kalba="EN",Data2!C56,Data2!B56)</f>
        <v>Bendra importo/pirkimo PVM suma</v>
      </c>
      <c r="D31" s="65">
        <f>F31+NPV(FDN,G31:INDEX(G31:AJ31,PAL))</f>
        <v>0</v>
      </c>
      <c r="E31" s="65">
        <f>SUMIF($F$5:$AJ$5,"&lt;="&amp;PAL,$F31:$AJ31)</f>
        <v>0</v>
      </c>
      <c r="F31" s="65">
        <f t="shared" ref="F31:AJ31" si="10">IF(pvm_susigrazinimas="Taip",0,SUMPRODUCT(F8:F15,Pirkimo_PVM)+SUMPRODUCT(F23:F28,Pirkimo_PVM_II))</f>
        <v>0</v>
      </c>
      <c r="G31" s="65">
        <f t="shared" si="10"/>
        <v>0</v>
      </c>
      <c r="H31" s="65">
        <f t="shared" si="10"/>
        <v>0</v>
      </c>
      <c r="I31" s="65">
        <f t="shared" si="10"/>
        <v>0</v>
      </c>
      <c r="J31" s="65">
        <f t="shared" si="10"/>
        <v>0</v>
      </c>
      <c r="K31" s="65">
        <f t="shared" si="10"/>
        <v>0</v>
      </c>
      <c r="L31" s="65">
        <f t="shared" si="10"/>
        <v>0</v>
      </c>
      <c r="M31" s="65">
        <f t="shared" si="10"/>
        <v>0</v>
      </c>
      <c r="N31" s="65">
        <f t="shared" si="10"/>
        <v>0</v>
      </c>
      <c r="O31" s="65">
        <f t="shared" si="10"/>
        <v>0</v>
      </c>
      <c r="P31" s="65">
        <f t="shared" si="10"/>
        <v>0</v>
      </c>
      <c r="Q31" s="65">
        <f t="shared" si="10"/>
        <v>0</v>
      </c>
      <c r="R31" s="65">
        <f t="shared" si="10"/>
        <v>0</v>
      </c>
      <c r="S31" s="65">
        <f t="shared" si="10"/>
        <v>0</v>
      </c>
      <c r="T31" s="65">
        <f t="shared" si="10"/>
        <v>0</v>
      </c>
      <c r="U31" s="65">
        <f t="shared" si="10"/>
        <v>0</v>
      </c>
      <c r="V31" s="65">
        <f t="shared" si="10"/>
        <v>0</v>
      </c>
      <c r="W31" s="65">
        <f t="shared" si="10"/>
        <v>0</v>
      </c>
      <c r="X31" s="65">
        <f t="shared" si="10"/>
        <v>0</v>
      </c>
      <c r="Y31" s="65">
        <f t="shared" si="10"/>
        <v>0</v>
      </c>
      <c r="Z31" s="65">
        <f t="shared" si="10"/>
        <v>0</v>
      </c>
      <c r="AA31" s="65">
        <f t="shared" si="10"/>
        <v>0</v>
      </c>
      <c r="AB31" s="65">
        <f t="shared" si="10"/>
        <v>0</v>
      </c>
      <c r="AC31" s="65">
        <f t="shared" si="10"/>
        <v>0</v>
      </c>
      <c r="AD31" s="65">
        <f t="shared" si="10"/>
        <v>0</v>
      </c>
      <c r="AE31" s="65">
        <f t="shared" si="10"/>
        <v>0</v>
      </c>
      <c r="AF31" s="65">
        <f t="shared" si="10"/>
        <v>0</v>
      </c>
      <c r="AG31" s="65">
        <f t="shared" si="10"/>
        <v>0</v>
      </c>
      <c r="AH31" s="65">
        <f t="shared" si="10"/>
        <v>0</v>
      </c>
      <c r="AI31" s="65">
        <f t="shared" si="10"/>
        <v>0</v>
      </c>
      <c r="AJ31" s="65">
        <f t="shared" si="10"/>
        <v>0</v>
      </c>
      <c r="AM31" s="383">
        <f>F31+NPV(SDN,G31:INDEX(G31:AJ31,PAL))</f>
        <v>0</v>
      </c>
      <c r="AN31" s="415">
        <f>F31+NPV(SDN,G31:INDEX(G31:AJ31,PAL))</f>
        <v>0</v>
      </c>
      <c r="AO31" s="387"/>
      <c r="AP31" s="59"/>
      <c r="AQ31" s="59"/>
      <c r="AR31" s="59"/>
      <c r="AS31" s="59"/>
      <c r="AT31" s="59"/>
      <c r="AU31" s="59"/>
      <c r="AV31" s="59"/>
      <c r="AW31" s="59"/>
      <c r="AX31" s="59"/>
      <c r="AY31" s="388"/>
    </row>
    <row r="32" spans="2:51">
      <c r="B32" s="64" t="s">
        <v>309</v>
      </c>
      <c r="C32" s="4" t="str">
        <f>IF(Kalba="EN",Data2!C57,Data2!B57)</f>
        <v>Bendra pardavimo PVM suma</v>
      </c>
      <c r="D32" s="65">
        <f>F32+NPV(FDN,G32:INDEX(G32:AJ32,PAL))</f>
        <v>0</v>
      </c>
      <c r="E32" s="65">
        <f>SUMIF($F$5:$AJ$5,"&lt;="&amp;PAL,$F32:$AJ32)</f>
        <v>0</v>
      </c>
      <c r="F32" s="65">
        <f t="shared" ref="F32:AJ32" si="11">IF(pvm_susigrazinimas="Taip",0,SUMPRODUCT(F18:F19,Pardavimo_PVM))</f>
        <v>0</v>
      </c>
      <c r="G32" s="65">
        <f t="shared" si="11"/>
        <v>0</v>
      </c>
      <c r="H32" s="65">
        <f t="shared" si="11"/>
        <v>0</v>
      </c>
      <c r="I32" s="65">
        <f t="shared" si="11"/>
        <v>0</v>
      </c>
      <c r="J32" s="65">
        <f t="shared" si="11"/>
        <v>0</v>
      </c>
      <c r="K32" s="65">
        <f t="shared" si="11"/>
        <v>0</v>
      </c>
      <c r="L32" s="65">
        <f t="shared" si="11"/>
        <v>0</v>
      </c>
      <c r="M32" s="65">
        <f t="shared" si="11"/>
        <v>0</v>
      </c>
      <c r="N32" s="65">
        <f t="shared" si="11"/>
        <v>0</v>
      </c>
      <c r="O32" s="65">
        <f t="shared" si="11"/>
        <v>0</v>
      </c>
      <c r="P32" s="65">
        <f t="shared" si="11"/>
        <v>0</v>
      </c>
      <c r="Q32" s="65">
        <f t="shared" si="11"/>
        <v>0</v>
      </c>
      <c r="R32" s="65">
        <f t="shared" si="11"/>
        <v>0</v>
      </c>
      <c r="S32" s="65">
        <f t="shared" si="11"/>
        <v>0</v>
      </c>
      <c r="T32" s="65">
        <f t="shared" si="11"/>
        <v>0</v>
      </c>
      <c r="U32" s="65">
        <f t="shared" si="11"/>
        <v>0</v>
      </c>
      <c r="V32" s="65">
        <f t="shared" si="11"/>
        <v>0</v>
      </c>
      <c r="W32" s="65">
        <f t="shared" si="11"/>
        <v>0</v>
      </c>
      <c r="X32" s="65">
        <f t="shared" si="11"/>
        <v>0</v>
      </c>
      <c r="Y32" s="65">
        <f t="shared" si="11"/>
        <v>0</v>
      </c>
      <c r="Z32" s="65">
        <f t="shared" si="11"/>
        <v>0</v>
      </c>
      <c r="AA32" s="65">
        <f t="shared" si="11"/>
        <v>0</v>
      </c>
      <c r="AB32" s="65">
        <f t="shared" si="11"/>
        <v>0</v>
      </c>
      <c r="AC32" s="65">
        <f t="shared" si="11"/>
        <v>0</v>
      </c>
      <c r="AD32" s="65">
        <f t="shared" si="11"/>
        <v>0</v>
      </c>
      <c r="AE32" s="65">
        <f t="shared" si="11"/>
        <v>0</v>
      </c>
      <c r="AF32" s="65">
        <f t="shared" si="11"/>
        <v>0</v>
      </c>
      <c r="AG32" s="65">
        <f t="shared" si="11"/>
        <v>0</v>
      </c>
      <c r="AH32" s="65">
        <f t="shared" si="11"/>
        <v>0</v>
      </c>
      <c r="AI32" s="65">
        <f t="shared" si="11"/>
        <v>0</v>
      </c>
      <c r="AJ32" s="65">
        <f t="shared" si="11"/>
        <v>0</v>
      </c>
      <c r="AM32" s="383">
        <f>F32+NPV(SDN,G32:INDEX(G32:AJ32,PAL))</f>
        <v>0</v>
      </c>
      <c r="AN32" s="415">
        <f>F32+NPV(SDN,G32:INDEX(G32:AJ32,PAL))</f>
        <v>0</v>
      </c>
      <c r="AO32" s="387"/>
      <c r="AP32" s="59"/>
      <c r="AQ32" s="59"/>
      <c r="AR32" s="59"/>
      <c r="AS32" s="59"/>
      <c r="AT32" s="59"/>
      <c r="AU32" s="59"/>
      <c r="AV32" s="59"/>
      <c r="AW32" s="59"/>
      <c r="AX32" s="59"/>
      <c r="AY32" s="388"/>
    </row>
    <row r="33" spans="2:51">
      <c r="B33" s="64" t="s">
        <v>311</v>
      </c>
      <c r="C33" s="4" t="str">
        <f>IF(Kalba="EN",Data2!C58,Data2!B58)</f>
        <v>Bendra kitų mokėtinų netiesioginių mokesčių suma</v>
      </c>
      <c r="D33" s="65">
        <f>F33+NPV(FDN,G33:INDEX(G33:AJ33,PAL))</f>
        <v>0</v>
      </c>
      <c r="E33" s="65">
        <f>SUMIF($F$5:$AJ$5,"&lt;="&amp;PAL,$F33:$AJ33)</f>
        <v>0</v>
      </c>
      <c r="F33" s="78">
        <v>0</v>
      </c>
      <c r="G33" s="78">
        <v>0</v>
      </c>
      <c r="H33" s="78">
        <v>0</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c r="AA33" s="78">
        <v>0</v>
      </c>
      <c r="AB33" s="78">
        <v>0</v>
      </c>
      <c r="AC33" s="78">
        <v>0</v>
      </c>
      <c r="AD33" s="78">
        <v>0</v>
      </c>
      <c r="AE33" s="78">
        <v>0</v>
      </c>
      <c r="AF33" s="78">
        <v>0</v>
      </c>
      <c r="AG33" s="78">
        <v>0</v>
      </c>
      <c r="AH33" s="78">
        <v>0</v>
      </c>
      <c r="AI33" s="78">
        <v>0</v>
      </c>
      <c r="AJ33" s="78">
        <v>0</v>
      </c>
      <c r="AM33" s="383">
        <f>F33+NPV(SDN,G33:INDEX(G33:AJ33,PAL))</f>
        <v>0</v>
      </c>
      <c r="AN33" s="415">
        <f>F33+NPV(SDN,G33:INDEX(G33:AJ33,PAL))</f>
        <v>0</v>
      </c>
      <c r="AO33" s="387">
        <f>IF(COUNTIF(AP33:AY33,"Klaida")&gt;0,1,0)</f>
        <v>0</v>
      </c>
      <c r="AP33" s="59">
        <f>IF(COUNT(F33:INDEX(F33:AJ33,PAL+1))&lt;&gt;PAL+1,"Klaida",0)</f>
        <v>0</v>
      </c>
      <c r="AQ33" s="59"/>
      <c r="AR33" s="59"/>
      <c r="AS33" s="59"/>
      <c r="AT33" s="59"/>
      <c r="AU33" s="59"/>
      <c r="AV33" s="59"/>
      <c r="AW33" s="59"/>
      <c r="AX33" s="59"/>
      <c r="AY33" s="388"/>
    </row>
    <row r="34" spans="2:51" s="61" customFormat="1">
      <c r="B34" s="5" t="s">
        <v>28</v>
      </c>
      <c r="C34" s="5" t="str">
        <f>IF(Kalba="EN",Data2!C59,Data2!B59)</f>
        <v>Grynosios pajamos</v>
      </c>
      <c r="D34" s="62">
        <f>ROUND(SUM(D17)-SUM(D15,D22),0)</f>
        <v>0</v>
      </c>
      <c r="E34" s="62">
        <f t="shared" ref="E34:AJ34" si="12">ROUND(SUM(E17)-SUM(E15,E22),0)</f>
        <v>0</v>
      </c>
      <c r="F34" s="62">
        <f t="shared" si="12"/>
        <v>0</v>
      </c>
      <c r="G34" s="62">
        <f t="shared" si="12"/>
        <v>0</v>
      </c>
      <c r="H34" s="62">
        <f t="shared" si="12"/>
        <v>0</v>
      </c>
      <c r="I34" s="62">
        <f t="shared" si="12"/>
        <v>0</v>
      </c>
      <c r="J34" s="62">
        <f t="shared" si="12"/>
        <v>0</v>
      </c>
      <c r="K34" s="62">
        <f t="shared" si="12"/>
        <v>0</v>
      </c>
      <c r="L34" s="62">
        <f t="shared" si="12"/>
        <v>0</v>
      </c>
      <c r="M34" s="62">
        <f t="shared" si="12"/>
        <v>0</v>
      </c>
      <c r="N34" s="62">
        <f t="shared" si="12"/>
        <v>0</v>
      </c>
      <c r="O34" s="62">
        <f t="shared" si="12"/>
        <v>0</v>
      </c>
      <c r="P34" s="62">
        <f t="shared" si="12"/>
        <v>0</v>
      </c>
      <c r="Q34" s="62">
        <f t="shared" si="12"/>
        <v>0</v>
      </c>
      <c r="R34" s="62">
        <f t="shared" si="12"/>
        <v>0</v>
      </c>
      <c r="S34" s="62">
        <f t="shared" si="12"/>
        <v>0</v>
      </c>
      <c r="T34" s="62">
        <f t="shared" si="12"/>
        <v>0</v>
      </c>
      <c r="U34" s="62">
        <f t="shared" si="12"/>
        <v>0</v>
      </c>
      <c r="V34" s="62">
        <f t="shared" si="12"/>
        <v>0</v>
      </c>
      <c r="W34" s="62">
        <f t="shared" si="12"/>
        <v>0</v>
      </c>
      <c r="X34" s="62">
        <f t="shared" si="12"/>
        <v>0</v>
      </c>
      <c r="Y34" s="62">
        <f t="shared" si="12"/>
        <v>0</v>
      </c>
      <c r="Z34" s="62">
        <f t="shared" si="12"/>
        <v>0</v>
      </c>
      <c r="AA34" s="62">
        <f t="shared" si="12"/>
        <v>0</v>
      </c>
      <c r="AB34" s="62">
        <f t="shared" si="12"/>
        <v>0</v>
      </c>
      <c r="AC34" s="62">
        <f t="shared" si="12"/>
        <v>0</v>
      </c>
      <c r="AD34" s="62">
        <f t="shared" si="12"/>
        <v>0</v>
      </c>
      <c r="AE34" s="62">
        <f t="shared" si="12"/>
        <v>0</v>
      </c>
      <c r="AF34" s="62">
        <f t="shared" si="12"/>
        <v>0</v>
      </c>
      <c r="AG34" s="62">
        <f t="shared" si="12"/>
        <v>0</v>
      </c>
      <c r="AH34" s="62">
        <f t="shared" si="12"/>
        <v>0</v>
      </c>
      <c r="AI34" s="62">
        <f t="shared" si="12"/>
        <v>0</v>
      </c>
      <c r="AJ34" s="62">
        <f t="shared" si="12"/>
        <v>0</v>
      </c>
      <c r="AM34" s="382">
        <f>ROUND(SUM(AO17)-SUM(AO7,AO21),0)</f>
        <v>0</v>
      </c>
      <c r="AN34" s="382">
        <f>ROUND(SUM(AP17)-SUM(AP7,AP21),0)</f>
        <v>0</v>
      </c>
      <c r="AO34" s="389"/>
      <c r="AP34" s="63"/>
      <c r="AQ34" s="63"/>
      <c r="AR34" s="63"/>
      <c r="AS34" s="63"/>
      <c r="AT34" s="63"/>
      <c r="AU34" s="63"/>
      <c r="AV34" s="63"/>
      <c r="AW34" s="63"/>
      <c r="AX34" s="63"/>
      <c r="AY34" s="390"/>
    </row>
    <row r="35" spans="2:51" s="61" customFormat="1">
      <c r="B35" s="66" t="s">
        <v>313</v>
      </c>
      <c r="C35" s="5" t="str">
        <f>IF(Kalba="EN",Data2!C60,Data2!B60)</f>
        <v>Finansavimas, iš viso</v>
      </c>
      <c r="D35" s="62">
        <f>SUM(D36,D41,D44)</f>
        <v>0</v>
      </c>
      <c r="E35" s="62">
        <f t="shared" ref="E35:AJ35" si="13">SUM(E36,E41,E44)</f>
        <v>0</v>
      </c>
      <c r="F35" s="62">
        <f t="shared" si="13"/>
        <v>0</v>
      </c>
      <c r="G35" s="62">
        <f t="shared" si="13"/>
        <v>0</v>
      </c>
      <c r="H35" s="62">
        <f t="shared" si="13"/>
        <v>0</v>
      </c>
      <c r="I35" s="62">
        <f t="shared" si="13"/>
        <v>0</v>
      </c>
      <c r="J35" s="62">
        <f t="shared" si="13"/>
        <v>0</v>
      </c>
      <c r="K35" s="62">
        <f t="shared" si="13"/>
        <v>0</v>
      </c>
      <c r="L35" s="62">
        <f t="shared" si="13"/>
        <v>0</v>
      </c>
      <c r="M35" s="62">
        <f t="shared" si="13"/>
        <v>0</v>
      </c>
      <c r="N35" s="62">
        <f t="shared" si="13"/>
        <v>0</v>
      </c>
      <c r="O35" s="62">
        <f t="shared" si="13"/>
        <v>0</v>
      </c>
      <c r="P35" s="62">
        <f t="shared" si="13"/>
        <v>0</v>
      </c>
      <c r="Q35" s="62">
        <f t="shared" si="13"/>
        <v>0</v>
      </c>
      <c r="R35" s="62">
        <f t="shared" si="13"/>
        <v>0</v>
      </c>
      <c r="S35" s="62">
        <f t="shared" si="13"/>
        <v>0</v>
      </c>
      <c r="T35" s="62">
        <f t="shared" si="13"/>
        <v>0</v>
      </c>
      <c r="U35" s="62">
        <f t="shared" si="13"/>
        <v>0</v>
      </c>
      <c r="V35" s="62">
        <f t="shared" si="13"/>
        <v>0</v>
      </c>
      <c r="W35" s="62">
        <f t="shared" si="13"/>
        <v>0</v>
      </c>
      <c r="X35" s="62">
        <f t="shared" si="13"/>
        <v>0</v>
      </c>
      <c r="Y35" s="62">
        <f t="shared" si="13"/>
        <v>0</v>
      </c>
      <c r="Z35" s="62">
        <f t="shared" si="13"/>
        <v>0</v>
      </c>
      <c r="AA35" s="62">
        <f t="shared" si="13"/>
        <v>0</v>
      </c>
      <c r="AB35" s="62">
        <f t="shared" si="13"/>
        <v>0</v>
      </c>
      <c r="AC35" s="62">
        <f t="shared" si="13"/>
        <v>0</v>
      </c>
      <c r="AD35" s="62">
        <f t="shared" si="13"/>
        <v>0</v>
      </c>
      <c r="AE35" s="62">
        <f t="shared" si="13"/>
        <v>0</v>
      </c>
      <c r="AF35" s="62">
        <f t="shared" si="13"/>
        <v>0</v>
      </c>
      <c r="AG35" s="62">
        <f t="shared" si="13"/>
        <v>0</v>
      </c>
      <c r="AH35" s="62">
        <f t="shared" si="13"/>
        <v>0</v>
      </c>
      <c r="AI35" s="62">
        <f t="shared" si="13"/>
        <v>0</v>
      </c>
      <c r="AJ35" s="62">
        <f t="shared" si="13"/>
        <v>0</v>
      </c>
      <c r="AM35" s="382">
        <f>SUM(AO36,AO41,AO44)</f>
        <v>0</v>
      </c>
      <c r="AN35" s="382">
        <f>SUM(AP36,AP41,AP44)</f>
        <v>0</v>
      </c>
      <c r="AO35" s="389"/>
      <c r="AP35" s="63"/>
      <c r="AQ35" s="63"/>
      <c r="AR35" s="63"/>
      <c r="AS35" s="63"/>
      <c r="AT35" s="63"/>
      <c r="AU35" s="63"/>
      <c r="AV35" s="63"/>
      <c r="AW35" s="63"/>
      <c r="AX35" s="63"/>
      <c r="AY35" s="390"/>
    </row>
    <row r="36" spans="2:51" s="61" customFormat="1">
      <c r="B36" s="66" t="s">
        <v>32</v>
      </c>
      <c r="C36" s="5" t="str">
        <f>IF(Kalba="EN",Data2!C61,Data2!B61)</f>
        <v>Prašomas finansavimas</v>
      </c>
      <c r="D36" s="62">
        <f>ROUND(SUM(D37:D40),0)</f>
        <v>0</v>
      </c>
      <c r="E36" s="62">
        <f>ROUND(SUM(E37:E40),0)</f>
        <v>0</v>
      </c>
      <c r="F36" s="62">
        <f t="shared" ref="F36:AJ36" si="14">ROUND(SUM(F37:F40),0)</f>
        <v>0</v>
      </c>
      <c r="G36" s="62">
        <f t="shared" si="14"/>
        <v>0</v>
      </c>
      <c r="H36" s="62">
        <f t="shared" si="14"/>
        <v>0</v>
      </c>
      <c r="I36" s="62">
        <f t="shared" si="14"/>
        <v>0</v>
      </c>
      <c r="J36" s="62">
        <f t="shared" si="14"/>
        <v>0</v>
      </c>
      <c r="K36" s="62">
        <f t="shared" si="14"/>
        <v>0</v>
      </c>
      <c r="L36" s="62">
        <f t="shared" si="14"/>
        <v>0</v>
      </c>
      <c r="M36" s="62">
        <f t="shared" si="14"/>
        <v>0</v>
      </c>
      <c r="N36" s="62">
        <f t="shared" si="14"/>
        <v>0</v>
      </c>
      <c r="O36" s="62">
        <f t="shared" si="14"/>
        <v>0</v>
      </c>
      <c r="P36" s="62">
        <f t="shared" si="14"/>
        <v>0</v>
      </c>
      <c r="Q36" s="62">
        <f t="shared" si="14"/>
        <v>0</v>
      </c>
      <c r="R36" s="62">
        <f t="shared" si="14"/>
        <v>0</v>
      </c>
      <c r="S36" s="62">
        <f t="shared" si="14"/>
        <v>0</v>
      </c>
      <c r="T36" s="62">
        <f t="shared" si="14"/>
        <v>0</v>
      </c>
      <c r="U36" s="62">
        <f t="shared" si="14"/>
        <v>0</v>
      </c>
      <c r="V36" s="62">
        <f t="shared" si="14"/>
        <v>0</v>
      </c>
      <c r="W36" s="62">
        <f t="shared" si="14"/>
        <v>0</v>
      </c>
      <c r="X36" s="62">
        <f t="shared" si="14"/>
        <v>0</v>
      </c>
      <c r="Y36" s="62">
        <f t="shared" si="14"/>
        <v>0</v>
      </c>
      <c r="Z36" s="62">
        <f t="shared" si="14"/>
        <v>0</v>
      </c>
      <c r="AA36" s="62">
        <f t="shared" si="14"/>
        <v>0</v>
      </c>
      <c r="AB36" s="62">
        <f t="shared" si="14"/>
        <v>0</v>
      </c>
      <c r="AC36" s="62">
        <f t="shared" si="14"/>
        <v>0</v>
      </c>
      <c r="AD36" s="62">
        <f t="shared" si="14"/>
        <v>0</v>
      </c>
      <c r="AE36" s="62">
        <f t="shared" si="14"/>
        <v>0</v>
      </c>
      <c r="AF36" s="62">
        <f t="shared" si="14"/>
        <v>0</v>
      </c>
      <c r="AG36" s="62">
        <f t="shared" si="14"/>
        <v>0</v>
      </c>
      <c r="AH36" s="62">
        <f t="shared" si="14"/>
        <v>0</v>
      </c>
      <c r="AI36" s="62">
        <f t="shared" si="14"/>
        <v>0</v>
      </c>
      <c r="AJ36" s="62">
        <f t="shared" si="14"/>
        <v>0</v>
      </c>
      <c r="AM36" s="382">
        <f>ROUND(SUM(AM37:AM40),0)</f>
        <v>0</v>
      </c>
      <c r="AN36" s="382">
        <f>ROUND(SUM(AN37:AN40),0)</f>
        <v>0</v>
      </c>
      <c r="AO36" s="389"/>
      <c r="AP36" s="63"/>
      <c r="AQ36" s="63"/>
      <c r="AR36" s="63"/>
      <c r="AS36" s="63"/>
      <c r="AT36" s="63"/>
      <c r="AU36" s="63"/>
      <c r="AV36" s="63"/>
      <c r="AW36" s="63"/>
      <c r="AX36" s="63"/>
      <c r="AY36" s="390"/>
    </row>
    <row r="37" spans="2:51">
      <c r="B37" s="64" t="s">
        <v>34</v>
      </c>
      <c r="C37" s="4" t="str">
        <f>IF(Kalba="EN",Data2!C62,Data2!B62)</f>
        <v>ES struktūrinės paramos lėšos</v>
      </c>
      <c r="D37" s="65">
        <f>F37+NPV(FDN,G37:INDEX(G37:AJ37,PAL))</f>
        <v>0</v>
      </c>
      <c r="E37" s="65">
        <f>SUMIF($F$5:$AJ$5,"&lt;="&amp;PAL,$F37:$AJ37)</f>
        <v>0</v>
      </c>
      <c r="F37" s="78">
        <v>0</v>
      </c>
      <c r="G37" s="78">
        <v>0</v>
      </c>
      <c r="H37" s="78">
        <v>0</v>
      </c>
      <c r="I37" s="78">
        <v>0</v>
      </c>
      <c r="J37" s="78">
        <v>0</v>
      </c>
      <c r="K37" s="78">
        <v>0</v>
      </c>
      <c r="L37" s="78">
        <v>0</v>
      </c>
      <c r="M37" s="78">
        <v>0</v>
      </c>
      <c r="N37" s="78">
        <v>0</v>
      </c>
      <c r="O37" s="78">
        <v>0</v>
      </c>
      <c r="P37" s="78">
        <v>0</v>
      </c>
      <c r="Q37" s="78">
        <v>0</v>
      </c>
      <c r="R37" s="78">
        <v>0</v>
      </c>
      <c r="S37" s="78">
        <v>0</v>
      </c>
      <c r="T37" s="78">
        <v>0</v>
      </c>
      <c r="U37" s="78">
        <v>0</v>
      </c>
      <c r="V37" s="78">
        <v>0</v>
      </c>
      <c r="W37" s="78">
        <v>0</v>
      </c>
      <c r="X37" s="78">
        <v>0</v>
      </c>
      <c r="Y37" s="78">
        <v>0</v>
      </c>
      <c r="Z37" s="78">
        <v>0</v>
      </c>
      <c r="AA37" s="78">
        <v>0</v>
      </c>
      <c r="AB37" s="78">
        <v>0</v>
      </c>
      <c r="AC37" s="78">
        <v>0</v>
      </c>
      <c r="AD37" s="78">
        <v>0</v>
      </c>
      <c r="AE37" s="78">
        <v>0</v>
      </c>
      <c r="AF37" s="78">
        <v>0</v>
      </c>
      <c r="AG37" s="78">
        <v>0</v>
      </c>
      <c r="AH37" s="78">
        <v>0</v>
      </c>
      <c r="AI37" s="78">
        <v>0</v>
      </c>
      <c r="AJ37" s="78">
        <v>0</v>
      </c>
      <c r="AM37" s="383">
        <f>F37+NPV(SDN,G37:INDEX(G37:AJ37,PAL))</f>
        <v>0</v>
      </c>
      <c r="AN37" s="415">
        <f>F37+NPV(SDN,G37:INDEX(G37:AJ37,PAL))</f>
        <v>0</v>
      </c>
      <c r="AO37" s="387">
        <f>IF(COUNTIF(AP37:AY37,"Klaida")&gt;0,1,0)</f>
        <v>0</v>
      </c>
      <c r="AP37" s="59">
        <f>IF(COUNT(F37:INDEX(F37:AJ37,PAL+1))&lt;&gt;PAL+1,"Klaida",0)</f>
        <v>0</v>
      </c>
      <c r="AQ37" s="59"/>
      <c r="AR37" s="59"/>
      <c r="AS37" s="59"/>
      <c r="AT37" s="59"/>
      <c r="AU37" s="59"/>
      <c r="AV37" s="59"/>
      <c r="AW37" s="59"/>
      <c r="AX37" s="59"/>
      <c r="AY37" s="388"/>
    </row>
    <row r="38" spans="2:51">
      <c r="B38" s="64" t="s">
        <v>36</v>
      </c>
      <c r="C38" s="4" t="str">
        <f>IF(Kalba="EN",Data2!C63,Data2!B63)</f>
        <v>LR bendrojo finansavimo lėšos</v>
      </c>
      <c r="D38" s="65">
        <f>F38+NPV(FDN,G38:INDEX(G38:AJ38,PAL))</f>
        <v>0</v>
      </c>
      <c r="E38" s="65">
        <f>SUMIF($F$5:$AJ$5,"&lt;="&amp;PAL,$F38:$AJ38)</f>
        <v>0</v>
      </c>
      <c r="F38" s="78">
        <v>0</v>
      </c>
      <c r="G38" s="78">
        <v>0</v>
      </c>
      <c r="H38" s="78">
        <v>0</v>
      </c>
      <c r="I38" s="78">
        <v>0</v>
      </c>
      <c r="J38" s="78">
        <v>0</v>
      </c>
      <c r="K38" s="78">
        <v>0</v>
      </c>
      <c r="L38" s="78">
        <v>0</v>
      </c>
      <c r="M38" s="78">
        <v>0</v>
      </c>
      <c r="N38" s="78">
        <v>0</v>
      </c>
      <c r="O38" s="78">
        <v>0</v>
      </c>
      <c r="P38" s="78">
        <v>0</v>
      </c>
      <c r="Q38" s="78">
        <v>0</v>
      </c>
      <c r="R38" s="78">
        <v>0</v>
      </c>
      <c r="S38" s="78">
        <v>0</v>
      </c>
      <c r="T38" s="78">
        <v>0</v>
      </c>
      <c r="U38" s="78">
        <v>0</v>
      </c>
      <c r="V38" s="78">
        <v>0</v>
      </c>
      <c r="W38" s="78">
        <v>0</v>
      </c>
      <c r="X38" s="78">
        <v>0</v>
      </c>
      <c r="Y38" s="78">
        <v>0</v>
      </c>
      <c r="Z38" s="78">
        <v>0</v>
      </c>
      <c r="AA38" s="78">
        <v>0</v>
      </c>
      <c r="AB38" s="78">
        <v>0</v>
      </c>
      <c r="AC38" s="78">
        <v>0</v>
      </c>
      <c r="AD38" s="78">
        <v>0</v>
      </c>
      <c r="AE38" s="78">
        <v>0</v>
      </c>
      <c r="AF38" s="78">
        <v>0</v>
      </c>
      <c r="AG38" s="78">
        <v>0</v>
      </c>
      <c r="AH38" s="78">
        <v>0</v>
      </c>
      <c r="AI38" s="78">
        <v>0</v>
      </c>
      <c r="AJ38" s="78">
        <v>0</v>
      </c>
      <c r="AM38" s="383">
        <f>F38+NPV(SDN,G38:INDEX(G38:AJ38,PAL))</f>
        <v>0</v>
      </c>
      <c r="AN38" s="415">
        <f>F38+NPV(SDN,G38:INDEX(G38:AJ38,PAL))</f>
        <v>0</v>
      </c>
      <c r="AO38" s="387">
        <f>IF(COUNTIF(AP38:AY38,"Klaida")&gt;0,1,0)</f>
        <v>0</v>
      </c>
      <c r="AP38" s="59">
        <f>IF(COUNT(F38:INDEX(F38:AJ38,PAL+1))&lt;&gt;PAL+1,"Klaida",0)</f>
        <v>0</v>
      </c>
      <c r="AQ38" s="59"/>
      <c r="AR38" s="59"/>
      <c r="AS38" s="59"/>
      <c r="AT38" s="59"/>
      <c r="AU38" s="59"/>
      <c r="AV38" s="59"/>
      <c r="AW38" s="59"/>
      <c r="AX38" s="59"/>
      <c r="AY38" s="388"/>
    </row>
    <row r="39" spans="2:51">
      <c r="B39" s="64" t="s">
        <v>38</v>
      </c>
      <c r="C39" s="4" t="str">
        <f>IF(Kalba="EN",Data2!C64,Data2!B64)</f>
        <v>Kito tarptautinio finansavimo lėšos</v>
      </c>
      <c r="D39" s="65">
        <f>F39+NPV(FDN,G39:INDEX(G39:AJ39,PAL))</f>
        <v>0</v>
      </c>
      <c r="E39" s="65">
        <f>SUMIF($F$5:$AJ$5,"&lt;="&amp;PAL,$F39:$AJ39)</f>
        <v>0</v>
      </c>
      <c r="F39" s="78">
        <v>0</v>
      </c>
      <c r="G39" s="78">
        <v>0</v>
      </c>
      <c r="H39" s="78">
        <v>0</v>
      </c>
      <c r="I39" s="78">
        <v>0</v>
      </c>
      <c r="J39" s="78">
        <v>0</v>
      </c>
      <c r="K39" s="78">
        <v>0</v>
      </c>
      <c r="L39" s="78">
        <v>0</v>
      </c>
      <c r="M39" s="78">
        <v>0</v>
      </c>
      <c r="N39" s="78">
        <v>0</v>
      </c>
      <c r="O39" s="78">
        <v>0</v>
      </c>
      <c r="P39" s="78">
        <v>0</v>
      </c>
      <c r="Q39" s="78">
        <v>0</v>
      </c>
      <c r="R39" s="78">
        <v>0</v>
      </c>
      <c r="S39" s="78">
        <v>0</v>
      </c>
      <c r="T39" s="78">
        <v>0</v>
      </c>
      <c r="U39" s="78">
        <v>0</v>
      </c>
      <c r="V39" s="78">
        <v>0</v>
      </c>
      <c r="W39" s="78">
        <v>0</v>
      </c>
      <c r="X39" s="78">
        <v>0</v>
      </c>
      <c r="Y39" s="78">
        <v>0</v>
      </c>
      <c r="Z39" s="78">
        <v>0</v>
      </c>
      <c r="AA39" s="78">
        <v>0</v>
      </c>
      <c r="AB39" s="78">
        <v>0</v>
      </c>
      <c r="AC39" s="78">
        <v>0</v>
      </c>
      <c r="AD39" s="78">
        <v>0</v>
      </c>
      <c r="AE39" s="78">
        <v>0</v>
      </c>
      <c r="AF39" s="78">
        <v>0</v>
      </c>
      <c r="AG39" s="78">
        <v>0</v>
      </c>
      <c r="AH39" s="78">
        <v>0</v>
      </c>
      <c r="AI39" s="78">
        <v>0</v>
      </c>
      <c r="AJ39" s="78">
        <v>0</v>
      </c>
      <c r="AM39" s="383">
        <f>F39+NPV(SDN,G39:INDEX(G39:AJ39,PAL))</f>
        <v>0</v>
      </c>
      <c r="AN39" s="415">
        <f>F39+NPV(SDN,G39:INDEX(G39:AJ39,PAL))</f>
        <v>0</v>
      </c>
      <c r="AO39" s="387">
        <f>IF(COUNTIF(AP39:AY39,"Klaida")&gt;0,1,0)</f>
        <v>0</v>
      </c>
      <c r="AP39" s="59">
        <f>IF(COUNT(F39:INDEX(F39:AJ39,PAL+1))&lt;&gt;PAL+1,"Klaida",0)</f>
        <v>0</v>
      </c>
      <c r="AQ39" s="59"/>
      <c r="AR39" s="59"/>
      <c r="AS39" s="59"/>
      <c r="AT39" s="59"/>
      <c r="AU39" s="59"/>
      <c r="AV39" s="59"/>
      <c r="AW39" s="59"/>
      <c r="AX39" s="59"/>
      <c r="AY39" s="388"/>
    </row>
    <row r="40" spans="2:51" ht="25.5">
      <c r="B40" s="64" t="s">
        <v>40</v>
      </c>
      <c r="C40" s="4" t="str">
        <f>IF(Kalba="EN",Data2!C65,Data2!B65)</f>
        <v>Specialiosios programos lėšos, skirtos padengti netinkamą finansuoti PVM</v>
      </c>
      <c r="D40" s="65">
        <f>F40+NPV(FDN,G40:INDEX(G40:AJ40,PAL))</f>
        <v>0</v>
      </c>
      <c r="E40" s="65">
        <f>SUMIF($F$5:$AJ$5,"&lt;="&amp;PAL,$F40:$AJ40)</f>
        <v>0</v>
      </c>
      <c r="F40" s="78">
        <v>0</v>
      </c>
      <c r="G40" s="78">
        <v>0</v>
      </c>
      <c r="H40" s="78">
        <v>0</v>
      </c>
      <c r="I40" s="78">
        <v>0</v>
      </c>
      <c r="J40" s="78">
        <v>0</v>
      </c>
      <c r="K40" s="78">
        <v>0</v>
      </c>
      <c r="L40" s="78">
        <v>0</v>
      </c>
      <c r="M40" s="78">
        <v>0</v>
      </c>
      <c r="N40" s="78">
        <v>0</v>
      </c>
      <c r="O40" s="78">
        <v>0</v>
      </c>
      <c r="P40" s="78">
        <v>0</v>
      </c>
      <c r="Q40" s="78">
        <v>0</v>
      </c>
      <c r="R40" s="78">
        <v>0</v>
      </c>
      <c r="S40" s="78">
        <v>0</v>
      </c>
      <c r="T40" s="78">
        <v>0</v>
      </c>
      <c r="U40" s="78">
        <v>0</v>
      </c>
      <c r="V40" s="78">
        <v>0</v>
      </c>
      <c r="W40" s="78">
        <v>0</v>
      </c>
      <c r="X40" s="78">
        <v>0</v>
      </c>
      <c r="Y40" s="78">
        <v>0</v>
      </c>
      <c r="Z40" s="78">
        <v>0</v>
      </c>
      <c r="AA40" s="78">
        <v>0</v>
      </c>
      <c r="AB40" s="78">
        <v>0</v>
      </c>
      <c r="AC40" s="78">
        <v>0</v>
      </c>
      <c r="AD40" s="78">
        <v>0</v>
      </c>
      <c r="AE40" s="78">
        <v>0</v>
      </c>
      <c r="AF40" s="78">
        <v>0</v>
      </c>
      <c r="AG40" s="78">
        <v>0</v>
      </c>
      <c r="AH40" s="78">
        <v>0</v>
      </c>
      <c r="AI40" s="78">
        <v>0</v>
      </c>
      <c r="AJ40" s="78">
        <v>0</v>
      </c>
      <c r="AM40" s="383">
        <f>F40+NPV(SDN,G40:INDEX(G40:AJ40,PAL))</f>
        <v>0</v>
      </c>
      <c r="AN40" s="415">
        <f>F40+NPV(SDN,G40:INDEX(G40:AJ40,PAL))</f>
        <v>0</v>
      </c>
      <c r="AO40" s="387">
        <f>IF(COUNTIF(AP40:AY40,"Klaida")&gt;0,1,0)</f>
        <v>0</v>
      </c>
      <c r="AP40" s="59">
        <f>IF(COUNT(F40:INDEX(F40:AJ40,PAL+1))&lt;&gt;PAL+1,"Klaida",0)</f>
        <v>0</v>
      </c>
      <c r="AQ40" s="59"/>
      <c r="AR40" s="59"/>
      <c r="AS40" s="59"/>
      <c r="AT40" s="59"/>
      <c r="AU40" s="59"/>
      <c r="AV40" s="59"/>
      <c r="AW40" s="59"/>
      <c r="AX40" s="59"/>
      <c r="AY40" s="388"/>
    </row>
    <row r="41" spans="2:51" s="61" customFormat="1">
      <c r="B41" s="66" t="s">
        <v>41</v>
      </c>
      <c r="C41" s="5" t="str">
        <f>IF(Kalba="EN",Data2!C66,Data2!B66)</f>
        <v>Nuosavos lėšos</v>
      </c>
      <c r="D41" s="62">
        <f>ROUND(SUM(D42:D43),0)</f>
        <v>0</v>
      </c>
      <c r="E41" s="62">
        <f>ROUND(SUM(E42:E43),0)</f>
        <v>0</v>
      </c>
      <c r="F41" s="62">
        <f t="shared" ref="F41:AJ41" si="15">ROUND(SUM(F42:F43),0)</f>
        <v>0</v>
      </c>
      <c r="G41" s="62">
        <f t="shared" si="15"/>
        <v>0</v>
      </c>
      <c r="H41" s="62">
        <f t="shared" si="15"/>
        <v>0</v>
      </c>
      <c r="I41" s="62">
        <f t="shared" si="15"/>
        <v>0</v>
      </c>
      <c r="J41" s="62">
        <f t="shared" si="15"/>
        <v>0</v>
      </c>
      <c r="K41" s="62">
        <f t="shared" si="15"/>
        <v>0</v>
      </c>
      <c r="L41" s="62">
        <f t="shared" si="15"/>
        <v>0</v>
      </c>
      <c r="M41" s="62">
        <f t="shared" si="15"/>
        <v>0</v>
      </c>
      <c r="N41" s="62">
        <f t="shared" si="15"/>
        <v>0</v>
      </c>
      <c r="O41" s="62">
        <f t="shared" si="15"/>
        <v>0</v>
      </c>
      <c r="P41" s="62">
        <f t="shared" si="15"/>
        <v>0</v>
      </c>
      <c r="Q41" s="62">
        <f t="shared" si="15"/>
        <v>0</v>
      </c>
      <c r="R41" s="62">
        <f t="shared" si="15"/>
        <v>0</v>
      </c>
      <c r="S41" s="62">
        <f t="shared" si="15"/>
        <v>0</v>
      </c>
      <c r="T41" s="62">
        <f t="shared" si="15"/>
        <v>0</v>
      </c>
      <c r="U41" s="62">
        <f t="shared" si="15"/>
        <v>0</v>
      </c>
      <c r="V41" s="62">
        <f t="shared" si="15"/>
        <v>0</v>
      </c>
      <c r="W41" s="62">
        <f t="shared" si="15"/>
        <v>0</v>
      </c>
      <c r="X41" s="62">
        <f t="shared" si="15"/>
        <v>0</v>
      </c>
      <c r="Y41" s="62">
        <f t="shared" si="15"/>
        <v>0</v>
      </c>
      <c r="Z41" s="62">
        <f t="shared" si="15"/>
        <v>0</v>
      </c>
      <c r="AA41" s="62">
        <f t="shared" si="15"/>
        <v>0</v>
      </c>
      <c r="AB41" s="62">
        <f t="shared" si="15"/>
        <v>0</v>
      </c>
      <c r="AC41" s="62">
        <f t="shared" si="15"/>
        <v>0</v>
      </c>
      <c r="AD41" s="62">
        <f t="shared" si="15"/>
        <v>0</v>
      </c>
      <c r="AE41" s="62">
        <f t="shared" si="15"/>
        <v>0</v>
      </c>
      <c r="AF41" s="62">
        <f t="shared" si="15"/>
        <v>0</v>
      </c>
      <c r="AG41" s="62">
        <f t="shared" si="15"/>
        <v>0</v>
      </c>
      <c r="AH41" s="62">
        <f t="shared" si="15"/>
        <v>0</v>
      </c>
      <c r="AI41" s="62">
        <f t="shared" si="15"/>
        <v>0</v>
      </c>
      <c r="AJ41" s="62">
        <f t="shared" si="15"/>
        <v>0</v>
      </c>
      <c r="AM41" s="382">
        <f>ROUND(SUM(AM42:AM43),0)</f>
        <v>0</v>
      </c>
      <c r="AN41" s="382">
        <f>ROUND(SUM(AN42:AN43),0)</f>
        <v>0</v>
      </c>
      <c r="AO41" s="389"/>
      <c r="AP41" s="63"/>
      <c r="AQ41" s="63"/>
      <c r="AR41" s="63"/>
      <c r="AS41" s="63"/>
      <c r="AT41" s="63"/>
      <c r="AU41" s="63"/>
      <c r="AV41" s="63"/>
      <c r="AW41" s="63"/>
      <c r="AX41" s="63"/>
      <c r="AY41" s="390"/>
    </row>
    <row r="42" spans="2:51" ht="25.5">
      <c r="B42" s="64" t="s">
        <v>42</v>
      </c>
      <c r="C42" s="4" t="str">
        <f>IF(Kalba="EN",Data2!C67,Data2!B67)</f>
        <v>Viešosios lėšos (valstybės, savivaldybės biudžetai, kiti viešųjų lėšų šaltiniai)</v>
      </c>
      <c r="D42" s="65">
        <f>F42+NPV(FDN,G42:INDEX(G42:AJ42,PAL))</f>
        <v>0</v>
      </c>
      <c r="E42" s="65">
        <f>SUMIF($F$5:$AJ$5,"&lt;="&amp;PAL,$F42:$AJ42)</f>
        <v>0</v>
      </c>
      <c r="F42" s="78">
        <v>0</v>
      </c>
      <c r="G42" s="78">
        <v>0</v>
      </c>
      <c r="H42" s="78">
        <v>0</v>
      </c>
      <c r="I42" s="78">
        <v>0</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c r="AA42" s="78">
        <v>0</v>
      </c>
      <c r="AB42" s="78">
        <v>0</v>
      </c>
      <c r="AC42" s="78">
        <v>0</v>
      </c>
      <c r="AD42" s="78">
        <v>0</v>
      </c>
      <c r="AE42" s="78">
        <v>0</v>
      </c>
      <c r="AF42" s="78">
        <v>0</v>
      </c>
      <c r="AG42" s="78">
        <v>0</v>
      </c>
      <c r="AH42" s="78">
        <v>0</v>
      </c>
      <c r="AI42" s="78">
        <v>0</v>
      </c>
      <c r="AJ42" s="78">
        <v>0</v>
      </c>
      <c r="AM42" s="383">
        <f>F42+NPV(SDN,G42:INDEX(G42:AJ42,PAL))</f>
        <v>0</v>
      </c>
      <c r="AN42" s="415">
        <f>F42+NPV(SDN,G42:INDEX(G42:AJ42,PAL))</f>
        <v>0</v>
      </c>
      <c r="AO42" s="387">
        <f>IF(COUNTIF(AP42:AY42,"Klaida")&gt;0,1,0)</f>
        <v>0</v>
      </c>
      <c r="AP42" s="59">
        <f>IF(COUNT(F42:INDEX(F42:AJ42,PAL+1))&lt;&gt;PAL+1,"Klaida",0)</f>
        <v>0</v>
      </c>
      <c r="AQ42" s="59"/>
      <c r="AR42" s="59"/>
      <c r="AS42" s="59"/>
      <c r="AT42" s="59"/>
      <c r="AU42" s="59"/>
      <c r="AV42" s="59"/>
      <c r="AW42" s="59"/>
      <c r="AX42" s="59"/>
      <c r="AY42" s="388"/>
    </row>
    <row r="43" spans="2:51">
      <c r="B43" s="64" t="s">
        <v>43</v>
      </c>
      <c r="C43" s="4" t="str">
        <f>IF(Kalba="EN",Data2!C68,Data2!B68)</f>
        <v>Privačios lėšos (nuosavos, kitos privačios lėšos)</v>
      </c>
      <c r="D43" s="65">
        <f>F43+NPV(FDN,G43:INDEX(G43:AJ43,PAL))</f>
        <v>0</v>
      </c>
      <c r="E43" s="65">
        <f>SUMIF($F$5:$AJ$5,"&lt;="&amp;PAL,$F43:$AJ43)</f>
        <v>0</v>
      </c>
      <c r="F43" s="78">
        <v>0</v>
      </c>
      <c r="G43" s="78">
        <v>0</v>
      </c>
      <c r="H43" s="78">
        <v>0</v>
      </c>
      <c r="I43" s="78">
        <v>0</v>
      </c>
      <c r="J43" s="78">
        <v>0</v>
      </c>
      <c r="K43" s="78">
        <v>0</v>
      </c>
      <c r="L43" s="78">
        <v>0</v>
      </c>
      <c r="M43" s="78">
        <v>0</v>
      </c>
      <c r="N43" s="78">
        <v>0</v>
      </c>
      <c r="O43" s="78">
        <v>0</v>
      </c>
      <c r="P43" s="78">
        <v>0</v>
      </c>
      <c r="Q43" s="78">
        <v>0</v>
      </c>
      <c r="R43" s="78">
        <v>0</v>
      </c>
      <c r="S43" s="78">
        <v>0</v>
      </c>
      <c r="T43" s="78">
        <v>0</v>
      </c>
      <c r="U43" s="78">
        <v>0</v>
      </c>
      <c r="V43" s="78">
        <v>0</v>
      </c>
      <c r="W43" s="78">
        <v>0</v>
      </c>
      <c r="X43" s="78">
        <v>0</v>
      </c>
      <c r="Y43" s="78">
        <v>0</v>
      </c>
      <c r="Z43" s="78">
        <v>0</v>
      </c>
      <c r="AA43" s="78">
        <v>0</v>
      </c>
      <c r="AB43" s="78">
        <v>0</v>
      </c>
      <c r="AC43" s="78">
        <v>0</v>
      </c>
      <c r="AD43" s="78">
        <v>0</v>
      </c>
      <c r="AE43" s="78">
        <v>0</v>
      </c>
      <c r="AF43" s="78">
        <v>0</v>
      </c>
      <c r="AG43" s="78">
        <v>0</v>
      </c>
      <c r="AH43" s="78">
        <v>0</v>
      </c>
      <c r="AI43" s="78">
        <v>0</v>
      </c>
      <c r="AJ43" s="78">
        <v>0</v>
      </c>
      <c r="AM43" s="383">
        <f>F43+NPV(SDN,G43:INDEX(G43:AJ43,PAL))</f>
        <v>0</v>
      </c>
      <c r="AN43" s="415">
        <f>F43+NPV(SDN,G43:INDEX(G43:AJ43,PAL))</f>
        <v>0</v>
      </c>
      <c r="AO43" s="387">
        <f>IF(COUNTIF(AP43:AY43,"Klaida")&gt;0,1,0)</f>
        <v>0</v>
      </c>
      <c r="AP43" s="59">
        <f>IF(COUNT(F43:INDEX(F43:AJ43,PAL+1))&lt;&gt;PAL+1,"Klaida",0)</f>
        <v>0</v>
      </c>
      <c r="AQ43" s="59"/>
      <c r="AR43" s="59"/>
      <c r="AS43" s="59"/>
      <c r="AT43" s="59"/>
      <c r="AU43" s="59"/>
      <c r="AV43" s="59"/>
      <c r="AW43" s="59"/>
      <c r="AX43" s="59"/>
      <c r="AY43" s="388"/>
    </row>
    <row r="44" spans="2:51" s="61" customFormat="1">
      <c r="B44" s="66" t="s">
        <v>44</v>
      </c>
      <c r="C44" s="5" t="str">
        <f>IF(Kalba="EN",Data2!C69,Data2!B69)</f>
        <v>Paskolos</v>
      </c>
      <c r="D44" s="62">
        <f>ROUND(SUM(D45)-SUM(D46),0)</f>
        <v>0</v>
      </c>
      <c r="E44" s="62">
        <f>ROUND(SUM(E45)-SUM(E46),0)</f>
        <v>0</v>
      </c>
      <c r="F44" s="62">
        <f t="shared" ref="F44:AJ44" si="16">ROUND(SUM(F45)-SUM(F46),0)</f>
        <v>0</v>
      </c>
      <c r="G44" s="62">
        <f t="shared" si="16"/>
        <v>0</v>
      </c>
      <c r="H44" s="62">
        <f t="shared" si="16"/>
        <v>0</v>
      </c>
      <c r="I44" s="62">
        <f t="shared" si="16"/>
        <v>0</v>
      </c>
      <c r="J44" s="62">
        <f t="shared" si="16"/>
        <v>0</v>
      </c>
      <c r="K44" s="62">
        <f t="shared" si="16"/>
        <v>0</v>
      </c>
      <c r="L44" s="62">
        <f t="shared" si="16"/>
        <v>0</v>
      </c>
      <c r="M44" s="62">
        <f t="shared" si="16"/>
        <v>0</v>
      </c>
      <c r="N44" s="62">
        <f t="shared" si="16"/>
        <v>0</v>
      </c>
      <c r="O44" s="62">
        <f t="shared" si="16"/>
        <v>0</v>
      </c>
      <c r="P44" s="62">
        <f t="shared" si="16"/>
        <v>0</v>
      </c>
      <c r="Q44" s="62">
        <f t="shared" si="16"/>
        <v>0</v>
      </c>
      <c r="R44" s="62">
        <f t="shared" si="16"/>
        <v>0</v>
      </c>
      <c r="S44" s="62">
        <f t="shared" si="16"/>
        <v>0</v>
      </c>
      <c r="T44" s="62">
        <f t="shared" si="16"/>
        <v>0</v>
      </c>
      <c r="U44" s="62">
        <f t="shared" si="16"/>
        <v>0</v>
      </c>
      <c r="V44" s="62">
        <f t="shared" si="16"/>
        <v>0</v>
      </c>
      <c r="W44" s="62">
        <f t="shared" si="16"/>
        <v>0</v>
      </c>
      <c r="X44" s="62">
        <f t="shared" si="16"/>
        <v>0</v>
      </c>
      <c r="Y44" s="62">
        <f t="shared" si="16"/>
        <v>0</v>
      </c>
      <c r="Z44" s="62">
        <f t="shared" si="16"/>
        <v>0</v>
      </c>
      <c r="AA44" s="62">
        <f t="shared" si="16"/>
        <v>0</v>
      </c>
      <c r="AB44" s="62">
        <f t="shared" si="16"/>
        <v>0</v>
      </c>
      <c r="AC44" s="62">
        <f t="shared" si="16"/>
        <v>0</v>
      </c>
      <c r="AD44" s="62">
        <f t="shared" si="16"/>
        <v>0</v>
      </c>
      <c r="AE44" s="62">
        <f t="shared" si="16"/>
        <v>0</v>
      </c>
      <c r="AF44" s="62">
        <f t="shared" si="16"/>
        <v>0</v>
      </c>
      <c r="AG44" s="62">
        <f t="shared" si="16"/>
        <v>0</v>
      </c>
      <c r="AH44" s="62">
        <f t="shared" si="16"/>
        <v>0</v>
      </c>
      <c r="AI44" s="62">
        <f t="shared" si="16"/>
        <v>0</v>
      </c>
      <c r="AJ44" s="62">
        <f t="shared" si="16"/>
        <v>0</v>
      </c>
      <c r="AM44" s="382">
        <f>ROUND(SUM(AM45)-SUM(AM46),0)</f>
        <v>0</v>
      </c>
      <c r="AN44" s="382">
        <f>ROUND(SUM(AN45)-SUM(AN46),0)</f>
        <v>0</v>
      </c>
      <c r="AO44" s="389"/>
      <c r="AP44" s="63"/>
      <c r="AQ44" s="63"/>
      <c r="AR44" s="63"/>
      <c r="AS44" s="63"/>
      <c r="AT44" s="63"/>
      <c r="AU44" s="63"/>
      <c r="AV44" s="63"/>
      <c r="AW44" s="63"/>
      <c r="AX44" s="63"/>
      <c r="AY44" s="390"/>
    </row>
    <row r="45" spans="2:51">
      <c r="B45" s="64" t="s">
        <v>46</v>
      </c>
      <c r="C45" s="4" t="str">
        <f>IF(Kalba="EN",Data2!C70,Data2!B70)</f>
        <v>Paskolos</v>
      </c>
      <c r="D45" s="65">
        <f>F45+NPV(FDN,G45:INDEX(G45:AJ45,PAL))</f>
        <v>0</v>
      </c>
      <c r="E45" s="65">
        <f>SUMIF($F$5:$AJ$5,"&lt;="&amp;PAL,$F45:$AJ45)</f>
        <v>0</v>
      </c>
      <c r="F45" s="78">
        <v>0</v>
      </c>
      <c r="G45" s="78">
        <v>0</v>
      </c>
      <c r="H45" s="78">
        <v>0</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c r="AA45" s="78">
        <v>0</v>
      </c>
      <c r="AB45" s="78">
        <v>0</v>
      </c>
      <c r="AC45" s="78">
        <v>0</v>
      </c>
      <c r="AD45" s="78">
        <v>0</v>
      </c>
      <c r="AE45" s="78">
        <v>0</v>
      </c>
      <c r="AF45" s="78">
        <v>0</v>
      </c>
      <c r="AG45" s="78">
        <v>0</v>
      </c>
      <c r="AH45" s="78">
        <v>0</v>
      </c>
      <c r="AI45" s="78">
        <v>0</v>
      </c>
      <c r="AJ45" s="78">
        <v>0</v>
      </c>
      <c r="AM45" s="383">
        <f>F45+NPV(SDN,G45:INDEX(G45:AJ45,PAL))</f>
        <v>0</v>
      </c>
      <c r="AN45" s="415">
        <f>F45+NPV(SDN,G45:INDEX(G45:AJ45,PAL))</f>
        <v>0</v>
      </c>
      <c r="AO45" s="387">
        <f>IF(COUNTIF(AP45:AY45,"Klaida")&gt;0,1,0)</f>
        <v>0</v>
      </c>
      <c r="AP45" s="59">
        <f>IF(COUNT(F45:INDEX(F45:AJ45,PAL+1))&lt;&gt;PAL+1,"Klaida",0)</f>
        <v>0</v>
      </c>
      <c r="AQ45" s="59"/>
      <c r="AR45" s="59"/>
      <c r="AS45" s="59"/>
      <c r="AT45" s="59"/>
      <c r="AU45" s="59"/>
      <c r="AV45" s="59"/>
      <c r="AW45" s="59"/>
      <c r="AX45" s="59"/>
      <c r="AY45" s="388"/>
    </row>
    <row r="46" spans="2:51">
      <c r="B46" s="64" t="s">
        <v>48</v>
      </c>
      <c r="C46" s="4" t="str">
        <f>IF(Kalba="EN",Data2!C71,Data2!B71)</f>
        <v>Paskolų grąžinimai (išskyrus palūkanas)</v>
      </c>
      <c r="D46" s="65">
        <f>F46+NPV(FDN,G46:INDEX(G46:AJ46,PAL))</f>
        <v>0</v>
      </c>
      <c r="E46" s="65">
        <f>SUMIF($F$5:$AJ$5,"&lt;="&amp;PAL,$F46:$AJ46)</f>
        <v>0</v>
      </c>
      <c r="F46" s="78">
        <v>0</v>
      </c>
      <c r="G46" s="78">
        <v>0</v>
      </c>
      <c r="H46" s="78">
        <v>0</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0</v>
      </c>
      <c r="AE46" s="78">
        <v>0</v>
      </c>
      <c r="AF46" s="78">
        <v>0</v>
      </c>
      <c r="AG46" s="78">
        <v>0</v>
      </c>
      <c r="AH46" s="78">
        <v>0</v>
      </c>
      <c r="AI46" s="78">
        <v>0</v>
      </c>
      <c r="AJ46" s="78">
        <v>0</v>
      </c>
      <c r="AM46" s="383">
        <f>F46+NPV(SDN,G46:INDEX(G46:AJ46,PAL))</f>
        <v>0</v>
      </c>
      <c r="AN46" s="415">
        <f>F46+NPV(SDN,G46:INDEX(G46:AJ46,PAL))</f>
        <v>0</v>
      </c>
      <c r="AO46" s="387">
        <f>IF(COUNTIF(AP46:AY46,"Klaida")&gt;0,1,0)</f>
        <v>0</v>
      </c>
      <c r="AP46" s="59">
        <f>IF(COUNT(F46:INDEX(F46:AJ46,PAL+1))&lt;&gt;PAL+1,"Klaida",0)</f>
        <v>0</v>
      </c>
      <c r="AQ46" s="59"/>
      <c r="AR46" s="59"/>
      <c r="AS46" s="59"/>
      <c r="AT46" s="59"/>
      <c r="AU46" s="59"/>
      <c r="AV46" s="59"/>
      <c r="AW46" s="59"/>
      <c r="AX46" s="59"/>
      <c r="AY46" s="388"/>
    </row>
    <row r="47" spans="2:51" s="61" customFormat="1">
      <c r="B47" s="66" t="s">
        <v>49</v>
      </c>
      <c r="C47" s="5" t="str">
        <f>IF(Kalba="EN",Data2!C$72,Data2!B$72)</f>
        <v>Socialinio ekonominio (SE) poveikio finansinė išraiška</v>
      </c>
      <c r="D47" s="62">
        <f t="shared" ref="D47:AJ47" si="17">SUM(D48)-SUM(D56)</f>
        <v>0</v>
      </c>
      <c r="E47" s="62">
        <f t="shared" si="17"/>
        <v>0</v>
      </c>
      <c r="F47" s="62">
        <f t="shared" si="17"/>
        <v>0</v>
      </c>
      <c r="G47" s="62">
        <f t="shared" si="17"/>
        <v>0</v>
      </c>
      <c r="H47" s="62">
        <f t="shared" si="17"/>
        <v>0</v>
      </c>
      <c r="I47" s="62">
        <f t="shared" si="17"/>
        <v>0</v>
      </c>
      <c r="J47" s="62">
        <f t="shared" si="17"/>
        <v>0</v>
      </c>
      <c r="K47" s="62">
        <f t="shared" si="17"/>
        <v>0</v>
      </c>
      <c r="L47" s="62">
        <f t="shared" si="17"/>
        <v>0</v>
      </c>
      <c r="M47" s="62">
        <f t="shared" si="17"/>
        <v>0</v>
      </c>
      <c r="N47" s="62">
        <f t="shared" si="17"/>
        <v>0</v>
      </c>
      <c r="O47" s="62">
        <f t="shared" si="17"/>
        <v>0</v>
      </c>
      <c r="P47" s="62">
        <f t="shared" si="17"/>
        <v>0</v>
      </c>
      <c r="Q47" s="62">
        <f t="shared" si="17"/>
        <v>0</v>
      </c>
      <c r="R47" s="62">
        <f t="shared" si="17"/>
        <v>0</v>
      </c>
      <c r="S47" s="62">
        <f t="shared" si="17"/>
        <v>0</v>
      </c>
      <c r="T47" s="62">
        <f t="shared" si="17"/>
        <v>0</v>
      </c>
      <c r="U47" s="62">
        <f t="shared" si="17"/>
        <v>0</v>
      </c>
      <c r="V47" s="62">
        <f t="shared" si="17"/>
        <v>0</v>
      </c>
      <c r="W47" s="62">
        <f t="shared" si="17"/>
        <v>0</v>
      </c>
      <c r="X47" s="62">
        <f t="shared" si="17"/>
        <v>0</v>
      </c>
      <c r="Y47" s="62">
        <f t="shared" si="17"/>
        <v>0</v>
      </c>
      <c r="Z47" s="62">
        <f t="shared" si="17"/>
        <v>0</v>
      </c>
      <c r="AA47" s="62">
        <f t="shared" si="17"/>
        <v>0</v>
      </c>
      <c r="AB47" s="62">
        <f t="shared" si="17"/>
        <v>0</v>
      </c>
      <c r="AC47" s="62">
        <f t="shared" si="17"/>
        <v>0</v>
      </c>
      <c r="AD47" s="62">
        <f t="shared" si="17"/>
        <v>0</v>
      </c>
      <c r="AE47" s="62">
        <f t="shared" si="17"/>
        <v>0</v>
      </c>
      <c r="AF47" s="62">
        <f t="shared" si="17"/>
        <v>0</v>
      </c>
      <c r="AG47" s="62">
        <f t="shared" si="17"/>
        <v>0</v>
      </c>
      <c r="AH47" s="62">
        <f t="shared" si="17"/>
        <v>0</v>
      </c>
      <c r="AI47" s="62">
        <f t="shared" si="17"/>
        <v>0</v>
      </c>
      <c r="AJ47" s="62">
        <f t="shared" si="17"/>
        <v>0</v>
      </c>
      <c r="AM47" s="382">
        <f>SUM(AM48)-SUM(AM56)</f>
        <v>0</v>
      </c>
      <c r="AN47" s="382">
        <f>SUM(AN48)-SUM(AN56)</f>
        <v>0</v>
      </c>
      <c r="AO47" s="389"/>
      <c r="AP47" s="63"/>
      <c r="AQ47" s="63"/>
      <c r="AR47" s="63"/>
      <c r="AS47" s="63"/>
      <c r="AT47" s="63"/>
      <c r="AU47" s="63"/>
      <c r="AV47" s="63"/>
      <c r="AW47" s="63"/>
      <c r="AX47" s="63"/>
      <c r="AY47" s="390"/>
    </row>
    <row r="48" spans="2:51" s="61" customFormat="1">
      <c r="B48" s="66" t="s">
        <v>50</v>
      </c>
      <c r="C48" s="5" t="str">
        <f>IF(Kalba="EN",Data2!C$73,Data2!B$73) &amp; " "&amp; IF(Kalba="EN",Data2!C$74,Data2!B$74)</f>
        <v>SE nauda (pasirinkite SE naudos komponentą)</v>
      </c>
      <c r="D48" s="62">
        <f t="shared" ref="D48:AJ48" si="18">ROUND(SUM(D49:D55),0)</f>
        <v>0</v>
      </c>
      <c r="E48" s="62">
        <f t="shared" si="18"/>
        <v>0</v>
      </c>
      <c r="F48" s="62">
        <f t="shared" si="18"/>
        <v>0</v>
      </c>
      <c r="G48" s="62">
        <f t="shared" si="18"/>
        <v>0</v>
      </c>
      <c r="H48" s="62">
        <f t="shared" si="18"/>
        <v>0</v>
      </c>
      <c r="I48" s="62">
        <f t="shared" si="18"/>
        <v>0</v>
      </c>
      <c r="J48" s="62">
        <f t="shared" si="18"/>
        <v>0</v>
      </c>
      <c r="K48" s="62">
        <f t="shared" si="18"/>
        <v>0</v>
      </c>
      <c r="L48" s="62">
        <f t="shared" si="18"/>
        <v>0</v>
      </c>
      <c r="M48" s="62">
        <f t="shared" si="18"/>
        <v>0</v>
      </c>
      <c r="N48" s="62">
        <f t="shared" si="18"/>
        <v>0</v>
      </c>
      <c r="O48" s="62">
        <f t="shared" si="18"/>
        <v>0</v>
      </c>
      <c r="P48" s="62">
        <f t="shared" si="18"/>
        <v>0</v>
      </c>
      <c r="Q48" s="62">
        <f t="shared" si="18"/>
        <v>0</v>
      </c>
      <c r="R48" s="62">
        <f t="shared" si="18"/>
        <v>0</v>
      </c>
      <c r="S48" s="62">
        <f t="shared" si="18"/>
        <v>0</v>
      </c>
      <c r="T48" s="62">
        <f t="shared" si="18"/>
        <v>0</v>
      </c>
      <c r="U48" s="62">
        <f t="shared" si="18"/>
        <v>0</v>
      </c>
      <c r="V48" s="62">
        <f t="shared" si="18"/>
        <v>0</v>
      </c>
      <c r="W48" s="62">
        <f t="shared" si="18"/>
        <v>0</v>
      </c>
      <c r="X48" s="62">
        <f t="shared" si="18"/>
        <v>0</v>
      </c>
      <c r="Y48" s="62">
        <f t="shared" si="18"/>
        <v>0</v>
      </c>
      <c r="Z48" s="62">
        <f t="shared" si="18"/>
        <v>0</v>
      </c>
      <c r="AA48" s="62">
        <f t="shared" si="18"/>
        <v>0</v>
      </c>
      <c r="AB48" s="62">
        <f t="shared" si="18"/>
        <v>0</v>
      </c>
      <c r="AC48" s="62">
        <f t="shared" si="18"/>
        <v>0</v>
      </c>
      <c r="AD48" s="62">
        <f t="shared" si="18"/>
        <v>0</v>
      </c>
      <c r="AE48" s="62">
        <f t="shared" si="18"/>
        <v>0</v>
      </c>
      <c r="AF48" s="62">
        <f t="shared" si="18"/>
        <v>0</v>
      </c>
      <c r="AG48" s="62">
        <f t="shared" si="18"/>
        <v>0</v>
      </c>
      <c r="AH48" s="62">
        <f t="shared" si="18"/>
        <v>0</v>
      </c>
      <c r="AI48" s="62">
        <f t="shared" si="18"/>
        <v>0</v>
      </c>
      <c r="AJ48" s="62">
        <f t="shared" si="18"/>
        <v>0</v>
      </c>
      <c r="AM48" s="382">
        <f>ROUND(SUM(AM49:AM55),0)</f>
        <v>0</v>
      </c>
      <c r="AN48" s="382">
        <f>ROUND(SUM(AN49:AN55),0)</f>
        <v>0</v>
      </c>
      <c r="AO48" s="389"/>
      <c r="AP48" s="63"/>
      <c r="AQ48" s="63"/>
      <c r="AR48" s="63"/>
      <c r="AS48" s="63"/>
      <c r="AT48" s="63"/>
      <c r="AU48" s="63"/>
      <c r="AV48" s="63"/>
      <c r="AW48" s="63"/>
      <c r="AX48" s="63"/>
      <c r="AY48" s="390"/>
    </row>
    <row r="49" spans="2:51">
      <c r="B49" s="199" t="s">
        <v>51</v>
      </c>
      <c r="C49" s="486" t="s">
        <v>69</v>
      </c>
      <c r="D49" s="169">
        <f>F49+NPV(SDN,G49:INDEX(G49:AJ49,PAL))</f>
        <v>0</v>
      </c>
      <c r="E49" s="169">
        <f t="shared" ref="E49:E55" si="19">SUMIF($F$5:$AJ$5,"&lt;="&amp;PAL,$F49:$AJ49)</f>
        <v>0</v>
      </c>
      <c r="F49" s="78">
        <v>0</v>
      </c>
      <c r="G49" s="78">
        <v>0</v>
      </c>
      <c r="H49" s="78">
        <v>0</v>
      </c>
      <c r="I49" s="78">
        <v>0</v>
      </c>
      <c r="J49" s="78">
        <v>0</v>
      </c>
      <c r="K49" s="78">
        <v>0</v>
      </c>
      <c r="L49" s="78">
        <v>0</v>
      </c>
      <c r="M49" s="78">
        <v>0</v>
      </c>
      <c r="N49" s="78">
        <v>0</v>
      </c>
      <c r="O49" s="78">
        <v>0</v>
      </c>
      <c r="P49" s="78">
        <v>0</v>
      </c>
      <c r="Q49" s="78">
        <v>0</v>
      </c>
      <c r="R49" s="78">
        <v>0</v>
      </c>
      <c r="S49" s="78">
        <v>0</v>
      </c>
      <c r="T49" s="78">
        <v>0</v>
      </c>
      <c r="U49" s="78">
        <v>0</v>
      </c>
      <c r="V49" s="78">
        <v>0</v>
      </c>
      <c r="W49" s="78">
        <v>0</v>
      </c>
      <c r="X49" s="78">
        <v>0</v>
      </c>
      <c r="Y49" s="78">
        <v>0</v>
      </c>
      <c r="Z49" s="78">
        <v>0</v>
      </c>
      <c r="AA49" s="78">
        <v>0</v>
      </c>
      <c r="AB49" s="78">
        <v>0</v>
      </c>
      <c r="AC49" s="78">
        <v>0</v>
      </c>
      <c r="AD49" s="78">
        <v>0</v>
      </c>
      <c r="AE49" s="78">
        <v>0</v>
      </c>
      <c r="AF49" s="78">
        <v>0</v>
      </c>
      <c r="AG49" s="78">
        <v>0</v>
      </c>
      <c r="AH49" s="78">
        <v>0</v>
      </c>
      <c r="AI49" s="78">
        <v>0</v>
      </c>
      <c r="AJ49" s="78">
        <v>0</v>
      </c>
      <c r="AM49" s="383">
        <f>F49+NPV(SDN,G49:INDEX(G49:AJ49,PAL))</f>
        <v>0</v>
      </c>
      <c r="AN49" s="415">
        <f>F49+NPV(SDN,G49:INDEX(G49:AJ49,PAL))</f>
        <v>0</v>
      </c>
      <c r="AO49" s="387">
        <f t="shared" ref="AO49:AO55" si="20">IF(COUNTIF(AP49:AY49,"Klaida")&gt;0,1,0)</f>
        <v>0</v>
      </c>
      <c r="AP49" s="59">
        <f>IF(COUNT(F49:INDEX(F49:AJ49,PAL+1))&lt;&gt;PAL+1,"Klaida",0)</f>
        <v>0</v>
      </c>
      <c r="AQ49" s="59"/>
      <c r="AR49" s="59"/>
      <c r="AS49" s="59"/>
      <c r="AT49" s="59"/>
      <c r="AU49" s="59"/>
      <c r="AV49" s="59"/>
      <c r="AW49" s="59"/>
      <c r="AX49" s="59"/>
      <c r="AY49" s="388"/>
    </row>
    <row r="50" spans="2:51">
      <c r="B50" s="199" t="s">
        <v>52</v>
      </c>
      <c r="C50" s="486" t="s">
        <v>69</v>
      </c>
      <c r="D50" s="169">
        <f>F50+NPV(SDN,G50:INDEX(G50:AJ50,PAL))</f>
        <v>0</v>
      </c>
      <c r="E50" s="169">
        <f t="shared" si="19"/>
        <v>0</v>
      </c>
      <c r="F50" s="78">
        <v>0</v>
      </c>
      <c r="G50" s="78">
        <v>0</v>
      </c>
      <c r="H50" s="78">
        <v>0</v>
      </c>
      <c r="I50" s="78">
        <v>0</v>
      </c>
      <c r="J50" s="78">
        <v>0</v>
      </c>
      <c r="K50" s="78">
        <v>0</v>
      </c>
      <c r="L50" s="78">
        <v>0</v>
      </c>
      <c r="M50" s="78">
        <v>0</v>
      </c>
      <c r="N50" s="78">
        <v>0</v>
      </c>
      <c r="O50" s="78">
        <v>0</v>
      </c>
      <c r="P50" s="78">
        <v>0</v>
      </c>
      <c r="Q50" s="78">
        <v>0</v>
      </c>
      <c r="R50" s="78">
        <v>0</v>
      </c>
      <c r="S50" s="78">
        <v>0</v>
      </c>
      <c r="T50" s="78">
        <v>0</v>
      </c>
      <c r="U50" s="78">
        <v>0</v>
      </c>
      <c r="V50" s="78">
        <v>0</v>
      </c>
      <c r="W50" s="78">
        <v>0</v>
      </c>
      <c r="X50" s="78">
        <v>0</v>
      </c>
      <c r="Y50" s="78">
        <v>0</v>
      </c>
      <c r="Z50" s="78">
        <v>0</v>
      </c>
      <c r="AA50" s="78">
        <v>0</v>
      </c>
      <c r="AB50" s="78">
        <v>0</v>
      </c>
      <c r="AC50" s="78">
        <v>0</v>
      </c>
      <c r="AD50" s="78">
        <v>0</v>
      </c>
      <c r="AE50" s="78">
        <v>0</v>
      </c>
      <c r="AF50" s="78">
        <v>0</v>
      </c>
      <c r="AG50" s="78">
        <v>0</v>
      </c>
      <c r="AH50" s="78">
        <v>0</v>
      </c>
      <c r="AI50" s="78">
        <v>0</v>
      </c>
      <c r="AJ50" s="78">
        <v>0</v>
      </c>
      <c r="AM50" s="383">
        <f>F50+NPV(SDN,G50:INDEX(G50:AJ50,PAL))</f>
        <v>0</v>
      </c>
      <c r="AN50" s="415">
        <f>F50+NPV(SDN,G50:INDEX(G50:AJ50,PAL))</f>
        <v>0</v>
      </c>
      <c r="AO50" s="387">
        <f t="shared" si="20"/>
        <v>0</v>
      </c>
      <c r="AP50" s="59">
        <f>IF(COUNT(F50:INDEX(F50:AJ50,PAL+1))&lt;&gt;PAL+1,"Klaida",0)</f>
        <v>0</v>
      </c>
      <c r="AQ50" s="59"/>
      <c r="AR50" s="59"/>
      <c r="AS50" s="59"/>
      <c r="AT50" s="59"/>
      <c r="AU50" s="59"/>
      <c r="AV50" s="59"/>
      <c r="AW50" s="59"/>
      <c r="AX50" s="59"/>
      <c r="AY50" s="388"/>
    </row>
    <row r="51" spans="2:51">
      <c r="B51" s="199" t="s">
        <v>339</v>
      </c>
      <c r="C51" s="486" t="s">
        <v>69</v>
      </c>
      <c r="D51" s="169">
        <f>F51+NPV(SDN,G51:INDEX(G51:AJ51,PAL))</f>
        <v>0</v>
      </c>
      <c r="E51" s="169">
        <f t="shared" si="19"/>
        <v>0</v>
      </c>
      <c r="F51" s="78">
        <v>0</v>
      </c>
      <c r="G51" s="78">
        <v>0</v>
      </c>
      <c r="H51" s="78">
        <v>0</v>
      </c>
      <c r="I51" s="78">
        <v>0</v>
      </c>
      <c r="J51" s="78">
        <v>0</v>
      </c>
      <c r="K51" s="78">
        <v>0</v>
      </c>
      <c r="L51" s="78">
        <v>0</v>
      </c>
      <c r="M51" s="78">
        <v>0</v>
      </c>
      <c r="N51" s="78">
        <v>0</v>
      </c>
      <c r="O51" s="78">
        <v>0</v>
      </c>
      <c r="P51" s="78">
        <v>0</v>
      </c>
      <c r="Q51" s="78">
        <v>0</v>
      </c>
      <c r="R51" s="78">
        <v>0</v>
      </c>
      <c r="S51" s="78">
        <v>0</v>
      </c>
      <c r="T51" s="78">
        <v>0</v>
      </c>
      <c r="U51" s="78">
        <v>0</v>
      </c>
      <c r="V51" s="78">
        <v>0</v>
      </c>
      <c r="W51" s="78">
        <v>0</v>
      </c>
      <c r="X51" s="78">
        <v>0</v>
      </c>
      <c r="Y51" s="78">
        <v>0</v>
      </c>
      <c r="Z51" s="78">
        <v>0</v>
      </c>
      <c r="AA51" s="78">
        <v>0</v>
      </c>
      <c r="AB51" s="78">
        <v>0</v>
      </c>
      <c r="AC51" s="78">
        <v>0</v>
      </c>
      <c r="AD51" s="78">
        <v>0</v>
      </c>
      <c r="AE51" s="78">
        <v>0</v>
      </c>
      <c r="AF51" s="78">
        <v>0</v>
      </c>
      <c r="AG51" s="78">
        <v>0</v>
      </c>
      <c r="AH51" s="78">
        <v>0</v>
      </c>
      <c r="AI51" s="78">
        <v>0</v>
      </c>
      <c r="AJ51" s="78">
        <v>0</v>
      </c>
      <c r="AM51" s="383">
        <f>F51+NPV(SDN,G51:INDEX(G51:AJ51,PAL))</f>
        <v>0</v>
      </c>
      <c r="AN51" s="415">
        <f>F51+NPV(SDN,G51:INDEX(G51:AJ51,PAL))</f>
        <v>0</v>
      </c>
      <c r="AO51" s="387">
        <f t="shared" si="20"/>
        <v>0</v>
      </c>
      <c r="AP51" s="59">
        <f>IF(COUNT(F51:INDEX(F51:AJ51,PAL+1))&lt;&gt;PAL+1,"Klaida",0)</f>
        <v>0</v>
      </c>
      <c r="AQ51" s="59"/>
      <c r="AR51" s="59"/>
      <c r="AS51" s="59"/>
      <c r="AT51" s="59"/>
      <c r="AU51" s="59"/>
      <c r="AV51" s="59"/>
      <c r="AW51" s="59"/>
      <c r="AX51" s="59"/>
      <c r="AY51" s="388"/>
    </row>
    <row r="52" spans="2:51">
      <c r="B52" s="199" t="s">
        <v>340</v>
      </c>
      <c r="C52" s="486" t="s">
        <v>69</v>
      </c>
      <c r="D52" s="169">
        <f>F52+NPV(SDN,G52:INDEX(G52:AJ52,PAL))</f>
        <v>0</v>
      </c>
      <c r="E52" s="169">
        <f t="shared" si="19"/>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M52" s="383">
        <f>F52+NPV(SDN,G52:INDEX(G52:AJ52,PAL))</f>
        <v>0</v>
      </c>
      <c r="AN52" s="415">
        <f>F52+NPV(SDN,G52:INDEX(G52:AJ52,PAL))</f>
        <v>0</v>
      </c>
      <c r="AO52" s="387">
        <f t="shared" si="20"/>
        <v>0</v>
      </c>
      <c r="AP52" s="59">
        <f>IF(COUNT(F52:INDEX(F52:AJ52,PAL+1))&lt;&gt;PAL+1,"Klaida",0)</f>
        <v>0</v>
      </c>
      <c r="AQ52" s="59"/>
      <c r="AR52" s="59"/>
      <c r="AS52" s="59"/>
      <c r="AT52" s="59"/>
      <c r="AU52" s="59"/>
      <c r="AV52" s="59"/>
      <c r="AW52" s="59"/>
      <c r="AX52" s="59"/>
      <c r="AY52" s="388"/>
    </row>
    <row r="53" spans="2:51">
      <c r="B53" s="199" t="s">
        <v>341</v>
      </c>
      <c r="C53" s="486" t="s">
        <v>69</v>
      </c>
      <c r="D53" s="169">
        <f>F53+NPV(SDN,G53:INDEX(G53:AJ53,PAL))</f>
        <v>0</v>
      </c>
      <c r="E53" s="169">
        <f t="shared" si="19"/>
        <v>0</v>
      </c>
      <c r="F53" s="78">
        <v>0</v>
      </c>
      <c r="G53" s="78">
        <v>0</v>
      </c>
      <c r="H53" s="78">
        <v>0</v>
      </c>
      <c r="I53" s="78">
        <v>0</v>
      </c>
      <c r="J53" s="78">
        <v>0</v>
      </c>
      <c r="K53" s="78">
        <v>0</v>
      </c>
      <c r="L53" s="78">
        <v>0</v>
      </c>
      <c r="M53" s="78">
        <v>0</v>
      </c>
      <c r="N53" s="78">
        <v>0</v>
      </c>
      <c r="O53" s="78">
        <v>0</v>
      </c>
      <c r="P53" s="78">
        <v>0</v>
      </c>
      <c r="Q53" s="78">
        <v>0</v>
      </c>
      <c r="R53" s="78">
        <v>0</v>
      </c>
      <c r="S53" s="78">
        <v>0</v>
      </c>
      <c r="T53" s="78">
        <v>0</v>
      </c>
      <c r="U53" s="78">
        <v>0</v>
      </c>
      <c r="V53" s="78">
        <v>0</v>
      </c>
      <c r="W53" s="78">
        <v>0</v>
      </c>
      <c r="X53" s="78">
        <v>0</v>
      </c>
      <c r="Y53" s="78">
        <v>0</v>
      </c>
      <c r="Z53" s="78">
        <v>0</v>
      </c>
      <c r="AA53" s="78">
        <v>0</v>
      </c>
      <c r="AB53" s="78">
        <v>0</v>
      </c>
      <c r="AC53" s="78">
        <v>0</v>
      </c>
      <c r="AD53" s="78">
        <v>0</v>
      </c>
      <c r="AE53" s="78">
        <v>0</v>
      </c>
      <c r="AF53" s="78">
        <v>0</v>
      </c>
      <c r="AG53" s="78">
        <v>0</v>
      </c>
      <c r="AH53" s="78">
        <v>0</v>
      </c>
      <c r="AI53" s="78">
        <v>0</v>
      </c>
      <c r="AJ53" s="78">
        <v>0</v>
      </c>
      <c r="AM53" s="383">
        <f>F53+NPV(SDN,G53:INDEX(G53:AJ53,PAL))</f>
        <v>0</v>
      </c>
      <c r="AN53" s="415">
        <f>F53+NPV(SDN,G53:INDEX(G53:AJ53,PAL))</f>
        <v>0</v>
      </c>
      <c r="AO53" s="387">
        <f t="shared" si="20"/>
        <v>0</v>
      </c>
      <c r="AP53" s="59">
        <f>IF(COUNT(F53:INDEX(F53:AJ53,PAL+1))&lt;&gt;PAL+1,"Klaida",0)</f>
        <v>0</v>
      </c>
      <c r="AQ53" s="59"/>
      <c r="AR53" s="59"/>
      <c r="AS53" s="59"/>
      <c r="AT53" s="59"/>
      <c r="AU53" s="59"/>
      <c r="AV53" s="59"/>
      <c r="AW53" s="59"/>
      <c r="AX53" s="59"/>
      <c r="AY53" s="388"/>
    </row>
    <row r="54" spans="2:51">
      <c r="B54" s="199" t="s">
        <v>342</v>
      </c>
      <c r="C54" s="486" t="s">
        <v>69</v>
      </c>
      <c r="D54" s="169">
        <f>F54+NPV(SDN,G54:INDEX(G54:AJ54,PAL))</f>
        <v>0</v>
      </c>
      <c r="E54" s="169">
        <f t="shared" si="19"/>
        <v>0</v>
      </c>
      <c r="F54" s="78">
        <v>0</v>
      </c>
      <c r="G54" s="78">
        <v>0</v>
      </c>
      <c r="H54" s="78">
        <v>0</v>
      </c>
      <c r="I54" s="78">
        <v>0</v>
      </c>
      <c r="J54" s="78">
        <v>0</v>
      </c>
      <c r="K54" s="78">
        <v>0</v>
      </c>
      <c r="L54" s="78">
        <v>0</v>
      </c>
      <c r="M54" s="78">
        <v>0</v>
      </c>
      <c r="N54" s="78">
        <v>0</v>
      </c>
      <c r="O54" s="78">
        <v>0</v>
      </c>
      <c r="P54" s="78">
        <v>0</v>
      </c>
      <c r="Q54" s="78">
        <v>0</v>
      </c>
      <c r="R54" s="78">
        <v>0</v>
      </c>
      <c r="S54" s="78">
        <v>0</v>
      </c>
      <c r="T54" s="78">
        <v>0</v>
      </c>
      <c r="U54" s="78">
        <v>0</v>
      </c>
      <c r="V54" s="78">
        <v>0</v>
      </c>
      <c r="W54" s="78">
        <v>0</v>
      </c>
      <c r="X54" s="78">
        <v>0</v>
      </c>
      <c r="Y54" s="78">
        <v>0</v>
      </c>
      <c r="Z54" s="78">
        <v>0</v>
      </c>
      <c r="AA54" s="78">
        <v>0</v>
      </c>
      <c r="AB54" s="78">
        <v>0</v>
      </c>
      <c r="AC54" s="78">
        <v>0</v>
      </c>
      <c r="AD54" s="78">
        <v>0</v>
      </c>
      <c r="AE54" s="78">
        <v>0</v>
      </c>
      <c r="AF54" s="78">
        <v>0</v>
      </c>
      <c r="AG54" s="78">
        <v>0</v>
      </c>
      <c r="AH54" s="78">
        <v>0</v>
      </c>
      <c r="AI54" s="78">
        <v>0</v>
      </c>
      <c r="AJ54" s="78">
        <v>0</v>
      </c>
      <c r="AM54" s="383">
        <f>F54+NPV(SDN,G54:INDEX(G54:AJ54,PAL))</f>
        <v>0</v>
      </c>
      <c r="AN54" s="415">
        <f>F54+NPV(SDN,G54:INDEX(G54:AJ54,PAL))</f>
        <v>0</v>
      </c>
      <c r="AO54" s="387">
        <f t="shared" si="20"/>
        <v>0</v>
      </c>
      <c r="AP54" s="59">
        <f>IF(COUNT(F54:INDEX(F54:AJ54,PAL+1))&lt;&gt;PAL+1,"Klaida",0)</f>
        <v>0</v>
      </c>
      <c r="AQ54" s="59"/>
      <c r="AR54" s="59"/>
      <c r="AS54" s="59"/>
      <c r="AT54" s="59"/>
      <c r="AU54" s="59"/>
      <c r="AV54" s="59"/>
      <c r="AW54" s="59"/>
      <c r="AX54" s="59"/>
      <c r="AY54" s="388"/>
    </row>
    <row r="55" spans="2:51">
      <c r="B55" s="199" t="s">
        <v>343</v>
      </c>
      <c r="C55" s="486" t="s">
        <v>69</v>
      </c>
      <c r="D55" s="169">
        <f>F55+NPV(SDN,G55:INDEX(G55:AJ55,PAL))</f>
        <v>0</v>
      </c>
      <c r="E55" s="169">
        <f t="shared" si="19"/>
        <v>0</v>
      </c>
      <c r="F55" s="78">
        <v>0</v>
      </c>
      <c r="G55" s="78">
        <v>0</v>
      </c>
      <c r="H55" s="78">
        <v>0</v>
      </c>
      <c r="I55" s="78">
        <v>0</v>
      </c>
      <c r="J55" s="78">
        <v>0</v>
      </c>
      <c r="K55" s="78">
        <v>0</v>
      </c>
      <c r="L55" s="78">
        <v>0</v>
      </c>
      <c r="M55" s="78">
        <v>0</v>
      </c>
      <c r="N55" s="78">
        <v>0</v>
      </c>
      <c r="O55" s="78">
        <v>0</v>
      </c>
      <c r="P55" s="78">
        <v>0</v>
      </c>
      <c r="Q55" s="78">
        <v>0</v>
      </c>
      <c r="R55" s="78">
        <v>0</v>
      </c>
      <c r="S55" s="78">
        <v>0</v>
      </c>
      <c r="T55" s="78">
        <v>0</v>
      </c>
      <c r="U55" s="78">
        <v>0</v>
      </c>
      <c r="V55" s="78">
        <v>0</v>
      </c>
      <c r="W55" s="78">
        <v>0</v>
      </c>
      <c r="X55" s="78">
        <v>0</v>
      </c>
      <c r="Y55" s="78">
        <v>0</v>
      </c>
      <c r="Z55" s="78">
        <v>0</v>
      </c>
      <c r="AA55" s="78">
        <v>0</v>
      </c>
      <c r="AB55" s="78">
        <v>0</v>
      </c>
      <c r="AC55" s="78">
        <v>0</v>
      </c>
      <c r="AD55" s="78">
        <v>0</v>
      </c>
      <c r="AE55" s="78">
        <v>0</v>
      </c>
      <c r="AF55" s="78">
        <v>0</v>
      </c>
      <c r="AG55" s="78">
        <v>0</v>
      </c>
      <c r="AH55" s="78">
        <v>0</v>
      </c>
      <c r="AI55" s="78">
        <v>0</v>
      </c>
      <c r="AJ55" s="78">
        <v>0</v>
      </c>
      <c r="AM55" s="383">
        <f>F55+NPV(SDN,G55:INDEX(G55:AJ55,PAL))</f>
        <v>0</v>
      </c>
      <c r="AN55" s="415">
        <f>F55+NPV(SDN,G55:INDEX(G55:AJ55,PAL))</f>
        <v>0</v>
      </c>
      <c r="AO55" s="387">
        <f t="shared" si="20"/>
        <v>0</v>
      </c>
      <c r="AP55" s="59">
        <f>IF(COUNT(F55:INDEX(F55:AJ55,PAL+1))&lt;&gt;PAL+1,"Klaida",0)</f>
        <v>0</v>
      </c>
      <c r="AQ55" s="59"/>
      <c r="AR55" s="59"/>
      <c r="AS55" s="59"/>
      <c r="AT55" s="59"/>
      <c r="AU55" s="59"/>
      <c r="AV55" s="59"/>
      <c r="AW55" s="59"/>
      <c r="AX55" s="59"/>
      <c r="AY55" s="388"/>
    </row>
    <row r="56" spans="2:51">
      <c r="B56" s="66" t="s">
        <v>53</v>
      </c>
      <c r="C56" s="180" t="str">
        <f>IF(Kalba="EN",Data2!C$76,Data2!B$76) &amp; " "&amp; IF(Kalba="EN",Data2!C$77,Data2!B$77)</f>
        <v>SE žala (pasirinkite SE žalos komponentą)</v>
      </c>
      <c r="D56" s="62">
        <f>ROUND(SUM(D57:D59),0)</f>
        <v>0</v>
      </c>
      <c r="E56" s="62">
        <f>ROUND(SUM(E57:E59),0)</f>
        <v>0</v>
      </c>
      <c r="F56" s="170">
        <f>ROUND(SUM(F57:F59),0)</f>
        <v>0</v>
      </c>
      <c r="G56" s="170">
        <f t="shared" ref="G56:AJ56" si="21">ROUND(SUM(G57:G59),0)</f>
        <v>0</v>
      </c>
      <c r="H56" s="170">
        <f t="shared" si="21"/>
        <v>0</v>
      </c>
      <c r="I56" s="170">
        <f t="shared" si="21"/>
        <v>0</v>
      </c>
      <c r="J56" s="170">
        <f t="shared" si="21"/>
        <v>0</v>
      </c>
      <c r="K56" s="170">
        <f t="shared" si="21"/>
        <v>0</v>
      </c>
      <c r="L56" s="170">
        <f t="shared" si="21"/>
        <v>0</v>
      </c>
      <c r="M56" s="170">
        <f t="shared" si="21"/>
        <v>0</v>
      </c>
      <c r="N56" s="170">
        <f t="shared" si="21"/>
        <v>0</v>
      </c>
      <c r="O56" s="170">
        <f t="shared" si="21"/>
        <v>0</v>
      </c>
      <c r="P56" s="170">
        <f t="shared" si="21"/>
        <v>0</v>
      </c>
      <c r="Q56" s="170">
        <f t="shared" si="21"/>
        <v>0</v>
      </c>
      <c r="R56" s="170">
        <f t="shared" si="21"/>
        <v>0</v>
      </c>
      <c r="S56" s="170">
        <f t="shared" si="21"/>
        <v>0</v>
      </c>
      <c r="T56" s="170">
        <f t="shared" si="21"/>
        <v>0</v>
      </c>
      <c r="U56" s="170">
        <f t="shared" si="21"/>
        <v>0</v>
      </c>
      <c r="V56" s="170">
        <f t="shared" si="21"/>
        <v>0</v>
      </c>
      <c r="W56" s="170">
        <f t="shared" si="21"/>
        <v>0</v>
      </c>
      <c r="X56" s="170">
        <f t="shared" si="21"/>
        <v>0</v>
      </c>
      <c r="Y56" s="170">
        <f t="shared" si="21"/>
        <v>0</v>
      </c>
      <c r="Z56" s="170">
        <f t="shared" si="21"/>
        <v>0</v>
      </c>
      <c r="AA56" s="170">
        <f t="shared" si="21"/>
        <v>0</v>
      </c>
      <c r="AB56" s="170">
        <f t="shared" si="21"/>
        <v>0</v>
      </c>
      <c r="AC56" s="170">
        <f t="shared" si="21"/>
        <v>0</v>
      </c>
      <c r="AD56" s="170">
        <f t="shared" si="21"/>
        <v>0</v>
      </c>
      <c r="AE56" s="170">
        <f t="shared" si="21"/>
        <v>0</v>
      </c>
      <c r="AF56" s="170">
        <f t="shared" si="21"/>
        <v>0</v>
      </c>
      <c r="AG56" s="170">
        <f t="shared" si="21"/>
        <v>0</v>
      </c>
      <c r="AH56" s="170">
        <f t="shared" si="21"/>
        <v>0</v>
      </c>
      <c r="AI56" s="170">
        <f t="shared" si="21"/>
        <v>0</v>
      </c>
      <c r="AJ56" s="170">
        <f t="shared" si="21"/>
        <v>0</v>
      </c>
      <c r="AM56" s="382">
        <f>ROUND(SUM(AM57:AM59),0)</f>
        <v>0</v>
      </c>
      <c r="AN56" s="382">
        <f>F56+NPV(SDN,G56:INDEX(G56:AJ56,PAL))</f>
        <v>0</v>
      </c>
      <c r="AO56" s="387"/>
      <c r="AP56" s="59"/>
      <c r="AQ56" s="59"/>
      <c r="AR56" s="59"/>
      <c r="AS56" s="59"/>
      <c r="AT56" s="59"/>
      <c r="AU56" s="59"/>
      <c r="AV56" s="59"/>
      <c r="AW56" s="59"/>
      <c r="AX56" s="59"/>
      <c r="AY56" s="388"/>
    </row>
    <row r="57" spans="2:51">
      <c r="B57" s="199" t="s">
        <v>344</v>
      </c>
      <c r="C57" s="486" t="s">
        <v>69</v>
      </c>
      <c r="D57" s="65">
        <f>F57+NPV(SDN,G57:INDEX(G57:AJ57,PAL))</f>
        <v>0</v>
      </c>
      <c r="E57" s="65">
        <f>SUMIF($F$5:$AJ$5,"&lt;="&amp;PAL,$F57:$AJ57)</f>
        <v>0</v>
      </c>
      <c r="F57" s="78">
        <v>0</v>
      </c>
      <c r="G57" s="78">
        <v>0</v>
      </c>
      <c r="H57" s="78">
        <v>0</v>
      </c>
      <c r="I57" s="78">
        <v>0</v>
      </c>
      <c r="J57" s="78">
        <v>0</v>
      </c>
      <c r="K57" s="78">
        <v>0</v>
      </c>
      <c r="L57" s="78">
        <v>0</v>
      </c>
      <c r="M57" s="78">
        <v>0</v>
      </c>
      <c r="N57" s="78">
        <v>0</v>
      </c>
      <c r="O57" s="78">
        <v>0</v>
      </c>
      <c r="P57" s="78">
        <v>0</v>
      </c>
      <c r="Q57" s="78">
        <v>0</v>
      </c>
      <c r="R57" s="78">
        <v>0</v>
      </c>
      <c r="S57" s="78">
        <v>0</v>
      </c>
      <c r="T57" s="78">
        <v>0</v>
      </c>
      <c r="U57" s="78">
        <v>0</v>
      </c>
      <c r="V57" s="78">
        <v>0</v>
      </c>
      <c r="W57" s="78">
        <v>0</v>
      </c>
      <c r="X57" s="78">
        <v>0</v>
      </c>
      <c r="Y57" s="78">
        <v>0</v>
      </c>
      <c r="Z57" s="78">
        <v>0</v>
      </c>
      <c r="AA57" s="78">
        <v>0</v>
      </c>
      <c r="AB57" s="78">
        <v>0</v>
      </c>
      <c r="AC57" s="78">
        <v>0</v>
      </c>
      <c r="AD57" s="78">
        <v>0</v>
      </c>
      <c r="AE57" s="78">
        <v>0</v>
      </c>
      <c r="AF57" s="78">
        <v>0</v>
      </c>
      <c r="AG57" s="78">
        <v>0</v>
      </c>
      <c r="AH57" s="78">
        <v>0</v>
      </c>
      <c r="AI57" s="78">
        <v>0</v>
      </c>
      <c r="AJ57" s="78">
        <v>0</v>
      </c>
      <c r="AM57" s="383">
        <f>F57+NPV(SDN,G57:INDEX(G57:AJ57,PAL))</f>
        <v>0</v>
      </c>
      <c r="AN57" s="415">
        <f>F57+NPV(SDN,G57:INDEX(G57:AJ57,PAL))</f>
        <v>0</v>
      </c>
      <c r="AO57" s="387">
        <f>IF(COUNTIF(AP57:AY57,"Klaida")&gt;0,1,0)</f>
        <v>0</v>
      </c>
      <c r="AP57" s="59">
        <f>IF(COUNT(F57:INDEX(F57:AJ57,PAL+1))&lt;&gt;PAL+1,"Klaida",0)</f>
        <v>0</v>
      </c>
      <c r="AQ57" s="59"/>
      <c r="AR57" s="59"/>
      <c r="AS57" s="59"/>
      <c r="AT57" s="59"/>
      <c r="AU57" s="59"/>
      <c r="AV57" s="59"/>
      <c r="AW57" s="59"/>
      <c r="AX57" s="59"/>
      <c r="AY57" s="388"/>
    </row>
    <row r="58" spans="2:51">
      <c r="B58" s="199" t="s">
        <v>345</v>
      </c>
      <c r="C58" s="486" t="s">
        <v>69</v>
      </c>
      <c r="D58" s="65">
        <f>F58+NPV(SDN,G58:INDEX(G58:AJ58,PAL))</f>
        <v>0</v>
      </c>
      <c r="E58" s="65">
        <f>SUMIF($F$5:$AJ$5,"&lt;="&amp;PAL,$F58:$AJ58)</f>
        <v>0</v>
      </c>
      <c r="F58" s="78">
        <v>0</v>
      </c>
      <c r="G58" s="78">
        <v>0</v>
      </c>
      <c r="H58" s="78">
        <v>0</v>
      </c>
      <c r="I58" s="78">
        <v>0</v>
      </c>
      <c r="J58" s="78">
        <v>0</v>
      </c>
      <c r="K58" s="78">
        <v>0</v>
      </c>
      <c r="L58" s="78">
        <v>0</v>
      </c>
      <c r="M58" s="78">
        <v>0</v>
      </c>
      <c r="N58" s="78">
        <v>0</v>
      </c>
      <c r="O58" s="78">
        <v>0</v>
      </c>
      <c r="P58" s="78">
        <v>0</v>
      </c>
      <c r="Q58" s="78">
        <v>0</v>
      </c>
      <c r="R58" s="78">
        <v>0</v>
      </c>
      <c r="S58" s="78">
        <v>0</v>
      </c>
      <c r="T58" s="78">
        <v>0</v>
      </c>
      <c r="U58" s="78">
        <v>0</v>
      </c>
      <c r="V58" s="78">
        <v>0</v>
      </c>
      <c r="W58" s="78">
        <v>0</v>
      </c>
      <c r="X58" s="78">
        <v>0</v>
      </c>
      <c r="Y58" s="78">
        <v>0</v>
      </c>
      <c r="Z58" s="78">
        <v>0</v>
      </c>
      <c r="AA58" s="78">
        <v>0</v>
      </c>
      <c r="AB58" s="78">
        <v>0</v>
      </c>
      <c r="AC58" s="78">
        <v>0</v>
      </c>
      <c r="AD58" s="78">
        <v>0</v>
      </c>
      <c r="AE58" s="78">
        <v>0</v>
      </c>
      <c r="AF58" s="78">
        <v>0</v>
      </c>
      <c r="AG58" s="78">
        <v>0</v>
      </c>
      <c r="AH58" s="78">
        <v>0</v>
      </c>
      <c r="AI58" s="78">
        <v>0</v>
      </c>
      <c r="AJ58" s="78">
        <v>0</v>
      </c>
      <c r="AM58" s="383">
        <f>F58+NPV(SDN,G58:INDEX(G58:AJ58,PAL))</f>
        <v>0</v>
      </c>
      <c r="AN58" s="415">
        <f>F58+NPV(SDN,G58:INDEX(G58:AJ58,PAL))</f>
        <v>0</v>
      </c>
      <c r="AO58" s="387">
        <f>IF(COUNTIF(AP58:AY58,"Klaida")&gt;0,1,0)</f>
        <v>0</v>
      </c>
      <c r="AP58" s="59">
        <f>IF(COUNT(F58:INDEX(F58:AJ58,PAL+1))&lt;&gt;PAL+1,"Klaida",0)</f>
        <v>0</v>
      </c>
      <c r="AQ58" s="59"/>
      <c r="AR58" s="59"/>
      <c r="AS58" s="59"/>
      <c r="AT58" s="59"/>
      <c r="AU58" s="59"/>
      <c r="AV58" s="59"/>
      <c r="AW58" s="59"/>
      <c r="AX58" s="59"/>
      <c r="AY58" s="388"/>
    </row>
    <row r="59" spans="2:51" ht="13.5" thickBot="1">
      <c r="B59" s="199" t="s">
        <v>346</v>
      </c>
      <c r="C59" s="486" t="s">
        <v>69</v>
      </c>
      <c r="D59" s="65">
        <f>F59+NPV(SDN,G59:INDEX(G59:AJ59,PAL))</f>
        <v>0</v>
      </c>
      <c r="E59" s="65">
        <f>SUMIF($F$5:$AJ$5,"&lt;="&amp;PAL,$F59:$AJ59)</f>
        <v>0</v>
      </c>
      <c r="F59" s="78">
        <v>0</v>
      </c>
      <c r="G59" s="78">
        <v>0</v>
      </c>
      <c r="H59" s="78">
        <v>0</v>
      </c>
      <c r="I59" s="78">
        <v>0</v>
      </c>
      <c r="J59" s="78">
        <v>0</v>
      </c>
      <c r="K59" s="78">
        <v>0</v>
      </c>
      <c r="L59" s="78">
        <v>0</v>
      </c>
      <c r="M59" s="78">
        <v>0</v>
      </c>
      <c r="N59" s="78">
        <v>0</v>
      </c>
      <c r="O59" s="78">
        <v>0</v>
      </c>
      <c r="P59" s="78">
        <v>0</v>
      </c>
      <c r="Q59" s="78">
        <v>0</v>
      </c>
      <c r="R59" s="78">
        <v>0</v>
      </c>
      <c r="S59" s="78">
        <v>0</v>
      </c>
      <c r="T59" s="78">
        <v>0</v>
      </c>
      <c r="U59" s="78">
        <v>0</v>
      </c>
      <c r="V59" s="78">
        <v>0</v>
      </c>
      <c r="W59" s="78">
        <v>0</v>
      </c>
      <c r="X59" s="78">
        <v>0</v>
      </c>
      <c r="Y59" s="78">
        <v>0</v>
      </c>
      <c r="Z59" s="78">
        <v>0</v>
      </c>
      <c r="AA59" s="78">
        <v>0</v>
      </c>
      <c r="AB59" s="78">
        <v>0</v>
      </c>
      <c r="AC59" s="78">
        <v>0</v>
      </c>
      <c r="AD59" s="78">
        <v>0</v>
      </c>
      <c r="AE59" s="78">
        <v>0</v>
      </c>
      <c r="AF59" s="78">
        <v>0</v>
      </c>
      <c r="AG59" s="78">
        <v>0</v>
      </c>
      <c r="AH59" s="78">
        <v>0</v>
      </c>
      <c r="AI59" s="78">
        <v>0</v>
      </c>
      <c r="AJ59" s="78">
        <v>0</v>
      </c>
      <c r="AM59" s="394">
        <f>F59+NPV(SDN,G59:INDEX(G59:AJ59,PAL))</f>
        <v>0</v>
      </c>
      <c r="AN59" s="416">
        <f>F59+NPV(SDN,G59:INDEX(G59:AJ59,PAL))</f>
        <v>0</v>
      </c>
      <c r="AO59" s="391">
        <f>IF(COUNTIF(AP59:AY59,"Klaida")&gt;0,1,0)</f>
        <v>0</v>
      </c>
      <c r="AP59" s="392">
        <f>IF(COUNT(F59:INDEX(F59:AJ59,PAL+1))&lt;&gt;PAL+1,"Klaida",0)</f>
        <v>0</v>
      </c>
      <c r="AQ59" s="392"/>
      <c r="AR59" s="392"/>
      <c r="AS59" s="392"/>
      <c r="AT59" s="392"/>
      <c r="AU59" s="392"/>
      <c r="AV59" s="392"/>
      <c r="AW59" s="392"/>
      <c r="AX59" s="392"/>
      <c r="AY59" s="393"/>
    </row>
    <row r="60" spans="2:51"/>
    <row r="61" spans="2:51">
      <c r="C61" s="404" t="str">
        <f>IF(Kalba="EN",Data2!C79,Data2!B79)</f>
        <v>Finansinės analizės (FA) rodiklių apskaičiavimas</v>
      </c>
      <c r="D61" s="206"/>
      <c r="E61" s="206"/>
      <c r="F61" s="206"/>
      <c r="G61" s="206"/>
      <c r="H61" s="206"/>
      <c r="I61" s="206"/>
      <c r="J61" s="206"/>
      <c r="K61" s="206"/>
      <c r="L61" s="206"/>
      <c r="M61" s="206"/>
      <c r="N61" s="206"/>
      <c r="O61" s="206"/>
      <c r="P61" s="206"/>
      <c r="Q61" s="206"/>
      <c r="R61" s="206"/>
      <c r="S61" s="206"/>
      <c r="T61" s="206"/>
      <c r="U61" s="206"/>
      <c r="V61" s="206"/>
      <c r="W61" s="206"/>
      <c r="X61" s="206"/>
      <c r="Y61" s="206"/>
      <c r="Z61" s="206"/>
      <c r="AA61" s="206"/>
      <c r="AB61" s="206"/>
      <c r="AC61" s="206"/>
      <c r="AD61" s="206"/>
      <c r="AE61" s="206"/>
      <c r="AF61" s="206"/>
      <c r="AG61" s="206"/>
      <c r="AH61" s="206"/>
      <c r="AI61" s="206"/>
      <c r="AJ61" s="206"/>
    </row>
    <row r="62" spans="2:51">
      <c r="C62" s="68" t="str">
        <f>IF(Kalba="EN",Data2!C80,Data2!B80)</f>
        <v>FA rodiklių investicijoms lėšų srautas (realiąja išraiška)</v>
      </c>
      <c r="D62" s="69"/>
      <c r="E62" s="69"/>
      <c r="F62" s="65">
        <f t="shared" ref="F62:AJ62" si="22">ROUND(SUM(F16:F17)-SUM(F7,F22),0)</f>
        <v>0</v>
      </c>
      <c r="G62" s="65">
        <f t="shared" si="22"/>
        <v>0</v>
      </c>
      <c r="H62" s="65">
        <f t="shared" si="22"/>
        <v>0</v>
      </c>
      <c r="I62" s="65">
        <f t="shared" si="22"/>
        <v>0</v>
      </c>
      <c r="J62" s="65">
        <f t="shared" si="22"/>
        <v>0</v>
      </c>
      <c r="K62" s="65">
        <f t="shared" si="22"/>
        <v>0</v>
      </c>
      <c r="L62" s="65">
        <f t="shared" si="22"/>
        <v>0</v>
      </c>
      <c r="M62" s="65">
        <f t="shared" si="22"/>
        <v>0</v>
      </c>
      <c r="N62" s="65">
        <f t="shared" si="22"/>
        <v>0</v>
      </c>
      <c r="O62" s="65">
        <f t="shared" si="22"/>
        <v>0</v>
      </c>
      <c r="P62" s="65">
        <f t="shared" si="22"/>
        <v>0</v>
      </c>
      <c r="Q62" s="65">
        <f t="shared" si="22"/>
        <v>0</v>
      </c>
      <c r="R62" s="65">
        <f t="shared" si="22"/>
        <v>0</v>
      </c>
      <c r="S62" s="65">
        <f t="shared" si="22"/>
        <v>0</v>
      </c>
      <c r="T62" s="65">
        <f t="shared" si="22"/>
        <v>0</v>
      </c>
      <c r="U62" s="65">
        <f t="shared" si="22"/>
        <v>0</v>
      </c>
      <c r="V62" s="65">
        <f t="shared" si="22"/>
        <v>0</v>
      </c>
      <c r="W62" s="65">
        <f t="shared" si="22"/>
        <v>0</v>
      </c>
      <c r="X62" s="65">
        <f t="shared" si="22"/>
        <v>0</v>
      </c>
      <c r="Y62" s="65">
        <f t="shared" si="22"/>
        <v>0</v>
      </c>
      <c r="Z62" s="65">
        <f t="shared" si="22"/>
        <v>0</v>
      </c>
      <c r="AA62" s="65">
        <f t="shared" si="22"/>
        <v>0</v>
      </c>
      <c r="AB62" s="65">
        <f t="shared" si="22"/>
        <v>0</v>
      </c>
      <c r="AC62" s="65">
        <f t="shared" si="22"/>
        <v>0</v>
      </c>
      <c r="AD62" s="65">
        <f t="shared" si="22"/>
        <v>0</v>
      </c>
      <c r="AE62" s="65">
        <f t="shared" si="22"/>
        <v>0</v>
      </c>
      <c r="AF62" s="65">
        <f t="shared" si="22"/>
        <v>0</v>
      </c>
      <c r="AG62" s="65">
        <f t="shared" si="22"/>
        <v>0</v>
      </c>
      <c r="AH62" s="65">
        <f t="shared" si="22"/>
        <v>0</v>
      </c>
      <c r="AI62" s="65">
        <f t="shared" si="22"/>
        <v>0</v>
      </c>
      <c r="AJ62" s="65">
        <f t="shared" si="22"/>
        <v>0</v>
      </c>
    </row>
    <row r="63" spans="2:51">
      <c r="C63" s="68" t="str">
        <f>IF(Kalba="EN",Data2!C82,Data2!B82)</f>
        <v>Suminis finansinio gyvybingumo lėšų srautas (realiąja išraiška)</v>
      </c>
      <c r="D63" s="70"/>
      <c r="E63" s="70"/>
      <c r="F63" s="65">
        <f>ROUND(SUM(F17,F35)-SUM(F7,F21,F30),0)</f>
        <v>0</v>
      </c>
      <c r="G63" s="65">
        <f t="shared" ref="G63:AJ63" si="23">ROUND(SUM(G17,G35)-SUM(G7,G21,G30)+F63,0)</f>
        <v>0</v>
      </c>
      <c r="H63" s="65">
        <f t="shared" si="23"/>
        <v>0</v>
      </c>
      <c r="I63" s="65">
        <f t="shared" si="23"/>
        <v>0</v>
      </c>
      <c r="J63" s="65">
        <f t="shared" si="23"/>
        <v>0</v>
      </c>
      <c r="K63" s="65">
        <f t="shared" si="23"/>
        <v>0</v>
      </c>
      <c r="L63" s="65">
        <f t="shared" si="23"/>
        <v>0</v>
      </c>
      <c r="M63" s="65">
        <f t="shared" si="23"/>
        <v>0</v>
      </c>
      <c r="N63" s="65">
        <f t="shared" si="23"/>
        <v>0</v>
      </c>
      <c r="O63" s="65">
        <f t="shared" si="23"/>
        <v>0</v>
      </c>
      <c r="P63" s="65">
        <f t="shared" si="23"/>
        <v>0</v>
      </c>
      <c r="Q63" s="65">
        <f t="shared" si="23"/>
        <v>0</v>
      </c>
      <c r="R63" s="65">
        <f t="shared" si="23"/>
        <v>0</v>
      </c>
      <c r="S63" s="65">
        <f t="shared" si="23"/>
        <v>0</v>
      </c>
      <c r="T63" s="65">
        <f t="shared" si="23"/>
        <v>0</v>
      </c>
      <c r="U63" s="65">
        <f t="shared" si="23"/>
        <v>0</v>
      </c>
      <c r="V63" s="65">
        <f t="shared" si="23"/>
        <v>0</v>
      </c>
      <c r="W63" s="65">
        <f t="shared" si="23"/>
        <v>0</v>
      </c>
      <c r="X63" s="65">
        <f t="shared" si="23"/>
        <v>0</v>
      </c>
      <c r="Y63" s="65">
        <f t="shared" si="23"/>
        <v>0</v>
      </c>
      <c r="Z63" s="65">
        <f t="shared" si="23"/>
        <v>0</v>
      </c>
      <c r="AA63" s="65">
        <f t="shared" si="23"/>
        <v>0</v>
      </c>
      <c r="AB63" s="65">
        <f t="shared" si="23"/>
        <v>0</v>
      </c>
      <c r="AC63" s="65">
        <f t="shared" si="23"/>
        <v>0</v>
      </c>
      <c r="AD63" s="65">
        <f t="shared" si="23"/>
        <v>0</v>
      </c>
      <c r="AE63" s="65">
        <f t="shared" si="23"/>
        <v>0</v>
      </c>
      <c r="AF63" s="65">
        <f t="shared" si="23"/>
        <v>0</v>
      </c>
      <c r="AG63" s="65">
        <f t="shared" si="23"/>
        <v>0</v>
      </c>
      <c r="AH63" s="65">
        <f t="shared" si="23"/>
        <v>0</v>
      </c>
      <c r="AI63" s="65">
        <f t="shared" si="23"/>
        <v>0</v>
      </c>
      <c r="AJ63" s="65">
        <f t="shared" si="23"/>
        <v>0</v>
      </c>
    </row>
    <row r="64" spans="2:51">
      <c r="C64" s="68" t="str">
        <f>IF(Kalba="EN",Data2!C84,Data2!B84)</f>
        <v>FA rodiklių kapitalui lėšų srautas (realiąja išraiška)</v>
      </c>
      <c r="D64" s="69"/>
      <c r="E64" s="69"/>
      <c r="F64" s="65">
        <f t="shared" ref="F64:AJ64" si="24">SUM(F16,F17)-SUM(F21,F38,F40,F41,F46)+IF(AND(F5&gt;Investiciju_metu_skaicius,F22&gt;0,SUM(F38:F40,F41,F44)&gt;0),MIN(F22,SUM(F38:F40,F41,F44)),0)</f>
        <v>0</v>
      </c>
      <c r="G64" s="65">
        <f t="shared" si="24"/>
        <v>0</v>
      </c>
      <c r="H64" s="65">
        <f t="shared" si="24"/>
        <v>0</v>
      </c>
      <c r="I64" s="65">
        <f t="shared" si="24"/>
        <v>0</v>
      </c>
      <c r="J64" s="65">
        <f t="shared" si="24"/>
        <v>0</v>
      </c>
      <c r="K64" s="65">
        <f t="shared" si="24"/>
        <v>0</v>
      </c>
      <c r="L64" s="65">
        <f t="shared" si="24"/>
        <v>0</v>
      </c>
      <c r="M64" s="65">
        <f t="shared" si="24"/>
        <v>0</v>
      </c>
      <c r="N64" s="65">
        <f t="shared" si="24"/>
        <v>0</v>
      </c>
      <c r="O64" s="65">
        <f t="shared" si="24"/>
        <v>0</v>
      </c>
      <c r="P64" s="65">
        <f t="shared" si="24"/>
        <v>0</v>
      </c>
      <c r="Q64" s="65">
        <f t="shared" si="24"/>
        <v>0</v>
      </c>
      <c r="R64" s="65">
        <f t="shared" si="24"/>
        <v>0</v>
      </c>
      <c r="S64" s="65">
        <f t="shared" si="24"/>
        <v>0</v>
      </c>
      <c r="T64" s="65">
        <f t="shared" si="24"/>
        <v>0</v>
      </c>
      <c r="U64" s="65">
        <f t="shared" si="24"/>
        <v>0</v>
      </c>
      <c r="V64" s="65">
        <f t="shared" si="24"/>
        <v>0</v>
      </c>
      <c r="W64" s="65">
        <f t="shared" si="24"/>
        <v>0</v>
      </c>
      <c r="X64" s="65">
        <f t="shared" si="24"/>
        <v>0</v>
      </c>
      <c r="Y64" s="65">
        <f t="shared" si="24"/>
        <v>0</v>
      </c>
      <c r="Z64" s="65">
        <f t="shared" si="24"/>
        <v>0</v>
      </c>
      <c r="AA64" s="65">
        <f t="shared" si="24"/>
        <v>0</v>
      </c>
      <c r="AB64" s="65">
        <f t="shared" si="24"/>
        <v>0</v>
      </c>
      <c r="AC64" s="65">
        <f t="shared" si="24"/>
        <v>0</v>
      </c>
      <c r="AD64" s="65">
        <f t="shared" si="24"/>
        <v>0</v>
      </c>
      <c r="AE64" s="65">
        <f t="shared" si="24"/>
        <v>0</v>
      </c>
      <c r="AF64" s="65">
        <f t="shared" si="24"/>
        <v>0</v>
      </c>
      <c r="AG64" s="65">
        <f t="shared" si="24"/>
        <v>0</v>
      </c>
      <c r="AH64" s="65">
        <f t="shared" si="24"/>
        <v>0</v>
      </c>
      <c r="AI64" s="65">
        <f t="shared" si="24"/>
        <v>0</v>
      </c>
      <c r="AJ64" s="65">
        <f t="shared" si="24"/>
        <v>0</v>
      </c>
    </row>
    <row r="65" spans="3:36">
      <c r="C65" s="68" t="str">
        <f>IF(Kalba="EN",Data2!C86,Data2!B86)</f>
        <v>Finansinė grynoji dabartinė vertė investicijoms - FGDV(I)</v>
      </c>
      <c r="D65" s="71">
        <f>F62+NPV(FDN,G62:INDEX(G62:AJ62,PAL))</f>
        <v>0</v>
      </c>
      <c r="E65" s="72"/>
    </row>
    <row r="66" spans="3:36">
      <c r="C66" s="68" t="str">
        <f>IF(Kalba="EN",Data2!C87,Data2!B87)</f>
        <v>Finansinė vidinė grąžos norma investicijoms - FVGN(I)</v>
      </c>
      <c r="D66" s="73" t="str">
        <f>IF(ISERROR(E66),"Nėra reikšmės",E66)</f>
        <v>Nėra reikšmės</v>
      </c>
      <c r="E66" s="200" t="e">
        <f>IRR(F62:INDEX(F62:AJ62,PAL+1))</f>
        <v>#NUM!</v>
      </c>
    </row>
    <row r="67" spans="3:36">
      <c r="C67" s="68" t="str">
        <f>IF(Kalba="EN",Data2!C88,Data2!B88)</f>
        <v>Finansinė modifikuota vidinė grąžos norma investicijoms - FMVGN(I)</v>
      </c>
      <c r="D67" s="74" t="str">
        <f>IF(ISERROR(E67),"Nėra reikšmės",E67)</f>
        <v>Nėra reikšmės</v>
      </c>
      <c r="E67" s="200" t="e">
        <f>MIRR(F62:INDEX(F62:AJ62,PAL+1),FDN,FDN)</f>
        <v>#DIV/0!</v>
      </c>
      <c r="G67" s="81"/>
    </row>
    <row r="68" spans="3:36">
      <c r="C68" s="68" t="str">
        <f>IF(Kalba="EN",Data2!C89,Data2!B89)</f>
        <v>Finansinis naudos ir išlaidų santykis - FNIS</v>
      </c>
      <c r="D68" s="75" t="str">
        <f>IF(ISERROR(D17/SUM(D7,-D16,D22)),"-",D17/SUM(D7,-D16,D22))</f>
        <v>-</v>
      </c>
      <c r="E68" s="72"/>
      <c r="G68" s="82"/>
      <c r="H68" s="82"/>
    </row>
    <row r="69" spans="3:36">
      <c r="C69" s="68" t="str">
        <f>IF(Kalba="EN",Data2!C90,Data2!B90)</f>
        <v>Finansinis gyvybingumas (realiąja išraiška)</v>
      </c>
      <c r="D69" s="76" t="str">
        <f>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row>
    <row r="70" spans="3:36">
      <c r="C70" s="68" t="str">
        <f>IF(Kalba="EN",Data2!C92,Data2!B92)</f>
        <v>Finansinė grynoji dabartinė vertė kapitalui - FGDV(K)</v>
      </c>
      <c r="D70" s="71">
        <f>F64+NPV(FDN,G64:INDEX(G64:AJ64,PAL))</f>
        <v>0</v>
      </c>
      <c r="E70" s="72"/>
      <c r="G70" s="82"/>
      <c r="H70" s="82"/>
    </row>
    <row r="71" spans="3:36">
      <c r="C71" s="68" t="str">
        <f>IF(Kalba="EN",Data2!C93,Data2!B93)</f>
        <v>Finansinė vidinė grąžos norma kapitalui - FVGN(K)</v>
      </c>
      <c r="D71" s="73" t="str">
        <f>IF(ISERROR(E71),"Nėra reikšmės",E71)</f>
        <v>Nėra reikšmės</v>
      </c>
      <c r="E71" s="201" t="e">
        <f>IRR(F64:INDEX(F64:AJ64,PAL+1))</f>
        <v>#NUM!</v>
      </c>
    </row>
    <row r="72" spans="3:36">
      <c r="C72" s="68" t="str">
        <f>IF(Kalba="EN",Data2!C94,Data2!B94)</f>
        <v>Finansinė modifikuota vidinė grąžos norma kapitalui - FMVGN(K)</v>
      </c>
      <c r="D72" s="74" t="str">
        <f>IF(ISERROR(E72),"Nėra reikšmės",E72)</f>
        <v>Nėra reikšmės</v>
      </c>
      <c r="E72" s="201" t="e">
        <f>MIRR(F64:INDEX(F64:AJ64,PAL+1),FDN,FDN)</f>
        <v>#DIV/0!</v>
      </c>
    </row>
    <row r="73" spans="3:36"/>
    <row r="74" spans="3:36">
      <c r="C74" s="404" t="str">
        <f>IF(Kalba="EN",Data2!C95,Data2!B95)</f>
        <v>Ekonominės analizės (EA) rodiklių apskaičiavimas</v>
      </c>
      <c r="D74" s="206"/>
      <c r="E74" s="206"/>
      <c r="F74" s="206"/>
      <c r="G74" s="206"/>
      <c r="H74" s="206"/>
      <c r="I74" s="206"/>
      <c r="J74" s="206"/>
      <c r="K74" s="206"/>
      <c r="L74" s="206"/>
      <c r="M74" s="206"/>
      <c r="N74" s="206"/>
      <c r="O74" s="206"/>
      <c r="P74" s="206"/>
      <c r="Q74" s="206"/>
      <c r="R74" s="206"/>
      <c r="S74" s="206"/>
      <c r="T74" s="206"/>
      <c r="U74" s="206"/>
      <c r="V74" s="206"/>
      <c r="W74" s="206"/>
      <c r="X74" s="206"/>
      <c r="Y74" s="206"/>
      <c r="Z74" s="206"/>
      <c r="AA74" s="206"/>
      <c r="AB74" s="206"/>
      <c r="AC74" s="206"/>
      <c r="AD74" s="206"/>
      <c r="AE74" s="206"/>
      <c r="AF74" s="206"/>
      <c r="AG74" s="206"/>
      <c r="AH74" s="206"/>
      <c r="AI74" s="206"/>
      <c r="AJ74" s="206"/>
    </row>
    <row r="75" spans="3:36">
      <c r="C75" s="68" t="str">
        <f>IF(Kalba="EN",Data2!C96,Data2!B96)</f>
        <v>EA rodiklių lėšų srautas (realiąja išraiška)</v>
      </c>
      <c r="D75" s="69"/>
      <c r="E75" s="69"/>
      <c r="F75" s="65" t="e">
        <f>IF(pvm_susigrazinimas="Taip",SUMPRODUCT(F$16,Data1!$C$63,Data1!$D$11)-SUMPRODUCT(F$8:F$15,Data1!$D$55:$D$62,Data1!$D$3:$D$10)-SUMPRODUCT(F$23:F$28,Data1!$D$70:$D$75,Data1!$D$18:$D$23)+F47,SUMPRODUCT(F$16,Data1!$C$63)-SUMPRODUCT(F$8:F$15,Data1!$D$55:$D$62)-SUMPRODUCT(F$23:F$28,Data1!$D$70:$D$75)+F47)</f>
        <v>#VALUE!</v>
      </c>
      <c r="G75" s="65" t="e">
        <f>IF(pvm_susigrazinimas="Taip",SUMPRODUCT(G$16,Data1!$C$63,Data1!$D$11)-SUMPRODUCT(G$8:G$15,Data1!$D$55:$D$62,Data1!$D$3:$D$10)-SUMPRODUCT(G$23:G$28,Data1!$D$70:$D$75,Data1!$D$18:$D$23)+G47,SUMPRODUCT(G$16,Data1!$C$63)-SUMPRODUCT(G$8:G$15,Data1!$D$55:$D$62)-SUMPRODUCT(G$23:G$28,Data1!$D$70:$D$75)+G47)</f>
        <v>#VALUE!</v>
      </c>
      <c r="H75" s="65" t="e">
        <f>IF(pvm_susigrazinimas="Taip",SUMPRODUCT(H$16,Data1!$C$63,Data1!$D$11)-SUMPRODUCT(H$8:H$15,Data1!$D$55:$D$62,Data1!$D$3:$D$10)-SUMPRODUCT(H$23:H$28,Data1!$D$70:$D$75,Data1!$D$18:$D$23)+H47,SUMPRODUCT(H$16,Data1!$C$63)-SUMPRODUCT(H$8:H$15,Data1!$D$55:$D$62)-SUMPRODUCT(H$23:H$28,Data1!$D$70:$D$75)+H47)</f>
        <v>#VALUE!</v>
      </c>
      <c r="I75" s="65" t="e">
        <f>IF(pvm_susigrazinimas="Taip",SUMPRODUCT(I$16,Data1!$C$63,Data1!$D$11)-SUMPRODUCT(I$8:I$15,Data1!$D$55:$D$62,Data1!$D$3:$D$10)-SUMPRODUCT(I$23:I$28,Data1!$D$70:$D$75,Data1!$D$18:$D$23)+I47,SUMPRODUCT(I$16,Data1!$C$63)-SUMPRODUCT(I$8:I$15,Data1!$D$55:$D$62)-SUMPRODUCT(I$23:I$28,Data1!$D$70:$D$75)+I47)</f>
        <v>#VALUE!</v>
      </c>
      <c r="J75" s="65" t="e">
        <f>IF(pvm_susigrazinimas="Taip",SUMPRODUCT(J$16,Data1!$C$63,Data1!$D$11)-SUMPRODUCT(J$8:J$15,Data1!$D$55:$D$62,Data1!$D$3:$D$10)-SUMPRODUCT(J$23:J$28,Data1!$D$70:$D$75,Data1!$D$18:$D$23)+J47,SUMPRODUCT(J$16,Data1!$C$63)-SUMPRODUCT(J$8:J$15,Data1!$D$55:$D$62)-SUMPRODUCT(J$23:J$28,Data1!$D$70:$D$75)+J47)</f>
        <v>#VALUE!</v>
      </c>
      <c r="K75" s="65" t="e">
        <f>IF(pvm_susigrazinimas="Taip",SUMPRODUCT(K$16,Data1!$C$63,Data1!$D$11)-SUMPRODUCT(K$8:K$15,Data1!$D$55:$D$62,Data1!$D$3:$D$10)-SUMPRODUCT(K$23:K$28,Data1!$D$70:$D$75,Data1!$D$18:$D$23)+K47,SUMPRODUCT(K$16,Data1!$C$63)-SUMPRODUCT(K$8:K$15,Data1!$D$55:$D$62)-SUMPRODUCT(K$23:K$28,Data1!$D$70:$D$75)+K47)</f>
        <v>#VALUE!</v>
      </c>
      <c r="L75" s="65" t="e">
        <f>IF(pvm_susigrazinimas="Taip",SUMPRODUCT(L$16,Data1!$C$63,Data1!$D$11)-SUMPRODUCT(L$8:L$15,Data1!$D$55:$D$62,Data1!$D$3:$D$10)-SUMPRODUCT(L$23:L$28,Data1!$D$70:$D$75,Data1!$D$18:$D$23)+L47,SUMPRODUCT(L$16,Data1!$C$63)-SUMPRODUCT(L$8:L$15,Data1!$D$55:$D$62)-SUMPRODUCT(L$23:L$28,Data1!$D$70:$D$75)+L47)</f>
        <v>#VALUE!</v>
      </c>
      <c r="M75" s="65" t="e">
        <f>IF(pvm_susigrazinimas="Taip",SUMPRODUCT(M$16,Data1!$C$63,Data1!$D$11)-SUMPRODUCT(M$8:M$15,Data1!$D$55:$D$62,Data1!$D$3:$D$10)-SUMPRODUCT(M$23:M$28,Data1!$D$70:$D$75,Data1!$D$18:$D$23)+M47,SUMPRODUCT(M$16,Data1!$C$63)-SUMPRODUCT(M$8:M$15,Data1!$D$55:$D$62)-SUMPRODUCT(M$23:M$28,Data1!$D$70:$D$75)+M47)</f>
        <v>#VALUE!</v>
      </c>
      <c r="N75" s="65" t="e">
        <f>IF(pvm_susigrazinimas="Taip",SUMPRODUCT(N$16,Data1!$C$63,Data1!$D$11)-SUMPRODUCT(N$8:N$15,Data1!$D$55:$D$62,Data1!$D$3:$D$10)-SUMPRODUCT(N$23:N$28,Data1!$D$70:$D$75,Data1!$D$18:$D$23)+N47,SUMPRODUCT(N$16,Data1!$C$63)-SUMPRODUCT(N$8:N$15,Data1!$D$55:$D$62)-SUMPRODUCT(N$23:N$28,Data1!$D$70:$D$75)+N47)</f>
        <v>#VALUE!</v>
      </c>
      <c r="O75" s="65" t="e">
        <f>IF(pvm_susigrazinimas="Taip",SUMPRODUCT(O$16,Data1!$C$63,Data1!$D$11)-SUMPRODUCT(O$8:O$15,Data1!$D$55:$D$62,Data1!$D$3:$D$10)-SUMPRODUCT(O$23:O$28,Data1!$D$70:$D$75,Data1!$D$18:$D$23)+O47,SUMPRODUCT(O$16,Data1!$C$63)-SUMPRODUCT(O$8:O$15,Data1!$D$55:$D$62)-SUMPRODUCT(O$23:O$28,Data1!$D$70:$D$75)+O47)</f>
        <v>#VALUE!</v>
      </c>
      <c r="P75" s="65" t="e">
        <f>IF(pvm_susigrazinimas="Taip",SUMPRODUCT(P$16,Data1!$C$63,Data1!$D$11)-SUMPRODUCT(P$8:P$15,Data1!$D$55:$D$62,Data1!$D$3:$D$10)-SUMPRODUCT(P$23:P$28,Data1!$D$70:$D$75,Data1!$D$18:$D$23)+P47,SUMPRODUCT(P$16,Data1!$C$63)-SUMPRODUCT(P$8:P$15,Data1!$D$55:$D$62)-SUMPRODUCT(P$23:P$28,Data1!$D$70:$D$75)+P47)</f>
        <v>#VALUE!</v>
      </c>
      <c r="Q75" s="65" t="e">
        <f>IF(pvm_susigrazinimas="Taip",SUMPRODUCT(Q$16,Data1!$C$63,Data1!$D$11)-SUMPRODUCT(Q$8:Q$15,Data1!$D$55:$D$62,Data1!$D$3:$D$10)-SUMPRODUCT(Q$23:Q$28,Data1!$D$70:$D$75,Data1!$D$18:$D$23)+Q47,SUMPRODUCT(Q$16,Data1!$C$63)-SUMPRODUCT(Q$8:Q$15,Data1!$D$55:$D$62)-SUMPRODUCT(Q$23:Q$28,Data1!$D$70:$D$75)+Q47)</f>
        <v>#VALUE!</v>
      </c>
      <c r="R75" s="65" t="e">
        <f>IF(pvm_susigrazinimas="Taip",SUMPRODUCT(R$16,Data1!$C$63,Data1!$D$11)-SUMPRODUCT(R$8:R$15,Data1!$D$55:$D$62,Data1!$D$3:$D$10)-SUMPRODUCT(R$23:R$28,Data1!$D$70:$D$75,Data1!$D$18:$D$23)+R47,SUMPRODUCT(R$16,Data1!$C$63)-SUMPRODUCT(R$8:R$15,Data1!$D$55:$D$62)-SUMPRODUCT(R$23:R$28,Data1!$D$70:$D$75)+R47)</f>
        <v>#VALUE!</v>
      </c>
      <c r="S75" s="65" t="e">
        <f>IF(pvm_susigrazinimas="Taip",SUMPRODUCT(S$16,Data1!$C$63,Data1!$D$11)-SUMPRODUCT(S$8:S$15,Data1!$D$55:$D$62,Data1!$D$3:$D$10)-SUMPRODUCT(S$23:S$28,Data1!$D$70:$D$75,Data1!$D$18:$D$23)+S47,SUMPRODUCT(S$16,Data1!$C$63)-SUMPRODUCT(S$8:S$15,Data1!$D$55:$D$62)-SUMPRODUCT(S$23:S$28,Data1!$D$70:$D$75)+S47)</f>
        <v>#VALUE!</v>
      </c>
      <c r="T75" s="65" t="e">
        <f>IF(pvm_susigrazinimas="Taip",SUMPRODUCT(T$16,Data1!$C$63,Data1!$D$11)-SUMPRODUCT(T$8:T$15,Data1!$D$55:$D$62,Data1!$D$3:$D$10)-SUMPRODUCT(T$23:T$28,Data1!$D$70:$D$75,Data1!$D$18:$D$23)+T47,SUMPRODUCT(T$16,Data1!$C$63)-SUMPRODUCT(T$8:T$15,Data1!$D$55:$D$62)-SUMPRODUCT(T$23:T$28,Data1!$D$70:$D$75)+T47)</f>
        <v>#VALUE!</v>
      </c>
      <c r="U75" s="65" t="e">
        <f>IF(pvm_susigrazinimas="Taip",SUMPRODUCT(U$16,Data1!$C$63,Data1!$D$11)-SUMPRODUCT(U$8:U$15,Data1!$D$55:$D$62,Data1!$D$3:$D$10)-SUMPRODUCT(U$23:U$28,Data1!$D$70:$D$75,Data1!$D$18:$D$23)+U47,SUMPRODUCT(U$16,Data1!$C$63)-SUMPRODUCT(U$8:U$15,Data1!$D$55:$D$62)-SUMPRODUCT(U$23:U$28,Data1!$D$70:$D$75)+U47)</f>
        <v>#VALUE!</v>
      </c>
      <c r="V75" s="65" t="e">
        <f>IF(pvm_susigrazinimas="Taip",SUMPRODUCT(V$16,Data1!$C$63,Data1!$D$11)-SUMPRODUCT(V$8:V$15,Data1!$D$55:$D$62,Data1!$D$3:$D$10)-SUMPRODUCT(V$23:V$28,Data1!$D$70:$D$75,Data1!$D$18:$D$23)+V47,SUMPRODUCT(V$16,Data1!$C$63)-SUMPRODUCT(V$8:V$15,Data1!$D$55:$D$62)-SUMPRODUCT(V$23:V$28,Data1!$D$70:$D$75)+V47)</f>
        <v>#VALUE!</v>
      </c>
      <c r="W75" s="65" t="e">
        <f>IF(pvm_susigrazinimas="Taip",SUMPRODUCT(W$16,Data1!$C$63,Data1!$D$11)-SUMPRODUCT(W$8:W$15,Data1!$D$55:$D$62,Data1!$D$3:$D$10)-SUMPRODUCT(W$23:W$28,Data1!$D$70:$D$75,Data1!$D$18:$D$23)+W47,SUMPRODUCT(W$16,Data1!$C$63)-SUMPRODUCT(W$8:W$15,Data1!$D$55:$D$62)-SUMPRODUCT(W$23:W$28,Data1!$D$70:$D$75)+W47)</f>
        <v>#VALUE!</v>
      </c>
      <c r="X75" s="65" t="e">
        <f>IF(pvm_susigrazinimas="Taip",SUMPRODUCT(X$16,Data1!$C$63,Data1!$D$11)-SUMPRODUCT(X$8:X$15,Data1!$D$55:$D$62,Data1!$D$3:$D$10)-SUMPRODUCT(X$23:X$28,Data1!$D$70:$D$75,Data1!$D$18:$D$23)+X47,SUMPRODUCT(X$16,Data1!$C$63)-SUMPRODUCT(X$8:X$15,Data1!$D$55:$D$62)-SUMPRODUCT(X$23:X$28,Data1!$D$70:$D$75)+X47)</f>
        <v>#VALUE!</v>
      </c>
      <c r="Y75" s="65" t="e">
        <f>IF(pvm_susigrazinimas="Taip",SUMPRODUCT(Y$16,Data1!$C$63,Data1!$D$11)-SUMPRODUCT(Y$8:Y$15,Data1!$D$55:$D$62,Data1!$D$3:$D$10)-SUMPRODUCT(Y$23:Y$28,Data1!$D$70:$D$75,Data1!$D$18:$D$23)+Y47,SUMPRODUCT(Y$16,Data1!$C$63)-SUMPRODUCT(Y$8:Y$15,Data1!$D$55:$D$62)-SUMPRODUCT(Y$23:Y$28,Data1!$D$70:$D$75)+Y47)</f>
        <v>#VALUE!</v>
      </c>
      <c r="Z75" s="65" t="e">
        <f>IF(pvm_susigrazinimas="Taip",SUMPRODUCT(Z$16,Data1!$C$63,Data1!$D$11)-SUMPRODUCT(Z$8:Z$15,Data1!$D$55:$D$62,Data1!$D$3:$D$10)-SUMPRODUCT(Z$23:Z$28,Data1!$D$70:$D$75,Data1!$D$18:$D$23)+Z47,SUMPRODUCT(Z$16,Data1!$C$63)-SUMPRODUCT(Z$8:Z$15,Data1!$D$55:$D$62)-SUMPRODUCT(Z$23:Z$28,Data1!$D$70:$D$75)+Z47)</f>
        <v>#VALUE!</v>
      </c>
      <c r="AA75" s="65" t="e">
        <f>IF(pvm_susigrazinimas="Taip",SUMPRODUCT(AA$16,Data1!$C$63,Data1!$D$11)-SUMPRODUCT(AA$8:AA$15,Data1!$D$55:$D$62,Data1!$D$3:$D$10)-SUMPRODUCT(AA$23:AA$28,Data1!$D$70:$D$75,Data1!$D$18:$D$23)+AA47,SUMPRODUCT(AA$16,Data1!$C$63)-SUMPRODUCT(AA$8:AA$15,Data1!$D$55:$D$62)-SUMPRODUCT(AA$23:AA$28,Data1!$D$70:$D$75)+AA47)</f>
        <v>#VALUE!</v>
      </c>
      <c r="AB75" s="65" t="e">
        <f>IF(pvm_susigrazinimas="Taip",SUMPRODUCT(AB$16,Data1!$C$63,Data1!$D$11)-SUMPRODUCT(AB$8:AB$15,Data1!$D$55:$D$62,Data1!$D$3:$D$10)-SUMPRODUCT(AB$23:AB$28,Data1!$D$70:$D$75,Data1!$D$18:$D$23)+AB47,SUMPRODUCT(AB$16,Data1!$C$63)-SUMPRODUCT(AB$8:AB$15,Data1!$D$55:$D$62)-SUMPRODUCT(AB$23:AB$28,Data1!$D$70:$D$75)+AB47)</f>
        <v>#VALUE!</v>
      </c>
      <c r="AC75" s="65" t="e">
        <f>IF(pvm_susigrazinimas="Taip",SUMPRODUCT(AC$16,Data1!$C$63,Data1!$D$11)-SUMPRODUCT(AC$8:AC$15,Data1!$D$55:$D$62,Data1!$D$3:$D$10)-SUMPRODUCT(AC$23:AC$28,Data1!$D$70:$D$75,Data1!$D$18:$D$23)+AC47,SUMPRODUCT(AC$16,Data1!$C$63)-SUMPRODUCT(AC$8:AC$15,Data1!$D$55:$D$62)-SUMPRODUCT(AC$23:AC$28,Data1!$D$70:$D$75)+AC47)</f>
        <v>#VALUE!</v>
      </c>
      <c r="AD75" s="65" t="e">
        <f>IF(pvm_susigrazinimas="Taip",SUMPRODUCT(AD$16,Data1!$C$63,Data1!$D$11)-SUMPRODUCT(AD$8:AD$15,Data1!$D$55:$D$62,Data1!$D$3:$D$10)-SUMPRODUCT(AD$23:AD$28,Data1!$D$70:$D$75,Data1!$D$18:$D$23)+AD47,SUMPRODUCT(AD$16,Data1!$C$63)-SUMPRODUCT(AD$8:AD$15,Data1!$D$55:$D$62)-SUMPRODUCT(AD$23:AD$28,Data1!$D$70:$D$75)+AD47)</f>
        <v>#VALUE!</v>
      </c>
      <c r="AE75" s="65" t="e">
        <f>IF(pvm_susigrazinimas="Taip",SUMPRODUCT(AE$16,Data1!$C$63,Data1!$D$11)-SUMPRODUCT(AE$8:AE$15,Data1!$D$55:$D$62,Data1!$D$3:$D$10)-SUMPRODUCT(AE$23:AE$28,Data1!$D$70:$D$75,Data1!$D$18:$D$23)+AE47,SUMPRODUCT(AE$16,Data1!$C$63)-SUMPRODUCT(AE$8:AE$15,Data1!$D$55:$D$62)-SUMPRODUCT(AE$23:AE$28,Data1!$D$70:$D$75)+AE47)</f>
        <v>#VALUE!</v>
      </c>
      <c r="AF75" s="65" t="e">
        <f>IF(pvm_susigrazinimas="Taip",SUMPRODUCT(AF$16,Data1!$C$63,Data1!$D$11)-SUMPRODUCT(AF$8:AF$15,Data1!$D$55:$D$62,Data1!$D$3:$D$10)-SUMPRODUCT(AF$23:AF$28,Data1!$D$70:$D$75,Data1!$D$18:$D$23)+AF47,SUMPRODUCT(AF$16,Data1!$C$63)-SUMPRODUCT(AF$8:AF$15,Data1!$D$55:$D$62)-SUMPRODUCT(AF$23:AF$28,Data1!$D$70:$D$75)+AF47)</f>
        <v>#VALUE!</v>
      </c>
      <c r="AG75" s="65" t="e">
        <f>IF(pvm_susigrazinimas="Taip",SUMPRODUCT(AG$16,Data1!$C$63,Data1!$D$11)-SUMPRODUCT(AG$8:AG$15,Data1!$D$55:$D$62,Data1!$D$3:$D$10)-SUMPRODUCT(AG$23:AG$28,Data1!$D$70:$D$75,Data1!$D$18:$D$23)+AG47,SUMPRODUCT(AG$16,Data1!$C$63)-SUMPRODUCT(AG$8:AG$15,Data1!$D$55:$D$62)-SUMPRODUCT(AG$23:AG$28,Data1!$D$70:$D$75)+AG47)</f>
        <v>#VALUE!</v>
      </c>
      <c r="AH75" s="65" t="e">
        <f>IF(pvm_susigrazinimas="Taip",SUMPRODUCT(AH$16,Data1!$C$63,Data1!$D$11)-SUMPRODUCT(AH$8:AH$15,Data1!$D$55:$D$62,Data1!$D$3:$D$10)-SUMPRODUCT(AH$23:AH$28,Data1!$D$70:$D$75,Data1!$D$18:$D$23)+AH47,SUMPRODUCT(AH$16,Data1!$C$63)-SUMPRODUCT(AH$8:AH$15,Data1!$D$55:$D$62)-SUMPRODUCT(AH$23:AH$28,Data1!$D$70:$D$75)+AH47)</f>
        <v>#VALUE!</v>
      </c>
      <c r="AI75" s="65" t="e">
        <f>IF(pvm_susigrazinimas="Taip",SUMPRODUCT(AI$16,Data1!$C$63,Data1!$D$11)-SUMPRODUCT(AI$8:AI$15,Data1!$D$55:$D$62,Data1!$D$3:$D$10)-SUMPRODUCT(AI$23:AI$28,Data1!$D$70:$D$75,Data1!$D$18:$D$23)+AI47,SUMPRODUCT(AI$16,Data1!$C$63)-SUMPRODUCT(AI$8:AI$15,Data1!$D$55:$D$62)-SUMPRODUCT(AI$23:AI$28,Data1!$D$70:$D$75)+AI47)</f>
        <v>#VALUE!</v>
      </c>
      <c r="AJ75" s="65" t="e">
        <f>IF(pvm_susigrazinimas="Taip",SUMPRODUCT(AJ$16,Data1!$C$63,Data1!$D$11)-SUMPRODUCT(AJ$8:AJ$15,Data1!$D$55:$D$62,Data1!$D$3:$D$10)-SUMPRODUCT(AJ$23:AJ$28,Data1!$D$70:$D$75,Data1!$D$18:$D$23)+AJ47,SUMPRODUCT(AJ$16,Data1!$C$63)-SUMPRODUCT(AJ$8:AJ$15,Data1!$D$55:$D$62)-SUMPRODUCT(AJ$23:AJ$28,Data1!$D$70:$D$75)+AJ47)</f>
        <v>#VALUE!</v>
      </c>
    </row>
    <row r="76" spans="3:36">
      <c r="C76" s="68" t="str">
        <f>IF(Kalba="EN",Data2!C98,Data2!B98)</f>
        <v>Konvertuota investicijų (A.) GDV</v>
      </c>
      <c r="D76" s="71">
        <f>IF(pvm_susigrazinimas="Taip",SUMPRODUCT(AN8:AN15,Data1!C55:C62),SUMPRODUCT(AM8:AM15,Data1!C55:C62))</f>
        <v>0</v>
      </c>
    </row>
    <row r="77" spans="3:36">
      <c r="C77" s="68" t="str">
        <f>IF(Kalba="EN",Data2!C99,Data2!B99)</f>
        <v>Konvertuota investicijų likutinės vertės (B.) GDV</v>
      </c>
      <c r="D77" s="71">
        <f>IF(pvm_susigrazinimas="Taip",PRODUCT(AN16,Data1!C63),PRODUCT(AM16,Data1!C63))</f>
        <v>0</v>
      </c>
    </row>
    <row r="78" spans="3:36">
      <c r="C78" s="68" t="str">
        <f>IF(Kalba="EN",Data2!C100,Data2!B100)</f>
        <v>Konvertuota veiklos pajamų (C.) GDV</v>
      </c>
      <c r="D78" s="71">
        <f>IF(pvm_susigrazinimas="Taip",SUMPRODUCT(AN18:AN20,Data1!C65:C67),SUMPRODUCT(AM18:AM20,Data1!C65:C67))</f>
        <v>0</v>
      </c>
    </row>
    <row r="79" spans="3:36">
      <c r="C79" s="68" t="str">
        <f>IF(Kalba="EN",Data2!C101,Data2!B101)</f>
        <v>Konvertuota veiklos išlaidų (D.1.) GDV</v>
      </c>
      <c r="D79" s="71">
        <f>IF(pvm_susigrazinimas="Taip",SUMPRODUCT(AN23:AN28,Data1!C70:C75),SUMPRODUCT(AM23:AM28,Data1!C70:C75))</f>
        <v>0</v>
      </c>
    </row>
    <row r="80" spans="3:36">
      <c r="C80" s="396" t="str">
        <f>IF(Kalba="EN",Data2!C102,Data2!B102)</f>
        <v>Ekonominė grynoji dabartinė vertė - EGDV</v>
      </c>
      <c r="D80" s="397" t="e">
        <f>F75+NPV(SDN,G75:INDEX(G75:AJ75,PAL))</f>
        <v>#VALUE!</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row>
    <row r="81" spans="2:42">
      <c r="C81" s="400" t="str">
        <f>IF(Kalba="EN",Data2!C103,Data2!B103)</f>
        <v>Ekonominė vidinė grąžos norma - EVGN</v>
      </c>
      <c r="D81" s="401" t="str">
        <f>IF(ISERROR(E81),"Nėra reikšmės",E81)</f>
        <v>Nėra reikšmės</v>
      </c>
      <c r="E81" s="202" t="e">
        <f>IRR(F75:INDEX(F75:AJ75,PAL+1))</f>
        <v>#VALUE!</v>
      </c>
    </row>
    <row r="82" spans="2:42">
      <c r="C82" s="400" t="str">
        <f>IF(Kalba="EN",Data2!C104,Data2!B104)</f>
        <v>Ekonominės naudos ir išlaidų santykis - ENIS</v>
      </c>
      <c r="D82" s="402" t="str">
        <f>IF(ISERROR(SUM(D47) / SUM(D76,-D77,D79)),"-",SUM(D47) / SUM(D76,-D77,D79))</f>
        <v>-</v>
      </c>
    </row>
    <row r="83" spans="2:42" ht="7.5" customHeight="1"/>
    <row r="84" spans="2:42" hidden="1"/>
    <row r="85" spans="2:42" hidden="1"/>
    <row r="86" spans="2:42" hidden="1">
      <c r="B86" s="931" t="s">
        <v>524</v>
      </c>
      <c r="C86" s="931"/>
    </row>
    <row r="87" spans="2:42" hidden="1"/>
    <row r="88" spans="2:42" s="61" customFormat="1" hidden="1">
      <c r="B88" s="66" t="s">
        <v>49</v>
      </c>
      <c r="C88" s="5" t="str">
        <f>IF(Kalba="EN",Data2!C$72,Data2!B$72)</f>
        <v>Socialinio ekonominio (SE) poveikio finansinė išraiška</v>
      </c>
      <c r="D88" s="62">
        <f t="shared" ref="D88:AJ88" si="25">SUM(D89)-SUM(D97)</f>
        <v>0</v>
      </c>
      <c r="E88" s="62">
        <f t="shared" si="25"/>
        <v>0</v>
      </c>
      <c r="F88" s="62">
        <f t="shared" si="25"/>
        <v>0</v>
      </c>
      <c r="G88" s="62">
        <f t="shared" si="25"/>
        <v>0</v>
      </c>
      <c r="H88" s="62">
        <f t="shared" si="25"/>
        <v>0</v>
      </c>
      <c r="I88" s="62">
        <f t="shared" si="25"/>
        <v>0</v>
      </c>
      <c r="J88" s="62">
        <f t="shared" si="25"/>
        <v>0</v>
      </c>
      <c r="K88" s="62">
        <f t="shared" si="25"/>
        <v>0</v>
      </c>
      <c r="L88" s="62">
        <f t="shared" si="25"/>
        <v>0</v>
      </c>
      <c r="M88" s="62">
        <f t="shared" si="25"/>
        <v>0</v>
      </c>
      <c r="N88" s="62">
        <f t="shared" si="25"/>
        <v>0</v>
      </c>
      <c r="O88" s="62">
        <f t="shared" si="25"/>
        <v>0</v>
      </c>
      <c r="P88" s="62">
        <f t="shared" si="25"/>
        <v>0</v>
      </c>
      <c r="Q88" s="62">
        <f t="shared" si="25"/>
        <v>0</v>
      </c>
      <c r="R88" s="62">
        <f t="shared" si="25"/>
        <v>0</v>
      </c>
      <c r="S88" s="62">
        <f t="shared" si="25"/>
        <v>0</v>
      </c>
      <c r="T88" s="62">
        <f t="shared" si="25"/>
        <v>0</v>
      </c>
      <c r="U88" s="62">
        <f t="shared" si="25"/>
        <v>0</v>
      </c>
      <c r="V88" s="62">
        <f t="shared" si="25"/>
        <v>0</v>
      </c>
      <c r="W88" s="62">
        <f t="shared" si="25"/>
        <v>0</v>
      </c>
      <c r="X88" s="62">
        <f t="shared" si="25"/>
        <v>0</v>
      </c>
      <c r="Y88" s="62">
        <f t="shared" si="25"/>
        <v>0</v>
      </c>
      <c r="Z88" s="62">
        <f t="shared" si="25"/>
        <v>0</v>
      </c>
      <c r="AA88" s="62">
        <f t="shared" si="25"/>
        <v>0</v>
      </c>
      <c r="AB88" s="62">
        <f t="shared" si="25"/>
        <v>0</v>
      </c>
      <c r="AC88" s="62">
        <f t="shared" si="25"/>
        <v>0</v>
      </c>
      <c r="AD88" s="62">
        <f t="shared" si="25"/>
        <v>0</v>
      </c>
      <c r="AE88" s="62">
        <f t="shared" si="25"/>
        <v>0</v>
      </c>
      <c r="AF88" s="62">
        <f t="shared" si="25"/>
        <v>0</v>
      </c>
      <c r="AG88" s="62">
        <f t="shared" si="25"/>
        <v>0</v>
      </c>
      <c r="AH88" s="62">
        <f t="shared" si="25"/>
        <v>0</v>
      </c>
      <c r="AI88" s="62">
        <f t="shared" si="25"/>
        <v>0</v>
      </c>
      <c r="AJ88" s="62">
        <f t="shared" si="25"/>
        <v>0</v>
      </c>
    </row>
    <row r="89" spans="2:42" s="61" customFormat="1" hidden="1">
      <c r="B89" s="66" t="s">
        <v>50</v>
      </c>
      <c r="C89" s="5" t="str">
        <f>IF(Kalba="EN",Data2!C$73,Data2!B$73) &amp; " "&amp; IF(Kalba="EN",Data2!C$74,Data2!B$74)</f>
        <v>SE nauda (pasirinkite SE naudos komponentą)</v>
      </c>
      <c r="D89" s="62">
        <f t="shared" ref="D89:AJ89" si="26">ROUND(SUM(D90:D96),0)</f>
        <v>0</v>
      </c>
      <c r="E89" s="62">
        <f t="shared" si="26"/>
        <v>0</v>
      </c>
      <c r="F89" s="62">
        <f t="shared" si="26"/>
        <v>0</v>
      </c>
      <c r="G89" s="62">
        <f t="shared" si="26"/>
        <v>0</v>
      </c>
      <c r="H89" s="62">
        <f t="shared" si="26"/>
        <v>0</v>
      </c>
      <c r="I89" s="62">
        <f t="shared" si="26"/>
        <v>0</v>
      </c>
      <c r="J89" s="62">
        <f t="shared" si="26"/>
        <v>0</v>
      </c>
      <c r="K89" s="62">
        <f t="shared" si="26"/>
        <v>0</v>
      </c>
      <c r="L89" s="62">
        <f t="shared" si="26"/>
        <v>0</v>
      </c>
      <c r="M89" s="62">
        <f t="shared" si="26"/>
        <v>0</v>
      </c>
      <c r="N89" s="62">
        <f t="shared" si="26"/>
        <v>0</v>
      </c>
      <c r="O89" s="62">
        <f t="shared" si="26"/>
        <v>0</v>
      </c>
      <c r="P89" s="62">
        <f t="shared" si="26"/>
        <v>0</v>
      </c>
      <c r="Q89" s="62">
        <f t="shared" si="26"/>
        <v>0</v>
      </c>
      <c r="R89" s="62">
        <f t="shared" si="26"/>
        <v>0</v>
      </c>
      <c r="S89" s="62">
        <f t="shared" si="26"/>
        <v>0</v>
      </c>
      <c r="T89" s="62">
        <f t="shared" si="26"/>
        <v>0</v>
      </c>
      <c r="U89" s="62">
        <f t="shared" si="26"/>
        <v>0</v>
      </c>
      <c r="V89" s="62">
        <f t="shared" si="26"/>
        <v>0</v>
      </c>
      <c r="W89" s="62">
        <f t="shared" si="26"/>
        <v>0</v>
      </c>
      <c r="X89" s="62">
        <f t="shared" si="26"/>
        <v>0</v>
      </c>
      <c r="Y89" s="62">
        <f t="shared" si="26"/>
        <v>0</v>
      </c>
      <c r="Z89" s="62">
        <f t="shared" si="26"/>
        <v>0</v>
      </c>
      <c r="AA89" s="62">
        <f t="shared" si="26"/>
        <v>0</v>
      </c>
      <c r="AB89" s="62">
        <f t="shared" si="26"/>
        <v>0</v>
      </c>
      <c r="AC89" s="62">
        <f t="shared" si="26"/>
        <v>0</v>
      </c>
      <c r="AD89" s="62">
        <f t="shared" si="26"/>
        <v>0</v>
      </c>
      <c r="AE89" s="62">
        <f t="shared" si="26"/>
        <v>0</v>
      </c>
      <c r="AF89" s="62">
        <f t="shared" si="26"/>
        <v>0</v>
      </c>
      <c r="AG89" s="62">
        <f t="shared" si="26"/>
        <v>0</v>
      </c>
      <c r="AH89" s="62">
        <f t="shared" si="26"/>
        <v>0</v>
      </c>
      <c r="AI89" s="62">
        <f t="shared" si="26"/>
        <v>0</v>
      </c>
      <c r="AJ89" s="62">
        <f t="shared" si="26"/>
        <v>0</v>
      </c>
    </row>
    <row r="90" spans="2:42" hidden="1">
      <c r="B90" s="199" t="s">
        <v>51</v>
      </c>
      <c r="C90" s="181" t="str">
        <f>Data4!D$161</f>
        <v>-</v>
      </c>
      <c r="D90" s="169">
        <f>F90+NPV(FDN,G90:INDEX(G90:AJ90,PAL))</f>
        <v>0</v>
      </c>
      <c r="E90" s="169">
        <f t="shared" ref="E90:E96" si="27">SUMIF($F$5:$AJ$5,"&lt;="&amp;PAL,$F90:$AJ90)</f>
        <v>0</v>
      </c>
      <c r="F90" s="169">
        <f>IF(ISERROR(Data4!M$161),0,Data4!M$161)</f>
        <v>0</v>
      </c>
      <c r="G90" s="169">
        <f>IF(ISERROR(Data4!N$161),0,Data4!N$161)</f>
        <v>0</v>
      </c>
      <c r="H90" s="169">
        <f>IF(ISERROR(Data4!O$161),0,Data4!O$161)</f>
        <v>0</v>
      </c>
      <c r="I90" s="169">
        <f>IF(ISERROR(Data4!P$161),0,Data4!P$161)</f>
        <v>0</v>
      </c>
      <c r="J90" s="169">
        <f>IF(ISERROR(Data4!Q$161),0,Data4!Q$161)</f>
        <v>0</v>
      </c>
      <c r="K90" s="169">
        <f>IF(ISERROR(Data4!R$161),0,Data4!R$161)</f>
        <v>0</v>
      </c>
      <c r="L90" s="169">
        <f>IF(ISERROR(Data4!S$161),0,Data4!S$161)</f>
        <v>0</v>
      </c>
      <c r="M90" s="169">
        <f>IF(ISERROR(Data4!T$161),0,Data4!T$161)</f>
        <v>0</v>
      </c>
      <c r="N90" s="169">
        <f>IF(ISERROR(Data4!U$161),0,Data4!U$161)</f>
        <v>0</v>
      </c>
      <c r="O90" s="169">
        <f>IF(ISERROR(Data4!V$161),0,Data4!V$161)</f>
        <v>0</v>
      </c>
      <c r="P90" s="169">
        <f>IF(ISERROR(Data4!W$161),0,Data4!W$161)</f>
        <v>0</v>
      </c>
      <c r="Q90" s="169">
        <f>IF(ISERROR(Data4!X$161),0,Data4!X$161)</f>
        <v>0</v>
      </c>
      <c r="R90" s="169">
        <f>IF(ISERROR(Data4!Y$161),0,Data4!Y$161)</f>
        <v>0</v>
      </c>
      <c r="S90" s="169">
        <f>IF(ISERROR(Data4!Z$161),0,Data4!Z$161)</f>
        <v>0</v>
      </c>
      <c r="T90" s="169">
        <f>IF(ISERROR(Data4!AA$161),0,Data4!AA$161)</f>
        <v>0</v>
      </c>
      <c r="U90" s="169">
        <f>IF(ISERROR(Data4!AB$161),0,Data4!AB$161)</f>
        <v>0</v>
      </c>
      <c r="V90" s="169">
        <f>IF(ISERROR(Data4!AC$161),0,Data4!AC$161)</f>
        <v>0</v>
      </c>
      <c r="W90" s="169">
        <f>IF(ISERROR(Data4!AD$161),0,Data4!AD$161)</f>
        <v>0</v>
      </c>
      <c r="X90" s="169">
        <f>IF(ISERROR(Data4!AE$161),0,Data4!AE$161)</f>
        <v>0</v>
      </c>
      <c r="Y90" s="169">
        <f>IF(ISERROR(Data4!AF$161),0,Data4!AF$161)</f>
        <v>0</v>
      </c>
      <c r="Z90" s="169">
        <f>IF(ISERROR(Data4!AG$161),0,Data4!AG$161)</f>
        <v>0</v>
      </c>
      <c r="AA90" s="169">
        <f>IF(ISERROR(Data4!AH$161),0,Data4!AH$161)</f>
        <v>0</v>
      </c>
      <c r="AB90" s="169">
        <f>IF(ISERROR(Data4!AI$161),0,Data4!AI$161)</f>
        <v>0</v>
      </c>
      <c r="AC90" s="169">
        <f>IF(ISERROR(Data4!AJ$161),0,Data4!AJ$161)</f>
        <v>0</v>
      </c>
      <c r="AD90" s="169">
        <f>IF(ISERROR(Data4!AK$161),0,Data4!AK$161)</f>
        <v>0</v>
      </c>
      <c r="AE90" s="169">
        <f>IF(ISERROR(Data4!AL$161),0,Data4!AL$161)</f>
        <v>0</v>
      </c>
      <c r="AF90" s="169">
        <f>IF(ISERROR(Data4!AM$161),0,Data4!AM$161)</f>
        <v>0</v>
      </c>
      <c r="AG90" s="169">
        <f>IF(ISERROR(Data4!AN$161),0,Data4!AN$161)</f>
        <v>0</v>
      </c>
      <c r="AH90" s="169">
        <f>IF(ISERROR(Data4!AO$161),0,Data4!AO$161)</f>
        <v>0</v>
      </c>
      <c r="AI90" s="169">
        <f>IF(ISERROR(Data4!AP$161),0,Data4!AP$161)</f>
        <v>0</v>
      </c>
      <c r="AJ90" s="169">
        <f>IF(ISERROR(Data4!AQ$161),0,Data4!AQ$161)</f>
        <v>0</v>
      </c>
      <c r="AO90" s="3"/>
      <c r="AP90" s="3"/>
    </row>
    <row r="91" spans="2:42" hidden="1">
      <c r="B91" s="199" t="s">
        <v>52</v>
      </c>
      <c r="C91" s="181" t="str">
        <f>Data4!D$162</f>
        <v>-</v>
      </c>
      <c r="D91" s="65">
        <f>F91+NPV(FDN,G91:INDEX(G91:AJ91,PAL))</f>
        <v>0</v>
      </c>
      <c r="E91" s="169">
        <f t="shared" si="27"/>
        <v>0</v>
      </c>
      <c r="F91" s="169">
        <f>IF(ISERROR(Data4!M$162),0,Data4!M$162)</f>
        <v>0</v>
      </c>
      <c r="G91" s="169">
        <f>IF(ISERROR(Data4!N$162),0,Data4!N$162)</f>
        <v>0</v>
      </c>
      <c r="H91" s="169">
        <f>IF(ISERROR(Data4!O$162),0,Data4!O$162)</f>
        <v>0</v>
      </c>
      <c r="I91" s="169">
        <f>IF(ISERROR(Data4!P$162),0,Data4!P$162)</f>
        <v>0</v>
      </c>
      <c r="J91" s="169">
        <f>IF(ISERROR(Data4!Q$162),0,Data4!Q$162)</f>
        <v>0</v>
      </c>
      <c r="K91" s="169">
        <f>IF(ISERROR(Data4!R$162),0,Data4!R$162)</f>
        <v>0</v>
      </c>
      <c r="L91" s="169">
        <f>IF(ISERROR(Data4!S$162),0,Data4!S$162)</f>
        <v>0</v>
      </c>
      <c r="M91" s="169">
        <f>IF(ISERROR(Data4!T$162),0,Data4!T$162)</f>
        <v>0</v>
      </c>
      <c r="N91" s="169">
        <f>IF(ISERROR(Data4!U$162),0,Data4!U$162)</f>
        <v>0</v>
      </c>
      <c r="O91" s="169">
        <f>IF(ISERROR(Data4!V$162),0,Data4!V$162)</f>
        <v>0</v>
      </c>
      <c r="P91" s="169">
        <f>IF(ISERROR(Data4!W$162),0,Data4!W$162)</f>
        <v>0</v>
      </c>
      <c r="Q91" s="169">
        <f>IF(ISERROR(Data4!X$162),0,Data4!X$162)</f>
        <v>0</v>
      </c>
      <c r="R91" s="169">
        <f>IF(ISERROR(Data4!Y$162),0,Data4!Y$162)</f>
        <v>0</v>
      </c>
      <c r="S91" s="169">
        <f>IF(ISERROR(Data4!Z$162),0,Data4!Z$162)</f>
        <v>0</v>
      </c>
      <c r="T91" s="169">
        <f>IF(ISERROR(Data4!AA$162),0,Data4!AA$162)</f>
        <v>0</v>
      </c>
      <c r="U91" s="169">
        <f>IF(ISERROR(Data4!AB$162),0,Data4!AB$162)</f>
        <v>0</v>
      </c>
      <c r="V91" s="169">
        <f>IF(ISERROR(Data4!AC$162),0,Data4!AC$162)</f>
        <v>0</v>
      </c>
      <c r="W91" s="169">
        <f>IF(ISERROR(Data4!AD$162),0,Data4!AD$162)</f>
        <v>0</v>
      </c>
      <c r="X91" s="169">
        <f>IF(ISERROR(Data4!AE$162),0,Data4!AE$162)</f>
        <v>0</v>
      </c>
      <c r="Y91" s="169">
        <f>IF(ISERROR(Data4!AF$162),0,Data4!AF$162)</f>
        <v>0</v>
      </c>
      <c r="Z91" s="169">
        <f>IF(ISERROR(Data4!AG$162),0,Data4!AG$162)</f>
        <v>0</v>
      </c>
      <c r="AA91" s="169">
        <f>IF(ISERROR(Data4!AH$162),0,Data4!AH$162)</f>
        <v>0</v>
      </c>
      <c r="AB91" s="169">
        <f>IF(ISERROR(Data4!AI$162),0,Data4!AI$162)</f>
        <v>0</v>
      </c>
      <c r="AC91" s="169">
        <f>IF(ISERROR(Data4!AJ$162),0,Data4!AJ$162)</f>
        <v>0</v>
      </c>
      <c r="AD91" s="169">
        <f>IF(ISERROR(Data4!AK$162),0,Data4!AK$162)</f>
        <v>0</v>
      </c>
      <c r="AE91" s="169">
        <f>IF(ISERROR(Data4!AL$162),0,Data4!AL$162)</f>
        <v>0</v>
      </c>
      <c r="AF91" s="169">
        <f>IF(ISERROR(Data4!AM$162),0,Data4!AM$162)</f>
        <v>0</v>
      </c>
      <c r="AG91" s="169">
        <f>IF(ISERROR(Data4!AN$162),0,Data4!AN$162)</f>
        <v>0</v>
      </c>
      <c r="AH91" s="169">
        <f>IF(ISERROR(Data4!AO$162),0,Data4!AO$162)</f>
        <v>0</v>
      </c>
      <c r="AI91" s="169">
        <f>IF(ISERROR(Data4!AP$162),0,Data4!AP$162)</f>
        <v>0</v>
      </c>
      <c r="AJ91" s="169">
        <f>IF(ISERROR(Data4!AQ$162),0,Data4!AQ$162)</f>
        <v>0</v>
      </c>
      <c r="AO91" s="3"/>
      <c r="AP91" s="3"/>
    </row>
    <row r="92" spans="2:42" hidden="1">
      <c r="B92" s="199" t="s">
        <v>339</v>
      </c>
      <c r="C92" s="181" t="str">
        <f>Data4!D$163</f>
        <v>-</v>
      </c>
      <c r="D92" s="65">
        <f>F92+NPV(FDN,G92:INDEX(G92:AJ92,PAL))</f>
        <v>0</v>
      </c>
      <c r="E92" s="169">
        <f t="shared" si="27"/>
        <v>0</v>
      </c>
      <c r="F92" s="169">
        <f>IF(ISERROR(Data4!M$163),0,Data4!M$163)</f>
        <v>0</v>
      </c>
      <c r="G92" s="169">
        <f>IF(ISERROR(Data4!N$163),0,Data4!N$163)</f>
        <v>0</v>
      </c>
      <c r="H92" s="169">
        <f>IF(ISERROR(Data4!O$163),0,Data4!O$163)</f>
        <v>0</v>
      </c>
      <c r="I92" s="169">
        <f>IF(ISERROR(Data4!P$163),0,Data4!P$163)</f>
        <v>0</v>
      </c>
      <c r="J92" s="169">
        <f>IF(ISERROR(Data4!Q$163),0,Data4!Q$163)</f>
        <v>0</v>
      </c>
      <c r="K92" s="169">
        <f>IF(ISERROR(Data4!R$163),0,Data4!R$163)</f>
        <v>0</v>
      </c>
      <c r="L92" s="169">
        <f>IF(ISERROR(Data4!S$163),0,Data4!S$163)</f>
        <v>0</v>
      </c>
      <c r="M92" s="169">
        <f>IF(ISERROR(Data4!T$163),0,Data4!T$163)</f>
        <v>0</v>
      </c>
      <c r="N92" s="169">
        <f>IF(ISERROR(Data4!U$163),0,Data4!U$163)</f>
        <v>0</v>
      </c>
      <c r="O92" s="169">
        <f>IF(ISERROR(Data4!V$163),0,Data4!V$163)</f>
        <v>0</v>
      </c>
      <c r="P92" s="169">
        <f>IF(ISERROR(Data4!W$163),0,Data4!W$163)</f>
        <v>0</v>
      </c>
      <c r="Q92" s="169">
        <f>IF(ISERROR(Data4!X$163),0,Data4!X$163)</f>
        <v>0</v>
      </c>
      <c r="R92" s="169">
        <f>IF(ISERROR(Data4!Y$163),0,Data4!Y$163)</f>
        <v>0</v>
      </c>
      <c r="S92" s="169">
        <f>IF(ISERROR(Data4!Z$163),0,Data4!Z$163)</f>
        <v>0</v>
      </c>
      <c r="T92" s="169">
        <f>IF(ISERROR(Data4!AA$163),0,Data4!AA$163)</f>
        <v>0</v>
      </c>
      <c r="U92" s="169">
        <f>IF(ISERROR(Data4!AB$163),0,Data4!AB$163)</f>
        <v>0</v>
      </c>
      <c r="V92" s="169">
        <f>IF(ISERROR(Data4!AC$163),0,Data4!AC$163)</f>
        <v>0</v>
      </c>
      <c r="W92" s="169">
        <f>IF(ISERROR(Data4!AD$163),0,Data4!AD$163)</f>
        <v>0</v>
      </c>
      <c r="X92" s="169">
        <f>IF(ISERROR(Data4!AE$163),0,Data4!AE$163)</f>
        <v>0</v>
      </c>
      <c r="Y92" s="169">
        <f>IF(ISERROR(Data4!AF$163),0,Data4!AF$163)</f>
        <v>0</v>
      </c>
      <c r="Z92" s="169">
        <f>IF(ISERROR(Data4!AG$163),0,Data4!AG$163)</f>
        <v>0</v>
      </c>
      <c r="AA92" s="169">
        <f>IF(ISERROR(Data4!AH$163),0,Data4!AH$163)</f>
        <v>0</v>
      </c>
      <c r="AB92" s="169">
        <f>IF(ISERROR(Data4!AI$163),0,Data4!AI$163)</f>
        <v>0</v>
      </c>
      <c r="AC92" s="169">
        <f>IF(ISERROR(Data4!AJ$163),0,Data4!AJ$163)</f>
        <v>0</v>
      </c>
      <c r="AD92" s="169">
        <f>IF(ISERROR(Data4!AK$163),0,Data4!AK$163)</f>
        <v>0</v>
      </c>
      <c r="AE92" s="169">
        <f>IF(ISERROR(Data4!AL$163),0,Data4!AL$163)</f>
        <v>0</v>
      </c>
      <c r="AF92" s="169">
        <f>IF(ISERROR(Data4!AM$163),0,Data4!AM$163)</f>
        <v>0</v>
      </c>
      <c r="AG92" s="169">
        <f>IF(ISERROR(Data4!AN$163),0,Data4!AN$163)</f>
        <v>0</v>
      </c>
      <c r="AH92" s="169">
        <f>IF(ISERROR(Data4!AO$163),0,Data4!AO$163)</f>
        <v>0</v>
      </c>
      <c r="AI92" s="169">
        <f>IF(ISERROR(Data4!AP$163),0,Data4!AP$163)</f>
        <v>0</v>
      </c>
      <c r="AJ92" s="169">
        <f>IF(ISERROR(Data4!AQ$163),0,Data4!AQ$163)</f>
        <v>0</v>
      </c>
      <c r="AO92" s="3"/>
      <c r="AP92" s="3"/>
    </row>
    <row r="93" spans="2:42" hidden="1">
      <c r="B93" s="199" t="s">
        <v>340</v>
      </c>
      <c r="C93" s="181" t="str">
        <f>Data4!D$164</f>
        <v>-</v>
      </c>
      <c r="D93" s="65">
        <f>F93+NPV(FDN,G93:INDEX(G93:AJ93,PAL))</f>
        <v>0</v>
      </c>
      <c r="E93" s="169">
        <f t="shared" si="27"/>
        <v>0</v>
      </c>
      <c r="F93" s="169">
        <f>IF(ISERROR(Data4!M$164),0,Data4!M$164)</f>
        <v>0</v>
      </c>
      <c r="G93" s="169">
        <f>IF(ISERROR(Data4!N$164),0,Data4!N$164)</f>
        <v>0</v>
      </c>
      <c r="H93" s="169">
        <f>IF(ISERROR(Data4!O$164),0,Data4!O$164)</f>
        <v>0</v>
      </c>
      <c r="I93" s="169">
        <f>IF(ISERROR(Data4!P$164),0,Data4!P$164)</f>
        <v>0</v>
      </c>
      <c r="J93" s="169">
        <f>IF(ISERROR(Data4!Q$164),0,Data4!Q$164)</f>
        <v>0</v>
      </c>
      <c r="K93" s="169">
        <f>IF(ISERROR(Data4!R$164),0,Data4!R$164)</f>
        <v>0</v>
      </c>
      <c r="L93" s="169">
        <f>IF(ISERROR(Data4!S$164),0,Data4!S$164)</f>
        <v>0</v>
      </c>
      <c r="M93" s="169">
        <f>IF(ISERROR(Data4!T$164),0,Data4!T$164)</f>
        <v>0</v>
      </c>
      <c r="N93" s="169">
        <f>IF(ISERROR(Data4!U$164),0,Data4!U$164)</f>
        <v>0</v>
      </c>
      <c r="O93" s="169">
        <f>IF(ISERROR(Data4!V$164),0,Data4!V$164)</f>
        <v>0</v>
      </c>
      <c r="P93" s="169">
        <f>IF(ISERROR(Data4!W$164),0,Data4!W$164)</f>
        <v>0</v>
      </c>
      <c r="Q93" s="169">
        <f>IF(ISERROR(Data4!X$164),0,Data4!X$164)</f>
        <v>0</v>
      </c>
      <c r="R93" s="169">
        <f>IF(ISERROR(Data4!Y$164),0,Data4!Y$164)</f>
        <v>0</v>
      </c>
      <c r="S93" s="169">
        <f>IF(ISERROR(Data4!Z$164),0,Data4!Z$164)</f>
        <v>0</v>
      </c>
      <c r="T93" s="169">
        <f>IF(ISERROR(Data4!AA$164),0,Data4!AA$164)</f>
        <v>0</v>
      </c>
      <c r="U93" s="169">
        <f>IF(ISERROR(Data4!AB$164),0,Data4!AB$164)</f>
        <v>0</v>
      </c>
      <c r="V93" s="169">
        <f>IF(ISERROR(Data4!AC$164),0,Data4!AC$164)</f>
        <v>0</v>
      </c>
      <c r="W93" s="169">
        <f>IF(ISERROR(Data4!AD$164),0,Data4!AD$164)</f>
        <v>0</v>
      </c>
      <c r="X93" s="169">
        <f>IF(ISERROR(Data4!AE$164),0,Data4!AE$164)</f>
        <v>0</v>
      </c>
      <c r="Y93" s="169">
        <f>IF(ISERROR(Data4!AF$164),0,Data4!AF$164)</f>
        <v>0</v>
      </c>
      <c r="Z93" s="169">
        <f>IF(ISERROR(Data4!AG$164),0,Data4!AG$164)</f>
        <v>0</v>
      </c>
      <c r="AA93" s="169">
        <f>IF(ISERROR(Data4!AH$164),0,Data4!AH$164)</f>
        <v>0</v>
      </c>
      <c r="AB93" s="169">
        <f>IF(ISERROR(Data4!AI$164),0,Data4!AI$164)</f>
        <v>0</v>
      </c>
      <c r="AC93" s="169">
        <f>IF(ISERROR(Data4!AJ$164),0,Data4!AJ$164)</f>
        <v>0</v>
      </c>
      <c r="AD93" s="169">
        <f>IF(ISERROR(Data4!AK$164),0,Data4!AK$164)</f>
        <v>0</v>
      </c>
      <c r="AE93" s="169">
        <f>IF(ISERROR(Data4!AL$164),0,Data4!AL$164)</f>
        <v>0</v>
      </c>
      <c r="AF93" s="169">
        <f>IF(ISERROR(Data4!AM$164),0,Data4!AM$164)</f>
        <v>0</v>
      </c>
      <c r="AG93" s="169">
        <f>IF(ISERROR(Data4!AN$164),0,Data4!AN$164)</f>
        <v>0</v>
      </c>
      <c r="AH93" s="169">
        <f>IF(ISERROR(Data4!AO$164),0,Data4!AO$164)</f>
        <v>0</v>
      </c>
      <c r="AI93" s="169">
        <f>IF(ISERROR(Data4!AP$164),0,Data4!AP$164)</f>
        <v>0</v>
      </c>
      <c r="AJ93" s="169">
        <f>IF(ISERROR(Data4!AQ$164),0,Data4!AQ$164)</f>
        <v>0</v>
      </c>
      <c r="AO93" s="3"/>
      <c r="AP93" s="3"/>
    </row>
    <row r="94" spans="2:42" hidden="1">
      <c r="B94" s="199" t="s">
        <v>341</v>
      </c>
      <c r="C94" s="181" t="str">
        <f>Data4!D$165</f>
        <v>-</v>
      </c>
      <c r="D94" s="65">
        <f>F94+NPV(FDN,G94:INDEX(G94:AJ94,PAL))</f>
        <v>0</v>
      </c>
      <c r="E94" s="169">
        <f t="shared" si="27"/>
        <v>0</v>
      </c>
      <c r="F94" s="169">
        <f>IF(ISERROR(Data4!M$165),0,Data4!M$165)</f>
        <v>0</v>
      </c>
      <c r="G94" s="169">
        <f>IF(ISERROR(Data4!N$165),0,Data4!N$165)</f>
        <v>0</v>
      </c>
      <c r="H94" s="169">
        <f>IF(ISERROR(Data4!O$165),0,Data4!O$165)</f>
        <v>0</v>
      </c>
      <c r="I94" s="169">
        <f>IF(ISERROR(Data4!P$165),0,Data4!P$165)</f>
        <v>0</v>
      </c>
      <c r="J94" s="169">
        <f>IF(ISERROR(Data4!Q$165),0,Data4!Q$165)</f>
        <v>0</v>
      </c>
      <c r="K94" s="169">
        <f>IF(ISERROR(Data4!R$165),0,Data4!R$165)</f>
        <v>0</v>
      </c>
      <c r="L94" s="169">
        <f>IF(ISERROR(Data4!S$165),0,Data4!S$165)</f>
        <v>0</v>
      </c>
      <c r="M94" s="169">
        <f>IF(ISERROR(Data4!T$165),0,Data4!T$165)</f>
        <v>0</v>
      </c>
      <c r="N94" s="169">
        <f>IF(ISERROR(Data4!U$165),0,Data4!U$165)</f>
        <v>0</v>
      </c>
      <c r="O94" s="169">
        <f>IF(ISERROR(Data4!V$165),0,Data4!V$165)</f>
        <v>0</v>
      </c>
      <c r="P94" s="169">
        <f>IF(ISERROR(Data4!W$165),0,Data4!W$165)</f>
        <v>0</v>
      </c>
      <c r="Q94" s="169">
        <f>IF(ISERROR(Data4!X$165),0,Data4!X$165)</f>
        <v>0</v>
      </c>
      <c r="R94" s="169">
        <f>IF(ISERROR(Data4!Y$165),0,Data4!Y$165)</f>
        <v>0</v>
      </c>
      <c r="S94" s="169">
        <f>IF(ISERROR(Data4!Z$165),0,Data4!Z$165)</f>
        <v>0</v>
      </c>
      <c r="T94" s="169">
        <f>IF(ISERROR(Data4!AA$165),0,Data4!AA$165)</f>
        <v>0</v>
      </c>
      <c r="U94" s="169">
        <f>IF(ISERROR(Data4!AB$165),0,Data4!AB$165)</f>
        <v>0</v>
      </c>
      <c r="V94" s="169">
        <f>IF(ISERROR(Data4!AC$165),0,Data4!AC$165)</f>
        <v>0</v>
      </c>
      <c r="W94" s="169">
        <f>IF(ISERROR(Data4!AD$165),0,Data4!AD$165)</f>
        <v>0</v>
      </c>
      <c r="X94" s="169">
        <f>IF(ISERROR(Data4!AE$165),0,Data4!AE$165)</f>
        <v>0</v>
      </c>
      <c r="Y94" s="169">
        <f>IF(ISERROR(Data4!AF$165),0,Data4!AF$165)</f>
        <v>0</v>
      </c>
      <c r="Z94" s="169">
        <f>IF(ISERROR(Data4!AG$165),0,Data4!AG$165)</f>
        <v>0</v>
      </c>
      <c r="AA94" s="169">
        <f>IF(ISERROR(Data4!AH$165),0,Data4!AH$165)</f>
        <v>0</v>
      </c>
      <c r="AB94" s="169">
        <f>IF(ISERROR(Data4!AI$165),0,Data4!AI$165)</f>
        <v>0</v>
      </c>
      <c r="AC94" s="169">
        <f>IF(ISERROR(Data4!AJ$165),0,Data4!AJ$165)</f>
        <v>0</v>
      </c>
      <c r="AD94" s="169">
        <f>IF(ISERROR(Data4!AK$165),0,Data4!AK$165)</f>
        <v>0</v>
      </c>
      <c r="AE94" s="169">
        <f>IF(ISERROR(Data4!AL$165),0,Data4!AL$165)</f>
        <v>0</v>
      </c>
      <c r="AF94" s="169">
        <f>IF(ISERROR(Data4!AM$165),0,Data4!AM$165)</f>
        <v>0</v>
      </c>
      <c r="AG94" s="169">
        <f>IF(ISERROR(Data4!AN$165),0,Data4!AN$165)</f>
        <v>0</v>
      </c>
      <c r="AH94" s="169">
        <f>IF(ISERROR(Data4!AO$165),0,Data4!AO$165)</f>
        <v>0</v>
      </c>
      <c r="AI94" s="169">
        <f>IF(ISERROR(Data4!AP$165),0,Data4!AP$165)</f>
        <v>0</v>
      </c>
      <c r="AJ94" s="169">
        <f>IF(ISERROR(Data4!AQ$165),0,Data4!AQ$165)</f>
        <v>0</v>
      </c>
      <c r="AO94" s="3"/>
      <c r="AP94" s="3"/>
    </row>
    <row r="95" spans="2:42" hidden="1">
      <c r="B95" s="199" t="s">
        <v>342</v>
      </c>
      <c r="C95" s="181" t="str">
        <f>Data4!D$166</f>
        <v>-</v>
      </c>
      <c r="D95" s="65">
        <f>F95+NPV(FDN,G95:INDEX(G95:AJ95,PAL))</f>
        <v>0</v>
      </c>
      <c r="E95" s="169">
        <f t="shared" si="27"/>
        <v>0</v>
      </c>
      <c r="F95" s="169">
        <f>IF(ISERROR(Data4!M$166),0,Data4!M$166)</f>
        <v>0</v>
      </c>
      <c r="G95" s="169">
        <f>IF(ISERROR(Data4!N$166),0,Data4!N$166)</f>
        <v>0</v>
      </c>
      <c r="H95" s="169">
        <f>IF(ISERROR(Data4!O$166),0,Data4!O$166)</f>
        <v>0</v>
      </c>
      <c r="I95" s="169">
        <f>IF(ISERROR(Data4!P$166),0,Data4!P$166)</f>
        <v>0</v>
      </c>
      <c r="J95" s="169">
        <f>IF(ISERROR(Data4!Q$166),0,Data4!Q$166)</f>
        <v>0</v>
      </c>
      <c r="K95" s="169">
        <f>IF(ISERROR(Data4!R$166),0,Data4!R$166)</f>
        <v>0</v>
      </c>
      <c r="L95" s="169">
        <f>IF(ISERROR(Data4!S$166),0,Data4!S$166)</f>
        <v>0</v>
      </c>
      <c r="M95" s="169">
        <f>IF(ISERROR(Data4!T$166),0,Data4!T$166)</f>
        <v>0</v>
      </c>
      <c r="N95" s="169">
        <f>IF(ISERROR(Data4!U$166),0,Data4!U$166)</f>
        <v>0</v>
      </c>
      <c r="O95" s="169">
        <f>IF(ISERROR(Data4!V$166),0,Data4!V$166)</f>
        <v>0</v>
      </c>
      <c r="P95" s="169">
        <f>IF(ISERROR(Data4!W$166),0,Data4!W$166)</f>
        <v>0</v>
      </c>
      <c r="Q95" s="169">
        <f>IF(ISERROR(Data4!X$166),0,Data4!X$166)</f>
        <v>0</v>
      </c>
      <c r="R95" s="169">
        <f>IF(ISERROR(Data4!Y$166),0,Data4!Y$166)</f>
        <v>0</v>
      </c>
      <c r="S95" s="169">
        <f>IF(ISERROR(Data4!Z$166),0,Data4!Z$166)</f>
        <v>0</v>
      </c>
      <c r="T95" s="169">
        <f>IF(ISERROR(Data4!AA$166),0,Data4!AA$166)</f>
        <v>0</v>
      </c>
      <c r="U95" s="169">
        <f>IF(ISERROR(Data4!AB$166),0,Data4!AB$166)</f>
        <v>0</v>
      </c>
      <c r="V95" s="169">
        <f>IF(ISERROR(Data4!AC$166),0,Data4!AC$166)</f>
        <v>0</v>
      </c>
      <c r="W95" s="169">
        <f>IF(ISERROR(Data4!AD$166),0,Data4!AD$166)</f>
        <v>0</v>
      </c>
      <c r="X95" s="169">
        <f>IF(ISERROR(Data4!AE$166),0,Data4!AE$166)</f>
        <v>0</v>
      </c>
      <c r="Y95" s="169">
        <f>IF(ISERROR(Data4!AF$166),0,Data4!AF$166)</f>
        <v>0</v>
      </c>
      <c r="Z95" s="169">
        <f>IF(ISERROR(Data4!AG$166),0,Data4!AG$166)</f>
        <v>0</v>
      </c>
      <c r="AA95" s="169">
        <f>IF(ISERROR(Data4!AH$166),0,Data4!AH$166)</f>
        <v>0</v>
      </c>
      <c r="AB95" s="169">
        <f>IF(ISERROR(Data4!AI$166),0,Data4!AI$166)</f>
        <v>0</v>
      </c>
      <c r="AC95" s="169">
        <f>IF(ISERROR(Data4!AJ$166),0,Data4!AJ$166)</f>
        <v>0</v>
      </c>
      <c r="AD95" s="169">
        <f>IF(ISERROR(Data4!AK$166),0,Data4!AK$166)</f>
        <v>0</v>
      </c>
      <c r="AE95" s="169">
        <f>IF(ISERROR(Data4!AL$166),0,Data4!AL$166)</f>
        <v>0</v>
      </c>
      <c r="AF95" s="169">
        <f>IF(ISERROR(Data4!AM$166),0,Data4!AM$166)</f>
        <v>0</v>
      </c>
      <c r="AG95" s="169">
        <f>IF(ISERROR(Data4!AN$166),0,Data4!AN$166)</f>
        <v>0</v>
      </c>
      <c r="AH95" s="169">
        <f>IF(ISERROR(Data4!AO$166),0,Data4!AO$166)</f>
        <v>0</v>
      </c>
      <c r="AI95" s="169">
        <f>IF(ISERROR(Data4!AP$166),0,Data4!AP$166)</f>
        <v>0</v>
      </c>
      <c r="AJ95" s="169">
        <f>IF(ISERROR(Data4!AQ$166),0,Data4!AQ$166)</f>
        <v>0</v>
      </c>
      <c r="AO95" s="3"/>
      <c r="AP95" s="3"/>
    </row>
    <row r="96" spans="2:42" hidden="1">
      <c r="B96" s="199" t="s">
        <v>343</v>
      </c>
      <c r="C96" s="181" t="str">
        <f>Data4!D$167</f>
        <v>-</v>
      </c>
      <c r="D96" s="65">
        <f>F96+NPV(FDN,G96:INDEX(G96:AJ96,PAL))</f>
        <v>0</v>
      </c>
      <c r="E96" s="169">
        <f t="shared" si="27"/>
        <v>0</v>
      </c>
      <c r="F96" s="169">
        <f>IF(ISERROR(Data4!M$167),0,Data4!M$167)</f>
        <v>0</v>
      </c>
      <c r="G96" s="169">
        <f>IF(ISERROR(Data4!N$167),0,Data4!N$167)</f>
        <v>0</v>
      </c>
      <c r="H96" s="169">
        <f>IF(ISERROR(Data4!O$167),0,Data4!O$167)</f>
        <v>0</v>
      </c>
      <c r="I96" s="169">
        <f>IF(ISERROR(Data4!P$167),0,Data4!P$167)</f>
        <v>0</v>
      </c>
      <c r="J96" s="169">
        <f>IF(ISERROR(Data4!Q$167),0,Data4!Q$167)</f>
        <v>0</v>
      </c>
      <c r="K96" s="169">
        <f>IF(ISERROR(Data4!R$167),0,Data4!R$167)</f>
        <v>0</v>
      </c>
      <c r="L96" s="169">
        <f>IF(ISERROR(Data4!S$167),0,Data4!S$167)</f>
        <v>0</v>
      </c>
      <c r="M96" s="169">
        <f>IF(ISERROR(Data4!T$167),0,Data4!T$167)</f>
        <v>0</v>
      </c>
      <c r="N96" s="169">
        <f>IF(ISERROR(Data4!U$167),0,Data4!U$167)</f>
        <v>0</v>
      </c>
      <c r="O96" s="169">
        <f>IF(ISERROR(Data4!V$167),0,Data4!V$167)</f>
        <v>0</v>
      </c>
      <c r="P96" s="169">
        <f>IF(ISERROR(Data4!W$167),0,Data4!W$167)</f>
        <v>0</v>
      </c>
      <c r="Q96" s="169">
        <f>IF(ISERROR(Data4!X$167),0,Data4!X$167)</f>
        <v>0</v>
      </c>
      <c r="R96" s="169">
        <f>IF(ISERROR(Data4!Y$167),0,Data4!Y$167)</f>
        <v>0</v>
      </c>
      <c r="S96" s="169">
        <f>IF(ISERROR(Data4!Z$167),0,Data4!Z$167)</f>
        <v>0</v>
      </c>
      <c r="T96" s="169">
        <f>IF(ISERROR(Data4!AA$167),0,Data4!AA$167)</f>
        <v>0</v>
      </c>
      <c r="U96" s="169">
        <f>IF(ISERROR(Data4!AB$167),0,Data4!AB$167)</f>
        <v>0</v>
      </c>
      <c r="V96" s="169">
        <f>IF(ISERROR(Data4!AC$167),0,Data4!AC$167)</f>
        <v>0</v>
      </c>
      <c r="W96" s="169">
        <f>IF(ISERROR(Data4!AD$167),0,Data4!AD$167)</f>
        <v>0</v>
      </c>
      <c r="X96" s="169">
        <f>IF(ISERROR(Data4!AE$167),0,Data4!AE$167)</f>
        <v>0</v>
      </c>
      <c r="Y96" s="169">
        <f>IF(ISERROR(Data4!AF$167),0,Data4!AF$167)</f>
        <v>0</v>
      </c>
      <c r="Z96" s="169">
        <f>IF(ISERROR(Data4!AG$167),0,Data4!AG$167)</f>
        <v>0</v>
      </c>
      <c r="AA96" s="169">
        <f>IF(ISERROR(Data4!AH$167),0,Data4!AH$167)</f>
        <v>0</v>
      </c>
      <c r="AB96" s="169">
        <f>IF(ISERROR(Data4!AI$167),0,Data4!AI$167)</f>
        <v>0</v>
      </c>
      <c r="AC96" s="169">
        <f>IF(ISERROR(Data4!AJ$167),0,Data4!AJ$167)</f>
        <v>0</v>
      </c>
      <c r="AD96" s="169">
        <f>IF(ISERROR(Data4!AK$167),0,Data4!AK$167)</f>
        <v>0</v>
      </c>
      <c r="AE96" s="169">
        <f>IF(ISERROR(Data4!AL$167),0,Data4!AL$167)</f>
        <v>0</v>
      </c>
      <c r="AF96" s="169">
        <f>IF(ISERROR(Data4!AM$167),0,Data4!AM$167)</f>
        <v>0</v>
      </c>
      <c r="AG96" s="169">
        <f>IF(ISERROR(Data4!AN$167),0,Data4!AN$167)</f>
        <v>0</v>
      </c>
      <c r="AH96" s="169">
        <f>IF(ISERROR(Data4!AO$167),0,Data4!AO$167)</f>
        <v>0</v>
      </c>
      <c r="AI96" s="169">
        <f>IF(ISERROR(Data4!AP$167),0,Data4!AP$167)</f>
        <v>0</v>
      </c>
      <c r="AJ96" s="169">
        <f>IF(ISERROR(Data4!AQ$167),0,Data4!AQ$167)</f>
        <v>0</v>
      </c>
      <c r="AO96" s="3"/>
      <c r="AP96" s="3"/>
    </row>
    <row r="97" spans="2:42" hidden="1">
      <c r="B97" s="66" t="s">
        <v>53</v>
      </c>
      <c r="C97" s="180" t="str">
        <f>IF(Kalba="EN",Data2!C$76,Data2!B$76) &amp; " "&amp; IF(Kalba="EN",Data2!C$77,Data2!B$77)</f>
        <v>SE žala (pasirinkite SE žalos komponentą)</v>
      </c>
      <c r="D97" s="62">
        <f t="shared" ref="D97:AJ97" si="28">ROUND(SUM(D98:D100),0)</f>
        <v>0</v>
      </c>
      <c r="E97" s="62">
        <f t="shared" si="28"/>
        <v>0</v>
      </c>
      <c r="F97" s="62">
        <f t="shared" si="28"/>
        <v>0</v>
      </c>
      <c r="G97" s="62">
        <f t="shared" si="28"/>
        <v>0</v>
      </c>
      <c r="H97" s="62">
        <f t="shared" si="28"/>
        <v>0</v>
      </c>
      <c r="I97" s="62">
        <f t="shared" si="28"/>
        <v>0</v>
      </c>
      <c r="J97" s="62">
        <f t="shared" si="28"/>
        <v>0</v>
      </c>
      <c r="K97" s="62">
        <f t="shared" si="28"/>
        <v>0</v>
      </c>
      <c r="L97" s="62">
        <f t="shared" si="28"/>
        <v>0</v>
      </c>
      <c r="M97" s="62">
        <f t="shared" si="28"/>
        <v>0</v>
      </c>
      <c r="N97" s="62">
        <f t="shared" si="28"/>
        <v>0</v>
      </c>
      <c r="O97" s="62">
        <f t="shared" si="28"/>
        <v>0</v>
      </c>
      <c r="P97" s="62">
        <f t="shared" si="28"/>
        <v>0</v>
      </c>
      <c r="Q97" s="62">
        <f t="shared" si="28"/>
        <v>0</v>
      </c>
      <c r="R97" s="62">
        <f t="shared" si="28"/>
        <v>0</v>
      </c>
      <c r="S97" s="62">
        <f t="shared" si="28"/>
        <v>0</v>
      </c>
      <c r="T97" s="62">
        <f t="shared" si="28"/>
        <v>0</v>
      </c>
      <c r="U97" s="62">
        <f t="shared" si="28"/>
        <v>0</v>
      </c>
      <c r="V97" s="62">
        <f t="shared" si="28"/>
        <v>0</v>
      </c>
      <c r="W97" s="62">
        <f t="shared" si="28"/>
        <v>0</v>
      </c>
      <c r="X97" s="62">
        <f t="shared" si="28"/>
        <v>0</v>
      </c>
      <c r="Y97" s="62">
        <f t="shared" si="28"/>
        <v>0</v>
      </c>
      <c r="Z97" s="62">
        <f t="shared" si="28"/>
        <v>0</v>
      </c>
      <c r="AA97" s="62">
        <f t="shared" si="28"/>
        <v>0</v>
      </c>
      <c r="AB97" s="62">
        <f t="shared" si="28"/>
        <v>0</v>
      </c>
      <c r="AC97" s="62">
        <f t="shared" si="28"/>
        <v>0</v>
      </c>
      <c r="AD97" s="62">
        <f t="shared" si="28"/>
        <v>0</v>
      </c>
      <c r="AE97" s="62">
        <f t="shared" si="28"/>
        <v>0</v>
      </c>
      <c r="AF97" s="62">
        <f t="shared" si="28"/>
        <v>0</v>
      </c>
      <c r="AG97" s="62">
        <f t="shared" si="28"/>
        <v>0</v>
      </c>
      <c r="AH97" s="62">
        <f t="shared" si="28"/>
        <v>0</v>
      </c>
      <c r="AI97" s="62">
        <f t="shared" si="28"/>
        <v>0</v>
      </c>
      <c r="AJ97" s="62">
        <f t="shared" si="28"/>
        <v>0</v>
      </c>
      <c r="AO97" s="3"/>
      <c r="AP97" s="3"/>
    </row>
    <row r="98" spans="2:42" hidden="1">
      <c r="B98" s="199" t="s">
        <v>344</v>
      </c>
      <c r="C98" s="181" t="str">
        <f>Data4!D$169</f>
        <v>-</v>
      </c>
      <c r="D98" s="65">
        <f>F98+NPV(FDN,G98:INDEX(G98:AJ98,PAL))</f>
        <v>0</v>
      </c>
      <c r="E98" s="65">
        <f>SUMIF($F$5:$AJ$5,"&lt;="&amp;PAL,$F98:$AJ98)</f>
        <v>0</v>
      </c>
      <c r="F98" s="169">
        <f>IF(ISERROR(Data4!M$169),0,Data4!M$169)</f>
        <v>0</v>
      </c>
      <c r="G98" s="169">
        <f>IF(ISERROR(Data4!N$169),0,Data4!N$169)</f>
        <v>0</v>
      </c>
      <c r="H98" s="169">
        <f>IF(ISERROR(Data4!O$169),0,Data4!O$169)</f>
        <v>0</v>
      </c>
      <c r="I98" s="169">
        <f>IF(ISERROR(Data4!P$169),0,Data4!P$169)</f>
        <v>0</v>
      </c>
      <c r="J98" s="169">
        <f>IF(ISERROR(Data4!Q$169),0,Data4!Q$169)</f>
        <v>0</v>
      </c>
      <c r="K98" s="169">
        <f>IF(ISERROR(Data4!R$169),0,Data4!R$169)</f>
        <v>0</v>
      </c>
      <c r="L98" s="169">
        <f>IF(ISERROR(Data4!S$169),0,Data4!S$169)</f>
        <v>0</v>
      </c>
      <c r="M98" s="169">
        <f>IF(ISERROR(Data4!T$169),0,Data4!T$169)</f>
        <v>0</v>
      </c>
      <c r="N98" s="169">
        <f>IF(ISERROR(Data4!U$169),0,Data4!U$169)</f>
        <v>0</v>
      </c>
      <c r="O98" s="169">
        <f>IF(ISERROR(Data4!V$169),0,Data4!V$169)</f>
        <v>0</v>
      </c>
      <c r="P98" s="169">
        <f>IF(ISERROR(Data4!W$169),0,Data4!W$169)</f>
        <v>0</v>
      </c>
      <c r="Q98" s="169">
        <f>IF(ISERROR(Data4!X$169),0,Data4!X$169)</f>
        <v>0</v>
      </c>
      <c r="R98" s="169">
        <f>IF(ISERROR(Data4!Y$169),0,Data4!Y$169)</f>
        <v>0</v>
      </c>
      <c r="S98" s="169">
        <f>IF(ISERROR(Data4!Z$169),0,Data4!Z$169)</f>
        <v>0</v>
      </c>
      <c r="T98" s="169">
        <f>IF(ISERROR(Data4!AA$169),0,Data4!AA$169)</f>
        <v>0</v>
      </c>
      <c r="U98" s="169">
        <f>IF(ISERROR(Data4!AB$169),0,Data4!AB$169)</f>
        <v>0</v>
      </c>
      <c r="V98" s="169">
        <f>IF(ISERROR(Data4!AC$169),0,Data4!AC$169)</f>
        <v>0</v>
      </c>
      <c r="W98" s="169">
        <f>IF(ISERROR(Data4!AD$169),0,Data4!AD$169)</f>
        <v>0</v>
      </c>
      <c r="X98" s="169">
        <f>IF(ISERROR(Data4!AE$169),0,Data4!AE$169)</f>
        <v>0</v>
      </c>
      <c r="Y98" s="169">
        <f>IF(ISERROR(Data4!AF$169),0,Data4!AF$169)</f>
        <v>0</v>
      </c>
      <c r="Z98" s="169">
        <f>IF(ISERROR(Data4!AG$169),0,Data4!AG$169)</f>
        <v>0</v>
      </c>
      <c r="AA98" s="169">
        <f>IF(ISERROR(Data4!AH$169),0,Data4!AH$169)</f>
        <v>0</v>
      </c>
      <c r="AB98" s="169">
        <f>IF(ISERROR(Data4!AI$169),0,Data4!AI$169)</f>
        <v>0</v>
      </c>
      <c r="AC98" s="169">
        <f>IF(ISERROR(Data4!AJ$169),0,Data4!AJ$169)</f>
        <v>0</v>
      </c>
      <c r="AD98" s="169">
        <f>IF(ISERROR(Data4!AK$169),0,Data4!AK$169)</f>
        <v>0</v>
      </c>
      <c r="AE98" s="169">
        <f>IF(ISERROR(Data4!AL$169),0,Data4!AL$169)</f>
        <v>0</v>
      </c>
      <c r="AF98" s="169">
        <f>IF(ISERROR(Data4!AM$169),0,Data4!AM$169)</f>
        <v>0</v>
      </c>
      <c r="AG98" s="169">
        <f>IF(ISERROR(Data4!AN$169),0,Data4!AN$169)</f>
        <v>0</v>
      </c>
      <c r="AH98" s="169">
        <f>IF(ISERROR(Data4!AO$169),0,Data4!AO$169)</f>
        <v>0</v>
      </c>
      <c r="AI98" s="169">
        <f>IF(ISERROR(Data4!AP$169),0,Data4!AP$169)</f>
        <v>0</v>
      </c>
      <c r="AJ98" s="169">
        <f>IF(ISERROR(Data4!AQ$169),0,Data4!AQ$169)</f>
        <v>0</v>
      </c>
      <c r="AO98" s="3"/>
      <c r="AP98" s="3"/>
    </row>
    <row r="99" spans="2:42" hidden="1">
      <c r="B99" s="199" t="s">
        <v>345</v>
      </c>
      <c r="C99" s="181" t="str">
        <f>Data4!D$170</f>
        <v>-</v>
      </c>
      <c r="D99" s="65">
        <f>F99+NPV(FDN,G99:INDEX(G99:AJ99,PAL))</f>
        <v>0</v>
      </c>
      <c r="E99" s="65">
        <f>SUMIF($F$5:$AJ$5,"&lt;="&amp;PAL,$F99:$AJ99)</f>
        <v>0</v>
      </c>
      <c r="F99" s="169">
        <f>IF(ISERROR(Data4!M$170),0,Data4!M$170)</f>
        <v>0</v>
      </c>
      <c r="G99" s="169">
        <f>IF(ISERROR(Data4!N$170),0,Data4!N$170)</f>
        <v>0</v>
      </c>
      <c r="H99" s="169">
        <f>IF(ISERROR(Data4!O$170),0,Data4!O$170)</f>
        <v>0</v>
      </c>
      <c r="I99" s="169">
        <f>IF(ISERROR(Data4!P$170),0,Data4!P$170)</f>
        <v>0</v>
      </c>
      <c r="J99" s="169">
        <f>IF(ISERROR(Data4!Q$170),0,Data4!Q$170)</f>
        <v>0</v>
      </c>
      <c r="K99" s="169">
        <f>IF(ISERROR(Data4!R$170),0,Data4!R$170)</f>
        <v>0</v>
      </c>
      <c r="L99" s="169">
        <f>IF(ISERROR(Data4!S$170),0,Data4!S$170)</f>
        <v>0</v>
      </c>
      <c r="M99" s="169">
        <f>IF(ISERROR(Data4!T$170),0,Data4!T$170)</f>
        <v>0</v>
      </c>
      <c r="N99" s="169">
        <f>IF(ISERROR(Data4!U$170),0,Data4!U$170)</f>
        <v>0</v>
      </c>
      <c r="O99" s="169">
        <f>IF(ISERROR(Data4!V$170),0,Data4!V$170)</f>
        <v>0</v>
      </c>
      <c r="P99" s="169">
        <f>IF(ISERROR(Data4!W$170),0,Data4!W$170)</f>
        <v>0</v>
      </c>
      <c r="Q99" s="169">
        <f>IF(ISERROR(Data4!X$170),0,Data4!X$170)</f>
        <v>0</v>
      </c>
      <c r="R99" s="169">
        <f>IF(ISERROR(Data4!Y$170),0,Data4!Y$170)</f>
        <v>0</v>
      </c>
      <c r="S99" s="169">
        <f>IF(ISERROR(Data4!Z$170),0,Data4!Z$170)</f>
        <v>0</v>
      </c>
      <c r="T99" s="169">
        <f>IF(ISERROR(Data4!AA$170),0,Data4!AA$170)</f>
        <v>0</v>
      </c>
      <c r="U99" s="169">
        <f>IF(ISERROR(Data4!AB$170),0,Data4!AB$170)</f>
        <v>0</v>
      </c>
      <c r="V99" s="169">
        <f>IF(ISERROR(Data4!AC$170),0,Data4!AC$170)</f>
        <v>0</v>
      </c>
      <c r="W99" s="169">
        <f>IF(ISERROR(Data4!AD$170),0,Data4!AD$170)</f>
        <v>0</v>
      </c>
      <c r="X99" s="169">
        <f>IF(ISERROR(Data4!AE$170),0,Data4!AE$170)</f>
        <v>0</v>
      </c>
      <c r="Y99" s="169">
        <f>IF(ISERROR(Data4!AF$170),0,Data4!AF$170)</f>
        <v>0</v>
      </c>
      <c r="Z99" s="169">
        <f>IF(ISERROR(Data4!AG$170),0,Data4!AG$170)</f>
        <v>0</v>
      </c>
      <c r="AA99" s="169">
        <f>IF(ISERROR(Data4!AH$170),0,Data4!AH$170)</f>
        <v>0</v>
      </c>
      <c r="AB99" s="169">
        <f>IF(ISERROR(Data4!AI$170),0,Data4!AI$170)</f>
        <v>0</v>
      </c>
      <c r="AC99" s="169">
        <f>IF(ISERROR(Data4!AJ$170),0,Data4!AJ$170)</f>
        <v>0</v>
      </c>
      <c r="AD99" s="169">
        <f>IF(ISERROR(Data4!AK$170),0,Data4!AK$170)</f>
        <v>0</v>
      </c>
      <c r="AE99" s="169">
        <f>IF(ISERROR(Data4!AL$170),0,Data4!AL$170)</f>
        <v>0</v>
      </c>
      <c r="AF99" s="169">
        <f>IF(ISERROR(Data4!AM$170),0,Data4!AM$170)</f>
        <v>0</v>
      </c>
      <c r="AG99" s="169">
        <f>IF(ISERROR(Data4!AN$170),0,Data4!AN$170)</f>
        <v>0</v>
      </c>
      <c r="AH99" s="169">
        <f>IF(ISERROR(Data4!AO$170),0,Data4!AO$170)</f>
        <v>0</v>
      </c>
      <c r="AI99" s="169">
        <f>IF(ISERROR(Data4!AP$170),0,Data4!AP$170)</f>
        <v>0</v>
      </c>
      <c r="AJ99" s="169">
        <f>IF(ISERROR(Data4!AQ$170),0,Data4!AQ$170)</f>
        <v>0</v>
      </c>
      <c r="AO99" s="3"/>
      <c r="AP99" s="3"/>
    </row>
    <row r="100" spans="2:42" hidden="1">
      <c r="B100" s="199" t="s">
        <v>346</v>
      </c>
      <c r="C100" s="181" t="str">
        <f>Data4!D$171</f>
        <v>-</v>
      </c>
      <c r="D100" s="65">
        <f>F100+NPV(FDN,G100:INDEX(G100:AJ100,PAL))</f>
        <v>0</v>
      </c>
      <c r="E100" s="65">
        <f>SUMIF($F$5:$AJ$5,"&lt;="&amp;PAL,$F100:$AJ100)</f>
        <v>0</v>
      </c>
      <c r="F100" s="169">
        <f>IF(ISERROR(Data4!M$171),0,Data4!M$171)</f>
        <v>0</v>
      </c>
      <c r="G100" s="169">
        <f>IF(ISERROR(Data4!N$171),0,Data4!N$171)</f>
        <v>0</v>
      </c>
      <c r="H100" s="169">
        <f>IF(ISERROR(Data4!O$171),0,Data4!O$171)</f>
        <v>0</v>
      </c>
      <c r="I100" s="169">
        <f>IF(ISERROR(Data4!P$171),0,Data4!P$171)</f>
        <v>0</v>
      </c>
      <c r="J100" s="169">
        <f>IF(ISERROR(Data4!Q$171),0,Data4!Q$171)</f>
        <v>0</v>
      </c>
      <c r="K100" s="169">
        <f>IF(ISERROR(Data4!R$171),0,Data4!R$171)</f>
        <v>0</v>
      </c>
      <c r="L100" s="169">
        <f>IF(ISERROR(Data4!S$171),0,Data4!S$171)</f>
        <v>0</v>
      </c>
      <c r="M100" s="169">
        <f>IF(ISERROR(Data4!T$171),0,Data4!T$171)</f>
        <v>0</v>
      </c>
      <c r="N100" s="169">
        <f>IF(ISERROR(Data4!U$171),0,Data4!U$171)</f>
        <v>0</v>
      </c>
      <c r="O100" s="169">
        <f>IF(ISERROR(Data4!V$171),0,Data4!V$171)</f>
        <v>0</v>
      </c>
      <c r="P100" s="169">
        <f>IF(ISERROR(Data4!W$171),0,Data4!W$171)</f>
        <v>0</v>
      </c>
      <c r="Q100" s="169">
        <f>IF(ISERROR(Data4!X$171),0,Data4!X$171)</f>
        <v>0</v>
      </c>
      <c r="R100" s="169">
        <f>IF(ISERROR(Data4!Y$171),0,Data4!Y$171)</f>
        <v>0</v>
      </c>
      <c r="S100" s="169">
        <f>IF(ISERROR(Data4!Z$171),0,Data4!Z$171)</f>
        <v>0</v>
      </c>
      <c r="T100" s="169">
        <f>IF(ISERROR(Data4!AA$171),0,Data4!AA$171)</f>
        <v>0</v>
      </c>
      <c r="U100" s="169">
        <f>IF(ISERROR(Data4!AB$171),0,Data4!AB$171)</f>
        <v>0</v>
      </c>
      <c r="V100" s="169">
        <f>IF(ISERROR(Data4!AC$171),0,Data4!AC$171)</f>
        <v>0</v>
      </c>
      <c r="W100" s="169">
        <f>IF(ISERROR(Data4!AD$171),0,Data4!AD$171)</f>
        <v>0</v>
      </c>
      <c r="X100" s="169">
        <f>IF(ISERROR(Data4!AE$171),0,Data4!AE$171)</f>
        <v>0</v>
      </c>
      <c r="Y100" s="169">
        <f>IF(ISERROR(Data4!AF$171),0,Data4!AF$171)</f>
        <v>0</v>
      </c>
      <c r="Z100" s="169">
        <f>IF(ISERROR(Data4!AG$171),0,Data4!AG$171)</f>
        <v>0</v>
      </c>
      <c r="AA100" s="169">
        <f>IF(ISERROR(Data4!AH$171),0,Data4!AH$171)</f>
        <v>0</v>
      </c>
      <c r="AB100" s="169">
        <f>IF(ISERROR(Data4!AI$171),0,Data4!AI$171)</f>
        <v>0</v>
      </c>
      <c r="AC100" s="169">
        <f>IF(ISERROR(Data4!AJ$171),0,Data4!AJ$171)</f>
        <v>0</v>
      </c>
      <c r="AD100" s="169">
        <f>IF(ISERROR(Data4!AK$171),0,Data4!AK$171)</f>
        <v>0</v>
      </c>
      <c r="AE100" s="169">
        <f>IF(ISERROR(Data4!AL$171),0,Data4!AL$171)</f>
        <v>0</v>
      </c>
      <c r="AF100" s="169">
        <f>IF(ISERROR(Data4!AM$171),0,Data4!AM$171)</f>
        <v>0</v>
      </c>
      <c r="AG100" s="169">
        <f>IF(ISERROR(Data4!AN$171),0,Data4!AN$171)</f>
        <v>0</v>
      </c>
      <c r="AH100" s="169">
        <f>IF(ISERROR(Data4!AO$171),0,Data4!AO$171)</f>
        <v>0</v>
      </c>
      <c r="AI100" s="169">
        <f>IF(ISERROR(Data4!AP$171),0,Data4!AP$171)</f>
        <v>0</v>
      </c>
      <c r="AJ100" s="169">
        <f>IF(ISERROR(Data4!AQ$171),0,Data4!AQ$171)</f>
        <v>0</v>
      </c>
      <c r="AO100" s="3"/>
      <c r="AP100" s="3"/>
    </row>
  </sheetData>
  <sheetProtection algorithmName="SHA-512" hashValue="j+pJgUbKo5cPoa4BHRYjDHffQ4tsgFl5BmNxzFY0FX3zCBAOOvn+6do1uwirCPrh54d05f+wUCLTjWOls/jhGg==" saltValue="AlZfprK0GBAngTWGIaILzg==" spinCount="100000" sheet="1" objects="1" scenarios="1"/>
  <mergeCells count="5">
    <mergeCell ref="B86:C86"/>
    <mergeCell ref="C2:E2"/>
    <mergeCell ref="C3:E3"/>
    <mergeCell ref="C4:E4"/>
    <mergeCell ref="AP4:AY4"/>
  </mergeCells>
  <conditionalFormatting sqref="B7:C48 B56:C56 B49:B55 B57:B59">
    <cfRule type="expression" dxfId="186" priority="4" stopIfTrue="1">
      <formula>$AO7=1</formula>
    </cfRule>
  </conditionalFormatting>
  <conditionalFormatting sqref="C4:E4">
    <cfRule type="expression" dxfId="185" priority="3" stopIfTrue="1">
      <formula>LEN($C$4)&gt;0</formula>
    </cfRule>
  </conditionalFormatting>
  <conditionalFormatting sqref="B88:C100">
    <cfRule type="expression" dxfId="184" priority="5" stopIfTrue="1">
      <formula>#REF!=1</formula>
    </cfRule>
  </conditionalFormatting>
  <conditionalFormatting sqref="C57:C59">
    <cfRule type="expression" dxfId="183" priority="1" stopIfTrue="1">
      <formula>$AO57=1</formula>
    </cfRule>
  </conditionalFormatting>
  <dataValidations xWindow="520" yWindow="607" count="2">
    <dataValidation type="decimal" allowBlank="1" showInputMessage="1" showErrorMessage="1" sqref="F18:AJ20 F23:AJ29 F33:AJ33 F37:AJ40 F42:AJ43 F45:AJ46 F8:AJ16 F90:AJ96 F57:AJ59 F98:AJ100 F49:AJ55">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6E82E3B2-CF04-4DF6-9F06-C4F469FD2C9B}">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20" yWindow="607" count="2">
        <x14:dataValidation type="list" allowBlank="1" showInputMessage="1" showErrorMessage="1" prompt="Prašome naudos komponentą pasirinkti iš siūlomo sąrašo. Jeigu sąrašas tusčias, jūs jau esate pasirinkę visus galimus naudos kompentus.">
          <x14:formula1>
            <xm:f>IF(Data0!$CW$2&lt;&gt;"",OFFSET(Data0!$CW$1,INDEX( MATCH(1,(--(Data0!$CW$2:$CW$61&lt;&gt;"")),0),1),0,SUMPRODUCT(--(LEN(Data0!$CW$2:$CW$61)&gt;0)),1),OFFSET(Data0!$CW$2,INDEX( MATCH(1,(--(Data0!$CW$3:$CW$61&lt;&gt;"")),0),1),0,SUMPRODUCT(--(LEN(Data0!$CW$3:$CW$61)&gt;0)),1))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IF(Data0!$CY$2&lt;&gt;"",OFFSET(Data0!$CY$1,INDEX( MATCH(1,(--(Data0!$CY$2:$CY$61&lt;&gt;"")),0),1),0,SUMPRODUCT(--(LEN(Data0!$CY$2:$CY$61)&gt;0)),1),OFFSET(Data0!$CY$2,INDEX( MATCH(1,(--(Data0!$CY$3:$CY$61&lt;&gt;"")),0),1),0,SUMPRODUCT(--(LEN(Data0!$CY$3:$CY$61)&gt;0)),1))</xm:f>
          </x14:formula1>
          <xm:sqref>C57:C59</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01">
    <tabColor theme="1" tint="0.499984740745262"/>
    <pageSetUpPr fitToPage="1"/>
  </sheetPr>
  <dimension ref="A1:U78"/>
  <sheetViews>
    <sheetView showGridLines="0" showRowColHeaders="0" zoomScale="80" zoomScaleNormal="80" workbookViewId="0">
      <pane xSplit="2" topLeftCell="C1" activePane="topRight" state="frozen"/>
      <selection activeCell="B3" sqref="B3:E3"/>
      <selection pane="topRight" activeCell="D3" sqref="D3:D10"/>
    </sheetView>
  </sheetViews>
  <sheetFormatPr defaultColWidth="9.140625" defaultRowHeight="12.75"/>
  <cols>
    <col min="1" max="1" width="9.140625" style="1"/>
    <col min="2" max="2" width="50.140625" style="1" bestFit="1" customWidth="1"/>
    <col min="3" max="3" width="30.28515625" style="1" customWidth="1"/>
    <col min="4" max="4" width="26.28515625" style="1" customWidth="1"/>
    <col min="5" max="5" width="26.140625" style="1" customWidth="1"/>
    <col min="6" max="6" width="29.5703125" style="1" customWidth="1"/>
    <col min="7" max="7" width="35.140625" style="1" customWidth="1"/>
    <col min="8" max="8" width="17.28515625" style="1" bestFit="1" customWidth="1"/>
    <col min="9" max="9" width="16.7109375" style="1" bestFit="1" customWidth="1"/>
    <col min="10" max="10" width="19.140625" style="1" bestFit="1" customWidth="1"/>
    <col min="11" max="11" width="11.28515625" style="1" bestFit="1" customWidth="1"/>
    <col min="12" max="12" width="10.42578125" style="1" bestFit="1" customWidth="1"/>
    <col min="13" max="13" width="17.140625" style="1" customWidth="1"/>
    <col min="14" max="14" width="16.42578125" style="1" bestFit="1" customWidth="1"/>
    <col min="15" max="15" width="17.28515625" style="1" bestFit="1" customWidth="1"/>
    <col min="16" max="16" width="14.28515625" style="1" bestFit="1" customWidth="1"/>
    <col min="17" max="17" width="13.42578125" style="1" bestFit="1" customWidth="1"/>
    <col min="18" max="18" width="19.85546875" style="1" bestFit="1" customWidth="1"/>
    <col min="19" max="19" width="8.85546875" style="1" bestFit="1" customWidth="1"/>
    <col min="20" max="20" width="20" style="1" bestFit="1" customWidth="1"/>
    <col min="21" max="21" width="24.140625" style="1" customWidth="1"/>
    <col min="22" max="16384" width="9.140625" style="1"/>
  </cols>
  <sheetData>
    <row r="1" spans="1:8" ht="51">
      <c r="A1" s="123" t="s">
        <v>335</v>
      </c>
      <c r="B1" s="124" t="s">
        <v>336</v>
      </c>
      <c r="C1" s="125" t="s">
        <v>337</v>
      </c>
      <c r="D1" s="125" t="s">
        <v>964</v>
      </c>
      <c r="E1" s="126"/>
      <c r="F1" s="127" t="s">
        <v>352</v>
      </c>
      <c r="G1" s="127" t="s">
        <v>353</v>
      </c>
      <c r="H1" s="128" t="s">
        <v>354</v>
      </c>
    </row>
    <row r="2" spans="1:8" ht="25.5">
      <c r="A2" s="30" t="s">
        <v>6</v>
      </c>
      <c r="B2" s="27" t="s">
        <v>292</v>
      </c>
      <c r="C2" s="37" t="s">
        <v>69</v>
      </c>
      <c r="D2" s="39">
        <f>VALUE(IFERROR(1/(1+C2),"1"))</f>
        <v>1</v>
      </c>
      <c r="E2" s="45" t="s">
        <v>281</v>
      </c>
      <c r="F2" s="21" t="str">
        <f>IF(LEN('1'!I38)=0,"",'1'!I38)</f>
        <v/>
      </c>
      <c r="G2" s="21" t="e">
        <f>INDEX(Data0!$C$88:$D$137,MATCH(F2,Data0!$D$88:$D$137,0),1)</f>
        <v>#N/A</v>
      </c>
      <c r="H2" s="46" t="str">
        <f>IF(ISERROR(G2),"",G2)</f>
        <v/>
      </c>
    </row>
    <row r="3" spans="1:8" ht="25.5">
      <c r="A3" s="32" t="s">
        <v>7</v>
      </c>
      <c r="B3" s="28" t="s">
        <v>8</v>
      </c>
      <c r="C3" s="38">
        <v>0.21</v>
      </c>
      <c r="D3" s="38">
        <f>VALUE(IFERROR(1/(1+C3),"1"))</f>
        <v>0.82644628099173556</v>
      </c>
      <c r="E3" s="47" t="s">
        <v>282</v>
      </c>
      <c r="F3" s="22" t="str">
        <f>IF(LEN('1'!K38)=0,"",'1'!K38)</f>
        <v/>
      </c>
      <c r="G3" s="22" t="e">
        <f>INDEX(Data0!$C$88:$D$137,MATCH(F3,Data0!$D$88:$D$137,0),1)</f>
        <v>#N/A</v>
      </c>
      <c r="H3" s="48" t="str">
        <f>IF(ISERROR(G3),"",G3)</f>
        <v/>
      </c>
    </row>
    <row r="4" spans="1:8" ht="25.5">
      <c r="A4" s="30" t="s">
        <v>9</v>
      </c>
      <c r="B4" s="27" t="s">
        <v>10</v>
      </c>
      <c r="C4" s="39">
        <v>0.21</v>
      </c>
      <c r="D4" s="39">
        <f t="shared" ref="D4:D24" si="0">VALUE(IFERROR(1/(1+C4),"1"))</f>
        <v>0.82644628099173556</v>
      </c>
      <c r="E4" s="45" t="s">
        <v>283</v>
      </c>
      <c r="F4" s="21" t="str">
        <f>IF(LEN('1'!M38)=0,"",'1'!M38)</f>
        <v/>
      </c>
      <c r="G4" s="21" t="e">
        <f>INDEX(Data0!$C$88:$D$137,MATCH(F4,Data0!$D$88:$D$137,0),1)</f>
        <v>#N/A</v>
      </c>
      <c r="H4" s="46" t="str">
        <f>IF(ISERROR(G4),"",G4)</f>
        <v/>
      </c>
    </row>
    <row r="5" spans="1:8" ht="26.25" thickBot="1">
      <c r="A5" s="32" t="s">
        <v>11</v>
      </c>
      <c r="B5" s="28" t="s">
        <v>12</v>
      </c>
      <c r="C5" s="38">
        <v>0.21</v>
      </c>
      <c r="D5" s="38">
        <f t="shared" si="0"/>
        <v>0.82644628099173556</v>
      </c>
      <c r="E5" s="49" t="s">
        <v>284</v>
      </c>
      <c r="F5" s="50" t="str">
        <f>IF(LEN('1'!O38)=0,"",'1'!O38)</f>
        <v/>
      </c>
      <c r="G5" s="50" t="e">
        <f>INDEX(Data0!$C$88:$D$137,MATCH(F5,Data0!$D$88:$D$137,0),1)</f>
        <v>#N/A</v>
      </c>
      <c r="H5" s="51" t="str">
        <f>IF(ISERROR(G5),"",G5)</f>
        <v/>
      </c>
    </row>
    <row r="6" spans="1:8">
      <c r="A6" s="30" t="s">
        <v>13</v>
      </c>
      <c r="B6" s="27" t="s">
        <v>14</v>
      </c>
      <c r="C6" s="39">
        <v>0.21</v>
      </c>
      <c r="D6" s="39">
        <f t="shared" si="0"/>
        <v>0.82644628099173556</v>
      </c>
    </row>
    <row r="7" spans="1:8" ht="38.25">
      <c r="A7" s="32" t="s">
        <v>15</v>
      </c>
      <c r="B7" s="29" t="s">
        <v>320</v>
      </c>
      <c r="C7" s="40">
        <v>0.21</v>
      </c>
      <c r="D7" s="40">
        <f t="shared" si="0"/>
        <v>0.82644628099173556</v>
      </c>
    </row>
    <row r="8" spans="1:8">
      <c r="A8" s="30" t="s">
        <v>16</v>
      </c>
      <c r="B8" s="27" t="s">
        <v>17</v>
      </c>
      <c r="C8" s="42" t="s">
        <v>69</v>
      </c>
      <c r="D8" s="39">
        <f t="shared" si="0"/>
        <v>1</v>
      </c>
    </row>
    <row r="9" spans="1:8">
      <c r="A9" s="32" t="s">
        <v>18</v>
      </c>
      <c r="B9" s="28" t="s">
        <v>293</v>
      </c>
      <c r="C9" s="41">
        <v>0.21</v>
      </c>
      <c r="D9" s="38">
        <f t="shared" si="0"/>
        <v>0.82644628099173556</v>
      </c>
    </row>
    <row r="10" spans="1:8">
      <c r="A10" s="30" t="s">
        <v>294</v>
      </c>
      <c r="B10" s="27" t="s">
        <v>19</v>
      </c>
      <c r="C10" s="42">
        <v>0.21</v>
      </c>
      <c r="D10" s="39">
        <f t="shared" si="0"/>
        <v>0.82644628099173556</v>
      </c>
    </row>
    <row r="11" spans="1:8">
      <c r="A11" s="32" t="s">
        <v>20</v>
      </c>
      <c r="B11" s="28" t="s">
        <v>27</v>
      </c>
      <c r="C11" s="43" t="s">
        <v>69</v>
      </c>
      <c r="D11" s="38">
        <v>0.82644628099173556</v>
      </c>
    </row>
    <row r="12" spans="1:8">
      <c r="A12" s="30" t="s">
        <v>21</v>
      </c>
      <c r="B12" s="27" t="s">
        <v>29</v>
      </c>
      <c r="C12" s="37" t="s">
        <v>69</v>
      </c>
      <c r="D12" s="39">
        <f t="shared" si="0"/>
        <v>1</v>
      </c>
    </row>
    <row r="13" spans="1:8">
      <c r="A13" s="32" t="s">
        <v>22</v>
      </c>
      <c r="B13" s="28" t="s">
        <v>30</v>
      </c>
      <c r="C13" s="41">
        <v>0.21</v>
      </c>
      <c r="D13" s="38">
        <f t="shared" si="0"/>
        <v>0.82644628099173556</v>
      </c>
    </row>
    <row r="14" spans="1:8">
      <c r="A14" s="30" t="s">
        <v>23</v>
      </c>
      <c r="B14" s="27" t="s">
        <v>31</v>
      </c>
      <c r="C14" s="42">
        <v>0.21</v>
      </c>
      <c r="D14" s="39">
        <f t="shared" si="0"/>
        <v>0.82644628099173556</v>
      </c>
    </row>
    <row r="15" spans="1:8">
      <c r="A15" s="32" t="s">
        <v>24</v>
      </c>
      <c r="B15" s="28" t="s">
        <v>295</v>
      </c>
      <c r="C15" s="43" t="s">
        <v>69</v>
      </c>
      <c r="D15" s="38">
        <f t="shared" si="0"/>
        <v>1</v>
      </c>
    </row>
    <row r="16" spans="1:8">
      <c r="A16" s="30" t="s">
        <v>25</v>
      </c>
      <c r="B16" s="27" t="s">
        <v>296</v>
      </c>
      <c r="C16" s="37" t="s">
        <v>69</v>
      </c>
      <c r="D16" s="39">
        <f t="shared" si="0"/>
        <v>1</v>
      </c>
    </row>
    <row r="17" spans="1:21">
      <c r="A17" s="32" t="s">
        <v>297</v>
      </c>
      <c r="B17" s="28" t="s">
        <v>33</v>
      </c>
      <c r="C17" s="43" t="s">
        <v>69</v>
      </c>
      <c r="D17" s="38">
        <f t="shared" si="0"/>
        <v>1</v>
      </c>
    </row>
    <row r="18" spans="1:21">
      <c r="A18" s="30" t="s">
        <v>298</v>
      </c>
      <c r="B18" s="27" t="s">
        <v>35</v>
      </c>
      <c r="C18" s="42">
        <v>0.21</v>
      </c>
      <c r="D18" s="39">
        <f t="shared" si="0"/>
        <v>0.82644628099173556</v>
      </c>
    </row>
    <row r="19" spans="1:21">
      <c r="A19" s="32" t="s">
        <v>299</v>
      </c>
      <c r="B19" s="28" t="s">
        <v>37</v>
      </c>
      <c r="C19" s="43" t="s">
        <v>69</v>
      </c>
      <c r="D19" s="38">
        <f t="shared" si="0"/>
        <v>1</v>
      </c>
    </row>
    <row r="20" spans="1:21">
      <c r="A20" s="30" t="s">
        <v>300</v>
      </c>
      <c r="B20" s="27" t="s">
        <v>39</v>
      </c>
      <c r="C20" s="42">
        <v>0.21</v>
      </c>
      <c r="D20" s="39">
        <f t="shared" si="0"/>
        <v>0.82644628099173556</v>
      </c>
    </row>
    <row r="21" spans="1:21">
      <c r="A21" s="32" t="s">
        <v>301</v>
      </c>
      <c r="B21" s="28" t="s">
        <v>302</v>
      </c>
      <c r="C21" s="41">
        <v>0.21</v>
      </c>
      <c r="D21" s="38">
        <f t="shared" si="0"/>
        <v>0.82644628099173556</v>
      </c>
    </row>
    <row r="22" spans="1:21">
      <c r="A22" s="30" t="s">
        <v>303</v>
      </c>
      <c r="B22" s="27" t="s">
        <v>47</v>
      </c>
      <c r="C22" s="42">
        <v>0.21</v>
      </c>
      <c r="D22" s="39">
        <f>VALUE(IFERROR(1/(1+C22),"1"))</f>
        <v>0.82644628099173556</v>
      </c>
    </row>
    <row r="23" spans="1:21">
      <c r="A23" s="32" t="s">
        <v>304</v>
      </c>
      <c r="B23" s="28" t="s">
        <v>45</v>
      </c>
      <c r="C23" s="41">
        <v>0.21</v>
      </c>
      <c r="D23" s="38">
        <f t="shared" si="0"/>
        <v>0.82644628099173556</v>
      </c>
    </row>
    <row r="24" spans="1:21" ht="13.5" thickBot="1">
      <c r="A24" s="35" t="s">
        <v>305</v>
      </c>
      <c r="B24" s="44" t="s">
        <v>306</v>
      </c>
      <c r="C24" s="36" t="s">
        <v>69</v>
      </c>
      <c r="D24" s="528">
        <f t="shared" si="0"/>
        <v>1</v>
      </c>
    </row>
    <row r="25" spans="1:21" ht="13.5" thickBot="1"/>
    <row r="26" spans="1:21" ht="13.5" thickBot="1">
      <c r="A26" s="546" t="s">
        <v>365</v>
      </c>
      <c r="B26" s="547"/>
      <c r="C26" s="547"/>
      <c r="D26" s="547"/>
      <c r="E26" s="547"/>
      <c r="F26" s="547"/>
      <c r="G26" s="547"/>
      <c r="H26" s="547"/>
      <c r="I26" s="547"/>
      <c r="J26" s="547"/>
      <c r="K26" s="547"/>
      <c r="L26" s="547"/>
      <c r="M26" s="547"/>
      <c r="N26" s="547"/>
      <c r="O26" s="547"/>
      <c r="P26" s="547"/>
      <c r="Q26" s="547"/>
      <c r="R26" s="547"/>
      <c r="S26" s="547"/>
      <c r="T26" s="547"/>
      <c r="U26" s="548"/>
    </row>
    <row r="27" spans="1:21" ht="51">
      <c r="A27" s="123" t="s">
        <v>335</v>
      </c>
      <c r="B27" s="130" t="s">
        <v>336</v>
      </c>
      <c r="C27" s="131" t="s">
        <v>348</v>
      </c>
      <c r="D27" s="132" t="s">
        <v>349</v>
      </c>
      <c r="E27" s="132" t="s">
        <v>350</v>
      </c>
      <c r="F27" s="133" t="s">
        <v>351</v>
      </c>
      <c r="G27" s="134" t="s">
        <v>355</v>
      </c>
      <c r="H27" s="131" t="s">
        <v>109</v>
      </c>
      <c r="I27" s="132" t="s">
        <v>110</v>
      </c>
      <c r="J27" s="132" t="s">
        <v>111</v>
      </c>
      <c r="K27" s="132" t="s">
        <v>112</v>
      </c>
      <c r="L27" s="132" t="s">
        <v>113</v>
      </c>
      <c r="M27" s="132" t="s">
        <v>114</v>
      </c>
      <c r="N27" s="132" t="s">
        <v>115</v>
      </c>
      <c r="O27" s="132" t="s">
        <v>116</v>
      </c>
      <c r="P27" s="132" t="s">
        <v>117</v>
      </c>
      <c r="Q27" s="132" t="s">
        <v>118</v>
      </c>
      <c r="R27" s="132" t="s">
        <v>119</v>
      </c>
      <c r="S27" s="132" t="s">
        <v>120</v>
      </c>
      <c r="T27" s="245" t="s">
        <v>121</v>
      </c>
      <c r="U27" s="128" t="s">
        <v>1146</v>
      </c>
    </row>
    <row r="28" spans="1:21">
      <c r="A28" s="30" t="s">
        <v>6</v>
      </c>
      <c r="B28" s="31" t="s">
        <v>292</v>
      </c>
      <c r="C28" s="135" t="e">
        <f>INDEX($H28:$U28,1,MATCH($H$2,$H$27:$U$27,0))</f>
        <v>#N/A</v>
      </c>
      <c r="D28" s="136" t="e">
        <f>INDEX($H28:$U28,1,MATCH($H$3,$H$27:$U$27,0))</f>
        <v>#N/A</v>
      </c>
      <c r="E28" s="31" t="e">
        <f>INDEX($H28:$U28,1,MATCH($H$4,$H$27:$U$27,0))</f>
        <v>#N/A</v>
      </c>
      <c r="F28" s="31" t="e">
        <f>INDEX($H28:$U28,1,MATCH($H$5,$H$27:$U$27,0))</f>
        <v>#N/A</v>
      </c>
      <c r="G28" s="137" t="s">
        <v>69</v>
      </c>
      <c r="H28" s="135" t="s">
        <v>69</v>
      </c>
      <c r="I28" s="136" t="s">
        <v>69</v>
      </c>
      <c r="J28" s="136" t="s">
        <v>69</v>
      </c>
      <c r="K28" s="136" t="s">
        <v>69</v>
      </c>
      <c r="L28" s="136" t="s">
        <v>69</v>
      </c>
      <c r="M28" s="136" t="s">
        <v>69</v>
      </c>
      <c r="N28" s="136" t="s">
        <v>69</v>
      </c>
      <c r="O28" s="136" t="s">
        <v>69</v>
      </c>
      <c r="P28" s="136" t="s">
        <v>69</v>
      </c>
      <c r="Q28" s="136" t="s">
        <v>69</v>
      </c>
      <c r="R28" s="136" t="s">
        <v>69</v>
      </c>
      <c r="S28" s="136" t="s">
        <v>69</v>
      </c>
      <c r="T28" s="27" t="s">
        <v>69</v>
      </c>
      <c r="U28" s="31" t="str">
        <f t="shared" ref="U28:U43" si="1">S28</f>
        <v>-</v>
      </c>
    </row>
    <row r="29" spans="1:21">
      <c r="A29" s="32" t="s">
        <v>7</v>
      </c>
      <c r="B29" s="33" t="s">
        <v>8</v>
      </c>
      <c r="C29" s="138" t="e">
        <f t="shared" ref="C29:C50" si="2">INDEX($H29:$U29,1,MATCH($H$2,$H$27:$U$27,0))</f>
        <v>#N/A</v>
      </c>
      <c r="D29" s="139" t="e">
        <f t="shared" ref="D29:D50" si="3">INDEX($H29:$U29,1,MATCH($H$3,$H$27:$U$27,0))</f>
        <v>#N/A</v>
      </c>
      <c r="E29" s="33" t="e">
        <f t="shared" ref="E29:E50" si="4">INDEX($H29:$U29,1,MATCH($H$4,$H$27:$U$27,0))</f>
        <v>#N/A</v>
      </c>
      <c r="F29" s="33" t="e">
        <f t="shared" ref="F29:F50" si="5">INDEX($H29:$U29,1,MATCH($H$5,$H$27:$U$27,0))</f>
        <v>#N/A</v>
      </c>
      <c r="G29" s="140">
        <v>1</v>
      </c>
      <c r="H29" s="138">
        <v>1</v>
      </c>
      <c r="I29" s="139">
        <v>1</v>
      </c>
      <c r="J29" s="139">
        <v>1</v>
      </c>
      <c r="K29" s="139">
        <v>1</v>
      </c>
      <c r="L29" s="139">
        <v>1</v>
      </c>
      <c r="M29" s="139">
        <v>1</v>
      </c>
      <c r="N29" s="139">
        <v>1</v>
      </c>
      <c r="O29" s="139">
        <v>1</v>
      </c>
      <c r="P29" s="139">
        <v>1</v>
      </c>
      <c r="Q29" s="139">
        <v>1</v>
      </c>
      <c r="R29" s="139">
        <v>1</v>
      </c>
      <c r="S29" s="139">
        <v>1</v>
      </c>
      <c r="T29" s="28">
        <v>1</v>
      </c>
      <c r="U29" s="33">
        <f t="shared" si="1"/>
        <v>1</v>
      </c>
    </row>
    <row r="30" spans="1:21">
      <c r="A30" s="30" t="s">
        <v>9</v>
      </c>
      <c r="B30" s="31" t="s">
        <v>10</v>
      </c>
      <c r="C30" s="135" t="e">
        <f t="shared" si="2"/>
        <v>#N/A</v>
      </c>
      <c r="D30" s="136" t="e">
        <f t="shared" si="3"/>
        <v>#N/A</v>
      </c>
      <c r="E30" s="31" t="e">
        <f t="shared" si="4"/>
        <v>#N/A</v>
      </c>
      <c r="F30" s="31" t="e">
        <f t="shared" si="5"/>
        <v>#N/A</v>
      </c>
      <c r="G30" s="137">
        <v>1</v>
      </c>
      <c r="H30" s="135">
        <v>1</v>
      </c>
      <c r="I30" s="136">
        <v>1</v>
      </c>
      <c r="J30" s="136">
        <v>1</v>
      </c>
      <c r="K30" s="136">
        <v>1</v>
      </c>
      <c r="L30" s="136">
        <v>1</v>
      </c>
      <c r="M30" s="136">
        <v>1</v>
      </c>
      <c r="N30" s="136">
        <v>1</v>
      </c>
      <c r="O30" s="136">
        <v>1</v>
      </c>
      <c r="P30" s="136">
        <v>1</v>
      </c>
      <c r="Q30" s="136">
        <v>1</v>
      </c>
      <c r="R30" s="136">
        <v>1</v>
      </c>
      <c r="S30" s="136">
        <v>1</v>
      </c>
      <c r="T30" s="27">
        <v>1</v>
      </c>
      <c r="U30" s="31">
        <f t="shared" si="1"/>
        <v>1</v>
      </c>
    </row>
    <row r="31" spans="1:21">
      <c r="A31" s="32" t="s">
        <v>11</v>
      </c>
      <c r="B31" s="33" t="s">
        <v>12</v>
      </c>
      <c r="C31" s="138" t="e">
        <f t="shared" si="2"/>
        <v>#N/A</v>
      </c>
      <c r="D31" s="139" t="e">
        <f t="shared" si="3"/>
        <v>#N/A</v>
      </c>
      <c r="E31" s="33" t="e">
        <f t="shared" si="4"/>
        <v>#N/A</v>
      </c>
      <c r="F31" s="33" t="e">
        <f t="shared" si="5"/>
        <v>#N/A</v>
      </c>
      <c r="G31" s="140" t="s">
        <v>356</v>
      </c>
      <c r="H31" s="138">
        <v>0.9</v>
      </c>
      <c r="I31" s="139">
        <v>0.90100000000000002</v>
      </c>
      <c r="J31" s="139">
        <v>0.90100000000000002</v>
      </c>
      <c r="K31" s="139">
        <v>0.89800000000000002</v>
      </c>
      <c r="L31" s="139">
        <v>0.9</v>
      </c>
      <c r="M31" s="139">
        <v>0.9</v>
      </c>
      <c r="N31" s="139">
        <v>0.9</v>
      </c>
      <c r="O31" s="139">
        <v>0.9</v>
      </c>
      <c r="P31" s="139">
        <v>0.91700000000000004</v>
      </c>
      <c r="Q31" s="139">
        <v>0.9</v>
      </c>
      <c r="R31" s="139">
        <v>0.9</v>
      </c>
      <c r="S31" s="139">
        <v>0.9</v>
      </c>
      <c r="T31" s="28">
        <v>0.9</v>
      </c>
      <c r="U31" s="33">
        <f t="shared" si="1"/>
        <v>0.9</v>
      </c>
    </row>
    <row r="32" spans="1:21">
      <c r="A32" s="30" t="s">
        <v>13</v>
      </c>
      <c r="B32" s="31" t="s">
        <v>14</v>
      </c>
      <c r="C32" s="135" t="e">
        <f t="shared" si="2"/>
        <v>#N/A</v>
      </c>
      <c r="D32" s="136" t="e">
        <f t="shared" si="3"/>
        <v>#N/A</v>
      </c>
      <c r="E32" s="31" t="e">
        <f t="shared" si="4"/>
        <v>#N/A</v>
      </c>
      <c r="F32" s="31" t="e">
        <f t="shared" si="5"/>
        <v>#N/A</v>
      </c>
      <c r="G32" s="137" t="s">
        <v>357</v>
      </c>
      <c r="H32" s="135">
        <v>0.92400000000000004</v>
      </c>
      <c r="I32" s="136">
        <v>0.92900000000000005</v>
      </c>
      <c r="J32" s="136">
        <v>0.92900000000000005</v>
      </c>
      <c r="K32" s="136">
        <v>0.92300000000000004</v>
      </c>
      <c r="L32" s="136">
        <v>0.92500000000000004</v>
      </c>
      <c r="M32" s="136">
        <v>0.92500000000000004</v>
      </c>
      <c r="N32" s="136">
        <v>0.92400000000000004</v>
      </c>
      <c r="O32" s="136">
        <v>0.92600000000000005</v>
      </c>
      <c r="P32" s="136">
        <v>0.92400000000000004</v>
      </c>
      <c r="Q32" s="136">
        <v>0.92400000000000004</v>
      </c>
      <c r="R32" s="136">
        <v>0.92400000000000004</v>
      </c>
      <c r="S32" s="136">
        <v>0.92400000000000004</v>
      </c>
      <c r="T32" s="27">
        <v>0.92400000000000004</v>
      </c>
      <c r="U32" s="31">
        <f t="shared" si="1"/>
        <v>0.92400000000000004</v>
      </c>
    </row>
    <row r="33" spans="1:21" ht="38.25">
      <c r="A33" s="32" t="s">
        <v>15</v>
      </c>
      <c r="B33" s="34" t="s">
        <v>320</v>
      </c>
      <c r="C33" s="138" t="e">
        <f t="shared" si="2"/>
        <v>#N/A</v>
      </c>
      <c r="D33" s="139" t="e">
        <f t="shared" si="3"/>
        <v>#N/A</v>
      </c>
      <c r="E33" s="33" t="e">
        <f t="shared" si="4"/>
        <v>#N/A</v>
      </c>
      <c r="F33" s="33" t="e">
        <f t="shared" si="5"/>
        <v>#N/A</v>
      </c>
      <c r="G33" s="140" t="s">
        <v>358</v>
      </c>
      <c r="H33" s="138">
        <v>0.97199999999999998</v>
      </c>
      <c r="I33" s="139">
        <v>0.97199999999999998</v>
      </c>
      <c r="J33" s="139">
        <v>0.97199999999999998</v>
      </c>
      <c r="K33" s="139">
        <v>0.97199999999999998</v>
      </c>
      <c r="L33" s="139">
        <v>0.97199999999999998</v>
      </c>
      <c r="M33" s="139">
        <v>0.97199999999999998</v>
      </c>
      <c r="N33" s="139">
        <v>0.97199999999999998</v>
      </c>
      <c r="O33" s="139">
        <v>0.97199999999999998</v>
      </c>
      <c r="P33" s="139">
        <v>0.97199999999999998</v>
      </c>
      <c r="Q33" s="139">
        <v>0.97199999999999998</v>
      </c>
      <c r="R33" s="139">
        <v>0.97199999999999998</v>
      </c>
      <c r="S33" s="139">
        <v>0.97199999999999998</v>
      </c>
      <c r="T33" s="28">
        <v>0.97199999999999998</v>
      </c>
      <c r="U33" s="33">
        <f t="shared" si="1"/>
        <v>0.97199999999999998</v>
      </c>
    </row>
    <row r="34" spans="1:21">
      <c r="A34" s="30" t="s">
        <v>16</v>
      </c>
      <c r="B34" s="31" t="s">
        <v>17</v>
      </c>
      <c r="C34" s="135" t="e">
        <f t="shared" si="2"/>
        <v>#N/A</v>
      </c>
      <c r="D34" s="136" t="e">
        <f t="shared" si="3"/>
        <v>#N/A</v>
      </c>
      <c r="E34" s="31" t="e">
        <f t="shared" si="4"/>
        <v>#N/A</v>
      </c>
      <c r="F34" s="31" t="e">
        <f t="shared" si="5"/>
        <v>#N/A</v>
      </c>
      <c r="G34" s="137" t="s">
        <v>358</v>
      </c>
      <c r="H34" s="135">
        <v>0.97199999999999998</v>
      </c>
      <c r="I34" s="136">
        <v>0.97199999999999998</v>
      </c>
      <c r="J34" s="136">
        <v>0.97199999999999998</v>
      </c>
      <c r="K34" s="136">
        <v>0.97199999999999998</v>
      </c>
      <c r="L34" s="136">
        <v>0.97199999999999998</v>
      </c>
      <c r="M34" s="136">
        <v>0.97199999999999998</v>
      </c>
      <c r="N34" s="136">
        <v>0.97199999999999998</v>
      </c>
      <c r="O34" s="136">
        <v>0.97199999999999998</v>
      </c>
      <c r="P34" s="136">
        <v>0.97199999999999998</v>
      </c>
      <c r="Q34" s="136">
        <v>0.97199999999999998</v>
      </c>
      <c r="R34" s="136">
        <v>0.97199999999999998</v>
      </c>
      <c r="S34" s="136">
        <v>0.97199999999999998</v>
      </c>
      <c r="T34" s="27">
        <v>0.97199999999999998</v>
      </c>
      <c r="U34" s="31">
        <f t="shared" si="1"/>
        <v>0.97199999999999998</v>
      </c>
    </row>
    <row r="35" spans="1:21">
      <c r="A35" s="32" t="s">
        <v>18</v>
      </c>
      <c r="B35" s="33" t="s">
        <v>293</v>
      </c>
      <c r="C35" s="138" t="e">
        <f t="shared" si="2"/>
        <v>#N/A</v>
      </c>
      <c r="D35" s="139" t="e">
        <f t="shared" si="3"/>
        <v>#N/A</v>
      </c>
      <c r="E35" s="33" t="e">
        <f t="shared" si="4"/>
        <v>#N/A</v>
      </c>
      <c r="F35" s="33" t="e">
        <f t="shared" si="5"/>
        <v>#N/A</v>
      </c>
      <c r="G35" s="140" t="s">
        <v>359</v>
      </c>
      <c r="H35" s="138">
        <v>0.998</v>
      </c>
      <c r="I35" s="139">
        <v>0.998</v>
      </c>
      <c r="J35" s="139">
        <v>0.998</v>
      </c>
      <c r="K35" s="139">
        <v>0.998</v>
      </c>
      <c r="L35" s="139">
        <v>0.998</v>
      </c>
      <c r="M35" s="139">
        <v>0.998</v>
      </c>
      <c r="N35" s="139">
        <v>0.998</v>
      </c>
      <c r="O35" s="139">
        <v>0.998</v>
      </c>
      <c r="P35" s="139">
        <v>0.998</v>
      </c>
      <c r="Q35" s="139">
        <v>0.998</v>
      </c>
      <c r="R35" s="139">
        <v>0.998</v>
      </c>
      <c r="S35" s="139">
        <v>0.998</v>
      </c>
      <c r="T35" s="28">
        <v>0.998</v>
      </c>
      <c r="U35" s="33">
        <f t="shared" si="1"/>
        <v>0.998</v>
      </c>
    </row>
    <row r="36" spans="1:21" ht="25.5">
      <c r="A36" s="30" t="s">
        <v>294</v>
      </c>
      <c r="B36" s="31" t="s">
        <v>19</v>
      </c>
      <c r="C36" s="135" t="e">
        <f t="shared" si="2"/>
        <v>#N/A</v>
      </c>
      <c r="D36" s="136" t="e">
        <f t="shared" si="3"/>
        <v>#N/A</v>
      </c>
      <c r="E36" s="31" t="e">
        <f t="shared" si="4"/>
        <v>#N/A</v>
      </c>
      <c r="F36" s="31" t="e">
        <f t="shared" si="5"/>
        <v>#N/A</v>
      </c>
      <c r="G36" s="141" t="s">
        <v>360</v>
      </c>
      <c r="H36" s="135">
        <v>0.91200000000000003</v>
      </c>
      <c r="I36" s="136">
        <v>0.91500000000000004</v>
      </c>
      <c r="J36" s="136">
        <v>0.91500000000000004</v>
      </c>
      <c r="K36" s="136">
        <v>0.91100000000000003</v>
      </c>
      <c r="L36" s="136">
        <v>0.91500000000000004</v>
      </c>
      <c r="M36" s="136">
        <v>0.91800000000000004</v>
      </c>
      <c r="N36" s="136">
        <v>0.91200000000000003</v>
      </c>
      <c r="O36" s="136">
        <v>0.90800000000000003</v>
      </c>
      <c r="P36" s="136">
        <v>0.92100000000000004</v>
      </c>
      <c r="Q36" s="136">
        <v>0.91200000000000003</v>
      </c>
      <c r="R36" s="136">
        <v>0.91200000000000003</v>
      </c>
      <c r="S36" s="136">
        <v>0.91200000000000003</v>
      </c>
      <c r="T36" s="27">
        <v>0.91200000000000003</v>
      </c>
      <c r="U36" s="31">
        <f t="shared" si="1"/>
        <v>0.91200000000000003</v>
      </c>
    </row>
    <row r="37" spans="1:21">
      <c r="A37" s="32" t="s">
        <v>20</v>
      </c>
      <c r="B37" s="33" t="s">
        <v>27</v>
      </c>
      <c r="C37" s="138" t="e">
        <f t="shared" si="2"/>
        <v>#N/A</v>
      </c>
      <c r="D37" s="139" t="e">
        <f t="shared" si="3"/>
        <v>#N/A</v>
      </c>
      <c r="E37" s="33" t="e">
        <f t="shared" si="4"/>
        <v>#N/A</v>
      </c>
      <c r="F37" s="33" t="e">
        <f t="shared" si="5"/>
        <v>#N/A</v>
      </c>
      <c r="G37" s="140">
        <v>1</v>
      </c>
      <c r="H37" s="138">
        <v>1</v>
      </c>
      <c r="I37" s="139">
        <v>1</v>
      </c>
      <c r="J37" s="139">
        <v>1</v>
      </c>
      <c r="K37" s="139">
        <v>1</v>
      </c>
      <c r="L37" s="139">
        <v>1</v>
      </c>
      <c r="M37" s="139">
        <v>1</v>
      </c>
      <c r="N37" s="139">
        <v>1</v>
      </c>
      <c r="O37" s="139">
        <v>1</v>
      </c>
      <c r="P37" s="139">
        <v>1</v>
      </c>
      <c r="Q37" s="139">
        <v>1</v>
      </c>
      <c r="R37" s="139">
        <v>1</v>
      </c>
      <c r="S37" s="139">
        <v>1</v>
      </c>
      <c r="T37" s="28">
        <v>1</v>
      </c>
      <c r="U37" s="33">
        <f t="shared" si="1"/>
        <v>1</v>
      </c>
    </row>
    <row r="38" spans="1:21">
      <c r="A38" s="30" t="s">
        <v>21</v>
      </c>
      <c r="B38" s="31" t="s">
        <v>29</v>
      </c>
      <c r="C38" s="135" t="e">
        <f t="shared" si="2"/>
        <v>#N/A</v>
      </c>
      <c r="D38" s="136" t="e">
        <f t="shared" si="3"/>
        <v>#N/A</v>
      </c>
      <c r="E38" s="31" t="e">
        <f t="shared" si="4"/>
        <v>#N/A</v>
      </c>
      <c r="F38" s="31" t="e">
        <f t="shared" si="5"/>
        <v>#N/A</v>
      </c>
      <c r="G38" s="137" t="s">
        <v>69</v>
      </c>
      <c r="H38" s="135" t="s">
        <v>69</v>
      </c>
      <c r="I38" s="136" t="s">
        <v>69</v>
      </c>
      <c r="J38" s="136" t="s">
        <v>69</v>
      </c>
      <c r="K38" s="136" t="s">
        <v>69</v>
      </c>
      <c r="L38" s="136" t="s">
        <v>69</v>
      </c>
      <c r="M38" s="136" t="s">
        <v>69</v>
      </c>
      <c r="N38" s="136" t="s">
        <v>69</v>
      </c>
      <c r="O38" s="136" t="s">
        <v>69</v>
      </c>
      <c r="P38" s="136" t="s">
        <v>69</v>
      </c>
      <c r="Q38" s="136" t="s">
        <v>69</v>
      </c>
      <c r="R38" s="136" t="s">
        <v>69</v>
      </c>
      <c r="S38" s="136" t="s">
        <v>69</v>
      </c>
      <c r="T38" s="27" t="s">
        <v>69</v>
      </c>
      <c r="U38" s="31" t="str">
        <f t="shared" si="1"/>
        <v>-</v>
      </c>
    </row>
    <row r="39" spans="1:21">
      <c r="A39" s="32" t="s">
        <v>22</v>
      </c>
      <c r="B39" s="33" t="s">
        <v>30</v>
      </c>
      <c r="C39" s="138" t="e">
        <f t="shared" si="2"/>
        <v>#N/A</v>
      </c>
      <c r="D39" s="139" t="e">
        <f t="shared" si="3"/>
        <v>#N/A</v>
      </c>
      <c r="E39" s="33" t="e">
        <f t="shared" si="4"/>
        <v>#N/A</v>
      </c>
      <c r="F39" s="33" t="e">
        <f t="shared" si="5"/>
        <v>#N/A</v>
      </c>
      <c r="G39" s="140">
        <v>1</v>
      </c>
      <c r="H39" s="138">
        <v>1</v>
      </c>
      <c r="I39" s="139">
        <v>1</v>
      </c>
      <c r="J39" s="139">
        <v>1</v>
      </c>
      <c r="K39" s="139">
        <v>1</v>
      </c>
      <c r="L39" s="139">
        <v>1</v>
      </c>
      <c r="M39" s="139">
        <v>1</v>
      </c>
      <c r="N39" s="139">
        <v>1</v>
      </c>
      <c r="O39" s="139">
        <v>1</v>
      </c>
      <c r="P39" s="139">
        <v>1</v>
      </c>
      <c r="Q39" s="139">
        <v>1</v>
      </c>
      <c r="R39" s="139">
        <v>1</v>
      </c>
      <c r="S39" s="139">
        <v>1</v>
      </c>
      <c r="T39" s="28">
        <v>1</v>
      </c>
      <c r="U39" s="33">
        <f t="shared" si="1"/>
        <v>1</v>
      </c>
    </row>
    <row r="40" spans="1:21">
      <c r="A40" s="30" t="s">
        <v>23</v>
      </c>
      <c r="B40" s="31" t="s">
        <v>31</v>
      </c>
      <c r="C40" s="135" t="e">
        <f t="shared" si="2"/>
        <v>#N/A</v>
      </c>
      <c r="D40" s="136" t="e">
        <f t="shared" si="3"/>
        <v>#N/A</v>
      </c>
      <c r="E40" s="31" t="e">
        <f t="shared" si="4"/>
        <v>#N/A</v>
      </c>
      <c r="F40" s="31" t="e">
        <f t="shared" si="5"/>
        <v>#N/A</v>
      </c>
      <c r="G40" s="137">
        <v>1</v>
      </c>
      <c r="H40" s="135">
        <v>1</v>
      </c>
      <c r="I40" s="136">
        <v>1</v>
      </c>
      <c r="J40" s="136">
        <v>1</v>
      </c>
      <c r="K40" s="136">
        <v>1</v>
      </c>
      <c r="L40" s="136">
        <v>1</v>
      </c>
      <c r="M40" s="136">
        <v>1</v>
      </c>
      <c r="N40" s="136">
        <v>1</v>
      </c>
      <c r="O40" s="136">
        <v>1</v>
      </c>
      <c r="P40" s="136">
        <v>1</v>
      </c>
      <c r="Q40" s="136">
        <v>1</v>
      </c>
      <c r="R40" s="136">
        <v>1</v>
      </c>
      <c r="S40" s="136">
        <v>1</v>
      </c>
      <c r="T40" s="27">
        <v>1</v>
      </c>
      <c r="U40" s="31">
        <f t="shared" si="1"/>
        <v>1</v>
      </c>
    </row>
    <row r="41" spans="1:21">
      <c r="A41" s="32" t="s">
        <v>24</v>
      </c>
      <c r="B41" s="33" t="s">
        <v>295</v>
      </c>
      <c r="C41" s="138" t="e">
        <f t="shared" si="2"/>
        <v>#N/A</v>
      </c>
      <c r="D41" s="139" t="e">
        <f t="shared" si="3"/>
        <v>#N/A</v>
      </c>
      <c r="E41" s="33" t="e">
        <f t="shared" si="4"/>
        <v>#N/A</v>
      </c>
      <c r="F41" s="33" t="e">
        <f t="shared" si="5"/>
        <v>#N/A</v>
      </c>
      <c r="G41" s="140">
        <v>1</v>
      </c>
      <c r="H41" s="138">
        <v>1</v>
      </c>
      <c r="I41" s="139">
        <v>1</v>
      </c>
      <c r="J41" s="139">
        <v>1</v>
      </c>
      <c r="K41" s="139">
        <v>1</v>
      </c>
      <c r="L41" s="139">
        <v>1</v>
      </c>
      <c r="M41" s="139">
        <v>1</v>
      </c>
      <c r="N41" s="139">
        <v>1</v>
      </c>
      <c r="O41" s="139">
        <v>1</v>
      </c>
      <c r="P41" s="139">
        <v>1</v>
      </c>
      <c r="Q41" s="139">
        <v>1</v>
      </c>
      <c r="R41" s="139">
        <v>1</v>
      </c>
      <c r="S41" s="139">
        <v>1</v>
      </c>
      <c r="T41" s="28">
        <v>1</v>
      </c>
      <c r="U41" s="33">
        <f t="shared" si="1"/>
        <v>1</v>
      </c>
    </row>
    <row r="42" spans="1:21">
      <c r="A42" s="30" t="s">
        <v>25</v>
      </c>
      <c r="B42" s="31" t="s">
        <v>296</v>
      </c>
      <c r="C42" s="135" t="e">
        <f t="shared" si="2"/>
        <v>#N/A</v>
      </c>
      <c r="D42" s="136" t="e">
        <f t="shared" si="3"/>
        <v>#N/A</v>
      </c>
      <c r="E42" s="31" t="e">
        <f t="shared" si="4"/>
        <v>#N/A</v>
      </c>
      <c r="F42" s="31" t="e">
        <f t="shared" si="5"/>
        <v>#N/A</v>
      </c>
      <c r="G42" s="137" t="s">
        <v>69</v>
      </c>
      <c r="H42" s="135" t="s">
        <v>69</v>
      </c>
      <c r="I42" s="136" t="s">
        <v>69</v>
      </c>
      <c r="J42" s="136" t="s">
        <v>69</v>
      </c>
      <c r="K42" s="136" t="s">
        <v>69</v>
      </c>
      <c r="L42" s="136" t="s">
        <v>69</v>
      </c>
      <c r="M42" s="136" t="s">
        <v>69</v>
      </c>
      <c r="N42" s="136" t="s">
        <v>69</v>
      </c>
      <c r="O42" s="136" t="s">
        <v>69</v>
      </c>
      <c r="P42" s="136" t="s">
        <v>69</v>
      </c>
      <c r="Q42" s="136" t="s">
        <v>69</v>
      </c>
      <c r="R42" s="136" t="s">
        <v>69</v>
      </c>
      <c r="S42" s="136" t="s">
        <v>69</v>
      </c>
      <c r="T42" s="27" t="s">
        <v>69</v>
      </c>
      <c r="U42" s="31" t="str">
        <f t="shared" si="1"/>
        <v>-</v>
      </c>
    </row>
    <row r="43" spans="1:21">
      <c r="A43" s="32" t="s">
        <v>297</v>
      </c>
      <c r="B43" s="33" t="s">
        <v>33</v>
      </c>
      <c r="C43" s="138" t="e">
        <f t="shared" si="2"/>
        <v>#N/A</v>
      </c>
      <c r="D43" s="139" t="e">
        <f t="shared" si="3"/>
        <v>#N/A</v>
      </c>
      <c r="E43" s="33" t="e">
        <f t="shared" si="4"/>
        <v>#N/A</v>
      </c>
      <c r="F43" s="33" t="e">
        <f t="shared" si="5"/>
        <v>#N/A</v>
      </c>
      <c r="G43" s="140" t="s">
        <v>69</v>
      </c>
      <c r="H43" s="138" t="s">
        <v>69</v>
      </c>
      <c r="I43" s="139" t="s">
        <v>69</v>
      </c>
      <c r="J43" s="139" t="s">
        <v>69</v>
      </c>
      <c r="K43" s="139" t="s">
        <v>69</v>
      </c>
      <c r="L43" s="139" t="s">
        <v>69</v>
      </c>
      <c r="M43" s="139" t="s">
        <v>69</v>
      </c>
      <c r="N43" s="139" t="s">
        <v>69</v>
      </c>
      <c r="O43" s="139" t="s">
        <v>69</v>
      </c>
      <c r="P43" s="139" t="s">
        <v>69</v>
      </c>
      <c r="Q43" s="139" t="s">
        <v>69</v>
      </c>
      <c r="R43" s="139" t="s">
        <v>69</v>
      </c>
      <c r="S43" s="139" t="s">
        <v>69</v>
      </c>
      <c r="T43" s="28" t="s">
        <v>69</v>
      </c>
      <c r="U43" s="33" t="str">
        <f t="shared" si="1"/>
        <v>-</v>
      </c>
    </row>
    <row r="44" spans="1:21">
      <c r="A44" s="30" t="s">
        <v>298</v>
      </c>
      <c r="B44" s="31" t="s">
        <v>35</v>
      </c>
      <c r="C44" s="135" t="e">
        <f t="shared" si="2"/>
        <v>#N/A</v>
      </c>
      <c r="D44" s="136" t="e">
        <f t="shared" si="3"/>
        <v>#N/A</v>
      </c>
      <c r="E44" s="31" t="e">
        <f t="shared" si="4"/>
        <v>#N/A</v>
      </c>
      <c r="F44" s="31" t="e">
        <f t="shared" si="5"/>
        <v>#N/A</v>
      </c>
      <c r="G44" s="137" t="s">
        <v>364</v>
      </c>
      <c r="H44" s="135">
        <v>0.97699999999999998</v>
      </c>
      <c r="I44" s="136">
        <v>0.97699999999999998</v>
      </c>
      <c r="J44" s="136">
        <v>0.97699999999999998</v>
      </c>
      <c r="K44" s="136">
        <v>0.97699999999999998</v>
      </c>
      <c r="L44" s="136">
        <v>0.97699999999999998</v>
      </c>
      <c r="M44" s="136">
        <v>0.97699999999999998</v>
      </c>
      <c r="N44" s="136">
        <v>0.97699999999999998</v>
      </c>
      <c r="O44" s="136">
        <v>0.97699999999999998</v>
      </c>
      <c r="P44" s="136">
        <v>0.97699999999999998</v>
      </c>
      <c r="Q44" s="136">
        <v>0.97699999999999998</v>
      </c>
      <c r="R44" s="136">
        <v>0.97699999999999998</v>
      </c>
      <c r="S44" s="136">
        <v>0.97699999999999998</v>
      </c>
      <c r="T44" s="27">
        <v>0.97699999999999998</v>
      </c>
      <c r="U44" s="31">
        <f>S44</f>
        <v>0.97699999999999998</v>
      </c>
    </row>
    <row r="45" spans="1:21">
      <c r="A45" s="32" t="s">
        <v>299</v>
      </c>
      <c r="B45" s="33" t="s">
        <v>37</v>
      </c>
      <c r="C45" s="138" t="e">
        <f t="shared" si="2"/>
        <v>#N/A</v>
      </c>
      <c r="D45" s="139" t="e">
        <f t="shared" si="3"/>
        <v>#N/A</v>
      </c>
      <c r="E45" s="33" t="e">
        <f t="shared" si="4"/>
        <v>#N/A</v>
      </c>
      <c r="F45" s="33" t="e">
        <f t="shared" si="5"/>
        <v>#N/A</v>
      </c>
      <c r="G45" s="140" t="s">
        <v>358</v>
      </c>
      <c r="H45" s="138">
        <v>0.97199999999999998</v>
      </c>
      <c r="I45" s="139">
        <v>0.97199999999999998</v>
      </c>
      <c r="J45" s="139">
        <v>0.97199999999999998</v>
      </c>
      <c r="K45" s="139">
        <v>0.97199999999999998</v>
      </c>
      <c r="L45" s="139">
        <v>0.97199999999999998</v>
      </c>
      <c r="M45" s="139">
        <v>0.97199999999999998</v>
      </c>
      <c r="N45" s="139">
        <v>0.97199999999999998</v>
      </c>
      <c r="O45" s="139">
        <v>0.97199999999999998</v>
      </c>
      <c r="P45" s="139">
        <v>0.97199999999999998</v>
      </c>
      <c r="Q45" s="139">
        <v>0.97199999999999998</v>
      </c>
      <c r="R45" s="139">
        <v>0.97199999999999998</v>
      </c>
      <c r="S45" s="139">
        <v>0.97199999999999998</v>
      </c>
      <c r="T45" s="28">
        <v>0.97199999999999998</v>
      </c>
      <c r="U45" s="33">
        <f t="shared" ref="U45:U50" si="6">S45</f>
        <v>0.97199999999999998</v>
      </c>
    </row>
    <row r="46" spans="1:21">
      <c r="A46" s="30" t="s">
        <v>300</v>
      </c>
      <c r="B46" s="31" t="s">
        <v>39</v>
      </c>
      <c r="C46" s="135" t="e">
        <f t="shared" si="2"/>
        <v>#N/A</v>
      </c>
      <c r="D46" s="136" t="e">
        <f t="shared" si="3"/>
        <v>#N/A</v>
      </c>
      <c r="E46" s="31" t="e">
        <f t="shared" si="4"/>
        <v>#N/A</v>
      </c>
      <c r="F46" s="31" t="e">
        <f t="shared" si="5"/>
        <v>#N/A</v>
      </c>
      <c r="G46" s="137" t="s">
        <v>361</v>
      </c>
      <c r="H46" s="135">
        <v>0.98799999999999999</v>
      </c>
      <c r="I46" s="136">
        <v>0.98799999999999999</v>
      </c>
      <c r="J46" s="136">
        <v>0.98799999999999999</v>
      </c>
      <c r="K46" s="136">
        <v>0.98799999999999999</v>
      </c>
      <c r="L46" s="136">
        <v>0.98799999999999999</v>
      </c>
      <c r="M46" s="136">
        <v>0.98799999999999999</v>
      </c>
      <c r="N46" s="136">
        <v>0.98799999999999999</v>
      </c>
      <c r="O46" s="136">
        <v>0.98799999999999999</v>
      </c>
      <c r="P46" s="136">
        <v>0.98799999999999999</v>
      </c>
      <c r="Q46" s="136">
        <v>0.98799999999999999</v>
      </c>
      <c r="R46" s="136">
        <v>0.98799999999999999</v>
      </c>
      <c r="S46" s="136">
        <v>0.98799999999999999</v>
      </c>
      <c r="T46" s="27">
        <v>0.98799999999999999</v>
      </c>
      <c r="U46" s="31">
        <f t="shared" si="6"/>
        <v>0.98799999999999999</v>
      </c>
    </row>
    <row r="47" spans="1:21">
      <c r="A47" s="32" t="s">
        <v>301</v>
      </c>
      <c r="B47" s="33" t="s">
        <v>302</v>
      </c>
      <c r="C47" s="138" t="e">
        <f t="shared" si="2"/>
        <v>#N/A</v>
      </c>
      <c r="D47" s="139" t="e">
        <f t="shared" si="3"/>
        <v>#N/A</v>
      </c>
      <c r="E47" s="33" t="e">
        <f t="shared" si="4"/>
        <v>#N/A</v>
      </c>
      <c r="F47" s="33" t="e">
        <f t="shared" si="5"/>
        <v>#N/A</v>
      </c>
      <c r="G47" s="140" t="s">
        <v>362</v>
      </c>
      <c r="H47" s="138">
        <v>0.97699999999999998</v>
      </c>
      <c r="I47" s="139">
        <v>0.97699999999999998</v>
      </c>
      <c r="J47" s="139">
        <v>0.97699999999999998</v>
      </c>
      <c r="K47" s="139">
        <v>0.97699999999999998</v>
      </c>
      <c r="L47" s="139">
        <v>0.97699999999999998</v>
      </c>
      <c r="M47" s="139">
        <v>0.97699999999999998</v>
      </c>
      <c r="N47" s="139">
        <v>0.97699999999999998</v>
      </c>
      <c r="O47" s="139">
        <v>0.97699999999999998</v>
      </c>
      <c r="P47" s="139">
        <v>0.97699999999999998</v>
      </c>
      <c r="Q47" s="139">
        <v>0.97699999999999998</v>
      </c>
      <c r="R47" s="139">
        <v>0.97699999999999998</v>
      </c>
      <c r="S47" s="139">
        <v>0.97699999999999998</v>
      </c>
      <c r="T47" s="28">
        <v>0.97699999999999998</v>
      </c>
      <c r="U47" s="33">
        <f t="shared" si="6"/>
        <v>0.97699999999999998</v>
      </c>
    </row>
    <row r="48" spans="1:21">
      <c r="A48" s="30" t="s">
        <v>303</v>
      </c>
      <c r="B48" s="31" t="s">
        <v>47</v>
      </c>
      <c r="C48" s="135" t="e">
        <f t="shared" si="2"/>
        <v>#N/A</v>
      </c>
      <c r="D48" s="136" t="e">
        <f t="shared" si="3"/>
        <v>#N/A</v>
      </c>
      <c r="E48" s="31" t="e">
        <f t="shared" si="4"/>
        <v>#N/A</v>
      </c>
      <c r="F48" s="31" t="e">
        <f t="shared" si="5"/>
        <v>#N/A</v>
      </c>
      <c r="G48" s="137" t="s">
        <v>363</v>
      </c>
      <c r="H48" s="135">
        <v>0.89600000000000002</v>
      </c>
      <c r="I48" s="136">
        <v>0.90400000000000003</v>
      </c>
      <c r="J48" s="136">
        <v>0.90700000000000003</v>
      </c>
      <c r="K48" s="136">
        <v>0.91200000000000003</v>
      </c>
      <c r="L48" s="136">
        <v>0.90400000000000003</v>
      </c>
      <c r="M48" s="136">
        <v>0.92500000000000004</v>
      </c>
      <c r="N48" s="136">
        <v>0.90400000000000003</v>
      </c>
      <c r="O48" s="136">
        <v>0.89500000000000002</v>
      </c>
      <c r="P48" s="136">
        <v>0.91</v>
      </c>
      <c r="Q48" s="136">
        <v>0.89600000000000002</v>
      </c>
      <c r="R48" s="136">
        <v>0.89600000000000002</v>
      </c>
      <c r="S48" s="136">
        <v>0.90400000000000003</v>
      </c>
      <c r="T48" s="27">
        <v>0.90600000000000003</v>
      </c>
      <c r="U48" s="31">
        <f t="shared" si="6"/>
        <v>0.90400000000000003</v>
      </c>
    </row>
    <row r="49" spans="1:21">
      <c r="A49" s="32" t="s">
        <v>304</v>
      </c>
      <c r="B49" s="33" t="s">
        <v>45</v>
      </c>
      <c r="C49" s="138" t="e">
        <f t="shared" si="2"/>
        <v>#N/A</v>
      </c>
      <c r="D49" s="139" t="e">
        <f t="shared" si="3"/>
        <v>#N/A</v>
      </c>
      <c r="E49" s="33" t="e">
        <f t="shared" si="4"/>
        <v>#N/A</v>
      </c>
      <c r="F49" s="33" t="e">
        <f t="shared" si="5"/>
        <v>#N/A</v>
      </c>
      <c r="G49" s="140" t="s">
        <v>359</v>
      </c>
      <c r="H49" s="138">
        <v>0.998</v>
      </c>
      <c r="I49" s="139">
        <v>0.998</v>
      </c>
      <c r="J49" s="139">
        <v>0.998</v>
      </c>
      <c r="K49" s="139">
        <v>0.998</v>
      </c>
      <c r="L49" s="139">
        <v>0.998</v>
      </c>
      <c r="M49" s="139">
        <v>0.998</v>
      </c>
      <c r="N49" s="139">
        <v>0.998</v>
      </c>
      <c r="O49" s="139">
        <v>0.998</v>
      </c>
      <c r="P49" s="139">
        <v>0.998</v>
      </c>
      <c r="Q49" s="139">
        <v>0.998</v>
      </c>
      <c r="R49" s="139">
        <v>0.998</v>
      </c>
      <c r="S49" s="139">
        <v>0.998</v>
      </c>
      <c r="T49" s="28">
        <v>0.998</v>
      </c>
      <c r="U49" s="33">
        <f t="shared" si="6"/>
        <v>0.998</v>
      </c>
    </row>
    <row r="50" spans="1:21" ht="13.5" thickBot="1">
      <c r="A50" s="35" t="s">
        <v>305</v>
      </c>
      <c r="B50" s="36" t="s">
        <v>306</v>
      </c>
      <c r="C50" s="142" t="e">
        <f t="shared" si="2"/>
        <v>#N/A</v>
      </c>
      <c r="D50" s="143" t="e">
        <f t="shared" si="3"/>
        <v>#N/A</v>
      </c>
      <c r="E50" s="36" t="e">
        <f t="shared" si="4"/>
        <v>#N/A</v>
      </c>
      <c r="F50" s="36" t="e">
        <f t="shared" si="5"/>
        <v>#N/A</v>
      </c>
      <c r="G50" s="144">
        <v>1</v>
      </c>
      <c r="H50" s="142">
        <v>1</v>
      </c>
      <c r="I50" s="143">
        <v>1</v>
      </c>
      <c r="J50" s="143">
        <v>1</v>
      </c>
      <c r="K50" s="143">
        <v>1</v>
      </c>
      <c r="L50" s="143">
        <v>1</v>
      </c>
      <c r="M50" s="143">
        <v>1</v>
      </c>
      <c r="N50" s="143">
        <v>1</v>
      </c>
      <c r="O50" s="143">
        <v>1</v>
      </c>
      <c r="P50" s="143">
        <v>1</v>
      </c>
      <c r="Q50" s="143">
        <v>1</v>
      </c>
      <c r="R50" s="143">
        <v>1</v>
      </c>
      <c r="S50" s="143">
        <v>1</v>
      </c>
      <c r="T50" s="44">
        <v>1</v>
      </c>
      <c r="U50" s="36">
        <f t="shared" si="6"/>
        <v>1</v>
      </c>
    </row>
    <row r="52" spans="1:21" ht="13.5" thickBot="1">
      <c r="A52" s="129" t="s">
        <v>366</v>
      </c>
      <c r="B52" s="122"/>
      <c r="C52" s="122"/>
      <c r="D52" s="122"/>
      <c r="E52" s="122"/>
      <c r="F52" s="122"/>
    </row>
    <row r="53" spans="1:21" ht="51">
      <c r="A53" s="123" t="s">
        <v>335</v>
      </c>
      <c r="B53" s="130" t="s">
        <v>336</v>
      </c>
      <c r="C53" s="131" t="s">
        <v>348</v>
      </c>
      <c r="D53" s="132" t="s">
        <v>349</v>
      </c>
      <c r="E53" s="132" t="s">
        <v>350</v>
      </c>
      <c r="F53" s="133" t="s">
        <v>351</v>
      </c>
    </row>
    <row r="54" spans="1:21">
      <c r="A54" s="30" t="s">
        <v>6</v>
      </c>
      <c r="B54" s="31" t="s">
        <v>292</v>
      </c>
      <c r="C54" s="135" t="str">
        <f t="shared" ref="C54:F76" si="7">IF(ISERROR(C28),"-",C28)</f>
        <v>-</v>
      </c>
      <c r="D54" s="136" t="str">
        <f t="shared" si="7"/>
        <v>-</v>
      </c>
      <c r="E54" s="136" t="str">
        <f t="shared" si="7"/>
        <v>-</v>
      </c>
      <c r="F54" s="31" t="str">
        <f t="shared" si="7"/>
        <v>-</v>
      </c>
    </row>
    <row r="55" spans="1:21">
      <c r="A55" s="32" t="s">
        <v>7</v>
      </c>
      <c r="B55" s="33" t="s">
        <v>8</v>
      </c>
      <c r="C55" s="138" t="str">
        <f>IF(ISERROR(C29),"-",C29)</f>
        <v>-</v>
      </c>
      <c r="D55" s="139" t="str">
        <f t="shared" si="7"/>
        <v>-</v>
      </c>
      <c r="E55" s="139" t="str">
        <f t="shared" si="7"/>
        <v>-</v>
      </c>
      <c r="F55" s="33" t="str">
        <f t="shared" si="7"/>
        <v>-</v>
      </c>
    </row>
    <row r="56" spans="1:21">
      <c r="A56" s="30" t="s">
        <v>9</v>
      </c>
      <c r="B56" s="31" t="s">
        <v>10</v>
      </c>
      <c r="C56" s="135" t="str">
        <f>IF(ISERROR(C30),"-",C30)</f>
        <v>-</v>
      </c>
      <c r="D56" s="136" t="str">
        <f t="shared" si="7"/>
        <v>-</v>
      </c>
      <c r="E56" s="136" t="str">
        <f t="shared" si="7"/>
        <v>-</v>
      </c>
      <c r="F56" s="31" t="str">
        <f t="shared" si="7"/>
        <v>-</v>
      </c>
    </row>
    <row r="57" spans="1:21">
      <c r="A57" s="32" t="s">
        <v>11</v>
      </c>
      <c r="B57" s="33" t="s">
        <v>12</v>
      </c>
      <c r="C57" s="138" t="str">
        <f t="shared" si="7"/>
        <v>-</v>
      </c>
      <c r="D57" s="139" t="str">
        <f t="shared" si="7"/>
        <v>-</v>
      </c>
      <c r="E57" s="139" t="str">
        <f t="shared" si="7"/>
        <v>-</v>
      </c>
      <c r="F57" s="33" t="str">
        <f t="shared" si="7"/>
        <v>-</v>
      </c>
    </row>
    <row r="58" spans="1:21">
      <c r="A58" s="30" t="s">
        <v>13</v>
      </c>
      <c r="B58" s="31" t="s">
        <v>14</v>
      </c>
      <c r="C58" s="135" t="str">
        <f t="shared" si="7"/>
        <v>-</v>
      </c>
      <c r="D58" s="136" t="str">
        <f t="shared" si="7"/>
        <v>-</v>
      </c>
      <c r="E58" s="136" t="str">
        <f t="shared" si="7"/>
        <v>-</v>
      </c>
      <c r="F58" s="31" t="str">
        <f t="shared" si="7"/>
        <v>-</v>
      </c>
    </row>
    <row r="59" spans="1:21" ht="38.25">
      <c r="A59" s="32" t="s">
        <v>15</v>
      </c>
      <c r="B59" s="34" t="s">
        <v>320</v>
      </c>
      <c r="C59" s="138" t="str">
        <f t="shared" si="7"/>
        <v>-</v>
      </c>
      <c r="D59" s="139" t="str">
        <f t="shared" si="7"/>
        <v>-</v>
      </c>
      <c r="E59" s="139" t="str">
        <f t="shared" si="7"/>
        <v>-</v>
      </c>
      <c r="F59" s="33" t="str">
        <f t="shared" si="7"/>
        <v>-</v>
      </c>
    </row>
    <row r="60" spans="1:21">
      <c r="A60" s="30" t="s">
        <v>16</v>
      </c>
      <c r="B60" s="31" t="s">
        <v>17</v>
      </c>
      <c r="C60" s="135" t="str">
        <f t="shared" si="7"/>
        <v>-</v>
      </c>
      <c r="D60" s="136" t="str">
        <f t="shared" si="7"/>
        <v>-</v>
      </c>
      <c r="E60" s="136" t="str">
        <f t="shared" si="7"/>
        <v>-</v>
      </c>
      <c r="F60" s="31" t="str">
        <f t="shared" si="7"/>
        <v>-</v>
      </c>
    </row>
    <row r="61" spans="1:21">
      <c r="A61" s="32" t="s">
        <v>18</v>
      </c>
      <c r="B61" s="33" t="s">
        <v>293</v>
      </c>
      <c r="C61" s="138" t="str">
        <f t="shared" si="7"/>
        <v>-</v>
      </c>
      <c r="D61" s="139" t="str">
        <f t="shared" si="7"/>
        <v>-</v>
      </c>
      <c r="E61" s="139" t="str">
        <f t="shared" si="7"/>
        <v>-</v>
      </c>
      <c r="F61" s="33" t="str">
        <f t="shared" si="7"/>
        <v>-</v>
      </c>
    </row>
    <row r="62" spans="1:21">
      <c r="A62" s="30" t="s">
        <v>294</v>
      </c>
      <c r="B62" s="31" t="s">
        <v>19</v>
      </c>
      <c r="C62" s="135" t="str">
        <f t="shared" si="7"/>
        <v>-</v>
      </c>
      <c r="D62" s="136" t="str">
        <f t="shared" si="7"/>
        <v>-</v>
      </c>
      <c r="E62" s="136" t="str">
        <f t="shared" si="7"/>
        <v>-</v>
      </c>
      <c r="F62" s="31" t="str">
        <f t="shared" si="7"/>
        <v>-</v>
      </c>
    </row>
    <row r="63" spans="1:21">
      <c r="A63" s="32" t="s">
        <v>20</v>
      </c>
      <c r="B63" s="33" t="s">
        <v>27</v>
      </c>
      <c r="C63" s="138" t="str">
        <f t="shared" si="7"/>
        <v>-</v>
      </c>
      <c r="D63" s="139" t="str">
        <f t="shared" si="7"/>
        <v>-</v>
      </c>
      <c r="E63" s="139" t="str">
        <f t="shared" si="7"/>
        <v>-</v>
      </c>
      <c r="F63" s="33" t="str">
        <f t="shared" si="7"/>
        <v>-</v>
      </c>
    </row>
    <row r="64" spans="1:21">
      <c r="A64" s="30" t="s">
        <v>21</v>
      </c>
      <c r="B64" s="31" t="s">
        <v>29</v>
      </c>
      <c r="C64" s="135" t="str">
        <f t="shared" si="7"/>
        <v>-</v>
      </c>
      <c r="D64" s="136" t="str">
        <f t="shared" si="7"/>
        <v>-</v>
      </c>
      <c r="E64" s="136" t="str">
        <f t="shared" si="7"/>
        <v>-</v>
      </c>
      <c r="F64" s="31" t="str">
        <f t="shared" si="7"/>
        <v>-</v>
      </c>
    </row>
    <row r="65" spans="1:6">
      <c r="A65" s="32" t="s">
        <v>22</v>
      </c>
      <c r="B65" s="33" t="s">
        <v>30</v>
      </c>
      <c r="C65" s="138" t="str">
        <f t="shared" ref="C65:F67" si="8">IF(ISERROR(C39),"-",IF(C$78="Taip","-",C39))</f>
        <v>-</v>
      </c>
      <c r="D65" s="139" t="str">
        <f t="shared" si="8"/>
        <v>-</v>
      </c>
      <c r="E65" s="139" t="str">
        <f t="shared" si="8"/>
        <v>-</v>
      </c>
      <c r="F65" s="33" t="str">
        <f t="shared" si="8"/>
        <v>-</v>
      </c>
    </row>
    <row r="66" spans="1:6">
      <c r="A66" s="30" t="s">
        <v>23</v>
      </c>
      <c r="B66" s="31" t="s">
        <v>31</v>
      </c>
      <c r="C66" s="135" t="str">
        <f t="shared" si="8"/>
        <v>-</v>
      </c>
      <c r="D66" s="136" t="str">
        <f t="shared" si="8"/>
        <v>-</v>
      </c>
      <c r="E66" s="136" t="str">
        <f t="shared" si="8"/>
        <v>-</v>
      </c>
      <c r="F66" s="31" t="str">
        <f t="shared" si="8"/>
        <v>-</v>
      </c>
    </row>
    <row r="67" spans="1:6">
      <c r="A67" s="32" t="s">
        <v>24</v>
      </c>
      <c r="B67" s="33" t="s">
        <v>295</v>
      </c>
      <c r="C67" s="138" t="str">
        <f t="shared" si="8"/>
        <v>-</v>
      </c>
      <c r="D67" s="139" t="str">
        <f t="shared" si="8"/>
        <v>-</v>
      </c>
      <c r="E67" s="139" t="str">
        <f t="shared" si="8"/>
        <v>-</v>
      </c>
      <c r="F67" s="33" t="str">
        <f t="shared" si="8"/>
        <v>-</v>
      </c>
    </row>
    <row r="68" spans="1:6">
      <c r="A68" s="30" t="s">
        <v>25</v>
      </c>
      <c r="B68" s="31" t="s">
        <v>296</v>
      </c>
      <c r="C68" s="135" t="str">
        <f t="shared" si="7"/>
        <v>-</v>
      </c>
      <c r="D68" s="136" t="str">
        <f t="shared" si="7"/>
        <v>-</v>
      </c>
      <c r="E68" s="136" t="str">
        <f t="shared" si="7"/>
        <v>-</v>
      </c>
      <c r="F68" s="31" t="str">
        <f t="shared" si="7"/>
        <v>-</v>
      </c>
    </row>
    <row r="69" spans="1:6">
      <c r="A69" s="32" t="s">
        <v>297</v>
      </c>
      <c r="B69" s="33" t="s">
        <v>33</v>
      </c>
      <c r="C69" s="138" t="str">
        <f t="shared" si="7"/>
        <v>-</v>
      </c>
      <c r="D69" s="139" t="str">
        <f t="shared" si="7"/>
        <v>-</v>
      </c>
      <c r="E69" s="139" t="str">
        <f t="shared" si="7"/>
        <v>-</v>
      </c>
      <c r="F69" s="33" t="str">
        <f t="shared" si="7"/>
        <v>-</v>
      </c>
    </row>
    <row r="70" spans="1:6">
      <c r="A70" s="30" t="s">
        <v>298</v>
      </c>
      <c r="B70" s="31" t="s">
        <v>35</v>
      </c>
      <c r="C70" s="135" t="str">
        <f t="shared" si="7"/>
        <v>-</v>
      </c>
      <c r="D70" s="136" t="str">
        <f t="shared" si="7"/>
        <v>-</v>
      </c>
      <c r="E70" s="136" t="str">
        <f t="shared" si="7"/>
        <v>-</v>
      </c>
      <c r="F70" s="31" t="str">
        <f t="shared" si="7"/>
        <v>-</v>
      </c>
    </row>
    <row r="71" spans="1:6">
      <c r="A71" s="32" t="s">
        <v>299</v>
      </c>
      <c r="B71" s="33" t="s">
        <v>37</v>
      </c>
      <c r="C71" s="138" t="str">
        <f t="shared" si="7"/>
        <v>-</v>
      </c>
      <c r="D71" s="139" t="str">
        <f t="shared" si="7"/>
        <v>-</v>
      </c>
      <c r="E71" s="139" t="str">
        <f t="shared" si="7"/>
        <v>-</v>
      </c>
      <c r="F71" s="33" t="str">
        <f t="shared" si="7"/>
        <v>-</v>
      </c>
    </row>
    <row r="72" spans="1:6">
      <c r="A72" s="30" t="s">
        <v>300</v>
      </c>
      <c r="B72" s="31" t="s">
        <v>39</v>
      </c>
      <c r="C72" s="135" t="str">
        <f t="shared" si="7"/>
        <v>-</v>
      </c>
      <c r="D72" s="136" t="str">
        <f t="shared" si="7"/>
        <v>-</v>
      </c>
      <c r="E72" s="136" t="str">
        <f t="shared" si="7"/>
        <v>-</v>
      </c>
      <c r="F72" s="31" t="str">
        <f t="shared" si="7"/>
        <v>-</v>
      </c>
    </row>
    <row r="73" spans="1:6">
      <c r="A73" s="32" t="s">
        <v>301</v>
      </c>
      <c r="B73" s="33" t="s">
        <v>302</v>
      </c>
      <c r="C73" s="138" t="str">
        <f t="shared" si="7"/>
        <v>-</v>
      </c>
      <c r="D73" s="139" t="str">
        <f t="shared" si="7"/>
        <v>-</v>
      </c>
      <c r="E73" s="139" t="str">
        <f t="shared" si="7"/>
        <v>-</v>
      </c>
      <c r="F73" s="33" t="str">
        <f t="shared" si="7"/>
        <v>-</v>
      </c>
    </row>
    <row r="74" spans="1:6">
      <c r="A74" s="30" t="s">
        <v>303</v>
      </c>
      <c r="B74" s="31" t="s">
        <v>47</v>
      </c>
      <c r="C74" s="135" t="str">
        <f t="shared" si="7"/>
        <v>-</v>
      </c>
      <c r="D74" s="136" t="str">
        <f t="shared" si="7"/>
        <v>-</v>
      </c>
      <c r="E74" s="136" t="str">
        <f t="shared" si="7"/>
        <v>-</v>
      </c>
      <c r="F74" s="31" t="str">
        <f t="shared" si="7"/>
        <v>-</v>
      </c>
    </row>
    <row r="75" spans="1:6">
      <c r="A75" s="32" t="s">
        <v>304</v>
      </c>
      <c r="B75" s="33" t="s">
        <v>45</v>
      </c>
      <c r="C75" s="138" t="str">
        <f t="shared" si="7"/>
        <v>-</v>
      </c>
      <c r="D75" s="139" t="str">
        <f t="shared" si="7"/>
        <v>-</v>
      </c>
      <c r="E75" s="139" t="str">
        <f t="shared" si="7"/>
        <v>-</v>
      </c>
      <c r="F75" s="33" t="str">
        <f t="shared" si="7"/>
        <v>-</v>
      </c>
    </row>
    <row r="76" spans="1:6" ht="13.5" thickBot="1">
      <c r="A76" s="35" t="s">
        <v>305</v>
      </c>
      <c r="B76" s="36" t="s">
        <v>306</v>
      </c>
      <c r="C76" s="142" t="str">
        <f t="shared" si="7"/>
        <v>-</v>
      </c>
      <c r="D76" s="143" t="str">
        <f t="shared" si="7"/>
        <v>-</v>
      </c>
      <c r="E76" s="143" t="str">
        <f t="shared" si="7"/>
        <v>-</v>
      </c>
      <c r="F76" s="36" t="str">
        <f t="shared" si="7"/>
        <v>-</v>
      </c>
    </row>
    <row r="78" spans="1:6" ht="25.5">
      <c r="B78" s="101" t="s">
        <v>467</v>
      </c>
      <c r="C78" s="145" t="s">
        <v>154</v>
      </c>
      <c r="D78" s="145" t="s">
        <v>154</v>
      </c>
      <c r="E78" s="145" t="s">
        <v>154</v>
      </c>
      <c r="F78" s="145" t="s">
        <v>154</v>
      </c>
    </row>
  </sheetData>
  <pageMargins left="0.23622047244094491" right="0.23622047244094491" top="0.74803149606299213" bottom="0.74803149606299213" header="0.31496062992125984" footer="0.31496062992125984"/>
  <pageSetup paperSize="9" scale="34" orientation="landscape" cellComments="asDisplayed"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tabColor rgb="FFFAFAC8"/>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E6" sqref="E6"/>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6" customWidth="1"/>
    <col min="32" max="36" width="12.7109375" style="26" hidden="1" customWidth="1"/>
    <col min="37" max="37" width="1.28515625" style="3" customWidth="1"/>
    <col min="38" max="39" width="9.140625" style="3" hidden="1" customWidth="1"/>
    <col min="40" max="40" width="19.5703125" style="3" hidden="1" customWidth="1"/>
    <col min="41" max="41" width="27.5703125" style="26" hidden="1" customWidth="1"/>
    <col min="42" max="42" width="9.140625" style="52"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6"/>
      <c r="AW1" s="26"/>
      <c r="AX1" s="26"/>
      <c r="AY1" s="26"/>
      <c r="AZ1" s="26"/>
      <c r="BA1" s="26"/>
      <c r="BB1" s="26"/>
      <c r="BC1" s="26"/>
    </row>
    <row r="2" spans="2:55" ht="27.75" customHeight="1">
      <c r="B2" s="164"/>
      <c r="C2" s="929" t="str">
        <f>UPPER('1'!M36)&amp;"
"&amp;UPPER('1'!M37)</f>
        <v xml:space="preserve">PAPILDOMAS INVESTAVIMO OBJEKTAS (C)
</v>
      </c>
      <c r="D2" s="929"/>
      <c r="E2" s="929"/>
    </row>
    <row r="3" spans="2:55" ht="26.25" customHeight="1" thickBot="1">
      <c r="B3" s="165"/>
      <c r="C3" s="930" t="str">
        <f>"Alternatyva """&amp;Data0!O14&amp;""""</f>
        <v>Alternatyva ""</v>
      </c>
      <c r="D3" s="930"/>
      <c r="E3" s="930"/>
      <c r="G3" s="2"/>
    </row>
    <row r="4" spans="2:55" ht="26.25" customHeight="1">
      <c r="B4" s="53"/>
      <c r="C4" s="932" t="str">
        <f ca="1">IF(ISERROR(AZ6),"",AZ6)</f>
        <v/>
      </c>
      <c r="D4" s="932"/>
      <c r="E4" s="932"/>
      <c r="G4" s="2"/>
      <c r="AM4" s="384" t="s">
        <v>607</v>
      </c>
      <c r="AN4" s="514" t="s">
        <v>967</v>
      </c>
      <c r="AO4" s="386" t="s">
        <v>382</v>
      </c>
      <c r="AP4" s="927" t="s">
        <v>376</v>
      </c>
      <c r="AQ4" s="927"/>
      <c r="AR4" s="927"/>
      <c r="AS4" s="927"/>
      <c r="AT4" s="927"/>
      <c r="AU4" s="927"/>
      <c r="AV4" s="927"/>
      <c r="AW4" s="927"/>
      <c r="AX4" s="927"/>
      <c r="AY4" s="928"/>
      <c r="AZ4" s="385" t="s">
        <v>378</v>
      </c>
    </row>
    <row r="5" spans="2:55">
      <c r="B5" s="54" t="str">
        <f>IF(Kalba="EN",Data2!C30,Data2!B30)</f>
        <v>Projekto įgyvendinimo metai</v>
      </c>
      <c r="C5" s="55"/>
      <c r="D5" s="56" t="s">
        <v>331</v>
      </c>
      <c r="E5" s="57"/>
      <c r="F5" s="58">
        <f>Data4!M1</f>
        <v>0</v>
      </c>
      <c r="G5" s="58">
        <f>Data4!N1</f>
        <v>1</v>
      </c>
      <c r="H5" s="58">
        <f>Data4!O1</f>
        <v>2</v>
      </c>
      <c r="I5" s="58">
        <f>Data4!P1</f>
        <v>3</v>
      </c>
      <c r="J5" s="58">
        <f>Data4!Q1</f>
        <v>4</v>
      </c>
      <c r="K5" s="58">
        <f>Data4!R1</f>
        <v>5</v>
      </c>
      <c r="L5" s="58">
        <f>Data4!S1</f>
        <v>6</v>
      </c>
      <c r="M5" s="58">
        <f>Data4!T1</f>
        <v>7</v>
      </c>
      <c r="N5" s="58">
        <f>Data4!U1</f>
        <v>8</v>
      </c>
      <c r="O5" s="58">
        <f>Data4!V1</f>
        <v>9</v>
      </c>
      <c r="P5" s="58">
        <f>Data4!W1</f>
        <v>10</v>
      </c>
      <c r="Q5" s="58">
        <f>Data4!X1</f>
        <v>11</v>
      </c>
      <c r="R5" s="58">
        <f>Data4!Y1</f>
        <v>12</v>
      </c>
      <c r="S5" s="58">
        <f>Data4!Z1</f>
        <v>13</v>
      </c>
      <c r="T5" s="58">
        <f>Data4!AA1</f>
        <v>14</v>
      </c>
      <c r="U5" s="58">
        <f>Data4!AB1</f>
        <v>15</v>
      </c>
      <c r="V5" s="58">
        <f>Data4!AC1</f>
        <v>16</v>
      </c>
      <c r="W5" s="58">
        <f>Data4!AD1</f>
        <v>17</v>
      </c>
      <c r="X5" s="58">
        <f>Data4!AE1</f>
        <v>18</v>
      </c>
      <c r="Y5" s="58">
        <f>Data4!AF1</f>
        <v>19</v>
      </c>
      <c r="Z5" s="58">
        <f>Data4!AG1</f>
        <v>20</v>
      </c>
      <c r="AA5" s="58">
        <f>Data4!AH1</f>
        <v>21</v>
      </c>
      <c r="AB5" s="58">
        <f>Data4!AI1</f>
        <v>22</v>
      </c>
      <c r="AC5" s="58">
        <f>Data4!AJ1</f>
        <v>23</v>
      </c>
      <c r="AD5" s="58">
        <f>Data4!AK1</f>
        <v>24</v>
      </c>
      <c r="AE5" s="58">
        <f>Data4!AL1</f>
        <v>25</v>
      </c>
      <c r="AF5" s="58">
        <f>Data4!AM1</f>
        <v>26</v>
      </c>
      <c r="AG5" s="58">
        <f>Data4!AN1</f>
        <v>27</v>
      </c>
      <c r="AH5" s="58">
        <f>Data4!AO1</f>
        <v>28</v>
      </c>
      <c r="AI5" s="58">
        <f>Data4!AP1</f>
        <v>29</v>
      </c>
      <c r="AJ5" s="58">
        <f>Data4!AQ1</f>
        <v>30</v>
      </c>
      <c r="AM5" s="381"/>
      <c r="AN5" s="513"/>
      <c r="AO5" s="387"/>
      <c r="AP5" s="59">
        <v>1</v>
      </c>
      <c r="AQ5" s="59">
        <v>2</v>
      </c>
      <c r="AR5" s="59">
        <v>3</v>
      </c>
      <c r="AS5" s="59">
        <v>4</v>
      </c>
      <c r="AT5" s="59">
        <v>5</v>
      </c>
      <c r="AU5" s="59">
        <v>6</v>
      </c>
      <c r="AV5" s="59">
        <v>7</v>
      </c>
      <c r="AW5" s="59">
        <v>8</v>
      </c>
      <c r="AX5" s="59">
        <v>9</v>
      </c>
      <c r="AY5" s="388">
        <v>10</v>
      </c>
      <c r="AZ5" s="379" t="str">
        <f ca="1">IF(MAX(AP6:AY6)=0,"",INDEX(AP5:AY5,1,MATCH(MAX(AP6:AY6),AP6:AY6,0)))</f>
        <v/>
      </c>
    </row>
    <row r="6" spans="2:55">
      <c r="B6" s="54" t="str">
        <f>IF(Kalba="EN",Data2!C31,Data2!B31)</f>
        <v>Projekto biudžeto eilutė / Projekto įgyvendinimo kalendoriniai metai</v>
      </c>
      <c r="C6" s="55"/>
      <c r="D6" s="60" t="s">
        <v>383</v>
      </c>
      <c r="E6" s="60" t="s">
        <v>1482</v>
      </c>
      <c r="F6" s="58">
        <f>Data4!M2</f>
        <v>2017</v>
      </c>
      <c r="G6" s="58">
        <f>Data4!N2</f>
        <v>2018</v>
      </c>
      <c r="H6" s="58">
        <f>Data4!O2</f>
        <v>2019</v>
      </c>
      <c r="I6" s="58">
        <f>Data4!P2</f>
        <v>2020</v>
      </c>
      <c r="J6" s="58">
        <f>Data4!Q2</f>
        <v>2021</v>
      </c>
      <c r="K6" s="58">
        <f>Data4!R2</f>
        <v>2022</v>
      </c>
      <c r="L6" s="58">
        <f>Data4!S2</f>
        <v>2023</v>
      </c>
      <c r="M6" s="58">
        <f>Data4!T2</f>
        <v>2024</v>
      </c>
      <c r="N6" s="58">
        <f>Data4!U2</f>
        <v>2025</v>
      </c>
      <c r="O6" s="58">
        <f>Data4!V2</f>
        <v>2026</v>
      </c>
      <c r="P6" s="58">
        <f>Data4!W2</f>
        <v>2027</v>
      </c>
      <c r="Q6" s="58">
        <f>Data4!X2</f>
        <v>2028</v>
      </c>
      <c r="R6" s="58">
        <f>Data4!Y2</f>
        <v>2029</v>
      </c>
      <c r="S6" s="58">
        <f>Data4!Z2</f>
        <v>2030</v>
      </c>
      <c r="T6" s="58">
        <f>Data4!AA2</f>
        <v>2031</v>
      </c>
      <c r="U6" s="58">
        <f>Data4!AB2</f>
        <v>2032</v>
      </c>
      <c r="V6" s="58">
        <f>Data4!AC2</f>
        <v>2033</v>
      </c>
      <c r="W6" s="58">
        <f>Data4!AD2</f>
        <v>2034</v>
      </c>
      <c r="X6" s="58">
        <f>Data4!AE2</f>
        <v>2035</v>
      </c>
      <c r="Y6" s="58">
        <f>Data4!AF2</f>
        <v>2036</v>
      </c>
      <c r="Z6" s="58">
        <f>Data4!AG2</f>
        <v>2037</v>
      </c>
      <c r="AA6" s="58">
        <f>Data4!AH2</f>
        <v>2038</v>
      </c>
      <c r="AB6" s="58">
        <f>Data4!AI2</f>
        <v>2039</v>
      </c>
      <c r="AC6" s="58">
        <f>Data4!AJ2</f>
        <v>2040</v>
      </c>
      <c r="AD6" s="58">
        <f>Data4!AK2</f>
        <v>2041</v>
      </c>
      <c r="AE6" s="58">
        <f>Data4!AL2</f>
        <v>2042</v>
      </c>
      <c r="AF6" s="58">
        <f>Data4!AM2</f>
        <v>2043</v>
      </c>
      <c r="AG6" s="58">
        <f>Data4!AN2</f>
        <v>2044</v>
      </c>
      <c r="AH6" s="58">
        <f>Data4!AO2</f>
        <v>2045</v>
      </c>
      <c r="AI6" s="58">
        <f>Data4!AP2</f>
        <v>2046</v>
      </c>
      <c r="AJ6" s="58">
        <f>Data4!AQ2</f>
        <v>2047</v>
      </c>
      <c r="AM6" s="381"/>
      <c r="AN6" s="513"/>
      <c r="AO6" s="387"/>
      <c r="AP6" s="59">
        <f t="shared" ref="AP6:AY6" si="0">COUNTIF(AP$7:AP$59,"Klaida")</f>
        <v>0</v>
      </c>
      <c r="AQ6" s="59">
        <f t="shared" ca="1" si="0"/>
        <v>0</v>
      </c>
      <c r="AR6" s="59">
        <f t="shared" si="0"/>
        <v>0</v>
      </c>
      <c r="AS6" s="59">
        <f t="shared" si="0"/>
        <v>0</v>
      </c>
      <c r="AT6" s="59">
        <f t="shared" si="0"/>
        <v>0</v>
      </c>
      <c r="AU6" s="59">
        <f t="shared" si="0"/>
        <v>0</v>
      </c>
      <c r="AV6" s="59">
        <f t="shared" si="0"/>
        <v>0</v>
      </c>
      <c r="AW6" s="59">
        <f t="shared" si="0"/>
        <v>0</v>
      </c>
      <c r="AX6" s="59">
        <f t="shared" si="0"/>
        <v>0</v>
      </c>
      <c r="AY6" s="388">
        <f t="shared" si="0"/>
        <v>0</v>
      </c>
      <c r="AZ6" s="3" t="e">
        <f ca="1">VLOOKUP(AZ5,Klaidu_pranesimai,2,FALSE)</f>
        <v>#N/A</v>
      </c>
    </row>
    <row r="7" spans="2:55" s="61" customFormat="1">
      <c r="B7" s="5" t="s">
        <v>6</v>
      </c>
      <c r="C7" s="5" t="str">
        <f>IF(Kalba="EN",Data2!C32,Data2!B32)</f>
        <v>Alternatyvos investicijos, iš viso</v>
      </c>
      <c r="D7" s="62">
        <f>ROUND(SUM(D8:D15),0)</f>
        <v>0</v>
      </c>
      <c r="E7" s="62">
        <f>ROUND(SUM(E8:E15),0)</f>
        <v>0</v>
      </c>
      <c r="F7" s="62">
        <f>ROUND(SUM(F8:F15),0)</f>
        <v>0</v>
      </c>
      <c r="G7" s="62">
        <f t="shared" ref="G7:AJ7" si="1">ROUND(SUM(G8:G15),0)</f>
        <v>0</v>
      </c>
      <c r="H7" s="62">
        <f t="shared" si="1"/>
        <v>0</v>
      </c>
      <c r="I7" s="62">
        <f t="shared" si="1"/>
        <v>0</v>
      </c>
      <c r="J7" s="62">
        <f t="shared" si="1"/>
        <v>0</v>
      </c>
      <c r="K7" s="62">
        <f t="shared" si="1"/>
        <v>0</v>
      </c>
      <c r="L7" s="62">
        <f t="shared" si="1"/>
        <v>0</v>
      </c>
      <c r="M7" s="62">
        <f t="shared" si="1"/>
        <v>0</v>
      </c>
      <c r="N7" s="62">
        <f t="shared" si="1"/>
        <v>0</v>
      </c>
      <c r="O7" s="62">
        <f t="shared" si="1"/>
        <v>0</v>
      </c>
      <c r="P7" s="62">
        <f t="shared" si="1"/>
        <v>0</v>
      </c>
      <c r="Q7" s="62">
        <f t="shared" si="1"/>
        <v>0</v>
      </c>
      <c r="R7" s="62">
        <f t="shared" si="1"/>
        <v>0</v>
      </c>
      <c r="S7" s="62">
        <f t="shared" si="1"/>
        <v>0</v>
      </c>
      <c r="T7" s="62">
        <f t="shared" si="1"/>
        <v>0</v>
      </c>
      <c r="U7" s="62">
        <f t="shared" si="1"/>
        <v>0</v>
      </c>
      <c r="V7" s="62">
        <f t="shared" si="1"/>
        <v>0</v>
      </c>
      <c r="W7" s="62">
        <f t="shared" si="1"/>
        <v>0</v>
      </c>
      <c r="X7" s="62">
        <f t="shared" si="1"/>
        <v>0</v>
      </c>
      <c r="Y7" s="62">
        <f t="shared" si="1"/>
        <v>0</v>
      </c>
      <c r="Z7" s="62">
        <f t="shared" si="1"/>
        <v>0</v>
      </c>
      <c r="AA7" s="62">
        <f t="shared" si="1"/>
        <v>0</v>
      </c>
      <c r="AB7" s="62">
        <f t="shared" si="1"/>
        <v>0</v>
      </c>
      <c r="AC7" s="62">
        <f t="shared" si="1"/>
        <v>0</v>
      </c>
      <c r="AD7" s="62">
        <f t="shared" si="1"/>
        <v>0</v>
      </c>
      <c r="AE7" s="62">
        <f t="shared" si="1"/>
        <v>0</v>
      </c>
      <c r="AF7" s="62">
        <f t="shared" si="1"/>
        <v>0</v>
      </c>
      <c r="AG7" s="62">
        <f t="shared" si="1"/>
        <v>0</v>
      </c>
      <c r="AH7" s="62">
        <f t="shared" si="1"/>
        <v>0</v>
      </c>
      <c r="AI7" s="62">
        <f t="shared" si="1"/>
        <v>0</v>
      </c>
      <c r="AJ7" s="62">
        <f t="shared" si="1"/>
        <v>0</v>
      </c>
      <c r="AM7" s="382">
        <f>ROUND(SUM(AM8:AM15),0)</f>
        <v>0</v>
      </c>
      <c r="AN7" s="382">
        <f>ROUND(SUM(AN8:AN15),0)</f>
        <v>0</v>
      </c>
      <c r="AO7" s="389"/>
      <c r="AP7" s="63"/>
      <c r="AQ7" s="63"/>
      <c r="AR7" s="63"/>
      <c r="AS7" s="63"/>
      <c r="AT7" s="63"/>
      <c r="AU7" s="63"/>
      <c r="AV7" s="63"/>
      <c r="AW7" s="63"/>
      <c r="AX7" s="63"/>
      <c r="AY7" s="390"/>
    </row>
    <row r="8" spans="2:55">
      <c r="B8" s="64" t="s">
        <v>7</v>
      </c>
      <c r="C8" s="4" t="str">
        <f>IF(Kalba="EN",Data2!C33,Data2!B33)</f>
        <v>Žemė</v>
      </c>
      <c r="D8" s="65">
        <f>F8+NPV(FDN,G8:INDEX(G8:AJ8,PAL))</f>
        <v>0</v>
      </c>
      <c r="E8" s="65">
        <f t="shared" ref="E8:E16" si="2">SUMIF($F$5:$AJ$5,"&lt;="&amp;PAL,$F8:$AJ8)</f>
        <v>0</v>
      </c>
      <c r="F8" s="78">
        <v>0</v>
      </c>
      <c r="G8" s="78">
        <v>0</v>
      </c>
      <c r="H8" s="78">
        <v>0</v>
      </c>
      <c r="I8" s="78">
        <v>0</v>
      </c>
      <c r="J8" s="78">
        <v>0</v>
      </c>
      <c r="K8" s="78">
        <v>0</v>
      </c>
      <c r="L8" s="78">
        <v>0</v>
      </c>
      <c r="M8" s="78">
        <v>0</v>
      </c>
      <c r="N8" s="78">
        <v>0</v>
      </c>
      <c r="O8" s="78">
        <v>0</v>
      </c>
      <c r="P8" s="78">
        <v>0</v>
      </c>
      <c r="Q8" s="78">
        <v>0</v>
      </c>
      <c r="R8" s="78">
        <v>0</v>
      </c>
      <c r="S8" s="78">
        <v>0</v>
      </c>
      <c r="T8" s="78">
        <v>0</v>
      </c>
      <c r="U8" s="78">
        <v>0</v>
      </c>
      <c r="V8" s="78">
        <v>0</v>
      </c>
      <c r="W8" s="78">
        <v>0</v>
      </c>
      <c r="X8" s="78">
        <v>0</v>
      </c>
      <c r="Y8" s="78">
        <v>0</v>
      </c>
      <c r="Z8" s="78">
        <v>0</v>
      </c>
      <c r="AA8" s="78">
        <v>0</v>
      </c>
      <c r="AB8" s="78">
        <v>0</v>
      </c>
      <c r="AC8" s="78">
        <v>0</v>
      </c>
      <c r="AD8" s="78">
        <v>0</v>
      </c>
      <c r="AE8" s="78">
        <v>0</v>
      </c>
      <c r="AF8" s="78">
        <v>0</v>
      </c>
      <c r="AG8" s="78">
        <v>0</v>
      </c>
      <c r="AH8" s="78">
        <v>0</v>
      </c>
      <c r="AI8" s="78">
        <v>0</v>
      </c>
      <c r="AJ8" s="78">
        <v>0</v>
      </c>
      <c r="AM8" s="383">
        <f>F8+NPV(SDN,G8:INDEX(G8:AJ8,PAL))</f>
        <v>0</v>
      </c>
      <c r="AN8" s="415">
        <f>IFERROR(SUMPRODUCT(F8+NPV(SDN,G8:INDEX(G8:AJ8,PAL)),Data1!D3),0)</f>
        <v>0</v>
      </c>
      <c r="AO8" s="387">
        <f t="shared" ref="AO8:AO20" si="3">IF(COUNTIF(AP8:AY8,"Klaida")&gt;0,1,0)</f>
        <v>0</v>
      </c>
      <c r="AP8" s="59">
        <f>IF(COUNT(F8:INDEX(F8:AJ8,PAL+1))&lt;&gt;PAL+1,"Klaida",0)</f>
        <v>0</v>
      </c>
      <c r="AQ8" s="59"/>
      <c r="AR8" s="59"/>
      <c r="AS8" s="59"/>
      <c r="AT8" s="59"/>
      <c r="AU8" s="59"/>
      <c r="AV8" s="59"/>
      <c r="AW8" s="59"/>
      <c r="AX8" s="59"/>
      <c r="AY8" s="388"/>
    </row>
    <row r="9" spans="2:55">
      <c r="B9" s="64" t="s">
        <v>9</v>
      </c>
      <c r="C9" s="4" t="str">
        <f>IF(Kalba="EN",Data2!C34,Data2!B34)</f>
        <v>Nekilnojamasis turtas</v>
      </c>
      <c r="D9" s="65">
        <f>F9+NPV(FDN,G9:INDEX(G9:AJ9,PAL))</f>
        <v>0</v>
      </c>
      <c r="E9" s="65">
        <f t="shared" si="2"/>
        <v>0</v>
      </c>
      <c r="F9" s="78">
        <v>0</v>
      </c>
      <c r="G9" s="78">
        <v>0</v>
      </c>
      <c r="H9" s="78">
        <v>0</v>
      </c>
      <c r="I9" s="78">
        <v>0</v>
      </c>
      <c r="J9" s="78">
        <v>0</v>
      </c>
      <c r="K9" s="78">
        <v>0</v>
      </c>
      <c r="L9" s="78">
        <v>0</v>
      </c>
      <c r="M9" s="78">
        <v>0</v>
      </c>
      <c r="N9" s="78">
        <v>0</v>
      </c>
      <c r="O9" s="78">
        <v>0</v>
      </c>
      <c r="P9" s="78">
        <v>0</v>
      </c>
      <c r="Q9" s="78">
        <v>0</v>
      </c>
      <c r="R9" s="78">
        <v>0</v>
      </c>
      <c r="S9" s="78">
        <v>0</v>
      </c>
      <c r="T9" s="78">
        <v>0</v>
      </c>
      <c r="U9" s="78">
        <v>0</v>
      </c>
      <c r="V9" s="78">
        <v>0</v>
      </c>
      <c r="W9" s="78">
        <v>0</v>
      </c>
      <c r="X9" s="78">
        <v>0</v>
      </c>
      <c r="Y9" s="78">
        <v>0</v>
      </c>
      <c r="Z9" s="78">
        <v>0</v>
      </c>
      <c r="AA9" s="78">
        <v>0</v>
      </c>
      <c r="AB9" s="78">
        <v>0</v>
      </c>
      <c r="AC9" s="78">
        <v>0</v>
      </c>
      <c r="AD9" s="78">
        <v>0</v>
      </c>
      <c r="AE9" s="78">
        <v>0</v>
      </c>
      <c r="AF9" s="78">
        <v>0</v>
      </c>
      <c r="AG9" s="78">
        <v>0</v>
      </c>
      <c r="AH9" s="78">
        <v>0</v>
      </c>
      <c r="AI9" s="78">
        <v>0</v>
      </c>
      <c r="AJ9" s="78">
        <v>0</v>
      </c>
      <c r="AM9" s="383">
        <f>F9+NPV(SDN,G9:INDEX(G9:AJ9,PAL))</f>
        <v>0</v>
      </c>
      <c r="AN9" s="415">
        <f>IFERROR(SUMPRODUCT(F9+NPV(SDN,G9:INDEX(G9:AJ9,PAL)),Data1!D4),0)</f>
        <v>0</v>
      </c>
      <c r="AO9" s="387">
        <f t="shared" si="3"/>
        <v>0</v>
      </c>
      <c r="AP9" s="59">
        <f>IF(COUNT(F9:INDEX(F9:AJ9,PAL+1))&lt;&gt;PAL+1,"Klaida",0)</f>
        <v>0</v>
      </c>
      <c r="AQ9" s="59"/>
      <c r="AR9" s="59"/>
      <c r="AS9" s="59"/>
      <c r="AT9" s="59"/>
      <c r="AU9" s="59"/>
      <c r="AV9" s="59"/>
      <c r="AW9" s="59"/>
      <c r="AX9" s="59"/>
      <c r="AY9" s="388"/>
    </row>
    <row r="10" spans="2:55">
      <c r="B10" s="64" t="s">
        <v>11</v>
      </c>
      <c r="C10" s="4" t="str">
        <f>IF(Kalba="EN",Data2!C35,Data2!B35)</f>
        <v>Statyba, rekonstravimas, kapitalinis remontas ir kiti darbai</v>
      </c>
      <c r="D10" s="65">
        <f>F10+NPV(FDN,G10:INDEX(G10:AJ10,PAL))</f>
        <v>0</v>
      </c>
      <c r="E10" s="65">
        <f t="shared" si="2"/>
        <v>0</v>
      </c>
      <c r="F10" s="78">
        <v>0</v>
      </c>
      <c r="G10" s="78">
        <v>0</v>
      </c>
      <c r="H10" s="78">
        <v>0</v>
      </c>
      <c r="I10" s="78">
        <v>0</v>
      </c>
      <c r="J10" s="78">
        <v>0</v>
      </c>
      <c r="K10" s="78">
        <v>0</v>
      </c>
      <c r="L10" s="78">
        <v>0</v>
      </c>
      <c r="M10" s="78">
        <v>0</v>
      </c>
      <c r="N10" s="78">
        <v>0</v>
      </c>
      <c r="O10" s="78">
        <v>0</v>
      </c>
      <c r="P10" s="78">
        <v>0</v>
      </c>
      <c r="Q10" s="78">
        <v>0</v>
      </c>
      <c r="R10" s="78">
        <v>0</v>
      </c>
      <c r="S10" s="78">
        <v>0</v>
      </c>
      <c r="T10" s="78">
        <v>0</v>
      </c>
      <c r="U10" s="78">
        <v>0</v>
      </c>
      <c r="V10" s="78">
        <v>0</v>
      </c>
      <c r="W10" s="78">
        <v>0</v>
      </c>
      <c r="X10" s="78">
        <v>0</v>
      </c>
      <c r="Y10" s="78">
        <v>0</v>
      </c>
      <c r="Z10" s="78">
        <v>0</v>
      </c>
      <c r="AA10" s="78">
        <v>0</v>
      </c>
      <c r="AB10" s="78">
        <v>0</v>
      </c>
      <c r="AC10" s="78">
        <v>0</v>
      </c>
      <c r="AD10" s="78">
        <v>0</v>
      </c>
      <c r="AE10" s="78">
        <v>0</v>
      </c>
      <c r="AF10" s="78">
        <v>0</v>
      </c>
      <c r="AG10" s="78">
        <v>0</v>
      </c>
      <c r="AH10" s="78">
        <v>0</v>
      </c>
      <c r="AI10" s="78">
        <v>0</v>
      </c>
      <c r="AJ10" s="78">
        <v>0</v>
      </c>
      <c r="AM10" s="383">
        <f>F10+NPV(SDN,G10:INDEX(G10:AJ10,PAL))</f>
        <v>0</v>
      </c>
      <c r="AN10" s="415">
        <f>IFERROR(SUMPRODUCT(F10+NPV(SDN,G10:INDEX(G10:AJ10,PAL)),Data1!D5),0)</f>
        <v>0</v>
      </c>
      <c r="AO10" s="387">
        <f t="shared" si="3"/>
        <v>0</v>
      </c>
      <c r="AP10" s="59">
        <f>IF(COUNT(F10:INDEX(F10:AJ10,PAL+1))&lt;&gt;PAL+1,"Klaida",0)</f>
        <v>0</v>
      </c>
      <c r="AQ10" s="59"/>
      <c r="AR10" s="59"/>
      <c r="AS10" s="59"/>
      <c r="AT10" s="59"/>
      <c r="AU10" s="59"/>
      <c r="AV10" s="59"/>
      <c r="AW10" s="59"/>
      <c r="AX10" s="59"/>
      <c r="AY10" s="388"/>
    </row>
    <row r="11" spans="2:55">
      <c r="B11" s="64" t="s">
        <v>13</v>
      </c>
      <c r="C11" s="4" t="str">
        <f>IF(Kalba="EN",Data2!C36,Data2!B36)</f>
        <v>Įranga, įrenginiai ir kitas ilgalaikis turtas</v>
      </c>
      <c r="D11" s="65">
        <f>F11+NPV(FDN,G11:INDEX(G11:AJ11,PAL))</f>
        <v>0</v>
      </c>
      <c r="E11" s="65">
        <f t="shared" si="2"/>
        <v>0</v>
      </c>
      <c r="F11" s="78">
        <v>0</v>
      </c>
      <c r="G11" s="78">
        <v>0</v>
      </c>
      <c r="H11" s="78">
        <v>0</v>
      </c>
      <c r="I11" s="78">
        <v>0</v>
      </c>
      <c r="J11" s="78">
        <v>0</v>
      </c>
      <c r="K11" s="78">
        <v>0</v>
      </c>
      <c r="L11" s="78">
        <v>0</v>
      </c>
      <c r="M11" s="78">
        <v>0</v>
      </c>
      <c r="N11" s="78">
        <v>0</v>
      </c>
      <c r="O11" s="78">
        <v>0</v>
      </c>
      <c r="P11" s="78">
        <v>0</v>
      </c>
      <c r="Q11" s="78">
        <v>0</v>
      </c>
      <c r="R11" s="78">
        <v>0</v>
      </c>
      <c r="S11" s="78">
        <v>0</v>
      </c>
      <c r="T11" s="78">
        <v>0</v>
      </c>
      <c r="U11" s="78">
        <v>0</v>
      </c>
      <c r="V11" s="78">
        <v>0</v>
      </c>
      <c r="W11" s="78">
        <v>0</v>
      </c>
      <c r="X11" s="78">
        <v>0</v>
      </c>
      <c r="Y11" s="78">
        <v>0</v>
      </c>
      <c r="Z11" s="78">
        <v>0</v>
      </c>
      <c r="AA11" s="78">
        <v>0</v>
      </c>
      <c r="AB11" s="78">
        <v>0</v>
      </c>
      <c r="AC11" s="78">
        <v>0</v>
      </c>
      <c r="AD11" s="78">
        <v>0</v>
      </c>
      <c r="AE11" s="78">
        <v>0</v>
      </c>
      <c r="AF11" s="78">
        <v>0</v>
      </c>
      <c r="AG11" s="78">
        <v>0</v>
      </c>
      <c r="AH11" s="78">
        <v>0</v>
      </c>
      <c r="AI11" s="78">
        <v>0</v>
      </c>
      <c r="AJ11" s="78">
        <v>0</v>
      </c>
      <c r="AM11" s="383">
        <f>F11+NPV(SDN,G11:INDEX(G11:AJ11,PAL))</f>
        <v>0</v>
      </c>
      <c r="AN11" s="415">
        <f>IFERROR(SUMPRODUCT(F11+NPV(SDN,G11:INDEX(G11:AJ11,PAL)),Data1!D6),0)</f>
        <v>0</v>
      </c>
      <c r="AO11" s="387">
        <f t="shared" si="3"/>
        <v>0</v>
      </c>
      <c r="AP11" s="59">
        <f>IF(COUNT(F11:INDEX(F11:AJ11,PAL+1))&lt;&gt;PAL+1,"Klaida",0)</f>
        <v>0</v>
      </c>
      <c r="AQ11" s="59"/>
      <c r="AR11" s="59"/>
      <c r="AS11" s="59"/>
      <c r="AT11" s="59"/>
      <c r="AU11" s="59"/>
      <c r="AV11" s="59"/>
      <c r="AW11" s="59"/>
      <c r="AX11" s="59"/>
      <c r="AY11" s="388"/>
    </row>
    <row r="12" spans="2:55" ht="25.5">
      <c r="B12" s="64" t="s">
        <v>15</v>
      </c>
      <c r="C12" s="4" t="str">
        <f>IF(Kalba="EN",Data2!C37,Data2!B37)</f>
        <v>Projektavimo, techninės priežiūros ir kitos su investicijomis į ilgalaikį turtą (A.1.-A.4.) susijusios paslaugos</v>
      </c>
      <c r="D12" s="65">
        <f>F12+NPV(FDN,G12:INDEX(G12:AJ12,PAL))</f>
        <v>0</v>
      </c>
      <c r="E12" s="65">
        <f t="shared" si="2"/>
        <v>0</v>
      </c>
      <c r="F12" s="78">
        <v>0</v>
      </c>
      <c r="G12" s="78">
        <v>0</v>
      </c>
      <c r="H12" s="78">
        <v>0</v>
      </c>
      <c r="I12" s="78">
        <v>0</v>
      </c>
      <c r="J12" s="78">
        <v>0</v>
      </c>
      <c r="K12" s="78">
        <v>0</v>
      </c>
      <c r="L12" s="78">
        <v>0</v>
      </c>
      <c r="M12" s="78">
        <v>0</v>
      </c>
      <c r="N12" s="78">
        <v>0</v>
      </c>
      <c r="O12" s="78">
        <v>0</v>
      </c>
      <c r="P12" s="78">
        <v>0</v>
      </c>
      <c r="Q12" s="78">
        <v>0</v>
      </c>
      <c r="R12" s="78">
        <v>0</v>
      </c>
      <c r="S12" s="78">
        <v>0</v>
      </c>
      <c r="T12" s="78">
        <v>0</v>
      </c>
      <c r="U12" s="78">
        <v>0</v>
      </c>
      <c r="V12" s="78">
        <v>0</v>
      </c>
      <c r="W12" s="78">
        <v>0</v>
      </c>
      <c r="X12" s="78">
        <v>0</v>
      </c>
      <c r="Y12" s="78">
        <v>0</v>
      </c>
      <c r="Z12" s="78">
        <v>0</v>
      </c>
      <c r="AA12" s="78">
        <v>0</v>
      </c>
      <c r="AB12" s="78">
        <v>0</v>
      </c>
      <c r="AC12" s="78">
        <v>0</v>
      </c>
      <c r="AD12" s="78">
        <v>0</v>
      </c>
      <c r="AE12" s="78">
        <v>0</v>
      </c>
      <c r="AF12" s="78">
        <v>0</v>
      </c>
      <c r="AG12" s="78">
        <v>0</v>
      </c>
      <c r="AH12" s="78">
        <v>0</v>
      </c>
      <c r="AI12" s="78">
        <v>0</v>
      </c>
      <c r="AJ12" s="78">
        <v>0</v>
      </c>
      <c r="AM12" s="383">
        <f>F12+NPV(SDN,G12:INDEX(G12:AJ12,PAL))</f>
        <v>0</v>
      </c>
      <c r="AN12" s="415">
        <f>IFERROR(SUMPRODUCT(F12+NPV(SDN,G12:INDEX(G12:AJ12,PAL)),Data1!D7),0)</f>
        <v>0</v>
      </c>
      <c r="AO12" s="387">
        <f t="shared" si="3"/>
        <v>0</v>
      </c>
      <c r="AP12" s="59">
        <f>IF(COUNT(F12:INDEX(F12:AJ12,PAL+1))&lt;&gt;PAL+1,"Klaida",0)</f>
        <v>0</v>
      </c>
      <c r="AQ12" s="59"/>
      <c r="AR12" s="59"/>
      <c r="AS12" s="59"/>
      <c r="AT12" s="59"/>
      <c r="AU12" s="59"/>
      <c r="AV12" s="59"/>
      <c r="AW12" s="59"/>
      <c r="AX12" s="59"/>
      <c r="AY12" s="388"/>
    </row>
    <row r="13" spans="2:55">
      <c r="B13" s="64" t="s">
        <v>16</v>
      </c>
      <c r="C13" s="4" t="str">
        <f>IF(Kalba="EN",Data2!C38,Data2!B38)</f>
        <v>Projekto administravimas ir vykdymas</v>
      </c>
      <c r="D13" s="65">
        <f>F13+NPV(FDN,G13:INDEX(G13:AJ13,PAL))</f>
        <v>0</v>
      </c>
      <c r="E13" s="65">
        <f t="shared" si="2"/>
        <v>0</v>
      </c>
      <c r="F13" s="78">
        <v>0</v>
      </c>
      <c r="G13" s="78">
        <v>0</v>
      </c>
      <c r="H13" s="78">
        <v>0</v>
      </c>
      <c r="I13" s="78">
        <v>0</v>
      </c>
      <c r="J13" s="78">
        <v>0</v>
      </c>
      <c r="K13" s="78">
        <v>0</v>
      </c>
      <c r="L13" s="78">
        <v>0</v>
      </c>
      <c r="M13" s="78">
        <v>0</v>
      </c>
      <c r="N13" s="78">
        <v>0</v>
      </c>
      <c r="O13" s="78">
        <v>0</v>
      </c>
      <c r="P13" s="78">
        <v>0</v>
      </c>
      <c r="Q13" s="78">
        <v>0</v>
      </c>
      <c r="R13" s="78">
        <v>0</v>
      </c>
      <c r="S13" s="78">
        <v>0</v>
      </c>
      <c r="T13" s="78">
        <v>0</v>
      </c>
      <c r="U13" s="78">
        <v>0</v>
      </c>
      <c r="V13" s="78">
        <v>0</v>
      </c>
      <c r="W13" s="78">
        <v>0</v>
      </c>
      <c r="X13" s="78">
        <v>0</v>
      </c>
      <c r="Y13" s="78">
        <v>0</v>
      </c>
      <c r="Z13" s="78">
        <v>0</v>
      </c>
      <c r="AA13" s="78">
        <v>0</v>
      </c>
      <c r="AB13" s="78">
        <v>0</v>
      </c>
      <c r="AC13" s="78">
        <v>0</v>
      </c>
      <c r="AD13" s="78">
        <v>0</v>
      </c>
      <c r="AE13" s="78">
        <v>0</v>
      </c>
      <c r="AF13" s="78">
        <v>0</v>
      </c>
      <c r="AG13" s="78">
        <v>0</v>
      </c>
      <c r="AH13" s="78">
        <v>0</v>
      </c>
      <c r="AI13" s="78">
        <v>0</v>
      </c>
      <c r="AJ13" s="78">
        <v>0</v>
      </c>
      <c r="AM13" s="383">
        <f>F13+NPV(SDN,G13:INDEX(G13:AJ13,PAL))</f>
        <v>0</v>
      </c>
      <c r="AN13" s="415">
        <f>IFERROR(SUMPRODUCT(F13+NPV(SDN,G13:INDEX(G13:AJ13,PAL)),Data1!D8),0)</f>
        <v>0</v>
      </c>
      <c r="AO13" s="387">
        <f t="shared" si="3"/>
        <v>0</v>
      </c>
      <c r="AP13" s="59">
        <f>IF(COUNT(F13:INDEX(F13:AJ13,PAL+1))&lt;&gt;PAL+1,"Klaida",0)</f>
        <v>0</v>
      </c>
      <c r="AQ13" s="59"/>
      <c r="AR13" s="59"/>
      <c r="AS13" s="59"/>
      <c r="AT13" s="59"/>
      <c r="AU13" s="59"/>
      <c r="AV13" s="59"/>
      <c r="AW13" s="59"/>
      <c r="AX13" s="59"/>
      <c r="AY13" s="388"/>
    </row>
    <row r="14" spans="2:55">
      <c r="B14" s="64" t="s">
        <v>18</v>
      </c>
      <c r="C14" s="4" t="str">
        <f>IF(Kalba="EN",Data2!C39,Data2!B39)</f>
        <v>Kitos paslaugos ir išlaidos</v>
      </c>
      <c r="D14" s="65">
        <f>F14+NPV(FDN,G14:INDEX(G14:AJ14,PAL))</f>
        <v>0</v>
      </c>
      <c r="E14" s="65">
        <f t="shared" si="2"/>
        <v>0</v>
      </c>
      <c r="F14" s="78">
        <v>0</v>
      </c>
      <c r="G14" s="78">
        <v>0</v>
      </c>
      <c r="H14" s="78">
        <v>0</v>
      </c>
      <c r="I14" s="78">
        <v>0</v>
      </c>
      <c r="J14" s="78">
        <v>0</v>
      </c>
      <c r="K14" s="78">
        <v>0</v>
      </c>
      <c r="L14" s="78">
        <v>0</v>
      </c>
      <c r="M14" s="78">
        <v>0</v>
      </c>
      <c r="N14" s="78">
        <v>0</v>
      </c>
      <c r="O14" s="78">
        <v>0</v>
      </c>
      <c r="P14" s="78">
        <v>0</v>
      </c>
      <c r="Q14" s="78">
        <v>0</v>
      </c>
      <c r="R14" s="78">
        <v>0</v>
      </c>
      <c r="S14" s="78">
        <v>0</v>
      </c>
      <c r="T14" s="78">
        <v>0</v>
      </c>
      <c r="U14" s="78">
        <v>0</v>
      </c>
      <c r="V14" s="78">
        <v>0</v>
      </c>
      <c r="W14" s="78">
        <v>0</v>
      </c>
      <c r="X14" s="78">
        <v>0</v>
      </c>
      <c r="Y14" s="78">
        <v>0</v>
      </c>
      <c r="Z14" s="78">
        <v>0</v>
      </c>
      <c r="AA14" s="78">
        <v>0</v>
      </c>
      <c r="AB14" s="78">
        <v>0</v>
      </c>
      <c r="AC14" s="78">
        <v>0</v>
      </c>
      <c r="AD14" s="78">
        <v>0</v>
      </c>
      <c r="AE14" s="78">
        <v>0</v>
      </c>
      <c r="AF14" s="78">
        <v>0</v>
      </c>
      <c r="AG14" s="78">
        <v>0</v>
      </c>
      <c r="AH14" s="78">
        <v>0</v>
      </c>
      <c r="AI14" s="78">
        <v>0</v>
      </c>
      <c r="AJ14" s="78">
        <v>0</v>
      </c>
      <c r="AM14" s="383">
        <f>F14+NPV(SDN,G14:INDEX(G14:AJ14,PAL))</f>
        <v>0</v>
      </c>
      <c r="AN14" s="415">
        <f>IFERROR(SUMPRODUCT(F14+NPV(SDN,G14:INDEX(G14:AJ14,PAL)),Data1!D9),0)</f>
        <v>0</v>
      </c>
      <c r="AO14" s="387">
        <f t="shared" si="3"/>
        <v>0</v>
      </c>
      <c r="AP14" s="59">
        <f>IF(COUNT(F14:INDEX(F14:AJ14,PAL+1))&lt;&gt;PAL+1,"Klaida",0)</f>
        <v>0</v>
      </c>
      <c r="AQ14" s="59"/>
      <c r="AR14" s="59"/>
      <c r="AS14" s="59"/>
      <c r="AT14" s="59"/>
      <c r="AU14" s="59"/>
      <c r="AV14" s="59"/>
      <c r="AW14" s="59"/>
      <c r="AX14" s="59"/>
      <c r="AY14" s="388"/>
    </row>
    <row r="15" spans="2:55">
      <c r="B15" s="64" t="s">
        <v>294</v>
      </c>
      <c r="C15" s="4" t="str">
        <f>IF(Kalba="EN",Data2!C40,Data2!B40)</f>
        <v>Reinvesticijos </v>
      </c>
      <c r="D15" s="65">
        <f>F15+NPV(FDN,G15:INDEX(G15:AJ15,PAL))</f>
        <v>0</v>
      </c>
      <c r="E15" s="65">
        <f t="shared" si="2"/>
        <v>0</v>
      </c>
      <c r="F15" s="78">
        <v>0</v>
      </c>
      <c r="G15" s="78">
        <v>0</v>
      </c>
      <c r="H15" s="78">
        <v>0</v>
      </c>
      <c r="I15" s="78">
        <v>0</v>
      </c>
      <c r="J15" s="78">
        <v>0</v>
      </c>
      <c r="K15" s="78">
        <v>0</v>
      </c>
      <c r="L15" s="78">
        <v>0</v>
      </c>
      <c r="M15" s="78">
        <v>0</v>
      </c>
      <c r="N15" s="78">
        <v>0</v>
      </c>
      <c r="O15" s="78">
        <v>0</v>
      </c>
      <c r="P15" s="78">
        <v>0</v>
      </c>
      <c r="Q15" s="78">
        <v>0</v>
      </c>
      <c r="R15" s="78">
        <v>0</v>
      </c>
      <c r="S15" s="78">
        <v>0</v>
      </c>
      <c r="T15" s="78">
        <v>0</v>
      </c>
      <c r="U15" s="78">
        <v>0</v>
      </c>
      <c r="V15" s="78">
        <v>0</v>
      </c>
      <c r="W15" s="78">
        <v>0</v>
      </c>
      <c r="X15" s="78">
        <v>0</v>
      </c>
      <c r="Y15" s="78">
        <v>0</v>
      </c>
      <c r="Z15" s="78">
        <v>0</v>
      </c>
      <c r="AA15" s="78">
        <v>0</v>
      </c>
      <c r="AB15" s="78">
        <v>0</v>
      </c>
      <c r="AC15" s="78">
        <v>0</v>
      </c>
      <c r="AD15" s="78">
        <v>0</v>
      </c>
      <c r="AE15" s="78">
        <v>0</v>
      </c>
      <c r="AF15" s="78">
        <v>0</v>
      </c>
      <c r="AG15" s="78">
        <v>0</v>
      </c>
      <c r="AH15" s="78">
        <v>0</v>
      </c>
      <c r="AI15" s="78">
        <v>0</v>
      </c>
      <c r="AJ15" s="78">
        <v>0</v>
      </c>
      <c r="AM15" s="383">
        <f>F15+NPV(SDN,G15:INDEX(G15:AJ15,PAL))</f>
        <v>0</v>
      </c>
      <c r="AN15" s="415">
        <f>IFERROR(SUMPRODUCT(F15+NPV(SDN,G15:INDEX(G15:AJ15,PAL)),Data1!D10),0)</f>
        <v>0</v>
      </c>
      <c r="AO15" s="387">
        <f t="shared" si="3"/>
        <v>0</v>
      </c>
      <c r="AP15" s="59">
        <f>IF(COUNT(F15:INDEX(F15:AJ15,PAL+1))&lt;&gt;PAL+1,"Klaida",0)</f>
        <v>0</v>
      </c>
      <c r="AQ15" s="59"/>
      <c r="AR15" s="59"/>
      <c r="AS15" s="59"/>
      <c r="AT15" s="59"/>
      <c r="AU15" s="59"/>
      <c r="AV15" s="59"/>
      <c r="AW15" s="59"/>
      <c r="AX15" s="59"/>
      <c r="AY15" s="388"/>
    </row>
    <row r="16" spans="2:55" s="61" customFormat="1">
      <c r="B16" s="64" t="s">
        <v>20</v>
      </c>
      <c r="C16" s="4" t="str">
        <f>IF(Kalba="EN",Data2!C41,Data2!B41)</f>
        <v>Investicijų likutinė vertė</v>
      </c>
      <c r="D16" s="65">
        <f>F16+NPV(FDN,G16:INDEX(G16:AJ16,PAL))</f>
        <v>0</v>
      </c>
      <c r="E16" s="65">
        <f t="shared" si="2"/>
        <v>0</v>
      </c>
      <c r="F16" s="78">
        <v>0</v>
      </c>
      <c r="G16" s="78">
        <v>0</v>
      </c>
      <c r="H16" s="78">
        <v>0</v>
      </c>
      <c r="I16" s="78">
        <v>0</v>
      </c>
      <c r="J16" s="78">
        <v>0</v>
      </c>
      <c r="K16" s="78">
        <v>0</v>
      </c>
      <c r="L16" s="78">
        <v>0</v>
      </c>
      <c r="M16" s="78">
        <v>0</v>
      </c>
      <c r="N16" s="78">
        <v>0</v>
      </c>
      <c r="O16" s="78">
        <v>0</v>
      </c>
      <c r="P16" s="78">
        <v>0</v>
      </c>
      <c r="Q16" s="78">
        <v>0</v>
      </c>
      <c r="R16" s="78">
        <v>0</v>
      </c>
      <c r="S16" s="78">
        <v>0</v>
      </c>
      <c r="T16" s="78">
        <v>0</v>
      </c>
      <c r="U16" s="78">
        <v>0</v>
      </c>
      <c r="V16" s="78">
        <v>0</v>
      </c>
      <c r="W16" s="78">
        <v>0</v>
      </c>
      <c r="X16" s="78">
        <v>0</v>
      </c>
      <c r="Y16" s="78">
        <v>0</v>
      </c>
      <c r="Z16" s="78">
        <v>0</v>
      </c>
      <c r="AA16" s="78">
        <v>0</v>
      </c>
      <c r="AB16" s="78">
        <v>0</v>
      </c>
      <c r="AC16" s="78">
        <v>0</v>
      </c>
      <c r="AD16" s="78">
        <v>0</v>
      </c>
      <c r="AE16" s="78">
        <v>0</v>
      </c>
      <c r="AF16" s="78">
        <v>0</v>
      </c>
      <c r="AG16" s="78">
        <v>0</v>
      </c>
      <c r="AH16" s="78">
        <v>0</v>
      </c>
      <c r="AI16" s="78">
        <v>0</v>
      </c>
      <c r="AJ16" s="78">
        <v>0</v>
      </c>
      <c r="AM16" s="383">
        <f>F16+NPV(SDN,G16:INDEX(G16:AJ16,PAL))</f>
        <v>0</v>
      </c>
      <c r="AN16" s="415">
        <f>IFERROR(SUMPRODUCT(F16+NPV(SDN,G16:INDEX(G16:AJ16,PAL)),Data1!D11),0)</f>
        <v>0</v>
      </c>
      <c r="AO16" s="387">
        <f t="shared" ca="1" si="3"/>
        <v>0</v>
      </c>
      <c r="AP16" s="59">
        <f>IF(COUNT(F16:INDEX(F16:AJ16,PAL+1))&lt;&gt;PAL+1,"Klaida",0)</f>
        <v>0</v>
      </c>
      <c r="AQ16" s="59">
        <f ca="1">IF(OR(COUNTIF(F16:INDEX(F16:AJ16,PAL+1),"&gt;0")&gt;1,AND(COUNTIF(F16:INDEX(F16:AJ16,PAL+1),"&gt;0")=1,OFFSET(F16,0,PAL)=0)),"Klaida",0)</f>
        <v>0</v>
      </c>
      <c r="AR16" s="59"/>
      <c r="AS16" s="59"/>
      <c r="AT16" s="59"/>
      <c r="AU16" s="59"/>
      <c r="AV16" s="59"/>
      <c r="AW16" s="59"/>
      <c r="AX16" s="59"/>
      <c r="AY16" s="388"/>
    </row>
    <row r="17" spans="2:51" s="61" customFormat="1">
      <c r="B17" s="5" t="s">
        <v>21</v>
      </c>
      <c r="C17" s="5" t="str">
        <f>IF(Kalba="EN",Data2!C42,Data2!B42)</f>
        <v>Veiklos pajamos, iš viso</v>
      </c>
      <c r="D17" s="62">
        <f>ROUND(SUM(D18:D20),0)</f>
        <v>0</v>
      </c>
      <c r="E17" s="62">
        <f>ROUND(SUM(E18:E20),0)</f>
        <v>0</v>
      </c>
      <c r="F17" s="62">
        <f>ROUND(SUM(F18:F20),0)</f>
        <v>0</v>
      </c>
      <c r="G17" s="62">
        <f t="shared" ref="G17:AJ17" si="4">ROUND(SUM(G18:G20),0)</f>
        <v>0</v>
      </c>
      <c r="H17" s="62">
        <f t="shared" si="4"/>
        <v>0</v>
      </c>
      <c r="I17" s="62">
        <f t="shared" si="4"/>
        <v>0</v>
      </c>
      <c r="J17" s="62">
        <f t="shared" si="4"/>
        <v>0</v>
      </c>
      <c r="K17" s="62">
        <f t="shared" si="4"/>
        <v>0</v>
      </c>
      <c r="L17" s="62">
        <f t="shared" si="4"/>
        <v>0</v>
      </c>
      <c r="M17" s="62">
        <f t="shared" si="4"/>
        <v>0</v>
      </c>
      <c r="N17" s="62">
        <f t="shared" si="4"/>
        <v>0</v>
      </c>
      <c r="O17" s="62">
        <f t="shared" si="4"/>
        <v>0</v>
      </c>
      <c r="P17" s="62">
        <f t="shared" si="4"/>
        <v>0</v>
      </c>
      <c r="Q17" s="62">
        <f t="shared" si="4"/>
        <v>0</v>
      </c>
      <c r="R17" s="62">
        <f t="shared" si="4"/>
        <v>0</v>
      </c>
      <c r="S17" s="62">
        <f t="shared" si="4"/>
        <v>0</v>
      </c>
      <c r="T17" s="62">
        <f t="shared" si="4"/>
        <v>0</v>
      </c>
      <c r="U17" s="62">
        <f t="shared" si="4"/>
        <v>0</v>
      </c>
      <c r="V17" s="62">
        <f t="shared" si="4"/>
        <v>0</v>
      </c>
      <c r="W17" s="62">
        <f t="shared" si="4"/>
        <v>0</v>
      </c>
      <c r="X17" s="62">
        <f t="shared" si="4"/>
        <v>0</v>
      </c>
      <c r="Y17" s="62">
        <f t="shared" si="4"/>
        <v>0</v>
      </c>
      <c r="Z17" s="62">
        <f t="shared" si="4"/>
        <v>0</v>
      </c>
      <c r="AA17" s="62">
        <f t="shared" si="4"/>
        <v>0</v>
      </c>
      <c r="AB17" s="62">
        <f t="shared" si="4"/>
        <v>0</v>
      </c>
      <c r="AC17" s="62">
        <f t="shared" si="4"/>
        <v>0</v>
      </c>
      <c r="AD17" s="62">
        <f t="shared" si="4"/>
        <v>0</v>
      </c>
      <c r="AE17" s="62">
        <f t="shared" si="4"/>
        <v>0</v>
      </c>
      <c r="AF17" s="62">
        <f t="shared" si="4"/>
        <v>0</v>
      </c>
      <c r="AG17" s="62">
        <f t="shared" si="4"/>
        <v>0</v>
      </c>
      <c r="AH17" s="62">
        <f t="shared" si="4"/>
        <v>0</v>
      </c>
      <c r="AI17" s="62">
        <f t="shared" si="4"/>
        <v>0</v>
      </c>
      <c r="AJ17" s="62">
        <f t="shared" si="4"/>
        <v>0</v>
      </c>
      <c r="AM17" s="382">
        <f>ROUND(SUM(AM18:AM20),0)</f>
        <v>0</v>
      </c>
      <c r="AN17" s="382">
        <f>ROUND(SUM(AN18:AN20),0)</f>
        <v>0</v>
      </c>
      <c r="AO17" s="389"/>
      <c r="AP17" s="63"/>
      <c r="AQ17" s="63"/>
      <c r="AR17" s="63"/>
      <c r="AS17" s="63"/>
      <c r="AT17" s="63"/>
      <c r="AU17" s="63"/>
      <c r="AV17" s="63"/>
      <c r="AW17" s="63"/>
      <c r="AX17" s="63"/>
      <c r="AY17" s="390"/>
    </row>
    <row r="18" spans="2:51">
      <c r="B18" s="64" t="s">
        <v>22</v>
      </c>
      <c r="C18" s="4" t="str">
        <f>IF(Kalba="EN",Data2!C43,Data2!B43)</f>
        <v>Prekių pardavimo pajamos</v>
      </c>
      <c r="D18" s="65">
        <f>F18+NPV(FDN,G18:INDEX(G18:AJ18,PAL))</f>
        <v>0</v>
      </c>
      <c r="E18" s="65">
        <f>SUMIF($F$5:$AJ$5,"&lt;="&amp;PAL,$F18:$AJ18)</f>
        <v>0</v>
      </c>
      <c r="F18" s="78">
        <v>0</v>
      </c>
      <c r="G18" s="78">
        <v>0</v>
      </c>
      <c r="H18" s="78">
        <v>0</v>
      </c>
      <c r="I18" s="78">
        <v>0</v>
      </c>
      <c r="J18" s="78">
        <v>0</v>
      </c>
      <c r="K18" s="78">
        <v>0</v>
      </c>
      <c r="L18" s="78">
        <v>0</v>
      </c>
      <c r="M18" s="78">
        <v>0</v>
      </c>
      <c r="N18" s="78">
        <v>0</v>
      </c>
      <c r="O18" s="78">
        <v>0</v>
      </c>
      <c r="P18" s="78">
        <v>0</v>
      </c>
      <c r="Q18" s="78">
        <v>0</v>
      </c>
      <c r="R18" s="78">
        <v>0</v>
      </c>
      <c r="S18" s="78">
        <v>0</v>
      </c>
      <c r="T18" s="78">
        <v>0</v>
      </c>
      <c r="U18" s="78">
        <v>0</v>
      </c>
      <c r="V18" s="78">
        <v>0</v>
      </c>
      <c r="W18" s="78">
        <v>0</v>
      </c>
      <c r="X18" s="78">
        <v>0</v>
      </c>
      <c r="Y18" s="78">
        <v>0</v>
      </c>
      <c r="Z18" s="78">
        <v>0</v>
      </c>
      <c r="AA18" s="78">
        <v>0</v>
      </c>
      <c r="AB18" s="78">
        <v>0</v>
      </c>
      <c r="AC18" s="78">
        <v>0</v>
      </c>
      <c r="AD18" s="78">
        <v>0</v>
      </c>
      <c r="AE18" s="78">
        <v>0</v>
      </c>
      <c r="AF18" s="78">
        <v>0</v>
      </c>
      <c r="AG18" s="78">
        <v>0</v>
      </c>
      <c r="AH18" s="78">
        <v>0</v>
      </c>
      <c r="AI18" s="78">
        <v>0</v>
      </c>
      <c r="AJ18" s="78">
        <v>0</v>
      </c>
      <c r="AM18" s="383">
        <f>F18+NPV(SDN,G18:INDEX(G18:AJ18,PAL))</f>
        <v>0</v>
      </c>
      <c r="AN18" s="415">
        <f>F18+NPV(SDN,G18:INDEX(G18:AJ18,PAL))</f>
        <v>0</v>
      </c>
      <c r="AO18" s="387">
        <f t="shared" si="3"/>
        <v>0</v>
      </c>
      <c r="AP18" s="59">
        <f>IF(COUNT(F18:INDEX(F18:AJ18,PAL+1))&lt;&gt;PAL+1,"Klaida",0)</f>
        <v>0</v>
      </c>
      <c r="AQ18" s="59"/>
      <c r="AR18" s="59"/>
      <c r="AS18" s="59"/>
      <c r="AT18" s="59"/>
      <c r="AU18" s="59"/>
      <c r="AV18" s="59"/>
      <c r="AW18" s="59"/>
      <c r="AX18" s="59"/>
      <c r="AY18" s="388"/>
    </row>
    <row r="19" spans="2:51">
      <c r="B19" s="64" t="s">
        <v>23</v>
      </c>
      <c r="C19" s="4" t="str">
        <f>IF(Kalba="EN",Data2!C44,Data2!B44)</f>
        <v>Paslaugų suteikimo pajamos</v>
      </c>
      <c r="D19" s="65">
        <f>F19+NPV(FDN,G19:INDEX(G19:AJ19,PAL))</f>
        <v>0</v>
      </c>
      <c r="E19" s="65">
        <f>SUMIF($F$5:$AJ$5,"&lt;="&amp;PAL,$F19:$AJ19)</f>
        <v>0</v>
      </c>
      <c r="F19" s="78">
        <v>0</v>
      </c>
      <c r="G19" s="78">
        <v>0</v>
      </c>
      <c r="H19" s="78">
        <v>0</v>
      </c>
      <c r="I19" s="78">
        <v>0</v>
      </c>
      <c r="J19" s="78">
        <v>0</v>
      </c>
      <c r="K19" s="78">
        <v>0</v>
      </c>
      <c r="L19" s="78">
        <v>0</v>
      </c>
      <c r="M19" s="78">
        <v>0</v>
      </c>
      <c r="N19" s="78">
        <v>0</v>
      </c>
      <c r="O19" s="78">
        <v>0</v>
      </c>
      <c r="P19" s="78">
        <v>0</v>
      </c>
      <c r="Q19" s="78">
        <v>0</v>
      </c>
      <c r="R19" s="78">
        <v>0</v>
      </c>
      <c r="S19" s="78">
        <v>0</v>
      </c>
      <c r="T19" s="78">
        <v>0</v>
      </c>
      <c r="U19" s="78">
        <v>0</v>
      </c>
      <c r="V19" s="78">
        <v>0</v>
      </c>
      <c r="W19" s="78">
        <v>0</v>
      </c>
      <c r="X19" s="78">
        <v>0</v>
      </c>
      <c r="Y19" s="78">
        <v>0</v>
      </c>
      <c r="Z19" s="78">
        <v>0</v>
      </c>
      <c r="AA19" s="78">
        <v>0</v>
      </c>
      <c r="AB19" s="78">
        <v>0</v>
      </c>
      <c r="AC19" s="78">
        <v>0</v>
      </c>
      <c r="AD19" s="78">
        <v>0</v>
      </c>
      <c r="AE19" s="78">
        <v>0</v>
      </c>
      <c r="AF19" s="78">
        <v>0</v>
      </c>
      <c r="AG19" s="78">
        <v>0</v>
      </c>
      <c r="AH19" s="78">
        <v>0</v>
      </c>
      <c r="AI19" s="78">
        <v>0</v>
      </c>
      <c r="AJ19" s="78">
        <v>0</v>
      </c>
      <c r="AM19" s="383">
        <f>F19+NPV(SDN,G19:INDEX(G19:AJ19,PAL))</f>
        <v>0</v>
      </c>
      <c r="AN19" s="415">
        <f>F19+NPV(SDN,G19:INDEX(G19:AJ19,PAL))</f>
        <v>0</v>
      </c>
      <c r="AO19" s="387">
        <f t="shared" si="3"/>
        <v>0</v>
      </c>
      <c r="AP19" s="59">
        <f>IF(COUNT(F19:INDEX(F19:AJ19,PAL+1))&lt;&gt;PAL+1,"Klaida",0)</f>
        <v>0</v>
      </c>
      <c r="AQ19" s="59"/>
      <c r="AR19" s="59"/>
      <c r="AS19" s="59"/>
      <c r="AT19" s="59"/>
      <c r="AU19" s="59"/>
      <c r="AV19" s="59"/>
      <c r="AW19" s="59"/>
      <c r="AX19" s="59"/>
      <c r="AY19" s="388"/>
    </row>
    <row r="20" spans="2:51">
      <c r="B20" s="64" t="s">
        <v>24</v>
      </c>
      <c r="C20" s="4" t="str">
        <f>IF(Kalba="EN",Data2!C45,Data2!B45)</f>
        <v>Finansinės ir investicinės veiklos bei kitos pajamos</v>
      </c>
      <c r="D20" s="65">
        <f>F20+NPV(FDN,G20:INDEX(G20:AJ20,PAL))</f>
        <v>0</v>
      </c>
      <c r="E20" s="65">
        <f>SUMIF($F$5:$AJ$5,"&lt;="&amp;PAL,$F20:$AJ20)</f>
        <v>0</v>
      </c>
      <c r="F20" s="78">
        <v>0</v>
      </c>
      <c r="G20" s="78">
        <v>0</v>
      </c>
      <c r="H20" s="78">
        <v>0</v>
      </c>
      <c r="I20" s="78">
        <v>0</v>
      </c>
      <c r="J20" s="78">
        <v>0</v>
      </c>
      <c r="K20" s="78">
        <v>0</v>
      </c>
      <c r="L20" s="78">
        <v>0</v>
      </c>
      <c r="M20" s="78">
        <v>0</v>
      </c>
      <c r="N20" s="78">
        <v>0</v>
      </c>
      <c r="O20" s="78">
        <v>0</v>
      </c>
      <c r="P20" s="78">
        <v>0</v>
      </c>
      <c r="Q20" s="78">
        <v>0</v>
      </c>
      <c r="R20" s="78">
        <v>0</v>
      </c>
      <c r="S20" s="78">
        <v>0</v>
      </c>
      <c r="T20" s="78">
        <v>0</v>
      </c>
      <c r="U20" s="78">
        <v>0</v>
      </c>
      <c r="V20" s="78">
        <v>0</v>
      </c>
      <c r="W20" s="78">
        <v>0</v>
      </c>
      <c r="X20" s="78">
        <v>0</v>
      </c>
      <c r="Y20" s="78">
        <v>0</v>
      </c>
      <c r="Z20" s="78">
        <v>0</v>
      </c>
      <c r="AA20" s="78">
        <v>0</v>
      </c>
      <c r="AB20" s="78">
        <v>0</v>
      </c>
      <c r="AC20" s="78">
        <v>0</v>
      </c>
      <c r="AD20" s="78">
        <v>0</v>
      </c>
      <c r="AE20" s="78">
        <v>0</v>
      </c>
      <c r="AF20" s="78">
        <v>0</v>
      </c>
      <c r="AG20" s="78">
        <v>0</v>
      </c>
      <c r="AH20" s="78">
        <v>0</v>
      </c>
      <c r="AI20" s="78">
        <v>0</v>
      </c>
      <c r="AJ20" s="78">
        <v>0</v>
      </c>
      <c r="AM20" s="383">
        <f>F20+NPV(SDN,G20:INDEX(G20:AJ20,PAL))</f>
        <v>0</v>
      </c>
      <c r="AN20" s="415">
        <f>F20+NPV(SDN,G20:INDEX(G20:AJ20,PAL))</f>
        <v>0</v>
      </c>
      <c r="AO20" s="387">
        <f t="shared" si="3"/>
        <v>0</v>
      </c>
      <c r="AP20" s="59">
        <f>IF(COUNT(F20:INDEX(F20:AJ20,PAL+1))&lt;&gt;PAL+1,"Klaida",0)</f>
        <v>0</v>
      </c>
      <c r="AQ20" s="59"/>
      <c r="AR20" s="59"/>
      <c r="AS20" s="59"/>
      <c r="AT20" s="59"/>
      <c r="AU20" s="59"/>
      <c r="AV20" s="59"/>
      <c r="AW20" s="59"/>
      <c r="AX20" s="59"/>
      <c r="AY20" s="388"/>
    </row>
    <row r="21" spans="2:51" s="61" customFormat="1">
      <c r="B21" s="5" t="s">
        <v>25</v>
      </c>
      <c r="C21" s="5" t="str">
        <f>IF(Kalba="EN",Data2!C46,Data2!B46)</f>
        <v>Veiklos ir finansinės išlaidos, iš viso</v>
      </c>
      <c r="D21" s="62">
        <f>ROUND(SUM(D22,D29),0)</f>
        <v>0</v>
      </c>
      <c r="E21" s="62">
        <f>ROUND(SUM(E22,E29),0)</f>
        <v>0</v>
      </c>
      <c r="F21" s="62">
        <f t="shared" ref="F21:AJ21" si="5">ROUND(SUM(F22,F29),0)</f>
        <v>0</v>
      </c>
      <c r="G21" s="62">
        <f t="shared" si="5"/>
        <v>0</v>
      </c>
      <c r="H21" s="62">
        <f t="shared" si="5"/>
        <v>0</v>
      </c>
      <c r="I21" s="62">
        <f t="shared" si="5"/>
        <v>0</v>
      </c>
      <c r="J21" s="62">
        <f t="shared" si="5"/>
        <v>0</v>
      </c>
      <c r="K21" s="62">
        <f t="shared" si="5"/>
        <v>0</v>
      </c>
      <c r="L21" s="62">
        <f t="shared" si="5"/>
        <v>0</v>
      </c>
      <c r="M21" s="62">
        <f t="shared" si="5"/>
        <v>0</v>
      </c>
      <c r="N21" s="62">
        <f t="shared" si="5"/>
        <v>0</v>
      </c>
      <c r="O21" s="62">
        <f t="shared" si="5"/>
        <v>0</v>
      </c>
      <c r="P21" s="62">
        <f t="shared" si="5"/>
        <v>0</v>
      </c>
      <c r="Q21" s="62">
        <f t="shared" si="5"/>
        <v>0</v>
      </c>
      <c r="R21" s="62">
        <f t="shared" si="5"/>
        <v>0</v>
      </c>
      <c r="S21" s="62">
        <f t="shared" si="5"/>
        <v>0</v>
      </c>
      <c r="T21" s="62">
        <f t="shared" si="5"/>
        <v>0</v>
      </c>
      <c r="U21" s="62">
        <f t="shared" si="5"/>
        <v>0</v>
      </c>
      <c r="V21" s="62">
        <f t="shared" si="5"/>
        <v>0</v>
      </c>
      <c r="W21" s="62">
        <f t="shared" si="5"/>
        <v>0</v>
      </c>
      <c r="X21" s="62">
        <f t="shared" si="5"/>
        <v>0</v>
      </c>
      <c r="Y21" s="62">
        <f t="shared" si="5"/>
        <v>0</v>
      </c>
      <c r="Z21" s="62">
        <f t="shared" si="5"/>
        <v>0</v>
      </c>
      <c r="AA21" s="62">
        <f t="shared" si="5"/>
        <v>0</v>
      </c>
      <c r="AB21" s="62">
        <f t="shared" si="5"/>
        <v>0</v>
      </c>
      <c r="AC21" s="62">
        <f t="shared" si="5"/>
        <v>0</v>
      </c>
      <c r="AD21" s="62">
        <f t="shared" si="5"/>
        <v>0</v>
      </c>
      <c r="AE21" s="62">
        <f t="shared" si="5"/>
        <v>0</v>
      </c>
      <c r="AF21" s="62">
        <f t="shared" si="5"/>
        <v>0</v>
      </c>
      <c r="AG21" s="62">
        <f t="shared" si="5"/>
        <v>0</v>
      </c>
      <c r="AH21" s="62">
        <f t="shared" si="5"/>
        <v>0</v>
      </c>
      <c r="AI21" s="62">
        <f t="shared" si="5"/>
        <v>0</v>
      </c>
      <c r="AJ21" s="62">
        <f t="shared" si="5"/>
        <v>0</v>
      </c>
      <c r="AM21" s="382">
        <f>ROUND(SUM(AM22,AM29),0)</f>
        <v>0</v>
      </c>
      <c r="AN21" s="382">
        <f>ROUND(SUM(AN22,AN29),0)</f>
        <v>0</v>
      </c>
      <c r="AO21" s="389"/>
      <c r="AP21" s="63"/>
      <c r="AQ21" s="63"/>
      <c r="AR21" s="63"/>
      <c r="AS21" s="63"/>
      <c r="AT21" s="63"/>
      <c r="AU21" s="63"/>
      <c r="AV21" s="63"/>
      <c r="AW21" s="63"/>
      <c r="AX21" s="63"/>
      <c r="AY21" s="390"/>
    </row>
    <row r="22" spans="2:51" s="61" customFormat="1">
      <c r="B22" s="66" t="s">
        <v>297</v>
      </c>
      <c r="C22" s="5" t="str">
        <f>IF(Kalba="EN",Data2!C47,Data2!B47)</f>
        <v>Veiklos išlaidos</v>
      </c>
      <c r="D22" s="62">
        <f>ROUND(SUM(D23:D28),0)</f>
        <v>0</v>
      </c>
      <c r="E22" s="62">
        <f>ROUND(SUM(E23:E28),0)</f>
        <v>0</v>
      </c>
      <c r="F22" s="62">
        <f t="shared" ref="F22:AJ22" si="6">ROUND(SUM(F23:F28),0)</f>
        <v>0</v>
      </c>
      <c r="G22" s="62">
        <f t="shared" si="6"/>
        <v>0</v>
      </c>
      <c r="H22" s="62">
        <f t="shared" si="6"/>
        <v>0</v>
      </c>
      <c r="I22" s="62">
        <f t="shared" si="6"/>
        <v>0</v>
      </c>
      <c r="J22" s="62">
        <f t="shared" si="6"/>
        <v>0</v>
      </c>
      <c r="K22" s="62">
        <f t="shared" si="6"/>
        <v>0</v>
      </c>
      <c r="L22" s="62">
        <f t="shared" si="6"/>
        <v>0</v>
      </c>
      <c r="M22" s="62">
        <f t="shared" si="6"/>
        <v>0</v>
      </c>
      <c r="N22" s="62">
        <f t="shared" si="6"/>
        <v>0</v>
      </c>
      <c r="O22" s="62">
        <f t="shared" si="6"/>
        <v>0</v>
      </c>
      <c r="P22" s="62">
        <f t="shared" si="6"/>
        <v>0</v>
      </c>
      <c r="Q22" s="62">
        <f t="shared" si="6"/>
        <v>0</v>
      </c>
      <c r="R22" s="62">
        <f t="shared" si="6"/>
        <v>0</v>
      </c>
      <c r="S22" s="62">
        <f t="shared" si="6"/>
        <v>0</v>
      </c>
      <c r="T22" s="62">
        <f t="shared" si="6"/>
        <v>0</v>
      </c>
      <c r="U22" s="62">
        <f t="shared" si="6"/>
        <v>0</v>
      </c>
      <c r="V22" s="62">
        <f t="shared" si="6"/>
        <v>0</v>
      </c>
      <c r="W22" s="62">
        <f t="shared" si="6"/>
        <v>0</v>
      </c>
      <c r="X22" s="62">
        <f t="shared" si="6"/>
        <v>0</v>
      </c>
      <c r="Y22" s="62">
        <f t="shared" si="6"/>
        <v>0</v>
      </c>
      <c r="Z22" s="62">
        <f t="shared" si="6"/>
        <v>0</v>
      </c>
      <c r="AA22" s="62">
        <f t="shared" si="6"/>
        <v>0</v>
      </c>
      <c r="AB22" s="62">
        <f t="shared" si="6"/>
        <v>0</v>
      </c>
      <c r="AC22" s="62">
        <f t="shared" si="6"/>
        <v>0</v>
      </c>
      <c r="AD22" s="62">
        <f t="shared" si="6"/>
        <v>0</v>
      </c>
      <c r="AE22" s="62">
        <f t="shared" si="6"/>
        <v>0</v>
      </c>
      <c r="AF22" s="62">
        <f t="shared" si="6"/>
        <v>0</v>
      </c>
      <c r="AG22" s="62">
        <f t="shared" si="6"/>
        <v>0</v>
      </c>
      <c r="AH22" s="62">
        <f t="shared" si="6"/>
        <v>0</v>
      </c>
      <c r="AI22" s="62">
        <f t="shared" si="6"/>
        <v>0</v>
      </c>
      <c r="AJ22" s="62">
        <f t="shared" si="6"/>
        <v>0</v>
      </c>
      <c r="AM22" s="382">
        <f>ROUND(SUM(AM23:AM28),0)</f>
        <v>0</v>
      </c>
      <c r="AN22" s="382">
        <f>ROUND(SUM(AN23:AN28),0)</f>
        <v>0</v>
      </c>
      <c r="AO22" s="389"/>
      <c r="AP22" s="63"/>
      <c r="AQ22" s="63"/>
      <c r="AR22" s="63"/>
      <c r="AS22" s="63"/>
      <c r="AT22" s="63"/>
      <c r="AU22" s="63"/>
      <c r="AV22" s="63"/>
      <c r="AW22" s="63"/>
      <c r="AX22" s="63"/>
      <c r="AY22" s="390"/>
    </row>
    <row r="23" spans="2:51">
      <c r="B23" s="64" t="s">
        <v>298</v>
      </c>
      <c r="C23" s="4" t="str">
        <f>IF(Kalba="EN",Data2!C48,Data2!B48)</f>
        <v>Žaliavos</v>
      </c>
      <c r="D23" s="65">
        <f>F23+NPV(FDN,G23:INDEX(G23:AJ23,PAL))</f>
        <v>0</v>
      </c>
      <c r="E23" s="65">
        <f t="shared" ref="E23:E29" si="7">SUMIF($F$5:$AJ$5,"&lt;="&amp;PAL,$F23:$AJ23)</f>
        <v>0</v>
      </c>
      <c r="F23" s="78">
        <v>0</v>
      </c>
      <c r="G23" s="78">
        <v>0</v>
      </c>
      <c r="H23" s="78">
        <v>0</v>
      </c>
      <c r="I23" s="78">
        <v>0</v>
      </c>
      <c r="J23" s="78">
        <v>0</v>
      </c>
      <c r="K23" s="78">
        <v>0</v>
      </c>
      <c r="L23" s="78">
        <v>0</v>
      </c>
      <c r="M23" s="78">
        <v>0</v>
      </c>
      <c r="N23" s="78">
        <v>0</v>
      </c>
      <c r="O23" s="78">
        <v>0</v>
      </c>
      <c r="P23" s="78">
        <v>0</v>
      </c>
      <c r="Q23" s="78">
        <v>0</v>
      </c>
      <c r="R23" s="78">
        <v>0</v>
      </c>
      <c r="S23" s="78">
        <v>0</v>
      </c>
      <c r="T23" s="78">
        <v>0</v>
      </c>
      <c r="U23" s="78">
        <v>0</v>
      </c>
      <c r="V23" s="78">
        <v>0</v>
      </c>
      <c r="W23" s="78">
        <v>0</v>
      </c>
      <c r="X23" s="78">
        <v>0</v>
      </c>
      <c r="Y23" s="78">
        <v>0</v>
      </c>
      <c r="Z23" s="78">
        <v>0</v>
      </c>
      <c r="AA23" s="78">
        <v>0</v>
      </c>
      <c r="AB23" s="78">
        <v>0</v>
      </c>
      <c r="AC23" s="78">
        <v>0</v>
      </c>
      <c r="AD23" s="78">
        <v>0</v>
      </c>
      <c r="AE23" s="78">
        <v>0</v>
      </c>
      <c r="AF23" s="78">
        <v>0</v>
      </c>
      <c r="AG23" s="78">
        <v>0</v>
      </c>
      <c r="AH23" s="78">
        <v>0</v>
      </c>
      <c r="AI23" s="78">
        <v>0</v>
      </c>
      <c r="AJ23" s="78">
        <v>0</v>
      </c>
      <c r="AM23" s="383">
        <f>F23+NPV(SDN,G23:INDEX(G23:AJ23,PAL))</f>
        <v>0</v>
      </c>
      <c r="AN23" s="415">
        <f>F23+NPV(SDN,G23:INDEX(G23:AJ23,PAL))</f>
        <v>0</v>
      </c>
      <c r="AO23" s="387">
        <f t="shared" ref="AO23:AO29" si="8">IF(COUNTIF(AP23:AY23,"Klaida")&gt;0,1,0)</f>
        <v>0</v>
      </c>
      <c r="AP23" s="59">
        <f>IF(COUNT(F23:INDEX(F23:AJ23,PAL+1))&lt;&gt;PAL+1,"Klaida",0)</f>
        <v>0</v>
      </c>
      <c r="AQ23" s="59"/>
      <c r="AR23" s="59"/>
      <c r="AS23" s="59"/>
      <c r="AT23" s="59"/>
      <c r="AU23" s="59"/>
      <c r="AV23" s="59"/>
      <c r="AW23" s="59"/>
      <c r="AX23" s="59"/>
      <c r="AY23" s="388"/>
    </row>
    <row r="24" spans="2:51">
      <c r="B24" s="64" t="s">
        <v>299</v>
      </c>
      <c r="C24" s="4" t="str">
        <f>IF(Kalba="EN",Data2!C49,Data2!B49)</f>
        <v>Darbo užmokesčio išlaidos</v>
      </c>
      <c r="D24" s="65">
        <f>F24+NPV(FDN,G24:INDEX(G24:AJ24,PAL))</f>
        <v>0</v>
      </c>
      <c r="E24" s="65">
        <f t="shared" si="7"/>
        <v>0</v>
      </c>
      <c r="F24" s="78">
        <v>0</v>
      </c>
      <c r="G24" s="78">
        <v>0</v>
      </c>
      <c r="H24" s="78">
        <v>0</v>
      </c>
      <c r="I24" s="78">
        <v>0</v>
      </c>
      <c r="J24" s="78">
        <v>0</v>
      </c>
      <c r="K24" s="78">
        <v>0</v>
      </c>
      <c r="L24" s="78">
        <v>0</v>
      </c>
      <c r="M24" s="78">
        <v>0</v>
      </c>
      <c r="N24" s="78">
        <v>0</v>
      </c>
      <c r="O24" s="78">
        <v>0</v>
      </c>
      <c r="P24" s="78">
        <v>0</v>
      </c>
      <c r="Q24" s="78">
        <v>0</v>
      </c>
      <c r="R24" s="78">
        <v>0</v>
      </c>
      <c r="S24" s="78">
        <v>0</v>
      </c>
      <c r="T24" s="78">
        <v>0</v>
      </c>
      <c r="U24" s="78">
        <v>0</v>
      </c>
      <c r="V24" s="78">
        <v>0</v>
      </c>
      <c r="W24" s="78">
        <v>0</v>
      </c>
      <c r="X24" s="78">
        <v>0</v>
      </c>
      <c r="Y24" s="78">
        <v>0</v>
      </c>
      <c r="Z24" s="78">
        <v>0</v>
      </c>
      <c r="AA24" s="78">
        <v>0</v>
      </c>
      <c r="AB24" s="78">
        <v>0</v>
      </c>
      <c r="AC24" s="78">
        <v>0</v>
      </c>
      <c r="AD24" s="78">
        <v>0</v>
      </c>
      <c r="AE24" s="78">
        <v>0</v>
      </c>
      <c r="AF24" s="78">
        <v>0</v>
      </c>
      <c r="AG24" s="78">
        <v>0</v>
      </c>
      <c r="AH24" s="78">
        <v>0</v>
      </c>
      <c r="AI24" s="78">
        <v>0</v>
      </c>
      <c r="AJ24" s="78">
        <v>0</v>
      </c>
      <c r="AM24" s="383">
        <f>F24+NPV(SDN,G24:INDEX(G24:AJ24,PAL))</f>
        <v>0</v>
      </c>
      <c r="AN24" s="415">
        <f>F24+NPV(SDN,G24:INDEX(G24:AJ24,PAL))</f>
        <v>0</v>
      </c>
      <c r="AO24" s="387">
        <f t="shared" si="8"/>
        <v>0</v>
      </c>
      <c r="AP24" s="59">
        <f>IF(COUNT(F24:INDEX(F24:AJ24,PAL+1))&lt;&gt;PAL+1,"Klaida",0)</f>
        <v>0</v>
      </c>
      <c r="AQ24" s="59"/>
      <c r="AR24" s="59"/>
      <c r="AS24" s="59"/>
      <c r="AT24" s="59"/>
      <c r="AU24" s="59"/>
      <c r="AV24" s="59"/>
      <c r="AW24" s="59"/>
      <c r="AX24" s="59"/>
      <c r="AY24" s="388"/>
    </row>
    <row r="25" spans="2:51">
      <c r="B25" s="64" t="s">
        <v>300</v>
      </c>
      <c r="C25" s="4" t="str">
        <f>IF(Kalba="EN",Data2!C50,Data2!B50)</f>
        <v>Elektros energijos išlaidos</v>
      </c>
      <c r="D25" s="65">
        <f>F25+NPV(FDN,G25:INDEX(G25:AJ25,PAL))</f>
        <v>0</v>
      </c>
      <c r="E25" s="65">
        <f t="shared" si="7"/>
        <v>0</v>
      </c>
      <c r="F25" s="78">
        <v>0</v>
      </c>
      <c r="G25" s="78">
        <v>0</v>
      </c>
      <c r="H25" s="78">
        <v>0</v>
      </c>
      <c r="I25" s="78">
        <v>0</v>
      </c>
      <c r="J25" s="78">
        <v>0</v>
      </c>
      <c r="K25" s="78">
        <v>0</v>
      </c>
      <c r="L25" s="78">
        <v>0</v>
      </c>
      <c r="M25" s="78">
        <v>0</v>
      </c>
      <c r="N25" s="78">
        <v>0</v>
      </c>
      <c r="O25" s="78">
        <v>0</v>
      </c>
      <c r="P25" s="78">
        <v>0</v>
      </c>
      <c r="Q25" s="78">
        <v>0</v>
      </c>
      <c r="R25" s="78">
        <v>0</v>
      </c>
      <c r="S25" s="78">
        <v>0</v>
      </c>
      <c r="T25" s="78">
        <v>0</v>
      </c>
      <c r="U25" s="78">
        <v>0</v>
      </c>
      <c r="V25" s="78">
        <v>0</v>
      </c>
      <c r="W25" s="78">
        <v>0</v>
      </c>
      <c r="X25" s="78">
        <v>0</v>
      </c>
      <c r="Y25" s="78">
        <v>0</v>
      </c>
      <c r="Z25" s="78">
        <v>0</v>
      </c>
      <c r="AA25" s="78">
        <v>0</v>
      </c>
      <c r="AB25" s="78">
        <v>0</v>
      </c>
      <c r="AC25" s="78">
        <v>0</v>
      </c>
      <c r="AD25" s="78">
        <v>0</v>
      </c>
      <c r="AE25" s="78">
        <v>0</v>
      </c>
      <c r="AF25" s="78">
        <v>0</v>
      </c>
      <c r="AG25" s="78">
        <v>0</v>
      </c>
      <c r="AH25" s="78">
        <v>0</v>
      </c>
      <c r="AI25" s="78">
        <v>0</v>
      </c>
      <c r="AJ25" s="78">
        <v>0</v>
      </c>
      <c r="AM25" s="383">
        <f>F25+NPV(SDN,G25:INDEX(G25:AJ25,PAL))</f>
        <v>0</v>
      </c>
      <c r="AN25" s="415">
        <f>F25+NPV(SDN,G25:INDEX(G25:AJ25,PAL))</f>
        <v>0</v>
      </c>
      <c r="AO25" s="387">
        <f t="shared" si="8"/>
        <v>0</v>
      </c>
      <c r="AP25" s="59">
        <f>IF(COUNT(F25:INDEX(F25:AJ25,PAL+1))&lt;&gt;PAL+1,"Klaida",0)</f>
        <v>0</v>
      </c>
      <c r="AQ25" s="59"/>
      <c r="AR25" s="59"/>
      <c r="AS25" s="59"/>
      <c r="AT25" s="59"/>
      <c r="AU25" s="59"/>
      <c r="AV25" s="59"/>
      <c r="AW25" s="59"/>
      <c r="AX25" s="59"/>
      <c r="AY25" s="388"/>
    </row>
    <row r="26" spans="2:51">
      <c r="B26" s="64" t="s">
        <v>301</v>
      </c>
      <c r="C26" s="4" t="str">
        <f>IF(Kalba="EN",Data2!C51,Data2!B51)</f>
        <v>Šildymo (išskyrus elektrą) išlaidos</v>
      </c>
      <c r="D26" s="65">
        <f>F26+NPV(FDN,G26:INDEX(G26:AJ26,PAL))</f>
        <v>0</v>
      </c>
      <c r="E26" s="65">
        <f t="shared" si="7"/>
        <v>0</v>
      </c>
      <c r="F26" s="78">
        <v>0</v>
      </c>
      <c r="G26" s="78">
        <v>0</v>
      </c>
      <c r="H26" s="78">
        <v>0</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c r="AI26" s="78">
        <v>0</v>
      </c>
      <c r="AJ26" s="78">
        <v>0</v>
      </c>
      <c r="AM26" s="383">
        <f>F26+NPV(SDN,G26:INDEX(G26:AJ26,PAL))</f>
        <v>0</v>
      </c>
      <c r="AN26" s="415">
        <f>F26+NPV(SDN,G26:INDEX(G26:AJ26,PAL))</f>
        <v>0</v>
      </c>
      <c r="AO26" s="387">
        <f t="shared" si="8"/>
        <v>0</v>
      </c>
      <c r="AP26" s="59">
        <f>IF(COUNT(F26:INDEX(F26:AJ26,PAL+1))&lt;&gt;PAL+1,"Klaida",0)</f>
        <v>0</v>
      </c>
      <c r="AQ26" s="59"/>
      <c r="AR26" s="59"/>
      <c r="AS26" s="59"/>
      <c r="AT26" s="59"/>
      <c r="AU26" s="59"/>
      <c r="AV26" s="59"/>
      <c r="AW26" s="59"/>
      <c r="AX26" s="59"/>
      <c r="AY26" s="388"/>
    </row>
    <row r="27" spans="2:51">
      <c r="B27" s="64" t="s">
        <v>303</v>
      </c>
      <c r="C27" s="4" t="str">
        <f>IF(Kalba="EN",Data2!C52,Data2!B52)</f>
        <v>Infrastruktūros būklės palaikymo išlaidos</v>
      </c>
      <c r="D27" s="65">
        <f>F27+NPV(FDN,G27:INDEX(G27:AJ27,PAL))</f>
        <v>0</v>
      </c>
      <c r="E27" s="65">
        <f t="shared" si="7"/>
        <v>0</v>
      </c>
      <c r="F27" s="78">
        <v>0</v>
      </c>
      <c r="G27" s="78">
        <v>0</v>
      </c>
      <c r="H27" s="78">
        <v>0</v>
      </c>
      <c r="I27" s="78">
        <v>0</v>
      </c>
      <c r="J27" s="78">
        <v>0</v>
      </c>
      <c r="K27" s="78">
        <v>0</v>
      </c>
      <c r="L27" s="78">
        <v>0</v>
      </c>
      <c r="M27" s="78">
        <v>0</v>
      </c>
      <c r="N27" s="78">
        <v>0</v>
      </c>
      <c r="O27" s="78">
        <v>0</v>
      </c>
      <c r="P27" s="78">
        <v>0</v>
      </c>
      <c r="Q27" s="78">
        <v>0</v>
      </c>
      <c r="R27" s="78">
        <v>0</v>
      </c>
      <c r="S27" s="78">
        <v>0</v>
      </c>
      <c r="T27" s="78">
        <v>0</v>
      </c>
      <c r="U27" s="78">
        <v>0</v>
      </c>
      <c r="V27" s="78">
        <v>0</v>
      </c>
      <c r="W27" s="78">
        <v>0</v>
      </c>
      <c r="X27" s="78">
        <v>0</v>
      </c>
      <c r="Y27" s="78">
        <v>0</v>
      </c>
      <c r="Z27" s="78">
        <v>0</v>
      </c>
      <c r="AA27" s="78">
        <v>0</v>
      </c>
      <c r="AB27" s="78">
        <v>0</v>
      </c>
      <c r="AC27" s="78">
        <v>0</v>
      </c>
      <c r="AD27" s="78">
        <v>0</v>
      </c>
      <c r="AE27" s="78">
        <v>0</v>
      </c>
      <c r="AF27" s="78">
        <v>0</v>
      </c>
      <c r="AG27" s="78">
        <v>0</v>
      </c>
      <c r="AH27" s="78">
        <v>0</v>
      </c>
      <c r="AI27" s="78">
        <v>0</v>
      </c>
      <c r="AJ27" s="78">
        <v>0</v>
      </c>
      <c r="AM27" s="383">
        <f>F27+NPV(SDN,G27:INDEX(G27:AJ27,PAL))</f>
        <v>0</v>
      </c>
      <c r="AN27" s="415">
        <f>F27+NPV(SDN,G27:INDEX(G27:AJ27,PAL))</f>
        <v>0</v>
      </c>
      <c r="AO27" s="387">
        <f t="shared" si="8"/>
        <v>0</v>
      </c>
      <c r="AP27" s="59">
        <f>IF(COUNT(F27:INDEX(F27:AJ27,PAL+1))&lt;&gt;PAL+1,"Klaida",0)</f>
        <v>0</v>
      </c>
      <c r="AQ27" s="59"/>
      <c r="AR27" s="59"/>
      <c r="AS27" s="59"/>
      <c r="AT27" s="59"/>
      <c r="AU27" s="59"/>
      <c r="AV27" s="59"/>
      <c r="AW27" s="59"/>
      <c r="AX27" s="59"/>
      <c r="AY27" s="388"/>
    </row>
    <row r="28" spans="2:51">
      <c r="B28" s="64" t="s">
        <v>304</v>
      </c>
      <c r="C28" s="4" t="str">
        <f>IF(Kalba="EN",Data2!C53,Data2!B53)</f>
        <v>Kitos išlaidos</v>
      </c>
      <c r="D28" s="65">
        <f>F28+NPV(FDN,G28:INDEX(G28:AJ28,PAL))</f>
        <v>0</v>
      </c>
      <c r="E28" s="65">
        <f t="shared" si="7"/>
        <v>0</v>
      </c>
      <c r="F28" s="78">
        <v>0</v>
      </c>
      <c r="G28" s="78">
        <v>0</v>
      </c>
      <c r="H28" s="78">
        <v>0</v>
      </c>
      <c r="I28" s="78">
        <v>0</v>
      </c>
      <c r="J28" s="78">
        <v>0</v>
      </c>
      <c r="K28" s="78">
        <v>0</v>
      </c>
      <c r="L28" s="78">
        <v>0</v>
      </c>
      <c r="M28" s="78">
        <v>0</v>
      </c>
      <c r="N28" s="78">
        <v>0</v>
      </c>
      <c r="O28" s="78">
        <v>0</v>
      </c>
      <c r="P28" s="78">
        <v>0</v>
      </c>
      <c r="Q28" s="78">
        <v>0</v>
      </c>
      <c r="R28" s="78">
        <v>0</v>
      </c>
      <c r="S28" s="78">
        <v>0</v>
      </c>
      <c r="T28" s="78">
        <v>0</v>
      </c>
      <c r="U28" s="78">
        <v>0</v>
      </c>
      <c r="V28" s="78">
        <v>0</v>
      </c>
      <c r="W28" s="78">
        <v>0</v>
      </c>
      <c r="X28" s="78">
        <v>0</v>
      </c>
      <c r="Y28" s="78">
        <v>0</v>
      </c>
      <c r="Z28" s="78">
        <v>0</v>
      </c>
      <c r="AA28" s="78">
        <v>0</v>
      </c>
      <c r="AB28" s="78">
        <v>0</v>
      </c>
      <c r="AC28" s="78">
        <v>0</v>
      </c>
      <c r="AD28" s="78">
        <v>0</v>
      </c>
      <c r="AE28" s="78">
        <v>0</v>
      </c>
      <c r="AF28" s="78">
        <v>0</v>
      </c>
      <c r="AG28" s="78">
        <v>0</v>
      </c>
      <c r="AH28" s="78">
        <v>0</v>
      </c>
      <c r="AI28" s="78">
        <v>0</v>
      </c>
      <c r="AJ28" s="78">
        <v>0</v>
      </c>
      <c r="AM28" s="383">
        <f>F28+NPV(SDN,G28:INDEX(G28:AJ28,PAL))</f>
        <v>0</v>
      </c>
      <c r="AN28" s="415">
        <f>F28+NPV(SDN,G28:INDEX(G28:AJ28,PAL))</f>
        <v>0</v>
      </c>
      <c r="AO28" s="387">
        <f t="shared" si="8"/>
        <v>0</v>
      </c>
      <c r="AP28" s="59">
        <f>IF(COUNT(F28:INDEX(F28:AJ28,PAL+1))&lt;&gt;PAL+1,"Klaida",0)</f>
        <v>0</v>
      </c>
      <c r="AQ28" s="59"/>
      <c r="AR28" s="59"/>
      <c r="AS28" s="59"/>
      <c r="AT28" s="59"/>
      <c r="AU28" s="59"/>
      <c r="AV28" s="59"/>
      <c r="AW28" s="59"/>
      <c r="AX28" s="59"/>
      <c r="AY28" s="388"/>
    </row>
    <row r="29" spans="2:51">
      <c r="B29" s="64" t="s">
        <v>305</v>
      </c>
      <c r="C29" s="4" t="str">
        <f>IF(Kalba="EN",Data2!C54,Data2!B54)</f>
        <v>Gautų paskolų (G.3.1.) palūkanos</v>
      </c>
      <c r="D29" s="65">
        <f>F29+NPV(FDN,G29:INDEX(G29:AJ29,PAL))</f>
        <v>0</v>
      </c>
      <c r="E29" s="65">
        <f t="shared" si="7"/>
        <v>0</v>
      </c>
      <c r="F29" s="78">
        <v>0</v>
      </c>
      <c r="G29" s="78">
        <v>0</v>
      </c>
      <c r="H29" s="78">
        <v>0</v>
      </c>
      <c r="I29" s="78">
        <v>0</v>
      </c>
      <c r="J29" s="78">
        <v>0</v>
      </c>
      <c r="K29" s="78">
        <v>0</v>
      </c>
      <c r="L29" s="78">
        <v>0</v>
      </c>
      <c r="M29" s="78">
        <v>0</v>
      </c>
      <c r="N29" s="78">
        <v>0</v>
      </c>
      <c r="O29" s="78">
        <v>0</v>
      </c>
      <c r="P29" s="78">
        <v>0</v>
      </c>
      <c r="Q29" s="78">
        <v>0</v>
      </c>
      <c r="R29" s="78">
        <v>0</v>
      </c>
      <c r="S29" s="78">
        <v>0</v>
      </c>
      <c r="T29" s="78">
        <v>0</v>
      </c>
      <c r="U29" s="78">
        <v>0</v>
      </c>
      <c r="V29" s="78">
        <v>0</v>
      </c>
      <c r="W29" s="78">
        <v>0</v>
      </c>
      <c r="X29" s="78">
        <v>0</v>
      </c>
      <c r="Y29" s="78">
        <v>0</v>
      </c>
      <c r="Z29" s="78">
        <v>0</v>
      </c>
      <c r="AA29" s="78">
        <v>0</v>
      </c>
      <c r="AB29" s="78">
        <v>0</v>
      </c>
      <c r="AC29" s="78">
        <v>0</v>
      </c>
      <c r="AD29" s="78">
        <v>0</v>
      </c>
      <c r="AE29" s="78">
        <v>0</v>
      </c>
      <c r="AF29" s="78">
        <v>0</v>
      </c>
      <c r="AG29" s="78">
        <v>0</v>
      </c>
      <c r="AH29" s="78">
        <v>0</v>
      </c>
      <c r="AI29" s="78">
        <v>0</v>
      </c>
      <c r="AJ29" s="78">
        <v>0</v>
      </c>
      <c r="AM29" s="383">
        <f>F29+NPV(SDN,G29:INDEX(G29:AJ29,PAL))</f>
        <v>0</v>
      </c>
      <c r="AN29" s="415">
        <f>F29+NPV(SDN,G29:INDEX(G29:AJ29,PAL))</f>
        <v>0</v>
      </c>
      <c r="AO29" s="387">
        <f t="shared" si="8"/>
        <v>0</v>
      </c>
      <c r="AP29" s="59">
        <f>IF(COUNT(F29:INDEX(F29:AJ29,PAL+1))&lt;&gt;PAL+1,"Klaida",0)</f>
        <v>0</v>
      </c>
      <c r="AQ29" s="59"/>
      <c r="AR29" s="59"/>
      <c r="AS29" s="59"/>
      <c r="AT29" s="59"/>
      <c r="AU29" s="59"/>
      <c r="AV29" s="59"/>
      <c r="AW29" s="59"/>
      <c r="AX29" s="59"/>
      <c r="AY29" s="388"/>
    </row>
    <row r="30" spans="2:51" s="61" customFormat="1" ht="25.5">
      <c r="B30" s="5" t="s">
        <v>26</v>
      </c>
      <c r="C30" s="5" t="str">
        <f>IF(Kalba="EN",Data2!C55,Data2!B55)</f>
        <v>Mokesčiai (+ neigiama įtaka; - teigiama įtaka biudžeto lėšų srautams)</v>
      </c>
      <c r="D30" s="62">
        <f>ROUND(D31-SUM(D32:D33),0)</f>
        <v>0</v>
      </c>
      <c r="E30" s="62">
        <f>ROUND(E31-SUM(E32:E33),0)</f>
        <v>0</v>
      </c>
      <c r="F30" s="62">
        <f>ROUND(F31-SUM(F32:F33),0)</f>
        <v>0</v>
      </c>
      <c r="G30" s="62">
        <f t="shared" ref="G30:AJ30" si="9">ROUND(G31-SUM(G32:G33),0)</f>
        <v>0</v>
      </c>
      <c r="H30" s="62">
        <f t="shared" si="9"/>
        <v>0</v>
      </c>
      <c r="I30" s="62">
        <f t="shared" si="9"/>
        <v>0</v>
      </c>
      <c r="J30" s="62">
        <f t="shared" si="9"/>
        <v>0</v>
      </c>
      <c r="K30" s="62">
        <f t="shared" si="9"/>
        <v>0</v>
      </c>
      <c r="L30" s="62">
        <f t="shared" si="9"/>
        <v>0</v>
      </c>
      <c r="M30" s="62">
        <f t="shared" si="9"/>
        <v>0</v>
      </c>
      <c r="N30" s="62">
        <f t="shared" si="9"/>
        <v>0</v>
      </c>
      <c r="O30" s="62">
        <f t="shared" si="9"/>
        <v>0</v>
      </c>
      <c r="P30" s="62">
        <f t="shared" si="9"/>
        <v>0</v>
      </c>
      <c r="Q30" s="62">
        <f t="shared" si="9"/>
        <v>0</v>
      </c>
      <c r="R30" s="62">
        <f t="shared" si="9"/>
        <v>0</v>
      </c>
      <c r="S30" s="62">
        <f t="shared" si="9"/>
        <v>0</v>
      </c>
      <c r="T30" s="62">
        <f t="shared" si="9"/>
        <v>0</v>
      </c>
      <c r="U30" s="62">
        <f t="shared" si="9"/>
        <v>0</v>
      </c>
      <c r="V30" s="62">
        <f t="shared" si="9"/>
        <v>0</v>
      </c>
      <c r="W30" s="62">
        <f t="shared" si="9"/>
        <v>0</v>
      </c>
      <c r="X30" s="62">
        <f t="shared" si="9"/>
        <v>0</v>
      </c>
      <c r="Y30" s="62">
        <f t="shared" si="9"/>
        <v>0</v>
      </c>
      <c r="Z30" s="62">
        <f t="shared" si="9"/>
        <v>0</v>
      </c>
      <c r="AA30" s="62">
        <f t="shared" si="9"/>
        <v>0</v>
      </c>
      <c r="AB30" s="62">
        <f t="shared" si="9"/>
        <v>0</v>
      </c>
      <c r="AC30" s="62">
        <f t="shared" si="9"/>
        <v>0</v>
      </c>
      <c r="AD30" s="62">
        <f t="shared" si="9"/>
        <v>0</v>
      </c>
      <c r="AE30" s="62">
        <f t="shared" si="9"/>
        <v>0</v>
      </c>
      <c r="AF30" s="62">
        <f t="shared" si="9"/>
        <v>0</v>
      </c>
      <c r="AG30" s="62">
        <f t="shared" si="9"/>
        <v>0</v>
      </c>
      <c r="AH30" s="62">
        <f t="shared" si="9"/>
        <v>0</v>
      </c>
      <c r="AI30" s="62">
        <f t="shared" si="9"/>
        <v>0</v>
      </c>
      <c r="AJ30" s="62">
        <f t="shared" si="9"/>
        <v>0</v>
      </c>
      <c r="AM30" s="382">
        <f>ROUND(AM31-SUM(AM32:AM33),0)</f>
        <v>0</v>
      </c>
      <c r="AN30" s="382">
        <f>ROUND(AN31-SUM(AN32:AN33),0)</f>
        <v>0</v>
      </c>
      <c r="AO30" s="389"/>
      <c r="AP30" s="63"/>
      <c r="AQ30" s="63"/>
      <c r="AR30" s="63"/>
      <c r="AS30" s="63"/>
      <c r="AT30" s="63"/>
      <c r="AU30" s="63"/>
      <c r="AV30" s="63"/>
      <c r="AW30" s="63"/>
      <c r="AX30" s="63"/>
      <c r="AY30" s="390"/>
    </row>
    <row r="31" spans="2:51">
      <c r="B31" s="64" t="s">
        <v>307</v>
      </c>
      <c r="C31" s="4" t="str">
        <f>IF(Kalba="EN",Data2!C56,Data2!B56)</f>
        <v>Bendra importo/pirkimo PVM suma</v>
      </c>
      <c r="D31" s="65">
        <f>F31+NPV(FDN,G31:INDEX(G31:AJ31,PAL))</f>
        <v>0</v>
      </c>
      <c r="E31" s="65">
        <f>SUMIF($F$5:$AJ$5,"&lt;="&amp;PAL,$F31:$AJ31)</f>
        <v>0</v>
      </c>
      <c r="F31" s="65">
        <f t="shared" ref="F31:AJ31" si="10">IF(pvm_susigrazinimas="Taip",0,SUMPRODUCT(F8:F15,Pirkimo_PVM)+SUMPRODUCT(F23:F28,Pirkimo_PVM_II))</f>
        <v>0</v>
      </c>
      <c r="G31" s="65">
        <f t="shared" si="10"/>
        <v>0</v>
      </c>
      <c r="H31" s="65">
        <f t="shared" si="10"/>
        <v>0</v>
      </c>
      <c r="I31" s="65">
        <f t="shared" si="10"/>
        <v>0</v>
      </c>
      <c r="J31" s="65">
        <f t="shared" si="10"/>
        <v>0</v>
      </c>
      <c r="K31" s="65">
        <f t="shared" si="10"/>
        <v>0</v>
      </c>
      <c r="L31" s="65">
        <f t="shared" si="10"/>
        <v>0</v>
      </c>
      <c r="M31" s="65">
        <f t="shared" si="10"/>
        <v>0</v>
      </c>
      <c r="N31" s="65">
        <f t="shared" si="10"/>
        <v>0</v>
      </c>
      <c r="O31" s="65">
        <f t="shared" si="10"/>
        <v>0</v>
      </c>
      <c r="P31" s="65">
        <f t="shared" si="10"/>
        <v>0</v>
      </c>
      <c r="Q31" s="65">
        <f t="shared" si="10"/>
        <v>0</v>
      </c>
      <c r="R31" s="65">
        <f t="shared" si="10"/>
        <v>0</v>
      </c>
      <c r="S31" s="65">
        <f t="shared" si="10"/>
        <v>0</v>
      </c>
      <c r="T31" s="65">
        <f t="shared" si="10"/>
        <v>0</v>
      </c>
      <c r="U31" s="65">
        <f t="shared" si="10"/>
        <v>0</v>
      </c>
      <c r="V31" s="65">
        <f t="shared" si="10"/>
        <v>0</v>
      </c>
      <c r="W31" s="65">
        <f t="shared" si="10"/>
        <v>0</v>
      </c>
      <c r="X31" s="65">
        <f t="shared" si="10"/>
        <v>0</v>
      </c>
      <c r="Y31" s="65">
        <f t="shared" si="10"/>
        <v>0</v>
      </c>
      <c r="Z31" s="65">
        <f t="shared" si="10"/>
        <v>0</v>
      </c>
      <c r="AA31" s="65">
        <f t="shared" si="10"/>
        <v>0</v>
      </c>
      <c r="AB31" s="65">
        <f t="shared" si="10"/>
        <v>0</v>
      </c>
      <c r="AC31" s="65">
        <f t="shared" si="10"/>
        <v>0</v>
      </c>
      <c r="AD31" s="65">
        <f t="shared" si="10"/>
        <v>0</v>
      </c>
      <c r="AE31" s="65">
        <f t="shared" si="10"/>
        <v>0</v>
      </c>
      <c r="AF31" s="65">
        <f t="shared" si="10"/>
        <v>0</v>
      </c>
      <c r="AG31" s="65">
        <f t="shared" si="10"/>
        <v>0</v>
      </c>
      <c r="AH31" s="65">
        <f t="shared" si="10"/>
        <v>0</v>
      </c>
      <c r="AI31" s="65">
        <f t="shared" si="10"/>
        <v>0</v>
      </c>
      <c r="AJ31" s="65">
        <f t="shared" si="10"/>
        <v>0</v>
      </c>
      <c r="AM31" s="383">
        <f>F31+NPV(SDN,G31:INDEX(G31:AJ31,PAL))</f>
        <v>0</v>
      </c>
      <c r="AN31" s="415">
        <f>F31+NPV(SDN,G31:INDEX(G31:AJ31,PAL))</f>
        <v>0</v>
      </c>
      <c r="AO31" s="387"/>
      <c r="AP31" s="59"/>
      <c r="AQ31" s="59"/>
      <c r="AR31" s="59"/>
      <c r="AS31" s="59"/>
      <c r="AT31" s="59"/>
      <c r="AU31" s="59"/>
      <c r="AV31" s="59"/>
      <c r="AW31" s="59"/>
      <c r="AX31" s="59"/>
      <c r="AY31" s="388"/>
    </row>
    <row r="32" spans="2:51">
      <c r="B32" s="64" t="s">
        <v>309</v>
      </c>
      <c r="C32" s="4" t="str">
        <f>IF(Kalba="EN",Data2!C57,Data2!B57)</f>
        <v>Bendra pardavimo PVM suma</v>
      </c>
      <c r="D32" s="65">
        <f>F32+NPV(FDN,G32:INDEX(G32:AJ32,PAL))</f>
        <v>0</v>
      </c>
      <c r="E32" s="65">
        <f>SUMIF($F$5:$AJ$5,"&lt;="&amp;PAL,$F32:$AJ32)</f>
        <v>0</v>
      </c>
      <c r="F32" s="65">
        <f t="shared" ref="F32:AJ32" si="11">IF(pvm_susigrazinimas="Taip",0,SUMPRODUCT(F18:F19,Pardavimo_PVM))</f>
        <v>0</v>
      </c>
      <c r="G32" s="65">
        <f t="shared" si="11"/>
        <v>0</v>
      </c>
      <c r="H32" s="65">
        <f t="shared" si="11"/>
        <v>0</v>
      </c>
      <c r="I32" s="65">
        <f t="shared" si="11"/>
        <v>0</v>
      </c>
      <c r="J32" s="65">
        <f t="shared" si="11"/>
        <v>0</v>
      </c>
      <c r="K32" s="65">
        <f t="shared" si="11"/>
        <v>0</v>
      </c>
      <c r="L32" s="65">
        <f t="shared" si="11"/>
        <v>0</v>
      </c>
      <c r="M32" s="65">
        <f t="shared" si="11"/>
        <v>0</v>
      </c>
      <c r="N32" s="65">
        <f t="shared" si="11"/>
        <v>0</v>
      </c>
      <c r="O32" s="65">
        <f t="shared" si="11"/>
        <v>0</v>
      </c>
      <c r="P32" s="65">
        <f t="shared" si="11"/>
        <v>0</v>
      </c>
      <c r="Q32" s="65">
        <f t="shared" si="11"/>
        <v>0</v>
      </c>
      <c r="R32" s="65">
        <f t="shared" si="11"/>
        <v>0</v>
      </c>
      <c r="S32" s="65">
        <f t="shared" si="11"/>
        <v>0</v>
      </c>
      <c r="T32" s="65">
        <f t="shared" si="11"/>
        <v>0</v>
      </c>
      <c r="U32" s="65">
        <f t="shared" si="11"/>
        <v>0</v>
      </c>
      <c r="V32" s="65">
        <f t="shared" si="11"/>
        <v>0</v>
      </c>
      <c r="W32" s="65">
        <f t="shared" si="11"/>
        <v>0</v>
      </c>
      <c r="X32" s="65">
        <f t="shared" si="11"/>
        <v>0</v>
      </c>
      <c r="Y32" s="65">
        <f t="shared" si="11"/>
        <v>0</v>
      </c>
      <c r="Z32" s="65">
        <f t="shared" si="11"/>
        <v>0</v>
      </c>
      <c r="AA32" s="65">
        <f t="shared" si="11"/>
        <v>0</v>
      </c>
      <c r="AB32" s="65">
        <f t="shared" si="11"/>
        <v>0</v>
      </c>
      <c r="AC32" s="65">
        <f t="shared" si="11"/>
        <v>0</v>
      </c>
      <c r="AD32" s="65">
        <f t="shared" si="11"/>
        <v>0</v>
      </c>
      <c r="AE32" s="65">
        <f t="shared" si="11"/>
        <v>0</v>
      </c>
      <c r="AF32" s="65">
        <f t="shared" si="11"/>
        <v>0</v>
      </c>
      <c r="AG32" s="65">
        <f t="shared" si="11"/>
        <v>0</v>
      </c>
      <c r="AH32" s="65">
        <f t="shared" si="11"/>
        <v>0</v>
      </c>
      <c r="AI32" s="65">
        <f t="shared" si="11"/>
        <v>0</v>
      </c>
      <c r="AJ32" s="65">
        <f t="shared" si="11"/>
        <v>0</v>
      </c>
      <c r="AM32" s="383">
        <f>F32+NPV(SDN,G32:INDEX(G32:AJ32,PAL))</f>
        <v>0</v>
      </c>
      <c r="AN32" s="415">
        <f>F32+NPV(SDN,G32:INDEX(G32:AJ32,PAL))</f>
        <v>0</v>
      </c>
      <c r="AO32" s="387"/>
      <c r="AP32" s="59"/>
      <c r="AQ32" s="59"/>
      <c r="AR32" s="59"/>
      <c r="AS32" s="59"/>
      <c r="AT32" s="59"/>
      <c r="AU32" s="59"/>
      <c r="AV32" s="59"/>
      <c r="AW32" s="59"/>
      <c r="AX32" s="59"/>
      <c r="AY32" s="388"/>
    </row>
    <row r="33" spans="2:51">
      <c r="B33" s="64" t="s">
        <v>311</v>
      </c>
      <c r="C33" s="4" t="str">
        <f>IF(Kalba="EN",Data2!C58,Data2!B58)</f>
        <v>Bendra kitų mokėtinų netiesioginių mokesčių suma</v>
      </c>
      <c r="D33" s="65">
        <f>F33+NPV(FDN,G33:INDEX(G33:AJ33,PAL))</f>
        <v>0</v>
      </c>
      <c r="E33" s="65">
        <f>SUMIF($F$5:$AJ$5,"&lt;="&amp;PAL,$F33:$AJ33)</f>
        <v>0</v>
      </c>
      <c r="F33" s="78">
        <v>0</v>
      </c>
      <c r="G33" s="78">
        <v>0</v>
      </c>
      <c r="H33" s="78">
        <v>0</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c r="AA33" s="78">
        <v>0</v>
      </c>
      <c r="AB33" s="78">
        <v>0</v>
      </c>
      <c r="AC33" s="78">
        <v>0</v>
      </c>
      <c r="AD33" s="78">
        <v>0</v>
      </c>
      <c r="AE33" s="78">
        <v>0</v>
      </c>
      <c r="AF33" s="78">
        <v>0</v>
      </c>
      <c r="AG33" s="78">
        <v>0</v>
      </c>
      <c r="AH33" s="78">
        <v>0</v>
      </c>
      <c r="AI33" s="78">
        <v>0</v>
      </c>
      <c r="AJ33" s="78">
        <v>0</v>
      </c>
      <c r="AM33" s="383">
        <f>F33+NPV(SDN,G33:INDEX(G33:AJ33,PAL))</f>
        <v>0</v>
      </c>
      <c r="AN33" s="415">
        <f>F33+NPV(SDN,G33:INDEX(G33:AJ33,PAL))</f>
        <v>0</v>
      </c>
      <c r="AO33" s="387">
        <f>IF(COUNTIF(AP33:AY33,"Klaida")&gt;0,1,0)</f>
        <v>0</v>
      </c>
      <c r="AP33" s="59">
        <f>IF(COUNT(F33:INDEX(F33:AJ33,PAL+1))&lt;&gt;PAL+1,"Klaida",0)</f>
        <v>0</v>
      </c>
      <c r="AQ33" s="59"/>
      <c r="AR33" s="59"/>
      <c r="AS33" s="59"/>
      <c r="AT33" s="59"/>
      <c r="AU33" s="59"/>
      <c r="AV33" s="59"/>
      <c r="AW33" s="59"/>
      <c r="AX33" s="59"/>
      <c r="AY33" s="388"/>
    </row>
    <row r="34" spans="2:51" s="61" customFormat="1">
      <c r="B34" s="5" t="s">
        <v>28</v>
      </c>
      <c r="C34" s="5" t="str">
        <f>IF(Kalba="EN",Data2!C59,Data2!B59)</f>
        <v>Grynosios pajamos</v>
      </c>
      <c r="D34" s="62">
        <f>ROUND(SUM(D17)-SUM(D15,D22),0)</f>
        <v>0</v>
      </c>
      <c r="E34" s="62">
        <f t="shared" ref="E34:AJ34" si="12">ROUND(SUM(E17)-SUM(E15,E22),0)</f>
        <v>0</v>
      </c>
      <c r="F34" s="62">
        <f t="shared" si="12"/>
        <v>0</v>
      </c>
      <c r="G34" s="62">
        <f t="shared" si="12"/>
        <v>0</v>
      </c>
      <c r="H34" s="62">
        <f t="shared" si="12"/>
        <v>0</v>
      </c>
      <c r="I34" s="62">
        <f t="shared" si="12"/>
        <v>0</v>
      </c>
      <c r="J34" s="62">
        <f t="shared" si="12"/>
        <v>0</v>
      </c>
      <c r="K34" s="62">
        <f t="shared" si="12"/>
        <v>0</v>
      </c>
      <c r="L34" s="62">
        <f t="shared" si="12"/>
        <v>0</v>
      </c>
      <c r="M34" s="62">
        <f t="shared" si="12"/>
        <v>0</v>
      </c>
      <c r="N34" s="62">
        <f t="shared" si="12"/>
        <v>0</v>
      </c>
      <c r="O34" s="62">
        <f t="shared" si="12"/>
        <v>0</v>
      </c>
      <c r="P34" s="62">
        <f t="shared" si="12"/>
        <v>0</v>
      </c>
      <c r="Q34" s="62">
        <f t="shared" si="12"/>
        <v>0</v>
      </c>
      <c r="R34" s="62">
        <f t="shared" si="12"/>
        <v>0</v>
      </c>
      <c r="S34" s="62">
        <f t="shared" si="12"/>
        <v>0</v>
      </c>
      <c r="T34" s="62">
        <f t="shared" si="12"/>
        <v>0</v>
      </c>
      <c r="U34" s="62">
        <f t="shared" si="12"/>
        <v>0</v>
      </c>
      <c r="V34" s="62">
        <f t="shared" si="12"/>
        <v>0</v>
      </c>
      <c r="W34" s="62">
        <f t="shared" si="12"/>
        <v>0</v>
      </c>
      <c r="X34" s="62">
        <f t="shared" si="12"/>
        <v>0</v>
      </c>
      <c r="Y34" s="62">
        <f t="shared" si="12"/>
        <v>0</v>
      </c>
      <c r="Z34" s="62">
        <f t="shared" si="12"/>
        <v>0</v>
      </c>
      <c r="AA34" s="62">
        <f t="shared" si="12"/>
        <v>0</v>
      </c>
      <c r="AB34" s="62">
        <f t="shared" si="12"/>
        <v>0</v>
      </c>
      <c r="AC34" s="62">
        <f t="shared" si="12"/>
        <v>0</v>
      </c>
      <c r="AD34" s="62">
        <f t="shared" si="12"/>
        <v>0</v>
      </c>
      <c r="AE34" s="62">
        <f t="shared" si="12"/>
        <v>0</v>
      </c>
      <c r="AF34" s="62">
        <f t="shared" si="12"/>
        <v>0</v>
      </c>
      <c r="AG34" s="62">
        <f t="shared" si="12"/>
        <v>0</v>
      </c>
      <c r="AH34" s="62">
        <f t="shared" si="12"/>
        <v>0</v>
      </c>
      <c r="AI34" s="62">
        <f t="shared" si="12"/>
        <v>0</v>
      </c>
      <c r="AJ34" s="62">
        <f t="shared" si="12"/>
        <v>0</v>
      </c>
      <c r="AM34" s="382">
        <f>ROUND(SUM(AO17)-SUM(AO7,AO21),0)</f>
        <v>0</v>
      </c>
      <c r="AN34" s="382">
        <f>ROUND(SUM(AP17)-SUM(AP7,AP21),0)</f>
        <v>0</v>
      </c>
      <c r="AO34" s="389"/>
      <c r="AP34" s="63"/>
      <c r="AQ34" s="63"/>
      <c r="AR34" s="63"/>
      <c r="AS34" s="63"/>
      <c r="AT34" s="63"/>
      <c r="AU34" s="63"/>
      <c r="AV34" s="63"/>
      <c r="AW34" s="63"/>
      <c r="AX34" s="63"/>
      <c r="AY34" s="390"/>
    </row>
    <row r="35" spans="2:51" s="61" customFormat="1">
      <c r="B35" s="66" t="s">
        <v>313</v>
      </c>
      <c r="C35" s="5" t="str">
        <f>IF(Kalba="EN",Data2!C60,Data2!B60)</f>
        <v>Finansavimas, iš viso</v>
      </c>
      <c r="D35" s="62">
        <f>SUM(D36,D41,D44)</f>
        <v>0</v>
      </c>
      <c r="E35" s="62">
        <f t="shared" ref="E35:AJ35" si="13">SUM(E36,E41,E44)</f>
        <v>0</v>
      </c>
      <c r="F35" s="62">
        <f t="shared" si="13"/>
        <v>0</v>
      </c>
      <c r="G35" s="62">
        <f t="shared" si="13"/>
        <v>0</v>
      </c>
      <c r="H35" s="62">
        <f t="shared" si="13"/>
        <v>0</v>
      </c>
      <c r="I35" s="62">
        <f t="shared" si="13"/>
        <v>0</v>
      </c>
      <c r="J35" s="62">
        <f t="shared" si="13"/>
        <v>0</v>
      </c>
      <c r="K35" s="62">
        <f t="shared" si="13"/>
        <v>0</v>
      </c>
      <c r="L35" s="62">
        <f t="shared" si="13"/>
        <v>0</v>
      </c>
      <c r="M35" s="62">
        <f t="shared" si="13"/>
        <v>0</v>
      </c>
      <c r="N35" s="62">
        <f t="shared" si="13"/>
        <v>0</v>
      </c>
      <c r="O35" s="62">
        <f t="shared" si="13"/>
        <v>0</v>
      </c>
      <c r="P35" s="62">
        <f t="shared" si="13"/>
        <v>0</v>
      </c>
      <c r="Q35" s="62">
        <f t="shared" si="13"/>
        <v>0</v>
      </c>
      <c r="R35" s="62">
        <f t="shared" si="13"/>
        <v>0</v>
      </c>
      <c r="S35" s="62">
        <f t="shared" si="13"/>
        <v>0</v>
      </c>
      <c r="T35" s="62">
        <f t="shared" si="13"/>
        <v>0</v>
      </c>
      <c r="U35" s="62">
        <f t="shared" si="13"/>
        <v>0</v>
      </c>
      <c r="V35" s="62">
        <f t="shared" si="13"/>
        <v>0</v>
      </c>
      <c r="W35" s="62">
        <f t="shared" si="13"/>
        <v>0</v>
      </c>
      <c r="X35" s="62">
        <f t="shared" si="13"/>
        <v>0</v>
      </c>
      <c r="Y35" s="62">
        <f t="shared" si="13"/>
        <v>0</v>
      </c>
      <c r="Z35" s="62">
        <f t="shared" si="13"/>
        <v>0</v>
      </c>
      <c r="AA35" s="62">
        <f t="shared" si="13"/>
        <v>0</v>
      </c>
      <c r="AB35" s="62">
        <f t="shared" si="13"/>
        <v>0</v>
      </c>
      <c r="AC35" s="62">
        <f t="shared" si="13"/>
        <v>0</v>
      </c>
      <c r="AD35" s="62">
        <f t="shared" si="13"/>
        <v>0</v>
      </c>
      <c r="AE35" s="62">
        <f t="shared" si="13"/>
        <v>0</v>
      </c>
      <c r="AF35" s="62">
        <f t="shared" si="13"/>
        <v>0</v>
      </c>
      <c r="AG35" s="62">
        <f t="shared" si="13"/>
        <v>0</v>
      </c>
      <c r="AH35" s="62">
        <f t="shared" si="13"/>
        <v>0</v>
      </c>
      <c r="AI35" s="62">
        <f t="shared" si="13"/>
        <v>0</v>
      </c>
      <c r="AJ35" s="62">
        <f t="shared" si="13"/>
        <v>0</v>
      </c>
      <c r="AM35" s="382">
        <f>SUM(AO36,AO41,AO44)</f>
        <v>0</v>
      </c>
      <c r="AN35" s="382">
        <f>SUM(AP36,AP41,AP44)</f>
        <v>0</v>
      </c>
      <c r="AO35" s="389"/>
      <c r="AP35" s="63"/>
      <c r="AQ35" s="63"/>
      <c r="AR35" s="63"/>
      <c r="AS35" s="63"/>
      <c r="AT35" s="63"/>
      <c r="AU35" s="63"/>
      <c r="AV35" s="63"/>
      <c r="AW35" s="63"/>
      <c r="AX35" s="63"/>
      <c r="AY35" s="390"/>
    </row>
    <row r="36" spans="2:51" s="61" customFormat="1">
      <c r="B36" s="66" t="s">
        <v>32</v>
      </c>
      <c r="C36" s="5" t="str">
        <f>IF(Kalba="EN",Data2!C61,Data2!B61)</f>
        <v>Prašomas finansavimas</v>
      </c>
      <c r="D36" s="62">
        <f>ROUND(SUM(D37:D40),0)</f>
        <v>0</v>
      </c>
      <c r="E36" s="62">
        <f>ROUND(SUM(E37:E40),0)</f>
        <v>0</v>
      </c>
      <c r="F36" s="62">
        <f t="shared" ref="F36:AJ36" si="14">ROUND(SUM(F37:F40),0)</f>
        <v>0</v>
      </c>
      <c r="G36" s="62">
        <f t="shared" si="14"/>
        <v>0</v>
      </c>
      <c r="H36" s="62">
        <f t="shared" si="14"/>
        <v>0</v>
      </c>
      <c r="I36" s="62">
        <f t="shared" si="14"/>
        <v>0</v>
      </c>
      <c r="J36" s="62">
        <f t="shared" si="14"/>
        <v>0</v>
      </c>
      <c r="K36" s="62">
        <f t="shared" si="14"/>
        <v>0</v>
      </c>
      <c r="L36" s="62">
        <f t="shared" si="14"/>
        <v>0</v>
      </c>
      <c r="M36" s="62">
        <f t="shared" si="14"/>
        <v>0</v>
      </c>
      <c r="N36" s="62">
        <f t="shared" si="14"/>
        <v>0</v>
      </c>
      <c r="O36" s="62">
        <f t="shared" si="14"/>
        <v>0</v>
      </c>
      <c r="P36" s="62">
        <f t="shared" si="14"/>
        <v>0</v>
      </c>
      <c r="Q36" s="62">
        <f t="shared" si="14"/>
        <v>0</v>
      </c>
      <c r="R36" s="62">
        <f t="shared" si="14"/>
        <v>0</v>
      </c>
      <c r="S36" s="62">
        <f t="shared" si="14"/>
        <v>0</v>
      </c>
      <c r="T36" s="62">
        <f t="shared" si="14"/>
        <v>0</v>
      </c>
      <c r="U36" s="62">
        <f t="shared" si="14"/>
        <v>0</v>
      </c>
      <c r="V36" s="62">
        <f t="shared" si="14"/>
        <v>0</v>
      </c>
      <c r="W36" s="62">
        <f t="shared" si="14"/>
        <v>0</v>
      </c>
      <c r="X36" s="62">
        <f t="shared" si="14"/>
        <v>0</v>
      </c>
      <c r="Y36" s="62">
        <f t="shared" si="14"/>
        <v>0</v>
      </c>
      <c r="Z36" s="62">
        <f t="shared" si="14"/>
        <v>0</v>
      </c>
      <c r="AA36" s="62">
        <f t="shared" si="14"/>
        <v>0</v>
      </c>
      <c r="AB36" s="62">
        <f t="shared" si="14"/>
        <v>0</v>
      </c>
      <c r="AC36" s="62">
        <f t="shared" si="14"/>
        <v>0</v>
      </c>
      <c r="AD36" s="62">
        <f t="shared" si="14"/>
        <v>0</v>
      </c>
      <c r="AE36" s="62">
        <f t="shared" si="14"/>
        <v>0</v>
      </c>
      <c r="AF36" s="62">
        <f t="shared" si="14"/>
        <v>0</v>
      </c>
      <c r="AG36" s="62">
        <f t="shared" si="14"/>
        <v>0</v>
      </c>
      <c r="AH36" s="62">
        <f t="shared" si="14"/>
        <v>0</v>
      </c>
      <c r="AI36" s="62">
        <f t="shared" si="14"/>
        <v>0</v>
      </c>
      <c r="AJ36" s="62">
        <f t="shared" si="14"/>
        <v>0</v>
      </c>
      <c r="AM36" s="382">
        <f>ROUND(SUM(AM37:AM40),0)</f>
        <v>0</v>
      </c>
      <c r="AN36" s="382">
        <f>ROUND(SUM(AN37:AN40),0)</f>
        <v>0</v>
      </c>
      <c r="AO36" s="389"/>
      <c r="AP36" s="63"/>
      <c r="AQ36" s="63"/>
      <c r="AR36" s="63"/>
      <c r="AS36" s="63"/>
      <c r="AT36" s="63"/>
      <c r="AU36" s="63"/>
      <c r="AV36" s="63"/>
      <c r="AW36" s="63"/>
      <c r="AX36" s="63"/>
      <c r="AY36" s="390"/>
    </row>
    <row r="37" spans="2:51">
      <c r="B37" s="64" t="s">
        <v>34</v>
      </c>
      <c r="C37" s="4" t="str">
        <f>IF(Kalba="EN",Data2!C62,Data2!B62)</f>
        <v>ES struktūrinės paramos lėšos</v>
      </c>
      <c r="D37" s="65">
        <f>F37+NPV(FDN,G37:INDEX(G37:AJ37,PAL))</f>
        <v>0</v>
      </c>
      <c r="E37" s="65">
        <f>SUMIF($F$5:$AJ$5,"&lt;="&amp;PAL,$F37:$AJ37)</f>
        <v>0</v>
      </c>
      <c r="F37" s="78">
        <v>0</v>
      </c>
      <c r="G37" s="78">
        <v>0</v>
      </c>
      <c r="H37" s="78">
        <v>0</v>
      </c>
      <c r="I37" s="78">
        <v>0</v>
      </c>
      <c r="J37" s="78">
        <v>0</v>
      </c>
      <c r="K37" s="78">
        <v>0</v>
      </c>
      <c r="L37" s="78">
        <v>0</v>
      </c>
      <c r="M37" s="78">
        <v>0</v>
      </c>
      <c r="N37" s="78">
        <v>0</v>
      </c>
      <c r="O37" s="78">
        <v>0</v>
      </c>
      <c r="P37" s="78">
        <v>0</v>
      </c>
      <c r="Q37" s="78">
        <v>0</v>
      </c>
      <c r="R37" s="78">
        <v>0</v>
      </c>
      <c r="S37" s="78">
        <v>0</v>
      </c>
      <c r="T37" s="78">
        <v>0</v>
      </c>
      <c r="U37" s="78">
        <v>0</v>
      </c>
      <c r="V37" s="78">
        <v>0</v>
      </c>
      <c r="W37" s="78">
        <v>0</v>
      </c>
      <c r="X37" s="78">
        <v>0</v>
      </c>
      <c r="Y37" s="78">
        <v>0</v>
      </c>
      <c r="Z37" s="78">
        <v>0</v>
      </c>
      <c r="AA37" s="78">
        <v>0</v>
      </c>
      <c r="AB37" s="78">
        <v>0</v>
      </c>
      <c r="AC37" s="78">
        <v>0</v>
      </c>
      <c r="AD37" s="78">
        <v>0</v>
      </c>
      <c r="AE37" s="78">
        <v>0</v>
      </c>
      <c r="AF37" s="78">
        <v>0</v>
      </c>
      <c r="AG37" s="78">
        <v>0</v>
      </c>
      <c r="AH37" s="78">
        <v>0</v>
      </c>
      <c r="AI37" s="78">
        <v>0</v>
      </c>
      <c r="AJ37" s="78">
        <v>0</v>
      </c>
      <c r="AM37" s="383">
        <f>F37+NPV(SDN,G37:INDEX(G37:AJ37,PAL))</f>
        <v>0</v>
      </c>
      <c r="AN37" s="415">
        <f>F37+NPV(SDN,G37:INDEX(G37:AJ37,PAL))</f>
        <v>0</v>
      </c>
      <c r="AO37" s="387">
        <f>IF(COUNTIF(AP37:AY37,"Klaida")&gt;0,1,0)</f>
        <v>0</v>
      </c>
      <c r="AP37" s="59">
        <f>IF(COUNT(F37:INDEX(F37:AJ37,PAL+1))&lt;&gt;PAL+1,"Klaida",0)</f>
        <v>0</v>
      </c>
      <c r="AQ37" s="59"/>
      <c r="AR37" s="59"/>
      <c r="AS37" s="59"/>
      <c r="AT37" s="59"/>
      <c r="AU37" s="59"/>
      <c r="AV37" s="59"/>
      <c r="AW37" s="59"/>
      <c r="AX37" s="59"/>
      <c r="AY37" s="388"/>
    </row>
    <row r="38" spans="2:51">
      <c r="B38" s="64" t="s">
        <v>36</v>
      </c>
      <c r="C38" s="4" t="str">
        <f>IF(Kalba="EN",Data2!C63,Data2!B63)</f>
        <v>LR bendrojo finansavimo lėšos</v>
      </c>
      <c r="D38" s="65">
        <f>F38+NPV(FDN,G38:INDEX(G38:AJ38,PAL))</f>
        <v>0</v>
      </c>
      <c r="E38" s="65">
        <f>SUMIF($F$5:$AJ$5,"&lt;="&amp;PAL,$F38:$AJ38)</f>
        <v>0</v>
      </c>
      <c r="F38" s="78">
        <v>0</v>
      </c>
      <c r="G38" s="78">
        <v>0</v>
      </c>
      <c r="H38" s="78">
        <v>0</v>
      </c>
      <c r="I38" s="78">
        <v>0</v>
      </c>
      <c r="J38" s="78">
        <v>0</v>
      </c>
      <c r="K38" s="78">
        <v>0</v>
      </c>
      <c r="L38" s="78">
        <v>0</v>
      </c>
      <c r="M38" s="78">
        <v>0</v>
      </c>
      <c r="N38" s="78">
        <v>0</v>
      </c>
      <c r="O38" s="78">
        <v>0</v>
      </c>
      <c r="P38" s="78">
        <v>0</v>
      </c>
      <c r="Q38" s="78">
        <v>0</v>
      </c>
      <c r="R38" s="78">
        <v>0</v>
      </c>
      <c r="S38" s="78">
        <v>0</v>
      </c>
      <c r="T38" s="78">
        <v>0</v>
      </c>
      <c r="U38" s="78">
        <v>0</v>
      </c>
      <c r="V38" s="78">
        <v>0</v>
      </c>
      <c r="W38" s="78">
        <v>0</v>
      </c>
      <c r="X38" s="78">
        <v>0</v>
      </c>
      <c r="Y38" s="78">
        <v>0</v>
      </c>
      <c r="Z38" s="78">
        <v>0</v>
      </c>
      <c r="AA38" s="78">
        <v>0</v>
      </c>
      <c r="AB38" s="78">
        <v>0</v>
      </c>
      <c r="AC38" s="78">
        <v>0</v>
      </c>
      <c r="AD38" s="78">
        <v>0</v>
      </c>
      <c r="AE38" s="78">
        <v>0</v>
      </c>
      <c r="AF38" s="78">
        <v>0</v>
      </c>
      <c r="AG38" s="78">
        <v>0</v>
      </c>
      <c r="AH38" s="78">
        <v>0</v>
      </c>
      <c r="AI38" s="78">
        <v>0</v>
      </c>
      <c r="AJ38" s="78">
        <v>0</v>
      </c>
      <c r="AM38" s="383">
        <f>F38+NPV(SDN,G38:INDEX(G38:AJ38,PAL))</f>
        <v>0</v>
      </c>
      <c r="AN38" s="415">
        <f>F38+NPV(SDN,G38:INDEX(G38:AJ38,PAL))</f>
        <v>0</v>
      </c>
      <c r="AO38" s="387">
        <f>IF(COUNTIF(AP38:AY38,"Klaida")&gt;0,1,0)</f>
        <v>0</v>
      </c>
      <c r="AP38" s="59">
        <f>IF(COUNT(F38:INDEX(F38:AJ38,PAL+1))&lt;&gt;PAL+1,"Klaida",0)</f>
        <v>0</v>
      </c>
      <c r="AQ38" s="59"/>
      <c r="AR38" s="59"/>
      <c r="AS38" s="59"/>
      <c r="AT38" s="59"/>
      <c r="AU38" s="59"/>
      <c r="AV38" s="59"/>
      <c r="AW38" s="59"/>
      <c r="AX38" s="59"/>
      <c r="AY38" s="388"/>
    </row>
    <row r="39" spans="2:51">
      <c r="B39" s="64" t="s">
        <v>38</v>
      </c>
      <c r="C39" s="4" t="str">
        <f>IF(Kalba="EN",Data2!C64,Data2!B64)</f>
        <v>Kito tarptautinio finansavimo lėšos</v>
      </c>
      <c r="D39" s="65">
        <f>F39+NPV(FDN,G39:INDEX(G39:AJ39,PAL))</f>
        <v>0</v>
      </c>
      <c r="E39" s="65">
        <f>SUMIF($F$5:$AJ$5,"&lt;="&amp;PAL,$F39:$AJ39)</f>
        <v>0</v>
      </c>
      <c r="F39" s="78">
        <v>0</v>
      </c>
      <c r="G39" s="78">
        <v>0</v>
      </c>
      <c r="H39" s="78">
        <v>0</v>
      </c>
      <c r="I39" s="78">
        <v>0</v>
      </c>
      <c r="J39" s="78">
        <v>0</v>
      </c>
      <c r="K39" s="78">
        <v>0</v>
      </c>
      <c r="L39" s="78">
        <v>0</v>
      </c>
      <c r="M39" s="78">
        <v>0</v>
      </c>
      <c r="N39" s="78">
        <v>0</v>
      </c>
      <c r="O39" s="78">
        <v>0</v>
      </c>
      <c r="P39" s="78">
        <v>0</v>
      </c>
      <c r="Q39" s="78">
        <v>0</v>
      </c>
      <c r="R39" s="78">
        <v>0</v>
      </c>
      <c r="S39" s="78">
        <v>0</v>
      </c>
      <c r="T39" s="78">
        <v>0</v>
      </c>
      <c r="U39" s="78">
        <v>0</v>
      </c>
      <c r="V39" s="78">
        <v>0</v>
      </c>
      <c r="W39" s="78">
        <v>0</v>
      </c>
      <c r="X39" s="78">
        <v>0</v>
      </c>
      <c r="Y39" s="78">
        <v>0</v>
      </c>
      <c r="Z39" s="78">
        <v>0</v>
      </c>
      <c r="AA39" s="78">
        <v>0</v>
      </c>
      <c r="AB39" s="78">
        <v>0</v>
      </c>
      <c r="AC39" s="78">
        <v>0</v>
      </c>
      <c r="AD39" s="78">
        <v>0</v>
      </c>
      <c r="AE39" s="78">
        <v>0</v>
      </c>
      <c r="AF39" s="78">
        <v>0</v>
      </c>
      <c r="AG39" s="78">
        <v>0</v>
      </c>
      <c r="AH39" s="78">
        <v>0</v>
      </c>
      <c r="AI39" s="78">
        <v>0</v>
      </c>
      <c r="AJ39" s="78">
        <v>0</v>
      </c>
      <c r="AM39" s="383">
        <f>F39+NPV(SDN,G39:INDEX(G39:AJ39,PAL))</f>
        <v>0</v>
      </c>
      <c r="AN39" s="415">
        <f>F39+NPV(SDN,G39:INDEX(G39:AJ39,PAL))</f>
        <v>0</v>
      </c>
      <c r="AO39" s="387">
        <f>IF(COUNTIF(AP39:AY39,"Klaida")&gt;0,1,0)</f>
        <v>0</v>
      </c>
      <c r="AP39" s="59">
        <f>IF(COUNT(F39:INDEX(F39:AJ39,PAL+1))&lt;&gt;PAL+1,"Klaida",0)</f>
        <v>0</v>
      </c>
      <c r="AQ39" s="59"/>
      <c r="AR39" s="59"/>
      <c r="AS39" s="59"/>
      <c r="AT39" s="59"/>
      <c r="AU39" s="59"/>
      <c r="AV39" s="59"/>
      <c r="AW39" s="59"/>
      <c r="AX39" s="59"/>
      <c r="AY39" s="388"/>
    </row>
    <row r="40" spans="2:51" ht="25.5">
      <c r="B40" s="64" t="s">
        <v>40</v>
      </c>
      <c r="C40" s="4" t="str">
        <f>IF(Kalba="EN",Data2!C65,Data2!B65)</f>
        <v>Specialiosios programos lėšos, skirtos padengti netinkamą finansuoti PVM</v>
      </c>
      <c r="D40" s="65">
        <f>F40+NPV(FDN,G40:INDEX(G40:AJ40,PAL))</f>
        <v>0</v>
      </c>
      <c r="E40" s="65">
        <f>SUMIF($F$5:$AJ$5,"&lt;="&amp;PAL,$F40:$AJ40)</f>
        <v>0</v>
      </c>
      <c r="F40" s="78">
        <v>0</v>
      </c>
      <c r="G40" s="78">
        <v>0</v>
      </c>
      <c r="H40" s="78">
        <v>0</v>
      </c>
      <c r="I40" s="78">
        <v>0</v>
      </c>
      <c r="J40" s="78">
        <v>0</v>
      </c>
      <c r="K40" s="78">
        <v>0</v>
      </c>
      <c r="L40" s="78">
        <v>0</v>
      </c>
      <c r="M40" s="78">
        <v>0</v>
      </c>
      <c r="N40" s="78">
        <v>0</v>
      </c>
      <c r="O40" s="78">
        <v>0</v>
      </c>
      <c r="P40" s="78">
        <v>0</v>
      </c>
      <c r="Q40" s="78">
        <v>0</v>
      </c>
      <c r="R40" s="78">
        <v>0</v>
      </c>
      <c r="S40" s="78">
        <v>0</v>
      </c>
      <c r="T40" s="78">
        <v>0</v>
      </c>
      <c r="U40" s="78">
        <v>0</v>
      </c>
      <c r="V40" s="78">
        <v>0</v>
      </c>
      <c r="W40" s="78">
        <v>0</v>
      </c>
      <c r="X40" s="78">
        <v>0</v>
      </c>
      <c r="Y40" s="78">
        <v>0</v>
      </c>
      <c r="Z40" s="78">
        <v>0</v>
      </c>
      <c r="AA40" s="78">
        <v>0</v>
      </c>
      <c r="AB40" s="78">
        <v>0</v>
      </c>
      <c r="AC40" s="78">
        <v>0</v>
      </c>
      <c r="AD40" s="78">
        <v>0</v>
      </c>
      <c r="AE40" s="78">
        <v>0</v>
      </c>
      <c r="AF40" s="78">
        <v>0</v>
      </c>
      <c r="AG40" s="78">
        <v>0</v>
      </c>
      <c r="AH40" s="78">
        <v>0</v>
      </c>
      <c r="AI40" s="78">
        <v>0</v>
      </c>
      <c r="AJ40" s="78">
        <v>0</v>
      </c>
      <c r="AM40" s="383">
        <f>F40+NPV(SDN,G40:INDEX(G40:AJ40,PAL))</f>
        <v>0</v>
      </c>
      <c r="AN40" s="415">
        <f>F40+NPV(SDN,G40:INDEX(G40:AJ40,PAL))</f>
        <v>0</v>
      </c>
      <c r="AO40" s="387">
        <f>IF(COUNTIF(AP40:AY40,"Klaida")&gt;0,1,0)</f>
        <v>0</v>
      </c>
      <c r="AP40" s="59">
        <f>IF(COUNT(F40:INDEX(F40:AJ40,PAL+1))&lt;&gt;PAL+1,"Klaida",0)</f>
        <v>0</v>
      </c>
      <c r="AQ40" s="59"/>
      <c r="AR40" s="59"/>
      <c r="AS40" s="59"/>
      <c r="AT40" s="59"/>
      <c r="AU40" s="59"/>
      <c r="AV40" s="59"/>
      <c r="AW40" s="59"/>
      <c r="AX40" s="59"/>
      <c r="AY40" s="388"/>
    </row>
    <row r="41" spans="2:51" s="61" customFormat="1">
      <c r="B41" s="66" t="s">
        <v>41</v>
      </c>
      <c r="C41" s="5" t="str">
        <f>IF(Kalba="EN",Data2!C66,Data2!B66)</f>
        <v>Nuosavos lėšos</v>
      </c>
      <c r="D41" s="62">
        <f>ROUND(SUM(D42:D43),0)</f>
        <v>0</v>
      </c>
      <c r="E41" s="62">
        <f>ROUND(SUM(E42:E43),0)</f>
        <v>0</v>
      </c>
      <c r="F41" s="62">
        <f t="shared" ref="F41:AJ41" si="15">ROUND(SUM(F42:F43),0)</f>
        <v>0</v>
      </c>
      <c r="G41" s="62">
        <f t="shared" si="15"/>
        <v>0</v>
      </c>
      <c r="H41" s="62">
        <f t="shared" si="15"/>
        <v>0</v>
      </c>
      <c r="I41" s="62">
        <f t="shared" si="15"/>
        <v>0</v>
      </c>
      <c r="J41" s="62">
        <f t="shared" si="15"/>
        <v>0</v>
      </c>
      <c r="K41" s="62">
        <f t="shared" si="15"/>
        <v>0</v>
      </c>
      <c r="L41" s="62">
        <f t="shared" si="15"/>
        <v>0</v>
      </c>
      <c r="M41" s="62">
        <f t="shared" si="15"/>
        <v>0</v>
      </c>
      <c r="N41" s="62">
        <f t="shared" si="15"/>
        <v>0</v>
      </c>
      <c r="O41" s="62">
        <f t="shared" si="15"/>
        <v>0</v>
      </c>
      <c r="P41" s="62">
        <f t="shared" si="15"/>
        <v>0</v>
      </c>
      <c r="Q41" s="62">
        <f t="shared" si="15"/>
        <v>0</v>
      </c>
      <c r="R41" s="62">
        <f t="shared" si="15"/>
        <v>0</v>
      </c>
      <c r="S41" s="62">
        <f t="shared" si="15"/>
        <v>0</v>
      </c>
      <c r="T41" s="62">
        <f t="shared" si="15"/>
        <v>0</v>
      </c>
      <c r="U41" s="62">
        <f t="shared" si="15"/>
        <v>0</v>
      </c>
      <c r="V41" s="62">
        <f t="shared" si="15"/>
        <v>0</v>
      </c>
      <c r="W41" s="62">
        <f t="shared" si="15"/>
        <v>0</v>
      </c>
      <c r="X41" s="62">
        <f t="shared" si="15"/>
        <v>0</v>
      </c>
      <c r="Y41" s="62">
        <f t="shared" si="15"/>
        <v>0</v>
      </c>
      <c r="Z41" s="62">
        <f t="shared" si="15"/>
        <v>0</v>
      </c>
      <c r="AA41" s="62">
        <f t="shared" si="15"/>
        <v>0</v>
      </c>
      <c r="AB41" s="62">
        <f t="shared" si="15"/>
        <v>0</v>
      </c>
      <c r="AC41" s="62">
        <f t="shared" si="15"/>
        <v>0</v>
      </c>
      <c r="AD41" s="62">
        <f t="shared" si="15"/>
        <v>0</v>
      </c>
      <c r="AE41" s="62">
        <f t="shared" si="15"/>
        <v>0</v>
      </c>
      <c r="AF41" s="62">
        <f t="shared" si="15"/>
        <v>0</v>
      </c>
      <c r="AG41" s="62">
        <f t="shared" si="15"/>
        <v>0</v>
      </c>
      <c r="AH41" s="62">
        <f t="shared" si="15"/>
        <v>0</v>
      </c>
      <c r="AI41" s="62">
        <f t="shared" si="15"/>
        <v>0</v>
      </c>
      <c r="AJ41" s="62">
        <f t="shared" si="15"/>
        <v>0</v>
      </c>
      <c r="AM41" s="382">
        <f>ROUND(SUM(AM42:AM43),0)</f>
        <v>0</v>
      </c>
      <c r="AN41" s="382">
        <f>ROUND(SUM(AN42:AN43),0)</f>
        <v>0</v>
      </c>
      <c r="AO41" s="389"/>
      <c r="AP41" s="63"/>
      <c r="AQ41" s="63"/>
      <c r="AR41" s="63"/>
      <c r="AS41" s="63"/>
      <c r="AT41" s="63"/>
      <c r="AU41" s="63"/>
      <c r="AV41" s="63"/>
      <c r="AW41" s="63"/>
      <c r="AX41" s="63"/>
      <c r="AY41" s="390"/>
    </row>
    <row r="42" spans="2:51" ht="25.5">
      <c r="B42" s="64" t="s">
        <v>42</v>
      </c>
      <c r="C42" s="4" t="str">
        <f>IF(Kalba="EN",Data2!C67,Data2!B67)</f>
        <v>Viešosios lėšos (valstybės, savivaldybės biudžetai, kiti viešųjų lėšų šaltiniai)</v>
      </c>
      <c r="D42" s="65">
        <f>F42+NPV(FDN,G42:INDEX(G42:AJ42,PAL))</f>
        <v>0</v>
      </c>
      <c r="E42" s="65">
        <f>SUMIF($F$5:$AJ$5,"&lt;="&amp;PAL,$F42:$AJ42)</f>
        <v>0</v>
      </c>
      <c r="F42" s="78">
        <v>0</v>
      </c>
      <c r="G42" s="78">
        <v>0</v>
      </c>
      <c r="H42" s="78">
        <v>0</v>
      </c>
      <c r="I42" s="78">
        <v>0</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c r="AA42" s="78">
        <v>0</v>
      </c>
      <c r="AB42" s="78">
        <v>0</v>
      </c>
      <c r="AC42" s="78">
        <v>0</v>
      </c>
      <c r="AD42" s="78">
        <v>0</v>
      </c>
      <c r="AE42" s="78">
        <v>0</v>
      </c>
      <c r="AF42" s="78">
        <v>0</v>
      </c>
      <c r="AG42" s="78">
        <v>0</v>
      </c>
      <c r="AH42" s="78">
        <v>0</v>
      </c>
      <c r="AI42" s="78">
        <v>0</v>
      </c>
      <c r="AJ42" s="78">
        <v>0</v>
      </c>
      <c r="AM42" s="383">
        <f>F42+NPV(SDN,G42:INDEX(G42:AJ42,PAL))</f>
        <v>0</v>
      </c>
      <c r="AN42" s="415">
        <f>F42+NPV(SDN,G42:INDEX(G42:AJ42,PAL))</f>
        <v>0</v>
      </c>
      <c r="AO42" s="387">
        <f>IF(COUNTIF(AP42:AY42,"Klaida")&gt;0,1,0)</f>
        <v>0</v>
      </c>
      <c r="AP42" s="59">
        <f>IF(COUNT(F42:INDEX(F42:AJ42,PAL+1))&lt;&gt;PAL+1,"Klaida",0)</f>
        <v>0</v>
      </c>
      <c r="AQ42" s="59"/>
      <c r="AR42" s="59"/>
      <c r="AS42" s="59"/>
      <c r="AT42" s="59"/>
      <c r="AU42" s="59"/>
      <c r="AV42" s="59"/>
      <c r="AW42" s="59"/>
      <c r="AX42" s="59"/>
      <c r="AY42" s="388"/>
    </row>
    <row r="43" spans="2:51">
      <c r="B43" s="64" t="s">
        <v>43</v>
      </c>
      <c r="C43" s="4" t="str">
        <f>IF(Kalba="EN",Data2!C68,Data2!B68)</f>
        <v>Privačios lėšos (nuosavos, kitos privačios lėšos)</v>
      </c>
      <c r="D43" s="65">
        <f>F43+NPV(FDN,G43:INDEX(G43:AJ43,PAL))</f>
        <v>0</v>
      </c>
      <c r="E43" s="65">
        <f>SUMIF($F$5:$AJ$5,"&lt;="&amp;PAL,$F43:$AJ43)</f>
        <v>0</v>
      </c>
      <c r="F43" s="78">
        <v>0</v>
      </c>
      <c r="G43" s="78">
        <v>0</v>
      </c>
      <c r="H43" s="78">
        <v>0</v>
      </c>
      <c r="I43" s="78">
        <v>0</v>
      </c>
      <c r="J43" s="78">
        <v>0</v>
      </c>
      <c r="K43" s="78">
        <v>0</v>
      </c>
      <c r="L43" s="78">
        <v>0</v>
      </c>
      <c r="M43" s="78">
        <v>0</v>
      </c>
      <c r="N43" s="78">
        <v>0</v>
      </c>
      <c r="O43" s="78">
        <v>0</v>
      </c>
      <c r="P43" s="78">
        <v>0</v>
      </c>
      <c r="Q43" s="78">
        <v>0</v>
      </c>
      <c r="R43" s="78">
        <v>0</v>
      </c>
      <c r="S43" s="78">
        <v>0</v>
      </c>
      <c r="T43" s="78">
        <v>0</v>
      </c>
      <c r="U43" s="78">
        <v>0</v>
      </c>
      <c r="V43" s="78">
        <v>0</v>
      </c>
      <c r="W43" s="78">
        <v>0</v>
      </c>
      <c r="X43" s="78">
        <v>0</v>
      </c>
      <c r="Y43" s="78">
        <v>0</v>
      </c>
      <c r="Z43" s="78">
        <v>0</v>
      </c>
      <c r="AA43" s="78">
        <v>0</v>
      </c>
      <c r="AB43" s="78">
        <v>0</v>
      </c>
      <c r="AC43" s="78">
        <v>0</v>
      </c>
      <c r="AD43" s="78">
        <v>0</v>
      </c>
      <c r="AE43" s="78">
        <v>0</v>
      </c>
      <c r="AF43" s="78">
        <v>0</v>
      </c>
      <c r="AG43" s="78">
        <v>0</v>
      </c>
      <c r="AH43" s="78">
        <v>0</v>
      </c>
      <c r="AI43" s="78">
        <v>0</v>
      </c>
      <c r="AJ43" s="78">
        <v>0</v>
      </c>
      <c r="AM43" s="383">
        <f>F43+NPV(SDN,G43:INDEX(G43:AJ43,PAL))</f>
        <v>0</v>
      </c>
      <c r="AN43" s="415">
        <f>F43+NPV(SDN,G43:INDEX(G43:AJ43,PAL))</f>
        <v>0</v>
      </c>
      <c r="AO43" s="387">
        <f>IF(COUNTIF(AP43:AY43,"Klaida")&gt;0,1,0)</f>
        <v>0</v>
      </c>
      <c r="AP43" s="59">
        <f>IF(COUNT(F43:INDEX(F43:AJ43,PAL+1))&lt;&gt;PAL+1,"Klaida",0)</f>
        <v>0</v>
      </c>
      <c r="AQ43" s="59"/>
      <c r="AR43" s="59"/>
      <c r="AS43" s="59"/>
      <c r="AT43" s="59"/>
      <c r="AU43" s="59"/>
      <c r="AV43" s="59"/>
      <c r="AW43" s="59"/>
      <c r="AX43" s="59"/>
      <c r="AY43" s="388"/>
    </row>
    <row r="44" spans="2:51" s="61" customFormat="1">
      <c r="B44" s="66" t="s">
        <v>44</v>
      </c>
      <c r="C44" s="5" t="str">
        <f>IF(Kalba="EN",Data2!C69,Data2!B69)</f>
        <v>Paskolos</v>
      </c>
      <c r="D44" s="62">
        <f>ROUND(SUM(D45)-SUM(D46),0)</f>
        <v>0</v>
      </c>
      <c r="E44" s="62">
        <f>ROUND(SUM(E45)-SUM(E46),0)</f>
        <v>0</v>
      </c>
      <c r="F44" s="62">
        <f t="shared" ref="F44:AJ44" si="16">ROUND(SUM(F45)-SUM(F46),0)</f>
        <v>0</v>
      </c>
      <c r="G44" s="62">
        <f t="shared" si="16"/>
        <v>0</v>
      </c>
      <c r="H44" s="62">
        <f t="shared" si="16"/>
        <v>0</v>
      </c>
      <c r="I44" s="62">
        <f t="shared" si="16"/>
        <v>0</v>
      </c>
      <c r="J44" s="62">
        <f t="shared" si="16"/>
        <v>0</v>
      </c>
      <c r="K44" s="62">
        <f t="shared" si="16"/>
        <v>0</v>
      </c>
      <c r="L44" s="62">
        <f t="shared" si="16"/>
        <v>0</v>
      </c>
      <c r="M44" s="62">
        <f t="shared" si="16"/>
        <v>0</v>
      </c>
      <c r="N44" s="62">
        <f t="shared" si="16"/>
        <v>0</v>
      </c>
      <c r="O44" s="62">
        <f t="shared" si="16"/>
        <v>0</v>
      </c>
      <c r="P44" s="62">
        <f t="shared" si="16"/>
        <v>0</v>
      </c>
      <c r="Q44" s="62">
        <f t="shared" si="16"/>
        <v>0</v>
      </c>
      <c r="R44" s="62">
        <f t="shared" si="16"/>
        <v>0</v>
      </c>
      <c r="S44" s="62">
        <f t="shared" si="16"/>
        <v>0</v>
      </c>
      <c r="T44" s="62">
        <f t="shared" si="16"/>
        <v>0</v>
      </c>
      <c r="U44" s="62">
        <f t="shared" si="16"/>
        <v>0</v>
      </c>
      <c r="V44" s="62">
        <f t="shared" si="16"/>
        <v>0</v>
      </c>
      <c r="W44" s="62">
        <f t="shared" si="16"/>
        <v>0</v>
      </c>
      <c r="X44" s="62">
        <f t="shared" si="16"/>
        <v>0</v>
      </c>
      <c r="Y44" s="62">
        <f t="shared" si="16"/>
        <v>0</v>
      </c>
      <c r="Z44" s="62">
        <f t="shared" si="16"/>
        <v>0</v>
      </c>
      <c r="AA44" s="62">
        <f t="shared" si="16"/>
        <v>0</v>
      </c>
      <c r="AB44" s="62">
        <f t="shared" si="16"/>
        <v>0</v>
      </c>
      <c r="AC44" s="62">
        <f t="shared" si="16"/>
        <v>0</v>
      </c>
      <c r="AD44" s="62">
        <f t="shared" si="16"/>
        <v>0</v>
      </c>
      <c r="AE44" s="62">
        <f t="shared" si="16"/>
        <v>0</v>
      </c>
      <c r="AF44" s="62">
        <f t="shared" si="16"/>
        <v>0</v>
      </c>
      <c r="AG44" s="62">
        <f t="shared" si="16"/>
        <v>0</v>
      </c>
      <c r="AH44" s="62">
        <f t="shared" si="16"/>
        <v>0</v>
      </c>
      <c r="AI44" s="62">
        <f t="shared" si="16"/>
        <v>0</v>
      </c>
      <c r="AJ44" s="62">
        <f t="shared" si="16"/>
        <v>0</v>
      </c>
      <c r="AM44" s="382">
        <f>ROUND(SUM(AM45)-SUM(AM46),0)</f>
        <v>0</v>
      </c>
      <c r="AN44" s="382">
        <f>ROUND(SUM(AN45)-SUM(AN46),0)</f>
        <v>0</v>
      </c>
      <c r="AO44" s="389"/>
      <c r="AP44" s="63"/>
      <c r="AQ44" s="63"/>
      <c r="AR44" s="63"/>
      <c r="AS44" s="63"/>
      <c r="AT44" s="63"/>
      <c r="AU44" s="63"/>
      <c r="AV44" s="63"/>
      <c r="AW44" s="63"/>
      <c r="AX44" s="63"/>
      <c r="AY44" s="390"/>
    </row>
    <row r="45" spans="2:51">
      <c r="B45" s="64" t="s">
        <v>46</v>
      </c>
      <c r="C45" s="4" t="str">
        <f>IF(Kalba="EN",Data2!C70,Data2!B70)</f>
        <v>Paskolos</v>
      </c>
      <c r="D45" s="65">
        <f>F45+NPV(FDN,G45:INDEX(G45:AJ45,PAL))</f>
        <v>0</v>
      </c>
      <c r="E45" s="65">
        <f>SUMIF($F$5:$AJ$5,"&lt;="&amp;PAL,$F45:$AJ45)</f>
        <v>0</v>
      </c>
      <c r="F45" s="78">
        <v>0</v>
      </c>
      <c r="G45" s="78">
        <v>0</v>
      </c>
      <c r="H45" s="78">
        <v>0</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c r="AA45" s="78">
        <v>0</v>
      </c>
      <c r="AB45" s="78">
        <v>0</v>
      </c>
      <c r="AC45" s="78">
        <v>0</v>
      </c>
      <c r="AD45" s="78">
        <v>0</v>
      </c>
      <c r="AE45" s="78">
        <v>0</v>
      </c>
      <c r="AF45" s="78">
        <v>0</v>
      </c>
      <c r="AG45" s="78">
        <v>0</v>
      </c>
      <c r="AH45" s="78">
        <v>0</v>
      </c>
      <c r="AI45" s="78">
        <v>0</v>
      </c>
      <c r="AJ45" s="78">
        <v>0</v>
      </c>
      <c r="AM45" s="383">
        <f>F45+NPV(SDN,G45:INDEX(G45:AJ45,PAL))</f>
        <v>0</v>
      </c>
      <c r="AN45" s="415">
        <f>F45+NPV(SDN,G45:INDEX(G45:AJ45,PAL))</f>
        <v>0</v>
      </c>
      <c r="AO45" s="387">
        <f>IF(COUNTIF(AP45:AY45,"Klaida")&gt;0,1,0)</f>
        <v>0</v>
      </c>
      <c r="AP45" s="59">
        <f>IF(COUNT(F45:INDEX(F45:AJ45,PAL+1))&lt;&gt;PAL+1,"Klaida",0)</f>
        <v>0</v>
      </c>
      <c r="AQ45" s="59"/>
      <c r="AR45" s="59"/>
      <c r="AS45" s="59"/>
      <c r="AT45" s="59"/>
      <c r="AU45" s="59"/>
      <c r="AV45" s="59"/>
      <c r="AW45" s="59"/>
      <c r="AX45" s="59"/>
      <c r="AY45" s="388"/>
    </row>
    <row r="46" spans="2:51">
      <c r="B46" s="64" t="s">
        <v>48</v>
      </c>
      <c r="C46" s="4" t="str">
        <f>IF(Kalba="EN",Data2!C71,Data2!B71)</f>
        <v>Paskolų grąžinimai (išskyrus palūkanas)</v>
      </c>
      <c r="D46" s="65">
        <f>F46+NPV(FDN,G46:INDEX(G46:AJ46,PAL))</f>
        <v>0</v>
      </c>
      <c r="E46" s="65">
        <f>SUMIF($F$5:$AJ$5,"&lt;="&amp;PAL,$F46:$AJ46)</f>
        <v>0</v>
      </c>
      <c r="F46" s="78">
        <v>0</v>
      </c>
      <c r="G46" s="78">
        <v>0</v>
      </c>
      <c r="H46" s="78">
        <v>0</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0</v>
      </c>
      <c r="AE46" s="78">
        <v>0</v>
      </c>
      <c r="AF46" s="78">
        <v>0</v>
      </c>
      <c r="AG46" s="78">
        <v>0</v>
      </c>
      <c r="AH46" s="78">
        <v>0</v>
      </c>
      <c r="AI46" s="78">
        <v>0</v>
      </c>
      <c r="AJ46" s="78">
        <v>0</v>
      </c>
      <c r="AM46" s="383">
        <f>F46+NPV(SDN,G46:INDEX(G46:AJ46,PAL))</f>
        <v>0</v>
      </c>
      <c r="AN46" s="415">
        <f>F46+NPV(SDN,G46:INDEX(G46:AJ46,PAL))</f>
        <v>0</v>
      </c>
      <c r="AO46" s="387">
        <f>IF(COUNTIF(AP46:AY46,"Klaida")&gt;0,1,0)</f>
        <v>0</v>
      </c>
      <c r="AP46" s="59">
        <f>IF(COUNT(F46:INDEX(F46:AJ46,PAL+1))&lt;&gt;PAL+1,"Klaida",0)</f>
        <v>0</v>
      </c>
      <c r="AQ46" s="59"/>
      <c r="AR46" s="59"/>
      <c r="AS46" s="59"/>
      <c r="AT46" s="59"/>
      <c r="AU46" s="59"/>
      <c r="AV46" s="59"/>
      <c r="AW46" s="59"/>
      <c r="AX46" s="59"/>
      <c r="AY46" s="388"/>
    </row>
    <row r="47" spans="2:51" s="61" customFormat="1">
      <c r="B47" s="66" t="s">
        <v>49</v>
      </c>
      <c r="C47" s="5" t="str">
        <f>IF(Kalba="EN",Data2!C$72,Data2!B$72)</f>
        <v>Socialinio ekonominio (SE) poveikio finansinė išraiška</v>
      </c>
      <c r="D47" s="62">
        <f t="shared" ref="D47:AJ47" si="17">SUM(D48)-SUM(D56)</f>
        <v>0</v>
      </c>
      <c r="E47" s="62">
        <f t="shared" si="17"/>
        <v>0</v>
      </c>
      <c r="F47" s="62">
        <f t="shared" si="17"/>
        <v>0</v>
      </c>
      <c r="G47" s="62">
        <f t="shared" si="17"/>
        <v>0</v>
      </c>
      <c r="H47" s="62">
        <f t="shared" si="17"/>
        <v>0</v>
      </c>
      <c r="I47" s="62">
        <f t="shared" si="17"/>
        <v>0</v>
      </c>
      <c r="J47" s="62">
        <f t="shared" si="17"/>
        <v>0</v>
      </c>
      <c r="K47" s="62">
        <f t="shared" si="17"/>
        <v>0</v>
      </c>
      <c r="L47" s="62">
        <f t="shared" si="17"/>
        <v>0</v>
      </c>
      <c r="M47" s="62">
        <f t="shared" si="17"/>
        <v>0</v>
      </c>
      <c r="N47" s="62">
        <f t="shared" si="17"/>
        <v>0</v>
      </c>
      <c r="O47" s="62">
        <f t="shared" si="17"/>
        <v>0</v>
      </c>
      <c r="P47" s="62">
        <f t="shared" si="17"/>
        <v>0</v>
      </c>
      <c r="Q47" s="62">
        <f t="shared" si="17"/>
        <v>0</v>
      </c>
      <c r="R47" s="62">
        <f t="shared" si="17"/>
        <v>0</v>
      </c>
      <c r="S47" s="62">
        <f t="shared" si="17"/>
        <v>0</v>
      </c>
      <c r="T47" s="62">
        <f t="shared" si="17"/>
        <v>0</v>
      </c>
      <c r="U47" s="62">
        <f t="shared" si="17"/>
        <v>0</v>
      </c>
      <c r="V47" s="62">
        <f t="shared" si="17"/>
        <v>0</v>
      </c>
      <c r="W47" s="62">
        <f t="shared" si="17"/>
        <v>0</v>
      </c>
      <c r="X47" s="62">
        <f t="shared" si="17"/>
        <v>0</v>
      </c>
      <c r="Y47" s="62">
        <f t="shared" si="17"/>
        <v>0</v>
      </c>
      <c r="Z47" s="62">
        <f t="shared" si="17"/>
        <v>0</v>
      </c>
      <c r="AA47" s="62">
        <f t="shared" si="17"/>
        <v>0</v>
      </c>
      <c r="AB47" s="62">
        <f t="shared" si="17"/>
        <v>0</v>
      </c>
      <c r="AC47" s="62">
        <f t="shared" si="17"/>
        <v>0</v>
      </c>
      <c r="AD47" s="62">
        <f t="shared" si="17"/>
        <v>0</v>
      </c>
      <c r="AE47" s="62">
        <f t="shared" si="17"/>
        <v>0</v>
      </c>
      <c r="AF47" s="62">
        <f t="shared" si="17"/>
        <v>0</v>
      </c>
      <c r="AG47" s="62">
        <f t="shared" si="17"/>
        <v>0</v>
      </c>
      <c r="AH47" s="62">
        <f t="shared" si="17"/>
        <v>0</v>
      </c>
      <c r="AI47" s="62">
        <f t="shared" si="17"/>
        <v>0</v>
      </c>
      <c r="AJ47" s="62">
        <f t="shared" si="17"/>
        <v>0</v>
      </c>
      <c r="AM47" s="382">
        <f>SUM(AM48)-SUM(AM56)</f>
        <v>0</v>
      </c>
      <c r="AN47" s="382">
        <f>SUM(AN48)-SUM(AN56)</f>
        <v>0</v>
      </c>
      <c r="AO47" s="389"/>
      <c r="AP47" s="63"/>
      <c r="AQ47" s="63"/>
      <c r="AR47" s="63"/>
      <c r="AS47" s="63"/>
      <c r="AT47" s="63"/>
      <c r="AU47" s="63"/>
      <c r="AV47" s="63"/>
      <c r="AW47" s="63"/>
      <c r="AX47" s="63"/>
      <c r="AY47" s="390"/>
    </row>
    <row r="48" spans="2:51" s="61" customFormat="1">
      <c r="B48" s="66" t="s">
        <v>50</v>
      </c>
      <c r="C48" s="5" t="str">
        <f>IF(Kalba="EN",Data2!C$73,Data2!B$73) &amp; " "&amp; IF(Kalba="EN",Data2!C$74,Data2!B$74)</f>
        <v>SE nauda (pasirinkite SE naudos komponentą)</v>
      </c>
      <c r="D48" s="62">
        <f t="shared" ref="D48:AJ48" si="18">ROUND(SUM(D49:D55),0)</f>
        <v>0</v>
      </c>
      <c r="E48" s="62">
        <f t="shared" si="18"/>
        <v>0</v>
      </c>
      <c r="F48" s="62">
        <f t="shared" si="18"/>
        <v>0</v>
      </c>
      <c r="G48" s="62">
        <f t="shared" si="18"/>
        <v>0</v>
      </c>
      <c r="H48" s="62">
        <f t="shared" si="18"/>
        <v>0</v>
      </c>
      <c r="I48" s="62">
        <f t="shared" si="18"/>
        <v>0</v>
      </c>
      <c r="J48" s="62">
        <f t="shared" si="18"/>
        <v>0</v>
      </c>
      <c r="K48" s="62">
        <f t="shared" si="18"/>
        <v>0</v>
      </c>
      <c r="L48" s="62">
        <f t="shared" si="18"/>
        <v>0</v>
      </c>
      <c r="M48" s="62">
        <f t="shared" si="18"/>
        <v>0</v>
      </c>
      <c r="N48" s="62">
        <f t="shared" si="18"/>
        <v>0</v>
      </c>
      <c r="O48" s="62">
        <f t="shared" si="18"/>
        <v>0</v>
      </c>
      <c r="P48" s="62">
        <f t="shared" si="18"/>
        <v>0</v>
      </c>
      <c r="Q48" s="62">
        <f t="shared" si="18"/>
        <v>0</v>
      </c>
      <c r="R48" s="62">
        <f t="shared" si="18"/>
        <v>0</v>
      </c>
      <c r="S48" s="62">
        <f t="shared" si="18"/>
        <v>0</v>
      </c>
      <c r="T48" s="62">
        <f t="shared" si="18"/>
        <v>0</v>
      </c>
      <c r="U48" s="62">
        <f t="shared" si="18"/>
        <v>0</v>
      </c>
      <c r="V48" s="62">
        <f t="shared" si="18"/>
        <v>0</v>
      </c>
      <c r="W48" s="62">
        <f t="shared" si="18"/>
        <v>0</v>
      </c>
      <c r="X48" s="62">
        <f t="shared" si="18"/>
        <v>0</v>
      </c>
      <c r="Y48" s="62">
        <f t="shared" si="18"/>
        <v>0</v>
      </c>
      <c r="Z48" s="62">
        <f t="shared" si="18"/>
        <v>0</v>
      </c>
      <c r="AA48" s="62">
        <f t="shared" si="18"/>
        <v>0</v>
      </c>
      <c r="AB48" s="62">
        <f t="shared" si="18"/>
        <v>0</v>
      </c>
      <c r="AC48" s="62">
        <f t="shared" si="18"/>
        <v>0</v>
      </c>
      <c r="AD48" s="62">
        <f t="shared" si="18"/>
        <v>0</v>
      </c>
      <c r="AE48" s="62">
        <f t="shared" si="18"/>
        <v>0</v>
      </c>
      <c r="AF48" s="62">
        <f t="shared" si="18"/>
        <v>0</v>
      </c>
      <c r="AG48" s="62">
        <f t="shared" si="18"/>
        <v>0</v>
      </c>
      <c r="AH48" s="62">
        <f t="shared" si="18"/>
        <v>0</v>
      </c>
      <c r="AI48" s="62">
        <f t="shared" si="18"/>
        <v>0</v>
      </c>
      <c r="AJ48" s="62">
        <f t="shared" si="18"/>
        <v>0</v>
      </c>
      <c r="AM48" s="382">
        <f>ROUND(SUM(AM49:AM55),0)</f>
        <v>0</v>
      </c>
      <c r="AN48" s="382">
        <f>ROUND(SUM(AN49:AN55),0)</f>
        <v>0</v>
      </c>
      <c r="AO48" s="389"/>
      <c r="AP48" s="63"/>
      <c r="AQ48" s="63"/>
      <c r="AR48" s="63"/>
      <c r="AS48" s="63"/>
      <c r="AT48" s="63"/>
      <c r="AU48" s="63"/>
      <c r="AV48" s="63"/>
      <c r="AW48" s="63"/>
      <c r="AX48" s="63"/>
      <c r="AY48" s="390"/>
    </row>
    <row r="49" spans="2:51">
      <c r="B49" s="199" t="s">
        <v>51</v>
      </c>
      <c r="C49" s="486" t="s">
        <v>69</v>
      </c>
      <c r="D49" s="169">
        <f>F49+NPV(SDN,G49:INDEX(G49:AJ49,PAL))</f>
        <v>0</v>
      </c>
      <c r="E49" s="169">
        <f t="shared" ref="E49:E55" si="19">SUMIF($F$5:$AJ$5,"&lt;="&amp;PAL,$F49:$AJ49)</f>
        <v>0</v>
      </c>
      <c r="F49" s="78">
        <v>0</v>
      </c>
      <c r="G49" s="78">
        <v>0</v>
      </c>
      <c r="H49" s="78">
        <v>0</v>
      </c>
      <c r="I49" s="78">
        <v>0</v>
      </c>
      <c r="J49" s="78">
        <v>0</v>
      </c>
      <c r="K49" s="78">
        <v>0</v>
      </c>
      <c r="L49" s="78">
        <v>0</v>
      </c>
      <c r="M49" s="78">
        <v>0</v>
      </c>
      <c r="N49" s="78">
        <v>0</v>
      </c>
      <c r="O49" s="78">
        <v>0</v>
      </c>
      <c r="P49" s="78">
        <v>0</v>
      </c>
      <c r="Q49" s="78">
        <v>0</v>
      </c>
      <c r="R49" s="78">
        <v>0</v>
      </c>
      <c r="S49" s="78">
        <v>0</v>
      </c>
      <c r="T49" s="78">
        <v>0</v>
      </c>
      <c r="U49" s="78">
        <v>0</v>
      </c>
      <c r="V49" s="78">
        <v>0</v>
      </c>
      <c r="W49" s="78">
        <v>0</v>
      </c>
      <c r="X49" s="78">
        <v>0</v>
      </c>
      <c r="Y49" s="78">
        <v>0</v>
      </c>
      <c r="Z49" s="78">
        <v>0</v>
      </c>
      <c r="AA49" s="78">
        <v>0</v>
      </c>
      <c r="AB49" s="78">
        <v>0</v>
      </c>
      <c r="AC49" s="78">
        <v>0</v>
      </c>
      <c r="AD49" s="78">
        <v>0</v>
      </c>
      <c r="AE49" s="78">
        <v>0</v>
      </c>
      <c r="AF49" s="78">
        <v>0</v>
      </c>
      <c r="AG49" s="78">
        <v>0</v>
      </c>
      <c r="AH49" s="78">
        <v>0</v>
      </c>
      <c r="AI49" s="78">
        <v>0</v>
      </c>
      <c r="AJ49" s="78">
        <v>0</v>
      </c>
      <c r="AM49" s="383">
        <f>F49+NPV(SDN,G49:INDEX(G49:AJ49,PAL))</f>
        <v>0</v>
      </c>
      <c r="AN49" s="415">
        <f>F49+NPV(SDN,G49:INDEX(G49:AJ49,PAL))</f>
        <v>0</v>
      </c>
      <c r="AO49" s="387">
        <f t="shared" ref="AO49:AO55" si="20">IF(COUNTIF(AP49:AY49,"Klaida")&gt;0,1,0)</f>
        <v>0</v>
      </c>
      <c r="AP49" s="59">
        <f>IF(COUNT(F49:INDEX(F49:AJ49,PAL+1))&lt;&gt;PAL+1,"Klaida",0)</f>
        <v>0</v>
      </c>
      <c r="AQ49" s="59"/>
      <c r="AR49" s="59"/>
      <c r="AS49" s="59"/>
      <c r="AT49" s="59"/>
      <c r="AU49" s="59"/>
      <c r="AV49" s="59"/>
      <c r="AW49" s="59"/>
      <c r="AX49" s="59"/>
      <c r="AY49" s="388"/>
    </row>
    <row r="50" spans="2:51">
      <c r="B50" s="199" t="s">
        <v>52</v>
      </c>
      <c r="C50" s="486" t="s">
        <v>69</v>
      </c>
      <c r="D50" s="169">
        <f>F50+NPV(SDN,G50:INDEX(G50:AJ50,PAL))</f>
        <v>0</v>
      </c>
      <c r="E50" s="169">
        <f t="shared" si="19"/>
        <v>0</v>
      </c>
      <c r="F50" s="78">
        <v>0</v>
      </c>
      <c r="G50" s="78">
        <v>0</v>
      </c>
      <c r="H50" s="78">
        <v>0</v>
      </c>
      <c r="I50" s="78">
        <v>0</v>
      </c>
      <c r="J50" s="78">
        <v>0</v>
      </c>
      <c r="K50" s="78">
        <v>0</v>
      </c>
      <c r="L50" s="78">
        <v>0</v>
      </c>
      <c r="M50" s="78">
        <v>0</v>
      </c>
      <c r="N50" s="78">
        <v>0</v>
      </c>
      <c r="O50" s="78">
        <v>0</v>
      </c>
      <c r="P50" s="78">
        <v>0</v>
      </c>
      <c r="Q50" s="78">
        <v>0</v>
      </c>
      <c r="R50" s="78">
        <v>0</v>
      </c>
      <c r="S50" s="78">
        <v>0</v>
      </c>
      <c r="T50" s="78">
        <v>0</v>
      </c>
      <c r="U50" s="78">
        <v>0</v>
      </c>
      <c r="V50" s="78">
        <v>0</v>
      </c>
      <c r="W50" s="78">
        <v>0</v>
      </c>
      <c r="X50" s="78">
        <v>0</v>
      </c>
      <c r="Y50" s="78">
        <v>0</v>
      </c>
      <c r="Z50" s="78">
        <v>0</v>
      </c>
      <c r="AA50" s="78">
        <v>0</v>
      </c>
      <c r="AB50" s="78">
        <v>0</v>
      </c>
      <c r="AC50" s="78">
        <v>0</v>
      </c>
      <c r="AD50" s="78">
        <v>0</v>
      </c>
      <c r="AE50" s="78">
        <v>0</v>
      </c>
      <c r="AF50" s="78">
        <v>0</v>
      </c>
      <c r="AG50" s="78">
        <v>0</v>
      </c>
      <c r="AH50" s="78">
        <v>0</v>
      </c>
      <c r="AI50" s="78">
        <v>0</v>
      </c>
      <c r="AJ50" s="78">
        <v>0</v>
      </c>
      <c r="AM50" s="383">
        <f>F50+NPV(SDN,G50:INDEX(G50:AJ50,PAL))</f>
        <v>0</v>
      </c>
      <c r="AN50" s="415">
        <f>F50+NPV(SDN,G50:INDEX(G50:AJ50,PAL))</f>
        <v>0</v>
      </c>
      <c r="AO50" s="387">
        <f t="shared" si="20"/>
        <v>0</v>
      </c>
      <c r="AP50" s="59">
        <f>IF(COUNT(F50:INDEX(F50:AJ50,PAL+1))&lt;&gt;PAL+1,"Klaida",0)</f>
        <v>0</v>
      </c>
      <c r="AQ50" s="59"/>
      <c r="AR50" s="59"/>
      <c r="AS50" s="59"/>
      <c r="AT50" s="59"/>
      <c r="AU50" s="59"/>
      <c r="AV50" s="59"/>
      <c r="AW50" s="59"/>
      <c r="AX50" s="59"/>
      <c r="AY50" s="388"/>
    </row>
    <row r="51" spans="2:51">
      <c r="B51" s="199" t="s">
        <v>339</v>
      </c>
      <c r="C51" s="486" t="s">
        <v>69</v>
      </c>
      <c r="D51" s="169">
        <f>F51+NPV(SDN,G51:INDEX(G51:AJ51,PAL))</f>
        <v>0</v>
      </c>
      <c r="E51" s="169">
        <f t="shared" si="19"/>
        <v>0</v>
      </c>
      <c r="F51" s="78">
        <v>0</v>
      </c>
      <c r="G51" s="78">
        <v>0</v>
      </c>
      <c r="H51" s="78">
        <v>0</v>
      </c>
      <c r="I51" s="78">
        <v>0</v>
      </c>
      <c r="J51" s="78">
        <v>0</v>
      </c>
      <c r="K51" s="78">
        <v>0</v>
      </c>
      <c r="L51" s="78">
        <v>0</v>
      </c>
      <c r="M51" s="78">
        <v>0</v>
      </c>
      <c r="N51" s="78">
        <v>0</v>
      </c>
      <c r="O51" s="78">
        <v>0</v>
      </c>
      <c r="P51" s="78">
        <v>0</v>
      </c>
      <c r="Q51" s="78">
        <v>0</v>
      </c>
      <c r="R51" s="78">
        <v>0</v>
      </c>
      <c r="S51" s="78">
        <v>0</v>
      </c>
      <c r="T51" s="78">
        <v>0</v>
      </c>
      <c r="U51" s="78">
        <v>0</v>
      </c>
      <c r="V51" s="78">
        <v>0</v>
      </c>
      <c r="W51" s="78">
        <v>0</v>
      </c>
      <c r="X51" s="78">
        <v>0</v>
      </c>
      <c r="Y51" s="78">
        <v>0</v>
      </c>
      <c r="Z51" s="78">
        <v>0</v>
      </c>
      <c r="AA51" s="78">
        <v>0</v>
      </c>
      <c r="AB51" s="78">
        <v>0</v>
      </c>
      <c r="AC51" s="78">
        <v>0</v>
      </c>
      <c r="AD51" s="78">
        <v>0</v>
      </c>
      <c r="AE51" s="78">
        <v>0</v>
      </c>
      <c r="AF51" s="78">
        <v>0</v>
      </c>
      <c r="AG51" s="78">
        <v>0</v>
      </c>
      <c r="AH51" s="78">
        <v>0</v>
      </c>
      <c r="AI51" s="78">
        <v>0</v>
      </c>
      <c r="AJ51" s="78">
        <v>0</v>
      </c>
      <c r="AM51" s="383">
        <f>F51+NPV(SDN,G51:INDEX(G51:AJ51,PAL))</f>
        <v>0</v>
      </c>
      <c r="AN51" s="415">
        <f>F51+NPV(SDN,G51:INDEX(G51:AJ51,PAL))</f>
        <v>0</v>
      </c>
      <c r="AO51" s="387">
        <f t="shared" si="20"/>
        <v>0</v>
      </c>
      <c r="AP51" s="59">
        <f>IF(COUNT(F51:INDEX(F51:AJ51,PAL+1))&lt;&gt;PAL+1,"Klaida",0)</f>
        <v>0</v>
      </c>
      <c r="AQ51" s="59"/>
      <c r="AR51" s="59"/>
      <c r="AS51" s="59"/>
      <c r="AT51" s="59"/>
      <c r="AU51" s="59"/>
      <c r="AV51" s="59"/>
      <c r="AW51" s="59"/>
      <c r="AX51" s="59"/>
      <c r="AY51" s="388"/>
    </row>
    <row r="52" spans="2:51">
      <c r="B52" s="199" t="s">
        <v>340</v>
      </c>
      <c r="C52" s="486" t="s">
        <v>69</v>
      </c>
      <c r="D52" s="169">
        <f>F52+NPV(SDN,G52:INDEX(G52:AJ52,PAL))</f>
        <v>0</v>
      </c>
      <c r="E52" s="169">
        <f t="shared" si="19"/>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M52" s="383">
        <f>F52+NPV(SDN,G52:INDEX(G52:AJ52,PAL))</f>
        <v>0</v>
      </c>
      <c r="AN52" s="415">
        <f>F52+NPV(SDN,G52:INDEX(G52:AJ52,PAL))</f>
        <v>0</v>
      </c>
      <c r="AO52" s="387">
        <f t="shared" si="20"/>
        <v>0</v>
      </c>
      <c r="AP52" s="59">
        <f>IF(COUNT(F52:INDEX(F52:AJ52,PAL+1))&lt;&gt;PAL+1,"Klaida",0)</f>
        <v>0</v>
      </c>
      <c r="AQ52" s="59"/>
      <c r="AR52" s="59"/>
      <c r="AS52" s="59"/>
      <c r="AT52" s="59"/>
      <c r="AU52" s="59"/>
      <c r="AV52" s="59"/>
      <c r="AW52" s="59"/>
      <c r="AX52" s="59"/>
      <c r="AY52" s="388"/>
    </row>
    <row r="53" spans="2:51">
      <c r="B53" s="199" t="s">
        <v>341</v>
      </c>
      <c r="C53" s="486" t="s">
        <v>69</v>
      </c>
      <c r="D53" s="169">
        <f>F53+NPV(SDN,G53:INDEX(G53:AJ53,PAL))</f>
        <v>0</v>
      </c>
      <c r="E53" s="169">
        <f t="shared" si="19"/>
        <v>0</v>
      </c>
      <c r="F53" s="78">
        <v>0</v>
      </c>
      <c r="G53" s="78">
        <v>0</v>
      </c>
      <c r="H53" s="78">
        <v>0</v>
      </c>
      <c r="I53" s="78">
        <v>0</v>
      </c>
      <c r="J53" s="78">
        <v>0</v>
      </c>
      <c r="K53" s="78">
        <v>0</v>
      </c>
      <c r="L53" s="78">
        <v>0</v>
      </c>
      <c r="M53" s="78">
        <v>0</v>
      </c>
      <c r="N53" s="78">
        <v>0</v>
      </c>
      <c r="O53" s="78">
        <v>0</v>
      </c>
      <c r="P53" s="78">
        <v>0</v>
      </c>
      <c r="Q53" s="78">
        <v>0</v>
      </c>
      <c r="R53" s="78">
        <v>0</v>
      </c>
      <c r="S53" s="78">
        <v>0</v>
      </c>
      <c r="T53" s="78">
        <v>0</v>
      </c>
      <c r="U53" s="78">
        <v>0</v>
      </c>
      <c r="V53" s="78">
        <v>0</v>
      </c>
      <c r="W53" s="78">
        <v>0</v>
      </c>
      <c r="X53" s="78">
        <v>0</v>
      </c>
      <c r="Y53" s="78">
        <v>0</v>
      </c>
      <c r="Z53" s="78">
        <v>0</v>
      </c>
      <c r="AA53" s="78">
        <v>0</v>
      </c>
      <c r="AB53" s="78">
        <v>0</v>
      </c>
      <c r="AC53" s="78">
        <v>0</v>
      </c>
      <c r="AD53" s="78">
        <v>0</v>
      </c>
      <c r="AE53" s="78">
        <v>0</v>
      </c>
      <c r="AF53" s="78">
        <v>0</v>
      </c>
      <c r="AG53" s="78">
        <v>0</v>
      </c>
      <c r="AH53" s="78">
        <v>0</v>
      </c>
      <c r="AI53" s="78">
        <v>0</v>
      </c>
      <c r="AJ53" s="78">
        <v>0</v>
      </c>
      <c r="AM53" s="383">
        <f>F53+NPV(SDN,G53:INDEX(G53:AJ53,PAL))</f>
        <v>0</v>
      </c>
      <c r="AN53" s="415">
        <f>F53+NPV(SDN,G53:INDEX(G53:AJ53,PAL))</f>
        <v>0</v>
      </c>
      <c r="AO53" s="387">
        <f t="shared" si="20"/>
        <v>0</v>
      </c>
      <c r="AP53" s="59">
        <f>IF(COUNT(F53:INDEX(F53:AJ53,PAL+1))&lt;&gt;PAL+1,"Klaida",0)</f>
        <v>0</v>
      </c>
      <c r="AQ53" s="59"/>
      <c r="AR53" s="59"/>
      <c r="AS53" s="59"/>
      <c r="AT53" s="59"/>
      <c r="AU53" s="59"/>
      <c r="AV53" s="59"/>
      <c r="AW53" s="59"/>
      <c r="AX53" s="59"/>
      <c r="AY53" s="388"/>
    </row>
    <row r="54" spans="2:51">
      <c r="B54" s="199" t="s">
        <v>342</v>
      </c>
      <c r="C54" s="486" t="s">
        <v>69</v>
      </c>
      <c r="D54" s="169">
        <f>F54+NPV(SDN,G54:INDEX(G54:AJ54,PAL))</f>
        <v>0</v>
      </c>
      <c r="E54" s="169">
        <f t="shared" si="19"/>
        <v>0</v>
      </c>
      <c r="F54" s="78">
        <v>0</v>
      </c>
      <c r="G54" s="78">
        <v>0</v>
      </c>
      <c r="H54" s="78">
        <v>0</v>
      </c>
      <c r="I54" s="78">
        <v>0</v>
      </c>
      <c r="J54" s="78">
        <v>0</v>
      </c>
      <c r="K54" s="78">
        <v>0</v>
      </c>
      <c r="L54" s="78">
        <v>0</v>
      </c>
      <c r="M54" s="78">
        <v>0</v>
      </c>
      <c r="N54" s="78">
        <v>0</v>
      </c>
      <c r="O54" s="78">
        <v>0</v>
      </c>
      <c r="P54" s="78">
        <v>0</v>
      </c>
      <c r="Q54" s="78">
        <v>0</v>
      </c>
      <c r="R54" s="78">
        <v>0</v>
      </c>
      <c r="S54" s="78">
        <v>0</v>
      </c>
      <c r="T54" s="78">
        <v>0</v>
      </c>
      <c r="U54" s="78">
        <v>0</v>
      </c>
      <c r="V54" s="78">
        <v>0</v>
      </c>
      <c r="W54" s="78">
        <v>0</v>
      </c>
      <c r="X54" s="78">
        <v>0</v>
      </c>
      <c r="Y54" s="78">
        <v>0</v>
      </c>
      <c r="Z54" s="78">
        <v>0</v>
      </c>
      <c r="AA54" s="78">
        <v>0</v>
      </c>
      <c r="AB54" s="78">
        <v>0</v>
      </c>
      <c r="AC54" s="78">
        <v>0</v>
      </c>
      <c r="AD54" s="78">
        <v>0</v>
      </c>
      <c r="AE54" s="78">
        <v>0</v>
      </c>
      <c r="AF54" s="78">
        <v>0</v>
      </c>
      <c r="AG54" s="78">
        <v>0</v>
      </c>
      <c r="AH54" s="78">
        <v>0</v>
      </c>
      <c r="AI54" s="78">
        <v>0</v>
      </c>
      <c r="AJ54" s="78">
        <v>0</v>
      </c>
      <c r="AM54" s="383">
        <f>F54+NPV(SDN,G54:INDEX(G54:AJ54,PAL))</f>
        <v>0</v>
      </c>
      <c r="AN54" s="415">
        <f>F54+NPV(SDN,G54:INDEX(G54:AJ54,PAL))</f>
        <v>0</v>
      </c>
      <c r="AO54" s="387">
        <f t="shared" si="20"/>
        <v>0</v>
      </c>
      <c r="AP54" s="59">
        <f>IF(COUNT(F54:INDEX(F54:AJ54,PAL+1))&lt;&gt;PAL+1,"Klaida",0)</f>
        <v>0</v>
      </c>
      <c r="AQ54" s="59"/>
      <c r="AR54" s="59"/>
      <c r="AS54" s="59"/>
      <c r="AT54" s="59"/>
      <c r="AU54" s="59"/>
      <c r="AV54" s="59"/>
      <c r="AW54" s="59"/>
      <c r="AX54" s="59"/>
      <c r="AY54" s="388"/>
    </row>
    <row r="55" spans="2:51">
      <c r="B55" s="199" t="s">
        <v>343</v>
      </c>
      <c r="C55" s="486" t="s">
        <v>69</v>
      </c>
      <c r="D55" s="169">
        <f>F55+NPV(SDN,G55:INDEX(G55:AJ55,PAL))</f>
        <v>0</v>
      </c>
      <c r="E55" s="169">
        <f t="shared" si="19"/>
        <v>0</v>
      </c>
      <c r="F55" s="78">
        <v>0</v>
      </c>
      <c r="G55" s="78">
        <v>0</v>
      </c>
      <c r="H55" s="78">
        <v>0</v>
      </c>
      <c r="I55" s="78">
        <v>0</v>
      </c>
      <c r="J55" s="78">
        <v>0</v>
      </c>
      <c r="K55" s="78">
        <v>0</v>
      </c>
      <c r="L55" s="78">
        <v>0</v>
      </c>
      <c r="M55" s="78">
        <v>0</v>
      </c>
      <c r="N55" s="78">
        <v>0</v>
      </c>
      <c r="O55" s="78">
        <v>0</v>
      </c>
      <c r="P55" s="78">
        <v>0</v>
      </c>
      <c r="Q55" s="78">
        <v>0</v>
      </c>
      <c r="R55" s="78">
        <v>0</v>
      </c>
      <c r="S55" s="78">
        <v>0</v>
      </c>
      <c r="T55" s="78">
        <v>0</v>
      </c>
      <c r="U55" s="78">
        <v>0</v>
      </c>
      <c r="V55" s="78">
        <v>0</v>
      </c>
      <c r="W55" s="78">
        <v>0</v>
      </c>
      <c r="X55" s="78">
        <v>0</v>
      </c>
      <c r="Y55" s="78">
        <v>0</v>
      </c>
      <c r="Z55" s="78">
        <v>0</v>
      </c>
      <c r="AA55" s="78">
        <v>0</v>
      </c>
      <c r="AB55" s="78">
        <v>0</v>
      </c>
      <c r="AC55" s="78">
        <v>0</v>
      </c>
      <c r="AD55" s="78">
        <v>0</v>
      </c>
      <c r="AE55" s="78">
        <v>0</v>
      </c>
      <c r="AF55" s="78">
        <v>0</v>
      </c>
      <c r="AG55" s="78">
        <v>0</v>
      </c>
      <c r="AH55" s="78">
        <v>0</v>
      </c>
      <c r="AI55" s="78">
        <v>0</v>
      </c>
      <c r="AJ55" s="78">
        <v>0</v>
      </c>
      <c r="AM55" s="383">
        <f>F55+NPV(SDN,G55:INDEX(G55:AJ55,PAL))</f>
        <v>0</v>
      </c>
      <c r="AN55" s="415">
        <f>F55+NPV(SDN,G55:INDEX(G55:AJ55,PAL))</f>
        <v>0</v>
      </c>
      <c r="AO55" s="387">
        <f t="shared" si="20"/>
        <v>0</v>
      </c>
      <c r="AP55" s="59">
        <f>IF(COUNT(F55:INDEX(F55:AJ55,PAL+1))&lt;&gt;PAL+1,"Klaida",0)</f>
        <v>0</v>
      </c>
      <c r="AQ55" s="59"/>
      <c r="AR55" s="59"/>
      <c r="AS55" s="59"/>
      <c r="AT55" s="59"/>
      <c r="AU55" s="59"/>
      <c r="AV55" s="59"/>
      <c r="AW55" s="59"/>
      <c r="AX55" s="59"/>
      <c r="AY55" s="388"/>
    </row>
    <row r="56" spans="2:51">
      <c r="B56" s="66" t="s">
        <v>53</v>
      </c>
      <c r="C56" s="180" t="str">
        <f>IF(Kalba="EN",Data2!C$76,Data2!B$76) &amp; " "&amp; IF(Kalba="EN",Data2!C$77,Data2!B$77)</f>
        <v>SE žala (pasirinkite SE žalos komponentą)</v>
      </c>
      <c r="D56" s="62">
        <f>ROUND(SUM(D57:D59),0)</f>
        <v>0</v>
      </c>
      <c r="E56" s="62">
        <f>ROUND(SUM(E57:E59),0)</f>
        <v>0</v>
      </c>
      <c r="F56" s="170">
        <f>ROUND(SUM(F57:F59),0)</f>
        <v>0</v>
      </c>
      <c r="G56" s="170">
        <f t="shared" ref="G56:AJ56" si="21">ROUND(SUM(G57:G59),0)</f>
        <v>0</v>
      </c>
      <c r="H56" s="170">
        <f t="shared" si="21"/>
        <v>0</v>
      </c>
      <c r="I56" s="170">
        <f t="shared" si="21"/>
        <v>0</v>
      </c>
      <c r="J56" s="170">
        <f t="shared" si="21"/>
        <v>0</v>
      </c>
      <c r="K56" s="170">
        <f t="shared" si="21"/>
        <v>0</v>
      </c>
      <c r="L56" s="170">
        <f t="shared" si="21"/>
        <v>0</v>
      </c>
      <c r="M56" s="170">
        <f t="shared" si="21"/>
        <v>0</v>
      </c>
      <c r="N56" s="170">
        <f t="shared" si="21"/>
        <v>0</v>
      </c>
      <c r="O56" s="170">
        <f t="shared" si="21"/>
        <v>0</v>
      </c>
      <c r="P56" s="170">
        <f t="shared" si="21"/>
        <v>0</v>
      </c>
      <c r="Q56" s="170">
        <f t="shared" si="21"/>
        <v>0</v>
      </c>
      <c r="R56" s="170">
        <f t="shared" si="21"/>
        <v>0</v>
      </c>
      <c r="S56" s="170">
        <f t="shared" si="21"/>
        <v>0</v>
      </c>
      <c r="T56" s="170">
        <f t="shared" si="21"/>
        <v>0</v>
      </c>
      <c r="U56" s="170">
        <f t="shared" si="21"/>
        <v>0</v>
      </c>
      <c r="V56" s="170">
        <f t="shared" si="21"/>
        <v>0</v>
      </c>
      <c r="W56" s="170">
        <f t="shared" si="21"/>
        <v>0</v>
      </c>
      <c r="X56" s="170">
        <f t="shared" si="21"/>
        <v>0</v>
      </c>
      <c r="Y56" s="170">
        <f t="shared" si="21"/>
        <v>0</v>
      </c>
      <c r="Z56" s="170">
        <f t="shared" si="21"/>
        <v>0</v>
      </c>
      <c r="AA56" s="170">
        <f t="shared" si="21"/>
        <v>0</v>
      </c>
      <c r="AB56" s="170">
        <f t="shared" si="21"/>
        <v>0</v>
      </c>
      <c r="AC56" s="170">
        <f t="shared" si="21"/>
        <v>0</v>
      </c>
      <c r="AD56" s="170">
        <f t="shared" si="21"/>
        <v>0</v>
      </c>
      <c r="AE56" s="170">
        <f t="shared" si="21"/>
        <v>0</v>
      </c>
      <c r="AF56" s="170">
        <f t="shared" si="21"/>
        <v>0</v>
      </c>
      <c r="AG56" s="170">
        <f t="shared" si="21"/>
        <v>0</v>
      </c>
      <c r="AH56" s="170">
        <f t="shared" si="21"/>
        <v>0</v>
      </c>
      <c r="AI56" s="170">
        <f t="shared" si="21"/>
        <v>0</v>
      </c>
      <c r="AJ56" s="170">
        <f t="shared" si="21"/>
        <v>0</v>
      </c>
      <c r="AM56" s="382">
        <f>ROUND(SUM(AM57:AM59),0)</f>
        <v>0</v>
      </c>
      <c r="AN56" s="382">
        <f>F56+NPV(SDN,G56:INDEX(G56:AJ56,PAL))</f>
        <v>0</v>
      </c>
      <c r="AO56" s="387"/>
      <c r="AP56" s="59"/>
      <c r="AQ56" s="59"/>
      <c r="AR56" s="59"/>
      <c r="AS56" s="59"/>
      <c r="AT56" s="59"/>
      <c r="AU56" s="59"/>
      <c r="AV56" s="59"/>
      <c r="AW56" s="59"/>
      <c r="AX56" s="59"/>
      <c r="AY56" s="388"/>
    </row>
    <row r="57" spans="2:51">
      <c r="B57" s="199" t="s">
        <v>344</v>
      </c>
      <c r="C57" s="486" t="s">
        <v>69</v>
      </c>
      <c r="D57" s="65">
        <f>F57+NPV(SDN,G57:INDEX(G57:AJ57,PAL))</f>
        <v>0</v>
      </c>
      <c r="E57" s="65">
        <f>SUMIF($F$5:$AJ$5,"&lt;="&amp;PAL,$F57:$AJ57)</f>
        <v>0</v>
      </c>
      <c r="F57" s="78">
        <v>0</v>
      </c>
      <c r="G57" s="78">
        <v>0</v>
      </c>
      <c r="H57" s="78">
        <v>0</v>
      </c>
      <c r="I57" s="78">
        <v>0</v>
      </c>
      <c r="J57" s="78">
        <v>0</v>
      </c>
      <c r="K57" s="78">
        <v>0</v>
      </c>
      <c r="L57" s="78">
        <v>0</v>
      </c>
      <c r="M57" s="78">
        <v>0</v>
      </c>
      <c r="N57" s="78">
        <v>0</v>
      </c>
      <c r="O57" s="78">
        <v>0</v>
      </c>
      <c r="P57" s="78">
        <v>0</v>
      </c>
      <c r="Q57" s="78">
        <v>0</v>
      </c>
      <c r="R57" s="78">
        <v>0</v>
      </c>
      <c r="S57" s="78">
        <v>0</v>
      </c>
      <c r="T57" s="78">
        <v>0</v>
      </c>
      <c r="U57" s="78">
        <v>0</v>
      </c>
      <c r="V57" s="78">
        <v>0</v>
      </c>
      <c r="W57" s="78">
        <v>0</v>
      </c>
      <c r="X57" s="78">
        <v>0</v>
      </c>
      <c r="Y57" s="78">
        <v>0</v>
      </c>
      <c r="Z57" s="78">
        <v>0</v>
      </c>
      <c r="AA57" s="78">
        <v>0</v>
      </c>
      <c r="AB57" s="78">
        <v>0</v>
      </c>
      <c r="AC57" s="78">
        <v>0</v>
      </c>
      <c r="AD57" s="78">
        <v>0</v>
      </c>
      <c r="AE57" s="78">
        <v>0</v>
      </c>
      <c r="AF57" s="78">
        <v>0</v>
      </c>
      <c r="AG57" s="78">
        <v>0</v>
      </c>
      <c r="AH57" s="78">
        <v>0</v>
      </c>
      <c r="AI57" s="78">
        <v>0</v>
      </c>
      <c r="AJ57" s="78">
        <v>0</v>
      </c>
      <c r="AM57" s="383">
        <f>F57+NPV(SDN,G57:INDEX(G57:AJ57,PAL))</f>
        <v>0</v>
      </c>
      <c r="AN57" s="415">
        <f>F57+NPV(SDN,G57:INDEX(G57:AJ57,PAL))</f>
        <v>0</v>
      </c>
      <c r="AO57" s="387">
        <f>IF(COUNTIF(AP57:AY57,"Klaida")&gt;0,1,0)</f>
        <v>0</v>
      </c>
      <c r="AP57" s="59">
        <f>IF(COUNT(F57:INDEX(F57:AJ57,PAL+1))&lt;&gt;PAL+1,"Klaida",0)</f>
        <v>0</v>
      </c>
      <c r="AQ57" s="59"/>
      <c r="AR57" s="59"/>
      <c r="AS57" s="59"/>
      <c r="AT57" s="59"/>
      <c r="AU57" s="59"/>
      <c r="AV57" s="59"/>
      <c r="AW57" s="59"/>
      <c r="AX57" s="59"/>
      <c r="AY57" s="388"/>
    </row>
    <row r="58" spans="2:51">
      <c r="B58" s="199" t="s">
        <v>345</v>
      </c>
      <c r="C58" s="486" t="s">
        <v>69</v>
      </c>
      <c r="D58" s="65">
        <f>F58+NPV(SDN,G58:INDEX(G58:AJ58,PAL))</f>
        <v>0</v>
      </c>
      <c r="E58" s="65">
        <f>SUMIF($F$5:$AJ$5,"&lt;="&amp;PAL,$F58:$AJ58)</f>
        <v>0</v>
      </c>
      <c r="F58" s="78">
        <v>0</v>
      </c>
      <c r="G58" s="78">
        <v>0</v>
      </c>
      <c r="H58" s="78">
        <v>0</v>
      </c>
      <c r="I58" s="78">
        <v>0</v>
      </c>
      <c r="J58" s="78">
        <v>0</v>
      </c>
      <c r="K58" s="78">
        <v>0</v>
      </c>
      <c r="L58" s="78">
        <v>0</v>
      </c>
      <c r="M58" s="78">
        <v>0</v>
      </c>
      <c r="N58" s="78">
        <v>0</v>
      </c>
      <c r="O58" s="78">
        <v>0</v>
      </c>
      <c r="P58" s="78">
        <v>0</v>
      </c>
      <c r="Q58" s="78">
        <v>0</v>
      </c>
      <c r="R58" s="78">
        <v>0</v>
      </c>
      <c r="S58" s="78">
        <v>0</v>
      </c>
      <c r="T58" s="78">
        <v>0</v>
      </c>
      <c r="U58" s="78">
        <v>0</v>
      </c>
      <c r="V58" s="78">
        <v>0</v>
      </c>
      <c r="W58" s="78">
        <v>0</v>
      </c>
      <c r="X58" s="78">
        <v>0</v>
      </c>
      <c r="Y58" s="78">
        <v>0</v>
      </c>
      <c r="Z58" s="78">
        <v>0</v>
      </c>
      <c r="AA58" s="78">
        <v>0</v>
      </c>
      <c r="AB58" s="78">
        <v>0</v>
      </c>
      <c r="AC58" s="78">
        <v>0</v>
      </c>
      <c r="AD58" s="78">
        <v>0</v>
      </c>
      <c r="AE58" s="78">
        <v>0</v>
      </c>
      <c r="AF58" s="78">
        <v>0</v>
      </c>
      <c r="AG58" s="78">
        <v>0</v>
      </c>
      <c r="AH58" s="78">
        <v>0</v>
      </c>
      <c r="AI58" s="78">
        <v>0</v>
      </c>
      <c r="AJ58" s="78">
        <v>0</v>
      </c>
      <c r="AM58" s="383">
        <f>F58+NPV(SDN,G58:INDEX(G58:AJ58,PAL))</f>
        <v>0</v>
      </c>
      <c r="AN58" s="415">
        <f>F58+NPV(SDN,G58:INDEX(G58:AJ58,PAL))</f>
        <v>0</v>
      </c>
      <c r="AO58" s="387">
        <f>IF(COUNTIF(AP58:AY58,"Klaida")&gt;0,1,0)</f>
        <v>0</v>
      </c>
      <c r="AP58" s="59">
        <f>IF(COUNT(F58:INDEX(F58:AJ58,PAL+1))&lt;&gt;PAL+1,"Klaida",0)</f>
        <v>0</v>
      </c>
      <c r="AQ58" s="59"/>
      <c r="AR58" s="59"/>
      <c r="AS58" s="59"/>
      <c r="AT58" s="59"/>
      <c r="AU58" s="59"/>
      <c r="AV58" s="59"/>
      <c r="AW58" s="59"/>
      <c r="AX58" s="59"/>
      <c r="AY58" s="388"/>
    </row>
    <row r="59" spans="2:51" ht="13.5" thickBot="1">
      <c r="B59" s="199" t="s">
        <v>346</v>
      </c>
      <c r="C59" s="486" t="s">
        <v>69</v>
      </c>
      <c r="D59" s="65">
        <f>F59+NPV(SDN,G59:INDEX(G59:AJ59,PAL))</f>
        <v>0</v>
      </c>
      <c r="E59" s="65">
        <f>SUMIF($F$5:$AJ$5,"&lt;="&amp;PAL,$F59:$AJ59)</f>
        <v>0</v>
      </c>
      <c r="F59" s="78">
        <v>0</v>
      </c>
      <c r="G59" s="78">
        <v>0</v>
      </c>
      <c r="H59" s="78">
        <v>0</v>
      </c>
      <c r="I59" s="78">
        <v>0</v>
      </c>
      <c r="J59" s="78">
        <v>0</v>
      </c>
      <c r="K59" s="78">
        <v>0</v>
      </c>
      <c r="L59" s="78">
        <v>0</v>
      </c>
      <c r="M59" s="78">
        <v>0</v>
      </c>
      <c r="N59" s="78">
        <v>0</v>
      </c>
      <c r="O59" s="78">
        <v>0</v>
      </c>
      <c r="P59" s="78">
        <v>0</v>
      </c>
      <c r="Q59" s="78">
        <v>0</v>
      </c>
      <c r="R59" s="78">
        <v>0</v>
      </c>
      <c r="S59" s="78">
        <v>0</v>
      </c>
      <c r="T59" s="78">
        <v>0</v>
      </c>
      <c r="U59" s="78">
        <v>0</v>
      </c>
      <c r="V59" s="78">
        <v>0</v>
      </c>
      <c r="W59" s="78">
        <v>0</v>
      </c>
      <c r="X59" s="78">
        <v>0</v>
      </c>
      <c r="Y59" s="78">
        <v>0</v>
      </c>
      <c r="Z59" s="78">
        <v>0</v>
      </c>
      <c r="AA59" s="78">
        <v>0</v>
      </c>
      <c r="AB59" s="78">
        <v>0</v>
      </c>
      <c r="AC59" s="78">
        <v>0</v>
      </c>
      <c r="AD59" s="78">
        <v>0</v>
      </c>
      <c r="AE59" s="78">
        <v>0</v>
      </c>
      <c r="AF59" s="78">
        <v>0</v>
      </c>
      <c r="AG59" s="78">
        <v>0</v>
      </c>
      <c r="AH59" s="78">
        <v>0</v>
      </c>
      <c r="AI59" s="78">
        <v>0</v>
      </c>
      <c r="AJ59" s="78">
        <v>0</v>
      </c>
      <c r="AM59" s="394">
        <f>F59+NPV(SDN,G59:INDEX(G59:AJ59,PAL))</f>
        <v>0</v>
      </c>
      <c r="AN59" s="416">
        <f>F59+NPV(SDN,G59:INDEX(G59:AJ59,PAL))</f>
        <v>0</v>
      </c>
      <c r="AO59" s="391">
        <f>IF(COUNTIF(AP59:AY59,"Klaida")&gt;0,1,0)</f>
        <v>0</v>
      </c>
      <c r="AP59" s="392">
        <f>IF(COUNT(F59:INDEX(F59:AJ59,PAL+1))&lt;&gt;PAL+1,"Klaida",0)</f>
        <v>0</v>
      </c>
      <c r="AQ59" s="392"/>
      <c r="AR59" s="392"/>
      <c r="AS59" s="392"/>
      <c r="AT59" s="392"/>
      <c r="AU59" s="392"/>
      <c r="AV59" s="392"/>
      <c r="AW59" s="392"/>
      <c r="AX59" s="392"/>
      <c r="AY59" s="393"/>
    </row>
    <row r="60" spans="2:51"/>
    <row r="61" spans="2:51">
      <c r="C61" s="404" t="str">
        <f>IF(Kalba="EN",Data2!C79,Data2!B79)</f>
        <v>Finansinės analizės (FA) rodiklių apskaičiavimas</v>
      </c>
      <c r="D61" s="207"/>
      <c r="E61" s="207"/>
      <c r="F61" s="207"/>
      <c r="G61" s="207"/>
      <c r="H61" s="207"/>
      <c r="I61" s="207"/>
      <c r="J61" s="207"/>
      <c r="K61" s="207"/>
      <c r="L61" s="207"/>
      <c r="M61" s="207"/>
      <c r="N61" s="207"/>
      <c r="O61" s="207"/>
      <c r="P61" s="207"/>
      <c r="Q61" s="207"/>
      <c r="R61" s="207"/>
      <c r="S61" s="207"/>
      <c r="T61" s="207"/>
      <c r="U61" s="207"/>
      <c r="V61" s="207"/>
      <c r="W61" s="207"/>
      <c r="X61" s="207"/>
      <c r="Y61" s="207"/>
      <c r="Z61" s="207"/>
      <c r="AA61" s="207"/>
      <c r="AB61" s="207"/>
      <c r="AC61" s="207"/>
      <c r="AD61" s="207"/>
      <c r="AE61" s="207"/>
      <c r="AF61" s="207"/>
      <c r="AG61" s="207"/>
      <c r="AH61" s="207"/>
      <c r="AI61" s="207"/>
      <c r="AJ61" s="207"/>
    </row>
    <row r="62" spans="2:51">
      <c r="C62" s="68" t="str">
        <f>IF(Kalba="EN",Data2!C80,Data2!B80)</f>
        <v>FA rodiklių investicijoms lėšų srautas (realiąja išraiška)</v>
      </c>
      <c r="D62" s="69"/>
      <c r="E62" s="69"/>
      <c r="F62" s="65">
        <f t="shared" ref="F62:AJ62" si="22">ROUND(SUM(F16:F17)-SUM(F7,F22),0)</f>
        <v>0</v>
      </c>
      <c r="G62" s="65">
        <f t="shared" si="22"/>
        <v>0</v>
      </c>
      <c r="H62" s="65">
        <f t="shared" si="22"/>
        <v>0</v>
      </c>
      <c r="I62" s="65">
        <f t="shared" si="22"/>
        <v>0</v>
      </c>
      <c r="J62" s="65">
        <f t="shared" si="22"/>
        <v>0</v>
      </c>
      <c r="K62" s="65">
        <f t="shared" si="22"/>
        <v>0</v>
      </c>
      <c r="L62" s="65">
        <f t="shared" si="22"/>
        <v>0</v>
      </c>
      <c r="M62" s="65">
        <f t="shared" si="22"/>
        <v>0</v>
      </c>
      <c r="N62" s="65">
        <f t="shared" si="22"/>
        <v>0</v>
      </c>
      <c r="O62" s="65">
        <f t="shared" si="22"/>
        <v>0</v>
      </c>
      <c r="P62" s="65">
        <f t="shared" si="22"/>
        <v>0</v>
      </c>
      <c r="Q62" s="65">
        <f t="shared" si="22"/>
        <v>0</v>
      </c>
      <c r="R62" s="65">
        <f t="shared" si="22"/>
        <v>0</v>
      </c>
      <c r="S62" s="65">
        <f t="shared" si="22"/>
        <v>0</v>
      </c>
      <c r="T62" s="65">
        <f t="shared" si="22"/>
        <v>0</v>
      </c>
      <c r="U62" s="65">
        <f t="shared" si="22"/>
        <v>0</v>
      </c>
      <c r="V62" s="65">
        <f t="shared" si="22"/>
        <v>0</v>
      </c>
      <c r="W62" s="65">
        <f t="shared" si="22"/>
        <v>0</v>
      </c>
      <c r="X62" s="65">
        <f t="shared" si="22"/>
        <v>0</v>
      </c>
      <c r="Y62" s="65">
        <f t="shared" si="22"/>
        <v>0</v>
      </c>
      <c r="Z62" s="65">
        <f t="shared" si="22"/>
        <v>0</v>
      </c>
      <c r="AA62" s="65">
        <f t="shared" si="22"/>
        <v>0</v>
      </c>
      <c r="AB62" s="65">
        <f t="shared" si="22"/>
        <v>0</v>
      </c>
      <c r="AC62" s="65">
        <f t="shared" si="22"/>
        <v>0</v>
      </c>
      <c r="AD62" s="65">
        <f t="shared" si="22"/>
        <v>0</v>
      </c>
      <c r="AE62" s="65">
        <f t="shared" si="22"/>
        <v>0</v>
      </c>
      <c r="AF62" s="65">
        <f t="shared" si="22"/>
        <v>0</v>
      </c>
      <c r="AG62" s="65">
        <f t="shared" si="22"/>
        <v>0</v>
      </c>
      <c r="AH62" s="65">
        <f t="shared" si="22"/>
        <v>0</v>
      </c>
      <c r="AI62" s="65">
        <f t="shared" si="22"/>
        <v>0</v>
      </c>
      <c r="AJ62" s="65">
        <f t="shared" si="22"/>
        <v>0</v>
      </c>
    </row>
    <row r="63" spans="2:51">
      <c r="C63" s="68" t="str">
        <f>IF(Kalba="EN",Data2!C82,Data2!B82)</f>
        <v>Suminis finansinio gyvybingumo lėšų srautas (realiąja išraiška)</v>
      </c>
      <c r="D63" s="70"/>
      <c r="E63" s="70"/>
      <c r="F63" s="65">
        <f>ROUND(SUM(F17,F35)-SUM(F7,F21,F30),0)</f>
        <v>0</v>
      </c>
      <c r="G63" s="65">
        <f t="shared" ref="G63:AJ63" si="23">ROUND(SUM(G17,G35)-SUM(G7,G21,G30)+F63,0)</f>
        <v>0</v>
      </c>
      <c r="H63" s="65">
        <f t="shared" si="23"/>
        <v>0</v>
      </c>
      <c r="I63" s="65">
        <f t="shared" si="23"/>
        <v>0</v>
      </c>
      <c r="J63" s="65">
        <f t="shared" si="23"/>
        <v>0</v>
      </c>
      <c r="K63" s="65">
        <f t="shared" si="23"/>
        <v>0</v>
      </c>
      <c r="L63" s="65">
        <f t="shared" si="23"/>
        <v>0</v>
      </c>
      <c r="M63" s="65">
        <f t="shared" si="23"/>
        <v>0</v>
      </c>
      <c r="N63" s="65">
        <f t="shared" si="23"/>
        <v>0</v>
      </c>
      <c r="O63" s="65">
        <f t="shared" si="23"/>
        <v>0</v>
      </c>
      <c r="P63" s="65">
        <f t="shared" si="23"/>
        <v>0</v>
      </c>
      <c r="Q63" s="65">
        <f t="shared" si="23"/>
        <v>0</v>
      </c>
      <c r="R63" s="65">
        <f t="shared" si="23"/>
        <v>0</v>
      </c>
      <c r="S63" s="65">
        <f t="shared" si="23"/>
        <v>0</v>
      </c>
      <c r="T63" s="65">
        <f t="shared" si="23"/>
        <v>0</v>
      </c>
      <c r="U63" s="65">
        <f t="shared" si="23"/>
        <v>0</v>
      </c>
      <c r="V63" s="65">
        <f t="shared" si="23"/>
        <v>0</v>
      </c>
      <c r="W63" s="65">
        <f t="shared" si="23"/>
        <v>0</v>
      </c>
      <c r="X63" s="65">
        <f t="shared" si="23"/>
        <v>0</v>
      </c>
      <c r="Y63" s="65">
        <f t="shared" si="23"/>
        <v>0</v>
      </c>
      <c r="Z63" s="65">
        <f t="shared" si="23"/>
        <v>0</v>
      </c>
      <c r="AA63" s="65">
        <f t="shared" si="23"/>
        <v>0</v>
      </c>
      <c r="AB63" s="65">
        <f t="shared" si="23"/>
        <v>0</v>
      </c>
      <c r="AC63" s="65">
        <f t="shared" si="23"/>
        <v>0</v>
      </c>
      <c r="AD63" s="65">
        <f t="shared" si="23"/>
        <v>0</v>
      </c>
      <c r="AE63" s="65">
        <f t="shared" si="23"/>
        <v>0</v>
      </c>
      <c r="AF63" s="65">
        <f t="shared" si="23"/>
        <v>0</v>
      </c>
      <c r="AG63" s="65">
        <f t="shared" si="23"/>
        <v>0</v>
      </c>
      <c r="AH63" s="65">
        <f t="shared" si="23"/>
        <v>0</v>
      </c>
      <c r="AI63" s="65">
        <f t="shared" si="23"/>
        <v>0</v>
      </c>
      <c r="AJ63" s="65">
        <f t="shared" si="23"/>
        <v>0</v>
      </c>
    </row>
    <row r="64" spans="2:51">
      <c r="C64" s="68" t="str">
        <f>IF(Kalba="EN",Data2!C84,Data2!B84)</f>
        <v>FA rodiklių kapitalui lėšų srautas (realiąja išraiška)</v>
      </c>
      <c r="D64" s="69"/>
      <c r="E64" s="69"/>
      <c r="F64" s="65">
        <f t="shared" ref="F64:AJ64" si="24">SUM(F16,F17)-SUM(F21,F38,F40,F41,F46)+IF(AND(F5&gt;Investiciju_metu_skaicius,F22&gt;0,SUM(F38:F40,F41,F44)&gt;0),MIN(F22,SUM(F38:F40,F41,F44)),0)</f>
        <v>0</v>
      </c>
      <c r="G64" s="65">
        <f t="shared" si="24"/>
        <v>0</v>
      </c>
      <c r="H64" s="65">
        <f t="shared" si="24"/>
        <v>0</v>
      </c>
      <c r="I64" s="65">
        <f t="shared" si="24"/>
        <v>0</v>
      </c>
      <c r="J64" s="65">
        <f t="shared" si="24"/>
        <v>0</v>
      </c>
      <c r="K64" s="65">
        <f t="shared" si="24"/>
        <v>0</v>
      </c>
      <c r="L64" s="65">
        <f t="shared" si="24"/>
        <v>0</v>
      </c>
      <c r="M64" s="65">
        <f t="shared" si="24"/>
        <v>0</v>
      </c>
      <c r="N64" s="65">
        <f t="shared" si="24"/>
        <v>0</v>
      </c>
      <c r="O64" s="65">
        <f t="shared" si="24"/>
        <v>0</v>
      </c>
      <c r="P64" s="65">
        <f t="shared" si="24"/>
        <v>0</v>
      </c>
      <c r="Q64" s="65">
        <f t="shared" si="24"/>
        <v>0</v>
      </c>
      <c r="R64" s="65">
        <f t="shared" si="24"/>
        <v>0</v>
      </c>
      <c r="S64" s="65">
        <f t="shared" si="24"/>
        <v>0</v>
      </c>
      <c r="T64" s="65">
        <f t="shared" si="24"/>
        <v>0</v>
      </c>
      <c r="U64" s="65">
        <f t="shared" si="24"/>
        <v>0</v>
      </c>
      <c r="V64" s="65">
        <f t="shared" si="24"/>
        <v>0</v>
      </c>
      <c r="W64" s="65">
        <f t="shared" si="24"/>
        <v>0</v>
      </c>
      <c r="X64" s="65">
        <f t="shared" si="24"/>
        <v>0</v>
      </c>
      <c r="Y64" s="65">
        <f t="shared" si="24"/>
        <v>0</v>
      </c>
      <c r="Z64" s="65">
        <f t="shared" si="24"/>
        <v>0</v>
      </c>
      <c r="AA64" s="65">
        <f t="shared" si="24"/>
        <v>0</v>
      </c>
      <c r="AB64" s="65">
        <f t="shared" si="24"/>
        <v>0</v>
      </c>
      <c r="AC64" s="65">
        <f t="shared" si="24"/>
        <v>0</v>
      </c>
      <c r="AD64" s="65">
        <f t="shared" si="24"/>
        <v>0</v>
      </c>
      <c r="AE64" s="65">
        <f t="shared" si="24"/>
        <v>0</v>
      </c>
      <c r="AF64" s="65">
        <f t="shared" si="24"/>
        <v>0</v>
      </c>
      <c r="AG64" s="65">
        <f t="shared" si="24"/>
        <v>0</v>
      </c>
      <c r="AH64" s="65">
        <f t="shared" si="24"/>
        <v>0</v>
      </c>
      <c r="AI64" s="65">
        <f t="shared" si="24"/>
        <v>0</v>
      </c>
      <c r="AJ64" s="65">
        <f t="shared" si="24"/>
        <v>0</v>
      </c>
    </row>
    <row r="65" spans="3:36">
      <c r="C65" s="68" t="str">
        <f>IF(Kalba="EN",Data2!C86,Data2!B86)</f>
        <v>Finansinė grynoji dabartinė vertė investicijoms - FGDV(I)</v>
      </c>
      <c r="D65" s="71">
        <f>F62+NPV(FDN,G62:INDEX(G62:AJ62,PAL))</f>
        <v>0</v>
      </c>
      <c r="E65" s="72"/>
    </row>
    <row r="66" spans="3:36">
      <c r="C66" s="68" t="str">
        <f>IF(Kalba="EN",Data2!C87,Data2!B87)</f>
        <v>Finansinė vidinė grąžos norma investicijoms - FVGN(I)</v>
      </c>
      <c r="D66" s="73" t="str">
        <f>IF(ISERROR(E66),"Nėra reikšmės",E66)</f>
        <v>Nėra reikšmės</v>
      </c>
      <c r="E66" s="200" t="e">
        <f>IRR(F62:INDEX(F62:AJ62,PAL+1))</f>
        <v>#NUM!</v>
      </c>
    </row>
    <row r="67" spans="3:36">
      <c r="C67" s="68" t="str">
        <f>IF(Kalba="EN",Data2!C88,Data2!B88)</f>
        <v>Finansinė modifikuota vidinė grąžos norma investicijoms - FMVGN(I)</v>
      </c>
      <c r="D67" s="74" t="str">
        <f>IF(ISERROR(E67),"Nėra reikšmės",E67)</f>
        <v>Nėra reikšmės</v>
      </c>
      <c r="E67" s="200" t="e">
        <f>MIRR(F62:INDEX(F62:AJ62,PAL+1),FDN,FDN)</f>
        <v>#DIV/0!</v>
      </c>
      <c r="G67" s="81"/>
    </row>
    <row r="68" spans="3:36">
      <c r="C68" s="68" t="str">
        <f>IF(Kalba="EN",Data2!C89,Data2!B89)</f>
        <v>Finansinis naudos ir išlaidų santykis - FNIS</v>
      </c>
      <c r="D68" s="75" t="str">
        <f>IF(ISERROR(D17/SUM(D7,-D16,D22)),"-",D17/SUM(D7,-D16,D22))</f>
        <v>-</v>
      </c>
      <c r="E68" s="72"/>
      <c r="G68" s="82"/>
      <c r="H68" s="82"/>
    </row>
    <row r="69" spans="3:36">
      <c r="C69" s="68" t="str">
        <f>IF(Kalba="EN",Data2!C90,Data2!B90)</f>
        <v>Finansinis gyvybingumas (realiąja išraiška)</v>
      </c>
      <c r="D69" s="76" t="str">
        <f>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row>
    <row r="70" spans="3:36">
      <c r="C70" s="68" t="str">
        <f>IF(Kalba="EN",Data2!C92,Data2!B92)</f>
        <v>Finansinė grynoji dabartinė vertė kapitalui - FGDV(K)</v>
      </c>
      <c r="D70" s="71">
        <f>F64+NPV(FDN,G64:INDEX(G64:AJ64,PAL))</f>
        <v>0</v>
      </c>
      <c r="E70" s="72"/>
      <c r="G70" s="82"/>
      <c r="H70" s="82"/>
    </row>
    <row r="71" spans="3:36">
      <c r="C71" s="68" t="str">
        <f>IF(Kalba="EN",Data2!C93,Data2!B93)</f>
        <v>Finansinė vidinė grąžos norma kapitalui - FVGN(K)</v>
      </c>
      <c r="D71" s="73" t="str">
        <f>IF(ISERROR(E71),"Nėra reikšmės",E71)</f>
        <v>Nėra reikšmės</v>
      </c>
      <c r="E71" s="201" t="e">
        <f>IRR(F64:INDEX(F64:AJ64,PAL+1))</f>
        <v>#NUM!</v>
      </c>
    </row>
    <row r="72" spans="3:36">
      <c r="C72" s="68" t="str">
        <f>IF(Kalba="EN",Data2!C94,Data2!B94)</f>
        <v>Finansinė modifikuota vidinė grąžos norma kapitalui - FMVGN(K)</v>
      </c>
      <c r="D72" s="74" t="str">
        <f>IF(ISERROR(E72),"Nėra reikšmės",E72)</f>
        <v>Nėra reikšmės</v>
      </c>
      <c r="E72" s="201" t="e">
        <f>MIRR(F64:INDEX(F64:AJ64,PAL+1),FDN,FDN)</f>
        <v>#DIV/0!</v>
      </c>
    </row>
    <row r="73" spans="3:36"/>
    <row r="74" spans="3:36">
      <c r="C74" s="404" t="str">
        <f>IF(Kalba="EN",Data2!C95,Data2!B95)</f>
        <v>Ekonominės analizės (EA) rodiklių apskaičiavimas</v>
      </c>
      <c r="D74" s="207"/>
      <c r="E74" s="207"/>
      <c r="F74" s="207"/>
      <c r="G74" s="207"/>
      <c r="H74" s="207"/>
      <c r="I74" s="207"/>
      <c r="J74" s="207"/>
      <c r="K74" s="207"/>
      <c r="L74" s="207"/>
      <c r="M74" s="207"/>
      <c r="N74" s="207"/>
      <c r="O74" s="207"/>
      <c r="P74" s="207"/>
      <c r="Q74" s="207"/>
      <c r="R74" s="207"/>
      <c r="S74" s="207"/>
      <c r="T74" s="207"/>
      <c r="U74" s="207"/>
      <c r="V74" s="207"/>
      <c r="W74" s="207"/>
      <c r="X74" s="207"/>
      <c r="Y74" s="207"/>
      <c r="Z74" s="207"/>
      <c r="AA74" s="207"/>
      <c r="AB74" s="207"/>
      <c r="AC74" s="207"/>
      <c r="AD74" s="207"/>
      <c r="AE74" s="207"/>
      <c r="AF74" s="207"/>
      <c r="AG74" s="207"/>
      <c r="AH74" s="207"/>
      <c r="AI74" s="207"/>
      <c r="AJ74" s="207"/>
    </row>
    <row r="75" spans="3:36">
      <c r="C75" s="68" t="str">
        <f>IF(Kalba="EN",Data2!C96,Data2!B96)</f>
        <v>EA rodiklių lėšų srautas (realiąja išraiška)</v>
      </c>
      <c r="D75" s="69"/>
      <c r="E75" s="69"/>
      <c r="F75" s="65" t="e">
        <f>IF(pvm_susigrazinimas="Taip",SUMPRODUCT(F$16,Data1!$C$63,Data1!$D$11)-SUMPRODUCT(F$8:F$15,Data1!$E$55:$E$62,Data1!$D$3:$D$10)-SUMPRODUCT(F$23:F$28,Data1!$E$70:$E$75,Data1!$D$18:$D$23)+F47,SUMPRODUCT(F$16,Data1!$C$63)-SUMPRODUCT(F$8:F$15,Data1!$E$55:$E$62)-SUMPRODUCT(F$23:F$28,Data1!$E$70:$E$75)+F47)</f>
        <v>#VALUE!</v>
      </c>
      <c r="G75" s="65" t="e">
        <f>IF(pvm_susigrazinimas="Taip",SUMPRODUCT(G$16,Data1!$C$63,Data1!$D$11)-SUMPRODUCT(G$8:G$15,Data1!$E$55:$E$62,Data1!$D$3:$D$10)-SUMPRODUCT(G$23:G$28,Data1!$E$70:$E$75,Data1!$D$18:$D$23)+G47,SUMPRODUCT(G$16,Data1!$C$63)-SUMPRODUCT(G$8:G$15,Data1!$E$55:$E$62)-SUMPRODUCT(G$23:G$28,Data1!$E$70:$E$75)+G47)</f>
        <v>#VALUE!</v>
      </c>
      <c r="H75" s="65" t="e">
        <f>IF(pvm_susigrazinimas="Taip",SUMPRODUCT(H$16,Data1!$C$63,Data1!$D$11)-SUMPRODUCT(H$8:H$15,Data1!$E$55:$E$62,Data1!$D$3:$D$10)-SUMPRODUCT(H$23:H$28,Data1!$E$70:$E$75,Data1!$D$18:$D$23)+H47,SUMPRODUCT(H$16,Data1!$C$63)-SUMPRODUCT(H$8:H$15,Data1!$E$55:$E$62)-SUMPRODUCT(H$23:H$28,Data1!$E$70:$E$75)+H47)</f>
        <v>#VALUE!</v>
      </c>
      <c r="I75" s="65" t="e">
        <f>IF(pvm_susigrazinimas="Taip",SUMPRODUCT(I$16,Data1!$C$63,Data1!$D$11)-SUMPRODUCT(I$8:I$15,Data1!$E$55:$E$62,Data1!$D$3:$D$10)-SUMPRODUCT(I$23:I$28,Data1!$E$70:$E$75,Data1!$D$18:$D$23)+I47,SUMPRODUCT(I$16,Data1!$C$63)-SUMPRODUCT(I$8:I$15,Data1!$E$55:$E$62)-SUMPRODUCT(I$23:I$28,Data1!$E$70:$E$75)+I47)</f>
        <v>#VALUE!</v>
      </c>
      <c r="J75" s="65" t="e">
        <f>IF(pvm_susigrazinimas="Taip",SUMPRODUCT(J$16,Data1!$C$63,Data1!$D$11)-SUMPRODUCT(J$8:J$15,Data1!$E$55:$E$62,Data1!$D$3:$D$10)-SUMPRODUCT(J$23:J$28,Data1!$E$70:$E$75,Data1!$D$18:$D$23)+J47,SUMPRODUCT(J$16,Data1!$C$63)-SUMPRODUCT(J$8:J$15,Data1!$E$55:$E$62)-SUMPRODUCT(J$23:J$28,Data1!$E$70:$E$75)+J47)</f>
        <v>#VALUE!</v>
      </c>
      <c r="K75" s="65" t="e">
        <f>IF(pvm_susigrazinimas="Taip",SUMPRODUCT(K$16,Data1!$C$63,Data1!$D$11)-SUMPRODUCT(K$8:K$15,Data1!$E$55:$E$62,Data1!$D$3:$D$10)-SUMPRODUCT(K$23:K$28,Data1!$E$70:$E$75,Data1!$D$18:$D$23)+K47,SUMPRODUCT(K$16,Data1!$C$63)-SUMPRODUCT(K$8:K$15,Data1!$E$55:$E$62)-SUMPRODUCT(K$23:K$28,Data1!$E$70:$E$75)+K47)</f>
        <v>#VALUE!</v>
      </c>
      <c r="L75" s="65" t="e">
        <f>IF(pvm_susigrazinimas="Taip",SUMPRODUCT(L$16,Data1!$C$63,Data1!$D$11)-SUMPRODUCT(L$8:L$15,Data1!$E$55:$E$62,Data1!$D$3:$D$10)-SUMPRODUCT(L$23:L$28,Data1!$E$70:$E$75,Data1!$D$18:$D$23)+L47,SUMPRODUCT(L$16,Data1!$C$63)-SUMPRODUCT(L$8:L$15,Data1!$E$55:$E$62)-SUMPRODUCT(L$23:L$28,Data1!$E$70:$E$75)+L47)</f>
        <v>#VALUE!</v>
      </c>
      <c r="M75" s="65" t="e">
        <f>IF(pvm_susigrazinimas="Taip",SUMPRODUCT(M$16,Data1!$C$63,Data1!$D$11)-SUMPRODUCT(M$8:M$15,Data1!$E$55:$E$62,Data1!$D$3:$D$10)-SUMPRODUCT(M$23:M$28,Data1!$E$70:$E$75,Data1!$D$18:$D$23)+M47,SUMPRODUCT(M$16,Data1!$C$63)-SUMPRODUCT(M$8:M$15,Data1!$E$55:$E$62)-SUMPRODUCT(M$23:M$28,Data1!$E$70:$E$75)+M47)</f>
        <v>#VALUE!</v>
      </c>
      <c r="N75" s="65" t="e">
        <f>IF(pvm_susigrazinimas="Taip",SUMPRODUCT(N$16,Data1!$C$63,Data1!$D$11)-SUMPRODUCT(N$8:N$15,Data1!$E$55:$E$62,Data1!$D$3:$D$10)-SUMPRODUCT(N$23:N$28,Data1!$E$70:$E$75,Data1!$D$18:$D$23)+N47,SUMPRODUCT(N$16,Data1!$C$63)-SUMPRODUCT(N$8:N$15,Data1!$E$55:$E$62)-SUMPRODUCT(N$23:N$28,Data1!$E$70:$E$75)+N47)</f>
        <v>#VALUE!</v>
      </c>
      <c r="O75" s="65" t="e">
        <f>IF(pvm_susigrazinimas="Taip",SUMPRODUCT(O$16,Data1!$C$63,Data1!$D$11)-SUMPRODUCT(O$8:O$15,Data1!$E$55:$E$62,Data1!$D$3:$D$10)-SUMPRODUCT(O$23:O$28,Data1!$E$70:$E$75,Data1!$D$18:$D$23)+O47,SUMPRODUCT(O$16,Data1!$C$63)-SUMPRODUCT(O$8:O$15,Data1!$E$55:$E$62)-SUMPRODUCT(O$23:O$28,Data1!$E$70:$E$75)+O47)</f>
        <v>#VALUE!</v>
      </c>
      <c r="P75" s="65" t="e">
        <f>IF(pvm_susigrazinimas="Taip",SUMPRODUCT(P$16,Data1!$C$63,Data1!$D$11)-SUMPRODUCT(P$8:P$15,Data1!$E$55:$E$62,Data1!$D$3:$D$10)-SUMPRODUCT(P$23:P$28,Data1!$E$70:$E$75,Data1!$D$18:$D$23)+P47,SUMPRODUCT(P$16,Data1!$C$63)-SUMPRODUCT(P$8:P$15,Data1!$E$55:$E$62)-SUMPRODUCT(P$23:P$28,Data1!$E$70:$E$75)+P47)</f>
        <v>#VALUE!</v>
      </c>
      <c r="Q75" s="65" t="e">
        <f>IF(pvm_susigrazinimas="Taip",SUMPRODUCT(Q$16,Data1!$C$63,Data1!$D$11)-SUMPRODUCT(Q$8:Q$15,Data1!$E$55:$E$62,Data1!$D$3:$D$10)-SUMPRODUCT(Q$23:Q$28,Data1!$E$70:$E$75,Data1!$D$18:$D$23)+Q47,SUMPRODUCT(Q$16,Data1!$C$63)-SUMPRODUCT(Q$8:Q$15,Data1!$E$55:$E$62)-SUMPRODUCT(Q$23:Q$28,Data1!$E$70:$E$75)+Q47)</f>
        <v>#VALUE!</v>
      </c>
      <c r="R75" s="65" t="e">
        <f>IF(pvm_susigrazinimas="Taip",SUMPRODUCT(R$16,Data1!$C$63,Data1!$D$11)-SUMPRODUCT(R$8:R$15,Data1!$E$55:$E$62,Data1!$D$3:$D$10)-SUMPRODUCT(R$23:R$28,Data1!$E$70:$E$75,Data1!$D$18:$D$23)+R47,SUMPRODUCT(R$16,Data1!$C$63)-SUMPRODUCT(R$8:R$15,Data1!$E$55:$E$62)-SUMPRODUCT(R$23:R$28,Data1!$E$70:$E$75)+R47)</f>
        <v>#VALUE!</v>
      </c>
      <c r="S75" s="65" t="e">
        <f>IF(pvm_susigrazinimas="Taip",SUMPRODUCT(S$16,Data1!$C$63,Data1!$D$11)-SUMPRODUCT(S$8:S$15,Data1!$E$55:$E$62,Data1!$D$3:$D$10)-SUMPRODUCT(S$23:S$28,Data1!$E$70:$E$75,Data1!$D$18:$D$23)+S47,SUMPRODUCT(S$16,Data1!$C$63)-SUMPRODUCT(S$8:S$15,Data1!$E$55:$E$62)-SUMPRODUCT(S$23:S$28,Data1!$E$70:$E$75)+S47)</f>
        <v>#VALUE!</v>
      </c>
      <c r="T75" s="65" t="e">
        <f>IF(pvm_susigrazinimas="Taip",SUMPRODUCT(T$16,Data1!$C$63,Data1!$D$11)-SUMPRODUCT(T$8:T$15,Data1!$E$55:$E$62,Data1!$D$3:$D$10)-SUMPRODUCT(T$23:T$28,Data1!$E$70:$E$75,Data1!$D$18:$D$23)+T47,SUMPRODUCT(T$16,Data1!$C$63)-SUMPRODUCT(T$8:T$15,Data1!$E$55:$E$62)-SUMPRODUCT(T$23:T$28,Data1!$E$70:$E$75)+T47)</f>
        <v>#VALUE!</v>
      </c>
      <c r="U75" s="65" t="e">
        <f>IF(pvm_susigrazinimas="Taip",SUMPRODUCT(U$16,Data1!$C$63,Data1!$D$11)-SUMPRODUCT(U$8:U$15,Data1!$E$55:$E$62,Data1!$D$3:$D$10)-SUMPRODUCT(U$23:U$28,Data1!$E$70:$E$75,Data1!$D$18:$D$23)+U47,SUMPRODUCT(U$16,Data1!$C$63)-SUMPRODUCT(U$8:U$15,Data1!$E$55:$E$62)-SUMPRODUCT(U$23:U$28,Data1!$E$70:$E$75)+U47)</f>
        <v>#VALUE!</v>
      </c>
      <c r="V75" s="65" t="e">
        <f>IF(pvm_susigrazinimas="Taip",SUMPRODUCT(V$16,Data1!$C$63,Data1!$D$11)-SUMPRODUCT(V$8:V$15,Data1!$E$55:$E$62,Data1!$D$3:$D$10)-SUMPRODUCT(V$23:V$28,Data1!$E$70:$E$75,Data1!$D$18:$D$23)+V47,SUMPRODUCT(V$16,Data1!$C$63)-SUMPRODUCT(V$8:V$15,Data1!$E$55:$E$62)-SUMPRODUCT(V$23:V$28,Data1!$E$70:$E$75)+V47)</f>
        <v>#VALUE!</v>
      </c>
      <c r="W75" s="65" t="e">
        <f>IF(pvm_susigrazinimas="Taip",SUMPRODUCT(W$16,Data1!$C$63,Data1!$D$11)-SUMPRODUCT(W$8:W$15,Data1!$E$55:$E$62,Data1!$D$3:$D$10)-SUMPRODUCT(W$23:W$28,Data1!$E$70:$E$75,Data1!$D$18:$D$23)+W47,SUMPRODUCT(W$16,Data1!$C$63)-SUMPRODUCT(W$8:W$15,Data1!$E$55:$E$62)-SUMPRODUCT(W$23:W$28,Data1!$E$70:$E$75)+W47)</f>
        <v>#VALUE!</v>
      </c>
      <c r="X75" s="65" t="e">
        <f>IF(pvm_susigrazinimas="Taip",SUMPRODUCT(X$16,Data1!$C$63,Data1!$D$11)-SUMPRODUCT(X$8:X$15,Data1!$E$55:$E$62,Data1!$D$3:$D$10)-SUMPRODUCT(X$23:X$28,Data1!$E$70:$E$75,Data1!$D$18:$D$23)+X47,SUMPRODUCT(X$16,Data1!$C$63)-SUMPRODUCT(X$8:X$15,Data1!$E$55:$E$62)-SUMPRODUCT(X$23:X$28,Data1!$E$70:$E$75)+X47)</f>
        <v>#VALUE!</v>
      </c>
      <c r="Y75" s="65" t="e">
        <f>IF(pvm_susigrazinimas="Taip",SUMPRODUCT(Y$16,Data1!$C$63,Data1!$D$11)-SUMPRODUCT(Y$8:Y$15,Data1!$E$55:$E$62,Data1!$D$3:$D$10)-SUMPRODUCT(Y$23:Y$28,Data1!$E$70:$E$75,Data1!$D$18:$D$23)+Y47,SUMPRODUCT(Y$16,Data1!$C$63)-SUMPRODUCT(Y$8:Y$15,Data1!$E$55:$E$62)-SUMPRODUCT(Y$23:Y$28,Data1!$E$70:$E$75)+Y47)</f>
        <v>#VALUE!</v>
      </c>
      <c r="Z75" s="65" t="e">
        <f>IF(pvm_susigrazinimas="Taip",SUMPRODUCT(Z$16,Data1!$C$63,Data1!$D$11)-SUMPRODUCT(Z$8:Z$15,Data1!$E$55:$E$62,Data1!$D$3:$D$10)-SUMPRODUCT(Z$23:Z$28,Data1!$E$70:$E$75,Data1!$D$18:$D$23)+Z47,SUMPRODUCT(Z$16,Data1!$C$63)-SUMPRODUCT(Z$8:Z$15,Data1!$E$55:$E$62)-SUMPRODUCT(Z$23:Z$28,Data1!$E$70:$E$75)+Z47)</f>
        <v>#VALUE!</v>
      </c>
      <c r="AA75" s="65" t="e">
        <f>IF(pvm_susigrazinimas="Taip",SUMPRODUCT(AA$16,Data1!$C$63,Data1!$D$11)-SUMPRODUCT(AA$8:AA$15,Data1!$E$55:$E$62,Data1!$D$3:$D$10)-SUMPRODUCT(AA$23:AA$28,Data1!$E$70:$E$75,Data1!$D$18:$D$23)+AA47,SUMPRODUCT(AA$16,Data1!$C$63)-SUMPRODUCT(AA$8:AA$15,Data1!$E$55:$E$62)-SUMPRODUCT(AA$23:AA$28,Data1!$E$70:$E$75)+AA47)</f>
        <v>#VALUE!</v>
      </c>
      <c r="AB75" s="65" t="e">
        <f>IF(pvm_susigrazinimas="Taip",SUMPRODUCT(AB$16,Data1!$C$63,Data1!$D$11)-SUMPRODUCT(AB$8:AB$15,Data1!$E$55:$E$62,Data1!$D$3:$D$10)-SUMPRODUCT(AB$23:AB$28,Data1!$E$70:$E$75,Data1!$D$18:$D$23)+AB47,SUMPRODUCT(AB$16,Data1!$C$63)-SUMPRODUCT(AB$8:AB$15,Data1!$E$55:$E$62)-SUMPRODUCT(AB$23:AB$28,Data1!$E$70:$E$75)+AB47)</f>
        <v>#VALUE!</v>
      </c>
      <c r="AC75" s="65" t="e">
        <f>IF(pvm_susigrazinimas="Taip",SUMPRODUCT(AC$16,Data1!$C$63,Data1!$D$11)-SUMPRODUCT(AC$8:AC$15,Data1!$E$55:$E$62,Data1!$D$3:$D$10)-SUMPRODUCT(AC$23:AC$28,Data1!$E$70:$E$75,Data1!$D$18:$D$23)+AC47,SUMPRODUCT(AC$16,Data1!$C$63)-SUMPRODUCT(AC$8:AC$15,Data1!$E$55:$E$62)-SUMPRODUCT(AC$23:AC$28,Data1!$E$70:$E$75)+AC47)</f>
        <v>#VALUE!</v>
      </c>
      <c r="AD75" s="65" t="e">
        <f>IF(pvm_susigrazinimas="Taip",SUMPRODUCT(AD$16,Data1!$C$63,Data1!$D$11)-SUMPRODUCT(AD$8:AD$15,Data1!$E$55:$E$62,Data1!$D$3:$D$10)-SUMPRODUCT(AD$23:AD$28,Data1!$E$70:$E$75,Data1!$D$18:$D$23)+AD47,SUMPRODUCT(AD$16,Data1!$C$63)-SUMPRODUCT(AD$8:AD$15,Data1!$E$55:$E$62)-SUMPRODUCT(AD$23:AD$28,Data1!$E$70:$E$75)+AD47)</f>
        <v>#VALUE!</v>
      </c>
      <c r="AE75" s="65" t="e">
        <f>IF(pvm_susigrazinimas="Taip",SUMPRODUCT(AE$16,Data1!$C$63,Data1!$D$11)-SUMPRODUCT(AE$8:AE$15,Data1!$E$55:$E$62,Data1!$D$3:$D$10)-SUMPRODUCT(AE$23:AE$28,Data1!$E$70:$E$75,Data1!$D$18:$D$23)+AE47,SUMPRODUCT(AE$16,Data1!$C$63)-SUMPRODUCT(AE$8:AE$15,Data1!$E$55:$E$62)-SUMPRODUCT(AE$23:AE$28,Data1!$E$70:$E$75)+AE47)</f>
        <v>#VALUE!</v>
      </c>
      <c r="AF75" s="65" t="e">
        <f>IF(pvm_susigrazinimas="Taip",SUMPRODUCT(AF$16,Data1!$C$63,Data1!$D$11)-SUMPRODUCT(AF$8:AF$15,Data1!$E$55:$E$62,Data1!$D$3:$D$10)-SUMPRODUCT(AF$23:AF$28,Data1!$E$70:$E$75,Data1!$D$18:$D$23)+AF47,SUMPRODUCT(AF$16,Data1!$C$63)-SUMPRODUCT(AF$8:AF$15,Data1!$E$55:$E$62)-SUMPRODUCT(AF$23:AF$28,Data1!$E$70:$E$75)+AF47)</f>
        <v>#VALUE!</v>
      </c>
      <c r="AG75" s="65" t="e">
        <f>IF(pvm_susigrazinimas="Taip",SUMPRODUCT(AG$16,Data1!$C$63,Data1!$D$11)-SUMPRODUCT(AG$8:AG$15,Data1!$E$55:$E$62,Data1!$D$3:$D$10)-SUMPRODUCT(AG$23:AG$28,Data1!$E$70:$E$75,Data1!$D$18:$D$23)+AG47,SUMPRODUCT(AG$16,Data1!$C$63)-SUMPRODUCT(AG$8:AG$15,Data1!$E$55:$E$62)-SUMPRODUCT(AG$23:AG$28,Data1!$E$70:$E$75)+AG47)</f>
        <v>#VALUE!</v>
      </c>
      <c r="AH75" s="65" t="e">
        <f>IF(pvm_susigrazinimas="Taip",SUMPRODUCT(AH$16,Data1!$C$63,Data1!$D$11)-SUMPRODUCT(AH$8:AH$15,Data1!$E$55:$E$62,Data1!$D$3:$D$10)-SUMPRODUCT(AH$23:AH$28,Data1!$E$70:$E$75,Data1!$D$18:$D$23)+AH47,SUMPRODUCT(AH$16,Data1!$C$63)-SUMPRODUCT(AH$8:AH$15,Data1!$E$55:$E$62)-SUMPRODUCT(AH$23:AH$28,Data1!$E$70:$E$75)+AH47)</f>
        <v>#VALUE!</v>
      </c>
      <c r="AI75" s="65" t="e">
        <f>IF(pvm_susigrazinimas="Taip",SUMPRODUCT(AI$16,Data1!$C$63,Data1!$D$11)-SUMPRODUCT(AI$8:AI$15,Data1!$E$55:$E$62,Data1!$D$3:$D$10)-SUMPRODUCT(AI$23:AI$28,Data1!$E$70:$E$75,Data1!$D$18:$D$23)+AI47,SUMPRODUCT(AI$16,Data1!$C$63)-SUMPRODUCT(AI$8:AI$15,Data1!$E$55:$E$62)-SUMPRODUCT(AI$23:AI$28,Data1!$E$70:$E$75)+AI47)</f>
        <v>#VALUE!</v>
      </c>
      <c r="AJ75" s="65" t="e">
        <f>IF(pvm_susigrazinimas="Taip",SUMPRODUCT(AJ$16,Data1!$C$63,Data1!$D$11)-SUMPRODUCT(AJ$8:AJ$15,Data1!$E$55:$E$62,Data1!$D$3:$D$10)-SUMPRODUCT(AJ$23:AJ$28,Data1!$E$70:$E$75,Data1!$D$18:$D$23)+AJ47,SUMPRODUCT(AJ$16,Data1!$C$63)-SUMPRODUCT(AJ$8:AJ$15,Data1!$E$55:$E$62)-SUMPRODUCT(AJ$23:AJ$28,Data1!$E$70:$E$75)+AJ47)</f>
        <v>#VALUE!</v>
      </c>
    </row>
    <row r="76" spans="3:36">
      <c r="C76" s="68" t="str">
        <f>IF(Kalba="EN",Data2!C98,Data2!B98)</f>
        <v>Konvertuota investicijų (A.) GDV</v>
      </c>
      <c r="D76" s="71">
        <f>IF(pvm_susigrazinimas="Taip",SUMPRODUCT(AN8:AN15,Data1!C55:C62),SUMPRODUCT(AM8:AM15,Data1!C55:C62))</f>
        <v>0</v>
      </c>
    </row>
    <row r="77" spans="3:36">
      <c r="C77" s="68" t="str">
        <f>IF(Kalba="EN",Data2!C99,Data2!B99)</f>
        <v>Konvertuota investicijų likutinės vertės (B.) GDV</v>
      </c>
      <c r="D77" s="71">
        <f>IF(pvm_susigrazinimas="Taip",PRODUCT(AN16,Data1!C63),PRODUCT(AM16,Data1!C63))</f>
        <v>0</v>
      </c>
    </row>
    <row r="78" spans="3:36">
      <c r="C78" s="68" t="str">
        <f>IF(Kalba="EN",Data2!C100,Data2!B100)</f>
        <v>Konvertuota veiklos pajamų (C.) GDV</v>
      </c>
      <c r="D78" s="71">
        <f>IF(pvm_susigrazinimas="Taip",SUMPRODUCT(AN18:AN20,Data1!C65:C67),SUMPRODUCT(AM18:AM20,Data1!C65:C67))</f>
        <v>0</v>
      </c>
    </row>
    <row r="79" spans="3:36">
      <c r="C79" s="68" t="str">
        <f>IF(Kalba="EN",Data2!C101,Data2!B101)</f>
        <v>Konvertuota veiklos išlaidų (D.1.) GDV</v>
      </c>
      <c r="D79" s="71">
        <f>IF(pvm_susigrazinimas="Taip",SUMPRODUCT(AN23:AN28,Data1!C70:C75),SUMPRODUCT(AM23:AM28,Data1!C70:C75))</f>
        <v>0</v>
      </c>
    </row>
    <row r="80" spans="3:36">
      <c r="C80" s="79" t="str">
        <f>IF(Kalba="EN",Data2!C102,Data2!B102)</f>
        <v>Ekonominė grynoji dabartinė vertė - EGDV</v>
      </c>
      <c r="D80" s="395" t="e">
        <f>F75+NPV(SDN,G75:INDEX(G75:AJ75,PAL))</f>
        <v>#VALUE!</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row>
    <row r="81" spans="2:42">
      <c r="C81" s="68" t="str">
        <f>IF(Kalba="EN",Data2!C103,Data2!B103)</f>
        <v>Ekonominė vidinė grąžos norma - EVGN</v>
      </c>
      <c r="D81" s="398" t="str">
        <f>IF(ISERROR(E81),"Nėra reikšmės",E81)</f>
        <v>Nėra reikšmės</v>
      </c>
      <c r="E81" s="202" t="e">
        <f>IRR(F75:INDEX(F75:AJ75,PAL+1))</f>
        <v>#VALUE!</v>
      </c>
    </row>
    <row r="82" spans="2:42">
      <c r="C82" s="68" t="str">
        <f>IF(Kalba="EN",Data2!C104,Data2!B104)</f>
        <v>Ekonominės naudos ir išlaidų santykis - ENIS</v>
      </c>
      <c r="D82" s="399" t="str">
        <f>IF(ISERROR(SUM(D47) / SUM(D76,-D77,D79)),"-",SUM(D47) / SUM(D76,-D77,D79))</f>
        <v>-</v>
      </c>
    </row>
    <row r="83" spans="2:42" ht="7.5" customHeight="1"/>
    <row r="84" spans="2:42" hidden="1"/>
    <row r="85" spans="2:42" hidden="1"/>
    <row r="86" spans="2:42" hidden="1">
      <c r="B86" s="931" t="s">
        <v>524</v>
      </c>
      <c r="C86" s="931"/>
    </row>
    <row r="87" spans="2:42" hidden="1"/>
    <row r="88" spans="2:42" s="61" customFormat="1" hidden="1">
      <c r="B88" s="66" t="s">
        <v>49</v>
      </c>
      <c r="C88" s="5" t="str">
        <f>IF(Kalba="EN",Data2!C$72,Data2!B$72)</f>
        <v>Socialinio ekonominio (SE) poveikio finansinė išraiška</v>
      </c>
      <c r="D88" s="62">
        <f t="shared" ref="D88:AJ88" si="25">SUM(D89)-SUM(D97)</f>
        <v>0</v>
      </c>
      <c r="E88" s="62">
        <f t="shared" si="25"/>
        <v>0</v>
      </c>
      <c r="F88" s="62">
        <f t="shared" si="25"/>
        <v>0</v>
      </c>
      <c r="G88" s="62">
        <f t="shared" si="25"/>
        <v>0</v>
      </c>
      <c r="H88" s="62">
        <f t="shared" si="25"/>
        <v>0</v>
      </c>
      <c r="I88" s="62">
        <f t="shared" si="25"/>
        <v>0</v>
      </c>
      <c r="J88" s="62">
        <f t="shared" si="25"/>
        <v>0</v>
      </c>
      <c r="K88" s="62">
        <f t="shared" si="25"/>
        <v>0</v>
      </c>
      <c r="L88" s="62">
        <f t="shared" si="25"/>
        <v>0</v>
      </c>
      <c r="M88" s="62">
        <f t="shared" si="25"/>
        <v>0</v>
      </c>
      <c r="N88" s="62">
        <f t="shared" si="25"/>
        <v>0</v>
      </c>
      <c r="O88" s="62">
        <f t="shared" si="25"/>
        <v>0</v>
      </c>
      <c r="P88" s="62">
        <f t="shared" si="25"/>
        <v>0</v>
      </c>
      <c r="Q88" s="62">
        <f t="shared" si="25"/>
        <v>0</v>
      </c>
      <c r="R88" s="62">
        <f t="shared" si="25"/>
        <v>0</v>
      </c>
      <c r="S88" s="62">
        <f t="shared" si="25"/>
        <v>0</v>
      </c>
      <c r="T88" s="62">
        <f t="shared" si="25"/>
        <v>0</v>
      </c>
      <c r="U88" s="62">
        <f t="shared" si="25"/>
        <v>0</v>
      </c>
      <c r="V88" s="62">
        <f t="shared" si="25"/>
        <v>0</v>
      </c>
      <c r="W88" s="62">
        <f t="shared" si="25"/>
        <v>0</v>
      </c>
      <c r="X88" s="62">
        <f t="shared" si="25"/>
        <v>0</v>
      </c>
      <c r="Y88" s="62">
        <f t="shared" si="25"/>
        <v>0</v>
      </c>
      <c r="Z88" s="62">
        <f t="shared" si="25"/>
        <v>0</v>
      </c>
      <c r="AA88" s="62">
        <f t="shared" si="25"/>
        <v>0</v>
      </c>
      <c r="AB88" s="62">
        <f t="shared" si="25"/>
        <v>0</v>
      </c>
      <c r="AC88" s="62">
        <f t="shared" si="25"/>
        <v>0</v>
      </c>
      <c r="AD88" s="62">
        <f t="shared" si="25"/>
        <v>0</v>
      </c>
      <c r="AE88" s="62">
        <f t="shared" si="25"/>
        <v>0</v>
      </c>
      <c r="AF88" s="62">
        <f t="shared" si="25"/>
        <v>0</v>
      </c>
      <c r="AG88" s="62">
        <f t="shared" si="25"/>
        <v>0</v>
      </c>
      <c r="AH88" s="62">
        <f t="shared" si="25"/>
        <v>0</v>
      </c>
      <c r="AI88" s="62">
        <f t="shared" si="25"/>
        <v>0</v>
      </c>
      <c r="AJ88" s="62">
        <f t="shared" si="25"/>
        <v>0</v>
      </c>
    </row>
    <row r="89" spans="2:42" s="61" customFormat="1" hidden="1">
      <c r="B89" s="66" t="s">
        <v>50</v>
      </c>
      <c r="C89" s="5" t="str">
        <f>IF(Kalba="EN",Data2!C$73,Data2!B$73) &amp; " "&amp; IF(Kalba="EN",Data2!C$74,Data2!B$74)</f>
        <v>SE nauda (pasirinkite SE naudos komponentą)</v>
      </c>
      <c r="D89" s="62">
        <f t="shared" ref="D89:AJ89" si="26">ROUND(SUM(D90:D96),0)</f>
        <v>0</v>
      </c>
      <c r="E89" s="62">
        <f t="shared" si="26"/>
        <v>0</v>
      </c>
      <c r="F89" s="62">
        <f t="shared" si="26"/>
        <v>0</v>
      </c>
      <c r="G89" s="62">
        <f t="shared" si="26"/>
        <v>0</v>
      </c>
      <c r="H89" s="62">
        <f t="shared" si="26"/>
        <v>0</v>
      </c>
      <c r="I89" s="62">
        <f t="shared" si="26"/>
        <v>0</v>
      </c>
      <c r="J89" s="62">
        <f t="shared" si="26"/>
        <v>0</v>
      </c>
      <c r="K89" s="62">
        <f t="shared" si="26"/>
        <v>0</v>
      </c>
      <c r="L89" s="62">
        <f t="shared" si="26"/>
        <v>0</v>
      </c>
      <c r="M89" s="62">
        <f t="shared" si="26"/>
        <v>0</v>
      </c>
      <c r="N89" s="62">
        <f t="shared" si="26"/>
        <v>0</v>
      </c>
      <c r="O89" s="62">
        <f t="shared" si="26"/>
        <v>0</v>
      </c>
      <c r="P89" s="62">
        <f t="shared" si="26"/>
        <v>0</v>
      </c>
      <c r="Q89" s="62">
        <f t="shared" si="26"/>
        <v>0</v>
      </c>
      <c r="R89" s="62">
        <f t="shared" si="26"/>
        <v>0</v>
      </c>
      <c r="S89" s="62">
        <f t="shared" si="26"/>
        <v>0</v>
      </c>
      <c r="T89" s="62">
        <f t="shared" si="26"/>
        <v>0</v>
      </c>
      <c r="U89" s="62">
        <f t="shared" si="26"/>
        <v>0</v>
      </c>
      <c r="V89" s="62">
        <f t="shared" si="26"/>
        <v>0</v>
      </c>
      <c r="W89" s="62">
        <f t="shared" si="26"/>
        <v>0</v>
      </c>
      <c r="X89" s="62">
        <f t="shared" si="26"/>
        <v>0</v>
      </c>
      <c r="Y89" s="62">
        <f t="shared" si="26"/>
        <v>0</v>
      </c>
      <c r="Z89" s="62">
        <f t="shared" si="26"/>
        <v>0</v>
      </c>
      <c r="AA89" s="62">
        <f t="shared" si="26"/>
        <v>0</v>
      </c>
      <c r="AB89" s="62">
        <f t="shared" si="26"/>
        <v>0</v>
      </c>
      <c r="AC89" s="62">
        <f t="shared" si="26"/>
        <v>0</v>
      </c>
      <c r="AD89" s="62">
        <f t="shared" si="26"/>
        <v>0</v>
      </c>
      <c r="AE89" s="62">
        <f t="shared" si="26"/>
        <v>0</v>
      </c>
      <c r="AF89" s="62">
        <f t="shared" si="26"/>
        <v>0</v>
      </c>
      <c r="AG89" s="62">
        <f t="shared" si="26"/>
        <v>0</v>
      </c>
      <c r="AH89" s="62">
        <f t="shared" si="26"/>
        <v>0</v>
      </c>
      <c r="AI89" s="62">
        <f t="shared" si="26"/>
        <v>0</v>
      </c>
      <c r="AJ89" s="62">
        <f t="shared" si="26"/>
        <v>0</v>
      </c>
    </row>
    <row r="90" spans="2:42" hidden="1">
      <c r="B90" s="199" t="s">
        <v>51</v>
      </c>
      <c r="C90" s="181" t="str">
        <f>Data4!D$186</f>
        <v>-</v>
      </c>
      <c r="D90" s="169">
        <f>F90+NPV(FDN,G90:INDEX(G90:AJ90,PAL))</f>
        <v>0</v>
      </c>
      <c r="E90" s="169">
        <f t="shared" ref="E90:E96" si="27">SUMIF($F$5:$AJ$5,"&lt;="&amp;PAL,$F90:$AJ90)</f>
        <v>0</v>
      </c>
      <c r="F90" s="169">
        <f>IF(ISERROR(Data4!M$186),0,Data4!M$186)</f>
        <v>0</v>
      </c>
      <c r="G90" s="169">
        <f>IF(ISERROR(Data4!N$186),0,Data4!N$186)</f>
        <v>0</v>
      </c>
      <c r="H90" s="169">
        <f>IF(ISERROR(Data4!O$186),0,Data4!O$186)</f>
        <v>0</v>
      </c>
      <c r="I90" s="169">
        <f>IF(ISERROR(Data4!P$186),0,Data4!P$186)</f>
        <v>0</v>
      </c>
      <c r="J90" s="169">
        <f>IF(ISERROR(Data4!Q$186),0,Data4!Q$186)</f>
        <v>0</v>
      </c>
      <c r="K90" s="169">
        <f>IF(ISERROR(Data4!R$186),0,Data4!R$186)</f>
        <v>0</v>
      </c>
      <c r="L90" s="169">
        <f>IF(ISERROR(Data4!S$186),0,Data4!S$186)</f>
        <v>0</v>
      </c>
      <c r="M90" s="169">
        <f>IF(ISERROR(Data4!T$186),0,Data4!T$186)</f>
        <v>0</v>
      </c>
      <c r="N90" s="169">
        <f>IF(ISERROR(Data4!U$186),0,Data4!U$186)</f>
        <v>0</v>
      </c>
      <c r="O90" s="169">
        <f>IF(ISERROR(Data4!V$186),0,Data4!V$186)</f>
        <v>0</v>
      </c>
      <c r="P90" s="169">
        <f>IF(ISERROR(Data4!W$186),0,Data4!W$186)</f>
        <v>0</v>
      </c>
      <c r="Q90" s="169">
        <f>IF(ISERROR(Data4!X$186),0,Data4!X$186)</f>
        <v>0</v>
      </c>
      <c r="R90" s="169">
        <f>IF(ISERROR(Data4!Y$186),0,Data4!Y$186)</f>
        <v>0</v>
      </c>
      <c r="S90" s="169">
        <f>IF(ISERROR(Data4!Z$186),0,Data4!Z$186)</f>
        <v>0</v>
      </c>
      <c r="T90" s="169">
        <f>IF(ISERROR(Data4!AA$186),0,Data4!AA$186)</f>
        <v>0</v>
      </c>
      <c r="U90" s="169">
        <f>IF(ISERROR(Data4!AB$186),0,Data4!AB$186)</f>
        <v>0</v>
      </c>
      <c r="V90" s="169">
        <f>IF(ISERROR(Data4!AC$186),0,Data4!AC$186)</f>
        <v>0</v>
      </c>
      <c r="W90" s="169">
        <f>IF(ISERROR(Data4!AD$186),0,Data4!AD$186)</f>
        <v>0</v>
      </c>
      <c r="X90" s="169">
        <f>IF(ISERROR(Data4!AE$186),0,Data4!AE$186)</f>
        <v>0</v>
      </c>
      <c r="Y90" s="169">
        <f>IF(ISERROR(Data4!AF$186),0,Data4!AF$186)</f>
        <v>0</v>
      </c>
      <c r="Z90" s="169">
        <f>IF(ISERROR(Data4!AG$186),0,Data4!AG$186)</f>
        <v>0</v>
      </c>
      <c r="AA90" s="169">
        <f>IF(ISERROR(Data4!AH$186),0,Data4!AH$186)</f>
        <v>0</v>
      </c>
      <c r="AB90" s="169">
        <f>IF(ISERROR(Data4!AI$186),0,Data4!AI$186)</f>
        <v>0</v>
      </c>
      <c r="AC90" s="169">
        <f>IF(ISERROR(Data4!AJ$186),0,Data4!AJ$186)</f>
        <v>0</v>
      </c>
      <c r="AD90" s="169">
        <f>IF(ISERROR(Data4!AK$186),0,Data4!AK$186)</f>
        <v>0</v>
      </c>
      <c r="AE90" s="169">
        <f>IF(ISERROR(Data4!AL$186),0,Data4!AL$186)</f>
        <v>0</v>
      </c>
      <c r="AF90" s="169">
        <f>IF(ISERROR(Data4!AM$186),0,Data4!AM$186)</f>
        <v>0</v>
      </c>
      <c r="AG90" s="169">
        <f>IF(ISERROR(Data4!AN$186),0,Data4!AN$186)</f>
        <v>0</v>
      </c>
      <c r="AH90" s="169">
        <f>IF(ISERROR(Data4!AO$186),0,Data4!AO$186)</f>
        <v>0</v>
      </c>
      <c r="AI90" s="169">
        <f>IF(ISERROR(Data4!AP$186),0,Data4!AP$186)</f>
        <v>0</v>
      </c>
      <c r="AJ90" s="169">
        <f>IF(ISERROR(Data4!AQ$186),0,Data4!AQ$186)</f>
        <v>0</v>
      </c>
      <c r="AO90" s="3"/>
      <c r="AP90" s="3"/>
    </row>
    <row r="91" spans="2:42" hidden="1">
      <c r="B91" s="199" t="s">
        <v>52</v>
      </c>
      <c r="C91" s="181" t="str">
        <f>Data4!D$187</f>
        <v>-</v>
      </c>
      <c r="D91" s="65">
        <f>F91+NPV(FDN,G91:INDEX(G91:AJ91,PAL))</f>
        <v>0</v>
      </c>
      <c r="E91" s="169">
        <f t="shared" si="27"/>
        <v>0</v>
      </c>
      <c r="F91" s="169">
        <f>IF(ISERROR(Data4!M$187),0,Data4!M$187)</f>
        <v>0</v>
      </c>
      <c r="G91" s="169">
        <f>IF(ISERROR(Data4!N$187),0,Data4!N$187)</f>
        <v>0</v>
      </c>
      <c r="H91" s="169">
        <f>IF(ISERROR(Data4!O$187),0,Data4!O$187)</f>
        <v>0</v>
      </c>
      <c r="I91" s="169">
        <f>IF(ISERROR(Data4!P$187),0,Data4!P$187)</f>
        <v>0</v>
      </c>
      <c r="J91" s="169">
        <f>IF(ISERROR(Data4!Q$187),0,Data4!Q$187)</f>
        <v>0</v>
      </c>
      <c r="K91" s="169">
        <f>IF(ISERROR(Data4!R$187),0,Data4!R$187)</f>
        <v>0</v>
      </c>
      <c r="L91" s="169">
        <f>IF(ISERROR(Data4!S$187),0,Data4!S$187)</f>
        <v>0</v>
      </c>
      <c r="M91" s="169">
        <f>IF(ISERROR(Data4!T$187),0,Data4!T$187)</f>
        <v>0</v>
      </c>
      <c r="N91" s="169">
        <f>IF(ISERROR(Data4!U$187),0,Data4!U$187)</f>
        <v>0</v>
      </c>
      <c r="O91" s="169">
        <f>IF(ISERROR(Data4!V$187),0,Data4!V$187)</f>
        <v>0</v>
      </c>
      <c r="P91" s="169">
        <f>IF(ISERROR(Data4!W$187),0,Data4!W$187)</f>
        <v>0</v>
      </c>
      <c r="Q91" s="169">
        <f>IF(ISERROR(Data4!X$187),0,Data4!X$187)</f>
        <v>0</v>
      </c>
      <c r="R91" s="169">
        <f>IF(ISERROR(Data4!Y$187),0,Data4!Y$187)</f>
        <v>0</v>
      </c>
      <c r="S91" s="169">
        <f>IF(ISERROR(Data4!Z$187),0,Data4!Z$187)</f>
        <v>0</v>
      </c>
      <c r="T91" s="169">
        <f>IF(ISERROR(Data4!AA$187),0,Data4!AA$187)</f>
        <v>0</v>
      </c>
      <c r="U91" s="169">
        <f>IF(ISERROR(Data4!AB$187),0,Data4!AB$187)</f>
        <v>0</v>
      </c>
      <c r="V91" s="169">
        <f>IF(ISERROR(Data4!AC$187),0,Data4!AC$187)</f>
        <v>0</v>
      </c>
      <c r="W91" s="169">
        <f>IF(ISERROR(Data4!AD$187),0,Data4!AD$187)</f>
        <v>0</v>
      </c>
      <c r="X91" s="169">
        <f>IF(ISERROR(Data4!AE$187),0,Data4!AE$187)</f>
        <v>0</v>
      </c>
      <c r="Y91" s="169">
        <f>IF(ISERROR(Data4!AF$187),0,Data4!AF$187)</f>
        <v>0</v>
      </c>
      <c r="Z91" s="169">
        <f>IF(ISERROR(Data4!AG$187),0,Data4!AG$187)</f>
        <v>0</v>
      </c>
      <c r="AA91" s="169">
        <f>IF(ISERROR(Data4!AH$187),0,Data4!AH$187)</f>
        <v>0</v>
      </c>
      <c r="AB91" s="169">
        <f>IF(ISERROR(Data4!AI$187),0,Data4!AI$187)</f>
        <v>0</v>
      </c>
      <c r="AC91" s="169">
        <f>IF(ISERROR(Data4!AJ$187),0,Data4!AJ$187)</f>
        <v>0</v>
      </c>
      <c r="AD91" s="169">
        <f>IF(ISERROR(Data4!AK$187),0,Data4!AK$187)</f>
        <v>0</v>
      </c>
      <c r="AE91" s="169">
        <f>IF(ISERROR(Data4!AL$187),0,Data4!AL$187)</f>
        <v>0</v>
      </c>
      <c r="AF91" s="169">
        <f>IF(ISERROR(Data4!AM$187),0,Data4!AM$187)</f>
        <v>0</v>
      </c>
      <c r="AG91" s="169">
        <f>IF(ISERROR(Data4!AN$187),0,Data4!AN$187)</f>
        <v>0</v>
      </c>
      <c r="AH91" s="169">
        <f>IF(ISERROR(Data4!AO$187),0,Data4!AO$187)</f>
        <v>0</v>
      </c>
      <c r="AI91" s="169">
        <f>IF(ISERROR(Data4!AP$187),0,Data4!AP$187)</f>
        <v>0</v>
      </c>
      <c r="AJ91" s="169">
        <f>IF(ISERROR(Data4!AQ$187),0,Data4!AQ$187)</f>
        <v>0</v>
      </c>
      <c r="AO91" s="3"/>
      <c r="AP91" s="3"/>
    </row>
    <row r="92" spans="2:42" hidden="1">
      <c r="B92" s="199" t="s">
        <v>339</v>
      </c>
      <c r="C92" s="181" t="str">
        <f>Data4!D$188</f>
        <v>-</v>
      </c>
      <c r="D92" s="65">
        <f>F92+NPV(FDN,G92:INDEX(G92:AJ92,PAL))</f>
        <v>0</v>
      </c>
      <c r="E92" s="169">
        <f t="shared" si="27"/>
        <v>0</v>
      </c>
      <c r="F92" s="169">
        <f>IF(ISERROR(Data4!M$188),0,Data4!M$188)</f>
        <v>0</v>
      </c>
      <c r="G92" s="169">
        <f>IF(ISERROR(Data4!N$188),0,Data4!N$188)</f>
        <v>0</v>
      </c>
      <c r="H92" s="169">
        <f>IF(ISERROR(Data4!O$188),0,Data4!O$188)</f>
        <v>0</v>
      </c>
      <c r="I92" s="169">
        <f>IF(ISERROR(Data4!P$188),0,Data4!P$188)</f>
        <v>0</v>
      </c>
      <c r="J92" s="169">
        <f>IF(ISERROR(Data4!Q$188),0,Data4!Q$188)</f>
        <v>0</v>
      </c>
      <c r="K92" s="169">
        <f>IF(ISERROR(Data4!R$188),0,Data4!R$188)</f>
        <v>0</v>
      </c>
      <c r="L92" s="169">
        <f>IF(ISERROR(Data4!S$188),0,Data4!S$188)</f>
        <v>0</v>
      </c>
      <c r="M92" s="169">
        <f>IF(ISERROR(Data4!T$188),0,Data4!T$188)</f>
        <v>0</v>
      </c>
      <c r="N92" s="169">
        <f>IF(ISERROR(Data4!U$188),0,Data4!U$188)</f>
        <v>0</v>
      </c>
      <c r="O92" s="169">
        <f>IF(ISERROR(Data4!V$188),0,Data4!V$188)</f>
        <v>0</v>
      </c>
      <c r="P92" s="169">
        <f>IF(ISERROR(Data4!W$188),0,Data4!W$188)</f>
        <v>0</v>
      </c>
      <c r="Q92" s="169">
        <f>IF(ISERROR(Data4!X$188),0,Data4!X$188)</f>
        <v>0</v>
      </c>
      <c r="R92" s="169">
        <f>IF(ISERROR(Data4!Y$188),0,Data4!Y$188)</f>
        <v>0</v>
      </c>
      <c r="S92" s="169">
        <f>IF(ISERROR(Data4!Z$188),0,Data4!Z$188)</f>
        <v>0</v>
      </c>
      <c r="T92" s="169">
        <f>IF(ISERROR(Data4!AA$188),0,Data4!AA$188)</f>
        <v>0</v>
      </c>
      <c r="U92" s="169">
        <f>IF(ISERROR(Data4!AB$188),0,Data4!AB$188)</f>
        <v>0</v>
      </c>
      <c r="V92" s="169">
        <f>IF(ISERROR(Data4!AC$188),0,Data4!AC$188)</f>
        <v>0</v>
      </c>
      <c r="W92" s="169">
        <f>IF(ISERROR(Data4!AD$188),0,Data4!AD$188)</f>
        <v>0</v>
      </c>
      <c r="X92" s="169">
        <f>IF(ISERROR(Data4!AE$188),0,Data4!AE$188)</f>
        <v>0</v>
      </c>
      <c r="Y92" s="169">
        <f>IF(ISERROR(Data4!AF$188),0,Data4!AF$188)</f>
        <v>0</v>
      </c>
      <c r="Z92" s="169">
        <f>IF(ISERROR(Data4!AG$188),0,Data4!AG$188)</f>
        <v>0</v>
      </c>
      <c r="AA92" s="169">
        <f>IF(ISERROR(Data4!AH$188),0,Data4!AH$188)</f>
        <v>0</v>
      </c>
      <c r="AB92" s="169">
        <f>IF(ISERROR(Data4!AI$188),0,Data4!AI$188)</f>
        <v>0</v>
      </c>
      <c r="AC92" s="169">
        <f>IF(ISERROR(Data4!AJ$188),0,Data4!AJ$188)</f>
        <v>0</v>
      </c>
      <c r="AD92" s="169">
        <f>IF(ISERROR(Data4!AK$188),0,Data4!AK$188)</f>
        <v>0</v>
      </c>
      <c r="AE92" s="169">
        <f>IF(ISERROR(Data4!AL$188),0,Data4!AL$188)</f>
        <v>0</v>
      </c>
      <c r="AF92" s="169">
        <f>IF(ISERROR(Data4!AM$188),0,Data4!AM$188)</f>
        <v>0</v>
      </c>
      <c r="AG92" s="169">
        <f>IF(ISERROR(Data4!AN$188),0,Data4!AN$188)</f>
        <v>0</v>
      </c>
      <c r="AH92" s="169">
        <f>IF(ISERROR(Data4!AO$188),0,Data4!AO$188)</f>
        <v>0</v>
      </c>
      <c r="AI92" s="169">
        <f>IF(ISERROR(Data4!AP$188),0,Data4!AP$188)</f>
        <v>0</v>
      </c>
      <c r="AJ92" s="169">
        <f>IF(ISERROR(Data4!AQ$188),0,Data4!AQ$188)</f>
        <v>0</v>
      </c>
      <c r="AO92" s="3"/>
      <c r="AP92" s="3"/>
    </row>
    <row r="93" spans="2:42" hidden="1">
      <c r="B93" s="199" t="s">
        <v>340</v>
      </c>
      <c r="C93" s="181" t="str">
        <f>Data4!D$189</f>
        <v>-</v>
      </c>
      <c r="D93" s="65">
        <f>F93+NPV(FDN,G93:INDEX(G93:AJ93,PAL))</f>
        <v>0</v>
      </c>
      <c r="E93" s="169">
        <f t="shared" si="27"/>
        <v>0</v>
      </c>
      <c r="F93" s="169">
        <f>IF(ISERROR(Data4!M$189),0,Data4!M$189)</f>
        <v>0</v>
      </c>
      <c r="G93" s="169">
        <f>IF(ISERROR(Data4!N$189),0,Data4!N$189)</f>
        <v>0</v>
      </c>
      <c r="H93" s="169">
        <f>IF(ISERROR(Data4!O$189),0,Data4!O$189)</f>
        <v>0</v>
      </c>
      <c r="I93" s="169">
        <f>IF(ISERROR(Data4!P$189),0,Data4!P$189)</f>
        <v>0</v>
      </c>
      <c r="J93" s="169">
        <f>IF(ISERROR(Data4!Q$189),0,Data4!Q$189)</f>
        <v>0</v>
      </c>
      <c r="K93" s="169">
        <f>IF(ISERROR(Data4!R$189),0,Data4!R$189)</f>
        <v>0</v>
      </c>
      <c r="L93" s="169">
        <f>IF(ISERROR(Data4!S$189),0,Data4!S$189)</f>
        <v>0</v>
      </c>
      <c r="M93" s="169">
        <f>IF(ISERROR(Data4!T$189),0,Data4!T$189)</f>
        <v>0</v>
      </c>
      <c r="N93" s="169">
        <f>IF(ISERROR(Data4!U$189),0,Data4!U$189)</f>
        <v>0</v>
      </c>
      <c r="O93" s="169">
        <f>IF(ISERROR(Data4!V$189),0,Data4!V$189)</f>
        <v>0</v>
      </c>
      <c r="P93" s="169">
        <f>IF(ISERROR(Data4!W$189),0,Data4!W$189)</f>
        <v>0</v>
      </c>
      <c r="Q93" s="169">
        <f>IF(ISERROR(Data4!X$189),0,Data4!X$189)</f>
        <v>0</v>
      </c>
      <c r="R93" s="169">
        <f>IF(ISERROR(Data4!Y$189),0,Data4!Y$189)</f>
        <v>0</v>
      </c>
      <c r="S93" s="169">
        <f>IF(ISERROR(Data4!Z$189),0,Data4!Z$189)</f>
        <v>0</v>
      </c>
      <c r="T93" s="169">
        <f>IF(ISERROR(Data4!AA$189),0,Data4!AA$189)</f>
        <v>0</v>
      </c>
      <c r="U93" s="169">
        <f>IF(ISERROR(Data4!AB$189),0,Data4!AB$189)</f>
        <v>0</v>
      </c>
      <c r="V93" s="169">
        <f>IF(ISERROR(Data4!AC$189),0,Data4!AC$189)</f>
        <v>0</v>
      </c>
      <c r="W93" s="169">
        <f>IF(ISERROR(Data4!AD$189),0,Data4!AD$189)</f>
        <v>0</v>
      </c>
      <c r="X93" s="169">
        <f>IF(ISERROR(Data4!AE$189),0,Data4!AE$189)</f>
        <v>0</v>
      </c>
      <c r="Y93" s="169">
        <f>IF(ISERROR(Data4!AF$189),0,Data4!AF$189)</f>
        <v>0</v>
      </c>
      <c r="Z93" s="169">
        <f>IF(ISERROR(Data4!AG$189),0,Data4!AG$189)</f>
        <v>0</v>
      </c>
      <c r="AA93" s="169">
        <f>IF(ISERROR(Data4!AH$189),0,Data4!AH$189)</f>
        <v>0</v>
      </c>
      <c r="AB93" s="169">
        <f>IF(ISERROR(Data4!AI$189),0,Data4!AI$189)</f>
        <v>0</v>
      </c>
      <c r="AC93" s="169">
        <f>IF(ISERROR(Data4!AJ$189),0,Data4!AJ$189)</f>
        <v>0</v>
      </c>
      <c r="AD93" s="169">
        <f>IF(ISERROR(Data4!AK$189),0,Data4!AK$189)</f>
        <v>0</v>
      </c>
      <c r="AE93" s="169">
        <f>IF(ISERROR(Data4!AL$189),0,Data4!AL$189)</f>
        <v>0</v>
      </c>
      <c r="AF93" s="169">
        <f>IF(ISERROR(Data4!AM$189),0,Data4!AM$189)</f>
        <v>0</v>
      </c>
      <c r="AG93" s="169">
        <f>IF(ISERROR(Data4!AN$189),0,Data4!AN$189)</f>
        <v>0</v>
      </c>
      <c r="AH93" s="169">
        <f>IF(ISERROR(Data4!AO$189),0,Data4!AO$189)</f>
        <v>0</v>
      </c>
      <c r="AI93" s="169">
        <f>IF(ISERROR(Data4!AP$189),0,Data4!AP$189)</f>
        <v>0</v>
      </c>
      <c r="AJ93" s="169">
        <f>IF(ISERROR(Data4!AQ$189),0,Data4!AQ$189)</f>
        <v>0</v>
      </c>
      <c r="AO93" s="3"/>
      <c r="AP93" s="3"/>
    </row>
    <row r="94" spans="2:42" hidden="1">
      <c r="B94" s="199" t="s">
        <v>341</v>
      </c>
      <c r="C94" s="181" t="str">
        <f>Data4!D$190</f>
        <v>-</v>
      </c>
      <c r="D94" s="65">
        <f>F94+NPV(FDN,G94:INDEX(G94:AJ94,PAL))</f>
        <v>0</v>
      </c>
      <c r="E94" s="169">
        <f t="shared" si="27"/>
        <v>0</v>
      </c>
      <c r="F94" s="169">
        <f>IF(ISERROR(Data4!M$190),0,Data4!M$190)</f>
        <v>0</v>
      </c>
      <c r="G94" s="169">
        <f>IF(ISERROR(Data4!N$190),0,Data4!N$190)</f>
        <v>0</v>
      </c>
      <c r="H94" s="169">
        <f>IF(ISERROR(Data4!O$190),0,Data4!O$190)</f>
        <v>0</v>
      </c>
      <c r="I94" s="169">
        <f>IF(ISERROR(Data4!P$190),0,Data4!P$190)</f>
        <v>0</v>
      </c>
      <c r="J94" s="169">
        <f>IF(ISERROR(Data4!Q$190),0,Data4!Q$190)</f>
        <v>0</v>
      </c>
      <c r="K94" s="169">
        <f>IF(ISERROR(Data4!R$190),0,Data4!R$190)</f>
        <v>0</v>
      </c>
      <c r="L94" s="169">
        <f>IF(ISERROR(Data4!S$190),0,Data4!S$190)</f>
        <v>0</v>
      </c>
      <c r="M94" s="169">
        <f>IF(ISERROR(Data4!T$190),0,Data4!T$190)</f>
        <v>0</v>
      </c>
      <c r="N94" s="169">
        <f>IF(ISERROR(Data4!U$190),0,Data4!U$190)</f>
        <v>0</v>
      </c>
      <c r="O94" s="169">
        <f>IF(ISERROR(Data4!V$190),0,Data4!V$190)</f>
        <v>0</v>
      </c>
      <c r="P94" s="169">
        <f>IF(ISERROR(Data4!W$190),0,Data4!W$190)</f>
        <v>0</v>
      </c>
      <c r="Q94" s="169">
        <f>IF(ISERROR(Data4!X$190),0,Data4!X$190)</f>
        <v>0</v>
      </c>
      <c r="R94" s="169">
        <f>IF(ISERROR(Data4!Y$190),0,Data4!Y$190)</f>
        <v>0</v>
      </c>
      <c r="S94" s="169">
        <f>IF(ISERROR(Data4!Z$190),0,Data4!Z$190)</f>
        <v>0</v>
      </c>
      <c r="T94" s="169">
        <f>IF(ISERROR(Data4!AA$190),0,Data4!AA$190)</f>
        <v>0</v>
      </c>
      <c r="U94" s="169">
        <f>IF(ISERROR(Data4!AB$190),0,Data4!AB$190)</f>
        <v>0</v>
      </c>
      <c r="V94" s="169">
        <f>IF(ISERROR(Data4!AC$190),0,Data4!AC$190)</f>
        <v>0</v>
      </c>
      <c r="W94" s="169">
        <f>IF(ISERROR(Data4!AD$190),0,Data4!AD$190)</f>
        <v>0</v>
      </c>
      <c r="X94" s="169">
        <f>IF(ISERROR(Data4!AE$190),0,Data4!AE$190)</f>
        <v>0</v>
      </c>
      <c r="Y94" s="169">
        <f>IF(ISERROR(Data4!AF$190),0,Data4!AF$190)</f>
        <v>0</v>
      </c>
      <c r="Z94" s="169">
        <f>IF(ISERROR(Data4!AG$190),0,Data4!AG$190)</f>
        <v>0</v>
      </c>
      <c r="AA94" s="169">
        <f>IF(ISERROR(Data4!AH$190),0,Data4!AH$190)</f>
        <v>0</v>
      </c>
      <c r="AB94" s="169">
        <f>IF(ISERROR(Data4!AI$190),0,Data4!AI$190)</f>
        <v>0</v>
      </c>
      <c r="AC94" s="169">
        <f>IF(ISERROR(Data4!AJ$190),0,Data4!AJ$190)</f>
        <v>0</v>
      </c>
      <c r="AD94" s="169">
        <f>IF(ISERROR(Data4!AK$190),0,Data4!AK$190)</f>
        <v>0</v>
      </c>
      <c r="AE94" s="169">
        <f>IF(ISERROR(Data4!AL$190),0,Data4!AL$190)</f>
        <v>0</v>
      </c>
      <c r="AF94" s="169">
        <f>IF(ISERROR(Data4!AM$190),0,Data4!AM$190)</f>
        <v>0</v>
      </c>
      <c r="AG94" s="169">
        <f>IF(ISERROR(Data4!AN$190),0,Data4!AN$190)</f>
        <v>0</v>
      </c>
      <c r="AH94" s="169">
        <f>IF(ISERROR(Data4!AO$190),0,Data4!AO$190)</f>
        <v>0</v>
      </c>
      <c r="AI94" s="169">
        <f>IF(ISERROR(Data4!AP$190),0,Data4!AP$190)</f>
        <v>0</v>
      </c>
      <c r="AJ94" s="169">
        <f>IF(ISERROR(Data4!AQ$190),0,Data4!AQ$190)</f>
        <v>0</v>
      </c>
      <c r="AO94" s="3"/>
      <c r="AP94" s="3"/>
    </row>
    <row r="95" spans="2:42" hidden="1">
      <c r="B95" s="199" t="s">
        <v>342</v>
      </c>
      <c r="C95" s="181" t="str">
        <f>Data4!D$191</f>
        <v>-</v>
      </c>
      <c r="D95" s="65">
        <f>F95+NPV(FDN,G95:INDEX(G95:AJ95,PAL))</f>
        <v>0</v>
      </c>
      <c r="E95" s="169">
        <f t="shared" si="27"/>
        <v>0</v>
      </c>
      <c r="F95" s="169">
        <f>IF(ISERROR(Data4!M$191),0,Data4!M$191)</f>
        <v>0</v>
      </c>
      <c r="G95" s="169">
        <f>IF(ISERROR(Data4!N$191),0,Data4!N$191)</f>
        <v>0</v>
      </c>
      <c r="H95" s="169">
        <f>IF(ISERROR(Data4!O$191),0,Data4!O$191)</f>
        <v>0</v>
      </c>
      <c r="I95" s="169">
        <f>IF(ISERROR(Data4!P$191),0,Data4!P$191)</f>
        <v>0</v>
      </c>
      <c r="J95" s="169">
        <f>IF(ISERROR(Data4!Q$191),0,Data4!Q$191)</f>
        <v>0</v>
      </c>
      <c r="K95" s="169">
        <f>IF(ISERROR(Data4!R$191),0,Data4!R$191)</f>
        <v>0</v>
      </c>
      <c r="L95" s="169">
        <f>IF(ISERROR(Data4!S$191),0,Data4!S$191)</f>
        <v>0</v>
      </c>
      <c r="M95" s="169">
        <f>IF(ISERROR(Data4!T$191),0,Data4!T$191)</f>
        <v>0</v>
      </c>
      <c r="N95" s="169">
        <f>IF(ISERROR(Data4!U$191),0,Data4!U$191)</f>
        <v>0</v>
      </c>
      <c r="O95" s="169">
        <f>IF(ISERROR(Data4!V$191),0,Data4!V$191)</f>
        <v>0</v>
      </c>
      <c r="P95" s="169">
        <f>IF(ISERROR(Data4!W$191),0,Data4!W$191)</f>
        <v>0</v>
      </c>
      <c r="Q95" s="169">
        <f>IF(ISERROR(Data4!X$191),0,Data4!X$191)</f>
        <v>0</v>
      </c>
      <c r="R95" s="169">
        <f>IF(ISERROR(Data4!Y$191),0,Data4!Y$191)</f>
        <v>0</v>
      </c>
      <c r="S95" s="169">
        <f>IF(ISERROR(Data4!Z$191),0,Data4!Z$191)</f>
        <v>0</v>
      </c>
      <c r="T95" s="169">
        <f>IF(ISERROR(Data4!AA$191),0,Data4!AA$191)</f>
        <v>0</v>
      </c>
      <c r="U95" s="169">
        <f>IF(ISERROR(Data4!AB$191),0,Data4!AB$191)</f>
        <v>0</v>
      </c>
      <c r="V95" s="169">
        <f>IF(ISERROR(Data4!AC$191),0,Data4!AC$191)</f>
        <v>0</v>
      </c>
      <c r="W95" s="169">
        <f>IF(ISERROR(Data4!AD$191),0,Data4!AD$191)</f>
        <v>0</v>
      </c>
      <c r="X95" s="169">
        <f>IF(ISERROR(Data4!AE$191),0,Data4!AE$191)</f>
        <v>0</v>
      </c>
      <c r="Y95" s="169">
        <f>IF(ISERROR(Data4!AF$191),0,Data4!AF$191)</f>
        <v>0</v>
      </c>
      <c r="Z95" s="169">
        <f>IF(ISERROR(Data4!AG$191),0,Data4!AG$191)</f>
        <v>0</v>
      </c>
      <c r="AA95" s="169">
        <f>IF(ISERROR(Data4!AH$191),0,Data4!AH$191)</f>
        <v>0</v>
      </c>
      <c r="AB95" s="169">
        <f>IF(ISERROR(Data4!AI$191),0,Data4!AI$191)</f>
        <v>0</v>
      </c>
      <c r="AC95" s="169">
        <f>IF(ISERROR(Data4!AJ$191),0,Data4!AJ$191)</f>
        <v>0</v>
      </c>
      <c r="AD95" s="169">
        <f>IF(ISERROR(Data4!AK$191),0,Data4!AK$191)</f>
        <v>0</v>
      </c>
      <c r="AE95" s="169">
        <f>IF(ISERROR(Data4!AL$191),0,Data4!AL$191)</f>
        <v>0</v>
      </c>
      <c r="AF95" s="169">
        <f>IF(ISERROR(Data4!AM$191),0,Data4!AM$191)</f>
        <v>0</v>
      </c>
      <c r="AG95" s="169">
        <f>IF(ISERROR(Data4!AN$191),0,Data4!AN$191)</f>
        <v>0</v>
      </c>
      <c r="AH95" s="169">
        <f>IF(ISERROR(Data4!AO$191),0,Data4!AO$191)</f>
        <v>0</v>
      </c>
      <c r="AI95" s="169">
        <f>IF(ISERROR(Data4!AP$191),0,Data4!AP$191)</f>
        <v>0</v>
      </c>
      <c r="AJ95" s="169">
        <f>IF(ISERROR(Data4!AQ$191),0,Data4!AQ$191)</f>
        <v>0</v>
      </c>
      <c r="AO95" s="3"/>
      <c r="AP95" s="3"/>
    </row>
    <row r="96" spans="2:42" hidden="1">
      <c r="B96" s="199" t="s">
        <v>343</v>
      </c>
      <c r="C96" s="181" t="str">
        <f>Data4!D$192</f>
        <v>-</v>
      </c>
      <c r="D96" s="65">
        <f>F96+NPV(FDN,G96:INDEX(G96:AJ96,PAL))</f>
        <v>0</v>
      </c>
      <c r="E96" s="169">
        <f t="shared" si="27"/>
        <v>0</v>
      </c>
      <c r="F96" s="169">
        <f>IF(ISERROR(Data4!M$192),0,Data4!M$192)</f>
        <v>0</v>
      </c>
      <c r="G96" s="169">
        <f>IF(ISERROR(Data4!N$192),0,Data4!N$192)</f>
        <v>0</v>
      </c>
      <c r="H96" s="169">
        <f>IF(ISERROR(Data4!O$192),0,Data4!O$192)</f>
        <v>0</v>
      </c>
      <c r="I96" s="169">
        <f>IF(ISERROR(Data4!P$192),0,Data4!P$192)</f>
        <v>0</v>
      </c>
      <c r="J96" s="169">
        <f>IF(ISERROR(Data4!Q$192),0,Data4!Q$192)</f>
        <v>0</v>
      </c>
      <c r="K96" s="169">
        <f>IF(ISERROR(Data4!R$192),0,Data4!R$192)</f>
        <v>0</v>
      </c>
      <c r="L96" s="169">
        <f>IF(ISERROR(Data4!S$192),0,Data4!S$192)</f>
        <v>0</v>
      </c>
      <c r="M96" s="169">
        <f>IF(ISERROR(Data4!T$192),0,Data4!T$192)</f>
        <v>0</v>
      </c>
      <c r="N96" s="169">
        <f>IF(ISERROR(Data4!U$192),0,Data4!U$192)</f>
        <v>0</v>
      </c>
      <c r="O96" s="169">
        <f>IF(ISERROR(Data4!V$192),0,Data4!V$192)</f>
        <v>0</v>
      </c>
      <c r="P96" s="169">
        <f>IF(ISERROR(Data4!W$192),0,Data4!W$192)</f>
        <v>0</v>
      </c>
      <c r="Q96" s="169">
        <f>IF(ISERROR(Data4!X$192),0,Data4!X$192)</f>
        <v>0</v>
      </c>
      <c r="R96" s="169">
        <f>IF(ISERROR(Data4!Y$192),0,Data4!Y$192)</f>
        <v>0</v>
      </c>
      <c r="S96" s="169">
        <f>IF(ISERROR(Data4!Z$192),0,Data4!Z$192)</f>
        <v>0</v>
      </c>
      <c r="T96" s="169">
        <f>IF(ISERROR(Data4!AA$192),0,Data4!AA$192)</f>
        <v>0</v>
      </c>
      <c r="U96" s="169">
        <f>IF(ISERROR(Data4!AB$192),0,Data4!AB$192)</f>
        <v>0</v>
      </c>
      <c r="V96" s="169">
        <f>IF(ISERROR(Data4!AC$192),0,Data4!AC$192)</f>
        <v>0</v>
      </c>
      <c r="W96" s="169">
        <f>IF(ISERROR(Data4!AD$192),0,Data4!AD$192)</f>
        <v>0</v>
      </c>
      <c r="X96" s="169">
        <f>IF(ISERROR(Data4!AE$192),0,Data4!AE$192)</f>
        <v>0</v>
      </c>
      <c r="Y96" s="169">
        <f>IF(ISERROR(Data4!AF$192),0,Data4!AF$192)</f>
        <v>0</v>
      </c>
      <c r="Z96" s="169">
        <f>IF(ISERROR(Data4!AG$192),0,Data4!AG$192)</f>
        <v>0</v>
      </c>
      <c r="AA96" s="169">
        <f>IF(ISERROR(Data4!AH$192),0,Data4!AH$192)</f>
        <v>0</v>
      </c>
      <c r="AB96" s="169">
        <f>IF(ISERROR(Data4!AI$192),0,Data4!AI$192)</f>
        <v>0</v>
      </c>
      <c r="AC96" s="169">
        <f>IF(ISERROR(Data4!AJ$192),0,Data4!AJ$192)</f>
        <v>0</v>
      </c>
      <c r="AD96" s="169">
        <f>IF(ISERROR(Data4!AK$192),0,Data4!AK$192)</f>
        <v>0</v>
      </c>
      <c r="AE96" s="169">
        <f>IF(ISERROR(Data4!AL$192),0,Data4!AL$192)</f>
        <v>0</v>
      </c>
      <c r="AF96" s="169">
        <f>IF(ISERROR(Data4!AM$192),0,Data4!AM$192)</f>
        <v>0</v>
      </c>
      <c r="AG96" s="169">
        <f>IF(ISERROR(Data4!AN$192),0,Data4!AN$192)</f>
        <v>0</v>
      </c>
      <c r="AH96" s="169">
        <f>IF(ISERROR(Data4!AO$192),0,Data4!AO$192)</f>
        <v>0</v>
      </c>
      <c r="AI96" s="169">
        <f>IF(ISERROR(Data4!AP$192),0,Data4!AP$192)</f>
        <v>0</v>
      </c>
      <c r="AJ96" s="169">
        <f>IF(ISERROR(Data4!AQ$192),0,Data4!AQ$192)</f>
        <v>0</v>
      </c>
      <c r="AO96" s="3"/>
      <c r="AP96" s="3"/>
    </row>
    <row r="97" spans="2:42" hidden="1">
      <c r="B97" s="66" t="s">
        <v>53</v>
      </c>
      <c r="C97" s="180" t="str">
        <f>IF(Kalba="EN",Data2!C$76,Data2!B$76) &amp; " "&amp; IF(Kalba="EN",Data2!C$77,Data2!B$77)</f>
        <v>SE žala (pasirinkite SE žalos komponentą)</v>
      </c>
      <c r="D97" s="62">
        <f>ROUND(SUM(D98:D100),0)</f>
        <v>0</v>
      </c>
      <c r="E97" s="62">
        <f>ROUND(SUM(E98:E100),0)</f>
        <v>0</v>
      </c>
      <c r="F97" s="62">
        <f t="shared" ref="F97:AJ97" si="28">ROUND(SUM(F98:F100),0)</f>
        <v>0</v>
      </c>
      <c r="G97" s="62">
        <f t="shared" si="28"/>
        <v>0</v>
      </c>
      <c r="H97" s="62">
        <f t="shared" si="28"/>
        <v>0</v>
      </c>
      <c r="I97" s="62">
        <f t="shared" si="28"/>
        <v>0</v>
      </c>
      <c r="J97" s="62">
        <f t="shared" si="28"/>
        <v>0</v>
      </c>
      <c r="K97" s="62">
        <f t="shared" si="28"/>
        <v>0</v>
      </c>
      <c r="L97" s="62">
        <f t="shared" si="28"/>
        <v>0</v>
      </c>
      <c r="M97" s="62">
        <f t="shared" si="28"/>
        <v>0</v>
      </c>
      <c r="N97" s="62">
        <f t="shared" si="28"/>
        <v>0</v>
      </c>
      <c r="O97" s="62">
        <f t="shared" si="28"/>
        <v>0</v>
      </c>
      <c r="P97" s="62">
        <f t="shared" si="28"/>
        <v>0</v>
      </c>
      <c r="Q97" s="62">
        <f t="shared" si="28"/>
        <v>0</v>
      </c>
      <c r="R97" s="62">
        <f t="shared" si="28"/>
        <v>0</v>
      </c>
      <c r="S97" s="62">
        <f t="shared" si="28"/>
        <v>0</v>
      </c>
      <c r="T97" s="62">
        <f t="shared" si="28"/>
        <v>0</v>
      </c>
      <c r="U97" s="62">
        <f t="shared" si="28"/>
        <v>0</v>
      </c>
      <c r="V97" s="62">
        <f t="shared" si="28"/>
        <v>0</v>
      </c>
      <c r="W97" s="62">
        <f t="shared" si="28"/>
        <v>0</v>
      </c>
      <c r="X97" s="62">
        <f t="shared" si="28"/>
        <v>0</v>
      </c>
      <c r="Y97" s="62">
        <f t="shared" si="28"/>
        <v>0</v>
      </c>
      <c r="Z97" s="62">
        <f t="shared" si="28"/>
        <v>0</v>
      </c>
      <c r="AA97" s="62">
        <f t="shared" si="28"/>
        <v>0</v>
      </c>
      <c r="AB97" s="62">
        <f t="shared" si="28"/>
        <v>0</v>
      </c>
      <c r="AC97" s="62">
        <f t="shared" si="28"/>
        <v>0</v>
      </c>
      <c r="AD97" s="62">
        <f t="shared" si="28"/>
        <v>0</v>
      </c>
      <c r="AE97" s="62">
        <f t="shared" si="28"/>
        <v>0</v>
      </c>
      <c r="AF97" s="62">
        <f t="shared" si="28"/>
        <v>0</v>
      </c>
      <c r="AG97" s="62">
        <f t="shared" si="28"/>
        <v>0</v>
      </c>
      <c r="AH97" s="62">
        <f t="shared" si="28"/>
        <v>0</v>
      </c>
      <c r="AI97" s="62">
        <f t="shared" si="28"/>
        <v>0</v>
      </c>
      <c r="AJ97" s="62">
        <f t="shared" si="28"/>
        <v>0</v>
      </c>
      <c r="AO97" s="3"/>
      <c r="AP97" s="3"/>
    </row>
    <row r="98" spans="2:42" hidden="1">
      <c r="B98" s="199" t="s">
        <v>344</v>
      </c>
      <c r="C98" s="181" t="str">
        <f>Data4!D$194</f>
        <v>-</v>
      </c>
      <c r="D98" s="65">
        <f>F98+NPV(FDN,G98:INDEX(G98:AJ98,PAL))</f>
        <v>0</v>
      </c>
      <c r="E98" s="65">
        <f>SUMIF($F$5:$AJ$5,"&lt;="&amp;PAL,$F98:$AJ98)</f>
        <v>0</v>
      </c>
      <c r="F98" s="169">
        <f>IF(ISERROR(Data4!M$194),0,Data4!M$194)</f>
        <v>0</v>
      </c>
      <c r="G98" s="169">
        <f>IF(ISERROR(Data4!N$194),0,Data4!N$194)</f>
        <v>0</v>
      </c>
      <c r="H98" s="169">
        <f>IF(ISERROR(Data4!O$194),0,Data4!O$194)</f>
        <v>0</v>
      </c>
      <c r="I98" s="169">
        <f>IF(ISERROR(Data4!P$194),0,Data4!P$194)</f>
        <v>0</v>
      </c>
      <c r="J98" s="169">
        <f>IF(ISERROR(Data4!Q$194),0,Data4!Q$194)</f>
        <v>0</v>
      </c>
      <c r="K98" s="169">
        <f>IF(ISERROR(Data4!R$194),0,Data4!R$194)</f>
        <v>0</v>
      </c>
      <c r="L98" s="169">
        <f>IF(ISERROR(Data4!S$194),0,Data4!S$194)</f>
        <v>0</v>
      </c>
      <c r="M98" s="169">
        <f>IF(ISERROR(Data4!T$194),0,Data4!T$194)</f>
        <v>0</v>
      </c>
      <c r="N98" s="169">
        <f>IF(ISERROR(Data4!U$194),0,Data4!U$194)</f>
        <v>0</v>
      </c>
      <c r="O98" s="169">
        <f>IF(ISERROR(Data4!V$194),0,Data4!V$194)</f>
        <v>0</v>
      </c>
      <c r="P98" s="169">
        <f>IF(ISERROR(Data4!W$194),0,Data4!W$194)</f>
        <v>0</v>
      </c>
      <c r="Q98" s="169">
        <f>IF(ISERROR(Data4!X$194),0,Data4!X$194)</f>
        <v>0</v>
      </c>
      <c r="R98" s="169">
        <f>IF(ISERROR(Data4!Y$194),0,Data4!Y$194)</f>
        <v>0</v>
      </c>
      <c r="S98" s="169">
        <f>IF(ISERROR(Data4!Z$194),0,Data4!Z$194)</f>
        <v>0</v>
      </c>
      <c r="T98" s="169">
        <f>IF(ISERROR(Data4!AA$194),0,Data4!AA$194)</f>
        <v>0</v>
      </c>
      <c r="U98" s="169">
        <f>IF(ISERROR(Data4!AB$194),0,Data4!AB$194)</f>
        <v>0</v>
      </c>
      <c r="V98" s="169">
        <f>IF(ISERROR(Data4!AC$194),0,Data4!AC$194)</f>
        <v>0</v>
      </c>
      <c r="W98" s="169">
        <f>IF(ISERROR(Data4!AD$194),0,Data4!AD$194)</f>
        <v>0</v>
      </c>
      <c r="X98" s="169">
        <f>IF(ISERROR(Data4!AE$194),0,Data4!AE$194)</f>
        <v>0</v>
      </c>
      <c r="Y98" s="169">
        <f>IF(ISERROR(Data4!AF$194),0,Data4!AF$194)</f>
        <v>0</v>
      </c>
      <c r="Z98" s="169">
        <f>IF(ISERROR(Data4!AG$194),0,Data4!AG$194)</f>
        <v>0</v>
      </c>
      <c r="AA98" s="169">
        <f>IF(ISERROR(Data4!AH$194),0,Data4!AH$194)</f>
        <v>0</v>
      </c>
      <c r="AB98" s="169">
        <f>IF(ISERROR(Data4!AI$194),0,Data4!AI$194)</f>
        <v>0</v>
      </c>
      <c r="AC98" s="169">
        <f>IF(ISERROR(Data4!AJ$194),0,Data4!AJ$194)</f>
        <v>0</v>
      </c>
      <c r="AD98" s="169">
        <f>IF(ISERROR(Data4!AK$194),0,Data4!AK$194)</f>
        <v>0</v>
      </c>
      <c r="AE98" s="169">
        <f>IF(ISERROR(Data4!AL$194),0,Data4!AL$194)</f>
        <v>0</v>
      </c>
      <c r="AF98" s="169">
        <f>IF(ISERROR(Data4!AM$194),0,Data4!AM$194)</f>
        <v>0</v>
      </c>
      <c r="AG98" s="169">
        <f>IF(ISERROR(Data4!AN$194),0,Data4!AN$194)</f>
        <v>0</v>
      </c>
      <c r="AH98" s="169">
        <f>IF(ISERROR(Data4!AO$194),0,Data4!AO$194)</f>
        <v>0</v>
      </c>
      <c r="AI98" s="169">
        <f>IF(ISERROR(Data4!AP$194),0,Data4!AP$194)</f>
        <v>0</v>
      </c>
      <c r="AJ98" s="169">
        <f>IF(ISERROR(Data4!AQ$194),0,Data4!AQ$194)</f>
        <v>0</v>
      </c>
      <c r="AO98" s="3"/>
      <c r="AP98" s="3"/>
    </row>
    <row r="99" spans="2:42" hidden="1">
      <c r="B99" s="199" t="s">
        <v>345</v>
      </c>
      <c r="C99" s="181" t="str">
        <f>Data4!D$195</f>
        <v>-</v>
      </c>
      <c r="D99" s="65">
        <f>F99+NPV(FDN,G99:INDEX(G99:AJ99,PAL))</f>
        <v>0</v>
      </c>
      <c r="E99" s="65">
        <f>SUMIF($F$5:$AJ$5,"&lt;="&amp;PAL,$F99:$AJ99)</f>
        <v>0</v>
      </c>
      <c r="F99" s="169">
        <f>IF(ISERROR(Data4!M$195),0,Data4!M$195)</f>
        <v>0</v>
      </c>
      <c r="G99" s="169">
        <f>IF(ISERROR(Data4!N$195),0,Data4!N$195)</f>
        <v>0</v>
      </c>
      <c r="H99" s="169">
        <f>IF(ISERROR(Data4!O$195),0,Data4!O$195)</f>
        <v>0</v>
      </c>
      <c r="I99" s="169">
        <f>IF(ISERROR(Data4!P$195),0,Data4!P$195)</f>
        <v>0</v>
      </c>
      <c r="J99" s="169">
        <f>IF(ISERROR(Data4!Q$195),0,Data4!Q$195)</f>
        <v>0</v>
      </c>
      <c r="K99" s="169">
        <f>IF(ISERROR(Data4!R$195),0,Data4!R$195)</f>
        <v>0</v>
      </c>
      <c r="L99" s="169">
        <f>IF(ISERROR(Data4!S$195),0,Data4!S$195)</f>
        <v>0</v>
      </c>
      <c r="M99" s="169">
        <f>IF(ISERROR(Data4!T$195),0,Data4!T$195)</f>
        <v>0</v>
      </c>
      <c r="N99" s="169">
        <f>IF(ISERROR(Data4!U$195),0,Data4!U$195)</f>
        <v>0</v>
      </c>
      <c r="O99" s="169">
        <f>IF(ISERROR(Data4!V$195),0,Data4!V$195)</f>
        <v>0</v>
      </c>
      <c r="P99" s="169">
        <f>IF(ISERROR(Data4!W$195),0,Data4!W$195)</f>
        <v>0</v>
      </c>
      <c r="Q99" s="169">
        <f>IF(ISERROR(Data4!X$195),0,Data4!X$195)</f>
        <v>0</v>
      </c>
      <c r="R99" s="169">
        <f>IF(ISERROR(Data4!Y$195),0,Data4!Y$195)</f>
        <v>0</v>
      </c>
      <c r="S99" s="169">
        <f>IF(ISERROR(Data4!Z$195),0,Data4!Z$195)</f>
        <v>0</v>
      </c>
      <c r="T99" s="169">
        <f>IF(ISERROR(Data4!AA$195),0,Data4!AA$195)</f>
        <v>0</v>
      </c>
      <c r="U99" s="169">
        <f>IF(ISERROR(Data4!AB$195),0,Data4!AB$195)</f>
        <v>0</v>
      </c>
      <c r="V99" s="169">
        <f>IF(ISERROR(Data4!AC$195),0,Data4!AC$195)</f>
        <v>0</v>
      </c>
      <c r="W99" s="169">
        <f>IF(ISERROR(Data4!AD$195),0,Data4!AD$195)</f>
        <v>0</v>
      </c>
      <c r="X99" s="169">
        <f>IF(ISERROR(Data4!AE$195),0,Data4!AE$195)</f>
        <v>0</v>
      </c>
      <c r="Y99" s="169">
        <f>IF(ISERROR(Data4!AF$195),0,Data4!AF$195)</f>
        <v>0</v>
      </c>
      <c r="Z99" s="169">
        <f>IF(ISERROR(Data4!AG$195),0,Data4!AG$195)</f>
        <v>0</v>
      </c>
      <c r="AA99" s="169">
        <f>IF(ISERROR(Data4!AH$195),0,Data4!AH$195)</f>
        <v>0</v>
      </c>
      <c r="AB99" s="169">
        <f>IF(ISERROR(Data4!AI$195),0,Data4!AI$195)</f>
        <v>0</v>
      </c>
      <c r="AC99" s="169">
        <f>IF(ISERROR(Data4!AJ$195),0,Data4!AJ$195)</f>
        <v>0</v>
      </c>
      <c r="AD99" s="169">
        <f>IF(ISERROR(Data4!AK$195),0,Data4!AK$195)</f>
        <v>0</v>
      </c>
      <c r="AE99" s="169">
        <f>IF(ISERROR(Data4!AL$195),0,Data4!AL$195)</f>
        <v>0</v>
      </c>
      <c r="AF99" s="169">
        <f>IF(ISERROR(Data4!AM$195),0,Data4!AM$195)</f>
        <v>0</v>
      </c>
      <c r="AG99" s="169">
        <f>IF(ISERROR(Data4!AN$195),0,Data4!AN$195)</f>
        <v>0</v>
      </c>
      <c r="AH99" s="169">
        <f>IF(ISERROR(Data4!AO$195),0,Data4!AO$195)</f>
        <v>0</v>
      </c>
      <c r="AI99" s="169">
        <f>IF(ISERROR(Data4!AP$195),0,Data4!AP$195)</f>
        <v>0</v>
      </c>
      <c r="AJ99" s="169">
        <f>IF(ISERROR(Data4!AQ$195),0,Data4!AQ$195)</f>
        <v>0</v>
      </c>
      <c r="AO99" s="3"/>
      <c r="AP99" s="3"/>
    </row>
    <row r="100" spans="2:42" hidden="1">
      <c r="B100" s="199" t="s">
        <v>346</v>
      </c>
      <c r="C100" s="181" t="str">
        <f>Data4!D$196</f>
        <v>-</v>
      </c>
      <c r="D100" s="65">
        <f>F100+NPV(FDN,G100:INDEX(G100:AJ100,PAL))</f>
        <v>0</v>
      </c>
      <c r="E100" s="65">
        <f>SUMIF($F$5:$AJ$5,"&lt;="&amp;PAL,$F100:$AJ100)</f>
        <v>0</v>
      </c>
      <c r="F100" s="169">
        <f>IF(ISERROR(Data4!M$196),0,Data4!M$196)</f>
        <v>0</v>
      </c>
      <c r="G100" s="169">
        <f>IF(ISERROR(Data4!N$196),0,Data4!N$196)</f>
        <v>0</v>
      </c>
      <c r="H100" s="169">
        <f>IF(ISERROR(Data4!O$196),0,Data4!O$196)</f>
        <v>0</v>
      </c>
      <c r="I100" s="169">
        <f>IF(ISERROR(Data4!P$196),0,Data4!P$196)</f>
        <v>0</v>
      </c>
      <c r="J100" s="169">
        <f>IF(ISERROR(Data4!Q$196),0,Data4!Q$196)</f>
        <v>0</v>
      </c>
      <c r="K100" s="169">
        <f>IF(ISERROR(Data4!R$196),0,Data4!R$196)</f>
        <v>0</v>
      </c>
      <c r="L100" s="169">
        <f>IF(ISERROR(Data4!S$196),0,Data4!S$196)</f>
        <v>0</v>
      </c>
      <c r="M100" s="169">
        <f>IF(ISERROR(Data4!T$196),0,Data4!T$196)</f>
        <v>0</v>
      </c>
      <c r="N100" s="169">
        <f>IF(ISERROR(Data4!U$196),0,Data4!U$196)</f>
        <v>0</v>
      </c>
      <c r="O100" s="169">
        <f>IF(ISERROR(Data4!V$196),0,Data4!V$196)</f>
        <v>0</v>
      </c>
      <c r="P100" s="169">
        <f>IF(ISERROR(Data4!W$196),0,Data4!W$196)</f>
        <v>0</v>
      </c>
      <c r="Q100" s="169">
        <f>IF(ISERROR(Data4!X$196),0,Data4!X$196)</f>
        <v>0</v>
      </c>
      <c r="R100" s="169">
        <f>IF(ISERROR(Data4!Y$196),0,Data4!Y$196)</f>
        <v>0</v>
      </c>
      <c r="S100" s="169">
        <f>IF(ISERROR(Data4!Z$196),0,Data4!Z$196)</f>
        <v>0</v>
      </c>
      <c r="T100" s="169">
        <f>IF(ISERROR(Data4!AA$196),0,Data4!AA$196)</f>
        <v>0</v>
      </c>
      <c r="U100" s="169">
        <f>IF(ISERROR(Data4!AB$196),0,Data4!AB$196)</f>
        <v>0</v>
      </c>
      <c r="V100" s="169">
        <f>IF(ISERROR(Data4!AC$196),0,Data4!AC$196)</f>
        <v>0</v>
      </c>
      <c r="W100" s="169">
        <f>IF(ISERROR(Data4!AD$196),0,Data4!AD$196)</f>
        <v>0</v>
      </c>
      <c r="X100" s="169">
        <f>IF(ISERROR(Data4!AE$196),0,Data4!AE$196)</f>
        <v>0</v>
      </c>
      <c r="Y100" s="169">
        <f>IF(ISERROR(Data4!AF$196),0,Data4!AF$196)</f>
        <v>0</v>
      </c>
      <c r="Z100" s="169">
        <f>IF(ISERROR(Data4!AG$196),0,Data4!AG$196)</f>
        <v>0</v>
      </c>
      <c r="AA100" s="169">
        <f>IF(ISERROR(Data4!AH$196),0,Data4!AH$196)</f>
        <v>0</v>
      </c>
      <c r="AB100" s="169">
        <f>IF(ISERROR(Data4!AI$196),0,Data4!AI$196)</f>
        <v>0</v>
      </c>
      <c r="AC100" s="169">
        <f>IF(ISERROR(Data4!AJ$196),0,Data4!AJ$196)</f>
        <v>0</v>
      </c>
      <c r="AD100" s="169">
        <f>IF(ISERROR(Data4!AK$196),0,Data4!AK$196)</f>
        <v>0</v>
      </c>
      <c r="AE100" s="169">
        <f>IF(ISERROR(Data4!AL$196),0,Data4!AL$196)</f>
        <v>0</v>
      </c>
      <c r="AF100" s="169">
        <f>IF(ISERROR(Data4!AM$196),0,Data4!AM$196)</f>
        <v>0</v>
      </c>
      <c r="AG100" s="169">
        <f>IF(ISERROR(Data4!AN$196),0,Data4!AN$196)</f>
        <v>0</v>
      </c>
      <c r="AH100" s="169">
        <f>IF(ISERROR(Data4!AO$196),0,Data4!AO$196)</f>
        <v>0</v>
      </c>
      <c r="AI100" s="169">
        <f>IF(ISERROR(Data4!AP$196),0,Data4!AP$196)</f>
        <v>0</v>
      </c>
      <c r="AJ100" s="169">
        <f>IF(ISERROR(Data4!AQ$196),0,Data4!AQ$196)</f>
        <v>0</v>
      </c>
      <c r="AO100" s="3"/>
      <c r="AP100" s="3"/>
    </row>
  </sheetData>
  <sheetProtection algorithmName="SHA-512" hashValue="DUBCYdTyvJmznIkXQ1+22MftDENLj2O5Y3xKezGbFEWbWIJXP03FrQ/WM2DfzpMbmNytJZgmlXbEtVbKk60y8Q==" saltValue="bXeh5MANTodZtp3TwYU56Q==" spinCount="100000" sheet="1" objects="1" scenarios="1"/>
  <mergeCells count="5">
    <mergeCell ref="B86:C86"/>
    <mergeCell ref="C2:E2"/>
    <mergeCell ref="C3:E3"/>
    <mergeCell ref="C4:E4"/>
    <mergeCell ref="AP4:AY4"/>
  </mergeCells>
  <conditionalFormatting sqref="B7:C48 B56:C56 B49:B55 B57:B59">
    <cfRule type="expression" dxfId="181" priority="4" stopIfTrue="1">
      <formula>$AO7=1</formula>
    </cfRule>
  </conditionalFormatting>
  <conditionalFormatting sqref="C4:E4">
    <cfRule type="expression" dxfId="180" priority="3" stopIfTrue="1">
      <formula>LEN($C$4)&gt;0</formula>
    </cfRule>
  </conditionalFormatting>
  <conditionalFormatting sqref="B88:C100">
    <cfRule type="expression" dxfId="179" priority="5" stopIfTrue="1">
      <formula>#REF!=1</formula>
    </cfRule>
  </conditionalFormatting>
  <conditionalFormatting sqref="C57:C59">
    <cfRule type="expression" dxfId="178" priority="1" stopIfTrue="1">
      <formula>$AO57=1</formula>
    </cfRule>
  </conditionalFormatting>
  <dataValidations xWindow="520" yWindow="472" count="2">
    <dataValidation type="decimal" allowBlank="1" showInputMessage="1" showErrorMessage="1" sqref="F18:AJ20 F23:AJ29 F33:AJ33 F37:AJ40 F42:AJ43 F45:AJ46 F8:AJ16 F90:AJ96 F57:AJ59 F98:AJ100 F49:AJ55">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28915990-2098-4431-9B28-617D4E0E3AB2}">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20" yWindow="472" count="2">
        <x14:dataValidation type="list" allowBlank="1" showInputMessage="1" showErrorMessage="1" prompt="Prašome naudos komponentą pasirinkti iš siūlomo sąrašo. Jeigu sąrašas tusčias, jūs jau esate pasirinkę visus galimus naudos kompentus.">
          <x14:formula1>
            <xm:f>IF(Data0!$DA$2&lt;&gt;"",OFFSET(Data0!$DA$1,INDEX( MATCH(1,(--(Data0!$DA$2:$DA$61&lt;&gt;"")),0),1),0,SUMPRODUCT(--(LEN(Data0!$DA$2:$DA$61)&gt;0)),1),OFFSET(Data0!$DA$2,INDEX( MATCH(1,(--(Data0!$DA$3:$DA$61&lt;&gt;"")),0),1),0,SUMPRODUCT(--(LEN(Data0!$DA$3:$DA$61)&gt;0)),1))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IF(Data0!$DC$2&lt;&gt;"",OFFSET(Data0!$DC$1,INDEX( MATCH(1,(--(Data0!$DC$2:$DC$61&lt;&gt;"")),0),1),0,SUMPRODUCT(--(LEN(Data0!$DC$2:$DC$61)&gt;0)),1),OFFSET(Data0!$DC$2,INDEX( MATCH(1,(--(Data0!$DC$3:$DC$61&lt;&gt;"")),0),1),0,SUMPRODUCT(--(LEN(Data0!$DC$3:$DC$61)&gt;0)),1))</xm:f>
          </x14:formula1>
          <xm:sqref>C57:C59</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tabColor rgb="FFFAFAC8"/>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E6" sqref="E6"/>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6" customWidth="1"/>
    <col min="32" max="36" width="12.7109375" style="26" hidden="1" customWidth="1"/>
    <col min="37" max="37" width="1.28515625" style="3" customWidth="1"/>
    <col min="38" max="39" width="9.140625" style="3" hidden="1" customWidth="1"/>
    <col min="40" max="40" width="17.7109375" style="3" hidden="1" customWidth="1"/>
    <col min="41" max="41" width="27.5703125" style="26" hidden="1" customWidth="1"/>
    <col min="42" max="42" width="9.140625" style="52"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6"/>
      <c r="AW1" s="26"/>
      <c r="AX1" s="26"/>
      <c r="AY1" s="26"/>
      <c r="AZ1" s="26"/>
      <c r="BA1" s="26"/>
      <c r="BB1" s="26"/>
      <c r="BC1" s="26"/>
    </row>
    <row r="2" spans="2:55" ht="27.75" customHeight="1">
      <c r="B2" s="164"/>
      <c r="C2" s="929" t="str">
        <f>UPPER('1'!M36)&amp;"
"&amp;UPPER('1'!M37)</f>
        <v xml:space="preserve">PAPILDOMAS INVESTAVIMO OBJEKTAS (C)
</v>
      </c>
      <c r="D2" s="929"/>
      <c r="E2" s="929"/>
    </row>
    <row r="3" spans="2:55" ht="26.25" customHeight="1" thickBot="1">
      <c r="B3" s="165"/>
      <c r="C3" s="930" t="str">
        <f>"Alternatyva """&amp;Data0!O15&amp;""""</f>
        <v>Alternatyva ""</v>
      </c>
      <c r="D3" s="930"/>
      <c r="E3" s="930"/>
      <c r="G3" s="2"/>
    </row>
    <row r="4" spans="2:55" ht="26.25" customHeight="1">
      <c r="B4" s="53"/>
      <c r="C4" s="932" t="str">
        <f ca="1">IF(ISERROR(AZ6),"",AZ6)</f>
        <v/>
      </c>
      <c r="D4" s="932"/>
      <c r="E4" s="932"/>
      <c r="G4" s="2"/>
      <c r="AM4" s="384" t="s">
        <v>607</v>
      </c>
      <c r="AN4" s="514" t="s">
        <v>967</v>
      </c>
      <c r="AO4" s="386" t="s">
        <v>382</v>
      </c>
      <c r="AP4" s="927" t="s">
        <v>376</v>
      </c>
      <c r="AQ4" s="927"/>
      <c r="AR4" s="927"/>
      <c r="AS4" s="927"/>
      <c r="AT4" s="927"/>
      <c r="AU4" s="927"/>
      <c r="AV4" s="927"/>
      <c r="AW4" s="927"/>
      <c r="AX4" s="927"/>
      <c r="AY4" s="928"/>
      <c r="AZ4" s="385" t="s">
        <v>378</v>
      </c>
    </row>
    <row r="5" spans="2:55">
      <c r="B5" s="54" t="str">
        <f>IF(Kalba="EN",Data2!C30,Data2!B30)</f>
        <v>Projekto įgyvendinimo metai</v>
      </c>
      <c r="C5" s="55"/>
      <c r="D5" s="56" t="s">
        <v>331</v>
      </c>
      <c r="E5" s="57"/>
      <c r="F5" s="58">
        <f>Data4!M1</f>
        <v>0</v>
      </c>
      <c r="G5" s="58">
        <f>Data4!N1</f>
        <v>1</v>
      </c>
      <c r="H5" s="58">
        <f>Data4!O1</f>
        <v>2</v>
      </c>
      <c r="I5" s="58">
        <f>Data4!P1</f>
        <v>3</v>
      </c>
      <c r="J5" s="58">
        <f>Data4!Q1</f>
        <v>4</v>
      </c>
      <c r="K5" s="58">
        <f>Data4!R1</f>
        <v>5</v>
      </c>
      <c r="L5" s="58">
        <f>Data4!S1</f>
        <v>6</v>
      </c>
      <c r="M5" s="58">
        <f>Data4!T1</f>
        <v>7</v>
      </c>
      <c r="N5" s="58">
        <f>Data4!U1</f>
        <v>8</v>
      </c>
      <c r="O5" s="58">
        <f>Data4!V1</f>
        <v>9</v>
      </c>
      <c r="P5" s="58">
        <f>Data4!W1</f>
        <v>10</v>
      </c>
      <c r="Q5" s="58">
        <f>Data4!X1</f>
        <v>11</v>
      </c>
      <c r="R5" s="58">
        <f>Data4!Y1</f>
        <v>12</v>
      </c>
      <c r="S5" s="58">
        <f>Data4!Z1</f>
        <v>13</v>
      </c>
      <c r="T5" s="58">
        <f>Data4!AA1</f>
        <v>14</v>
      </c>
      <c r="U5" s="58">
        <f>Data4!AB1</f>
        <v>15</v>
      </c>
      <c r="V5" s="58">
        <f>Data4!AC1</f>
        <v>16</v>
      </c>
      <c r="W5" s="58">
        <f>Data4!AD1</f>
        <v>17</v>
      </c>
      <c r="X5" s="58">
        <f>Data4!AE1</f>
        <v>18</v>
      </c>
      <c r="Y5" s="58">
        <f>Data4!AF1</f>
        <v>19</v>
      </c>
      <c r="Z5" s="58">
        <f>Data4!AG1</f>
        <v>20</v>
      </c>
      <c r="AA5" s="58">
        <f>Data4!AH1</f>
        <v>21</v>
      </c>
      <c r="AB5" s="58">
        <f>Data4!AI1</f>
        <v>22</v>
      </c>
      <c r="AC5" s="58">
        <f>Data4!AJ1</f>
        <v>23</v>
      </c>
      <c r="AD5" s="58">
        <f>Data4!AK1</f>
        <v>24</v>
      </c>
      <c r="AE5" s="58">
        <f>Data4!AL1</f>
        <v>25</v>
      </c>
      <c r="AF5" s="58">
        <f>Data4!AM1</f>
        <v>26</v>
      </c>
      <c r="AG5" s="58">
        <f>Data4!AN1</f>
        <v>27</v>
      </c>
      <c r="AH5" s="58">
        <f>Data4!AO1</f>
        <v>28</v>
      </c>
      <c r="AI5" s="58">
        <f>Data4!AP1</f>
        <v>29</v>
      </c>
      <c r="AJ5" s="58">
        <f>Data4!AQ1</f>
        <v>30</v>
      </c>
      <c r="AM5" s="381"/>
      <c r="AN5" s="513"/>
      <c r="AO5" s="387"/>
      <c r="AP5" s="59">
        <v>1</v>
      </c>
      <c r="AQ5" s="59">
        <v>2</v>
      </c>
      <c r="AR5" s="59">
        <v>3</v>
      </c>
      <c r="AS5" s="59">
        <v>4</v>
      </c>
      <c r="AT5" s="59">
        <v>5</v>
      </c>
      <c r="AU5" s="59">
        <v>6</v>
      </c>
      <c r="AV5" s="59">
        <v>7</v>
      </c>
      <c r="AW5" s="59">
        <v>8</v>
      </c>
      <c r="AX5" s="59">
        <v>9</v>
      </c>
      <c r="AY5" s="388">
        <v>10</v>
      </c>
      <c r="AZ5" s="379" t="str">
        <f ca="1">IF(MAX(AP6:AY6)=0,"",INDEX(AP5:AY5,1,MATCH(MAX(AP6:AY6),AP6:AY6,0)))</f>
        <v/>
      </c>
    </row>
    <row r="6" spans="2:55">
      <c r="B6" s="54" t="str">
        <f>IF(Kalba="EN",Data2!C31,Data2!B31)</f>
        <v>Projekto biudžeto eilutė / Projekto įgyvendinimo kalendoriniai metai</v>
      </c>
      <c r="C6" s="55"/>
      <c r="D6" s="60" t="s">
        <v>383</v>
      </c>
      <c r="E6" s="60" t="s">
        <v>1482</v>
      </c>
      <c r="F6" s="58">
        <f>Data4!M2</f>
        <v>2017</v>
      </c>
      <c r="G6" s="58">
        <f>Data4!N2</f>
        <v>2018</v>
      </c>
      <c r="H6" s="58">
        <f>Data4!O2</f>
        <v>2019</v>
      </c>
      <c r="I6" s="58">
        <f>Data4!P2</f>
        <v>2020</v>
      </c>
      <c r="J6" s="58">
        <f>Data4!Q2</f>
        <v>2021</v>
      </c>
      <c r="K6" s="58">
        <f>Data4!R2</f>
        <v>2022</v>
      </c>
      <c r="L6" s="58">
        <f>Data4!S2</f>
        <v>2023</v>
      </c>
      <c r="M6" s="58">
        <f>Data4!T2</f>
        <v>2024</v>
      </c>
      <c r="N6" s="58">
        <f>Data4!U2</f>
        <v>2025</v>
      </c>
      <c r="O6" s="58">
        <f>Data4!V2</f>
        <v>2026</v>
      </c>
      <c r="P6" s="58">
        <f>Data4!W2</f>
        <v>2027</v>
      </c>
      <c r="Q6" s="58">
        <f>Data4!X2</f>
        <v>2028</v>
      </c>
      <c r="R6" s="58">
        <f>Data4!Y2</f>
        <v>2029</v>
      </c>
      <c r="S6" s="58">
        <f>Data4!Z2</f>
        <v>2030</v>
      </c>
      <c r="T6" s="58">
        <f>Data4!AA2</f>
        <v>2031</v>
      </c>
      <c r="U6" s="58">
        <f>Data4!AB2</f>
        <v>2032</v>
      </c>
      <c r="V6" s="58">
        <f>Data4!AC2</f>
        <v>2033</v>
      </c>
      <c r="W6" s="58">
        <f>Data4!AD2</f>
        <v>2034</v>
      </c>
      <c r="X6" s="58">
        <f>Data4!AE2</f>
        <v>2035</v>
      </c>
      <c r="Y6" s="58">
        <f>Data4!AF2</f>
        <v>2036</v>
      </c>
      <c r="Z6" s="58">
        <f>Data4!AG2</f>
        <v>2037</v>
      </c>
      <c r="AA6" s="58">
        <f>Data4!AH2</f>
        <v>2038</v>
      </c>
      <c r="AB6" s="58">
        <f>Data4!AI2</f>
        <v>2039</v>
      </c>
      <c r="AC6" s="58">
        <f>Data4!AJ2</f>
        <v>2040</v>
      </c>
      <c r="AD6" s="58">
        <f>Data4!AK2</f>
        <v>2041</v>
      </c>
      <c r="AE6" s="58">
        <f>Data4!AL2</f>
        <v>2042</v>
      </c>
      <c r="AF6" s="58">
        <f>Data4!AM2</f>
        <v>2043</v>
      </c>
      <c r="AG6" s="58">
        <f>Data4!AN2</f>
        <v>2044</v>
      </c>
      <c r="AH6" s="58">
        <f>Data4!AO2</f>
        <v>2045</v>
      </c>
      <c r="AI6" s="58">
        <f>Data4!AP2</f>
        <v>2046</v>
      </c>
      <c r="AJ6" s="58">
        <f>Data4!AQ2</f>
        <v>2047</v>
      </c>
      <c r="AM6" s="381"/>
      <c r="AN6" s="513"/>
      <c r="AO6" s="387"/>
      <c r="AP6" s="59">
        <f t="shared" ref="AP6:AY6" si="0">COUNTIF(AP$7:AP$59,"Klaida")</f>
        <v>0</v>
      </c>
      <c r="AQ6" s="59">
        <f t="shared" ca="1" si="0"/>
        <v>0</v>
      </c>
      <c r="AR6" s="59">
        <f t="shared" si="0"/>
        <v>0</v>
      </c>
      <c r="AS6" s="59">
        <f t="shared" si="0"/>
        <v>0</v>
      </c>
      <c r="AT6" s="59">
        <f t="shared" si="0"/>
        <v>0</v>
      </c>
      <c r="AU6" s="59">
        <f t="shared" si="0"/>
        <v>0</v>
      </c>
      <c r="AV6" s="59">
        <f t="shared" si="0"/>
        <v>0</v>
      </c>
      <c r="AW6" s="59">
        <f t="shared" si="0"/>
        <v>0</v>
      </c>
      <c r="AX6" s="59">
        <f t="shared" si="0"/>
        <v>0</v>
      </c>
      <c r="AY6" s="388">
        <f t="shared" si="0"/>
        <v>0</v>
      </c>
      <c r="AZ6" s="3" t="e">
        <f ca="1">VLOOKUP(AZ5,Klaidu_pranesimai,2,FALSE)</f>
        <v>#N/A</v>
      </c>
    </row>
    <row r="7" spans="2:55" s="61" customFormat="1">
      <c r="B7" s="5" t="s">
        <v>6</v>
      </c>
      <c r="C7" s="5" t="str">
        <f>IF(Kalba="EN",Data2!C32,Data2!B32)</f>
        <v>Alternatyvos investicijos, iš viso</v>
      </c>
      <c r="D7" s="62">
        <f>ROUND(SUM(D8:D15),0)</f>
        <v>0</v>
      </c>
      <c r="E7" s="62">
        <f>ROUND(SUM(E8:E15),0)</f>
        <v>0</v>
      </c>
      <c r="F7" s="62">
        <f>ROUND(SUM(F8:F15),0)</f>
        <v>0</v>
      </c>
      <c r="G7" s="62">
        <f t="shared" ref="G7:AJ7" si="1">ROUND(SUM(G8:G15),0)</f>
        <v>0</v>
      </c>
      <c r="H7" s="62">
        <f t="shared" si="1"/>
        <v>0</v>
      </c>
      <c r="I7" s="62">
        <f t="shared" si="1"/>
        <v>0</v>
      </c>
      <c r="J7" s="62">
        <f t="shared" si="1"/>
        <v>0</v>
      </c>
      <c r="K7" s="62">
        <f t="shared" si="1"/>
        <v>0</v>
      </c>
      <c r="L7" s="62">
        <f t="shared" si="1"/>
        <v>0</v>
      </c>
      <c r="M7" s="62">
        <f t="shared" si="1"/>
        <v>0</v>
      </c>
      <c r="N7" s="62">
        <f t="shared" si="1"/>
        <v>0</v>
      </c>
      <c r="O7" s="62">
        <f t="shared" si="1"/>
        <v>0</v>
      </c>
      <c r="P7" s="62">
        <f t="shared" si="1"/>
        <v>0</v>
      </c>
      <c r="Q7" s="62">
        <f t="shared" si="1"/>
        <v>0</v>
      </c>
      <c r="R7" s="62">
        <f t="shared" si="1"/>
        <v>0</v>
      </c>
      <c r="S7" s="62">
        <f t="shared" si="1"/>
        <v>0</v>
      </c>
      <c r="T7" s="62">
        <f t="shared" si="1"/>
        <v>0</v>
      </c>
      <c r="U7" s="62">
        <f t="shared" si="1"/>
        <v>0</v>
      </c>
      <c r="V7" s="62">
        <f t="shared" si="1"/>
        <v>0</v>
      </c>
      <c r="W7" s="62">
        <f t="shared" si="1"/>
        <v>0</v>
      </c>
      <c r="X7" s="62">
        <f t="shared" si="1"/>
        <v>0</v>
      </c>
      <c r="Y7" s="62">
        <f t="shared" si="1"/>
        <v>0</v>
      </c>
      <c r="Z7" s="62">
        <f t="shared" si="1"/>
        <v>0</v>
      </c>
      <c r="AA7" s="62">
        <f t="shared" si="1"/>
        <v>0</v>
      </c>
      <c r="AB7" s="62">
        <f t="shared" si="1"/>
        <v>0</v>
      </c>
      <c r="AC7" s="62">
        <f t="shared" si="1"/>
        <v>0</v>
      </c>
      <c r="AD7" s="62">
        <f t="shared" si="1"/>
        <v>0</v>
      </c>
      <c r="AE7" s="62">
        <f t="shared" si="1"/>
        <v>0</v>
      </c>
      <c r="AF7" s="62">
        <f t="shared" si="1"/>
        <v>0</v>
      </c>
      <c r="AG7" s="62">
        <f t="shared" si="1"/>
        <v>0</v>
      </c>
      <c r="AH7" s="62">
        <f t="shared" si="1"/>
        <v>0</v>
      </c>
      <c r="AI7" s="62">
        <f t="shared" si="1"/>
        <v>0</v>
      </c>
      <c r="AJ7" s="62">
        <f t="shared" si="1"/>
        <v>0</v>
      </c>
      <c r="AM7" s="382">
        <f>ROUND(SUM(AM8:AM15),0)</f>
        <v>0</v>
      </c>
      <c r="AN7" s="382">
        <f>ROUND(SUM(AN8:AN15),0)</f>
        <v>0</v>
      </c>
      <c r="AO7" s="389"/>
      <c r="AP7" s="63"/>
      <c r="AQ7" s="63"/>
      <c r="AR7" s="63"/>
      <c r="AS7" s="63"/>
      <c r="AT7" s="63"/>
      <c r="AU7" s="63"/>
      <c r="AV7" s="63"/>
      <c r="AW7" s="63"/>
      <c r="AX7" s="63"/>
      <c r="AY7" s="390"/>
    </row>
    <row r="8" spans="2:55">
      <c r="B8" s="64" t="s">
        <v>7</v>
      </c>
      <c r="C8" s="4" t="str">
        <f>IF(Kalba="EN",Data2!C33,Data2!B33)</f>
        <v>Žemė</v>
      </c>
      <c r="D8" s="65">
        <f>F8+NPV(FDN,G8:INDEX(G8:AJ8,PAL))</f>
        <v>0</v>
      </c>
      <c r="E8" s="65">
        <f t="shared" ref="E8:E16" si="2">SUMIF($F$5:$AJ$5,"&lt;="&amp;PAL,$F8:$AJ8)</f>
        <v>0</v>
      </c>
      <c r="F8" s="78">
        <v>0</v>
      </c>
      <c r="G8" s="78">
        <v>0</v>
      </c>
      <c r="H8" s="78">
        <v>0</v>
      </c>
      <c r="I8" s="78">
        <v>0</v>
      </c>
      <c r="J8" s="78">
        <v>0</v>
      </c>
      <c r="K8" s="78">
        <v>0</v>
      </c>
      <c r="L8" s="78">
        <v>0</v>
      </c>
      <c r="M8" s="78">
        <v>0</v>
      </c>
      <c r="N8" s="78">
        <v>0</v>
      </c>
      <c r="O8" s="78">
        <v>0</v>
      </c>
      <c r="P8" s="78">
        <v>0</v>
      </c>
      <c r="Q8" s="78">
        <v>0</v>
      </c>
      <c r="R8" s="78">
        <v>0</v>
      </c>
      <c r="S8" s="78">
        <v>0</v>
      </c>
      <c r="T8" s="78">
        <v>0</v>
      </c>
      <c r="U8" s="78">
        <v>0</v>
      </c>
      <c r="V8" s="78">
        <v>0</v>
      </c>
      <c r="W8" s="78">
        <v>0</v>
      </c>
      <c r="X8" s="78">
        <v>0</v>
      </c>
      <c r="Y8" s="78">
        <v>0</v>
      </c>
      <c r="Z8" s="78">
        <v>0</v>
      </c>
      <c r="AA8" s="78">
        <v>0</v>
      </c>
      <c r="AB8" s="78">
        <v>0</v>
      </c>
      <c r="AC8" s="78">
        <v>0</v>
      </c>
      <c r="AD8" s="78">
        <v>0</v>
      </c>
      <c r="AE8" s="78">
        <v>0</v>
      </c>
      <c r="AF8" s="78">
        <v>0</v>
      </c>
      <c r="AG8" s="78">
        <v>0</v>
      </c>
      <c r="AH8" s="78">
        <v>0</v>
      </c>
      <c r="AI8" s="78">
        <v>0</v>
      </c>
      <c r="AJ8" s="78">
        <v>0</v>
      </c>
      <c r="AM8" s="383">
        <f>F8+NPV(SDN,G8:INDEX(G8:AJ8,PAL))</f>
        <v>0</v>
      </c>
      <c r="AN8" s="415">
        <f>IFERROR(SUMPRODUCT(F8+NPV(SDN,G8:INDEX(G8:AJ8,PAL)),Data1!D3),0)</f>
        <v>0</v>
      </c>
      <c r="AO8" s="387">
        <f t="shared" ref="AO8:AO20" si="3">IF(COUNTIF(AP8:AY8,"Klaida")&gt;0,1,0)</f>
        <v>0</v>
      </c>
      <c r="AP8" s="59">
        <f>IF(COUNT(F8:INDEX(F8:AJ8,PAL+1))&lt;&gt;PAL+1,"Klaida",0)</f>
        <v>0</v>
      </c>
      <c r="AQ8" s="59"/>
      <c r="AR8" s="59"/>
      <c r="AS8" s="59"/>
      <c r="AT8" s="59"/>
      <c r="AU8" s="59"/>
      <c r="AV8" s="59"/>
      <c r="AW8" s="59"/>
      <c r="AX8" s="59"/>
      <c r="AY8" s="388"/>
    </row>
    <row r="9" spans="2:55">
      <c r="B9" s="64" t="s">
        <v>9</v>
      </c>
      <c r="C9" s="4" t="str">
        <f>IF(Kalba="EN",Data2!C34,Data2!B34)</f>
        <v>Nekilnojamasis turtas</v>
      </c>
      <c r="D9" s="65">
        <f>F9+NPV(FDN,G9:INDEX(G9:AJ9,PAL))</f>
        <v>0</v>
      </c>
      <c r="E9" s="65">
        <f t="shared" si="2"/>
        <v>0</v>
      </c>
      <c r="F9" s="78">
        <v>0</v>
      </c>
      <c r="G9" s="78">
        <v>0</v>
      </c>
      <c r="H9" s="78">
        <v>0</v>
      </c>
      <c r="I9" s="78">
        <v>0</v>
      </c>
      <c r="J9" s="78">
        <v>0</v>
      </c>
      <c r="K9" s="78">
        <v>0</v>
      </c>
      <c r="L9" s="78">
        <v>0</v>
      </c>
      <c r="M9" s="78">
        <v>0</v>
      </c>
      <c r="N9" s="78">
        <v>0</v>
      </c>
      <c r="O9" s="78">
        <v>0</v>
      </c>
      <c r="P9" s="78">
        <v>0</v>
      </c>
      <c r="Q9" s="78">
        <v>0</v>
      </c>
      <c r="R9" s="78">
        <v>0</v>
      </c>
      <c r="S9" s="78">
        <v>0</v>
      </c>
      <c r="T9" s="78">
        <v>0</v>
      </c>
      <c r="U9" s="78">
        <v>0</v>
      </c>
      <c r="V9" s="78">
        <v>0</v>
      </c>
      <c r="W9" s="78">
        <v>0</v>
      </c>
      <c r="X9" s="78">
        <v>0</v>
      </c>
      <c r="Y9" s="78">
        <v>0</v>
      </c>
      <c r="Z9" s="78">
        <v>0</v>
      </c>
      <c r="AA9" s="78">
        <v>0</v>
      </c>
      <c r="AB9" s="78">
        <v>0</v>
      </c>
      <c r="AC9" s="78">
        <v>0</v>
      </c>
      <c r="AD9" s="78">
        <v>0</v>
      </c>
      <c r="AE9" s="78">
        <v>0</v>
      </c>
      <c r="AF9" s="78">
        <v>0</v>
      </c>
      <c r="AG9" s="78">
        <v>0</v>
      </c>
      <c r="AH9" s="78">
        <v>0</v>
      </c>
      <c r="AI9" s="78">
        <v>0</v>
      </c>
      <c r="AJ9" s="78">
        <v>0</v>
      </c>
      <c r="AM9" s="383">
        <f>F9+NPV(SDN,G9:INDEX(G9:AJ9,PAL))</f>
        <v>0</v>
      </c>
      <c r="AN9" s="415">
        <f>IFERROR(SUMPRODUCT(F9+NPV(SDN,G9:INDEX(G9:AJ9,PAL)),Data1!D4),0)</f>
        <v>0</v>
      </c>
      <c r="AO9" s="387">
        <f t="shared" si="3"/>
        <v>0</v>
      </c>
      <c r="AP9" s="59">
        <f>IF(COUNT(F9:INDEX(F9:AJ9,PAL+1))&lt;&gt;PAL+1,"Klaida",0)</f>
        <v>0</v>
      </c>
      <c r="AQ9" s="59"/>
      <c r="AR9" s="59"/>
      <c r="AS9" s="59"/>
      <c r="AT9" s="59"/>
      <c r="AU9" s="59"/>
      <c r="AV9" s="59"/>
      <c r="AW9" s="59"/>
      <c r="AX9" s="59"/>
      <c r="AY9" s="388"/>
    </row>
    <row r="10" spans="2:55">
      <c r="B10" s="64" t="s">
        <v>11</v>
      </c>
      <c r="C10" s="4" t="str">
        <f>IF(Kalba="EN",Data2!C35,Data2!B35)</f>
        <v>Statyba, rekonstravimas, kapitalinis remontas ir kiti darbai</v>
      </c>
      <c r="D10" s="65">
        <f>F10+NPV(FDN,G10:INDEX(G10:AJ10,PAL))</f>
        <v>0</v>
      </c>
      <c r="E10" s="65">
        <f t="shared" si="2"/>
        <v>0</v>
      </c>
      <c r="F10" s="78">
        <v>0</v>
      </c>
      <c r="G10" s="78">
        <v>0</v>
      </c>
      <c r="H10" s="78">
        <v>0</v>
      </c>
      <c r="I10" s="78">
        <v>0</v>
      </c>
      <c r="J10" s="78">
        <v>0</v>
      </c>
      <c r="K10" s="78">
        <v>0</v>
      </c>
      <c r="L10" s="78">
        <v>0</v>
      </c>
      <c r="M10" s="78">
        <v>0</v>
      </c>
      <c r="N10" s="78">
        <v>0</v>
      </c>
      <c r="O10" s="78">
        <v>0</v>
      </c>
      <c r="P10" s="78">
        <v>0</v>
      </c>
      <c r="Q10" s="78">
        <v>0</v>
      </c>
      <c r="R10" s="78">
        <v>0</v>
      </c>
      <c r="S10" s="78">
        <v>0</v>
      </c>
      <c r="T10" s="78">
        <v>0</v>
      </c>
      <c r="U10" s="78">
        <v>0</v>
      </c>
      <c r="V10" s="78">
        <v>0</v>
      </c>
      <c r="W10" s="78">
        <v>0</v>
      </c>
      <c r="X10" s="78">
        <v>0</v>
      </c>
      <c r="Y10" s="78">
        <v>0</v>
      </c>
      <c r="Z10" s="78">
        <v>0</v>
      </c>
      <c r="AA10" s="78">
        <v>0</v>
      </c>
      <c r="AB10" s="78">
        <v>0</v>
      </c>
      <c r="AC10" s="78">
        <v>0</v>
      </c>
      <c r="AD10" s="78">
        <v>0</v>
      </c>
      <c r="AE10" s="78">
        <v>0</v>
      </c>
      <c r="AF10" s="78">
        <v>0</v>
      </c>
      <c r="AG10" s="78">
        <v>0</v>
      </c>
      <c r="AH10" s="78">
        <v>0</v>
      </c>
      <c r="AI10" s="78">
        <v>0</v>
      </c>
      <c r="AJ10" s="78">
        <v>0</v>
      </c>
      <c r="AM10" s="383">
        <f>F10+NPV(SDN,G10:INDEX(G10:AJ10,PAL))</f>
        <v>0</v>
      </c>
      <c r="AN10" s="415">
        <f>IFERROR(SUMPRODUCT(F10+NPV(SDN,G10:INDEX(G10:AJ10,PAL)),Data1!D5),0)</f>
        <v>0</v>
      </c>
      <c r="AO10" s="387">
        <f t="shared" si="3"/>
        <v>0</v>
      </c>
      <c r="AP10" s="59">
        <f>IF(COUNT(F10:INDEX(F10:AJ10,PAL+1))&lt;&gt;PAL+1,"Klaida",0)</f>
        <v>0</v>
      </c>
      <c r="AQ10" s="59"/>
      <c r="AR10" s="59"/>
      <c r="AS10" s="59"/>
      <c r="AT10" s="59"/>
      <c r="AU10" s="59"/>
      <c r="AV10" s="59"/>
      <c r="AW10" s="59"/>
      <c r="AX10" s="59"/>
      <c r="AY10" s="388"/>
    </row>
    <row r="11" spans="2:55">
      <c r="B11" s="64" t="s">
        <v>13</v>
      </c>
      <c r="C11" s="4" t="str">
        <f>IF(Kalba="EN",Data2!C36,Data2!B36)</f>
        <v>Įranga, įrenginiai ir kitas ilgalaikis turtas</v>
      </c>
      <c r="D11" s="65">
        <f>F11+NPV(FDN,G11:INDEX(G11:AJ11,PAL))</f>
        <v>0</v>
      </c>
      <c r="E11" s="65">
        <f t="shared" si="2"/>
        <v>0</v>
      </c>
      <c r="F11" s="78">
        <v>0</v>
      </c>
      <c r="G11" s="78">
        <v>0</v>
      </c>
      <c r="H11" s="78">
        <v>0</v>
      </c>
      <c r="I11" s="78">
        <v>0</v>
      </c>
      <c r="J11" s="78">
        <v>0</v>
      </c>
      <c r="K11" s="78">
        <v>0</v>
      </c>
      <c r="L11" s="78">
        <v>0</v>
      </c>
      <c r="M11" s="78">
        <v>0</v>
      </c>
      <c r="N11" s="78">
        <v>0</v>
      </c>
      <c r="O11" s="78">
        <v>0</v>
      </c>
      <c r="P11" s="78">
        <v>0</v>
      </c>
      <c r="Q11" s="78">
        <v>0</v>
      </c>
      <c r="R11" s="78">
        <v>0</v>
      </c>
      <c r="S11" s="78">
        <v>0</v>
      </c>
      <c r="T11" s="78">
        <v>0</v>
      </c>
      <c r="U11" s="78">
        <v>0</v>
      </c>
      <c r="V11" s="78">
        <v>0</v>
      </c>
      <c r="W11" s="78">
        <v>0</v>
      </c>
      <c r="X11" s="78">
        <v>0</v>
      </c>
      <c r="Y11" s="78">
        <v>0</v>
      </c>
      <c r="Z11" s="78">
        <v>0</v>
      </c>
      <c r="AA11" s="78">
        <v>0</v>
      </c>
      <c r="AB11" s="78">
        <v>0</v>
      </c>
      <c r="AC11" s="78">
        <v>0</v>
      </c>
      <c r="AD11" s="78">
        <v>0</v>
      </c>
      <c r="AE11" s="78">
        <v>0</v>
      </c>
      <c r="AF11" s="78">
        <v>0</v>
      </c>
      <c r="AG11" s="78">
        <v>0</v>
      </c>
      <c r="AH11" s="78">
        <v>0</v>
      </c>
      <c r="AI11" s="78">
        <v>0</v>
      </c>
      <c r="AJ11" s="78">
        <v>0</v>
      </c>
      <c r="AM11" s="383">
        <f>F11+NPV(SDN,G11:INDEX(G11:AJ11,PAL))</f>
        <v>0</v>
      </c>
      <c r="AN11" s="415">
        <f>IFERROR(SUMPRODUCT(F11+NPV(SDN,G11:INDEX(G11:AJ11,PAL)),Data1!D6),0)</f>
        <v>0</v>
      </c>
      <c r="AO11" s="387">
        <f t="shared" si="3"/>
        <v>0</v>
      </c>
      <c r="AP11" s="59">
        <f>IF(COUNT(F11:INDEX(F11:AJ11,PAL+1))&lt;&gt;PAL+1,"Klaida",0)</f>
        <v>0</v>
      </c>
      <c r="AQ11" s="59"/>
      <c r="AR11" s="59"/>
      <c r="AS11" s="59"/>
      <c r="AT11" s="59"/>
      <c r="AU11" s="59"/>
      <c r="AV11" s="59"/>
      <c r="AW11" s="59"/>
      <c r="AX11" s="59"/>
      <c r="AY11" s="388"/>
    </row>
    <row r="12" spans="2:55" ht="25.5">
      <c r="B12" s="64" t="s">
        <v>15</v>
      </c>
      <c r="C12" s="4" t="str">
        <f>IF(Kalba="EN",Data2!C37,Data2!B37)</f>
        <v>Projektavimo, techninės priežiūros ir kitos su investicijomis į ilgalaikį turtą (A.1.-A.4.) susijusios paslaugos</v>
      </c>
      <c r="D12" s="65">
        <f>F12+NPV(FDN,G12:INDEX(G12:AJ12,PAL))</f>
        <v>0</v>
      </c>
      <c r="E12" s="65">
        <f t="shared" si="2"/>
        <v>0</v>
      </c>
      <c r="F12" s="78">
        <v>0</v>
      </c>
      <c r="G12" s="78">
        <v>0</v>
      </c>
      <c r="H12" s="78">
        <v>0</v>
      </c>
      <c r="I12" s="78">
        <v>0</v>
      </c>
      <c r="J12" s="78">
        <v>0</v>
      </c>
      <c r="K12" s="78">
        <v>0</v>
      </c>
      <c r="L12" s="78">
        <v>0</v>
      </c>
      <c r="M12" s="78">
        <v>0</v>
      </c>
      <c r="N12" s="78">
        <v>0</v>
      </c>
      <c r="O12" s="78">
        <v>0</v>
      </c>
      <c r="P12" s="78">
        <v>0</v>
      </c>
      <c r="Q12" s="78">
        <v>0</v>
      </c>
      <c r="R12" s="78">
        <v>0</v>
      </c>
      <c r="S12" s="78">
        <v>0</v>
      </c>
      <c r="T12" s="78">
        <v>0</v>
      </c>
      <c r="U12" s="78">
        <v>0</v>
      </c>
      <c r="V12" s="78">
        <v>0</v>
      </c>
      <c r="W12" s="78">
        <v>0</v>
      </c>
      <c r="X12" s="78">
        <v>0</v>
      </c>
      <c r="Y12" s="78">
        <v>0</v>
      </c>
      <c r="Z12" s="78">
        <v>0</v>
      </c>
      <c r="AA12" s="78">
        <v>0</v>
      </c>
      <c r="AB12" s="78">
        <v>0</v>
      </c>
      <c r="AC12" s="78">
        <v>0</v>
      </c>
      <c r="AD12" s="78">
        <v>0</v>
      </c>
      <c r="AE12" s="78">
        <v>0</v>
      </c>
      <c r="AF12" s="78">
        <v>0</v>
      </c>
      <c r="AG12" s="78">
        <v>0</v>
      </c>
      <c r="AH12" s="78">
        <v>0</v>
      </c>
      <c r="AI12" s="78">
        <v>0</v>
      </c>
      <c r="AJ12" s="78">
        <v>0</v>
      </c>
      <c r="AM12" s="383">
        <f>F12+NPV(SDN,G12:INDEX(G12:AJ12,PAL))</f>
        <v>0</v>
      </c>
      <c r="AN12" s="415">
        <f>IFERROR(SUMPRODUCT(F12+NPV(SDN,G12:INDEX(G12:AJ12,PAL)),Data1!D7),0)</f>
        <v>0</v>
      </c>
      <c r="AO12" s="387">
        <f t="shared" si="3"/>
        <v>0</v>
      </c>
      <c r="AP12" s="59">
        <f>IF(COUNT(F12:INDEX(F12:AJ12,PAL+1))&lt;&gt;PAL+1,"Klaida",0)</f>
        <v>0</v>
      </c>
      <c r="AQ12" s="59"/>
      <c r="AR12" s="59"/>
      <c r="AS12" s="59"/>
      <c r="AT12" s="59"/>
      <c r="AU12" s="59"/>
      <c r="AV12" s="59"/>
      <c r="AW12" s="59"/>
      <c r="AX12" s="59"/>
      <c r="AY12" s="388"/>
    </row>
    <row r="13" spans="2:55">
      <c r="B13" s="64" t="s">
        <v>16</v>
      </c>
      <c r="C13" s="4" t="str">
        <f>IF(Kalba="EN",Data2!C38,Data2!B38)</f>
        <v>Projekto administravimas ir vykdymas</v>
      </c>
      <c r="D13" s="65">
        <f>F13+NPV(FDN,G13:INDEX(G13:AJ13,PAL))</f>
        <v>0</v>
      </c>
      <c r="E13" s="65">
        <f t="shared" si="2"/>
        <v>0</v>
      </c>
      <c r="F13" s="78">
        <v>0</v>
      </c>
      <c r="G13" s="78">
        <v>0</v>
      </c>
      <c r="H13" s="78">
        <v>0</v>
      </c>
      <c r="I13" s="78">
        <v>0</v>
      </c>
      <c r="J13" s="78">
        <v>0</v>
      </c>
      <c r="K13" s="78">
        <v>0</v>
      </c>
      <c r="L13" s="78">
        <v>0</v>
      </c>
      <c r="M13" s="78">
        <v>0</v>
      </c>
      <c r="N13" s="78">
        <v>0</v>
      </c>
      <c r="O13" s="78">
        <v>0</v>
      </c>
      <c r="P13" s="78">
        <v>0</v>
      </c>
      <c r="Q13" s="78">
        <v>0</v>
      </c>
      <c r="R13" s="78">
        <v>0</v>
      </c>
      <c r="S13" s="78">
        <v>0</v>
      </c>
      <c r="T13" s="78">
        <v>0</v>
      </c>
      <c r="U13" s="78">
        <v>0</v>
      </c>
      <c r="V13" s="78">
        <v>0</v>
      </c>
      <c r="W13" s="78">
        <v>0</v>
      </c>
      <c r="X13" s="78">
        <v>0</v>
      </c>
      <c r="Y13" s="78">
        <v>0</v>
      </c>
      <c r="Z13" s="78">
        <v>0</v>
      </c>
      <c r="AA13" s="78">
        <v>0</v>
      </c>
      <c r="AB13" s="78">
        <v>0</v>
      </c>
      <c r="AC13" s="78">
        <v>0</v>
      </c>
      <c r="AD13" s="78">
        <v>0</v>
      </c>
      <c r="AE13" s="78">
        <v>0</v>
      </c>
      <c r="AF13" s="78">
        <v>0</v>
      </c>
      <c r="AG13" s="78">
        <v>0</v>
      </c>
      <c r="AH13" s="78">
        <v>0</v>
      </c>
      <c r="AI13" s="78">
        <v>0</v>
      </c>
      <c r="AJ13" s="78">
        <v>0</v>
      </c>
      <c r="AM13" s="383">
        <f>F13+NPV(SDN,G13:INDEX(G13:AJ13,PAL))</f>
        <v>0</v>
      </c>
      <c r="AN13" s="415">
        <f>IFERROR(SUMPRODUCT(F13+NPV(SDN,G13:INDEX(G13:AJ13,PAL)),Data1!D8),0)</f>
        <v>0</v>
      </c>
      <c r="AO13" s="387">
        <f t="shared" si="3"/>
        <v>0</v>
      </c>
      <c r="AP13" s="59">
        <f>IF(COUNT(F13:INDEX(F13:AJ13,PAL+1))&lt;&gt;PAL+1,"Klaida",0)</f>
        <v>0</v>
      </c>
      <c r="AQ13" s="59"/>
      <c r="AR13" s="59"/>
      <c r="AS13" s="59"/>
      <c r="AT13" s="59"/>
      <c r="AU13" s="59"/>
      <c r="AV13" s="59"/>
      <c r="AW13" s="59"/>
      <c r="AX13" s="59"/>
      <c r="AY13" s="388"/>
    </row>
    <row r="14" spans="2:55">
      <c r="B14" s="64" t="s">
        <v>18</v>
      </c>
      <c r="C14" s="4" t="str">
        <f>IF(Kalba="EN",Data2!C39,Data2!B39)</f>
        <v>Kitos paslaugos ir išlaidos</v>
      </c>
      <c r="D14" s="65">
        <f>F14+NPV(FDN,G14:INDEX(G14:AJ14,PAL))</f>
        <v>0</v>
      </c>
      <c r="E14" s="65">
        <f t="shared" si="2"/>
        <v>0</v>
      </c>
      <c r="F14" s="78">
        <v>0</v>
      </c>
      <c r="G14" s="78">
        <v>0</v>
      </c>
      <c r="H14" s="78">
        <v>0</v>
      </c>
      <c r="I14" s="78">
        <v>0</v>
      </c>
      <c r="J14" s="78">
        <v>0</v>
      </c>
      <c r="K14" s="78">
        <v>0</v>
      </c>
      <c r="L14" s="78">
        <v>0</v>
      </c>
      <c r="M14" s="78">
        <v>0</v>
      </c>
      <c r="N14" s="78">
        <v>0</v>
      </c>
      <c r="O14" s="78">
        <v>0</v>
      </c>
      <c r="P14" s="78">
        <v>0</v>
      </c>
      <c r="Q14" s="78">
        <v>0</v>
      </c>
      <c r="R14" s="78">
        <v>0</v>
      </c>
      <c r="S14" s="78">
        <v>0</v>
      </c>
      <c r="T14" s="78">
        <v>0</v>
      </c>
      <c r="U14" s="78">
        <v>0</v>
      </c>
      <c r="V14" s="78">
        <v>0</v>
      </c>
      <c r="W14" s="78">
        <v>0</v>
      </c>
      <c r="X14" s="78">
        <v>0</v>
      </c>
      <c r="Y14" s="78">
        <v>0</v>
      </c>
      <c r="Z14" s="78">
        <v>0</v>
      </c>
      <c r="AA14" s="78">
        <v>0</v>
      </c>
      <c r="AB14" s="78">
        <v>0</v>
      </c>
      <c r="AC14" s="78">
        <v>0</v>
      </c>
      <c r="AD14" s="78">
        <v>0</v>
      </c>
      <c r="AE14" s="78">
        <v>0</v>
      </c>
      <c r="AF14" s="78">
        <v>0</v>
      </c>
      <c r="AG14" s="78">
        <v>0</v>
      </c>
      <c r="AH14" s="78">
        <v>0</v>
      </c>
      <c r="AI14" s="78">
        <v>0</v>
      </c>
      <c r="AJ14" s="78">
        <v>0</v>
      </c>
      <c r="AM14" s="383">
        <f>F14+NPV(SDN,G14:INDEX(G14:AJ14,PAL))</f>
        <v>0</v>
      </c>
      <c r="AN14" s="415">
        <f>IFERROR(SUMPRODUCT(F14+NPV(SDN,G14:INDEX(G14:AJ14,PAL)),Data1!D9),0)</f>
        <v>0</v>
      </c>
      <c r="AO14" s="387">
        <f t="shared" si="3"/>
        <v>0</v>
      </c>
      <c r="AP14" s="59">
        <f>IF(COUNT(F14:INDEX(F14:AJ14,PAL+1))&lt;&gt;PAL+1,"Klaida",0)</f>
        <v>0</v>
      </c>
      <c r="AQ14" s="59"/>
      <c r="AR14" s="59"/>
      <c r="AS14" s="59"/>
      <c r="AT14" s="59"/>
      <c r="AU14" s="59"/>
      <c r="AV14" s="59"/>
      <c r="AW14" s="59"/>
      <c r="AX14" s="59"/>
      <c r="AY14" s="388"/>
    </row>
    <row r="15" spans="2:55">
      <c r="B15" s="64" t="s">
        <v>294</v>
      </c>
      <c r="C15" s="4" t="str">
        <f>IF(Kalba="EN",Data2!C40,Data2!B40)</f>
        <v>Reinvesticijos </v>
      </c>
      <c r="D15" s="65">
        <f>F15+NPV(FDN,G15:INDEX(G15:AJ15,PAL))</f>
        <v>0</v>
      </c>
      <c r="E15" s="65">
        <f t="shared" si="2"/>
        <v>0</v>
      </c>
      <c r="F15" s="78">
        <v>0</v>
      </c>
      <c r="G15" s="78">
        <v>0</v>
      </c>
      <c r="H15" s="78">
        <v>0</v>
      </c>
      <c r="I15" s="78">
        <v>0</v>
      </c>
      <c r="J15" s="78">
        <v>0</v>
      </c>
      <c r="K15" s="78">
        <v>0</v>
      </c>
      <c r="L15" s="78">
        <v>0</v>
      </c>
      <c r="M15" s="78">
        <v>0</v>
      </c>
      <c r="N15" s="78">
        <v>0</v>
      </c>
      <c r="O15" s="78">
        <v>0</v>
      </c>
      <c r="P15" s="78">
        <v>0</v>
      </c>
      <c r="Q15" s="78">
        <v>0</v>
      </c>
      <c r="R15" s="78">
        <v>0</v>
      </c>
      <c r="S15" s="78">
        <v>0</v>
      </c>
      <c r="T15" s="78">
        <v>0</v>
      </c>
      <c r="U15" s="78">
        <v>0</v>
      </c>
      <c r="V15" s="78">
        <v>0</v>
      </c>
      <c r="W15" s="78">
        <v>0</v>
      </c>
      <c r="X15" s="78">
        <v>0</v>
      </c>
      <c r="Y15" s="78">
        <v>0</v>
      </c>
      <c r="Z15" s="78">
        <v>0</v>
      </c>
      <c r="AA15" s="78">
        <v>0</v>
      </c>
      <c r="AB15" s="78">
        <v>0</v>
      </c>
      <c r="AC15" s="78">
        <v>0</v>
      </c>
      <c r="AD15" s="78">
        <v>0</v>
      </c>
      <c r="AE15" s="78">
        <v>0</v>
      </c>
      <c r="AF15" s="78">
        <v>0</v>
      </c>
      <c r="AG15" s="78">
        <v>0</v>
      </c>
      <c r="AH15" s="78">
        <v>0</v>
      </c>
      <c r="AI15" s="78">
        <v>0</v>
      </c>
      <c r="AJ15" s="78">
        <v>0</v>
      </c>
      <c r="AM15" s="383">
        <f>F15+NPV(SDN,G15:INDEX(G15:AJ15,PAL))</f>
        <v>0</v>
      </c>
      <c r="AN15" s="415">
        <f>IFERROR(SUMPRODUCT(F15+NPV(SDN,G15:INDEX(G15:AJ15,PAL)),Data1!D10),0)</f>
        <v>0</v>
      </c>
      <c r="AO15" s="387">
        <f t="shared" si="3"/>
        <v>0</v>
      </c>
      <c r="AP15" s="59">
        <f>IF(COUNT(F15:INDEX(F15:AJ15,PAL+1))&lt;&gt;PAL+1,"Klaida",0)</f>
        <v>0</v>
      </c>
      <c r="AQ15" s="59"/>
      <c r="AR15" s="59"/>
      <c r="AS15" s="59"/>
      <c r="AT15" s="59"/>
      <c r="AU15" s="59"/>
      <c r="AV15" s="59"/>
      <c r="AW15" s="59"/>
      <c r="AX15" s="59"/>
      <c r="AY15" s="388"/>
    </row>
    <row r="16" spans="2:55" s="61" customFormat="1">
      <c r="B16" s="64" t="s">
        <v>20</v>
      </c>
      <c r="C16" s="4" t="str">
        <f>IF(Kalba="EN",Data2!C41,Data2!B41)</f>
        <v>Investicijų likutinė vertė</v>
      </c>
      <c r="D16" s="65">
        <f>F16+NPV(FDN,G16:INDEX(G16:AJ16,PAL))</f>
        <v>0</v>
      </c>
      <c r="E16" s="65">
        <f t="shared" si="2"/>
        <v>0</v>
      </c>
      <c r="F16" s="78">
        <v>0</v>
      </c>
      <c r="G16" s="78">
        <v>0</v>
      </c>
      <c r="H16" s="78">
        <v>0</v>
      </c>
      <c r="I16" s="78">
        <v>0</v>
      </c>
      <c r="J16" s="78">
        <v>0</v>
      </c>
      <c r="K16" s="78">
        <v>0</v>
      </c>
      <c r="L16" s="78">
        <v>0</v>
      </c>
      <c r="M16" s="78">
        <v>0</v>
      </c>
      <c r="N16" s="78">
        <v>0</v>
      </c>
      <c r="O16" s="78">
        <v>0</v>
      </c>
      <c r="P16" s="78">
        <v>0</v>
      </c>
      <c r="Q16" s="78">
        <v>0</v>
      </c>
      <c r="R16" s="78">
        <v>0</v>
      </c>
      <c r="S16" s="78">
        <v>0</v>
      </c>
      <c r="T16" s="78">
        <v>0</v>
      </c>
      <c r="U16" s="78">
        <v>0</v>
      </c>
      <c r="V16" s="78">
        <v>0</v>
      </c>
      <c r="W16" s="78">
        <v>0</v>
      </c>
      <c r="X16" s="78">
        <v>0</v>
      </c>
      <c r="Y16" s="78">
        <v>0</v>
      </c>
      <c r="Z16" s="78">
        <v>0</v>
      </c>
      <c r="AA16" s="78">
        <v>0</v>
      </c>
      <c r="AB16" s="78">
        <v>0</v>
      </c>
      <c r="AC16" s="78">
        <v>0</v>
      </c>
      <c r="AD16" s="78">
        <v>0</v>
      </c>
      <c r="AE16" s="78">
        <v>0</v>
      </c>
      <c r="AF16" s="78">
        <v>0</v>
      </c>
      <c r="AG16" s="78">
        <v>0</v>
      </c>
      <c r="AH16" s="78">
        <v>0</v>
      </c>
      <c r="AI16" s="78">
        <v>0</v>
      </c>
      <c r="AJ16" s="78">
        <v>0</v>
      </c>
      <c r="AM16" s="383">
        <f>F16+NPV(SDN,G16:INDEX(G16:AJ16,PAL))</f>
        <v>0</v>
      </c>
      <c r="AN16" s="415">
        <f>IFERROR(SUMPRODUCT(F16+NPV(SDN,G16:INDEX(G16:AJ16,PAL)),Data1!D11),0)</f>
        <v>0</v>
      </c>
      <c r="AO16" s="387">
        <f t="shared" ca="1" si="3"/>
        <v>0</v>
      </c>
      <c r="AP16" s="59">
        <f>IF(COUNT(F16:INDEX(F16:AJ16,PAL+1))&lt;&gt;PAL+1,"Klaida",0)</f>
        <v>0</v>
      </c>
      <c r="AQ16" s="59">
        <f ca="1">IF(OR(COUNTIF(F16:INDEX(F16:AJ16,PAL+1),"&gt;0")&gt;1,AND(COUNTIF(F16:INDEX(F16:AJ16,PAL+1),"&gt;0")=1,OFFSET(F16,0,PAL)=0)),"Klaida",0)</f>
        <v>0</v>
      </c>
      <c r="AR16" s="59"/>
      <c r="AS16" s="59"/>
      <c r="AT16" s="59"/>
      <c r="AU16" s="59"/>
      <c r="AV16" s="59"/>
      <c r="AW16" s="59"/>
      <c r="AX16" s="59"/>
      <c r="AY16" s="388"/>
    </row>
    <row r="17" spans="2:51" s="61" customFormat="1">
      <c r="B17" s="5" t="s">
        <v>21</v>
      </c>
      <c r="C17" s="5" t="str">
        <f>IF(Kalba="EN",Data2!C42,Data2!B42)</f>
        <v>Veiklos pajamos, iš viso</v>
      </c>
      <c r="D17" s="62">
        <f>ROUND(SUM(D18:D20),0)</f>
        <v>0</v>
      </c>
      <c r="E17" s="62">
        <f>ROUND(SUM(E18:E20),0)</f>
        <v>0</v>
      </c>
      <c r="F17" s="62">
        <f>ROUND(SUM(F18:F20),0)</f>
        <v>0</v>
      </c>
      <c r="G17" s="62">
        <f t="shared" ref="G17:AJ17" si="4">ROUND(SUM(G18:G20),0)</f>
        <v>0</v>
      </c>
      <c r="H17" s="62">
        <f t="shared" si="4"/>
        <v>0</v>
      </c>
      <c r="I17" s="62">
        <f t="shared" si="4"/>
        <v>0</v>
      </c>
      <c r="J17" s="62">
        <f t="shared" si="4"/>
        <v>0</v>
      </c>
      <c r="K17" s="62">
        <f t="shared" si="4"/>
        <v>0</v>
      </c>
      <c r="L17" s="62">
        <f t="shared" si="4"/>
        <v>0</v>
      </c>
      <c r="M17" s="62">
        <f t="shared" si="4"/>
        <v>0</v>
      </c>
      <c r="N17" s="62">
        <f t="shared" si="4"/>
        <v>0</v>
      </c>
      <c r="O17" s="62">
        <f t="shared" si="4"/>
        <v>0</v>
      </c>
      <c r="P17" s="62">
        <f t="shared" si="4"/>
        <v>0</v>
      </c>
      <c r="Q17" s="62">
        <f t="shared" si="4"/>
        <v>0</v>
      </c>
      <c r="R17" s="62">
        <f t="shared" si="4"/>
        <v>0</v>
      </c>
      <c r="S17" s="62">
        <f t="shared" si="4"/>
        <v>0</v>
      </c>
      <c r="T17" s="62">
        <f t="shared" si="4"/>
        <v>0</v>
      </c>
      <c r="U17" s="62">
        <f t="shared" si="4"/>
        <v>0</v>
      </c>
      <c r="V17" s="62">
        <f t="shared" si="4"/>
        <v>0</v>
      </c>
      <c r="W17" s="62">
        <f t="shared" si="4"/>
        <v>0</v>
      </c>
      <c r="X17" s="62">
        <f t="shared" si="4"/>
        <v>0</v>
      </c>
      <c r="Y17" s="62">
        <f t="shared" si="4"/>
        <v>0</v>
      </c>
      <c r="Z17" s="62">
        <f t="shared" si="4"/>
        <v>0</v>
      </c>
      <c r="AA17" s="62">
        <f t="shared" si="4"/>
        <v>0</v>
      </c>
      <c r="AB17" s="62">
        <f t="shared" si="4"/>
        <v>0</v>
      </c>
      <c r="AC17" s="62">
        <f t="shared" si="4"/>
        <v>0</v>
      </c>
      <c r="AD17" s="62">
        <f t="shared" si="4"/>
        <v>0</v>
      </c>
      <c r="AE17" s="62">
        <f t="shared" si="4"/>
        <v>0</v>
      </c>
      <c r="AF17" s="62">
        <f t="shared" si="4"/>
        <v>0</v>
      </c>
      <c r="AG17" s="62">
        <f t="shared" si="4"/>
        <v>0</v>
      </c>
      <c r="AH17" s="62">
        <f t="shared" si="4"/>
        <v>0</v>
      </c>
      <c r="AI17" s="62">
        <f t="shared" si="4"/>
        <v>0</v>
      </c>
      <c r="AJ17" s="62">
        <f t="shared" si="4"/>
        <v>0</v>
      </c>
      <c r="AM17" s="382">
        <f>ROUND(SUM(AM18:AM20),0)</f>
        <v>0</v>
      </c>
      <c r="AN17" s="382">
        <f>ROUND(SUM(AN18:AN20),0)</f>
        <v>0</v>
      </c>
      <c r="AO17" s="389"/>
      <c r="AP17" s="63"/>
      <c r="AQ17" s="63"/>
      <c r="AR17" s="63"/>
      <c r="AS17" s="63"/>
      <c r="AT17" s="63"/>
      <c r="AU17" s="63"/>
      <c r="AV17" s="63"/>
      <c r="AW17" s="63"/>
      <c r="AX17" s="63"/>
      <c r="AY17" s="390"/>
    </row>
    <row r="18" spans="2:51">
      <c r="B18" s="64" t="s">
        <v>22</v>
      </c>
      <c r="C18" s="4" t="str">
        <f>IF(Kalba="EN",Data2!C43,Data2!B43)</f>
        <v>Prekių pardavimo pajamos</v>
      </c>
      <c r="D18" s="65">
        <f>F18+NPV(FDN,G18:INDEX(G18:AJ18,PAL))</f>
        <v>0</v>
      </c>
      <c r="E18" s="65">
        <f>SUMIF($F$5:$AJ$5,"&lt;="&amp;PAL,$F18:$AJ18)</f>
        <v>0</v>
      </c>
      <c r="F18" s="78">
        <v>0</v>
      </c>
      <c r="G18" s="78">
        <v>0</v>
      </c>
      <c r="H18" s="78">
        <v>0</v>
      </c>
      <c r="I18" s="78">
        <v>0</v>
      </c>
      <c r="J18" s="78">
        <v>0</v>
      </c>
      <c r="K18" s="78">
        <v>0</v>
      </c>
      <c r="L18" s="78">
        <v>0</v>
      </c>
      <c r="M18" s="78">
        <v>0</v>
      </c>
      <c r="N18" s="78">
        <v>0</v>
      </c>
      <c r="O18" s="78">
        <v>0</v>
      </c>
      <c r="P18" s="78">
        <v>0</v>
      </c>
      <c r="Q18" s="78">
        <v>0</v>
      </c>
      <c r="R18" s="78">
        <v>0</v>
      </c>
      <c r="S18" s="78">
        <v>0</v>
      </c>
      <c r="T18" s="78">
        <v>0</v>
      </c>
      <c r="U18" s="78">
        <v>0</v>
      </c>
      <c r="V18" s="78">
        <v>0</v>
      </c>
      <c r="W18" s="78">
        <v>0</v>
      </c>
      <c r="X18" s="78">
        <v>0</v>
      </c>
      <c r="Y18" s="78">
        <v>0</v>
      </c>
      <c r="Z18" s="78">
        <v>0</v>
      </c>
      <c r="AA18" s="78">
        <v>0</v>
      </c>
      <c r="AB18" s="78">
        <v>0</v>
      </c>
      <c r="AC18" s="78">
        <v>0</v>
      </c>
      <c r="AD18" s="78">
        <v>0</v>
      </c>
      <c r="AE18" s="78">
        <v>0</v>
      </c>
      <c r="AF18" s="78">
        <v>0</v>
      </c>
      <c r="AG18" s="78">
        <v>0</v>
      </c>
      <c r="AH18" s="78">
        <v>0</v>
      </c>
      <c r="AI18" s="78">
        <v>0</v>
      </c>
      <c r="AJ18" s="78">
        <v>0</v>
      </c>
      <c r="AM18" s="383">
        <f>F18+NPV(SDN,G18:INDEX(G18:AJ18,PAL))</f>
        <v>0</v>
      </c>
      <c r="AN18" s="415">
        <f>F18+NPV(SDN,G18:INDEX(G18:AJ18,PAL))</f>
        <v>0</v>
      </c>
      <c r="AO18" s="387">
        <f t="shared" si="3"/>
        <v>0</v>
      </c>
      <c r="AP18" s="59">
        <f>IF(COUNT(F18:INDEX(F18:AJ18,PAL+1))&lt;&gt;PAL+1,"Klaida",0)</f>
        <v>0</v>
      </c>
      <c r="AQ18" s="59"/>
      <c r="AR18" s="59"/>
      <c r="AS18" s="59"/>
      <c r="AT18" s="59"/>
      <c r="AU18" s="59"/>
      <c r="AV18" s="59"/>
      <c r="AW18" s="59"/>
      <c r="AX18" s="59"/>
      <c r="AY18" s="388"/>
    </row>
    <row r="19" spans="2:51">
      <c r="B19" s="64" t="s">
        <v>23</v>
      </c>
      <c r="C19" s="4" t="str">
        <f>IF(Kalba="EN",Data2!C44,Data2!B44)</f>
        <v>Paslaugų suteikimo pajamos</v>
      </c>
      <c r="D19" s="65">
        <f>F19+NPV(FDN,G19:INDEX(G19:AJ19,PAL))</f>
        <v>0</v>
      </c>
      <c r="E19" s="65">
        <f>SUMIF($F$5:$AJ$5,"&lt;="&amp;PAL,$F19:$AJ19)</f>
        <v>0</v>
      </c>
      <c r="F19" s="78">
        <v>0</v>
      </c>
      <c r="G19" s="78">
        <v>0</v>
      </c>
      <c r="H19" s="78">
        <v>0</v>
      </c>
      <c r="I19" s="78">
        <v>0</v>
      </c>
      <c r="J19" s="78">
        <v>0</v>
      </c>
      <c r="K19" s="78">
        <v>0</v>
      </c>
      <c r="L19" s="78">
        <v>0</v>
      </c>
      <c r="M19" s="78">
        <v>0</v>
      </c>
      <c r="N19" s="78">
        <v>0</v>
      </c>
      <c r="O19" s="78">
        <v>0</v>
      </c>
      <c r="P19" s="78">
        <v>0</v>
      </c>
      <c r="Q19" s="78">
        <v>0</v>
      </c>
      <c r="R19" s="78">
        <v>0</v>
      </c>
      <c r="S19" s="78">
        <v>0</v>
      </c>
      <c r="T19" s="78">
        <v>0</v>
      </c>
      <c r="U19" s="78">
        <v>0</v>
      </c>
      <c r="V19" s="78">
        <v>0</v>
      </c>
      <c r="W19" s="78">
        <v>0</v>
      </c>
      <c r="X19" s="78">
        <v>0</v>
      </c>
      <c r="Y19" s="78">
        <v>0</v>
      </c>
      <c r="Z19" s="78">
        <v>0</v>
      </c>
      <c r="AA19" s="78">
        <v>0</v>
      </c>
      <c r="AB19" s="78">
        <v>0</v>
      </c>
      <c r="AC19" s="78">
        <v>0</v>
      </c>
      <c r="AD19" s="78">
        <v>0</v>
      </c>
      <c r="AE19" s="78">
        <v>0</v>
      </c>
      <c r="AF19" s="78">
        <v>0</v>
      </c>
      <c r="AG19" s="78">
        <v>0</v>
      </c>
      <c r="AH19" s="78">
        <v>0</v>
      </c>
      <c r="AI19" s="78">
        <v>0</v>
      </c>
      <c r="AJ19" s="78">
        <v>0</v>
      </c>
      <c r="AM19" s="383">
        <f>F19+NPV(SDN,G19:INDEX(G19:AJ19,PAL))</f>
        <v>0</v>
      </c>
      <c r="AN19" s="415">
        <f>F19+NPV(SDN,G19:INDEX(G19:AJ19,PAL))</f>
        <v>0</v>
      </c>
      <c r="AO19" s="387">
        <f t="shared" si="3"/>
        <v>0</v>
      </c>
      <c r="AP19" s="59">
        <f>IF(COUNT(F19:INDEX(F19:AJ19,PAL+1))&lt;&gt;PAL+1,"Klaida",0)</f>
        <v>0</v>
      </c>
      <c r="AQ19" s="59"/>
      <c r="AR19" s="59"/>
      <c r="AS19" s="59"/>
      <c r="AT19" s="59"/>
      <c r="AU19" s="59"/>
      <c r="AV19" s="59"/>
      <c r="AW19" s="59"/>
      <c r="AX19" s="59"/>
      <c r="AY19" s="388"/>
    </row>
    <row r="20" spans="2:51">
      <c r="B20" s="64" t="s">
        <v>24</v>
      </c>
      <c r="C20" s="4" t="str">
        <f>IF(Kalba="EN",Data2!C45,Data2!B45)</f>
        <v>Finansinės ir investicinės veiklos bei kitos pajamos</v>
      </c>
      <c r="D20" s="65">
        <f>F20+NPV(FDN,G20:INDEX(G20:AJ20,PAL))</f>
        <v>0</v>
      </c>
      <c r="E20" s="65">
        <f>SUMIF($F$5:$AJ$5,"&lt;="&amp;PAL,$F20:$AJ20)</f>
        <v>0</v>
      </c>
      <c r="F20" s="78">
        <v>0</v>
      </c>
      <c r="G20" s="78">
        <v>0</v>
      </c>
      <c r="H20" s="78">
        <v>0</v>
      </c>
      <c r="I20" s="78">
        <v>0</v>
      </c>
      <c r="J20" s="78">
        <v>0</v>
      </c>
      <c r="K20" s="78">
        <v>0</v>
      </c>
      <c r="L20" s="78">
        <v>0</v>
      </c>
      <c r="M20" s="78">
        <v>0</v>
      </c>
      <c r="N20" s="78">
        <v>0</v>
      </c>
      <c r="O20" s="78">
        <v>0</v>
      </c>
      <c r="P20" s="78">
        <v>0</v>
      </c>
      <c r="Q20" s="78">
        <v>0</v>
      </c>
      <c r="R20" s="78">
        <v>0</v>
      </c>
      <c r="S20" s="78">
        <v>0</v>
      </c>
      <c r="T20" s="78">
        <v>0</v>
      </c>
      <c r="U20" s="78">
        <v>0</v>
      </c>
      <c r="V20" s="78">
        <v>0</v>
      </c>
      <c r="W20" s="78">
        <v>0</v>
      </c>
      <c r="X20" s="78">
        <v>0</v>
      </c>
      <c r="Y20" s="78">
        <v>0</v>
      </c>
      <c r="Z20" s="78">
        <v>0</v>
      </c>
      <c r="AA20" s="78">
        <v>0</v>
      </c>
      <c r="AB20" s="78">
        <v>0</v>
      </c>
      <c r="AC20" s="78">
        <v>0</v>
      </c>
      <c r="AD20" s="78">
        <v>0</v>
      </c>
      <c r="AE20" s="78">
        <v>0</v>
      </c>
      <c r="AF20" s="78">
        <v>0</v>
      </c>
      <c r="AG20" s="78">
        <v>0</v>
      </c>
      <c r="AH20" s="78">
        <v>0</v>
      </c>
      <c r="AI20" s="78">
        <v>0</v>
      </c>
      <c r="AJ20" s="78">
        <v>0</v>
      </c>
      <c r="AM20" s="383">
        <f>F20+NPV(SDN,G20:INDEX(G20:AJ20,PAL))</f>
        <v>0</v>
      </c>
      <c r="AN20" s="415">
        <f>F20+NPV(SDN,G20:INDEX(G20:AJ20,PAL))</f>
        <v>0</v>
      </c>
      <c r="AO20" s="387">
        <f t="shared" si="3"/>
        <v>0</v>
      </c>
      <c r="AP20" s="59">
        <f>IF(COUNT(F20:INDEX(F20:AJ20,PAL+1))&lt;&gt;PAL+1,"Klaida",0)</f>
        <v>0</v>
      </c>
      <c r="AQ20" s="59"/>
      <c r="AR20" s="59"/>
      <c r="AS20" s="59"/>
      <c r="AT20" s="59"/>
      <c r="AU20" s="59"/>
      <c r="AV20" s="59"/>
      <c r="AW20" s="59"/>
      <c r="AX20" s="59"/>
      <c r="AY20" s="388"/>
    </row>
    <row r="21" spans="2:51" s="61" customFormat="1">
      <c r="B21" s="5" t="s">
        <v>25</v>
      </c>
      <c r="C21" s="5" t="str">
        <f>IF(Kalba="EN",Data2!C46,Data2!B46)</f>
        <v>Veiklos ir finansinės išlaidos, iš viso</v>
      </c>
      <c r="D21" s="62">
        <f>ROUND(SUM(D22,D29),0)</f>
        <v>0</v>
      </c>
      <c r="E21" s="62">
        <f>ROUND(SUM(E22,E29),0)</f>
        <v>0</v>
      </c>
      <c r="F21" s="62">
        <f t="shared" ref="F21:AJ21" si="5">ROUND(SUM(F22,F29),0)</f>
        <v>0</v>
      </c>
      <c r="G21" s="62">
        <f t="shared" si="5"/>
        <v>0</v>
      </c>
      <c r="H21" s="62">
        <f t="shared" si="5"/>
        <v>0</v>
      </c>
      <c r="I21" s="62">
        <f t="shared" si="5"/>
        <v>0</v>
      </c>
      <c r="J21" s="62">
        <f t="shared" si="5"/>
        <v>0</v>
      </c>
      <c r="K21" s="62">
        <f t="shared" si="5"/>
        <v>0</v>
      </c>
      <c r="L21" s="62">
        <f t="shared" si="5"/>
        <v>0</v>
      </c>
      <c r="M21" s="62">
        <f t="shared" si="5"/>
        <v>0</v>
      </c>
      <c r="N21" s="62">
        <f t="shared" si="5"/>
        <v>0</v>
      </c>
      <c r="O21" s="62">
        <f t="shared" si="5"/>
        <v>0</v>
      </c>
      <c r="P21" s="62">
        <f t="shared" si="5"/>
        <v>0</v>
      </c>
      <c r="Q21" s="62">
        <f t="shared" si="5"/>
        <v>0</v>
      </c>
      <c r="R21" s="62">
        <f t="shared" si="5"/>
        <v>0</v>
      </c>
      <c r="S21" s="62">
        <f t="shared" si="5"/>
        <v>0</v>
      </c>
      <c r="T21" s="62">
        <f t="shared" si="5"/>
        <v>0</v>
      </c>
      <c r="U21" s="62">
        <f t="shared" si="5"/>
        <v>0</v>
      </c>
      <c r="V21" s="62">
        <f t="shared" si="5"/>
        <v>0</v>
      </c>
      <c r="W21" s="62">
        <f t="shared" si="5"/>
        <v>0</v>
      </c>
      <c r="X21" s="62">
        <f t="shared" si="5"/>
        <v>0</v>
      </c>
      <c r="Y21" s="62">
        <f t="shared" si="5"/>
        <v>0</v>
      </c>
      <c r="Z21" s="62">
        <f t="shared" si="5"/>
        <v>0</v>
      </c>
      <c r="AA21" s="62">
        <f t="shared" si="5"/>
        <v>0</v>
      </c>
      <c r="AB21" s="62">
        <f t="shared" si="5"/>
        <v>0</v>
      </c>
      <c r="AC21" s="62">
        <f t="shared" si="5"/>
        <v>0</v>
      </c>
      <c r="AD21" s="62">
        <f t="shared" si="5"/>
        <v>0</v>
      </c>
      <c r="AE21" s="62">
        <f t="shared" si="5"/>
        <v>0</v>
      </c>
      <c r="AF21" s="62">
        <f t="shared" si="5"/>
        <v>0</v>
      </c>
      <c r="AG21" s="62">
        <f t="shared" si="5"/>
        <v>0</v>
      </c>
      <c r="AH21" s="62">
        <f t="shared" si="5"/>
        <v>0</v>
      </c>
      <c r="AI21" s="62">
        <f t="shared" si="5"/>
        <v>0</v>
      </c>
      <c r="AJ21" s="62">
        <f t="shared" si="5"/>
        <v>0</v>
      </c>
      <c r="AM21" s="382">
        <f>ROUND(SUM(AM22,AM29),0)</f>
        <v>0</v>
      </c>
      <c r="AN21" s="382">
        <f>ROUND(SUM(AN22,AN29),0)</f>
        <v>0</v>
      </c>
      <c r="AO21" s="389"/>
      <c r="AP21" s="63"/>
      <c r="AQ21" s="63"/>
      <c r="AR21" s="63"/>
      <c r="AS21" s="63"/>
      <c r="AT21" s="63"/>
      <c r="AU21" s="63"/>
      <c r="AV21" s="63"/>
      <c r="AW21" s="63"/>
      <c r="AX21" s="63"/>
      <c r="AY21" s="390"/>
    </row>
    <row r="22" spans="2:51" s="61" customFormat="1">
      <c r="B22" s="66" t="s">
        <v>297</v>
      </c>
      <c r="C22" s="5" t="str">
        <f>IF(Kalba="EN",Data2!C47,Data2!B47)</f>
        <v>Veiklos išlaidos</v>
      </c>
      <c r="D22" s="62">
        <f>ROUND(SUM(D23:D28),0)</f>
        <v>0</v>
      </c>
      <c r="E22" s="62">
        <f>ROUND(SUM(E23:E28),0)</f>
        <v>0</v>
      </c>
      <c r="F22" s="62">
        <f t="shared" ref="F22:AJ22" si="6">ROUND(SUM(F23:F28),0)</f>
        <v>0</v>
      </c>
      <c r="G22" s="62">
        <f t="shared" si="6"/>
        <v>0</v>
      </c>
      <c r="H22" s="62">
        <f t="shared" si="6"/>
        <v>0</v>
      </c>
      <c r="I22" s="62">
        <f t="shared" si="6"/>
        <v>0</v>
      </c>
      <c r="J22" s="62">
        <f t="shared" si="6"/>
        <v>0</v>
      </c>
      <c r="K22" s="62">
        <f t="shared" si="6"/>
        <v>0</v>
      </c>
      <c r="L22" s="62">
        <f t="shared" si="6"/>
        <v>0</v>
      </c>
      <c r="M22" s="62">
        <f t="shared" si="6"/>
        <v>0</v>
      </c>
      <c r="N22" s="62">
        <f t="shared" si="6"/>
        <v>0</v>
      </c>
      <c r="O22" s="62">
        <f t="shared" si="6"/>
        <v>0</v>
      </c>
      <c r="P22" s="62">
        <f t="shared" si="6"/>
        <v>0</v>
      </c>
      <c r="Q22" s="62">
        <f t="shared" si="6"/>
        <v>0</v>
      </c>
      <c r="R22" s="62">
        <f t="shared" si="6"/>
        <v>0</v>
      </c>
      <c r="S22" s="62">
        <f t="shared" si="6"/>
        <v>0</v>
      </c>
      <c r="T22" s="62">
        <f t="shared" si="6"/>
        <v>0</v>
      </c>
      <c r="U22" s="62">
        <f t="shared" si="6"/>
        <v>0</v>
      </c>
      <c r="V22" s="62">
        <f t="shared" si="6"/>
        <v>0</v>
      </c>
      <c r="W22" s="62">
        <f t="shared" si="6"/>
        <v>0</v>
      </c>
      <c r="X22" s="62">
        <f t="shared" si="6"/>
        <v>0</v>
      </c>
      <c r="Y22" s="62">
        <f t="shared" si="6"/>
        <v>0</v>
      </c>
      <c r="Z22" s="62">
        <f t="shared" si="6"/>
        <v>0</v>
      </c>
      <c r="AA22" s="62">
        <f t="shared" si="6"/>
        <v>0</v>
      </c>
      <c r="AB22" s="62">
        <f t="shared" si="6"/>
        <v>0</v>
      </c>
      <c r="AC22" s="62">
        <f t="shared" si="6"/>
        <v>0</v>
      </c>
      <c r="AD22" s="62">
        <f t="shared" si="6"/>
        <v>0</v>
      </c>
      <c r="AE22" s="62">
        <f t="shared" si="6"/>
        <v>0</v>
      </c>
      <c r="AF22" s="62">
        <f t="shared" si="6"/>
        <v>0</v>
      </c>
      <c r="AG22" s="62">
        <f t="shared" si="6"/>
        <v>0</v>
      </c>
      <c r="AH22" s="62">
        <f t="shared" si="6"/>
        <v>0</v>
      </c>
      <c r="AI22" s="62">
        <f t="shared" si="6"/>
        <v>0</v>
      </c>
      <c r="AJ22" s="62">
        <f t="shared" si="6"/>
        <v>0</v>
      </c>
      <c r="AM22" s="382">
        <f>ROUND(SUM(AM23:AM28),0)</f>
        <v>0</v>
      </c>
      <c r="AN22" s="382">
        <f>ROUND(SUM(AN23:AN28),0)</f>
        <v>0</v>
      </c>
      <c r="AO22" s="389"/>
      <c r="AP22" s="63"/>
      <c r="AQ22" s="63"/>
      <c r="AR22" s="63"/>
      <c r="AS22" s="63"/>
      <c r="AT22" s="63"/>
      <c r="AU22" s="63"/>
      <c r="AV22" s="63"/>
      <c r="AW22" s="63"/>
      <c r="AX22" s="63"/>
      <c r="AY22" s="390"/>
    </row>
    <row r="23" spans="2:51">
      <c r="B23" s="64" t="s">
        <v>298</v>
      </c>
      <c r="C23" s="4" t="str">
        <f>IF(Kalba="EN",Data2!C48,Data2!B48)</f>
        <v>Žaliavos</v>
      </c>
      <c r="D23" s="65">
        <f>F23+NPV(FDN,G23:INDEX(G23:AJ23,PAL))</f>
        <v>0</v>
      </c>
      <c r="E23" s="65">
        <f t="shared" ref="E23:E29" si="7">SUMIF($F$5:$AJ$5,"&lt;="&amp;PAL,$F23:$AJ23)</f>
        <v>0</v>
      </c>
      <c r="F23" s="78">
        <v>0</v>
      </c>
      <c r="G23" s="78">
        <v>0</v>
      </c>
      <c r="H23" s="78">
        <v>0</v>
      </c>
      <c r="I23" s="78">
        <v>0</v>
      </c>
      <c r="J23" s="78">
        <v>0</v>
      </c>
      <c r="K23" s="78">
        <v>0</v>
      </c>
      <c r="L23" s="78">
        <v>0</v>
      </c>
      <c r="M23" s="78">
        <v>0</v>
      </c>
      <c r="N23" s="78">
        <v>0</v>
      </c>
      <c r="O23" s="78">
        <v>0</v>
      </c>
      <c r="P23" s="78">
        <v>0</v>
      </c>
      <c r="Q23" s="78">
        <v>0</v>
      </c>
      <c r="R23" s="78">
        <v>0</v>
      </c>
      <c r="S23" s="78">
        <v>0</v>
      </c>
      <c r="T23" s="78">
        <v>0</v>
      </c>
      <c r="U23" s="78">
        <v>0</v>
      </c>
      <c r="V23" s="78">
        <v>0</v>
      </c>
      <c r="W23" s="78">
        <v>0</v>
      </c>
      <c r="X23" s="78">
        <v>0</v>
      </c>
      <c r="Y23" s="78">
        <v>0</v>
      </c>
      <c r="Z23" s="78">
        <v>0</v>
      </c>
      <c r="AA23" s="78">
        <v>0</v>
      </c>
      <c r="AB23" s="78">
        <v>0</v>
      </c>
      <c r="AC23" s="78">
        <v>0</v>
      </c>
      <c r="AD23" s="78">
        <v>0</v>
      </c>
      <c r="AE23" s="78">
        <v>0</v>
      </c>
      <c r="AF23" s="78">
        <v>0</v>
      </c>
      <c r="AG23" s="78">
        <v>0</v>
      </c>
      <c r="AH23" s="78">
        <v>0</v>
      </c>
      <c r="AI23" s="78">
        <v>0</v>
      </c>
      <c r="AJ23" s="78">
        <v>0</v>
      </c>
      <c r="AM23" s="383">
        <f>F23+NPV(SDN,G23:INDEX(G23:AJ23,PAL))</f>
        <v>0</v>
      </c>
      <c r="AN23" s="415">
        <f>F23+NPV(SDN,G23:INDEX(G23:AJ23,PAL))</f>
        <v>0</v>
      </c>
      <c r="AO23" s="387">
        <f t="shared" ref="AO23:AO29" si="8">IF(COUNTIF(AP23:AY23,"Klaida")&gt;0,1,0)</f>
        <v>0</v>
      </c>
      <c r="AP23" s="59">
        <f>IF(COUNT(F23:INDEX(F23:AJ23,PAL+1))&lt;&gt;PAL+1,"Klaida",0)</f>
        <v>0</v>
      </c>
      <c r="AQ23" s="59"/>
      <c r="AR23" s="59"/>
      <c r="AS23" s="59"/>
      <c r="AT23" s="59"/>
      <c r="AU23" s="59"/>
      <c r="AV23" s="59"/>
      <c r="AW23" s="59"/>
      <c r="AX23" s="59"/>
      <c r="AY23" s="388"/>
    </row>
    <row r="24" spans="2:51">
      <c r="B24" s="64" t="s">
        <v>299</v>
      </c>
      <c r="C24" s="4" t="str">
        <f>IF(Kalba="EN",Data2!C49,Data2!B49)</f>
        <v>Darbo užmokesčio išlaidos</v>
      </c>
      <c r="D24" s="65">
        <f>F24+NPV(FDN,G24:INDEX(G24:AJ24,PAL))</f>
        <v>0</v>
      </c>
      <c r="E24" s="65">
        <f t="shared" si="7"/>
        <v>0</v>
      </c>
      <c r="F24" s="78">
        <v>0</v>
      </c>
      <c r="G24" s="78">
        <v>0</v>
      </c>
      <c r="H24" s="78">
        <v>0</v>
      </c>
      <c r="I24" s="78">
        <v>0</v>
      </c>
      <c r="J24" s="78">
        <v>0</v>
      </c>
      <c r="K24" s="78">
        <v>0</v>
      </c>
      <c r="L24" s="78">
        <v>0</v>
      </c>
      <c r="M24" s="78">
        <v>0</v>
      </c>
      <c r="N24" s="78">
        <v>0</v>
      </c>
      <c r="O24" s="78">
        <v>0</v>
      </c>
      <c r="P24" s="78">
        <v>0</v>
      </c>
      <c r="Q24" s="78">
        <v>0</v>
      </c>
      <c r="R24" s="78">
        <v>0</v>
      </c>
      <c r="S24" s="78">
        <v>0</v>
      </c>
      <c r="T24" s="78">
        <v>0</v>
      </c>
      <c r="U24" s="78">
        <v>0</v>
      </c>
      <c r="V24" s="78">
        <v>0</v>
      </c>
      <c r="W24" s="78">
        <v>0</v>
      </c>
      <c r="X24" s="78">
        <v>0</v>
      </c>
      <c r="Y24" s="78">
        <v>0</v>
      </c>
      <c r="Z24" s="78">
        <v>0</v>
      </c>
      <c r="AA24" s="78">
        <v>0</v>
      </c>
      <c r="AB24" s="78">
        <v>0</v>
      </c>
      <c r="AC24" s="78">
        <v>0</v>
      </c>
      <c r="AD24" s="78">
        <v>0</v>
      </c>
      <c r="AE24" s="78">
        <v>0</v>
      </c>
      <c r="AF24" s="78">
        <v>0</v>
      </c>
      <c r="AG24" s="78">
        <v>0</v>
      </c>
      <c r="AH24" s="78">
        <v>0</v>
      </c>
      <c r="AI24" s="78">
        <v>0</v>
      </c>
      <c r="AJ24" s="78">
        <v>0</v>
      </c>
      <c r="AM24" s="383">
        <f>F24+NPV(SDN,G24:INDEX(G24:AJ24,PAL))</f>
        <v>0</v>
      </c>
      <c r="AN24" s="415">
        <f>F24+NPV(SDN,G24:INDEX(G24:AJ24,PAL))</f>
        <v>0</v>
      </c>
      <c r="AO24" s="387">
        <f t="shared" si="8"/>
        <v>0</v>
      </c>
      <c r="AP24" s="59">
        <f>IF(COUNT(F24:INDEX(F24:AJ24,PAL+1))&lt;&gt;PAL+1,"Klaida",0)</f>
        <v>0</v>
      </c>
      <c r="AQ24" s="59"/>
      <c r="AR24" s="59"/>
      <c r="AS24" s="59"/>
      <c r="AT24" s="59"/>
      <c r="AU24" s="59"/>
      <c r="AV24" s="59"/>
      <c r="AW24" s="59"/>
      <c r="AX24" s="59"/>
      <c r="AY24" s="388"/>
    </row>
    <row r="25" spans="2:51">
      <c r="B25" s="64" t="s">
        <v>300</v>
      </c>
      <c r="C25" s="4" t="str">
        <f>IF(Kalba="EN",Data2!C50,Data2!B50)</f>
        <v>Elektros energijos išlaidos</v>
      </c>
      <c r="D25" s="65">
        <f>F25+NPV(FDN,G25:INDEX(G25:AJ25,PAL))</f>
        <v>0</v>
      </c>
      <c r="E25" s="65">
        <f t="shared" si="7"/>
        <v>0</v>
      </c>
      <c r="F25" s="78">
        <v>0</v>
      </c>
      <c r="G25" s="78">
        <v>0</v>
      </c>
      <c r="H25" s="78">
        <v>0</v>
      </c>
      <c r="I25" s="78">
        <v>0</v>
      </c>
      <c r="J25" s="78">
        <v>0</v>
      </c>
      <c r="K25" s="78">
        <v>0</v>
      </c>
      <c r="L25" s="78">
        <v>0</v>
      </c>
      <c r="M25" s="78">
        <v>0</v>
      </c>
      <c r="N25" s="78">
        <v>0</v>
      </c>
      <c r="O25" s="78">
        <v>0</v>
      </c>
      <c r="P25" s="78">
        <v>0</v>
      </c>
      <c r="Q25" s="78">
        <v>0</v>
      </c>
      <c r="R25" s="78">
        <v>0</v>
      </c>
      <c r="S25" s="78">
        <v>0</v>
      </c>
      <c r="T25" s="78">
        <v>0</v>
      </c>
      <c r="U25" s="78">
        <v>0</v>
      </c>
      <c r="V25" s="78">
        <v>0</v>
      </c>
      <c r="W25" s="78">
        <v>0</v>
      </c>
      <c r="X25" s="78">
        <v>0</v>
      </c>
      <c r="Y25" s="78">
        <v>0</v>
      </c>
      <c r="Z25" s="78">
        <v>0</v>
      </c>
      <c r="AA25" s="78">
        <v>0</v>
      </c>
      <c r="AB25" s="78">
        <v>0</v>
      </c>
      <c r="AC25" s="78">
        <v>0</v>
      </c>
      <c r="AD25" s="78">
        <v>0</v>
      </c>
      <c r="AE25" s="78">
        <v>0</v>
      </c>
      <c r="AF25" s="78">
        <v>0</v>
      </c>
      <c r="AG25" s="78">
        <v>0</v>
      </c>
      <c r="AH25" s="78">
        <v>0</v>
      </c>
      <c r="AI25" s="78">
        <v>0</v>
      </c>
      <c r="AJ25" s="78">
        <v>0</v>
      </c>
      <c r="AM25" s="383">
        <f>F25+NPV(SDN,G25:INDEX(G25:AJ25,PAL))</f>
        <v>0</v>
      </c>
      <c r="AN25" s="415">
        <f>F25+NPV(SDN,G25:INDEX(G25:AJ25,PAL))</f>
        <v>0</v>
      </c>
      <c r="AO25" s="387">
        <f t="shared" si="8"/>
        <v>0</v>
      </c>
      <c r="AP25" s="59">
        <f>IF(COUNT(F25:INDEX(F25:AJ25,PAL+1))&lt;&gt;PAL+1,"Klaida",0)</f>
        <v>0</v>
      </c>
      <c r="AQ25" s="59"/>
      <c r="AR25" s="59"/>
      <c r="AS25" s="59"/>
      <c r="AT25" s="59"/>
      <c r="AU25" s="59"/>
      <c r="AV25" s="59"/>
      <c r="AW25" s="59"/>
      <c r="AX25" s="59"/>
      <c r="AY25" s="388"/>
    </row>
    <row r="26" spans="2:51">
      <c r="B26" s="64" t="s">
        <v>301</v>
      </c>
      <c r="C26" s="4" t="str">
        <f>IF(Kalba="EN",Data2!C51,Data2!B51)</f>
        <v>Šildymo (išskyrus elektrą) išlaidos</v>
      </c>
      <c r="D26" s="65">
        <f>F26+NPV(FDN,G26:INDEX(G26:AJ26,PAL))</f>
        <v>0</v>
      </c>
      <c r="E26" s="65">
        <f t="shared" si="7"/>
        <v>0</v>
      </c>
      <c r="F26" s="78">
        <v>0</v>
      </c>
      <c r="G26" s="78">
        <v>0</v>
      </c>
      <c r="H26" s="78">
        <v>0</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c r="AI26" s="78">
        <v>0</v>
      </c>
      <c r="AJ26" s="78">
        <v>0</v>
      </c>
      <c r="AM26" s="383">
        <f>F26+NPV(SDN,G26:INDEX(G26:AJ26,PAL))</f>
        <v>0</v>
      </c>
      <c r="AN26" s="415">
        <f>F26+NPV(SDN,G26:INDEX(G26:AJ26,PAL))</f>
        <v>0</v>
      </c>
      <c r="AO26" s="387">
        <f t="shared" si="8"/>
        <v>0</v>
      </c>
      <c r="AP26" s="59">
        <f>IF(COUNT(F26:INDEX(F26:AJ26,PAL+1))&lt;&gt;PAL+1,"Klaida",0)</f>
        <v>0</v>
      </c>
      <c r="AQ26" s="59"/>
      <c r="AR26" s="59"/>
      <c r="AS26" s="59"/>
      <c r="AT26" s="59"/>
      <c r="AU26" s="59"/>
      <c r="AV26" s="59"/>
      <c r="AW26" s="59"/>
      <c r="AX26" s="59"/>
      <c r="AY26" s="388"/>
    </row>
    <row r="27" spans="2:51">
      <c r="B27" s="64" t="s">
        <v>303</v>
      </c>
      <c r="C27" s="4" t="str">
        <f>IF(Kalba="EN",Data2!C52,Data2!B52)</f>
        <v>Infrastruktūros būklės palaikymo išlaidos</v>
      </c>
      <c r="D27" s="65">
        <f>F27+NPV(FDN,G27:INDEX(G27:AJ27,PAL))</f>
        <v>0</v>
      </c>
      <c r="E27" s="65">
        <f t="shared" si="7"/>
        <v>0</v>
      </c>
      <c r="F27" s="78">
        <v>0</v>
      </c>
      <c r="G27" s="78">
        <v>0</v>
      </c>
      <c r="H27" s="78">
        <v>0</v>
      </c>
      <c r="I27" s="78">
        <v>0</v>
      </c>
      <c r="J27" s="78">
        <v>0</v>
      </c>
      <c r="K27" s="78">
        <v>0</v>
      </c>
      <c r="L27" s="78">
        <v>0</v>
      </c>
      <c r="M27" s="78">
        <v>0</v>
      </c>
      <c r="N27" s="78">
        <v>0</v>
      </c>
      <c r="O27" s="78">
        <v>0</v>
      </c>
      <c r="P27" s="78">
        <v>0</v>
      </c>
      <c r="Q27" s="78">
        <v>0</v>
      </c>
      <c r="R27" s="78">
        <v>0</v>
      </c>
      <c r="S27" s="78">
        <v>0</v>
      </c>
      <c r="T27" s="78">
        <v>0</v>
      </c>
      <c r="U27" s="78">
        <v>0</v>
      </c>
      <c r="V27" s="78">
        <v>0</v>
      </c>
      <c r="W27" s="78">
        <v>0</v>
      </c>
      <c r="X27" s="78">
        <v>0</v>
      </c>
      <c r="Y27" s="78">
        <v>0</v>
      </c>
      <c r="Z27" s="78">
        <v>0</v>
      </c>
      <c r="AA27" s="78">
        <v>0</v>
      </c>
      <c r="AB27" s="78">
        <v>0</v>
      </c>
      <c r="AC27" s="78">
        <v>0</v>
      </c>
      <c r="AD27" s="78">
        <v>0</v>
      </c>
      <c r="AE27" s="78">
        <v>0</v>
      </c>
      <c r="AF27" s="78">
        <v>0</v>
      </c>
      <c r="AG27" s="78">
        <v>0</v>
      </c>
      <c r="AH27" s="78">
        <v>0</v>
      </c>
      <c r="AI27" s="78">
        <v>0</v>
      </c>
      <c r="AJ27" s="78">
        <v>0</v>
      </c>
      <c r="AM27" s="383">
        <f>F27+NPV(SDN,G27:INDEX(G27:AJ27,PAL))</f>
        <v>0</v>
      </c>
      <c r="AN27" s="415">
        <f>F27+NPV(SDN,G27:INDEX(G27:AJ27,PAL))</f>
        <v>0</v>
      </c>
      <c r="AO27" s="387">
        <f t="shared" si="8"/>
        <v>0</v>
      </c>
      <c r="AP27" s="59">
        <f>IF(COUNT(F27:INDEX(F27:AJ27,PAL+1))&lt;&gt;PAL+1,"Klaida",0)</f>
        <v>0</v>
      </c>
      <c r="AQ27" s="59"/>
      <c r="AR27" s="59"/>
      <c r="AS27" s="59"/>
      <c r="AT27" s="59"/>
      <c r="AU27" s="59"/>
      <c r="AV27" s="59"/>
      <c r="AW27" s="59"/>
      <c r="AX27" s="59"/>
      <c r="AY27" s="388"/>
    </row>
    <row r="28" spans="2:51">
      <c r="B28" s="64" t="s">
        <v>304</v>
      </c>
      <c r="C28" s="4" t="str">
        <f>IF(Kalba="EN",Data2!C53,Data2!B53)</f>
        <v>Kitos išlaidos</v>
      </c>
      <c r="D28" s="65">
        <f>F28+NPV(FDN,G28:INDEX(G28:AJ28,PAL))</f>
        <v>0</v>
      </c>
      <c r="E28" s="65">
        <f t="shared" si="7"/>
        <v>0</v>
      </c>
      <c r="F28" s="78">
        <v>0</v>
      </c>
      <c r="G28" s="78">
        <v>0</v>
      </c>
      <c r="H28" s="78">
        <v>0</v>
      </c>
      <c r="I28" s="78">
        <v>0</v>
      </c>
      <c r="J28" s="78">
        <v>0</v>
      </c>
      <c r="K28" s="78">
        <v>0</v>
      </c>
      <c r="L28" s="78">
        <v>0</v>
      </c>
      <c r="M28" s="78">
        <v>0</v>
      </c>
      <c r="N28" s="78">
        <v>0</v>
      </c>
      <c r="O28" s="78">
        <v>0</v>
      </c>
      <c r="P28" s="78">
        <v>0</v>
      </c>
      <c r="Q28" s="78">
        <v>0</v>
      </c>
      <c r="R28" s="78">
        <v>0</v>
      </c>
      <c r="S28" s="78">
        <v>0</v>
      </c>
      <c r="T28" s="78">
        <v>0</v>
      </c>
      <c r="U28" s="78">
        <v>0</v>
      </c>
      <c r="V28" s="78">
        <v>0</v>
      </c>
      <c r="W28" s="78">
        <v>0</v>
      </c>
      <c r="X28" s="78">
        <v>0</v>
      </c>
      <c r="Y28" s="78">
        <v>0</v>
      </c>
      <c r="Z28" s="78">
        <v>0</v>
      </c>
      <c r="AA28" s="78">
        <v>0</v>
      </c>
      <c r="AB28" s="78">
        <v>0</v>
      </c>
      <c r="AC28" s="78">
        <v>0</v>
      </c>
      <c r="AD28" s="78">
        <v>0</v>
      </c>
      <c r="AE28" s="78">
        <v>0</v>
      </c>
      <c r="AF28" s="78">
        <v>0</v>
      </c>
      <c r="AG28" s="78">
        <v>0</v>
      </c>
      <c r="AH28" s="78">
        <v>0</v>
      </c>
      <c r="AI28" s="78">
        <v>0</v>
      </c>
      <c r="AJ28" s="78">
        <v>0</v>
      </c>
      <c r="AM28" s="383">
        <f>F28+NPV(SDN,G28:INDEX(G28:AJ28,PAL))</f>
        <v>0</v>
      </c>
      <c r="AN28" s="415">
        <f>F28+NPV(SDN,G28:INDEX(G28:AJ28,PAL))</f>
        <v>0</v>
      </c>
      <c r="AO28" s="387">
        <f t="shared" si="8"/>
        <v>0</v>
      </c>
      <c r="AP28" s="59">
        <f>IF(COUNT(F28:INDEX(F28:AJ28,PAL+1))&lt;&gt;PAL+1,"Klaida",0)</f>
        <v>0</v>
      </c>
      <c r="AQ28" s="59"/>
      <c r="AR28" s="59"/>
      <c r="AS28" s="59"/>
      <c r="AT28" s="59"/>
      <c r="AU28" s="59"/>
      <c r="AV28" s="59"/>
      <c r="AW28" s="59"/>
      <c r="AX28" s="59"/>
      <c r="AY28" s="388"/>
    </row>
    <row r="29" spans="2:51">
      <c r="B29" s="64" t="s">
        <v>305</v>
      </c>
      <c r="C29" s="4" t="str">
        <f>IF(Kalba="EN",Data2!C54,Data2!B54)</f>
        <v>Gautų paskolų (G.3.1.) palūkanos</v>
      </c>
      <c r="D29" s="65">
        <f>F29+NPV(FDN,G29:INDEX(G29:AJ29,PAL))</f>
        <v>0</v>
      </c>
      <c r="E29" s="65">
        <f t="shared" si="7"/>
        <v>0</v>
      </c>
      <c r="F29" s="78">
        <v>0</v>
      </c>
      <c r="G29" s="78">
        <v>0</v>
      </c>
      <c r="H29" s="78">
        <v>0</v>
      </c>
      <c r="I29" s="78">
        <v>0</v>
      </c>
      <c r="J29" s="78">
        <v>0</v>
      </c>
      <c r="K29" s="78">
        <v>0</v>
      </c>
      <c r="L29" s="78">
        <v>0</v>
      </c>
      <c r="M29" s="78">
        <v>0</v>
      </c>
      <c r="N29" s="78">
        <v>0</v>
      </c>
      <c r="O29" s="78">
        <v>0</v>
      </c>
      <c r="P29" s="78">
        <v>0</v>
      </c>
      <c r="Q29" s="78">
        <v>0</v>
      </c>
      <c r="R29" s="78">
        <v>0</v>
      </c>
      <c r="S29" s="78">
        <v>0</v>
      </c>
      <c r="T29" s="78">
        <v>0</v>
      </c>
      <c r="U29" s="78">
        <v>0</v>
      </c>
      <c r="V29" s="78">
        <v>0</v>
      </c>
      <c r="W29" s="78">
        <v>0</v>
      </c>
      <c r="X29" s="78">
        <v>0</v>
      </c>
      <c r="Y29" s="78">
        <v>0</v>
      </c>
      <c r="Z29" s="78">
        <v>0</v>
      </c>
      <c r="AA29" s="78">
        <v>0</v>
      </c>
      <c r="AB29" s="78">
        <v>0</v>
      </c>
      <c r="AC29" s="78">
        <v>0</v>
      </c>
      <c r="AD29" s="78">
        <v>0</v>
      </c>
      <c r="AE29" s="78">
        <v>0</v>
      </c>
      <c r="AF29" s="78">
        <v>0</v>
      </c>
      <c r="AG29" s="78">
        <v>0</v>
      </c>
      <c r="AH29" s="78">
        <v>0</v>
      </c>
      <c r="AI29" s="78">
        <v>0</v>
      </c>
      <c r="AJ29" s="78">
        <v>0</v>
      </c>
      <c r="AM29" s="383">
        <f>F29+NPV(SDN,G29:INDEX(G29:AJ29,PAL))</f>
        <v>0</v>
      </c>
      <c r="AN29" s="415">
        <f>F29+NPV(SDN,G29:INDEX(G29:AJ29,PAL))</f>
        <v>0</v>
      </c>
      <c r="AO29" s="387">
        <f t="shared" si="8"/>
        <v>0</v>
      </c>
      <c r="AP29" s="59">
        <f>IF(COUNT(F29:INDEX(F29:AJ29,PAL+1))&lt;&gt;PAL+1,"Klaida",0)</f>
        <v>0</v>
      </c>
      <c r="AQ29" s="59"/>
      <c r="AR29" s="59"/>
      <c r="AS29" s="59"/>
      <c r="AT29" s="59"/>
      <c r="AU29" s="59"/>
      <c r="AV29" s="59"/>
      <c r="AW29" s="59"/>
      <c r="AX29" s="59"/>
      <c r="AY29" s="388"/>
    </row>
    <row r="30" spans="2:51" s="61" customFormat="1" ht="25.5">
      <c r="B30" s="5" t="s">
        <v>26</v>
      </c>
      <c r="C30" s="5" t="str">
        <f>IF(Kalba="EN",Data2!C55,Data2!B55)</f>
        <v>Mokesčiai (+ neigiama įtaka; - teigiama įtaka biudžeto lėšų srautams)</v>
      </c>
      <c r="D30" s="62">
        <f>ROUND(D31-SUM(D32:D33),0)</f>
        <v>0</v>
      </c>
      <c r="E30" s="62">
        <f>ROUND(E31-SUM(E32:E33),0)</f>
        <v>0</v>
      </c>
      <c r="F30" s="62">
        <f>ROUND(F31-SUM(F32:F33),0)</f>
        <v>0</v>
      </c>
      <c r="G30" s="62">
        <f t="shared" ref="G30:AJ30" si="9">ROUND(G31-SUM(G32:G33),0)</f>
        <v>0</v>
      </c>
      <c r="H30" s="62">
        <f t="shared" si="9"/>
        <v>0</v>
      </c>
      <c r="I30" s="62">
        <f t="shared" si="9"/>
        <v>0</v>
      </c>
      <c r="J30" s="62">
        <f t="shared" si="9"/>
        <v>0</v>
      </c>
      <c r="K30" s="62">
        <f t="shared" si="9"/>
        <v>0</v>
      </c>
      <c r="L30" s="62">
        <f t="shared" si="9"/>
        <v>0</v>
      </c>
      <c r="M30" s="62">
        <f t="shared" si="9"/>
        <v>0</v>
      </c>
      <c r="N30" s="62">
        <f t="shared" si="9"/>
        <v>0</v>
      </c>
      <c r="O30" s="62">
        <f t="shared" si="9"/>
        <v>0</v>
      </c>
      <c r="P30" s="62">
        <f t="shared" si="9"/>
        <v>0</v>
      </c>
      <c r="Q30" s="62">
        <f t="shared" si="9"/>
        <v>0</v>
      </c>
      <c r="R30" s="62">
        <f t="shared" si="9"/>
        <v>0</v>
      </c>
      <c r="S30" s="62">
        <f t="shared" si="9"/>
        <v>0</v>
      </c>
      <c r="T30" s="62">
        <f t="shared" si="9"/>
        <v>0</v>
      </c>
      <c r="U30" s="62">
        <f t="shared" si="9"/>
        <v>0</v>
      </c>
      <c r="V30" s="62">
        <f t="shared" si="9"/>
        <v>0</v>
      </c>
      <c r="W30" s="62">
        <f t="shared" si="9"/>
        <v>0</v>
      </c>
      <c r="X30" s="62">
        <f t="shared" si="9"/>
        <v>0</v>
      </c>
      <c r="Y30" s="62">
        <f t="shared" si="9"/>
        <v>0</v>
      </c>
      <c r="Z30" s="62">
        <f t="shared" si="9"/>
        <v>0</v>
      </c>
      <c r="AA30" s="62">
        <f t="shared" si="9"/>
        <v>0</v>
      </c>
      <c r="AB30" s="62">
        <f t="shared" si="9"/>
        <v>0</v>
      </c>
      <c r="AC30" s="62">
        <f t="shared" si="9"/>
        <v>0</v>
      </c>
      <c r="AD30" s="62">
        <f t="shared" si="9"/>
        <v>0</v>
      </c>
      <c r="AE30" s="62">
        <f t="shared" si="9"/>
        <v>0</v>
      </c>
      <c r="AF30" s="62">
        <f t="shared" si="9"/>
        <v>0</v>
      </c>
      <c r="AG30" s="62">
        <f t="shared" si="9"/>
        <v>0</v>
      </c>
      <c r="AH30" s="62">
        <f t="shared" si="9"/>
        <v>0</v>
      </c>
      <c r="AI30" s="62">
        <f t="shared" si="9"/>
        <v>0</v>
      </c>
      <c r="AJ30" s="62">
        <f t="shared" si="9"/>
        <v>0</v>
      </c>
      <c r="AM30" s="382">
        <f>ROUND(AM31-SUM(AM32:AM33),0)</f>
        <v>0</v>
      </c>
      <c r="AN30" s="382">
        <f>ROUND(AN31-SUM(AN32:AN33),0)</f>
        <v>0</v>
      </c>
      <c r="AO30" s="389"/>
      <c r="AP30" s="63"/>
      <c r="AQ30" s="63"/>
      <c r="AR30" s="63"/>
      <c r="AS30" s="63"/>
      <c r="AT30" s="63"/>
      <c r="AU30" s="63"/>
      <c r="AV30" s="63"/>
      <c r="AW30" s="63"/>
      <c r="AX30" s="63"/>
      <c r="AY30" s="390"/>
    </row>
    <row r="31" spans="2:51">
      <c r="B31" s="64" t="s">
        <v>307</v>
      </c>
      <c r="C31" s="4" t="str">
        <f>IF(Kalba="EN",Data2!C56,Data2!B56)</f>
        <v>Bendra importo/pirkimo PVM suma</v>
      </c>
      <c r="D31" s="65">
        <f>F31+NPV(FDN,G31:INDEX(G31:AJ31,PAL))</f>
        <v>0</v>
      </c>
      <c r="E31" s="65">
        <f>SUMIF($F$5:$AJ$5,"&lt;="&amp;PAL,$F31:$AJ31)</f>
        <v>0</v>
      </c>
      <c r="F31" s="65">
        <f t="shared" ref="F31:AJ31" si="10">IF(pvm_susigrazinimas="Taip",0,SUMPRODUCT(F8:F15,Pirkimo_PVM)+SUMPRODUCT(F23:F28,Pirkimo_PVM_II))</f>
        <v>0</v>
      </c>
      <c r="G31" s="65">
        <f t="shared" si="10"/>
        <v>0</v>
      </c>
      <c r="H31" s="65">
        <f t="shared" si="10"/>
        <v>0</v>
      </c>
      <c r="I31" s="65">
        <f t="shared" si="10"/>
        <v>0</v>
      </c>
      <c r="J31" s="65">
        <f t="shared" si="10"/>
        <v>0</v>
      </c>
      <c r="K31" s="65">
        <f t="shared" si="10"/>
        <v>0</v>
      </c>
      <c r="L31" s="65">
        <f t="shared" si="10"/>
        <v>0</v>
      </c>
      <c r="M31" s="65">
        <f t="shared" si="10"/>
        <v>0</v>
      </c>
      <c r="N31" s="65">
        <f t="shared" si="10"/>
        <v>0</v>
      </c>
      <c r="O31" s="65">
        <f t="shared" si="10"/>
        <v>0</v>
      </c>
      <c r="P31" s="65">
        <f t="shared" si="10"/>
        <v>0</v>
      </c>
      <c r="Q31" s="65">
        <f t="shared" si="10"/>
        <v>0</v>
      </c>
      <c r="R31" s="65">
        <f t="shared" si="10"/>
        <v>0</v>
      </c>
      <c r="S31" s="65">
        <f t="shared" si="10"/>
        <v>0</v>
      </c>
      <c r="T31" s="65">
        <f t="shared" si="10"/>
        <v>0</v>
      </c>
      <c r="U31" s="65">
        <f t="shared" si="10"/>
        <v>0</v>
      </c>
      <c r="V31" s="65">
        <f t="shared" si="10"/>
        <v>0</v>
      </c>
      <c r="W31" s="65">
        <f t="shared" si="10"/>
        <v>0</v>
      </c>
      <c r="X31" s="65">
        <f t="shared" si="10"/>
        <v>0</v>
      </c>
      <c r="Y31" s="65">
        <f t="shared" si="10"/>
        <v>0</v>
      </c>
      <c r="Z31" s="65">
        <f t="shared" si="10"/>
        <v>0</v>
      </c>
      <c r="AA31" s="65">
        <f t="shared" si="10"/>
        <v>0</v>
      </c>
      <c r="AB31" s="65">
        <f t="shared" si="10"/>
        <v>0</v>
      </c>
      <c r="AC31" s="65">
        <f t="shared" si="10"/>
        <v>0</v>
      </c>
      <c r="AD31" s="65">
        <f t="shared" si="10"/>
        <v>0</v>
      </c>
      <c r="AE31" s="65">
        <f t="shared" si="10"/>
        <v>0</v>
      </c>
      <c r="AF31" s="65">
        <f t="shared" si="10"/>
        <v>0</v>
      </c>
      <c r="AG31" s="65">
        <f t="shared" si="10"/>
        <v>0</v>
      </c>
      <c r="AH31" s="65">
        <f t="shared" si="10"/>
        <v>0</v>
      </c>
      <c r="AI31" s="65">
        <f t="shared" si="10"/>
        <v>0</v>
      </c>
      <c r="AJ31" s="65">
        <f t="shared" si="10"/>
        <v>0</v>
      </c>
      <c r="AM31" s="383">
        <f>F31+NPV(SDN,G31:INDEX(G31:AJ31,PAL))</f>
        <v>0</v>
      </c>
      <c r="AN31" s="415">
        <f>F31+NPV(SDN,G31:INDEX(G31:AJ31,PAL))</f>
        <v>0</v>
      </c>
      <c r="AO31" s="387"/>
      <c r="AP31" s="59"/>
      <c r="AQ31" s="59"/>
      <c r="AR31" s="59"/>
      <c r="AS31" s="59"/>
      <c r="AT31" s="59"/>
      <c r="AU31" s="59"/>
      <c r="AV31" s="59"/>
      <c r="AW31" s="59"/>
      <c r="AX31" s="59"/>
      <c r="AY31" s="388"/>
    </row>
    <row r="32" spans="2:51">
      <c r="B32" s="64" t="s">
        <v>309</v>
      </c>
      <c r="C32" s="4" t="str">
        <f>IF(Kalba="EN",Data2!C57,Data2!B57)</f>
        <v>Bendra pardavimo PVM suma</v>
      </c>
      <c r="D32" s="65">
        <f>F32+NPV(FDN,G32:INDEX(G32:AJ32,PAL))</f>
        <v>0</v>
      </c>
      <c r="E32" s="65">
        <f>SUMIF($F$5:$AJ$5,"&lt;="&amp;PAL,$F32:$AJ32)</f>
        <v>0</v>
      </c>
      <c r="F32" s="65">
        <f t="shared" ref="F32:AJ32" si="11">IF(pvm_susigrazinimas="Taip",0,SUMPRODUCT(F18:F19,Pardavimo_PVM))</f>
        <v>0</v>
      </c>
      <c r="G32" s="65">
        <f t="shared" si="11"/>
        <v>0</v>
      </c>
      <c r="H32" s="65">
        <f t="shared" si="11"/>
        <v>0</v>
      </c>
      <c r="I32" s="65">
        <f t="shared" si="11"/>
        <v>0</v>
      </c>
      <c r="J32" s="65">
        <f t="shared" si="11"/>
        <v>0</v>
      </c>
      <c r="K32" s="65">
        <f t="shared" si="11"/>
        <v>0</v>
      </c>
      <c r="L32" s="65">
        <f t="shared" si="11"/>
        <v>0</v>
      </c>
      <c r="M32" s="65">
        <f t="shared" si="11"/>
        <v>0</v>
      </c>
      <c r="N32" s="65">
        <f t="shared" si="11"/>
        <v>0</v>
      </c>
      <c r="O32" s="65">
        <f t="shared" si="11"/>
        <v>0</v>
      </c>
      <c r="P32" s="65">
        <f t="shared" si="11"/>
        <v>0</v>
      </c>
      <c r="Q32" s="65">
        <f t="shared" si="11"/>
        <v>0</v>
      </c>
      <c r="R32" s="65">
        <f t="shared" si="11"/>
        <v>0</v>
      </c>
      <c r="S32" s="65">
        <f t="shared" si="11"/>
        <v>0</v>
      </c>
      <c r="T32" s="65">
        <f t="shared" si="11"/>
        <v>0</v>
      </c>
      <c r="U32" s="65">
        <f t="shared" si="11"/>
        <v>0</v>
      </c>
      <c r="V32" s="65">
        <f t="shared" si="11"/>
        <v>0</v>
      </c>
      <c r="W32" s="65">
        <f t="shared" si="11"/>
        <v>0</v>
      </c>
      <c r="X32" s="65">
        <f t="shared" si="11"/>
        <v>0</v>
      </c>
      <c r="Y32" s="65">
        <f t="shared" si="11"/>
        <v>0</v>
      </c>
      <c r="Z32" s="65">
        <f t="shared" si="11"/>
        <v>0</v>
      </c>
      <c r="AA32" s="65">
        <f t="shared" si="11"/>
        <v>0</v>
      </c>
      <c r="AB32" s="65">
        <f t="shared" si="11"/>
        <v>0</v>
      </c>
      <c r="AC32" s="65">
        <f t="shared" si="11"/>
        <v>0</v>
      </c>
      <c r="AD32" s="65">
        <f t="shared" si="11"/>
        <v>0</v>
      </c>
      <c r="AE32" s="65">
        <f t="shared" si="11"/>
        <v>0</v>
      </c>
      <c r="AF32" s="65">
        <f t="shared" si="11"/>
        <v>0</v>
      </c>
      <c r="AG32" s="65">
        <f t="shared" si="11"/>
        <v>0</v>
      </c>
      <c r="AH32" s="65">
        <f t="shared" si="11"/>
        <v>0</v>
      </c>
      <c r="AI32" s="65">
        <f t="shared" si="11"/>
        <v>0</v>
      </c>
      <c r="AJ32" s="65">
        <f t="shared" si="11"/>
        <v>0</v>
      </c>
      <c r="AM32" s="383">
        <f>F32+NPV(SDN,G32:INDEX(G32:AJ32,PAL))</f>
        <v>0</v>
      </c>
      <c r="AN32" s="415">
        <f>F32+NPV(SDN,G32:INDEX(G32:AJ32,PAL))</f>
        <v>0</v>
      </c>
      <c r="AO32" s="387"/>
      <c r="AP32" s="59"/>
      <c r="AQ32" s="59"/>
      <c r="AR32" s="59"/>
      <c r="AS32" s="59"/>
      <c r="AT32" s="59"/>
      <c r="AU32" s="59"/>
      <c r="AV32" s="59"/>
      <c r="AW32" s="59"/>
      <c r="AX32" s="59"/>
      <c r="AY32" s="388"/>
    </row>
    <row r="33" spans="2:51">
      <c r="B33" s="64" t="s">
        <v>311</v>
      </c>
      <c r="C33" s="4" t="str">
        <f>IF(Kalba="EN",Data2!C58,Data2!B58)</f>
        <v>Bendra kitų mokėtinų netiesioginių mokesčių suma</v>
      </c>
      <c r="D33" s="65">
        <f>F33+NPV(FDN,G33:INDEX(G33:AJ33,PAL))</f>
        <v>0</v>
      </c>
      <c r="E33" s="65">
        <f>SUMIF($F$5:$AJ$5,"&lt;="&amp;PAL,$F33:$AJ33)</f>
        <v>0</v>
      </c>
      <c r="F33" s="78">
        <v>0</v>
      </c>
      <c r="G33" s="78">
        <v>0</v>
      </c>
      <c r="H33" s="78">
        <v>0</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c r="AA33" s="78">
        <v>0</v>
      </c>
      <c r="AB33" s="78">
        <v>0</v>
      </c>
      <c r="AC33" s="78">
        <v>0</v>
      </c>
      <c r="AD33" s="78">
        <v>0</v>
      </c>
      <c r="AE33" s="78">
        <v>0</v>
      </c>
      <c r="AF33" s="78">
        <v>0</v>
      </c>
      <c r="AG33" s="78">
        <v>0</v>
      </c>
      <c r="AH33" s="78">
        <v>0</v>
      </c>
      <c r="AI33" s="78">
        <v>0</v>
      </c>
      <c r="AJ33" s="78">
        <v>0</v>
      </c>
      <c r="AM33" s="383">
        <f>F33+NPV(SDN,G33:INDEX(G33:AJ33,PAL))</f>
        <v>0</v>
      </c>
      <c r="AN33" s="415">
        <f>F33+NPV(SDN,G33:INDEX(G33:AJ33,PAL))</f>
        <v>0</v>
      </c>
      <c r="AO33" s="387">
        <f>IF(COUNTIF(AP33:AY33,"Klaida")&gt;0,1,0)</f>
        <v>0</v>
      </c>
      <c r="AP33" s="59">
        <f>IF(COUNT(F33:INDEX(F33:AJ33,PAL+1))&lt;&gt;PAL+1,"Klaida",0)</f>
        <v>0</v>
      </c>
      <c r="AQ33" s="59"/>
      <c r="AR33" s="59"/>
      <c r="AS33" s="59"/>
      <c r="AT33" s="59"/>
      <c r="AU33" s="59"/>
      <c r="AV33" s="59"/>
      <c r="AW33" s="59"/>
      <c r="AX33" s="59"/>
      <c r="AY33" s="388"/>
    </row>
    <row r="34" spans="2:51" s="61" customFormat="1">
      <c r="B34" s="5" t="s">
        <v>28</v>
      </c>
      <c r="C34" s="5" t="str">
        <f>IF(Kalba="EN",Data2!C59,Data2!B59)</f>
        <v>Grynosios pajamos</v>
      </c>
      <c r="D34" s="62">
        <f>ROUND(SUM(D17)-SUM(D15,D22),0)</f>
        <v>0</v>
      </c>
      <c r="E34" s="62">
        <f t="shared" ref="E34:AJ34" si="12">ROUND(SUM(E17)-SUM(E15,E22),0)</f>
        <v>0</v>
      </c>
      <c r="F34" s="62">
        <f t="shared" si="12"/>
        <v>0</v>
      </c>
      <c r="G34" s="62">
        <f t="shared" si="12"/>
        <v>0</v>
      </c>
      <c r="H34" s="62">
        <f t="shared" si="12"/>
        <v>0</v>
      </c>
      <c r="I34" s="62">
        <f t="shared" si="12"/>
        <v>0</v>
      </c>
      <c r="J34" s="62">
        <f t="shared" si="12"/>
        <v>0</v>
      </c>
      <c r="K34" s="62">
        <f t="shared" si="12"/>
        <v>0</v>
      </c>
      <c r="L34" s="62">
        <f t="shared" si="12"/>
        <v>0</v>
      </c>
      <c r="M34" s="62">
        <f t="shared" si="12"/>
        <v>0</v>
      </c>
      <c r="N34" s="62">
        <f t="shared" si="12"/>
        <v>0</v>
      </c>
      <c r="O34" s="62">
        <f t="shared" si="12"/>
        <v>0</v>
      </c>
      <c r="P34" s="62">
        <f t="shared" si="12"/>
        <v>0</v>
      </c>
      <c r="Q34" s="62">
        <f t="shared" si="12"/>
        <v>0</v>
      </c>
      <c r="R34" s="62">
        <f t="shared" si="12"/>
        <v>0</v>
      </c>
      <c r="S34" s="62">
        <f t="shared" si="12"/>
        <v>0</v>
      </c>
      <c r="T34" s="62">
        <f t="shared" si="12"/>
        <v>0</v>
      </c>
      <c r="U34" s="62">
        <f t="shared" si="12"/>
        <v>0</v>
      </c>
      <c r="V34" s="62">
        <f t="shared" si="12"/>
        <v>0</v>
      </c>
      <c r="W34" s="62">
        <f t="shared" si="12"/>
        <v>0</v>
      </c>
      <c r="X34" s="62">
        <f t="shared" si="12"/>
        <v>0</v>
      </c>
      <c r="Y34" s="62">
        <f t="shared" si="12"/>
        <v>0</v>
      </c>
      <c r="Z34" s="62">
        <f t="shared" si="12"/>
        <v>0</v>
      </c>
      <c r="AA34" s="62">
        <f t="shared" si="12"/>
        <v>0</v>
      </c>
      <c r="AB34" s="62">
        <f t="shared" si="12"/>
        <v>0</v>
      </c>
      <c r="AC34" s="62">
        <f t="shared" si="12"/>
        <v>0</v>
      </c>
      <c r="AD34" s="62">
        <f t="shared" si="12"/>
        <v>0</v>
      </c>
      <c r="AE34" s="62">
        <f t="shared" si="12"/>
        <v>0</v>
      </c>
      <c r="AF34" s="62">
        <f t="shared" si="12"/>
        <v>0</v>
      </c>
      <c r="AG34" s="62">
        <f t="shared" si="12"/>
        <v>0</v>
      </c>
      <c r="AH34" s="62">
        <f t="shared" si="12"/>
        <v>0</v>
      </c>
      <c r="AI34" s="62">
        <f t="shared" si="12"/>
        <v>0</v>
      </c>
      <c r="AJ34" s="62">
        <f t="shared" si="12"/>
        <v>0</v>
      </c>
      <c r="AM34" s="382">
        <f>ROUND(SUM(AO17)-SUM(AO7,AO21),0)</f>
        <v>0</v>
      </c>
      <c r="AN34" s="382">
        <f>ROUND(SUM(AP17)-SUM(AP7,AP21),0)</f>
        <v>0</v>
      </c>
      <c r="AO34" s="389"/>
      <c r="AP34" s="63"/>
      <c r="AQ34" s="63"/>
      <c r="AR34" s="63"/>
      <c r="AS34" s="63"/>
      <c r="AT34" s="63"/>
      <c r="AU34" s="63"/>
      <c r="AV34" s="63"/>
      <c r="AW34" s="63"/>
      <c r="AX34" s="63"/>
      <c r="AY34" s="390"/>
    </row>
    <row r="35" spans="2:51" s="61" customFormat="1">
      <c r="B35" s="66" t="s">
        <v>313</v>
      </c>
      <c r="C35" s="5" t="str">
        <f>IF(Kalba="EN",Data2!C60,Data2!B60)</f>
        <v>Finansavimas, iš viso</v>
      </c>
      <c r="D35" s="62">
        <f>SUM(D36,D41,D44)</f>
        <v>0</v>
      </c>
      <c r="E35" s="62">
        <f t="shared" ref="E35:AJ35" si="13">SUM(E36,E41,E44)</f>
        <v>0</v>
      </c>
      <c r="F35" s="62">
        <f t="shared" si="13"/>
        <v>0</v>
      </c>
      <c r="G35" s="62">
        <f t="shared" si="13"/>
        <v>0</v>
      </c>
      <c r="H35" s="62">
        <f t="shared" si="13"/>
        <v>0</v>
      </c>
      <c r="I35" s="62">
        <f t="shared" si="13"/>
        <v>0</v>
      </c>
      <c r="J35" s="62">
        <f t="shared" si="13"/>
        <v>0</v>
      </c>
      <c r="K35" s="62">
        <f t="shared" si="13"/>
        <v>0</v>
      </c>
      <c r="L35" s="62">
        <f t="shared" si="13"/>
        <v>0</v>
      </c>
      <c r="M35" s="62">
        <f t="shared" si="13"/>
        <v>0</v>
      </c>
      <c r="N35" s="62">
        <f t="shared" si="13"/>
        <v>0</v>
      </c>
      <c r="O35" s="62">
        <f t="shared" si="13"/>
        <v>0</v>
      </c>
      <c r="P35" s="62">
        <f t="shared" si="13"/>
        <v>0</v>
      </c>
      <c r="Q35" s="62">
        <f t="shared" si="13"/>
        <v>0</v>
      </c>
      <c r="R35" s="62">
        <f t="shared" si="13"/>
        <v>0</v>
      </c>
      <c r="S35" s="62">
        <f t="shared" si="13"/>
        <v>0</v>
      </c>
      <c r="T35" s="62">
        <f t="shared" si="13"/>
        <v>0</v>
      </c>
      <c r="U35" s="62">
        <f t="shared" si="13"/>
        <v>0</v>
      </c>
      <c r="V35" s="62">
        <f t="shared" si="13"/>
        <v>0</v>
      </c>
      <c r="W35" s="62">
        <f t="shared" si="13"/>
        <v>0</v>
      </c>
      <c r="X35" s="62">
        <f t="shared" si="13"/>
        <v>0</v>
      </c>
      <c r="Y35" s="62">
        <f t="shared" si="13"/>
        <v>0</v>
      </c>
      <c r="Z35" s="62">
        <f t="shared" si="13"/>
        <v>0</v>
      </c>
      <c r="AA35" s="62">
        <f t="shared" si="13"/>
        <v>0</v>
      </c>
      <c r="AB35" s="62">
        <f t="shared" si="13"/>
        <v>0</v>
      </c>
      <c r="AC35" s="62">
        <f t="shared" si="13"/>
        <v>0</v>
      </c>
      <c r="AD35" s="62">
        <f t="shared" si="13"/>
        <v>0</v>
      </c>
      <c r="AE35" s="62">
        <f t="shared" si="13"/>
        <v>0</v>
      </c>
      <c r="AF35" s="62">
        <f t="shared" si="13"/>
        <v>0</v>
      </c>
      <c r="AG35" s="62">
        <f t="shared" si="13"/>
        <v>0</v>
      </c>
      <c r="AH35" s="62">
        <f t="shared" si="13"/>
        <v>0</v>
      </c>
      <c r="AI35" s="62">
        <f t="shared" si="13"/>
        <v>0</v>
      </c>
      <c r="AJ35" s="62">
        <f t="shared" si="13"/>
        <v>0</v>
      </c>
      <c r="AM35" s="382">
        <f>SUM(AO36,AO41,AO44)</f>
        <v>0</v>
      </c>
      <c r="AN35" s="382">
        <f>SUM(AP36,AP41,AP44)</f>
        <v>0</v>
      </c>
      <c r="AO35" s="389"/>
      <c r="AP35" s="63"/>
      <c r="AQ35" s="63"/>
      <c r="AR35" s="63"/>
      <c r="AS35" s="63"/>
      <c r="AT35" s="63"/>
      <c r="AU35" s="63"/>
      <c r="AV35" s="63"/>
      <c r="AW35" s="63"/>
      <c r="AX35" s="63"/>
      <c r="AY35" s="390"/>
    </row>
    <row r="36" spans="2:51" s="61" customFormat="1">
      <c r="B36" s="66" t="s">
        <v>32</v>
      </c>
      <c r="C36" s="5" t="str">
        <f>IF(Kalba="EN",Data2!C61,Data2!B61)</f>
        <v>Prašomas finansavimas</v>
      </c>
      <c r="D36" s="62">
        <f>ROUND(SUM(D37:D40),0)</f>
        <v>0</v>
      </c>
      <c r="E36" s="62">
        <f>ROUND(SUM(E37:E40),0)</f>
        <v>0</v>
      </c>
      <c r="F36" s="62">
        <f t="shared" ref="F36:AJ36" si="14">ROUND(SUM(F37:F40),0)</f>
        <v>0</v>
      </c>
      <c r="G36" s="62">
        <f t="shared" si="14"/>
        <v>0</v>
      </c>
      <c r="H36" s="62">
        <f t="shared" si="14"/>
        <v>0</v>
      </c>
      <c r="I36" s="62">
        <f t="shared" si="14"/>
        <v>0</v>
      </c>
      <c r="J36" s="62">
        <f t="shared" si="14"/>
        <v>0</v>
      </c>
      <c r="K36" s="62">
        <f t="shared" si="14"/>
        <v>0</v>
      </c>
      <c r="L36" s="62">
        <f t="shared" si="14"/>
        <v>0</v>
      </c>
      <c r="M36" s="62">
        <f t="shared" si="14"/>
        <v>0</v>
      </c>
      <c r="N36" s="62">
        <f t="shared" si="14"/>
        <v>0</v>
      </c>
      <c r="O36" s="62">
        <f t="shared" si="14"/>
        <v>0</v>
      </c>
      <c r="P36" s="62">
        <f t="shared" si="14"/>
        <v>0</v>
      </c>
      <c r="Q36" s="62">
        <f t="shared" si="14"/>
        <v>0</v>
      </c>
      <c r="R36" s="62">
        <f t="shared" si="14"/>
        <v>0</v>
      </c>
      <c r="S36" s="62">
        <f t="shared" si="14"/>
        <v>0</v>
      </c>
      <c r="T36" s="62">
        <f t="shared" si="14"/>
        <v>0</v>
      </c>
      <c r="U36" s="62">
        <f t="shared" si="14"/>
        <v>0</v>
      </c>
      <c r="V36" s="62">
        <f t="shared" si="14"/>
        <v>0</v>
      </c>
      <c r="W36" s="62">
        <f t="shared" si="14"/>
        <v>0</v>
      </c>
      <c r="X36" s="62">
        <f t="shared" si="14"/>
        <v>0</v>
      </c>
      <c r="Y36" s="62">
        <f t="shared" si="14"/>
        <v>0</v>
      </c>
      <c r="Z36" s="62">
        <f t="shared" si="14"/>
        <v>0</v>
      </c>
      <c r="AA36" s="62">
        <f t="shared" si="14"/>
        <v>0</v>
      </c>
      <c r="AB36" s="62">
        <f t="shared" si="14"/>
        <v>0</v>
      </c>
      <c r="AC36" s="62">
        <f t="shared" si="14"/>
        <v>0</v>
      </c>
      <c r="AD36" s="62">
        <f t="shared" si="14"/>
        <v>0</v>
      </c>
      <c r="AE36" s="62">
        <f t="shared" si="14"/>
        <v>0</v>
      </c>
      <c r="AF36" s="62">
        <f t="shared" si="14"/>
        <v>0</v>
      </c>
      <c r="AG36" s="62">
        <f t="shared" si="14"/>
        <v>0</v>
      </c>
      <c r="AH36" s="62">
        <f t="shared" si="14"/>
        <v>0</v>
      </c>
      <c r="AI36" s="62">
        <f t="shared" si="14"/>
        <v>0</v>
      </c>
      <c r="AJ36" s="62">
        <f t="shared" si="14"/>
        <v>0</v>
      </c>
      <c r="AM36" s="382">
        <f>ROUND(SUM(AM37:AM40),0)</f>
        <v>0</v>
      </c>
      <c r="AN36" s="382">
        <f>ROUND(SUM(AN37:AN40),0)</f>
        <v>0</v>
      </c>
      <c r="AO36" s="389"/>
      <c r="AP36" s="63"/>
      <c r="AQ36" s="63"/>
      <c r="AR36" s="63"/>
      <c r="AS36" s="63"/>
      <c r="AT36" s="63"/>
      <c r="AU36" s="63"/>
      <c r="AV36" s="63"/>
      <c r="AW36" s="63"/>
      <c r="AX36" s="63"/>
      <c r="AY36" s="390"/>
    </row>
    <row r="37" spans="2:51">
      <c r="B37" s="64" t="s">
        <v>34</v>
      </c>
      <c r="C37" s="4" t="str">
        <f>IF(Kalba="EN",Data2!C62,Data2!B62)</f>
        <v>ES struktūrinės paramos lėšos</v>
      </c>
      <c r="D37" s="65">
        <f>F37+NPV(FDN,G37:INDEX(G37:AJ37,PAL))</f>
        <v>0</v>
      </c>
      <c r="E37" s="65">
        <f>SUMIF($F$5:$AJ$5,"&lt;="&amp;PAL,$F37:$AJ37)</f>
        <v>0</v>
      </c>
      <c r="F37" s="78">
        <v>0</v>
      </c>
      <c r="G37" s="78">
        <v>0</v>
      </c>
      <c r="H37" s="78">
        <v>0</v>
      </c>
      <c r="I37" s="78">
        <v>0</v>
      </c>
      <c r="J37" s="78">
        <v>0</v>
      </c>
      <c r="K37" s="78">
        <v>0</v>
      </c>
      <c r="L37" s="78">
        <v>0</v>
      </c>
      <c r="M37" s="78">
        <v>0</v>
      </c>
      <c r="N37" s="78">
        <v>0</v>
      </c>
      <c r="O37" s="78">
        <v>0</v>
      </c>
      <c r="P37" s="78">
        <v>0</v>
      </c>
      <c r="Q37" s="78">
        <v>0</v>
      </c>
      <c r="R37" s="78">
        <v>0</v>
      </c>
      <c r="S37" s="78">
        <v>0</v>
      </c>
      <c r="T37" s="78">
        <v>0</v>
      </c>
      <c r="U37" s="78">
        <v>0</v>
      </c>
      <c r="V37" s="78">
        <v>0</v>
      </c>
      <c r="W37" s="78">
        <v>0</v>
      </c>
      <c r="X37" s="78">
        <v>0</v>
      </c>
      <c r="Y37" s="78">
        <v>0</v>
      </c>
      <c r="Z37" s="78">
        <v>0</v>
      </c>
      <c r="AA37" s="78">
        <v>0</v>
      </c>
      <c r="AB37" s="78">
        <v>0</v>
      </c>
      <c r="AC37" s="78">
        <v>0</v>
      </c>
      <c r="AD37" s="78">
        <v>0</v>
      </c>
      <c r="AE37" s="78">
        <v>0</v>
      </c>
      <c r="AF37" s="78">
        <v>0</v>
      </c>
      <c r="AG37" s="78">
        <v>0</v>
      </c>
      <c r="AH37" s="78">
        <v>0</v>
      </c>
      <c r="AI37" s="78">
        <v>0</v>
      </c>
      <c r="AJ37" s="78">
        <v>0</v>
      </c>
      <c r="AM37" s="383">
        <f>F37+NPV(SDN,G37:INDEX(G37:AJ37,PAL))</f>
        <v>0</v>
      </c>
      <c r="AN37" s="415">
        <f>F37+NPV(SDN,G37:INDEX(G37:AJ37,PAL))</f>
        <v>0</v>
      </c>
      <c r="AO37" s="387">
        <f>IF(COUNTIF(AP37:AY37,"Klaida")&gt;0,1,0)</f>
        <v>0</v>
      </c>
      <c r="AP37" s="59">
        <f>IF(COUNT(F37:INDEX(F37:AJ37,PAL+1))&lt;&gt;PAL+1,"Klaida",0)</f>
        <v>0</v>
      </c>
      <c r="AQ37" s="59"/>
      <c r="AR37" s="59"/>
      <c r="AS37" s="59"/>
      <c r="AT37" s="59"/>
      <c r="AU37" s="59"/>
      <c r="AV37" s="59"/>
      <c r="AW37" s="59"/>
      <c r="AX37" s="59"/>
      <c r="AY37" s="388"/>
    </row>
    <row r="38" spans="2:51">
      <c r="B38" s="64" t="s">
        <v>36</v>
      </c>
      <c r="C38" s="4" t="str">
        <f>IF(Kalba="EN",Data2!C63,Data2!B63)</f>
        <v>LR bendrojo finansavimo lėšos</v>
      </c>
      <c r="D38" s="65">
        <f>F38+NPV(FDN,G38:INDEX(G38:AJ38,PAL))</f>
        <v>0</v>
      </c>
      <c r="E38" s="65">
        <f>SUMIF($F$5:$AJ$5,"&lt;="&amp;PAL,$F38:$AJ38)</f>
        <v>0</v>
      </c>
      <c r="F38" s="78">
        <v>0</v>
      </c>
      <c r="G38" s="78">
        <v>0</v>
      </c>
      <c r="H38" s="78">
        <v>0</v>
      </c>
      <c r="I38" s="78">
        <v>0</v>
      </c>
      <c r="J38" s="78">
        <v>0</v>
      </c>
      <c r="K38" s="78">
        <v>0</v>
      </c>
      <c r="L38" s="78">
        <v>0</v>
      </c>
      <c r="M38" s="78">
        <v>0</v>
      </c>
      <c r="N38" s="78">
        <v>0</v>
      </c>
      <c r="O38" s="78">
        <v>0</v>
      </c>
      <c r="P38" s="78">
        <v>0</v>
      </c>
      <c r="Q38" s="78">
        <v>0</v>
      </c>
      <c r="R38" s="78">
        <v>0</v>
      </c>
      <c r="S38" s="78">
        <v>0</v>
      </c>
      <c r="T38" s="78">
        <v>0</v>
      </c>
      <c r="U38" s="78">
        <v>0</v>
      </c>
      <c r="V38" s="78">
        <v>0</v>
      </c>
      <c r="W38" s="78">
        <v>0</v>
      </c>
      <c r="X38" s="78">
        <v>0</v>
      </c>
      <c r="Y38" s="78">
        <v>0</v>
      </c>
      <c r="Z38" s="78">
        <v>0</v>
      </c>
      <c r="AA38" s="78">
        <v>0</v>
      </c>
      <c r="AB38" s="78">
        <v>0</v>
      </c>
      <c r="AC38" s="78">
        <v>0</v>
      </c>
      <c r="AD38" s="78">
        <v>0</v>
      </c>
      <c r="AE38" s="78">
        <v>0</v>
      </c>
      <c r="AF38" s="78">
        <v>0</v>
      </c>
      <c r="AG38" s="78">
        <v>0</v>
      </c>
      <c r="AH38" s="78">
        <v>0</v>
      </c>
      <c r="AI38" s="78">
        <v>0</v>
      </c>
      <c r="AJ38" s="78">
        <v>0</v>
      </c>
      <c r="AM38" s="383">
        <f>F38+NPV(SDN,G38:INDEX(G38:AJ38,PAL))</f>
        <v>0</v>
      </c>
      <c r="AN38" s="415">
        <f>F38+NPV(SDN,G38:INDEX(G38:AJ38,PAL))</f>
        <v>0</v>
      </c>
      <c r="AO38" s="387">
        <f>IF(COUNTIF(AP38:AY38,"Klaida")&gt;0,1,0)</f>
        <v>0</v>
      </c>
      <c r="AP38" s="59">
        <f>IF(COUNT(F38:INDEX(F38:AJ38,PAL+1))&lt;&gt;PAL+1,"Klaida",0)</f>
        <v>0</v>
      </c>
      <c r="AQ38" s="59"/>
      <c r="AR38" s="59"/>
      <c r="AS38" s="59"/>
      <c r="AT38" s="59"/>
      <c r="AU38" s="59"/>
      <c r="AV38" s="59"/>
      <c r="AW38" s="59"/>
      <c r="AX38" s="59"/>
      <c r="AY38" s="388"/>
    </row>
    <row r="39" spans="2:51">
      <c r="B39" s="64" t="s">
        <v>38</v>
      </c>
      <c r="C39" s="4" t="str">
        <f>IF(Kalba="EN",Data2!C64,Data2!B64)</f>
        <v>Kito tarptautinio finansavimo lėšos</v>
      </c>
      <c r="D39" s="65">
        <f>F39+NPV(FDN,G39:INDEX(G39:AJ39,PAL))</f>
        <v>0</v>
      </c>
      <c r="E39" s="65">
        <f>SUMIF($F$5:$AJ$5,"&lt;="&amp;PAL,$F39:$AJ39)</f>
        <v>0</v>
      </c>
      <c r="F39" s="78">
        <v>0</v>
      </c>
      <c r="G39" s="78">
        <v>0</v>
      </c>
      <c r="H39" s="78">
        <v>0</v>
      </c>
      <c r="I39" s="78">
        <v>0</v>
      </c>
      <c r="J39" s="78">
        <v>0</v>
      </c>
      <c r="K39" s="78">
        <v>0</v>
      </c>
      <c r="L39" s="78">
        <v>0</v>
      </c>
      <c r="M39" s="78">
        <v>0</v>
      </c>
      <c r="N39" s="78">
        <v>0</v>
      </c>
      <c r="O39" s="78">
        <v>0</v>
      </c>
      <c r="P39" s="78">
        <v>0</v>
      </c>
      <c r="Q39" s="78">
        <v>0</v>
      </c>
      <c r="R39" s="78">
        <v>0</v>
      </c>
      <c r="S39" s="78">
        <v>0</v>
      </c>
      <c r="T39" s="78">
        <v>0</v>
      </c>
      <c r="U39" s="78">
        <v>0</v>
      </c>
      <c r="V39" s="78">
        <v>0</v>
      </c>
      <c r="W39" s="78">
        <v>0</v>
      </c>
      <c r="X39" s="78">
        <v>0</v>
      </c>
      <c r="Y39" s="78">
        <v>0</v>
      </c>
      <c r="Z39" s="78">
        <v>0</v>
      </c>
      <c r="AA39" s="78">
        <v>0</v>
      </c>
      <c r="AB39" s="78">
        <v>0</v>
      </c>
      <c r="AC39" s="78">
        <v>0</v>
      </c>
      <c r="AD39" s="78">
        <v>0</v>
      </c>
      <c r="AE39" s="78">
        <v>0</v>
      </c>
      <c r="AF39" s="78">
        <v>0</v>
      </c>
      <c r="AG39" s="78">
        <v>0</v>
      </c>
      <c r="AH39" s="78">
        <v>0</v>
      </c>
      <c r="AI39" s="78">
        <v>0</v>
      </c>
      <c r="AJ39" s="78">
        <v>0</v>
      </c>
      <c r="AM39" s="383">
        <f>F39+NPV(SDN,G39:INDEX(G39:AJ39,PAL))</f>
        <v>0</v>
      </c>
      <c r="AN39" s="415">
        <f>F39+NPV(SDN,G39:INDEX(G39:AJ39,PAL))</f>
        <v>0</v>
      </c>
      <c r="AO39" s="387">
        <f>IF(COUNTIF(AP39:AY39,"Klaida")&gt;0,1,0)</f>
        <v>0</v>
      </c>
      <c r="AP39" s="59">
        <f>IF(COUNT(F39:INDEX(F39:AJ39,PAL+1))&lt;&gt;PAL+1,"Klaida",0)</f>
        <v>0</v>
      </c>
      <c r="AQ39" s="59"/>
      <c r="AR39" s="59"/>
      <c r="AS39" s="59"/>
      <c r="AT39" s="59"/>
      <c r="AU39" s="59"/>
      <c r="AV39" s="59"/>
      <c r="AW39" s="59"/>
      <c r="AX39" s="59"/>
      <c r="AY39" s="388"/>
    </row>
    <row r="40" spans="2:51" ht="25.5">
      <c r="B40" s="64" t="s">
        <v>40</v>
      </c>
      <c r="C40" s="4" t="str">
        <f>IF(Kalba="EN",Data2!C65,Data2!B65)</f>
        <v>Specialiosios programos lėšos, skirtos padengti netinkamą finansuoti PVM</v>
      </c>
      <c r="D40" s="65">
        <f>F40+NPV(FDN,G40:INDEX(G40:AJ40,PAL))</f>
        <v>0</v>
      </c>
      <c r="E40" s="65">
        <f>SUMIF($F$5:$AJ$5,"&lt;="&amp;PAL,$F40:$AJ40)</f>
        <v>0</v>
      </c>
      <c r="F40" s="78">
        <v>0</v>
      </c>
      <c r="G40" s="78">
        <v>0</v>
      </c>
      <c r="H40" s="78">
        <v>0</v>
      </c>
      <c r="I40" s="78">
        <v>0</v>
      </c>
      <c r="J40" s="78">
        <v>0</v>
      </c>
      <c r="K40" s="78">
        <v>0</v>
      </c>
      <c r="L40" s="78">
        <v>0</v>
      </c>
      <c r="M40" s="78">
        <v>0</v>
      </c>
      <c r="N40" s="78">
        <v>0</v>
      </c>
      <c r="O40" s="78">
        <v>0</v>
      </c>
      <c r="P40" s="78">
        <v>0</v>
      </c>
      <c r="Q40" s="78">
        <v>0</v>
      </c>
      <c r="R40" s="78">
        <v>0</v>
      </c>
      <c r="S40" s="78">
        <v>0</v>
      </c>
      <c r="T40" s="78">
        <v>0</v>
      </c>
      <c r="U40" s="78">
        <v>0</v>
      </c>
      <c r="V40" s="78">
        <v>0</v>
      </c>
      <c r="W40" s="78">
        <v>0</v>
      </c>
      <c r="X40" s="78">
        <v>0</v>
      </c>
      <c r="Y40" s="78">
        <v>0</v>
      </c>
      <c r="Z40" s="78">
        <v>0</v>
      </c>
      <c r="AA40" s="78">
        <v>0</v>
      </c>
      <c r="AB40" s="78">
        <v>0</v>
      </c>
      <c r="AC40" s="78">
        <v>0</v>
      </c>
      <c r="AD40" s="78">
        <v>0</v>
      </c>
      <c r="AE40" s="78">
        <v>0</v>
      </c>
      <c r="AF40" s="78">
        <v>0</v>
      </c>
      <c r="AG40" s="78">
        <v>0</v>
      </c>
      <c r="AH40" s="78">
        <v>0</v>
      </c>
      <c r="AI40" s="78">
        <v>0</v>
      </c>
      <c r="AJ40" s="78">
        <v>0</v>
      </c>
      <c r="AM40" s="383">
        <f>F40+NPV(SDN,G40:INDEX(G40:AJ40,PAL))</f>
        <v>0</v>
      </c>
      <c r="AN40" s="415">
        <f>F40+NPV(SDN,G40:INDEX(G40:AJ40,PAL))</f>
        <v>0</v>
      </c>
      <c r="AO40" s="387">
        <f>IF(COUNTIF(AP40:AY40,"Klaida")&gt;0,1,0)</f>
        <v>0</v>
      </c>
      <c r="AP40" s="59">
        <f>IF(COUNT(F40:INDEX(F40:AJ40,PAL+1))&lt;&gt;PAL+1,"Klaida",0)</f>
        <v>0</v>
      </c>
      <c r="AQ40" s="59"/>
      <c r="AR40" s="59"/>
      <c r="AS40" s="59"/>
      <c r="AT40" s="59"/>
      <c r="AU40" s="59"/>
      <c r="AV40" s="59"/>
      <c r="AW40" s="59"/>
      <c r="AX40" s="59"/>
      <c r="AY40" s="388"/>
    </row>
    <row r="41" spans="2:51" s="61" customFormat="1">
      <c r="B41" s="66" t="s">
        <v>41</v>
      </c>
      <c r="C41" s="5" t="str">
        <f>IF(Kalba="EN",Data2!C66,Data2!B66)</f>
        <v>Nuosavos lėšos</v>
      </c>
      <c r="D41" s="62">
        <f>ROUND(SUM(D42:D43),0)</f>
        <v>0</v>
      </c>
      <c r="E41" s="62">
        <f>ROUND(SUM(E42:E43),0)</f>
        <v>0</v>
      </c>
      <c r="F41" s="62">
        <f t="shared" ref="F41:AJ41" si="15">ROUND(SUM(F42:F43),0)</f>
        <v>0</v>
      </c>
      <c r="G41" s="62">
        <f t="shared" si="15"/>
        <v>0</v>
      </c>
      <c r="H41" s="62">
        <f t="shared" si="15"/>
        <v>0</v>
      </c>
      <c r="I41" s="62">
        <f t="shared" si="15"/>
        <v>0</v>
      </c>
      <c r="J41" s="62">
        <f t="shared" si="15"/>
        <v>0</v>
      </c>
      <c r="K41" s="62">
        <f t="shared" si="15"/>
        <v>0</v>
      </c>
      <c r="L41" s="62">
        <f t="shared" si="15"/>
        <v>0</v>
      </c>
      <c r="M41" s="62">
        <f t="shared" si="15"/>
        <v>0</v>
      </c>
      <c r="N41" s="62">
        <f t="shared" si="15"/>
        <v>0</v>
      </c>
      <c r="O41" s="62">
        <f t="shared" si="15"/>
        <v>0</v>
      </c>
      <c r="P41" s="62">
        <f t="shared" si="15"/>
        <v>0</v>
      </c>
      <c r="Q41" s="62">
        <f t="shared" si="15"/>
        <v>0</v>
      </c>
      <c r="R41" s="62">
        <f t="shared" si="15"/>
        <v>0</v>
      </c>
      <c r="S41" s="62">
        <f t="shared" si="15"/>
        <v>0</v>
      </c>
      <c r="T41" s="62">
        <f t="shared" si="15"/>
        <v>0</v>
      </c>
      <c r="U41" s="62">
        <f t="shared" si="15"/>
        <v>0</v>
      </c>
      <c r="V41" s="62">
        <f t="shared" si="15"/>
        <v>0</v>
      </c>
      <c r="W41" s="62">
        <f t="shared" si="15"/>
        <v>0</v>
      </c>
      <c r="X41" s="62">
        <f t="shared" si="15"/>
        <v>0</v>
      </c>
      <c r="Y41" s="62">
        <f t="shared" si="15"/>
        <v>0</v>
      </c>
      <c r="Z41" s="62">
        <f t="shared" si="15"/>
        <v>0</v>
      </c>
      <c r="AA41" s="62">
        <f t="shared" si="15"/>
        <v>0</v>
      </c>
      <c r="AB41" s="62">
        <f t="shared" si="15"/>
        <v>0</v>
      </c>
      <c r="AC41" s="62">
        <f t="shared" si="15"/>
        <v>0</v>
      </c>
      <c r="AD41" s="62">
        <f t="shared" si="15"/>
        <v>0</v>
      </c>
      <c r="AE41" s="62">
        <f t="shared" si="15"/>
        <v>0</v>
      </c>
      <c r="AF41" s="62">
        <f t="shared" si="15"/>
        <v>0</v>
      </c>
      <c r="AG41" s="62">
        <f t="shared" si="15"/>
        <v>0</v>
      </c>
      <c r="AH41" s="62">
        <f t="shared" si="15"/>
        <v>0</v>
      </c>
      <c r="AI41" s="62">
        <f t="shared" si="15"/>
        <v>0</v>
      </c>
      <c r="AJ41" s="62">
        <f t="shared" si="15"/>
        <v>0</v>
      </c>
      <c r="AM41" s="382">
        <f>ROUND(SUM(AM42:AM43),0)</f>
        <v>0</v>
      </c>
      <c r="AN41" s="382">
        <f>ROUND(SUM(AN42:AN43),0)</f>
        <v>0</v>
      </c>
      <c r="AO41" s="389"/>
      <c r="AP41" s="63"/>
      <c r="AQ41" s="63"/>
      <c r="AR41" s="63"/>
      <c r="AS41" s="63"/>
      <c r="AT41" s="63"/>
      <c r="AU41" s="63"/>
      <c r="AV41" s="63"/>
      <c r="AW41" s="63"/>
      <c r="AX41" s="63"/>
      <c r="AY41" s="390"/>
    </row>
    <row r="42" spans="2:51" ht="25.5">
      <c r="B42" s="64" t="s">
        <v>42</v>
      </c>
      <c r="C42" s="4" t="str">
        <f>IF(Kalba="EN",Data2!C67,Data2!B67)</f>
        <v>Viešosios lėšos (valstybės, savivaldybės biudžetai, kiti viešųjų lėšų šaltiniai)</v>
      </c>
      <c r="D42" s="65">
        <f>F42+NPV(FDN,G42:INDEX(G42:AJ42,PAL))</f>
        <v>0</v>
      </c>
      <c r="E42" s="65">
        <f>SUMIF($F$5:$AJ$5,"&lt;="&amp;PAL,$F42:$AJ42)</f>
        <v>0</v>
      </c>
      <c r="F42" s="78">
        <v>0</v>
      </c>
      <c r="G42" s="78">
        <v>0</v>
      </c>
      <c r="H42" s="78">
        <v>0</v>
      </c>
      <c r="I42" s="78">
        <v>0</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c r="AA42" s="78">
        <v>0</v>
      </c>
      <c r="AB42" s="78">
        <v>0</v>
      </c>
      <c r="AC42" s="78">
        <v>0</v>
      </c>
      <c r="AD42" s="78">
        <v>0</v>
      </c>
      <c r="AE42" s="78">
        <v>0</v>
      </c>
      <c r="AF42" s="78">
        <v>0</v>
      </c>
      <c r="AG42" s="78">
        <v>0</v>
      </c>
      <c r="AH42" s="78">
        <v>0</v>
      </c>
      <c r="AI42" s="78">
        <v>0</v>
      </c>
      <c r="AJ42" s="78">
        <v>0</v>
      </c>
      <c r="AM42" s="383">
        <f>F42+NPV(SDN,G42:INDEX(G42:AJ42,PAL))</f>
        <v>0</v>
      </c>
      <c r="AN42" s="415">
        <f>F42+NPV(SDN,G42:INDEX(G42:AJ42,PAL))</f>
        <v>0</v>
      </c>
      <c r="AO42" s="387">
        <f>IF(COUNTIF(AP42:AY42,"Klaida")&gt;0,1,0)</f>
        <v>0</v>
      </c>
      <c r="AP42" s="59">
        <f>IF(COUNT(F42:INDEX(F42:AJ42,PAL+1))&lt;&gt;PAL+1,"Klaida",0)</f>
        <v>0</v>
      </c>
      <c r="AQ42" s="59"/>
      <c r="AR42" s="59"/>
      <c r="AS42" s="59"/>
      <c r="AT42" s="59"/>
      <c r="AU42" s="59"/>
      <c r="AV42" s="59"/>
      <c r="AW42" s="59"/>
      <c r="AX42" s="59"/>
      <c r="AY42" s="388"/>
    </row>
    <row r="43" spans="2:51">
      <c r="B43" s="64" t="s">
        <v>43</v>
      </c>
      <c r="C43" s="4" t="str">
        <f>IF(Kalba="EN",Data2!C68,Data2!B68)</f>
        <v>Privačios lėšos (nuosavos, kitos privačios lėšos)</v>
      </c>
      <c r="D43" s="65">
        <f>F43+NPV(FDN,G43:INDEX(G43:AJ43,PAL))</f>
        <v>0</v>
      </c>
      <c r="E43" s="65">
        <f>SUMIF($F$5:$AJ$5,"&lt;="&amp;PAL,$F43:$AJ43)</f>
        <v>0</v>
      </c>
      <c r="F43" s="78">
        <v>0</v>
      </c>
      <c r="G43" s="78">
        <v>0</v>
      </c>
      <c r="H43" s="78">
        <v>0</v>
      </c>
      <c r="I43" s="78">
        <v>0</v>
      </c>
      <c r="J43" s="78">
        <v>0</v>
      </c>
      <c r="K43" s="78">
        <v>0</v>
      </c>
      <c r="L43" s="78">
        <v>0</v>
      </c>
      <c r="M43" s="78">
        <v>0</v>
      </c>
      <c r="N43" s="78">
        <v>0</v>
      </c>
      <c r="O43" s="78">
        <v>0</v>
      </c>
      <c r="P43" s="78">
        <v>0</v>
      </c>
      <c r="Q43" s="78">
        <v>0</v>
      </c>
      <c r="R43" s="78">
        <v>0</v>
      </c>
      <c r="S43" s="78">
        <v>0</v>
      </c>
      <c r="T43" s="78">
        <v>0</v>
      </c>
      <c r="U43" s="78">
        <v>0</v>
      </c>
      <c r="V43" s="78">
        <v>0</v>
      </c>
      <c r="W43" s="78">
        <v>0</v>
      </c>
      <c r="X43" s="78">
        <v>0</v>
      </c>
      <c r="Y43" s="78">
        <v>0</v>
      </c>
      <c r="Z43" s="78">
        <v>0</v>
      </c>
      <c r="AA43" s="78">
        <v>0</v>
      </c>
      <c r="AB43" s="78">
        <v>0</v>
      </c>
      <c r="AC43" s="78">
        <v>0</v>
      </c>
      <c r="AD43" s="78">
        <v>0</v>
      </c>
      <c r="AE43" s="78">
        <v>0</v>
      </c>
      <c r="AF43" s="78">
        <v>0</v>
      </c>
      <c r="AG43" s="78">
        <v>0</v>
      </c>
      <c r="AH43" s="78">
        <v>0</v>
      </c>
      <c r="AI43" s="78">
        <v>0</v>
      </c>
      <c r="AJ43" s="78">
        <v>0</v>
      </c>
      <c r="AM43" s="383">
        <f>F43+NPV(SDN,G43:INDEX(G43:AJ43,PAL))</f>
        <v>0</v>
      </c>
      <c r="AN43" s="415">
        <f>F43+NPV(SDN,G43:INDEX(G43:AJ43,PAL))</f>
        <v>0</v>
      </c>
      <c r="AO43" s="387">
        <f>IF(COUNTIF(AP43:AY43,"Klaida")&gt;0,1,0)</f>
        <v>0</v>
      </c>
      <c r="AP43" s="59">
        <f>IF(COUNT(F43:INDEX(F43:AJ43,PAL+1))&lt;&gt;PAL+1,"Klaida",0)</f>
        <v>0</v>
      </c>
      <c r="AQ43" s="59"/>
      <c r="AR43" s="59"/>
      <c r="AS43" s="59"/>
      <c r="AT43" s="59"/>
      <c r="AU43" s="59"/>
      <c r="AV43" s="59"/>
      <c r="AW43" s="59"/>
      <c r="AX43" s="59"/>
      <c r="AY43" s="388"/>
    </row>
    <row r="44" spans="2:51" s="61" customFormat="1">
      <c r="B44" s="66" t="s">
        <v>44</v>
      </c>
      <c r="C44" s="5" t="str">
        <f>IF(Kalba="EN",Data2!C69,Data2!B69)</f>
        <v>Paskolos</v>
      </c>
      <c r="D44" s="62">
        <f>ROUND(SUM(D45)-SUM(D46),0)</f>
        <v>0</v>
      </c>
      <c r="E44" s="62">
        <f>ROUND(SUM(E45)-SUM(E46),0)</f>
        <v>0</v>
      </c>
      <c r="F44" s="62">
        <f t="shared" ref="F44:AJ44" si="16">ROUND(SUM(F45)-SUM(F46),0)</f>
        <v>0</v>
      </c>
      <c r="G44" s="62">
        <f t="shared" si="16"/>
        <v>0</v>
      </c>
      <c r="H44" s="62">
        <f t="shared" si="16"/>
        <v>0</v>
      </c>
      <c r="I44" s="62">
        <f t="shared" si="16"/>
        <v>0</v>
      </c>
      <c r="J44" s="62">
        <f t="shared" si="16"/>
        <v>0</v>
      </c>
      <c r="K44" s="62">
        <f t="shared" si="16"/>
        <v>0</v>
      </c>
      <c r="L44" s="62">
        <f t="shared" si="16"/>
        <v>0</v>
      </c>
      <c r="M44" s="62">
        <f t="shared" si="16"/>
        <v>0</v>
      </c>
      <c r="N44" s="62">
        <f t="shared" si="16"/>
        <v>0</v>
      </c>
      <c r="O44" s="62">
        <f t="shared" si="16"/>
        <v>0</v>
      </c>
      <c r="P44" s="62">
        <f t="shared" si="16"/>
        <v>0</v>
      </c>
      <c r="Q44" s="62">
        <f t="shared" si="16"/>
        <v>0</v>
      </c>
      <c r="R44" s="62">
        <f t="shared" si="16"/>
        <v>0</v>
      </c>
      <c r="S44" s="62">
        <f t="shared" si="16"/>
        <v>0</v>
      </c>
      <c r="T44" s="62">
        <f t="shared" si="16"/>
        <v>0</v>
      </c>
      <c r="U44" s="62">
        <f t="shared" si="16"/>
        <v>0</v>
      </c>
      <c r="V44" s="62">
        <f t="shared" si="16"/>
        <v>0</v>
      </c>
      <c r="W44" s="62">
        <f t="shared" si="16"/>
        <v>0</v>
      </c>
      <c r="X44" s="62">
        <f t="shared" si="16"/>
        <v>0</v>
      </c>
      <c r="Y44" s="62">
        <f t="shared" si="16"/>
        <v>0</v>
      </c>
      <c r="Z44" s="62">
        <f t="shared" si="16"/>
        <v>0</v>
      </c>
      <c r="AA44" s="62">
        <f t="shared" si="16"/>
        <v>0</v>
      </c>
      <c r="AB44" s="62">
        <f t="shared" si="16"/>
        <v>0</v>
      </c>
      <c r="AC44" s="62">
        <f t="shared" si="16"/>
        <v>0</v>
      </c>
      <c r="AD44" s="62">
        <f t="shared" si="16"/>
        <v>0</v>
      </c>
      <c r="AE44" s="62">
        <f t="shared" si="16"/>
        <v>0</v>
      </c>
      <c r="AF44" s="62">
        <f t="shared" si="16"/>
        <v>0</v>
      </c>
      <c r="AG44" s="62">
        <f t="shared" si="16"/>
        <v>0</v>
      </c>
      <c r="AH44" s="62">
        <f t="shared" si="16"/>
        <v>0</v>
      </c>
      <c r="AI44" s="62">
        <f t="shared" si="16"/>
        <v>0</v>
      </c>
      <c r="AJ44" s="62">
        <f t="shared" si="16"/>
        <v>0</v>
      </c>
      <c r="AM44" s="382">
        <f>ROUND(SUM(AM45)-SUM(AM46),0)</f>
        <v>0</v>
      </c>
      <c r="AN44" s="382">
        <f>ROUND(SUM(AN45)-SUM(AN46),0)</f>
        <v>0</v>
      </c>
      <c r="AO44" s="389"/>
      <c r="AP44" s="63"/>
      <c r="AQ44" s="63"/>
      <c r="AR44" s="63"/>
      <c r="AS44" s="63"/>
      <c r="AT44" s="63"/>
      <c r="AU44" s="63"/>
      <c r="AV44" s="63"/>
      <c r="AW44" s="63"/>
      <c r="AX44" s="63"/>
      <c r="AY44" s="390"/>
    </row>
    <row r="45" spans="2:51">
      <c r="B45" s="64" t="s">
        <v>46</v>
      </c>
      <c r="C45" s="4" t="str">
        <f>IF(Kalba="EN",Data2!C70,Data2!B70)</f>
        <v>Paskolos</v>
      </c>
      <c r="D45" s="65">
        <f>F45+NPV(FDN,G45:INDEX(G45:AJ45,PAL))</f>
        <v>0</v>
      </c>
      <c r="E45" s="65">
        <f>SUMIF($F$5:$AJ$5,"&lt;="&amp;PAL,$F45:$AJ45)</f>
        <v>0</v>
      </c>
      <c r="F45" s="78">
        <v>0</v>
      </c>
      <c r="G45" s="78">
        <v>0</v>
      </c>
      <c r="H45" s="78">
        <v>0</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c r="AA45" s="78">
        <v>0</v>
      </c>
      <c r="AB45" s="78">
        <v>0</v>
      </c>
      <c r="AC45" s="78">
        <v>0</v>
      </c>
      <c r="AD45" s="78">
        <v>0</v>
      </c>
      <c r="AE45" s="78">
        <v>0</v>
      </c>
      <c r="AF45" s="78">
        <v>0</v>
      </c>
      <c r="AG45" s="78">
        <v>0</v>
      </c>
      <c r="AH45" s="78">
        <v>0</v>
      </c>
      <c r="AI45" s="78">
        <v>0</v>
      </c>
      <c r="AJ45" s="78">
        <v>0</v>
      </c>
      <c r="AM45" s="383">
        <f>F45+NPV(SDN,G45:INDEX(G45:AJ45,PAL))</f>
        <v>0</v>
      </c>
      <c r="AN45" s="415">
        <f>F45+NPV(SDN,G45:INDEX(G45:AJ45,PAL))</f>
        <v>0</v>
      </c>
      <c r="AO45" s="387">
        <f>IF(COUNTIF(AP45:AY45,"Klaida")&gt;0,1,0)</f>
        <v>0</v>
      </c>
      <c r="AP45" s="59">
        <f>IF(COUNT(F45:INDEX(F45:AJ45,PAL+1))&lt;&gt;PAL+1,"Klaida",0)</f>
        <v>0</v>
      </c>
      <c r="AQ45" s="59"/>
      <c r="AR45" s="59"/>
      <c r="AS45" s="59"/>
      <c r="AT45" s="59"/>
      <c r="AU45" s="59"/>
      <c r="AV45" s="59"/>
      <c r="AW45" s="59"/>
      <c r="AX45" s="59"/>
      <c r="AY45" s="388"/>
    </row>
    <row r="46" spans="2:51">
      <c r="B46" s="64" t="s">
        <v>48</v>
      </c>
      <c r="C46" s="4" t="str">
        <f>IF(Kalba="EN",Data2!C71,Data2!B71)</f>
        <v>Paskolų grąžinimai (išskyrus palūkanas)</v>
      </c>
      <c r="D46" s="65">
        <f>F46+NPV(FDN,G46:INDEX(G46:AJ46,PAL))</f>
        <v>0</v>
      </c>
      <c r="E46" s="65">
        <f>SUMIF($F$5:$AJ$5,"&lt;="&amp;PAL,$F46:$AJ46)</f>
        <v>0</v>
      </c>
      <c r="F46" s="78">
        <v>0</v>
      </c>
      <c r="G46" s="78">
        <v>0</v>
      </c>
      <c r="H46" s="78">
        <v>0</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0</v>
      </c>
      <c r="AE46" s="78">
        <v>0</v>
      </c>
      <c r="AF46" s="78">
        <v>0</v>
      </c>
      <c r="AG46" s="78">
        <v>0</v>
      </c>
      <c r="AH46" s="78">
        <v>0</v>
      </c>
      <c r="AI46" s="78">
        <v>0</v>
      </c>
      <c r="AJ46" s="78">
        <v>0</v>
      </c>
      <c r="AM46" s="383">
        <f>F46+NPV(SDN,G46:INDEX(G46:AJ46,PAL))</f>
        <v>0</v>
      </c>
      <c r="AN46" s="415">
        <f>F46+NPV(SDN,G46:INDEX(G46:AJ46,PAL))</f>
        <v>0</v>
      </c>
      <c r="AO46" s="387">
        <f>IF(COUNTIF(AP46:AY46,"Klaida")&gt;0,1,0)</f>
        <v>0</v>
      </c>
      <c r="AP46" s="59">
        <f>IF(COUNT(F46:INDEX(F46:AJ46,PAL+1))&lt;&gt;PAL+1,"Klaida",0)</f>
        <v>0</v>
      </c>
      <c r="AQ46" s="59"/>
      <c r="AR46" s="59"/>
      <c r="AS46" s="59"/>
      <c r="AT46" s="59"/>
      <c r="AU46" s="59"/>
      <c r="AV46" s="59"/>
      <c r="AW46" s="59"/>
      <c r="AX46" s="59"/>
      <c r="AY46" s="388"/>
    </row>
    <row r="47" spans="2:51" s="61" customFormat="1">
      <c r="B47" s="66" t="s">
        <v>49</v>
      </c>
      <c r="C47" s="5" t="str">
        <f>IF(Kalba="EN",Data2!C$72,Data2!B$72)</f>
        <v>Socialinio ekonominio (SE) poveikio finansinė išraiška</v>
      </c>
      <c r="D47" s="62">
        <f t="shared" ref="D47:AJ47" si="17">SUM(D48)-SUM(D56)</f>
        <v>0</v>
      </c>
      <c r="E47" s="62">
        <f t="shared" si="17"/>
        <v>0</v>
      </c>
      <c r="F47" s="62">
        <f t="shared" si="17"/>
        <v>0</v>
      </c>
      <c r="G47" s="62">
        <f t="shared" si="17"/>
        <v>0</v>
      </c>
      <c r="H47" s="62">
        <f t="shared" si="17"/>
        <v>0</v>
      </c>
      <c r="I47" s="62">
        <f t="shared" si="17"/>
        <v>0</v>
      </c>
      <c r="J47" s="62">
        <f t="shared" si="17"/>
        <v>0</v>
      </c>
      <c r="K47" s="62">
        <f t="shared" si="17"/>
        <v>0</v>
      </c>
      <c r="L47" s="62">
        <f t="shared" si="17"/>
        <v>0</v>
      </c>
      <c r="M47" s="62">
        <f t="shared" si="17"/>
        <v>0</v>
      </c>
      <c r="N47" s="62">
        <f t="shared" si="17"/>
        <v>0</v>
      </c>
      <c r="O47" s="62">
        <f t="shared" si="17"/>
        <v>0</v>
      </c>
      <c r="P47" s="62">
        <f t="shared" si="17"/>
        <v>0</v>
      </c>
      <c r="Q47" s="62">
        <f t="shared" si="17"/>
        <v>0</v>
      </c>
      <c r="R47" s="62">
        <f t="shared" si="17"/>
        <v>0</v>
      </c>
      <c r="S47" s="62">
        <f t="shared" si="17"/>
        <v>0</v>
      </c>
      <c r="T47" s="62">
        <f t="shared" si="17"/>
        <v>0</v>
      </c>
      <c r="U47" s="62">
        <f t="shared" si="17"/>
        <v>0</v>
      </c>
      <c r="V47" s="62">
        <f t="shared" si="17"/>
        <v>0</v>
      </c>
      <c r="W47" s="62">
        <f t="shared" si="17"/>
        <v>0</v>
      </c>
      <c r="X47" s="62">
        <f t="shared" si="17"/>
        <v>0</v>
      </c>
      <c r="Y47" s="62">
        <f t="shared" si="17"/>
        <v>0</v>
      </c>
      <c r="Z47" s="62">
        <f t="shared" si="17"/>
        <v>0</v>
      </c>
      <c r="AA47" s="62">
        <f t="shared" si="17"/>
        <v>0</v>
      </c>
      <c r="AB47" s="62">
        <f t="shared" si="17"/>
        <v>0</v>
      </c>
      <c r="AC47" s="62">
        <f t="shared" si="17"/>
        <v>0</v>
      </c>
      <c r="AD47" s="62">
        <f t="shared" si="17"/>
        <v>0</v>
      </c>
      <c r="AE47" s="62">
        <f t="shared" si="17"/>
        <v>0</v>
      </c>
      <c r="AF47" s="62">
        <f t="shared" si="17"/>
        <v>0</v>
      </c>
      <c r="AG47" s="62">
        <f t="shared" si="17"/>
        <v>0</v>
      </c>
      <c r="AH47" s="62">
        <f t="shared" si="17"/>
        <v>0</v>
      </c>
      <c r="AI47" s="62">
        <f t="shared" si="17"/>
        <v>0</v>
      </c>
      <c r="AJ47" s="62">
        <f t="shared" si="17"/>
        <v>0</v>
      </c>
      <c r="AM47" s="382">
        <f>SUM(AM48)-SUM(AM56)</f>
        <v>0</v>
      </c>
      <c r="AN47" s="382">
        <f>SUM(AN48)-SUM(AN56)</f>
        <v>0</v>
      </c>
      <c r="AO47" s="389"/>
      <c r="AP47" s="63"/>
      <c r="AQ47" s="63"/>
      <c r="AR47" s="63"/>
      <c r="AS47" s="63"/>
      <c r="AT47" s="63"/>
      <c r="AU47" s="63"/>
      <c r="AV47" s="63"/>
      <c r="AW47" s="63"/>
      <c r="AX47" s="63"/>
      <c r="AY47" s="390"/>
    </row>
    <row r="48" spans="2:51" s="61" customFormat="1">
      <c r="B48" s="66" t="s">
        <v>50</v>
      </c>
      <c r="C48" s="5" t="str">
        <f>IF(Kalba="EN",Data2!C$73,Data2!B$73) &amp; " "&amp; IF(Kalba="EN",Data2!C$74,Data2!B$74)</f>
        <v>SE nauda (pasirinkite SE naudos komponentą)</v>
      </c>
      <c r="D48" s="62">
        <f t="shared" ref="D48:AJ48" si="18">ROUND(SUM(D49:D55),0)</f>
        <v>0</v>
      </c>
      <c r="E48" s="62">
        <f t="shared" si="18"/>
        <v>0</v>
      </c>
      <c r="F48" s="62">
        <f t="shared" si="18"/>
        <v>0</v>
      </c>
      <c r="G48" s="62">
        <f t="shared" si="18"/>
        <v>0</v>
      </c>
      <c r="H48" s="62">
        <f t="shared" si="18"/>
        <v>0</v>
      </c>
      <c r="I48" s="62">
        <f t="shared" si="18"/>
        <v>0</v>
      </c>
      <c r="J48" s="62">
        <f t="shared" si="18"/>
        <v>0</v>
      </c>
      <c r="K48" s="62">
        <f t="shared" si="18"/>
        <v>0</v>
      </c>
      <c r="L48" s="62">
        <f t="shared" si="18"/>
        <v>0</v>
      </c>
      <c r="M48" s="62">
        <f t="shared" si="18"/>
        <v>0</v>
      </c>
      <c r="N48" s="62">
        <f t="shared" si="18"/>
        <v>0</v>
      </c>
      <c r="O48" s="62">
        <f t="shared" si="18"/>
        <v>0</v>
      </c>
      <c r="P48" s="62">
        <f t="shared" si="18"/>
        <v>0</v>
      </c>
      <c r="Q48" s="62">
        <f t="shared" si="18"/>
        <v>0</v>
      </c>
      <c r="R48" s="62">
        <f t="shared" si="18"/>
        <v>0</v>
      </c>
      <c r="S48" s="62">
        <f t="shared" si="18"/>
        <v>0</v>
      </c>
      <c r="T48" s="62">
        <f t="shared" si="18"/>
        <v>0</v>
      </c>
      <c r="U48" s="62">
        <f t="shared" si="18"/>
        <v>0</v>
      </c>
      <c r="V48" s="62">
        <f t="shared" si="18"/>
        <v>0</v>
      </c>
      <c r="W48" s="62">
        <f t="shared" si="18"/>
        <v>0</v>
      </c>
      <c r="X48" s="62">
        <f t="shared" si="18"/>
        <v>0</v>
      </c>
      <c r="Y48" s="62">
        <f t="shared" si="18"/>
        <v>0</v>
      </c>
      <c r="Z48" s="62">
        <f t="shared" si="18"/>
        <v>0</v>
      </c>
      <c r="AA48" s="62">
        <f t="shared" si="18"/>
        <v>0</v>
      </c>
      <c r="AB48" s="62">
        <f t="shared" si="18"/>
        <v>0</v>
      </c>
      <c r="AC48" s="62">
        <f t="shared" si="18"/>
        <v>0</v>
      </c>
      <c r="AD48" s="62">
        <f t="shared" si="18"/>
        <v>0</v>
      </c>
      <c r="AE48" s="62">
        <f t="shared" si="18"/>
        <v>0</v>
      </c>
      <c r="AF48" s="62">
        <f t="shared" si="18"/>
        <v>0</v>
      </c>
      <c r="AG48" s="62">
        <f t="shared" si="18"/>
        <v>0</v>
      </c>
      <c r="AH48" s="62">
        <f t="shared" si="18"/>
        <v>0</v>
      </c>
      <c r="AI48" s="62">
        <f t="shared" si="18"/>
        <v>0</v>
      </c>
      <c r="AJ48" s="62">
        <f t="shared" si="18"/>
        <v>0</v>
      </c>
      <c r="AM48" s="382">
        <f>ROUND(SUM(AM49:AM55),0)</f>
        <v>0</v>
      </c>
      <c r="AN48" s="382">
        <f>ROUND(SUM(AN49:AN55),0)</f>
        <v>0</v>
      </c>
      <c r="AO48" s="389"/>
      <c r="AP48" s="63"/>
      <c r="AQ48" s="63"/>
      <c r="AR48" s="63"/>
      <c r="AS48" s="63"/>
      <c r="AT48" s="63"/>
      <c r="AU48" s="63"/>
      <c r="AV48" s="63"/>
      <c r="AW48" s="63"/>
      <c r="AX48" s="63"/>
      <c r="AY48" s="390"/>
    </row>
    <row r="49" spans="2:51">
      <c r="B49" s="199" t="s">
        <v>51</v>
      </c>
      <c r="C49" s="486" t="s">
        <v>69</v>
      </c>
      <c r="D49" s="169">
        <f>F49+NPV(SDN,G49:INDEX(G49:AJ49,PAL))</f>
        <v>0</v>
      </c>
      <c r="E49" s="169">
        <f t="shared" ref="E49:E55" si="19">SUMIF($F$5:$AJ$5,"&lt;="&amp;PAL,$F49:$AJ49)</f>
        <v>0</v>
      </c>
      <c r="F49" s="78">
        <v>0</v>
      </c>
      <c r="G49" s="78">
        <v>0</v>
      </c>
      <c r="H49" s="78">
        <v>0</v>
      </c>
      <c r="I49" s="78">
        <v>0</v>
      </c>
      <c r="J49" s="78">
        <v>0</v>
      </c>
      <c r="K49" s="78">
        <v>0</v>
      </c>
      <c r="L49" s="78">
        <v>0</v>
      </c>
      <c r="M49" s="78">
        <v>0</v>
      </c>
      <c r="N49" s="78">
        <v>0</v>
      </c>
      <c r="O49" s="78">
        <v>0</v>
      </c>
      <c r="P49" s="78">
        <v>0</v>
      </c>
      <c r="Q49" s="78">
        <v>0</v>
      </c>
      <c r="R49" s="78">
        <v>0</v>
      </c>
      <c r="S49" s="78">
        <v>0</v>
      </c>
      <c r="T49" s="78">
        <v>0</v>
      </c>
      <c r="U49" s="78">
        <v>0</v>
      </c>
      <c r="V49" s="78">
        <v>0</v>
      </c>
      <c r="W49" s="78">
        <v>0</v>
      </c>
      <c r="X49" s="78">
        <v>0</v>
      </c>
      <c r="Y49" s="78">
        <v>0</v>
      </c>
      <c r="Z49" s="78">
        <v>0</v>
      </c>
      <c r="AA49" s="78">
        <v>0</v>
      </c>
      <c r="AB49" s="78">
        <v>0</v>
      </c>
      <c r="AC49" s="78">
        <v>0</v>
      </c>
      <c r="AD49" s="78">
        <v>0</v>
      </c>
      <c r="AE49" s="78">
        <v>0</v>
      </c>
      <c r="AF49" s="78">
        <v>0</v>
      </c>
      <c r="AG49" s="78">
        <v>0</v>
      </c>
      <c r="AH49" s="78">
        <v>0</v>
      </c>
      <c r="AI49" s="78">
        <v>0</v>
      </c>
      <c r="AJ49" s="78">
        <v>0</v>
      </c>
      <c r="AM49" s="383">
        <f>F49+NPV(SDN,G49:INDEX(G49:AJ49,PAL))</f>
        <v>0</v>
      </c>
      <c r="AN49" s="415">
        <f>F49+NPV(SDN,G49:INDEX(G49:AJ49,PAL))</f>
        <v>0</v>
      </c>
      <c r="AO49" s="387">
        <f t="shared" ref="AO49:AO55" si="20">IF(COUNTIF(AP49:AY49,"Klaida")&gt;0,1,0)</f>
        <v>0</v>
      </c>
      <c r="AP49" s="59">
        <f>IF(COUNT(F49:INDEX(F49:AJ49,PAL+1))&lt;&gt;PAL+1,"Klaida",0)</f>
        <v>0</v>
      </c>
      <c r="AQ49" s="59"/>
      <c r="AR49" s="59"/>
      <c r="AS49" s="59"/>
      <c r="AT49" s="59"/>
      <c r="AU49" s="59"/>
      <c r="AV49" s="59"/>
      <c r="AW49" s="59"/>
      <c r="AX49" s="59"/>
      <c r="AY49" s="388"/>
    </row>
    <row r="50" spans="2:51">
      <c r="B50" s="199" t="s">
        <v>52</v>
      </c>
      <c r="C50" s="486" t="s">
        <v>69</v>
      </c>
      <c r="D50" s="169">
        <f>F50+NPV(SDN,G50:INDEX(G50:AJ50,PAL))</f>
        <v>0</v>
      </c>
      <c r="E50" s="169">
        <f t="shared" si="19"/>
        <v>0</v>
      </c>
      <c r="F50" s="78">
        <v>0</v>
      </c>
      <c r="G50" s="78">
        <v>0</v>
      </c>
      <c r="H50" s="78">
        <v>0</v>
      </c>
      <c r="I50" s="78">
        <v>0</v>
      </c>
      <c r="J50" s="78">
        <v>0</v>
      </c>
      <c r="K50" s="78">
        <v>0</v>
      </c>
      <c r="L50" s="78">
        <v>0</v>
      </c>
      <c r="M50" s="78">
        <v>0</v>
      </c>
      <c r="N50" s="78">
        <v>0</v>
      </c>
      <c r="O50" s="78">
        <v>0</v>
      </c>
      <c r="P50" s="78">
        <v>0</v>
      </c>
      <c r="Q50" s="78">
        <v>0</v>
      </c>
      <c r="R50" s="78">
        <v>0</v>
      </c>
      <c r="S50" s="78">
        <v>0</v>
      </c>
      <c r="T50" s="78">
        <v>0</v>
      </c>
      <c r="U50" s="78">
        <v>0</v>
      </c>
      <c r="V50" s="78">
        <v>0</v>
      </c>
      <c r="W50" s="78">
        <v>0</v>
      </c>
      <c r="X50" s="78">
        <v>0</v>
      </c>
      <c r="Y50" s="78">
        <v>0</v>
      </c>
      <c r="Z50" s="78">
        <v>0</v>
      </c>
      <c r="AA50" s="78">
        <v>0</v>
      </c>
      <c r="AB50" s="78">
        <v>0</v>
      </c>
      <c r="AC50" s="78">
        <v>0</v>
      </c>
      <c r="AD50" s="78">
        <v>0</v>
      </c>
      <c r="AE50" s="78">
        <v>0</v>
      </c>
      <c r="AF50" s="78">
        <v>0</v>
      </c>
      <c r="AG50" s="78">
        <v>0</v>
      </c>
      <c r="AH50" s="78">
        <v>0</v>
      </c>
      <c r="AI50" s="78">
        <v>0</v>
      </c>
      <c r="AJ50" s="78">
        <v>0</v>
      </c>
      <c r="AM50" s="383">
        <f>F50+NPV(SDN,G50:INDEX(G50:AJ50,PAL))</f>
        <v>0</v>
      </c>
      <c r="AN50" s="415">
        <f>F50+NPV(SDN,G50:INDEX(G50:AJ50,PAL))</f>
        <v>0</v>
      </c>
      <c r="AO50" s="387">
        <f t="shared" si="20"/>
        <v>0</v>
      </c>
      <c r="AP50" s="59">
        <f>IF(COUNT(F50:INDEX(F50:AJ50,PAL+1))&lt;&gt;PAL+1,"Klaida",0)</f>
        <v>0</v>
      </c>
      <c r="AQ50" s="59"/>
      <c r="AR50" s="59"/>
      <c r="AS50" s="59"/>
      <c r="AT50" s="59"/>
      <c r="AU50" s="59"/>
      <c r="AV50" s="59"/>
      <c r="AW50" s="59"/>
      <c r="AX50" s="59"/>
      <c r="AY50" s="388"/>
    </row>
    <row r="51" spans="2:51">
      <c r="B51" s="199" t="s">
        <v>339</v>
      </c>
      <c r="C51" s="486" t="s">
        <v>69</v>
      </c>
      <c r="D51" s="169">
        <f>F51+NPV(SDN,G51:INDEX(G51:AJ51,PAL))</f>
        <v>0</v>
      </c>
      <c r="E51" s="169">
        <f t="shared" si="19"/>
        <v>0</v>
      </c>
      <c r="F51" s="78">
        <v>0</v>
      </c>
      <c r="G51" s="78">
        <v>0</v>
      </c>
      <c r="H51" s="78">
        <v>0</v>
      </c>
      <c r="I51" s="78">
        <v>0</v>
      </c>
      <c r="J51" s="78">
        <v>0</v>
      </c>
      <c r="K51" s="78">
        <v>0</v>
      </c>
      <c r="L51" s="78">
        <v>0</v>
      </c>
      <c r="M51" s="78">
        <v>0</v>
      </c>
      <c r="N51" s="78">
        <v>0</v>
      </c>
      <c r="O51" s="78">
        <v>0</v>
      </c>
      <c r="P51" s="78">
        <v>0</v>
      </c>
      <c r="Q51" s="78">
        <v>0</v>
      </c>
      <c r="R51" s="78">
        <v>0</v>
      </c>
      <c r="S51" s="78">
        <v>0</v>
      </c>
      <c r="T51" s="78">
        <v>0</v>
      </c>
      <c r="U51" s="78">
        <v>0</v>
      </c>
      <c r="V51" s="78">
        <v>0</v>
      </c>
      <c r="W51" s="78">
        <v>0</v>
      </c>
      <c r="X51" s="78">
        <v>0</v>
      </c>
      <c r="Y51" s="78">
        <v>0</v>
      </c>
      <c r="Z51" s="78">
        <v>0</v>
      </c>
      <c r="AA51" s="78">
        <v>0</v>
      </c>
      <c r="AB51" s="78">
        <v>0</v>
      </c>
      <c r="AC51" s="78">
        <v>0</v>
      </c>
      <c r="AD51" s="78">
        <v>0</v>
      </c>
      <c r="AE51" s="78">
        <v>0</v>
      </c>
      <c r="AF51" s="78">
        <v>0</v>
      </c>
      <c r="AG51" s="78">
        <v>0</v>
      </c>
      <c r="AH51" s="78">
        <v>0</v>
      </c>
      <c r="AI51" s="78">
        <v>0</v>
      </c>
      <c r="AJ51" s="78">
        <v>0</v>
      </c>
      <c r="AM51" s="383">
        <f>F51+NPV(SDN,G51:INDEX(G51:AJ51,PAL))</f>
        <v>0</v>
      </c>
      <c r="AN51" s="415">
        <f>F51+NPV(SDN,G51:INDEX(G51:AJ51,PAL))</f>
        <v>0</v>
      </c>
      <c r="AO51" s="387">
        <f t="shared" si="20"/>
        <v>0</v>
      </c>
      <c r="AP51" s="59">
        <f>IF(COUNT(F51:INDEX(F51:AJ51,PAL+1))&lt;&gt;PAL+1,"Klaida",0)</f>
        <v>0</v>
      </c>
      <c r="AQ51" s="59"/>
      <c r="AR51" s="59"/>
      <c r="AS51" s="59"/>
      <c r="AT51" s="59"/>
      <c r="AU51" s="59"/>
      <c r="AV51" s="59"/>
      <c r="AW51" s="59"/>
      <c r="AX51" s="59"/>
      <c r="AY51" s="388"/>
    </row>
    <row r="52" spans="2:51">
      <c r="B52" s="199" t="s">
        <v>340</v>
      </c>
      <c r="C52" s="486" t="s">
        <v>69</v>
      </c>
      <c r="D52" s="169">
        <f>F52+NPV(SDN,G52:INDEX(G52:AJ52,PAL))</f>
        <v>0</v>
      </c>
      <c r="E52" s="169">
        <f t="shared" si="19"/>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M52" s="383">
        <f>F52+NPV(SDN,G52:INDEX(G52:AJ52,PAL))</f>
        <v>0</v>
      </c>
      <c r="AN52" s="415">
        <f>F52+NPV(SDN,G52:INDEX(G52:AJ52,PAL))</f>
        <v>0</v>
      </c>
      <c r="AO52" s="387">
        <f t="shared" si="20"/>
        <v>0</v>
      </c>
      <c r="AP52" s="59">
        <f>IF(COUNT(F52:INDEX(F52:AJ52,PAL+1))&lt;&gt;PAL+1,"Klaida",0)</f>
        <v>0</v>
      </c>
      <c r="AQ52" s="59"/>
      <c r="AR52" s="59"/>
      <c r="AS52" s="59"/>
      <c r="AT52" s="59"/>
      <c r="AU52" s="59"/>
      <c r="AV52" s="59"/>
      <c r="AW52" s="59"/>
      <c r="AX52" s="59"/>
      <c r="AY52" s="388"/>
    </row>
    <row r="53" spans="2:51">
      <c r="B53" s="199" t="s">
        <v>341</v>
      </c>
      <c r="C53" s="486" t="s">
        <v>69</v>
      </c>
      <c r="D53" s="169">
        <f>F53+NPV(SDN,G53:INDEX(G53:AJ53,PAL))</f>
        <v>0</v>
      </c>
      <c r="E53" s="169">
        <f t="shared" si="19"/>
        <v>0</v>
      </c>
      <c r="F53" s="78">
        <v>0</v>
      </c>
      <c r="G53" s="78">
        <v>0</v>
      </c>
      <c r="H53" s="78">
        <v>0</v>
      </c>
      <c r="I53" s="78">
        <v>0</v>
      </c>
      <c r="J53" s="78">
        <v>0</v>
      </c>
      <c r="K53" s="78">
        <v>0</v>
      </c>
      <c r="L53" s="78">
        <v>0</v>
      </c>
      <c r="M53" s="78">
        <v>0</v>
      </c>
      <c r="N53" s="78">
        <v>0</v>
      </c>
      <c r="O53" s="78">
        <v>0</v>
      </c>
      <c r="P53" s="78">
        <v>0</v>
      </c>
      <c r="Q53" s="78">
        <v>0</v>
      </c>
      <c r="R53" s="78">
        <v>0</v>
      </c>
      <c r="S53" s="78">
        <v>0</v>
      </c>
      <c r="T53" s="78">
        <v>0</v>
      </c>
      <c r="U53" s="78">
        <v>0</v>
      </c>
      <c r="V53" s="78">
        <v>0</v>
      </c>
      <c r="W53" s="78">
        <v>0</v>
      </c>
      <c r="X53" s="78">
        <v>0</v>
      </c>
      <c r="Y53" s="78">
        <v>0</v>
      </c>
      <c r="Z53" s="78">
        <v>0</v>
      </c>
      <c r="AA53" s="78">
        <v>0</v>
      </c>
      <c r="AB53" s="78">
        <v>0</v>
      </c>
      <c r="AC53" s="78">
        <v>0</v>
      </c>
      <c r="AD53" s="78">
        <v>0</v>
      </c>
      <c r="AE53" s="78">
        <v>0</v>
      </c>
      <c r="AF53" s="78">
        <v>0</v>
      </c>
      <c r="AG53" s="78">
        <v>0</v>
      </c>
      <c r="AH53" s="78">
        <v>0</v>
      </c>
      <c r="AI53" s="78">
        <v>0</v>
      </c>
      <c r="AJ53" s="78">
        <v>0</v>
      </c>
      <c r="AM53" s="383">
        <f>F53+NPV(SDN,G53:INDEX(G53:AJ53,PAL))</f>
        <v>0</v>
      </c>
      <c r="AN53" s="415">
        <f>F53+NPV(SDN,G53:INDEX(G53:AJ53,PAL))</f>
        <v>0</v>
      </c>
      <c r="AO53" s="387">
        <f t="shared" si="20"/>
        <v>0</v>
      </c>
      <c r="AP53" s="59">
        <f>IF(COUNT(F53:INDEX(F53:AJ53,PAL+1))&lt;&gt;PAL+1,"Klaida",0)</f>
        <v>0</v>
      </c>
      <c r="AQ53" s="59"/>
      <c r="AR53" s="59"/>
      <c r="AS53" s="59"/>
      <c r="AT53" s="59"/>
      <c r="AU53" s="59"/>
      <c r="AV53" s="59"/>
      <c r="AW53" s="59"/>
      <c r="AX53" s="59"/>
      <c r="AY53" s="388"/>
    </row>
    <row r="54" spans="2:51">
      <c r="B54" s="199" t="s">
        <v>342</v>
      </c>
      <c r="C54" s="486" t="s">
        <v>69</v>
      </c>
      <c r="D54" s="169">
        <f>F54+NPV(SDN,G54:INDEX(G54:AJ54,PAL))</f>
        <v>0</v>
      </c>
      <c r="E54" s="169">
        <f t="shared" si="19"/>
        <v>0</v>
      </c>
      <c r="F54" s="78">
        <v>0</v>
      </c>
      <c r="G54" s="78">
        <v>0</v>
      </c>
      <c r="H54" s="78">
        <v>0</v>
      </c>
      <c r="I54" s="78">
        <v>0</v>
      </c>
      <c r="J54" s="78">
        <v>0</v>
      </c>
      <c r="K54" s="78">
        <v>0</v>
      </c>
      <c r="L54" s="78">
        <v>0</v>
      </c>
      <c r="M54" s="78">
        <v>0</v>
      </c>
      <c r="N54" s="78">
        <v>0</v>
      </c>
      <c r="O54" s="78">
        <v>0</v>
      </c>
      <c r="P54" s="78">
        <v>0</v>
      </c>
      <c r="Q54" s="78">
        <v>0</v>
      </c>
      <c r="R54" s="78">
        <v>0</v>
      </c>
      <c r="S54" s="78">
        <v>0</v>
      </c>
      <c r="T54" s="78">
        <v>0</v>
      </c>
      <c r="U54" s="78">
        <v>0</v>
      </c>
      <c r="V54" s="78">
        <v>0</v>
      </c>
      <c r="W54" s="78">
        <v>0</v>
      </c>
      <c r="X54" s="78">
        <v>0</v>
      </c>
      <c r="Y54" s="78">
        <v>0</v>
      </c>
      <c r="Z54" s="78">
        <v>0</v>
      </c>
      <c r="AA54" s="78">
        <v>0</v>
      </c>
      <c r="AB54" s="78">
        <v>0</v>
      </c>
      <c r="AC54" s="78">
        <v>0</v>
      </c>
      <c r="AD54" s="78">
        <v>0</v>
      </c>
      <c r="AE54" s="78">
        <v>0</v>
      </c>
      <c r="AF54" s="78">
        <v>0</v>
      </c>
      <c r="AG54" s="78">
        <v>0</v>
      </c>
      <c r="AH54" s="78">
        <v>0</v>
      </c>
      <c r="AI54" s="78">
        <v>0</v>
      </c>
      <c r="AJ54" s="78">
        <v>0</v>
      </c>
      <c r="AM54" s="383">
        <f>F54+NPV(SDN,G54:INDEX(G54:AJ54,PAL))</f>
        <v>0</v>
      </c>
      <c r="AN54" s="415">
        <f>F54+NPV(SDN,G54:INDEX(G54:AJ54,PAL))</f>
        <v>0</v>
      </c>
      <c r="AO54" s="387">
        <f t="shared" si="20"/>
        <v>0</v>
      </c>
      <c r="AP54" s="59">
        <f>IF(COUNT(F54:INDEX(F54:AJ54,PAL+1))&lt;&gt;PAL+1,"Klaida",0)</f>
        <v>0</v>
      </c>
      <c r="AQ54" s="59"/>
      <c r="AR54" s="59"/>
      <c r="AS54" s="59"/>
      <c r="AT54" s="59"/>
      <c r="AU54" s="59"/>
      <c r="AV54" s="59"/>
      <c r="AW54" s="59"/>
      <c r="AX54" s="59"/>
      <c r="AY54" s="388"/>
    </row>
    <row r="55" spans="2:51">
      <c r="B55" s="199" t="s">
        <v>343</v>
      </c>
      <c r="C55" s="486" t="s">
        <v>69</v>
      </c>
      <c r="D55" s="169">
        <f>F55+NPV(SDN,G55:INDEX(G55:AJ55,PAL))</f>
        <v>0</v>
      </c>
      <c r="E55" s="169">
        <f t="shared" si="19"/>
        <v>0</v>
      </c>
      <c r="F55" s="78">
        <v>0</v>
      </c>
      <c r="G55" s="78">
        <v>0</v>
      </c>
      <c r="H55" s="78">
        <v>0</v>
      </c>
      <c r="I55" s="78">
        <v>0</v>
      </c>
      <c r="J55" s="78">
        <v>0</v>
      </c>
      <c r="K55" s="78">
        <v>0</v>
      </c>
      <c r="L55" s="78">
        <v>0</v>
      </c>
      <c r="M55" s="78">
        <v>0</v>
      </c>
      <c r="N55" s="78">
        <v>0</v>
      </c>
      <c r="O55" s="78">
        <v>0</v>
      </c>
      <c r="P55" s="78">
        <v>0</v>
      </c>
      <c r="Q55" s="78">
        <v>0</v>
      </c>
      <c r="R55" s="78">
        <v>0</v>
      </c>
      <c r="S55" s="78">
        <v>0</v>
      </c>
      <c r="T55" s="78">
        <v>0</v>
      </c>
      <c r="U55" s="78">
        <v>0</v>
      </c>
      <c r="V55" s="78">
        <v>0</v>
      </c>
      <c r="W55" s="78">
        <v>0</v>
      </c>
      <c r="X55" s="78">
        <v>0</v>
      </c>
      <c r="Y55" s="78">
        <v>0</v>
      </c>
      <c r="Z55" s="78">
        <v>0</v>
      </c>
      <c r="AA55" s="78">
        <v>0</v>
      </c>
      <c r="AB55" s="78">
        <v>0</v>
      </c>
      <c r="AC55" s="78">
        <v>0</v>
      </c>
      <c r="AD55" s="78">
        <v>0</v>
      </c>
      <c r="AE55" s="78">
        <v>0</v>
      </c>
      <c r="AF55" s="78">
        <v>0</v>
      </c>
      <c r="AG55" s="78">
        <v>0</v>
      </c>
      <c r="AH55" s="78">
        <v>0</v>
      </c>
      <c r="AI55" s="78">
        <v>0</v>
      </c>
      <c r="AJ55" s="78">
        <v>0</v>
      </c>
      <c r="AM55" s="383">
        <f>F55+NPV(SDN,G55:INDEX(G55:AJ55,PAL))</f>
        <v>0</v>
      </c>
      <c r="AN55" s="415">
        <f>F55+NPV(SDN,G55:INDEX(G55:AJ55,PAL))</f>
        <v>0</v>
      </c>
      <c r="AO55" s="387">
        <f t="shared" si="20"/>
        <v>0</v>
      </c>
      <c r="AP55" s="59">
        <f>IF(COUNT(F55:INDEX(F55:AJ55,PAL+1))&lt;&gt;PAL+1,"Klaida",0)</f>
        <v>0</v>
      </c>
      <c r="AQ55" s="59"/>
      <c r="AR55" s="59"/>
      <c r="AS55" s="59"/>
      <c r="AT55" s="59"/>
      <c r="AU55" s="59"/>
      <c r="AV55" s="59"/>
      <c r="AW55" s="59"/>
      <c r="AX55" s="59"/>
      <c r="AY55" s="388"/>
    </row>
    <row r="56" spans="2:51">
      <c r="B56" s="66" t="s">
        <v>53</v>
      </c>
      <c r="C56" s="180" t="str">
        <f>IF(Kalba="EN",Data2!C$76,Data2!B$76) &amp; " "&amp; IF(Kalba="EN",Data2!C$77,Data2!B$77)</f>
        <v>SE žala (pasirinkite SE žalos komponentą)</v>
      </c>
      <c r="D56" s="62">
        <f>ROUND(SUM(D57:D59),0)</f>
        <v>0</v>
      </c>
      <c r="E56" s="62">
        <f>ROUND(SUM(E57:E59),0)</f>
        <v>0</v>
      </c>
      <c r="F56" s="170">
        <f>ROUND(SUM(F57:F59),0)</f>
        <v>0</v>
      </c>
      <c r="G56" s="170">
        <f t="shared" ref="G56:AJ56" si="21">ROUND(SUM(G57:G59),0)</f>
        <v>0</v>
      </c>
      <c r="H56" s="170">
        <f t="shared" si="21"/>
        <v>0</v>
      </c>
      <c r="I56" s="170">
        <f t="shared" si="21"/>
        <v>0</v>
      </c>
      <c r="J56" s="170">
        <f t="shared" si="21"/>
        <v>0</v>
      </c>
      <c r="K56" s="170">
        <f t="shared" si="21"/>
        <v>0</v>
      </c>
      <c r="L56" s="170">
        <f t="shared" si="21"/>
        <v>0</v>
      </c>
      <c r="M56" s="170">
        <f t="shared" si="21"/>
        <v>0</v>
      </c>
      <c r="N56" s="170">
        <f t="shared" si="21"/>
        <v>0</v>
      </c>
      <c r="O56" s="170">
        <f t="shared" si="21"/>
        <v>0</v>
      </c>
      <c r="P56" s="170">
        <f t="shared" si="21"/>
        <v>0</v>
      </c>
      <c r="Q56" s="170">
        <f t="shared" si="21"/>
        <v>0</v>
      </c>
      <c r="R56" s="170">
        <f t="shared" si="21"/>
        <v>0</v>
      </c>
      <c r="S56" s="170">
        <f t="shared" si="21"/>
        <v>0</v>
      </c>
      <c r="T56" s="170">
        <f t="shared" si="21"/>
        <v>0</v>
      </c>
      <c r="U56" s="170">
        <f t="shared" si="21"/>
        <v>0</v>
      </c>
      <c r="V56" s="170">
        <f t="shared" si="21"/>
        <v>0</v>
      </c>
      <c r="W56" s="170">
        <f t="shared" si="21"/>
        <v>0</v>
      </c>
      <c r="X56" s="170">
        <f t="shared" si="21"/>
        <v>0</v>
      </c>
      <c r="Y56" s="170">
        <f t="shared" si="21"/>
        <v>0</v>
      </c>
      <c r="Z56" s="170">
        <f t="shared" si="21"/>
        <v>0</v>
      </c>
      <c r="AA56" s="170">
        <f t="shared" si="21"/>
        <v>0</v>
      </c>
      <c r="AB56" s="170">
        <f t="shared" si="21"/>
        <v>0</v>
      </c>
      <c r="AC56" s="170">
        <f t="shared" si="21"/>
        <v>0</v>
      </c>
      <c r="AD56" s="170">
        <f t="shared" si="21"/>
        <v>0</v>
      </c>
      <c r="AE56" s="170">
        <f t="shared" si="21"/>
        <v>0</v>
      </c>
      <c r="AF56" s="170">
        <f t="shared" si="21"/>
        <v>0</v>
      </c>
      <c r="AG56" s="170">
        <f t="shared" si="21"/>
        <v>0</v>
      </c>
      <c r="AH56" s="170">
        <f t="shared" si="21"/>
        <v>0</v>
      </c>
      <c r="AI56" s="170">
        <f t="shared" si="21"/>
        <v>0</v>
      </c>
      <c r="AJ56" s="170">
        <f t="shared" si="21"/>
        <v>0</v>
      </c>
      <c r="AM56" s="382">
        <f>ROUND(SUM(AM57:AM59),0)</f>
        <v>0</v>
      </c>
      <c r="AN56" s="382">
        <f>F56+NPV(SDN,G56:INDEX(G56:AJ56,PAL))</f>
        <v>0</v>
      </c>
      <c r="AO56" s="387"/>
      <c r="AP56" s="59"/>
      <c r="AQ56" s="59"/>
      <c r="AR56" s="59"/>
      <c r="AS56" s="59"/>
      <c r="AT56" s="59"/>
      <c r="AU56" s="59"/>
      <c r="AV56" s="59"/>
      <c r="AW56" s="59"/>
      <c r="AX56" s="59"/>
      <c r="AY56" s="388"/>
    </row>
    <row r="57" spans="2:51">
      <c r="B57" s="199" t="s">
        <v>344</v>
      </c>
      <c r="C57" s="486" t="s">
        <v>69</v>
      </c>
      <c r="D57" s="65">
        <f>F57+NPV(SDN,G57:INDEX(G57:AJ57,PAL))</f>
        <v>0</v>
      </c>
      <c r="E57" s="65">
        <f>SUMIF($F$5:$AJ$5,"&lt;="&amp;PAL,$F57:$AJ57)</f>
        <v>0</v>
      </c>
      <c r="F57" s="78">
        <v>0</v>
      </c>
      <c r="G57" s="78">
        <v>0</v>
      </c>
      <c r="H57" s="78">
        <v>0</v>
      </c>
      <c r="I57" s="78">
        <v>0</v>
      </c>
      <c r="J57" s="78">
        <v>0</v>
      </c>
      <c r="K57" s="78">
        <v>0</v>
      </c>
      <c r="L57" s="78">
        <v>0</v>
      </c>
      <c r="M57" s="78">
        <v>0</v>
      </c>
      <c r="N57" s="78">
        <v>0</v>
      </c>
      <c r="O57" s="78">
        <v>0</v>
      </c>
      <c r="P57" s="78">
        <v>0</v>
      </c>
      <c r="Q57" s="78">
        <v>0</v>
      </c>
      <c r="R57" s="78">
        <v>0</v>
      </c>
      <c r="S57" s="78">
        <v>0</v>
      </c>
      <c r="T57" s="78">
        <v>0</v>
      </c>
      <c r="U57" s="78">
        <v>0</v>
      </c>
      <c r="V57" s="78">
        <v>0</v>
      </c>
      <c r="W57" s="78">
        <v>0</v>
      </c>
      <c r="X57" s="78">
        <v>0</v>
      </c>
      <c r="Y57" s="78">
        <v>0</v>
      </c>
      <c r="Z57" s="78">
        <v>0</v>
      </c>
      <c r="AA57" s="78">
        <v>0</v>
      </c>
      <c r="AB57" s="78">
        <v>0</v>
      </c>
      <c r="AC57" s="78">
        <v>0</v>
      </c>
      <c r="AD57" s="78">
        <v>0</v>
      </c>
      <c r="AE57" s="78">
        <v>0</v>
      </c>
      <c r="AF57" s="78">
        <v>0</v>
      </c>
      <c r="AG57" s="78">
        <v>0</v>
      </c>
      <c r="AH57" s="78">
        <v>0</v>
      </c>
      <c r="AI57" s="78">
        <v>0</v>
      </c>
      <c r="AJ57" s="78">
        <v>0</v>
      </c>
      <c r="AM57" s="383">
        <f>F57+NPV(SDN,G57:INDEX(G57:AJ57,PAL))</f>
        <v>0</v>
      </c>
      <c r="AN57" s="415">
        <f>F57+NPV(SDN,G57:INDEX(G57:AJ57,PAL))</f>
        <v>0</v>
      </c>
      <c r="AO57" s="387">
        <f>IF(COUNTIF(AP57:AY57,"Klaida")&gt;0,1,0)</f>
        <v>0</v>
      </c>
      <c r="AP57" s="59">
        <f>IF(COUNT(F57:INDEX(F57:AJ57,PAL+1))&lt;&gt;PAL+1,"Klaida",0)</f>
        <v>0</v>
      </c>
      <c r="AQ57" s="59"/>
      <c r="AR57" s="59"/>
      <c r="AS57" s="59"/>
      <c r="AT57" s="59"/>
      <c r="AU57" s="59"/>
      <c r="AV57" s="59"/>
      <c r="AW57" s="59"/>
      <c r="AX57" s="59"/>
      <c r="AY57" s="388"/>
    </row>
    <row r="58" spans="2:51">
      <c r="B58" s="199" t="s">
        <v>345</v>
      </c>
      <c r="C58" s="486" t="s">
        <v>69</v>
      </c>
      <c r="D58" s="65">
        <f>F58+NPV(SDN,G58:INDEX(G58:AJ58,PAL))</f>
        <v>0</v>
      </c>
      <c r="E58" s="65">
        <f>SUMIF($F$5:$AJ$5,"&lt;="&amp;PAL,$F58:$AJ58)</f>
        <v>0</v>
      </c>
      <c r="F58" s="78">
        <v>0</v>
      </c>
      <c r="G58" s="78">
        <v>0</v>
      </c>
      <c r="H58" s="78">
        <v>0</v>
      </c>
      <c r="I58" s="78">
        <v>0</v>
      </c>
      <c r="J58" s="78">
        <v>0</v>
      </c>
      <c r="K58" s="78">
        <v>0</v>
      </c>
      <c r="L58" s="78">
        <v>0</v>
      </c>
      <c r="M58" s="78">
        <v>0</v>
      </c>
      <c r="N58" s="78">
        <v>0</v>
      </c>
      <c r="O58" s="78">
        <v>0</v>
      </c>
      <c r="P58" s="78">
        <v>0</v>
      </c>
      <c r="Q58" s="78">
        <v>0</v>
      </c>
      <c r="R58" s="78">
        <v>0</v>
      </c>
      <c r="S58" s="78">
        <v>0</v>
      </c>
      <c r="T58" s="78">
        <v>0</v>
      </c>
      <c r="U58" s="78">
        <v>0</v>
      </c>
      <c r="V58" s="78">
        <v>0</v>
      </c>
      <c r="W58" s="78">
        <v>0</v>
      </c>
      <c r="X58" s="78">
        <v>0</v>
      </c>
      <c r="Y58" s="78">
        <v>0</v>
      </c>
      <c r="Z58" s="78">
        <v>0</v>
      </c>
      <c r="AA58" s="78">
        <v>0</v>
      </c>
      <c r="AB58" s="78">
        <v>0</v>
      </c>
      <c r="AC58" s="78">
        <v>0</v>
      </c>
      <c r="AD58" s="78">
        <v>0</v>
      </c>
      <c r="AE58" s="78">
        <v>0</v>
      </c>
      <c r="AF58" s="78">
        <v>0</v>
      </c>
      <c r="AG58" s="78">
        <v>0</v>
      </c>
      <c r="AH58" s="78">
        <v>0</v>
      </c>
      <c r="AI58" s="78">
        <v>0</v>
      </c>
      <c r="AJ58" s="78">
        <v>0</v>
      </c>
      <c r="AM58" s="383">
        <f>F58+NPV(SDN,G58:INDEX(G58:AJ58,PAL))</f>
        <v>0</v>
      </c>
      <c r="AN58" s="415">
        <f>F58+NPV(SDN,G58:INDEX(G58:AJ58,PAL))</f>
        <v>0</v>
      </c>
      <c r="AO58" s="387">
        <f>IF(COUNTIF(AP58:AY58,"Klaida")&gt;0,1,0)</f>
        <v>0</v>
      </c>
      <c r="AP58" s="59">
        <f>IF(COUNT(F58:INDEX(F58:AJ58,PAL+1))&lt;&gt;PAL+1,"Klaida",0)</f>
        <v>0</v>
      </c>
      <c r="AQ58" s="59"/>
      <c r="AR58" s="59"/>
      <c r="AS58" s="59"/>
      <c r="AT58" s="59"/>
      <c r="AU58" s="59"/>
      <c r="AV58" s="59"/>
      <c r="AW58" s="59"/>
      <c r="AX58" s="59"/>
      <c r="AY58" s="388"/>
    </row>
    <row r="59" spans="2:51" ht="13.5" thickBot="1">
      <c r="B59" s="199" t="s">
        <v>346</v>
      </c>
      <c r="C59" s="486" t="s">
        <v>69</v>
      </c>
      <c r="D59" s="65">
        <f>F59+NPV(SDN,G59:INDEX(G59:AJ59,PAL))</f>
        <v>0</v>
      </c>
      <c r="E59" s="65">
        <f>SUMIF($F$5:$AJ$5,"&lt;="&amp;PAL,$F59:$AJ59)</f>
        <v>0</v>
      </c>
      <c r="F59" s="78">
        <v>0</v>
      </c>
      <c r="G59" s="78">
        <v>0</v>
      </c>
      <c r="H59" s="78">
        <v>0</v>
      </c>
      <c r="I59" s="78">
        <v>0</v>
      </c>
      <c r="J59" s="78">
        <v>0</v>
      </c>
      <c r="K59" s="78">
        <v>0</v>
      </c>
      <c r="L59" s="78">
        <v>0</v>
      </c>
      <c r="M59" s="78">
        <v>0</v>
      </c>
      <c r="N59" s="78">
        <v>0</v>
      </c>
      <c r="O59" s="78">
        <v>0</v>
      </c>
      <c r="P59" s="78">
        <v>0</v>
      </c>
      <c r="Q59" s="78">
        <v>0</v>
      </c>
      <c r="R59" s="78">
        <v>0</v>
      </c>
      <c r="S59" s="78">
        <v>0</v>
      </c>
      <c r="T59" s="78">
        <v>0</v>
      </c>
      <c r="U59" s="78">
        <v>0</v>
      </c>
      <c r="V59" s="78">
        <v>0</v>
      </c>
      <c r="W59" s="78">
        <v>0</v>
      </c>
      <c r="X59" s="78">
        <v>0</v>
      </c>
      <c r="Y59" s="78">
        <v>0</v>
      </c>
      <c r="Z59" s="78">
        <v>0</v>
      </c>
      <c r="AA59" s="78">
        <v>0</v>
      </c>
      <c r="AB59" s="78">
        <v>0</v>
      </c>
      <c r="AC59" s="78">
        <v>0</v>
      </c>
      <c r="AD59" s="78">
        <v>0</v>
      </c>
      <c r="AE59" s="78">
        <v>0</v>
      </c>
      <c r="AF59" s="78">
        <v>0</v>
      </c>
      <c r="AG59" s="78">
        <v>0</v>
      </c>
      <c r="AH59" s="78">
        <v>0</v>
      </c>
      <c r="AI59" s="78">
        <v>0</v>
      </c>
      <c r="AJ59" s="78">
        <v>0</v>
      </c>
      <c r="AM59" s="394">
        <f>F59+NPV(SDN,G59:INDEX(G59:AJ59,PAL))</f>
        <v>0</v>
      </c>
      <c r="AN59" s="416">
        <f>F59+NPV(SDN,G59:INDEX(G59:AJ59,PAL))</f>
        <v>0</v>
      </c>
      <c r="AO59" s="391">
        <f>IF(COUNTIF(AP59:AY59,"Klaida")&gt;0,1,0)</f>
        <v>0</v>
      </c>
      <c r="AP59" s="392">
        <f>IF(COUNT(F59:INDEX(F59:AJ59,PAL+1))&lt;&gt;PAL+1,"Klaida",0)</f>
        <v>0</v>
      </c>
      <c r="AQ59" s="392"/>
      <c r="AR59" s="392"/>
      <c r="AS59" s="392"/>
      <c r="AT59" s="392"/>
      <c r="AU59" s="392"/>
      <c r="AV59" s="392"/>
      <c r="AW59" s="392"/>
      <c r="AX59" s="392"/>
      <c r="AY59" s="393"/>
    </row>
    <row r="60" spans="2:51"/>
    <row r="61" spans="2:51">
      <c r="C61" s="404" t="str">
        <f>IF(Kalba="EN",Data2!C79,Data2!B79)</f>
        <v>Finansinės analizės (FA) rodiklių apskaičiavimas</v>
      </c>
      <c r="D61" s="207"/>
      <c r="E61" s="207"/>
      <c r="F61" s="207"/>
      <c r="G61" s="207"/>
      <c r="H61" s="207"/>
      <c r="I61" s="207"/>
      <c r="J61" s="207"/>
      <c r="K61" s="207"/>
      <c r="L61" s="207"/>
      <c r="M61" s="207"/>
      <c r="N61" s="207"/>
      <c r="O61" s="207"/>
      <c r="P61" s="207"/>
      <c r="Q61" s="207"/>
      <c r="R61" s="207"/>
      <c r="S61" s="207"/>
      <c r="T61" s="207"/>
      <c r="U61" s="207"/>
      <c r="V61" s="207"/>
      <c r="W61" s="207"/>
      <c r="X61" s="207"/>
      <c r="Y61" s="207"/>
      <c r="Z61" s="207"/>
      <c r="AA61" s="207"/>
      <c r="AB61" s="207"/>
      <c r="AC61" s="207"/>
      <c r="AD61" s="207"/>
      <c r="AE61" s="207"/>
      <c r="AF61" s="207"/>
      <c r="AG61" s="207"/>
      <c r="AH61" s="207"/>
      <c r="AI61" s="207"/>
      <c r="AJ61" s="207"/>
    </row>
    <row r="62" spans="2:51">
      <c r="C62" s="68" t="str">
        <f>IF(Kalba="EN",Data2!C80,Data2!B80)</f>
        <v>FA rodiklių investicijoms lėšų srautas (realiąja išraiška)</v>
      </c>
      <c r="D62" s="69"/>
      <c r="E62" s="69"/>
      <c r="F62" s="65">
        <f t="shared" ref="F62:AJ62" si="22">ROUND(SUM(F16:F17)-SUM(F7,F22),0)</f>
        <v>0</v>
      </c>
      <c r="G62" s="65">
        <f t="shared" si="22"/>
        <v>0</v>
      </c>
      <c r="H62" s="65">
        <f t="shared" si="22"/>
        <v>0</v>
      </c>
      <c r="I62" s="65">
        <f t="shared" si="22"/>
        <v>0</v>
      </c>
      <c r="J62" s="65">
        <f t="shared" si="22"/>
        <v>0</v>
      </c>
      <c r="K62" s="65">
        <f t="shared" si="22"/>
        <v>0</v>
      </c>
      <c r="L62" s="65">
        <f t="shared" si="22"/>
        <v>0</v>
      </c>
      <c r="M62" s="65">
        <f t="shared" si="22"/>
        <v>0</v>
      </c>
      <c r="N62" s="65">
        <f t="shared" si="22"/>
        <v>0</v>
      </c>
      <c r="O62" s="65">
        <f t="shared" si="22"/>
        <v>0</v>
      </c>
      <c r="P62" s="65">
        <f t="shared" si="22"/>
        <v>0</v>
      </c>
      <c r="Q62" s="65">
        <f t="shared" si="22"/>
        <v>0</v>
      </c>
      <c r="R62" s="65">
        <f t="shared" si="22"/>
        <v>0</v>
      </c>
      <c r="S62" s="65">
        <f t="shared" si="22"/>
        <v>0</v>
      </c>
      <c r="T62" s="65">
        <f t="shared" si="22"/>
        <v>0</v>
      </c>
      <c r="U62" s="65">
        <f t="shared" si="22"/>
        <v>0</v>
      </c>
      <c r="V62" s="65">
        <f t="shared" si="22"/>
        <v>0</v>
      </c>
      <c r="W62" s="65">
        <f t="shared" si="22"/>
        <v>0</v>
      </c>
      <c r="X62" s="65">
        <f t="shared" si="22"/>
        <v>0</v>
      </c>
      <c r="Y62" s="65">
        <f t="shared" si="22"/>
        <v>0</v>
      </c>
      <c r="Z62" s="65">
        <f t="shared" si="22"/>
        <v>0</v>
      </c>
      <c r="AA62" s="65">
        <f t="shared" si="22"/>
        <v>0</v>
      </c>
      <c r="AB62" s="65">
        <f t="shared" si="22"/>
        <v>0</v>
      </c>
      <c r="AC62" s="65">
        <f t="shared" si="22"/>
        <v>0</v>
      </c>
      <c r="AD62" s="65">
        <f t="shared" si="22"/>
        <v>0</v>
      </c>
      <c r="AE62" s="65">
        <f t="shared" si="22"/>
        <v>0</v>
      </c>
      <c r="AF62" s="65">
        <f t="shared" si="22"/>
        <v>0</v>
      </c>
      <c r="AG62" s="65">
        <f t="shared" si="22"/>
        <v>0</v>
      </c>
      <c r="AH62" s="65">
        <f t="shared" si="22"/>
        <v>0</v>
      </c>
      <c r="AI62" s="65">
        <f t="shared" si="22"/>
        <v>0</v>
      </c>
      <c r="AJ62" s="65">
        <f t="shared" si="22"/>
        <v>0</v>
      </c>
    </row>
    <row r="63" spans="2:51">
      <c r="C63" s="68" t="str">
        <f>IF(Kalba="EN",Data2!C82,Data2!B82)</f>
        <v>Suminis finansinio gyvybingumo lėšų srautas (realiąja išraiška)</v>
      </c>
      <c r="D63" s="70"/>
      <c r="E63" s="70"/>
      <c r="F63" s="65">
        <f>ROUND(SUM(F17,F35)-SUM(F7,F21,F30),0)</f>
        <v>0</v>
      </c>
      <c r="G63" s="65">
        <f t="shared" ref="G63:AJ63" si="23">ROUND(SUM(G17,G35)-SUM(G7,G21,G30)+F63,0)</f>
        <v>0</v>
      </c>
      <c r="H63" s="65">
        <f t="shared" si="23"/>
        <v>0</v>
      </c>
      <c r="I63" s="65">
        <f t="shared" si="23"/>
        <v>0</v>
      </c>
      <c r="J63" s="65">
        <f t="shared" si="23"/>
        <v>0</v>
      </c>
      <c r="K63" s="65">
        <f t="shared" si="23"/>
        <v>0</v>
      </c>
      <c r="L63" s="65">
        <f t="shared" si="23"/>
        <v>0</v>
      </c>
      <c r="M63" s="65">
        <f t="shared" si="23"/>
        <v>0</v>
      </c>
      <c r="N63" s="65">
        <f t="shared" si="23"/>
        <v>0</v>
      </c>
      <c r="O63" s="65">
        <f t="shared" si="23"/>
        <v>0</v>
      </c>
      <c r="P63" s="65">
        <f t="shared" si="23"/>
        <v>0</v>
      </c>
      <c r="Q63" s="65">
        <f t="shared" si="23"/>
        <v>0</v>
      </c>
      <c r="R63" s="65">
        <f t="shared" si="23"/>
        <v>0</v>
      </c>
      <c r="S63" s="65">
        <f t="shared" si="23"/>
        <v>0</v>
      </c>
      <c r="T63" s="65">
        <f t="shared" si="23"/>
        <v>0</v>
      </c>
      <c r="U63" s="65">
        <f t="shared" si="23"/>
        <v>0</v>
      </c>
      <c r="V63" s="65">
        <f t="shared" si="23"/>
        <v>0</v>
      </c>
      <c r="W63" s="65">
        <f t="shared" si="23"/>
        <v>0</v>
      </c>
      <c r="X63" s="65">
        <f t="shared" si="23"/>
        <v>0</v>
      </c>
      <c r="Y63" s="65">
        <f t="shared" si="23"/>
        <v>0</v>
      </c>
      <c r="Z63" s="65">
        <f t="shared" si="23"/>
        <v>0</v>
      </c>
      <c r="AA63" s="65">
        <f t="shared" si="23"/>
        <v>0</v>
      </c>
      <c r="AB63" s="65">
        <f t="shared" si="23"/>
        <v>0</v>
      </c>
      <c r="AC63" s="65">
        <f t="shared" si="23"/>
        <v>0</v>
      </c>
      <c r="AD63" s="65">
        <f t="shared" si="23"/>
        <v>0</v>
      </c>
      <c r="AE63" s="65">
        <f t="shared" si="23"/>
        <v>0</v>
      </c>
      <c r="AF63" s="65">
        <f t="shared" si="23"/>
        <v>0</v>
      </c>
      <c r="AG63" s="65">
        <f t="shared" si="23"/>
        <v>0</v>
      </c>
      <c r="AH63" s="65">
        <f t="shared" si="23"/>
        <v>0</v>
      </c>
      <c r="AI63" s="65">
        <f t="shared" si="23"/>
        <v>0</v>
      </c>
      <c r="AJ63" s="65">
        <f t="shared" si="23"/>
        <v>0</v>
      </c>
    </row>
    <row r="64" spans="2:51">
      <c r="C64" s="68" t="str">
        <f>IF(Kalba="EN",Data2!C84,Data2!B84)</f>
        <v>FA rodiklių kapitalui lėšų srautas (realiąja išraiška)</v>
      </c>
      <c r="D64" s="69"/>
      <c r="E64" s="69"/>
      <c r="F64" s="65">
        <f t="shared" ref="F64:AJ64" si="24">SUM(F16,F17)-SUM(F21,F38,F40,F41,F46)+IF(AND(F5&gt;Investiciju_metu_skaicius,F22&gt;0,SUM(F38:F40,F41,F44)&gt;0),MIN(F22,SUM(F38:F40,F41,F44)),0)</f>
        <v>0</v>
      </c>
      <c r="G64" s="65">
        <f t="shared" si="24"/>
        <v>0</v>
      </c>
      <c r="H64" s="65">
        <f t="shared" si="24"/>
        <v>0</v>
      </c>
      <c r="I64" s="65">
        <f t="shared" si="24"/>
        <v>0</v>
      </c>
      <c r="J64" s="65">
        <f t="shared" si="24"/>
        <v>0</v>
      </c>
      <c r="K64" s="65">
        <f t="shared" si="24"/>
        <v>0</v>
      </c>
      <c r="L64" s="65">
        <f t="shared" si="24"/>
        <v>0</v>
      </c>
      <c r="M64" s="65">
        <f t="shared" si="24"/>
        <v>0</v>
      </c>
      <c r="N64" s="65">
        <f t="shared" si="24"/>
        <v>0</v>
      </c>
      <c r="O64" s="65">
        <f t="shared" si="24"/>
        <v>0</v>
      </c>
      <c r="P64" s="65">
        <f t="shared" si="24"/>
        <v>0</v>
      </c>
      <c r="Q64" s="65">
        <f t="shared" si="24"/>
        <v>0</v>
      </c>
      <c r="R64" s="65">
        <f t="shared" si="24"/>
        <v>0</v>
      </c>
      <c r="S64" s="65">
        <f t="shared" si="24"/>
        <v>0</v>
      </c>
      <c r="T64" s="65">
        <f t="shared" si="24"/>
        <v>0</v>
      </c>
      <c r="U64" s="65">
        <f t="shared" si="24"/>
        <v>0</v>
      </c>
      <c r="V64" s="65">
        <f t="shared" si="24"/>
        <v>0</v>
      </c>
      <c r="W64" s="65">
        <f t="shared" si="24"/>
        <v>0</v>
      </c>
      <c r="X64" s="65">
        <f t="shared" si="24"/>
        <v>0</v>
      </c>
      <c r="Y64" s="65">
        <f t="shared" si="24"/>
        <v>0</v>
      </c>
      <c r="Z64" s="65">
        <f t="shared" si="24"/>
        <v>0</v>
      </c>
      <c r="AA64" s="65">
        <f t="shared" si="24"/>
        <v>0</v>
      </c>
      <c r="AB64" s="65">
        <f t="shared" si="24"/>
        <v>0</v>
      </c>
      <c r="AC64" s="65">
        <f t="shared" si="24"/>
        <v>0</v>
      </c>
      <c r="AD64" s="65">
        <f t="shared" si="24"/>
        <v>0</v>
      </c>
      <c r="AE64" s="65">
        <f t="shared" si="24"/>
        <v>0</v>
      </c>
      <c r="AF64" s="65">
        <f t="shared" si="24"/>
        <v>0</v>
      </c>
      <c r="AG64" s="65">
        <f t="shared" si="24"/>
        <v>0</v>
      </c>
      <c r="AH64" s="65">
        <f t="shared" si="24"/>
        <v>0</v>
      </c>
      <c r="AI64" s="65">
        <f t="shared" si="24"/>
        <v>0</v>
      </c>
      <c r="AJ64" s="65">
        <f t="shared" si="24"/>
        <v>0</v>
      </c>
    </row>
    <row r="65" spans="3:36">
      <c r="C65" s="68" t="str">
        <f>IF(Kalba="EN",Data2!C86,Data2!B86)</f>
        <v>Finansinė grynoji dabartinė vertė investicijoms - FGDV(I)</v>
      </c>
      <c r="D65" s="71">
        <f>F62+NPV(FDN,G62:INDEX(G62:AJ62,PAL))</f>
        <v>0</v>
      </c>
      <c r="E65" s="72"/>
    </row>
    <row r="66" spans="3:36">
      <c r="C66" s="68" t="str">
        <f>IF(Kalba="EN",Data2!C87,Data2!B87)</f>
        <v>Finansinė vidinė grąžos norma investicijoms - FVGN(I)</v>
      </c>
      <c r="D66" s="73" t="str">
        <f>IF(ISERROR(E66),"Nėra reikšmės",E66)</f>
        <v>Nėra reikšmės</v>
      </c>
      <c r="E66" s="200" t="e">
        <f>IRR(F62:INDEX(F62:AJ62,PAL+1))</f>
        <v>#NUM!</v>
      </c>
    </row>
    <row r="67" spans="3:36">
      <c r="C67" s="68" t="str">
        <f>IF(Kalba="EN",Data2!C88,Data2!B88)</f>
        <v>Finansinė modifikuota vidinė grąžos norma investicijoms - FMVGN(I)</v>
      </c>
      <c r="D67" s="74" t="str">
        <f>IF(ISERROR(E67),"Nėra reikšmės",E67)</f>
        <v>Nėra reikšmės</v>
      </c>
      <c r="E67" s="200" t="e">
        <f>MIRR(F62:INDEX(F62:AJ62,PAL+1),FDN,FDN)</f>
        <v>#DIV/0!</v>
      </c>
      <c r="G67" s="81"/>
    </row>
    <row r="68" spans="3:36">
      <c r="C68" s="68" t="str">
        <f>IF(Kalba="EN",Data2!C89,Data2!B89)</f>
        <v>Finansinis naudos ir išlaidų santykis - FNIS</v>
      </c>
      <c r="D68" s="75" t="str">
        <f>IF(ISERROR(D17/SUM(D7,-D16,D22)),"-",D17/SUM(D7,-D16,D22))</f>
        <v>-</v>
      </c>
      <c r="E68" s="72"/>
      <c r="G68" s="82"/>
      <c r="H68" s="82"/>
    </row>
    <row r="69" spans="3:36">
      <c r="C69" s="68" t="str">
        <f>IF(Kalba="EN",Data2!C90,Data2!B90)</f>
        <v>Finansinis gyvybingumas (realiąja išraiška)</v>
      </c>
      <c r="D69" s="76" t="str">
        <f>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row>
    <row r="70" spans="3:36">
      <c r="C70" s="68" t="str">
        <f>IF(Kalba="EN",Data2!C92,Data2!B92)</f>
        <v>Finansinė grynoji dabartinė vertė kapitalui - FGDV(K)</v>
      </c>
      <c r="D70" s="71">
        <f>F64+NPV(FDN,G64:INDEX(G64:AJ64,PAL))</f>
        <v>0</v>
      </c>
      <c r="E70" s="72"/>
      <c r="G70" s="82"/>
      <c r="H70" s="82"/>
    </row>
    <row r="71" spans="3:36">
      <c r="C71" s="68" t="str">
        <f>IF(Kalba="EN",Data2!C93,Data2!B93)</f>
        <v>Finansinė vidinė grąžos norma kapitalui - FVGN(K)</v>
      </c>
      <c r="D71" s="73" t="str">
        <f>IF(ISERROR(E71),"Nėra reikšmės",E71)</f>
        <v>Nėra reikšmės</v>
      </c>
      <c r="E71" s="201" t="e">
        <f>IRR(F64:INDEX(F64:AJ64,PAL+1))</f>
        <v>#NUM!</v>
      </c>
    </row>
    <row r="72" spans="3:36">
      <c r="C72" s="68" t="str">
        <f>IF(Kalba="EN",Data2!C94,Data2!B94)</f>
        <v>Finansinė modifikuota vidinė grąžos norma kapitalui - FMVGN(K)</v>
      </c>
      <c r="D72" s="74" t="str">
        <f>IF(ISERROR(E72),"Nėra reikšmės",E72)</f>
        <v>Nėra reikšmės</v>
      </c>
      <c r="E72" s="201" t="e">
        <f>MIRR(F64:INDEX(F64:AJ64,PAL+1),FDN,FDN)</f>
        <v>#DIV/0!</v>
      </c>
    </row>
    <row r="73" spans="3:36"/>
    <row r="74" spans="3:36">
      <c r="C74" s="404" t="str">
        <f>IF(Kalba="EN",Data2!C95,Data2!B95)</f>
        <v>Ekonominės analizės (EA) rodiklių apskaičiavimas</v>
      </c>
      <c r="D74" s="207"/>
      <c r="E74" s="207"/>
      <c r="F74" s="207"/>
      <c r="G74" s="207"/>
      <c r="H74" s="207"/>
      <c r="I74" s="207"/>
      <c r="J74" s="207"/>
      <c r="K74" s="207"/>
      <c r="L74" s="207"/>
      <c r="M74" s="207"/>
      <c r="N74" s="207"/>
      <c r="O74" s="207"/>
      <c r="P74" s="207"/>
      <c r="Q74" s="207"/>
      <c r="R74" s="207"/>
      <c r="S74" s="207"/>
      <c r="T74" s="207"/>
      <c r="U74" s="207"/>
      <c r="V74" s="207"/>
      <c r="W74" s="207"/>
      <c r="X74" s="207"/>
      <c r="Y74" s="207"/>
      <c r="Z74" s="207"/>
      <c r="AA74" s="207"/>
      <c r="AB74" s="207"/>
      <c r="AC74" s="207"/>
      <c r="AD74" s="207"/>
      <c r="AE74" s="207"/>
      <c r="AF74" s="207"/>
      <c r="AG74" s="207"/>
      <c r="AH74" s="207"/>
      <c r="AI74" s="207"/>
      <c r="AJ74" s="207"/>
    </row>
    <row r="75" spans="3:36">
      <c r="C75" s="68" t="str">
        <f>IF(Kalba="EN",Data2!C96,Data2!B96)</f>
        <v>EA rodiklių lėšų srautas (realiąja išraiška)</v>
      </c>
      <c r="D75" s="69"/>
      <c r="E75" s="69"/>
      <c r="F75" s="65" t="e">
        <f>IF(pvm_susigrazinimas="Taip",SUMPRODUCT(F$16,Data1!$C$63,Data1!$D$11)-SUMPRODUCT(F$8:F$15,Data1!$E$55:$E$62,Data1!$D$3:$D$10)-SUMPRODUCT(F$23:F$28,Data1!$E$70:$E$75,Data1!$D$18:$D$23)+F47,SUMPRODUCT(F$16,Data1!$C$63)-SUMPRODUCT(F$8:F$15,Data1!$E$55:$E$62)-SUMPRODUCT(F$23:F$28,Data1!$E$70:$E$75)+F47)</f>
        <v>#VALUE!</v>
      </c>
      <c r="G75" s="65" t="e">
        <f>IF(pvm_susigrazinimas="Taip",SUMPRODUCT(G$16,Data1!$C$63,Data1!$D$11)-SUMPRODUCT(G$8:G$15,Data1!$E$55:$E$62,Data1!$D$3:$D$10)-SUMPRODUCT(G$23:G$28,Data1!$E$70:$E$75,Data1!$D$18:$D$23)+G47,SUMPRODUCT(G$16,Data1!$C$63)-SUMPRODUCT(G$8:G$15,Data1!$E$55:$E$62)-SUMPRODUCT(G$23:G$28,Data1!$E$70:$E$75)+G47)</f>
        <v>#VALUE!</v>
      </c>
      <c r="H75" s="65" t="e">
        <f>IF(pvm_susigrazinimas="Taip",SUMPRODUCT(H$16,Data1!$C$63,Data1!$D$11)-SUMPRODUCT(H$8:H$15,Data1!$E$55:$E$62,Data1!$D$3:$D$10)-SUMPRODUCT(H$23:H$28,Data1!$E$70:$E$75,Data1!$D$18:$D$23)+H47,SUMPRODUCT(H$16,Data1!$C$63)-SUMPRODUCT(H$8:H$15,Data1!$E$55:$E$62)-SUMPRODUCT(H$23:H$28,Data1!$E$70:$E$75)+H47)</f>
        <v>#VALUE!</v>
      </c>
      <c r="I75" s="65" t="e">
        <f>IF(pvm_susigrazinimas="Taip",SUMPRODUCT(I$16,Data1!$C$63,Data1!$D$11)-SUMPRODUCT(I$8:I$15,Data1!$E$55:$E$62,Data1!$D$3:$D$10)-SUMPRODUCT(I$23:I$28,Data1!$E$70:$E$75,Data1!$D$18:$D$23)+I47,SUMPRODUCT(I$16,Data1!$C$63)-SUMPRODUCT(I$8:I$15,Data1!$E$55:$E$62)-SUMPRODUCT(I$23:I$28,Data1!$E$70:$E$75)+I47)</f>
        <v>#VALUE!</v>
      </c>
      <c r="J75" s="65" t="e">
        <f>IF(pvm_susigrazinimas="Taip",SUMPRODUCT(J$16,Data1!$C$63,Data1!$D$11)-SUMPRODUCT(J$8:J$15,Data1!$E$55:$E$62,Data1!$D$3:$D$10)-SUMPRODUCT(J$23:J$28,Data1!$E$70:$E$75,Data1!$D$18:$D$23)+J47,SUMPRODUCT(J$16,Data1!$C$63)-SUMPRODUCT(J$8:J$15,Data1!$E$55:$E$62)-SUMPRODUCT(J$23:J$28,Data1!$E$70:$E$75)+J47)</f>
        <v>#VALUE!</v>
      </c>
      <c r="K75" s="65" t="e">
        <f>IF(pvm_susigrazinimas="Taip",SUMPRODUCT(K$16,Data1!$C$63,Data1!$D$11)-SUMPRODUCT(K$8:K$15,Data1!$E$55:$E$62,Data1!$D$3:$D$10)-SUMPRODUCT(K$23:K$28,Data1!$E$70:$E$75,Data1!$D$18:$D$23)+K47,SUMPRODUCT(K$16,Data1!$C$63)-SUMPRODUCT(K$8:K$15,Data1!$E$55:$E$62)-SUMPRODUCT(K$23:K$28,Data1!$E$70:$E$75)+K47)</f>
        <v>#VALUE!</v>
      </c>
      <c r="L75" s="65" t="e">
        <f>IF(pvm_susigrazinimas="Taip",SUMPRODUCT(L$16,Data1!$C$63,Data1!$D$11)-SUMPRODUCT(L$8:L$15,Data1!$E$55:$E$62,Data1!$D$3:$D$10)-SUMPRODUCT(L$23:L$28,Data1!$E$70:$E$75,Data1!$D$18:$D$23)+L47,SUMPRODUCT(L$16,Data1!$C$63)-SUMPRODUCT(L$8:L$15,Data1!$E$55:$E$62)-SUMPRODUCT(L$23:L$28,Data1!$E$70:$E$75)+L47)</f>
        <v>#VALUE!</v>
      </c>
      <c r="M75" s="65" t="e">
        <f>IF(pvm_susigrazinimas="Taip",SUMPRODUCT(M$16,Data1!$C$63,Data1!$D$11)-SUMPRODUCT(M$8:M$15,Data1!$E$55:$E$62,Data1!$D$3:$D$10)-SUMPRODUCT(M$23:M$28,Data1!$E$70:$E$75,Data1!$D$18:$D$23)+M47,SUMPRODUCT(M$16,Data1!$C$63)-SUMPRODUCT(M$8:M$15,Data1!$E$55:$E$62)-SUMPRODUCT(M$23:M$28,Data1!$E$70:$E$75)+M47)</f>
        <v>#VALUE!</v>
      </c>
      <c r="N75" s="65" t="e">
        <f>IF(pvm_susigrazinimas="Taip",SUMPRODUCT(N$16,Data1!$C$63,Data1!$D$11)-SUMPRODUCT(N$8:N$15,Data1!$E$55:$E$62,Data1!$D$3:$D$10)-SUMPRODUCT(N$23:N$28,Data1!$E$70:$E$75,Data1!$D$18:$D$23)+N47,SUMPRODUCT(N$16,Data1!$C$63)-SUMPRODUCT(N$8:N$15,Data1!$E$55:$E$62)-SUMPRODUCT(N$23:N$28,Data1!$E$70:$E$75)+N47)</f>
        <v>#VALUE!</v>
      </c>
      <c r="O75" s="65" t="e">
        <f>IF(pvm_susigrazinimas="Taip",SUMPRODUCT(O$16,Data1!$C$63,Data1!$D$11)-SUMPRODUCT(O$8:O$15,Data1!$E$55:$E$62,Data1!$D$3:$D$10)-SUMPRODUCT(O$23:O$28,Data1!$E$70:$E$75,Data1!$D$18:$D$23)+O47,SUMPRODUCT(O$16,Data1!$C$63)-SUMPRODUCT(O$8:O$15,Data1!$E$55:$E$62)-SUMPRODUCT(O$23:O$28,Data1!$E$70:$E$75)+O47)</f>
        <v>#VALUE!</v>
      </c>
      <c r="P75" s="65" t="e">
        <f>IF(pvm_susigrazinimas="Taip",SUMPRODUCT(P$16,Data1!$C$63,Data1!$D$11)-SUMPRODUCT(P$8:P$15,Data1!$E$55:$E$62,Data1!$D$3:$D$10)-SUMPRODUCT(P$23:P$28,Data1!$E$70:$E$75,Data1!$D$18:$D$23)+P47,SUMPRODUCT(P$16,Data1!$C$63)-SUMPRODUCT(P$8:P$15,Data1!$E$55:$E$62)-SUMPRODUCT(P$23:P$28,Data1!$E$70:$E$75)+P47)</f>
        <v>#VALUE!</v>
      </c>
      <c r="Q75" s="65" t="e">
        <f>IF(pvm_susigrazinimas="Taip",SUMPRODUCT(Q$16,Data1!$C$63,Data1!$D$11)-SUMPRODUCT(Q$8:Q$15,Data1!$E$55:$E$62,Data1!$D$3:$D$10)-SUMPRODUCT(Q$23:Q$28,Data1!$E$70:$E$75,Data1!$D$18:$D$23)+Q47,SUMPRODUCT(Q$16,Data1!$C$63)-SUMPRODUCT(Q$8:Q$15,Data1!$E$55:$E$62)-SUMPRODUCT(Q$23:Q$28,Data1!$E$70:$E$75)+Q47)</f>
        <v>#VALUE!</v>
      </c>
      <c r="R75" s="65" t="e">
        <f>IF(pvm_susigrazinimas="Taip",SUMPRODUCT(R$16,Data1!$C$63,Data1!$D$11)-SUMPRODUCT(R$8:R$15,Data1!$E$55:$E$62,Data1!$D$3:$D$10)-SUMPRODUCT(R$23:R$28,Data1!$E$70:$E$75,Data1!$D$18:$D$23)+R47,SUMPRODUCT(R$16,Data1!$C$63)-SUMPRODUCT(R$8:R$15,Data1!$E$55:$E$62)-SUMPRODUCT(R$23:R$28,Data1!$E$70:$E$75)+R47)</f>
        <v>#VALUE!</v>
      </c>
      <c r="S75" s="65" t="e">
        <f>IF(pvm_susigrazinimas="Taip",SUMPRODUCT(S$16,Data1!$C$63,Data1!$D$11)-SUMPRODUCT(S$8:S$15,Data1!$E$55:$E$62,Data1!$D$3:$D$10)-SUMPRODUCT(S$23:S$28,Data1!$E$70:$E$75,Data1!$D$18:$D$23)+S47,SUMPRODUCT(S$16,Data1!$C$63)-SUMPRODUCT(S$8:S$15,Data1!$E$55:$E$62)-SUMPRODUCT(S$23:S$28,Data1!$E$70:$E$75)+S47)</f>
        <v>#VALUE!</v>
      </c>
      <c r="T75" s="65" t="e">
        <f>IF(pvm_susigrazinimas="Taip",SUMPRODUCT(T$16,Data1!$C$63,Data1!$D$11)-SUMPRODUCT(T$8:T$15,Data1!$E$55:$E$62,Data1!$D$3:$D$10)-SUMPRODUCT(T$23:T$28,Data1!$E$70:$E$75,Data1!$D$18:$D$23)+T47,SUMPRODUCT(T$16,Data1!$C$63)-SUMPRODUCT(T$8:T$15,Data1!$E$55:$E$62)-SUMPRODUCT(T$23:T$28,Data1!$E$70:$E$75)+T47)</f>
        <v>#VALUE!</v>
      </c>
      <c r="U75" s="65" t="e">
        <f>IF(pvm_susigrazinimas="Taip",SUMPRODUCT(U$16,Data1!$C$63,Data1!$D$11)-SUMPRODUCT(U$8:U$15,Data1!$E$55:$E$62,Data1!$D$3:$D$10)-SUMPRODUCT(U$23:U$28,Data1!$E$70:$E$75,Data1!$D$18:$D$23)+U47,SUMPRODUCT(U$16,Data1!$C$63)-SUMPRODUCT(U$8:U$15,Data1!$E$55:$E$62)-SUMPRODUCT(U$23:U$28,Data1!$E$70:$E$75)+U47)</f>
        <v>#VALUE!</v>
      </c>
      <c r="V75" s="65" t="e">
        <f>IF(pvm_susigrazinimas="Taip",SUMPRODUCT(V$16,Data1!$C$63,Data1!$D$11)-SUMPRODUCT(V$8:V$15,Data1!$E$55:$E$62,Data1!$D$3:$D$10)-SUMPRODUCT(V$23:V$28,Data1!$E$70:$E$75,Data1!$D$18:$D$23)+V47,SUMPRODUCT(V$16,Data1!$C$63)-SUMPRODUCT(V$8:V$15,Data1!$E$55:$E$62)-SUMPRODUCT(V$23:V$28,Data1!$E$70:$E$75)+V47)</f>
        <v>#VALUE!</v>
      </c>
      <c r="W75" s="65" t="e">
        <f>IF(pvm_susigrazinimas="Taip",SUMPRODUCT(W$16,Data1!$C$63,Data1!$D$11)-SUMPRODUCT(W$8:W$15,Data1!$E$55:$E$62,Data1!$D$3:$D$10)-SUMPRODUCT(W$23:W$28,Data1!$E$70:$E$75,Data1!$D$18:$D$23)+W47,SUMPRODUCT(W$16,Data1!$C$63)-SUMPRODUCT(W$8:W$15,Data1!$E$55:$E$62)-SUMPRODUCT(W$23:W$28,Data1!$E$70:$E$75)+W47)</f>
        <v>#VALUE!</v>
      </c>
      <c r="X75" s="65" t="e">
        <f>IF(pvm_susigrazinimas="Taip",SUMPRODUCT(X$16,Data1!$C$63,Data1!$D$11)-SUMPRODUCT(X$8:X$15,Data1!$E$55:$E$62,Data1!$D$3:$D$10)-SUMPRODUCT(X$23:X$28,Data1!$E$70:$E$75,Data1!$D$18:$D$23)+X47,SUMPRODUCT(X$16,Data1!$C$63)-SUMPRODUCT(X$8:X$15,Data1!$E$55:$E$62)-SUMPRODUCT(X$23:X$28,Data1!$E$70:$E$75)+X47)</f>
        <v>#VALUE!</v>
      </c>
      <c r="Y75" s="65" t="e">
        <f>IF(pvm_susigrazinimas="Taip",SUMPRODUCT(Y$16,Data1!$C$63,Data1!$D$11)-SUMPRODUCT(Y$8:Y$15,Data1!$E$55:$E$62,Data1!$D$3:$D$10)-SUMPRODUCT(Y$23:Y$28,Data1!$E$70:$E$75,Data1!$D$18:$D$23)+Y47,SUMPRODUCT(Y$16,Data1!$C$63)-SUMPRODUCT(Y$8:Y$15,Data1!$E$55:$E$62)-SUMPRODUCT(Y$23:Y$28,Data1!$E$70:$E$75)+Y47)</f>
        <v>#VALUE!</v>
      </c>
      <c r="Z75" s="65" t="e">
        <f>IF(pvm_susigrazinimas="Taip",SUMPRODUCT(Z$16,Data1!$C$63,Data1!$D$11)-SUMPRODUCT(Z$8:Z$15,Data1!$E$55:$E$62,Data1!$D$3:$D$10)-SUMPRODUCT(Z$23:Z$28,Data1!$E$70:$E$75,Data1!$D$18:$D$23)+Z47,SUMPRODUCT(Z$16,Data1!$C$63)-SUMPRODUCT(Z$8:Z$15,Data1!$E$55:$E$62)-SUMPRODUCT(Z$23:Z$28,Data1!$E$70:$E$75)+Z47)</f>
        <v>#VALUE!</v>
      </c>
      <c r="AA75" s="65" t="e">
        <f>IF(pvm_susigrazinimas="Taip",SUMPRODUCT(AA$16,Data1!$C$63,Data1!$D$11)-SUMPRODUCT(AA$8:AA$15,Data1!$E$55:$E$62,Data1!$D$3:$D$10)-SUMPRODUCT(AA$23:AA$28,Data1!$E$70:$E$75,Data1!$D$18:$D$23)+AA47,SUMPRODUCT(AA$16,Data1!$C$63)-SUMPRODUCT(AA$8:AA$15,Data1!$E$55:$E$62)-SUMPRODUCT(AA$23:AA$28,Data1!$E$70:$E$75)+AA47)</f>
        <v>#VALUE!</v>
      </c>
      <c r="AB75" s="65" t="e">
        <f>IF(pvm_susigrazinimas="Taip",SUMPRODUCT(AB$16,Data1!$C$63,Data1!$D$11)-SUMPRODUCT(AB$8:AB$15,Data1!$E$55:$E$62,Data1!$D$3:$D$10)-SUMPRODUCT(AB$23:AB$28,Data1!$E$70:$E$75,Data1!$D$18:$D$23)+AB47,SUMPRODUCT(AB$16,Data1!$C$63)-SUMPRODUCT(AB$8:AB$15,Data1!$E$55:$E$62)-SUMPRODUCT(AB$23:AB$28,Data1!$E$70:$E$75)+AB47)</f>
        <v>#VALUE!</v>
      </c>
      <c r="AC75" s="65" t="e">
        <f>IF(pvm_susigrazinimas="Taip",SUMPRODUCT(AC$16,Data1!$C$63,Data1!$D$11)-SUMPRODUCT(AC$8:AC$15,Data1!$E$55:$E$62,Data1!$D$3:$D$10)-SUMPRODUCT(AC$23:AC$28,Data1!$E$70:$E$75,Data1!$D$18:$D$23)+AC47,SUMPRODUCT(AC$16,Data1!$C$63)-SUMPRODUCT(AC$8:AC$15,Data1!$E$55:$E$62)-SUMPRODUCT(AC$23:AC$28,Data1!$E$70:$E$75)+AC47)</f>
        <v>#VALUE!</v>
      </c>
      <c r="AD75" s="65" t="e">
        <f>IF(pvm_susigrazinimas="Taip",SUMPRODUCT(AD$16,Data1!$C$63,Data1!$D$11)-SUMPRODUCT(AD$8:AD$15,Data1!$E$55:$E$62,Data1!$D$3:$D$10)-SUMPRODUCT(AD$23:AD$28,Data1!$E$70:$E$75,Data1!$D$18:$D$23)+AD47,SUMPRODUCT(AD$16,Data1!$C$63)-SUMPRODUCT(AD$8:AD$15,Data1!$E$55:$E$62)-SUMPRODUCT(AD$23:AD$28,Data1!$E$70:$E$75)+AD47)</f>
        <v>#VALUE!</v>
      </c>
      <c r="AE75" s="65" t="e">
        <f>IF(pvm_susigrazinimas="Taip",SUMPRODUCT(AE$16,Data1!$C$63,Data1!$D$11)-SUMPRODUCT(AE$8:AE$15,Data1!$E$55:$E$62,Data1!$D$3:$D$10)-SUMPRODUCT(AE$23:AE$28,Data1!$E$70:$E$75,Data1!$D$18:$D$23)+AE47,SUMPRODUCT(AE$16,Data1!$C$63)-SUMPRODUCT(AE$8:AE$15,Data1!$E$55:$E$62)-SUMPRODUCT(AE$23:AE$28,Data1!$E$70:$E$75)+AE47)</f>
        <v>#VALUE!</v>
      </c>
      <c r="AF75" s="65" t="e">
        <f>IF(pvm_susigrazinimas="Taip",SUMPRODUCT(AF$16,Data1!$C$63,Data1!$D$11)-SUMPRODUCT(AF$8:AF$15,Data1!$E$55:$E$62,Data1!$D$3:$D$10)-SUMPRODUCT(AF$23:AF$28,Data1!$E$70:$E$75,Data1!$D$18:$D$23)+AF47,SUMPRODUCT(AF$16,Data1!$C$63)-SUMPRODUCT(AF$8:AF$15,Data1!$E$55:$E$62)-SUMPRODUCT(AF$23:AF$28,Data1!$E$70:$E$75)+AF47)</f>
        <v>#VALUE!</v>
      </c>
      <c r="AG75" s="65" t="e">
        <f>IF(pvm_susigrazinimas="Taip",SUMPRODUCT(AG$16,Data1!$C$63,Data1!$D$11)-SUMPRODUCT(AG$8:AG$15,Data1!$E$55:$E$62,Data1!$D$3:$D$10)-SUMPRODUCT(AG$23:AG$28,Data1!$E$70:$E$75,Data1!$D$18:$D$23)+AG47,SUMPRODUCT(AG$16,Data1!$C$63)-SUMPRODUCT(AG$8:AG$15,Data1!$E$55:$E$62)-SUMPRODUCT(AG$23:AG$28,Data1!$E$70:$E$75)+AG47)</f>
        <v>#VALUE!</v>
      </c>
      <c r="AH75" s="65" t="e">
        <f>IF(pvm_susigrazinimas="Taip",SUMPRODUCT(AH$16,Data1!$C$63,Data1!$D$11)-SUMPRODUCT(AH$8:AH$15,Data1!$E$55:$E$62,Data1!$D$3:$D$10)-SUMPRODUCT(AH$23:AH$28,Data1!$E$70:$E$75,Data1!$D$18:$D$23)+AH47,SUMPRODUCT(AH$16,Data1!$C$63)-SUMPRODUCT(AH$8:AH$15,Data1!$E$55:$E$62)-SUMPRODUCT(AH$23:AH$28,Data1!$E$70:$E$75)+AH47)</f>
        <v>#VALUE!</v>
      </c>
      <c r="AI75" s="65" t="e">
        <f>IF(pvm_susigrazinimas="Taip",SUMPRODUCT(AI$16,Data1!$C$63,Data1!$D$11)-SUMPRODUCT(AI$8:AI$15,Data1!$E$55:$E$62,Data1!$D$3:$D$10)-SUMPRODUCT(AI$23:AI$28,Data1!$E$70:$E$75,Data1!$D$18:$D$23)+AI47,SUMPRODUCT(AI$16,Data1!$C$63)-SUMPRODUCT(AI$8:AI$15,Data1!$E$55:$E$62)-SUMPRODUCT(AI$23:AI$28,Data1!$E$70:$E$75)+AI47)</f>
        <v>#VALUE!</v>
      </c>
      <c r="AJ75" s="65" t="e">
        <f>IF(pvm_susigrazinimas="Taip",SUMPRODUCT(AJ$16,Data1!$C$63,Data1!$D$11)-SUMPRODUCT(AJ$8:AJ$15,Data1!$E$55:$E$62,Data1!$D$3:$D$10)-SUMPRODUCT(AJ$23:AJ$28,Data1!$E$70:$E$75,Data1!$D$18:$D$23)+AJ47,SUMPRODUCT(AJ$16,Data1!$C$63)-SUMPRODUCT(AJ$8:AJ$15,Data1!$E$55:$E$62)-SUMPRODUCT(AJ$23:AJ$28,Data1!$E$70:$E$75)+AJ47)</f>
        <v>#VALUE!</v>
      </c>
    </row>
    <row r="76" spans="3:36">
      <c r="C76" s="68" t="str">
        <f>IF(Kalba="EN",Data2!C98,Data2!B98)</f>
        <v>Konvertuota investicijų (A.) GDV</v>
      </c>
      <c r="D76" s="71">
        <f>IF(pvm_susigrazinimas="Taip",SUMPRODUCT(AN8:AN15,Data1!C55:C62),SUMPRODUCT(AM8:AM15,Data1!C55:C62))</f>
        <v>0</v>
      </c>
    </row>
    <row r="77" spans="3:36">
      <c r="C77" s="68" t="str">
        <f>IF(Kalba="EN",Data2!C99,Data2!B99)</f>
        <v>Konvertuota investicijų likutinės vertės (B.) GDV</v>
      </c>
      <c r="D77" s="71">
        <f>IF(pvm_susigrazinimas="Taip",PRODUCT(AN16,Data1!C63),PRODUCT(AM16,Data1!C63))</f>
        <v>0</v>
      </c>
    </row>
    <row r="78" spans="3:36">
      <c r="C78" s="68" t="str">
        <f>IF(Kalba="EN",Data2!C100,Data2!B100)</f>
        <v>Konvertuota veiklos pajamų (C.) GDV</v>
      </c>
      <c r="D78" s="71">
        <f>IF(pvm_susigrazinimas="Taip",SUMPRODUCT(AN18:AN20,Data1!C65:C67),SUMPRODUCT(AM18:AM20,Data1!C65:C67))</f>
        <v>0</v>
      </c>
    </row>
    <row r="79" spans="3:36">
      <c r="C79" s="68" t="str">
        <f>IF(Kalba="EN",Data2!C101,Data2!B101)</f>
        <v>Konvertuota veiklos išlaidų (D.1.) GDV</v>
      </c>
      <c r="D79" s="71">
        <f>IF(pvm_susigrazinimas="Taip",SUMPRODUCT(AN23:AN28,Data1!C70:C75),SUMPRODUCT(AM23:AM28,Data1!C70:C75))</f>
        <v>0</v>
      </c>
    </row>
    <row r="80" spans="3:36">
      <c r="C80" s="396" t="str">
        <f>IF(Kalba="EN",Data2!C102,Data2!B102)</f>
        <v>Ekonominė grynoji dabartinė vertė - EGDV</v>
      </c>
      <c r="D80" s="397" t="e">
        <f>F75+NPV(SDN,G75:INDEX(G75:AJ75,PAL))</f>
        <v>#VALUE!</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row>
    <row r="81" spans="2:42">
      <c r="C81" s="400" t="str">
        <f>IF(Kalba="EN",Data2!C103,Data2!B103)</f>
        <v>Ekonominė vidinė grąžos norma - EVGN</v>
      </c>
      <c r="D81" s="401" t="str">
        <f>IF(ISERROR(E81),"Nėra reikšmės",E81)</f>
        <v>Nėra reikšmės</v>
      </c>
      <c r="E81" s="202" t="e">
        <f>IRR(F75:INDEX(F75:AJ75,PAL+1))</f>
        <v>#VALUE!</v>
      </c>
    </row>
    <row r="82" spans="2:42">
      <c r="C82" s="400" t="str">
        <f>IF(Kalba="EN",Data2!C104,Data2!B104)</f>
        <v>Ekonominės naudos ir išlaidų santykis - ENIS</v>
      </c>
      <c r="D82" s="402" t="str">
        <f>IF(ISERROR(SUM(D47) / SUM(D76,-D77,D79)),"-",SUM(D47) / SUM(D76,-D77,D79))</f>
        <v>-</v>
      </c>
    </row>
    <row r="83" spans="2:42" ht="7.5" customHeight="1"/>
    <row r="84" spans="2:42" hidden="1"/>
    <row r="85" spans="2:42" hidden="1"/>
    <row r="86" spans="2:42" hidden="1">
      <c r="B86" s="931" t="s">
        <v>524</v>
      </c>
      <c r="C86" s="931"/>
    </row>
    <row r="87" spans="2:42" hidden="1"/>
    <row r="88" spans="2:42" s="61" customFormat="1" hidden="1">
      <c r="B88" s="66" t="s">
        <v>49</v>
      </c>
      <c r="C88" s="5" t="str">
        <f>IF(Kalba="EN",Data2!C$72,Data2!B$72)</f>
        <v>Socialinio ekonominio (SE) poveikio finansinė išraiška</v>
      </c>
      <c r="D88" s="62">
        <f t="shared" ref="D88:AJ88" si="25">SUM(D89)-SUM(D97)</f>
        <v>0</v>
      </c>
      <c r="E88" s="62">
        <f t="shared" si="25"/>
        <v>0</v>
      </c>
      <c r="F88" s="62">
        <f t="shared" si="25"/>
        <v>0</v>
      </c>
      <c r="G88" s="62">
        <f t="shared" si="25"/>
        <v>0</v>
      </c>
      <c r="H88" s="62">
        <f t="shared" si="25"/>
        <v>0</v>
      </c>
      <c r="I88" s="62">
        <f t="shared" si="25"/>
        <v>0</v>
      </c>
      <c r="J88" s="62">
        <f t="shared" si="25"/>
        <v>0</v>
      </c>
      <c r="K88" s="62">
        <f t="shared" si="25"/>
        <v>0</v>
      </c>
      <c r="L88" s="62">
        <f t="shared" si="25"/>
        <v>0</v>
      </c>
      <c r="M88" s="62">
        <f t="shared" si="25"/>
        <v>0</v>
      </c>
      <c r="N88" s="62">
        <f t="shared" si="25"/>
        <v>0</v>
      </c>
      <c r="O88" s="62">
        <f t="shared" si="25"/>
        <v>0</v>
      </c>
      <c r="P88" s="62">
        <f t="shared" si="25"/>
        <v>0</v>
      </c>
      <c r="Q88" s="62">
        <f t="shared" si="25"/>
        <v>0</v>
      </c>
      <c r="R88" s="62">
        <f t="shared" si="25"/>
        <v>0</v>
      </c>
      <c r="S88" s="62">
        <f t="shared" si="25"/>
        <v>0</v>
      </c>
      <c r="T88" s="62">
        <f t="shared" si="25"/>
        <v>0</v>
      </c>
      <c r="U88" s="62">
        <f t="shared" si="25"/>
        <v>0</v>
      </c>
      <c r="V88" s="62">
        <f t="shared" si="25"/>
        <v>0</v>
      </c>
      <c r="W88" s="62">
        <f t="shared" si="25"/>
        <v>0</v>
      </c>
      <c r="X88" s="62">
        <f t="shared" si="25"/>
        <v>0</v>
      </c>
      <c r="Y88" s="62">
        <f t="shared" si="25"/>
        <v>0</v>
      </c>
      <c r="Z88" s="62">
        <f t="shared" si="25"/>
        <v>0</v>
      </c>
      <c r="AA88" s="62">
        <f t="shared" si="25"/>
        <v>0</v>
      </c>
      <c r="AB88" s="62">
        <f t="shared" si="25"/>
        <v>0</v>
      </c>
      <c r="AC88" s="62">
        <f t="shared" si="25"/>
        <v>0</v>
      </c>
      <c r="AD88" s="62">
        <f t="shared" si="25"/>
        <v>0</v>
      </c>
      <c r="AE88" s="62">
        <f t="shared" si="25"/>
        <v>0</v>
      </c>
      <c r="AF88" s="62">
        <f t="shared" si="25"/>
        <v>0</v>
      </c>
      <c r="AG88" s="62">
        <f t="shared" si="25"/>
        <v>0</v>
      </c>
      <c r="AH88" s="62">
        <f t="shared" si="25"/>
        <v>0</v>
      </c>
      <c r="AI88" s="62">
        <f t="shared" si="25"/>
        <v>0</v>
      </c>
      <c r="AJ88" s="62">
        <f t="shared" si="25"/>
        <v>0</v>
      </c>
    </row>
    <row r="89" spans="2:42" s="61" customFormat="1" hidden="1">
      <c r="B89" s="66" t="s">
        <v>50</v>
      </c>
      <c r="C89" s="5" t="str">
        <f>IF(Kalba="EN",Data2!C$73,Data2!B$73) &amp; " "&amp; IF(Kalba="EN",Data2!C$74,Data2!B$74)</f>
        <v>SE nauda (pasirinkite SE naudos komponentą)</v>
      </c>
      <c r="D89" s="62">
        <f t="shared" ref="D89:AJ89" si="26">ROUND(SUM(D90:D96),0)</f>
        <v>0</v>
      </c>
      <c r="E89" s="62">
        <f t="shared" si="26"/>
        <v>0</v>
      </c>
      <c r="F89" s="62">
        <f t="shared" si="26"/>
        <v>0</v>
      </c>
      <c r="G89" s="62">
        <f t="shared" si="26"/>
        <v>0</v>
      </c>
      <c r="H89" s="62">
        <f t="shared" si="26"/>
        <v>0</v>
      </c>
      <c r="I89" s="62">
        <f t="shared" si="26"/>
        <v>0</v>
      </c>
      <c r="J89" s="62">
        <f t="shared" si="26"/>
        <v>0</v>
      </c>
      <c r="K89" s="62">
        <f t="shared" si="26"/>
        <v>0</v>
      </c>
      <c r="L89" s="62">
        <f t="shared" si="26"/>
        <v>0</v>
      </c>
      <c r="M89" s="62">
        <f t="shared" si="26"/>
        <v>0</v>
      </c>
      <c r="N89" s="62">
        <f t="shared" si="26"/>
        <v>0</v>
      </c>
      <c r="O89" s="62">
        <f t="shared" si="26"/>
        <v>0</v>
      </c>
      <c r="P89" s="62">
        <f t="shared" si="26"/>
        <v>0</v>
      </c>
      <c r="Q89" s="62">
        <f t="shared" si="26"/>
        <v>0</v>
      </c>
      <c r="R89" s="62">
        <f t="shared" si="26"/>
        <v>0</v>
      </c>
      <c r="S89" s="62">
        <f t="shared" si="26"/>
        <v>0</v>
      </c>
      <c r="T89" s="62">
        <f t="shared" si="26"/>
        <v>0</v>
      </c>
      <c r="U89" s="62">
        <f t="shared" si="26"/>
        <v>0</v>
      </c>
      <c r="V89" s="62">
        <f t="shared" si="26"/>
        <v>0</v>
      </c>
      <c r="W89" s="62">
        <f t="shared" si="26"/>
        <v>0</v>
      </c>
      <c r="X89" s="62">
        <f t="shared" si="26"/>
        <v>0</v>
      </c>
      <c r="Y89" s="62">
        <f t="shared" si="26"/>
        <v>0</v>
      </c>
      <c r="Z89" s="62">
        <f t="shared" si="26"/>
        <v>0</v>
      </c>
      <c r="AA89" s="62">
        <f t="shared" si="26"/>
        <v>0</v>
      </c>
      <c r="AB89" s="62">
        <f t="shared" si="26"/>
        <v>0</v>
      </c>
      <c r="AC89" s="62">
        <f t="shared" si="26"/>
        <v>0</v>
      </c>
      <c r="AD89" s="62">
        <f t="shared" si="26"/>
        <v>0</v>
      </c>
      <c r="AE89" s="62">
        <f t="shared" si="26"/>
        <v>0</v>
      </c>
      <c r="AF89" s="62">
        <f t="shared" si="26"/>
        <v>0</v>
      </c>
      <c r="AG89" s="62">
        <f t="shared" si="26"/>
        <v>0</v>
      </c>
      <c r="AH89" s="62">
        <f t="shared" si="26"/>
        <v>0</v>
      </c>
      <c r="AI89" s="62">
        <f t="shared" si="26"/>
        <v>0</v>
      </c>
      <c r="AJ89" s="62">
        <f t="shared" si="26"/>
        <v>0</v>
      </c>
    </row>
    <row r="90" spans="2:42" hidden="1">
      <c r="B90" s="199" t="s">
        <v>51</v>
      </c>
      <c r="C90" s="181" t="str">
        <f>Data4!D$198</f>
        <v>-</v>
      </c>
      <c r="D90" s="169">
        <f>F90+NPV(FDN,G90:INDEX(G90:AJ90,PAL))</f>
        <v>0</v>
      </c>
      <c r="E90" s="169">
        <f t="shared" ref="E90:E96" si="27">SUMIF($F$5:$AJ$5,"&lt;="&amp;PAL,$F90:$AJ90)</f>
        <v>0</v>
      </c>
      <c r="F90" s="169">
        <f>IF(ISERROR(Data4!M$198),0,Data4!M$198)</f>
        <v>0</v>
      </c>
      <c r="G90" s="169">
        <f>IF(ISERROR(Data4!N$198),0,Data4!N$198)</f>
        <v>0</v>
      </c>
      <c r="H90" s="169">
        <f>IF(ISERROR(Data4!O$198),0,Data4!O$198)</f>
        <v>0</v>
      </c>
      <c r="I90" s="169">
        <f>IF(ISERROR(Data4!P$198),0,Data4!P$198)</f>
        <v>0</v>
      </c>
      <c r="J90" s="169">
        <f>IF(ISERROR(Data4!Q$198),0,Data4!Q$198)</f>
        <v>0</v>
      </c>
      <c r="K90" s="169">
        <f>IF(ISERROR(Data4!R$198),0,Data4!R$198)</f>
        <v>0</v>
      </c>
      <c r="L90" s="169">
        <f>IF(ISERROR(Data4!S$198),0,Data4!S$198)</f>
        <v>0</v>
      </c>
      <c r="M90" s="169">
        <f>IF(ISERROR(Data4!T$198),0,Data4!T$198)</f>
        <v>0</v>
      </c>
      <c r="N90" s="169">
        <f>IF(ISERROR(Data4!U$198),0,Data4!U$198)</f>
        <v>0</v>
      </c>
      <c r="O90" s="169">
        <f>IF(ISERROR(Data4!V$198),0,Data4!V$198)</f>
        <v>0</v>
      </c>
      <c r="P90" s="169">
        <f>IF(ISERROR(Data4!W$198),0,Data4!W$198)</f>
        <v>0</v>
      </c>
      <c r="Q90" s="169">
        <f>IF(ISERROR(Data4!X$198),0,Data4!X$198)</f>
        <v>0</v>
      </c>
      <c r="R90" s="169">
        <f>IF(ISERROR(Data4!Y$198),0,Data4!Y$198)</f>
        <v>0</v>
      </c>
      <c r="S90" s="169">
        <f>IF(ISERROR(Data4!Z$198),0,Data4!Z$198)</f>
        <v>0</v>
      </c>
      <c r="T90" s="169">
        <f>IF(ISERROR(Data4!AA$198),0,Data4!AA$198)</f>
        <v>0</v>
      </c>
      <c r="U90" s="169">
        <f>IF(ISERROR(Data4!AB$198),0,Data4!AB$198)</f>
        <v>0</v>
      </c>
      <c r="V90" s="169">
        <f>IF(ISERROR(Data4!AC$198),0,Data4!AC$198)</f>
        <v>0</v>
      </c>
      <c r="W90" s="169">
        <f>IF(ISERROR(Data4!AD$198),0,Data4!AD$198)</f>
        <v>0</v>
      </c>
      <c r="X90" s="169">
        <f>IF(ISERROR(Data4!AE$198),0,Data4!AE$198)</f>
        <v>0</v>
      </c>
      <c r="Y90" s="169">
        <f>IF(ISERROR(Data4!AF$198),0,Data4!AF$198)</f>
        <v>0</v>
      </c>
      <c r="Z90" s="169">
        <f>IF(ISERROR(Data4!AG$198),0,Data4!AG$198)</f>
        <v>0</v>
      </c>
      <c r="AA90" s="169">
        <f>IF(ISERROR(Data4!AH$198),0,Data4!AH$198)</f>
        <v>0</v>
      </c>
      <c r="AB90" s="169">
        <f>IF(ISERROR(Data4!AI$198),0,Data4!AI$198)</f>
        <v>0</v>
      </c>
      <c r="AC90" s="169">
        <f>IF(ISERROR(Data4!AJ$198),0,Data4!AJ$198)</f>
        <v>0</v>
      </c>
      <c r="AD90" s="169">
        <f>IF(ISERROR(Data4!AK$198),0,Data4!AK$198)</f>
        <v>0</v>
      </c>
      <c r="AE90" s="169">
        <f>IF(ISERROR(Data4!AL$198),0,Data4!AL$198)</f>
        <v>0</v>
      </c>
      <c r="AF90" s="169">
        <f>IF(ISERROR(Data4!AM$198),0,Data4!AM$198)</f>
        <v>0</v>
      </c>
      <c r="AG90" s="169">
        <f>IF(ISERROR(Data4!AN$198),0,Data4!AN$198)</f>
        <v>0</v>
      </c>
      <c r="AH90" s="169">
        <f>IF(ISERROR(Data4!AO$198),0,Data4!AO$198)</f>
        <v>0</v>
      </c>
      <c r="AI90" s="169">
        <f>IF(ISERROR(Data4!AP$198),0,Data4!AP$198)</f>
        <v>0</v>
      </c>
      <c r="AJ90" s="169">
        <f>IF(ISERROR(Data4!AQ$198),0,Data4!AQ$198)</f>
        <v>0</v>
      </c>
      <c r="AO90" s="3"/>
      <c r="AP90" s="3"/>
    </row>
    <row r="91" spans="2:42" hidden="1">
      <c r="B91" s="199" t="s">
        <v>52</v>
      </c>
      <c r="C91" s="181" t="str">
        <f>Data4!D$199</f>
        <v>-</v>
      </c>
      <c r="D91" s="65">
        <f>F91+NPV(FDN,G91:INDEX(G91:AJ91,PAL))</f>
        <v>0</v>
      </c>
      <c r="E91" s="169">
        <f t="shared" si="27"/>
        <v>0</v>
      </c>
      <c r="F91" s="169">
        <f>IF(ISERROR(Data4!M$199),0,Data4!M$199)</f>
        <v>0</v>
      </c>
      <c r="G91" s="169">
        <f>IF(ISERROR(Data4!N$199),0,Data4!N$199)</f>
        <v>0</v>
      </c>
      <c r="H91" s="169">
        <f>IF(ISERROR(Data4!O$199),0,Data4!O$199)</f>
        <v>0</v>
      </c>
      <c r="I91" s="169">
        <f>IF(ISERROR(Data4!P$199),0,Data4!P$199)</f>
        <v>0</v>
      </c>
      <c r="J91" s="169">
        <f>IF(ISERROR(Data4!Q$199),0,Data4!Q$199)</f>
        <v>0</v>
      </c>
      <c r="K91" s="169">
        <f>IF(ISERROR(Data4!R$199),0,Data4!R$199)</f>
        <v>0</v>
      </c>
      <c r="L91" s="169">
        <f>IF(ISERROR(Data4!S$199),0,Data4!S$199)</f>
        <v>0</v>
      </c>
      <c r="M91" s="169">
        <f>IF(ISERROR(Data4!T$199),0,Data4!T$199)</f>
        <v>0</v>
      </c>
      <c r="N91" s="169">
        <f>IF(ISERROR(Data4!U$199),0,Data4!U$199)</f>
        <v>0</v>
      </c>
      <c r="O91" s="169">
        <f>IF(ISERROR(Data4!V$199),0,Data4!V$199)</f>
        <v>0</v>
      </c>
      <c r="P91" s="169">
        <f>IF(ISERROR(Data4!W$199),0,Data4!W$199)</f>
        <v>0</v>
      </c>
      <c r="Q91" s="169">
        <f>IF(ISERROR(Data4!X$199),0,Data4!X$199)</f>
        <v>0</v>
      </c>
      <c r="R91" s="169">
        <f>IF(ISERROR(Data4!Y$199),0,Data4!Y$199)</f>
        <v>0</v>
      </c>
      <c r="S91" s="169">
        <f>IF(ISERROR(Data4!Z$199),0,Data4!Z$199)</f>
        <v>0</v>
      </c>
      <c r="T91" s="169">
        <f>IF(ISERROR(Data4!AA$199),0,Data4!AA$199)</f>
        <v>0</v>
      </c>
      <c r="U91" s="169">
        <f>IF(ISERROR(Data4!AB$199),0,Data4!AB$199)</f>
        <v>0</v>
      </c>
      <c r="V91" s="169">
        <f>IF(ISERROR(Data4!AC$199),0,Data4!AC$199)</f>
        <v>0</v>
      </c>
      <c r="W91" s="169">
        <f>IF(ISERROR(Data4!AD$199),0,Data4!AD$199)</f>
        <v>0</v>
      </c>
      <c r="X91" s="169">
        <f>IF(ISERROR(Data4!AE$199),0,Data4!AE$199)</f>
        <v>0</v>
      </c>
      <c r="Y91" s="169">
        <f>IF(ISERROR(Data4!AF$199),0,Data4!AF$199)</f>
        <v>0</v>
      </c>
      <c r="Z91" s="169">
        <f>IF(ISERROR(Data4!AG$199),0,Data4!AG$199)</f>
        <v>0</v>
      </c>
      <c r="AA91" s="169">
        <f>IF(ISERROR(Data4!AH$199),0,Data4!AH$199)</f>
        <v>0</v>
      </c>
      <c r="AB91" s="169">
        <f>IF(ISERROR(Data4!AI$199),0,Data4!AI$199)</f>
        <v>0</v>
      </c>
      <c r="AC91" s="169">
        <f>IF(ISERROR(Data4!AJ$199),0,Data4!AJ$199)</f>
        <v>0</v>
      </c>
      <c r="AD91" s="169">
        <f>IF(ISERROR(Data4!AK$199),0,Data4!AK$199)</f>
        <v>0</v>
      </c>
      <c r="AE91" s="169">
        <f>IF(ISERROR(Data4!AL$199),0,Data4!AL$199)</f>
        <v>0</v>
      </c>
      <c r="AF91" s="169">
        <f>IF(ISERROR(Data4!AM$199),0,Data4!AM$199)</f>
        <v>0</v>
      </c>
      <c r="AG91" s="169">
        <f>IF(ISERROR(Data4!AN$199),0,Data4!AN$199)</f>
        <v>0</v>
      </c>
      <c r="AH91" s="169">
        <f>IF(ISERROR(Data4!AO$199),0,Data4!AO$199)</f>
        <v>0</v>
      </c>
      <c r="AI91" s="169">
        <f>IF(ISERROR(Data4!AP$199),0,Data4!AP$199)</f>
        <v>0</v>
      </c>
      <c r="AJ91" s="169">
        <f>IF(ISERROR(Data4!AQ$199),0,Data4!AQ$199)</f>
        <v>0</v>
      </c>
      <c r="AO91" s="3"/>
      <c r="AP91" s="3"/>
    </row>
    <row r="92" spans="2:42" hidden="1">
      <c r="B92" s="199" t="s">
        <v>339</v>
      </c>
      <c r="C92" s="181" t="str">
        <f>Data4!D$200</f>
        <v>-</v>
      </c>
      <c r="D92" s="65">
        <f>F92+NPV(FDN,G92:INDEX(G92:AJ92,PAL))</f>
        <v>0</v>
      </c>
      <c r="E92" s="169">
        <f t="shared" si="27"/>
        <v>0</v>
      </c>
      <c r="F92" s="169">
        <f>IF(ISERROR(Data4!M$200),0,Data4!M$200)</f>
        <v>0</v>
      </c>
      <c r="G92" s="169">
        <f>IF(ISERROR(Data4!N$200),0,Data4!N$200)</f>
        <v>0</v>
      </c>
      <c r="H92" s="169">
        <f>IF(ISERROR(Data4!O$200),0,Data4!O$200)</f>
        <v>0</v>
      </c>
      <c r="I92" s="169">
        <f>IF(ISERROR(Data4!P$200),0,Data4!P$200)</f>
        <v>0</v>
      </c>
      <c r="J92" s="169">
        <f>IF(ISERROR(Data4!Q$200),0,Data4!Q$200)</f>
        <v>0</v>
      </c>
      <c r="K92" s="169">
        <f>IF(ISERROR(Data4!R$200),0,Data4!R$200)</f>
        <v>0</v>
      </c>
      <c r="L92" s="169">
        <f>IF(ISERROR(Data4!S$200),0,Data4!S$200)</f>
        <v>0</v>
      </c>
      <c r="M92" s="169">
        <f>IF(ISERROR(Data4!T$200),0,Data4!T$200)</f>
        <v>0</v>
      </c>
      <c r="N92" s="169">
        <f>IF(ISERROR(Data4!U$200),0,Data4!U$200)</f>
        <v>0</v>
      </c>
      <c r="O92" s="169">
        <f>IF(ISERROR(Data4!V$200),0,Data4!V$200)</f>
        <v>0</v>
      </c>
      <c r="P92" s="169">
        <f>IF(ISERROR(Data4!W$200),0,Data4!W$200)</f>
        <v>0</v>
      </c>
      <c r="Q92" s="169">
        <f>IF(ISERROR(Data4!X$200),0,Data4!X$200)</f>
        <v>0</v>
      </c>
      <c r="R92" s="169">
        <f>IF(ISERROR(Data4!Y$200),0,Data4!Y$200)</f>
        <v>0</v>
      </c>
      <c r="S92" s="169">
        <f>IF(ISERROR(Data4!Z$200),0,Data4!Z$200)</f>
        <v>0</v>
      </c>
      <c r="T92" s="169">
        <f>IF(ISERROR(Data4!AA$200),0,Data4!AA$200)</f>
        <v>0</v>
      </c>
      <c r="U92" s="169">
        <f>IF(ISERROR(Data4!AB$200),0,Data4!AB$200)</f>
        <v>0</v>
      </c>
      <c r="V92" s="169">
        <f>IF(ISERROR(Data4!AC$200),0,Data4!AC$200)</f>
        <v>0</v>
      </c>
      <c r="W92" s="169">
        <f>IF(ISERROR(Data4!AD$200),0,Data4!AD$200)</f>
        <v>0</v>
      </c>
      <c r="X92" s="169">
        <f>IF(ISERROR(Data4!AE$200),0,Data4!AE$200)</f>
        <v>0</v>
      </c>
      <c r="Y92" s="169">
        <f>IF(ISERROR(Data4!AF$200),0,Data4!AF$200)</f>
        <v>0</v>
      </c>
      <c r="Z92" s="169">
        <f>IF(ISERROR(Data4!AG$200),0,Data4!AG$200)</f>
        <v>0</v>
      </c>
      <c r="AA92" s="169">
        <f>IF(ISERROR(Data4!AH$200),0,Data4!AH$200)</f>
        <v>0</v>
      </c>
      <c r="AB92" s="169">
        <f>IF(ISERROR(Data4!AI$200),0,Data4!AI$200)</f>
        <v>0</v>
      </c>
      <c r="AC92" s="169">
        <f>IF(ISERROR(Data4!AJ$200),0,Data4!AJ$200)</f>
        <v>0</v>
      </c>
      <c r="AD92" s="169">
        <f>IF(ISERROR(Data4!AK$200),0,Data4!AK$200)</f>
        <v>0</v>
      </c>
      <c r="AE92" s="169">
        <f>IF(ISERROR(Data4!AL$200),0,Data4!AL$200)</f>
        <v>0</v>
      </c>
      <c r="AF92" s="169">
        <f>IF(ISERROR(Data4!AM$200),0,Data4!AM$200)</f>
        <v>0</v>
      </c>
      <c r="AG92" s="169">
        <f>IF(ISERROR(Data4!AN$200),0,Data4!AN$200)</f>
        <v>0</v>
      </c>
      <c r="AH92" s="169">
        <f>IF(ISERROR(Data4!AO$200),0,Data4!AO$200)</f>
        <v>0</v>
      </c>
      <c r="AI92" s="169">
        <f>IF(ISERROR(Data4!AP$200),0,Data4!AP$200)</f>
        <v>0</v>
      </c>
      <c r="AJ92" s="169">
        <f>IF(ISERROR(Data4!AQ$200),0,Data4!AQ$200)</f>
        <v>0</v>
      </c>
      <c r="AO92" s="3"/>
      <c r="AP92" s="3"/>
    </row>
    <row r="93" spans="2:42" hidden="1">
      <c r="B93" s="199" t="s">
        <v>340</v>
      </c>
      <c r="C93" s="181" t="str">
        <f>Data4!D$201</f>
        <v>-</v>
      </c>
      <c r="D93" s="65">
        <f>F93+NPV(FDN,G93:INDEX(G93:AJ93,PAL))</f>
        <v>0</v>
      </c>
      <c r="E93" s="169">
        <f t="shared" si="27"/>
        <v>0</v>
      </c>
      <c r="F93" s="169">
        <f>IF(ISERROR(Data4!M$201),0,Data4!M$201)</f>
        <v>0</v>
      </c>
      <c r="G93" s="169">
        <f>IF(ISERROR(Data4!N$201),0,Data4!N$201)</f>
        <v>0</v>
      </c>
      <c r="H93" s="169">
        <f>IF(ISERROR(Data4!O$201),0,Data4!O$201)</f>
        <v>0</v>
      </c>
      <c r="I93" s="169">
        <f>IF(ISERROR(Data4!P$201),0,Data4!P$201)</f>
        <v>0</v>
      </c>
      <c r="J93" s="169">
        <f>IF(ISERROR(Data4!Q$201),0,Data4!Q$201)</f>
        <v>0</v>
      </c>
      <c r="K93" s="169">
        <f>IF(ISERROR(Data4!R$201),0,Data4!R$201)</f>
        <v>0</v>
      </c>
      <c r="L93" s="169">
        <f>IF(ISERROR(Data4!S$201),0,Data4!S$201)</f>
        <v>0</v>
      </c>
      <c r="M93" s="169">
        <f>IF(ISERROR(Data4!T$201),0,Data4!T$201)</f>
        <v>0</v>
      </c>
      <c r="N93" s="169">
        <f>IF(ISERROR(Data4!U$201),0,Data4!U$201)</f>
        <v>0</v>
      </c>
      <c r="O93" s="169">
        <f>IF(ISERROR(Data4!V$201),0,Data4!V$201)</f>
        <v>0</v>
      </c>
      <c r="P93" s="169">
        <f>IF(ISERROR(Data4!W$201),0,Data4!W$201)</f>
        <v>0</v>
      </c>
      <c r="Q93" s="169">
        <f>IF(ISERROR(Data4!X$201),0,Data4!X$201)</f>
        <v>0</v>
      </c>
      <c r="R93" s="169">
        <f>IF(ISERROR(Data4!Y$201),0,Data4!Y$201)</f>
        <v>0</v>
      </c>
      <c r="S93" s="169">
        <f>IF(ISERROR(Data4!Z$201),0,Data4!Z$201)</f>
        <v>0</v>
      </c>
      <c r="T93" s="169">
        <f>IF(ISERROR(Data4!AA$201),0,Data4!AA$201)</f>
        <v>0</v>
      </c>
      <c r="U93" s="169">
        <f>IF(ISERROR(Data4!AB$201),0,Data4!AB$201)</f>
        <v>0</v>
      </c>
      <c r="V93" s="169">
        <f>IF(ISERROR(Data4!AC$201),0,Data4!AC$201)</f>
        <v>0</v>
      </c>
      <c r="W93" s="169">
        <f>IF(ISERROR(Data4!AD$201),0,Data4!AD$201)</f>
        <v>0</v>
      </c>
      <c r="X93" s="169">
        <f>IF(ISERROR(Data4!AE$201),0,Data4!AE$201)</f>
        <v>0</v>
      </c>
      <c r="Y93" s="169">
        <f>IF(ISERROR(Data4!AF$201),0,Data4!AF$201)</f>
        <v>0</v>
      </c>
      <c r="Z93" s="169">
        <f>IF(ISERROR(Data4!AG$201),0,Data4!AG$201)</f>
        <v>0</v>
      </c>
      <c r="AA93" s="169">
        <f>IF(ISERROR(Data4!AH$201),0,Data4!AH$201)</f>
        <v>0</v>
      </c>
      <c r="AB93" s="169">
        <f>IF(ISERROR(Data4!AI$201),0,Data4!AI$201)</f>
        <v>0</v>
      </c>
      <c r="AC93" s="169">
        <f>IF(ISERROR(Data4!AJ$201),0,Data4!AJ$201)</f>
        <v>0</v>
      </c>
      <c r="AD93" s="169">
        <f>IF(ISERROR(Data4!AK$201),0,Data4!AK$201)</f>
        <v>0</v>
      </c>
      <c r="AE93" s="169">
        <f>IF(ISERROR(Data4!AL$201),0,Data4!AL$201)</f>
        <v>0</v>
      </c>
      <c r="AF93" s="169">
        <f>IF(ISERROR(Data4!AM$201),0,Data4!AM$201)</f>
        <v>0</v>
      </c>
      <c r="AG93" s="169">
        <f>IF(ISERROR(Data4!AN$201),0,Data4!AN$201)</f>
        <v>0</v>
      </c>
      <c r="AH93" s="169">
        <f>IF(ISERROR(Data4!AO$201),0,Data4!AO$201)</f>
        <v>0</v>
      </c>
      <c r="AI93" s="169">
        <f>IF(ISERROR(Data4!AP$201),0,Data4!AP$201)</f>
        <v>0</v>
      </c>
      <c r="AJ93" s="169">
        <f>IF(ISERROR(Data4!AQ$201),0,Data4!AQ$201)</f>
        <v>0</v>
      </c>
      <c r="AO93" s="3"/>
      <c r="AP93" s="3"/>
    </row>
    <row r="94" spans="2:42" hidden="1">
      <c r="B94" s="199" t="s">
        <v>341</v>
      </c>
      <c r="C94" s="181" t="str">
        <f>Data4!D$202</f>
        <v>-</v>
      </c>
      <c r="D94" s="65">
        <f>F94+NPV(FDN,G94:INDEX(G94:AJ94,PAL))</f>
        <v>0</v>
      </c>
      <c r="E94" s="169">
        <f t="shared" si="27"/>
        <v>0</v>
      </c>
      <c r="F94" s="169">
        <f>IF(ISERROR(Data4!M$202),0,Data4!M$202)</f>
        <v>0</v>
      </c>
      <c r="G94" s="169">
        <f>IF(ISERROR(Data4!N$202),0,Data4!N$202)</f>
        <v>0</v>
      </c>
      <c r="H94" s="169">
        <f>IF(ISERROR(Data4!O$202),0,Data4!O$202)</f>
        <v>0</v>
      </c>
      <c r="I94" s="169">
        <f>IF(ISERROR(Data4!P$202),0,Data4!P$202)</f>
        <v>0</v>
      </c>
      <c r="J94" s="169">
        <f>IF(ISERROR(Data4!Q$202),0,Data4!Q$202)</f>
        <v>0</v>
      </c>
      <c r="K94" s="169">
        <f>IF(ISERROR(Data4!R$202),0,Data4!R$202)</f>
        <v>0</v>
      </c>
      <c r="L94" s="169">
        <f>IF(ISERROR(Data4!S$202),0,Data4!S$202)</f>
        <v>0</v>
      </c>
      <c r="M94" s="169">
        <f>IF(ISERROR(Data4!T$202),0,Data4!T$202)</f>
        <v>0</v>
      </c>
      <c r="N94" s="169">
        <f>IF(ISERROR(Data4!U$202),0,Data4!U$202)</f>
        <v>0</v>
      </c>
      <c r="O94" s="169">
        <f>IF(ISERROR(Data4!V$202),0,Data4!V$202)</f>
        <v>0</v>
      </c>
      <c r="P94" s="169">
        <f>IF(ISERROR(Data4!W$202),0,Data4!W$202)</f>
        <v>0</v>
      </c>
      <c r="Q94" s="169">
        <f>IF(ISERROR(Data4!X$202),0,Data4!X$202)</f>
        <v>0</v>
      </c>
      <c r="R94" s="169">
        <f>IF(ISERROR(Data4!Y$202),0,Data4!Y$202)</f>
        <v>0</v>
      </c>
      <c r="S94" s="169">
        <f>IF(ISERROR(Data4!Z$202),0,Data4!Z$202)</f>
        <v>0</v>
      </c>
      <c r="T94" s="169">
        <f>IF(ISERROR(Data4!AA$202),0,Data4!AA$202)</f>
        <v>0</v>
      </c>
      <c r="U94" s="169">
        <f>IF(ISERROR(Data4!AB$202),0,Data4!AB$202)</f>
        <v>0</v>
      </c>
      <c r="V94" s="169">
        <f>IF(ISERROR(Data4!AC$202),0,Data4!AC$202)</f>
        <v>0</v>
      </c>
      <c r="W94" s="169">
        <f>IF(ISERROR(Data4!AD$202),0,Data4!AD$202)</f>
        <v>0</v>
      </c>
      <c r="X94" s="169">
        <f>IF(ISERROR(Data4!AE$202),0,Data4!AE$202)</f>
        <v>0</v>
      </c>
      <c r="Y94" s="169">
        <f>IF(ISERROR(Data4!AF$202),0,Data4!AF$202)</f>
        <v>0</v>
      </c>
      <c r="Z94" s="169">
        <f>IF(ISERROR(Data4!AG$202),0,Data4!AG$202)</f>
        <v>0</v>
      </c>
      <c r="AA94" s="169">
        <f>IF(ISERROR(Data4!AH$202),0,Data4!AH$202)</f>
        <v>0</v>
      </c>
      <c r="AB94" s="169">
        <f>IF(ISERROR(Data4!AI$202),0,Data4!AI$202)</f>
        <v>0</v>
      </c>
      <c r="AC94" s="169">
        <f>IF(ISERROR(Data4!AJ$202),0,Data4!AJ$202)</f>
        <v>0</v>
      </c>
      <c r="AD94" s="169">
        <f>IF(ISERROR(Data4!AK$202),0,Data4!AK$202)</f>
        <v>0</v>
      </c>
      <c r="AE94" s="169">
        <f>IF(ISERROR(Data4!AL$202),0,Data4!AL$202)</f>
        <v>0</v>
      </c>
      <c r="AF94" s="169">
        <f>IF(ISERROR(Data4!AM$202),0,Data4!AM$202)</f>
        <v>0</v>
      </c>
      <c r="AG94" s="169">
        <f>IF(ISERROR(Data4!AN$202),0,Data4!AN$202)</f>
        <v>0</v>
      </c>
      <c r="AH94" s="169">
        <f>IF(ISERROR(Data4!AO$202),0,Data4!AO$202)</f>
        <v>0</v>
      </c>
      <c r="AI94" s="169">
        <f>IF(ISERROR(Data4!AP$202),0,Data4!AP$202)</f>
        <v>0</v>
      </c>
      <c r="AJ94" s="169">
        <f>IF(ISERROR(Data4!AQ$202),0,Data4!AQ$202)</f>
        <v>0</v>
      </c>
      <c r="AO94" s="3"/>
      <c r="AP94" s="3"/>
    </row>
    <row r="95" spans="2:42" hidden="1">
      <c r="B95" s="199" t="s">
        <v>342</v>
      </c>
      <c r="C95" s="181" t="str">
        <f>Data4!D$203</f>
        <v>-</v>
      </c>
      <c r="D95" s="65">
        <f>F95+NPV(FDN,G95:INDEX(G95:AJ95,PAL))</f>
        <v>0</v>
      </c>
      <c r="E95" s="169">
        <f t="shared" si="27"/>
        <v>0</v>
      </c>
      <c r="F95" s="169">
        <f>IF(ISERROR(Data4!M$203),0,Data4!M$203)</f>
        <v>0</v>
      </c>
      <c r="G95" s="169">
        <f>IF(ISERROR(Data4!N$203),0,Data4!N$203)</f>
        <v>0</v>
      </c>
      <c r="H95" s="169">
        <f>IF(ISERROR(Data4!O$203),0,Data4!O$203)</f>
        <v>0</v>
      </c>
      <c r="I95" s="169">
        <f>IF(ISERROR(Data4!P$203),0,Data4!P$203)</f>
        <v>0</v>
      </c>
      <c r="J95" s="169">
        <f>IF(ISERROR(Data4!Q$203),0,Data4!Q$203)</f>
        <v>0</v>
      </c>
      <c r="K95" s="169">
        <f>IF(ISERROR(Data4!R$203),0,Data4!R$203)</f>
        <v>0</v>
      </c>
      <c r="L95" s="169">
        <f>IF(ISERROR(Data4!S$203),0,Data4!S$203)</f>
        <v>0</v>
      </c>
      <c r="M95" s="169">
        <f>IF(ISERROR(Data4!T$203),0,Data4!T$203)</f>
        <v>0</v>
      </c>
      <c r="N95" s="169">
        <f>IF(ISERROR(Data4!U$203),0,Data4!U$203)</f>
        <v>0</v>
      </c>
      <c r="O95" s="169">
        <f>IF(ISERROR(Data4!V$203),0,Data4!V$203)</f>
        <v>0</v>
      </c>
      <c r="P95" s="169">
        <f>IF(ISERROR(Data4!W$203),0,Data4!W$203)</f>
        <v>0</v>
      </c>
      <c r="Q95" s="169">
        <f>IF(ISERROR(Data4!X$203),0,Data4!X$203)</f>
        <v>0</v>
      </c>
      <c r="R95" s="169">
        <f>IF(ISERROR(Data4!Y$203),0,Data4!Y$203)</f>
        <v>0</v>
      </c>
      <c r="S95" s="169">
        <f>IF(ISERROR(Data4!Z$203),0,Data4!Z$203)</f>
        <v>0</v>
      </c>
      <c r="T95" s="169">
        <f>IF(ISERROR(Data4!AA$203),0,Data4!AA$203)</f>
        <v>0</v>
      </c>
      <c r="U95" s="169">
        <f>IF(ISERROR(Data4!AB$203),0,Data4!AB$203)</f>
        <v>0</v>
      </c>
      <c r="V95" s="169">
        <f>IF(ISERROR(Data4!AC$203),0,Data4!AC$203)</f>
        <v>0</v>
      </c>
      <c r="W95" s="169">
        <f>IF(ISERROR(Data4!AD$203),0,Data4!AD$203)</f>
        <v>0</v>
      </c>
      <c r="X95" s="169">
        <f>IF(ISERROR(Data4!AE$203),0,Data4!AE$203)</f>
        <v>0</v>
      </c>
      <c r="Y95" s="169">
        <f>IF(ISERROR(Data4!AF$203),0,Data4!AF$203)</f>
        <v>0</v>
      </c>
      <c r="Z95" s="169">
        <f>IF(ISERROR(Data4!AG$203),0,Data4!AG$203)</f>
        <v>0</v>
      </c>
      <c r="AA95" s="169">
        <f>IF(ISERROR(Data4!AH$203),0,Data4!AH$203)</f>
        <v>0</v>
      </c>
      <c r="AB95" s="169">
        <f>IF(ISERROR(Data4!AI$203),0,Data4!AI$203)</f>
        <v>0</v>
      </c>
      <c r="AC95" s="169">
        <f>IF(ISERROR(Data4!AJ$203),0,Data4!AJ$203)</f>
        <v>0</v>
      </c>
      <c r="AD95" s="169">
        <f>IF(ISERROR(Data4!AK$203),0,Data4!AK$203)</f>
        <v>0</v>
      </c>
      <c r="AE95" s="169">
        <f>IF(ISERROR(Data4!AL$203),0,Data4!AL$203)</f>
        <v>0</v>
      </c>
      <c r="AF95" s="169">
        <f>IF(ISERROR(Data4!AM$203),0,Data4!AM$203)</f>
        <v>0</v>
      </c>
      <c r="AG95" s="169">
        <f>IF(ISERROR(Data4!AN$203),0,Data4!AN$203)</f>
        <v>0</v>
      </c>
      <c r="AH95" s="169">
        <f>IF(ISERROR(Data4!AO$203),0,Data4!AO$203)</f>
        <v>0</v>
      </c>
      <c r="AI95" s="169">
        <f>IF(ISERROR(Data4!AP$203),0,Data4!AP$203)</f>
        <v>0</v>
      </c>
      <c r="AJ95" s="169">
        <f>IF(ISERROR(Data4!AQ$203),0,Data4!AQ$203)</f>
        <v>0</v>
      </c>
      <c r="AO95" s="3"/>
      <c r="AP95" s="3"/>
    </row>
    <row r="96" spans="2:42" hidden="1">
      <c r="B96" s="199" t="s">
        <v>343</v>
      </c>
      <c r="C96" s="181" t="str">
        <f>Data4!D$204</f>
        <v>-</v>
      </c>
      <c r="D96" s="65">
        <f>F96+NPV(FDN,G96:INDEX(G96:AJ96,PAL))</f>
        <v>0</v>
      </c>
      <c r="E96" s="169">
        <f t="shared" si="27"/>
        <v>0</v>
      </c>
      <c r="F96" s="169">
        <f>IF(ISERROR(Data4!M$204),0,Data4!M$204)</f>
        <v>0</v>
      </c>
      <c r="G96" s="169">
        <f>IF(ISERROR(Data4!N$204),0,Data4!N$204)</f>
        <v>0</v>
      </c>
      <c r="H96" s="169">
        <f>IF(ISERROR(Data4!O$204),0,Data4!O$204)</f>
        <v>0</v>
      </c>
      <c r="I96" s="169">
        <f>IF(ISERROR(Data4!P$204),0,Data4!P$204)</f>
        <v>0</v>
      </c>
      <c r="J96" s="169">
        <f>IF(ISERROR(Data4!Q$204),0,Data4!Q$204)</f>
        <v>0</v>
      </c>
      <c r="K96" s="169">
        <f>IF(ISERROR(Data4!R$204),0,Data4!R$204)</f>
        <v>0</v>
      </c>
      <c r="L96" s="169">
        <f>IF(ISERROR(Data4!S$204),0,Data4!S$204)</f>
        <v>0</v>
      </c>
      <c r="M96" s="169">
        <f>IF(ISERROR(Data4!T$204),0,Data4!T$204)</f>
        <v>0</v>
      </c>
      <c r="N96" s="169">
        <f>IF(ISERROR(Data4!U$204),0,Data4!U$204)</f>
        <v>0</v>
      </c>
      <c r="O96" s="169">
        <f>IF(ISERROR(Data4!V$204),0,Data4!V$204)</f>
        <v>0</v>
      </c>
      <c r="P96" s="169">
        <f>IF(ISERROR(Data4!W$204),0,Data4!W$204)</f>
        <v>0</v>
      </c>
      <c r="Q96" s="169">
        <f>IF(ISERROR(Data4!X$204),0,Data4!X$204)</f>
        <v>0</v>
      </c>
      <c r="R96" s="169">
        <f>IF(ISERROR(Data4!Y$204),0,Data4!Y$204)</f>
        <v>0</v>
      </c>
      <c r="S96" s="169">
        <f>IF(ISERROR(Data4!Z$204),0,Data4!Z$204)</f>
        <v>0</v>
      </c>
      <c r="T96" s="169">
        <f>IF(ISERROR(Data4!AA$204),0,Data4!AA$204)</f>
        <v>0</v>
      </c>
      <c r="U96" s="169">
        <f>IF(ISERROR(Data4!AB$204),0,Data4!AB$204)</f>
        <v>0</v>
      </c>
      <c r="V96" s="169">
        <f>IF(ISERROR(Data4!AC$204),0,Data4!AC$204)</f>
        <v>0</v>
      </c>
      <c r="W96" s="169">
        <f>IF(ISERROR(Data4!AD$204),0,Data4!AD$204)</f>
        <v>0</v>
      </c>
      <c r="X96" s="169">
        <f>IF(ISERROR(Data4!AE$204),0,Data4!AE$204)</f>
        <v>0</v>
      </c>
      <c r="Y96" s="169">
        <f>IF(ISERROR(Data4!AF$204),0,Data4!AF$204)</f>
        <v>0</v>
      </c>
      <c r="Z96" s="169">
        <f>IF(ISERROR(Data4!AG$204),0,Data4!AG$204)</f>
        <v>0</v>
      </c>
      <c r="AA96" s="169">
        <f>IF(ISERROR(Data4!AH$204),0,Data4!AH$204)</f>
        <v>0</v>
      </c>
      <c r="AB96" s="169">
        <f>IF(ISERROR(Data4!AI$204),0,Data4!AI$204)</f>
        <v>0</v>
      </c>
      <c r="AC96" s="169">
        <f>IF(ISERROR(Data4!AJ$204),0,Data4!AJ$204)</f>
        <v>0</v>
      </c>
      <c r="AD96" s="169">
        <f>IF(ISERROR(Data4!AK$204),0,Data4!AK$204)</f>
        <v>0</v>
      </c>
      <c r="AE96" s="169">
        <f>IF(ISERROR(Data4!AL$204),0,Data4!AL$204)</f>
        <v>0</v>
      </c>
      <c r="AF96" s="169">
        <f>IF(ISERROR(Data4!AM$204),0,Data4!AM$204)</f>
        <v>0</v>
      </c>
      <c r="AG96" s="169">
        <f>IF(ISERROR(Data4!AN$204),0,Data4!AN$204)</f>
        <v>0</v>
      </c>
      <c r="AH96" s="169">
        <f>IF(ISERROR(Data4!AO$204),0,Data4!AO$204)</f>
        <v>0</v>
      </c>
      <c r="AI96" s="169">
        <f>IF(ISERROR(Data4!AP$204),0,Data4!AP$204)</f>
        <v>0</v>
      </c>
      <c r="AJ96" s="169">
        <f>IF(ISERROR(Data4!AQ$204),0,Data4!AQ$204)</f>
        <v>0</v>
      </c>
      <c r="AO96" s="3"/>
      <c r="AP96" s="3"/>
    </row>
    <row r="97" spans="2:42" hidden="1">
      <c r="B97" s="66" t="s">
        <v>53</v>
      </c>
      <c r="C97" s="180" t="str">
        <f>IF(Kalba="EN",Data2!C$76,Data2!B$76) &amp; " "&amp; IF(Kalba="EN",Data2!C$77,Data2!B$77)</f>
        <v>SE žala (pasirinkite SE žalos komponentą)</v>
      </c>
      <c r="D97" s="62">
        <f t="shared" ref="D97:AJ97" si="28">ROUND(SUM(D98:D100),0)</f>
        <v>0</v>
      </c>
      <c r="E97" s="62">
        <f t="shared" si="28"/>
        <v>0</v>
      </c>
      <c r="F97" s="62">
        <f t="shared" si="28"/>
        <v>0</v>
      </c>
      <c r="G97" s="62">
        <f t="shared" si="28"/>
        <v>0</v>
      </c>
      <c r="H97" s="62">
        <f t="shared" si="28"/>
        <v>0</v>
      </c>
      <c r="I97" s="62">
        <f t="shared" si="28"/>
        <v>0</v>
      </c>
      <c r="J97" s="62">
        <f t="shared" si="28"/>
        <v>0</v>
      </c>
      <c r="K97" s="62">
        <f t="shared" si="28"/>
        <v>0</v>
      </c>
      <c r="L97" s="62">
        <f t="shared" si="28"/>
        <v>0</v>
      </c>
      <c r="M97" s="62">
        <f t="shared" si="28"/>
        <v>0</v>
      </c>
      <c r="N97" s="62">
        <f t="shared" si="28"/>
        <v>0</v>
      </c>
      <c r="O97" s="62">
        <f t="shared" si="28"/>
        <v>0</v>
      </c>
      <c r="P97" s="62">
        <f t="shared" si="28"/>
        <v>0</v>
      </c>
      <c r="Q97" s="62">
        <f t="shared" si="28"/>
        <v>0</v>
      </c>
      <c r="R97" s="62">
        <f t="shared" si="28"/>
        <v>0</v>
      </c>
      <c r="S97" s="62">
        <f t="shared" si="28"/>
        <v>0</v>
      </c>
      <c r="T97" s="62">
        <f t="shared" si="28"/>
        <v>0</v>
      </c>
      <c r="U97" s="62">
        <f t="shared" si="28"/>
        <v>0</v>
      </c>
      <c r="V97" s="62">
        <f t="shared" si="28"/>
        <v>0</v>
      </c>
      <c r="W97" s="62">
        <f t="shared" si="28"/>
        <v>0</v>
      </c>
      <c r="X97" s="62">
        <f t="shared" si="28"/>
        <v>0</v>
      </c>
      <c r="Y97" s="62">
        <f t="shared" si="28"/>
        <v>0</v>
      </c>
      <c r="Z97" s="62">
        <f t="shared" si="28"/>
        <v>0</v>
      </c>
      <c r="AA97" s="62">
        <f t="shared" si="28"/>
        <v>0</v>
      </c>
      <c r="AB97" s="62">
        <f t="shared" si="28"/>
        <v>0</v>
      </c>
      <c r="AC97" s="62">
        <f t="shared" si="28"/>
        <v>0</v>
      </c>
      <c r="AD97" s="62">
        <f t="shared" si="28"/>
        <v>0</v>
      </c>
      <c r="AE97" s="62">
        <f t="shared" si="28"/>
        <v>0</v>
      </c>
      <c r="AF97" s="62">
        <f t="shared" si="28"/>
        <v>0</v>
      </c>
      <c r="AG97" s="62">
        <f t="shared" si="28"/>
        <v>0</v>
      </c>
      <c r="AH97" s="62">
        <f t="shared" si="28"/>
        <v>0</v>
      </c>
      <c r="AI97" s="62">
        <f t="shared" si="28"/>
        <v>0</v>
      </c>
      <c r="AJ97" s="62">
        <f t="shared" si="28"/>
        <v>0</v>
      </c>
      <c r="AO97" s="3"/>
      <c r="AP97" s="3"/>
    </row>
    <row r="98" spans="2:42" hidden="1">
      <c r="B98" s="199" t="s">
        <v>344</v>
      </c>
      <c r="C98" s="181" t="str">
        <f>Data4!D$206</f>
        <v>-</v>
      </c>
      <c r="D98" s="65">
        <f>F98+NPV(FDN,G98:INDEX(G98:AJ98,PAL))</f>
        <v>0</v>
      </c>
      <c r="E98" s="65">
        <f>SUMIF($F$5:$AJ$5,"&lt;="&amp;PAL,$F98:$AJ98)</f>
        <v>0</v>
      </c>
      <c r="F98" s="169">
        <f>IF(ISERROR(Data4!M$206),0,Data4!M$206)</f>
        <v>0</v>
      </c>
      <c r="G98" s="169">
        <f>IF(ISERROR(Data4!N$206),0,Data4!N$206)</f>
        <v>0</v>
      </c>
      <c r="H98" s="169">
        <f>IF(ISERROR(Data4!O$206),0,Data4!O$206)</f>
        <v>0</v>
      </c>
      <c r="I98" s="169">
        <f>IF(ISERROR(Data4!P$206),0,Data4!P$206)</f>
        <v>0</v>
      </c>
      <c r="J98" s="169">
        <f>IF(ISERROR(Data4!Q$206),0,Data4!Q$206)</f>
        <v>0</v>
      </c>
      <c r="K98" s="169">
        <f>IF(ISERROR(Data4!R$206),0,Data4!R$206)</f>
        <v>0</v>
      </c>
      <c r="L98" s="169">
        <f>IF(ISERROR(Data4!S$206),0,Data4!S$206)</f>
        <v>0</v>
      </c>
      <c r="M98" s="169">
        <f>IF(ISERROR(Data4!T$206),0,Data4!T$206)</f>
        <v>0</v>
      </c>
      <c r="N98" s="169">
        <f>IF(ISERROR(Data4!U$206),0,Data4!U$206)</f>
        <v>0</v>
      </c>
      <c r="O98" s="169">
        <f>IF(ISERROR(Data4!V$206),0,Data4!V$206)</f>
        <v>0</v>
      </c>
      <c r="P98" s="169">
        <f>IF(ISERROR(Data4!W$206),0,Data4!W$206)</f>
        <v>0</v>
      </c>
      <c r="Q98" s="169">
        <f>IF(ISERROR(Data4!X$206),0,Data4!X$206)</f>
        <v>0</v>
      </c>
      <c r="R98" s="169">
        <f>IF(ISERROR(Data4!Y$206),0,Data4!Y$206)</f>
        <v>0</v>
      </c>
      <c r="S98" s="169">
        <f>IF(ISERROR(Data4!Z$206),0,Data4!Z$206)</f>
        <v>0</v>
      </c>
      <c r="T98" s="169">
        <f>IF(ISERROR(Data4!AA$206),0,Data4!AA$206)</f>
        <v>0</v>
      </c>
      <c r="U98" s="169">
        <f>IF(ISERROR(Data4!AB$206),0,Data4!AB$206)</f>
        <v>0</v>
      </c>
      <c r="V98" s="169">
        <f>IF(ISERROR(Data4!AC$206),0,Data4!AC$206)</f>
        <v>0</v>
      </c>
      <c r="W98" s="169">
        <f>IF(ISERROR(Data4!AD$206),0,Data4!AD$206)</f>
        <v>0</v>
      </c>
      <c r="X98" s="169">
        <f>IF(ISERROR(Data4!AE$206),0,Data4!AE$206)</f>
        <v>0</v>
      </c>
      <c r="Y98" s="169">
        <f>IF(ISERROR(Data4!AF$206),0,Data4!AF$206)</f>
        <v>0</v>
      </c>
      <c r="Z98" s="169">
        <f>IF(ISERROR(Data4!AG$206),0,Data4!AG$206)</f>
        <v>0</v>
      </c>
      <c r="AA98" s="169">
        <f>IF(ISERROR(Data4!AH$206),0,Data4!AH$206)</f>
        <v>0</v>
      </c>
      <c r="AB98" s="169">
        <f>IF(ISERROR(Data4!AI$206),0,Data4!AI$206)</f>
        <v>0</v>
      </c>
      <c r="AC98" s="169">
        <f>IF(ISERROR(Data4!AJ$206),0,Data4!AJ$206)</f>
        <v>0</v>
      </c>
      <c r="AD98" s="169">
        <f>IF(ISERROR(Data4!AK$206),0,Data4!AK$206)</f>
        <v>0</v>
      </c>
      <c r="AE98" s="169">
        <f>IF(ISERROR(Data4!AL$206),0,Data4!AL$206)</f>
        <v>0</v>
      </c>
      <c r="AF98" s="169">
        <f>IF(ISERROR(Data4!AM$206),0,Data4!AM$206)</f>
        <v>0</v>
      </c>
      <c r="AG98" s="169">
        <f>IF(ISERROR(Data4!AN$206),0,Data4!AN$206)</f>
        <v>0</v>
      </c>
      <c r="AH98" s="169">
        <f>IF(ISERROR(Data4!AO$206),0,Data4!AO$206)</f>
        <v>0</v>
      </c>
      <c r="AI98" s="169">
        <f>IF(ISERROR(Data4!AP$206),0,Data4!AP$206)</f>
        <v>0</v>
      </c>
      <c r="AJ98" s="169">
        <f>IF(ISERROR(Data4!AQ$206),0,Data4!AQ$206)</f>
        <v>0</v>
      </c>
      <c r="AO98" s="3"/>
      <c r="AP98" s="3"/>
    </row>
    <row r="99" spans="2:42" hidden="1">
      <c r="B99" s="199" t="s">
        <v>345</v>
      </c>
      <c r="C99" s="181" t="str">
        <f>Data4!D$207</f>
        <v>-</v>
      </c>
      <c r="D99" s="65">
        <f>F99+NPV(FDN,G99:INDEX(G99:AJ99,PAL))</f>
        <v>0</v>
      </c>
      <c r="E99" s="65">
        <f>SUMIF($F$5:$AJ$5,"&lt;="&amp;PAL,$F99:$AJ99)</f>
        <v>0</v>
      </c>
      <c r="F99" s="169">
        <f>IF(ISERROR(Data4!M$207),0,Data4!M$207)</f>
        <v>0</v>
      </c>
      <c r="G99" s="169">
        <f>IF(ISERROR(Data4!N$207),0,Data4!N$207)</f>
        <v>0</v>
      </c>
      <c r="H99" s="169">
        <f>IF(ISERROR(Data4!O$207),0,Data4!O$207)</f>
        <v>0</v>
      </c>
      <c r="I99" s="169">
        <f>IF(ISERROR(Data4!P$207),0,Data4!P$207)</f>
        <v>0</v>
      </c>
      <c r="J99" s="169">
        <f>IF(ISERROR(Data4!Q$207),0,Data4!Q$207)</f>
        <v>0</v>
      </c>
      <c r="K99" s="169">
        <f>IF(ISERROR(Data4!R$207),0,Data4!R$207)</f>
        <v>0</v>
      </c>
      <c r="L99" s="169">
        <f>IF(ISERROR(Data4!S$207),0,Data4!S$207)</f>
        <v>0</v>
      </c>
      <c r="M99" s="169">
        <f>IF(ISERROR(Data4!T$207),0,Data4!T$207)</f>
        <v>0</v>
      </c>
      <c r="N99" s="169">
        <f>IF(ISERROR(Data4!U$207),0,Data4!U$207)</f>
        <v>0</v>
      </c>
      <c r="O99" s="169">
        <f>IF(ISERROR(Data4!V$207),0,Data4!V$207)</f>
        <v>0</v>
      </c>
      <c r="P99" s="169">
        <f>IF(ISERROR(Data4!W$207),0,Data4!W$207)</f>
        <v>0</v>
      </c>
      <c r="Q99" s="169">
        <f>IF(ISERROR(Data4!X$207),0,Data4!X$207)</f>
        <v>0</v>
      </c>
      <c r="R99" s="169">
        <f>IF(ISERROR(Data4!Y$207),0,Data4!Y$207)</f>
        <v>0</v>
      </c>
      <c r="S99" s="169">
        <f>IF(ISERROR(Data4!Z$207),0,Data4!Z$207)</f>
        <v>0</v>
      </c>
      <c r="T99" s="169">
        <f>IF(ISERROR(Data4!AA$207),0,Data4!AA$207)</f>
        <v>0</v>
      </c>
      <c r="U99" s="169">
        <f>IF(ISERROR(Data4!AB$207),0,Data4!AB$207)</f>
        <v>0</v>
      </c>
      <c r="V99" s="169">
        <f>IF(ISERROR(Data4!AC$207),0,Data4!AC$207)</f>
        <v>0</v>
      </c>
      <c r="W99" s="169">
        <f>IF(ISERROR(Data4!AD$207),0,Data4!AD$207)</f>
        <v>0</v>
      </c>
      <c r="X99" s="169">
        <f>IF(ISERROR(Data4!AE$207),0,Data4!AE$207)</f>
        <v>0</v>
      </c>
      <c r="Y99" s="169">
        <f>IF(ISERROR(Data4!AF$207),0,Data4!AF$207)</f>
        <v>0</v>
      </c>
      <c r="Z99" s="169">
        <f>IF(ISERROR(Data4!AG$207),0,Data4!AG$207)</f>
        <v>0</v>
      </c>
      <c r="AA99" s="169">
        <f>IF(ISERROR(Data4!AH$207),0,Data4!AH$207)</f>
        <v>0</v>
      </c>
      <c r="AB99" s="169">
        <f>IF(ISERROR(Data4!AI$207),0,Data4!AI$207)</f>
        <v>0</v>
      </c>
      <c r="AC99" s="169">
        <f>IF(ISERROR(Data4!AJ$207),0,Data4!AJ$207)</f>
        <v>0</v>
      </c>
      <c r="AD99" s="169">
        <f>IF(ISERROR(Data4!AK$207),0,Data4!AK$207)</f>
        <v>0</v>
      </c>
      <c r="AE99" s="169">
        <f>IF(ISERROR(Data4!AL$207),0,Data4!AL$207)</f>
        <v>0</v>
      </c>
      <c r="AF99" s="169">
        <f>IF(ISERROR(Data4!AM$207),0,Data4!AM$207)</f>
        <v>0</v>
      </c>
      <c r="AG99" s="169">
        <f>IF(ISERROR(Data4!AN$207),0,Data4!AN$207)</f>
        <v>0</v>
      </c>
      <c r="AH99" s="169">
        <f>IF(ISERROR(Data4!AO$207),0,Data4!AO$207)</f>
        <v>0</v>
      </c>
      <c r="AI99" s="169">
        <f>IF(ISERROR(Data4!AP$207),0,Data4!AP$207)</f>
        <v>0</v>
      </c>
      <c r="AJ99" s="169">
        <f>IF(ISERROR(Data4!AQ$207),0,Data4!AQ$207)</f>
        <v>0</v>
      </c>
      <c r="AO99" s="3"/>
      <c r="AP99" s="3"/>
    </row>
    <row r="100" spans="2:42" hidden="1">
      <c r="B100" s="199" t="s">
        <v>346</v>
      </c>
      <c r="C100" s="181" t="str">
        <f>Data4!D$208</f>
        <v>-</v>
      </c>
      <c r="D100" s="65">
        <f>F100+NPV(FDN,G100:INDEX(G100:AJ100,PAL))</f>
        <v>0</v>
      </c>
      <c r="E100" s="65">
        <f>SUMIF($F$5:$AJ$5,"&lt;="&amp;PAL,$F100:$AJ100)</f>
        <v>0</v>
      </c>
      <c r="F100" s="169">
        <f>IF(ISERROR(Data4!M$208),0,Data4!M$208)</f>
        <v>0</v>
      </c>
      <c r="G100" s="169">
        <f>IF(ISERROR(Data4!N$208),0,Data4!N$208)</f>
        <v>0</v>
      </c>
      <c r="H100" s="169">
        <f>IF(ISERROR(Data4!O$208),0,Data4!O$208)</f>
        <v>0</v>
      </c>
      <c r="I100" s="169">
        <f>IF(ISERROR(Data4!P$208),0,Data4!P$208)</f>
        <v>0</v>
      </c>
      <c r="J100" s="169">
        <f>IF(ISERROR(Data4!Q$208),0,Data4!Q$208)</f>
        <v>0</v>
      </c>
      <c r="K100" s="169">
        <f>IF(ISERROR(Data4!R$208),0,Data4!R$208)</f>
        <v>0</v>
      </c>
      <c r="L100" s="169">
        <f>IF(ISERROR(Data4!S$208),0,Data4!S$208)</f>
        <v>0</v>
      </c>
      <c r="M100" s="169">
        <f>IF(ISERROR(Data4!T$208),0,Data4!T$208)</f>
        <v>0</v>
      </c>
      <c r="N100" s="169">
        <f>IF(ISERROR(Data4!U$208),0,Data4!U$208)</f>
        <v>0</v>
      </c>
      <c r="O100" s="169">
        <f>IF(ISERROR(Data4!V$208),0,Data4!V$208)</f>
        <v>0</v>
      </c>
      <c r="P100" s="169">
        <f>IF(ISERROR(Data4!W$208),0,Data4!W$208)</f>
        <v>0</v>
      </c>
      <c r="Q100" s="169">
        <f>IF(ISERROR(Data4!X$208),0,Data4!X$208)</f>
        <v>0</v>
      </c>
      <c r="R100" s="169">
        <f>IF(ISERROR(Data4!Y$208),0,Data4!Y$208)</f>
        <v>0</v>
      </c>
      <c r="S100" s="169">
        <f>IF(ISERROR(Data4!Z$208),0,Data4!Z$208)</f>
        <v>0</v>
      </c>
      <c r="T100" s="169">
        <f>IF(ISERROR(Data4!AA$208),0,Data4!AA$208)</f>
        <v>0</v>
      </c>
      <c r="U100" s="169">
        <f>IF(ISERROR(Data4!AB$208),0,Data4!AB$208)</f>
        <v>0</v>
      </c>
      <c r="V100" s="169">
        <f>IF(ISERROR(Data4!AC$208),0,Data4!AC$208)</f>
        <v>0</v>
      </c>
      <c r="W100" s="169">
        <f>IF(ISERROR(Data4!AD$208),0,Data4!AD$208)</f>
        <v>0</v>
      </c>
      <c r="X100" s="169">
        <f>IF(ISERROR(Data4!AE$208),0,Data4!AE$208)</f>
        <v>0</v>
      </c>
      <c r="Y100" s="169">
        <f>IF(ISERROR(Data4!AF$208),0,Data4!AF$208)</f>
        <v>0</v>
      </c>
      <c r="Z100" s="169">
        <f>IF(ISERROR(Data4!AG$208),0,Data4!AG$208)</f>
        <v>0</v>
      </c>
      <c r="AA100" s="169">
        <f>IF(ISERROR(Data4!AH$208),0,Data4!AH$208)</f>
        <v>0</v>
      </c>
      <c r="AB100" s="169">
        <f>IF(ISERROR(Data4!AI$208),0,Data4!AI$208)</f>
        <v>0</v>
      </c>
      <c r="AC100" s="169">
        <f>IF(ISERROR(Data4!AJ$208),0,Data4!AJ$208)</f>
        <v>0</v>
      </c>
      <c r="AD100" s="169">
        <f>IF(ISERROR(Data4!AK$208),0,Data4!AK$208)</f>
        <v>0</v>
      </c>
      <c r="AE100" s="169">
        <f>IF(ISERROR(Data4!AL$208),0,Data4!AL$208)</f>
        <v>0</v>
      </c>
      <c r="AF100" s="169">
        <f>IF(ISERROR(Data4!AM$208),0,Data4!AM$208)</f>
        <v>0</v>
      </c>
      <c r="AG100" s="169">
        <f>IF(ISERROR(Data4!AN$208),0,Data4!AN$208)</f>
        <v>0</v>
      </c>
      <c r="AH100" s="169">
        <f>IF(ISERROR(Data4!AO$208),0,Data4!AO$208)</f>
        <v>0</v>
      </c>
      <c r="AI100" s="169">
        <f>IF(ISERROR(Data4!AP$208),0,Data4!AP$208)</f>
        <v>0</v>
      </c>
      <c r="AJ100" s="169">
        <f>IF(ISERROR(Data4!AQ$208),0,Data4!AQ$208)</f>
        <v>0</v>
      </c>
      <c r="AO100" s="3"/>
      <c r="AP100" s="3"/>
    </row>
  </sheetData>
  <sheetProtection algorithmName="SHA-512" hashValue="0zd61OftUtSOlhyOT8hGdmbq9AVYM6svWLjx6h3v4WKUtGDtqymxEQ14w4707qgl5WAd2pQzOrHkyrPA/wWp3w==" saltValue="I28uJjvWVjC08q3780W3NQ==" spinCount="100000" sheet="1" objects="1" scenarios="1"/>
  <mergeCells count="5">
    <mergeCell ref="B86:C86"/>
    <mergeCell ref="C2:E2"/>
    <mergeCell ref="C3:E3"/>
    <mergeCell ref="C4:E4"/>
    <mergeCell ref="AP4:AY4"/>
  </mergeCells>
  <conditionalFormatting sqref="B7:C48 B56:C56 B49:B55 B57:B59">
    <cfRule type="expression" dxfId="176" priority="4" stopIfTrue="1">
      <formula>$AO7=1</formula>
    </cfRule>
  </conditionalFormatting>
  <conditionalFormatting sqref="C4:E4">
    <cfRule type="expression" dxfId="175" priority="3" stopIfTrue="1">
      <formula>LEN($C$4)&gt;0</formula>
    </cfRule>
  </conditionalFormatting>
  <conditionalFormatting sqref="B88:C100">
    <cfRule type="expression" dxfId="174" priority="5" stopIfTrue="1">
      <formula>#REF!=1</formula>
    </cfRule>
  </conditionalFormatting>
  <conditionalFormatting sqref="C57:C59">
    <cfRule type="expression" dxfId="173" priority="1" stopIfTrue="1">
      <formula>$AO57=1</formula>
    </cfRule>
  </conditionalFormatting>
  <dataValidations xWindow="517" yWindow="606" count="2">
    <dataValidation type="decimal" allowBlank="1" showInputMessage="1" showErrorMessage="1" sqref="F18:AJ20 F23:AJ29 F33:AJ33 F37:AJ40 F42:AJ43 F45:AJ46 F8:AJ16 F90:AJ96 F49:AJ55 F98:AJ100 F57:AJ59">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E5D9274B-016B-4E63-8036-BF4A753014BC}">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17" yWindow="606" count="2">
        <x14:dataValidation type="list" allowBlank="1" showInputMessage="1" showErrorMessage="1" prompt="Prašome naudos komponentą pasirinkti iš siūlomo sąrašo. Jeigu sąrašas tusčias, jūs jau esate pasirinkę visus galimus naudos kompentus.">
          <x14:formula1>
            <xm:f>IF(Data0!$DE$2&lt;&gt;"",OFFSET(Data0!$DE$1,INDEX( MATCH(1,(--(Data0!$DE$2:$DE$61&lt;&gt;"")),0),1),0,SUMPRODUCT(--(LEN(Data0!$DE$2:$DE$61)&gt;0)),1),OFFSET(Data0!$DE$2,INDEX( MATCH(1,(--(Data0!$DE$3:$DE$61&lt;&gt;"")),0),1),0,SUMPRODUCT(--(LEN(Data0!$DE$3:$DE$61)&gt;0)),1))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IF(Data0!$DG$2&lt;&gt;"",OFFSET(Data0!$DG$1,INDEX( MATCH(1,(--(Data0!$DG$2:$DG$61&lt;&gt;"")),0),1),0,SUMPRODUCT(--(LEN(Data0!$DG$2:$DG$61)&gt;0)),1),OFFSET(Data0!$DG$2,INDEX( MATCH(1,(--(Data0!$DG$3:$DG$61&lt;&gt;"")),0),1),0,SUMPRODUCT(--(LEN(Data0!$DG$3:$DG$61)&gt;0)),1))</xm:f>
          </x14:formula1>
          <xm:sqref>C57:C59</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tabColor rgb="FFFAFAC8"/>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E6" sqref="E6"/>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6" customWidth="1"/>
    <col min="32" max="36" width="12.7109375" style="26" hidden="1" customWidth="1"/>
    <col min="37" max="37" width="1.28515625" style="3" customWidth="1"/>
    <col min="38" max="39" width="9.140625" style="3" hidden="1" customWidth="1"/>
    <col min="40" max="40" width="20.28515625" style="3" hidden="1" customWidth="1"/>
    <col min="41" max="41" width="27.5703125" style="26" hidden="1" customWidth="1"/>
    <col min="42" max="42" width="9.140625" style="52"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6"/>
      <c r="AW1" s="26"/>
      <c r="AX1" s="26"/>
      <c r="AY1" s="26"/>
      <c r="AZ1" s="26"/>
      <c r="BA1" s="26"/>
      <c r="BB1" s="26"/>
      <c r="BC1" s="26"/>
    </row>
    <row r="2" spans="2:55" ht="27.75" customHeight="1">
      <c r="B2" s="164"/>
      <c r="C2" s="929" t="str">
        <f>UPPER('1'!M36)&amp;"
"&amp;UPPER('1'!M37)</f>
        <v xml:space="preserve">PAPILDOMAS INVESTAVIMO OBJEKTAS (C)
</v>
      </c>
      <c r="D2" s="929"/>
      <c r="E2" s="929"/>
    </row>
    <row r="3" spans="2:55" ht="26.25" customHeight="1" thickBot="1">
      <c r="B3" s="165"/>
      <c r="C3" s="930" t="str">
        <f>"Alternatyva """&amp;Data0!O16&amp;""""</f>
        <v>Alternatyva ""</v>
      </c>
      <c r="D3" s="930"/>
      <c r="E3" s="930"/>
      <c r="G3" s="2"/>
    </row>
    <row r="4" spans="2:55" ht="26.25" customHeight="1">
      <c r="B4" s="53"/>
      <c r="C4" s="932" t="str">
        <f ca="1">IF(ISERROR(AZ6),"",AZ6)</f>
        <v/>
      </c>
      <c r="D4" s="932"/>
      <c r="E4" s="932"/>
      <c r="G4" s="2"/>
      <c r="AM4" s="384" t="s">
        <v>607</v>
      </c>
      <c r="AN4" s="514" t="s">
        <v>967</v>
      </c>
      <c r="AO4" s="386" t="s">
        <v>382</v>
      </c>
      <c r="AP4" s="927" t="s">
        <v>376</v>
      </c>
      <c r="AQ4" s="927"/>
      <c r="AR4" s="927"/>
      <c r="AS4" s="927"/>
      <c r="AT4" s="927"/>
      <c r="AU4" s="927"/>
      <c r="AV4" s="927"/>
      <c r="AW4" s="927"/>
      <c r="AX4" s="927"/>
      <c r="AY4" s="928"/>
      <c r="AZ4" s="385" t="s">
        <v>378</v>
      </c>
    </row>
    <row r="5" spans="2:55">
      <c r="B5" s="54" t="str">
        <f>IF(Kalba="EN",Data2!C30,Data2!B30)</f>
        <v>Projekto įgyvendinimo metai</v>
      </c>
      <c r="C5" s="55"/>
      <c r="D5" s="56" t="s">
        <v>331</v>
      </c>
      <c r="E5" s="57"/>
      <c r="F5" s="58">
        <f>Data4!M1</f>
        <v>0</v>
      </c>
      <c r="G5" s="58">
        <f>Data4!N1</f>
        <v>1</v>
      </c>
      <c r="H5" s="58">
        <f>Data4!O1</f>
        <v>2</v>
      </c>
      <c r="I5" s="58">
        <f>Data4!P1</f>
        <v>3</v>
      </c>
      <c r="J5" s="58">
        <f>Data4!Q1</f>
        <v>4</v>
      </c>
      <c r="K5" s="58">
        <f>Data4!R1</f>
        <v>5</v>
      </c>
      <c r="L5" s="58">
        <f>Data4!S1</f>
        <v>6</v>
      </c>
      <c r="M5" s="58">
        <f>Data4!T1</f>
        <v>7</v>
      </c>
      <c r="N5" s="58">
        <f>Data4!U1</f>
        <v>8</v>
      </c>
      <c r="O5" s="58">
        <f>Data4!V1</f>
        <v>9</v>
      </c>
      <c r="P5" s="58">
        <f>Data4!W1</f>
        <v>10</v>
      </c>
      <c r="Q5" s="58">
        <f>Data4!X1</f>
        <v>11</v>
      </c>
      <c r="R5" s="58">
        <f>Data4!Y1</f>
        <v>12</v>
      </c>
      <c r="S5" s="58">
        <f>Data4!Z1</f>
        <v>13</v>
      </c>
      <c r="T5" s="58">
        <f>Data4!AA1</f>
        <v>14</v>
      </c>
      <c r="U5" s="58">
        <f>Data4!AB1</f>
        <v>15</v>
      </c>
      <c r="V5" s="58">
        <f>Data4!AC1</f>
        <v>16</v>
      </c>
      <c r="W5" s="58">
        <f>Data4!AD1</f>
        <v>17</v>
      </c>
      <c r="X5" s="58">
        <f>Data4!AE1</f>
        <v>18</v>
      </c>
      <c r="Y5" s="58">
        <f>Data4!AF1</f>
        <v>19</v>
      </c>
      <c r="Z5" s="58">
        <f>Data4!AG1</f>
        <v>20</v>
      </c>
      <c r="AA5" s="58">
        <f>Data4!AH1</f>
        <v>21</v>
      </c>
      <c r="AB5" s="58">
        <f>Data4!AI1</f>
        <v>22</v>
      </c>
      <c r="AC5" s="58">
        <f>Data4!AJ1</f>
        <v>23</v>
      </c>
      <c r="AD5" s="58">
        <f>Data4!AK1</f>
        <v>24</v>
      </c>
      <c r="AE5" s="58">
        <f>Data4!AL1</f>
        <v>25</v>
      </c>
      <c r="AF5" s="58">
        <f>Data4!AM1</f>
        <v>26</v>
      </c>
      <c r="AG5" s="58">
        <f>Data4!AN1</f>
        <v>27</v>
      </c>
      <c r="AH5" s="58">
        <f>Data4!AO1</f>
        <v>28</v>
      </c>
      <c r="AI5" s="58">
        <f>Data4!AP1</f>
        <v>29</v>
      </c>
      <c r="AJ5" s="58">
        <f>Data4!AQ1</f>
        <v>30</v>
      </c>
      <c r="AM5" s="381"/>
      <c r="AN5" s="513"/>
      <c r="AO5" s="387"/>
      <c r="AP5" s="59">
        <v>1</v>
      </c>
      <c r="AQ5" s="59">
        <v>2</v>
      </c>
      <c r="AR5" s="59">
        <v>3</v>
      </c>
      <c r="AS5" s="59">
        <v>4</v>
      </c>
      <c r="AT5" s="59">
        <v>5</v>
      </c>
      <c r="AU5" s="59">
        <v>6</v>
      </c>
      <c r="AV5" s="59">
        <v>7</v>
      </c>
      <c r="AW5" s="59">
        <v>8</v>
      </c>
      <c r="AX5" s="59">
        <v>9</v>
      </c>
      <c r="AY5" s="388">
        <v>10</v>
      </c>
      <c r="AZ5" s="379" t="str">
        <f ca="1">IF(MAX(AP6:AY6)=0,"",INDEX(AP5:AY5,1,MATCH(MAX(AP6:AY6),AP6:AY6,0)))</f>
        <v/>
      </c>
    </row>
    <row r="6" spans="2:55">
      <c r="B6" s="54" t="str">
        <f>IF(Kalba="EN",Data2!C31,Data2!B31)</f>
        <v>Projekto biudžeto eilutė / Projekto įgyvendinimo kalendoriniai metai</v>
      </c>
      <c r="C6" s="55"/>
      <c r="D6" s="60" t="s">
        <v>383</v>
      </c>
      <c r="E6" s="60" t="s">
        <v>1482</v>
      </c>
      <c r="F6" s="58">
        <f>Data4!M2</f>
        <v>2017</v>
      </c>
      <c r="G6" s="58">
        <f>Data4!N2</f>
        <v>2018</v>
      </c>
      <c r="H6" s="58">
        <f>Data4!O2</f>
        <v>2019</v>
      </c>
      <c r="I6" s="58">
        <f>Data4!P2</f>
        <v>2020</v>
      </c>
      <c r="J6" s="58">
        <f>Data4!Q2</f>
        <v>2021</v>
      </c>
      <c r="K6" s="58">
        <f>Data4!R2</f>
        <v>2022</v>
      </c>
      <c r="L6" s="58">
        <f>Data4!S2</f>
        <v>2023</v>
      </c>
      <c r="M6" s="58">
        <f>Data4!T2</f>
        <v>2024</v>
      </c>
      <c r="N6" s="58">
        <f>Data4!U2</f>
        <v>2025</v>
      </c>
      <c r="O6" s="58">
        <f>Data4!V2</f>
        <v>2026</v>
      </c>
      <c r="P6" s="58">
        <f>Data4!W2</f>
        <v>2027</v>
      </c>
      <c r="Q6" s="58">
        <f>Data4!X2</f>
        <v>2028</v>
      </c>
      <c r="R6" s="58">
        <f>Data4!Y2</f>
        <v>2029</v>
      </c>
      <c r="S6" s="58">
        <f>Data4!Z2</f>
        <v>2030</v>
      </c>
      <c r="T6" s="58">
        <f>Data4!AA2</f>
        <v>2031</v>
      </c>
      <c r="U6" s="58">
        <f>Data4!AB2</f>
        <v>2032</v>
      </c>
      <c r="V6" s="58">
        <f>Data4!AC2</f>
        <v>2033</v>
      </c>
      <c r="W6" s="58">
        <f>Data4!AD2</f>
        <v>2034</v>
      </c>
      <c r="X6" s="58">
        <f>Data4!AE2</f>
        <v>2035</v>
      </c>
      <c r="Y6" s="58">
        <f>Data4!AF2</f>
        <v>2036</v>
      </c>
      <c r="Z6" s="58">
        <f>Data4!AG2</f>
        <v>2037</v>
      </c>
      <c r="AA6" s="58">
        <f>Data4!AH2</f>
        <v>2038</v>
      </c>
      <c r="AB6" s="58">
        <f>Data4!AI2</f>
        <v>2039</v>
      </c>
      <c r="AC6" s="58">
        <f>Data4!AJ2</f>
        <v>2040</v>
      </c>
      <c r="AD6" s="58">
        <f>Data4!AK2</f>
        <v>2041</v>
      </c>
      <c r="AE6" s="58">
        <f>Data4!AL2</f>
        <v>2042</v>
      </c>
      <c r="AF6" s="58">
        <f>Data4!AM2</f>
        <v>2043</v>
      </c>
      <c r="AG6" s="58">
        <f>Data4!AN2</f>
        <v>2044</v>
      </c>
      <c r="AH6" s="58">
        <f>Data4!AO2</f>
        <v>2045</v>
      </c>
      <c r="AI6" s="58">
        <f>Data4!AP2</f>
        <v>2046</v>
      </c>
      <c r="AJ6" s="58">
        <f>Data4!AQ2</f>
        <v>2047</v>
      </c>
      <c r="AM6" s="381"/>
      <c r="AN6" s="513"/>
      <c r="AO6" s="387"/>
      <c r="AP6" s="59">
        <f t="shared" ref="AP6:AY6" si="0">COUNTIF(AP$7:AP$59,"Klaida")</f>
        <v>0</v>
      </c>
      <c r="AQ6" s="59">
        <f t="shared" ca="1" si="0"/>
        <v>0</v>
      </c>
      <c r="AR6" s="59">
        <f t="shared" si="0"/>
        <v>0</v>
      </c>
      <c r="AS6" s="59">
        <f t="shared" si="0"/>
        <v>0</v>
      </c>
      <c r="AT6" s="59">
        <f t="shared" si="0"/>
        <v>0</v>
      </c>
      <c r="AU6" s="59">
        <f t="shared" si="0"/>
        <v>0</v>
      </c>
      <c r="AV6" s="59">
        <f t="shared" si="0"/>
        <v>0</v>
      </c>
      <c r="AW6" s="59">
        <f t="shared" si="0"/>
        <v>0</v>
      </c>
      <c r="AX6" s="59">
        <f t="shared" si="0"/>
        <v>0</v>
      </c>
      <c r="AY6" s="388">
        <f t="shared" si="0"/>
        <v>0</v>
      </c>
      <c r="AZ6" s="3" t="e">
        <f ca="1">VLOOKUP(AZ5,Klaidu_pranesimai,2,FALSE)</f>
        <v>#N/A</v>
      </c>
    </row>
    <row r="7" spans="2:55" s="61" customFormat="1">
      <c r="B7" s="5" t="s">
        <v>6</v>
      </c>
      <c r="C7" s="5" t="str">
        <f>IF(Kalba="EN",Data2!C32,Data2!B32)</f>
        <v>Alternatyvos investicijos, iš viso</v>
      </c>
      <c r="D7" s="62">
        <f>ROUND(SUM(D8:D15),0)</f>
        <v>0</v>
      </c>
      <c r="E7" s="62">
        <f>ROUND(SUM(E8:E15),0)</f>
        <v>0</v>
      </c>
      <c r="F7" s="62">
        <f>ROUND(SUM(F8:F15),0)</f>
        <v>0</v>
      </c>
      <c r="G7" s="62">
        <f t="shared" ref="G7:AJ7" si="1">ROUND(SUM(G8:G15),0)</f>
        <v>0</v>
      </c>
      <c r="H7" s="62">
        <f t="shared" si="1"/>
        <v>0</v>
      </c>
      <c r="I7" s="62">
        <f t="shared" si="1"/>
        <v>0</v>
      </c>
      <c r="J7" s="62">
        <f t="shared" si="1"/>
        <v>0</v>
      </c>
      <c r="K7" s="62">
        <f t="shared" si="1"/>
        <v>0</v>
      </c>
      <c r="L7" s="62">
        <f t="shared" si="1"/>
        <v>0</v>
      </c>
      <c r="M7" s="62">
        <f t="shared" si="1"/>
        <v>0</v>
      </c>
      <c r="N7" s="62">
        <f t="shared" si="1"/>
        <v>0</v>
      </c>
      <c r="O7" s="62">
        <f t="shared" si="1"/>
        <v>0</v>
      </c>
      <c r="P7" s="62">
        <f t="shared" si="1"/>
        <v>0</v>
      </c>
      <c r="Q7" s="62">
        <f t="shared" si="1"/>
        <v>0</v>
      </c>
      <c r="R7" s="62">
        <f t="shared" si="1"/>
        <v>0</v>
      </c>
      <c r="S7" s="62">
        <f t="shared" si="1"/>
        <v>0</v>
      </c>
      <c r="T7" s="62">
        <f t="shared" si="1"/>
        <v>0</v>
      </c>
      <c r="U7" s="62">
        <f t="shared" si="1"/>
        <v>0</v>
      </c>
      <c r="V7" s="62">
        <f t="shared" si="1"/>
        <v>0</v>
      </c>
      <c r="W7" s="62">
        <f t="shared" si="1"/>
        <v>0</v>
      </c>
      <c r="X7" s="62">
        <f t="shared" si="1"/>
        <v>0</v>
      </c>
      <c r="Y7" s="62">
        <f t="shared" si="1"/>
        <v>0</v>
      </c>
      <c r="Z7" s="62">
        <f t="shared" si="1"/>
        <v>0</v>
      </c>
      <c r="AA7" s="62">
        <f t="shared" si="1"/>
        <v>0</v>
      </c>
      <c r="AB7" s="62">
        <f t="shared" si="1"/>
        <v>0</v>
      </c>
      <c r="AC7" s="62">
        <f t="shared" si="1"/>
        <v>0</v>
      </c>
      <c r="AD7" s="62">
        <f t="shared" si="1"/>
        <v>0</v>
      </c>
      <c r="AE7" s="62">
        <f t="shared" si="1"/>
        <v>0</v>
      </c>
      <c r="AF7" s="62">
        <f t="shared" si="1"/>
        <v>0</v>
      </c>
      <c r="AG7" s="62">
        <f t="shared" si="1"/>
        <v>0</v>
      </c>
      <c r="AH7" s="62">
        <f t="shared" si="1"/>
        <v>0</v>
      </c>
      <c r="AI7" s="62">
        <f t="shared" si="1"/>
        <v>0</v>
      </c>
      <c r="AJ7" s="62">
        <f t="shared" si="1"/>
        <v>0</v>
      </c>
      <c r="AM7" s="382">
        <f>ROUND(SUM(AM8:AM15),0)</f>
        <v>0</v>
      </c>
      <c r="AN7" s="382">
        <f>ROUND(SUM(AN8:AN15),0)</f>
        <v>0</v>
      </c>
      <c r="AO7" s="389"/>
      <c r="AP7" s="63"/>
      <c r="AQ7" s="63"/>
      <c r="AR7" s="63"/>
      <c r="AS7" s="63"/>
      <c r="AT7" s="63"/>
      <c r="AU7" s="63"/>
      <c r="AV7" s="63"/>
      <c r="AW7" s="63"/>
      <c r="AX7" s="63"/>
      <c r="AY7" s="390"/>
    </row>
    <row r="8" spans="2:55">
      <c r="B8" s="64" t="s">
        <v>7</v>
      </c>
      <c r="C8" s="4" t="str">
        <f>IF(Kalba="EN",Data2!C33,Data2!B33)</f>
        <v>Žemė</v>
      </c>
      <c r="D8" s="65">
        <f>F8+NPV(FDN,G8:INDEX(G8:AJ8,PAL))</f>
        <v>0</v>
      </c>
      <c r="E8" s="65">
        <f t="shared" ref="E8:E16" si="2">SUMIF($F$5:$AJ$5,"&lt;="&amp;PAL,$F8:$AJ8)</f>
        <v>0</v>
      </c>
      <c r="F8" s="78">
        <v>0</v>
      </c>
      <c r="G8" s="78">
        <v>0</v>
      </c>
      <c r="H8" s="78">
        <v>0</v>
      </c>
      <c r="I8" s="78">
        <v>0</v>
      </c>
      <c r="J8" s="78">
        <v>0</v>
      </c>
      <c r="K8" s="78">
        <v>0</v>
      </c>
      <c r="L8" s="78">
        <v>0</v>
      </c>
      <c r="M8" s="78">
        <v>0</v>
      </c>
      <c r="N8" s="78">
        <v>0</v>
      </c>
      <c r="O8" s="78">
        <v>0</v>
      </c>
      <c r="P8" s="78">
        <v>0</v>
      </c>
      <c r="Q8" s="78">
        <v>0</v>
      </c>
      <c r="R8" s="78">
        <v>0</v>
      </c>
      <c r="S8" s="78">
        <v>0</v>
      </c>
      <c r="T8" s="78">
        <v>0</v>
      </c>
      <c r="U8" s="78">
        <v>0</v>
      </c>
      <c r="V8" s="78">
        <v>0</v>
      </c>
      <c r="W8" s="78">
        <v>0</v>
      </c>
      <c r="X8" s="78">
        <v>0</v>
      </c>
      <c r="Y8" s="78">
        <v>0</v>
      </c>
      <c r="Z8" s="78">
        <v>0</v>
      </c>
      <c r="AA8" s="78">
        <v>0</v>
      </c>
      <c r="AB8" s="78">
        <v>0</v>
      </c>
      <c r="AC8" s="78">
        <v>0</v>
      </c>
      <c r="AD8" s="78">
        <v>0</v>
      </c>
      <c r="AE8" s="78">
        <v>0</v>
      </c>
      <c r="AF8" s="78">
        <v>0</v>
      </c>
      <c r="AG8" s="78">
        <v>0</v>
      </c>
      <c r="AH8" s="78">
        <v>0</v>
      </c>
      <c r="AI8" s="78">
        <v>0</v>
      </c>
      <c r="AJ8" s="78">
        <v>0</v>
      </c>
      <c r="AM8" s="383">
        <f>F8+NPV(SDN,G8:INDEX(G8:AJ8,PAL))</f>
        <v>0</v>
      </c>
      <c r="AN8" s="415">
        <f>IFERROR(SUMPRODUCT(F8+NPV(SDN,G8:INDEX(G8:AJ8,PAL)),Data1!D3),0)</f>
        <v>0</v>
      </c>
      <c r="AO8" s="387">
        <f t="shared" ref="AO8:AO20" si="3">IF(COUNTIF(AP8:AY8,"Klaida")&gt;0,1,0)</f>
        <v>0</v>
      </c>
      <c r="AP8" s="59">
        <f>IF(COUNT(F8:INDEX(F8:AJ8,PAL+1))&lt;&gt;PAL+1,"Klaida",0)</f>
        <v>0</v>
      </c>
      <c r="AQ8" s="59"/>
      <c r="AR8" s="59"/>
      <c r="AS8" s="59"/>
      <c r="AT8" s="59"/>
      <c r="AU8" s="59"/>
      <c r="AV8" s="59"/>
      <c r="AW8" s="59"/>
      <c r="AX8" s="59"/>
      <c r="AY8" s="388"/>
    </row>
    <row r="9" spans="2:55">
      <c r="B9" s="64" t="s">
        <v>9</v>
      </c>
      <c r="C9" s="4" t="str">
        <f>IF(Kalba="EN",Data2!C34,Data2!B34)</f>
        <v>Nekilnojamasis turtas</v>
      </c>
      <c r="D9" s="65">
        <f>F9+NPV(FDN,G9:INDEX(G9:AJ9,PAL))</f>
        <v>0</v>
      </c>
      <c r="E9" s="65">
        <f t="shared" si="2"/>
        <v>0</v>
      </c>
      <c r="F9" s="78">
        <v>0</v>
      </c>
      <c r="G9" s="78">
        <v>0</v>
      </c>
      <c r="H9" s="78">
        <v>0</v>
      </c>
      <c r="I9" s="78">
        <v>0</v>
      </c>
      <c r="J9" s="78">
        <v>0</v>
      </c>
      <c r="K9" s="78">
        <v>0</v>
      </c>
      <c r="L9" s="78">
        <v>0</v>
      </c>
      <c r="M9" s="78">
        <v>0</v>
      </c>
      <c r="N9" s="78">
        <v>0</v>
      </c>
      <c r="O9" s="78">
        <v>0</v>
      </c>
      <c r="P9" s="78">
        <v>0</v>
      </c>
      <c r="Q9" s="78">
        <v>0</v>
      </c>
      <c r="R9" s="78">
        <v>0</v>
      </c>
      <c r="S9" s="78">
        <v>0</v>
      </c>
      <c r="T9" s="78">
        <v>0</v>
      </c>
      <c r="U9" s="78">
        <v>0</v>
      </c>
      <c r="V9" s="78">
        <v>0</v>
      </c>
      <c r="W9" s="78">
        <v>0</v>
      </c>
      <c r="X9" s="78">
        <v>0</v>
      </c>
      <c r="Y9" s="78">
        <v>0</v>
      </c>
      <c r="Z9" s="78">
        <v>0</v>
      </c>
      <c r="AA9" s="78">
        <v>0</v>
      </c>
      <c r="AB9" s="78">
        <v>0</v>
      </c>
      <c r="AC9" s="78">
        <v>0</v>
      </c>
      <c r="AD9" s="78">
        <v>0</v>
      </c>
      <c r="AE9" s="78">
        <v>0</v>
      </c>
      <c r="AF9" s="78">
        <v>0</v>
      </c>
      <c r="AG9" s="78">
        <v>0</v>
      </c>
      <c r="AH9" s="78">
        <v>0</v>
      </c>
      <c r="AI9" s="78">
        <v>0</v>
      </c>
      <c r="AJ9" s="78">
        <v>0</v>
      </c>
      <c r="AM9" s="383">
        <f>F9+NPV(SDN,G9:INDEX(G9:AJ9,PAL))</f>
        <v>0</v>
      </c>
      <c r="AN9" s="415">
        <f>IFERROR(SUMPRODUCT(F9+NPV(SDN,G9:INDEX(G9:AJ9,PAL)),Data1!D4),0)</f>
        <v>0</v>
      </c>
      <c r="AO9" s="387">
        <f t="shared" si="3"/>
        <v>0</v>
      </c>
      <c r="AP9" s="59">
        <f>IF(COUNT(F9:INDEX(F9:AJ9,PAL+1))&lt;&gt;PAL+1,"Klaida",0)</f>
        <v>0</v>
      </c>
      <c r="AQ9" s="59"/>
      <c r="AR9" s="59"/>
      <c r="AS9" s="59"/>
      <c r="AT9" s="59"/>
      <c r="AU9" s="59"/>
      <c r="AV9" s="59"/>
      <c r="AW9" s="59"/>
      <c r="AX9" s="59"/>
      <c r="AY9" s="388"/>
    </row>
    <row r="10" spans="2:55">
      <c r="B10" s="64" t="s">
        <v>11</v>
      </c>
      <c r="C10" s="4" t="str">
        <f>IF(Kalba="EN",Data2!C35,Data2!B35)</f>
        <v>Statyba, rekonstravimas, kapitalinis remontas ir kiti darbai</v>
      </c>
      <c r="D10" s="65">
        <f>F10+NPV(FDN,G10:INDEX(G10:AJ10,PAL))</f>
        <v>0</v>
      </c>
      <c r="E10" s="65">
        <f t="shared" si="2"/>
        <v>0</v>
      </c>
      <c r="F10" s="78">
        <v>0</v>
      </c>
      <c r="G10" s="78">
        <v>0</v>
      </c>
      <c r="H10" s="78">
        <v>0</v>
      </c>
      <c r="I10" s="78">
        <v>0</v>
      </c>
      <c r="J10" s="78">
        <v>0</v>
      </c>
      <c r="K10" s="78">
        <v>0</v>
      </c>
      <c r="L10" s="78">
        <v>0</v>
      </c>
      <c r="M10" s="78">
        <v>0</v>
      </c>
      <c r="N10" s="78">
        <v>0</v>
      </c>
      <c r="O10" s="78">
        <v>0</v>
      </c>
      <c r="P10" s="78">
        <v>0</v>
      </c>
      <c r="Q10" s="78">
        <v>0</v>
      </c>
      <c r="R10" s="78">
        <v>0</v>
      </c>
      <c r="S10" s="78">
        <v>0</v>
      </c>
      <c r="T10" s="78">
        <v>0</v>
      </c>
      <c r="U10" s="78">
        <v>0</v>
      </c>
      <c r="V10" s="78">
        <v>0</v>
      </c>
      <c r="W10" s="78">
        <v>0</v>
      </c>
      <c r="X10" s="78">
        <v>0</v>
      </c>
      <c r="Y10" s="78">
        <v>0</v>
      </c>
      <c r="Z10" s="78">
        <v>0</v>
      </c>
      <c r="AA10" s="78">
        <v>0</v>
      </c>
      <c r="AB10" s="78">
        <v>0</v>
      </c>
      <c r="AC10" s="78">
        <v>0</v>
      </c>
      <c r="AD10" s="78">
        <v>0</v>
      </c>
      <c r="AE10" s="78">
        <v>0</v>
      </c>
      <c r="AF10" s="78">
        <v>0</v>
      </c>
      <c r="AG10" s="78">
        <v>0</v>
      </c>
      <c r="AH10" s="78">
        <v>0</v>
      </c>
      <c r="AI10" s="78">
        <v>0</v>
      </c>
      <c r="AJ10" s="78">
        <v>0</v>
      </c>
      <c r="AM10" s="383">
        <f>F10+NPV(SDN,G10:INDEX(G10:AJ10,PAL))</f>
        <v>0</v>
      </c>
      <c r="AN10" s="415">
        <f>IFERROR(SUMPRODUCT(F10+NPV(SDN,G10:INDEX(G10:AJ10,PAL)),Data1!D5),0)</f>
        <v>0</v>
      </c>
      <c r="AO10" s="387">
        <f t="shared" si="3"/>
        <v>0</v>
      </c>
      <c r="AP10" s="59">
        <f>IF(COUNT(F10:INDEX(F10:AJ10,PAL+1))&lt;&gt;PAL+1,"Klaida",0)</f>
        <v>0</v>
      </c>
      <c r="AQ10" s="59"/>
      <c r="AR10" s="59"/>
      <c r="AS10" s="59"/>
      <c r="AT10" s="59"/>
      <c r="AU10" s="59"/>
      <c r="AV10" s="59"/>
      <c r="AW10" s="59"/>
      <c r="AX10" s="59"/>
      <c r="AY10" s="388"/>
    </row>
    <row r="11" spans="2:55">
      <c r="B11" s="64" t="s">
        <v>13</v>
      </c>
      <c r="C11" s="4" t="str">
        <f>IF(Kalba="EN",Data2!C36,Data2!B36)</f>
        <v>Įranga, įrenginiai ir kitas ilgalaikis turtas</v>
      </c>
      <c r="D11" s="65">
        <f>F11+NPV(FDN,G11:INDEX(G11:AJ11,PAL))</f>
        <v>0</v>
      </c>
      <c r="E11" s="65">
        <f t="shared" si="2"/>
        <v>0</v>
      </c>
      <c r="F11" s="78">
        <v>0</v>
      </c>
      <c r="G11" s="78">
        <v>0</v>
      </c>
      <c r="H11" s="78">
        <v>0</v>
      </c>
      <c r="I11" s="78">
        <v>0</v>
      </c>
      <c r="J11" s="78">
        <v>0</v>
      </c>
      <c r="K11" s="78">
        <v>0</v>
      </c>
      <c r="L11" s="78">
        <v>0</v>
      </c>
      <c r="M11" s="78">
        <v>0</v>
      </c>
      <c r="N11" s="78">
        <v>0</v>
      </c>
      <c r="O11" s="78">
        <v>0</v>
      </c>
      <c r="P11" s="78">
        <v>0</v>
      </c>
      <c r="Q11" s="78">
        <v>0</v>
      </c>
      <c r="R11" s="78">
        <v>0</v>
      </c>
      <c r="S11" s="78">
        <v>0</v>
      </c>
      <c r="T11" s="78">
        <v>0</v>
      </c>
      <c r="U11" s="78">
        <v>0</v>
      </c>
      <c r="V11" s="78">
        <v>0</v>
      </c>
      <c r="W11" s="78">
        <v>0</v>
      </c>
      <c r="X11" s="78">
        <v>0</v>
      </c>
      <c r="Y11" s="78">
        <v>0</v>
      </c>
      <c r="Z11" s="78">
        <v>0</v>
      </c>
      <c r="AA11" s="78">
        <v>0</v>
      </c>
      <c r="AB11" s="78">
        <v>0</v>
      </c>
      <c r="AC11" s="78">
        <v>0</v>
      </c>
      <c r="AD11" s="78">
        <v>0</v>
      </c>
      <c r="AE11" s="78">
        <v>0</v>
      </c>
      <c r="AF11" s="78">
        <v>0</v>
      </c>
      <c r="AG11" s="78">
        <v>0</v>
      </c>
      <c r="AH11" s="78">
        <v>0</v>
      </c>
      <c r="AI11" s="78">
        <v>0</v>
      </c>
      <c r="AJ11" s="78">
        <v>0</v>
      </c>
      <c r="AM11" s="383">
        <f>F11+NPV(SDN,G11:INDEX(G11:AJ11,PAL))</f>
        <v>0</v>
      </c>
      <c r="AN11" s="415">
        <f>IFERROR(SUMPRODUCT(F11+NPV(SDN,G11:INDEX(G11:AJ11,PAL)),Data1!D6),0)</f>
        <v>0</v>
      </c>
      <c r="AO11" s="387">
        <f t="shared" si="3"/>
        <v>0</v>
      </c>
      <c r="AP11" s="59">
        <f>IF(COUNT(F11:INDEX(F11:AJ11,PAL+1))&lt;&gt;PAL+1,"Klaida",0)</f>
        <v>0</v>
      </c>
      <c r="AQ11" s="59"/>
      <c r="AR11" s="59"/>
      <c r="AS11" s="59"/>
      <c r="AT11" s="59"/>
      <c r="AU11" s="59"/>
      <c r="AV11" s="59"/>
      <c r="AW11" s="59"/>
      <c r="AX11" s="59"/>
      <c r="AY11" s="388"/>
    </row>
    <row r="12" spans="2:55" ht="25.5">
      <c r="B12" s="64" t="s">
        <v>15</v>
      </c>
      <c r="C12" s="4" t="str">
        <f>IF(Kalba="EN",Data2!C37,Data2!B37)</f>
        <v>Projektavimo, techninės priežiūros ir kitos su investicijomis į ilgalaikį turtą (A.1.-A.4.) susijusios paslaugos</v>
      </c>
      <c r="D12" s="65">
        <f>F12+NPV(FDN,G12:INDEX(G12:AJ12,PAL))</f>
        <v>0</v>
      </c>
      <c r="E12" s="65">
        <f t="shared" si="2"/>
        <v>0</v>
      </c>
      <c r="F12" s="78">
        <v>0</v>
      </c>
      <c r="G12" s="78">
        <v>0</v>
      </c>
      <c r="H12" s="78">
        <v>0</v>
      </c>
      <c r="I12" s="78">
        <v>0</v>
      </c>
      <c r="J12" s="78">
        <v>0</v>
      </c>
      <c r="K12" s="78">
        <v>0</v>
      </c>
      <c r="L12" s="78">
        <v>0</v>
      </c>
      <c r="M12" s="78">
        <v>0</v>
      </c>
      <c r="N12" s="78">
        <v>0</v>
      </c>
      <c r="O12" s="78">
        <v>0</v>
      </c>
      <c r="P12" s="78">
        <v>0</v>
      </c>
      <c r="Q12" s="78">
        <v>0</v>
      </c>
      <c r="R12" s="78">
        <v>0</v>
      </c>
      <c r="S12" s="78">
        <v>0</v>
      </c>
      <c r="T12" s="78">
        <v>0</v>
      </c>
      <c r="U12" s="78">
        <v>0</v>
      </c>
      <c r="V12" s="78">
        <v>0</v>
      </c>
      <c r="W12" s="78">
        <v>0</v>
      </c>
      <c r="X12" s="78">
        <v>0</v>
      </c>
      <c r="Y12" s="78">
        <v>0</v>
      </c>
      <c r="Z12" s="78">
        <v>0</v>
      </c>
      <c r="AA12" s="78">
        <v>0</v>
      </c>
      <c r="AB12" s="78">
        <v>0</v>
      </c>
      <c r="AC12" s="78">
        <v>0</v>
      </c>
      <c r="AD12" s="78">
        <v>0</v>
      </c>
      <c r="AE12" s="78">
        <v>0</v>
      </c>
      <c r="AF12" s="78">
        <v>0</v>
      </c>
      <c r="AG12" s="78">
        <v>0</v>
      </c>
      <c r="AH12" s="78">
        <v>0</v>
      </c>
      <c r="AI12" s="78">
        <v>0</v>
      </c>
      <c r="AJ12" s="78">
        <v>0</v>
      </c>
      <c r="AM12" s="383">
        <f>F12+NPV(SDN,G12:INDEX(G12:AJ12,PAL))</f>
        <v>0</v>
      </c>
      <c r="AN12" s="415">
        <f>IFERROR(SUMPRODUCT(F12+NPV(SDN,G12:INDEX(G12:AJ12,PAL)),Data1!D7),0)</f>
        <v>0</v>
      </c>
      <c r="AO12" s="387">
        <f t="shared" si="3"/>
        <v>0</v>
      </c>
      <c r="AP12" s="59">
        <f>IF(COUNT(F12:INDEX(F12:AJ12,PAL+1))&lt;&gt;PAL+1,"Klaida",0)</f>
        <v>0</v>
      </c>
      <c r="AQ12" s="59"/>
      <c r="AR12" s="59"/>
      <c r="AS12" s="59"/>
      <c r="AT12" s="59"/>
      <c r="AU12" s="59"/>
      <c r="AV12" s="59"/>
      <c r="AW12" s="59"/>
      <c r="AX12" s="59"/>
      <c r="AY12" s="388"/>
    </row>
    <row r="13" spans="2:55">
      <c r="B13" s="64" t="s">
        <v>16</v>
      </c>
      <c r="C13" s="4" t="str">
        <f>IF(Kalba="EN",Data2!C38,Data2!B38)</f>
        <v>Projekto administravimas ir vykdymas</v>
      </c>
      <c r="D13" s="65">
        <f>F13+NPV(FDN,G13:INDEX(G13:AJ13,PAL))</f>
        <v>0</v>
      </c>
      <c r="E13" s="65">
        <f t="shared" si="2"/>
        <v>0</v>
      </c>
      <c r="F13" s="78">
        <v>0</v>
      </c>
      <c r="G13" s="78">
        <v>0</v>
      </c>
      <c r="H13" s="78">
        <v>0</v>
      </c>
      <c r="I13" s="78">
        <v>0</v>
      </c>
      <c r="J13" s="78">
        <v>0</v>
      </c>
      <c r="K13" s="78">
        <v>0</v>
      </c>
      <c r="L13" s="78">
        <v>0</v>
      </c>
      <c r="M13" s="78">
        <v>0</v>
      </c>
      <c r="N13" s="78">
        <v>0</v>
      </c>
      <c r="O13" s="78">
        <v>0</v>
      </c>
      <c r="P13" s="78">
        <v>0</v>
      </c>
      <c r="Q13" s="78">
        <v>0</v>
      </c>
      <c r="R13" s="78">
        <v>0</v>
      </c>
      <c r="S13" s="78">
        <v>0</v>
      </c>
      <c r="T13" s="78">
        <v>0</v>
      </c>
      <c r="U13" s="78">
        <v>0</v>
      </c>
      <c r="V13" s="78">
        <v>0</v>
      </c>
      <c r="W13" s="78">
        <v>0</v>
      </c>
      <c r="X13" s="78">
        <v>0</v>
      </c>
      <c r="Y13" s="78">
        <v>0</v>
      </c>
      <c r="Z13" s="78">
        <v>0</v>
      </c>
      <c r="AA13" s="78">
        <v>0</v>
      </c>
      <c r="AB13" s="78">
        <v>0</v>
      </c>
      <c r="AC13" s="78">
        <v>0</v>
      </c>
      <c r="AD13" s="78">
        <v>0</v>
      </c>
      <c r="AE13" s="78">
        <v>0</v>
      </c>
      <c r="AF13" s="78">
        <v>0</v>
      </c>
      <c r="AG13" s="78">
        <v>0</v>
      </c>
      <c r="AH13" s="78">
        <v>0</v>
      </c>
      <c r="AI13" s="78">
        <v>0</v>
      </c>
      <c r="AJ13" s="78">
        <v>0</v>
      </c>
      <c r="AM13" s="383">
        <f>F13+NPV(SDN,G13:INDEX(G13:AJ13,PAL))</f>
        <v>0</v>
      </c>
      <c r="AN13" s="415">
        <f>IFERROR(SUMPRODUCT(F13+NPV(SDN,G13:INDEX(G13:AJ13,PAL)),Data1!D8),0)</f>
        <v>0</v>
      </c>
      <c r="AO13" s="387">
        <f t="shared" si="3"/>
        <v>0</v>
      </c>
      <c r="AP13" s="59">
        <f>IF(COUNT(F13:INDEX(F13:AJ13,PAL+1))&lt;&gt;PAL+1,"Klaida",0)</f>
        <v>0</v>
      </c>
      <c r="AQ13" s="59"/>
      <c r="AR13" s="59"/>
      <c r="AS13" s="59"/>
      <c r="AT13" s="59"/>
      <c r="AU13" s="59"/>
      <c r="AV13" s="59"/>
      <c r="AW13" s="59"/>
      <c r="AX13" s="59"/>
      <c r="AY13" s="388"/>
    </row>
    <row r="14" spans="2:55">
      <c r="B14" s="64" t="s">
        <v>18</v>
      </c>
      <c r="C14" s="4" t="str">
        <f>IF(Kalba="EN",Data2!C39,Data2!B39)</f>
        <v>Kitos paslaugos ir išlaidos</v>
      </c>
      <c r="D14" s="65">
        <f>F14+NPV(FDN,G14:INDEX(G14:AJ14,PAL))</f>
        <v>0</v>
      </c>
      <c r="E14" s="65">
        <f t="shared" si="2"/>
        <v>0</v>
      </c>
      <c r="F14" s="78">
        <v>0</v>
      </c>
      <c r="G14" s="78">
        <v>0</v>
      </c>
      <c r="H14" s="78">
        <v>0</v>
      </c>
      <c r="I14" s="78">
        <v>0</v>
      </c>
      <c r="J14" s="78">
        <v>0</v>
      </c>
      <c r="K14" s="78">
        <v>0</v>
      </c>
      <c r="L14" s="78">
        <v>0</v>
      </c>
      <c r="M14" s="78">
        <v>0</v>
      </c>
      <c r="N14" s="78">
        <v>0</v>
      </c>
      <c r="O14" s="78">
        <v>0</v>
      </c>
      <c r="P14" s="78">
        <v>0</v>
      </c>
      <c r="Q14" s="78">
        <v>0</v>
      </c>
      <c r="R14" s="78">
        <v>0</v>
      </c>
      <c r="S14" s="78">
        <v>0</v>
      </c>
      <c r="T14" s="78">
        <v>0</v>
      </c>
      <c r="U14" s="78">
        <v>0</v>
      </c>
      <c r="V14" s="78">
        <v>0</v>
      </c>
      <c r="W14" s="78">
        <v>0</v>
      </c>
      <c r="X14" s="78">
        <v>0</v>
      </c>
      <c r="Y14" s="78">
        <v>0</v>
      </c>
      <c r="Z14" s="78">
        <v>0</v>
      </c>
      <c r="AA14" s="78">
        <v>0</v>
      </c>
      <c r="AB14" s="78">
        <v>0</v>
      </c>
      <c r="AC14" s="78">
        <v>0</v>
      </c>
      <c r="AD14" s="78">
        <v>0</v>
      </c>
      <c r="AE14" s="78">
        <v>0</v>
      </c>
      <c r="AF14" s="78">
        <v>0</v>
      </c>
      <c r="AG14" s="78">
        <v>0</v>
      </c>
      <c r="AH14" s="78">
        <v>0</v>
      </c>
      <c r="AI14" s="78">
        <v>0</v>
      </c>
      <c r="AJ14" s="78">
        <v>0</v>
      </c>
      <c r="AM14" s="383">
        <f>F14+NPV(SDN,G14:INDEX(G14:AJ14,PAL))</f>
        <v>0</v>
      </c>
      <c r="AN14" s="415">
        <f>IFERROR(SUMPRODUCT(F14+NPV(SDN,G14:INDEX(G14:AJ14,PAL)),Data1!D9),0)</f>
        <v>0</v>
      </c>
      <c r="AO14" s="387">
        <f t="shared" si="3"/>
        <v>0</v>
      </c>
      <c r="AP14" s="59">
        <f>IF(COUNT(F14:INDEX(F14:AJ14,PAL+1))&lt;&gt;PAL+1,"Klaida",0)</f>
        <v>0</v>
      </c>
      <c r="AQ14" s="59"/>
      <c r="AR14" s="59"/>
      <c r="AS14" s="59"/>
      <c r="AT14" s="59"/>
      <c r="AU14" s="59"/>
      <c r="AV14" s="59"/>
      <c r="AW14" s="59"/>
      <c r="AX14" s="59"/>
      <c r="AY14" s="388"/>
    </row>
    <row r="15" spans="2:55">
      <c r="B15" s="64" t="s">
        <v>294</v>
      </c>
      <c r="C15" s="4" t="str">
        <f>IF(Kalba="EN",Data2!C40,Data2!B40)</f>
        <v>Reinvesticijos </v>
      </c>
      <c r="D15" s="65">
        <f>F15+NPV(FDN,G15:INDEX(G15:AJ15,PAL))</f>
        <v>0</v>
      </c>
      <c r="E15" s="65">
        <f t="shared" si="2"/>
        <v>0</v>
      </c>
      <c r="F15" s="78">
        <v>0</v>
      </c>
      <c r="G15" s="78">
        <v>0</v>
      </c>
      <c r="H15" s="78">
        <v>0</v>
      </c>
      <c r="I15" s="78">
        <v>0</v>
      </c>
      <c r="J15" s="78">
        <v>0</v>
      </c>
      <c r="K15" s="78">
        <v>0</v>
      </c>
      <c r="L15" s="78">
        <v>0</v>
      </c>
      <c r="M15" s="78">
        <v>0</v>
      </c>
      <c r="N15" s="78">
        <v>0</v>
      </c>
      <c r="O15" s="78">
        <v>0</v>
      </c>
      <c r="P15" s="78">
        <v>0</v>
      </c>
      <c r="Q15" s="78">
        <v>0</v>
      </c>
      <c r="R15" s="78">
        <v>0</v>
      </c>
      <c r="S15" s="78">
        <v>0</v>
      </c>
      <c r="T15" s="78">
        <v>0</v>
      </c>
      <c r="U15" s="78">
        <v>0</v>
      </c>
      <c r="V15" s="78">
        <v>0</v>
      </c>
      <c r="W15" s="78">
        <v>0</v>
      </c>
      <c r="X15" s="78">
        <v>0</v>
      </c>
      <c r="Y15" s="78">
        <v>0</v>
      </c>
      <c r="Z15" s="78">
        <v>0</v>
      </c>
      <c r="AA15" s="78">
        <v>0</v>
      </c>
      <c r="AB15" s="78">
        <v>0</v>
      </c>
      <c r="AC15" s="78">
        <v>0</v>
      </c>
      <c r="AD15" s="78">
        <v>0</v>
      </c>
      <c r="AE15" s="78">
        <v>0</v>
      </c>
      <c r="AF15" s="78">
        <v>0</v>
      </c>
      <c r="AG15" s="78">
        <v>0</v>
      </c>
      <c r="AH15" s="78">
        <v>0</v>
      </c>
      <c r="AI15" s="78">
        <v>0</v>
      </c>
      <c r="AJ15" s="78">
        <v>0</v>
      </c>
      <c r="AM15" s="383">
        <f>F15+NPV(SDN,G15:INDEX(G15:AJ15,PAL))</f>
        <v>0</v>
      </c>
      <c r="AN15" s="415">
        <f>IFERROR(SUMPRODUCT(F15+NPV(SDN,G15:INDEX(G15:AJ15,PAL)),Data1!D10),0)</f>
        <v>0</v>
      </c>
      <c r="AO15" s="387">
        <f t="shared" si="3"/>
        <v>0</v>
      </c>
      <c r="AP15" s="59">
        <f>IF(COUNT(F15:INDEX(F15:AJ15,PAL+1))&lt;&gt;PAL+1,"Klaida",0)</f>
        <v>0</v>
      </c>
      <c r="AQ15" s="59"/>
      <c r="AR15" s="59"/>
      <c r="AS15" s="59"/>
      <c r="AT15" s="59"/>
      <c r="AU15" s="59"/>
      <c r="AV15" s="59"/>
      <c r="AW15" s="59"/>
      <c r="AX15" s="59"/>
      <c r="AY15" s="388"/>
    </row>
    <row r="16" spans="2:55" s="61" customFormat="1">
      <c r="B16" s="64" t="s">
        <v>20</v>
      </c>
      <c r="C16" s="4" t="str">
        <f>IF(Kalba="EN",Data2!C41,Data2!B41)</f>
        <v>Investicijų likutinė vertė</v>
      </c>
      <c r="D16" s="65">
        <f>F16+NPV(FDN,G16:INDEX(G16:AJ16,PAL))</f>
        <v>0</v>
      </c>
      <c r="E16" s="65">
        <f t="shared" si="2"/>
        <v>0</v>
      </c>
      <c r="F16" s="78">
        <v>0</v>
      </c>
      <c r="G16" s="78">
        <v>0</v>
      </c>
      <c r="H16" s="78">
        <v>0</v>
      </c>
      <c r="I16" s="78">
        <v>0</v>
      </c>
      <c r="J16" s="78">
        <v>0</v>
      </c>
      <c r="K16" s="78">
        <v>0</v>
      </c>
      <c r="L16" s="78">
        <v>0</v>
      </c>
      <c r="M16" s="78">
        <v>0</v>
      </c>
      <c r="N16" s="78">
        <v>0</v>
      </c>
      <c r="O16" s="78">
        <v>0</v>
      </c>
      <c r="P16" s="78">
        <v>0</v>
      </c>
      <c r="Q16" s="78">
        <v>0</v>
      </c>
      <c r="R16" s="78">
        <v>0</v>
      </c>
      <c r="S16" s="78">
        <v>0</v>
      </c>
      <c r="T16" s="78">
        <v>0</v>
      </c>
      <c r="U16" s="78">
        <v>0</v>
      </c>
      <c r="V16" s="78">
        <v>0</v>
      </c>
      <c r="W16" s="78">
        <v>0</v>
      </c>
      <c r="X16" s="78">
        <v>0</v>
      </c>
      <c r="Y16" s="78">
        <v>0</v>
      </c>
      <c r="Z16" s="78">
        <v>0</v>
      </c>
      <c r="AA16" s="78">
        <v>0</v>
      </c>
      <c r="AB16" s="78">
        <v>0</v>
      </c>
      <c r="AC16" s="78">
        <v>0</v>
      </c>
      <c r="AD16" s="78">
        <v>0</v>
      </c>
      <c r="AE16" s="78">
        <v>0</v>
      </c>
      <c r="AF16" s="78">
        <v>0</v>
      </c>
      <c r="AG16" s="78">
        <v>0</v>
      </c>
      <c r="AH16" s="78">
        <v>0</v>
      </c>
      <c r="AI16" s="78">
        <v>0</v>
      </c>
      <c r="AJ16" s="78">
        <v>0</v>
      </c>
      <c r="AM16" s="383">
        <f>F16+NPV(SDN,G16:INDEX(G16:AJ16,PAL))</f>
        <v>0</v>
      </c>
      <c r="AN16" s="415">
        <f>IFERROR(SUMPRODUCT(F16+NPV(SDN,G16:INDEX(G16:AJ16,PAL)),Data1!D11),0)</f>
        <v>0</v>
      </c>
      <c r="AO16" s="387">
        <f t="shared" ca="1" si="3"/>
        <v>0</v>
      </c>
      <c r="AP16" s="59">
        <f>IF(COUNT(F16:INDEX(F16:AJ16,PAL+1))&lt;&gt;PAL+1,"Klaida",0)</f>
        <v>0</v>
      </c>
      <c r="AQ16" s="59">
        <f ca="1">IF(OR(COUNTIF(F16:INDEX(F16:AJ16,PAL+1),"&gt;0")&gt;1,AND(COUNTIF(F16:INDEX(F16:AJ16,PAL+1),"&gt;0")=1,OFFSET(F16,0,PAL)=0)),"Klaida",0)</f>
        <v>0</v>
      </c>
      <c r="AR16" s="59"/>
      <c r="AS16" s="59"/>
      <c r="AT16" s="59"/>
      <c r="AU16" s="59"/>
      <c r="AV16" s="59"/>
      <c r="AW16" s="59"/>
      <c r="AX16" s="59"/>
      <c r="AY16" s="388"/>
    </row>
    <row r="17" spans="2:51" s="61" customFormat="1">
      <c r="B17" s="5" t="s">
        <v>21</v>
      </c>
      <c r="C17" s="5" t="str">
        <f>IF(Kalba="EN",Data2!C42,Data2!B42)</f>
        <v>Veiklos pajamos, iš viso</v>
      </c>
      <c r="D17" s="62">
        <f>ROUND(SUM(D18:D20),0)</f>
        <v>0</v>
      </c>
      <c r="E17" s="62">
        <f>ROUND(SUM(E18:E20),0)</f>
        <v>0</v>
      </c>
      <c r="F17" s="62">
        <f>ROUND(SUM(F18:F20),0)</f>
        <v>0</v>
      </c>
      <c r="G17" s="62">
        <f t="shared" ref="G17:AJ17" si="4">ROUND(SUM(G18:G20),0)</f>
        <v>0</v>
      </c>
      <c r="H17" s="62">
        <f t="shared" si="4"/>
        <v>0</v>
      </c>
      <c r="I17" s="62">
        <f t="shared" si="4"/>
        <v>0</v>
      </c>
      <c r="J17" s="62">
        <f t="shared" si="4"/>
        <v>0</v>
      </c>
      <c r="K17" s="62">
        <f t="shared" si="4"/>
        <v>0</v>
      </c>
      <c r="L17" s="62">
        <f t="shared" si="4"/>
        <v>0</v>
      </c>
      <c r="M17" s="62">
        <f t="shared" si="4"/>
        <v>0</v>
      </c>
      <c r="N17" s="62">
        <f t="shared" si="4"/>
        <v>0</v>
      </c>
      <c r="O17" s="62">
        <f t="shared" si="4"/>
        <v>0</v>
      </c>
      <c r="P17" s="62">
        <f t="shared" si="4"/>
        <v>0</v>
      </c>
      <c r="Q17" s="62">
        <f t="shared" si="4"/>
        <v>0</v>
      </c>
      <c r="R17" s="62">
        <f t="shared" si="4"/>
        <v>0</v>
      </c>
      <c r="S17" s="62">
        <f t="shared" si="4"/>
        <v>0</v>
      </c>
      <c r="T17" s="62">
        <f t="shared" si="4"/>
        <v>0</v>
      </c>
      <c r="U17" s="62">
        <f t="shared" si="4"/>
        <v>0</v>
      </c>
      <c r="V17" s="62">
        <f t="shared" si="4"/>
        <v>0</v>
      </c>
      <c r="W17" s="62">
        <f t="shared" si="4"/>
        <v>0</v>
      </c>
      <c r="X17" s="62">
        <f t="shared" si="4"/>
        <v>0</v>
      </c>
      <c r="Y17" s="62">
        <f t="shared" si="4"/>
        <v>0</v>
      </c>
      <c r="Z17" s="62">
        <f t="shared" si="4"/>
        <v>0</v>
      </c>
      <c r="AA17" s="62">
        <f t="shared" si="4"/>
        <v>0</v>
      </c>
      <c r="AB17" s="62">
        <f t="shared" si="4"/>
        <v>0</v>
      </c>
      <c r="AC17" s="62">
        <f t="shared" si="4"/>
        <v>0</v>
      </c>
      <c r="AD17" s="62">
        <f t="shared" si="4"/>
        <v>0</v>
      </c>
      <c r="AE17" s="62">
        <f t="shared" si="4"/>
        <v>0</v>
      </c>
      <c r="AF17" s="62">
        <f t="shared" si="4"/>
        <v>0</v>
      </c>
      <c r="AG17" s="62">
        <f t="shared" si="4"/>
        <v>0</v>
      </c>
      <c r="AH17" s="62">
        <f t="shared" si="4"/>
        <v>0</v>
      </c>
      <c r="AI17" s="62">
        <f t="shared" si="4"/>
        <v>0</v>
      </c>
      <c r="AJ17" s="62">
        <f t="shared" si="4"/>
        <v>0</v>
      </c>
      <c r="AM17" s="382">
        <f>ROUND(SUM(AM18:AM20),0)</f>
        <v>0</v>
      </c>
      <c r="AN17" s="382">
        <f>ROUND(SUM(AN18:AN20),0)</f>
        <v>0</v>
      </c>
      <c r="AO17" s="389"/>
      <c r="AP17" s="63"/>
      <c r="AQ17" s="63"/>
      <c r="AR17" s="63"/>
      <c r="AS17" s="63"/>
      <c r="AT17" s="63"/>
      <c r="AU17" s="63"/>
      <c r="AV17" s="63"/>
      <c r="AW17" s="63"/>
      <c r="AX17" s="63"/>
      <c r="AY17" s="390"/>
    </row>
    <row r="18" spans="2:51">
      <c r="B18" s="64" t="s">
        <v>22</v>
      </c>
      <c r="C18" s="4" t="str">
        <f>IF(Kalba="EN",Data2!C43,Data2!B43)</f>
        <v>Prekių pardavimo pajamos</v>
      </c>
      <c r="D18" s="65">
        <f>F18+NPV(FDN,G18:INDEX(G18:AJ18,PAL))</f>
        <v>0</v>
      </c>
      <c r="E18" s="65">
        <f>SUMIF($F$5:$AJ$5,"&lt;="&amp;PAL,$F18:$AJ18)</f>
        <v>0</v>
      </c>
      <c r="F18" s="78">
        <v>0</v>
      </c>
      <c r="G18" s="78">
        <v>0</v>
      </c>
      <c r="H18" s="78">
        <v>0</v>
      </c>
      <c r="I18" s="78">
        <v>0</v>
      </c>
      <c r="J18" s="78">
        <v>0</v>
      </c>
      <c r="K18" s="78">
        <v>0</v>
      </c>
      <c r="L18" s="78">
        <v>0</v>
      </c>
      <c r="M18" s="78">
        <v>0</v>
      </c>
      <c r="N18" s="78">
        <v>0</v>
      </c>
      <c r="O18" s="78">
        <v>0</v>
      </c>
      <c r="P18" s="78">
        <v>0</v>
      </c>
      <c r="Q18" s="78">
        <v>0</v>
      </c>
      <c r="R18" s="78">
        <v>0</v>
      </c>
      <c r="S18" s="78">
        <v>0</v>
      </c>
      <c r="T18" s="78">
        <v>0</v>
      </c>
      <c r="U18" s="78">
        <v>0</v>
      </c>
      <c r="V18" s="78">
        <v>0</v>
      </c>
      <c r="W18" s="78">
        <v>0</v>
      </c>
      <c r="X18" s="78">
        <v>0</v>
      </c>
      <c r="Y18" s="78">
        <v>0</v>
      </c>
      <c r="Z18" s="78">
        <v>0</v>
      </c>
      <c r="AA18" s="78">
        <v>0</v>
      </c>
      <c r="AB18" s="78">
        <v>0</v>
      </c>
      <c r="AC18" s="78">
        <v>0</v>
      </c>
      <c r="AD18" s="78">
        <v>0</v>
      </c>
      <c r="AE18" s="78">
        <v>0</v>
      </c>
      <c r="AF18" s="78">
        <v>0</v>
      </c>
      <c r="AG18" s="78">
        <v>0</v>
      </c>
      <c r="AH18" s="78">
        <v>0</v>
      </c>
      <c r="AI18" s="78">
        <v>0</v>
      </c>
      <c r="AJ18" s="78">
        <v>0</v>
      </c>
      <c r="AM18" s="383">
        <f>F18+NPV(SDN,G18:INDEX(G18:AJ18,PAL))</f>
        <v>0</v>
      </c>
      <c r="AN18" s="415">
        <f>F18+NPV(SDN,G18:INDEX(G18:AJ18,PAL))</f>
        <v>0</v>
      </c>
      <c r="AO18" s="387">
        <f t="shared" si="3"/>
        <v>0</v>
      </c>
      <c r="AP18" s="59">
        <f>IF(COUNT(F18:INDEX(F18:AJ18,PAL+1))&lt;&gt;PAL+1,"Klaida",0)</f>
        <v>0</v>
      </c>
      <c r="AQ18" s="59"/>
      <c r="AR18" s="59"/>
      <c r="AS18" s="59"/>
      <c r="AT18" s="59"/>
      <c r="AU18" s="59"/>
      <c r="AV18" s="59"/>
      <c r="AW18" s="59"/>
      <c r="AX18" s="59"/>
      <c r="AY18" s="388"/>
    </row>
    <row r="19" spans="2:51">
      <c r="B19" s="64" t="s">
        <v>23</v>
      </c>
      <c r="C19" s="4" t="str">
        <f>IF(Kalba="EN",Data2!C44,Data2!B44)</f>
        <v>Paslaugų suteikimo pajamos</v>
      </c>
      <c r="D19" s="65">
        <f>F19+NPV(FDN,G19:INDEX(G19:AJ19,PAL))</f>
        <v>0</v>
      </c>
      <c r="E19" s="65">
        <f>SUMIF($F$5:$AJ$5,"&lt;="&amp;PAL,$F19:$AJ19)</f>
        <v>0</v>
      </c>
      <c r="F19" s="78">
        <v>0</v>
      </c>
      <c r="G19" s="78">
        <v>0</v>
      </c>
      <c r="H19" s="78">
        <v>0</v>
      </c>
      <c r="I19" s="78">
        <v>0</v>
      </c>
      <c r="J19" s="78">
        <v>0</v>
      </c>
      <c r="K19" s="78">
        <v>0</v>
      </c>
      <c r="L19" s="78">
        <v>0</v>
      </c>
      <c r="M19" s="78">
        <v>0</v>
      </c>
      <c r="N19" s="78">
        <v>0</v>
      </c>
      <c r="O19" s="78">
        <v>0</v>
      </c>
      <c r="P19" s="78">
        <v>0</v>
      </c>
      <c r="Q19" s="78">
        <v>0</v>
      </c>
      <c r="R19" s="78">
        <v>0</v>
      </c>
      <c r="S19" s="78">
        <v>0</v>
      </c>
      <c r="T19" s="78">
        <v>0</v>
      </c>
      <c r="U19" s="78">
        <v>0</v>
      </c>
      <c r="V19" s="78">
        <v>0</v>
      </c>
      <c r="W19" s="78">
        <v>0</v>
      </c>
      <c r="X19" s="78">
        <v>0</v>
      </c>
      <c r="Y19" s="78">
        <v>0</v>
      </c>
      <c r="Z19" s="78">
        <v>0</v>
      </c>
      <c r="AA19" s="78">
        <v>0</v>
      </c>
      <c r="AB19" s="78">
        <v>0</v>
      </c>
      <c r="AC19" s="78">
        <v>0</v>
      </c>
      <c r="AD19" s="78">
        <v>0</v>
      </c>
      <c r="AE19" s="78">
        <v>0</v>
      </c>
      <c r="AF19" s="78">
        <v>0</v>
      </c>
      <c r="AG19" s="78">
        <v>0</v>
      </c>
      <c r="AH19" s="78">
        <v>0</v>
      </c>
      <c r="AI19" s="78">
        <v>0</v>
      </c>
      <c r="AJ19" s="78">
        <v>0</v>
      </c>
      <c r="AM19" s="383">
        <f>F19+NPV(SDN,G19:INDEX(G19:AJ19,PAL))</f>
        <v>0</v>
      </c>
      <c r="AN19" s="415">
        <f>F19+NPV(SDN,G19:INDEX(G19:AJ19,PAL))</f>
        <v>0</v>
      </c>
      <c r="AO19" s="387">
        <f t="shared" si="3"/>
        <v>0</v>
      </c>
      <c r="AP19" s="59">
        <f>IF(COUNT(F19:INDEX(F19:AJ19,PAL+1))&lt;&gt;PAL+1,"Klaida",0)</f>
        <v>0</v>
      </c>
      <c r="AQ19" s="59"/>
      <c r="AR19" s="59"/>
      <c r="AS19" s="59"/>
      <c r="AT19" s="59"/>
      <c r="AU19" s="59"/>
      <c r="AV19" s="59"/>
      <c r="AW19" s="59"/>
      <c r="AX19" s="59"/>
      <c r="AY19" s="388"/>
    </row>
    <row r="20" spans="2:51">
      <c r="B20" s="64" t="s">
        <v>24</v>
      </c>
      <c r="C20" s="4" t="str">
        <f>IF(Kalba="EN",Data2!C45,Data2!B45)</f>
        <v>Finansinės ir investicinės veiklos bei kitos pajamos</v>
      </c>
      <c r="D20" s="65">
        <f>F20+NPV(FDN,G20:INDEX(G20:AJ20,PAL))</f>
        <v>0</v>
      </c>
      <c r="E20" s="65">
        <f>SUMIF($F$5:$AJ$5,"&lt;="&amp;PAL,$F20:$AJ20)</f>
        <v>0</v>
      </c>
      <c r="F20" s="78">
        <v>0</v>
      </c>
      <c r="G20" s="78">
        <v>0</v>
      </c>
      <c r="H20" s="78">
        <v>0</v>
      </c>
      <c r="I20" s="78">
        <v>0</v>
      </c>
      <c r="J20" s="78">
        <v>0</v>
      </c>
      <c r="K20" s="78">
        <v>0</v>
      </c>
      <c r="L20" s="78">
        <v>0</v>
      </c>
      <c r="M20" s="78">
        <v>0</v>
      </c>
      <c r="N20" s="78">
        <v>0</v>
      </c>
      <c r="O20" s="78">
        <v>0</v>
      </c>
      <c r="P20" s="78">
        <v>0</v>
      </c>
      <c r="Q20" s="78">
        <v>0</v>
      </c>
      <c r="R20" s="78">
        <v>0</v>
      </c>
      <c r="S20" s="78">
        <v>0</v>
      </c>
      <c r="T20" s="78">
        <v>0</v>
      </c>
      <c r="U20" s="78">
        <v>0</v>
      </c>
      <c r="V20" s="78">
        <v>0</v>
      </c>
      <c r="W20" s="78">
        <v>0</v>
      </c>
      <c r="X20" s="78">
        <v>0</v>
      </c>
      <c r="Y20" s="78">
        <v>0</v>
      </c>
      <c r="Z20" s="78">
        <v>0</v>
      </c>
      <c r="AA20" s="78">
        <v>0</v>
      </c>
      <c r="AB20" s="78">
        <v>0</v>
      </c>
      <c r="AC20" s="78">
        <v>0</v>
      </c>
      <c r="AD20" s="78">
        <v>0</v>
      </c>
      <c r="AE20" s="78">
        <v>0</v>
      </c>
      <c r="AF20" s="78">
        <v>0</v>
      </c>
      <c r="AG20" s="78">
        <v>0</v>
      </c>
      <c r="AH20" s="78">
        <v>0</v>
      </c>
      <c r="AI20" s="78">
        <v>0</v>
      </c>
      <c r="AJ20" s="78">
        <v>0</v>
      </c>
      <c r="AM20" s="383">
        <f>F20+NPV(SDN,G20:INDEX(G20:AJ20,PAL))</f>
        <v>0</v>
      </c>
      <c r="AN20" s="415">
        <f>F20+NPV(SDN,G20:INDEX(G20:AJ20,PAL))</f>
        <v>0</v>
      </c>
      <c r="AO20" s="387">
        <f t="shared" si="3"/>
        <v>0</v>
      </c>
      <c r="AP20" s="59">
        <f>IF(COUNT(F20:INDEX(F20:AJ20,PAL+1))&lt;&gt;PAL+1,"Klaida",0)</f>
        <v>0</v>
      </c>
      <c r="AQ20" s="59"/>
      <c r="AR20" s="59"/>
      <c r="AS20" s="59"/>
      <c r="AT20" s="59"/>
      <c r="AU20" s="59"/>
      <c r="AV20" s="59"/>
      <c r="AW20" s="59"/>
      <c r="AX20" s="59"/>
      <c r="AY20" s="388"/>
    </row>
    <row r="21" spans="2:51" s="61" customFormat="1">
      <c r="B21" s="5" t="s">
        <v>25</v>
      </c>
      <c r="C21" s="5" t="str">
        <f>IF(Kalba="EN",Data2!C46,Data2!B46)</f>
        <v>Veiklos ir finansinės išlaidos, iš viso</v>
      </c>
      <c r="D21" s="62">
        <f>ROUND(SUM(D22,D29),0)</f>
        <v>0</v>
      </c>
      <c r="E21" s="62">
        <f>ROUND(SUM(E22,E29),0)</f>
        <v>0</v>
      </c>
      <c r="F21" s="62">
        <f t="shared" ref="F21:AJ21" si="5">ROUND(SUM(F22,F29),0)</f>
        <v>0</v>
      </c>
      <c r="G21" s="62">
        <f t="shared" si="5"/>
        <v>0</v>
      </c>
      <c r="H21" s="62">
        <f t="shared" si="5"/>
        <v>0</v>
      </c>
      <c r="I21" s="62">
        <f t="shared" si="5"/>
        <v>0</v>
      </c>
      <c r="J21" s="62">
        <f t="shared" si="5"/>
        <v>0</v>
      </c>
      <c r="K21" s="62">
        <f t="shared" si="5"/>
        <v>0</v>
      </c>
      <c r="L21" s="62">
        <f t="shared" si="5"/>
        <v>0</v>
      </c>
      <c r="M21" s="62">
        <f t="shared" si="5"/>
        <v>0</v>
      </c>
      <c r="N21" s="62">
        <f t="shared" si="5"/>
        <v>0</v>
      </c>
      <c r="O21" s="62">
        <f t="shared" si="5"/>
        <v>0</v>
      </c>
      <c r="P21" s="62">
        <f t="shared" si="5"/>
        <v>0</v>
      </c>
      <c r="Q21" s="62">
        <f t="shared" si="5"/>
        <v>0</v>
      </c>
      <c r="R21" s="62">
        <f t="shared" si="5"/>
        <v>0</v>
      </c>
      <c r="S21" s="62">
        <f t="shared" si="5"/>
        <v>0</v>
      </c>
      <c r="T21" s="62">
        <f t="shared" si="5"/>
        <v>0</v>
      </c>
      <c r="U21" s="62">
        <f t="shared" si="5"/>
        <v>0</v>
      </c>
      <c r="V21" s="62">
        <f t="shared" si="5"/>
        <v>0</v>
      </c>
      <c r="W21" s="62">
        <f t="shared" si="5"/>
        <v>0</v>
      </c>
      <c r="X21" s="62">
        <f t="shared" si="5"/>
        <v>0</v>
      </c>
      <c r="Y21" s="62">
        <f t="shared" si="5"/>
        <v>0</v>
      </c>
      <c r="Z21" s="62">
        <f t="shared" si="5"/>
        <v>0</v>
      </c>
      <c r="AA21" s="62">
        <f t="shared" si="5"/>
        <v>0</v>
      </c>
      <c r="AB21" s="62">
        <f t="shared" si="5"/>
        <v>0</v>
      </c>
      <c r="AC21" s="62">
        <f t="shared" si="5"/>
        <v>0</v>
      </c>
      <c r="AD21" s="62">
        <f t="shared" si="5"/>
        <v>0</v>
      </c>
      <c r="AE21" s="62">
        <f t="shared" si="5"/>
        <v>0</v>
      </c>
      <c r="AF21" s="62">
        <f t="shared" si="5"/>
        <v>0</v>
      </c>
      <c r="AG21" s="62">
        <f t="shared" si="5"/>
        <v>0</v>
      </c>
      <c r="AH21" s="62">
        <f t="shared" si="5"/>
        <v>0</v>
      </c>
      <c r="AI21" s="62">
        <f t="shared" si="5"/>
        <v>0</v>
      </c>
      <c r="AJ21" s="62">
        <f t="shared" si="5"/>
        <v>0</v>
      </c>
      <c r="AM21" s="382">
        <f>ROUND(SUM(AM22,AM29),0)</f>
        <v>0</v>
      </c>
      <c r="AN21" s="382">
        <f>ROUND(SUM(AN22,AN29),0)</f>
        <v>0</v>
      </c>
      <c r="AO21" s="389"/>
      <c r="AP21" s="63"/>
      <c r="AQ21" s="63"/>
      <c r="AR21" s="63"/>
      <c r="AS21" s="63"/>
      <c r="AT21" s="63"/>
      <c r="AU21" s="63"/>
      <c r="AV21" s="63"/>
      <c r="AW21" s="63"/>
      <c r="AX21" s="63"/>
      <c r="AY21" s="390"/>
    </row>
    <row r="22" spans="2:51" s="61" customFormat="1">
      <c r="B22" s="66" t="s">
        <v>297</v>
      </c>
      <c r="C22" s="5" t="str">
        <f>IF(Kalba="EN",Data2!C47,Data2!B47)</f>
        <v>Veiklos išlaidos</v>
      </c>
      <c r="D22" s="62">
        <f>ROUND(SUM(D23:D28),0)</f>
        <v>0</v>
      </c>
      <c r="E22" s="62">
        <f>ROUND(SUM(E23:E28),0)</f>
        <v>0</v>
      </c>
      <c r="F22" s="62">
        <f t="shared" ref="F22:AJ22" si="6">ROUND(SUM(F23:F28),0)</f>
        <v>0</v>
      </c>
      <c r="G22" s="62">
        <f t="shared" si="6"/>
        <v>0</v>
      </c>
      <c r="H22" s="62">
        <f t="shared" si="6"/>
        <v>0</v>
      </c>
      <c r="I22" s="62">
        <f t="shared" si="6"/>
        <v>0</v>
      </c>
      <c r="J22" s="62">
        <f t="shared" si="6"/>
        <v>0</v>
      </c>
      <c r="K22" s="62">
        <f t="shared" si="6"/>
        <v>0</v>
      </c>
      <c r="L22" s="62">
        <f t="shared" si="6"/>
        <v>0</v>
      </c>
      <c r="M22" s="62">
        <f t="shared" si="6"/>
        <v>0</v>
      </c>
      <c r="N22" s="62">
        <f t="shared" si="6"/>
        <v>0</v>
      </c>
      <c r="O22" s="62">
        <f t="shared" si="6"/>
        <v>0</v>
      </c>
      <c r="P22" s="62">
        <f t="shared" si="6"/>
        <v>0</v>
      </c>
      <c r="Q22" s="62">
        <f t="shared" si="6"/>
        <v>0</v>
      </c>
      <c r="R22" s="62">
        <f t="shared" si="6"/>
        <v>0</v>
      </c>
      <c r="S22" s="62">
        <f t="shared" si="6"/>
        <v>0</v>
      </c>
      <c r="T22" s="62">
        <f t="shared" si="6"/>
        <v>0</v>
      </c>
      <c r="U22" s="62">
        <f t="shared" si="6"/>
        <v>0</v>
      </c>
      <c r="V22" s="62">
        <f t="shared" si="6"/>
        <v>0</v>
      </c>
      <c r="W22" s="62">
        <f t="shared" si="6"/>
        <v>0</v>
      </c>
      <c r="X22" s="62">
        <f t="shared" si="6"/>
        <v>0</v>
      </c>
      <c r="Y22" s="62">
        <f t="shared" si="6"/>
        <v>0</v>
      </c>
      <c r="Z22" s="62">
        <f t="shared" si="6"/>
        <v>0</v>
      </c>
      <c r="AA22" s="62">
        <f t="shared" si="6"/>
        <v>0</v>
      </c>
      <c r="AB22" s="62">
        <f t="shared" si="6"/>
        <v>0</v>
      </c>
      <c r="AC22" s="62">
        <f t="shared" si="6"/>
        <v>0</v>
      </c>
      <c r="AD22" s="62">
        <f t="shared" si="6"/>
        <v>0</v>
      </c>
      <c r="AE22" s="62">
        <f t="shared" si="6"/>
        <v>0</v>
      </c>
      <c r="AF22" s="62">
        <f t="shared" si="6"/>
        <v>0</v>
      </c>
      <c r="AG22" s="62">
        <f t="shared" si="6"/>
        <v>0</v>
      </c>
      <c r="AH22" s="62">
        <f t="shared" si="6"/>
        <v>0</v>
      </c>
      <c r="AI22" s="62">
        <f t="shared" si="6"/>
        <v>0</v>
      </c>
      <c r="AJ22" s="62">
        <f t="shared" si="6"/>
        <v>0</v>
      </c>
      <c r="AM22" s="382">
        <f>ROUND(SUM(AM23:AM28),0)</f>
        <v>0</v>
      </c>
      <c r="AN22" s="382">
        <f>ROUND(SUM(AN23:AN28),0)</f>
        <v>0</v>
      </c>
      <c r="AO22" s="389"/>
      <c r="AP22" s="63"/>
      <c r="AQ22" s="63"/>
      <c r="AR22" s="63"/>
      <c r="AS22" s="63"/>
      <c r="AT22" s="63"/>
      <c r="AU22" s="63"/>
      <c r="AV22" s="63"/>
      <c r="AW22" s="63"/>
      <c r="AX22" s="63"/>
      <c r="AY22" s="390"/>
    </row>
    <row r="23" spans="2:51">
      <c r="B23" s="64" t="s">
        <v>298</v>
      </c>
      <c r="C23" s="4" t="str">
        <f>IF(Kalba="EN",Data2!C48,Data2!B48)</f>
        <v>Žaliavos</v>
      </c>
      <c r="D23" s="65">
        <f>F23+NPV(FDN,G23:INDEX(G23:AJ23,PAL))</f>
        <v>0</v>
      </c>
      <c r="E23" s="65">
        <f t="shared" ref="E23:E29" si="7">SUMIF($F$5:$AJ$5,"&lt;="&amp;PAL,$F23:$AJ23)</f>
        <v>0</v>
      </c>
      <c r="F23" s="78">
        <v>0</v>
      </c>
      <c r="G23" s="78">
        <v>0</v>
      </c>
      <c r="H23" s="78">
        <v>0</v>
      </c>
      <c r="I23" s="78">
        <v>0</v>
      </c>
      <c r="J23" s="78">
        <v>0</v>
      </c>
      <c r="K23" s="78">
        <v>0</v>
      </c>
      <c r="L23" s="78">
        <v>0</v>
      </c>
      <c r="M23" s="78">
        <v>0</v>
      </c>
      <c r="N23" s="78">
        <v>0</v>
      </c>
      <c r="O23" s="78">
        <v>0</v>
      </c>
      <c r="P23" s="78">
        <v>0</v>
      </c>
      <c r="Q23" s="78">
        <v>0</v>
      </c>
      <c r="R23" s="78">
        <v>0</v>
      </c>
      <c r="S23" s="78">
        <v>0</v>
      </c>
      <c r="T23" s="78">
        <v>0</v>
      </c>
      <c r="U23" s="78">
        <v>0</v>
      </c>
      <c r="V23" s="78">
        <v>0</v>
      </c>
      <c r="W23" s="78">
        <v>0</v>
      </c>
      <c r="X23" s="78">
        <v>0</v>
      </c>
      <c r="Y23" s="78">
        <v>0</v>
      </c>
      <c r="Z23" s="78">
        <v>0</v>
      </c>
      <c r="AA23" s="78">
        <v>0</v>
      </c>
      <c r="AB23" s="78">
        <v>0</v>
      </c>
      <c r="AC23" s="78">
        <v>0</v>
      </c>
      <c r="AD23" s="78">
        <v>0</v>
      </c>
      <c r="AE23" s="78">
        <v>0</v>
      </c>
      <c r="AF23" s="78">
        <v>0</v>
      </c>
      <c r="AG23" s="78">
        <v>0</v>
      </c>
      <c r="AH23" s="78">
        <v>0</v>
      </c>
      <c r="AI23" s="78">
        <v>0</v>
      </c>
      <c r="AJ23" s="78">
        <v>0</v>
      </c>
      <c r="AM23" s="383">
        <f>F23+NPV(SDN,G23:INDEX(G23:AJ23,PAL))</f>
        <v>0</v>
      </c>
      <c r="AN23" s="415">
        <f>F23+NPV(SDN,G23:INDEX(G23:AJ23,PAL))</f>
        <v>0</v>
      </c>
      <c r="AO23" s="387">
        <f t="shared" ref="AO23:AO29" si="8">IF(COUNTIF(AP23:AY23,"Klaida")&gt;0,1,0)</f>
        <v>0</v>
      </c>
      <c r="AP23" s="59">
        <f>IF(COUNT(F23:INDEX(F23:AJ23,PAL+1))&lt;&gt;PAL+1,"Klaida",0)</f>
        <v>0</v>
      </c>
      <c r="AQ23" s="59"/>
      <c r="AR23" s="59"/>
      <c r="AS23" s="59"/>
      <c r="AT23" s="59"/>
      <c r="AU23" s="59"/>
      <c r="AV23" s="59"/>
      <c r="AW23" s="59"/>
      <c r="AX23" s="59"/>
      <c r="AY23" s="388"/>
    </row>
    <row r="24" spans="2:51">
      <c r="B24" s="64" t="s">
        <v>299</v>
      </c>
      <c r="C24" s="4" t="str">
        <f>IF(Kalba="EN",Data2!C49,Data2!B49)</f>
        <v>Darbo užmokesčio išlaidos</v>
      </c>
      <c r="D24" s="65">
        <f>F24+NPV(FDN,G24:INDEX(G24:AJ24,PAL))</f>
        <v>0</v>
      </c>
      <c r="E24" s="65">
        <f t="shared" si="7"/>
        <v>0</v>
      </c>
      <c r="F24" s="78">
        <v>0</v>
      </c>
      <c r="G24" s="78">
        <v>0</v>
      </c>
      <c r="H24" s="78">
        <v>0</v>
      </c>
      <c r="I24" s="78">
        <v>0</v>
      </c>
      <c r="J24" s="78">
        <v>0</v>
      </c>
      <c r="K24" s="78">
        <v>0</v>
      </c>
      <c r="L24" s="78">
        <v>0</v>
      </c>
      <c r="M24" s="78">
        <v>0</v>
      </c>
      <c r="N24" s="78">
        <v>0</v>
      </c>
      <c r="O24" s="78">
        <v>0</v>
      </c>
      <c r="P24" s="78">
        <v>0</v>
      </c>
      <c r="Q24" s="78">
        <v>0</v>
      </c>
      <c r="R24" s="78">
        <v>0</v>
      </c>
      <c r="S24" s="78">
        <v>0</v>
      </c>
      <c r="T24" s="78">
        <v>0</v>
      </c>
      <c r="U24" s="78">
        <v>0</v>
      </c>
      <c r="V24" s="78">
        <v>0</v>
      </c>
      <c r="W24" s="78">
        <v>0</v>
      </c>
      <c r="X24" s="78">
        <v>0</v>
      </c>
      <c r="Y24" s="78">
        <v>0</v>
      </c>
      <c r="Z24" s="78">
        <v>0</v>
      </c>
      <c r="AA24" s="78">
        <v>0</v>
      </c>
      <c r="AB24" s="78">
        <v>0</v>
      </c>
      <c r="AC24" s="78">
        <v>0</v>
      </c>
      <c r="AD24" s="78">
        <v>0</v>
      </c>
      <c r="AE24" s="78">
        <v>0</v>
      </c>
      <c r="AF24" s="78">
        <v>0</v>
      </c>
      <c r="AG24" s="78">
        <v>0</v>
      </c>
      <c r="AH24" s="78">
        <v>0</v>
      </c>
      <c r="AI24" s="78">
        <v>0</v>
      </c>
      <c r="AJ24" s="78">
        <v>0</v>
      </c>
      <c r="AM24" s="383">
        <f>F24+NPV(SDN,G24:INDEX(G24:AJ24,PAL))</f>
        <v>0</v>
      </c>
      <c r="AN24" s="415">
        <f>F24+NPV(SDN,G24:INDEX(G24:AJ24,PAL))</f>
        <v>0</v>
      </c>
      <c r="AO24" s="387">
        <f t="shared" si="8"/>
        <v>0</v>
      </c>
      <c r="AP24" s="59">
        <f>IF(COUNT(F24:INDEX(F24:AJ24,PAL+1))&lt;&gt;PAL+1,"Klaida",0)</f>
        <v>0</v>
      </c>
      <c r="AQ24" s="59"/>
      <c r="AR24" s="59"/>
      <c r="AS24" s="59"/>
      <c r="AT24" s="59"/>
      <c r="AU24" s="59"/>
      <c r="AV24" s="59"/>
      <c r="AW24" s="59"/>
      <c r="AX24" s="59"/>
      <c r="AY24" s="388"/>
    </row>
    <row r="25" spans="2:51">
      <c r="B25" s="64" t="s">
        <v>300</v>
      </c>
      <c r="C25" s="4" t="str">
        <f>IF(Kalba="EN",Data2!C50,Data2!B50)</f>
        <v>Elektros energijos išlaidos</v>
      </c>
      <c r="D25" s="65">
        <f>F25+NPV(FDN,G25:INDEX(G25:AJ25,PAL))</f>
        <v>0</v>
      </c>
      <c r="E25" s="65">
        <f t="shared" si="7"/>
        <v>0</v>
      </c>
      <c r="F25" s="78">
        <v>0</v>
      </c>
      <c r="G25" s="78">
        <v>0</v>
      </c>
      <c r="H25" s="78">
        <v>0</v>
      </c>
      <c r="I25" s="78">
        <v>0</v>
      </c>
      <c r="J25" s="78">
        <v>0</v>
      </c>
      <c r="K25" s="78">
        <v>0</v>
      </c>
      <c r="L25" s="78">
        <v>0</v>
      </c>
      <c r="M25" s="78">
        <v>0</v>
      </c>
      <c r="N25" s="78">
        <v>0</v>
      </c>
      <c r="O25" s="78">
        <v>0</v>
      </c>
      <c r="P25" s="78">
        <v>0</v>
      </c>
      <c r="Q25" s="78">
        <v>0</v>
      </c>
      <c r="R25" s="78">
        <v>0</v>
      </c>
      <c r="S25" s="78">
        <v>0</v>
      </c>
      <c r="T25" s="78">
        <v>0</v>
      </c>
      <c r="U25" s="78">
        <v>0</v>
      </c>
      <c r="V25" s="78">
        <v>0</v>
      </c>
      <c r="W25" s="78">
        <v>0</v>
      </c>
      <c r="X25" s="78">
        <v>0</v>
      </c>
      <c r="Y25" s="78">
        <v>0</v>
      </c>
      <c r="Z25" s="78">
        <v>0</v>
      </c>
      <c r="AA25" s="78">
        <v>0</v>
      </c>
      <c r="AB25" s="78">
        <v>0</v>
      </c>
      <c r="AC25" s="78">
        <v>0</v>
      </c>
      <c r="AD25" s="78">
        <v>0</v>
      </c>
      <c r="AE25" s="78">
        <v>0</v>
      </c>
      <c r="AF25" s="78">
        <v>0</v>
      </c>
      <c r="AG25" s="78">
        <v>0</v>
      </c>
      <c r="AH25" s="78">
        <v>0</v>
      </c>
      <c r="AI25" s="78">
        <v>0</v>
      </c>
      <c r="AJ25" s="78">
        <v>0</v>
      </c>
      <c r="AM25" s="383">
        <f>F25+NPV(SDN,G25:INDEX(G25:AJ25,PAL))</f>
        <v>0</v>
      </c>
      <c r="AN25" s="415">
        <f>F25+NPV(SDN,G25:INDEX(G25:AJ25,PAL))</f>
        <v>0</v>
      </c>
      <c r="AO25" s="387">
        <f t="shared" si="8"/>
        <v>0</v>
      </c>
      <c r="AP25" s="59">
        <f>IF(COUNT(F25:INDEX(F25:AJ25,PAL+1))&lt;&gt;PAL+1,"Klaida",0)</f>
        <v>0</v>
      </c>
      <c r="AQ25" s="59"/>
      <c r="AR25" s="59"/>
      <c r="AS25" s="59"/>
      <c r="AT25" s="59"/>
      <c r="AU25" s="59"/>
      <c r="AV25" s="59"/>
      <c r="AW25" s="59"/>
      <c r="AX25" s="59"/>
      <c r="AY25" s="388"/>
    </row>
    <row r="26" spans="2:51">
      <c r="B26" s="64" t="s">
        <v>301</v>
      </c>
      <c r="C26" s="4" t="str">
        <f>IF(Kalba="EN",Data2!C51,Data2!B51)</f>
        <v>Šildymo (išskyrus elektrą) išlaidos</v>
      </c>
      <c r="D26" s="65">
        <f>F26+NPV(FDN,G26:INDEX(G26:AJ26,PAL))</f>
        <v>0</v>
      </c>
      <c r="E26" s="65">
        <f t="shared" si="7"/>
        <v>0</v>
      </c>
      <c r="F26" s="78">
        <v>0</v>
      </c>
      <c r="G26" s="78">
        <v>0</v>
      </c>
      <c r="H26" s="78">
        <v>0</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c r="AI26" s="78">
        <v>0</v>
      </c>
      <c r="AJ26" s="78">
        <v>0</v>
      </c>
      <c r="AM26" s="383">
        <f>F26+NPV(SDN,G26:INDEX(G26:AJ26,PAL))</f>
        <v>0</v>
      </c>
      <c r="AN26" s="415">
        <f>F26+NPV(SDN,G26:INDEX(G26:AJ26,PAL))</f>
        <v>0</v>
      </c>
      <c r="AO26" s="387">
        <f t="shared" si="8"/>
        <v>0</v>
      </c>
      <c r="AP26" s="59">
        <f>IF(COUNT(F26:INDEX(F26:AJ26,PAL+1))&lt;&gt;PAL+1,"Klaida",0)</f>
        <v>0</v>
      </c>
      <c r="AQ26" s="59"/>
      <c r="AR26" s="59"/>
      <c r="AS26" s="59"/>
      <c r="AT26" s="59"/>
      <c r="AU26" s="59"/>
      <c r="AV26" s="59"/>
      <c r="AW26" s="59"/>
      <c r="AX26" s="59"/>
      <c r="AY26" s="388"/>
    </row>
    <row r="27" spans="2:51">
      <c r="B27" s="64" t="s">
        <v>303</v>
      </c>
      <c r="C27" s="4" t="str">
        <f>IF(Kalba="EN",Data2!C52,Data2!B52)</f>
        <v>Infrastruktūros būklės palaikymo išlaidos</v>
      </c>
      <c r="D27" s="65">
        <f>F27+NPV(FDN,G27:INDEX(G27:AJ27,PAL))</f>
        <v>0</v>
      </c>
      <c r="E27" s="65">
        <f t="shared" si="7"/>
        <v>0</v>
      </c>
      <c r="F27" s="78">
        <v>0</v>
      </c>
      <c r="G27" s="78">
        <v>0</v>
      </c>
      <c r="H27" s="78">
        <v>0</v>
      </c>
      <c r="I27" s="78">
        <v>0</v>
      </c>
      <c r="J27" s="78">
        <v>0</v>
      </c>
      <c r="K27" s="78">
        <v>0</v>
      </c>
      <c r="L27" s="78">
        <v>0</v>
      </c>
      <c r="M27" s="78">
        <v>0</v>
      </c>
      <c r="N27" s="78">
        <v>0</v>
      </c>
      <c r="O27" s="78">
        <v>0</v>
      </c>
      <c r="P27" s="78">
        <v>0</v>
      </c>
      <c r="Q27" s="78">
        <v>0</v>
      </c>
      <c r="R27" s="78">
        <v>0</v>
      </c>
      <c r="S27" s="78">
        <v>0</v>
      </c>
      <c r="T27" s="78">
        <v>0</v>
      </c>
      <c r="U27" s="78">
        <v>0</v>
      </c>
      <c r="V27" s="78">
        <v>0</v>
      </c>
      <c r="W27" s="78">
        <v>0</v>
      </c>
      <c r="X27" s="78">
        <v>0</v>
      </c>
      <c r="Y27" s="78">
        <v>0</v>
      </c>
      <c r="Z27" s="78">
        <v>0</v>
      </c>
      <c r="AA27" s="78">
        <v>0</v>
      </c>
      <c r="AB27" s="78">
        <v>0</v>
      </c>
      <c r="AC27" s="78">
        <v>0</v>
      </c>
      <c r="AD27" s="78">
        <v>0</v>
      </c>
      <c r="AE27" s="78">
        <v>0</v>
      </c>
      <c r="AF27" s="78">
        <v>0</v>
      </c>
      <c r="AG27" s="78">
        <v>0</v>
      </c>
      <c r="AH27" s="78">
        <v>0</v>
      </c>
      <c r="AI27" s="78">
        <v>0</v>
      </c>
      <c r="AJ27" s="78">
        <v>0</v>
      </c>
      <c r="AM27" s="383">
        <f>F27+NPV(SDN,G27:INDEX(G27:AJ27,PAL))</f>
        <v>0</v>
      </c>
      <c r="AN27" s="415">
        <f>F27+NPV(SDN,G27:INDEX(G27:AJ27,PAL))</f>
        <v>0</v>
      </c>
      <c r="AO27" s="387">
        <f t="shared" si="8"/>
        <v>0</v>
      </c>
      <c r="AP27" s="59">
        <f>IF(COUNT(F27:INDEX(F27:AJ27,PAL+1))&lt;&gt;PAL+1,"Klaida",0)</f>
        <v>0</v>
      </c>
      <c r="AQ27" s="59"/>
      <c r="AR27" s="59"/>
      <c r="AS27" s="59"/>
      <c r="AT27" s="59"/>
      <c r="AU27" s="59"/>
      <c r="AV27" s="59"/>
      <c r="AW27" s="59"/>
      <c r="AX27" s="59"/>
      <c r="AY27" s="388"/>
    </row>
    <row r="28" spans="2:51">
      <c r="B28" s="64" t="s">
        <v>304</v>
      </c>
      <c r="C28" s="4" t="str">
        <f>IF(Kalba="EN",Data2!C53,Data2!B53)</f>
        <v>Kitos išlaidos</v>
      </c>
      <c r="D28" s="65">
        <f>F28+NPV(FDN,G28:INDEX(G28:AJ28,PAL))</f>
        <v>0</v>
      </c>
      <c r="E28" s="65">
        <f t="shared" si="7"/>
        <v>0</v>
      </c>
      <c r="F28" s="78">
        <v>0</v>
      </c>
      <c r="G28" s="78">
        <v>0</v>
      </c>
      <c r="H28" s="78">
        <v>0</v>
      </c>
      <c r="I28" s="78">
        <v>0</v>
      </c>
      <c r="J28" s="78">
        <v>0</v>
      </c>
      <c r="K28" s="78">
        <v>0</v>
      </c>
      <c r="L28" s="78">
        <v>0</v>
      </c>
      <c r="M28" s="78">
        <v>0</v>
      </c>
      <c r="N28" s="78">
        <v>0</v>
      </c>
      <c r="O28" s="78">
        <v>0</v>
      </c>
      <c r="P28" s="78">
        <v>0</v>
      </c>
      <c r="Q28" s="78">
        <v>0</v>
      </c>
      <c r="R28" s="78">
        <v>0</v>
      </c>
      <c r="S28" s="78">
        <v>0</v>
      </c>
      <c r="T28" s="78">
        <v>0</v>
      </c>
      <c r="U28" s="78">
        <v>0</v>
      </c>
      <c r="V28" s="78">
        <v>0</v>
      </c>
      <c r="W28" s="78">
        <v>0</v>
      </c>
      <c r="X28" s="78">
        <v>0</v>
      </c>
      <c r="Y28" s="78">
        <v>0</v>
      </c>
      <c r="Z28" s="78">
        <v>0</v>
      </c>
      <c r="AA28" s="78">
        <v>0</v>
      </c>
      <c r="AB28" s="78">
        <v>0</v>
      </c>
      <c r="AC28" s="78">
        <v>0</v>
      </c>
      <c r="AD28" s="78">
        <v>0</v>
      </c>
      <c r="AE28" s="78">
        <v>0</v>
      </c>
      <c r="AF28" s="78">
        <v>0</v>
      </c>
      <c r="AG28" s="78">
        <v>0</v>
      </c>
      <c r="AH28" s="78">
        <v>0</v>
      </c>
      <c r="AI28" s="78">
        <v>0</v>
      </c>
      <c r="AJ28" s="78">
        <v>0</v>
      </c>
      <c r="AM28" s="383">
        <f>F28+NPV(SDN,G28:INDEX(G28:AJ28,PAL))</f>
        <v>0</v>
      </c>
      <c r="AN28" s="415">
        <f>F28+NPV(SDN,G28:INDEX(G28:AJ28,PAL))</f>
        <v>0</v>
      </c>
      <c r="AO28" s="387">
        <f t="shared" si="8"/>
        <v>0</v>
      </c>
      <c r="AP28" s="59">
        <f>IF(COUNT(F28:INDEX(F28:AJ28,PAL+1))&lt;&gt;PAL+1,"Klaida",0)</f>
        <v>0</v>
      </c>
      <c r="AQ28" s="59"/>
      <c r="AR28" s="59"/>
      <c r="AS28" s="59"/>
      <c r="AT28" s="59"/>
      <c r="AU28" s="59"/>
      <c r="AV28" s="59"/>
      <c r="AW28" s="59"/>
      <c r="AX28" s="59"/>
      <c r="AY28" s="388"/>
    </row>
    <row r="29" spans="2:51">
      <c r="B29" s="64" t="s">
        <v>305</v>
      </c>
      <c r="C29" s="4" t="str">
        <f>IF(Kalba="EN",Data2!C54,Data2!B54)</f>
        <v>Gautų paskolų (G.3.1.) palūkanos</v>
      </c>
      <c r="D29" s="65">
        <f>F29+NPV(FDN,G29:INDEX(G29:AJ29,PAL))</f>
        <v>0</v>
      </c>
      <c r="E29" s="65">
        <f t="shared" si="7"/>
        <v>0</v>
      </c>
      <c r="F29" s="78">
        <v>0</v>
      </c>
      <c r="G29" s="78">
        <v>0</v>
      </c>
      <c r="H29" s="78">
        <v>0</v>
      </c>
      <c r="I29" s="78">
        <v>0</v>
      </c>
      <c r="J29" s="78">
        <v>0</v>
      </c>
      <c r="K29" s="78">
        <v>0</v>
      </c>
      <c r="L29" s="78">
        <v>0</v>
      </c>
      <c r="M29" s="78">
        <v>0</v>
      </c>
      <c r="N29" s="78">
        <v>0</v>
      </c>
      <c r="O29" s="78">
        <v>0</v>
      </c>
      <c r="P29" s="78">
        <v>0</v>
      </c>
      <c r="Q29" s="78">
        <v>0</v>
      </c>
      <c r="R29" s="78">
        <v>0</v>
      </c>
      <c r="S29" s="78">
        <v>0</v>
      </c>
      <c r="T29" s="78">
        <v>0</v>
      </c>
      <c r="U29" s="78">
        <v>0</v>
      </c>
      <c r="V29" s="78">
        <v>0</v>
      </c>
      <c r="W29" s="78">
        <v>0</v>
      </c>
      <c r="X29" s="78">
        <v>0</v>
      </c>
      <c r="Y29" s="78">
        <v>0</v>
      </c>
      <c r="Z29" s="78">
        <v>0</v>
      </c>
      <c r="AA29" s="78">
        <v>0</v>
      </c>
      <c r="AB29" s="78">
        <v>0</v>
      </c>
      <c r="AC29" s="78">
        <v>0</v>
      </c>
      <c r="AD29" s="78">
        <v>0</v>
      </c>
      <c r="AE29" s="78">
        <v>0</v>
      </c>
      <c r="AF29" s="78">
        <v>0</v>
      </c>
      <c r="AG29" s="78">
        <v>0</v>
      </c>
      <c r="AH29" s="78">
        <v>0</v>
      </c>
      <c r="AI29" s="78">
        <v>0</v>
      </c>
      <c r="AJ29" s="78">
        <v>0</v>
      </c>
      <c r="AM29" s="383">
        <f>F29+NPV(SDN,G29:INDEX(G29:AJ29,PAL))</f>
        <v>0</v>
      </c>
      <c r="AN29" s="415">
        <f>F29+NPV(SDN,G29:INDEX(G29:AJ29,PAL))</f>
        <v>0</v>
      </c>
      <c r="AO29" s="387">
        <f t="shared" si="8"/>
        <v>0</v>
      </c>
      <c r="AP29" s="59">
        <f>IF(COUNT(F29:INDEX(F29:AJ29,PAL+1))&lt;&gt;PAL+1,"Klaida",0)</f>
        <v>0</v>
      </c>
      <c r="AQ29" s="59"/>
      <c r="AR29" s="59"/>
      <c r="AS29" s="59"/>
      <c r="AT29" s="59"/>
      <c r="AU29" s="59"/>
      <c r="AV29" s="59"/>
      <c r="AW29" s="59"/>
      <c r="AX29" s="59"/>
      <c r="AY29" s="388"/>
    </row>
    <row r="30" spans="2:51" s="61" customFormat="1" ht="25.5">
      <c r="B30" s="5" t="s">
        <v>26</v>
      </c>
      <c r="C30" s="5" t="str">
        <f>IF(Kalba="EN",Data2!C55,Data2!B55)</f>
        <v>Mokesčiai (+ neigiama įtaka; - teigiama įtaka biudžeto lėšų srautams)</v>
      </c>
      <c r="D30" s="62">
        <f>ROUND(D31-SUM(D32:D33),0)</f>
        <v>0</v>
      </c>
      <c r="E30" s="62">
        <f>ROUND(E31-SUM(E32:E33),0)</f>
        <v>0</v>
      </c>
      <c r="F30" s="62">
        <f>ROUND(F31-SUM(F32:F33),0)</f>
        <v>0</v>
      </c>
      <c r="G30" s="62">
        <f t="shared" ref="G30:AJ30" si="9">ROUND(G31-SUM(G32:G33),0)</f>
        <v>0</v>
      </c>
      <c r="H30" s="62">
        <f t="shared" si="9"/>
        <v>0</v>
      </c>
      <c r="I30" s="62">
        <f t="shared" si="9"/>
        <v>0</v>
      </c>
      <c r="J30" s="62">
        <f t="shared" si="9"/>
        <v>0</v>
      </c>
      <c r="K30" s="62">
        <f t="shared" si="9"/>
        <v>0</v>
      </c>
      <c r="L30" s="62">
        <f t="shared" si="9"/>
        <v>0</v>
      </c>
      <c r="M30" s="62">
        <f t="shared" si="9"/>
        <v>0</v>
      </c>
      <c r="N30" s="62">
        <f t="shared" si="9"/>
        <v>0</v>
      </c>
      <c r="O30" s="62">
        <f t="shared" si="9"/>
        <v>0</v>
      </c>
      <c r="P30" s="62">
        <f t="shared" si="9"/>
        <v>0</v>
      </c>
      <c r="Q30" s="62">
        <f t="shared" si="9"/>
        <v>0</v>
      </c>
      <c r="R30" s="62">
        <f t="shared" si="9"/>
        <v>0</v>
      </c>
      <c r="S30" s="62">
        <f t="shared" si="9"/>
        <v>0</v>
      </c>
      <c r="T30" s="62">
        <f t="shared" si="9"/>
        <v>0</v>
      </c>
      <c r="U30" s="62">
        <f t="shared" si="9"/>
        <v>0</v>
      </c>
      <c r="V30" s="62">
        <f t="shared" si="9"/>
        <v>0</v>
      </c>
      <c r="W30" s="62">
        <f t="shared" si="9"/>
        <v>0</v>
      </c>
      <c r="X30" s="62">
        <f t="shared" si="9"/>
        <v>0</v>
      </c>
      <c r="Y30" s="62">
        <f t="shared" si="9"/>
        <v>0</v>
      </c>
      <c r="Z30" s="62">
        <f t="shared" si="9"/>
        <v>0</v>
      </c>
      <c r="AA30" s="62">
        <f t="shared" si="9"/>
        <v>0</v>
      </c>
      <c r="AB30" s="62">
        <f t="shared" si="9"/>
        <v>0</v>
      </c>
      <c r="AC30" s="62">
        <f t="shared" si="9"/>
        <v>0</v>
      </c>
      <c r="AD30" s="62">
        <f t="shared" si="9"/>
        <v>0</v>
      </c>
      <c r="AE30" s="62">
        <f t="shared" si="9"/>
        <v>0</v>
      </c>
      <c r="AF30" s="62">
        <f t="shared" si="9"/>
        <v>0</v>
      </c>
      <c r="AG30" s="62">
        <f t="shared" si="9"/>
        <v>0</v>
      </c>
      <c r="AH30" s="62">
        <f t="shared" si="9"/>
        <v>0</v>
      </c>
      <c r="AI30" s="62">
        <f t="shared" si="9"/>
        <v>0</v>
      </c>
      <c r="AJ30" s="62">
        <f t="shared" si="9"/>
        <v>0</v>
      </c>
      <c r="AM30" s="382">
        <f>ROUND(AM31-SUM(AM32:AM33),0)</f>
        <v>0</v>
      </c>
      <c r="AN30" s="382">
        <f>ROUND(AN31-SUM(AN32:AN33),0)</f>
        <v>0</v>
      </c>
      <c r="AO30" s="389"/>
      <c r="AP30" s="63"/>
      <c r="AQ30" s="63"/>
      <c r="AR30" s="63"/>
      <c r="AS30" s="63"/>
      <c r="AT30" s="63"/>
      <c r="AU30" s="63"/>
      <c r="AV30" s="63"/>
      <c r="AW30" s="63"/>
      <c r="AX30" s="63"/>
      <c r="AY30" s="390"/>
    </row>
    <row r="31" spans="2:51">
      <c r="B31" s="64" t="s">
        <v>307</v>
      </c>
      <c r="C31" s="4" t="str">
        <f>IF(Kalba="EN",Data2!C56,Data2!B56)</f>
        <v>Bendra importo/pirkimo PVM suma</v>
      </c>
      <c r="D31" s="65">
        <f>F31+NPV(FDN,G31:INDEX(G31:AJ31,PAL))</f>
        <v>0</v>
      </c>
      <c r="E31" s="65">
        <f>SUMIF($F$5:$AJ$5,"&lt;="&amp;PAL,$F31:$AJ31)</f>
        <v>0</v>
      </c>
      <c r="F31" s="65">
        <f t="shared" ref="F31:AJ31" si="10">IF(pvm_susigrazinimas="Taip",0,SUMPRODUCT(F8:F15,Pirkimo_PVM)+SUMPRODUCT(F23:F28,Pirkimo_PVM_II))</f>
        <v>0</v>
      </c>
      <c r="G31" s="65">
        <f t="shared" si="10"/>
        <v>0</v>
      </c>
      <c r="H31" s="65">
        <f t="shared" si="10"/>
        <v>0</v>
      </c>
      <c r="I31" s="65">
        <f t="shared" si="10"/>
        <v>0</v>
      </c>
      <c r="J31" s="65">
        <f t="shared" si="10"/>
        <v>0</v>
      </c>
      <c r="K31" s="65">
        <f t="shared" si="10"/>
        <v>0</v>
      </c>
      <c r="L31" s="65">
        <f t="shared" si="10"/>
        <v>0</v>
      </c>
      <c r="M31" s="65">
        <f t="shared" si="10"/>
        <v>0</v>
      </c>
      <c r="N31" s="65">
        <f t="shared" si="10"/>
        <v>0</v>
      </c>
      <c r="O31" s="65">
        <f t="shared" si="10"/>
        <v>0</v>
      </c>
      <c r="P31" s="65">
        <f t="shared" si="10"/>
        <v>0</v>
      </c>
      <c r="Q31" s="65">
        <f t="shared" si="10"/>
        <v>0</v>
      </c>
      <c r="R31" s="65">
        <f t="shared" si="10"/>
        <v>0</v>
      </c>
      <c r="S31" s="65">
        <f t="shared" si="10"/>
        <v>0</v>
      </c>
      <c r="T31" s="65">
        <f t="shared" si="10"/>
        <v>0</v>
      </c>
      <c r="U31" s="65">
        <f t="shared" si="10"/>
        <v>0</v>
      </c>
      <c r="V31" s="65">
        <f t="shared" si="10"/>
        <v>0</v>
      </c>
      <c r="W31" s="65">
        <f t="shared" si="10"/>
        <v>0</v>
      </c>
      <c r="X31" s="65">
        <f t="shared" si="10"/>
        <v>0</v>
      </c>
      <c r="Y31" s="65">
        <f t="shared" si="10"/>
        <v>0</v>
      </c>
      <c r="Z31" s="65">
        <f t="shared" si="10"/>
        <v>0</v>
      </c>
      <c r="AA31" s="65">
        <f t="shared" si="10"/>
        <v>0</v>
      </c>
      <c r="AB31" s="65">
        <f t="shared" si="10"/>
        <v>0</v>
      </c>
      <c r="AC31" s="65">
        <f t="shared" si="10"/>
        <v>0</v>
      </c>
      <c r="AD31" s="65">
        <f t="shared" si="10"/>
        <v>0</v>
      </c>
      <c r="AE31" s="65">
        <f t="shared" si="10"/>
        <v>0</v>
      </c>
      <c r="AF31" s="65">
        <f t="shared" si="10"/>
        <v>0</v>
      </c>
      <c r="AG31" s="65">
        <f t="shared" si="10"/>
        <v>0</v>
      </c>
      <c r="AH31" s="65">
        <f t="shared" si="10"/>
        <v>0</v>
      </c>
      <c r="AI31" s="65">
        <f t="shared" si="10"/>
        <v>0</v>
      </c>
      <c r="AJ31" s="65">
        <f t="shared" si="10"/>
        <v>0</v>
      </c>
      <c r="AM31" s="383">
        <f>F31+NPV(SDN,G31:INDEX(G31:AJ31,PAL))</f>
        <v>0</v>
      </c>
      <c r="AN31" s="415">
        <f>F31+NPV(SDN,G31:INDEX(G31:AJ31,PAL))</f>
        <v>0</v>
      </c>
      <c r="AO31" s="387"/>
      <c r="AP31" s="59"/>
      <c r="AQ31" s="59"/>
      <c r="AR31" s="59"/>
      <c r="AS31" s="59"/>
      <c r="AT31" s="59"/>
      <c r="AU31" s="59"/>
      <c r="AV31" s="59"/>
      <c r="AW31" s="59"/>
      <c r="AX31" s="59"/>
      <c r="AY31" s="388"/>
    </row>
    <row r="32" spans="2:51">
      <c r="B32" s="64" t="s">
        <v>309</v>
      </c>
      <c r="C32" s="4" t="str">
        <f>IF(Kalba="EN",Data2!C57,Data2!B57)</f>
        <v>Bendra pardavimo PVM suma</v>
      </c>
      <c r="D32" s="65">
        <f>F32+NPV(FDN,G32:INDEX(G32:AJ32,PAL))</f>
        <v>0</v>
      </c>
      <c r="E32" s="65">
        <f>SUMIF($F$5:$AJ$5,"&lt;="&amp;PAL,$F32:$AJ32)</f>
        <v>0</v>
      </c>
      <c r="F32" s="65">
        <f t="shared" ref="F32:AJ32" si="11">IF(pvm_susigrazinimas="Taip",0,SUMPRODUCT(F18:F19,Pardavimo_PVM))</f>
        <v>0</v>
      </c>
      <c r="G32" s="65">
        <f t="shared" si="11"/>
        <v>0</v>
      </c>
      <c r="H32" s="65">
        <f t="shared" si="11"/>
        <v>0</v>
      </c>
      <c r="I32" s="65">
        <f t="shared" si="11"/>
        <v>0</v>
      </c>
      <c r="J32" s="65">
        <f t="shared" si="11"/>
        <v>0</v>
      </c>
      <c r="K32" s="65">
        <f t="shared" si="11"/>
        <v>0</v>
      </c>
      <c r="L32" s="65">
        <f t="shared" si="11"/>
        <v>0</v>
      </c>
      <c r="M32" s="65">
        <f t="shared" si="11"/>
        <v>0</v>
      </c>
      <c r="N32" s="65">
        <f t="shared" si="11"/>
        <v>0</v>
      </c>
      <c r="O32" s="65">
        <f t="shared" si="11"/>
        <v>0</v>
      </c>
      <c r="P32" s="65">
        <f t="shared" si="11"/>
        <v>0</v>
      </c>
      <c r="Q32" s="65">
        <f t="shared" si="11"/>
        <v>0</v>
      </c>
      <c r="R32" s="65">
        <f t="shared" si="11"/>
        <v>0</v>
      </c>
      <c r="S32" s="65">
        <f t="shared" si="11"/>
        <v>0</v>
      </c>
      <c r="T32" s="65">
        <f t="shared" si="11"/>
        <v>0</v>
      </c>
      <c r="U32" s="65">
        <f t="shared" si="11"/>
        <v>0</v>
      </c>
      <c r="V32" s="65">
        <f t="shared" si="11"/>
        <v>0</v>
      </c>
      <c r="W32" s="65">
        <f t="shared" si="11"/>
        <v>0</v>
      </c>
      <c r="X32" s="65">
        <f t="shared" si="11"/>
        <v>0</v>
      </c>
      <c r="Y32" s="65">
        <f t="shared" si="11"/>
        <v>0</v>
      </c>
      <c r="Z32" s="65">
        <f t="shared" si="11"/>
        <v>0</v>
      </c>
      <c r="AA32" s="65">
        <f t="shared" si="11"/>
        <v>0</v>
      </c>
      <c r="AB32" s="65">
        <f t="shared" si="11"/>
        <v>0</v>
      </c>
      <c r="AC32" s="65">
        <f t="shared" si="11"/>
        <v>0</v>
      </c>
      <c r="AD32" s="65">
        <f t="shared" si="11"/>
        <v>0</v>
      </c>
      <c r="AE32" s="65">
        <f t="shared" si="11"/>
        <v>0</v>
      </c>
      <c r="AF32" s="65">
        <f t="shared" si="11"/>
        <v>0</v>
      </c>
      <c r="AG32" s="65">
        <f t="shared" si="11"/>
        <v>0</v>
      </c>
      <c r="AH32" s="65">
        <f t="shared" si="11"/>
        <v>0</v>
      </c>
      <c r="AI32" s="65">
        <f t="shared" si="11"/>
        <v>0</v>
      </c>
      <c r="AJ32" s="65">
        <f t="shared" si="11"/>
        <v>0</v>
      </c>
      <c r="AM32" s="383">
        <f>F32+NPV(SDN,G32:INDEX(G32:AJ32,PAL))</f>
        <v>0</v>
      </c>
      <c r="AN32" s="415">
        <f>F32+NPV(SDN,G32:INDEX(G32:AJ32,PAL))</f>
        <v>0</v>
      </c>
      <c r="AO32" s="387"/>
      <c r="AP32" s="59"/>
      <c r="AQ32" s="59"/>
      <c r="AR32" s="59"/>
      <c r="AS32" s="59"/>
      <c r="AT32" s="59"/>
      <c r="AU32" s="59"/>
      <c r="AV32" s="59"/>
      <c r="AW32" s="59"/>
      <c r="AX32" s="59"/>
      <c r="AY32" s="388"/>
    </row>
    <row r="33" spans="2:51">
      <c r="B33" s="64" t="s">
        <v>311</v>
      </c>
      <c r="C33" s="4" t="str">
        <f>IF(Kalba="EN",Data2!C58,Data2!B58)</f>
        <v>Bendra kitų mokėtinų netiesioginių mokesčių suma</v>
      </c>
      <c r="D33" s="65">
        <f>F33+NPV(FDN,G33:INDEX(G33:AJ33,PAL))</f>
        <v>0</v>
      </c>
      <c r="E33" s="65">
        <f>SUMIF($F$5:$AJ$5,"&lt;="&amp;PAL,$F33:$AJ33)</f>
        <v>0</v>
      </c>
      <c r="F33" s="78">
        <v>0</v>
      </c>
      <c r="G33" s="78">
        <v>0</v>
      </c>
      <c r="H33" s="78">
        <v>0</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c r="AA33" s="78">
        <v>0</v>
      </c>
      <c r="AB33" s="78">
        <v>0</v>
      </c>
      <c r="AC33" s="78">
        <v>0</v>
      </c>
      <c r="AD33" s="78">
        <v>0</v>
      </c>
      <c r="AE33" s="78">
        <v>0</v>
      </c>
      <c r="AF33" s="78">
        <v>0</v>
      </c>
      <c r="AG33" s="78">
        <v>0</v>
      </c>
      <c r="AH33" s="78">
        <v>0</v>
      </c>
      <c r="AI33" s="78">
        <v>0</v>
      </c>
      <c r="AJ33" s="78">
        <v>0</v>
      </c>
      <c r="AM33" s="383">
        <f>F33+NPV(SDN,G33:INDEX(G33:AJ33,PAL))</f>
        <v>0</v>
      </c>
      <c r="AN33" s="415">
        <f>F33+NPV(SDN,G33:INDEX(G33:AJ33,PAL))</f>
        <v>0</v>
      </c>
      <c r="AO33" s="387">
        <f>IF(COUNTIF(AP33:AY33,"Klaida")&gt;0,1,0)</f>
        <v>0</v>
      </c>
      <c r="AP33" s="59">
        <f>IF(COUNT(F33:INDEX(F33:AJ33,PAL+1))&lt;&gt;PAL+1,"Klaida",0)</f>
        <v>0</v>
      </c>
      <c r="AQ33" s="59"/>
      <c r="AR33" s="59"/>
      <c r="AS33" s="59"/>
      <c r="AT33" s="59"/>
      <c r="AU33" s="59"/>
      <c r="AV33" s="59"/>
      <c r="AW33" s="59"/>
      <c r="AX33" s="59"/>
      <c r="AY33" s="388"/>
    </row>
    <row r="34" spans="2:51" s="61" customFormat="1">
      <c r="B34" s="5" t="s">
        <v>28</v>
      </c>
      <c r="C34" s="5" t="str">
        <f>IF(Kalba="EN",Data2!C59,Data2!B59)</f>
        <v>Grynosios pajamos</v>
      </c>
      <c r="D34" s="62">
        <f>ROUND(SUM(D17)-SUM(D15,D22),0)</f>
        <v>0</v>
      </c>
      <c r="E34" s="62">
        <f t="shared" ref="E34:AJ34" si="12">ROUND(SUM(E17)-SUM(E15,E22),0)</f>
        <v>0</v>
      </c>
      <c r="F34" s="62">
        <f t="shared" si="12"/>
        <v>0</v>
      </c>
      <c r="G34" s="62">
        <f t="shared" si="12"/>
        <v>0</v>
      </c>
      <c r="H34" s="62">
        <f t="shared" si="12"/>
        <v>0</v>
      </c>
      <c r="I34" s="62">
        <f t="shared" si="12"/>
        <v>0</v>
      </c>
      <c r="J34" s="62">
        <f t="shared" si="12"/>
        <v>0</v>
      </c>
      <c r="K34" s="62">
        <f t="shared" si="12"/>
        <v>0</v>
      </c>
      <c r="L34" s="62">
        <f t="shared" si="12"/>
        <v>0</v>
      </c>
      <c r="M34" s="62">
        <f t="shared" si="12"/>
        <v>0</v>
      </c>
      <c r="N34" s="62">
        <f t="shared" si="12"/>
        <v>0</v>
      </c>
      <c r="O34" s="62">
        <f t="shared" si="12"/>
        <v>0</v>
      </c>
      <c r="P34" s="62">
        <f t="shared" si="12"/>
        <v>0</v>
      </c>
      <c r="Q34" s="62">
        <f t="shared" si="12"/>
        <v>0</v>
      </c>
      <c r="R34" s="62">
        <f t="shared" si="12"/>
        <v>0</v>
      </c>
      <c r="S34" s="62">
        <f t="shared" si="12"/>
        <v>0</v>
      </c>
      <c r="T34" s="62">
        <f t="shared" si="12"/>
        <v>0</v>
      </c>
      <c r="U34" s="62">
        <f t="shared" si="12"/>
        <v>0</v>
      </c>
      <c r="V34" s="62">
        <f t="shared" si="12"/>
        <v>0</v>
      </c>
      <c r="W34" s="62">
        <f t="shared" si="12"/>
        <v>0</v>
      </c>
      <c r="X34" s="62">
        <f t="shared" si="12"/>
        <v>0</v>
      </c>
      <c r="Y34" s="62">
        <f t="shared" si="12"/>
        <v>0</v>
      </c>
      <c r="Z34" s="62">
        <f t="shared" si="12"/>
        <v>0</v>
      </c>
      <c r="AA34" s="62">
        <f t="shared" si="12"/>
        <v>0</v>
      </c>
      <c r="AB34" s="62">
        <f t="shared" si="12"/>
        <v>0</v>
      </c>
      <c r="AC34" s="62">
        <f t="shared" si="12"/>
        <v>0</v>
      </c>
      <c r="AD34" s="62">
        <f t="shared" si="12"/>
        <v>0</v>
      </c>
      <c r="AE34" s="62">
        <f t="shared" si="12"/>
        <v>0</v>
      </c>
      <c r="AF34" s="62">
        <f t="shared" si="12"/>
        <v>0</v>
      </c>
      <c r="AG34" s="62">
        <f t="shared" si="12"/>
        <v>0</v>
      </c>
      <c r="AH34" s="62">
        <f t="shared" si="12"/>
        <v>0</v>
      </c>
      <c r="AI34" s="62">
        <f t="shared" si="12"/>
        <v>0</v>
      </c>
      <c r="AJ34" s="62">
        <f t="shared" si="12"/>
        <v>0</v>
      </c>
      <c r="AM34" s="382">
        <f>ROUND(SUM(AO17)-SUM(AO7,AO21),0)</f>
        <v>0</v>
      </c>
      <c r="AN34" s="382">
        <f>ROUND(SUM(AP17)-SUM(AP7,AP21),0)</f>
        <v>0</v>
      </c>
      <c r="AO34" s="389"/>
      <c r="AP34" s="63"/>
      <c r="AQ34" s="63"/>
      <c r="AR34" s="63"/>
      <c r="AS34" s="63"/>
      <c r="AT34" s="63"/>
      <c r="AU34" s="63"/>
      <c r="AV34" s="63"/>
      <c r="AW34" s="63"/>
      <c r="AX34" s="63"/>
      <c r="AY34" s="390"/>
    </row>
    <row r="35" spans="2:51" s="61" customFormat="1">
      <c r="B35" s="66" t="s">
        <v>313</v>
      </c>
      <c r="C35" s="5" t="str">
        <f>IF(Kalba="EN",Data2!C60,Data2!B60)</f>
        <v>Finansavimas, iš viso</v>
      </c>
      <c r="D35" s="62">
        <f>SUM(D36,D41,D44)</f>
        <v>0</v>
      </c>
      <c r="E35" s="62">
        <f t="shared" ref="E35:AJ35" si="13">SUM(E36,E41,E44)</f>
        <v>0</v>
      </c>
      <c r="F35" s="62">
        <f t="shared" si="13"/>
        <v>0</v>
      </c>
      <c r="G35" s="62">
        <f t="shared" si="13"/>
        <v>0</v>
      </c>
      <c r="H35" s="62">
        <f t="shared" si="13"/>
        <v>0</v>
      </c>
      <c r="I35" s="62">
        <f t="shared" si="13"/>
        <v>0</v>
      </c>
      <c r="J35" s="62">
        <f t="shared" si="13"/>
        <v>0</v>
      </c>
      <c r="K35" s="62">
        <f t="shared" si="13"/>
        <v>0</v>
      </c>
      <c r="L35" s="62">
        <f t="shared" si="13"/>
        <v>0</v>
      </c>
      <c r="M35" s="62">
        <f t="shared" si="13"/>
        <v>0</v>
      </c>
      <c r="N35" s="62">
        <f t="shared" si="13"/>
        <v>0</v>
      </c>
      <c r="O35" s="62">
        <f t="shared" si="13"/>
        <v>0</v>
      </c>
      <c r="P35" s="62">
        <f t="shared" si="13"/>
        <v>0</v>
      </c>
      <c r="Q35" s="62">
        <f t="shared" si="13"/>
        <v>0</v>
      </c>
      <c r="R35" s="62">
        <f t="shared" si="13"/>
        <v>0</v>
      </c>
      <c r="S35" s="62">
        <f t="shared" si="13"/>
        <v>0</v>
      </c>
      <c r="T35" s="62">
        <f t="shared" si="13"/>
        <v>0</v>
      </c>
      <c r="U35" s="62">
        <f t="shared" si="13"/>
        <v>0</v>
      </c>
      <c r="V35" s="62">
        <f t="shared" si="13"/>
        <v>0</v>
      </c>
      <c r="W35" s="62">
        <f t="shared" si="13"/>
        <v>0</v>
      </c>
      <c r="X35" s="62">
        <f t="shared" si="13"/>
        <v>0</v>
      </c>
      <c r="Y35" s="62">
        <f t="shared" si="13"/>
        <v>0</v>
      </c>
      <c r="Z35" s="62">
        <f t="shared" si="13"/>
        <v>0</v>
      </c>
      <c r="AA35" s="62">
        <f t="shared" si="13"/>
        <v>0</v>
      </c>
      <c r="AB35" s="62">
        <f t="shared" si="13"/>
        <v>0</v>
      </c>
      <c r="AC35" s="62">
        <f t="shared" si="13"/>
        <v>0</v>
      </c>
      <c r="AD35" s="62">
        <f t="shared" si="13"/>
        <v>0</v>
      </c>
      <c r="AE35" s="62">
        <f t="shared" si="13"/>
        <v>0</v>
      </c>
      <c r="AF35" s="62">
        <f t="shared" si="13"/>
        <v>0</v>
      </c>
      <c r="AG35" s="62">
        <f t="shared" si="13"/>
        <v>0</v>
      </c>
      <c r="AH35" s="62">
        <f t="shared" si="13"/>
        <v>0</v>
      </c>
      <c r="AI35" s="62">
        <f t="shared" si="13"/>
        <v>0</v>
      </c>
      <c r="AJ35" s="62">
        <f t="shared" si="13"/>
        <v>0</v>
      </c>
      <c r="AM35" s="382">
        <f>SUM(AO36,AO41,AO44)</f>
        <v>0</v>
      </c>
      <c r="AN35" s="382">
        <f>SUM(AP36,AP41,AP44)</f>
        <v>0</v>
      </c>
      <c r="AO35" s="389"/>
      <c r="AP35" s="63"/>
      <c r="AQ35" s="63"/>
      <c r="AR35" s="63"/>
      <c r="AS35" s="63"/>
      <c r="AT35" s="63"/>
      <c r="AU35" s="63"/>
      <c r="AV35" s="63"/>
      <c r="AW35" s="63"/>
      <c r="AX35" s="63"/>
      <c r="AY35" s="390"/>
    </row>
    <row r="36" spans="2:51" s="61" customFormat="1">
      <c r="B36" s="66" t="s">
        <v>32</v>
      </c>
      <c r="C36" s="5" t="str">
        <f>IF(Kalba="EN",Data2!C61,Data2!B61)</f>
        <v>Prašomas finansavimas</v>
      </c>
      <c r="D36" s="62">
        <f>ROUND(SUM(D37:D40),0)</f>
        <v>0</v>
      </c>
      <c r="E36" s="62">
        <f>ROUND(SUM(E37:E40),0)</f>
        <v>0</v>
      </c>
      <c r="F36" s="62">
        <f t="shared" ref="F36:AJ36" si="14">ROUND(SUM(F37:F40),0)</f>
        <v>0</v>
      </c>
      <c r="G36" s="62">
        <f t="shared" si="14"/>
        <v>0</v>
      </c>
      <c r="H36" s="62">
        <f t="shared" si="14"/>
        <v>0</v>
      </c>
      <c r="I36" s="62">
        <f t="shared" si="14"/>
        <v>0</v>
      </c>
      <c r="J36" s="62">
        <f t="shared" si="14"/>
        <v>0</v>
      </c>
      <c r="K36" s="62">
        <f t="shared" si="14"/>
        <v>0</v>
      </c>
      <c r="L36" s="62">
        <f t="shared" si="14"/>
        <v>0</v>
      </c>
      <c r="M36" s="62">
        <f t="shared" si="14"/>
        <v>0</v>
      </c>
      <c r="N36" s="62">
        <f t="shared" si="14"/>
        <v>0</v>
      </c>
      <c r="O36" s="62">
        <f t="shared" si="14"/>
        <v>0</v>
      </c>
      <c r="P36" s="62">
        <f t="shared" si="14"/>
        <v>0</v>
      </c>
      <c r="Q36" s="62">
        <f t="shared" si="14"/>
        <v>0</v>
      </c>
      <c r="R36" s="62">
        <f t="shared" si="14"/>
        <v>0</v>
      </c>
      <c r="S36" s="62">
        <f t="shared" si="14"/>
        <v>0</v>
      </c>
      <c r="T36" s="62">
        <f t="shared" si="14"/>
        <v>0</v>
      </c>
      <c r="U36" s="62">
        <f t="shared" si="14"/>
        <v>0</v>
      </c>
      <c r="V36" s="62">
        <f t="shared" si="14"/>
        <v>0</v>
      </c>
      <c r="W36" s="62">
        <f t="shared" si="14"/>
        <v>0</v>
      </c>
      <c r="X36" s="62">
        <f t="shared" si="14"/>
        <v>0</v>
      </c>
      <c r="Y36" s="62">
        <f t="shared" si="14"/>
        <v>0</v>
      </c>
      <c r="Z36" s="62">
        <f t="shared" si="14"/>
        <v>0</v>
      </c>
      <c r="AA36" s="62">
        <f t="shared" si="14"/>
        <v>0</v>
      </c>
      <c r="AB36" s="62">
        <f t="shared" si="14"/>
        <v>0</v>
      </c>
      <c r="AC36" s="62">
        <f t="shared" si="14"/>
        <v>0</v>
      </c>
      <c r="AD36" s="62">
        <f t="shared" si="14"/>
        <v>0</v>
      </c>
      <c r="AE36" s="62">
        <f t="shared" si="14"/>
        <v>0</v>
      </c>
      <c r="AF36" s="62">
        <f t="shared" si="14"/>
        <v>0</v>
      </c>
      <c r="AG36" s="62">
        <f t="shared" si="14"/>
        <v>0</v>
      </c>
      <c r="AH36" s="62">
        <f t="shared" si="14"/>
        <v>0</v>
      </c>
      <c r="AI36" s="62">
        <f t="shared" si="14"/>
        <v>0</v>
      </c>
      <c r="AJ36" s="62">
        <f t="shared" si="14"/>
        <v>0</v>
      </c>
      <c r="AM36" s="382">
        <f>ROUND(SUM(AM37:AM40),0)</f>
        <v>0</v>
      </c>
      <c r="AN36" s="382">
        <f>ROUND(SUM(AN37:AN40),0)</f>
        <v>0</v>
      </c>
      <c r="AO36" s="389"/>
      <c r="AP36" s="63"/>
      <c r="AQ36" s="63"/>
      <c r="AR36" s="63"/>
      <c r="AS36" s="63"/>
      <c r="AT36" s="63"/>
      <c r="AU36" s="63"/>
      <c r="AV36" s="63"/>
      <c r="AW36" s="63"/>
      <c r="AX36" s="63"/>
      <c r="AY36" s="390"/>
    </row>
    <row r="37" spans="2:51">
      <c r="B37" s="64" t="s">
        <v>34</v>
      </c>
      <c r="C37" s="4" t="str">
        <f>IF(Kalba="EN",Data2!C62,Data2!B62)</f>
        <v>ES struktūrinės paramos lėšos</v>
      </c>
      <c r="D37" s="65">
        <f>F37+NPV(FDN,G37:INDEX(G37:AJ37,PAL))</f>
        <v>0</v>
      </c>
      <c r="E37" s="65">
        <f>SUMIF($F$5:$AJ$5,"&lt;="&amp;PAL,$F37:$AJ37)</f>
        <v>0</v>
      </c>
      <c r="F37" s="78">
        <v>0</v>
      </c>
      <c r="G37" s="78">
        <v>0</v>
      </c>
      <c r="H37" s="78">
        <v>0</v>
      </c>
      <c r="I37" s="78">
        <v>0</v>
      </c>
      <c r="J37" s="78">
        <v>0</v>
      </c>
      <c r="K37" s="78">
        <v>0</v>
      </c>
      <c r="L37" s="78">
        <v>0</v>
      </c>
      <c r="M37" s="78">
        <v>0</v>
      </c>
      <c r="N37" s="78">
        <v>0</v>
      </c>
      <c r="O37" s="78">
        <v>0</v>
      </c>
      <c r="P37" s="78">
        <v>0</v>
      </c>
      <c r="Q37" s="78">
        <v>0</v>
      </c>
      <c r="R37" s="78">
        <v>0</v>
      </c>
      <c r="S37" s="78">
        <v>0</v>
      </c>
      <c r="T37" s="78">
        <v>0</v>
      </c>
      <c r="U37" s="78">
        <v>0</v>
      </c>
      <c r="V37" s="78">
        <v>0</v>
      </c>
      <c r="W37" s="78">
        <v>0</v>
      </c>
      <c r="X37" s="78">
        <v>0</v>
      </c>
      <c r="Y37" s="78">
        <v>0</v>
      </c>
      <c r="Z37" s="78">
        <v>0</v>
      </c>
      <c r="AA37" s="78">
        <v>0</v>
      </c>
      <c r="AB37" s="78">
        <v>0</v>
      </c>
      <c r="AC37" s="78">
        <v>0</v>
      </c>
      <c r="AD37" s="78">
        <v>0</v>
      </c>
      <c r="AE37" s="78">
        <v>0</v>
      </c>
      <c r="AF37" s="78">
        <v>0</v>
      </c>
      <c r="AG37" s="78">
        <v>0</v>
      </c>
      <c r="AH37" s="78">
        <v>0</v>
      </c>
      <c r="AI37" s="78">
        <v>0</v>
      </c>
      <c r="AJ37" s="78">
        <v>0</v>
      </c>
      <c r="AM37" s="383">
        <f>F37+NPV(SDN,G37:INDEX(G37:AJ37,PAL))</f>
        <v>0</v>
      </c>
      <c r="AN37" s="415">
        <f>F37+NPV(SDN,G37:INDEX(G37:AJ37,PAL))</f>
        <v>0</v>
      </c>
      <c r="AO37" s="387">
        <f>IF(COUNTIF(AP37:AY37,"Klaida")&gt;0,1,0)</f>
        <v>0</v>
      </c>
      <c r="AP37" s="59">
        <f>IF(COUNT(F37:INDEX(F37:AJ37,PAL+1))&lt;&gt;PAL+1,"Klaida",0)</f>
        <v>0</v>
      </c>
      <c r="AQ37" s="59"/>
      <c r="AR37" s="59"/>
      <c r="AS37" s="59"/>
      <c r="AT37" s="59"/>
      <c r="AU37" s="59"/>
      <c r="AV37" s="59"/>
      <c r="AW37" s="59"/>
      <c r="AX37" s="59"/>
      <c r="AY37" s="388"/>
    </row>
    <row r="38" spans="2:51">
      <c r="B38" s="64" t="s">
        <v>36</v>
      </c>
      <c r="C38" s="4" t="str">
        <f>IF(Kalba="EN",Data2!C63,Data2!B63)</f>
        <v>LR bendrojo finansavimo lėšos</v>
      </c>
      <c r="D38" s="65">
        <f>F38+NPV(FDN,G38:INDEX(G38:AJ38,PAL))</f>
        <v>0</v>
      </c>
      <c r="E38" s="65">
        <f>SUMIF($F$5:$AJ$5,"&lt;="&amp;PAL,$F38:$AJ38)</f>
        <v>0</v>
      </c>
      <c r="F38" s="78">
        <v>0</v>
      </c>
      <c r="G38" s="78">
        <v>0</v>
      </c>
      <c r="H38" s="78">
        <v>0</v>
      </c>
      <c r="I38" s="78">
        <v>0</v>
      </c>
      <c r="J38" s="78">
        <v>0</v>
      </c>
      <c r="K38" s="78">
        <v>0</v>
      </c>
      <c r="L38" s="78">
        <v>0</v>
      </c>
      <c r="M38" s="78">
        <v>0</v>
      </c>
      <c r="N38" s="78">
        <v>0</v>
      </c>
      <c r="O38" s="78">
        <v>0</v>
      </c>
      <c r="P38" s="78">
        <v>0</v>
      </c>
      <c r="Q38" s="78">
        <v>0</v>
      </c>
      <c r="R38" s="78">
        <v>0</v>
      </c>
      <c r="S38" s="78">
        <v>0</v>
      </c>
      <c r="T38" s="78">
        <v>0</v>
      </c>
      <c r="U38" s="78">
        <v>0</v>
      </c>
      <c r="V38" s="78">
        <v>0</v>
      </c>
      <c r="W38" s="78">
        <v>0</v>
      </c>
      <c r="X38" s="78">
        <v>0</v>
      </c>
      <c r="Y38" s="78">
        <v>0</v>
      </c>
      <c r="Z38" s="78">
        <v>0</v>
      </c>
      <c r="AA38" s="78">
        <v>0</v>
      </c>
      <c r="AB38" s="78">
        <v>0</v>
      </c>
      <c r="AC38" s="78">
        <v>0</v>
      </c>
      <c r="AD38" s="78">
        <v>0</v>
      </c>
      <c r="AE38" s="78">
        <v>0</v>
      </c>
      <c r="AF38" s="78">
        <v>0</v>
      </c>
      <c r="AG38" s="78">
        <v>0</v>
      </c>
      <c r="AH38" s="78">
        <v>0</v>
      </c>
      <c r="AI38" s="78">
        <v>0</v>
      </c>
      <c r="AJ38" s="78">
        <v>0</v>
      </c>
      <c r="AM38" s="383">
        <f>F38+NPV(SDN,G38:INDEX(G38:AJ38,PAL))</f>
        <v>0</v>
      </c>
      <c r="AN38" s="415">
        <f>F38+NPV(SDN,G38:INDEX(G38:AJ38,PAL))</f>
        <v>0</v>
      </c>
      <c r="AO38" s="387">
        <f>IF(COUNTIF(AP38:AY38,"Klaida")&gt;0,1,0)</f>
        <v>0</v>
      </c>
      <c r="AP38" s="59">
        <f>IF(COUNT(F38:INDEX(F38:AJ38,PAL+1))&lt;&gt;PAL+1,"Klaida",0)</f>
        <v>0</v>
      </c>
      <c r="AQ38" s="59"/>
      <c r="AR38" s="59"/>
      <c r="AS38" s="59"/>
      <c r="AT38" s="59"/>
      <c r="AU38" s="59"/>
      <c r="AV38" s="59"/>
      <c r="AW38" s="59"/>
      <c r="AX38" s="59"/>
      <c r="AY38" s="388"/>
    </row>
    <row r="39" spans="2:51">
      <c r="B39" s="64" t="s">
        <v>38</v>
      </c>
      <c r="C39" s="4" t="str">
        <f>IF(Kalba="EN",Data2!C64,Data2!B64)</f>
        <v>Kito tarptautinio finansavimo lėšos</v>
      </c>
      <c r="D39" s="65">
        <f>F39+NPV(FDN,G39:INDEX(G39:AJ39,PAL))</f>
        <v>0</v>
      </c>
      <c r="E39" s="65">
        <f>SUMIF($F$5:$AJ$5,"&lt;="&amp;PAL,$F39:$AJ39)</f>
        <v>0</v>
      </c>
      <c r="F39" s="78">
        <v>0</v>
      </c>
      <c r="G39" s="78">
        <v>0</v>
      </c>
      <c r="H39" s="78">
        <v>0</v>
      </c>
      <c r="I39" s="78">
        <v>0</v>
      </c>
      <c r="J39" s="78">
        <v>0</v>
      </c>
      <c r="K39" s="78">
        <v>0</v>
      </c>
      <c r="L39" s="78">
        <v>0</v>
      </c>
      <c r="M39" s="78">
        <v>0</v>
      </c>
      <c r="N39" s="78">
        <v>0</v>
      </c>
      <c r="O39" s="78">
        <v>0</v>
      </c>
      <c r="P39" s="78">
        <v>0</v>
      </c>
      <c r="Q39" s="78">
        <v>0</v>
      </c>
      <c r="R39" s="78">
        <v>0</v>
      </c>
      <c r="S39" s="78">
        <v>0</v>
      </c>
      <c r="T39" s="78">
        <v>0</v>
      </c>
      <c r="U39" s="78">
        <v>0</v>
      </c>
      <c r="V39" s="78">
        <v>0</v>
      </c>
      <c r="W39" s="78">
        <v>0</v>
      </c>
      <c r="X39" s="78">
        <v>0</v>
      </c>
      <c r="Y39" s="78">
        <v>0</v>
      </c>
      <c r="Z39" s="78">
        <v>0</v>
      </c>
      <c r="AA39" s="78">
        <v>0</v>
      </c>
      <c r="AB39" s="78">
        <v>0</v>
      </c>
      <c r="AC39" s="78">
        <v>0</v>
      </c>
      <c r="AD39" s="78">
        <v>0</v>
      </c>
      <c r="AE39" s="78">
        <v>0</v>
      </c>
      <c r="AF39" s="78">
        <v>0</v>
      </c>
      <c r="AG39" s="78">
        <v>0</v>
      </c>
      <c r="AH39" s="78">
        <v>0</v>
      </c>
      <c r="AI39" s="78">
        <v>0</v>
      </c>
      <c r="AJ39" s="78">
        <v>0</v>
      </c>
      <c r="AM39" s="383">
        <f>F39+NPV(SDN,G39:INDEX(G39:AJ39,PAL))</f>
        <v>0</v>
      </c>
      <c r="AN39" s="415">
        <f>F39+NPV(SDN,G39:INDEX(G39:AJ39,PAL))</f>
        <v>0</v>
      </c>
      <c r="AO39" s="387">
        <f>IF(COUNTIF(AP39:AY39,"Klaida")&gt;0,1,0)</f>
        <v>0</v>
      </c>
      <c r="AP39" s="59">
        <f>IF(COUNT(F39:INDEX(F39:AJ39,PAL+1))&lt;&gt;PAL+1,"Klaida",0)</f>
        <v>0</v>
      </c>
      <c r="AQ39" s="59"/>
      <c r="AR39" s="59"/>
      <c r="AS39" s="59"/>
      <c r="AT39" s="59"/>
      <c r="AU39" s="59"/>
      <c r="AV39" s="59"/>
      <c r="AW39" s="59"/>
      <c r="AX39" s="59"/>
      <c r="AY39" s="388"/>
    </row>
    <row r="40" spans="2:51" ht="25.5">
      <c r="B40" s="64" t="s">
        <v>40</v>
      </c>
      <c r="C40" s="4" t="str">
        <f>IF(Kalba="EN",Data2!C65,Data2!B65)</f>
        <v>Specialiosios programos lėšos, skirtos padengti netinkamą finansuoti PVM</v>
      </c>
      <c r="D40" s="65">
        <f>F40+NPV(FDN,G40:INDEX(G40:AJ40,PAL))</f>
        <v>0</v>
      </c>
      <c r="E40" s="65">
        <f>SUMIF($F$5:$AJ$5,"&lt;="&amp;PAL,$F40:$AJ40)</f>
        <v>0</v>
      </c>
      <c r="F40" s="78">
        <v>0</v>
      </c>
      <c r="G40" s="78">
        <v>0</v>
      </c>
      <c r="H40" s="78">
        <v>0</v>
      </c>
      <c r="I40" s="78">
        <v>0</v>
      </c>
      <c r="J40" s="78">
        <v>0</v>
      </c>
      <c r="K40" s="78">
        <v>0</v>
      </c>
      <c r="L40" s="78">
        <v>0</v>
      </c>
      <c r="M40" s="78">
        <v>0</v>
      </c>
      <c r="N40" s="78">
        <v>0</v>
      </c>
      <c r="O40" s="78">
        <v>0</v>
      </c>
      <c r="P40" s="78">
        <v>0</v>
      </c>
      <c r="Q40" s="78">
        <v>0</v>
      </c>
      <c r="R40" s="78">
        <v>0</v>
      </c>
      <c r="S40" s="78">
        <v>0</v>
      </c>
      <c r="T40" s="78">
        <v>0</v>
      </c>
      <c r="U40" s="78">
        <v>0</v>
      </c>
      <c r="V40" s="78">
        <v>0</v>
      </c>
      <c r="W40" s="78">
        <v>0</v>
      </c>
      <c r="X40" s="78">
        <v>0</v>
      </c>
      <c r="Y40" s="78">
        <v>0</v>
      </c>
      <c r="Z40" s="78">
        <v>0</v>
      </c>
      <c r="AA40" s="78">
        <v>0</v>
      </c>
      <c r="AB40" s="78">
        <v>0</v>
      </c>
      <c r="AC40" s="78">
        <v>0</v>
      </c>
      <c r="AD40" s="78">
        <v>0</v>
      </c>
      <c r="AE40" s="78">
        <v>0</v>
      </c>
      <c r="AF40" s="78">
        <v>0</v>
      </c>
      <c r="AG40" s="78">
        <v>0</v>
      </c>
      <c r="AH40" s="78">
        <v>0</v>
      </c>
      <c r="AI40" s="78">
        <v>0</v>
      </c>
      <c r="AJ40" s="78">
        <v>0</v>
      </c>
      <c r="AM40" s="383">
        <f>F40+NPV(SDN,G40:INDEX(G40:AJ40,PAL))</f>
        <v>0</v>
      </c>
      <c r="AN40" s="415">
        <f>F40+NPV(SDN,G40:INDEX(G40:AJ40,PAL))</f>
        <v>0</v>
      </c>
      <c r="AO40" s="387">
        <f>IF(COUNTIF(AP40:AY40,"Klaida")&gt;0,1,0)</f>
        <v>0</v>
      </c>
      <c r="AP40" s="59">
        <f>IF(COUNT(F40:INDEX(F40:AJ40,PAL+1))&lt;&gt;PAL+1,"Klaida",0)</f>
        <v>0</v>
      </c>
      <c r="AQ40" s="59"/>
      <c r="AR40" s="59"/>
      <c r="AS40" s="59"/>
      <c r="AT40" s="59"/>
      <c r="AU40" s="59"/>
      <c r="AV40" s="59"/>
      <c r="AW40" s="59"/>
      <c r="AX40" s="59"/>
      <c r="AY40" s="388"/>
    </row>
    <row r="41" spans="2:51" s="61" customFormat="1">
      <c r="B41" s="66" t="s">
        <v>41</v>
      </c>
      <c r="C41" s="5" t="str">
        <f>IF(Kalba="EN",Data2!C66,Data2!B66)</f>
        <v>Nuosavos lėšos</v>
      </c>
      <c r="D41" s="62">
        <f>ROUND(SUM(D42:D43),0)</f>
        <v>0</v>
      </c>
      <c r="E41" s="62">
        <f>ROUND(SUM(E42:E43),0)</f>
        <v>0</v>
      </c>
      <c r="F41" s="62">
        <f t="shared" ref="F41:AJ41" si="15">ROUND(SUM(F42:F43),0)</f>
        <v>0</v>
      </c>
      <c r="G41" s="62">
        <f t="shared" si="15"/>
        <v>0</v>
      </c>
      <c r="H41" s="62">
        <f t="shared" si="15"/>
        <v>0</v>
      </c>
      <c r="I41" s="62">
        <f t="shared" si="15"/>
        <v>0</v>
      </c>
      <c r="J41" s="62">
        <f t="shared" si="15"/>
        <v>0</v>
      </c>
      <c r="K41" s="62">
        <f t="shared" si="15"/>
        <v>0</v>
      </c>
      <c r="L41" s="62">
        <f t="shared" si="15"/>
        <v>0</v>
      </c>
      <c r="M41" s="62">
        <f t="shared" si="15"/>
        <v>0</v>
      </c>
      <c r="N41" s="62">
        <f t="shared" si="15"/>
        <v>0</v>
      </c>
      <c r="O41" s="62">
        <f t="shared" si="15"/>
        <v>0</v>
      </c>
      <c r="P41" s="62">
        <f t="shared" si="15"/>
        <v>0</v>
      </c>
      <c r="Q41" s="62">
        <f t="shared" si="15"/>
        <v>0</v>
      </c>
      <c r="R41" s="62">
        <f t="shared" si="15"/>
        <v>0</v>
      </c>
      <c r="S41" s="62">
        <f t="shared" si="15"/>
        <v>0</v>
      </c>
      <c r="T41" s="62">
        <f t="shared" si="15"/>
        <v>0</v>
      </c>
      <c r="U41" s="62">
        <f t="shared" si="15"/>
        <v>0</v>
      </c>
      <c r="V41" s="62">
        <f t="shared" si="15"/>
        <v>0</v>
      </c>
      <c r="W41" s="62">
        <f t="shared" si="15"/>
        <v>0</v>
      </c>
      <c r="X41" s="62">
        <f t="shared" si="15"/>
        <v>0</v>
      </c>
      <c r="Y41" s="62">
        <f t="shared" si="15"/>
        <v>0</v>
      </c>
      <c r="Z41" s="62">
        <f t="shared" si="15"/>
        <v>0</v>
      </c>
      <c r="AA41" s="62">
        <f t="shared" si="15"/>
        <v>0</v>
      </c>
      <c r="AB41" s="62">
        <f t="shared" si="15"/>
        <v>0</v>
      </c>
      <c r="AC41" s="62">
        <f t="shared" si="15"/>
        <v>0</v>
      </c>
      <c r="AD41" s="62">
        <f t="shared" si="15"/>
        <v>0</v>
      </c>
      <c r="AE41" s="62">
        <f t="shared" si="15"/>
        <v>0</v>
      </c>
      <c r="AF41" s="62">
        <f t="shared" si="15"/>
        <v>0</v>
      </c>
      <c r="AG41" s="62">
        <f t="shared" si="15"/>
        <v>0</v>
      </c>
      <c r="AH41" s="62">
        <f t="shared" si="15"/>
        <v>0</v>
      </c>
      <c r="AI41" s="62">
        <f t="shared" si="15"/>
        <v>0</v>
      </c>
      <c r="AJ41" s="62">
        <f t="shared" si="15"/>
        <v>0</v>
      </c>
      <c r="AM41" s="382">
        <f>ROUND(SUM(AM42:AM43),0)</f>
        <v>0</v>
      </c>
      <c r="AN41" s="382">
        <f>ROUND(SUM(AN42:AN43),0)</f>
        <v>0</v>
      </c>
      <c r="AO41" s="389"/>
      <c r="AP41" s="63"/>
      <c r="AQ41" s="63"/>
      <c r="AR41" s="63"/>
      <c r="AS41" s="63"/>
      <c r="AT41" s="63"/>
      <c r="AU41" s="63"/>
      <c r="AV41" s="63"/>
      <c r="AW41" s="63"/>
      <c r="AX41" s="63"/>
      <c r="AY41" s="390"/>
    </row>
    <row r="42" spans="2:51" ht="25.5">
      <c r="B42" s="64" t="s">
        <v>42</v>
      </c>
      <c r="C42" s="4" t="str">
        <f>IF(Kalba="EN",Data2!C67,Data2!B67)</f>
        <v>Viešosios lėšos (valstybės, savivaldybės biudžetai, kiti viešųjų lėšų šaltiniai)</v>
      </c>
      <c r="D42" s="65">
        <f>F42+NPV(FDN,G42:INDEX(G42:AJ42,PAL))</f>
        <v>0</v>
      </c>
      <c r="E42" s="65">
        <f>SUMIF($F$5:$AJ$5,"&lt;="&amp;PAL,$F42:$AJ42)</f>
        <v>0</v>
      </c>
      <c r="F42" s="78">
        <v>0</v>
      </c>
      <c r="G42" s="78">
        <v>0</v>
      </c>
      <c r="H42" s="78">
        <v>0</v>
      </c>
      <c r="I42" s="78">
        <v>0</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c r="AA42" s="78">
        <v>0</v>
      </c>
      <c r="AB42" s="78">
        <v>0</v>
      </c>
      <c r="AC42" s="78">
        <v>0</v>
      </c>
      <c r="AD42" s="78">
        <v>0</v>
      </c>
      <c r="AE42" s="78">
        <v>0</v>
      </c>
      <c r="AF42" s="78">
        <v>0</v>
      </c>
      <c r="AG42" s="78">
        <v>0</v>
      </c>
      <c r="AH42" s="78">
        <v>0</v>
      </c>
      <c r="AI42" s="78">
        <v>0</v>
      </c>
      <c r="AJ42" s="78">
        <v>0</v>
      </c>
      <c r="AM42" s="383">
        <f>F42+NPV(SDN,G42:INDEX(G42:AJ42,PAL))</f>
        <v>0</v>
      </c>
      <c r="AN42" s="415">
        <f>F42+NPV(SDN,G42:INDEX(G42:AJ42,PAL))</f>
        <v>0</v>
      </c>
      <c r="AO42" s="387">
        <f>IF(COUNTIF(AP42:AY42,"Klaida")&gt;0,1,0)</f>
        <v>0</v>
      </c>
      <c r="AP42" s="59">
        <f>IF(COUNT(F42:INDEX(F42:AJ42,PAL+1))&lt;&gt;PAL+1,"Klaida",0)</f>
        <v>0</v>
      </c>
      <c r="AQ42" s="59"/>
      <c r="AR42" s="59"/>
      <c r="AS42" s="59"/>
      <c r="AT42" s="59"/>
      <c r="AU42" s="59"/>
      <c r="AV42" s="59"/>
      <c r="AW42" s="59"/>
      <c r="AX42" s="59"/>
      <c r="AY42" s="388"/>
    </row>
    <row r="43" spans="2:51">
      <c r="B43" s="64" t="s">
        <v>43</v>
      </c>
      <c r="C43" s="4" t="str">
        <f>IF(Kalba="EN",Data2!C68,Data2!B68)</f>
        <v>Privačios lėšos (nuosavos, kitos privačios lėšos)</v>
      </c>
      <c r="D43" s="65">
        <f>F43+NPV(FDN,G43:INDEX(G43:AJ43,PAL))</f>
        <v>0</v>
      </c>
      <c r="E43" s="65">
        <f>SUMIF($F$5:$AJ$5,"&lt;="&amp;PAL,$F43:$AJ43)</f>
        <v>0</v>
      </c>
      <c r="F43" s="78">
        <v>0</v>
      </c>
      <c r="G43" s="78">
        <v>0</v>
      </c>
      <c r="H43" s="78">
        <v>0</v>
      </c>
      <c r="I43" s="78">
        <v>0</v>
      </c>
      <c r="J43" s="78">
        <v>0</v>
      </c>
      <c r="K43" s="78">
        <v>0</v>
      </c>
      <c r="L43" s="78">
        <v>0</v>
      </c>
      <c r="M43" s="78">
        <v>0</v>
      </c>
      <c r="N43" s="78">
        <v>0</v>
      </c>
      <c r="O43" s="78">
        <v>0</v>
      </c>
      <c r="P43" s="78">
        <v>0</v>
      </c>
      <c r="Q43" s="78">
        <v>0</v>
      </c>
      <c r="R43" s="78">
        <v>0</v>
      </c>
      <c r="S43" s="78">
        <v>0</v>
      </c>
      <c r="T43" s="78">
        <v>0</v>
      </c>
      <c r="U43" s="78">
        <v>0</v>
      </c>
      <c r="V43" s="78">
        <v>0</v>
      </c>
      <c r="W43" s="78">
        <v>0</v>
      </c>
      <c r="X43" s="78">
        <v>0</v>
      </c>
      <c r="Y43" s="78">
        <v>0</v>
      </c>
      <c r="Z43" s="78">
        <v>0</v>
      </c>
      <c r="AA43" s="78">
        <v>0</v>
      </c>
      <c r="AB43" s="78">
        <v>0</v>
      </c>
      <c r="AC43" s="78">
        <v>0</v>
      </c>
      <c r="AD43" s="78">
        <v>0</v>
      </c>
      <c r="AE43" s="78">
        <v>0</v>
      </c>
      <c r="AF43" s="78">
        <v>0</v>
      </c>
      <c r="AG43" s="78">
        <v>0</v>
      </c>
      <c r="AH43" s="78">
        <v>0</v>
      </c>
      <c r="AI43" s="78">
        <v>0</v>
      </c>
      <c r="AJ43" s="78">
        <v>0</v>
      </c>
      <c r="AM43" s="383">
        <f>F43+NPV(SDN,G43:INDEX(G43:AJ43,PAL))</f>
        <v>0</v>
      </c>
      <c r="AN43" s="415">
        <f>F43+NPV(SDN,G43:INDEX(G43:AJ43,PAL))</f>
        <v>0</v>
      </c>
      <c r="AO43" s="387">
        <f>IF(COUNTIF(AP43:AY43,"Klaida")&gt;0,1,0)</f>
        <v>0</v>
      </c>
      <c r="AP43" s="59">
        <f>IF(COUNT(F43:INDEX(F43:AJ43,PAL+1))&lt;&gt;PAL+1,"Klaida",0)</f>
        <v>0</v>
      </c>
      <c r="AQ43" s="59"/>
      <c r="AR43" s="59"/>
      <c r="AS43" s="59"/>
      <c r="AT43" s="59"/>
      <c r="AU43" s="59"/>
      <c r="AV43" s="59"/>
      <c r="AW43" s="59"/>
      <c r="AX43" s="59"/>
      <c r="AY43" s="388"/>
    </row>
    <row r="44" spans="2:51" s="61" customFormat="1">
      <c r="B44" s="66" t="s">
        <v>44</v>
      </c>
      <c r="C44" s="5" t="str">
        <f>IF(Kalba="EN",Data2!C69,Data2!B69)</f>
        <v>Paskolos</v>
      </c>
      <c r="D44" s="62">
        <f>ROUND(SUM(D45)-SUM(D46),0)</f>
        <v>0</v>
      </c>
      <c r="E44" s="62">
        <f>ROUND(SUM(E45)-SUM(E46),0)</f>
        <v>0</v>
      </c>
      <c r="F44" s="62">
        <f t="shared" ref="F44:AJ44" si="16">ROUND(SUM(F45)-SUM(F46),0)</f>
        <v>0</v>
      </c>
      <c r="G44" s="62">
        <f t="shared" si="16"/>
        <v>0</v>
      </c>
      <c r="H44" s="62">
        <f t="shared" si="16"/>
        <v>0</v>
      </c>
      <c r="I44" s="62">
        <f t="shared" si="16"/>
        <v>0</v>
      </c>
      <c r="J44" s="62">
        <f t="shared" si="16"/>
        <v>0</v>
      </c>
      <c r="K44" s="62">
        <f t="shared" si="16"/>
        <v>0</v>
      </c>
      <c r="L44" s="62">
        <f t="shared" si="16"/>
        <v>0</v>
      </c>
      <c r="M44" s="62">
        <f t="shared" si="16"/>
        <v>0</v>
      </c>
      <c r="N44" s="62">
        <f t="shared" si="16"/>
        <v>0</v>
      </c>
      <c r="O44" s="62">
        <f t="shared" si="16"/>
        <v>0</v>
      </c>
      <c r="P44" s="62">
        <f t="shared" si="16"/>
        <v>0</v>
      </c>
      <c r="Q44" s="62">
        <f t="shared" si="16"/>
        <v>0</v>
      </c>
      <c r="R44" s="62">
        <f t="shared" si="16"/>
        <v>0</v>
      </c>
      <c r="S44" s="62">
        <f t="shared" si="16"/>
        <v>0</v>
      </c>
      <c r="T44" s="62">
        <f t="shared" si="16"/>
        <v>0</v>
      </c>
      <c r="U44" s="62">
        <f t="shared" si="16"/>
        <v>0</v>
      </c>
      <c r="V44" s="62">
        <f t="shared" si="16"/>
        <v>0</v>
      </c>
      <c r="W44" s="62">
        <f t="shared" si="16"/>
        <v>0</v>
      </c>
      <c r="X44" s="62">
        <f t="shared" si="16"/>
        <v>0</v>
      </c>
      <c r="Y44" s="62">
        <f t="shared" si="16"/>
        <v>0</v>
      </c>
      <c r="Z44" s="62">
        <f t="shared" si="16"/>
        <v>0</v>
      </c>
      <c r="AA44" s="62">
        <f t="shared" si="16"/>
        <v>0</v>
      </c>
      <c r="AB44" s="62">
        <f t="shared" si="16"/>
        <v>0</v>
      </c>
      <c r="AC44" s="62">
        <f t="shared" si="16"/>
        <v>0</v>
      </c>
      <c r="AD44" s="62">
        <f t="shared" si="16"/>
        <v>0</v>
      </c>
      <c r="AE44" s="62">
        <f t="shared" si="16"/>
        <v>0</v>
      </c>
      <c r="AF44" s="62">
        <f t="shared" si="16"/>
        <v>0</v>
      </c>
      <c r="AG44" s="62">
        <f t="shared" si="16"/>
        <v>0</v>
      </c>
      <c r="AH44" s="62">
        <f t="shared" si="16"/>
        <v>0</v>
      </c>
      <c r="AI44" s="62">
        <f t="shared" si="16"/>
        <v>0</v>
      </c>
      <c r="AJ44" s="62">
        <f t="shared" si="16"/>
        <v>0</v>
      </c>
      <c r="AM44" s="382">
        <f>ROUND(SUM(AM45)-SUM(AM46),0)</f>
        <v>0</v>
      </c>
      <c r="AN44" s="382">
        <f>ROUND(SUM(AN45)-SUM(AN46),0)</f>
        <v>0</v>
      </c>
      <c r="AO44" s="389"/>
      <c r="AP44" s="63"/>
      <c r="AQ44" s="63"/>
      <c r="AR44" s="63"/>
      <c r="AS44" s="63"/>
      <c r="AT44" s="63"/>
      <c r="AU44" s="63"/>
      <c r="AV44" s="63"/>
      <c r="AW44" s="63"/>
      <c r="AX44" s="63"/>
      <c r="AY44" s="390"/>
    </row>
    <row r="45" spans="2:51">
      <c r="B45" s="64" t="s">
        <v>46</v>
      </c>
      <c r="C45" s="4" t="str">
        <f>IF(Kalba="EN",Data2!C70,Data2!B70)</f>
        <v>Paskolos</v>
      </c>
      <c r="D45" s="65">
        <f>F45+NPV(FDN,G45:INDEX(G45:AJ45,PAL))</f>
        <v>0</v>
      </c>
      <c r="E45" s="65">
        <f>SUMIF($F$5:$AJ$5,"&lt;="&amp;PAL,$F45:$AJ45)</f>
        <v>0</v>
      </c>
      <c r="F45" s="78">
        <v>0</v>
      </c>
      <c r="G45" s="78">
        <v>0</v>
      </c>
      <c r="H45" s="78">
        <v>0</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c r="AA45" s="78">
        <v>0</v>
      </c>
      <c r="AB45" s="78">
        <v>0</v>
      </c>
      <c r="AC45" s="78">
        <v>0</v>
      </c>
      <c r="AD45" s="78">
        <v>0</v>
      </c>
      <c r="AE45" s="78">
        <v>0</v>
      </c>
      <c r="AF45" s="78">
        <v>0</v>
      </c>
      <c r="AG45" s="78">
        <v>0</v>
      </c>
      <c r="AH45" s="78">
        <v>0</v>
      </c>
      <c r="AI45" s="78">
        <v>0</v>
      </c>
      <c r="AJ45" s="78">
        <v>0</v>
      </c>
      <c r="AM45" s="383">
        <f>F45+NPV(SDN,G45:INDEX(G45:AJ45,PAL))</f>
        <v>0</v>
      </c>
      <c r="AN45" s="415">
        <f>F45+NPV(SDN,G45:INDEX(G45:AJ45,PAL))</f>
        <v>0</v>
      </c>
      <c r="AO45" s="387">
        <f>IF(COUNTIF(AP45:AY45,"Klaida")&gt;0,1,0)</f>
        <v>0</v>
      </c>
      <c r="AP45" s="59">
        <f>IF(COUNT(F45:INDEX(F45:AJ45,PAL+1))&lt;&gt;PAL+1,"Klaida",0)</f>
        <v>0</v>
      </c>
      <c r="AQ45" s="59"/>
      <c r="AR45" s="59"/>
      <c r="AS45" s="59"/>
      <c r="AT45" s="59"/>
      <c r="AU45" s="59"/>
      <c r="AV45" s="59"/>
      <c r="AW45" s="59"/>
      <c r="AX45" s="59"/>
      <c r="AY45" s="388"/>
    </row>
    <row r="46" spans="2:51">
      <c r="B46" s="64" t="s">
        <v>48</v>
      </c>
      <c r="C46" s="4" t="str">
        <f>IF(Kalba="EN",Data2!C71,Data2!B71)</f>
        <v>Paskolų grąžinimai (išskyrus palūkanas)</v>
      </c>
      <c r="D46" s="65">
        <f>F46+NPV(FDN,G46:INDEX(G46:AJ46,PAL))</f>
        <v>0</v>
      </c>
      <c r="E46" s="65">
        <f>SUMIF($F$5:$AJ$5,"&lt;="&amp;PAL,$F46:$AJ46)</f>
        <v>0</v>
      </c>
      <c r="F46" s="78">
        <v>0</v>
      </c>
      <c r="G46" s="78">
        <v>0</v>
      </c>
      <c r="H46" s="78">
        <v>0</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0</v>
      </c>
      <c r="AE46" s="78">
        <v>0</v>
      </c>
      <c r="AF46" s="78">
        <v>0</v>
      </c>
      <c r="AG46" s="78">
        <v>0</v>
      </c>
      <c r="AH46" s="78">
        <v>0</v>
      </c>
      <c r="AI46" s="78">
        <v>0</v>
      </c>
      <c r="AJ46" s="78">
        <v>0</v>
      </c>
      <c r="AM46" s="383">
        <f>F46+NPV(SDN,G46:INDEX(G46:AJ46,PAL))</f>
        <v>0</v>
      </c>
      <c r="AN46" s="415">
        <f>F46+NPV(SDN,G46:INDEX(G46:AJ46,PAL))</f>
        <v>0</v>
      </c>
      <c r="AO46" s="387">
        <f>IF(COUNTIF(AP46:AY46,"Klaida")&gt;0,1,0)</f>
        <v>0</v>
      </c>
      <c r="AP46" s="59">
        <f>IF(COUNT(F46:INDEX(F46:AJ46,PAL+1))&lt;&gt;PAL+1,"Klaida",0)</f>
        <v>0</v>
      </c>
      <c r="AQ46" s="59"/>
      <c r="AR46" s="59"/>
      <c r="AS46" s="59"/>
      <c r="AT46" s="59"/>
      <c r="AU46" s="59"/>
      <c r="AV46" s="59"/>
      <c r="AW46" s="59"/>
      <c r="AX46" s="59"/>
      <c r="AY46" s="388"/>
    </row>
    <row r="47" spans="2:51" s="61" customFormat="1">
      <c r="B47" s="66" t="s">
        <v>49</v>
      </c>
      <c r="C47" s="5" t="str">
        <f>IF(Kalba="EN",Data2!C$72,Data2!B$72)</f>
        <v>Socialinio ekonominio (SE) poveikio finansinė išraiška</v>
      </c>
      <c r="D47" s="62">
        <f t="shared" ref="D47:AJ47" si="17">SUM(D48)-SUM(D56)</f>
        <v>0</v>
      </c>
      <c r="E47" s="62">
        <f t="shared" si="17"/>
        <v>0</v>
      </c>
      <c r="F47" s="62">
        <f t="shared" si="17"/>
        <v>0</v>
      </c>
      <c r="G47" s="62">
        <f t="shared" si="17"/>
        <v>0</v>
      </c>
      <c r="H47" s="62">
        <f t="shared" si="17"/>
        <v>0</v>
      </c>
      <c r="I47" s="62">
        <f t="shared" si="17"/>
        <v>0</v>
      </c>
      <c r="J47" s="62">
        <f t="shared" si="17"/>
        <v>0</v>
      </c>
      <c r="K47" s="62">
        <f t="shared" si="17"/>
        <v>0</v>
      </c>
      <c r="L47" s="62">
        <f t="shared" si="17"/>
        <v>0</v>
      </c>
      <c r="M47" s="62">
        <f t="shared" si="17"/>
        <v>0</v>
      </c>
      <c r="N47" s="62">
        <f t="shared" si="17"/>
        <v>0</v>
      </c>
      <c r="O47" s="62">
        <f t="shared" si="17"/>
        <v>0</v>
      </c>
      <c r="P47" s="62">
        <f t="shared" si="17"/>
        <v>0</v>
      </c>
      <c r="Q47" s="62">
        <f t="shared" si="17"/>
        <v>0</v>
      </c>
      <c r="R47" s="62">
        <f t="shared" si="17"/>
        <v>0</v>
      </c>
      <c r="S47" s="62">
        <f t="shared" si="17"/>
        <v>0</v>
      </c>
      <c r="T47" s="62">
        <f t="shared" si="17"/>
        <v>0</v>
      </c>
      <c r="U47" s="62">
        <f t="shared" si="17"/>
        <v>0</v>
      </c>
      <c r="V47" s="62">
        <f t="shared" si="17"/>
        <v>0</v>
      </c>
      <c r="W47" s="62">
        <f t="shared" si="17"/>
        <v>0</v>
      </c>
      <c r="X47" s="62">
        <f t="shared" si="17"/>
        <v>0</v>
      </c>
      <c r="Y47" s="62">
        <f t="shared" si="17"/>
        <v>0</v>
      </c>
      <c r="Z47" s="62">
        <f t="shared" si="17"/>
        <v>0</v>
      </c>
      <c r="AA47" s="62">
        <f t="shared" si="17"/>
        <v>0</v>
      </c>
      <c r="AB47" s="62">
        <f t="shared" si="17"/>
        <v>0</v>
      </c>
      <c r="AC47" s="62">
        <f t="shared" si="17"/>
        <v>0</v>
      </c>
      <c r="AD47" s="62">
        <f t="shared" si="17"/>
        <v>0</v>
      </c>
      <c r="AE47" s="62">
        <f t="shared" si="17"/>
        <v>0</v>
      </c>
      <c r="AF47" s="62">
        <f t="shared" si="17"/>
        <v>0</v>
      </c>
      <c r="AG47" s="62">
        <f t="shared" si="17"/>
        <v>0</v>
      </c>
      <c r="AH47" s="62">
        <f t="shared" si="17"/>
        <v>0</v>
      </c>
      <c r="AI47" s="62">
        <f t="shared" si="17"/>
        <v>0</v>
      </c>
      <c r="AJ47" s="62">
        <f t="shared" si="17"/>
        <v>0</v>
      </c>
      <c r="AM47" s="382">
        <f>SUM(AM48)-SUM(AM56)</f>
        <v>0</v>
      </c>
      <c r="AN47" s="382">
        <f>SUM(AN48)-SUM(AN56)</f>
        <v>0</v>
      </c>
      <c r="AO47" s="389"/>
      <c r="AP47" s="63"/>
      <c r="AQ47" s="63"/>
      <c r="AR47" s="63"/>
      <c r="AS47" s="63"/>
      <c r="AT47" s="63"/>
      <c r="AU47" s="63"/>
      <c r="AV47" s="63"/>
      <c r="AW47" s="63"/>
      <c r="AX47" s="63"/>
      <c r="AY47" s="390"/>
    </row>
    <row r="48" spans="2:51" s="61" customFormat="1">
      <c r="B48" s="66" t="s">
        <v>50</v>
      </c>
      <c r="C48" s="5" t="str">
        <f>IF(Kalba="EN",Data2!C$73,Data2!B$73) &amp; " "&amp; IF(Kalba="EN",Data2!C$74,Data2!B$74)</f>
        <v>SE nauda (pasirinkite SE naudos komponentą)</v>
      </c>
      <c r="D48" s="62">
        <f t="shared" ref="D48:AJ48" si="18">ROUND(SUM(D49:D55),0)</f>
        <v>0</v>
      </c>
      <c r="E48" s="62">
        <f t="shared" si="18"/>
        <v>0</v>
      </c>
      <c r="F48" s="62">
        <f t="shared" si="18"/>
        <v>0</v>
      </c>
      <c r="G48" s="62">
        <f t="shared" si="18"/>
        <v>0</v>
      </c>
      <c r="H48" s="62">
        <f t="shared" si="18"/>
        <v>0</v>
      </c>
      <c r="I48" s="62">
        <f t="shared" si="18"/>
        <v>0</v>
      </c>
      <c r="J48" s="62">
        <f t="shared" si="18"/>
        <v>0</v>
      </c>
      <c r="K48" s="62">
        <f t="shared" si="18"/>
        <v>0</v>
      </c>
      <c r="L48" s="62">
        <f t="shared" si="18"/>
        <v>0</v>
      </c>
      <c r="M48" s="62">
        <f t="shared" si="18"/>
        <v>0</v>
      </c>
      <c r="N48" s="62">
        <f t="shared" si="18"/>
        <v>0</v>
      </c>
      <c r="O48" s="62">
        <f t="shared" si="18"/>
        <v>0</v>
      </c>
      <c r="P48" s="62">
        <f t="shared" si="18"/>
        <v>0</v>
      </c>
      <c r="Q48" s="62">
        <f t="shared" si="18"/>
        <v>0</v>
      </c>
      <c r="R48" s="62">
        <f t="shared" si="18"/>
        <v>0</v>
      </c>
      <c r="S48" s="62">
        <f t="shared" si="18"/>
        <v>0</v>
      </c>
      <c r="T48" s="62">
        <f t="shared" si="18"/>
        <v>0</v>
      </c>
      <c r="U48" s="62">
        <f t="shared" si="18"/>
        <v>0</v>
      </c>
      <c r="V48" s="62">
        <f t="shared" si="18"/>
        <v>0</v>
      </c>
      <c r="W48" s="62">
        <f t="shared" si="18"/>
        <v>0</v>
      </c>
      <c r="X48" s="62">
        <f t="shared" si="18"/>
        <v>0</v>
      </c>
      <c r="Y48" s="62">
        <f t="shared" si="18"/>
        <v>0</v>
      </c>
      <c r="Z48" s="62">
        <f t="shared" si="18"/>
        <v>0</v>
      </c>
      <c r="AA48" s="62">
        <f t="shared" si="18"/>
        <v>0</v>
      </c>
      <c r="AB48" s="62">
        <f t="shared" si="18"/>
        <v>0</v>
      </c>
      <c r="AC48" s="62">
        <f t="shared" si="18"/>
        <v>0</v>
      </c>
      <c r="AD48" s="62">
        <f t="shared" si="18"/>
        <v>0</v>
      </c>
      <c r="AE48" s="62">
        <f t="shared" si="18"/>
        <v>0</v>
      </c>
      <c r="AF48" s="62">
        <f t="shared" si="18"/>
        <v>0</v>
      </c>
      <c r="AG48" s="62">
        <f t="shared" si="18"/>
        <v>0</v>
      </c>
      <c r="AH48" s="62">
        <f t="shared" si="18"/>
        <v>0</v>
      </c>
      <c r="AI48" s="62">
        <f t="shared" si="18"/>
        <v>0</v>
      </c>
      <c r="AJ48" s="62">
        <f t="shared" si="18"/>
        <v>0</v>
      </c>
      <c r="AM48" s="382">
        <f>ROUND(SUM(AM49:AM55),0)</f>
        <v>0</v>
      </c>
      <c r="AN48" s="382">
        <f>ROUND(SUM(AN49:AN55),0)</f>
        <v>0</v>
      </c>
      <c r="AO48" s="389"/>
      <c r="AP48" s="63"/>
      <c r="AQ48" s="63"/>
      <c r="AR48" s="63"/>
      <c r="AS48" s="63"/>
      <c r="AT48" s="63"/>
      <c r="AU48" s="63"/>
      <c r="AV48" s="63"/>
      <c r="AW48" s="63"/>
      <c r="AX48" s="63"/>
      <c r="AY48" s="390"/>
    </row>
    <row r="49" spans="2:51">
      <c r="B49" s="199" t="s">
        <v>51</v>
      </c>
      <c r="C49" s="486" t="s">
        <v>69</v>
      </c>
      <c r="D49" s="169">
        <f>F49+NPV(SDN,G49:INDEX(G49:AJ49,PAL))</f>
        <v>0</v>
      </c>
      <c r="E49" s="169">
        <f t="shared" ref="E49:E55" si="19">SUMIF($F$5:$AJ$5,"&lt;="&amp;PAL,$F49:$AJ49)</f>
        <v>0</v>
      </c>
      <c r="F49" s="78">
        <v>0</v>
      </c>
      <c r="G49" s="78">
        <v>0</v>
      </c>
      <c r="H49" s="78">
        <v>0</v>
      </c>
      <c r="I49" s="78">
        <v>0</v>
      </c>
      <c r="J49" s="78">
        <v>0</v>
      </c>
      <c r="K49" s="78">
        <v>0</v>
      </c>
      <c r="L49" s="78">
        <v>0</v>
      </c>
      <c r="M49" s="78">
        <v>0</v>
      </c>
      <c r="N49" s="78">
        <v>0</v>
      </c>
      <c r="O49" s="78">
        <v>0</v>
      </c>
      <c r="P49" s="78">
        <v>0</v>
      </c>
      <c r="Q49" s="78">
        <v>0</v>
      </c>
      <c r="R49" s="78">
        <v>0</v>
      </c>
      <c r="S49" s="78">
        <v>0</v>
      </c>
      <c r="T49" s="78">
        <v>0</v>
      </c>
      <c r="U49" s="78">
        <v>0</v>
      </c>
      <c r="V49" s="78">
        <v>0</v>
      </c>
      <c r="W49" s="78">
        <v>0</v>
      </c>
      <c r="X49" s="78">
        <v>0</v>
      </c>
      <c r="Y49" s="78">
        <v>0</v>
      </c>
      <c r="Z49" s="78">
        <v>0</v>
      </c>
      <c r="AA49" s="78">
        <v>0</v>
      </c>
      <c r="AB49" s="78">
        <v>0</v>
      </c>
      <c r="AC49" s="78">
        <v>0</v>
      </c>
      <c r="AD49" s="78">
        <v>0</v>
      </c>
      <c r="AE49" s="78">
        <v>0</v>
      </c>
      <c r="AF49" s="78">
        <v>0</v>
      </c>
      <c r="AG49" s="78">
        <v>0</v>
      </c>
      <c r="AH49" s="78">
        <v>0</v>
      </c>
      <c r="AI49" s="78">
        <v>0</v>
      </c>
      <c r="AJ49" s="78">
        <v>0</v>
      </c>
      <c r="AM49" s="383">
        <f>F49+NPV(SDN,G49:INDEX(G49:AJ49,PAL))</f>
        <v>0</v>
      </c>
      <c r="AN49" s="415">
        <f>F49+NPV(SDN,G49:INDEX(G49:AJ49,PAL))</f>
        <v>0</v>
      </c>
      <c r="AO49" s="387">
        <f t="shared" ref="AO49:AO55" si="20">IF(COUNTIF(AP49:AY49,"Klaida")&gt;0,1,0)</f>
        <v>0</v>
      </c>
      <c r="AP49" s="59">
        <f>IF(COUNT(F49:INDEX(F49:AJ49,PAL+1))&lt;&gt;PAL+1,"Klaida",0)</f>
        <v>0</v>
      </c>
      <c r="AQ49" s="59"/>
      <c r="AR49" s="59"/>
      <c r="AS49" s="59"/>
      <c r="AT49" s="59"/>
      <c r="AU49" s="59"/>
      <c r="AV49" s="59"/>
      <c r="AW49" s="59"/>
      <c r="AX49" s="59"/>
      <c r="AY49" s="388"/>
    </row>
    <row r="50" spans="2:51">
      <c r="B50" s="199" t="s">
        <v>52</v>
      </c>
      <c r="C50" s="486" t="s">
        <v>69</v>
      </c>
      <c r="D50" s="169">
        <f>F50+NPV(SDN,G50:INDEX(G50:AJ50,PAL))</f>
        <v>0</v>
      </c>
      <c r="E50" s="169">
        <f t="shared" si="19"/>
        <v>0</v>
      </c>
      <c r="F50" s="78">
        <v>0</v>
      </c>
      <c r="G50" s="78">
        <v>0</v>
      </c>
      <c r="H50" s="78">
        <v>0</v>
      </c>
      <c r="I50" s="78">
        <v>0</v>
      </c>
      <c r="J50" s="78">
        <v>0</v>
      </c>
      <c r="K50" s="78">
        <v>0</v>
      </c>
      <c r="L50" s="78">
        <v>0</v>
      </c>
      <c r="M50" s="78">
        <v>0</v>
      </c>
      <c r="N50" s="78">
        <v>0</v>
      </c>
      <c r="O50" s="78">
        <v>0</v>
      </c>
      <c r="P50" s="78">
        <v>0</v>
      </c>
      <c r="Q50" s="78">
        <v>0</v>
      </c>
      <c r="R50" s="78">
        <v>0</v>
      </c>
      <c r="S50" s="78">
        <v>0</v>
      </c>
      <c r="T50" s="78">
        <v>0</v>
      </c>
      <c r="U50" s="78">
        <v>0</v>
      </c>
      <c r="V50" s="78">
        <v>0</v>
      </c>
      <c r="W50" s="78">
        <v>0</v>
      </c>
      <c r="X50" s="78">
        <v>0</v>
      </c>
      <c r="Y50" s="78">
        <v>0</v>
      </c>
      <c r="Z50" s="78">
        <v>0</v>
      </c>
      <c r="AA50" s="78">
        <v>0</v>
      </c>
      <c r="AB50" s="78">
        <v>0</v>
      </c>
      <c r="AC50" s="78">
        <v>0</v>
      </c>
      <c r="AD50" s="78">
        <v>0</v>
      </c>
      <c r="AE50" s="78">
        <v>0</v>
      </c>
      <c r="AF50" s="78">
        <v>0</v>
      </c>
      <c r="AG50" s="78">
        <v>0</v>
      </c>
      <c r="AH50" s="78">
        <v>0</v>
      </c>
      <c r="AI50" s="78">
        <v>0</v>
      </c>
      <c r="AJ50" s="78">
        <v>0</v>
      </c>
      <c r="AM50" s="383">
        <f>F50+NPV(SDN,G50:INDEX(G50:AJ50,PAL))</f>
        <v>0</v>
      </c>
      <c r="AN50" s="415">
        <f>F50+NPV(SDN,G50:INDEX(G50:AJ50,PAL))</f>
        <v>0</v>
      </c>
      <c r="AO50" s="387">
        <f t="shared" si="20"/>
        <v>0</v>
      </c>
      <c r="AP50" s="59">
        <f>IF(COUNT(F50:INDEX(F50:AJ50,PAL+1))&lt;&gt;PAL+1,"Klaida",0)</f>
        <v>0</v>
      </c>
      <c r="AQ50" s="59"/>
      <c r="AR50" s="59"/>
      <c r="AS50" s="59"/>
      <c r="AT50" s="59"/>
      <c r="AU50" s="59"/>
      <c r="AV50" s="59"/>
      <c r="AW50" s="59"/>
      <c r="AX50" s="59"/>
      <c r="AY50" s="388"/>
    </row>
    <row r="51" spans="2:51">
      <c r="B51" s="199" t="s">
        <v>339</v>
      </c>
      <c r="C51" s="486" t="s">
        <v>69</v>
      </c>
      <c r="D51" s="169">
        <f>F51+NPV(SDN,G51:INDEX(G51:AJ51,PAL))</f>
        <v>0</v>
      </c>
      <c r="E51" s="169">
        <f t="shared" si="19"/>
        <v>0</v>
      </c>
      <c r="F51" s="78">
        <v>0</v>
      </c>
      <c r="G51" s="78">
        <v>0</v>
      </c>
      <c r="H51" s="78">
        <v>0</v>
      </c>
      <c r="I51" s="78">
        <v>0</v>
      </c>
      <c r="J51" s="78">
        <v>0</v>
      </c>
      <c r="K51" s="78">
        <v>0</v>
      </c>
      <c r="L51" s="78">
        <v>0</v>
      </c>
      <c r="M51" s="78">
        <v>0</v>
      </c>
      <c r="N51" s="78">
        <v>0</v>
      </c>
      <c r="O51" s="78">
        <v>0</v>
      </c>
      <c r="P51" s="78">
        <v>0</v>
      </c>
      <c r="Q51" s="78">
        <v>0</v>
      </c>
      <c r="R51" s="78">
        <v>0</v>
      </c>
      <c r="S51" s="78">
        <v>0</v>
      </c>
      <c r="T51" s="78">
        <v>0</v>
      </c>
      <c r="U51" s="78">
        <v>0</v>
      </c>
      <c r="V51" s="78">
        <v>0</v>
      </c>
      <c r="W51" s="78">
        <v>0</v>
      </c>
      <c r="X51" s="78">
        <v>0</v>
      </c>
      <c r="Y51" s="78">
        <v>0</v>
      </c>
      <c r="Z51" s="78">
        <v>0</v>
      </c>
      <c r="AA51" s="78">
        <v>0</v>
      </c>
      <c r="AB51" s="78">
        <v>0</v>
      </c>
      <c r="AC51" s="78">
        <v>0</v>
      </c>
      <c r="AD51" s="78">
        <v>0</v>
      </c>
      <c r="AE51" s="78">
        <v>0</v>
      </c>
      <c r="AF51" s="78">
        <v>0</v>
      </c>
      <c r="AG51" s="78">
        <v>0</v>
      </c>
      <c r="AH51" s="78">
        <v>0</v>
      </c>
      <c r="AI51" s="78">
        <v>0</v>
      </c>
      <c r="AJ51" s="78">
        <v>0</v>
      </c>
      <c r="AM51" s="383">
        <f>F51+NPV(SDN,G51:INDEX(G51:AJ51,PAL))</f>
        <v>0</v>
      </c>
      <c r="AN51" s="415">
        <f>F51+NPV(SDN,G51:INDEX(G51:AJ51,PAL))</f>
        <v>0</v>
      </c>
      <c r="AO51" s="387">
        <f t="shared" si="20"/>
        <v>0</v>
      </c>
      <c r="AP51" s="59">
        <f>IF(COUNT(F51:INDEX(F51:AJ51,PAL+1))&lt;&gt;PAL+1,"Klaida",0)</f>
        <v>0</v>
      </c>
      <c r="AQ51" s="59"/>
      <c r="AR51" s="59"/>
      <c r="AS51" s="59"/>
      <c r="AT51" s="59"/>
      <c r="AU51" s="59"/>
      <c r="AV51" s="59"/>
      <c r="AW51" s="59"/>
      <c r="AX51" s="59"/>
      <c r="AY51" s="388"/>
    </row>
    <row r="52" spans="2:51">
      <c r="B52" s="199" t="s">
        <v>340</v>
      </c>
      <c r="C52" s="486" t="s">
        <v>69</v>
      </c>
      <c r="D52" s="169">
        <f>F52+NPV(SDN,G52:INDEX(G52:AJ52,PAL))</f>
        <v>0</v>
      </c>
      <c r="E52" s="169">
        <f t="shared" si="19"/>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M52" s="383">
        <f>F52+NPV(SDN,G52:INDEX(G52:AJ52,PAL))</f>
        <v>0</v>
      </c>
      <c r="AN52" s="415">
        <f>F52+NPV(SDN,G52:INDEX(G52:AJ52,PAL))</f>
        <v>0</v>
      </c>
      <c r="AO52" s="387">
        <f t="shared" si="20"/>
        <v>0</v>
      </c>
      <c r="AP52" s="59">
        <f>IF(COUNT(F52:INDEX(F52:AJ52,PAL+1))&lt;&gt;PAL+1,"Klaida",0)</f>
        <v>0</v>
      </c>
      <c r="AQ52" s="59"/>
      <c r="AR52" s="59"/>
      <c r="AS52" s="59"/>
      <c r="AT52" s="59"/>
      <c r="AU52" s="59"/>
      <c r="AV52" s="59"/>
      <c r="AW52" s="59"/>
      <c r="AX52" s="59"/>
      <c r="AY52" s="388"/>
    </row>
    <row r="53" spans="2:51">
      <c r="B53" s="199" t="s">
        <v>341</v>
      </c>
      <c r="C53" s="486" t="s">
        <v>69</v>
      </c>
      <c r="D53" s="169">
        <f>F53+NPV(SDN,G53:INDEX(G53:AJ53,PAL))</f>
        <v>0</v>
      </c>
      <c r="E53" s="169">
        <f t="shared" si="19"/>
        <v>0</v>
      </c>
      <c r="F53" s="78">
        <v>0</v>
      </c>
      <c r="G53" s="78">
        <v>0</v>
      </c>
      <c r="H53" s="78">
        <v>0</v>
      </c>
      <c r="I53" s="78">
        <v>0</v>
      </c>
      <c r="J53" s="78">
        <v>0</v>
      </c>
      <c r="K53" s="78">
        <v>0</v>
      </c>
      <c r="L53" s="78">
        <v>0</v>
      </c>
      <c r="M53" s="78">
        <v>0</v>
      </c>
      <c r="N53" s="78">
        <v>0</v>
      </c>
      <c r="O53" s="78">
        <v>0</v>
      </c>
      <c r="P53" s="78">
        <v>0</v>
      </c>
      <c r="Q53" s="78">
        <v>0</v>
      </c>
      <c r="R53" s="78">
        <v>0</v>
      </c>
      <c r="S53" s="78">
        <v>0</v>
      </c>
      <c r="T53" s="78">
        <v>0</v>
      </c>
      <c r="U53" s="78">
        <v>0</v>
      </c>
      <c r="V53" s="78">
        <v>0</v>
      </c>
      <c r="W53" s="78">
        <v>0</v>
      </c>
      <c r="X53" s="78">
        <v>0</v>
      </c>
      <c r="Y53" s="78">
        <v>0</v>
      </c>
      <c r="Z53" s="78">
        <v>0</v>
      </c>
      <c r="AA53" s="78">
        <v>0</v>
      </c>
      <c r="AB53" s="78">
        <v>0</v>
      </c>
      <c r="AC53" s="78">
        <v>0</v>
      </c>
      <c r="AD53" s="78">
        <v>0</v>
      </c>
      <c r="AE53" s="78">
        <v>0</v>
      </c>
      <c r="AF53" s="78">
        <v>0</v>
      </c>
      <c r="AG53" s="78">
        <v>0</v>
      </c>
      <c r="AH53" s="78">
        <v>0</v>
      </c>
      <c r="AI53" s="78">
        <v>0</v>
      </c>
      <c r="AJ53" s="78">
        <v>0</v>
      </c>
      <c r="AM53" s="383">
        <f>F53+NPV(SDN,G53:INDEX(G53:AJ53,PAL))</f>
        <v>0</v>
      </c>
      <c r="AN53" s="415">
        <f>F53+NPV(SDN,G53:INDEX(G53:AJ53,PAL))</f>
        <v>0</v>
      </c>
      <c r="AO53" s="387">
        <f t="shared" si="20"/>
        <v>0</v>
      </c>
      <c r="AP53" s="59">
        <f>IF(COUNT(F53:INDEX(F53:AJ53,PAL+1))&lt;&gt;PAL+1,"Klaida",0)</f>
        <v>0</v>
      </c>
      <c r="AQ53" s="59"/>
      <c r="AR53" s="59"/>
      <c r="AS53" s="59"/>
      <c r="AT53" s="59"/>
      <c r="AU53" s="59"/>
      <c r="AV53" s="59"/>
      <c r="AW53" s="59"/>
      <c r="AX53" s="59"/>
      <c r="AY53" s="388"/>
    </row>
    <row r="54" spans="2:51">
      <c r="B54" s="199" t="s">
        <v>342</v>
      </c>
      <c r="C54" s="486" t="s">
        <v>69</v>
      </c>
      <c r="D54" s="169">
        <f>F54+NPV(SDN,G54:INDEX(G54:AJ54,PAL))</f>
        <v>0</v>
      </c>
      <c r="E54" s="169">
        <f t="shared" si="19"/>
        <v>0</v>
      </c>
      <c r="F54" s="78">
        <v>0</v>
      </c>
      <c r="G54" s="78">
        <v>0</v>
      </c>
      <c r="H54" s="78">
        <v>0</v>
      </c>
      <c r="I54" s="78">
        <v>0</v>
      </c>
      <c r="J54" s="78">
        <v>0</v>
      </c>
      <c r="K54" s="78">
        <v>0</v>
      </c>
      <c r="L54" s="78">
        <v>0</v>
      </c>
      <c r="M54" s="78">
        <v>0</v>
      </c>
      <c r="N54" s="78">
        <v>0</v>
      </c>
      <c r="O54" s="78">
        <v>0</v>
      </c>
      <c r="P54" s="78">
        <v>0</v>
      </c>
      <c r="Q54" s="78">
        <v>0</v>
      </c>
      <c r="R54" s="78">
        <v>0</v>
      </c>
      <c r="S54" s="78">
        <v>0</v>
      </c>
      <c r="T54" s="78">
        <v>0</v>
      </c>
      <c r="U54" s="78">
        <v>0</v>
      </c>
      <c r="V54" s="78">
        <v>0</v>
      </c>
      <c r="W54" s="78">
        <v>0</v>
      </c>
      <c r="X54" s="78">
        <v>0</v>
      </c>
      <c r="Y54" s="78">
        <v>0</v>
      </c>
      <c r="Z54" s="78">
        <v>0</v>
      </c>
      <c r="AA54" s="78">
        <v>0</v>
      </c>
      <c r="AB54" s="78">
        <v>0</v>
      </c>
      <c r="AC54" s="78">
        <v>0</v>
      </c>
      <c r="AD54" s="78">
        <v>0</v>
      </c>
      <c r="AE54" s="78">
        <v>0</v>
      </c>
      <c r="AF54" s="78">
        <v>0</v>
      </c>
      <c r="AG54" s="78">
        <v>0</v>
      </c>
      <c r="AH54" s="78">
        <v>0</v>
      </c>
      <c r="AI54" s="78">
        <v>0</v>
      </c>
      <c r="AJ54" s="78">
        <v>0</v>
      </c>
      <c r="AM54" s="383">
        <f>F54+NPV(SDN,G54:INDEX(G54:AJ54,PAL))</f>
        <v>0</v>
      </c>
      <c r="AN54" s="415">
        <f>F54+NPV(SDN,G54:INDEX(G54:AJ54,PAL))</f>
        <v>0</v>
      </c>
      <c r="AO54" s="387">
        <f t="shared" si="20"/>
        <v>0</v>
      </c>
      <c r="AP54" s="59">
        <f>IF(COUNT(F54:INDEX(F54:AJ54,PAL+1))&lt;&gt;PAL+1,"Klaida",0)</f>
        <v>0</v>
      </c>
      <c r="AQ54" s="59"/>
      <c r="AR54" s="59"/>
      <c r="AS54" s="59"/>
      <c r="AT54" s="59"/>
      <c r="AU54" s="59"/>
      <c r="AV54" s="59"/>
      <c r="AW54" s="59"/>
      <c r="AX54" s="59"/>
      <c r="AY54" s="388"/>
    </row>
    <row r="55" spans="2:51">
      <c r="B55" s="199" t="s">
        <v>343</v>
      </c>
      <c r="C55" s="486" t="s">
        <v>69</v>
      </c>
      <c r="D55" s="169">
        <f>F55+NPV(SDN,G55:INDEX(G55:AJ55,PAL))</f>
        <v>0</v>
      </c>
      <c r="E55" s="169">
        <f t="shared" si="19"/>
        <v>0</v>
      </c>
      <c r="F55" s="78">
        <v>0</v>
      </c>
      <c r="G55" s="78">
        <v>0</v>
      </c>
      <c r="H55" s="78">
        <v>0</v>
      </c>
      <c r="I55" s="78">
        <v>0</v>
      </c>
      <c r="J55" s="78">
        <v>0</v>
      </c>
      <c r="K55" s="78">
        <v>0</v>
      </c>
      <c r="L55" s="78">
        <v>0</v>
      </c>
      <c r="M55" s="78">
        <v>0</v>
      </c>
      <c r="N55" s="78">
        <v>0</v>
      </c>
      <c r="O55" s="78">
        <v>0</v>
      </c>
      <c r="P55" s="78">
        <v>0</v>
      </c>
      <c r="Q55" s="78">
        <v>0</v>
      </c>
      <c r="R55" s="78">
        <v>0</v>
      </c>
      <c r="S55" s="78">
        <v>0</v>
      </c>
      <c r="T55" s="78">
        <v>0</v>
      </c>
      <c r="U55" s="78">
        <v>0</v>
      </c>
      <c r="V55" s="78">
        <v>0</v>
      </c>
      <c r="W55" s="78">
        <v>0</v>
      </c>
      <c r="X55" s="78">
        <v>0</v>
      </c>
      <c r="Y55" s="78">
        <v>0</v>
      </c>
      <c r="Z55" s="78">
        <v>0</v>
      </c>
      <c r="AA55" s="78">
        <v>0</v>
      </c>
      <c r="AB55" s="78">
        <v>0</v>
      </c>
      <c r="AC55" s="78">
        <v>0</v>
      </c>
      <c r="AD55" s="78">
        <v>0</v>
      </c>
      <c r="AE55" s="78">
        <v>0</v>
      </c>
      <c r="AF55" s="78">
        <v>0</v>
      </c>
      <c r="AG55" s="78">
        <v>0</v>
      </c>
      <c r="AH55" s="78">
        <v>0</v>
      </c>
      <c r="AI55" s="78">
        <v>0</v>
      </c>
      <c r="AJ55" s="78">
        <v>0</v>
      </c>
      <c r="AM55" s="383">
        <f>F55+NPV(SDN,G55:INDEX(G55:AJ55,PAL))</f>
        <v>0</v>
      </c>
      <c r="AN55" s="415">
        <f>F55+NPV(SDN,G55:INDEX(G55:AJ55,PAL))</f>
        <v>0</v>
      </c>
      <c r="AO55" s="387">
        <f t="shared" si="20"/>
        <v>0</v>
      </c>
      <c r="AP55" s="59">
        <f>IF(COUNT(F55:INDEX(F55:AJ55,PAL+1))&lt;&gt;PAL+1,"Klaida",0)</f>
        <v>0</v>
      </c>
      <c r="AQ55" s="59"/>
      <c r="AR55" s="59"/>
      <c r="AS55" s="59"/>
      <c r="AT55" s="59"/>
      <c r="AU55" s="59"/>
      <c r="AV55" s="59"/>
      <c r="AW55" s="59"/>
      <c r="AX55" s="59"/>
      <c r="AY55" s="388"/>
    </row>
    <row r="56" spans="2:51">
      <c r="B56" s="66" t="s">
        <v>53</v>
      </c>
      <c r="C56" s="180" t="str">
        <f>IF(Kalba="EN",Data2!C$76,Data2!B$76) &amp; " "&amp; IF(Kalba="EN",Data2!C$77,Data2!B$77)</f>
        <v>SE žala (pasirinkite SE žalos komponentą)</v>
      </c>
      <c r="D56" s="62">
        <f>ROUND(SUM(D57:D59),0)</f>
        <v>0</v>
      </c>
      <c r="E56" s="62">
        <f>ROUND(SUM(E57:E59),0)</f>
        <v>0</v>
      </c>
      <c r="F56" s="170">
        <f>ROUND(SUM(F57:F59),0)</f>
        <v>0</v>
      </c>
      <c r="G56" s="170">
        <f t="shared" ref="G56:AJ56" si="21">ROUND(SUM(G57:G59),0)</f>
        <v>0</v>
      </c>
      <c r="H56" s="170">
        <f t="shared" si="21"/>
        <v>0</v>
      </c>
      <c r="I56" s="170">
        <f t="shared" si="21"/>
        <v>0</v>
      </c>
      <c r="J56" s="170">
        <f t="shared" si="21"/>
        <v>0</v>
      </c>
      <c r="K56" s="170">
        <f t="shared" si="21"/>
        <v>0</v>
      </c>
      <c r="L56" s="170">
        <f t="shared" si="21"/>
        <v>0</v>
      </c>
      <c r="M56" s="170">
        <f t="shared" si="21"/>
        <v>0</v>
      </c>
      <c r="N56" s="170">
        <f t="shared" si="21"/>
        <v>0</v>
      </c>
      <c r="O56" s="170">
        <f t="shared" si="21"/>
        <v>0</v>
      </c>
      <c r="P56" s="170">
        <f t="shared" si="21"/>
        <v>0</v>
      </c>
      <c r="Q56" s="170">
        <f t="shared" si="21"/>
        <v>0</v>
      </c>
      <c r="R56" s="170">
        <f t="shared" si="21"/>
        <v>0</v>
      </c>
      <c r="S56" s="170">
        <f t="shared" si="21"/>
        <v>0</v>
      </c>
      <c r="T56" s="170">
        <f t="shared" si="21"/>
        <v>0</v>
      </c>
      <c r="U56" s="170">
        <f t="shared" si="21"/>
        <v>0</v>
      </c>
      <c r="V56" s="170">
        <f t="shared" si="21"/>
        <v>0</v>
      </c>
      <c r="W56" s="170">
        <f t="shared" si="21"/>
        <v>0</v>
      </c>
      <c r="X56" s="170">
        <f t="shared" si="21"/>
        <v>0</v>
      </c>
      <c r="Y56" s="170">
        <f t="shared" si="21"/>
        <v>0</v>
      </c>
      <c r="Z56" s="170">
        <f t="shared" si="21"/>
        <v>0</v>
      </c>
      <c r="AA56" s="170">
        <f t="shared" si="21"/>
        <v>0</v>
      </c>
      <c r="AB56" s="170">
        <f t="shared" si="21"/>
        <v>0</v>
      </c>
      <c r="AC56" s="170">
        <f t="shared" si="21"/>
        <v>0</v>
      </c>
      <c r="AD56" s="170">
        <f t="shared" si="21"/>
        <v>0</v>
      </c>
      <c r="AE56" s="170">
        <f t="shared" si="21"/>
        <v>0</v>
      </c>
      <c r="AF56" s="170">
        <f t="shared" si="21"/>
        <v>0</v>
      </c>
      <c r="AG56" s="170">
        <f t="shared" si="21"/>
        <v>0</v>
      </c>
      <c r="AH56" s="170">
        <f t="shared" si="21"/>
        <v>0</v>
      </c>
      <c r="AI56" s="170">
        <f t="shared" si="21"/>
        <v>0</v>
      </c>
      <c r="AJ56" s="170">
        <f t="shared" si="21"/>
        <v>0</v>
      </c>
      <c r="AM56" s="382">
        <f>ROUND(SUM(AM57:AM59),0)</f>
        <v>0</v>
      </c>
      <c r="AN56" s="382">
        <f>F56+NPV(SDN,G56:INDEX(G56:AJ56,PAL))</f>
        <v>0</v>
      </c>
      <c r="AO56" s="387"/>
      <c r="AP56" s="59"/>
      <c r="AQ56" s="59"/>
      <c r="AR56" s="59"/>
      <c r="AS56" s="59"/>
      <c r="AT56" s="59"/>
      <c r="AU56" s="59"/>
      <c r="AV56" s="59"/>
      <c r="AW56" s="59"/>
      <c r="AX56" s="59"/>
      <c r="AY56" s="388"/>
    </row>
    <row r="57" spans="2:51">
      <c r="B57" s="199" t="s">
        <v>344</v>
      </c>
      <c r="C57" s="486" t="s">
        <v>69</v>
      </c>
      <c r="D57" s="65">
        <f>F57+NPV(SDN,G57:INDEX(G57:AJ57,PAL))</f>
        <v>0</v>
      </c>
      <c r="E57" s="65">
        <f>SUMIF($F$5:$AJ$5,"&lt;="&amp;PAL,$F57:$AJ57)</f>
        <v>0</v>
      </c>
      <c r="F57" s="78">
        <v>0</v>
      </c>
      <c r="G57" s="78">
        <v>0</v>
      </c>
      <c r="H57" s="78">
        <v>0</v>
      </c>
      <c r="I57" s="78">
        <v>0</v>
      </c>
      <c r="J57" s="78">
        <v>0</v>
      </c>
      <c r="K57" s="78">
        <v>0</v>
      </c>
      <c r="L57" s="78">
        <v>0</v>
      </c>
      <c r="M57" s="78">
        <v>0</v>
      </c>
      <c r="N57" s="78">
        <v>0</v>
      </c>
      <c r="O57" s="78">
        <v>0</v>
      </c>
      <c r="P57" s="78">
        <v>0</v>
      </c>
      <c r="Q57" s="78">
        <v>0</v>
      </c>
      <c r="R57" s="78">
        <v>0</v>
      </c>
      <c r="S57" s="78">
        <v>0</v>
      </c>
      <c r="T57" s="78">
        <v>0</v>
      </c>
      <c r="U57" s="78">
        <v>0</v>
      </c>
      <c r="V57" s="78">
        <v>0</v>
      </c>
      <c r="W57" s="78">
        <v>0</v>
      </c>
      <c r="X57" s="78">
        <v>0</v>
      </c>
      <c r="Y57" s="78">
        <v>0</v>
      </c>
      <c r="Z57" s="78">
        <v>0</v>
      </c>
      <c r="AA57" s="78">
        <v>0</v>
      </c>
      <c r="AB57" s="78">
        <v>0</v>
      </c>
      <c r="AC57" s="78">
        <v>0</v>
      </c>
      <c r="AD57" s="78">
        <v>0</v>
      </c>
      <c r="AE57" s="78">
        <v>0</v>
      </c>
      <c r="AF57" s="78">
        <v>0</v>
      </c>
      <c r="AG57" s="78">
        <v>0</v>
      </c>
      <c r="AH57" s="78">
        <v>0</v>
      </c>
      <c r="AI57" s="78">
        <v>0</v>
      </c>
      <c r="AJ57" s="78">
        <v>0</v>
      </c>
      <c r="AM57" s="383">
        <f>F57+NPV(SDN,G57:INDEX(G57:AJ57,PAL))</f>
        <v>0</v>
      </c>
      <c r="AN57" s="415">
        <f>F57+NPV(SDN,G57:INDEX(G57:AJ57,PAL))</f>
        <v>0</v>
      </c>
      <c r="AO57" s="387">
        <f>IF(COUNTIF(AP57:AY57,"Klaida")&gt;0,1,0)</f>
        <v>0</v>
      </c>
      <c r="AP57" s="59">
        <f>IF(COUNT(F57:INDEX(F57:AJ57,PAL+1))&lt;&gt;PAL+1,"Klaida",0)</f>
        <v>0</v>
      </c>
      <c r="AQ57" s="59"/>
      <c r="AR57" s="59"/>
      <c r="AS57" s="59"/>
      <c r="AT57" s="59"/>
      <c r="AU57" s="59"/>
      <c r="AV57" s="59"/>
      <c r="AW57" s="59"/>
      <c r="AX57" s="59"/>
      <c r="AY57" s="388"/>
    </row>
    <row r="58" spans="2:51">
      <c r="B58" s="199" t="s">
        <v>345</v>
      </c>
      <c r="C58" s="486" t="s">
        <v>69</v>
      </c>
      <c r="D58" s="65">
        <f>F58+NPV(SDN,G58:INDEX(G58:AJ58,PAL))</f>
        <v>0</v>
      </c>
      <c r="E58" s="65">
        <f>SUMIF($F$5:$AJ$5,"&lt;="&amp;PAL,$F58:$AJ58)</f>
        <v>0</v>
      </c>
      <c r="F58" s="78">
        <v>0</v>
      </c>
      <c r="G58" s="78">
        <v>0</v>
      </c>
      <c r="H58" s="78">
        <v>0</v>
      </c>
      <c r="I58" s="78">
        <v>0</v>
      </c>
      <c r="J58" s="78">
        <v>0</v>
      </c>
      <c r="K58" s="78">
        <v>0</v>
      </c>
      <c r="L58" s="78">
        <v>0</v>
      </c>
      <c r="M58" s="78">
        <v>0</v>
      </c>
      <c r="N58" s="78">
        <v>0</v>
      </c>
      <c r="O58" s="78">
        <v>0</v>
      </c>
      <c r="P58" s="78">
        <v>0</v>
      </c>
      <c r="Q58" s="78">
        <v>0</v>
      </c>
      <c r="R58" s="78">
        <v>0</v>
      </c>
      <c r="S58" s="78">
        <v>0</v>
      </c>
      <c r="T58" s="78">
        <v>0</v>
      </c>
      <c r="U58" s="78">
        <v>0</v>
      </c>
      <c r="V58" s="78">
        <v>0</v>
      </c>
      <c r="W58" s="78">
        <v>0</v>
      </c>
      <c r="X58" s="78">
        <v>0</v>
      </c>
      <c r="Y58" s="78">
        <v>0</v>
      </c>
      <c r="Z58" s="78">
        <v>0</v>
      </c>
      <c r="AA58" s="78">
        <v>0</v>
      </c>
      <c r="AB58" s="78">
        <v>0</v>
      </c>
      <c r="AC58" s="78">
        <v>0</v>
      </c>
      <c r="AD58" s="78">
        <v>0</v>
      </c>
      <c r="AE58" s="78">
        <v>0</v>
      </c>
      <c r="AF58" s="78">
        <v>0</v>
      </c>
      <c r="AG58" s="78">
        <v>0</v>
      </c>
      <c r="AH58" s="78">
        <v>0</v>
      </c>
      <c r="AI58" s="78">
        <v>0</v>
      </c>
      <c r="AJ58" s="78">
        <v>0</v>
      </c>
      <c r="AM58" s="383">
        <f>F58+NPV(SDN,G58:INDEX(G58:AJ58,PAL))</f>
        <v>0</v>
      </c>
      <c r="AN58" s="415">
        <f>F58+NPV(SDN,G58:INDEX(G58:AJ58,PAL))</f>
        <v>0</v>
      </c>
      <c r="AO58" s="387">
        <f>IF(COUNTIF(AP58:AY58,"Klaida")&gt;0,1,0)</f>
        <v>0</v>
      </c>
      <c r="AP58" s="59">
        <f>IF(COUNT(F58:INDEX(F58:AJ58,PAL+1))&lt;&gt;PAL+1,"Klaida",0)</f>
        <v>0</v>
      </c>
      <c r="AQ58" s="59"/>
      <c r="AR58" s="59"/>
      <c r="AS58" s="59"/>
      <c r="AT58" s="59"/>
      <c r="AU58" s="59"/>
      <c r="AV58" s="59"/>
      <c r="AW58" s="59"/>
      <c r="AX58" s="59"/>
      <c r="AY58" s="388"/>
    </row>
    <row r="59" spans="2:51" ht="13.5" thickBot="1">
      <c r="B59" s="199" t="s">
        <v>346</v>
      </c>
      <c r="C59" s="486" t="s">
        <v>69</v>
      </c>
      <c r="D59" s="65">
        <f>F59+NPV(SDN,G59:INDEX(G59:AJ59,PAL))</f>
        <v>0</v>
      </c>
      <c r="E59" s="65">
        <f>SUMIF($F$5:$AJ$5,"&lt;="&amp;PAL,$F59:$AJ59)</f>
        <v>0</v>
      </c>
      <c r="F59" s="78">
        <v>0</v>
      </c>
      <c r="G59" s="78">
        <v>0</v>
      </c>
      <c r="H59" s="78">
        <v>0</v>
      </c>
      <c r="I59" s="78">
        <v>0</v>
      </c>
      <c r="J59" s="78">
        <v>0</v>
      </c>
      <c r="K59" s="78">
        <v>0</v>
      </c>
      <c r="L59" s="78">
        <v>0</v>
      </c>
      <c r="M59" s="78">
        <v>0</v>
      </c>
      <c r="N59" s="78">
        <v>0</v>
      </c>
      <c r="O59" s="78">
        <v>0</v>
      </c>
      <c r="P59" s="78">
        <v>0</v>
      </c>
      <c r="Q59" s="78">
        <v>0</v>
      </c>
      <c r="R59" s="78">
        <v>0</v>
      </c>
      <c r="S59" s="78">
        <v>0</v>
      </c>
      <c r="T59" s="78">
        <v>0</v>
      </c>
      <c r="U59" s="78">
        <v>0</v>
      </c>
      <c r="V59" s="78">
        <v>0</v>
      </c>
      <c r="W59" s="78">
        <v>0</v>
      </c>
      <c r="X59" s="78">
        <v>0</v>
      </c>
      <c r="Y59" s="78">
        <v>0</v>
      </c>
      <c r="Z59" s="78">
        <v>0</v>
      </c>
      <c r="AA59" s="78">
        <v>0</v>
      </c>
      <c r="AB59" s="78">
        <v>0</v>
      </c>
      <c r="AC59" s="78">
        <v>0</v>
      </c>
      <c r="AD59" s="78">
        <v>0</v>
      </c>
      <c r="AE59" s="78">
        <v>0</v>
      </c>
      <c r="AF59" s="78">
        <v>0</v>
      </c>
      <c r="AG59" s="78">
        <v>0</v>
      </c>
      <c r="AH59" s="78">
        <v>0</v>
      </c>
      <c r="AI59" s="78">
        <v>0</v>
      </c>
      <c r="AJ59" s="78">
        <v>0</v>
      </c>
      <c r="AM59" s="394">
        <f>F59+NPV(SDN,G59:INDEX(G59:AJ59,PAL))</f>
        <v>0</v>
      </c>
      <c r="AN59" s="416">
        <f>F59+NPV(SDN,G59:INDEX(G59:AJ59,PAL))</f>
        <v>0</v>
      </c>
      <c r="AO59" s="391">
        <f>IF(COUNTIF(AP59:AY59,"Klaida")&gt;0,1,0)</f>
        <v>0</v>
      </c>
      <c r="AP59" s="392">
        <f>IF(COUNT(F59:INDEX(F59:AJ59,PAL+1))&lt;&gt;PAL+1,"Klaida",0)</f>
        <v>0</v>
      </c>
      <c r="AQ59" s="392"/>
      <c r="AR59" s="392"/>
      <c r="AS59" s="392"/>
      <c r="AT59" s="392"/>
      <c r="AU59" s="392"/>
      <c r="AV59" s="392"/>
      <c r="AW59" s="392"/>
      <c r="AX59" s="392"/>
      <c r="AY59" s="393"/>
    </row>
    <row r="60" spans="2:51"/>
    <row r="61" spans="2:51">
      <c r="C61" s="404" t="str">
        <f>IF(Kalba="EN",Data2!C79,Data2!B79)</f>
        <v>Finansinės analizės (FA) rodiklių apskaičiavimas</v>
      </c>
      <c r="D61" s="207"/>
      <c r="E61" s="207"/>
      <c r="F61" s="207"/>
      <c r="G61" s="207"/>
      <c r="H61" s="207"/>
      <c r="I61" s="207"/>
      <c r="J61" s="207"/>
      <c r="K61" s="207"/>
      <c r="L61" s="207"/>
      <c r="M61" s="207"/>
      <c r="N61" s="207"/>
      <c r="O61" s="207"/>
      <c r="P61" s="207"/>
      <c r="Q61" s="207"/>
      <c r="R61" s="207"/>
      <c r="S61" s="207"/>
      <c r="T61" s="207"/>
      <c r="U61" s="207"/>
      <c r="V61" s="207"/>
      <c r="W61" s="207"/>
      <c r="X61" s="207"/>
      <c r="Y61" s="207"/>
      <c r="Z61" s="207"/>
      <c r="AA61" s="207"/>
      <c r="AB61" s="207"/>
      <c r="AC61" s="207"/>
      <c r="AD61" s="207"/>
      <c r="AE61" s="207"/>
      <c r="AF61" s="207"/>
      <c r="AG61" s="207"/>
      <c r="AH61" s="207"/>
      <c r="AI61" s="207"/>
      <c r="AJ61" s="207"/>
    </row>
    <row r="62" spans="2:51">
      <c r="C62" s="68" t="str">
        <f>IF(Kalba="EN",Data2!C80,Data2!B80)</f>
        <v>FA rodiklių investicijoms lėšų srautas (realiąja išraiška)</v>
      </c>
      <c r="D62" s="69"/>
      <c r="E62" s="69"/>
      <c r="F62" s="65">
        <f t="shared" ref="F62:AJ62" si="22">ROUND(SUM(F16:F17)-SUM(F7,F22),0)</f>
        <v>0</v>
      </c>
      <c r="G62" s="65">
        <f t="shared" si="22"/>
        <v>0</v>
      </c>
      <c r="H62" s="65">
        <f t="shared" si="22"/>
        <v>0</v>
      </c>
      <c r="I62" s="65">
        <f t="shared" si="22"/>
        <v>0</v>
      </c>
      <c r="J62" s="65">
        <f t="shared" si="22"/>
        <v>0</v>
      </c>
      <c r="K62" s="65">
        <f t="shared" si="22"/>
        <v>0</v>
      </c>
      <c r="L62" s="65">
        <f t="shared" si="22"/>
        <v>0</v>
      </c>
      <c r="M62" s="65">
        <f t="shared" si="22"/>
        <v>0</v>
      </c>
      <c r="N62" s="65">
        <f t="shared" si="22"/>
        <v>0</v>
      </c>
      <c r="O62" s="65">
        <f t="shared" si="22"/>
        <v>0</v>
      </c>
      <c r="P62" s="65">
        <f t="shared" si="22"/>
        <v>0</v>
      </c>
      <c r="Q62" s="65">
        <f t="shared" si="22"/>
        <v>0</v>
      </c>
      <c r="R62" s="65">
        <f t="shared" si="22"/>
        <v>0</v>
      </c>
      <c r="S62" s="65">
        <f t="shared" si="22"/>
        <v>0</v>
      </c>
      <c r="T62" s="65">
        <f t="shared" si="22"/>
        <v>0</v>
      </c>
      <c r="U62" s="65">
        <f t="shared" si="22"/>
        <v>0</v>
      </c>
      <c r="V62" s="65">
        <f t="shared" si="22"/>
        <v>0</v>
      </c>
      <c r="W62" s="65">
        <f t="shared" si="22"/>
        <v>0</v>
      </c>
      <c r="X62" s="65">
        <f t="shared" si="22"/>
        <v>0</v>
      </c>
      <c r="Y62" s="65">
        <f t="shared" si="22"/>
        <v>0</v>
      </c>
      <c r="Z62" s="65">
        <f t="shared" si="22"/>
        <v>0</v>
      </c>
      <c r="AA62" s="65">
        <f t="shared" si="22"/>
        <v>0</v>
      </c>
      <c r="AB62" s="65">
        <f t="shared" si="22"/>
        <v>0</v>
      </c>
      <c r="AC62" s="65">
        <f t="shared" si="22"/>
        <v>0</v>
      </c>
      <c r="AD62" s="65">
        <f t="shared" si="22"/>
        <v>0</v>
      </c>
      <c r="AE62" s="65">
        <f t="shared" si="22"/>
        <v>0</v>
      </c>
      <c r="AF62" s="65">
        <f t="shared" si="22"/>
        <v>0</v>
      </c>
      <c r="AG62" s="65">
        <f t="shared" si="22"/>
        <v>0</v>
      </c>
      <c r="AH62" s="65">
        <f t="shared" si="22"/>
        <v>0</v>
      </c>
      <c r="AI62" s="65">
        <f t="shared" si="22"/>
        <v>0</v>
      </c>
      <c r="AJ62" s="65">
        <f t="shared" si="22"/>
        <v>0</v>
      </c>
    </row>
    <row r="63" spans="2:51">
      <c r="C63" s="68" t="str">
        <f>IF(Kalba="EN",Data2!C82,Data2!B82)</f>
        <v>Suminis finansinio gyvybingumo lėšų srautas (realiąja išraiška)</v>
      </c>
      <c r="D63" s="70"/>
      <c r="E63" s="70"/>
      <c r="F63" s="65">
        <f>ROUND(SUM(F17,F35)-SUM(F7,F21,F30),0)</f>
        <v>0</v>
      </c>
      <c r="G63" s="65">
        <f t="shared" ref="G63:AJ63" si="23">ROUND(SUM(G17,G35)-SUM(G7,G21,G30)+F63,0)</f>
        <v>0</v>
      </c>
      <c r="H63" s="65">
        <f t="shared" si="23"/>
        <v>0</v>
      </c>
      <c r="I63" s="65">
        <f t="shared" si="23"/>
        <v>0</v>
      </c>
      <c r="J63" s="65">
        <f t="shared" si="23"/>
        <v>0</v>
      </c>
      <c r="K63" s="65">
        <f t="shared" si="23"/>
        <v>0</v>
      </c>
      <c r="L63" s="65">
        <f t="shared" si="23"/>
        <v>0</v>
      </c>
      <c r="M63" s="65">
        <f t="shared" si="23"/>
        <v>0</v>
      </c>
      <c r="N63" s="65">
        <f t="shared" si="23"/>
        <v>0</v>
      </c>
      <c r="O63" s="65">
        <f t="shared" si="23"/>
        <v>0</v>
      </c>
      <c r="P63" s="65">
        <f t="shared" si="23"/>
        <v>0</v>
      </c>
      <c r="Q63" s="65">
        <f t="shared" si="23"/>
        <v>0</v>
      </c>
      <c r="R63" s="65">
        <f t="shared" si="23"/>
        <v>0</v>
      </c>
      <c r="S63" s="65">
        <f t="shared" si="23"/>
        <v>0</v>
      </c>
      <c r="T63" s="65">
        <f t="shared" si="23"/>
        <v>0</v>
      </c>
      <c r="U63" s="65">
        <f t="shared" si="23"/>
        <v>0</v>
      </c>
      <c r="V63" s="65">
        <f t="shared" si="23"/>
        <v>0</v>
      </c>
      <c r="W63" s="65">
        <f t="shared" si="23"/>
        <v>0</v>
      </c>
      <c r="X63" s="65">
        <f t="shared" si="23"/>
        <v>0</v>
      </c>
      <c r="Y63" s="65">
        <f t="shared" si="23"/>
        <v>0</v>
      </c>
      <c r="Z63" s="65">
        <f t="shared" si="23"/>
        <v>0</v>
      </c>
      <c r="AA63" s="65">
        <f t="shared" si="23"/>
        <v>0</v>
      </c>
      <c r="AB63" s="65">
        <f t="shared" si="23"/>
        <v>0</v>
      </c>
      <c r="AC63" s="65">
        <f t="shared" si="23"/>
        <v>0</v>
      </c>
      <c r="AD63" s="65">
        <f t="shared" si="23"/>
        <v>0</v>
      </c>
      <c r="AE63" s="65">
        <f t="shared" si="23"/>
        <v>0</v>
      </c>
      <c r="AF63" s="65">
        <f t="shared" si="23"/>
        <v>0</v>
      </c>
      <c r="AG63" s="65">
        <f t="shared" si="23"/>
        <v>0</v>
      </c>
      <c r="AH63" s="65">
        <f t="shared" si="23"/>
        <v>0</v>
      </c>
      <c r="AI63" s="65">
        <f t="shared" si="23"/>
        <v>0</v>
      </c>
      <c r="AJ63" s="65">
        <f t="shared" si="23"/>
        <v>0</v>
      </c>
    </row>
    <row r="64" spans="2:51">
      <c r="C64" s="68" t="str">
        <f>IF(Kalba="EN",Data2!C84,Data2!B84)</f>
        <v>FA rodiklių kapitalui lėšų srautas (realiąja išraiška)</v>
      </c>
      <c r="D64" s="69"/>
      <c r="E64" s="69"/>
      <c r="F64" s="65">
        <f t="shared" ref="F64:AJ64" si="24">SUM(F16,F17)-SUM(F21,F38,F40,F41,F46)+IF(AND(F5&gt;Investiciju_metu_skaicius,F22&gt;0,SUM(F38:F40,F41,F44)&gt;0),MIN(F22,SUM(F38:F40,F41,F44)),0)</f>
        <v>0</v>
      </c>
      <c r="G64" s="65">
        <f t="shared" si="24"/>
        <v>0</v>
      </c>
      <c r="H64" s="65">
        <f t="shared" si="24"/>
        <v>0</v>
      </c>
      <c r="I64" s="65">
        <f t="shared" si="24"/>
        <v>0</v>
      </c>
      <c r="J64" s="65">
        <f t="shared" si="24"/>
        <v>0</v>
      </c>
      <c r="K64" s="65">
        <f t="shared" si="24"/>
        <v>0</v>
      </c>
      <c r="L64" s="65">
        <f t="shared" si="24"/>
        <v>0</v>
      </c>
      <c r="M64" s="65">
        <f t="shared" si="24"/>
        <v>0</v>
      </c>
      <c r="N64" s="65">
        <f t="shared" si="24"/>
        <v>0</v>
      </c>
      <c r="O64" s="65">
        <f t="shared" si="24"/>
        <v>0</v>
      </c>
      <c r="P64" s="65">
        <f t="shared" si="24"/>
        <v>0</v>
      </c>
      <c r="Q64" s="65">
        <f t="shared" si="24"/>
        <v>0</v>
      </c>
      <c r="R64" s="65">
        <f t="shared" si="24"/>
        <v>0</v>
      </c>
      <c r="S64" s="65">
        <f t="shared" si="24"/>
        <v>0</v>
      </c>
      <c r="T64" s="65">
        <f t="shared" si="24"/>
        <v>0</v>
      </c>
      <c r="U64" s="65">
        <f t="shared" si="24"/>
        <v>0</v>
      </c>
      <c r="V64" s="65">
        <f t="shared" si="24"/>
        <v>0</v>
      </c>
      <c r="W64" s="65">
        <f t="shared" si="24"/>
        <v>0</v>
      </c>
      <c r="X64" s="65">
        <f t="shared" si="24"/>
        <v>0</v>
      </c>
      <c r="Y64" s="65">
        <f t="shared" si="24"/>
        <v>0</v>
      </c>
      <c r="Z64" s="65">
        <f t="shared" si="24"/>
        <v>0</v>
      </c>
      <c r="AA64" s="65">
        <f t="shared" si="24"/>
        <v>0</v>
      </c>
      <c r="AB64" s="65">
        <f t="shared" si="24"/>
        <v>0</v>
      </c>
      <c r="AC64" s="65">
        <f t="shared" si="24"/>
        <v>0</v>
      </c>
      <c r="AD64" s="65">
        <f t="shared" si="24"/>
        <v>0</v>
      </c>
      <c r="AE64" s="65">
        <f t="shared" si="24"/>
        <v>0</v>
      </c>
      <c r="AF64" s="65">
        <f t="shared" si="24"/>
        <v>0</v>
      </c>
      <c r="AG64" s="65">
        <f t="shared" si="24"/>
        <v>0</v>
      </c>
      <c r="AH64" s="65">
        <f t="shared" si="24"/>
        <v>0</v>
      </c>
      <c r="AI64" s="65">
        <f t="shared" si="24"/>
        <v>0</v>
      </c>
      <c r="AJ64" s="65">
        <f t="shared" si="24"/>
        <v>0</v>
      </c>
    </row>
    <row r="65" spans="3:36">
      <c r="C65" s="68" t="str">
        <f>IF(Kalba="EN",Data2!C86,Data2!B86)</f>
        <v>Finansinė grynoji dabartinė vertė investicijoms - FGDV(I)</v>
      </c>
      <c r="D65" s="71">
        <f>F62+NPV(FDN,G62:INDEX(G62:AJ62,PAL))</f>
        <v>0</v>
      </c>
      <c r="E65" s="72"/>
    </row>
    <row r="66" spans="3:36">
      <c r="C66" s="68" t="str">
        <f>IF(Kalba="EN",Data2!C87,Data2!B87)</f>
        <v>Finansinė vidinė grąžos norma investicijoms - FVGN(I)</v>
      </c>
      <c r="D66" s="73" t="str">
        <f>IF(ISERROR(E66),"Nėra reikšmės",E66)</f>
        <v>Nėra reikšmės</v>
      </c>
      <c r="E66" s="200" t="e">
        <f>IRR(F62:INDEX(F62:AJ62,PAL+1))</f>
        <v>#NUM!</v>
      </c>
    </row>
    <row r="67" spans="3:36">
      <c r="C67" s="68" t="str">
        <f>IF(Kalba="EN",Data2!C88,Data2!B88)</f>
        <v>Finansinė modifikuota vidinė grąžos norma investicijoms - FMVGN(I)</v>
      </c>
      <c r="D67" s="74" t="str">
        <f>IF(ISERROR(E67),"Nėra reikšmės",E67)</f>
        <v>Nėra reikšmės</v>
      </c>
      <c r="E67" s="200" t="e">
        <f>MIRR(F62:INDEX(F62:AJ62,PAL+1),FDN,FDN)</f>
        <v>#DIV/0!</v>
      </c>
      <c r="G67" s="81"/>
    </row>
    <row r="68" spans="3:36">
      <c r="C68" s="68" t="str">
        <f>IF(Kalba="EN",Data2!C89,Data2!B89)</f>
        <v>Finansinis naudos ir išlaidų santykis - FNIS</v>
      </c>
      <c r="D68" s="75" t="str">
        <f>IF(ISERROR(D17/SUM(D7,-D16,D22)),"-",D17/SUM(D7,-D16,D22))</f>
        <v>-</v>
      </c>
      <c r="E68" s="72"/>
      <c r="G68" s="82"/>
      <c r="H68" s="82"/>
    </row>
    <row r="69" spans="3:36">
      <c r="C69" s="68" t="str">
        <f>IF(Kalba="EN",Data2!C90,Data2!B90)</f>
        <v>Finansinis gyvybingumas (realiąja išraiška)</v>
      </c>
      <c r="D69" s="76" t="str">
        <f>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row>
    <row r="70" spans="3:36">
      <c r="C70" s="68" t="str">
        <f>IF(Kalba="EN",Data2!C92,Data2!B92)</f>
        <v>Finansinė grynoji dabartinė vertė kapitalui - FGDV(K)</v>
      </c>
      <c r="D70" s="71">
        <f>F64+NPV(FDN,G64:INDEX(G64:AJ64,PAL))</f>
        <v>0</v>
      </c>
      <c r="E70" s="72"/>
      <c r="G70" s="82"/>
      <c r="H70" s="82"/>
    </row>
    <row r="71" spans="3:36">
      <c r="C71" s="68" t="str">
        <f>IF(Kalba="EN",Data2!C93,Data2!B93)</f>
        <v>Finansinė vidinė grąžos norma kapitalui - FVGN(K)</v>
      </c>
      <c r="D71" s="73" t="str">
        <f>IF(ISERROR(E71),"Nėra reikšmės",E71)</f>
        <v>Nėra reikšmės</v>
      </c>
      <c r="E71" s="201" t="e">
        <f>IRR(F64:INDEX(F64:AJ64,PAL+1))</f>
        <v>#NUM!</v>
      </c>
    </row>
    <row r="72" spans="3:36">
      <c r="C72" s="68" t="str">
        <f>IF(Kalba="EN",Data2!C94,Data2!B94)</f>
        <v>Finansinė modifikuota vidinė grąžos norma kapitalui - FMVGN(K)</v>
      </c>
      <c r="D72" s="74" t="str">
        <f>IF(ISERROR(E72),"Nėra reikšmės",E72)</f>
        <v>Nėra reikšmės</v>
      </c>
      <c r="E72" s="201" t="e">
        <f>MIRR(F64:INDEX(F64:AJ64,PAL+1),FDN,FDN)</f>
        <v>#DIV/0!</v>
      </c>
    </row>
    <row r="73" spans="3:36"/>
    <row r="74" spans="3:36">
      <c r="C74" s="404" t="str">
        <f>IF(Kalba="EN",Data2!C95,Data2!B95)</f>
        <v>Ekonominės analizės (EA) rodiklių apskaičiavimas</v>
      </c>
      <c r="D74" s="207"/>
      <c r="E74" s="207"/>
      <c r="F74" s="207"/>
      <c r="G74" s="207"/>
      <c r="H74" s="207"/>
      <c r="I74" s="207"/>
      <c r="J74" s="207"/>
      <c r="K74" s="207"/>
      <c r="L74" s="207"/>
      <c r="M74" s="207"/>
      <c r="N74" s="207"/>
      <c r="O74" s="207"/>
      <c r="P74" s="207"/>
      <c r="Q74" s="207"/>
      <c r="R74" s="207"/>
      <c r="S74" s="207"/>
      <c r="T74" s="207"/>
      <c r="U74" s="207"/>
      <c r="V74" s="207"/>
      <c r="W74" s="207"/>
      <c r="X74" s="207"/>
      <c r="Y74" s="207"/>
      <c r="Z74" s="207"/>
      <c r="AA74" s="207"/>
      <c r="AB74" s="207"/>
      <c r="AC74" s="207"/>
      <c r="AD74" s="207"/>
      <c r="AE74" s="207"/>
      <c r="AF74" s="207"/>
      <c r="AG74" s="207"/>
      <c r="AH74" s="207"/>
      <c r="AI74" s="207"/>
      <c r="AJ74" s="207"/>
    </row>
    <row r="75" spans="3:36">
      <c r="C75" s="68" t="str">
        <f>IF(Kalba="EN",Data2!C96,Data2!B96)</f>
        <v>EA rodiklių lėšų srautas (realiąja išraiška)</v>
      </c>
      <c r="D75" s="69"/>
      <c r="E75" s="69"/>
      <c r="F75" s="65" t="e">
        <f>IF(pvm_susigrazinimas="Taip",SUMPRODUCT(F$16,Data1!$C$63,Data1!$D$11)-SUMPRODUCT(F$8:F$15,Data1!$E$55:$E$62,Data1!$D$3:$D$10)-SUMPRODUCT(F$23:F$28,Data1!$E$70:$E$75,Data1!$D$18:$D$23)+F47,SUMPRODUCT(F$16,Data1!$C$63)-SUMPRODUCT(F$8:F$15,Data1!$E$55:$E$62)-SUMPRODUCT(F$23:F$28,Data1!$E$70:$E$75)+F47)</f>
        <v>#VALUE!</v>
      </c>
      <c r="G75" s="65" t="e">
        <f>IF(pvm_susigrazinimas="Taip",SUMPRODUCT(G$16,Data1!$C$63,Data1!$D$11)-SUMPRODUCT(G$8:G$15,Data1!$E$55:$E$62,Data1!$D$3:$D$10)-SUMPRODUCT(G$23:G$28,Data1!$E$70:$E$75,Data1!$D$18:$D$23)+G47,SUMPRODUCT(G$16,Data1!$C$63)-SUMPRODUCT(G$8:G$15,Data1!$E$55:$E$62)-SUMPRODUCT(G$23:G$28,Data1!$E$70:$E$75)+G47)</f>
        <v>#VALUE!</v>
      </c>
      <c r="H75" s="65" t="e">
        <f>IF(pvm_susigrazinimas="Taip",SUMPRODUCT(H$16,Data1!$C$63,Data1!$D$11)-SUMPRODUCT(H$8:H$15,Data1!$E$55:$E$62,Data1!$D$3:$D$10)-SUMPRODUCT(H$23:H$28,Data1!$E$70:$E$75,Data1!$D$18:$D$23)+H47,SUMPRODUCT(H$16,Data1!$C$63)-SUMPRODUCT(H$8:H$15,Data1!$E$55:$E$62)-SUMPRODUCT(H$23:H$28,Data1!$E$70:$E$75)+H47)</f>
        <v>#VALUE!</v>
      </c>
      <c r="I75" s="65" t="e">
        <f>IF(pvm_susigrazinimas="Taip",SUMPRODUCT(I$16,Data1!$C$63,Data1!$D$11)-SUMPRODUCT(I$8:I$15,Data1!$E$55:$E$62,Data1!$D$3:$D$10)-SUMPRODUCT(I$23:I$28,Data1!$E$70:$E$75,Data1!$D$18:$D$23)+I47,SUMPRODUCT(I$16,Data1!$C$63)-SUMPRODUCT(I$8:I$15,Data1!$E$55:$E$62)-SUMPRODUCT(I$23:I$28,Data1!$E$70:$E$75)+I47)</f>
        <v>#VALUE!</v>
      </c>
      <c r="J75" s="65" t="e">
        <f>IF(pvm_susigrazinimas="Taip",SUMPRODUCT(J$16,Data1!$C$63,Data1!$D$11)-SUMPRODUCT(J$8:J$15,Data1!$E$55:$E$62,Data1!$D$3:$D$10)-SUMPRODUCT(J$23:J$28,Data1!$E$70:$E$75,Data1!$D$18:$D$23)+J47,SUMPRODUCT(J$16,Data1!$C$63)-SUMPRODUCT(J$8:J$15,Data1!$E$55:$E$62)-SUMPRODUCT(J$23:J$28,Data1!$E$70:$E$75)+J47)</f>
        <v>#VALUE!</v>
      </c>
      <c r="K75" s="65" t="e">
        <f>IF(pvm_susigrazinimas="Taip",SUMPRODUCT(K$16,Data1!$C$63,Data1!$D$11)-SUMPRODUCT(K$8:K$15,Data1!$E$55:$E$62,Data1!$D$3:$D$10)-SUMPRODUCT(K$23:K$28,Data1!$E$70:$E$75,Data1!$D$18:$D$23)+K47,SUMPRODUCT(K$16,Data1!$C$63)-SUMPRODUCT(K$8:K$15,Data1!$E$55:$E$62)-SUMPRODUCT(K$23:K$28,Data1!$E$70:$E$75)+K47)</f>
        <v>#VALUE!</v>
      </c>
      <c r="L75" s="65" t="e">
        <f>IF(pvm_susigrazinimas="Taip",SUMPRODUCT(L$16,Data1!$C$63,Data1!$D$11)-SUMPRODUCT(L$8:L$15,Data1!$E$55:$E$62,Data1!$D$3:$D$10)-SUMPRODUCT(L$23:L$28,Data1!$E$70:$E$75,Data1!$D$18:$D$23)+L47,SUMPRODUCT(L$16,Data1!$C$63)-SUMPRODUCT(L$8:L$15,Data1!$E$55:$E$62)-SUMPRODUCT(L$23:L$28,Data1!$E$70:$E$75)+L47)</f>
        <v>#VALUE!</v>
      </c>
      <c r="M75" s="65" t="e">
        <f>IF(pvm_susigrazinimas="Taip",SUMPRODUCT(M$16,Data1!$C$63,Data1!$D$11)-SUMPRODUCT(M$8:M$15,Data1!$E$55:$E$62,Data1!$D$3:$D$10)-SUMPRODUCT(M$23:M$28,Data1!$E$70:$E$75,Data1!$D$18:$D$23)+M47,SUMPRODUCT(M$16,Data1!$C$63)-SUMPRODUCT(M$8:M$15,Data1!$E$55:$E$62)-SUMPRODUCT(M$23:M$28,Data1!$E$70:$E$75)+M47)</f>
        <v>#VALUE!</v>
      </c>
      <c r="N75" s="65" t="e">
        <f>IF(pvm_susigrazinimas="Taip",SUMPRODUCT(N$16,Data1!$C$63,Data1!$D$11)-SUMPRODUCT(N$8:N$15,Data1!$E$55:$E$62,Data1!$D$3:$D$10)-SUMPRODUCT(N$23:N$28,Data1!$E$70:$E$75,Data1!$D$18:$D$23)+N47,SUMPRODUCT(N$16,Data1!$C$63)-SUMPRODUCT(N$8:N$15,Data1!$E$55:$E$62)-SUMPRODUCT(N$23:N$28,Data1!$E$70:$E$75)+N47)</f>
        <v>#VALUE!</v>
      </c>
      <c r="O75" s="65" t="e">
        <f>IF(pvm_susigrazinimas="Taip",SUMPRODUCT(O$16,Data1!$C$63,Data1!$D$11)-SUMPRODUCT(O$8:O$15,Data1!$E$55:$E$62,Data1!$D$3:$D$10)-SUMPRODUCT(O$23:O$28,Data1!$E$70:$E$75,Data1!$D$18:$D$23)+O47,SUMPRODUCT(O$16,Data1!$C$63)-SUMPRODUCT(O$8:O$15,Data1!$E$55:$E$62)-SUMPRODUCT(O$23:O$28,Data1!$E$70:$E$75)+O47)</f>
        <v>#VALUE!</v>
      </c>
      <c r="P75" s="65" t="e">
        <f>IF(pvm_susigrazinimas="Taip",SUMPRODUCT(P$16,Data1!$C$63,Data1!$D$11)-SUMPRODUCT(P$8:P$15,Data1!$E$55:$E$62,Data1!$D$3:$D$10)-SUMPRODUCT(P$23:P$28,Data1!$E$70:$E$75,Data1!$D$18:$D$23)+P47,SUMPRODUCT(P$16,Data1!$C$63)-SUMPRODUCT(P$8:P$15,Data1!$E$55:$E$62)-SUMPRODUCT(P$23:P$28,Data1!$E$70:$E$75)+P47)</f>
        <v>#VALUE!</v>
      </c>
      <c r="Q75" s="65" t="e">
        <f>IF(pvm_susigrazinimas="Taip",SUMPRODUCT(Q$16,Data1!$C$63,Data1!$D$11)-SUMPRODUCT(Q$8:Q$15,Data1!$E$55:$E$62,Data1!$D$3:$D$10)-SUMPRODUCT(Q$23:Q$28,Data1!$E$70:$E$75,Data1!$D$18:$D$23)+Q47,SUMPRODUCT(Q$16,Data1!$C$63)-SUMPRODUCT(Q$8:Q$15,Data1!$E$55:$E$62)-SUMPRODUCT(Q$23:Q$28,Data1!$E$70:$E$75)+Q47)</f>
        <v>#VALUE!</v>
      </c>
      <c r="R75" s="65" t="e">
        <f>IF(pvm_susigrazinimas="Taip",SUMPRODUCT(R$16,Data1!$C$63,Data1!$D$11)-SUMPRODUCT(R$8:R$15,Data1!$E$55:$E$62,Data1!$D$3:$D$10)-SUMPRODUCT(R$23:R$28,Data1!$E$70:$E$75,Data1!$D$18:$D$23)+R47,SUMPRODUCT(R$16,Data1!$C$63)-SUMPRODUCT(R$8:R$15,Data1!$E$55:$E$62)-SUMPRODUCT(R$23:R$28,Data1!$E$70:$E$75)+R47)</f>
        <v>#VALUE!</v>
      </c>
      <c r="S75" s="65" t="e">
        <f>IF(pvm_susigrazinimas="Taip",SUMPRODUCT(S$16,Data1!$C$63,Data1!$D$11)-SUMPRODUCT(S$8:S$15,Data1!$E$55:$E$62,Data1!$D$3:$D$10)-SUMPRODUCT(S$23:S$28,Data1!$E$70:$E$75,Data1!$D$18:$D$23)+S47,SUMPRODUCT(S$16,Data1!$C$63)-SUMPRODUCT(S$8:S$15,Data1!$E$55:$E$62)-SUMPRODUCT(S$23:S$28,Data1!$E$70:$E$75)+S47)</f>
        <v>#VALUE!</v>
      </c>
      <c r="T75" s="65" t="e">
        <f>IF(pvm_susigrazinimas="Taip",SUMPRODUCT(T$16,Data1!$C$63,Data1!$D$11)-SUMPRODUCT(T$8:T$15,Data1!$E$55:$E$62,Data1!$D$3:$D$10)-SUMPRODUCT(T$23:T$28,Data1!$E$70:$E$75,Data1!$D$18:$D$23)+T47,SUMPRODUCT(T$16,Data1!$C$63)-SUMPRODUCT(T$8:T$15,Data1!$E$55:$E$62)-SUMPRODUCT(T$23:T$28,Data1!$E$70:$E$75)+T47)</f>
        <v>#VALUE!</v>
      </c>
      <c r="U75" s="65" t="e">
        <f>IF(pvm_susigrazinimas="Taip",SUMPRODUCT(U$16,Data1!$C$63,Data1!$D$11)-SUMPRODUCT(U$8:U$15,Data1!$E$55:$E$62,Data1!$D$3:$D$10)-SUMPRODUCT(U$23:U$28,Data1!$E$70:$E$75,Data1!$D$18:$D$23)+U47,SUMPRODUCT(U$16,Data1!$C$63)-SUMPRODUCT(U$8:U$15,Data1!$E$55:$E$62)-SUMPRODUCT(U$23:U$28,Data1!$E$70:$E$75)+U47)</f>
        <v>#VALUE!</v>
      </c>
      <c r="V75" s="65" t="e">
        <f>IF(pvm_susigrazinimas="Taip",SUMPRODUCT(V$16,Data1!$C$63,Data1!$D$11)-SUMPRODUCT(V$8:V$15,Data1!$E$55:$E$62,Data1!$D$3:$D$10)-SUMPRODUCT(V$23:V$28,Data1!$E$70:$E$75,Data1!$D$18:$D$23)+V47,SUMPRODUCT(V$16,Data1!$C$63)-SUMPRODUCT(V$8:V$15,Data1!$E$55:$E$62)-SUMPRODUCT(V$23:V$28,Data1!$E$70:$E$75)+V47)</f>
        <v>#VALUE!</v>
      </c>
      <c r="W75" s="65" t="e">
        <f>IF(pvm_susigrazinimas="Taip",SUMPRODUCT(W$16,Data1!$C$63,Data1!$D$11)-SUMPRODUCT(W$8:W$15,Data1!$E$55:$E$62,Data1!$D$3:$D$10)-SUMPRODUCT(W$23:W$28,Data1!$E$70:$E$75,Data1!$D$18:$D$23)+W47,SUMPRODUCT(W$16,Data1!$C$63)-SUMPRODUCT(W$8:W$15,Data1!$E$55:$E$62)-SUMPRODUCT(W$23:W$28,Data1!$E$70:$E$75)+W47)</f>
        <v>#VALUE!</v>
      </c>
      <c r="X75" s="65" t="e">
        <f>IF(pvm_susigrazinimas="Taip",SUMPRODUCT(X$16,Data1!$C$63,Data1!$D$11)-SUMPRODUCT(X$8:X$15,Data1!$E$55:$E$62,Data1!$D$3:$D$10)-SUMPRODUCT(X$23:X$28,Data1!$E$70:$E$75,Data1!$D$18:$D$23)+X47,SUMPRODUCT(X$16,Data1!$C$63)-SUMPRODUCT(X$8:X$15,Data1!$E$55:$E$62)-SUMPRODUCT(X$23:X$28,Data1!$E$70:$E$75)+X47)</f>
        <v>#VALUE!</v>
      </c>
      <c r="Y75" s="65" t="e">
        <f>IF(pvm_susigrazinimas="Taip",SUMPRODUCT(Y$16,Data1!$C$63,Data1!$D$11)-SUMPRODUCT(Y$8:Y$15,Data1!$E$55:$E$62,Data1!$D$3:$D$10)-SUMPRODUCT(Y$23:Y$28,Data1!$E$70:$E$75,Data1!$D$18:$D$23)+Y47,SUMPRODUCT(Y$16,Data1!$C$63)-SUMPRODUCT(Y$8:Y$15,Data1!$E$55:$E$62)-SUMPRODUCT(Y$23:Y$28,Data1!$E$70:$E$75)+Y47)</f>
        <v>#VALUE!</v>
      </c>
      <c r="Z75" s="65" t="e">
        <f>IF(pvm_susigrazinimas="Taip",SUMPRODUCT(Z$16,Data1!$C$63,Data1!$D$11)-SUMPRODUCT(Z$8:Z$15,Data1!$E$55:$E$62,Data1!$D$3:$D$10)-SUMPRODUCT(Z$23:Z$28,Data1!$E$70:$E$75,Data1!$D$18:$D$23)+Z47,SUMPRODUCT(Z$16,Data1!$C$63)-SUMPRODUCT(Z$8:Z$15,Data1!$E$55:$E$62)-SUMPRODUCT(Z$23:Z$28,Data1!$E$70:$E$75)+Z47)</f>
        <v>#VALUE!</v>
      </c>
      <c r="AA75" s="65" t="e">
        <f>IF(pvm_susigrazinimas="Taip",SUMPRODUCT(AA$16,Data1!$C$63,Data1!$D$11)-SUMPRODUCT(AA$8:AA$15,Data1!$E$55:$E$62,Data1!$D$3:$D$10)-SUMPRODUCT(AA$23:AA$28,Data1!$E$70:$E$75,Data1!$D$18:$D$23)+AA47,SUMPRODUCT(AA$16,Data1!$C$63)-SUMPRODUCT(AA$8:AA$15,Data1!$E$55:$E$62)-SUMPRODUCT(AA$23:AA$28,Data1!$E$70:$E$75)+AA47)</f>
        <v>#VALUE!</v>
      </c>
      <c r="AB75" s="65" t="e">
        <f>IF(pvm_susigrazinimas="Taip",SUMPRODUCT(AB$16,Data1!$C$63,Data1!$D$11)-SUMPRODUCT(AB$8:AB$15,Data1!$E$55:$E$62,Data1!$D$3:$D$10)-SUMPRODUCT(AB$23:AB$28,Data1!$E$70:$E$75,Data1!$D$18:$D$23)+AB47,SUMPRODUCT(AB$16,Data1!$C$63)-SUMPRODUCT(AB$8:AB$15,Data1!$E$55:$E$62)-SUMPRODUCT(AB$23:AB$28,Data1!$E$70:$E$75)+AB47)</f>
        <v>#VALUE!</v>
      </c>
      <c r="AC75" s="65" t="e">
        <f>IF(pvm_susigrazinimas="Taip",SUMPRODUCT(AC$16,Data1!$C$63,Data1!$D$11)-SUMPRODUCT(AC$8:AC$15,Data1!$E$55:$E$62,Data1!$D$3:$D$10)-SUMPRODUCT(AC$23:AC$28,Data1!$E$70:$E$75,Data1!$D$18:$D$23)+AC47,SUMPRODUCT(AC$16,Data1!$C$63)-SUMPRODUCT(AC$8:AC$15,Data1!$E$55:$E$62)-SUMPRODUCT(AC$23:AC$28,Data1!$E$70:$E$75)+AC47)</f>
        <v>#VALUE!</v>
      </c>
      <c r="AD75" s="65" t="e">
        <f>IF(pvm_susigrazinimas="Taip",SUMPRODUCT(AD$16,Data1!$C$63,Data1!$D$11)-SUMPRODUCT(AD$8:AD$15,Data1!$E$55:$E$62,Data1!$D$3:$D$10)-SUMPRODUCT(AD$23:AD$28,Data1!$E$70:$E$75,Data1!$D$18:$D$23)+AD47,SUMPRODUCT(AD$16,Data1!$C$63)-SUMPRODUCT(AD$8:AD$15,Data1!$E$55:$E$62)-SUMPRODUCT(AD$23:AD$28,Data1!$E$70:$E$75)+AD47)</f>
        <v>#VALUE!</v>
      </c>
      <c r="AE75" s="65" t="e">
        <f>IF(pvm_susigrazinimas="Taip",SUMPRODUCT(AE$16,Data1!$C$63,Data1!$D$11)-SUMPRODUCT(AE$8:AE$15,Data1!$E$55:$E$62,Data1!$D$3:$D$10)-SUMPRODUCT(AE$23:AE$28,Data1!$E$70:$E$75,Data1!$D$18:$D$23)+AE47,SUMPRODUCT(AE$16,Data1!$C$63)-SUMPRODUCT(AE$8:AE$15,Data1!$E$55:$E$62)-SUMPRODUCT(AE$23:AE$28,Data1!$E$70:$E$75)+AE47)</f>
        <v>#VALUE!</v>
      </c>
      <c r="AF75" s="65" t="e">
        <f>IF(pvm_susigrazinimas="Taip",SUMPRODUCT(AF$16,Data1!$C$63,Data1!$D$11)-SUMPRODUCT(AF$8:AF$15,Data1!$E$55:$E$62,Data1!$D$3:$D$10)-SUMPRODUCT(AF$23:AF$28,Data1!$E$70:$E$75,Data1!$D$18:$D$23)+AF47,SUMPRODUCT(AF$16,Data1!$C$63)-SUMPRODUCT(AF$8:AF$15,Data1!$E$55:$E$62)-SUMPRODUCT(AF$23:AF$28,Data1!$E$70:$E$75)+AF47)</f>
        <v>#VALUE!</v>
      </c>
      <c r="AG75" s="65" t="e">
        <f>IF(pvm_susigrazinimas="Taip",SUMPRODUCT(AG$16,Data1!$C$63,Data1!$D$11)-SUMPRODUCT(AG$8:AG$15,Data1!$E$55:$E$62,Data1!$D$3:$D$10)-SUMPRODUCT(AG$23:AG$28,Data1!$E$70:$E$75,Data1!$D$18:$D$23)+AG47,SUMPRODUCT(AG$16,Data1!$C$63)-SUMPRODUCT(AG$8:AG$15,Data1!$E$55:$E$62)-SUMPRODUCT(AG$23:AG$28,Data1!$E$70:$E$75)+AG47)</f>
        <v>#VALUE!</v>
      </c>
      <c r="AH75" s="65" t="e">
        <f>IF(pvm_susigrazinimas="Taip",SUMPRODUCT(AH$16,Data1!$C$63,Data1!$D$11)-SUMPRODUCT(AH$8:AH$15,Data1!$E$55:$E$62,Data1!$D$3:$D$10)-SUMPRODUCT(AH$23:AH$28,Data1!$E$70:$E$75,Data1!$D$18:$D$23)+AH47,SUMPRODUCT(AH$16,Data1!$C$63)-SUMPRODUCT(AH$8:AH$15,Data1!$E$55:$E$62)-SUMPRODUCT(AH$23:AH$28,Data1!$E$70:$E$75)+AH47)</f>
        <v>#VALUE!</v>
      </c>
      <c r="AI75" s="65" t="e">
        <f>IF(pvm_susigrazinimas="Taip",SUMPRODUCT(AI$16,Data1!$C$63,Data1!$D$11)-SUMPRODUCT(AI$8:AI$15,Data1!$E$55:$E$62,Data1!$D$3:$D$10)-SUMPRODUCT(AI$23:AI$28,Data1!$E$70:$E$75,Data1!$D$18:$D$23)+AI47,SUMPRODUCT(AI$16,Data1!$C$63)-SUMPRODUCT(AI$8:AI$15,Data1!$E$55:$E$62)-SUMPRODUCT(AI$23:AI$28,Data1!$E$70:$E$75)+AI47)</f>
        <v>#VALUE!</v>
      </c>
      <c r="AJ75" s="65" t="e">
        <f>IF(pvm_susigrazinimas="Taip",SUMPRODUCT(AJ$16,Data1!$C$63,Data1!$D$11)-SUMPRODUCT(AJ$8:AJ$15,Data1!$E$55:$E$62,Data1!$D$3:$D$10)-SUMPRODUCT(AJ$23:AJ$28,Data1!$E$70:$E$75,Data1!$D$18:$D$23)+AJ47,SUMPRODUCT(AJ$16,Data1!$C$63)-SUMPRODUCT(AJ$8:AJ$15,Data1!$E$55:$E$62)-SUMPRODUCT(AJ$23:AJ$28,Data1!$E$70:$E$75)+AJ47)</f>
        <v>#VALUE!</v>
      </c>
    </row>
    <row r="76" spans="3:36">
      <c r="C76" s="68" t="str">
        <f>IF(Kalba="EN",Data2!C98,Data2!B98)</f>
        <v>Konvertuota investicijų (A.) GDV</v>
      </c>
      <c r="D76" s="71">
        <f>IF(pvm_susigrazinimas="Taip",SUMPRODUCT(AN8:AN15,Data1!C55:C62),SUMPRODUCT(AM8:AM15,Data1!C55:C62))</f>
        <v>0</v>
      </c>
    </row>
    <row r="77" spans="3:36">
      <c r="C77" s="68" t="str">
        <f>IF(Kalba="EN",Data2!C99,Data2!B99)</f>
        <v>Konvertuota investicijų likutinės vertės (B.) GDV</v>
      </c>
      <c r="D77" s="71">
        <f>IF(pvm_susigrazinimas="Taip",PRODUCT(AN16,Data1!C63),PRODUCT(AM16,Data1!C63))</f>
        <v>0</v>
      </c>
    </row>
    <row r="78" spans="3:36">
      <c r="C78" s="68" t="str">
        <f>IF(Kalba="EN",Data2!C100,Data2!B100)</f>
        <v>Konvertuota veiklos pajamų (C.) GDV</v>
      </c>
      <c r="D78" s="71">
        <f>IF(pvm_susigrazinimas="Taip",SUMPRODUCT(AN18:AN20,Data1!C65:C67),SUMPRODUCT(AM18:AM20,Data1!C65:C67))</f>
        <v>0</v>
      </c>
    </row>
    <row r="79" spans="3:36">
      <c r="C79" s="68" t="str">
        <f>IF(Kalba="EN",Data2!C101,Data2!B101)</f>
        <v>Konvertuota veiklos išlaidų (D.1.) GDV</v>
      </c>
      <c r="D79" s="71">
        <f>IF(pvm_susigrazinimas="Taip",SUMPRODUCT(AN23:AN28,Data1!C70:C75),SUMPRODUCT(AM23:AM28,Data1!C70:C75))</f>
        <v>0</v>
      </c>
    </row>
    <row r="80" spans="3:36">
      <c r="C80" s="396" t="str">
        <f>IF(Kalba="EN",Data2!C102,Data2!B102)</f>
        <v>Ekonominė grynoji dabartinė vertė - EGDV</v>
      </c>
      <c r="D80" s="397" t="e">
        <f>F75+NPV(SDN,G75:INDEX(G75:AJ75,PAL))</f>
        <v>#VALUE!</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row>
    <row r="81" spans="2:42">
      <c r="C81" s="400" t="str">
        <f>IF(Kalba="EN",Data2!C103,Data2!B103)</f>
        <v>Ekonominė vidinė grąžos norma - EVGN</v>
      </c>
      <c r="D81" s="401" t="str">
        <f>IF(ISERROR(E81),"Nėra reikšmės",E81)</f>
        <v>Nėra reikšmės</v>
      </c>
      <c r="E81" s="202" t="e">
        <f>IRR(F75:INDEX(F75:AJ75,PAL+1))</f>
        <v>#VALUE!</v>
      </c>
    </row>
    <row r="82" spans="2:42">
      <c r="C82" s="400" t="str">
        <f>IF(Kalba="EN",Data2!C104,Data2!B104)</f>
        <v>Ekonominės naudos ir išlaidų santykis - ENIS</v>
      </c>
      <c r="D82" s="402" t="str">
        <f>IF(ISERROR(SUM(D47) / SUM(D76,-D77,D79)),"-",SUM(D47) / SUM(D76,-D77,D79))</f>
        <v>-</v>
      </c>
    </row>
    <row r="83" spans="2:42" ht="7.5" customHeight="1"/>
    <row r="84" spans="2:42" hidden="1"/>
    <row r="85" spans="2:42" hidden="1"/>
    <row r="86" spans="2:42" hidden="1">
      <c r="B86" s="931" t="s">
        <v>524</v>
      </c>
      <c r="C86" s="931"/>
    </row>
    <row r="87" spans="2:42" hidden="1"/>
    <row r="88" spans="2:42" s="61" customFormat="1" hidden="1">
      <c r="B88" s="66" t="s">
        <v>49</v>
      </c>
      <c r="C88" s="5" t="str">
        <f>IF(Kalba="EN",Data2!C$72,Data2!B$72)</f>
        <v>Socialinio ekonominio (SE) poveikio finansinė išraiška</v>
      </c>
      <c r="D88" s="62">
        <f t="shared" ref="D88:AJ88" si="25">SUM(D89)-SUM(D97)</f>
        <v>0</v>
      </c>
      <c r="E88" s="62">
        <f t="shared" si="25"/>
        <v>0</v>
      </c>
      <c r="F88" s="62">
        <f t="shared" si="25"/>
        <v>0</v>
      </c>
      <c r="G88" s="62">
        <f t="shared" si="25"/>
        <v>0</v>
      </c>
      <c r="H88" s="62">
        <f t="shared" si="25"/>
        <v>0</v>
      </c>
      <c r="I88" s="62">
        <f t="shared" si="25"/>
        <v>0</v>
      </c>
      <c r="J88" s="62">
        <f t="shared" si="25"/>
        <v>0</v>
      </c>
      <c r="K88" s="62">
        <f t="shared" si="25"/>
        <v>0</v>
      </c>
      <c r="L88" s="62">
        <f t="shared" si="25"/>
        <v>0</v>
      </c>
      <c r="M88" s="62">
        <f t="shared" si="25"/>
        <v>0</v>
      </c>
      <c r="N88" s="62">
        <f t="shared" si="25"/>
        <v>0</v>
      </c>
      <c r="O88" s="62">
        <f t="shared" si="25"/>
        <v>0</v>
      </c>
      <c r="P88" s="62">
        <f t="shared" si="25"/>
        <v>0</v>
      </c>
      <c r="Q88" s="62">
        <f t="shared" si="25"/>
        <v>0</v>
      </c>
      <c r="R88" s="62">
        <f t="shared" si="25"/>
        <v>0</v>
      </c>
      <c r="S88" s="62">
        <f t="shared" si="25"/>
        <v>0</v>
      </c>
      <c r="T88" s="62">
        <f t="shared" si="25"/>
        <v>0</v>
      </c>
      <c r="U88" s="62">
        <f t="shared" si="25"/>
        <v>0</v>
      </c>
      <c r="V88" s="62">
        <f t="shared" si="25"/>
        <v>0</v>
      </c>
      <c r="W88" s="62">
        <f t="shared" si="25"/>
        <v>0</v>
      </c>
      <c r="X88" s="62">
        <f t="shared" si="25"/>
        <v>0</v>
      </c>
      <c r="Y88" s="62">
        <f t="shared" si="25"/>
        <v>0</v>
      </c>
      <c r="Z88" s="62">
        <f t="shared" si="25"/>
        <v>0</v>
      </c>
      <c r="AA88" s="62">
        <f t="shared" si="25"/>
        <v>0</v>
      </c>
      <c r="AB88" s="62">
        <f t="shared" si="25"/>
        <v>0</v>
      </c>
      <c r="AC88" s="62">
        <f t="shared" si="25"/>
        <v>0</v>
      </c>
      <c r="AD88" s="62">
        <f t="shared" si="25"/>
        <v>0</v>
      </c>
      <c r="AE88" s="62">
        <f t="shared" si="25"/>
        <v>0</v>
      </c>
      <c r="AF88" s="62">
        <f t="shared" si="25"/>
        <v>0</v>
      </c>
      <c r="AG88" s="62">
        <f t="shared" si="25"/>
        <v>0</v>
      </c>
      <c r="AH88" s="62">
        <f t="shared" si="25"/>
        <v>0</v>
      </c>
      <c r="AI88" s="62">
        <f t="shared" si="25"/>
        <v>0</v>
      </c>
      <c r="AJ88" s="62">
        <f t="shared" si="25"/>
        <v>0</v>
      </c>
    </row>
    <row r="89" spans="2:42" s="61" customFormat="1" hidden="1">
      <c r="B89" s="66" t="s">
        <v>50</v>
      </c>
      <c r="C89" s="5" t="str">
        <f>IF(Kalba="EN",Data2!C$73,Data2!B$73) &amp; " "&amp; IF(Kalba="EN",Data2!C$74,Data2!B$74)</f>
        <v>SE nauda (pasirinkite SE naudos komponentą)</v>
      </c>
      <c r="D89" s="62">
        <f t="shared" ref="D89:AJ89" si="26">ROUND(SUM(D90:D96),0)</f>
        <v>0</v>
      </c>
      <c r="E89" s="62">
        <f t="shared" si="26"/>
        <v>0</v>
      </c>
      <c r="F89" s="62">
        <f t="shared" si="26"/>
        <v>0</v>
      </c>
      <c r="G89" s="62">
        <f t="shared" si="26"/>
        <v>0</v>
      </c>
      <c r="H89" s="62">
        <f t="shared" si="26"/>
        <v>0</v>
      </c>
      <c r="I89" s="62">
        <f t="shared" si="26"/>
        <v>0</v>
      </c>
      <c r="J89" s="62">
        <f t="shared" si="26"/>
        <v>0</v>
      </c>
      <c r="K89" s="62">
        <f t="shared" si="26"/>
        <v>0</v>
      </c>
      <c r="L89" s="62">
        <f t="shared" si="26"/>
        <v>0</v>
      </c>
      <c r="M89" s="62">
        <f t="shared" si="26"/>
        <v>0</v>
      </c>
      <c r="N89" s="62">
        <f t="shared" si="26"/>
        <v>0</v>
      </c>
      <c r="O89" s="62">
        <f t="shared" si="26"/>
        <v>0</v>
      </c>
      <c r="P89" s="62">
        <f t="shared" si="26"/>
        <v>0</v>
      </c>
      <c r="Q89" s="62">
        <f t="shared" si="26"/>
        <v>0</v>
      </c>
      <c r="R89" s="62">
        <f t="shared" si="26"/>
        <v>0</v>
      </c>
      <c r="S89" s="62">
        <f t="shared" si="26"/>
        <v>0</v>
      </c>
      <c r="T89" s="62">
        <f t="shared" si="26"/>
        <v>0</v>
      </c>
      <c r="U89" s="62">
        <f t="shared" si="26"/>
        <v>0</v>
      </c>
      <c r="V89" s="62">
        <f t="shared" si="26"/>
        <v>0</v>
      </c>
      <c r="W89" s="62">
        <f t="shared" si="26"/>
        <v>0</v>
      </c>
      <c r="X89" s="62">
        <f t="shared" si="26"/>
        <v>0</v>
      </c>
      <c r="Y89" s="62">
        <f t="shared" si="26"/>
        <v>0</v>
      </c>
      <c r="Z89" s="62">
        <f t="shared" si="26"/>
        <v>0</v>
      </c>
      <c r="AA89" s="62">
        <f t="shared" si="26"/>
        <v>0</v>
      </c>
      <c r="AB89" s="62">
        <f t="shared" si="26"/>
        <v>0</v>
      </c>
      <c r="AC89" s="62">
        <f t="shared" si="26"/>
        <v>0</v>
      </c>
      <c r="AD89" s="62">
        <f t="shared" si="26"/>
        <v>0</v>
      </c>
      <c r="AE89" s="62">
        <f t="shared" si="26"/>
        <v>0</v>
      </c>
      <c r="AF89" s="62">
        <f t="shared" si="26"/>
        <v>0</v>
      </c>
      <c r="AG89" s="62">
        <f t="shared" si="26"/>
        <v>0</v>
      </c>
      <c r="AH89" s="62">
        <f t="shared" si="26"/>
        <v>0</v>
      </c>
      <c r="AI89" s="62">
        <f t="shared" si="26"/>
        <v>0</v>
      </c>
      <c r="AJ89" s="62">
        <f t="shared" si="26"/>
        <v>0</v>
      </c>
    </row>
    <row r="90" spans="2:42" hidden="1">
      <c r="B90" s="199" t="s">
        <v>51</v>
      </c>
      <c r="C90" s="181" t="str">
        <f>Data4!D$210</f>
        <v>-</v>
      </c>
      <c r="D90" s="169">
        <f>F90+NPV(FDN,G90:INDEX(G90:AJ90,PAL))</f>
        <v>0</v>
      </c>
      <c r="E90" s="169">
        <f t="shared" ref="E90:E96" si="27">SUMIF($F$5:$AJ$5,"&lt;="&amp;PAL,$F90:$AJ90)</f>
        <v>0</v>
      </c>
      <c r="F90" s="169">
        <f>IF(ISERROR(Data4!M$210),0,Data4!M$210)</f>
        <v>0</v>
      </c>
      <c r="G90" s="169">
        <f>IF(ISERROR(Data4!N$210),0,Data4!N$210)</f>
        <v>0</v>
      </c>
      <c r="H90" s="169">
        <f>IF(ISERROR(Data4!O$210),0,Data4!O$210)</f>
        <v>0</v>
      </c>
      <c r="I90" s="169">
        <f>IF(ISERROR(Data4!P$210),0,Data4!P$210)</f>
        <v>0</v>
      </c>
      <c r="J90" s="169">
        <f>IF(ISERROR(Data4!Q$210),0,Data4!Q$210)</f>
        <v>0</v>
      </c>
      <c r="K90" s="169">
        <f>IF(ISERROR(Data4!R$210),0,Data4!R$210)</f>
        <v>0</v>
      </c>
      <c r="L90" s="169">
        <f>IF(ISERROR(Data4!S$210),0,Data4!S$210)</f>
        <v>0</v>
      </c>
      <c r="M90" s="169">
        <f>IF(ISERROR(Data4!T$210),0,Data4!T$210)</f>
        <v>0</v>
      </c>
      <c r="N90" s="169">
        <f>IF(ISERROR(Data4!U$210),0,Data4!U$210)</f>
        <v>0</v>
      </c>
      <c r="O90" s="169">
        <f>IF(ISERROR(Data4!V$210),0,Data4!V$210)</f>
        <v>0</v>
      </c>
      <c r="P90" s="169">
        <f>IF(ISERROR(Data4!W$210),0,Data4!W$210)</f>
        <v>0</v>
      </c>
      <c r="Q90" s="169">
        <f>IF(ISERROR(Data4!X$210),0,Data4!X$210)</f>
        <v>0</v>
      </c>
      <c r="R90" s="169">
        <f>IF(ISERROR(Data4!Y$210),0,Data4!Y$210)</f>
        <v>0</v>
      </c>
      <c r="S90" s="169">
        <f>IF(ISERROR(Data4!Z$210),0,Data4!Z$210)</f>
        <v>0</v>
      </c>
      <c r="T90" s="169">
        <f>IF(ISERROR(Data4!AA$210),0,Data4!AA$210)</f>
        <v>0</v>
      </c>
      <c r="U90" s="169">
        <f>IF(ISERROR(Data4!AB$210),0,Data4!AB$210)</f>
        <v>0</v>
      </c>
      <c r="V90" s="169">
        <f>IF(ISERROR(Data4!AC$210),0,Data4!AC$210)</f>
        <v>0</v>
      </c>
      <c r="W90" s="169">
        <f>IF(ISERROR(Data4!AD$210),0,Data4!AD$210)</f>
        <v>0</v>
      </c>
      <c r="X90" s="169">
        <f>IF(ISERROR(Data4!AE$210),0,Data4!AE$210)</f>
        <v>0</v>
      </c>
      <c r="Y90" s="169">
        <f>IF(ISERROR(Data4!AF$210),0,Data4!AF$210)</f>
        <v>0</v>
      </c>
      <c r="Z90" s="169">
        <f>IF(ISERROR(Data4!AG$210),0,Data4!AG$210)</f>
        <v>0</v>
      </c>
      <c r="AA90" s="169">
        <f>IF(ISERROR(Data4!AH$210),0,Data4!AH$210)</f>
        <v>0</v>
      </c>
      <c r="AB90" s="169">
        <f>IF(ISERROR(Data4!AI$210),0,Data4!AI$210)</f>
        <v>0</v>
      </c>
      <c r="AC90" s="169">
        <f>IF(ISERROR(Data4!AJ$210),0,Data4!AJ$210)</f>
        <v>0</v>
      </c>
      <c r="AD90" s="169">
        <f>IF(ISERROR(Data4!AK$210),0,Data4!AK$210)</f>
        <v>0</v>
      </c>
      <c r="AE90" s="169">
        <f>IF(ISERROR(Data4!AL$210),0,Data4!AL$210)</f>
        <v>0</v>
      </c>
      <c r="AF90" s="169">
        <f>IF(ISERROR(Data4!AM$210),0,Data4!AM$210)</f>
        <v>0</v>
      </c>
      <c r="AG90" s="169">
        <f>IF(ISERROR(Data4!AN$210),0,Data4!AN$210)</f>
        <v>0</v>
      </c>
      <c r="AH90" s="169">
        <f>IF(ISERROR(Data4!AO$210),0,Data4!AO$210)</f>
        <v>0</v>
      </c>
      <c r="AI90" s="169">
        <f>IF(ISERROR(Data4!AP$210),0,Data4!AP$210)</f>
        <v>0</v>
      </c>
      <c r="AJ90" s="169">
        <f>IF(ISERROR(Data4!AQ$210),0,Data4!AQ$210)</f>
        <v>0</v>
      </c>
      <c r="AO90" s="3"/>
      <c r="AP90" s="3"/>
    </row>
    <row r="91" spans="2:42" hidden="1">
      <c r="B91" s="199" t="s">
        <v>52</v>
      </c>
      <c r="C91" s="181" t="str">
        <f>Data4!D$211</f>
        <v>-</v>
      </c>
      <c r="D91" s="65">
        <f>F91+NPV(FDN,G91:INDEX(G91:AJ91,PAL))</f>
        <v>0</v>
      </c>
      <c r="E91" s="169">
        <f t="shared" si="27"/>
        <v>0</v>
      </c>
      <c r="F91" s="169">
        <f>IF(ISERROR(Data4!M$211),0,Data4!M$211)</f>
        <v>0</v>
      </c>
      <c r="G91" s="169">
        <f>IF(ISERROR(Data4!N$211),0,Data4!N$211)</f>
        <v>0</v>
      </c>
      <c r="H91" s="169">
        <f>IF(ISERROR(Data4!O$211),0,Data4!O$211)</f>
        <v>0</v>
      </c>
      <c r="I91" s="169">
        <f>IF(ISERROR(Data4!P$211),0,Data4!P$211)</f>
        <v>0</v>
      </c>
      <c r="J91" s="169">
        <f>IF(ISERROR(Data4!Q$211),0,Data4!Q$211)</f>
        <v>0</v>
      </c>
      <c r="K91" s="169">
        <f>IF(ISERROR(Data4!R$211),0,Data4!R$211)</f>
        <v>0</v>
      </c>
      <c r="L91" s="169">
        <f>IF(ISERROR(Data4!S$211),0,Data4!S$211)</f>
        <v>0</v>
      </c>
      <c r="M91" s="169">
        <f>IF(ISERROR(Data4!T$211),0,Data4!T$211)</f>
        <v>0</v>
      </c>
      <c r="N91" s="169">
        <f>IF(ISERROR(Data4!U$211),0,Data4!U$211)</f>
        <v>0</v>
      </c>
      <c r="O91" s="169">
        <f>IF(ISERROR(Data4!V$211),0,Data4!V$211)</f>
        <v>0</v>
      </c>
      <c r="P91" s="169">
        <f>IF(ISERROR(Data4!W$211),0,Data4!W$211)</f>
        <v>0</v>
      </c>
      <c r="Q91" s="169">
        <f>IF(ISERROR(Data4!X$211),0,Data4!X$211)</f>
        <v>0</v>
      </c>
      <c r="R91" s="169">
        <f>IF(ISERROR(Data4!Y$211),0,Data4!Y$211)</f>
        <v>0</v>
      </c>
      <c r="S91" s="169">
        <f>IF(ISERROR(Data4!Z$211),0,Data4!Z$211)</f>
        <v>0</v>
      </c>
      <c r="T91" s="169">
        <f>IF(ISERROR(Data4!AA$211),0,Data4!AA$211)</f>
        <v>0</v>
      </c>
      <c r="U91" s="169">
        <f>IF(ISERROR(Data4!AB$211),0,Data4!AB$211)</f>
        <v>0</v>
      </c>
      <c r="V91" s="169">
        <f>IF(ISERROR(Data4!AC$211),0,Data4!AC$211)</f>
        <v>0</v>
      </c>
      <c r="W91" s="169">
        <f>IF(ISERROR(Data4!AD$211),0,Data4!AD$211)</f>
        <v>0</v>
      </c>
      <c r="X91" s="169">
        <f>IF(ISERROR(Data4!AE$211),0,Data4!AE$211)</f>
        <v>0</v>
      </c>
      <c r="Y91" s="169">
        <f>IF(ISERROR(Data4!AF$211),0,Data4!AF$211)</f>
        <v>0</v>
      </c>
      <c r="Z91" s="169">
        <f>IF(ISERROR(Data4!AG$211),0,Data4!AG$211)</f>
        <v>0</v>
      </c>
      <c r="AA91" s="169">
        <f>IF(ISERROR(Data4!AH$211),0,Data4!AH$211)</f>
        <v>0</v>
      </c>
      <c r="AB91" s="169">
        <f>IF(ISERROR(Data4!AI$211),0,Data4!AI$211)</f>
        <v>0</v>
      </c>
      <c r="AC91" s="169">
        <f>IF(ISERROR(Data4!AJ$211),0,Data4!AJ$211)</f>
        <v>0</v>
      </c>
      <c r="AD91" s="169">
        <f>IF(ISERROR(Data4!AK$211),0,Data4!AK$211)</f>
        <v>0</v>
      </c>
      <c r="AE91" s="169">
        <f>IF(ISERROR(Data4!AL$211),0,Data4!AL$211)</f>
        <v>0</v>
      </c>
      <c r="AF91" s="169">
        <f>IF(ISERROR(Data4!AM$211),0,Data4!AM$211)</f>
        <v>0</v>
      </c>
      <c r="AG91" s="169">
        <f>IF(ISERROR(Data4!AN$211),0,Data4!AN$211)</f>
        <v>0</v>
      </c>
      <c r="AH91" s="169">
        <f>IF(ISERROR(Data4!AO$211),0,Data4!AO$211)</f>
        <v>0</v>
      </c>
      <c r="AI91" s="169">
        <f>IF(ISERROR(Data4!AP$211),0,Data4!AP$211)</f>
        <v>0</v>
      </c>
      <c r="AJ91" s="169">
        <f>IF(ISERROR(Data4!AQ$211),0,Data4!AQ$211)</f>
        <v>0</v>
      </c>
      <c r="AO91" s="3"/>
      <c r="AP91" s="3"/>
    </row>
    <row r="92" spans="2:42" hidden="1">
      <c r="B92" s="199" t="s">
        <v>339</v>
      </c>
      <c r="C92" s="181" t="str">
        <f>Data4!D$212</f>
        <v>-</v>
      </c>
      <c r="D92" s="65">
        <f>F92+NPV(FDN,G92:INDEX(G92:AJ92,PAL))</f>
        <v>0</v>
      </c>
      <c r="E92" s="169">
        <f t="shared" si="27"/>
        <v>0</v>
      </c>
      <c r="F92" s="169">
        <f>IF(ISERROR(Data4!M$212),0,Data4!M$212)</f>
        <v>0</v>
      </c>
      <c r="G92" s="169">
        <f>IF(ISERROR(Data4!N$212),0,Data4!N$212)</f>
        <v>0</v>
      </c>
      <c r="H92" s="169">
        <f>IF(ISERROR(Data4!O$212),0,Data4!O$212)</f>
        <v>0</v>
      </c>
      <c r="I92" s="169">
        <f>IF(ISERROR(Data4!P$212),0,Data4!P$212)</f>
        <v>0</v>
      </c>
      <c r="J92" s="169">
        <f>IF(ISERROR(Data4!Q$212),0,Data4!Q$212)</f>
        <v>0</v>
      </c>
      <c r="K92" s="169">
        <f>IF(ISERROR(Data4!R$212),0,Data4!R$212)</f>
        <v>0</v>
      </c>
      <c r="L92" s="169">
        <f>IF(ISERROR(Data4!S$212),0,Data4!S$212)</f>
        <v>0</v>
      </c>
      <c r="M92" s="169">
        <f>IF(ISERROR(Data4!T$212),0,Data4!T$212)</f>
        <v>0</v>
      </c>
      <c r="N92" s="169">
        <f>IF(ISERROR(Data4!U$212),0,Data4!U$212)</f>
        <v>0</v>
      </c>
      <c r="O92" s="169">
        <f>IF(ISERROR(Data4!V$212),0,Data4!V$212)</f>
        <v>0</v>
      </c>
      <c r="P92" s="169">
        <f>IF(ISERROR(Data4!W$212),0,Data4!W$212)</f>
        <v>0</v>
      </c>
      <c r="Q92" s="169">
        <f>IF(ISERROR(Data4!X$212),0,Data4!X$212)</f>
        <v>0</v>
      </c>
      <c r="R92" s="169">
        <f>IF(ISERROR(Data4!Y$212),0,Data4!Y$212)</f>
        <v>0</v>
      </c>
      <c r="S92" s="169">
        <f>IF(ISERROR(Data4!Z$212),0,Data4!Z$212)</f>
        <v>0</v>
      </c>
      <c r="T92" s="169">
        <f>IF(ISERROR(Data4!AA$212),0,Data4!AA$212)</f>
        <v>0</v>
      </c>
      <c r="U92" s="169">
        <f>IF(ISERROR(Data4!AB$212),0,Data4!AB$212)</f>
        <v>0</v>
      </c>
      <c r="V92" s="169">
        <f>IF(ISERROR(Data4!AC$212),0,Data4!AC$212)</f>
        <v>0</v>
      </c>
      <c r="W92" s="169">
        <f>IF(ISERROR(Data4!AD$212),0,Data4!AD$212)</f>
        <v>0</v>
      </c>
      <c r="X92" s="169">
        <f>IF(ISERROR(Data4!AE$212),0,Data4!AE$212)</f>
        <v>0</v>
      </c>
      <c r="Y92" s="169">
        <f>IF(ISERROR(Data4!AF$212),0,Data4!AF$212)</f>
        <v>0</v>
      </c>
      <c r="Z92" s="169">
        <f>IF(ISERROR(Data4!AG$212),0,Data4!AG$212)</f>
        <v>0</v>
      </c>
      <c r="AA92" s="169">
        <f>IF(ISERROR(Data4!AH$212),0,Data4!AH$212)</f>
        <v>0</v>
      </c>
      <c r="AB92" s="169">
        <f>IF(ISERROR(Data4!AI$212),0,Data4!AI$212)</f>
        <v>0</v>
      </c>
      <c r="AC92" s="169">
        <f>IF(ISERROR(Data4!AJ$212),0,Data4!AJ$212)</f>
        <v>0</v>
      </c>
      <c r="AD92" s="169">
        <f>IF(ISERROR(Data4!AK$212),0,Data4!AK$212)</f>
        <v>0</v>
      </c>
      <c r="AE92" s="169">
        <f>IF(ISERROR(Data4!AL$212),0,Data4!AL$212)</f>
        <v>0</v>
      </c>
      <c r="AF92" s="169">
        <f>IF(ISERROR(Data4!AM$212),0,Data4!AM$212)</f>
        <v>0</v>
      </c>
      <c r="AG92" s="169">
        <f>IF(ISERROR(Data4!AN$212),0,Data4!AN$212)</f>
        <v>0</v>
      </c>
      <c r="AH92" s="169">
        <f>IF(ISERROR(Data4!AO$212),0,Data4!AO$212)</f>
        <v>0</v>
      </c>
      <c r="AI92" s="169">
        <f>IF(ISERROR(Data4!AP$212),0,Data4!AP$212)</f>
        <v>0</v>
      </c>
      <c r="AJ92" s="169">
        <f>IF(ISERROR(Data4!AQ$212),0,Data4!AQ$212)</f>
        <v>0</v>
      </c>
      <c r="AO92" s="3"/>
      <c r="AP92" s="3"/>
    </row>
    <row r="93" spans="2:42" hidden="1">
      <c r="B93" s="199" t="s">
        <v>340</v>
      </c>
      <c r="C93" s="181" t="str">
        <f>Data4!D$213</f>
        <v>-</v>
      </c>
      <c r="D93" s="65">
        <f>F93+NPV(FDN,G93:INDEX(G93:AJ93,PAL))</f>
        <v>0</v>
      </c>
      <c r="E93" s="169">
        <f t="shared" si="27"/>
        <v>0</v>
      </c>
      <c r="F93" s="169">
        <f>IF(ISERROR(Data4!M$213),0,Data4!M$213)</f>
        <v>0</v>
      </c>
      <c r="G93" s="169">
        <f>IF(ISERROR(Data4!N$213),0,Data4!N$213)</f>
        <v>0</v>
      </c>
      <c r="H93" s="169">
        <f>IF(ISERROR(Data4!O$213),0,Data4!O$213)</f>
        <v>0</v>
      </c>
      <c r="I93" s="169">
        <f>IF(ISERROR(Data4!P$213),0,Data4!P$213)</f>
        <v>0</v>
      </c>
      <c r="J93" s="169">
        <f>IF(ISERROR(Data4!Q$213),0,Data4!Q$213)</f>
        <v>0</v>
      </c>
      <c r="K93" s="169">
        <f>IF(ISERROR(Data4!R$213),0,Data4!R$213)</f>
        <v>0</v>
      </c>
      <c r="L93" s="169">
        <f>IF(ISERROR(Data4!S$213),0,Data4!S$213)</f>
        <v>0</v>
      </c>
      <c r="M93" s="169">
        <f>IF(ISERROR(Data4!T$213),0,Data4!T$213)</f>
        <v>0</v>
      </c>
      <c r="N93" s="169">
        <f>IF(ISERROR(Data4!U$213),0,Data4!U$213)</f>
        <v>0</v>
      </c>
      <c r="O93" s="169">
        <f>IF(ISERROR(Data4!V$213),0,Data4!V$213)</f>
        <v>0</v>
      </c>
      <c r="P93" s="169">
        <f>IF(ISERROR(Data4!W$213),0,Data4!W$213)</f>
        <v>0</v>
      </c>
      <c r="Q93" s="169">
        <f>IF(ISERROR(Data4!X$213),0,Data4!X$213)</f>
        <v>0</v>
      </c>
      <c r="R93" s="169">
        <f>IF(ISERROR(Data4!Y$213),0,Data4!Y$213)</f>
        <v>0</v>
      </c>
      <c r="S93" s="169">
        <f>IF(ISERROR(Data4!Z$213),0,Data4!Z$213)</f>
        <v>0</v>
      </c>
      <c r="T93" s="169">
        <f>IF(ISERROR(Data4!AA$213),0,Data4!AA$213)</f>
        <v>0</v>
      </c>
      <c r="U93" s="169">
        <f>IF(ISERROR(Data4!AB$213),0,Data4!AB$213)</f>
        <v>0</v>
      </c>
      <c r="V93" s="169">
        <f>IF(ISERROR(Data4!AC$213),0,Data4!AC$213)</f>
        <v>0</v>
      </c>
      <c r="W93" s="169">
        <f>IF(ISERROR(Data4!AD$213),0,Data4!AD$213)</f>
        <v>0</v>
      </c>
      <c r="X93" s="169">
        <f>IF(ISERROR(Data4!AE$213),0,Data4!AE$213)</f>
        <v>0</v>
      </c>
      <c r="Y93" s="169">
        <f>IF(ISERROR(Data4!AF$213),0,Data4!AF$213)</f>
        <v>0</v>
      </c>
      <c r="Z93" s="169">
        <f>IF(ISERROR(Data4!AG$213),0,Data4!AG$213)</f>
        <v>0</v>
      </c>
      <c r="AA93" s="169">
        <f>IF(ISERROR(Data4!AH$213),0,Data4!AH$213)</f>
        <v>0</v>
      </c>
      <c r="AB93" s="169">
        <f>IF(ISERROR(Data4!AI$213),0,Data4!AI$213)</f>
        <v>0</v>
      </c>
      <c r="AC93" s="169">
        <f>IF(ISERROR(Data4!AJ$213),0,Data4!AJ$213)</f>
        <v>0</v>
      </c>
      <c r="AD93" s="169">
        <f>IF(ISERROR(Data4!AK$213),0,Data4!AK$213)</f>
        <v>0</v>
      </c>
      <c r="AE93" s="169">
        <f>IF(ISERROR(Data4!AL$213),0,Data4!AL$213)</f>
        <v>0</v>
      </c>
      <c r="AF93" s="169">
        <f>IF(ISERROR(Data4!AM$213),0,Data4!AM$213)</f>
        <v>0</v>
      </c>
      <c r="AG93" s="169">
        <f>IF(ISERROR(Data4!AN$213),0,Data4!AN$213)</f>
        <v>0</v>
      </c>
      <c r="AH93" s="169">
        <f>IF(ISERROR(Data4!AO$213),0,Data4!AO$213)</f>
        <v>0</v>
      </c>
      <c r="AI93" s="169">
        <f>IF(ISERROR(Data4!AP$213),0,Data4!AP$213)</f>
        <v>0</v>
      </c>
      <c r="AJ93" s="169">
        <f>IF(ISERROR(Data4!AQ$213),0,Data4!AQ$213)</f>
        <v>0</v>
      </c>
      <c r="AO93" s="3"/>
      <c r="AP93" s="3"/>
    </row>
    <row r="94" spans="2:42" hidden="1">
      <c r="B94" s="199" t="s">
        <v>341</v>
      </c>
      <c r="C94" s="181" t="str">
        <f>Data4!D$214</f>
        <v>-</v>
      </c>
      <c r="D94" s="65">
        <f>F94+NPV(FDN,G94:INDEX(G94:AJ94,PAL))</f>
        <v>0</v>
      </c>
      <c r="E94" s="169">
        <f t="shared" si="27"/>
        <v>0</v>
      </c>
      <c r="F94" s="169">
        <f>IF(ISERROR(Data4!M$214),0,Data4!M$214)</f>
        <v>0</v>
      </c>
      <c r="G94" s="169">
        <f>IF(ISERROR(Data4!N$214),0,Data4!N$214)</f>
        <v>0</v>
      </c>
      <c r="H94" s="169">
        <f>IF(ISERROR(Data4!O$214),0,Data4!O$214)</f>
        <v>0</v>
      </c>
      <c r="I94" s="169">
        <f>IF(ISERROR(Data4!P$214),0,Data4!P$214)</f>
        <v>0</v>
      </c>
      <c r="J94" s="169">
        <f>IF(ISERROR(Data4!Q$214),0,Data4!Q$214)</f>
        <v>0</v>
      </c>
      <c r="K94" s="169">
        <f>IF(ISERROR(Data4!R$214),0,Data4!R$214)</f>
        <v>0</v>
      </c>
      <c r="L94" s="169">
        <f>IF(ISERROR(Data4!S$214),0,Data4!S$214)</f>
        <v>0</v>
      </c>
      <c r="M94" s="169">
        <f>IF(ISERROR(Data4!T$214),0,Data4!T$214)</f>
        <v>0</v>
      </c>
      <c r="N94" s="169">
        <f>IF(ISERROR(Data4!U$214),0,Data4!U$214)</f>
        <v>0</v>
      </c>
      <c r="O94" s="169">
        <f>IF(ISERROR(Data4!V$214),0,Data4!V$214)</f>
        <v>0</v>
      </c>
      <c r="P94" s="169">
        <f>IF(ISERROR(Data4!W$214),0,Data4!W$214)</f>
        <v>0</v>
      </c>
      <c r="Q94" s="169">
        <f>IF(ISERROR(Data4!X$214),0,Data4!X$214)</f>
        <v>0</v>
      </c>
      <c r="R94" s="169">
        <f>IF(ISERROR(Data4!Y$214),0,Data4!Y$214)</f>
        <v>0</v>
      </c>
      <c r="S94" s="169">
        <f>IF(ISERROR(Data4!Z$214),0,Data4!Z$214)</f>
        <v>0</v>
      </c>
      <c r="T94" s="169">
        <f>IF(ISERROR(Data4!AA$214),0,Data4!AA$214)</f>
        <v>0</v>
      </c>
      <c r="U94" s="169">
        <f>IF(ISERROR(Data4!AB$214),0,Data4!AB$214)</f>
        <v>0</v>
      </c>
      <c r="V94" s="169">
        <f>IF(ISERROR(Data4!AC$214),0,Data4!AC$214)</f>
        <v>0</v>
      </c>
      <c r="W94" s="169">
        <f>IF(ISERROR(Data4!AD$214),0,Data4!AD$214)</f>
        <v>0</v>
      </c>
      <c r="X94" s="169">
        <f>IF(ISERROR(Data4!AE$214),0,Data4!AE$214)</f>
        <v>0</v>
      </c>
      <c r="Y94" s="169">
        <f>IF(ISERROR(Data4!AF$214),0,Data4!AF$214)</f>
        <v>0</v>
      </c>
      <c r="Z94" s="169">
        <f>IF(ISERROR(Data4!AG$214),0,Data4!AG$214)</f>
        <v>0</v>
      </c>
      <c r="AA94" s="169">
        <f>IF(ISERROR(Data4!AH$214),0,Data4!AH$214)</f>
        <v>0</v>
      </c>
      <c r="AB94" s="169">
        <f>IF(ISERROR(Data4!AI$214),0,Data4!AI$214)</f>
        <v>0</v>
      </c>
      <c r="AC94" s="169">
        <f>IF(ISERROR(Data4!AJ$214),0,Data4!AJ$214)</f>
        <v>0</v>
      </c>
      <c r="AD94" s="169">
        <f>IF(ISERROR(Data4!AK$214),0,Data4!AK$214)</f>
        <v>0</v>
      </c>
      <c r="AE94" s="169">
        <f>IF(ISERROR(Data4!AL$214),0,Data4!AL$214)</f>
        <v>0</v>
      </c>
      <c r="AF94" s="169">
        <f>IF(ISERROR(Data4!AM$214),0,Data4!AM$214)</f>
        <v>0</v>
      </c>
      <c r="AG94" s="169">
        <f>IF(ISERROR(Data4!AN$214),0,Data4!AN$214)</f>
        <v>0</v>
      </c>
      <c r="AH94" s="169">
        <f>IF(ISERROR(Data4!AO$214),0,Data4!AO$214)</f>
        <v>0</v>
      </c>
      <c r="AI94" s="169">
        <f>IF(ISERROR(Data4!AP$214),0,Data4!AP$214)</f>
        <v>0</v>
      </c>
      <c r="AJ94" s="169">
        <f>IF(ISERROR(Data4!AQ$214),0,Data4!AQ$214)</f>
        <v>0</v>
      </c>
      <c r="AO94" s="3"/>
      <c r="AP94" s="3"/>
    </row>
    <row r="95" spans="2:42" hidden="1">
      <c r="B95" s="199" t="s">
        <v>342</v>
      </c>
      <c r="C95" s="181" t="str">
        <f>Data4!D$215</f>
        <v>-</v>
      </c>
      <c r="D95" s="65">
        <f>F95+NPV(FDN,G95:INDEX(G95:AJ95,PAL))</f>
        <v>0</v>
      </c>
      <c r="E95" s="169">
        <f t="shared" si="27"/>
        <v>0</v>
      </c>
      <c r="F95" s="169">
        <f>IF(ISERROR(Data4!M$215),0,Data4!M$215)</f>
        <v>0</v>
      </c>
      <c r="G95" s="169">
        <f>IF(ISERROR(Data4!N$215),0,Data4!N$215)</f>
        <v>0</v>
      </c>
      <c r="H95" s="169">
        <f>IF(ISERROR(Data4!O$215),0,Data4!O$215)</f>
        <v>0</v>
      </c>
      <c r="I95" s="169">
        <f>IF(ISERROR(Data4!P$215),0,Data4!P$215)</f>
        <v>0</v>
      </c>
      <c r="J95" s="169">
        <f>IF(ISERROR(Data4!Q$215),0,Data4!Q$215)</f>
        <v>0</v>
      </c>
      <c r="K95" s="169">
        <f>IF(ISERROR(Data4!R$215),0,Data4!R$215)</f>
        <v>0</v>
      </c>
      <c r="L95" s="169">
        <f>IF(ISERROR(Data4!S$215),0,Data4!S$215)</f>
        <v>0</v>
      </c>
      <c r="M95" s="169">
        <f>IF(ISERROR(Data4!T$215),0,Data4!T$215)</f>
        <v>0</v>
      </c>
      <c r="N95" s="169">
        <f>IF(ISERROR(Data4!U$215),0,Data4!U$215)</f>
        <v>0</v>
      </c>
      <c r="O95" s="169">
        <f>IF(ISERROR(Data4!V$215),0,Data4!V$215)</f>
        <v>0</v>
      </c>
      <c r="P95" s="169">
        <f>IF(ISERROR(Data4!W$215),0,Data4!W$215)</f>
        <v>0</v>
      </c>
      <c r="Q95" s="169">
        <f>IF(ISERROR(Data4!X$215),0,Data4!X$215)</f>
        <v>0</v>
      </c>
      <c r="R95" s="169">
        <f>IF(ISERROR(Data4!Y$215),0,Data4!Y$215)</f>
        <v>0</v>
      </c>
      <c r="S95" s="169">
        <f>IF(ISERROR(Data4!Z$215),0,Data4!Z$215)</f>
        <v>0</v>
      </c>
      <c r="T95" s="169">
        <f>IF(ISERROR(Data4!AA$215),0,Data4!AA$215)</f>
        <v>0</v>
      </c>
      <c r="U95" s="169">
        <f>IF(ISERROR(Data4!AB$215),0,Data4!AB$215)</f>
        <v>0</v>
      </c>
      <c r="V95" s="169">
        <f>IF(ISERROR(Data4!AC$215),0,Data4!AC$215)</f>
        <v>0</v>
      </c>
      <c r="W95" s="169">
        <f>IF(ISERROR(Data4!AD$215),0,Data4!AD$215)</f>
        <v>0</v>
      </c>
      <c r="X95" s="169">
        <f>IF(ISERROR(Data4!AE$215),0,Data4!AE$215)</f>
        <v>0</v>
      </c>
      <c r="Y95" s="169">
        <f>IF(ISERROR(Data4!AF$215),0,Data4!AF$215)</f>
        <v>0</v>
      </c>
      <c r="Z95" s="169">
        <f>IF(ISERROR(Data4!AG$215),0,Data4!AG$215)</f>
        <v>0</v>
      </c>
      <c r="AA95" s="169">
        <f>IF(ISERROR(Data4!AH$215),0,Data4!AH$215)</f>
        <v>0</v>
      </c>
      <c r="AB95" s="169">
        <f>IF(ISERROR(Data4!AI$215),0,Data4!AI$215)</f>
        <v>0</v>
      </c>
      <c r="AC95" s="169">
        <f>IF(ISERROR(Data4!AJ$215),0,Data4!AJ$215)</f>
        <v>0</v>
      </c>
      <c r="AD95" s="169">
        <f>IF(ISERROR(Data4!AK$215),0,Data4!AK$215)</f>
        <v>0</v>
      </c>
      <c r="AE95" s="169">
        <f>IF(ISERROR(Data4!AL$215),0,Data4!AL$215)</f>
        <v>0</v>
      </c>
      <c r="AF95" s="169">
        <f>IF(ISERROR(Data4!AM$215),0,Data4!AM$215)</f>
        <v>0</v>
      </c>
      <c r="AG95" s="169">
        <f>IF(ISERROR(Data4!AN$215),0,Data4!AN$215)</f>
        <v>0</v>
      </c>
      <c r="AH95" s="169">
        <f>IF(ISERROR(Data4!AO$215),0,Data4!AO$215)</f>
        <v>0</v>
      </c>
      <c r="AI95" s="169">
        <f>IF(ISERROR(Data4!AP$215),0,Data4!AP$215)</f>
        <v>0</v>
      </c>
      <c r="AJ95" s="169">
        <f>IF(ISERROR(Data4!AQ$215),0,Data4!AQ$215)</f>
        <v>0</v>
      </c>
      <c r="AO95" s="3"/>
      <c r="AP95" s="3"/>
    </row>
    <row r="96" spans="2:42" hidden="1">
      <c r="B96" s="199" t="s">
        <v>343</v>
      </c>
      <c r="C96" s="181" t="str">
        <f>Data4!D$216</f>
        <v>-</v>
      </c>
      <c r="D96" s="65">
        <f>F96+NPV(FDN,G96:INDEX(G96:AJ96,PAL))</f>
        <v>0</v>
      </c>
      <c r="E96" s="169">
        <f t="shared" si="27"/>
        <v>0</v>
      </c>
      <c r="F96" s="169">
        <f>IF(ISERROR(Data4!M$216),0,Data4!M$216)</f>
        <v>0</v>
      </c>
      <c r="G96" s="169">
        <f>IF(ISERROR(Data4!N$216),0,Data4!N$216)</f>
        <v>0</v>
      </c>
      <c r="H96" s="169">
        <f>IF(ISERROR(Data4!O$216),0,Data4!O$216)</f>
        <v>0</v>
      </c>
      <c r="I96" s="169">
        <f>IF(ISERROR(Data4!P$216),0,Data4!P$216)</f>
        <v>0</v>
      </c>
      <c r="J96" s="169">
        <f>IF(ISERROR(Data4!Q$216),0,Data4!Q$216)</f>
        <v>0</v>
      </c>
      <c r="K96" s="169">
        <f>IF(ISERROR(Data4!R$216),0,Data4!R$216)</f>
        <v>0</v>
      </c>
      <c r="L96" s="169">
        <f>IF(ISERROR(Data4!S$216),0,Data4!S$216)</f>
        <v>0</v>
      </c>
      <c r="M96" s="169">
        <f>IF(ISERROR(Data4!T$216),0,Data4!T$216)</f>
        <v>0</v>
      </c>
      <c r="N96" s="169">
        <f>IF(ISERROR(Data4!U$216),0,Data4!U$216)</f>
        <v>0</v>
      </c>
      <c r="O96" s="169">
        <f>IF(ISERROR(Data4!V$216),0,Data4!V$216)</f>
        <v>0</v>
      </c>
      <c r="P96" s="169">
        <f>IF(ISERROR(Data4!W$216),0,Data4!W$216)</f>
        <v>0</v>
      </c>
      <c r="Q96" s="169">
        <f>IF(ISERROR(Data4!X$216),0,Data4!X$216)</f>
        <v>0</v>
      </c>
      <c r="R96" s="169">
        <f>IF(ISERROR(Data4!Y$216),0,Data4!Y$216)</f>
        <v>0</v>
      </c>
      <c r="S96" s="169">
        <f>IF(ISERROR(Data4!Z$216),0,Data4!Z$216)</f>
        <v>0</v>
      </c>
      <c r="T96" s="169">
        <f>IF(ISERROR(Data4!AA$216),0,Data4!AA$216)</f>
        <v>0</v>
      </c>
      <c r="U96" s="169">
        <f>IF(ISERROR(Data4!AB$216),0,Data4!AB$216)</f>
        <v>0</v>
      </c>
      <c r="V96" s="169">
        <f>IF(ISERROR(Data4!AC$216),0,Data4!AC$216)</f>
        <v>0</v>
      </c>
      <c r="W96" s="169">
        <f>IF(ISERROR(Data4!AD$216),0,Data4!AD$216)</f>
        <v>0</v>
      </c>
      <c r="X96" s="169">
        <f>IF(ISERROR(Data4!AE$216),0,Data4!AE$216)</f>
        <v>0</v>
      </c>
      <c r="Y96" s="169">
        <f>IF(ISERROR(Data4!AF$216),0,Data4!AF$216)</f>
        <v>0</v>
      </c>
      <c r="Z96" s="169">
        <f>IF(ISERROR(Data4!AG$216),0,Data4!AG$216)</f>
        <v>0</v>
      </c>
      <c r="AA96" s="169">
        <f>IF(ISERROR(Data4!AH$216),0,Data4!AH$216)</f>
        <v>0</v>
      </c>
      <c r="AB96" s="169">
        <f>IF(ISERROR(Data4!AI$216),0,Data4!AI$216)</f>
        <v>0</v>
      </c>
      <c r="AC96" s="169">
        <f>IF(ISERROR(Data4!AJ$216),0,Data4!AJ$216)</f>
        <v>0</v>
      </c>
      <c r="AD96" s="169">
        <f>IF(ISERROR(Data4!AK$216),0,Data4!AK$216)</f>
        <v>0</v>
      </c>
      <c r="AE96" s="169">
        <f>IF(ISERROR(Data4!AL$216),0,Data4!AL$216)</f>
        <v>0</v>
      </c>
      <c r="AF96" s="169">
        <f>IF(ISERROR(Data4!AM$216),0,Data4!AM$216)</f>
        <v>0</v>
      </c>
      <c r="AG96" s="169">
        <f>IF(ISERROR(Data4!AN$216),0,Data4!AN$216)</f>
        <v>0</v>
      </c>
      <c r="AH96" s="169">
        <f>IF(ISERROR(Data4!AO$216),0,Data4!AO$216)</f>
        <v>0</v>
      </c>
      <c r="AI96" s="169">
        <f>IF(ISERROR(Data4!AP$216),0,Data4!AP$216)</f>
        <v>0</v>
      </c>
      <c r="AJ96" s="169">
        <f>IF(ISERROR(Data4!AQ$216),0,Data4!AQ$216)</f>
        <v>0</v>
      </c>
      <c r="AO96" s="3"/>
      <c r="AP96" s="3"/>
    </row>
    <row r="97" spans="2:42" hidden="1">
      <c r="B97" s="66" t="s">
        <v>53</v>
      </c>
      <c r="C97" s="180" t="str">
        <f>IF(Kalba="EN",Data2!C$76,Data2!B$76) &amp; " "&amp; IF(Kalba="EN",Data2!C$77,Data2!B$77)</f>
        <v>SE žala (pasirinkite SE žalos komponentą)</v>
      </c>
      <c r="D97" s="62">
        <f t="shared" ref="D97:AJ97" si="28">ROUND(SUM(D98:D100),0)</f>
        <v>0</v>
      </c>
      <c r="E97" s="62">
        <f t="shared" si="28"/>
        <v>0</v>
      </c>
      <c r="F97" s="62">
        <f t="shared" si="28"/>
        <v>0</v>
      </c>
      <c r="G97" s="62">
        <f t="shared" si="28"/>
        <v>0</v>
      </c>
      <c r="H97" s="62">
        <f t="shared" si="28"/>
        <v>0</v>
      </c>
      <c r="I97" s="62">
        <f t="shared" si="28"/>
        <v>0</v>
      </c>
      <c r="J97" s="62">
        <f t="shared" si="28"/>
        <v>0</v>
      </c>
      <c r="K97" s="62">
        <f t="shared" si="28"/>
        <v>0</v>
      </c>
      <c r="L97" s="62">
        <f t="shared" si="28"/>
        <v>0</v>
      </c>
      <c r="M97" s="62">
        <f t="shared" si="28"/>
        <v>0</v>
      </c>
      <c r="N97" s="62">
        <f t="shared" si="28"/>
        <v>0</v>
      </c>
      <c r="O97" s="62">
        <f t="shared" si="28"/>
        <v>0</v>
      </c>
      <c r="P97" s="62">
        <f t="shared" si="28"/>
        <v>0</v>
      </c>
      <c r="Q97" s="62">
        <f t="shared" si="28"/>
        <v>0</v>
      </c>
      <c r="R97" s="62">
        <f t="shared" si="28"/>
        <v>0</v>
      </c>
      <c r="S97" s="62">
        <f t="shared" si="28"/>
        <v>0</v>
      </c>
      <c r="T97" s="62">
        <f t="shared" si="28"/>
        <v>0</v>
      </c>
      <c r="U97" s="62">
        <f t="shared" si="28"/>
        <v>0</v>
      </c>
      <c r="V97" s="62">
        <f t="shared" si="28"/>
        <v>0</v>
      </c>
      <c r="W97" s="62">
        <f t="shared" si="28"/>
        <v>0</v>
      </c>
      <c r="X97" s="62">
        <f t="shared" si="28"/>
        <v>0</v>
      </c>
      <c r="Y97" s="62">
        <f t="shared" si="28"/>
        <v>0</v>
      </c>
      <c r="Z97" s="62">
        <f t="shared" si="28"/>
        <v>0</v>
      </c>
      <c r="AA97" s="62">
        <f t="shared" si="28"/>
        <v>0</v>
      </c>
      <c r="AB97" s="62">
        <f t="shared" si="28"/>
        <v>0</v>
      </c>
      <c r="AC97" s="62">
        <f t="shared" si="28"/>
        <v>0</v>
      </c>
      <c r="AD97" s="62">
        <f t="shared" si="28"/>
        <v>0</v>
      </c>
      <c r="AE97" s="62">
        <f t="shared" si="28"/>
        <v>0</v>
      </c>
      <c r="AF97" s="62">
        <f t="shared" si="28"/>
        <v>0</v>
      </c>
      <c r="AG97" s="62">
        <f t="shared" si="28"/>
        <v>0</v>
      </c>
      <c r="AH97" s="62">
        <f t="shared" si="28"/>
        <v>0</v>
      </c>
      <c r="AI97" s="62">
        <f t="shared" si="28"/>
        <v>0</v>
      </c>
      <c r="AJ97" s="62">
        <f t="shared" si="28"/>
        <v>0</v>
      </c>
      <c r="AO97" s="3"/>
      <c r="AP97" s="3"/>
    </row>
    <row r="98" spans="2:42" hidden="1">
      <c r="B98" s="199" t="s">
        <v>344</v>
      </c>
      <c r="C98" s="181" t="str">
        <f>Data4!D$218</f>
        <v>-</v>
      </c>
      <c r="D98" s="65">
        <f>F98+NPV(FDN,G98:INDEX(G98:AJ98,PAL))</f>
        <v>0</v>
      </c>
      <c r="E98" s="65">
        <f>SUMIF($F$5:$AJ$5,"&lt;="&amp;PAL,$F98:$AJ98)</f>
        <v>0</v>
      </c>
      <c r="F98" s="169">
        <f>IF(ISERROR(Data4!M$218),0,Data4!M$218)</f>
        <v>0</v>
      </c>
      <c r="G98" s="169">
        <f>IF(ISERROR(Data4!N$218),0,Data4!N$218)</f>
        <v>0</v>
      </c>
      <c r="H98" s="169">
        <f>IF(ISERROR(Data4!O$218),0,Data4!O$218)</f>
        <v>0</v>
      </c>
      <c r="I98" s="169">
        <f>IF(ISERROR(Data4!P$218),0,Data4!P$218)</f>
        <v>0</v>
      </c>
      <c r="J98" s="169">
        <f>IF(ISERROR(Data4!Q$218),0,Data4!Q$218)</f>
        <v>0</v>
      </c>
      <c r="K98" s="169">
        <f>IF(ISERROR(Data4!R$218),0,Data4!R$218)</f>
        <v>0</v>
      </c>
      <c r="L98" s="169">
        <f>IF(ISERROR(Data4!S$218),0,Data4!S$218)</f>
        <v>0</v>
      </c>
      <c r="M98" s="169">
        <f>IF(ISERROR(Data4!T$218),0,Data4!T$218)</f>
        <v>0</v>
      </c>
      <c r="N98" s="169">
        <f>IF(ISERROR(Data4!U$218),0,Data4!U$218)</f>
        <v>0</v>
      </c>
      <c r="O98" s="169">
        <f>IF(ISERROR(Data4!V$218),0,Data4!V$218)</f>
        <v>0</v>
      </c>
      <c r="P98" s="169">
        <f>IF(ISERROR(Data4!W$218),0,Data4!W$218)</f>
        <v>0</v>
      </c>
      <c r="Q98" s="169">
        <f>IF(ISERROR(Data4!X$218),0,Data4!X$218)</f>
        <v>0</v>
      </c>
      <c r="R98" s="169">
        <f>IF(ISERROR(Data4!Y$218),0,Data4!Y$218)</f>
        <v>0</v>
      </c>
      <c r="S98" s="169">
        <f>IF(ISERROR(Data4!Z$218),0,Data4!Z$218)</f>
        <v>0</v>
      </c>
      <c r="T98" s="169">
        <f>IF(ISERROR(Data4!AA$218),0,Data4!AA$218)</f>
        <v>0</v>
      </c>
      <c r="U98" s="169">
        <f>IF(ISERROR(Data4!AB$218),0,Data4!AB$218)</f>
        <v>0</v>
      </c>
      <c r="V98" s="169">
        <f>IF(ISERROR(Data4!AC$218),0,Data4!AC$218)</f>
        <v>0</v>
      </c>
      <c r="W98" s="169">
        <f>IF(ISERROR(Data4!AD$218),0,Data4!AD$218)</f>
        <v>0</v>
      </c>
      <c r="X98" s="169">
        <f>IF(ISERROR(Data4!AE$218),0,Data4!AE$218)</f>
        <v>0</v>
      </c>
      <c r="Y98" s="169">
        <f>IF(ISERROR(Data4!AF$218),0,Data4!AF$218)</f>
        <v>0</v>
      </c>
      <c r="Z98" s="169">
        <f>IF(ISERROR(Data4!AG$218),0,Data4!AG$218)</f>
        <v>0</v>
      </c>
      <c r="AA98" s="169">
        <f>IF(ISERROR(Data4!AH$218),0,Data4!AH$218)</f>
        <v>0</v>
      </c>
      <c r="AB98" s="169">
        <f>IF(ISERROR(Data4!AI$218),0,Data4!AI$218)</f>
        <v>0</v>
      </c>
      <c r="AC98" s="169">
        <f>IF(ISERROR(Data4!AJ$218),0,Data4!AJ$218)</f>
        <v>0</v>
      </c>
      <c r="AD98" s="169">
        <f>IF(ISERROR(Data4!AK$218),0,Data4!AK$218)</f>
        <v>0</v>
      </c>
      <c r="AE98" s="169">
        <f>IF(ISERROR(Data4!AL$218),0,Data4!AL$218)</f>
        <v>0</v>
      </c>
      <c r="AF98" s="169">
        <f>IF(ISERROR(Data4!AM$218),0,Data4!AM$218)</f>
        <v>0</v>
      </c>
      <c r="AG98" s="169">
        <f>IF(ISERROR(Data4!AN$218),0,Data4!AN$218)</f>
        <v>0</v>
      </c>
      <c r="AH98" s="169">
        <f>IF(ISERROR(Data4!AO$218),0,Data4!AO$218)</f>
        <v>0</v>
      </c>
      <c r="AI98" s="169">
        <f>IF(ISERROR(Data4!AP$218),0,Data4!AP$218)</f>
        <v>0</v>
      </c>
      <c r="AJ98" s="169">
        <f>IF(ISERROR(Data4!AQ$218),0,Data4!AQ$218)</f>
        <v>0</v>
      </c>
      <c r="AO98" s="3"/>
      <c r="AP98" s="3"/>
    </row>
    <row r="99" spans="2:42" hidden="1">
      <c r="B99" s="199" t="s">
        <v>345</v>
      </c>
      <c r="C99" s="181" t="str">
        <f>Data4!D$219</f>
        <v>-</v>
      </c>
      <c r="D99" s="65">
        <f>F99+NPV(FDN,G99:INDEX(G99:AJ99,PAL))</f>
        <v>0</v>
      </c>
      <c r="E99" s="65">
        <f>SUMIF($F$5:$AJ$5,"&lt;="&amp;PAL,$F99:$AJ99)</f>
        <v>0</v>
      </c>
      <c r="F99" s="169">
        <f>IF(ISERROR(Data4!M$219),0,Data4!M$219)</f>
        <v>0</v>
      </c>
      <c r="G99" s="169">
        <f>IF(ISERROR(Data4!N$219),0,Data4!N$219)</f>
        <v>0</v>
      </c>
      <c r="H99" s="169">
        <f>IF(ISERROR(Data4!O$219),0,Data4!O$219)</f>
        <v>0</v>
      </c>
      <c r="I99" s="169">
        <f>IF(ISERROR(Data4!P$219),0,Data4!P$219)</f>
        <v>0</v>
      </c>
      <c r="J99" s="169">
        <f>IF(ISERROR(Data4!Q$219),0,Data4!Q$219)</f>
        <v>0</v>
      </c>
      <c r="K99" s="169">
        <f>IF(ISERROR(Data4!R$219),0,Data4!R$219)</f>
        <v>0</v>
      </c>
      <c r="L99" s="169">
        <f>IF(ISERROR(Data4!S$219),0,Data4!S$219)</f>
        <v>0</v>
      </c>
      <c r="M99" s="169">
        <f>IF(ISERROR(Data4!T$219),0,Data4!T$219)</f>
        <v>0</v>
      </c>
      <c r="N99" s="169">
        <f>IF(ISERROR(Data4!U$219),0,Data4!U$219)</f>
        <v>0</v>
      </c>
      <c r="O99" s="169">
        <f>IF(ISERROR(Data4!V$219),0,Data4!V$219)</f>
        <v>0</v>
      </c>
      <c r="P99" s="169">
        <f>IF(ISERROR(Data4!W$219),0,Data4!W$219)</f>
        <v>0</v>
      </c>
      <c r="Q99" s="169">
        <f>IF(ISERROR(Data4!X$219),0,Data4!X$219)</f>
        <v>0</v>
      </c>
      <c r="R99" s="169">
        <f>IF(ISERROR(Data4!Y$219),0,Data4!Y$219)</f>
        <v>0</v>
      </c>
      <c r="S99" s="169">
        <f>IF(ISERROR(Data4!Z$219),0,Data4!Z$219)</f>
        <v>0</v>
      </c>
      <c r="T99" s="169">
        <f>IF(ISERROR(Data4!AA$219),0,Data4!AA$219)</f>
        <v>0</v>
      </c>
      <c r="U99" s="169">
        <f>IF(ISERROR(Data4!AB$219),0,Data4!AB$219)</f>
        <v>0</v>
      </c>
      <c r="V99" s="169">
        <f>IF(ISERROR(Data4!AC$219),0,Data4!AC$219)</f>
        <v>0</v>
      </c>
      <c r="W99" s="169">
        <f>IF(ISERROR(Data4!AD$219),0,Data4!AD$219)</f>
        <v>0</v>
      </c>
      <c r="X99" s="169">
        <f>IF(ISERROR(Data4!AE$219),0,Data4!AE$219)</f>
        <v>0</v>
      </c>
      <c r="Y99" s="169">
        <f>IF(ISERROR(Data4!AF$219),0,Data4!AF$219)</f>
        <v>0</v>
      </c>
      <c r="Z99" s="169">
        <f>IF(ISERROR(Data4!AG$219),0,Data4!AG$219)</f>
        <v>0</v>
      </c>
      <c r="AA99" s="169">
        <f>IF(ISERROR(Data4!AH$219),0,Data4!AH$219)</f>
        <v>0</v>
      </c>
      <c r="AB99" s="169">
        <f>IF(ISERROR(Data4!AI$219),0,Data4!AI$219)</f>
        <v>0</v>
      </c>
      <c r="AC99" s="169">
        <f>IF(ISERROR(Data4!AJ$219),0,Data4!AJ$219)</f>
        <v>0</v>
      </c>
      <c r="AD99" s="169">
        <f>IF(ISERROR(Data4!AK$219),0,Data4!AK$219)</f>
        <v>0</v>
      </c>
      <c r="AE99" s="169">
        <f>IF(ISERROR(Data4!AL$219),0,Data4!AL$219)</f>
        <v>0</v>
      </c>
      <c r="AF99" s="169">
        <f>IF(ISERROR(Data4!AM$219),0,Data4!AM$219)</f>
        <v>0</v>
      </c>
      <c r="AG99" s="169">
        <f>IF(ISERROR(Data4!AN$219),0,Data4!AN$219)</f>
        <v>0</v>
      </c>
      <c r="AH99" s="169">
        <f>IF(ISERROR(Data4!AO$219),0,Data4!AO$219)</f>
        <v>0</v>
      </c>
      <c r="AI99" s="169">
        <f>IF(ISERROR(Data4!AP$219),0,Data4!AP$219)</f>
        <v>0</v>
      </c>
      <c r="AJ99" s="169">
        <f>IF(ISERROR(Data4!AQ$219),0,Data4!AQ$219)</f>
        <v>0</v>
      </c>
      <c r="AO99" s="3"/>
      <c r="AP99" s="3"/>
    </row>
    <row r="100" spans="2:42" hidden="1">
      <c r="B100" s="199" t="s">
        <v>346</v>
      </c>
      <c r="C100" s="181" t="str">
        <f>Data4!D$220</f>
        <v>-</v>
      </c>
      <c r="D100" s="65">
        <f>F100+NPV(FDN,G100:INDEX(G100:AJ100,PAL))</f>
        <v>0</v>
      </c>
      <c r="E100" s="65">
        <f>SUMIF($F$5:$AJ$5,"&lt;="&amp;PAL,$F100:$AJ100)</f>
        <v>0</v>
      </c>
      <c r="F100" s="169">
        <f>IF(ISERROR(Data4!M$220),0,Data4!M$220)</f>
        <v>0</v>
      </c>
      <c r="G100" s="169">
        <f>IF(ISERROR(Data4!N$220),0,Data4!N$220)</f>
        <v>0</v>
      </c>
      <c r="H100" s="169">
        <f>IF(ISERROR(Data4!O$220),0,Data4!O$220)</f>
        <v>0</v>
      </c>
      <c r="I100" s="169">
        <f>IF(ISERROR(Data4!P$220),0,Data4!P$220)</f>
        <v>0</v>
      </c>
      <c r="J100" s="169">
        <f>IF(ISERROR(Data4!Q$220),0,Data4!Q$220)</f>
        <v>0</v>
      </c>
      <c r="K100" s="169">
        <f>IF(ISERROR(Data4!R$220),0,Data4!R$220)</f>
        <v>0</v>
      </c>
      <c r="L100" s="169">
        <f>IF(ISERROR(Data4!S$220),0,Data4!S$220)</f>
        <v>0</v>
      </c>
      <c r="M100" s="169">
        <f>IF(ISERROR(Data4!T$220),0,Data4!T$220)</f>
        <v>0</v>
      </c>
      <c r="N100" s="169">
        <f>IF(ISERROR(Data4!U$220),0,Data4!U$220)</f>
        <v>0</v>
      </c>
      <c r="O100" s="169">
        <f>IF(ISERROR(Data4!V$220),0,Data4!V$220)</f>
        <v>0</v>
      </c>
      <c r="P100" s="169">
        <f>IF(ISERROR(Data4!W$220),0,Data4!W$220)</f>
        <v>0</v>
      </c>
      <c r="Q100" s="169">
        <f>IF(ISERROR(Data4!X$220),0,Data4!X$220)</f>
        <v>0</v>
      </c>
      <c r="R100" s="169">
        <f>IF(ISERROR(Data4!Y$220),0,Data4!Y$220)</f>
        <v>0</v>
      </c>
      <c r="S100" s="169">
        <f>IF(ISERROR(Data4!Z$220),0,Data4!Z$220)</f>
        <v>0</v>
      </c>
      <c r="T100" s="169">
        <f>IF(ISERROR(Data4!AA$220),0,Data4!AA$220)</f>
        <v>0</v>
      </c>
      <c r="U100" s="169">
        <f>IF(ISERROR(Data4!AB$220),0,Data4!AB$220)</f>
        <v>0</v>
      </c>
      <c r="V100" s="169">
        <f>IF(ISERROR(Data4!AC$220),0,Data4!AC$220)</f>
        <v>0</v>
      </c>
      <c r="W100" s="169">
        <f>IF(ISERROR(Data4!AD$220),0,Data4!AD$220)</f>
        <v>0</v>
      </c>
      <c r="X100" s="169">
        <f>IF(ISERROR(Data4!AE$220),0,Data4!AE$220)</f>
        <v>0</v>
      </c>
      <c r="Y100" s="169">
        <f>IF(ISERROR(Data4!AF$220),0,Data4!AF$220)</f>
        <v>0</v>
      </c>
      <c r="Z100" s="169">
        <f>IF(ISERROR(Data4!AG$220),0,Data4!AG$220)</f>
        <v>0</v>
      </c>
      <c r="AA100" s="169">
        <f>IF(ISERROR(Data4!AH$220),0,Data4!AH$220)</f>
        <v>0</v>
      </c>
      <c r="AB100" s="169">
        <f>IF(ISERROR(Data4!AI$220),0,Data4!AI$220)</f>
        <v>0</v>
      </c>
      <c r="AC100" s="169">
        <f>IF(ISERROR(Data4!AJ$220),0,Data4!AJ$220)</f>
        <v>0</v>
      </c>
      <c r="AD100" s="169">
        <f>IF(ISERROR(Data4!AK$220),0,Data4!AK$220)</f>
        <v>0</v>
      </c>
      <c r="AE100" s="169">
        <f>IF(ISERROR(Data4!AL$220),0,Data4!AL$220)</f>
        <v>0</v>
      </c>
      <c r="AF100" s="169">
        <f>IF(ISERROR(Data4!AM$220),0,Data4!AM$220)</f>
        <v>0</v>
      </c>
      <c r="AG100" s="169">
        <f>IF(ISERROR(Data4!AN$220),0,Data4!AN$220)</f>
        <v>0</v>
      </c>
      <c r="AH100" s="169">
        <f>IF(ISERROR(Data4!AO$220),0,Data4!AO$220)</f>
        <v>0</v>
      </c>
      <c r="AI100" s="169">
        <f>IF(ISERROR(Data4!AP$220),0,Data4!AP$220)</f>
        <v>0</v>
      </c>
      <c r="AJ100" s="169">
        <f>IF(ISERROR(Data4!AQ$220),0,Data4!AQ$220)</f>
        <v>0</v>
      </c>
      <c r="AO100" s="3"/>
      <c r="AP100" s="3"/>
    </row>
  </sheetData>
  <sheetProtection algorithmName="SHA-512" hashValue="+jF/nxYsrQl9EZwM9vVbzPfE2Iawewh2iybarA/Yg9zYtoSnfh3ZomkuzaxAVtmQhC+vXqcwJqU6Z3fJN9TZkA==" saltValue="SqWpHe3RlF0d7PKXmZNcFQ==" spinCount="100000" sheet="1" objects="1" scenarios="1"/>
  <mergeCells count="5">
    <mergeCell ref="B86:C86"/>
    <mergeCell ref="C2:E2"/>
    <mergeCell ref="C3:E3"/>
    <mergeCell ref="C4:E4"/>
    <mergeCell ref="AP4:AY4"/>
  </mergeCells>
  <conditionalFormatting sqref="B7:C48 B56:C56 B49:B55 B57:B59">
    <cfRule type="expression" dxfId="171" priority="4" stopIfTrue="1">
      <formula>$AO7=1</formula>
    </cfRule>
  </conditionalFormatting>
  <conditionalFormatting sqref="C4:E4">
    <cfRule type="expression" dxfId="170" priority="3" stopIfTrue="1">
      <formula>LEN($C$4)&gt;0</formula>
    </cfRule>
  </conditionalFormatting>
  <conditionalFormatting sqref="B88:C100">
    <cfRule type="expression" dxfId="169" priority="5" stopIfTrue="1">
      <formula>#REF!=1</formula>
    </cfRule>
  </conditionalFormatting>
  <conditionalFormatting sqref="C57:C59">
    <cfRule type="expression" dxfId="168" priority="1" stopIfTrue="1">
      <formula>$AO57=1</formula>
    </cfRule>
  </conditionalFormatting>
  <dataValidations xWindow="518" yWindow="523" count="2">
    <dataValidation type="decimal" allowBlank="1" showInputMessage="1" showErrorMessage="1" sqref="F18:AJ20 F23:AJ29 F33:AJ33 F37:AJ40 F42:AJ43 F45:AJ46 F8:AJ16 F90:AJ96 F57:AJ59 F98:AJ100 F49:AJ55">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795FB8E5-D937-4BA5-8B40-CD7BA34508D9}">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18" yWindow="523" count="2">
        <x14:dataValidation type="list" allowBlank="1" showInputMessage="1" showErrorMessage="1" prompt="Prašome naudos komponentą pasirinkti iš siūlomo sąrašo. Jeigu sąrašas tusčias, jūs jau esate pasirinkę visus galimus naudos kompentus.">
          <x14:formula1>
            <xm:f>IF(Data0!$DI$2&lt;&gt;"",OFFSET(Data0!$DI$1,INDEX( MATCH(1,(--(Data0!$DI$2:$DI$61&lt;&gt;"")),0),1),0,SUMPRODUCT(--(LEN(Data0!$DI$2:$DI$61)&gt;0)),1),OFFSET(Data0!$DI$2,INDEX( MATCH(1,(--(Data0!$DI$3:$DI$61&lt;&gt;"")),0),1),0,SUMPRODUCT(--(LEN(Data0!$DI$3:$DI$61)&gt;0)),1))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IF(Data0!$DK$2&lt;&gt;"",OFFSET(Data0!$DK$1,INDEX( MATCH(1,(--(Data0!$DK$2:$DK$61&lt;&gt;"")),0),1),0,SUMPRODUCT(--(LEN(Data0!$DK$2:$DK$61)&gt;0)),1),OFFSET(Data0!$DK$2,INDEX( MATCH(1,(--(Data0!$DK$3:$DK$61&lt;&gt;"")),0),1),0,SUMPRODUCT(--(LEN(Data0!$DK$3:$DK$61)&gt;0)),1))</xm:f>
          </x14:formula1>
          <xm:sqref>C57:C59</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tabColor rgb="FFFAFAC8"/>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E6" sqref="E6"/>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6" customWidth="1"/>
    <col min="32" max="36" width="12.7109375" style="26" hidden="1" customWidth="1"/>
    <col min="37" max="37" width="1.140625" style="3" customWidth="1"/>
    <col min="38" max="39" width="9.140625" style="3" hidden="1" customWidth="1"/>
    <col min="40" max="40" width="18.85546875" style="3" hidden="1" customWidth="1"/>
    <col min="41" max="41" width="27.5703125" style="26" hidden="1" customWidth="1"/>
    <col min="42" max="42" width="9.140625" style="52"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6"/>
      <c r="AW1" s="26"/>
      <c r="AX1" s="26"/>
      <c r="AY1" s="26"/>
      <c r="AZ1" s="26"/>
      <c r="BA1" s="26"/>
      <c r="BB1" s="26"/>
      <c r="BC1" s="26"/>
    </row>
    <row r="2" spans="2:55" ht="27.75" customHeight="1">
      <c r="B2" s="164"/>
      <c r="C2" s="929" t="str">
        <f>UPPER('1'!M36)&amp;"
"&amp;UPPER('1'!M37)</f>
        <v xml:space="preserve">PAPILDOMAS INVESTAVIMO OBJEKTAS (C)
</v>
      </c>
      <c r="D2" s="929"/>
      <c r="E2" s="929"/>
    </row>
    <row r="3" spans="2:55" ht="26.25" customHeight="1" thickBot="1">
      <c r="B3" s="165"/>
      <c r="C3" s="930" t="str">
        <f>"Alternatyva """&amp;Data0!O17&amp;""""</f>
        <v>Alternatyva ""</v>
      </c>
      <c r="D3" s="930"/>
      <c r="E3" s="930"/>
      <c r="G3" s="2"/>
    </row>
    <row r="4" spans="2:55" ht="26.25" customHeight="1">
      <c r="B4" s="53"/>
      <c r="C4" s="932" t="str">
        <f ca="1">IF(ISERROR(AZ6),"",AZ6)</f>
        <v/>
      </c>
      <c r="D4" s="932"/>
      <c r="E4" s="932"/>
      <c r="G4" s="2"/>
      <c r="AM4" s="384" t="s">
        <v>607</v>
      </c>
      <c r="AN4" s="514" t="s">
        <v>967</v>
      </c>
      <c r="AO4" s="386" t="s">
        <v>382</v>
      </c>
      <c r="AP4" s="927" t="s">
        <v>376</v>
      </c>
      <c r="AQ4" s="927"/>
      <c r="AR4" s="927"/>
      <c r="AS4" s="927"/>
      <c r="AT4" s="927"/>
      <c r="AU4" s="927"/>
      <c r="AV4" s="927"/>
      <c r="AW4" s="927"/>
      <c r="AX4" s="927"/>
      <c r="AY4" s="928"/>
      <c r="AZ4" s="385" t="s">
        <v>378</v>
      </c>
    </row>
    <row r="5" spans="2:55">
      <c r="B5" s="54" t="str">
        <f>IF(Kalba="EN",Data2!C30,Data2!B30)</f>
        <v>Projekto įgyvendinimo metai</v>
      </c>
      <c r="C5" s="55"/>
      <c r="D5" s="56" t="s">
        <v>331</v>
      </c>
      <c r="E5" s="57"/>
      <c r="F5" s="58">
        <f>Data4!M1</f>
        <v>0</v>
      </c>
      <c r="G5" s="58">
        <f>Data4!N1</f>
        <v>1</v>
      </c>
      <c r="H5" s="58">
        <f>Data4!O1</f>
        <v>2</v>
      </c>
      <c r="I5" s="58">
        <f>Data4!P1</f>
        <v>3</v>
      </c>
      <c r="J5" s="58">
        <f>Data4!Q1</f>
        <v>4</v>
      </c>
      <c r="K5" s="58">
        <f>Data4!R1</f>
        <v>5</v>
      </c>
      <c r="L5" s="58">
        <f>Data4!S1</f>
        <v>6</v>
      </c>
      <c r="M5" s="58">
        <f>Data4!T1</f>
        <v>7</v>
      </c>
      <c r="N5" s="58">
        <f>Data4!U1</f>
        <v>8</v>
      </c>
      <c r="O5" s="58">
        <f>Data4!V1</f>
        <v>9</v>
      </c>
      <c r="P5" s="58">
        <f>Data4!W1</f>
        <v>10</v>
      </c>
      <c r="Q5" s="58">
        <f>Data4!X1</f>
        <v>11</v>
      </c>
      <c r="R5" s="58">
        <f>Data4!Y1</f>
        <v>12</v>
      </c>
      <c r="S5" s="58">
        <f>Data4!Z1</f>
        <v>13</v>
      </c>
      <c r="T5" s="58">
        <f>Data4!AA1</f>
        <v>14</v>
      </c>
      <c r="U5" s="58">
        <f>Data4!AB1</f>
        <v>15</v>
      </c>
      <c r="V5" s="58">
        <f>Data4!AC1</f>
        <v>16</v>
      </c>
      <c r="W5" s="58">
        <f>Data4!AD1</f>
        <v>17</v>
      </c>
      <c r="X5" s="58">
        <f>Data4!AE1</f>
        <v>18</v>
      </c>
      <c r="Y5" s="58">
        <f>Data4!AF1</f>
        <v>19</v>
      </c>
      <c r="Z5" s="58">
        <f>Data4!AG1</f>
        <v>20</v>
      </c>
      <c r="AA5" s="58">
        <f>Data4!AH1</f>
        <v>21</v>
      </c>
      <c r="AB5" s="58">
        <f>Data4!AI1</f>
        <v>22</v>
      </c>
      <c r="AC5" s="58">
        <f>Data4!AJ1</f>
        <v>23</v>
      </c>
      <c r="AD5" s="58">
        <f>Data4!AK1</f>
        <v>24</v>
      </c>
      <c r="AE5" s="58">
        <f>Data4!AL1</f>
        <v>25</v>
      </c>
      <c r="AF5" s="58">
        <f>Data4!AM1</f>
        <v>26</v>
      </c>
      <c r="AG5" s="58">
        <f>Data4!AN1</f>
        <v>27</v>
      </c>
      <c r="AH5" s="58">
        <f>Data4!AO1</f>
        <v>28</v>
      </c>
      <c r="AI5" s="58">
        <f>Data4!AP1</f>
        <v>29</v>
      </c>
      <c r="AJ5" s="58">
        <f>Data4!AQ1</f>
        <v>30</v>
      </c>
      <c r="AM5" s="381"/>
      <c r="AN5" s="513"/>
      <c r="AO5" s="387"/>
      <c r="AP5" s="59">
        <v>1</v>
      </c>
      <c r="AQ5" s="59">
        <v>2</v>
      </c>
      <c r="AR5" s="59">
        <v>3</v>
      </c>
      <c r="AS5" s="59">
        <v>4</v>
      </c>
      <c r="AT5" s="59">
        <v>5</v>
      </c>
      <c r="AU5" s="59">
        <v>6</v>
      </c>
      <c r="AV5" s="59">
        <v>7</v>
      </c>
      <c r="AW5" s="59">
        <v>8</v>
      </c>
      <c r="AX5" s="59">
        <v>9</v>
      </c>
      <c r="AY5" s="388">
        <v>10</v>
      </c>
      <c r="AZ5" s="379" t="str">
        <f ca="1">IF(MAX(AP6:AY6)=0,"",INDEX(AP5:AY5,1,MATCH(MAX(AP6:AY6),AP6:AY6,0)))</f>
        <v/>
      </c>
    </row>
    <row r="6" spans="2:55">
      <c r="B6" s="54" t="str">
        <f>IF(Kalba="EN",Data2!C31,Data2!B31)</f>
        <v>Projekto biudžeto eilutė / Projekto įgyvendinimo kalendoriniai metai</v>
      </c>
      <c r="C6" s="55"/>
      <c r="D6" s="60" t="s">
        <v>383</v>
      </c>
      <c r="E6" s="60" t="s">
        <v>1482</v>
      </c>
      <c r="F6" s="58">
        <f>Data4!M2</f>
        <v>2017</v>
      </c>
      <c r="G6" s="58">
        <f>Data4!N2</f>
        <v>2018</v>
      </c>
      <c r="H6" s="58">
        <f>Data4!O2</f>
        <v>2019</v>
      </c>
      <c r="I6" s="58">
        <f>Data4!P2</f>
        <v>2020</v>
      </c>
      <c r="J6" s="58">
        <f>Data4!Q2</f>
        <v>2021</v>
      </c>
      <c r="K6" s="58">
        <f>Data4!R2</f>
        <v>2022</v>
      </c>
      <c r="L6" s="58">
        <f>Data4!S2</f>
        <v>2023</v>
      </c>
      <c r="M6" s="58">
        <f>Data4!T2</f>
        <v>2024</v>
      </c>
      <c r="N6" s="58">
        <f>Data4!U2</f>
        <v>2025</v>
      </c>
      <c r="O6" s="58">
        <f>Data4!V2</f>
        <v>2026</v>
      </c>
      <c r="P6" s="58">
        <f>Data4!W2</f>
        <v>2027</v>
      </c>
      <c r="Q6" s="58">
        <f>Data4!X2</f>
        <v>2028</v>
      </c>
      <c r="R6" s="58">
        <f>Data4!Y2</f>
        <v>2029</v>
      </c>
      <c r="S6" s="58">
        <f>Data4!Z2</f>
        <v>2030</v>
      </c>
      <c r="T6" s="58">
        <f>Data4!AA2</f>
        <v>2031</v>
      </c>
      <c r="U6" s="58">
        <f>Data4!AB2</f>
        <v>2032</v>
      </c>
      <c r="V6" s="58">
        <f>Data4!AC2</f>
        <v>2033</v>
      </c>
      <c r="W6" s="58">
        <f>Data4!AD2</f>
        <v>2034</v>
      </c>
      <c r="X6" s="58">
        <f>Data4!AE2</f>
        <v>2035</v>
      </c>
      <c r="Y6" s="58">
        <f>Data4!AF2</f>
        <v>2036</v>
      </c>
      <c r="Z6" s="58">
        <f>Data4!AG2</f>
        <v>2037</v>
      </c>
      <c r="AA6" s="58">
        <f>Data4!AH2</f>
        <v>2038</v>
      </c>
      <c r="AB6" s="58">
        <f>Data4!AI2</f>
        <v>2039</v>
      </c>
      <c r="AC6" s="58">
        <f>Data4!AJ2</f>
        <v>2040</v>
      </c>
      <c r="AD6" s="58">
        <f>Data4!AK2</f>
        <v>2041</v>
      </c>
      <c r="AE6" s="58">
        <f>Data4!AL2</f>
        <v>2042</v>
      </c>
      <c r="AF6" s="58">
        <f>Data4!AM2</f>
        <v>2043</v>
      </c>
      <c r="AG6" s="58">
        <f>Data4!AN2</f>
        <v>2044</v>
      </c>
      <c r="AH6" s="58">
        <f>Data4!AO2</f>
        <v>2045</v>
      </c>
      <c r="AI6" s="58">
        <f>Data4!AP2</f>
        <v>2046</v>
      </c>
      <c r="AJ6" s="58">
        <f>Data4!AQ2</f>
        <v>2047</v>
      </c>
      <c r="AM6" s="381"/>
      <c r="AN6" s="513"/>
      <c r="AO6" s="387"/>
      <c r="AP6" s="59">
        <f t="shared" ref="AP6:AY6" si="0">COUNTIF(AP$7:AP$59,"Klaida")</f>
        <v>0</v>
      </c>
      <c r="AQ6" s="59">
        <f t="shared" ca="1" si="0"/>
        <v>0</v>
      </c>
      <c r="AR6" s="59">
        <f t="shared" si="0"/>
        <v>0</v>
      </c>
      <c r="AS6" s="59">
        <f t="shared" si="0"/>
        <v>0</v>
      </c>
      <c r="AT6" s="59">
        <f t="shared" si="0"/>
        <v>0</v>
      </c>
      <c r="AU6" s="59">
        <f t="shared" si="0"/>
        <v>0</v>
      </c>
      <c r="AV6" s="59">
        <f t="shared" si="0"/>
        <v>0</v>
      </c>
      <c r="AW6" s="59">
        <f t="shared" si="0"/>
        <v>0</v>
      </c>
      <c r="AX6" s="59">
        <f t="shared" si="0"/>
        <v>0</v>
      </c>
      <c r="AY6" s="388">
        <f t="shared" si="0"/>
        <v>0</v>
      </c>
      <c r="AZ6" s="3" t="e">
        <f ca="1">VLOOKUP(AZ5,Klaidu_pranesimai,2,FALSE)</f>
        <v>#N/A</v>
      </c>
    </row>
    <row r="7" spans="2:55" s="61" customFormat="1">
      <c r="B7" s="5" t="s">
        <v>6</v>
      </c>
      <c r="C7" s="5" t="str">
        <f>IF(Kalba="EN",Data2!C32,Data2!B32)</f>
        <v>Alternatyvos investicijos, iš viso</v>
      </c>
      <c r="D7" s="62">
        <f>ROUND(SUM(D8:D15),0)</f>
        <v>0</v>
      </c>
      <c r="E7" s="62">
        <f>ROUND(SUM(E8:E15),0)</f>
        <v>0</v>
      </c>
      <c r="F7" s="62">
        <f>ROUND(SUM(F8:F15),0)</f>
        <v>0</v>
      </c>
      <c r="G7" s="62">
        <f t="shared" ref="G7:AJ7" si="1">ROUND(SUM(G8:G15),0)</f>
        <v>0</v>
      </c>
      <c r="H7" s="62">
        <f t="shared" si="1"/>
        <v>0</v>
      </c>
      <c r="I7" s="62">
        <f t="shared" si="1"/>
        <v>0</v>
      </c>
      <c r="J7" s="62">
        <f t="shared" si="1"/>
        <v>0</v>
      </c>
      <c r="K7" s="62">
        <f t="shared" si="1"/>
        <v>0</v>
      </c>
      <c r="L7" s="62">
        <f t="shared" si="1"/>
        <v>0</v>
      </c>
      <c r="M7" s="62">
        <f t="shared" si="1"/>
        <v>0</v>
      </c>
      <c r="N7" s="62">
        <f t="shared" si="1"/>
        <v>0</v>
      </c>
      <c r="O7" s="62">
        <f t="shared" si="1"/>
        <v>0</v>
      </c>
      <c r="P7" s="62">
        <f t="shared" si="1"/>
        <v>0</v>
      </c>
      <c r="Q7" s="62">
        <f t="shared" si="1"/>
        <v>0</v>
      </c>
      <c r="R7" s="62">
        <f t="shared" si="1"/>
        <v>0</v>
      </c>
      <c r="S7" s="62">
        <f t="shared" si="1"/>
        <v>0</v>
      </c>
      <c r="T7" s="62">
        <f t="shared" si="1"/>
        <v>0</v>
      </c>
      <c r="U7" s="62">
        <f t="shared" si="1"/>
        <v>0</v>
      </c>
      <c r="V7" s="62">
        <f t="shared" si="1"/>
        <v>0</v>
      </c>
      <c r="W7" s="62">
        <f t="shared" si="1"/>
        <v>0</v>
      </c>
      <c r="X7" s="62">
        <f t="shared" si="1"/>
        <v>0</v>
      </c>
      <c r="Y7" s="62">
        <f t="shared" si="1"/>
        <v>0</v>
      </c>
      <c r="Z7" s="62">
        <f t="shared" si="1"/>
        <v>0</v>
      </c>
      <c r="AA7" s="62">
        <f t="shared" si="1"/>
        <v>0</v>
      </c>
      <c r="AB7" s="62">
        <f t="shared" si="1"/>
        <v>0</v>
      </c>
      <c r="AC7" s="62">
        <f t="shared" si="1"/>
        <v>0</v>
      </c>
      <c r="AD7" s="62">
        <f t="shared" si="1"/>
        <v>0</v>
      </c>
      <c r="AE7" s="62">
        <f t="shared" si="1"/>
        <v>0</v>
      </c>
      <c r="AF7" s="62">
        <f t="shared" si="1"/>
        <v>0</v>
      </c>
      <c r="AG7" s="62">
        <f t="shared" si="1"/>
        <v>0</v>
      </c>
      <c r="AH7" s="62">
        <f t="shared" si="1"/>
        <v>0</v>
      </c>
      <c r="AI7" s="62">
        <f t="shared" si="1"/>
        <v>0</v>
      </c>
      <c r="AJ7" s="62">
        <f t="shared" si="1"/>
        <v>0</v>
      </c>
      <c r="AM7" s="382">
        <f>ROUND(SUM(AM8:AM15),0)</f>
        <v>0</v>
      </c>
      <c r="AN7" s="382">
        <f>ROUND(SUM(AN8:AN15),0)</f>
        <v>0</v>
      </c>
      <c r="AO7" s="389"/>
      <c r="AP7" s="63"/>
      <c r="AQ7" s="63"/>
      <c r="AR7" s="63"/>
      <c r="AS7" s="63"/>
      <c r="AT7" s="63"/>
      <c r="AU7" s="63"/>
      <c r="AV7" s="63"/>
      <c r="AW7" s="63"/>
      <c r="AX7" s="63"/>
      <c r="AY7" s="390"/>
    </row>
    <row r="8" spans="2:55">
      <c r="B8" s="64" t="s">
        <v>7</v>
      </c>
      <c r="C8" s="4" t="str">
        <f>IF(Kalba="EN",Data2!C33,Data2!B33)</f>
        <v>Žemė</v>
      </c>
      <c r="D8" s="65">
        <f>F8+NPV(FDN,G8:INDEX(G8:AJ8,PAL))</f>
        <v>0</v>
      </c>
      <c r="E8" s="65">
        <f t="shared" ref="E8:E16" si="2">SUMIF($F$5:$AJ$5,"&lt;="&amp;PAL,$F8:$AJ8)</f>
        <v>0</v>
      </c>
      <c r="F8" s="78">
        <v>0</v>
      </c>
      <c r="G8" s="78">
        <v>0</v>
      </c>
      <c r="H8" s="78">
        <v>0</v>
      </c>
      <c r="I8" s="78">
        <v>0</v>
      </c>
      <c r="J8" s="78">
        <v>0</v>
      </c>
      <c r="K8" s="78">
        <v>0</v>
      </c>
      <c r="L8" s="78">
        <v>0</v>
      </c>
      <c r="M8" s="78">
        <v>0</v>
      </c>
      <c r="N8" s="78">
        <v>0</v>
      </c>
      <c r="O8" s="78">
        <v>0</v>
      </c>
      <c r="P8" s="78">
        <v>0</v>
      </c>
      <c r="Q8" s="78">
        <v>0</v>
      </c>
      <c r="R8" s="78">
        <v>0</v>
      </c>
      <c r="S8" s="78">
        <v>0</v>
      </c>
      <c r="T8" s="78">
        <v>0</v>
      </c>
      <c r="U8" s="78">
        <v>0</v>
      </c>
      <c r="V8" s="78">
        <v>0</v>
      </c>
      <c r="W8" s="78">
        <v>0</v>
      </c>
      <c r="X8" s="78">
        <v>0</v>
      </c>
      <c r="Y8" s="78">
        <v>0</v>
      </c>
      <c r="Z8" s="78">
        <v>0</v>
      </c>
      <c r="AA8" s="78">
        <v>0</v>
      </c>
      <c r="AB8" s="78">
        <v>0</v>
      </c>
      <c r="AC8" s="78">
        <v>0</v>
      </c>
      <c r="AD8" s="78">
        <v>0</v>
      </c>
      <c r="AE8" s="78">
        <v>0</v>
      </c>
      <c r="AF8" s="78">
        <v>0</v>
      </c>
      <c r="AG8" s="78">
        <v>0</v>
      </c>
      <c r="AH8" s="78">
        <v>0</v>
      </c>
      <c r="AI8" s="78">
        <v>0</v>
      </c>
      <c r="AJ8" s="78">
        <v>0</v>
      </c>
      <c r="AM8" s="383">
        <f>F8+NPV(SDN,G8:INDEX(G8:AJ8,PAL))</f>
        <v>0</v>
      </c>
      <c r="AN8" s="415">
        <f>IFERROR(SUMPRODUCT(F8+NPV(SDN,G8:INDEX(G8:AJ8,PAL)),Data1!D3),0)</f>
        <v>0</v>
      </c>
      <c r="AO8" s="387">
        <f t="shared" ref="AO8:AO20" si="3">IF(COUNTIF(AP8:AY8,"Klaida")&gt;0,1,0)</f>
        <v>0</v>
      </c>
      <c r="AP8" s="59">
        <f>IF(COUNT(F8:INDEX(F8:AJ8,PAL+1))&lt;&gt;PAL+1,"Klaida",0)</f>
        <v>0</v>
      </c>
      <c r="AQ8" s="59"/>
      <c r="AR8" s="59"/>
      <c r="AS8" s="59"/>
      <c r="AT8" s="59"/>
      <c r="AU8" s="59"/>
      <c r="AV8" s="59"/>
      <c r="AW8" s="59"/>
      <c r="AX8" s="59"/>
      <c r="AY8" s="388"/>
    </row>
    <row r="9" spans="2:55">
      <c r="B9" s="64" t="s">
        <v>9</v>
      </c>
      <c r="C9" s="4" t="str">
        <f>IF(Kalba="EN",Data2!C34,Data2!B34)</f>
        <v>Nekilnojamasis turtas</v>
      </c>
      <c r="D9" s="65">
        <f>F9+NPV(FDN,G9:INDEX(G9:AJ9,PAL))</f>
        <v>0</v>
      </c>
      <c r="E9" s="65">
        <f t="shared" si="2"/>
        <v>0</v>
      </c>
      <c r="F9" s="78">
        <v>0</v>
      </c>
      <c r="G9" s="78">
        <v>0</v>
      </c>
      <c r="H9" s="78">
        <v>0</v>
      </c>
      <c r="I9" s="78">
        <v>0</v>
      </c>
      <c r="J9" s="78">
        <v>0</v>
      </c>
      <c r="K9" s="78">
        <v>0</v>
      </c>
      <c r="L9" s="78">
        <v>0</v>
      </c>
      <c r="M9" s="78">
        <v>0</v>
      </c>
      <c r="N9" s="78">
        <v>0</v>
      </c>
      <c r="O9" s="78">
        <v>0</v>
      </c>
      <c r="P9" s="78">
        <v>0</v>
      </c>
      <c r="Q9" s="78">
        <v>0</v>
      </c>
      <c r="R9" s="78">
        <v>0</v>
      </c>
      <c r="S9" s="78">
        <v>0</v>
      </c>
      <c r="T9" s="78">
        <v>0</v>
      </c>
      <c r="U9" s="78">
        <v>0</v>
      </c>
      <c r="V9" s="78">
        <v>0</v>
      </c>
      <c r="W9" s="78">
        <v>0</v>
      </c>
      <c r="X9" s="78">
        <v>0</v>
      </c>
      <c r="Y9" s="78">
        <v>0</v>
      </c>
      <c r="Z9" s="78">
        <v>0</v>
      </c>
      <c r="AA9" s="78">
        <v>0</v>
      </c>
      <c r="AB9" s="78">
        <v>0</v>
      </c>
      <c r="AC9" s="78">
        <v>0</v>
      </c>
      <c r="AD9" s="78">
        <v>0</v>
      </c>
      <c r="AE9" s="78">
        <v>0</v>
      </c>
      <c r="AF9" s="78">
        <v>0</v>
      </c>
      <c r="AG9" s="78">
        <v>0</v>
      </c>
      <c r="AH9" s="78">
        <v>0</v>
      </c>
      <c r="AI9" s="78">
        <v>0</v>
      </c>
      <c r="AJ9" s="78">
        <v>0</v>
      </c>
      <c r="AM9" s="383">
        <f>F9+NPV(SDN,G9:INDEX(G9:AJ9,PAL))</f>
        <v>0</v>
      </c>
      <c r="AN9" s="415">
        <f>IFERROR(SUMPRODUCT(F9+NPV(SDN,G9:INDEX(G9:AJ9,PAL)),Data1!D4),0)</f>
        <v>0</v>
      </c>
      <c r="AO9" s="387">
        <f t="shared" si="3"/>
        <v>0</v>
      </c>
      <c r="AP9" s="59">
        <f>IF(COUNT(F9:INDEX(F9:AJ9,PAL+1))&lt;&gt;PAL+1,"Klaida",0)</f>
        <v>0</v>
      </c>
      <c r="AQ9" s="59"/>
      <c r="AR9" s="59"/>
      <c r="AS9" s="59"/>
      <c r="AT9" s="59"/>
      <c r="AU9" s="59"/>
      <c r="AV9" s="59"/>
      <c r="AW9" s="59"/>
      <c r="AX9" s="59"/>
      <c r="AY9" s="388"/>
    </row>
    <row r="10" spans="2:55">
      <c r="B10" s="64" t="s">
        <v>11</v>
      </c>
      <c r="C10" s="4" t="str">
        <f>IF(Kalba="EN",Data2!C35,Data2!B35)</f>
        <v>Statyba, rekonstravimas, kapitalinis remontas ir kiti darbai</v>
      </c>
      <c r="D10" s="65">
        <f>F10+NPV(FDN,G10:INDEX(G10:AJ10,PAL))</f>
        <v>0</v>
      </c>
      <c r="E10" s="65">
        <f t="shared" si="2"/>
        <v>0</v>
      </c>
      <c r="F10" s="78">
        <v>0</v>
      </c>
      <c r="G10" s="78">
        <v>0</v>
      </c>
      <c r="H10" s="78">
        <v>0</v>
      </c>
      <c r="I10" s="78">
        <v>0</v>
      </c>
      <c r="J10" s="78">
        <v>0</v>
      </c>
      <c r="K10" s="78">
        <v>0</v>
      </c>
      <c r="L10" s="78">
        <v>0</v>
      </c>
      <c r="M10" s="78">
        <v>0</v>
      </c>
      <c r="N10" s="78">
        <v>0</v>
      </c>
      <c r="O10" s="78">
        <v>0</v>
      </c>
      <c r="P10" s="78">
        <v>0</v>
      </c>
      <c r="Q10" s="78">
        <v>0</v>
      </c>
      <c r="R10" s="78">
        <v>0</v>
      </c>
      <c r="S10" s="78">
        <v>0</v>
      </c>
      <c r="T10" s="78">
        <v>0</v>
      </c>
      <c r="U10" s="78">
        <v>0</v>
      </c>
      <c r="V10" s="78">
        <v>0</v>
      </c>
      <c r="W10" s="78">
        <v>0</v>
      </c>
      <c r="X10" s="78">
        <v>0</v>
      </c>
      <c r="Y10" s="78">
        <v>0</v>
      </c>
      <c r="Z10" s="78">
        <v>0</v>
      </c>
      <c r="AA10" s="78">
        <v>0</v>
      </c>
      <c r="AB10" s="78">
        <v>0</v>
      </c>
      <c r="AC10" s="78">
        <v>0</v>
      </c>
      <c r="AD10" s="78">
        <v>0</v>
      </c>
      <c r="AE10" s="78">
        <v>0</v>
      </c>
      <c r="AF10" s="78">
        <v>0</v>
      </c>
      <c r="AG10" s="78">
        <v>0</v>
      </c>
      <c r="AH10" s="78">
        <v>0</v>
      </c>
      <c r="AI10" s="78">
        <v>0</v>
      </c>
      <c r="AJ10" s="78">
        <v>0</v>
      </c>
      <c r="AM10" s="383">
        <f>F10+NPV(SDN,G10:INDEX(G10:AJ10,PAL))</f>
        <v>0</v>
      </c>
      <c r="AN10" s="415">
        <f>IFERROR(SUMPRODUCT(F10+NPV(SDN,G10:INDEX(G10:AJ10,PAL)),Data1!D5),0)</f>
        <v>0</v>
      </c>
      <c r="AO10" s="387">
        <f t="shared" si="3"/>
        <v>0</v>
      </c>
      <c r="AP10" s="59">
        <f>IF(COUNT(F10:INDEX(F10:AJ10,PAL+1))&lt;&gt;PAL+1,"Klaida",0)</f>
        <v>0</v>
      </c>
      <c r="AQ10" s="59"/>
      <c r="AR10" s="59"/>
      <c r="AS10" s="59"/>
      <c r="AT10" s="59"/>
      <c r="AU10" s="59"/>
      <c r="AV10" s="59"/>
      <c r="AW10" s="59"/>
      <c r="AX10" s="59"/>
      <c r="AY10" s="388"/>
    </row>
    <row r="11" spans="2:55">
      <c r="B11" s="64" t="s">
        <v>13</v>
      </c>
      <c r="C11" s="4" t="str">
        <f>IF(Kalba="EN",Data2!C36,Data2!B36)</f>
        <v>Įranga, įrenginiai ir kitas ilgalaikis turtas</v>
      </c>
      <c r="D11" s="65">
        <f>F11+NPV(FDN,G11:INDEX(G11:AJ11,PAL))</f>
        <v>0</v>
      </c>
      <c r="E11" s="65">
        <f t="shared" si="2"/>
        <v>0</v>
      </c>
      <c r="F11" s="78">
        <v>0</v>
      </c>
      <c r="G11" s="78">
        <v>0</v>
      </c>
      <c r="H11" s="78">
        <v>0</v>
      </c>
      <c r="I11" s="78">
        <v>0</v>
      </c>
      <c r="J11" s="78">
        <v>0</v>
      </c>
      <c r="K11" s="78">
        <v>0</v>
      </c>
      <c r="L11" s="78">
        <v>0</v>
      </c>
      <c r="M11" s="78">
        <v>0</v>
      </c>
      <c r="N11" s="78">
        <v>0</v>
      </c>
      <c r="O11" s="78">
        <v>0</v>
      </c>
      <c r="P11" s="78">
        <v>0</v>
      </c>
      <c r="Q11" s="78">
        <v>0</v>
      </c>
      <c r="R11" s="78">
        <v>0</v>
      </c>
      <c r="S11" s="78">
        <v>0</v>
      </c>
      <c r="T11" s="78">
        <v>0</v>
      </c>
      <c r="U11" s="78">
        <v>0</v>
      </c>
      <c r="V11" s="78">
        <v>0</v>
      </c>
      <c r="W11" s="78">
        <v>0</v>
      </c>
      <c r="X11" s="78">
        <v>0</v>
      </c>
      <c r="Y11" s="78">
        <v>0</v>
      </c>
      <c r="Z11" s="78">
        <v>0</v>
      </c>
      <c r="AA11" s="78">
        <v>0</v>
      </c>
      <c r="AB11" s="78">
        <v>0</v>
      </c>
      <c r="AC11" s="78">
        <v>0</v>
      </c>
      <c r="AD11" s="78">
        <v>0</v>
      </c>
      <c r="AE11" s="78">
        <v>0</v>
      </c>
      <c r="AF11" s="78">
        <v>0</v>
      </c>
      <c r="AG11" s="78">
        <v>0</v>
      </c>
      <c r="AH11" s="78">
        <v>0</v>
      </c>
      <c r="AI11" s="78">
        <v>0</v>
      </c>
      <c r="AJ11" s="78">
        <v>0</v>
      </c>
      <c r="AM11" s="383">
        <f>F11+NPV(SDN,G11:INDEX(G11:AJ11,PAL))</f>
        <v>0</v>
      </c>
      <c r="AN11" s="415">
        <f>IFERROR(SUMPRODUCT(F11+NPV(SDN,G11:INDEX(G11:AJ11,PAL)),Data1!D6),0)</f>
        <v>0</v>
      </c>
      <c r="AO11" s="387">
        <f t="shared" si="3"/>
        <v>0</v>
      </c>
      <c r="AP11" s="59">
        <f>IF(COUNT(F11:INDEX(F11:AJ11,PAL+1))&lt;&gt;PAL+1,"Klaida",0)</f>
        <v>0</v>
      </c>
      <c r="AQ11" s="59"/>
      <c r="AR11" s="59"/>
      <c r="AS11" s="59"/>
      <c r="AT11" s="59"/>
      <c r="AU11" s="59"/>
      <c r="AV11" s="59"/>
      <c r="AW11" s="59"/>
      <c r="AX11" s="59"/>
      <c r="AY11" s="388"/>
    </row>
    <row r="12" spans="2:55" ht="25.5">
      <c r="B12" s="64" t="s">
        <v>15</v>
      </c>
      <c r="C12" s="4" t="str">
        <f>IF(Kalba="EN",Data2!C37,Data2!B37)</f>
        <v>Projektavimo, techninės priežiūros ir kitos su investicijomis į ilgalaikį turtą (A.1.-A.4.) susijusios paslaugos</v>
      </c>
      <c r="D12" s="65">
        <f>F12+NPV(FDN,G12:INDEX(G12:AJ12,PAL))</f>
        <v>0</v>
      </c>
      <c r="E12" s="65">
        <f t="shared" si="2"/>
        <v>0</v>
      </c>
      <c r="F12" s="78">
        <v>0</v>
      </c>
      <c r="G12" s="78">
        <v>0</v>
      </c>
      <c r="H12" s="78">
        <v>0</v>
      </c>
      <c r="I12" s="78">
        <v>0</v>
      </c>
      <c r="J12" s="78">
        <v>0</v>
      </c>
      <c r="K12" s="78">
        <v>0</v>
      </c>
      <c r="L12" s="78">
        <v>0</v>
      </c>
      <c r="M12" s="78">
        <v>0</v>
      </c>
      <c r="N12" s="78">
        <v>0</v>
      </c>
      <c r="O12" s="78">
        <v>0</v>
      </c>
      <c r="P12" s="78">
        <v>0</v>
      </c>
      <c r="Q12" s="78">
        <v>0</v>
      </c>
      <c r="R12" s="78">
        <v>0</v>
      </c>
      <c r="S12" s="78">
        <v>0</v>
      </c>
      <c r="T12" s="78">
        <v>0</v>
      </c>
      <c r="U12" s="78">
        <v>0</v>
      </c>
      <c r="V12" s="78">
        <v>0</v>
      </c>
      <c r="W12" s="78">
        <v>0</v>
      </c>
      <c r="X12" s="78">
        <v>0</v>
      </c>
      <c r="Y12" s="78">
        <v>0</v>
      </c>
      <c r="Z12" s="78">
        <v>0</v>
      </c>
      <c r="AA12" s="78">
        <v>0</v>
      </c>
      <c r="AB12" s="78">
        <v>0</v>
      </c>
      <c r="AC12" s="78">
        <v>0</v>
      </c>
      <c r="AD12" s="78">
        <v>0</v>
      </c>
      <c r="AE12" s="78">
        <v>0</v>
      </c>
      <c r="AF12" s="78">
        <v>0</v>
      </c>
      <c r="AG12" s="78">
        <v>0</v>
      </c>
      <c r="AH12" s="78">
        <v>0</v>
      </c>
      <c r="AI12" s="78">
        <v>0</v>
      </c>
      <c r="AJ12" s="78">
        <v>0</v>
      </c>
      <c r="AM12" s="383">
        <f>F12+NPV(SDN,G12:INDEX(G12:AJ12,PAL))</f>
        <v>0</v>
      </c>
      <c r="AN12" s="415">
        <f>IFERROR(SUMPRODUCT(F12+NPV(SDN,G12:INDEX(G12:AJ12,PAL)),Data1!D7),0)</f>
        <v>0</v>
      </c>
      <c r="AO12" s="387">
        <f t="shared" si="3"/>
        <v>0</v>
      </c>
      <c r="AP12" s="59">
        <f>IF(COUNT(F12:INDEX(F12:AJ12,PAL+1))&lt;&gt;PAL+1,"Klaida",0)</f>
        <v>0</v>
      </c>
      <c r="AQ12" s="59"/>
      <c r="AR12" s="59"/>
      <c r="AS12" s="59"/>
      <c r="AT12" s="59"/>
      <c r="AU12" s="59"/>
      <c r="AV12" s="59"/>
      <c r="AW12" s="59"/>
      <c r="AX12" s="59"/>
      <c r="AY12" s="388"/>
    </row>
    <row r="13" spans="2:55">
      <c r="B13" s="64" t="s">
        <v>16</v>
      </c>
      <c r="C13" s="4" t="str">
        <f>IF(Kalba="EN",Data2!C38,Data2!B38)</f>
        <v>Projekto administravimas ir vykdymas</v>
      </c>
      <c r="D13" s="65">
        <f>F13+NPV(FDN,G13:INDEX(G13:AJ13,PAL))</f>
        <v>0</v>
      </c>
      <c r="E13" s="65">
        <f t="shared" si="2"/>
        <v>0</v>
      </c>
      <c r="F13" s="78">
        <v>0</v>
      </c>
      <c r="G13" s="78">
        <v>0</v>
      </c>
      <c r="H13" s="78">
        <v>0</v>
      </c>
      <c r="I13" s="78">
        <v>0</v>
      </c>
      <c r="J13" s="78">
        <v>0</v>
      </c>
      <c r="K13" s="78">
        <v>0</v>
      </c>
      <c r="L13" s="78">
        <v>0</v>
      </c>
      <c r="M13" s="78">
        <v>0</v>
      </c>
      <c r="N13" s="78">
        <v>0</v>
      </c>
      <c r="O13" s="78">
        <v>0</v>
      </c>
      <c r="P13" s="78">
        <v>0</v>
      </c>
      <c r="Q13" s="78">
        <v>0</v>
      </c>
      <c r="R13" s="78">
        <v>0</v>
      </c>
      <c r="S13" s="78">
        <v>0</v>
      </c>
      <c r="T13" s="78">
        <v>0</v>
      </c>
      <c r="U13" s="78">
        <v>0</v>
      </c>
      <c r="V13" s="78">
        <v>0</v>
      </c>
      <c r="W13" s="78">
        <v>0</v>
      </c>
      <c r="X13" s="78">
        <v>0</v>
      </c>
      <c r="Y13" s="78">
        <v>0</v>
      </c>
      <c r="Z13" s="78">
        <v>0</v>
      </c>
      <c r="AA13" s="78">
        <v>0</v>
      </c>
      <c r="AB13" s="78">
        <v>0</v>
      </c>
      <c r="AC13" s="78">
        <v>0</v>
      </c>
      <c r="AD13" s="78">
        <v>0</v>
      </c>
      <c r="AE13" s="78">
        <v>0</v>
      </c>
      <c r="AF13" s="78">
        <v>0</v>
      </c>
      <c r="AG13" s="78">
        <v>0</v>
      </c>
      <c r="AH13" s="78">
        <v>0</v>
      </c>
      <c r="AI13" s="78">
        <v>0</v>
      </c>
      <c r="AJ13" s="78">
        <v>0</v>
      </c>
      <c r="AM13" s="383">
        <f>F13+NPV(SDN,G13:INDEX(G13:AJ13,PAL))</f>
        <v>0</v>
      </c>
      <c r="AN13" s="415">
        <f>IFERROR(SUMPRODUCT(F13+NPV(SDN,G13:INDEX(G13:AJ13,PAL)),Data1!D8),0)</f>
        <v>0</v>
      </c>
      <c r="AO13" s="387">
        <f t="shared" si="3"/>
        <v>0</v>
      </c>
      <c r="AP13" s="59">
        <f>IF(COUNT(F13:INDEX(F13:AJ13,PAL+1))&lt;&gt;PAL+1,"Klaida",0)</f>
        <v>0</v>
      </c>
      <c r="AQ13" s="59"/>
      <c r="AR13" s="59"/>
      <c r="AS13" s="59"/>
      <c r="AT13" s="59"/>
      <c r="AU13" s="59"/>
      <c r="AV13" s="59"/>
      <c r="AW13" s="59"/>
      <c r="AX13" s="59"/>
      <c r="AY13" s="388"/>
    </row>
    <row r="14" spans="2:55">
      <c r="B14" s="64" t="s">
        <v>18</v>
      </c>
      <c r="C14" s="4" t="str">
        <f>IF(Kalba="EN",Data2!C39,Data2!B39)</f>
        <v>Kitos paslaugos ir išlaidos</v>
      </c>
      <c r="D14" s="65">
        <f>F14+NPV(FDN,G14:INDEX(G14:AJ14,PAL))</f>
        <v>0</v>
      </c>
      <c r="E14" s="65">
        <f t="shared" si="2"/>
        <v>0</v>
      </c>
      <c r="F14" s="78">
        <v>0</v>
      </c>
      <c r="G14" s="78">
        <v>0</v>
      </c>
      <c r="H14" s="78">
        <v>0</v>
      </c>
      <c r="I14" s="78">
        <v>0</v>
      </c>
      <c r="J14" s="78">
        <v>0</v>
      </c>
      <c r="K14" s="78">
        <v>0</v>
      </c>
      <c r="L14" s="78">
        <v>0</v>
      </c>
      <c r="M14" s="78">
        <v>0</v>
      </c>
      <c r="N14" s="78">
        <v>0</v>
      </c>
      <c r="O14" s="78">
        <v>0</v>
      </c>
      <c r="P14" s="78">
        <v>0</v>
      </c>
      <c r="Q14" s="78">
        <v>0</v>
      </c>
      <c r="R14" s="78">
        <v>0</v>
      </c>
      <c r="S14" s="78">
        <v>0</v>
      </c>
      <c r="T14" s="78">
        <v>0</v>
      </c>
      <c r="U14" s="78">
        <v>0</v>
      </c>
      <c r="V14" s="78">
        <v>0</v>
      </c>
      <c r="W14" s="78">
        <v>0</v>
      </c>
      <c r="X14" s="78">
        <v>0</v>
      </c>
      <c r="Y14" s="78">
        <v>0</v>
      </c>
      <c r="Z14" s="78">
        <v>0</v>
      </c>
      <c r="AA14" s="78">
        <v>0</v>
      </c>
      <c r="AB14" s="78">
        <v>0</v>
      </c>
      <c r="AC14" s="78">
        <v>0</v>
      </c>
      <c r="AD14" s="78">
        <v>0</v>
      </c>
      <c r="AE14" s="78">
        <v>0</v>
      </c>
      <c r="AF14" s="78">
        <v>0</v>
      </c>
      <c r="AG14" s="78">
        <v>0</v>
      </c>
      <c r="AH14" s="78">
        <v>0</v>
      </c>
      <c r="AI14" s="78">
        <v>0</v>
      </c>
      <c r="AJ14" s="78">
        <v>0</v>
      </c>
      <c r="AM14" s="383">
        <f>F14+NPV(SDN,G14:INDEX(G14:AJ14,PAL))</f>
        <v>0</v>
      </c>
      <c r="AN14" s="415">
        <f>IFERROR(SUMPRODUCT(F14+NPV(SDN,G14:INDEX(G14:AJ14,PAL)),Data1!D9),0)</f>
        <v>0</v>
      </c>
      <c r="AO14" s="387">
        <f t="shared" si="3"/>
        <v>0</v>
      </c>
      <c r="AP14" s="59">
        <f>IF(COUNT(F14:INDEX(F14:AJ14,PAL+1))&lt;&gt;PAL+1,"Klaida",0)</f>
        <v>0</v>
      </c>
      <c r="AQ14" s="59"/>
      <c r="AR14" s="59"/>
      <c r="AS14" s="59"/>
      <c r="AT14" s="59"/>
      <c r="AU14" s="59"/>
      <c r="AV14" s="59"/>
      <c r="AW14" s="59"/>
      <c r="AX14" s="59"/>
      <c r="AY14" s="388"/>
    </row>
    <row r="15" spans="2:55">
      <c r="B15" s="64" t="s">
        <v>294</v>
      </c>
      <c r="C15" s="4" t="str">
        <f>IF(Kalba="EN",Data2!C40,Data2!B40)</f>
        <v>Reinvesticijos </v>
      </c>
      <c r="D15" s="65">
        <f>F15+NPV(FDN,G15:INDEX(G15:AJ15,PAL))</f>
        <v>0</v>
      </c>
      <c r="E15" s="65">
        <f t="shared" si="2"/>
        <v>0</v>
      </c>
      <c r="F15" s="78">
        <v>0</v>
      </c>
      <c r="G15" s="78">
        <v>0</v>
      </c>
      <c r="H15" s="78">
        <v>0</v>
      </c>
      <c r="I15" s="78">
        <v>0</v>
      </c>
      <c r="J15" s="78">
        <v>0</v>
      </c>
      <c r="K15" s="78">
        <v>0</v>
      </c>
      <c r="L15" s="78">
        <v>0</v>
      </c>
      <c r="M15" s="78">
        <v>0</v>
      </c>
      <c r="N15" s="78">
        <v>0</v>
      </c>
      <c r="O15" s="78">
        <v>0</v>
      </c>
      <c r="P15" s="78">
        <v>0</v>
      </c>
      <c r="Q15" s="78">
        <v>0</v>
      </c>
      <c r="R15" s="78">
        <v>0</v>
      </c>
      <c r="S15" s="78">
        <v>0</v>
      </c>
      <c r="T15" s="78">
        <v>0</v>
      </c>
      <c r="U15" s="78">
        <v>0</v>
      </c>
      <c r="V15" s="78">
        <v>0</v>
      </c>
      <c r="W15" s="78">
        <v>0</v>
      </c>
      <c r="X15" s="78">
        <v>0</v>
      </c>
      <c r="Y15" s="78">
        <v>0</v>
      </c>
      <c r="Z15" s="78">
        <v>0</v>
      </c>
      <c r="AA15" s="78">
        <v>0</v>
      </c>
      <c r="AB15" s="78">
        <v>0</v>
      </c>
      <c r="AC15" s="78">
        <v>0</v>
      </c>
      <c r="AD15" s="78">
        <v>0</v>
      </c>
      <c r="AE15" s="78">
        <v>0</v>
      </c>
      <c r="AF15" s="78">
        <v>0</v>
      </c>
      <c r="AG15" s="78">
        <v>0</v>
      </c>
      <c r="AH15" s="78">
        <v>0</v>
      </c>
      <c r="AI15" s="78">
        <v>0</v>
      </c>
      <c r="AJ15" s="78">
        <v>0</v>
      </c>
      <c r="AM15" s="383">
        <f>F15+NPV(SDN,G15:INDEX(G15:AJ15,PAL))</f>
        <v>0</v>
      </c>
      <c r="AN15" s="415">
        <f>IFERROR(SUMPRODUCT(F15+NPV(SDN,G15:INDEX(G15:AJ15,PAL)),Data1!D10),0)</f>
        <v>0</v>
      </c>
      <c r="AO15" s="387">
        <f t="shared" si="3"/>
        <v>0</v>
      </c>
      <c r="AP15" s="59">
        <f>IF(COUNT(F15:INDEX(F15:AJ15,PAL+1))&lt;&gt;PAL+1,"Klaida",0)</f>
        <v>0</v>
      </c>
      <c r="AQ15" s="59"/>
      <c r="AR15" s="59"/>
      <c r="AS15" s="59"/>
      <c r="AT15" s="59"/>
      <c r="AU15" s="59"/>
      <c r="AV15" s="59"/>
      <c r="AW15" s="59"/>
      <c r="AX15" s="59"/>
      <c r="AY15" s="388"/>
    </row>
    <row r="16" spans="2:55" s="61" customFormat="1">
      <c r="B16" s="64" t="s">
        <v>20</v>
      </c>
      <c r="C16" s="4" t="str">
        <f>IF(Kalba="EN",Data2!C41,Data2!B41)</f>
        <v>Investicijų likutinė vertė</v>
      </c>
      <c r="D16" s="65">
        <f>F16+NPV(FDN,G16:INDEX(G16:AJ16,PAL))</f>
        <v>0</v>
      </c>
      <c r="E16" s="65">
        <f t="shared" si="2"/>
        <v>0</v>
      </c>
      <c r="F16" s="78">
        <v>0</v>
      </c>
      <c r="G16" s="78">
        <v>0</v>
      </c>
      <c r="H16" s="78">
        <v>0</v>
      </c>
      <c r="I16" s="78">
        <v>0</v>
      </c>
      <c r="J16" s="78">
        <v>0</v>
      </c>
      <c r="K16" s="78">
        <v>0</v>
      </c>
      <c r="L16" s="78">
        <v>0</v>
      </c>
      <c r="M16" s="78">
        <v>0</v>
      </c>
      <c r="N16" s="78">
        <v>0</v>
      </c>
      <c r="O16" s="78">
        <v>0</v>
      </c>
      <c r="P16" s="78">
        <v>0</v>
      </c>
      <c r="Q16" s="78">
        <v>0</v>
      </c>
      <c r="R16" s="78">
        <v>0</v>
      </c>
      <c r="S16" s="78">
        <v>0</v>
      </c>
      <c r="T16" s="78">
        <v>0</v>
      </c>
      <c r="U16" s="78">
        <v>0</v>
      </c>
      <c r="V16" s="78">
        <v>0</v>
      </c>
      <c r="W16" s="78">
        <v>0</v>
      </c>
      <c r="X16" s="78">
        <v>0</v>
      </c>
      <c r="Y16" s="78">
        <v>0</v>
      </c>
      <c r="Z16" s="78">
        <v>0</v>
      </c>
      <c r="AA16" s="78">
        <v>0</v>
      </c>
      <c r="AB16" s="78">
        <v>0</v>
      </c>
      <c r="AC16" s="78">
        <v>0</v>
      </c>
      <c r="AD16" s="78">
        <v>0</v>
      </c>
      <c r="AE16" s="78">
        <v>0</v>
      </c>
      <c r="AF16" s="78">
        <v>0</v>
      </c>
      <c r="AG16" s="78">
        <v>0</v>
      </c>
      <c r="AH16" s="78">
        <v>0</v>
      </c>
      <c r="AI16" s="78">
        <v>0</v>
      </c>
      <c r="AJ16" s="78">
        <v>0</v>
      </c>
      <c r="AM16" s="383">
        <f>F16+NPV(SDN,G16:INDEX(G16:AJ16,PAL))</f>
        <v>0</v>
      </c>
      <c r="AN16" s="415">
        <f>IFERROR(SUMPRODUCT(F16+NPV(SDN,G16:INDEX(G16:AJ16,PAL)),Data1!D11),0)</f>
        <v>0</v>
      </c>
      <c r="AO16" s="387">
        <f t="shared" ca="1" si="3"/>
        <v>0</v>
      </c>
      <c r="AP16" s="59">
        <f>IF(COUNT(F16:INDEX(F16:AJ16,PAL+1))&lt;&gt;PAL+1,"Klaida",0)</f>
        <v>0</v>
      </c>
      <c r="AQ16" s="59">
        <f ca="1">IF(OR(COUNTIF(F16:INDEX(F16:AJ16,PAL+1),"&gt;0")&gt;1,AND(COUNTIF(F16:INDEX(F16:AJ16,PAL+1),"&gt;0")=1,OFFSET(F16,0,PAL)=0)),"Klaida",0)</f>
        <v>0</v>
      </c>
      <c r="AR16" s="59"/>
      <c r="AS16" s="59"/>
      <c r="AT16" s="59"/>
      <c r="AU16" s="59"/>
      <c r="AV16" s="59"/>
      <c r="AW16" s="59"/>
      <c r="AX16" s="59"/>
      <c r="AY16" s="388"/>
    </row>
    <row r="17" spans="2:51" s="61" customFormat="1">
      <c r="B17" s="5" t="s">
        <v>21</v>
      </c>
      <c r="C17" s="5" t="str">
        <f>IF(Kalba="EN",Data2!C42,Data2!B42)</f>
        <v>Veiklos pajamos, iš viso</v>
      </c>
      <c r="D17" s="62">
        <f>ROUND(SUM(D18:D20),0)</f>
        <v>0</v>
      </c>
      <c r="E17" s="62">
        <f>ROUND(SUM(E18:E20),0)</f>
        <v>0</v>
      </c>
      <c r="F17" s="62">
        <f>ROUND(SUM(F18:F20),0)</f>
        <v>0</v>
      </c>
      <c r="G17" s="62">
        <f t="shared" ref="G17:AJ17" si="4">ROUND(SUM(G18:G20),0)</f>
        <v>0</v>
      </c>
      <c r="H17" s="62">
        <f t="shared" si="4"/>
        <v>0</v>
      </c>
      <c r="I17" s="62">
        <f t="shared" si="4"/>
        <v>0</v>
      </c>
      <c r="J17" s="62">
        <f t="shared" si="4"/>
        <v>0</v>
      </c>
      <c r="K17" s="62">
        <f t="shared" si="4"/>
        <v>0</v>
      </c>
      <c r="L17" s="62">
        <f t="shared" si="4"/>
        <v>0</v>
      </c>
      <c r="M17" s="62">
        <f t="shared" si="4"/>
        <v>0</v>
      </c>
      <c r="N17" s="62">
        <f t="shared" si="4"/>
        <v>0</v>
      </c>
      <c r="O17" s="62">
        <f t="shared" si="4"/>
        <v>0</v>
      </c>
      <c r="P17" s="62">
        <f t="shared" si="4"/>
        <v>0</v>
      </c>
      <c r="Q17" s="62">
        <f t="shared" si="4"/>
        <v>0</v>
      </c>
      <c r="R17" s="62">
        <f t="shared" si="4"/>
        <v>0</v>
      </c>
      <c r="S17" s="62">
        <f t="shared" si="4"/>
        <v>0</v>
      </c>
      <c r="T17" s="62">
        <f t="shared" si="4"/>
        <v>0</v>
      </c>
      <c r="U17" s="62">
        <f t="shared" si="4"/>
        <v>0</v>
      </c>
      <c r="V17" s="62">
        <f t="shared" si="4"/>
        <v>0</v>
      </c>
      <c r="W17" s="62">
        <f t="shared" si="4"/>
        <v>0</v>
      </c>
      <c r="X17" s="62">
        <f t="shared" si="4"/>
        <v>0</v>
      </c>
      <c r="Y17" s="62">
        <f t="shared" si="4"/>
        <v>0</v>
      </c>
      <c r="Z17" s="62">
        <f t="shared" si="4"/>
        <v>0</v>
      </c>
      <c r="AA17" s="62">
        <f t="shared" si="4"/>
        <v>0</v>
      </c>
      <c r="AB17" s="62">
        <f t="shared" si="4"/>
        <v>0</v>
      </c>
      <c r="AC17" s="62">
        <f t="shared" si="4"/>
        <v>0</v>
      </c>
      <c r="AD17" s="62">
        <f t="shared" si="4"/>
        <v>0</v>
      </c>
      <c r="AE17" s="62">
        <f t="shared" si="4"/>
        <v>0</v>
      </c>
      <c r="AF17" s="62">
        <f t="shared" si="4"/>
        <v>0</v>
      </c>
      <c r="AG17" s="62">
        <f t="shared" si="4"/>
        <v>0</v>
      </c>
      <c r="AH17" s="62">
        <f t="shared" si="4"/>
        <v>0</v>
      </c>
      <c r="AI17" s="62">
        <f t="shared" si="4"/>
        <v>0</v>
      </c>
      <c r="AJ17" s="62">
        <f t="shared" si="4"/>
        <v>0</v>
      </c>
      <c r="AM17" s="382">
        <f>ROUND(SUM(AM18:AM20),0)</f>
        <v>0</v>
      </c>
      <c r="AN17" s="382">
        <f>ROUND(SUM(AN18:AN20),0)</f>
        <v>0</v>
      </c>
      <c r="AO17" s="389"/>
      <c r="AP17" s="63"/>
      <c r="AQ17" s="63"/>
      <c r="AR17" s="63"/>
      <c r="AS17" s="63"/>
      <c r="AT17" s="63"/>
      <c r="AU17" s="63"/>
      <c r="AV17" s="63"/>
      <c r="AW17" s="63"/>
      <c r="AX17" s="63"/>
      <c r="AY17" s="390"/>
    </row>
    <row r="18" spans="2:51">
      <c r="B18" s="64" t="s">
        <v>22</v>
      </c>
      <c r="C18" s="4" t="str">
        <f>IF(Kalba="EN",Data2!C43,Data2!B43)</f>
        <v>Prekių pardavimo pajamos</v>
      </c>
      <c r="D18" s="65">
        <f>F18+NPV(FDN,G18:INDEX(G18:AJ18,PAL))</f>
        <v>0</v>
      </c>
      <c r="E18" s="65">
        <f>SUMIF($F$5:$AJ$5,"&lt;="&amp;PAL,$F18:$AJ18)</f>
        <v>0</v>
      </c>
      <c r="F18" s="78">
        <v>0</v>
      </c>
      <c r="G18" s="78">
        <v>0</v>
      </c>
      <c r="H18" s="78">
        <v>0</v>
      </c>
      <c r="I18" s="78">
        <v>0</v>
      </c>
      <c r="J18" s="78">
        <v>0</v>
      </c>
      <c r="K18" s="78">
        <v>0</v>
      </c>
      <c r="L18" s="78">
        <v>0</v>
      </c>
      <c r="M18" s="78">
        <v>0</v>
      </c>
      <c r="N18" s="78">
        <v>0</v>
      </c>
      <c r="O18" s="78">
        <v>0</v>
      </c>
      <c r="P18" s="78">
        <v>0</v>
      </c>
      <c r="Q18" s="78">
        <v>0</v>
      </c>
      <c r="R18" s="78">
        <v>0</v>
      </c>
      <c r="S18" s="78">
        <v>0</v>
      </c>
      <c r="T18" s="78">
        <v>0</v>
      </c>
      <c r="U18" s="78">
        <v>0</v>
      </c>
      <c r="V18" s="78">
        <v>0</v>
      </c>
      <c r="W18" s="78">
        <v>0</v>
      </c>
      <c r="X18" s="78">
        <v>0</v>
      </c>
      <c r="Y18" s="78">
        <v>0</v>
      </c>
      <c r="Z18" s="78">
        <v>0</v>
      </c>
      <c r="AA18" s="78">
        <v>0</v>
      </c>
      <c r="AB18" s="78">
        <v>0</v>
      </c>
      <c r="AC18" s="78">
        <v>0</v>
      </c>
      <c r="AD18" s="78">
        <v>0</v>
      </c>
      <c r="AE18" s="78">
        <v>0</v>
      </c>
      <c r="AF18" s="78">
        <v>0</v>
      </c>
      <c r="AG18" s="78">
        <v>0</v>
      </c>
      <c r="AH18" s="78">
        <v>0</v>
      </c>
      <c r="AI18" s="78">
        <v>0</v>
      </c>
      <c r="AJ18" s="78">
        <v>0</v>
      </c>
      <c r="AM18" s="383">
        <f>F18+NPV(SDN,G18:INDEX(G18:AJ18,PAL))</f>
        <v>0</v>
      </c>
      <c r="AN18" s="415">
        <f>F18+NPV(SDN,G18:INDEX(G18:AJ18,PAL))</f>
        <v>0</v>
      </c>
      <c r="AO18" s="387">
        <f t="shared" si="3"/>
        <v>0</v>
      </c>
      <c r="AP18" s="59">
        <f>IF(COUNT(F18:INDEX(F18:AJ18,PAL+1))&lt;&gt;PAL+1,"Klaida",0)</f>
        <v>0</v>
      </c>
      <c r="AQ18" s="59"/>
      <c r="AR18" s="59"/>
      <c r="AS18" s="59"/>
      <c r="AT18" s="59"/>
      <c r="AU18" s="59"/>
      <c r="AV18" s="59"/>
      <c r="AW18" s="59"/>
      <c r="AX18" s="59"/>
      <c r="AY18" s="388"/>
    </row>
    <row r="19" spans="2:51">
      <c r="B19" s="64" t="s">
        <v>23</v>
      </c>
      <c r="C19" s="4" t="str">
        <f>IF(Kalba="EN",Data2!C44,Data2!B44)</f>
        <v>Paslaugų suteikimo pajamos</v>
      </c>
      <c r="D19" s="65">
        <f>F19+NPV(FDN,G19:INDEX(G19:AJ19,PAL))</f>
        <v>0</v>
      </c>
      <c r="E19" s="65">
        <f>SUMIF($F$5:$AJ$5,"&lt;="&amp;PAL,$F19:$AJ19)</f>
        <v>0</v>
      </c>
      <c r="F19" s="78">
        <v>0</v>
      </c>
      <c r="G19" s="78">
        <v>0</v>
      </c>
      <c r="H19" s="78">
        <v>0</v>
      </c>
      <c r="I19" s="78">
        <v>0</v>
      </c>
      <c r="J19" s="78">
        <v>0</v>
      </c>
      <c r="K19" s="78">
        <v>0</v>
      </c>
      <c r="L19" s="78">
        <v>0</v>
      </c>
      <c r="M19" s="78">
        <v>0</v>
      </c>
      <c r="N19" s="78">
        <v>0</v>
      </c>
      <c r="O19" s="78">
        <v>0</v>
      </c>
      <c r="P19" s="78">
        <v>0</v>
      </c>
      <c r="Q19" s="78">
        <v>0</v>
      </c>
      <c r="R19" s="78">
        <v>0</v>
      </c>
      <c r="S19" s="78">
        <v>0</v>
      </c>
      <c r="T19" s="78">
        <v>0</v>
      </c>
      <c r="U19" s="78">
        <v>0</v>
      </c>
      <c r="V19" s="78">
        <v>0</v>
      </c>
      <c r="W19" s="78">
        <v>0</v>
      </c>
      <c r="X19" s="78">
        <v>0</v>
      </c>
      <c r="Y19" s="78">
        <v>0</v>
      </c>
      <c r="Z19" s="78">
        <v>0</v>
      </c>
      <c r="AA19" s="78">
        <v>0</v>
      </c>
      <c r="AB19" s="78">
        <v>0</v>
      </c>
      <c r="AC19" s="78">
        <v>0</v>
      </c>
      <c r="AD19" s="78">
        <v>0</v>
      </c>
      <c r="AE19" s="78">
        <v>0</v>
      </c>
      <c r="AF19" s="78">
        <v>0</v>
      </c>
      <c r="AG19" s="78">
        <v>0</v>
      </c>
      <c r="AH19" s="78">
        <v>0</v>
      </c>
      <c r="AI19" s="78">
        <v>0</v>
      </c>
      <c r="AJ19" s="78">
        <v>0</v>
      </c>
      <c r="AM19" s="383">
        <f>F19+NPV(SDN,G19:INDEX(G19:AJ19,PAL))</f>
        <v>0</v>
      </c>
      <c r="AN19" s="415">
        <f>F19+NPV(SDN,G19:INDEX(G19:AJ19,PAL))</f>
        <v>0</v>
      </c>
      <c r="AO19" s="387">
        <f t="shared" si="3"/>
        <v>0</v>
      </c>
      <c r="AP19" s="59">
        <f>IF(COUNT(F19:INDEX(F19:AJ19,PAL+1))&lt;&gt;PAL+1,"Klaida",0)</f>
        <v>0</v>
      </c>
      <c r="AQ19" s="59"/>
      <c r="AR19" s="59"/>
      <c r="AS19" s="59"/>
      <c r="AT19" s="59"/>
      <c r="AU19" s="59"/>
      <c r="AV19" s="59"/>
      <c r="AW19" s="59"/>
      <c r="AX19" s="59"/>
      <c r="AY19" s="388"/>
    </row>
    <row r="20" spans="2:51">
      <c r="B20" s="64" t="s">
        <v>24</v>
      </c>
      <c r="C20" s="4" t="str">
        <f>IF(Kalba="EN",Data2!C45,Data2!B45)</f>
        <v>Finansinės ir investicinės veiklos bei kitos pajamos</v>
      </c>
      <c r="D20" s="65">
        <f>F20+NPV(FDN,G20:INDEX(G20:AJ20,PAL))</f>
        <v>0</v>
      </c>
      <c r="E20" s="65">
        <f>SUMIF($F$5:$AJ$5,"&lt;="&amp;PAL,$F20:$AJ20)</f>
        <v>0</v>
      </c>
      <c r="F20" s="78">
        <v>0</v>
      </c>
      <c r="G20" s="78">
        <v>0</v>
      </c>
      <c r="H20" s="78">
        <v>0</v>
      </c>
      <c r="I20" s="78">
        <v>0</v>
      </c>
      <c r="J20" s="78">
        <v>0</v>
      </c>
      <c r="K20" s="78">
        <v>0</v>
      </c>
      <c r="L20" s="78">
        <v>0</v>
      </c>
      <c r="M20" s="78">
        <v>0</v>
      </c>
      <c r="N20" s="78">
        <v>0</v>
      </c>
      <c r="O20" s="78">
        <v>0</v>
      </c>
      <c r="P20" s="78">
        <v>0</v>
      </c>
      <c r="Q20" s="78">
        <v>0</v>
      </c>
      <c r="R20" s="78">
        <v>0</v>
      </c>
      <c r="S20" s="78">
        <v>0</v>
      </c>
      <c r="T20" s="78">
        <v>0</v>
      </c>
      <c r="U20" s="78">
        <v>0</v>
      </c>
      <c r="V20" s="78">
        <v>0</v>
      </c>
      <c r="W20" s="78">
        <v>0</v>
      </c>
      <c r="X20" s="78">
        <v>0</v>
      </c>
      <c r="Y20" s="78">
        <v>0</v>
      </c>
      <c r="Z20" s="78">
        <v>0</v>
      </c>
      <c r="AA20" s="78">
        <v>0</v>
      </c>
      <c r="AB20" s="78">
        <v>0</v>
      </c>
      <c r="AC20" s="78">
        <v>0</v>
      </c>
      <c r="AD20" s="78">
        <v>0</v>
      </c>
      <c r="AE20" s="78">
        <v>0</v>
      </c>
      <c r="AF20" s="78">
        <v>0</v>
      </c>
      <c r="AG20" s="78">
        <v>0</v>
      </c>
      <c r="AH20" s="78">
        <v>0</v>
      </c>
      <c r="AI20" s="78">
        <v>0</v>
      </c>
      <c r="AJ20" s="78">
        <v>0</v>
      </c>
      <c r="AM20" s="383">
        <f>F20+NPV(SDN,G20:INDEX(G20:AJ20,PAL))</f>
        <v>0</v>
      </c>
      <c r="AN20" s="415">
        <f>F20+NPV(SDN,G20:INDEX(G20:AJ20,PAL))</f>
        <v>0</v>
      </c>
      <c r="AO20" s="387">
        <f t="shared" si="3"/>
        <v>0</v>
      </c>
      <c r="AP20" s="59">
        <f>IF(COUNT(F20:INDEX(F20:AJ20,PAL+1))&lt;&gt;PAL+1,"Klaida",0)</f>
        <v>0</v>
      </c>
      <c r="AQ20" s="59"/>
      <c r="AR20" s="59"/>
      <c r="AS20" s="59"/>
      <c r="AT20" s="59"/>
      <c r="AU20" s="59"/>
      <c r="AV20" s="59"/>
      <c r="AW20" s="59"/>
      <c r="AX20" s="59"/>
      <c r="AY20" s="388"/>
    </row>
    <row r="21" spans="2:51" s="61" customFormat="1">
      <c r="B21" s="5" t="s">
        <v>25</v>
      </c>
      <c r="C21" s="5" t="str">
        <f>IF(Kalba="EN",Data2!C46,Data2!B46)</f>
        <v>Veiklos ir finansinės išlaidos, iš viso</v>
      </c>
      <c r="D21" s="62">
        <f>ROUND(SUM(D22,D29),0)</f>
        <v>0</v>
      </c>
      <c r="E21" s="62">
        <f>ROUND(SUM(E22,E29),0)</f>
        <v>0</v>
      </c>
      <c r="F21" s="62">
        <f t="shared" ref="F21:AJ21" si="5">ROUND(SUM(F22,F29),0)</f>
        <v>0</v>
      </c>
      <c r="G21" s="62">
        <f t="shared" si="5"/>
        <v>0</v>
      </c>
      <c r="H21" s="62">
        <f t="shared" si="5"/>
        <v>0</v>
      </c>
      <c r="I21" s="62">
        <f t="shared" si="5"/>
        <v>0</v>
      </c>
      <c r="J21" s="62">
        <f t="shared" si="5"/>
        <v>0</v>
      </c>
      <c r="K21" s="62">
        <f t="shared" si="5"/>
        <v>0</v>
      </c>
      <c r="L21" s="62">
        <f t="shared" si="5"/>
        <v>0</v>
      </c>
      <c r="M21" s="62">
        <f t="shared" si="5"/>
        <v>0</v>
      </c>
      <c r="N21" s="62">
        <f t="shared" si="5"/>
        <v>0</v>
      </c>
      <c r="O21" s="62">
        <f t="shared" si="5"/>
        <v>0</v>
      </c>
      <c r="P21" s="62">
        <f t="shared" si="5"/>
        <v>0</v>
      </c>
      <c r="Q21" s="62">
        <f t="shared" si="5"/>
        <v>0</v>
      </c>
      <c r="R21" s="62">
        <f t="shared" si="5"/>
        <v>0</v>
      </c>
      <c r="S21" s="62">
        <f t="shared" si="5"/>
        <v>0</v>
      </c>
      <c r="T21" s="62">
        <f t="shared" si="5"/>
        <v>0</v>
      </c>
      <c r="U21" s="62">
        <f t="shared" si="5"/>
        <v>0</v>
      </c>
      <c r="V21" s="62">
        <f t="shared" si="5"/>
        <v>0</v>
      </c>
      <c r="W21" s="62">
        <f t="shared" si="5"/>
        <v>0</v>
      </c>
      <c r="X21" s="62">
        <f t="shared" si="5"/>
        <v>0</v>
      </c>
      <c r="Y21" s="62">
        <f t="shared" si="5"/>
        <v>0</v>
      </c>
      <c r="Z21" s="62">
        <f t="shared" si="5"/>
        <v>0</v>
      </c>
      <c r="AA21" s="62">
        <f t="shared" si="5"/>
        <v>0</v>
      </c>
      <c r="AB21" s="62">
        <f t="shared" si="5"/>
        <v>0</v>
      </c>
      <c r="AC21" s="62">
        <f t="shared" si="5"/>
        <v>0</v>
      </c>
      <c r="AD21" s="62">
        <f t="shared" si="5"/>
        <v>0</v>
      </c>
      <c r="AE21" s="62">
        <f t="shared" si="5"/>
        <v>0</v>
      </c>
      <c r="AF21" s="62">
        <f t="shared" si="5"/>
        <v>0</v>
      </c>
      <c r="AG21" s="62">
        <f t="shared" si="5"/>
        <v>0</v>
      </c>
      <c r="AH21" s="62">
        <f t="shared" si="5"/>
        <v>0</v>
      </c>
      <c r="AI21" s="62">
        <f t="shared" si="5"/>
        <v>0</v>
      </c>
      <c r="AJ21" s="62">
        <f t="shared" si="5"/>
        <v>0</v>
      </c>
      <c r="AM21" s="382">
        <f>ROUND(SUM(AM22,AM29),0)</f>
        <v>0</v>
      </c>
      <c r="AN21" s="382">
        <f>ROUND(SUM(AN22,AN29),0)</f>
        <v>0</v>
      </c>
      <c r="AO21" s="389"/>
      <c r="AP21" s="63"/>
      <c r="AQ21" s="63"/>
      <c r="AR21" s="63"/>
      <c r="AS21" s="63"/>
      <c r="AT21" s="63"/>
      <c r="AU21" s="63"/>
      <c r="AV21" s="63"/>
      <c r="AW21" s="63"/>
      <c r="AX21" s="63"/>
      <c r="AY21" s="390"/>
    </row>
    <row r="22" spans="2:51" s="61" customFormat="1">
      <c r="B22" s="66" t="s">
        <v>297</v>
      </c>
      <c r="C22" s="5" t="str">
        <f>IF(Kalba="EN",Data2!C47,Data2!B47)</f>
        <v>Veiklos išlaidos</v>
      </c>
      <c r="D22" s="62">
        <f>ROUND(SUM(D23:D28),0)</f>
        <v>0</v>
      </c>
      <c r="E22" s="62">
        <f>ROUND(SUM(E23:E28),0)</f>
        <v>0</v>
      </c>
      <c r="F22" s="62">
        <f t="shared" ref="F22:AJ22" si="6">ROUND(SUM(F23:F28),0)</f>
        <v>0</v>
      </c>
      <c r="G22" s="62">
        <f t="shared" si="6"/>
        <v>0</v>
      </c>
      <c r="H22" s="62">
        <f t="shared" si="6"/>
        <v>0</v>
      </c>
      <c r="I22" s="62">
        <f t="shared" si="6"/>
        <v>0</v>
      </c>
      <c r="J22" s="62">
        <f t="shared" si="6"/>
        <v>0</v>
      </c>
      <c r="K22" s="62">
        <f t="shared" si="6"/>
        <v>0</v>
      </c>
      <c r="L22" s="62">
        <f t="shared" si="6"/>
        <v>0</v>
      </c>
      <c r="M22" s="62">
        <f t="shared" si="6"/>
        <v>0</v>
      </c>
      <c r="N22" s="62">
        <f t="shared" si="6"/>
        <v>0</v>
      </c>
      <c r="O22" s="62">
        <f t="shared" si="6"/>
        <v>0</v>
      </c>
      <c r="P22" s="62">
        <f t="shared" si="6"/>
        <v>0</v>
      </c>
      <c r="Q22" s="62">
        <f t="shared" si="6"/>
        <v>0</v>
      </c>
      <c r="R22" s="62">
        <f t="shared" si="6"/>
        <v>0</v>
      </c>
      <c r="S22" s="62">
        <f t="shared" si="6"/>
        <v>0</v>
      </c>
      <c r="T22" s="62">
        <f t="shared" si="6"/>
        <v>0</v>
      </c>
      <c r="U22" s="62">
        <f t="shared" si="6"/>
        <v>0</v>
      </c>
      <c r="V22" s="62">
        <f t="shared" si="6"/>
        <v>0</v>
      </c>
      <c r="W22" s="62">
        <f t="shared" si="6"/>
        <v>0</v>
      </c>
      <c r="X22" s="62">
        <f t="shared" si="6"/>
        <v>0</v>
      </c>
      <c r="Y22" s="62">
        <f t="shared" si="6"/>
        <v>0</v>
      </c>
      <c r="Z22" s="62">
        <f t="shared" si="6"/>
        <v>0</v>
      </c>
      <c r="AA22" s="62">
        <f t="shared" si="6"/>
        <v>0</v>
      </c>
      <c r="AB22" s="62">
        <f t="shared" si="6"/>
        <v>0</v>
      </c>
      <c r="AC22" s="62">
        <f t="shared" si="6"/>
        <v>0</v>
      </c>
      <c r="AD22" s="62">
        <f t="shared" si="6"/>
        <v>0</v>
      </c>
      <c r="AE22" s="62">
        <f t="shared" si="6"/>
        <v>0</v>
      </c>
      <c r="AF22" s="62">
        <f t="shared" si="6"/>
        <v>0</v>
      </c>
      <c r="AG22" s="62">
        <f t="shared" si="6"/>
        <v>0</v>
      </c>
      <c r="AH22" s="62">
        <f t="shared" si="6"/>
        <v>0</v>
      </c>
      <c r="AI22" s="62">
        <f t="shared" si="6"/>
        <v>0</v>
      </c>
      <c r="AJ22" s="62">
        <f t="shared" si="6"/>
        <v>0</v>
      </c>
      <c r="AM22" s="382">
        <f>ROUND(SUM(AM23:AM28),0)</f>
        <v>0</v>
      </c>
      <c r="AN22" s="382">
        <f>ROUND(SUM(AN23:AN28),0)</f>
        <v>0</v>
      </c>
      <c r="AO22" s="389"/>
      <c r="AP22" s="63"/>
      <c r="AQ22" s="63"/>
      <c r="AR22" s="63"/>
      <c r="AS22" s="63"/>
      <c r="AT22" s="63"/>
      <c r="AU22" s="63"/>
      <c r="AV22" s="63"/>
      <c r="AW22" s="63"/>
      <c r="AX22" s="63"/>
      <c r="AY22" s="390"/>
    </row>
    <row r="23" spans="2:51">
      <c r="B23" s="64" t="s">
        <v>298</v>
      </c>
      <c r="C23" s="4" t="str">
        <f>IF(Kalba="EN",Data2!C48,Data2!B48)</f>
        <v>Žaliavos</v>
      </c>
      <c r="D23" s="65">
        <f>F23+NPV(FDN,G23:INDEX(G23:AJ23,PAL))</f>
        <v>0</v>
      </c>
      <c r="E23" s="65">
        <f t="shared" ref="E23:E29" si="7">SUMIF($F$5:$AJ$5,"&lt;="&amp;PAL,$F23:$AJ23)</f>
        <v>0</v>
      </c>
      <c r="F23" s="78">
        <v>0</v>
      </c>
      <c r="G23" s="78">
        <v>0</v>
      </c>
      <c r="H23" s="78">
        <v>0</v>
      </c>
      <c r="I23" s="78">
        <v>0</v>
      </c>
      <c r="J23" s="78">
        <v>0</v>
      </c>
      <c r="K23" s="78">
        <v>0</v>
      </c>
      <c r="L23" s="78">
        <v>0</v>
      </c>
      <c r="M23" s="78">
        <v>0</v>
      </c>
      <c r="N23" s="78">
        <v>0</v>
      </c>
      <c r="O23" s="78">
        <v>0</v>
      </c>
      <c r="P23" s="78">
        <v>0</v>
      </c>
      <c r="Q23" s="78">
        <v>0</v>
      </c>
      <c r="R23" s="78">
        <v>0</v>
      </c>
      <c r="S23" s="78">
        <v>0</v>
      </c>
      <c r="T23" s="78">
        <v>0</v>
      </c>
      <c r="U23" s="78">
        <v>0</v>
      </c>
      <c r="V23" s="78">
        <v>0</v>
      </c>
      <c r="W23" s="78">
        <v>0</v>
      </c>
      <c r="X23" s="78">
        <v>0</v>
      </c>
      <c r="Y23" s="78">
        <v>0</v>
      </c>
      <c r="Z23" s="78">
        <v>0</v>
      </c>
      <c r="AA23" s="78">
        <v>0</v>
      </c>
      <c r="AB23" s="78">
        <v>0</v>
      </c>
      <c r="AC23" s="78">
        <v>0</v>
      </c>
      <c r="AD23" s="78">
        <v>0</v>
      </c>
      <c r="AE23" s="78">
        <v>0</v>
      </c>
      <c r="AF23" s="78">
        <v>0</v>
      </c>
      <c r="AG23" s="78">
        <v>0</v>
      </c>
      <c r="AH23" s="78">
        <v>0</v>
      </c>
      <c r="AI23" s="78">
        <v>0</v>
      </c>
      <c r="AJ23" s="78">
        <v>0</v>
      </c>
      <c r="AM23" s="383">
        <f>F23+NPV(SDN,G23:INDEX(G23:AJ23,PAL))</f>
        <v>0</v>
      </c>
      <c r="AN23" s="415">
        <f>F23+NPV(SDN,G23:INDEX(G23:AJ23,PAL))</f>
        <v>0</v>
      </c>
      <c r="AO23" s="387">
        <f t="shared" ref="AO23:AO29" si="8">IF(COUNTIF(AP23:AY23,"Klaida")&gt;0,1,0)</f>
        <v>0</v>
      </c>
      <c r="AP23" s="59">
        <f>IF(COUNT(F23:INDEX(F23:AJ23,PAL+1))&lt;&gt;PAL+1,"Klaida",0)</f>
        <v>0</v>
      </c>
      <c r="AQ23" s="59"/>
      <c r="AR23" s="59"/>
      <c r="AS23" s="59"/>
      <c r="AT23" s="59"/>
      <c r="AU23" s="59"/>
      <c r="AV23" s="59"/>
      <c r="AW23" s="59"/>
      <c r="AX23" s="59"/>
      <c r="AY23" s="388"/>
    </row>
    <row r="24" spans="2:51">
      <c r="B24" s="64" t="s">
        <v>299</v>
      </c>
      <c r="C24" s="4" t="str">
        <f>IF(Kalba="EN",Data2!C49,Data2!B49)</f>
        <v>Darbo užmokesčio išlaidos</v>
      </c>
      <c r="D24" s="65">
        <f>F24+NPV(FDN,G24:INDEX(G24:AJ24,PAL))</f>
        <v>0</v>
      </c>
      <c r="E24" s="65">
        <f t="shared" si="7"/>
        <v>0</v>
      </c>
      <c r="F24" s="78">
        <v>0</v>
      </c>
      <c r="G24" s="78">
        <v>0</v>
      </c>
      <c r="H24" s="78">
        <v>0</v>
      </c>
      <c r="I24" s="78">
        <v>0</v>
      </c>
      <c r="J24" s="78">
        <v>0</v>
      </c>
      <c r="K24" s="78">
        <v>0</v>
      </c>
      <c r="L24" s="78">
        <v>0</v>
      </c>
      <c r="M24" s="78">
        <v>0</v>
      </c>
      <c r="N24" s="78">
        <v>0</v>
      </c>
      <c r="O24" s="78">
        <v>0</v>
      </c>
      <c r="P24" s="78">
        <v>0</v>
      </c>
      <c r="Q24" s="78">
        <v>0</v>
      </c>
      <c r="R24" s="78">
        <v>0</v>
      </c>
      <c r="S24" s="78">
        <v>0</v>
      </c>
      <c r="T24" s="78">
        <v>0</v>
      </c>
      <c r="U24" s="78">
        <v>0</v>
      </c>
      <c r="V24" s="78">
        <v>0</v>
      </c>
      <c r="W24" s="78">
        <v>0</v>
      </c>
      <c r="X24" s="78">
        <v>0</v>
      </c>
      <c r="Y24" s="78">
        <v>0</v>
      </c>
      <c r="Z24" s="78">
        <v>0</v>
      </c>
      <c r="AA24" s="78">
        <v>0</v>
      </c>
      <c r="AB24" s="78">
        <v>0</v>
      </c>
      <c r="AC24" s="78">
        <v>0</v>
      </c>
      <c r="AD24" s="78">
        <v>0</v>
      </c>
      <c r="AE24" s="78">
        <v>0</v>
      </c>
      <c r="AF24" s="78">
        <v>0</v>
      </c>
      <c r="AG24" s="78">
        <v>0</v>
      </c>
      <c r="AH24" s="78">
        <v>0</v>
      </c>
      <c r="AI24" s="78">
        <v>0</v>
      </c>
      <c r="AJ24" s="78">
        <v>0</v>
      </c>
      <c r="AM24" s="383">
        <f>F24+NPV(SDN,G24:INDEX(G24:AJ24,PAL))</f>
        <v>0</v>
      </c>
      <c r="AN24" s="415">
        <f>F24+NPV(SDN,G24:INDEX(G24:AJ24,PAL))</f>
        <v>0</v>
      </c>
      <c r="AO24" s="387">
        <f t="shared" si="8"/>
        <v>0</v>
      </c>
      <c r="AP24" s="59">
        <f>IF(COUNT(F24:INDEX(F24:AJ24,PAL+1))&lt;&gt;PAL+1,"Klaida",0)</f>
        <v>0</v>
      </c>
      <c r="AQ24" s="59"/>
      <c r="AR24" s="59"/>
      <c r="AS24" s="59"/>
      <c r="AT24" s="59"/>
      <c r="AU24" s="59"/>
      <c r="AV24" s="59"/>
      <c r="AW24" s="59"/>
      <c r="AX24" s="59"/>
      <c r="AY24" s="388"/>
    </row>
    <row r="25" spans="2:51">
      <c r="B25" s="64" t="s">
        <v>300</v>
      </c>
      <c r="C25" s="4" t="str">
        <f>IF(Kalba="EN",Data2!C50,Data2!B50)</f>
        <v>Elektros energijos išlaidos</v>
      </c>
      <c r="D25" s="65">
        <f>F25+NPV(FDN,G25:INDEX(G25:AJ25,PAL))</f>
        <v>0</v>
      </c>
      <c r="E25" s="65">
        <f t="shared" si="7"/>
        <v>0</v>
      </c>
      <c r="F25" s="78">
        <v>0</v>
      </c>
      <c r="G25" s="78">
        <v>0</v>
      </c>
      <c r="H25" s="78">
        <v>0</v>
      </c>
      <c r="I25" s="78">
        <v>0</v>
      </c>
      <c r="J25" s="78">
        <v>0</v>
      </c>
      <c r="K25" s="78">
        <v>0</v>
      </c>
      <c r="L25" s="78">
        <v>0</v>
      </c>
      <c r="M25" s="78">
        <v>0</v>
      </c>
      <c r="N25" s="78">
        <v>0</v>
      </c>
      <c r="O25" s="78">
        <v>0</v>
      </c>
      <c r="P25" s="78">
        <v>0</v>
      </c>
      <c r="Q25" s="78">
        <v>0</v>
      </c>
      <c r="R25" s="78">
        <v>0</v>
      </c>
      <c r="S25" s="78">
        <v>0</v>
      </c>
      <c r="T25" s="78">
        <v>0</v>
      </c>
      <c r="U25" s="78">
        <v>0</v>
      </c>
      <c r="V25" s="78">
        <v>0</v>
      </c>
      <c r="W25" s="78">
        <v>0</v>
      </c>
      <c r="X25" s="78">
        <v>0</v>
      </c>
      <c r="Y25" s="78">
        <v>0</v>
      </c>
      <c r="Z25" s="78">
        <v>0</v>
      </c>
      <c r="AA25" s="78">
        <v>0</v>
      </c>
      <c r="AB25" s="78">
        <v>0</v>
      </c>
      <c r="AC25" s="78">
        <v>0</v>
      </c>
      <c r="AD25" s="78">
        <v>0</v>
      </c>
      <c r="AE25" s="78">
        <v>0</v>
      </c>
      <c r="AF25" s="78">
        <v>0</v>
      </c>
      <c r="AG25" s="78">
        <v>0</v>
      </c>
      <c r="AH25" s="78">
        <v>0</v>
      </c>
      <c r="AI25" s="78">
        <v>0</v>
      </c>
      <c r="AJ25" s="78">
        <v>0</v>
      </c>
      <c r="AM25" s="383">
        <f>F25+NPV(SDN,G25:INDEX(G25:AJ25,PAL))</f>
        <v>0</v>
      </c>
      <c r="AN25" s="415">
        <f>F25+NPV(SDN,G25:INDEX(G25:AJ25,PAL))</f>
        <v>0</v>
      </c>
      <c r="AO25" s="387">
        <f t="shared" si="8"/>
        <v>0</v>
      </c>
      <c r="AP25" s="59">
        <f>IF(COUNT(F25:INDEX(F25:AJ25,PAL+1))&lt;&gt;PAL+1,"Klaida",0)</f>
        <v>0</v>
      </c>
      <c r="AQ25" s="59"/>
      <c r="AR25" s="59"/>
      <c r="AS25" s="59"/>
      <c r="AT25" s="59"/>
      <c r="AU25" s="59"/>
      <c r="AV25" s="59"/>
      <c r="AW25" s="59"/>
      <c r="AX25" s="59"/>
      <c r="AY25" s="388"/>
    </row>
    <row r="26" spans="2:51">
      <c r="B26" s="64" t="s">
        <v>301</v>
      </c>
      <c r="C26" s="4" t="str">
        <f>IF(Kalba="EN",Data2!C51,Data2!B51)</f>
        <v>Šildymo (išskyrus elektrą) išlaidos</v>
      </c>
      <c r="D26" s="65">
        <f>F26+NPV(FDN,G26:INDEX(G26:AJ26,PAL))</f>
        <v>0</v>
      </c>
      <c r="E26" s="65">
        <f t="shared" si="7"/>
        <v>0</v>
      </c>
      <c r="F26" s="78">
        <v>0</v>
      </c>
      <c r="G26" s="78">
        <v>0</v>
      </c>
      <c r="H26" s="78">
        <v>0</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c r="AI26" s="78">
        <v>0</v>
      </c>
      <c r="AJ26" s="78">
        <v>0</v>
      </c>
      <c r="AM26" s="383">
        <f>F26+NPV(SDN,G26:INDEX(G26:AJ26,PAL))</f>
        <v>0</v>
      </c>
      <c r="AN26" s="415">
        <f>F26+NPV(SDN,G26:INDEX(G26:AJ26,PAL))</f>
        <v>0</v>
      </c>
      <c r="AO26" s="387">
        <f t="shared" si="8"/>
        <v>0</v>
      </c>
      <c r="AP26" s="59">
        <f>IF(COUNT(F26:INDEX(F26:AJ26,PAL+1))&lt;&gt;PAL+1,"Klaida",0)</f>
        <v>0</v>
      </c>
      <c r="AQ26" s="59"/>
      <c r="AR26" s="59"/>
      <c r="AS26" s="59"/>
      <c r="AT26" s="59"/>
      <c r="AU26" s="59"/>
      <c r="AV26" s="59"/>
      <c r="AW26" s="59"/>
      <c r="AX26" s="59"/>
      <c r="AY26" s="388"/>
    </row>
    <row r="27" spans="2:51">
      <c r="B27" s="64" t="s">
        <v>303</v>
      </c>
      <c r="C27" s="4" t="str">
        <f>IF(Kalba="EN",Data2!C52,Data2!B52)</f>
        <v>Infrastruktūros būklės palaikymo išlaidos</v>
      </c>
      <c r="D27" s="65">
        <f>F27+NPV(FDN,G27:INDEX(G27:AJ27,PAL))</f>
        <v>0</v>
      </c>
      <c r="E27" s="65">
        <f t="shared" si="7"/>
        <v>0</v>
      </c>
      <c r="F27" s="78">
        <v>0</v>
      </c>
      <c r="G27" s="78">
        <v>0</v>
      </c>
      <c r="H27" s="78">
        <v>0</v>
      </c>
      <c r="I27" s="78">
        <v>0</v>
      </c>
      <c r="J27" s="78">
        <v>0</v>
      </c>
      <c r="K27" s="78">
        <v>0</v>
      </c>
      <c r="L27" s="78">
        <v>0</v>
      </c>
      <c r="M27" s="78">
        <v>0</v>
      </c>
      <c r="N27" s="78">
        <v>0</v>
      </c>
      <c r="O27" s="78">
        <v>0</v>
      </c>
      <c r="P27" s="78">
        <v>0</v>
      </c>
      <c r="Q27" s="78">
        <v>0</v>
      </c>
      <c r="R27" s="78">
        <v>0</v>
      </c>
      <c r="S27" s="78">
        <v>0</v>
      </c>
      <c r="T27" s="78">
        <v>0</v>
      </c>
      <c r="U27" s="78">
        <v>0</v>
      </c>
      <c r="V27" s="78">
        <v>0</v>
      </c>
      <c r="W27" s="78">
        <v>0</v>
      </c>
      <c r="X27" s="78">
        <v>0</v>
      </c>
      <c r="Y27" s="78">
        <v>0</v>
      </c>
      <c r="Z27" s="78">
        <v>0</v>
      </c>
      <c r="AA27" s="78">
        <v>0</v>
      </c>
      <c r="AB27" s="78">
        <v>0</v>
      </c>
      <c r="AC27" s="78">
        <v>0</v>
      </c>
      <c r="AD27" s="78">
        <v>0</v>
      </c>
      <c r="AE27" s="78">
        <v>0</v>
      </c>
      <c r="AF27" s="78">
        <v>0</v>
      </c>
      <c r="AG27" s="78">
        <v>0</v>
      </c>
      <c r="AH27" s="78">
        <v>0</v>
      </c>
      <c r="AI27" s="78">
        <v>0</v>
      </c>
      <c r="AJ27" s="78">
        <v>0</v>
      </c>
      <c r="AM27" s="383">
        <f>F27+NPV(SDN,G27:INDEX(G27:AJ27,PAL))</f>
        <v>0</v>
      </c>
      <c r="AN27" s="415">
        <f>F27+NPV(SDN,G27:INDEX(G27:AJ27,PAL))</f>
        <v>0</v>
      </c>
      <c r="AO27" s="387">
        <f t="shared" si="8"/>
        <v>0</v>
      </c>
      <c r="AP27" s="59">
        <f>IF(COUNT(F27:INDEX(F27:AJ27,PAL+1))&lt;&gt;PAL+1,"Klaida",0)</f>
        <v>0</v>
      </c>
      <c r="AQ27" s="59"/>
      <c r="AR27" s="59"/>
      <c r="AS27" s="59"/>
      <c r="AT27" s="59"/>
      <c r="AU27" s="59"/>
      <c r="AV27" s="59"/>
      <c r="AW27" s="59"/>
      <c r="AX27" s="59"/>
      <c r="AY27" s="388"/>
    </row>
    <row r="28" spans="2:51">
      <c r="B28" s="64" t="s">
        <v>304</v>
      </c>
      <c r="C28" s="4" t="str">
        <f>IF(Kalba="EN",Data2!C53,Data2!B53)</f>
        <v>Kitos išlaidos</v>
      </c>
      <c r="D28" s="65">
        <f>F28+NPV(FDN,G28:INDEX(G28:AJ28,PAL))</f>
        <v>0</v>
      </c>
      <c r="E28" s="65">
        <f t="shared" si="7"/>
        <v>0</v>
      </c>
      <c r="F28" s="78">
        <v>0</v>
      </c>
      <c r="G28" s="78">
        <v>0</v>
      </c>
      <c r="H28" s="78">
        <v>0</v>
      </c>
      <c r="I28" s="78">
        <v>0</v>
      </c>
      <c r="J28" s="78">
        <v>0</v>
      </c>
      <c r="K28" s="78">
        <v>0</v>
      </c>
      <c r="L28" s="78">
        <v>0</v>
      </c>
      <c r="M28" s="78">
        <v>0</v>
      </c>
      <c r="N28" s="78">
        <v>0</v>
      </c>
      <c r="O28" s="78">
        <v>0</v>
      </c>
      <c r="P28" s="78">
        <v>0</v>
      </c>
      <c r="Q28" s="78">
        <v>0</v>
      </c>
      <c r="R28" s="78">
        <v>0</v>
      </c>
      <c r="S28" s="78">
        <v>0</v>
      </c>
      <c r="T28" s="78">
        <v>0</v>
      </c>
      <c r="U28" s="78">
        <v>0</v>
      </c>
      <c r="V28" s="78">
        <v>0</v>
      </c>
      <c r="W28" s="78">
        <v>0</v>
      </c>
      <c r="X28" s="78">
        <v>0</v>
      </c>
      <c r="Y28" s="78">
        <v>0</v>
      </c>
      <c r="Z28" s="78">
        <v>0</v>
      </c>
      <c r="AA28" s="78">
        <v>0</v>
      </c>
      <c r="AB28" s="78">
        <v>0</v>
      </c>
      <c r="AC28" s="78">
        <v>0</v>
      </c>
      <c r="AD28" s="78">
        <v>0</v>
      </c>
      <c r="AE28" s="78">
        <v>0</v>
      </c>
      <c r="AF28" s="78">
        <v>0</v>
      </c>
      <c r="AG28" s="78">
        <v>0</v>
      </c>
      <c r="AH28" s="78">
        <v>0</v>
      </c>
      <c r="AI28" s="78">
        <v>0</v>
      </c>
      <c r="AJ28" s="78">
        <v>0</v>
      </c>
      <c r="AM28" s="383">
        <f>F28+NPV(SDN,G28:INDEX(G28:AJ28,PAL))</f>
        <v>0</v>
      </c>
      <c r="AN28" s="415">
        <f>F28+NPV(SDN,G28:INDEX(G28:AJ28,PAL))</f>
        <v>0</v>
      </c>
      <c r="AO28" s="387">
        <f t="shared" si="8"/>
        <v>0</v>
      </c>
      <c r="AP28" s="59">
        <f>IF(COUNT(F28:INDEX(F28:AJ28,PAL+1))&lt;&gt;PAL+1,"Klaida",0)</f>
        <v>0</v>
      </c>
      <c r="AQ28" s="59"/>
      <c r="AR28" s="59"/>
      <c r="AS28" s="59"/>
      <c r="AT28" s="59"/>
      <c r="AU28" s="59"/>
      <c r="AV28" s="59"/>
      <c r="AW28" s="59"/>
      <c r="AX28" s="59"/>
      <c r="AY28" s="388"/>
    </row>
    <row r="29" spans="2:51">
      <c r="B29" s="64" t="s">
        <v>305</v>
      </c>
      <c r="C29" s="4" t="str">
        <f>IF(Kalba="EN",Data2!C54,Data2!B54)</f>
        <v>Gautų paskolų (G.3.1.) palūkanos</v>
      </c>
      <c r="D29" s="65">
        <f>F29+NPV(FDN,G29:INDEX(G29:AJ29,PAL))</f>
        <v>0</v>
      </c>
      <c r="E29" s="65">
        <f t="shared" si="7"/>
        <v>0</v>
      </c>
      <c r="F29" s="78">
        <v>0</v>
      </c>
      <c r="G29" s="78">
        <v>0</v>
      </c>
      <c r="H29" s="78">
        <v>0</v>
      </c>
      <c r="I29" s="78">
        <v>0</v>
      </c>
      <c r="J29" s="78">
        <v>0</v>
      </c>
      <c r="K29" s="78">
        <v>0</v>
      </c>
      <c r="L29" s="78">
        <v>0</v>
      </c>
      <c r="M29" s="78">
        <v>0</v>
      </c>
      <c r="N29" s="78">
        <v>0</v>
      </c>
      <c r="O29" s="78">
        <v>0</v>
      </c>
      <c r="P29" s="78">
        <v>0</v>
      </c>
      <c r="Q29" s="78">
        <v>0</v>
      </c>
      <c r="R29" s="78">
        <v>0</v>
      </c>
      <c r="S29" s="78">
        <v>0</v>
      </c>
      <c r="T29" s="78">
        <v>0</v>
      </c>
      <c r="U29" s="78">
        <v>0</v>
      </c>
      <c r="V29" s="78">
        <v>0</v>
      </c>
      <c r="W29" s="78">
        <v>0</v>
      </c>
      <c r="X29" s="78">
        <v>0</v>
      </c>
      <c r="Y29" s="78">
        <v>0</v>
      </c>
      <c r="Z29" s="78">
        <v>0</v>
      </c>
      <c r="AA29" s="78">
        <v>0</v>
      </c>
      <c r="AB29" s="78">
        <v>0</v>
      </c>
      <c r="AC29" s="78">
        <v>0</v>
      </c>
      <c r="AD29" s="78">
        <v>0</v>
      </c>
      <c r="AE29" s="78">
        <v>0</v>
      </c>
      <c r="AF29" s="78">
        <v>0</v>
      </c>
      <c r="AG29" s="78">
        <v>0</v>
      </c>
      <c r="AH29" s="78">
        <v>0</v>
      </c>
      <c r="AI29" s="78">
        <v>0</v>
      </c>
      <c r="AJ29" s="78">
        <v>0</v>
      </c>
      <c r="AM29" s="383">
        <f>F29+NPV(SDN,G29:INDEX(G29:AJ29,PAL))</f>
        <v>0</v>
      </c>
      <c r="AN29" s="415">
        <f>F29+NPV(SDN,G29:INDEX(G29:AJ29,PAL))</f>
        <v>0</v>
      </c>
      <c r="AO29" s="387">
        <f t="shared" si="8"/>
        <v>0</v>
      </c>
      <c r="AP29" s="59">
        <f>IF(COUNT(F29:INDEX(F29:AJ29,PAL+1))&lt;&gt;PAL+1,"Klaida",0)</f>
        <v>0</v>
      </c>
      <c r="AQ29" s="59"/>
      <c r="AR29" s="59"/>
      <c r="AS29" s="59"/>
      <c r="AT29" s="59"/>
      <c r="AU29" s="59"/>
      <c r="AV29" s="59"/>
      <c r="AW29" s="59"/>
      <c r="AX29" s="59"/>
      <c r="AY29" s="388"/>
    </row>
    <row r="30" spans="2:51" s="61" customFormat="1" ht="25.5">
      <c r="B30" s="5" t="s">
        <v>26</v>
      </c>
      <c r="C30" s="5" t="str">
        <f>IF(Kalba="EN",Data2!C55,Data2!B55)</f>
        <v>Mokesčiai (+ neigiama įtaka; - teigiama įtaka biudžeto lėšų srautams)</v>
      </c>
      <c r="D30" s="62">
        <f>ROUND(D31-SUM(D32:D33),0)</f>
        <v>0</v>
      </c>
      <c r="E30" s="62">
        <f>ROUND(E31-SUM(E32:E33),0)</f>
        <v>0</v>
      </c>
      <c r="F30" s="62">
        <f>ROUND(F31-SUM(F32:F33),0)</f>
        <v>0</v>
      </c>
      <c r="G30" s="62">
        <f t="shared" ref="G30:AJ30" si="9">ROUND(G31-SUM(G32:G33),0)</f>
        <v>0</v>
      </c>
      <c r="H30" s="62">
        <f t="shared" si="9"/>
        <v>0</v>
      </c>
      <c r="I30" s="62">
        <f t="shared" si="9"/>
        <v>0</v>
      </c>
      <c r="J30" s="62">
        <f t="shared" si="9"/>
        <v>0</v>
      </c>
      <c r="K30" s="62">
        <f t="shared" si="9"/>
        <v>0</v>
      </c>
      <c r="L30" s="62">
        <f t="shared" si="9"/>
        <v>0</v>
      </c>
      <c r="M30" s="62">
        <f t="shared" si="9"/>
        <v>0</v>
      </c>
      <c r="N30" s="62">
        <f t="shared" si="9"/>
        <v>0</v>
      </c>
      <c r="O30" s="62">
        <f t="shared" si="9"/>
        <v>0</v>
      </c>
      <c r="P30" s="62">
        <f t="shared" si="9"/>
        <v>0</v>
      </c>
      <c r="Q30" s="62">
        <f t="shared" si="9"/>
        <v>0</v>
      </c>
      <c r="R30" s="62">
        <f t="shared" si="9"/>
        <v>0</v>
      </c>
      <c r="S30" s="62">
        <f t="shared" si="9"/>
        <v>0</v>
      </c>
      <c r="T30" s="62">
        <f t="shared" si="9"/>
        <v>0</v>
      </c>
      <c r="U30" s="62">
        <f t="shared" si="9"/>
        <v>0</v>
      </c>
      <c r="V30" s="62">
        <f t="shared" si="9"/>
        <v>0</v>
      </c>
      <c r="W30" s="62">
        <f t="shared" si="9"/>
        <v>0</v>
      </c>
      <c r="X30" s="62">
        <f t="shared" si="9"/>
        <v>0</v>
      </c>
      <c r="Y30" s="62">
        <f t="shared" si="9"/>
        <v>0</v>
      </c>
      <c r="Z30" s="62">
        <f t="shared" si="9"/>
        <v>0</v>
      </c>
      <c r="AA30" s="62">
        <f t="shared" si="9"/>
        <v>0</v>
      </c>
      <c r="AB30" s="62">
        <f t="shared" si="9"/>
        <v>0</v>
      </c>
      <c r="AC30" s="62">
        <f t="shared" si="9"/>
        <v>0</v>
      </c>
      <c r="AD30" s="62">
        <f t="shared" si="9"/>
        <v>0</v>
      </c>
      <c r="AE30" s="62">
        <f t="shared" si="9"/>
        <v>0</v>
      </c>
      <c r="AF30" s="62">
        <f t="shared" si="9"/>
        <v>0</v>
      </c>
      <c r="AG30" s="62">
        <f t="shared" si="9"/>
        <v>0</v>
      </c>
      <c r="AH30" s="62">
        <f t="shared" si="9"/>
        <v>0</v>
      </c>
      <c r="AI30" s="62">
        <f t="shared" si="9"/>
        <v>0</v>
      </c>
      <c r="AJ30" s="62">
        <f t="shared" si="9"/>
        <v>0</v>
      </c>
      <c r="AM30" s="382">
        <f>ROUND(AM31-SUM(AM32:AM33),0)</f>
        <v>0</v>
      </c>
      <c r="AN30" s="382">
        <f>ROUND(AN31-SUM(AN32:AN33),0)</f>
        <v>0</v>
      </c>
      <c r="AO30" s="389"/>
      <c r="AP30" s="63"/>
      <c r="AQ30" s="63"/>
      <c r="AR30" s="63"/>
      <c r="AS30" s="63"/>
      <c r="AT30" s="63"/>
      <c r="AU30" s="63"/>
      <c r="AV30" s="63"/>
      <c r="AW30" s="63"/>
      <c r="AX30" s="63"/>
      <c r="AY30" s="390"/>
    </row>
    <row r="31" spans="2:51">
      <c r="B31" s="64" t="s">
        <v>307</v>
      </c>
      <c r="C31" s="4" t="str">
        <f>IF(Kalba="EN",Data2!C56,Data2!B56)</f>
        <v>Bendra importo/pirkimo PVM suma</v>
      </c>
      <c r="D31" s="65">
        <f>F31+NPV(FDN,G31:INDEX(G31:AJ31,PAL))</f>
        <v>0</v>
      </c>
      <c r="E31" s="65">
        <f>SUMIF($F$5:$AJ$5,"&lt;="&amp;PAL,$F31:$AJ31)</f>
        <v>0</v>
      </c>
      <c r="F31" s="65">
        <f t="shared" ref="F31:AJ31" si="10">IF(pvm_susigrazinimas="Taip",0,SUMPRODUCT(F8:F15,Pirkimo_PVM)+SUMPRODUCT(F23:F28,Pirkimo_PVM_II))</f>
        <v>0</v>
      </c>
      <c r="G31" s="65">
        <f t="shared" si="10"/>
        <v>0</v>
      </c>
      <c r="H31" s="65">
        <f t="shared" si="10"/>
        <v>0</v>
      </c>
      <c r="I31" s="65">
        <f t="shared" si="10"/>
        <v>0</v>
      </c>
      <c r="J31" s="65">
        <f t="shared" si="10"/>
        <v>0</v>
      </c>
      <c r="K31" s="65">
        <f t="shared" si="10"/>
        <v>0</v>
      </c>
      <c r="L31" s="65">
        <f t="shared" si="10"/>
        <v>0</v>
      </c>
      <c r="M31" s="65">
        <f t="shared" si="10"/>
        <v>0</v>
      </c>
      <c r="N31" s="65">
        <f t="shared" si="10"/>
        <v>0</v>
      </c>
      <c r="O31" s="65">
        <f t="shared" si="10"/>
        <v>0</v>
      </c>
      <c r="P31" s="65">
        <f t="shared" si="10"/>
        <v>0</v>
      </c>
      <c r="Q31" s="65">
        <f t="shared" si="10"/>
        <v>0</v>
      </c>
      <c r="R31" s="65">
        <f t="shared" si="10"/>
        <v>0</v>
      </c>
      <c r="S31" s="65">
        <f t="shared" si="10"/>
        <v>0</v>
      </c>
      <c r="T31" s="65">
        <f t="shared" si="10"/>
        <v>0</v>
      </c>
      <c r="U31" s="65">
        <f t="shared" si="10"/>
        <v>0</v>
      </c>
      <c r="V31" s="65">
        <f t="shared" si="10"/>
        <v>0</v>
      </c>
      <c r="W31" s="65">
        <f t="shared" si="10"/>
        <v>0</v>
      </c>
      <c r="X31" s="65">
        <f t="shared" si="10"/>
        <v>0</v>
      </c>
      <c r="Y31" s="65">
        <f t="shared" si="10"/>
        <v>0</v>
      </c>
      <c r="Z31" s="65">
        <f t="shared" si="10"/>
        <v>0</v>
      </c>
      <c r="AA31" s="65">
        <f t="shared" si="10"/>
        <v>0</v>
      </c>
      <c r="AB31" s="65">
        <f t="shared" si="10"/>
        <v>0</v>
      </c>
      <c r="AC31" s="65">
        <f t="shared" si="10"/>
        <v>0</v>
      </c>
      <c r="AD31" s="65">
        <f t="shared" si="10"/>
        <v>0</v>
      </c>
      <c r="AE31" s="65">
        <f t="shared" si="10"/>
        <v>0</v>
      </c>
      <c r="AF31" s="65">
        <f t="shared" si="10"/>
        <v>0</v>
      </c>
      <c r="AG31" s="65">
        <f t="shared" si="10"/>
        <v>0</v>
      </c>
      <c r="AH31" s="65">
        <f t="shared" si="10"/>
        <v>0</v>
      </c>
      <c r="AI31" s="65">
        <f t="shared" si="10"/>
        <v>0</v>
      </c>
      <c r="AJ31" s="65">
        <f t="shared" si="10"/>
        <v>0</v>
      </c>
      <c r="AM31" s="383">
        <f>F31+NPV(SDN,G31:INDEX(G31:AJ31,PAL))</f>
        <v>0</v>
      </c>
      <c r="AN31" s="415">
        <f>F31+NPV(SDN,G31:INDEX(G31:AJ31,PAL))</f>
        <v>0</v>
      </c>
      <c r="AO31" s="387"/>
      <c r="AP31" s="59"/>
      <c r="AQ31" s="59"/>
      <c r="AR31" s="59"/>
      <c r="AS31" s="59"/>
      <c r="AT31" s="59"/>
      <c r="AU31" s="59"/>
      <c r="AV31" s="59"/>
      <c r="AW31" s="59"/>
      <c r="AX31" s="59"/>
      <c r="AY31" s="388"/>
    </row>
    <row r="32" spans="2:51">
      <c r="B32" s="64" t="s">
        <v>309</v>
      </c>
      <c r="C32" s="4" t="str">
        <f>IF(Kalba="EN",Data2!C57,Data2!B57)</f>
        <v>Bendra pardavimo PVM suma</v>
      </c>
      <c r="D32" s="65">
        <f>F32+NPV(FDN,G32:INDEX(G32:AJ32,PAL))</f>
        <v>0</v>
      </c>
      <c r="E32" s="65">
        <f>SUMIF($F$5:$AJ$5,"&lt;="&amp;PAL,$F32:$AJ32)</f>
        <v>0</v>
      </c>
      <c r="F32" s="65">
        <f t="shared" ref="F32:AJ32" si="11">IF(pvm_susigrazinimas="Taip",0,SUMPRODUCT(F18:F19,Pardavimo_PVM))</f>
        <v>0</v>
      </c>
      <c r="G32" s="65">
        <f t="shared" si="11"/>
        <v>0</v>
      </c>
      <c r="H32" s="65">
        <f t="shared" si="11"/>
        <v>0</v>
      </c>
      <c r="I32" s="65">
        <f t="shared" si="11"/>
        <v>0</v>
      </c>
      <c r="J32" s="65">
        <f t="shared" si="11"/>
        <v>0</v>
      </c>
      <c r="K32" s="65">
        <f t="shared" si="11"/>
        <v>0</v>
      </c>
      <c r="L32" s="65">
        <f t="shared" si="11"/>
        <v>0</v>
      </c>
      <c r="M32" s="65">
        <f t="shared" si="11"/>
        <v>0</v>
      </c>
      <c r="N32" s="65">
        <f t="shared" si="11"/>
        <v>0</v>
      </c>
      <c r="O32" s="65">
        <f t="shared" si="11"/>
        <v>0</v>
      </c>
      <c r="P32" s="65">
        <f t="shared" si="11"/>
        <v>0</v>
      </c>
      <c r="Q32" s="65">
        <f t="shared" si="11"/>
        <v>0</v>
      </c>
      <c r="R32" s="65">
        <f t="shared" si="11"/>
        <v>0</v>
      </c>
      <c r="S32" s="65">
        <f t="shared" si="11"/>
        <v>0</v>
      </c>
      <c r="T32" s="65">
        <f t="shared" si="11"/>
        <v>0</v>
      </c>
      <c r="U32" s="65">
        <f t="shared" si="11"/>
        <v>0</v>
      </c>
      <c r="V32" s="65">
        <f t="shared" si="11"/>
        <v>0</v>
      </c>
      <c r="W32" s="65">
        <f t="shared" si="11"/>
        <v>0</v>
      </c>
      <c r="X32" s="65">
        <f t="shared" si="11"/>
        <v>0</v>
      </c>
      <c r="Y32" s="65">
        <f t="shared" si="11"/>
        <v>0</v>
      </c>
      <c r="Z32" s="65">
        <f t="shared" si="11"/>
        <v>0</v>
      </c>
      <c r="AA32" s="65">
        <f t="shared" si="11"/>
        <v>0</v>
      </c>
      <c r="AB32" s="65">
        <f t="shared" si="11"/>
        <v>0</v>
      </c>
      <c r="AC32" s="65">
        <f t="shared" si="11"/>
        <v>0</v>
      </c>
      <c r="AD32" s="65">
        <f t="shared" si="11"/>
        <v>0</v>
      </c>
      <c r="AE32" s="65">
        <f t="shared" si="11"/>
        <v>0</v>
      </c>
      <c r="AF32" s="65">
        <f t="shared" si="11"/>
        <v>0</v>
      </c>
      <c r="AG32" s="65">
        <f t="shared" si="11"/>
        <v>0</v>
      </c>
      <c r="AH32" s="65">
        <f t="shared" si="11"/>
        <v>0</v>
      </c>
      <c r="AI32" s="65">
        <f t="shared" si="11"/>
        <v>0</v>
      </c>
      <c r="AJ32" s="65">
        <f t="shared" si="11"/>
        <v>0</v>
      </c>
      <c r="AM32" s="383">
        <f>F32+NPV(SDN,G32:INDEX(G32:AJ32,PAL))</f>
        <v>0</v>
      </c>
      <c r="AN32" s="415">
        <f>F32+NPV(SDN,G32:INDEX(G32:AJ32,PAL))</f>
        <v>0</v>
      </c>
      <c r="AO32" s="387"/>
      <c r="AP32" s="59"/>
      <c r="AQ32" s="59"/>
      <c r="AR32" s="59"/>
      <c r="AS32" s="59"/>
      <c r="AT32" s="59"/>
      <c r="AU32" s="59"/>
      <c r="AV32" s="59"/>
      <c r="AW32" s="59"/>
      <c r="AX32" s="59"/>
      <c r="AY32" s="388"/>
    </row>
    <row r="33" spans="2:51">
      <c r="B33" s="64" t="s">
        <v>311</v>
      </c>
      <c r="C33" s="4" t="str">
        <f>IF(Kalba="EN",Data2!C58,Data2!B58)</f>
        <v>Bendra kitų mokėtinų netiesioginių mokesčių suma</v>
      </c>
      <c r="D33" s="65">
        <f>F33+NPV(FDN,G33:INDEX(G33:AJ33,PAL))</f>
        <v>0</v>
      </c>
      <c r="E33" s="65">
        <f>SUMIF($F$5:$AJ$5,"&lt;="&amp;PAL,$F33:$AJ33)</f>
        <v>0</v>
      </c>
      <c r="F33" s="78">
        <v>0</v>
      </c>
      <c r="G33" s="78">
        <v>0</v>
      </c>
      <c r="H33" s="78">
        <v>0</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c r="AA33" s="78">
        <v>0</v>
      </c>
      <c r="AB33" s="78">
        <v>0</v>
      </c>
      <c r="AC33" s="78">
        <v>0</v>
      </c>
      <c r="AD33" s="78">
        <v>0</v>
      </c>
      <c r="AE33" s="78">
        <v>0</v>
      </c>
      <c r="AF33" s="78">
        <v>0</v>
      </c>
      <c r="AG33" s="78">
        <v>0</v>
      </c>
      <c r="AH33" s="78">
        <v>0</v>
      </c>
      <c r="AI33" s="78">
        <v>0</v>
      </c>
      <c r="AJ33" s="78">
        <v>0</v>
      </c>
      <c r="AM33" s="383">
        <f>F33+NPV(SDN,G33:INDEX(G33:AJ33,PAL))</f>
        <v>0</v>
      </c>
      <c r="AN33" s="415">
        <f>F33+NPV(SDN,G33:INDEX(G33:AJ33,PAL))</f>
        <v>0</v>
      </c>
      <c r="AO33" s="387">
        <f>IF(COUNTIF(AP33:AY33,"Klaida")&gt;0,1,0)</f>
        <v>0</v>
      </c>
      <c r="AP33" s="59">
        <f>IF(COUNT(F33:INDEX(F33:AJ33,PAL+1))&lt;&gt;PAL+1,"Klaida",0)</f>
        <v>0</v>
      </c>
      <c r="AQ33" s="59"/>
      <c r="AR33" s="59"/>
      <c r="AS33" s="59"/>
      <c r="AT33" s="59"/>
      <c r="AU33" s="59"/>
      <c r="AV33" s="59"/>
      <c r="AW33" s="59"/>
      <c r="AX33" s="59"/>
      <c r="AY33" s="388"/>
    </row>
    <row r="34" spans="2:51" s="61" customFormat="1">
      <c r="B34" s="5" t="s">
        <v>28</v>
      </c>
      <c r="C34" s="5" t="str">
        <f>IF(Kalba="EN",Data2!C59,Data2!B59)</f>
        <v>Grynosios pajamos</v>
      </c>
      <c r="D34" s="62">
        <f>ROUND(SUM(D17)-SUM(D15,D22),0)</f>
        <v>0</v>
      </c>
      <c r="E34" s="62">
        <f t="shared" ref="E34:AJ34" si="12">ROUND(SUM(E17)-SUM(E15,E22),0)</f>
        <v>0</v>
      </c>
      <c r="F34" s="62">
        <f t="shared" si="12"/>
        <v>0</v>
      </c>
      <c r="G34" s="62">
        <f t="shared" si="12"/>
        <v>0</v>
      </c>
      <c r="H34" s="62">
        <f t="shared" si="12"/>
        <v>0</v>
      </c>
      <c r="I34" s="62">
        <f t="shared" si="12"/>
        <v>0</v>
      </c>
      <c r="J34" s="62">
        <f t="shared" si="12"/>
        <v>0</v>
      </c>
      <c r="K34" s="62">
        <f t="shared" si="12"/>
        <v>0</v>
      </c>
      <c r="L34" s="62">
        <f t="shared" si="12"/>
        <v>0</v>
      </c>
      <c r="M34" s="62">
        <f t="shared" si="12"/>
        <v>0</v>
      </c>
      <c r="N34" s="62">
        <f t="shared" si="12"/>
        <v>0</v>
      </c>
      <c r="O34" s="62">
        <f t="shared" si="12"/>
        <v>0</v>
      </c>
      <c r="P34" s="62">
        <f t="shared" si="12"/>
        <v>0</v>
      </c>
      <c r="Q34" s="62">
        <f t="shared" si="12"/>
        <v>0</v>
      </c>
      <c r="R34" s="62">
        <f t="shared" si="12"/>
        <v>0</v>
      </c>
      <c r="S34" s="62">
        <f t="shared" si="12"/>
        <v>0</v>
      </c>
      <c r="T34" s="62">
        <f t="shared" si="12"/>
        <v>0</v>
      </c>
      <c r="U34" s="62">
        <f t="shared" si="12"/>
        <v>0</v>
      </c>
      <c r="V34" s="62">
        <f t="shared" si="12"/>
        <v>0</v>
      </c>
      <c r="W34" s="62">
        <f t="shared" si="12"/>
        <v>0</v>
      </c>
      <c r="X34" s="62">
        <f t="shared" si="12"/>
        <v>0</v>
      </c>
      <c r="Y34" s="62">
        <f t="shared" si="12"/>
        <v>0</v>
      </c>
      <c r="Z34" s="62">
        <f t="shared" si="12"/>
        <v>0</v>
      </c>
      <c r="AA34" s="62">
        <f t="shared" si="12"/>
        <v>0</v>
      </c>
      <c r="AB34" s="62">
        <f t="shared" si="12"/>
        <v>0</v>
      </c>
      <c r="AC34" s="62">
        <f t="shared" si="12"/>
        <v>0</v>
      </c>
      <c r="AD34" s="62">
        <f t="shared" si="12"/>
        <v>0</v>
      </c>
      <c r="AE34" s="62">
        <f t="shared" si="12"/>
        <v>0</v>
      </c>
      <c r="AF34" s="62">
        <f t="shared" si="12"/>
        <v>0</v>
      </c>
      <c r="AG34" s="62">
        <f t="shared" si="12"/>
        <v>0</v>
      </c>
      <c r="AH34" s="62">
        <f t="shared" si="12"/>
        <v>0</v>
      </c>
      <c r="AI34" s="62">
        <f t="shared" si="12"/>
        <v>0</v>
      </c>
      <c r="AJ34" s="62">
        <f t="shared" si="12"/>
        <v>0</v>
      </c>
      <c r="AM34" s="382">
        <f>ROUND(SUM(AO17)-SUM(AO7,AO21),0)</f>
        <v>0</v>
      </c>
      <c r="AN34" s="382">
        <f>ROUND(SUM(AP17)-SUM(AP7,AP21),0)</f>
        <v>0</v>
      </c>
      <c r="AO34" s="389"/>
      <c r="AP34" s="63"/>
      <c r="AQ34" s="63"/>
      <c r="AR34" s="63"/>
      <c r="AS34" s="63"/>
      <c r="AT34" s="63"/>
      <c r="AU34" s="63"/>
      <c r="AV34" s="63"/>
      <c r="AW34" s="63"/>
      <c r="AX34" s="63"/>
      <c r="AY34" s="390"/>
    </row>
    <row r="35" spans="2:51" s="61" customFormat="1">
      <c r="B35" s="66" t="s">
        <v>313</v>
      </c>
      <c r="C35" s="5" t="str">
        <f>IF(Kalba="EN",Data2!C60,Data2!B60)</f>
        <v>Finansavimas, iš viso</v>
      </c>
      <c r="D35" s="62">
        <f>SUM(D36,D41,D44)</f>
        <v>0</v>
      </c>
      <c r="E35" s="62">
        <f t="shared" ref="E35:AJ35" si="13">SUM(E36,E41,E44)</f>
        <v>0</v>
      </c>
      <c r="F35" s="62">
        <f t="shared" si="13"/>
        <v>0</v>
      </c>
      <c r="G35" s="62">
        <f t="shared" si="13"/>
        <v>0</v>
      </c>
      <c r="H35" s="62">
        <f t="shared" si="13"/>
        <v>0</v>
      </c>
      <c r="I35" s="62">
        <f t="shared" si="13"/>
        <v>0</v>
      </c>
      <c r="J35" s="62">
        <f t="shared" si="13"/>
        <v>0</v>
      </c>
      <c r="K35" s="62">
        <f t="shared" si="13"/>
        <v>0</v>
      </c>
      <c r="L35" s="62">
        <f t="shared" si="13"/>
        <v>0</v>
      </c>
      <c r="M35" s="62">
        <f t="shared" si="13"/>
        <v>0</v>
      </c>
      <c r="N35" s="62">
        <f t="shared" si="13"/>
        <v>0</v>
      </c>
      <c r="O35" s="62">
        <f t="shared" si="13"/>
        <v>0</v>
      </c>
      <c r="P35" s="62">
        <f t="shared" si="13"/>
        <v>0</v>
      </c>
      <c r="Q35" s="62">
        <f t="shared" si="13"/>
        <v>0</v>
      </c>
      <c r="R35" s="62">
        <f t="shared" si="13"/>
        <v>0</v>
      </c>
      <c r="S35" s="62">
        <f t="shared" si="13"/>
        <v>0</v>
      </c>
      <c r="T35" s="62">
        <f t="shared" si="13"/>
        <v>0</v>
      </c>
      <c r="U35" s="62">
        <f t="shared" si="13"/>
        <v>0</v>
      </c>
      <c r="V35" s="62">
        <f t="shared" si="13"/>
        <v>0</v>
      </c>
      <c r="W35" s="62">
        <f t="shared" si="13"/>
        <v>0</v>
      </c>
      <c r="X35" s="62">
        <f t="shared" si="13"/>
        <v>0</v>
      </c>
      <c r="Y35" s="62">
        <f t="shared" si="13"/>
        <v>0</v>
      </c>
      <c r="Z35" s="62">
        <f t="shared" si="13"/>
        <v>0</v>
      </c>
      <c r="AA35" s="62">
        <f t="shared" si="13"/>
        <v>0</v>
      </c>
      <c r="AB35" s="62">
        <f t="shared" si="13"/>
        <v>0</v>
      </c>
      <c r="AC35" s="62">
        <f t="shared" si="13"/>
        <v>0</v>
      </c>
      <c r="AD35" s="62">
        <f t="shared" si="13"/>
        <v>0</v>
      </c>
      <c r="AE35" s="62">
        <f t="shared" si="13"/>
        <v>0</v>
      </c>
      <c r="AF35" s="62">
        <f t="shared" si="13"/>
        <v>0</v>
      </c>
      <c r="AG35" s="62">
        <f t="shared" si="13"/>
        <v>0</v>
      </c>
      <c r="AH35" s="62">
        <f t="shared" si="13"/>
        <v>0</v>
      </c>
      <c r="AI35" s="62">
        <f t="shared" si="13"/>
        <v>0</v>
      </c>
      <c r="AJ35" s="62">
        <f t="shared" si="13"/>
        <v>0</v>
      </c>
      <c r="AM35" s="382">
        <f>SUM(AO36,AO41,AO44)</f>
        <v>0</v>
      </c>
      <c r="AN35" s="382">
        <f>SUM(AP36,AP41,AP44)</f>
        <v>0</v>
      </c>
      <c r="AO35" s="389"/>
      <c r="AP35" s="63"/>
      <c r="AQ35" s="63"/>
      <c r="AR35" s="63"/>
      <c r="AS35" s="63"/>
      <c r="AT35" s="63"/>
      <c r="AU35" s="63"/>
      <c r="AV35" s="63"/>
      <c r="AW35" s="63"/>
      <c r="AX35" s="63"/>
      <c r="AY35" s="390"/>
    </row>
    <row r="36" spans="2:51" s="61" customFormat="1">
      <c r="B36" s="66" t="s">
        <v>32</v>
      </c>
      <c r="C36" s="5" t="str">
        <f>IF(Kalba="EN",Data2!C61,Data2!B61)</f>
        <v>Prašomas finansavimas</v>
      </c>
      <c r="D36" s="62">
        <f>ROUND(SUM(D37:D40),0)</f>
        <v>0</v>
      </c>
      <c r="E36" s="62">
        <f>ROUND(SUM(E37:E40),0)</f>
        <v>0</v>
      </c>
      <c r="F36" s="62">
        <f t="shared" ref="F36:AJ36" si="14">ROUND(SUM(F37:F40),0)</f>
        <v>0</v>
      </c>
      <c r="G36" s="62">
        <f t="shared" si="14"/>
        <v>0</v>
      </c>
      <c r="H36" s="62">
        <f t="shared" si="14"/>
        <v>0</v>
      </c>
      <c r="I36" s="62">
        <f t="shared" si="14"/>
        <v>0</v>
      </c>
      <c r="J36" s="62">
        <f t="shared" si="14"/>
        <v>0</v>
      </c>
      <c r="K36" s="62">
        <f t="shared" si="14"/>
        <v>0</v>
      </c>
      <c r="L36" s="62">
        <f t="shared" si="14"/>
        <v>0</v>
      </c>
      <c r="M36" s="62">
        <f t="shared" si="14"/>
        <v>0</v>
      </c>
      <c r="N36" s="62">
        <f t="shared" si="14"/>
        <v>0</v>
      </c>
      <c r="O36" s="62">
        <f t="shared" si="14"/>
        <v>0</v>
      </c>
      <c r="P36" s="62">
        <f t="shared" si="14"/>
        <v>0</v>
      </c>
      <c r="Q36" s="62">
        <f t="shared" si="14"/>
        <v>0</v>
      </c>
      <c r="R36" s="62">
        <f t="shared" si="14"/>
        <v>0</v>
      </c>
      <c r="S36" s="62">
        <f t="shared" si="14"/>
        <v>0</v>
      </c>
      <c r="T36" s="62">
        <f t="shared" si="14"/>
        <v>0</v>
      </c>
      <c r="U36" s="62">
        <f t="shared" si="14"/>
        <v>0</v>
      </c>
      <c r="V36" s="62">
        <f t="shared" si="14"/>
        <v>0</v>
      </c>
      <c r="W36" s="62">
        <f t="shared" si="14"/>
        <v>0</v>
      </c>
      <c r="X36" s="62">
        <f t="shared" si="14"/>
        <v>0</v>
      </c>
      <c r="Y36" s="62">
        <f t="shared" si="14"/>
        <v>0</v>
      </c>
      <c r="Z36" s="62">
        <f t="shared" si="14"/>
        <v>0</v>
      </c>
      <c r="AA36" s="62">
        <f t="shared" si="14"/>
        <v>0</v>
      </c>
      <c r="AB36" s="62">
        <f t="shared" si="14"/>
        <v>0</v>
      </c>
      <c r="AC36" s="62">
        <f t="shared" si="14"/>
        <v>0</v>
      </c>
      <c r="AD36" s="62">
        <f t="shared" si="14"/>
        <v>0</v>
      </c>
      <c r="AE36" s="62">
        <f t="shared" si="14"/>
        <v>0</v>
      </c>
      <c r="AF36" s="62">
        <f t="shared" si="14"/>
        <v>0</v>
      </c>
      <c r="AG36" s="62">
        <f t="shared" si="14"/>
        <v>0</v>
      </c>
      <c r="AH36" s="62">
        <f t="shared" si="14"/>
        <v>0</v>
      </c>
      <c r="AI36" s="62">
        <f t="shared" si="14"/>
        <v>0</v>
      </c>
      <c r="AJ36" s="62">
        <f t="shared" si="14"/>
        <v>0</v>
      </c>
      <c r="AM36" s="382">
        <f>ROUND(SUM(AM37:AM40),0)</f>
        <v>0</v>
      </c>
      <c r="AN36" s="382">
        <f>ROUND(SUM(AN37:AN40),0)</f>
        <v>0</v>
      </c>
      <c r="AO36" s="389"/>
      <c r="AP36" s="63"/>
      <c r="AQ36" s="63"/>
      <c r="AR36" s="63"/>
      <c r="AS36" s="63"/>
      <c r="AT36" s="63"/>
      <c r="AU36" s="63"/>
      <c r="AV36" s="63"/>
      <c r="AW36" s="63"/>
      <c r="AX36" s="63"/>
      <c r="AY36" s="390"/>
    </row>
    <row r="37" spans="2:51">
      <c r="B37" s="64" t="s">
        <v>34</v>
      </c>
      <c r="C37" s="4" t="str">
        <f>IF(Kalba="EN",Data2!C62,Data2!B62)</f>
        <v>ES struktūrinės paramos lėšos</v>
      </c>
      <c r="D37" s="65">
        <f>F37+NPV(FDN,G37:INDEX(G37:AJ37,PAL))</f>
        <v>0</v>
      </c>
      <c r="E37" s="65">
        <f>SUMIF($F$5:$AJ$5,"&lt;="&amp;PAL,$F37:$AJ37)</f>
        <v>0</v>
      </c>
      <c r="F37" s="78">
        <v>0</v>
      </c>
      <c r="G37" s="78">
        <v>0</v>
      </c>
      <c r="H37" s="78">
        <v>0</v>
      </c>
      <c r="I37" s="78">
        <v>0</v>
      </c>
      <c r="J37" s="78">
        <v>0</v>
      </c>
      <c r="K37" s="78">
        <v>0</v>
      </c>
      <c r="L37" s="78">
        <v>0</v>
      </c>
      <c r="M37" s="78">
        <v>0</v>
      </c>
      <c r="N37" s="78">
        <v>0</v>
      </c>
      <c r="O37" s="78">
        <v>0</v>
      </c>
      <c r="P37" s="78">
        <v>0</v>
      </c>
      <c r="Q37" s="78">
        <v>0</v>
      </c>
      <c r="R37" s="78">
        <v>0</v>
      </c>
      <c r="S37" s="78">
        <v>0</v>
      </c>
      <c r="T37" s="78">
        <v>0</v>
      </c>
      <c r="U37" s="78">
        <v>0</v>
      </c>
      <c r="V37" s="78">
        <v>0</v>
      </c>
      <c r="W37" s="78">
        <v>0</v>
      </c>
      <c r="X37" s="78">
        <v>0</v>
      </c>
      <c r="Y37" s="78">
        <v>0</v>
      </c>
      <c r="Z37" s="78">
        <v>0</v>
      </c>
      <c r="AA37" s="78">
        <v>0</v>
      </c>
      <c r="AB37" s="78">
        <v>0</v>
      </c>
      <c r="AC37" s="78">
        <v>0</v>
      </c>
      <c r="AD37" s="78">
        <v>0</v>
      </c>
      <c r="AE37" s="78">
        <v>0</v>
      </c>
      <c r="AF37" s="78">
        <v>0</v>
      </c>
      <c r="AG37" s="78">
        <v>0</v>
      </c>
      <c r="AH37" s="78">
        <v>0</v>
      </c>
      <c r="AI37" s="78">
        <v>0</v>
      </c>
      <c r="AJ37" s="78">
        <v>0</v>
      </c>
      <c r="AM37" s="383">
        <f>F37+NPV(SDN,G37:INDEX(G37:AJ37,PAL))</f>
        <v>0</v>
      </c>
      <c r="AN37" s="415">
        <f>F37+NPV(SDN,G37:INDEX(G37:AJ37,PAL))</f>
        <v>0</v>
      </c>
      <c r="AO37" s="387">
        <f>IF(COUNTIF(AP37:AY37,"Klaida")&gt;0,1,0)</f>
        <v>0</v>
      </c>
      <c r="AP37" s="59">
        <f>IF(COUNT(F37:INDEX(F37:AJ37,PAL+1))&lt;&gt;PAL+1,"Klaida",0)</f>
        <v>0</v>
      </c>
      <c r="AQ37" s="59"/>
      <c r="AR37" s="59"/>
      <c r="AS37" s="59"/>
      <c r="AT37" s="59"/>
      <c r="AU37" s="59"/>
      <c r="AV37" s="59"/>
      <c r="AW37" s="59"/>
      <c r="AX37" s="59"/>
      <c r="AY37" s="388"/>
    </row>
    <row r="38" spans="2:51">
      <c r="B38" s="64" t="s">
        <v>36</v>
      </c>
      <c r="C38" s="4" t="str">
        <f>IF(Kalba="EN",Data2!C63,Data2!B63)</f>
        <v>LR bendrojo finansavimo lėšos</v>
      </c>
      <c r="D38" s="65">
        <f>F38+NPV(FDN,G38:INDEX(G38:AJ38,PAL))</f>
        <v>0</v>
      </c>
      <c r="E38" s="65">
        <f>SUMIF($F$5:$AJ$5,"&lt;="&amp;PAL,$F38:$AJ38)</f>
        <v>0</v>
      </c>
      <c r="F38" s="78">
        <v>0</v>
      </c>
      <c r="G38" s="78">
        <v>0</v>
      </c>
      <c r="H38" s="78">
        <v>0</v>
      </c>
      <c r="I38" s="78">
        <v>0</v>
      </c>
      <c r="J38" s="78">
        <v>0</v>
      </c>
      <c r="K38" s="78">
        <v>0</v>
      </c>
      <c r="L38" s="78">
        <v>0</v>
      </c>
      <c r="M38" s="78">
        <v>0</v>
      </c>
      <c r="N38" s="78">
        <v>0</v>
      </c>
      <c r="O38" s="78">
        <v>0</v>
      </c>
      <c r="P38" s="78">
        <v>0</v>
      </c>
      <c r="Q38" s="78">
        <v>0</v>
      </c>
      <c r="R38" s="78">
        <v>0</v>
      </c>
      <c r="S38" s="78">
        <v>0</v>
      </c>
      <c r="T38" s="78">
        <v>0</v>
      </c>
      <c r="U38" s="78">
        <v>0</v>
      </c>
      <c r="V38" s="78">
        <v>0</v>
      </c>
      <c r="W38" s="78">
        <v>0</v>
      </c>
      <c r="X38" s="78">
        <v>0</v>
      </c>
      <c r="Y38" s="78">
        <v>0</v>
      </c>
      <c r="Z38" s="78">
        <v>0</v>
      </c>
      <c r="AA38" s="78">
        <v>0</v>
      </c>
      <c r="AB38" s="78">
        <v>0</v>
      </c>
      <c r="AC38" s="78">
        <v>0</v>
      </c>
      <c r="AD38" s="78">
        <v>0</v>
      </c>
      <c r="AE38" s="78">
        <v>0</v>
      </c>
      <c r="AF38" s="78">
        <v>0</v>
      </c>
      <c r="AG38" s="78">
        <v>0</v>
      </c>
      <c r="AH38" s="78">
        <v>0</v>
      </c>
      <c r="AI38" s="78">
        <v>0</v>
      </c>
      <c r="AJ38" s="78">
        <v>0</v>
      </c>
      <c r="AM38" s="383">
        <f>F38+NPV(SDN,G38:INDEX(G38:AJ38,PAL))</f>
        <v>0</v>
      </c>
      <c r="AN38" s="415">
        <f>F38+NPV(SDN,G38:INDEX(G38:AJ38,PAL))</f>
        <v>0</v>
      </c>
      <c r="AO38" s="387">
        <f>IF(COUNTIF(AP38:AY38,"Klaida")&gt;0,1,0)</f>
        <v>0</v>
      </c>
      <c r="AP38" s="59">
        <f>IF(COUNT(F38:INDEX(F38:AJ38,PAL+1))&lt;&gt;PAL+1,"Klaida",0)</f>
        <v>0</v>
      </c>
      <c r="AQ38" s="59"/>
      <c r="AR38" s="59"/>
      <c r="AS38" s="59"/>
      <c r="AT38" s="59"/>
      <c r="AU38" s="59"/>
      <c r="AV38" s="59"/>
      <c r="AW38" s="59"/>
      <c r="AX38" s="59"/>
      <c r="AY38" s="388"/>
    </row>
    <row r="39" spans="2:51">
      <c r="B39" s="64" t="s">
        <v>38</v>
      </c>
      <c r="C39" s="4" t="str">
        <f>IF(Kalba="EN",Data2!C64,Data2!B64)</f>
        <v>Kito tarptautinio finansavimo lėšos</v>
      </c>
      <c r="D39" s="65">
        <f>F39+NPV(FDN,G39:INDEX(G39:AJ39,PAL))</f>
        <v>0</v>
      </c>
      <c r="E39" s="65">
        <f>SUMIF($F$5:$AJ$5,"&lt;="&amp;PAL,$F39:$AJ39)</f>
        <v>0</v>
      </c>
      <c r="F39" s="78">
        <v>0</v>
      </c>
      <c r="G39" s="78">
        <v>0</v>
      </c>
      <c r="H39" s="78">
        <v>0</v>
      </c>
      <c r="I39" s="78">
        <v>0</v>
      </c>
      <c r="J39" s="78">
        <v>0</v>
      </c>
      <c r="K39" s="78">
        <v>0</v>
      </c>
      <c r="L39" s="78">
        <v>0</v>
      </c>
      <c r="M39" s="78">
        <v>0</v>
      </c>
      <c r="N39" s="78">
        <v>0</v>
      </c>
      <c r="O39" s="78">
        <v>0</v>
      </c>
      <c r="P39" s="78">
        <v>0</v>
      </c>
      <c r="Q39" s="78">
        <v>0</v>
      </c>
      <c r="R39" s="78">
        <v>0</v>
      </c>
      <c r="S39" s="78">
        <v>0</v>
      </c>
      <c r="T39" s="78">
        <v>0</v>
      </c>
      <c r="U39" s="78">
        <v>0</v>
      </c>
      <c r="V39" s="78">
        <v>0</v>
      </c>
      <c r="W39" s="78">
        <v>0</v>
      </c>
      <c r="X39" s="78">
        <v>0</v>
      </c>
      <c r="Y39" s="78">
        <v>0</v>
      </c>
      <c r="Z39" s="78">
        <v>0</v>
      </c>
      <c r="AA39" s="78">
        <v>0</v>
      </c>
      <c r="AB39" s="78">
        <v>0</v>
      </c>
      <c r="AC39" s="78">
        <v>0</v>
      </c>
      <c r="AD39" s="78">
        <v>0</v>
      </c>
      <c r="AE39" s="78">
        <v>0</v>
      </c>
      <c r="AF39" s="78">
        <v>0</v>
      </c>
      <c r="AG39" s="78">
        <v>0</v>
      </c>
      <c r="AH39" s="78">
        <v>0</v>
      </c>
      <c r="AI39" s="78">
        <v>0</v>
      </c>
      <c r="AJ39" s="78">
        <v>0</v>
      </c>
      <c r="AM39" s="383">
        <f>F39+NPV(SDN,G39:INDEX(G39:AJ39,PAL))</f>
        <v>0</v>
      </c>
      <c r="AN39" s="415">
        <f>F39+NPV(SDN,G39:INDEX(G39:AJ39,PAL))</f>
        <v>0</v>
      </c>
      <c r="AO39" s="387">
        <f>IF(COUNTIF(AP39:AY39,"Klaida")&gt;0,1,0)</f>
        <v>0</v>
      </c>
      <c r="AP39" s="59">
        <f>IF(COUNT(F39:INDEX(F39:AJ39,PAL+1))&lt;&gt;PAL+1,"Klaida",0)</f>
        <v>0</v>
      </c>
      <c r="AQ39" s="59"/>
      <c r="AR39" s="59"/>
      <c r="AS39" s="59"/>
      <c r="AT39" s="59"/>
      <c r="AU39" s="59"/>
      <c r="AV39" s="59"/>
      <c r="AW39" s="59"/>
      <c r="AX39" s="59"/>
      <c r="AY39" s="388"/>
    </row>
    <row r="40" spans="2:51" ht="25.5">
      <c r="B40" s="64" t="s">
        <v>40</v>
      </c>
      <c r="C40" s="4" t="str">
        <f>IF(Kalba="EN",Data2!C65,Data2!B65)</f>
        <v>Specialiosios programos lėšos, skirtos padengti netinkamą finansuoti PVM</v>
      </c>
      <c r="D40" s="65">
        <f>F40+NPV(FDN,G40:INDEX(G40:AJ40,PAL))</f>
        <v>0</v>
      </c>
      <c r="E40" s="65">
        <f>SUMIF($F$5:$AJ$5,"&lt;="&amp;PAL,$F40:$AJ40)</f>
        <v>0</v>
      </c>
      <c r="F40" s="78">
        <v>0</v>
      </c>
      <c r="G40" s="78">
        <v>0</v>
      </c>
      <c r="H40" s="78">
        <v>0</v>
      </c>
      <c r="I40" s="78">
        <v>0</v>
      </c>
      <c r="J40" s="78">
        <v>0</v>
      </c>
      <c r="K40" s="78">
        <v>0</v>
      </c>
      <c r="L40" s="78">
        <v>0</v>
      </c>
      <c r="M40" s="78">
        <v>0</v>
      </c>
      <c r="N40" s="78">
        <v>0</v>
      </c>
      <c r="O40" s="78">
        <v>0</v>
      </c>
      <c r="P40" s="78">
        <v>0</v>
      </c>
      <c r="Q40" s="78">
        <v>0</v>
      </c>
      <c r="R40" s="78">
        <v>0</v>
      </c>
      <c r="S40" s="78">
        <v>0</v>
      </c>
      <c r="T40" s="78">
        <v>0</v>
      </c>
      <c r="U40" s="78">
        <v>0</v>
      </c>
      <c r="V40" s="78">
        <v>0</v>
      </c>
      <c r="W40" s="78">
        <v>0</v>
      </c>
      <c r="X40" s="78">
        <v>0</v>
      </c>
      <c r="Y40" s="78">
        <v>0</v>
      </c>
      <c r="Z40" s="78">
        <v>0</v>
      </c>
      <c r="AA40" s="78">
        <v>0</v>
      </c>
      <c r="AB40" s="78">
        <v>0</v>
      </c>
      <c r="AC40" s="78">
        <v>0</v>
      </c>
      <c r="AD40" s="78">
        <v>0</v>
      </c>
      <c r="AE40" s="78">
        <v>0</v>
      </c>
      <c r="AF40" s="78">
        <v>0</v>
      </c>
      <c r="AG40" s="78">
        <v>0</v>
      </c>
      <c r="AH40" s="78">
        <v>0</v>
      </c>
      <c r="AI40" s="78">
        <v>0</v>
      </c>
      <c r="AJ40" s="78">
        <v>0</v>
      </c>
      <c r="AM40" s="383">
        <f>F40+NPV(SDN,G40:INDEX(G40:AJ40,PAL))</f>
        <v>0</v>
      </c>
      <c r="AN40" s="415">
        <f>F40+NPV(SDN,G40:INDEX(G40:AJ40,PAL))</f>
        <v>0</v>
      </c>
      <c r="AO40" s="387">
        <f>IF(COUNTIF(AP40:AY40,"Klaida")&gt;0,1,0)</f>
        <v>0</v>
      </c>
      <c r="AP40" s="59">
        <f>IF(COUNT(F40:INDEX(F40:AJ40,PAL+1))&lt;&gt;PAL+1,"Klaida",0)</f>
        <v>0</v>
      </c>
      <c r="AQ40" s="59"/>
      <c r="AR40" s="59"/>
      <c r="AS40" s="59"/>
      <c r="AT40" s="59"/>
      <c r="AU40" s="59"/>
      <c r="AV40" s="59"/>
      <c r="AW40" s="59"/>
      <c r="AX40" s="59"/>
      <c r="AY40" s="388"/>
    </row>
    <row r="41" spans="2:51" s="61" customFormat="1">
      <c r="B41" s="66" t="s">
        <v>41</v>
      </c>
      <c r="C41" s="5" t="str">
        <f>IF(Kalba="EN",Data2!C66,Data2!B66)</f>
        <v>Nuosavos lėšos</v>
      </c>
      <c r="D41" s="62">
        <f>ROUND(SUM(D42:D43),0)</f>
        <v>0</v>
      </c>
      <c r="E41" s="62">
        <f>ROUND(SUM(E42:E43),0)</f>
        <v>0</v>
      </c>
      <c r="F41" s="62">
        <f t="shared" ref="F41:AJ41" si="15">ROUND(SUM(F42:F43),0)</f>
        <v>0</v>
      </c>
      <c r="G41" s="62">
        <f t="shared" si="15"/>
        <v>0</v>
      </c>
      <c r="H41" s="62">
        <f t="shared" si="15"/>
        <v>0</v>
      </c>
      <c r="I41" s="62">
        <f t="shared" si="15"/>
        <v>0</v>
      </c>
      <c r="J41" s="62">
        <f t="shared" si="15"/>
        <v>0</v>
      </c>
      <c r="K41" s="62">
        <f t="shared" si="15"/>
        <v>0</v>
      </c>
      <c r="L41" s="62">
        <f t="shared" si="15"/>
        <v>0</v>
      </c>
      <c r="M41" s="62">
        <f t="shared" si="15"/>
        <v>0</v>
      </c>
      <c r="N41" s="62">
        <f t="shared" si="15"/>
        <v>0</v>
      </c>
      <c r="O41" s="62">
        <f t="shared" si="15"/>
        <v>0</v>
      </c>
      <c r="P41" s="62">
        <f t="shared" si="15"/>
        <v>0</v>
      </c>
      <c r="Q41" s="62">
        <f t="shared" si="15"/>
        <v>0</v>
      </c>
      <c r="R41" s="62">
        <f t="shared" si="15"/>
        <v>0</v>
      </c>
      <c r="S41" s="62">
        <f t="shared" si="15"/>
        <v>0</v>
      </c>
      <c r="T41" s="62">
        <f t="shared" si="15"/>
        <v>0</v>
      </c>
      <c r="U41" s="62">
        <f t="shared" si="15"/>
        <v>0</v>
      </c>
      <c r="V41" s="62">
        <f t="shared" si="15"/>
        <v>0</v>
      </c>
      <c r="W41" s="62">
        <f t="shared" si="15"/>
        <v>0</v>
      </c>
      <c r="X41" s="62">
        <f t="shared" si="15"/>
        <v>0</v>
      </c>
      <c r="Y41" s="62">
        <f t="shared" si="15"/>
        <v>0</v>
      </c>
      <c r="Z41" s="62">
        <f t="shared" si="15"/>
        <v>0</v>
      </c>
      <c r="AA41" s="62">
        <f t="shared" si="15"/>
        <v>0</v>
      </c>
      <c r="AB41" s="62">
        <f t="shared" si="15"/>
        <v>0</v>
      </c>
      <c r="AC41" s="62">
        <f t="shared" si="15"/>
        <v>0</v>
      </c>
      <c r="AD41" s="62">
        <f t="shared" si="15"/>
        <v>0</v>
      </c>
      <c r="AE41" s="62">
        <f t="shared" si="15"/>
        <v>0</v>
      </c>
      <c r="AF41" s="62">
        <f t="shared" si="15"/>
        <v>0</v>
      </c>
      <c r="AG41" s="62">
        <f t="shared" si="15"/>
        <v>0</v>
      </c>
      <c r="AH41" s="62">
        <f t="shared" si="15"/>
        <v>0</v>
      </c>
      <c r="AI41" s="62">
        <f t="shared" si="15"/>
        <v>0</v>
      </c>
      <c r="AJ41" s="62">
        <f t="shared" si="15"/>
        <v>0</v>
      </c>
      <c r="AM41" s="382">
        <f>ROUND(SUM(AM42:AM43),0)</f>
        <v>0</v>
      </c>
      <c r="AN41" s="382">
        <f>ROUND(SUM(AN42:AN43),0)</f>
        <v>0</v>
      </c>
      <c r="AO41" s="389"/>
      <c r="AP41" s="63"/>
      <c r="AQ41" s="63"/>
      <c r="AR41" s="63"/>
      <c r="AS41" s="63"/>
      <c r="AT41" s="63"/>
      <c r="AU41" s="63"/>
      <c r="AV41" s="63"/>
      <c r="AW41" s="63"/>
      <c r="AX41" s="63"/>
      <c r="AY41" s="390"/>
    </row>
    <row r="42" spans="2:51" ht="25.5">
      <c r="B42" s="64" t="s">
        <v>42</v>
      </c>
      <c r="C42" s="4" t="str">
        <f>IF(Kalba="EN",Data2!C67,Data2!B67)</f>
        <v>Viešosios lėšos (valstybės, savivaldybės biudžetai, kiti viešųjų lėšų šaltiniai)</v>
      </c>
      <c r="D42" s="65">
        <f>F42+NPV(FDN,G42:INDEX(G42:AJ42,PAL))</f>
        <v>0</v>
      </c>
      <c r="E42" s="65">
        <f>SUMIF($F$5:$AJ$5,"&lt;="&amp;PAL,$F42:$AJ42)</f>
        <v>0</v>
      </c>
      <c r="F42" s="78">
        <v>0</v>
      </c>
      <c r="G42" s="78">
        <v>0</v>
      </c>
      <c r="H42" s="78">
        <v>0</v>
      </c>
      <c r="I42" s="78">
        <v>0</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c r="AA42" s="78">
        <v>0</v>
      </c>
      <c r="AB42" s="78">
        <v>0</v>
      </c>
      <c r="AC42" s="78">
        <v>0</v>
      </c>
      <c r="AD42" s="78">
        <v>0</v>
      </c>
      <c r="AE42" s="78">
        <v>0</v>
      </c>
      <c r="AF42" s="78">
        <v>0</v>
      </c>
      <c r="AG42" s="78">
        <v>0</v>
      </c>
      <c r="AH42" s="78">
        <v>0</v>
      </c>
      <c r="AI42" s="78">
        <v>0</v>
      </c>
      <c r="AJ42" s="78">
        <v>0</v>
      </c>
      <c r="AM42" s="383">
        <f>F42+NPV(SDN,G42:INDEX(G42:AJ42,PAL))</f>
        <v>0</v>
      </c>
      <c r="AN42" s="415">
        <f>F42+NPV(SDN,G42:INDEX(G42:AJ42,PAL))</f>
        <v>0</v>
      </c>
      <c r="AO42" s="387">
        <f>IF(COUNTIF(AP42:AY42,"Klaida")&gt;0,1,0)</f>
        <v>0</v>
      </c>
      <c r="AP42" s="59">
        <f>IF(COUNT(F42:INDEX(F42:AJ42,PAL+1))&lt;&gt;PAL+1,"Klaida",0)</f>
        <v>0</v>
      </c>
      <c r="AQ42" s="59"/>
      <c r="AR42" s="59"/>
      <c r="AS42" s="59"/>
      <c r="AT42" s="59"/>
      <c r="AU42" s="59"/>
      <c r="AV42" s="59"/>
      <c r="AW42" s="59"/>
      <c r="AX42" s="59"/>
      <c r="AY42" s="388"/>
    </row>
    <row r="43" spans="2:51">
      <c r="B43" s="64" t="s">
        <v>43</v>
      </c>
      <c r="C43" s="4" t="str">
        <f>IF(Kalba="EN",Data2!C68,Data2!B68)</f>
        <v>Privačios lėšos (nuosavos, kitos privačios lėšos)</v>
      </c>
      <c r="D43" s="65">
        <f>F43+NPV(FDN,G43:INDEX(G43:AJ43,PAL))</f>
        <v>0</v>
      </c>
      <c r="E43" s="65">
        <f>SUMIF($F$5:$AJ$5,"&lt;="&amp;PAL,$F43:$AJ43)</f>
        <v>0</v>
      </c>
      <c r="F43" s="78">
        <v>0</v>
      </c>
      <c r="G43" s="78">
        <v>0</v>
      </c>
      <c r="H43" s="78">
        <v>0</v>
      </c>
      <c r="I43" s="78">
        <v>0</v>
      </c>
      <c r="J43" s="78">
        <v>0</v>
      </c>
      <c r="K43" s="78">
        <v>0</v>
      </c>
      <c r="L43" s="78">
        <v>0</v>
      </c>
      <c r="M43" s="78">
        <v>0</v>
      </c>
      <c r="N43" s="78">
        <v>0</v>
      </c>
      <c r="O43" s="78">
        <v>0</v>
      </c>
      <c r="P43" s="78">
        <v>0</v>
      </c>
      <c r="Q43" s="78">
        <v>0</v>
      </c>
      <c r="R43" s="78">
        <v>0</v>
      </c>
      <c r="S43" s="78">
        <v>0</v>
      </c>
      <c r="T43" s="78">
        <v>0</v>
      </c>
      <c r="U43" s="78">
        <v>0</v>
      </c>
      <c r="V43" s="78">
        <v>0</v>
      </c>
      <c r="W43" s="78">
        <v>0</v>
      </c>
      <c r="X43" s="78">
        <v>0</v>
      </c>
      <c r="Y43" s="78">
        <v>0</v>
      </c>
      <c r="Z43" s="78">
        <v>0</v>
      </c>
      <c r="AA43" s="78">
        <v>0</v>
      </c>
      <c r="AB43" s="78">
        <v>0</v>
      </c>
      <c r="AC43" s="78">
        <v>0</v>
      </c>
      <c r="AD43" s="78">
        <v>0</v>
      </c>
      <c r="AE43" s="78">
        <v>0</v>
      </c>
      <c r="AF43" s="78">
        <v>0</v>
      </c>
      <c r="AG43" s="78">
        <v>0</v>
      </c>
      <c r="AH43" s="78">
        <v>0</v>
      </c>
      <c r="AI43" s="78">
        <v>0</v>
      </c>
      <c r="AJ43" s="78">
        <v>0</v>
      </c>
      <c r="AM43" s="383">
        <f>F43+NPV(SDN,G43:INDEX(G43:AJ43,PAL))</f>
        <v>0</v>
      </c>
      <c r="AN43" s="415">
        <f>F43+NPV(SDN,G43:INDEX(G43:AJ43,PAL))</f>
        <v>0</v>
      </c>
      <c r="AO43" s="387">
        <f>IF(COUNTIF(AP43:AY43,"Klaida")&gt;0,1,0)</f>
        <v>0</v>
      </c>
      <c r="AP43" s="59">
        <f>IF(COUNT(F43:INDEX(F43:AJ43,PAL+1))&lt;&gt;PAL+1,"Klaida",0)</f>
        <v>0</v>
      </c>
      <c r="AQ43" s="59"/>
      <c r="AR43" s="59"/>
      <c r="AS43" s="59"/>
      <c r="AT43" s="59"/>
      <c r="AU43" s="59"/>
      <c r="AV43" s="59"/>
      <c r="AW43" s="59"/>
      <c r="AX43" s="59"/>
      <c r="AY43" s="388"/>
    </row>
    <row r="44" spans="2:51" s="61" customFormat="1">
      <c r="B44" s="66" t="s">
        <v>44</v>
      </c>
      <c r="C44" s="5" t="str">
        <f>IF(Kalba="EN",Data2!C69,Data2!B69)</f>
        <v>Paskolos</v>
      </c>
      <c r="D44" s="62">
        <f>ROUND(SUM(D45)-SUM(D46),0)</f>
        <v>0</v>
      </c>
      <c r="E44" s="62">
        <f>ROUND(SUM(E45)-SUM(E46),0)</f>
        <v>0</v>
      </c>
      <c r="F44" s="62">
        <f t="shared" ref="F44:AJ44" si="16">ROUND(SUM(F45)-SUM(F46),0)</f>
        <v>0</v>
      </c>
      <c r="G44" s="62">
        <f t="shared" si="16"/>
        <v>0</v>
      </c>
      <c r="H44" s="62">
        <f t="shared" si="16"/>
        <v>0</v>
      </c>
      <c r="I44" s="62">
        <f t="shared" si="16"/>
        <v>0</v>
      </c>
      <c r="J44" s="62">
        <f t="shared" si="16"/>
        <v>0</v>
      </c>
      <c r="K44" s="62">
        <f t="shared" si="16"/>
        <v>0</v>
      </c>
      <c r="L44" s="62">
        <f t="shared" si="16"/>
        <v>0</v>
      </c>
      <c r="M44" s="62">
        <f t="shared" si="16"/>
        <v>0</v>
      </c>
      <c r="N44" s="62">
        <f t="shared" si="16"/>
        <v>0</v>
      </c>
      <c r="O44" s="62">
        <f t="shared" si="16"/>
        <v>0</v>
      </c>
      <c r="P44" s="62">
        <f t="shared" si="16"/>
        <v>0</v>
      </c>
      <c r="Q44" s="62">
        <f t="shared" si="16"/>
        <v>0</v>
      </c>
      <c r="R44" s="62">
        <f t="shared" si="16"/>
        <v>0</v>
      </c>
      <c r="S44" s="62">
        <f t="shared" si="16"/>
        <v>0</v>
      </c>
      <c r="T44" s="62">
        <f t="shared" si="16"/>
        <v>0</v>
      </c>
      <c r="U44" s="62">
        <f t="shared" si="16"/>
        <v>0</v>
      </c>
      <c r="V44" s="62">
        <f t="shared" si="16"/>
        <v>0</v>
      </c>
      <c r="W44" s="62">
        <f t="shared" si="16"/>
        <v>0</v>
      </c>
      <c r="X44" s="62">
        <f t="shared" si="16"/>
        <v>0</v>
      </c>
      <c r="Y44" s="62">
        <f t="shared" si="16"/>
        <v>0</v>
      </c>
      <c r="Z44" s="62">
        <f t="shared" si="16"/>
        <v>0</v>
      </c>
      <c r="AA44" s="62">
        <f t="shared" si="16"/>
        <v>0</v>
      </c>
      <c r="AB44" s="62">
        <f t="shared" si="16"/>
        <v>0</v>
      </c>
      <c r="AC44" s="62">
        <f t="shared" si="16"/>
        <v>0</v>
      </c>
      <c r="AD44" s="62">
        <f t="shared" si="16"/>
        <v>0</v>
      </c>
      <c r="AE44" s="62">
        <f t="shared" si="16"/>
        <v>0</v>
      </c>
      <c r="AF44" s="62">
        <f t="shared" si="16"/>
        <v>0</v>
      </c>
      <c r="AG44" s="62">
        <f t="shared" si="16"/>
        <v>0</v>
      </c>
      <c r="AH44" s="62">
        <f t="shared" si="16"/>
        <v>0</v>
      </c>
      <c r="AI44" s="62">
        <f t="shared" si="16"/>
        <v>0</v>
      </c>
      <c r="AJ44" s="62">
        <f t="shared" si="16"/>
        <v>0</v>
      </c>
      <c r="AM44" s="382">
        <f>ROUND(SUM(AM45)-SUM(AM46),0)</f>
        <v>0</v>
      </c>
      <c r="AN44" s="382">
        <f>ROUND(SUM(AN45)-SUM(AN46),0)</f>
        <v>0</v>
      </c>
      <c r="AO44" s="389"/>
      <c r="AP44" s="63"/>
      <c r="AQ44" s="63"/>
      <c r="AR44" s="63"/>
      <c r="AS44" s="63"/>
      <c r="AT44" s="63"/>
      <c r="AU44" s="63"/>
      <c r="AV44" s="63"/>
      <c r="AW44" s="63"/>
      <c r="AX44" s="63"/>
      <c r="AY44" s="390"/>
    </row>
    <row r="45" spans="2:51">
      <c r="B45" s="64" t="s">
        <v>46</v>
      </c>
      <c r="C45" s="4" t="str">
        <f>IF(Kalba="EN",Data2!C70,Data2!B70)</f>
        <v>Paskolos</v>
      </c>
      <c r="D45" s="65">
        <f>F45+NPV(FDN,G45:INDEX(G45:AJ45,PAL))</f>
        <v>0</v>
      </c>
      <c r="E45" s="65">
        <f>SUMIF($F$5:$AJ$5,"&lt;="&amp;PAL,$F45:$AJ45)</f>
        <v>0</v>
      </c>
      <c r="F45" s="78">
        <v>0</v>
      </c>
      <c r="G45" s="78">
        <v>0</v>
      </c>
      <c r="H45" s="78">
        <v>0</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c r="AA45" s="78">
        <v>0</v>
      </c>
      <c r="AB45" s="78">
        <v>0</v>
      </c>
      <c r="AC45" s="78">
        <v>0</v>
      </c>
      <c r="AD45" s="78">
        <v>0</v>
      </c>
      <c r="AE45" s="78">
        <v>0</v>
      </c>
      <c r="AF45" s="78">
        <v>0</v>
      </c>
      <c r="AG45" s="78">
        <v>0</v>
      </c>
      <c r="AH45" s="78">
        <v>0</v>
      </c>
      <c r="AI45" s="78">
        <v>0</v>
      </c>
      <c r="AJ45" s="78">
        <v>0</v>
      </c>
      <c r="AM45" s="383">
        <f>F45+NPV(SDN,G45:INDEX(G45:AJ45,PAL))</f>
        <v>0</v>
      </c>
      <c r="AN45" s="415">
        <f>F45+NPV(SDN,G45:INDEX(G45:AJ45,PAL))</f>
        <v>0</v>
      </c>
      <c r="AO45" s="387">
        <f>IF(COUNTIF(AP45:AY45,"Klaida")&gt;0,1,0)</f>
        <v>0</v>
      </c>
      <c r="AP45" s="59">
        <f>IF(COUNT(F45:INDEX(F45:AJ45,PAL+1))&lt;&gt;PAL+1,"Klaida",0)</f>
        <v>0</v>
      </c>
      <c r="AQ45" s="59"/>
      <c r="AR45" s="59"/>
      <c r="AS45" s="59"/>
      <c r="AT45" s="59"/>
      <c r="AU45" s="59"/>
      <c r="AV45" s="59"/>
      <c r="AW45" s="59"/>
      <c r="AX45" s="59"/>
      <c r="AY45" s="388"/>
    </row>
    <row r="46" spans="2:51">
      <c r="B46" s="64" t="s">
        <v>48</v>
      </c>
      <c r="C46" s="4" t="str">
        <f>IF(Kalba="EN",Data2!C71,Data2!B71)</f>
        <v>Paskolų grąžinimai (išskyrus palūkanas)</v>
      </c>
      <c r="D46" s="65">
        <f>F46+NPV(FDN,G46:INDEX(G46:AJ46,PAL))</f>
        <v>0</v>
      </c>
      <c r="E46" s="65">
        <f>SUMIF($F$5:$AJ$5,"&lt;="&amp;PAL,$F46:$AJ46)</f>
        <v>0</v>
      </c>
      <c r="F46" s="78">
        <v>0</v>
      </c>
      <c r="G46" s="78">
        <v>0</v>
      </c>
      <c r="H46" s="78">
        <v>0</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0</v>
      </c>
      <c r="AE46" s="78">
        <v>0</v>
      </c>
      <c r="AF46" s="78">
        <v>0</v>
      </c>
      <c r="AG46" s="78">
        <v>0</v>
      </c>
      <c r="AH46" s="78">
        <v>0</v>
      </c>
      <c r="AI46" s="78">
        <v>0</v>
      </c>
      <c r="AJ46" s="78">
        <v>0</v>
      </c>
      <c r="AM46" s="383">
        <f>F46+NPV(SDN,G46:INDEX(G46:AJ46,PAL))</f>
        <v>0</v>
      </c>
      <c r="AN46" s="415">
        <f>F46+NPV(SDN,G46:INDEX(G46:AJ46,PAL))</f>
        <v>0</v>
      </c>
      <c r="AO46" s="387">
        <f>IF(COUNTIF(AP46:AY46,"Klaida")&gt;0,1,0)</f>
        <v>0</v>
      </c>
      <c r="AP46" s="59">
        <f>IF(COUNT(F46:INDEX(F46:AJ46,PAL+1))&lt;&gt;PAL+1,"Klaida",0)</f>
        <v>0</v>
      </c>
      <c r="AQ46" s="59"/>
      <c r="AR46" s="59"/>
      <c r="AS46" s="59"/>
      <c r="AT46" s="59"/>
      <c r="AU46" s="59"/>
      <c r="AV46" s="59"/>
      <c r="AW46" s="59"/>
      <c r="AX46" s="59"/>
      <c r="AY46" s="388"/>
    </row>
    <row r="47" spans="2:51" s="61" customFormat="1">
      <c r="B47" s="66" t="s">
        <v>49</v>
      </c>
      <c r="C47" s="5" t="str">
        <f>IF(Kalba="EN",Data2!C$72,Data2!B$72)</f>
        <v>Socialinio ekonominio (SE) poveikio finansinė išraiška</v>
      </c>
      <c r="D47" s="62">
        <f t="shared" ref="D47:AJ47" si="17">SUM(D48)-SUM(D56)</f>
        <v>0</v>
      </c>
      <c r="E47" s="62">
        <f t="shared" si="17"/>
        <v>0</v>
      </c>
      <c r="F47" s="62">
        <f t="shared" si="17"/>
        <v>0</v>
      </c>
      <c r="G47" s="62">
        <f t="shared" si="17"/>
        <v>0</v>
      </c>
      <c r="H47" s="62">
        <f t="shared" si="17"/>
        <v>0</v>
      </c>
      <c r="I47" s="62">
        <f t="shared" si="17"/>
        <v>0</v>
      </c>
      <c r="J47" s="62">
        <f t="shared" si="17"/>
        <v>0</v>
      </c>
      <c r="K47" s="62">
        <f t="shared" si="17"/>
        <v>0</v>
      </c>
      <c r="L47" s="62">
        <f t="shared" si="17"/>
        <v>0</v>
      </c>
      <c r="M47" s="62">
        <f t="shared" si="17"/>
        <v>0</v>
      </c>
      <c r="N47" s="62">
        <f t="shared" si="17"/>
        <v>0</v>
      </c>
      <c r="O47" s="62">
        <f t="shared" si="17"/>
        <v>0</v>
      </c>
      <c r="P47" s="62">
        <f t="shared" si="17"/>
        <v>0</v>
      </c>
      <c r="Q47" s="62">
        <f t="shared" si="17"/>
        <v>0</v>
      </c>
      <c r="R47" s="62">
        <f t="shared" si="17"/>
        <v>0</v>
      </c>
      <c r="S47" s="62">
        <f t="shared" si="17"/>
        <v>0</v>
      </c>
      <c r="T47" s="62">
        <f t="shared" si="17"/>
        <v>0</v>
      </c>
      <c r="U47" s="62">
        <f t="shared" si="17"/>
        <v>0</v>
      </c>
      <c r="V47" s="62">
        <f t="shared" si="17"/>
        <v>0</v>
      </c>
      <c r="W47" s="62">
        <f t="shared" si="17"/>
        <v>0</v>
      </c>
      <c r="X47" s="62">
        <f t="shared" si="17"/>
        <v>0</v>
      </c>
      <c r="Y47" s="62">
        <f t="shared" si="17"/>
        <v>0</v>
      </c>
      <c r="Z47" s="62">
        <f t="shared" si="17"/>
        <v>0</v>
      </c>
      <c r="AA47" s="62">
        <f t="shared" si="17"/>
        <v>0</v>
      </c>
      <c r="AB47" s="62">
        <f t="shared" si="17"/>
        <v>0</v>
      </c>
      <c r="AC47" s="62">
        <f t="shared" si="17"/>
        <v>0</v>
      </c>
      <c r="AD47" s="62">
        <f t="shared" si="17"/>
        <v>0</v>
      </c>
      <c r="AE47" s="62">
        <f t="shared" si="17"/>
        <v>0</v>
      </c>
      <c r="AF47" s="62">
        <f t="shared" si="17"/>
        <v>0</v>
      </c>
      <c r="AG47" s="62">
        <f t="shared" si="17"/>
        <v>0</v>
      </c>
      <c r="AH47" s="62">
        <f t="shared" si="17"/>
        <v>0</v>
      </c>
      <c r="AI47" s="62">
        <f t="shared" si="17"/>
        <v>0</v>
      </c>
      <c r="AJ47" s="62">
        <f t="shared" si="17"/>
        <v>0</v>
      </c>
      <c r="AM47" s="382">
        <f>SUM(AM48)-SUM(AM56)</f>
        <v>0</v>
      </c>
      <c r="AN47" s="382">
        <f>SUM(AN48)-SUM(AN56)</f>
        <v>0</v>
      </c>
      <c r="AO47" s="389"/>
      <c r="AP47" s="63"/>
      <c r="AQ47" s="63"/>
      <c r="AR47" s="63"/>
      <c r="AS47" s="63"/>
      <c r="AT47" s="63"/>
      <c r="AU47" s="63"/>
      <c r="AV47" s="63"/>
      <c r="AW47" s="63"/>
      <c r="AX47" s="63"/>
      <c r="AY47" s="390"/>
    </row>
    <row r="48" spans="2:51" s="61" customFormat="1">
      <c r="B48" s="66" t="s">
        <v>50</v>
      </c>
      <c r="C48" s="5" t="str">
        <f>IF(Kalba="EN",Data2!C$73,Data2!B$73) &amp; " "&amp; IF(Kalba="EN",Data2!C$74,Data2!B$74)</f>
        <v>SE nauda (pasirinkite SE naudos komponentą)</v>
      </c>
      <c r="D48" s="62">
        <f t="shared" ref="D48:AJ48" si="18">ROUND(SUM(D49:D55),0)</f>
        <v>0</v>
      </c>
      <c r="E48" s="62">
        <f t="shared" si="18"/>
        <v>0</v>
      </c>
      <c r="F48" s="62">
        <f t="shared" si="18"/>
        <v>0</v>
      </c>
      <c r="G48" s="62">
        <f t="shared" si="18"/>
        <v>0</v>
      </c>
      <c r="H48" s="62">
        <f t="shared" si="18"/>
        <v>0</v>
      </c>
      <c r="I48" s="62">
        <f t="shared" si="18"/>
        <v>0</v>
      </c>
      <c r="J48" s="62">
        <f t="shared" si="18"/>
        <v>0</v>
      </c>
      <c r="K48" s="62">
        <f t="shared" si="18"/>
        <v>0</v>
      </c>
      <c r="L48" s="62">
        <f t="shared" si="18"/>
        <v>0</v>
      </c>
      <c r="M48" s="62">
        <f t="shared" si="18"/>
        <v>0</v>
      </c>
      <c r="N48" s="62">
        <f t="shared" si="18"/>
        <v>0</v>
      </c>
      <c r="O48" s="62">
        <f t="shared" si="18"/>
        <v>0</v>
      </c>
      <c r="P48" s="62">
        <f t="shared" si="18"/>
        <v>0</v>
      </c>
      <c r="Q48" s="62">
        <f t="shared" si="18"/>
        <v>0</v>
      </c>
      <c r="R48" s="62">
        <f t="shared" si="18"/>
        <v>0</v>
      </c>
      <c r="S48" s="62">
        <f t="shared" si="18"/>
        <v>0</v>
      </c>
      <c r="T48" s="62">
        <f t="shared" si="18"/>
        <v>0</v>
      </c>
      <c r="U48" s="62">
        <f t="shared" si="18"/>
        <v>0</v>
      </c>
      <c r="V48" s="62">
        <f t="shared" si="18"/>
        <v>0</v>
      </c>
      <c r="W48" s="62">
        <f t="shared" si="18"/>
        <v>0</v>
      </c>
      <c r="X48" s="62">
        <f t="shared" si="18"/>
        <v>0</v>
      </c>
      <c r="Y48" s="62">
        <f t="shared" si="18"/>
        <v>0</v>
      </c>
      <c r="Z48" s="62">
        <f t="shared" si="18"/>
        <v>0</v>
      </c>
      <c r="AA48" s="62">
        <f t="shared" si="18"/>
        <v>0</v>
      </c>
      <c r="AB48" s="62">
        <f t="shared" si="18"/>
        <v>0</v>
      </c>
      <c r="AC48" s="62">
        <f t="shared" si="18"/>
        <v>0</v>
      </c>
      <c r="AD48" s="62">
        <f t="shared" si="18"/>
        <v>0</v>
      </c>
      <c r="AE48" s="62">
        <f t="shared" si="18"/>
        <v>0</v>
      </c>
      <c r="AF48" s="62">
        <f t="shared" si="18"/>
        <v>0</v>
      </c>
      <c r="AG48" s="62">
        <f t="shared" si="18"/>
        <v>0</v>
      </c>
      <c r="AH48" s="62">
        <f t="shared" si="18"/>
        <v>0</v>
      </c>
      <c r="AI48" s="62">
        <f t="shared" si="18"/>
        <v>0</v>
      </c>
      <c r="AJ48" s="62">
        <f t="shared" si="18"/>
        <v>0</v>
      </c>
      <c r="AM48" s="382">
        <f>ROUND(SUM(AM49:AM55),0)</f>
        <v>0</v>
      </c>
      <c r="AN48" s="382">
        <f>ROUND(SUM(AN49:AN55),0)</f>
        <v>0</v>
      </c>
      <c r="AO48" s="389"/>
      <c r="AP48" s="63"/>
      <c r="AQ48" s="63"/>
      <c r="AR48" s="63"/>
      <c r="AS48" s="63"/>
      <c r="AT48" s="63"/>
      <c r="AU48" s="63"/>
      <c r="AV48" s="63"/>
      <c r="AW48" s="63"/>
      <c r="AX48" s="63"/>
      <c r="AY48" s="390"/>
    </row>
    <row r="49" spans="2:51">
      <c r="B49" s="199" t="s">
        <v>51</v>
      </c>
      <c r="C49" s="486" t="s">
        <v>69</v>
      </c>
      <c r="D49" s="169">
        <f>F49+NPV(SDN,G49:INDEX(G49:AJ49,PAL))</f>
        <v>0</v>
      </c>
      <c r="E49" s="169">
        <f t="shared" ref="E49:E55" si="19">SUMIF($F$5:$AJ$5,"&lt;="&amp;PAL,$F49:$AJ49)</f>
        <v>0</v>
      </c>
      <c r="F49" s="78">
        <v>0</v>
      </c>
      <c r="G49" s="78">
        <v>0</v>
      </c>
      <c r="H49" s="78">
        <v>0</v>
      </c>
      <c r="I49" s="78">
        <v>0</v>
      </c>
      <c r="J49" s="78">
        <v>0</v>
      </c>
      <c r="K49" s="78">
        <v>0</v>
      </c>
      <c r="L49" s="78">
        <v>0</v>
      </c>
      <c r="M49" s="78">
        <v>0</v>
      </c>
      <c r="N49" s="78">
        <v>0</v>
      </c>
      <c r="O49" s="78">
        <v>0</v>
      </c>
      <c r="P49" s="78">
        <v>0</v>
      </c>
      <c r="Q49" s="78">
        <v>0</v>
      </c>
      <c r="R49" s="78">
        <v>0</v>
      </c>
      <c r="S49" s="78">
        <v>0</v>
      </c>
      <c r="T49" s="78">
        <v>0</v>
      </c>
      <c r="U49" s="78">
        <v>0</v>
      </c>
      <c r="V49" s="78">
        <v>0</v>
      </c>
      <c r="W49" s="78">
        <v>0</v>
      </c>
      <c r="X49" s="78">
        <v>0</v>
      </c>
      <c r="Y49" s="78">
        <v>0</v>
      </c>
      <c r="Z49" s="78">
        <v>0</v>
      </c>
      <c r="AA49" s="78">
        <v>0</v>
      </c>
      <c r="AB49" s="78">
        <v>0</v>
      </c>
      <c r="AC49" s="78">
        <v>0</v>
      </c>
      <c r="AD49" s="78">
        <v>0</v>
      </c>
      <c r="AE49" s="78">
        <v>0</v>
      </c>
      <c r="AF49" s="78">
        <v>0</v>
      </c>
      <c r="AG49" s="78">
        <v>0</v>
      </c>
      <c r="AH49" s="78">
        <v>0</v>
      </c>
      <c r="AI49" s="78">
        <v>0</v>
      </c>
      <c r="AJ49" s="78">
        <v>0</v>
      </c>
      <c r="AM49" s="383">
        <f>F49+NPV(SDN,G49:INDEX(G49:AJ49,PAL))</f>
        <v>0</v>
      </c>
      <c r="AN49" s="415">
        <f>F49+NPV(SDN,G49:INDEX(G49:AJ49,PAL))</f>
        <v>0</v>
      </c>
      <c r="AO49" s="387">
        <f t="shared" ref="AO49:AO55" si="20">IF(COUNTIF(AP49:AY49,"Klaida")&gt;0,1,0)</f>
        <v>0</v>
      </c>
      <c r="AP49" s="59">
        <f>IF(COUNT(F49:INDEX(F49:AJ49,PAL+1))&lt;&gt;PAL+1,"Klaida",0)</f>
        <v>0</v>
      </c>
      <c r="AQ49" s="59"/>
      <c r="AR49" s="59"/>
      <c r="AS49" s="59"/>
      <c r="AT49" s="59"/>
      <c r="AU49" s="59"/>
      <c r="AV49" s="59"/>
      <c r="AW49" s="59"/>
      <c r="AX49" s="59"/>
      <c r="AY49" s="388"/>
    </row>
    <row r="50" spans="2:51">
      <c r="B50" s="199" t="s">
        <v>52</v>
      </c>
      <c r="C50" s="486" t="s">
        <v>69</v>
      </c>
      <c r="D50" s="169">
        <f>F50+NPV(SDN,G50:INDEX(G50:AJ50,PAL))</f>
        <v>0</v>
      </c>
      <c r="E50" s="169">
        <f t="shared" si="19"/>
        <v>0</v>
      </c>
      <c r="F50" s="78">
        <v>0</v>
      </c>
      <c r="G50" s="78">
        <v>0</v>
      </c>
      <c r="H50" s="78">
        <v>0</v>
      </c>
      <c r="I50" s="78">
        <v>0</v>
      </c>
      <c r="J50" s="78">
        <v>0</v>
      </c>
      <c r="K50" s="78">
        <v>0</v>
      </c>
      <c r="L50" s="78">
        <v>0</v>
      </c>
      <c r="M50" s="78">
        <v>0</v>
      </c>
      <c r="N50" s="78">
        <v>0</v>
      </c>
      <c r="O50" s="78">
        <v>0</v>
      </c>
      <c r="P50" s="78">
        <v>0</v>
      </c>
      <c r="Q50" s="78">
        <v>0</v>
      </c>
      <c r="R50" s="78">
        <v>0</v>
      </c>
      <c r="S50" s="78">
        <v>0</v>
      </c>
      <c r="T50" s="78">
        <v>0</v>
      </c>
      <c r="U50" s="78">
        <v>0</v>
      </c>
      <c r="V50" s="78">
        <v>0</v>
      </c>
      <c r="W50" s="78">
        <v>0</v>
      </c>
      <c r="X50" s="78">
        <v>0</v>
      </c>
      <c r="Y50" s="78">
        <v>0</v>
      </c>
      <c r="Z50" s="78">
        <v>0</v>
      </c>
      <c r="AA50" s="78">
        <v>0</v>
      </c>
      <c r="AB50" s="78">
        <v>0</v>
      </c>
      <c r="AC50" s="78">
        <v>0</v>
      </c>
      <c r="AD50" s="78">
        <v>0</v>
      </c>
      <c r="AE50" s="78">
        <v>0</v>
      </c>
      <c r="AF50" s="78">
        <v>0</v>
      </c>
      <c r="AG50" s="78">
        <v>0</v>
      </c>
      <c r="AH50" s="78">
        <v>0</v>
      </c>
      <c r="AI50" s="78">
        <v>0</v>
      </c>
      <c r="AJ50" s="78">
        <v>0</v>
      </c>
      <c r="AM50" s="383">
        <f>F50+NPV(SDN,G50:INDEX(G50:AJ50,PAL))</f>
        <v>0</v>
      </c>
      <c r="AN50" s="415">
        <f>F50+NPV(SDN,G50:INDEX(G50:AJ50,PAL))</f>
        <v>0</v>
      </c>
      <c r="AO50" s="387">
        <f t="shared" si="20"/>
        <v>0</v>
      </c>
      <c r="AP50" s="59">
        <f>IF(COUNT(F50:INDEX(F50:AJ50,PAL+1))&lt;&gt;PAL+1,"Klaida",0)</f>
        <v>0</v>
      </c>
      <c r="AQ50" s="59"/>
      <c r="AR50" s="59"/>
      <c r="AS50" s="59"/>
      <c r="AT50" s="59"/>
      <c r="AU50" s="59"/>
      <c r="AV50" s="59"/>
      <c r="AW50" s="59"/>
      <c r="AX50" s="59"/>
      <c r="AY50" s="388"/>
    </row>
    <row r="51" spans="2:51">
      <c r="B51" s="199" t="s">
        <v>339</v>
      </c>
      <c r="C51" s="486" t="s">
        <v>69</v>
      </c>
      <c r="D51" s="169">
        <f>F51+NPV(SDN,G51:INDEX(G51:AJ51,PAL))</f>
        <v>0</v>
      </c>
      <c r="E51" s="169">
        <f t="shared" si="19"/>
        <v>0</v>
      </c>
      <c r="F51" s="78">
        <v>0</v>
      </c>
      <c r="G51" s="78">
        <v>0</v>
      </c>
      <c r="H51" s="78">
        <v>0</v>
      </c>
      <c r="I51" s="78">
        <v>0</v>
      </c>
      <c r="J51" s="78">
        <v>0</v>
      </c>
      <c r="K51" s="78">
        <v>0</v>
      </c>
      <c r="L51" s="78">
        <v>0</v>
      </c>
      <c r="M51" s="78">
        <v>0</v>
      </c>
      <c r="N51" s="78">
        <v>0</v>
      </c>
      <c r="O51" s="78">
        <v>0</v>
      </c>
      <c r="P51" s="78">
        <v>0</v>
      </c>
      <c r="Q51" s="78">
        <v>0</v>
      </c>
      <c r="R51" s="78">
        <v>0</v>
      </c>
      <c r="S51" s="78">
        <v>0</v>
      </c>
      <c r="T51" s="78">
        <v>0</v>
      </c>
      <c r="U51" s="78">
        <v>0</v>
      </c>
      <c r="V51" s="78">
        <v>0</v>
      </c>
      <c r="W51" s="78">
        <v>0</v>
      </c>
      <c r="X51" s="78">
        <v>0</v>
      </c>
      <c r="Y51" s="78">
        <v>0</v>
      </c>
      <c r="Z51" s="78">
        <v>0</v>
      </c>
      <c r="AA51" s="78">
        <v>0</v>
      </c>
      <c r="AB51" s="78">
        <v>0</v>
      </c>
      <c r="AC51" s="78">
        <v>0</v>
      </c>
      <c r="AD51" s="78">
        <v>0</v>
      </c>
      <c r="AE51" s="78">
        <v>0</v>
      </c>
      <c r="AF51" s="78">
        <v>0</v>
      </c>
      <c r="AG51" s="78">
        <v>0</v>
      </c>
      <c r="AH51" s="78">
        <v>0</v>
      </c>
      <c r="AI51" s="78">
        <v>0</v>
      </c>
      <c r="AJ51" s="78">
        <v>0</v>
      </c>
      <c r="AM51" s="383">
        <f>F51+NPV(SDN,G51:INDEX(G51:AJ51,PAL))</f>
        <v>0</v>
      </c>
      <c r="AN51" s="415">
        <f>F51+NPV(SDN,G51:INDEX(G51:AJ51,PAL))</f>
        <v>0</v>
      </c>
      <c r="AO51" s="387">
        <f t="shared" si="20"/>
        <v>0</v>
      </c>
      <c r="AP51" s="59">
        <f>IF(COUNT(F51:INDEX(F51:AJ51,PAL+1))&lt;&gt;PAL+1,"Klaida",0)</f>
        <v>0</v>
      </c>
      <c r="AQ51" s="59"/>
      <c r="AR51" s="59"/>
      <c r="AS51" s="59"/>
      <c r="AT51" s="59"/>
      <c r="AU51" s="59"/>
      <c r="AV51" s="59"/>
      <c r="AW51" s="59"/>
      <c r="AX51" s="59"/>
      <c r="AY51" s="388"/>
    </row>
    <row r="52" spans="2:51">
      <c r="B52" s="199" t="s">
        <v>340</v>
      </c>
      <c r="C52" s="486" t="s">
        <v>69</v>
      </c>
      <c r="D52" s="169">
        <f>F52+NPV(SDN,G52:INDEX(G52:AJ52,PAL))</f>
        <v>0</v>
      </c>
      <c r="E52" s="169">
        <f t="shared" si="19"/>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M52" s="383">
        <f>F52+NPV(SDN,G52:INDEX(G52:AJ52,PAL))</f>
        <v>0</v>
      </c>
      <c r="AN52" s="415">
        <f>F52+NPV(SDN,G52:INDEX(G52:AJ52,PAL))</f>
        <v>0</v>
      </c>
      <c r="AO52" s="387">
        <f t="shared" si="20"/>
        <v>0</v>
      </c>
      <c r="AP52" s="59">
        <f>IF(COUNT(F52:INDEX(F52:AJ52,PAL+1))&lt;&gt;PAL+1,"Klaida",0)</f>
        <v>0</v>
      </c>
      <c r="AQ52" s="59"/>
      <c r="AR52" s="59"/>
      <c r="AS52" s="59"/>
      <c r="AT52" s="59"/>
      <c r="AU52" s="59"/>
      <c r="AV52" s="59"/>
      <c r="AW52" s="59"/>
      <c r="AX52" s="59"/>
      <c r="AY52" s="388"/>
    </row>
    <row r="53" spans="2:51">
      <c r="B53" s="199" t="s">
        <v>341</v>
      </c>
      <c r="C53" s="486" t="s">
        <v>69</v>
      </c>
      <c r="D53" s="169">
        <f>F53+NPV(SDN,G53:INDEX(G53:AJ53,PAL))</f>
        <v>0</v>
      </c>
      <c r="E53" s="169">
        <f t="shared" si="19"/>
        <v>0</v>
      </c>
      <c r="F53" s="78">
        <v>0</v>
      </c>
      <c r="G53" s="78">
        <v>0</v>
      </c>
      <c r="H53" s="78">
        <v>0</v>
      </c>
      <c r="I53" s="78">
        <v>0</v>
      </c>
      <c r="J53" s="78">
        <v>0</v>
      </c>
      <c r="K53" s="78">
        <v>0</v>
      </c>
      <c r="L53" s="78">
        <v>0</v>
      </c>
      <c r="M53" s="78">
        <v>0</v>
      </c>
      <c r="N53" s="78">
        <v>0</v>
      </c>
      <c r="O53" s="78">
        <v>0</v>
      </c>
      <c r="P53" s="78">
        <v>0</v>
      </c>
      <c r="Q53" s="78">
        <v>0</v>
      </c>
      <c r="R53" s="78">
        <v>0</v>
      </c>
      <c r="S53" s="78">
        <v>0</v>
      </c>
      <c r="T53" s="78">
        <v>0</v>
      </c>
      <c r="U53" s="78">
        <v>0</v>
      </c>
      <c r="V53" s="78">
        <v>0</v>
      </c>
      <c r="W53" s="78">
        <v>0</v>
      </c>
      <c r="X53" s="78">
        <v>0</v>
      </c>
      <c r="Y53" s="78">
        <v>0</v>
      </c>
      <c r="Z53" s="78">
        <v>0</v>
      </c>
      <c r="AA53" s="78">
        <v>0</v>
      </c>
      <c r="AB53" s="78">
        <v>0</v>
      </c>
      <c r="AC53" s="78">
        <v>0</v>
      </c>
      <c r="AD53" s="78">
        <v>0</v>
      </c>
      <c r="AE53" s="78">
        <v>0</v>
      </c>
      <c r="AF53" s="78">
        <v>0</v>
      </c>
      <c r="AG53" s="78">
        <v>0</v>
      </c>
      <c r="AH53" s="78">
        <v>0</v>
      </c>
      <c r="AI53" s="78">
        <v>0</v>
      </c>
      <c r="AJ53" s="78">
        <v>0</v>
      </c>
      <c r="AM53" s="383">
        <f>F53+NPV(SDN,G53:INDEX(G53:AJ53,PAL))</f>
        <v>0</v>
      </c>
      <c r="AN53" s="415">
        <f>F53+NPV(SDN,G53:INDEX(G53:AJ53,PAL))</f>
        <v>0</v>
      </c>
      <c r="AO53" s="387">
        <f t="shared" si="20"/>
        <v>0</v>
      </c>
      <c r="AP53" s="59">
        <f>IF(COUNT(F53:INDEX(F53:AJ53,PAL+1))&lt;&gt;PAL+1,"Klaida",0)</f>
        <v>0</v>
      </c>
      <c r="AQ53" s="59"/>
      <c r="AR53" s="59"/>
      <c r="AS53" s="59"/>
      <c r="AT53" s="59"/>
      <c r="AU53" s="59"/>
      <c r="AV53" s="59"/>
      <c r="AW53" s="59"/>
      <c r="AX53" s="59"/>
      <c r="AY53" s="388"/>
    </row>
    <row r="54" spans="2:51">
      <c r="B54" s="199" t="s">
        <v>342</v>
      </c>
      <c r="C54" s="486" t="s">
        <v>69</v>
      </c>
      <c r="D54" s="169">
        <f>F54+NPV(SDN,G54:INDEX(G54:AJ54,PAL))</f>
        <v>0</v>
      </c>
      <c r="E54" s="169">
        <f t="shared" si="19"/>
        <v>0</v>
      </c>
      <c r="F54" s="78">
        <v>0</v>
      </c>
      <c r="G54" s="78">
        <v>0</v>
      </c>
      <c r="H54" s="78">
        <v>0</v>
      </c>
      <c r="I54" s="78">
        <v>0</v>
      </c>
      <c r="J54" s="78">
        <v>0</v>
      </c>
      <c r="K54" s="78">
        <v>0</v>
      </c>
      <c r="L54" s="78">
        <v>0</v>
      </c>
      <c r="M54" s="78">
        <v>0</v>
      </c>
      <c r="N54" s="78">
        <v>0</v>
      </c>
      <c r="O54" s="78">
        <v>0</v>
      </c>
      <c r="P54" s="78">
        <v>0</v>
      </c>
      <c r="Q54" s="78">
        <v>0</v>
      </c>
      <c r="R54" s="78">
        <v>0</v>
      </c>
      <c r="S54" s="78">
        <v>0</v>
      </c>
      <c r="T54" s="78">
        <v>0</v>
      </c>
      <c r="U54" s="78">
        <v>0</v>
      </c>
      <c r="V54" s="78">
        <v>0</v>
      </c>
      <c r="W54" s="78">
        <v>0</v>
      </c>
      <c r="X54" s="78">
        <v>0</v>
      </c>
      <c r="Y54" s="78">
        <v>0</v>
      </c>
      <c r="Z54" s="78">
        <v>0</v>
      </c>
      <c r="AA54" s="78">
        <v>0</v>
      </c>
      <c r="AB54" s="78">
        <v>0</v>
      </c>
      <c r="AC54" s="78">
        <v>0</v>
      </c>
      <c r="AD54" s="78">
        <v>0</v>
      </c>
      <c r="AE54" s="78">
        <v>0</v>
      </c>
      <c r="AF54" s="78">
        <v>0</v>
      </c>
      <c r="AG54" s="78">
        <v>0</v>
      </c>
      <c r="AH54" s="78">
        <v>0</v>
      </c>
      <c r="AI54" s="78">
        <v>0</v>
      </c>
      <c r="AJ54" s="78">
        <v>0</v>
      </c>
      <c r="AM54" s="383">
        <f>F54+NPV(SDN,G54:INDEX(G54:AJ54,PAL))</f>
        <v>0</v>
      </c>
      <c r="AN54" s="415">
        <f>F54+NPV(SDN,G54:INDEX(G54:AJ54,PAL))</f>
        <v>0</v>
      </c>
      <c r="AO54" s="387">
        <f t="shared" si="20"/>
        <v>0</v>
      </c>
      <c r="AP54" s="59">
        <f>IF(COUNT(F54:INDEX(F54:AJ54,PAL+1))&lt;&gt;PAL+1,"Klaida",0)</f>
        <v>0</v>
      </c>
      <c r="AQ54" s="59"/>
      <c r="AR54" s="59"/>
      <c r="AS54" s="59"/>
      <c r="AT54" s="59"/>
      <c r="AU54" s="59"/>
      <c r="AV54" s="59"/>
      <c r="AW54" s="59"/>
      <c r="AX54" s="59"/>
      <c r="AY54" s="388"/>
    </row>
    <row r="55" spans="2:51">
      <c r="B55" s="199" t="s">
        <v>343</v>
      </c>
      <c r="C55" s="486" t="s">
        <v>69</v>
      </c>
      <c r="D55" s="169">
        <f>F55+NPV(SDN,G55:INDEX(G55:AJ55,PAL))</f>
        <v>0</v>
      </c>
      <c r="E55" s="169">
        <f t="shared" si="19"/>
        <v>0</v>
      </c>
      <c r="F55" s="78">
        <v>0</v>
      </c>
      <c r="G55" s="78">
        <v>0</v>
      </c>
      <c r="H55" s="78">
        <v>0</v>
      </c>
      <c r="I55" s="78">
        <v>0</v>
      </c>
      <c r="J55" s="78">
        <v>0</v>
      </c>
      <c r="K55" s="78">
        <v>0</v>
      </c>
      <c r="L55" s="78">
        <v>0</v>
      </c>
      <c r="M55" s="78">
        <v>0</v>
      </c>
      <c r="N55" s="78">
        <v>0</v>
      </c>
      <c r="O55" s="78">
        <v>0</v>
      </c>
      <c r="P55" s="78">
        <v>0</v>
      </c>
      <c r="Q55" s="78">
        <v>0</v>
      </c>
      <c r="R55" s="78">
        <v>0</v>
      </c>
      <c r="S55" s="78">
        <v>0</v>
      </c>
      <c r="T55" s="78">
        <v>0</v>
      </c>
      <c r="U55" s="78">
        <v>0</v>
      </c>
      <c r="V55" s="78">
        <v>0</v>
      </c>
      <c r="W55" s="78">
        <v>0</v>
      </c>
      <c r="X55" s="78">
        <v>0</v>
      </c>
      <c r="Y55" s="78">
        <v>0</v>
      </c>
      <c r="Z55" s="78">
        <v>0</v>
      </c>
      <c r="AA55" s="78">
        <v>0</v>
      </c>
      <c r="AB55" s="78">
        <v>0</v>
      </c>
      <c r="AC55" s="78">
        <v>0</v>
      </c>
      <c r="AD55" s="78">
        <v>0</v>
      </c>
      <c r="AE55" s="78">
        <v>0</v>
      </c>
      <c r="AF55" s="78">
        <v>0</v>
      </c>
      <c r="AG55" s="78">
        <v>0</v>
      </c>
      <c r="AH55" s="78">
        <v>0</v>
      </c>
      <c r="AI55" s="78">
        <v>0</v>
      </c>
      <c r="AJ55" s="78">
        <v>0</v>
      </c>
      <c r="AM55" s="383">
        <f>F55+NPV(SDN,G55:INDEX(G55:AJ55,PAL))</f>
        <v>0</v>
      </c>
      <c r="AN55" s="415">
        <f>F55+NPV(SDN,G55:INDEX(G55:AJ55,PAL))</f>
        <v>0</v>
      </c>
      <c r="AO55" s="387">
        <f t="shared" si="20"/>
        <v>0</v>
      </c>
      <c r="AP55" s="59">
        <f>IF(COUNT(F55:INDEX(F55:AJ55,PAL+1))&lt;&gt;PAL+1,"Klaida",0)</f>
        <v>0</v>
      </c>
      <c r="AQ55" s="59"/>
      <c r="AR55" s="59"/>
      <c r="AS55" s="59"/>
      <c r="AT55" s="59"/>
      <c r="AU55" s="59"/>
      <c r="AV55" s="59"/>
      <c r="AW55" s="59"/>
      <c r="AX55" s="59"/>
      <c r="AY55" s="388"/>
    </row>
    <row r="56" spans="2:51">
      <c r="B56" s="66" t="s">
        <v>53</v>
      </c>
      <c r="C56" s="180" t="str">
        <f>IF(Kalba="EN",Data2!C$76,Data2!B$76) &amp; " "&amp; IF(Kalba="EN",Data2!C$77,Data2!B$77)</f>
        <v>SE žala (pasirinkite SE žalos komponentą)</v>
      </c>
      <c r="D56" s="62">
        <f>ROUND(SUM(D57:D59),0)</f>
        <v>0</v>
      </c>
      <c r="E56" s="62">
        <f>ROUND(SUM(E57:E59),0)</f>
        <v>0</v>
      </c>
      <c r="F56" s="170">
        <f>ROUND(SUM(F57:F59),0)</f>
        <v>0</v>
      </c>
      <c r="G56" s="170">
        <f t="shared" ref="G56:AJ56" si="21">ROUND(SUM(G57:G59),0)</f>
        <v>0</v>
      </c>
      <c r="H56" s="170">
        <f t="shared" si="21"/>
        <v>0</v>
      </c>
      <c r="I56" s="170">
        <f t="shared" si="21"/>
        <v>0</v>
      </c>
      <c r="J56" s="170">
        <f t="shared" si="21"/>
        <v>0</v>
      </c>
      <c r="K56" s="170">
        <f t="shared" si="21"/>
        <v>0</v>
      </c>
      <c r="L56" s="170">
        <f t="shared" si="21"/>
        <v>0</v>
      </c>
      <c r="M56" s="170">
        <f t="shared" si="21"/>
        <v>0</v>
      </c>
      <c r="N56" s="170">
        <f t="shared" si="21"/>
        <v>0</v>
      </c>
      <c r="O56" s="170">
        <f t="shared" si="21"/>
        <v>0</v>
      </c>
      <c r="P56" s="170">
        <f t="shared" si="21"/>
        <v>0</v>
      </c>
      <c r="Q56" s="170">
        <f t="shared" si="21"/>
        <v>0</v>
      </c>
      <c r="R56" s="170">
        <f t="shared" si="21"/>
        <v>0</v>
      </c>
      <c r="S56" s="170">
        <f t="shared" si="21"/>
        <v>0</v>
      </c>
      <c r="T56" s="170">
        <f t="shared" si="21"/>
        <v>0</v>
      </c>
      <c r="U56" s="170">
        <f t="shared" si="21"/>
        <v>0</v>
      </c>
      <c r="V56" s="170">
        <f t="shared" si="21"/>
        <v>0</v>
      </c>
      <c r="W56" s="170">
        <f t="shared" si="21"/>
        <v>0</v>
      </c>
      <c r="X56" s="170">
        <f t="shared" si="21"/>
        <v>0</v>
      </c>
      <c r="Y56" s="170">
        <f t="shared" si="21"/>
        <v>0</v>
      </c>
      <c r="Z56" s="170">
        <f t="shared" si="21"/>
        <v>0</v>
      </c>
      <c r="AA56" s="170">
        <f t="shared" si="21"/>
        <v>0</v>
      </c>
      <c r="AB56" s="170">
        <f t="shared" si="21"/>
        <v>0</v>
      </c>
      <c r="AC56" s="170">
        <f t="shared" si="21"/>
        <v>0</v>
      </c>
      <c r="AD56" s="170">
        <f t="shared" si="21"/>
        <v>0</v>
      </c>
      <c r="AE56" s="170">
        <f t="shared" si="21"/>
        <v>0</v>
      </c>
      <c r="AF56" s="170">
        <f t="shared" si="21"/>
        <v>0</v>
      </c>
      <c r="AG56" s="170">
        <f t="shared" si="21"/>
        <v>0</v>
      </c>
      <c r="AH56" s="170">
        <f t="shared" si="21"/>
        <v>0</v>
      </c>
      <c r="AI56" s="170">
        <f t="shared" si="21"/>
        <v>0</v>
      </c>
      <c r="AJ56" s="170">
        <f t="shared" si="21"/>
        <v>0</v>
      </c>
      <c r="AM56" s="382">
        <f>ROUND(SUM(AM57:AM59),0)</f>
        <v>0</v>
      </c>
      <c r="AN56" s="382">
        <f>F56+NPV(SDN,G56:INDEX(G56:AJ56,PAL))</f>
        <v>0</v>
      </c>
      <c r="AO56" s="387"/>
      <c r="AP56" s="59"/>
      <c r="AQ56" s="59"/>
      <c r="AR56" s="59"/>
      <c r="AS56" s="59"/>
      <c r="AT56" s="59"/>
      <c r="AU56" s="59"/>
      <c r="AV56" s="59"/>
      <c r="AW56" s="59"/>
      <c r="AX56" s="59"/>
      <c r="AY56" s="388"/>
    </row>
    <row r="57" spans="2:51">
      <c r="B57" s="199" t="s">
        <v>344</v>
      </c>
      <c r="C57" s="486" t="s">
        <v>69</v>
      </c>
      <c r="D57" s="65">
        <f>F57+NPV(SDN,G57:INDEX(G57:AJ57,PAL))</f>
        <v>0</v>
      </c>
      <c r="E57" s="65">
        <f>SUMIF($F$5:$AJ$5,"&lt;="&amp;PAL,$F57:$AJ57)</f>
        <v>0</v>
      </c>
      <c r="F57" s="78">
        <v>0</v>
      </c>
      <c r="G57" s="78">
        <v>0</v>
      </c>
      <c r="H57" s="78">
        <v>0</v>
      </c>
      <c r="I57" s="78">
        <v>0</v>
      </c>
      <c r="J57" s="78">
        <v>0</v>
      </c>
      <c r="K57" s="78">
        <v>0</v>
      </c>
      <c r="L57" s="78">
        <v>0</v>
      </c>
      <c r="M57" s="78">
        <v>0</v>
      </c>
      <c r="N57" s="78">
        <v>0</v>
      </c>
      <c r="O57" s="78">
        <v>0</v>
      </c>
      <c r="P57" s="78">
        <v>0</v>
      </c>
      <c r="Q57" s="78">
        <v>0</v>
      </c>
      <c r="R57" s="78">
        <v>0</v>
      </c>
      <c r="S57" s="78">
        <v>0</v>
      </c>
      <c r="T57" s="78">
        <v>0</v>
      </c>
      <c r="U57" s="78">
        <v>0</v>
      </c>
      <c r="V57" s="78">
        <v>0</v>
      </c>
      <c r="W57" s="78">
        <v>0</v>
      </c>
      <c r="X57" s="78">
        <v>0</v>
      </c>
      <c r="Y57" s="78">
        <v>0</v>
      </c>
      <c r="Z57" s="78">
        <v>0</v>
      </c>
      <c r="AA57" s="78">
        <v>0</v>
      </c>
      <c r="AB57" s="78">
        <v>0</v>
      </c>
      <c r="AC57" s="78">
        <v>0</v>
      </c>
      <c r="AD57" s="78">
        <v>0</v>
      </c>
      <c r="AE57" s="78">
        <v>0</v>
      </c>
      <c r="AF57" s="78">
        <v>0</v>
      </c>
      <c r="AG57" s="78">
        <v>0</v>
      </c>
      <c r="AH57" s="78">
        <v>0</v>
      </c>
      <c r="AI57" s="78">
        <v>0</v>
      </c>
      <c r="AJ57" s="78">
        <v>0</v>
      </c>
      <c r="AM57" s="383">
        <f>F57+NPV(SDN,G57:INDEX(G57:AJ57,PAL))</f>
        <v>0</v>
      </c>
      <c r="AN57" s="415">
        <f>F57+NPV(SDN,G57:INDEX(G57:AJ57,PAL))</f>
        <v>0</v>
      </c>
      <c r="AO57" s="387">
        <f>IF(COUNTIF(AP57:AY57,"Klaida")&gt;0,1,0)</f>
        <v>0</v>
      </c>
      <c r="AP57" s="59">
        <f>IF(COUNT(F57:INDEX(F57:AJ57,PAL+1))&lt;&gt;PAL+1,"Klaida",0)</f>
        <v>0</v>
      </c>
      <c r="AQ57" s="59"/>
      <c r="AR57" s="59"/>
      <c r="AS57" s="59"/>
      <c r="AT57" s="59"/>
      <c r="AU57" s="59"/>
      <c r="AV57" s="59"/>
      <c r="AW57" s="59"/>
      <c r="AX57" s="59"/>
      <c r="AY57" s="388"/>
    </row>
    <row r="58" spans="2:51">
      <c r="B58" s="199" t="s">
        <v>345</v>
      </c>
      <c r="C58" s="486" t="s">
        <v>69</v>
      </c>
      <c r="D58" s="65">
        <f>F58+NPV(SDN,G58:INDEX(G58:AJ58,PAL))</f>
        <v>0</v>
      </c>
      <c r="E58" s="65">
        <f>SUMIF($F$5:$AJ$5,"&lt;="&amp;PAL,$F58:$AJ58)</f>
        <v>0</v>
      </c>
      <c r="F58" s="78">
        <v>0</v>
      </c>
      <c r="G58" s="78">
        <v>0</v>
      </c>
      <c r="H58" s="78">
        <v>0</v>
      </c>
      <c r="I58" s="78">
        <v>0</v>
      </c>
      <c r="J58" s="78">
        <v>0</v>
      </c>
      <c r="K58" s="78">
        <v>0</v>
      </c>
      <c r="L58" s="78">
        <v>0</v>
      </c>
      <c r="M58" s="78">
        <v>0</v>
      </c>
      <c r="N58" s="78">
        <v>0</v>
      </c>
      <c r="O58" s="78">
        <v>0</v>
      </c>
      <c r="P58" s="78">
        <v>0</v>
      </c>
      <c r="Q58" s="78">
        <v>0</v>
      </c>
      <c r="R58" s="78">
        <v>0</v>
      </c>
      <c r="S58" s="78">
        <v>0</v>
      </c>
      <c r="T58" s="78">
        <v>0</v>
      </c>
      <c r="U58" s="78">
        <v>0</v>
      </c>
      <c r="V58" s="78">
        <v>0</v>
      </c>
      <c r="W58" s="78">
        <v>0</v>
      </c>
      <c r="X58" s="78">
        <v>0</v>
      </c>
      <c r="Y58" s="78">
        <v>0</v>
      </c>
      <c r="Z58" s="78">
        <v>0</v>
      </c>
      <c r="AA58" s="78">
        <v>0</v>
      </c>
      <c r="AB58" s="78">
        <v>0</v>
      </c>
      <c r="AC58" s="78">
        <v>0</v>
      </c>
      <c r="AD58" s="78">
        <v>0</v>
      </c>
      <c r="AE58" s="78">
        <v>0</v>
      </c>
      <c r="AF58" s="78">
        <v>0</v>
      </c>
      <c r="AG58" s="78">
        <v>0</v>
      </c>
      <c r="AH58" s="78">
        <v>0</v>
      </c>
      <c r="AI58" s="78">
        <v>0</v>
      </c>
      <c r="AJ58" s="78">
        <v>0</v>
      </c>
      <c r="AM58" s="383">
        <f>F58+NPV(SDN,G58:INDEX(G58:AJ58,PAL))</f>
        <v>0</v>
      </c>
      <c r="AN58" s="415">
        <f>F58+NPV(SDN,G58:INDEX(G58:AJ58,PAL))</f>
        <v>0</v>
      </c>
      <c r="AO58" s="387">
        <f>IF(COUNTIF(AP58:AY58,"Klaida")&gt;0,1,0)</f>
        <v>0</v>
      </c>
      <c r="AP58" s="59">
        <f>IF(COUNT(F58:INDEX(F58:AJ58,PAL+1))&lt;&gt;PAL+1,"Klaida",0)</f>
        <v>0</v>
      </c>
      <c r="AQ58" s="59"/>
      <c r="AR58" s="59"/>
      <c r="AS58" s="59"/>
      <c r="AT58" s="59"/>
      <c r="AU58" s="59"/>
      <c r="AV58" s="59"/>
      <c r="AW58" s="59"/>
      <c r="AX58" s="59"/>
      <c r="AY58" s="388"/>
    </row>
    <row r="59" spans="2:51" ht="13.5" thickBot="1">
      <c r="B59" s="199" t="s">
        <v>346</v>
      </c>
      <c r="C59" s="486" t="s">
        <v>69</v>
      </c>
      <c r="D59" s="65">
        <f>F59+NPV(SDN,G59:INDEX(G59:AJ59,PAL))</f>
        <v>0</v>
      </c>
      <c r="E59" s="65">
        <f>SUMIF($F$5:$AJ$5,"&lt;="&amp;PAL,$F59:$AJ59)</f>
        <v>0</v>
      </c>
      <c r="F59" s="78">
        <v>0</v>
      </c>
      <c r="G59" s="78">
        <v>0</v>
      </c>
      <c r="H59" s="78">
        <v>0</v>
      </c>
      <c r="I59" s="78">
        <v>0</v>
      </c>
      <c r="J59" s="78">
        <v>0</v>
      </c>
      <c r="K59" s="78">
        <v>0</v>
      </c>
      <c r="L59" s="78">
        <v>0</v>
      </c>
      <c r="M59" s="78">
        <v>0</v>
      </c>
      <c r="N59" s="78">
        <v>0</v>
      </c>
      <c r="O59" s="78">
        <v>0</v>
      </c>
      <c r="P59" s="78">
        <v>0</v>
      </c>
      <c r="Q59" s="78">
        <v>0</v>
      </c>
      <c r="R59" s="78">
        <v>0</v>
      </c>
      <c r="S59" s="78">
        <v>0</v>
      </c>
      <c r="T59" s="78">
        <v>0</v>
      </c>
      <c r="U59" s="78">
        <v>0</v>
      </c>
      <c r="V59" s="78">
        <v>0</v>
      </c>
      <c r="W59" s="78">
        <v>0</v>
      </c>
      <c r="X59" s="78">
        <v>0</v>
      </c>
      <c r="Y59" s="78">
        <v>0</v>
      </c>
      <c r="Z59" s="78">
        <v>0</v>
      </c>
      <c r="AA59" s="78">
        <v>0</v>
      </c>
      <c r="AB59" s="78">
        <v>0</v>
      </c>
      <c r="AC59" s="78">
        <v>0</v>
      </c>
      <c r="AD59" s="78">
        <v>0</v>
      </c>
      <c r="AE59" s="78">
        <v>0</v>
      </c>
      <c r="AF59" s="78">
        <v>0</v>
      </c>
      <c r="AG59" s="78">
        <v>0</v>
      </c>
      <c r="AH59" s="78">
        <v>0</v>
      </c>
      <c r="AI59" s="78">
        <v>0</v>
      </c>
      <c r="AJ59" s="78">
        <v>0</v>
      </c>
      <c r="AM59" s="394">
        <f>F59+NPV(SDN,G59:INDEX(G59:AJ59,PAL))</f>
        <v>0</v>
      </c>
      <c r="AN59" s="416">
        <f>F59+NPV(SDN,G59:INDEX(G59:AJ59,PAL))</f>
        <v>0</v>
      </c>
      <c r="AO59" s="391">
        <f>IF(COUNTIF(AP59:AY59,"Klaida")&gt;0,1,0)</f>
        <v>0</v>
      </c>
      <c r="AP59" s="392">
        <f>IF(COUNT(F59:INDEX(F59:AJ59,PAL+1))&lt;&gt;PAL+1,"Klaida",0)</f>
        <v>0</v>
      </c>
      <c r="AQ59" s="392"/>
      <c r="AR59" s="392"/>
      <c r="AS59" s="392"/>
      <c r="AT59" s="392"/>
      <c r="AU59" s="392"/>
      <c r="AV59" s="392"/>
      <c r="AW59" s="392"/>
      <c r="AX59" s="392"/>
      <c r="AY59" s="393"/>
    </row>
    <row r="60" spans="2:51"/>
    <row r="61" spans="2:51">
      <c r="C61" s="404" t="str">
        <f>IF(Kalba="EN",Data2!C79,Data2!B79)</f>
        <v>Finansinės analizės (FA) rodiklių apskaičiavimas</v>
      </c>
      <c r="D61" s="208"/>
      <c r="E61" s="208"/>
      <c r="F61" s="208"/>
      <c r="G61" s="208"/>
      <c r="H61" s="208"/>
      <c r="I61" s="208"/>
      <c r="J61" s="208"/>
      <c r="K61" s="208"/>
      <c r="L61" s="208"/>
      <c r="M61" s="208"/>
      <c r="N61" s="208"/>
      <c r="O61" s="208"/>
      <c r="P61" s="208"/>
      <c r="Q61" s="208"/>
      <c r="R61" s="208"/>
      <c r="S61" s="208"/>
      <c r="T61" s="208"/>
      <c r="U61" s="208"/>
      <c r="V61" s="208"/>
      <c r="W61" s="208"/>
      <c r="X61" s="208"/>
      <c r="Y61" s="208"/>
      <c r="Z61" s="208"/>
      <c r="AA61" s="208"/>
      <c r="AB61" s="208"/>
      <c r="AC61" s="208"/>
      <c r="AD61" s="208"/>
      <c r="AE61" s="208"/>
      <c r="AF61" s="208"/>
      <c r="AG61" s="208"/>
      <c r="AH61" s="208"/>
      <c r="AI61" s="208"/>
      <c r="AJ61" s="208"/>
    </row>
    <row r="62" spans="2:51">
      <c r="C62" s="68" t="str">
        <f>IF(Kalba="EN",Data2!C80,Data2!B80)</f>
        <v>FA rodiklių investicijoms lėšų srautas (realiąja išraiška)</v>
      </c>
      <c r="D62" s="69"/>
      <c r="E62" s="69"/>
      <c r="F62" s="65">
        <f t="shared" ref="F62:AJ62" si="22">ROUND(SUM(F16:F17)-SUM(F7,F22),0)</f>
        <v>0</v>
      </c>
      <c r="G62" s="65">
        <f t="shared" si="22"/>
        <v>0</v>
      </c>
      <c r="H62" s="65">
        <f t="shared" si="22"/>
        <v>0</v>
      </c>
      <c r="I62" s="65">
        <f t="shared" si="22"/>
        <v>0</v>
      </c>
      <c r="J62" s="65">
        <f t="shared" si="22"/>
        <v>0</v>
      </c>
      <c r="K62" s="65">
        <f t="shared" si="22"/>
        <v>0</v>
      </c>
      <c r="L62" s="65">
        <f t="shared" si="22"/>
        <v>0</v>
      </c>
      <c r="M62" s="65">
        <f t="shared" si="22"/>
        <v>0</v>
      </c>
      <c r="N62" s="65">
        <f t="shared" si="22"/>
        <v>0</v>
      </c>
      <c r="O62" s="65">
        <f t="shared" si="22"/>
        <v>0</v>
      </c>
      <c r="P62" s="65">
        <f t="shared" si="22"/>
        <v>0</v>
      </c>
      <c r="Q62" s="65">
        <f t="shared" si="22"/>
        <v>0</v>
      </c>
      <c r="R62" s="65">
        <f t="shared" si="22"/>
        <v>0</v>
      </c>
      <c r="S62" s="65">
        <f t="shared" si="22"/>
        <v>0</v>
      </c>
      <c r="T62" s="65">
        <f t="shared" si="22"/>
        <v>0</v>
      </c>
      <c r="U62" s="65">
        <f t="shared" si="22"/>
        <v>0</v>
      </c>
      <c r="V62" s="65">
        <f t="shared" si="22"/>
        <v>0</v>
      </c>
      <c r="W62" s="65">
        <f t="shared" si="22"/>
        <v>0</v>
      </c>
      <c r="X62" s="65">
        <f t="shared" si="22"/>
        <v>0</v>
      </c>
      <c r="Y62" s="65">
        <f t="shared" si="22"/>
        <v>0</v>
      </c>
      <c r="Z62" s="65">
        <f t="shared" si="22"/>
        <v>0</v>
      </c>
      <c r="AA62" s="65">
        <f t="shared" si="22"/>
        <v>0</v>
      </c>
      <c r="AB62" s="65">
        <f t="shared" si="22"/>
        <v>0</v>
      </c>
      <c r="AC62" s="65">
        <f t="shared" si="22"/>
        <v>0</v>
      </c>
      <c r="AD62" s="65">
        <f t="shared" si="22"/>
        <v>0</v>
      </c>
      <c r="AE62" s="65">
        <f t="shared" si="22"/>
        <v>0</v>
      </c>
      <c r="AF62" s="65">
        <f t="shared" si="22"/>
        <v>0</v>
      </c>
      <c r="AG62" s="65">
        <f t="shared" si="22"/>
        <v>0</v>
      </c>
      <c r="AH62" s="65">
        <f t="shared" si="22"/>
        <v>0</v>
      </c>
      <c r="AI62" s="65">
        <f t="shared" si="22"/>
        <v>0</v>
      </c>
      <c r="AJ62" s="65">
        <f t="shared" si="22"/>
        <v>0</v>
      </c>
    </row>
    <row r="63" spans="2:51">
      <c r="C63" s="68" t="str">
        <f>IF(Kalba="EN",Data2!C82,Data2!B82)</f>
        <v>Suminis finansinio gyvybingumo lėšų srautas (realiąja išraiška)</v>
      </c>
      <c r="D63" s="70"/>
      <c r="E63" s="70"/>
      <c r="F63" s="65">
        <f>ROUND(SUM(F17,F35)-SUM(F7,F21,F30),0)</f>
        <v>0</v>
      </c>
      <c r="G63" s="65">
        <f t="shared" ref="G63:AJ63" si="23">ROUND(SUM(G17,G35)-SUM(G7,G21,G30)+F63,0)</f>
        <v>0</v>
      </c>
      <c r="H63" s="65">
        <f t="shared" si="23"/>
        <v>0</v>
      </c>
      <c r="I63" s="65">
        <f t="shared" si="23"/>
        <v>0</v>
      </c>
      <c r="J63" s="65">
        <f t="shared" si="23"/>
        <v>0</v>
      </c>
      <c r="K63" s="65">
        <f t="shared" si="23"/>
        <v>0</v>
      </c>
      <c r="L63" s="65">
        <f t="shared" si="23"/>
        <v>0</v>
      </c>
      <c r="M63" s="65">
        <f t="shared" si="23"/>
        <v>0</v>
      </c>
      <c r="N63" s="65">
        <f t="shared" si="23"/>
        <v>0</v>
      </c>
      <c r="O63" s="65">
        <f t="shared" si="23"/>
        <v>0</v>
      </c>
      <c r="P63" s="65">
        <f t="shared" si="23"/>
        <v>0</v>
      </c>
      <c r="Q63" s="65">
        <f t="shared" si="23"/>
        <v>0</v>
      </c>
      <c r="R63" s="65">
        <f t="shared" si="23"/>
        <v>0</v>
      </c>
      <c r="S63" s="65">
        <f t="shared" si="23"/>
        <v>0</v>
      </c>
      <c r="T63" s="65">
        <f t="shared" si="23"/>
        <v>0</v>
      </c>
      <c r="U63" s="65">
        <f t="shared" si="23"/>
        <v>0</v>
      </c>
      <c r="V63" s="65">
        <f t="shared" si="23"/>
        <v>0</v>
      </c>
      <c r="W63" s="65">
        <f t="shared" si="23"/>
        <v>0</v>
      </c>
      <c r="X63" s="65">
        <f t="shared" si="23"/>
        <v>0</v>
      </c>
      <c r="Y63" s="65">
        <f t="shared" si="23"/>
        <v>0</v>
      </c>
      <c r="Z63" s="65">
        <f t="shared" si="23"/>
        <v>0</v>
      </c>
      <c r="AA63" s="65">
        <f t="shared" si="23"/>
        <v>0</v>
      </c>
      <c r="AB63" s="65">
        <f t="shared" si="23"/>
        <v>0</v>
      </c>
      <c r="AC63" s="65">
        <f t="shared" si="23"/>
        <v>0</v>
      </c>
      <c r="AD63" s="65">
        <f t="shared" si="23"/>
        <v>0</v>
      </c>
      <c r="AE63" s="65">
        <f t="shared" si="23"/>
        <v>0</v>
      </c>
      <c r="AF63" s="65">
        <f t="shared" si="23"/>
        <v>0</v>
      </c>
      <c r="AG63" s="65">
        <f t="shared" si="23"/>
        <v>0</v>
      </c>
      <c r="AH63" s="65">
        <f t="shared" si="23"/>
        <v>0</v>
      </c>
      <c r="AI63" s="65">
        <f t="shared" si="23"/>
        <v>0</v>
      </c>
      <c r="AJ63" s="65">
        <f t="shared" si="23"/>
        <v>0</v>
      </c>
    </row>
    <row r="64" spans="2:51">
      <c r="C64" s="68" t="str">
        <f>IF(Kalba="EN",Data2!C84,Data2!B84)</f>
        <v>FA rodiklių kapitalui lėšų srautas (realiąja išraiška)</v>
      </c>
      <c r="D64" s="69"/>
      <c r="E64" s="69"/>
      <c r="F64" s="65">
        <f t="shared" ref="F64:AJ64" si="24">SUM(F16,F17)-SUM(F21,F38,F40,F41,F46)+IF(AND(F5&gt;Investiciju_metu_skaicius,F22&gt;0,SUM(F38:F40,F41,F44)&gt;0),MIN(F22,SUM(F38:F40,F41,F44)),0)</f>
        <v>0</v>
      </c>
      <c r="G64" s="65">
        <f t="shared" si="24"/>
        <v>0</v>
      </c>
      <c r="H64" s="65">
        <f t="shared" si="24"/>
        <v>0</v>
      </c>
      <c r="I64" s="65">
        <f t="shared" si="24"/>
        <v>0</v>
      </c>
      <c r="J64" s="65">
        <f t="shared" si="24"/>
        <v>0</v>
      </c>
      <c r="K64" s="65">
        <f t="shared" si="24"/>
        <v>0</v>
      </c>
      <c r="L64" s="65">
        <f t="shared" si="24"/>
        <v>0</v>
      </c>
      <c r="M64" s="65">
        <f t="shared" si="24"/>
        <v>0</v>
      </c>
      <c r="N64" s="65">
        <f t="shared" si="24"/>
        <v>0</v>
      </c>
      <c r="O64" s="65">
        <f t="shared" si="24"/>
        <v>0</v>
      </c>
      <c r="P64" s="65">
        <f t="shared" si="24"/>
        <v>0</v>
      </c>
      <c r="Q64" s="65">
        <f t="shared" si="24"/>
        <v>0</v>
      </c>
      <c r="R64" s="65">
        <f t="shared" si="24"/>
        <v>0</v>
      </c>
      <c r="S64" s="65">
        <f t="shared" si="24"/>
        <v>0</v>
      </c>
      <c r="T64" s="65">
        <f t="shared" si="24"/>
        <v>0</v>
      </c>
      <c r="U64" s="65">
        <f t="shared" si="24"/>
        <v>0</v>
      </c>
      <c r="V64" s="65">
        <f t="shared" si="24"/>
        <v>0</v>
      </c>
      <c r="W64" s="65">
        <f t="shared" si="24"/>
        <v>0</v>
      </c>
      <c r="X64" s="65">
        <f t="shared" si="24"/>
        <v>0</v>
      </c>
      <c r="Y64" s="65">
        <f t="shared" si="24"/>
        <v>0</v>
      </c>
      <c r="Z64" s="65">
        <f t="shared" si="24"/>
        <v>0</v>
      </c>
      <c r="AA64" s="65">
        <f t="shared" si="24"/>
        <v>0</v>
      </c>
      <c r="AB64" s="65">
        <f t="shared" si="24"/>
        <v>0</v>
      </c>
      <c r="AC64" s="65">
        <f t="shared" si="24"/>
        <v>0</v>
      </c>
      <c r="AD64" s="65">
        <f t="shared" si="24"/>
        <v>0</v>
      </c>
      <c r="AE64" s="65">
        <f t="shared" si="24"/>
        <v>0</v>
      </c>
      <c r="AF64" s="65">
        <f t="shared" si="24"/>
        <v>0</v>
      </c>
      <c r="AG64" s="65">
        <f t="shared" si="24"/>
        <v>0</v>
      </c>
      <c r="AH64" s="65">
        <f t="shared" si="24"/>
        <v>0</v>
      </c>
      <c r="AI64" s="65">
        <f t="shared" si="24"/>
        <v>0</v>
      </c>
      <c r="AJ64" s="65">
        <f t="shared" si="24"/>
        <v>0</v>
      </c>
    </row>
    <row r="65" spans="3:36">
      <c r="C65" s="68" t="str">
        <f>IF(Kalba="EN",Data2!C86,Data2!B86)</f>
        <v>Finansinė grynoji dabartinė vertė investicijoms - FGDV(I)</v>
      </c>
      <c r="D65" s="71">
        <f>F62+NPV(FDN,G62:INDEX(G62:AJ62,PAL))</f>
        <v>0</v>
      </c>
      <c r="E65" s="72"/>
    </row>
    <row r="66" spans="3:36">
      <c r="C66" s="68" t="str">
        <f>IF(Kalba="EN",Data2!C87,Data2!B87)</f>
        <v>Finansinė vidinė grąžos norma investicijoms - FVGN(I)</v>
      </c>
      <c r="D66" s="73" t="str">
        <f>IF(ISERROR(E66),"Nėra reikšmės",E66)</f>
        <v>Nėra reikšmės</v>
      </c>
      <c r="E66" s="200" t="e">
        <f>IRR(F62:INDEX(F62:AJ62,PAL+1))</f>
        <v>#NUM!</v>
      </c>
    </row>
    <row r="67" spans="3:36">
      <c r="C67" s="68" t="str">
        <f>IF(Kalba="EN",Data2!C88,Data2!B88)</f>
        <v>Finansinė modifikuota vidinė grąžos norma investicijoms - FMVGN(I)</v>
      </c>
      <c r="D67" s="74" t="str">
        <f>IF(ISERROR(E67),"Nėra reikšmės",E67)</f>
        <v>Nėra reikšmės</v>
      </c>
      <c r="E67" s="200" t="e">
        <f>MIRR(F62:INDEX(F62:AJ62,PAL+1),FDN,FDN)</f>
        <v>#DIV/0!</v>
      </c>
      <c r="G67" s="81"/>
    </row>
    <row r="68" spans="3:36">
      <c r="C68" s="68" t="str">
        <f>IF(Kalba="EN",Data2!C89,Data2!B89)</f>
        <v>Finansinis naudos ir išlaidų santykis - FNIS</v>
      </c>
      <c r="D68" s="75" t="str">
        <f>IF(ISERROR(D17/SUM(D7,-D16,D22)),"-",D17/SUM(D7,-D16,D22))</f>
        <v>-</v>
      </c>
      <c r="E68" s="72"/>
      <c r="G68" s="82"/>
      <c r="H68" s="82"/>
    </row>
    <row r="69" spans="3:36">
      <c r="C69" s="68" t="str">
        <f>IF(Kalba="EN",Data2!C90,Data2!B90)</f>
        <v>Finansinis gyvybingumas (realiąja išraiška)</v>
      </c>
      <c r="D69" s="76" t="str">
        <f>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row>
    <row r="70" spans="3:36">
      <c r="C70" s="68" t="str">
        <f>IF(Kalba="EN",Data2!C92,Data2!B92)</f>
        <v>Finansinė grynoji dabartinė vertė kapitalui - FGDV(K)</v>
      </c>
      <c r="D70" s="71">
        <f>F64+NPV(FDN,G64:INDEX(G64:AJ64,PAL))</f>
        <v>0</v>
      </c>
      <c r="E70" s="72"/>
      <c r="G70" s="82"/>
      <c r="H70" s="82"/>
    </row>
    <row r="71" spans="3:36">
      <c r="C71" s="68" t="str">
        <f>IF(Kalba="EN",Data2!C93,Data2!B93)</f>
        <v>Finansinė vidinė grąžos norma kapitalui - FVGN(K)</v>
      </c>
      <c r="D71" s="73" t="str">
        <f>IF(ISERROR(E71),"Nėra reikšmės",E71)</f>
        <v>Nėra reikšmės</v>
      </c>
      <c r="E71" s="201" t="e">
        <f>IRR(F64:INDEX(F64:AJ64,PAL+1))</f>
        <v>#NUM!</v>
      </c>
    </row>
    <row r="72" spans="3:36">
      <c r="C72" s="68" t="str">
        <f>IF(Kalba="EN",Data2!C94,Data2!B94)</f>
        <v>Finansinė modifikuota vidinė grąžos norma kapitalui - FMVGN(K)</v>
      </c>
      <c r="D72" s="74" t="str">
        <f>IF(ISERROR(E72),"Nėra reikšmės",E72)</f>
        <v>Nėra reikšmės</v>
      </c>
      <c r="E72" s="201" t="e">
        <f>MIRR(F64:INDEX(F64:AJ64,PAL+1),FDN,FDN)</f>
        <v>#DIV/0!</v>
      </c>
    </row>
    <row r="73" spans="3:36"/>
    <row r="74" spans="3:36">
      <c r="C74" s="404" t="str">
        <f>IF(Kalba="EN",Data2!C95,Data2!B95)</f>
        <v>Ekonominės analizės (EA) rodiklių apskaičiavimas</v>
      </c>
      <c r="D74" s="208"/>
      <c r="E74" s="208"/>
      <c r="F74" s="208"/>
      <c r="G74" s="208"/>
      <c r="H74" s="208"/>
      <c r="I74" s="208"/>
      <c r="J74" s="208"/>
      <c r="K74" s="208"/>
      <c r="L74" s="208"/>
      <c r="M74" s="208"/>
      <c r="N74" s="208"/>
      <c r="O74" s="208"/>
      <c r="P74" s="208"/>
      <c r="Q74" s="208"/>
      <c r="R74" s="208"/>
      <c r="S74" s="208"/>
      <c r="T74" s="208"/>
      <c r="U74" s="208"/>
      <c r="V74" s="208"/>
      <c r="W74" s="208"/>
      <c r="X74" s="208"/>
      <c r="Y74" s="208"/>
      <c r="Z74" s="208"/>
      <c r="AA74" s="208"/>
      <c r="AB74" s="208"/>
      <c r="AC74" s="208"/>
      <c r="AD74" s="208"/>
      <c r="AE74" s="208"/>
      <c r="AF74" s="208"/>
      <c r="AG74" s="208"/>
      <c r="AH74" s="208"/>
      <c r="AI74" s="208"/>
      <c r="AJ74" s="208"/>
    </row>
    <row r="75" spans="3:36">
      <c r="C75" s="68" t="str">
        <f>IF(Kalba="EN",Data2!C96,Data2!B96)</f>
        <v>EA rodiklių lėšų srautas (realiąja išraiška)</v>
      </c>
      <c r="D75" s="69"/>
      <c r="E75" s="69"/>
      <c r="F75" s="65" t="e">
        <f>IF(pvm_susigrazinimas="Taip",SUMPRODUCT(F$16,Data1!$C$63,Data1!$D$11)-SUMPRODUCT(F$8:F$15,Data1!$E$55:$E$62,Data1!$D$3:$D$10)-SUMPRODUCT(F$23:F$28,Data1!$E$70:$E$75,Data1!$D$18:$D$23)+F47,SUMPRODUCT(F$16,Data1!$C$63)-SUMPRODUCT(F$8:F$15,Data1!$E$55:$E$62)-SUMPRODUCT(F$23:F$28,Data1!$E$70:$E$75)+F47)</f>
        <v>#VALUE!</v>
      </c>
      <c r="G75" s="65" t="e">
        <f>IF(pvm_susigrazinimas="Taip",SUMPRODUCT(G$16,Data1!$C$63,Data1!$D$11)-SUMPRODUCT(G$8:G$15,Data1!$E$55:$E$62,Data1!$D$3:$D$10)-SUMPRODUCT(G$23:G$28,Data1!$E$70:$E$75,Data1!$D$18:$D$23)+G47,SUMPRODUCT(G$16,Data1!$C$63)-SUMPRODUCT(G$8:G$15,Data1!$E$55:$E$62)-SUMPRODUCT(G$23:G$28,Data1!$E$70:$E$75)+G47)</f>
        <v>#VALUE!</v>
      </c>
      <c r="H75" s="65" t="e">
        <f>IF(pvm_susigrazinimas="Taip",SUMPRODUCT(H$16,Data1!$C$63,Data1!$D$11)-SUMPRODUCT(H$8:H$15,Data1!$E$55:$E$62,Data1!$D$3:$D$10)-SUMPRODUCT(H$23:H$28,Data1!$E$70:$E$75,Data1!$D$18:$D$23)+H47,SUMPRODUCT(H$16,Data1!$C$63)-SUMPRODUCT(H$8:H$15,Data1!$E$55:$E$62)-SUMPRODUCT(H$23:H$28,Data1!$E$70:$E$75)+H47)</f>
        <v>#VALUE!</v>
      </c>
      <c r="I75" s="65" t="e">
        <f>IF(pvm_susigrazinimas="Taip",SUMPRODUCT(I$16,Data1!$C$63,Data1!$D$11)-SUMPRODUCT(I$8:I$15,Data1!$E$55:$E$62,Data1!$D$3:$D$10)-SUMPRODUCT(I$23:I$28,Data1!$E$70:$E$75,Data1!$D$18:$D$23)+I47,SUMPRODUCT(I$16,Data1!$C$63)-SUMPRODUCT(I$8:I$15,Data1!$E$55:$E$62)-SUMPRODUCT(I$23:I$28,Data1!$E$70:$E$75)+I47)</f>
        <v>#VALUE!</v>
      </c>
      <c r="J75" s="65" t="e">
        <f>IF(pvm_susigrazinimas="Taip",SUMPRODUCT(J$16,Data1!$C$63,Data1!$D$11)-SUMPRODUCT(J$8:J$15,Data1!$E$55:$E$62,Data1!$D$3:$D$10)-SUMPRODUCT(J$23:J$28,Data1!$E$70:$E$75,Data1!$D$18:$D$23)+J47,SUMPRODUCT(J$16,Data1!$C$63)-SUMPRODUCT(J$8:J$15,Data1!$E$55:$E$62)-SUMPRODUCT(J$23:J$28,Data1!$E$70:$E$75)+J47)</f>
        <v>#VALUE!</v>
      </c>
      <c r="K75" s="65" t="e">
        <f>IF(pvm_susigrazinimas="Taip",SUMPRODUCT(K$16,Data1!$C$63,Data1!$D$11)-SUMPRODUCT(K$8:K$15,Data1!$E$55:$E$62,Data1!$D$3:$D$10)-SUMPRODUCT(K$23:K$28,Data1!$E$70:$E$75,Data1!$D$18:$D$23)+K47,SUMPRODUCT(K$16,Data1!$C$63)-SUMPRODUCT(K$8:K$15,Data1!$E$55:$E$62)-SUMPRODUCT(K$23:K$28,Data1!$E$70:$E$75)+K47)</f>
        <v>#VALUE!</v>
      </c>
      <c r="L75" s="65" t="e">
        <f>IF(pvm_susigrazinimas="Taip",SUMPRODUCT(L$16,Data1!$C$63,Data1!$D$11)-SUMPRODUCT(L$8:L$15,Data1!$E$55:$E$62,Data1!$D$3:$D$10)-SUMPRODUCT(L$23:L$28,Data1!$E$70:$E$75,Data1!$D$18:$D$23)+L47,SUMPRODUCT(L$16,Data1!$C$63)-SUMPRODUCT(L$8:L$15,Data1!$E$55:$E$62)-SUMPRODUCT(L$23:L$28,Data1!$E$70:$E$75)+L47)</f>
        <v>#VALUE!</v>
      </c>
      <c r="M75" s="65" t="e">
        <f>IF(pvm_susigrazinimas="Taip",SUMPRODUCT(M$16,Data1!$C$63,Data1!$D$11)-SUMPRODUCT(M$8:M$15,Data1!$E$55:$E$62,Data1!$D$3:$D$10)-SUMPRODUCT(M$23:M$28,Data1!$E$70:$E$75,Data1!$D$18:$D$23)+M47,SUMPRODUCT(M$16,Data1!$C$63)-SUMPRODUCT(M$8:M$15,Data1!$E$55:$E$62)-SUMPRODUCT(M$23:M$28,Data1!$E$70:$E$75)+M47)</f>
        <v>#VALUE!</v>
      </c>
      <c r="N75" s="65" t="e">
        <f>IF(pvm_susigrazinimas="Taip",SUMPRODUCT(N$16,Data1!$C$63,Data1!$D$11)-SUMPRODUCT(N$8:N$15,Data1!$E$55:$E$62,Data1!$D$3:$D$10)-SUMPRODUCT(N$23:N$28,Data1!$E$70:$E$75,Data1!$D$18:$D$23)+N47,SUMPRODUCT(N$16,Data1!$C$63)-SUMPRODUCT(N$8:N$15,Data1!$E$55:$E$62)-SUMPRODUCT(N$23:N$28,Data1!$E$70:$E$75)+N47)</f>
        <v>#VALUE!</v>
      </c>
      <c r="O75" s="65" t="e">
        <f>IF(pvm_susigrazinimas="Taip",SUMPRODUCT(O$16,Data1!$C$63,Data1!$D$11)-SUMPRODUCT(O$8:O$15,Data1!$E$55:$E$62,Data1!$D$3:$D$10)-SUMPRODUCT(O$23:O$28,Data1!$E$70:$E$75,Data1!$D$18:$D$23)+O47,SUMPRODUCT(O$16,Data1!$C$63)-SUMPRODUCT(O$8:O$15,Data1!$E$55:$E$62)-SUMPRODUCT(O$23:O$28,Data1!$E$70:$E$75)+O47)</f>
        <v>#VALUE!</v>
      </c>
      <c r="P75" s="65" t="e">
        <f>IF(pvm_susigrazinimas="Taip",SUMPRODUCT(P$16,Data1!$C$63,Data1!$D$11)-SUMPRODUCT(P$8:P$15,Data1!$E$55:$E$62,Data1!$D$3:$D$10)-SUMPRODUCT(P$23:P$28,Data1!$E$70:$E$75,Data1!$D$18:$D$23)+P47,SUMPRODUCT(P$16,Data1!$C$63)-SUMPRODUCT(P$8:P$15,Data1!$E$55:$E$62)-SUMPRODUCT(P$23:P$28,Data1!$E$70:$E$75)+P47)</f>
        <v>#VALUE!</v>
      </c>
      <c r="Q75" s="65" t="e">
        <f>IF(pvm_susigrazinimas="Taip",SUMPRODUCT(Q$16,Data1!$C$63,Data1!$D$11)-SUMPRODUCT(Q$8:Q$15,Data1!$E$55:$E$62,Data1!$D$3:$D$10)-SUMPRODUCT(Q$23:Q$28,Data1!$E$70:$E$75,Data1!$D$18:$D$23)+Q47,SUMPRODUCT(Q$16,Data1!$C$63)-SUMPRODUCT(Q$8:Q$15,Data1!$E$55:$E$62)-SUMPRODUCT(Q$23:Q$28,Data1!$E$70:$E$75)+Q47)</f>
        <v>#VALUE!</v>
      </c>
      <c r="R75" s="65" t="e">
        <f>IF(pvm_susigrazinimas="Taip",SUMPRODUCT(R$16,Data1!$C$63,Data1!$D$11)-SUMPRODUCT(R$8:R$15,Data1!$E$55:$E$62,Data1!$D$3:$D$10)-SUMPRODUCT(R$23:R$28,Data1!$E$70:$E$75,Data1!$D$18:$D$23)+R47,SUMPRODUCT(R$16,Data1!$C$63)-SUMPRODUCT(R$8:R$15,Data1!$E$55:$E$62)-SUMPRODUCT(R$23:R$28,Data1!$E$70:$E$75)+R47)</f>
        <v>#VALUE!</v>
      </c>
      <c r="S75" s="65" t="e">
        <f>IF(pvm_susigrazinimas="Taip",SUMPRODUCT(S$16,Data1!$C$63,Data1!$D$11)-SUMPRODUCT(S$8:S$15,Data1!$E$55:$E$62,Data1!$D$3:$D$10)-SUMPRODUCT(S$23:S$28,Data1!$E$70:$E$75,Data1!$D$18:$D$23)+S47,SUMPRODUCT(S$16,Data1!$C$63)-SUMPRODUCT(S$8:S$15,Data1!$E$55:$E$62)-SUMPRODUCT(S$23:S$28,Data1!$E$70:$E$75)+S47)</f>
        <v>#VALUE!</v>
      </c>
      <c r="T75" s="65" t="e">
        <f>IF(pvm_susigrazinimas="Taip",SUMPRODUCT(T$16,Data1!$C$63,Data1!$D$11)-SUMPRODUCT(T$8:T$15,Data1!$E$55:$E$62,Data1!$D$3:$D$10)-SUMPRODUCT(T$23:T$28,Data1!$E$70:$E$75,Data1!$D$18:$D$23)+T47,SUMPRODUCT(T$16,Data1!$C$63)-SUMPRODUCT(T$8:T$15,Data1!$E$55:$E$62)-SUMPRODUCT(T$23:T$28,Data1!$E$70:$E$75)+T47)</f>
        <v>#VALUE!</v>
      </c>
      <c r="U75" s="65" t="e">
        <f>IF(pvm_susigrazinimas="Taip",SUMPRODUCT(U$16,Data1!$C$63,Data1!$D$11)-SUMPRODUCT(U$8:U$15,Data1!$E$55:$E$62,Data1!$D$3:$D$10)-SUMPRODUCT(U$23:U$28,Data1!$E$70:$E$75,Data1!$D$18:$D$23)+U47,SUMPRODUCT(U$16,Data1!$C$63)-SUMPRODUCT(U$8:U$15,Data1!$E$55:$E$62)-SUMPRODUCT(U$23:U$28,Data1!$E$70:$E$75)+U47)</f>
        <v>#VALUE!</v>
      </c>
      <c r="V75" s="65" t="e">
        <f>IF(pvm_susigrazinimas="Taip",SUMPRODUCT(V$16,Data1!$C$63,Data1!$D$11)-SUMPRODUCT(V$8:V$15,Data1!$E$55:$E$62,Data1!$D$3:$D$10)-SUMPRODUCT(V$23:V$28,Data1!$E$70:$E$75,Data1!$D$18:$D$23)+V47,SUMPRODUCT(V$16,Data1!$C$63)-SUMPRODUCT(V$8:V$15,Data1!$E$55:$E$62)-SUMPRODUCT(V$23:V$28,Data1!$E$70:$E$75)+V47)</f>
        <v>#VALUE!</v>
      </c>
      <c r="W75" s="65" t="e">
        <f>IF(pvm_susigrazinimas="Taip",SUMPRODUCT(W$16,Data1!$C$63,Data1!$D$11)-SUMPRODUCT(W$8:W$15,Data1!$E$55:$E$62,Data1!$D$3:$D$10)-SUMPRODUCT(W$23:W$28,Data1!$E$70:$E$75,Data1!$D$18:$D$23)+W47,SUMPRODUCT(W$16,Data1!$C$63)-SUMPRODUCT(W$8:W$15,Data1!$E$55:$E$62)-SUMPRODUCT(W$23:W$28,Data1!$E$70:$E$75)+W47)</f>
        <v>#VALUE!</v>
      </c>
      <c r="X75" s="65" t="e">
        <f>IF(pvm_susigrazinimas="Taip",SUMPRODUCT(X$16,Data1!$C$63,Data1!$D$11)-SUMPRODUCT(X$8:X$15,Data1!$E$55:$E$62,Data1!$D$3:$D$10)-SUMPRODUCT(X$23:X$28,Data1!$E$70:$E$75,Data1!$D$18:$D$23)+X47,SUMPRODUCT(X$16,Data1!$C$63)-SUMPRODUCT(X$8:X$15,Data1!$E$55:$E$62)-SUMPRODUCT(X$23:X$28,Data1!$E$70:$E$75)+X47)</f>
        <v>#VALUE!</v>
      </c>
      <c r="Y75" s="65" t="e">
        <f>IF(pvm_susigrazinimas="Taip",SUMPRODUCT(Y$16,Data1!$C$63,Data1!$D$11)-SUMPRODUCT(Y$8:Y$15,Data1!$E$55:$E$62,Data1!$D$3:$D$10)-SUMPRODUCT(Y$23:Y$28,Data1!$E$70:$E$75,Data1!$D$18:$D$23)+Y47,SUMPRODUCT(Y$16,Data1!$C$63)-SUMPRODUCT(Y$8:Y$15,Data1!$E$55:$E$62)-SUMPRODUCT(Y$23:Y$28,Data1!$E$70:$E$75)+Y47)</f>
        <v>#VALUE!</v>
      </c>
      <c r="Z75" s="65" t="e">
        <f>IF(pvm_susigrazinimas="Taip",SUMPRODUCT(Z$16,Data1!$C$63,Data1!$D$11)-SUMPRODUCT(Z$8:Z$15,Data1!$E$55:$E$62,Data1!$D$3:$D$10)-SUMPRODUCT(Z$23:Z$28,Data1!$E$70:$E$75,Data1!$D$18:$D$23)+Z47,SUMPRODUCT(Z$16,Data1!$C$63)-SUMPRODUCT(Z$8:Z$15,Data1!$E$55:$E$62)-SUMPRODUCT(Z$23:Z$28,Data1!$E$70:$E$75)+Z47)</f>
        <v>#VALUE!</v>
      </c>
      <c r="AA75" s="65" t="e">
        <f>IF(pvm_susigrazinimas="Taip",SUMPRODUCT(AA$16,Data1!$C$63,Data1!$D$11)-SUMPRODUCT(AA$8:AA$15,Data1!$E$55:$E$62,Data1!$D$3:$D$10)-SUMPRODUCT(AA$23:AA$28,Data1!$E$70:$E$75,Data1!$D$18:$D$23)+AA47,SUMPRODUCT(AA$16,Data1!$C$63)-SUMPRODUCT(AA$8:AA$15,Data1!$E$55:$E$62)-SUMPRODUCT(AA$23:AA$28,Data1!$E$70:$E$75)+AA47)</f>
        <v>#VALUE!</v>
      </c>
      <c r="AB75" s="65" t="e">
        <f>IF(pvm_susigrazinimas="Taip",SUMPRODUCT(AB$16,Data1!$C$63,Data1!$D$11)-SUMPRODUCT(AB$8:AB$15,Data1!$E$55:$E$62,Data1!$D$3:$D$10)-SUMPRODUCT(AB$23:AB$28,Data1!$E$70:$E$75,Data1!$D$18:$D$23)+AB47,SUMPRODUCT(AB$16,Data1!$C$63)-SUMPRODUCT(AB$8:AB$15,Data1!$E$55:$E$62)-SUMPRODUCT(AB$23:AB$28,Data1!$E$70:$E$75)+AB47)</f>
        <v>#VALUE!</v>
      </c>
      <c r="AC75" s="65" t="e">
        <f>IF(pvm_susigrazinimas="Taip",SUMPRODUCT(AC$16,Data1!$C$63,Data1!$D$11)-SUMPRODUCT(AC$8:AC$15,Data1!$E$55:$E$62,Data1!$D$3:$D$10)-SUMPRODUCT(AC$23:AC$28,Data1!$E$70:$E$75,Data1!$D$18:$D$23)+AC47,SUMPRODUCT(AC$16,Data1!$C$63)-SUMPRODUCT(AC$8:AC$15,Data1!$E$55:$E$62)-SUMPRODUCT(AC$23:AC$28,Data1!$E$70:$E$75)+AC47)</f>
        <v>#VALUE!</v>
      </c>
      <c r="AD75" s="65" t="e">
        <f>IF(pvm_susigrazinimas="Taip",SUMPRODUCT(AD$16,Data1!$C$63,Data1!$D$11)-SUMPRODUCT(AD$8:AD$15,Data1!$E$55:$E$62,Data1!$D$3:$D$10)-SUMPRODUCT(AD$23:AD$28,Data1!$E$70:$E$75,Data1!$D$18:$D$23)+AD47,SUMPRODUCT(AD$16,Data1!$C$63)-SUMPRODUCT(AD$8:AD$15,Data1!$E$55:$E$62)-SUMPRODUCT(AD$23:AD$28,Data1!$E$70:$E$75)+AD47)</f>
        <v>#VALUE!</v>
      </c>
      <c r="AE75" s="65" t="e">
        <f>IF(pvm_susigrazinimas="Taip",SUMPRODUCT(AE$16,Data1!$C$63,Data1!$D$11)-SUMPRODUCT(AE$8:AE$15,Data1!$E$55:$E$62,Data1!$D$3:$D$10)-SUMPRODUCT(AE$23:AE$28,Data1!$E$70:$E$75,Data1!$D$18:$D$23)+AE47,SUMPRODUCT(AE$16,Data1!$C$63)-SUMPRODUCT(AE$8:AE$15,Data1!$E$55:$E$62)-SUMPRODUCT(AE$23:AE$28,Data1!$E$70:$E$75)+AE47)</f>
        <v>#VALUE!</v>
      </c>
      <c r="AF75" s="65" t="e">
        <f>IF(pvm_susigrazinimas="Taip",SUMPRODUCT(AF$16,Data1!$C$63,Data1!$D$11)-SUMPRODUCT(AF$8:AF$15,Data1!$E$55:$E$62,Data1!$D$3:$D$10)-SUMPRODUCT(AF$23:AF$28,Data1!$E$70:$E$75,Data1!$D$18:$D$23)+AF47,SUMPRODUCT(AF$16,Data1!$C$63)-SUMPRODUCT(AF$8:AF$15,Data1!$E$55:$E$62)-SUMPRODUCT(AF$23:AF$28,Data1!$E$70:$E$75)+AF47)</f>
        <v>#VALUE!</v>
      </c>
      <c r="AG75" s="65" t="e">
        <f>IF(pvm_susigrazinimas="Taip",SUMPRODUCT(AG$16,Data1!$C$63,Data1!$D$11)-SUMPRODUCT(AG$8:AG$15,Data1!$E$55:$E$62,Data1!$D$3:$D$10)-SUMPRODUCT(AG$23:AG$28,Data1!$E$70:$E$75,Data1!$D$18:$D$23)+AG47,SUMPRODUCT(AG$16,Data1!$C$63)-SUMPRODUCT(AG$8:AG$15,Data1!$E$55:$E$62)-SUMPRODUCT(AG$23:AG$28,Data1!$E$70:$E$75)+AG47)</f>
        <v>#VALUE!</v>
      </c>
      <c r="AH75" s="65" t="e">
        <f>IF(pvm_susigrazinimas="Taip",SUMPRODUCT(AH$16,Data1!$C$63,Data1!$D$11)-SUMPRODUCT(AH$8:AH$15,Data1!$E$55:$E$62,Data1!$D$3:$D$10)-SUMPRODUCT(AH$23:AH$28,Data1!$E$70:$E$75,Data1!$D$18:$D$23)+AH47,SUMPRODUCT(AH$16,Data1!$C$63)-SUMPRODUCT(AH$8:AH$15,Data1!$E$55:$E$62)-SUMPRODUCT(AH$23:AH$28,Data1!$E$70:$E$75)+AH47)</f>
        <v>#VALUE!</v>
      </c>
      <c r="AI75" s="65" t="e">
        <f>IF(pvm_susigrazinimas="Taip",SUMPRODUCT(AI$16,Data1!$C$63,Data1!$D$11)-SUMPRODUCT(AI$8:AI$15,Data1!$E$55:$E$62,Data1!$D$3:$D$10)-SUMPRODUCT(AI$23:AI$28,Data1!$E$70:$E$75,Data1!$D$18:$D$23)+AI47,SUMPRODUCT(AI$16,Data1!$C$63)-SUMPRODUCT(AI$8:AI$15,Data1!$E$55:$E$62)-SUMPRODUCT(AI$23:AI$28,Data1!$E$70:$E$75)+AI47)</f>
        <v>#VALUE!</v>
      </c>
      <c r="AJ75" s="65" t="e">
        <f>IF(pvm_susigrazinimas="Taip",SUMPRODUCT(AJ$16,Data1!$C$63,Data1!$D$11)-SUMPRODUCT(AJ$8:AJ$15,Data1!$E$55:$E$62,Data1!$D$3:$D$10)-SUMPRODUCT(AJ$23:AJ$28,Data1!$E$70:$E$75,Data1!$D$18:$D$23)+AJ47,SUMPRODUCT(AJ$16,Data1!$C$63)-SUMPRODUCT(AJ$8:AJ$15,Data1!$E$55:$E$62)-SUMPRODUCT(AJ$23:AJ$28,Data1!$E$70:$E$75)+AJ47)</f>
        <v>#VALUE!</v>
      </c>
    </row>
    <row r="76" spans="3:36">
      <c r="C76" s="68" t="str">
        <f>IF(Kalba="EN",Data2!C98,Data2!B98)</f>
        <v>Konvertuota investicijų (A.) GDV</v>
      </c>
      <c r="D76" s="71">
        <f>IF(pvm_susigrazinimas="Taip",SUMPRODUCT(AN8:AN15,Data1!C55:C62),SUMPRODUCT(AM8:AM15,Data1!C55:C62))</f>
        <v>0</v>
      </c>
    </row>
    <row r="77" spans="3:36">
      <c r="C77" s="68" t="str">
        <f>IF(Kalba="EN",Data2!C99,Data2!B99)</f>
        <v>Konvertuota investicijų likutinės vertės (B.) GDV</v>
      </c>
      <c r="D77" s="71">
        <f>IF(pvm_susigrazinimas="Taip",PRODUCT(AN16,Data1!C63),PRODUCT(AM16,Data1!C63))</f>
        <v>0</v>
      </c>
    </row>
    <row r="78" spans="3:36">
      <c r="C78" s="68" t="str">
        <f>IF(Kalba="EN",Data2!C100,Data2!B100)</f>
        <v>Konvertuota veiklos pajamų (C.) GDV</v>
      </c>
      <c r="D78" s="71">
        <f>IF(pvm_susigrazinimas="Taip",SUMPRODUCT(AN18:AN20,Data1!C65:C67),SUMPRODUCT(AM18:AM20,Data1!C65:C67))</f>
        <v>0</v>
      </c>
    </row>
    <row r="79" spans="3:36">
      <c r="C79" s="68" t="str">
        <f>IF(Kalba="EN",Data2!C101,Data2!B101)</f>
        <v>Konvertuota veiklos išlaidų (D.1.) GDV</v>
      </c>
      <c r="D79" s="71">
        <f>IF(pvm_susigrazinimas="Taip",SUMPRODUCT(AN23:AN28,Data1!C70:C75),SUMPRODUCT(AM23:AM28,Data1!C70:C75))</f>
        <v>0</v>
      </c>
    </row>
    <row r="80" spans="3:36">
      <c r="C80" s="396" t="str">
        <f>IF(Kalba="EN",Data2!C102,Data2!B102)</f>
        <v>Ekonominė grynoji dabartinė vertė - EGDV</v>
      </c>
      <c r="D80" s="397" t="e">
        <f>F75+NPV(SDN,G75:INDEX(G75:AJ75,PAL))</f>
        <v>#VALUE!</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row>
    <row r="81" spans="2:42">
      <c r="C81" s="400" t="str">
        <f>IF(Kalba="EN",Data2!C103,Data2!B103)</f>
        <v>Ekonominė vidinė grąžos norma - EVGN</v>
      </c>
      <c r="D81" s="401" t="str">
        <f>IF(ISERROR(E81),"Nėra reikšmės",E81)</f>
        <v>Nėra reikšmės</v>
      </c>
      <c r="E81" s="202" t="e">
        <f>IRR(F75:INDEX(F75:AJ75,PAL+1))</f>
        <v>#VALUE!</v>
      </c>
    </row>
    <row r="82" spans="2:42">
      <c r="C82" s="400" t="str">
        <f>IF(Kalba="EN",Data2!C104,Data2!B104)</f>
        <v>Ekonominės naudos ir išlaidų santykis - ENIS</v>
      </c>
      <c r="D82" s="402" t="str">
        <f>IF(ISERROR(SUM(D47) / SUM(D76,-D77,D79)),"-",SUM(D47) / SUM(D76,-D77,D79))</f>
        <v>-</v>
      </c>
    </row>
    <row r="83" spans="2:42" ht="7.5" customHeight="1"/>
    <row r="84" spans="2:42" hidden="1"/>
    <row r="85" spans="2:42" hidden="1"/>
    <row r="86" spans="2:42" hidden="1">
      <c r="B86" s="931" t="s">
        <v>524</v>
      </c>
      <c r="C86" s="931"/>
    </row>
    <row r="87" spans="2:42" hidden="1"/>
    <row r="88" spans="2:42" s="61" customFormat="1" hidden="1">
      <c r="B88" s="66" t="s">
        <v>49</v>
      </c>
      <c r="C88" s="5" t="str">
        <f>IF(Kalba="EN",Data2!C$72,Data2!B$72)</f>
        <v>Socialinio ekonominio (SE) poveikio finansinė išraiška</v>
      </c>
      <c r="D88" s="62">
        <f t="shared" ref="D88:AJ88" si="25">SUM(D89)-SUM(D97)</f>
        <v>0</v>
      </c>
      <c r="E88" s="62">
        <f t="shared" si="25"/>
        <v>0</v>
      </c>
      <c r="F88" s="62">
        <f t="shared" si="25"/>
        <v>0</v>
      </c>
      <c r="G88" s="62">
        <f t="shared" si="25"/>
        <v>0</v>
      </c>
      <c r="H88" s="62">
        <f t="shared" si="25"/>
        <v>0</v>
      </c>
      <c r="I88" s="62">
        <f t="shared" si="25"/>
        <v>0</v>
      </c>
      <c r="J88" s="62">
        <f t="shared" si="25"/>
        <v>0</v>
      </c>
      <c r="K88" s="62">
        <f t="shared" si="25"/>
        <v>0</v>
      </c>
      <c r="L88" s="62">
        <f t="shared" si="25"/>
        <v>0</v>
      </c>
      <c r="M88" s="62">
        <f t="shared" si="25"/>
        <v>0</v>
      </c>
      <c r="N88" s="62">
        <f t="shared" si="25"/>
        <v>0</v>
      </c>
      <c r="O88" s="62">
        <f t="shared" si="25"/>
        <v>0</v>
      </c>
      <c r="P88" s="62">
        <f t="shared" si="25"/>
        <v>0</v>
      </c>
      <c r="Q88" s="62">
        <f t="shared" si="25"/>
        <v>0</v>
      </c>
      <c r="R88" s="62">
        <f t="shared" si="25"/>
        <v>0</v>
      </c>
      <c r="S88" s="62">
        <f t="shared" si="25"/>
        <v>0</v>
      </c>
      <c r="T88" s="62">
        <f t="shared" si="25"/>
        <v>0</v>
      </c>
      <c r="U88" s="62">
        <f t="shared" si="25"/>
        <v>0</v>
      </c>
      <c r="V88" s="62">
        <f t="shared" si="25"/>
        <v>0</v>
      </c>
      <c r="W88" s="62">
        <f t="shared" si="25"/>
        <v>0</v>
      </c>
      <c r="X88" s="62">
        <f t="shared" si="25"/>
        <v>0</v>
      </c>
      <c r="Y88" s="62">
        <f t="shared" si="25"/>
        <v>0</v>
      </c>
      <c r="Z88" s="62">
        <f t="shared" si="25"/>
        <v>0</v>
      </c>
      <c r="AA88" s="62">
        <f t="shared" si="25"/>
        <v>0</v>
      </c>
      <c r="AB88" s="62">
        <f t="shared" si="25"/>
        <v>0</v>
      </c>
      <c r="AC88" s="62">
        <f t="shared" si="25"/>
        <v>0</v>
      </c>
      <c r="AD88" s="62">
        <f t="shared" si="25"/>
        <v>0</v>
      </c>
      <c r="AE88" s="62">
        <f t="shared" si="25"/>
        <v>0</v>
      </c>
      <c r="AF88" s="62">
        <f t="shared" si="25"/>
        <v>0</v>
      </c>
      <c r="AG88" s="62">
        <f t="shared" si="25"/>
        <v>0</v>
      </c>
      <c r="AH88" s="62">
        <f t="shared" si="25"/>
        <v>0</v>
      </c>
      <c r="AI88" s="62">
        <f t="shared" si="25"/>
        <v>0</v>
      </c>
      <c r="AJ88" s="62">
        <f t="shared" si="25"/>
        <v>0</v>
      </c>
    </row>
    <row r="89" spans="2:42" s="61" customFormat="1" hidden="1">
      <c r="B89" s="66" t="s">
        <v>50</v>
      </c>
      <c r="C89" s="5" t="str">
        <f>IF(Kalba="EN",Data2!C$73,Data2!B$73) &amp; " "&amp; IF(Kalba="EN",Data2!C$74,Data2!B$74)</f>
        <v>SE nauda (pasirinkite SE naudos komponentą)</v>
      </c>
      <c r="D89" s="62">
        <f t="shared" ref="D89:AJ89" si="26">ROUND(SUM(D90:D96),0)</f>
        <v>0</v>
      </c>
      <c r="E89" s="62">
        <f t="shared" si="26"/>
        <v>0</v>
      </c>
      <c r="F89" s="62">
        <f t="shared" si="26"/>
        <v>0</v>
      </c>
      <c r="G89" s="62">
        <f t="shared" si="26"/>
        <v>0</v>
      </c>
      <c r="H89" s="62">
        <f t="shared" si="26"/>
        <v>0</v>
      </c>
      <c r="I89" s="62">
        <f t="shared" si="26"/>
        <v>0</v>
      </c>
      <c r="J89" s="62">
        <f t="shared" si="26"/>
        <v>0</v>
      </c>
      <c r="K89" s="62">
        <f t="shared" si="26"/>
        <v>0</v>
      </c>
      <c r="L89" s="62">
        <f t="shared" si="26"/>
        <v>0</v>
      </c>
      <c r="M89" s="62">
        <f t="shared" si="26"/>
        <v>0</v>
      </c>
      <c r="N89" s="62">
        <f t="shared" si="26"/>
        <v>0</v>
      </c>
      <c r="O89" s="62">
        <f t="shared" si="26"/>
        <v>0</v>
      </c>
      <c r="P89" s="62">
        <f t="shared" si="26"/>
        <v>0</v>
      </c>
      <c r="Q89" s="62">
        <f t="shared" si="26"/>
        <v>0</v>
      </c>
      <c r="R89" s="62">
        <f t="shared" si="26"/>
        <v>0</v>
      </c>
      <c r="S89" s="62">
        <f t="shared" si="26"/>
        <v>0</v>
      </c>
      <c r="T89" s="62">
        <f t="shared" si="26"/>
        <v>0</v>
      </c>
      <c r="U89" s="62">
        <f t="shared" si="26"/>
        <v>0</v>
      </c>
      <c r="V89" s="62">
        <f t="shared" si="26"/>
        <v>0</v>
      </c>
      <c r="W89" s="62">
        <f t="shared" si="26"/>
        <v>0</v>
      </c>
      <c r="X89" s="62">
        <f t="shared" si="26"/>
        <v>0</v>
      </c>
      <c r="Y89" s="62">
        <f t="shared" si="26"/>
        <v>0</v>
      </c>
      <c r="Z89" s="62">
        <f t="shared" si="26"/>
        <v>0</v>
      </c>
      <c r="AA89" s="62">
        <f t="shared" si="26"/>
        <v>0</v>
      </c>
      <c r="AB89" s="62">
        <f t="shared" si="26"/>
        <v>0</v>
      </c>
      <c r="AC89" s="62">
        <f t="shared" si="26"/>
        <v>0</v>
      </c>
      <c r="AD89" s="62">
        <f t="shared" si="26"/>
        <v>0</v>
      </c>
      <c r="AE89" s="62">
        <f t="shared" si="26"/>
        <v>0</v>
      </c>
      <c r="AF89" s="62">
        <f t="shared" si="26"/>
        <v>0</v>
      </c>
      <c r="AG89" s="62">
        <f t="shared" si="26"/>
        <v>0</v>
      </c>
      <c r="AH89" s="62">
        <f t="shared" si="26"/>
        <v>0</v>
      </c>
      <c r="AI89" s="62">
        <f t="shared" si="26"/>
        <v>0</v>
      </c>
      <c r="AJ89" s="62">
        <f t="shared" si="26"/>
        <v>0</v>
      </c>
    </row>
    <row r="90" spans="2:42" hidden="1">
      <c r="B90" s="199" t="s">
        <v>51</v>
      </c>
      <c r="C90" s="181" t="str">
        <f>Data4!D$222</f>
        <v>-</v>
      </c>
      <c r="D90" s="169">
        <f>F90+NPV(FDN,G90:INDEX(G90:AJ90,PAL))</f>
        <v>0</v>
      </c>
      <c r="E90" s="169">
        <f t="shared" ref="E90:E96" si="27">SUMIF($F$5:$AJ$5,"&lt;="&amp;PAL,$F90:$AJ90)</f>
        <v>0</v>
      </c>
      <c r="F90" s="169">
        <f>IF(ISERROR(Data4!M$222),0,Data4!M$222)</f>
        <v>0</v>
      </c>
      <c r="G90" s="169">
        <f>IF(ISERROR(Data4!N$222),0,Data4!N$222)</f>
        <v>0</v>
      </c>
      <c r="H90" s="169">
        <f>IF(ISERROR(Data4!O$222),0,Data4!O$222)</f>
        <v>0</v>
      </c>
      <c r="I90" s="169">
        <f>IF(ISERROR(Data4!P$222),0,Data4!P$222)</f>
        <v>0</v>
      </c>
      <c r="J90" s="169">
        <f>IF(ISERROR(Data4!Q$222),0,Data4!Q$222)</f>
        <v>0</v>
      </c>
      <c r="K90" s="169">
        <f>IF(ISERROR(Data4!R$222),0,Data4!R$222)</f>
        <v>0</v>
      </c>
      <c r="L90" s="169">
        <f>IF(ISERROR(Data4!S$222),0,Data4!S$222)</f>
        <v>0</v>
      </c>
      <c r="M90" s="169">
        <f>IF(ISERROR(Data4!T$222),0,Data4!T$222)</f>
        <v>0</v>
      </c>
      <c r="N90" s="169">
        <f>IF(ISERROR(Data4!U$222),0,Data4!U$222)</f>
        <v>0</v>
      </c>
      <c r="O90" s="169">
        <f>IF(ISERROR(Data4!V$222),0,Data4!V$222)</f>
        <v>0</v>
      </c>
      <c r="P90" s="169">
        <f>IF(ISERROR(Data4!W$222),0,Data4!W$222)</f>
        <v>0</v>
      </c>
      <c r="Q90" s="169">
        <f>IF(ISERROR(Data4!X$222),0,Data4!X$222)</f>
        <v>0</v>
      </c>
      <c r="R90" s="169">
        <f>IF(ISERROR(Data4!Y$222),0,Data4!Y$222)</f>
        <v>0</v>
      </c>
      <c r="S90" s="169">
        <f>IF(ISERROR(Data4!Z$222),0,Data4!Z$222)</f>
        <v>0</v>
      </c>
      <c r="T90" s="169">
        <f>IF(ISERROR(Data4!AA$222),0,Data4!AA$222)</f>
        <v>0</v>
      </c>
      <c r="U90" s="169">
        <f>IF(ISERROR(Data4!AB$222),0,Data4!AB$222)</f>
        <v>0</v>
      </c>
      <c r="V90" s="169">
        <f>IF(ISERROR(Data4!AC$222),0,Data4!AC$222)</f>
        <v>0</v>
      </c>
      <c r="W90" s="169">
        <f>IF(ISERROR(Data4!AD$222),0,Data4!AD$222)</f>
        <v>0</v>
      </c>
      <c r="X90" s="169">
        <f>IF(ISERROR(Data4!AE$222),0,Data4!AE$222)</f>
        <v>0</v>
      </c>
      <c r="Y90" s="169">
        <f>IF(ISERROR(Data4!AF$222),0,Data4!AF$222)</f>
        <v>0</v>
      </c>
      <c r="Z90" s="169">
        <f>IF(ISERROR(Data4!AG$222),0,Data4!AG$222)</f>
        <v>0</v>
      </c>
      <c r="AA90" s="169">
        <f>IF(ISERROR(Data4!AH$222),0,Data4!AH$222)</f>
        <v>0</v>
      </c>
      <c r="AB90" s="169">
        <f>IF(ISERROR(Data4!AI$222),0,Data4!AI$222)</f>
        <v>0</v>
      </c>
      <c r="AC90" s="169">
        <f>IF(ISERROR(Data4!AJ$222),0,Data4!AJ$222)</f>
        <v>0</v>
      </c>
      <c r="AD90" s="169">
        <f>IF(ISERROR(Data4!AK$222),0,Data4!AK$222)</f>
        <v>0</v>
      </c>
      <c r="AE90" s="169">
        <f>IF(ISERROR(Data4!AL$222),0,Data4!AL$222)</f>
        <v>0</v>
      </c>
      <c r="AF90" s="169">
        <f>IF(ISERROR(Data4!AM$222),0,Data4!AM$222)</f>
        <v>0</v>
      </c>
      <c r="AG90" s="169">
        <f>IF(ISERROR(Data4!AN$222),0,Data4!AN$222)</f>
        <v>0</v>
      </c>
      <c r="AH90" s="169">
        <f>IF(ISERROR(Data4!AO$222),0,Data4!AO$222)</f>
        <v>0</v>
      </c>
      <c r="AI90" s="169">
        <f>IF(ISERROR(Data4!AP$222),0,Data4!AP$222)</f>
        <v>0</v>
      </c>
      <c r="AJ90" s="169">
        <f>IF(ISERROR(Data4!AQ$222),0,Data4!AQ$222)</f>
        <v>0</v>
      </c>
      <c r="AO90" s="3"/>
      <c r="AP90" s="3"/>
    </row>
    <row r="91" spans="2:42" hidden="1">
      <c r="B91" s="199" t="s">
        <v>52</v>
      </c>
      <c r="C91" s="181" t="str">
        <f>Data4!D$223</f>
        <v>-</v>
      </c>
      <c r="D91" s="65">
        <f>F91+NPV(FDN,G91:INDEX(G91:AJ91,PAL))</f>
        <v>0</v>
      </c>
      <c r="E91" s="169">
        <f t="shared" si="27"/>
        <v>0</v>
      </c>
      <c r="F91" s="169">
        <f>IF(ISERROR(Data4!M$223),0,Data4!M$223)</f>
        <v>0</v>
      </c>
      <c r="G91" s="169">
        <f>IF(ISERROR(Data4!N$223),0,Data4!N$223)</f>
        <v>0</v>
      </c>
      <c r="H91" s="169">
        <f>IF(ISERROR(Data4!O$223),0,Data4!O$223)</f>
        <v>0</v>
      </c>
      <c r="I91" s="169">
        <f>IF(ISERROR(Data4!P$223),0,Data4!P$223)</f>
        <v>0</v>
      </c>
      <c r="J91" s="169">
        <f>IF(ISERROR(Data4!Q$223),0,Data4!Q$223)</f>
        <v>0</v>
      </c>
      <c r="K91" s="169">
        <f>IF(ISERROR(Data4!R$223),0,Data4!R$223)</f>
        <v>0</v>
      </c>
      <c r="L91" s="169">
        <f>IF(ISERROR(Data4!S$223),0,Data4!S$223)</f>
        <v>0</v>
      </c>
      <c r="M91" s="169">
        <f>IF(ISERROR(Data4!T$223),0,Data4!T$223)</f>
        <v>0</v>
      </c>
      <c r="N91" s="169">
        <f>IF(ISERROR(Data4!U$223),0,Data4!U$223)</f>
        <v>0</v>
      </c>
      <c r="O91" s="169">
        <f>IF(ISERROR(Data4!V$223),0,Data4!V$223)</f>
        <v>0</v>
      </c>
      <c r="P91" s="169">
        <f>IF(ISERROR(Data4!W$223),0,Data4!W$223)</f>
        <v>0</v>
      </c>
      <c r="Q91" s="169">
        <f>IF(ISERROR(Data4!X$223),0,Data4!X$223)</f>
        <v>0</v>
      </c>
      <c r="R91" s="169">
        <f>IF(ISERROR(Data4!Y$223),0,Data4!Y$223)</f>
        <v>0</v>
      </c>
      <c r="S91" s="169">
        <f>IF(ISERROR(Data4!Z$223),0,Data4!Z$223)</f>
        <v>0</v>
      </c>
      <c r="T91" s="169">
        <f>IF(ISERROR(Data4!AA$223),0,Data4!AA$223)</f>
        <v>0</v>
      </c>
      <c r="U91" s="169">
        <f>IF(ISERROR(Data4!AB$223),0,Data4!AB$223)</f>
        <v>0</v>
      </c>
      <c r="V91" s="169">
        <f>IF(ISERROR(Data4!AC$223),0,Data4!AC$223)</f>
        <v>0</v>
      </c>
      <c r="W91" s="169">
        <f>IF(ISERROR(Data4!AD$223),0,Data4!AD$223)</f>
        <v>0</v>
      </c>
      <c r="X91" s="169">
        <f>IF(ISERROR(Data4!AE$223),0,Data4!AE$223)</f>
        <v>0</v>
      </c>
      <c r="Y91" s="169">
        <f>IF(ISERROR(Data4!AF$223),0,Data4!AF$223)</f>
        <v>0</v>
      </c>
      <c r="Z91" s="169">
        <f>IF(ISERROR(Data4!AG$223),0,Data4!AG$223)</f>
        <v>0</v>
      </c>
      <c r="AA91" s="169">
        <f>IF(ISERROR(Data4!AH$223),0,Data4!AH$223)</f>
        <v>0</v>
      </c>
      <c r="AB91" s="169">
        <f>IF(ISERROR(Data4!AI$223),0,Data4!AI$223)</f>
        <v>0</v>
      </c>
      <c r="AC91" s="169">
        <f>IF(ISERROR(Data4!AJ$223),0,Data4!AJ$223)</f>
        <v>0</v>
      </c>
      <c r="AD91" s="169">
        <f>IF(ISERROR(Data4!AK$223),0,Data4!AK$223)</f>
        <v>0</v>
      </c>
      <c r="AE91" s="169">
        <f>IF(ISERROR(Data4!AL$223),0,Data4!AL$223)</f>
        <v>0</v>
      </c>
      <c r="AF91" s="169">
        <f>IF(ISERROR(Data4!AM$223),0,Data4!AM$223)</f>
        <v>0</v>
      </c>
      <c r="AG91" s="169">
        <f>IF(ISERROR(Data4!AN$223),0,Data4!AN$223)</f>
        <v>0</v>
      </c>
      <c r="AH91" s="169">
        <f>IF(ISERROR(Data4!AO$223),0,Data4!AO$223)</f>
        <v>0</v>
      </c>
      <c r="AI91" s="169">
        <f>IF(ISERROR(Data4!AP$223),0,Data4!AP$223)</f>
        <v>0</v>
      </c>
      <c r="AJ91" s="169">
        <f>IF(ISERROR(Data4!AQ$223),0,Data4!AQ$223)</f>
        <v>0</v>
      </c>
      <c r="AO91" s="3"/>
      <c r="AP91" s="3"/>
    </row>
    <row r="92" spans="2:42" hidden="1">
      <c r="B92" s="199" t="s">
        <v>339</v>
      </c>
      <c r="C92" s="181" t="str">
        <f>Data4!D$224</f>
        <v>-</v>
      </c>
      <c r="D92" s="65">
        <f>F92+NPV(FDN,G92:INDEX(G92:AJ92,PAL))</f>
        <v>0</v>
      </c>
      <c r="E92" s="169">
        <f t="shared" si="27"/>
        <v>0</v>
      </c>
      <c r="F92" s="169">
        <f>IF(ISERROR(Data4!M$224),0,Data4!M$224)</f>
        <v>0</v>
      </c>
      <c r="G92" s="169">
        <f>IF(ISERROR(Data4!N$224),0,Data4!N$224)</f>
        <v>0</v>
      </c>
      <c r="H92" s="169">
        <f>IF(ISERROR(Data4!O$224),0,Data4!O$224)</f>
        <v>0</v>
      </c>
      <c r="I92" s="169">
        <f>IF(ISERROR(Data4!P$224),0,Data4!P$224)</f>
        <v>0</v>
      </c>
      <c r="J92" s="169">
        <f>IF(ISERROR(Data4!Q$224),0,Data4!Q$224)</f>
        <v>0</v>
      </c>
      <c r="K92" s="169">
        <f>IF(ISERROR(Data4!R$224),0,Data4!R$224)</f>
        <v>0</v>
      </c>
      <c r="L92" s="169">
        <f>IF(ISERROR(Data4!S$224),0,Data4!S$224)</f>
        <v>0</v>
      </c>
      <c r="M92" s="169">
        <f>IF(ISERROR(Data4!T$224),0,Data4!T$224)</f>
        <v>0</v>
      </c>
      <c r="N92" s="169">
        <f>IF(ISERROR(Data4!U$224),0,Data4!U$224)</f>
        <v>0</v>
      </c>
      <c r="O92" s="169">
        <f>IF(ISERROR(Data4!V$224),0,Data4!V$224)</f>
        <v>0</v>
      </c>
      <c r="P92" s="169">
        <f>IF(ISERROR(Data4!W$224),0,Data4!W$224)</f>
        <v>0</v>
      </c>
      <c r="Q92" s="169">
        <f>IF(ISERROR(Data4!X$224),0,Data4!X$224)</f>
        <v>0</v>
      </c>
      <c r="R92" s="169">
        <f>IF(ISERROR(Data4!Y$224),0,Data4!Y$224)</f>
        <v>0</v>
      </c>
      <c r="S92" s="169">
        <f>IF(ISERROR(Data4!Z$224),0,Data4!Z$224)</f>
        <v>0</v>
      </c>
      <c r="T92" s="169">
        <f>IF(ISERROR(Data4!AA$224),0,Data4!AA$224)</f>
        <v>0</v>
      </c>
      <c r="U92" s="169">
        <f>IF(ISERROR(Data4!AB$224),0,Data4!AB$224)</f>
        <v>0</v>
      </c>
      <c r="V92" s="169">
        <f>IF(ISERROR(Data4!AC$224),0,Data4!AC$224)</f>
        <v>0</v>
      </c>
      <c r="W92" s="169">
        <f>IF(ISERROR(Data4!AD$224),0,Data4!AD$224)</f>
        <v>0</v>
      </c>
      <c r="X92" s="169">
        <f>IF(ISERROR(Data4!AE$224),0,Data4!AE$224)</f>
        <v>0</v>
      </c>
      <c r="Y92" s="169">
        <f>IF(ISERROR(Data4!AF$224),0,Data4!AF$224)</f>
        <v>0</v>
      </c>
      <c r="Z92" s="169">
        <f>IF(ISERROR(Data4!AG$224),0,Data4!AG$224)</f>
        <v>0</v>
      </c>
      <c r="AA92" s="169">
        <f>IF(ISERROR(Data4!AH$224),0,Data4!AH$224)</f>
        <v>0</v>
      </c>
      <c r="AB92" s="169">
        <f>IF(ISERROR(Data4!AI$224),0,Data4!AI$224)</f>
        <v>0</v>
      </c>
      <c r="AC92" s="169">
        <f>IF(ISERROR(Data4!AJ$224),0,Data4!AJ$224)</f>
        <v>0</v>
      </c>
      <c r="AD92" s="169">
        <f>IF(ISERROR(Data4!AK$224),0,Data4!AK$224)</f>
        <v>0</v>
      </c>
      <c r="AE92" s="169">
        <f>IF(ISERROR(Data4!AL$224),0,Data4!AL$224)</f>
        <v>0</v>
      </c>
      <c r="AF92" s="169">
        <f>IF(ISERROR(Data4!AM$224),0,Data4!AM$224)</f>
        <v>0</v>
      </c>
      <c r="AG92" s="169">
        <f>IF(ISERROR(Data4!AN$224),0,Data4!AN$224)</f>
        <v>0</v>
      </c>
      <c r="AH92" s="169">
        <f>IF(ISERROR(Data4!AO$224),0,Data4!AO$224)</f>
        <v>0</v>
      </c>
      <c r="AI92" s="169">
        <f>IF(ISERROR(Data4!AP$224),0,Data4!AP$224)</f>
        <v>0</v>
      </c>
      <c r="AJ92" s="169">
        <f>IF(ISERROR(Data4!AQ$224),0,Data4!AQ$224)</f>
        <v>0</v>
      </c>
      <c r="AO92" s="3"/>
      <c r="AP92" s="3"/>
    </row>
    <row r="93" spans="2:42" hidden="1">
      <c r="B93" s="199" t="s">
        <v>340</v>
      </c>
      <c r="C93" s="181" t="str">
        <f>Data4!D$225</f>
        <v>-</v>
      </c>
      <c r="D93" s="65">
        <f>F93+NPV(FDN,G93:INDEX(G93:AJ93,PAL))</f>
        <v>0</v>
      </c>
      <c r="E93" s="169">
        <f t="shared" si="27"/>
        <v>0</v>
      </c>
      <c r="F93" s="169">
        <f>IF(ISERROR(Data4!M$225),0,Data4!M$225)</f>
        <v>0</v>
      </c>
      <c r="G93" s="169">
        <f>IF(ISERROR(Data4!N$225),0,Data4!N$225)</f>
        <v>0</v>
      </c>
      <c r="H93" s="169">
        <f>IF(ISERROR(Data4!O$225),0,Data4!O$225)</f>
        <v>0</v>
      </c>
      <c r="I93" s="169">
        <f>IF(ISERROR(Data4!P$225),0,Data4!P$225)</f>
        <v>0</v>
      </c>
      <c r="J93" s="169">
        <f>IF(ISERROR(Data4!Q$225),0,Data4!Q$225)</f>
        <v>0</v>
      </c>
      <c r="K93" s="169">
        <f>IF(ISERROR(Data4!R$225),0,Data4!R$225)</f>
        <v>0</v>
      </c>
      <c r="L93" s="169">
        <f>IF(ISERROR(Data4!S$225),0,Data4!S$225)</f>
        <v>0</v>
      </c>
      <c r="M93" s="169">
        <f>IF(ISERROR(Data4!T$225),0,Data4!T$225)</f>
        <v>0</v>
      </c>
      <c r="N93" s="169">
        <f>IF(ISERROR(Data4!U$225),0,Data4!U$225)</f>
        <v>0</v>
      </c>
      <c r="O93" s="169">
        <f>IF(ISERROR(Data4!V$225),0,Data4!V$225)</f>
        <v>0</v>
      </c>
      <c r="P93" s="169">
        <f>IF(ISERROR(Data4!W$225),0,Data4!W$225)</f>
        <v>0</v>
      </c>
      <c r="Q93" s="169">
        <f>IF(ISERROR(Data4!X$225),0,Data4!X$225)</f>
        <v>0</v>
      </c>
      <c r="R93" s="169">
        <f>IF(ISERROR(Data4!Y$225),0,Data4!Y$225)</f>
        <v>0</v>
      </c>
      <c r="S93" s="169">
        <f>IF(ISERROR(Data4!Z$225),0,Data4!Z$225)</f>
        <v>0</v>
      </c>
      <c r="T93" s="169">
        <f>IF(ISERROR(Data4!AA$225),0,Data4!AA$225)</f>
        <v>0</v>
      </c>
      <c r="U93" s="169">
        <f>IF(ISERROR(Data4!AB$225),0,Data4!AB$225)</f>
        <v>0</v>
      </c>
      <c r="V93" s="169">
        <f>IF(ISERROR(Data4!AC$225),0,Data4!AC$225)</f>
        <v>0</v>
      </c>
      <c r="W93" s="169">
        <f>IF(ISERROR(Data4!AD$225),0,Data4!AD$225)</f>
        <v>0</v>
      </c>
      <c r="X93" s="169">
        <f>IF(ISERROR(Data4!AE$225),0,Data4!AE$225)</f>
        <v>0</v>
      </c>
      <c r="Y93" s="169">
        <f>IF(ISERROR(Data4!AF$225),0,Data4!AF$225)</f>
        <v>0</v>
      </c>
      <c r="Z93" s="169">
        <f>IF(ISERROR(Data4!AG$225),0,Data4!AG$225)</f>
        <v>0</v>
      </c>
      <c r="AA93" s="169">
        <f>IF(ISERROR(Data4!AH$225),0,Data4!AH$225)</f>
        <v>0</v>
      </c>
      <c r="AB93" s="169">
        <f>IF(ISERROR(Data4!AI$225),0,Data4!AI$225)</f>
        <v>0</v>
      </c>
      <c r="AC93" s="169">
        <f>IF(ISERROR(Data4!AJ$225),0,Data4!AJ$225)</f>
        <v>0</v>
      </c>
      <c r="AD93" s="169">
        <f>IF(ISERROR(Data4!AK$225),0,Data4!AK$225)</f>
        <v>0</v>
      </c>
      <c r="AE93" s="169">
        <f>IF(ISERROR(Data4!AL$225),0,Data4!AL$225)</f>
        <v>0</v>
      </c>
      <c r="AF93" s="169">
        <f>IF(ISERROR(Data4!AM$225),0,Data4!AM$225)</f>
        <v>0</v>
      </c>
      <c r="AG93" s="169">
        <f>IF(ISERROR(Data4!AN$225),0,Data4!AN$225)</f>
        <v>0</v>
      </c>
      <c r="AH93" s="169">
        <f>IF(ISERROR(Data4!AO$225),0,Data4!AO$225)</f>
        <v>0</v>
      </c>
      <c r="AI93" s="169">
        <f>IF(ISERROR(Data4!AP$225),0,Data4!AP$225)</f>
        <v>0</v>
      </c>
      <c r="AJ93" s="169">
        <f>IF(ISERROR(Data4!AQ$225),0,Data4!AQ$225)</f>
        <v>0</v>
      </c>
      <c r="AO93" s="3"/>
      <c r="AP93" s="3"/>
    </row>
    <row r="94" spans="2:42" hidden="1">
      <c r="B94" s="199" t="s">
        <v>341</v>
      </c>
      <c r="C94" s="181" t="str">
        <f>Data4!D$226</f>
        <v>-</v>
      </c>
      <c r="D94" s="65">
        <f>F94+NPV(FDN,G94:INDEX(G94:AJ94,PAL))</f>
        <v>0</v>
      </c>
      <c r="E94" s="169">
        <f t="shared" si="27"/>
        <v>0</v>
      </c>
      <c r="F94" s="169">
        <f>IF(ISERROR(Data4!M$226),0,Data4!M$226)</f>
        <v>0</v>
      </c>
      <c r="G94" s="169">
        <f>IF(ISERROR(Data4!N$226),0,Data4!N$226)</f>
        <v>0</v>
      </c>
      <c r="H94" s="169">
        <f>IF(ISERROR(Data4!O$226),0,Data4!O$226)</f>
        <v>0</v>
      </c>
      <c r="I94" s="169">
        <f>IF(ISERROR(Data4!P$226),0,Data4!P$226)</f>
        <v>0</v>
      </c>
      <c r="J94" s="169">
        <f>IF(ISERROR(Data4!Q$226),0,Data4!Q$226)</f>
        <v>0</v>
      </c>
      <c r="K94" s="169">
        <f>IF(ISERROR(Data4!R$226),0,Data4!R$226)</f>
        <v>0</v>
      </c>
      <c r="L94" s="169">
        <f>IF(ISERROR(Data4!S$226),0,Data4!S$226)</f>
        <v>0</v>
      </c>
      <c r="M94" s="169">
        <f>IF(ISERROR(Data4!T$226),0,Data4!T$226)</f>
        <v>0</v>
      </c>
      <c r="N94" s="169">
        <f>IF(ISERROR(Data4!U$226),0,Data4!U$226)</f>
        <v>0</v>
      </c>
      <c r="O94" s="169">
        <f>IF(ISERROR(Data4!V$226),0,Data4!V$226)</f>
        <v>0</v>
      </c>
      <c r="P94" s="169">
        <f>IF(ISERROR(Data4!W$226),0,Data4!W$226)</f>
        <v>0</v>
      </c>
      <c r="Q94" s="169">
        <f>IF(ISERROR(Data4!X$226),0,Data4!X$226)</f>
        <v>0</v>
      </c>
      <c r="R94" s="169">
        <f>IF(ISERROR(Data4!Y$226),0,Data4!Y$226)</f>
        <v>0</v>
      </c>
      <c r="S94" s="169">
        <f>IF(ISERROR(Data4!Z$226),0,Data4!Z$226)</f>
        <v>0</v>
      </c>
      <c r="T94" s="169">
        <f>IF(ISERROR(Data4!AA$226),0,Data4!AA$226)</f>
        <v>0</v>
      </c>
      <c r="U94" s="169">
        <f>IF(ISERROR(Data4!AB$226),0,Data4!AB$226)</f>
        <v>0</v>
      </c>
      <c r="V94" s="169">
        <f>IF(ISERROR(Data4!AC$226),0,Data4!AC$226)</f>
        <v>0</v>
      </c>
      <c r="W94" s="169">
        <f>IF(ISERROR(Data4!AD$226),0,Data4!AD$226)</f>
        <v>0</v>
      </c>
      <c r="X94" s="169">
        <f>IF(ISERROR(Data4!AE$226),0,Data4!AE$226)</f>
        <v>0</v>
      </c>
      <c r="Y94" s="169">
        <f>IF(ISERROR(Data4!AF$226),0,Data4!AF$226)</f>
        <v>0</v>
      </c>
      <c r="Z94" s="169">
        <f>IF(ISERROR(Data4!AG$226),0,Data4!AG$226)</f>
        <v>0</v>
      </c>
      <c r="AA94" s="169">
        <f>IF(ISERROR(Data4!AH$226),0,Data4!AH$226)</f>
        <v>0</v>
      </c>
      <c r="AB94" s="169">
        <f>IF(ISERROR(Data4!AI$226),0,Data4!AI$226)</f>
        <v>0</v>
      </c>
      <c r="AC94" s="169">
        <f>IF(ISERROR(Data4!AJ$226),0,Data4!AJ$226)</f>
        <v>0</v>
      </c>
      <c r="AD94" s="169">
        <f>IF(ISERROR(Data4!AK$226),0,Data4!AK$226)</f>
        <v>0</v>
      </c>
      <c r="AE94" s="169">
        <f>IF(ISERROR(Data4!AL$226),0,Data4!AL$226)</f>
        <v>0</v>
      </c>
      <c r="AF94" s="169">
        <f>IF(ISERROR(Data4!AM$226),0,Data4!AM$226)</f>
        <v>0</v>
      </c>
      <c r="AG94" s="169">
        <f>IF(ISERROR(Data4!AN$226),0,Data4!AN$226)</f>
        <v>0</v>
      </c>
      <c r="AH94" s="169">
        <f>IF(ISERROR(Data4!AO$226),0,Data4!AO$226)</f>
        <v>0</v>
      </c>
      <c r="AI94" s="169">
        <f>IF(ISERROR(Data4!AP$226),0,Data4!AP$226)</f>
        <v>0</v>
      </c>
      <c r="AJ94" s="169">
        <f>IF(ISERROR(Data4!AQ$226),0,Data4!AQ$226)</f>
        <v>0</v>
      </c>
      <c r="AO94" s="3"/>
      <c r="AP94" s="3"/>
    </row>
    <row r="95" spans="2:42" hidden="1">
      <c r="B95" s="199" t="s">
        <v>342</v>
      </c>
      <c r="C95" s="181" t="str">
        <f>Data4!D$227</f>
        <v>-</v>
      </c>
      <c r="D95" s="65">
        <f>F95+NPV(FDN,G95:INDEX(G95:AJ95,PAL))</f>
        <v>0</v>
      </c>
      <c r="E95" s="169">
        <f t="shared" si="27"/>
        <v>0</v>
      </c>
      <c r="F95" s="169">
        <f>IF(ISERROR(Data4!M$227),0,Data4!M$227)</f>
        <v>0</v>
      </c>
      <c r="G95" s="169">
        <f>IF(ISERROR(Data4!N$227),0,Data4!N$227)</f>
        <v>0</v>
      </c>
      <c r="H95" s="169">
        <f>IF(ISERROR(Data4!O$227),0,Data4!O$227)</f>
        <v>0</v>
      </c>
      <c r="I95" s="169">
        <f>IF(ISERROR(Data4!P$227),0,Data4!P$227)</f>
        <v>0</v>
      </c>
      <c r="J95" s="169">
        <f>IF(ISERROR(Data4!Q$227),0,Data4!Q$227)</f>
        <v>0</v>
      </c>
      <c r="K95" s="169">
        <f>IF(ISERROR(Data4!R$227),0,Data4!R$227)</f>
        <v>0</v>
      </c>
      <c r="L95" s="169">
        <f>IF(ISERROR(Data4!S$227),0,Data4!S$227)</f>
        <v>0</v>
      </c>
      <c r="M95" s="169">
        <f>IF(ISERROR(Data4!T$227),0,Data4!T$227)</f>
        <v>0</v>
      </c>
      <c r="N95" s="169">
        <f>IF(ISERROR(Data4!U$227),0,Data4!U$227)</f>
        <v>0</v>
      </c>
      <c r="O95" s="169">
        <f>IF(ISERROR(Data4!V$227),0,Data4!V$227)</f>
        <v>0</v>
      </c>
      <c r="P95" s="169">
        <f>IF(ISERROR(Data4!W$227),0,Data4!W$227)</f>
        <v>0</v>
      </c>
      <c r="Q95" s="169">
        <f>IF(ISERROR(Data4!X$227),0,Data4!X$227)</f>
        <v>0</v>
      </c>
      <c r="R95" s="169">
        <f>IF(ISERROR(Data4!Y$227),0,Data4!Y$227)</f>
        <v>0</v>
      </c>
      <c r="S95" s="169">
        <f>IF(ISERROR(Data4!Z$227),0,Data4!Z$227)</f>
        <v>0</v>
      </c>
      <c r="T95" s="169">
        <f>IF(ISERROR(Data4!AA$227),0,Data4!AA$227)</f>
        <v>0</v>
      </c>
      <c r="U95" s="169">
        <f>IF(ISERROR(Data4!AB$227),0,Data4!AB$227)</f>
        <v>0</v>
      </c>
      <c r="V95" s="169">
        <f>IF(ISERROR(Data4!AC$227),0,Data4!AC$227)</f>
        <v>0</v>
      </c>
      <c r="W95" s="169">
        <f>IF(ISERROR(Data4!AD$227),0,Data4!AD$227)</f>
        <v>0</v>
      </c>
      <c r="X95" s="169">
        <f>IF(ISERROR(Data4!AE$227),0,Data4!AE$227)</f>
        <v>0</v>
      </c>
      <c r="Y95" s="169">
        <f>IF(ISERROR(Data4!AF$227),0,Data4!AF$227)</f>
        <v>0</v>
      </c>
      <c r="Z95" s="169">
        <f>IF(ISERROR(Data4!AG$227),0,Data4!AG$227)</f>
        <v>0</v>
      </c>
      <c r="AA95" s="169">
        <f>IF(ISERROR(Data4!AH$227),0,Data4!AH$227)</f>
        <v>0</v>
      </c>
      <c r="AB95" s="169">
        <f>IF(ISERROR(Data4!AI$227),0,Data4!AI$227)</f>
        <v>0</v>
      </c>
      <c r="AC95" s="169">
        <f>IF(ISERROR(Data4!AJ$227),0,Data4!AJ$227)</f>
        <v>0</v>
      </c>
      <c r="AD95" s="169">
        <f>IF(ISERROR(Data4!AK$227),0,Data4!AK$227)</f>
        <v>0</v>
      </c>
      <c r="AE95" s="169">
        <f>IF(ISERROR(Data4!AL$227),0,Data4!AL$227)</f>
        <v>0</v>
      </c>
      <c r="AF95" s="169">
        <f>IF(ISERROR(Data4!AM$227),0,Data4!AM$227)</f>
        <v>0</v>
      </c>
      <c r="AG95" s="169">
        <f>IF(ISERROR(Data4!AN$227),0,Data4!AN$227)</f>
        <v>0</v>
      </c>
      <c r="AH95" s="169">
        <f>IF(ISERROR(Data4!AO$227),0,Data4!AO$227)</f>
        <v>0</v>
      </c>
      <c r="AI95" s="169">
        <f>IF(ISERROR(Data4!AP$227),0,Data4!AP$227)</f>
        <v>0</v>
      </c>
      <c r="AJ95" s="169">
        <f>IF(ISERROR(Data4!AQ$227),0,Data4!AQ$227)</f>
        <v>0</v>
      </c>
      <c r="AO95" s="3"/>
      <c r="AP95" s="3"/>
    </row>
    <row r="96" spans="2:42" hidden="1">
      <c r="B96" s="199" t="s">
        <v>343</v>
      </c>
      <c r="C96" s="181" t="str">
        <f>Data4!D$228</f>
        <v>-</v>
      </c>
      <c r="D96" s="65">
        <f>F96+NPV(FDN,G96:INDEX(G96:AJ96,PAL))</f>
        <v>0</v>
      </c>
      <c r="E96" s="169">
        <f t="shared" si="27"/>
        <v>0</v>
      </c>
      <c r="F96" s="169">
        <f>IF(ISERROR(Data4!M$228),0,Data4!M$228)</f>
        <v>0</v>
      </c>
      <c r="G96" s="169">
        <f>IF(ISERROR(Data4!N$228),0,Data4!N$228)</f>
        <v>0</v>
      </c>
      <c r="H96" s="169">
        <f>IF(ISERROR(Data4!O$228),0,Data4!O$228)</f>
        <v>0</v>
      </c>
      <c r="I96" s="169">
        <f>IF(ISERROR(Data4!P$228),0,Data4!P$228)</f>
        <v>0</v>
      </c>
      <c r="J96" s="169">
        <f>IF(ISERROR(Data4!Q$228),0,Data4!Q$228)</f>
        <v>0</v>
      </c>
      <c r="K96" s="169">
        <f>IF(ISERROR(Data4!R$228),0,Data4!R$228)</f>
        <v>0</v>
      </c>
      <c r="L96" s="169">
        <f>IF(ISERROR(Data4!S$228),0,Data4!S$228)</f>
        <v>0</v>
      </c>
      <c r="M96" s="169">
        <f>IF(ISERROR(Data4!T$228),0,Data4!T$228)</f>
        <v>0</v>
      </c>
      <c r="N96" s="169">
        <f>IF(ISERROR(Data4!U$228),0,Data4!U$228)</f>
        <v>0</v>
      </c>
      <c r="O96" s="169">
        <f>IF(ISERROR(Data4!V$228),0,Data4!V$228)</f>
        <v>0</v>
      </c>
      <c r="P96" s="169">
        <f>IF(ISERROR(Data4!W$228),0,Data4!W$228)</f>
        <v>0</v>
      </c>
      <c r="Q96" s="169">
        <f>IF(ISERROR(Data4!X$228),0,Data4!X$228)</f>
        <v>0</v>
      </c>
      <c r="R96" s="169">
        <f>IF(ISERROR(Data4!Y$228),0,Data4!Y$228)</f>
        <v>0</v>
      </c>
      <c r="S96" s="169">
        <f>IF(ISERROR(Data4!Z$228),0,Data4!Z$228)</f>
        <v>0</v>
      </c>
      <c r="T96" s="169">
        <f>IF(ISERROR(Data4!AA$228),0,Data4!AA$228)</f>
        <v>0</v>
      </c>
      <c r="U96" s="169">
        <f>IF(ISERROR(Data4!AB$228),0,Data4!AB$228)</f>
        <v>0</v>
      </c>
      <c r="V96" s="169">
        <f>IF(ISERROR(Data4!AC$228),0,Data4!AC$228)</f>
        <v>0</v>
      </c>
      <c r="W96" s="169">
        <f>IF(ISERROR(Data4!AD$228),0,Data4!AD$228)</f>
        <v>0</v>
      </c>
      <c r="X96" s="169">
        <f>IF(ISERROR(Data4!AE$228),0,Data4!AE$228)</f>
        <v>0</v>
      </c>
      <c r="Y96" s="169">
        <f>IF(ISERROR(Data4!AF$228),0,Data4!AF$228)</f>
        <v>0</v>
      </c>
      <c r="Z96" s="169">
        <f>IF(ISERROR(Data4!AG$228),0,Data4!AG$228)</f>
        <v>0</v>
      </c>
      <c r="AA96" s="169">
        <f>IF(ISERROR(Data4!AH$228),0,Data4!AH$228)</f>
        <v>0</v>
      </c>
      <c r="AB96" s="169">
        <f>IF(ISERROR(Data4!AI$228),0,Data4!AI$228)</f>
        <v>0</v>
      </c>
      <c r="AC96" s="169">
        <f>IF(ISERROR(Data4!AJ$228),0,Data4!AJ$228)</f>
        <v>0</v>
      </c>
      <c r="AD96" s="169">
        <f>IF(ISERROR(Data4!AK$228),0,Data4!AK$228)</f>
        <v>0</v>
      </c>
      <c r="AE96" s="169">
        <f>IF(ISERROR(Data4!AL$228),0,Data4!AL$228)</f>
        <v>0</v>
      </c>
      <c r="AF96" s="169">
        <f>IF(ISERROR(Data4!AM$228),0,Data4!AM$228)</f>
        <v>0</v>
      </c>
      <c r="AG96" s="169">
        <f>IF(ISERROR(Data4!AN$228),0,Data4!AN$228)</f>
        <v>0</v>
      </c>
      <c r="AH96" s="169">
        <f>IF(ISERROR(Data4!AO$228),0,Data4!AO$228)</f>
        <v>0</v>
      </c>
      <c r="AI96" s="169">
        <f>IF(ISERROR(Data4!AP$228),0,Data4!AP$228)</f>
        <v>0</v>
      </c>
      <c r="AJ96" s="169">
        <f>IF(ISERROR(Data4!AQ$228),0,Data4!AQ$228)</f>
        <v>0</v>
      </c>
      <c r="AO96" s="3"/>
      <c r="AP96" s="3"/>
    </row>
    <row r="97" spans="2:42" hidden="1">
      <c r="B97" s="66" t="s">
        <v>53</v>
      </c>
      <c r="C97" s="180" t="str">
        <f>IF(Kalba="EN",Data2!C$76,Data2!B$76) &amp; " "&amp; IF(Kalba="EN",Data2!C$77,Data2!B$77)</f>
        <v>SE žala (pasirinkite SE žalos komponentą)</v>
      </c>
      <c r="D97" s="62">
        <f>ROUND(SUM(D98:D100),0)</f>
        <v>0</v>
      </c>
      <c r="E97" s="62">
        <f>ROUND(SUM(E98:E100),0)</f>
        <v>0</v>
      </c>
      <c r="F97" s="62">
        <f>ROUND(SUM(F98:F100),0)</f>
        <v>0</v>
      </c>
      <c r="G97" s="62">
        <f t="shared" ref="G97:AJ97" si="28">ROUND(SUM(G98:G100),0)</f>
        <v>0</v>
      </c>
      <c r="H97" s="62">
        <f t="shared" si="28"/>
        <v>0</v>
      </c>
      <c r="I97" s="62">
        <f t="shared" si="28"/>
        <v>0</v>
      </c>
      <c r="J97" s="62">
        <f t="shared" si="28"/>
        <v>0</v>
      </c>
      <c r="K97" s="62">
        <f t="shared" si="28"/>
        <v>0</v>
      </c>
      <c r="L97" s="62">
        <f t="shared" si="28"/>
        <v>0</v>
      </c>
      <c r="M97" s="62">
        <f t="shared" si="28"/>
        <v>0</v>
      </c>
      <c r="N97" s="62">
        <f t="shared" si="28"/>
        <v>0</v>
      </c>
      <c r="O97" s="62">
        <f t="shared" si="28"/>
        <v>0</v>
      </c>
      <c r="P97" s="62">
        <f t="shared" si="28"/>
        <v>0</v>
      </c>
      <c r="Q97" s="62">
        <f t="shared" si="28"/>
        <v>0</v>
      </c>
      <c r="R97" s="62">
        <f t="shared" si="28"/>
        <v>0</v>
      </c>
      <c r="S97" s="62">
        <f t="shared" si="28"/>
        <v>0</v>
      </c>
      <c r="T97" s="62">
        <f t="shared" si="28"/>
        <v>0</v>
      </c>
      <c r="U97" s="62">
        <f t="shared" si="28"/>
        <v>0</v>
      </c>
      <c r="V97" s="62">
        <f t="shared" si="28"/>
        <v>0</v>
      </c>
      <c r="W97" s="62">
        <f t="shared" si="28"/>
        <v>0</v>
      </c>
      <c r="X97" s="62">
        <f t="shared" si="28"/>
        <v>0</v>
      </c>
      <c r="Y97" s="62">
        <f t="shared" si="28"/>
        <v>0</v>
      </c>
      <c r="Z97" s="62">
        <f t="shared" si="28"/>
        <v>0</v>
      </c>
      <c r="AA97" s="62">
        <f t="shared" si="28"/>
        <v>0</v>
      </c>
      <c r="AB97" s="62">
        <f t="shared" si="28"/>
        <v>0</v>
      </c>
      <c r="AC97" s="62">
        <f t="shared" si="28"/>
        <v>0</v>
      </c>
      <c r="AD97" s="62">
        <f t="shared" si="28"/>
        <v>0</v>
      </c>
      <c r="AE97" s="62">
        <f t="shared" si="28"/>
        <v>0</v>
      </c>
      <c r="AF97" s="62">
        <f t="shared" si="28"/>
        <v>0</v>
      </c>
      <c r="AG97" s="62">
        <f t="shared" si="28"/>
        <v>0</v>
      </c>
      <c r="AH97" s="62">
        <f t="shared" si="28"/>
        <v>0</v>
      </c>
      <c r="AI97" s="62">
        <f t="shared" si="28"/>
        <v>0</v>
      </c>
      <c r="AJ97" s="62">
        <f t="shared" si="28"/>
        <v>0</v>
      </c>
      <c r="AO97" s="3"/>
      <c r="AP97" s="3"/>
    </row>
    <row r="98" spans="2:42" hidden="1">
      <c r="B98" s="199" t="s">
        <v>344</v>
      </c>
      <c r="C98" s="181" t="str">
        <f>Data4!D$230</f>
        <v>-</v>
      </c>
      <c r="D98" s="65">
        <f>F98+NPV(FDN,G98:INDEX(G98:AJ98,PAL))</f>
        <v>0</v>
      </c>
      <c r="E98" s="65">
        <f>SUMIF($F$5:$AJ$5,"&lt;="&amp;PAL,$F98:$AJ98)</f>
        <v>0</v>
      </c>
      <c r="F98" s="169">
        <f>IF(ISERROR(Data4!M$230),0,Data4!M$230)</f>
        <v>0</v>
      </c>
      <c r="G98" s="169">
        <f>IF(ISERROR(Data4!N$230),0,Data4!N$230)</f>
        <v>0</v>
      </c>
      <c r="H98" s="169">
        <f>IF(ISERROR(Data4!O$230),0,Data4!O$230)</f>
        <v>0</v>
      </c>
      <c r="I98" s="169">
        <f>IF(ISERROR(Data4!P$230),0,Data4!P$230)</f>
        <v>0</v>
      </c>
      <c r="J98" s="169">
        <f>IF(ISERROR(Data4!Q$230),0,Data4!Q$230)</f>
        <v>0</v>
      </c>
      <c r="K98" s="169">
        <f>IF(ISERROR(Data4!R$230),0,Data4!R$230)</f>
        <v>0</v>
      </c>
      <c r="L98" s="169">
        <f>IF(ISERROR(Data4!S$230),0,Data4!S$230)</f>
        <v>0</v>
      </c>
      <c r="M98" s="169">
        <f>IF(ISERROR(Data4!T$230),0,Data4!T$230)</f>
        <v>0</v>
      </c>
      <c r="N98" s="169">
        <f>IF(ISERROR(Data4!U$230),0,Data4!U$230)</f>
        <v>0</v>
      </c>
      <c r="O98" s="169">
        <f>IF(ISERROR(Data4!V$230),0,Data4!V$230)</f>
        <v>0</v>
      </c>
      <c r="P98" s="169">
        <f>IF(ISERROR(Data4!W$230),0,Data4!W$230)</f>
        <v>0</v>
      </c>
      <c r="Q98" s="169">
        <f>IF(ISERROR(Data4!X$230),0,Data4!X$230)</f>
        <v>0</v>
      </c>
      <c r="R98" s="169">
        <f>IF(ISERROR(Data4!Y$230),0,Data4!Y$230)</f>
        <v>0</v>
      </c>
      <c r="S98" s="169">
        <f>IF(ISERROR(Data4!Z$230),0,Data4!Z$230)</f>
        <v>0</v>
      </c>
      <c r="T98" s="169">
        <f>IF(ISERROR(Data4!AA$230),0,Data4!AA$230)</f>
        <v>0</v>
      </c>
      <c r="U98" s="169">
        <f>IF(ISERROR(Data4!AB$230),0,Data4!AB$230)</f>
        <v>0</v>
      </c>
      <c r="V98" s="169">
        <f>IF(ISERROR(Data4!AC$230),0,Data4!AC$230)</f>
        <v>0</v>
      </c>
      <c r="W98" s="169">
        <f>IF(ISERROR(Data4!AD$230),0,Data4!AD$230)</f>
        <v>0</v>
      </c>
      <c r="X98" s="169">
        <f>IF(ISERROR(Data4!AE$230),0,Data4!AE$230)</f>
        <v>0</v>
      </c>
      <c r="Y98" s="169">
        <f>IF(ISERROR(Data4!AF$230),0,Data4!AF$230)</f>
        <v>0</v>
      </c>
      <c r="Z98" s="169">
        <f>IF(ISERROR(Data4!AG$230),0,Data4!AG$230)</f>
        <v>0</v>
      </c>
      <c r="AA98" s="169">
        <f>IF(ISERROR(Data4!AH$230),0,Data4!AH$230)</f>
        <v>0</v>
      </c>
      <c r="AB98" s="169">
        <f>IF(ISERROR(Data4!AI$230),0,Data4!AI$230)</f>
        <v>0</v>
      </c>
      <c r="AC98" s="169">
        <f>IF(ISERROR(Data4!AJ$230),0,Data4!AJ$230)</f>
        <v>0</v>
      </c>
      <c r="AD98" s="169">
        <f>IF(ISERROR(Data4!AK$230),0,Data4!AK$230)</f>
        <v>0</v>
      </c>
      <c r="AE98" s="169">
        <f>IF(ISERROR(Data4!AL$230),0,Data4!AL$230)</f>
        <v>0</v>
      </c>
      <c r="AF98" s="169">
        <f>IF(ISERROR(Data4!AM$230),0,Data4!AM$230)</f>
        <v>0</v>
      </c>
      <c r="AG98" s="169">
        <f>IF(ISERROR(Data4!AN$230),0,Data4!AN$230)</f>
        <v>0</v>
      </c>
      <c r="AH98" s="169">
        <f>IF(ISERROR(Data4!AO$230),0,Data4!AO$230)</f>
        <v>0</v>
      </c>
      <c r="AI98" s="169">
        <f>IF(ISERROR(Data4!AP$230),0,Data4!AP$230)</f>
        <v>0</v>
      </c>
      <c r="AJ98" s="169">
        <f>IF(ISERROR(Data4!AQ$230),0,Data4!AQ$230)</f>
        <v>0</v>
      </c>
      <c r="AO98" s="3"/>
      <c r="AP98" s="3"/>
    </row>
    <row r="99" spans="2:42" hidden="1">
      <c r="B99" s="199" t="s">
        <v>345</v>
      </c>
      <c r="C99" s="181" t="str">
        <f>Data4!D$231</f>
        <v>-</v>
      </c>
      <c r="D99" s="65">
        <f>F99+NPV(FDN,G99:INDEX(G99:AJ99,PAL))</f>
        <v>0</v>
      </c>
      <c r="E99" s="65">
        <f>SUMIF($F$5:$AJ$5,"&lt;="&amp;PAL,$F99:$AJ99)</f>
        <v>0</v>
      </c>
      <c r="F99" s="169">
        <f>IF(ISERROR(Data4!M$231),0,Data4!M$231)</f>
        <v>0</v>
      </c>
      <c r="G99" s="169">
        <f>IF(ISERROR(Data4!N$231),0,Data4!N$231)</f>
        <v>0</v>
      </c>
      <c r="H99" s="169">
        <f>IF(ISERROR(Data4!O$231),0,Data4!O$231)</f>
        <v>0</v>
      </c>
      <c r="I99" s="169">
        <f>IF(ISERROR(Data4!P$231),0,Data4!P$231)</f>
        <v>0</v>
      </c>
      <c r="J99" s="169">
        <f>IF(ISERROR(Data4!Q$231),0,Data4!Q$231)</f>
        <v>0</v>
      </c>
      <c r="K99" s="169">
        <f>IF(ISERROR(Data4!R$231),0,Data4!R$231)</f>
        <v>0</v>
      </c>
      <c r="L99" s="169">
        <f>IF(ISERROR(Data4!S$231),0,Data4!S$231)</f>
        <v>0</v>
      </c>
      <c r="M99" s="169">
        <f>IF(ISERROR(Data4!T$231),0,Data4!T$231)</f>
        <v>0</v>
      </c>
      <c r="N99" s="169">
        <f>IF(ISERROR(Data4!U$231),0,Data4!U$231)</f>
        <v>0</v>
      </c>
      <c r="O99" s="169">
        <f>IF(ISERROR(Data4!V$231),0,Data4!V$231)</f>
        <v>0</v>
      </c>
      <c r="P99" s="169">
        <f>IF(ISERROR(Data4!W$231),0,Data4!W$231)</f>
        <v>0</v>
      </c>
      <c r="Q99" s="169">
        <f>IF(ISERROR(Data4!X$231),0,Data4!X$231)</f>
        <v>0</v>
      </c>
      <c r="R99" s="169">
        <f>IF(ISERROR(Data4!Y$231),0,Data4!Y$231)</f>
        <v>0</v>
      </c>
      <c r="S99" s="169">
        <f>IF(ISERROR(Data4!Z$231),0,Data4!Z$231)</f>
        <v>0</v>
      </c>
      <c r="T99" s="169">
        <f>IF(ISERROR(Data4!AA$231),0,Data4!AA$231)</f>
        <v>0</v>
      </c>
      <c r="U99" s="169">
        <f>IF(ISERROR(Data4!AB$231),0,Data4!AB$231)</f>
        <v>0</v>
      </c>
      <c r="V99" s="169">
        <f>IF(ISERROR(Data4!AC$231),0,Data4!AC$231)</f>
        <v>0</v>
      </c>
      <c r="W99" s="169">
        <f>IF(ISERROR(Data4!AD$231),0,Data4!AD$231)</f>
        <v>0</v>
      </c>
      <c r="X99" s="169">
        <f>IF(ISERROR(Data4!AE$231),0,Data4!AE$231)</f>
        <v>0</v>
      </c>
      <c r="Y99" s="169">
        <f>IF(ISERROR(Data4!AF$231),0,Data4!AF$231)</f>
        <v>0</v>
      </c>
      <c r="Z99" s="169">
        <f>IF(ISERROR(Data4!AG$231),0,Data4!AG$231)</f>
        <v>0</v>
      </c>
      <c r="AA99" s="169">
        <f>IF(ISERROR(Data4!AH$231),0,Data4!AH$231)</f>
        <v>0</v>
      </c>
      <c r="AB99" s="169">
        <f>IF(ISERROR(Data4!AI$231),0,Data4!AI$231)</f>
        <v>0</v>
      </c>
      <c r="AC99" s="169">
        <f>IF(ISERROR(Data4!AJ$231),0,Data4!AJ$231)</f>
        <v>0</v>
      </c>
      <c r="AD99" s="169">
        <f>IF(ISERROR(Data4!AK$231),0,Data4!AK$231)</f>
        <v>0</v>
      </c>
      <c r="AE99" s="169">
        <f>IF(ISERROR(Data4!AL$231),0,Data4!AL$231)</f>
        <v>0</v>
      </c>
      <c r="AF99" s="169">
        <f>IF(ISERROR(Data4!AM$231),0,Data4!AM$231)</f>
        <v>0</v>
      </c>
      <c r="AG99" s="169">
        <f>IF(ISERROR(Data4!AN$231),0,Data4!AN$231)</f>
        <v>0</v>
      </c>
      <c r="AH99" s="169">
        <f>IF(ISERROR(Data4!AO$231),0,Data4!AO$231)</f>
        <v>0</v>
      </c>
      <c r="AI99" s="169">
        <f>IF(ISERROR(Data4!AP$231),0,Data4!AP$231)</f>
        <v>0</v>
      </c>
      <c r="AJ99" s="169">
        <f>IF(ISERROR(Data4!AQ$231),0,Data4!AQ$231)</f>
        <v>0</v>
      </c>
      <c r="AO99" s="3"/>
      <c r="AP99" s="3"/>
    </row>
    <row r="100" spans="2:42" hidden="1">
      <c r="B100" s="199" t="s">
        <v>346</v>
      </c>
      <c r="C100" s="181" t="str">
        <f>Data4!D$232</f>
        <v>-</v>
      </c>
      <c r="D100" s="65">
        <f>F100+NPV(FDN,G100:INDEX(G100:AJ100,PAL))</f>
        <v>0</v>
      </c>
      <c r="E100" s="65">
        <f>SUMIF($F$5:$AJ$5,"&lt;="&amp;PAL,$F100:$AJ100)</f>
        <v>0</v>
      </c>
      <c r="F100" s="169">
        <f>IF(ISERROR(Data4!M$232),0,Data4!M$232)</f>
        <v>0</v>
      </c>
      <c r="G100" s="169">
        <f>IF(ISERROR(Data4!N$232),0,Data4!N$232)</f>
        <v>0</v>
      </c>
      <c r="H100" s="169">
        <f>IF(ISERROR(Data4!O$232),0,Data4!O$232)</f>
        <v>0</v>
      </c>
      <c r="I100" s="169">
        <f>IF(ISERROR(Data4!P$232),0,Data4!P$232)</f>
        <v>0</v>
      </c>
      <c r="J100" s="169">
        <f>IF(ISERROR(Data4!Q$232),0,Data4!Q$232)</f>
        <v>0</v>
      </c>
      <c r="K100" s="169">
        <f>IF(ISERROR(Data4!R$232),0,Data4!R$232)</f>
        <v>0</v>
      </c>
      <c r="L100" s="169">
        <f>IF(ISERROR(Data4!S$232),0,Data4!S$232)</f>
        <v>0</v>
      </c>
      <c r="M100" s="169">
        <f>IF(ISERROR(Data4!T$232),0,Data4!T$232)</f>
        <v>0</v>
      </c>
      <c r="N100" s="169">
        <f>IF(ISERROR(Data4!U$232),0,Data4!U$232)</f>
        <v>0</v>
      </c>
      <c r="O100" s="169">
        <f>IF(ISERROR(Data4!V$232),0,Data4!V$232)</f>
        <v>0</v>
      </c>
      <c r="P100" s="169">
        <f>IF(ISERROR(Data4!W$232),0,Data4!W$232)</f>
        <v>0</v>
      </c>
      <c r="Q100" s="169">
        <f>IF(ISERROR(Data4!X$232),0,Data4!X$232)</f>
        <v>0</v>
      </c>
      <c r="R100" s="169">
        <f>IF(ISERROR(Data4!Y$232),0,Data4!Y$232)</f>
        <v>0</v>
      </c>
      <c r="S100" s="169">
        <f>IF(ISERROR(Data4!Z$232),0,Data4!Z$232)</f>
        <v>0</v>
      </c>
      <c r="T100" s="169">
        <f>IF(ISERROR(Data4!AA$232),0,Data4!AA$232)</f>
        <v>0</v>
      </c>
      <c r="U100" s="169">
        <f>IF(ISERROR(Data4!AB$232),0,Data4!AB$232)</f>
        <v>0</v>
      </c>
      <c r="V100" s="169">
        <f>IF(ISERROR(Data4!AC$232),0,Data4!AC$232)</f>
        <v>0</v>
      </c>
      <c r="W100" s="169">
        <f>IF(ISERROR(Data4!AD$232),0,Data4!AD$232)</f>
        <v>0</v>
      </c>
      <c r="X100" s="169">
        <f>IF(ISERROR(Data4!AE$232),0,Data4!AE$232)</f>
        <v>0</v>
      </c>
      <c r="Y100" s="169">
        <f>IF(ISERROR(Data4!AF$232),0,Data4!AF$232)</f>
        <v>0</v>
      </c>
      <c r="Z100" s="169">
        <f>IF(ISERROR(Data4!AG$232),0,Data4!AG$232)</f>
        <v>0</v>
      </c>
      <c r="AA100" s="169">
        <f>IF(ISERROR(Data4!AH$232),0,Data4!AH$232)</f>
        <v>0</v>
      </c>
      <c r="AB100" s="169">
        <f>IF(ISERROR(Data4!AI$232),0,Data4!AI$232)</f>
        <v>0</v>
      </c>
      <c r="AC100" s="169">
        <f>IF(ISERROR(Data4!AJ$232),0,Data4!AJ$232)</f>
        <v>0</v>
      </c>
      <c r="AD100" s="169">
        <f>IF(ISERROR(Data4!AK$232),0,Data4!AK$232)</f>
        <v>0</v>
      </c>
      <c r="AE100" s="169">
        <f>IF(ISERROR(Data4!AL$232),0,Data4!AL$232)</f>
        <v>0</v>
      </c>
      <c r="AF100" s="169">
        <f>IF(ISERROR(Data4!AM$232),0,Data4!AM$232)</f>
        <v>0</v>
      </c>
      <c r="AG100" s="169">
        <f>IF(ISERROR(Data4!AN$232),0,Data4!AN$232)</f>
        <v>0</v>
      </c>
      <c r="AH100" s="169">
        <f>IF(ISERROR(Data4!AO$232),0,Data4!AO$232)</f>
        <v>0</v>
      </c>
      <c r="AI100" s="169">
        <f>IF(ISERROR(Data4!AP$232),0,Data4!AP$232)</f>
        <v>0</v>
      </c>
      <c r="AJ100" s="169">
        <f>IF(ISERROR(Data4!AQ$232),0,Data4!AQ$232)</f>
        <v>0</v>
      </c>
      <c r="AO100" s="3"/>
      <c r="AP100" s="3"/>
    </row>
  </sheetData>
  <sheetProtection algorithmName="SHA-512" hashValue="P/Cy1vm6G5/8veVMO6+qan6CzAldf4X9fKRpkNC6t7pLle3JasVVLRqN+rT/g+Xcvyk/VrbQWv7/mgMO3k+Vdg==" saltValue="1Zl6B/BpGKwPqMMhiD2Otg==" spinCount="100000" sheet="1" objects="1" scenarios="1"/>
  <mergeCells count="5">
    <mergeCell ref="B86:C86"/>
    <mergeCell ref="C2:E2"/>
    <mergeCell ref="C3:E3"/>
    <mergeCell ref="C4:E4"/>
    <mergeCell ref="AP4:AY4"/>
  </mergeCells>
  <conditionalFormatting sqref="B7:C48 B56:C56 B49:B55 B57:B59">
    <cfRule type="expression" dxfId="166" priority="4" stopIfTrue="1">
      <formula>$AO7=1</formula>
    </cfRule>
  </conditionalFormatting>
  <conditionalFormatting sqref="C4:E4">
    <cfRule type="expression" dxfId="165" priority="3" stopIfTrue="1">
      <formula>LEN($C$4)&gt;0</formula>
    </cfRule>
  </conditionalFormatting>
  <conditionalFormatting sqref="B88:C100">
    <cfRule type="expression" dxfId="164" priority="5" stopIfTrue="1">
      <formula>#REF!=1</formula>
    </cfRule>
  </conditionalFormatting>
  <conditionalFormatting sqref="C57:C59">
    <cfRule type="expression" dxfId="163" priority="1" stopIfTrue="1">
      <formula>$AO57=1</formula>
    </cfRule>
  </conditionalFormatting>
  <dataValidations xWindow="519" yWindow="522" count="2">
    <dataValidation type="decimal" allowBlank="1" showInputMessage="1" showErrorMessage="1" sqref="F18:AJ20 F23:AJ29 F33:AJ33 F37:AJ40 F42:AJ43 F45:AJ46 F8:AJ16 F90:AJ96 F49:AJ55 F98:AJ100 F57:AJ59">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06A5BC70-DEE6-4BA3-84AC-8D827042D1A6}">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19" yWindow="522" count="2">
        <x14:dataValidation type="list" allowBlank="1" showInputMessage="1" showErrorMessage="1" prompt="Prašome naudos komponentą pasirinkti iš siūlomo sąrašo. Jeigu sąrašas tusčias, jūs jau esate pasirinkę visus galimus naudos kompentus.">
          <x14:formula1>
            <xm:f>IF(Data0!$DM$2&lt;&gt;"",OFFSET(Data0!$DM$1,INDEX( MATCH(1,(--(Data0!$DM$2:$DM$61&lt;&gt;"")),0),1),0,SUMPRODUCT(--(LEN(Data0!$DM$2:$DM$61)&gt;0)),1),OFFSET(Data0!$DM$2,INDEX( MATCH(1,(--(Data0!$DM$3:$DM$61&lt;&gt;"")),0),1),0,SUMPRODUCT(--(LEN(Data0!$DM$3:$DM$61)&gt;0)),1))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IF(Data0!$DO$2&lt;&gt;"",OFFSET(Data0!$DO$1,INDEX( MATCH(1,(--(Data0!$DO$2:$DO$61&lt;&gt;"")),0),1),0,SUMPRODUCT(--(LEN(Data0!$DO$2:$DO$61)&gt;0)),1),OFFSET(Data0!$DO$2,INDEX( MATCH(1,(--(Data0!$DO$3:$DO$61&lt;&gt;"")),0),1),0,SUMPRODUCT(--(LEN(Data0!$DO$3:$DO$61)&gt;0)),1))</xm:f>
          </x14:formula1>
          <xm:sqref>C57:C59</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tabColor rgb="FFFAFAC8"/>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E6" sqref="E6"/>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6" customWidth="1"/>
    <col min="32" max="36" width="12.7109375" style="26" hidden="1" customWidth="1"/>
    <col min="37" max="37" width="1.28515625" style="3" customWidth="1"/>
    <col min="38" max="39" width="9.140625" style="3" hidden="1" customWidth="1"/>
    <col min="40" max="40" width="25.42578125" style="3" hidden="1" customWidth="1"/>
    <col min="41" max="41" width="27.5703125" style="26" hidden="1" customWidth="1"/>
    <col min="42" max="42" width="9.140625" style="52"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6"/>
      <c r="AW1" s="26"/>
      <c r="AX1" s="26"/>
      <c r="AY1" s="26"/>
      <c r="AZ1" s="26"/>
      <c r="BA1" s="26"/>
      <c r="BB1" s="26"/>
      <c r="BC1" s="26"/>
    </row>
    <row r="2" spans="2:55" ht="27.75" customHeight="1">
      <c r="B2" s="164"/>
      <c r="C2" s="929" t="str">
        <f>UPPER('1'!M36)&amp;"
"&amp;UPPER('1'!M37)</f>
        <v xml:space="preserve">PAPILDOMAS INVESTAVIMO OBJEKTAS (C)
</v>
      </c>
      <c r="D2" s="929"/>
      <c r="E2" s="929"/>
    </row>
    <row r="3" spans="2:55" ht="26.25" customHeight="1" thickBot="1">
      <c r="B3" s="165"/>
      <c r="C3" s="930" t="str">
        <f>"Alternatyva """&amp;Data0!O18&amp;""""</f>
        <v>Alternatyva ""</v>
      </c>
      <c r="D3" s="930"/>
      <c r="E3" s="930"/>
      <c r="G3" s="2"/>
    </row>
    <row r="4" spans="2:55" ht="26.25" customHeight="1">
      <c r="B4" s="53"/>
      <c r="C4" s="932" t="str">
        <f ca="1">IF(ISERROR(AZ6),"",AZ6)</f>
        <v/>
      </c>
      <c r="D4" s="932"/>
      <c r="E4" s="932"/>
      <c r="G4" s="2"/>
      <c r="AM4" s="384" t="s">
        <v>607</v>
      </c>
      <c r="AN4" s="514" t="s">
        <v>967</v>
      </c>
      <c r="AO4" s="386" t="s">
        <v>382</v>
      </c>
      <c r="AP4" s="927" t="s">
        <v>376</v>
      </c>
      <c r="AQ4" s="927"/>
      <c r="AR4" s="927"/>
      <c r="AS4" s="927"/>
      <c r="AT4" s="927"/>
      <c r="AU4" s="927"/>
      <c r="AV4" s="927"/>
      <c r="AW4" s="927"/>
      <c r="AX4" s="927"/>
      <c r="AY4" s="928"/>
      <c r="AZ4" s="385" t="s">
        <v>378</v>
      </c>
    </row>
    <row r="5" spans="2:55">
      <c r="B5" s="54" t="str">
        <f>IF(Kalba="EN",Data2!C30,Data2!B30)</f>
        <v>Projekto įgyvendinimo metai</v>
      </c>
      <c r="C5" s="55"/>
      <c r="D5" s="56" t="s">
        <v>331</v>
      </c>
      <c r="E5" s="57"/>
      <c r="F5" s="58">
        <f>Data4!M1</f>
        <v>0</v>
      </c>
      <c r="G5" s="58">
        <f>Data4!N1</f>
        <v>1</v>
      </c>
      <c r="H5" s="58">
        <f>Data4!O1</f>
        <v>2</v>
      </c>
      <c r="I5" s="58">
        <f>Data4!P1</f>
        <v>3</v>
      </c>
      <c r="J5" s="58">
        <f>Data4!Q1</f>
        <v>4</v>
      </c>
      <c r="K5" s="58">
        <f>Data4!R1</f>
        <v>5</v>
      </c>
      <c r="L5" s="58">
        <f>Data4!S1</f>
        <v>6</v>
      </c>
      <c r="M5" s="58">
        <f>Data4!T1</f>
        <v>7</v>
      </c>
      <c r="N5" s="58">
        <f>Data4!U1</f>
        <v>8</v>
      </c>
      <c r="O5" s="58">
        <f>Data4!V1</f>
        <v>9</v>
      </c>
      <c r="P5" s="58">
        <f>Data4!W1</f>
        <v>10</v>
      </c>
      <c r="Q5" s="58">
        <f>Data4!X1</f>
        <v>11</v>
      </c>
      <c r="R5" s="58">
        <f>Data4!Y1</f>
        <v>12</v>
      </c>
      <c r="S5" s="58">
        <f>Data4!Z1</f>
        <v>13</v>
      </c>
      <c r="T5" s="58">
        <f>Data4!AA1</f>
        <v>14</v>
      </c>
      <c r="U5" s="58">
        <f>Data4!AB1</f>
        <v>15</v>
      </c>
      <c r="V5" s="58">
        <f>Data4!AC1</f>
        <v>16</v>
      </c>
      <c r="W5" s="58">
        <f>Data4!AD1</f>
        <v>17</v>
      </c>
      <c r="X5" s="58">
        <f>Data4!AE1</f>
        <v>18</v>
      </c>
      <c r="Y5" s="58">
        <f>Data4!AF1</f>
        <v>19</v>
      </c>
      <c r="Z5" s="58">
        <f>Data4!AG1</f>
        <v>20</v>
      </c>
      <c r="AA5" s="58">
        <f>Data4!AH1</f>
        <v>21</v>
      </c>
      <c r="AB5" s="58">
        <f>Data4!AI1</f>
        <v>22</v>
      </c>
      <c r="AC5" s="58">
        <f>Data4!AJ1</f>
        <v>23</v>
      </c>
      <c r="AD5" s="58">
        <f>Data4!AK1</f>
        <v>24</v>
      </c>
      <c r="AE5" s="58">
        <f>Data4!AL1</f>
        <v>25</v>
      </c>
      <c r="AF5" s="58">
        <f>Data4!AM1</f>
        <v>26</v>
      </c>
      <c r="AG5" s="58">
        <f>Data4!AN1</f>
        <v>27</v>
      </c>
      <c r="AH5" s="58">
        <f>Data4!AO1</f>
        <v>28</v>
      </c>
      <c r="AI5" s="58">
        <f>Data4!AP1</f>
        <v>29</v>
      </c>
      <c r="AJ5" s="58">
        <f>Data4!AQ1</f>
        <v>30</v>
      </c>
      <c r="AM5" s="381"/>
      <c r="AN5" s="513"/>
      <c r="AO5" s="387"/>
      <c r="AP5" s="59">
        <v>1</v>
      </c>
      <c r="AQ5" s="59">
        <v>2</v>
      </c>
      <c r="AR5" s="59">
        <v>3</v>
      </c>
      <c r="AS5" s="59">
        <v>4</v>
      </c>
      <c r="AT5" s="59">
        <v>5</v>
      </c>
      <c r="AU5" s="59">
        <v>6</v>
      </c>
      <c r="AV5" s="59">
        <v>7</v>
      </c>
      <c r="AW5" s="59">
        <v>8</v>
      </c>
      <c r="AX5" s="59">
        <v>9</v>
      </c>
      <c r="AY5" s="388">
        <v>10</v>
      </c>
      <c r="AZ5" s="379" t="str">
        <f ca="1">IF(MAX(AP6:AY6)=0,"",INDEX(AP5:AY5,1,MATCH(MAX(AP6:AY6),AP6:AY6,0)))</f>
        <v/>
      </c>
    </row>
    <row r="6" spans="2:55">
      <c r="B6" s="54" t="str">
        <f>IF(Kalba="EN",Data2!C31,Data2!B31)</f>
        <v>Projekto biudžeto eilutė / Projekto įgyvendinimo kalendoriniai metai</v>
      </c>
      <c r="C6" s="55"/>
      <c r="D6" s="60" t="s">
        <v>383</v>
      </c>
      <c r="E6" s="60" t="s">
        <v>1482</v>
      </c>
      <c r="F6" s="58">
        <f>Data4!M2</f>
        <v>2017</v>
      </c>
      <c r="G6" s="58">
        <f>Data4!N2</f>
        <v>2018</v>
      </c>
      <c r="H6" s="58">
        <f>Data4!O2</f>
        <v>2019</v>
      </c>
      <c r="I6" s="58">
        <f>Data4!P2</f>
        <v>2020</v>
      </c>
      <c r="J6" s="58">
        <f>Data4!Q2</f>
        <v>2021</v>
      </c>
      <c r="K6" s="58">
        <f>Data4!R2</f>
        <v>2022</v>
      </c>
      <c r="L6" s="58">
        <f>Data4!S2</f>
        <v>2023</v>
      </c>
      <c r="M6" s="58">
        <f>Data4!T2</f>
        <v>2024</v>
      </c>
      <c r="N6" s="58">
        <f>Data4!U2</f>
        <v>2025</v>
      </c>
      <c r="O6" s="58">
        <f>Data4!V2</f>
        <v>2026</v>
      </c>
      <c r="P6" s="58">
        <f>Data4!W2</f>
        <v>2027</v>
      </c>
      <c r="Q6" s="58">
        <f>Data4!X2</f>
        <v>2028</v>
      </c>
      <c r="R6" s="58">
        <f>Data4!Y2</f>
        <v>2029</v>
      </c>
      <c r="S6" s="58">
        <f>Data4!Z2</f>
        <v>2030</v>
      </c>
      <c r="T6" s="58">
        <f>Data4!AA2</f>
        <v>2031</v>
      </c>
      <c r="U6" s="58">
        <f>Data4!AB2</f>
        <v>2032</v>
      </c>
      <c r="V6" s="58">
        <f>Data4!AC2</f>
        <v>2033</v>
      </c>
      <c r="W6" s="58">
        <f>Data4!AD2</f>
        <v>2034</v>
      </c>
      <c r="X6" s="58">
        <f>Data4!AE2</f>
        <v>2035</v>
      </c>
      <c r="Y6" s="58">
        <f>Data4!AF2</f>
        <v>2036</v>
      </c>
      <c r="Z6" s="58">
        <f>Data4!AG2</f>
        <v>2037</v>
      </c>
      <c r="AA6" s="58">
        <f>Data4!AH2</f>
        <v>2038</v>
      </c>
      <c r="AB6" s="58">
        <f>Data4!AI2</f>
        <v>2039</v>
      </c>
      <c r="AC6" s="58">
        <f>Data4!AJ2</f>
        <v>2040</v>
      </c>
      <c r="AD6" s="58">
        <f>Data4!AK2</f>
        <v>2041</v>
      </c>
      <c r="AE6" s="58">
        <f>Data4!AL2</f>
        <v>2042</v>
      </c>
      <c r="AF6" s="58">
        <f>Data4!AM2</f>
        <v>2043</v>
      </c>
      <c r="AG6" s="58">
        <f>Data4!AN2</f>
        <v>2044</v>
      </c>
      <c r="AH6" s="58">
        <f>Data4!AO2</f>
        <v>2045</v>
      </c>
      <c r="AI6" s="58">
        <f>Data4!AP2</f>
        <v>2046</v>
      </c>
      <c r="AJ6" s="58">
        <f>Data4!AQ2</f>
        <v>2047</v>
      </c>
      <c r="AM6" s="381"/>
      <c r="AN6" s="513"/>
      <c r="AO6" s="387"/>
      <c r="AP6" s="59">
        <f t="shared" ref="AP6:AY6" si="0">COUNTIF(AP$7:AP$59,"Klaida")</f>
        <v>0</v>
      </c>
      <c r="AQ6" s="59">
        <f t="shared" ca="1" si="0"/>
        <v>0</v>
      </c>
      <c r="AR6" s="59">
        <f t="shared" si="0"/>
        <v>0</v>
      </c>
      <c r="AS6" s="59">
        <f t="shared" si="0"/>
        <v>0</v>
      </c>
      <c r="AT6" s="59">
        <f t="shared" si="0"/>
        <v>0</v>
      </c>
      <c r="AU6" s="59">
        <f t="shared" si="0"/>
        <v>0</v>
      </c>
      <c r="AV6" s="59">
        <f t="shared" si="0"/>
        <v>0</v>
      </c>
      <c r="AW6" s="59">
        <f t="shared" si="0"/>
        <v>0</v>
      </c>
      <c r="AX6" s="59">
        <f t="shared" si="0"/>
        <v>0</v>
      </c>
      <c r="AY6" s="388">
        <f t="shared" si="0"/>
        <v>0</v>
      </c>
      <c r="AZ6" s="3" t="e">
        <f ca="1">VLOOKUP(AZ5,Klaidu_pranesimai,2,FALSE)</f>
        <v>#N/A</v>
      </c>
    </row>
    <row r="7" spans="2:55" s="61" customFormat="1">
      <c r="B7" s="5" t="s">
        <v>6</v>
      </c>
      <c r="C7" s="5" t="str">
        <f>IF(Kalba="EN",Data2!C32,Data2!B32)</f>
        <v>Alternatyvos investicijos, iš viso</v>
      </c>
      <c r="D7" s="62">
        <f>ROUND(SUM(D8:D15),0)</f>
        <v>0</v>
      </c>
      <c r="E7" s="62">
        <f>ROUND(SUM(E8:E15),0)</f>
        <v>0</v>
      </c>
      <c r="F7" s="62">
        <f>ROUND(SUM(F8:F15),0)</f>
        <v>0</v>
      </c>
      <c r="G7" s="62">
        <f t="shared" ref="G7:AJ7" si="1">ROUND(SUM(G8:G15),0)</f>
        <v>0</v>
      </c>
      <c r="H7" s="62">
        <f t="shared" si="1"/>
        <v>0</v>
      </c>
      <c r="I7" s="62">
        <f t="shared" si="1"/>
        <v>0</v>
      </c>
      <c r="J7" s="62">
        <f t="shared" si="1"/>
        <v>0</v>
      </c>
      <c r="K7" s="62">
        <f t="shared" si="1"/>
        <v>0</v>
      </c>
      <c r="L7" s="62">
        <f t="shared" si="1"/>
        <v>0</v>
      </c>
      <c r="M7" s="62">
        <f t="shared" si="1"/>
        <v>0</v>
      </c>
      <c r="N7" s="62">
        <f t="shared" si="1"/>
        <v>0</v>
      </c>
      <c r="O7" s="62">
        <f t="shared" si="1"/>
        <v>0</v>
      </c>
      <c r="P7" s="62">
        <f t="shared" si="1"/>
        <v>0</v>
      </c>
      <c r="Q7" s="62">
        <f t="shared" si="1"/>
        <v>0</v>
      </c>
      <c r="R7" s="62">
        <f t="shared" si="1"/>
        <v>0</v>
      </c>
      <c r="S7" s="62">
        <f t="shared" si="1"/>
        <v>0</v>
      </c>
      <c r="T7" s="62">
        <f t="shared" si="1"/>
        <v>0</v>
      </c>
      <c r="U7" s="62">
        <f t="shared" si="1"/>
        <v>0</v>
      </c>
      <c r="V7" s="62">
        <f t="shared" si="1"/>
        <v>0</v>
      </c>
      <c r="W7" s="62">
        <f t="shared" si="1"/>
        <v>0</v>
      </c>
      <c r="X7" s="62">
        <f t="shared" si="1"/>
        <v>0</v>
      </c>
      <c r="Y7" s="62">
        <f t="shared" si="1"/>
        <v>0</v>
      </c>
      <c r="Z7" s="62">
        <f t="shared" si="1"/>
        <v>0</v>
      </c>
      <c r="AA7" s="62">
        <f t="shared" si="1"/>
        <v>0</v>
      </c>
      <c r="AB7" s="62">
        <f t="shared" si="1"/>
        <v>0</v>
      </c>
      <c r="AC7" s="62">
        <f t="shared" si="1"/>
        <v>0</v>
      </c>
      <c r="AD7" s="62">
        <f t="shared" si="1"/>
        <v>0</v>
      </c>
      <c r="AE7" s="62">
        <f t="shared" si="1"/>
        <v>0</v>
      </c>
      <c r="AF7" s="62">
        <f t="shared" si="1"/>
        <v>0</v>
      </c>
      <c r="AG7" s="62">
        <f t="shared" si="1"/>
        <v>0</v>
      </c>
      <c r="AH7" s="62">
        <f t="shared" si="1"/>
        <v>0</v>
      </c>
      <c r="AI7" s="62">
        <f t="shared" si="1"/>
        <v>0</v>
      </c>
      <c r="AJ7" s="62">
        <f t="shared" si="1"/>
        <v>0</v>
      </c>
      <c r="AM7" s="382">
        <f>ROUND(SUM(AM8:AM15),0)</f>
        <v>0</v>
      </c>
      <c r="AN7" s="382">
        <f>ROUND(SUM(AN8:AN15),0)</f>
        <v>0</v>
      </c>
      <c r="AO7" s="389"/>
      <c r="AP7" s="63"/>
      <c r="AQ7" s="63"/>
      <c r="AR7" s="63"/>
      <c r="AS7" s="63"/>
      <c r="AT7" s="63"/>
      <c r="AU7" s="63"/>
      <c r="AV7" s="63"/>
      <c r="AW7" s="63"/>
      <c r="AX7" s="63"/>
      <c r="AY7" s="390"/>
    </row>
    <row r="8" spans="2:55">
      <c r="B8" s="64" t="s">
        <v>7</v>
      </c>
      <c r="C8" s="4" t="str">
        <f>IF(Kalba="EN",Data2!C33,Data2!B33)</f>
        <v>Žemė</v>
      </c>
      <c r="D8" s="65">
        <f>F8+NPV(FDN,G8:INDEX(G8:AJ8,PAL))</f>
        <v>0</v>
      </c>
      <c r="E8" s="65">
        <f t="shared" ref="E8:E16" si="2">SUMIF($F$5:$AJ$5,"&lt;="&amp;PAL,$F8:$AJ8)</f>
        <v>0</v>
      </c>
      <c r="F8" s="78">
        <v>0</v>
      </c>
      <c r="G8" s="78">
        <v>0</v>
      </c>
      <c r="H8" s="78">
        <v>0</v>
      </c>
      <c r="I8" s="78">
        <v>0</v>
      </c>
      <c r="J8" s="78">
        <v>0</v>
      </c>
      <c r="K8" s="78">
        <v>0</v>
      </c>
      <c r="L8" s="78">
        <v>0</v>
      </c>
      <c r="M8" s="78">
        <v>0</v>
      </c>
      <c r="N8" s="78">
        <v>0</v>
      </c>
      <c r="O8" s="78">
        <v>0</v>
      </c>
      <c r="P8" s="78">
        <v>0</v>
      </c>
      <c r="Q8" s="78">
        <v>0</v>
      </c>
      <c r="R8" s="78">
        <v>0</v>
      </c>
      <c r="S8" s="78">
        <v>0</v>
      </c>
      <c r="T8" s="78">
        <v>0</v>
      </c>
      <c r="U8" s="78">
        <v>0</v>
      </c>
      <c r="V8" s="78">
        <v>0</v>
      </c>
      <c r="W8" s="78">
        <v>0</v>
      </c>
      <c r="X8" s="78">
        <v>0</v>
      </c>
      <c r="Y8" s="78">
        <v>0</v>
      </c>
      <c r="Z8" s="78">
        <v>0</v>
      </c>
      <c r="AA8" s="78">
        <v>0</v>
      </c>
      <c r="AB8" s="78">
        <v>0</v>
      </c>
      <c r="AC8" s="78">
        <v>0</v>
      </c>
      <c r="AD8" s="78">
        <v>0</v>
      </c>
      <c r="AE8" s="78">
        <v>0</v>
      </c>
      <c r="AF8" s="78">
        <v>0</v>
      </c>
      <c r="AG8" s="78">
        <v>0</v>
      </c>
      <c r="AH8" s="78">
        <v>0</v>
      </c>
      <c r="AI8" s="78">
        <v>0</v>
      </c>
      <c r="AJ8" s="78">
        <v>0</v>
      </c>
      <c r="AM8" s="383">
        <f>F8+NPV(SDN,G8:INDEX(G8:AJ8,PAL))</f>
        <v>0</v>
      </c>
      <c r="AN8" s="415">
        <f>IFERROR(SUMPRODUCT(F8+NPV(SDN,G8:INDEX(G8:AJ8,PAL)),Data1!D3),0)</f>
        <v>0</v>
      </c>
      <c r="AO8" s="387">
        <f t="shared" ref="AO8:AO20" si="3">IF(COUNTIF(AP8:AY8,"Klaida")&gt;0,1,0)</f>
        <v>0</v>
      </c>
      <c r="AP8" s="59">
        <f>IF(COUNT(F8:INDEX(F8:AJ8,PAL+1))&lt;&gt;PAL+1,"Klaida",0)</f>
        <v>0</v>
      </c>
      <c r="AQ8" s="59"/>
      <c r="AR8" s="59"/>
      <c r="AS8" s="59"/>
      <c r="AT8" s="59"/>
      <c r="AU8" s="59"/>
      <c r="AV8" s="59"/>
      <c r="AW8" s="59"/>
      <c r="AX8" s="59"/>
      <c r="AY8" s="388"/>
    </row>
    <row r="9" spans="2:55">
      <c r="B9" s="64" t="s">
        <v>9</v>
      </c>
      <c r="C9" s="4" t="str">
        <f>IF(Kalba="EN",Data2!C34,Data2!B34)</f>
        <v>Nekilnojamasis turtas</v>
      </c>
      <c r="D9" s="65">
        <f>F9+NPV(FDN,G9:INDEX(G9:AJ9,PAL))</f>
        <v>0</v>
      </c>
      <c r="E9" s="65">
        <f t="shared" si="2"/>
        <v>0</v>
      </c>
      <c r="F9" s="78">
        <v>0</v>
      </c>
      <c r="G9" s="78">
        <v>0</v>
      </c>
      <c r="H9" s="78">
        <v>0</v>
      </c>
      <c r="I9" s="78">
        <v>0</v>
      </c>
      <c r="J9" s="78">
        <v>0</v>
      </c>
      <c r="K9" s="78">
        <v>0</v>
      </c>
      <c r="L9" s="78">
        <v>0</v>
      </c>
      <c r="M9" s="78">
        <v>0</v>
      </c>
      <c r="N9" s="78">
        <v>0</v>
      </c>
      <c r="O9" s="78">
        <v>0</v>
      </c>
      <c r="P9" s="78">
        <v>0</v>
      </c>
      <c r="Q9" s="78">
        <v>0</v>
      </c>
      <c r="R9" s="78">
        <v>0</v>
      </c>
      <c r="S9" s="78">
        <v>0</v>
      </c>
      <c r="T9" s="78">
        <v>0</v>
      </c>
      <c r="U9" s="78">
        <v>0</v>
      </c>
      <c r="V9" s="78">
        <v>0</v>
      </c>
      <c r="W9" s="78">
        <v>0</v>
      </c>
      <c r="X9" s="78">
        <v>0</v>
      </c>
      <c r="Y9" s="78">
        <v>0</v>
      </c>
      <c r="Z9" s="78">
        <v>0</v>
      </c>
      <c r="AA9" s="78">
        <v>0</v>
      </c>
      <c r="AB9" s="78">
        <v>0</v>
      </c>
      <c r="AC9" s="78">
        <v>0</v>
      </c>
      <c r="AD9" s="78">
        <v>0</v>
      </c>
      <c r="AE9" s="78">
        <v>0</v>
      </c>
      <c r="AF9" s="78">
        <v>0</v>
      </c>
      <c r="AG9" s="78">
        <v>0</v>
      </c>
      <c r="AH9" s="78">
        <v>0</v>
      </c>
      <c r="AI9" s="78">
        <v>0</v>
      </c>
      <c r="AJ9" s="78">
        <v>0</v>
      </c>
      <c r="AM9" s="383">
        <f>F9+NPV(SDN,G9:INDEX(G9:AJ9,PAL))</f>
        <v>0</v>
      </c>
      <c r="AN9" s="415">
        <f>IFERROR(SUMPRODUCT(F9+NPV(SDN,G9:INDEX(G9:AJ9,PAL)),Data1!D4),0)</f>
        <v>0</v>
      </c>
      <c r="AO9" s="387">
        <f t="shared" si="3"/>
        <v>0</v>
      </c>
      <c r="AP9" s="59">
        <f>IF(COUNT(F9:INDEX(F9:AJ9,PAL+1))&lt;&gt;PAL+1,"Klaida",0)</f>
        <v>0</v>
      </c>
      <c r="AQ9" s="59"/>
      <c r="AR9" s="59"/>
      <c r="AS9" s="59"/>
      <c r="AT9" s="59"/>
      <c r="AU9" s="59"/>
      <c r="AV9" s="59"/>
      <c r="AW9" s="59"/>
      <c r="AX9" s="59"/>
      <c r="AY9" s="388"/>
    </row>
    <row r="10" spans="2:55">
      <c r="B10" s="64" t="s">
        <v>11</v>
      </c>
      <c r="C10" s="4" t="str">
        <f>IF(Kalba="EN",Data2!C35,Data2!B35)</f>
        <v>Statyba, rekonstravimas, kapitalinis remontas ir kiti darbai</v>
      </c>
      <c r="D10" s="65">
        <f>F10+NPV(FDN,G10:INDEX(G10:AJ10,PAL))</f>
        <v>0</v>
      </c>
      <c r="E10" s="65">
        <f t="shared" si="2"/>
        <v>0</v>
      </c>
      <c r="F10" s="78">
        <v>0</v>
      </c>
      <c r="G10" s="78">
        <v>0</v>
      </c>
      <c r="H10" s="78">
        <v>0</v>
      </c>
      <c r="I10" s="78">
        <v>0</v>
      </c>
      <c r="J10" s="78">
        <v>0</v>
      </c>
      <c r="K10" s="78">
        <v>0</v>
      </c>
      <c r="L10" s="78">
        <v>0</v>
      </c>
      <c r="M10" s="78">
        <v>0</v>
      </c>
      <c r="N10" s="78">
        <v>0</v>
      </c>
      <c r="O10" s="78">
        <v>0</v>
      </c>
      <c r="P10" s="78">
        <v>0</v>
      </c>
      <c r="Q10" s="78">
        <v>0</v>
      </c>
      <c r="R10" s="78">
        <v>0</v>
      </c>
      <c r="S10" s="78">
        <v>0</v>
      </c>
      <c r="T10" s="78">
        <v>0</v>
      </c>
      <c r="U10" s="78">
        <v>0</v>
      </c>
      <c r="V10" s="78">
        <v>0</v>
      </c>
      <c r="W10" s="78">
        <v>0</v>
      </c>
      <c r="X10" s="78">
        <v>0</v>
      </c>
      <c r="Y10" s="78">
        <v>0</v>
      </c>
      <c r="Z10" s="78">
        <v>0</v>
      </c>
      <c r="AA10" s="78">
        <v>0</v>
      </c>
      <c r="AB10" s="78">
        <v>0</v>
      </c>
      <c r="AC10" s="78">
        <v>0</v>
      </c>
      <c r="AD10" s="78">
        <v>0</v>
      </c>
      <c r="AE10" s="78">
        <v>0</v>
      </c>
      <c r="AF10" s="78">
        <v>0</v>
      </c>
      <c r="AG10" s="78">
        <v>0</v>
      </c>
      <c r="AH10" s="78">
        <v>0</v>
      </c>
      <c r="AI10" s="78">
        <v>0</v>
      </c>
      <c r="AJ10" s="78">
        <v>0</v>
      </c>
      <c r="AM10" s="383">
        <f>F10+NPV(SDN,G10:INDEX(G10:AJ10,PAL))</f>
        <v>0</v>
      </c>
      <c r="AN10" s="415">
        <f>IFERROR(SUMPRODUCT(F10+NPV(SDN,G10:INDEX(G10:AJ10,PAL)),Data1!D5),0)</f>
        <v>0</v>
      </c>
      <c r="AO10" s="387">
        <f t="shared" si="3"/>
        <v>0</v>
      </c>
      <c r="AP10" s="59">
        <f>IF(COUNT(F10:INDEX(F10:AJ10,PAL+1))&lt;&gt;PAL+1,"Klaida",0)</f>
        <v>0</v>
      </c>
      <c r="AQ10" s="59"/>
      <c r="AR10" s="59"/>
      <c r="AS10" s="59"/>
      <c r="AT10" s="59"/>
      <c r="AU10" s="59"/>
      <c r="AV10" s="59"/>
      <c r="AW10" s="59"/>
      <c r="AX10" s="59"/>
      <c r="AY10" s="388"/>
    </row>
    <row r="11" spans="2:55">
      <c r="B11" s="64" t="s">
        <v>13</v>
      </c>
      <c r="C11" s="4" t="str">
        <f>IF(Kalba="EN",Data2!C36,Data2!B36)</f>
        <v>Įranga, įrenginiai ir kitas ilgalaikis turtas</v>
      </c>
      <c r="D11" s="65">
        <f>F11+NPV(FDN,G11:INDEX(G11:AJ11,PAL))</f>
        <v>0</v>
      </c>
      <c r="E11" s="65">
        <f t="shared" si="2"/>
        <v>0</v>
      </c>
      <c r="F11" s="78">
        <v>0</v>
      </c>
      <c r="G11" s="78">
        <v>0</v>
      </c>
      <c r="H11" s="78">
        <v>0</v>
      </c>
      <c r="I11" s="78">
        <v>0</v>
      </c>
      <c r="J11" s="78">
        <v>0</v>
      </c>
      <c r="K11" s="78">
        <v>0</v>
      </c>
      <c r="L11" s="78">
        <v>0</v>
      </c>
      <c r="M11" s="78">
        <v>0</v>
      </c>
      <c r="N11" s="78">
        <v>0</v>
      </c>
      <c r="O11" s="78">
        <v>0</v>
      </c>
      <c r="P11" s="78">
        <v>0</v>
      </c>
      <c r="Q11" s="78">
        <v>0</v>
      </c>
      <c r="R11" s="78">
        <v>0</v>
      </c>
      <c r="S11" s="78">
        <v>0</v>
      </c>
      <c r="T11" s="78">
        <v>0</v>
      </c>
      <c r="U11" s="78">
        <v>0</v>
      </c>
      <c r="V11" s="78">
        <v>0</v>
      </c>
      <c r="W11" s="78">
        <v>0</v>
      </c>
      <c r="X11" s="78">
        <v>0</v>
      </c>
      <c r="Y11" s="78">
        <v>0</v>
      </c>
      <c r="Z11" s="78">
        <v>0</v>
      </c>
      <c r="AA11" s="78">
        <v>0</v>
      </c>
      <c r="AB11" s="78">
        <v>0</v>
      </c>
      <c r="AC11" s="78">
        <v>0</v>
      </c>
      <c r="AD11" s="78">
        <v>0</v>
      </c>
      <c r="AE11" s="78">
        <v>0</v>
      </c>
      <c r="AF11" s="78">
        <v>0</v>
      </c>
      <c r="AG11" s="78">
        <v>0</v>
      </c>
      <c r="AH11" s="78">
        <v>0</v>
      </c>
      <c r="AI11" s="78">
        <v>0</v>
      </c>
      <c r="AJ11" s="78">
        <v>0</v>
      </c>
      <c r="AM11" s="383">
        <f>F11+NPV(SDN,G11:INDEX(G11:AJ11,PAL))</f>
        <v>0</v>
      </c>
      <c r="AN11" s="415">
        <f>IFERROR(SUMPRODUCT(F11+NPV(SDN,G11:INDEX(G11:AJ11,PAL)),Data1!D6),0)</f>
        <v>0</v>
      </c>
      <c r="AO11" s="387">
        <f t="shared" si="3"/>
        <v>0</v>
      </c>
      <c r="AP11" s="59">
        <f>IF(COUNT(F11:INDEX(F11:AJ11,PAL+1))&lt;&gt;PAL+1,"Klaida",0)</f>
        <v>0</v>
      </c>
      <c r="AQ11" s="59"/>
      <c r="AR11" s="59"/>
      <c r="AS11" s="59"/>
      <c r="AT11" s="59"/>
      <c r="AU11" s="59"/>
      <c r="AV11" s="59"/>
      <c r="AW11" s="59"/>
      <c r="AX11" s="59"/>
      <c r="AY11" s="388"/>
    </row>
    <row r="12" spans="2:55" ht="25.5">
      <c r="B12" s="64" t="s">
        <v>15</v>
      </c>
      <c r="C12" s="4" t="str">
        <f>IF(Kalba="EN",Data2!C37,Data2!B37)</f>
        <v>Projektavimo, techninės priežiūros ir kitos su investicijomis į ilgalaikį turtą (A.1.-A.4.) susijusios paslaugos</v>
      </c>
      <c r="D12" s="65">
        <f>F12+NPV(FDN,G12:INDEX(G12:AJ12,PAL))</f>
        <v>0</v>
      </c>
      <c r="E12" s="65">
        <f t="shared" si="2"/>
        <v>0</v>
      </c>
      <c r="F12" s="78">
        <v>0</v>
      </c>
      <c r="G12" s="78">
        <v>0</v>
      </c>
      <c r="H12" s="78">
        <v>0</v>
      </c>
      <c r="I12" s="78">
        <v>0</v>
      </c>
      <c r="J12" s="78">
        <v>0</v>
      </c>
      <c r="K12" s="78">
        <v>0</v>
      </c>
      <c r="L12" s="78">
        <v>0</v>
      </c>
      <c r="M12" s="78">
        <v>0</v>
      </c>
      <c r="N12" s="78">
        <v>0</v>
      </c>
      <c r="O12" s="78">
        <v>0</v>
      </c>
      <c r="P12" s="78">
        <v>0</v>
      </c>
      <c r="Q12" s="78">
        <v>0</v>
      </c>
      <c r="R12" s="78">
        <v>0</v>
      </c>
      <c r="S12" s="78">
        <v>0</v>
      </c>
      <c r="T12" s="78">
        <v>0</v>
      </c>
      <c r="U12" s="78">
        <v>0</v>
      </c>
      <c r="V12" s="78">
        <v>0</v>
      </c>
      <c r="W12" s="78">
        <v>0</v>
      </c>
      <c r="X12" s="78">
        <v>0</v>
      </c>
      <c r="Y12" s="78">
        <v>0</v>
      </c>
      <c r="Z12" s="78">
        <v>0</v>
      </c>
      <c r="AA12" s="78">
        <v>0</v>
      </c>
      <c r="AB12" s="78">
        <v>0</v>
      </c>
      <c r="AC12" s="78">
        <v>0</v>
      </c>
      <c r="AD12" s="78">
        <v>0</v>
      </c>
      <c r="AE12" s="78">
        <v>0</v>
      </c>
      <c r="AF12" s="78">
        <v>0</v>
      </c>
      <c r="AG12" s="78">
        <v>0</v>
      </c>
      <c r="AH12" s="78">
        <v>0</v>
      </c>
      <c r="AI12" s="78">
        <v>0</v>
      </c>
      <c r="AJ12" s="78">
        <v>0</v>
      </c>
      <c r="AM12" s="383">
        <f>F12+NPV(SDN,G12:INDEX(G12:AJ12,PAL))</f>
        <v>0</v>
      </c>
      <c r="AN12" s="415">
        <f>IFERROR(SUMPRODUCT(F12+NPV(SDN,G12:INDEX(G12:AJ12,PAL)),Data1!D7),0)</f>
        <v>0</v>
      </c>
      <c r="AO12" s="387">
        <f t="shared" si="3"/>
        <v>0</v>
      </c>
      <c r="AP12" s="59">
        <f>IF(COUNT(F12:INDEX(F12:AJ12,PAL+1))&lt;&gt;PAL+1,"Klaida",0)</f>
        <v>0</v>
      </c>
      <c r="AQ12" s="59"/>
      <c r="AR12" s="59"/>
      <c r="AS12" s="59"/>
      <c r="AT12" s="59"/>
      <c r="AU12" s="59"/>
      <c r="AV12" s="59"/>
      <c r="AW12" s="59"/>
      <c r="AX12" s="59"/>
      <c r="AY12" s="388"/>
    </row>
    <row r="13" spans="2:55">
      <c r="B13" s="64" t="s">
        <v>16</v>
      </c>
      <c r="C13" s="4" t="str">
        <f>IF(Kalba="EN",Data2!C38,Data2!B38)</f>
        <v>Projekto administravimas ir vykdymas</v>
      </c>
      <c r="D13" s="65">
        <f>F13+NPV(FDN,G13:INDEX(G13:AJ13,PAL))</f>
        <v>0</v>
      </c>
      <c r="E13" s="65">
        <f t="shared" si="2"/>
        <v>0</v>
      </c>
      <c r="F13" s="78">
        <v>0</v>
      </c>
      <c r="G13" s="78">
        <v>0</v>
      </c>
      <c r="H13" s="78">
        <v>0</v>
      </c>
      <c r="I13" s="78">
        <v>0</v>
      </c>
      <c r="J13" s="78">
        <v>0</v>
      </c>
      <c r="K13" s="78">
        <v>0</v>
      </c>
      <c r="L13" s="78">
        <v>0</v>
      </c>
      <c r="M13" s="78">
        <v>0</v>
      </c>
      <c r="N13" s="78">
        <v>0</v>
      </c>
      <c r="O13" s="78">
        <v>0</v>
      </c>
      <c r="P13" s="78">
        <v>0</v>
      </c>
      <c r="Q13" s="78">
        <v>0</v>
      </c>
      <c r="R13" s="78">
        <v>0</v>
      </c>
      <c r="S13" s="78">
        <v>0</v>
      </c>
      <c r="T13" s="78">
        <v>0</v>
      </c>
      <c r="U13" s="78">
        <v>0</v>
      </c>
      <c r="V13" s="78">
        <v>0</v>
      </c>
      <c r="W13" s="78">
        <v>0</v>
      </c>
      <c r="X13" s="78">
        <v>0</v>
      </c>
      <c r="Y13" s="78">
        <v>0</v>
      </c>
      <c r="Z13" s="78">
        <v>0</v>
      </c>
      <c r="AA13" s="78">
        <v>0</v>
      </c>
      <c r="AB13" s="78">
        <v>0</v>
      </c>
      <c r="AC13" s="78">
        <v>0</v>
      </c>
      <c r="AD13" s="78">
        <v>0</v>
      </c>
      <c r="AE13" s="78">
        <v>0</v>
      </c>
      <c r="AF13" s="78">
        <v>0</v>
      </c>
      <c r="AG13" s="78">
        <v>0</v>
      </c>
      <c r="AH13" s="78">
        <v>0</v>
      </c>
      <c r="AI13" s="78">
        <v>0</v>
      </c>
      <c r="AJ13" s="78">
        <v>0</v>
      </c>
      <c r="AM13" s="383">
        <f>F13+NPV(SDN,G13:INDEX(G13:AJ13,PAL))</f>
        <v>0</v>
      </c>
      <c r="AN13" s="415">
        <f>IFERROR(SUMPRODUCT(F13+NPV(SDN,G13:INDEX(G13:AJ13,PAL)),Data1!D8),0)</f>
        <v>0</v>
      </c>
      <c r="AO13" s="387">
        <f t="shared" si="3"/>
        <v>0</v>
      </c>
      <c r="AP13" s="59">
        <f>IF(COUNT(F13:INDEX(F13:AJ13,PAL+1))&lt;&gt;PAL+1,"Klaida",0)</f>
        <v>0</v>
      </c>
      <c r="AQ13" s="59"/>
      <c r="AR13" s="59"/>
      <c r="AS13" s="59"/>
      <c r="AT13" s="59"/>
      <c r="AU13" s="59"/>
      <c r="AV13" s="59"/>
      <c r="AW13" s="59"/>
      <c r="AX13" s="59"/>
      <c r="AY13" s="388"/>
    </row>
    <row r="14" spans="2:55">
      <c r="B14" s="64" t="s">
        <v>18</v>
      </c>
      <c r="C14" s="4" t="str">
        <f>IF(Kalba="EN",Data2!C39,Data2!B39)</f>
        <v>Kitos paslaugos ir išlaidos</v>
      </c>
      <c r="D14" s="65">
        <f>F14+NPV(FDN,G14:INDEX(G14:AJ14,PAL))</f>
        <v>0</v>
      </c>
      <c r="E14" s="65">
        <f t="shared" si="2"/>
        <v>0</v>
      </c>
      <c r="F14" s="78">
        <v>0</v>
      </c>
      <c r="G14" s="78">
        <v>0</v>
      </c>
      <c r="H14" s="78">
        <v>0</v>
      </c>
      <c r="I14" s="78">
        <v>0</v>
      </c>
      <c r="J14" s="78">
        <v>0</v>
      </c>
      <c r="K14" s="78">
        <v>0</v>
      </c>
      <c r="L14" s="78">
        <v>0</v>
      </c>
      <c r="M14" s="78">
        <v>0</v>
      </c>
      <c r="N14" s="78">
        <v>0</v>
      </c>
      <c r="O14" s="78">
        <v>0</v>
      </c>
      <c r="P14" s="78">
        <v>0</v>
      </c>
      <c r="Q14" s="78">
        <v>0</v>
      </c>
      <c r="R14" s="78">
        <v>0</v>
      </c>
      <c r="S14" s="78">
        <v>0</v>
      </c>
      <c r="T14" s="78">
        <v>0</v>
      </c>
      <c r="U14" s="78">
        <v>0</v>
      </c>
      <c r="V14" s="78">
        <v>0</v>
      </c>
      <c r="W14" s="78">
        <v>0</v>
      </c>
      <c r="X14" s="78">
        <v>0</v>
      </c>
      <c r="Y14" s="78">
        <v>0</v>
      </c>
      <c r="Z14" s="78">
        <v>0</v>
      </c>
      <c r="AA14" s="78">
        <v>0</v>
      </c>
      <c r="AB14" s="78">
        <v>0</v>
      </c>
      <c r="AC14" s="78">
        <v>0</v>
      </c>
      <c r="AD14" s="78">
        <v>0</v>
      </c>
      <c r="AE14" s="78">
        <v>0</v>
      </c>
      <c r="AF14" s="78">
        <v>0</v>
      </c>
      <c r="AG14" s="78">
        <v>0</v>
      </c>
      <c r="AH14" s="78">
        <v>0</v>
      </c>
      <c r="AI14" s="78">
        <v>0</v>
      </c>
      <c r="AJ14" s="78">
        <v>0</v>
      </c>
      <c r="AM14" s="383">
        <f>F14+NPV(SDN,G14:INDEX(G14:AJ14,PAL))</f>
        <v>0</v>
      </c>
      <c r="AN14" s="415">
        <f>IFERROR(SUMPRODUCT(F14+NPV(SDN,G14:INDEX(G14:AJ14,PAL)),Data1!D9),0)</f>
        <v>0</v>
      </c>
      <c r="AO14" s="387">
        <f t="shared" si="3"/>
        <v>0</v>
      </c>
      <c r="AP14" s="59">
        <f>IF(COUNT(F14:INDEX(F14:AJ14,PAL+1))&lt;&gt;PAL+1,"Klaida",0)</f>
        <v>0</v>
      </c>
      <c r="AQ14" s="59"/>
      <c r="AR14" s="59"/>
      <c r="AS14" s="59"/>
      <c r="AT14" s="59"/>
      <c r="AU14" s="59"/>
      <c r="AV14" s="59"/>
      <c r="AW14" s="59"/>
      <c r="AX14" s="59"/>
      <c r="AY14" s="388"/>
    </row>
    <row r="15" spans="2:55">
      <c r="B15" s="64" t="s">
        <v>294</v>
      </c>
      <c r="C15" s="4" t="str">
        <f>IF(Kalba="EN",Data2!C40,Data2!B40)</f>
        <v>Reinvesticijos </v>
      </c>
      <c r="D15" s="65">
        <f>F15+NPV(FDN,G15:INDEX(G15:AJ15,PAL))</f>
        <v>0</v>
      </c>
      <c r="E15" s="65">
        <f t="shared" si="2"/>
        <v>0</v>
      </c>
      <c r="F15" s="78">
        <v>0</v>
      </c>
      <c r="G15" s="78">
        <v>0</v>
      </c>
      <c r="H15" s="78">
        <v>0</v>
      </c>
      <c r="I15" s="78">
        <v>0</v>
      </c>
      <c r="J15" s="78">
        <v>0</v>
      </c>
      <c r="K15" s="78">
        <v>0</v>
      </c>
      <c r="L15" s="78">
        <v>0</v>
      </c>
      <c r="M15" s="78">
        <v>0</v>
      </c>
      <c r="N15" s="78">
        <v>0</v>
      </c>
      <c r="O15" s="78">
        <v>0</v>
      </c>
      <c r="P15" s="78">
        <v>0</v>
      </c>
      <c r="Q15" s="78">
        <v>0</v>
      </c>
      <c r="R15" s="78">
        <v>0</v>
      </c>
      <c r="S15" s="78">
        <v>0</v>
      </c>
      <c r="T15" s="78">
        <v>0</v>
      </c>
      <c r="U15" s="78">
        <v>0</v>
      </c>
      <c r="V15" s="78">
        <v>0</v>
      </c>
      <c r="W15" s="78">
        <v>0</v>
      </c>
      <c r="X15" s="78">
        <v>0</v>
      </c>
      <c r="Y15" s="78">
        <v>0</v>
      </c>
      <c r="Z15" s="78">
        <v>0</v>
      </c>
      <c r="AA15" s="78">
        <v>0</v>
      </c>
      <c r="AB15" s="78">
        <v>0</v>
      </c>
      <c r="AC15" s="78">
        <v>0</v>
      </c>
      <c r="AD15" s="78">
        <v>0</v>
      </c>
      <c r="AE15" s="78">
        <v>0</v>
      </c>
      <c r="AF15" s="78">
        <v>0</v>
      </c>
      <c r="AG15" s="78">
        <v>0</v>
      </c>
      <c r="AH15" s="78">
        <v>0</v>
      </c>
      <c r="AI15" s="78">
        <v>0</v>
      </c>
      <c r="AJ15" s="78">
        <v>0</v>
      </c>
      <c r="AM15" s="383">
        <f>F15+NPV(SDN,G15:INDEX(G15:AJ15,PAL))</f>
        <v>0</v>
      </c>
      <c r="AN15" s="415">
        <f>IFERROR(SUMPRODUCT(F15+NPV(SDN,G15:INDEX(G15:AJ15,PAL)),Data1!D10),0)</f>
        <v>0</v>
      </c>
      <c r="AO15" s="387">
        <f t="shared" si="3"/>
        <v>0</v>
      </c>
      <c r="AP15" s="59">
        <f>IF(COUNT(F15:INDEX(F15:AJ15,PAL+1))&lt;&gt;PAL+1,"Klaida",0)</f>
        <v>0</v>
      </c>
      <c r="AQ15" s="59"/>
      <c r="AR15" s="59"/>
      <c r="AS15" s="59"/>
      <c r="AT15" s="59"/>
      <c r="AU15" s="59"/>
      <c r="AV15" s="59"/>
      <c r="AW15" s="59"/>
      <c r="AX15" s="59"/>
      <c r="AY15" s="388"/>
    </row>
    <row r="16" spans="2:55" s="61" customFormat="1">
      <c r="B16" s="64" t="s">
        <v>20</v>
      </c>
      <c r="C16" s="4" t="str">
        <f>IF(Kalba="EN",Data2!C41,Data2!B41)</f>
        <v>Investicijų likutinė vertė</v>
      </c>
      <c r="D16" s="65">
        <f>F16+NPV(FDN,G16:INDEX(G16:AJ16,PAL))</f>
        <v>0</v>
      </c>
      <c r="E16" s="65">
        <f t="shared" si="2"/>
        <v>0</v>
      </c>
      <c r="F16" s="78">
        <v>0</v>
      </c>
      <c r="G16" s="78">
        <v>0</v>
      </c>
      <c r="H16" s="78">
        <v>0</v>
      </c>
      <c r="I16" s="78">
        <v>0</v>
      </c>
      <c r="J16" s="78">
        <v>0</v>
      </c>
      <c r="K16" s="78">
        <v>0</v>
      </c>
      <c r="L16" s="78">
        <v>0</v>
      </c>
      <c r="M16" s="78">
        <v>0</v>
      </c>
      <c r="N16" s="78">
        <v>0</v>
      </c>
      <c r="O16" s="78">
        <v>0</v>
      </c>
      <c r="P16" s="78">
        <v>0</v>
      </c>
      <c r="Q16" s="78">
        <v>0</v>
      </c>
      <c r="R16" s="78">
        <v>0</v>
      </c>
      <c r="S16" s="78">
        <v>0</v>
      </c>
      <c r="T16" s="78">
        <v>0</v>
      </c>
      <c r="U16" s="78">
        <v>0</v>
      </c>
      <c r="V16" s="78">
        <v>0</v>
      </c>
      <c r="W16" s="78">
        <v>0</v>
      </c>
      <c r="X16" s="78">
        <v>0</v>
      </c>
      <c r="Y16" s="78">
        <v>0</v>
      </c>
      <c r="Z16" s="78">
        <v>0</v>
      </c>
      <c r="AA16" s="78">
        <v>0</v>
      </c>
      <c r="AB16" s="78">
        <v>0</v>
      </c>
      <c r="AC16" s="78">
        <v>0</v>
      </c>
      <c r="AD16" s="78">
        <v>0</v>
      </c>
      <c r="AE16" s="78">
        <v>0</v>
      </c>
      <c r="AF16" s="78">
        <v>0</v>
      </c>
      <c r="AG16" s="78">
        <v>0</v>
      </c>
      <c r="AH16" s="78">
        <v>0</v>
      </c>
      <c r="AI16" s="78">
        <v>0</v>
      </c>
      <c r="AJ16" s="78">
        <v>0</v>
      </c>
      <c r="AM16" s="383">
        <f>F16+NPV(SDN,G16:INDEX(G16:AJ16,PAL))</f>
        <v>0</v>
      </c>
      <c r="AN16" s="415">
        <f>IFERROR(SUMPRODUCT(F16+NPV(SDN,G16:INDEX(G16:AJ16,PAL)),Data1!D11),0)</f>
        <v>0</v>
      </c>
      <c r="AO16" s="387">
        <f t="shared" ca="1" si="3"/>
        <v>0</v>
      </c>
      <c r="AP16" s="59">
        <f>IF(COUNT(F16:INDEX(F16:AJ16,PAL+1))&lt;&gt;PAL+1,"Klaida",0)</f>
        <v>0</v>
      </c>
      <c r="AQ16" s="59">
        <f ca="1">IF(OR(COUNTIF(F16:INDEX(F16:AJ16,PAL+1),"&gt;0")&gt;1,AND(COUNTIF(F16:INDEX(F16:AJ16,PAL+1),"&gt;0")=1,OFFSET(F16,0,PAL)=0)),"Klaida",0)</f>
        <v>0</v>
      </c>
      <c r="AR16" s="59"/>
      <c r="AS16" s="59"/>
      <c r="AT16" s="59"/>
      <c r="AU16" s="59"/>
      <c r="AV16" s="59"/>
      <c r="AW16" s="59"/>
      <c r="AX16" s="59"/>
      <c r="AY16" s="388"/>
    </row>
    <row r="17" spans="2:51" s="61" customFormat="1">
      <c r="B17" s="5" t="s">
        <v>21</v>
      </c>
      <c r="C17" s="5" t="str">
        <f>IF(Kalba="EN",Data2!C42,Data2!B42)</f>
        <v>Veiklos pajamos, iš viso</v>
      </c>
      <c r="D17" s="62">
        <f>ROUND(SUM(D18:D20),0)</f>
        <v>0</v>
      </c>
      <c r="E17" s="62">
        <f>ROUND(SUM(E18:E20),0)</f>
        <v>0</v>
      </c>
      <c r="F17" s="62">
        <f>ROUND(SUM(F18:F20),0)</f>
        <v>0</v>
      </c>
      <c r="G17" s="62">
        <f t="shared" ref="G17:AJ17" si="4">ROUND(SUM(G18:G20),0)</f>
        <v>0</v>
      </c>
      <c r="H17" s="62">
        <f t="shared" si="4"/>
        <v>0</v>
      </c>
      <c r="I17" s="62">
        <f t="shared" si="4"/>
        <v>0</v>
      </c>
      <c r="J17" s="62">
        <f t="shared" si="4"/>
        <v>0</v>
      </c>
      <c r="K17" s="62">
        <f t="shared" si="4"/>
        <v>0</v>
      </c>
      <c r="L17" s="62">
        <f t="shared" si="4"/>
        <v>0</v>
      </c>
      <c r="M17" s="62">
        <f t="shared" si="4"/>
        <v>0</v>
      </c>
      <c r="N17" s="62">
        <f t="shared" si="4"/>
        <v>0</v>
      </c>
      <c r="O17" s="62">
        <f t="shared" si="4"/>
        <v>0</v>
      </c>
      <c r="P17" s="62">
        <f t="shared" si="4"/>
        <v>0</v>
      </c>
      <c r="Q17" s="62">
        <f t="shared" si="4"/>
        <v>0</v>
      </c>
      <c r="R17" s="62">
        <f t="shared" si="4"/>
        <v>0</v>
      </c>
      <c r="S17" s="62">
        <f t="shared" si="4"/>
        <v>0</v>
      </c>
      <c r="T17" s="62">
        <f t="shared" si="4"/>
        <v>0</v>
      </c>
      <c r="U17" s="62">
        <f t="shared" si="4"/>
        <v>0</v>
      </c>
      <c r="V17" s="62">
        <f t="shared" si="4"/>
        <v>0</v>
      </c>
      <c r="W17" s="62">
        <f t="shared" si="4"/>
        <v>0</v>
      </c>
      <c r="X17" s="62">
        <f t="shared" si="4"/>
        <v>0</v>
      </c>
      <c r="Y17" s="62">
        <f t="shared" si="4"/>
        <v>0</v>
      </c>
      <c r="Z17" s="62">
        <f t="shared" si="4"/>
        <v>0</v>
      </c>
      <c r="AA17" s="62">
        <f t="shared" si="4"/>
        <v>0</v>
      </c>
      <c r="AB17" s="62">
        <f t="shared" si="4"/>
        <v>0</v>
      </c>
      <c r="AC17" s="62">
        <f t="shared" si="4"/>
        <v>0</v>
      </c>
      <c r="AD17" s="62">
        <f t="shared" si="4"/>
        <v>0</v>
      </c>
      <c r="AE17" s="62">
        <f t="shared" si="4"/>
        <v>0</v>
      </c>
      <c r="AF17" s="62">
        <f t="shared" si="4"/>
        <v>0</v>
      </c>
      <c r="AG17" s="62">
        <f t="shared" si="4"/>
        <v>0</v>
      </c>
      <c r="AH17" s="62">
        <f t="shared" si="4"/>
        <v>0</v>
      </c>
      <c r="AI17" s="62">
        <f t="shared" si="4"/>
        <v>0</v>
      </c>
      <c r="AJ17" s="62">
        <f t="shared" si="4"/>
        <v>0</v>
      </c>
      <c r="AM17" s="382">
        <f>ROUND(SUM(AM18:AM20),0)</f>
        <v>0</v>
      </c>
      <c r="AN17" s="382">
        <f>ROUND(SUM(AN18:AN20),0)</f>
        <v>0</v>
      </c>
      <c r="AO17" s="389"/>
      <c r="AP17" s="63"/>
      <c r="AQ17" s="63"/>
      <c r="AR17" s="63"/>
      <c r="AS17" s="63"/>
      <c r="AT17" s="63"/>
      <c r="AU17" s="63"/>
      <c r="AV17" s="63"/>
      <c r="AW17" s="63"/>
      <c r="AX17" s="63"/>
      <c r="AY17" s="390"/>
    </row>
    <row r="18" spans="2:51">
      <c r="B18" s="64" t="s">
        <v>22</v>
      </c>
      <c r="C18" s="4" t="str">
        <f>IF(Kalba="EN",Data2!C43,Data2!B43)</f>
        <v>Prekių pardavimo pajamos</v>
      </c>
      <c r="D18" s="65">
        <f>F18+NPV(FDN,G18:INDEX(G18:AJ18,PAL))</f>
        <v>0</v>
      </c>
      <c r="E18" s="65">
        <f>SUMIF($F$5:$AJ$5,"&lt;="&amp;PAL,$F18:$AJ18)</f>
        <v>0</v>
      </c>
      <c r="F18" s="78">
        <v>0</v>
      </c>
      <c r="G18" s="78">
        <v>0</v>
      </c>
      <c r="H18" s="78">
        <v>0</v>
      </c>
      <c r="I18" s="78">
        <v>0</v>
      </c>
      <c r="J18" s="78">
        <v>0</v>
      </c>
      <c r="K18" s="78">
        <v>0</v>
      </c>
      <c r="L18" s="78">
        <v>0</v>
      </c>
      <c r="M18" s="78">
        <v>0</v>
      </c>
      <c r="N18" s="78">
        <v>0</v>
      </c>
      <c r="O18" s="78">
        <v>0</v>
      </c>
      <c r="P18" s="78">
        <v>0</v>
      </c>
      <c r="Q18" s="78">
        <v>0</v>
      </c>
      <c r="R18" s="78">
        <v>0</v>
      </c>
      <c r="S18" s="78">
        <v>0</v>
      </c>
      <c r="T18" s="78">
        <v>0</v>
      </c>
      <c r="U18" s="78">
        <v>0</v>
      </c>
      <c r="V18" s="78">
        <v>0</v>
      </c>
      <c r="W18" s="78">
        <v>0</v>
      </c>
      <c r="X18" s="78">
        <v>0</v>
      </c>
      <c r="Y18" s="78">
        <v>0</v>
      </c>
      <c r="Z18" s="78">
        <v>0</v>
      </c>
      <c r="AA18" s="78">
        <v>0</v>
      </c>
      <c r="AB18" s="78">
        <v>0</v>
      </c>
      <c r="AC18" s="78">
        <v>0</v>
      </c>
      <c r="AD18" s="78">
        <v>0</v>
      </c>
      <c r="AE18" s="78">
        <v>0</v>
      </c>
      <c r="AF18" s="78">
        <v>0</v>
      </c>
      <c r="AG18" s="78">
        <v>0</v>
      </c>
      <c r="AH18" s="78">
        <v>0</v>
      </c>
      <c r="AI18" s="78">
        <v>0</v>
      </c>
      <c r="AJ18" s="78">
        <v>0</v>
      </c>
      <c r="AM18" s="383">
        <f>F18+NPV(SDN,G18:INDEX(G18:AJ18,PAL))</f>
        <v>0</v>
      </c>
      <c r="AN18" s="415">
        <f>F18+NPV(SDN,G18:INDEX(G18:AJ18,PAL))</f>
        <v>0</v>
      </c>
      <c r="AO18" s="387">
        <f t="shared" si="3"/>
        <v>0</v>
      </c>
      <c r="AP18" s="59">
        <f>IF(COUNT(F18:INDEX(F18:AJ18,PAL+1))&lt;&gt;PAL+1,"Klaida",0)</f>
        <v>0</v>
      </c>
      <c r="AQ18" s="59"/>
      <c r="AR18" s="59"/>
      <c r="AS18" s="59"/>
      <c r="AT18" s="59"/>
      <c r="AU18" s="59"/>
      <c r="AV18" s="59"/>
      <c r="AW18" s="59"/>
      <c r="AX18" s="59"/>
      <c r="AY18" s="388"/>
    </row>
    <row r="19" spans="2:51">
      <c r="B19" s="64" t="s">
        <v>23</v>
      </c>
      <c r="C19" s="4" t="str">
        <f>IF(Kalba="EN",Data2!C44,Data2!B44)</f>
        <v>Paslaugų suteikimo pajamos</v>
      </c>
      <c r="D19" s="65">
        <f>F19+NPV(FDN,G19:INDEX(G19:AJ19,PAL))</f>
        <v>0</v>
      </c>
      <c r="E19" s="65">
        <f>SUMIF($F$5:$AJ$5,"&lt;="&amp;PAL,$F19:$AJ19)</f>
        <v>0</v>
      </c>
      <c r="F19" s="78">
        <v>0</v>
      </c>
      <c r="G19" s="78">
        <v>0</v>
      </c>
      <c r="H19" s="78">
        <v>0</v>
      </c>
      <c r="I19" s="78">
        <v>0</v>
      </c>
      <c r="J19" s="78">
        <v>0</v>
      </c>
      <c r="K19" s="78">
        <v>0</v>
      </c>
      <c r="L19" s="78">
        <v>0</v>
      </c>
      <c r="M19" s="78">
        <v>0</v>
      </c>
      <c r="N19" s="78">
        <v>0</v>
      </c>
      <c r="O19" s="78">
        <v>0</v>
      </c>
      <c r="P19" s="78">
        <v>0</v>
      </c>
      <c r="Q19" s="78">
        <v>0</v>
      </c>
      <c r="R19" s="78">
        <v>0</v>
      </c>
      <c r="S19" s="78">
        <v>0</v>
      </c>
      <c r="T19" s="78">
        <v>0</v>
      </c>
      <c r="U19" s="78">
        <v>0</v>
      </c>
      <c r="V19" s="78">
        <v>0</v>
      </c>
      <c r="W19" s="78">
        <v>0</v>
      </c>
      <c r="X19" s="78">
        <v>0</v>
      </c>
      <c r="Y19" s="78">
        <v>0</v>
      </c>
      <c r="Z19" s="78">
        <v>0</v>
      </c>
      <c r="AA19" s="78">
        <v>0</v>
      </c>
      <c r="AB19" s="78">
        <v>0</v>
      </c>
      <c r="AC19" s="78">
        <v>0</v>
      </c>
      <c r="AD19" s="78">
        <v>0</v>
      </c>
      <c r="AE19" s="78">
        <v>0</v>
      </c>
      <c r="AF19" s="78">
        <v>0</v>
      </c>
      <c r="AG19" s="78">
        <v>0</v>
      </c>
      <c r="AH19" s="78">
        <v>0</v>
      </c>
      <c r="AI19" s="78">
        <v>0</v>
      </c>
      <c r="AJ19" s="78">
        <v>0</v>
      </c>
      <c r="AM19" s="383">
        <f>F19+NPV(SDN,G19:INDEX(G19:AJ19,PAL))</f>
        <v>0</v>
      </c>
      <c r="AN19" s="415">
        <f>F19+NPV(SDN,G19:INDEX(G19:AJ19,PAL))</f>
        <v>0</v>
      </c>
      <c r="AO19" s="387">
        <f t="shared" si="3"/>
        <v>0</v>
      </c>
      <c r="AP19" s="59">
        <f>IF(COUNT(F19:INDEX(F19:AJ19,PAL+1))&lt;&gt;PAL+1,"Klaida",0)</f>
        <v>0</v>
      </c>
      <c r="AQ19" s="59"/>
      <c r="AR19" s="59"/>
      <c r="AS19" s="59"/>
      <c r="AT19" s="59"/>
      <c r="AU19" s="59"/>
      <c r="AV19" s="59"/>
      <c r="AW19" s="59"/>
      <c r="AX19" s="59"/>
      <c r="AY19" s="388"/>
    </row>
    <row r="20" spans="2:51">
      <c r="B20" s="64" t="s">
        <v>24</v>
      </c>
      <c r="C20" s="4" t="str">
        <f>IF(Kalba="EN",Data2!C45,Data2!B45)</f>
        <v>Finansinės ir investicinės veiklos bei kitos pajamos</v>
      </c>
      <c r="D20" s="65">
        <f>F20+NPV(FDN,G20:INDEX(G20:AJ20,PAL))</f>
        <v>0</v>
      </c>
      <c r="E20" s="65">
        <f>SUMIF($F$5:$AJ$5,"&lt;="&amp;PAL,$F20:$AJ20)</f>
        <v>0</v>
      </c>
      <c r="F20" s="78">
        <v>0</v>
      </c>
      <c r="G20" s="78">
        <v>0</v>
      </c>
      <c r="H20" s="78">
        <v>0</v>
      </c>
      <c r="I20" s="78">
        <v>0</v>
      </c>
      <c r="J20" s="78">
        <v>0</v>
      </c>
      <c r="K20" s="78">
        <v>0</v>
      </c>
      <c r="L20" s="78">
        <v>0</v>
      </c>
      <c r="M20" s="78">
        <v>0</v>
      </c>
      <c r="N20" s="78">
        <v>0</v>
      </c>
      <c r="O20" s="78">
        <v>0</v>
      </c>
      <c r="P20" s="78">
        <v>0</v>
      </c>
      <c r="Q20" s="78">
        <v>0</v>
      </c>
      <c r="R20" s="78">
        <v>0</v>
      </c>
      <c r="S20" s="78">
        <v>0</v>
      </c>
      <c r="T20" s="78">
        <v>0</v>
      </c>
      <c r="U20" s="78">
        <v>0</v>
      </c>
      <c r="V20" s="78">
        <v>0</v>
      </c>
      <c r="W20" s="78">
        <v>0</v>
      </c>
      <c r="X20" s="78">
        <v>0</v>
      </c>
      <c r="Y20" s="78">
        <v>0</v>
      </c>
      <c r="Z20" s="78">
        <v>0</v>
      </c>
      <c r="AA20" s="78">
        <v>0</v>
      </c>
      <c r="AB20" s="78">
        <v>0</v>
      </c>
      <c r="AC20" s="78">
        <v>0</v>
      </c>
      <c r="AD20" s="78">
        <v>0</v>
      </c>
      <c r="AE20" s="78">
        <v>0</v>
      </c>
      <c r="AF20" s="78">
        <v>0</v>
      </c>
      <c r="AG20" s="78">
        <v>0</v>
      </c>
      <c r="AH20" s="78">
        <v>0</v>
      </c>
      <c r="AI20" s="78">
        <v>0</v>
      </c>
      <c r="AJ20" s="78">
        <v>0</v>
      </c>
      <c r="AM20" s="383">
        <f>F20+NPV(SDN,G20:INDEX(G20:AJ20,PAL))</f>
        <v>0</v>
      </c>
      <c r="AN20" s="415">
        <f>F20+NPV(SDN,G20:INDEX(G20:AJ20,PAL))</f>
        <v>0</v>
      </c>
      <c r="AO20" s="387">
        <f t="shared" si="3"/>
        <v>0</v>
      </c>
      <c r="AP20" s="59">
        <f>IF(COUNT(F20:INDEX(F20:AJ20,PAL+1))&lt;&gt;PAL+1,"Klaida",0)</f>
        <v>0</v>
      </c>
      <c r="AQ20" s="59"/>
      <c r="AR20" s="59"/>
      <c r="AS20" s="59"/>
      <c r="AT20" s="59"/>
      <c r="AU20" s="59"/>
      <c r="AV20" s="59"/>
      <c r="AW20" s="59"/>
      <c r="AX20" s="59"/>
      <c r="AY20" s="388"/>
    </row>
    <row r="21" spans="2:51" s="61" customFormat="1">
      <c r="B21" s="5" t="s">
        <v>25</v>
      </c>
      <c r="C21" s="5" t="str">
        <f>IF(Kalba="EN",Data2!C46,Data2!B46)</f>
        <v>Veiklos ir finansinės išlaidos, iš viso</v>
      </c>
      <c r="D21" s="62">
        <f>ROUND(SUM(D22,D29),0)</f>
        <v>0</v>
      </c>
      <c r="E21" s="62">
        <f>ROUND(SUM(E22,E29),0)</f>
        <v>0</v>
      </c>
      <c r="F21" s="62">
        <f t="shared" ref="F21:AJ21" si="5">ROUND(SUM(F22,F29),0)</f>
        <v>0</v>
      </c>
      <c r="G21" s="62">
        <f t="shared" si="5"/>
        <v>0</v>
      </c>
      <c r="H21" s="62">
        <f t="shared" si="5"/>
        <v>0</v>
      </c>
      <c r="I21" s="62">
        <f t="shared" si="5"/>
        <v>0</v>
      </c>
      <c r="J21" s="62">
        <f t="shared" si="5"/>
        <v>0</v>
      </c>
      <c r="K21" s="62">
        <f t="shared" si="5"/>
        <v>0</v>
      </c>
      <c r="L21" s="62">
        <f t="shared" si="5"/>
        <v>0</v>
      </c>
      <c r="M21" s="62">
        <f t="shared" si="5"/>
        <v>0</v>
      </c>
      <c r="N21" s="62">
        <f t="shared" si="5"/>
        <v>0</v>
      </c>
      <c r="O21" s="62">
        <f t="shared" si="5"/>
        <v>0</v>
      </c>
      <c r="P21" s="62">
        <f t="shared" si="5"/>
        <v>0</v>
      </c>
      <c r="Q21" s="62">
        <f t="shared" si="5"/>
        <v>0</v>
      </c>
      <c r="R21" s="62">
        <f t="shared" si="5"/>
        <v>0</v>
      </c>
      <c r="S21" s="62">
        <f t="shared" si="5"/>
        <v>0</v>
      </c>
      <c r="T21" s="62">
        <f t="shared" si="5"/>
        <v>0</v>
      </c>
      <c r="U21" s="62">
        <f t="shared" si="5"/>
        <v>0</v>
      </c>
      <c r="V21" s="62">
        <f t="shared" si="5"/>
        <v>0</v>
      </c>
      <c r="W21" s="62">
        <f t="shared" si="5"/>
        <v>0</v>
      </c>
      <c r="X21" s="62">
        <f t="shared" si="5"/>
        <v>0</v>
      </c>
      <c r="Y21" s="62">
        <f t="shared" si="5"/>
        <v>0</v>
      </c>
      <c r="Z21" s="62">
        <f t="shared" si="5"/>
        <v>0</v>
      </c>
      <c r="AA21" s="62">
        <f t="shared" si="5"/>
        <v>0</v>
      </c>
      <c r="AB21" s="62">
        <f t="shared" si="5"/>
        <v>0</v>
      </c>
      <c r="AC21" s="62">
        <f t="shared" si="5"/>
        <v>0</v>
      </c>
      <c r="AD21" s="62">
        <f t="shared" si="5"/>
        <v>0</v>
      </c>
      <c r="AE21" s="62">
        <f t="shared" si="5"/>
        <v>0</v>
      </c>
      <c r="AF21" s="62">
        <f t="shared" si="5"/>
        <v>0</v>
      </c>
      <c r="AG21" s="62">
        <f t="shared" si="5"/>
        <v>0</v>
      </c>
      <c r="AH21" s="62">
        <f t="shared" si="5"/>
        <v>0</v>
      </c>
      <c r="AI21" s="62">
        <f t="shared" si="5"/>
        <v>0</v>
      </c>
      <c r="AJ21" s="62">
        <f t="shared" si="5"/>
        <v>0</v>
      </c>
      <c r="AM21" s="382">
        <f>ROUND(SUM(AM22,AM29),0)</f>
        <v>0</v>
      </c>
      <c r="AN21" s="382">
        <f>ROUND(SUM(AN22,AN29),0)</f>
        <v>0</v>
      </c>
      <c r="AO21" s="389"/>
      <c r="AP21" s="63"/>
      <c r="AQ21" s="63"/>
      <c r="AR21" s="63"/>
      <c r="AS21" s="63"/>
      <c r="AT21" s="63"/>
      <c r="AU21" s="63"/>
      <c r="AV21" s="63"/>
      <c r="AW21" s="63"/>
      <c r="AX21" s="63"/>
      <c r="AY21" s="390"/>
    </row>
    <row r="22" spans="2:51" s="61" customFormat="1">
      <c r="B22" s="66" t="s">
        <v>297</v>
      </c>
      <c r="C22" s="5" t="str">
        <f>IF(Kalba="EN",Data2!C47,Data2!B47)</f>
        <v>Veiklos išlaidos</v>
      </c>
      <c r="D22" s="62">
        <f>ROUND(SUM(D23:D28),0)</f>
        <v>0</v>
      </c>
      <c r="E22" s="62">
        <f>ROUND(SUM(E23:E28),0)</f>
        <v>0</v>
      </c>
      <c r="F22" s="62">
        <f t="shared" ref="F22:AJ22" si="6">ROUND(SUM(F23:F28),0)</f>
        <v>0</v>
      </c>
      <c r="G22" s="62">
        <f t="shared" si="6"/>
        <v>0</v>
      </c>
      <c r="H22" s="62">
        <f t="shared" si="6"/>
        <v>0</v>
      </c>
      <c r="I22" s="62">
        <f t="shared" si="6"/>
        <v>0</v>
      </c>
      <c r="J22" s="62">
        <f t="shared" si="6"/>
        <v>0</v>
      </c>
      <c r="K22" s="62">
        <f t="shared" si="6"/>
        <v>0</v>
      </c>
      <c r="L22" s="62">
        <f t="shared" si="6"/>
        <v>0</v>
      </c>
      <c r="M22" s="62">
        <f t="shared" si="6"/>
        <v>0</v>
      </c>
      <c r="N22" s="62">
        <f t="shared" si="6"/>
        <v>0</v>
      </c>
      <c r="O22" s="62">
        <f t="shared" si="6"/>
        <v>0</v>
      </c>
      <c r="P22" s="62">
        <f t="shared" si="6"/>
        <v>0</v>
      </c>
      <c r="Q22" s="62">
        <f t="shared" si="6"/>
        <v>0</v>
      </c>
      <c r="R22" s="62">
        <f t="shared" si="6"/>
        <v>0</v>
      </c>
      <c r="S22" s="62">
        <f t="shared" si="6"/>
        <v>0</v>
      </c>
      <c r="T22" s="62">
        <f t="shared" si="6"/>
        <v>0</v>
      </c>
      <c r="U22" s="62">
        <f t="shared" si="6"/>
        <v>0</v>
      </c>
      <c r="V22" s="62">
        <f t="shared" si="6"/>
        <v>0</v>
      </c>
      <c r="W22" s="62">
        <f t="shared" si="6"/>
        <v>0</v>
      </c>
      <c r="X22" s="62">
        <f t="shared" si="6"/>
        <v>0</v>
      </c>
      <c r="Y22" s="62">
        <f t="shared" si="6"/>
        <v>0</v>
      </c>
      <c r="Z22" s="62">
        <f t="shared" si="6"/>
        <v>0</v>
      </c>
      <c r="AA22" s="62">
        <f t="shared" si="6"/>
        <v>0</v>
      </c>
      <c r="AB22" s="62">
        <f t="shared" si="6"/>
        <v>0</v>
      </c>
      <c r="AC22" s="62">
        <f t="shared" si="6"/>
        <v>0</v>
      </c>
      <c r="AD22" s="62">
        <f t="shared" si="6"/>
        <v>0</v>
      </c>
      <c r="AE22" s="62">
        <f t="shared" si="6"/>
        <v>0</v>
      </c>
      <c r="AF22" s="62">
        <f t="shared" si="6"/>
        <v>0</v>
      </c>
      <c r="AG22" s="62">
        <f t="shared" si="6"/>
        <v>0</v>
      </c>
      <c r="AH22" s="62">
        <f t="shared" si="6"/>
        <v>0</v>
      </c>
      <c r="AI22" s="62">
        <f t="shared" si="6"/>
        <v>0</v>
      </c>
      <c r="AJ22" s="62">
        <f t="shared" si="6"/>
        <v>0</v>
      </c>
      <c r="AM22" s="382">
        <f>ROUND(SUM(AM23:AM28),0)</f>
        <v>0</v>
      </c>
      <c r="AN22" s="382">
        <f>ROUND(SUM(AN23:AN28),0)</f>
        <v>0</v>
      </c>
      <c r="AO22" s="389"/>
      <c r="AP22" s="63"/>
      <c r="AQ22" s="63"/>
      <c r="AR22" s="63"/>
      <c r="AS22" s="63"/>
      <c r="AT22" s="63"/>
      <c r="AU22" s="63"/>
      <c r="AV22" s="63"/>
      <c r="AW22" s="63"/>
      <c r="AX22" s="63"/>
      <c r="AY22" s="390"/>
    </row>
    <row r="23" spans="2:51">
      <c r="B23" s="64" t="s">
        <v>298</v>
      </c>
      <c r="C23" s="4" t="str">
        <f>IF(Kalba="EN",Data2!C48,Data2!B48)</f>
        <v>Žaliavos</v>
      </c>
      <c r="D23" s="65">
        <f>F23+NPV(FDN,G23:INDEX(G23:AJ23,PAL))</f>
        <v>0</v>
      </c>
      <c r="E23" s="65">
        <f t="shared" ref="E23:E29" si="7">SUMIF($F$5:$AJ$5,"&lt;="&amp;PAL,$F23:$AJ23)</f>
        <v>0</v>
      </c>
      <c r="F23" s="78">
        <v>0</v>
      </c>
      <c r="G23" s="78">
        <v>0</v>
      </c>
      <c r="H23" s="78">
        <v>0</v>
      </c>
      <c r="I23" s="78">
        <v>0</v>
      </c>
      <c r="J23" s="78">
        <v>0</v>
      </c>
      <c r="K23" s="78">
        <v>0</v>
      </c>
      <c r="L23" s="78">
        <v>0</v>
      </c>
      <c r="M23" s="78">
        <v>0</v>
      </c>
      <c r="N23" s="78">
        <v>0</v>
      </c>
      <c r="O23" s="78">
        <v>0</v>
      </c>
      <c r="P23" s="78">
        <v>0</v>
      </c>
      <c r="Q23" s="78">
        <v>0</v>
      </c>
      <c r="R23" s="78">
        <v>0</v>
      </c>
      <c r="S23" s="78">
        <v>0</v>
      </c>
      <c r="T23" s="78">
        <v>0</v>
      </c>
      <c r="U23" s="78">
        <v>0</v>
      </c>
      <c r="V23" s="78">
        <v>0</v>
      </c>
      <c r="W23" s="78">
        <v>0</v>
      </c>
      <c r="X23" s="78">
        <v>0</v>
      </c>
      <c r="Y23" s="78">
        <v>0</v>
      </c>
      <c r="Z23" s="78">
        <v>0</v>
      </c>
      <c r="AA23" s="78">
        <v>0</v>
      </c>
      <c r="AB23" s="78">
        <v>0</v>
      </c>
      <c r="AC23" s="78">
        <v>0</v>
      </c>
      <c r="AD23" s="78">
        <v>0</v>
      </c>
      <c r="AE23" s="78">
        <v>0</v>
      </c>
      <c r="AF23" s="78">
        <v>0</v>
      </c>
      <c r="AG23" s="78">
        <v>0</v>
      </c>
      <c r="AH23" s="78">
        <v>0</v>
      </c>
      <c r="AI23" s="78">
        <v>0</v>
      </c>
      <c r="AJ23" s="78">
        <v>0</v>
      </c>
      <c r="AM23" s="383">
        <f>F23+NPV(SDN,G23:INDEX(G23:AJ23,PAL))</f>
        <v>0</v>
      </c>
      <c r="AN23" s="415">
        <f>F23+NPV(SDN,G23:INDEX(G23:AJ23,PAL))</f>
        <v>0</v>
      </c>
      <c r="AO23" s="387">
        <f t="shared" ref="AO23:AO29" si="8">IF(COUNTIF(AP23:AY23,"Klaida")&gt;0,1,0)</f>
        <v>0</v>
      </c>
      <c r="AP23" s="59">
        <f>IF(COUNT(F23:INDEX(F23:AJ23,PAL+1))&lt;&gt;PAL+1,"Klaida",0)</f>
        <v>0</v>
      </c>
      <c r="AQ23" s="59"/>
      <c r="AR23" s="59"/>
      <c r="AS23" s="59"/>
      <c r="AT23" s="59"/>
      <c r="AU23" s="59"/>
      <c r="AV23" s="59"/>
      <c r="AW23" s="59"/>
      <c r="AX23" s="59"/>
      <c r="AY23" s="388"/>
    </row>
    <row r="24" spans="2:51">
      <c r="B24" s="64" t="s">
        <v>299</v>
      </c>
      <c r="C24" s="4" t="str">
        <f>IF(Kalba="EN",Data2!C49,Data2!B49)</f>
        <v>Darbo užmokesčio išlaidos</v>
      </c>
      <c r="D24" s="65">
        <f>F24+NPV(FDN,G24:INDEX(G24:AJ24,PAL))</f>
        <v>0</v>
      </c>
      <c r="E24" s="65">
        <f t="shared" si="7"/>
        <v>0</v>
      </c>
      <c r="F24" s="78">
        <v>0</v>
      </c>
      <c r="G24" s="78">
        <v>0</v>
      </c>
      <c r="H24" s="78">
        <v>0</v>
      </c>
      <c r="I24" s="78">
        <v>0</v>
      </c>
      <c r="J24" s="78">
        <v>0</v>
      </c>
      <c r="K24" s="78">
        <v>0</v>
      </c>
      <c r="L24" s="78">
        <v>0</v>
      </c>
      <c r="M24" s="78">
        <v>0</v>
      </c>
      <c r="N24" s="78">
        <v>0</v>
      </c>
      <c r="O24" s="78">
        <v>0</v>
      </c>
      <c r="P24" s="78">
        <v>0</v>
      </c>
      <c r="Q24" s="78">
        <v>0</v>
      </c>
      <c r="R24" s="78">
        <v>0</v>
      </c>
      <c r="S24" s="78">
        <v>0</v>
      </c>
      <c r="T24" s="78">
        <v>0</v>
      </c>
      <c r="U24" s="78">
        <v>0</v>
      </c>
      <c r="V24" s="78">
        <v>0</v>
      </c>
      <c r="W24" s="78">
        <v>0</v>
      </c>
      <c r="X24" s="78">
        <v>0</v>
      </c>
      <c r="Y24" s="78">
        <v>0</v>
      </c>
      <c r="Z24" s="78">
        <v>0</v>
      </c>
      <c r="AA24" s="78">
        <v>0</v>
      </c>
      <c r="AB24" s="78">
        <v>0</v>
      </c>
      <c r="AC24" s="78">
        <v>0</v>
      </c>
      <c r="AD24" s="78">
        <v>0</v>
      </c>
      <c r="AE24" s="78">
        <v>0</v>
      </c>
      <c r="AF24" s="78">
        <v>0</v>
      </c>
      <c r="AG24" s="78">
        <v>0</v>
      </c>
      <c r="AH24" s="78">
        <v>0</v>
      </c>
      <c r="AI24" s="78">
        <v>0</v>
      </c>
      <c r="AJ24" s="78">
        <v>0</v>
      </c>
      <c r="AM24" s="383">
        <f>F24+NPV(SDN,G24:INDEX(G24:AJ24,PAL))</f>
        <v>0</v>
      </c>
      <c r="AN24" s="415">
        <f>F24+NPV(SDN,G24:INDEX(G24:AJ24,PAL))</f>
        <v>0</v>
      </c>
      <c r="AO24" s="387">
        <f t="shared" si="8"/>
        <v>0</v>
      </c>
      <c r="AP24" s="59">
        <f>IF(COUNT(F24:INDEX(F24:AJ24,PAL+1))&lt;&gt;PAL+1,"Klaida",0)</f>
        <v>0</v>
      </c>
      <c r="AQ24" s="59"/>
      <c r="AR24" s="59"/>
      <c r="AS24" s="59"/>
      <c r="AT24" s="59"/>
      <c r="AU24" s="59"/>
      <c r="AV24" s="59"/>
      <c r="AW24" s="59"/>
      <c r="AX24" s="59"/>
      <c r="AY24" s="388"/>
    </row>
    <row r="25" spans="2:51">
      <c r="B25" s="64" t="s">
        <v>300</v>
      </c>
      <c r="C25" s="4" t="str">
        <f>IF(Kalba="EN",Data2!C50,Data2!B50)</f>
        <v>Elektros energijos išlaidos</v>
      </c>
      <c r="D25" s="65">
        <f>F25+NPV(FDN,G25:INDEX(G25:AJ25,PAL))</f>
        <v>0</v>
      </c>
      <c r="E25" s="65">
        <f t="shared" si="7"/>
        <v>0</v>
      </c>
      <c r="F25" s="78">
        <v>0</v>
      </c>
      <c r="G25" s="78">
        <v>0</v>
      </c>
      <c r="H25" s="78">
        <v>0</v>
      </c>
      <c r="I25" s="78">
        <v>0</v>
      </c>
      <c r="J25" s="78">
        <v>0</v>
      </c>
      <c r="K25" s="78">
        <v>0</v>
      </c>
      <c r="L25" s="78">
        <v>0</v>
      </c>
      <c r="M25" s="78">
        <v>0</v>
      </c>
      <c r="N25" s="78">
        <v>0</v>
      </c>
      <c r="O25" s="78">
        <v>0</v>
      </c>
      <c r="P25" s="78">
        <v>0</v>
      </c>
      <c r="Q25" s="78">
        <v>0</v>
      </c>
      <c r="R25" s="78">
        <v>0</v>
      </c>
      <c r="S25" s="78">
        <v>0</v>
      </c>
      <c r="T25" s="78">
        <v>0</v>
      </c>
      <c r="U25" s="78">
        <v>0</v>
      </c>
      <c r="V25" s="78">
        <v>0</v>
      </c>
      <c r="W25" s="78">
        <v>0</v>
      </c>
      <c r="X25" s="78">
        <v>0</v>
      </c>
      <c r="Y25" s="78">
        <v>0</v>
      </c>
      <c r="Z25" s="78">
        <v>0</v>
      </c>
      <c r="AA25" s="78">
        <v>0</v>
      </c>
      <c r="AB25" s="78">
        <v>0</v>
      </c>
      <c r="AC25" s="78">
        <v>0</v>
      </c>
      <c r="AD25" s="78">
        <v>0</v>
      </c>
      <c r="AE25" s="78">
        <v>0</v>
      </c>
      <c r="AF25" s="78">
        <v>0</v>
      </c>
      <c r="AG25" s="78">
        <v>0</v>
      </c>
      <c r="AH25" s="78">
        <v>0</v>
      </c>
      <c r="AI25" s="78">
        <v>0</v>
      </c>
      <c r="AJ25" s="78">
        <v>0</v>
      </c>
      <c r="AM25" s="383">
        <f>F25+NPV(SDN,G25:INDEX(G25:AJ25,PAL))</f>
        <v>0</v>
      </c>
      <c r="AN25" s="415">
        <f>F25+NPV(SDN,G25:INDEX(G25:AJ25,PAL))</f>
        <v>0</v>
      </c>
      <c r="AO25" s="387">
        <f t="shared" si="8"/>
        <v>0</v>
      </c>
      <c r="AP25" s="59">
        <f>IF(COUNT(F25:INDEX(F25:AJ25,PAL+1))&lt;&gt;PAL+1,"Klaida",0)</f>
        <v>0</v>
      </c>
      <c r="AQ25" s="59"/>
      <c r="AR25" s="59"/>
      <c r="AS25" s="59"/>
      <c r="AT25" s="59"/>
      <c r="AU25" s="59"/>
      <c r="AV25" s="59"/>
      <c r="AW25" s="59"/>
      <c r="AX25" s="59"/>
      <c r="AY25" s="388"/>
    </row>
    <row r="26" spans="2:51">
      <c r="B26" s="64" t="s">
        <v>301</v>
      </c>
      <c r="C26" s="4" t="str">
        <f>IF(Kalba="EN",Data2!C51,Data2!B51)</f>
        <v>Šildymo (išskyrus elektrą) išlaidos</v>
      </c>
      <c r="D26" s="65">
        <f>F26+NPV(FDN,G26:INDEX(G26:AJ26,PAL))</f>
        <v>0</v>
      </c>
      <c r="E26" s="65">
        <f t="shared" si="7"/>
        <v>0</v>
      </c>
      <c r="F26" s="78">
        <v>0</v>
      </c>
      <c r="G26" s="78">
        <v>0</v>
      </c>
      <c r="H26" s="78">
        <v>0</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c r="AI26" s="78">
        <v>0</v>
      </c>
      <c r="AJ26" s="78">
        <v>0</v>
      </c>
      <c r="AM26" s="383">
        <f>F26+NPV(SDN,G26:INDEX(G26:AJ26,PAL))</f>
        <v>0</v>
      </c>
      <c r="AN26" s="415">
        <f>F26+NPV(SDN,G26:INDEX(G26:AJ26,PAL))</f>
        <v>0</v>
      </c>
      <c r="AO26" s="387">
        <f t="shared" si="8"/>
        <v>0</v>
      </c>
      <c r="AP26" s="59">
        <f>IF(COUNT(F26:INDEX(F26:AJ26,PAL+1))&lt;&gt;PAL+1,"Klaida",0)</f>
        <v>0</v>
      </c>
      <c r="AQ26" s="59"/>
      <c r="AR26" s="59"/>
      <c r="AS26" s="59"/>
      <c r="AT26" s="59"/>
      <c r="AU26" s="59"/>
      <c r="AV26" s="59"/>
      <c r="AW26" s="59"/>
      <c r="AX26" s="59"/>
      <c r="AY26" s="388"/>
    </row>
    <row r="27" spans="2:51">
      <c r="B27" s="64" t="s">
        <v>303</v>
      </c>
      <c r="C27" s="4" t="str">
        <f>IF(Kalba="EN",Data2!C52,Data2!B52)</f>
        <v>Infrastruktūros būklės palaikymo išlaidos</v>
      </c>
      <c r="D27" s="65">
        <f>F27+NPV(FDN,G27:INDEX(G27:AJ27,PAL))</f>
        <v>0</v>
      </c>
      <c r="E27" s="65">
        <f t="shared" si="7"/>
        <v>0</v>
      </c>
      <c r="F27" s="78">
        <v>0</v>
      </c>
      <c r="G27" s="78">
        <v>0</v>
      </c>
      <c r="H27" s="78">
        <v>0</v>
      </c>
      <c r="I27" s="78">
        <v>0</v>
      </c>
      <c r="J27" s="78">
        <v>0</v>
      </c>
      <c r="K27" s="78">
        <v>0</v>
      </c>
      <c r="L27" s="78">
        <v>0</v>
      </c>
      <c r="M27" s="78">
        <v>0</v>
      </c>
      <c r="N27" s="78">
        <v>0</v>
      </c>
      <c r="O27" s="78">
        <v>0</v>
      </c>
      <c r="P27" s="78">
        <v>0</v>
      </c>
      <c r="Q27" s="78">
        <v>0</v>
      </c>
      <c r="R27" s="78">
        <v>0</v>
      </c>
      <c r="S27" s="78">
        <v>0</v>
      </c>
      <c r="T27" s="78">
        <v>0</v>
      </c>
      <c r="U27" s="78">
        <v>0</v>
      </c>
      <c r="V27" s="78">
        <v>0</v>
      </c>
      <c r="W27" s="78">
        <v>0</v>
      </c>
      <c r="X27" s="78">
        <v>0</v>
      </c>
      <c r="Y27" s="78">
        <v>0</v>
      </c>
      <c r="Z27" s="78">
        <v>0</v>
      </c>
      <c r="AA27" s="78">
        <v>0</v>
      </c>
      <c r="AB27" s="78">
        <v>0</v>
      </c>
      <c r="AC27" s="78">
        <v>0</v>
      </c>
      <c r="AD27" s="78">
        <v>0</v>
      </c>
      <c r="AE27" s="78">
        <v>0</v>
      </c>
      <c r="AF27" s="78">
        <v>0</v>
      </c>
      <c r="AG27" s="78">
        <v>0</v>
      </c>
      <c r="AH27" s="78">
        <v>0</v>
      </c>
      <c r="AI27" s="78">
        <v>0</v>
      </c>
      <c r="AJ27" s="78">
        <v>0</v>
      </c>
      <c r="AM27" s="383">
        <f>F27+NPV(SDN,G27:INDEX(G27:AJ27,PAL))</f>
        <v>0</v>
      </c>
      <c r="AN27" s="415">
        <f>F27+NPV(SDN,G27:INDEX(G27:AJ27,PAL))</f>
        <v>0</v>
      </c>
      <c r="AO27" s="387">
        <f t="shared" si="8"/>
        <v>0</v>
      </c>
      <c r="AP27" s="59">
        <f>IF(COUNT(F27:INDEX(F27:AJ27,PAL+1))&lt;&gt;PAL+1,"Klaida",0)</f>
        <v>0</v>
      </c>
      <c r="AQ27" s="59"/>
      <c r="AR27" s="59"/>
      <c r="AS27" s="59"/>
      <c r="AT27" s="59"/>
      <c r="AU27" s="59"/>
      <c r="AV27" s="59"/>
      <c r="AW27" s="59"/>
      <c r="AX27" s="59"/>
      <c r="AY27" s="388"/>
    </row>
    <row r="28" spans="2:51">
      <c r="B28" s="64" t="s">
        <v>304</v>
      </c>
      <c r="C28" s="4" t="str">
        <f>IF(Kalba="EN",Data2!C53,Data2!B53)</f>
        <v>Kitos išlaidos</v>
      </c>
      <c r="D28" s="65">
        <f>F28+NPV(FDN,G28:INDEX(G28:AJ28,PAL))</f>
        <v>0</v>
      </c>
      <c r="E28" s="65">
        <f t="shared" si="7"/>
        <v>0</v>
      </c>
      <c r="F28" s="78">
        <v>0</v>
      </c>
      <c r="G28" s="78">
        <v>0</v>
      </c>
      <c r="H28" s="78">
        <v>0</v>
      </c>
      <c r="I28" s="78">
        <v>0</v>
      </c>
      <c r="J28" s="78">
        <v>0</v>
      </c>
      <c r="K28" s="78">
        <v>0</v>
      </c>
      <c r="L28" s="78">
        <v>0</v>
      </c>
      <c r="M28" s="78">
        <v>0</v>
      </c>
      <c r="N28" s="78">
        <v>0</v>
      </c>
      <c r="O28" s="78">
        <v>0</v>
      </c>
      <c r="P28" s="78">
        <v>0</v>
      </c>
      <c r="Q28" s="78">
        <v>0</v>
      </c>
      <c r="R28" s="78">
        <v>0</v>
      </c>
      <c r="S28" s="78">
        <v>0</v>
      </c>
      <c r="T28" s="78">
        <v>0</v>
      </c>
      <c r="U28" s="78">
        <v>0</v>
      </c>
      <c r="V28" s="78">
        <v>0</v>
      </c>
      <c r="W28" s="78">
        <v>0</v>
      </c>
      <c r="X28" s="78">
        <v>0</v>
      </c>
      <c r="Y28" s="78">
        <v>0</v>
      </c>
      <c r="Z28" s="78">
        <v>0</v>
      </c>
      <c r="AA28" s="78">
        <v>0</v>
      </c>
      <c r="AB28" s="78">
        <v>0</v>
      </c>
      <c r="AC28" s="78">
        <v>0</v>
      </c>
      <c r="AD28" s="78">
        <v>0</v>
      </c>
      <c r="AE28" s="78">
        <v>0</v>
      </c>
      <c r="AF28" s="78">
        <v>0</v>
      </c>
      <c r="AG28" s="78">
        <v>0</v>
      </c>
      <c r="AH28" s="78">
        <v>0</v>
      </c>
      <c r="AI28" s="78">
        <v>0</v>
      </c>
      <c r="AJ28" s="78">
        <v>0</v>
      </c>
      <c r="AM28" s="383">
        <f>F28+NPV(SDN,G28:INDEX(G28:AJ28,PAL))</f>
        <v>0</v>
      </c>
      <c r="AN28" s="415">
        <f>F28+NPV(SDN,G28:INDEX(G28:AJ28,PAL))</f>
        <v>0</v>
      </c>
      <c r="AO28" s="387">
        <f t="shared" si="8"/>
        <v>0</v>
      </c>
      <c r="AP28" s="59">
        <f>IF(COUNT(F28:INDEX(F28:AJ28,PAL+1))&lt;&gt;PAL+1,"Klaida",0)</f>
        <v>0</v>
      </c>
      <c r="AQ28" s="59"/>
      <c r="AR28" s="59"/>
      <c r="AS28" s="59"/>
      <c r="AT28" s="59"/>
      <c r="AU28" s="59"/>
      <c r="AV28" s="59"/>
      <c r="AW28" s="59"/>
      <c r="AX28" s="59"/>
      <c r="AY28" s="388"/>
    </row>
    <row r="29" spans="2:51">
      <c r="B29" s="64" t="s">
        <v>305</v>
      </c>
      <c r="C29" s="4" t="str">
        <f>IF(Kalba="EN",Data2!C54,Data2!B54)</f>
        <v>Gautų paskolų (G.3.1.) palūkanos</v>
      </c>
      <c r="D29" s="65">
        <f>F29+NPV(FDN,G29:INDEX(G29:AJ29,PAL))</f>
        <v>0</v>
      </c>
      <c r="E29" s="65">
        <f t="shared" si="7"/>
        <v>0</v>
      </c>
      <c r="F29" s="78">
        <v>0</v>
      </c>
      <c r="G29" s="78">
        <v>0</v>
      </c>
      <c r="H29" s="78">
        <v>0</v>
      </c>
      <c r="I29" s="78">
        <v>0</v>
      </c>
      <c r="J29" s="78">
        <v>0</v>
      </c>
      <c r="K29" s="78">
        <v>0</v>
      </c>
      <c r="L29" s="78">
        <v>0</v>
      </c>
      <c r="M29" s="78">
        <v>0</v>
      </c>
      <c r="N29" s="78">
        <v>0</v>
      </c>
      <c r="O29" s="78">
        <v>0</v>
      </c>
      <c r="P29" s="78">
        <v>0</v>
      </c>
      <c r="Q29" s="78">
        <v>0</v>
      </c>
      <c r="R29" s="78">
        <v>0</v>
      </c>
      <c r="S29" s="78">
        <v>0</v>
      </c>
      <c r="T29" s="78">
        <v>0</v>
      </c>
      <c r="U29" s="78">
        <v>0</v>
      </c>
      <c r="V29" s="78">
        <v>0</v>
      </c>
      <c r="W29" s="78">
        <v>0</v>
      </c>
      <c r="X29" s="78">
        <v>0</v>
      </c>
      <c r="Y29" s="78">
        <v>0</v>
      </c>
      <c r="Z29" s="78">
        <v>0</v>
      </c>
      <c r="AA29" s="78">
        <v>0</v>
      </c>
      <c r="AB29" s="78">
        <v>0</v>
      </c>
      <c r="AC29" s="78">
        <v>0</v>
      </c>
      <c r="AD29" s="78">
        <v>0</v>
      </c>
      <c r="AE29" s="78">
        <v>0</v>
      </c>
      <c r="AF29" s="78">
        <v>0</v>
      </c>
      <c r="AG29" s="78">
        <v>0</v>
      </c>
      <c r="AH29" s="78">
        <v>0</v>
      </c>
      <c r="AI29" s="78">
        <v>0</v>
      </c>
      <c r="AJ29" s="78">
        <v>0</v>
      </c>
      <c r="AM29" s="383">
        <f>F29+NPV(SDN,G29:INDEX(G29:AJ29,PAL))</f>
        <v>0</v>
      </c>
      <c r="AN29" s="415">
        <f>F29+NPV(SDN,G29:INDEX(G29:AJ29,PAL))</f>
        <v>0</v>
      </c>
      <c r="AO29" s="387">
        <f t="shared" si="8"/>
        <v>0</v>
      </c>
      <c r="AP29" s="59">
        <f>IF(COUNT(F29:INDEX(F29:AJ29,PAL+1))&lt;&gt;PAL+1,"Klaida",0)</f>
        <v>0</v>
      </c>
      <c r="AQ29" s="59"/>
      <c r="AR29" s="59"/>
      <c r="AS29" s="59"/>
      <c r="AT29" s="59"/>
      <c r="AU29" s="59"/>
      <c r="AV29" s="59"/>
      <c r="AW29" s="59"/>
      <c r="AX29" s="59"/>
      <c r="AY29" s="388"/>
    </row>
    <row r="30" spans="2:51" s="61" customFormat="1" ht="25.5">
      <c r="B30" s="5" t="s">
        <v>26</v>
      </c>
      <c r="C30" s="5" t="str">
        <f>IF(Kalba="EN",Data2!C55,Data2!B55)</f>
        <v>Mokesčiai (+ neigiama įtaka; - teigiama įtaka biudžeto lėšų srautams)</v>
      </c>
      <c r="D30" s="62">
        <f>ROUND(D31-SUM(D32:D33),0)</f>
        <v>0</v>
      </c>
      <c r="E30" s="62">
        <f>ROUND(E31-SUM(E32:E33),0)</f>
        <v>0</v>
      </c>
      <c r="F30" s="62">
        <f>ROUND(F31-SUM(F32:F33),0)</f>
        <v>0</v>
      </c>
      <c r="G30" s="62">
        <f t="shared" ref="G30:AJ30" si="9">ROUND(G31-SUM(G32:G33),0)</f>
        <v>0</v>
      </c>
      <c r="H30" s="62">
        <f t="shared" si="9"/>
        <v>0</v>
      </c>
      <c r="I30" s="62">
        <f t="shared" si="9"/>
        <v>0</v>
      </c>
      <c r="J30" s="62">
        <f t="shared" si="9"/>
        <v>0</v>
      </c>
      <c r="K30" s="62">
        <f t="shared" si="9"/>
        <v>0</v>
      </c>
      <c r="L30" s="62">
        <f t="shared" si="9"/>
        <v>0</v>
      </c>
      <c r="M30" s="62">
        <f t="shared" si="9"/>
        <v>0</v>
      </c>
      <c r="N30" s="62">
        <f t="shared" si="9"/>
        <v>0</v>
      </c>
      <c r="O30" s="62">
        <f t="shared" si="9"/>
        <v>0</v>
      </c>
      <c r="P30" s="62">
        <f t="shared" si="9"/>
        <v>0</v>
      </c>
      <c r="Q30" s="62">
        <f t="shared" si="9"/>
        <v>0</v>
      </c>
      <c r="R30" s="62">
        <f t="shared" si="9"/>
        <v>0</v>
      </c>
      <c r="S30" s="62">
        <f t="shared" si="9"/>
        <v>0</v>
      </c>
      <c r="T30" s="62">
        <f t="shared" si="9"/>
        <v>0</v>
      </c>
      <c r="U30" s="62">
        <f t="shared" si="9"/>
        <v>0</v>
      </c>
      <c r="V30" s="62">
        <f t="shared" si="9"/>
        <v>0</v>
      </c>
      <c r="W30" s="62">
        <f t="shared" si="9"/>
        <v>0</v>
      </c>
      <c r="X30" s="62">
        <f t="shared" si="9"/>
        <v>0</v>
      </c>
      <c r="Y30" s="62">
        <f t="shared" si="9"/>
        <v>0</v>
      </c>
      <c r="Z30" s="62">
        <f t="shared" si="9"/>
        <v>0</v>
      </c>
      <c r="AA30" s="62">
        <f t="shared" si="9"/>
        <v>0</v>
      </c>
      <c r="AB30" s="62">
        <f t="shared" si="9"/>
        <v>0</v>
      </c>
      <c r="AC30" s="62">
        <f t="shared" si="9"/>
        <v>0</v>
      </c>
      <c r="AD30" s="62">
        <f t="shared" si="9"/>
        <v>0</v>
      </c>
      <c r="AE30" s="62">
        <f t="shared" si="9"/>
        <v>0</v>
      </c>
      <c r="AF30" s="62">
        <f t="shared" si="9"/>
        <v>0</v>
      </c>
      <c r="AG30" s="62">
        <f t="shared" si="9"/>
        <v>0</v>
      </c>
      <c r="AH30" s="62">
        <f t="shared" si="9"/>
        <v>0</v>
      </c>
      <c r="AI30" s="62">
        <f t="shared" si="9"/>
        <v>0</v>
      </c>
      <c r="AJ30" s="62">
        <f t="shared" si="9"/>
        <v>0</v>
      </c>
      <c r="AM30" s="382">
        <f>ROUND(AM31-SUM(AM32:AM33),0)</f>
        <v>0</v>
      </c>
      <c r="AN30" s="382">
        <f>ROUND(AN31-SUM(AN32:AN33),0)</f>
        <v>0</v>
      </c>
      <c r="AO30" s="389"/>
      <c r="AP30" s="63"/>
      <c r="AQ30" s="63"/>
      <c r="AR30" s="63"/>
      <c r="AS30" s="63"/>
      <c r="AT30" s="63"/>
      <c r="AU30" s="63"/>
      <c r="AV30" s="63"/>
      <c r="AW30" s="63"/>
      <c r="AX30" s="63"/>
      <c r="AY30" s="390"/>
    </row>
    <row r="31" spans="2:51">
      <c r="B31" s="64" t="s">
        <v>307</v>
      </c>
      <c r="C31" s="4" t="str">
        <f>IF(Kalba="EN",Data2!C56,Data2!B56)</f>
        <v>Bendra importo/pirkimo PVM suma</v>
      </c>
      <c r="D31" s="65">
        <f>F31+NPV(FDN,G31:INDEX(G31:AJ31,PAL))</f>
        <v>0</v>
      </c>
      <c r="E31" s="65">
        <f>SUMIF($F$5:$AJ$5,"&lt;="&amp;PAL,$F31:$AJ31)</f>
        <v>0</v>
      </c>
      <c r="F31" s="65">
        <f t="shared" ref="F31:AJ31" si="10">IF(pvm_susigrazinimas="Taip",0,SUMPRODUCT(F8:F15,Pirkimo_PVM)+SUMPRODUCT(F23:F28,Pirkimo_PVM_II))</f>
        <v>0</v>
      </c>
      <c r="G31" s="65">
        <f t="shared" si="10"/>
        <v>0</v>
      </c>
      <c r="H31" s="65">
        <f t="shared" si="10"/>
        <v>0</v>
      </c>
      <c r="I31" s="65">
        <f t="shared" si="10"/>
        <v>0</v>
      </c>
      <c r="J31" s="65">
        <f t="shared" si="10"/>
        <v>0</v>
      </c>
      <c r="K31" s="65">
        <f t="shared" si="10"/>
        <v>0</v>
      </c>
      <c r="L31" s="65">
        <f t="shared" si="10"/>
        <v>0</v>
      </c>
      <c r="M31" s="65">
        <f t="shared" si="10"/>
        <v>0</v>
      </c>
      <c r="N31" s="65">
        <f t="shared" si="10"/>
        <v>0</v>
      </c>
      <c r="O31" s="65">
        <f t="shared" si="10"/>
        <v>0</v>
      </c>
      <c r="P31" s="65">
        <f t="shared" si="10"/>
        <v>0</v>
      </c>
      <c r="Q31" s="65">
        <f t="shared" si="10"/>
        <v>0</v>
      </c>
      <c r="R31" s="65">
        <f t="shared" si="10"/>
        <v>0</v>
      </c>
      <c r="S31" s="65">
        <f t="shared" si="10"/>
        <v>0</v>
      </c>
      <c r="T31" s="65">
        <f t="shared" si="10"/>
        <v>0</v>
      </c>
      <c r="U31" s="65">
        <f t="shared" si="10"/>
        <v>0</v>
      </c>
      <c r="V31" s="65">
        <f t="shared" si="10"/>
        <v>0</v>
      </c>
      <c r="W31" s="65">
        <f t="shared" si="10"/>
        <v>0</v>
      </c>
      <c r="X31" s="65">
        <f t="shared" si="10"/>
        <v>0</v>
      </c>
      <c r="Y31" s="65">
        <f t="shared" si="10"/>
        <v>0</v>
      </c>
      <c r="Z31" s="65">
        <f t="shared" si="10"/>
        <v>0</v>
      </c>
      <c r="AA31" s="65">
        <f t="shared" si="10"/>
        <v>0</v>
      </c>
      <c r="AB31" s="65">
        <f t="shared" si="10"/>
        <v>0</v>
      </c>
      <c r="AC31" s="65">
        <f t="shared" si="10"/>
        <v>0</v>
      </c>
      <c r="AD31" s="65">
        <f t="shared" si="10"/>
        <v>0</v>
      </c>
      <c r="AE31" s="65">
        <f t="shared" si="10"/>
        <v>0</v>
      </c>
      <c r="AF31" s="65">
        <f t="shared" si="10"/>
        <v>0</v>
      </c>
      <c r="AG31" s="65">
        <f t="shared" si="10"/>
        <v>0</v>
      </c>
      <c r="AH31" s="65">
        <f t="shared" si="10"/>
        <v>0</v>
      </c>
      <c r="AI31" s="65">
        <f t="shared" si="10"/>
        <v>0</v>
      </c>
      <c r="AJ31" s="65">
        <f t="shared" si="10"/>
        <v>0</v>
      </c>
      <c r="AM31" s="383">
        <f>F31+NPV(SDN,G31:INDEX(G31:AJ31,PAL))</f>
        <v>0</v>
      </c>
      <c r="AN31" s="415">
        <f>F31+NPV(SDN,G31:INDEX(G31:AJ31,PAL))</f>
        <v>0</v>
      </c>
      <c r="AO31" s="387"/>
      <c r="AP31" s="59"/>
      <c r="AQ31" s="59"/>
      <c r="AR31" s="59"/>
      <c r="AS31" s="59"/>
      <c r="AT31" s="59"/>
      <c r="AU31" s="59"/>
      <c r="AV31" s="59"/>
      <c r="AW31" s="59"/>
      <c r="AX31" s="59"/>
      <c r="AY31" s="388"/>
    </row>
    <row r="32" spans="2:51">
      <c r="B32" s="64" t="s">
        <v>309</v>
      </c>
      <c r="C32" s="4" t="str">
        <f>IF(Kalba="EN",Data2!C57,Data2!B57)</f>
        <v>Bendra pardavimo PVM suma</v>
      </c>
      <c r="D32" s="65">
        <f>F32+NPV(FDN,G32:INDEX(G32:AJ32,PAL))</f>
        <v>0</v>
      </c>
      <c r="E32" s="65">
        <f>SUMIF($F$5:$AJ$5,"&lt;="&amp;PAL,$F32:$AJ32)</f>
        <v>0</v>
      </c>
      <c r="F32" s="65">
        <f t="shared" ref="F32:AJ32" si="11">IF(pvm_susigrazinimas="Taip",0,SUMPRODUCT(F18:F19,Pardavimo_PVM))</f>
        <v>0</v>
      </c>
      <c r="G32" s="65">
        <f t="shared" si="11"/>
        <v>0</v>
      </c>
      <c r="H32" s="65">
        <f t="shared" si="11"/>
        <v>0</v>
      </c>
      <c r="I32" s="65">
        <f t="shared" si="11"/>
        <v>0</v>
      </c>
      <c r="J32" s="65">
        <f t="shared" si="11"/>
        <v>0</v>
      </c>
      <c r="K32" s="65">
        <f t="shared" si="11"/>
        <v>0</v>
      </c>
      <c r="L32" s="65">
        <f t="shared" si="11"/>
        <v>0</v>
      </c>
      <c r="M32" s="65">
        <f t="shared" si="11"/>
        <v>0</v>
      </c>
      <c r="N32" s="65">
        <f t="shared" si="11"/>
        <v>0</v>
      </c>
      <c r="O32" s="65">
        <f t="shared" si="11"/>
        <v>0</v>
      </c>
      <c r="P32" s="65">
        <f t="shared" si="11"/>
        <v>0</v>
      </c>
      <c r="Q32" s="65">
        <f t="shared" si="11"/>
        <v>0</v>
      </c>
      <c r="R32" s="65">
        <f t="shared" si="11"/>
        <v>0</v>
      </c>
      <c r="S32" s="65">
        <f t="shared" si="11"/>
        <v>0</v>
      </c>
      <c r="T32" s="65">
        <f t="shared" si="11"/>
        <v>0</v>
      </c>
      <c r="U32" s="65">
        <f t="shared" si="11"/>
        <v>0</v>
      </c>
      <c r="V32" s="65">
        <f t="shared" si="11"/>
        <v>0</v>
      </c>
      <c r="W32" s="65">
        <f t="shared" si="11"/>
        <v>0</v>
      </c>
      <c r="X32" s="65">
        <f t="shared" si="11"/>
        <v>0</v>
      </c>
      <c r="Y32" s="65">
        <f t="shared" si="11"/>
        <v>0</v>
      </c>
      <c r="Z32" s="65">
        <f t="shared" si="11"/>
        <v>0</v>
      </c>
      <c r="AA32" s="65">
        <f t="shared" si="11"/>
        <v>0</v>
      </c>
      <c r="AB32" s="65">
        <f t="shared" si="11"/>
        <v>0</v>
      </c>
      <c r="AC32" s="65">
        <f t="shared" si="11"/>
        <v>0</v>
      </c>
      <c r="AD32" s="65">
        <f t="shared" si="11"/>
        <v>0</v>
      </c>
      <c r="AE32" s="65">
        <f t="shared" si="11"/>
        <v>0</v>
      </c>
      <c r="AF32" s="65">
        <f t="shared" si="11"/>
        <v>0</v>
      </c>
      <c r="AG32" s="65">
        <f t="shared" si="11"/>
        <v>0</v>
      </c>
      <c r="AH32" s="65">
        <f t="shared" si="11"/>
        <v>0</v>
      </c>
      <c r="AI32" s="65">
        <f t="shared" si="11"/>
        <v>0</v>
      </c>
      <c r="AJ32" s="65">
        <f t="shared" si="11"/>
        <v>0</v>
      </c>
      <c r="AM32" s="383">
        <f>F32+NPV(SDN,G32:INDEX(G32:AJ32,PAL))</f>
        <v>0</v>
      </c>
      <c r="AN32" s="415">
        <f>F32+NPV(SDN,G32:INDEX(G32:AJ32,PAL))</f>
        <v>0</v>
      </c>
      <c r="AO32" s="387"/>
      <c r="AP32" s="59"/>
      <c r="AQ32" s="59"/>
      <c r="AR32" s="59"/>
      <c r="AS32" s="59"/>
      <c r="AT32" s="59"/>
      <c r="AU32" s="59"/>
      <c r="AV32" s="59"/>
      <c r="AW32" s="59"/>
      <c r="AX32" s="59"/>
      <c r="AY32" s="388"/>
    </row>
    <row r="33" spans="2:51">
      <c r="B33" s="64" t="s">
        <v>311</v>
      </c>
      <c r="C33" s="4" t="str">
        <f>IF(Kalba="EN",Data2!C58,Data2!B58)</f>
        <v>Bendra kitų mokėtinų netiesioginių mokesčių suma</v>
      </c>
      <c r="D33" s="65">
        <f>F33+NPV(FDN,G33:INDEX(G33:AJ33,PAL))</f>
        <v>0</v>
      </c>
      <c r="E33" s="65">
        <f>SUMIF($F$5:$AJ$5,"&lt;="&amp;PAL,$F33:$AJ33)</f>
        <v>0</v>
      </c>
      <c r="F33" s="78">
        <v>0</v>
      </c>
      <c r="G33" s="78">
        <v>0</v>
      </c>
      <c r="H33" s="78">
        <v>0</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c r="AA33" s="78">
        <v>0</v>
      </c>
      <c r="AB33" s="78">
        <v>0</v>
      </c>
      <c r="AC33" s="78">
        <v>0</v>
      </c>
      <c r="AD33" s="78">
        <v>0</v>
      </c>
      <c r="AE33" s="78">
        <v>0</v>
      </c>
      <c r="AF33" s="78">
        <v>0</v>
      </c>
      <c r="AG33" s="78">
        <v>0</v>
      </c>
      <c r="AH33" s="78">
        <v>0</v>
      </c>
      <c r="AI33" s="78">
        <v>0</v>
      </c>
      <c r="AJ33" s="78">
        <v>0</v>
      </c>
      <c r="AM33" s="383">
        <f>F33+NPV(SDN,G33:INDEX(G33:AJ33,PAL))</f>
        <v>0</v>
      </c>
      <c r="AN33" s="415">
        <f>F33+NPV(SDN,G33:INDEX(G33:AJ33,PAL))</f>
        <v>0</v>
      </c>
      <c r="AO33" s="387">
        <f>IF(COUNTIF(AP33:AY33,"Klaida")&gt;0,1,0)</f>
        <v>0</v>
      </c>
      <c r="AP33" s="59">
        <f>IF(COUNT(F33:INDEX(F33:AJ33,PAL+1))&lt;&gt;PAL+1,"Klaida",0)</f>
        <v>0</v>
      </c>
      <c r="AQ33" s="59"/>
      <c r="AR33" s="59"/>
      <c r="AS33" s="59"/>
      <c r="AT33" s="59"/>
      <c r="AU33" s="59"/>
      <c r="AV33" s="59"/>
      <c r="AW33" s="59"/>
      <c r="AX33" s="59"/>
      <c r="AY33" s="388"/>
    </row>
    <row r="34" spans="2:51" s="61" customFormat="1">
      <c r="B34" s="5" t="s">
        <v>28</v>
      </c>
      <c r="C34" s="5" t="str">
        <f>IF(Kalba="EN",Data2!C59,Data2!B59)</f>
        <v>Grynosios pajamos</v>
      </c>
      <c r="D34" s="62">
        <f>ROUND(SUM(D17)-SUM(D15,D22),0)</f>
        <v>0</v>
      </c>
      <c r="E34" s="62">
        <f t="shared" ref="E34:AJ34" si="12">ROUND(SUM(E17)-SUM(E15,E22),0)</f>
        <v>0</v>
      </c>
      <c r="F34" s="62">
        <f t="shared" si="12"/>
        <v>0</v>
      </c>
      <c r="G34" s="62">
        <f t="shared" si="12"/>
        <v>0</v>
      </c>
      <c r="H34" s="62">
        <f t="shared" si="12"/>
        <v>0</v>
      </c>
      <c r="I34" s="62">
        <f t="shared" si="12"/>
        <v>0</v>
      </c>
      <c r="J34" s="62">
        <f t="shared" si="12"/>
        <v>0</v>
      </c>
      <c r="K34" s="62">
        <f t="shared" si="12"/>
        <v>0</v>
      </c>
      <c r="L34" s="62">
        <f t="shared" si="12"/>
        <v>0</v>
      </c>
      <c r="M34" s="62">
        <f t="shared" si="12"/>
        <v>0</v>
      </c>
      <c r="N34" s="62">
        <f t="shared" si="12"/>
        <v>0</v>
      </c>
      <c r="O34" s="62">
        <f t="shared" si="12"/>
        <v>0</v>
      </c>
      <c r="P34" s="62">
        <f t="shared" si="12"/>
        <v>0</v>
      </c>
      <c r="Q34" s="62">
        <f t="shared" si="12"/>
        <v>0</v>
      </c>
      <c r="R34" s="62">
        <f t="shared" si="12"/>
        <v>0</v>
      </c>
      <c r="S34" s="62">
        <f t="shared" si="12"/>
        <v>0</v>
      </c>
      <c r="T34" s="62">
        <f t="shared" si="12"/>
        <v>0</v>
      </c>
      <c r="U34" s="62">
        <f t="shared" si="12"/>
        <v>0</v>
      </c>
      <c r="V34" s="62">
        <f t="shared" si="12"/>
        <v>0</v>
      </c>
      <c r="W34" s="62">
        <f t="shared" si="12"/>
        <v>0</v>
      </c>
      <c r="X34" s="62">
        <f t="shared" si="12"/>
        <v>0</v>
      </c>
      <c r="Y34" s="62">
        <f t="shared" si="12"/>
        <v>0</v>
      </c>
      <c r="Z34" s="62">
        <f t="shared" si="12"/>
        <v>0</v>
      </c>
      <c r="AA34" s="62">
        <f t="shared" si="12"/>
        <v>0</v>
      </c>
      <c r="AB34" s="62">
        <f t="shared" si="12"/>
        <v>0</v>
      </c>
      <c r="AC34" s="62">
        <f t="shared" si="12"/>
        <v>0</v>
      </c>
      <c r="AD34" s="62">
        <f t="shared" si="12"/>
        <v>0</v>
      </c>
      <c r="AE34" s="62">
        <f t="shared" si="12"/>
        <v>0</v>
      </c>
      <c r="AF34" s="62">
        <f t="shared" si="12"/>
        <v>0</v>
      </c>
      <c r="AG34" s="62">
        <f t="shared" si="12"/>
        <v>0</v>
      </c>
      <c r="AH34" s="62">
        <f t="shared" si="12"/>
        <v>0</v>
      </c>
      <c r="AI34" s="62">
        <f t="shared" si="12"/>
        <v>0</v>
      </c>
      <c r="AJ34" s="62">
        <f t="shared" si="12"/>
        <v>0</v>
      </c>
      <c r="AM34" s="382">
        <f>ROUND(SUM(AO17)-SUM(AO7,AO21),0)</f>
        <v>0</v>
      </c>
      <c r="AN34" s="382">
        <f>ROUND(SUM(AP17)-SUM(AP7,AP21),0)</f>
        <v>0</v>
      </c>
      <c r="AO34" s="389"/>
      <c r="AP34" s="63"/>
      <c r="AQ34" s="63"/>
      <c r="AR34" s="63"/>
      <c r="AS34" s="63"/>
      <c r="AT34" s="63"/>
      <c r="AU34" s="63"/>
      <c r="AV34" s="63"/>
      <c r="AW34" s="63"/>
      <c r="AX34" s="63"/>
      <c r="AY34" s="390"/>
    </row>
    <row r="35" spans="2:51" s="61" customFormat="1">
      <c r="B35" s="66" t="s">
        <v>313</v>
      </c>
      <c r="C35" s="5" t="str">
        <f>IF(Kalba="EN",Data2!C60,Data2!B60)</f>
        <v>Finansavimas, iš viso</v>
      </c>
      <c r="D35" s="62">
        <f>SUM(D36,D41,D44)</f>
        <v>0</v>
      </c>
      <c r="E35" s="62">
        <f t="shared" ref="E35:AJ35" si="13">SUM(E36,E41,E44)</f>
        <v>0</v>
      </c>
      <c r="F35" s="62">
        <f t="shared" si="13"/>
        <v>0</v>
      </c>
      <c r="G35" s="62">
        <f t="shared" si="13"/>
        <v>0</v>
      </c>
      <c r="H35" s="62">
        <f t="shared" si="13"/>
        <v>0</v>
      </c>
      <c r="I35" s="62">
        <f t="shared" si="13"/>
        <v>0</v>
      </c>
      <c r="J35" s="62">
        <f t="shared" si="13"/>
        <v>0</v>
      </c>
      <c r="K35" s="62">
        <f t="shared" si="13"/>
        <v>0</v>
      </c>
      <c r="L35" s="62">
        <f t="shared" si="13"/>
        <v>0</v>
      </c>
      <c r="M35" s="62">
        <f t="shared" si="13"/>
        <v>0</v>
      </c>
      <c r="N35" s="62">
        <f t="shared" si="13"/>
        <v>0</v>
      </c>
      <c r="O35" s="62">
        <f t="shared" si="13"/>
        <v>0</v>
      </c>
      <c r="P35" s="62">
        <f t="shared" si="13"/>
        <v>0</v>
      </c>
      <c r="Q35" s="62">
        <f t="shared" si="13"/>
        <v>0</v>
      </c>
      <c r="R35" s="62">
        <f t="shared" si="13"/>
        <v>0</v>
      </c>
      <c r="S35" s="62">
        <f t="shared" si="13"/>
        <v>0</v>
      </c>
      <c r="T35" s="62">
        <f t="shared" si="13"/>
        <v>0</v>
      </c>
      <c r="U35" s="62">
        <f t="shared" si="13"/>
        <v>0</v>
      </c>
      <c r="V35" s="62">
        <f t="shared" si="13"/>
        <v>0</v>
      </c>
      <c r="W35" s="62">
        <f t="shared" si="13"/>
        <v>0</v>
      </c>
      <c r="X35" s="62">
        <f t="shared" si="13"/>
        <v>0</v>
      </c>
      <c r="Y35" s="62">
        <f t="shared" si="13"/>
        <v>0</v>
      </c>
      <c r="Z35" s="62">
        <f t="shared" si="13"/>
        <v>0</v>
      </c>
      <c r="AA35" s="62">
        <f t="shared" si="13"/>
        <v>0</v>
      </c>
      <c r="AB35" s="62">
        <f t="shared" si="13"/>
        <v>0</v>
      </c>
      <c r="AC35" s="62">
        <f t="shared" si="13"/>
        <v>0</v>
      </c>
      <c r="AD35" s="62">
        <f t="shared" si="13"/>
        <v>0</v>
      </c>
      <c r="AE35" s="62">
        <f t="shared" si="13"/>
        <v>0</v>
      </c>
      <c r="AF35" s="62">
        <f t="shared" si="13"/>
        <v>0</v>
      </c>
      <c r="AG35" s="62">
        <f t="shared" si="13"/>
        <v>0</v>
      </c>
      <c r="AH35" s="62">
        <f t="shared" si="13"/>
        <v>0</v>
      </c>
      <c r="AI35" s="62">
        <f t="shared" si="13"/>
        <v>0</v>
      </c>
      <c r="AJ35" s="62">
        <f t="shared" si="13"/>
        <v>0</v>
      </c>
      <c r="AM35" s="382">
        <f>SUM(AO36,AO41,AO44)</f>
        <v>0</v>
      </c>
      <c r="AN35" s="382">
        <f>SUM(AP36,AP41,AP44)</f>
        <v>0</v>
      </c>
      <c r="AO35" s="389"/>
      <c r="AP35" s="63"/>
      <c r="AQ35" s="63"/>
      <c r="AR35" s="63"/>
      <c r="AS35" s="63"/>
      <c r="AT35" s="63"/>
      <c r="AU35" s="63"/>
      <c r="AV35" s="63"/>
      <c r="AW35" s="63"/>
      <c r="AX35" s="63"/>
      <c r="AY35" s="390"/>
    </row>
    <row r="36" spans="2:51" s="61" customFormat="1">
      <c r="B36" s="66" t="s">
        <v>32</v>
      </c>
      <c r="C36" s="5" t="str">
        <f>IF(Kalba="EN",Data2!C61,Data2!B61)</f>
        <v>Prašomas finansavimas</v>
      </c>
      <c r="D36" s="62">
        <f>ROUND(SUM(D37:D40),0)</f>
        <v>0</v>
      </c>
      <c r="E36" s="62">
        <f>ROUND(SUM(E37:E40),0)</f>
        <v>0</v>
      </c>
      <c r="F36" s="62">
        <f t="shared" ref="F36:AJ36" si="14">ROUND(SUM(F37:F40),0)</f>
        <v>0</v>
      </c>
      <c r="G36" s="62">
        <f t="shared" si="14"/>
        <v>0</v>
      </c>
      <c r="H36" s="62">
        <f t="shared" si="14"/>
        <v>0</v>
      </c>
      <c r="I36" s="62">
        <f t="shared" si="14"/>
        <v>0</v>
      </c>
      <c r="J36" s="62">
        <f t="shared" si="14"/>
        <v>0</v>
      </c>
      <c r="K36" s="62">
        <f t="shared" si="14"/>
        <v>0</v>
      </c>
      <c r="L36" s="62">
        <f t="shared" si="14"/>
        <v>0</v>
      </c>
      <c r="M36" s="62">
        <f t="shared" si="14"/>
        <v>0</v>
      </c>
      <c r="N36" s="62">
        <f t="shared" si="14"/>
        <v>0</v>
      </c>
      <c r="O36" s="62">
        <f t="shared" si="14"/>
        <v>0</v>
      </c>
      <c r="P36" s="62">
        <f t="shared" si="14"/>
        <v>0</v>
      </c>
      <c r="Q36" s="62">
        <f t="shared" si="14"/>
        <v>0</v>
      </c>
      <c r="R36" s="62">
        <f t="shared" si="14"/>
        <v>0</v>
      </c>
      <c r="S36" s="62">
        <f t="shared" si="14"/>
        <v>0</v>
      </c>
      <c r="T36" s="62">
        <f t="shared" si="14"/>
        <v>0</v>
      </c>
      <c r="U36" s="62">
        <f t="shared" si="14"/>
        <v>0</v>
      </c>
      <c r="V36" s="62">
        <f t="shared" si="14"/>
        <v>0</v>
      </c>
      <c r="W36" s="62">
        <f t="shared" si="14"/>
        <v>0</v>
      </c>
      <c r="X36" s="62">
        <f t="shared" si="14"/>
        <v>0</v>
      </c>
      <c r="Y36" s="62">
        <f t="shared" si="14"/>
        <v>0</v>
      </c>
      <c r="Z36" s="62">
        <f t="shared" si="14"/>
        <v>0</v>
      </c>
      <c r="AA36" s="62">
        <f t="shared" si="14"/>
        <v>0</v>
      </c>
      <c r="AB36" s="62">
        <f t="shared" si="14"/>
        <v>0</v>
      </c>
      <c r="AC36" s="62">
        <f t="shared" si="14"/>
        <v>0</v>
      </c>
      <c r="AD36" s="62">
        <f t="shared" si="14"/>
        <v>0</v>
      </c>
      <c r="AE36" s="62">
        <f t="shared" si="14"/>
        <v>0</v>
      </c>
      <c r="AF36" s="62">
        <f t="shared" si="14"/>
        <v>0</v>
      </c>
      <c r="AG36" s="62">
        <f t="shared" si="14"/>
        <v>0</v>
      </c>
      <c r="AH36" s="62">
        <f t="shared" si="14"/>
        <v>0</v>
      </c>
      <c r="AI36" s="62">
        <f t="shared" si="14"/>
        <v>0</v>
      </c>
      <c r="AJ36" s="62">
        <f t="shared" si="14"/>
        <v>0</v>
      </c>
      <c r="AM36" s="382">
        <f>ROUND(SUM(AM37:AM40),0)</f>
        <v>0</v>
      </c>
      <c r="AN36" s="382">
        <f>ROUND(SUM(AN37:AN40),0)</f>
        <v>0</v>
      </c>
      <c r="AO36" s="389"/>
      <c r="AP36" s="63"/>
      <c r="AQ36" s="63"/>
      <c r="AR36" s="63"/>
      <c r="AS36" s="63"/>
      <c r="AT36" s="63"/>
      <c r="AU36" s="63"/>
      <c r="AV36" s="63"/>
      <c r="AW36" s="63"/>
      <c r="AX36" s="63"/>
      <c r="AY36" s="390"/>
    </row>
    <row r="37" spans="2:51">
      <c r="B37" s="64" t="s">
        <v>34</v>
      </c>
      <c r="C37" s="4" t="str">
        <f>IF(Kalba="EN",Data2!C62,Data2!B62)</f>
        <v>ES struktūrinės paramos lėšos</v>
      </c>
      <c r="D37" s="65">
        <f>F37+NPV(FDN,G37:INDEX(G37:AJ37,PAL))</f>
        <v>0</v>
      </c>
      <c r="E37" s="65">
        <f>SUMIF($F$5:$AJ$5,"&lt;="&amp;PAL,$F37:$AJ37)</f>
        <v>0</v>
      </c>
      <c r="F37" s="78">
        <v>0</v>
      </c>
      <c r="G37" s="78">
        <v>0</v>
      </c>
      <c r="H37" s="78">
        <v>0</v>
      </c>
      <c r="I37" s="78">
        <v>0</v>
      </c>
      <c r="J37" s="78">
        <v>0</v>
      </c>
      <c r="K37" s="78">
        <v>0</v>
      </c>
      <c r="L37" s="78">
        <v>0</v>
      </c>
      <c r="M37" s="78">
        <v>0</v>
      </c>
      <c r="N37" s="78">
        <v>0</v>
      </c>
      <c r="O37" s="78">
        <v>0</v>
      </c>
      <c r="P37" s="78">
        <v>0</v>
      </c>
      <c r="Q37" s="78">
        <v>0</v>
      </c>
      <c r="R37" s="78">
        <v>0</v>
      </c>
      <c r="S37" s="78">
        <v>0</v>
      </c>
      <c r="T37" s="78">
        <v>0</v>
      </c>
      <c r="U37" s="78">
        <v>0</v>
      </c>
      <c r="V37" s="78">
        <v>0</v>
      </c>
      <c r="W37" s="78">
        <v>0</v>
      </c>
      <c r="X37" s="78">
        <v>0</v>
      </c>
      <c r="Y37" s="78">
        <v>0</v>
      </c>
      <c r="Z37" s="78">
        <v>0</v>
      </c>
      <c r="AA37" s="78">
        <v>0</v>
      </c>
      <c r="AB37" s="78">
        <v>0</v>
      </c>
      <c r="AC37" s="78">
        <v>0</v>
      </c>
      <c r="AD37" s="78">
        <v>0</v>
      </c>
      <c r="AE37" s="78">
        <v>0</v>
      </c>
      <c r="AF37" s="78">
        <v>0</v>
      </c>
      <c r="AG37" s="78">
        <v>0</v>
      </c>
      <c r="AH37" s="78">
        <v>0</v>
      </c>
      <c r="AI37" s="78">
        <v>0</v>
      </c>
      <c r="AJ37" s="78">
        <v>0</v>
      </c>
      <c r="AM37" s="383">
        <f>F37+NPV(SDN,G37:INDEX(G37:AJ37,PAL))</f>
        <v>0</v>
      </c>
      <c r="AN37" s="415">
        <f>F37+NPV(SDN,G37:INDEX(G37:AJ37,PAL))</f>
        <v>0</v>
      </c>
      <c r="AO37" s="387">
        <f>IF(COUNTIF(AP37:AY37,"Klaida")&gt;0,1,0)</f>
        <v>0</v>
      </c>
      <c r="AP37" s="59">
        <f>IF(COUNT(F37:INDEX(F37:AJ37,PAL+1))&lt;&gt;PAL+1,"Klaida",0)</f>
        <v>0</v>
      </c>
      <c r="AQ37" s="59"/>
      <c r="AR37" s="59"/>
      <c r="AS37" s="59"/>
      <c r="AT37" s="59"/>
      <c r="AU37" s="59"/>
      <c r="AV37" s="59"/>
      <c r="AW37" s="59"/>
      <c r="AX37" s="59"/>
      <c r="AY37" s="388"/>
    </row>
    <row r="38" spans="2:51">
      <c r="B38" s="64" t="s">
        <v>36</v>
      </c>
      <c r="C38" s="4" t="str">
        <f>IF(Kalba="EN",Data2!C63,Data2!B63)</f>
        <v>LR bendrojo finansavimo lėšos</v>
      </c>
      <c r="D38" s="65">
        <f>F38+NPV(FDN,G38:INDEX(G38:AJ38,PAL))</f>
        <v>0</v>
      </c>
      <c r="E38" s="65">
        <f>SUMIF($F$5:$AJ$5,"&lt;="&amp;PAL,$F38:$AJ38)</f>
        <v>0</v>
      </c>
      <c r="F38" s="78">
        <v>0</v>
      </c>
      <c r="G38" s="78">
        <v>0</v>
      </c>
      <c r="H38" s="78">
        <v>0</v>
      </c>
      <c r="I38" s="78">
        <v>0</v>
      </c>
      <c r="J38" s="78">
        <v>0</v>
      </c>
      <c r="K38" s="78">
        <v>0</v>
      </c>
      <c r="L38" s="78">
        <v>0</v>
      </c>
      <c r="M38" s="78">
        <v>0</v>
      </c>
      <c r="N38" s="78">
        <v>0</v>
      </c>
      <c r="O38" s="78">
        <v>0</v>
      </c>
      <c r="P38" s="78">
        <v>0</v>
      </c>
      <c r="Q38" s="78">
        <v>0</v>
      </c>
      <c r="R38" s="78">
        <v>0</v>
      </c>
      <c r="S38" s="78">
        <v>0</v>
      </c>
      <c r="T38" s="78">
        <v>0</v>
      </c>
      <c r="U38" s="78">
        <v>0</v>
      </c>
      <c r="V38" s="78">
        <v>0</v>
      </c>
      <c r="W38" s="78">
        <v>0</v>
      </c>
      <c r="X38" s="78">
        <v>0</v>
      </c>
      <c r="Y38" s="78">
        <v>0</v>
      </c>
      <c r="Z38" s="78">
        <v>0</v>
      </c>
      <c r="AA38" s="78">
        <v>0</v>
      </c>
      <c r="AB38" s="78">
        <v>0</v>
      </c>
      <c r="AC38" s="78">
        <v>0</v>
      </c>
      <c r="AD38" s="78">
        <v>0</v>
      </c>
      <c r="AE38" s="78">
        <v>0</v>
      </c>
      <c r="AF38" s="78">
        <v>0</v>
      </c>
      <c r="AG38" s="78">
        <v>0</v>
      </c>
      <c r="AH38" s="78">
        <v>0</v>
      </c>
      <c r="AI38" s="78">
        <v>0</v>
      </c>
      <c r="AJ38" s="78">
        <v>0</v>
      </c>
      <c r="AM38" s="383">
        <f>F38+NPV(SDN,G38:INDEX(G38:AJ38,PAL))</f>
        <v>0</v>
      </c>
      <c r="AN38" s="415">
        <f>F38+NPV(SDN,G38:INDEX(G38:AJ38,PAL))</f>
        <v>0</v>
      </c>
      <c r="AO38" s="387">
        <f>IF(COUNTIF(AP38:AY38,"Klaida")&gt;0,1,0)</f>
        <v>0</v>
      </c>
      <c r="AP38" s="59">
        <f>IF(COUNT(F38:INDEX(F38:AJ38,PAL+1))&lt;&gt;PAL+1,"Klaida",0)</f>
        <v>0</v>
      </c>
      <c r="AQ38" s="59"/>
      <c r="AR38" s="59"/>
      <c r="AS38" s="59"/>
      <c r="AT38" s="59"/>
      <c r="AU38" s="59"/>
      <c r="AV38" s="59"/>
      <c r="AW38" s="59"/>
      <c r="AX38" s="59"/>
      <c r="AY38" s="388"/>
    </row>
    <row r="39" spans="2:51">
      <c r="B39" s="64" t="s">
        <v>38</v>
      </c>
      <c r="C39" s="4" t="str">
        <f>IF(Kalba="EN",Data2!C64,Data2!B64)</f>
        <v>Kito tarptautinio finansavimo lėšos</v>
      </c>
      <c r="D39" s="65">
        <f>F39+NPV(FDN,G39:INDEX(G39:AJ39,PAL))</f>
        <v>0</v>
      </c>
      <c r="E39" s="65">
        <f>SUMIF($F$5:$AJ$5,"&lt;="&amp;PAL,$F39:$AJ39)</f>
        <v>0</v>
      </c>
      <c r="F39" s="78">
        <v>0</v>
      </c>
      <c r="G39" s="78">
        <v>0</v>
      </c>
      <c r="H39" s="78">
        <v>0</v>
      </c>
      <c r="I39" s="78">
        <v>0</v>
      </c>
      <c r="J39" s="78">
        <v>0</v>
      </c>
      <c r="K39" s="78">
        <v>0</v>
      </c>
      <c r="L39" s="78">
        <v>0</v>
      </c>
      <c r="M39" s="78">
        <v>0</v>
      </c>
      <c r="N39" s="78">
        <v>0</v>
      </c>
      <c r="O39" s="78">
        <v>0</v>
      </c>
      <c r="P39" s="78">
        <v>0</v>
      </c>
      <c r="Q39" s="78">
        <v>0</v>
      </c>
      <c r="R39" s="78">
        <v>0</v>
      </c>
      <c r="S39" s="78">
        <v>0</v>
      </c>
      <c r="T39" s="78">
        <v>0</v>
      </c>
      <c r="U39" s="78">
        <v>0</v>
      </c>
      <c r="V39" s="78">
        <v>0</v>
      </c>
      <c r="W39" s="78">
        <v>0</v>
      </c>
      <c r="X39" s="78">
        <v>0</v>
      </c>
      <c r="Y39" s="78">
        <v>0</v>
      </c>
      <c r="Z39" s="78">
        <v>0</v>
      </c>
      <c r="AA39" s="78">
        <v>0</v>
      </c>
      <c r="AB39" s="78">
        <v>0</v>
      </c>
      <c r="AC39" s="78">
        <v>0</v>
      </c>
      <c r="AD39" s="78">
        <v>0</v>
      </c>
      <c r="AE39" s="78">
        <v>0</v>
      </c>
      <c r="AF39" s="78">
        <v>0</v>
      </c>
      <c r="AG39" s="78">
        <v>0</v>
      </c>
      <c r="AH39" s="78">
        <v>0</v>
      </c>
      <c r="AI39" s="78">
        <v>0</v>
      </c>
      <c r="AJ39" s="78">
        <v>0</v>
      </c>
      <c r="AM39" s="383">
        <f>F39+NPV(SDN,G39:INDEX(G39:AJ39,PAL))</f>
        <v>0</v>
      </c>
      <c r="AN39" s="415">
        <f>F39+NPV(SDN,G39:INDEX(G39:AJ39,PAL))</f>
        <v>0</v>
      </c>
      <c r="AO39" s="387">
        <f>IF(COUNTIF(AP39:AY39,"Klaida")&gt;0,1,0)</f>
        <v>0</v>
      </c>
      <c r="AP39" s="59">
        <f>IF(COUNT(F39:INDEX(F39:AJ39,PAL+1))&lt;&gt;PAL+1,"Klaida",0)</f>
        <v>0</v>
      </c>
      <c r="AQ39" s="59"/>
      <c r="AR39" s="59"/>
      <c r="AS39" s="59"/>
      <c r="AT39" s="59"/>
      <c r="AU39" s="59"/>
      <c r="AV39" s="59"/>
      <c r="AW39" s="59"/>
      <c r="AX39" s="59"/>
      <c r="AY39" s="388"/>
    </row>
    <row r="40" spans="2:51" ht="25.5">
      <c r="B40" s="64" t="s">
        <v>40</v>
      </c>
      <c r="C40" s="4" t="str">
        <f>IF(Kalba="EN",Data2!C65,Data2!B65)</f>
        <v>Specialiosios programos lėšos, skirtos padengti netinkamą finansuoti PVM</v>
      </c>
      <c r="D40" s="65">
        <f>F40+NPV(FDN,G40:INDEX(G40:AJ40,PAL))</f>
        <v>0</v>
      </c>
      <c r="E40" s="65">
        <f>SUMIF($F$5:$AJ$5,"&lt;="&amp;PAL,$F40:$AJ40)</f>
        <v>0</v>
      </c>
      <c r="F40" s="78">
        <v>0</v>
      </c>
      <c r="G40" s="78">
        <v>0</v>
      </c>
      <c r="H40" s="78">
        <v>0</v>
      </c>
      <c r="I40" s="78">
        <v>0</v>
      </c>
      <c r="J40" s="78">
        <v>0</v>
      </c>
      <c r="K40" s="78">
        <v>0</v>
      </c>
      <c r="L40" s="78">
        <v>0</v>
      </c>
      <c r="M40" s="78">
        <v>0</v>
      </c>
      <c r="N40" s="78">
        <v>0</v>
      </c>
      <c r="O40" s="78">
        <v>0</v>
      </c>
      <c r="P40" s="78">
        <v>0</v>
      </c>
      <c r="Q40" s="78">
        <v>0</v>
      </c>
      <c r="R40" s="78">
        <v>0</v>
      </c>
      <c r="S40" s="78">
        <v>0</v>
      </c>
      <c r="T40" s="78">
        <v>0</v>
      </c>
      <c r="U40" s="78">
        <v>0</v>
      </c>
      <c r="V40" s="78">
        <v>0</v>
      </c>
      <c r="W40" s="78">
        <v>0</v>
      </c>
      <c r="X40" s="78">
        <v>0</v>
      </c>
      <c r="Y40" s="78">
        <v>0</v>
      </c>
      <c r="Z40" s="78">
        <v>0</v>
      </c>
      <c r="AA40" s="78">
        <v>0</v>
      </c>
      <c r="AB40" s="78">
        <v>0</v>
      </c>
      <c r="AC40" s="78">
        <v>0</v>
      </c>
      <c r="AD40" s="78">
        <v>0</v>
      </c>
      <c r="AE40" s="78">
        <v>0</v>
      </c>
      <c r="AF40" s="78">
        <v>0</v>
      </c>
      <c r="AG40" s="78">
        <v>0</v>
      </c>
      <c r="AH40" s="78">
        <v>0</v>
      </c>
      <c r="AI40" s="78">
        <v>0</v>
      </c>
      <c r="AJ40" s="78">
        <v>0</v>
      </c>
      <c r="AM40" s="383">
        <f>F40+NPV(SDN,G40:INDEX(G40:AJ40,PAL))</f>
        <v>0</v>
      </c>
      <c r="AN40" s="415">
        <f>F40+NPV(SDN,G40:INDEX(G40:AJ40,PAL))</f>
        <v>0</v>
      </c>
      <c r="AO40" s="387">
        <f>IF(COUNTIF(AP40:AY40,"Klaida")&gt;0,1,0)</f>
        <v>0</v>
      </c>
      <c r="AP40" s="59">
        <f>IF(COUNT(F40:INDEX(F40:AJ40,PAL+1))&lt;&gt;PAL+1,"Klaida",0)</f>
        <v>0</v>
      </c>
      <c r="AQ40" s="59"/>
      <c r="AR40" s="59"/>
      <c r="AS40" s="59"/>
      <c r="AT40" s="59"/>
      <c r="AU40" s="59"/>
      <c r="AV40" s="59"/>
      <c r="AW40" s="59"/>
      <c r="AX40" s="59"/>
      <c r="AY40" s="388"/>
    </row>
    <row r="41" spans="2:51" s="61" customFormat="1">
      <c r="B41" s="66" t="s">
        <v>41</v>
      </c>
      <c r="C41" s="5" t="str">
        <f>IF(Kalba="EN",Data2!C66,Data2!B66)</f>
        <v>Nuosavos lėšos</v>
      </c>
      <c r="D41" s="62">
        <f>ROUND(SUM(D42:D43),0)</f>
        <v>0</v>
      </c>
      <c r="E41" s="62">
        <f>ROUND(SUM(E42:E43),0)</f>
        <v>0</v>
      </c>
      <c r="F41" s="62">
        <f t="shared" ref="F41:AJ41" si="15">ROUND(SUM(F42:F43),0)</f>
        <v>0</v>
      </c>
      <c r="G41" s="62">
        <f t="shared" si="15"/>
        <v>0</v>
      </c>
      <c r="H41" s="62">
        <f t="shared" si="15"/>
        <v>0</v>
      </c>
      <c r="I41" s="62">
        <f t="shared" si="15"/>
        <v>0</v>
      </c>
      <c r="J41" s="62">
        <f t="shared" si="15"/>
        <v>0</v>
      </c>
      <c r="K41" s="62">
        <f t="shared" si="15"/>
        <v>0</v>
      </c>
      <c r="L41" s="62">
        <f t="shared" si="15"/>
        <v>0</v>
      </c>
      <c r="M41" s="62">
        <f t="shared" si="15"/>
        <v>0</v>
      </c>
      <c r="N41" s="62">
        <f t="shared" si="15"/>
        <v>0</v>
      </c>
      <c r="O41" s="62">
        <f t="shared" si="15"/>
        <v>0</v>
      </c>
      <c r="P41" s="62">
        <f t="shared" si="15"/>
        <v>0</v>
      </c>
      <c r="Q41" s="62">
        <f t="shared" si="15"/>
        <v>0</v>
      </c>
      <c r="R41" s="62">
        <f t="shared" si="15"/>
        <v>0</v>
      </c>
      <c r="S41" s="62">
        <f t="shared" si="15"/>
        <v>0</v>
      </c>
      <c r="T41" s="62">
        <f t="shared" si="15"/>
        <v>0</v>
      </c>
      <c r="U41" s="62">
        <f t="shared" si="15"/>
        <v>0</v>
      </c>
      <c r="V41" s="62">
        <f t="shared" si="15"/>
        <v>0</v>
      </c>
      <c r="W41" s="62">
        <f t="shared" si="15"/>
        <v>0</v>
      </c>
      <c r="X41" s="62">
        <f t="shared" si="15"/>
        <v>0</v>
      </c>
      <c r="Y41" s="62">
        <f t="shared" si="15"/>
        <v>0</v>
      </c>
      <c r="Z41" s="62">
        <f t="shared" si="15"/>
        <v>0</v>
      </c>
      <c r="AA41" s="62">
        <f t="shared" si="15"/>
        <v>0</v>
      </c>
      <c r="AB41" s="62">
        <f t="shared" si="15"/>
        <v>0</v>
      </c>
      <c r="AC41" s="62">
        <f t="shared" si="15"/>
        <v>0</v>
      </c>
      <c r="AD41" s="62">
        <f t="shared" si="15"/>
        <v>0</v>
      </c>
      <c r="AE41" s="62">
        <f t="shared" si="15"/>
        <v>0</v>
      </c>
      <c r="AF41" s="62">
        <f t="shared" si="15"/>
        <v>0</v>
      </c>
      <c r="AG41" s="62">
        <f t="shared" si="15"/>
        <v>0</v>
      </c>
      <c r="AH41" s="62">
        <f t="shared" si="15"/>
        <v>0</v>
      </c>
      <c r="AI41" s="62">
        <f t="shared" si="15"/>
        <v>0</v>
      </c>
      <c r="AJ41" s="62">
        <f t="shared" si="15"/>
        <v>0</v>
      </c>
      <c r="AM41" s="382">
        <f>ROUND(SUM(AM42:AM43),0)</f>
        <v>0</v>
      </c>
      <c r="AN41" s="382">
        <f>ROUND(SUM(AN42:AN43),0)</f>
        <v>0</v>
      </c>
      <c r="AO41" s="389"/>
      <c r="AP41" s="63"/>
      <c r="AQ41" s="63"/>
      <c r="AR41" s="63"/>
      <c r="AS41" s="63"/>
      <c r="AT41" s="63"/>
      <c r="AU41" s="63"/>
      <c r="AV41" s="63"/>
      <c r="AW41" s="63"/>
      <c r="AX41" s="63"/>
      <c r="AY41" s="390"/>
    </row>
    <row r="42" spans="2:51" ht="25.5">
      <c r="B42" s="64" t="s">
        <v>42</v>
      </c>
      <c r="C42" s="4" t="str">
        <f>IF(Kalba="EN",Data2!C67,Data2!B67)</f>
        <v>Viešosios lėšos (valstybės, savivaldybės biudžetai, kiti viešųjų lėšų šaltiniai)</v>
      </c>
      <c r="D42" s="65">
        <f>F42+NPV(FDN,G42:INDEX(G42:AJ42,PAL))</f>
        <v>0</v>
      </c>
      <c r="E42" s="65">
        <f>SUMIF($F$5:$AJ$5,"&lt;="&amp;PAL,$F42:$AJ42)</f>
        <v>0</v>
      </c>
      <c r="F42" s="78">
        <v>0</v>
      </c>
      <c r="G42" s="78">
        <v>0</v>
      </c>
      <c r="H42" s="78">
        <v>0</v>
      </c>
      <c r="I42" s="78">
        <v>0</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c r="AA42" s="78">
        <v>0</v>
      </c>
      <c r="AB42" s="78">
        <v>0</v>
      </c>
      <c r="AC42" s="78">
        <v>0</v>
      </c>
      <c r="AD42" s="78">
        <v>0</v>
      </c>
      <c r="AE42" s="78">
        <v>0</v>
      </c>
      <c r="AF42" s="78">
        <v>0</v>
      </c>
      <c r="AG42" s="78">
        <v>0</v>
      </c>
      <c r="AH42" s="78">
        <v>0</v>
      </c>
      <c r="AI42" s="78">
        <v>0</v>
      </c>
      <c r="AJ42" s="78">
        <v>0</v>
      </c>
      <c r="AM42" s="383">
        <f>F42+NPV(SDN,G42:INDEX(G42:AJ42,PAL))</f>
        <v>0</v>
      </c>
      <c r="AN42" s="415">
        <f>F42+NPV(SDN,G42:INDEX(G42:AJ42,PAL))</f>
        <v>0</v>
      </c>
      <c r="AO42" s="387">
        <f>IF(COUNTIF(AP42:AY42,"Klaida")&gt;0,1,0)</f>
        <v>0</v>
      </c>
      <c r="AP42" s="59">
        <f>IF(COUNT(F42:INDEX(F42:AJ42,PAL+1))&lt;&gt;PAL+1,"Klaida",0)</f>
        <v>0</v>
      </c>
      <c r="AQ42" s="59"/>
      <c r="AR42" s="59"/>
      <c r="AS42" s="59"/>
      <c r="AT42" s="59"/>
      <c r="AU42" s="59"/>
      <c r="AV42" s="59"/>
      <c r="AW42" s="59"/>
      <c r="AX42" s="59"/>
      <c r="AY42" s="388"/>
    </row>
    <row r="43" spans="2:51">
      <c r="B43" s="64" t="s">
        <v>43</v>
      </c>
      <c r="C43" s="4" t="str">
        <f>IF(Kalba="EN",Data2!C68,Data2!B68)</f>
        <v>Privačios lėšos (nuosavos, kitos privačios lėšos)</v>
      </c>
      <c r="D43" s="65">
        <f>F43+NPV(FDN,G43:INDEX(G43:AJ43,PAL))</f>
        <v>0</v>
      </c>
      <c r="E43" s="65">
        <f>SUMIF($F$5:$AJ$5,"&lt;="&amp;PAL,$F43:$AJ43)</f>
        <v>0</v>
      </c>
      <c r="F43" s="78">
        <v>0</v>
      </c>
      <c r="G43" s="78">
        <v>0</v>
      </c>
      <c r="H43" s="78">
        <v>0</v>
      </c>
      <c r="I43" s="78">
        <v>0</v>
      </c>
      <c r="J43" s="78">
        <v>0</v>
      </c>
      <c r="K43" s="78">
        <v>0</v>
      </c>
      <c r="L43" s="78">
        <v>0</v>
      </c>
      <c r="M43" s="78">
        <v>0</v>
      </c>
      <c r="N43" s="78">
        <v>0</v>
      </c>
      <c r="O43" s="78">
        <v>0</v>
      </c>
      <c r="P43" s="78">
        <v>0</v>
      </c>
      <c r="Q43" s="78">
        <v>0</v>
      </c>
      <c r="R43" s="78">
        <v>0</v>
      </c>
      <c r="S43" s="78">
        <v>0</v>
      </c>
      <c r="T43" s="78">
        <v>0</v>
      </c>
      <c r="U43" s="78">
        <v>0</v>
      </c>
      <c r="V43" s="78">
        <v>0</v>
      </c>
      <c r="W43" s="78">
        <v>0</v>
      </c>
      <c r="X43" s="78">
        <v>0</v>
      </c>
      <c r="Y43" s="78">
        <v>0</v>
      </c>
      <c r="Z43" s="78">
        <v>0</v>
      </c>
      <c r="AA43" s="78">
        <v>0</v>
      </c>
      <c r="AB43" s="78">
        <v>0</v>
      </c>
      <c r="AC43" s="78">
        <v>0</v>
      </c>
      <c r="AD43" s="78">
        <v>0</v>
      </c>
      <c r="AE43" s="78">
        <v>0</v>
      </c>
      <c r="AF43" s="78">
        <v>0</v>
      </c>
      <c r="AG43" s="78">
        <v>0</v>
      </c>
      <c r="AH43" s="78">
        <v>0</v>
      </c>
      <c r="AI43" s="78">
        <v>0</v>
      </c>
      <c r="AJ43" s="78">
        <v>0</v>
      </c>
      <c r="AM43" s="383">
        <f>F43+NPV(SDN,G43:INDEX(G43:AJ43,PAL))</f>
        <v>0</v>
      </c>
      <c r="AN43" s="415">
        <f>F43+NPV(SDN,G43:INDEX(G43:AJ43,PAL))</f>
        <v>0</v>
      </c>
      <c r="AO43" s="387">
        <f>IF(COUNTIF(AP43:AY43,"Klaida")&gt;0,1,0)</f>
        <v>0</v>
      </c>
      <c r="AP43" s="59">
        <f>IF(COUNT(F43:INDEX(F43:AJ43,PAL+1))&lt;&gt;PAL+1,"Klaida",0)</f>
        <v>0</v>
      </c>
      <c r="AQ43" s="59"/>
      <c r="AR43" s="59"/>
      <c r="AS43" s="59"/>
      <c r="AT43" s="59"/>
      <c r="AU43" s="59"/>
      <c r="AV43" s="59"/>
      <c r="AW43" s="59"/>
      <c r="AX43" s="59"/>
      <c r="AY43" s="388"/>
    </row>
    <row r="44" spans="2:51" s="61" customFormat="1">
      <c r="B44" s="66" t="s">
        <v>44</v>
      </c>
      <c r="C44" s="5" t="str">
        <f>IF(Kalba="EN",Data2!C69,Data2!B69)</f>
        <v>Paskolos</v>
      </c>
      <c r="D44" s="62">
        <f>ROUND(SUM(D45)-SUM(D46),0)</f>
        <v>0</v>
      </c>
      <c r="E44" s="62">
        <f>ROUND(SUM(E45)-SUM(E46),0)</f>
        <v>0</v>
      </c>
      <c r="F44" s="62">
        <f t="shared" ref="F44:AJ44" si="16">ROUND(SUM(F45)-SUM(F46),0)</f>
        <v>0</v>
      </c>
      <c r="G44" s="62">
        <f t="shared" si="16"/>
        <v>0</v>
      </c>
      <c r="H44" s="62">
        <f t="shared" si="16"/>
        <v>0</v>
      </c>
      <c r="I44" s="62">
        <f t="shared" si="16"/>
        <v>0</v>
      </c>
      <c r="J44" s="62">
        <f t="shared" si="16"/>
        <v>0</v>
      </c>
      <c r="K44" s="62">
        <f t="shared" si="16"/>
        <v>0</v>
      </c>
      <c r="L44" s="62">
        <f t="shared" si="16"/>
        <v>0</v>
      </c>
      <c r="M44" s="62">
        <f t="shared" si="16"/>
        <v>0</v>
      </c>
      <c r="N44" s="62">
        <f t="shared" si="16"/>
        <v>0</v>
      </c>
      <c r="O44" s="62">
        <f t="shared" si="16"/>
        <v>0</v>
      </c>
      <c r="P44" s="62">
        <f t="shared" si="16"/>
        <v>0</v>
      </c>
      <c r="Q44" s="62">
        <f t="shared" si="16"/>
        <v>0</v>
      </c>
      <c r="R44" s="62">
        <f t="shared" si="16"/>
        <v>0</v>
      </c>
      <c r="S44" s="62">
        <f t="shared" si="16"/>
        <v>0</v>
      </c>
      <c r="T44" s="62">
        <f t="shared" si="16"/>
        <v>0</v>
      </c>
      <c r="U44" s="62">
        <f t="shared" si="16"/>
        <v>0</v>
      </c>
      <c r="V44" s="62">
        <f t="shared" si="16"/>
        <v>0</v>
      </c>
      <c r="W44" s="62">
        <f t="shared" si="16"/>
        <v>0</v>
      </c>
      <c r="X44" s="62">
        <f t="shared" si="16"/>
        <v>0</v>
      </c>
      <c r="Y44" s="62">
        <f t="shared" si="16"/>
        <v>0</v>
      </c>
      <c r="Z44" s="62">
        <f t="shared" si="16"/>
        <v>0</v>
      </c>
      <c r="AA44" s="62">
        <f t="shared" si="16"/>
        <v>0</v>
      </c>
      <c r="AB44" s="62">
        <f t="shared" si="16"/>
        <v>0</v>
      </c>
      <c r="AC44" s="62">
        <f t="shared" si="16"/>
        <v>0</v>
      </c>
      <c r="AD44" s="62">
        <f t="shared" si="16"/>
        <v>0</v>
      </c>
      <c r="AE44" s="62">
        <f t="shared" si="16"/>
        <v>0</v>
      </c>
      <c r="AF44" s="62">
        <f t="shared" si="16"/>
        <v>0</v>
      </c>
      <c r="AG44" s="62">
        <f t="shared" si="16"/>
        <v>0</v>
      </c>
      <c r="AH44" s="62">
        <f t="shared" si="16"/>
        <v>0</v>
      </c>
      <c r="AI44" s="62">
        <f t="shared" si="16"/>
        <v>0</v>
      </c>
      <c r="AJ44" s="62">
        <f t="shared" si="16"/>
        <v>0</v>
      </c>
      <c r="AM44" s="382">
        <f>ROUND(SUM(AM45)-SUM(AM46),0)</f>
        <v>0</v>
      </c>
      <c r="AN44" s="382">
        <f>ROUND(SUM(AN45)-SUM(AN46),0)</f>
        <v>0</v>
      </c>
      <c r="AO44" s="389"/>
      <c r="AP44" s="63"/>
      <c r="AQ44" s="63"/>
      <c r="AR44" s="63"/>
      <c r="AS44" s="63"/>
      <c r="AT44" s="63"/>
      <c r="AU44" s="63"/>
      <c r="AV44" s="63"/>
      <c r="AW44" s="63"/>
      <c r="AX44" s="63"/>
      <c r="AY44" s="390"/>
    </row>
    <row r="45" spans="2:51">
      <c r="B45" s="64" t="s">
        <v>46</v>
      </c>
      <c r="C45" s="4" t="str">
        <f>IF(Kalba="EN",Data2!C70,Data2!B70)</f>
        <v>Paskolos</v>
      </c>
      <c r="D45" s="65">
        <f>F45+NPV(FDN,G45:INDEX(G45:AJ45,PAL))</f>
        <v>0</v>
      </c>
      <c r="E45" s="65">
        <f>SUMIF($F$5:$AJ$5,"&lt;="&amp;PAL,$F45:$AJ45)</f>
        <v>0</v>
      </c>
      <c r="F45" s="78">
        <v>0</v>
      </c>
      <c r="G45" s="78">
        <v>0</v>
      </c>
      <c r="H45" s="78">
        <v>0</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c r="AA45" s="78">
        <v>0</v>
      </c>
      <c r="AB45" s="78">
        <v>0</v>
      </c>
      <c r="AC45" s="78">
        <v>0</v>
      </c>
      <c r="AD45" s="78">
        <v>0</v>
      </c>
      <c r="AE45" s="78">
        <v>0</v>
      </c>
      <c r="AF45" s="78">
        <v>0</v>
      </c>
      <c r="AG45" s="78">
        <v>0</v>
      </c>
      <c r="AH45" s="78">
        <v>0</v>
      </c>
      <c r="AI45" s="78">
        <v>0</v>
      </c>
      <c r="AJ45" s="78">
        <v>0</v>
      </c>
      <c r="AM45" s="383">
        <f>F45+NPV(SDN,G45:INDEX(G45:AJ45,PAL))</f>
        <v>0</v>
      </c>
      <c r="AN45" s="415">
        <f>F45+NPV(SDN,G45:INDEX(G45:AJ45,PAL))</f>
        <v>0</v>
      </c>
      <c r="AO45" s="387">
        <f>IF(COUNTIF(AP45:AY45,"Klaida")&gt;0,1,0)</f>
        <v>0</v>
      </c>
      <c r="AP45" s="59">
        <f>IF(COUNT(F45:INDEX(F45:AJ45,PAL+1))&lt;&gt;PAL+1,"Klaida",0)</f>
        <v>0</v>
      </c>
      <c r="AQ45" s="59"/>
      <c r="AR45" s="59"/>
      <c r="AS45" s="59"/>
      <c r="AT45" s="59"/>
      <c r="AU45" s="59"/>
      <c r="AV45" s="59"/>
      <c r="AW45" s="59"/>
      <c r="AX45" s="59"/>
      <c r="AY45" s="388"/>
    </row>
    <row r="46" spans="2:51">
      <c r="B46" s="64" t="s">
        <v>48</v>
      </c>
      <c r="C46" s="4" t="str">
        <f>IF(Kalba="EN",Data2!C71,Data2!B71)</f>
        <v>Paskolų grąžinimai (išskyrus palūkanas)</v>
      </c>
      <c r="D46" s="65">
        <f>F46+NPV(FDN,G46:INDEX(G46:AJ46,PAL))</f>
        <v>0</v>
      </c>
      <c r="E46" s="65">
        <f>SUMIF($F$5:$AJ$5,"&lt;="&amp;PAL,$F46:$AJ46)</f>
        <v>0</v>
      </c>
      <c r="F46" s="78">
        <v>0</v>
      </c>
      <c r="G46" s="78">
        <v>0</v>
      </c>
      <c r="H46" s="78">
        <v>0</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0</v>
      </c>
      <c r="AE46" s="78">
        <v>0</v>
      </c>
      <c r="AF46" s="78">
        <v>0</v>
      </c>
      <c r="AG46" s="78">
        <v>0</v>
      </c>
      <c r="AH46" s="78">
        <v>0</v>
      </c>
      <c r="AI46" s="78">
        <v>0</v>
      </c>
      <c r="AJ46" s="78">
        <v>0</v>
      </c>
      <c r="AM46" s="383">
        <f>F46+NPV(SDN,G46:INDEX(G46:AJ46,PAL))</f>
        <v>0</v>
      </c>
      <c r="AN46" s="415">
        <f>F46+NPV(SDN,G46:INDEX(G46:AJ46,PAL))</f>
        <v>0</v>
      </c>
      <c r="AO46" s="387">
        <f>IF(COUNTIF(AP46:AY46,"Klaida")&gt;0,1,0)</f>
        <v>0</v>
      </c>
      <c r="AP46" s="59">
        <f>IF(COUNT(F46:INDEX(F46:AJ46,PAL+1))&lt;&gt;PAL+1,"Klaida",0)</f>
        <v>0</v>
      </c>
      <c r="AQ46" s="59"/>
      <c r="AR46" s="59"/>
      <c r="AS46" s="59"/>
      <c r="AT46" s="59"/>
      <c r="AU46" s="59"/>
      <c r="AV46" s="59"/>
      <c r="AW46" s="59"/>
      <c r="AX46" s="59"/>
      <c r="AY46" s="388"/>
    </row>
    <row r="47" spans="2:51" s="61" customFormat="1">
      <c r="B47" s="66" t="s">
        <v>49</v>
      </c>
      <c r="C47" s="5" t="str">
        <f>IF(Kalba="EN",Data2!C$72,Data2!B$72)</f>
        <v>Socialinio ekonominio (SE) poveikio finansinė išraiška</v>
      </c>
      <c r="D47" s="62">
        <f t="shared" ref="D47:AJ47" si="17">SUM(D48)-SUM(D56)</f>
        <v>0</v>
      </c>
      <c r="E47" s="62">
        <f t="shared" si="17"/>
        <v>0</v>
      </c>
      <c r="F47" s="62">
        <f t="shared" si="17"/>
        <v>0</v>
      </c>
      <c r="G47" s="62">
        <f t="shared" si="17"/>
        <v>0</v>
      </c>
      <c r="H47" s="62">
        <f t="shared" si="17"/>
        <v>0</v>
      </c>
      <c r="I47" s="62">
        <f t="shared" si="17"/>
        <v>0</v>
      </c>
      <c r="J47" s="62">
        <f t="shared" si="17"/>
        <v>0</v>
      </c>
      <c r="K47" s="62">
        <f t="shared" si="17"/>
        <v>0</v>
      </c>
      <c r="L47" s="62">
        <f t="shared" si="17"/>
        <v>0</v>
      </c>
      <c r="M47" s="62">
        <f t="shared" si="17"/>
        <v>0</v>
      </c>
      <c r="N47" s="62">
        <f t="shared" si="17"/>
        <v>0</v>
      </c>
      <c r="O47" s="62">
        <f t="shared" si="17"/>
        <v>0</v>
      </c>
      <c r="P47" s="62">
        <f t="shared" si="17"/>
        <v>0</v>
      </c>
      <c r="Q47" s="62">
        <f t="shared" si="17"/>
        <v>0</v>
      </c>
      <c r="R47" s="62">
        <f t="shared" si="17"/>
        <v>0</v>
      </c>
      <c r="S47" s="62">
        <f t="shared" si="17"/>
        <v>0</v>
      </c>
      <c r="T47" s="62">
        <f t="shared" si="17"/>
        <v>0</v>
      </c>
      <c r="U47" s="62">
        <f t="shared" si="17"/>
        <v>0</v>
      </c>
      <c r="V47" s="62">
        <f t="shared" si="17"/>
        <v>0</v>
      </c>
      <c r="W47" s="62">
        <f t="shared" si="17"/>
        <v>0</v>
      </c>
      <c r="X47" s="62">
        <f t="shared" si="17"/>
        <v>0</v>
      </c>
      <c r="Y47" s="62">
        <f t="shared" si="17"/>
        <v>0</v>
      </c>
      <c r="Z47" s="62">
        <f t="shared" si="17"/>
        <v>0</v>
      </c>
      <c r="AA47" s="62">
        <f t="shared" si="17"/>
        <v>0</v>
      </c>
      <c r="AB47" s="62">
        <f t="shared" si="17"/>
        <v>0</v>
      </c>
      <c r="AC47" s="62">
        <f t="shared" si="17"/>
        <v>0</v>
      </c>
      <c r="AD47" s="62">
        <f t="shared" si="17"/>
        <v>0</v>
      </c>
      <c r="AE47" s="62">
        <f t="shared" si="17"/>
        <v>0</v>
      </c>
      <c r="AF47" s="62">
        <f t="shared" si="17"/>
        <v>0</v>
      </c>
      <c r="AG47" s="62">
        <f t="shared" si="17"/>
        <v>0</v>
      </c>
      <c r="AH47" s="62">
        <f t="shared" si="17"/>
        <v>0</v>
      </c>
      <c r="AI47" s="62">
        <f t="shared" si="17"/>
        <v>0</v>
      </c>
      <c r="AJ47" s="62">
        <f t="shared" si="17"/>
        <v>0</v>
      </c>
      <c r="AM47" s="382">
        <f>SUM(AM48)-SUM(AM56)</f>
        <v>0</v>
      </c>
      <c r="AN47" s="382">
        <f>SUM(AN48)-SUM(AN56)</f>
        <v>0</v>
      </c>
      <c r="AO47" s="389"/>
      <c r="AP47" s="63"/>
      <c r="AQ47" s="63"/>
      <c r="AR47" s="63"/>
      <c r="AS47" s="63"/>
      <c r="AT47" s="63"/>
      <c r="AU47" s="63"/>
      <c r="AV47" s="63"/>
      <c r="AW47" s="63"/>
      <c r="AX47" s="63"/>
      <c r="AY47" s="390"/>
    </row>
    <row r="48" spans="2:51" s="61" customFormat="1">
      <c r="B48" s="66" t="s">
        <v>50</v>
      </c>
      <c r="C48" s="5" t="str">
        <f>IF(Kalba="EN",Data2!C$73,Data2!B$73) &amp; " "&amp; IF(Kalba="EN",Data2!C$74,Data2!B$74)</f>
        <v>SE nauda (pasirinkite SE naudos komponentą)</v>
      </c>
      <c r="D48" s="62">
        <f t="shared" ref="D48:AJ48" si="18">ROUND(SUM(D49:D55),0)</f>
        <v>0</v>
      </c>
      <c r="E48" s="62">
        <f t="shared" si="18"/>
        <v>0</v>
      </c>
      <c r="F48" s="62">
        <f t="shared" si="18"/>
        <v>0</v>
      </c>
      <c r="G48" s="62">
        <f t="shared" si="18"/>
        <v>0</v>
      </c>
      <c r="H48" s="62">
        <f t="shared" si="18"/>
        <v>0</v>
      </c>
      <c r="I48" s="62">
        <f t="shared" si="18"/>
        <v>0</v>
      </c>
      <c r="J48" s="62">
        <f t="shared" si="18"/>
        <v>0</v>
      </c>
      <c r="K48" s="62">
        <f t="shared" si="18"/>
        <v>0</v>
      </c>
      <c r="L48" s="62">
        <f t="shared" si="18"/>
        <v>0</v>
      </c>
      <c r="M48" s="62">
        <f t="shared" si="18"/>
        <v>0</v>
      </c>
      <c r="N48" s="62">
        <f t="shared" si="18"/>
        <v>0</v>
      </c>
      <c r="O48" s="62">
        <f t="shared" si="18"/>
        <v>0</v>
      </c>
      <c r="P48" s="62">
        <f t="shared" si="18"/>
        <v>0</v>
      </c>
      <c r="Q48" s="62">
        <f t="shared" si="18"/>
        <v>0</v>
      </c>
      <c r="R48" s="62">
        <f t="shared" si="18"/>
        <v>0</v>
      </c>
      <c r="S48" s="62">
        <f t="shared" si="18"/>
        <v>0</v>
      </c>
      <c r="T48" s="62">
        <f t="shared" si="18"/>
        <v>0</v>
      </c>
      <c r="U48" s="62">
        <f t="shared" si="18"/>
        <v>0</v>
      </c>
      <c r="V48" s="62">
        <f t="shared" si="18"/>
        <v>0</v>
      </c>
      <c r="W48" s="62">
        <f t="shared" si="18"/>
        <v>0</v>
      </c>
      <c r="X48" s="62">
        <f t="shared" si="18"/>
        <v>0</v>
      </c>
      <c r="Y48" s="62">
        <f t="shared" si="18"/>
        <v>0</v>
      </c>
      <c r="Z48" s="62">
        <f t="shared" si="18"/>
        <v>0</v>
      </c>
      <c r="AA48" s="62">
        <f t="shared" si="18"/>
        <v>0</v>
      </c>
      <c r="AB48" s="62">
        <f t="shared" si="18"/>
        <v>0</v>
      </c>
      <c r="AC48" s="62">
        <f t="shared" si="18"/>
        <v>0</v>
      </c>
      <c r="AD48" s="62">
        <f t="shared" si="18"/>
        <v>0</v>
      </c>
      <c r="AE48" s="62">
        <f t="shared" si="18"/>
        <v>0</v>
      </c>
      <c r="AF48" s="62">
        <f t="shared" si="18"/>
        <v>0</v>
      </c>
      <c r="AG48" s="62">
        <f t="shared" si="18"/>
        <v>0</v>
      </c>
      <c r="AH48" s="62">
        <f t="shared" si="18"/>
        <v>0</v>
      </c>
      <c r="AI48" s="62">
        <f t="shared" si="18"/>
        <v>0</v>
      </c>
      <c r="AJ48" s="62">
        <f t="shared" si="18"/>
        <v>0</v>
      </c>
      <c r="AM48" s="382">
        <f>ROUND(SUM(AM49:AM55),0)</f>
        <v>0</v>
      </c>
      <c r="AN48" s="382">
        <f>ROUND(SUM(AN49:AN55),0)</f>
        <v>0</v>
      </c>
      <c r="AO48" s="389"/>
      <c r="AP48" s="63"/>
      <c r="AQ48" s="63"/>
      <c r="AR48" s="63"/>
      <c r="AS48" s="63"/>
      <c r="AT48" s="63"/>
      <c r="AU48" s="63"/>
      <c r="AV48" s="63"/>
      <c r="AW48" s="63"/>
      <c r="AX48" s="63"/>
      <c r="AY48" s="390"/>
    </row>
    <row r="49" spans="2:51">
      <c r="B49" s="199" t="s">
        <v>51</v>
      </c>
      <c r="C49" s="486" t="s">
        <v>69</v>
      </c>
      <c r="D49" s="169">
        <f>F49+NPV(SDN,G49:INDEX(G49:AJ49,PAL))</f>
        <v>0</v>
      </c>
      <c r="E49" s="169">
        <f t="shared" ref="E49:E55" si="19">SUMIF($F$5:$AJ$5,"&lt;="&amp;PAL,$F49:$AJ49)</f>
        <v>0</v>
      </c>
      <c r="F49" s="78">
        <v>0</v>
      </c>
      <c r="G49" s="78">
        <v>0</v>
      </c>
      <c r="H49" s="78">
        <v>0</v>
      </c>
      <c r="I49" s="78">
        <v>0</v>
      </c>
      <c r="J49" s="78">
        <v>0</v>
      </c>
      <c r="K49" s="78">
        <v>0</v>
      </c>
      <c r="L49" s="78">
        <v>0</v>
      </c>
      <c r="M49" s="78">
        <v>0</v>
      </c>
      <c r="N49" s="78">
        <v>0</v>
      </c>
      <c r="O49" s="78">
        <v>0</v>
      </c>
      <c r="P49" s="78">
        <v>0</v>
      </c>
      <c r="Q49" s="78">
        <v>0</v>
      </c>
      <c r="R49" s="78">
        <v>0</v>
      </c>
      <c r="S49" s="78">
        <v>0</v>
      </c>
      <c r="T49" s="78">
        <v>0</v>
      </c>
      <c r="U49" s="78">
        <v>0</v>
      </c>
      <c r="V49" s="78">
        <v>0</v>
      </c>
      <c r="W49" s="78">
        <v>0</v>
      </c>
      <c r="X49" s="78">
        <v>0</v>
      </c>
      <c r="Y49" s="78">
        <v>0</v>
      </c>
      <c r="Z49" s="78">
        <v>0</v>
      </c>
      <c r="AA49" s="78">
        <v>0</v>
      </c>
      <c r="AB49" s="78">
        <v>0</v>
      </c>
      <c r="AC49" s="78">
        <v>0</v>
      </c>
      <c r="AD49" s="78">
        <v>0</v>
      </c>
      <c r="AE49" s="78">
        <v>0</v>
      </c>
      <c r="AF49" s="78">
        <v>0</v>
      </c>
      <c r="AG49" s="78">
        <v>0</v>
      </c>
      <c r="AH49" s="78">
        <v>0</v>
      </c>
      <c r="AI49" s="78">
        <v>0</v>
      </c>
      <c r="AJ49" s="78">
        <v>0</v>
      </c>
      <c r="AM49" s="383">
        <f>F49+NPV(SDN,G49:INDEX(G49:AJ49,PAL))</f>
        <v>0</v>
      </c>
      <c r="AN49" s="415">
        <f>F49+NPV(SDN,G49:INDEX(G49:AJ49,PAL))</f>
        <v>0</v>
      </c>
      <c r="AO49" s="387">
        <f t="shared" ref="AO49:AO55" si="20">IF(COUNTIF(AP49:AY49,"Klaida")&gt;0,1,0)</f>
        <v>0</v>
      </c>
      <c r="AP49" s="59">
        <f>IF(COUNT(F49:INDEX(F49:AJ49,PAL+1))&lt;&gt;PAL+1,"Klaida",0)</f>
        <v>0</v>
      </c>
      <c r="AQ49" s="59"/>
      <c r="AR49" s="59"/>
      <c r="AS49" s="59"/>
      <c r="AT49" s="59"/>
      <c r="AU49" s="59"/>
      <c r="AV49" s="59"/>
      <c r="AW49" s="59"/>
      <c r="AX49" s="59"/>
      <c r="AY49" s="388"/>
    </row>
    <row r="50" spans="2:51">
      <c r="B50" s="199" t="s">
        <v>52</v>
      </c>
      <c r="C50" s="486" t="s">
        <v>69</v>
      </c>
      <c r="D50" s="169">
        <f>F50+NPV(SDN,G50:INDEX(G50:AJ50,PAL))</f>
        <v>0</v>
      </c>
      <c r="E50" s="169">
        <f t="shared" si="19"/>
        <v>0</v>
      </c>
      <c r="F50" s="78">
        <v>0</v>
      </c>
      <c r="G50" s="78">
        <v>0</v>
      </c>
      <c r="H50" s="78">
        <v>0</v>
      </c>
      <c r="I50" s="78">
        <v>0</v>
      </c>
      <c r="J50" s="78">
        <v>0</v>
      </c>
      <c r="K50" s="78">
        <v>0</v>
      </c>
      <c r="L50" s="78">
        <v>0</v>
      </c>
      <c r="M50" s="78">
        <v>0</v>
      </c>
      <c r="N50" s="78">
        <v>0</v>
      </c>
      <c r="O50" s="78">
        <v>0</v>
      </c>
      <c r="P50" s="78">
        <v>0</v>
      </c>
      <c r="Q50" s="78">
        <v>0</v>
      </c>
      <c r="R50" s="78">
        <v>0</v>
      </c>
      <c r="S50" s="78">
        <v>0</v>
      </c>
      <c r="T50" s="78">
        <v>0</v>
      </c>
      <c r="U50" s="78">
        <v>0</v>
      </c>
      <c r="V50" s="78">
        <v>0</v>
      </c>
      <c r="W50" s="78">
        <v>0</v>
      </c>
      <c r="X50" s="78">
        <v>0</v>
      </c>
      <c r="Y50" s="78">
        <v>0</v>
      </c>
      <c r="Z50" s="78">
        <v>0</v>
      </c>
      <c r="AA50" s="78">
        <v>0</v>
      </c>
      <c r="AB50" s="78">
        <v>0</v>
      </c>
      <c r="AC50" s="78">
        <v>0</v>
      </c>
      <c r="AD50" s="78">
        <v>0</v>
      </c>
      <c r="AE50" s="78">
        <v>0</v>
      </c>
      <c r="AF50" s="78">
        <v>0</v>
      </c>
      <c r="AG50" s="78">
        <v>0</v>
      </c>
      <c r="AH50" s="78">
        <v>0</v>
      </c>
      <c r="AI50" s="78">
        <v>0</v>
      </c>
      <c r="AJ50" s="78">
        <v>0</v>
      </c>
      <c r="AM50" s="383">
        <f>F50+NPV(SDN,G50:INDEX(G50:AJ50,PAL))</f>
        <v>0</v>
      </c>
      <c r="AN50" s="415">
        <f>F50+NPV(SDN,G50:INDEX(G50:AJ50,PAL))</f>
        <v>0</v>
      </c>
      <c r="AO50" s="387">
        <f t="shared" si="20"/>
        <v>0</v>
      </c>
      <c r="AP50" s="59">
        <f>IF(COUNT(F50:INDEX(F50:AJ50,PAL+1))&lt;&gt;PAL+1,"Klaida",0)</f>
        <v>0</v>
      </c>
      <c r="AQ50" s="59"/>
      <c r="AR50" s="59"/>
      <c r="AS50" s="59"/>
      <c r="AT50" s="59"/>
      <c r="AU50" s="59"/>
      <c r="AV50" s="59"/>
      <c r="AW50" s="59"/>
      <c r="AX50" s="59"/>
      <c r="AY50" s="388"/>
    </row>
    <row r="51" spans="2:51">
      <c r="B51" s="199" t="s">
        <v>339</v>
      </c>
      <c r="C51" s="486" t="s">
        <v>69</v>
      </c>
      <c r="D51" s="169">
        <f>F51+NPV(SDN,G51:INDEX(G51:AJ51,PAL))</f>
        <v>0</v>
      </c>
      <c r="E51" s="169">
        <f t="shared" si="19"/>
        <v>0</v>
      </c>
      <c r="F51" s="78">
        <v>0</v>
      </c>
      <c r="G51" s="78">
        <v>0</v>
      </c>
      <c r="H51" s="78">
        <v>0</v>
      </c>
      <c r="I51" s="78">
        <v>0</v>
      </c>
      <c r="J51" s="78">
        <v>0</v>
      </c>
      <c r="K51" s="78">
        <v>0</v>
      </c>
      <c r="L51" s="78">
        <v>0</v>
      </c>
      <c r="M51" s="78">
        <v>0</v>
      </c>
      <c r="N51" s="78">
        <v>0</v>
      </c>
      <c r="O51" s="78">
        <v>0</v>
      </c>
      <c r="P51" s="78">
        <v>0</v>
      </c>
      <c r="Q51" s="78">
        <v>0</v>
      </c>
      <c r="R51" s="78">
        <v>0</v>
      </c>
      <c r="S51" s="78">
        <v>0</v>
      </c>
      <c r="T51" s="78">
        <v>0</v>
      </c>
      <c r="U51" s="78">
        <v>0</v>
      </c>
      <c r="V51" s="78">
        <v>0</v>
      </c>
      <c r="W51" s="78">
        <v>0</v>
      </c>
      <c r="X51" s="78">
        <v>0</v>
      </c>
      <c r="Y51" s="78">
        <v>0</v>
      </c>
      <c r="Z51" s="78">
        <v>0</v>
      </c>
      <c r="AA51" s="78">
        <v>0</v>
      </c>
      <c r="AB51" s="78">
        <v>0</v>
      </c>
      <c r="AC51" s="78">
        <v>0</v>
      </c>
      <c r="AD51" s="78">
        <v>0</v>
      </c>
      <c r="AE51" s="78">
        <v>0</v>
      </c>
      <c r="AF51" s="78">
        <v>0</v>
      </c>
      <c r="AG51" s="78">
        <v>0</v>
      </c>
      <c r="AH51" s="78">
        <v>0</v>
      </c>
      <c r="AI51" s="78">
        <v>0</v>
      </c>
      <c r="AJ51" s="78">
        <v>0</v>
      </c>
      <c r="AM51" s="383">
        <f>F51+NPV(SDN,G51:INDEX(G51:AJ51,PAL))</f>
        <v>0</v>
      </c>
      <c r="AN51" s="415">
        <f>F51+NPV(SDN,G51:INDEX(G51:AJ51,PAL))</f>
        <v>0</v>
      </c>
      <c r="AO51" s="387">
        <f t="shared" si="20"/>
        <v>0</v>
      </c>
      <c r="AP51" s="59">
        <f>IF(COUNT(F51:INDEX(F51:AJ51,PAL+1))&lt;&gt;PAL+1,"Klaida",0)</f>
        <v>0</v>
      </c>
      <c r="AQ51" s="59"/>
      <c r="AR51" s="59"/>
      <c r="AS51" s="59"/>
      <c r="AT51" s="59"/>
      <c r="AU51" s="59"/>
      <c r="AV51" s="59"/>
      <c r="AW51" s="59"/>
      <c r="AX51" s="59"/>
      <c r="AY51" s="388"/>
    </row>
    <row r="52" spans="2:51">
      <c r="B52" s="199" t="s">
        <v>340</v>
      </c>
      <c r="C52" s="486" t="s">
        <v>69</v>
      </c>
      <c r="D52" s="169">
        <f>F52+NPV(SDN,G52:INDEX(G52:AJ52,PAL))</f>
        <v>0</v>
      </c>
      <c r="E52" s="169">
        <f t="shared" si="19"/>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M52" s="383">
        <f>F52+NPV(SDN,G52:INDEX(G52:AJ52,PAL))</f>
        <v>0</v>
      </c>
      <c r="AN52" s="415">
        <f>F52+NPV(SDN,G52:INDEX(G52:AJ52,PAL))</f>
        <v>0</v>
      </c>
      <c r="AO52" s="387">
        <f t="shared" si="20"/>
        <v>0</v>
      </c>
      <c r="AP52" s="59">
        <f>IF(COUNT(F52:INDEX(F52:AJ52,PAL+1))&lt;&gt;PAL+1,"Klaida",0)</f>
        <v>0</v>
      </c>
      <c r="AQ52" s="59"/>
      <c r="AR52" s="59"/>
      <c r="AS52" s="59"/>
      <c r="AT52" s="59"/>
      <c r="AU52" s="59"/>
      <c r="AV52" s="59"/>
      <c r="AW52" s="59"/>
      <c r="AX52" s="59"/>
      <c r="AY52" s="388"/>
    </row>
    <row r="53" spans="2:51">
      <c r="B53" s="199" t="s">
        <v>341</v>
      </c>
      <c r="C53" s="486" t="s">
        <v>69</v>
      </c>
      <c r="D53" s="169">
        <f>F53+NPV(SDN,G53:INDEX(G53:AJ53,PAL))</f>
        <v>0</v>
      </c>
      <c r="E53" s="169">
        <f t="shared" si="19"/>
        <v>0</v>
      </c>
      <c r="F53" s="78">
        <v>0</v>
      </c>
      <c r="G53" s="78">
        <v>0</v>
      </c>
      <c r="H53" s="78">
        <v>0</v>
      </c>
      <c r="I53" s="78">
        <v>0</v>
      </c>
      <c r="J53" s="78">
        <v>0</v>
      </c>
      <c r="K53" s="78">
        <v>0</v>
      </c>
      <c r="L53" s="78">
        <v>0</v>
      </c>
      <c r="M53" s="78">
        <v>0</v>
      </c>
      <c r="N53" s="78">
        <v>0</v>
      </c>
      <c r="O53" s="78">
        <v>0</v>
      </c>
      <c r="P53" s="78">
        <v>0</v>
      </c>
      <c r="Q53" s="78">
        <v>0</v>
      </c>
      <c r="R53" s="78">
        <v>0</v>
      </c>
      <c r="S53" s="78">
        <v>0</v>
      </c>
      <c r="T53" s="78">
        <v>0</v>
      </c>
      <c r="U53" s="78">
        <v>0</v>
      </c>
      <c r="V53" s="78">
        <v>0</v>
      </c>
      <c r="W53" s="78">
        <v>0</v>
      </c>
      <c r="X53" s="78">
        <v>0</v>
      </c>
      <c r="Y53" s="78">
        <v>0</v>
      </c>
      <c r="Z53" s="78">
        <v>0</v>
      </c>
      <c r="AA53" s="78">
        <v>0</v>
      </c>
      <c r="AB53" s="78">
        <v>0</v>
      </c>
      <c r="AC53" s="78">
        <v>0</v>
      </c>
      <c r="AD53" s="78">
        <v>0</v>
      </c>
      <c r="AE53" s="78">
        <v>0</v>
      </c>
      <c r="AF53" s="78">
        <v>0</v>
      </c>
      <c r="AG53" s="78">
        <v>0</v>
      </c>
      <c r="AH53" s="78">
        <v>0</v>
      </c>
      <c r="AI53" s="78">
        <v>0</v>
      </c>
      <c r="AJ53" s="78">
        <v>0</v>
      </c>
      <c r="AM53" s="383">
        <f>F53+NPV(SDN,G53:INDEX(G53:AJ53,PAL))</f>
        <v>0</v>
      </c>
      <c r="AN53" s="415">
        <f>F53+NPV(SDN,G53:INDEX(G53:AJ53,PAL))</f>
        <v>0</v>
      </c>
      <c r="AO53" s="387">
        <f t="shared" si="20"/>
        <v>0</v>
      </c>
      <c r="AP53" s="59">
        <f>IF(COUNT(F53:INDEX(F53:AJ53,PAL+1))&lt;&gt;PAL+1,"Klaida",0)</f>
        <v>0</v>
      </c>
      <c r="AQ53" s="59"/>
      <c r="AR53" s="59"/>
      <c r="AS53" s="59"/>
      <c r="AT53" s="59"/>
      <c r="AU53" s="59"/>
      <c r="AV53" s="59"/>
      <c r="AW53" s="59"/>
      <c r="AX53" s="59"/>
      <c r="AY53" s="388"/>
    </row>
    <row r="54" spans="2:51">
      <c r="B54" s="199" t="s">
        <v>342</v>
      </c>
      <c r="C54" s="486" t="s">
        <v>69</v>
      </c>
      <c r="D54" s="169">
        <f>F54+NPV(SDN,G54:INDEX(G54:AJ54,PAL))</f>
        <v>0</v>
      </c>
      <c r="E54" s="169">
        <f t="shared" si="19"/>
        <v>0</v>
      </c>
      <c r="F54" s="78">
        <v>0</v>
      </c>
      <c r="G54" s="78">
        <v>0</v>
      </c>
      <c r="H54" s="78">
        <v>0</v>
      </c>
      <c r="I54" s="78">
        <v>0</v>
      </c>
      <c r="J54" s="78">
        <v>0</v>
      </c>
      <c r="K54" s="78">
        <v>0</v>
      </c>
      <c r="L54" s="78">
        <v>0</v>
      </c>
      <c r="M54" s="78">
        <v>0</v>
      </c>
      <c r="N54" s="78">
        <v>0</v>
      </c>
      <c r="O54" s="78">
        <v>0</v>
      </c>
      <c r="P54" s="78">
        <v>0</v>
      </c>
      <c r="Q54" s="78">
        <v>0</v>
      </c>
      <c r="R54" s="78">
        <v>0</v>
      </c>
      <c r="S54" s="78">
        <v>0</v>
      </c>
      <c r="T54" s="78">
        <v>0</v>
      </c>
      <c r="U54" s="78">
        <v>0</v>
      </c>
      <c r="V54" s="78">
        <v>0</v>
      </c>
      <c r="W54" s="78">
        <v>0</v>
      </c>
      <c r="X54" s="78">
        <v>0</v>
      </c>
      <c r="Y54" s="78">
        <v>0</v>
      </c>
      <c r="Z54" s="78">
        <v>0</v>
      </c>
      <c r="AA54" s="78">
        <v>0</v>
      </c>
      <c r="AB54" s="78">
        <v>0</v>
      </c>
      <c r="AC54" s="78">
        <v>0</v>
      </c>
      <c r="AD54" s="78">
        <v>0</v>
      </c>
      <c r="AE54" s="78">
        <v>0</v>
      </c>
      <c r="AF54" s="78">
        <v>0</v>
      </c>
      <c r="AG54" s="78">
        <v>0</v>
      </c>
      <c r="AH54" s="78">
        <v>0</v>
      </c>
      <c r="AI54" s="78">
        <v>0</v>
      </c>
      <c r="AJ54" s="78">
        <v>0</v>
      </c>
      <c r="AM54" s="383">
        <f>F54+NPV(SDN,G54:INDEX(G54:AJ54,PAL))</f>
        <v>0</v>
      </c>
      <c r="AN54" s="415">
        <f>F54+NPV(SDN,G54:INDEX(G54:AJ54,PAL))</f>
        <v>0</v>
      </c>
      <c r="AO54" s="387">
        <f t="shared" si="20"/>
        <v>0</v>
      </c>
      <c r="AP54" s="59">
        <f>IF(COUNT(F54:INDEX(F54:AJ54,PAL+1))&lt;&gt;PAL+1,"Klaida",0)</f>
        <v>0</v>
      </c>
      <c r="AQ54" s="59"/>
      <c r="AR54" s="59"/>
      <c r="AS54" s="59"/>
      <c r="AT54" s="59"/>
      <c r="AU54" s="59"/>
      <c r="AV54" s="59"/>
      <c r="AW54" s="59"/>
      <c r="AX54" s="59"/>
      <c r="AY54" s="388"/>
    </row>
    <row r="55" spans="2:51">
      <c r="B55" s="199" t="s">
        <v>343</v>
      </c>
      <c r="C55" s="486" t="s">
        <v>69</v>
      </c>
      <c r="D55" s="169">
        <f>F55+NPV(SDN,G55:INDEX(G55:AJ55,PAL))</f>
        <v>0</v>
      </c>
      <c r="E55" s="169">
        <f t="shared" si="19"/>
        <v>0</v>
      </c>
      <c r="F55" s="78">
        <v>0</v>
      </c>
      <c r="G55" s="78">
        <v>0</v>
      </c>
      <c r="H55" s="78">
        <v>0</v>
      </c>
      <c r="I55" s="78">
        <v>0</v>
      </c>
      <c r="J55" s="78">
        <v>0</v>
      </c>
      <c r="K55" s="78">
        <v>0</v>
      </c>
      <c r="L55" s="78">
        <v>0</v>
      </c>
      <c r="M55" s="78">
        <v>0</v>
      </c>
      <c r="N55" s="78">
        <v>0</v>
      </c>
      <c r="O55" s="78">
        <v>0</v>
      </c>
      <c r="P55" s="78">
        <v>0</v>
      </c>
      <c r="Q55" s="78">
        <v>0</v>
      </c>
      <c r="R55" s="78">
        <v>0</v>
      </c>
      <c r="S55" s="78">
        <v>0</v>
      </c>
      <c r="T55" s="78">
        <v>0</v>
      </c>
      <c r="U55" s="78">
        <v>0</v>
      </c>
      <c r="V55" s="78">
        <v>0</v>
      </c>
      <c r="W55" s="78">
        <v>0</v>
      </c>
      <c r="X55" s="78">
        <v>0</v>
      </c>
      <c r="Y55" s="78">
        <v>0</v>
      </c>
      <c r="Z55" s="78">
        <v>0</v>
      </c>
      <c r="AA55" s="78">
        <v>0</v>
      </c>
      <c r="AB55" s="78">
        <v>0</v>
      </c>
      <c r="AC55" s="78">
        <v>0</v>
      </c>
      <c r="AD55" s="78">
        <v>0</v>
      </c>
      <c r="AE55" s="78">
        <v>0</v>
      </c>
      <c r="AF55" s="78">
        <v>0</v>
      </c>
      <c r="AG55" s="78">
        <v>0</v>
      </c>
      <c r="AH55" s="78">
        <v>0</v>
      </c>
      <c r="AI55" s="78">
        <v>0</v>
      </c>
      <c r="AJ55" s="78">
        <v>0</v>
      </c>
      <c r="AM55" s="383">
        <f>F55+NPV(SDN,G55:INDEX(G55:AJ55,PAL))</f>
        <v>0</v>
      </c>
      <c r="AN55" s="415">
        <f>F55+NPV(SDN,G55:INDEX(G55:AJ55,PAL))</f>
        <v>0</v>
      </c>
      <c r="AO55" s="387">
        <f t="shared" si="20"/>
        <v>0</v>
      </c>
      <c r="AP55" s="59">
        <f>IF(COUNT(F55:INDEX(F55:AJ55,PAL+1))&lt;&gt;PAL+1,"Klaida",0)</f>
        <v>0</v>
      </c>
      <c r="AQ55" s="59"/>
      <c r="AR55" s="59"/>
      <c r="AS55" s="59"/>
      <c r="AT55" s="59"/>
      <c r="AU55" s="59"/>
      <c r="AV55" s="59"/>
      <c r="AW55" s="59"/>
      <c r="AX55" s="59"/>
      <c r="AY55" s="388"/>
    </row>
    <row r="56" spans="2:51">
      <c r="B56" s="66" t="s">
        <v>53</v>
      </c>
      <c r="C56" s="180" t="str">
        <f>IF(Kalba="EN",Data2!C$76,Data2!B$76) &amp; " "&amp; IF(Kalba="EN",Data2!C$77,Data2!B$77)</f>
        <v>SE žala (pasirinkite SE žalos komponentą)</v>
      </c>
      <c r="D56" s="62">
        <f>ROUND(SUM(D57:D59),0)</f>
        <v>0</v>
      </c>
      <c r="E56" s="62">
        <f>ROUND(SUM(E57:E59),0)</f>
        <v>0</v>
      </c>
      <c r="F56" s="62">
        <f t="shared" ref="F56:AJ56" si="21">ROUND(SUM(F57:F59),0)</f>
        <v>0</v>
      </c>
      <c r="G56" s="62">
        <f t="shared" si="21"/>
        <v>0</v>
      </c>
      <c r="H56" s="62">
        <f t="shared" si="21"/>
        <v>0</v>
      </c>
      <c r="I56" s="62">
        <f t="shared" si="21"/>
        <v>0</v>
      </c>
      <c r="J56" s="62">
        <f t="shared" si="21"/>
        <v>0</v>
      </c>
      <c r="K56" s="62">
        <f t="shared" si="21"/>
        <v>0</v>
      </c>
      <c r="L56" s="62">
        <f t="shared" si="21"/>
        <v>0</v>
      </c>
      <c r="M56" s="62">
        <f t="shared" si="21"/>
        <v>0</v>
      </c>
      <c r="N56" s="62">
        <f t="shared" si="21"/>
        <v>0</v>
      </c>
      <c r="O56" s="62">
        <f t="shared" si="21"/>
        <v>0</v>
      </c>
      <c r="P56" s="62">
        <f t="shared" si="21"/>
        <v>0</v>
      </c>
      <c r="Q56" s="62">
        <f t="shared" si="21"/>
        <v>0</v>
      </c>
      <c r="R56" s="62">
        <f t="shared" si="21"/>
        <v>0</v>
      </c>
      <c r="S56" s="62">
        <f t="shared" si="21"/>
        <v>0</v>
      </c>
      <c r="T56" s="62">
        <f t="shared" si="21"/>
        <v>0</v>
      </c>
      <c r="U56" s="62">
        <f t="shared" si="21"/>
        <v>0</v>
      </c>
      <c r="V56" s="62">
        <f t="shared" si="21"/>
        <v>0</v>
      </c>
      <c r="W56" s="62">
        <f t="shared" si="21"/>
        <v>0</v>
      </c>
      <c r="X56" s="62">
        <f t="shared" si="21"/>
        <v>0</v>
      </c>
      <c r="Y56" s="62">
        <f t="shared" si="21"/>
        <v>0</v>
      </c>
      <c r="Z56" s="62">
        <f t="shared" si="21"/>
        <v>0</v>
      </c>
      <c r="AA56" s="62">
        <f t="shared" si="21"/>
        <v>0</v>
      </c>
      <c r="AB56" s="62">
        <f t="shared" si="21"/>
        <v>0</v>
      </c>
      <c r="AC56" s="62">
        <f t="shared" si="21"/>
        <v>0</v>
      </c>
      <c r="AD56" s="62">
        <f t="shared" si="21"/>
        <v>0</v>
      </c>
      <c r="AE56" s="62">
        <f t="shared" si="21"/>
        <v>0</v>
      </c>
      <c r="AF56" s="62">
        <f t="shared" si="21"/>
        <v>0</v>
      </c>
      <c r="AG56" s="62">
        <f t="shared" si="21"/>
        <v>0</v>
      </c>
      <c r="AH56" s="62">
        <f t="shared" si="21"/>
        <v>0</v>
      </c>
      <c r="AI56" s="62">
        <f t="shared" si="21"/>
        <v>0</v>
      </c>
      <c r="AJ56" s="62">
        <f t="shared" si="21"/>
        <v>0</v>
      </c>
      <c r="AM56" s="382">
        <f>ROUND(SUM(AM57:AM59),0)</f>
        <v>0</v>
      </c>
      <c r="AN56" s="382">
        <f>F56+NPV(SDN,G56:INDEX(G56:AJ56,PAL))</f>
        <v>0</v>
      </c>
      <c r="AO56" s="387"/>
      <c r="AP56" s="59"/>
      <c r="AQ56" s="59"/>
      <c r="AR56" s="59"/>
      <c r="AS56" s="59"/>
      <c r="AT56" s="59"/>
      <c r="AU56" s="59"/>
      <c r="AV56" s="59"/>
      <c r="AW56" s="59"/>
      <c r="AX56" s="59"/>
      <c r="AY56" s="388"/>
    </row>
    <row r="57" spans="2:51">
      <c r="B57" s="199" t="s">
        <v>344</v>
      </c>
      <c r="C57" s="486" t="s">
        <v>69</v>
      </c>
      <c r="D57" s="65">
        <f>F57+NPV(SDN,G57:INDEX(G57:AJ57,PAL))</f>
        <v>0</v>
      </c>
      <c r="E57" s="65">
        <f>SUMIF($F$5:$AJ$5,"&lt;="&amp;PAL,$F57:$AJ57)</f>
        <v>0</v>
      </c>
      <c r="F57" s="78">
        <v>0</v>
      </c>
      <c r="G57" s="78">
        <v>0</v>
      </c>
      <c r="H57" s="78">
        <v>0</v>
      </c>
      <c r="I57" s="78">
        <v>0</v>
      </c>
      <c r="J57" s="78">
        <v>0</v>
      </c>
      <c r="K57" s="78">
        <v>0</v>
      </c>
      <c r="L57" s="78">
        <v>0</v>
      </c>
      <c r="M57" s="78">
        <v>0</v>
      </c>
      <c r="N57" s="78">
        <v>0</v>
      </c>
      <c r="O57" s="78">
        <v>0</v>
      </c>
      <c r="P57" s="78">
        <v>0</v>
      </c>
      <c r="Q57" s="78">
        <v>0</v>
      </c>
      <c r="R57" s="78">
        <v>0</v>
      </c>
      <c r="S57" s="78">
        <v>0</v>
      </c>
      <c r="T57" s="78">
        <v>0</v>
      </c>
      <c r="U57" s="78">
        <v>0</v>
      </c>
      <c r="V57" s="78">
        <v>0</v>
      </c>
      <c r="W57" s="78">
        <v>0</v>
      </c>
      <c r="X57" s="78">
        <v>0</v>
      </c>
      <c r="Y57" s="78">
        <v>0</v>
      </c>
      <c r="Z57" s="78">
        <v>0</v>
      </c>
      <c r="AA57" s="78">
        <v>0</v>
      </c>
      <c r="AB57" s="78">
        <v>0</v>
      </c>
      <c r="AC57" s="78">
        <v>0</v>
      </c>
      <c r="AD57" s="78">
        <v>0</v>
      </c>
      <c r="AE57" s="78">
        <v>0</v>
      </c>
      <c r="AF57" s="78">
        <v>0</v>
      </c>
      <c r="AG57" s="78">
        <v>0</v>
      </c>
      <c r="AH57" s="78">
        <v>0</v>
      </c>
      <c r="AI57" s="78">
        <v>0</v>
      </c>
      <c r="AJ57" s="78">
        <v>0</v>
      </c>
      <c r="AM57" s="383">
        <f>F57+NPV(SDN,G57:INDEX(G57:AJ57,PAL))</f>
        <v>0</v>
      </c>
      <c r="AN57" s="415">
        <f>F57+NPV(SDN,G57:INDEX(G57:AJ57,PAL))</f>
        <v>0</v>
      </c>
      <c r="AO57" s="387">
        <f>IF(COUNTIF(AP57:AY57,"Klaida")&gt;0,1,0)</f>
        <v>0</v>
      </c>
      <c r="AP57" s="59">
        <f>IF(COUNT(F57:INDEX(F57:AJ57,PAL+1))&lt;&gt;PAL+1,"Klaida",0)</f>
        <v>0</v>
      </c>
      <c r="AQ57" s="59"/>
      <c r="AR57" s="59"/>
      <c r="AS57" s="59"/>
      <c r="AT57" s="59"/>
      <c r="AU57" s="59"/>
      <c r="AV57" s="59"/>
      <c r="AW57" s="59"/>
      <c r="AX57" s="59"/>
      <c r="AY57" s="388"/>
    </row>
    <row r="58" spans="2:51">
      <c r="B58" s="199" t="s">
        <v>345</v>
      </c>
      <c r="C58" s="486" t="s">
        <v>69</v>
      </c>
      <c r="D58" s="65">
        <f>F58+NPV(SDN,G58:INDEX(G58:AJ58,PAL))</f>
        <v>0</v>
      </c>
      <c r="E58" s="65">
        <f>SUMIF($F$5:$AJ$5,"&lt;="&amp;PAL,$F58:$AJ58)</f>
        <v>0</v>
      </c>
      <c r="F58" s="78">
        <v>0</v>
      </c>
      <c r="G58" s="78">
        <v>0</v>
      </c>
      <c r="H58" s="78">
        <v>0</v>
      </c>
      <c r="I58" s="78">
        <v>0</v>
      </c>
      <c r="J58" s="78">
        <v>0</v>
      </c>
      <c r="K58" s="78">
        <v>0</v>
      </c>
      <c r="L58" s="78">
        <v>0</v>
      </c>
      <c r="M58" s="78">
        <v>0</v>
      </c>
      <c r="N58" s="78">
        <v>0</v>
      </c>
      <c r="O58" s="78">
        <v>0</v>
      </c>
      <c r="P58" s="78">
        <v>0</v>
      </c>
      <c r="Q58" s="78">
        <v>0</v>
      </c>
      <c r="R58" s="78">
        <v>0</v>
      </c>
      <c r="S58" s="78">
        <v>0</v>
      </c>
      <c r="T58" s="78">
        <v>0</v>
      </c>
      <c r="U58" s="78">
        <v>0</v>
      </c>
      <c r="V58" s="78">
        <v>0</v>
      </c>
      <c r="W58" s="78">
        <v>0</v>
      </c>
      <c r="X58" s="78">
        <v>0</v>
      </c>
      <c r="Y58" s="78">
        <v>0</v>
      </c>
      <c r="Z58" s="78">
        <v>0</v>
      </c>
      <c r="AA58" s="78">
        <v>0</v>
      </c>
      <c r="AB58" s="78">
        <v>0</v>
      </c>
      <c r="AC58" s="78">
        <v>0</v>
      </c>
      <c r="AD58" s="78">
        <v>0</v>
      </c>
      <c r="AE58" s="78">
        <v>0</v>
      </c>
      <c r="AF58" s="78">
        <v>0</v>
      </c>
      <c r="AG58" s="78">
        <v>0</v>
      </c>
      <c r="AH58" s="78">
        <v>0</v>
      </c>
      <c r="AI58" s="78">
        <v>0</v>
      </c>
      <c r="AJ58" s="78">
        <v>0</v>
      </c>
      <c r="AM58" s="383">
        <f>F58+NPV(SDN,G58:INDEX(G58:AJ58,PAL))</f>
        <v>0</v>
      </c>
      <c r="AN58" s="415">
        <f>F58+NPV(SDN,G58:INDEX(G58:AJ58,PAL))</f>
        <v>0</v>
      </c>
      <c r="AO58" s="387">
        <f>IF(COUNTIF(AP58:AY58,"Klaida")&gt;0,1,0)</f>
        <v>0</v>
      </c>
      <c r="AP58" s="59">
        <f>IF(COUNT(F58:INDEX(F58:AJ58,PAL+1))&lt;&gt;PAL+1,"Klaida",0)</f>
        <v>0</v>
      </c>
      <c r="AQ58" s="59"/>
      <c r="AR58" s="59"/>
      <c r="AS58" s="59"/>
      <c r="AT58" s="59"/>
      <c r="AU58" s="59"/>
      <c r="AV58" s="59"/>
      <c r="AW58" s="59"/>
      <c r="AX58" s="59"/>
      <c r="AY58" s="388"/>
    </row>
    <row r="59" spans="2:51" ht="13.5" thickBot="1">
      <c r="B59" s="199" t="s">
        <v>346</v>
      </c>
      <c r="C59" s="486" t="s">
        <v>69</v>
      </c>
      <c r="D59" s="65">
        <f>F59+NPV(SDN,G59:INDEX(G59:AJ59,PAL))</f>
        <v>0</v>
      </c>
      <c r="E59" s="65">
        <f>SUMIF($F$5:$AJ$5,"&lt;="&amp;PAL,$F59:$AJ59)</f>
        <v>0</v>
      </c>
      <c r="F59" s="78">
        <v>0</v>
      </c>
      <c r="G59" s="78">
        <v>0</v>
      </c>
      <c r="H59" s="78">
        <v>0</v>
      </c>
      <c r="I59" s="78">
        <v>0</v>
      </c>
      <c r="J59" s="78">
        <v>0</v>
      </c>
      <c r="K59" s="78">
        <v>0</v>
      </c>
      <c r="L59" s="78">
        <v>0</v>
      </c>
      <c r="M59" s="78">
        <v>0</v>
      </c>
      <c r="N59" s="78">
        <v>0</v>
      </c>
      <c r="O59" s="78">
        <v>0</v>
      </c>
      <c r="P59" s="78">
        <v>0</v>
      </c>
      <c r="Q59" s="78">
        <v>0</v>
      </c>
      <c r="R59" s="78">
        <v>0</v>
      </c>
      <c r="S59" s="78">
        <v>0</v>
      </c>
      <c r="T59" s="78">
        <v>0</v>
      </c>
      <c r="U59" s="78">
        <v>0</v>
      </c>
      <c r="V59" s="78">
        <v>0</v>
      </c>
      <c r="W59" s="78">
        <v>0</v>
      </c>
      <c r="X59" s="78">
        <v>0</v>
      </c>
      <c r="Y59" s="78">
        <v>0</v>
      </c>
      <c r="Z59" s="78">
        <v>0</v>
      </c>
      <c r="AA59" s="78">
        <v>0</v>
      </c>
      <c r="AB59" s="78">
        <v>0</v>
      </c>
      <c r="AC59" s="78">
        <v>0</v>
      </c>
      <c r="AD59" s="78">
        <v>0</v>
      </c>
      <c r="AE59" s="78">
        <v>0</v>
      </c>
      <c r="AF59" s="78">
        <v>0</v>
      </c>
      <c r="AG59" s="78">
        <v>0</v>
      </c>
      <c r="AH59" s="78">
        <v>0</v>
      </c>
      <c r="AI59" s="78">
        <v>0</v>
      </c>
      <c r="AJ59" s="78">
        <v>0</v>
      </c>
      <c r="AM59" s="394">
        <f>F59+NPV(SDN,G59:INDEX(G59:AJ59,PAL))</f>
        <v>0</v>
      </c>
      <c r="AN59" s="416">
        <f>F59+NPV(SDN,G59:INDEX(G59:AJ59,PAL))</f>
        <v>0</v>
      </c>
      <c r="AO59" s="391">
        <f>IF(COUNTIF(AP59:AY59,"Klaida")&gt;0,1,0)</f>
        <v>0</v>
      </c>
      <c r="AP59" s="392">
        <f>IF(COUNT(F59:INDEX(F59:AJ59,PAL+1))&lt;&gt;PAL+1,"Klaida",0)</f>
        <v>0</v>
      </c>
      <c r="AQ59" s="392"/>
      <c r="AR59" s="392"/>
      <c r="AS59" s="392"/>
      <c r="AT59" s="392"/>
      <c r="AU59" s="392"/>
      <c r="AV59" s="392"/>
      <c r="AW59" s="392"/>
      <c r="AX59" s="392"/>
      <c r="AY59" s="393"/>
    </row>
    <row r="60" spans="2:51"/>
    <row r="61" spans="2:51">
      <c r="C61" s="404" t="str">
        <f>IF(Kalba="EN",Data2!C79,Data2!B79)</f>
        <v>Finansinės analizės (FA) rodiklių apskaičiavimas</v>
      </c>
      <c r="D61" s="208"/>
      <c r="E61" s="208"/>
      <c r="F61" s="208"/>
      <c r="G61" s="208"/>
      <c r="H61" s="208"/>
      <c r="I61" s="208"/>
      <c r="J61" s="208"/>
      <c r="K61" s="208"/>
      <c r="L61" s="208"/>
      <c r="M61" s="208"/>
      <c r="N61" s="208"/>
      <c r="O61" s="208"/>
      <c r="P61" s="208"/>
      <c r="Q61" s="208"/>
      <c r="R61" s="208"/>
      <c r="S61" s="208"/>
      <c r="T61" s="208"/>
      <c r="U61" s="208"/>
      <c r="V61" s="208"/>
      <c r="W61" s="208"/>
      <c r="X61" s="208"/>
      <c r="Y61" s="208"/>
      <c r="Z61" s="208"/>
      <c r="AA61" s="208"/>
      <c r="AB61" s="208"/>
      <c r="AC61" s="208"/>
      <c r="AD61" s="208"/>
      <c r="AE61" s="208"/>
      <c r="AF61" s="208"/>
      <c r="AG61" s="208"/>
      <c r="AH61" s="208"/>
      <c r="AI61" s="208"/>
      <c r="AJ61" s="208"/>
    </row>
    <row r="62" spans="2:51">
      <c r="C62" s="68" t="str">
        <f>IF(Kalba="EN",Data2!C80,Data2!B80)</f>
        <v>FA rodiklių investicijoms lėšų srautas (realiąja išraiška)</v>
      </c>
      <c r="D62" s="69"/>
      <c r="E62" s="69"/>
      <c r="F62" s="65">
        <f t="shared" ref="F62:AJ62" si="22">ROUND(SUM(F16:F17)-SUM(F7,F22),0)</f>
        <v>0</v>
      </c>
      <c r="G62" s="65">
        <f t="shared" si="22"/>
        <v>0</v>
      </c>
      <c r="H62" s="65">
        <f t="shared" si="22"/>
        <v>0</v>
      </c>
      <c r="I62" s="65">
        <f t="shared" si="22"/>
        <v>0</v>
      </c>
      <c r="J62" s="65">
        <f t="shared" si="22"/>
        <v>0</v>
      </c>
      <c r="K62" s="65">
        <f t="shared" si="22"/>
        <v>0</v>
      </c>
      <c r="L62" s="65">
        <f t="shared" si="22"/>
        <v>0</v>
      </c>
      <c r="M62" s="65">
        <f t="shared" si="22"/>
        <v>0</v>
      </c>
      <c r="N62" s="65">
        <f t="shared" si="22"/>
        <v>0</v>
      </c>
      <c r="O62" s="65">
        <f t="shared" si="22"/>
        <v>0</v>
      </c>
      <c r="P62" s="65">
        <f t="shared" si="22"/>
        <v>0</v>
      </c>
      <c r="Q62" s="65">
        <f t="shared" si="22"/>
        <v>0</v>
      </c>
      <c r="R62" s="65">
        <f t="shared" si="22"/>
        <v>0</v>
      </c>
      <c r="S62" s="65">
        <f t="shared" si="22"/>
        <v>0</v>
      </c>
      <c r="T62" s="65">
        <f t="shared" si="22"/>
        <v>0</v>
      </c>
      <c r="U62" s="65">
        <f t="shared" si="22"/>
        <v>0</v>
      </c>
      <c r="V62" s="65">
        <f t="shared" si="22"/>
        <v>0</v>
      </c>
      <c r="W62" s="65">
        <f t="shared" si="22"/>
        <v>0</v>
      </c>
      <c r="X62" s="65">
        <f t="shared" si="22"/>
        <v>0</v>
      </c>
      <c r="Y62" s="65">
        <f t="shared" si="22"/>
        <v>0</v>
      </c>
      <c r="Z62" s="65">
        <f t="shared" si="22"/>
        <v>0</v>
      </c>
      <c r="AA62" s="65">
        <f t="shared" si="22"/>
        <v>0</v>
      </c>
      <c r="AB62" s="65">
        <f t="shared" si="22"/>
        <v>0</v>
      </c>
      <c r="AC62" s="65">
        <f t="shared" si="22"/>
        <v>0</v>
      </c>
      <c r="AD62" s="65">
        <f t="shared" si="22"/>
        <v>0</v>
      </c>
      <c r="AE62" s="65">
        <f t="shared" si="22"/>
        <v>0</v>
      </c>
      <c r="AF62" s="65">
        <f t="shared" si="22"/>
        <v>0</v>
      </c>
      <c r="AG62" s="65">
        <f t="shared" si="22"/>
        <v>0</v>
      </c>
      <c r="AH62" s="65">
        <f t="shared" si="22"/>
        <v>0</v>
      </c>
      <c r="AI62" s="65">
        <f t="shared" si="22"/>
        <v>0</v>
      </c>
      <c r="AJ62" s="65">
        <f t="shared" si="22"/>
        <v>0</v>
      </c>
    </row>
    <row r="63" spans="2:51">
      <c r="C63" s="68" t="str">
        <f>IF(Kalba="EN",Data2!C82,Data2!B82)</f>
        <v>Suminis finansinio gyvybingumo lėšų srautas (realiąja išraiška)</v>
      </c>
      <c r="D63" s="70"/>
      <c r="E63" s="70"/>
      <c r="F63" s="65">
        <f>ROUND(SUM(F17,F35)-SUM(F7,F21,F30),0)</f>
        <v>0</v>
      </c>
      <c r="G63" s="65">
        <f t="shared" ref="G63:AJ63" si="23">ROUND(SUM(G17,G35)-SUM(G7,G21,G30)+F63,0)</f>
        <v>0</v>
      </c>
      <c r="H63" s="65">
        <f t="shared" si="23"/>
        <v>0</v>
      </c>
      <c r="I63" s="65">
        <f t="shared" si="23"/>
        <v>0</v>
      </c>
      <c r="J63" s="65">
        <f t="shared" si="23"/>
        <v>0</v>
      </c>
      <c r="K63" s="65">
        <f t="shared" si="23"/>
        <v>0</v>
      </c>
      <c r="L63" s="65">
        <f t="shared" si="23"/>
        <v>0</v>
      </c>
      <c r="M63" s="65">
        <f t="shared" si="23"/>
        <v>0</v>
      </c>
      <c r="N63" s="65">
        <f t="shared" si="23"/>
        <v>0</v>
      </c>
      <c r="O63" s="65">
        <f t="shared" si="23"/>
        <v>0</v>
      </c>
      <c r="P63" s="65">
        <f t="shared" si="23"/>
        <v>0</v>
      </c>
      <c r="Q63" s="65">
        <f t="shared" si="23"/>
        <v>0</v>
      </c>
      <c r="R63" s="65">
        <f t="shared" si="23"/>
        <v>0</v>
      </c>
      <c r="S63" s="65">
        <f t="shared" si="23"/>
        <v>0</v>
      </c>
      <c r="T63" s="65">
        <f t="shared" si="23"/>
        <v>0</v>
      </c>
      <c r="U63" s="65">
        <f t="shared" si="23"/>
        <v>0</v>
      </c>
      <c r="V63" s="65">
        <f t="shared" si="23"/>
        <v>0</v>
      </c>
      <c r="W63" s="65">
        <f t="shared" si="23"/>
        <v>0</v>
      </c>
      <c r="X63" s="65">
        <f t="shared" si="23"/>
        <v>0</v>
      </c>
      <c r="Y63" s="65">
        <f t="shared" si="23"/>
        <v>0</v>
      </c>
      <c r="Z63" s="65">
        <f t="shared" si="23"/>
        <v>0</v>
      </c>
      <c r="AA63" s="65">
        <f t="shared" si="23"/>
        <v>0</v>
      </c>
      <c r="AB63" s="65">
        <f t="shared" si="23"/>
        <v>0</v>
      </c>
      <c r="AC63" s="65">
        <f t="shared" si="23"/>
        <v>0</v>
      </c>
      <c r="AD63" s="65">
        <f t="shared" si="23"/>
        <v>0</v>
      </c>
      <c r="AE63" s="65">
        <f t="shared" si="23"/>
        <v>0</v>
      </c>
      <c r="AF63" s="65">
        <f t="shared" si="23"/>
        <v>0</v>
      </c>
      <c r="AG63" s="65">
        <f t="shared" si="23"/>
        <v>0</v>
      </c>
      <c r="AH63" s="65">
        <f t="shared" si="23"/>
        <v>0</v>
      </c>
      <c r="AI63" s="65">
        <f t="shared" si="23"/>
        <v>0</v>
      </c>
      <c r="AJ63" s="65">
        <f t="shared" si="23"/>
        <v>0</v>
      </c>
    </row>
    <row r="64" spans="2:51">
      <c r="C64" s="68" t="str">
        <f>IF(Kalba="EN",Data2!C84,Data2!B84)</f>
        <v>FA rodiklių kapitalui lėšų srautas (realiąja išraiška)</v>
      </c>
      <c r="D64" s="69"/>
      <c r="E64" s="69"/>
      <c r="F64" s="65">
        <f t="shared" ref="F64:AJ64" si="24">SUM(F16,F17)-SUM(F21,F38,F40,F41,F46)+IF(AND(F5&gt;Investiciju_metu_skaicius,F22&gt;0,SUM(F38:F40,F41,F44)&gt;0),MIN(F22,SUM(F38:F40,F41,F44)),0)</f>
        <v>0</v>
      </c>
      <c r="G64" s="65">
        <f t="shared" si="24"/>
        <v>0</v>
      </c>
      <c r="H64" s="65">
        <f t="shared" si="24"/>
        <v>0</v>
      </c>
      <c r="I64" s="65">
        <f t="shared" si="24"/>
        <v>0</v>
      </c>
      <c r="J64" s="65">
        <f t="shared" si="24"/>
        <v>0</v>
      </c>
      <c r="K64" s="65">
        <f t="shared" si="24"/>
        <v>0</v>
      </c>
      <c r="L64" s="65">
        <f t="shared" si="24"/>
        <v>0</v>
      </c>
      <c r="M64" s="65">
        <f t="shared" si="24"/>
        <v>0</v>
      </c>
      <c r="N64" s="65">
        <f t="shared" si="24"/>
        <v>0</v>
      </c>
      <c r="O64" s="65">
        <f t="shared" si="24"/>
        <v>0</v>
      </c>
      <c r="P64" s="65">
        <f t="shared" si="24"/>
        <v>0</v>
      </c>
      <c r="Q64" s="65">
        <f t="shared" si="24"/>
        <v>0</v>
      </c>
      <c r="R64" s="65">
        <f t="shared" si="24"/>
        <v>0</v>
      </c>
      <c r="S64" s="65">
        <f t="shared" si="24"/>
        <v>0</v>
      </c>
      <c r="T64" s="65">
        <f t="shared" si="24"/>
        <v>0</v>
      </c>
      <c r="U64" s="65">
        <f t="shared" si="24"/>
        <v>0</v>
      </c>
      <c r="V64" s="65">
        <f t="shared" si="24"/>
        <v>0</v>
      </c>
      <c r="W64" s="65">
        <f t="shared" si="24"/>
        <v>0</v>
      </c>
      <c r="X64" s="65">
        <f t="shared" si="24"/>
        <v>0</v>
      </c>
      <c r="Y64" s="65">
        <f t="shared" si="24"/>
        <v>0</v>
      </c>
      <c r="Z64" s="65">
        <f t="shared" si="24"/>
        <v>0</v>
      </c>
      <c r="AA64" s="65">
        <f t="shared" si="24"/>
        <v>0</v>
      </c>
      <c r="AB64" s="65">
        <f t="shared" si="24"/>
        <v>0</v>
      </c>
      <c r="AC64" s="65">
        <f t="shared" si="24"/>
        <v>0</v>
      </c>
      <c r="AD64" s="65">
        <f t="shared" si="24"/>
        <v>0</v>
      </c>
      <c r="AE64" s="65">
        <f t="shared" si="24"/>
        <v>0</v>
      </c>
      <c r="AF64" s="65">
        <f t="shared" si="24"/>
        <v>0</v>
      </c>
      <c r="AG64" s="65">
        <f t="shared" si="24"/>
        <v>0</v>
      </c>
      <c r="AH64" s="65">
        <f t="shared" si="24"/>
        <v>0</v>
      </c>
      <c r="AI64" s="65">
        <f t="shared" si="24"/>
        <v>0</v>
      </c>
      <c r="AJ64" s="65">
        <f t="shared" si="24"/>
        <v>0</v>
      </c>
    </row>
    <row r="65" spans="3:36">
      <c r="C65" s="68" t="str">
        <f>IF(Kalba="EN",Data2!C86,Data2!B86)</f>
        <v>Finansinė grynoji dabartinė vertė investicijoms - FGDV(I)</v>
      </c>
      <c r="D65" s="71">
        <f>F62+NPV(FDN,G62:INDEX(G62:AJ62,PAL))</f>
        <v>0</v>
      </c>
      <c r="E65" s="72"/>
    </row>
    <row r="66" spans="3:36">
      <c r="C66" s="68" t="str">
        <f>IF(Kalba="EN",Data2!C87,Data2!B87)</f>
        <v>Finansinė vidinė grąžos norma investicijoms - FVGN(I)</v>
      </c>
      <c r="D66" s="73" t="str">
        <f>IF(ISERROR(E66),"Nėra reikšmės",E66)</f>
        <v>Nėra reikšmės</v>
      </c>
      <c r="E66" s="200" t="e">
        <f>IRR(F62:INDEX(F62:AJ62,PAL+1))</f>
        <v>#NUM!</v>
      </c>
    </row>
    <row r="67" spans="3:36">
      <c r="C67" s="68" t="str">
        <f>IF(Kalba="EN",Data2!C88,Data2!B88)</f>
        <v>Finansinė modifikuota vidinė grąžos norma investicijoms - FMVGN(I)</v>
      </c>
      <c r="D67" s="74" t="str">
        <f>IF(ISERROR(E67),"Nėra reikšmės",E67)</f>
        <v>Nėra reikšmės</v>
      </c>
      <c r="E67" s="200" t="e">
        <f>MIRR(F62:INDEX(F62:AJ62,PAL+1),FDN,FDN)</f>
        <v>#DIV/0!</v>
      </c>
      <c r="G67" s="81"/>
    </row>
    <row r="68" spans="3:36">
      <c r="C68" s="68" t="str">
        <f>IF(Kalba="EN",Data2!C89,Data2!B89)</f>
        <v>Finansinis naudos ir išlaidų santykis - FNIS</v>
      </c>
      <c r="D68" s="75" t="str">
        <f>IF(ISERROR(D17/SUM(D7,-D16,D22)),"-",D17/SUM(D7,-D16,D22))</f>
        <v>-</v>
      </c>
      <c r="E68" s="72"/>
      <c r="G68" s="82"/>
      <c r="H68" s="82"/>
    </row>
    <row r="69" spans="3:36">
      <c r="C69" s="68" t="str">
        <f>IF(Kalba="EN",Data2!C90,Data2!B90)</f>
        <v>Finansinis gyvybingumas (realiąja išraiška)</v>
      </c>
      <c r="D69" s="76" t="str">
        <f>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row>
    <row r="70" spans="3:36">
      <c r="C70" s="68" t="str">
        <f>IF(Kalba="EN",Data2!C92,Data2!B92)</f>
        <v>Finansinė grynoji dabartinė vertė kapitalui - FGDV(K)</v>
      </c>
      <c r="D70" s="71">
        <f>F64+NPV(FDN,G64:INDEX(G64:AJ64,PAL))</f>
        <v>0</v>
      </c>
      <c r="E70" s="72"/>
      <c r="G70" s="82"/>
      <c r="H70" s="82"/>
    </row>
    <row r="71" spans="3:36">
      <c r="C71" s="68" t="str">
        <f>IF(Kalba="EN",Data2!C93,Data2!B93)</f>
        <v>Finansinė vidinė grąžos norma kapitalui - FVGN(K)</v>
      </c>
      <c r="D71" s="73" t="str">
        <f>IF(ISERROR(E71),"Nėra reikšmės",E71)</f>
        <v>Nėra reikšmės</v>
      </c>
      <c r="E71" s="201" t="e">
        <f>IRR(F64:INDEX(F64:AJ64,PAL+1))</f>
        <v>#NUM!</v>
      </c>
    </row>
    <row r="72" spans="3:36">
      <c r="C72" s="68" t="str">
        <f>IF(Kalba="EN",Data2!C94,Data2!B94)</f>
        <v>Finansinė modifikuota vidinė grąžos norma kapitalui - FMVGN(K)</v>
      </c>
      <c r="D72" s="74" t="str">
        <f>IF(ISERROR(E72),"Nėra reikšmės",E72)</f>
        <v>Nėra reikšmės</v>
      </c>
      <c r="E72" s="201" t="e">
        <f>MIRR(F64:INDEX(F64:AJ64,PAL+1),FDN,FDN)</f>
        <v>#DIV/0!</v>
      </c>
    </row>
    <row r="73" spans="3:36"/>
    <row r="74" spans="3:36">
      <c r="C74" s="404" t="str">
        <f>IF(Kalba="EN",Data2!C95,Data2!B95)</f>
        <v>Ekonominės analizės (EA) rodiklių apskaičiavimas</v>
      </c>
      <c r="D74" s="208"/>
      <c r="E74" s="208"/>
      <c r="F74" s="208"/>
      <c r="G74" s="208"/>
      <c r="H74" s="208"/>
      <c r="I74" s="208"/>
      <c r="J74" s="208"/>
      <c r="K74" s="208"/>
      <c r="L74" s="208"/>
      <c r="M74" s="208"/>
      <c r="N74" s="208"/>
      <c r="O74" s="208"/>
      <c r="P74" s="208"/>
      <c r="Q74" s="208"/>
      <c r="R74" s="208"/>
      <c r="S74" s="208"/>
      <c r="T74" s="208"/>
      <c r="U74" s="208"/>
      <c r="V74" s="208"/>
      <c r="W74" s="208"/>
      <c r="X74" s="208"/>
      <c r="Y74" s="208"/>
      <c r="Z74" s="208"/>
      <c r="AA74" s="208"/>
      <c r="AB74" s="208"/>
      <c r="AC74" s="208"/>
      <c r="AD74" s="208"/>
      <c r="AE74" s="208"/>
      <c r="AF74" s="208"/>
      <c r="AG74" s="208"/>
      <c r="AH74" s="208"/>
      <c r="AI74" s="208"/>
      <c r="AJ74" s="208"/>
    </row>
    <row r="75" spans="3:36">
      <c r="C75" s="68" t="str">
        <f>IF(Kalba="EN",Data2!C96,Data2!B96)</f>
        <v>EA rodiklių lėšų srautas (realiąja išraiška)</v>
      </c>
      <c r="D75" s="69"/>
      <c r="E75" s="69"/>
      <c r="F75" s="65" t="e">
        <f>IF(pvm_susigrazinimas="Taip",SUMPRODUCT(F$16,Data1!$C$63,Data1!$D$11)-SUMPRODUCT(F$8:F$15,Data1!$E$55:$E$62,Data1!$D$3:$D$10)-SUMPRODUCT(F$23:F$28,Data1!$E$70:$E$75,Data1!$D$18:$D$23)+F47,SUMPRODUCT(F$16,Data1!$C$63)-SUMPRODUCT(F$8:F$15,Data1!$E$55:$E$62)-SUMPRODUCT(F$23:F$28,Data1!$E$70:$E$75)+F47)</f>
        <v>#VALUE!</v>
      </c>
      <c r="G75" s="65" t="e">
        <f>IF(pvm_susigrazinimas="Taip",SUMPRODUCT(G$16,Data1!$C$63,Data1!$D$11)-SUMPRODUCT(G$8:G$15,Data1!$E$55:$E$62,Data1!$D$3:$D$10)-SUMPRODUCT(G$23:G$28,Data1!$E$70:$E$75,Data1!$D$18:$D$23)+G47,SUMPRODUCT(G$16,Data1!$C$63)-SUMPRODUCT(G$8:G$15,Data1!$E$55:$E$62)-SUMPRODUCT(G$23:G$28,Data1!$E$70:$E$75)+G47)</f>
        <v>#VALUE!</v>
      </c>
      <c r="H75" s="65" t="e">
        <f>IF(pvm_susigrazinimas="Taip",SUMPRODUCT(H$16,Data1!$C$63,Data1!$D$11)-SUMPRODUCT(H$8:H$15,Data1!$E$55:$E$62,Data1!$D$3:$D$10)-SUMPRODUCT(H$23:H$28,Data1!$E$70:$E$75,Data1!$D$18:$D$23)+H47,SUMPRODUCT(H$16,Data1!$C$63)-SUMPRODUCT(H$8:H$15,Data1!$E$55:$E$62)-SUMPRODUCT(H$23:H$28,Data1!$E$70:$E$75)+H47)</f>
        <v>#VALUE!</v>
      </c>
      <c r="I75" s="65" t="e">
        <f>IF(pvm_susigrazinimas="Taip",SUMPRODUCT(I$16,Data1!$C$63,Data1!$D$11)-SUMPRODUCT(I$8:I$15,Data1!$E$55:$E$62,Data1!$D$3:$D$10)-SUMPRODUCT(I$23:I$28,Data1!$E$70:$E$75,Data1!$D$18:$D$23)+I47,SUMPRODUCT(I$16,Data1!$C$63)-SUMPRODUCT(I$8:I$15,Data1!$E$55:$E$62)-SUMPRODUCT(I$23:I$28,Data1!$E$70:$E$75)+I47)</f>
        <v>#VALUE!</v>
      </c>
      <c r="J75" s="65" t="e">
        <f>IF(pvm_susigrazinimas="Taip",SUMPRODUCT(J$16,Data1!$C$63,Data1!$D$11)-SUMPRODUCT(J$8:J$15,Data1!$E$55:$E$62,Data1!$D$3:$D$10)-SUMPRODUCT(J$23:J$28,Data1!$E$70:$E$75,Data1!$D$18:$D$23)+J47,SUMPRODUCT(J$16,Data1!$C$63)-SUMPRODUCT(J$8:J$15,Data1!$E$55:$E$62)-SUMPRODUCT(J$23:J$28,Data1!$E$70:$E$75)+J47)</f>
        <v>#VALUE!</v>
      </c>
      <c r="K75" s="65" t="e">
        <f>IF(pvm_susigrazinimas="Taip",SUMPRODUCT(K$16,Data1!$C$63,Data1!$D$11)-SUMPRODUCT(K$8:K$15,Data1!$E$55:$E$62,Data1!$D$3:$D$10)-SUMPRODUCT(K$23:K$28,Data1!$E$70:$E$75,Data1!$D$18:$D$23)+K47,SUMPRODUCT(K$16,Data1!$C$63)-SUMPRODUCT(K$8:K$15,Data1!$E$55:$E$62)-SUMPRODUCT(K$23:K$28,Data1!$E$70:$E$75)+K47)</f>
        <v>#VALUE!</v>
      </c>
      <c r="L75" s="65" t="e">
        <f>IF(pvm_susigrazinimas="Taip",SUMPRODUCT(L$16,Data1!$C$63,Data1!$D$11)-SUMPRODUCT(L$8:L$15,Data1!$E$55:$E$62,Data1!$D$3:$D$10)-SUMPRODUCT(L$23:L$28,Data1!$E$70:$E$75,Data1!$D$18:$D$23)+L47,SUMPRODUCT(L$16,Data1!$C$63)-SUMPRODUCT(L$8:L$15,Data1!$E$55:$E$62)-SUMPRODUCT(L$23:L$28,Data1!$E$70:$E$75)+L47)</f>
        <v>#VALUE!</v>
      </c>
      <c r="M75" s="65" t="e">
        <f>IF(pvm_susigrazinimas="Taip",SUMPRODUCT(M$16,Data1!$C$63,Data1!$D$11)-SUMPRODUCT(M$8:M$15,Data1!$E$55:$E$62,Data1!$D$3:$D$10)-SUMPRODUCT(M$23:M$28,Data1!$E$70:$E$75,Data1!$D$18:$D$23)+M47,SUMPRODUCT(M$16,Data1!$C$63)-SUMPRODUCT(M$8:M$15,Data1!$E$55:$E$62)-SUMPRODUCT(M$23:M$28,Data1!$E$70:$E$75)+M47)</f>
        <v>#VALUE!</v>
      </c>
      <c r="N75" s="65" t="e">
        <f>IF(pvm_susigrazinimas="Taip",SUMPRODUCT(N$16,Data1!$C$63,Data1!$D$11)-SUMPRODUCT(N$8:N$15,Data1!$E$55:$E$62,Data1!$D$3:$D$10)-SUMPRODUCT(N$23:N$28,Data1!$E$70:$E$75,Data1!$D$18:$D$23)+N47,SUMPRODUCT(N$16,Data1!$C$63)-SUMPRODUCT(N$8:N$15,Data1!$E$55:$E$62)-SUMPRODUCT(N$23:N$28,Data1!$E$70:$E$75)+N47)</f>
        <v>#VALUE!</v>
      </c>
      <c r="O75" s="65" t="e">
        <f>IF(pvm_susigrazinimas="Taip",SUMPRODUCT(O$16,Data1!$C$63,Data1!$D$11)-SUMPRODUCT(O$8:O$15,Data1!$E$55:$E$62,Data1!$D$3:$D$10)-SUMPRODUCT(O$23:O$28,Data1!$E$70:$E$75,Data1!$D$18:$D$23)+O47,SUMPRODUCT(O$16,Data1!$C$63)-SUMPRODUCT(O$8:O$15,Data1!$E$55:$E$62)-SUMPRODUCT(O$23:O$28,Data1!$E$70:$E$75)+O47)</f>
        <v>#VALUE!</v>
      </c>
      <c r="P75" s="65" t="e">
        <f>IF(pvm_susigrazinimas="Taip",SUMPRODUCT(P$16,Data1!$C$63,Data1!$D$11)-SUMPRODUCT(P$8:P$15,Data1!$E$55:$E$62,Data1!$D$3:$D$10)-SUMPRODUCT(P$23:P$28,Data1!$E$70:$E$75,Data1!$D$18:$D$23)+P47,SUMPRODUCT(P$16,Data1!$C$63)-SUMPRODUCT(P$8:P$15,Data1!$E$55:$E$62)-SUMPRODUCT(P$23:P$28,Data1!$E$70:$E$75)+P47)</f>
        <v>#VALUE!</v>
      </c>
      <c r="Q75" s="65" t="e">
        <f>IF(pvm_susigrazinimas="Taip",SUMPRODUCT(Q$16,Data1!$C$63,Data1!$D$11)-SUMPRODUCT(Q$8:Q$15,Data1!$E$55:$E$62,Data1!$D$3:$D$10)-SUMPRODUCT(Q$23:Q$28,Data1!$E$70:$E$75,Data1!$D$18:$D$23)+Q47,SUMPRODUCT(Q$16,Data1!$C$63)-SUMPRODUCT(Q$8:Q$15,Data1!$E$55:$E$62)-SUMPRODUCT(Q$23:Q$28,Data1!$E$70:$E$75)+Q47)</f>
        <v>#VALUE!</v>
      </c>
      <c r="R75" s="65" t="e">
        <f>IF(pvm_susigrazinimas="Taip",SUMPRODUCT(R$16,Data1!$C$63,Data1!$D$11)-SUMPRODUCT(R$8:R$15,Data1!$E$55:$E$62,Data1!$D$3:$D$10)-SUMPRODUCT(R$23:R$28,Data1!$E$70:$E$75,Data1!$D$18:$D$23)+R47,SUMPRODUCT(R$16,Data1!$C$63)-SUMPRODUCT(R$8:R$15,Data1!$E$55:$E$62)-SUMPRODUCT(R$23:R$28,Data1!$E$70:$E$75)+R47)</f>
        <v>#VALUE!</v>
      </c>
      <c r="S75" s="65" t="e">
        <f>IF(pvm_susigrazinimas="Taip",SUMPRODUCT(S$16,Data1!$C$63,Data1!$D$11)-SUMPRODUCT(S$8:S$15,Data1!$E$55:$E$62,Data1!$D$3:$D$10)-SUMPRODUCT(S$23:S$28,Data1!$E$70:$E$75,Data1!$D$18:$D$23)+S47,SUMPRODUCT(S$16,Data1!$C$63)-SUMPRODUCT(S$8:S$15,Data1!$E$55:$E$62)-SUMPRODUCT(S$23:S$28,Data1!$E$70:$E$75)+S47)</f>
        <v>#VALUE!</v>
      </c>
      <c r="T75" s="65" t="e">
        <f>IF(pvm_susigrazinimas="Taip",SUMPRODUCT(T$16,Data1!$C$63,Data1!$D$11)-SUMPRODUCT(T$8:T$15,Data1!$E$55:$E$62,Data1!$D$3:$D$10)-SUMPRODUCT(T$23:T$28,Data1!$E$70:$E$75,Data1!$D$18:$D$23)+T47,SUMPRODUCT(T$16,Data1!$C$63)-SUMPRODUCT(T$8:T$15,Data1!$E$55:$E$62)-SUMPRODUCT(T$23:T$28,Data1!$E$70:$E$75)+T47)</f>
        <v>#VALUE!</v>
      </c>
      <c r="U75" s="65" t="e">
        <f>IF(pvm_susigrazinimas="Taip",SUMPRODUCT(U$16,Data1!$C$63,Data1!$D$11)-SUMPRODUCT(U$8:U$15,Data1!$E$55:$E$62,Data1!$D$3:$D$10)-SUMPRODUCT(U$23:U$28,Data1!$E$70:$E$75,Data1!$D$18:$D$23)+U47,SUMPRODUCT(U$16,Data1!$C$63)-SUMPRODUCT(U$8:U$15,Data1!$E$55:$E$62)-SUMPRODUCT(U$23:U$28,Data1!$E$70:$E$75)+U47)</f>
        <v>#VALUE!</v>
      </c>
      <c r="V75" s="65" t="e">
        <f>IF(pvm_susigrazinimas="Taip",SUMPRODUCT(V$16,Data1!$C$63,Data1!$D$11)-SUMPRODUCT(V$8:V$15,Data1!$E$55:$E$62,Data1!$D$3:$D$10)-SUMPRODUCT(V$23:V$28,Data1!$E$70:$E$75,Data1!$D$18:$D$23)+V47,SUMPRODUCT(V$16,Data1!$C$63)-SUMPRODUCT(V$8:V$15,Data1!$E$55:$E$62)-SUMPRODUCT(V$23:V$28,Data1!$E$70:$E$75)+V47)</f>
        <v>#VALUE!</v>
      </c>
      <c r="W75" s="65" t="e">
        <f>IF(pvm_susigrazinimas="Taip",SUMPRODUCT(W$16,Data1!$C$63,Data1!$D$11)-SUMPRODUCT(W$8:W$15,Data1!$E$55:$E$62,Data1!$D$3:$D$10)-SUMPRODUCT(W$23:W$28,Data1!$E$70:$E$75,Data1!$D$18:$D$23)+W47,SUMPRODUCT(W$16,Data1!$C$63)-SUMPRODUCT(W$8:W$15,Data1!$E$55:$E$62)-SUMPRODUCT(W$23:W$28,Data1!$E$70:$E$75)+W47)</f>
        <v>#VALUE!</v>
      </c>
      <c r="X75" s="65" t="e">
        <f>IF(pvm_susigrazinimas="Taip",SUMPRODUCT(X$16,Data1!$C$63,Data1!$D$11)-SUMPRODUCT(X$8:X$15,Data1!$E$55:$E$62,Data1!$D$3:$D$10)-SUMPRODUCT(X$23:X$28,Data1!$E$70:$E$75,Data1!$D$18:$D$23)+X47,SUMPRODUCT(X$16,Data1!$C$63)-SUMPRODUCT(X$8:X$15,Data1!$E$55:$E$62)-SUMPRODUCT(X$23:X$28,Data1!$E$70:$E$75)+X47)</f>
        <v>#VALUE!</v>
      </c>
      <c r="Y75" s="65" t="e">
        <f>IF(pvm_susigrazinimas="Taip",SUMPRODUCT(Y$16,Data1!$C$63,Data1!$D$11)-SUMPRODUCT(Y$8:Y$15,Data1!$E$55:$E$62,Data1!$D$3:$D$10)-SUMPRODUCT(Y$23:Y$28,Data1!$E$70:$E$75,Data1!$D$18:$D$23)+Y47,SUMPRODUCT(Y$16,Data1!$C$63)-SUMPRODUCT(Y$8:Y$15,Data1!$E$55:$E$62)-SUMPRODUCT(Y$23:Y$28,Data1!$E$70:$E$75)+Y47)</f>
        <v>#VALUE!</v>
      </c>
      <c r="Z75" s="65" t="e">
        <f>IF(pvm_susigrazinimas="Taip",SUMPRODUCT(Z$16,Data1!$C$63,Data1!$D$11)-SUMPRODUCT(Z$8:Z$15,Data1!$E$55:$E$62,Data1!$D$3:$D$10)-SUMPRODUCT(Z$23:Z$28,Data1!$E$70:$E$75,Data1!$D$18:$D$23)+Z47,SUMPRODUCT(Z$16,Data1!$C$63)-SUMPRODUCT(Z$8:Z$15,Data1!$E$55:$E$62)-SUMPRODUCT(Z$23:Z$28,Data1!$E$70:$E$75)+Z47)</f>
        <v>#VALUE!</v>
      </c>
      <c r="AA75" s="65" t="e">
        <f>IF(pvm_susigrazinimas="Taip",SUMPRODUCT(AA$16,Data1!$C$63,Data1!$D$11)-SUMPRODUCT(AA$8:AA$15,Data1!$E$55:$E$62,Data1!$D$3:$D$10)-SUMPRODUCT(AA$23:AA$28,Data1!$E$70:$E$75,Data1!$D$18:$D$23)+AA47,SUMPRODUCT(AA$16,Data1!$C$63)-SUMPRODUCT(AA$8:AA$15,Data1!$E$55:$E$62)-SUMPRODUCT(AA$23:AA$28,Data1!$E$70:$E$75)+AA47)</f>
        <v>#VALUE!</v>
      </c>
      <c r="AB75" s="65" t="e">
        <f>IF(pvm_susigrazinimas="Taip",SUMPRODUCT(AB$16,Data1!$C$63,Data1!$D$11)-SUMPRODUCT(AB$8:AB$15,Data1!$E$55:$E$62,Data1!$D$3:$D$10)-SUMPRODUCT(AB$23:AB$28,Data1!$E$70:$E$75,Data1!$D$18:$D$23)+AB47,SUMPRODUCT(AB$16,Data1!$C$63)-SUMPRODUCT(AB$8:AB$15,Data1!$E$55:$E$62)-SUMPRODUCT(AB$23:AB$28,Data1!$E$70:$E$75)+AB47)</f>
        <v>#VALUE!</v>
      </c>
      <c r="AC75" s="65" t="e">
        <f>IF(pvm_susigrazinimas="Taip",SUMPRODUCT(AC$16,Data1!$C$63,Data1!$D$11)-SUMPRODUCT(AC$8:AC$15,Data1!$E$55:$E$62,Data1!$D$3:$D$10)-SUMPRODUCT(AC$23:AC$28,Data1!$E$70:$E$75,Data1!$D$18:$D$23)+AC47,SUMPRODUCT(AC$16,Data1!$C$63)-SUMPRODUCT(AC$8:AC$15,Data1!$E$55:$E$62)-SUMPRODUCT(AC$23:AC$28,Data1!$E$70:$E$75)+AC47)</f>
        <v>#VALUE!</v>
      </c>
      <c r="AD75" s="65" t="e">
        <f>IF(pvm_susigrazinimas="Taip",SUMPRODUCT(AD$16,Data1!$C$63,Data1!$D$11)-SUMPRODUCT(AD$8:AD$15,Data1!$E$55:$E$62,Data1!$D$3:$D$10)-SUMPRODUCT(AD$23:AD$28,Data1!$E$70:$E$75,Data1!$D$18:$D$23)+AD47,SUMPRODUCT(AD$16,Data1!$C$63)-SUMPRODUCT(AD$8:AD$15,Data1!$E$55:$E$62)-SUMPRODUCT(AD$23:AD$28,Data1!$E$70:$E$75)+AD47)</f>
        <v>#VALUE!</v>
      </c>
      <c r="AE75" s="65" t="e">
        <f>IF(pvm_susigrazinimas="Taip",SUMPRODUCT(AE$16,Data1!$C$63,Data1!$D$11)-SUMPRODUCT(AE$8:AE$15,Data1!$E$55:$E$62,Data1!$D$3:$D$10)-SUMPRODUCT(AE$23:AE$28,Data1!$E$70:$E$75,Data1!$D$18:$D$23)+AE47,SUMPRODUCT(AE$16,Data1!$C$63)-SUMPRODUCT(AE$8:AE$15,Data1!$E$55:$E$62)-SUMPRODUCT(AE$23:AE$28,Data1!$E$70:$E$75)+AE47)</f>
        <v>#VALUE!</v>
      </c>
      <c r="AF75" s="65" t="e">
        <f>IF(pvm_susigrazinimas="Taip",SUMPRODUCT(AF$16,Data1!$C$63,Data1!$D$11)-SUMPRODUCT(AF$8:AF$15,Data1!$E$55:$E$62,Data1!$D$3:$D$10)-SUMPRODUCT(AF$23:AF$28,Data1!$E$70:$E$75,Data1!$D$18:$D$23)+AF47,SUMPRODUCT(AF$16,Data1!$C$63)-SUMPRODUCT(AF$8:AF$15,Data1!$E$55:$E$62)-SUMPRODUCT(AF$23:AF$28,Data1!$E$70:$E$75)+AF47)</f>
        <v>#VALUE!</v>
      </c>
      <c r="AG75" s="65" t="e">
        <f>IF(pvm_susigrazinimas="Taip",SUMPRODUCT(AG$16,Data1!$C$63,Data1!$D$11)-SUMPRODUCT(AG$8:AG$15,Data1!$E$55:$E$62,Data1!$D$3:$D$10)-SUMPRODUCT(AG$23:AG$28,Data1!$E$70:$E$75,Data1!$D$18:$D$23)+AG47,SUMPRODUCT(AG$16,Data1!$C$63)-SUMPRODUCT(AG$8:AG$15,Data1!$E$55:$E$62)-SUMPRODUCT(AG$23:AG$28,Data1!$E$70:$E$75)+AG47)</f>
        <v>#VALUE!</v>
      </c>
      <c r="AH75" s="65" t="e">
        <f>IF(pvm_susigrazinimas="Taip",SUMPRODUCT(AH$16,Data1!$C$63,Data1!$D$11)-SUMPRODUCT(AH$8:AH$15,Data1!$E$55:$E$62,Data1!$D$3:$D$10)-SUMPRODUCT(AH$23:AH$28,Data1!$E$70:$E$75,Data1!$D$18:$D$23)+AH47,SUMPRODUCT(AH$16,Data1!$C$63)-SUMPRODUCT(AH$8:AH$15,Data1!$E$55:$E$62)-SUMPRODUCT(AH$23:AH$28,Data1!$E$70:$E$75)+AH47)</f>
        <v>#VALUE!</v>
      </c>
      <c r="AI75" s="65" t="e">
        <f>IF(pvm_susigrazinimas="Taip",SUMPRODUCT(AI$16,Data1!$C$63,Data1!$D$11)-SUMPRODUCT(AI$8:AI$15,Data1!$E$55:$E$62,Data1!$D$3:$D$10)-SUMPRODUCT(AI$23:AI$28,Data1!$E$70:$E$75,Data1!$D$18:$D$23)+AI47,SUMPRODUCT(AI$16,Data1!$C$63)-SUMPRODUCT(AI$8:AI$15,Data1!$E$55:$E$62)-SUMPRODUCT(AI$23:AI$28,Data1!$E$70:$E$75)+AI47)</f>
        <v>#VALUE!</v>
      </c>
      <c r="AJ75" s="65" t="e">
        <f>IF(pvm_susigrazinimas="Taip",SUMPRODUCT(AJ$16,Data1!$C$63,Data1!$D$11)-SUMPRODUCT(AJ$8:AJ$15,Data1!$E$55:$E$62,Data1!$D$3:$D$10)-SUMPRODUCT(AJ$23:AJ$28,Data1!$E$70:$E$75,Data1!$D$18:$D$23)+AJ47,SUMPRODUCT(AJ$16,Data1!$C$63)-SUMPRODUCT(AJ$8:AJ$15,Data1!$E$55:$E$62)-SUMPRODUCT(AJ$23:AJ$28,Data1!$E$70:$E$75)+AJ47)</f>
        <v>#VALUE!</v>
      </c>
    </row>
    <row r="76" spans="3:36">
      <c r="C76" s="68" t="str">
        <f>IF(Kalba="EN",Data2!C98,Data2!B98)</f>
        <v>Konvertuota investicijų (A.) GDV</v>
      </c>
      <c r="D76" s="71">
        <f>IF(pvm_susigrazinimas="Taip",SUMPRODUCT(AN8:AN15,Data1!C55:C62),SUMPRODUCT(AM8:AM15,Data1!C55:C62))</f>
        <v>0</v>
      </c>
    </row>
    <row r="77" spans="3:36">
      <c r="C77" s="68" t="str">
        <f>IF(Kalba="EN",Data2!C99,Data2!B99)</f>
        <v>Konvertuota investicijų likutinės vertės (B.) GDV</v>
      </c>
      <c r="D77" s="71">
        <f>IF(pvm_susigrazinimas="Taip",PRODUCT(AN16,Data1!C63),PRODUCT(AM16,Data1!C63))</f>
        <v>0</v>
      </c>
    </row>
    <row r="78" spans="3:36">
      <c r="C78" s="68" t="str">
        <f>IF(Kalba="EN",Data2!C100,Data2!B100)</f>
        <v>Konvertuota veiklos pajamų (C.) GDV</v>
      </c>
      <c r="D78" s="71">
        <f>IF(pvm_susigrazinimas="Taip",SUMPRODUCT(AN18:AN20,Data1!C65:C67),SUMPRODUCT(AM18:AM20,Data1!C65:C67))</f>
        <v>0</v>
      </c>
    </row>
    <row r="79" spans="3:36">
      <c r="C79" s="68" t="str">
        <f>IF(Kalba="EN",Data2!C101,Data2!B101)</f>
        <v>Konvertuota veiklos išlaidų (D.1.) GDV</v>
      </c>
      <c r="D79" s="71">
        <f>IF(pvm_susigrazinimas="Taip",SUMPRODUCT(AN23:AN28,Data1!C70:C75),SUMPRODUCT(AM23:AM28,Data1!C70:C75))</f>
        <v>0</v>
      </c>
    </row>
    <row r="80" spans="3:36">
      <c r="C80" s="396" t="str">
        <f>IF(Kalba="EN",Data2!C102,Data2!B102)</f>
        <v>Ekonominė grynoji dabartinė vertė - EGDV</v>
      </c>
      <c r="D80" s="397" t="e">
        <f>F75+NPV(SDN,G75:INDEX(G75:AJ75,PAL))</f>
        <v>#VALUE!</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row>
    <row r="81" spans="2:42">
      <c r="C81" s="400" t="str">
        <f>IF(Kalba="EN",Data2!C103,Data2!B103)</f>
        <v>Ekonominė vidinė grąžos norma - EVGN</v>
      </c>
      <c r="D81" s="401" t="str">
        <f>IF(ISERROR(E81),"Nėra reikšmės",E81)</f>
        <v>Nėra reikšmės</v>
      </c>
      <c r="E81" s="202" t="e">
        <f>IRR(F75:INDEX(F75:AJ75,PAL+1))</f>
        <v>#VALUE!</v>
      </c>
    </row>
    <row r="82" spans="2:42">
      <c r="C82" s="400" t="str">
        <f>IF(Kalba="EN",Data2!C104,Data2!B104)</f>
        <v>Ekonominės naudos ir išlaidų santykis - ENIS</v>
      </c>
      <c r="D82" s="402" t="str">
        <f>IF(ISERROR(SUM(D47) / SUM(D76,-D77,D79)),"-",SUM(D47) / SUM(D76,-D77,D79))</f>
        <v>-</v>
      </c>
    </row>
    <row r="83" spans="2:42" ht="7.5" customHeight="1"/>
    <row r="84" spans="2:42" hidden="1"/>
    <row r="85" spans="2:42" hidden="1"/>
    <row r="86" spans="2:42" hidden="1">
      <c r="B86" s="931" t="s">
        <v>524</v>
      </c>
      <c r="C86" s="931"/>
    </row>
    <row r="87" spans="2:42" hidden="1"/>
    <row r="88" spans="2:42" s="61" customFormat="1" hidden="1">
      <c r="B88" s="66" t="s">
        <v>49</v>
      </c>
      <c r="C88" s="5" t="str">
        <f>IF(Kalba="EN",Data2!C$72,Data2!B$72)</f>
        <v>Socialinio ekonominio (SE) poveikio finansinė išraiška</v>
      </c>
      <c r="D88" s="62">
        <f t="shared" ref="D88:AJ88" si="25">SUM(D89)-SUM(D97)</f>
        <v>0</v>
      </c>
      <c r="E88" s="62">
        <f t="shared" si="25"/>
        <v>0</v>
      </c>
      <c r="F88" s="62">
        <f t="shared" si="25"/>
        <v>0</v>
      </c>
      <c r="G88" s="62">
        <f t="shared" si="25"/>
        <v>0</v>
      </c>
      <c r="H88" s="62">
        <f t="shared" si="25"/>
        <v>0</v>
      </c>
      <c r="I88" s="62">
        <f t="shared" si="25"/>
        <v>0</v>
      </c>
      <c r="J88" s="62">
        <f t="shared" si="25"/>
        <v>0</v>
      </c>
      <c r="K88" s="62">
        <f t="shared" si="25"/>
        <v>0</v>
      </c>
      <c r="L88" s="62">
        <f t="shared" si="25"/>
        <v>0</v>
      </c>
      <c r="M88" s="62">
        <f t="shared" si="25"/>
        <v>0</v>
      </c>
      <c r="N88" s="62">
        <f t="shared" si="25"/>
        <v>0</v>
      </c>
      <c r="O88" s="62">
        <f t="shared" si="25"/>
        <v>0</v>
      </c>
      <c r="P88" s="62">
        <f t="shared" si="25"/>
        <v>0</v>
      </c>
      <c r="Q88" s="62">
        <f t="shared" si="25"/>
        <v>0</v>
      </c>
      <c r="R88" s="62">
        <f t="shared" si="25"/>
        <v>0</v>
      </c>
      <c r="S88" s="62">
        <f t="shared" si="25"/>
        <v>0</v>
      </c>
      <c r="T88" s="62">
        <f t="shared" si="25"/>
        <v>0</v>
      </c>
      <c r="U88" s="62">
        <f t="shared" si="25"/>
        <v>0</v>
      </c>
      <c r="V88" s="62">
        <f t="shared" si="25"/>
        <v>0</v>
      </c>
      <c r="W88" s="62">
        <f t="shared" si="25"/>
        <v>0</v>
      </c>
      <c r="X88" s="62">
        <f t="shared" si="25"/>
        <v>0</v>
      </c>
      <c r="Y88" s="62">
        <f t="shared" si="25"/>
        <v>0</v>
      </c>
      <c r="Z88" s="62">
        <f t="shared" si="25"/>
        <v>0</v>
      </c>
      <c r="AA88" s="62">
        <f t="shared" si="25"/>
        <v>0</v>
      </c>
      <c r="AB88" s="62">
        <f t="shared" si="25"/>
        <v>0</v>
      </c>
      <c r="AC88" s="62">
        <f t="shared" si="25"/>
        <v>0</v>
      </c>
      <c r="AD88" s="62">
        <f t="shared" si="25"/>
        <v>0</v>
      </c>
      <c r="AE88" s="62">
        <f t="shared" si="25"/>
        <v>0</v>
      </c>
      <c r="AF88" s="62">
        <f t="shared" si="25"/>
        <v>0</v>
      </c>
      <c r="AG88" s="62">
        <f t="shared" si="25"/>
        <v>0</v>
      </c>
      <c r="AH88" s="62">
        <f t="shared" si="25"/>
        <v>0</v>
      </c>
      <c r="AI88" s="62">
        <f t="shared" si="25"/>
        <v>0</v>
      </c>
      <c r="AJ88" s="62">
        <f t="shared" si="25"/>
        <v>0</v>
      </c>
    </row>
    <row r="89" spans="2:42" s="61" customFormat="1" hidden="1">
      <c r="B89" s="66" t="s">
        <v>50</v>
      </c>
      <c r="C89" s="5" t="str">
        <f>IF(Kalba="EN",Data2!C$73,Data2!B$73) &amp; " "&amp; IF(Kalba="EN",Data2!C$74,Data2!B$74)</f>
        <v>SE nauda (pasirinkite SE naudos komponentą)</v>
      </c>
      <c r="D89" s="62">
        <f t="shared" ref="D89:AJ89" si="26">ROUND(SUM(D90:D96),0)</f>
        <v>0</v>
      </c>
      <c r="E89" s="62">
        <f t="shared" si="26"/>
        <v>0</v>
      </c>
      <c r="F89" s="62">
        <f t="shared" si="26"/>
        <v>0</v>
      </c>
      <c r="G89" s="62">
        <f t="shared" si="26"/>
        <v>0</v>
      </c>
      <c r="H89" s="62">
        <f t="shared" si="26"/>
        <v>0</v>
      </c>
      <c r="I89" s="62">
        <f t="shared" si="26"/>
        <v>0</v>
      </c>
      <c r="J89" s="62">
        <f t="shared" si="26"/>
        <v>0</v>
      </c>
      <c r="K89" s="62">
        <f t="shared" si="26"/>
        <v>0</v>
      </c>
      <c r="L89" s="62">
        <f t="shared" si="26"/>
        <v>0</v>
      </c>
      <c r="M89" s="62">
        <f t="shared" si="26"/>
        <v>0</v>
      </c>
      <c r="N89" s="62">
        <f t="shared" si="26"/>
        <v>0</v>
      </c>
      <c r="O89" s="62">
        <f t="shared" si="26"/>
        <v>0</v>
      </c>
      <c r="P89" s="62">
        <f t="shared" si="26"/>
        <v>0</v>
      </c>
      <c r="Q89" s="62">
        <f t="shared" si="26"/>
        <v>0</v>
      </c>
      <c r="R89" s="62">
        <f t="shared" si="26"/>
        <v>0</v>
      </c>
      <c r="S89" s="62">
        <f t="shared" si="26"/>
        <v>0</v>
      </c>
      <c r="T89" s="62">
        <f t="shared" si="26"/>
        <v>0</v>
      </c>
      <c r="U89" s="62">
        <f t="shared" si="26"/>
        <v>0</v>
      </c>
      <c r="V89" s="62">
        <f t="shared" si="26"/>
        <v>0</v>
      </c>
      <c r="W89" s="62">
        <f t="shared" si="26"/>
        <v>0</v>
      </c>
      <c r="X89" s="62">
        <f t="shared" si="26"/>
        <v>0</v>
      </c>
      <c r="Y89" s="62">
        <f t="shared" si="26"/>
        <v>0</v>
      </c>
      <c r="Z89" s="62">
        <f t="shared" si="26"/>
        <v>0</v>
      </c>
      <c r="AA89" s="62">
        <f t="shared" si="26"/>
        <v>0</v>
      </c>
      <c r="AB89" s="62">
        <f t="shared" si="26"/>
        <v>0</v>
      </c>
      <c r="AC89" s="62">
        <f t="shared" si="26"/>
        <v>0</v>
      </c>
      <c r="AD89" s="62">
        <f t="shared" si="26"/>
        <v>0</v>
      </c>
      <c r="AE89" s="62">
        <f t="shared" si="26"/>
        <v>0</v>
      </c>
      <c r="AF89" s="62">
        <f t="shared" si="26"/>
        <v>0</v>
      </c>
      <c r="AG89" s="62">
        <f t="shared" si="26"/>
        <v>0</v>
      </c>
      <c r="AH89" s="62">
        <f t="shared" si="26"/>
        <v>0</v>
      </c>
      <c r="AI89" s="62">
        <f t="shared" si="26"/>
        <v>0</v>
      </c>
      <c r="AJ89" s="62">
        <f t="shared" si="26"/>
        <v>0</v>
      </c>
    </row>
    <row r="90" spans="2:42" hidden="1">
      <c r="B90" s="199" t="s">
        <v>51</v>
      </c>
      <c r="C90" s="181" t="str">
        <f>Data4!D$234</f>
        <v>-</v>
      </c>
      <c r="D90" s="169">
        <f>F90+NPV(FDN,G90:INDEX(G90:AJ90,PAL))</f>
        <v>0</v>
      </c>
      <c r="E90" s="169">
        <f t="shared" ref="E90:E96" si="27">SUMIF($F$5:$AJ$5,"&lt;="&amp;PAL,$F90:$AJ90)</f>
        <v>0</v>
      </c>
      <c r="F90" s="169">
        <f>IF(ISERROR(Data4!M$234),0,Data4!M$234)</f>
        <v>0</v>
      </c>
      <c r="G90" s="169">
        <f>IF(ISERROR(Data4!N$234),0,Data4!N$234)</f>
        <v>0</v>
      </c>
      <c r="H90" s="169">
        <f>IF(ISERROR(Data4!O$234),0,Data4!O$234)</f>
        <v>0</v>
      </c>
      <c r="I90" s="169">
        <f>IF(ISERROR(Data4!P$234),0,Data4!P$234)</f>
        <v>0</v>
      </c>
      <c r="J90" s="169">
        <f>IF(ISERROR(Data4!Q$234),0,Data4!Q$234)</f>
        <v>0</v>
      </c>
      <c r="K90" s="169">
        <f>IF(ISERROR(Data4!R$234),0,Data4!R$234)</f>
        <v>0</v>
      </c>
      <c r="L90" s="169">
        <f>IF(ISERROR(Data4!S$234),0,Data4!S$234)</f>
        <v>0</v>
      </c>
      <c r="M90" s="169">
        <f>IF(ISERROR(Data4!T$234),0,Data4!T$234)</f>
        <v>0</v>
      </c>
      <c r="N90" s="169">
        <f>IF(ISERROR(Data4!U$234),0,Data4!U$234)</f>
        <v>0</v>
      </c>
      <c r="O90" s="169">
        <f>IF(ISERROR(Data4!V$234),0,Data4!V$234)</f>
        <v>0</v>
      </c>
      <c r="P90" s="169">
        <f>IF(ISERROR(Data4!W$234),0,Data4!W$234)</f>
        <v>0</v>
      </c>
      <c r="Q90" s="169">
        <f>IF(ISERROR(Data4!X$234),0,Data4!X$234)</f>
        <v>0</v>
      </c>
      <c r="R90" s="169">
        <f>IF(ISERROR(Data4!Y$234),0,Data4!Y$234)</f>
        <v>0</v>
      </c>
      <c r="S90" s="169">
        <f>IF(ISERROR(Data4!Z$234),0,Data4!Z$234)</f>
        <v>0</v>
      </c>
      <c r="T90" s="169">
        <f>IF(ISERROR(Data4!AA$234),0,Data4!AA$234)</f>
        <v>0</v>
      </c>
      <c r="U90" s="169">
        <f>IF(ISERROR(Data4!AB$234),0,Data4!AB$234)</f>
        <v>0</v>
      </c>
      <c r="V90" s="169">
        <f>IF(ISERROR(Data4!AC$234),0,Data4!AC$234)</f>
        <v>0</v>
      </c>
      <c r="W90" s="169">
        <f>IF(ISERROR(Data4!AD$234),0,Data4!AD$234)</f>
        <v>0</v>
      </c>
      <c r="X90" s="169">
        <f>IF(ISERROR(Data4!AE$234),0,Data4!AE$234)</f>
        <v>0</v>
      </c>
      <c r="Y90" s="169">
        <f>IF(ISERROR(Data4!AF$234),0,Data4!AF$234)</f>
        <v>0</v>
      </c>
      <c r="Z90" s="169">
        <f>IF(ISERROR(Data4!AG$234),0,Data4!AG$234)</f>
        <v>0</v>
      </c>
      <c r="AA90" s="169">
        <f>IF(ISERROR(Data4!AH$234),0,Data4!AH$234)</f>
        <v>0</v>
      </c>
      <c r="AB90" s="169">
        <f>IF(ISERROR(Data4!AI$234),0,Data4!AI$234)</f>
        <v>0</v>
      </c>
      <c r="AC90" s="169">
        <f>IF(ISERROR(Data4!AJ$234),0,Data4!AJ$234)</f>
        <v>0</v>
      </c>
      <c r="AD90" s="169">
        <f>IF(ISERROR(Data4!AK$234),0,Data4!AK$234)</f>
        <v>0</v>
      </c>
      <c r="AE90" s="169">
        <f>IF(ISERROR(Data4!AL$234),0,Data4!AL$234)</f>
        <v>0</v>
      </c>
      <c r="AF90" s="169">
        <f>IF(ISERROR(Data4!AM$234),0,Data4!AM$234)</f>
        <v>0</v>
      </c>
      <c r="AG90" s="169">
        <f>IF(ISERROR(Data4!AN$234),0,Data4!AN$234)</f>
        <v>0</v>
      </c>
      <c r="AH90" s="169">
        <f>IF(ISERROR(Data4!AO$234),0,Data4!AO$234)</f>
        <v>0</v>
      </c>
      <c r="AI90" s="169">
        <f>IF(ISERROR(Data4!AP$234),0,Data4!AP$234)</f>
        <v>0</v>
      </c>
      <c r="AJ90" s="169">
        <f>IF(ISERROR(Data4!AQ$234),0,Data4!AQ$234)</f>
        <v>0</v>
      </c>
      <c r="AO90" s="3"/>
      <c r="AP90" s="3"/>
    </row>
    <row r="91" spans="2:42" hidden="1">
      <c r="B91" s="199" t="s">
        <v>52</v>
      </c>
      <c r="C91" s="181" t="str">
        <f>Data4!D$235</f>
        <v>-</v>
      </c>
      <c r="D91" s="65">
        <f>F91+NPV(FDN,G91:INDEX(G91:AJ91,PAL))</f>
        <v>0</v>
      </c>
      <c r="E91" s="169">
        <f t="shared" si="27"/>
        <v>0</v>
      </c>
      <c r="F91" s="169">
        <f>IF(ISERROR(Data4!M$235),0,Data4!M$235)</f>
        <v>0</v>
      </c>
      <c r="G91" s="169">
        <f>IF(ISERROR(Data4!N$235),0,Data4!N$235)</f>
        <v>0</v>
      </c>
      <c r="H91" s="169">
        <f>IF(ISERROR(Data4!O$235),0,Data4!O$235)</f>
        <v>0</v>
      </c>
      <c r="I91" s="169">
        <f>IF(ISERROR(Data4!P$235),0,Data4!P$235)</f>
        <v>0</v>
      </c>
      <c r="J91" s="169">
        <f>IF(ISERROR(Data4!Q$235),0,Data4!Q$235)</f>
        <v>0</v>
      </c>
      <c r="K91" s="169">
        <f>IF(ISERROR(Data4!R$235),0,Data4!R$235)</f>
        <v>0</v>
      </c>
      <c r="L91" s="169">
        <f>IF(ISERROR(Data4!S$235),0,Data4!S$235)</f>
        <v>0</v>
      </c>
      <c r="M91" s="169">
        <f>IF(ISERROR(Data4!T$235),0,Data4!T$235)</f>
        <v>0</v>
      </c>
      <c r="N91" s="169">
        <f>IF(ISERROR(Data4!U$235),0,Data4!U$235)</f>
        <v>0</v>
      </c>
      <c r="O91" s="169">
        <f>IF(ISERROR(Data4!V$235),0,Data4!V$235)</f>
        <v>0</v>
      </c>
      <c r="P91" s="169">
        <f>IF(ISERROR(Data4!W$235),0,Data4!W$235)</f>
        <v>0</v>
      </c>
      <c r="Q91" s="169">
        <f>IF(ISERROR(Data4!X$235),0,Data4!X$235)</f>
        <v>0</v>
      </c>
      <c r="R91" s="169">
        <f>IF(ISERROR(Data4!Y$235),0,Data4!Y$235)</f>
        <v>0</v>
      </c>
      <c r="S91" s="169">
        <f>IF(ISERROR(Data4!Z$235),0,Data4!Z$235)</f>
        <v>0</v>
      </c>
      <c r="T91" s="169">
        <f>IF(ISERROR(Data4!AA$235),0,Data4!AA$235)</f>
        <v>0</v>
      </c>
      <c r="U91" s="169">
        <f>IF(ISERROR(Data4!AB$235),0,Data4!AB$235)</f>
        <v>0</v>
      </c>
      <c r="V91" s="169">
        <f>IF(ISERROR(Data4!AC$235),0,Data4!AC$235)</f>
        <v>0</v>
      </c>
      <c r="W91" s="169">
        <f>IF(ISERROR(Data4!AD$235),0,Data4!AD$235)</f>
        <v>0</v>
      </c>
      <c r="X91" s="169">
        <f>IF(ISERROR(Data4!AE$235),0,Data4!AE$235)</f>
        <v>0</v>
      </c>
      <c r="Y91" s="169">
        <f>IF(ISERROR(Data4!AF$235),0,Data4!AF$235)</f>
        <v>0</v>
      </c>
      <c r="Z91" s="169">
        <f>IF(ISERROR(Data4!AG$235),0,Data4!AG$235)</f>
        <v>0</v>
      </c>
      <c r="AA91" s="169">
        <f>IF(ISERROR(Data4!AH$235),0,Data4!AH$235)</f>
        <v>0</v>
      </c>
      <c r="AB91" s="169">
        <f>IF(ISERROR(Data4!AI$235),0,Data4!AI$235)</f>
        <v>0</v>
      </c>
      <c r="AC91" s="169">
        <f>IF(ISERROR(Data4!AJ$235),0,Data4!AJ$235)</f>
        <v>0</v>
      </c>
      <c r="AD91" s="169">
        <f>IF(ISERROR(Data4!AK$235),0,Data4!AK$235)</f>
        <v>0</v>
      </c>
      <c r="AE91" s="169">
        <f>IF(ISERROR(Data4!AL$235),0,Data4!AL$235)</f>
        <v>0</v>
      </c>
      <c r="AF91" s="169">
        <f>IF(ISERROR(Data4!AM$235),0,Data4!AM$235)</f>
        <v>0</v>
      </c>
      <c r="AG91" s="169">
        <f>IF(ISERROR(Data4!AN$235),0,Data4!AN$235)</f>
        <v>0</v>
      </c>
      <c r="AH91" s="169">
        <f>IF(ISERROR(Data4!AO$235),0,Data4!AO$235)</f>
        <v>0</v>
      </c>
      <c r="AI91" s="169">
        <f>IF(ISERROR(Data4!AP$235),0,Data4!AP$235)</f>
        <v>0</v>
      </c>
      <c r="AJ91" s="169">
        <f>IF(ISERROR(Data4!AQ$235),0,Data4!AQ$235)</f>
        <v>0</v>
      </c>
      <c r="AO91" s="3"/>
      <c r="AP91" s="3"/>
    </row>
    <row r="92" spans="2:42" hidden="1">
      <c r="B92" s="199" t="s">
        <v>339</v>
      </c>
      <c r="C92" s="181" t="str">
        <f>Data4!D$236</f>
        <v>-</v>
      </c>
      <c r="D92" s="65">
        <f>F92+NPV(FDN,G92:INDEX(G92:AJ92,PAL))</f>
        <v>0</v>
      </c>
      <c r="E92" s="169">
        <f t="shared" si="27"/>
        <v>0</v>
      </c>
      <c r="F92" s="169">
        <f>IF(ISERROR(Data4!M$236),0,Data4!M$236)</f>
        <v>0</v>
      </c>
      <c r="G92" s="169">
        <f>IF(ISERROR(Data4!N$236),0,Data4!N$236)</f>
        <v>0</v>
      </c>
      <c r="H92" s="169">
        <f>IF(ISERROR(Data4!O$236),0,Data4!O$236)</f>
        <v>0</v>
      </c>
      <c r="I92" s="169">
        <f>IF(ISERROR(Data4!P$236),0,Data4!P$236)</f>
        <v>0</v>
      </c>
      <c r="J92" s="169">
        <f>IF(ISERROR(Data4!Q$236),0,Data4!Q$236)</f>
        <v>0</v>
      </c>
      <c r="K92" s="169">
        <f>IF(ISERROR(Data4!R$236),0,Data4!R$236)</f>
        <v>0</v>
      </c>
      <c r="L92" s="169">
        <f>IF(ISERROR(Data4!S$236),0,Data4!S$236)</f>
        <v>0</v>
      </c>
      <c r="M92" s="169">
        <f>IF(ISERROR(Data4!T$236),0,Data4!T$236)</f>
        <v>0</v>
      </c>
      <c r="N92" s="169">
        <f>IF(ISERROR(Data4!U$236),0,Data4!U$236)</f>
        <v>0</v>
      </c>
      <c r="O92" s="169">
        <f>IF(ISERROR(Data4!V$236),0,Data4!V$236)</f>
        <v>0</v>
      </c>
      <c r="P92" s="169">
        <f>IF(ISERROR(Data4!W$236),0,Data4!W$236)</f>
        <v>0</v>
      </c>
      <c r="Q92" s="169">
        <f>IF(ISERROR(Data4!X$236),0,Data4!X$236)</f>
        <v>0</v>
      </c>
      <c r="R92" s="169">
        <f>IF(ISERROR(Data4!Y$236),0,Data4!Y$236)</f>
        <v>0</v>
      </c>
      <c r="S92" s="169">
        <f>IF(ISERROR(Data4!Z$236),0,Data4!Z$236)</f>
        <v>0</v>
      </c>
      <c r="T92" s="169">
        <f>IF(ISERROR(Data4!AA$236),0,Data4!AA$236)</f>
        <v>0</v>
      </c>
      <c r="U92" s="169">
        <f>IF(ISERROR(Data4!AB$236),0,Data4!AB$236)</f>
        <v>0</v>
      </c>
      <c r="V92" s="169">
        <f>IF(ISERROR(Data4!AC$236),0,Data4!AC$236)</f>
        <v>0</v>
      </c>
      <c r="W92" s="169">
        <f>IF(ISERROR(Data4!AD$236),0,Data4!AD$236)</f>
        <v>0</v>
      </c>
      <c r="X92" s="169">
        <f>IF(ISERROR(Data4!AE$236),0,Data4!AE$236)</f>
        <v>0</v>
      </c>
      <c r="Y92" s="169">
        <f>IF(ISERROR(Data4!AF$236),0,Data4!AF$236)</f>
        <v>0</v>
      </c>
      <c r="Z92" s="169">
        <f>IF(ISERROR(Data4!AG$236),0,Data4!AG$236)</f>
        <v>0</v>
      </c>
      <c r="AA92" s="169">
        <f>IF(ISERROR(Data4!AH$236),0,Data4!AH$236)</f>
        <v>0</v>
      </c>
      <c r="AB92" s="169">
        <f>IF(ISERROR(Data4!AI$236),0,Data4!AI$236)</f>
        <v>0</v>
      </c>
      <c r="AC92" s="169">
        <f>IF(ISERROR(Data4!AJ$236),0,Data4!AJ$236)</f>
        <v>0</v>
      </c>
      <c r="AD92" s="169">
        <f>IF(ISERROR(Data4!AK$236),0,Data4!AK$236)</f>
        <v>0</v>
      </c>
      <c r="AE92" s="169">
        <f>IF(ISERROR(Data4!AL$236),0,Data4!AL$236)</f>
        <v>0</v>
      </c>
      <c r="AF92" s="169">
        <f>IF(ISERROR(Data4!AM$236),0,Data4!AM$236)</f>
        <v>0</v>
      </c>
      <c r="AG92" s="169">
        <f>IF(ISERROR(Data4!AN$236),0,Data4!AN$236)</f>
        <v>0</v>
      </c>
      <c r="AH92" s="169">
        <f>IF(ISERROR(Data4!AO$236),0,Data4!AO$236)</f>
        <v>0</v>
      </c>
      <c r="AI92" s="169">
        <f>IF(ISERROR(Data4!AP$236),0,Data4!AP$236)</f>
        <v>0</v>
      </c>
      <c r="AJ92" s="169">
        <f>IF(ISERROR(Data4!AQ$236),0,Data4!AQ$236)</f>
        <v>0</v>
      </c>
      <c r="AO92" s="3"/>
      <c r="AP92" s="3"/>
    </row>
    <row r="93" spans="2:42" hidden="1">
      <c r="B93" s="199" t="s">
        <v>340</v>
      </c>
      <c r="C93" s="181" t="str">
        <f>Data4!D$237</f>
        <v>-</v>
      </c>
      <c r="D93" s="65">
        <f>F93+NPV(FDN,G93:INDEX(G93:AJ93,PAL))</f>
        <v>0</v>
      </c>
      <c r="E93" s="169">
        <f t="shared" si="27"/>
        <v>0</v>
      </c>
      <c r="F93" s="169">
        <f>IF(ISERROR(Data4!M$237),0,Data4!M$237)</f>
        <v>0</v>
      </c>
      <c r="G93" s="169">
        <f>IF(ISERROR(Data4!N$237),0,Data4!N$237)</f>
        <v>0</v>
      </c>
      <c r="H93" s="169">
        <f>IF(ISERROR(Data4!O$237),0,Data4!O$237)</f>
        <v>0</v>
      </c>
      <c r="I93" s="169">
        <f>IF(ISERROR(Data4!P$237),0,Data4!P$237)</f>
        <v>0</v>
      </c>
      <c r="J93" s="169">
        <f>IF(ISERROR(Data4!Q$237),0,Data4!Q$237)</f>
        <v>0</v>
      </c>
      <c r="K93" s="169">
        <f>IF(ISERROR(Data4!R$237),0,Data4!R$237)</f>
        <v>0</v>
      </c>
      <c r="L93" s="169">
        <f>IF(ISERROR(Data4!S$237),0,Data4!S$237)</f>
        <v>0</v>
      </c>
      <c r="M93" s="169">
        <f>IF(ISERROR(Data4!T$237),0,Data4!T$237)</f>
        <v>0</v>
      </c>
      <c r="N93" s="169">
        <f>IF(ISERROR(Data4!U$237),0,Data4!U$237)</f>
        <v>0</v>
      </c>
      <c r="O93" s="169">
        <f>IF(ISERROR(Data4!V$237),0,Data4!V$237)</f>
        <v>0</v>
      </c>
      <c r="P93" s="169">
        <f>IF(ISERROR(Data4!W$237),0,Data4!W$237)</f>
        <v>0</v>
      </c>
      <c r="Q93" s="169">
        <f>IF(ISERROR(Data4!X$237),0,Data4!X$237)</f>
        <v>0</v>
      </c>
      <c r="R93" s="169">
        <f>IF(ISERROR(Data4!Y$237),0,Data4!Y$237)</f>
        <v>0</v>
      </c>
      <c r="S93" s="169">
        <f>IF(ISERROR(Data4!Z$237),0,Data4!Z$237)</f>
        <v>0</v>
      </c>
      <c r="T93" s="169">
        <f>IF(ISERROR(Data4!AA$237),0,Data4!AA$237)</f>
        <v>0</v>
      </c>
      <c r="U93" s="169">
        <f>IF(ISERROR(Data4!AB$237),0,Data4!AB$237)</f>
        <v>0</v>
      </c>
      <c r="V93" s="169">
        <f>IF(ISERROR(Data4!AC$237),0,Data4!AC$237)</f>
        <v>0</v>
      </c>
      <c r="W93" s="169">
        <f>IF(ISERROR(Data4!AD$237),0,Data4!AD$237)</f>
        <v>0</v>
      </c>
      <c r="X93" s="169">
        <f>IF(ISERROR(Data4!AE$237),0,Data4!AE$237)</f>
        <v>0</v>
      </c>
      <c r="Y93" s="169">
        <f>IF(ISERROR(Data4!AF$237),0,Data4!AF$237)</f>
        <v>0</v>
      </c>
      <c r="Z93" s="169">
        <f>IF(ISERROR(Data4!AG$237),0,Data4!AG$237)</f>
        <v>0</v>
      </c>
      <c r="AA93" s="169">
        <f>IF(ISERROR(Data4!AH$237),0,Data4!AH$237)</f>
        <v>0</v>
      </c>
      <c r="AB93" s="169">
        <f>IF(ISERROR(Data4!AI$237),0,Data4!AI$237)</f>
        <v>0</v>
      </c>
      <c r="AC93" s="169">
        <f>IF(ISERROR(Data4!AJ$237),0,Data4!AJ$237)</f>
        <v>0</v>
      </c>
      <c r="AD93" s="169">
        <f>IF(ISERROR(Data4!AK$237),0,Data4!AK$237)</f>
        <v>0</v>
      </c>
      <c r="AE93" s="169">
        <f>IF(ISERROR(Data4!AL$237),0,Data4!AL$237)</f>
        <v>0</v>
      </c>
      <c r="AF93" s="169">
        <f>IF(ISERROR(Data4!AM$237),0,Data4!AM$237)</f>
        <v>0</v>
      </c>
      <c r="AG93" s="169">
        <f>IF(ISERROR(Data4!AN$237),0,Data4!AN$237)</f>
        <v>0</v>
      </c>
      <c r="AH93" s="169">
        <f>IF(ISERROR(Data4!AO$237),0,Data4!AO$237)</f>
        <v>0</v>
      </c>
      <c r="AI93" s="169">
        <f>IF(ISERROR(Data4!AP$237),0,Data4!AP$237)</f>
        <v>0</v>
      </c>
      <c r="AJ93" s="169">
        <f>IF(ISERROR(Data4!AQ$237),0,Data4!AQ$237)</f>
        <v>0</v>
      </c>
      <c r="AO93" s="3"/>
      <c r="AP93" s="3"/>
    </row>
    <row r="94" spans="2:42" hidden="1">
      <c r="B94" s="199" t="s">
        <v>341</v>
      </c>
      <c r="C94" s="181" t="str">
        <f>Data4!D$238</f>
        <v>-</v>
      </c>
      <c r="D94" s="65">
        <f>F94+NPV(FDN,G94:INDEX(G94:AJ94,PAL))</f>
        <v>0</v>
      </c>
      <c r="E94" s="169">
        <f t="shared" si="27"/>
        <v>0</v>
      </c>
      <c r="F94" s="169">
        <f>IF(ISERROR(Data4!M$238),0,Data4!M$238)</f>
        <v>0</v>
      </c>
      <c r="G94" s="169">
        <f>IF(ISERROR(Data4!N$238),0,Data4!N$238)</f>
        <v>0</v>
      </c>
      <c r="H94" s="169">
        <f>IF(ISERROR(Data4!O$238),0,Data4!O$238)</f>
        <v>0</v>
      </c>
      <c r="I94" s="169">
        <f>IF(ISERROR(Data4!P$238),0,Data4!P$238)</f>
        <v>0</v>
      </c>
      <c r="J94" s="169">
        <f>IF(ISERROR(Data4!Q$238),0,Data4!Q$238)</f>
        <v>0</v>
      </c>
      <c r="K94" s="169">
        <f>IF(ISERROR(Data4!R$238),0,Data4!R$238)</f>
        <v>0</v>
      </c>
      <c r="L94" s="169">
        <f>IF(ISERROR(Data4!S$238),0,Data4!S$238)</f>
        <v>0</v>
      </c>
      <c r="M94" s="169">
        <f>IF(ISERROR(Data4!T$238),0,Data4!T$238)</f>
        <v>0</v>
      </c>
      <c r="N94" s="169">
        <f>IF(ISERROR(Data4!U$238),0,Data4!U$238)</f>
        <v>0</v>
      </c>
      <c r="O94" s="169">
        <f>IF(ISERROR(Data4!V$238),0,Data4!V$238)</f>
        <v>0</v>
      </c>
      <c r="P94" s="169">
        <f>IF(ISERROR(Data4!W$238),0,Data4!W$238)</f>
        <v>0</v>
      </c>
      <c r="Q94" s="169">
        <f>IF(ISERROR(Data4!X$238),0,Data4!X$238)</f>
        <v>0</v>
      </c>
      <c r="R94" s="169">
        <f>IF(ISERROR(Data4!Y$238),0,Data4!Y$238)</f>
        <v>0</v>
      </c>
      <c r="S94" s="169">
        <f>IF(ISERROR(Data4!Z$238),0,Data4!Z$238)</f>
        <v>0</v>
      </c>
      <c r="T94" s="169">
        <f>IF(ISERROR(Data4!AA$238),0,Data4!AA$238)</f>
        <v>0</v>
      </c>
      <c r="U94" s="169">
        <f>IF(ISERROR(Data4!AB$238),0,Data4!AB$238)</f>
        <v>0</v>
      </c>
      <c r="V94" s="169">
        <f>IF(ISERROR(Data4!AC$238),0,Data4!AC$238)</f>
        <v>0</v>
      </c>
      <c r="W94" s="169">
        <f>IF(ISERROR(Data4!AD$238),0,Data4!AD$238)</f>
        <v>0</v>
      </c>
      <c r="X94" s="169">
        <f>IF(ISERROR(Data4!AE$238),0,Data4!AE$238)</f>
        <v>0</v>
      </c>
      <c r="Y94" s="169">
        <f>IF(ISERROR(Data4!AF$238),0,Data4!AF$238)</f>
        <v>0</v>
      </c>
      <c r="Z94" s="169">
        <f>IF(ISERROR(Data4!AG$238),0,Data4!AG$238)</f>
        <v>0</v>
      </c>
      <c r="AA94" s="169">
        <f>IF(ISERROR(Data4!AH$238),0,Data4!AH$238)</f>
        <v>0</v>
      </c>
      <c r="AB94" s="169">
        <f>IF(ISERROR(Data4!AI$238),0,Data4!AI$238)</f>
        <v>0</v>
      </c>
      <c r="AC94" s="169">
        <f>IF(ISERROR(Data4!AJ$238),0,Data4!AJ$238)</f>
        <v>0</v>
      </c>
      <c r="AD94" s="169">
        <f>IF(ISERROR(Data4!AK$238),0,Data4!AK$238)</f>
        <v>0</v>
      </c>
      <c r="AE94" s="169">
        <f>IF(ISERROR(Data4!AL$238),0,Data4!AL$238)</f>
        <v>0</v>
      </c>
      <c r="AF94" s="169">
        <f>IF(ISERROR(Data4!AM$238),0,Data4!AM$238)</f>
        <v>0</v>
      </c>
      <c r="AG94" s="169">
        <f>IF(ISERROR(Data4!AN$238),0,Data4!AN$238)</f>
        <v>0</v>
      </c>
      <c r="AH94" s="169">
        <f>IF(ISERROR(Data4!AO$238),0,Data4!AO$238)</f>
        <v>0</v>
      </c>
      <c r="AI94" s="169">
        <f>IF(ISERROR(Data4!AP$238),0,Data4!AP$238)</f>
        <v>0</v>
      </c>
      <c r="AJ94" s="169">
        <f>IF(ISERROR(Data4!AQ$238),0,Data4!AQ$238)</f>
        <v>0</v>
      </c>
      <c r="AO94" s="3"/>
      <c r="AP94" s="3"/>
    </row>
    <row r="95" spans="2:42" hidden="1">
      <c r="B95" s="199" t="s">
        <v>342</v>
      </c>
      <c r="C95" s="181" t="str">
        <f>Data4!D$239</f>
        <v>-</v>
      </c>
      <c r="D95" s="65">
        <f>F95+NPV(FDN,G95:INDEX(G95:AJ95,PAL))</f>
        <v>0</v>
      </c>
      <c r="E95" s="169">
        <f t="shared" si="27"/>
        <v>0</v>
      </c>
      <c r="F95" s="169">
        <f>IF(ISERROR(Data4!M$239),0,Data4!M$239)</f>
        <v>0</v>
      </c>
      <c r="G95" s="169">
        <f>IF(ISERROR(Data4!N$239),0,Data4!N$239)</f>
        <v>0</v>
      </c>
      <c r="H95" s="169">
        <f>IF(ISERROR(Data4!O$239),0,Data4!O$239)</f>
        <v>0</v>
      </c>
      <c r="I95" s="169">
        <f>IF(ISERROR(Data4!P$239),0,Data4!P$239)</f>
        <v>0</v>
      </c>
      <c r="J95" s="169">
        <f>IF(ISERROR(Data4!Q$239),0,Data4!Q$239)</f>
        <v>0</v>
      </c>
      <c r="K95" s="169">
        <f>IF(ISERROR(Data4!R$239),0,Data4!R$239)</f>
        <v>0</v>
      </c>
      <c r="L95" s="169">
        <f>IF(ISERROR(Data4!S$239),0,Data4!S$239)</f>
        <v>0</v>
      </c>
      <c r="M95" s="169">
        <f>IF(ISERROR(Data4!T$239),0,Data4!T$239)</f>
        <v>0</v>
      </c>
      <c r="N95" s="169">
        <f>IF(ISERROR(Data4!U$239),0,Data4!U$239)</f>
        <v>0</v>
      </c>
      <c r="O95" s="169">
        <f>IF(ISERROR(Data4!V$239),0,Data4!V$239)</f>
        <v>0</v>
      </c>
      <c r="P95" s="169">
        <f>IF(ISERROR(Data4!W$239),0,Data4!W$239)</f>
        <v>0</v>
      </c>
      <c r="Q95" s="169">
        <f>IF(ISERROR(Data4!X$239),0,Data4!X$239)</f>
        <v>0</v>
      </c>
      <c r="R95" s="169">
        <f>IF(ISERROR(Data4!Y$239),0,Data4!Y$239)</f>
        <v>0</v>
      </c>
      <c r="S95" s="169">
        <f>IF(ISERROR(Data4!Z$239),0,Data4!Z$239)</f>
        <v>0</v>
      </c>
      <c r="T95" s="169">
        <f>IF(ISERROR(Data4!AA$239),0,Data4!AA$239)</f>
        <v>0</v>
      </c>
      <c r="U95" s="169">
        <f>IF(ISERROR(Data4!AB$239),0,Data4!AB$239)</f>
        <v>0</v>
      </c>
      <c r="V95" s="169">
        <f>IF(ISERROR(Data4!AC$239),0,Data4!AC$239)</f>
        <v>0</v>
      </c>
      <c r="W95" s="169">
        <f>IF(ISERROR(Data4!AD$239),0,Data4!AD$239)</f>
        <v>0</v>
      </c>
      <c r="X95" s="169">
        <f>IF(ISERROR(Data4!AE$239),0,Data4!AE$239)</f>
        <v>0</v>
      </c>
      <c r="Y95" s="169">
        <f>IF(ISERROR(Data4!AF$239),0,Data4!AF$239)</f>
        <v>0</v>
      </c>
      <c r="Z95" s="169">
        <f>IF(ISERROR(Data4!AG$239),0,Data4!AG$239)</f>
        <v>0</v>
      </c>
      <c r="AA95" s="169">
        <f>IF(ISERROR(Data4!AH$239),0,Data4!AH$239)</f>
        <v>0</v>
      </c>
      <c r="AB95" s="169">
        <f>IF(ISERROR(Data4!AI$239),0,Data4!AI$239)</f>
        <v>0</v>
      </c>
      <c r="AC95" s="169">
        <f>IF(ISERROR(Data4!AJ$239),0,Data4!AJ$239)</f>
        <v>0</v>
      </c>
      <c r="AD95" s="169">
        <f>IF(ISERROR(Data4!AK$239),0,Data4!AK$239)</f>
        <v>0</v>
      </c>
      <c r="AE95" s="169">
        <f>IF(ISERROR(Data4!AL$239),0,Data4!AL$239)</f>
        <v>0</v>
      </c>
      <c r="AF95" s="169">
        <f>IF(ISERROR(Data4!AM$239),0,Data4!AM$239)</f>
        <v>0</v>
      </c>
      <c r="AG95" s="169">
        <f>IF(ISERROR(Data4!AN$239),0,Data4!AN$239)</f>
        <v>0</v>
      </c>
      <c r="AH95" s="169">
        <f>IF(ISERROR(Data4!AO$239),0,Data4!AO$239)</f>
        <v>0</v>
      </c>
      <c r="AI95" s="169">
        <f>IF(ISERROR(Data4!AP$239),0,Data4!AP$239)</f>
        <v>0</v>
      </c>
      <c r="AJ95" s="169">
        <f>IF(ISERROR(Data4!AQ$239),0,Data4!AQ$239)</f>
        <v>0</v>
      </c>
      <c r="AO95" s="3"/>
      <c r="AP95" s="3"/>
    </row>
    <row r="96" spans="2:42" hidden="1">
      <c r="B96" s="199" t="s">
        <v>343</v>
      </c>
      <c r="C96" s="181" t="str">
        <f>Data4!D$240</f>
        <v>-</v>
      </c>
      <c r="D96" s="65">
        <f>F96+NPV(FDN,G96:INDEX(G96:AJ96,PAL))</f>
        <v>0</v>
      </c>
      <c r="E96" s="169">
        <f t="shared" si="27"/>
        <v>0</v>
      </c>
      <c r="F96" s="169">
        <f>IF(ISERROR(Data4!M$240),0,Data4!M$240)</f>
        <v>0</v>
      </c>
      <c r="G96" s="169">
        <f>IF(ISERROR(Data4!N$240),0,Data4!N$240)</f>
        <v>0</v>
      </c>
      <c r="H96" s="169">
        <f>IF(ISERROR(Data4!O$240),0,Data4!O$240)</f>
        <v>0</v>
      </c>
      <c r="I96" s="169">
        <f>IF(ISERROR(Data4!P$240),0,Data4!P$240)</f>
        <v>0</v>
      </c>
      <c r="J96" s="169">
        <f>IF(ISERROR(Data4!Q$240),0,Data4!Q$240)</f>
        <v>0</v>
      </c>
      <c r="K96" s="169">
        <f>IF(ISERROR(Data4!R$240),0,Data4!R$240)</f>
        <v>0</v>
      </c>
      <c r="L96" s="169">
        <f>IF(ISERROR(Data4!S$240),0,Data4!S$240)</f>
        <v>0</v>
      </c>
      <c r="M96" s="169">
        <f>IF(ISERROR(Data4!T$240),0,Data4!T$240)</f>
        <v>0</v>
      </c>
      <c r="N96" s="169">
        <f>IF(ISERROR(Data4!U$240),0,Data4!U$240)</f>
        <v>0</v>
      </c>
      <c r="O96" s="169">
        <f>IF(ISERROR(Data4!V$240),0,Data4!V$240)</f>
        <v>0</v>
      </c>
      <c r="P96" s="169">
        <f>IF(ISERROR(Data4!W$240),0,Data4!W$240)</f>
        <v>0</v>
      </c>
      <c r="Q96" s="169">
        <f>IF(ISERROR(Data4!X$240),0,Data4!X$240)</f>
        <v>0</v>
      </c>
      <c r="R96" s="169">
        <f>IF(ISERROR(Data4!Y$240),0,Data4!Y$240)</f>
        <v>0</v>
      </c>
      <c r="S96" s="169">
        <f>IF(ISERROR(Data4!Z$240),0,Data4!Z$240)</f>
        <v>0</v>
      </c>
      <c r="T96" s="169">
        <f>IF(ISERROR(Data4!AA$240),0,Data4!AA$240)</f>
        <v>0</v>
      </c>
      <c r="U96" s="169">
        <f>IF(ISERROR(Data4!AB$240),0,Data4!AB$240)</f>
        <v>0</v>
      </c>
      <c r="V96" s="169">
        <f>IF(ISERROR(Data4!AC$240),0,Data4!AC$240)</f>
        <v>0</v>
      </c>
      <c r="W96" s="169">
        <f>IF(ISERROR(Data4!AD$240),0,Data4!AD$240)</f>
        <v>0</v>
      </c>
      <c r="X96" s="169">
        <f>IF(ISERROR(Data4!AE$240),0,Data4!AE$240)</f>
        <v>0</v>
      </c>
      <c r="Y96" s="169">
        <f>IF(ISERROR(Data4!AF$240),0,Data4!AF$240)</f>
        <v>0</v>
      </c>
      <c r="Z96" s="169">
        <f>IF(ISERROR(Data4!AG$240),0,Data4!AG$240)</f>
        <v>0</v>
      </c>
      <c r="AA96" s="169">
        <f>IF(ISERROR(Data4!AH$240),0,Data4!AH$240)</f>
        <v>0</v>
      </c>
      <c r="AB96" s="169">
        <f>IF(ISERROR(Data4!AI$240),0,Data4!AI$240)</f>
        <v>0</v>
      </c>
      <c r="AC96" s="169">
        <f>IF(ISERROR(Data4!AJ$240),0,Data4!AJ$240)</f>
        <v>0</v>
      </c>
      <c r="AD96" s="169">
        <f>IF(ISERROR(Data4!AK$240),0,Data4!AK$240)</f>
        <v>0</v>
      </c>
      <c r="AE96" s="169">
        <f>IF(ISERROR(Data4!AL$240),0,Data4!AL$240)</f>
        <v>0</v>
      </c>
      <c r="AF96" s="169">
        <f>IF(ISERROR(Data4!AM$240),0,Data4!AM$240)</f>
        <v>0</v>
      </c>
      <c r="AG96" s="169">
        <f>IF(ISERROR(Data4!AN$240),0,Data4!AN$240)</f>
        <v>0</v>
      </c>
      <c r="AH96" s="169">
        <f>IF(ISERROR(Data4!AO$240),0,Data4!AO$240)</f>
        <v>0</v>
      </c>
      <c r="AI96" s="169">
        <f>IF(ISERROR(Data4!AP$240),0,Data4!AP$240)</f>
        <v>0</v>
      </c>
      <c r="AJ96" s="169">
        <f>IF(ISERROR(Data4!AQ$240),0,Data4!AQ$240)</f>
        <v>0</v>
      </c>
      <c r="AO96" s="3"/>
      <c r="AP96" s="3"/>
    </row>
    <row r="97" spans="2:42" hidden="1">
      <c r="B97" s="66" t="s">
        <v>53</v>
      </c>
      <c r="C97" s="180" t="str">
        <f>IF(Kalba="EN",Data2!C$76,Data2!B$76) &amp; " "&amp; IF(Kalba="EN",Data2!C$77,Data2!B$77)</f>
        <v>SE žala (pasirinkite SE žalos komponentą)</v>
      </c>
      <c r="D97" s="62">
        <f t="shared" ref="D97:AJ97" si="28">ROUND(SUM(D98:D100),0)</f>
        <v>0</v>
      </c>
      <c r="E97" s="62">
        <f t="shared" si="28"/>
        <v>0</v>
      </c>
      <c r="F97" s="62">
        <f t="shared" si="28"/>
        <v>0</v>
      </c>
      <c r="G97" s="62">
        <f t="shared" si="28"/>
        <v>0</v>
      </c>
      <c r="H97" s="62">
        <f t="shared" si="28"/>
        <v>0</v>
      </c>
      <c r="I97" s="62">
        <f t="shared" si="28"/>
        <v>0</v>
      </c>
      <c r="J97" s="62">
        <f t="shared" si="28"/>
        <v>0</v>
      </c>
      <c r="K97" s="62">
        <f t="shared" si="28"/>
        <v>0</v>
      </c>
      <c r="L97" s="62">
        <f t="shared" si="28"/>
        <v>0</v>
      </c>
      <c r="M97" s="62">
        <f t="shared" si="28"/>
        <v>0</v>
      </c>
      <c r="N97" s="62">
        <f t="shared" si="28"/>
        <v>0</v>
      </c>
      <c r="O97" s="62">
        <f t="shared" si="28"/>
        <v>0</v>
      </c>
      <c r="P97" s="62">
        <f t="shared" si="28"/>
        <v>0</v>
      </c>
      <c r="Q97" s="62">
        <f t="shared" si="28"/>
        <v>0</v>
      </c>
      <c r="R97" s="62">
        <f t="shared" si="28"/>
        <v>0</v>
      </c>
      <c r="S97" s="62">
        <f t="shared" si="28"/>
        <v>0</v>
      </c>
      <c r="T97" s="62">
        <f t="shared" si="28"/>
        <v>0</v>
      </c>
      <c r="U97" s="62">
        <f t="shared" si="28"/>
        <v>0</v>
      </c>
      <c r="V97" s="62">
        <f t="shared" si="28"/>
        <v>0</v>
      </c>
      <c r="W97" s="62">
        <f t="shared" si="28"/>
        <v>0</v>
      </c>
      <c r="X97" s="62">
        <f t="shared" si="28"/>
        <v>0</v>
      </c>
      <c r="Y97" s="62">
        <f t="shared" si="28"/>
        <v>0</v>
      </c>
      <c r="Z97" s="62">
        <f t="shared" si="28"/>
        <v>0</v>
      </c>
      <c r="AA97" s="62">
        <f t="shared" si="28"/>
        <v>0</v>
      </c>
      <c r="AB97" s="62">
        <f t="shared" si="28"/>
        <v>0</v>
      </c>
      <c r="AC97" s="62">
        <f t="shared" si="28"/>
        <v>0</v>
      </c>
      <c r="AD97" s="62">
        <f t="shared" si="28"/>
        <v>0</v>
      </c>
      <c r="AE97" s="62">
        <f t="shared" si="28"/>
        <v>0</v>
      </c>
      <c r="AF97" s="62">
        <f t="shared" si="28"/>
        <v>0</v>
      </c>
      <c r="AG97" s="62">
        <f t="shared" si="28"/>
        <v>0</v>
      </c>
      <c r="AH97" s="62">
        <f t="shared" si="28"/>
        <v>0</v>
      </c>
      <c r="AI97" s="62">
        <f t="shared" si="28"/>
        <v>0</v>
      </c>
      <c r="AJ97" s="62">
        <f t="shared" si="28"/>
        <v>0</v>
      </c>
      <c r="AO97" s="3"/>
      <c r="AP97" s="3"/>
    </row>
    <row r="98" spans="2:42" hidden="1">
      <c r="B98" s="199" t="s">
        <v>344</v>
      </c>
      <c r="C98" s="181" t="str">
        <f>Data4!D$242</f>
        <v>-</v>
      </c>
      <c r="D98" s="65">
        <f>F98+NPV(FDN,G98:INDEX(G98:AJ98,PAL))</f>
        <v>0</v>
      </c>
      <c r="E98" s="65">
        <f>SUMIF($F$5:$AJ$5,"&lt;="&amp;PAL,$F98:$AJ98)</f>
        <v>0</v>
      </c>
      <c r="F98" s="169">
        <f>IF(ISERROR(Data4!M$242),0,Data4!M$242)</f>
        <v>0</v>
      </c>
      <c r="G98" s="169">
        <f>IF(ISERROR(Data4!N$242),0,Data4!N$242)</f>
        <v>0</v>
      </c>
      <c r="H98" s="169">
        <f>IF(ISERROR(Data4!O$242),0,Data4!O$242)</f>
        <v>0</v>
      </c>
      <c r="I98" s="169">
        <f>IF(ISERROR(Data4!P$242),0,Data4!P$242)</f>
        <v>0</v>
      </c>
      <c r="J98" s="169">
        <f>IF(ISERROR(Data4!Q$242),0,Data4!Q$242)</f>
        <v>0</v>
      </c>
      <c r="K98" s="169">
        <f>IF(ISERROR(Data4!R$242),0,Data4!R$242)</f>
        <v>0</v>
      </c>
      <c r="L98" s="169">
        <f>IF(ISERROR(Data4!S$242),0,Data4!S$242)</f>
        <v>0</v>
      </c>
      <c r="M98" s="169">
        <f>IF(ISERROR(Data4!T$242),0,Data4!T$242)</f>
        <v>0</v>
      </c>
      <c r="N98" s="169">
        <f>IF(ISERROR(Data4!U$242),0,Data4!U$242)</f>
        <v>0</v>
      </c>
      <c r="O98" s="169">
        <f>IF(ISERROR(Data4!V$242),0,Data4!V$242)</f>
        <v>0</v>
      </c>
      <c r="P98" s="169">
        <f>IF(ISERROR(Data4!W$242),0,Data4!W$242)</f>
        <v>0</v>
      </c>
      <c r="Q98" s="169">
        <f>IF(ISERROR(Data4!X$242),0,Data4!X$242)</f>
        <v>0</v>
      </c>
      <c r="R98" s="169">
        <f>IF(ISERROR(Data4!Y$242),0,Data4!Y$242)</f>
        <v>0</v>
      </c>
      <c r="S98" s="169">
        <f>IF(ISERROR(Data4!Z$242),0,Data4!Z$242)</f>
        <v>0</v>
      </c>
      <c r="T98" s="169">
        <f>IF(ISERROR(Data4!AA$242),0,Data4!AA$242)</f>
        <v>0</v>
      </c>
      <c r="U98" s="169">
        <f>IF(ISERROR(Data4!AB$242),0,Data4!AB$242)</f>
        <v>0</v>
      </c>
      <c r="V98" s="169">
        <f>IF(ISERROR(Data4!AC$242),0,Data4!AC$242)</f>
        <v>0</v>
      </c>
      <c r="W98" s="169">
        <f>IF(ISERROR(Data4!AD$242),0,Data4!AD$242)</f>
        <v>0</v>
      </c>
      <c r="X98" s="169">
        <f>IF(ISERROR(Data4!AE$242),0,Data4!AE$242)</f>
        <v>0</v>
      </c>
      <c r="Y98" s="169">
        <f>IF(ISERROR(Data4!AF$242),0,Data4!AF$242)</f>
        <v>0</v>
      </c>
      <c r="Z98" s="169">
        <f>IF(ISERROR(Data4!AG$242),0,Data4!AG$242)</f>
        <v>0</v>
      </c>
      <c r="AA98" s="169">
        <f>IF(ISERROR(Data4!AH$242),0,Data4!AH$242)</f>
        <v>0</v>
      </c>
      <c r="AB98" s="169">
        <f>IF(ISERROR(Data4!AI$242),0,Data4!AI$242)</f>
        <v>0</v>
      </c>
      <c r="AC98" s="169">
        <f>IF(ISERROR(Data4!AJ$242),0,Data4!AJ$242)</f>
        <v>0</v>
      </c>
      <c r="AD98" s="169">
        <f>IF(ISERROR(Data4!AK$242),0,Data4!AK$242)</f>
        <v>0</v>
      </c>
      <c r="AE98" s="169">
        <f>IF(ISERROR(Data4!AL$242),0,Data4!AL$242)</f>
        <v>0</v>
      </c>
      <c r="AF98" s="169">
        <f>IF(ISERROR(Data4!AM$242),0,Data4!AM$242)</f>
        <v>0</v>
      </c>
      <c r="AG98" s="169">
        <f>IF(ISERROR(Data4!AN$242),0,Data4!AN$242)</f>
        <v>0</v>
      </c>
      <c r="AH98" s="169">
        <f>IF(ISERROR(Data4!AO$242),0,Data4!AO$242)</f>
        <v>0</v>
      </c>
      <c r="AI98" s="169">
        <f>IF(ISERROR(Data4!AP$242),0,Data4!AP$242)</f>
        <v>0</v>
      </c>
      <c r="AJ98" s="169">
        <f>IF(ISERROR(Data4!AQ$242),0,Data4!AQ$242)</f>
        <v>0</v>
      </c>
      <c r="AO98" s="3"/>
      <c r="AP98" s="3"/>
    </row>
    <row r="99" spans="2:42" hidden="1">
      <c r="B99" s="199" t="s">
        <v>345</v>
      </c>
      <c r="C99" s="181" t="str">
        <f>Data4!D$243</f>
        <v>-</v>
      </c>
      <c r="D99" s="65">
        <f>F99+NPV(FDN,G99:INDEX(G99:AJ99,PAL))</f>
        <v>0</v>
      </c>
      <c r="E99" s="65">
        <f>SUMIF($F$5:$AJ$5,"&lt;="&amp;PAL,$F99:$AJ99)</f>
        <v>0</v>
      </c>
      <c r="F99" s="169">
        <f>IF(ISERROR(Data4!M$243),0,Data4!M$243)</f>
        <v>0</v>
      </c>
      <c r="G99" s="169">
        <f>IF(ISERROR(Data4!N$243),0,Data4!N$243)</f>
        <v>0</v>
      </c>
      <c r="H99" s="169">
        <f>IF(ISERROR(Data4!O$243),0,Data4!O$243)</f>
        <v>0</v>
      </c>
      <c r="I99" s="169">
        <f>IF(ISERROR(Data4!P$243),0,Data4!P$243)</f>
        <v>0</v>
      </c>
      <c r="J99" s="169">
        <f>IF(ISERROR(Data4!Q$243),0,Data4!Q$243)</f>
        <v>0</v>
      </c>
      <c r="K99" s="169">
        <f>IF(ISERROR(Data4!R$243),0,Data4!R$243)</f>
        <v>0</v>
      </c>
      <c r="L99" s="169">
        <f>IF(ISERROR(Data4!S$243),0,Data4!S$243)</f>
        <v>0</v>
      </c>
      <c r="M99" s="169">
        <f>IF(ISERROR(Data4!T$243),0,Data4!T$243)</f>
        <v>0</v>
      </c>
      <c r="N99" s="169">
        <f>IF(ISERROR(Data4!U$243),0,Data4!U$243)</f>
        <v>0</v>
      </c>
      <c r="O99" s="169">
        <f>IF(ISERROR(Data4!V$243),0,Data4!V$243)</f>
        <v>0</v>
      </c>
      <c r="P99" s="169">
        <f>IF(ISERROR(Data4!W$243),0,Data4!W$243)</f>
        <v>0</v>
      </c>
      <c r="Q99" s="169">
        <f>IF(ISERROR(Data4!X$243),0,Data4!X$243)</f>
        <v>0</v>
      </c>
      <c r="R99" s="169">
        <f>IF(ISERROR(Data4!Y$243),0,Data4!Y$243)</f>
        <v>0</v>
      </c>
      <c r="S99" s="169">
        <f>IF(ISERROR(Data4!Z$243),0,Data4!Z$243)</f>
        <v>0</v>
      </c>
      <c r="T99" s="169">
        <f>IF(ISERROR(Data4!AA$243),0,Data4!AA$243)</f>
        <v>0</v>
      </c>
      <c r="U99" s="169">
        <f>IF(ISERROR(Data4!AB$243),0,Data4!AB$243)</f>
        <v>0</v>
      </c>
      <c r="V99" s="169">
        <f>IF(ISERROR(Data4!AC$243),0,Data4!AC$243)</f>
        <v>0</v>
      </c>
      <c r="W99" s="169">
        <f>IF(ISERROR(Data4!AD$243),0,Data4!AD$243)</f>
        <v>0</v>
      </c>
      <c r="X99" s="169">
        <f>IF(ISERROR(Data4!AE$243),0,Data4!AE$243)</f>
        <v>0</v>
      </c>
      <c r="Y99" s="169">
        <f>IF(ISERROR(Data4!AF$243),0,Data4!AF$243)</f>
        <v>0</v>
      </c>
      <c r="Z99" s="169">
        <f>IF(ISERROR(Data4!AG$243),0,Data4!AG$243)</f>
        <v>0</v>
      </c>
      <c r="AA99" s="169">
        <f>IF(ISERROR(Data4!AH$243),0,Data4!AH$243)</f>
        <v>0</v>
      </c>
      <c r="AB99" s="169">
        <f>IF(ISERROR(Data4!AI$243),0,Data4!AI$243)</f>
        <v>0</v>
      </c>
      <c r="AC99" s="169">
        <f>IF(ISERROR(Data4!AJ$243),0,Data4!AJ$243)</f>
        <v>0</v>
      </c>
      <c r="AD99" s="169">
        <f>IF(ISERROR(Data4!AK$243),0,Data4!AK$243)</f>
        <v>0</v>
      </c>
      <c r="AE99" s="169">
        <f>IF(ISERROR(Data4!AL$243),0,Data4!AL$243)</f>
        <v>0</v>
      </c>
      <c r="AF99" s="169">
        <f>IF(ISERROR(Data4!AM$243),0,Data4!AM$243)</f>
        <v>0</v>
      </c>
      <c r="AG99" s="169">
        <f>IF(ISERROR(Data4!AN$243),0,Data4!AN$243)</f>
        <v>0</v>
      </c>
      <c r="AH99" s="169">
        <f>IF(ISERROR(Data4!AO$243),0,Data4!AO$243)</f>
        <v>0</v>
      </c>
      <c r="AI99" s="169">
        <f>IF(ISERROR(Data4!AP$243),0,Data4!AP$243)</f>
        <v>0</v>
      </c>
      <c r="AJ99" s="169">
        <f>IF(ISERROR(Data4!AQ$243),0,Data4!AQ$243)</f>
        <v>0</v>
      </c>
      <c r="AO99" s="3"/>
      <c r="AP99" s="3"/>
    </row>
    <row r="100" spans="2:42" hidden="1">
      <c r="B100" s="199" t="s">
        <v>346</v>
      </c>
      <c r="C100" s="181" t="str">
        <f>Data4!D$244</f>
        <v>-</v>
      </c>
      <c r="D100" s="65">
        <f>F100+NPV(FDN,G100:INDEX(G100:AJ100,PAL))</f>
        <v>0</v>
      </c>
      <c r="E100" s="65">
        <f>SUMIF($F$5:$AJ$5,"&lt;="&amp;PAL,$F100:$AJ100)</f>
        <v>0</v>
      </c>
      <c r="F100" s="169">
        <f>IF(ISERROR(Data4!M$244),0,Data4!M$244)</f>
        <v>0</v>
      </c>
      <c r="G100" s="169">
        <f>IF(ISERROR(Data4!N$244),0,Data4!N$244)</f>
        <v>0</v>
      </c>
      <c r="H100" s="169">
        <f>IF(ISERROR(Data4!O$244),0,Data4!O$244)</f>
        <v>0</v>
      </c>
      <c r="I100" s="169">
        <f>IF(ISERROR(Data4!P$244),0,Data4!P$244)</f>
        <v>0</v>
      </c>
      <c r="J100" s="169">
        <f>IF(ISERROR(Data4!Q$244),0,Data4!Q$244)</f>
        <v>0</v>
      </c>
      <c r="K100" s="169">
        <f>IF(ISERROR(Data4!R$244),0,Data4!R$244)</f>
        <v>0</v>
      </c>
      <c r="L100" s="169">
        <f>IF(ISERROR(Data4!S$244),0,Data4!S$244)</f>
        <v>0</v>
      </c>
      <c r="M100" s="169">
        <f>IF(ISERROR(Data4!T$244),0,Data4!T$244)</f>
        <v>0</v>
      </c>
      <c r="N100" s="169">
        <f>IF(ISERROR(Data4!U$244),0,Data4!U$244)</f>
        <v>0</v>
      </c>
      <c r="O100" s="169">
        <f>IF(ISERROR(Data4!V$244),0,Data4!V$244)</f>
        <v>0</v>
      </c>
      <c r="P100" s="169">
        <f>IF(ISERROR(Data4!W$244),0,Data4!W$244)</f>
        <v>0</v>
      </c>
      <c r="Q100" s="169">
        <f>IF(ISERROR(Data4!X$244),0,Data4!X$244)</f>
        <v>0</v>
      </c>
      <c r="R100" s="169">
        <f>IF(ISERROR(Data4!Y$244),0,Data4!Y$244)</f>
        <v>0</v>
      </c>
      <c r="S100" s="169">
        <f>IF(ISERROR(Data4!Z$244),0,Data4!Z$244)</f>
        <v>0</v>
      </c>
      <c r="T100" s="169">
        <f>IF(ISERROR(Data4!AA$244),0,Data4!AA$244)</f>
        <v>0</v>
      </c>
      <c r="U100" s="169">
        <f>IF(ISERROR(Data4!AB$244),0,Data4!AB$244)</f>
        <v>0</v>
      </c>
      <c r="V100" s="169">
        <f>IF(ISERROR(Data4!AC$244),0,Data4!AC$244)</f>
        <v>0</v>
      </c>
      <c r="W100" s="169">
        <f>IF(ISERROR(Data4!AD$244),0,Data4!AD$244)</f>
        <v>0</v>
      </c>
      <c r="X100" s="169">
        <f>IF(ISERROR(Data4!AE$244),0,Data4!AE$244)</f>
        <v>0</v>
      </c>
      <c r="Y100" s="169">
        <f>IF(ISERROR(Data4!AF$244),0,Data4!AF$244)</f>
        <v>0</v>
      </c>
      <c r="Z100" s="169">
        <f>IF(ISERROR(Data4!AG$244),0,Data4!AG$244)</f>
        <v>0</v>
      </c>
      <c r="AA100" s="169">
        <f>IF(ISERROR(Data4!AH$244),0,Data4!AH$244)</f>
        <v>0</v>
      </c>
      <c r="AB100" s="169">
        <f>IF(ISERROR(Data4!AI$244),0,Data4!AI$244)</f>
        <v>0</v>
      </c>
      <c r="AC100" s="169">
        <f>IF(ISERROR(Data4!AJ$244),0,Data4!AJ$244)</f>
        <v>0</v>
      </c>
      <c r="AD100" s="169">
        <f>IF(ISERROR(Data4!AK$244),0,Data4!AK$244)</f>
        <v>0</v>
      </c>
      <c r="AE100" s="169">
        <f>IF(ISERROR(Data4!AL$244),0,Data4!AL$244)</f>
        <v>0</v>
      </c>
      <c r="AF100" s="169">
        <f>IF(ISERROR(Data4!AM$244),0,Data4!AM$244)</f>
        <v>0</v>
      </c>
      <c r="AG100" s="169">
        <f>IF(ISERROR(Data4!AN$244),0,Data4!AN$244)</f>
        <v>0</v>
      </c>
      <c r="AH100" s="169">
        <f>IF(ISERROR(Data4!AO$244),0,Data4!AO$244)</f>
        <v>0</v>
      </c>
      <c r="AI100" s="169">
        <f>IF(ISERROR(Data4!AP$244),0,Data4!AP$244)</f>
        <v>0</v>
      </c>
      <c r="AJ100" s="169">
        <f>IF(ISERROR(Data4!AQ$244),0,Data4!AQ$244)</f>
        <v>0</v>
      </c>
      <c r="AO100" s="3"/>
      <c r="AP100" s="3"/>
    </row>
  </sheetData>
  <sheetProtection algorithmName="SHA-512" hashValue="ub8dXrLwJl8mmIBWNqF1rKF8ANZu9hzoCgRkXuC0W19gV9bzCnKTIwU508k6r2SAIpWRtaPbUkavj7LPYnIlew==" saltValue="2cENtidnZzOvGd4wlR4miQ==" spinCount="100000" sheet="1" objects="1" scenarios="1"/>
  <mergeCells count="5">
    <mergeCell ref="B86:C86"/>
    <mergeCell ref="C2:E2"/>
    <mergeCell ref="C3:E3"/>
    <mergeCell ref="C4:E4"/>
    <mergeCell ref="AP4:AY4"/>
  </mergeCells>
  <conditionalFormatting sqref="B7:C48 B56:C56 B49:B55 B57:B59">
    <cfRule type="expression" dxfId="161" priority="4" stopIfTrue="1">
      <formula>$AO7=1</formula>
    </cfRule>
  </conditionalFormatting>
  <conditionalFormatting sqref="C4:E4">
    <cfRule type="expression" dxfId="160" priority="3" stopIfTrue="1">
      <formula>LEN($C$4)&gt;0</formula>
    </cfRule>
  </conditionalFormatting>
  <conditionalFormatting sqref="B88:C100">
    <cfRule type="expression" dxfId="159" priority="5" stopIfTrue="1">
      <formula>#REF!=1</formula>
    </cfRule>
  </conditionalFormatting>
  <conditionalFormatting sqref="C57:C59">
    <cfRule type="expression" dxfId="158" priority="1" stopIfTrue="1">
      <formula>$AO57=1</formula>
    </cfRule>
  </conditionalFormatting>
  <dataValidations xWindow="518" yWindow="522" count="2">
    <dataValidation type="decimal" allowBlank="1" showInputMessage="1" showErrorMessage="1" sqref="F18:AJ20 F23:AJ29 F33:AJ33 F37:AJ40 F42:AJ43 F45:AJ46 F8:AJ16 F90:AJ96 F57:AJ59 F98:AJ100 F49:AJ55">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DFE90955-70F8-493E-81BC-DE48308B3BD3}">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18" yWindow="522" count="2">
        <x14:dataValidation type="list" allowBlank="1" showInputMessage="1" showErrorMessage="1" prompt="Prašome naudos komponentą pasirinkti iš siūlomo sąrašo. Jeigu sąrašas tusčias, jūs jau esate pasirinkę visus galimus naudos kompentus.">
          <x14:formula1>
            <xm:f>IF(Data0!$DQ$2&lt;&gt;"",OFFSET(Data0!$DQ$1,INDEX( MATCH(1,(--(Data0!$DQ$2:$DQ$61&lt;&gt;"")),0),1),0,SUMPRODUCT(--(LEN(Data0!$DQ$2:$DQ$61)&gt;0)),1),OFFSET(Data0!$DQ$2,INDEX( MATCH(1,(--(Data0!$DQ$3:$DQ$61&lt;&gt;"")),0),1),0,SUMPRODUCT(--(LEN(Data0!$DQ$3:$DQ$61)&gt;0)),1))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IF(Data0!$DS$2&lt;&gt;"",OFFSET(Data0!$DS$1,INDEX( MATCH(1,(--(Data0!$DS$2:$DS$61&lt;&gt;"")),0),1),0,SUMPRODUCT(--(LEN(Data0!$DS$2:$DS$61)&gt;0)),1),OFFSET(Data0!$DS$2,INDEX( MATCH(1,(--(Data0!$DS$3:$DS$61&lt;&gt;"")),0),1),0,SUMPRODUCT(--(LEN(Data0!$DS$3:$DS$61)&gt;0)),1))</xm:f>
          </x14:formula1>
          <xm:sqref>C57:C59</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tabColor rgb="FFFAFAC8"/>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E6" sqref="E6"/>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0" width="12.7109375" style="26" customWidth="1"/>
    <col min="31" max="31" width="13" style="26" customWidth="1"/>
    <col min="32" max="36" width="12.7109375" style="26" hidden="1" customWidth="1"/>
    <col min="37" max="37" width="1.28515625" style="3" customWidth="1"/>
    <col min="38" max="39" width="9.140625" style="3" hidden="1" customWidth="1"/>
    <col min="40" max="40" width="20.42578125" style="3" hidden="1" customWidth="1"/>
    <col min="41" max="41" width="27.5703125" style="26" hidden="1" customWidth="1"/>
    <col min="42" max="42" width="9.140625" style="52"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6"/>
      <c r="AW1" s="26"/>
      <c r="AX1" s="26"/>
      <c r="AY1" s="26"/>
      <c r="AZ1" s="26"/>
      <c r="BA1" s="26"/>
      <c r="BB1" s="26"/>
      <c r="BC1" s="26"/>
    </row>
    <row r="2" spans="2:55" ht="27.75" customHeight="1">
      <c r="B2" s="164"/>
      <c r="C2" s="929" t="str">
        <f>UPPER('1'!M36)&amp;"
"&amp;UPPER('1'!M37)</f>
        <v xml:space="preserve">PAPILDOMAS INVESTAVIMO OBJEKTAS (C)
</v>
      </c>
      <c r="D2" s="929"/>
      <c r="E2" s="929"/>
    </row>
    <row r="3" spans="2:55" ht="26.25" customHeight="1" thickBot="1">
      <c r="B3" s="165"/>
      <c r="C3" s="930" t="str">
        <f>"Alternatyva """&amp;Data0!O19&amp;""""</f>
        <v>Alternatyva ""</v>
      </c>
      <c r="D3" s="930"/>
      <c r="E3" s="930"/>
      <c r="G3" s="2"/>
    </row>
    <row r="4" spans="2:55" ht="26.25" customHeight="1">
      <c r="B4" s="53"/>
      <c r="C4" s="932" t="str">
        <f ca="1">IF(ISERROR(AZ6),"",AZ6)</f>
        <v/>
      </c>
      <c r="D4" s="932"/>
      <c r="E4" s="932"/>
      <c r="G4" s="2"/>
      <c r="AM4" s="384" t="s">
        <v>607</v>
      </c>
      <c r="AN4" s="514" t="s">
        <v>967</v>
      </c>
      <c r="AO4" s="386" t="s">
        <v>382</v>
      </c>
      <c r="AP4" s="927" t="s">
        <v>376</v>
      </c>
      <c r="AQ4" s="927"/>
      <c r="AR4" s="927"/>
      <c r="AS4" s="927"/>
      <c r="AT4" s="927"/>
      <c r="AU4" s="927"/>
      <c r="AV4" s="927"/>
      <c r="AW4" s="927"/>
      <c r="AX4" s="927"/>
      <c r="AY4" s="928"/>
      <c r="AZ4" s="385" t="s">
        <v>378</v>
      </c>
    </row>
    <row r="5" spans="2:55">
      <c r="B5" s="54" t="str">
        <f>IF(Kalba="EN",Data2!C30,Data2!B30)</f>
        <v>Projekto įgyvendinimo metai</v>
      </c>
      <c r="C5" s="55"/>
      <c r="D5" s="56" t="s">
        <v>331</v>
      </c>
      <c r="E5" s="57"/>
      <c r="F5" s="58">
        <f>Data4!M1</f>
        <v>0</v>
      </c>
      <c r="G5" s="58">
        <f>Data4!N1</f>
        <v>1</v>
      </c>
      <c r="H5" s="58">
        <f>Data4!O1</f>
        <v>2</v>
      </c>
      <c r="I5" s="58">
        <f>Data4!P1</f>
        <v>3</v>
      </c>
      <c r="J5" s="58">
        <f>Data4!Q1</f>
        <v>4</v>
      </c>
      <c r="K5" s="58">
        <f>Data4!R1</f>
        <v>5</v>
      </c>
      <c r="L5" s="58">
        <f>Data4!S1</f>
        <v>6</v>
      </c>
      <c r="M5" s="58">
        <f>Data4!T1</f>
        <v>7</v>
      </c>
      <c r="N5" s="58">
        <f>Data4!U1</f>
        <v>8</v>
      </c>
      <c r="O5" s="58">
        <f>Data4!V1</f>
        <v>9</v>
      </c>
      <c r="P5" s="58">
        <f>Data4!W1</f>
        <v>10</v>
      </c>
      <c r="Q5" s="58">
        <f>Data4!X1</f>
        <v>11</v>
      </c>
      <c r="R5" s="58">
        <f>Data4!Y1</f>
        <v>12</v>
      </c>
      <c r="S5" s="58">
        <f>Data4!Z1</f>
        <v>13</v>
      </c>
      <c r="T5" s="58">
        <f>Data4!AA1</f>
        <v>14</v>
      </c>
      <c r="U5" s="58">
        <f>Data4!AB1</f>
        <v>15</v>
      </c>
      <c r="V5" s="58">
        <f>Data4!AC1</f>
        <v>16</v>
      </c>
      <c r="W5" s="58">
        <f>Data4!AD1</f>
        <v>17</v>
      </c>
      <c r="X5" s="58">
        <f>Data4!AE1</f>
        <v>18</v>
      </c>
      <c r="Y5" s="58">
        <f>Data4!AF1</f>
        <v>19</v>
      </c>
      <c r="Z5" s="58">
        <f>Data4!AG1</f>
        <v>20</v>
      </c>
      <c r="AA5" s="58">
        <f>Data4!AH1</f>
        <v>21</v>
      </c>
      <c r="AB5" s="58">
        <f>Data4!AI1</f>
        <v>22</v>
      </c>
      <c r="AC5" s="58">
        <f>Data4!AJ1</f>
        <v>23</v>
      </c>
      <c r="AD5" s="58">
        <f>Data4!AK1</f>
        <v>24</v>
      </c>
      <c r="AE5" s="58">
        <f>Data4!AL1</f>
        <v>25</v>
      </c>
      <c r="AF5" s="58">
        <f>Data4!AM1</f>
        <v>26</v>
      </c>
      <c r="AG5" s="58">
        <f>Data4!AN1</f>
        <v>27</v>
      </c>
      <c r="AH5" s="58">
        <f>Data4!AO1</f>
        <v>28</v>
      </c>
      <c r="AI5" s="58">
        <f>Data4!AP1</f>
        <v>29</v>
      </c>
      <c r="AJ5" s="58">
        <f>Data4!AQ1</f>
        <v>30</v>
      </c>
      <c r="AM5" s="381"/>
      <c r="AN5" s="513"/>
      <c r="AO5" s="387"/>
      <c r="AP5" s="59">
        <v>1</v>
      </c>
      <c r="AQ5" s="59">
        <v>2</v>
      </c>
      <c r="AR5" s="59">
        <v>3</v>
      </c>
      <c r="AS5" s="59">
        <v>4</v>
      </c>
      <c r="AT5" s="59">
        <v>5</v>
      </c>
      <c r="AU5" s="59">
        <v>6</v>
      </c>
      <c r="AV5" s="59">
        <v>7</v>
      </c>
      <c r="AW5" s="59">
        <v>8</v>
      </c>
      <c r="AX5" s="59">
        <v>9</v>
      </c>
      <c r="AY5" s="388">
        <v>10</v>
      </c>
      <c r="AZ5" s="379" t="str">
        <f ca="1">IF(MAX(AP6:AY6)=0,"",INDEX(AP5:AY5,1,MATCH(MAX(AP6:AY6),AP6:AY6,0)))</f>
        <v/>
      </c>
    </row>
    <row r="6" spans="2:55">
      <c r="B6" s="54" t="str">
        <f>IF(Kalba="EN",Data2!C31,Data2!B31)</f>
        <v>Projekto biudžeto eilutė / Projekto įgyvendinimo kalendoriniai metai</v>
      </c>
      <c r="C6" s="55"/>
      <c r="D6" s="60" t="s">
        <v>383</v>
      </c>
      <c r="E6" s="60" t="s">
        <v>1482</v>
      </c>
      <c r="F6" s="58">
        <f>Data4!M2</f>
        <v>2017</v>
      </c>
      <c r="G6" s="58">
        <f>Data4!N2</f>
        <v>2018</v>
      </c>
      <c r="H6" s="58">
        <f>Data4!O2</f>
        <v>2019</v>
      </c>
      <c r="I6" s="58">
        <f>Data4!P2</f>
        <v>2020</v>
      </c>
      <c r="J6" s="58">
        <f>Data4!Q2</f>
        <v>2021</v>
      </c>
      <c r="K6" s="58">
        <f>Data4!R2</f>
        <v>2022</v>
      </c>
      <c r="L6" s="58">
        <f>Data4!S2</f>
        <v>2023</v>
      </c>
      <c r="M6" s="58">
        <f>Data4!T2</f>
        <v>2024</v>
      </c>
      <c r="N6" s="58">
        <f>Data4!U2</f>
        <v>2025</v>
      </c>
      <c r="O6" s="58">
        <f>Data4!V2</f>
        <v>2026</v>
      </c>
      <c r="P6" s="58">
        <f>Data4!W2</f>
        <v>2027</v>
      </c>
      <c r="Q6" s="58">
        <f>Data4!X2</f>
        <v>2028</v>
      </c>
      <c r="R6" s="58">
        <f>Data4!Y2</f>
        <v>2029</v>
      </c>
      <c r="S6" s="58">
        <f>Data4!Z2</f>
        <v>2030</v>
      </c>
      <c r="T6" s="58">
        <f>Data4!AA2</f>
        <v>2031</v>
      </c>
      <c r="U6" s="58">
        <f>Data4!AB2</f>
        <v>2032</v>
      </c>
      <c r="V6" s="58">
        <f>Data4!AC2</f>
        <v>2033</v>
      </c>
      <c r="W6" s="58">
        <f>Data4!AD2</f>
        <v>2034</v>
      </c>
      <c r="X6" s="58">
        <f>Data4!AE2</f>
        <v>2035</v>
      </c>
      <c r="Y6" s="58">
        <f>Data4!AF2</f>
        <v>2036</v>
      </c>
      <c r="Z6" s="58">
        <f>Data4!AG2</f>
        <v>2037</v>
      </c>
      <c r="AA6" s="58">
        <f>Data4!AH2</f>
        <v>2038</v>
      </c>
      <c r="AB6" s="58">
        <f>Data4!AI2</f>
        <v>2039</v>
      </c>
      <c r="AC6" s="58">
        <f>Data4!AJ2</f>
        <v>2040</v>
      </c>
      <c r="AD6" s="58">
        <f>Data4!AK2</f>
        <v>2041</v>
      </c>
      <c r="AE6" s="58">
        <f>Data4!AL2</f>
        <v>2042</v>
      </c>
      <c r="AF6" s="58">
        <f>Data4!AM2</f>
        <v>2043</v>
      </c>
      <c r="AG6" s="58">
        <f>Data4!AN2</f>
        <v>2044</v>
      </c>
      <c r="AH6" s="58">
        <f>Data4!AO2</f>
        <v>2045</v>
      </c>
      <c r="AI6" s="58">
        <f>Data4!AP2</f>
        <v>2046</v>
      </c>
      <c r="AJ6" s="58">
        <f>Data4!AQ2</f>
        <v>2047</v>
      </c>
      <c r="AM6" s="381"/>
      <c r="AN6" s="513"/>
      <c r="AO6" s="387"/>
      <c r="AP6" s="59">
        <f t="shared" ref="AP6:AY6" si="0">COUNTIF(AP$7:AP$59,"Klaida")</f>
        <v>0</v>
      </c>
      <c r="AQ6" s="59">
        <f t="shared" ca="1" si="0"/>
        <v>0</v>
      </c>
      <c r="AR6" s="59">
        <f t="shared" si="0"/>
        <v>0</v>
      </c>
      <c r="AS6" s="59">
        <f t="shared" si="0"/>
        <v>0</v>
      </c>
      <c r="AT6" s="59">
        <f t="shared" si="0"/>
        <v>0</v>
      </c>
      <c r="AU6" s="59">
        <f t="shared" si="0"/>
        <v>0</v>
      </c>
      <c r="AV6" s="59">
        <f t="shared" si="0"/>
        <v>0</v>
      </c>
      <c r="AW6" s="59">
        <f t="shared" si="0"/>
        <v>0</v>
      </c>
      <c r="AX6" s="59">
        <f t="shared" si="0"/>
        <v>0</v>
      </c>
      <c r="AY6" s="388">
        <f t="shared" si="0"/>
        <v>0</v>
      </c>
      <c r="AZ6" s="3" t="e">
        <f ca="1">VLOOKUP(AZ5,Klaidu_pranesimai,2,FALSE)</f>
        <v>#N/A</v>
      </c>
    </row>
    <row r="7" spans="2:55" s="61" customFormat="1">
      <c r="B7" s="5" t="s">
        <v>6</v>
      </c>
      <c r="C7" s="5" t="str">
        <f>IF(Kalba="EN",Data2!C32,Data2!B32)</f>
        <v>Alternatyvos investicijos, iš viso</v>
      </c>
      <c r="D7" s="62">
        <f>ROUND(SUM(D8:D15),0)</f>
        <v>0</v>
      </c>
      <c r="E7" s="62">
        <f>ROUND(SUM(E8:E15),0)</f>
        <v>0</v>
      </c>
      <c r="F7" s="62">
        <f>ROUND(SUM(F8:F15),0)</f>
        <v>0</v>
      </c>
      <c r="G7" s="62">
        <f t="shared" ref="G7:AJ7" si="1">ROUND(SUM(G8:G15),0)</f>
        <v>0</v>
      </c>
      <c r="H7" s="62">
        <f t="shared" si="1"/>
        <v>0</v>
      </c>
      <c r="I7" s="62">
        <f t="shared" si="1"/>
        <v>0</v>
      </c>
      <c r="J7" s="62">
        <f t="shared" si="1"/>
        <v>0</v>
      </c>
      <c r="K7" s="62">
        <f t="shared" si="1"/>
        <v>0</v>
      </c>
      <c r="L7" s="62">
        <f t="shared" si="1"/>
        <v>0</v>
      </c>
      <c r="M7" s="62">
        <f t="shared" si="1"/>
        <v>0</v>
      </c>
      <c r="N7" s="62">
        <f t="shared" si="1"/>
        <v>0</v>
      </c>
      <c r="O7" s="62">
        <f t="shared" si="1"/>
        <v>0</v>
      </c>
      <c r="P7" s="62">
        <f t="shared" si="1"/>
        <v>0</v>
      </c>
      <c r="Q7" s="62">
        <f t="shared" si="1"/>
        <v>0</v>
      </c>
      <c r="R7" s="62">
        <f t="shared" si="1"/>
        <v>0</v>
      </c>
      <c r="S7" s="62">
        <f t="shared" si="1"/>
        <v>0</v>
      </c>
      <c r="T7" s="62">
        <f t="shared" si="1"/>
        <v>0</v>
      </c>
      <c r="U7" s="62">
        <f t="shared" si="1"/>
        <v>0</v>
      </c>
      <c r="V7" s="62">
        <f t="shared" si="1"/>
        <v>0</v>
      </c>
      <c r="W7" s="62">
        <f t="shared" si="1"/>
        <v>0</v>
      </c>
      <c r="X7" s="62">
        <f t="shared" si="1"/>
        <v>0</v>
      </c>
      <c r="Y7" s="62">
        <f t="shared" si="1"/>
        <v>0</v>
      </c>
      <c r="Z7" s="62">
        <f t="shared" si="1"/>
        <v>0</v>
      </c>
      <c r="AA7" s="62">
        <f t="shared" si="1"/>
        <v>0</v>
      </c>
      <c r="AB7" s="62">
        <f t="shared" si="1"/>
        <v>0</v>
      </c>
      <c r="AC7" s="62">
        <f t="shared" si="1"/>
        <v>0</v>
      </c>
      <c r="AD7" s="62">
        <f t="shared" si="1"/>
        <v>0</v>
      </c>
      <c r="AE7" s="62">
        <f t="shared" si="1"/>
        <v>0</v>
      </c>
      <c r="AF7" s="62">
        <f t="shared" si="1"/>
        <v>0</v>
      </c>
      <c r="AG7" s="62">
        <f t="shared" si="1"/>
        <v>0</v>
      </c>
      <c r="AH7" s="62">
        <f t="shared" si="1"/>
        <v>0</v>
      </c>
      <c r="AI7" s="62">
        <f t="shared" si="1"/>
        <v>0</v>
      </c>
      <c r="AJ7" s="62">
        <f t="shared" si="1"/>
        <v>0</v>
      </c>
      <c r="AM7" s="382">
        <f>ROUND(SUM(AM8:AM15),0)</f>
        <v>0</v>
      </c>
      <c r="AN7" s="382">
        <f>ROUND(SUM(AN8:AN15),0)</f>
        <v>0</v>
      </c>
      <c r="AO7" s="389"/>
      <c r="AP7" s="63"/>
      <c r="AQ7" s="63"/>
      <c r="AR7" s="63"/>
      <c r="AS7" s="63"/>
      <c r="AT7" s="63"/>
      <c r="AU7" s="63"/>
      <c r="AV7" s="63"/>
      <c r="AW7" s="63"/>
      <c r="AX7" s="63"/>
      <c r="AY7" s="390"/>
    </row>
    <row r="8" spans="2:55">
      <c r="B8" s="64" t="s">
        <v>7</v>
      </c>
      <c r="C8" s="4" t="str">
        <f>IF(Kalba="EN",Data2!C33,Data2!B33)</f>
        <v>Žemė</v>
      </c>
      <c r="D8" s="65">
        <f>F8+NPV(FDN,G8:INDEX(G8:AJ8,PAL))</f>
        <v>0</v>
      </c>
      <c r="E8" s="65">
        <f t="shared" ref="E8:E16" si="2">SUMIF($F$5:$AJ$5,"&lt;="&amp;PAL,$F8:$AJ8)</f>
        <v>0</v>
      </c>
      <c r="F8" s="78">
        <v>0</v>
      </c>
      <c r="G8" s="78">
        <v>0</v>
      </c>
      <c r="H8" s="78">
        <v>0</v>
      </c>
      <c r="I8" s="78">
        <v>0</v>
      </c>
      <c r="J8" s="78">
        <v>0</v>
      </c>
      <c r="K8" s="78">
        <v>0</v>
      </c>
      <c r="L8" s="78">
        <v>0</v>
      </c>
      <c r="M8" s="78">
        <v>0</v>
      </c>
      <c r="N8" s="78">
        <v>0</v>
      </c>
      <c r="O8" s="78">
        <v>0</v>
      </c>
      <c r="P8" s="78">
        <v>0</v>
      </c>
      <c r="Q8" s="78">
        <v>0</v>
      </c>
      <c r="R8" s="78">
        <v>0</v>
      </c>
      <c r="S8" s="78">
        <v>0</v>
      </c>
      <c r="T8" s="78">
        <v>0</v>
      </c>
      <c r="U8" s="78">
        <v>0</v>
      </c>
      <c r="V8" s="78">
        <v>0</v>
      </c>
      <c r="W8" s="78">
        <v>0</v>
      </c>
      <c r="X8" s="78">
        <v>0</v>
      </c>
      <c r="Y8" s="78">
        <v>0</v>
      </c>
      <c r="Z8" s="78">
        <v>0</v>
      </c>
      <c r="AA8" s="78">
        <v>0</v>
      </c>
      <c r="AB8" s="78">
        <v>0</v>
      </c>
      <c r="AC8" s="78">
        <v>0</v>
      </c>
      <c r="AD8" s="78">
        <v>0</v>
      </c>
      <c r="AE8" s="78">
        <v>0</v>
      </c>
      <c r="AF8" s="78">
        <v>0</v>
      </c>
      <c r="AG8" s="78">
        <v>0</v>
      </c>
      <c r="AH8" s="78">
        <v>0</v>
      </c>
      <c r="AI8" s="78">
        <v>0</v>
      </c>
      <c r="AJ8" s="78">
        <v>0</v>
      </c>
      <c r="AM8" s="383">
        <f>F8+NPV(SDN,G8:INDEX(G8:AJ8,PAL))</f>
        <v>0</v>
      </c>
      <c r="AN8" s="415">
        <f>IFERROR(SUMPRODUCT(F8+NPV(SDN,G8:INDEX(G8:AJ8,PAL)),Data1!D3),0)</f>
        <v>0</v>
      </c>
      <c r="AO8" s="387">
        <f t="shared" ref="AO8:AO20" si="3">IF(COUNTIF(AP8:AY8,"Klaida")&gt;0,1,0)</f>
        <v>0</v>
      </c>
      <c r="AP8" s="59">
        <f>IF(COUNT(F8:INDEX(F8:AJ8,PAL+1))&lt;&gt;PAL+1,"Klaida",0)</f>
        <v>0</v>
      </c>
      <c r="AQ8" s="59"/>
      <c r="AR8" s="59"/>
      <c r="AS8" s="59"/>
      <c r="AT8" s="59"/>
      <c r="AU8" s="59"/>
      <c r="AV8" s="59"/>
      <c r="AW8" s="59"/>
      <c r="AX8" s="59"/>
      <c r="AY8" s="388"/>
    </row>
    <row r="9" spans="2:55">
      <c r="B9" s="64" t="s">
        <v>9</v>
      </c>
      <c r="C9" s="4" t="str">
        <f>IF(Kalba="EN",Data2!C34,Data2!B34)</f>
        <v>Nekilnojamasis turtas</v>
      </c>
      <c r="D9" s="65">
        <f>F9+NPV(FDN,G9:INDEX(G9:AJ9,PAL))</f>
        <v>0</v>
      </c>
      <c r="E9" s="65">
        <f t="shared" si="2"/>
        <v>0</v>
      </c>
      <c r="F9" s="78">
        <v>0</v>
      </c>
      <c r="G9" s="78">
        <v>0</v>
      </c>
      <c r="H9" s="78">
        <v>0</v>
      </c>
      <c r="I9" s="78">
        <v>0</v>
      </c>
      <c r="J9" s="78">
        <v>0</v>
      </c>
      <c r="K9" s="78">
        <v>0</v>
      </c>
      <c r="L9" s="78">
        <v>0</v>
      </c>
      <c r="M9" s="78">
        <v>0</v>
      </c>
      <c r="N9" s="78">
        <v>0</v>
      </c>
      <c r="O9" s="78">
        <v>0</v>
      </c>
      <c r="P9" s="78">
        <v>0</v>
      </c>
      <c r="Q9" s="78">
        <v>0</v>
      </c>
      <c r="R9" s="78">
        <v>0</v>
      </c>
      <c r="S9" s="78">
        <v>0</v>
      </c>
      <c r="T9" s="78">
        <v>0</v>
      </c>
      <c r="U9" s="78">
        <v>0</v>
      </c>
      <c r="V9" s="78">
        <v>0</v>
      </c>
      <c r="W9" s="78">
        <v>0</v>
      </c>
      <c r="X9" s="78">
        <v>0</v>
      </c>
      <c r="Y9" s="78">
        <v>0</v>
      </c>
      <c r="Z9" s="78">
        <v>0</v>
      </c>
      <c r="AA9" s="78">
        <v>0</v>
      </c>
      <c r="AB9" s="78">
        <v>0</v>
      </c>
      <c r="AC9" s="78">
        <v>0</v>
      </c>
      <c r="AD9" s="78">
        <v>0</v>
      </c>
      <c r="AE9" s="78">
        <v>0</v>
      </c>
      <c r="AF9" s="78">
        <v>0</v>
      </c>
      <c r="AG9" s="78">
        <v>0</v>
      </c>
      <c r="AH9" s="78">
        <v>0</v>
      </c>
      <c r="AI9" s="78">
        <v>0</v>
      </c>
      <c r="AJ9" s="78">
        <v>0</v>
      </c>
      <c r="AM9" s="383">
        <f>F9+NPV(SDN,G9:INDEX(G9:AJ9,PAL))</f>
        <v>0</v>
      </c>
      <c r="AN9" s="415">
        <f>IFERROR(SUMPRODUCT(F9+NPV(SDN,G9:INDEX(G9:AJ9,PAL)),Data1!D4),0)</f>
        <v>0</v>
      </c>
      <c r="AO9" s="387">
        <f t="shared" si="3"/>
        <v>0</v>
      </c>
      <c r="AP9" s="59">
        <f>IF(COUNT(F9:INDEX(F9:AJ9,PAL+1))&lt;&gt;PAL+1,"Klaida",0)</f>
        <v>0</v>
      </c>
      <c r="AQ9" s="59"/>
      <c r="AR9" s="59"/>
      <c r="AS9" s="59"/>
      <c r="AT9" s="59"/>
      <c r="AU9" s="59"/>
      <c r="AV9" s="59"/>
      <c r="AW9" s="59"/>
      <c r="AX9" s="59"/>
      <c r="AY9" s="388"/>
    </row>
    <row r="10" spans="2:55">
      <c r="B10" s="64" t="s">
        <v>11</v>
      </c>
      <c r="C10" s="4" t="str">
        <f>IF(Kalba="EN",Data2!C35,Data2!B35)</f>
        <v>Statyba, rekonstravimas, kapitalinis remontas ir kiti darbai</v>
      </c>
      <c r="D10" s="65">
        <f>F10+NPV(FDN,G10:INDEX(G10:AJ10,PAL))</f>
        <v>0</v>
      </c>
      <c r="E10" s="65">
        <f t="shared" si="2"/>
        <v>0</v>
      </c>
      <c r="F10" s="78">
        <v>0</v>
      </c>
      <c r="G10" s="78">
        <v>0</v>
      </c>
      <c r="H10" s="78">
        <v>0</v>
      </c>
      <c r="I10" s="78">
        <v>0</v>
      </c>
      <c r="J10" s="78">
        <v>0</v>
      </c>
      <c r="K10" s="78">
        <v>0</v>
      </c>
      <c r="L10" s="78">
        <v>0</v>
      </c>
      <c r="M10" s="78">
        <v>0</v>
      </c>
      <c r="N10" s="78">
        <v>0</v>
      </c>
      <c r="O10" s="78">
        <v>0</v>
      </c>
      <c r="P10" s="78">
        <v>0</v>
      </c>
      <c r="Q10" s="78">
        <v>0</v>
      </c>
      <c r="R10" s="78">
        <v>0</v>
      </c>
      <c r="S10" s="78">
        <v>0</v>
      </c>
      <c r="T10" s="78">
        <v>0</v>
      </c>
      <c r="U10" s="78">
        <v>0</v>
      </c>
      <c r="V10" s="78">
        <v>0</v>
      </c>
      <c r="W10" s="78">
        <v>0</v>
      </c>
      <c r="X10" s="78">
        <v>0</v>
      </c>
      <c r="Y10" s="78">
        <v>0</v>
      </c>
      <c r="Z10" s="78">
        <v>0</v>
      </c>
      <c r="AA10" s="78">
        <v>0</v>
      </c>
      <c r="AB10" s="78">
        <v>0</v>
      </c>
      <c r="AC10" s="78">
        <v>0</v>
      </c>
      <c r="AD10" s="78">
        <v>0</v>
      </c>
      <c r="AE10" s="78">
        <v>0</v>
      </c>
      <c r="AF10" s="78">
        <v>0</v>
      </c>
      <c r="AG10" s="78">
        <v>0</v>
      </c>
      <c r="AH10" s="78">
        <v>0</v>
      </c>
      <c r="AI10" s="78">
        <v>0</v>
      </c>
      <c r="AJ10" s="78">
        <v>0</v>
      </c>
      <c r="AM10" s="383">
        <f>F10+NPV(SDN,G10:INDEX(G10:AJ10,PAL))</f>
        <v>0</v>
      </c>
      <c r="AN10" s="415">
        <f>IFERROR(SUMPRODUCT(F10+NPV(SDN,G10:INDEX(G10:AJ10,PAL)),Data1!D5),0)</f>
        <v>0</v>
      </c>
      <c r="AO10" s="387">
        <f t="shared" si="3"/>
        <v>0</v>
      </c>
      <c r="AP10" s="59">
        <f>IF(COUNT(F10:INDEX(F10:AJ10,PAL+1))&lt;&gt;PAL+1,"Klaida",0)</f>
        <v>0</v>
      </c>
      <c r="AQ10" s="59"/>
      <c r="AR10" s="59"/>
      <c r="AS10" s="59"/>
      <c r="AT10" s="59"/>
      <c r="AU10" s="59"/>
      <c r="AV10" s="59"/>
      <c r="AW10" s="59"/>
      <c r="AX10" s="59"/>
      <c r="AY10" s="388"/>
    </row>
    <row r="11" spans="2:55">
      <c r="B11" s="64" t="s">
        <v>13</v>
      </c>
      <c r="C11" s="4" t="str">
        <f>IF(Kalba="EN",Data2!C36,Data2!B36)</f>
        <v>Įranga, įrenginiai ir kitas ilgalaikis turtas</v>
      </c>
      <c r="D11" s="65">
        <f>F11+NPV(FDN,G11:INDEX(G11:AJ11,PAL))</f>
        <v>0</v>
      </c>
      <c r="E11" s="65">
        <f t="shared" si="2"/>
        <v>0</v>
      </c>
      <c r="F11" s="78">
        <v>0</v>
      </c>
      <c r="G11" s="78">
        <v>0</v>
      </c>
      <c r="H11" s="78">
        <v>0</v>
      </c>
      <c r="I11" s="78">
        <v>0</v>
      </c>
      <c r="J11" s="78">
        <v>0</v>
      </c>
      <c r="K11" s="78">
        <v>0</v>
      </c>
      <c r="L11" s="78">
        <v>0</v>
      </c>
      <c r="M11" s="78">
        <v>0</v>
      </c>
      <c r="N11" s="78">
        <v>0</v>
      </c>
      <c r="O11" s="78">
        <v>0</v>
      </c>
      <c r="P11" s="78">
        <v>0</v>
      </c>
      <c r="Q11" s="78">
        <v>0</v>
      </c>
      <c r="R11" s="78">
        <v>0</v>
      </c>
      <c r="S11" s="78">
        <v>0</v>
      </c>
      <c r="T11" s="78">
        <v>0</v>
      </c>
      <c r="U11" s="78">
        <v>0</v>
      </c>
      <c r="V11" s="78">
        <v>0</v>
      </c>
      <c r="W11" s="78">
        <v>0</v>
      </c>
      <c r="X11" s="78">
        <v>0</v>
      </c>
      <c r="Y11" s="78">
        <v>0</v>
      </c>
      <c r="Z11" s="78">
        <v>0</v>
      </c>
      <c r="AA11" s="78">
        <v>0</v>
      </c>
      <c r="AB11" s="78">
        <v>0</v>
      </c>
      <c r="AC11" s="78">
        <v>0</v>
      </c>
      <c r="AD11" s="78">
        <v>0</v>
      </c>
      <c r="AE11" s="78">
        <v>0</v>
      </c>
      <c r="AF11" s="78">
        <v>0</v>
      </c>
      <c r="AG11" s="78">
        <v>0</v>
      </c>
      <c r="AH11" s="78">
        <v>0</v>
      </c>
      <c r="AI11" s="78">
        <v>0</v>
      </c>
      <c r="AJ11" s="78">
        <v>0</v>
      </c>
      <c r="AM11" s="383">
        <f>F11+NPV(SDN,G11:INDEX(G11:AJ11,PAL))</f>
        <v>0</v>
      </c>
      <c r="AN11" s="415">
        <f>IFERROR(SUMPRODUCT(F11+NPV(SDN,G11:INDEX(G11:AJ11,PAL)),Data1!D6),0)</f>
        <v>0</v>
      </c>
      <c r="AO11" s="387">
        <f t="shared" si="3"/>
        <v>0</v>
      </c>
      <c r="AP11" s="59">
        <f>IF(COUNT(F11:INDEX(F11:AJ11,PAL+1))&lt;&gt;PAL+1,"Klaida",0)</f>
        <v>0</v>
      </c>
      <c r="AQ11" s="59"/>
      <c r="AR11" s="59"/>
      <c r="AS11" s="59"/>
      <c r="AT11" s="59"/>
      <c r="AU11" s="59"/>
      <c r="AV11" s="59"/>
      <c r="AW11" s="59"/>
      <c r="AX11" s="59"/>
      <c r="AY11" s="388"/>
    </row>
    <row r="12" spans="2:55" ht="25.5">
      <c r="B12" s="64" t="s">
        <v>15</v>
      </c>
      <c r="C12" s="4" t="str">
        <f>IF(Kalba="EN",Data2!C37,Data2!B37)</f>
        <v>Projektavimo, techninės priežiūros ir kitos su investicijomis į ilgalaikį turtą (A.1.-A.4.) susijusios paslaugos</v>
      </c>
      <c r="D12" s="65">
        <f>F12+NPV(FDN,G12:INDEX(G12:AJ12,PAL))</f>
        <v>0</v>
      </c>
      <c r="E12" s="65">
        <f t="shared" si="2"/>
        <v>0</v>
      </c>
      <c r="F12" s="78">
        <v>0</v>
      </c>
      <c r="G12" s="78">
        <v>0</v>
      </c>
      <c r="H12" s="78">
        <v>0</v>
      </c>
      <c r="I12" s="78">
        <v>0</v>
      </c>
      <c r="J12" s="78">
        <v>0</v>
      </c>
      <c r="K12" s="78">
        <v>0</v>
      </c>
      <c r="L12" s="78">
        <v>0</v>
      </c>
      <c r="M12" s="78">
        <v>0</v>
      </c>
      <c r="N12" s="78">
        <v>0</v>
      </c>
      <c r="O12" s="78">
        <v>0</v>
      </c>
      <c r="P12" s="78">
        <v>0</v>
      </c>
      <c r="Q12" s="78">
        <v>0</v>
      </c>
      <c r="R12" s="78">
        <v>0</v>
      </c>
      <c r="S12" s="78">
        <v>0</v>
      </c>
      <c r="T12" s="78">
        <v>0</v>
      </c>
      <c r="U12" s="78">
        <v>0</v>
      </c>
      <c r="V12" s="78">
        <v>0</v>
      </c>
      <c r="W12" s="78">
        <v>0</v>
      </c>
      <c r="X12" s="78">
        <v>0</v>
      </c>
      <c r="Y12" s="78">
        <v>0</v>
      </c>
      <c r="Z12" s="78">
        <v>0</v>
      </c>
      <c r="AA12" s="78">
        <v>0</v>
      </c>
      <c r="AB12" s="78">
        <v>0</v>
      </c>
      <c r="AC12" s="78">
        <v>0</v>
      </c>
      <c r="AD12" s="78">
        <v>0</v>
      </c>
      <c r="AE12" s="78">
        <v>0</v>
      </c>
      <c r="AF12" s="78">
        <v>0</v>
      </c>
      <c r="AG12" s="78">
        <v>0</v>
      </c>
      <c r="AH12" s="78">
        <v>0</v>
      </c>
      <c r="AI12" s="78">
        <v>0</v>
      </c>
      <c r="AJ12" s="78">
        <v>0</v>
      </c>
      <c r="AM12" s="383">
        <f>F12+NPV(SDN,G12:INDEX(G12:AJ12,PAL))</f>
        <v>0</v>
      </c>
      <c r="AN12" s="415">
        <f>IFERROR(SUMPRODUCT(F12+NPV(SDN,G12:INDEX(G12:AJ12,PAL)),Data1!D7),0)</f>
        <v>0</v>
      </c>
      <c r="AO12" s="387">
        <f t="shared" si="3"/>
        <v>0</v>
      </c>
      <c r="AP12" s="59">
        <f>IF(COUNT(F12:INDEX(F12:AJ12,PAL+1))&lt;&gt;PAL+1,"Klaida",0)</f>
        <v>0</v>
      </c>
      <c r="AQ12" s="59"/>
      <c r="AR12" s="59"/>
      <c r="AS12" s="59"/>
      <c r="AT12" s="59"/>
      <c r="AU12" s="59"/>
      <c r="AV12" s="59"/>
      <c r="AW12" s="59"/>
      <c r="AX12" s="59"/>
      <c r="AY12" s="388"/>
    </row>
    <row r="13" spans="2:55">
      <c r="B13" s="64" t="s">
        <v>16</v>
      </c>
      <c r="C13" s="4" t="str">
        <f>IF(Kalba="EN",Data2!C38,Data2!B38)</f>
        <v>Projekto administravimas ir vykdymas</v>
      </c>
      <c r="D13" s="65">
        <f>F13+NPV(FDN,G13:INDEX(G13:AJ13,PAL))</f>
        <v>0</v>
      </c>
      <c r="E13" s="65">
        <f t="shared" si="2"/>
        <v>0</v>
      </c>
      <c r="F13" s="78">
        <v>0</v>
      </c>
      <c r="G13" s="78">
        <v>0</v>
      </c>
      <c r="H13" s="78">
        <v>0</v>
      </c>
      <c r="I13" s="78">
        <v>0</v>
      </c>
      <c r="J13" s="78">
        <v>0</v>
      </c>
      <c r="K13" s="78">
        <v>0</v>
      </c>
      <c r="L13" s="78">
        <v>0</v>
      </c>
      <c r="M13" s="78">
        <v>0</v>
      </c>
      <c r="N13" s="78">
        <v>0</v>
      </c>
      <c r="O13" s="78">
        <v>0</v>
      </c>
      <c r="P13" s="78">
        <v>0</v>
      </c>
      <c r="Q13" s="78">
        <v>0</v>
      </c>
      <c r="R13" s="78">
        <v>0</v>
      </c>
      <c r="S13" s="78">
        <v>0</v>
      </c>
      <c r="T13" s="78">
        <v>0</v>
      </c>
      <c r="U13" s="78">
        <v>0</v>
      </c>
      <c r="V13" s="78">
        <v>0</v>
      </c>
      <c r="W13" s="78">
        <v>0</v>
      </c>
      <c r="X13" s="78">
        <v>0</v>
      </c>
      <c r="Y13" s="78">
        <v>0</v>
      </c>
      <c r="Z13" s="78">
        <v>0</v>
      </c>
      <c r="AA13" s="78">
        <v>0</v>
      </c>
      <c r="AB13" s="78">
        <v>0</v>
      </c>
      <c r="AC13" s="78">
        <v>0</v>
      </c>
      <c r="AD13" s="78">
        <v>0</v>
      </c>
      <c r="AE13" s="78">
        <v>0</v>
      </c>
      <c r="AF13" s="78">
        <v>0</v>
      </c>
      <c r="AG13" s="78">
        <v>0</v>
      </c>
      <c r="AH13" s="78">
        <v>0</v>
      </c>
      <c r="AI13" s="78">
        <v>0</v>
      </c>
      <c r="AJ13" s="78">
        <v>0</v>
      </c>
      <c r="AM13" s="383">
        <f>F13+NPV(SDN,G13:INDEX(G13:AJ13,PAL))</f>
        <v>0</v>
      </c>
      <c r="AN13" s="415">
        <f>IFERROR(SUMPRODUCT(F13+NPV(SDN,G13:INDEX(G13:AJ13,PAL)),Data1!D8),0)</f>
        <v>0</v>
      </c>
      <c r="AO13" s="387">
        <f t="shared" si="3"/>
        <v>0</v>
      </c>
      <c r="AP13" s="59">
        <f>IF(COUNT(F13:INDEX(F13:AJ13,PAL+1))&lt;&gt;PAL+1,"Klaida",0)</f>
        <v>0</v>
      </c>
      <c r="AQ13" s="59"/>
      <c r="AR13" s="59"/>
      <c r="AS13" s="59"/>
      <c r="AT13" s="59"/>
      <c r="AU13" s="59"/>
      <c r="AV13" s="59"/>
      <c r="AW13" s="59"/>
      <c r="AX13" s="59"/>
      <c r="AY13" s="388"/>
    </row>
    <row r="14" spans="2:55">
      <c r="B14" s="64" t="s">
        <v>18</v>
      </c>
      <c r="C14" s="4" t="str">
        <f>IF(Kalba="EN",Data2!C39,Data2!B39)</f>
        <v>Kitos paslaugos ir išlaidos</v>
      </c>
      <c r="D14" s="65">
        <f>F14+NPV(FDN,G14:INDEX(G14:AJ14,PAL))</f>
        <v>0</v>
      </c>
      <c r="E14" s="65">
        <f t="shared" si="2"/>
        <v>0</v>
      </c>
      <c r="F14" s="78">
        <v>0</v>
      </c>
      <c r="G14" s="78">
        <v>0</v>
      </c>
      <c r="H14" s="78">
        <v>0</v>
      </c>
      <c r="I14" s="78">
        <v>0</v>
      </c>
      <c r="J14" s="78">
        <v>0</v>
      </c>
      <c r="K14" s="78">
        <v>0</v>
      </c>
      <c r="L14" s="78">
        <v>0</v>
      </c>
      <c r="M14" s="78">
        <v>0</v>
      </c>
      <c r="N14" s="78">
        <v>0</v>
      </c>
      <c r="O14" s="78">
        <v>0</v>
      </c>
      <c r="P14" s="78">
        <v>0</v>
      </c>
      <c r="Q14" s="78">
        <v>0</v>
      </c>
      <c r="R14" s="78">
        <v>0</v>
      </c>
      <c r="S14" s="78">
        <v>0</v>
      </c>
      <c r="T14" s="78">
        <v>0</v>
      </c>
      <c r="U14" s="78">
        <v>0</v>
      </c>
      <c r="V14" s="78">
        <v>0</v>
      </c>
      <c r="W14" s="78">
        <v>0</v>
      </c>
      <c r="X14" s="78">
        <v>0</v>
      </c>
      <c r="Y14" s="78">
        <v>0</v>
      </c>
      <c r="Z14" s="78">
        <v>0</v>
      </c>
      <c r="AA14" s="78">
        <v>0</v>
      </c>
      <c r="AB14" s="78">
        <v>0</v>
      </c>
      <c r="AC14" s="78">
        <v>0</v>
      </c>
      <c r="AD14" s="78">
        <v>0</v>
      </c>
      <c r="AE14" s="78">
        <v>0</v>
      </c>
      <c r="AF14" s="78">
        <v>0</v>
      </c>
      <c r="AG14" s="78">
        <v>0</v>
      </c>
      <c r="AH14" s="78">
        <v>0</v>
      </c>
      <c r="AI14" s="78">
        <v>0</v>
      </c>
      <c r="AJ14" s="78">
        <v>0</v>
      </c>
      <c r="AM14" s="383">
        <f>F14+NPV(SDN,G14:INDEX(G14:AJ14,PAL))</f>
        <v>0</v>
      </c>
      <c r="AN14" s="415">
        <f>IFERROR(SUMPRODUCT(F14+NPV(SDN,G14:INDEX(G14:AJ14,PAL)),Data1!D9),0)</f>
        <v>0</v>
      </c>
      <c r="AO14" s="387">
        <f t="shared" si="3"/>
        <v>0</v>
      </c>
      <c r="AP14" s="59">
        <f>IF(COUNT(F14:INDEX(F14:AJ14,PAL+1))&lt;&gt;PAL+1,"Klaida",0)</f>
        <v>0</v>
      </c>
      <c r="AQ14" s="59"/>
      <c r="AR14" s="59"/>
      <c r="AS14" s="59"/>
      <c r="AT14" s="59"/>
      <c r="AU14" s="59"/>
      <c r="AV14" s="59"/>
      <c r="AW14" s="59"/>
      <c r="AX14" s="59"/>
      <c r="AY14" s="388"/>
    </row>
    <row r="15" spans="2:55">
      <c r="B15" s="64" t="s">
        <v>294</v>
      </c>
      <c r="C15" s="4" t="str">
        <f>IF(Kalba="EN",Data2!C40,Data2!B40)</f>
        <v>Reinvesticijos </v>
      </c>
      <c r="D15" s="65">
        <f>F15+NPV(FDN,G15:INDEX(G15:AJ15,PAL))</f>
        <v>0</v>
      </c>
      <c r="E15" s="65">
        <f t="shared" si="2"/>
        <v>0</v>
      </c>
      <c r="F15" s="78">
        <v>0</v>
      </c>
      <c r="G15" s="78">
        <v>0</v>
      </c>
      <c r="H15" s="78">
        <v>0</v>
      </c>
      <c r="I15" s="78">
        <v>0</v>
      </c>
      <c r="J15" s="78">
        <v>0</v>
      </c>
      <c r="K15" s="78">
        <v>0</v>
      </c>
      <c r="L15" s="78">
        <v>0</v>
      </c>
      <c r="M15" s="78">
        <v>0</v>
      </c>
      <c r="N15" s="78">
        <v>0</v>
      </c>
      <c r="O15" s="78">
        <v>0</v>
      </c>
      <c r="P15" s="78">
        <v>0</v>
      </c>
      <c r="Q15" s="78">
        <v>0</v>
      </c>
      <c r="R15" s="78">
        <v>0</v>
      </c>
      <c r="S15" s="78">
        <v>0</v>
      </c>
      <c r="T15" s="78">
        <v>0</v>
      </c>
      <c r="U15" s="78">
        <v>0</v>
      </c>
      <c r="V15" s="78">
        <v>0</v>
      </c>
      <c r="W15" s="78">
        <v>0</v>
      </c>
      <c r="X15" s="78">
        <v>0</v>
      </c>
      <c r="Y15" s="78">
        <v>0</v>
      </c>
      <c r="Z15" s="78">
        <v>0</v>
      </c>
      <c r="AA15" s="78">
        <v>0</v>
      </c>
      <c r="AB15" s="78">
        <v>0</v>
      </c>
      <c r="AC15" s="78">
        <v>0</v>
      </c>
      <c r="AD15" s="78">
        <v>0</v>
      </c>
      <c r="AE15" s="78">
        <v>0</v>
      </c>
      <c r="AF15" s="78">
        <v>0</v>
      </c>
      <c r="AG15" s="78">
        <v>0</v>
      </c>
      <c r="AH15" s="78">
        <v>0</v>
      </c>
      <c r="AI15" s="78">
        <v>0</v>
      </c>
      <c r="AJ15" s="78">
        <v>0</v>
      </c>
      <c r="AM15" s="383">
        <f>F15+NPV(SDN,G15:INDEX(G15:AJ15,PAL))</f>
        <v>0</v>
      </c>
      <c r="AN15" s="415">
        <f>IFERROR(SUMPRODUCT(F15+NPV(SDN,G15:INDEX(G15:AJ15,PAL)),Data1!D10),0)</f>
        <v>0</v>
      </c>
      <c r="AO15" s="387">
        <f t="shared" si="3"/>
        <v>0</v>
      </c>
      <c r="AP15" s="59">
        <f>IF(COUNT(F15:INDEX(F15:AJ15,PAL+1))&lt;&gt;PAL+1,"Klaida",0)</f>
        <v>0</v>
      </c>
      <c r="AQ15" s="59"/>
      <c r="AR15" s="59"/>
      <c r="AS15" s="59"/>
      <c r="AT15" s="59"/>
      <c r="AU15" s="59"/>
      <c r="AV15" s="59"/>
      <c r="AW15" s="59"/>
      <c r="AX15" s="59"/>
      <c r="AY15" s="388"/>
    </row>
    <row r="16" spans="2:55" s="61" customFormat="1">
      <c r="B16" s="64" t="s">
        <v>20</v>
      </c>
      <c r="C16" s="4" t="str">
        <f>IF(Kalba="EN",Data2!C41,Data2!B41)</f>
        <v>Investicijų likutinė vertė</v>
      </c>
      <c r="D16" s="65">
        <f>F16+NPV(FDN,G16:INDEX(G16:AJ16,PAL))</f>
        <v>0</v>
      </c>
      <c r="E16" s="65">
        <f t="shared" si="2"/>
        <v>0</v>
      </c>
      <c r="F16" s="78">
        <v>0</v>
      </c>
      <c r="G16" s="78">
        <v>0</v>
      </c>
      <c r="H16" s="78">
        <v>0</v>
      </c>
      <c r="I16" s="78">
        <v>0</v>
      </c>
      <c r="J16" s="78">
        <v>0</v>
      </c>
      <c r="K16" s="78">
        <v>0</v>
      </c>
      <c r="L16" s="78">
        <v>0</v>
      </c>
      <c r="M16" s="78">
        <v>0</v>
      </c>
      <c r="N16" s="78">
        <v>0</v>
      </c>
      <c r="O16" s="78">
        <v>0</v>
      </c>
      <c r="P16" s="78">
        <v>0</v>
      </c>
      <c r="Q16" s="78">
        <v>0</v>
      </c>
      <c r="R16" s="78">
        <v>0</v>
      </c>
      <c r="S16" s="78">
        <v>0</v>
      </c>
      <c r="T16" s="78">
        <v>0</v>
      </c>
      <c r="U16" s="78">
        <v>0</v>
      </c>
      <c r="V16" s="78">
        <v>0</v>
      </c>
      <c r="W16" s="78">
        <v>0</v>
      </c>
      <c r="X16" s="78">
        <v>0</v>
      </c>
      <c r="Y16" s="78">
        <v>0</v>
      </c>
      <c r="Z16" s="78">
        <v>0</v>
      </c>
      <c r="AA16" s="78">
        <v>0</v>
      </c>
      <c r="AB16" s="78">
        <v>0</v>
      </c>
      <c r="AC16" s="78">
        <v>0</v>
      </c>
      <c r="AD16" s="78">
        <v>0</v>
      </c>
      <c r="AE16" s="78">
        <v>0</v>
      </c>
      <c r="AF16" s="78">
        <v>0</v>
      </c>
      <c r="AG16" s="78">
        <v>0</v>
      </c>
      <c r="AH16" s="78">
        <v>0</v>
      </c>
      <c r="AI16" s="78">
        <v>0</v>
      </c>
      <c r="AJ16" s="78">
        <v>0</v>
      </c>
      <c r="AM16" s="383">
        <f>F16+NPV(SDN,G16:INDEX(G16:AJ16,PAL))</f>
        <v>0</v>
      </c>
      <c r="AN16" s="415">
        <f>IFERROR(SUMPRODUCT(F16+NPV(SDN,G16:INDEX(G16:AJ16,PAL)),Data1!D11),0)</f>
        <v>0</v>
      </c>
      <c r="AO16" s="387">
        <f t="shared" ca="1" si="3"/>
        <v>0</v>
      </c>
      <c r="AP16" s="59">
        <f>IF(COUNT(F16:INDEX(F16:AJ16,PAL+1))&lt;&gt;PAL+1,"Klaida",0)</f>
        <v>0</v>
      </c>
      <c r="AQ16" s="59">
        <f ca="1">IF(OR(COUNTIF(F16:INDEX(F16:AJ16,PAL+1),"&gt;0")&gt;1,AND(COUNTIF(F16:INDEX(F16:AJ16,PAL+1),"&gt;0")=1,OFFSET(F16,0,PAL)=0)),"Klaida",0)</f>
        <v>0</v>
      </c>
      <c r="AR16" s="59"/>
      <c r="AS16" s="59"/>
      <c r="AT16" s="59"/>
      <c r="AU16" s="59"/>
      <c r="AV16" s="59"/>
      <c r="AW16" s="59"/>
      <c r="AX16" s="59"/>
      <c r="AY16" s="388"/>
    </row>
    <row r="17" spans="2:51" s="61" customFormat="1">
      <c r="B17" s="5" t="s">
        <v>21</v>
      </c>
      <c r="C17" s="5" t="str">
        <f>IF(Kalba="EN",Data2!C42,Data2!B42)</f>
        <v>Veiklos pajamos, iš viso</v>
      </c>
      <c r="D17" s="62">
        <f>ROUND(SUM(D18:D20),0)</f>
        <v>0</v>
      </c>
      <c r="E17" s="62">
        <f>ROUND(SUM(E18:E20),0)</f>
        <v>0</v>
      </c>
      <c r="F17" s="62">
        <f>ROUND(SUM(F18:F20),0)</f>
        <v>0</v>
      </c>
      <c r="G17" s="62">
        <f t="shared" ref="G17:AJ17" si="4">ROUND(SUM(G18:G20),0)</f>
        <v>0</v>
      </c>
      <c r="H17" s="62">
        <f t="shared" si="4"/>
        <v>0</v>
      </c>
      <c r="I17" s="62">
        <f t="shared" si="4"/>
        <v>0</v>
      </c>
      <c r="J17" s="62">
        <f t="shared" si="4"/>
        <v>0</v>
      </c>
      <c r="K17" s="62">
        <f t="shared" si="4"/>
        <v>0</v>
      </c>
      <c r="L17" s="62">
        <f t="shared" si="4"/>
        <v>0</v>
      </c>
      <c r="M17" s="62">
        <f t="shared" si="4"/>
        <v>0</v>
      </c>
      <c r="N17" s="62">
        <f t="shared" si="4"/>
        <v>0</v>
      </c>
      <c r="O17" s="62">
        <f t="shared" si="4"/>
        <v>0</v>
      </c>
      <c r="P17" s="62">
        <f t="shared" si="4"/>
        <v>0</v>
      </c>
      <c r="Q17" s="62">
        <f t="shared" si="4"/>
        <v>0</v>
      </c>
      <c r="R17" s="62">
        <f t="shared" si="4"/>
        <v>0</v>
      </c>
      <c r="S17" s="62">
        <f t="shared" si="4"/>
        <v>0</v>
      </c>
      <c r="T17" s="62">
        <f t="shared" si="4"/>
        <v>0</v>
      </c>
      <c r="U17" s="62">
        <f t="shared" si="4"/>
        <v>0</v>
      </c>
      <c r="V17" s="62">
        <f t="shared" si="4"/>
        <v>0</v>
      </c>
      <c r="W17" s="62">
        <f t="shared" si="4"/>
        <v>0</v>
      </c>
      <c r="X17" s="62">
        <f t="shared" si="4"/>
        <v>0</v>
      </c>
      <c r="Y17" s="62">
        <f t="shared" si="4"/>
        <v>0</v>
      </c>
      <c r="Z17" s="62">
        <f t="shared" si="4"/>
        <v>0</v>
      </c>
      <c r="AA17" s="62">
        <f t="shared" si="4"/>
        <v>0</v>
      </c>
      <c r="AB17" s="62">
        <f t="shared" si="4"/>
        <v>0</v>
      </c>
      <c r="AC17" s="62">
        <f t="shared" si="4"/>
        <v>0</v>
      </c>
      <c r="AD17" s="62">
        <f t="shared" si="4"/>
        <v>0</v>
      </c>
      <c r="AE17" s="62">
        <f t="shared" si="4"/>
        <v>0</v>
      </c>
      <c r="AF17" s="62">
        <f t="shared" si="4"/>
        <v>0</v>
      </c>
      <c r="AG17" s="62">
        <f t="shared" si="4"/>
        <v>0</v>
      </c>
      <c r="AH17" s="62">
        <f t="shared" si="4"/>
        <v>0</v>
      </c>
      <c r="AI17" s="62">
        <f t="shared" si="4"/>
        <v>0</v>
      </c>
      <c r="AJ17" s="62">
        <f t="shared" si="4"/>
        <v>0</v>
      </c>
      <c r="AM17" s="382">
        <f>ROUND(SUM(AM18:AM20),0)</f>
        <v>0</v>
      </c>
      <c r="AN17" s="382">
        <f>ROUND(SUM(AN18:AN20),0)</f>
        <v>0</v>
      </c>
      <c r="AO17" s="389"/>
      <c r="AP17" s="63"/>
      <c r="AQ17" s="63"/>
      <c r="AR17" s="63"/>
      <c r="AS17" s="63"/>
      <c r="AT17" s="63"/>
      <c r="AU17" s="63"/>
      <c r="AV17" s="63"/>
      <c r="AW17" s="63"/>
      <c r="AX17" s="63"/>
      <c r="AY17" s="390"/>
    </row>
    <row r="18" spans="2:51">
      <c r="B18" s="64" t="s">
        <v>22</v>
      </c>
      <c r="C18" s="4" t="str">
        <f>IF(Kalba="EN",Data2!C43,Data2!B43)</f>
        <v>Prekių pardavimo pajamos</v>
      </c>
      <c r="D18" s="65">
        <f>F18+NPV(FDN,G18:INDEX(G18:AJ18,PAL))</f>
        <v>0</v>
      </c>
      <c r="E18" s="65">
        <f>SUMIF($F$5:$AJ$5,"&lt;="&amp;PAL,$F18:$AJ18)</f>
        <v>0</v>
      </c>
      <c r="F18" s="78">
        <v>0</v>
      </c>
      <c r="G18" s="78">
        <v>0</v>
      </c>
      <c r="H18" s="78">
        <v>0</v>
      </c>
      <c r="I18" s="78">
        <v>0</v>
      </c>
      <c r="J18" s="78">
        <v>0</v>
      </c>
      <c r="K18" s="78">
        <v>0</v>
      </c>
      <c r="L18" s="78">
        <v>0</v>
      </c>
      <c r="M18" s="78">
        <v>0</v>
      </c>
      <c r="N18" s="78">
        <v>0</v>
      </c>
      <c r="O18" s="78">
        <v>0</v>
      </c>
      <c r="P18" s="78">
        <v>0</v>
      </c>
      <c r="Q18" s="78">
        <v>0</v>
      </c>
      <c r="R18" s="78">
        <v>0</v>
      </c>
      <c r="S18" s="78">
        <v>0</v>
      </c>
      <c r="T18" s="78">
        <v>0</v>
      </c>
      <c r="U18" s="78">
        <v>0</v>
      </c>
      <c r="V18" s="78">
        <v>0</v>
      </c>
      <c r="W18" s="78">
        <v>0</v>
      </c>
      <c r="X18" s="78">
        <v>0</v>
      </c>
      <c r="Y18" s="78">
        <v>0</v>
      </c>
      <c r="Z18" s="78">
        <v>0</v>
      </c>
      <c r="AA18" s="78">
        <v>0</v>
      </c>
      <c r="AB18" s="78">
        <v>0</v>
      </c>
      <c r="AC18" s="78">
        <v>0</v>
      </c>
      <c r="AD18" s="78">
        <v>0</v>
      </c>
      <c r="AE18" s="78">
        <v>0</v>
      </c>
      <c r="AF18" s="78">
        <v>0</v>
      </c>
      <c r="AG18" s="78">
        <v>0</v>
      </c>
      <c r="AH18" s="78">
        <v>0</v>
      </c>
      <c r="AI18" s="78">
        <v>0</v>
      </c>
      <c r="AJ18" s="78">
        <v>0</v>
      </c>
      <c r="AM18" s="383">
        <f>F18+NPV(SDN,G18:INDEX(G18:AJ18,PAL))</f>
        <v>0</v>
      </c>
      <c r="AN18" s="415">
        <f>F18+NPV(SDN,G18:INDEX(G18:AJ18,PAL))</f>
        <v>0</v>
      </c>
      <c r="AO18" s="387">
        <f t="shared" si="3"/>
        <v>0</v>
      </c>
      <c r="AP18" s="59">
        <f>IF(COUNT(F18:INDEX(F18:AJ18,PAL+1))&lt;&gt;PAL+1,"Klaida",0)</f>
        <v>0</v>
      </c>
      <c r="AQ18" s="59"/>
      <c r="AR18" s="59"/>
      <c r="AS18" s="59"/>
      <c r="AT18" s="59"/>
      <c r="AU18" s="59"/>
      <c r="AV18" s="59"/>
      <c r="AW18" s="59"/>
      <c r="AX18" s="59"/>
      <c r="AY18" s="388"/>
    </row>
    <row r="19" spans="2:51">
      <c r="B19" s="64" t="s">
        <v>23</v>
      </c>
      <c r="C19" s="4" t="str">
        <f>IF(Kalba="EN",Data2!C44,Data2!B44)</f>
        <v>Paslaugų suteikimo pajamos</v>
      </c>
      <c r="D19" s="65">
        <f>F19+NPV(FDN,G19:INDEX(G19:AJ19,PAL))</f>
        <v>0</v>
      </c>
      <c r="E19" s="65">
        <f>SUMIF($F$5:$AJ$5,"&lt;="&amp;PAL,$F19:$AJ19)</f>
        <v>0</v>
      </c>
      <c r="F19" s="78">
        <v>0</v>
      </c>
      <c r="G19" s="78">
        <v>0</v>
      </c>
      <c r="H19" s="78">
        <v>0</v>
      </c>
      <c r="I19" s="78">
        <v>0</v>
      </c>
      <c r="J19" s="78">
        <v>0</v>
      </c>
      <c r="K19" s="78">
        <v>0</v>
      </c>
      <c r="L19" s="78">
        <v>0</v>
      </c>
      <c r="M19" s="78">
        <v>0</v>
      </c>
      <c r="N19" s="78">
        <v>0</v>
      </c>
      <c r="O19" s="78">
        <v>0</v>
      </c>
      <c r="P19" s="78">
        <v>0</v>
      </c>
      <c r="Q19" s="78">
        <v>0</v>
      </c>
      <c r="R19" s="78">
        <v>0</v>
      </c>
      <c r="S19" s="78">
        <v>0</v>
      </c>
      <c r="T19" s="78">
        <v>0</v>
      </c>
      <c r="U19" s="78">
        <v>0</v>
      </c>
      <c r="V19" s="78">
        <v>0</v>
      </c>
      <c r="W19" s="78">
        <v>0</v>
      </c>
      <c r="X19" s="78">
        <v>0</v>
      </c>
      <c r="Y19" s="78">
        <v>0</v>
      </c>
      <c r="Z19" s="78">
        <v>0</v>
      </c>
      <c r="AA19" s="78">
        <v>0</v>
      </c>
      <c r="AB19" s="78">
        <v>0</v>
      </c>
      <c r="AC19" s="78">
        <v>0</v>
      </c>
      <c r="AD19" s="78">
        <v>0</v>
      </c>
      <c r="AE19" s="78">
        <v>0</v>
      </c>
      <c r="AF19" s="78">
        <v>0</v>
      </c>
      <c r="AG19" s="78">
        <v>0</v>
      </c>
      <c r="AH19" s="78">
        <v>0</v>
      </c>
      <c r="AI19" s="78">
        <v>0</v>
      </c>
      <c r="AJ19" s="78">
        <v>0</v>
      </c>
      <c r="AM19" s="383">
        <f>F19+NPV(SDN,G19:INDEX(G19:AJ19,PAL))</f>
        <v>0</v>
      </c>
      <c r="AN19" s="415">
        <f>F19+NPV(SDN,G19:INDEX(G19:AJ19,PAL))</f>
        <v>0</v>
      </c>
      <c r="AO19" s="387">
        <f t="shared" si="3"/>
        <v>0</v>
      </c>
      <c r="AP19" s="59">
        <f>IF(COUNT(F19:INDEX(F19:AJ19,PAL+1))&lt;&gt;PAL+1,"Klaida",0)</f>
        <v>0</v>
      </c>
      <c r="AQ19" s="59"/>
      <c r="AR19" s="59"/>
      <c r="AS19" s="59"/>
      <c r="AT19" s="59"/>
      <c r="AU19" s="59"/>
      <c r="AV19" s="59"/>
      <c r="AW19" s="59"/>
      <c r="AX19" s="59"/>
      <c r="AY19" s="388"/>
    </row>
    <row r="20" spans="2:51">
      <c r="B20" s="64" t="s">
        <v>24</v>
      </c>
      <c r="C20" s="4" t="str">
        <f>IF(Kalba="EN",Data2!C45,Data2!B45)</f>
        <v>Finansinės ir investicinės veiklos bei kitos pajamos</v>
      </c>
      <c r="D20" s="65">
        <f>F20+NPV(FDN,G20:INDEX(G20:AJ20,PAL))</f>
        <v>0</v>
      </c>
      <c r="E20" s="65">
        <f>SUMIF($F$5:$AJ$5,"&lt;="&amp;PAL,$F20:$AJ20)</f>
        <v>0</v>
      </c>
      <c r="F20" s="78">
        <v>0</v>
      </c>
      <c r="G20" s="78">
        <v>0</v>
      </c>
      <c r="H20" s="78">
        <v>0</v>
      </c>
      <c r="I20" s="78">
        <v>0</v>
      </c>
      <c r="J20" s="78">
        <v>0</v>
      </c>
      <c r="K20" s="78">
        <v>0</v>
      </c>
      <c r="L20" s="78">
        <v>0</v>
      </c>
      <c r="M20" s="78">
        <v>0</v>
      </c>
      <c r="N20" s="78">
        <v>0</v>
      </c>
      <c r="O20" s="78">
        <v>0</v>
      </c>
      <c r="P20" s="78">
        <v>0</v>
      </c>
      <c r="Q20" s="78">
        <v>0</v>
      </c>
      <c r="R20" s="78">
        <v>0</v>
      </c>
      <c r="S20" s="78">
        <v>0</v>
      </c>
      <c r="T20" s="78">
        <v>0</v>
      </c>
      <c r="U20" s="78">
        <v>0</v>
      </c>
      <c r="V20" s="78">
        <v>0</v>
      </c>
      <c r="W20" s="78">
        <v>0</v>
      </c>
      <c r="X20" s="78">
        <v>0</v>
      </c>
      <c r="Y20" s="78">
        <v>0</v>
      </c>
      <c r="Z20" s="78">
        <v>0</v>
      </c>
      <c r="AA20" s="78">
        <v>0</v>
      </c>
      <c r="AB20" s="78">
        <v>0</v>
      </c>
      <c r="AC20" s="78">
        <v>0</v>
      </c>
      <c r="AD20" s="78">
        <v>0</v>
      </c>
      <c r="AE20" s="78">
        <v>0</v>
      </c>
      <c r="AF20" s="78">
        <v>0</v>
      </c>
      <c r="AG20" s="78">
        <v>0</v>
      </c>
      <c r="AH20" s="78">
        <v>0</v>
      </c>
      <c r="AI20" s="78">
        <v>0</v>
      </c>
      <c r="AJ20" s="78">
        <v>0</v>
      </c>
      <c r="AM20" s="383">
        <f>F20+NPV(SDN,G20:INDEX(G20:AJ20,PAL))</f>
        <v>0</v>
      </c>
      <c r="AN20" s="415">
        <f>F20+NPV(SDN,G20:INDEX(G20:AJ20,PAL))</f>
        <v>0</v>
      </c>
      <c r="AO20" s="387">
        <f t="shared" si="3"/>
        <v>0</v>
      </c>
      <c r="AP20" s="59">
        <f>IF(COUNT(F20:INDEX(F20:AJ20,PAL+1))&lt;&gt;PAL+1,"Klaida",0)</f>
        <v>0</v>
      </c>
      <c r="AQ20" s="59"/>
      <c r="AR20" s="59"/>
      <c r="AS20" s="59"/>
      <c r="AT20" s="59"/>
      <c r="AU20" s="59"/>
      <c r="AV20" s="59"/>
      <c r="AW20" s="59"/>
      <c r="AX20" s="59"/>
      <c r="AY20" s="388"/>
    </row>
    <row r="21" spans="2:51" s="61" customFormat="1">
      <c r="B21" s="5" t="s">
        <v>25</v>
      </c>
      <c r="C21" s="5" t="str">
        <f>IF(Kalba="EN",Data2!C46,Data2!B46)</f>
        <v>Veiklos ir finansinės išlaidos, iš viso</v>
      </c>
      <c r="D21" s="62">
        <f>ROUND(SUM(D22,D29),0)</f>
        <v>0</v>
      </c>
      <c r="E21" s="62">
        <f>ROUND(SUM(E22,E29),0)</f>
        <v>0</v>
      </c>
      <c r="F21" s="62">
        <f t="shared" ref="F21:AJ21" si="5">ROUND(SUM(F22,F29),0)</f>
        <v>0</v>
      </c>
      <c r="G21" s="62">
        <f t="shared" si="5"/>
        <v>0</v>
      </c>
      <c r="H21" s="62">
        <f t="shared" si="5"/>
        <v>0</v>
      </c>
      <c r="I21" s="62">
        <f t="shared" si="5"/>
        <v>0</v>
      </c>
      <c r="J21" s="62">
        <f t="shared" si="5"/>
        <v>0</v>
      </c>
      <c r="K21" s="62">
        <f t="shared" si="5"/>
        <v>0</v>
      </c>
      <c r="L21" s="62">
        <f t="shared" si="5"/>
        <v>0</v>
      </c>
      <c r="M21" s="62">
        <f t="shared" si="5"/>
        <v>0</v>
      </c>
      <c r="N21" s="62">
        <f t="shared" si="5"/>
        <v>0</v>
      </c>
      <c r="O21" s="62">
        <f t="shared" si="5"/>
        <v>0</v>
      </c>
      <c r="P21" s="62">
        <f t="shared" si="5"/>
        <v>0</v>
      </c>
      <c r="Q21" s="62">
        <f t="shared" si="5"/>
        <v>0</v>
      </c>
      <c r="R21" s="62">
        <f t="shared" si="5"/>
        <v>0</v>
      </c>
      <c r="S21" s="62">
        <f t="shared" si="5"/>
        <v>0</v>
      </c>
      <c r="T21" s="62">
        <f t="shared" si="5"/>
        <v>0</v>
      </c>
      <c r="U21" s="62">
        <f t="shared" si="5"/>
        <v>0</v>
      </c>
      <c r="V21" s="62">
        <f t="shared" si="5"/>
        <v>0</v>
      </c>
      <c r="W21" s="62">
        <f t="shared" si="5"/>
        <v>0</v>
      </c>
      <c r="X21" s="62">
        <f t="shared" si="5"/>
        <v>0</v>
      </c>
      <c r="Y21" s="62">
        <f t="shared" si="5"/>
        <v>0</v>
      </c>
      <c r="Z21" s="62">
        <f t="shared" si="5"/>
        <v>0</v>
      </c>
      <c r="AA21" s="62">
        <f t="shared" si="5"/>
        <v>0</v>
      </c>
      <c r="AB21" s="62">
        <f t="shared" si="5"/>
        <v>0</v>
      </c>
      <c r="AC21" s="62">
        <f t="shared" si="5"/>
        <v>0</v>
      </c>
      <c r="AD21" s="62">
        <f t="shared" si="5"/>
        <v>0</v>
      </c>
      <c r="AE21" s="62">
        <f t="shared" si="5"/>
        <v>0</v>
      </c>
      <c r="AF21" s="62">
        <f t="shared" si="5"/>
        <v>0</v>
      </c>
      <c r="AG21" s="62">
        <f t="shared" si="5"/>
        <v>0</v>
      </c>
      <c r="AH21" s="62">
        <f t="shared" si="5"/>
        <v>0</v>
      </c>
      <c r="AI21" s="62">
        <f t="shared" si="5"/>
        <v>0</v>
      </c>
      <c r="AJ21" s="62">
        <f t="shared" si="5"/>
        <v>0</v>
      </c>
      <c r="AM21" s="382">
        <f>ROUND(SUM(AM22,AM29),0)</f>
        <v>0</v>
      </c>
      <c r="AN21" s="382">
        <f>ROUND(SUM(AN22,AN29),0)</f>
        <v>0</v>
      </c>
      <c r="AO21" s="389"/>
      <c r="AP21" s="63"/>
      <c r="AQ21" s="63"/>
      <c r="AR21" s="63"/>
      <c r="AS21" s="63"/>
      <c r="AT21" s="63"/>
      <c r="AU21" s="63"/>
      <c r="AV21" s="63"/>
      <c r="AW21" s="63"/>
      <c r="AX21" s="63"/>
      <c r="AY21" s="390"/>
    </row>
    <row r="22" spans="2:51" s="61" customFormat="1">
      <c r="B22" s="66" t="s">
        <v>297</v>
      </c>
      <c r="C22" s="5" t="str">
        <f>IF(Kalba="EN",Data2!C47,Data2!B47)</f>
        <v>Veiklos išlaidos</v>
      </c>
      <c r="D22" s="62">
        <f>ROUND(SUM(D23:D28),0)</f>
        <v>0</v>
      </c>
      <c r="E22" s="62">
        <f>ROUND(SUM(E23:E28),0)</f>
        <v>0</v>
      </c>
      <c r="F22" s="62">
        <f t="shared" ref="F22:AJ22" si="6">ROUND(SUM(F23:F28),0)</f>
        <v>0</v>
      </c>
      <c r="G22" s="62">
        <f t="shared" si="6"/>
        <v>0</v>
      </c>
      <c r="H22" s="62">
        <f t="shared" si="6"/>
        <v>0</v>
      </c>
      <c r="I22" s="62">
        <f t="shared" si="6"/>
        <v>0</v>
      </c>
      <c r="J22" s="62">
        <f t="shared" si="6"/>
        <v>0</v>
      </c>
      <c r="K22" s="62">
        <f t="shared" si="6"/>
        <v>0</v>
      </c>
      <c r="L22" s="62">
        <f t="shared" si="6"/>
        <v>0</v>
      </c>
      <c r="M22" s="62">
        <f t="shared" si="6"/>
        <v>0</v>
      </c>
      <c r="N22" s="62">
        <f t="shared" si="6"/>
        <v>0</v>
      </c>
      <c r="O22" s="62">
        <f t="shared" si="6"/>
        <v>0</v>
      </c>
      <c r="P22" s="62">
        <f t="shared" si="6"/>
        <v>0</v>
      </c>
      <c r="Q22" s="62">
        <f t="shared" si="6"/>
        <v>0</v>
      </c>
      <c r="R22" s="62">
        <f t="shared" si="6"/>
        <v>0</v>
      </c>
      <c r="S22" s="62">
        <f t="shared" si="6"/>
        <v>0</v>
      </c>
      <c r="T22" s="62">
        <f t="shared" si="6"/>
        <v>0</v>
      </c>
      <c r="U22" s="62">
        <f t="shared" si="6"/>
        <v>0</v>
      </c>
      <c r="V22" s="62">
        <f t="shared" si="6"/>
        <v>0</v>
      </c>
      <c r="W22" s="62">
        <f t="shared" si="6"/>
        <v>0</v>
      </c>
      <c r="X22" s="62">
        <f t="shared" si="6"/>
        <v>0</v>
      </c>
      <c r="Y22" s="62">
        <f t="shared" si="6"/>
        <v>0</v>
      </c>
      <c r="Z22" s="62">
        <f t="shared" si="6"/>
        <v>0</v>
      </c>
      <c r="AA22" s="62">
        <f t="shared" si="6"/>
        <v>0</v>
      </c>
      <c r="AB22" s="62">
        <f t="shared" si="6"/>
        <v>0</v>
      </c>
      <c r="AC22" s="62">
        <f t="shared" si="6"/>
        <v>0</v>
      </c>
      <c r="AD22" s="62">
        <f t="shared" si="6"/>
        <v>0</v>
      </c>
      <c r="AE22" s="62">
        <f t="shared" si="6"/>
        <v>0</v>
      </c>
      <c r="AF22" s="62">
        <f t="shared" si="6"/>
        <v>0</v>
      </c>
      <c r="AG22" s="62">
        <f t="shared" si="6"/>
        <v>0</v>
      </c>
      <c r="AH22" s="62">
        <f t="shared" si="6"/>
        <v>0</v>
      </c>
      <c r="AI22" s="62">
        <f t="shared" si="6"/>
        <v>0</v>
      </c>
      <c r="AJ22" s="62">
        <f t="shared" si="6"/>
        <v>0</v>
      </c>
      <c r="AM22" s="382">
        <f>ROUND(SUM(AM23:AM28),0)</f>
        <v>0</v>
      </c>
      <c r="AN22" s="382">
        <f>ROUND(SUM(AN23:AN28),0)</f>
        <v>0</v>
      </c>
      <c r="AO22" s="389"/>
      <c r="AP22" s="63"/>
      <c r="AQ22" s="63"/>
      <c r="AR22" s="63"/>
      <c r="AS22" s="63"/>
      <c r="AT22" s="63"/>
      <c r="AU22" s="63"/>
      <c r="AV22" s="63"/>
      <c r="AW22" s="63"/>
      <c r="AX22" s="63"/>
      <c r="AY22" s="390"/>
    </row>
    <row r="23" spans="2:51">
      <c r="B23" s="64" t="s">
        <v>298</v>
      </c>
      <c r="C23" s="4" t="str">
        <f>IF(Kalba="EN",Data2!C48,Data2!B48)</f>
        <v>Žaliavos</v>
      </c>
      <c r="D23" s="65">
        <f>F23+NPV(FDN,G23:INDEX(G23:AJ23,PAL))</f>
        <v>0</v>
      </c>
      <c r="E23" s="65">
        <f t="shared" ref="E23:E29" si="7">SUMIF($F$5:$AJ$5,"&lt;="&amp;PAL,$F23:$AJ23)</f>
        <v>0</v>
      </c>
      <c r="F23" s="78">
        <v>0</v>
      </c>
      <c r="G23" s="78">
        <v>0</v>
      </c>
      <c r="H23" s="78">
        <v>0</v>
      </c>
      <c r="I23" s="78">
        <v>0</v>
      </c>
      <c r="J23" s="78">
        <v>0</v>
      </c>
      <c r="K23" s="78">
        <v>0</v>
      </c>
      <c r="L23" s="78">
        <v>0</v>
      </c>
      <c r="M23" s="78">
        <v>0</v>
      </c>
      <c r="N23" s="78">
        <v>0</v>
      </c>
      <c r="O23" s="78">
        <v>0</v>
      </c>
      <c r="P23" s="78">
        <v>0</v>
      </c>
      <c r="Q23" s="78">
        <v>0</v>
      </c>
      <c r="R23" s="78">
        <v>0</v>
      </c>
      <c r="S23" s="78">
        <v>0</v>
      </c>
      <c r="T23" s="78">
        <v>0</v>
      </c>
      <c r="U23" s="78">
        <v>0</v>
      </c>
      <c r="V23" s="78">
        <v>0</v>
      </c>
      <c r="W23" s="78">
        <v>0</v>
      </c>
      <c r="X23" s="78">
        <v>0</v>
      </c>
      <c r="Y23" s="78">
        <v>0</v>
      </c>
      <c r="Z23" s="78">
        <v>0</v>
      </c>
      <c r="AA23" s="78">
        <v>0</v>
      </c>
      <c r="AB23" s="78">
        <v>0</v>
      </c>
      <c r="AC23" s="78">
        <v>0</v>
      </c>
      <c r="AD23" s="78">
        <v>0</v>
      </c>
      <c r="AE23" s="78">
        <v>0</v>
      </c>
      <c r="AF23" s="78">
        <v>0</v>
      </c>
      <c r="AG23" s="78">
        <v>0</v>
      </c>
      <c r="AH23" s="78">
        <v>0</v>
      </c>
      <c r="AI23" s="78">
        <v>0</v>
      </c>
      <c r="AJ23" s="78">
        <v>0</v>
      </c>
      <c r="AM23" s="383">
        <f>F23+NPV(SDN,G23:INDEX(G23:AJ23,PAL))</f>
        <v>0</v>
      </c>
      <c r="AN23" s="415">
        <f>F23+NPV(SDN,G23:INDEX(G23:AJ23,PAL))</f>
        <v>0</v>
      </c>
      <c r="AO23" s="387">
        <f t="shared" ref="AO23:AO29" si="8">IF(COUNTIF(AP23:AY23,"Klaida")&gt;0,1,0)</f>
        <v>0</v>
      </c>
      <c r="AP23" s="59">
        <f>IF(COUNT(F23:INDEX(F23:AJ23,PAL+1))&lt;&gt;PAL+1,"Klaida",0)</f>
        <v>0</v>
      </c>
      <c r="AQ23" s="59"/>
      <c r="AR23" s="59"/>
      <c r="AS23" s="59"/>
      <c r="AT23" s="59"/>
      <c r="AU23" s="59"/>
      <c r="AV23" s="59"/>
      <c r="AW23" s="59"/>
      <c r="AX23" s="59"/>
      <c r="AY23" s="388"/>
    </row>
    <row r="24" spans="2:51">
      <c r="B24" s="64" t="s">
        <v>299</v>
      </c>
      <c r="C24" s="4" t="str">
        <f>IF(Kalba="EN",Data2!C49,Data2!B49)</f>
        <v>Darbo užmokesčio išlaidos</v>
      </c>
      <c r="D24" s="65">
        <f>F24+NPV(FDN,G24:INDEX(G24:AJ24,PAL))</f>
        <v>0</v>
      </c>
      <c r="E24" s="65">
        <f t="shared" si="7"/>
        <v>0</v>
      </c>
      <c r="F24" s="78">
        <v>0</v>
      </c>
      <c r="G24" s="78">
        <v>0</v>
      </c>
      <c r="H24" s="78">
        <v>0</v>
      </c>
      <c r="I24" s="78">
        <v>0</v>
      </c>
      <c r="J24" s="78">
        <v>0</v>
      </c>
      <c r="K24" s="78">
        <v>0</v>
      </c>
      <c r="L24" s="78">
        <v>0</v>
      </c>
      <c r="M24" s="78">
        <v>0</v>
      </c>
      <c r="N24" s="78">
        <v>0</v>
      </c>
      <c r="O24" s="78">
        <v>0</v>
      </c>
      <c r="P24" s="78">
        <v>0</v>
      </c>
      <c r="Q24" s="78">
        <v>0</v>
      </c>
      <c r="R24" s="78">
        <v>0</v>
      </c>
      <c r="S24" s="78">
        <v>0</v>
      </c>
      <c r="T24" s="78">
        <v>0</v>
      </c>
      <c r="U24" s="78">
        <v>0</v>
      </c>
      <c r="V24" s="78">
        <v>0</v>
      </c>
      <c r="W24" s="78">
        <v>0</v>
      </c>
      <c r="X24" s="78">
        <v>0</v>
      </c>
      <c r="Y24" s="78">
        <v>0</v>
      </c>
      <c r="Z24" s="78">
        <v>0</v>
      </c>
      <c r="AA24" s="78">
        <v>0</v>
      </c>
      <c r="AB24" s="78">
        <v>0</v>
      </c>
      <c r="AC24" s="78">
        <v>0</v>
      </c>
      <c r="AD24" s="78">
        <v>0</v>
      </c>
      <c r="AE24" s="78">
        <v>0</v>
      </c>
      <c r="AF24" s="78">
        <v>0</v>
      </c>
      <c r="AG24" s="78">
        <v>0</v>
      </c>
      <c r="AH24" s="78">
        <v>0</v>
      </c>
      <c r="AI24" s="78">
        <v>0</v>
      </c>
      <c r="AJ24" s="78">
        <v>0</v>
      </c>
      <c r="AM24" s="383">
        <f>F24+NPV(SDN,G24:INDEX(G24:AJ24,PAL))</f>
        <v>0</v>
      </c>
      <c r="AN24" s="415">
        <f>F24+NPV(SDN,G24:INDEX(G24:AJ24,PAL))</f>
        <v>0</v>
      </c>
      <c r="AO24" s="387">
        <f t="shared" si="8"/>
        <v>0</v>
      </c>
      <c r="AP24" s="59">
        <f>IF(COUNT(F24:INDEX(F24:AJ24,PAL+1))&lt;&gt;PAL+1,"Klaida",0)</f>
        <v>0</v>
      </c>
      <c r="AQ24" s="59"/>
      <c r="AR24" s="59"/>
      <c r="AS24" s="59"/>
      <c r="AT24" s="59"/>
      <c r="AU24" s="59"/>
      <c r="AV24" s="59"/>
      <c r="AW24" s="59"/>
      <c r="AX24" s="59"/>
      <c r="AY24" s="388"/>
    </row>
    <row r="25" spans="2:51">
      <c r="B25" s="64" t="s">
        <v>300</v>
      </c>
      <c r="C25" s="4" t="str">
        <f>IF(Kalba="EN",Data2!C50,Data2!B50)</f>
        <v>Elektros energijos išlaidos</v>
      </c>
      <c r="D25" s="65">
        <f>F25+NPV(FDN,G25:INDEX(G25:AJ25,PAL))</f>
        <v>0</v>
      </c>
      <c r="E25" s="65">
        <f t="shared" si="7"/>
        <v>0</v>
      </c>
      <c r="F25" s="78">
        <v>0</v>
      </c>
      <c r="G25" s="78">
        <v>0</v>
      </c>
      <c r="H25" s="78">
        <v>0</v>
      </c>
      <c r="I25" s="78">
        <v>0</v>
      </c>
      <c r="J25" s="78">
        <v>0</v>
      </c>
      <c r="K25" s="78">
        <v>0</v>
      </c>
      <c r="L25" s="78">
        <v>0</v>
      </c>
      <c r="M25" s="78">
        <v>0</v>
      </c>
      <c r="N25" s="78">
        <v>0</v>
      </c>
      <c r="O25" s="78">
        <v>0</v>
      </c>
      <c r="P25" s="78">
        <v>0</v>
      </c>
      <c r="Q25" s="78">
        <v>0</v>
      </c>
      <c r="R25" s="78">
        <v>0</v>
      </c>
      <c r="S25" s="78">
        <v>0</v>
      </c>
      <c r="T25" s="78">
        <v>0</v>
      </c>
      <c r="U25" s="78">
        <v>0</v>
      </c>
      <c r="V25" s="78">
        <v>0</v>
      </c>
      <c r="W25" s="78">
        <v>0</v>
      </c>
      <c r="X25" s="78">
        <v>0</v>
      </c>
      <c r="Y25" s="78">
        <v>0</v>
      </c>
      <c r="Z25" s="78">
        <v>0</v>
      </c>
      <c r="AA25" s="78">
        <v>0</v>
      </c>
      <c r="AB25" s="78">
        <v>0</v>
      </c>
      <c r="AC25" s="78">
        <v>0</v>
      </c>
      <c r="AD25" s="78">
        <v>0</v>
      </c>
      <c r="AE25" s="78">
        <v>0</v>
      </c>
      <c r="AF25" s="78">
        <v>0</v>
      </c>
      <c r="AG25" s="78">
        <v>0</v>
      </c>
      <c r="AH25" s="78">
        <v>0</v>
      </c>
      <c r="AI25" s="78">
        <v>0</v>
      </c>
      <c r="AJ25" s="78">
        <v>0</v>
      </c>
      <c r="AM25" s="383">
        <f>F25+NPV(SDN,G25:INDEX(G25:AJ25,PAL))</f>
        <v>0</v>
      </c>
      <c r="AN25" s="415">
        <f>F25+NPV(SDN,G25:INDEX(G25:AJ25,PAL))</f>
        <v>0</v>
      </c>
      <c r="AO25" s="387">
        <f t="shared" si="8"/>
        <v>0</v>
      </c>
      <c r="AP25" s="59">
        <f>IF(COUNT(F25:INDEX(F25:AJ25,PAL+1))&lt;&gt;PAL+1,"Klaida",0)</f>
        <v>0</v>
      </c>
      <c r="AQ25" s="59"/>
      <c r="AR25" s="59"/>
      <c r="AS25" s="59"/>
      <c r="AT25" s="59"/>
      <c r="AU25" s="59"/>
      <c r="AV25" s="59"/>
      <c r="AW25" s="59"/>
      <c r="AX25" s="59"/>
      <c r="AY25" s="388"/>
    </row>
    <row r="26" spans="2:51">
      <c r="B26" s="64" t="s">
        <v>301</v>
      </c>
      <c r="C26" s="4" t="str">
        <f>IF(Kalba="EN",Data2!C51,Data2!B51)</f>
        <v>Šildymo (išskyrus elektrą) išlaidos</v>
      </c>
      <c r="D26" s="65">
        <f>F26+NPV(FDN,G26:INDEX(G26:AJ26,PAL))</f>
        <v>0</v>
      </c>
      <c r="E26" s="65">
        <f t="shared" si="7"/>
        <v>0</v>
      </c>
      <c r="F26" s="78">
        <v>0</v>
      </c>
      <c r="G26" s="78">
        <v>0</v>
      </c>
      <c r="H26" s="78">
        <v>0</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c r="AI26" s="78">
        <v>0</v>
      </c>
      <c r="AJ26" s="78">
        <v>0</v>
      </c>
      <c r="AM26" s="383">
        <f>F26+NPV(SDN,G26:INDEX(G26:AJ26,PAL))</f>
        <v>0</v>
      </c>
      <c r="AN26" s="415">
        <f>F26+NPV(SDN,G26:INDEX(G26:AJ26,PAL))</f>
        <v>0</v>
      </c>
      <c r="AO26" s="387">
        <f t="shared" si="8"/>
        <v>0</v>
      </c>
      <c r="AP26" s="59">
        <f>IF(COUNT(F26:INDEX(F26:AJ26,PAL+1))&lt;&gt;PAL+1,"Klaida",0)</f>
        <v>0</v>
      </c>
      <c r="AQ26" s="59"/>
      <c r="AR26" s="59"/>
      <c r="AS26" s="59"/>
      <c r="AT26" s="59"/>
      <c r="AU26" s="59"/>
      <c r="AV26" s="59"/>
      <c r="AW26" s="59"/>
      <c r="AX26" s="59"/>
      <c r="AY26" s="388"/>
    </row>
    <row r="27" spans="2:51">
      <c r="B27" s="64" t="s">
        <v>303</v>
      </c>
      <c r="C27" s="4" t="str">
        <f>IF(Kalba="EN",Data2!C52,Data2!B52)</f>
        <v>Infrastruktūros būklės palaikymo išlaidos</v>
      </c>
      <c r="D27" s="65">
        <f>F27+NPV(FDN,G27:INDEX(G27:AJ27,PAL))</f>
        <v>0</v>
      </c>
      <c r="E27" s="65">
        <f t="shared" si="7"/>
        <v>0</v>
      </c>
      <c r="F27" s="78">
        <v>0</v>
      </c>
      <c r="G27" s="78">
        <v>0</v>
      </c>
      <c r="H27" s="78">
        <v>0</v>
      </c>
      <c r="I27" s="78">
        <v>0</v>
      </c>
      <c r="J27" s="78">
        <v>0</v>
      </c>
      <c r="K27" s="78">
        <v>0</v>
      </c>
      <c r="L27" s="78">
        <v>0</v>
      </c>
      <c r="M27" s="78">
        <v>0</v>
      </c>
      <c r="N27" s="78">
        <v>0</v>
      </c>
      <c r="O27" s="78">
        <v>0</v>
      </c>
      <c r="P27" s="78">
        <v>0</v>
      </c>
      <c r="Q27" s="78">
        <v>0</v>
      </c>
      <c r="R27" s="78">
        <v>0</v>
      </c>
      <c r="S27" s="78">
        <v>0</v>
      </c>
      <c r="T27" s="78">
        <v>0</v>
      </c>
      <c r="U27" s="78">
        <v>0</v>
      </c>
      <c r="V27" s="78">
        <v>0</v>
      </c>
      <c r="W27" s="78">
        <v>0</v>
      </c>
      <c r="X27" s="78">
        <v>0</v>
      </c>
      <c r="Y27" s="78">
        <v>0</v>
      </c>
      <c r="Z27" s="78">
        <v>0</v>
      </c>
      <c r="AA27" s="78">
        <v>0</v>
      </c>
      <c r="AB27" s="78">
        <v>0</v>
      </c>
      <c r="AC27" s="78">
        <v>0</v>
      </c>
      <c r="AD27" s="78">
        <v>0</v>
      </c>
      <c r="AE27" s="78">
        <v>0</v>
      </c>
      <c r="AF27" s="78">
        <v>0</v>
      </c>
      <c r="AG27" s="78">
        <v>0</v>
      </c>
      <c r="AH27" s="78">
        <v>0</v>
      </c>
      <c r="AI27" s="78">
        <v>0</v>
      </c>
      <c r="AJ27" s="78">
        <v>0</v>
      </c>
      <c r="AM27" s="383">
        <f>F27+NPV(SDN,G27:INDEX(G27:AJ27,PAL))</f>
        <v>0</v>
      </c>
      <c r="AN27" s="415">
        <f>F27+NPV(SDN,G27:INDEX(G27:AJ27,PAL))</f>
        <v>0</v>
      </c>
      <c r="AO27" s="387">
        <f t="shared" si="8"/>
        <v>0</v>
      </c>
      <c r="AP27" s="59">
        <f>IF(COUNT(F27:INDEX(F27:AJ27,PAL+1))&lt;&gt;PAL+1,"Klaida",0)</f>
        <v>0</v>
      </c>
      <c r="AQ27" s="59"/>
      <c r="AR27" s="59"/>
      <c r="AS27" s="59"/>
      <c r="AT27" s="59"/>
      <c r="AU27" s="59"/>
      <c r="AV27" s="59"/>
      <c r="AW27" s="59"/>
      <c r="AX27" s="59"/>
      <c r="AY27" s="388"/>
    </row>
    <row r="28" spans="2:51">
      <c r="B28" s="64" t="s">
        <v>304</v>
      </c>
      <c r="C28" s="4" t="str">
        <f>IF(Kalba="EN",Data2!C53,Data2!B53)</f>
        <v>Kitos išlaidos</v>
      </c>
      <c r="D28" s="65">
        <f>F28+NPV(FDN,G28:INDEX(G28:AJ28,PAL))</f>
        <v>0</v>
      </c>
      <c r="E28" s="65">
        <f t="shared" si="7"/>
        <v>0</v>
      </c>
      <c r="F28" s="78">
        <v>0</v>
      </c>
      <c r="G28" s="78">
        <v>0</v>
      </c>
      <c r="H28" s="78">
        <v>0</v>
      </c>
      <c r="I28" s="78">
        <v>0</v>
      </c>
      <c r="J28" s="78">
        <v>0</v>
      </c>
      <c r="K28" s="78">
        <v>0</v>
      </c>
      <c r="L28" s="78">
        <v>0</v>
      </c>
      <c r="M28" s="78">
        <v>0</v>
      </c>
      <c r="N28" s="78">
        <v>0</v>
      </c>
      <c r="O28" s="78">
        <v>0</v>
      </c>
      <c r="P28" s="78">
        <v>0</v>
      </c>
      <c r="Q28" s="78">
        <v>0</v>
      </c>
      <c r="R28" s="78">
        <v>0</v>
      </c>
      <c r="S28" s="78">
        <v>0</v>
      </c>
      <c r="T28" s="78">
        <v>0</v>
      </c>
      <c r="U28" s="78">
        <v>0</v>
      </c>
      <c r="V28" s="78">
        <v>0</v>
      </c>
      <c r="W28" s="78">
        <v>0</v>
      </c>
      <c r="X28" s="78">
        <v>0</v>
      </c>
      <c r="Y28" s="78">
        <v>0</v>
      </c>
      <c r="Z28" s="78">
        <v>0</v>
      </c>
      <c r="AA28" s="78">
        <v>0</v>
      </c>
      <c r="AB28" s="78">
        <v>0</v>
      </c>
      <c r="AC28" s="78">
        <v>0</v>
      </c>
      <c r="AD28" s="78">
        <v>0</v>
      </c>
      <c r="AE28" s="78">
        <v>0</v>
      </c>
      <c r="AF28" s="78">
        <v>0</v>
      </c>
      <c r="AG28" s="78">
        <v>0</v>
      </c>
      <c r="AH28" s="78">
        <v>0</v>
      </c>
      <c r="AI28" s="78">
        <v>0</v>
      </c>
      <c r="AJ28" s="78">
        <v>0</v>
      </c>
      <c r="AM28" s="383">
        <f>F28+NPV(SDN,G28:INDEX(G28:AJ28,PAL))</f>
        <v>0</v>
      </c>
      <c r="AN28" s="415">
        <f>F28+NPV(SDN,G28:INDEX(G28:AJ28,PAL))</f>
        <v>0</v>
      </c>
      <c r="AO28" s="387">
        <f t="shared" si="8"/>
        <v>0</v>
      </c>
      <c r="AP28" s="59">
        <f>IF(COUNT(F28:INDEX(F28:AJ28,PAL+1))&lt;&gt;PAL+1,"Klaida",0)</f>
        <v>0</v>
      </c>
      <c r="AQ28" s="59"/>
      <c r="AR28" s="59"/>
      <c r="AS28" s="59"/>
      <c r="AT28" s="59"/>
      <c r="AU28" s="59"/>
      <c r="AV28" s="59"/>
      <c r="AW28" s="59"/>
      <c r="AX28" s="59"/>
      <c r="AY28" s="388"/>
    </row>
    <row r="29" spans="2:51">
      <c r="B29" s="64" t="s">
        <v>305</v>
      </c>
      <c r="C29" s="4" t="str">
        <f>IF(Kalba="EN",Data2!C54,Data2!B54)</f>
        <v>Gautų paskolų (G.3.1.) palūkanos</v>
      </c>
      <c r="D29" s="65">
        <f>F29+NPV(FDN,G29:INDEX(G29:AJ29,PAL))</f>
        <v>0</v>
      </c>
      <c r="E29" s="65">
        <f t="shared" si="7"/>
        <v>0</v>
      </c>
      <c r="F29" s="78">
        <v>0</v>
      </c>
      <c r="G29" s="78">
        <v>0</v>
      </c>
      <c r="H29" s="78">
        <v>0</v>
      </c>
      <c r="I29" s="78">
        <v>0</v>
      </c>
      <c r="J29" s="78">
        <v>0</v>
      </c>
      <c r="K29" s="78">
        <v>0</v>
      </c>
      <c r="L29" s="78">
        <v>0</v>
      </c>
      <c r="M29" s="78">
        <v>0</v>
      </c>
      <c r="N29" s="78">
        <v>0</v>
      </c>
      <c r="O29" s="78">
        <v>0</v>
      </c>
      <c r="P29" s="78">
        <v>0</v>
      </c>
      <c r="Q29" s="78">
        <v>0</v>
      </c>
      <c r="R29" s="78">
        <v>0</v>
      </c>
      <c r="S29" s="78">
        <v>0</v>
      </c>
      <c r="T29" s="78">
        <v>0</v>
      </c>
      <c r="U29" s="78">
        <v>0</v>
      </c>
      <c r="V29" s="78">
        <v>0</v>
      </c>
      <c r="W29" s="78">
        <v>0</v>
      </c>
      <c r="X29" s="78">
        <v>0</v>
      </c>
      <c r="Y29" s="78">
        <v>0</v>
      </c>
      <c r="Z29" s="78">
        <v>0</v>
      </c>
      <c r="AA29" s="78">
        <v>0</v>
      </c>
      <c r="AB29" s="78">
        <v>0</v>
      </c>
      <c r="AC29" s="78">
        <v>0</v>
      </c>
      <c r="AD29" s="78">
        <v>0</v>
      </c>
      <c r="AE29" s="78">
        <v>0</v>
      </c>
      <c r="AF29" s="78">
        <v>0</v>
      </c>
      <c r="AG29" s="78">
        <v>0</v>
      </c>
      <c r="AH29" s="78">
        <v>0</v>
      </c>
      <c r="AI29" s="78">
        <v>0</v>
      </c>
      <c r="AJ29" s="78">
        <v>0</v>
      </c>
      <c r="AM29" s="383">
        <f>F29+NPV(SDN,G29:INDEX(G29:AJ29,PAL))</f>
        <v>0</v>
      </c>
      <c r="AN29" s="415">
        <f>F29+NPV(SDN,G29:INDEX(G29:AJ29,PAL))</f>
        <v>0</v>
      </c>
      <c r="AO29" s="387">
        <f t="shared" si="8"/>
        <v>0</v>
      </c>
      <c r="AP29" s="59">
        <f>IF(COUNT(F29:INDEX(F29:AJ29,PAL+1))&lt;&gt;PAL+1,"Klaida",0)</f>
        <v>0</v>
      </c>
      <c r="AQ29" s="59"/>
      <c r="AR29" s="59"/>
      <c r="AS29" s="59"/>
      <c r="AT29" s="59"/>
      <c r="AU29" s="59"/>
      <c r="AV29" s="59"/>
      <c r="AW29" s="59"/>
      <c r="AX29" s="59"/>
      <c r="AY29" s="388"/>
    </row>
    <row r="30" spans="2:51" s="61" customFormat="1" ht="25.5">
      <c r="B30" s="5" t="s">
        <v>26</v>
      </c>
      <c r="C30" s="5" t="str">
        <f>IF(Kalba="EN",Data2!C55,Data2!B55)</f>
        <v>Mokesčiai (+ neigiama įtaka; - teigiama įtaka biudžeto lėšų srautams)</v>
      </c>
      <c r="D30" s="62">
        <f>ROUND(D31-SUM(D32:D33),0)</f>
        <v>0</v>
      </c>
      <c r="E30" s="62">
        <f>ROUND(E31-SUM(E32:E33),0)</f>
        <v>0</v>
      </c>
      <c r="F30" s="62">
        <f>ROUND(F31-SUM(F32:F33),0)</f>
        <v>0</v>
      </c>
      <c r="G30" s="62">
        <f t="shared" ref="G30:AJ30" si="9">ROUND(G31-SUM(G32:G33),0)</f>
        <v>0</v>
      </c>
      <c r="H30" s="62">
        <f t="shared" si="9"/>
        <v>0</v>
      </c>
      <c r="I30" s="62">
        <f t="shared" si="9"/>
        <v>0</v>
      </c>
      <c r="J30" s="62">
        <f t="shared" si="9"/>
        <v>0</v>
      </c>
      <c r="K30" s="62">
        <f t="shared" si="9"/>
        <v>0</v>
      </c>
      <c r="L30" s="62">
        <f t="shared" si="9"/>
        <v>0</v>
      </c>
      <c r="M30" s="62">
        <f t="shared" si="9"/>
        <v>0</v>
      </c>
      <c r="N30" s="62">
        <f t="shared" si="9"/>
        <v>0</v>
      </c>
      <c r="O30" s="62">
        <f t="shared" si="9"/>
        <v>0</v>
      </c>
      <c r="P30" s="62">
        <f t="shared" si="9"/>
        <v>0</v>
      </c>
      <c r="Q30" s="62">
        <f t="shared" si="9"/>
        <v>0</v>
      </c>
      <c r="R30" s="62">
        <f t="shared" si="9"/>
        <v>0</v>
      </c>
      <c r="S30" s="62">
        <f t="shared" si="9"/>
        <v>0</v>
      </c>
      <c r="T30" s="62">
        <f t="shared" si="9"/>
        <v>0</v>
      </c>
      <c r="U30" s="62">
        <f t="shared" si="9"/>
        <v>0</v>
      </c>
      <c r="V30" s="62">
        <f t="shared" si="9"/>
        <v>0</v>
      </c>
      <c r="W30" s="62">
        <f t="shared" si="9"/>
        <v>0</v>
      </c>
      <c r="X30" s="62">
        <f t="shared" si="9"/>
        <v>0</v>
      </c>
      <c r="Y30" s="62">
        <f t="shared" si="9"/>
        <v>0</v>
      </c>
      <c r="Z30" s="62">
        <f t="shared" si="9"/>
        <v>0</v>
      </c>
      <c r="AA30" s="62">
        <f t="shared" si="9"/>
        <v>0</v>
      </c>
      <c r="AB30" s="62">
        <f t="shared" si="9"/>
        <v>0</v>
      </c>
      <c r="AC30" s="62">
        <f t="shared" si="9"/>
        <v>0</v>
      </c>
      <c r="AD30" s="62">
        <f t="shared" si="9"/>
        <v>0</v>
      </c>
      <c r="AE30" s="62">
        <f t="shared" si="9"/>
        <v>0</v>
      </c>
      <c r="AF30" s="62">
        <f t="shared" si="9"/>
        <v>0</v>
      </c>
      <c r="AG30" s="62">
        <f t="shared" si="9"/>
        <v>0</v>
      </c>
      <c r="AH30" s="62">
        <f t="shared" si="9"/>
        <v>0</v>
      </c>
      <c r="AI30" s="62">
        <f t="shared" si="9"/>
        <v>0</v>
      </c>
      <c r="AJ30" s="62">
        <f t="shared" si="9"/>
        <v>0</v>
      </c>
      <c r="AM30" s="382">
        <f>ROUND(AM31-SUM(AM32:AM33),0)</f>
        <v>0</v>
      </c>
      <c r="AN30" s="382">
        <f>ROUND(AN31-SUM(AN32:AN33),0)</f>
        <v>0</v>
      </c>
      <c r="AO30" s="389"/>
      <c r="AP30" s="63"/>
      <c r="AQ30" s="63"/>
      <c r="AR30" s="63"/>
      <c r="AS30" s="63"/>
      <c r="AT30" s="63"/>
      <c r="AU30" s="63"/>
      <c r="AV30" s="63"/>
      <c r="AW30" s="63"/>
      <c r="AX30" s="63"/>
      <c r="AY30" s="390"/>
    </row>
    <row r="31" spans="2:51">
      <c r="B31" s="64" t="s">
        <v>307</v>
      </c>
      <c r="C31" s="4" t="str">
        <f>IF(Kalba="EN",Data2!C56,Data2!B56)</f>
        <v>Bendra importo/pirkimo PVM suma</v>
      </c>
      <c r="D31" s="65">
        <f>F31+NPV(FDN,G31:INDEX(G31:AJ31,PAL))</f>
        <v>0</v>
      </c>
      <c r="E31" s="65">
        <f>SUMIF($F$5:$AJ$5,"&lt;="&amp;PAL,$F31:$AJ31)</f>
        <v>0</v>
      </c>
      <c r="F31" s="65">
        <f t="shared" ref="F31:AJ31" si="10">IF(pvm_susigrazinimas="Taip",0,SUMPRODUCT(F8:F15,Pirkimo_PVM)+SUMPRODUCT(F23:F28,Pirkimo_PVM_II))</f>
        <v>0</v>
      </c>
      <c r="G31" s="65">
        <f t="shared" si="10"/>
        <v>0</v>
      </c>
      <c r="H31" s="65">
        <f t="shared" si="10"/>
        <v>0</v>
      </c>
      <c r="I31" s="65">
        <f t="shared" si="10"/>
        <v>0</v>
      </c>
      <c r="J31" s="65">
        <f t="shared" si="10"/>
        <v>0</v>
      </c>
      <c r="K31" s="65">
        <f t="shared" si="10"/>
        <v>0</v>
      </c>
      <c r="L31" s="65">
        <f t="shared" si="10"/>
        <v>0</v>
      </c>
      <c r="M31" s="65">
        <f t="shared" si="10"/>
        <v>0</v>
      </c>
      <c r="N31" s="65">
        <f t="shared" si="10"/>
        <v>0</v>
      </c>
      <c r="O31" s="65">
        <f t="shared" si="10"/>
        <v>0</v>
      </c>
      <c r="P31" s="65">
        <f t="shared" si="10"/>
        <v>0</v>
      </c>
      <c r="Q31" s="65">
        <f t="shared" si="10"/>
        <v>0</v>
      </c>
      <c r="R31" s="65">
        <f t="shared" si="10"/>
        <v>0</v>
      </c>
      <c r="S31" s="65">
        <f t="shared" si="10"/>
        <v>0</v>
      </c>
      <c r="T31" s="65">
        <f t="shared" si="10"/>
        <v>0</v>
      </c>
      <c r="U31" s="65">
        <f t="shared" si="10"/>
        <v>0</v>
      </c>
      <c r="V31" s="65">
        <f t="shared" si="10"/>
        <v>0</v>
      </c>
      <c r="W31" s="65">
        <f t="shared" si="10"/>
        <v>0</v>
      </c>
      <c r="X31" s="65">
        <f t="shared" si="10"/>
        <v>0</v>
      </c>
      <c r="Y31" s="65">
        <f t="shared" si="10"/>
        <v>0</v>
      </c>
      <c r="Z31" s="65">
        <f t="shared" si="10"/>
        <v>0</v>
      </c>
      <c r="AA31" s="65">
        <f t="shared" si="10"/>
        <v>0</v>
      </c>
      <c r="AB31" s="65">
        <f t="shared" si="10"/>
        <v>0</v>
      </c>
      <c r="AC31" s="65">
        <f t="shared" si="10"/>
        <v>0</v>
      </c>
      <c r="AD31" s="65">
        <f t="shared" si="10"/>
        <v>0</v>
      </c>
      <c r="AE31" s="65">
        <f t="shared" si="10"/>
        <v>0</v>
      </c>
      <c r="AF31" s="65">
        <f t="shared" si="10"/>
        <v>0</v>
      </c>
      <c r="AG31" s="65">
        <f t="shared" si="10"/>
        <v>0</v>
      </c>
      <c r="AH31" s="65">
        <f t="shared" si="10"/>
        <v>0</v>
      </c>
      <c r="AI31" s="65">
        <f t="shared" si="10"/>
        <v>0</v>
      </c>
      <c r="AJ31" s="65">
        <f t="shared" si="10"/>
        <v>0</v>
      </c>
      <c r="AM31" s="383">
        <f>F31+NPV(SDN,G31:INDEX(G31:AJ31,PAL))</f>
        <v>0</v>
      </c>
      <c r="AN31" s="415">
        <f>F31+NPV(SDN,G31:INDEX(G31:AJ31,PAL))</f>
        <v>0</v>
      </c>
      <c r="AO31" s="387"/>
      <c r="AP31" s="59"/>
      <c r="AQ31" s="59"/>
      <c r="AR31" s="59"/>
      <c r="AS31" s="59"/>
      <c r="AT31" s="59"/>
      <c r="AU31" s="59"/>
      <c r="AV31" s="59"/>
      <c r="AW31" s="59"/>
      <c r="AX31" s="59"/>
      <c r="AY31" s="388"/>
    </row>
    <row r="32" spans="2:51">
      <c r="B32" s="64" t="s">
        <v>309</v>
      </c>
      <c r="C32" s="4" t="str">
        <f>IF(Kalba="EN",Data2!C57,Data2!B57)</f>
        <v>Bendra pardavimo PVM suma</v>
      </c>
      <c r="D32" s="65">
        <f>F32+NPV(FDN,G32:INDEX(G32:AJ32,PAL))</f>
        <v>0</v>
      </c>
      <c r="E32" s="65">
        <f>SUMIF($F$5:$AJ$5,"&lt;="&amp;PAL,$F32:$AJ32)</f>
        <v>0</v>
      </c>
      <c r="F32" s="65">
        <f t="shared" ref="F32:AJ32" si="11">IF(pvm_susigrazinimas="Taip",0,SUMPRODUCT(F18:F19,Pardavimo_PVM))</f>
        <v>0</v>
      </c>
      <c r="G32" s="65">
        <f t="shared" si="11"/>
        <v>0</v>
      </c>
      <c r="H32" s="65">
        <f t="shared" si="11"/>
        <v>0</v>
      </c>
      <c r="I32" s="65">
        <f t="shared" si="11"/>
        <v>0</v>
      </c>
      <c r="J32" s="65">
        <f t="shared" si="11"/>
        <v>0</v>
      </c>
      <c r="K32" s="65">
        <f t="shared" si="11"/>
        <v>0</v>
      </c>
      <c r="L32" s="65">
        <f t="shared" si="11"/>
        <v>0</v>
      </c>
      <c r="M32" s="65">
        <f t="shared" si="11"/>
        <v>0</v>
      </c>
      <c r="N32" s="65">
        <f t="shared" si="11"/>
        <v>0</v>
      </c>
      <c r="O32" s="65">
        <f t="shared" si="11"/>
        <v>0</v>
      </c>
      <c r="P32" s="65">
        <f t="shared" si="11"/>
        <v>0</v>
      </c>
      <c r="Q32" s="65">
        <f t="shared" si="11"/>
        <v>0</v>
      </c>
      <c r="R32" s="65">
        <f t="shared" si="11"/>
        <v>0</v>
      </c>
      <c r="S32" s="65">
        <f t="shared" si="11"/>
        <v>0</v>
      </c>
      <c r="T32" s="65">
        <f t="shared" si="11"/>
        <v>0</v>
      </c>
      <c r="U32" s="65">
        <f t="shared" si="11"/>
        <v>0</v>
      </c>
      <c r="V32" s="65">
        <f t="shared" si="11"/>
        <v>0</v>
      </c>
      <c r="W32" s="65">
        <f t="shared" si="11"/>
        <v>0</v>
      </c>
      <c r="X32" s="65">
        <f t="shared" si="11"/>
        <v>0</v>
      </c>
      <c r="Y32" s="65">
        <f t="shared" si="11"/>
        <v>0</v>
      </c>
      <c r="Z32" s="65">
        <f t="shared" si="11"/>
        <v>0</v>
      </c>
      <c r="AA32" s="65">
        <f t="shared" si="11"/>
        <v>0</v>
      </c>
      <c r="AB32" s="65">
        <f t="shared" si="11"/>
        <v>0</v>
      </c>
      <c r="AC32" s="65">
        <f t="shared" si="11"/>
        <v>0</v>
      </c>
      <c r="AD32" s="65">
        <f t="shared" si="11"/>
        <v>0</v>
      </c>
      <c r="AE32" s="65">
        <f t="shared" si="11"/>
        <v>0</v>
      </c>
      <c r="AF32" s="65">
        <f t="shared" si="11"/>
        <v>0</v>
      </c>
      <c r="AG32" s="65">
        <f t="shared" si="11"/>
        <v>0</v>
      </c>
      <c r="AH32" s="65">
        <f t="shared" si="11"/>
        <v>0</v>
      </c>
      <c r="AI32" s="65">
        <f t="shared" si="11"/>
        <v>0</v>
      </c>
      <c r="AJ32" s="65">
        <f t="shared" si="11"/>
        <v>0</v>
      </c>
      <c r="AM32" s="383">
        <f>F32+NPV(SDN,G32:INDEX(G32:AJ32,PAL))</f>
        <v>0</v>
      </c>
      <c r="AN32" s="415">
        <f>F32+NPV(SDN,G32:INDEX(G32:AJ32,PAL))</f>
        <v>0</v>
      </c>
      <c r="AO32" s="387"/>
      <c r="AP32" s="59"/>
      <c r="AQ32" s="59"/>
      <c r="AR32" s="59"/>
      <c r="AS32" s="59"/>
      <c r="AT32" s="59"/>
      <c r="AU32" s="59"/>
      <c r="AV32" s="59"/>
      <c r="AW32" s="59"/>
      <c r="AX32" s="59"/>
      <c r="AY32" s="388"/>
    </row>
    <row r="33" spans="2:51">
      <c r="B33" s="64" t="s">
        <v>311</v>
      </c>
      <c r="C33" s="4" t="str">
        <f>IF(Kalba="EN",Data2!C58,Data2!B58)</f>
        <v>Bendra kitų mokėtinų netiesioginių mokesčių suma</v>
      </c>
      <c r="D33" s="65">
        <f>F33+NPV(FDN,G33:INDEX(G33:AJ33,PAL))</f>
        <v>0</v>
      </c>
      <c r="E33" s="65">
        <f>SUMIF($F$5:$AJ$5,"&lt;="&amp;PAL,$F33:$AJ33)</f>
        <v>0</v>
      </c>
      <c r="F33" s="78">
        <v>0</v>
      </c>
      <c r="G33" s="78">
        <v>0</v>
      </c>
      <c r="H33" s="78">
        <v>0</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c r="AA33" s="78">
        <v>0</v>
      </c>
      <c r="AB33" s="78">
        <v>0</v>
      </c>
      <c r="AC33" s="78">
        <v>0</v>
      </c>
      <c r="AD33" s="78">
        <v>0</v>
      </c>
      <c r="AE33" s="78">
        <v>0</v>
      </c>
      <c r="AF33" s="78">
        <v>0</v>
      </c>
      <c r="AG33" s="78">
        <v>0</v>
      </c>
      <c r="AH33" s="78">
        <v>0</v>
      </c>
      <c r="AI33" s="78">
        <v>0</v>
      </c>
      <c r="AJ33" s="78">
        <v>0</v>
      </c>
      <c r="AM33" s="383">
        <f>F33+NPV(SDN,G33:INDEX(G33:AJ33,PAL))</f>
        <v>0</v>
      </c>
      <c r="AN33" s="415">
        <f>F33+NPV(SDN,G33:INDEX(G33:AJ33,PAL))</f>
        <v>0</v>
      </c>
      <c r="AO33" s="387">
        <f>IF(COUNTIF(AP33:AY33,"Klaida")&gt;0,1,0)</f>
        <v>0</v>
      </c>
      <c r="AP33" s="59">
        <f>IF(COUNT(F33:INDEX(F33:AJ33,PAL+1))&lt;&gt;PAL+1,"Klaida",0)</f>
        <v>0</v>
      </c>
      <c r="AQ33" s="59"/>
      <c r="AR33" s="59"/>
      <c r="AS33" s="59"/>
      <c r="AT33" s="59"/>
      <c r="AU33" s="59"/>
      <c r="AV33" s="59"/>
      <c r="AW33" s="59"/>
      <c r="AX33" s="59"/>
      <c r="AY33" s="388"/>
    </row>
    <row r="34" spans="2:51" s="61" customFormat="1">
      <c r="B34" s="5" t="s">
        <v>28</v>
      </c>
      <c r="C34" s="5" t="str">
        <f>IF(Kalba="EN",Data2!C59,Data2!B59)</f>
        <v>Grynosios pajamos</v>
      </c>
      <c r="D34" s="62">
        <f>ROUND(SUM(D17)-SUM(D15,D22),0)</f>
        <v>0</v>
      </c>
      <c r="E34" s="62">
        <f t="shared" ref="E34:AJ34" si="12">ROUND(SUM(E17)-SUM(E15,E22),0)</f>
        <v>0</v>
      </c>
      <c r="F34" s="62">
        <f t="shared" si="12"/>
        <v>0</v>
      </c>
      <c r="G34" s="62">
        <f t="shared" si="12"/>
        <v>0</v>
      </c>
      <c r="H34" s="62">
        <f t="shared" si="12"/>
        <v>0</v>
      </c>
      <c r="I34" s="62">
        <f t="shared" si="12"/>
        <v>0</v>
      </c>
      <c r="J34" s="62">
        <f t="shared" si="12"/>
        <v>0</v>
      </c>
      <c r="K34" s="62">
        <f t="shared" si="12"/>
        <v>0</v>
      </c>
      <c r="L34" s="62">
        <f t="shared" si="12"/>
        <v>0</v>
      </c>
      <c r="M34" s="62">
        <f t="shared" si="12"/>
        <v>0</v>
      </c>
      <c r="N34" s="62">
        <f t="shared" si="12"/>
        <v>0</v>
      </c>
      <c r="O34" s="62">
        <f t="shared" si="12"/>
        <v>0</v>
      </c>
      <c r="P34" s="62">
        <f t="shared" si="12"/>
        <v>0</v>
      </c>
      <c r="Q34" s="62">
        <f t="shared" si="12"/>
        <v>0</v>
      </c>
      <c r="R34" s="62">
        <f t="shared" si="12"/>
        <v>0</v>
      </c>
      <c r="S34" s="62">
        <f t="shared" si="12"/>
        <v>0</v>
      </c>
      <c r="T34" s="62">
        <f t="shared" si="12"/>
        <v>0</v>
      </c>
      <c r="U34" s="62">
        <f t="shared" si="12"/>
        <v>0</v>
      </c>
      <c r="V34" s="62">
        <f t="shared" si="12"/>
        <v>0</v>
      </c>
      <c r="W34" s="62">
        <f t="shared" si="12"/>
        <v>0</v>
      </c>
      <c r="X34" s="62">
        <f t="shared" si="12"/>
        <v>0</v>
      </c>
      <c r="Y34" s="62">
        <f t="shared" si="12"/>
        <v>0</v>
      </c>
      <c r="Z34" s="62">
        <f t="shared" si="12"/>
        <v>0</v>
      </c>
      <c r="AA34" s="62">
        <f t="shared" si="12"/>
        <v>0</v>
      </c>
      <c r="AB34" s="62">
        <f t="shared" si="12"/>
        <v>0</v>
      </c>
      <c r="AC34" s="62">
        <f t="shared" si="12"/>
        <v>0</v>
      </c>
      <c r="AD34" s="62">
        <f t="shared" si="12"/>
        <v>0</v>
      </c>
      <c r="AE34" s="62">
        <f t="shared" si="12"/>
        <v>0</v>
      </c>
      <c r="AF34" s="62">
        <f t="shared" si="12"/>
        <v>0</v>
      </c>
      <c r="AG34" s="62">
        <f t="shared" si="12"/>
        <v>0</v>
      </c>
      <c r="AH34" s="62">
        <f t="shared" si="12"/>
        <v>0</v>
      </c>
      <c r="AI34" s="62">
        <f t="shared" si="12"/>
        <v>0</v>
      </c>
      <c r="AJ34" s="62">
        <f t="shared" si="12"/>
        <v>0</v>
      </c>
      <c r="AM34" s="382">
        <f>ROUND(SUM(AO17)-SUM(AO7,AO21),0)</f>
        <v>0</v>
      </c>
      <c r="AN34" s="382">
        <f>ROUND(SUM(AP17)-SUM(AP7,AP21),0)</f>
        <v>0</v>
      </c>
      <c r="AO34" s="389"/>
      <c r="AP34" s="63"/>
      <c r="AQ34" s="63"/>
      <c r="AR34" s="63"/>
      <c r="AS34" s="63"/>
      <c r="AT34" s="63"/>
      <c r="AU34" s="63"/>
      <c r="AV34" s="63"/>
      <c r="AW34" s="63"/>
      <c r="AX34" s="63"/>
      <c r="AY34" s="390"/>
    </row>
    <row r="35" spans="2:51" s="61" customFormat="1">
      <c r="B35" s="66" t="s">
        <v>313</v>
      </c>
      <c r="C35" s="5" t="str">
        <f>IF(Kalba="EN",Data2!C60,Data2!B60)</f>
        <v>Finansavimas, iš viso</v>
      </c>
      <c r="D35" s="62">
        <f>SUM(D36,D41,D44)</f>
        <v>0</v>
      </c>
      <c r="E35" s="62">
        <f t="shared" ref="E35:AJ35" si="13">SUM(E36,E41,E44)</f>
        <v>0</v>
      </c>
      <c r="F35" s="62">
        <f t="shared" si="13"/>
        <v>0</v>
      </c>
      <c r="G35" s="62">
        <f t="shared" si="13"/>
        <v>0</v>
      </c>
      <c r="H35" s="62">
        <f t="shared" si="13"/>
        <v>0</v>
      </c>
      <c r="I35" s="62">
        <f t="shared" si="13"/>
        <v>0</v>
      </c>
      <c r="J35" s="62">
        <f t="shared" si="13"/>
        <v>0</v>
      </c>
      <c r="K35" s="62">
        <f t="shared" si="13"/>
        <v>0</v>
      </c>
      <c r="L35" s="62">
        <f t="shared" si="13"/>
        <v>0</v>
      </c>
      <c r="M35" s="62">
        <f t="shared" si="13"/>
        <v>0</v>
      </c>
      <c r="N35" s="62">
        <f t="shared" si="13"/>
        <v>0</v>
      </c>
      <c r="O35" s="62">
        <f t="shared" si="13"/>
        <v>0</v>
      </c>
      <c r="P35" s="62">
        <f t="shared" si="13"/>
        <v>0</v>
      </c>
      <c r="Q35" s="62">
        <f t="shared" si="13"/>
        <v>0</v>
      </c>
      <c r="R35" s="62">
        <f t="shared" si="13"/>
        <v>0</v>
      </c>
      <c r="S35" s="62">
        <f t="shared" si="13"/>
        <v>0</v>
      </c>
      <c r="T35" s="62">
        <f t="shared" si="13"/>
        <v>0</v>
      </c>
      <c r="U35" s="62">
        <f t="shared" si="13"/>
        <v>0</v>
      </c>
      <c r="V35" s="62">
        <f t="shared" si="13"/>
        <v>0</v>
      </c>
      <c r="W35" s="62">
        <f t="shared" si="13"/>
        <v>0</v>
      </c>
      <c r="X35" s="62">
        <f t="shared" si="13"/>
        <v>0</v>
      </c>
      <c r="Y35" s="62">
        <f t="shared" si="13"/>
        <v>0</v>
      </c>
      <c r="Z35" s="62">
        <f t="shared" si="13"/>
        <v>0</v>
      </c>
      <c r="AA35" s="62">
        <f t="shared" si="13"/>
        <v>0</v>
      </c>
      <c r="AB35" s="62">
        <f t="shared" si="13"/>
        <v>0</v>
      </c>
      <c r="AC35" s="62">
        <f t="shared" si="13"/>
        <v>0</v>
      </c>
      <c r="AD35" s="62">
        <f t="shared" si="13"/>
        <v>0</v>
      </c>
      <c r="AE35" s="62">
        <f t="shared" si="13"/>
        <v>0</v>
      </c>
      <c r="AF35" s="62">
        <f t="shared" si="13"/>
        <v>0</v>
      </c>
      <c r="AG35" s="62">
        <f t="shared" si="13"/>
        <v>0</v>
      </c>
      <c r="AH35" s="62">
        <f t="shared" si="13"/>
        <v>0</v>
      </c>
      <c r="AI35" s="62">
        <f t="shared" si="13"/>
        <v>0</v>
      </c>
      <c r="AJ35" s="62">
        <f t="shared" si="13"/>
        <v>0</v>
      </c>
      <c r="AM35" s="382">
        <f>SUM(AO36,AO41,AO44)</f>
        <v>0</v>
      </c>
      <c r="AN35" s="382">
        <f>SUM(AP36,AP41,AP44)</f>
        <v>0</v>
      </c>
      <c r="AO35" s="389"/>
      <c r="AP35" s="63"/>
      <c r="AQ35" s="63"/>
      <c r="AR35" s="63"/>
      <c r="AS35" s="63"/>
      <c r="AT35" s="63"/>
      <c r="AU35" s="63"/>
      <c r="AV35" s="63"/>
      <c r="AW35" s="63"/>
      <c r="AX35" s="63"/>
      <c r="AY35" s="390"/>
    </row>
    <row r="36" spans="2:51" s="61" customFormat="1">
      <c r="B36" s="66" t="s">
        <v>32</v>
      </c>
      <c r="C36" s="5" t="str">
        <f>IF(Kalba="EN",Data2!C61,Data2!B61)</f>
        <v>Prašomas finansavimas</v>
      </c>
      <c r="D36" s="62">
        <f>ROUND(SUM(D37:D40),0)</f>
        <v>0</v>
      </c>
      <c r="E36" s="62">
        <f>ROUND(SUM(E37:E40),0)</f>
        <v>0</v>
      </c>
      <c r="F36" s="62">
        <f t="shared" ref="F36:AJ36" si="14">ROUND(SUM(F37:F40),0)</f>
        <v>0</v>
      </c>
      <c r="G36" s="62">
        <f t="shared" si="14"/>
        <v>0</v>
      </c>
      <c r="H36" s="62">
        <f t="shared" si="14"/>
        <v>0</v>
      </c>
      <c r="I36" s="62">
        <f t="shared" si="14"/>
        <v>0</v>
      </c>
      <c r="J36" s="62">
        <f t="shared" si="14"/>
        <v>0</v>
      </c>
      <c r="K36" s="62">
        <f t="shared" si="14"/>
        <v>0</v>
      </c>
      <c r="L36" s="62">
        <f t="shared" si="14"/>
        <v>0</v>
      </c>
      <c r="M36" s="62">
        <f t="shared" si="14"/>
        <v>0</v>
      </c>
      <c r="N36" s="62">
        <f t="shared" si="14"/>
        <v>0</v>
      </c>
      <c r="O36" s="62">
        <f t="shared" si="14"/>
        <v>0</v>
      </c>
      <c r="P36" s="62">
        <f t="shared" si="14"/>
        <v>0</v>
      </c>
      <c r="Q36" s="62">
        <f t="shared" si="14"/>
        <v>0</v>
      </c>
      <c r="R36" s="62">
        <f t="shared" si="14"/>
        <v>0</v>
      </c>
      <c r="S36" s="62">
        <f t="shared" si="14"/>
        <v>0</v>
      </c>
      <c r="T36" s="62">
        <f t="shared" si="14"/>
        <v>0</v>
      </c>
      <c r="U36" s="62">
        <f t="shared" si="14"/>
        <v>0</v>
      </c>
      <c r="V36" s="62">
        <f t="shared" si="14"/>
        <v>0</v>
      </c>
      <c r="W36" s="62">
        <f t="shared" si="14"/>
        <v>0</v>
      </c>
      <c r="X36" s="62">
        <f t="shared" si="14"/>
        <v>0</v>
      </c>
      <c r="Y36" s="62">
        <f t="shared" si="14"/>
        <v>0</v>
      </c>
      <c r="Z36" s="62">
        <f t="shared" si="14"/>
        <v>0</v>
      </c>
      <c r="AA36" s="62">
        <f t="shared" si="14"/>
        <v>0</v>
      </c>
      <c r="AB36" s="62">
        <f t="shared" si="14"/>
        <v>0</v>
      </c>
      <c r="AC36" s="62">
        <f t="shared" si="14"/>
        <v>0</v>
      </c>
      <c r="AD36" s="62">
        <f t="shared" si="14"/>
        <v>0</v>
      </c>
      <c r="AE36" s="62">
        <f t="shared" si="14"/>
        <v>0</v>
      </c>
      <c r="AF36" s="62">
        <f t="shared" si="14"/>
        <v>0</v>
      </c>
      <c r="AG36" s="62">
        <f t="shared" si="14"/>
        <v>0</v>
      </c>
      <c r="AH36" s="62">
        <f t="shared" si="14"/>
        <v>0</v>
      </c>
      <c r="AI36" s="62">
        <f t="shared" si="14"/>
        <v>0</v>
      </c>
      <c r="AJ36" s="62">
        <f t="shared" si="14"/>
        <v>0</v>
      </c>
      <c r="AM36" s="382">
        <f>ROUND(SUM(AM37:AM40),0)</f>
        <v>0</v>
      </c>
      <c r="AN36" s="382">
        <f>ROUND(SUM(AN37:AN40),0)</f>
        <v>0</v>
      </c>
      <c r="AO36" s="389"/>
      <c r="AP36" s="63"/>
      <c r="AQ36" s="63"/>
      <c r="AR36" s="63"/>
      <c r="AS36" s="63"/>
      <c r="AT36" s="63"/>
      <c r="AU36" s="63"/>
      <c r="AV36" s="63"/>
      <c r="AW36" s="63"/>
      <c r="AX36" s="63"/>
      <c r="AY36" s="390"/>
    </row>
    <row r="37" spans="2:51">
      <c r="B37" s="64" t="s">
        <v>34</v>
      </c>
      <c r="C37" s="4" t="str">
        <f>IF(Kalba="EN",Data2!C62,Data2!B62)</f>
        <v>ES struktūrinės paramos lėšos</v>
      </c>
      <c r="D37" s="65">
        <f>F37+NPV(FDN,G37:INDEX(G37:AJ37,PAL))</f>
        <v>0</v>
      </c>
      <c r="E37" s="65">
        <f>SUMIF($F$5:$AJ$5,"&lt;="&amp;PAL,$F37:$AJ37)</f>
        <v>0</v>
      </c>
      <c r="F37" s="78">
        <v>0</v>
      </c>
      <c r="G37" s="78">
        <v>0</v>
      </c>
      <c r="H37" s="78">
        <v>0</v>
      </c>
      <c r="I37" s="78">
        <v>0</v>
      </c>
      <c r="J37" s="78">
        <v>0</v>
      </c>
      <c r="K37" s="78">
        <v>0</v>
      </c>
      <c r="L37" s="78">
        <v>0</v>
      </c>
      <c r="M37" s="78">
        <v>0</v>
      </c>
      <c r="N37" s="78">
        <v>0</v>
      </c>
      <c r="O37" s="78">
        <v>0</v>
      </c>
      <c r="P37" s="78">
        <v>0</v>
      </c>
      <c r="Q37" s="78">
        <v>0</v>
      </c>
      <c r="R37" s="78">
        <v>0</v>
      </c>
      <c r="S37" s="78">
        <v>0</v>
      </c>
      <c r="T37" s="78">
        <v>0</v>
      </c>
      <c r="U37" s="78">
        <v>0</v>
      </c>
      <c r="V37" s="78">
        <v>0</v>
      </c>
      <c r="W37" s="78">
        <v>0</v>
      </c>
      <c r="X37" s="78">
        <v>0</v>
      </c>
      <c r="Y37" s="78">
        <v>0</v>
      </c>
      <c r="Z37" s="78">
        <v>0</v>
      </c>
      <c r="AA37" s="78">
        <v>0</v>
      </c>
      <c r="AB37" s="78">
        <v>0</v>
      </c>
      <c r="AC37" s="78">
        <v>0</v>
      </c>
      <c r="AD37" s="78">
        <v>0</v>
      </c>
      <c r="AE37" s="78">
        <v>0</v>
      </c>
      <c r="AF37" s="78">
        <v>0</v>
      </c>
      <c r="AG37" s="78">
        <v>0</v>
      </c>
      <c r="AH37" s="78">
        <v>0</v>
      </c>
      <c r="AI37" s="78">
        <v>0</v>
      </c>
      <c r="AJ37" s="78">
        <v>0</v>
      </c>
      <c r="AM37" s="383">
        <f>F37+NPV(SDN,G37:INDEX(G37:AJ37,PAL))</f>
        <v>0</v>
      </c>
      <c r="AN37" s="415">
        <f>F37+NPV(SDN,G37:INDEX(G37:AJ37,PAL))</f>
        <v>0</v>
      </c>
      <c r="AO37" s="387">
        <f>IF(COUNTIF(AP37:AY37,"Klaida")&gt;0,1,0)</f>
        <v>0</v>
      </c>
      <c r="AP37" s="59">
        <f>IF(COUNT(F37:INDEX(F37:AJ37,PAL+1))&lt;&gt;PAL+1,"Klaida",0)</f>
        <v>0</v>
      </c>
      <c r="AQ37" s="59"/>
      <c r="AR37" s="59"/>
      <c r="AS37" s="59"/>
      <c r="AT37" s="59"/>
      <c r="AU37" s="59"/>
      <c r="AV37" s="59"/>
      <c r="AW37" s="59"/>
      <c r="AX37" s="59"/>
      <c r="AY37" s="388"/>
    </row>
    <row r="38" spans="2:51">
      <c r="B38" s="64" t="s">
        <v>36</v>
      </c>
      <c r="C38" s="4" t="str">
        <f>IF(Kalba="EN",Data2!C63,Data2!B63)</f>
        <v>LR bendrojo finansavimo lėšos</v>
      </c>
      <c r="D38" s="65">
        <f>F38+NPV(FDN,G38:INDEX(G38:AJ38,PAL))</f>
        <v>0</v>
      </c>
      <c r="E38" s="65">
        <f>SUMIF($F$5:$AJ$5,"&lt;="&amp;PAL,$F38:$AJ38)</f>
        <v>0</v>
      </c>
      <c r="F38" s="78">
        <v>0</v>
      </c>
      <c r="G38" s="78">
        <v>0</v>
      </c>
      <c r="H38" s="78">
        <v>0</v>
      </c>
      <c r="I38" s="78">
        <v>0</v>
      </c>
      <c r="J38" s="78">
        <v>0</v>
      </c>
      <c r="K38" s="78">
        <v>0</v>
      </c>
      <c r="L38" s="78">
        <v>0</v>
      </c>
      <c r="M38" s="78">
        <v>0</v>
      </c>
      <c r="N38" s="78">
        <v>0</v>
      </c>
      <c r="O38" s="78">
        <v>0</v>
      </c>
      <c r="P38" s="78">
        <v>0</v>
      </c>
      <c r="Q38" s="78">
        <v>0</v>
      </c>
      <c r="R38" s="78">
        <v>0</v>
      </c>
      <c r="S38" s="78">
        <v>0</v>
      </c>
      <c r="T38" s="78">
        <v>0</v>
      </c>
      <c r="U38" s="78">
        <v>0</v>
      </c>
      <c r="V38" s="78">
        <v>0</v>
      </c>
      <c r="W38" s="78">
        <v>0</v>
      </c>
      <c r="X38" s="78">
        <v>0</v>
      </c>
      <c r="Y38" s="78">
        <v>0</v>
      </c>
      <c r="Z38" s="78">
        <v>0</v>
      </c>
      <c r="AA38" s="78">
        <v>0</v>
      </c>
      <c r="AB38" s="78">
        <v>0</v>
      </c>
      <c r="AC38" s="78">
        <v>0</v>
      </c>
      <c r="AD38" s="78">
        <v>0</v>
      </c>
      <c r="AE38" s="78">
        <v>0</v>
      </c>
      <c r="AF38" s="78">
        <v>0</v>
      </c>
      <c r="AG38" s="78">
        <v>0</v>
      </c>
      <c r="AH38" s="78">
        <v>0</v>
      </c>
      <c r="AI38" s="78">
        <v>0</v>
      </c>
      <c r="AJ38" s="78">
        <v>0</v>
      </c>
      <c r="AM38" s="383">
        <f>F38+NPV(SDN,G38:INDEX(G38:AJ38,PAL))</f>
        <v>0</v>
      </c>
      <c r="AN38" s="415">
        <f>F38+NPV(SDN,G38:INDEX(G38:AJ38,PAL))</f>
        <v>0</v>
      </c>
      <c r="AO38" s="387">
        <f>IF(COUNTIF(AP38:AY38,"Klaida")&gt;0,1,0)</f>
        <v>0</v>
      </c>
      <c r="AP38" s="59">
        <f>IF(COUNT(F38:INDEX(F38:AJ38,PAL+1))&lt;&gt;PAL+1,"Klaida",0)</f>
        <v>0</v>
      </c>
      <c r="AQ38" s="59"/>
      <c r="AR38" s="59"/>
      <c r="AS38" s="59"/>
      <c r="AT38" s="59"/>
      <c r="AU38" s="59"/>
      <c r="AV38" s="59"/>
      <c r="AW38" s="59"/>
      <c r="AX38" s="59"/>
      <c r="AY38" s="388"/>
    </row>
    <row r="39" spans="2:51">
      <c r="B39" s="64" t="s">
        <v>38</v>
      </c>
      <c r="C39" s="4" t="str">
        <f>IF(Kalba="EN",Data2!C64,Data2!B64)</f>
        <v>Kito tarptautinio finansavimo lėšos</v>
      </c>
      <c r="D39" s="65">
        <f>F39+NPV(FDN,G39:INDEX(G39:AJ39,PAL))</f>
        <v>0</v>
      </c>
      <c r="E39" s="65">
        <f>SUMIF($F$5:$AJ$5,"&lt;="&amp;PAL,$F39:$AJ39)</f>
        <v>0</v>
      </c>
      <c r="F39" s="78">
        <v>0</v>
      </c>
      <c r="G39" s="78">
        <v>0</v>
      </c>
      <c r="H39" s="78">
        <v>0</v>
      </c>
      <c r="I39" s="78">
        <v>0</v>
      </c>
      <c r="J39" s="78">
        <v>0</v>
      </c>
      <c r="K39" s="78">
        <v>0</v>
      </c>
      <c r="L39" s="78">
        <v>0</v>
      </c>
      <c r="M39" s="78">
        <v>0</v>
      </c>
      <c r="N39" s="78">
        <v>0</v>
      </c>
      <c r="O39" s="78">
        <v>0</v>
      </c>
      <c r="P39" s="78">
        <v>0</v>
      </c>
      <c r="Q39" s="78">
        <v>0</v>
      </c>
      <c r="R39" s="78">
        <v>0</v>
      </c>
      <c r="S39" s="78">
        <v>0</v>
      </c>
      <c r="T39" s="78">
        <v>0</v>
      </c>
      <c r="U39" s="78">
        <v>0</v>
      </c>
      <c r="V39" s="78">
        <v>0</v>
      </c>
      <c r="W39" s="78">
        <v>0</v>
      </c>
      <c r="X39" s="78">
        <v>0</v>
      </c>
      <c r="Y39" s="78">
        <v>0</v>
      </c>
      <c r="Z39" s="78">
        <v>0</v>
      </c>
      <c r="AA39" s="78">
        <v>0</v>
      </c>
      <c r="AB39" s="78">
        <v>0</v>
      </c>
      <c r="AC39" s="78">
        <v>0</v>
      </c>
      <c r="AD39" s="78">
        <v>0</v>
      </c>
      <c r="AE39" s="78">
        <v>0</v>
      </c>
      <c r="AF39" s="78">
        <v>0</v>
      </c>
      <c r="AG39" s="78">
        <v>0</v>
      </c>
      <c r="AH39" s="78">
        <v>0</v>
      </c>
      <c r="AI39" s="78">
        <v>0</v>
      </c>
      <c r="AJ39" s="78">
        <v>0</v>
      </c>
      <c r="AM39" s="383">
        <f>F39+NPV(SDN,G39:INDEX(G39:AJ39,PAL))</f>
        <v>0</v>
      </c>
      <c r="AN39" s="415">
        <f>F39+NPV(SDN,G39:INDEX(G39:AJ39,PAL))</f>
        <v>0</v>
      </c>
      <c r="AO39" s="387">
        <f>IF(COUNTIF(AP39:AY39,"Klaida")&gt;0,1,0)</f>
        <v>0</v>
      </c>
      <c r="AP39" s="59">
        <f>IF(COUNT(F39:INDEX(F39:AJ39,PAL+1))&lt;&gt;PAL+1,"Klaida",0)</f>
        <v>0</v>
      </c>
      <c r="AQ39" s="59"/>
      <c r="AR39" s="59"/>
      <c r="AS39" s="59"/>
      <c r="AT39" s="59"/>
      <c r="AU39" s="59"/>
      <c r="AV39" s="59"/>
      <c r="AW39" s="59"/>
      <c r="AX39" s="59"/>
      <c r="AY39" s="388"/>
    </row>
    <row r="40" spans="2:51" ht="25.5">
      <c r="B40" s="64" t="s">
        <v>40</v>
      </c>
      <c r="C40" s="4" t="str">
        <f>IF(Kalba="EN",Data2!C65,Data2!B65)</f>
        <v>Specialiosios programos lėšos, skirtos padengti netinkamą finansuoti PVM</v>
      </c>
      <c r="D40" s="65">
        <f>F40+NPV(FDN,G40:INDEX(G40:AJ40,PAL))</f>
        <v>0</v>
      </c>
      <c r="E40" s="65">
        <f>SUMIF($F$5:$AJ$5,"&lt;="&amp;PAL,$F40:$AJ40)</f>
        <v>0</v>
      </c>
      <c r="F40" s="78">
        <v>0</v>
      </c>
      <c r="G40" s="78">
        <v>0</v>
      </c>
      <c r="H40" s="78">
        <v>0</v>
      </c>
      <c r="I40" s="78">
        <v>0</v>
      </c>
      <c r="J40" s="78">
        <v>0</v>
      </c>
      <c r="K40" s="78">
        <v>0</v>
      </c>
      <c r="L40" s="78">
        <v>0</v>
      </c>
      <c r="M40" s="78">
        <v>0</v>
      </c>
      <c r="N40" s="78">
        <v>0</v>
      </c>
      <c r="O40" s="78">
        <v>0</v>
      </c>
      <c r="P40" s="78">
        <v>0</v>
      </c>
      <c r="Q40" s="78">
        <v>0</v>
      </c>
      <c r="R40" s="78">
        <v>0</v>
      </c>
      <c r="S40" s="78">
        <v>0</v>
      </c>
      <c r="T40" s="78">
        <v>0</v>
      </c>
      <c r="U40" s="78">
        <v>0</v>
      </c>
      <c r="V40" s="78">
        <v>0</v>
      </c>
      <c r="W40" s="78">
        <v>0</v>
      </c>
      <c r="X40" s="78">
        <v>0</v>
      </c>
      <c r="Y40" s="78">
        <v>0</v>
      </c>
      <c r="Z40" s="78">
        <v>0</v>
      </c>
      <c r="AA40" s="78">
        <v>0</v>
      </c>
      <c r="AB40" s="78">
        <v>0</v>
      </c>
      <c r="AC40" s="78">
        <v>0</v>
      </c>
      <c r="AD40" s="78">
        <v>0</v>
      </c>
      <c r="AE40" s="78">
        <v>0</v>
      </c>
      <c r="AF40" s="78">
        <v>0</v>
      </c>
      <c r="AG40" s="78">
        <v>0</v>
      </c>
      <c r="AH40" s="78">
        <v>0</v>
      </c>
      <c r="AI40" s="78">
        <v>0</v>
      </c>
      <c r="AJ40" s="78">
        <v>0</v>
      </c>
      <c r="AM40" s="383">
        <f>F40+NPV(SDN,G40:INDEX(G40:AJ40,PAL))</f>
        <v>0</v>
      </c>
      <c r="AN40" s="415">
        <f>F40+NPV(SDN,G40:INDEX(G40:AJ40,PAL))</f>
        <v>0</v>
      </c>
      <c r="AO40" s="387">
        <f>IF(COUNTIF(AP40:AY40,"Klaida")&gt;0,1,0)</f>
        <v>0</v>
      </c>
      <c r="AP40" s="59">
        <f>IF(COUNT(F40:INDEX(F40:AJ40,PAL+1))&lt;&gt;PAL+1,"Klaida",0)</f>
        <v>0</v>
      </c>
      <c r="AQ40" s="59"/>
      <c r="AR40" s="59"/>
      <c r="AS40" s="59"/>
      <c r="AT40" s="59"/>
      <c r="AU40" s="59"/>
      <c r="AV40" s="59"/>
      <c r="AW40" s="59"/>
      <c r="AX40" s="59"/>
      <c r="AY40" s="388"/>
    </row>
    <row r="41" spans="2:51" s="61" customFormat="1">
      <c r="B41" s="66" t="s">
        <v>41</v>
      </c>
      <c r="C41" s="5" t="str">
        <f>IF(Kalba="EN",Data2!C66,Data2!B66)</f>
        <v>Nuosavos lėšos</v>
      </c>
      <c r="D41" s="62">
        <f>ROUND(SUM(D42:D43),0)</f>
        <v>0</v>
      </c>
      <c r="E41" s="62">
        <f>ROUND(SUM(E42:E43),0)</f>
        <v>0</v>
      </c>
      <c r="F41" s="62">
        <f t="shared" ref="F41:AJ41" si="15">ROUND(SUM(F42:F43),0)</f>
        <v>0</v>
      </c>
      <c r="G41" s="62">
        <f t="shared" si="15"/>
        <v>0</v>
      </c>
      <c r="H41" s="62">
        <f t="shared" si="15"/>
        <v>0</v>
      </c>
      <c r="I41" s="62">
        <f t="shared" si="15"/>
        <v>0</v>
      </c>
      <c r="J41" s="62">
        <f t="shared" si="15"/>
        <v>0</v>
      </c>
      <c r="K41" s="62">
        <f t="shared" si="15"/>
        <v>0</v>
      </c>
      <c r="L41" s="62">
        <f t="shared" si="15"/>
        <v>0</v>
      </c>
      <c r="M41" s="62">
        <f t="shared" si="15"/>
        <v>0</v>
      </c>
      <c r="N41" s="62">
        <f t="shared" si="15"/>
        <v>0</v>
      </c>
      <c r="O41" s="62">
        <f t="shared" si="15"/>
        <v>0</v>
      </c>
      <c r="P41" s="62">
        <f t="shared" si="15"/>
        <v>0</v>
      </c>
      <c r="Q41" s="62">
        <f t="shared" si="15"/>
        <v>0</v>
      </c>
      <c r="R41" s="62">
        <f t="shared" si="15"/>
        <v>0</v>
      </c>
      <c r="S41" s="62">
        <f t="shared" si="15"/>
        <v>0</v>
      </c>
      <c r="T41" s="62">
        <f t="shared" si="15"/>
        <v>0</v>
      </c>
      <c r="U41" s="62">
        <f t="shared" si="15"/>
        <v>0</v>
      </c>
      <c r="V41" s="62">
        <f t="shared" si="15"/>
        <v>0</v>
      </c>
      <c r="W41" s="62">
        <f t="shared" si="15"/>
        <v>0</v>
      </c>
      <c r="X41" s="62">
        <f t="shared" si="15"/>
        <v>0</v>
      </c>
      <c r="Y41" s="62">
        <f t="shared" si="15"/>
        <v>0</v>
      </c>
      <c r="Z41" s="62">
        <f t="shared" si="15"/>
        <v>0</v>
      </c>
      <c r="AA41" s="62">
        <f t="shared" si="15"/>
        <v>0</v>
      </c>
      <c r="AB41" s="62">
        <f t="shared" si="15"/>
        <v>0</v>
      </c>
      <c r="AC41" s="62">
        <f t="shared" si="15"/>
        <v>0</v>
      </c>
      <c r="AD41" s="62">
        <f t="shared" si="15"/>
        <v>0</v>
      </c>
      <c r="AE41" s="62">
        <f t="shared" si="15"/>
        <v>0</v>
      </c>
      <c r="AF41" s="62">
        <f t="shared" si="15"/>
        <v>0</v>
      </c>
      <c r="AG41" s="62">
        <f t="shared" si="15"/>
        <v>0</v>
      </c>
      <c r="AH41" s="62">
        <f t="shared" si="15"/>
        <v>0</v>
      </c>
      <c r="AI41" s="62">
        <f t="shared" si="15"/>
        <v>0</v>
      </c>
      <c r="AJ41" s="62">
        <f t="shared" si="15"/>
        <v>0</v>
      </c>
      <c r="AM41" s="382">
        <f>ROUND(SUM(AM42:AM43),0)</f>
        <v>0</v>
      </c>
      <c r="AN41" s="382">
        <f>ROUND(SUM(AN42:AN43),0)</f>
        <v>0</v>
      </c>
      <c r="AO41" s="389"/>
      <c r="AP41" s="63"/>
      <c r="AQ41" s="63"/>
      <c r="AR41" s="63"/>
      <c r="AS41" s="63"/>
      <c r="AT41" s="63"/>
      <c r="AU41" s="63"/>
      <c r="AV41" s="63"/>
      <c r="AW41" s="63"/>
      <c r="AX41" s="63"/>
      <c r="AY41" s="390"/>
    </row>
    <row r="42" spans="2:51" ht="25.5">
      <c r="B42" s="64" t="s">
        <v>42</v>
      </c>
      <c r="C42" s="4" t="str">
        <f>IF(Kalba="EN",Data2!C67,Data2!B67)</f>
        <v>Viešosios lėšos (valstybės, savivaldybės biudžetai, kiti viešųjų lėšų šaltiniai)</v>
      </c>
      <c r="D42" s="65">
        <f>F42+NPV(FDN,G42:INDEX(G42:AJ42,PAL))</f>
        <v>0</v>
      </c>
      <c r="E42" s="65">
        <f>SUMIF($F$5:$AJ$5,"&lt;="&amp;PAL,$F42:$AJ42)</f>
        <v>0</v>
      </c>
      <c r="F42" s="78">
        <v>0</v>
      </c>
      <c r="G42" s="78">
        <v>0</v>
      </c>
      <c r="H42" s="78">
        <v>0</v>
      </c>
      <c r="I42" s="78">
        <v>0</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c r="AA42" s="78">
        <v>0</v>
      </c>
      <c r="AB42" s="78">
        <v>0</v>
      </c>
      <c r="AC42" s="78">
        <v>0</v>
      </c>
      <c r="AD42" s="78">
        <v>0</v>
      </c>
      <c r="AE42" s="78">
        <v>0</v>
      </c>
      <c r="AF42" s="78">
        <v>0</v>
      </c>
      <c r="AG42" s="78">
        <v>0</v>
      </c>
      <c r="AH42" s="78">
        <v>0</v>
      </c>
      <c r="AI42" s="78">
        <v>0</v>
      </c>
      <c r="AJ42" s="78">
        <v>0</v>
      </c>
      <c r="AM42" s="383">
        <f>F42+NPV(SDN,G42:INDEX(G42:AJ42,PAL))</f>
        <v>0</v>
      </c>
      <c r="AN42" s="415">
        <f>F42+NPV(SDN,G42:INDEX(G42:AJ42,PAL))</f>
        <v>0</v>
      </c>
      <c r="AO42" s="387">
        <f>IF(COUNTIF(AP42:AY42,"Klaida")&gt;0,1,0)</f>
        <v>0</v>
      </c>
      <c r="AP42" s="59">
        <f>IF(COUNT(F42:INDEX(F42:AJ42,PAL+1))&lt;&gt;PAL+1,"Klaida",0)</f>
        <v>0</v>
      </c>
      <c r="AQ42" s="59"/>
      <c r="AR42" s="59"/>
      <c r="AS42" s="59"/>
      <c r="AT42" s="59"/>
      <c r="AU42" s="59"/>
      <c r="AV42" s="59"/>
      <c r="AW42" s="59"/>
      <c r="AX42" s="59"/>
      <c r="AY42" s="388"/>
    </row>
    <row r="43" spans="2:51">
      <c r="B43" s="64" t="s">
        <v>43</v>
      </c>
      <c r="C43" s="4" t="str">
        <f>IF(Kalba="EN",Data2!C68,Data2!B68)</f>
        <v>Privačios lėšos (nuosavos, kitos privačios lėšos)</v>
      </c>
      <c r="D43" s="65">
        <f>F43+NPV(FDN,G43:INDEX(G43:AJ43,PAL))</f>
        <v>0</v>
      </c>
      <c r="E43" s="65">
        <f>SUMIF($F$5:$AJ$5,"&lt;="&amp;PAL,$F43:$AJ43)</f>
        <v>0</v>
      </c>
      <c r="F43" s="78">
        <v>0</v>
      </c>
      <c r="G43" s="78">
        <v>0</v>
      </c>
      <c r="H43" s="78">
        <v>0</v>
      </c>
      <c r="I43" s="78">
        <v>0</v>
      </c>
      <c r="J43" s="78">
        <v>0</v>
      </c>
      <c r="K43" s="78">
        <v>0</v>
      </c>
      <c r="L43" s="78">
        <v>0</v>
      </c>
      <c r="M43" s="78">
        <v>0</v>
      </c>
      <c r="N43" s="78">
        <v>0</v>
      </c>
      <c r="O43" s="78">
        <v>0</v>
      </c>
      <c r="P43" s="78">
        <v>0</v>
      </c>
      <c r="Q43" s="78">
        <v>0</v>
      </c>
      <c r="R43" s="78">
        <v>0</v>
      </c>
      <c r="S43" s="78">
        <v>0</v>
      </c>
      <c r="T43" s="78">
        <v>0</v>
      </c>
      <c r="U43" s="78">
        <v>0</v>
      </c>
      <c r="V43" s="78">
        <v>0</v>
      </c>
      <c r="W43" s="78">
        <v>0</v>
      </c>
      <c r="X43" s="78">
        <v>0</v>
      </c>
      <c r="Y43" s="78">
        <v>0</v>
      </c>
      <c r="Z43" s="78">
        <v>0</v>
      </c>
      <c r="AA43" s="78">
        <v>0</v>
      </c>
      <c r="AB43" s="78">
        <v>0</v>
      </c>
      <c r="AC43" s="78">
        <v>0</v>
      </c>
      <c r="AD43" s="78">
        <v>0</v>
      </c>
      <c r="AE43" s="78">
        <v>0</v>
      </c>
      <c r="AF43" s="78">
        <v>0</v>
      </c>
      <c r="AG43" s="78">
        <v>0</v>
      </c>
      <c r="AH43" s="78">
        <v>0</v>
      </c>
      <c r="AI43" s="78">
        <v>0</v>
      </c>
      <c r="AJ43" s="78">
        <v>0</v>
      </c>
      <c r="AM43" s="383">
        <f>F43+NPV(SDN,G43:INDEX(G43:AJ43,PAL))</f>
        <v>0</v>
      </c>
      <c r="AN43" s="415">
        <f>F43+NPV(SDN,G43:INDEX(G43:AJ43,PAL))</f>
        <v>0</v>
      </c>
      <c r="AO43" s="387">
        <f>IF(COUNTIF(AP43:AY43,"Klaida")&gt;0,1,0)</f>
        <v>0</v>
      </c>
      <c r="AP43" s="59">
        <f>IF(COUNT(F43:INDEX(F43:AJ43,PAL+1))&lt;&gt;PAL+1,"Klaida",0)</f>
        <v>0</v>
      </c>
      <c r="AQ43" s="59"/>
      <c r="AR43" s="59"/>
      <c r="AS43" s="59"/>
      <c r="AT43" s="59"/>
      <c r="AU43" s="59"/>
      <c r="AV43" s="59"/>
      <c r="AW43" s="59"/>
      <c r="AX43" s="59"/>
      <c r="AY43" s="388"/>
    </row>
    <row r="44" spans="2:51" s="61" customFormat="1">
      <c r="B44" s="66" t="s">
        <v>44</v>
      </c>
      <c r="C44" s="5" t="str">
        <f>IF(Kalba="EN",Data2!C69,Data2!B69)</f>
        <v>Paskolos</v>
      </c>
      <c r="D44" s="62">
        <f>ROUND(SUM(D45)-SUM(D46),0)</f>
        <v>0</v>
      </c>
      <c r="E44" s="62">
        <f>ROUND(SUM(E45)-SUM(E46),0)</f>
        <v>0</v>
      </c>
      <c r="F44" s="62">
        <f t="shared" ref="F44:AJ44" si="16">ROUND(SUM(F45)-SUM(F46),0)</f>
        <v>0</v>
      </c>
      <c r="G44" s="62">
        <f t="shared" si="16"/>
        <v>0</v>
      </c>
      <c r="H44" s="62">
        <f t="shared" si="16"/>
        <v>0</v>
      </c>
      <c r="I44" s="62">
        <f t="shared" si="16"/>
        <v>0</v>
      </c>
      <c r="J44" s="62">
        <f t="shared" si="16"/>
        <v>0</v>
      </c>
      <c r="K44" s="62">
        <f t="shared" si="16"/>
        <v>0</v>
      </c>
      <c r="L44" s="62">
        <f t="shared" si="16"/>
        <v>0</v>
      </c>
      <c r="M44" s="62">
        <f t="shared" si="16"/>
        <v>0</v>
      </c>
      <c r="N44" s="62">
        <f t="shared" si="16"/>
        <v>0</v>
      </c>
      <c r="O44" s="62">
        <f t="shared" si="16"/>
        <v>0</v>
      </c>
      <c r="P44" s="62">
        <f t="shared" si="16"/>
        <v>0</v>
      </c>
      <c r="Q44" s="62">
        <f t="shared" si="16"/>
        <v>0</v>
      </c>
      <c r="R44" s="62">
        <f t="shared" si="16"/>
        <v>0</v>
      </c>
      <c r="S44" s="62">
        <f t="shared" si="16"/>
        <v>0</v>
      </c>
      <c r="T44" s="62">
        <f t="shared" si="16"/>
        <v>0</v>
      </c>
      <c r="U44" s="62">
        <f t="shared" si="16"/>
        <v>0</v>
      </c>
      <c r="V44" s="62">
        <f t="shared" si="16"/>
        <v>0</v>
      </c>
      <c r="W44" s="62">
        <f t="shared" si="16"/>
        <v>0</v>
      </c>
      <c r="X44" s="62">
        <f t="shared" si="16"/>
        <v>0</v>
      </c>
      <c r="Y44" s="62">
        <f t="shared" si="16"/>
        <v>0</v>
      </c>
      <c r="Z44" s="62">
        <f t="shared" si="16"/>
        <v>0</v>
      </c>
      <c r="AA44" s="62">
        <f t="shared" si="16"/>
        <v>0</v>
      </c>
      <c r="AB44" s="62">
        <f t="shared" si="16"/>
        <v>0</v>
      </c>
      <c r="AC44" s="62">
        <f t="shared" si="16"/>
        <v>0</v>
      </c>
      <c r="AD44" s="62">
        <f t="shared" si="16"/>
        <v>0</v>
      </c>
      <c r="AE44" s="62">
        <f t="shared" si="16"/>
        <v>0</v>
      </c>
      <c r="AF44" s="62">
        <f t="shared" si="16"/>
        <v>0</v>
      </c>
      <c r="AG44" s="62">
        <f t="shared" si="16"/>
        <v>0</v>
      </c>
      <c r="AH44" s="62">
        <f t="shared" si="16"/>
        <v>0</v>
      </c>
      <c r="AI44" s="62">
        <f t="shared" si="16"/>
        <v>0</v>
      </c>
      <c r="AJ44" s="62">
        <f t="shared" si="16"/>
        <v>0</v>
      </c>
      <c r="AM44" s="382">
        <f>ROUND(SUM(AM45)-SUM(AM46),0)</f>
        <v>0</v>
      </c>
      <c r="AN44" s="382">
        <f>ROUND(SUM(AN45)-SUM(AN46),0)</f>
        <v>0</v>
      </c>
      <c r="AO44" s="389"/>
      <c r="AP44" s="63"/>
      <c r="AQ44" s="63"/>
      <c r="AR44" s="63"/>
      <c r="AS44" s="63"/>
      <c r="AT44" s="63"/>
      <c r="AU44" s="63"/>
      <c r="AV44" s="63"/>
      <c r="AW44" s="63"/>
      <c r="AX44" s="63"/>
      <c r="AY44" s="390"/>
    </row>
    <row r="45" spans="2:51">
      <c r="B45" s="64" t="s">
        <v>46</v>
      </c>
      <c r="C45" s="4" t="str">
        <f>IF(Kalba="EN",Data2!C70,Data2!B70)</f>
        <v>Paskolos</v>
      </c>
      <c r="D45" s="65">
        <f>F45+NPV(FDN,G45:INDEX(G45:AJ45,PAL))</f>
        <v>0</v>
      </c>
      <c r="E45" s="65">
        <f>SUMIF($F$5:$AJ$5,"&lt;="&amp;PAL,$F45:$AJ45)</f>
        <v>0</v>
      </c>
      <c r="F45" s="78">
        <v>0</v>
      </c>
      <c r="G45" s="78">
        <v>0</v>
      </c>
      <c r="H45" s="78">
        <v>0</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c r="AA45" s="78">
        <v>0</v>
      </c>
      <c r="AB45" s="78">
        <v>0</v>
      </c>
      <c r="AC45" s="78">
        <v>0</v>
      </c>
      <c r="AD45" s="78">
        <v>0</v>
      </c>
      <c r="AE45" s="78">
        <v>0</v>
      </c>
      <c r="AF45" s="78">
        <v>0</v>
      </c>
      <c r="AG45" s="78">
        <v>0</v>
      </c>
      <c r="AH45" s="78">
        <v>0</v>
      </c>
      <c r="AI45" s="78">
        <v>0</v>
      </c>
      <c r="AJ45" s="78">
        <v>0</v>
      </c>
      <c r="AM45" s="383">
        <f>F45+NPV(SDN,G45:INDEX(G45:AJ45,PAL))</f>
        <v>0</v>
      </c>
      <c r="AN45" s="415">
        <f>F45+NPV(SDN,G45:INDEX(G45:AJ45,PAL))</f>
        <v>0</v>
      </c>
      <c r="AO45" s="387">
        <f>IF(COUNTIF(AP45:AY45,"Klaida")&gt;0,1,0)</f>
        <v>0</v>
      </c>
      <c r="AP45" s="59">
        <f>IF(COUNT(F45:INDEX(F45:AJ45,PAL+1))&lt;&gt;PAL+1,"Klaida",0)</f>
        <v>0</v>
      </c>
      <c r="AQ45" s="59"/>
      <c r="AR45" s="59"/>
      <c r="AS45" s="59"/>
      <c r="AT45" s="59"/>
      <c r="AU45" s="59"/>
      <c r="AV45" s="59"/>
      <c r="AW45" s="59"/>
      <c r="AX45" s="59"/>
      <c r="AY45" s="388"/>
    </row>
    <row r="46" spans="2:51">
      <c r="B46" s="64" t="s">
        <v>48</v>
      </c>
      <c r="C46" s="4" t="str">
        <f>IF(Kalba="EN",Data2!C71,Data2!B71)</f>
        <v>Paskolų grąžinimai (išskyrus palūkanas)</v>
      </c>
      <c r="D46" s="65">
        <f>F46+NPV(FDN,G46:INDEX(G46:AJ46,PAL))</f>
        <v>0</v>
      </c>
      <c r="E46" s="65">
        <f>SUMIF($F$5:$AJ$5,"&lt;="&amp;PAL,$F46:$AJ46)</f>
        <v>0</v>
      </c>
      <c r="F46" s="78">
        <v>0</v>
      </c>
      <c r="G46" s="78">
        <v>0</v>
      </c>
      <c r="H46" s="78">
        <v>0</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0</v>
      </c>
      <c r="AE46" s="78">
        <v>0</v>
      </c>
      <c r="AF46" s="78">
        <v>0</v>
      </c>
      <c r="AG46" s="78">
        <v>0</v>
      </c>
      <c r="AH46" s="78">
        <v>0</v>
      </c>
      <c r="AI46" s="78">
        <v>0</v>
      </c>
      <c r="AJ46" s="78">
        <v>0</v>
      </c>
      <c r="AM46" s="383">
        <f>F46+NPV(SDN,G46:INDEX(G46:AJ46,PAL))</f>
        <v>0</v>
      </c>
      <c r="AN46" s="415">
        <f>F46+NPV(SDN,G46:INDEX(G46:AJ46,PAL))</f>
        <v>0</v>
      </c>
      <c r="AO46" s="387">
        <f>IF(COUNTIF(AP46:AY46,"Klaida")&gt;0,1,0)</f>
        <v>0</v>
      </c>
      <c r="AP46" s="59">
        <f>IF(COUNT(F46:INDEX(F46:AJ46,PAL+1))&lt;&gt;PAL+1,"Klaida",0)</f>
        <v>0</v>
      </c>
      <c r="AQ46" s="59"/>
      <c r="AR46" s="59"/>
      <c r="AS46" s="59"/>
      <c r="AT46" s="59"/>
      <c r="AU46" s="59"/>
      <c r="AV46" s="59"/>
      <c r="AW46" s="59"/>
      <c r="AX46" s="59"/>
      <c r="AY46" s="388"/>
    </row>
    <row r="47" spans="2:51" s="61" customFormat="1">
      <c r="B47" s="66" t="s">
        <v>49</v>
      </c>
      <c r="C47" s="5" t="str">
        <f>IF(Kalba="EN",Data2!C$72,Data2!B$72)</f>
        <v>Socialinio ekonominio (SE) poveikio finansinė išraiška</v>
      </c>
      <c r="D47" s="62">
        <f t="shared" ref="D47:AJ47" si="17">SUM(D48)-SUM(D56)</f>
        <v>0</v>
      </c>
      <c r="E47" s="62">
        <f t="shared" si="17"/>
        <v>0</v>
      </c>
      <c r="F47" s="62">
        <f t="shared" si="17"/>
        <v>0</v>
      </c>
      <c r="G47" s="62">
        <f t="shared" si="17"/>
        <v>0</v>
      </c>
      <c r="H47" s="62">
        <f t="shared" si="17"/>
        <v>0</v>
      </c>
      <c r="I47" s="62">
        <f t="shared" si="17"/>
        <v>0</v>
      </c>
      <c r="J47" s="62">
        <f t="shared" si="17"/>
        <v>0</v>
      </c>
      <c r="K47" s="62">
        <f t="shared" si="17"/>
        <v>0</v>
      </c>
      <c r="L47" s="62">
        <f t="shared" si="17"/>
        <v>0</v>
      </c>
      <c r="M47" s="62">
        <f t="shared" si="17"/>
        <v>0</v>
      </c>
      <c r="N47" s="62">
        <f t="shared" si="17"/>
        <v>0</v>
      </c>
      <c r="O47" s="62">
        <f t="shared" si="17"/>
        <v>0</v>
      </c>
      <c r="P47" s="62">
        <f t="shared" si="17"/>
        <v>0</v>
      </c>
      <c r="Q47" s="62">
        <f t="shared" si="17"/>
        <v>0</v>
      </c>
      <c r="R47" s="62">
        <f t="shared" si="17"/>
        <v>0</v>
      </c>
      <c r="S47" s="62">
        <f t="shared" si="17"/>
        <v>0</v>
      </c>
      <c r="T47" s="62">
        <f t="shared" si="17"/>
        <v>0</v>
      </c>
      <c r="U47" s="62">
        <f t="shared" si="17"/>
        <v>0</v>
      </c>
      <c r="V47" s="62">
        <f t="shared" si="17"/>
        <v>0</v>
      </c>
      <c r="W47" s="62">
        <f t="shared" si="17"/>
        <v>0</v>
      </c>
      <c r="X47" s="62">
        <f t="shared" si="17"/>
        <v>0</v>
      </c>
      <c r="Y47" s="62">
        <f t="shared" si="17"/>
        <v>0</v>
      </c>
      <c r="Z47" s="62">
        <f t="shared" si="17"/>
        <v>0</v>
      </c>
      <c r="AA47" s="62">
        <f t="shared" si="17"/>
        <v>0</v>
      </c>
      <c r="AB47" s="62">
        <f t="shared" si="17"/>
        <v>0</v>
      </c>
      <c r="AC47" s="62">
        <f t="shared" si="17"/>
        <v>0</v>
      </c>
      <c r="AD47" s="62">
        <f t="shared" si="17"/>
        <v>0</v>
      </c>
      <c r="AE47" s="62">
        <f t="shared" si="17"/>
        <v>0</v>
      </c>
      <c r="AF47" s="62">
        <f t="shared" si="17"/>
        <v>0</v>
      </c>
      <c r="AG47" s="62">
        <f t="shared" si="17"/>
        <v>0</v>
      </c>
      <c r="AH47" s="62">
        <f t="shared" si="17"/>
        <v>0</v>
      </c>
      <c r="AI47" s="62">
        <f t="shared" si="17"/>
        <v>0</v>
      </c>
      <c r="AJ47" s="62">
        <f t="shared" si="17"/>
        <v>0</v>
      </c>
      <c r="AM47" s="382">
        <f>SUM(AM48)-SUM(AM56)</f>
        <v>0</v>
      </c>
      <c r="AN47" s="382">
        <f>SUM(AN48)-SUM(AN56)</f>
        <v>0</v>
      </c>
      <c r="AO47" s="389"/>
      <c r="AP47" s="63"/>
      <c r="AQ47" s="63"/>
      <c r="AR47" s="63"/>
      <c r="AS47" s="63"/>
      <c r="AT47" s="63"/>
      <c r="AU47" s="63"/>
      <c r="AV47" s="63"/>
      <c r="AW47" s="63"/>
      <c r="AX47" s="63"/>
      <c r="AY47" s="390"/>
    </row>
    <row r="48" spans="2:51" s="61" customFormat="1">
      <c r="B48" s="66" t="s">
        <v>50</v>
      </c>
      <c r="C48" s="5" t="str">
        <f>IF(Kalba="EN",Data2!C$73,Data2!B$73) &amp; " "&amp; IF(Kalba="EN",Data2!C$74,Data2!B$74)</f>
        <v>SE nauda (pasirinkite SE naudos komponentą)</v>
      </c>
      <c r="D48" s="62">
        <f t="shared" ref="D48:AJ48" si="18">ROUND(SUM(D49:D55),0)</f>
        <v>0</v>
      </c>
      <c r="E48" s="62">
        <f t="shared" si="18"/>
        <v>0</v>
      </c>
      <c r="F48" s="62">
        <f t="shared" si="18"/>
        <v>0</v>
      </c>
      <c r="G48" s="62">
        <f t="shared" si="18"/>
        <v>0</v>
      </c>
      <c r="H48" s="62">
        <f t="shared" si="18"/>
        <v>0</v>
      </c>
      <c r="I48" s="62">
        <f t="shared" si="18"/>
        <v>0</v>
      </c>
      <c r="J48" s="62">
        <f t="shared" si="18"/>
        <v>0</v>
      </c>
      <c r="K48" s="62">
        <f t="shared" si="18"/>
        <v>0</v>
      </c>
      <c r="L48" s="62">
        <f t="shared" si="18"/>
        <v>0</v>
      </c>
      <c r="M48" s="62">
        <f t="shared" si="18"/>
        <v>0</v>
      </c>
      <c r="N48" s="62">
        <f t="shared" si="18"/>
        <v>0</v>
      </c>
      <c r="O48" s="62">
        <f t="shared" si="18"/>
        <v>0</v>
      </c>
      <c r="P48" s="62">
        <f t="shared" si="18"/>
        <v>0</v>
      </c>
      <c r="Q48" s="62">
        <f t="shared" si="18"/>
        <v>0</v>
      </c>
      <c r="R48" s="62">
        <f t="shared" si="18"/>
        <v>0</v>
      </c>
      <c r="S48" s="62">
        <f t="shared" si="18"/>
        <v>0</v>
      </c>
      <c r="T48" s="62">
        <f t="shared" si="18"/>
        <v>0</v>
      </c>
      <c r="U48" s="62">
        <f t="shared" si="18"/>
        <v>0</v>
      </c>
      <c r="V48" s="62">
        <f t="shared" si="18"/>
        <v>0</v>
      </c>
      <c r="W48" s="62">
        <f t="shared" si="18"/>
        <v>0</v>
      </c>
      <c r="X48" s="62">
        <f t="shared" si="18"/>
        <v>0</v>
      </c>
      <c r="Y48" s="62">
        <f t="shared" si="18"/>
        <v>0</v>
      </c>
      <c r="Z48" s="62">
        <f t="shared" si="18"/>
        <v>0</v>
      </c>
      <c r="AA48" s="62">
        <f t="shared" si="18"/>
        <v>0</v>
      </c>
      <c r="AB48" s="62">
        <f t="shared" si="18"/>
        <v>0</v>
      </c>
      <c r="AC48" s="62">
        <f t="shared" si="18"/>
        <v>0</v>
      </c>
      <c r="AD48" s="62">
        <f t="shared" si="18"/>
        <v>0</v>
      </c>
      <c r="AE48" s="62">
        <f t="shared" si="18"/>
        <v>0</v>
      </c>
      <c r="AF48" s="62">
        <f t="shared" si="18"/>
        <v>0</v>
      </c>
      <c r="AG48" s="62">
        <f t="shared" si="18"/>
        <v>0</v>
      </c>
      <c r="AH48" s="62">
        <f t="shared" si="18"/>
        <v>0</v>
      </c>
      <c r="AI48" s="62">
        <f t="shared" si="18"/>
        <v>0</v>
      </c>
      <c r="AJ48" s="62">
        <f t="shared" si="18"/>
        <v>0</v>
      </c>
      <c r="AM48" s="382">
        <f>ROUND(SUM(AM49:AM55),0)</f>
        <v>0</v>
      </c>
      <c r="AN48" s="382">
        <f>ROUND(SUM(AN49:AN55),0)</f>
        <v>0</v>
      </c>
      <c r="AO48" s="389"/>
      <c r="AP48" s="63"/>
      <c r="AQ48" s="63"/>
      <c r="AR48" s="63"/>
      <c r="AS48" s="63"/>
      <c r="AT48" s="63"/>
      <c r="AU48" s="63"/>
      <c r="AV48" s="63"/>
      <c r="AW48" s="63"/>
      <c r="AX48" s="63"/>
      <c r="AY48" s="390"/>
    </row>
    <row r="49" spans="2:51">
      <c r="B49" s="199" t="s">
        <v>51</v>
      </c>
      <c r="C49" s="486" t="s">
        <v>69</v>
      </c>
      <c r="D49" s="169">
        <f>F49+NPV(SDN,G49:INDEX(G49:AJ49,PAL))</f>
        <v>0</v>
      </c>
      <c r="E49" s="169">
        <f t="shared" ref="E49:E55" si="19">SUMIF($F$5:$AJ$5,"&lt;="&amp;PAL,$F49:$AJ49)</f>
        <v>0</v>
      </c>
      <c r="F49" s="78">
        <v>0</v>
      </c>
      <c r="G49" s="78">
        <v>0</v>
      </c>
      <c r="H49" s="78">
        <v>0</v>
      </c>
      <c r="I49" s="78">
        <v>0</v>
      </c>
      <c r="J49" s="78">
        <v>0</v>
      </c>
      <c r="K49" s="78">
        <v>0</v>
      </c>
      <c r="L49" s="78">
        <v>0</v>
      </c>
      <c r="M49" s="78">
        <v>0</v>
      </c>
      <c r="N49" s="78">
        <v>0</v>
      </c>
      <c r="O49" s="78">
        <v>0</v>
      </c>
      <c r="P49" s="78">
        <v>0</v>
      </c>
      <c r="Q49" s="78">
        <v>0</v>
      </c>
      <c r="R49" s="78">
        <v>0</v>
      </c>
      <c r="S49" s="78">
        <v>0</v>
      </c>
      <c r="T49" s="78">
        <v>0</v>
      </c>
      <c r="U49" s="78">
        <v>0</v>
      </c>
      <c r="V49" s="78">
        <v>0</v>
      </c>
      <c r="W49" s="78">
        <v>0</v>
      </c>
      <c r="X49" s="78">
        <v>0</v>
      </c>
      <c r="Y49" s="78">
        <v>0</v>
      </c>
      <c r="Z49" s="78">
        <v>0</v>
      </c>
      <c r="AA49" s="78">
        <v>0</v>
      </c>
      <c r="AB49" s="78">
        <v>0</v>
      </c>
      <c r="AC49" s="78">
        <v>0</v>
      </c>
      <c r="AD49" s="78">
        <v>0</v>
      </c>
      <c r="AE49" s="78">
        <v>0</v>
      </c>
      <c r="AF49" s="78">
        <v>0</v>
      </c>
      <c r="AG49" s="78">
        <v>0</v>
      </c>
      <c r="AH49" s="78">
        <v>0</v>
      </c>
      <c r="AI49" s="78">
        <v>0</v>
      </c>
      <c r="AJ49" s="78">
        <v>0</v>
      </c>
      <c r="AM49" s="383">
        <f>F49+NPV(SDN,G49:INDEX(G49:AJ49,PAL))</f>
        <v>0</v>
      </c>
      <c r="AN49" s="415">
        <f>F49+NPV(SDN,G49:INDEX(G49:AJ49,PAL))</f>
        <v>0</v>
      </c>
      <c r="AO49" s="387">
        <f t="shared" ref="AO49:AO55" si="20">IF(COUNTIF(AP49:AY49,"Klaida")&gt;0,1,0)</f>
        <v>0</v>
      </c>
      <c r="AP49" s="59">
        <f>IF(COUNT(F49:INDEX(F49:AJ49,PAL+1))&lt;&gt;PAL+1,"Klaida",0)</f>
        <v>0</v>
      </c>
      <c r="AQ49" s="59"/>
      <c r="AR49" s="59"/>
      <c r="AS49" s="59"/>
      <c r="AT49" s="59"/>
      <c r="AU49" s="59"/>
      <c r="AV49" s="59"/>
      <c r="AW49" s="59"/>
      <c r="AX49" s="59"/>
      <c r="AY49" s="388"/>
    </row>
    <row r="50" spans="2:51">
      <c r="B50" s="199" t="s">
        <v>52</v>
      </c>
      <c r="C50" s="486" t="s">
        <v>69</v>
      </c>
      <c r="D50" s="169">
        <f>F50+NPV(SDN,G50:INDEX(G50:AJ50,PAL))</f>
        <v>0</v>
      </c>
      <c r="E50" s="169">
        <f t="shared" si="19"/>
        <v>0</v>
      </c>
      <c r="F50" s="78">
        <v>0</v>
      </c>
      <c r="G50" s="78">
        <v>0</v>
      </c>
      <c r="H50" s="78">
        <v>0</v>
      </c>
      <c r="I50" s="78">
        <v>0</v>
      </c>
      <c r="J50" s="78">
        <v>0</v>
      </c>
      <c r="K50" s="78">
        <v>0</v>
      </c>
      <c r="L50" s="78">
        <v>0</v>
      </c>
      <c r="M50" s="78">
        <v>0</v>
      </c>
      <c r="N50" s="78">
        <v>0</v>
      </c>
      <c r="O50" s="78">
        <v>0</v>
      </c>
      <c r="P50" s="78">
        <v>0</v>
      </c>
      <c r="Q50" s="78">
        <v>0</v>
      </c>
      <c r="R50" s="78">
        <v>0</v>
      </c>
      <c r="S50" s="78">
        <v>0</v>
      </c>
      <c r="T50" s="78">
        <v>0</v>
      </c>
      <c r="U50" s="78">
        <v>0</v>
      </c>
      <c r="V50" s="78">
        <v>0</v>
      </c>
      <c r="W50" s="78">
        <v>0</v>
      </c>
      <c r="X50" s="78">
        <v>0</v>
      </c>
      <c r="Y50" s="78">
        <v>0</v>
      </c>
      <c r="Z50" s="78">
        <v>0</v>
      </c>
      <c r="AA50" s="78">
        <v>0</v>
      </c>
      <c r="AB50" s="78">
        <v>0</v>
      </c>
      <c r="AC50" s="78">
        <v>0</v>
      </c>
      <c r="AD50" s="78">
        <v>0</v>
      </c>
      <c r="AE50" s="78">
        <v>0</v>
      </c>
      <c r="AF50" s="78">
        <v>0</v>
      </c>
      <c r="AG50" s="78">
        <v>0</v>
      </c>
      <c r="AH50" s="78">
        <v>0</v>
      </c>
      <c r="AI50" s="78">
        <v>0</v>
      </c>
      <c r="AJ50" s="78">
        <v>0</v>
      </c>
      <c r="AM50" s="383">
        <f>F50+NPV(SDN,G50:INDEX(G50:AJ50,PAL))</f>
        <v>0</v>
      </c>
      <c r="AN50" s="415">
        <f>F50+NPV(SDN,G50:INDEX(G50:AJ50,PAL))</f>
        <v>0</v>
      </c>
      <c r="AO50" s="387">
        <f t="shared" si="20"/>
        <v>0</v>
      </c>
      <c r="AP50" s="59">
        <f>IF(COUNT(F50:INDEX(F50:AJ50,PAL+1))&lt;&gt;PAL+1,"Klaida",0)</f>
        <v>0</v>
      </c>
      <c r="AQ50" s="59"/>
      <c r="AR50" s="59"/>
      <c r="AS50" s="59"/>
      <c r="AT50" s="59"/>
      <c r="AU50" s="59"/>
      <c r="AV50" s="59"/>
      <c r="AW50" s="59"/>
      <c r="AX50" s="59"/>
      <c r="AY50" s="388"/>
    </row>
    <row r="51" spans="2:51">
      <c r="B51" s="199" t="s">
        <v>339</v>
      </c>
      <c r="C51" s="486" t="s">
        <v>69</v>
      </c>
      <c r="D51" s="169">
        <f>F51+NPV(SDN,G51:INDEX(G51:AJ51,PAL))</f>
        <v>0</v>
      </c>
      <c r="E51" s="169">
        <f t="shared" si="19"/>
        <v>0</v>
      </c>
      <c r="F51" s="78">
        <v>0</v>
      </c>
      <c r="G51" s="78">
        <v>0</v>
      </c>
      <c r="H51" s="78">
        <v>0</v>
      </c>
      <c r="I51" s="78">
        <v>0</v>
      </c>
      <c r="J51" s="78">
        <v>0</v>
      </c>
      <c r="K51" s="78">
        <v>0</v>
      </c>
      <c r="L51" s="78">
        <v>0</v>
      </c>
      <c r="M51" s="78">
        <v>0</v>
      </c>
      <c r="N51" s="78">
        <v>0</v>
      </c>
      <c r="O51" s="78">
        <v>0</v>
      </c>
      <c r="P51" s="78">
        <v>0</v>
      </c>
      <c r="Q51" s="78">
        <v>0</v>
      </c>
      <c r="R51" s="78">
        <v>0</v>
      </c>
      <c r="S51" s="78">
        <v>0</v>
      </c>
      <c r="T51" s="78">
        <v>0</v>
      </c>
      <c r="U51" s="78">
        <v>0</v>
      </c>
      <c r="V51" s="78">
        <v>0</v>
      </c>
      <c r="W51" s="78">
        <v>0</v>
      </c>
      <c r="X51" s="78">
        <v>0</v>
      </c>
      <c r="Y51" s="78">
        <v>0</v>
      </c>
      <c r="Z51" s="78">
        <v>0</v>
      </c>
      <c r="AA51" s="78">
        <v>0</v>
      </c>
      <c r="AB51" s="78">
        <v>0</v>
      </c>
      <c r="AC51" s="78">
        <v>0</v>
      </c>
      <c r="AD51" s="78">
        <v>0</v>
      </c>
      <c r="AE51" s="78">
        <v>0</v>
      </c>
      <c r="AF51" s="78">
        <v>0</v>
      </c>
      <c r="AG51" s="78">
        <v>0</v>
      </c>
      <c r="AH51" s="78">
        <v>0</v>
      </c>
      <c r="AI51" s="78">
        <v>0</v>
      </c>
      <c r="AJ51" s="78">
        <v>0</v>
      </c>
      <c r="AM51" s="383">
        <f>F51+NPV(SDN,G51:INDEX(G51:AJ51,PAL))</f>
        <v>0</v>
      </c>
      <c r="AN51" s="415">
        <f>F51+NPV(SDN,G51:INDEX(G51:AJ51,PAL))</f>
        <v>0</v>
      </c>
      <c r="AO51" s="387">
        <f t="shared" si="20"/>
        <v>0</v>
      </c>
      <c r="AP51" s="59">
        <f>IF(COUNT(F51:INDEX(F51:AJ51,PAL+1))&lt;&gt;PAL+1,"Klaida",0)</f>
        <v>0</v>
      </c>
      <c r="AQ51" s="59"/>
      <c r="AR51" s="59"/>
      <c r="AS51" s="59"/>
      <c r="AT51" s="59"/>
      <c r="AU51" s="59"/>
      <c r="AV51" s="59"/>
      <c r="AW51" s="59"/>
      <c r="AX51" s="59"/>
      <c r="AY51" s="388"/>
    </row>
    <row r="52" spans="2:51">
      <c r="B52" s="199" t="s">
        <v>340</v>
      </c>
      <c r="C52" s="486" t="s">
        <v>69</v>
      </c>
      <c r="D52" s="169">
        <f>F52+NPV(SDN,G52:INDEX(G52:AJ52,PAL))</f>
        <v>0</v>
      </c>
      <c r="E52" s="169">
        <f t="shared" si="19"/>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M52" s="383">
        <f>F52+NPV(SDN,G52:INDEX(G52:AJ52,PAL))</f>
        <v>0</v>
      </c>
      <c r="AN52" s="415">
        <f>F52+NPV(SDN,G52:INDEX(G52:AJ52,PAL))</f>
        <v>0</v>
      </c>
      <c r="AO52" s="387">
        <f t="shared" si="20"/>
        <v>0</v>
      </c>
      <c r="AP52" s="59">
        <f>IF(COUNT(F52:INDEX(F52:AJ52,PAL+1))&lt;&gt;PAL+1,"Klaida",0)</f>
        <v>0</v>
      </c>
      <c r="AQ52" s="59"/>
      <c r="AR52" s="59"/>
      <c r="AS52" s="59"/>
      <c r="AT52" s="59"/>
      <c r="AU52" s="59"/>
      <c r="AV52" s="59"/>
      <c r="AW52" s="59"/>
      <c r="AX52" s="59"/>
      <c r="AY52" s="388"/>
    </row>
    <row r="53" spans="2:51">
      <c r="B53" s="199" t="s">
        <v>341</v>
      </c>
      <c r="C53" s="486" t="s">
        <v>69</v>
      </c>
      <c r="D53" s="169">
        <f>F53+NPV(SDN,G53:INDEX(G53:AJ53,PAL))</f>
        <v>0</v>
      </c>
      <c r="E53" s="169">
        <f t="shared" si="19"/>
        <v>0</v>
      </c>
      <c r="F53" s="78">
        <v>0</v>
      </c>
      <c r="G53" s="78">
        <v>0</v>
      </c>
      <c r="H53" s="78">
        <v>0</v>
      </c>
      <c r="I53" s="78">
        <v>0</v>
      </c>
      <c r="J53" s="78">
        <v>0</v>
      </c>
      <c r="K53" s="78">
        <v>0</v>
      </c>
      <c r="L53" s="78">
        <v>0</v>
      </c>
      <c r="M53" s="78">
        <v>0</v>
      </c>
      <c r="N53" s="78">
        <v>0</v>
      </c>
      <c r="O53" s="78">
        <v>0</v>
      </c>
      <c r="P53" s="78">
        <v>0</v>
      </c>
      <c r="Q53" s="78">
        <v>0</v>
      </c>
      <c r="R53" s="78">
        <v>0</v>
      </c>
      <c r="S53" s="78">
        <v>0</v>
      </c>
      <c r="T53" s="78">
        <v>0</v>
      </c>
      <c r="U53" s="78">
        <v>0</v>
      </c>
      <c r="V53" s="78">
        <v>0</v>
      </c>
      <c r="W53" s="78">
        <v>0</v>
      </c>
      <c r="X53" s="78">
        <v>0</v>
      </c>
      <c r="Y53" s="78">
        <v>0</v>
      </c>
      <c r="Z53" s="78">
        <v>0</v>
      </c>
      <c r="AA53" s="78">
        <v>0</v>
      </c>
      <c r="AB53" s="78">
        <v>0</v>
      </c>
      <c r="AC53" s="78">
        <v>0</v>
      </c>
      <c r="AD53" s="78">
        <v>0</v>
      </c>
      <c r="AE53" s="78">
        <v>0</v>
      </c>
      <c r="AF53" s="78">
        <v>0</v>
      </c>
      <c r="AG53" s="78">
        <v>0</v>
      </c>
      <c r="AH53" s="78">
        <v>0</v>
      </c>
      <c r="AI53" s="78">
        <v>0</v>
      </c>
      <c r="AJ53" s="78">
        <v>0</v>
      </c>
      <c r="AM53" s="383">
        <f>F53+NPV(SDN,G53:INDEX(G53:AJ53,PAL))</f>
        <v>0</v>
      </c>
      <c r="AN53" s="415">
        <f>F53+NPV(SDN,G53:INDEX(G53:AJ53,PAL))</f>
        <v>0</v>
      </c>
      <c r="AO53" s="387">
        <f t="shared" si="20"/>
        <v>0</v>
      </c>
      <c r="AP53" s="59">
        <f>IF(COUNT(F53:INDEX(F53:AJ53,PAL+1))&lt;&gt;PAL+1,"Klaida",0)</f>
        <v>0</v>
      </c>
      <c r="AQ53" s="59"/>
      <c r="AR53" s="59"/>
      <c r="AS53" s="59"/>
      <c r="AT53" s="59"/>
      <c r="AU53" s="59"/>
      <c r="AV53" s="59"/>
      <c r="AW53" s="59"/>
      <c r="AX53" s="59"/>
      <c r="AY53" s="388"/>
    </row>
    <row r="54" spans="2:51">
      <c r="B54" s="199" t="s">
        <v>342</v>
      </c>
      <c r="C54" s="486" t="s">
        <v>69</v>
      </c>
      <c r="D54" s="169">
        <f>F54+NPV(SDN,G54:INDEX(G54:AJ54,PAL))</f>
        <v>0</v>
      </c>
      <c r="E54" s="169">
        <f t="shared" si="19"/>
        <v>0</v>
      </c>
      <c r="F54" s="78">
        <v>0</v>
      </c>
      <c r="G54" s="78">
        <v>0</v>
      </c>
      <c r="H54" s="78">
        <v>0</v>
      </c>
      <c r="I54" s="78">
        <v>0</v>
      </c>
      <c r="J54" s="78">
        <v>0</v>
      </c>
      <c r="K54" s="78">
        <v>0</v>
      </c>
      <c r="L54" s="78">
        <v>0</v>
      </c>
      <c r="M54" s="78">
        <v>0</v>
      </c>
      <c r="N54" s="78">
        <v>0</v>
      </c>
      <c r="O54" s="78">
        <v>0</v>
      </c>
      <c r="P54" s="78">
        <v>0</v>
      </c>
      <c r="Q54" s="78">
        <v>0</v>
      </c>
      <c r="R54" s="78">
        <v>0</v>
      </c>
      <c r="S54" s="78">
        <v>0</v>
      </c>
      <c r="T54" s="78">
        <v>0</v>
      </c>
      <c r="U54" s="78">
        <v>0</v>
      </c>
      <c r="V54" s="78">
        <v>0</v>
      </c>
      <c r="W54" s="78">
        <v>0</v>
      </c>
      <c r="X54" s="78">
        <v>0</v>
      </c>
      <c r="Y54" s="78">
        <v>0</v>
      </c>
      <c r="Z54" s="78">
        <v>0</v>
      </c>
      <c r="AA54" s="78">
        <v>0</v>
      </c>
      <c r="AB54" s="78">
        <v>0</v>
      </c>
      <c r="AC54" s="78">
        <v>0</v>
      </c>
      <c r="AD54" s="78">
        <v>0</v>
      </c>
      <c r="AE54" s="78">
        <v>0</v>
      </c>
      <c r="AF54" s="78">
        <v>0</v>
      </c>
      <c r="AG54" s="78">
        <v>0</v>
      </c>
      <c r="AH54" s="78">
        <v>0</v>
      </c>
      <c r="AI54" s="78">
        <v>0</v>
      </c>
      <c r="AJ54" s="78">
        <v>0</v>
      </c>
      <c r="AM54" s="383">
        <f>F54+NPV(SDN,G54:INDEX(G54:AJ54,PAL))</f>
        <v>0</v>
      </c>
      <c r="AN54" s="415">
        <f>F54+NPV(SDN,G54:INDEX(G54:AJ54,PAL))</f>
        <v>0</v>
      </c>
      <c r="AO54" s="387">
        <f t="shared" si="20"/>
        <v>0</v>
      </c>
      <c r="AP54" s="59">
        <f>IF(COUNT(F54:INDEX(F54:AJ54,PAL+1))&lt;&gt;PAL+1,"Klaida",0)</f>
        <v>0</v>
      </c>
      <c r="AQ54" s="59"/>
      <c r="AR54" s="59"/>
      <c r="AS54" s="59"/>
      <c r="AT54" s="59"/>
      <c r="AU54" s="59"/>
      <c r="AV54" s="59"/>
      <c r="AW54" s="59"/>
      <c r="AX54" s="59"/>
      <c r="AY54" s="388"/>
    </row>
    <row r="55" spans="2:51">
      <c r="B55" s="199" t="s">
        <v>343</v>
      </c>
      <c r="C55" s="486" t="s">
        <v>69</v>
      </c>
      <c r="D55" s="169">
        <f>F55+NPV(SDN,G55:INDEX(G55:AJ55,PAL))</f>
        <v>0</v>
      </c>
      <c r="E55" s="169">
        <f t="shared" si="19"/>
        <v>0</v>
      </c>
      <c r="F55" s="78">
        <v>0</v>
      </c>
      <c r="G55" s="78">
        <v>0</v>
      </c>
      <c r="H55" s="78">
        <v>0</v>
      </c>
      <c r="I55" s="78">
        <v>0</v>
      </c>
      <c r="J55" s="78">
        <v>0</v>
      </c>
      <c r="K55" s="78">
        <v>0</v>
      </c>
      <c r="L55" s="78">
        <v>0</v>
      </c>
      <c r="M55" s="78">
        <v>0</v>
      </c>
      <c r="N55" s="78">
        <v>0</v>
      </c>
      <c r="O55" s="78">
        <v>0</v>
      </c>
      <c r="P55" s="78">
        <v>0</v>
      </c>
      <c r="Q55" s="78">
        <v>0</v>
      </c>
      <c r="R55" s="78">
        <v>0</v>
      </c>
      <c r="S55" s="78">
        <v>0</v>
      </c>
      <c r="T55" s="78">
        <v>0</v>
      </c>
      <c r="U55" s="78">
        <v>0</v>
      </c>
      <c r="V55" s="78">
        <v>0</v>
      </c>
      <c r="W55" s="78">
        <v>0</v>
      </c>
      <c r="X55" s="78">
        <v>0</v>
      </c>
      <c r="Y55" s="78">
        <v>0</v>
      </c>
      <c r="Z55" s="78">
        <v>0</v>
      </c>
      <c r="AA55" s="78">
        <v>0</v>
      </c>
      <c r="AB55" s="78">
        <v>0</v>
      </c>
      <c r="AC55" s="78">
        <v>0</v>
      </c>
      <c r="AD55" s="78">
        <v>0</v>
      </c>
      <c r="AE55" s="78">
        <v>0</v>
      </c>
      <c r="AF55" s="78">
        <v>0</v>
      </c>
      <c r="AG55" s="78">
        <v>0</v>
      </c>
      <c r="AH55" s="78">
        <v>0</v>
      </c>
      <c r="AI55" s="78">
        <v>0</v>
      </c>
      <c r="AJ55" s="78">
        <v>0</v>
      </c>
      <c r="AM55" s="383">
        <f>F55+NPV(SDN,G55:INDEX(G55:AJ55,PAL))</f>
        <v>0</v>
      </c>
      <c r="AN55" s="415">
        <f>F55+NPV(SDN,G55:INDEX(G55:AJ55,PAL))</f>
        <v>0</v>
      </c>
      <c r="AO55" s="387">
        <f t="shared" si="20"/>
        <v>0</v>
      </c>
      <c r="AP55" s="59">
        <f>IF(COUNT(F55:INDEX(F55:AJ55,PAL+1))&lt;&gt;PAL+1,"Klaida",0)</f>
        <v>0</v>
      </c>
      <c r="AQ55" s="59"/>
      <c r="AR55" s="59"/>
      <c r="AS55" s="59"/>
      <c r="AT55" s="59"/>
      <c r="AU55" s="59"/>
      <c r="AV55" s="59"/>
      <c r="AW55" s="59"/>
      <c r="AX55" s="59"/>
      <c r="AY55" s="388"/>
    </row>
    <row r="56" spans="2:51">
      <c r="B56" s="66" t="s">
        <v>53</v>
      </c>
      <c r="C56" s="180" t="str">
        <f>IF(Kalba="EN",Data2!C$76,Data2!B$76) &amp; " "&amp; IF(Kalba="EN",Data2!C$77,Data2!B$77)</f>
        <v>SE žala (pasirinkite SE žalos komponentą)</v>
      </c>
      <c r="D56" s="62">
        <f>ROUND(SUM(D57:D59),0)</f>
        <v>0</v>
      </c>
      <c r="E56" s="62">
        <f>ROUND(SUM(E57:E59),0)</f>
        <v>0</v>
      </c>
      <c r="F56" s="170">
        <f>ROUND(SUM(F57:F59),0)</f>
        <v>0</v>
      </c>
      <c r="G56" s="170">
        <f t="shared" ref="G56:AJ56" si="21">ROUND(SUM(G57:G59),0)</f>
        <v>0</v>
      </c>
      <c r="H56" s="170">
        <f t="shared" si="21"/>
        <v>0</v>
      </c>
      <c r="I56" s="170">
        <f t="shared" si="21"/>
        <v>0</v>
      </c>
      <c r="J56" s="170">
        <f t="shared" si="21"/>
        <v>0</v>
      </c>
      <c r="K56" s="170">
        <f t="shared" si="21"/>
        <v>0</v>
      </c>
      <c r="L56" s="170">
        <f t="shared" si="21"/>
        <v>0</v>
      </c>
      <c r="M56" s="170">
        <f t="shared" si="21"/>
        <v>0</v>
      </c>
      <c r="N56" s="170">
        <f t="shared" si="21"/>
        <v>0</v>
      </c>
      <c r="O56" s="170">
        <f t="shared" si="21"/>
        <v>0</v>
      </c>
      <c r="P56" s="170">
        <f t="shared" si="21"/>
        <v>0</v>
      </c>
      <c r="Q56" s="170">
        <f t="shared" si="21"/>
        <v>0</v>
      </c>
      <c r="R56" s="170">
        <f t="shared" si="21"/>
        <v>0</v>
      </c>
      <c r="S56" s="170">
        <f t="shared" si="21"/>
        <v>0</v>
      </c>
      <c r="T56" s="170">
        <f t="shared" si="21"/>
        <v>0</v>
      </c>
      <c r="U56" s="170">
        <f t="shared" si="21"/>
        <v>0</v>
      </c>
      <c r="V56" s="170">
        <f t="shared" si="21"/>
        <v>0</v>
      </c>
      <c r="W56" s="170">
        <f t="shared" si="21"/>
        <v>0</v>
      </c>
      <c r="X56" s="170">
        <f t="shared" si="21"/>
        <v>0</v>
      </c>
      <c r="Y56" s="170">
        <f t="shared" si="21"/>
        <v>0</v>
      </c>
      <c r="Z56" s="170">
        <f t="shared" si="21"/>
        <v>0</v>
      </c>
      <c r="AA56" s="170">
        <f t="shared" si="21"/>
        <v>0</v>
      </c>
      <c r="AB56" s="170">
        <f t="shared" si="21"/>
        <v>0</v>
      </c>
      <c r="AC56" s="170">
        <f t="shared" si="21"/>
        <v>0</v>
      </c>
      <c r="AD56" s="170">
        <f t="shared" si="21"/>
        <v>0</v>
      </c>
      <c r="AE56" s="170">
        <f t="shared" si="21"/>
        <v>0</v>
      </c>
      <c r="AF56" s="170">
        <f t="shared" si="21"/>
        <v>0</v>
      </c>
      <c r="AG56" s="170">
        <f t="shared" si="21"/>
        <v>0</v>
      </c>
      <c r="AH56" s="170">
        <f t="shared" si="21"/>
        <v>0</v>
      </c>
      <c r="AI56" s="170">
        <f t="shared" si="21"/>
        <v>0</v>
      </c>
      <c r="AJ56" s="170">
        <f t="shared" si="21"/>
        <v>0</v>
      </c>
      <c r="AM56" s="382">
        <f>ROUND(SUM(AM57:AM59),0)</f>
        <v>0</v>
      </c>
      <c r="AN56" s="382">
        <f>F56+NPV(SDN,G56:INDEX(G56:AJ56,PAL))</f>
        <v>0</v>
      </c>
      <c r="AO56" s="387"/>
      <c r="AP56" s="59"/>
      <c r="AQ56" s="59"/>
      <c r="AR56" s="59"/>
      <c r="AS56" s="59"/>
      <c r="AT56" s="59"/>
      <c r="AU56" s="59"/>
      <c r="AV56" s="59"/>
      <c r="AW56" s="59"/>
      <c r="AX56" s="59"/>
      <c r="AY56" s="388"/>
    </row>
    <row r="57" spans="2:51">
      <c r="B57" s="199" t="s">
        <v>344</v>
      </c>
      <c r="C57" s="486" t="s">
        <v>69</v>
      </c>
      <c r="D57" s="65">
        <f>F57+NPV(SDN,G57:INDEX(G57:AJ57,PAL))</f>
        <v>0</v>
      </c>
      <c r="E57" s="65">
        <f>SUMIF($F$5:$AJ$5,"&lt;="&amp;PAL,$F57:$AJ57)</f>
        <v>0</v>
      </c>
      <c r="F57" s="78">
        <v>0</v>
      </c>
      <c r="G57" s="78">
        <v>0</v>
      </c>
      <c r="H57" s="78">
        <v>0</v>
      </c>
      <c r="I57" s="78">
        <v>0</v>
      </c>
      <c r="J57" s="78">
        <v>0</v>
      </c>
      <c r="K57" s="78">
        <v>0</v>
      </c>
      <c r="L57" s="78">
        <v>0</v>
      </c>
      <c r="M57" s="78">
        <v>0</v>
      </c>
      <c r="N57" s="78">
        <v>0</v>
      </c>
      <c r="O57" s="78">
        <v>0</v>
      </c>
      <c r="P57" s="78">
        <v>0</v>
      </c>
      <c r="Q57" s="78">
        <v>0</v>
      </c>
      <c r="R57" s="78">
        <v>0</v>
      </c>
      <c r="S57" s="78">
        <v>0</v>
      </c>
      <c r="T57" s="78">
        <v>0</v>
      </c>
      <c r="U57" s="78">
        <v>0</v>
      </c>
      <c r="V57" s="78">
        <v>0</v>
      </c>
      <c r="W57" s="78">
        <v>0</v>
      </c>
      <c r="X57" s="78">
        <v>0</v>
      </c>
      <c r="Y57" s="78">
        <v>0</v>
      </c>
      <c r="Z57" s="78">
        <v>0</v>
      </c>
      <c r="AA57" s="78">
        <v>0</v>
      </c>
      <c r="AB57" s="78">
        <v>0</v>
      </c>
      <c r="AC57" s="78">
        <v>0</v>
      </c>
      <c r="AD57" s="78">
        <v>0</v>
      </c>
      <c r="AE57" s="78">
        <v>0</v>
      </c>
      <c r="AF57" s="78">
        <v>0</v>
      </c>
      <c r="AG57" s="78">
        <v>0</v>
      </c>
      <c r="AH57" s="78">
        <v>0</v>
      </c>
      <c r="AI57" s="78">
        <v>0</v>
      </c>
      <c r="AJ57" s="78">
        <v>0</v>
      </c>
      <c r="AM57" s="383">
        <f>F57+NPV(SDN,G57:INDEX(G57:AJ57,PAL))</f>
        <v>0</v>
      </c>
      <c r="AN57" s="415">
        <f>F57+NPV(SDN,G57:INDEX(G57:AJ57,PAL))</f>
        <v>0</v>
      </c>
      <c r="AO57" s="387">
        <f>IF(COUNTIF(AP57:AY57,"Klaida")&gt;0,1,0)</f>
        <v>0</v>
      </c>
      <c r="AP57" s="59">
        <f>IF(COUNT(F57:INDEX(F57:AJ57,PAL+1))&lt;&gt;PAL+1,"Klaida",0)</f>
        <v>0</v>
      </c>
      <c r="AQ57" s="59"/>
      <c r="AR57" s="59"/>
      <c r="AS57" s="59"/>
      <c r="AT57" s="59"/>
      <c r="AU57" s="59"/>
      <c r="AV57" s="59"/>
      <c r="AW57" s="59"/>
      <c r="AX57" s="59"/>
      <c r="AY57" s="388"/>
    </row>
    <row r="58" spans="2:51">
      <c r="B58" s="199" t="s">
        <v>345</v>
      </c>
      <c r="C58" s="486" t="s">
        <v>69</v>
      </c>
      <c r="D58" s="65">
        <f>F58+NPV(SDN,G58:INDEX(G58:AJ58,PAL))</f>
        <v>0</v>
      </c>
      <c r="E58" s="65">
        <f>SUMIF($F$5:$AJ$5,"&lt;="&amp;PAL,$F58:$AJ58)</f>
        <v>0</v>
      </c>
      <c r="F58" s="78">
        <v>0</v>
      </c>
      <c r="G58" s="78">
        <v>0</v>
      </c>
      <c r="H58" s="78">
        <v>0</v>
      </c>
      <c r="I58" s="78">
        <v>0</v>
      </c>
      <c r="J58" s="78">
        <v>0</v>
      </c>
      <c r="K58" s="78">
        <v>0</v>
      </c>
      <c r="L58" s="78">
        <v>0</v>
      </c>
      <c r="M58" s="78">
        <v>0</v>
      </c>
      <c r="N58" s="78">
        <v>0</v>
      </c>
      <c r="O58" s="78">
        <v>0</v>
      </c>
      <c r="P58" s="78">
        <v>0</v>
      </c>
      <c r="Q58" s="78">
        <v>0</v>
      </c>
      <c r="R58" s="78">
        <v>0</v>
      </c>
      <c r="S58" s="78">
        <v>0</v>
      </c>
      <c r="T58" s="78">
        <v>0</v>
      </c>
      <c r="U58" s="78">
        <v>0</v>
      </c>
      <c r="V58" s="78">
        <v>0</v>
      </c>
      <c r="W58" s="78">
        <v>0</v>
      </c>
      <c r="X58" s="78">
        <v>0</v>
      </c>
      <c r="Y58" s="78">
        <v>0</v>
      </c>
      <c r="Z58" s="78">
        <v>0</v>
      </c>
      <c r="AA58" s="78">
        <v>0</v>
      </c>
      <c r="AB58" s="78">
        <v>0</v>
      </c>
      <c r="AC58" s="78">
        <v>0</v>
      </c>
      <c r="AD58" s="78">
        <v>0</v>
      </c>
      <c r="AE58" s="78">
        <v>0</v>
      </c>
      <c r="AF58" s="78">
        <v>0</v>
      </c>
      <c r="AG58" s="78">
        <v>0</v>
      </c>
      <c r="AH58" s="78">
        <v>0</v>
      </c>
      <c r="AI58" s="78">
        <v>0</v>
      </c>
      <c r="AJ58" s="78">
        <v>0</v>
      </c>
      <c r="AM58" s="383">
        <f>F58+NPV(SDN,G58:INDEX(G58:AJ58,PAL))</f>
        <v>0</v>
      </c>
      <c r="AN58" s="415">
        <f>F58+NPV(SDN,G58:INDEX(G58:AJ58,PAL))</f>
        <v>0</v>
      </c>
      <c r="AO58" s="387">
        <f>IF(COUNTIF(AP58:AY58,"Klaida")&gt;0,1,0)</f>
        <v>0</v>
      </c>
      <c r="AP58" s="59">
        <f>IF(COUNT(F58:INDEX(F58:AJ58,PAL+1))&lt;&gt;PAL+1,"Klaida",0)</f>
        <v>0</v>
      </c>
      <c r="AQ58" s="59"/>
      <c r="AR58" s="59"/>
      <c r="AS58" s="59"/>
      <c r="AT58" s="59"/>
      <c r="AU58" s="59"/>
      <c r="AV58" s="59"/>
      <c r="AW58" s="59"/>
      <c r="AX58" s="59"/>
      <c r="AY58" s="388"/>
    </row>
    <row r="59" spans="2:51" ht="13.5" thickBot="1">
      <c r="B59" s="199" t="s">
        <v>346</v>
      </c>
      <c r="C59" s="486" t="s">
        <v>69</v>
      </c>
      <c r="D59" s="65">
        <f>F59+NPV(SDN,G59:INDEX(G59:AJ59,PAL))</f>
        <v>0</v>
      </c>
      <c r="E59" s="65">
        <f>SUMIF($F$5:$AJ$5,"&lt;="&amp;PAL,$F59:$AJ59)</f>
        <v>0</v>
      </c>
      <c r="F59" s="78">
        <v>0</v>
      </c>
      <c r="G59" s="78">
        <v>0</v>
      </c>
      <c r="H59" s="78">
        <v>0</v>
      </c>
      <c r="I59" s="78">
        <v>0</v>
      </c>
      <c r="J59" s="78">
        <v>0</v>
      </c>
      <c r="K59" s="78">
        <v>0</v>
      </c>
      <c r="L59" s="78">
        <v>0</v>
      </c>
      <c r="M59" s="78">
        <v>0</v>
      </c>
      <c r="N59" s="78">
        <v>0</v>
      </c>
      <c r="O59" s="78">
        <v>0</v>
      </c>
      <c r="P59" s="78">
        <v>0</v>
      </c>
      <c r="Q59" s="78">
        <v>0</v>
      </c>
      <c r="R59" s="78">
        <v>0</v>
      </c>
      <c r="S59" s="78">
        <v>0</v>
      </c>
      <c r="T59" s="78">
        <v>0</v>
      </c>
      <c r="U59" s="78">
        <v>0</v>
      </c>
      <c r="V59" s="78">
        <v>0</v>
      </c>
      <c r="W59" s="78">
        <v>0</v>
      </c>
      <c r="X59" s="78">
        <v>0</v>
      </c>
      <c r="Y59" s="78">
        <v>0</v>
      </c>
      <c r="Z59" s="78">
        <v>0</v>
      </c>
      <c r="AA59" s="78">
        <v>0</v>
      </c>
      <c r="AB59" s="78">
        <v>0</v>
      </c>
      <c r="AC59" s="78">
        <v>0</v>
      </c>
      <c r="AD59" s="78">
        <v>0</v>
      </c>
      <c r="AE59" s="78">
        <v>0</v>
      </c>
      <c r="AF59" s="78">
        <v>0</v>
      </c>
      <c r="AG59" s="78">
        <v>0</v>
      </c>
      <c r="AH59" s="78">
        <v>0</v>
      </c>
      <c r="AI59" s="78">
        <v>0</v>
      </c>
      <c r="AJ59" s="78">
        <v>0</v>
      </c>
      <c r="AM59" s="394">
        <f>F59+NPV(SDN,G59:INDEX(G59:AJ59,PAL))</f>
        <v>0</v>
      </c>
      <c r="AN59" s="416">
        <f>F59+NPV(SDN,G59:INDEX(G59:AJ59,PAL))</f>
        <v>0</v>
      </c>
      <c r="AO59" s="391">
        <f>IF(COUNTIF(AP59:AY59,"Klaida")&gt;0,1,0)</f>
        <v>0</v>
      </c>
      <c r="AP59" s="392">
        <f>IF(COUNT(F59:INDEX(F59:AJ59,PAL+1))&lt;&gt;PAL+1,"Klaida",0)</f>
        <v>0</v>
      </c>
      <c r="AQ59" s="392"/>
      <c r="AR59" s="392"/>
      <c r="AS59" s="392"/>
      <c r="AT59" s="392"/>
      <c r="AU59" s="392"/>
      <c r="AV59" s="392"/>
      <c r="AW59" s="392"/>
      <c r="AX59" s="392"/>
      <c r="AY59" s="393"/>
    </row>
    <row r="60" spans="2:51"/>
    <row r="61" spans="2:51">
      <c r="C61" s="404" t="str">
        <f>IF(Kalba="EN",Data2!C79,Data2!B79)</f>
        <v>Finansinės analizės (FA) rodiklių apskaičiavimas</v>
      </c>
      <c r="D61" s="208"/>
      <c r="E61" s="208"/>
      <c r="F61" s="208"/>
      <c r="G61" s="208"/>
      <c r="H61" s="208"/>
      <c r="I61" s="208"/>
      <c r="J61" s="208"/>
      <c r="K61" s="208"/>
      <c r="L61" s="208"/>
      <c r="M61" s="208"/>
      <c r="N61" s="208"/>
      <c r="O61" s="208"/>
      <c r="P61" s="208"/>
      <c r="Q61" s="208"/>
      <c r="R61" s="208"/>
      <c r="S61" s="208"/>
      <c r="T61" s="208"/>
      <c r="U61" s="208"/>
      <c r="V61" s="208"/>
      <c r="W61" s="208"/>
      <c r="X61" s="208"/>
      <c r="Y61" s="208"/>
      <c r="Z61" s="208"/>
      <c r="AA61" s="208"/>
      <c r="AB61" s="208"/>
      <c r="AC61" s="208"/>
      <c r="AD61" s="208"/>
      <c r="AE61" s="208"/>
      <c r="AF61" s="208"/>
      <c r="AG61" s="208"/>
      <c r="AH61" s="208"/>
      <c r="AI61" s="208"/>
      <c r="AJ61" s="208"/>
    </row>
    <row r="62" spans="2:51">
      <c r="C62" s="68" t="str">
        <f>IF(Kalba="EN",Data2!C80,Data2!B80)</f>
        <v>FA rodiklių investicijoms lėšų srautas (realiąja išraiška)</v>
      </c>
      <c r="D62" s="69"/>
      <c r="E62" s="69"/>
      <c r="F62" s="65">
        <f t="shared" ref="F62:AJ62" si="22">ROUND(SUM(F16:F17)-SUM(F7,F22),0)</f>
        <v>0</v>
      </c>
      <c r="G62" s="65">
        <f t="shared" si="22"/>
        <v>0</v>
      </c>
      <c r="H62" s="65">
        <f t="shared" si="22"/>
        <v>0</v>
      </c>
      <c r="I62" s="65">
        <f t="shared" si="22"/>
        <v>0</v>
      </c>
      <c r="J62" s="65">
        <f t="shared" si="22"/>
        <v>0</v>
      </c>
      <c r="K62" s="65">
        <f t="shared" si="22"/>
        <v>0</v>
      </c>
      <c r="L62" s="65">
        <f t="shared" si="22"/>
        <v>0</v>
      </c>
      <c r="M62" s="65">
        <f t="shared" si="22"/>
        <v>0</v>
      </c>
      <c r="N62" s="65">
        <f t="shared" si="22"/>
        <v>0</v>
      </c>
      <c r="O62" s="65">
        <f t="shared" si="22"/>
        <v>0</v>
      </c>
      <c r="P62" s="65">
        <f t="shared" si="22"/>
        <v>0</v>
      </c>
      <c r="Q62" s="65">
        <f t="shared" si="22"/>
        <v>0</v>
      </c>
      <c r="R62" s="65">
        <f t="shared" si="22"/>
        <v>0</v>
      </c>
      <c r="S62" s="65">
        <f t="shared" si="22"/>
        <v>0</v>
      </c>
      <c r="T62" s="65">
        <f t="shared" si="22"/>
        <v>0</v>
      </c>
      <c r="U62" s="65">
        <f t="shared" si="22"/>
        <v>0</v>
      </c>
      <c r="V62" s="65">
        <f t="shared" si="22"/>
        <v>0</v>
      </c>
      <c r="W62" s="65">
        <f t="shared" si="22"/>
        <v>0</v>
      </c>
      <c r="X62" s="65">
        <f t="shared" si="22"/>
        <v>0</v>
      </c>
      <c r="Y62" s="65">
        <f t="shared" si="22"/>
        <v>0</v>
      </c>
      <c r="Z62" s="65">
        <f t="shared" si="22"/>
        <v>0</v>
      </c>
      <c r="AA62" s="65">
        <f t="shared" si="22"/>
        <v>0</v>
      </c>
      <c r="AB62" s="65">
        <f t="shared" si="22"/>
        <v>0</v>
      </c>
      <c r="AC62" s="65">
        <f t="shared" si="22"/>
        <v>0</v>
      </c>
      <c r="AD62" s="65">
        <f t="shared" si="22"/>
        <v>0</v>
      </c>
      <c r="AE62" s="65">
        <f t="shared" si="22"/>
        <v>0</v>
      </c>
      <c r="AF62" s="65">
        <f t="shared" si="22"/>
        <v>0</v>
      </c>
      <c r="AG62" s="65">
        <f t="shared" si="22"/>
        <v>0</v>
      </c>
      <c r="AH62" s="65">
        <f t="shared" si="22"/>
        <v>0</v>
      </c>
      <c r="AI62" s="65">
        <f t="shared" si="22"/>
        <v>0</v>
      </c>
      <c r="AJ62" s="65">
        <f t="shared" si="22"/>
        <v>0</v>
      </c>
    </row>
    <row r="63" spans="2:51">
      <c r="C63" s="68" t="str">
        <f>IF(Kalba="EN",Data2!C82,Data2!B82)</f>
        <v>Suminis finansinio gyvybingumo lėšų srautas (realiąja išraiška)</v>
      </c>
      <c r="D63" s="70"/>
      <c r="E63" s="70"/>
      <c r="F63" s="65">
        <f>ROUND(SUM(F17,F35)-SUM(F7,F21,F30),0)</f>
        <v>0</v>
      </c>
      <c r="G63" s="65">
        <f t="shared" ref="G63:AJ63" si="23">ROUND(SUM(G17,G35)-SUM(G7,G21,G30)+F63,0)</f>
        <v>0</v>
      </c>
      <c r="H63" s="65">
        <f t="shared" si="23"/>
        <v>0</v>
      </c>
      <c r="I63" s="65">
        <f t="shared" si="23"/>
        <v>0</v>
      </c>
      <c r="J63" s="65">
        <f t="shared" si="23"/>
        <v>0</v>
      </c>
      <c r="K63" s="65">
        <f t="shared" si="23"/>
        <v>0</v>
      </c>
      <c r="L63" s="65">
        <f t="shared" si="23"/>
        <v>0</v>
      </c>
      <c r="M63" s="65">
        <f t="shared" si="23"/>
        <v>0</v>
      </c>
      <c r="N63" s="65">
        <f t="shared" si="23"/>
        <v>0</v>
      </c>
      <c r="O63" s="65">
        <f t="shared" si="23"/>
        <v>0</v>
      </c>
      <c r="P63" s="65">
        <f t="shared" si="23"/>
        <v>0</v>
      </c>
      <c r="Q63" s="65">
        <f t="shared" si="23"/>
        <v>0</v>
      </c>
      <c r="R63" s="65">
        <f t="shared" si="23"/>
        <v>0</v>
      </c>
      <c r="S63" s="65">
        <f t="shared" si="23"/>
        <v>0</v>
      </c>
      <c r="T63" s="65">
        <f t="shared" si="23"/>
        <v>0</v>
      </c>
      <c r="U63" s="65">
        <f t="shared" si="23"/>
        <v>0</v>
      </c>
      <c r="V63" s="65">
        <f t="shared" si="23"/>
        <v>0</v>
      </c>
      <c r="W63" s="65">
        <f t="shared" si="23"/>
        <v>0</v>
      </c>
      <c r="X63" s="65">
        <f t="shared" si="23"/>
        <v>0</v>
      </c>
      <c r="Y63" s="65">
        <f t="shared" si="23"/>
        <v>0</v>
      </c>
      <c r="Z63" s="65">
        <f t="shared" si="23"/>
        <v>0</v>
      </c>
      <c r="AA63" s="65">
        <f t="shared" si="23"/>
        <v>0</v>
      </c>
      <c r="AB63" s="65">
        <f t="shared" si="23"/>
        <v>0</v>
      </c>
      <c r="AC63" s="65">
        <f t="shared" si="23"/>
        <v>0</v>
      </c>
      <c r="AD63" s="65">
        <f t="shared" si="23"/>
        <v>0</v>
      </c>
      <c r="AE63" s="65">
        <f t="shared" si="23"/>
        <v>0</v>
      </c>
      <c r="AF63" s="65">
        <f t="shared" si="23"/>
        <v>0</v>
      </c>
      <c r="AG63" s="65">
        <f t="shared" si="23"/>
        <v>0</v>
      </c>
      <c r="AH63" s="65">
        <f t="shared" si="23"/>
        <v>0</v>
      </c>
      <c r="AI63" s="65">
        <f t="shared" si="23"/>
        <v>0</v>
      </c>
      <c r="AJ63" s="65">
        <f t="shared" si="23"/>
        <v>0</v>
      </c>
    </row>
    <row r="64" spans="2:51">
      <c r="C64" s="68" t="str">
        <f>IF(Kalba="EN",Data2!C84,Data2!B84)</f>
        <v>FA rodiklių kapitalui lėšų srautas (realiąja išraiška)</v>
      </c>
      <c r="D64" s="69"/>
      <c r="E64" s="69"/>
      <c r="F64" s="65">
        <f t="shared" ref="F64:AJ64" si="24">SUM(F16,F17)-SUM(F21,F38,F40,F41,F46)+IF(AND(F5&gt;Investiciju_metu_skaicius,F22&gt;0,SUM(F38:F40,F41,F44)&gt;0),MIN(F22,SUM(F38:F40,F41,F44)),0)</f>
        <v>0</v>
      </c>
      <c r="G64" s="65">
        <f t="shared" si="24"/>
        <v>0</v>
      </c>
      <c r="H64" s="65">
        <f t="shared" si="24"/>
        <v>0</v>
      </c>
      <c r="I64" s="65">
        <f t="shared" si="24"/>
        <v>0</v>
      </c>
      <c r="J64" s="65">
        <f t="shared" si="24"/>
        <v>0</v>
      </c>
      <c r="K64" s="65">
        <f t="shared" si="24"/>
        <v>0</v>
      </c>
      <c r="L64" s="65">
        <f t="shared" si="24"/>
        <v>0</v>
      </c>
      <c r="M64" s="65">
        <f t="shared" si="24"/>
        <v>0</v>
      </c>
      <c r="N64" s="65">
        <f t="shared" si="24"/>
        <v>0</v>
      </c>
      <c r="O64" s="65">
        <f t="shared" si="24"/>
        <v>0</v>
      </c>
      <c r="P64" s="65">
        <f t="shared" si="24"/>
        <v>0</v>
      </c>
      <c r="Q64" s="65">
        <f t="shared" si="24"/>
        <v>0</v>
      </c>
      <c r="R64" s="65">
        <f t="shared" si="24"/>
        <v>0</v>
      </c>
      <c r="S64" s="65">
        <f t="shared" si="24"/>
        <v>0</v>
      </c>
      <c r="T64" s="65">
        <f t="shared" si="24"/>
        <v>0</v>
      </c>
      <c r="U64" s="65">
        <f t="shared" si="24"/>
        <v>0</v>
      </c>
      <c r="V64" s="65">
        <f t="shared" si="24"/>
        <v>0</v>
      </c>
      <c r="W64" s="65">
        <f t="shared" si="24"/>
        <v>0</v>
      </c>
      <c r="X64" s="65">
        <f t="shared" si="24"/>
        <v>0</v>
      </c>
      <c r="Y64" s="65">
        <f t="shared" si="24"/>
        <v>0</v>
      </c>
      <c r="Z64" s="65">
        <f t="shared" si="24"/>
        <v>0</v>
      </c>
      <c r="AA64" s="65">
        <f t="shared" si="24"/>
        <v>0</v>
      </c>
      <c r="AB64" s="65">
        <f t="shared" si="24"/>
        <v>0</v>
      </c>
      <c r="AC64" s="65">
        <f t="shared" si="24"/>
        <v>0</v>
      </c>
      <c r="AD64" s="65">
        <f t="shared" si="24"/>
        <v>0</v>
      </c>
      <c r="AE64" s="65">
        <f t="shared" si="24"/>
        <v>0</v>
      </c>
      <c r="AF64" s="65">
        <f t="shared" si="24"/>
        <v>0</v>
      </c>
      <c r="AG64" s="65">
        <f t="shared" si="24"/>
        <v>0</v>
      </c>
      <c r="AH64" s="65">
        <f t="shared" si="24"/>
        <v>0</v>
      </c>
      <c r="AI64" s="65">
        <f t="shared" si="24"/>
        <v>0</v>
      </c>
      <c r="AJ64" s="65">
        <f t="shared" si="24"/>
        <v>0</v>
      </c>
    </row>
    <row r="65" spans="3:36">
      <c r="C65" s="68" t="str">
        <f>IF(Kalba="EN",Data2!C86,Data2!B86)</f>
        <v>Finansinė grynoji dabartinė vertė investicijoms - FGDV(I)</v>
      </c>
      <c r="D65" s="71">
        <f>F62+NPV(FDN,G62:INDEX(G62:AJ62,PAL))</f>
        <v>0</v>
      </c>
      <c r="E65" s="72"/>
    </row>
    <row r="66" spans="3:36">
      <c r="C66" s="68" t="str">
        <f>IF(Kalba="EN",Data2!C87,Data2!B87)</f>
        <v>Finansinė vidinė grąžos norma investicijoms - FVGN(I)</v>
      </c>
      <c r="D66" s="73" t="str">
        <f>IF(ISERROR(E66),"Nėra reikšmės",E66)</f>
        <v>Nėra reikšmės</v>
      </c>
      <c r="E66" s="200" t="e">
        <f>IRR(F62:INDEX(F62:AJ62,PAL+1))</f>
        <v>#NUM!</v>
      </c>
    </row>
    <row r="67" spans="3:36">
      <c r="C67" s="68" t="str">
        <f>IF(Kalba="EN",Data2!C88,Data2!B88)</f>
        <v>Finansinė modifikuota vidinė grąžos norma investicijoms - FMVGN(I)</v>
      </c>
      <c r="D67" s="74" t="str">
        <f>IF(ISERROR(E67),"Nėra reikšmės",E67)</f>
        <v>Nėra reikšmės</v>
      </c>
      <c r="E67" s="200" t="e">
        <f>MIRR(F62:INDEX(F62:AJ62,PAL+1),FDN,FDN)</f>
        <v>#DIV/0!</v>
      </c>
      <c r="G67" s="81"/>
    </row>
    <row r="68" spans="3:36">
      <c r="C68" s="68" t="str">
        <f>IF(Kalba="EN",Data2!C89,Data2!B89)</f>
        <v>Finansinis naudos ir išlaidų santykis - FNIS</v>
      </c>
      <c r="D68" s="75" t="str">
        <f>IF(ISERROR(D17/SUM(D7,-D16,D22)),"-",D17/SUM(D7,-D16,D22))</f>
        <v>-</v>
      </c>
      <c r="E68" s="72"/>
      <c r="G68" s="82"/>
      <c r="H68" s="82"/>
    </row>
    <row r="69" spans="3:36">
      <c r="C69" s="68" t="str">
        <f>IF(Kalba="EN",Data2!C90,Data2!B90)</f>
        <v>Finansinis gyvybingumas (realiąja išraiška)</v>
      </c>
      <c r="D69" s="76" t="str">
        <f>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row>
    <row r="70" spans="3:36">
      <c r="C70" s="68" t="str">
        <f>IF(Kalba="EN",Data2!C92,Data2!B92)</f>
        <v>Finansinė grynoji dabartinė vertė kapitalui - FGDV(K)</v>
      </c>
      <c r="D70" s="71">
        <f>F64+NPV(FDN,G64:INDEX(G64:AJ64,PAL))</f>
        <v>0</v>
      </c>
      <c r="E70" s="72"/>
      <c r="G70" s="82"/>
      <c r="H70" s="82"/>
    </row>
    <row r="71" spans="3:36">
      <c r="C71" s="68" t="str">
        <f>IF(Kalba="EN",Data2!C93,Data2!B93)</f>
        <v>Finansinė vidinė grąžos norma kapitalui - FVGN(K)</v>
      </c>
      <c r="D71" s="73" t="str">
        <f>IF(ISERROR(E71),"Nėra reikšmės",E71)</f>
        <v>Nėra reikšmės</v>
      </c>
      <c r="E71" s="201" t="e">
        <f>IRR(F64:INDEX(F64:AJ64,PAL+1))</f>
        <v>#NUM!</v>
      </c>
    </row>
    <row r="72" spans="3:36">
      <c r="C72" s="68" t="str">
        <f>IF(Kalba="EN",Data2!C94,Data2!B94)</f>
        <v>Finansinė modifikuota vidinė grąžos norma kapitalui - FMVGN(K)</v>
      </c>
      <c r="D72" s="74" t="str">
        <f>IF(ISERROR(E72),"Nėra reikšmės",E72)</f>
        <v>Nėra reikšmės</v>
      </c>
      <c r="E72" s="201" t="e">
        <f>MIRR(F64:INDEX(F64:AJ64,PAL+1),FDN,FDN)</f>
        <v>#DIV/0!</v>
      </c>
    </row>
    <row r="73" spans="3:36"/>
    <row r="74" spans="3:36">
      <c r="C74" s="404" t="str">
        <f>IF(Kalba="EN",Data2!C95,Data2!B95)</f>
        <v>Ekonominės analizės (EA) rodiklių apskaičiavimas</v>
      </c>
      <c r="D74" s="208"/>
      <c r="E74" s="208"/>
      <c r="F74" s="208"/>
      <c r="G74" s="208"/>
      <c r="H74" s="208"/>
      <c r="I74" s="208"/>
      <c r="J74" s="208"/>
      <c r="K74" s="208"/>
      <c r="L74" s="208"/>
      <c r="M74" s="208"/>
      <c r="N74" s="208"/>
      <c r="O74" s="208"/>
      <c r="P74" s="208"/>
      <c r="Q74" s="208"/>
      <c r="R74" s="208"/>
      <c r="S74" s="208"/>
      <c r="T74" s="208"/>
      <c r="U74" s="208"/>
      <c r="V74" s="208"/>
      <c r="W74" s="208"/>
      <c r="X74" s="208"/>
      <c r="Y74" s="208"/>
      <c r="Z74" s="208"/>
      <c r="AA74" s="208"/>
      <c r="AB74" s="208"/>
      <c r="AC74" s="208"/>
      <c r="AD74" s="208"/>
      <c r="AE74" s="208"/>
      <c r="AF74" s="208"/>
      <c r="AG74" s="208"/>
      <c r="AH74" s="208"/>
      <c r="AI74" s="208"/>
      <c r="AJ74" s="208"/>
    </row>
    <row r="75" spans="3:36">
      <c r="C75" s="68" t="str">
        <f>IF(Kalba="EN",Data2!C96,Data2!B96)</f>
        <v>EA rodiklių lėšų srautas (realiąja išraiška)</v>
      </c>
      <c r="D75" s="69"/>
      <c r="E75" s="69"/>
      <c r="F75" s="65" t="e">
        <f>IF(pvm_susigrazinimas="Taip",SUMPRODUCT(F$16,Data1!$C$63,Data1!$D$11)-SUMPRODUCT(F$8:F$15,Data1!$E$55:$E$62,Data1!$D$3:$D$10)-SUMPRODUCT(F$23:F$28,Data1!$E$70:$E$75,Data1!$D$18:$D$23)+F47,SUMPRODUCT(F$16,Data1!$C$63)-SUMPRODUCT(F$8:F$15,Data1!$E$55:$E$62)-SUMPRODUCT(F$23:F$28,Data1!$E$70:$E$75)+F47)</f>
        <v>#VALUE!</v>
      </c>
      <c r="G75" s="65" t="e">
        <f>IF(pvm_susigrazinimas="Taip",SUMPRODUCT(G$16,Data1!$C$63,Data1!$D$11)-SUMPRODUCT(G$8:G$15,Data1!$E$55:$E$62,Data1!$D$3:$D$10)-SUMPRODUCT(G$23:G$28,Data1!$E$70:$E$75,Data1!$D$18:$D$23)+G47,SUMPRODUCT(G$16,Data1!$C$63)-SUMPRODUCT(G$8:G$15,Data1!$E$55:$E$62)-SUMPRODUCT(G$23:G$28,Data1!$E$70:$E$75)+G47)</f>
        <v>#VALUE!</v>
      </c>
      <c r="H75" s="65" t="e">
        <f>IF(pvm_susigrazinimas="Taip",SUMPRODUCT(H$16,Data1!$C$63,Data1!$D$11)-SUMPRODUCT(H$8:H$15,Data1!$E$55:$E$62,Data1!$D$3:$D$10)-SUMPRODUCT(H$23:H$28,Data1!$E$70:$E$75,Data1!$D$18:$D$23)+H47,SUMPRODUCT(H$16,Data1!$C$63)-SUMPRODUCT(H$8:H$15,Data1!$E$55:$E$62)-SUMPRODUCT(H$23:H$28,Data1!$E$70:$E$75)+H47)</f>
        <v>#VALUE!</v>
      </c>
      <c r="I75" s="65" t="e">
        <f>IF(pvm_susigrazinimas="Taip",SUMPRODUCT(I$16,Data1!$C$63,Data1!$D$11)-SUMPRODUCT(I$8:I$15,Data1!$E$55:$E$62,Data1!$D$3:$D$10)-SUMPRODUCT(I$23:I$28,Data1!$E$70:$E$75,Data1!$D$18:$D$23)+I47,SUMPRODUCT(I$16,Data1!$C$63)-SUMPRODUCT(I$8:I$15,Data1!$E$55:$E$62)-SUMPRODUCT(I$23:I$28,Data1!$E$70:$E$75)+I47)</f>
        <v>#VALUE!</v>
      </c>
      <c r="J75" s="65" t="e">
        <f>IF(pvm_susigrazinimas="Taip",SUMPRODUCT(J$16,Data1!$C$63,Data1!$D$11)-SUMPRODUCT(J$8:J$15,Data1!$E$55:$E$62,Data1!$D$3:$D$10)-SUMPRODUCT(J$23:J$28,Data1!$E$70:$E$75,Data1!$D$18:$D$23)+J47,SUMPRODUCT(J$16,Data1!$C$63)-SUMPRODUCT(J$8:J$15,Data1!$E$55:$E$62)-SUMPRODUCT(J$23:J$28,Data1!$E$70:$E$75)+J47)</f>
        <v>#VALUE!</v>
      </c>
      <c r="K75" s="65" t="e">
        <f>IF(pvm_susigrazinimas="Taip",SUMPRODUCT(K$16,Data1!$C$63,Data1!$D$11)-SUMPRODUCT(K$8:K$15,Data1!$E$55:$E$62,Data1!$D$3:$D$10)-SUMPRODUCT(K$23:K$28,Data1!$E$70:$E$75,Data1!$D$18:$D$23)+K47,SUMPRODUCT(K$16,Data1!$C$63)-SUMPRODUCT(K$8:K$15,Data1!$E$55:$E$62)-SUMPRODUCT(K$23:K$28,Data1!$E$70:$E$75)+K47)</f>
        <v>#VALUE!</v>
      </c>
      <c r="L75" s="65" t="e">
        <f>IF(pvm_susigrazinimas="Taip",SUMPRODUCT(L$16,Data1!$C$63,Data1!$D$11)-SUMPRODUCT(L$8:L$15,Data1!$E$55:$E$62,Data1!$D$3:$D$10)-SUMPRODUCT(L$23:L$28,Data1!$E$70:$E$75,Data1!$D$18:$D$23)+L47,SUMPRODUCT(L$16,Data1!$C$63)-SUMPRODUCT(L$8:L$15,Data1!$E$55:$E$62)-SUMPRODUCT(L$23:L$28,Data1!$E$70:$E$75)+L47)</f>
        <v>#VALUE!</v>
      </c>
      <c r="M75" s="65" t="e">
        <f>IF(pvm_susigrazinimas="Taip",SUMPRODUCT(M$16,Data1!$C$63,Data1!$D$11)-SUMPRODUCT(M$8:M$15,Data1!$E$55:$E$62,Data1!$D$3:$D$10)-SUMPRODUCT(M$23:M$28,Data1!$E$70:$E$75,Data1!$D$18:$D$23)+M47,SUMPRODUCT(M$16,Data1!$C$63)-SUMPRODUCT(M$8:M$15,Data1!$E$55:$E$62)-SUMPRODUCT(M$23:M$28,Data1!$E$70:$E$75)+M47)</f>
        <v>#VALUE!</v>
      </c>
      <c r="N75" s="65" t="e">
        <f>IF(pvm_susigrazinimas="Taip",SUMPRODUCT(N$16,Data1!$C$63,Data1!$D$11)-SUMPRODUCT(N$8:N$15,Data1!$E$55:$E$62,Data1!$D$3:$D$10)-SUMPRODUCT(N$23:N$28,Data1!$E$70:$E$75,Data1!$D$18:$D$23)+N47,SUMPRODUCT(N$16,Data1!$C$63)-SUMPRODUCT(N$8:N$15,Data1!$E$55:$E$62)-SUMPRODUCT(N$23:N$28,Data1!$E$70:$E$75)+N47)</f>
        <v>#VALUE!</v>
      </c>
      <c r="O75" s="65" t="e">
        <f>IF(pvm_susigrazinimas="Taip",SUMPRODUCT(O$16,Data1!$C$63,Data1!$D$11)-SUMPRODUCT(O$8:O$15,Data1!$E$55:$E$62,Data1!$D$3:$D$10)-SUMPRODUCT(O$23:O$28,Data1!$E$70:$E$75,Data1!$D$18:$D$23)+O47,SUMPRODUCT(O$16,Data1!$C$63)-SUMPRODUCT(O$8:O$15,Data1!$E$55:$E$62)-SUMPRODUCT(O$23:O$28,Data1!$E$70:$E$75)+O47)</f>
        <v>#VALUE!</v>
      </c>
      <c r="P75" s="65" t="e">
        <f>IF(pvm_susigrazinimas="Taip",SUMPRODUCT(P$16,Data1!$C$63,Data1!$D$11)-SUMPRODUCT(P$8:P$15,Data1!$E$55:$E$62,Data1!$D$3:$D$10)-SUMPRODUCT(P$23:P$28,Data1!$E$70:$E$75,Data1!$D$18:$D$23)+P47,SUMPRODUCT(P$16,Data1!$C$63)-SUMPRODUCT(P$8:P$15,Data1!$E$55:$E$62)-SUMPRODUCT(P$23:P$28,Data1!$E$70:$E$75)+P47)</f>
        <v>#VALUE!</v>
      </c>
      <c r="Q75" s="65" t="e">
        <f>IF(pvm_susigrazinimas="Taip",SUMPRODUCT(Q$16,Data1!$C$63,Data1!$D$11)-SUMPRODUCT(Q$8:Q$15,Data1!$E$55:$E$62,Data1!$D$3:$D$10)-SUMPRODUCT(Q$23:Q$28,Data1!$E$70:$E$75,Data1!$D$18:$D$23)+Q47,SUMPRODUCT(Q$16,Data1!$C$63)-SUMPRODUCT(Q$8:Q$15,Data1!$E$55:$E$62)-SUMPRODUCT(Q$23:Q$28,Data1!$E$70:$E$75)+Q47)</f>
        <v>#VALUE!</v>
      </c>
      <c r="R75" s="65" t="e">
        <f>IF(pvm_susigrazinimas="Taip",SUMPRODUCT(R$16,Data1!$C$63,Data1!$D$11)-SUMPRODUCT(R$8:R$15,Data1!$E$55:$E$62,Data1!$D$3:$D$10)-SUMPRODUCT(R$23:R$28,Data1!$E$70:$E$75,Data1!$D$18:$D$23)+R47,SUMPRODUCT(R$16,Data1!$C$63)-SUMPRODUCT(R$8:R$15,Data1!$E$55:$E$62)-SUMPRODUCT(R$23:R$28,Data1!$E$70:$E$75)+R47)</f>
        <v>#VALUE!</v>
      </c>
      <c r="S75" s="65" t="e">
        <f>IF(pvm_susigrazinimas="Taip",SUMPRODUCT(S$16,Data1!$C$63,Data1!$D$11)-SUMPRODUCT(S$8:S$15,Data1!$E$55:$E$62,Data1!$D$3:$D$10)-SUMPRODUCT(S$23:S$28,Data1!$E$70:$E$75,Data1!$D$18:$D$23)+S47,SUMPRODUCT(S$16,Data1!$C$63)-SUMPRODUCT(S$8:S$15,Data1!$E$55:$E$62)-SUMPRODUCT(S$23:S$28,Data1!$E$70:$E$75)+S47)</f>
        <v>#VALUE!</v>
      </c>
      <c r="T75" s="65" t="e">
        <f>IF(pvm_susigrazinimas="Taip",SUMPRODUCT(T$16,Data1!$C$63,Data1!$D$11)-SUMPRODUCT(T$8:T$15,Data1!$E$55:$E$62,Data1!$D$3:$D$10)-SUMPRODUCT(T$23:T$28,Data1!$E$70:$E$75,Data1!$D$18:$D$23)+T47,SUMPRODUCT(T$16,Data1!$C$63)-SUMPRODUCT(T$8:T$15,Data1!$E$55:$E$62)-SUMPRODUCT(T$23:T$28,Data1!$E$70:$E$75)+T47)</f>
        <v>#VALUE!</v>
      </c>
      <c r="U75" s="65" t="e">
        <f>IF(pvm_susigrazinimas="Taip",SUMPRODUCT(U$16,Data1!$C$63,Data1!$D$11)-SUMPRODUCT(U$8:U$15,Data1!$E$55:$E$62,Data1!$D$3:$D$10)-SUMPRODUCT(U$23:U$28,Data1!$E$70:$E$75,Data1!$D$18:$D$23)+U47,SUMPRODUCT(U$16,Data1!$C$63)-SUMPRODUCT(U$8:U$15,Data1!$E$55:$E$62)-SUMPRODUCT(U$23:U$28,Data1!$E$70:$E$75)+U47)</f>
        <v>#VALUE!</v>
      </c>
      <c r="V75" s="65" t="e">
        <f>IF(pvm_susigrazinimas="Taip",SUMPRODUCT(V$16,Data1!$C$63,Data1!$D$11)-SUMPRODUCT(V$8:V$15,Data1!$E$55:$E$62,Data1!$D$3:$D$10)-SUMPRODUCT(V$23:V$28,Data1!$E$70:$E$75,Data1!$D$18:$D$23)+V47,SUMPRODUCT(V$16,Data1!$C$63)-SUMPRODUCT(V$8:V$15,Data1!$E$55:$E$62)-SUMPRODUCT(V$23:V$28,Data1!$E$70:$E$75)+V47)</f>
        <v>#VALUE!</v>
      </c>
      <c r="W75" s="65" t="e">
        <f>IF(pvm_susigrazinimas="Taip",SUMPRODUCT(W$16,Data1!$C$63,Data1!$D$11)-SUMPRODUCT(W$8:W$15,Data1!$E$55:$E$62,Data1!$D$3:$D$10)-SUMPRODUCT(W$23:W$28,Data1!$E$70:$E$75,Data1!$D$18:$D$23)+W47,SUMPRODUCT(W$16,Data1!$C$63)-SUMPRODUCT(W$8:W$15,Data1!$E$55:$E$62)-SUMPRODUCT(W$23:W$28,Data1!$E$70:$E$75)+W47)</f>
        <v>#VALUE!</v>
      </c>
      <c r="X75" s="65" t="e">
        <f>IF(pvm_susigrazinimas="Taip",SUMPRODUCT(X$16,Data1!$C$63,Data1!$D$11)-SUMPRODUCT(X$8:X$15,Data1!$E$55:$E$62,Data1!$D$3:$D$10)-SUMPRODUCT(X$23:X$28,Data1!$E$70:$E$75,Data1!$D$18:$D$23)+X47,SUMPRODUCT(X$16,Data1!$C$63)-SUMPRODUCT(X$8:X$15,Data1!$E$55:$E$62)-SUMPRODUCT(X$23:X$28,Data1!$E$70:$E$75)+X47)</f>
        <v>#VALUE!</v>
      </c>
      <c r="Y75" s="65" t="e">
        <f>IF(pvm_susigrazinimas="Taip",SUMPRODUCT(Y$16,Data1!$C$63,Data1!$D$11)-SUMPRODUCT(Y$8:Y$15,Data1!$E$55:$E$62,Data1!$D$3:$D$10)-SUMPRODUCT(Y$23:Y$28,Data1!$E$70:$E$75,Data1!$D$18:$D$23)+Y47,SUMPRODUCT(Y$16,Data1!$C$63)-SUMPRODUCT(Y$8:Y$15,Data1!$E$55:$E$62)-SUMPRODUCT(Y$23:Y$28,Data1!$E$70:$E$75)+Y47)</f>
        <v>#VALUE!</v>
      </c>
      <c r="Z75" s="65" t="e">
        <f>IF(pvm_susigrazinimas="Taip",SUMPRODUCT(Z$16,Data1!$C$63,Data1!$D$11)-SUMPRODUCT(Z$8:Z$15,Data1!$E$55:$E$62,Data1!$D$3:$D$10)-SUMPRODUCT(Z$23:Z$28,Data1!$E$70:$E$75,Data1!$D$18:$D$23)+Z47,SUMPRODUCT(Z$16,Data1!$C$63)-SUMPRODUCT(Z$8:Z$15,Data1!$E$55:$E$62)-SUMPRODUCT(Z$23:Z$28,Data1!$E$70:$E$75)+Z47)</f>
        <v>#VALUE!</v>
      </c>
      <c r="AA75" s="65" t="e">
        <f>IF(pvm_susigrazinimas="Taip",SUMPRODUCT(AA$16,Data1!$C$63,Data1!$D$11)-SUMPRODUCT(AA$8:AA$15,Data1!$E$55:$E$62,Data1!$D$3:$D$10)-SUMPRODUCT(AA$23:AA$28,Data1!$E$70:$E$75,Data1!$D$18:$D$23)+AA47,SUMPRODUCT(AA$16,Data1!$C$63)-SUMPRODUCT(AA$8:AA$15,Data1!$E$55:$E$62)-SUMPRODUCT(AA$23:AA$28,Data1!$E$70:$E$75)+AA47)</f>
        <v>#VALUE!</v>
      </c>
      <c r="AB75" s="65" t="e">
        <f>IF(pvm_susigrazinimas="Taip",SUMPRODUCT(AB$16,Data1!$C$63,Data1!$D$11)-SUMPRODUCT(AB$8:AB$15,Data1!$E$55:$E$62,Data1!$D$3:$D$10)-SUMPRODUCT(AB$23:AB$28,Data1!$E$70:$E$75,Data1!$D$18:$D$23)+AB47,SUMPRODUCT(AB$16,Data1!$C$63)-SUMPRODUCT(AB$8:AB$15,Data1!$E$55:$E$62)-SUMPRODUCT(AB$23:AB$28,Data1!$E$70:$E$75)+AB47)</f>
        <v>#VALUE!</v>
      </c>
      <c r="AC75" s="65" t="e">
        <f>IF(pvm_susigrazinimas="Taip",SUMPRODUCT(AC$16,Data1!$C$63,Data1!$D$11)-SUMPRODUCT(AC$8:AC$15,Data1!$E$55:$E$62,Data1!$D$3:$D$10)-SUMPRODUCT(AC$23:AC$28,Data1!$E$70:$E$75,Data1!$D$18:$D$23)+AC47,SUMPRODUCT(AC$16,Data1!$C$63)-SUMPRODUCT(AC$8:AC$15,Data1!$E$55:$E$62)-SUMPRODUCT(AC$23:AC$28,Data1!$E$70:$E$75)+AC47)</f>
        <v>#VALUE!</v>
      </c>
      <c r="AD75" s="65" t="e">
        <f>IF(pvm_susigrazinimas="Taip",SUMPRODUCT(AD$16,Data1!$C$63,Data1!$D$11)-SUMPRODUCT(AD$8:AD$15,Data1!$E$55:$E$62,Data1!$D$3:$D$10)-SUMPRODUCT(AD$23:AD$28,Data1!$E$70:$E$75,Data1!$D$18:$D$23)+AD47,SUMPRODUCT(AD$16,Data1!$C$63)-SUMPRODUCT(AD$8:AD$15,Data1!$E$55:$E$62)-SUMPRODUCT(AD$23:AD$28,Data1!$E$70:$E$75)+AD47)</f>
        <v>#VALUE!</v>
      </c>
      <c r="AE75" s="65" t="e">
        <f>IF(pvm_susigrazinimas="Taip",SUMPRODUCT(AE$16,Data1!$C$63,Data1!$D$11)-SUMPRODUCT(AE$8:AE$15,Data1!$E$55:$E$62,Data1!$D$3:$D$10)-SUMPRODUCT(AE$23:AE$28,Data1!$E$70:$E$75,Data1!$D$18:$D$23)+AE47,SUMPRODUCT(AE$16,Data1!$C$63)-SUMPRODUCT(AE$8:AE$15,Data1!$E$55:$E$62)-SUMPRODUCT(AE$23:AE$28,Data1!$E$70:$E$75)+AE47)</f>
        <v>#VALUE!</v>
      </c>
      <c r="AF75" s="65" t="e">
        <f>IF(pvm_susigrazinimas="Taip",SUMPRODUCT(AF$16,Data1!$C$63,Data1!$D$11)-SUMPRODUCT(AF$8:AF$15,Data1!$E$55:$E$62,Data1!$D$3:$D$10)-SUMPRODUCT(AF$23:AF$28,Data1!$E$70:$E$75,Data1!$D$18:$D$23)+AF47,SUMPRODUCT(AF$16,Data1!$C$63)-SUMPRODUCT(AF$8:AF$15,Data1!$E$55:$E$62)-SUMPRODUCT(AF$23:AF$28,Data1!$E$70:$E$75)+AF47)</f>
        <v>#VALUE!</v>
      </c>
      <c r="AG75" s="65" t="e">
        <f>IF(pvm_susigrazinimas="Taip",SUMPRODUCT(AG$16,Data1!$C$63,Data1!$D$11)-SUMPRODUCT(AG$8:AG$15,Data1!$E$55:$E$62,Data1!$D$3:$D$10)-SUMPRODUCT(AG$23:AG$28,Data1!$E$70:$E$75,Data1!$D$18:$D$23)+AG47,SUMPRODUCT(AG$16,Data1!$C$63)-SUMPRODUCT(AG$8:AG$15,Data1!$E$55:$E$62)-SUMPRODUCT(AG$23:AG$28,Data1!$E$70:$E$75)+AG47)</f>
        <v>#VALUE!</v>
      </c>
      <c r="AH75" s="65" t="e">
        <f>IF(pvm_susigrazinimas="Taip",SUMPRODUCT(AH$16,Data1!$C$63,Data1!$D$11)-SUMPRODUCT(AH$8:AH$15,Data1!$E$55:$E$62,Data1!$D$3:$D$10)-SUMPRODUCT(AH$23:AH$28,Data1!$E$70:$E$75,Data1!$D$18:$D$23)+AH47,SUMPRODUCT(AH$16,Data1!$C$63)-SUMPRODUCT(AH$8:AH$15,Data1!$E$55:$E$62)-SUMPRODUCT(AH$23:AH$28,Data1!$E$70:$E$75)+AH47)</f>
        <v>#VALUE!</v>
      </c>
      <c r="AI75" s="65" t="e">
        <f>IF(pvm_susigrazinimas="Taip",SUMPRODUCT(AI$16,Data1!$C$63,Data1!$D$11)-SUMPRODUCT(AI$8:AI$15,Data1!$E$55:$E$62,Data1!$D$3:$D$10)-SUMPRODUCT(AI$23:AI$28,Data1!$E$70:$E$75,Data1!$D$18:$D$23)+AI47,SUMPRODUCT(AI$16,Data1!$C$63)-SUMPRODUCT(AI$8:AI$15,Data1!$E$55:$E$62)-SUMPRODUCT(AI$23:AI$28,Data1!$E$70:$E$75)+AI47)</f>
        <v>#VALUE!</v>
      </c>
      <c r="AJ75" s="65" t="e">
        <f>IF(pvm_susigrazinimas="Taip",SUMPRODUCT(AJ$16,Data1!$C$63,Data1!$D$11)-SUMPRODUCT(AJ$8:AJ$15,Data1!$E$55:$E$62,Data1!$D$3:$D$10)-SUMPRODUCT(AJ$23:AJ$28,Data1!$E$70:$E$75,Data1!$D$18:$D$23)+AJ47,SUMPRODUCT(AJ$16,Data1!$C$63)-SUMPRODUCT(AJ$8:AJ$15,Data1!$E$55:$E$62)-SUMPRODUCT(AJ$23:AJ$28,Data1!$E$70:$E$75)+AJ47)</f>
        <v>#VALUE!</v>
      </c>
    </row>
    <row r="76" spans="3:36">
      <c r="C76" s="68" t="str">
        <f>IF(Kalba="EN",Data2!C98,Data2!B98)</f>
        <v>Konvertuota investicijų (A.) GDV</v>
      </c>
      <c r="D76" s="71">
        <f>IF(pvm_susigrazinimas="Taip",SUMPRODUCT(AN8:AN15,Data1!C55:C62),SUMPRODUCT(AM8:AM15,Data1!C55:C62))</f>
        <v>0</v>
      </c>
    </row>
    <row r="77" spans="3:36">
      <c r="C77" s="68" t="str">
        <f>IF(Kalba="EN",Data2!C99,Data2!B99)</f>
        <v>Konvertuota investicijų likutinės vertės (B.) GDV</v>
      </c>
      <c r="D77" s="71">
        <f>IF(pvm_susigrazinimas="Taip",PRODUCT(AN16,Data1!C63),PRODUCT(AM16,Data1!C63))</f>
        <v>0</v>
      </c>
    </row>
    <row r="78" spans="3:36">
      <c r="C78" s="68" t="str">
        <f>IF(Kalba="EN",Data2!C100,Data2!B100)</f>
        <v>Konvertuota veiklos pajamų (C.) GDV</v>
      </c>
      <c r="D78" s="71">
        <f>IF(pvm_susigrazinimas="Taip",SUMPRODUCT(AN18:AN20,Data1!C65:C67),SUMPRODUCT(AM18:AM20,Data1!C65:C67))</f>
        <v>0</v>
      </c>
    </row>
    <row r="79" spans="3:36">
      <c r="C79" s="68" t="str">
        <f>IF(Kalba="EN",Data2!C101,Data2!B101)</f>
        <v>Konvertuota veiklos išlaidų (D.1.) GDV</v>
      </c>
      <c r="D79" s="71">
        <f>IF(pvm_susigrazinimas="Taip",SUMPRODUCT(AN23:AN28,Data1!C70:C75),SUMPRODUCT(AM23:AM28,Data1!C70:C75))</f>
        <v>0</v>
      </c>
    </row>
    <row r="80" spans="3:36">
      <c r="C80" s="396" t="str">
        <f>IF(Kalba="EN",Data2!C102,Data2!B102)</f>
        <v>Ekonominė grynoji dabartinė vertė - EGDV</v>
      </c>
      <c r="D80" s="397" t="e">
        <f>F75+NPV(SDN,G75:INDEX(G75:AJ75,PAL))</f>
        <v>#VALUE!</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row>
    <row r="81" spans="2:42">
      <c r="C81" s="400" t="str">
        <f>IF(Kalba="EN",Data2!C103,Data2!B103)</f>
        <v>Ekonominė vidinė grąžos norma - EVGN</v>
      </c>
      <c r="D81" s="401" t="str">
        <f>IF(ISERROR(E81),"Nėra reikšmės",E81)</f>
        <v>Nėra reikšmės</v>
      </c>
      <c r="E81" s="202" t="e">
        <f>IRR(F75:INDEX(F75:AJ75,PAL+1))</f>
        <v>#VALUE!</v>
      </c>
    </row>
    <row r="82" spans="2:42">
      <c r="C82" s="400" t="str">
        <f>IF(Kalba="EN",Data2!C104,Data2!B104)</f>
        <v>Ekonominės naudos ir išlaidų santykis - ENIS</v>
      </c>
      <c r="D82" s="402" t="str">
        <f>IF(ISERROR(SUM(D47) / SUM(D76,-D77,D79)),"-",SUM(D47) / SUM(D76,-D77,D79))</f>
        <v>-</v>
      </c>
    </row>
    <row r="83" spans="2:42" ht="7.5" customHeight="1"/>
    <row r="84" spans="2:42" hidden="1"/>
    <row r="85" spans="2:42" hidden="1"/>
    <row r="86" spans="2:42" hidden="1">
      <c r="B86" s="931" t="s">
        <v>524</v>
      </c>
      <c r="C86" s="931"/>
    </row>
    <row r="87" spans="2:42" hidden="1"/>
    <row r="88" spans="2:42" s="61" customFormat="1" hidden="1">
      <c r="B88" s="66" t="s">
        <v>49</v>
      </c>
      <c r="C88" s="5" t="str">
        <f>IF(Kalba="EN",Data2!C$72,Data2!B$72)</f>
        <v>Socialinio ekonominio (SE) poveikio finansinė išraiška</v>
      </c>
      <c r="D88" s="62">
        <f t="shared" ref="D88:AJ88" si="25">SUM(D89)-SUM(D97)</f>
        <v>0</v>
      </c>
      <c r="E88" s="62">
        <f t="shared" si="25"/>
        <v>0</v>
      </c>
      <c r="F88" s="62">
        <f t="shared" si="25"/>
        <v>0</v>
      </c>
      <c r="G88" s="62">
        <f t="shared" si="25"/>
        <v>0</v>
      </c>
      <c r="H88" s="62">
        <f t="shared" si="25"/>
        <v>0</v>
      </c>
      <c r="I88" s="62">
        <f t="shared" si="25"/>
        <v>0</v>
      </c>
      <c r="J88" s="62">
        <f t="shared" si="25"/>
        <v>0</v>
      </c>
      <c r="K88" s="62">
        <f t="shared" si="25"/>
        <v>0</v>
      </c>
      <c r="L88" s="62">
        <f t="shared" si="25"/>
        <v>0</v>
      </c>
      <c r="M88" s="62">
        <f t="shared" si="25"/>
        <v>0</v>
      </c>
      <c r="N88" s="62">
        <f t="shared" si="25"/>
        <v>0</v>
      </c>
      <c r="O88" s="62">
        <f t="shared" si="25"/>
        <v>0</v>
      </c>
      <c r="P88" s="62">
        <f t="shared" si="25"/>
        <v>0</v>
      </c>
      <c r="Q88" s="62">
        <f t="shared" si="25"/>
        <v>0</v>
      </c>
      <c r="R88" s="62">
        <f t="shared" si="25"/>
        <v>0</v>
      </c>
      <c r="S88" s="62">
        <f t="shared" si="25"/>
        <v>0</v>
      </c>
      <c r="T88" s="62">
        <f t="shared" si="25"/>
        <v>0</v>
      </c>
      <c r="U88" s="62">
        <f t="shared" si="25"/>
        <v>0</v>
      </c>
      <c r="V88" s="62">
        <f t="shared" si="25"/>
        <v>0</v>
      </c>
      <c r="W88" s="62">
        <f t="shared" si="25"/>
        <v>0</v>
      </c>
      <c r="X88" s="62">
        <f t="shared" si="25"/>
        <v>0</v>
      </c>
      <c r="Y88" s="62">
        <f t="shared" si="25"/>
        <v>0</v>
      </c>
      <c r="Z88" s="62">
        <f t="shared" si="25"/>
        <v>0</v>
      </c>
      <c r="AA88" s="62">
        <f t="shared" si="25"/>
        <v>0</v>
      </c>
      <c r="AB88" s="62">
        <f t="shared" si="25"/>
        <v>0</v>
      </c>
      <c r="AC88" s="62">
        <f t="shared" si="25"/>
        <v>0</v>
      </c>
      <c r="AD88" s="62">
        <f t="shared" si="25"/>
        <v>0</v>
      </c>
      <c r="AE88" s="62">
        <f t="shared" si="25"/>
        <v>0</v>
      </c>
      <c r="AF88" s="62">
        <f t="shared" si="25"/>
        <v>0</v>
      </c>
      <c r="AG88" s="62">
        <f t="shared" si="25"/>
        <v>0</v>
      </c>
      <c r="AH88" s="62">
        <f t="shared" si="25"/>
        <v>0</v>
      </c>
      <c r="AI88" s="62">
        <f t="shared" si="25"/>
        <v>0</v>
      </c>
      <c r="AJ88" s="62">
        <f t="shared" si="25"/>
        <v>0</v>
      </c>
    </row>
    <row r="89" spans="2:42" s="61" customFormat="1" hidden="1">
      <c r="B89" s="66" t="s">
        <v>50</v>
      </c>
      <c r="C89" s="5" t="str">
        <f>IF(Kalba="EN",Data2!C$73,Data2!B$73) &amp; " "&amp; IF(Kalba="EN",Data2!C$74,Data2!B$74)</f>
        <v>SE nauda (pasirinkite SE naudos komponentą)</v>
      </c>
      <c r="D89" s="62">
        <f t="shared" ref="D89:AJ89" si="26">ROUND(SUM(D90:D96),0)</f>
        <v>0</v>
      </c>
      <c r="E89" s="62">
        <f t="shared" si="26"/>
        <v>0</v>
      </c>
      <c r="F89" s="62">
        <f t="shared" si="26"/>
        <v>0</v>
      </c>
      <c r="G89" s="62">
        <f t="shared" si="26"/>
        <v>0</v>
      </c>
      <c r="H89" s="62">
        <f t="shared" si="26"/>
        <v>0</v>
      </c>
      <c r="I89" s="62">
        <f t="shared" si="26"/>
        <v>0</v>
      </c>
      <c r="J89" s="62">
        <f t="shared" si="26"/>
        <v>0</v>
      </c>
      <c r="K89" s="62">
        <f t="shared" si="26"/>
        <v>0</v>
      </c>
      <c r="L89" s="62">
        <f t="shared" si="26"/>
        <v>0</v>
      </c>
      <c r="M89" s="62">
        <f t="shared" si="26"/>
        <v>0</v>
      </c>
      <c r="N89" s="62">
        <f t="shared" si="26"/>
        <v>0</v>
      </c>
      <c r="O89" s="62">
        <f t="shared" si="26"/>
        <v>0</v>
      </c>
      <c r="P89" s="62">
        <f t="shared" si="26"/>
        <v>0</v>
      </c>
      <c r="Q89" s="62">
        <f t="shared" si="26"/>
        <v>0</v>
      </c>
      <c r="R89" s="62">
        <f t="shared" si="26"/>
        <v>0</v>
      </c>
      <c r="S89" s="62">
        <f t="shared" si="26"/>
        <v>0</v>
      </c>
      <c r="T89" s="62">
        <f t="shared" si="26"/>
        <v>0</v>
      </c>
      <c r="U89" s="62">
        <f t="shared" si="26"/>
        <v>0</v>
      </c>
      <c r="V89" s="62">
        <f t="shared" si="26"/>
        <v>0</v>
      </c>
      <c r="W89" s="62">
        <f t="shared" si="26"/>
        <v>0</v>
      </c>
      <c r="X89" s="62">
        <f t="shared" si="26"/>
        <v>0</v>
      </c>
      <c r="Y89" s="62">
        <f t="shared" si="26"/>
        <v>0</v>
      </c>
      <c r="Z89" s="62">
        <f t="shared" si="26"/>
        <v>0</v>
      </c>
      <c r="AA89" s="62">
        <f t="shared" si="26"/>
        <v>0</v>
      </c>
      <c r="AB89" s="62">
        <f t="shared" si="26"/>
        <v>0</v>
      </c>
      <c r="AC89" s="62">
        <f t="shared" si="26"/>
        <v>0</v>
      </c>
      <c r="AD89" s="62">
        <f t="shared" si="26"/>
        <v>0</v>
      </c>
      <c r="AE89" s="62">
        <f t="shared" si="26"/>
        <v>0</v>
      </c>
      <c r="AF89" s="62">
        <f t="shared" si="26"/>
        <v>0</v>
      </c>
      <c r="AG89" s="62">
        <f t="shared" si="26"/>
        <v>0</v>
      </c>
      <c r="AH89" s="62">
        <f t="shared" si="26"/>
        <v>0</v>
      </c>
      <c r="AI89" s="62">
        <f t="shared" si="26"/>
        <v>0</v>
      </c>
      <c r="AJ89" s="62">
        <f t="shared" si="26"/>
        <v>0</v>
      </c>
    </row>
    <row r="90" spans="2:42" hidden="1">
      <c r="B90" s="199" t="s">
        <v>51</v>
      </c>
      <c r="C90" s="181" t="str">
        <f>Data4!D$222</f>
        <v>-</v>
      </c>
      <c r="D90" s="169">
        <f>F90+NPV(FDN,G90:INDEX(G90:AJ90,PAL))</f>
        <v>0</v>
      </c>
      <c r="E90" s="169">
        <f t="shared" ref="E90:E96" si="27">SUMIF($F$5:$AJ$5,"&lt;="&amp;PAL,$F90:$AJ90)</f>
        <v>0</v>
      </c>
      <c r="F90" s="169">
        <f>IF(ISERROR(Data4!M$246),0,Data4!M$246)</f>
        <v>0</v>
      </c>
      <c r="G90" s="169">
        <f>IF(ISERROR(Data4!N$246),0,Data4!N$246)</f>
        <v>0</v>
      </c>
      <c r="H90" s="169">
        <f>IF(ISERROR(Data4!O$246),0,Data4!O$246)</f>
        <v>0</v>
      </c>
      <c r="I90" s="169">
        <f>IF(ISERROR(Data4!P$246),0,Data4!P$246)</f>
        <v>0</v>
      </c>
      <c r="J90" s="169">
        <f>IF(ISERROR(Data4!Q$246),0,Data4!Q$246)</f>
        <v>0</v>
      </c>
      <c r="K90" s="169">
        <f>IF(ISERROR(Data4!R$246),0,Data4!R$246)</f>
        <v>0</v>
      </c>
      <c r="L90" s="169">
        <f>IF(ISERROR(Data4!S$246),0,Data4!S$246)</f>
        <v>0</v>
      </c>
      <c r="M90" s="169">
        <f>IF(ISERROR(Data4!T$246),0,Data4!T$246)</f>
        <v>0</v>
      </c>
      <c r="N90" s="169">
        <f>IF(ISERROR(Data4!U$246),0,Data4!U$246)</f>
        <v>0</v>
      </c>
      <c r="O90" s="169">
        <f>IF(ISERROR(Data4!V$246),0,Data4!V$246)</f>
        <v>0</v>
      </c>
      <c r="P90" s="169">
        <f>IF(ISERROR(Data4!W$246),0,Data4!W$246)</f>
        <v>0</v>
      </c>
      <c r="Q90" s="169">
        <f>IF(ISERROR(Data4!X$246),0,Data4!X$246)</f>
        <v>0</v>
      </c>
      <c r="R90" s="169">
        <f>IF(ISERROR(Data4!Y$246),0,Data4!Y$246)</f>
        <v>0</v>
      </c>
      <c r="S90" s="169">
        <f>IF(ISERROR(Data4!Z$246),0,Data4!Z$246)</f>
        <v>0</v>
      </c>
      <c r="T90" s="169">
        <f>IF(ISERROR(Data4!AA$246),0,Data4!AA$246)</f>
        <v>0</v>
      </c>
      <c r="U90" s="169">
        <f>IF(ISERROR(Data4!AB$246),0,Data4!AB$246)</f>
        <v>0</v>
      </c>
      <c r="V90" s="169">
        <f>IF(ISERROR(Data4!AC$246),0,Data4!AC$246)</f>
        <v>0</v>
      </c>
      <c r="W90" s="169">
        <f>IF(ISERROR(Data4!AD$246),0,Data4!AD$246)</f>
        <v>0</v>
      </c>
      <c r="X90" s="169">
        <f>IF(ISERROR(Data4!AE$246),0,Data4!AE$246)</f>
        <v>0</v>
      </c>
      <c r="Y90" s="169">
        <f>IF(ISERROR(Data4!AF$246),0,Data4!AF$246)</f>
        <v>0</v>
      </c>
      <c r="Z90" s="169">
        <f>IF(ISERROR(Data4!AG$246),0,Data4!AG$246)</f>
        <v>0</v>
      </c>
      <c r="AA90" s="169">
        <f>IF(ISERROR(Data4!AH$246),0,Data4!AH$246)</f>
        <v>0</v>
      </c>
      <c r="AB90" s="169">
        <f>IF(ISERROR(Data4!AI$246),0,Data4!AI$246)</f>
        <v>0</v>
      </c>
      <c r="AC90" s="169">
        <f>IF(ISERROR(Data4!AJ$246),0,Data4!AJ$246)</f>
        <v>0</v>
      </c>
      <c r="AD90" s="169">
        <f>IF(ISERROR(Data4!AK$246),0,Data4!AK$246)</f>
        <v>0</v>
      </c>
      <c r="AE90" s="169">
        <f>IF(ISERROR(Data4!AL$246),0,Data4!AL$246)</f>
        <v>0</v>
      </c>
      <c r="AF90" s="169">
        <f>IF(ISERROR(Data4!AM$246),0,Data4!AM$246)</f>
        <v>0</v>
      </c>
      <c r="AG90" s="169">
        <f>IF(ISERROR(Data4!AN$246),0,Data4!AN$246)</f>
        <v>0</v>
      </c>
      <c r="AH90" s="169">
        <f>IF(ISERROR(Data4!AO$246),0,Data4!AO$246)</f>
        <v>0</v>
      </c>
      <c r="AI90" s="169">
        <f>IF(ISERROR(Data4!AP$246),0,Data4!AP$246)</f>
        <v>0</v>
      </c>
      <c r="AJ90" s="169">
        <f>IF(ISERROR(Data4!AQ$246),0,Data4!AQ$246)</f>
        <v>0</v>
      </c>
      <c r="AO90" s="3"/>
      <c r="AP90" s="3"/>
    </row>
    <row r="91" spans="2:42" hidden="1">
      <c r="B91" s="199" t="s">
        <v>52</v>
      </c>
      <c r="C91" s="181" t="str">
        <f>Data4!D$223</f>
        <v>-</v>
      </c>
      <c r="D91" s="65">
        <f>F91+NPV(FDN,G91:INDEX(G91:AJ91,PAL))</f>
        <v>0</v>
      </c>
      <c r="E91" s="169">
        <f t="shared" si="27"/>
        <v>0</v>
      </c>
      <c r="F91" s="169">
        <f>IF(ISERROR(Data4!M$247),0,Data4!M$247)</f>
        <v>0</v>
      </c>
      <c r="G91" s="169">
        <f>IF(ISERROR(Data4!N$247),0,Data4!N$247)</f>
        <v>0</v>
      </c>
      <c r="H91" s="169">
        <f>IF(ISERROR(Data4!O$247),0,Data4!O$247)</f>
        <v>0</v>
      </c>
      <c r="I91" s="169">
        <f>IF(ISERROR(Data4!P$247),0,Data4!P$247)</f>
        <v>0</v>
      </c>
      <c r="J91" s="169">
        <f>IF(ISERROR(Data4!Q$247),0,Data4!Q$247)</f>
        <v>0</v>
      </c>
      <c r="K91" s="169">
        <f>IF(ISERROR(Data4!R$247),0,Data4!R$247)</f>
        <v>0</v>
      </c>
      <c r="L91" s="169">
        <f>IF(ISERROR(Data4!S$247),0,Data4!S$247)</f>
        <v>0</v>
      </c>
      <c r="M91" s="169">
        <f>IF(ISERROR(Data4!T$247),0,Data4!T$247)</f>
        <v>0</v>
      </c>
      <c r="N91" s="169">
        <f>IF(ISERROR(Data4!U$247),0,Data4!U$247)</f>
        <v>0</v>
      </c>
      <c r="O91" s="169">
        <f>IF(ISERROR(Data4!V$247),0,Data4!V$247)</f>
        <v>0</v>
      </c>
      <c r="P91" s="169">
        <f>IF(ISERROR(Data4!W$247),0,Data4!W$247)</f>
        <v>0</v>
      </c>
      <c r="Q91" s="169">
        <f>IF(ISERROR(Data4!X$247),0,Data4!X$247)</f>
        <v>0</v>
      </c>
      <c r="R91" s="169">
        <f>IF(ISERROR(Data4!Y$247),0,Data4!Y$247)</f>
        <v>0</v>
      </c>
      <c r="S91" s="169">
        <f>IF(ISERROR(Data4!Z$247),0,Data4!Z$247)</f>
        <v>0</v>
      </c>
      <c r="T91" s="169">
        <f>IF(ISERROR(Data4!AA$247),0,Data4!AA$247)</f>
        <v>0</v>
      </c>
      <c r="U91" s="169">
        <f>IF(ISERROR(Data4!AB$247),0,Data4!AB$247)</f>
        <v>0</v>
      </c>
      <c r="V91" s="169">
        <f>IF(ISERROR(Data4!AC$247),0,Data4!AC$247)</f>
        <v>0</v>
      </c>
      <c r="W91" s="169">
        <f>IF(ISERROR(Data4!AD$247),0,Data4!AD$247)</f>
        <v>0</v>
      </c>
      <c r="X91" s="169">
        <f>IF(ISERROR(Data4!AE$247),0,Data4!AE$247)</f>
        <v>0</v>
      </c>
      <c r="Y91" s="169">
        <f>IF(ISERROR(Data4!AF$247),0,Data4!AF$247)</f>
        <v>0</v>
      </c>
      <c r="Z91" s="169">
        <f>IF(ISERROR(Data4!AG$247),0,Data4!AG$247)</f>
        <v>0</v>
      </c>
      <c r="AA91" s="169">
        <f>IF(ISERROR(Data4!AH$247),0,Data4!AH$247)</f>
        <v>0</v>
      </c>
      <c r="AB91" s="169">
        <f>IF(ISERROR(Data4!AI$247),0,Data4!AI$247)</f>
        <v>0</v>
      </c>
      <c r="AC91" s="169">
        <f>IF(ISERROR(Data4!AJ$247),0,Data4!AJ$247)</f>
        <v>0</v>
      </c>
      <c r="AD91" s="169">
        <f>IF(ISERROR(Data4!AK$247),0,Data4!AK$247)</f>
        <v>0</v>
      </c>
      <c r="AE91" s="169">
        <f>IF(ISERROR(Data4!AL$247),0,Data4!AL$247)</f>
        <v>0</v>
      </c>
      <c r="AF91" s="169">
        <f>IF(ISERROR(Data4!AM$247),0,Data4!AM$247)</f>
        <v>0</v>
      </c>
      <c r="AG91" s="169">
        <f>IF(ISERROR(Data4!AN$247),0,Data4!AN$247)</f>
        <v>0</v>
      </c>
      <c r="AH91" s="169">
        <f>IF(ISERROR(Data4!AO$247),0,Data4!AO$247)</f>
        <v>0</v>
      </c>
      <c r="AI91" s="169">
        <f>IF(ISERROR(Data4!AP$247),0,Data4!AP$247)</f>
        <v>0</v>
      </c>
      <c r="AJ91" s="169">
        <f>IF(ISERROR(Data4!AQ$247),0,Data4!AQ$247)</f>
        <v>0</v>
      </c>
      <c r="AO91" s="3"/>
      <c r="AP91" s="3"/>
    </row>
    <row r="92" spans="2:42" hidden="1">
      <c r="B92" s="199" t="s">
        <v>339</v>
      </c>
      <c r="C92" s="181" t="str">
        <f>Data4!D$224</f>
        <v>-</v>
      </c>
      <c r="D92" s="65">
        <f>F92+NPV(FDN,G92:INDEX(G92:AJ92,PAL))</f>
        <v>0</v>
      </c>
      <c r="E92" s="169">
        <f t="shared" si="27"/>
        <v>0</v>
      </c>
      <c r="F92" s="169">
        <f>IF(ISERROR(Data4!M$248),0,Data4!M$248)</f>
        <v>0</v>
      </c>
      <c r="G92" s="169">
        <f>IF(ISERROR(Data4!N$248),0,Data4!N$248)</f>
        <v>0</v>
      </c>
      <c r="H92" s="169">
        <f>IF(ISERROR(Data4!O$248),0,Data4!O$248)</f>
        <v>0</v>
      </c>
      <c r="I92" s="169">
        <f>IF(ISERROR(Data4!P$248),0,Data4!P$248)</f>
        <v>0</v>
      </c>
      <c r="J92" s="169">
        <f>IF(ISERROR(Data4!Q$248),0,Data4!Q$248)</f>
        <v>0</v>
      </c>
      <c r="K92" s="169">
        <f>IF(ISERROR(Data4!R$248),0,Data4!R$248)</f>
        <v>0</v>
      </c>
      <c r="L92" s="169">
        <f>IF(ISERROR(Data4!S$248),0,Data4!S$248)</f>
        <v>0</v>
      </c>
      <c r="M92" s="169">
        <f>IF(ISERROR(Data4!T$248),0,Data4!T$248)</f>
        <v>0</v>
      </c>
      <c r="N92" s="169">
        <f>IF(ISERROR(Data4!U$248),0,Data4!U$248)</f>
        <v>0</v>
      </c>
      <c r="O92" s="169">
        <f>IF(ISERROR(Data4!V$248),0,Data4!V$248)</f>
        <v>0</v>
      </c>
      <c r="P92" s="169">
        <f>IF(ISERROR(Data4!W$248),0,Data4!W$248)</f>
        <v>0</v>
      </c>
      <c r="Q92" s="169">
        <f>IF(ISERROR(Data4!X$248),0,Data4!X$248)</f>
        <v>0</v>
      </c>
      <c r="R92" s="169">
        <f>IF(ISERROR(Data4!Y$248),0,Data4!Y$248)</f>
        <v>0</v>
      </c>
      <c r="S92" s="169">
        <f>IF(ISERROR(Data4!Z$248),0,Data4!Z$248)</f>
        <v>0</v>
      </c>
      <c r="T92" s="169">
        <f>IF(ISERROR(Data4!AA$248),0,Data4!AA$248)</f>
        <v>0</v>
      </c>
      <c r="U92" s="169">
        <f>IF(ISERROR(Data4!AB$248),0,Data4!AB$248)</f>
        <v>0</v>
      </c>
      <c r="V92" s="169">
        <f>IF(ISERROR(Data4!AC$248),0,Data4!AC$248)</f>
        <v>0</v>
      </c>
      <c r="W92" s="169">
        <f>IF(ISERROR(Data4!AD$248),0,Data4!AD$248)</f>
        <v>0</v>
      </c>
      <c r="X92" s="169">
        <f>IF(ISERROR(Data4!AE$248),0,Data4!AE$248)</f>
        <v>0</v>
      </c>
      <c r="Y92" s="169">
        <f>IF(ISERROR(Data4!AF$248),0,Data4!AF$248)</f>
        <v>0</v>
      </c>
      <c r="Z92" s="169">
        <f>IF(ISERROR(Data4!AG$248),0,Data4!AG$248)</f>
        <v>0</v>
      </c>
      <c r="AA92" s="169">
        <f>IF(ISERROR(Data4!AH$248),0,Data4!AH$248)</f>
        <v>0</v>
      </c>
      <c r="AB92" s="169">
        <f>IF(ISERROR(Data4!AI$248),0,Data4!AI$248)</f>
        <v>0</v>
      </c>
      <c r="AC92" s="169">
        <f>IF(ISERROR(Data4!AJ$248),0,Data4!AJ$248)</f>
        <v>0</v>
      </c>
      <c r="AD92" s="169">
        <f>IF(ISERROR(Data4!AK$248),0,Data4!AK$248)</f>
        <v>0</v>
      </c>
      <c r="AE92" s="169">
        <f>IF(ISERROR(Data4!AL$248),0,Data4!AL$248)</f>
        <v>0</v>
      </c>
      <c r="AF92" s="169">
        <f>IF(ISERROR(Data4!AM$248),0,Data4!AM$248)</f>
        <v>0</v>
      </c>
      <c r="AG92" s="169">
        <f>IF(ISERROR(Data4!AN$248),0,Data4!AN$248)</f>
        <v>0</v>
      </c>
      <c r="AH92" s="169">
        <f>IF(ISERROR(Data4!AO$248),0,Data4!AO$248)</f>
        <v>0</v>
      </c>
      <c r="AI92" s="169">
        <f>IF(ISERROR(Data4!AP$248),0,Data4!AP$248)</f>
        <v>0</v>
      </c>
      <c r="AJ92" s="169">
        <f>IF(ISERROR(Data4!AQ$248),0,Data4!AQ$248)</f>
        <v>0</v>
      </c>
      <c r="AO92" s="3"/>
      <c r="AP92" s="3"/>
    </row>
    <row r="93" spans="2:42" hidden="1">
      <c r="B93" s="199" t="s">
        <v>340</v>
      </c>
      <c r="C93" s="181" t="str">
        <f>Data4!D$225</f>
        <v>-</v>
      </c>
      <c r="D93" s="65">
        <f>F93+NPV(FDN,G93:INDEX(G93:AJ93,PAL))</f>
        <v>0</v>
      </c>
      <c r="E93" s="169">
        <f t="shared" si="27"/>
        <v>0</v>
      </c>
      <c r="F93" s="169">
        <f>IF(ISERROR(Data4!M$249),0,Data4!M$249)</f>
        <v>0</v>
      </c>
      <c r="G93" s="169">
        <f>IF(ISERROR(Data4!N$249),0,Data4!N$249)</f>
        <v>0</v>
      </c>
      <c r="H93" s="169">
        <f>IF(ISERROR(Data4!O$249),0,Data4!O$249)</f>
        <v>0</v>
      </c>
      <c r="I93" s="169">
        <f>IF(ISERROR(Data4!P$249),0,Data4!P$249)</f>
        <v>0</v>
      </c>
      <c r="J93" s="169">
        <f>IF(ISERROR(Data4!Q$249),0,Data4!Q$249)</f>
        <v>0</v>
      </c>
      <c r="K93" s="169">
        <f>IF(ISERROR(Data4!R$249),0,Data4!R$249)</f>
        <v>0</v>
      </c>
      <c r="L93" s="169">
        <f>IF(ISERROR(Data4!S$249),0,Data4!S$249)</f>
        <v>0</v>
      </c>
      <c r="M93" s="169">
        <f>IF(ISERROR(Data4!T$249),0,Data4!T$249)</f>
        <v>0</v>
      </c>
      <c r="N93" s="169">
        <f>IF(ISERROR(Data4!U$249),0,Data4!U$249)</f>
        <v>0</v>
      </c>
      <c r="O93" s="169">
        <f>IF(ISERROR(Data4!V$249),0,Data4!V$249)</f>
        <v>0</v>
      </c>
      <c r="P93" s="169">
        <f>IF(ISERROR(Data4!W$249),0,Data4!W$249)</f>
        <v>0</v>
      </c>
      <c r="Q93" s="169">
        <f>IF(ISERROR(Data4!X$249),0,Data4!X$249)</f>
        <v>0</v>
      </c>
      <c r="R93" s="169">
        <f>IF(ISERROR(Data4!Y$249),0,Data4!Y$249)</f>
        <v>0</v>
      </c>
      <c r="S93" s="169">
        <f>IF(ISERROR(Data4!Z$249),0,Data4!Z$249)</f>
        <v>0</v>
      </c>
      <c r="T93" s="169">
        <f>IF(ISERROR(Data4!AA$249),0,Data4!AA$249)</f>
        <v>0</v>
      </c>
      <c r="U93" s="169">
        <f>IF(ISERROR(Data4!AB$249),0,Data4!AB$249)</f>
        <v>0</v>
      </c>
      <c r="V93" s="169">
        <f>IF(ISERROR(Data4!AC$249),0,Data4!AC$249)</f>
        <v>0</v>
      </c>
      <c r="W93" s="169">
        <f>IF(ISERROR(Data4!AD$249),0,Data4!AD$249)</f>
        <v>0</v>
      </c>
      <c r="X93" s="169">
        <f>IF(ISERROR(Data4!AE$249),0,Data4!AE$249)</f>
        <v>0</v>
      </c>
      <c r="Y93" s="169">
        <f>IF(ISERROR(Data4!AF$249),0,Data4!AF$249)</f>
        <v>0</v>
      </c>
      <c r="Z93" s="169">
        <f>IF(ISERROR(Data4!AG$249),0,Data4!AG$249)</f>
        <v>0</v>
      </c>
      <c r="AA93" s="169">
        <f>IF(ISERROR(Data4!AH$249),0,Data4!AH$249)</f>
        <v>0</v>
      </c>
      <c r="AB93" s="169">
        <f>IF(ISERROR(Data4!AI$249),0,Data4!AI$249)</f>
        <v>0</v>
      </c>
      <c r="AC93" s="169">
        <f>IF(ISERROR(Data4!AJ$249),0,Data4!AJ$249)</f>
        <v>0</v>
      </c>
      <c r="AD93" s="169">
        <f>IF(ISERROR(Data4!AK$249),0,Data4!AK$249)</f>
        <v>0</v>
      </c>
      <c r="AE93" s="169">
        <f>IF(ISERROR(Data4!AL$249),0,Data4!AL$249)</f>
        <v>0</v>
      </c>
      <c r="AF93" s="169">
        <f>IF(ISERROR(Data4!AM$249),0,Data4!AM$249)</f>
        <v>0</v>
      </c>
      <c r="AG93" s="169">
        <f>IF(ISERROR(Data4!AN$249),0,Data4!AN$249)</f>
        <v>0</v>
      </c>
      <c r="AH93" s="169">
        <f>IF(ISERROR(Data4!AO$249),0,Data4!AO$249)</f>
        <v>0</v>
      </c>
      <c r="AI93" s="169">
        <f>IF(ISERROR(Data4!AP$249),0,Data4!AP$249)</f>
        <v>0</v>
      </c>
      <c r="AJ93" s="169">
        <f>IF(ISERROR(Data4!AQ$249),0,Data4!AQ$249)</f>
        <v>0</v>
      </c>
      <c r="AO93" s="3"/>
      <c r="AP93" s="3"/>
    </row>
    <row r="94" spans="2:42" hidden="1">
      <c r="B94" s="199" t="s">
        <v>341</v>
      </c>
      <c r="C94" s="181" t="str">
        <f>Data4!D$226</f>
        <v>-</v>
      </c>
      <c r="D94" s="65">
        <f>F94+NPV(FDN,G94:INDEX(G94:AJ94,PAL))</f>
        <v>0</v>
      </c>
      <c r="E94" s="169">
        <f t="shared" si="27"/>
        <v>0</v>
      </c>
      <c r="F94" s="169">
        <f>IF(ISERROR(Data4!M$250),0,Data4!M$250)</f>
        <v>0</v>
      </c>
      <c r="G94" s="169">
        <f>IF(ISERROR(Data4!N$250),0,Data4!N$250)</f>
        <v>0</v>
      </c>
      <c r="H94" s="169">
        <f>IF(ISERROR(Data4!O$250),0,Data4!O$250)</f>
        <v>0</v>
      </c>
      <c r="I94" s="169">
        <f>IF(ISERROR(Data4!P$250),0,Data4!P$250)</f>
        <v>0</v>
      </c>
      <c r="J94" s="169">
        <f>IF(ISERROR(Data4!Q$250),0,Data4!Q$250)</f>
        <v>0</v>
      </c>
      <c r="K94" s="169">
        <f>IF(ISERROR(Data4!R$250),0,Data4!R$250)</f>
        <v>0</v>
      </c>
      <c r="L94" s="169">
        <f>IF(ISERROR(Data4!S$250),0,Data4!S$250)</f>
        <v>0</v>
      </c>
      <c r="M94" s="169">
        <f>IF(ISERROR(Data4!T$250),0,Data4!T$250)</f>
        <v>0</v>
      </c>
      <c r="N94" s="169">
        <f>IF(ISERROR(Data4!U$250),0,Data4!U$250)</f>
        <v>0</v>
      </c>
      <c r="O94" s="169">
        <f>IF(ISERROR(Data4!V$250),0,Data4!V$250)</f>
        <v>0</v>
      </c>
      <c r="P94" s="169">
        <f>IF(ISERROR(Data4!W$250),0,Data4!W$250)</f>
        <v>0</v>
      </c>
      <c r="Q94" s="169">
        <f>IF(ISERROR(Data4!X$250),0,Data4!X$250)</f>
        <v>0</v>
      </c>
      <c r="R94" s="169">
        <f>IF(ISERROR(Data4!Y$250),0,Data4!Y$250)</f>
        <v>0</v>
      </c>
      <c r="S94" s="169">
        <f>IF(ISERROR(Data4!Z$250),0,Data4!Z$250)</f>
        <v>0</v>
      </c>
      <c r="T94" s="169">
        <f>IF(ISERROR(Data4!AA$250),0,Data4!AA$250)</f>
        <v>0</v>
      </c>
      <c r="U94" s="169">
        <f>IF(ISERROR(Data4!AB$250),0,Data4!AB$250)</f>
        <v>0</v>
      </c>
      <c r="V94" s="169">
        <f>IF(ISERROR(Data4!AC$250),0,Data4!AC$250)</f>
        <v>0</v>
      </c>
      <c r="W94" s="169">
        <f>IF(ISERROR(Data4!AD$250),0,Data4!AD$250)</f>
        <v>0</v>
      </c>
      <c r="X94" s="169">
        <f>IF(ISERROR(Data4!AE$250),0,Data4!AE$250)</f>
        <v>0</v>
      </c>
      <c r="Y94" s="169">
        <f>IF(ISERROR(Data4!AF$250),0,Data4!AF$250)</f>
        <v>0</v>
      </c>
      <c r="Z94" s="169">
        <f>IF(ISERROR(Data4!AG$250),0,Data4!AG$250)</f>
        <v>0</v>
      </c>
      <c r="AA94" s="169">
        <f>IF(ISERROR(Data4!AH$250),0,Data4!AH$250)</f>
        <v>0</v>
      </c>
      <c r="AB94" s="169">
        <f>IF(ISERROR(Data4!AI$250),0,Data4!AI$250)</f>
        <v>0</v>
      </c>
      <c r="AC94" s="169">
        <f>IF(ISERROR(Data4!AJ$250),0,Data4!AJ$250)</f>
        <v>0</v>
      </c>
      <c r="AD94" s="169">
        <f>IF(ISERROR(Data4!AK$250),0,Data4!AK$250)</f>
        <v>0</v>
      </c>
      <c r="AE94" s="169">
        <f>IF(ISERROR(Data4!AL$250),0,Data4!AL$250)</f>
        <v>0</v>
      </c>
      <c r="AF94" s="169">
        <f>IF(ISERROR(Data4!AM$250),0,Data4!AM$250)</f>
        <v>0</v>
      </c>
      <c r="AG94" s="169">
        <f>IF(ISERROR(Data4!AN$250),0,Data4!AN$250)</f>
        <v>0</v>
      </c>
      <c r="AH94" s="169">
        <f>IF(ISERROR(Data4!AO$250),0,Data4!AO$250)</f>
        <v>0</v>
      </c>
      <c r="AI94" s="169">
        <f>IF(ISERROR(Data4!AP$250),0,Data4!AP$250)</f>
        <v>0</v>
      </c>
      <c r="AJ94" s="169">
        <f>IF(ISERROR(Data4!AQ$250),0,Data4!AQ$250)</f>
        <v>0</v>
      </c>
      <c r="AO94" s="3"/>
      <c r="AP94" s="3"/>
    </row>
    <row r="95" spans="2:42" hidden="1">
      <c r="B95" s="199" t="s">
        <v>342</v>
      </c>
      <c r="C95" s="181" t="str">
        <f>Data4!D$227</f>
        <v>-</v>
      </c>
      <c r="D95" s="65">
        <f>F95+NPV(FDN,G95:INDEX(G95:AJ95,PAL))</f>
        <v>0</v>
      </c>
      <c r="E95" s="169">
        <f t="shared" si="27"/>
        <v>0</v>
      </c>
      <c r="F95" s="169">
        <f>IF(ISERROR(Data4!M$251),0,Data4!M$251)</f>
        <v>0</v>
      </c>
      <c r="G95" s="169">
        <f>IF(ISERROR(Data4!N$251),0,Data4!N$251)</f>
        <v>0</v>
      </c>
      <c r="H95" s="169">
        <f>IF(ISERROR(Data4!O$251),0,Data4!O$251)</f>
        <v>0</v>
      </c>
      <c r="I95" s="169">
        <f>IF(ISERROR(Data4!P$251),0,Data4!P$251)</f>
        <v>0</v>
      </c>
      <c r="J95" s="169">
        <f>IF(ISERROR(Data4!Q$251),0,Data4!Q$251)</f>
        <v>0</v>
      </c>
      <c r="K95" s="169">
        <f>IF(ISERROR(Data4!R$251),0,Data4!R$251)</f>
        <v>0</v>
      </c>
      <c r="L95" s="169">
        <f>IF(ISERROR(Data4!S$251),0,Data4!S$251)</f>
        <v>0</v>
      </c>
      <c r="M95" s="169">
        <f>IF(ISERROR(Data4!T$251),0,Data4!T$251)</f>
        <v>0</v>
      </c>
      <c r="N95" s="169">
        <f>IF(ISERROR(Data4!U$251),0,Data4!U$251)</f>
        <v>0</v>
      </c>
      <c r="O95" s="169">
        <f>IF(ISERROR(Data4!V$251),0,Data4!V$251)</f>
        <v>0</v>
      </c>
      <c r="P95" s="169">
        <f>IF(ISERROR(Data4!W$251),0,Data4!W$251)</f>
        <v>0</v>
      </c>
      <c r="Q95" s="169">
        <f>IF(ISERROR(Data4!X$251),0,Data4!X$251)</f>
        <v>0</v>
      </c>
      <c r="R95" s="169">
        <f>IF(ISERROR(Data4!Y$251),0,Data4!Y$251)</f>
        <v>0</v>
      </c>
      <c r="S95" s="169">
        <f>IF(ISERROR(Data4!Z$251),0,Data4!Z$251)</f>
        <v>0</v>
      </c>
      <c r="T95" s="169">
        <f>IF(ISERROR(Data4!AA$251),0,Data4!AA$251)</f>
        <v>0</v>
      </c>
      <c r="U95" s="169">
        <f>IF(ISERROR(Data4!AB$251),0,Data4!AB$251)</f>
        <v>0</v>
      </c>
      <c r="V95" s="169">
        <f>IF(ISERROR(Data4!AC$251),0,Data4!AC$251)</f>
        <v>0</v>
      </c>
      <c r="W95" s="169">
        <f>IF(ISERROR(Data4!AD$251),0,Data4!AD$251)</f>
        <v>0</v>
      </c>
      <c r="X95" s="169">
        <f>IF(ISERROR(Data4!AE$251),0,Data4!AE$251)</f>
        <v>0</v>
      </c>
      <c r="Y95" s="169">
        <f>IF(ISERROR(Data4!AF$251),0,Data4!AF$251)</f>
        <v>0</v>
      </c>
      <c r="Z95" s="169">
        <f>IF(ISERROR(Data4!AG$251),0,Data4!AG$251)</f>
        <v>0</v>
      </c>
      <c r="AA95" s="169">
        <f>IF(ISERROR(Data4!AH$251),0,Data4!AH$251)</f>
        <v>0</v>
      </c>
      <c r="AB95" s="169">
        <f>IF(ISERROR(Data4!AI$251),0,Data4!AI$251)</f>
        <v>0</v>
      </c>
      <c r="AC95" s="169">
        <f>IF(ISERROR(Data4!AJ$251),0,Data4!AJ$251)</f>
        <v>0</v>
      </c>
      <c r="AD95" s="169">
        <f>IF(ISERROR(Data4!AK$251),0,Data4!AK$251)</f>
        <v>0</v>
      </c>
      <c r="AE95" s="169">
        <f>IF(ISERROR(Data4!AL$251),0,Data4!AL$251)</f>
        <v>0</v>
      </c>
      <c r="AF95" s="169">
        <f>IF(ISERROR(Data4!AM$251),0,Data4!AM$251)</f>
        <v>0</v>
      </c>
      <c r="AG95" s="169">
        <f>IF(ISERROR(Data4!AN$251),0,Data4!AN$251)</f>
        <v>0</v>
      </c>
      <c r="AH95" s="169">
        <f>IF(ISERROR(Data4!AO$251),0,Data4!AO$251)</f>
        <v>0</v>
      </c>
      <c r="AI95" s="169">
        <f>IF(ISERROR(Data4!AP$251),0,Data4!AP$251)</f>
        <v>0</v>
      </c>
      <c r="AJ95" s="169">
        <f>IF(ISERROR(Data4!AQ$251),0,Data4!AQ$251)</f>
        <v>0</v>
      </c>
      <c r="AO95" s="3"/>
      <c r="AP95" s="3"/>
    </row>
    <row r="96" spans="2:42" hidden="1">
      <c r="B96" s="199" t="s">
        <v>343</v>
      </c>
      <c r="C96" s="181" t="str">
        <f>Data4!D$228</f>
        <v>-</v>
      </c>
      <c r="D96" s="65">
        <f>F96+NPV(FDN,G96:INDEX(G96:AJ96,PAL))</f>
        <v>0</v>
      </c>
      <c r="E96" s="169">
        <f t="shared" si="27"/>
        <v>0</v>
      </c>
      <c r="F96" s="169">
        <f>IF(ISERROR(Data4!M$252),0,Data4!M$252)</f>
        <v>0</v>
      </c>
      <c r="G96" s="169">
        <f>IF(ISERROR(Data4!N$252),0,Data4!N$252)</f>
        <v>0</v>
      </c>
      <c r="H96" s="169">
        <f>IF(ISERROR(Data4!O$252),0,Data4!O$252)</f>
        <v>0</v>
      </c>
      <c r="I96" s="169">
        <f>IF(ISERROR(Data4!P$252),0,Data4!P$252)</f>
        <v>0</v>
      </c>
      <c r="J96" s="169">
        <f>IF(ISERROR(Data4!Q$252),0,Data4!Q$252)</f>
        <v>0</v>
      </c>
      <c r="K96" s="169">
        <f>IF(ISERROR(Data4!R$252),0,Data4!R$252)</f>
        <v>0</v>
      </c>
      <c r="L96" s="169">
        <f>IF(ISERROR(Data4!S$252),0,Data4!S$252)</f>
        <v>0</v>
      </c>
      <c r="M96" s="169">
        <f>IF(ISERROR(Data4!T$252),0,Data4!T$252)</f>
        <v>0</v>
      </c>
      <c r="N96" s="169">
        <f>IF(ISERROR(Data4!U$252),0,Data4!U$252)</f>
        <v>0</v>
      </c>
      <c r="O96" s="169">
        <f>IF(ISERROR(Data4!V$252),0,Data4!V$252)</f>
        <v>0</v>
      </c>
      <c r="P96" s="169">
        <f>IF(ISERROR(Data4!W$252),0,Data4!W$252)</f>
        <v>0</v>
      </c>
      <c r="Q96" s="169">
        <f>IF(ISERROR(Data4!X$252),0,Data4!X$252)</f>
        <v>0</v>
      </c>
      <c r="R96" s="169">
        <f>IF(ISERROR(Data4!Y$252),0,Data4!Y$252)</f>
        <v>0</v>
      </c>
      <c r="S96" s="169">
        <f>IF(ISERROR(Data4!Z$252),0,Data4!Z$252)</f>
        <v>0</v>
      </c>
      <c r="T96" s="169">
        <f>IF(ISERROR(Data4!AA$252),0,Data4!AA$252)</f>
        <v>0</v>
      </c>
      <c r="U96" s="169">
        <f>IF(ISERROR(Data4!AB$252),0,Data4!AB$252)</f>
        <v>0</v>
      </c>
      <c r="V96" s="169">
        <f>IF(ISERROR(Data4!AC$252),0,Data4!AC$252)</f>
        <v>0</v>
      </c>
      <c r="W96" s="169">
        <f>IF(ISERROR(Data4!AD$252),0,Data4!AD$252)</f>
        <v>0</v>
      </c>
      <c r="X96" s="169">
        <f>IF(ISERROR(Data4!AE$252),0,Data4!AE$252)</f>
        <v>0</v>
      </c>
      <c r="Y96" s="169">
        <f>IF(ISERROR(Data4!AF$252),0,Data4!AF$252)</f>
        <v>0</v>
      </c>
      <c r="Z96" s="169">
        <f>IF(ISERROR(Data4!AG$252),0,Data4!AG$252)</f>
        <v>0</v>
      </c>
      <c r="AA96" s="169">
        <f>IF(ISERROR(Data4!AH$252),0,Data4!AH$252)</f>
        <v>0</v>
      </c>
      <c r="AB96" s="169">
        <f>IF(ISERROR(Data4!AI$252),0,Data4!AI$252)</f>
        <v>0</v>
      </c>
      <c r="AC96" s="169">
        <f>IF(ISERROR(Data4!AJ$252),0,Data4!AJ$252)</f>
        <v>0</v>
      </c>
      <c r="AD96" s="169">
        <f>IF(ISERROR(Data4!AK$252),0,Data4!AK$252)</f>
        <v>0</v>
      </c>
      <c r="AE96" s="169">
        <f>IF(ISERROR(Data4!AL$252),0,Data4!AL$252)</f>
        <v>0</v>
      </c>
      <c r="AF96" s="169">
        <f>IF(ISERROR(Data4!AM$252),0,Data4!AM$252)</f>
        <v>0</v>
      </c>
      <c r="AG96" s="169">
        <f>IF(ISERROR(Data4!AN$252),0,Data4!AN$252)</f>
        <v>0</v>
      </c>
      <c r="AH96" s="169">
        <f>IF(ISERROR(Data4!AO$252),0,Data4!AO$252)</f>
        <v>0</v>
      </c>
      <c r="AI96" s="169">
        <f>IF(ISERROR(Data4!AP$252),0,Data4!AP$252)</f>
        <v>0</v>
      </c>
      <c r="AJ96" s="169">
        <f>IF(ISERROR(Data4!AQ$252),0,Data4!AQ$252)</f>
        <v>0</v>
      </c>
      <c r="AO96" s="3"/>
      <c r="AP96" s="3"/>
    </row>
    <row r="97" spans="2:42" hidden="1">
      <c r="B97" s="66" t="s">
        <v>53</v>
      </c>
      <c r="C97" s="180" t="str">
        <f>IF(Kalba="EN",Data2!C$76,Data2!B$76) &amp; " "&amp; IF(Kalba="EN",Data2!C$77,Data2!B$77)</f>
        <v>SE žala (pasirinkite SE žalos komponentą)</v>
      </c>
      <c r="D97" s="62">
        <f t="shared" ref="D97:AJ97" si="28">ROUND(SUM(D98:D100),0)</f>
        <v>0</v>
      </c>
      <c r="E97" s="62">
        <f t="shared" si="28"/>
        <v>0</v>
      </c>
      <c r="F97" s="62">
        <f t="shared" si="28"/>
        <v>0</v>
      </c>
      <c r="G97" s="62">
        <f t="shared" si="28"/>
        <v>0</v>
      </c>
      <c r="H97" s="62">
        <f t="shared" si="28"/>
        <v>0</v>
      </c>
      <c r="I97" s="62">
        <f t="shared" si="28"/>
        <v>0</v>
      </c>
      <c r="J97" s="62">
        <f t="shared" si="28"/>
        <v>0</v>
      </c>
      <c r="K97" s="62">
        <f t="shared" si="28"/>
        <v>0</v>
      </c>
      <c r="L97" s="62">
        <f t="shared" si="28"/>
        <v>0</v>
      </c>
      <c r="M97" s="62">
        <f t="shared" si="28"/>
        <v>0</v>
      </c>
      <c r="N97" s="62">
        <f t="shared" si="28"/>
        <v>0</v>
      </c>
      <c r="O97" s="62">
        <f t="shared" si="28"/>
        <v>0</v>
      </c>
      <c r="P97" s="62">
        <f t="shared" si="28"/>
        <v>0</v>
      </c>
      <c r="Q97" s="62">
        <f t="shared" si="28"/>
        <v>0</v>
      </c>
      <c r="R97" s="62">
        <f t="shared" si="28"/>
        <v>0</v>
      </c>
      <c r="S97" s="62">
        <f t="shared" si="28"/>
        <v>0</v>
      </c>
      <c r="T97" s="62">
        <f t="shared" si="28"/>
        <v>0</v>
      </c>
      <c r="U97" s="62">
        <f t="shared" si="28"/>
        <v>0</v>
      </c>
      <c r="V97" s="62">
        <f t="shared" si="28"/>
        <v>0</v>
      </c>
      <c r="W97" s="62">
        <f t="shared" si="28"/>
        <v>0</v>
      </c>
      <c r="X97" s="62">
        <f t="shared" si="28"/>
        <v>0</v>
      </c>
      <c r="Y97" s="62">
        <f t="shared" si="28"/>
        <v>0</v>
      </c>
      <c r="Z97" s="62">
        <f t="shared" si="28"/>
        <v>0</v>
      </c>
      <c r="AA97" s="62">
        <f t="shared" si="28"/>
        <v>0</v>
      </c>
      <c r="AB97" s="62">
        <f t="shared" si="28"/>
        <v>0</v>
      </c>
      <c r="AC97" s="62">
        <f t="shared" si="28"/>
        <v>0</v>
      </c>
      <c r="AD97" s="62">
        <f t="shared" si="28"/>
        <v>0</v>
      </c>
      <c r="AE97" s="62">
        <f t="shared" si="28"/>
        <v>0</v>
      </c>
      <c r="AF97" s="62">
        <f t="shared" si="28"/>
        <v>0</v>
      </c>
      <c r="AG97" s="62">
        <f t="shared" si="28"/>
        <v>0</v>
      </c>
      <c r="AH97" s="62">
        <f t="shared" si="28"/>
        <v>0</v>
      </c>
      <c r="AI97" s="62">
        <f t="shared" si="28"/>
        <v>0</v>
      </c>
      <c r="AJ97" s="62">
        <f t="shared" si="28"/>
        <v>0</v>
      </c>
      <c r="AO97" s="3"/>
      <c r="AP97" s="3"/>
    </row>
    <row r="98" spans="2:42" hidden="1">
      <c r="B98" s="199" t="s">
        <v>344</v>
      </c>
      <c r="C98" s="181" t="str">
        <f>Data4!D$230</f>
        <v>-</v>
      </c>
      <c r="D98" s="65">
        <f>F98+NPV(FDN,G98:INDEX(G98:AJ98,PAL))</f>
        <v>0</v>
      </c>
      <c r="E98" s="65">
        <f>SUMIF($F$5:$AJ$5,"&lt;="&amp;PAL,$F98:$AJ98)</f>
        <v>0</v>
      </c>
      <c r="F98" s="169">
        <f>IF(ISERROR(Data4!M$254),0,Data4!M$254)</f>
        <v>0</v>
      </c>
      <c r="G98" s="169">
        <f>IF(ISERROR(Data4!N$254),0,Data4!N$254)</f>
        <v>0</v>
      </c>
      <c r="H98" s="169">
        <f>IF(ISERROR(Data4!O$254),0,Data4!O$254)</f>
        <v>0</v>
      </c>
      <c r="I98" s="169">
        <f>IF(ISERROR(Data4!P$254),0,Data4!P$254)</f>
        <v>0</v>
      </c>
      <c r="J98" s="169">
        <f>IF(ISERROR(Data4!Q$254),0,Data4!Q$254)</f>
        <v>0</v>
      </c>
      <c r="K98" s="169">
        <f>IF(ISERROR(Data4!R$254),0,Data4!R$254)</f>
        <v>0</v>
      </c>
      <c r="L98" s="169">
        <f>IF(ISERROR(Data4!S$254),0,Data4!S$254)</f>
        <v>0</v>
      </c>
      <c r="M98" s="169">
        <f>IF(ISERROR(Data4!T$254),0,Data4!T$254)</f>
        <v>0</v>
      </c>
      <c r="N98" s="169">
        <f>IF(ISERROR(Data4!U$254),0,Data4!U$254)</f>
        <v>0</v>
      </c>
      <c r="O98" s="169">
        <f>IF(ISERROR(Data4!V$254),0,Data4!V$254)</f>
        <v>0</v>
      </c>
      <c r="P98" s="169">
        <f>IF(ISERROR(Data4!W$254),0,Data4!W$254)</f>
        <v>0</v>
      </c>
      <c r="Q98" s="169">
        <f>IF(ISERROR(Data4!X$254),0,Data4!X$254)</f>
        <v>0</v>
      </c>
      <c r="R98" s="169">
        <f>IF(ISERROR(Data4!Y$254),0,Data4!Y$254)</f>
        <v>0</v>
      </c>
      <c r="S98" s="169">
        <f>IF(ISERROR(Data4!Z$254),0,Data4!Z$254)</f>
        <v>0</v>
      </c>
      <c r="T98" s="169">
        <f>IF(ISERROR(Data4!AA$254),0,Data4!AA$254)</f>
        <v>0</v>
      </c>
      <c r="U98" s="169">
        <f>IF(ISERROR(Data4!AB$254),0,Data4!AB$254)</f>
        <v>0</v>
      </c>
      <c r="V98" s="169">
        <f>IF(ISERROR(Data4!AC$254),0,Data4!AC$254)</f>
        <v>0</v>
      </c>
      <c r="W98" s="169">
        <f>IF(ISERROR(Data4!AD$254),0,Data4!AD$254)</f>
        <v>0</v>
      </c>
      <c r="X98" s="169">
        <f>IF(ISERROR(Data4!AE$254),0,Data4!AE$254)</f>
        <v>0</v>
      </c>
      <c r="Y98" s="169">
        <f>IF(ISERROR(Data4!AF$254),0,Data4!AF$254)</f>
        <v>0</v>
      </c>
      <c r="Z98" s="169">
        <f>IF(ISERROR(Data4!AG$254),0,Data4!AG$254)</f>
        <v>0</v>
      </c>
      <c r="AA98" s="169">
        <f>IF(ISERROR(Data4!AH$254),0,Data4!AH$254)</f>
        <v>0</v>
      </c>
      <c r="AB98" s="169">
        <f>IF(ISERROR(Data4!AI$254),0,Data4!AI$254)</f>
        <v>0</v>
      </c>
      <c r="AC98" s="169">
        <f>IF(ISERROR(Data4!AJ$254),0,Data4!AJ$254)</f>
        <v>0</v>
      </c>
      <c r="AD98" s="169">
        <f>IF(ISERROR(Data4!AK$254),0,Data4!AK$254)</f>
        <v>0</v>
      </c>
      <c r="AE98" s="169">
        <f>IF(ISERROR(Data4!AL$254),0,Data4!AL$254)</f>
        <v>0</v>
      </c>
      <c r="AF98" s="169">
        <f>IF(ISERROR(Data4!AM$254),0,Data4!AM$254)</f>
        <v>0</v>
      </c>
      <c r="AG98" s="169">
        <f>IF(ISERROR(Data4!AN$254),0,Data4!AN$254)</f>
        <v>0</v>
      </c>
      <c r="AH98" s="169">
        <f>IF(ISERROR(Data4!AO$254),0,Data4!AO$254)</f>
        <v>0</v>
      </c>
      <c r="AI98" s="169">
        <f>IF(ISERROR(Data4!AP$254),0,Data4!AP$254)</f>
        <v>0</v>
      </c>
      <c r="AJ98" s="169">
        <f>IF(ISERROR(Data4!AQ$254),0,Data4!AQ$254)</f>
        <v>0</v>
      </c>
      <c r="AO98" s="3"/>
      <c r="AP98" s="3"/>
    </row>
    <row r="99" spans="2:42" hidden="1">
      <c r="B99" s="199" t="s">
        <v>345</v>
      </c>
      <c r="C99" s="181" t="str">
        <f>Data4!D$231</f>
        <v>-</v>
      </c>
      <c r="D99" s="65">
        <f>F99+NPV(FDN,G99:INDEX(G99:AJ99,PAL))</f>
        <v>0</v>
      </c>
      <c r="E99" s="65">
        <f>SUMIF($F$5:$AJ$5,"&lt;="&amp;PAL,$F99:$AJ99)</f>
        <v>0</v>
      </c>
      <c r="F99" s="169">
        <f>IF(ISERROR(Data4!M$255),0,Data4!M$255)</f>
        <v>0</v>
      </c>
      <c r="G99" s="169">
        <f>IF(ISERROR(Data4!N$255),0,Data4!N$255)</f>
        <v>0</v>
      </c>
      <c r="H99" s="169">
        <f>IF(ISERROR(Data4!O$255),0,Data4!O$255)</f>
        <v>0</v>
      </c>
      <c r="I99" s="169">
        <f>IF(ISERROR(Data4!P$255),0,Data4!P$255)</f>
        <v>0</v>
      </c>
      <c r="J99" s="169">
        <f>IF(ISERROR(Data4!Q$255),0,Data4!Q$255)</f>
        <v>0</v>
      </c>
      <c r="K99" s="169">
        <f>IF(ISERROR(Data4!R$255),0,Data4!R$255)</f>
        <v>0</v>
      </c>
      <c r="L99" s="169">
        <f>IF(ISERROR(Data4!S$255),0,Data4!S$255)</f>
        <v>0</v>
      </c>
      <c r="M99" s="169">
        <f>IF(ISERROR(Data4!T$255),0,Data4!T$255)</f>
        <v>0</v>
      </c>
      <c r="N99" s="169">
        <f>IF(ISERROR(Data4!U$255),0,Data4!U$255)</f>
        <v>0</v>
      </c>
      <c r="O99" s="169">
        <f>IF(ISERROR(Data4!V$255),0,Data4!V$255)</f>
        <v>0</v>
      </c>
      <c r="P99" s="169">
        <f>IF(ISERROR(Data4!W$255),0,Data4!W$255)</f>
        <v>0</v>
      </c>
      <c r="Q99" s="169">
        <f>IF(ISERROR(Data4!X$255),0,Data4!X$255)</f>
        <v>0</v>
      </c>
      <c r="R99" s="169">
        <f>IF(ISERROR(Data4!Y$255),0,Data4!Y$255)</f>
        <v>0</v>
      </c>
      <c r="S99" s="169">
        <f>IF(ISERROR(Data4!Z$255),0,Data4!Z$255)</f>
        <v>0</v>
      </c>
      <c r="T99" s="169">
        <f>IF(ISERROR(Data4!AA$255),0,Data4!AA$255)</f>
        <v>0</v>
      </c>
      <c r="U99" s="169">
        <f>IF(ISERROR(Data4!AB$255),0,Data4!AB$255)</f>
        <v>0</v>
      </c>
      <c r="V99" s="169">
        <f>IF(ISERROR(Data4!AC$255),0,Data4!AC$255)</f>
        <v>0</v>
      </c>
      <c r="W99" s="169">
        <f>IF(ISERROR(Data4!AD$255),0,Data4!AD$255)</f>
        <v>0</v>
      </c>
      <c r="X99" s="169">
        <f>IF(ISERROR(Data4!AE$255),0,Data4!AE$255)</f>
        <v>0</v>
      </c>
      <c r="Y99" s="169">
        <f>IF(ISERROR(Data4!AF$255),0,Data4!AF$255)</f>
        <v>0</v>
      </c>
      <c r="Z99" s="169">
        <f>IF(ISERROR(Data4!AG$255),0,Data4!AG$255)</f>
        <v>0</v>
      </c>
      <c r="AA99" s="169">
        <f>IF(ISERROR(Data4!AH$255),0,Data4!AH$255)</f>
        <v>0</v>
      </c>
      <c r="AB99" s="169">
        <f>IF(ISERROR(Data4!AI$255),0,Data4!AI$255)</f>
        <v>0</v>
      </c>
      <c r="AC99" s="169">
        <f>IF(ISERROR(Data4!AJ$255),0,Data4!AJ$255)</f>
        <v>0</v>
      </c>
      <c r="AD99" s="169">
        <f>IF(ISERROR(Data4!AK$255),0,Data4!AK$255)</f>
        <v>0</v>
      </c>
      <c r="AE99" s="169">
        <f>IF(ISERROR(Data4!AL$255),0,Data4!AL$255)</f>
        <v>0</v>
      </c>
      <c r="AF99" s="169">
        <f>IF(ISERROR(Data4!AM$255),0,Data4!AM$255)</f>
        <v>0</v>
      </c>
      <c r="AG99" s="169">
        <f>IF(ISERROR(Data4!AN$255),0,Data4!AN$255)</f>
        <v>0</v>
      </c>
      <c r="AH99" s="169">
        <f>IF(ISERROR(Data4!AO$255),0,Data4!AO$255)</f>
        <v>0</v>
      </c>
      <c r="AI99" s="169">
        <f>IF(ISERROR(Data4!AP$255),0,Data4!AP$255)</f>
        <v>0</v>
      </c>
      <c r="AJ99" s="169">
        <f>IF(ISERROR(Data4!AQ$255),0,Data4!AQ$255)</f>
        <v>0</v>
      </c>
      <c r="AO99" s="3"/>
      <c r="AP99" s="3"/>
    </row>
    <row r="100" spans="2:42" hidden="1">
      <c r="B100" s="199" t="s">
        <v>346</v>
      </c>
      <c r="C100" s="181" t="str">
        <f>Data4!D$232</f>
        <v>-</v>
      </c>
      <c r="D100" s="65">
        <f>F100+NPV(FDN,G100:INDEX(G100:AJ100,PAL))</f>
        <v>0</v>
      </c>
      <c r="E100" s="65">
        <f>SUMIF($F$5:$AJ$5,"&lt;="&amp;PAL,$F100:$AJ100)</f>
        <v>0</v>
      </c>
      <c r="F100" s="169">
        <f>IF(ISERROR(Data4!M$256),0,Data4!M$256)</f>
        <v>0</v>
      </c>
      <c r="G100" s="169">
        <f>IF(ISERROR(Data4!N$256),0,Data4!N$256)</f>
        <v>0</v>
      </c>
      <c r="H100" s="169">
        <f>IF(ISERROR(Data4!O$256),0,Data4!O$256)</f>
        <v>0</v>
      </c>
      <c r="I100" s="169">
        <f>IF(ISERROR(Data4!P$256),0,Data4!P$256)</f>
        <v>0</v>
      </c>
      <c r="J100" s="169">
        <f>IF(ISERROR(Data4!Q$256),0,Data4!Q$256)</f>
        <v>0</v>
      </c>
      <c r="K100" s="169">
        <f>IF(ISERROR(Data4!R$256),0,Data4!R$256)</f>
        <v>0</v>
      </c>
      <c r="L100" s="169">
        <f>IF(ISERROR(Data4!S$256),0,Data4!S$256)</f>
        <v>0</v>
      </c>
      <c r="M100" s="169">
        <f>IF(ISERROR(Data4!T$256),0,Data4!T$256)</f>
        <v>0</v>
      </c>
      <c r="N100" s="169">
        <f>IF(ISERROR(Data4!U$256),0,Data4!U$256)</f>
        <v>0</v>
      </c>
      <c r="O100" s="169">
        <f>IF(ISERROR(Data4!V$256),0,Data4!V$256)</f>
        <v>0</v>
      </c>
      <c r="P100" s="169">
        <f>IF(ISERROR(Data4!W$256),0,Data4!W$256)</f>
        <v>0</v>
      </c>
      <c r="Q100" s="169">
        <f>IF(ISERROR(Data4!X$256),0,Data4!X$256)</f>
        <v>0</v>
      </c>
      <c r="R100" s="169">
        <f>IF(ISERROR(Data4!Y$256),0,Data4!Y$256)</f>
        <v>0</v>
      </c>
      <c r="S100" s="169">
        <f>IF(ISERROR(Data4!Z$256),0,Data4!Z$256)</f>
        <v>0</v>
      </c>
      <c r="T100" s="169">
        <f>IF(ISERROR(Data4!AA$256),0,Data4!AA$256)</f>
        <v>0</v>
      </c>
      <c r="U100" s="169">
        <f>IF(ISERROR(Data4!AB$256),0,Data4!AB$256)</f>
        <v>0</v>
      </c>
      <c r="V100" s="169">
        <f>IF(ISERROR(Data4!AC$256),0,Data4!AC$256)</f>
        <v>0</v>
      </c>
      <c r="W100" s="169">
        <f>IF(ISERROR(Data4!AD$256),0,Data4!AD$256)</f>
        <v>0</v>
      </c>
      <c r="X100" s="169">
        <f>IF(ISERROR(Data4!AE$256),0,Data4!AE$256)</f>
        <v>0</v>
      </c>
      <c r="Y100" s="169">
        <f>IF(ISERROR(Data4!AF$256),0,Data4!AF$256)</f>
        <v>0</v>
      </c>
      <c r="Z100" s="169">
        <f>IF(ISERROR(Data4!AG$256),0,Data4!AG$256)</f>
        <v>0</v>
      </c>
      <c r="AA100" s="169">
        <f>IF(ISERROR(Data4!AH$256),0,Data4!AH$256)</f>
        <v>0</v>
      </c>
      <c r="AB100" s="169">
        <f>IF(ISERROR(Data4!AI$256),0,Data4!AI$256)</f>
        <v>0</v>
      </c>
      <c r="AC100" s="169">
        <f>IF(ISERROR(Data4!AJ$256),0,Data4!AJ$256)</f>
        <v>0</v>
      </c>
      <c r="AD100" s="169">
        <f>IF(ISERROR(Data4!AK$256),0,Data4!AK$256)</f>
        <v>0</v>
      </c>
      <c r="AE100" s="169">
        <f>IF(ISERROR(Data4!AL$256),0,Data4!AL$256)</f>
        <v>0</v>
      </c>
      <c r="AF100" s="169">
        <f>IF(ISERROR(Data4!AM$256),0,Data4!AM$256)</f>
        <v>0</v>
      </c>
      <c r="AG100" s="169">
        <f>IF(ISERROR(Data4!AN$256),0,Data4!AN$256)</f>
        <v>0</v>
      </c>
      <c r="AH100" s="169">
        <f>IF(ISERROR(Data4!AO$256),0,Data4!AO$256)</f>
        <v>0</v>
      </c>
      <c r="AI100" s="169">
        <f>IF(ISERROR(Data4!AP$256),0,Data4!AP$256)</f>
        <v>0</v>
      </c>
      <c r="AJ100" s="169">
        <f>IF(ISERROR(Data4!AQ$256),0,Data4!AQ$256)</f>
        <v>0</v>
      </c>
      <c r="AO100" s="3"/>
      <c r="AP100" s="3"/>
    </row>
  </sheetData>
  <sheetProtection algorithmName="SHA-512" hashValue="1NbYTGMUgHNBXIwFVC9YYT0l1oFLcTW2lYmsE1Aip2DVoNc/ZAoYJGLKUQFc0qElxibfZ1F2q+1eAMk/T9it4w==" saltValue="77aDzk2ObknOs4+xfDZAIQ==" spinCount="100000" sheet="1" objects="1" scenarios="1"/>
  <mergeCells count="5">
    <mergeCell ref="B86:C86"/>
    <mergeCell ref="C2:E2"/>
    <mergeCell ref="C3:E3"/>
    <mergeCell ref="C4:E4"/>
    <mergeCell ref="AP4:AY4"/>
  </mergeCells>
  <conditionalFormatting sqref="B7:C48 B56:C56 B49:B55 B57:B59">
    <cfRule type="expression" dxfId="156" priority="4" stopIfTrue="1">
      <formula>$AO7=1</formula>
    </cfRule>
  </conditionalFormatting>
  <conditionalFormatting sqref="C4:E4">
    <cfRule type="expression" dxfId="155" priority="3" stopIfTrue="1">
      <formula>LEN($C$4)&gt;0</formula>
    </cfRule>
  </conditionalFormatting>
  <conditionalFormatting sqref="B88:C100">
    <cfRule type="expression" dxfId="154" priority="5" stopIfTrue="1">
      <formula>#REF!=1</formula>
    </cfRule>
  </conditionalFormatting>
  <conditionalFormatting sqref="C57:C59">
    <cfRule type="expression" dxfId="153" priority="1" stopIfTrue="1">
      <formula>$AO57=1</formula>
    </cfRule>
  </conditionalFormatting>
  <dataValidations xWindow="520" yWindow="523" count="2">
    <dataValidation type="decimal" allowBlank="1" showInputMessage="1" showErrorMessage="1" sqref="F18:AJ20 F23:AJ29 F33:AJ33 F37:AJ40 F42:AJ43 F45:AJ46 F8:AJ16 F90:AJ96 F57:AJ59 F98:AJ100 F49:AJ55">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31842D6A-6002-47CA-B6FD-2DBAFE1F07F5}">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20" yWindow="523" count="2">
        <x14:dataValidation type="list" allowBlank="1" showInputMessage="1" showErrorMessage="1" prompt="Prašome naudos komponentą pasirinkti iš siūlomo sąrašo. Jeigu sąrašas tusčias, jūs jau esate pasirinkę visus galimus naudos kompentus.">
          <x14:formula1>
            <xm:f>IF(Data0!$DU$2&lt;&gt;"",OFFSET(Data0!$DU$1,INDEX( MATCH(1,(--(Data0!$DU$2:$DU$61&lt;&gt;"")),0),1),0,SUMPRODUCT(--(LEN(Data0!$DU$2:$DU$61)&gt;0)),1),OFFSET(Data0!$DU$2,INDEX( MATCH(1,(--(Data0!$DU$3:$DU$61&lt;&gt;"")),0),1),0,SUMPRODUCT(--(LEN(Data0!$DU$3:$DU$61)&gt;0)),1))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IF(Data0!$DW$2&lt;&gt;"",OFFSET(Data0!$DW$1,INDEX( MATCH(1,(--(Data0!$DW$2:$DW$61&lt;&gt;"")),0),1),0,SUMPRODUCT(--(LEN(Data0!$DW$2:$DW$61)&gt;0)),1),OFFSET(Data0!$DW$2,INDEX( MATCH(1,(--(Data0!$DW$3:$DW$61&lt;&gt;"")),0),1),0,SUMPRODUCT(--(LEN(Data0!$DW$3:$DW$61)&gt;0)),1))</xm:f>
          </x14:formula1>
          <xm:sqref>C57:C59</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tabColor rgb="FFC864C8"/>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E6" sqref="E6"/>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6" customWidth="1"/>
    <col min="32" max="36" width="12.7109375" style="26" hidden="1" customWidth="1"/>
    <col min="37" max="37" width="1.28515625" style="3" customWidth="1"/>
    <col min="38" max="39" width="9.140625" style="3" hidden="1" customWidth="1"/>
    <col min="40" max="40" width="22.42578125" style="3" hidden="1" customWidth="1"/>
    <col min="41" max="41" width="27.5703125" style="26" hidden="1" customWidth="1"/>
    <col min="42" max="42" width="9.140625" style="52"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6"/>
      <c r="AW1" s="26"/>
      <c r="AX1" s="26"/>
      <c r="AY1" s="26"/>
      <c r="AZ1" s="26"/>
      <c r="BA1" s="26"/>
      <c r="BB1" s="26"/>
      <c r="BC1" s="26"/>
    </row>
    <row r="2" spans="2:55" ht="27.75" customHeight="1">
      <c r="B2" s="164"/>
      <c r="C2" s="929" t="str">
        <f>UPPER('1'!O36)&amp;"
"&amp;UPPER('1'!O37)</f>
        <v xml:space="preserve">PAPILDOMAS INVESTAVIMO OBJEKTAS (D)
</v>
      </c>
      <c r="D2" s="929"/>
      <c r="E2" s="929"/>
    </row>
    <row r="3" spans="2:55" ht="26.25" customHeight="1" thickBot="1">
      <c r="B3" s="165"/>
      <c r="C3" s="930" t="str">
        <f>"Alternatyva """&amp;Data0!O20&amp;""""</f>
        <v>Alternatyva ""</v>
      </c>
      <c r="D3" s="930"/>
      <c r="E3" s="930"/>
      <c r="G3" s="2"/>
    </row>
    <row r="4" spans="2:55" ht="26.25" customHeight="1">
      <c r="B4" s="53"/>
      <c r="C4" s="932" t="str">
        <f ca="1">IF(ISERROR(AZ6),"",AZ6)</f>
        <v/>
      </c>
      <c r="D4" s="932"/>
      <c r="E4" s="932"/>
      <c r="G4" s="2"/>
      <c r="AM4" s="384" t="s">
        <v>607</v>
      </c>
      <c r="AN4" s="514" t="s">
        <v>967</v>
      </c>
      <c r="AO4" s="386" t="s">
        <v>382</v>
      </c>
      <c r="AP4" s="927" t="s">
        <v>376</v>
      </c>
      <c r="AQ4" s="927"/>
      <c r="AR4" s="927"/>
      <c r="AS4" s="927"/>
      <c r="AT4" s="927"/>
      <c r="AU4" s="927"/>
      <c r="AV4" s="927"/>
      <c r="AW4" s="927"/>
      <c r="AX4" s="927"/>
      <c r="AY4" s="928"/>
      <c r="AZ4" s="385" t="s">
        <v>378</v>
      </c>
    </row>
    <row r="5" spans="2:55">
      <c r="B5" s="54" t="str">
        <f>IF(Kalba="EN",Data2!C30,Data2!B30)</f>
        <v>Projekto įgyvendinimo metai</v>
      </c>
      <c r="C5" s="55"/>
      <c r="D5" s="56" t="s">
        <v>331</v>
      </c>
      <c r="E5" s="57"/>
      <c r="F5" s="58">
        <f>Data4!M1</f>
        <v>0</v>
      </c>
      <c r="G5" s="58">
        <f>Data4!N1</f>
        <v>1</v>
      </c>
      <c r="H5" s="58">
        <f>Data4!O1</f>
        <v>2</v>
      </c>
      <c r="I5" s="58">
        <f>Data4!P1</f>
        <v>3</v>
      </c>
      <c r="J5" s="58">
        <f>Data4!Q1</f>
        <v>4</v>
      </c>
      <c r="K5" s="58">
        <f>Data4!R1</f>
        <v>5</v>
      </c>
      <c r="L5" s="58">
        <f>Data4!S1</f>
        <v>6</v>
      </c>
      <c r="M5" s="58">
        <f>Data4!T1</f>
        <v>7</v>
      </c>
      <c r="N5" s="58">
        <f>Data4!U1</f>
        <v>8</v>
      </c>
      <c r="O5" s="58">
        <f>Data4!V1</f>
        <v>9</v>
      </c>
      <c r="P5" s="58">
        <f>Data4!W1</f>
        <v>10</v>
      </c>
      <c r="Q5" s="58">
        <f>Data4!X1</f>
        <v>11</v>
      </c>
      <c r="R5" s="58">
        <f>Data4!Y1</f>
        <v>12</v>
      </c>
      <c r="S5" s="58">
        <f>Data4!Z1</f>
        <v>13</v>
      </c>
      <c r="T5" s="58">
        <f>Data4!AA1</f>
        <v>14</v>
      </c>
      <c r="U5" s="58">
        <f>Data4!AB1</f>
        <v>15</v>
      </c>
      <c r="V5" s="58">
        <f>Data4!AC1</f>
        <v>16</v>
      </c>
      <c r="W5" s="58">
        <f>Data4!AD1</f>
        <v>17</v>
      </c>
      <c r="X5" s="58">
        <f>Data4!AE1</f>
        <v>18</v>
      </c>
      <c r="Y5" s="58">
        <f>Data4!AF1</f>
        <v>19</v>
      </c>
      <c r="Z5" s="58">
        <f>Data4!AG1</f>
        <v>20</v>
      </c>
      <c r="AA5" s="58">
        <f>Data4!AH1</f>
        <v>21</v>
      </c>
      <c r="AB5" s="58">
        <f>Data4!AI1</f>
        <v>22</v>
      </c>
      <c r="AC5" s="58">
        <f>Data4!AJ1</f>
        <v>23</v>
      </c>
      <c r="AD5" s="58">
        <f>Data4!AK1</f>
        <v>24</v>
      </c>
      <c r="AE5" s="58">
        <f>Data4!AL1</f>
        <v>25</v>
      </c>
      <c r="AF5" s="58">
        <f>Data4!AM1</f>
        <v>26</v>
      </c>
      <c r="AG5" s="58">
        <f>Data4!AN1</f>
        <v>27</v>
      </c>
      <c r="AH5" s="58">
        <f>Data4!AO1</f>
        <v>28</v>
      </c>
      <c r="AI5" s="58">
        <f>Data4!AP1</f>
        <v>29</v>
      </c>
      <c r="AJ5" s="58">
        <f>Data4!AQ1</f>
        <v>30</v>
      </c>
      <c r="AM5" s="381"/>
      <c r="AN5" s="513"/>
      <c r="AO5" s="387"/>
      <c r="AP5" s="59">
        <v>1</v>
      </c>
      <c r="AQ5" s="59">
        <v>2</v>
      </c>
      <c r="AR5" s="59">
        <v>3</v>
      </c>
      <c r="AS5" s="59">
        <v>4</v>
      </c>
      <c r="AT5" s="59">
        <v>5</v>
      </c>
      <c r="AU5" s="59">
        <v>6</v>
      </c>
      <c r="AV5" s="59">
        <v>7</v>
      </c>
      <c r="AW5" s="59">
        <v>8</v>
      </c>
      <c r="AX5" s="59">
        <v>9</v>
      </c>
      <c r="AY5" s="388">
        <v>10</v>
      </c>
      <c r="AZ5" s="379" t="str">
        <f ca="1">IF(MAX(AP6:AY6)=0,"",INDEX(AP5:AY5,1,MATCH(MAX(AP6:AY6),AP6:AY6,0)))</f>
        <v/>
      </c>
    </row>
    <row r="6" spans="2:55">
      <c r="B6" s="54" t="str">
        <f>IF(Kalba="EN",Data2!C31,Data2!B31)</f>
        <v>Projekto biudžeto eilutė / Projekto įgyvendinimo kalendoriniai metai</v>
      </c>
      <c r="C6" s="55"/>
      <c r="D6" s="60" t="s">
        <v>383</v>
      </c>
      <c r="E6" s="60" t="s">
        <v>1482</v>
      </c>
      <c r="F6" s="58">
        <f>Data4!M2</f>
        <v>2017</v>
      </c>
      <c r="G6" s="58">
        <f>Data4!N2</f>
        <v>2018</v>
      </c>
      <c r="H6" s="58">
        <f>Data4!O2</f>
        <v>2019</v>
      </c>
      <c r="I6" s="58">
        <f>Data4!P2</f>
        <v>2020</v>
      </c>
      <c r="J6" s="58">
        <f>Data4!Q2</f>
        <v>2021</v>
      </c>
      <c r="K6" s="58">
        <f>Data4!R2</f>
        <v>2022</v>
      </c>
      <c r="L6" s="58">
        <f>Data4!S2</f>
        <v>2023</v>
      </c>
      <c r="M6" s="58">
        <f>Data4!T2</f>
        <v>2024</v>
      </c>
      <c r="N6" s="58">
        <f>Data4!U2</f>
        <v>2025</v>
      </c>
      <c r="O6" s="58">
        <f>Data4!V2</f>
        <v>2026</v>
      </c>
      <c r="P6" s="58">
        <f>Data4!W2</f>
        <v>2027</v>
      </c>
      <c r="Q6" s="58">
        <f>Data4!X2</f>
        <v>2028</v>
      </c>
      <c r="R6" s="58">
        <f>Data4!Y2</f>
        <v>2029</v>
      </c>
      <c r="S6" s="58">
        <f>Data4!Z2</f>
        <v>2030</v>
      </c>
      <c r="T6" s="58">
        <f>Data4!AA2</f>
        <v>2031</v>
      </c>
      <c r="U6" s="58">
        <f>Data4!AB2</f>
        <v>2032</v>
      </c>
      <c r="V6" s="58">
        <f>Data4!AC2</f>
        <v>2033</v>
      </c>
      <c r="W6" s="58">
        <f>Data4!AD2</f>
        <v>2034</v>
      </c>
      <c r="X6" s="58">
        <f>Data4!AE2</f>
        <v>2035</v>
      </c>
      <c r="Y6" s="58">
        <f>Data4!AF2</f>
        <v>2036</v>
      </c>
      <c r="Z6" s="58">
        <f>Data4!AG2</f>
        <v>2037</v>
      </c>
      <c r="AA6" s="58">
        <f>Data4!AH2</f>
        <v>2038</v>
      </c>
      <c r="AB6" s="58">
        <f>Data4!AI2</f>
        <v>2039</v>
      </c>
      <c r="AC6" s="58">
        <f>Data4!AJ2</f>
        <v>2040</v>
      </c>
      <c r="AD6" s="58">
        <f>Data4!AK2</f>
        <v>2041</v>
      </c>
      <c r="AE6" s="58">
        <f>Data4!AL2</f>
        <v>2042</v>
      </c>
      <c r="AF6" s="58">
        <f>Data4!AM2</f>
        <v>2043</v>
      </c>
      <c r="AG6" s="58">
        <f>Data4!AN2</f>
        <v>2044</v>
      </c>
      <c r="AH6" s="58">
        <f>Data4!AO2</f>
        <v>2045</v>
      </c>
      <c r="AI6" s="58">
        <f>Data4!AP2</f>
        <v>2046</v>
      </c>
      <c r="AJ6" s="58">
        <f>Data4!AQ2</f>
        <v>2047</v>
      </c>
      <c r="AM6" s="381"/>
      <c r="AN6" s="513"/>
      <c r="AO6" s="387"/>
      <c r="AP6" s="59">
        <f t="shared" ref="AP6:AY6" si="0">COUNTIF(AP$7:AP$59,"Klaida")</f>
        <v>0</v>
      </c>
      <c r="AQ6" s="59">
        <f t="shared" ca="1" si="0"/>
        <v>0</v>
      </c>
      <c r="AR6" s="59">
        <f t="shared" si="0"/>
        <v>0</v>
      </c>
      <c r="AS6" s="59">
        <f t="shared" si="0"/>
        <v>0</v>
      </c>
      <c r="AT6" s="59">
        <f t="shared" si="0"/>
        <v>0</v>
      </c>
      <c r="AU6" s="59">
        <f t="shared" si="0"/>
        <v>0</v>
      </c>
      <c r="AV6" s="59">
        <f t="shared" si="0"/>
        <v>0</v>
      </c>
      <c r="AW6" s="59">
        <f t="shared" si="0"/>
        <v>0</v>
      </c>
      <c r="AX6" s="59">
        <f t="shared" si="0"/>
        <v>0</v>
      </c>
      <c r="AY6" s="388">
        <f t="shared" si="0"/>
        <v>0</v>
      </c>
      <c r="AZ6" s="3" t="e">
        <f ca="1">VLOOKUP(AZ5,Klaidu_pranesimai,2,FALSE)</f>
        <v>#N/A</v>
      </c>
    </row>
    <row r="7" spans="2:55" s="61" customFormat="1">
      <c r="B7" s="5" t="s">
        <v>6</v>
      </c>
      <c r="C7" s="5" t="str">
        <f>IF(Kalba="EN",Data2!C32,Data2!B32)</f>
        <v>Alternatyvos investicijos, iš viso</v>
      </c>
      <c r="D7" s="62">
        <f>ROUND(SUM(D8:D15),0)</f>
        <v>0</v>
      </c>
      <c r="E7" s="62">
        <f>ROUND(SUM(E8:E15),0)</f>
        <v>0</v>
      </c>
      <c r="F7" s="62">
        <f>ROUND(SUM(F8:F15),0)</f>
        <v>0</v>
      </c>
      <c r="G7" s="62">
        <f t="shared" ref="G7:AJ7" si="1">ROUND(SUM(G8:G15),0)</f>
        <v>0</v>
      </c>
      <c r="H7" s="62">
        <f t="shared" si="1"/>
        <v>0</v>
      </c>
      <c r="I7" s="62">
        <f t="shared" si="1"/>
        <v>0</v>
      </c>
      <c r="J7" s="62">
        <f t="shared" si="1"/>
        <v>0</v>
      </c>
      <c r="K7" s="62">
        <f t="shared" si="1"/>
        <v>0</v>
      </c>
      <c r="L7" s="62">
        <f t="shared" si="1"/>
        <v>0</v>
      </c>
      <c r="M7" s="62">
        <f t="shared" si="1"/>
        <v>0</v>
      </c>
      <c r="N7" s="62">
        <f t="shared" si="1"/>
        <v>0</v>
      </c>
      <c r="O7" s="62">
        <f t="shared" si="1"/>
        <v>0</v>
      </c>
      <c r="P7" s="62">
        <f t="shared" si="1"/>
        <v>0</v>
      </c>
      <c r="Q7" s="62">
        <f t="shared" si="1"/>
        <v>0</v>
      </c>
      <c r="R7" s="62">
        <f t="shared" si="1"/>
        <v>0</v>
      </c>
      <c r="S7" s="62">
        <f t="shared" si="1"/>
        <v>0</v>
      </c>
      <c r="T7" s="62">
        <f t="shared" si="1"/>
        <v>0</v>
      </c>
      <c r="U7" s="62">
        <f t="shared" si="1"/>
        <v>0</v>
      </c>
      <c r="V7" s="62">
        <f t="shared" si="1"/>
        <v>0</v>
      </c>
      <c r="W7" s="62">
        <f t="shared" si="1"/>
        <v>0</v>
      </c>
      <c r="X7" s="62">
        <f t="shared" si="1"/>
        <v>0</v>
      </c>
      <c r="Y7" s="62">
        <f t="shared" si="1"/>
        <v>0</v>
      </c>
      <c r="Z7" s="62">
        <f t="shared" si="1"/>
        <v>0</v>
      </c>
      <c r="AA7" s="62">
        <f t="shared" si="1"/>
        <v>0</v>
      </c>
      <c r="AB7" s="62">
        <f t="shared" si="1"/>
        <v>0</v>
      </c>
      <c r="AC7" s="62">
        <f t="shared" si="1"/>
        <v>0</v>
      </c>
      <c r="AD7" s="62">
        <f t="shared" si="1"/>
        <v>0</v>
      </c>
      <c r="AE7" s="62">
        <f t="shared" si="1"/>
        <v>0</v>
      </c>
      <c r="AF7" s="62">
        <f t="shared" si="1"/>
        <v>0</v>
      </c>
      <c r="AG7" s="62">
        <f t="shared" si="1"/>
        <v>0</v>
      </c>
      <c r="AH7" s="62">
        <f t="shared" si="1"/>
        <v>0</v>
      </c>
      <c r="AI7" s="62">
        <f t="shared" si="1"/>
        <v>0</v>
      </c>
      <c r="AJ7" s="62">
        <f t="shared" si="1"/>
        <v>0</v>
      </c>
      <c r="AM7" s="382">
        <f>ROUND(SUM(AM8:AM15),0)</f>
        <v>0</v>
      </c>
      <c r="AN7" s="382">
        <f>ROUND(SUM(AN8:AN15),0)</f>
        <v>0</v>
      </c>
      <c r="AO7" s="389"/>
      <c r="AP7" s="63"/>
      <c r="AQ7" s="63"/>
      <c r="AR7" s="63"/>
      <c r="AS7" s="63"/>
      <c r="AT7" s="63"/>
      <c r="AU7" s="63"/>
      <c r="AV7" s="63"/>
      <c r="AW7" s="63"/>
      <c r="AX7" s="63"/>
      <c r="AY7" s="390"/>
    </row>
    <row r="8" spans="2:55">
      <c r="B8" s="64" t="s">
        <v>7</v>
      </c>
      <c r="C8" s="4" t="str">
        <f>IF(Kalba="EN",Data2!C33,Data2!B33)</f>
        <v>Žemė</v>
      </c>
      <c r="D8" s="65">
        <f>F8+NPV(FDN,G8:INDEX(G8:AJ8,PAL))</f>
        <v>0</v>
      </c>
      <c r="E8" s="65">
        <f t="shared" ref="E8:E16" si="2">SUMIF($F$5:$AJ$5,"&lt;="&amp;PAL,$F8:$AJ8)</f>
        <v>0</v>
      </c>
      <c r="F8" s="78">
        <v>0</v>
      </c>
      <c r="G8" s="78">
        <v>0</v>
      </c>
      <c r="H8" s="78">
        <v>0</v>
      </c>
      <c r="I8" s="78">
        <v>0</v>
      </c>
      <c r="J8" s="78">
        <v>0</v>
      </c>
      <c r="K8" s="78">
        <v>0</v>
      </c>
      <c r="L8" s="78">
        <v>0</v>
      </c>
      <c r="M8" s="78">
        <v>0</v>
      </c>
      <c r="N8" s="78">
        <v>0</v>
      </c>
      <c r="O8" s="78">
        <v>0</v>
      </c>
      <c r="P8" s="78">
        <v>0</v>
      </c>
      <c r="Q8" s="78">
        <v>0</v>
      </c>
      <c r="R8" s="78">
        <v>0</v>
      </c>
      <c r="S8" s="78">
        <v>0</v>
      </c>
      <c r="T8" s="78">
        <v>0</v>
      </c>
      <c r="U8" s="78">
        <v>0</v>
      </c>
      <c r="V8" s="78">
        <v>0</v>
      </c>
      <c r="W8" s="78">
        <v>0</v>
      </c>
      <c r="X8" s="78">
        <v>0</v>
      </c>
      <c r="Y8" s="78">
        <v>0</v>
      </c>
      <c r="Z8" s="78">
        <v>0</v>
      </c>
      <c r="AA8" s="78">
        <v>0</v>
      </c>
      <c r="AB8" s="78">
        <v>0</v>
      </c>
      <c r="AC8" s="78">
        <v>0</v>
      </c>
      <c r="AD8" s="78">
        <v>0</v>
      </c>
      <c r="AE8" s="78">
        <v>0</v>
      </c>
      <c r="AF8" s="78">
        <v>0</v>
      </c>
      <c r="AG8" s="78">
        <v>0</v>
      </c>
      <c r="AH8" s="78">
        <v>0</v>
      </c>
      <c r="AI8" s="78">
        <v>0</v>
      </c>
      <c r="AJ8" s="78">
        <v>0</v>
      </c>
      <c r="AM8" s="383">
        <f>F8+NPV(SDN,G8:INDEX(G8:AJ8,PAL))</f>
        <v>0</v>
      </c>
      <c r="AN8" s="415">
        <f>IFERROR(SUMPRODUCT(F8+NPV(SDN,G8:INDEX(G8:AJ8,PAL)),Data1!D3),0)</f>
        <v>0</v>
      </c>
      <c r="AO8" s="387">
        <f t="shared" ref="AO8:AO20" si="3">IF(COUNTIF(AP8:AY8,"Klaida")&gt;0,1,0)</f>
        <v>0</v>
      </c>
      <c r="AP8" s="59">
        <f>IF(COUNT(F8:INDEX(F8:AJ8,PAL+1))&lt;&gt;PAL+1,"Klaida",0)</f>
        <v>0</v>
      </c>
      <c r="AQ8" s="59"/>
      <c r="AR8" s="59"/>
      <c r="AS8" s="59"/>
      <c r="AT8" s="59"/>
      <c r="AU8" s="59"/>
      <c r="AV8" s="59"/>
      <c r="AW8" s="59"/>
      <c r="AX8" s="59"/>
      <c r="AY8" s="388"/>
    </row>
    <row r="9" spans="2:55">
      <c r="B9" s="64" t="s">
        <v>9</v>
      </c>
      <c r="C9" s="4" t="str">
        <f>IF(Kalba="EN",Data2!C34,Data2!B34)</f>
        <v>Nekilnojamasis turtas</v>
      </c>
      <c r="D9" s="65">
        <f>F9+NPV(FDN,G9:INDEX(G9:AJ9,PAL))</f>
        <v>0</v>
      </c>
      <c r="E9" s="65">
        <f t="shared" si="2"/>
        <v>0</v>
      </c>
      <c r="F9" s="78">
        <v>0</v>
      </c>
      <c r="G9" s="78">
        <v>0</v>
      </c>
      <c r="H9" s="78">
        <v>0</v>
      </c>
      <c r="I9" s="78">
        <v>0</v>
      </c>
      <c r="J9" s="78">
        <v>0</v>
      </c>
      <c r="K9" s="78">
        <v>0</v>
      </c>
      <c r="L9" s="78">
        <v>0</v>
      </c>
      <c r="M9" s="78">
        <v>0</v>
      </c>
      <c r="N9" s="78">
        <v>0</v>
      </c>
      <c r="O9" s="78">
        <v>0</v>
      </c>
      <c r="P9" s="78">
        <v>0</v>
      </c>
      <c r="Q9" s="78">
        <v>0</v>
      </c>
      <c r="R9" s="78">
        <v>0</v>
      </c>
      <c r="S9" s="78">
        <v>0</v>
      </c>
      <c r="T9" s="78">
        <v>0</v>
      </c>
      <c r="U9" s="78">
        <v>0</v>
      </c>
      <c r="V9" s="78">
        <v>0</v>
      </c>
      <c r="W9" s="78">
        <v>0</v>
      </c>
      <c r="X9" s="78">
        <v>0</v>
      </c>
      <c r="Y9" s="78">
        <v>0</v>
      </c>
      <c r="Z9" s="78">
        <v>0</v>
      </c>
      <c r="AA9" s="78">
        <v>0</v>
      </c>
      <c r="AB9" s="78">
        <v>0</v>
      </c>
      <c r="AC9" s="78">
        <v>0</v>
      </c>
      <c r="AD9" s="78">
        <v>0</v>
      </c>
      <c r="AE9" s="78">
        <v>0</v>
      </c>
      <c r="AF9" s="78">
        <v>0</v>
      </c>
      <c r="AG9" s="78">
        <v>0</v>
      </c>
      <c r="AH9" s="78">
        <v>0</v>
      </c>
      <c r="AI9" s="78">
        <v>0</v>
      </c>
      <c r="AJ9" s="78">
        <v>0</v>
      </c>
      <c r="AM9" s="383">
        <f>F9+NPV(SDN,G9:INDEX(G9:AJ9,PAL))</f>
        <v>0</v>
      </c>
      <c r="AN9" s="415">
        <f>IFERROR(SUMPRODUCT(F9+NPV(SDN,G9:INDEX(G9:AJ9,PAL)),Data1!D4),0)</f>
        <v>0</v>
      </c>
      <c r="AO9" s="387">
        <f t="shared" si="3"/>
        <v>0</v>
      </c>
      <c r="AP9" s="59">
        <f>IF(COUNT(F9:INDEX(F9:AJ9,PAL+1))&lt;&gt;PAL+1,"Klaida",0)</f>
        <v>0</v>
      </c>
      <c r="AQ9" s="59"/>
      <c r="AR9" s="59"/>
      <c r="AS9" s="59"/>
      <c r="AT9" s="59"/>
      <c r="AU9" s="59"/>
      <c r="AV9" s="59"/>
      <c r="AW9" s="59"/>
      <c r="AX9" s="59"/>
      <c r="AY9" s="388"/>
    </row>
    <row r="10" spans="2:55">
      <c r="B10" s="64" t="s">
        <v>11</v>
      </c>
      <c r="C10" s="4" t="str">
        <f>IF(Kalba="EN",Data2!C35,Data2!B35)</f>
        <v>Statyba, rekonstravimas, kapitalinis remontas ir kiti darbai</v>
      </c>
      <c r="D10" s="65">
        <f>F10+NPV(FDN,G10:INDEX(G10:AJ10,PAL))</f>
        <v>0</v>
      </c>
      <c r="E10" s="65">
        <f t="shared" si="2"/>
        <v>0</v>
      </c>
      <c r="F10" s="78">
        <v>0</v>
      </c>
      <c r="G10" s="78">
        <v>0</v>
      </c>
      <c r="H10" s="78">
        <v>0</v>
      </c>
      <c r="I10" s="78">
        <v>0</v>
      </c>
      <c r="J10" s="78">
        <v>0</v>
      </c>
      <c r="K10" s="78">
        <v>0</v>
      </c>
      <c r="L10" s="78">
        <v>0</v>
      </c>
      <c r="M10" s="78">
        <v>0</v>
      </c>
      <c r="N10" s="78">
        <v>0</v>
      </c>
      <c r="O10" s="78">
        <v>0</v>
      </c>
      <c r="P10" s="78">
        <v>0</v>
      </c>
      <c r="Q10" s="78">
        <v>0</v>
      </c>
      <c r="R10" s="78">
        <v>0</v>
      </c>
      <c r="S10" s="78">
        <v>0</v>
      </c>
      <c r="T10" s="78">
        <v>0</v>
      </c>
      <c r="U10" s="78">
        <v>0</v>
      </c>
      <c r="V10" s="78">
        <v>0</v>
      </c>
      <c r="W10" s="78">
        <v>0</v>
      </c>
      <c r="X10" s="78">
        <v>0</v>
      </c>
      <c r="Y10" s="78">
        <v>0</v>
      </c>
      <c r="Z10" s="78">
        <v>0</v>
      </c>
      <c r="AA10" s="78">
        <v>0</v>
      </c>
      <c r="AB10" s="78">
        <v>0</v>
      </c>
      <c r="AC10" s="78">
        <v>0</v>
      </c>
      <c r="AD10" s="78">
        <v>0</v>
      </c>
      <c r="AE10" s="78">
        <v>0</v>
      </c>
      <c r="AF10" s="78">
        <v>0</v>
      </c>
      <c r="AG10" s="78">
        <v>0</v>
      </c>
      <c r="AH10" s="78">
        <v>0</v>
      </c>
      <c r="AI10" s="78">
        <v>0</v>
      </c>
      <c r="AJ10" s="78">
        <v>0</v>
      </c>
      <c r="AM10" s="383">
        <f>F10+NPV(SDN,G10:INDEX(G10:AJ10,PAL))</f>
        <v>0</v>
      </c>
      <c r="AN10" s="415">
        <f>IFERROR(SUMPRODUCT(F10+NPV(SDN,G10:INDEX(G10:AJ10,PAL)),Data1!D5),0)</f>
        <v>0</v>
      </c>
      <c r="AO10" s="387">
        <f t="shared" si="3"/>
        <v>0</v>
      </c>
      <c r="AP10" s="59">
        <f>IF(COUNT(F10:INDEX(F10:AJ10,PAL+1))&lt;&gt;PAL+1,"Klaida",0)</f>
        <v>0</v>
      </c>
      <c r="AQ10" s="59"/>
      <c r="AR10" s="59"/>
      <c r="AS10" s="59"/>
      <c r="AT10" s="59"/>
      <c r="AU10" s="59"/>
      <c r="AV10" s="59"/>
      <c r="AW10" s="59"/>
      <c r="AX10" s="59"/>
      <c r="AY10" s="388"/>
    </row>
    <row r="11" spans="2:55">
      <c r="B11" s="64" t="s">
        <v>13</v>
      </c>
      <c r="C11" s="4" t="str">
        <f>IF(Kalba="EN",Data2!C36,Data2!B36)</f>
        <v>Įranga, įrenginiai ir kitas ilgalaikis turtas</v>
      </c>
      <c r="D11" s="65">
        <f>F11+NPV(FDN,G11:INDEX(G11:AJ11,PAL))</f>
        <v>0</v>
      </c>
      <c r="E11" s="65">
        <f t="shared" si="2"/>
        <v>0</v>
      </c>
      <c r="F11" s="78">
        <v>0</v>
      </c>
      <c r="G11" s="78">
        <v>0</v>
      </c>
      <c r="H11" s="78">
        <v>0</v>
      </c>
      <c r="I11" s="78">
        <v>0</v>
      </c>
      <c r="J11" s="78">
        <v>0</v>
      </c>
      <c r="K11" s="78">
        <v>0</v>
      </c>
      <c r="L11" s="78">
        <v>0</v>
      </c>
      <c r="M11" s="78">
        <v>0</v>
      </c>
      <c r="N11" s="78">
        <v>0</v>
      </c>
      <c r="O11" s="78">
        <v>0</v>
      </c>
      <c r="P11" s="78">
        <v>0</v>
      </c>
      <c r="Q11" s="78">
        <v>0</v>
      </c>
      <c r="R11" s="78">
        <v>0</v>
      </c>
      <c r="S11" s="78">
        <v>0</v>
      </c>
      <c r="T11" s="78">
        <v>0</v>
      </c>
      <c r="U11" s="78">
        <v>0</v>
      </c>
      <c r="V11" s="78">
        <v>0</v>
      </c>
      <c r="W11" s="78">
        <v>0</v>
      </c>
      <c r="X11" s="78">
        <v>0</v>
      </c>
      <c r="Y11" s="78">
        <v>0</v>
      </c>
      <c r="Z11" s="78">
        <v>0</v>
      </c>
      <c r="AA11" s="78">
        <v>0</v>
      </c>
      <c r="AB11" s="78">
        <v>0</v>
      </c>
      <c r="AC11" s="78">
        <v>0</v>
      </c>
      <c r="AD11" s="78">
        <v>0</v>
      </c>
      <c r="AE11" s="78">
        <v>0</v>
      </c>
      <c r="AF11" s="78">
        <v>0</v>
      </c>
      <c r="AG11" s="78">
        <v>0</v>
      </c>
      <c r="AH11" s="78">
        <v>0</v>
      </c>
      <c r="AI11" s="78">
        <v>0</v>
      </c>
      <c r="AJ11" s="78">
        <v>0</v>
      </c>
      <c r="AM11" s="383">
        <f>F11+NPV(SDN,G11:INDEX(G11:AJ11,PAL))</f>
        <v>0</v>
      </c>
      <c r="AN11" s="415">
        <f>IFERROR(SUMPRODUCT(F11+NPV(SDN,G11:INDEX(G11:AJ11,PAL)),Data1!D6),0)</f>
        <v>0</v>
      </c>
      <c r="AO11" s="387">
        <f t="shared" si="3"/>
        <v>0</v>
      </c>
      <c r="AP11" s="59">
        <f>IF(COUNT(F11:INDEX(F11:AJ11,PAL+1))&lt;&gt;PAL+1,"Klaida",0)</f>
        <v>0</v>
      </c>
      <c r="AQ11" s="59"/>
      <c r="AR11" s="59"/>
      <c r="AS11" s="59"/>
      <c r="AT11" s="59"/>
      <c r="AU11" s="59"/>
      <c r="AV11" s="59"/>
      <c r="AW11" s="59"/>
      <c r="AX11" s="59"/>
      <c r="AY11" s="388"/>
    </row>
    <row r="12" spans="2:55" ht="25.5">
      <c r="B12" s="64" t="s">
        <v>15</v>
      </c>
      <c r="C12" s="4" t="str">
        <f>IF(Kalba="EN",Data2!C37,Data2!B37)</f>
        <v>Projektavimo, techninės priežiūros ir kitos su investicijomis į ilgalaikį turtą (A.1.-A.4.) susijusios paslaugos</v>
      </c>
      <c r="D12" s="65">
        <f>F12+NPV(FDN,G12:INDEX(G12:AJ12,PAL))</f>
        <v>0</v>
      </c>
      <c r="E12" s="65">
        <f t="shared" si="2"/>
        <v>0</v>
      </c>
      <c r="F12" s="78">
        <v>0</v>
      </c>
      <c r="G12" s="78">
        <v>0</v>
      </c>
      <c r="H12" s="78">
        <v>0</v>
      </c>
      <c r="I12" s="78">
        <v>0</v>
      </c>
      <c r="J12" s="78">
        <v>0</v>
      </c>
      <c r="K12" s="78">
        <v>0</v>
      </c>
      <c r="L12" s="78">
        <v>0</v>
      </c>
      <c r="M12" s="78">
        <v>0</v>
      </c>
      <c r="N12" s="78">
        <v>0</v>
      </c>
      <c r="O12" s="78">
        <v>0</v>
      </c>
      <c r="P12" s="78">
        <v>0</v>
      </c>
      <c r="Q12" s="78">
        <v>0</v>
      </c>
      <c r="R12" s="78">
        <v>0</v>
      </c>
      <c r="S12" s="78">
        <v>0</v>
      </c>
      <c r="T12" s="78">
        <v>0</v>
      </c>
      <c r="U12" s="78">
        <v>0</v>
      </c>
      <c r="V12" s="78">
        <v>0</v>
      </c>
      <c r="W12" s="78">
        <v>0</v>
      </c>
      <c r="X12" s="78">
        <v>0</v>
      </c>
      <c r="Y12" s="78">
        <v>0</v>
      </c>
      <c r="Z12" s="78">
        <v>0</v>
      </c>
      <c r="AA12" s="78">
        <v>0</v>
      </c>
      <c r="AB12" s="78">
        <v>0</v>
      </c>
      <c r="AC12" s="78">
        <v>0</v>
      </c>
      <c r="AD12" s="78">
        <v>0</v>
      </c>
      <c r="AE12" s="78">
        <v>0</v>
      </c>
      <c r="AF12" s="78">
        <v>0</v>
      </c>
      <c r="AG12" s="78">
        <v>0</v>
      </c>
      <c r="AH12" s="78">
        <v>0</v>
      </c>
      <c r="AI12" s="78">
        <v>0</v>
      </c>
      <c r="AJ12" s="78">
        <v>0</v>
      </c>
      <c r="AM12" s="383">
        <f>F12+NPV(SDN,G12:INDEX(G12:AJ12,PAL))</f>
        <v>0</v>
      </c>
      <c r="AN12" s="415">
        <f>IFERROR(SUMPRODUCT(F12+NPV(SDN,G12:INDEX(G12:AJ12,PAL)),Data1!D7),0)</f>
        <v>0</v>
      </c>
      <c r="AO12" s="387">
        <f t="shared" si="3"/>
        <v>0</v>
      </c>
      <c r="AP12" s="59">
        <f>IF(COUNT(F12:INDEX(F12:AJ12,PAL+1))&lt;&gt;PAL+1,"Klaida",0)</f>
        <v>0</v>
      </c>
      <c r="AQ12" s="59"/>
      <c r="AR12" s="59"/>
      <c r="AS12" s="59"/>
      <c r="AT12" s="59"/>
      <c r="AU12" s="59"/>
      <c r="AV12" s="59"/>
      <c r="AW12" s="59"/>
      <c r="AX12" s="59"/>
      <c r="AY12" s="388"/>
    </row>
    <row r="13" spans="2:55">
      <c r="B13" s="64" t="s">
        <v>16</v>
      </c>
      <c r="C13" s="4" t="str">
        <f>IF(Kalba="EN",Data2!C38,Data2!B38)</f>
        <v>Projekto administravimas ir vykdymas</v>
      </c>
      <c r="D13" s="65">
        <f>F13+NPV(FDN,G13:INDEX(G13:AJ13,PAL))</f>
        <v>0</v>
      </c>
      <c r="E13" s="65">
        <f t="shared" si="2"/>
        <v>0</v>
      </c>
      <c r="F13" s="78">
        <v>0</v>
      </c>
      <c r="G13" s="78">
        <v>0</v>
      </c>
      <c r="H13" s="78">
        <v>0</v>
      </c>
      <c r="I13" s="78">
        <v>0</v>
      </c>
      <c r="J13" s="78">
        <v>0</v>
      </c>
      <c r="K13" s="78">
        <v>0</v>
      </c>
      <c r="L13" s="78">
        <v>0</v>
      </c>
      <c r="M13" s="78">
        <v>0</v>
      </c>
      <c r="N13" s="78">
        <v>0</v>
      </c>
      <c r="O13" s="78">
        <v>0</v>
      </c>
      <c r="P13" s="78">
        <v>0</v>
      </c>
      <c r="Q13" s="78">
        <v>0</v>
      </c>
      <c r="R13" s="78">
        <v>0</v>
      </c>
      <c r="S13" s="78">
        <v>0</v>
      </c>
      <c r="T13" s="78">
        <v>0</v>
      </c>
      <c r="U13" s="78">
        <v>0</v>
      </c>
      <c r="V13" s="78">
        <v>0</v>
      </c>
      <c r="W13" s="78">
        <v>0</v>
      </c>
      <c r="X13" s="78">
        <v>0</v>
      </c>
      <c r="Y13" s="78">
        <v>0</v>
      </c>
      <c r="Z13" s="78">
        <v>0</v>
      </c>
      <c r="AA13" s="78">
        <v>0</v>
      </c>
      <c r="AB13" s="78">
        <v>0</v>
      </c>
      <c r="AC13" s="78">
        <v>0</v>
      </c>
      <c r="AD13" s="78">
        <v>0</v>
      </c>
      <c r="AE13" s="78">
        <v>0</v>
      </c>
      <c r="AF13" s="78">
        <v>0</v>
      </c>
      <c r="AG13" s="78">
        <v>0</v>
      </c>
      <c r="AH13" s="78">
        <v>0</v>
      </c>
      <c r="AI13" s="78">
        <v>0</v>
      </c>
      <c r="AJ13" s="78">
        <v>0</v>
      </c>
      <c r="AM13" s="383">
        <f>F13+NPV(SDN,G13:INDEX(G13:AJ13,PAL))</f>
        <v>0</v>
      </c>
      <c r="AN13" s="415">
        <f>IFERROR(SUMPRODUCT(F13+NPV(SDN,G13:INDEX(G13:AJ13,PAL)),Data1!D8),0)</f>
        <v>0</v>
      </c>
      <c r="AO13" s="387">
        <f t="shared" si="3"/>
        <v>0</v>
      </c>
      <c r="AP13" s="59">
        <f>IF(COUNT(F13:INDEX(F13:AJ13,PAL+1))&lt;&gt;PAL+1,"Klaida",0)</f>
        <v>0</v>
      </c>
      <c r="AQ13" s="59"/>
      <c r="AR13" s="59"/>
      <c r="AS13" s="59"/>
      <c r="AT13" s="59"/>
      <c r="AU13" s="59"/>
      <c r="AV13" s="59"/>
      <c r="AW13" s="59"/>
      <c r="AX13" s="59"/>
      <c r="AY13" s="388"/>
    </row>
    <row r="14" spans="2:55">
      <c r="B14" s="64" t="s">
        <v>18</v>
      </c>
      <c r="C14" s="4" t="str">
        <f>IF(Kalba="EN",Data2!C39,Data2!B39)</f>
        <v>Kitos paslaugos ir išlaidos</v>
      </c>
      <c r="D14" s="65">
        <f>F14+NPV(FDN,G14:INDEX(G14:AJ14,PAL))</f>
        <v>0</v>
      </c>
      <c r="E14" s="65">
        <f t="shared" si="2"/>
        <v>0</v>
      </c>
      <c r="F14" s="78">
        <v>0</v>
      </c>
      <c r="G14" s="78">
        <v>0</v>
      </c>
      <c r="H14" s="78">
        <v>0</v>
      </c>
      <c r="I14" s="78">
        <v>0</v>
      </c>
      <c r="J14" s="78">
        <v>0</v>
      </c>
      <c r="K14" s="78">
        <v>0</v>
      </c>
      <c r="L14" s="78">
        <v>0</v>
      </c>
      <c r="M14" s="78">
        <v>0</v>
      </c>
      <c r="N14" s="78">
        <v>0</v>
      </c>
      <c r="O14" s="78">
        <v>0</v>
      </c>
      <c r="P14" s="78">
        <v>0</v>
      </c>
      <c r="Q14" s="78">
        <v>0</v>
      </c>
      <c r="R14" s="78">
        <v>0</v>
      </c>
      <c r="S14" s="78">
        <v>0</v>
      </c>
      <c r="T14" s="78">
        <v>0</v>
      </c>
      <c r="U14" s="78">
        <v>0</v>
      </c>
      <c r="V14" s="78">
        <v>0</v>
      </c>
      <c r="W14" s="78">
        <v>0</v>
      </c>
      <c r="X14" s="78">
        <v>0</v>
      </c>
      <c r="Y14" s="78">
        <v>0</v>
      </c>
      <c r="Z14" s="78">
        <v>0</v>
      </c>
      <c r="AA14" s="78">
        <v>0</v>
      </c>
      <c r="AB14" s="78">
        <v>0</v>
      </c>
      <c r="AC14" s="78">
        <v>0</v>
      </c>
      <c r="AD14" s="78">
        <v>0</v>
      </c>
      <c r="AE14" s="78">
        <v>0</v>
      </c>
      <c r="AF14" s="78">
        <v>0</v>
      </c>
      <c r="AG14" s="78">
        <v>0</v>
      </c>
      <c r="AH14" s="78">
        <v>0</v>
      </c>
      <c r="AI14" s="78">
        <v>0</v>
      </c>
      <c r="AJ14" s="78">
        <v>0</v>
      </c>
      <c r="AM14" s="383">
        <f>F14+NPV(SDN,G14:INDEX(G14:AJ14,PAL))</f>
        <v>0</v>
      </c>
      <c r="AN14" s="415">
        <f>IFERROR(SUMPRODUCT(F14+NPV(SDN,G14:INDEX(G14:AJ14,PAL)),Data1!D9),0)</f>
        <v>0</v>
      </c>
      <c r="AO14" s="387">
        <f t="shared" si="3"/>
        <v>0</v>
      </c>
      <c r="AP14" s="59">
        <f>IF(COUNT(F14:INDEX(F14:AJ14,PAL+1))&lt;&gt;PAL+1,"Klaida",0)</f>
        <v>0</v>
      </c>
      <c r="AQ14" s="59"/>
      <c r="AR14" s="59"/>
      <c r="AS14" s="59"/>
      <c r="AT14" s="59"/>
      <c r="AU14" s="59"/>
      <c r="AV14" s="59"/>
      <c r="AW14" s="59"/>
      <c r="AX14" s="59"/>
      <c r="AY14" s="388"/>
    </row>
    <row r="15" spans="2:55">
      <c r="B15" s="64" t="s">
        <v>294</v>
      </c>
      <c r="C15" s="4" t="str">
        <f>IF(Kalba="EN",Data2!C40,Data2!B40)</f>
        <v>Reinvesticijos </v>
      </c>
      <c r="D15" s="65">
        <f>F15+NPV(FDN,G15:INDEX(G15:AJ15,PAL))</f>
        <v>0</v>
      </c>
      <c r="E15" s="65">
        <f t="shared" si="2"/>
        <v>0</v>
      </c>
      <c r="F15" s="78">
        <v>0</v>
      </c>
      <c r="G15" s="78">
        <v>0</v>
      </c>
      <c r="H15" s="78">
        <v>0</v>
      </c>
      <c r="I15" s="78">
        <v>0</v>
      </c>
      <c r="J15" s="78">
        <v>0</v>
      </c>
      <c r="K15" s="78">
        <v>0</v>
      </c>
      <c r="L15" s="78">
        <v>0</v>
      </c>
      <c r="M15" s="78">
        <v>0</v>
      </c>
      <c r="N15" s="78">
        <v>0</v>
      </c>
      <c r="O15" s="78">
        <v>0</v>
      </c>
      <c r="P15" s="78">
        <v>0</v>
      </c>
      <c r="Q15" s="78">
        <v>0</v>
      </c>
      <c r="R15" s="78">
        <v>0</v>
      </c>
      <c r="S15" s="78">
        <v>0</v>
      </c>
      <c r="T15" s="78">
        <v>0</v>
      </c>
      <c r="U15" s="78">
        <v>0</v>
      </c>
      <c r="V15" s="78">
        <v>0</v>
      </c>
      <c r="W15" s="78">
        <v>0</v>
      </c>
      <c r="X15" s="78">
        <v>0</v>
      </c>
      <c r="Y15" s="78">
        <v>0</v>
      </c>
      <c r="Z15" s="78">
        <v>0</v>
      </c>
      <c r="AA15" s="78">
        <v>0</v>
      </c>
      <c r="AB15" s="78">
        <v>0</v>
      </c>
      <c r="AC15" s="78">
        <v>0</v>
      </c>
      <c r="AD15" s="78">
        <v>0</v>
      </c>
      <c r="AE15" s="78">
        <v>0</v>
      </c>
      <c r="AF15" s="78">
        <v>0</v>
      </c>
      <c r="AG15" s="78">
        <v>0</v>
      </c>
      <c r="AH15" s="78">
        <v>0</v>
      </c>
      <c r="AI15" s="78">
        <v>0</v>
      </c>
      <c r="AJ15" s="78">
        <v>0</v>
      </c>
      <c r="AM15" s="383">
        <f>F15+NPV(SDN,G15:INDEX(G15:AJ15,PAL))</f>
        <v>0</v>
      </c>
      <c r="AN15" s="415">
        <f>IFERROR(SUMPRODUCT(F15+NPV(SDN,G15:INDEX(G15:AJ15,PAL)),Data1!D10),0)</f>
        <v>0</v>
      </c>
      <c r="AO15" s="387">
        <f t="shared" si="3"/>
        <v>0</v>
      </c>
      <c r="AP15" s="59">
        <f>IF(COUNT(F15:INDEX(F15:AJ15,PAL+1))&lt;&gt;PAL+1,"Klaida",0)</f>
        <v>0</v>
      </c>
      <c r="AQ15" s="59"/>
      <c r="AR15" s="59"/>
      <c r="AS15" s="59"/>
      <c r="AT15" s="59"/>
      <c r="AU15" s="59"/>
      <c r="AV15" s="59"/>
      <c r="AW15" s="59"/>
      <c r="AX15" s="59"/>
      <c r="AY15" s="388"/>
    </row>
    <row r="16" spans="2:55" s="61" customFormat="1">
      <c r="B16" s="64" t="s">
        <v>20</v>
      </c>
      <c r="C16" s="4" t="str">
        <f>IF(Kalba="EN",Data2!C41,Data2!B41)</f>
        <v>Investicijų likutinė vertė</v>
      </c>
      <c r="D16" s="65">
        <f>F16+NPV(FDN,G16:INDEX(G16:AJ16,PAL))</f>
        <v>0</v>
      </c>
      <c r="E16" s="65">
        <f t="shared" si="2"/>
        <v>0</v>
      </c>
      <c r="F16" s="78">
        <v>0</v>
      </c>
      <c r="G16" s="78">
        <v>0</v>
      </c>
      <c r="H16" s="78">
        <v>0</v>
      </c>
      <c r="I16" s="78">
        <v>0</v>
      </c>
      <c r="J16" s="78">
        <v>0</v>
      </c>
      <c r="K16" s="78">
        <v>0</v>
      </c>
      <c r="L16" s="78">
        <v>0</v>
      </c>
      <c r="M16" s="78">
        <v>0</v>
      </c>
      <c r="N16" s="78">
        <v>0</v>
      </c>
      <c r="O16" s="78">
        <v>0</v>
      </c>
      <c r="P16" s="78">
        <v>0</v>
      </c>
      <c r="Q16" s="78">
        <v>0</v>
      </c>
      <c r="R16" s="78">
        <v>0</v>
      </c>
      <c r="S16" s="78">
        <v>0</v>
      </c>
      <c r="T16" s="78">
        <v>0</v>
      </c>
      <c r="U16" s="78">
        <v>0</v>
      </c>
      <c r="V16" s="78">
        <v>0</v>
      </c>
      <c r="W16" s="78">
        <v>0</v>
      </c>
      <c r="X16" s="78">
        <v>0</v>
      </c>
      <c r="Y16" s="78">
        <v>0</v>
      </c>
      <c r="Z16" s="78">
        <v>0</v>
      </c>
      <c r="AA16" s="78">
        <v>0</v>
      </c>
      <c r="AB16" s="78">
        <v>0</v>
      </c>
      <c r="AC16" s="78">
        <v>0</v>
      </c>
      <c r="AD16" s="78">
        <v>0</v>
      </c>
      <c r="AE16" s="78">
        <v>0</v>
      </c>
      <c r="AF16" s="78">
        <v>0</v>
      </c>
      <c r="AG16" s="78">
        <v>0</v>
      </c>
      <c r="AH16" s="78">
        <v>0</v>
      </c>
      <c r="AI16" s="78">
        <v>0</v>
      </c>
      <c r="AJ16" s="78">
        <v>0</v>
      </c>
      <c r="AM16" s="383">
        <f>F16+NPV(SDN,G16:INDEX(G16:AJ16,PAL))</f>
        <v>0</v>
      </c>
      <c r="AN16" s="415">
        <f>IFERROR(SUMPRODUCT(F16+NPV(SDN,G16:INDEX(G16:AJ16,PAL)),Data1!D11),0)</f>
        <v>0</v>
      </c>
      <c r="AO16" s="387">
        <f t="shared" ca="1" si="3"/>
        <v>0</v>
      </c>
      <c r="AP16" s="59">
        <f>IF(COUNT(F16:INDEX(F16:AJ16,PAL+1))&lt;&gt;PAL+1,"Klaida",0)</f>
        <v>0</v>
      </c>
      <c r="AQ16" s="59">
        <f ca="1">IF(OR(COUNTIF(F16:INDEX(F16:AJ16,PAL+1),"&gt;0")&gt;1,AND(COUNTIF(F16:INDEX(F16:AJ16,PAL+1),"&gt;0")=1,OFFSET(F16,0,PAL)=0)),"Klaida",0)</f>
        <v>0</v>
      </c>
      <c r="AR16" s="59"/>
      <c r="AS16" s="59"/>
      <c r="AT16" s="59"/>
      <c r="AU16" s="59"/>
      <c r="AV16" s="59"/>
      <c r="AW16" s="59"/>
      <c r="AX16" s="59"/>
      <c r="AY16" s="388"/>
    </row>
    <row r="17" spans="2:51" s="61" customFormat="1">
      <c r="B17" s="5" t="s">
        <v>21</v>
      </c>
      <c r="C17" s="5" t="str">
        <f>IF(Kalba="EN",Data2!C42,Data2!B42)</f>
        <v>Veiklos pajamos, iš viso</v>
      </c>
      <c r="D17" s="62">
        <f>ROUND(SUM(D18:D20),0)</f>
        <v>0</v>
      </c>
      <c r="E17" s="62">
        <f>ROUND(SUM(E18:E20),0)</f>
        <v>0</v>
      </c>
      <c r="F17" s="62">
        <f>ROUND(SUM(F18:F20),0)</f>
        <v>0</v>
      </c>
      <c r="G17" s="62">
        <f t="shared" ref="G17:AJ17" si="4">ROUND(SUM(G18:G20),0)</f>
        <v>0</v>
      </c>
      <c r="H17" s="62">
        <f t="shared" si="4"/>
        <v>0</v>
      </c>
      <c r="I17" s="62">
        <f t="shared" si="4"/>
        <v>0</v>
      </c>
      <c r="J17" s="62">
        <f t="shared" si="4"/>
        <v>0</v>
      </c>
      <c r="K17" s="62">
        <f t="shared" si="4"/>
        <v>0</v>
      </c>
      <c r="L17" s="62">
        <f t="shared" si="4"/>
        <v>0</v>
      </c>
      <c r="M17" s="62">
        <f t="shared" si="4"/>
        <v>0</v>
      </c>
      <c r="N17" s="62">
        <f t="shared" si="4"/>
        <v>0</v>
      </c>
      <c r="O17" s="62">
        <f t="shared" si="4"/>
        <v>0</v>
      </c>
      <c r="P17" s="62">
        <f t="shared" si="4"/>
        <v>0</v>
      </c>
      <c r="Q17" s="62">
        <f t="shared" si="4"/>
        <v>0</v>
      </c>
      <c r="R17" s="62">
        <f t="shared" si="4"/>
        <v>0</v>
      </c>
      <c r="S17" s="62">
        <f t="shared" si="4"/>
        <v>0</v>
      </c>
      <c r="T17" s="62">
        <f t="shared" si="4"/>
        <v>0</v>
      </c>
      <c r="U17" s="62">
        <f t="shared" si="4"/>
        <v>0</v>
      </c>
      <c r="V17" s="62">
        <f t="shared" si="4"/>
        <v>0</v>
      </c>
      <c r="W17" s="62">
        <f t="shared" si="4"/>
        <v>0</v>
      </c>
      <c r="X17" s="62">
        <f t="shared" si="4"/>
        <v>0</v>
      </c>
      <c r="Y17" s="62">
        <f t="shared" si="4"/>
        <v>0</v>
      </c>
      <c r="Z17" s="62">
        <f t="shared" si="4"/>
        <v>0</v>
      </c>
      <c r="AA17" s="62">
        <f t="shared" si="4"/>
        <v>0</v>
      </c>
      <c r="AB17" s="62">
        <f t="shared" si="4"/>
        <v>0</v>
      </c>
      <c r="AC17" s="62">
        <f t="shared" si="4"/>
        <v>0</v>
      </c>
      <c r="AD17" s="62">
        <f t="shared" si="4"/>
        <v>0</v>
      </c>
      <c r="AE17" s="62">
        <f t="shared" si="4"/>
        <v>0</v>
      </c>
      <c r="AF17" s="62">
        <f t="shared" si="4"/>
        <v>0</v>
      </c>
      <c r="AG17" s="62">
        <f t="shared" si="4"/>
        <v>0</v>
      </c>
      <c r="AH17" s="62">
        <f t="shared" si="4"/>
        <v>0</v>
      </c>
      <c r="AI17" s="62">
        <f t="shared" si="4"/>
        <v>0</v>
      </c>
      <c r="AJ17" s="62">
        <f t="shared" si="4"/>
        <v>0</v>
      </c>
      <c r="AM17" s="382">
        <f>ROUND(SUM(AM18:AM20),0)</f>
        <v>0</v>
      </c>
      <c r="AN17" s="382">
        <f>ROUND(SUM(AN18:AN20),0)</f>
        <v>0</v>
      </c>
      <c r="AO17" s="389"/>
      <c r="AP17" s="63"/>
      <c r="AQ17" s="63"/>
      <c r="AR17" s="63"/>
      <c r="AS17" s="63"/>
      <c r="AT17" s="63"/>
      <c r="AU17" s="63"/>
      <c r="AV17" s="63"/>
      <c r="AW17" s="63"/>
      <c r="AX17" s="63"/>
      <c r="AY17" s="390"/>
    </row>
    <row r="18" spans="2:51">
      <c r="B18" s="64" t="s">
        <v>22</v>
      </c>
      <c r="C18" s="4" t="str">
        <f>IF(Kalba="EN",Data2!C43,Data2!B43)</f>
        <v>Prekių pardavimo pajamos</v>
      </c>
      <c r="D18" s="65">
        <f>F18+NPV(FDN,G18:INDEX(G18:AJ18,PAL))</f>
        <v>0</v>
      </c>
      <c r="E18" s="65">
        <f>SUMIF($F$5:$AJ$5,"&lt;="&amp;PAL,$F18:$AJ18)</f>
        <v>0</v>
      </c>
      <c r="F18" s="78">
        <v>0</v>
      </c>
      <c r="G18" s="78">
        <v>0</v>
      </c>
      <c r="H18" s="78">
        <v>0</v>
      </c>
      <c r="I18" s="78">
        <v>0</v>
      </c>
      <c r="J18" s="78">
        <v>0</v>
      </c>
      <c r="K18" s="78">
        <v>0</v>
      </c>
      <c r="L18" s="78">
        <v>0</v>
      </c>
      <c r="M18" s="78">
        <v>0</v>
      </c>
      <c r="N18" s="78">
        <v>0</v>
      </c>
      <c r="O18" s="78">
        <v>0</v>
      </c>
      <c r="P18" s="78">
        <v>0</v>
      </c>
      <c r="Q18" s="78">
        <v>0</v>
      </c>
      <c r="R18" s="78">
        <v>0</v>
      </c>
      <c r="S18" s="78">
        <v>0</v>
      </c>
      <c r="T18" s="78">
        <v>0</v>
      </c>
      <c r="U18" s="78">
        <v>0</v>
      </c>
      <c r="V18" s="78">
        <v>0</v>
      </c>
      <c r="W18" s="78">
        <v>0</v>
      </c>
      <c r="X18" s="78">
        <v>0</v>
      </c>
      <c r="Y18" s="78">
        <v>0</v>
      </c>
      <c r="Z18" s="78">
        <v>0</v>
      </c>
      <c r="AA18" s="78">
        <v>0</v>
      </c>
      <c r="AB18" s="78">
        <v>0</v>
      </c>
      <c r="AC18" s="78">
        <v>0</v>
      </c>
      <c r="AD18" s="78">
        <v>0</v>
      </c>
      <c r="AE18" s="78">
        <v>0</v>
      </c>
      <c r="AF18" s="78">
        <v>0</v>
      </c>
      <c r="AG18" s="78">
        <v>0</v>
      </c>
      <c r="AH18" s="78">
        <v>0</v>
      </c>
      <c r="AI18" s="78">
        <v>0</v>
      </c>
      <c r="AJ18" s="78">
        <v>0</v>
      </c>
      <c r="AM18" s="383">
        <f>F18+NPV(SDN,G18:INDEX(G18:AJ18,PAL))</f>
        <v>0</v>
      </c>
      <c r="AN18" s="415">
        <f>F18+NPV(SDN,G18:INDEX(G18:AJ18,PAL))</f>
        <v>0</v>
      </c>
      <c r="AO18" s="387">
        <f t="shared" si="3"/>
        <v>0</v>
      </c>
      <c r="AP18" s="59">
        <f>IF(COUNT(F18:INDEX(F18:AJ18,PAL+1))&lt;&gt;PAL+1,"Klaida",0)</f>
        <v>0</v>
      </c>
      <c r="AQ18" s="59"/>
      <c r="AR18" s="59"/>
      <c r="AS18" s="59"/>
      <c r="AT18" s="59"/>
      <c r="AU18" s="59"/>
      <c r="AV18" s="59"/>
      <c r="AW18" s="59"/>
      <c r="AX18" s="59"/>
      <c r="AY18" s="388"/>
    </row>
    <row r="19" spans="2:51">
      <c r="B19" s="64" t="s">
        <v>23</v>
      </c>
      <c r="C19" s="4" t="str">
        <f>IF(Kalba="EN",Data2!C44,Data2!B44)</f>
        <v>Paslaugų suteikimo pajamos</v>
      </c>
      <c r="D19" s="65">
        <f>F19+NPV(FDN,G19:INDEX(G19:AJ19,PAL))</f>
        <v>0</v>
      </c>
      <c r="E19" s="65">
        <f>SUMIF($F$5:$AJ$5,"&lt;="&amp;PAL,$F19:$AJ19)</f>
        <v>0</v>
      </c>
      <c r="F19" s="78">
        <v>0</v>
      </c>
      <c r="G19" s="78">
        <v>0</v>
      </c>
      <c r="H19" s="78">
        <v>0</v>
      </c>
      <c r="I19" s="78">
        <v>0</v>
      </c>
      <c r="J19" s="78">
        <v>0</v>
      </c>
      <c r="K19" s="78">
        <v>0</v>
      </c>
      <c r="L19" s="78">
        <v>0</v>
      </c>
      <c r="M19" s="78">
        <v>0</v>
      </c>
      <c r="N19" s="78">
        <v>0</v>
      </c>
      <c r="O19" s="78">
        <v>0</v>
      </c>
      <c r="P19" s="78">
        <v>0</v>
      </c>
      <c r="Q19" s="78">
        <v>0</v>
      </c>
      <c r="R19" s="78">
        <v>0</v>
      </c>
      <c r="S19" s="78">
        <v>0</v>
      </c>
      <c r="T19" s="78">
        <v>0</v>
      </c>
      <c r="U19" s="78">
        <v>0</v>
      </c>
      <c r="V19" s="78">
        <v>0</v>
      </c>
      <c r="W19" s="78">
        <v>0</v>
      </c>
      <c r="X19" s="78">
        <v>0</v>
      </c>
      <c r="Y19" s="78">
        <v>0</v>
      </c>
      <c r="Z19" s="78">
        <v>0</v>
      </c>
      <c r="AA19" s="78">
        <v>0</v>
      </c>
      <c r="AB19" s="78">
        <v>0</v>
      </c>
      <c r="AC19" s="78">
        <v>0</v>
      </c>
      <c r="AD19" s="78">
        <v>0</v>
      </c>
      <c r="AE19" s="78">
        <v>0</v>
      </c>
      <c r="AF19" s="78">
        <v>0</v>
      </c>
      <c r="AG19" s="78">
        <v>0</v>
      </c>
      <c r="AH19" s="78">
        <v>0</v>
      </c>
      <c r="AI19" s="78">
        <v>0</v>
      </c>
      <c r="AJ19" s="78">
        <v>0</v>
      </c>
      <c r="AM19" s="383">
        <f>F19+NPV(SDN,G19:INDEX(G19:AJ19,PAL))</f>
        <v>0</v>
      </c>
      <c r="AN19" s="415">
        <f>F19+NPV(SDN,G19:INDEX(G19:AJ19,PAL))</f>
        <v>0</v>
      </c>
      <c r="AO19" s="387">
        <f t="shared" si="3"/>
        <v>0</v>
      </c>
      <c r="AP19" s="59">
        <f>IF(COUNT(F19:INDEX(F19:AJ19,PAL+1))&lt;&gt;PAL+1,"Klaida",0)</f>
        <v>0</v>
      </c>
      <c r="AQ19" s="59"/>
      <c r="AR19" s="59"/>
      <c r="AS19" s="59"/>
      <c r="AT19" s="59"/>
      <c r="AU19" s="59"/>
      <c r="AV19" s="59"/>
      <c r="AW19" s="59"/>
      <c r="AX19" s="59"/>
      <c r="AY19" s="388"/>
    </row>
    <row r="20" spans="2:51">
      <c r="B20" s="64" t="s">
        <v>24</v>
      </c>
      <c r="C20" s="4" t="str">
        <f>IF(Kalba="EN",Data2!C45,Data2!B45)</f>
        <v>Finansinės ir investicinės veiklos bei kitos pajamos</v>
      </c>
      <c r="D20" s="65">
        <f>F20+NPV(FDN,G20:INDEX(G20:AJ20,PAL))</f>
        <v>0</v>
      </c>
      <c r="E20" s="65">
        <f>SUMIF($F$5:$AJ$5,"&lt;="&amp;PAL,$F20:$AJ20)</f>
        <v>0</v>
      </c>
      <c r="F20" s="78">
        <v>0</v>
      </c>
      <c r="G20" s="78">
        <v>0</v>
      </c>
      <c r="H20" s="78">
        <v>0</v>
      </c>
      <c r="I20" s="78">
        <v>0</v>
      </c>
      <c r="J20" s="78">
        <v>0</v>
      </c>
      <c r="K20" s="78">
        <v>0</v>
      </c>
      <c r="L20" s="78">
        <v>0</v>
      </c>
      <c r="M20" s="78">
        <v>0</v>
      </c>
      <c r="N20" s="78">
        <v>0</v>
      </c>
      <c r="O20" s="78">
        <v>0</v>
      </c>
      <c r="P20" s="78">
        <v>0</v>
      </c>
      <c r="Q20" s="78">
        <v>0</v>
      </c>
      <c r="R20" s="78">
        <v>0</v>
      </c>
      <c r="S20" s="78">
        <v>0</v>
      </c>
      <c r="T20" s="78">
        <v>0</v>
      </c>
      <c r="U20" s="78">
        <v>0</v>
      </c>
      <c r="V20" s="78">
        <v>0</v>
      </c>
      <c r="W20" s="78">
        <v>0</v>
      </c>
      <c r="X20" s="78">
        <v>0</v>
      </c>
      <c r="Y20" s="78">
        <v>0</v>
      </c>
      <c r="Z20" s="78">
        <v>0</v>
      </c>
      <c r="AA20" s="78">
        <v>0</v>
      </c>
      <c r="AB20" s="78">
        <v>0</v>
      </c>
      <c r="AC20" s="78">
        <v>0</v>
      </c>
      <c r="AD20" s="78">
        <v>0</v>
      </c>
      <c r="AE20" s="78">
        <v>0</v>
      </c>
      <c r="AF20" s="78">
        <v>0</v>
      </c>
      <c r="AG20" s="78">
        <v>0</v>
      </c>
      <c r="AH20" s="78">
        <v>0</v>
      </c>
      <c r="AI20" s="78">
        <v>0</v>
      </c>
      <c r="AJ20" s="78">
        <v>0</v>
      </c>
      <c r="AM20" s="383">
        <f>F20+NPV(SDN,G20:INDEX(G20:AJ20,PAL))</f>
        <v>0</v>
      </c>
      <c r="AN20" s="415">
        <f>F20+NPV(SDN,G20:INDEX(G20:AJ20,PAL))</f>
        <v>0</v>
      </c>
      <c r="AO20" s="387">
        <f t="shared" si="3"/>
        <v>0</v>
      </c>
      <c r="AP20" s="59">
        <f>IF(COUNT(F20:INDEX(F20:AJ20,PAL+1))&lt;&gt;PAL+1,"Klaida",0)</f>
        <v>0</v>
      </c>
      <c r="AQ20" s="59"/>
      <c r="AR20" s="59"/>
      <c r="AS20" s="59"/>
      <c r="AT20" s="59"/>
      <c r="AU20" s="59"/>
      <c r="AV20" s="59"/>
      <c r="AW20" s="59"/>
      <c r="AX20" s="59"/>
      <c r="AY20" s="388"/>
    </row>
    <row r="21" spans="2:51" s="61" customFormat="1">
      <c r="B21" s="5" t="s">
        <v>25</v>
      </c>
      <c r="C21" s="5" t="str">
        <f>IF(Kalba="EN",Data2!C46,Data2!B46)</f>
        <v>Veiklos ir finansinės išlaidos, iš viso</v>
      </c>
      <c r="D21" s="62">
        <f>ROUND(SUM(D22,D29),0)</f>
        <v>0</v>
      </c>
      <c r="E21" s="62">
        <f>ROUND(SUM(E22,E29),0)</f>
        <v>0</v>
      </c>
      <c r="F21" s="62">
        <f t="shared" ref="F21:AJ21" si="5">ROUND(SUM(F22,F29),0)</f>
        <v>0</v>
      </c>
      <c r="G21" s="62">
        <f t="shared" si="5"/>
        <v>0</v>
      </c>
      <c r="H21" s="62">
        <f t="shared" si="5"/>
        <v>0</v>
      </c>
      <c r="I21" s="62">
        <f t="shared" si="5"/>
        <v>0</v>
      </c>
      <c r="J21" s="62">
        <f t="shared" si="5"/>
        <v>0</v>
      </c>
      <c r="K21" s="62">
        <f t="shared" si="5"/>
        <v>0</v>
      </c>
      <c r="L21" s="62">
        <f t="shared" si="5"/>
        <v>0</v>
      </c>
      <c r="M21" s="62">
        <f t="shared" si="5"/>
        <v>0</v>
      </c>
      <c r="N21" s="62">
        <f t="shared" si="5"/>
        <v>0</v>
      </c>
      <c r="O21" s="62">
        <f t="shared" si="5"/>
        <v>0</v>
      </c>
      <c r="P21" s="62">
        <f t="shared" si="5"/>
        <v>0</v>
      </c>
      <c r="Q21" s="62">
        <f t="shared" si="5"/>
        <v>0</v>
      </c>
      <c r="R21" s="62">
        <f t="shared" si="5"/>
        <v>0</v>
      </c>
      <c r="S21" s="62">
        <f t="shared" si="5"/>
        <v>0</v>
      </c>
      <c r="T21" s="62">
        <f t="shared" si="5"/>
        <v>0</v>
      </c>
      <c r="U21" s="62">
        <f t="shared" si="5"/>
        <v>0</v>
      </c>
      <c r="V21" s="62">
        <f t="shared" si="5"/>
        <v>0</v>
      </c>
      <c r="W21" s="62">
        <f t="shared" si="5"/>
        <v>0</v>
      </c>
      <c r="X21" s="62">
        <f t="shared" si="5"/>
        <v>0</v>
      </c>
      <c r="Y21" s="62">
        <f t="shared" si="5"/>
        <v>0</v>
      </c>
      <c r="Z21" s="62">
        <f t="shared" si="5"/>
        <v>0</v>
      </c>
      <c r="AA21" s="62">
        <f t="shared" si="5"/>
        <v>0</v>
      </c>
      <c r="AB21" s="62">
        <f t="shared" si="5"/>
        <v>0</v>
      </c>
      <c r="AC21" s="62">
        <f t="shared" si="5"/>
        <v>0</v>
      </c>
      <c r="AD21" s="62">
        <f t="shared" si="5"/>
        <v>0</v>
      </c>
      <c r="AE21" s="62">
        <f t="shared" si="5"/>
        <v>0</v>
      </c>
      <c r="AF21" s="62">
        <f t="shared" si="5"/>
        <v>0</v>
      </c>
      <c r="AG21" s="62">
        <f t="shared" si="5"/>
        <v>0</v>
      </c>
      <c r="AH21" s="62">
        <f t="shared" si="5"/>
        <v>0</v>
      </c>
      <c r="AI21" s="62">
        <f t="shared" si="5"/>
        <v>0</v>
      </c>
      <c r="AJ21" s="62">
        <f t="shared" si="5"/>
        <v>0</v>
      </c>
      <c r="AM21" s="382">
        <f>ROUND(SUM(AM22,AM29),0)</f>
        <v>0</v>
      </c>
      <c r="AN21" s="382">
        <f>ROUND(SUM(AN22,AN29),0)</f>
        <v>0</v>
      </c>
      <c r="AO21" s="389"/>
      <c r="AP21" s="63"/>
      <c r="AQ21" s="63"/>
      <c r="AR21" s="63"/>
      <c r="AS21" s="63"/>
      <c r="AT21" s="63"/>
      <c r="AU21" s="63"/>
      <c r="AV21" s="63"/>
      <c r="AW21" s="63"/>
      <c r="AX21" s="63"/>
      <c r="AY21" s="390"/>
    </row>
    <row r="22" spans="2:51" s="61" customFormat="1">
      <c r="B22" s="66" t="s">
        <v>297</v>
      </c>
      <c r="C22" s="5" t="str">
        <f>IF(Kalba="EN",Data2!C47,Data2!B47)</f>
        <v>Veiklos išlaidos</v>
      </c>
      <c r="D22" s="62">
        <f>ROUND(SUM(D23:D28),0)</f>
        <v>0</v>
      </c>
      <c r="E22" s="62">
        <f>ROUND(SUM(E23:E28),0)</f>
        <v>0</v>
      </c>
      <c r="F22" s="62">
        <f t="shared" ref="F22:AJ22" si="6">ROUND(SUM(F23:F28),0)</f>
        <v>0</v>
      </c>
      <c r="G22" s="62">
        <f t="shared" si="6"/>
        <v>0</v>
      </c>
      <c r="H22" s="62">
        <f t="shared" si="6"/>
        <v>0</v>
      </c>
      <c r="I22" s="62">
        <f t="shared" si="6"/>
        <v>0</v>
      </c>
      <c r="J22" s="62">
        <f t="shared" si="6"/>
        <v>0</v>
      </c>
      <c r="K22" s="62">
        <f t="shared" si="6"/>
        <v>0</v>
      </c>
      <c r="L22" s="62">
        <f t="shared" si="6"/>
        <v>0</v>
      </c>
      <c r="M22" s="62">
        <f t="shared" si="6"/>
        <v>0</v>
      </c>
      <c r="N22" s="62">
        <f t="shared" si="6"/>
        <v>0</v>
      </c>
      <c r="O22" s="62">
        <f t="shared" si="6"/>
        <v>0</v>
      </c>
      <c r="P22" s="62">
        <f t="shared" si="6"/>
        <v>0</v>
      </c>
      <c r="Q22" s="62">
        <f t="shared" si="6"/>
        <v>0</v>
      </c>
      <c r="R22" s="62">
        <f t="shared" si="6"/>
        <v>0</v>
      </c>
      <c r="S22" s="62">
        <f t="shared" si="6"/>
        <v>0</v>
      </c>
      <c r="T22" s="62">
        <f t="shared" si="6"/>
        <v>0</v>
      </c>
      <c r="U22" s="62">
        <f t="shared" si="6"/>
        <v>0</v>
      </c>
      <c r="V22" s="62">
        <f t="shared" si="6"/>
        <v>0</v>
      </c>
      <c r="W22" s="62">
        <f t="shared" si="6"/>
        <v>0</v>
      </c>
      <c r="X22" s="62">
        <f t="shared" si="6"/>
        <v>0</v>
      </c>
      <c r="Y22" s="62">
        <f t="shared" si="6"/>
        <v>0</v>
      </c>
      <c r="Z22" s="62">
        <f t="shared" si="6"/>
        <v>0</v>
      </c>
      <c r="AA22" s="62">
        <f t="shared" si="6"/>
        <v>0</v>
      </c>
      <c r="AB22" s="62">
        <f t="shared" si="6"/>
        <v>0</v>
      </c>
      <c r="AC22" s="62">
        <f t="shared" si="6"/>
        <v>0</v>
      </c>
      <c r="AD22" s="62">
        <f t="shared" si="6"/>
        <v>0</v>
      </c>
      <c r="AE22" s="62">
        <f t="shared" si="6"/>
        <v>0</v>
      </c>
      <c r="AF22" s="62">
        <f t="shared" si="6"/>
        <v>0</v>
      </c>
      <c r="AG22" s="62">
        <f t="shared" si="6"/>
        <v>0</v>
      </c>
      <c r="AH22" s="62">
        <f t="shared" si="6"/>
        <v>0</v>
      </c>
      <c r="AI22" s="62">
        <f t="shared" si="6"/>
        <v>0</v>
      </c>
      <c r="AJ22" s="62">
        <f t="shared" si="6"/>
        <v>0</v>
      </c>
      <c r="AM22" s="382">
        <f>ROUND(SUM(AM23:AM28),0)</f>
        <v>0</v>
      </c>
      <c r="AN22" s="382">
        <f>ROUND(SUM(AN23:AN28),0)</f>
        <v>0</v>
      </c>
      <c r="AO22" s="389"/>
      <c r="AP22" s="63"/>
      <c r="AQ22" s="63"/>
      <c r="AR22" s="63"/>
      <c r="AS22" s="63"/>
      <c r="AT22" s="63"/>
      <c r="AU22" s="63"/>
      <c r="AV22" s="63"/>
      <c r="AW22" s="63"/>
      <c r="AX22" s="63"/>
      <c r="AY22" s="390"/>
    </row>
    <row r="23" spans="2:51">
      <c r="B23" s="64" t="s">
        <v>298</v>
      </c>
      <c r="C23" s="4" t="str">
        <f>IF(Kalba="EN",Data2!C48,Data2!B48)</f>
        <v>Žaliavos</v>
      </c>
      <c r="D23" s="65">
        <f>F23+NPV(FDN,G23:INDEX(G23:AJ23,PAL))</f>
        <v>0</v>
      </c>
      <c r="E23" s="65">
        <f t="shared" ref="E23:E29" si="7">SUMIF($F$5:$AJ$5,"&lt;="&amp;PAL,$F23:$AJ23)</f>
        <v>0</v>
      </c>
      <c r="F23" s="78">
        <v>0</v>
      </c>
      <c r="G23" s="78">
        <v>0</v>
      </c>
      <c r="H23" s="78">
        <v>0</v>
      </c>
      <c r="I23" s="78">
        <v>0</v>
      </c>
      <c r="J23" s="78">
        <v>0</v>
      </c>
      <c r="K23" s="78">
        <v>0</v>
      </c>
      <c r="L23" s="78">
        <v>0</v>
      </c>
      <c r="M23" s="78">
        <v>0</v>
      </c>
      <c r="N23" s="78">
        <v>0</v>
      </c>
      <c r="O23" s="78">
        <v>0</v>
      </c>
      <c r="P23" s="78">
        <v>0</v>
      </c>
      <c r="Q23" s="78">
        <v>0</v>
      </c>
      <c r="R23" s="78">
        <v>0</v>
      </c>
      <c r="S23" s="78">
        <v>0</v>
      </c>
      <c r="T23" s="78">
        <v>0</v>
      </c>
      <c r="U23" s="78">
        <v>0</v>
      </c>
      <c r="V23" s="78">
        <v>0</v>
      </c>
      <c r="W23" s="78">
        <v>0</v>
      </c>
      <c r="X23" s="78">
        <v>0</v>
      </c>
      <c r="Y23" s="78">
        <v>0</v>
      </c>
      <c r="Z23" s="78">
        <v>0</v>
      </c>
      <c r="AA23" s="78">
        <v>0</v>
      </c>
      <c r="AB23" s="78">
        <v>0</v>
      </c>
      <c r="AC23" s="78">
        <v>0</v>
      </c>
      <c r="AD23" s="78">
        <v>0</v>
      </c>
      <c r="AE23" s="78">
        <v>0</v>
      </c>
      <c r="AF23" s="78">
        <v>0</v>
      </c>
      <c r="AG23" s="78">
        <v>0</v>
      </c>
      <c r="AH23" s="78">
        <v>0</v>
      </c>
      <c r="AI23" s="78">
        <v>0</v>
      </c>
      <c r="AJ23" s="78">
        <v>0</v>
      </c>
      <c r="AM23" s="383">
        <f>F23+NPV(SDN,G23:INDEX(G23:AJ23,PAL))</f>
        <v>0</v>
      </c>
      <c r="AN23" s="415">
        <f>F23+NPV(SDN,G23:INDEX(G23:AJ23,PAL))</f>
        <v>0</v>
      </c>
      <c r="AO23" s="387">
        <f t="shared" ref="AO23:AO29" si="8">IF(COUNTIF(AP23:AY23,"Klaida")&gt;0,1,0)</f>
        <v>0</v>
      </c>
      <c r="AP23" s="59">
        <f>IF(COUNT(F23:INDEX(F23:AJ23,PAL+1))&lt;&gt;PAL+1,"Klaida",0)</f>
        <v>0</v>
      </c>
      <c r="AQ23" s="59"/>
      <c r="AR23" s="59"/>
      <c r="AS23" s="59"/>
      <c r="AT23" s="59"/>
      <c r="AU23" s="59"/>
      <c r="AV23" s="59"/>
      <c r="AW23" s="59"/>
      <c r="AX23" s="59"/>
      <c r="AY23" s="388"/>
    </row>
    <row r="24" spans="2:51">
      <c r="B24" s="64" t="s">
        <v>299</v>
      </c>
      <c r="C24" s="4" t="str">
        <f>IF(Kalba="EN",Data2!C49,Data2!B49)</f>
        <v>Darbo užmokesčio išlaidos</v>
      </c>
      <c r="D24" s="65">
        <f>F24+NPV(FDN,G24:INDEX(G24:AJ24,PAL))</f>
        <v>0</v>
      </c>
      <c r="E24" s="65">
        <f t="shared" si="7"/>
        <v>0</v>
      </c>
      <c r="F24" s="78">
        <v>0</v>
      </c>
      <c r="G24" s="78">
        <v>0</v>
      </c>
      <c r="H24" s="78">
        <v>0</v>
      </c>
      <c r="I24" s="78">
        <v>0</v>
      </c>
      <c r="J24" s="78">
        <v>0</v>
      </c>
      <c r="K24" s="78">
        <v>0</v>
      </c>
      <c r="L24" s="78">
        <v>0</v>
      </c>
      <c r="M24" s="78">
        <v>0</v>
      </c>
      <c r="N24" s="78">
        <v>0</v>
      </c>
      <c r="O24" s="78">
        <v>0</v>
      </c>
      <c r="P24" s="78">
        <v>0</v>
      </c>
      <c r="Q24" s="78">
        <v>0</v>
      </c>
      <c r="R24" s="78">
        <v>0</v>
      </c>
      <c r="S24" s="78">
        <v>0</v>
      </c>
      <c r="T24" s="78">
        <v>0</v>
      </c>
      <c r="U24" s="78">
        <v>0</v>
      </c>
      <c r="V24" s="78">
        <v>0</v>
      </c>
      <c r="W24" s="78">
        <v>0</v>
      </c>
      <c r="X24" s="78">
        <v>0</v>
      </c>
      <c r="Y24" s="78">
        <v>0</v>
      </c>
      <c r="Z24" s="78">
        <v>0</v>
      </c>
      <c r="AA24" s="78">
        <v>0</v>
      </c>
      <c r="AB24" s="78">
        <v>0</v>
      </c>
      <c r="AC24" s="78">
        <v>0</v>
      </c>
      <c r="AD24" s="78">
        <v>0</v>
      </c>
      <c r="AE24" s="78">
        <v>0</v>
      </c>
      <c r="AF24" s="78">
        <v>0</v>
      </c>
      <c r="AG24" s="78">
        <v>0</v>
      </c>
      <c r="AH24" s="78">
        <v>0</v>
      </c>
      <c r="AI24" s="78">
        <v>0</v>
      </c>
      <c r="AJ24" s="78">
        <v>0</v>
      </c>
      <c r="AM24" s="383">
        <f>F24+NPV(SDN,G24:INDEX(G24:AJ24,PAL))</f>
        <v>0</v>
      </c>
      <c r="AN24" s="415">
        <f>F24+NPV(SDN,G24:INDEX(G24:AJ24,PAL))</f>
        <v>0</v>
      </c>
      <c r="AO24" s="387">
        <f t="shared" si="8"/>
        <v>0</v>
      </c>
      <c r="AP24" s="59">
        <f>IF(COUNT(F24:INDEX(F24:AJ24,PAL+1))&lt;&gt;PAL+1,"Klaida",0)</f>
        <v>0</v>
      </c>
      <c r="AQ24" s="59"/>
      <c r="AR24" s="59"/>
      <c r="AS24" s="59"/>
      <c r="AT24" s="59"/>
      <c r="AU24" s="59"/>
      <c r="AV24" s="59"/>
      <c r="AW24" s="59"/>
      <c r="AX24" s="59"/>
      <c r="AY24" s="388"/>
    </row>
    <row r="25" spans="2:51">
      <c r="B25" s="64" t="s">
        <v>300</v>
      </c>
      <c r="C25" s="4" t="str">
        <f>IF(Kalba="EN",Data2!C50,Data2!B50)</f>
        <v>Elektros energijos išlaidos</v>
      </c>
      <c r="D25" s="65">
        <f>F25+NPV(FDN,G25:INDEX(G25:AJ25,PAL))</f>
        <v>0</v>
      </c>
      <c r="E25" s="65">
        <f t="shared" si="7"/>
        <v>0</v>
      </c>
      <c r="F25" s="78">
        <v>0</v>
      </c>
      <c r="G25" s="78">
        <v>0</v>
      </c>
      <c r="H25" s="78">
        <v>0</v>
      </c>
      <c r="I25" s="78">
        <v>0</v>
      </c>
      <c r="J25" s="78">
        <v>0</v>
      </c>
      <c r="K25" s="78">
        <v>0</v>
      </c>
      <c r="L25" s="78">
        <v>0</v>
      </c>
      <c r="M25" s="78">
        <v>0</v>
      </c>
      <c r="N25" s="78">
        <v>0</v>
      </c>
      <c r="O25" s="78">
        <v>0</v>
      </c>
      <c r="P25" s="78">
        <v>0</v>
      </c>
      <c r="Q25" s="78">
        <v>0</v>
      </c>
      <c r="R25" s="78">
        <v>0</v>
      </c>
      <c r="S25" s="78">
        <v>0</v>
      </c>
      <c r="T25" s="78">
        <v>0</v>
      </c>
      <c r="U25" s="78">
        <v>0</v>
      </c>
      <c r="V25" s="78">
        <v>0</v>
      </c>
      <c r="W25" s="78">
        <v>0</v>
      </c>
      <c r="X25" s="78">
        <v>0</v>
      </c>
      <c r="Y25" s="78">
        <v>0</v>
      </c>
      <c r="Z25" s="78">
        <v>0</v>
      </c>
      <c r="AA25" s="78">
        <v>0</v>
      </c>
      <c r="AB25" s="78">
        <v>0</v>
      </c>
      <c r="AC25" s="78">
        <v>0</v>
      </c>
      <c r="AD25" s="78">
        <v>0</v>
      </c>
      <c r="AE25" s="78">
        <v>0</v>
      </c>
      <c r="AF25" s="78">
        <v>0</v>
      </c>
      <c r="AG25" s="78">
        <v>0</v>
      </c>
      <c r="AH25" s="78">
        <v>0</v>
      </c>
      <c r="AI25" s="78">
        <v>0</v>
      </c>
      <c r="AJ25" s="78">
        <v>0</v>
      </c>
      <c r="AM25" s="383">
        <f>F25+NPV(SDN,G25:INDEX(G25:AJ25,PAL))</f>
        <v>0</v>
      </c>
      <c r="AN25" s="415">
        <f>F25+NPV(SDN,G25:INDEX(G25:AJ25,PAL))</f>
        <v>0</v>
      </c>
      <c r="AO25" s="387">
        <f t="shared" si="8"/>
        <v>0</v>
      </c>
      <c r="AP25" s="59">
        <f>IF(COUNT(F25:INDEX(F25:AJ25,PAL+1))&lt;&gt;PAL+1,"Klaida",0)</f>
        <v>0</v>
      </c>
      <c r="AQ25" s="59"/>
      <c r="AR25" s="59"/>
      <c r="AS25" s="59"/>
      <c r="AT25" s="59"/>
      <c r="AU25" s="59"/>
      <c r="AV25" s="59"/>
      <c r="AW25" s="59"/>
      <c r="AX25" s="59"/>
      <c r="AY25" s="388"/>
    </row>
    <row r="26" spans="2:51">
      <c r="B26" s="64" t="s">
        <v>301</v>
      </c>
      <c r="C26" s="4" t="str">
        <f>IF(Kalba="EN",Data2!C51,Data2!B51)</f>
        <v>Šildymo (išskyrus elektrą) išlaidos</v>
      </c>
      <c r="D26" s="65">
        <f>F26+NPV(FDN,G26:INDEX(G26:AJ26,PAL))</f>
        <v>0</v>
      </c>
      <c r="E26" s="65">
        <f t="shared" si="7"/>
        <v>0</v>
      </c>
      <c r="F26" s="78">
        <v>0</v>
      </c>
      <c r="G26" s="78">
        <v>0</v>
      </c>
      <c r="H26" s="78">
        <v>0</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c r="AI26" s="78">
        <v>0</v>
      </c>
      <c r="AJ26" s="78">
        <v>0</v>
      </c>
      <c r="AM26" s="383">
        <f>F26+NPV(SDN,G26:INDEX(G26:AJ26,PAL))</f>
        <v>0</v>
      </c>
      <c r="AN26" s="415">
        <f>F26+NPV(SDN,G26:INDEX(G26:AJ26,PAL))</f>
        <v>0</v>
      </c>
      <c r="AO26" s="387">
        <f t="shared" si="8"/>
        <v>0</v>
      </c>
      <c r="AP26" s="59">
        <f>IF(COUNT(F26:INDEX(F26:AJ26,PAL+1))&lt;&gt;PAL+1,"Klaida",0)</f>
        <v>0</v>
      </c>
      <c r="AQ26" s="59"/>
      <c r="AR26" s="59"/>
      <c r="AS26" s="59"/>
      <c r="AT26" s="59"/>
      <c r="AU26" s="59"/>
      <c r="AV26" s="59"/>
      <c r="AW26" s="59"/>
      <c r="AX26" s="59"/>
      <c r="AY26" s="388"/>
    </row>
    <row r="27" spans="2:51">
      <c r="B27" s="64" t="s">
        <v>303</v>
      </c>
      <c r="C27" s="4" t="str">
        <f>IF(Kalba="EN",Data2!C52,Data2!B52)</f>
        <v>Infrastruktūros būklės palaikymo išlaidos</v>
      </c>
      <c r="D27" s="65">
        <f>F27+NPV(FDN,G27:INDEX(G27:AJ27,PAL))</f>
        <v>0</v>
      </c>
      <c r="E27" s="65">
        <f t="shared" si="7"/>
        <v>0</v>
      </c>
      <c r="F27" s="78">
        <v>0</v>
      </c>
      <c r="G27" s="78">
        <v>0</v>
      </c>
      <c r="H27" s="78">
        <v>0</v>
      </c>
      <c r="I27" s="78">
        <v>0</v>
      </c>
      <c r="J27" s="78">
        <v>0</v>
      </c>
      <c r="K27" s="78">
        <v>0</v>
      </c>
      <c r="L27" s="78">
        <v>0</v>
      </c>
      <c r="M27" s="78">
        <v>0</v>
      </c>
      <c r="N27" s="78">
        <v>0</v>
      </c>
      <c r="O27" s="78">
        <v>0</v>
      </c>
      <c r="P27" s="78">
        <v>0</v>
      </c>
      <c r="Q27" s="78">
        <v>0</v>
      </c>
      <c r="R27" s="78">
        <v>0</v>
      </c>
      <c r="S27" s="78">
        <v>0</v>
      </c>
      <c r="T27" s="78">
        <v>0</v>
      </c>
      <c r="U27" s="78">
        <v>0</v>
      </c>
      <c r="V27" s="78">
        <v>0</v>
      </c>
      <c r="W27" s="78">
        <v>0</v>
      </c>
      <c r="X27" s="78">
        <v>0</v>
      </c>
      <c r="Y27" s="78">
        <v>0</v>
      </c>
      <c r="Z27" s="78">
        <v>0</v>
      </c>
      <c r="AA27" s="78">
        <v>0</v>
      </c>
      <c r="AB27" s="78">
        <v>0</v>
      </c>
      <c r="AC27" s="78">
        <v>0</v>
      </c>
      <c r="AD27" s="78">
        <v>0</v>
      </c>
      <c r="AE27" s="78">
        <v>0</v>
      </c>
      <c r="AF27" s="78">
        <v>0</v>
      </c>
      <c r="AG27" s="78">
        <v>0</v>
      </c>
      <c r="AH27" s="78">
        <v>0</v>
      </c>
      <c r="AI27" s="78">
        <v>0</v>
      </c>
      <c r="AJ27" s="78">
        <v>0</v>
      </c>
      <c r="AM27" s="383">
        <f>F27+NPV(SDN,G27:INDEX(G27:AJ27,PAL))</f>
        <v>0</v>
      </c>
      <c r="AN27" s="415">
        <f>F27+NPV(SDN,G27:INDEX(G27:AJ27,PAL))</f>
        <v>0</v>
      </c>
      <c r="AO27" s="387">
        <f t="shared" si="8"/>
        <v>0</v>
      </c>
      <c r="AP27" s="59">
        <f>IF(COUNT(F27:INDEX(F27:AJ27,PAL+1))&lt;&gt;PAL+1,"Klaida",0)</f>
        <v>0</v>
      </c>
      <c r="AQ27" s="59"/>
      <c r="AR27" s="59"/>
      <c r="AS27" s="59"/>
      <c r="AT27" s="59"/>
      <c r="AU27" s="59"/>
      <c r="AV27" s="59"/>
      <c r="AW27" s="59"/>
      <c r="AX27" s="59"/>
      <c r="AY27" s="388"/>
    </row>
    <row r="28" spans="2:51">
      <c r="B28" s="64" t="s">
        <v>304</v>
      </c>
      <c r="C28" s="4" t="str">
        <f>IF(Kalba="EN",Data2!C53,Data2!B53)</f>
        <v>Kitos išlaidos</v>
      </c>
      <c r="D28" s="65">
        <f>F28+NPV(FDN,G28:INDEX(G28:AJ28,PAL))</f>
        <v>0</v>
      </c>
      <c r="E28" s="65">
        <f t="shared" si="7"/>
        <v>0</v>
      </c>
      <c r="F28" s="78">
        <v>0</v>
      </c>
      <c r="G28" s="78">
        <v>0</v>
      </c>
      <c r="H28" s="78">
        <v>0</v>
      </c>
      <c r="I28" s="78">
        <v>0</v>
      </c>
      <c r="J28" s="78">
        <v>0</v>
      </c>
      <c r="K28" s="78">
        <v>0</v>
      </c>
      <c r="L28" s="78">
        <v>0</v>
      </c>
      <c r="M28" s="78">
        <v>0</v>
      </c>
      <c r="N28" s="78">
        <v>0</v>
      </c>
      <c r="O28" s="78">
        <v>0</v>
      </c>
      <c r="P28" s="78">
        <v>0</v>
      </c>
      <c r="Q28" s="78">
        <v>0</v>
      </c>
      <c r="R28" s="78">
        <v>0</v>
      </c>
      <c r="S28" s="78">
        <v>0</v>
      </c>
      <c r="T28" s="78">
        <v>0</v>
      </c>
      <c r="U28" s="78">
        <v>0</v>
      </c>
      <c r="V28" s="78">
        <v>0</v>
      </c>
      <c r="W28" s="78">
        <v>0</v>
      </c>
      <c r="X28" s="78">
        <v>0</v>
      </c>
      <c r="Y28" s="78">
        <v>0</v>
      </c>
      <c r="Z28" s="78">
        <v>0</v>
      </c>
      <c r="AA28" s="78">
        <v>0</v>
      </c>
      <c r="AB28" s="78">
        <v>0</v>
      </c>
      <c r="AC28" s="78">
        <v>0</v>
      </c>
      <c r="AD28" s="78">
        <v>0</v>
      </c>
      <c r="AE28" s="78">
        <v>0</v>
      </c>
      <c r="AF28" s="78">
        <v>0</v>
      </c>
      <c r="AG28" s="78">
        <v>0</v>
      </c>
      <c r="AH28" s="78">
        <v>0</v>
      </c>
      <c r="AI28" s="78">
        <v>0</v>
      </c>
      <c r="AJ28" s="78">
        <v>0</v>
      </c>
      <c r="AM28" s="383">
        <f>F28+NPV(SDN,G28:INDEX(G28:AJ28,PAL))</f>
        <v>0</v>
      </c>
      <c r="AN28" s="415">
        <f>F28+NPV(SDN,G28:INDEX(G28:AJ28,PAL))</f>
        <v>0</v>
      </c>
      <c r="AO28" s="387">
        <f t="shared" si="8"/>
        <v>0</v>
      </c>
      <c r="AP28" s="59">
        <f>IF(COUNT(F28:INDEX(F28:AJ28,PAL+1))&lt;&gt;PAL+1,"Klaida",0)</f>
        <v>0</v>
      </c>
      <c r="AQ28" s="59"/>
      <c r="AR28" s="59"/>
      <c r="AS28" s="59"/>
      <c r="AT28" s="59"/>
      <c r="AU28" s="59"/>
      <c r="AV28" s="59"/>
      <c r="AW28" s="59"/>
      <c r="AX28" s="59"/>
      <c r="AY28" s="388"/>
    </row>
    <row r="29" spans="2:51">
      <c r="B29" s="64" t="s">
        <v>305</v>
      </c>
      <c r="C29" s="4" t="str">
        <f>IF(Kalba="EN",Data2!C54,Data2!B54)</f>
        <v>Gautų paskolų (G.3.1.) palūkanos</v>
      </c>
      <c r="D29" s="65">
        <f>F29+NPV(FDN,G29:INDEX(G29:AJ29,PAL))</f>
        <v>0</v>
      </c>
      <c r="E29" s="65">
        <f t="shared" si="7"/>
        <v>0</v>
      </c>
      <c r="F29" s="78">
        <v>0</v>
      </c>
      <c r="G29" s="78">
        <v>0</v>
      </c>
      <c r="H29" s="78">
        <v>0</v>
      </c>
      <c r="I29" s="78">
        <v>0</v>
      </c>
      <c r="J29" s="78">
        <v>0</v>
      </c>
      <c r="K29" s="78">
        <v>0</v>
      </c>
      <c r="L29" s="78">
        <v>0</v>
      </c>
      <c r="M29" s="78">
        <v>0</v>
      </c>
      <c r="N29" s="78">
        <v>0</v>
      </c>
      <c r="O29" s="78">
        <v>0</v>
      </c>
      <c r="P29" s="78">
        <v>0</v>
      </c>
      <c r="Q29" s="78">
        <v>0</v>
      </c>
      <c r="R29" s="78">
        <v>0</v>
      </c>
      <c r="S29" s="78">
        <v>0</v>
      </c>
      <c r="T29" s="78">
        <v>0</v>
      </c>
      <c r="U29" s="78">
        <v>0</v>
      </c>
      <c r="V29" s="78">
        <v>0</v>
      </c>
      <c r="W29" s="78">
        <v>0</v>
      </c>
      <c r="X29" s="78">
        <v>0</v>
      </c>
      <c r="Y29" s="78">
        <v>0</v>
      </c>
      <c r="Z29" s="78">
        <v>0</v>
      </c>
      <c r="AA29" s="78">
        <v>0</v>
      </c>
      <c r="AB29" s="78">
        <v>0</v>
      </c>
      <c r="AC29" s="78">
        <v>0</v>
      </c>
      <c r="AD29" s="78">
        <v>0</v>
      </c>
      <c r="AE29" s="78">
        <v>0</v>
      </c>
      <c r="AF29" s="78">
        <v>0</v>
      </c>
      <c r="AG29" s="78">
        <v>0</v>
      </c>
      <c r="AH29" s="78">
        <v>0</v>
      </c>
      <c r="AI29" s="78">
        <v>0</v>
      </c>
      <c r="AJ29" s="78">
        <v>0</v>
      </c>
      <c r="AM29" s="383">
        <f>F29+NPV(SDN,G29:INDEX(G29:AJ29,PAL))</f>
        <v>0</v>
      </c>
      <c r="AN29" s="415">
        <f>F29+NPV(SDN,G29:INDEX(G29:AJ29,PAL))</f>
        <v>0</v>
      </c>
      <c r="AO29" s="387">
        <f t="shared" si="8"/>
        <v>0</v>
      </c>
      <c r="AP29" s="59">
        <f>IF(COUNT(F29:INDEX(F29:AJ29,PAL+1))&lt;&gt;PAL+1,"Klaida",0)</f>
        <v>0</v>
      </c>
      <c r="AQ29" s="59"/>
      <c r="AR29" s="59"/>
      <c r="AS29" s="59"/>
      <c r="AT29" s="59"/>
      <c r="AU29" s="59"/>
      <c r="AV29" s="59"/>
      <c r="AW29" s="59"/>
      <c r="AX29" s="59"/>
      <c r="AY29" s="388"/>
    </row>
    <row r="30" spans="2:51" s="61" customFormat="1" ht="25.5">
      <c r="B30" s="5" t="s">
        <v>26</v>
      </c>
      <c r="C30" s="5" t="str">
        <f>IF(Kalba="EN",Data2!C55,Data2!B55)</f>
        <v>Mokesčiai (+ neigiama įtaka; - teigiama įtaka biudžeto lėšų srautams)</v>
      </c>
      <c r="D30" s="62">
        <f>ROUND(D31-SUM(D32:D33),0)</f>
        <v>0</v>
      </c>
      <c r="E30" s="62">
        <f>ROUND(E31-SUM(E32:E33),0)</f>
        <v>0</v>
      </c>
      <c r="F30" s="62">
        <f>ROUND(F31-SUM(F32:F33),0)</f>
        <v>0</v>
      </c>
      <c r="G30" s="62">
        <f t="shared" ref="G30:AJ30" si="9">ROUND(G31-SUM(G32:G33),0)</f>
        <v>0</v>
      </c>
      <c r="H30" s="62">
        <f t="shared" si="9"/>
        <v>0</v>
      </c>
      <c r="I30" s="62">
        <f t="shared" si="9"/>
        <v>0</v>
      </c>
      <c r="J30" s="62">
        <f t="shared" si="9"/>
        <v>0</v>
      </c>
      <c r="K30" s="62">
        <f t="shared" si="9"/>
        <v>0</v>
      </c>
      <c r="L30" s="62">
        <f t="shared" si="9"/>
        <v>0</v>
      </c>
      <c r="M30" s="62">
        <f t="shared" si="9"/>
        <v>0</v>
      </c>
      <c r="N30" s="62">
        <f t="shared" si="9"/>
        <v>0</v>
      </c>
      <c r="O30" s="62">
        <f t="shared" si="9"/>
        <v>0</v>
      </c>
      <c r="P30" s="62">
        <f t="shared" si="9"/>
        <v>0</v>
      </c>
      <c r="Q30" s="62">
        <f t="shared" si="9"/>
        <v>0</v>
      </c>
      <c r="R30" s="62">
        <f t="shared" si="9"/>
        <v>0</v>
      </c>
      <c r="S30" s="62">
        <f t="shared" si="9"/>
        <v>0</v>
      </c>
      <c r="T30" s="62">
        <f t="shared" si="9"/>
        <v>0</v>
      </c>
      <c r="U30" s="62">
        <f t="shared" si="9"/>
        <v>0</v>
      </c>
      <c r="V30" s="62">
        <f t="shared" si="9"/>
        <v>0</v>
      </c>
      <c r="W30" s="62">
        <f t="shared" si="9"/>
        <v>0</v>
      </c>
      <c r="X30" s="62">
        <f t="shared" si="9"/>
        <v>0</v>
      </c>
      <c r="Y30" s="62">
        <f t="shared" si="9"/>
        <v>0</v>
      </c>
      <c r="Z30" s="62">
        <f t="shared" si="9"/>
        <v>0</v>
      </c>
      <c r="AA30" s="62">
        <f t="shared" si="9"/>
        <v>0</v>
      </c>
      <c r="AB30" s="62">
        <f t="shared" si="9"/>
        <v>0</v>
      </c>
      <c r="AC30" s="62">
        <f t="shared" si="9"/>
        <v>0</v>
      </c>
      <c r="AD30" s="62">
        <f t="shared" si="9"/>
        <v>0</v>
      </c>
      <c r="AE30" s="62">
        <f t="shared" si="9"/>
        <v>0</v>
      </c>
      <c r="AF30" s="62">
        <f t="shared" si="9"/>
        <v>0</v>
      </c>
      <c r="AG30" s="62">
        <f t="shared" si="9"/>
        <v>0</v>
      </c>
      <c r="AH30" s="62">
        <f t="shared" si="9"/>
        <v>0</v>
      </c>
      <c r="AI30" s="62">
        <f t="shared" si="9"/>
        <v>0</v>
      </c>
      <c r="AJ30" s="62">
        <f t="shared" si="9"/>
        <v>0</v>
      </c>
      <c r="AM30" s="382">
        <f>ROUND(AM31-SUM(AM32:AM33),0)</f>
        <v>0</v>
      </c>
      <c r="AN30" s="382">
        <f>ROUND(AN31-SUM(AN32:AN33),0)</f>
        <v>0</v>
      </c>
      <c r="AO30" s="389"/>
      <c r="AP30" s="63"/>
      <c r="AQ30" s="63"/>
      <c r="AR30" s="63"/>
      <c r="AS30" s="63"/>
      <c r="AT30" s="63"/>
      <c r="AU30" s="63"/>
      <c r="AV30" s="63"/>
      <c r="AW30" s="63"/>
      <c r="AX30" s="63"/>
      <c r="AY30" s="390"/>
    </row>
    <row r="31" spans="2:51">
      <c r="B31" s="64" t="s">
        <v>307</v>
      </c>
      <c r="C31" s="4" t="str">
        <f>IF(Kalba="EN",Data2!C56,Data2!B56)</f>
        <v>Bendra importo/pirkimo PVM suma</v>
      </c>
      <c r="D31" s="65">
        <f>F31+NPV(FDN,G31:INDEX(G31:AJ31,PAL))</f>
        <v>0</v>
      </c>
      <c r="E31" s="65">
        <f>SUMIF($F$5:$AJ$5,"&lt;="&amp;PAL,$F31:$AJ31)</f>
        <v>0</v>
      </c>
      <c r="F31" s="65">
        <f t="shared" ref="F31:AJ31" si="10">IF(pvm_susigrazinimas="Taip",0,SUMPRODUCT(F8:F15,Pirkimo_PVM)+SUMPRODUCT(F23:F28,Pirkimo_PVM_II))</f>
        <v>0</v>
      </c>
      <c r="G31" s="65">
        <f t="shared" si="10"/>
        <v>0</v>
      </c>
      <c r="H31" s="65">
        <f t="shared" si="10"/>
        <v>0</v>
      </c>
      <c r="I31" s="65">
        <f t="shared" si="10"/>
        <v>0</v>
      </c>
      <c r="J31" s="65">
        <f t="shared" si="10"/>
        <v>0</v>
      </c>
      <c r="K31" s="65">
        <f t="shared" si="10"/>
        <v>0</v>
      </c>
      <c r="L31" s="65">
        <f t="shared" si="10"/>
        <v>0</v>
      </c>
      <c r="M31" s="65">
        <f t="shared" si="10"/>
        <v>0</v>
      </c>
      <c r="N31" s="65">
        <f t="shared" si="10"/>
        <v>0</v>
      </c>
      <c r="O31" s="65">
        <f t="shared" si="10"/>
        <v>0</v>
      </c>
      <c r="P31" s="65">
        <f t="shared" si="10"/>
        <v>0</v>
      </c>
      <c r="Q31" s="65">
        <f t="shared" si="10"/>
        <v>0</v>
      </c>
      <c r="R31" s="65">
        <f t="shared" si="10"/>
        <v>0</v>
      </c>
      <c r="S31" s="65">
        <f t="shared" si="10"/>
        <v>0</v>
      </c>
      <c r="T31" s="65">
        <f t="shared" si="10"/>
        <v>0</v>
      </c>
      <c r="U31" s="65">
        <f t="shared" si="10"/>
        <v>0</v>
      </c>
      <c r="V31" s="65">
        <f t="shared" si="10"/>
        <v>0</v>
      </c>
      <c r="W31" s="65">
        <f t="shared" si="10"/>
        <v>0</v>
      </c>
      <c r="X31" s="65">
        <f t="shared" si="10"/>
        <v>0</v>
      </c>
      <c r="Y31" s="65">
        <f t="shared" si="10"/>
        <v>0</v>
      </c>
      <c r="Z31" s="65">
        <f t="shared" si="10"/>
        <v>0</v>
      </c>
      <c r="AA31" s="65">
        <f t="shared" si="10"/>
        <v>0</v>
      </c>
      <c r="AB31" s="65">
        <f t="shared" si="10"/>
        <v>0</v>
      </c>
      <c r="AC31" s="65">
        <f t="shared" si="10"/>
        <v>0</v>
      </c>
      <c r="AD31" s="65">
        <f t="shared" si="10"/>
        <v>0</v>
      </c>
      <c r="AE31" s="65">
        <f t="shared" si="10"/>
        <v>0</v>
      </c>
      <c r="AF31" s="65">
        <f t="shared" si="10"/>
        <v>0</v>
      </c>
      <c r="AG31" s="65">
        <f t="shared" si="10"/>
        <v>0</v>
      </c>
      <c r="AH31" s="65">
        <f t="shared" si="10"/>
        <v>0</v>
      </c>
      <c r="AI31" s="65">
        <f t="shared" si="10"/>
        <v>0</v>
      </c>
      <c r="AJ31" s="65">
        <f t="shared" si="10"/>
        <v>0</v>
      </c>
      <c r="AM31" s="383">
        <f>F31+NPV(SDN,G31:INDEX(G31:AJ31,PAL))</f>
        <v>0</v>
      </c>
      <c r="AN31" s="415">
        <f>F31+NPV(SDN,G31:INDEX(G31:AJ31,PAL))</f>
        <v>0</v>
      </c>
      <c r="AO31" s="387"/>
      <c r="AP31" s="59"/>
      <c r="AQ31" s="59"/>
      <c r="AR31" s="59"/>
      <c r="AS31" s="59"/>
      <c r="AT31" s="59"/>
      <c r="AU31" s="59"/>
      <c r="AV31" s="59"/>
      <c r="AW31" s="59"/>
      <c r="AX31" s="59"/>
      <c r="AY31" s="388"/>
    </row>
    <row r="32" spans="2:51">
      <c r="B32" s="64" t="s">
        <v>309</v>
      </c>
      <c r="C32" s="4" t="str">
        <f>IF(Kalba="EN",Data2!C57,Data2!B57)</f>
        <v>Bendra pardavimo PVM suma</v>
      </c>
      <c r="D32" s="65">
        <f>F32+NPV(FDN,G32:INDEX(G32:AJ32,PAL))</f>
        <v>0</v>
      </c>
      <c r="E32" s="65">
        <f>SUMIF($F$5:$AJ$5,"&lt;="&amp;PAL,$F32:$AJ32)</f>
        <v>0</v>
      </c>
      <c r="F32" s="65">
        <f t="shared" ref="F32:AJ32" si="11">IF(pvm_susigrazinimas="Taip",0,SUMPRODUCT(F18:F19,Pardavimo_PVM))</f>
        <v>0</v>
      </c>
      <c r="G32" s="65">
        <f t="shared" si="11"/>
        <v>0</v>
      </c>
      <c r="H32" s="65">
        <f t="shared" si="11"/>
        <v>0</v>
      </c>
      <c r="I32" s="65">
        <f t="shared" si="11"/>
        <v>0</v>
      </c>
      <c r="J32" s="65">
        <f t="shared" si="11"/>
        <v>0</v>
      </c>
      <c r="K32" s="65">
        <f t="shared" si="11"/>
        <v>0</v>
      </c>
      <c r="L32" s="65">
        <f t="shared" si="11"/>
        <v>0</v>
      </c>
      <c r="M32" s="65">
        <f t="shared" si="11"/>
        <v>0</v>
      </c>
      <c r="N32" s="65">
        <f t="shared" si="11"/>
        <v>0</v>
      </c>
      <c r="O32" s="65">
        <f t="shared" si="11"/>
        <v>0</v>
      </c>
      <c r="P32" s="65">
        <f t="shared" si="11"/>
        <v>0</v>
      </c>
      <c r="Q32" s="65">
        <f t="shared" si="11"/>
        <v>0</v>
      </c>
      <c r="R32" s="65">
        <f t="shared" si="11"/>
        <v>0</v>
      </c>
      <c r="S32" s="65">
        <f t="shared" si="11"/>
        <v>0</v>
      </c>
      <c r="T32" s="65">
        <f t="shared" si="11"/>
        <v>0</v>
      </c>
      <c r="U32" s="65">
        <f t="shared" si="11"/>
        <v>0</v>
      </c>
      <c r="V32" s="65">
        <f t="shared" si="11"/>
        <v>0</v>
      </c>
      <c r="W32" s="65">
        <f t="shared" si="11"/>
        <v>0</v>
      </c>
      <c r="X32" s="65">
        <f t="shared" si="11"/>
        <v>0</v>
      </c>
      <c r="Y32" s="65">
        <f t="shared" si="11"/>
        <v>0</v>
      </c>
      <c r="Z32" s="65">
        <f t="shared" si="11"/>
        <v>0</v>
      </c>
      <c r="AA32" s="65">
        <f t="shared" si="11"/>
        <v>0</v>
      </c>
      <c r="AB32" s="65">
        <f t="shared" si="11"/>
        <v>0</v>
      </c>
      <c r="AC32" s="65">
        <f t="shared" si="11"/>
        <v>0</v>
      </c>
      <c r="AD32" s="65">
        <f t="shared" si="11"/>
        <v>0</v>
      </c>
      <c r="AE32" s="65">
        <f t="shared" si="11"/>
        <v>0</v>
      </c>
      <c r="AF32" s="65">
        <f t="shared" si="11"/>
        <v>0</v>
      </c>
      <c r="AG32" s="65">
        <f t="shared" si="11"/>
        <v>0</v>
      </c>
      <c r="AH32" s="65">
        <f t="shared" si="11"/>
        <v>0</v>
      </c>
      <c r="AI32" s="65">
        <f t="shared" si="11"/>
        <v>0</v>
      </c>
      <c r="AJ32" s="65">
        <f t="shared" si="11"/>
        <v>0</v>
      </c>
      <c r="AM32" s="383">
        <f>F32+NPV(SDN,G32:INDEX(G32:AJ32,PAL))</f>
        <v>0</v>
      </c>
      <c r="AN32" s="415">
        <f>F32+NPV(SDN,G32:INDEX(G32:AJ32,PAL))</f>
        <v>0</v>
      </c>
      <c r="AO32" s="387"/>
      <c r="AP32" s="59"/>
      <c r="AQ32" s="59"/>
      <c r="AR32" s="59"/>
      <c r="AS32" s="59"/>
      <c r="AT32" s="59"/>
      <c r="AU32" s="59"/>
      <c r="AV32" s="59"/>
      <c r="AW32" s="59"/>
      <c r="AX32" s="59"/>
      <c r="AY32" s="388"/>
    </row>
    <row r="33" spans="2:51">
      <c r="B33" s="64" t="s">
        <v>311</v>
      </c>
      <c r="C33" s="4" t="str">
        <f>IF(Kalba="EN",Data2!C58,Data2!B58)</f>
        <v>Bendra kitų mokėtinų netiesioginių mokesčių suma</v>
      </c>
      <c r="D33" s="65">
        <f>F33+NPV(FDN,G33:INDEX(G33:AJ33,PAL))</f>
        <v>0</v>
      </c>
      <c r="E33" s="65">
        <f>SUMIF($F$5:$AJ$5,"&lt;="&amp;PAL,$F33:$AJ33)</f>
        <v>0</v>
      </c>
      <c r="F33" s="78">
        <v>0</v>
      </c>
      <c r="G33" s="78">
        <v>0</v>
      </c>
      <c r="H33" s="78">
        <v>0</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c r="AA33" s="78">
        <v>0</v>
      </c>
      <c r="AB33" s="78">
        <v>0</v>
      </c>
      <c r="AC33" s="78">
        <v>0</v>
      </c>
      <c r="AD33" s="78">
        <v>0</v>
      </c>
      <c r="AE33" s="78">
        <v>0</v>
      </c>
      <c r="AF33" s="78">
        <v>0</v>
      </c>
      <c r="AG33" s="78">
        <v>0</v>
      </c>
      <c r="AH33" s="78">
        <v>0</v>
      </c>
      <c r="AI33" s="78">
        <v>0</v>
      </c>
      <c r="AJ33" s="78">
        <v>0</v>
      </c>
      <c r="AM33" s="383">
        <f>F33+NPV(SDN,G33:INDEX(G33:AJ33,PAL))</f>
        <v>0</v>
      </c>
      <c r="AN33" s="415">
        <f>F33+NPV(SDN,G33:INDEX(G33:AJ33,PAL))</f>
        <v>0</v>
      </c>
      <c r="AO33" s="387">
        <f>IF(COUNTIF(AP33:AY33,"Klaida")&gt;0,1,0)</f>
        <v>0</v>
      </c>
      <c r="AP33" s="59">
        <f>IF(COUNT(F33:INDEX(F33:AJ33,PAL+1))&lt;&gt;PAL+1,"Klaida",0)</f>
        <v>0</v>
      </c>
      <c r="AQ33" s="59"/>
      <c r="AR33" s="59"/>
      <c r="AS33" s="59"/>
      <c r="AT33" s="59"/>
      <c r="AU33" s="59"/>
      <c r="AV33" s="59"/>
      <c r="AW33" s="59"/>
      <c r="AX33" s="59"/>
      <c r="AY33" s="388"/>
    </row>
    <row r="34" spans="2:51" s="61" customFormat="1">
      <c r="B34" s="5" t="s">
        <v>28</v>
      </c>
      <c r="C34" s="5" t="str">
        <f>IF(Kalba="EN",Data2!C59,Data2!B59)</f>
        <v>Grynosios pajamos</v>
      </c>
      <c r="D34" s="62">
        <f>ROUND(SUM(D17)-SUM(D15,D22),0)</f>
        <v>0</v>
      </c>
      <c r="E34" s="62">
        <f t="shared" ref="E34:AJ34" si="12">ROUND(SUM(E17)-SUM(E15,E22),0)</f>
        <v>0</v>
      </c>
      <c r="F34" s="62">
        <f t="shared" si="12"/>
        <v>0</v>
      </c>
      <c r="G34" s="62">
        <f t="shared" si="12"/>
        <v>0</v>
      </c>
      <c r="H34" s="62">
        <f t="shared" si="12"/>
        <v>0</v>
      </c>
      <c r="I34" s="62">
        <f t="shared" si="12"/>
        <v>0</v>
      </c>
      <c r="J34" s="62">
        <f t="shared" si="12"/>
        <v>0</v>
      </c>
      <c r="K34" s="62">
        <f t="shared" si="12"/>
        <v>0</v>
      </c>
      <c r="L34" s="62">
        <f t="shared" si="12"/>
        <v>0</v>
      </c>
      <c r="M34" s="62">
        <f t="shared" si="12"/>
        <v>0</v>
      </c>
      <c r="N34" s="62">
        <f t="shared" si="12"/>
        <v>0</v>
      </c>
      <c r="O34" s="62">
        <f t="shared" si="12"/>
        <v>0</v>
      </c>
      <c r="P34" s="62">
        <f t="shared" si="12"/>
        <v>0</v>
      </c>
      <c r="Q34" s="62">
        <f t="shared" si="12"/>
        <v>0</v>
      </c>
      <c r="R34" s="62">
        <f t="shared" si="12"/>
        <v>0</v>
      </c>
      <c r="S34" s="62">
        <f t="shared" si="12"/>
        <v>0</v>
      </c>
      <c r="T34" s="62">
        <f t="shared" si="12"/>
        <v>0</v>
      </c>
      <c r="U34" s="62">
        <f t="shared" si="12"/>
        <v>0</v>
      </c>
      <c r="V34" s="62">
        <f t="shared" si="12"/>
        <v>0</v>
      </c>
      <c r="W34" s="62">
        <f t="shared" si="12"/>
        <v>0</v>
      </c>
      <c r="X34" s="62">
        <f t="shared" si="12"/>
        <v>0</v>
      </c>
      <c r="Y34" s="62">
        <f t="shared" si="12"/>
        <v>0</v>
      </c>
      <c r="Z34" s="62">
        <f t="shared" si="12"/>
        <v>0</v>
      </c>
      <c r="AA34" s="62">
        <f t="shared" si="12"/>
        <v>0</v>
      </c>
      <c r="AB34" s="62">
        <f t="shared" si="12"/>
        <v>0</v>
      </c>
      <c r="AC34" s="62">
        <f t="shared" si="12"/>
        <v>0</v>
      </c>
      <c r="AD34" s="62">
        <f t="shared" si="12"/>
        <v>0</v>
      </c>
      <c r="AE34" s="62">
        <f t="shared" si="12"/>
        <v>0</v>
      </c>
      <c r="AF34" s="62">
        <f t="shared" si="12"/>
        <v>0</v>
      </c>
      <c r="AG34" s="62">
        <f t="shared" si="12"/>
        <v>0</v>
      </c>
      <c r="AH34" s="62">
        <f t="shared" si="12"/>
        <v>0</v>
      </c>
      <c r="AI34" s="62">
        <f t="shared" si="12"/>
        <v>0</v>
      </c>
      <c r="AJ34" s="62">
        <f t="shared" si="12"/>
        <v>0</v>
      </c>
      <c r="AM34" s="382">
        <f>ROUND(SUM(AO17)-SUM(AO7,AO21),0)</f>
        <v>0</v>
      </c>
      <c r="AN34" s="382">
        <f>ROUND(SUM(AP17)-SUM(AP7,AP21),0)</f>
        <v>0</v>
      </c>
      <c r="AO34" s="389"/>
      <c r="AP34" s="63"/>
      <c r="AQ34" s="63"/>
      <c r="AR34" s="63"/>
      <c r="AS34" s="63"/>
      <c r="AT34" s="63"/>
      <c r="AU34" s="63"/>
      <c r="AV34" s="63"/>
      <c r="AW34" s="63"/>
      <c r="AX34" s="63"/>
      <c r="AY34" s="390"/>
    </row>
    <row r="35" spans="2:51" s="61" customFormat="1">
      <c r="B35" s="66" t="s">
        <v>313</v>
      </c>
      <c r="C35" s="5" t="str">
        <f>IF(Kalba="EN",Data2!C60,Data2!B60)</f>
        <v>Finansavimas, iš viso</v>
      </c>
      <c r="D35" s="62">
        <f>SUM(D36,D41,D44)</f>
        <v>0</v>
      </c>
      <c r="E35" s="62">
        <f t="shared" ref="E35:AJ35" si="13">SUM(E36,E41,E44)</f>
        <v>0</v>
      </c>
      <c r="F35" s="62">
        <f t="shared" si="13"/>
        <v>0</v>
      </c>
      <c r="G35" s="62">
        <f t="shared" si="13"/>
        <v>0</v>
      </c>
      <c r="H35" s="62">
        <f t="shared" si="13"/>
        <v>0</v>
      </c>
      <c r="I35" s="62">
        <f t="shared" si="13"/>
        <v>0</v>
      </c>
      <c r="J35" s="62">
        <f t="shared" si="13"/>
        <v>0</v>
      </c>
      <c r="K35" s="62">
        <f t="shared" si="13"/>
        <v>0</v>
      </c>
      <c r="L35" s="62">
        <f t="shared" si="13"/>
        <v>0</v>
      </c>
      <c r="M35" s="62">
        <f t="shared" si="13"/>
        <v>0</v>
      </c>
      <c r="N35" s="62">
        <f t="shared" si="13"/>
        <v>0</v>
      </c>
      <c r="O35" s="62">
        <f t="shared" si="13"/>
        <v>0</v>
      </c>
      <c r="P35" s="62">
        <f t="shared" si="13"/>
        <v>0</v>
      </c>
      <c r="Q35" s="62">
        <f t="shared" si="13"/>
        <v>0</v>
      </c>
      <c r="R35" s="62">
        <f t="shared" si="13"/>
        <v>0</v>
      </c>
      <c r="S35" s="62">
        <f t="shared" si="13"/>
        <v>0</v>
      </c>
      <c r="T35" s="62">
        <f t="shared" si="13"/>
        <v>0</v>
      </c>
      <c r="U35" s="62">
        <f t="shared" si="13"/>
        <v>0</v>
      </c>
      <c r="V35" s="62">
        <f t="shared" si="13"/>
        <v>0</v>
      </c>
      <c r="W35" s="62">
        <f t="shared" si="13"/>
        <v>0</v>
      </c>
      <c r="X35" s="62">
        <f t="shared" si="13"/>
        <v>0</v>
      </c>
      <c r="Y35" s="62">
        <f t="shared" si="13"/>
        <v>0</v>
      </c>
      <c r="Z35" s="62">
        <f t="shared" si="13"/>
        <v>0</v>
      </c>
      <c r="AA35" s="62">
        <f t="shared" si="13"/>
        <v>0</v>
      </c>
      <c r="AB35" s="62">
        <f t="shared" si="13"/>
        <v>0</v>
      </c>
      <c r="AC35" s="62">
        <f t="shared" si="13"/>
        <v>0</v>
      </c>
      <c r="AD35" s="62">
        <f t="shared" si="13"/>
        <v>0</v>
      </c>
      <c r="AE35" s="62">
        <f t="shared" si="13"/>
        <v>0</v>
      </c>
      <c r="AF35" s="62">
        <f t="shared" si="13"/>
        <v>0</v>
      </c>
      <c r="AG35" s="62">
        <f t="shared" si="13"/>
        <v>0</v>
      </c>
      <c r="AH35" s="62">
        <f t="shared" si="13"/>
        <v>0</v>
      </c>
      <c r="AI35" s="62">
        <f t="shared" si="13"/>
        <v>0</v>
      </c>
      <c r="AJ35" s="62">
        <f t="shared" si="13"/>
        <v>0</v>
      </c>
      <c r="AM35" s="382">
        <f>SUM(AO36,AO41,AO44)</f>
        <v>0</v>
      </c>
      <c r="AN35" s="382">
        <f>SUM(AP36,AP41,AP44)</f>
        <v>0</v>
      </c>
      <c r="AO35" s="389"/>
      <c r="AP35" s="63"/>
      <c r="AQ35" s="63"/>
      <c r="AR35" s="63"/>
      <c r="AS35" s="63"/>
      <c r="AT35" s="63"/>
      <c r="AU35" s="63"/>
      <c r="AV35" s="63"/>
      <c r="AW35" s="63"/>
      <c r="AX35" s="63"/>
      <c r="AY35" s="390"/>
    </row>
    <row r="36" spans="2:51" s="61" customFormat="1">
      <c r="B36" s="66" t="s">
        <v>32</v>
      </c>
      <c r="C36" s="5" t="str">
        <f>IF(Kalba="EN",Data2!C61,Data2!B61)</f>
        <v>Prašomas finansavimas</v>
      </c>
      <c r="D36" s="62">
        <f>ROUND(SUM(D37:D40),0)</f>
        <v>0</v>
      </c>
      <c r="E36" s="62">
        <f>ROUND(SUM(E37:E40),0)</f>
        <v>0</v>
      </c>
      <c r="F36" s="62">
        <f t="shared" ref="F36:AJ36" si="14">ROUND(SUM(F37:F40),0)</f>
        <v>0</v>
      </c>
      <c r="G36" s="62">
        <f t="shared" si="14"/>
        <v>0</v>
      </c>
      <c r="H36" s="62">
        <f t="shared" si="14"/>
        <v>0</v>
      </c>
      <c r="I36" s="62">
        <f t="shared" si="14"/>
        <v>0</v>
      </c>
      <c r="J36" s="62">
        <f t="shared" si="14"/>
        <v>0</v>
      </c>
      <c r="K36" s="62">
        <f t="shared" si="14"/>
        <v>0</v>
      </c>
      <c r="L36" s="62">
        <f t="shared" si="14"/>
        <v>0</v>
      </c>
      <c r="M36" s="62">
        <f t="shared" si="14"/>
        <v>0</v>
      </c>
      <c r="N36" s="62">
        <f t="shared" si="14"/>
        <v>0</v>
      </c>
      <c r="O36" s="62">
        <f t="shared" si="14"/>
        <v>0</v>
      </c>
      <c r="P36" s="62">
        <f t="shared" si="14"/>
        <v>0</v>
      </c>
      <c r="Q36" s="62">
        <f t="shared" si="14"/>
        <v>0</v>
      </c>
      <c r="R36" s="62">
        <f t="shared" si="14"/>
        <v>0</v>
      </c>
      <c r="S36" s="62">
        <f t="shared" si="14"/>
        <v>0</v>
      </c>
      <c r="T36" s="62">
        <f t="shared" si="14"/>
        <v>0</v>
      </c>
      <c r="U36" s="62">
        <f t="shared" si="14"/>
        <v>0</v>
      </c>
      <c r="V36" s="62">
        <f t="shared" si="14"/>
        <v>0</v>
      </c>
      <c r="W36" s="62">
        <f t="shared" si="14"/>
        <v>0</v>
      </c>
      <c r="X36" s="62">
        <f t="shared" si="14"/>
        <v>0</v>
      </c>
      <c r="Y36" s="62">
        <f t="shared" si="14"/>
        <v>0</v>
      </c>
      <c r="Z36" s="62">
        <f t="shared" si="14"/>
        <v>0</v>
      </c>
      <c r="AA36" s="62">
        <f t="shared" si="14"/>
        <v>0</v>
      </c>
      <c r="AB36" s="62">
        <f t="shared" si="14"/>
        <v>0</v>
      </c>
      <c r="AC36" s="62">
        <f t="shared" si="14"/>
        <v>0</v>
      </c>
      <c r="AD36" s="62">
        <f t="shared" si="14"/>
        <v>0</v>
      </c>
      <c r="AE36" s="62">
        <f t="shared" si="14"/>
        <v>0</v>
      </c>
      <c r="AF36" s="62">
        <f t="shared" si="14"/>
        <v>0</v>
      </c>
      <c r="AG36" s="62">
        <f t="shared" si="14"/>
        <v>0</v>
      </c>
      <c r="AH36" s="62">
        <f t="shared" si="14"/>
        <v>0</v>
      </c>
      <c r="AI36" s="62">
        <f t="shared" si="14"/>
        <v>0</v>
      </c>
      <c r="AJ36" s="62">
        <f t="shared" si="14"/>
        <v>0</v>
      </c>
      <c r="AM36" s="382">
        <f>ROUND(SUM(AM37:AM40),0)</f>
        <v>0</v>
      </c>
      <c r="AN36" s="382">
        <f>ROUND(SUM(AN37:AN40),0)</f>
        <v>0</v>
      </c>
      <c r="AO36" s="389"/>
      <c r="AP36" s="63"/>
      <c r="AQ36" s="63"/>
      <c r="AR36" s="63"/>
      <c r="AS36" s="63"/>
      <c r="AT36" s="63"/>
      <c r="AU36" s="63"/>
      <c r="AV36" s="63"/>
      <c r="AW36" s="63"/>
      <c r="AX36" s="63"/>
      <c r="AY36" s="390"/>
    </row>
    <row r="37" spans="2:51">
      <c r="B37" s="64" t="s">
        <v>34</v>
      </c>
      <c r="C37" s="4" t="str">
        <f>IF(Kalba="EN",Data2!C62,Data2!B62)</f>
        <v>ES struktūrinės paramos lėšos</v>
      </c>
      <c r="D37" s="65">
        <f>F37+NPV(FDN,G37:INDEX(G37:AJ37,PAL))</f>
        <v>0</v>
      </c>
      <c r="E37" s="65">
        <f>SUMIF($F$5:$AJ$5,"&lt;="&amp;PAL,$F37:$AJ37)</f>
        <v>0</v>
      </c>
      <c r="F37" s="78">
        <v>0</v>
      </c>
      <c r="G37" s="78">
        <v>0</v>
      </c>
      <c r="H37" s="78">
        <v>0</v>
      </c>
      <c r="I37" s="78">
        <v>0</v>
      </c>
      <c r="J37" s="78">
        <v>0</v>
      </c>
      <c r="K37" s="78">
        <v>0</v>
      </c>
      <c r="L37" s="78">
        <v>0</v>
      </c>
      <c r="M37" s="78">
        <v>0</v>
      </c>
      <c r="N37" s="78">
        <v>0</v>
      </c>
      <c r="O37" s="78">
        <v>0</v>
      </c>
      <c r="P37" s="78">
        <v>0</v>
      </c>
      <c r="Q37" s="78">
        <v>0</v>
      </c>
      <c r="R37" s="78">
        <v>0</v>
      </c>
      <c r="S37" s="78">
        <v>0</v>
      </c>
      <c r="T37" s="78">
        <v>0</v>
      </c>
      <c r="U37" s="78">
        <v>0</v>
      </c>
      <c r="V37" s="78">
        <v>0</v>
      </c>
      <c r="W37" s="78">
        <v>0</v>
      </c>
      <c r="X37" s="78">
        <v>0</v>
      </c>
      <c r="Y37" s="78">
        <v>0</v>
      </c>
      <c r="Z37" s="78">
        <v>0</v>
      </c>
      <c r="AA37" s="78">
        <v>0</v>
      </c>
      <c r="AB37" s="78">
        <v>0</v>
      </c>
      <c r="AC37" s="78">
        <v>0</v>
      </c>
      <c r="AD37" s="78">
        <v>0</v>
      </c>
      <c r="AE37" s="78">
        <v>0</v>
      </c>
      <c r="AF37" s="78">
        <v>0</v>
      </c>
      <c r="AG37" s="78">
        <v>0</v>
      </c>
      <c r="AH37" s="78">
        <v>0</v>
      </c>
      <c r="AI37" s="78">
        <v>0</v>
      </c>
      <c r="AJ37" s="78">
        <v>0</v>
      </c>
      <c r="AM37" s="383">
        <f>F37+NPV(SDN,G37:INDEX(G37:AJ37,PAL))</f>
        <v>0</v>
      </c>
      <c r="AN37" s="415">
        <f>F37+NPV(SDN,G37:INDEX(G37:AJ37,PAL))</f>
        <v>0</v>
      </c>
      <c r="AO37" s="387">
        <f>IF(COUNTIF(AP37:AY37,"Klaida")&gt;0,1,0)</f>
        <v>0</v>
      </c>
      <c r="AP37" s="59">
        <f>IF(COUNT(F37:INDEX(F37:AJ37,PAL+1))&lt;&gt;PAL+1,"Klaida",0)</f>
        <v>0</v>
      </c>
      <c r="AQ37" s="59"/>
      <c r="AR37" s="59"/>
      <c r="AS37" s="59"/>
      <c r="AT37" s="59"/>
      <c r="AU37" s="59"/>
      <c r="AV37" s="59"/>
      <c r="AW37" s="59"/>
      <c r="AX37" s="59"/>
      <c r="AY37" s="388"/>
    </row>
    <row r="38" spans="2:51">
      <c r="B38" s="64" t="s">
        <v>36</v>
      </c>
      <c r="C38" s="4" t="str">
        <f>IF(Kalba="EN",Data2!C63,Data2!B63)</f>
        <v>LR bendrojo finansavimo lėšos</v>
      </c>
      <c r="D38" s="65">
        <f>F38+NPV(FDN,G38:INDEX(G38:AJ38,PAL))</f>
        <v>0</v>
      </c>
      <c r="E38" s="65">
        <f>SUMIF($F$5:$AJ$5,"&lt;="&amp;PAL,$F38:$AJ38)</f>
        <v>0</v>
      </c>
      <c r="F38" s="78">
        <v>0</v>
      </c>
      <c r="G38" s="78">
        <v>0</v>
      </c>
      <c r="H38" s="78">
        <v>0</v>
      </c>
      <c r="I38" s="78">
        <v>0</v>
      </c>
      <c r="J38" s="78">
        <v>0</v>
      </c>
      <c r="K38" s="78">
        <v>0</v>
      </c>
      <c r="L38" s="78">
        <v>0</v>
      </c>
      <c r="M38" s="78">
        <v>0</v>
      </c>
      <c r="N38" s="78">
        <v>0</v>
      </c>
      <c r="O38" s="78">
        <v>0</v>
      </c>
      <c r="P38" s="78">
        <v>0</v>
      </c>
      <c r="Q38" s="78">
        <v>0</v>
      </c>
      <c r="R38" s="78">
        <v>0</v>
      </c>
      <c r="S38" s="78">
        <v>0</v>
      </c>
      <c r="T38" s="78">
        <v>0</v>
      </c>
      <c r="U38" s="78">
        <v>0</v>
      </c>
      <c r="V38" s="78">
        <v>0</v>
      </c>
      <c r="W38" s="78">
        <v>0</v>
      </c>
      <c r="X38" s="78">
        <v>0</v>
      </c>
      <c r="Y38" s="78">
        <v>0</v>
      </c>
      <c r="Z38" s="78">
        <v>0</v>
      </c>
      <c r="AA38" s="78">
        <v>0</v>
      </c>
      <c r="AB38" s="78">
        <v>0</v>
      </c>
      <c r="AC38" s="78">
        <v>0</v>
      </c>
      <c r="AD38" s="78">
        <v>0</v>
      </c>
      <c r="AE38" s="78">
        <v>0</v>
      </c>
      <c r="AF38" s="78">
        <v>0</v>
      </c>
      <c r="AG38" s="78">
        <v>0</v>
      </c>
      <c r="AH38" s="78">
        <v>0</v>
      </c>
      <c r="AI38" s="78">
        <v>0</v>
      </c>
      <c r="AJ38" s="78">
        <v>0</v>
      </c>
      <c r="AM38" s="383">
        <f>F38+NPV(SDN,G38:INDEX(G38:AJ38,PAL))</f>
        <v>0</v>
      </c>
      <c r="AN38" s="415">
        <f>F38+NPV(SDN,G38:INDEX(G38:AJ38,PAL))</f>
        <v>0</v>
      </c>
      <c r="AO38" s="387">
        <f>IF(COUNTIF(AP38:AY38,"Klaida")&gt;0,1,0)</f>
        <v>0</v>
      </c>
      <c r="AP38" s="59">
        <f>IF(COUNT(F38:INDEX(F38:AJ38,PAL+1))&lt;&gt;PAL+1,"Klaida",0)</f>
        <v>0</v>
      </c>
      <c r="AQ38" s="59"/>
      <c r="AR38" s="59"/>
      <c r="AS38" s="59"/>
      <c r="AT38" s="59"/>
      <c r="AU38" s="59"/>
      <c r="AV38" s="59"/>
      <c r="AW38" s="59"/>
      <c r="AX38" s="59"/>
      <c r="AY38" s="388"/>
    </row>
    <row r="39" spans="2:51">
      <c r="B39" s="64" t="s">
        <v>38</v>
      </c>
      <c r="C39" s="4" t="str">
        <f>IF(Kalba="EN",Data2!C64,Data2!B64)</f>
        <v>Kito tarptautinio finansavimo lėšos</v>
      </c>
      <c r="D39" s="65">
        <f>F39+NPV(FDN,G39:INDEX(G39:AJ39,PAL))</f>
        <v>0</v>
      </c>
      <c r="E39" s="65">
        <f>SUMIF($F$5:$AJ$5,"&lt;="&amp;PAL,$F39:$AJ39)</f>
        <v>0</v>
      </c>
      <c r="F39" s="78">
        <v>0</v>
      </c>
      <c r="G39" s="78">
        <v>0</v>
      </c>
      <c r="H39" s="78">
        <v>0</v>
      </c>
      <c r="I39" s="78">
        <v>0</v>
      </c>
      <c r="J39" s="78">
        <v>0</v>
      </c>
      <c r="K39" s="78">
        <v>0</v>
      </c>
      <c r="L39" s="78">
        <v>0</v>
      </c>
      <c r="M39" s="78">
        <v>0</v>
      </c>
      <c r="N39" s="78">
        <v>0</v>
      </c>
      <c r="O39" s="78">
        <v>0</v>
      </c>
      <c r="P39" s="78">
        <v>0</v>
      </c>
      <c r="Q39" s="78">
        <v>0</v>
      </c>
      <c r="R39" s="78">
        <v>0</v>
      </c>
      <c r="S39" s="78">
        <v>0</v>
      </c>
      <c r="T39" s="78">
        <v>0</v>
      </c>
      <c r="U39" s="78">
        <v>0</v>
      </c>
      <c r="V39" s="78">
        <v>0</v>
      </c>
      <c r="W39" s="78">
        <v>0</v>
      </c>
      <c r="X39" s="78">
        <v>0</v>
      </c>
      <c r="Y39" s="78">
        <v>0</v>
      </c>
      <c r="Z39" s="78">
        <v>0</v>
      </c>
      <c r="AA39" s="78">
        <v>0</v>
      </c>
      <c r="AB39" s="78">
        <v>0</v>
      </c>
      <c r="AC39" s="78">
        <v>0</v>
      </c>
      <c r="AD39" s="78">
        <v>0</v>
      </c>
      <c r="AE39" s="78">
        <v>0</v>
      </c>
      <c r="AF39" s="78">
        <v>0</v>
      </c>
      <c r="AG39" s="78">
        <v>0</v>
      </c>
      <c r="AH39" s="78">
        <v>0</v>
      </c>
      <c r="AI39" s="78">
        <v>0</v>
      </c>
      <c r="AJ39" s="78">
        <v>0</v>
      </c>
      <c r="AM39" s="383">
        <f>F39+NPV(SDN,G39:INDEX(G39:AJ39,PAL))</f>
        <v>0</v>
      </c>
      <c r="AN39" s="415">
        <f>F39+NPV(SDN,G39:INDEX(G39:AJ39,PAL))</f>
        <v>0</v>
      </c>
      <c r="AO39" s="387">
        <f>IF(COUNTIF(AP39:AY39,"Klaida")&gt;0,1,0)</f>
        <v>0</v>
      </c>
      <c r="AP39" s="59">
        <f>IF(COUNT(F39:INDEX(F39:AJ39,PAL+1))&lt;&gt;PAL+1,"Klaida",0)</f>
        <v>0</v>
      </c>
      <c r="AQ39" s="59"/>
      <c r="AR39" s="59"/>
      <c r="AS39" s="59"/>
      <c r="AT39" s="59"/>
      <c r="AU39" s="59"/>
      <c r="AV39" s="59"/>
      <c r="AW39" s="59"/>
      <c r="AX39" s="59"/>
      <c r="AY39" s="388"/>
    </row>
    <row r="40" spans="2:51" ht="25.5">
      <c r="B40" s="64" t="s">
        <v>40</v>
      </c>
      <c r="C40" s="4" t="str">
        <f>IF(Kalba="EN",Data2!C65,Data2!B65)</f>
        <v>Specialiosios programos lėšos, skirtos padengti netinkamą finansuoti PVM</v>
      </c>
      <c r="D40" s="65">
        <f>F40+NPV(FDN,G40:INDEX(G40:AJ40,PAL))</f>
        <v>0</v>
      </c>
      <c r="E40" s="65">
        <f>SUMIF($F$5:$AJ$5,"&lt;="&amp;PAL,$F40:$AJ40)</f>
        <v>0</v>
      </c>
      <c r="F40" s="78">
        <v>0</v>
      </c>
      <c r="G40" s="78">
        <v>0</v>
      </c>
      <c r="H40" s="78">
        <v>0</v>
      </c>
      <c r="I40" s="78">
        <v>0</v>
      </c>
      <c r="J40" s="78">
        <v>0</v>
      </c>
      <c r="K40" s="78">
        <v>0</v>
      </c>
      <c r="L40" s="78">
        <v>0</v>
      </c>
      <c r="M40" s="78">
        <v>0</v>
      </c>
      <c r="N40" s="78">
        <v>0</v>
      </c>
      <c r="O40" s="78">
        <v>0</v>
      </c>
      <c r="P40" s="78">
        <v>0</v>
      </c>
      <c r="Q40" s="78">
        <v>0</v>
      </c>
      <c r="R40" s="78">
        <v>0</v>
      </c>
      <c r="S40" s="78">
        <v>0</v>
      </c>
      <c r="T40" s="78">
        <v>0</v>
      </c>
      <c r="U40" s="78">
        <v>0</v>
      </c>
      <c r="V40" s="78">
        <v>0</v>
      </c>
      <c r="W40" s="78">
        <v>0</v>
      </c>
      <c r="X40" s="78">
        <v>0</v>
      </c>
      <c r="Y40" s="78">
        <v>0</v>
      </c>
      <c r="Z40" s="78">
        <v>0</v>
      </c>
      <c r="AA40" s="78">
        <v>0</v>
      </c>
      <c r="AB40" s="78">
        <v>0</v>
      </c>
      <c r="AC40" s="78">
        <v>0</v>
      </c>
      <c r="AD40" s="78">
        <v>0</v>
      </c>
      <c r="AE40" s="78">
        <v>0</v>
      </c>
      <c r="AF40" s="78">
        <v>0</v>
      </c>
      <c r="AG40" s="78">
        <v>0</v>
      </c>
      <c r="AH40" s="78">
        <v>0</v>
      </c>
      <c r="AI40" s="78">
        <v>0</v>
      </c>
      <c r="AJ40" s="78">
        <v>0</v>
      </c>
      <c r="AM40" s="383">
        <f>F40+NPV(SDN,G40:INDEX(G40:AJ40,PAL))</f>
        <v>0</v>
      </c>
      <c r="AN40" s="415">
        <f>F40+NPV(SDN,G40:INDEX(G40:AJ40,PAL))</f>
        <v>0</v>
      </c>
      <c r="AO40" s="387">
        <f>IF(COUNTIF(AP40:AY40,"Klaida")&gt;0,1,0)</f>
        <v>0</v>
      </c>
      <c r="AP40" s="59">
        <f>IF(COUNT(F40:INDEX(F40:AJ40,PAL+1))&lt;&gt;PAL+1,"Klaida",0)</f>
        <v>0</v>
      </c>
      <c r="AQ40" s="59"/>
      <c r="AR40" s="59"/>
      <c r="AS40" s="59"/>
      <c r="AT40" s="59"/>
      <c r="AU40" s="59"/>
      <c r="AV40" s="59"/>
      <c r="AW40" s="59"/>
      <c r="AX40" s="59"/>
      <c r="AY40" s="388"/>
    </row>
    <row r="41" spans="2:51" s="61" customFormat="1">
      <c r="B41" s="66" t="s">
        <v>41</v>
      </c>
      <c r="C41" s="5" t="str">
        <f>IF(Kalba="EN",Data2!C66,Data2!B66)</f>
        <v>Nuosavos lėšos</v>
      </c>
      <c r="D41" s="62">
        <f>ROUND(SUM(D42:D43),0)</f>
        <v>0</v>
      </c>
      <c r="E41" s="62">
        <f>ROUND(SUM(E42:E43),0)</f>
        <v>0</v>
      </c>
      <c r="F41" s="62">
        <f t="shared" ref="F41:AJ41" si="15">ROUND(SUM(F42:F43),0)</f>
        <v>0</v>
      </c>
      <c r="G41" s="62">
        <f t="shared" si="15"/>
        <v>0</v>
      </c>
      <c r="H41" s="62">
        <f t="shared" si="15"/>
        <v>0</v>
      </c>
      <c r="I41" s="62">
        <f t="shared" si="15"/>
        <v>0</v>
      </c>
      <c r="J41" s="62">
        <f t="shared" si="15"/>
        <v>0</v>
      </c>
      <c r="K41" s="62">
        <f t="shared" si="15"/>
        <v>0</v>
      </c>
      <c r="L41" s="62">
        <f t="shared" si="15"/>
        <v>0</v>
      </c>
      <c r="M41" s="62">
        <f t="shared" si="15"/>
        <v>0</v>
      </c>
      <c r="N41" s="62">
        <f t="shared" si="15"/>
        <v>0</v>
      </c>
      <c r="O41" s="62">
        <f t="shared" si="15"/>
        <v>0</v>
      </c>
      <c r="P41" s="62">
        <f t="shared" si="15"/>
        <v>0</v>
      </c>
      <c r="Q41" s="62">
        <f t="shared" si="15"/>
        <v>0</v>
      </c>
      <c r="R41" s="62">
        <f t="shared" si="15"/>
        <v>0</v>
      </c>
      <c r="S41" s="62">
        <f t="shared" si="15"/>
        <v>0</v>
      </c>
      <c r="T41" s="62">
        <f t="shared" si="15"/>
        <v>0</v>
      </c>
      <c r="U41" s="62">
        <f t="shared" si="15"/>
        <v>0</v>
      </c>
      <c r="V41" s="62">
        <f t="shared" si="15"/>
        <v>0</v>
      </c>
      <c r="W41" s="62">
        <f t="shared" si="15"/>
        <v>0</v>
      </c>
      <c r="X41" s="62">
        <f t="shared" si="15"/>
        <v>0</v>
      </c>
      <c r="Y41" s="62">
        <f t="shared" si="15"/>
        <v>0</v>
      </c>
      <c r="Z41" s="62">
        <f t="shared" si="15"/>
        <v>0</v>
      </c>
      <c r="AA41" s="62">
        <f t="shared" si="15"/>
        <v>0</v>
      </c>
      <c r="AB41" s="62">
        <f t="shared" si="15"/>
        <v>0</v>
      </c>
      <c r="AC41" s="62">
        <f t="shared" si="15"/>
        <v>0</v>
      </c>
      <c r="AD41" s="62">
        <f t="shared" si="15"/>
        <v>0</v>
      </c>
      <c r="AE41" s="62">
        <f t="shared" si="15"/>
        <v>0</v>
      </c>
      <c r="AF41" s="62">
        <f t="shared" si="15"/>
        <v>0</v>
      </c>
      <c r="AG41" s="62">
        <f t="shared" si="15"/>
        <v>0</v>
      </c>
      <c r="AH41" s="62">
        <f t="shared" si="15"/>
        <v>0</v>
      </c>
      <c r="AI41" s="62">
        <f t="shared" si="15"/>
        <v>0</v>
      </c>
      <c r="AJ41" s="62">
        <f t="shared" si="15"/>
        <v>0</v>
      </c>
      <c r="AM41" s="382">
        <f>ROUND(SUM(AM42:AM43),0)</f>
        <v>0</v>
      </c>
      <c r="AN41" s="382">
        <f>ROUND(SUM(AN42:AN43),0)</f>
        <v>0</v>
      </c>
      <c r="AO41" s="389"/>
      <c r="AP41" s="63"/>
      <c r="AQ41" s="63"/>
      <c r="AR41" s="63"/>
      <c r="AS41" s="63"/>
      <c r="AT41" s="63"/>
      <c r="AU41" s="63"/>
      <c r="AV41" s="63"/>
      <c r="AW41" s="63"/>
      <c r="AX41" s="63"/>
      <c r="AY41" s="390"/>
    </row>
    <row r="42" spans="2:51" ht="25.5">
      <c r="B42" s="64" t="s">
        <v>42</v>
      </c>
      <c r="C42" s="4" t="str">
        <f>IF(Kalba="EN",Data2!C67,Data2!B67)</f>
        <v>Viešosios lėšos (valstybės, savivaldybės biudžetai, kiti viešųjų lėšų šaltiniai)</v>
      </c>
      <c r="D42" s="65">
        <f>F42+NPV(FDN,G42:INDEX(G42:AJ42,PAL))</f>
        <v>0</v>
      </c>
      <c r="E42" s="65">
        <f>SUMIF($F$5:$AJ$5,"&lt;="&amp;PAL,$F42:$AJ42)</f>
        <v>0</v>
      </c>
      <c r="F42" s="78">
        <v>0</v>
      </c>
      <c r="G42" s="78">
        <v>0</v>
      </c>
      <c r="H42" s="78">
        <v>0</v>
      </c>
      <c r="I42" s="78">
        <v>0</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c r="AA42" s="78">
        <v>0</v>
      </c>
      <c r="AB42" s="78">
        <v>0</v>
      </c>
      <c r="AC42" s="78">
        <v>0</v>
      </c>
      <c r="AD42" s="78">
        <v>0</v>
      </c>
      <c r="AE42" s="78">
        <v>0</v>
      </c>
      <c r="AF42" s="78">
        <v>0</v>
      </c>
      <c r="AG42" s="78">
        <v>0</v>
      </c>
      <c r="AH42" s="78">
        <v>0</v>
      </c>
      <c r="AI42" s="78">
        <v>0</v>
      </c>
      <c r="AJ42" s="78">
        <v>0</v>
      </c>
      <c r="AM42" s="383">
        <f>F42+NPV(SDN,G42:INDEX(G42:AJ42,PAL))</f>
        <v>0</v>
      </c>
      <c r="AN42" s="415">
        <f>F42+NPV(SDN,G42:INDEX(G42:AJ42,PAL))</f>
        <v>0</v>
      </c>
      <c r="AO42" s="387">
        <f>IF(COUNTIF(AP42:AY42,"Klaida")&gt;0,1,0)</f>
        <v>0</v>
      </c>
      <c r="AP42" s="59">
        <f>IF(COUNT(F42:INDEX(F42:AJ42,PAL+1))&lt;&gt;PAL+1,"Klaida",0)</f>
        <v>0</v>
      </c>
      <c r="AQ42" s="59"/>
      <c r="AR42" s="59"/>
      <c r="AS42" s="59"/>
      <c r="AT42" s="59"/>
      <c r="AU42" s="59"/>
      <c r="AV42" s="59"/>
      <c r="AW42" s="59"/>
      <c r="AX42" s="59"/>
      <c r="AY42" s="388"/>
    </row>
    <row r="43" spans="2:51">
      <c r="B43" s="64" t="s">
        <v>43</v>
      </c>
      <c r="C43" s="4" t="str">
        <f>IF(Kalba="EN",Data2!C68,Data2!B68)</f>
        <v>Privačios lėšos (nuosavos, kitos privačios lėšos)</v>
      </c>
      <c r="D43" s="65">
        <f>F43+NPV(FDN,G43:INDEX(G43:AJ43,PAL))</f>
        <v>0</v>
      </c>
      <c r="E43" s="65">
        <f>SUMIF($F$5:$AJ$5,"&lt;="&amp;PAL,$F43:$AJ43)</f>
        <v>0</v>
      </c>
      <c r="F43" s="78">
        <v>0</v>
      </c>
      <c r="G43" s="78">
        <v>0</v>
      </c>
      <c r="H43" s="78">
        <v>0</v>
      </c>
      <c r="I43" s="78">
        <v>0</v>
      </c>
      <c r="J43" s="78">
        <v>0</v>
      </c>
      <c r="K43" s="78">
        <v>0</v>
      </c>
      <c r="L43" s="78">
        <v>0</v>
      </c>
      <c r="M43" s="78">
        <v>0</v>
      </c>
      <c r="N43" s="78">
        <v>0</v>
      </c>
      <c r="O43" s="78">
        <v>0</v>
      </c>
      <c r="P43" s="78">
        <v>0</v>
      </c>
      <c r="Q43" s="78">
        <v>0</v>
      </c>
      <c r="R43" s="78">
        <v>0</v>
      </c>
      <c r="S43" s="78">
        <v>0</v>
      </c>
      <c r="T43" s="78">
        <v>0</v>
      </c>
      <c r="U43" s="78">
        <v>0</v>
      </c>
      <c r="V43" s="78">
        <v>0</v>
      </c>
      <c r="W43" s="78">
        <v>0</v>
      </c>
      <c r="X43" s="78">
        <v>0</v>
      </c>
      <c r="Y43" s="78">
        <v>0</v>
      </c>
      <c r="Z43" s="78">
        <v>0</v>
      </c>
      <c r="AA43" s="78">
        <v>0</v>
      </c>
      <c r="AB43" s="78">
        <v>0</v>
      </c>
      <c r="AC43" s="78">
        <v>0</v>
      </c>
      <c r="AD43" s="78">
        <v>0</v>
      </c>
      <c r="AE43" s="78">
        <v>0</v>
      </c>
      <c r="AF43" s="78">
        <v>0</v>
      </c>
      <c r="AG43" s="78">
        <v>0</v>
      </c>
      <c r="AH43" s="78">
        <v>0</v>
      </c>
      <c r="AI43" s="78">
        <v>0</v>
      </c>
      <c r="AJ43" s="78">
        <v>0</v>
      </c>
      <c r="AM43" s="383">
        <f>F43+NPV(SDN,G43:INDEX(G43:AJ43,PAL))</f>
        <v>0</v>
      </c>
      <c r="AN43" s="415">
        <f>F43+NPV(SDN,G43:INDEX(G43:AJ43,PAL))</f>
        <v>0</v>
      </c>
      <c r="AO43" s="387">
        <f>IF(COUNTIF(AP43:AY43,"Klaida")&gt;0,1,0)</f>
        <v>0</v>
      </c>
      <c r="AP43" s="59">
        <f>IF(COUNT(F43:INDEX(F43:AJ43,PAL+1))&lt;&gt;PAL+1,"Klaida",0)</f>
        <v>0</v>
      </c>
      <c r="AQ43" s="59"/>
      <c r="AR43" s="59"/>
      <c r="AS43" s="59"/>
      <c r="AT43" s="59"/>
      <c r="AU43" s="59"/>
      <c r="AV43" s="59"/>
      <c r="AW43" s="59"/>
      <c r="AX43" s="59"/>
      <c r="AY43" s="388"/>
    </row>
    <row r="44" spans="2:51" s="61" customFormat="1">
      <c r="B44" s="66" t="s">
        <v>44</v>
      </c>
      <c r="C44" s="5" t="str">
        <f>IF(Kalba="EN",Data2!C69,Data2!B69)</f>
        <v>Paskolos</v>
      </c>
      <c r="D44" s="62">
        <f>ROUND(SUM(D45)-SUM(D46),0)</f>
        <v>0</v>
      </c>
      <c r="E44" s="62">
        <f>ROUND(SUM(E45)-SUM(E46),0)</f>
        <v>0</v>
      </c>
      <c r="F44" s="62">
        <f t="shared" ref="F44:AJ44" si="16">ROUND(SUM(F45)-SUM(F46),0)</f>
        <v>0</v>
      </c>
      <c r="G44" s="62">
        <f t="shared" si="16"/>
        <v>0</v>
      </c>
      <c r="H44" s="62">
        <f t="shared" si="16"/>
        <v>0</v>
      </c>
      <c r="I44" s="62">
        <f t="shared" si="16"/>
        <v>0</v>
      </c>
      <c r="J44" s="62">
        <f t="shared" si="16"/>
        <v>0</v>
      </c>
      <c r="K44" s="62">
        <f t="shared" si="16"/>
        <v>0</v>
      </c>
      <c r="L44" s="62">
        <f t="shared" si="16"/>
        <v>0</v>
      </c>
      <c r="M44" s="62">
        <f t="shared" si="16"/>
        <v>0</v>
      </c>
      <c r="N44" s="62">
        <f t="shared" si="16"/>
        <v>0</v>
      </c>
      <c r="O44" s="62">
        <f t="shared" si="16"/>
        <v>0</v>
      </c>
      <c r="P44" s="62">
        <f t="shared" si="16"/>
        <v>0</v>
      </c>
      <c r="Q44" s="62">
        <f t="shared" si="16"/>
        <v>0</v>
      </c>
      <c r="R44" s="62">
        <f t="shared" si="16"/>
        <v>0</v>
      </c>
      <c r="S44" s="62">
        <f t="shared" si="16"/>
        <v>0</v>
      </c>
      <c r="T44" s="62">
        <f t="shared" si="16"/>
        <v>0</v>
      </c>
      <c r="U44" s="62">
        <f t="shared" si="16"/>
        <v>0</v>
      </c>
      <c r="V44" s="62">
        <f t="shared" si="16"/>
        <v>0</v>
      </c>
      <c r="W44" s="62">
        <f t="shared" si="16"/>
        <v>0</v>
      </c>
      <c r="X44" s="62">
        <f t="shared" si="16"/>
        <v>0</v>
      </c>
      <c r="Y44" s="62">
        <f t="shared" si="16"/>
        <v>0</v>
      </c>
      <c r="Z44" s="62">
        <f t="shared" si="16"/>
        <v>0</v>
      </c>
      <c r="AA44" s="62">
        <f t="shared" si="16"/>
        <v>0</v>
      </c>
      <c r="AB44" s="62">
        <f t="shared" si="16"/>
        <v>0</v>
      </c>
      <c r="AC44" s="62">
        <f t="shared" si="16"/>
        <v>0</v>
      </c>
      <c r="AD44" s="62">
        <f t="shared" si="16"/>
        <v>0</v>
      </c>
      <c r="AE44" s="62">
        <f t="shared" si="16"/>
        <v>0</v>
      </c>
      <c r="AF44" s="62">
        <f t="shared" si="16"/>
        <v>0</v>
      </c>
      <c r="AG44" s="62">
        <f t="shared" si="16"/>
        <v>0</v>
      </c>
      <c r="AH44" s="62">
        <f t="shared" si="16"/>
        <v>0</v>
      </c>
      <c r="AI44" s="62">
        <f t="shared" si="16"/>
        <v>0</v>
      </c>
      <c r="AJ44" s="62">
        <f t="shared" si="16"/>
        <v>0</v>
      </c>
      <c r="AM44" s="382">
        <f>ROUND(SUM(AM45)-SUM(AM46),0)</f>
        <v>0</v>
      </c>
      <c r="AN44" s="382">
        <f>ROUND(SUM(AN45)-SUM(AN46),0)</f>
        <v>0</v>
      </c>
      <c r="AO44" s="389"/>
      <c r="AP44" s="63"/>
      <c r="AQ44" s="63"/>
      <c r="AR44" s="63"/>
      <c r="AS44" s="63"/>
      <c r="AT44" s="63"/>
      <c r="AU44" s="63"/>
      <c r="AV44" s="63"/>
      <c r="AW44" s="63"/>
      <c r="AX44" s="63"/>
      <c r="AY44" s="390"/>
    </row>
    <row r="45" spans="2:51">
      <c r="B45" s="64" t="s">
        <v>46</v>
      </c>
      <c r="C45" s="4" t="str">
        <f>IF(Kalba="EN",Data2!C70,Data2!B70)</f>
        <v>Paskolos</v>
      </c>
      <c r="D45" s="65">
        <f>F45+NPV(FDN,G45:INDEX(G45:AJ45,PAL))</f>
        <v>0</v>
      </c>
      <c r="E45" s="65">
        <f>SUMIF($F$5:$AJ$5,"&lt;="&amp;PAL,$F45:$AJ45)</f>
        <v>0</v>
      </c>
      <c r="F45" s="78">
        <v>0</v>
      </c>
      <c r="G45" s="78">
        <v>0</v>
      </c>
      <c r="H45" s="78">
        <v>0</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c r="AA45" s="78">
        <v>0</v>
      </c>
      <c r="AB45" s="78">
        <v>0</v>
      </c>
      <c r="AC45" s="78">
        <v>0</v>
      </c>
      <c r="AD45" s="78">
        <v>0</v>
      </c>
      <c r="AE45" s="78">
        <v>0</v>
      </c>
      <c r="AF45" s="78">
        <v>0</v>
      </c>
      <c r="AG45" s="78">
        <v>0</v>
      </c>
      <c r="AH45" s="78">
        <v>0</v>
      </c>
      <c r="AI45" s="78">
        <v>0</v>
      </c>
      <c r="AJ45" s="78">
        <v>0</v>
      </c>
      <c r="AM45" s="383">
        <f>F45+NPV(SDN,G45:INDEX(G45:AJ45,PAL))</f>
        <v>0</v>
      </c>
      <c r="AN45" s="415">
        <f>F45+NPV(SDN,G45:INDEX(G45:AJ45,PAL))</f>
        <v>0</v>
      </c>
      <c r="AO45" s="387">
        <f>IF(COUNTIF(AP45:AY45,"Klaida")&gt;0,1,0)</f>
        <v>0</v>
      </c>
      <c r="AP45" s="59">
        <f>IF(COUNT(F45:INDEX(F45:AJ45,PAL+1))&lt;&gt;PAL+1,"Klaida",0)</f>
        <v>0</v>
      </c>
      <c r="AQ45" s="59"/>
      <c r="AR45" s="59"/>
      <c r="AS45" s="59"/>
      <c r="AT45" s="59"/>
      <c r="AU45" s="59"/>
      <c r="AV45" s="59"/>
      <c r="AW45" s="59"/>
      <c r="AX45" s="59"/>
      <c r="AY45" s="388"/>
    </row>
    <row r="46" spans="2:51">
      <c r="B46" s="64" t="s">
        <v>48</v>
      </c>
      <c r="C46" s="4" t="str">
        <f>IF(Kalba="EN",Data2!C71,Data2!B71)</f>
        <v>Paskolų grąžinimai (išskyrus palūkanas)</v>
      </c>
      <c r="D46" s="65">
        <f>F46+NPV(FDN,G46:INDEX(G46:AJ46,PAL))</f>
        <v>0</v>
      </c>
      <c r="E46" s="65">
        <f>SUMIF($F$5:$AJ$5,"&lt;="&amp;PAL,$F46:$AJ46)</f>
        <v>0</v>
      </c>
      <c r="F46" s="78">
        <v>0</v>
      </c>
      <c r="G46" s="78">
        <v>0</v>
      </c>
      <c r="H46" s="78">
        <v>0</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0</v>
      </c>
      <c r="AE46" s="78">
        <v>0</v>
      </c>
      <c r="AF46" s="78">
        <v>0</v>
      </c>
      <c r="AG46" s="78">
        <v>0</v>
      </c>
      <c r="AH46" s="78">
        <v>0</v>
      </c>
      <c r="AI46" s="78">
        <v>0</v>
      </c>
      <c r="AJ46" s="78">
        <v>0</v>
      </c>
      <c r="AM46" s="383">
        <f>F46+NPV(SDN,G46:INDEX(G46:AJ46,PAL))</f>
        <v>0</v>
      </c>
      <c r="AN46" s="415">
        <f>F46+NPV(SDN,G46:INDEX(G46:AJ46,PAL))</f>
        <v>0</v>
      </c>
      <c r="AO46" s="387">
        <f>IF(COUNTIF(AP46:AY46,"Klaida")&gt;0,1,0)</f>
        <v>0</v>
      </c>
      <c r="AP46" s="59">
        <f>IF(COUNT(F46:INDEX(F46:AJ46,PAL+1))&lt;&gt;PAL+1,"Klaida",0)</f>
        <v>0</v>
      </c>
      <c r="AQ46" s="59"/>
      <c r="AR46" s="59"/>
      <c r="AS46" s="59"/>
      <c r="AT46" s="59"/>
      <c r="AU46" s="59"/>
      <c r="AV46" s="59"/>
      <c r="AW46" s="59"/>
      <c r="AX46" s="59"/>
      <c r="AY46" s="388"/>
    </row>
    <row r="47" spans="2:51" s="61" customFormat="1">
      <c r="B47" s="66" t="s">
        <v>49</v>
      </c>
      <c r="C47" s="5" t="str">
        <f>IF(Kalba="EN",Data2!C$72,Data2!B$72)</f>
        <v>Socialinio ekonominio (SE) poveikio finansinė išraiška</v>
      </c>
      <c r="D47" s="62">
        <f t="shared" ref="D47:AJ47" si="17">SUM(D48)-SUM(D56)</f>
        <v>0</v>
      </c>
      <c r="E47" s="62">
        <f t="shared" si="17"/>
        <v>0</v>
      </c>
      <c r="F47" s="62">
        <f t="shared" si="17"/>
        <v>0</v>
      </c>
      <c r="G47" s="62">
        <f t="shared" si="17"/>
        <v>0</v>
      </c>
      <c r="H47" s="62">
        <f t="shared" si="17"/>
        <v>0</v>
      </c>
      <c r="I47" s="62">
        <f t="shared" si="17"/>
        <v>0</v>
      </c>
      <c r="J47" s="62">
        <f t="shared" si="17"/>
        <v>0</v>
      </c>
      <c r="K47" s="62">
        <f t="shared" si="17"/>
        <v>0</v>
      </c>
      <c r="L47" s="62">
        <f t="shared" si="17"/>
        <v>0</v>
      </c>
      <c r="M47" s="62">
        <f t="shared" si="17"/>
        <v>0</v>
      </c>
      <c r="N47" s="62">
        <f t="shared" si="17"/>
        <v>0</v>
      </c>
      <c r="O47" s="62">
        <f t="shared" si="17"/>
        <v>0</v>
      </c>
      <c r="P47" s="62">
        <f t="shared" si="17"/>
        <v>0</v>
      </c>
      <c r="Q47" s="62">
        <f t="shared" si="17"/>
        <v>0</v>
      </c>
      <c r="R47" s="62">
        <f t="shared" si="17"/>
        <v>0</v>
      </c>
      <c r="S47" s="62">
        <f t="shared" si="17"/>
        <v>0</v>
      </c>
      <c r="T47" s="62">
        <f t="shared" si="17"/>
        <v>0</v>
      </c>
      <c r="U47" s="62">
        <f t="shared" si="17"/>
        <v>0</v>
      </c>
      <c r="V47" s="62">
        <f t="shared" si="17"/>
        <v>0</v>
      </c>
      <c r="W47" s="62">
        <f t="shared" si="17"/>
        <v>0</v>
      </c>
      <c r="X47" s="62">
        <f t="shared" si="17"/>
        <v>0</v>
      </c>
      <c r="Y47" s="62">
        <f t="shared" si="17"/>
        <v>0</v>
      </c>
      <c r="Z47" s="62">
        <f t="shared" si="17"/>
        <v>0</v>
      </c>
      <c r="AA47" s="62">
        <f t="shared" si="17"/>
        <v>0</v>
      </c>
      <c r="AB47" s="62">
        <f t="shared" si="17"/>
        <v>0</v>
      </c>
      <c r="AC47" s="62">
        <f t="shared" si="17"/>
        <v>0</v>
      </c>
      <c r="AD47" s="62">
        <f t="shared" si="17"/>
        <v>0</v>
      </c>
      <c r="AE47" s="62">
        <f t="shared" si="17"/>
        <v>0</v>
      </c>
      <c r="AF47" s="62">
        <f t="shared" si="17"/>
        <v>0</v>
      </c>
      <c r="AG47" s="62">
        <f t="shared" si="17"/>
        <v>0</v>
      </c>
      <c r="AH47" s="62">
        <f t="shared" si="17"/>
        <v>0</v>
      </c>
      <c r="AI47" s="62">
        <f t="shared" si="17"/>
        <v>0</v>
      </c>
      <c r="AJ47" s="62">
        <f t="shared" si="17"/>
        <v>0</v>
      </c>
      <c r="AM47" s="382">
        <f>SUM(AM48)-SUM(AM56)</f>
        <v>0</v>
      </c>
      <c r="AN47" s="382">
        <f>SUM(AN48)-SUM(AN56)</f>
        <v>0</v>
      </c>
      <c r="AO47" s="389"/>
      <c r="AP47" s="63"/>
      <c r="AQ47" s="63"/>
      <c r="AR47" s="63"/>
      <c r="AS47" s="63"/>
      <c r="AT47" s="63"/>
      <c r="AU47" s="63"/>
      <c r="AV47" s="63"/>
      <c r="AW47" s="63"/>
      <c r="AX47" s="63"/>
      <c r="AY47" s="390"/>
    </row>
    <row r="48" spans="2:51" s="61" customFormat="1">
      <c r="B48" s="66" t="s">
        <v>50</v>
      </c>
      <c r="C48" s="5" t="str">
        <f>IF(Kalba="EN",Data2!C$73,Data2!B$73) &amp; " "&amp; IF(Kalba="EN",Data2!C$74,Data2!B$74)</f>
        <v>SE nauda (pasirinkite SE naudos komponentą)</v>
      </c>
      <c r="D48" s="62">
        <f t="shared" ref="D48:AJ48" si="18">ROUND(SUM(D49:D55),0)</f>
        <v>0</v>
      </c>
      <c r="E48" s="62">
        <f t="shared" si="18"/>
        <v>0</v>
      </c>
      <c r="F48" s="62">
        <f t="shared" si="18"/>
        <v>0</v>
      </c>
      <c r="G48" s="62">
        <f t="shared" si="18"/>
        <v>0</v>
      </c>
      <c r="H48" s="62">
        <f t="shared" si="18"/>
        <v>0</v>
      </c>
      <c r="I48" s="62">
        <f t="shared" si="18"/>
        <v>0</v>
      </c>
      <c r="J48" s="62">
        <f t="shared" si="18"/>
        <v>0</v>
      </c>
      <c r="K48" s="62">
        <f t="shared" si="18"/>
        <v>0</v>
      </c>
      <c r="L48" s="62">
        <f t="shared" si="18"/>
        <v>0</v>
      </c>
      <c r="M48" s="62">
        <f t="shared" si="18"/>
        <v>0</v>
      </c>
      <c r="N48" s="62">
        <f t="shared" si="18"/>
        <v>0</v>
      </c>
      <c r="O48" s="62">
        <f t="shared" si="18"/>
        <v>0</v>
      </c>
      <c r="P48" s="62">
        <f t="shared" si="18"/>
        <v>0</v>
      </c>
      <c r="Q48" s="62">
        <f t="shared" si="18"/>
        <v>0</v>
      </c>
      <c r="R48" s="62">
        <f t="shared" si="18"/>
        <v>0</v>
      </c>
      <c r="S48" s="62">
        <f t="shared" si="18"/>
        <v>0</v>
      </c>
      <c r="T48" s="62">
        <f t="shared" si="18"/>
        <v>0</v>
      </c>
      <c r="U48" s="62">
        <f t="shared" si="18"/>
        <v>0</v>
      </c>
      <c r="V48" s="62">
        <f t="shared" si="18"/>
        <v>0</v>
      </c>
      <c r="W48" s="62">
        <f t="shared" si="18"/>
        <v>0</v>
      </c>
      <c r="X48" s="62">
        <f t="shared" si="18"/>
        <v>0</v>
      </c>
      <c r="Y48" s="62">
        <f t="shared" si="18"/>
        <v>0</v>
      </c>
      <c r="Z48" s="62">
        <f t="shared" si="18"/>
        <v>0</v>
      </c>
      <c r="AA48" s="62">
        <f t="shared" si="18"/>
        <v>0</v>
      </c>
      <c r="AB48" s="62">
        <f t="shared" si="18"/>
        <v>0</v>
      </c>
      <c r="AC48" s="62">
        <f t="shared" si="18"/>
        <v>0</v>
      </c>
      <c r="AD48" s="62">
        <f t="shared" si="18"/>
        <v>0</v>
      </c>
      <c r="AE48" s="62">
        <f t="shared" si="18"/>
        <v>0</v>
      </c>
      <c r="AF48" s="62">
        <f t="shared" si="18"/>
        <v>0</v>
      </c>
      <c r="AG48" s="62">
        <f t="shared" si="18"/>
        <v>0</v>
      </c>
      <c r="AH48" s="62">
        <f t="shared" si="18"/>
        <v>0</v>
      </c>
      <c r="AI48" s="62">
        <f t="shared" si="18"/>
        <v>0</v>
      </c>
      <c r="AJ48" s="62">
        <f t="shared" si="18"/>
        <v>0</v>
      </c>
      <c r="AM48" s="382">
        <f>ROUND(SUM(AM49:AM55),0)</f>
        <v>0</v>
      </c>
      <c r="AN48" s="382">
        <f>ROUND(SUM(AN49:AN55),0)</f>
        <v>0</v>
      </c>
      <c r="AO48" s="389"/>
      <c r="AP48" s="63"/>
      <c r="AQ48" s="63"/>
      <c r="AR48" s="63"/>
      <c r="AS48" s="63"/>
      <c r="AT48" s="63"/>
      <c r="AU48" s="63"/>
      <c r="AV48" s="63"/>
      <c r="AW48" s="63"/>
      <c r="AX48" s="63"/>
      <c r="AY48" s="390"/>
    </row>
    <row r="49" spans="2:51">
      <c r="B49" s="199" t="s">
        <v>51</v>
      </c>
      <c r="C49" s="486" t="s">
        <v>69</v>
      </c>
      <c r="D49" s="169">
        <f>F49+NPV(SDN,G49:INDEX(G49:AJ49,PAL))</f>
        <v>0</v>
      </c>
      <c r="E49" s="169">
        <f t="shared" ref="E49:E55" si="19">SUMIF($F$5:$AJ$5,"&lt;="&amp;PAL,$F49:$AJ49)</f>
        <v>0</v>
      </c>
      <c r="F49" s="78">
        <v>0</v>
      </c>
      <c r="G49" s="78">
        <v>0</v>
      </c>
      <c r="H49" s="78">
        <v>0</v>
      </c>
      <c r="I49" s="78">
        <v>0</v>
      </c>
      <c r="J49" s="78">
        <v>0</v>
      </c>
      <c r="K49" s="78">
        <v>0</v>
      </c>
      <c r="L49" s="78">
        <v>0</v>
      </c>
      <c r="M49" s="78">
        <v>0</v>
      </c>
      <c r="N49" s="78">
        <v>0</v>
      </c>
      <c r="O49" s="78">
        <v>0</v>
      </c>
      <c r="P49" s="78">
        <v>0</v>
      </c>
      <c r="Q49" s="78">
        <v>0</v>
      </c>
      <c r="R49" s="78">
        <v>0</v>
      </c>
      <c r="S49" s="78">
        <v>0</v>
      </c>
      <c r="T49" s="78">
        <v>0</v>
      </c>
      <c r="U49" s="78">
        <v>0</v>
      </c>
      <c r="V49" s="78">
        <v>0</v>
      </c>
      <c r="W49" s="78">
        <v>0</v>
      </c>
      <c r="X49" s="78">
        <v>0</v>
      </c>
      <c r="Y49" s="78">
        <v>0</v>
      </c>
      <c r="Z49" s="78">
        <v>0</v>
      </c>
      <c r="AA49" s="78">
        <v>0</v>
      </c>
      <c r="AB49" s="78">
        <v>0</v>
      </c>
      <c r="AC49" s="78">
        <v>0</v>
      </c>
      <c r="AD49" s="78">
        <v>0</v>
      </c>
      <c r="AE49" s="78">
        <v>0</v>
      </c>
      <c r="AF49" s="78">
        <v>0</v>
      </c>
      <c r="AG49" s="78">
        <v>0</v>
      </c>
      <c r="AH49" s="78">
        <v>0</v>
      </c>
      <c r="AI49" s="78">
        <v>0</v>
      </c>
      <c r="AJ49" s="78">
        <v>0</v>
      </c>
      <c r="AM49" s="383">
        <f>F49+NPV(SDN,G49:INDEX(G49:AJ49,PAL))</f>
        <v>0</v>
      </c>
      <c r="AN49" s="415">
        <f>F49+NPV(SDN,G49:INDEX(G49:AJ49,PAL))</f>
        <v>0</v>
      </c>
      <c r="AO49" s="387">
        <f t="shared" ref="AO49:AO55" si="20">IF(COUNTIF(AP49:AY49,"Klaida")&gt;0,1,0)</f>
        <v>0</v>
      </c>
      <c r="AP49" s="59">
        <f>IF(COUNT(F49:INDEX(F49:AJ49,PAL+1))&lt;&gt;PAL+1,"Klaida",0)</f>
        <v>0</v>
      </c>
      <c r="AQ49" s="59"/>
      <c r="AR49" s="59"/>
      <c r="AS49" s="59"/>
      <c r="AT49" s="59"/>
      <c r="AU49" s="59"/>
      <c r="AV49" s="59"/>
      <c r="AW49" s="59"/>
      <c r="AX49" s="59"/>
      <c r="AY49" s="388"/>
    </row>
    <row r="50" spans="2:51">
      <c r="B50" s="199" t="s">
        <v>52</v>
      </c>
      <c r="C50" s="486" t="s">
        <v>69</v>
      </c>
      <c r="D50" s="169">
        <f>F50+NPV(SDN,G50:INDEX(G50:AJ50,PAL))</f>
        <v>0</v>
      </c>
      <c r="E50" s="169">
        <f t="shared" si="19"/>
        <v>0</v>
      </c>
      <c r="F50" s="78">
        <v>0</v>
      </c>
      <c r="G50" s="78">
        <v>0</v>
      </c>
      <c r="H50" s="78">
        <v>0</v>
      </c>
      <c r="I50" s="78">
        <v>0</v>
      </c>
      <c r="J50" s="78">
        <v>0</v>
      </c>
      <c r="K50" s="78">
        <v>0</v>
      </c>
      <c r="L50" s="78">
        <v>0</v>
      </c>
      <c r="M50" s="78">
        <v>0</v>
      </c>
      <c r="N50" s="78">
        <v>0</v>
      </c>
      <c r="O50" s="78">
        <v>0</v>
      </c>
      <c r="P50" s="78">
        <v>0</v>
      </c>
      <c r="Q50" s="78">
        <v>0</v>
      </c>
      <c r="R50" s="78">
        <v>0</v>
      </c>
      <c r="S50" s="78">
        <v>0</v>
      </c>
      <c r="T50" s="78">
        <v>0</v>
      </c>
      <c r="U50" s="78">
        <v>0</v>
      </c>
      <c r="V50" s="78">
        <v>0</v>
      </c>
      <c r="W50" s="78">
        <v>0</v>
      </c>
      <c r="X50" s="78">
        <v>0</v>
      </c>
      <c r="Y50" s="78">
        <v>0</v>
      </c>
      <c r="Z50" s="78">
        <v>0</v>
      </c>
      <c r="AA50" s="78">
        <v>0</v>
      </c>
      <c r="AB50" s="78">
        <v>0</v>
      </c>
      <c r="AC50" s="78">
        <v>0</v>
      </c>
      <c r="AD50" s="78">
        <v>0</v>
      </c>
      <c r="AE50" s="78">
        <v>0</v>
      </c>
      <c r="AF50" s="78">
        <v>0</v>
      </c>
      <c r="AG50" s="78">
        <v>0</v>
      </c>
      <c r="AH50" s="78">
        <v>0</v>
      </c>
      <c r="AI50" s="78">
        <v>0</v>
      </c>
      <c r="AJ50" s="78">
        <v>0</v>
      </c>
      <c r="AM50" s="383">
        <f>F50+NPV(SDN,G50:INDEX(G50:AJ50,PAL))</f>
        <v>0</v>
      </c>
      <c r="AN50" s="415">
        <f>F50+NPV(SDN,G50:INDEX(G50:AJ50,PAL))</f>
        <v>0</v>
      </c>
      <c r="AO50" s="387">
        <f t="shared" si="20"/>
        <v>0</v>
      </c>
      <c r="AP50" s="59">
        <f>IF(COUNT(F50:INDEX(F50:AJ50,PAL+1))&lt;&gt;PAL+1,"Klaida",0)</f>
        <v>0</v>
      </c>
      <c r="AQ50" s="59"/>
      <c r="AR50" s="59"/>
      <c r="AS50" s="59"/>
      <c r="AT50" s="59"/>
      <c r="AU50" s="59"/>
      <c r="AV50" s="59"/>
      <c r="AW50" s="59"/>
      <c r="AX50" s="59"/>
      <c r="AY50" s="388"/>
    </row>
    <row r="51" spans="2:51">
      <c r="B51" s="199" t="s">
        <v>339</v>
      </c>
      <c r="C51" s="486" t="s">
        <v>69</v>
      </c>
      <c r="D51" s="169">
        <f>F51+NPV(SDN,G51:INDEX(G51:AJ51,PAL))</f>
        <v>0</v>
      </c>
      <c r="E51" s="169">
        <f t="shared" si="19"/>
        <v>0</v>
      </c>
      <c r="F51" s="78">
        <v>0</v>
      </c>
      <c r="G51" s="78">
        <v>0</v>
      </c>
      <c r="H51" s="78">
        <v>0</v>
      </c>
      <c r="I51" s="78">
        <v>0</v>
      </c>
      <c r="J51" s="78">
        <v>0</v>
      </c>
      <c r="K51" s="78">
        <v>0</v>
      </c>
      <c r="L51" s="78">
        <v>0</v>
      </c>
      <c r="M51" s="78">
        <v>0</v>
      </c>
      <c r="N51" s="78">
        <v>0</v>
      </c>
      <c r="O51" s="78">
        <v>0</v>
      </c>
      <c r="P51" s="78">
        <v>0</v>
      </c>
      <c r="Q51" s="78">
        <v>0</v>
      </c>
      <c r="R51" s="78">
        <v>0</v>
      </c>
      <c r="S51" s="78">
        <v>0</v>
      </c>
      <c r="T51" s="78">
        <v>0</v>
      </c>
      <c r="U51" s="78">
        <v>0</v>
      </c>
      <c r="V51" s="78">
        <v>0</v>
      </c>
      <c r="W51" s="78">
        <v>0</v>
      </c>
      <c r="X51" s="78">
        <v>0</v>
      </c>
      <c r="Y51" s="78">
        <v>0</v>
      </c>
      <c r="Z51" s="78">
        <v>0</v>
      </c>
      <c r="AA51" s="78">
        <v>0</v>
      </c>
      <c r="AB51" s="78">
        <v>0</v>
      </c>
      <c r="AC51" s="78">
        <v>0</v>
      </c>
      <c r="AD51" s="78">
        <v>0</v>
      </c>
      <c r="AE51" s="78">
        <v>0</v>
      </c>
      <c r="AF51" s="78">
        <v>0</v>
      </c>
      <c r="AG51" s="78">
        <v>0</v>
      </c>
      <c r="AH51" s="78">
        <v>0</v>
      </c>
      <c r="AI51" s="78">
        <v>0</v>
      </c>
      <c r="AJ51" s="78">
        <v>0</v>
      </c>
      <c r="AM51" s="383">
        <f>F51+NPV(SDN,G51:INDEX(G51:AJ51,PAL))</f>
        <v>0</v>
      </c>
      <c r="AN51" s="415">
        <f>F51+NPV(SDN,G51:INDEX(G51:AJ51,PAL))</f>
        <v>0</v>
      </c>
      <c r="AO51" s="387">
        <f t="shared" si="20"/>
        <v>0</v>
      </c>
      <c r="AP51" s="59">
        <f>IF(COUNT(F51:INDEX(F51:AJ51,PAL+1))&lt;&gt;PAL+1,"Klaida",0)</f>
        <v>0</v>
      </c>
      <c r="AQ51" s="59"/>
      <c r="AR51" s="59"/>
      <c r="AS51" s="59"/>
      <c r="AT51" s="59"/>
      <c r="AU51" s="59"/>
      <c r="AV51" s="59"/>
      <c r="AW51" s="59"/>
      <c r="AX51" s="59"/>
      <c r="AY51" s="388"/>
    </row>
    <row r="52" spans="2:51">
      <c r="B52" s="199" t="s">
        <v>340</v>
      </c>
      <c r="C52" s="486" t="s">
        <v>69</v>
      </c>
      <c r="D52" s="169">
        <f>F52+NPV(SDN,G52:INDEX(G52:AJ52,PAL))</f>
        <v>0</v>
      </c>
      <c r="E52" s="169">
        <f t="shared" si="19"/>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M52" s="383">
        <f>F52+NPV(SDN,G52:INDEX(G52:AJ52,PAL))</f>
        <v>0</v>
      </c>
      <c r="AN52" s="415">
        <f>F52+NPV(SDN,G52:INDEX(G52:AJ52,PAL))</f>
        <v>0</v>
      </c>
      <c r="AO52" s="387">
        <f t="shared" si="20"/>
        <v>0</v>
      </c>
      <c r="AP52" s="59">
        <f>IF(COUNT(F52:INDEX(F52:AJ52,PAL+1))&lt;&gt;PAL+1,"Klaida",0)</f>
        <v>0</v>
      </c>
      <c r="AQ52" s="59"/>
      <c r="AR52" s="59"/>
      <c r="AS52" s="59"/>
      <c r="AT52" s="59"/>
      <c r="AU52" s="59"/>
      <c r="AV52" s="59"/>
      <c r="AW52" s="59"/>
      <c r="AX52" s="59"/>
      <c r="AY52" s="388"/>
    </row>
    <row r="53" spans="2:51">
      <c r="B53" s="199" t="s">
        <v>341</v>
      </c>
      <c r="C53" s="486" t="s">
        <v>69</v>
      </c>
      <c r="D53" s="169">
        <f>F53+NPV(SDN,G53:INDEX(G53:AJ53,PAL))</f>
        <v>0</v>
      </c>
      <c r="E53" s="169">
        <f t="shared" si="19"/>
        <v>0</v>
      </c>
      <c r="F53" s="78">
        <v>0</v>
      </c>
      <c r="G53" s="78">
        <v>0</v>
      </c>
      <c r="H53" s="78">
        <v>0</v>
      </c>
      <c r="I53" s="78">
        <v>0</v>
      </c>
      <c r="J53" s="78">
        <v>0</v>
      </c>
      <c r="K53" s="78">
        <v>0</v>
      </c>
      <c r="L53" s="78">
        <v>0</v>
      </c>
      <c r="M53" s="78">
        <v>0</v>
      </c>
      <c r="N53" s="78">
        <v>0</v>
      </c>
      <c r="O53" s="78">
        <v>0</v>
      </c>
      <c r="P53" s="78">
        <v>0</v>
      </c>
      <c r="Q53" s="78">
        <v>0</v>
      </c>
      <c r="R53" s="78">
        <v>0</v>
      </c>
      <c r="S53" s="78">
        <v>0</v>
      </c>
      <c r="T53" s="78">
        <v>0</v>
      </c>
      <c r="U53" s="78">
        <v>0</v>
      </c>
      <c r="V53" s="78">
        <v>0</v>
      </c>
      <c r="W53" s="78">
        <v>0</v>
      </c>
      <c r="X53" s="78">
        <v>0</v>
      </c>
      <c r="Y53" s="78">
        <v>0</v>
      </c>
      <c r="Z53" s="78">
        <v>0</v>
      </c>
      <c r="AA53" s="78">
        <v>0</v>
      </c>
      <c r="AB53" s="78">
        <v>0</v>
      </c>
      <c r="AC53" s="78">
        <v>0</v>
      </c>
      <c r="AD53" s="78">
        <v>0</v>
      </c>
      <c r="AE53" s="78">
        <v>0</v>
      </c>
      <c r="AF53" s="78">
        <v>0</v>
      </c>
      <c r="AG53" s="78">
        <v>0</v>
      </c>
      <c r="AH53" s="78">
        <v>0</v>
      </c>
      <c r="AI53" s="78">
        <v>0</v>
      </c>
      <c r="AJ53" s="78">
        <v>0</v>
      </c>
      <c r="AM53" s="383">
        <f>F53+NPV(SDN,G53:INDEX(G53:AJ53,PAL))</f>
        <v>0</v>
      </c>
      <c r="AN53" s="415">
        <f>F53+NPV(SDN,G53:INDEX(G53:AJ53,PAL))</f>
        <v>0</v>
      </c>
      <c r="AO53" s="387">
        <f t="shared" si="20"/>
        <v>0</v>
      </c>
      <c r="AP53" s="59">
        <f>IF(COUNT(F53:INDEX(F53:AJ53,PAL+1))&lt;&gt;PAL+1,"Klaida",0)</f>
        <v>0</v>
      </c>
      <c r="AQ53" s="59"/>
      <c r="AR53" s="59"/>
      <c r="AS53" s="59"/>
      <c r="AT53" s="59"/>
      <c r="AU53" s="59"/>
      <c r="AV53" s="59"/>
      <c r="AW53" s="59"/>
      <c r="AX53" s="59"/>
      <c r="AY53" s="388"/>
    </row>
    <row r="54" spans="2:51">
      <c r="B54" s="199" t="s">
        <v>342</v>
      </c>
      <c r="C54" s="486" t="s">
        <v>69</v>
      </c>
      <c r="D54" s="169">
        <f>F54+NPV(SDN,G54:INDEX(G54:AJ54,PAL))</f>
        <v>0</v>
      </c>
      <c r="E54" s="169">
        <f t="shared" si="19"/>
        <v>0</v>
      </c>
      <c r="F54" s="78">
        <v>0</v>
      </c>
      <c r="G54" s="78">
        <v>0</v>
      </c>
      <c r="H54" s="78">
        <v>0</v>
      </c>
      <c r="I54" s="78">
        <v>0</v>
      </c>
      <c r="J54" s="78">
        <v>0</v>
      </c>
      <c r="K54" s="78">
        <v>0</v>
      </c>
      <c r="L54" s="78">
        <v>0</v>
      </c>
      <c r="M54" s="78">
        <v>0</v>
      </c>
      <c r="N54" s="78">
        <v>0</v>
      </c>
      <c r="O54" s="78">
        <v>0</v>
      </c>
      <c r="P54" s="78">
        <v>0</v>
      </c>
      <c r="Q54" s="78">
        <v>0</v>
      </c>
      <c r="R54" s="78">
        <v>0</v>
      </c>
      <c r="S54" s="78">
        <v>0</v>
      </c>
      <c r="T54" s="78">
        <v>0</v>
      </c>
      <c r="U54" s="78">
        <v>0</v>
      </c>
      <c r="V54" s="78">
        <v>0</v>
      </c>
      <c r="W54" s="78">
        <v>0</v>
      </c>
      <c r="X54" s="78">
        <v>0</v>
      </c>
      <c r="Y54" s="78">
        <v>0</v>
      </c>
      <c r="Z54" s="78">
        <v>0</v>
      </c>
      <c r="AA54" s="78">
        <v>0</v>
      </c>
      <c r="AB54" s="78">
        <v>0</v>
      </c>
      <c r="AC54" s="78">
        <v>0</v>
      </c>
      <c r="AD54" s="78">
        <v>0</v>
      </c>
      <c r="AE54" s="78">
        <v>0</v>
      </c>
      <c r="AF54" s="78">
        <v>0</v>
      </c>
      <c r="AG54" s="78">
        <v>0</v>
      </c>
      <c r="AH54" s="78">
        <v>0</v>
      </c>
      <c r="AI54" s="78">
        <v>0</v>
      </c>
      <c r="AJ54" s="78">
        <v>0</v>
      </c>
      <c r="AM54" s="383">
        <f>F54+NPV(SDN,G54:INDEX(G54:AJ54,PAL))</f>
        <v>0</v>
      </c>
      <c r="AN54" s="415">
        <f>F54+NPV(SDN,G54:INDEX(G54:AJ54,PAL))</f>
        <v>0</v>
      </c>
      <c r="AO54" s="387">
        <f t="shared" si="20"/>
        <v>0</v>
      </c>
      <c r="AP54" s="59">
        <f>IF(COUNT(F54:INDEX(F54:AJ54,PAL+1))&lt;&gt;PAL+1,"Klaida",0)</f>
        <v>0</v>
      </c>
      <c r="AQ54" s="59"/>
      <c r="AR54" s="59"/>
      <c r="AS54" s="59"/>
      <c r="AT54" s="59"/>
      <c r="AU54" s="59"/>
      <c r="AV54" s="59"/>
      <c r="AW54" s="59"/>
      <c r="AX54" s="59"/>
      <c r="AY54" s="388"/>
    </row>
    <row r="55" spans="2:51">
      <c r="B55" s="199" t="s">
        <v>343</v>
      </c>
      <c r="C55" s="486" t="s">
        <v>69</v>
      </c>
      <c r="D55" s="169">
        <f>F55+NPV(SDN,G55:INDEX(G55:AJ55,PAL))</f>
        <v>0</v>
      </c>
      <c r="E55" s="169">
        <f t="shared" si="19"/>
        <v>0</v>
      </c>
      <c r="F55" s="78">
        <v>0</v>
      </c>
      <c r="G55" s="78">
        <v>0</v>
      </c>
      <c r="H55" s="78">
        <v>0</v>
      </c>
      <c r="I55" s="78">
        <v>0</v>
      </c>
      <c r="J55" s="78">
        <v>0</v>
      </c>
      <c r="K55" s="78">
        <v>0</v>
      </c>
      <c r="L55" s="78">
        <v>0</v>
      </c>
      <c r="M55" s="78">
        <v>0</v>
      </c>
      <c r="N55" s="78">
        <v>0</v>
      </c>
      <c r="O55" s="78">
        <v>0</v>
      </c>
      <c r="P55" s="78">
        <v>0</v>
      </c>
      <c r="Q55" s="78">
        <v>0</v>
      </c>
      <c r="R55" s="78">
        <v>0</v>
      </c>
      <c r="S55" s="78">
        <v>0</v>
      </c>
      <c r="T55" s="78">
        <v>0</v>
      </c>
      <c r="U55" s="78">
        <v>0</v>
      </c>
      <c r="V55" s="78">
        <v>0</v>
      </c>
      <c r="W55" s="78">
        <v>0</v>
      </c>
      <c r="X55" s="78">
        <v>0</v>
      </c>
      <c r="Y55" s="78">
        <v>0</v>
      </c>
      <c r="Z55" s="78">
        <v>0</v>
      </c>
      <c r="AA55" s="78">
        <v>0</v>
      </c>
      <c r="AB55" s="78">
        <v>0</v>
      </c>
      <c r="AC55" s="78">
        <v>0</v>
      </c>
      <c r="AD55" s="78">
        <v>0</v>
      </c>
      <c r="AE55" s="78">
        <v>0</v>
      </c>
      <c r="AF55" s="78">
        <v>0</v>
      </c>
      <c r="AG55" s="78">
        <v>0</v>
      </c>
      <c r="AH55" s="78">
        <v>0</v>
      </c>
      <c r="AI55" s="78">
        <v>0</v>
      </c>
      <c r="AJ55" s="78">
        <v>0</v>
      </c>
      <c r="AM55" s="383">
        <f>F55+NPV(SDN,G55:INDEX(G55:AJ55,PAL))</f>
        <v>0</v>
      </c>
      <c r="AN55" s="415">
        <f>F55+NPV(SDN,G55:INDEX(G55:AJ55,PAL))</f>
        <v>0</v>
      </c>
      <c r="AO55" s="387">
        <f t="shared" si="20"/>
        <v>0</v>
      </c>
      <c r="AP55" s="59">
        <f>IF(COUNT(F55:INDEX(F55:AJ55,PAL+1))&lt;&gt;PAL+1,"Klaida",0)</f>
        <v>0</v>
      </c>
      <c r="AQ55" s="59"/>
      <c r="AR55" s="59"/>
      <c r="AS55" s="59"/>
      <c r="AT55" s="59"/>
      <c r="AU55" s="59"/>
      <c r="AV55" s="59"/>
      <c r="AW55" s="59"/>
      <c r="AX55" s="59"/>
      <c r="AY55" s="388"/>
    </row>
    <row r="56" spans="2:51">
      <c r="B56" s="66" t="s">
        <v>53</v>
      </c>
      <c r="C56" s="180" t="str">
        <f>IF(Kalba="EN",Data2!C$76,Data2!B$76) &amp; " "&amp; IF(Kalba="EN",Data2!C$77,Data2!B$77)</f>
        <v>SE žala (pasirinkite SE žalos komponentą)</v>
      </c>
      <c r="D56" s="62">
        <f>ROUND(SUM(D57:D59),0)</f>
        <v>0</v>
      </c>
      <c r="E56" s="62">
        <f>ROUND(SUM(E57:E59),0)</f>
        <v>0</v>
      </c>
      <c r="F56" s="170">
        <f>ROUND(SUM(F57:F59),0)</f>
        <v>0</v>
      </c>
      <c r="G56" s="170">
        <f t="shared" ref="G56:AJ56" si="21">ROUND(SUM(G57:G59),0)</f>
        <v>0</v>
      </c>
      <c r="H56" s="170">
        <f t="shared" si="21"/>
        <v>0</v>
      </c>
      <c r="I56" s="170">
        <f t="shared" si="21"/>
        <v>0</v>
      </c>
      <c r="J56" s="170">
        <f t="shared" si="21"/>
        <v>0</v>
      </c>
      <c r="K56" s="170">
        <f t="shared" si="21"/>
        <v>0</v>
      </c>
      <c r="L56" s="170">
        <f t="shared" si="21"/>
        <v>0</v>
      </c>
      <c r="M56" s="170">
        <f t="shared" si="21"/>
        <v>0</v>
      </c>
      <c r="N56" s="170">
        <f t="shared" si="21"/>
        <v>0</v>
      </c>
      <c r="O56" s="170">
        <f t="shared" si="21"/>
        <v>0</v>
      </c>
      <c r="P56" s="170">
        <f t="shared" si="21"/>
        <v>0</v>
      </c>
      <c r="Q56" s="170">
        <f t="shared" si="21"/>
        <v>0</v>
      </c>
      <c r="R56" s="170">
        <f t="shared" si="21"/>
        <v>0</v>
      </c>
      <c r="S56" s="170">
        <f t="shared" si="21"/>
        <v>0</v>
      </c>
      <c r="T56" s="170">
        <f t="shared" si="21"/>
        <v>0</v>
      </c>
      <c r="U56" s="170">
        <f t="shared" si="21"/>
        <v>0</v>
      </c>
      <c r="V56" s="170">
        <f t="shared" si="21"/>
        <v>0</v>
      </c>
      <c r="W56" s="170">
        <f t="shared" si="21"/>
        <v>0</v>
      </c>
      <c r="X56" s="170">
        <f t="shared" si="21"/>
        <v>0</v>
      </c>
      <c r="Y56" s="170">
        <f t="shared" si="21"/>
        <v>0</v>
      </c>
      <c r="Z56" s="170">
        <f t="shared" si="21"/>
        <v>0</v>
      </c>
      <c r="AA56" s="170">
        <f t="shared" si="21"/>
        <v>0</v>
      </c>
      <c r="AB56" s="170">
        <f t="shared" si="21"/>
        <v>0</v>
      </c>
      <c r="AC56" s="170">
        <f t="shared" si="21"/>
        <v>0</v>
      </c>
      <c r="AD56" s="170">
        <f t="shared" si="21"/>
        <v>0</v>
      </c>
      <c r="AE56" s="170">
        <f t="shared" si="21"/>
        <v>0</v>
      </c>
      <c r="AF56" s="170">
        <f t="shared" si="21"/>
        <v>0</v>
      </c>
      <c r="AG56" s="170">
        <f t="shared" si="21"/>
        <v>0</v>
      </c>
      <c r="AH56" s="170">
        <f t="shared" si="21"/>
        <v>0</v>
      </c>
      <c r="AI56" s="170">
        <f t="shared" si="21"/>
        <v>0</v>
      </c>
      <c r="AJ56" s="170">
        <f t="shared" si="21"/>
        <v>0</v>
      </c>
      <c r="AM56" s="382">
        <f>ROUND(SUM(AM57:AM59),0)</f>
        <v>0</v>
      </c>
      <c r="AN56" s="382">
        <f>F56+NPV(SDN,G56:INDEX(G56:AJ56,PAL))</f>
        <v>0</v>
      </c>
      <c r="AO56" s="387"/>
      <c r="AP56" s="59"/>
      <c r="AQ56" s="59"/>
      <c r="AR56" s="59"/>
      <c r="AS56" s="59"/>
      <c r="AT56" s="59"/>
      <c r="AU56" s="59"/>
      <c r="AV56" s="59"/>
      <c r="AW56" s="59"/>
      <c r="AX56" s="59"/>
      <c r="AY56" s="388"/>
    </row>
    <row r="57" spans="2:51">
      <c r="B57" s="199" t="s">
        <v>344</v>
      </c>
      <c r="C57" s="486" t="s">
        <v>69</v>
      </c>
      <c r="D57" s="65">
        <f>F57+NPV(SDN,G57:INDEX(G57:AJ57,PAL))</f>
        <v>0</v>
      </c>
      <c r="E57" s="65">
        <f>SUMIF($F$5:$AJ$5,"&lt;="&amp;PAL,$F57:$AJ57)</f>
        <v>0</v>
      </c>
      <c r="F57" s="78">
        <v>0</v>
      </c>
      <c r="G57" s="78">
        <v>0</v>
      </c>
      <c r="H57" s="78">
        <v>0</v>
      </c>
      <c r="I57" s="78">
        <v>0</v>
      </c>
      <c r="J57" s="78">
        <v>0</v>
      </c>
      <c r="K57" s="78">
        <v>0</v>
      </c>
      <c r="L57" s="78">
        <v>0</v>
      </c>
      <c r="M57" s="78">
        <v>0</v>
      </c>
      <c r="N57" s="78">
        <v>0</v>
      </c>
      <c r="O57" s="78">
        <v>0</v>
      </c>
      <c r="P57" s="78">
        <v>0</v>
      </c>
      <c r="Q57" s="78">
        <v>0</v>
      </c>
      <c r="R57" s="78">
        <v>0</v>
      </c>
      <c r="S57" s="78">
        <v>0</v>
      </c>
      <c r="T57" s="78">
        <v>0</v>
      </c>
      <c r="U57" s="78">
        <v>0</v>
      </c>
      <c r="V57" s="78">
        <v>0</v>
      </c>
      <c r="W57" s="78">
        <v>0</v>
      </c>
      <c r="X57" s="78">
        <v>0</v>
      </c>
      <c r="Y57" s="78">
        <v>0</v>
      </c>
      <c r="Z57" s="78">
        <v>0</v>
      </c>
      <c r="AA57" s="78">
        <v>0</v>
      </c>
      <c r="AB57" s="78">
        <v>0</v>
      </c>
      <c r="AC57" s="78">
        <v>0</v>
      </c>
      <c r="AD57" s="78">
        <v>0</v>
      </c>
      <c r="AE57" s="78">
        <v>0</v>
      </c>
      <c r="AF57" s="78">
        <v>0</v>
      </c>
      <c r="AG57" s="78">
        <v>0</v>
      </c>
      <c r="AH57" s="78">
        <v>0</v>
      </c>
      <c r="AI57" s="78">
        <v>0</v>
      </c>
      <c r="AJ57" s="78">
        <v>0</v>
      </c>
      <c r="AM57" s="383">
        <f>F57+NPV(SDN,G57:INDEX(G57:AJ57,PAL))</f>
        <v>0</v>
      </c>
      <c r="AN57" s="415">
        <f>F57+NPV(SDN,G57:INDEX(G57:AJ57,PAL))</f>
        <v>0</v>
      </c>
      <c r="AO57" s="387">
        <f>IF(COUNTIF(AP57:AY57,"Klaida")&gt;0,1,0)</f>
        <v>0</v>
      </c>
      <c r="AP57" s="59">
        <f>IF(COUNT(F57:INDEX(F57:AJ57,PAL+1))&lt;&gt;PAL+1,"Klaida",0)</f>
        <v>0</v>
      </c>
      <c r="AQ57" s="59"/>
      <c r="AR57" s="59"/>
      <c r="AS57" s="59"/>
      <c r="AT57" s="59"/>
      <c r="AU57" s="59"/>
      <c r="AV57" s="59"/>
      <c r="AW57" s="59"/>
      <c r="AX57" s="59"/>
      <c r="AY57" s="388"/>
    </row>
    <row r="58" spans="2:51">
      <c r="B58" s="199" t="s">
        <v>345</v>
      </c>
      <c r="C58" s="486" t="s">
        <v>69</v>
      </c>
      <c r="D58" s="65">
        <f>F58+NPV(SDN,G58:INDEX(G58:AJ58,PAL))</f>
        <v>0</v>
      </c>
      <c r="E58" s="65">
        <f>SUMIF($F$5:$AJ$5,"&lt;="&amp;PAL,$F58:$AJ58)</f>
        <v>0</v>
      </c>
      <c r="F58" s="78">
        <v>0</v>
      </c>
      <c r="G58" s="78">
        <v>0</v>
      </c>
      <c r="H58" s="78">
        <v>0</v>
      </c>
      <c r="I58" s="78">
        <v>0</v>
      </c>
      <c r="J58" s="78">
        <v>0</v>
      </c>
      <c r="K58" s="78">
        <v>0</v>
      </c>
      <c r="L58" s="78">
        <v>0</v>
      </c>
      <c r="M58" s="78">
        <v>0</v>
      </c>
      <c r="N58" s="78">
        <v>0</v>
      </c>
      <c r="O58" s="78">
        <v>0</v>
      </c>
      <c r="P58" s="78">
        <v>0</v>
      </c>
      <c r="Q58" s="78">
        <v>0</v>
      </c>
      <c r="R58" s="78">
        <v>0</v>
      </c>
      <c r="S58" s="78">
        <v>0</v>
      </c>
      <c r="T58" s="78">
        <v>0</v>
      </c>
      <c r="U58" s="78">
        <v>0</v>
      </c>
      <c r="V58" s="78">
        <v>0</v>
      </c>
      <c r="W58" s="78">
        <v>0</v>
      </c>
      <c r="X58" s="78">
        <v>0</v>
      </c>
      <c r="Y58" s="78">
        <v>0</v>
      </c>
      <c r="Z58" s="78">
        <v>0</v>
      </c>
      <c r="AA58" s="78">
        <v>0</v>
      </c>
      <c r="AB58" s="78">
        <v>0</v>
      </c>
      <c r="AC58" s="78">
        <v>0</v>
      </c>
      <c r="AD58" s="78">
        <v>0</v>
      </c>
      <c r="AE58" s="78">
        <v>0</v>
      </c>
      <c r="AF58" s="78">
        <v>0</v>
      </c>
      <c r="AG58" s="78">
        <v>0</v>
      </c>
      <c r="AH58" s="78">
        <v>0</v>
      </c>
      <c r="AI58" s="78">
        <v>0</v>
      </c>
      <c r="AJ58" s="78">
        <v>0</v>
      </c>
      <c r="AM58" s="383">
        <f>F58+NPV(SDN,G58:INDEX(G58:AJ58,PAL))</f>
        <v>0</v>
      </c>
      <c r="AN58" s="415">
        <f>F58+NPV(SDN,G58:INDEX(G58:AJ58,PAL))</f>
        <v>0</v>
      </c>
      <c r="AO58" s="387">
        <f>IF(COUNTIF(AP58:AY58,"Klaida")&gt;0,1,0)</f>
        <v>0</v>
      </c>
      <c r="AP58" s="59">
        <f>IF(COUNT(F58:INDEX(F58:AJ58,PAL+1))&lt;&gt;PAL+1,"Klaida",0)</f>
        <v>0</v>
      </c>
      <c r="AQ58" s="59"/>
      <c r="AR58" s="59"/>
      <c r="AS58" s="59"/>
      <c r="AT58" s="59"/>
      <c r="AU58" s="59"/>
      <c r="AV58" s="59"/>
      <c r="AW58" s="59"/>
      <c r="AX58" s="59"/>
      <c r="AY58" s="388"/>
    </row>
    <row r="59" spans="2:51" ht="13.5" thickBot="1">
      <c r="B59" s="199" t="s">
        <v>346</v>
      </c>
      <c r="C59" s="486" t="s">
        <v>69</v>
      </c>
      <c r="D59" s="65">
        <f>F59+NPV(SDN,G59:INDEX(G59:AJ59,PAL))</f>
        <v>0</v>
      </c>
      <c r="E59" s="65">
        <f>SUMIF($F$5:$AJ$5,"&lt;="&amp;PAL,$F59:$AJ59)</f>
        <v>0</v>
      </c>
      <c r="F59" s="78">
        <v>0</v>
      </c>
      <c r="G59" s="78">
        <v>0</v>
      </c>
      <c r="H59" s="78">
        <v>0</v>
      </c>
      <c r="I59" s="78">
        <v>0</v>
      </c>
      <c r="J59" s="78">
        <v>0</v>
      </c>
      <c r="K59" s="78">
        <v>0</v>
      </c>
      <c r="L59" s="78">
        <v>0</v>
      </c>
      <c r="M59" s="78">
        <v>0</v>
      </c>
      <c r="N59" s="78">
        <v>0</v>
      </c>
      <c r="O59" s="78">
        <v>0</v>
      </c>
      <c r="P59" s="78">
        <v>0</v>
      </c>
      <c r="Q59" s="78">
        <v>0</v>
      </c>
      <c r="R59" s="78">
        <v>0</v>
      </c>
      <c r="S59" s="78">
        <v>0</v>
      </c>
      <c r="T59" s="78">
        <v>0</v>
      </c>
      <c r="U59" s="78">
        <v>0</v>
      </c>
      <c r="V59" s="78">
        <v>0</v>
      </c>
      <c r="W59" s="78">
        <v>0</v>
      </c>
      <c r="X59" s="78">
        <v>0</v>
      </c>
      <c r="Y59" s="78">
        <v>0</v>
      </c>
      <c r="Z59" s="78">
        <v>0</v>
      </c>
      <c r="AA59" s="78">
        <v>0</v>
      </c>
      <c r="AB59" s="78">
        <v>0</v>
      </c>
      <c r="AC59" s="78">
        <v>0</v>
      </c>
      <c r="AD59" s="78">
        <v>0</v>
      </c>
      <c r="AE59" s="78">
        <v>0</v>
      </c>
      <c r="AF59" s="78">
        <v>0</v>
      </c>
      <c r="AG59" s="78">
        <v>0</v>
      </c>
      <c r="AH59" s="78">
        <v>0</v>
      </c>
      <c r="AI59" s="78">
        <v>0</v>
      </c>
      <c r="AJ59" s="78">
        <v>0</v>
      </c>
      <c r="AM59" s="394">
        <f>F59+NPV(SDN,G59:INDEX(G59:AJ59,PAL))</f>
        <v>0</v>
      </c>
      <c r="AN59" s="416">
        <f>F59+NPV(SDN,G59:INDEX(G59:AJ59,PAL))</f>
        <v>0</v>
      </c>
      <c r="AO59" s="391">
        <f>IF(COUNTIF(AP59:AY59,"Klaida")&gt;0,1,0)</f>
        <v>0</v>
      </c>
      <c r="AP59" s="392">
        <f>IF(COUNT(F59:INDEX(F59:AJ59,PAL+1))&lt;&gt;PAL+1,"Klaida",0)</f>
        <v>0</v>
      </c>
      <c r="AQ59" s="392"/>
      <c r="AR59" s="392"/>
      <c r="AS59" s="392"/>
      <c r="AT59" s="392"/>
      <c r="AU59" s="392"/>
      <c r="AV59" s="392"/>
      <c r="AW59" s="392"/>
      <c r="AX59" s="392"/>
      <c r="AY59" s="393"/>
    </row>
    <row r="60" spans="2:51"/>
    <row r="61" spans="2:51">
      <c r="C61" s="404" t="str">
        <f>IF(Kalba="EN",Data2!C79,Data2!B79)</f>
        <v>Finansinės analizės (FA) rodiklių apskaičiavimas</v>
      </c>
      <c r="D61" s="208"/>
      <c r="E61" s="208"/>
      <c r="F61" s="208"/>
      <c r="G61" s="208"/>
      <c r="H61" s="208"/>
      <c r="I61" s="208"/>
      <c r="J61" s="208"/>
      <c r="K61" s="208"/>
      <c r="L61" s="208"/>
      <c r="M61" s="208"/>
      <c r="N61" s="208"/>
      <c r="O61" s="208"/>
      <c r="P61" s="208"/>
      <c r="Q61" s="208"/>
      <c r="R61" s="208"/>
      <c r="S61" s="208"/>
      <c r="T61" s="208"/>
      <c r="U61" s="208"/>
      <c r="V61" s="208"/>
      <c r="W61" s="208"/>
      <c r="X61" s="208"/>
      <c r="Y61" s="208"/>
      <c r="Z61" s="208"/>
      <c r="AA61" s="208"/>
      <c r="AB61" s="208"/>
      <c r="AC61" s="208"/>
      <c r="AD61" s="208"/>
      <c r="AE61" s="208"/>
      <c r="AF61" s="208"/>
      <c r="AG61" s="208"/>
      <c r="AH61" s="208"/>
      <c r="AI61" s="208"/>
      <c r="AJ61" s="208"/>
    </row>
    <row r="62" spans="2:51">
      <c r="C62" s="68" t="str">
        <f>IF(Kalba="EN",Data2!C80,Data2!B80)</f>
        <v>FA rodiklių investicijoms lėšų srautas (realiąja išraiška)</v>
      </c>
      <c r="D62" s="69"/>
      <c r="E62" s="69"/>
      <c r="F62" s="65">
        <f t="shared" ref="F62:AJ62" si="22">ROUND(SUM(F16:F17)-SUM(F7,F22),0)</f>
        <v>0</v>
      </c>
      <c r="G62" s="65">
        <f t="shared" si="22"/>
        <v>0</v>
      </c>
      <c r="H62" s="65">
        <f t="shared" si="22"/>
        <v>0</v>
      </c>
      <c r="I62" s="65">
        <f t="shared" si="22"/>
        <v>0</v>
      </c>
      <c r="J62" s="65">
        <f t="shared" si="22"/>
        <v>0</v>
      </c>
      <c r="K62" s="65">
        <f t="shared" si="22"/>
        <v>0</v>
      </c>
      <c r="L62" s="65">
        <f t="shared" si="22"/>
        <v>0</v>
      </c>
      <c r="M62" s="65">
        <f t="shared" si="22"/>
        <v>0</v>
      </c>
      <c r="N62" s="65">
        <f t="shared" si="22"/>
        <v>0</v>
      </c>
      <c r="O62" s="65">
        <f t="shared" si="22"/>
        <v>0</v>
      </c>
      <c r="P62" s="65">
        <f t="shared" si="22"/>
        <v>0</v>
      </c>
      <c r="Q62" s="65">
        <f t="shared" si="22"/>
        <v>0</v>
      </c>
      <c r="R62" s="65">
        <f t="shared" si="22"/>
        <v>0</v>
      </c>
      <c r="S62" s="65">
        <f t="shared" si="22"/>
        <v>0</v>
      </c>
      <c r="T62" s="65">
        <f t="shared" si="22"/>
        <v>0</v>
      </c>
      <c r="U62" s="65">
        <f t="shared" si="22"/>
        <v>0</v>
      </c>
      <c r="V62" s="65">
        <f t="shared" si="22"/>
        <v>0</v>
      </c>
      <c r="W62" s="65">
        <f t="shared" si="22"/>
        <v>0</v>
      </c>
      <c r="X62" s="65">
        <f t="shared" si="22"/>
        <v>0</v>
      </c>
      <c r="Y62" s="65">
        <f t="shared" si="22"/>
        <v>0</v>
      </c>
      <c r="Z62" s="65">
        <f t="shared" si="22"/>
        <v>0</v>
      </c>
      <c r="AA62" s="65">
        <f t="shared" si="22"/>
        <v>0</v>
      </c>
      <c r="AB62" s="65">
        <f t="shared" si="22"/>
        <v>0</v>
      </c>
      <c r="AC62" s="65">
        <f t="shared" si="22"/>
        <v>0</v>
      </c>
      <c r="AD62" s="65">
        <f t="shared" si="22"/>
        <v>0</v>
      </c>
      <c r="AE62" s="65">
        <f t="shared" si="22"/>
        <v>0</v>
      </c>
      <c r="AF62" s="65">
        <f t="shared" si="22"/>
        <v>0</v>
      </c>
      <c r="AG62" s="65">
        <f t="shared" si="22"/>
        <v>0</v>
      </c>
      <c r="AH62" s="65">
        <f t="shared" si="22"/>
        <v>0</v>
      </c>
      <c r="AI62" s="65">
        <f t="shared" si="22"/>
        <v>0</v>
      </c>
      <c r="AJ62" s="65">
        <f t="shared" si="22"/>
        <v>0</v>
      </c>
    </row>
    <row r="63" spans="2:51">
      <c r="C63" s="68" t="str">
        <f>IF(Kalba="EN",Data2!C82,Data2!B82)</f>
        <v>Suminis finansinio gyvybingumo lėšų srautas (realiąja išraiška)</v>
      </c>
      <c r="D63" s="70"/>
      <c r="E63" s="70"/>
      <c r="F63" s="65">
        <f>ROUND(SUM(F17,F35)-SUM(F7,F21,F30),0)</f>
        <v>0</v>
      </c>
      <c r="G63" s="65">
        <f t="shared" ref="G63:AJ63" si="23">ROUND(SUM(G17,G35)-SUM(G7,G21,G30)+F63,0)</f>
        <v>0</v>
      </c>
      <c r="H63" s="65">
        <f t="shared" si="23"/>
        <v>0</v>
      </c>
      <c r="I63" s="65">
        <f t="shared" si="23"/>
        <v>0</v>
      </c>
      <c r="J63" s="65">
        <f t="shared" si="23"/>
        <v>0</v>
      </c>
      <c r="K63" s="65">
        <f t="shared" si="23"/>
        <v>0</v>
      </c>
      <c r="L63" s="65">
        <f t="shared" si="23"/>
        <v>0</v>
      </c>
      <c r="M63" s="65">
        <f t="shared" si="23"/>
        <v>0</v>
      </c>
      <c r="N63" s="65">
        <f t="shared" si="23"/>
        <v>0</v>
      </c>
      <c r="O63" s="65">
        <f t="shared" si="23"/>
        <v>0</v>
      </c>
      <c r="P63" s="65">
        <f t="shared" si="23"/>
        <v>0</v>
      </c>
      <c r="Q63" s="65">
        <f t="shared" si="23"/>
        <v>0</v>
      </c>
      <c r="R63" s="65">
        <f t="shared" si="23"/>
        <v>0</v>
      </c>
      <c r="S63" s="65">
        <f t="shared" si="23"/>
        <v>0</v>
      </c>
      <c r="T63" s="65">
        <f t="shared" si="23"/>
        <v>0</v>
      </c>
      <c r="U63" s="65">
        <f t="shared" si="23"/>
        <v>0</v>
      </c>
      <c r="V63" s="65">
        <f t="shared" si="23"/>
        <v>0</v>
      </c>
      <c r="W63" s="65">
        <f t="shared" si="23"/>
        <v>0</v>
      </c>
      <c r="X63" s="65">
        <f t="shared" si="23"/>
        <v>0</v>
      </c>
      <c r="Y63" s="65">
        <f t="shared" si="23"/>
        <v>0</v>
      </c>
      <c r="Z63" s="65">
        <f t="shared" si="23"/>
        <v>0</v>
      </c>
      <c r="AA63" s="65">
        <f t="shared" si="23"/>
        <v>0</v>
      </c>
      <c r="AB63" s="65">
        <f t="shared" si="23"/>
        <v>0</v>
      </c>
      <c r="AC63" s="65">
        <f t="shared" si="23"/>
        <v>0</v>
      </c>
      <c r="AD63" s="65">
        <f t="shared" si="23"/>
        <v>0</v>
      </c>
      <c r="AE63" s="65">
        <f t="shared" si="23"/>
        <v>0</v>
      </c>
      <c r="AF63" s="65">
        <f t="shared" si="23"/>
        <v>0</v>
      </c>
      <c r="AG63" s="65">
        <f t="shared" si="23"/>
        <v>0</v>
      </c>
      <c r="AH63" s="65">
        <f t="shared" si="23"/>
        <v>0</v>
      </c>
      <c r="AI63" s="65">
        <f t="shared" si="23"/>
        <v>0</v>
      </c>
      <c r="AJ63" s="65">
        <f t="shared" si="23"/>
        <v>0</v>
      </c>
    </row>
    <row r="64" spans="2:51">
      <c r="C64" s="68" t="str">
        <f>IF(Kalba="EN",Data2!C84,Data2!B84)</f>
        <v>FA rodiklių kapitalui lėšų srautas (realiąja išraiška)</v>
      </c>
      <c r="D64" s="69"/>
      <c r="E64" s="69"/>
      <c r="F64" s="65">
        <f t="shared" ref="F64:AJ64" si="24">SUM(F16,F17)-SUM(F21,F38,F40,F41,F46)+IF(AND(F5&gt;Investiciju_metu_skaicius,F22&gt;0,SUM(F38:F40,F41,F44)&gt;0),MIN(F22,SUM(F38:F40,F41,F44)),0)</f>
        <v>0</v>
      </c>
      <c r="G64" s="65">
        <f t="shared" si="24"/>
        <v>0</v>
      </c>
      <c r="H64" s="65">
        <f t="shared" si="24"/>
        <v>0</v>
      </c>
      <c r="I64" s="65">
        <f t="shared" si="24"/>
        <v>0</v>
      </c>
      <c r="J64" s="65">
        <f t="shared" si="24"/>
        <v>0</v>
      </c>
      <c r="K64" s="65">
        <f t="shared" si="24"/>
        <v>0</v>
      </c>
      <c r="L64" s="65">
        <f t="shared" si="24"/>
        <v>0</v>
      </c>
      <c r="M64" s="65">
        <f t="shared" si="24"/>
        <v>0</v>
      </c>
      <c r="N64" s="65">
        <f t="shared" si="24"/>
        <v>0</v>
      </c>
      <c r="O64" s="65">
        <f t="shared" si="24"/>
        <v>0</v>
      </c>
      <c r="P64" s="65">
        <f t="shared" si="24"/>
        <v>0</v>
      </c>
      <c r="Q64" s="65">
        <f t="shared" si="24"/>
        <v>0</v>
      </c>
      <c r="R64" s="65">
        <f t="shared" si="24"/>
        <v>0</v>
      </c>
      <c r="S64" s="65">
        <f t="shared" si="24"/>
        <v>0</v>
      </c>
      <c r="T64" s="65">
        <f t="shared" si="24"/>
        <v>0</v>
      </c>
      <c r="U64" s="65">
        <f t="shared" si="24"/>
        <v>0</v>
      </c>
      <c r="V64" s="65">
        <f t="shared" si="24"/>
        <v>0</v>
      </c>
      <c r="W64" s="65">
        <f t="shared" si="24"/>
        <v>0</v>
      </c>
      <c r="X64" s="65">
        <f t="shared" si="24"/>
        <v>0</v>
      </c>
      <c r="Y64" s="65">
        <f t="shared" si="24"/>
        <v>0</v>
      </c>
      <c r="Z64" s="65">
        <f t="shared" si="24"/>
        <v>0</v>
      </c>
      <c r="AA64" s="65">
        <f t="shared" si="24"/>
        <v>0</v>
      </c>
      <c r="AB64" s="65">
        <f t="shared" si="24"/>
        <v>0</v>
      </c>
      <c r="AC64" s="65">
        <f t="shared" si="24"/>
        <v>0</v>
      </c>
      <c r="AD64" s="65">
        <f t="shared" si="24"/>
        <v>0</v>
      </c>
      <c r="AE64" s="65">
        <f t="shared" si="24"/>
        <v>0</v>
      </c>
      <c r="AF64" s="65">
        <f t="shared" si="24"/>
        <v>0</v>
      </c>
      <c r="AG64" s="65">
        <f t="shared" si="24"/>
        <v>0</v>
      </c>
      <c r="AH64" s="65">
        <f t="shared" si="24"/>
        <v>0</v>
      </c>
      <c r="AI64" s="65">
        <f t="shared" si="24"/>
        <v>0</v>
      </c>
      <c r="AJ64" s="65">
        <f t="shared" si="24"/>
        <v>0</v>
      </c>
    </row>
    <row r="65" spans="3:36">
      <c r="C65" s="68" t="str">
        <f>IF(Kalba="EN",Data2!C86,Data2!B86)</f>
        <v>Finansinė grynoji dabartinė vertė investicijoms - FGDV(I)</v>
      </c>
      <c r="D65" s="71">
        <f>F62+NPV(FDN,G62:INDEX(G62:AJ62,PAL))</f>
        <v>0</v>
      </c>
      <c r="E65" s="72"/>
    </row>
    <row r="66" spans="3:36">
      <c r="C66" s="68" t="str">
        <f>IF(Kalba="EN",Data2!C87,Data2!B87)</f>
        <v>Finansinė vidinė grąžos norma investicijoms - FVGN(I)</v>
      </c>
      <c r="D66" s="73" t="str">
        <f>IF(ISERROR(E66),"Nėra reikšmės",E66)</f>
        <v>Nėra reikšmės</v>
      </c>
      <c r="E66" s="200" t="e">
        <f>IRR(F62:INDEX(F62:AJ62,PAL+1))</f>
        <v>#NUM!</v>
      </c>
    </row>
    <row r="67" spans="3:36">
      <c r="C67" s="68" t="str">
        <f>IF(Kalba="EN",Data2!C88,Data2!B88)</f>
        <v>Finansinė modifikuota vidinė grąžos norma investicijoms - FMVGN(I)</v>
      </c>
      <c r="D67" s="74" t="str">
        <f>IF(ISERROR(E67),"Nėra reikšmės",E67)</f>
        <v>Nėra reikšmės</v>
      </c>
      <c r="E67" s="200" t="e">
        <f>MIRR(F62:INDEX(F62:AJ62,PAL+1),FDN,FDN)</f>
        <v>#DIV/0!</v>
      </c>
      <c r="G67" s="81"/>
    </row>
    <row r="68" spans="3:36">
      <c r="C68" s="68" t="str">
        <f>IF(Kalba="EN",Data2!C89,Data2!B89)</f>
        <v>Finansinis naudos ir išlaidų santykis - FNIS</v>
      </c>
      <c r="D68" s="75" t="str">
        <f>IF(ISERROR(D17/SUM(D7,-D16,D22)),"-",D17/SUM(D7,-D16,D22))</f>
        <v>-</v>
      </c>
      <c r="E68" s="72"/>
      <c r="G68" s="82"/>
      <c r="H68" s="82"/>
    </row>
    <row r="69" spans="3:36">
      <c r="C69" s="68" t="str">
        <f>IF(Kalba="EN",Data2!C90,Data2!B90)</f>
        <v>Finansinis gyvybingumas (realiąja išraiška)</v>
      </c>
      <c r="D69" s="76" t="str">
        <f>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row>
    <row r="70" spans="3:36">
      <c r="C70" s="68" t="str">
        <f>IF(Kalba="EN",Data2!C92,Data2!B92)</f>
        <v>Finansinė grynoji dabartinė vertė kapitalui - FGDV(K)</v>
      </c>
      <c r="D70" s="71">
        <f>F64+NPV(FDN,G64:INDEX(G64:AJ64,PAL))</f>
        <v>0</v>
      </c>
      <c r="E70" s="72"/>
      <c r="G70" s="82"/>
      <c r="H70" s="82"/>
    </row>
    <row r="71" spans="3:36">
      <c r="C71" s="68" t="str">
        <f>IF(Kalba="EN",Data2!C93,Data2!B93)</f>
        <v>Finansinė vidinė grąžos norma kapitalui - FVGN(K)</v>
      </c>
      <c r="D71" s="73" t="str">
        <f>IF(ISERROR(E71),"Nėra reikšmės",E71)</f>
        <v>Nėra reikšmės</v>
      </c>
      <c r="E71" s="201" t="e">
        <f>IRR(F64:INDEX(F64:AJ64,PAL+1))</f>
        <v>#NUM!</v>
      </c>
    </row>
    <row r="72" spans="3:36">
      <c r="C72" s="68" t="str">
        <f>IF(Kalba="EN",Data2!C94,Data2!B94)</f>
        <v>Finansinė modifikuota vidinė grąžos norma kapitalui - FMVGN(K)</v>
      </c>
      <c r="D72" s="74" t="str">
        <f>IF(ISERROR(E72),"Nėra reikšmės",E72)</f>
        <v>Nėra reikšmės</v>
      </c>
      <c r="E72" s="201" t="e">
        <f>MIRR(F64:INDEX(F64:AJ64,PAL+1),FDN,FDN)</f>
        <v>#DIV/0!</v>
      </c>
    </row>
    <row r="73" spans="3:36"/>
    <row r="74" spans="3:36">
      <c r="C74" s="404" t="str">
        <f>IF(Kalba="EN",Data2!C95,Data2!B95)</f>
        <v>Ekonominės analizės (EA) rodiklių apskaičiavimas</v>
      </c>
      <c r="D74" s="208"/>
      <c r="E74" s="208"/>
      <c r="F74" s="208"/>
      <c r="G74" s="208"/>
      <c r="H74" s="208"/>
      <c r="I74" s="208"/>
      <c r="J74" s="208"/>
      <c r="K74" s="208"/>
      <c r="L74" s="208"/>
      <c r="M74" s="208"/>
      <c r="N74" s="208"/>
      <c r="O74" s="208"/>
      <c r="P74" s="208"/>
      <c r="Q74" s="208"/>
      <c r="R74" s="208"/>
      <c r="S74" s="208"/>
      <c r="T74" s="208"/>
      <c r="U74" s="208"/>
      <c r="V74" s="208"/>
      <c r="W74" s="208"/>
      <c r="X74" s="208"/>
      <c r="Y74" s="208"/>
      <c r="Z74" s="208"/>
      <c r="AA74" s="208"/>
      <c r="AB74" s="208"/>
      <c r="AC74" s="208"/>
      <c r="AD74" s="208"/>
      <c r="AE74" s="208"/>
      <c r="AF74" s="208"/>
      <c r="AG74" s="208"/>
      <c r="AH74" s="208"/>
      <c r="AI74" s="208"/>
      <c r="AJ74" s="208"/>
    </row>
    <row r="75" spans="3:36">
      <c r="C75" s="68" t="str">
        <f>IF(Kalba="EN",Data2!C96,Data2!B96)</f>
        <v>EA rodiklių lėšų srautas (realiąja išraiška)</v>
      </c>
      <c r="D75" s="69"/>
      <c r="E75" s="69"/>
      <c r="F75" s="65" t="e">
        <f>IF(pvm_susigrazinimas="Taip",SUMPRODUCT(F$16,Data1!$C$63,Data1!$D$11)-SUMPRODUCT(F$8:F$15,Data1!$F$55:$F$62,Data1!$D$3:$D$10)-SUMPRODUCT(F$23:F$28,Data1!$F$70:$F$75,Data1!$D$18:$D$23)+F47,SUMPRODUCT(F$16,Data1!$C$63)-SUMPRODUCT(F$8:F$15,Data1!$F$55:$F$62)-SUMPRODUCT(F$23:F$28,Data1!$F$70:$F$75)+F47)</f>
        <v>#VALUE!</v>
      </c>
      <c r="G75" s="65" t="e">
        <f>IF(pvm_susigrazinimas="Taip",SUMPRODUCT(G$16,Data1!$C$63,Data1!$D$11)-SUMPRODUCT(G$8:G$15,Data1!$F$55:$F$62,Data1!$D$3:$D$10)-SUMPRODUCT(G$23:G$28,Data1!$F$70:$F$75,Data1!$D$18:$D$23)+G47,SUMPRODUCT(G$16,Data1!$C$63)-SUMPRODUCT(G$8:G$15,Data1!$F$55:$F$62)-SUMPRODUCT(G$23:G$28,Data1!$F$70:$F$75)+G47)</f>
        <v>#VALUE!</v>
      </c>
      <c r="H75" s="65" t="e">
        <f>IF(pvm_susigrazinimas="Taip",SUMPRODUCT(H$16,Data1!$C$63,Data1!$D$11)-SUMPRODUCT(H$8:H$15,Data1!$F$55:$F$62,Data1!$D$3:$D$10)-SUMPRODUCT(H$23:H$28,Data1!$F$70:$F$75,Data1!$D$18:$D$23)+H47,SUMPRODUCT(H$16,Data1!$C$63)-SUMPRODUCT(H$8:H$15,Data1!$F$55:$F$62)-SUMPRODUCT(H$23:H$28,Data1!$F$70:$F$75)+H47)</f>
        <v>#VALUE!</v>
      </c>
      <c r="I75" s="65" t="e">
        <f>IF(pvm_susigrazinimas="Taip",SUMPRODUCT(I$16,Data1!$C$63,Data1!$D$11)-SUMPRODUCT(I$8:I$15,Data1!$F$55:$F$62,Data1!$D$3:$D$10)-SUMPRODUCT(I$23:I$28,Data1!$F$70:$F$75,Data1!$D$18:$D$23)+I47,SUMPRODUCT(I$16,Data1!$C$63)-SUMPRODUCT(I$8:I$15,Data1!$F$55:$F$62)-SUMPRODUCT(I$23:I$28,Data1!$F$70:$F$75)+I47)</f>
        <v>#VALUE!</v>
      </c>
      <c r="J75" s="65" t="e">
        <f>IF(pvm_susigrazinimas="Taip",SUMPRODUCT(J$16,Data1!$C$63,Data1!$D$11)-SUMPRODUCT(J$8:J$15,Data1!$F$55:$F$62,Data1!$D$3:$D$10)-SUMPRODUCT(J$23:J$28,Data1!$F$70:$F$75,Data1!$D$18:$D$23)+J47,SUMPRODUCT(J$16,Data1!$C$63)-SUMPRODUCT(J$8:J$15,Data1!$F$55:$F$62)-SUMPRODUCT(J$23:J$28,Data1!$F$70:$F$75)+J47)</f>
        <v>#VALUE!</v>
      </c>
      <c r="K75" s="65" t="e">
        <f>IF(pvm_susigrazinimas="Taip",SUMPRODUCT(K$16,Data1!$C$63,Data1!$D$11)-SUMPRODUCT(K$8:K$15,Data1!$F$55:$F$62,Data1!$D$3:$D$10)-SUMPRODUCT(K$23:K$28,Data1!$F$70:$F$75,Data1!$D$18:$D$23)+K47,SUMPRODUCT(K$16,Data1!$C$63)-SUMPRODUCT(K$8:K$15,Data1!$F$55:$F$62)-SUMPRODUCT(K$23:K$28,Data1!$F$70:$F$75)+K47)</f>
        <v>#VALUE!</v>
      </c>
      <c r="L75" s="65" t="e">
        <f>IF(pvm_susigrazinimas="Taip",SUMPRODUCT(L$16,Data1!$C$63,Data1!$D$11)-SUMPRODUCT(L$8:L$15,Data1!$F$55:$F$62,Data1!$D$3:$D$10)-SUMPRODUCT(L$23:L$28,Data1!$F$70:$F$75,Data1!$D$18:$D$23)+L47,SUMPRODUCT(L$16,Data1!$C$63)-SUMPRODUCT(L$8:L$15,Data1!$F$55:$F$62)-SUMPRODUCT(L$23:L$28,Data1!$F$70:$F$75)+L47)</f>
        <v>#VALUE!</v>
      </c>
      <c r="M75" s="65" t="e">
        <f>IF(pvm_susigrazinimas="Taip",SUMPRODUCT(M$16,Data1!$C$63,Data1!$D$11)-SUMPRODUCT(M$8:M$15,Data1!$F$55:$F$62,Data1!$D$3:$D$10)-SUMPRODUCT(M$23:M$28,Data1!$F$70:$F$75,Data1!$D$18:$D$23)+M47,SUMPRODUCT(M$16,Data1!$C$63)-SUMPRODUCT(M$8:M$15,Data1!$F$55:$F$62)-SUMPRODUCT(M$23:M$28,Data1!$F$70:$F$75)+M47)</f>
        <v>#VALUE!</v>
      </c>
      <c r="N75" s="65" t="e">
        <f>IF(pvm_susigrazinimas="Taip",SUMPRODUCT(N$16,Data1!$C$63,Data1!$D$11)-SUMPRODUCT(N$8:N$15,Data1!$F$55:$F$62,Data1!$D$3:$D$10)-SUMPRODUCT(N$23:N$28,Data1!$F$70:$F$75,Data1!$D$18:$D$23)+N47,SUMPRODUCT(N$16,Data1!$C$63)-SUMPRODUCT(N$8:N$15,Data1!$F$55:$F$62)-SUMPRODUCT(N$23:N$28,Data1!$F$70:$F$75)+N47)</f>
        <v>#VALUE!</v>
      </c>
      <c r="O75" s="65" t="e">
        <f>IF(pvm_susigrazinimas="Taip",SUMPRODUCT(O$16,Data1!$C$63,Data1!$D$11)-SUMPRODUCT(O$8:O$15,Data1!$F$55:$F$62,Data1!$D$3:$D$10)-SUMPRODUCT(O$23:O$28,Data1!$F$70:$F$75,Data1!$D$18:$D$23)+O47,SUMPRODUCT(O$16,Data1!$C$63)-SUMPRODUCT(O$8:O$15,Data1!$F$55:$F$62)-SUMPRODUCT(O$23:O$28,Data1!$F$70:$F$75)+O47)</f>
        <v>#VALUE!</v>
      </c>
      <c r="P75" s="65" t="e">
        <f>IF(pvm_susigrazinimas="Taip",SUMPRODUCT(P$16,Data1!$C$63,Data1!$D$11)-SUMPRODUCT(P$8:P$15,Data1!$F$55:$F$62,Data1!$D$3:$D$10)-SUMPRODUCT(P$23:P$28,Data1!$F$70:$F$75,Data1!$D$18:$D$23)+P47,SUMPRODUCT(P$16,Data1!$C$63)-SUMPRODUCT(P$8:P$15,Data1!$F$55:$F$62)-SUMPRODUCT(P$23:P$28,Data1!$F$70:$F$75)+P47)</f>
        <v>#VALUE!</v>
      </c>
      <c r="Q75" s="65" t="e">
        <f>IF(pvm_susigrazinimas="Taip",SUMPRODUCT(Q$16,Data1!$C$63,Data1!$D$11)-SUMPRODUCT(Q$8:Q$15,Data1!$F$55:$F$62,Data1!$D$3:$D$10)-SUMPRODUCT(Q$23:Q$28,Data1!$F$70:$F$75,Data1!$D$18:$D$23)+Q47,SUMPRODUCT(Q$16,Data1!$C$63)-SUMPRODUCT(Q$8:Q$15,Data1!$F$55:$F$62)-SUMPRODUCT(Q$23:Q$28,Data1!$F$70:$F$75)+Q47)</f>
        <v>#VALUE!</v>
      </c>
      <c r="R75" s="65" t="e">
        <f>IF(pvm_susigrazinimas="Taip",SUMPRODUCT(R$16,Data1!$C$63,Data1!$D$11)-SUMPRODUCT(R$8:R$15,Data1!$F$55:$F$62,Data1!$D$3:$D$10)-SUMPRODUCT(R$23:R$28,Data1!$F$70:$F$75,Data1!$D$18:$D$23)+R47,SUMPRODUCT(R$16,Data1!$C$63)-SUMPRODUCT(R$8:R$15,Data1!$F$55:$F$62)-SUMPRODUCT(R$23:R$28,Data1!$F$70:$F$75)+R47)</f>
        <v>#VALUE!</v>
      </c>
      <c r="S75" s="65" t="e">
        <f>IF(pvm_susigrazinimas="Taip",SUMPRODUCT(S$16,Data1!$C$63,Data1!$D$11)-SUMPRODUCT(S$8:S$15,Data1!$F$55:$F$62,Data1!$D$3:$D$10)-SUMPRODUCT(S$23:S$28,Data1!$F$70:$F$75,Data1!$D$18:$D$23)+S47,SUMPRODUCT(S$16,Data1!$C$63)-SUMPRODUCT(S$8:S$15,Data1!$F$55:$F$62)-SUMPRODUCT(S$23:S$28,Data1!$F$70:$F$75)+S47)</f>
        <v>#VALUE!</v>
      </c>
      <c r="T75" s="65" t="e">
        <f>IF(pvm_susigrazinimas="Taip",SUMPRODUCT(T$16,Data1!$C$63,Data1!$D$11)-SUMPRODUCT(T$8:T$15,Data1!$F$55:$F$62,Data1!$D$3:$D$10)-SUMPRODUCT(T$23:T$28,Data1!$F$70:$F$75,Data1!$D$18:$D$23)+T47,SUMPRODUCT(T$16,Data1!$C$63)-SUMPRODUCT(T$8:T$15,Data1!$F$55:$F$62)-SUMPRODUCT(T$23:T$28,Data1!$F$70:$F$75)+T47)</f>
        <v>#VALUE!</v>
      </c>
      <c r="U75" s="65" t="e">
        <f>IF(pvm_susigrazinimas="Taip",SUMPRODUCT(U$16,Data1!$C$63,Data1!$D$11)-SUMPRODUCT(U$8:U$15,Data1!$F$55:$F$62,Data1!$D$3:$D$10)-SUMPRODUCT(U$23:U$28,Data1!$F$70:$F$75,Data1!$D$18:$D$23)+U47,SUMPRODUCT(U$16,Data1!$C$63)-SUMPRODUCT(U$8:U$15,Data1!$F$55:$F$62)-SUMPRODUCT(U$23:U$28,Data1!$F$70:$F$75)+U47)</f>
        <v>#VALUE!</v>
      </c>
      <c r="V75" s="65" t="e">
        <f>IF(pvm_susigrazinimas="Taip",SUMPRODUCT(V$16,Data1!$C$63,Data1!$D$11)-SUMPRODUCT(V$8:V$15,Data1!$F$55:$F$62,Data1!$D$3:$D$10)-SUMPRODUCT(V$23:V$28,Data1!$F$70:$F$75,Data1!$D$18:$D$23)+V47,SUMPRODUCT(V$16,Data1!$C$63)-SUMPRODUCT(V$8:V$15,Data1!$F$55:$F$62)-SUMPRODUCT(V$23:V$28,Data1!$F$70:$F$75)+V47)</f>
        <v>#VALUE!</v>
      </c>
      <c r="W75" s="65" t="e">
        <f>IF(pvm_susigrazinimas="Taip",SUMPRODUCT(W$16,Data1!$C$63,Data1!$D$11)-SUMPRODUCT(W$8:W$15,Data1!$F$55:$F$62,Data1!$D$3:$D$10)-SUMPRODUCT(W$23:W$28,Data1!$F$70:$F$75,Data1!$D$18:$D$23)+W47,SUMPRODUCT(W$16,Data1!$C$63)-SUMPRODUCT(W$8:W$15,Data1!$F$55:$F$62)-SUMPRODUCT(W$23:W$28,Data1!$F$70:$F$75)+W47)</f>
        <v>#VALUE!</v>
      </c>
      <c r="X75" s="65" t="e">
        <f>IF(pvm_susigrazinimas="Taip",SUMPRODUCT(X$16,Data1!$C$63,Data1!$D$11)-SUMPRODUCT(X$8:X$15,Data1!$F$55:$F$62,Data1!$D$3:$D$10)-SUMPRODUCT(X$23:X$28,Data1!$F$70:$F$75,Data1!$D$18:$D$23)+X47,SUMPRODUCT(X$16,Data1!$C$63)-SUMPRODUCT(X$8:X$15,Data1!$F$55:$F$62)-SUMPRODUCT(X$23:X$28,Data1!$F$70:$F$75)+X47)</f>
        <v>#VALUE!</v>
      </c>
      <c r="Y75" s="65" t="e">
        <f>IF(pvm_susigrazinimas="Taip",SUMPRODUCT(Y$16,Data1!$C$63,Data1!$D$11)-SUMPRODUCT(Y$8:Y$15,Data1!$F$55:$F$62,Data1!$D$3:$D$10)-SUMPRODUCT(Y$23:Y$28,Data1!$F$70:$F$75,Data1!$D$18:$D$23)+Y47,SUMPRODUCT(Y$16,Data1!$C$63)-SUMPRODUCT(Y$8:Y$15,Data1!$F$55:$F$62)-SUMPRODUCT(Y$23:Y$28,Data1!$F$70:$F$75)+Y47)</f>
        <v>#VALUE!</v>
      </c>
      <c r="Z75" s="65" t="e">
        <f>IF(pvm_susigrazinimas="Taip",SUMPRODUCT(Z$16,Data1!$C$63,Data1!$D$11)-SUMPRODUCT(Z$8:Z$15,Data1!$F$55:$F$62,Data1!$D$3:$D$10)-SUMPRODUCT(Z$23:Z$28,Data1!$F$70:$F$75,Data1!$D$18:$D$23)+Z47,SUMPRODUCT(Z$16,Data1!$C$63)-SUMPRODUCT(Z$8:Z$15,Data1!$F$55:$F$62)-SUMPRODUCT(Z$23:Z$28,Data1!$F$70:$F$75)+Z47)</f>
        <v>#VALUE!</v>
      </c>
      <c r="AA75" s="65" t="e">
        <f>IF(pvm_susigrazinimas="Taip",SUMPRODUCT(AA$16,Data1!$C$63,Data1!$D$11)-SUMPRODUCT(AA$8:AA$15,Data1!$F$55:$F$62,Data1!$D$3:$D$10)-SUMPRODUCT(AA$23:AA$28,Data1!$F$70:$F$75,Data1!$D$18:$D$23)+AA47,SUMPRODUCT(AA$16,Data1!$C$63)-SUMPRODUCT(AA$8:AA$15,Data1!$F$55:$F$62)-SUMPRODUCT(AA$23:AA$28,Data1!$F$70:$F$75)+AA47)</f>
        <v>#VALUE!</v>
      </c>
      <c r="AB75" s="65" t="e">
        <f>IF(pvm_susigrazinimas="Taip",SUMPRODUCT(AB$16,Data1!$C$63,Data1!$D$11)-SUMPRODUCT(AB$8:AB$15,Data1!$F$55:$F$62,Data1!$D$3:$D$10)-SUMPRODUCT(AB$23:AB$28,Data1!$F$70:$F$75,Data1!$D$18:$D$23)+AB47,SUMPRODUCT(AB$16,Data1!$C$63)-SUMPRODUCT(AB$8:AB$15,Data1!$F$55:$F$62)-SUMPRODUCT(AB$23:AB$28,Data1!$F$70:$F$75)+AB47)</f>
        <v>#VALUE!</v>
      </c>
      <c r="AC75" s="65" t="e">
        <f>IF(pvm_susigrazinimas="Taip",SUMPRODUCT(AC$16,Data1!$C$63,Data1!$D$11)-SUMPRODUCT(AC$8:AC$15,Data1!$F$55:$F$62,Data1!$D$3:$D$10)-SUMPRODUCT(AC$23:AC$28,Data1!$F$70:$F$75,Data1!$D$18:$D$23)+AC47,SUMPRODUCT(AC$16,Data1!$C$63)-SUMPRODUCT(AC$8:AC$15,Data1!$F$55:$F$62)-SUMPRODUCT(AC$23:AC$28,Data1!$F$70:$F$75)+AC47)</f>
        <v>#VALUE!</v>
      </c>
      <c r="AD75" s="65" t="e">
        <f>IF(pvm_susigrazinimas="Taip",SUMPRODUCT(AD$16,Data1!$C$63,Data1!$D$11)-SUMPRODUCT(AD$8:AD$15,Data1!$F$55:$F$62,Data1!$D$3:$D$10)-SUMPRODUCT(AD$23:AD$28,Data1!$F$70:$F$75,Data1!$D$18:$D$23)+AD47,SUMPRODUCT(AD$16,Data1!$C$63)-SUMPRODUCT(AD$8:AD$15,Data1!$F$55:$F$62)-SUMPRODUCT(AD$23:AD$28,Data1!$F$70:$F$75)+AD47)</f>
        <v>#VALUE!</v>
      </c>
      <c r="AE75" s="65" t="e">
        <f>IF(pvm_susigrazinimas="Taip",SUMPRODUCT(AE$16,Data1!$C$63,Data1!$D$11)-SUMPRODUCT(AE$8:AE$15,Data1!$F$55:$F$62,Data1!$D$3:$D$10)-SUMPRODUCT(AE$23:AE$28,Data1!$F$70:$F$75,Data1!$D$18:$D$23)+AE47,SUMPRODUCT(AE$16,Data1!$C$63)-SUMPRODUCT(AE$8:AE$15,Data1!$F$55:$F$62)-SUMPRODUCT(AE$23:AE$28,Data1!$F$70:$F$75)+AE47)</f>
        <v>#VALUE!</v>
      </c>
      <c r="AF75" s="65" t="e">
        <f>IF(pvm_susigrazinimas="Taip",SUMPRODUCT(AF$16,Data1!$C$63,Data1!$D$11)-SUMPRODUCT(AF$8:AF$15,Data1!$F$55:$F$62,Data1!$D$3:$D$10)-SUMPRODUCT(AF$23:AF$28,Data1!$F$70:$F$75,Data1!$D$18:$D$23)+AF47,SUMPRODUCT(AF$16,Data1!$C$63)-SUMPRODUCT(AF$8:AF$15,Data1!$F$55:$F$62)-SUMPRODUCT(AF$23:AF$28,Data1!$F$70:$F$75)+AF47)</f>
        <v>#VALUE!</v>
      </c>
      <c r="AG75" s="65" t="e">
        <f>IF(pvm_susigrazinimas="Taip",SUMPRODUCT(AG$16,Data1!$C$63,Data1!$D$11)-SUMPRODUCT(AG$8:AG$15,Data1!$F$55:$F$62,Data1!$D$3:$D$10)-SUMPRODUCT(AG$23:AG$28,Data1!$F$70:$F$75,Data1!$D$18:$D$23)+AG47,SUMPRODUCT(AG$16,Data1!$C$63)-SUMPRODUCT(AG$8:AG$15,Data1!$F$55:$F$62)-SUMPRODUCT(AG$23:AG$28,Data1!$F$70:$F$75)+AG47)</f>
        <v>#VALUE!</v>
      </c>
      <c r="AH75" s="65" t="e">
        <f>IF(pvm_susigrazinimas="Taip",SUMPRODUCT(AH$16,Data1!$C$63,Data1!$D$11)-SUMPRODUCT(AH$8:AH$15,Data1!$F$55:$F$62,Data1!$D$3:$D$10)-SUMPRODUCT(AH$23:AH$28,Data1!$F$70:$F$75,Data1!$D$18:$D$23)+AH47,SUMPRODUCT(AH$16,Data1!$C$63)-SUMPRODUCT(AH$8:AH$15,Data1!$F$55:$F$62)-SUMPRODUCT(AH$23:AH$28,Data1!$F$70:$F$75)+AH47)</f>
        <v>#VALUE!</v>
      </c>
      <c r="AI75" s="65" t="e">
        <f>IF(pvm_susigrazinimas="Taip",SUMPRODUCT(AI$16,Data1!$C$63,Data1!$D$11)-SUMPRODUCT(AI$8:AI$15,Data1!$F$55:$F$62,Data1!$D$3:$D$10)-SUMPRODUCT(AI$23:AI$28,Data1!$F$70:$F$75,Data1!$D$18:$D$23)+AI47,SUMPRODUCT(AI$16,Data1!$C$63)-SUMPRODUCT(AI$8:AI$15,Data1!$F$55:$F$62)-SUMPRODUCT(AI$23:AI$28,Data1!$F$70:$F$75)+AI47)</f>
        <v>#VALUE!</v>
      </c>
      <c r="AJ75" s="65" t="e">
        <f>IF(pvm_susigrazinimas="Taip",SUMPRODUCT(AJ$16,Data1!$C$63,Data1!$D$11)-SUMPRODUCT(AJ$8:AJ$15,Data1!$F$55:$F$62,Data1!$D$3:$D$10)-SUMPRODUCT(AJ$23:AJ$28,Data1!$F$70:$F$75,Data1!$D$18:$D$23)+AJ47,SUMPRODUCT(AJ$16,Data1!$C$63)-SUMPRODUCT(AJ$8:AJ$15,Data1!$F$55:$F$62)-SUMPRODUCT(AJ$23:AJ$28,Data1!$F$70:$F$75)+AJ47)</f>
        <v>#VALUE!</v>
      </c>
    </row>
    <row r="76" spans="3:36">
      <c r="C76" s="68" t="str">
        <f>IF(Kalba="EN",Data2!C98,Data2!B98)</f>
        <v>Konvertuota investicijų (A.) GDV</v>
      </c>
      <c r="D76" s="71">
        <f>IF(pvm_susigrazinimas="Taip",SUMPRODUCT(AN8:AN15,Data1!C55:C62),SUMPRODUCT(AM8:AM15,Data1!C55:C62))</f>
        <v>0</v>
      </c>
    </row>
    <row r="77" spans="3:36">
      <c r="C77" s="68" t="str">
        <f>IF(Kalba="EN",Data2!C99,Data2!B99)</f>
        <v>Konvertuota investicijų likutinės vertės (B.) GDV</v>
      </c>
      <c r="D77" s="71">
        <f>IF(pvm_susigrazinimas="Taip",PRODUCT(AN16,Data1!C63),PRODUCT(AM16,Data1!C63))</f>
        <v>0</v>
      </c>
    </row>
    <row r="78" spans="3:36">
      <c r="C78" s="68" t="str">
        <f>IF(Kalba="EN",Data2!C100,Data2!B100)</f>
        <v>Konvertuota veiklos pajamų (C.) GDV</v>
      </c>
      <c r="D78" s="71">
        <f>IF(pvm_susigrazinimas="Taip",SUMPRODUCT(AN18:AN20,Data1!C65:C67),SUMPRODUCT(AM18:AM20,Data1!C65:C67))</f>
        <v>0</v>
      </c>
    </row>
    <row r="79" spans="3:36">
      <c r="C79" s="68" t="str">
        <f>IF(Kalba="EN",Data2!C101,Data2!B101)</f>
        <v>Konvertuota veiklos išlaidų (D.1.) GDV</v>
      </c>
      <c r="D79" s="71">
        <f>IF(pvm_susigrazinimas="Taip",SUMPRODUCT(AN23:AN28,Data1!C70:C75),SUMPRODUCT(AM23:AM28,Data1!C70:C75))</f>
        <v>0</v>
      </c>
    </row>
    <row r="80" spans="3:36">
      <c r="C80" s="79" t="str">
        <f>IF(Kalba="EN",Data2!C102,Data2!B102)</f>
        <v>Ekonominė grynoji dabartinė vertė - EGDV</v>
      </c>
      <c r="D80" s="395" t="e">
        <f>F75+NPV(SDN,G75:INDEX(G75:AJ75,PAL))</f>
        <v>#VALUE!</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row>
    <row r="81" spans="2:42">
      <c r="C81" s="68" t="str">
        <f>IF(Kalba="EN",Data2!C103,Data2!B103)</f>
        <v>Ekonominė vidinė grąžos norma - EVGN</v>
      </c>
      <c r="D81" s="398" t="str">
        <f>IF(ISERROR(E81),"Nėra reikšmės",E81)</f>
        <v>Nėra reikšmės</v>
      </c>
      <c r="E81" s="202" t="e">
        <f>IRR(F75:INDEX(F75:AJ75,PAL+1))</f>
        <v>#VALUE!</v>
      </c>
    </row>
    <row r="82" spans="2:42">
      <c r="C82" s="68" t="str">
        <f>IF(Kalba="EN",Data2!C104,Data2!B104)</f>
        <v>Ekonominės naudos ir išlaidų santykis - ENIS</v>
      </c>
      <c r="D82" s="399" t="str">
        <f>IF(ISERROR(SUM(D47) / SUM(D76,-D77,D79)),"-",SUM(D47) / SUM(D76,-D77,D79))</f>
        <v>-</v>
      </c>
    </row>
    <row r="83" spans="2:42" ht="7.5" customHeight="1"/>
    <row r="84" spans="2:42" hidden="1"/>
    <row r="85" spans="2:42" hidden="1"/>
    <row r="86" spans="2:42" hidden="1">
      <c r="B86" s="931" t="s">
        <v>524</v>
      </c>
      <c r="C86" s="931"/>
    </row>
    <row r="87" spans="2:42" hidden="1"/>
    <row r="88" spans="2:42" s="61" customFormat="1" hidden="1">
      <c r="B88" s="66" t="s">
        <v>49</v>
      </c>
      <c r="C88" s="5" t="str">
        <f>IF(Kalba="EN",Data2!C$72,Data2!B$72)</f>
        <v>Socialinio ekonominio (SE) poveikio finansinė išraiška</v>
      </c>
      <c r="D88" s="62">
        <f t="shared" ref="D88:AJ88" si="25">SUM(D89)-SUM(D97)</f>
        <v>0</v>
      </c>
      <c r="E88" s="62">
        <f t="shared" si="25"/>
        <v>0</v>
      </c>
      <c r="F88" s="62">
        <f t="shared" si="25"/>
        <v>0</v>
      </c>
      <c r="G88" s="62">
        <f t="shared" si="25"/>
        <v>0</v>
      </c>
      <c r="H88" s="62">
        <f t="shared" si="25"/>
        <v>0</v>
      </c>
      <c r="I88" s="62">
        <f t="shared" si="25"/>
        <v>0</v>
      </c>
      <c r="J88" s="62">
        <f t="shared" si="25"/>
        <v>0</v>
      </c>
      <c r="K88" s="62">
        <f t="shared" si="25"/>
        <v>0</v>
      </c>
      <c r="L88" s="62">
        <f t="shared" si="25"/>
        <v>0</v>
      </c>
      <c r="M88" s="62">
        <f t="shared" si="25"/>
        <v>0</v>
      </c>
      <c r="N88" s="62">
        <f t="shared" si="25"/>
        <v>0</v>
      </c>
      <c r="O88" s="62">
        <f t="shared" si="25"/>
        <v>0</v>
      </c>
      <c r="P88" s="62">
        <f t="shared" si="25"/>
        <v>0</v>
      </c>
      <c r="Q88" s="62">
        <f t="shared" si="25"/>
        <v>0</v>
      </c>
      <c r="R88" s="62">
        <f t="shared" si="25"/>
        <v>0</v>
      </c>
      <c r="S88" s="62">
        <f t="shared" si="25"/>
        <v>0</v>
      </c>
      <c r="T88" s="62">
        <f t="shared" si="25"/>
        <v>0</v>
      </c>
      <c r="U88" s="62">
        <f t="shared" si="25"/>
        <v>0</v>
      </c>
      <c r="V88" s="62">
        <f t="shared" si="25"/>
        <v>0</v>
      </c>
      <c r="W88" s="62">
        <f t="shared" si="25"/>
        <v>0</v>
      </c>
      <c r="X88" s="62">
        <f t="shared" si="25"/>
        <v>0</v>
      </c>
      <c r="Y88" s="62">
        <f t="shared" si="25"/>
        <v>0</v>
      </c>
      <c r="Z88" s="62">
        <f t="shared" si="25"/>
        <v>0</v>
      </c>
      <c r="AA88" s="62">
        <f t="shared" si="25"/>
        <v>0</v>
      </c>
      <c r="AB88" s="62">
        <f t="shared" si="25"/>
        <v>0</v>
      </c>
      <c r="AC88" s="62">
        <f t="shared" si="25"/>
        <v>0</v>
      </c>
      <c r="AD88" s="62">
        <f t="shared" si="25"/>
        <v>0</v>
      </c>
      <c r="AE88" s="62">
        <f t="shared" si="25"/>
        <v>0</v>
      </c>
      <c r="AF88" s="62">
        <f t="shared" si="25"/>
        <v>0</v>
      </c>
      <c r="AG88" s="62">
        <f t="shared" si="25"/>
        <v>0</v>
      </c>
      <c r="AH88" s="62">
        <f t="shared" si="25"/>
        <v>0</v>
      </c>
      <c r="AI88" s="62">
        <f t="shared" si="25"/>
        <v>0</v>
      </c>
      <c r="AJ88" s="62">
        <f t="shared" si="25"/>
        <v>0</v>
      </c>
    </row>
    <row r="89" spans="2:42" s="61" customFormat="1" hidden="1">
      <c r="B89" s="66" t="s">
        <v>50</v>
      </c>
      <c r="C89" s="5" t="str">
        <f>IF(Kalba="EN",Data2!C$73,Data2!B$73) &amp; " "&amp; IF(Kalba="EN",Data2!C$74,Data2!B$74)</f>
        <v>SE nauda (pasirinkite SE naudos komponentą)</v>
      </c>
      <c r="D89" s="62">
        <f t="shared" ref="D89:AJ89" si="26">ROUND(SUM(D90:D96),0)</f>
        <v>0</v>
      </c>
      <c r="E89" s="62">
        <f t="shared" si="26"/>
        <v>0</v>
      </c>
      <c r="F89" s="62">
        <f t="shared" si="26"/>
        <v>0</v>
      </c>
      <c r="G89" s="62">
        <f t="shared" si="26"/>
        <v>0</v>
      </c>
      <c r="H89" s="62">
        <f t="shared" si="26"/>
        <v>0</v>
      </c>
      <c r="I89" s="62">
        <f t="shared" si="26"/>
        <v>0</v>
      </c>
      <c r="J89" s="62">
        <f t="shared" si="26"/>
        <v>0</v>
      </c>
      <c r="K89" s="62">
        <f t="shared" si="26"/>
        <v>0</v>
      </c>
      <c r="L89" s="62">
        <f t="shared" si="26"/>
        <v>0</v>
      </c>
      <c r="M89" s="62">
        <f t="shared" si="26"/>
        <v>0</v>
      </c>
      <c r="N89" s="62">
        <f t="shared" si="26"/>
        <v>0</v>
      </c>
      <c r="O89" s="62">
        <f t="shared" si="26"/>
        <v>0</v>
      </c>
      <c r="P89" s="62">
        <f t="shared" si="26"/>
        <v>0</v>
      </c>
      <c r="Q89" s="62">
        <f t="shared" si="26"/>
        <v>0</v>
      </c>
      <c r="R89" s="62">
        <f t="shared" si="26"/>
        <v>0</v>
      </c>
      <c r="S89" s="62">
        <f t="shared" si="26"/>
        <v>0</v>
      </c>
      <c r="T89" s="62">
        <f t="shared" si="26"/>
        <v>0</v>
      </c>
      <c r="U89" s="62">
        <f t="shared" si="26"/>
        <v>0</v>
      </c>
      <c r="V89" s="62">
        <f t="shared" si="26"/>
        <v>0</v>
      </c>
      <c r="W89" s="62">
        <f t="shared" si="26"/>
        <v>0</v>
      </c>
      <c r="X89" s="62">
        <f t="shared" si="26"/>
        <v>0</v>
      </c>
      <c r="Y89" s="62">
        <f t="shared" si="26"/>
        <v>0</v>
      </c>
      <c r="Z89" s="62">
        <f t="shared" si="26"/>
        <v>0</v>
      </c>
      <c r="AA89" s="62">
        <f t="shared" si="26"/>
        <v>0</v>
      </c>
      <c r="AB89" s="62">
        <f t="shared" si="26"/>
        <v>0</v>
      </c>
      <c r="AC89" s="62">
        <f t="shared" si="26"/>
        <v>0</v>
      </c>
      <c r="AD89" s="62">
        <f t="shared" si="26"/>
        <v>0</v>
      </c>
      <c r="AE89" s="62">
        <f t="shared" si="26"/>
        <v>0</v>
      </c>
      <c r="AF89" s="62">
        <f t="shared" si="26"/>
        <v>0</v>
      </c>
      <c r="AG89" s="62">
        <f t="shared" si="26"/>
        <v>0</v>
      </c>
      <c r="AH89" s="62">
        <f t="shared" si="26"/>
        <v>0</v>
      </c>
      <c r="AI89" s="62">
        <f t="shared" si="26"/>
        <v>0</v>
      </c>
      <c r="AJ89" s="62">
        <f t="shared" si="26"/>
        <v>0</v>
      </c>
    </row>
    <row r="90" spans="2:42" hidden="1">
      <c r="B90" s="199" t="s">
        <v>51</v>
      </c>
      <c r="C90" s="181" t="str">
        <f>Data4!D$271</f>
        <v>-</v>
      </c>
      <c r="D90" s="169">
        <f>F90+NPV(FDN,G90:INDEX(G90:AJ90,PAL))</f>
        <v>0</v>
      </c>
      <c r="E90" s="169">
        <f t="shared" ref="E90:E96" si="27">SUMIF($F$5:$AJ$5,"&lt;="&amp;PAL,$F90:$AJ90)</f>
        <v>0</v>
      </c>
      <c r="F90" s="169">
        <f>IF(ISERROR(Data4!M$271),0,Data4!M$271)</f>
        <v>0</v>
      </c>
      <c r="G90" s="169">
        <f>IF(ISERROR(Data4!N$271),0,Data4!N$271)</f>
        <v>0</v>
      </c>
      <c r="H90" s="169">
        <f>IF(ISERROR(Data4!O$271),0,Data4!O$271)</f>
        <v>0</v>
      </c>
      <c r="I90" s="169">
        <f>IF(ISERROR(Data4!P$271),0,Data4!P$271)</f>
        <v>0</v>
      </c>
      <c r="J90" s="169">
        <f>IF(ISERROR(Data4!Q$271),0,Data4!Q$271)</f>
        <v>0</v>
      </c>
      <c r="K90" s="169">
        <f>IF(ISERROR(Data4!R$271),0,Data4!R$271)</f>
        <v>0</v>
      </c>
      <c r="L90" s="169">
        <f>IF(ISERROR(Data4!S$271),0,Data4!S$271)</f>
        <v>0</v>
      </c>
      <c r="M90" s="169">
        <f>IF(ISERROR(Data4!T$271),0,Data4!T$271)</f>
        <v>0</v>
      </c>
      <c r="N90" s="169">
        <f>IF(ISERROR(Data4!U$271),0,Data4!U$271)</f>
        <v>0</v>
      </c>
      <c r="O90" s="169">
        <f>IF(ISERROR(Data4!V$271),0,Data4!V$271)</f>
        <v>0</v>
      </c>
      <c r="P90" s="169">
        <f>IF(ISERROR(Data4!W$271),0,Data4!W$271)</f>
        <v>0</v>
      </c>
      <c r="Q90" s="169">
        <f>IF(ISERROR(Data4!X$271),0,Data4!X$271)</f>
        <v>0</v>
      </c>
      <c r="R90" s="169">
        <f>IF(ISERROR(Data4!Y$271),0,Data4!Y$271)</f>
        <v>0</v>
      </c>
      <c r="S90" s="169">
        <f>IF(ISERROR(Data4!Z$271),0,Data4!Z$271)</f>
        <v>0</v>
      </c>
      <c r="T90" s="169">
        <f>IF(ISERROR(Data4!AA$271),0,Data4!AA$271)</f>
        <v>0</v>
      </c>
      <c r="U90" s="169">
        <f>IF(ISERROR(Data4!AB$271),0,Data4!AB$271)</f>
        <v>0</v>
      </c>
      <c r="V90" s="169">
        <f>IF(ISERROR(Data4!AC$271),0,Data4!AC$271)</f>
        <v>0</v>
      </c>
      <c r="W90" s="169">
        <f>IF(ISERROR(Data4!AD$271),0,Data4!AD$271)</f>
        <v>0</v>
      </c>
      <c r="X90" s="169">
        <f>IF(ISERROR(Data4!AE$271),0,Data4!AE$271)</f>
        <v>0</v>
      </c>
      <c r="Y90" s="169">
        <f>IF(ISERROR(Data4!AF$271),0,Data4!AF$271)</f>
        <v>0</v>
      </c>
      <c r="Z90" s="169">
        <f>IF(ISERROR(Data4!AG$271),0,Data4!AG$271)</f>
        <v>0</v>
      </c>
      <c r="AA90" s="169">
        <f>IF(ISERROR(Data4!AH$271),0,Data4!AH$271)</f>
        <v>0</v>
      </c>
      <c r="AB90" s="169">
        <f>IF(ISERROR(Data4!AI$271),0,Data4!AI$271)</f>
        <v>0</v>
      </c>
      <c r="AC90" s="169">
        <f>IF(ISERROR(Data4!AJ$271),0,Data4!AJ$271)</f>
        <v>0</v>
      </c>
      <c r="AD90" s="169">
        <f>IF(ISERROR(Data4!AK$271),0,Data4!AK$271)</f>
        <v>0</v>
      </c>
      <c r="AE90" s="169">
        <f>IF(ISERROR(Data4!AL$271),0,Data4!AL$271)</f>
        <v>0</v>
      </c>
      <c r="AF90" s="169">
        <f>IF(ISERROR(Data4!AM$271),0,Data4!AM$271)</f>
        <v>0</v>
      </c>
      <c r="AG90" s="169">
        <f>IF(ISERROR(Data4!AN$271),0,Data4!AN$271)</f>
        <v>0</v>
      </c>
      <c r="AH90" s="169">
        <f>IF(ISERROR(Data4!AO$271),0,Data4!AO$271)</f>
        <v>0</v>
      </c>
      <c r="AI90" s="169">
        <f>IF(ISERROR(Data4!AP$271),0,Data4!AP$271)</f>
        <v>0</v>
      </c>
      <c r="AJ90" s="169">
        <f>IF(ISERROR(Data4!AQ$271),0,Data4!AQ$271)</f>
        <v>0</v>
      </c>
      <c r="AO90" s="3"/>
      <c r="AP90" s="3"/>
    </row>
    <row r="91" spans="2:42" hidden="1">
      <c r="B91" s="199" t="s">
        <v>52</v>
      </c>
      <c r="C91" s="181" t="str">
        <f>Data4!D$272</f>
        <v>-</v>
      </c>
      <c r="D91" s="65">
        <f>F91+NPV(FDN,G91:INDEX(G91:AJ91,PAL))</f>
        <v>0</v>
      </c>
      <c r="E91" s="169">
        <f t="shared" si="27"/>
        <v>0</v>
      </c>
      <c r="F91" s="169">
        <f>IF(ISERROR(Data4!M$272),0,Data4!M$272)</f>
        <v>0</v>
      </c>
      <c r="G91" s="169">
        <f>IF(ISERROR(Data4!N$272),0,Data4!N$272)</f>
        <v>0</v>
      </c>
      <c r="H91" s="169">
        <f>IF(ISERROR(Data4!O$272),0,Data4!O$272)</f>
        <v>0</v>
      </c>
      <c r="I91" s="169">
        <f>IF(ISERROR(Data4!P$272),0,Data4!P$272)</f>
        <v>0</v>
      </c>
      <c r="J91" s="169">
        <f>IF(ISERROR(Data4!Q$272),0,Data4!Q$272)</f>
        <v>0</v>
      </c>
      <c r="K91" s="169">
        <f>IF(ISERROR(Data4!R$272),0,Data4!R$272)</f>
        <v>0</v>
      </c>
      <c r="L91" s="169">
        <f>IF(ISERROR(Data4!S$272),0,Data4!S$272)</f>
        <v>0</v>
      </c>
      <c r="M91" s="169">
        <f>IF(ISERROR(Data4!T$272),0,Data4!T$272)</f>
        <v>0</v>
      </c>
      <c r="N91" s="169">
        <f>IF(ISERROR(Data4!U$272),0,Data4!U$272)</f>
        <v>0</v>
      </c>
      <c r="O91" s="169">
        <f>IF(ISERROR(Data4!V$272),0,Data4!V$272)</f>
        <v>0</v>
      </c>
      <c r="P91" s="169">
        <f>IF(ISERROR(Data4!W$272),0,Data4!W$272)</f>
        <v>0</v>
      </c>
      <c r="Q91" s="169">
        <f>IF(ISERROR(Data4!X$272),0,Data4!X$272)</f>
        <v>0</v>
      </c>
      <c r="R91" s="169">
        <f>IF(ISERROR(Data4!Y$272),0,Data4!Y$272)</f>
        <v>0</v>
      </c>
      <c r="S91" s="169">
        <f>IF(ISERROR(Data4!Z$272),0,Data4!Z$272)</f>
        <v>0</v>
      </c>
      <c r="T91" s="169">
        <f>IF(ISERROR(Data4!AA$272),0,Data4!AA$272)</f>
        <v>0</v>
      </c>
      <c r="U91" s="169">
        <f>IF(ISERROR(Data4!AB$272),0,Data4!AB$272)</f>
        <v>0</v>
      </c>
      <c r="V91" s="169">
        <f>IF(ISERROR(Data4!AC$272),0,Data4!AC$272)</f>
        <v>0</v>
      </c>
      <c r="W91" s="169">
        <f>IF(ISERROR(Data4!AD$272),0,Data4!AD$272)</f>
        <v>0</v>
      </c>
      <c r="X91" s="169">
        <f>IF(ISERROR(Data4!AE$272),0,Data4!AE$272)</f>
        <v>0</v>
      </c>
      <c r="Y91" s="169">
        <f>IF(ISERROR(Data4!AF$272),0,Data4!AF$272)</f>
        <v>0</v>
      </c>
      <c r="Z91" s="169">
        <f>IF(ISERROR(Data4!AG$272),0,Data4!AG$272)</f>
        <v>0</v>
      </c>
      <c r="AA91" s="169">
        <f>IF(ISERROR(Data4!AH$272),0,Data4!AH$272)</f>
        <v>0</v>
      </c>
      <c r="AB91" s="169">
        <f>IF(ISERROR(Data4!AI$272),0,Data4!AI$272)</f>
        <v>0</v>
      </c>
      <c r="AC91" s="169">
        <f>IF(ISERROR(Data4!AJ$272),0,Data4!AJ$272)</f>
        <v>0</v>
      </c>
      <c r="AD91" s="169">
        <f>IF(ISERROR(Data4!AK$272),0,Data4!AK$272)</f>
        <v>0</v>
      </c>
      <c r="AE91" s="169">
        <f>IF(ISERROR(Data4!AL$272),0,Data4!AL$272)</f>
        <v>0</v>
      </c>
      <c r="AF91" s="169">
        <f>IF(ISERROR(Data4!AM$272),0,Data4!AM$272)</f>
        <v>0</v>
      </c>
      <c r="AG91" s="169">
        <f>IF(ISERROR(Data4!AN$272),0,Data4!AN$272)</f>
        <v>0</v>
      </c>
      <c r="AH91" s="169">
        <f>IF(ISERROR(Data4!AO$272),0,Data4!AO$272)</f>
        <v>0</v>
      </c>
      <c r="AI91" s="169">
        <f>IF(ISERROR(Data4!AP$272),0,Data4!AP$272)</f>
        <v>0</v>
      </c>
      <c r="AJ91" s="169">
        <f>IF(ISERROR(Data4!AQ$272),0,Data4!AQ$272)</f>
        <v>0</v>
      </c>
      <c r="AO91" s="3"/>
      <c r="AP91" s="3"/>
    </row>
    <row r="92" spans="2:42" hidden="1">
      <c r="B92" s="199" t="s">
        <v>339</v>
      </c>
      <c r="C92" s="181" t="str">
        <f>Data4!D$273</f>
        <v>-</v>
      </c>
      <c r="D92" s="65">
        <f>F92+NPV(FDN,G92:INDEX(G92:AJ92,PAL))</f>
        <v>0</v>
      </c>
      <c r="E92" s="169">
        <f t="shared" si="27"/>
        <v>0</v>
      </c>
      <c r="F92" s="169">
        <f>IF(ISERROR(Data4!M$273),0,Data4!M$273)</f>
        <v>0</v>
      </c>
      <c r="G92" s="169">
        <f>IF(ISERROR(Data4!N$273),0,Data4!N$273)</f>
        <v>0</v>
      </c>
      <c r="H92" s="169">
        <f>IF(ISERROR(Data4!O$273),0,Data4!O$273)</f>
        <v>0</v>
      </c>
      <c r="I92" s="169">
        <f>IF(ISERROR(Data4!P$273),0,Data4!P$273)</f>
        <v>0</v>
      </c>
      <c r="J92" s="169">
        <f>IF(ISERROR(Data4!Q$273),0,Data4!Q$273)</f>
        <v>0</v>
      </c>
      <c r="K92" s="169">
        <f>IF(ISERROR(Data4!R$273),0,Data4!R$273)</f>
        <v>0</v>
      </c>
      <c r="L92" s="169">
        <f>IF(ISERROR(Data4!S$273),0,Data4!S$273)</f>
        <v>0</v>
      </c>
      <c r="M92" s="169">
        <f>IF(ISERROR(Data4!T$273),0,Data4!T$273)</f>
        <v>0</v>
      </c>
      <c r="N92" s="169">
        <f>IF(ISERROR(Data4!U$273),0,Data4!U$273)</f>
        <v>0</v>
      </c>
      <c r="O92" s="169">
        <f>IF(ISERROR(Data4!V$273),0,Data4!V$273)</f>
        <v>0</v>
      </c>
      <c r="P92" s="169">
        <f>IF(ISERROR(Data4!W$273),0,Data4!W$273)</f>
        <v>0</v>
      </c>
      <c r="Q92" s="169">
        <f>IF(ISERROR(Data4!X$273),0,Data4!X$273)</f>
        <v>0</v>
      </c>
      <c r="R92" s="169">
        <f>IF(ISERROR(Data4!Y$273),0,Data4!Y$273)</f>
        <v>0</v>
      </c>
      <c r="S92" s="169">
        <f>IF(ISERROR(Data4!Z$273),0,Data4!Z$273)</f>
        <v>0</v>
      </c>
      <c r="T92" s="169">
        <f>IF(ISERROR(Data4!AA$273),0,Data4!AA$273)</f>
        <v>0</v>
      </c>
      <c r="U92" s="169">
        <f>IF(ISERROR(Data4!AB$273),0,Data4!AB$273)</f>
        <v>0</v>
      </c>
      <c r="V92" s="169">
        <f>IF(ISERROR(Data4!AC$273),0,Data4!AC$273)</f>
        <v>0</v>
      </c>
      <c r="W92" s="169">
        <f>IF(ISERROR(Data4!AD$273),0,Data4!AD$273)</f>
        <v>0</v>
      </c>
      <c r="X92" s="169">
        <f>IF(ISERROR(Data4!AE$273),0,Data4!AE$273)</f>
        <v>0</v>
      </c>
      <c r="Y92" s="169">
        <f>IF(ISERROR(Data4!AF$273),0,Data4!AF$273)</f>
        <v>0</v>
      </c>
      <c r="Z92" s="169">
        <f>IF(ISERROR(Data4!AG$273),0,Data4!AG$273)</f>
        <v>0</v>
      </c>
      <c r="AA92" s="169">
        <f>IF(ISERROR(Data4!AH$273),0,Data4!AH$273)</f>
        <v>0</v>
      </c>
      <c r="AB92" s="169">
        <f>IF(ISERROR(Data4!AI$273),0,Data4!AI$273)</f>
        <v>0</v>
      </c>
      <c r="AC92" s="169">
        <f>IF(ISERROR(Data4!AJ$273),0,Data4!AJ$273)</f>
        <v>0</v>
      </c>
      <c r="AD92" s="169">
        <f>IF(ISERROR(Data4!AK$273),0,Data4!AK$273)</f>
        <v>0</v>
      </c>
      <c r="AE92" s="169">
        <f>IF(ISERROR(Data4!AL$273),0,Data4!AL$273)</f>
        <v>0</v>
      </c>
      <c r="AF92" s="169">
        <f>IF(ISERROR(Data4!AM$273),0,Data4!AM$273)</f>
        <v>0</v>
      </c>
      <c r="AG92" s="169">
        <f>IF(ISERROR(Data4!AN$273),0,Data4!AN$273)</f>
        <v>0</v>
      </c>
      <c r="AH92" s="169">
        <f>IF(ISERROR(Data4!AO$273),0,Data4!AO$273)</f>
        <v>0</v>
      </c>
      <c r="AI92" s="169">
        <f>IF(ISERROR(Data4!AP$273),0,Data4!AP$273)</f>
        <v>0</v>
      </c>
      <c r="AJ92" s="169">
        <f>IF(ISERROR(Data4!AQ$273),0,Data4!AQ$273)</f>
        <v>0</v>
      </c>
      <c r="AO92" s="3"/>
      <c r="AP92" s="3"/>
    </row>
    <row r="93" spans="2:42" hidden="1">
      <c r="B93" s="199" t="s">
        <v>340</v>
      </c>
      <c r="C93" s="181" t="str">
        <f>Data4!D$274</f>
        <v>-</v>
      </c>
      <c r="D93" s="65">
        <f>F93+NPV(FDN,G93:INDEX(G93:AJ93,PAL))</f>
        <v>0</v>
      </c>
      <c r="E93" s="169">
        <f t="shared" si="27"/>
        <v>0</v>
      </c>
      <c r="F93" s="169">
        <f>IF(ISERROR(Data4!M$274),0,Data4!M$274)</f>
        <v>0</v>
      </c>
      <c r="G93" s="169">
        <f>IF(ISERROR(Data4!N$274),0,Data4!N$274)</f>
        <v>0</v>
      </c>
      <c r="H93" s="169">
        <f>IF(ISERROR(Data4!O$274),0,Data4!O$274)</f>
        <v>0</v>
      </c>
      <c r="I93" s="169">
        <f>IF(ISERROR(Data4!P$274),0,Data4!P$274)</f>
        <v>0</v>
      </c>
      <c r="J93" s="169">
        <f>IF(ISERROR(Data4!Q$274),0,Data4!Q$274)</f>
        <v>0</v>
      </c>
      <c r="K93" s="169">
        <f>IF(ISERROR(Data4!R$274),0,Data4!R$274)</f>
        <v>0</v>
      </c>
      <c r="L93" s="169">
        <f>IF(ISERROR(Data4!S$274),0,Data4!S$274)</f>
        <v>0</v>
      </c>
      <c r="M93" s="169">
        <f>IF(ISERROR(Data4!T$274),0,Data4!T$274)</f>
        <v>0</v>
      </c>
      <c r="N93" s="169">
        <f>IF(ISERROR(Data4!U$274),0,Data4!U$274)</f>
        <v>0</v>
      </c>
      <c r="O93" s="169">
        <f>IF(ISERROR(Data4!V$274),0,Data4!V$274)</f>
        <v>0</v>
      </c>
      <c r="P93" s="169">
        <f>IF(ISERROR(Data4!W$274),0,Data4!W$274)</f>
        <v>0</v>
      </c>
      <c r="Q93" s="169">
        <f>IF(ISERROR(Data4!X$274),0,Data4!X$274)</f>
        <v>0</v>
      </c>
      <c r="R93" s="169">
        <f>IF(ISERROR(Data4!Y$274),0,Data4!Y$274)</f>
        <v>0</v>
      </c>
      <c r="S93" s="169">
        <f>IF(ISERROR(Data4!Z$274),0,Data4!Z$274)</f>
        <v>0</v>
      </c>
      <c r="T93" s="169">
        <f>IF(ISERROR(Data4!AA$274),0,Data4!AA$274)</f>
        <v>0</v>
      </c>
      <c r="U93" s="169">
        <f>IF(ISERROR(Data4!AB$274),0,Data4!AB$274)</f>
        <v>0</v>
      </c>
      <c r="V93" s="169">
        <f>IF(ISERROR(Data4!AC$274),0,Data4!AC$274)</f>
        <v>0</v>
      </c>
      <c r="W93" s="169">
        <f>IF(ISERROR(Data4!AD$274),0,Data4!AD$274)</f>
        <v>0</v>
      </c>
      <c r="X93" s="169">
        <f>IF(ISERROR(Data4!AE$274),0,Data4!AE$274)</f>
        <v>0</v>
      </c>
      <c r="Y93" s="169">
        <f>IF(ISERROR(Data4!AF$274),0,Data4!AF$274)</f>
        <v>0</v>
      </c>
      <c r="Z93" s="169">
        <f>IF(ISERROR(Data4!AG$274),0,Data4!AG$274)</f>
        <v>0</v>
      </c>
      <c r="AA93" s="169">
        <f>IF(ISERROR(Data4!AH$274),0,Data4!AH$274)</f>
        <v>0</v>
      </c>
      <c r="AB93" s="169">
        <f>IF(ISERROR(Data4!AI$274),0,Data4!AI$274)</f>
        <v>0</v>
      </c>
      <c r="AC93" s="169">
        <f>IF(ISERROR(Data4!AJ$274),0,Data4!AJ$274)</f>
        <v>0</v>
      </c>
      <c r="AD93" s="169">
        <f>IF(ISERROR(Data4!AK$274),0,Data4!AK$274)</f>
        <v>0</v>
      </c>
      <c r="AE93" s="169">
        <f>IF(ISERROR(Data4!AL$274),0,Data4!AL$274)</f>
        <v>0</v>
      </c>
      <c r="AF93" s="169">
        <f>IF(ISERROR(Data4!AM$274),0,Data4!AM$274)</f>
        <v>0</v>
      </c>
      <c r="AG93" s="169">
        <f>IF(ISERROR(Data4!AN$274),0,Data4!AN$274)</f>
        <v>0</v>
      </c>
      <c r="AH93" s="169">
        <f>IF(ISERROR(Data4!AO$274),0,Data4!AO$274)</f>
        <v>0</v>
      </c>
      <c r="AI93" s="169">
        <f>IF(ISERROR(Data4!AP$274),0,Data4!AP$274)</f>
        <v>0</v>
      </c>
      <c r="AJ93" s="169">
        <f>IF(ISERROR(Data4!AQ$274),0,Data4!AQ$274)</f>
        <v>0</v>
      </c>
      <c r="AO93" s="3"/>
      <c r="AP93" s="3"/>
    </row>
    <row r="94" spans="2:42" hidden="1">
      <c r="B94" s="199" t="s">
        <v>341</v>
      </c>
      <c r="C94" s="181" t="str">
        <f>Data4!D$275</f>
        <v>-</v>
      </c>
      <c r="D94" s="65">
        <f>F94+NPV(FDN,G94:INDEX(G94:AJ94,PAL))</f>
        <v>0</v>
      </c>
      <c r="E94" s="169">
        <f t="shared" si="27"/>
        <v>0</v>
      </c>
      <c r="F94" s="169">
        <f>IF(ISERROR(Data4!M$275),0,Data4!M$275)</f>
        <v>0</v>
      </c>
      <c r="G94" s="169">
        <f>IF(ISERROR(Data4!N$275),0,Data4!N$275)</f>
        <v>0</v>
      </c>
      <c r="H94" s="169">
        <f>IF(ISERROR(Data4!O$275),0,Data4!O$275)</f>
        <v>0</v>
      </c>
      <c r="I94" s="169">
        <f>IF(ISERROR(Data4!P$275),0,Data4!P$275)</f>
        <v>0</v>
      </c>
      <c r="J94" s="169">
        <f>IF(ISERROR(Data4!Q$275),0,Data4!Q$275)</f>
        <v>0</v>
      </c>
      <c r="K94" s="169">
        <f>IF(ISERROR(Data4!R$275),0,Data4!R$275)</f>
        <v>0</v>
      </c>
      <c r="L94" s="169">
        <f>IF(ISERROR(Data4!S$275),0,Data4!S$275)</f>
        <v>0</v>
      </c>
      <c r="M94" s="169">
        <f>IF(ISERROR(Data4!T$275),0,Data4!T$275)</f>
        <v>0</v>
      </c>
      <c r="N94" s="169">
        <f>IF(ISERROR(Data4!U$275),0,Data4!U$275)</f>
        <v>0</v>
      </c>
      <c r="O94" s="169">
        <f>IF(ISERROR(Data4!V$275),0,Data4!V$275)</f>
        <v>0</v>
      </c>
      <c r="P94" s="169">
        <f>IF(ISERROR(Data4!W$275),0,Data4!W$275)</f>
        <v>0</v>
      </c>
      <c r="Q94" s="169">
        <f>IF(ISERROR(Data4!X$275),0,Data4!X$275)</f>
        <v>0</v>
      </c>
      <c r="R94" s="169">
        <f>IF(ISERROR(Data4!Y$275),0,Data4!Y$275)</f>
        <v>0</v>
      </c>
      <c r="S94" s="169">
        <f>IF(ISERROR(Data4!Z$275),0,Data4!Z$275)</f>
        <v>0</v>
      </c>
      <c r="T94" s="169">
        <f>IF(ISERROR(Data4!AA$275),0,Data4!AA$275)</f>
        <v>0</v>
      </c>
      <c r="U94" s="169">
        <f>IF(ISERROR(Data4!AB$275),0,Data4!AB$275)</f>
        <v>0</v>
      </c>
      <c r="V94" s="169">
        <f>IF(ISERROR(Data4!AC$275),0,Data4!AC$275)</f>
        <v>0</v>
      </c>
      <c r="W94" s="169">
        <f>IF(ISERROR(Data4!AD$275),0,Data4!AD$275)</f>
        <v>0</v>
      </c>
      <c r="X94" s="169">
        <f>IF(ISERROR(Data4!AE$275),0,Data4!AE$275)</f>
        <v>0</v>
      </c>
      <c r="Y94" s="169">
        <f>IF(ISERROR(Data4!AF$275),0,Data4!AF$275)</f>
        <v>0</v>
      </c>
      <c r="Z94" s="169">
        <f>IF(ISERROR(Data4!AG$275),0,Data4!AG$275)</f>
        <v>0</v>
      </c>
      <c r="AA94" s="169">
        <f>IF(ISERROR(Data4!AH$275),0,Data4!AH$275)</f>
        <v>0</v>
      </c>
      <c r="AB94" s="169">
        <f>IF(ISERROR(Data4!AI$275),0,Data4!AI$275)</f>
        <v>0</v>
      </c>
      <c r="AC94" s="169">
        <f>IF(ISERROR(Data4!AJ$275),0,Data4!AJ$275)</f>
        <v>0</v>
      </c>
      <c r="AD94" s="169">
        <f>IF(ISERROR(Data4!AK$275),0,Data4!AK$275)</f>
        <v>0</v>
      </c>
      <c r="AE94" s="169">
        <f>IF(ISERROR(Data4!AL$275),0,Data4!AL$275)</f>
        <v>0</v>
      </c>
      <c r="AF94" s="169">
        <f>IF(ISERROR(Data4!AM$275),0,Data4!AM$275)</f>
        <v>0</v>
      </c>
      <c r="AG94" s="169">
        <f>IF(ISERROR(Data4!AN$275),0,Data4!AN$275)</f>
        <v>0</v>
      </c>
      <c r="AH94" s="169">
        <f>IF(ISERROR(Data4!AO$275),0,Data4!AO$275)</f>
        <v>0</v>
      </c>
      <c r="AI94" s="169">
        <f>IF(ISERROR(Data4!AP$275),0,Data4!AP$275)</f>
        <v>0</v>
      </c>
      <c r="AJ94" s="169">
        <f>IF(ISERROR(Data4!AQ$275),0,Data4!AQ$275)</f>
        <v>0</v>
      </c>
      <c r="AO94" s="3"/>
      <c r="AP94" s="3"/>
    </row>
    <row r="95" spans="2:42" hidden="1">
      <c r="B95" s="199" t="s">
        <v>342</v>
      </c>
      <c r="C95" s="181" t="str">
        <f>Data4!D$276</f>
        <v>-</v>
      </c>
      <c r="D95" s="65">
        <f>F95+NPV(FDN,G95:INDEX(G95:AJ95,PAL))</f>
        <v>0</v>
      </c>
      <c r="E95" s="169">
        <f t="shared" si="27"/>
        <v>0</v>
      </c>
      <c r="F95" s="169">
        <f>IF(ISERROR(Data4!M$276),0,Data4!M$276)</f>
        <v>0</v>
      </c>
      <c r="G95" s="169">
        <f>IF(ISERROR(Data4!N$276),0,Data4!N$276)</f>
        <v>0</v>
      </c>
      <c r="H95" s="169">
        <f>IF(ISERROR(Data4!O$276),0,Data4!O$276)</f>
        <v>0</v>
      </c>
      <c r="I95" s="169">
        <f>IF(ISERROR(Data4!P$276),0,Data4!P$276)</f>
        <v>0</v>
      </c>
      <c r="J95" s="169">
        <f>IF(ISERROR(Data4!Q$276),0,Data4!Q$276)</f>
        <v>0</v>
      </c>
      <c r="K95" s="169">
        <f>IF(ISERROR(Data4!R$276),0,Data4!R$276)</f>
        <v>0</v>
      </c>
      <c r="L95" s="169">
        <f>IF(ISERROR(Data4!S$276),0,Data4!S$276)</f>
        <v>0</v>
      </c>
      <c r="M95" s="169">
        <f>IF(ISERROR(Data4!T$276),0,Data4!T$276)</f>
        <v>0</v>
      </c>
      <c r="N95" s="169">
        <f>IF(ISERROR(Data4!U$276),0,Data4!U$276)</f>
        <v>0</v>
      </c>
      <c r="O95" s="169">
        <f>IF(ISERROR(Data4!V$276),0,Data4!V$276)</f>
        <v>0</v>
      </c>
      <c r="P95" s="169">
        <f>IF(ISERROR(Data4!W$276),0,Data4!W$276)</f>
        <v>0</v>
      </c>
      <c r="Q95" s="169">
        <f>IF(ISERROR(Data4!X$276),0,Data4!X$276)</f>
        <v>0</v>
      </c>
      <c r="R95" s="169">
        <f>IF(ISERROR(Data4!Y$276),0,Data4!Y$276)</f>
        <v>0</v>
      </c>
      <c r="S95" s="169">
        <f>IF(ISERROR(Data4!Z$276),0,Data4!Z$276)</f>
        <v>0</v>
      </c>
      <c r="T95" s="169">
        <f>IF(ISERROR(Data4!AA$276),0,Data4!AA$276)</f>
        <v>0</v>
      </c>
      <c r="U95" s="169">
        <f>IF(ISERROR(Data4!AB$276),0,Data4!AB$276)</f>
        <v>0</v>
      </c>
      <c r="V95" s="169">
        <f>IF(ISERROR(Data4!AC$276),0,Data4!AC$276)</f>
        <v>0</v>
      </c>
      <c r="W95" s="169">
        <f>IF(ISERROR(Data4!AD$276),0,Data4!AD$276)</f>
        <v>0</v>
      </c>
      <c r="X95" s="169">
        <f>IF(ISERROR(Data4!AE$276),0,Data4!AE$276)</f>
        <v>0</v>
      </c>
      <c r="Y95" s="169">
        <f>IF(ISERROR(Data4!AF$276),0,Data4!AF$276)</f>
        <v>0</v>
      </c>
      <c r="Z95" s="169">
        <f>IF(ISERROR(Data4!AG$276),0,Data4!AG$276)</f>
        <v>0</v>
      </c>
      <c r="AA95" s="169">
        <f>IF(ISERROR(Data4!AH$276),0,Data4!AH$276)</f>
        <v>0</v>
      </c>
      <c r="AB95" s="169">
        <f>IF(ISERROR(Data4!AI$276),0,Data4!AI$276)</f>
        <v>0</v>
      </c>
      <c r="AC95" s="169">
        <f>IF(ISERROR(Data4!AJ$276),0,Data4!AJ$276)</f>
        <v>0</v>
      </c>
      <c r="AD95" s="169">
        <f>IF(ISERROR(Data4!AK$276),0,Data4!AK$276)</f>
        <v>0</v>
      </c>
      <c r="AE95" s="169">
        <f>IF(ISERROR(Data4!AL$276),0,Data4!AL$276)</f>
        <v>0</v>
      </c>
      <c r="AF95" s="169">
        <f>IF(ISERROR(Data4!AM$276),0,Data4!AM$276)</f>
        <v>0</v>
      </c>
      <c r="AG95" s="169">
        <f>IF(ISERROR(Data4!AN$276),0,Data4!AN$276)</f>
        <v>0</v>
      </c>
      <c r="AH95" s="169">
        <f>IF(ISERROR(Data4!AO$276),0,Data4!AO$276)</f>
        <v>0</v>
      </c>
      <c r="AI95" s="169">
        <f>IF(ISERROR(Data4!AP$276),0,Data4!AP$276)</f>
        <v>0</v>
      </c>
      <c r="AJ95" s="169">
        <f>IF(ISERROR(Data4!AQ$276),0,Data4!AQ$276)</f>
        <v>0</v>
      </c>
      <c r="AO95" s="3"/>
      <c r="AP95" s="3"/>
    </row>
    <row r="96" spans="2:42" hidden="1">
      <c r="B96" s="199" t="s">
        <v>343</v>
      </c>
      <c r="C96" s="181" t="str">
        <f>Data4!D$277</f>
        <v>-</v>
      </c>
      <c r="D96" s="65">
        <f>F96+NPV(FDN,G96:INDEX(G96:AJ96,PAL))</f>
        <v>0</v>
      </c>
      <c r="E96" s="169">
        <f t="shared" si="27"/>
        <v>0</v>
      </c>
      <c r="F96" s="169">
        <f>IF(ISERROR(Data4!M$277),0,Data4!M$277)</f>
        <v>0</v>
      </c>
      <c r="G96" s="169">
        <f>IF(ISERROR(Data4!N$277),0,Data4!N$277)</f>
        <v>0</v>
      </c>
      <c r="H96" s="169">
        <f>IF(ISERROR(Data4!O$277),0,Data4!O$277)</f>
        <v>0</v>
      </c>
      <c r="I96" s="169">
        <f>IF(ISERROR(Data4!P$277),0,Data4!P$277)</f>
        <v>0</v>
      </c>
      <c r="J96" s="169">
        <f>IF(ISERROR(Data4!Q$277),0,Data4!Q$277)</f>
        <v>0</v>
      </c>
      <c r="K96" s="169">
        <f>IF(ISERROR(Data4!R$277),0,Data4!R$277)</f>
        <v>0</v>
      </c>
      <c r="L96" s="169">
        <f>IF(ISERROR(Data4!S$277),0,Data4!S$277)</f>
        <v>0</v>
      </c>
      <c r="M96" s="169">
        <f>IF(ISERROR(Data4!T$277),0,Data4!T$277)</f>
        <v>0</v>
      </c>
      <c r="N96" s="169">
        <f>IF(ISERROR(Data4!U$277),0,Data4!U$277)</f>
        <v>0</v>
      </c>
      <c r="O96" s="169">
        <f>IF(ISERROR(Data4!V$277),0,Data4!V$277)</f>
        <v>0</v>
      </c>
      <c r="P96" s="169">
        <f>IF(ISERROR(Data4!W$277),0,Data4!W$277)</f>
        <v>0</v>
      </c>
      <c r="Q96" s="169">
        <f>IF(ISERROR(Data4!X$277),0,Data4!X$277)</f>
        <v>0</v>
      </c>
      <c r="R96" s="169">
        <f>IF(ISERROR(Data4!Y$277),0,Data4!Y$277)</f>
        <v>0</v>
      </c>
      <c r="S96" s="169">
        <f>IF(ISERROR(Data4!Z$277),0,Data4!Z$277)</f>
        <v>0</v>
      </c>
      <c r="T96" s="169">
        <f>IF(ISERROR(Data4!AA$277),0,Data4!AA$277)</f>
        <v>0</v>
      </c>
      <c r="U96" s="169">
        <f>IF(ISERROR(Data4!AB$277),0,Data4!AB$277)</f>
        <v>0</v>
      </c>
      <c r="V96" s="169">
        <f>IF(ISERROR(Data4!AC$277),0,Data4!AC$277)</f>
        <v>0</v>
      </c>
      <c r="W96" s="169">
        <f>IF(ISERROR(Data4!AD$277),0,Data4!AD$277)</f>
        <v>0</v>
      </c>
      <c r="X96" s="169">
        <f>IF(ISERROR(Data4!AE$277),0,Data4!AE$277)</f>
        <v>0</v>
      </c>
      <c r="Y96" s="169">
        <f>IF(ISERROR(Data4!AF$277),0,Data4!AF$277)</f>
        <v>0</v>
      </c>
      <c r="Z96" s="169">
        <f>IF(ISERROR(Data4!AG$277),0,Data4!AG$277)</f>
        <v>0</v>
      </c>
      <c r="AA96" s="169">
        <f>IF(ISERROR(Data4!AH$277),0,Data4!AH$277)</f>
        <v>0</v>
      </c>
      <c r="AB96" s="169">
        <f>IF(ISERROR(Data4!AI$277),0,Data4!AI$277)</f>
        <v>0</v>
      </c>
      <c r="AC96" s="169">
        <f>IF(ISERROR(Data4!AJ$277),0,Data4!AJ$277)</f>
        <v>0</v>
      </c>
      <c r="AD96" s="169">
        <f>IF(ISERROR(Data4!AK$277),0,Data4!AK$277)</f>
        <v>0</v>
      </c>
      <c r="AE96" s="169">
        <f>IF(ISERROR(Data4!AL$277),0,Data4!AL$277)</f>
        <v>0</v>
      </c>
      <c r="AF96" s="169">
        <f>IF(ISERROR(Data4!AM$277),0,Data4!AM$277)</f>
        <v>0</v>
      </c>
      <c r="AG96" s="169">
        <f>IF(ISERROR(Data4!AN$277),0,Data4!AN$277)</f>
        <v>0</v>
      </c>
      <c r="AH96" s="169">
        <f>IF(ISERROR(Data4!AO$277),0,Data4!AO$277)</f>
        <v>0</v>
      </c>
      <c r="AI96" s="169">
        <f>IF(ISERROR(Data4!AP$277),0,Data4!AP$277)</f>
        <v>0</v>
      </c>
      <c r="AJ96" s="169">
        <f>IF(ISERROR(Data4!AQ$277),0,Data4!AQ$277)</f>
        <v>0</v>
      </c>
      <c r="AO96" s="3"/>
      <c r="AP96" s="3"/>
    </row>
    <row r="97" spans="2:42" hidden="1">
      <c r="B97" s="66" t="s">
        <v>53</v>
      </c>
      <c r="C97" s="180" t="str">
        <f>IF(Kalba="EN",Data2!C$76,Data2!B$76) &amp; " "&amp; IF(Kalba="EN",Data2!C$77,Data2!B$77)</f>
        <v>SE žala (pasirinkite SE žalos komponentą)</v>
      </c>
      <c r="D97" s="62">
        <f t="shared" ref="D97:AJ97" si="28">ROUND(SUM(D98:D100),0)</f>
        <v>0</v>
      </c>
      <c r="E97" s="62">
        <f t="shared" si="28"/>
        <v>0</v>
      </c>
      <c r="F97" s="62">
        <f t="shared" si="28"/>
        <v>0</v>
      </c>
      <c r="G97" s="62">
        <f t="shared" si="28"/>
        <v>0</v>
      </c>
      <c r="H97" s="62">
        <f t="shared" si="28"/>
        <v>0</v>
      </c>
      <c r="I97" s="62">
        <f t="shared" si="28"/>
        <v>0</v>
      </c>
      <c r="J97" s="62">
        <f t="shared" si="28"/>
        <v>0</v>
      </c>
      <c r="K97" s="62">
        <f t="shared" si="28"/>
        <v>0</v>
      </c>
      <c r="L97" s="62">
        <f t="shared" si="28"/>
        <v>0</v>
      </c>
      <c r="M97" s="62">
        <f t="shared" si="28"/>
        <v>0</v>
      </c>
      <c r="N97" s="62">
        <f t="shared" si="28"/>
        <v>0</v>
      </c>
      <c r="O97" s="62">
        <f t="shared" si="28"/>
        <v>0</v>
      </c>
      <c r="P97" s="62">
        <f t="shared" si="28"/>
        <v>0</v>
      </c>
      <c r="Q97" s="62">
        <f t="shared" si="28"/>
        <v>0</v>
      </c>
      <c r="R97" s="62">
        <f t="shared" si="28"/>
        <v>0</v>
      </c>
      <c r="S97" s="62">
        <f t="shared" si="28"/>
        <v>0</v>
      </c>
      <c r="T97" s="62">
        <f t="shared" si="28"/>
        <v>0</v>
      </c>
      <c r="U97" s="62">
        <f t="shared" si="28"/>
        <v>0</v>
      </c>
      <c r="V97" s="62">
        <f t="shared" si="28"/>
        <v>0</v>
      </c>
      <c r="W97" s="62">
        <f t="shared" si="28"/>
        <v>0</v>
      </c>
      <c r="X97" s="62">
        <f t="shared" si="28"/>
        <v>0</v>
      </c>
      <c r="Y97" s="62">
        <f t="shared" si="28"/>
        <v>0</v>
      </c>
      <c r="Z97" s="62">
        <f t="shared" si="28"/>
        <v>0</v>
      </c>
      <c r="AA97" s="62">
        <f t="shared" si="28"/>
        <v>0</v>
      </c>
      <c r="AB97" s="62">
        <f t="shared" si="28"/>
        <v>0</v>
      </c>
      <c r="AC97" s="62">
        <f t="shared" si="28"/>
        <v>0</v>
      </c>
      <c r="AD97" s="62">
        <f t="shared" si="28"/>
        <v>0</v>
      </c>
      <c r="AE97" s="62">
        <f t="shared" si="28"/>
        <v>0</v>
      </c>
      <c r="AF97" s="62">
        <f t="shared" si="28"/>
        <v>0</v>
      </c>
      <c r="AG97" s="62">
        <f t="shared" si="28"/>
        <v>0</v>
      </c>
      <c r="AH97" s="62">
        <f t="shared" si="28"/>
        <v>0</v>
      </c>
      <c r="AI97" s="62">
        <f t="shared" si="28"/>
        <v>0</v>
      </c>
      <c r="AJ97" s="62">
        <f t="shared" si="28"/>
        <v>0</v>
      </c>
      <c r="AO97" s="3"/>
      <c r="AP97" s="3"/>
    </row>
    <row r="98" spans="2:42" hidden="1">
      <c r="B98" s="199" t="s">
        <v>344</v>
      </c>
      <c r="C98" s="181" t="str">
        <f>Data4!D$279</f>
        <v>-</v>
      </c>
      <c r="D98" s="65">
        <f>F98+NPV(FDN,G98:INDEX(G98:AJ98,PAL))</f>
        <v>0</v>
      </c>
      <c r="E98" s="65">
        <f>SUMIF($F$5:$AJ$5,"&lt;="&amp;PAL,$F98:$AJ98)</f>
        <v>0</v>
      </c>
      <c r="F98" s="169">
        <f>IF(ISERROR(Data4!M$279),0,Data4!M$279)</f>
        <v>0</v>
      </c>
      <c r="G98" s="169">
        <f>IF(ISERROR(Data4!N$279),0,Data4!N$279)</f>
        <v>0</v>
      </c>
      <c r="H98" s="169">
        <f>IF(ISERROR(Data4!O$279),0,Data4!O$279)</f>
        <v>0</v>
      </c>
      <c r="I98" s="169">
        <f>IF(ISERROR(Data4!P$279),0,Data4!P$279)</f>
        <v>0</v>
      </c>
      <c r="J98" s="169">
        <f>IF(ISERROR(Data4!Q$279),0,Data4!Q$279)</f>
        <v>0</v>
      </c>
      <c r="K98" s="169">
        <f>IF(ISERROR(Data4!R$279),0,Data4!R$279)</f>
        <v>0</v>
      </c>
      <c r="L98" s="169">
        <f>IF(ISERROR(Data4!S$279),0,Data4!S$279)</f>
        <v>0</v>
      </c>
      <c r="M98" s="169">
        <f>IF(ISERROR(Data4!T$279),0,Data4!T$279)</f>
        <v>0</v>
      </c>
      <c r="N98" s="169">
        <f>IF(ISERROR(Data4!U$279),0,Data4!U$279)</f>
        <v>0</v>
      </c>
      <c r="O98" s="169">
        <f>IF(ISERROR(Data4!V$279),0,Data4!V$279)</f>
        <v>0</v>
      </c>
      <c r="P98" s="169">
        <f>IF(ISERROR(Data4!W$279),0,Data4!W$279)</f>
        <v>0</v>
      </c>
      <c r="Q98" s="169">
        <f>IF(ISERROR(Data4!X$279),0,Data4!X$279)</f>
        <v>0</v>
      </c>
      <c r="R98" s="169">
        <f>IF(ISERROR(Data4!Y$279),0,Data4!Y$279)</f>
        <v>0</v>
      </c>
      <c r="S98" s="169">
        <f>IF(ISERROR(Data4!Z$279),0,Data4!Z$279)</f>
        <v>0</v>
      </c>
      <c r="T98" s="169">
        <f>IF(ISERROR(Data4!AA$279),0,Data4!AA$279)</f>
        <v>0</v>
      </c>
      <c r="U98" s="169">
        <f>IF(ISERROR(Data4!AB$279),0,Data4!AB$279)</f>
        <v>0</v>
      </c>
      <c r="V98" s="169">
        <f>IF(ISERROR(Data4!AC$279),0,Data4!AC$279)</f>
        <v>0</v>
      </c>
      <c r="W98" s="169">
        <f>IF(ISERROR(Data4!AD$279),0,Data4!AD$279)</f>
        <v>0</v>
      </c>
      <c r="X98" s="169">
        <f>IF(ISERROR(Data4!AE$279),0,Data4!AE$279)</f>
        <v>0</v>
      </c>
      <c r="Y98" s="169">
        <f>IF(ISERROR(Data4!AF$279),0,Data4!AF$279)</f>
        <v>0</v>
      </c>
      <c r="Z98" s="169">
        <f>IF(ISERROR(Data4!AG$279),0,Data4!AG$279)</f>
        <v>0</v>
      </c>
      <c r="AA98" s="169">
        <f>IF(ISERROR(Data4!AH$279),0,Data4!AH$279)</f>
        <v>0</v>
      </c>
      <c r="AB98" s="169">
        <f>IF(ISERROR(Data4!AI$279),0,Data4!AI$279)</f>
        <v>0</v>
      </c>
      <c r="AC98" s="169">
        <f>IF(ISERROR(Data4!AJ$279),0,Data4!AJ$279)</f>
        <v>0</v>
      </c>
      <c r="AD98" s="169">
        <f>IF(ISERROR(Data4!AK$279),0,Data4!AK$279)</f>
        <v>0</v>
      </c>
      <c r="AE98" s="169">
        <f>IF(ISERROR(Data4!AL$279),0,Data4!AL$279)</f>
        <v>0</v>
      </c>
      <c r="AF98" s="169">
        <f>IF(ISERROR(Data4!AM$279),0,Data4!AM$279)</f>
        <v>0</v>
      </c>
      <c r="AG98" s="169">
        <f>IF(ISERROR(Data4!AN$279),0,Data4!AN$279)</f>
        <v>0</v>
      </c>
      <c r="AH98" s="169">
        <f>IF(ISERROR(Data4!AO$279),0,Data4!AO$279)</f>
        <v>0</v>
      </c>
      <c r="AI98" s="169">
        <f>IF(ISERROR(Data4!AP$279),0,Data4!AP$279)</f>
        <v>0</v>
      </c>
      <c r="AJ98" s="169">
        <f>IF(ISERROR(Data4!AQ$279),0,Data4!AQ$279)</f>
        <v>0</v>
      </c>
      <c r="AO98" s="3"/>
      <c r="AP98" s="3"/>
    </row>
    <row r="99" spans="2:42" hidden="1">
      <c r="B99" s="199" t="s">
        <v>345</v>
      </c>
      <c r="C99" s="181" t="str">
        <f>Data4!D$280</f>
        <v>-</v>
      </c>
      <c r="D99" s="65">
        <f>F99+NPV(FDN,G99:INDEX(G99:AJ99,PAL))</f>
        <v>0</v>
      </c>
      <c r="E99" s="65">
        <f>SUMIF($F$5:$AJ$5,"&lt;="&amp;PAL,$F99:$AJ99)</f>
        <v>0</v>
      </c>
      <c r="F99" s="169">
        <f>IF(ISERROR(Data4!M$280),0,Data4!M$280)</f>
        <v>0</v>
      </c>
      <c r="G99" s="169">
        <f>IF(ISERROR(Data4!N$280),0,Data4!N$280)</f>
        <v>0</v>
      </c>
      <c r="H99" s="169">
        <f>IF(ISERROR(Data4!O$280),0,Data4!O$280)</f>
        <v>0</v>
      </c>
      <c r="I99" s="169">
        <f>IF(ISERROR(Data4!P$280),0,Data4!P$280)</f>
        <v>0</v>
      </c>
      <c r="J99" s="169">
        <f>IF(ISERROR(Data4!Q$280),0,Data4!Q$280)</f>
        <v>0</v>
      </c>
      <c r="K99" s="169">
        <f>IF(ISERROR(Data4!R$280),0,Data4!R$280)</f>
        <v>0</v>
      </c>
      <c r="L99" s="169">
        <f>IF(ISERROR(Data4!S$280),0,Data4!S$280)</f>
        <v>0</v>
      </c>
      <c r="M99" s="169">
        <f>IF(ISERROR(Data4!T$280),0,Data4!T$280)</f>
        <v>0</v>
      </c>
      <c r="N99" s="169">
        <f>IF(ISERROR(Data4!U$280),0,Data4!U$280)</f>
        <v>0</v>
      </c>
      <c r="O99" s="169">
        <f>IF(ISERROR(Data4!V$280),0,Data4!V$280)</f>
        <v>0</v>
      </c>
      <c r="P99" s="169">
        <f>IF(ISERROR(Data4!W$280),0,Data4!W$280)</f>
        <v>0</v>
      </c>
      <c r="Q99" s="169">
        <f>IF(ISERROR(Data4!X$280),0,Data4!X$280)</f>
        <v>0</v>
      </c>
      <c r="R99" s="169">
        <f>IF(ISERROR(Data4!Y$280),0,Data4!Y$280)</f>
        <v>0</v>
      </c>
      <c r="S99" s="169">
        <f>IF(ISERROR(Data4!Z$280),0,Data4!Z$280)</f>
        <v>0</v>
      </c>
      <c r="T99" s="169">
        <f>IF(ISERROR(Data4!AA$280),0,Data4!AA$280)</f>
        <v>0</v>
      </c>
      <c r="U99" s="169">
        <f>IF(ISERROR(Data4!AB$280),0,Data4!AB$280)</f>
        <v>0</v>
      </c>
      <c r="V99" s="169">
        <f>IF(ISERROR(Data4!AC$280),0,Data4!AC$280)</f>
        <v>0</v>
      </c>
      <c r="W99" s="169">
        <f>IF(ISERROR(Data4!AD$280),0,Data4!AD$280)</f>
        <v>0</v>
      </c>
      <c r="X99" s="169">
        <f>IF(ISERROR(Data4!AE$280),0,Data4!AE$280)</f>
        <v>0</v>
      </c>
      <c r="Y99" s="169">
        <f>IF(ISERROR(Data4!AF$280),0,Data4!AF$280)</f>
        <v>0</v>
      </c>
      <c r="Z99" s="169">
        <f>IF(ISERROR(Data4!AG$280),0,Data4!AG$280)</f>
        <v>0</v>
      </c>
      <c r="AA99" s="169">
        <f>IF(ISERROR(Data4!AH$280),0,Data4!AH$280)</f>
        <v>0</v>
      </c>
      <c r="AB99" s="169">
        <f>IF(ISERROR(Data4!AI$280),0,Data4!AI$280)</f>
        <v>0</v>
      </c>
      <c r="AC99" s="169">
        <f>IF(ISERROR(Data4!AJ$280),0,Data4!AJ$280)</f>
        <v>0</v>
      </c>
      <c r="AD99" s="169">
        <f>IF(ISERROR(Data4!AK$280),0,Data4!AK$280)</f>
        <v>0</v>
      </c>
      <c r="AE99" s="169">
        <f>IF(ISERROR(Data4!AL$280),0,Data4!AL$280)</f>
        <v>0</v>
      </c>
      <c r="AF99" s="169">
        <f>IF(ISERROR(Data4!AM$280),0,Data4!AM$280)</f>
        <v>0</v>
      </c>
      <c r="AG99" s="169">
        <f>IF(ISERROR(Data4!AN$280),0,Data4!AN$280)</f>
        <v>0</v>
      </c>
      <c r="AH99" s="169">
        <f>IF(ISERROR(Data4!AO$280),0,Data4!AO$280)</f>
        <v>0</v>
      </c>
      <c r="AI99" s="169">
        <f>IF(ISERROR(Data4!AP$280),0,Data4!AP$280)</f>
        <v>0</v>
      </c>
      <c r="AJ99" s="169">
        <f>IF(ISERROR(Data4!AQ$280),0,Data4!AQ$280)</f>
        <v>0</v>
      </c>
      <c r="AO99" s="3"/>
      <c r="AP99" s="3"/>
    </row>
    <row r="100" spans="2:42" hidden="1">
      <c r="B100" s="199" t="s">
        <v>346</v>
      </c>
      <c r="C100" s="181" t="str">
        <f>Data4!D$281</f>
        <v>-</v>
      </c>
      <c r="D100" s="65">
        <f>F100+NPV(FDN,G100:INDEX(G100:AJ100,PAL))</f>
        <v>0</v>
      </c>
      <c r="E100" s="65">
        <f>SUMIF($F$5:$AJ$5,"&lt;="&amp;PAL,$F100:$AJ100)</f>
        <v>0</v>
      </c>
      <c r="F100" s="169">
        <f>IF(ISERROR(Data4!M$281),0,Data4!M$281)</f>
        <v>0</v>
      </c>
      <c r="G100" s="169">
        <f>IF(ISERROR(Data4!N$281),0,Data4!N$281)</f>
        <v>0</v>
      </c>
      <c r="H100" s="169">
        <f>IF(ISERROR(Data4!O$281),0,Data4!O$281)</f>
        <v>0</v>
      </c>
      <c r="I100" s="169">
        <f>IF(ISERROR(Data4!P$281),0,Data4!P$281)</f>
        <v>0</v>
      </c>
      <c r="J100" s="169">
        <f>IF(ISERROR(Data4!Q$281),0,Data4!Q$281)</f>
        <v>0</v>
      </c>
      <c r="K100" s="169">
        <f>IF(ISERROR(Data4!R$281),0,Data4!R$281)</f>
        <v>0</v>
      </c>
      <c r="L100" s="169">
        <f>IF(ISERROR(Data4!S$281),0,Data4!S$281)</f>
        <v>0</v>
      </c>
      <c r="M100" s="169">
        <f>IF(ISERROR(Data4!T$281),0,Data4!T$281)</f>
        <v>0</v>
      </c>
      <c r="N100" s="169">
        <f>IF(ISERROR(Data4!U$281),0,Data4!U$281)</f>
        <v>0</v>
      </c>
      <c r="O100" s="169">
        <f>IF(ISERROR(Data4!V$281),0,Data4!V$281)</f>
        <v>0</v>
      </c>
      <c r="P100" s="169">
        <f>IF(ISERROR(Data4!W$281),0,Data4!W$281)</f>
        <v>0</v>
      </c>
      <c r="Q100" s="169">
        <f>IF(ISERROR(Data4!X$281),0,Data4!X$281)</f>
        <v>0</v>
      </c>
      <c r="R100" s="169">
        <f>IF(ISERROR(Data4!Y$281),0,Data4!Y$281)</f>
        <v>0</v>
      </c>
      <c r="S100" s="169">
        <f>IF(ISERROR(Data4!Z$281),0,Data4!Z$281)</f>
        <v>0</v>
      </c>
      <c r="T100" s="169">
        <f>IF(ISERROR(Data4!AA$281),0,Data4!AA$281)</f>
        <v>0</v>
      </c>
      <c r="U100" s="169">
        <f>IF(ISERROR(Data4!AB$281),0,Data4!AB$281)</f>
        <v>0</v>
      </c>
      <c r="V100" s="169">
        <f>IF(ISERROR(Data4!AC$281),0,Data4!AC$281)</f>
        <v>0</v>
      </c>
      <c r="W100" s="169">
        <f>IF(ISERROR(Data4!AD$281),0,Data4!AD$281)</f>
        <v>0</v>
      </c>
      <c r="X100" s="169">
        <f>IF(ISERROR(Data4!AE$281),0,Data4!AE$281)</f>
        <v>0</v>
      </c>
      <c r="Y100" s="169">
        <f>IF(ISERROR(Data4!AF$281),0,Data4!AF$281)</f>
        <v>0</v>
      </c>
      <c r="Z100" s="169">
        <f>IF(ISERROR(Data4!AG$281),0,Data4!AG$281)</f>
        <v>0</v>
      </c>
      <c r="AA100" s="169">
        <f>IF(ISERROR(Data4!AH$281),0,Data4!AH$281)</f>
        <v>0</v>
      </c>
      <c r="AB100" s="169">
        <f>IF(ISERROR(Data4!AI$281),0,Data4!AI$281)</f>
        <v>0</v>
      </c>
      <c r="AC100" s="169">
        <f>IF(ISERROR(Data4!AJ$281),0,Data4!AJ$281)</f>
        <v>0</v>
      </c>
      <c r="AD100" s="169">
        <f>IF(ISERROR(Data4!AK$281),0,Data4!AK$281)</f>
        <v>0</v>
      </c>
      <c r="AE100" s="169">
        <f>IF(ISERROR(Data4!AL$281),0,Data4!AL$281)</f>
        <v>0</v>
      </c>
      <c r="AF100" s="169">
        <f>IF(ISERROR(Data4!AM$281),0,Data4!AM$281)</f>
        <v>0</v>
      </c>
      <c r="AG100" s="169">
        <f>IF(ISERROR(Data4!AN$281),0,Data4!AN$281)</f>
        <v>0</v>
      </c>
      <c r="AH100" s="169">
        <f>IF(ISERROR(Data4!AO$281),0,Data4!AO$281)</f>
        <v>0</v>
      </c>
      <c r="AI100" s="169">
        <f>IF(ISERROR(Data4!AP$281),0,Data4!AP$281)</f>
        <v>0</v>
      </c>
      <c r="AJ100" s="169">
        <f>IF(ISERROR(Data4!AQ$281),0,Data4!AQ$281)</f>
        <v>0</v>
      </c>
      <c r="AO100" s="3"/>
      <c r="AP100" s="3"/>
    </row>
  </sheetData>
  <sheetProtection algorithmName="SHA-512" hashValue="JSdyjdXJFEyMEMaoU9eARyQLsFmxxrAHwOpXjMWb7PGSGeiuJmIFM9Qp+fOIrTQGT77lFc4+ll7cE/TX8jksIg==" saltValue="0PuA7tS70MTkCiHnXF9esg==" spinCount="100000" sheet="1" objects="1" scenarios="1"/>
  <mergeCells count="5">
    <mergeCell ref="B86:C86"/>
    <mergeCell ref="C2:E2"/>
    <mergeCell ref="C3:E3"/>
    <mergeCell ref="C4:E4"/>
    <mergeCell ref="AP4:AY4"/>
  </mergeCells>
  <conditionalFormatting sqref="B7:C48 B56:C56 B49:B55 B57:B59">
    <cfRule type="expression" dxfId="151" priority="4" stopIfTrue="1">
      <formula>$AO7=1</formula>
    </cfRule>
  </conditionalFormatting>
  <conditionalFormatting sqref="C4:E4">
    <cfRule type="expression" dxfId="150" priority="3" stopIfTrue="1">
      <formula>LEN($C$4)&gt;0</formula>
    </cfRule>
  </conditionalFormatting>
  <conditionalFormatting sqref="B88:C100">
    <cfRule type="expression" dxfId="149" priority="5" stopIfTrue="1">
      <formula>#REF!=1</formula>
    </cfRule>
  </conditionalFormatting>
  <conditionalFormatting sqref="C57:C59">
    <cfRule type="expression" dxfId="148" priority="1" stopIfTrue="1">
      <formula>$AO57=1</formula>
    </cfRule>
  </conditionalFormatting>
  <dataValidations xWindow="520" yWindow="608" count="2">
    <dataValidation type="decimal" allowBlank="1" showInputMessage="1" showErrorMessage="1" sqref="F18:AJ20 F23:AJ29 F33:AJ33 F37:AJ40 F42:AJ43 F45:AJ46 F8:AJ16 F90:AJ96 F57:AJ59 F98:AJ100 F49:AJ55">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5010F476-E523-411C-916F-2C7C792D7EFA}">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20" yWindow="608" count="2">
        <x14:dataValidation type="list" allowBlank="1" showInputMessage="1" showErrorMessage="1" prompt="Prašome naudos komponentą pasirinkti iš siūlomo sąrašo. Jeigu sąrašas tusčias, jūs jau esate pasirinkę visus galimus naudos kompentus.">
          <x14:formula1>
            <xm:f>IF(Data0!$DY$2&lt;&gt;"",OFFSET(Data0!$DY$1,INDEX( MATCH(1,(--(Data0!$DY$2:$DY$61&lt;&gt;"")),0),1),0,SUMPRODUCT(--(LEN(Data0!$DY$2:$DY$61)&gt;0)),1),OFFSET(Data0!$DY$2,INDEX( MATCH(1,(--(Data0!$DY$3:$DY$61&lt;&gt;"")),0),1),0,SUMPRODUCT(--(LEN(Data0!$DY$3:$DY$61)&gt;0)),1))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IF(Data0!$EA$2&lt;&gt;"",OFFSET(Data0!$EA$1,INDEX( MATCH(1,(--(Data0!$EA$2:$EA$61&lt;&gt;"")),0),1),0,SUMPRODUCT(--(LEN(Data0!$EA$2:$EA$61)&gt;0)),1),OFFSET(Data0!$EA$2,INDEX( MATCH(1,(--(Data0!$EA$3:$EA$61&lt;&gt;"")),0),1),0,SUMPRODUCT(--(LEN(Data0!$EA$3:$EA$61)&gt;0)),1))</xm:f>
          </x14:formula1>
          <xm:sqref>C57:C59</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tabColor rgb="FFC864C8"/>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E6" sqref="E6"/>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6" customWidth="1"/>
    <col min="32" max="36" width="12.7109375" style="26" hidden="1" customWidth="1"/>
    <col min="37" max="37" width="1.28515625" style="3" customWidth="1"/>
    <col min="38" max="39" width="9.140625" style="3" hidden="1" customWidth="1"/>
    <col min="40" max="40" width="21.5703125" style="3" hidden="1" customWidth="1"/>
    <col min="41" max="41" width="27.5703125" style="26" hidden="1" customWidth="1"/>
    <col min="42" max="42" width="9.140625" style="52"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6"/>
      <c r="AW1" s="26"/>
      <c r="AX1" s="26"/>
      <c r="AY1" s="26"/>
      <c r="AZ1" s="26"/>
      <c r="BA1" s="26"/>
      <c r="BB1" s="26"/>
      <c r="BC1" s="26"/>
    </row>
    <row r="2" spans="2:55" ht="27.75" customHeight="1">
      <c r="B2" s="164"/>
      <c r="C2" s="929" t="str">
        <f>UPPER('1'!O36)&amp;"
"&amp;UPPER('1'!O37)</f>
        <v xml:space="preserve">PAPILDOMAS INVESTAVIMO OBJEKTAS (D)
</v>
      </c>
      <c r="D2" s="929"/>
      <c r="E2" s="929"/>
    </row>
    <row r="3" spans="2:55" ht="26.25" customHeight="1" thickBot="1">
      <c r="B3" s="165"/>
      <c r="C3" s="930" t="str">
        <f>"Alternatyva """&amp;Data0!O21&amp;""""</f>
        <v>Alternatyva ""</v>
      </c>
      <c r="D3" s="930"/>
      <c r="E3" s="930"/>
      <c r="G3" s="2"/>
    </row>
    <row r="4" spans="2:55" ht="26.25" customHeight="1">
      <c r="B4" s="53"/>
      <c r="C4" s="932" t="str">
        <f ca="1">IF(ISERROR(AZ6),"",AZ6)</f>
        <v/>
      </c>
      <c r="D4" s="932"/>
      <c r="E4" s="932"/>
      <c r="G4" s="2"/>
      <c r="AM4" s="384" t="s">
        <v>607</v>
      </c>
      <c r="AN4" s="514" t="s">
        <v>967</v>
      </c>
      <c r="AO4" s="386" t="s">
        <v>382</v>
      </c>
      <c r="AP4" s="927" t="s">
        <v>376</v>
      </c>
      <c r="AQ4" s="927"/>
      <c r="AR4" s="927"/>
      <c r="AS4" s="927"/>
      <c r="AT4" s="927"/>
      <c r="AU4" s="927"/>
      <c r="AV4" s="927"/>
      <c r="AW4" s="927"/>
      <c r="AX4" s="927"/>
      <c r="AY4" s="928"/>
      <c r="AZ4" s="385" t="s">
        <v>378</v>
      </c>
    </row>
    <row r="5" spans="2:55">
      <c r="B5" s="54" t="str">
        <f>IF(Kalba="EN",Data2!C30,Data2!B30)</f>
        <v>Projekto įgyvendinimo metai</v>
      </c>
      <c r="C5" s="55"/>
      <c r="D5" s="56" t="s">
        <v>331</v>
      </c>
      <c r="E5" s="57"/>
      <c r="F5" s="58">
        <f>Data4!M1</f>
        <v>0</v>
      </c>
      <c r="G5" s="58">
        <f>Data4!N1</f>
        <v>1</v>
      </c>
      <c r="H5" s="58">
        <f>Data4!O1</f>
        <v>2</v>
      </c>
      <c r="I5" s="58">
        <f>Data4!P1</f>
        <v>3</v>
      </c>
      <c r="J5" s="58">
        <f>Data4!Q1</f>
        <v>4</v>
      </c>
      <c r="K5" s="58">
        <f>Data4!R1</f>
        <v>5</v>
      </c>
      <c r="L5" s="58">
        <f>Data4!S1</f>
        <v>6</v>
      </c>
      <c r="M5" s="58">
        <f>Data4!T1</f>
        <v>7</v>
      </c>
      <c r="N5" s="58">
        <f>Data4!U1</f>
        <v>8</v>
      </c>
      <c r="O5" s="58">
        <f>Data4!V1</f>
        <v>9</v>
      </c>
      <c r="P5" s="58">
        <f>Data4!W1</f>
        <v>10</v>
      </c>
      <c r="Q5" s="58">
        <f>Data4!X1</f>
        <v>11</v>
      </c>
      <c r="R5" s="58">
        <f>Data4!Y1</f>
        <v>12</v>
      </c>
      <c r="S5" s="58">
        <f>Data4!Z1</f>
        <v>13</v>
      </c>
      <c r="T5" s="58">
        <f>Data4!AA1</f>
        <v>14</v>
      </c>
      <c r="U5" s="58">
        <f>Data4!AB1</f>
        <v>15</v>
      </c>
      <c r="V5" s="58">
        <f>Data4!AC1</f>
        <v>16</v>
      </c>
      <c r="W5" s="58">
        <f>Data4!AD1</f>
        <v>17</v>
      </c>
      <c r="X5" s="58">
        <f>Data4!AE1</f>
        <v>18</v>
      </c>
      <c r="Y5" s="58">
        <f>Data4!AF1</f>
        <v>19</v>
      </c>
      <c r="Z5" s="58">
        <f>Data4!AG1</f>
        <v>20</v>
      </c>
      <c r="AA5" s="58">
        <f>Data4!AH1</f>
        <v>21</v>
      </c>
      <c r="AB5" s="58">
        <f>Data4!AI1</f>
        <v>22</v>
      </c>
      <c r="AC5" s="58">
        <f>Data4!AJ1</f>
        <v>23</v>
      </c>
      <c r="AD5" s="58">
        <f>Data4!AK1</f>
        <v>24</v>
      </c>
      <c r="AE5" s="58">
        <f>Data4!AL1</f>
        <v>25</v>
      </c>
      <c r="AF5" s="58">
        <f>Data4!AM1</f>
        <v>26</v>
      </c>
      <c r="AG5" s="58">
        <f>Data4!AN1</f>
        <v>27</v>
      </c>
      <c r="AH5" s="58">
        <f>Data4!AO1</f>
        <v>28</v>
      </c>
      <c r="AI5" s="58">
        <f>Data4!AP1</f>
        <v>29</v>
      </c>
      <c r="AJ5" s="58">
        <f>Data4!AQ1</f>
        <v>30</v>
      </c>
      <c r="AM5" s="381"/>
      <c r="AN5" s="513"/>
      <c r="AO5" s="387"/>
      <c r="AP5" s="59">
        <v>1</v>
      </c>
      <c r="AQ5" s="59">
        <v>2</v>
      </c>
      <c r="AR5" s="59">
        <v>3</v>
      </c>
      <c r="AS5" s="59">
        <v>4</v>
      </c>
      <c r="AT5" s="59">
        <v>5</v>
      </c>
      <c r="AU5" s="59">
        <v>6</v>
      </c>
      <c r="AV5" s="59">
        <v>7</v>
      </c>
      <c r="AW5" s="59">
        <v>8</v>
      </c>
      <c r="AX5" s="59">
        <v>9</v>
      </c>
      <c r="AY5" s="388">
        <v>10</v>
      </c>
      <c r="AZ5" s="379" t="str">
        <f ca="1">IF(MAX(AP6:AY6)=0,"",INDEX(AP5:AY5,1,MATCH(MAX(AP6:AY6),AP6:AY6,0)))</f>
        <v/>
      </c>
    </row>
    <row r="6" spans="2:55">
      <c r="B6" s="54" t="str">
        <f>IF(Kalba="EN",Data2!C31,Data2!B31)</f>
        <v>Projekto biudžeto eilutė / Projekto įgyvendinimo kalendoriniai metai</v>
      </c>
      <c r="C6" s="55"/>
      <c r="D6" s="60" t="s">
        <v>383</v>
      </c>
      <c r="E6" s="60" t="s">
        <v>1482</v>
      </c>
      <c r="F6" s="58">
        <f>Data4!M2</f>
        <v>2017</v>
      </c>
      <c r="G6" s="58">
        <f>Data4!N2</f>
        <v>2018</v>
      </c>
      <c r="H6" s="58">
        <f>Data4!O2</f>
        <v>2019</v>
      </c>
      <c r="I6" s="58">
        <f>Data4!P2</f>
        <v>2020</v>
      </c>
      <c r="J6" s="58">
        <f>Data4!Q2</f>
        <v>2021</v>
      </c>
      <c r="K6" s="58">
        <f>Data4!R2</f>
        <v>2022</v>
      </c>
      <c r="L6" s="58">
        <f>Data4!S2</f>
        <v>2023</v>
      </c>
      <c r="M6" s="58">
        <f>Data4!T2</f>
        <v>2024</v>
      </c>
      <c r="N6" s="58">
        <f>Data4!U2</f>
        <v>2025</v>
      </c>
      <c r="O6" s="58">
        <f>Data4!V2</f>
        <v>2026</v>
      </c>
      <c r="P6" s="58">
        <f>Data4!W2</f>
        <v>2027</v>
      </c>
      <c r="Q6" s="58">
        <f>Data4!X2</f>
        <v>2028</v>
      </c>
      <c r="R6" s="58">
        <f>Data4!Y2</f>
        <v>2029</v>
      </c>
      <c r="S6" s="58">
        <f>Data4!Z2</f>
        <v>2030</v>
      </c>
      <c r="T6" s="58">
        <f>Data4!AA2</f>
        <v>2031</v>
      </c>
      <c r="U6" s="58">
        <f>Data4!AB2</f>
        <v>2032</v>
      </c>
      <c r="V6" s="58">
        <f>Data4!AC2</f>
        <v>2033</v>
      </c>
      <c r="W6" s="58">
        <f>Data4!AD2</f>
        <v>2034</v>
      </c>
      <c r="X6" s="58">
        <f>Data4!AE2</f>
        <v>2035</v>
      </c>
      <c r="Y6" s="58">
        <f>Data4!AF2</f>
        <v>2036</v>
      </c>
      <c r="Z6" s="58">
        <f>Data4!AG2</f>
        <v>2037</v>
      </c>
      <c r="AA6" s="58">
        <f>Data4!AH2</f>
        <v>2038</v>
      </c>
      <c r="AB6" s="58">
        <f>Data4!AI2</f>
        <v>2039</v>
      </c>
      <c r="AC6" s="58">
        <f>Data4!AJ2</f>
        <v>2040</v>
      </c>
      <c r="AD6" s="58">
        <f>Data4!AK2</f>
        <v>2041</v>
      </c>
      <c r="AE6" s="58">
        <f>Data4!AL2</f>
        <v>2042</v>
      </c>
      <c r="AF6" s="58">
        <f>Data4!AM2</f>
        <v>2043</v>
      </c>
      <c r="AG6" s="58">
        <f>Data4!AN2</f>
        <v>2044</v>
      </c>
      <c r="AH6" s="58">
        <f>Data4!AO2</f>
        <v>2045</v>
      </c>
      <c r="AI6" s="58">
        <f>Data4!AP2</f>
        <v>2046</v>
      </c>
      <c r="AJ6" s="58">
        <f>Data4!AQ2</f>
        <v>2047</v>
      </c>
      <c r="AM6" s="381"/>
      <c r="AN6" s="513"/>
      <c r="AO6" s="387"/>
      <c r="AP6" s="59">
        <f t="shared" ref="AP6:AY6" si="0">COUNTIF(AP$7:AP$59,"Klaida")</f>
        <v>0</v>
      </c>
      <c r="AQ6" s="59">
        <f t="shared" ca="1" si="0"/>
        <v>0</v>
      </c>
      <c r="AR6" s="59">
        <f t="shared" si="0"/>
        <v>0</v>
      </c>
      <c r="AS6" s="59">
        <f t="shared" si="0"/>
        <v>0</v>
      </c>
      <c r="AT6" s="59">
        <f t="shared" si="0"/>
        <v>0</v>
      </c>
      <c r="AU6" s="59">
        <f t="shared" si="0"/>
        <v>0</v>
      </c>
      <c r="AV6" s="59">
        <f t="shared" si="0"/>
        <v>0</v>
      </c>
      <c r="AW6" s="59">
        <f t="shared" si="0"/>
        <v>0</v>
      </c>
      <c r="AX6" s="59">
        <f t="shared" si="0"/>
        <v>0</v>
      </c>
      <c r="AY6" s="388">
        <f t="shared" si="0"/>
        <v>0</v>
      </c>
      <c r="AZ6" s="3" t="e">
        <f ca="1">VLOOKUP(AZ5,Klaidu_pranesimai,2,FALSE)</f>
        <v>#N/A</v>
      </c>
    </row>
    <row r="7" spans="2:55" s="61" customFormat="1">
      <c r="B7" s="5" t="s">
        <v>6</v>
      </c>
      <c r="C7" s="5" t="str">
        <f>IF(Kalba="EN",Data2!C32,Data2!B32)</f>
        <v>Alternatyvos investicijos, iš viso</v>
      </c>
      <c r="D7" s="62">
        <f>ROUND(SUM(D8:D15),0)</f>
        <v>0</v>
      </c>
      <c r="E7" s="62">
        <f>ROUND(SUM(E8:E15),0)</f>
        <v>0</v>
      </c>
      <c r="F7" s="62">
        <f>ROUND(SUM(F8:F15),0)</f>
        <v>0</v>
      </c>
      <c r="G7" s="62">
        <f t="shared" ref="G7:AJ7" si="1">ROUND(SUM(G8:G15),0)</f>
        <v>0</v>
      </c>
      <c r="H7" s="62">
        <f t="shared" si="1"/>
        <v>0</v>
      </c>
      <c r="I7" s="62">
        <f t="shared" si="1"/>
        <v>0</v>
      </c>
      <c r="J7" s="62">
        <f t="shared" si="1"/>
        <v>0</v>
      </c>
      <c r="K7" s="62">
        <f t="shared" si="1"/>
        <v>0</v>
      </c>
      <c r="L7" s="62">
        <f t="shared" si="1"/>
        <v>0</v>
      </c>
      <c r="M7" s="62">
        <f t="shared" si="1"/>
        <v>0</v>
      </c>
      <c r="N7" s="62">
        <f t="shared" si="1"/>
        <v>0</v>
      </c>
      <c r="O7" s="62">
        <f t="shared" si="1"/>
        <v>0</v>
      </c>
      <c r="P7" s="62">
        <f t="shared" si="1"/>
        <v>0</v>
      </c>
      <c r="Q7" s="62">
        <f t="shared" si="1"/>
        <v>0</v>
      </c>
      <c r="R7" s="62">
        <f t="shared" si="1"/>
        <v>0</v>
      </c>
      <c r="S7" s="62">
        <f t="shared" si="1"/>
        <v>0</v>
      </c>
      <c r="T7" s="62">
        <f t="shared" si="1"/>
        <v>0</v>
      </c>
      <c r="U7" s="62">
        <f t="shared" si="1"/>
        <v>0</v>
      </c>
      <c r="V7" s="62">
        <f t="shared" si="1"/>
        <v>0</v>
      </c>
      <c r="W7" s="62">
        <f t="shared" si="1"/>
        <v>0</v>
      </c>
      <c r="X7" s="62">
        <f t="shared" si="1"/>
        <v>0</v>
      </c>
      <c r="Y7" s="62">
        <f t="shared" si="1"/>
        <v>0</v>
      </c>
      <c r="Z7" s="62">
        <f t="shared" si="1"/>
        <v>0</v>
      </c>
      <c r="AA7" s="62">
        <f t="shared" si="1"/>
        <v>0</v>
      </c>
      <c r="AB7" s="62">
        <f t="shared" si="1"/>
        <v>0</v>
      </c>
      <c r="AC7" s="62">
        <f t="shared" si="1"/>
        <v>0</v>
      </c>
      <c r="AD7" s="62">
        <f t="shared" si="1"/>
        <v>0</v>
      </c>
      <c r="AE7" s="62">
        <f t="shared" si="1"/>
        <v>0</v>
      </c>
      <c r="AF7" s="62">
        <f t="shared" si="1"/>
        <v>0</v>
      </c>
      <c r="AG7" s="62">
        <f t="shared" si="1"/>
        <v>0</v>
      </c>
      <c r="AH7" s="62">
        <f t="shared" si="1"/>
        <v>0</v>
      </c>
      <c r="AI7" s="62">
        <f t="shared" si="1"/>
        <v>0</v>
      </c>
      <c r="AJ7" s="62">
        <f t="shared" si="1"/>
        <v>0</v>
      </c>
      <c r="AM7" s="382">
        <f>ROUND(SUM(AM8:AM15),0)</f>
        <v>0</v>
      </c>
      <c r="AN7" s="382">
        <f>ROUND(SUM(AN8:AN15),0)</f>
        <v>0</v>
      </c>
      <c r="AO7" s="389"/>
      <c r="AP7" s="63"/>
      <c r="AQ7" s="63"/>
      <c r="AR7" s="63"/>
      <c r="AS7" s="63"/>
      <c r="AT7" s="63"/>
      <c r="AU7" s="63"/>
      <c r="AV7" s="63"/>
      <c r="AW7" s="63"/>
      <c r="AX7" s="63"/>
      <c r="AY7" s="390"/>
    </row>
    <row r="8" spans="2:55">
      <c r="B8" s="64" t="s">
        <v>7</v>
      </c>
      <c r="C8" s="4" t="str">
        <f>IF(Kalba="EN",Data2!C33,Data2!B33)</f>
        <v>Žemė</v>
      </c>
      <c r="D8" s="65">
        <f>F8+NPV(FDN,G8:INDEX(G8:AJ8,PAL))</f>
        <v>0</v>
      </c>
      <c r="E8" s="65">
        <f t="shared" ref="E8:E16" si="2">SUMIF($F$5:$AJ$5,"&lt;="&amp;PAL,$F8:$AJ8)</f>
        <v>0</v>
      </c>
      <c r="F8" s="78">
        <v>0</v>
      </c>
      <c r="G8" s="78">
        <v>0</v>
      </c>
      <c r="H8" s="78">
        <v>0</v>
      </c>
      <c r="I8" s="78">
        <v>0</v>
      </c>
      <c r="J8" s="78">
        <v>0</v>
      </c>
      <c r="K8" s="78">
        <v>0</v>
      </c>
      <c r="L8" s="78">
        <v>0</v>
      </c>
      <c r="M8" s="78">
        <v>0</v>
      </c>
      <c r="N8" s="78">
        <v>0</v>
      </c>
      <c r="O8" s="78">
        <v>0</v>
      </c>
      <c r="P8" s="78">
        <v>0</v>
      </c>
      <c r="Q8" s="78">
        <v>0</v>
      </c>
      <c r="R8" s="78">
        <v>0</v>
      </c>
      <c r="S8" s="78">
        <v>0</v>
      </c>
      <c r="T8" s="78">
        <v>0</v>
      </c>
      <c r="U8" s="78">
        <v>0</v>
      </c>
      <c r="V8" s="78">
        <v>0</v>
      </c>
      <c r="W8" s="78">
        <v>0</v>
      </c>
      <c r="X8" s="78">
        <v>0</v>
      </c>
      <c r="Y8" s="78">
        <v>0</v>
      </c>
      <c r="Z8" s="78">
        <v>0</v>
      </c>
      <c r="AA8" s="78">
        <v>0</v>
      </c>
      <c r="AB8" s="78">
        <v>0</v>
      </c>
      <c r="AC8" s="78">
        <v>0</v>
      </c>
      <c r="AD8" s="78">
        <v>0</v>
      </c>
      <c r="AE8" s="78">
        <v>0</v>
      </c>
      <c r="AF8" s="78">
        <v>0</v>
      </c>
      <c r="AG8" s="78">
        <v>0</v>
      </c>
      <c r="AH8" s="78">
        <v>0</v>
      </c>
      <c r="AI8" s="78">
        <v>0</v>
      </c>
      <c r="AJ8" s="78">
        <v>0</v>
      </c>
      <c r="AM8" s="383">
        <f>F8+NPV(SDN,G8:INDEX(G8:AJ8,PAL))</f>
        <v>0</v>
      </c>
      <c r="AN8" s="415">
        <f>IFERROR(SUMPRODUCT(F8+NPV(SDN,G8:INDEX(G8:AJ8,PAL)),Data1!D3),0)</f>
        <v>0</v>
      </c>
      <c r="AO8" s="387">
        <f t="shared" ref="AO8:AO20" si="3">IF(COUNTIF(AP8:AY8,"Klaida")&gt;0,1,0)</f>
        <v>0</v>
      </c>
      <c r="AP8" s="59">
        <f>IF(COUNT(F8:INDEX(F8:AJ8,PAL+1))&lt;&gt;PAL+1,"Klaida",0)</f>
        <v>0</v>
      </c>
      <c r="AQ8" s="59"/>
      <c r="AR8" s="59"/>
      <c r="AS8" s="59"/>
      <c r="AT8" s="59"/>
      <c r="AU8" s="59"/>
      <c r="AV8" s="59"/>
      <c r="AW8" s="59"/>
      <c r="AX8" s="59"/>
      <c r="AY8" s="388"/>
    </row>
    <row r="9" spans="2:55">
      <c r="B9" s="64" t="s">
        <v>9</v>
      </c>
      <c r="C9" s="4" t="str">
        <f>IF(Kalba="EN",Data2!C34,Data2!B34)</f>
        <v>Nekilnojamasis turtas</v>
      </c>
      <c r="D9" s="65">
        <f>F9+NPV(FDN,G9:INDEX(G9:AJ9,PAL))</f>
        <v>0</v>
      </c>
      <c r="E9" s="65">
        <f t="shared" si="2"/>
        <v>0</v>
      </c>
      <c r="F9" s="78">
        <v>0</v>
      </c>
      <c r="G9" s="78">
        <v>0</v>
      </c>
      <c r="H9" s="78">
        <v>0</v>
      </c>
      <c r="I9" s="78">
        <v>0</v>
      </c>
      <c r="J9" s="78">
        <v>0</v>
      </c>
      <c r="K9" s="78">
        <v>0</v>
      </c>
      <c r="L9" s="78">
        <v>0</v>
      </c>
      <c r="M9" s="78">
        <v>0</v>
      </c>
      <c r="N9" s="78">
        <v>0</v>
      </c>
      <c r="O9" s="78">
        <v>0</v>
      </c>
      <c r="P9" s="78">
        <v>0</v>
      </c>
      <c r="Q9" s="78">
        <v>0</v>
      </c>
      <c r="R9" s="78">
        <v>0</v>
      </c>
      <c r="S9" s="78">
        <v>0</v>
      </c>
      <c r="T9" s="78">
        <v>0</v>
      </c>
      <c r="U9" s="78">
        <v>0</v>
      </c>
      <c r="V9" s="78">
        <v>0</v>
      </c>
      <c r="W9" s="78">
        <v>0</v>
      </c>
      <c r="X9" s="78">
        <v>0</v>
      </c>
      <c r="Y9" s="78">
        <v>0</v>
      </c>
      <c r="Z9" s="78">
        <v>0</v>
      </c>
      <c r="AA9" s="78">
        <v>0</v>
      </c>
      <c r="AB9" s="78">
        <v>0</v>
      </c>
      <c r="AC9" s="78">
        <v>0</v>
      </c>
      <c r="AD9" s="78">
        <v>0</v>
      </c>
      <c r="AE9" s="78">
        <v>0</v>
      </c>
      <c r="AF9" s="78">
        <v>0</v>
      </c>
      <c r="AG9" s="78">
        <v>0</v>
      </c>
      <c r="AH9" s="78">
        <v>0</v>
      </c>
      <c r="AI9" s="78">
        <v>0</v>
      </c>
      <c r="AJ9" s="78">
        <v>0</v>
      </c>
      <c r="AM9" s="383">
        <f>F9+NPV(SDN,G9:INDEX(G9:AJ9,PAL))</f>
        <v>0</v>
      </c>
      <c r="AN9" s="415">
        <f>IFERROR(SUMPRODUCT(F9+NPV(SDN,G9:INDEX(G9:AJ9,PAL)),Data1!D4),0)</f>
        <v>0</v>
      </c>
      <c r="AO9" s="387">
        <f t="shared" si="3"/>
        <v>0</v>
      </c>
      <c r="AP9" s="59">
        <f>IF(COUNT(F9:INDEX(F9:AJ9,PAL+1))&lt;&gt;PAL+1,"Klaida",0)</f>
        <v>0</v>
      </c>
      <c r="AQ9" s="59"/>
      <c r="AR9" s="59"/>
      <c r="AS9" s="59"/>
      <c r="AT9" s="59"/>
      <c r="AU9" s="59"/>
      <c r="AV9" s="59"/>
      <c r="AW9" s="59"/>
      <c r="AX9" s="59"/>
      <c r="AY9" s="388"/>
    </row>
    <row r="10" spans="2:55">
      <c r="B10" s="64" t="s">
        <v>11</v>
      </c>
      <c r="C10" s="4" t="str">
        <f>IF(Kalba="EN",Data2!C35,Data2!B35)</f>
        <v>Statyba, rekonstravimas, kapitalinis remontas ir kiti darbai</v>
      </c>
      <c r="D10" s="65">
        <f>F10+NPV(FDN,G10:INDEX(G10:AJ10,PAL))</f>
        <v>0</v>
      </c>
      <c r="E10" s="65">
        <f t="shared" si="2"/>
        <v>0</v>
      </c>
      <c r="F10" s="78">
        <v>0</v>
      </c>
      <c r="G10" s="78">
        <v>0</v>
      </c>
      <c r="H10" s="78">
        <v>0</v>
      </c>
      <c r="I10" s="78">
        <v>0</v>
      </c>
      <c r="J10" s="78">
        <v>0</v>
      </c>
      <c r="K10" s="78">
        <v>0</v>
      </c>
      <c r="L10" s="78">
        <v>0</v>
      </c>
      <c r="M10" s="78">
        <v>0</v>
      </c>
      <c r="N10" s="78">
        <v>0</v>
      </c>
      <c r="O10" s="78">
        <v>0</v>
      </c>
      <c r="P10" s="78">
        <v>0</v>
      </c>
      <c r="Q10" s="78">
        <v>0</v>
      </c>
      <c r="R10" s="78">
        <v>0</v>
      </c>
      <c r="S10" s="78">
        <v>0</v>
      </c>
      <c r="T10" s="78">
        <v>0</v>
      </c>
      <c r="U10" s="78">
        <v>0</v>
      </c>
      <c r="V10" s="78">
        <v>0</v>
      </c>
      <c r="W10" s="78">
        <v>0</v>
      </c>
      <c r="X10" s="78">
        <v>0</v>
      </c>
      <c r="Y10" s="78">
        <v>0</v>
      </c>
      <c r="Z10" s="78">
        <v>0</v>
      </c>
      <c r="AA10" s="78">
        <v>0</v>
      </c>
      <c r="AB10" s="78">
        <v>0</v>
      </c>
      <c r="AC10" s="78">
        <v>0</v>
      </c>
      <c r="AD10" s="78">
        <v>0</v>
      </c>
      <c r="AE10" s="78">
        <v>0</v>
      </c>
      <c r="AF10" s="78">
        <v>0</v>
      </c>
      <c r="AG10" s="78">
        <v>0</v>
      </c>
      <c r="AH10" s="78">
        <v>0</v>
      </c>
      <c r="AI10" s="78">
        <v>0</v>
      </c>
      <c r="AJ10" s="78">
        <v>0</v>
      </c>
      <c r="AM10" s="383">
        <f>F10+NPV(SDN,G10:INDEX(G10:AJ10,PAL))</f>
        <v>0</v>
      </c>
      <c r="AN10" s="415">
        <f>IFERROR(SUMPRODUCT(F10+NPV(SDN,G10:INDEX(G10:AJ10,PAL)),Data1!D5),0)</f>
        <v>0</v>
      </c>
      <c r="AO10" s="387">
        <f t="shared" si="3"/>
        <v>0</v>
      </c>
      <c r="AP10" s="59">
        <f>IF(COUNT(F10:INDEX(F10:AJ10,PAL+1))&lt;&gt;PAL+1,"Klaida",0)</f>
        <v>0</v>
      </c>
      <c r="AQ10" s="59"/>
      <c r="AR10" s="59"/>
      <c r="AS10" s="59"/>
      <c r="AT10" s="59"/>
      <c r="AU10" s="59"/>
      <c r="AV10" s="59"/>
      <c r="AW10" s="59"/>
      <c r="AX10" s="59"/>
      <c r="AY10" s="388"/>
    </row>
    <row r="11" spans="2:55">
      <c r="B11" s="64" t="s">
        <v>13</v>
      </c>
      <c r="C11" s="4" t="str">
        <f>IF(Kalba="EN",Data2!C36,Data2!B36)</f>
        <v>Įranga, įrenginiai ir kitas ilgalaikis turtas</v>
      </c>
      <c r="D11" s="65">
        <f>F11+NPV(FDN,G11:INDEX(G11:AJ11,PAL))</f>
        <v>0</v>
      </c>
      <c r="E11" s="65">
        <f t="shared" si="2"/>
        <v>0</v>
      </c>
      <c r="F11" s="78">
        <v>0</v>
      </c>
      <c r="G11" s="78">
        <v>0</v>
      </c>
      <c r="H11" s="78">
        <v>0</v>
      </c>
      <c r="I11" s="78">
        <v>0</v>
      </c>
      <c r="J11" s="78">
        <v>0</v>
      </c>
      <c r="K11" s="78">
        <v>0</v>
      </c>
      <c r="L11" s="78">
        <v>0</v>
      </c>
      <c r="M11" s="78">
        <v>0</v>
      </c>
      <c r="N11" s="78">
        <v>0</v>
      </c>
      <c r="O11" s="78">
        <v>0</v>
      </c>
      <c r="P11" s="78">
        <v>0</v>
      </c>
      <c r="Q11" s="78">
        <v>0</v>
      </c>
      <c r="R11" s="78">
        <v>0</v>
      </c>
      <c r="S11" s="78">
        <v>0</v>
      </c>
      <c r="T11" s="78">
        <v>0</v>
      </c>
      <c r="U11" s="78">
        <v>0</v>
      </c>
      <c r="V11" s="78">
        <v>0</v>
      </c>
      <c r="W11" s="78">
        <v>0</v>
      </c>
      <c r="X11" s="78">
        <v>0</v>
      </c>
      <c r="Y11" s="78">
        <v>0</v>
      </c>
      <c r="Z11" s="78">
        <v>0</v>
      </c>
      <c r="AA11" s="78">
        <v>0</v>
      </c>
      <c r="AB11" s="78">
        <v>0</v>
      </c>
      <c r="AC11" s="78">
        <v>0</v>
      </c>
      <c r="AD11" s="78">
        <v>0</v>
      </c>
      <c r="AE11" s="78">
        <v>0</v>
      </c>
      <c r="AF11" s="78">
        <v>0</v>
      </c>
      <c r="AG11" s="78">
        <v>0</v>
      </c>
      <c r="AH11" s="78">
        <v>0</v>
      </c>
      <c r="AI11" s="78">
        <v>0</v>
      </c>
      <c r="AJ11" s="78">
        <v>0</v>
      </c>
      <c r="AM11" s="383">
        <f>F11+NPV(SDN,G11:INDEX(G11:AJ11,PAL))</f>
        <v>0</v>
      </c>
      <c r="AN11" s="415">
        <f>IFERROR(SUMPRODUCT(F11+NPV(SDN,G11:INDEX(G11:AJ11,PAL)),Data1!D6),0)</f>
        <v>0</v>
      </c>
      <c r="AO11" s="387">
        <f t="shared" si="3"/>
        <v>0</v>
      </c>
      <c r="AP11" s="59">
        <f>IF(COUNT(F11:INDEX(F11:AJ11,PAL+1))&lt;&gt;PAL+1,"Klaida",0)</f>
        <v>0</v>
      </c>
      <c r="AQ11" s="59"/>
      <c r="AR11" s="59"/>
      <c r="AS11" s="59"/>
      <c r="AT11" s="59"/>
      <c r="AU11" s="59"/>
      <c r="AV11" s="59"/>
      <c r="AW11" s="59"/>
      <c r="AX11" s="59"/>
      <c r="AY11" s="388"/>
    </row>
    <row r="12" spans="2:55" ht="25.5">
      <c r="B12" s="64" t="s">
        <v>15</v>
      </c>
      <c r="C12" s="4" t="str">
        <f>IF(Kalba="EN",Data2!C37,Data2!B37)</f>
        <v>Projektavimo, techninės priežiūros ir kitos su investicijomis į ilgalaikį turtą (A.1.-A.4.) susijusios paslaugos</v>
      </c>
      <c r="D12" s="65">
        <f>F12+NPV(FDN,G12:INDEX(G12:AJ12,PAL))</f>
        <v>0</v>
      </c>
      <c r="E12" s="65">
        <f t="shared" si="2"/>
        <v>0</v>
      </c>
      <c r="F12" s="78">
        <v>0</v>
      </c>
      <c r="G12" s="78">
        <v>0</v>
      </c>
      <c r="H12" s="78">
        <v>0</v>
      </c>
      <c r="I12" s="78">
        <v>0</v>
      </c>
      <c r="J12" s="78">
        <v>0</v>
      </c>
      <c r="K12" s="78">
        <v>0</v>
      </c>
      <c r="L12" s="78">
        <v>0</v>
      </c>
      <c r="M12" s="78">
        <v>0</v>
      </c>
      <c r="N12" s="78">
        <v>0</v>
      </c>
      <c r="O12" s="78">
        <v>0</v>
      </c>
      <c r="P12" s="78">
        <v>0</v>
      </c>
      <c r="Q12" s="78">
        <v>0</v>
      </c>
      <c r="R12" s="78">
        <v>0</v>
      </c>
      <c r="S12" s="78">
        <v>0</v>
      </c>
      <c r="T12" s="78">
        <v>0</v>
      </c>
      <c r="U12" s="78">
        <v>0</v>
      </c>
      <c r="V12" s="78">
        <v>0</v>
      </c>
      <c r="W12" s="78">
        <v>0</v>
      </c>
      <c r="X12" s="78">
        <v>0</v>
      </c>
      <c r="Y12" s="78">
        <v>0</v>
      </c>
      <c r="Z12" s="78">
        <v>0</v>
      </c>
      <c r="AA12" s="78">
        <v>0</v>
      </c>
      <c r="AB12" s="78">
        <v>0</v>
      </c>
      <c r="AC12" s="78">
        <v>0</v>
      </c>
      <c r="AD12" s="78">
        <v>0</v>
      </c>
      <c r="AE12" s="78">
        <v>0</v>
      </c>
      <c r="AF12" s="78">
        <v>0</v>
      </c>
      <c r="AG12" s="78">
        <v>0</v>
      </c>
      <c r="AH12" s="78">
        <v>0</v>
      </c>
      <c r="AI12" s="78">
        <v>0</v>
      </c>
      <c r="AJ12" s="78">
        <v>0</v>
      </c>
      <c r="AM12" s="383">
        <f>F12+NPV(SDN,G12:INDEX(G12:AJ12,PAL))</f>
        <v>0</v>
      </c>
      <c r="AN12" s="415">
        <f>IFERROR(SUMPRODUCT(F12+NPV(SDN,G12:INDEX(G12:AJ12,PAL)),Data1!D7),0)</f>
        <v>0</v>
      </c>
      <c r="AO12" s="387">
        <f t="shared" si="3"/>
        <v>0</v>
      </c>
      <c r="AP12" s="59">
        <f>IF(COUNT(F12:INDEX(F12:AJ12,PAL+1))&lt;&gt;PAL+1,"Klaida",0)</f>
        <v>0</v>
      </c>
      <c r="AQ12" s="59"/>
      <c r="AR12" s="59"/>
      <c r="AS12" s="59"/>
      <c r="AT12" s="59"/>
      <c r="AU12" s="59"/>
      <c r="AV12" s="59"/>
      <c r="AW12" s="59"/>
      <c r="AX12" s="59"/>
      <c r="AY12" s="388"/>
    </row>
    <row r="13" spans="2:55">
      <c r="B13" s="64" t="s">
        <v>16</v>
      </c>
      <c r="C13" s="4" t="str">
        <f>IF(Kalba="EN",Data2!C38,Data2!B38)</f>
        <v>Projekto administravimas ir vykdymas</v>
      </c>
      <c r="D13" s="65">
        <f>F13+NPV(FDN,G13:INDEX(G13:AJ13,PAL))</f>
        <v>0</v>
      </c>
      <c r="E13" s="65">
        <f t="shared" si="2"/>
        <v>0</v>
      </c>
      <c r="F13" s="78">
        <v>0</v>
      </c>
      <c r="G13" s="78">
        <v>0</v>
      </c>
      <c r="H13" s="78">
        <v>0</v>
      </c>
      <c r="I13" s="78">
        <v>0</v>
      </c>
      <c r="J13" s="78">
        <v>0</v>
      </c>
      <c r="K13" s="78">
        <v>0</v>
      </c>
      <c r="L13" s="78">
        <v>0</v>
      </c>
      <c r="M13" s="78">
        <v>0</v>
      </c>
      <c r="N13" s="78">
        <v>0</v>
      </c>
      <c r="O13" s="78">
        <v>0</v>
      </c>
      <c r="P13" s="78">
        <v>0</v>
      </c>
      <c r="Q13" s="78">
        <v>0</v>
      </c>
      <c r="R13" s="78">
        <v>0</v>
      </c>
      <c r="S13" s="78">
        <v>0</v>
      </c>
      <c r="T13" s="78">
        <v>0</v>
      </c>
      <c r="U13" s="78">
        <v>0</v>
      </c>
      <c r="V13" s="78">
        <v>0</v>
      </c>
      <c r="W13" s="78">
        <v>0</v>
      </c>
      <c r="X13" s="78">
        <v>0</v>
      </c>
      <c r="Y13" s="78">
        <v>0</v>
      </c>
      <c r="Z13" s="78">
        <v>0</v>
      </c>
      <c r="AA13" s="78">
        <v>0</v>
      </c>
      <c r="AB13" s="78">
        <v>0</v>
      </c>
      <c r="AC13" s="78">
        <v>0</v>
      </c>
      <c r="AD13" s="78">
        <v>0</v>
      </c>
      <c r="AE13" s="78">
        <v>0</v>
      </c>
      <c r="AF13" s="78">
        <v>0</v>
      </c>
      <c r="AG13" s="78">
        <v>0</v>
      </c>
      <c r="AH13" s="78">
        <v>0</v>
      </c>
      <c r="AI13" s="78">
        <v>0</v>
      </c>
      <c r="AJ13" s="78">
        <v>0</v>
      </c>
      <c r="AM13" s="383">
        <f>F13+NPV(SDN,G13:INDEX(G13:AJ13,PAL))</f>
        <v>0</v>
      </c>
      <c r="AN13" s="415">
        <f>IFERROR(SUMPRODUCT(F13+NPV(SDN,G13:INDEX(G13:AJ13,PAL)),Data1!D8),0)</f>
        <v>0</v>
      </c>
      <c r="AO13" s="387">
        <f t="shared" si="3"/>
        <v>0</v>
      </c>
      <c r="AP13" s="59">
        <f>IF(COUNT(F13:INDEX(F13:AJ13,PAL+1))&lt;&gt;PAL+1,"Klaida",0)</f>
        <v>0</v>
      </c>
      <c r="AQ13" s="59"/>
      <c r="AR13" s="59"/>
      <c r="AS13" s="59"/>
      <c r="AT13" s="59"/>
      <c r="AU13" s="59"/>
      <c r="AV13" s="59"/>
      <c r="AW13" s="59"/>
      <c r="AX13" s="59"/>
      <c r="AY13" s="388"/>
    </row>
    <row r="14" spans="2:55">
      <c r="B14" s="64" t="s">
        <v>18</v>
      </c>
      <c r="C14" s="4" t="str">
        <f>IF(Kalba="EN",Data2!C39,Data2!B39)</f>
        <v>Kitos paslaugos ir išlaidos</v>
      </c>
      <c r="D14" s="65">
        <f>F14+NPV(FDN,G14:INDEX(G14:AJ14,PAL))</f>
        <v>0</v>
      </c>
      <c r="E14" s="65">
        <f t="shared" si="2"/>
        <v>0</v>
      </c>
      <c r="F14" s="78">
        <v>0</v>
      </c>
      <c r="G14" s="78">
        <v>0</v>
      </c>
      <c r="H14" s="78">
        <v>0</v>
      </c>
      <c r="I14" s="78">
        <v>0</v>
      </c>
      <c r="J14" s="78">
        <v>0</v>
      </c>
      <c r="K14" s="78">
        <v>0</v>
      </c>
      <c r="L14" s="78">
        <v>0</v>
      </c>
      <c r="M14" s="78">
        <v>0</v>
      </c>
      <c r="N14" s="78">
        <v>0</v>
      </c>
      <c r="O14" s="78">
        <v>0</v>
      </c>
      <c r="P14" s="78">
        <v>0</v>
      </c>
      <c r="Q14" s="78">
        <v>0</v>
      </c>
      <c r="R14" s="78">
        <v>0</v>
      </c>
      <c r="S14" s="78">
        <v>0</v>
      </c>
      <c r="T14" s="78">
        <v>0</v>
      </c>
      <c r="U14" s="78">
        <v>0</v>
      </c>
      <c r="V14" s="78">
        <v>0</v>
      </c>
      <c r="W14" s="78">
        <v>0</v>
      </c>
      <c r="X14" s="78">
        <v>0</v>
      </c>
      <c r="Y14" s="78">
        <v>0</v>
      </c>
      <c r="Z14" s="78">
        <v>0</v>
      </c>
      <c r="AA14" s="78">
        <v>0</v>
      </c>
      <c r="AB14" s="78">
        <v>0</v>
      </c>
      <c r="AC14" s="78">
        <v>0</v>
      </c>
      <c r="AD14" s="78">
        <v>0</v>
      </c>
      <c r="AE14" s="78">
        <v>0</v>
      </c>
      <c r="AF14" s="78">
        <v>0</v>
      </c>
      <c r="AG14" s="78">
        <v>0</v>
      </c>
      <c r="AH14" s="78">
        <v>0</v>
      </c>
      <c r="AI14" s="78">
        <v>0</v>
      </c>
      <c r="AJ14" s="78">
        <v>0</v>
      </c>
      <c r="AM14" s="383">
        <f>F14+NPV(SDN,G14:INDEX(G14:AJ14,PAL))</f>
        <v>0</v>
      </c>
      <c r="AN14" s="415">
        <f>IFERROR(SUMPRODUCT(F14+NPV(SDN,G14:INDEX(G14:AJ14,PAL)),Data1!D9),0)</f>
        <v>0</v>
      </c>
      <c r="AO14" s="387">
        <f t="shared" si="3"/>
        <v>0</v>
      </c>
      <c r="AP14" s="59">
        <f>IF(COUNT(F14:INDEX(F14:AJ14,PAL+1))&lt;&gt;PAL+1,"Klaida",0)</f>
        <v>0</v>
      </c>
      <c r="AQ14" s="59"/>
      <c r="AR14" s="59"/>
      <c r="AS14" s="59"/>
      <c r="AT14" s="59"/>
      <c r="AU14" s="59"/>
      <c r="AV14" s="59"/>
      <c r="AW14" s="59"/>
      <c r="AX14" s="59"/>
      <c r="AY14" s="388"/>
    </row>
    <row r="15" spans="2:55">
      <c r="B15" s="64" t="s">
        <v>294</v>
      </c>
      <c r="C15" s="4" t="str">
        <f>IF(Kalba="EN",Data2!C40,Data2!B40)</f>
        <v>Reinvesticijos </v>
      </c>
      <c r="D15" s="65">
        <f>F15+NPV(FDN,G15:INDEX(G15:AJ15,PAL))</f>
        <v>0</v>
      </c>
      <c r="E15" s="65">
        <f t="shared" si="2"/>
        <v>0</v>
      </c>
      <c r="F15" s="78">
        <v>0</v>
      </c>
      <c r="G15" s="78">
        <v>0</v>
      </c>
      <c r="H15" s="78">
        <v>0</v>
      </c>
      <c r="I15" s="78">
        <v>0</v>
      </c>
      <c r="J15" s="78">
        <v>0</v>
      </c>
      <c r="K15" s="78">
        <v>0</v>
      </c>
      <c r="L15" s="78">
        <v>0</v>
      </c>
      <c r="M15" s="78">
        <v>0</v>
      </c>
      <c r="N15" s="78">
        <v>0</v>
      </c>
      <c r="O15" s="78">
        <v>0</v>
      </c>
      <c r="P15" s="78">
        <v>0</v>
      </c>
      <c r="Q15" s="78">
        <v>0</v>
      </c>
      <c r="R15" s="78">
        <v>0</v>
      </c>
      <c r="S15" s="78">
        <v>0</v>
      </c>
      <c r="T15" s="78">
        <v>0</v>
      </c>
      <c r="U15" s="78">
        <v>0</v>
      </c>
      <c r="V15" s="78">
        <v>0</v>
      </c>
      <c r="W15" s="78">
        <v>0</v>
      </c>
      <c r="X15" s="78">
        <v>0</v>
      </c>
      <c r="Y15" s="78">
        <v>0</v>
      </c>
      <c r="Z15" s="78">
        <v>0</v>
      </c>
      <c r="AA15" s="78">
        <v>0</v>
      </c>
      <c r="AB15" s="78">
        <v>0</v>
      </c>
      <c r="AC15" s="78">
        <v>0</v>
      </c>
      <c r="AD15" s="78">
        <v>0</v>
      </c>
      <c r="AE15" s="78">
        <v>0</v>
      </c>
      <c r="AF15" s="78">
        <v>0</v>
      </c>
      <c r="AG15" s="78">
        <v>0</v>
      </c>
      <c r="AH15" s="78">
        <v>0</v>
      </c>
      <c r="AI15" s="78">
        <v>0</v>
      </c>
      <c r="AJ15" s="78">
        <v>0</v>
      </c>
      <c r="AM15" s="383">
        <f>F15+NPV(SDN,G15:INDEX(G15:AJ15,PAL))</f>
        <v>0</v>
      </c>
      <c r="AN15" s="415">
        <f>IFERROR(SUMPRODUCT(F15+NPV(SDN,G15:INDEX(G15:AJ15,PAL)),Data1!D10),0)</f>
        <v>0</v>
      </c>
      <c r="AO15" s="387">
        <f t="shared" si="3"/>
        <v>0</v>
      </c>
      <c r="AP15" s="59">
        <f>IF(COUNT(F15:INDEX(F15:AJ15,PAL+1))&lt;&gt;PAL+1,"Klaida",0)</f>
        <v>0</v>
      </c>
      <c r="AQ15" s="59"/>
      <c r="AR15" s="59"/>
      <c r="AS15" s="59"/>
      <c r="AT15" s="59"/>
      <c r="AU15" s="59"/>
      <c r="AV15" s="59"/>
      <c r="AW15" s="59"/>
      <c r="AX15" s="59"/>
      <c r="AY15" s="388"/>
    </row>
    <row r="16" spans="2:55" s="61" customFormat="1">
      <c r="B16" s="64" t="s">
        <v>20</v>
      </c>
      <c r="C16" s="4" t="str">
        <f>IF(Kalba="EN",Data2!C41,Data2!B41)</f>
        <v>Investicijų likutinė vertė</v>
      </c>
      <c r="D16" s="65">
        <f>F16+NPV(FDN,G16:INDEX(G16:AJ16,PAL))</f>
        <v>0</v>
      </c>
      <c r="E16" s="65">
        <f t="shared" si="2"/>
        <v>0</v>
      </c>
      <c r="F16" s="78">
        <v>0</v>
      </c>
      <c r="G16" s="78">
        <v>0</v>
      </c>
      <c r="H16" s="78">
        <v>0</v>
      </c>
      <c r="I16" s="78">
        <v>0</v>
      </c>
      <c r="J16" s="78">
        <v>0</v>
      </c>
      <c r="K16" s="78">
        <v>0</v>
      </c>
      <c r="L16" s="78">
        <v>0</v>
      </c>
      <c r="M16" s="78">
        <v>0</v>
      </c>
      <c r="N16" s="78">
        <v>0</v>
      </c>
      <c r="O16" s="78">
        <v>0</v>
      </c>
      <c r="P16" s="78">
        <v>0</v>
      </c>
      <c r="Q16" s="78">
        <v>0</v>
      </c>
      <c r="R16" s="78">
        <v>0</v>
      </c>
      <c r="S16" s="78">
        <v>0</v>
      </c>
      <c r="T16" s="78">
        <v>0</v>
      </c>
      <c r="U16" s="78">
        <v>0</v>
      </c>
      <c r="V16" s="78">
        <v>0</v>
      </c>
      <c r="W16" s="78">
        <v>0</v>
      </c>
      <c r="X16" s="78">
        <v>0</v>
      </c>
      <c r="Y16" s="78">
        <v>0</v>
      </c>
      <c r="Z16" s="78">
        <v>0</v>
      </c>
      <c r="AA16" s="78">
        <v>0</v>
      </c>
      <c r="AB16" s="78">
        <v>0</v>
      </c>
      <c r="AC16" s="78">
        <v>0</v>
      </c>
      <c r="AD16" s="78">
        <v>0</v>
      </c>
      <c r="AE16" s="78">
        <v>0</v>
      </c>
      <c r="AF16" s="78">
        <v>0</v>
      </c>
      <c r="AG16" s="78">
        <v>0</v>
      </c>
      <c r="AH16" s="78">
        <v>0</v>
      </c>
      <c r="AI16" s="78">
        <v>0</v>
      </c>
      <c r="AJ16" s="78">
        <v>0</v>
      </c>
      <c r="AM16" s="383">
        <f>F16+NPV(SDN,G16:INDEX(G16:AJ16,PAL))</f>
        <v>0</v>
      </c>
      <c r="AN16" s="415">
        <f>IFERROR(SUMPRODUCT(F16+NPV(SDN,G16:INDEX(G16:AJ16,PAL)),Data1!D11),0)</f>
        <v>0</v>
      </c>
      <c r="AO16" s="387">
        <f t="shared" ca="1" si="3"/>
        <v>0</v>
      </c>
      <c r="AP16" s="59">
        <f>IF(COUNT(F16:INDEX(F16:AJ16,PAL+1))&lt;&gt;PAL+1,"Klaida",0)</f>
        <v>0</v>
      </c>
      <c r="AQ16" s="59">
        <f ca="1">IF(OR(COUNTIF(F16:INDEX(F16:AJ16,PAL+1),"&gt;0")&gt;1,AND(COUNTIF(F16:INDEX(F16:AJ16,PAL+1),"&gt;0")=1,OFFSET(F16,0,PAL)=0)),"Klaida",0)</f>
        <v>0</v>
      </c>
      <c r="AR16" s="59"/>
      <c r="AS16" s="59"/>
      <c r="AT16" s="59"/>
      <c r="AU16" s="59"/>
      <c r="AV16" s="59"/>
      <c r="AW16" s="59"/>
      <c r="AX16" s="59"/>
      <c r="AY16" s="388"/>
    </row>
    <row r="17" spans="2:51" s="61" customFormat="1">
      <c r="B17" s="5" t="s">
        <v>21</v>
      </c>
      <c r="C17" s="5" t="str">
        <f>IF(Kalba="EN",Data2!C42,Data2!B42)</f>
        <v>Veiklos pajamos, iš viso</v>
      </c>
      <c r="D17" s="62">
        <f>ROUND(SUM(D18:D20),0)</f>
        <v>0</v>
      </c>
      <c r="E17" s="62">
        <f>ROUND(SUM(E18:E20),0)</f>
        <v>0</v>
      </c>
      <c r="F17" s="62">
        <f>ROUND(SUM(F18:F20),0)</f>
        <v>0</v>
      </c>
      <c r="G17" s="62">
        <f t="shared" ref="G17:AJ17" si="4">ROUND(SUM(G18:G20),0)</f>
        <v>0</v>
      </c>
      <c r="H17" s="62">
        <f t="shared" si="4"/>
        <v>0</v>
      </c>
      <c r="I17" s="62">
        <f t="shared" si="4"/>
        <v>0</v>
      </c>
      <c r="J17" s="62">
        <f t="shared" si="4"/>
        <v>0</v>
      </c>
      <c r="K17" s="62">
        <f t="shared" si="4"/>
        <v>0</v>
      </c>
      <c r="L17" s="62">
        <f t="shared" si="4"/>
        <v>0</v>
      </c>
      <c r="M17" s="62">
        <f t="shared" si="4"/>
        <v>0</v>
      </c>
      <c r="N17" s="62">
        <f t="shared" si="4"/>
        <v>0</v>
      </c>
      <c r="O17" s="62">
        <f t="shared" si="4"/>
        <v>0</v>
      </c>
      <c r="P17" s="62">
        <f t="shared" si="4"/>
        <v>0</v>
      </c>
      <c r="Q17" s="62">
        <f t="shared" si="4"/>
        <v>0</v>
      </c>
      <c r="R17" s="62">
        <f t="shared" si="4"/>
        <v>0</v>
      </c>
      <c r="S17" s="62">
        <f t="shared" si="4"/>
        <v>0</v>
      </c>
      <c r="T17" s="62">
        <f t="shared" si="4"/>
        <v>0</v>
      </c>
      <c r="U17" s="62">
        <f t="shared" si="4"/>
        <v>0</v>
      </c>
      <c r="V17" s="62">
        <f t="shared" si="4"/>
        <v>0</v>
      </c>
      <c r="W17" s="62">
        <f t="shared" si="4"/>
        <v>0</v>
      </c>
      <c r="X17" s="62">
        <f t="shared" si="4"/>
        <v>0</v>
      </c>
      <c r="Y17" s="62">
        <f t="shared" si="4"/>
        <v>0</v>
      </c>
      <c r="Z17" s="62">
        <f t="shared" si="4"/>
        <v>0</v>
      </c>
      <c r="AA17" s="62">
        <f t="shared" si="4"/>
        <v>0</v>
      </c>
      <c r="AB17" s="62">
        <f t="shared" si="4"/>
        <v>0</v>
      </c>
      <c r="AC17" s="62">
        <f t="shared" si="4"/>
        <v>0</v>
      </c>
      <c r="AD17" s="62">
        <f t="shared" si="4"/>
        <v>0</v>
      </c>
      <c r="AE17" s="62">
        <f t="shared" si="4"/>
        <v>0</v>
      </c>
      <c r="AF17" s="62">
        <f t="shared" si="4"/>
        <v>0</v>
      </c>
      <c r="AG17" s="62">
        <f t="shared" si="4"/>
        <v>0</v>
      </c>
      <c r="AH17" s="62">
        <f t="shared" si="4"/>
        <v>0</v>
      </c>
      <c r="AI17" s="62">
        <f t="shared" si="4"/>
        <v>0</v>
      </c>
      <c r="AJ17" s="62">
        <f t="shared" si="4"/>
        <v>0</v>
      </c>
      <c r="AM17" s="382">
        <f>ROUND(SUM(AM18:AM20),0)</f>
        <v>0</v>
      </c>
      <c r="AN17" s="382">
        <f>ROUND(SUM(AN18:AN20),0)</f>
        <v>0</v>
      </c>
      <c r="AO17" s="389"/>
      <c r="AP17" s="63"/>
      <c r="AQ17" s="63"/>
      <c r="AR17" s="63"/>
      <c r="AS17" s="63"/>
      <c r="AT17" s="63"/>
      <c r="AU17" s="63"/>
      <c r="AV17" s="63"/>
      <c r="AW17" s="63"/>
      <c r="AX17" s="63"/>
      <c r="AY17" s="390"/>
    </row>
    <row r="18" spans="2:51">
      <c r="B18" s="64" t="s">
        <v>22</v>
      </c>
      <c r="C18" s="4" t="str">
        <f>IF(Kalba="EN",Data2!C43,Data2!B43)</f>
        <v>Prekių pardavimo pajamos</v>
      </c>
      <c r="D18" s="65">
        <f>F18+NPV(FDN,G18:INDEX(G18:AJ18,PAL))</f>
        <v>0</v>
      </c>
      <c r="E18" s="65">
        <f>SUMIF($F$5:$AJ$5,"&lt;="&amp;PAL,$F18:$AJ18)</f>
        <v>0</v>
      </c>
      <c r="F18" s="78">
        <v>0</v>
      </c>
      <c r="G18" s="78">
        <v>0</v>
      </c>
      <c r="H18" s="78">
        <v>0</v>
      </c>
      <c r="I18" s="78">
        <v>0</v>
      </c>
      <c r="J18" s="78">
        <v>0</v>
      </c>
      <c r="K18" s="78">
        <v>0</v>
      </c>
      <c r="L18" s="78">
        <v>0</v>
      </c>
      <c r="M18" s="78">
        <v>0</v>
      </c>
      <c r="N18" s="78">
        <v>0</v>
      </c>
      <c r="O18" s="78">
        <v>0</v>
      </c>
      <c r="P18" s="78">
        <v>0</v>
      </c>
      <c r="Q18" s="78">
        <v>0</v>
      </c>
      <c r="R18" s="78">
        <v>0</v>
      </c>
      <c r="S18" s="78">
        <v>0</v>
      </c>
      <c r="T18" s="78">
        <v>0</v>
      </c>
      <c r="U18" s="78">
        <v>0</v>
      </c>
      <c r="V18" s="78">
        <v>0</v>
      </c>
      <c r="W18" s="78">
        <v>0</v>
      </c>
      <c r="X18" s="78">
        <v>0</v>
      </c>
      <c r="Y18" s="78">
        <v>0</v>
      </c>
      <c r="Z18" s="78">
        <v>0</v>
      </c>
      <c r="AA18" s="78">
        <v>0</v>
      </c>
      <c r="AB18" s="78">
        <v>0</v>
      </c>
      <c r="AC18" s="78">
        <v>0</v>
      </c>
      <c r="AD18" s="78">
        <v>0</v>
      </c>
      <c r="AE18" s="78">
        <v>0</v>
      </c>
      <c r="AF18" s="78">
        <v>0</v>
      </c>
      <c r="AG18" s="78">
        <v>0</v>
      </c>
      <c r="AH18" s="78">
        <v>0</v>
      </c>
      <c r="AI18" s="78">
        <v>0</v>
      </c>
      <c r="AJ18" s="78">
        <v>0</v>
      </c>
      <c r="AM18" s="383">
        <f>F18+NPV(SDN,G18:INDEX(G18:AJ18,PAL))</f>
        <v>0</v>
      </c>
      <c r="AN18" s="415">
        <f>F18+NPV(SDN,G18:INDEX(G18:AJ18,PAL))</f>
        <v>0</v>
      </c>
      <c r="AO18" s="387">
        <f t="shared" si="3"/>
        <v>0</v>
      </c>
      <c r="AP18" s="59">
        <f>IF(COUNT(F18:INDEX(F18:AJ18,PAL+1))&lt;&gt;PAL+1,"Klaida",0)</f>
        <v>0</v>
      </c>
      <c r="AQ18" s="59"/>
      <c r="AR18" s="59"/>
      <c r="AS18" s="59"/>
      <c r="AT18" s="59"/>
      <c r="AU18" s="59"/>
      <c r="AV18" s="59"/>
      <c r="AW18" s="59"/>
      <c r="AX18" s="59"/>
      <c r="AY18" s="388"/>
    </row>
    <row r="19" spans="2:51">
      <c r="B19" s="64" t="s">
        <v>23</v>
      </c>
      <c r="C19" s="4" t="str">
        <f>IF(Kalba="EN",Data2!C44,Data2!B44)</f>
        <v>Paslaugų suteikimo pajamos</v>
      </c>
      <c r="D19" s="65">
        <f>F19+NPV(FDN,G19:INDEX(G19:AJ19,PAL))</f>
        <v>0</v>
      </c>
      <c r="E19" s="65">
        <f>SUMIF($F$5:$AJ$5,"&lt;="&amp;PAL,$F19:$AJ19)</f>
        <v>0</v>
      </c>
      <c r="F19" s="78">
        <v>0</v>
      </c>
      <c r="G19" s="78">
        <v>0</v>
      </c>
      <c r="H19" s="78">
        <v>0</v>
      </c>
      <c r="I19" s="78">
        <v>0</v>
      </c>
      <c r="J19" s="78">
        <v>0</v>
      </c>
      <c r="K19" s="78">
        <v>0</v>
      </c>
      <c r="L19" s="78">
        <v>0</v>
      </c>
      <c r="M19" s="78">
        <v>0</v>
      </c>
      <c r="N19" s="78">
        <v>0</v>
      </c>
      <c r="O19" s="78">
        <v>0</v>
      </c>
      <c r="P19" s="78">
        <v>0</v>
      </c>
      <c r="Q19" s="78">
        <v>0</v>
      </c>
      <c r="R19" s="78">
        <v>0</v>
      </c>
      <c r="S19" s="78">
        <v>0</v>
      </c>
      <c r="T19" s="78">
        <v>0</v>
      </c>
      <c r="U19" s="78">
        <v>0</v>
      </c>
      <c r="V19" s="78">
        <v>0</v>
      </c>
      <c r="W19" s="78">
        <v>0</v>
      </c>
      <c r="X19" s="78">
        <v>0</v>
      </c>
      <c r="Y19" s="78">
        <v>0</v>
      </c>
      <c r="Z19" s="78">
        <v>0</v>
      </c>
      <c r="AA19" s="78">
        <v>0</v>
      </c>
      <c r="AB19" s="78">
        <v>0</v>
      </c>
      <c r="AC19" s="78">
        <v>0</v>
      </c>
      <c r="AD19" s="78">
        <v>0</v>
      </c>
      <c r="AE19" s="78">
        <v>0</v>
      </c>
      <c r="AF19" s="78">
        <v>0</v>
      </c>
      <c r="AG19" s="78">
        <v>0</v>
      </c>
      <c r="AH19" s="78">
        <v>0</v>
      </c>
      <c r="AI19" s="78">
        <v>0</v>
      </c>
      <c r="AJ19" s="78">
        <v>0</v>
      </c>
      <c r="AM19" s="383">
        <f>F19+NPV(SDN,G19:INDEX(G19:AJ19,PAL))</f>
        <v>0</v>
      </c>
      <c r="AN19" s="415">
        <f>F19+NPV(SDN,G19:INDEX(G19:AJ19,PAL))</f>
        <v>0</v>
      </c>
      <c r="AO19" s="387">
        <f t="shared" si="3"/>
        <v>0</v>
      </c>
      <c r="AP19" s="59">
        <f>IF(COUNT(F19:INDEX(F19:AJ19,PAL+1))&lt;&gt;PAL+1,"Klaida",0)</f>
        <v>0</v>
      </c>
      <c r="AQ19" s="59"/>
      <c r="AR19" s="59"/>
      <c r="AS19" s="59"/>
      <c r="AT19" s="59"/>
      <c r="AU19" s="59"/>
      <c r="AV19" s="59"/>
      <c r="AW19" s="59"/>
      <c r="AX19" s="59"/>
      <c r="AY19" s="388"/>
    </row>
    <row r="20" spans="2:51">
      <c r="B20" s="64" t="s">
        <v>24</v>
      </c>
      <c r="C20" s="4" t="str">
        <f>IF(Kalba="EN",Data2!C45,Data2!B45)</f>
        <v>Finansinės ir investicinės veiklos bei kitos pajamos</v>
      </c>
      <c r="D20" s="65">
        <f>F20+NPV(FDN,G20:INDEX(G20:AJ20,PAL))</f>
        <v>0</v>
      </c>
      <c r="E20" s="65">
        <f>SUMIF($F$5:$AJ$5,"&lt;="&amp;PAL,$F20:$AJ20)</f>
        <v>0</v>
      </c>
      <c r="F20" s="78">
        <v>0</v>
      </c>
      <c r="G20" s="78">
        <v>0</v>
      </c>
      <c r="H20" s="78">
        <v>0</v>
      </c>
      <c r="I20" s="78">
        <v>0</v>
      </c>
      <c r="J20" s="78">
        <v>0</v>
      </c>
      <c r="K20" s="78">
        <v>0</v>
      </c>
      <c r="L20" s="78">
        <v>0</v>
      </c>
      <c r="M20" s="78">
        <v>0</v>
      </c>
      <c r="N20" s="78">
        <v>0</v>
      </c>
      <c r="O20" s="78">
        <v>0</v>
      </c>
      <c r="P20" s="78">
        <v>0</v>
      </c>
      <c r="Q20" s="78">
        <v>0</v>
      </c>
      <c r="R20" s="78">
        <v>0</v>
      </c>
      <c r="S20" s="78">
        <v>0</v>
      </c>
      <c r="T20" s="78">
        <v>0</v>
      </c>
      <c r="U20" s="78">
        <v>0</v>
      </c>
      <c r="V20" s="78">
        <v>0</v>
      </c>
      <c r="W20" s="78">
        <v>0</v>
      </c>
      <c r="X20" s="78">
        <v>0</v>
      </c>
      <c r="Y20" s="78">
        <v>0</v>
      </c>
      <c r="Z20" s="78">
        <v>0</v>
      </c>
      <c r="AA20" s="78">
        <v>0</v>
      </c>
      <c r="AB20" s="78">
        <v>0</v>
      </c>
      <c r="AC20" s="78">
        <v>0</v>
      </c>
      <c r="AD20" s="78">
        <v>0</v>
      </c>
      <c r="AE20" s="78">
        <v>0</v>
      </c>
      <c r="AF20" s="78">
        <v>0</v>
      </c>
      <c r="AG20" s="78">
        <v>0</v>
      </c>
      <c r="AH20" s="78">
        <v>0</v>
      </c>
      <c r="AI20" s="78">
        <v>0</v>
      </c>
      <c r="AJ20" s="78">
        <v>0</v>
      </c>
      <c r="AM20" s="383">
        <f>F20+NPV(SDN,G20:INDEX(G20:AJ20,PAL))</f>
        <v>0</v>
      </c>
      <c r="AN20" s="415">
        <f>F20+NPV(SDN,G20:INDEX(G20:AJ20,PAL))</f>
        <v>0</v>
      </c>
      <c r="AO20" s="387">
        <f t="shared" si="3"/>
        <v>0</v>
      </c>
      <c r="AP20" s="59">
        <f>IF(COUNT(F20:INDEX(F20:AJ20,PAL+1))&lt;&gt;PAL+1,"Klaida",0)</f>
        <v>0</v>
      </c>
      <c r="AQ20" s="59"/>
      <c r="AR20" s="59"/>
      <c r="AS20" s="59"/>
      <c r="AT20" s="59"/>
      <c r="AU20" s="59"/>
      <c r="AV20" s="59"/>
      <c r="AW20" s="59"/>
      <c r="AX20" s="59"/>
      <c r="AY20" s="388"/>
    </row>
    <row r="21" spans="2:51" s="61" customFormat="1">
      <c r="B21" s="5" t="s">
        <v>25</v>
      </c>
      <c r="C21" s="5" t="str">
        <f>IF(Kalba="EN",Data2!C46,Data2!B46)</f>
        <v>Veiklos ir finansinės išlaidos, iš viso</v>
      </c>
      <c r="D21" s="62">
        <f>ROUND(SUM(D22,D29),0)</f>
        <v>0</v>
      </c>
      <c r="E21" s="62">
        <f>ROUND(SUM(E22,E29),0)</f>
        <v>0</v>
      </c>
      <c r="F21" s="62">
        <f t="shared" ref="F21:AJ21" si="5">ROUND(SUM(F22,F29),0)</f>
        <v>0</v>
      </c>
      <c r="G21" s="62">
        <f t="shared" si="5"/>
        <v>0</v>
      </c>
      <c r="H21" s="62">
        <f t="shared" si="5"/>
        <v>0</v>
      </c>
      <c r="I21" s="62">
        <f t="shared" si="5"/>
        <v>0</v>
      </c>
      <c r="J21" s="62">
        <f t="shared" si="5"/>
        <v>0</v>
      </c>
      <c r="K21" s="62">
        <f t="shared" si="5"/>
        <v>0</v>
      </c>
      <c r="L21" s="62">
        <f t="shared" si="5"/>
        <v>0</v>
      </c>
      <c r="M21" s="62">
        <f t="shared" si="5"/>
        <v>0</v>
      </c>
      <c r="N21" s="62">
        <f t="shared" si="5"/>
        <v>0</v>
      </c>
      <c r="O21" s="62">
        <f t="shared" si="5"/>
        <v>0</v>
      </c>
      <c r="P21" s="62">
        <f t="shared" si="5"/>
        <v>0</v>
      </c>
      <c r="Q21" s="62">
        <f t="shared" si="5"/>
        <v>0</v>
      </c>
      <c r="R21" s="62">
        <f t="shared" si="5"/>
        <v>0</v>
      </c>
      <c r="S21" s="62">
        <f t="shared" si="5"/>
        <v>0</v>
      </c>
      <c r="T21" s="62">
        <f t="shared" si="5"/>
        <v>0</v>
      </c>
      <c r="U21" s="62">
        <f t="shared" si="5"/>
        <v>0</v>
      </c>
      <c r="V21" s="62">
        <f t="shared" si="5"/>
        <v>0</v>
      </c>
      <c r="W21" s="62">
        <f t="shared" si="5"/>
        <v>0</v>
      </c>
      <c r="X21" s="62">
        <f t="shared" si="5"/>
        <v>0</v>
      </c>
      <c r="Y21" s="62">
        <f t="shared" si="5"/>
        <v>0</v>
      </c>
      <c r="Z21" s="62">
        <f t="shared" si="5"/>
        <v>0</v>
      </c>
      <c r="AA21" s="62">
        <f t="shared" si="5"/>
        <v>0</v>
      </c>
      <c r="AB21" s="62">
        <f t="shared" si="5"/>
        <v>0</v>
      </c>
      <c r="AC21" s="62">
        <f t="shared" si="5"/>
        <v>0</v>
      </c>
      <c r="AD21" s="62">
        <f t="shared" si="5"/>
        <v>0</v>
      </c>
      <c r="AE21" s="62">
        <f t="shared" si="5"/>
        <v>0</v>
      </c>
      <c r="AF21" s="62">
        <f t="shared" si="5"/>
        <v>0</v>
      </c>
      <c r="AG21" s="62">
        <f t="shared" si="5"/>
        <v>0</v>
      </c>
      <c r="AH21" s="62">
        <f t="shared" si="5"/>
        <v>0</v>
      </c>
      <c r="AI21" s="62">
        <f t="shared" si="5"/>
        <v>0</v>
      </c>
      <c r="AJ21" s="62">
        <f t="shared" si="5"/>
        <v>0</v>
      </c>
      <c r="AM21" s="382">
        <f>ROUND(SUM(AM22,AM29),0)</f>
        <v>0</v>
      </c>
      <c r="AN21" s="382">
        <f>ROUND(SUM(AN22,AN29),0)</f>
        <v>0</v>
      </c>
      <c r="AO21" s="389"/>
      <c r="AP21" s="63"/>
      <c r="AQ21" s="63"/>
      <c r="AR21" s="63"/>
      <c r="AS21" s="63"/>
      <c r="AT21" s="63"/>
      <c r="AU21" s="63"/>
      <c r="AV21" s="63"/>
      <c r="AW21" s="63"/>
      <c r="AX21" s="63"/>
      <c r="AY21" s="390"/>
    </row>
    <row r="22" spans="2:51" s="61" customFormat="1">
      <c r="B22" s="66" t="s">
        <v>297</v>
      </c>
      <c r="C22" s="5" t="str">
        <f>IF(Kalba="EN",Data2!C47,Data2!B47)</f>
        <v>Veiklos išlaidos</v>
      </c>
      <c r="D22" s="62">
        <f>ROUND(SUM(D23:D28),0)</f>
        <v>0</v>
      </c>
      <c r="E22" s="62">
        <f>ROUND(SUM(E23:E28),0)</f>
        <v>0</v>
      </c>
      <c r="F22" s="62">
        <f t="shared" ref="F22:AJ22" si="6">ROUND(SUM(F23:F28),0)</f>
        <v>0</v>
      </c>
      <c r="G22" s="62">
        <f t="shared" si="6"/>
        <v>0</v>
      </c>
      <c r="H22" s="62">
        <f t="shared" si="6"/>
        <v>0</v>
      </c>
      <c r="I22" s="62">
        <f t="shared" si="6"/>
        <v>0</v>
      </c>
      <c r="J22" s="62">
        <f t="shared" si="6"/>
        <v>0</v>
      </c>
      <c r="K22" s="62">
        <f t="shared" si="6"/>
        <v>0</v>
      </c>
      <c r="L22" s="62">
        <f t="shared" si="6"/>
        <v>0</v>
      </c>
      <c r="M22" s="62">
        <f t="shared" si="6"/>
        <v>0</v>
      </c>
      <c r="N22" s="62">
        <f t="shared" si="6"/>
        <v>0</v>
      </c>
      <c r="O22" s="62">
        <f t="shared" si="6"/>
        <v>0</v>
      </c>
      <c r="P22" s="62">
        <f t="shared" si="6"/>
        <v>0</v>
      </c>
      <c r="Q22" s="62">
        <f t="shared" si="6"/>
        <v>0</v>
      </c>
      <c r="R22" s="62">
        <f t="shared" si="6"/>
        <v>0</v>
      </c>
      <c r="S22" s="62">
        <f t="shared" si="6"/>
        <v>0</v>
      </c>
      <c r="T22" s="62">
        <f t="shared" si="6"/>
        <v>0</v>
      </c>
      <c r="U22" s="62">
        <f t="shared" si="6"/>
        <v>0</v>
      </c>
      <c r="V22" s="62">
        <f t="shared" si="6"/>
        <v>0</v>
      </c>
      <c r="W22" s="62">
        <f t="shared" si="6"/>
        <v>0</v>
      </c>
      <c r="X22" s="62">
        <f t="shared" si="6"/>
        <v>0</v>
      </c>
      <c r="Y22" s="62">
        <f t="shared" si="6"/>
        <v>0</v>
      </c>
      <c r="Z22" s="62">
        <f t="shared" si="6"/>
        <v>0</v>
      </c>
      <c r="AA22" s="62">
        <f t="shared" si="6"/>
        <v>0</v>
      </c>
      <c r="AB22" s="62">
        <f t="shared" si="6"/>
        <v>0</v>
      </c>
      <c r="AC22" s="62">
        <f t="shared" si="6"/>
        <v>0</v>
      </c>
      <c r="AD22" s="62">
        <f t="shared" si="6"/>
        <v>0</v>
      </c>
      <c r="AE22" s="62">
        <f t="shared" si="6"/>
        <v>0</v>
      </c>
      <c r="AF22" s="62">
        <f t="shared" si="6"/>
        <v>0</v>
      </c>
      <c r="AG22" s="62">
        <f t="shared" si="6"/>
        <v>0</v>
      </c>
      <c r="AH22" s="62">
        <f t="shared" si="6"/>
        <v>0</v>
      </c>
      <c r="AI22" s="62">
        <f t="shared" si="6"/>
        <v>0</v>
      </c>
      <c r="AJ22" s="62">
        <f t="shared" si="6"/>
        <v>0</v>
      </c>
      <c r="AM22" s="382">
        <f>ROUND(SUM(AM23:AM28),0)</f>
        <v>0</v>
      </c>
      <c r="AN22" s="382">
        <f>ROUND(SUM(AN23:AN28),0)</f>
        <v>0</v>
      </c>
      <c r="AO22" s="389"/>
      <c r="AP22" s="63"/>
      <c r="AQ22" s="63"/>
      <c r="AR22" s="63"/>
      <c r="AS22" s="63"/>
      <c r="AT22" s="63"/>
      <c r="AU22" s="63"/>
      <c r="AV22" s="63"/>
      <c r="AW22" s="63"/>
      <c r="AX22" s="63"/>
      <c r="AY22" s="390"/>
    </row>
    <row r="23" spans="2:51">
      <c r="B23" s="64" t="s">
        <v>298</v>
      </c>
      <c r="C23" s="4" t="str">
        <f>IF(Kalba="EN",Data2!C48,Data2!B48)</f>
        <v>Žaliavos</v>
      </c>
      <c r="D23" s="65">
        <f>F23+NPV(FDN,G23:INDEX(G23:AJ23,PAL))</f>
        <v>0</v>
      </c>
      <c r="E23" s="65">
        <f t="shared" ref="E23:E29" si="7">SUMIF($F$5:$AJ$5,"&lt;="&amp;PAL,$F23:$AJ23)</f>
        <v>0</v>
      </c>
      <c r="F23" s="78">
        <v>0</v>
      </c>
      <c r="G23" s="78">
        <v>0</v>
      </c>
      <c r="H23" s="78">
        <v>0</v>
      </c>
      <c r="I23" s="78">
        <v>0</v>
      </c>
      <c r="J23" s="78">
        <v>0</v>
      </c>
      <c r="K23" s="78">
        <v>0</v>
      </c>
      <c r="L23" s="78">
        <v>0</v>
      </c>
      <c r="M23" s="78">
        <v>0</v>
      </c>
      <c r="N23" s="78">
        <v>0</v>
      </c>
      <c r="O23" s="78">
        <v>0</v>
      </c>
      <c r="P23" s="78">
        <v>0</v>
      </c>
      <c r="Q23" s="78">
        <v>0</v>
      </c>
      <c r="R23" s="78">
        <v>0</v>
      </c>
      <c r="S23" s="78">
        <v>0</v>
      </c>
      <c r="T23" s="78">
        <v>0</v>
      </c>
      <c r="U23" s="78">
        <v>0</v>
      </c>
      <c r="V23" s="78">
        <v>0</v>
      </c>
      <c r="W23" s="78">
        <v>0</v>
      </c>
      <c r="X23" s="78">
        <v>0</v>
      </c>
      <c r="Y23" s="78">
        <v>0</v>
      </c>
      <c r="Z23" s="78">
        <v>0</v>
      </c>
      <c r="AA23" s="78">
        <v>0</v>
      </c>
      <c r="AB23" s="78">
        <v>0</v>
      </c>
      <c r="AC23" s="78">
        <v>0</v>
      </c>
      <c r="AD23" s="78">
        <v>0</v>
      </c>
      <c r="AE23" s="78">
        <v>0</v>
      </c>
      <c r="AF23" s="78">
        <v>0</v>
      </c>
      <c r="AG23" s="78">
        <v>0</v>
      </c>
      <c r="AH23" s="78">
        <v>0</v>
      </c>
      <c r="AI23" s="78">
        <v>0</v>
      </c>
      <c r="AJ23" s="78">
        <v>0</v>
      </c>
      <c r="AM23" s="383">
        <f>F23+NPV(SDN,G23:INDEX(G23:AJ23,PAL))</f>
        <v>0</v>
      </c>
      <c r="AN23" s="415">
        <f>F23+NPV(SDN,G23:INDEX(G23:AJ23,PAL))</f>
        <v>0</v>
      </c>
      <c r="AO23" s="387">
        <f t="shared" ref="AO23:AO29" si="8">IF(COUNTIF(AP23:AY23,"Klaida")&gt;0,1,0)</f>
        <v>0</v>
      </c>
      <c r="AP23" s="59">
        <f>IF(COUNT(F23:INDEX(F23:AJ23,PAL+1))&lt;&gt;PAL+1,"Klaida",0)</f>
        <v>0</v>
      </c>
      <c r="AQ23" s="59"/>
      <c r="AR23" s="59"/>
      <c r="AS23" s="59"/>
      <c r="AT23" s="59"/>
      <c r="AU23" s="59"/>
      <c r="AV23" s="59"/>
      <c r="AW23" s="59"/>
      <c r="AX23" s="59"/>
      <c r="AY23" s="388"/>
    </row>
    <row r="24" spans="2:51">
      <c r="B24" s="64" t="s">
        <v>299</v>
      </c>
      <c r="C24" s="4" t="str">
        <f>IF(Kalba="EN",Data2!C49,Data2!B49)</f>
        <v>Darbo užmokesčio išlaidos</v>
      </c>
      <c r="D24" s="65">
        <f>F24+NPV(FDN,G24:INDEX(G24:AJ24,PAL))</f>
        <v>0</v>
      </c>
      <c r="E24" s="65">
        <f t="shared" si="7"/>
        <v>0</v>
      </c>
      <c r="F24" s="78">
        <v>0</v>
      </c>
      <c r="G24" s="78">
        <v>0</v>
      </c>
      <c r="H24" s="78">
        <v>0</v>
      </c>
      <c r="I24" s="78">
        <v>0</v>
      </c>
      <c r="J24" s="78">
        <v>0</v>
      </c>
      <c r="K24" s="78">
        <v>0</v>
      </c>
      <c r="L24" s="78">
        <v>0</v>
      </c>
      <c r="M24" s="78">
        <v>0</v>
      </c>
      <c r="N24" s="78">
        <v>0</v>
      </c>
      <c r="O24" s="78">
        <v>0</v>
      </c>
      <c r="P24" s="78">
        <v>0</v>
      </c>
      <c r="Q24" s="78">
        <v>0</v>
      </c>
      <c r="R24" s="78">
        <v>0</v>
      </c>
      <c r="S24" s="78">
        <v>0</v>
      </c>
      <c r="T24" s="78">
        <v>0</v>
      </c>
      <c r="U24" s="78">
        <v>0</v>
      </c>
      <c r="V24" s="78">
        <v>0</v>
      </c>
      <c r="W24" s="78">
        <v>0</v>
      </c>
      <c r="X24" s="78">
        <v>0</v>
      </c>
      <c r="Y24" s="78">
        <v>0</v>
      </c>
      <c r="Z24" s="78">
        <v>0</v>
      </c>
      <c r="AA24" s="78">
        <v>0</v>
      </c>
      <c r="AB24" s="78">
        <v>0</v>
      </c>
      <c r="AC24" s="78">
        <v>0</v>
      </c>
      <c r="AD24" s="78">
        <v>0</v>
      </c>
      <c r="AE24" s="78">
        <v>0</v>
      </c>
      <c r="AF24" s="78">
        <v>0</v>
      </c>
      <c r="AG24" s="78">
        <v>0</v>
      </c>
      <c r="AH24" s="78">
        <v>0</v>
      </c>
      <c r="AI24" s="78">
        <v>0</v>
      </c>
      <c r="AJ24" s="78">
        <v>0</v>
      </c>
      <c r="AM24" s="383">
        <f>F24+NPV(SDN,G24:INDEX(G24:AJ24,PAL))</f>
        <v>0</v>
      </c>
      <c r="AN24" s="415">
        <f>F24+NPV(SDN,G24:INDEX(G24:AJ24,PAL))</f>
        <v>0</v>
      </c>
      <c r="AO24" s="387">
        <f t="shared" si="8"/>
        <v>0</v>
      </c>
      <c r="AP24" s="59">
        <f>IF(COUNT(F24:INDEX(F24:AJ24,PAL+1))&lt;&gt;PAL+1,"Klaida",0)</f>
        <v>0</v>
      </c>
      <c r="AQ24" s="59"/>
      <c r="AR24" s="59"/>
      <c r="AS24" s="59"/>
      <c r="AT24" s="59"/>
      <c r="AU24" s="59"/>
      <c r="AV24" s="59"/>
      <c r="AW24" s="59"/>
      <c r="AX24" s="59"/>
      <c r="AY24" s="388"/>
    </row>
    <row r="25" spans="2:51">
      <c r="B25" s="64" t="s">
        <v>300</v>
      </c>
      <c r="C25" s="4" t="str">
        <f>IF(Kalba="EN",Data2!C50,Data2!B50)</f>
        <v>Elektros energijos išlaidos</v>
      </c>
      <c r="D25" s="65">
        <f>F25+NPV(FDN,G25:INDEX(G25:AJ25,PAL))</f>
        <v>0</v>
      </c>
      <c r="E25" s="65">
        <f t="shared" si="7"/>
        <v>0</v>
      </c>
      <c r="F25" s="78">
        <v>0</v>
      </c>
      <c r="G25" s="78">
        <v>0</v>
      </c>
      <c r="H25" s="78">
        <v>0</v>
      </c>
      <c r="I25" s="78">
        <v>0</v>
      </c>
      <c r="J25" s="78">
        <v>0</v>
      </c>
      <c r="K25" s="78">
        <v>0</v>
      </c>
      <c r="L25" s="78">
        <v>0</v>
      </c>
      <c r="M25" s="78">
        <v>0</v>
      </c>
      <c r="N25" s="78">
        <v>0</v>
      </c>
      <c r="O25" s="78">
        <v>0</v>
      </c>
      <c r="P25" s="78">
        <v>0</v>
      </c>
      <c r="Q25" s="78">
        <v>0</v>
      </c>
      <c r="R25" s="78">
        <v>0</v>
      </c>
      <c r="S25" s="78">
        <v>0</v>
      </c>
      <c r="T25" s="78">
        <v>0</v>
      </c>
      <c r="U25" s="78">
        <v>0</v>
      </c>
      <c r="V25" s="78">
        <v>0</v>
      </c>
      <c r="W25" s="78">
        <v>0</v>
      </c>
      <c r="X25" s="78">
        <v>0</v>
      </c>
      <c r="Y25" s="78">
        <v>0</v>
      </c>
      <c r="Z25" s="78">
        <v>0</v>
      </c>
      <c r="AA25" s="78">
        <v>0</v>
      </c>
      <c r="AB25" s="78">
        <v>0</v>
      </c>
      <c r="AC25" s="78">
        <v>0</v>
      </c>
      <c r="AD25" s="78">
        <v>0</v>
      </c>
      <c r="AE25" s="78">
        <v>0</v>
      </c>
      <c r="AF25" s="78">
        <v>0</v>
      </c>
      <c r="AG25" s="78">
        <v>0</v>
      </c>
      <c r="AH25" s="78">
        <v>0</v>
      </c>
      <c r="AI25" s="78">
        <v>0</v>
      </c>
      <c r="AJ25" s="78">
        <v>0</v>
      </c>
      <c r="AM25" s="383">
        <f>F25+NPV(SDN,G25:INDEX(G25:AJ25,PAL))</f>
        <v>0</v>
      </c>
      <c r="AN25" s="415">
        <f>F25+NPV(SDN,G25:INDEX(G25:AJ25,PAL))</f>
        <v>0</v>
      </c>
      <c r="AO25" s="387">
        <f t="shared" si="8"/>
        <v>0</v>
      </c>
      <c r="AP25" s="59">
        <f>IF(COUNT(F25:INDEX(F25:AJ25,PAL+1))&lt;&gt;PAL+1,"Klaida",0)</f>
        <v>0</v>
      </c>
      <c r="AQ25" s="59"/>
      <c r="AR25" s="59"/>
      <c r="AS25" s="59"/>
      <c r="AT25" s="59"/>
      <c r="AU25" s="59"/>
      <c r="AV25" s="59"/>
      <c r="AW25" s="59"/>
      <c r="AX25" s="59"/>
      <c r="AY25" s="388"/>
    </row>
    <row r="26" spans="2:51">
      <c r="B26" s="64" t="s">
        <v>301</v>
      </c>
      <c r="C26" s="4" t="str">
        <f>IF(Kalba="EN",Data2!C51,Data2!B51)</f>
        <v>Šildymo (išskyrus elektrą) išlaidos</v>
      </c>
      <c r="D26" s="65">
        <f>F26+NPV(FDN,G26:INDEX(G26:AJ26,PAL))</f>
        <v>0</v>
      </c>
      <c r="E26" s="65">
        <f t="shared" si="7"/>
        <v>0</v>
      </c>
      <c r="F26" s="78">
        <v>0</v>
      </c>
      <c r="G26" s="78">
        <v>0</v>
      </c>
      <c r="H26" s="78">
        <v>0</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c r="AI26" s="78">
        <v>0</v>
      </c>
      <c r="AJ26" s="78">
        <v>0</v>
      </c>
      <c r="AM26" s="383">
        <f>F26+NPV(SDN,G26:INDEX(G26:AJ26,PAL))</f>
        <v>0</v>
      </c>
      <c r="AN26" s="415">
        <f>F26+NPV(SDN,G26:INDEX(G26:AJ26,PAL))</f>
        <v>0</v>
      </c>
      <c r="AO26" s="387">
        <f t="shared" si="8"/>
        <v>0</v>
      </c>
      <c r="AP26" s="59">
        <f>IF(COUNT(F26:INDEX(F26:AJ26,PAL+1))&lt;&gt;PAL+1,"Klaida",0)</f>
        <v>0</v>
      </c>
      <c r="AQ26" s="59"/>
      <c r="AR26" s="59"/>
      <c r="AS26" s="59"/>
      <c r="AT26" s="59"/>
      <c r="AU26" s="59"/>
      <c r="AV26" s="59"/>
      <c r="AW26" s="59"/>
      <c r="AX26" s="59"/>
      <c r="AY26" s="388"/>
    </row>
    <row r="27" spans="2:51">
      <c r="B27" s="64" t="s">
        <v>303</v>
      </c>
      <c r="C27" s="4" t="str">
        <f>IF(Kalba="EN",Data2!C52,Data2!B52)</f>
        <v>Infrastruktūros būklės palaikymo išlaidos</v>
      </c>
      <c r="D27" s="65">
        <f>F27+NPV(FDN,G27:INDEX(G27:AJ27,PAL))</f>
        <v>0</v>
      </c>
      <c r="E27" s="65">
        <f t="shared" si="7"/>
        <v>0</v>
      </c>
      <c r="F27" s="78">
        <v>0</v>
      </c>
      <c r="G27" s="78">
        <v>0</v>
      </c>
      <c r="H27" s="78">
        <v>0</v>
      </c>
      <c r="I27" s="78">
        <v>0</v>
      </c>
      <c r="J27" s="78">
        <v>0</v>
      </c>
      <c r="K27" s="78">
        <v>0</v>
      </c>
      <c r="L27" s="78">
        <v>0</v>
      </c>
      <c r="M27" s="78">
        <v>0</v>
      </c>
      <c r="N27" s="78">
        <v>0</v>
      </c>
      <c r="O27" s="78">
        <v>0</v>
      </c>
      <c r="P27" s="78">
        <v>0</v>
      </c>
      <c r="Q27" s="78">
        <v>0</v>
      </c>
      <c r="R27" s="78">
        <v>0</v>
      </c>
      <c r="S27" s="78">
        <v>0</v>
      </c>
      <c r="T27" s="78">
        <v>0</v>
      </c>
      <c r="U27" s="78">
        <v>0</v>
      </c>
      <c r="V27" s="78">
        <v>0</v>
      </c>
      <c r="W27" s="78">
        <v>0</v>
      </c>
      <c r="X27" s="78">
        <v>0</v>
      </c>
      <c r="Y27" s="78">
        <v>0</v>
      </c>
      <c r="Z27" s="78">
        <v>0</v>
      </c>
      <c r="AA27" s="78">
        <v>0</v>
      </c>
      <c r="AB27" s="78">
        <v>0</v>
      </c>
      <c r="AC27" s="78">
        <v>0</v>
      </c>
      <c r="AD27" s="78">
        <v>0</v>
      </c>
      <c r="AE27" s="78">
        <v>0</v>
      </c>
      <c r="AF27" s="78">
        <v>0</v>
      </c>
      <c r="AG27" s="78">
        <v>0</v>
      </c>
      <c r="AH27" s="78">
        <v>0</v>
      </c>
      <c r="AI27" s="78">
        <v>0</v>
      </c>
      <c r="AJ27" s="78">
        <v>0</v>
      </c>
      <c r="AM27" s="383">
        <f>F27+NPV(SDN,G27:INDEX(G27:AJ27,PAL))</f>
        <v>0</v>
      </c>
      <c r="AN27" s="415">
        <f>F27+NPV(SDN,G27:INDEX(G27:AJ27,PAL))</f>
        <v>0</v>
      </c>
      <c r="AO27" s="387">
        <f t="shared" si="8"/>
        <v>0</v>
      </c>
      <c r="AP27" s="59">
        <f>IF(COUNT(F27:INDEX(F27:AJ27,PAL+1))&lt;&gt;PAL+1,"Klaida",0)</f>
        <v>0</v>
      </c>
      <c r="AQ27" s="59"/>
      <c r="AR27" s="59"/>
      <c r="AS27" s="59"/>
      <c r="AT27" s="59"/>
      <c r="AU27" s="59"/>
      <c r="AV27" s="59"/>
      <c r="AW27" s="59"/>
      <c r="AX27" s="59"/>
      <c r="AY27" s="388"/>
    </row>
    <row r="28" spans="2:51">
      <c r="B28" s="64" t="s">
        <v>304</v>
      </c>
      <c r="C28" s="4" t="str">
        <f>IF(Kalba="EN",Data2!C53,Data2!B53)</f>
        <v>Kitos išlaidos</v>
      </c>
      <c r="D28" s="65">
        <f>F28+NPV(FDN,G28:INDEX(G28:AJ28,PAL))</f>
        <v>0</v>
      </c>
      <c r="E28" s="65">
        <f t="shared" si="7"/>
        <v>0</v>
      </c>
      <c r="F28" s="78">
        <v>0</v>
      </c>
      <c r="G28" s="78">
        <v>0</v>
      </c>
      <c r="H28" s="78">
        <v>0</v>
      </c>
      <c r="I28" s="78">
        <v>0</v>
      </c>
      <c r="J28" s="78">
        <v>0</v>
      </c>
      <c r="K28" s="78">
        <v>0</v>
      </c>
      <c r="L28" s="78">
        <v>0</v>
      </c>
      <c r="M28" s="78">
        <v>0</v>
      </c>
      <c r="N28" s="78">
        <v>0</v>
      </c>
      <c r="O28" s="78">
        <v>0</v>
      </c>
      <c r="P28" s="78">
        <v>0</v>
      </c>
      <c r="Q28" s="78">
        <v>0</v>
      </c>
      <c r="R28" s="78">
        <v>0</v>
      </c>
      <c r="S28" s="78">
        <v>0</v>
      </c>
      <c r="T28" s="78">
        <v>0</v>
      </c>
      <c r="U28" s="78">
        <v>0</v>
      </c>
      <c r="V28" s="78">
        <v>0</v>
      </c>
      <c r="W28" s="78">
        <v>0</v>
      </c>
      <c r="X28" s="78">
        <v>0</v>
      </c>
      <c r="Y28" s="78">
        <v>0</v>
      </c>
      <c r="Z28" s="78">
        <v>0</v>
      </c>
      <c r="AA28" s="78">
        <v>0</v>
      </c>
      <c r="AB28" s="78">
        <v>0</v>
      </c>
      <c r="AC28" s="78">
        <v>0</v>
      </c>
      <c r="AD28" s="78">
        <v>0</v>
      </c>
      <c r="AE28" s="78">
        <v>0</v>
      </c>
      <c r="AF28" s="78">
        <v>0</v>
      </c>
      <c r="AG28" s="78">
        <v>0</v>
      </c>
      <c r="AH28" s="78">
        <v>0</v>
      </c>
      <c r="AI28" s="78">
        <v>0</v>
      </c>
      <c r="AJ28" s="78">
        <v>0</v>
      </c>
      <c r="AM28" s="383">
        <f>F28+NPV(SDN,G28:INDEX(G28:AJ28,PAL))</f>
        <v>0</v>
      </c>
      <c r="AN28" s="415">
        <f>F28+NPV(SDN,G28:INDEX(G28:AJ28,PAL))</f>
        <v>0</v>
      </c>
      <c r="AO28" s="387">
        <f t="shared" si="8"/>
        <v>0</v>
      </c>
      <c r="AP28" s="59">
        <f>IF(COUNT(F28:INDEX(F28:AJ28,PAL+1))&lt;&gt;PAL+1,"Klaida",0)</f>
        <v>0</v>
      </c>
      <c r="AQ28" s="59"/>
      <c r="AR28" s="59"/>
      <c r="AS28" s="59"/>
      <c r="AT28" s="59"/>
      <c r="AU28" s="59"/>
      <c r="AV28" s="59"/>
      <c r="AW28" s="59"/>
      <c r="AX28" s="59"/>
      <c r="AY28" s="388"/>
    </row>
    <row r="29" spans="2:51">
      <c r="B29" s="64" t="s">
        <v>305</v>
      </c>
      <c r="C29" s="4" t="str">
        <f>IF(Kalba="EN",Data2!C54,Data2!B54)</f>
        <v>Gautų paskolų (G.3.1.) palūkanos</v>
      </c>
      <c r="D29" s="65">
        <f>F29+NPV(FDN,G29:INDEX(G29:AJ29,PAL))</f>
        <v>0</v>
      </c>
      <c r="E29" s="65">
        <f t="shared" si="7"/>
        <v>0</v>
      </c>
      <c r="F29" s="78">
        <v>0</v>
      </c>
      <c r="G29" s="78">
        <v>0</v>
      </c>
      <c r="H29" s="78">
        <v>0</v>
      </c>
      <c r="I29" s="78">
        <v>0</v>
      </c>
      <c r="J29" s="78">
        <v>0</v>
      </c>
      <c r="K29" s="78">
        <v>0</v>
      </c>
      <c r="L29" s="78">
        <v>0</v>
      </c>
      <c r="M29" s="78">
        <v>0</v>
      </c>
      <c r="N29" s="78">
        <v>0</v>
      </c>
      <c r="O29" s="78">
        <v>0</v>
      </c>
      <c r="P29" s="78">
        <v>0</v>
      </c>
      <c r="Q29" s="78">
        <v>0</v>
      </c>
      <c r="R29" s="78">
        <v>0</v>
      </c>
      <c r="S29" s="78">
        <v>0</v>
      </c>
      <c r="T29" s="78">
        <v>0</v>
      </c>
      <c r="U29" s="78">
        <v>0</v>
      </c>
      <c r="V29" s="78">
        <v>0</v>
      </c>
      <c r="W29" s="78">
        <v>0</v>
      </c>
      <c r="X29" s="78">
        <v>0</v>
      </c>
      <c r="Y29" s="78">
        <v>0</v>
      </c>
      <c r="Z29" s="78">
        <v>0</v>
      </c>
      <c r="AA29" s="78">
        <v>0</v>
      </c>
      <c r="AB29" s="78">
        <v>0</v>
      </c>
      <c r="AC29" s="78">
        <v>0</v>
      </c>
      <c r="AD29" s="78">
        <v>0</v>
      </c>
      <c r="AE29" s="78">
        <v>0</v>
      </c>
      <c r="AF29" s="78">
        <v>0</v>
      </c>
      <c r="AG29" s="78">
        <v>0</v>
      </c>
      <c r="AH29" s="78">
        <v>0</v>
      </c>
      <c r="AI29" s="78">
        <v>0</v>
      </c>
      <c r="AJ29" s="78">
        <v>0</v>
      </c>
      <c r="AM29" s="383">
        <f>F29+NPV(SDN,G29:INDEX(G29:AJ29,PAL))</f>
        <v>0</v>
      </c>
      <c r="AN29" s="415">
        <f>F29+NPV(SDN,G29:INDEX(G29:AJ29,PAL))</f>
        <v>0</v>
      </c>
      <c r="AO29" s="387">
        <f t="shared" si="8"/>
        <v>0</v>
      </c>
      <c r="AP29" s="59">
        <f>IF(COUNT(F29:INDEX(F29:AJ29,PAL+1))&lt;&gt;PAL+1,"Klaida",0)</f>
        <v>0</v>
      </c>
      <c r="AQ29" s="59"/>
      <c r="AR29" s="59"/>
      <c r="AS29" s="59"/>
      <c r="AT29" s="59"/>
      <c r="AU29" s="59"/>
      <c r="AV29" s="59"/>
      <c r="AW29" s="59"/>
      <c r="AX29" s="59"/>
      <c r="AY29" s="388"/>
    </row>
    <row r="30" spans="2:51" s="61" customFormat="1" ht="25.5">
      <c r="B30" s="5" t="s">
        <v>26</v>
      </c>
      <c r="C30" s="5" t="str">
        <f>IF(Kalba="EN",Data2!C55,Data2!B55)</f>
        <v>Mokesčiai (+ neigiama įtaka; - teigiama įtaka biudžeto lėšų srautams)</v>
      </c>
      <c r="D30" s="62">
        <f>ROUND(D31-SUM(D32:D33),0)</f>
        <v>0</v>
      </c>
      <c r="E30" s="62">
        <f>ROUND(E31-SUM(E32:E33),0)</f>
        <v>0</v>
      </c>
      <c r="F30" s="62">
        <f>ROUND(F31-SUM(F32:F33),0)</f>
        <v>0</v>
      </c>
      <c r="G30" s="62">
        <f t="shared" ref="G30:AJ30" si="9">ROUND(G31-SUM(G32:G33),0)</f>
        <v>0</v>
      </c>
      <c r="H30" s="62">
        <f t="shared" si="9"/>
        <v>0</v>
      </c>
      <c r="I30" s="62">
        <f t="shared" si="9"/>
        <v>0</v>
      </c>
      <c r="J30" s="62">
        <f t="shared" si="9"/>
        <v>0</v>
      </c>
      <c r="K30" s="62">
        <f t="shared" si="9"/>
        <v>0</v>
      </c>
      <c r="L30" s="62">
        <f t="shared" si="9"/>
        <v>0</v>
      </c>
      <c r="M30" s="62">
        <f t="shared" si="9"/>
        <v>0</v>
      </c>
      <c r="N30" s="62">
        <f t="shared" si="9"/>
        <v>0</v>
      </c>
      <c r="O30" s="62">
        <f t="shared" si="9"/>
        <v>0</v>
      </c>
      <c r="P30" s="62">
        <f t="shared" si="9"/>
        <v>0</v>
      </c>
      <c r="Q30" s="62">
        <f t="shared" si="9"/>
        <v>0</v>
      </c>
      <c r="R30" s="62">
        <f t="shared" si="9"/>
        <v>0</v>
      </c>
      <c r="S30" s="62">
        <f t="shared" si="9"/>
        <v>0</v>
      </c>
      <c r="T30" s="62">
        <f t="shared" si="9"/>
        <v>0</v>
      </c>
      <c r="U30" s="62">
        <f t="shared" si="9"/>
        <v>0</v>
      </c>
      <c r="V30" s="62">
        <f t="shared" si="9"/>
        <v>0</v>
      </c>
      <c r="W30" s="62">
        <f t="shared" si="9"/>
        <v>0</v>
      </c>
      <c r="X30" s="62">
        <f t="shared" si="9"/>
        <v>0</v>
      </c>
      <c r="Y30" s="62">
        <f t="shared" si="9"/>
        <v>0</v>
      </c>
      <c r="Z30" s="62">
        <f t="shared" si="9"/>
        <v>0</v>
      </c>
      <c r="AA30" s="62">
        <f t="shared" si="9"/>
        <v>0</v>
      </c>
      <c r="AB30" s="62">
        <f t="shared" si="9"/>
        <v>0</v>
      </c>
      <c r="AC30" s="62">
        <f t="shared" si="9"/>
        <v>0</v>
      </c>
      <c r="AD30" s="62">
        <f t="shared" si="9"/>
        <v>0</v>
      </c>
      <c r="AE30" s="62">
        <f t="shared" si="9"/>
        <v>0</v>
      </c>
      <c r="AF30" s="62">
        <f t="shared" si="9"/>
        <v>0</v>
      </c>
      <c r="AG30" s="62">
        <f t="shared" si="9"/>
        <v>0</v>
      </c>
      <c r="AH30" s="62">
        <f t="shared" si="9"/>
        <v>0</v>
      </c>
      <c r="AI30" s="62">
        <f t="shared" si="9"/>
        <v>0</v>
      </c>
      <c r="AJ30" s="62">
        <f t="shared" si="9"/>
        <v>0</v>
      </c>
      <c r="AM30" s="382">
        <f>ROUND(AM31-SUM(AM32:AM33),0)</f>
        <v>0</v>
      </c>
      <c r="AN30" s="382">
        <f>ROUND(AN31-SUM(AN32:AN33),0)</f>
        <v>0</v>
      </c>
      <c r="AO30" s="389"/>
      <c r="AP30" s="63"/>
      <c r="AQ30" s="63"/>
      <c r="AR30" s="63"/>
      <c r="AS30" s="63"/>
      <c r="AT30" s="63"/>
      <c r="AU30" s="63"/>
      <c r="AV30" s="63"/>
      <c r="AW30" s="63"/>
      <c r="AX30" s="63"/>
      <c r="AY30" s="390"/>
    </row>
    <row r="31" spans="2:51">
      <c r="B31" s="64" t="s">
        <v>307</v>
      </c>
      <c r="C31" s="4" t="str">
        <f>IF(Kalba="EN",Data2!C56,Data2!B56)</f>
        <v>Bendra importo/pirkimo PVM suma</v>
      </c>
      <c r="D31" s="65">
        <f>F31+NPV(FDN,G31:INDEX(G31:AJ31,PAL))</f>
        <v>0</v>
      </c>
      <c r="E31" s="65">
        <f>SUMIF($F$5:$AJ$5,"&lt;="&amp;PAL,$F31:$AJ31)</f>
        <v>0</v>
      </c>
      <c r="F31" s="65">
        <f t="shared" ref="F31:AJ31" si="10">IF(pvm_susigrazinimas="Taip",0,SUMPRODUCT(F8:F15,Pirkimo_PVM)+SUMPRODUCT(F23:F28,Pirkimo_PVM_II))</f>
        <v>0</v>
      </c>
      <c r="G31" s="65">
        <f t="shared" si="10"/>
        <v>0</v>
      </c>
      <c r="H31" s="65">
        <f t="shared" si="10"/>
        <v>0</v>
      </c>
      <c r="I31" s="65">
        <f t="shared" si="10"/>
        <v>0</v>
      </c>
      <c r="J31" s="65">
        <f t="shared" si="10"/>
        <v>0</v>
      </c>
      <c r="K31" s="65">
        <f t="shared" si="10"/>
        <v>0</v>
      </c>
      <c r="L31" s="65">
        <f t="shared" si="10"/>
        <v>0</v>
      </c>
      <c r="M31" s="65">
        <f t="shared" si="10"/>
        <v>0</v>
      </c>
      <c r="N31" s="65">
        <f t="shared" si="10"/>
        <v>0</v>
      </c>
      <c r="O31" s="65">
        <f t="shared" si="10"/>
        <v>0</v>
      </c>
      <c r="P31" s="65">
        <f t="shared" si="10"/>
        <v>0</v>
      </c>
      <c r="Q31" s="65">
        <f t="shared" si="10"/>
        <v>0</v>
      </c>
      <c r="R31" s="65">
        <f t="shared" si="10"/>
        <v>0</v>
      </c>
      <c r="S31" s="65">
        <f t="shared" si="10"/>
        <v>0</v>
      </c>
      <c r="T31" s="65">
        <f t="shared" si="10"/>
        <v>0</v>
      </c>
      <c r="U31" s="65">
        <f t="shared" si="10"/>
        <v>0</v>
      </c>
      <c r="V31" s="65">
        <f t="shared" si="10"/>
        <v>0</v>
      </c>
      <c r="W31" s="65">
        <f t="shared" si="10"/>
        <v>0</v>
      </c>
      <c r="X31" s="65">
        <f t="shared" si="10"/>
        <v>0</v>
      </c>
      <c r="Y31" s="65">
        <f t="shared" si="10"/>
        <v>0</v>
      </c>
      <c r="Z31" s="65">
        <f t="shared" si="10"/>
        <v>0</v>
      </c>
      <c r="AA31" s="65">
        <f t="shared" si="10"/>
        <v>0</v>
      </c>
      <c r="AB31" s="65">
        <f t="shared" si="10"/>
        <v>0</v>
      </c>
      <c r="AC31" s="65">
        <f t="shared" si="10"/>
        <v>0</v>
      </c>
      <c r="AD31" s="65">
        <f t="shared" si="10"/>
        <v>0</v>
      </c>
      <c r="AE31" s="65">
        <f t="shared" si="10"/>
        <v>0</v>
      </c>
      <c r="AF31" s="65">
        <f t="shared" si="10"/>
        <v>0</v>
      </c>
      <c r="AG31" s="65">
        <f t="shared" si="10"/>
        <v>0</v>
      </c>
      <c r="AH31" s="65">
        <f t="shared" si="10"/>
        <v>0</v>
      </c>
      <c r="AI31" s="65">
        <f t="shared" si="10"/>
        <v>0</v>
      </c>
      <c r="AJ31" s="65">
        <f t="shared" si="10"/>
        <v>0</v>
      </c>
      <c r="AM31" s="383">
        <f>F31+NPV(SDN,G31:INDEX(G31:AJ31,PAL))</f>
        <v>0</v>
      </c>
      <c r="AN31" s="415">
        <f>F31+NPV(SDN,G31:INDEX(G31:AJ31,PAL))</f>
        <v>0</v>
      </c>
      <c r="AO31" s="387"/>
      <c r="AP31" s="59"/>
      <c r="AQ31" s="59"/>
      <c r="AR31" s="59"/>
      <c r="AS31" s="59"/>
      <c r="AT31" s="59"/>
      <c r="AU31" s="59"/>
      <c r="AV31" s="59"/>
      <c r="AW31" s="59"/>
      <c r="AX31" s="59"/>
      <c r="AY31" s="388"/>
    </row>
    <row r="32" spans="2:51">
      <c r="B32" s="64" t="s">
        <v>309</v>
      </c>
      <c r="C32" s="4" t="str">
        <f>IF(Kalba="EN",Data2!C57,Data2!B57)</f>
        <v>Bendra pardavimo PVM suma</v>
      </c>
      <c r="D32" s="65">
        <f>F32+NPV(FDN,G32:INDEX(G32:AJ32,PAL))</f>
        <v>0</v>
      </c>
      <c r="E32" s="65">
        <f>SUMIF($F$5:$AJ$5,"&lt;="&amp;PAL,$F32:$AJ32)</f>
        <v>0</v>
      </c>
      <c r="F32" s="65">
        <f t="shared" ref="F32:AJ32" si="11">IF(pvm_susigrazinimas="Taip",0,SUMPRODUCT(F18:F19,Pardavimo_PVM))</f>
        <v>0</v>
      </c>
      <c r="G32" s="65">
        <f t="shared" si="11"/>
        <v>0</v>
      </c>
      <c r="H32" s="65">
        <f t="shared" si="11"/>
        <v>0</v>
      </c>
      <c r="I32" s="65">
        <f t="shared" si="11"/>
        <v>0</v>
      </c>
      <c r="J32" s="65">
        <f t="shared" si="11"/>
        <v>0</v>
      </c>
      <c r="K32" s="65">
        <f t="shared" si="11"/>
        <v>0</v>
      </c>
      <c r="L32" s="65">
        <f t="shared" si="11"/>
        <v>0</v>
      </c>
      <c r="M32" s="65">
        <f t="shared" si="11"/>
        <v>0</v>
      </c>
      <c r="N32" s="65">
        <f t="shared" si="11"/>
        <v>0</v>
      </c>
      <c r="O32" s="65">
        <f t="shared" si="11"/>
        <v>0</v>
      </c>
      <c r="P32" s="65">
        <f t="shared" si="11"/>
        <v>0</v>
      </c>
      <c r="Q32" s="65">
        <f t="shared" si="11"/>
        <v>0</v>
      </c>
      <c r="R32" s="65">
        <f t="shared" si="11"/>
        <v>0</v>
      </c>
      <c r="S32" s="65">
        <f t="shared" si="11"/>
        <v>0</v>
      </c>
      <c r="T32" s="65">
        <f t="shared" si="11"/>
        <v>0</v>
      </c>
      <c r="U32" s="65">
        <f t="shared" si="11"/>
        <v>0</v>
      </c>
      <c r="V32" s="65">
        <f t="shared" si="11"/>
        <v>0</v>
      </c>
      <c r="W32" s="65">
        <f t="shared" si="11"/>
        <v>0</v>
      </c>
      <c r="X32" s="65">
        <f t="shared" si="11"/>
        <v>0</v>
      </c>
      <c r="Y32" s="65">
        <f t="shared" si="11"/>
        <v>0</v>
      </c>
      <c r="Z32" s="65">
        <f t="shared" si="11"/>
        <v>0</v>
      </c>
      <c r="AA32" s="65">
        <f t="shared" si="11"/>
        <v>0</v>
      </c>
      <c r="AB32" s="65">
        <f t="shared" si="11"/>
        <v>0</v>
      </c>
      <c r="AC32" s="65">
        <f t="shared" si="11"/>
        <v>0</v>
      </c>
      <c r="AD32" s="65">
        <f t="shared" si="11"/>
        <v>0</v>
      </c>
      <c r="AE32" s="65">
        <f t="shared" si="11"/>
        <v>0</v>
      </c>
      <c r="AF32" s="65">
        <f t="shared" si="11"/>
        <v>0</v>
      </c>
      <c r="AG32" s="65">
        <f t="shared" si="11"/>
        <v>0</v>
      </c>
      <c r="AH32" s="65">
        <f t="shared" si="11"/>
        <v>0</v>
      </c>
      <c r="AI32" s="65">
        <f t="shared" si="11"/>
        <v>0</v>
      </c>
      <c r="AJ32" s="65">
        <f t="shared" si="11"/>
        <v>0</v>
      </c>
      <c r="AM32" s="383">
        <f>F32+NPV(SDN,G32:INDEX(G32:AJ32,PAL))</f>
        <v>0</v>
      </c>
      <c r="AN32" s="415">
        <f>F32+NPV(SDN,G32:INDEX(G32:AJ32,PAL))</f>
        <v>0</v>
      </c>
      <c r="AO32" s="387"/>
      <c r="AP32" s="59"/>
      <c r="AQ32" s="59"/>
      <c r="AR32" s="59"/>
      <c r="AS32" s="59"/>
      <c r="AT32" s="59"/>
      <c r="AU32" s="59"/>
      <c r="AV32" s="59"/>
      <c r="AW32" s="59"/>
      <c r="AX32" s="59"/>
      <c r="AY32" s="388"/>
    </row>
    <row r="33" spans="2:51">
      <c r="B33" s="64" t="s">
        <v>311</v>
      </c>
      <c r="C33" s="4" t="str">
        <f>IF(Kalba="EN",Data2!C58,Data2!B58)</f>
        <v>Bendra kitų mokėtinų netiesioginių mokesčių suma</v>
      </c>
      <c r="D33" s="65">
        <f>F33+NPV(FDN,G33:INDEX(G33:AJ33,PAL))</f>
        <v>0</v>
      </c>
      <c r="E33" s="65">
        <f>SUMIF($F$5:$AJ$5,"&lt;="&amp;PAL,$F33:$AJ33)</f>
        <v>0</v>
      </c>
      <c r="F33" s="78">
        <v>0</v>
      </c>
      <c r="G33" s="78">
        <v>0</v>
      </c>
      <c r="H33" s="78">
        <v>0</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c r="AA33" s="78">
        <v>0</v>
      </c>
      <c r="AB33" s="78">
        <v>0</v>
      </c>
      <c r="AC33" s="78">
        <v>0</v>
      </c>
      <c r="AD33" s="78">
        <v>0</v>
      </c>
      <c r="AE33" s="78">
        <v>0</v>
      </c>
      <c r="AF33" s="78">
        <v>0</v>
      </c>
      <c r="AG33" s="78">
        <v>0</v>
      </c>
      <c r="AH33" s="78">
        <v>0</v>
      </c>
      <c r="AI33" s="78">
        <v>0</v>
      </c>
      <c r="AJ33" s="78">
        <v>0</v>
      </c>
      <c r="AM33" s="383">
        <f>F33+NPV(SDN,G33:INDEX(G33:AJ33,PAL))</f>
        <v>0</v>
      </c>
      <c r="AN33" s="415">
        <f>F33+NPV(SDN,G33:INDEX(G33:AJ33,PAL))</f>
        <v>0</v>
      </c>
      <c r="AO33" s="387">
        <f>IF(COUNTIF(AP33:AY33,"Klaida")&gt;0,1,0)</f>
        <v>0</v>
      </c>
      <c r="AP33" s="59">
        <f>IF(COUNT(F33:INDEX(F33:AJ33,PAL+1))&lt;&gt;PAL+1,"Klaida",0)</f>
        <v>0</v>
      </c>
      <c r="AQ33" s="59"/>
      <c r="AR33" s="59"/>
      <c r="AS33" s="59"/>
      <c r="AT33" s="59"/>
      <c r="AU33" s="59"/>
      <c r="AV33" s="59"/>
      <c r="AW33" s="59"/>
      <c r="AX33" s="59"/>
      <c r="AY33" s="388"/>
    </row>
    <row r="34" spans="2:51" s="61" customFormat="1">
      <c r="B34" s="5" t="s">
        <v>28</v>
      </c>
      <c r="C34" s="5" t="str">
        <f>IF(Kalba="EN",Data2!C59,Data2!B59)</f>
        <v>Grynosios pajamos</v>
      </c>
      <c r="D34" s="62">
        <f>ROUND(SUM(D17)-SUM(D15,D22),0)</f>
        <v>0</v>
      </c>
      <c r="E34" s="62">
        <f t="shared" ref="E34:AJ34" si="12">ROUND(SUM(E17)-SUM(E15,E22),0)</f>
        <v>0</v>
      </c>
      <c r="F34" s="62">
        <f t="shared" si="12"/>
        <v>0</v>
      </c>
      <c r="G34" s="62">
        <f t="shared" si="12"/>
        <v>0</v>
      </c>
      <c r="H34" s="62">
        <f t="shared" si="12"/>
        <v>0</v>
      </c>
      <c r="I34" s="62">
        <f t="shared" si="12"/>
        <v>0</v>
      </c>
      <c r="J34" s="62">
        <f t="shared" si="12"/>
        <v>0</v>
      </c>
      <c r="K34" s="62">
        <f t="shared" si="12"/>
        <v>0</v>
      </c>
      <c r="L34" s="62">
        <f t="shared" si="12"/>
        <v>0</v>
      </c>
      <c r="M34" s="62">
        <f t="shared" si="12"/>
        <v>0</v>
      </c>
      <c r="N34" s="62">
        <f t="shared" si="12"/>
        <v>0</v>
      </c>
      <c r="O34" s="62">
        <f t="shared" si="12"/>
        <v>0</v>
      </c>
      <c r="P34" s="62">
        <f t="shared" si="12"/>
        <v>0</v>
      </c>
      <c r="Q34" s="62">
        <f t="shared" si="12"/>
        <v>0</v>
      </c>
      <c r="R34" s="62">
        <f t="shared" si="12"/>
        <v>0</v>
      </c>
      <c r="S34" s="62">
        <f t="shared" si="12"/>
        <v>0</v>
      </c>
      <c r="T34" s="62">
        <f t="shared" si="12"/>
        <v>0</v>
      </c>
      <c r="U34" s="62">
        <f t="shared" si="12"/>
        <v>0</v>
      </c>
      <c r="V34" s="62">
        <f t="shared" si="12"/>
        <v>0</v>
      </c>
      <c r="W34" s="62">
        <f t="shared" si="12"/>
        <v>0</v>
      </c>
      <c r="X34" s="62">
        <f t="shared" si="12"/>
        <v>0</v>
      </c>
      <c r="Y34" s="62">
        <f t="shared" si="12"/>
        <v>0</v>
      </c>
      <c r="Z34" s="62">
        <f t="shared" si="12"/>
        <v>0</v>
      </c>
      <c r="AA34" s="62">
        <f t="shared" si="12"/>
        <v>0</v>
      </c>
      <c r="AB34" s="62">
        <f t="shared" si="12"/>
        <v>0</v>
      </c>
      <c r="AC34" s="62">
        <f t="shared" si="12"/>
        <v>0</v>
      </c>
      <c r="AD34" s="62">
        <f t="shared" si="12"/>
        <v>0</v>
      </c>
      <c r="AE34" s="62">
        <f t="shared" si="12"/>
        <v>0</v>
      </c>
      <c r="AF34" s="62">
        <f t="shared" si="12"/>
        <v>0</v>
      </c>
      <c r="AG34" s="62">
        <f t="shared" si="12"/>
        <v>0</v>
      </c>
      <c r="AH34" s="62">
        <f t="shared" si="12"/>
        <v>0</v>
      </c>
      <c r="AI34" s="62">
        <f t="shared" si="12"/>
        <v>0</v>
      </c>
      <c r="AJ34" s="62">
        <f t="shared" si="12"/>
        <v>0</v>
      </c>
      <c r="AM34" s="382">
        <f>ROUND(SUM(AO17)-SUM(AO7,AO21),0)</f>
        <v>0</v>
      </c>
      <c r="AN34" s="382">
        <f>ROUND(SUM(AP17)-SUM(AP7,AP21),0)</f>
        <v>0</v>
      </c>
      <c r="AO34" s="389"/>
      <c r="AP34" s="63"/>
      <c r="AQ34" s="63"/>
      <c r="AR34" s="63"/>
      <c r="AS34" s="63"/>
      <c r="AT34" s="63"/>
      <c r="AU34" s="63"/>
      <c r="AV34" s="63"/>
      <c r="AW34" s="63"/>
      <c r="AX34" s="63"/>
      <c r="AY34" s="390"/>
    </row>
    <row r="35" spans="2:51" s="61" customFormat="1">
      <c r="B35" s="66" t="s">
        <v>313</v>
      </c>
      <c r="C35" s="5" t="str">
        <f>IF(Kalba="EN",Data2!C60,Data2!B60)</f>
        <v>Finansavimas, iš viso</v>
      </c>
      <c r="D35" s="62">
        <f>SUM(D36,D41,D44)</f>
        <v>0</v>
      </c>
      <c r="E35" s="62">
        <f t="shared" ref="E35:AJ35" si="13">SUM(E36,E41,E44)</f>
        <v>0</v>
      </c>
      <c r="F35" s="62">
        <f t="shared" si="13"/>
        <v>0</v>
      </c>
      <c r="G35" s="62">
        <f t="shared" si="13"/>
        <v>0</v>
      </c>
      <c r="H35" s="62">
        <f t="shared" si="13"/>
        <v>0</v>
      </c>
      <c r="I35" s="62">
        <f t="shared" si="13"/>
        <v>0</v>
      </c>
      <c r="J35" s="62">
        <f t="shared" si="13"/>
        <v>0</v>
      </c>
      <c r="K35" s="62">
        <f t="shared" si="13"/>
        <v>0</v>
      </c>
      <c r="L35" s="62">
        <f t="shared" si="13"/>
        <v>0</v>
      </c>
      <c r="M35" s="62">
        <f t="shared" si="13"/>
        <v>0</v>
      </c>
      <c r="N35" s="62">
        <f t="shared" si="13"/>
        <v>0</v>
      </c>
      <c r="O35" s="62">
        <f t="shared" si="13"/>
        <v>0</v>
      </c>
      <c r="P35" s="62">
        <f t="shared" si="13"/>
        <v>0</v>
      </c>
      <c r="Q35" s="62">
        <f t="shared" si="13"/>
        <v>0</v>
      </c>
      <c r="R35" s="62">
        <f t="shared" si="13"/>
        <v>0</v>
      </c>
      <c r="S35" s="62">
        <f t="shared" si="13"/>
        <v>0</v>
      </c>
      <c r="T35" s="62">
        <f t="shared" si="13"/>
        <v>0</v>
      </c>
      <c r="U35" s="62">
        <f t="shared" si="13"/>
        <v>0</v>
      </c>
      <c r="V35" s="62">
        <f t="shared" si="13"/>
        <v>0</v>
      </c>
      <c r="W35" s="62">
        <f t="shared" si="13"/>
        <v>0</v>
      </c>
      <c r="X35" s="62">
        <f t="shared" si="13"/>
        <v>0</v>
      </c>
      <c r="Y35" s="62">
        <f t="shared" si="13"/>
        <v>0</v>
      </c>
      <c r="Z35" s="62">
        <f t="shared" si="13"/>
        <v>0</v>
      </c>
      <c r="AA35" s="62">
        <f t="shared" si="13"/>
        <v>0</v>
      </c>
      <c r="AB35" s="62">
        <f t="shared" si="13"/>
        <v>0</v>
      </c>
      <c r="AC35" s="62">
        <f t="shared" si="13"/>
        <v>0</v>
      </c>
      <c r="AD35" s="62">
        <f t="shared" si="13"/>
        <v>0</v>
      </c>
      <c r="AE35" s="62">
        <f t="shared" si="13"/>
        <v>0</v>
      </c>
      <c r="AF35" s="62">
        <f t="shared" si="13"/>
        <v>0</v>
      </c>
      <c r="AG35" s="62">
        <f t="shared" si="13"/>
        <v>0</v>
      </c>
      <c r="AH35" s="62">
        <f t="shared" si="13"/>
        <v>0</v>
      </c>
      <c r="AI35" s="62">
        <f t="shared" si="13"/>
        <v>0</v>
      </c>
      <c r="AJ35" s="62">
        <f t="shared" si="13"/>
        <v>0</v>
      </c>
      <c r="AM35" s="382">
        <f>SUM(AO36,AO41,AO44)</f>
        <v>0</v>
      </c>
      <c r="AN35" s="382">
        <f>SUM(AP36,AP41,AP44)</f>
        <v>0</v>
      </c>
      <c r="AO35" s="389"/>
      <c r="AP35" s="63"/>
      <c r="AQ35" s="63"/>
      <c r="AR35" s="63"/>
      <c r="AS35" s="63"/>
      <c r="AT35" s="63"/>
      <c r="AU35" s="63"/>
      <c r="AV35" s="63"/>
      <c r="AW35" s="63"/>
      <c r="AX35" s="63"/>
      <c r="AY35" s="390"/>
    </row>
    <row r="36" spans="2:51" s="61" customFormat="1">
      <c r="B36" s="66" t="s">
        <v>32</v>
      </c>
      <c r="C36" s="5" t="str">
        <f>IF(Kalba="EN",Data2!C61,Data2!B61)</f>
        <v>Prašomas finansavimas</v>
      </c>
      <c r="D36" s="62">
        <f>ROUND(SUM(D37:D40),0)</f>
        <v>0</v>
      </c>
      <c r="E36" s="62">
        <f>ROUND(SUM(E37:E40),0)</f>
        <v>0</v>
      </c>
      <c r="F36" s="62">
        <f t="shared" ref="F36:AJ36" si="14">ROUND(SUM(F37:F40),0)</f>
        <v>0</v>
      </c>
      <c r="G36" s="62">
        <f t="shared" si="14"/>
        <v>0</v>
      </c>
      <c r="H36" s="62">
        <f t="shared" si="14"/>
        <v>0</v>
      </c>
      <c r="I36" s="62">
        <f t="shared" si="14"/>
        <v>0</v>
      </c>
      <c r="J36" s="62">
        <f t="shared" si="14"/>
        <v>0</v>
      </c>
      <c r="K36" s="62">
        <f t="shared" si="14"/>
        <v>0</v>
      </c>
      <c r="L36" s="62">
        <f t="shared" si="14"/>
        <v>0</v>
      </c>
      <c r="M36" s="62">
        <f t="shared" si="14"/>
        <v>0</v>
      </c>
      <c r="N36" s="62">
        <f t="shared" si="14"/>
        <v>0</v>
      </c>
      <c r="O36" s="62">
        <f t="shared" si="14"/>
        <v>0</v>
      </c>
      <c r="P36" s="62">
        <f t="shared" si="14"/>
        <v>0</v>
      </c>
      <c r="Q36" s="62">
        <f t="shared" si="14"/>
        <v>0</v>
      </c>
      <c r="R36" s="62">
        <f t="shared" si="14"/>
        <v>0</v>
      </c>
      <c r="S36" s="62">
        <f t="shared" si="14"/>
        <v>0</v>
      </c>
      <c r="T36" s="62">
        <f t="shared" si="14"/>
        <v>0</v>
      </c>
      <c r="U36" s="62">
        <f t="shared" si="14"/>
        <v>0</v>
      </c>
      <c r="V36" s="62">
        <f t="shared" si="14"/>
        <v>0</v>
      </c>
      <c r="W36" s="62">
        <f t="shared" si="14"/>
        <v>0</v>
      </c>
      <c r="X36" s="62">
        <f t="shared" si="14"/>
        <v>0</v>
      </c>
      <c r="Y36" s="62">
        <f t="shared" si="14"/>
        <v>0</v>
      </c>
      <c r="Z36" s="62">
        <f t="shared" si="14"/>
        <v>0</v>
      </c>
      <c r="AA36" s="62">
        <f t="shared" si="14"/>
        <v>0</v>
      </c>
      <c r="AB36" s="62">
        <f t="shared" si="14"/>
        <v>0</v>
      </c>
      <c r="AC36" s="62">
        <f t="shared" si="14"/>
        <v>0</v>
      </c>
      <c r="AD36" s="62">
        <f t="shared" si="14"/>
        <v>0</v>
      </c>
      <c r="AE36" s="62">
        <f t="shared" si="14"/>
        <v>0</v>
      </c>
      <c r="AF36" s="62">
        <f t="shared" si="14"/>
        <v>0</v>
      </c>
      <c r="AG36" s="62">
        <f t="shared" si="14"/>
        <v>0</v>
      </c>
      <c r="AH36" s="62">
        <f t="shared" si="14"/>
        <v>0</v>
      </c>
      <c r="AI36" s="62">
        <f t="shared" si="14"/>
        <v>0</v>
      </c>
      <c r="AJ36" s="62">
        <f t="shared" si="14"/>
        <v>0</v>
      </c>
      <c r="AM36" s="382">
        <f>ROUND(SUM(AM37:AM40),0)</f>
        <v>0</v>
      </c>
      <c r="AN36" s="382">
        <f>ROUND(SUM(AN37:AN40),0)</f>
        <v>0</v>
      </c>
      <c r="AO36" s="389"/>
      <c r="AP36" s="63"/>
      <c r="AQ36" s="63"/>
      <c r="AR36" s="63"/>
      <c r="AS36" s="63"/>
      <c r="AT36" s="63"/>
      <c r="AU36" s="63"/>
      <c r="AV36" s="63"/>
      <c r="AW36" s="63"/>
      <c r="AX36" s="63"/>
      <c r="AY36" s="390"/>
    </row>
    <row r="37" spans="2:51">
      <c r="B37" s="64" t="s">
        <v>34</v>
      </c>
      <c r="C37" s="4" t="str">
        <f>IF(Kalba="EN",Data2!C62,Data2!B62)</f>
        <v>ES struktūrinės paramos lėšos</v>
      </c>
      <c r="D37" s="65">
        <f>F37+NPV(FDN,G37:INDEX(G37:AJ37,PAL))</f>
        <v>0</v>
      </c>
      <c r="E37" s="65">
        <f>SUMIF($F$5:$AJ$5,"&lt;="&amp;PAL,$F37:$AJ37)</f>
        <v>0</v>
      </c>
      <c r="F37" s="78">
        <v>0</v>
      </c>
      <c r="G37" s="78">
        <v>0</v>
      </c>
      <c r="H37" s="78">
        <v>0</v>
      </c>
      <c r="I37" s="78">
        <v>0</v>
      </c>
      <c r="J37" s="78">
        <v>0</v>
      </c>
      <c r="K37" s="78">
        <v>0</v>
      </c>
      <c r="L37" s="78">
        <v>0</v>
      </c>
      <c r="M37" s="78">
        <v>0</v>
      </c>
      <c r="N37" s="78">
        <v>0</v>
      </c>
      <c r="O37" s="78">
        <v>0</v>
      </c>
      <c r="P37" s="78">
        <v>0</v>
      </c>
      <c r="Q37" s="78">
        <v>0</v>
      </c>
      <c r="R37" s="78">
        <v>0</v>
      </c>
      <c r="S37" s="78">
        <v>0</v>
      </c>
      <c r="T37" s="78">
        <v>0</v>
      </c>
      <c r="U37" s="78">
        <v>0</v>
      </c>
      <c r="V37" s="78">
        <v>0</v>
      </c>
      <c r="W37" s="78">
        <v>0</v>
      </c>
      <c r="X37" s="78">
        <v>0</v>
      </c>
      <c r="Y37" s="78">
        <v>0</v>
      </c>
      <c r="Z37" s="78">
        <v>0</v>
      </c>
      <c r="AA37" s="78">
        <v>0</v>
      </c>
      <c r="AB37" s="78">
        <v>0</v>
      </c>
      <c r="AC37" s="78">
        <v>0</v>
      </c>
      <c r="AD37" s="78">
        <v>0</v>
      </c>
      <c r="AE37" s="78">
        <v>0</v>
      </c>
      <c r="AF37" s="78">
        <v>0</v>
      </c>
      <c r="AG37" s="78">
        <v>0</v>
      </c>
      <c r="AH37" s="78">
        <v>0</v>
      </c>
      <c r="AI37" s="78">
        <v>0</v>
      </c>
      <c r="AJ37" s="78">
        <v>0</v>
      </c>
      <c r="AM37" s="383">
        <f>F37+NPV(SDN,G37:INDEX(G37:AJ37,PAL))</f>
        <v>0</v>
      </c>
      <c r="AN37" s="415">
        <f>F37+NPV(SDN,G37:INDEX(G37:AJ37,PAL))</f>
        <v>0</v>
      </c>
      <c r="AO37" s="387">
        <f>IF(COUNTIF(AP37:AY37,"Klaida")&gt;0,1,0)</f>
        <v>0</v>
      </c>
      <c r="AP37" s="59">
        <f>IF(COUNT(F37:INDEX(F37:AJ37,PAL+1))&lt;&gt;PAL+1,"Klaida",0)</f>
        <v>0</v>
      </c>
      <c r="AQ37" s="59"/>
      <c r="AR37" s="59"/>
      <c r="AS37" s="59"/>
      <c r="AT37" s="59"/>
      <c r="AU37" s="59"/>
      <c r="AV37" s="59"/>
      <c r="AW37" s="59"/>
      <c r="AX37" s="59"/>
      <c r="AY37" s="388"/>
    </row>
    <row r="38" spans="2:51">
      <c r="B38" s="64" t="s">
        <v>36</v>
      </c>
      <c r="C38" s="4" t="str">
        <f>IF(Kalba="EN",Data2!C63,Data2!B63)</f>
        <v>LR bendrojo finansavimo lėšos</v>
      </c>
      <c r="D38" s="65">
        <f>F38+NPV(FDN,G38:INDEX(G38:AJ38,PAL))</f>
        <v>0</v>
      </c>
      <c r="E38" s="65">
        <f>SUMIF($F$5:$AJ$5,"&lt;="&amp;PAL,$F38:$AJ38)</f>
        <v>0</v>
      </c>
      <c r="F38" s="78">
        <v>0</v>
      </c>
      <c r="G38" s="78">
        <v>0</v>
      </c>
      <c r="H38" s="78">
        <v>0</v>
      </c>
      <c r="I38" s="78">
        <v>0</v>
      </c>
      <c r="J38" s="78">
        <v>0</v>
      </c>
      <c r="K38" s="78">
        <v>0</v>
      </c>
      <c r="L38" s="78">
        <v>0</v>
      </c>
      <c r="M38" s="78">
        <v>0</v>
      </c>
      <c r="N38" s="78">
        <v>0</v>
      </c>
      <c r="O38" s="78">
        <v>0</v>
      </c>
      <c r="P38" s="78">
        <v>0</v>
      </c>
      <c r="Q38" s="78">
        <v>0</v>
      </c>
      <c r="R38" s="78">
        <v>0</v>
      </c>
      <c r="S38" s="78">
        <v>0</v>
      </c>
      <c r="T38" s="78">
        <v>0</v>
      </c>
      <c r="U38" s="78">
        <v>0</v>
      </c>
      <c r="V38" s="78">
        <v>0</v>
      </c>
      <c r="W38" s="78">
        <v>0</v>
      </c>
      <c r="X38" s="78">
        <v>0</v>
      </c>
      <c r="Y38" s="78">
        <v>0</v>
      </c>
      <c r="Z38" s="78">
        <v>0</v>
      </c>
      <c r="AA38" s="78">
        <v>0</v>
      </c>
      <c r="AB38" s="78">
        <v>0</v>
      </c>
      <c r="AC38" s="78">
        <v>0</v>
      </c>
      <c r="AD38" s="78">
        <v>0</v>
      </c>
      <c r="AE38" s="78">
        <v>0</v>
      </c>
      <c r="AF38" s="78">
        <v>0</v>
      </c>
      <c r="AG38" s="78">
        <v>0</v>
      </c>
      <c r="AH38" s="78">
        <v>0</v>
      </c>
      <c r="AI38" s="78">
        <v>0</v>
      </c>
      <c r="AJ38" s="78">
        <v>0</v>
      </c>
      <c r="AM38" s="383">
        <f>F38+NPV(SDN,G38:INDEX(G38:AJ38,PAL))</f>
        <v>0</v>
      </c>
      <c r="AN38" s="415">
        <f>F38+NPV(SDN,G38:INDEX(G38:AJ38,PAL))</f>
        <v>0</v>
      </c>
      <c r="AO38" s="387">
        <f>IF(COUNTIF(AP38:AY38,"Klaida")&gt;0,1,0)</f>
        <v>0</v>
      </c>
      <c r="AP38" s="59">
        <f>IF(COUNT(F38:INDEX(F38:AJ38,PAL+1))&lt;&gt;PAL+1,"Klaida",0)</f>
        <v>0</v>
      </c>
      <c r="AQ38" s="59"/>
      <c r="AR38" s="59"/>
      <c r="AS38" s="59"/>
      <c r="AT38" s="59"/>
      <c r="AU38" s="59"/>
      <c r="AV38" s="59"/>
      <c r="AW38" s="59"/>
      <c r="AX38" s="59"/>
      <c r="AY38" s="388"/>
    </row>
    <row r="39" spans="2:51">
      <c r="B39" s="64" t="s">
        <v>38</v>
      </c>
      <c r="C39" s="4" t="str">
        <f>IF(Kalba="EN",Data2!C64,Data2!B64)</f>
        <v>Kito tarptautinio finansavimo lėšos</v>
      </c>
      <c r="D39" s="65">
        <f>F39+NPV(FDN,G39:INDEX(G39:AJ39,PAL))</f>
        <v>0</v>
      </c>
      <c r="E39" s="65">
        <f>SUMIF($F$5:$AJ$5,"&lt;="&amp;PAL,$F39:$AJ39)</f>
        <v>0</v>
      </c>
      <c r="F39" s="78">
        <v>0</v>
      </c>
      <c r="G39" s="78">
        <v>0</v>
      </c>
      <c r="H39" s="78">
        <v>0</v>
      </c>
      <c r="I39" s="78">
        <v>0</v>
      </c>
      <c r="J39" s="78">
        <v>0</v>
      </c>
      <c r="K39" s="78">
        <v>0</v>
      </c>
      <c r="L39" s="78">
        <v>0</v>
      </c>
      <c r="M39" s="78">
        <v>0</v>
      </c>
      <c r="N39" s="78">
        <v>0</v>
      </c>
      <c r="O39" s="78">
        <v>0</v>
      </c>
      <c r="P39" s="78">
        <v>0</v>
      </c>
      <c r="Q39" s="78">
        <v>0</v>
      </c>
      <c r="R39" s="78">
        <v>0</v>
      </c>
      <c r="S39" s="78">
        <v>0</v>
      </c>
      <c r="T39" s="78">
        <v>0</v>
      </c>
      <c r="U39" s="78">
        <v>0</v>
      </c>
      <c r="V39" s="78">
        <v>0</v>
      </c>
      <c r="W39" s="78">
        <v>0</v>
      </c>
      <c r="X39" s="78">
        <v>0</v>
      </c>
      <c r="Y39" s="78">
        <v>0</v>
      </c>
      <c r="Z39" s="78">
        <v>0</v>
      </c>
      <c r="AA39" s="78">
        <v>0</v>
      </c>
      <c r="AB39" s="78">
        <v>0</v>
      </c>
      <c r="AC39" s="78">
        <v>0</v>
      </c>
      <c r="AD39" s="78">
        <v>0</v>
      </c>
      <c r="AE39" s="78">
        <v>0</v>
      </c>
      <c r="AF39" s="78">
        <v>0</v>
      </c>
      <c r="AG39" s="78">
        <v>0</v>
      </c>
      <c r="AH39" s="78">
        <v>0</v>
      </c>
      <c r="AI39" s="78">
        <v>0</v>
      </c>
      <c r="AJ39" s="78">
        <v>0</v>
      </c>
      <c r="AM39" s="383">
        <f>F39+NPV(SDN,G39:INDEX(G39:AJ39,PAL))</f>
        <v>0</v>
      </c>
      <c r="AN39" s="415">
        <f>F39+NPV(SDN,G39:INDEX(G39:AJ39,PAL))</f>
        <v>0</v>
      </c>
      <c r="AO39" s="387">
        <f>IF(COUNTIF(AP39:AY39,"Klaida")&gt;0,1,0)</f>
        <v>0</v>
      </c>
      <c r="AP39" s="59">
        <f>IF(COUNT(F39:INDEX(F39:AJ39,PAL+1))&lt;&gt;PAL+1,"Klaida",0)</f>
        <v>0</v>
      </c>
      <c r="AQ39" s="59"/>
      <c r="AR39" s="59"/>
      <c r="AS39" s="59"/>
      <c r="AT39" s="59"/>
      <c r="AU39" s="59"/>
      <c r="AV39" s="59"/>
      <c r="AW39" s="59"/>
      <c r="AX39" s="59"/>
      <c r="AY39" s="388"/>
    </row>
    <row r="40" spans="2:51" ht="25.5">
      <c r="B40" s="64" t="s">
        <v>40</v>
      </c>
      <c r="C40" s="4" t="str">
        <f>IF(Kalba="EN",Data2!C65,Data2!B65)</f>
        <v>Specialiosios programos lėšos, skirtos padengti netinkamą finansuoti PVM</v>
      </c>
      <c r="D40" s="65">
        <f>F40+NPV(FDN,G40:INDEX(G40:AJ40,PAL))</f>
        <v>0</v>
      </c>
      <c r="E40" s="65">
        <f>SUMIF($F$5:$AJ$5,"&lt;="&amp;PAL,$F40:$AJ40)</f>
        <v>0</v>
      </c>
      <c r="F40" s="78">
        <v>0</v>
      </c>
      <c r="G40" s="78">
        <v>0</v>
      </c>
      <c r="H40" s="78">
        <v>0</v>
      </c>
      <c r="I40" s="78">
        <v>0</v>
      </c>
      <c r="J40" s="78">
        <v>0</v>
      </c>
      <c r="K40" s="78">
        <v>0</v>
      </c>
      <c r="L40" s="78">
        <v>0</v>
      </c>
      <c r="M40" s="78">
        <v>0</v>
      </c>
      <c r="N40" s="78">
        <v>0</v>
      </c>
      <c r="O40" s="78">
        <v>0</v>
      </c>
      <c r="P40" s="78">
        <v>0</v>
      </c>
      <c r="Q40" s="78">
        <v>0</v>
      </c>
      <c r="R40" s="78">
        <v>0</v>
      </c>
      <c r="S40" s="78">
        <v>0</v>
      </c>
      <c r="T40" s="78">
        <v>0</v>
      </c>
      <c r="U40" s="78">
        <v>0</v>
      </c>
      <c r="V40" s="78">
        <v>0</v>
      </c>
      <c r="W40" s="78">
        <v>0</v>
      </c>
      <c r="X40" s="78">
        <v>0</v>
      </c>
      <c r="Y40" s="78">
        <v>0</v>
      </c>
      <c r="Z40" s="78">
        <v>0</v>
      </c>
      <c r="AA40" s="78">
        <v>0</v>
      </c>
      <c r="AB40" s="78">
        <v>0</v>
      </c>
      <c r="AC40" s="78">
        <v>0</v>
      </c>
      <c r="AD40" s="78">
        <v>0</v>
      </c>
      <c r="AE40" s="78">
        <v>0</v>
      </c>
      <c r="AF40" s="78">
        <v>0</v>
      </c>
      <c r="AG40" s="78">
        <v>0</v>
      </c>
      <c r="AH40" s="78">
        <v>0</v>
      </c>
      <c r="AI40" s="78">
        <v>0</v>
      </c>
      <c r="AJ40" s="78">
        <v>0</v>
      </c>
      <c r="AM40" s="383">
        <f>F40+NPV(SDN,G40:INDEX(G40:AJ40,PAL))</f>
        <v>0</v>
      </c>
      <c r="AN40" s="415">
        <f>F40+NPV(SDN,G40:INDEX(G40:AJ40,PAL))</f>
        <v>0</v>
      </c>
      <c r="AO40" s="387">
        <f>IF(COUNTIF(AP40:AY40,"Klaida")&gt;0,1,0)</f>
        <v>0</v>
      </c>
      <c r="AP40" s="59">
        <f>IF(COUNT(F40:INDEX(F40:AJ40,PAL+1))&lt;&gt;PAL+1,"Klaida",0)</f>
        <v>0</v>
      </c>
      <c r="AQ40" s="59"/>
      <c r="AR40" s="59"/>
      <c r="AS40" s="59"/>
      <c r="AT40" s="59"/>
      <c r="AU40" s="59"/>
      <c r="AV40" s="59"/>
      <c r="AW40" s="59"/>
      <c r="AX40" s="59"/>
      <c r="AY40" s="388"/>
    </row>
    <row r="41" spans="2:51" s="61" customFormat="1">
      <c r="B41" s="66" t="s">
        <v>41</v>
      </c>
      <c r="C41" s="5" t="str">
        <f>IF(Kalba="EN",Data2!C66,Data2!B66)</f>
        <v>Nuosavos lėšos</v>
      </c>
      <c r="D41" s="62">
        <f>ROUND(SUM(D42:D43),0)</f>
        <v>0</v>
      </c>
      <c r="E41" s="62">
        <f>ROUND(SUM(E42:E43),0)</f>
        <v>0</v>
      </c>
      <c r="F41" s="62">
        <f t="shared" ref="F41:AJ41" si="15">ROUND(SUM(F42:F43),0)</f>
        <v>0</v>
      </c>
      <c r="G41" s="62">
        <f t="shared" si="15"/>
        <v>0</v>
      </c>
      <c r="H41" s="62">
        <f t="shared" si="15"/>
        <v>0</v>
      </c>
      <c r="I41" s="62">
        <f t="shared" si="15"/>
        <v>0</v>
      </c>
      <c r="J41" s="62">
        <f t="shared" si="15"/>
        <v>0</v>
      </c>
      <c r="K41" s="62">
        <f t="shared" si="15"/>
        <v>0</v>
      </c>
      <c r="L41" s="62">
        <f t="shared" si="15"/>
        <v>0</v>
      </c>
      <c r="M41" s="62">
        <f t="shared" si="15"/>
        <v>0</v>
      </c>
      <c r="N41" s="62">
        <f t="shared" si="15"/>
        <v>0</v>
      </c>
      <c r="O41" s="62">
        <f t="shared" si="15"/>
        <v>0</v>
      </c>
      <c r="P41" s="62">
        <f t="shared" si="15"/>
        <v>0</v>
      </c>
      <c r="Q41" s="62">
        <f t="shared" si="15"/>
        <v>0</v>
      </c>
      <c r="R41" s="62">
        <f t="shared" si="15"/>
        <v>0</v>
      </c>
      <c r="S41" s="62">
        <f t="shared" si="15"/>
        <v>0</v>
      </c>
      <c r="T41" s="62">
        <f t="shared" si="15"/>
        <v>0</v>
      </c>
      <c r="U41" s="62">
        <f t="shared" si="15"/>
        <v>0</v>
      </c>
      <c r="V41" s="62">
        <f t="shared" si="15"/>
        <v>0</v>
      </c>
      <c r="W41" s="62">
        <f t="shared" si="15"/>
        <v>0</v>
      </c>
      <c r="X41" s="62">
        <f t="shared" si="15"/>
        <v>0</v>
      </c>
      <c r="Y41" s="62">
        <f t="shared" si="15"/>
        <v>0</v>
      </c>
      <c r="Z41" s="62">
        <f t="shared" si="15"/>
        <v>0</v>
      </c>
      <c r="AA41" s="62">
        <f t="shared" si="15"/>
        <v>0</v>
      </c>
      <c r="AB41" s="62">
        <f t="shared" si="15"/>
        <v>0</v>
      </c>
      <c r="AC41" s="62">
        <f t="shared" si="15"/>
        <v>0</v>
      </c>
      <c r="AD41" s="62">
        <f t="shared" si="15"/>
        <v>0</v>
      </c>
      <c r="AE41" s="62">
        <f t="shared" si="15"/>
        <v>0</v>
      </c>
      <c r="AF41" s="62">
        <f t="shared" si="15"/>
        <v>0</v>
      </c>
      <c r="AG41" s="62">
        <f t="shared" si="15"/>
        <v>0</v>
      </c>
      <c r="AH41" s="62">
        <f t="shared" si="15"/>
        <v>0</v>
      </c>
      <c r="AI41" s="62">
        <f t="shared" si="15"/>
        <v>0</v>
      </c>
      <c r="AJ41" s="62">
        <f t="shared" si="15"/>
        <v>0</v>
      </c>
      <c r="AM41" s="382">
        <f>ROUND(SUM(AM42:AM43),0)</f>
        <v>0</v>
      </c>
      <c r="AN41" s="382">
        <f>ROUND(SUM(AN42:AN43),0)</f>
        <v>0</v>
      </c>
      <c r="AO41" s="389"/>
      <c r="AP41" s="63"/>
      <c r="AQ41" s="63"/>
      <c r="AR41" s="63"/>
      <c r="AS41" s="63"/>
      <c r="AT41" s="63"/>
      <c r="AU41" s="63"/>
      <c r="AV41" s="63"/>
      <c r="AW41" s="63"/>
      <c r="AX41" s="63"/>
      <c r="AY41" s="390"/>
    </row>
    <row r="42" spans="2:51" ht="25.5">
      <c r="B42" s="64" t="s">
        <v>42</v>
      </c>
      <c r="C42" s="4" t="str">
        <f>IF(Kalba="EN",Data2!C67,Data2!B67)</f>
        <v>Viešosios lėšos (valstybės, savivaldybės biudžetai, kiti viešųjų lėšų šaltiniai)</v>
      </c>
      <c r="D42" s="65">
        <f>F42+NPV(FDN,G42:INDEX(G42:AJ42,PAL))</f>
        <v>0</v>
      </c>
      <c r="E42" s="65">
        <f>SUMIF($F$5:$AJ$5,"&lt;="&amp;PAL,$F42:$AJ42)</f>
        <v>0</v>
      </c>
      <c r="F42" s="78">
        <v>0</v>
      </c>
      <c r="G42" s="78">
        <v>0</v>
      </c>
      <c r="H42" s="78">
        <v>0</v>
      </c>
      <c r="I42" s="78">
        <v>0</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c r="AA42" s="78">
        <v>0</v>
      </c>
      <c r="AB42" s="78">
        <v>0</v>
      </c>
      <c r="AC42" s="78">
        <v>0</v>
      </c>
      <c r="AD42" s="78">
        <v>0</v>
      </c>
      <c r="AE42" s="78">
        <v>0</v>
      </c>
      <c r="AF42" s="78">
        <v>0</v>
      </c>
      <c r="AG42" s="78">
        <v>0</v>
      </c>
      <c r="AH42" s="78">
        <v>0</v>
      </c>
      <c r="AI42" s="78">
        <v>0</v>
      </c>
      <c r="AJ42" s="78">
        <v>0</v>
      </c>
      <c r="AM42" s="383">
        <f>F42+NPV(SDN,G42:INDEX(G42:AJ42,PAL))</f>
        <v>0</v>
      </c>
      <c r="AN42" s="415">
        <f>F42+NPV(SDN,G42:INDEX(G42:AJ42,PAL))</f>
        <v>0</v>
      </c>
      <c r="AO42" s="387">
        <f>IF(COUNTIF(AP42:AY42,"Klaida")&gt;0,1,0)</f>
        <v>0</v>
      </c>
      <c r="AP42" s="59">
        <f>IF(COUNT(F42:INDEX(F42:AJ42,PAL+1))&lt;&gt;PAL+1,"Klaida",0)</f>
        <v>0</v>
      </c>
      <c r="AQ42" s="59"/>
      <c r="AR42" s="59"/>
      <c r="AS42" s="59"/>
      <c r="AT42" s="59"/>
      <c r="AU42" s="59"/>
      <c r="AV42" s="59"/>
      <c r="AW42" s="59"/>
      <c r="AX42" s="59"/>
      <c r="AY42" s="388"/>
    </row>
    <row r="43" spans="2:51">
      <c r="B43" s="64" t="s">
        <v>43</v>
      </c>
      <c r="C43" s="4" t="str">
        <f>IF(Kalba="EN",Data2!C68,Data2!B68)</f>
        <v>Privačios lėšos (nuosavos, kitos privačios lėšos)</v>
      </c>
      <c r="D43" s="65">
        <f>F43+NPV(FDN,G43:INDEX(G43:AJ43,PAL))</f>
        <v>0</v>
      </c>
      <c r="E43" s="65">
        <f>SUMIF($F$5:$AJ$5,"&lt;="&amp;PAL,$F43:$AJ43)</f>
        <v>0</v>
      </c>
      <c r="F43" s="78">
        <v>0</v>
      </c>
      <c r="G43" s="78">
        <v>0</v>
      </c>
      <c r="H43" s="78">
        <v>0</v>
      </c>
      <c r="I43" s="78">
        <v>0</v>
      </c>
      <c r="J43" s="78">
        <v>0</v>
      </c>
      <c r="K43" s="78">
        <v>0</v>
      </c>
      <c r="L43" s="78">
        <v>0</v>
      </c>
      <c r="M43" s="78">
        <v>0</v>
      </c>
      <c r="N43" s="78">
        <v>0</v>
      </c>
      <c r="O43" s="78">
        <v>0</v>
      </c>
      <c r="P43" s="78">
        <v>0</v>
      </c>
      <c r="Q43" s="78">
        <v>0</v>
      </c>
      <c r="R43" s="78">
        <v>0</v>
      </c>
      <c r="S43" s="78">
        <v>0</v>
      </c>
      <c r="T43" s="78">
        <v>0</v>
      </c>
      <c r="U43" s="78">
        <v>0</v>
      </c>
      <c r="V43" s="78">
        <v>0</v>
      </c>
      <c r="W43" s="78">
        <v>0</v>
      </c>
      <c r="X43" s="78">
        <v>0</v>
      </c>
      <c r="Y43" s="78">
        <v>0</v>
      </c>
      <c r="Z43" s="78">
        <v>0</v>
      </c>
      <c r="AA43" s="78">
        <v>0</v>
      </c>
      <c r="AB43" s="78">
        <v>0</v>
      </c>
      <c r="AC43" s="78">
        <v>0</v>
      </c>
      <c r="AD43" s="78">
        <v>0</v>
      </c>
      <c r="AE43" s="78">
        <v>0</v>
      </c>
      <c r="AF43" s="78">
        <v>0</v>
      </c>
      <c r="AG43" s="78">
        <v>0</v>
      </c>
      <c r="AH43" s="78">
        <v>0</v>
      </c>
      <c r="AI43" s="78">
        <v>0</v>
      </c>
      <c r="AJ43" s="78">
        <v>0</v>
      </c>
      <c r="AM43" s="383">
        <f>F43+NPV(SDN,G43:INDEX(G43:AJ43,PAL))</f>
        <v>0</v>
      </c>
      <c r="AN43" s="415">
        <f>F43+NPV(SDN,G43:INDEX(G43:AJ43,PAL))</f>
        <v>0</v>
      </c>
      <c r="AO43" s="387">
        <f>IF(COUNTIF(AP43:AY43,"Klaida")&gt;0,1,0)</f>
        <v>0</v>
      </c>
      <c r="AP43" s="59">
        <f>IF(COUNT(F43:INDEX(F43:AJ43,PAL+1))&lt;&gt;PAL+1,"Klaida",0)</f>
        <v>0</v>
      </c>
      <c r="AQ43" s="59"/>
      <c r="AR43" s="59"/>
      <c r="AS43" s="59"/>
      <c r="AT43" s="59"/>
      <c r="AU43" s="59"/>
      <c r="AV43" s="59"/>
      <c r="AW43" s="59"/>
      <c r="AX43" s="59"/>
      <c r="AY43" s="388"/>
    </row>
    <row r="44" spans="2:51" s="61" customFormat="1">
      <c r="B44" s="66" t="s">
        <v>44</v>
      </c>
      <c r="C44" s="5" t="str">
        <f>IF(Kalba="EN",Data2!C69,Data2!B69)</f>
        <v>Paskolos</v>
      </c>
      <c r="D44" s="62">
        <f>ROUND(SUM(D45)-SUM(D46),0)</f>
        <v>0</v>
      </c>
      <c r="E44" s="62">
        <f>ROUND(SUM(E45)-SUM(E46),0)</f>
        <v>0</v>
      </c>
      <c r="F44" s="62">
        <f t="shared" ref="F44:AJ44" si="16">ROUND(SUM(F45)-SUM(F46),0)</f>
        <v>0</v>
      </c>
      <c r="G44" s="62">
        <f t="shared" si="16"/>
        <v>0</v>
      </c>
      <c r="H44" s="62">
        <f t="shared" si="16"/>
        <v>0</v>
      </c>
      <c r="I44" s="62">
        <f t="shared" si="16"/>
        <v>0</v>
      </c>
      <c r="J44" s="62">
        <f t="shared" si="16"/>
        <v>0</v>
      </c>
      <c r="K44" s="62">
        <f t="shared" si="16"/>
        <v>0</v>
      </c>
      <c r="L44" s="62">
        <f t="shared" si="16"/>
        <v>0</v>
      </c>
      <c r="M44" s="62">
        <f t="shared" si="16"/>
        <v>0</v>
      </c>
      <c r="N44" s="62">
        <f t="shared" si="16"/>
        <v>0</v>
      </c>
      <c r="O44" s="62">
        <f t="shared" si="16"/>
        <v>0</v>
      </c>
      <c r="P44" s="62">
        <f t="shared" si="16"/>
        <v>0</v>
      </c>
      <c r="Q44" s="62">
        <f t="shared" si="16"/>
        <v>0</v>
      </c>
      <c r="R44" s="62">
        <f t="shared" si="16"/>
        <v>0</v>
      </c>
      <c r="S44" s="62">
        <f t="shared" si="16"/>
        <v>0</v>
      </c>
      <c r="T44" s="62">
        <f t="shared" si="16"/>
        <v>0</v>
      </c>
      <c r="U44" s="62">
        <f t="shared" si="16"/>
        <v>0</v>
      </c>
      <c r="V44" s="62">
        <f t="shared" si="16"/>
        <v>0</v>
      </c>
      <c r="W44" s="62">
        <f t="shared" si="16"/>
        <v>0</v>
      </c>
      <c r="X44" s="62">
        <f t="shared" si="16"/>
        <v>0</v>
      </c>
      <c r="Y44" s="62">
        <f t="shared" si="16"/>
        <v>0</v>
      </c>
      <c r="Z44" s="62">
        <f t="shared" si="16"/>
        <v>0</v>
      </c>
      <c r="AA44" s="62">
        <f t="shared" si="16"/>
        <v>0</v>
      </c>
      <c r="AB44" s="62">
        <f t="shared" si="16"/>
        <v>0</v>
      </c>
      <c r="AC44" s="62">
        <f t="shared" si="16"/>
        <v>0</v>
      </c>
      <c r="AD44" s="62">
        <f t="shared" si="16"/>
        <v>0</v>
      </c>
      <c r="AE44" s="62">
        <f t="shared" si="16"/>
        <v>0</v>
      </c>
      <c r="AF44" s="62">
        <f t="shared" si="16"/>
        <v>0</v>
      </c>
      <c r="AG44" s="62">
        <f t="shared" si="16"/>
        <v>0</v>
      </c>
      <c r="AH44" s="62">
        <f t="shared" si="16"/>
        <v>0</v>
      </c>
      <c r="AI44" s="62">
        <f t="shared" si="16"/>
        <v>0</v>
      </c>
      <c r="AJ44" s="62">
        <f t="shared" si="16"/>
        <v>0</v>
      </c>
      <c r="AM44" s="382">
        <f>ROUND(SUM(AM45)-SUM(AM46),0)</f>
        <v>0</v>
      </c>
      <c r="AN44" s="382">
        <f>ROUND(SUM(AN45)-SUM(AN46),0)</f>
        <v>0</v>
      </c>
      <c r="AO44" s="389"/>
      <c r="AP44" s="63"/>
      <c r="AQ44" s="63"/>
      <c r="AR44" s="63"/>
      <c r="AS44" s="63"/>
      <c r="AT44" s="63"/>
      <c r="AU44" s="63"/>
      <c r="AV44" s="63"/>
      <c r="AW44" s="63"/>
      <c r="AX44" s="63"/>
      <c r="AY44" s="390"/>
    </row>
    <row r="45" spans="2:51">
      <c r="B45" s="64" t="s">
        <v>46</v>
      </c>
      <c r="C45" s="4" t="str">
        <f>IF(Kalba="EN",Data2!C70,Data2!B70)</f>
        <v>Paskolos</v>
      </c>
      <c r="D45" s="65">
        <f>F45+NPV(FDN,G45:INDEX(G45:AJ45,PAL))</f>
        <v>0</v>
      </c>
      <c r="E45" s="65">
        <f>SUMIF($F$5:$AJ$5,"&lt;="&amp;PAL,$F45:$AJ45)</f>
        <v>0</v>
      </c>
      <c r="F45" s="78">
        <v>0</v>
      </c>
      <c r="G45" s="78">
        <v>0</v>
      </c>
      <c r="H45" s="78">
        <v>0</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c r="AA45" s="78">
        <v>0</v>
      </c>
      <c r="AB45" s="78">
        <v>0</v>
      </c>
      <c r="AC45" s="78">
        <v>0</v>
      </c>
      <c r="AD45" s="78">
        <v>0</v>
      </c>
      <c r="AE45" s="78">
        <v>0</v>
      </c>
      <c r="AF45" s="78">
        <v>0</v>
      </c>
      <c r="AG45" s="78">
        <v>0</v>
      </c>
      <c r="AH45" s="78">
        <v>0</v>
      </c>
      <c r="AI45" s="78">
        <v>0</v>
      </c>
      <c r="AJ45" s="78">
        <v>0</v>
      </c>
      <c r="AM45" s="383">
        <f>F45+NPV(SDN,G45:INDEX(G45:AJ45,PAL))</f>
        <v>0</v>
      </c>
      <c r="AN45" s="415">
        <f>F45+NPV(SDN,G45:INDEX(G45:AJ45,PAL))</f>
        <v>0</v>
      </c>
      <c r="AO45" s="387">
        <f>IF(COUNTIF(AP45:AY45,"Klaida")&gt;0,1,0)</f>
        <v>0</v>
      </c>
      <c r="AP45" s="59">
        <f>IF(COUNT(F45:INDEX(F45:AJ45,PAL+1))&lt;&gt;PAL+1,"Klaida",0)</f>
        <v>0</v>
      </c>
      <c r="AQ45" s="59"/>
      <c r="AR45" s="59"/>
      <c r="AS45" s="59"/>
      <c r="AT45" s="59"/>
      <c r="AU45" s="59"/>
      <c r="AV45" s="59"/>
      <c r="AW45" s="59"/>
      <c r="AX45" s="59"/>
      <c r="AY45" s="388"/>
    </row>
    <row r="46" spans="2:51">
      <c r="B46" s="64" t="s">
        <v>48</v>
      </c>
      <c r="C46" s="4" t="str">
        <f>IF(Kalba="EN",Data2!C71,Data2!B71)</f>
        <v>Paskolų grąžinimai (išskyrus palūkanas)</v>
      </c>
      <c r="D46" s="65">
        <f>F46+NPV(FDN,G46:INDEX(G46:AJ46,PAL))</f>
        <v>0</v>
      </c>
      <c r="E46" s="65">
        <f>SUMIF($F$5:$AJ$5,"&lt;="&amp;PAL,$F46:$AJ46)</f>
        <v>0</v>
      </c>
      <c r="F46" s="78">
        <v>0</v>
      </c>
      <c r="G46" s="78">
        <v>0</v>
      </c>
      <c r="H46" s="78">
        <v>0</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0</v>
      </c>
      <c r="AE46" s="78">
        <v>0</v>
      </c>
      <c r="AF46" s="78">
        <v>0</v>
      </c>
      <c r="AG46" s="78">
        <v>0</v>
      </c>
      <c r="AH46" s="78">
        <v>0</v>
      </c>
      <c r="AI46" s="78">
        <v>0</v>
      </c>
      <c r="AJ46" s="78">
        <v>0</v>
      </c>
      <c r="AM46" s="383">
        <f>F46+NPV(SDN,G46:INDEX(G46:AJ46,PAL))</f>
        <v>0</v>
      </c>
      <c r="AN46" s="415">
        <f>F46+NPV(SDN,G46:INDEX(G46:AJ46,PAL))</f>
        <v>0</v>
      </c>
      <c r="AO46" s="387">
        <f>IF(COUNTIF(AP46:AY46,"Klaida")&gt;0,1,0)</f>
        <v>0</v>
      </c>
      <c r="AP46" s="59">
        <f>IF(COUNT(F46:INDEX(F46:AJ46,PAL+1))&lt;&gt;PAL+1,"Klaida",0)</f>
        <v>0</v>
      </c>
      <c r="AQ46" s="59"/>
      <c r="AR46" s="59"/>
      <c r="AS46" s="59"/>
      <c r="AT46" s="59"/>
      <c r="AU46" s="59"/>
      <c r="AV46" s="59"/>
      <c r="AW46" s="59"/>
      <c r="AX46" s="59"/>
      <c r="AY46" s="388"/>
    </row>
    <row r="47" spans="2:51" s="61" customFormat="1">
      <c r="B47" s="66" t="s">
        <v>49</v>
      </c>
      <c r="C47" s="5" t="str">
        <f>IF(Kalba="EN",Data2!C$72,Data2!B$72)</f>
        <v>Socialinio ekonominio (SE) poveikio finansinė išraiška</v>
      </c>
      <c r="D47" s="62">
        <f t="shared" ref="D47:AJ47" si="17">SUM(D48)-SUM(D56)</f>
        <v>0</v>
      </c>
      <c r="E47" s="62">
        <f t="shared" si="17"/>
        <v>0</v>
      </c>
      <c r="F47" s="62">
        <f t="shared" si="17"/>
        <v>0</v>
      </c>
      <c r="G47" s="62">
        <f t="shared" si="17"/>
        <v>0</v>
      </c>
      <c r="H47" s="62">
        <f t="shared" si="17"/>
        <v>0</v>
      </c>
      <c r="I47" s="62">
        <f t="shared" si="17"/>
        <v>0</v>
      </c>
      <c r="J47" s="62">
        <f t="shared" si="17"/>
        <v>0</v>
      </c>
      <c r="K47" s="62">
        <f t="shared" si="17"/>
        <v>0</v>
      </c>
      <c r="L47" s="62">
        <f t="shared" si="17"/>
        <v>0</v>
      </c>
      <c r="M47" s="62">
        <f t="shared" si="17"/>
        <v>0</v>
      </c>
      <c r="N47" s="62">
        <f t="shared" si="17"/>
        <v>0</v>
      </c>
      <c r="O47" s="62">
        <f t="shared" si="17"/>
        <v>0</v>
      </c>
      <c r="P47" s="62">
        <f t="shared" si="17"/>
        <v>0</v>
      </c>
      <c r="Q47" s="62">
        <f t="shared" si="17"/>
        <v>0</v>
      </c>
      <c r="R47" s="62">
        <f t="shared" si="17"/>
        <v>0</v>
      </c>
      <c r="S47" s="62">
        <f t="shared" si="17"/>
        <v>0</v>
      </c>
      <c r="T47" s="62">
        <f t="shared" si="17"/>
        <v>0</v>
      </c>
      <c r="U47" s="62">
        <f t="shared" si="17"/>
        <v>0</v>
      </c>
      <c r="V47" s="62">
        <f t="shared" si="17"/>
        <v>0</v>
      </c>
      <c r="W47" s="62">
        <f t="shared" si="17"/>
        <v>0</v>
      </c>
      <c r="X47" s="62">
        <f t="shared" si="17"/>
        <v>0</v>
      </c>
      <c r="Y47" s="62">
        <f t="shared" si="17"/>
        <v>0</v>
      </c>
      <c r="Z47" s="62">
        <f t="shared" si="17"/>
        <v>0</v>
      </c>
      <c r="AA47" s="62">
        <f t="shared" si="17"/>
        <v>0</v>
      </c>
      <c r="AB47" s="62">
        <f t="shared" si="17"/>
        <v>0</v>
      </c>
      <c r="AC47" s="62">
        <f t="shared" si="17"/>
        <v>0</v>
      </c>
      <c r="AD47" s="62">
        <f t="shared" si="17"/>
        <v>0</v>
      </c>
      <c r="AE47" s="62">
        <f t="shared" si="17"/>
        <v>0</v>
      </c>
      <c r="AF47" s="62">
        <f t="shared" si="17"/>
        <v>0</v>
      </c>
      <c r="AG47" s="62">
        <f t="shared" si="17"/>
        <v>0</v>
      </c>
      <c r="AH47" s="62">
        <f t="shared" si="17"/>
        <v>0</v>
      </c>
      <c r="AI47" s="62">
        <f t="shared" si="17"/>
        <v>0</v>
      </c>
      <c r="AJ47" s="62">
        <f t="shared" si="17"/>
        <v>0</v>
      </c>
      <c r="AM47" s="382">
        <f>SUM(AM48)-SUM(AM56)</f>
        <v>0</v>
      </c>
      <c r="AN47" s="382">
        <f>SUM(AN48)-SUM(AN56)</f>
        <v>0</v>
      </c>
      <c r="AO47" s="389"/>
      <c r="AP47" s="63"/>
      <c r="AQ47" s="63"/>
      <c r="AR47" s="63"/>
      <c r="AS47" s="63"/>
      <c r="AT47" s="63"/>
      <c r="AU47" s="63"/>
      <c r="AV47" s="63"/>
      <c r="AW47" s="63"/>
      <c r="AX47" s="63"/>
      <c r="AY47" s="390"/>
    </row>
    <row r="48" spans="2:51" s="61" customFormat="1">
      <c r="B48" s="66" t="s">
        <v>50</v>
      </c>
      <c r="C48" s="5" t="str">
        <f>IF(Kalba="EN",Data2!C$73,Data2!B$73) &amp; " "&amp; IF(Kalba="EN",Data2!C$74,Data2!B$74)</f>
        <v>SE nauda (pasirinkite SE naudos komponentą)</v>
      </c>
      <c r="D48" s="62">
        <f t="shared" ref="D48:AJ48" si="18">ROUND(SUM(D49:D55),0)</f>
        <v>0</v>
      </c>
      <c r="E48" s="62">
        <f t="shared" si="18"/>
        <v>0</v>
      </c>
      <c r="F48" s="62">
        <f t="shared" si="18"/>
        <v>0</v>
      </c>
      <c r="G48" s="62">
        <f t="shared" si="18"/>
        <v>0</v>
      </c>
      <c r="H48" s="62">
        <f t="shared" si="18"/>
        <v>0</v>
      </c>
      <c r="I48" s="62">
        <f t="shared" si="18"/>
        <v>0</v>
      </c>
      <c r="J48" s="62">
        <f t="shared" si="18"/>
        <v>0</v>
      </c>
      <c r="K48" s="62">
        <f t="shared" si="18"/>
        <v>0</v>
      </c>
      <c r="L48" s="62">
        <f t="shared" si="18"/>
        <v>0</v>
      </c>
      <c r="M48" s="62">
        <f t="shared" si="18"/>
        <v>0</v>
      </c>
      <c r="N48" s="62">
        <f t="shared" si="18"/>
        <v>0</v>
      </c>
      <c r="O48" s="62">
        <f t="shared" si="18"/>
        <v>0</v>
      </c>
      <c r="P48" s="62">
        <f t="shared" si="18"/>
        <v>0</v>
      </c>
      <c r="Q48" s="62">
        <f t="shared" si="18"/>
        <v>0</v>
      </c>
      <c r="R48" s="62">
        <f t="shared" si="18"/>
        <v>0</v>
      </c>
      <c r="S48" s="62">
        <f t="shared" si="18"/>
        <v>0</v>
      </c>
      <c r="T48" s="62">
        <f t="shared" si="18"/>
        <v>0</v>
      </c>
      <c r="U48" s="62">
        <f t="shared" si="18"/>
        <v>0</v>
      </c>
      <c r="V48" s="62">
        <f t="shared" si="18"/>
        <v>0</v>
      </c>
      <c r="W48" s="62">
        <f t="shared" si="18"/>
        <v>0</v>
      </c>
      <c r="X48" s="62">
        <f t="shared" si="18"/>
        <v>0</v>
      </c>
      <c r="Y48" s="62">
        <f t="shared" si="18"/>
        <v>0</v>
      </c>
      <c r="Z48" s="62">
        <f t="shared" si="18"/>
        <v>0</v>
      </c>
      <c r="AA48" s="62">
        <f t="shared" si="18"/>
        <v>0</v>
      </c>
      <c r="AB48" s="62">
        <f t="shared" si="18"/>
        <v>0</v>
      </c>
      <c r="AC48" s="62">
        <f t="shared" si="18"/>
        <v>0</v>
      </c>
      <c r="AD48" s="62">
        <f t="shared" si="18"/>
        <v>0</v>
      </c>
      <c r="AE48" s="62">
        <f t="shared" si="18"/>
        <v>0</v>
      </c>
      <c r="AF48" s="62">
        <f t="shared" si="18"/>
        <v>0</v>
      </c>
      <c r="AG48" s="62">
        <f t="shared" si="18"/>
        <v>0</v>
      </c>
      <c r="AH48" s="62">
        <f t="shared" si="18"/>
        <v>0</v>
      </c>
      <c r="AI48" s="62">
        <f t="shared" si="18"/>
        <v>0</v>
      </c>
      <c r="AJ48" s="62">
        <f t="shared" si="18"/>
        <v>0</v>
      </c>
      <c r="AM48" s="382">
        <f>ROUND(SUM(AM49:AM55),0)</f>
        <v>0</v>
      </c>
      <c r="AN48" s="382">
        <f>ROUND(SUM(AN49:AN55),0)</f>
        <v>0</v>
      </c>
      <c r="AO48" s="389"/>
      <c r="AP48" s="63"/>
      <c r="AQ48" s="63"/>
      <c r="AR48" s="63"/>
      <c r="AS48" s="63"/>
      <c r="AT48" s="63"/>
      <c r="AU48" s="63"/>
      <c r="AV48" s="63"/>
      <c r="AW48" s="63"/>
      <c r="AX48" s="63"/>
      <c r="AY48" s="390"/>
    </row>
    <row r="49" spans="2:51">
      <c r="B49" s="199" t="s">
        <v>51</v>
      </c>
      <c r="C49" s="486" t="s">
        <v>69</v>
      </c>
      <c r="D49" s="169">
        <f>F49+NPV(SDN,G49:INDEX(G49:AJ49,PAL))</f>
        <v>0</v>
      </c>
      <c r="E49" s="169">
        <f t="shared" ref="E49:E55" si="19">SUMIF($F$5:$AJ$5,"&lt;="&amp;PAL,$F49:$AJ49)</f>
        <v>0</v>
      </c>
      <c r="F49" s="78">
        <v>0</v>
      </c>
      <c r="G49" s="78">
        <v>0</v>
      </c>
      <c r="H49" s="78">
        <v>0</v>
      </c>
      <c r="I49" s="78">
        <v>0</v>
      </c>
      <c r="J49" s="78">
        <v>0</v>
      </c>
      <c r="K49" s="78">
        <v>0</v>
      </c>
      <c r="L49" s="78">
        <v>0</v>
      </c>
      <c r="M49" s="78">
        <v>0</v>
      </c>
      <c r="N49" s="78">
        <v>0</v>
      </c>
      <c r="O49" s="78">
        <v>0</v>
      </c>
      <c r="P49" s="78">
        <v>0</v>
      </c>
      <c r="Q49" s="78">
        <v>0</v>
      </c>
      <c r="R49" s="78">
        <v>0</v>
      </c>
      <c r="S49" s="78">
        <v>0</v>
      </c>
      <c r="T49" s="78">
        <v>0</v>
      </c>
      <c r="U49" s="78">
        <v>0</v>
      </c>
      <c r="V49" s="78">
        <v>0</v>
      </c>
      <c r="W49" s="78">
        <v>0</v>
      </c>
      <c r="X49" s="78">
        <v>0</v>
      </c>
      <c r="Y49" s="78">
        <v>0</v>
      </c>
      <c r="Z49" s="78">
        <v>0</v>
      </c>
      <c r="AA49" s="78">
        <v>0</v>
      </c>
      <c r="AB49" s="78">
        <v>0</v>
      </c>
      <c r="AC49" s="78">
        <v>0</v>
      </c>
      <c r="AD49" s="78">
        <v>0</v>
      </c>
      <c r="AE49" s="78">
        <v>0</v>
      </c>
      <c r="AF49" s="78">
        <v>0</v>
      </c>
      <c r="AG49" s="78">
        <v>0</v>
      </c>
      <c r="AH49" s="78">
        <v>0</v>
      </c>
      <c r="AI49" s="78">
        <v>0</v>
      </c>
      <c r="AJ49" s="78">
        <v>0</v>
      </c>
      <c r="AM49" s="383">
        <f>F49+NPV(SDN,G49:INDEX(G49:AJ49,PAL))</f>
        <v>0</v>
      </c>
      <c r="AN49" s="415">
        <f>F49+NPV(SDN,G49:INDEX(G49:AJ49,PAL))</f>
        <v>0</v>
      </c>
      <c r="AO49" s="387">
        <f t="shared" ref="AO49:AO55" si="20">IF(COUNTIF(AP49:AY49,"Klaida")&gt;0,1,0)</f>
        <v>0</v>
      </c>
      <c r="AP49" s="59">
        <f>IF(COUNT(F49:INDEX(F49:AJ49,PAL+1))&lt;&gt;PAL+1,"Klaida",0)</f>
        <v>0</v>
      </c>
      <c r="AQ49" s="59"/>
      <c r="AR49" s="59"/>
      <c r="AS49" s="59"/>
      <c r="AT49" s="59"/>
      <c r="AU49" s="59"/>
      <c r="AV49" s="59"/>
      <c r="AW49" s="59"/>
      <c r="AX49" s="59"/>
      <c r="AY49" s="388"/>
    </row>
    <row r="50" spans="2:51">
      <c r="B50" s="199" t="s">
        <v>52</v>
      </c>
      <c r="C50" s="486" t="s">
        <v>69</v>
      </c>
      <c r="D50" s="169">
        <f>F50+NPV(SDN,G50:INDEX(G50:AJ50,PAL))</f>
        <v>0</v>
      </c>
      <c r="E50" s="169">
        <f t="shared" si="19"/>
        <v>0</v>
      </c>
      <c r="F50" s="78">
        <v>0</v>
      </c>
      <c r="G50" s="78">
        <v>0</v>
      </c>
      <c r="H50" s="78">
        <v>0</v>
      </c>
      <c r="I50" s="78">
        <v>0</v>
      </c>
      <c r="J50" s="78">
        <v>0</v>
      </c>
      <c r="K50" s="78">
        <v>0</v>
      </c>
      <c r="L50" s="78">
        <v>0</v>
      </c>
      <c r="M50" s="78">
        <v>0</v>
      </c>
      <c r="N50" s="78">
        <v>0</v>
      </c>
      <c r="O50" s="78">
        <v>0</v>
      </c>
      <c r="P50" s="78">
        <v>0</v>
      </c>
      <c r="Q50" s="78">
        <v>0</v>
      </c>
      <c r="R50" s="78">
        <v>0</v>
      </c>
      <c r="S50" s="78">
        <v>0</v>
      </c>
      <c r="T50" s="78">
        <v>0</v>
      </c>
      <c r="U50" s="78">
        <v>0</v>
      </c>
      <c r="V50" s="78">
        <v>0</v>
      </c>
      <c r="W50" s="78">
        <v>0</v>
      </c>
      <c r="X50" s="78">
        <v>0</v>
      </c>
      <c r="Y50" s="78">
        <v>0</v>
      </c>
      <c r="Z50" s="78">
        <v>0</v>
      </c>
      <c r="AA50" s="78">
        <v>0</v>
      </c>
      <c r="AB50" s="78">
        <v>0</v>
      </c>
      <c r="AC50" s="78">
        <v>0</v>
      </c>
      <c r="AD50" s="78">
        <v>0</v>
      </c>
      <c r="AE50" s="78">
        <v>0</v>
      </c>
      <c r="AF50" s="78">
        <v>0</v>
      </c>
      <c r="AG50" s="78">
        <v>0</v>
      </c>
      <c r="AH50" s="78">
        <v>0</v>
      </c>
      <c r="AI50" s="78">
        <v>0</v>
      </c>
      <c r="AJ50" s="78">
        <v>0</v>
      </c>
      <c r="AM50" s="383">
        <f>F50+NPV(SDN,G50:INDEX(G50:AJ50,PAL))</f>
        <v>0</v>
      </c>
      <c r="AN50" s="415">
        <f>F50+NPV(SDN,G50:INDEX(G50:AJ50,PAL))</f>
        <v>0</v>
      </c>
      <c r="AO50" s="387">
        <f t="shared" si="20"/>
        <v>0</v>
      </c>
      <c r="AP50" s="59">
        <f>IF(COUNT(F50:INDEX(F50:AJ50,PAL+1))&lt;&gt;PAL+1,"Klaida",0)</f>
        <v>0</v>
      </c>
      <c r="AQ50" s="59"/>
      <c r="AR50" s="59"/>
      <c r="AS50" s="59"/>
      <c r="AT50" s="59"/>
      <c r="AU50" s="59"/>
      <c r="AV50" s="59"/>
      <c r="AW50" s="59"/>
      <c r="AX50" s="59"/>
      <c r="AY50" s="388"/>
    </row>
    <row r="51" spans="2:51">
      <c r="B51" s="199" t="s">
        <v>339</v>
      </c>
      <c r="C51" s="486" t="s">
        <v>69</v>
      </c>
      <c r="D51" s="169">
        <f>F51+NPV(SDN,G51:INDEX(G51:AJ51,PAL))</f>
        <v>0</v>
      </c>
      <c r="E51" s="169">
        <f t="shared" si="19"/>
        <v>0</v>
      </c>
      <c r="F51" s="78">
        <v>0</v>
      </c>
      <c r="G51" s="78">
        <v>0</v>
      </c>
      <c r="H51" s="78">
        <v>0</v>
      </c>
      <c r="I51" s="78">
        <v>0</v>
      </c>
      <c r="J51" s="78">
        <v>0</v>
      </c>
      <c r="K51" s="78">
        <v>0</v>
      </c>
      <c r="L51" s="78">
        <v>0</v>
      </c>
      <c r="M51" s="78">
        <v>0</v>
      </c>
      <c r="N51" s="78">
        <v>0</v>
      </c>
      <c r="O51" s="78">
        <v>0</v>
      </c>
      <c r="P51" s="78">
        <v>0</v>
      </c>
      <c r="Q51" s="78">
        <v>0</v>
      </c>
      <c r="R51" s="78">
        <v>0</v>
      </c>
      <c r="S51" s="78">
        <v>0</v>
      </c>
      <c r="T51" s="78">
        <v>0</v>
      </c>
      <c r="U51" s="78">
        <v>0</v>
      </c>
      <c r="V51" s="78">
        <v>0</v>
      </c>
      <c r="W51" s="78">
        <v>0</v>
      </c>
      <c r="X51" s="78">
        <v>0</v>
      </c>
      <c r="Y51" s="78">
        <v>0</v>
      </c>
      <c r="Z51" s="78">
        <v>0</v>
      </c>
      <c r="AA51" s="78">
        <v>0</v>
      </c>
      <c r="AB51" s="78">
        <v>0</v>
      </c>
      <c r="AC51" s="78">
        <v>0</v>
      </c>
      <c r="AD51" s="78">
        <v>0</v>
      </c>
      <c r="AE51" s="78">
        <v>0</v>
      </c>
      <c r="AF51" s="78">
        <v>0</v>
      </c>
      <c r="AG51" s="78">
        <v>0</v>
      </c>
      <c r="AH51" s="78">
        <v>0</v>
      </c>
      <c r="AI51" s="78">
        <v>0</v>
      </c>
      <c r="AJ51" s="78">
        <v>0</v>
      </c>
      <c r="AM51" s="383">
        <f>F51+NPV(SDN,G51:INDEX(G51:AJ51,PAL))</f>
        <v>0</v>
      </c>
      <c r="AN51" s="415">
        <f>F51+NPV(SDN,G51:INDEX(G51:AJ51,PAL))</f>
        <v>0</v>
      </c>
      <c r="AO51" s="387">
        <f t="shared" si="20"/>
        <v>0</v>
      </c>
      <c r="AP51" s="59">
        <f>IF(COUNT(F51:INDEX(F51:AJ51,PAL+1))&lt;&gt;PAL+1,"Klaida",0)</f>
        <v>0</v>
      </c>
      <c r="AQ51" s="59"/>
      <c r="AR51" s="59"/>
      <c r="AS51" s="59"/>
      <c r="AT51" s="59"/>
      <c r="AU51" s="59"/>
      <c r="AV51" s="59"/>
      <c r="AW51" s="59"/>
      <c r="AX51" s="59"/>
      <c r="AY51" s="388"/>
    </row>
    <row r="52" spans="2:51">
      <c r="B52" s="199" t="s">
        <v>340</v>
      </c>
      <c r="C52" s="486" t="s">
        <v>69</v>
      </c>
      <c r="D52" s="169">
        <f>F52+NPV(SDN,G52:INDEX(G52:AJ52,PAL))</f>
        <v>0</v>
      </c>
      <c r="E52" s="169">
        <f t="shared" si="19"/>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M52" s="383">
        <f>F52+NPV(SDN,G52:INDEX(G52:AJ52,PAL))</f>
        <v>0</v>
      </c>
      <c r="AN52" s="415">
        <f>F52+NPV(SDN,G52:INDEX(G52:AJ52,PAL))</f>
        <v>0</v>
      </c>
      <c r="AO52" s="387">
        <f t="shared" si="20"/>
        <v>0</v>
      </c>
      <c r="AP52" s="59">
        <f>IF(COUNT(F52:INDEX(F52:AJ52,PAL+1))&lt;&gt;PAL+1,"Klaida",0)</f>
        <v>0</v>
      </c>
      <c r="AQ52" s="59"/>
      <c r="AR52" s="59"/>
      <c r="AS52" s="59"/>
      <c r="AT52" s="59"/>
      <c r="AU52" s="59"/>
      <c r="AV52" s="59"/>
      <c r="AW52" s="59"/>
      <c r="AX52" s="59"/>
      <c r="AY52" s="388"/>
    </row>
    <row r="53" spans="2:51">
      <c r="B53" s="199" t="s">
        <v>341</v>
      </c>
      <c r="C53" s="486" t="s">
        <v>69</v>
      </c>
      <c r="D53" s="169">
        <f>F53+NPV(SDN,G53:INDEX(G53:AJ53,PAL))</f>
        <v>0</v>
      </c>
      <c r="E53" s="169">
        <f t="shared" si="19"/>
        <v>0</v>
      </c>
      <c r="F53" s="78">
        <v>0</v>
      </c>
      <c r="G53" s="78">
        <v>0</v>
      </c>
      <c r="H53" s="78">
        <v>0</v>
      </c>
      <c r="I53" s="78">
        <v>0</v>
      </c>
      <c r="J53" s="78">
        <v>0</v>
      </c>
      <c r="K53" s="78">
        <v>0</v>
      </c>
      <c r="L53" s="78">
        <v>0</v>
      </c>
      <c r="M53" s="78">
        <v>0</v>
      </c>
      <c r="N53" s="78">
        <v>0</v>
      </c>
      <c r="O53" s="78">
        <v>0</v>
      </c>
      <c r="P53" s="78">
        <v>0</v>
      </c>
      <c r="Q53" s="78">
        <v>0</v>
      </c>
      <c r="R53" s="78">
        <v>0</v>
      </c>
      <c r="S53" s="78">
        <v>0</v>
      </c>
      <c r="T53" s="78">
        <v>0</v>
      </c>
      <c r="U53" s="78">
        <v>0</v>
      </c>
      <c r="V53" s="78">
        <v>0</v>
      </c>
      <c r="W53" s="78">
        <v>0</v>
      </c>
      <c r="X53" s="78">
        <v>0</v>
      </c>
      <c r="Y53" s="78">
        <v>0</v>
      </c>
      <c r="Z53" s="78">
        <v>0</v>
      </c>
      <c r="AA53" s="78">
        <v>0</v>
      </c>
      <c r="AB53" s="78">
        <v>0</v>
      </c>
      <c r="AC53" s="78">
        <v>0</v>
      </c>
      <c r="AD53" s="78">
        <v>0</v>
      </c>
      <c r="AE53" s="78">
        <v>0</v>
      </c>
      <c r="AF53" s="78">
        <v>0</v>
      </c>
      <c r="AG53" s="78">
        <v>0</v>
      </c>
      <c r="AH53" s="78">
        <v>0</v>
      </c>
      <c r="AI53" s="78">
        <v>0</v>
      </c>
      <c r="AJ53" s="78">
        <v>0</v>
      </c>
      <c r="AM53" s="383">
        <f>F53+NPV(SDN,G53:INDEX(G53:AJ53,PAL))</f>
        <v>0</v>
      </c>
      <c r="AN53" s="415">
        <f>F53+NPV(SDN,G53:INDEX(G53:AJ53,PAL))</f>
        <v>0</v>
      </c>
      <c r="AO53" s="387">
        <f t="shared" si="20"/>
        <v>0</v>
      </c>
      <c r="AP53" s="59">
        <f>IF(COUNT(F53:INDEX(F53:AJ53,PAL+1))&lt;&gt;PAL+1,"Klaida",0)</f>
        <v>0</v>
      </c>
      <c r="AQ53" s="59"/>
      <c r="AR53" s="59"/>
      <c r="AS53" s="59"/>
      <c r="AT53" s="59"/>
      <c r="AU53" s="59"/>
      <c r="AV53" s="59"/>
      <c r="AW53" s="59"/>
      <c r="AX53" s="59"/>
      <c r="AY53" s="388"/>
    </row>
    <row r="54" spans="2:51">
      <c r="B54" s="199" t="s">
        <v>342</v>
      </c>
      <c r="C54" s="486" t="s">
        <v>69</v>
      </c>
      <c r="D54" s="169">
        <f>F54+NPV(SDN,G54:INDEX(G54:AJ54,PAL))</f>
        <v>0</v>
      </c>
      <c r="E54" s="169">
        <f t="shared" si="19"/>
        <v>0</v>
      </c>
      <c r="F54" s="78">
        <v>0</v>
      </c>
      <c r="G54" s="78">
        <v>0</v>
      </c>
      <c r="H54" s="78">
        <v>0</v>
      </c>
      <c r="I54" s="78">
        <v>0</v>
      </c>
      <c r="J54" s="78">
        <v>0</v>
      </c>
      <c r="K54" s="78">
        <v>0</v>
      </c>
      <c r="L54" s="78">
        <v>0</v>
      </c>
      <c r="M54" s="78">
        <v>0</v>
      </c>
      <c r="N54" s="78">
        <v>0</v>
      </c>
      <c r="O54" s="78">
        <v>0</v>
      </c>
      <c r="P54" s="78">
        <v>0</v>
      </c>
      <c r="Q54" s="78">
        <v>0</v>
      </c>
      <c r="R54" s="78">
        <v>0</v>
      </c>
      <c r="S54" s="78">
        <v>0</v>
      </c>
      <c r="T54" s="78">
        <v>0</v>
      </c>
      <c r="U54" s="78">
        <v>0</v>
      </c>
      <c r="V54" s="78">
        <v>0</v>
      </c>
      <c r="W54" s="78">
        <v>0</v>
      </c>
      <c r="X54" s="78">
        <v>0</v>
      </c>
      <c r="Y54" s="78">
        <v>0</v>
      </c>
      <c r="Z54" s="78">
        <v>0</v>
      </c>
      <c r="AA54" s="78">
        <v>0</v>
      </c>
      <c r="AB54" s="78">
        <v>0</v>
      </c>
      <c r="AC54" s="78">
        <v>0</v>
      </c>
      <c r="AD54" s="78">
        <v>0</v>
      </c>
      <c r="AE54" s="78">
        <v>0</v>
      </c>
      <c r="AF54" s="78">
        <v>0</v>
      </c>
      <c r="AG54" s="78">
        <v>0</v>
      </c>
      <c r="AH54" s="78">
        <v>0</v>
      </c>
      <c r="AI54" s="78">
        <v>0</v>
      </c>
      <c r="AJ54" s="78">
        <v>0</v>
      </c>
      <c r="AM54" s="383">
        <f>F54+NPV(SDN,G54:INDEX(G54:AJ54,PAL))</f>
        <v>0</v>
      </c>
      <c r="AN54" s="415">
        <f>F54+NPV(SDN,G54:INDEX(G54:AJ54,PAL))</f>
        <v>0</v>
      </c>
      <c r="AO54" s="387">
        <f t="shared" si="20"/>
        <v>0</v>
      </c>
      <c r="AP54" s="59">
        <f>IF(COUNT(F54:INDEX(F54:AJ54,PAL+1))&lt;&gt;PAL+1,"Klaida",0)</f>
        <v>0</v>
      </c>
      <c r="AQ54" s="59"/>
      <c r="AR54" s="59"/>
      <c r="AS54" s="59"/>
      <c r="AT54" s="59"/>
      <c r="AU54" s="59"/>
      <c r="AV54" s="59"/>
      <c r="AW54" s="59"/>
      <c r="AX54" s="59"/>
      <c r="AY54" s="388"/>
    </row>
    <row r="55" spans="2:51">
      <c r="B55" s="199" t="s">
        <v>343</v>
      </c>
      <c r="C55" s="486" t="s">
        <v>69</v>
      </c>
      <c r="D55" s="169">
        <f>F55+NPV(SDN,G55:INDEX(G55:AJ55,PAL))</f>
        <v>0</v>
      </c>
      <c r="E55" s="169">
        <f t="shared" si="19"/>
        <v>0</v>
      </c>
      <c r="F55" s="78">
        <v>0</v>
      </c>
      <c r="G55" s="78">
        <v>0</v>
      </c>
      <c r="H55" s="78">
        <v>0</v>
      </c>
      <c r="I55" s="78">
        <v>0</v>
      </c>
      <c r="J55" s="78">
        <v>0</v>
      </c>
      <c r="K55" s="78">
        <v>0</v>
      </c>
      <c r="L55" s="78">
        <v>0</v>
      </c>
      <c r="M55" s="78">
        <v>0</v>
      </c>
      <c r="N55" s="78">
        <v>0</v>
      </c>
      <c r="O55" s="78">
        <v>0</v>
      </c>
      <c r="P55" s="78">
        <v>0</v>
      </c>
      <c r="Q55" s="78">
        <v>0</v>
      </c>
      <c r="R55" s="78">
        <v>0</v>
      </c>
      <c r="S55" s="78">
        <v>0</v>
      </c>
      <c r="T55" s="78">
        <v>0</v>
      </c>
      <c r="U55" s="78">
        <v>0</v>
      </c>
      <c r="V55" s="78">
        <v>0</v>
      </c>
      <c r="W55" s="78">
        <v>0</v>
      </c>
      <c r="X55" s="78">
        <v>0</v>
      </c>
      <c r="Y55" s="78">
        <v>0</v>
      </c>
      <c r="Z55" s="78">
        <v>0</v>
      </c>
      <c r="AA55" s="78">
        <v>0</v>
      </c>
      <c r="AB55" s="78">
        <v>0</v>
      </c>
      <c r="AC55" s="78">
        <v>0</v>
      </c>
      <c r="AD55" s="78">
        <v>0</v>
      </c>
      <c r="AE55" s="78">
        <v>0</v>
      </c>
      <c r="AF55" s="78">
        <v>0</v>
      </c>
      <c r="AG55" s="78">
        <v>0</v>
      </c>
      <c r="AH55" s="78">
        <v>0</v>
      </c>
      <c r="AI55" s="78">
        <v>0</v>
      </c>
      <c r="AJ55" s="78">
        <v>0</v>
      </c>
      <c r="AM55" s="383">
        <f>F55+NPV(SDN,G55:INDEX(G55:AJ55,PAL))</f>
        <v>0</v>
      </c>
      <c r="AN55" s="415">
        <f>F55+NPV(SDN,G55:INDEX(G55:AJ55,PAL))</f>
        <v>0</v>
      </c>
      <c r="AO55" s="387">
        <f t="shared" si="20"/>
        <v>0</v>
      </c>
      <c r="AP55" s="59">
        <f>IF(COUNT(F55:INDEX(F55:AJ55,PAL+1))&lt;&gt;PAL+1,"Klaida",0)</f>
        <v>0</v>
      </c>
      <c r="AQ55" s="59"/>
      <c r="AR55" s="59"/>
      <c r="AS55" s="59"/>
      <c r="AT55" s="59"/>
      <c r="AU55" s="59"/>
      <c r="AV55" s="59"/>
      <c r="AW55" s="59"/>
      <c r="AX55" s="59"/>
      <c r="AY55" s="388"/>
    </row>
    <row r="56" spans="2:51">
      <c r="B56" s="66" t="s">
        <v>53</v>
      </c>
      <c r="C56" s="180" t="str">
        <f>IF(Kalba="EN",Data2!C$76,Data2!B$76) &amp; " "&amp; IF(Kalba="EN",Data2!C$77,Data2!B$77)</f>
        <v>SE žala (pasirinkite SE žalos komponentą)</v>
      </c>
      <c r="D56" s="62">
        <f>ROUND(SUM(D57:D59),0)</f>
        <v>0</v>
      </c>
      <c r="E56" s="62">
        <f>ROUND(SUM(E57:E59),0)</f>
        <v>0</v>
      </c>
      <c r="F56" s="170">
        <f>ROUND(SUM(F57:F59),0)</f>
        <v>0</v>
      </c>
      <c r="G56" s="170">
        <f t="shared" ref="G56:AJ56" si="21">ROUND(SUM(G57:G59),0)</f>
        <v>0</v>
      </c>
      <c r="H56" s="170">
        <f t="shared" si="21"/>
        <v>0</v>
      </c>
      <c r="I56" s="170">
        <f t="shared" si="21"/>
        <v>0</v>
      </c>
      <c r="J56" s="170">
        <f t="shared" si="21"/>
        <v>0</v>
      </c>
      <c r="K56" s="170">
        <f t="shared" si="21"/>
        <v>0</v>
      </c>
      <c r="L56" s="170">
        <f t="shared" si="21"/>
        <v>0</v>
      </c>
      <c r="M56" s="170">
        <f t="shared" si="21"/>
        <v>0</v>
      </c>
      <c r="N56" s="170">
        <f t="shared" si="21"/>
        <v>0</v>
      </c>
      <c r="O56" s="170">
        <f t="shared" si="21"/>
        <v>0</v>
      </c>
      <c r="P56" s="170">
        <f t="shared" si="21"/>
        <v>0</v>
      </c>
      <c r="Q56" s="170">
        <f t="shared" si="21"/>
        <v>0</v>
      </c>
      <c r="R56" s="170">
        <f t="shared" si="21"/>
        <v>0</v>
      </c>
      <c r="S56" s="170">
        <f t="shared" si="21"/>
        <v>0</v>
      </c>
      <c r="T56" s="170">
        <f t="shared" si="21"/>
        <v>0</v>
      </c>
      <c r="U56" s="170">
        <f t="shared" si="21"/>
        <v>0</v>
      </c>
      <c r="V56" s="170">
        <f t="shared" si="21"/>
        <v>0</v>
      </c>
      <c r="W56" s="170">
        <f t="shared" si="21"/>
        <v>0</v>
      </c>
      <c r="X56" s="170">
        <f t="shared" si="21"/>
        <v>0</v>
      </c>
      <c r="Y56" s="170">
        <f t="shared" si="21"/>
        <v>0</v>
      </c>
      <c r="Z56" s="170">
        <f t="shared" si="21"/>
        <v>0</v>
      </c>
      <c r="AA56" s="170">
        <f t="shared" si="21"/>
        <v>0</v>
      </c>
      <c r="AB56" s="170">
        <f t="shared" si="21"/>
        <v>0</v>
      </c>
      <c r="AC56" s="170">
        <f t="shared" si="21"/>
        <v>0</v>
      </c>
      <c r="AD56" s="170">
        <f t="shared" si="21"/>
        <v>0</v>
      </c>
      <c r="AE56" s="170">
        <f t="shared" si="21"/>
        <v>0</v>
      </c>
      <c r="AF56" s="170">
        <f t="shared" si="21"/>
        <v>0</v>
      </c>
      <c r="AG56" s="170">
        <f t="shared" si="21"/>
        <v>0</v>
      </c>
      <c r="AH56" s="170">
        <f t="shared" si="21"/>
        <v>0</v>
      </c>
      <c r="AI56" s="170">
        <f t="shared" si="21"/>
        <v>0</v>
      </c>
      <c r="AJ56" s="170">
        <f t="shared" si="21"/>
        <v>0</v>
      </c>
      <c r="AM56" s="382">
        <f>ROUND(SUM(AM57:AM59),0)</f>
        <v>0</v>
      </c>
      <c r="AN56" s="382">
        <f>F56+NPV(SDN,G56:INDEX(G56:AJ56,PAL))</f>
        <v>0</v>
      </c>
      <c r="AO56" s="387"/>
      <c r="AP56" s="59"/>
      <c r="AQ56" s="59"/>
      <c r="AR56" s="59"/>
      <c r="AS56" s="59"/>
      <c r="AT56" s="59"/>
      <c r="AU56" s="59"/>
      <c r="AV56" s="59"/>
      <c r="AW56" s="59"/>
      <c r="AX56" s="59"/>
      <c r="AY56" s="388"/>
    </row>
    <row r="57" spans="2:51">
      <c r="B57" s="199" t="s">
        <v>344</v>
      </c>
      <c r="C57" s="486" t="s">
        <v>69</v>
      </c>
      <c r="D57" s="65">
        <f>F57+NPV(SDN,G57:INDEX(G57:AJ57,PAL))</f>
        <v>0</v>
      </c>
      <c r="E57" s="65">
        <f>SUMIF($F$5:$AJ$5,"&lt;="&amp;PAL,$F57:$AJ57)</f>
        <v>0</v>
      </c>
      <c r="F57" s="78">
        <v>0</v>
      </c>
      <c r="G57" s="78">
        <v>0</v>
      </c>
      <c r="H57" s="78">
        <v>0</v>
      </c>
      <c r="I57" s="78">
        <v>0</v>
      </c>
      <c r="J57" s="78">
        <v>0</v>
      </c>
      <c r="K57" s="78">
        <v>0</v>
      </c>
      <c r="L57" s="78">
        <v>0</v>
      </c>
      <c r="M57" s="78">
        <v>0</v>
      </c>
      <c r="N57" s="78">
        <v>0</v>
      </c>
      <c r="O57" s="78">
        <v>0</v>
      </c>
      <c r="P57" s="78">
        <v>0</v>
      </c>
      <c r="Q57" s="78">
        <v>0</v>
      </c>
      <c r="R57" s="78">
        <v>0</v>
      </c>
      <c r="S57" s="78">
        <v>0</v>
      </c>
      <c r="T57" s="78">
        <v>0</v>
      </c>
      <c r="U57" s="78">
        <v>0</v>
      </c>
      <c r="V57" s="78">
        <v>0</v>
      </c>
      <c r="W57" s="78">
        <v>0</v>
      </c>
      <c r="X57" s="78">
        <v>0</v>
      </c>
      <c r="Y57" s="78">
        <v>0</v>
      </c>
      <c r="Z57" s="78">
        <v>0</v>
      </c>
      <c r="AA57" s="78">
        <v>0</v>
      </c>
      <c r="AB57" s="78">
        <v>0</v>
      </c>
      <c r="AC57" s="78">
        <v>0</v>
      </c>
      <c r="AD57" s="78">
        <v>0</v>
      </c>
      <c r="AE57" s="78">
        <v>0</v>
      </c>
      <c r="AF57" s="78">
        <v>0</v>
      </c>
      <c r="AG57" s="78">
        <v>0</v>
      </c>
      <c r="AH57" s="78">
        <v>0</v>
      </c>
      <c r="AI57" s="78">
        <v>0</v>
      </c>
      <c r="AJ57" s="78">
        <v>0</v>
      </c>
      <c r="AM57" s="383">
        <f>F57+NPV(SDN,G57:INDEX(G57:AJ57,PAL))</f>
        <v>0</v>
      </c>
      <c r="AN57" s="415">
        <f>F57+NPV(SDN,G57:INDEX(G57:AJ57,PAL))</f>
        <v>0</v>
      </c>
      <c r="AO57" s="387">
        <f>IF(COUNTIF(AP57:AY57,"Klaida")&gt;0,1,0)</f>
        <v>0</v>
      </c>
      <c r="AP57" s="59">
        <f>IF(COUNT(F57:INDEX(F57:AJ57,PAL+1))&lt;&gt;PAL+1,"Klaida",0)</f>
        <v>0</v>
      </c>
      <c r="AQ57" s="59"/>
      <c r="AR57" s="59"/>
      <c r="AS57" s="59"/>
      <c r="AT57" s="59"/>
      <c r="AU57" s="59"/>
      <c r="AV57" s="59"/>
      <c r="AW57" s="59"/>
      <c r="AX57" s="59"/>
      <c r="AY57" s="388"/>
    </row>
    <row r="58" spans="2:51">
      <c r="B58" s="199" t="s">
        <v>345</v>
      </c>
      <c r="C58" s="486" t="s">
        <v>69</v>
      </c>
      <c r="D58" s="65">
        <f>F58+NPV(SDN,G58:INDEX(G58:AJ58,PAL))</f>
        <v>0</v>
      </c>
      <c r="E58" s="65">
        <f>SUMIF($F$5:$AJ$5,"&lt;="&amp;PAL,$F58:$AJ58)</f>
        <v>0</v>
      </c>
      <c r="F58" s="78">
        <v>0</v>
      </c>
      <c r="G58" s="78">
        <v>0</v>
      </c>
      <c r="H58" s="78">
        <v>0</v>
      </c>
      <c r="I58" s="78">
        <v>0</v>
      </c>
      <c r="J58" s="78">
        <v>0</v>
      </c>
      <c r="K58" s="78">
        <v>0</v>
      </c>
      <c r="L58" s="78">
        <v>0</v>
      </c>
      <c r="M58" s="78">
        <v>0</v>
      </c>
      <c r="N58" s="78">
        <v>0</v>
      </c>
      <c r="O58" s="78">
        <v>0</v>
      </c>
      <c r="P58" s="78">
        <v>0</v>
      </c>
      <c r="Q58" s="78">
        <v>0</v>
      </c>
      <c r="R58" s="78">
        <v>0</v>
      </c>
      <c r="S58" s="78">
        <v>0</v>
      </c>
      <c r="T58" s="78">
        <v>0</v>
      </c>
      <c r="U58" s="78">
        <v>0</v>
      </c>
      <c r="V58" s="78">
        <v>0</v>
      </c>
      <c r="W58" s="78">
        <v>0</v>
      </c>
      <c r="X58" s="78">
        <v>0</v>
      </c>
      <c r="Y58" s="78">
        <v>0</v>
      </c>
      <c r="Z58" s="78">
        <v>0</v>
      </c>
      <c r="AA58" s="78">
        <v>0</v>
      </c>
      <c r="AB58" s="78">
        <v>0</v>
      </c>
      <c r="AC58" s="78">
        <v>0</v>
      </c>
      <c r="AD58" s="78">
        <v>0</v>
      </c>
      <c r="AE58" s="78">
        <v>0</v>
      </c>
      <c r="AF58" s="78">
        <v>0</v>
      </c>
      <c r="AG58" s="78">
        <v>0</v>
      </c>
      <c r="AH58" s="78">
        <v>0</v>
      </c>
      <c r="AI58" s="78">
        <v>0</v>
      </c>
      <c r="AJ58" s="78">
        <v>0</v>
      </c>
      <c r="AM58" s="383">
        <f>F58+NPV(SDN,G58:INDEX(G58:AJ58,PAL))</f>
        <v>0</v>
      </c>
      <c r="AN58" s="415">
        <f>F58+NPV(SDN,G58:INDEX(G58:AJ58,PAL))</f>
        <v>0</v>
      </c>
      <c r="AO58" s="387">
        <f>IF(COUNTIF(AP58:AY58,"Klaida")&gt;0,1,0)</f>
        <v>0</v>
      </c>
      <c r="AP58" s="59">
        <f>IF(COUNT(F58:INDEX(F58:AJ58,PAL+1))&lt;&gt;PAL+1,"Klaida",0)</f>
        <v>0</v>
      </c>
      <c r="AQ58" s="59"/>
      <c r="AR58" s="59"/>
      <c r="AS58" s="59"/>
      <c r="AT58" s="59"/>
      <c r="AU58" s="59"/>
      <c r="AV58" s="59"/>
      <c r="AW58" s="59"/>
      <c r="AX58" s="59"/>
      <c r="AY58" s="388"/>
    </row>
    <row r="59" spans="2:51" ht="13.5" thickBot="1">
      <c r="B59" s="199" t="s">
        <v>346</v>
      </c>
      <c r="C59" s="486" t="s">
        <v>69</v>
      </c>
      <c r="D59" s="65">
        <f>F59+NPV(SDN,G59:INDEX(G59:AJ59,PAL))</f>
        <v>0</v>
      </c>
      <c r="E59" s="65">
        <f>SUMIF($F$5:$AJ$5,"&lt;="&amp;PAL,$F59:$AJ59)</f>
        <v>0</v>
      </c>
      <c r="F59" s="78">
        <v>0</v>
      </c>
      <c r="G59" s="78">
        <v>0</v>
      </c>
      <c r="H59" s="78">
        <v>0</v>
      </c>
      <c r="I59" s="78">
        <v>0</v>
      </c>
      <c r="J59" s="78">
        <v>0</v>
      </c>
      <c r="K59" s="78">
        <v>0</v>
      </c>
      <c r="L59" s="78">
        <v>0</v>
      </c>
      <c r="M59" s="78">
        <v>0</v>
      </c>
      <c r="N59" s="78">
        <v>0</v>
      </c>
      <c r="O59" s="78">
        <v>0</v>
      </c>
      <c r="P59" s="78">
        <v>0</v>
      </c>
      <c r="Q59" s="78">
        <v>0</v>
      </c>
      <c r="R59" s="78">
        <v>0</v>
      </c>
      <c r="S59" s="78">
        <v>0</v>
      </c>
      <c r="T59" s="78">
        <v>0</v>
      </c>
      <c r="U59" s="78">
        <v>0</v>
      </c>
      <c r="V59" s="78">
        <v>0</v>
      </c>
      <c r="W59" s="78">
        <v>0</v>
      </c>
      <c r="X59" s="78">
        <v>0</v>
      </c>
      <c r="Y59" s="78">
        <v>0</v>
      </c>
      <c r="Z59" s="78">
        <v>0</v>
      </c>
      <c r="AA59" s="78">
        <v>0</v>
      </c>
      <c r="AB59" s="78">
        <v>0</v>
      </c>
      <c r="AC59" s="78">
        <v>0</v>
      </c>
      <c r="AD59" s="78">
        <v>0</v>
      </c>
      <c r="AE59" s="78">
        <v>0</v>
      </c>
      <c r="AF59" s="78">
        <v>0</v>
      </c>
      <c r="AG59" s="78">
        <v>0</v>
      </c>
      <c r="AH59" s="78">
        <v>0</v>
      </c>
      <c r="AI59" s="78">
        <v>0</v>
      </c>
      <c r="AJ59" s="78">
        <v>0</v>
      </c>
      <c r="AM59" s="394">
        <f>F59+NPV(SDN,G59:INDEX(G59:AJ59,PAL))</f>
        <v>0</v>
      </c>
      <c r="AN59" s="416">
        <f>F59+NPV(SDN,G59:INDEX(G59:AJ59,PAL))</f>
        <v>0</v>
      </c>
      <c r="AO59" s="391">
        <f>IF(COUNTIF(AP59:AY59,"Klaida")&gt;0,1,0)</f>
        <v>0</v>
      </c>
      <c r="AP59" s="392">
        <f>IF(COUNT(F59:INDEX(F59:AJ59,PAL+1))&lt;&gt;PAL+1,"Klaida",0)</f>
        <v>0</v>
      </c>
      <c r="AQ59" s="392"/>
      <c r="AR59" s="392"/>
      <c r="AS59" s="392"/>
      <c r="AT59" s="392"/>
      <c r="AU59" s="392"/>
      <c r="AV59" s="392"/>
      <c r="AW59" s="392"/>
      <c r="AX59" s="392"/>
      <c r="AY59" s="393"/>
    </row>
    <row r="60" spans="2:51"/>
    <row r="61" spans="2:51">
      <c r="C61" s="404" t="str">
        <f>IF(Kalba="EN",Data2!C79,Data2!B79)</f>
        <v>Finansinės analizės (FA) rodiklių apskaičiavimas</v>
      </c>
      <c r="D61" s="209"/>
      <c r="E61" s="209"/>
      <c r="F61" s="209"/>
      <c r="G61" s="209"/>
      <c r="H61" s="209"/>
      <c r="I61" s="209"/>
      <c r="J61" s="209"/>
      <c r="K61" s="209"/>
      <c r="L61" s="209"/>
      <c r="M61" s="209"/>
      <c r="N61" s="209"/>
      <c r="O61" s="209"/>
      <c r="P61" s="209"/>
      <c r="Q61" s="209"/>
      <c r="R61" s="209"/>
      <c r="S61" s="209"/>
      <c r="T61" s="209"/>
      <c r="U61" s="209"/>
      <c r="V61" s="209"/>
      <c r="W61" s="209"/>
      <c r="X61" s="209"/>
      <c r="Y61" s="209"/>
      <c r="Z61" s="209"/>
      <c r="AA61" s="209"/>
      <c r="AB61" s="209"/>
      <c r="AC61" s="209"/>
      <c r="AD61" s="209"/>
      <c r="AE61" s="209"/>
      <c r="AF61" s="209"/>
      <c r="AG61" s="209"/>
      <c r="AH61" s="209"/>
      <c r="AI61" s="209"/>
      <c r="AJ61" s="209"/>
    </row>
    <row r="62" spans="2:51">
      <c r="C62" s="68" t="str">
        <f>IF(Kalba="EN",Data2!C80,Data2!B80)</f>
        <v>FA rodiklių investicijoms lėšų srautas (realiąja išraiška)</v>
      </c>
      <c r="D62" s="69"/>
      <c r="E62" s="69"/>
      <c r="F62" s="65">
        <f t="shared" ref="F62:AJ62" si="22">ROUND(SUM(F16:F17)-SUM(F7,F22),0)</f>
        <v>0</v>
      </c>
      <c r="G62" s="65">
        <f t="shared" si="22"/>
        <v>0</v>
      </c>
      <c r="H62" s="65">
        <f t="shared" si="22"/>
        <v>0</v>
      </c>
      <c r="I62" s="65">
        <f t="shared" si="22"/>
        <v>0</v>
      </c>
      <c r="J62" s="65">
        <f t="shared" si="22"/>
        <v>0</v>
      </c>
      <c r="K62" s="65">
        <f t="shared" si="22"/>
        <v>0</v>
      </c>
      <c r="L62" s="65">
        <f t="shared" si="22"/>
        <v>0</v>
      </c>
      <c r="M62" s="65">
        <f t="shared" si="22"/>
        <v>0</v>
      </c>
      <c r="N62" s="65">
        <f t="shared" si="22"/>
        <v>0</v>
      </c>
      <c r="O62" s="65">
        <f t="shared" si="22"/>
        <v>0</v>
      </c>
      <c r="P62" s="65">
        <f t="shared" si="22"/>
        <v>0</v>
      </c>
      <c r="Q62" s="65">
        <f t="shared" si="22"/>
        <v>0</v>
      </c>
      <c r="R62" s="65">
        <f t="shared" si="22"/>
        <v>0</v>
      </c>
      <c r="S62" s="65">
        <f t="shared" si="22"/>
        <v>0</v>
      </c>
      <c r="T62" s="65">
        <f t="shared" si="22"/>
        <v>0</v>
      </c>
      <c r="U62" s="65">
        <f t="shared" si="22"/>
        <v>0</v>
      </c>
      <c r="V62" s="65">
        <f t="shared" si="22"/>
        <v>0</v>
      </c>
      <c r="W62" s="65">
        <f t="shared" si="22"/>
        <v>0</v>
      </c>
      <c r="X62" s="65">
        <f t="shared" si="22"/>
        <v>0</v>
      </c>
      <c r="Y62" s="65">
        <f t="shared" si="22"/>
        <v>0</v>
      </c>
      <c r="Z62" s="65">
        <f t="shared" si="22"/>
        <v>0</v>
      </c>
      <c r="AA62" s="65">
        <f t="shared" si="22"/>
        <v>0</v>
      </c>
      <c r="AB62" s="65">
        <f t="shared" si="22"/>
        <v>0</v>
      </c>
      <c r="AC62" s="65">
        <f t="shared" si="22"/>
        <v>0</v>
      </c>
      <c r="AD62" s="65">
        <f t="shared" si="22"/>
        <v>0</v>
      </c>
      <c r="AE62" s="65">
        <f t="shared" si="22"/>
        <v>0</v>
      </c>
      <c r="AF62" s="65">
        <f t="shared" si="22"/>
        <v>0</v>
      </c>
      <c r="AG62" s="65">
        <f t="shared" si="22"/>
        <v>0</v>
      </c>
      <c r="AH62" s="65">
        <f t="shared" si="22"/>
        <v>0</v>
      </c>
      <c r="AI62" s="65">
        <f t="shared" si="22"/>
        <v>0</v>
      </c>
      <c r="AJ62" s="65">
        <f t="shared" si="22"/>
        <v>0</v>
      </c>
    </row>
    <row r="63" spans="2:51">
      <c r="C63" s="68" t="str">
        <f>IF(Kalba="EN",Data2!C82,Data2!B82)</f>
        <v>Suminis finansinio gyvybingumo lėšų srautas (realiąja išraiška)</v>
      </c>
      <c r="D63" s="70"/>
      <c r="E63" s="70"/>
      <c r="F63" s="65">
        <f>ROUND(SUM(F17,F35)-SUM(F7,F21,F30),0)</f>
        <v>0</v>
      </c>
      <c r="G63" s="65">
        <f t="shared" ref="G63:AJ63" si="23">ROUND(SUM(G17,G35)-SUM(G7,G21,G30)+F63,0)</f>
        <v>0</v>
      </c>
      <c r="H63" s="65">
        <f t="shared" si="23"/>
        <v>0</v>
      </c>
      <c r="I63" s="65">
        <f t="shared" si="23"/>
        <v>0</v>
      </c>
      <c r="J63" s="65">
        <f t="shared" si="23"/>
        <v>0</v>
      </c>
      <c r="K63" s="65">
        <f t="shared" si="23"/>
        <v>0</v>
      </c>
      <c r="L63" s="65">
        <f t="shared" si="23"/>
        <v>0</v>
      </c>
      <c r="M63" s="65">
        <f t="shared" si="23"/>
        <v>0</v>
      </c>
      <c r="N63" s="65">
        <f t="shared" si="23"/>
        <v>0</v>
      </c>
      <c r="O63" s="65">
        <f t="shared" si="23"/>
        <v>0</v>
      </c>
      <c r="P63" s="65">
        <f t="shared" si="23"/>
        <v>0</v>
      </c>
      <c r="Q63" s="65">
        <f t="shared" si="23"/>
        <v>0</v>
      </c>
      <c r="R63" s="65">
        <f t="shared" si="23"/>
        <v>0</v>
      </c>
      <c r="S63" s="65">
        <f t="shared" si="23"/>
        <v>0</v>
      </c>
      <c r="T63" s="65">
        <f t="shared" si="23"/>
        <v>0</v>
      </c>
      <c r="U63" s="65">
        <f t="shared" si="23"/>
        <v>0</v>
      </c>
      <c r="V63" s="65">
        <f t="shared" si="23"/>
        <v>0</v>
      </c>
      <c r="W63" s="65">
        <f t="shared" si="23"/>
        <v>0</v>
      </c>
      <c r="X63" s="65">
        <f t="shared" si="23"/>
        <v>0</v>
      </c>
      <c r="Y63" s="65">
        <f t="shared" si="23"/>
        <v>0</v>
      </c>
      <c r="Z63" s="65">
        <f t="shared" si="23"/>
        <v>0</v>
      </c>
      <c r="AA63" s="65">
        <f t="shared" si="23"/>
        <v>0</v>
      </c>
      <c r="AB63" s="65">
        <f t="shared" si="23"/>
        <v>0</v>
      </c>
      <c r="AC63" s="65">
        <f t="shared" si="23"/>
        <v>0</v>
      </c>
      <c r="AD63" s="65">
        <f t="shared" si="23"/>
        <v>0</v>
      </c>
      <c r="AE63" s="65">
        <f t="shared" si="23"/>
        <v>0</v>
      </c>
      <c r="AF63" s="65">
        <f t="shared" si="23"/>
        <v>0</v>
      </c>
      <c r="AG63" s="65">
        <f t="shared" si="23"/>
        <v>0</v>
      </c>
      <c r="AH63" s="65">
        <f t="shared" si="23"/>
        <v>0</v>
      </c>
      <c r="AI63" s="65">
        <f t="shared" si="23"/>
        <v>0</v>
      </c>
      <c r="AJ63" s="65">
        <f t="shared" si="23"/>
        <v>0</v>
      </c>
    </row>
    <row r="64" spans="2:51">
      <c r="C64" s="68" t="str">
        <f>IF(Kalba="EN",Data2!C84,Data2!B84)</f>
        <v>FA rodiklių kapitalui lėšų srautas (realiąja išraiška)</v>
      </c>
      <c r="D64" s="69"/>
      <c r="E64" s="69"/>
      <c r="F64" s="65">
        <f t="shared" ref="F64:AJ64" si="24">SUM(F16,F17)-SUM(F21,F38,F40,F41,F46)+IF(AND(F5&gt;Investiciju_metu_skaicius,F22&gt;0,SUM(F38:F40,F41,F44)&gt;0),MIN(F22,SUM(F38:F40,F41,F44)),0)</f>
        <v>0</v>
      </c>
      <c r="G64" s="65">
        <f t="shared" si="24"/>
        <v>0</v>
      </c>
      <c r="H64" s="65">
        <f t="shared" si="24"/>
        <v>0</v>
      </c>
      <c r="I64" s="65">
        <f t="shared" si="24"/>
        <v>0</v>
      </c>
      <c r="J64" s="65">
        <f t="shared" si="24"/>
        <v>0</v>
      </c>
      <c r="K64" s="65">
        <f t="shared" si="24"/>
        <v>0</v>
      </c>
      <c r="L64" s="65">
        <f t="shared" si="24"/>
        <v>0</v>
      </c>
      <c r="M64" s="65">
        <f t="shared" si="24"/>
        <v>0</v>
      </c>
      <c r="N64" s="65">
        <f t="shared" si="24"/>
        <v>0</v>
      </c>
      <c r="O64" s="65">
        <f t="shared" si="24"/>
        <v>0</v>
      </c>
      <c r="P64" s="65">
        <f t="shared" si="24"/>
        <v>0</v>
      </c>
      <c r="Q64" s="65">
        <f t="shared" si="24"/>
        <v>0</v>
      </c>
      <c r="R64" s="65">
        <f t="shared" si="24"/>
        <v>0</v>
      </c>
      <c r="S64" s="65">
        <f t="shared" si="24"/>
        <v>0</v>
      </c>
      <c r="T64" s="65">
        <f t="shared" si="24"/>
        <v>0</v>
      </c>
      <c r="U64" s="65">
        <f t="shared" si="24"/>
        <v>0</v>
      </c>
      <c r="V64" s="65">
        <f t="shared" si="24"/>
        <v>0</v>
      </c>
      <c r="W64" s="65">
        <f t="shared" si="24"/>
        <v>0</v>
      </c>
      <c r="X64" s="65">
        <f t="shared" si="24"/>
        <v>0</v>
      </c>
      <c r="Y64" s="65">
        <f t="shared" si="24"/>
        <v>0</v>
      </c>
      <c r="Z64" s="65">
        <f t="shared" si="24"/>
        <v>0</v>
      </c>
      <c r="AA64" s="65">
        <f t="shared" si="24"/>
        <v>0</v>
      </c>
      <c r="AB64" s="65">
        <f t="shared" si="24"/>
        <v>0</v>
      </c>
      <c r="AC64" s="65">
        <f t="shared" si="24"/>
        <v>0</v>
      </c>
      <c r="AD64" s="65">
        <f t="shared" si="24"/>
        <v>0</v>
      </c>
      <c r="AE64" s="65">
        <f t="shared" si="24"/>
        <v>0</v>
      </c>
      <c r="AF64" s="65">
        <f t="shared" si="24"/>
        <v>0</v>
      </c>
      <c r="AG64" s="65">
        <f t="shared" si="24"/>
        <v>0</v>
      </c>
      <c r="AH64" s="65">
        <f t="shared" si="24"/>
        <v>0</v>
      </c>
      <c r="AI64" s="65">
        <f t="shared" si="24"/>
        <v>0</v>
      </c>
      <c r="AJ64" s="65">
        <f t="shared" si="24"/>
        <v>0</v>
      </c>
    </row>
    <row r="65" spans="3:36">
      <c r="C65" s="68" t="str">
        <f>IF(Kalba="EN",Data2!C86,Data2!B86)</f>
        <v>Finansinė grynoji dabartinė vertė investicijoms - FGDV(I)</v>
      </c>
      <c r="D65" s="71">
        <f>F62+NPV(FDN,G62:INDEX(G62:AJ62,PAL))</f>
        <v>0</v>
      </c>
      <c r="E65" s="72"/>
    </row>
    <row r="66" spans="3:36">
      <c r="C66" s="68" t="str">
        <f>IF(Kalba="EN",Data2!C87,Data2!B87)</f>
        <v>Finansinė vidinė grąžos norma investicijoms - FVGN(I)</v>
      </c>
      <c r="D66" s="73" t="str">
        <f>IF(ISERROR(E66),"Nėra reikšmės",E66)</f>
        <v>Nėra reikšmės</v>
      </c>
      <c r="E66" s="200" t="e">
        <f>IRR(F62:INDEX(F62:AJ62,PAL+1))</f>
        <v>#NUM!</v>
      </c>
    </row>
    <row r="67" spans="3:36">
      <c r="C67" s="68" t="str">
        <f>IF(Kalba="EN",Data2!C88,Data2!B88)</f>
        <v>Finansinė modifikuota vidinė grąžos norma investicijoms - FMVGN(I)</v>
      </c>
      <c r="D67" s="74" t="str">
        <f>IF(ISERROR(E67),"Nėra reikšmės",E67)</f>
        <v>Nėra reikšmės</v>
      </c>
      <c r="E67" s="200" t="e">
        <f>MIRR(F62:INDEX(F62:AJ62,PAL+1),FDN,FDN)</f>
        <v>#DIV/0!</v>
      </c>
      <c r="G67" s="81"/>
    </row>
    <row r="68" spans="3:36">
      <c r="C68" s="68" t="str">
        <f>IF(Kalba="EN",Data2!C89,Data2!B89)</f>
        <v>Finansinis naudos ir išlaidų santykis - FNIS</v>
      </c>
      <c r="D68" s="75" t="str">
        <f>IF(ISERROR(D17/SUM(D7,-D16,D22)),"-",D17/SUM(D7,-D16,D22))</f>
        <v>-</v>
      </c>
      <c r="E68" s="72"/>
      <c r="G68" s="82"/>
      <c r="H68" s="82"/>
    </row>
    <row r="69" spans="3:36">
      <c r="C69" s="68" t="str">
        <f>IF(Kalba="EN",Data2!C90,Data2!B90)</f>
        <v>Finansinis gyvybingumas (realiąja išraiška)</v>
      </c>
      <c r="D69" s="76" t="str">
        <f>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row>
    <row r="70" spans="3:36">
      <c r="C70" s="68" t="str">
        <f>IF(Kalba="EN",Data2!C92,Data2!B92)</f>
        <v>Finansinė grynoji dabartinė vertė kapitalui - FGDV(K)</v>
      </c>
      <c r="D70" s="71">
        <f>F64+NPV(FDN,G64:INDEX(G64:AJ64,PAL))</f>
        <v>0</v>
      </c>
      <c r="E70" s="72"/>
      <c r="G70" s="82"/>
      <c r="H70" s="82"/>
    </row>
    <row r="71" spans="3:36">
      <c r="C71" s="68" t="str">
        <f>IF(Kalba="EN",Data2!C93,Data2!B93)</f>
        <v>Finansinė vidinė grąžos norma kapitalui - FVGN(K)</v>
      </c>
      <c r="D71" s="73" t="str">
        <f>IF(ISERROR(E71),"Nėra reikšmės",E71)</f>
        <v>Nėra reikšmės</v>
      </c>
      <c r="E71" s="201" t="e">
        <f>IRR(F64:INDEX(F64:AJ64,PAL+1))</f>
        <v>#NUM!</v>
      </c>
    </row>
    <row r="72" spans="3:36">
      <c r="C72" s="68" t="str">
        <f>IF(Kalba="EN",Data2!C94,Data2!B94)</f>
        <v>Finansinė modifikuota vidinė grąžos norma kapitalui - FMVGN(K)</v>
      </c>
      <c r="D72" s="74" t="str">
        <f>IF(ISERROR(E72),"Nėra reikšmės",E72)</f>
        <v>Nėra reikšmės</v>
      </c>
      <c r="E72" s="201" t="e">
        <f>MIRR(F64:INDEX(F64:AJ64,PAL+1),FDN,FDN)</f>
        <v>#DIV/0!</v>
      </c>
    </row>
    <row r="73" spans="3:36"/>
    <row r="74" spans="3:36">
      <c r="C74" s="404" t="str">
        <f>IF(Kalba="EN",Data2!C95,Data2!B95)</f>
        <v>Ekonominės analizės (EA) rodiklių apskaičiavimas</v>
      </c>
      <c r="D74" s="209"/>
      <c r="E74" s="209"/>
      <c r="F74" s="209"/>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209"/>
    </row>
    <row r="75" spans="3:36">
      <c r="C75" s="68" t="str">
        <f>IF(Kalba="EN",Data2!C96,Data2!B96)</f>
        <v>EA rodiklių lėšų srautas (realiąja išraiška)</v>
      </c>
      <c r="D75" s="69"/>
      <c r="E75" s="69"/>
      <c r="F75" s="65" t="e">
        <f>IF(pvm_susigrazinimas="Taip",SUMPRODUCT(F$16,Data1!$C$63,Data1!$D$11)-SUMPRODUCT(F$8:F$15,Data1!$F$55:$F$62,Data1!$D$3:$D$10)-SUMPRODUCT(F$23:F$28,Data1!$F$70:$F$75,Data1!$D$18:$D$23)+F47,SUMPRODUCT(F$16,Data1!$C$63)-SUMPRODUCT(F$8:F$15,Data1!$F$55:$F$62)-SUMPRODUCT(F$23:F$28,Data1!$F$70:$F$75)+F47)</f>
        <v>#VALUE!</v>
      </c>
      <c r="G75" s="65" t="e">
        <f>IF(pvm_susigrazinimas="Taip",SUMPRODUCT(G$16,Data1!$C$63,Data1!$D$11)-SUMPRODUCT(G$8:G$15,Data1!$F$55:$F$62,Data1!$D$3:$D$10)-SUMPRODUCT(G$23:G$28,Data1!$F$70:$F$75,Data1!$D$18:$D$23)+G47,SUMPRODUCT(G$16,Data1!$C$63)-SUMPRODUCT(G$8:G$15,Data1!$F$55:$F$62)-SUMPRODUCT(G$23:G$28,Data1!$F$70:$F$75)+G47)</f>
        <v>#VALUE!</v>
      </c>
      <c r="H75" s="65" t="e">
        <f>IF(pvm_susigrazinimas="Taip",SUMPRODUCT(H$16,Data1!$C$63,Data1!$D$11)-SUMPRODUCT(H$8:H$15,Data1!$F$55:$F$62,Data1!$D$3:$D$10)-SUMPRODUCT(H$23:H$28,Data1!$F$70:$F$75,Data1!$D$18:$D$23)+H47,SUMPRODUCT(H$16,Data1!$C$63)-SUMPRODUCT(H$8:H$15,Data1!$F$55:$F$62)-SUMPRODUCT(H$23:H$28,Data1!$F$70:$F$75)+H47)</f>
        <v>#VALUE!</v>
      </c>
      <c r="I75" s="65" t="e">
        <f>IF(pvm_susigrazinimas="Taip",SUMPRODUCT(I$16,Data1!$C$63,Data1!$D$11)-SUMPRODUCT(I$8:I$15,Data1!$F$55:$F$62,Data1!$D$3:$D$10)-SUMPRODUCT(I$23:I$28,Data1!$F$70:$F$75,Data1!$D$18:$D$23)+I47,SUMPRODUCT(I$16,Data1!$C$63)-SUMPRODUCT(I$8:I$15,Data1!$F$55:$F$62)-SUMPRODUCT(I$23:I$28,Data1!$F$70:$F$75)+I47)</f>
        <v>#VALUE!</v>
      </c>
      <c r="J75" s="65" t="e">
        <f>IF(pvm_susigrazinimas="Taip",SUMPRODUCT(J$16,Data1!$C$63,Data1!$D$11)-SUMPRODUCT(J$8:J$15,Data1!$F$55:$F$62,Data1!$D$3:$D$10)-SUMPRODUCT(J$23:J$28,Data1!$F$70:$F$75,Data1!$D$18:$D$23)+J47,SUMPRODUCT(J$16,Data1!$C$63)-SUMPRODUCT(J$8:J$15,Data1!$F$55:$F$62)-SUMPRODUCT(J$23:J$28,Data1!$F$70:$F$75)+J47)</f>
        <v>#VALUE!</v>
      </c>
      <c r="K75" s="65" t="e">
        <f>IF(pvm_susigrazinimas="Taip",SUMPRODUCT(K$16,Data1!$C$63,Data1!$D$11)-SUMPRODUCT(K$8:K$15,Data1!$F$55:$F$62,Data1!$D$3:$D$10)-SUMPRODUCT(K$23:K$28,Data1!$F$70:$F$75,Data1!$D$18:$D$23)+K47,SUMPRODUCT(K$16,Data1!$C$63)-SUMPRODUCT(K$8:K$15,Data1!$F$55:$F$62)-SUMPRODUCT(K$23:K$28,Data1!$F$70:$F$75)+K47)</f>
        <v>#VALUE!</v>
      </c>
      <c r="L75" s="65" t="e">
        <f>IF(pvm_susigrazinimas="Taip",SUMPRODUCT(L$16,Data1!$C$63,Data1!$D$11)-SUMPRODUCT(L$8:L$15,Data1!$F$55:$F$62,Data1!$D$3:$D$10)-SUMPRODUCT(L$23:L$28,Data1!$F$70:$F$75,Data1!$D$18:$D$23)+L47,SUMPRODUCT(L$16,Data1!$C$63)-SUMPRODUCT(L$8:L$15,Data1!$F$55:$F$62)-SUMPRODUCT(L$23:L$28,Data1!$F$70:$F$75)+L47)</f>
        <v>#VALUE!</v>
      </c>
      <c r="M75" s="65" t="e">
        <f>IF(pvm_susigrazinimas="Taip",SUMPRODUCT(M$16,Data1!$C$63,Data1!$D$11)-SUMPRODUCT(M$8:M$15,Data1!$F$55:$F$62,Data1!$D$3:$D$10)-SUMPRODUCT(M$23:M$28,Data1!$F$70:$F$75,Data1!$D$18:$D$23)+M47,SUMPRODUCT(M$16,Data1!$C$63)-SUMPRODUCT(M$8:M$15,Data1!$F$55:$F$62)-SUMPRODUCT(M$23:M$28,Data1!$F$70:$F$75)+M47)</f>
        <v>#VALUE!</v>
      </c>
      <c r="N75" s="65" t="e">
        <f>IF(pvm_susigrazinimas="Taip",SUMPRODUCT(N$16,Data1!$C$63,Data1!$D$11)-SUMPRODUCT(N$8:N$15,Data1!$F$55:$F$62,Data1!$D$3:$D$10)-SUMPRODUCT(N$23:N$28,Data1!$F$70:$F$75,Data1!$D$18:$D$23)+N47,SUMPRODUCT(N$16,Data1!$C$63)-SUMPRODUCT(N$8:N$15,Data1!$F$55:$F$62)-SUMPRODUCT(N$23:N$28,Data1!$F$70:$F$75)+N47)</f>
        <v>#VALUE!</v>
      </c>
      <c r="O75" s="65" t="e">
        <f>IF(pvm_susigrazinimas="Taip",SUMPRODUCT(O$16,Data1!$C$63,Data1!$D$11)-SUMPRODUCT(O$8:O$15,Data1!$F$55:$F$62,Data1!$D$3:$D$10)-SUMPRODUCT(O$23:O$28,Data1!$F$70:$F$75,Data1!$D$18:$D$23)+O47,SUMPRODUCT(O$16,Data1!$C$63)-SUMPRODUCT(O$8:O$15,Data1!$F$55:$F$62)-SUMPRODUCT(O$23:O$28,Data1!$F$70:$F$75)+O47)</f>
        <v>#VALUE!</v>
      </c>
      <c r="P75" s="65" t="e">
        <f>IF(pvm_susigrazinimas="Taip",SUMPRODUCT(P$16,Data1!$C$63,Data1!$D$11)-SUMPRODUCT(P$8:P$15,Data1!$F$55:$F$62,Data1!$D$3:$D$10)-SUMPRODUCT(P$23:P$28,Data1!$F$70:$F$75,Data1!$D$18:$D$23)+P47,SUMPRODUCT(P$16,Data1!$C$63)-SUMPRODUCT(P$8:P$15,Data1!$F$55:$F$62)-SUMPRODUCT(P$23:P$28,Data1!$F$70:$F$75)+P47)</f>
        <v>#VALUE!</v>
      </c>
      <c r="Q75" s="65" t="e">
        <f>IF(pvm_susigrazinimas="Taip",SUMPRODUCT(Q$16,Data1!$C$63,Data1!$D$11)-SUMPRODUCT(Q$8:Q$15,Data1!$F$55:$F$62,Data1!$D$3:$D$10)-SUMPRODUCT(Q$23:Q$28,Data1!$F$70:$F$75,Data1!$D$18:$D$23)+Q47,SUMPRODUCT(Q$16,Data1!$C$63)-SUMPRODUCT(Q$8:Q$15,Data1!$F$55:$F$62)-SUMPRODUCT(Q$23:Q$28,Data1!$F$70:$F$75)+Q47)</f>
        <v>#VALUE!</v>
      </c>
      <c r="R75" s="65" t="e">
        <f>IF(pvm_susigrazinimas="Taip",SUMPRODUCT(R$16,Data1!$C$63,Data1!$D$11)-SUMPRODUCT(R$8:R$15,Data1!$F$55:$F$62,Data1!$D$3:$D$10)-SUMPRODUCT(R$23:R$28,Data1!$F$70:$F$75,Data1!$D$18:$D$23)+R47,SUMPRODUCT(R$16,Data1!$C$63)-SUMPRODUCT(R$8:R$15,Data1!$F$55:$F$62)-SUMPRODUCT(R$23:R$28,Data1!$F$70:$F$75)+R47)</f>
        <v>#VALUE!</v>
      </c>
      <c r="S75" s="65" t="e">
        <f>IF(pvm_susigrazinimas="Taip",SUMPRODUCT(S$16,Data1!$C$63,Data1!$D$11)-SUMPRODUCT(S$8:S$15,Data1!$F$55:$F$62,Data1!$D$3:$D$10)-SUMPRODUCT(S$23:S$28,Data1!$F$70:$F$75,Data1!$D$18:$D$23)+S47,SUMPRODUCT(S$16,Data1!$C$63)-SUMPRODUCT(S$8:S$15,Data1!$F$55:$F$62)-SUMPRODUCT(S$23:S$28,Data1!$F$70:$F$75)+S47)</f>
        <v>#VALUE!</v>
      </c>
      <c r="T75" s="65" t="e">
        <f>IF(pvm_susigrazinimas="Taip",SUMPRODUCT(T$16,Data1!$C$63,Data1!$D$11)-SUMPRODUCT(T$8:T$15,Data1!$F$55:$F$62,Data1!$D$3:$D$10)-SUMPRODUCT(T$23:T$28,Data1!$F$70:$F$75,Data1!$D$18:$D$23)+T47,SUMPRODUCT(T$16,Data1!$C$63)-SUMPRODUCT(T$8:T$15,Data1!$F$55:$F$62)-SUMPRODUCT(T$23:T$28,Data1!$F$70:$F$75)+T47)</f>
        <v>#VALUE!</v>
      </c>
      <c r="U75" s="65" t="e">
        <f>IF(pvm_susigrazinimas="Taip",SUMPRODUCT(U$16,Data1!$C$63,Data1!$D$11)-SUMPRODUCT(U$8:U$15,Data1!$F$55:$F$62,Data1!$D$3:$D$10)-SUMPRODUCT(U$23:U$28,Data1!$F$70:$F$75,Data1!$D$18:$D$23)+U47,SUMPRODUCT(U$16,Data1!$C$63)-SUMPRODUCT(U$8:U$15,Data1!$F$55:$F$62)-SUMPRODUCT(U$23:U$28,Data1!$F$70:$F$75)+U47)</f>
        <v>#VALUE!</v>
      </c>
      <c r="V75" s="65" t="e">
        <f>IF(pvm_susigrazinimas="Taip",SUMPRODUCT(V$16,Data1!$C$63,Data1!$D$11)-SUMPRODUCT(V$8:V$15,Data1!$F$55:$F$62,Data1!$D$3:$D$10)-SUMPRODUCT(V$23:V$28,Data1!$F$70:$F$75,Data1!$D$18:$D$23)+V47,SUMPRODUCT(V$16,Data1!$C$63)-SUMPRODUCT(V$8:V$15,Data1!$F$55:$F$62)-SUMPRODUCT(V$23:V$28,Data1!$F$70:$F$75)+V47)</f>
        <v>#VALUE!</v>
      </c>
      <c r="W75" s="65" t="e">
        <f>IF(pvm_susigrazinimas="Taip",SUMPRODUCT(W$16,Data1!$C$63,Data1!$D$11)-SUMPRODUCT(W$8:W$15,Data1!$F$55:$F$62,Data1!$D$3:$D$10)-SUMPRODUCT(W$23:W$28,Data1!$F$70:$F$75,Data1!$D$18:$D$23)+W47,SUMPRODUCT(W$16,Data1!$C$63)-SUMPRODUCT(W$8:W$15,Data1!$F$55:$F$62)-SUMPRODUCT(W$23:W$28,Data1!$F$70:$F$75)+W47)</f>
        <v>#VALUE!</v>
      </c>
      <c r="X75" s="65" t="e">
        <f>IF(pvm_susigrazinimas="Taip",SUMPRODUCT(X$16,Data1!$C$63,Data1!$D$11)-SUMPRODUCT(X$8:X$15,Data1!$F$55:$F$62,Data1!$D$3:$D$10)-SUMPRODUCT(X$23:X$28,Data1!$F$70:$F$75,Data1!$D$18:$D$23)+X47,SUMPRODUCT(X$16,Data1!$C$63)-SUMPRODUCT(X$8:X$15,Data1!$F$55:$F$62)-SUMPRODUCT(X$23:X$28,Data1!$F$70:$F$75)+X47)</f>
        <v>#VALUE!</v>
      </c>
      <c r="Y75" s="65" t="e">
        <f>IF(pvm_susigrazinimas="Taip",SUMPRODUCT(Y$16,Data1!$C$63,Data1!$D$11)-SUMPRODUCT(Y$8:Y$15,Data1!$F$55:$F$62,Data1!$D$3:$D$10)-SUMPRODUCT(Y$23:Y$28,Data1!$F$70:$F$75,Data1!$D$18:$D$23)+Y47,SUMPRODUCT(Y$16,Data1!$C$63)-SUMPRODUCT(Y$8:Y$15,Data1!$F$55:$F$62)-SUMPRODUCT(Y$23:Y$28,Data1!$F$70:$F$75)+Y47)</f>
        <v>#VALUE!</v>
      </c>
      <c r="Z75" s="65" t="e">
        <f>IF(pvm_susigrazinimas="Taip",SUMPRODUCT(Z$16,Data1!$C$63,Data1!$D$11)-SUMPRODUCT(Z$8:Z$15,Data1!$F$55:$F$62,Data1!$D$3:$D$10)-SUMPRODUCT(Z$23:Z$28,Data1!$F$70:$F$75,Data1!$D$18:$D$23)+Z47,SUMPRODUCT(Z$16,Data1!$C$63)-SUMPRODUCT(Z$8:Z$15,Data1!$F$55:$F$62)-SUMPRODUCT(Z$23:Z$28,Data1!$F$70:$F$75)+Z47)</f>
        <v>#VALUE!</v>
      </c>
      <c r="AA75" s="65" t="e">
        <f>IF(pvm_susigrazinimas="Taip",SUMPRODUCT(AA$16,Data1!$C$63,Data1!$D$11)-SUMPRODUCT(AA$8:AA$15,Data1!$F$55:$F$62,Data1!$D$3:$D$10)-SUMPRODUCT(AA$23:AA$28,Data1!$F$70:$F$75,Data1!$D$18:$D$23)+AA47,SUMPRODUCT(AA$16,Data1!$C$63)-SUMPRODUCT(AA$8:AA$15,Data1!$F$55:$F$62)-SUMPRODUCT(AA$23:AA$28,Data1!$F$70:$F$75)+AA47)</f>
        <v>#VALUE!</v>
      </c>
      <c r="AB75" s="65" t="e">
        <f>IF(pvm_susigrazinimas="Taip",SUMPRODUCT(AB$16,Data1!$C$63,Data1!$D$11)-SUMPRODUCT(AB$8:AB$15,Data1!$F$55:$F$62,Data1!$D$3:$D$10)-SUMPRODUCT(AB$23:AB$28,Data1!$F$70:$F$75,Data1!$D$18:$D$23)+AB47,SUMPRODUCT(AB$16,Data1!$C$63)-SUMPRODUCT(AB$8:AB$15,Data1!$F$55:$F$62)-SUMPRODUCT(AB$23:AB$28,Data1!$F$70:$F$75)+AB47)</f>
        <v>#VALUE!</v>
      </c>
      <c r="AC75" s="65" t="e">
        <f>IF(pvm_susigrazinimas="Taip",SUMPRODUCT(AC$16,Data1!$C$63,Data1!$D$11)-SUMPRODUCT(AC$8:AC$15,Data1!$F$55:$F$62,Data1!$D$3:$D$10)-SUMPRODUCT(AC$23:AC$28,Data1!$F$70:$F$75,Data1!$D$18:$D$23)+AC47,SUMPRODUCT(AC$16,Data1!$C$63)-SUMPRODUCT(AC$8:AC$15,Data1!$F$55:$F$62)-SUMPRODUCT(AC$23:AC$28,Data1!$F$70:$F$75)+AC47)</f>
        <v>#VALUE!</v>
      </c>
      <c r="AD75" s="65" t="e">
        <f>IF(pvm_susigrazinimas="Taip",SUMPRODUCT(AD$16,Data1!$C$63,Data1!$D$11)-SUMPRODUCT(AD$8:AD$15,Data1!$F$55:$F$62,Data1!$D$3:$D$10)-SUMPRODUCT(AD$23:AD$28,Data1!$F$70:$F$75,Data1!$D$18:$D$23)+AD47,SUMPRODUCT(AD$16,Data1!$C$63)-SUMPRODUCT(AD$8:AD$15,Data1!$F$55:$F$62)-SUMPRODUCT(AD$23:AD$28,Data1!$F$70:$F$75)+AD47)</f>
        <v>#VALUE!</v>
      </c>
      <c r="AE75" s="65" t="e">
        <f>IF(pvm_susigrazinimas="Taip",SUMPRODUCT(AE$16,Data1!$C$63,Data1!$D$11)-SUMPRODUCT(AE$8:AE$15,Data1!$F$55:$F$62,Data1!$D$3:$D$10)-SUMPRODUCT(AE$23:AE$28,Data1!$F$70:$F$75,Data1!$D$18:$D$23)+AE47,SUMPRODUCT(AE$16,Data1!$C$63)-SUMPRODUCT(AE$8:AE$15,Data1!$F$55:$F$62)-SUMPRODUCT(AE$23:AE$28,Data1!$F$70:$F$75)+AE47)</f>
        <v>#VALUE!</v>
      </c>
      <c r="AF75" s="65" t="e">
        <f>IF(pvm_susigrazinimas="Taip",SUMPRODUCT(AF$16,Data1!$C$63,Data1!$D$11)-SUMPRODUCT(AF$8:AF$15,Data1!$F$55:$F$62,Data1!$D$3:$D$10)-SUMPRODUCT(AF$23:AF$28,Data1!$F$70:$F$75,Data1!$D$18:$D$23)+AF47,SUMPRODUCT(AF$16,Data1!$C$63)-SUMPRODUCT(AF$8:AF$15,Data1!$F$55:$F$62)-SUMPRODUCT(AF$23:AF$28,Data1!$F$70:$F$75)+AF47)</f>
        <v>#VALUE!</v>
      </c>
      <c r="AG75" s="65" t="e">
        <f>IF(pvm_susigrazinimas="Taip",SUMPRODUCT(AG$16,Data1!$C$63,Data1!$D$11)-SUMPRODUCT(AG$8:AG$15,Data1!$F$55:$F$62,Data1!$D$3:$D$10)-SUMPRODUCT(AG$23:AG$28,Data1!$F$70:$F$75,Data1!$D$18:$D$23)+AG47,SUMPRODUCT(AG$16,Data1!$C$63)-SUMPRODUCT(AG$8:AG$15,Data1!$F$55:$F$62)-SUMPRODUCT(AG$23:AG$28,Data1!$F$70:$F$75)+AG47)</f>
        <v>#VALUE!</v>
      </c>
      <c r="AH75" s="65" t="e">
        <f>IF(pvm_susigrazinimas="Taip",SUMPRODUCT(AH$16,Data1!$C$63,Data1!$D$11)-SUMPRODUCT(AH$8:AH$15,Data1!$F$55:$F$62,Data1!$D$3:$D$10)-SUMPRODUCT(AH$23:AH$28,Data1!$F$70:$F$75,Data1!$D$18:$D$23)+AH47,SUMPRODUCT(AH$16,Data1!$C$63)-SUMPRODUCT(AH$8:AH$15,Data1!$F$55:$F$62)-SUMPRODUCT(AH$23:AH$28,Data1!$F$70:$F$75)+AH47)</f>
        <v>#VALUE!</v>
      </c>
      <c r="AI75" s="65" t="e">
        <f>IF(pvm_susigrazinimas="Taip",SUMPRODUCT(AI$16,Data1!$C$63,Data1!$D$11)-SUMPRODUCT(AI$8:AI$15,Data1!$F$55:$F$62,Data1!$D$3:$D$10)-SUMPRODUCT(AI$23:AI$28,Data1!$F$70:$F$75,Data1!$D$18:$D$23)+AI47,SUMPRODUCT(AI$16,Data1!$C$63)-SUMPRODUCT(AI$8:AI$15,Data1!$F$55:$F$62)-SUMPRODUCT(AI$23:AI$28,Data1!$F$70:$F$75)+AI47)</f>
        <v>#VALUE!</v>
      </c>
      <c r="AJ75" s="65" t="e">
        <f>IF(pvm_susigrazinimas="Taip",SUMPRODUCT(AJ$16,Data1!$C$63,Data1!$D$11)-SUMPRODUCT(AJ$8:AJ$15,Data1!$F$55:$F$62,Data1!$D$3:$D$10)-SUMPRODUCT(AJ$23:AJ$28,Data1!$F$70:$F$75,Data1!$D$18:$D$23)+AJ47,SUMPRODUCT(AJ$16,Data1!$C$63)-SUMPRODUCT(AJ$8:AJ$15,Data1!$F$55:$F$62)-SUMPRODUCT(AJ$23:AJ$28,Data1!$F$70:$F$75)+AJ47)</f>
        <v>#VALUE!</v>
      </c>
    </row>
    <row r="76" spans="3:36">
      <c r="C76" s="68" t="str">
        <f>IF(Kalba="EN",Data2!C98,Data2!B98)</f>
        <v>Konvertuota investicijų (A.) GDV</v>
      </c>
      <c r="D76" s="71">
        <f>IF(pvm_susigrazinimas="Taip",SUMPRODUCT(AN8:AN15,Data1!C55:C62),SUMPRODUCT(AM8:AM15,Data1!C55:C62))</f>
        <v>0</v>
      </c>
    </row>
    <row r="77" spans="3:36">
      <c r="C77" s="68" t="str">
        <f>IF(Kalba="EN",Data2!C99,Data2!B99)</f>
        <v>Konvertuota investicijų likutinės vertės (B.) GDV</v>
      </c>
      <c r="D77" s="71">
        <f>IF(pvm_susigrazinimas="Taip",PRODUCT(AN16,Data1!C63),PRODUCT(AM16,Data1!C63))</f>
        <v>0</v>
      </c>
    </row>
    <row r="78" spans="3:36">
      <c r="C78" s="68" t="str">
        <f>IF(Kalba="EN",Data2!C100,Data2!B100)</f>
        <v>Konvertuota veiklos pajamų (C.) GDV</v>
      </c>
      <c r="D78" s="71">
        <f>IF(pvm_susigrazinimas="Taip",SUMPRODUCT(AN18:AN20,Data1!C65:C67),SUMPRODUCT(AM18:AM20,Data1!C65:C67))</f>
        <v>0</v>
      </c>
    </row>
    <row r="79" spans="3:36">
      <c r="C79" s="68" t="str">
        <f>IF(Kalba="EN",Data2!C101,Data2!B101)</f>
        <v>Konvertuota veiklos išlaidų (D.1.) GDV</v>
      </c>
      <c r="D79" s="71">
        <f>IF(pvm_susigrazinimas="Taip",SUMPRODUCT(AN23:AN28,Data1!C70:C75),SUMPRODUCT(AM23:AM28,Data1!C70:C75))</f>
        <v>0</v>
      </c>
    </row>
    <row r="80" spans="3:36">
      <c r="C80" s="396" t="str">
        <f>IF(Kalba="EN",Data2!C102,Data2!B102)</f>
        <v>Ekonominė grynoji dabartinė vertė - EGDV</v>
      </c>
      <c r="D80" s="397" t="e">
        <f>F75+NPV(SDN,G75:INDEX(G75:AJ75,PAL))</f>
        <v>#VALUE!</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row>
    <row r="81" spans="2:42">
      <c r="C81" s="400" t="str">
        <f>IF(Kalba="EN",Data2!C103,Data2!B103)</f>
        <v>Ekonominė vidinė grąžos norma - EVGN</v>
      </c>
      <c r="D81" s="401" t="str">
        <f>IF(ISERROR(E81),"Nėra reikšmės",E81)</f>
        <v>Nėra reikšmės</v>
      </c>
      <c r="E81" s="202" t="e">
        <f>IRR(F75:INDEX(F75:AJ75,PAL+1))</f>
        <v>#VALUE!</v>
      </c>
    </row>
    <row r="82" spans="2:42">
      <c r="C82" s="400" t="str">
        <f>IF(Kalba="EN",Data2!C104,Data2!B104)</f>
        <v>Ekonominės naudos ir išlaidų santykis - ENIS</v>
      </c>
      <c r="D82" s="402" t="str">
        <f>IF(ISERROR(SUM(D47) / SUM(D76,-D77,D79)),"-",SUM(D47) / SUM(D76,-D77,D79))</f>
        <v>-</v>
      </c>
    </row>
    <row r="83" spans="2:42" ht="7.5" customHeight="1"/>
    <row r="84" spans="2:42" hidden="1"/>
    <row r="85" spans="2:42" hidden="1"/>
    <row r="86" spans="2:42" hidden="1">
      <c r="B86" s="931" t="s">
        <v>524</v>
      </c>
      <c r="C86" s="931"/>
    </row>
    <row r="87" spans="2:42" hidden="1"/>
    <row r="88" spans="2:42" s="61" customFormat="1" hidden="1">
      <c r="B88" s="66" t="s">
        <v>49</v>
      </c>
      <c r="C88" s="5" t="str">
        <f>IF(Kalba="EN",Data2!C$72,Data2!B$72)</f>
        <v>Socialinio ekonominio (SE) poveikio finansinė išraiška</v>
      </c>
      <c r="D88" s="62">
        <f t="shared" ref="D88:AJ88" si="25">SUM(D89)-SUM(D97)</f>
        <v>0</v>
      </c>
      <c r="E88" s="62">
        <f t="shared" si="25"/>
        <v>0</v>
      </c>
      <c r="F88" s="62">
        <f t="shared" si="25"/>
        <v>0</v>
      </c>
      <c r="G88" s="62">
        <f t="shared" si="25"/>
        <v>0</v>
      </c>
      <c r="H88" s="62">
        <f t="shared" si="25"/>
        <v>0</v>
      </c>
      <c r="I88" s="62">
        <f t="shared" si="25"/>
        <v>0</v>
      </c>
      <c r="J88" s="62">
        <f t="shared" si="25"/>
        <v>0</v>
      </c>
      <c r="K88" s="62">
        <f t="shared" si="25"/>
        <v>0</v>
      </c>
      <c r="L88" s="62">
        <f t="shared" si="25"/>
        <v>0</v>
      </c>
      <c r="M88" s="62">
        <f t="shared" si="25"/>
        <v>0</v>
      </c>
      <c r="N88" s="62">
        <f t="shared" si="25"/>
        <v>0</v>
      </c>
      <c r="O88" s="62">
        <f t="shared" si="25"/>
        <v>0</v>
      </c>
      <c r="P88" s="62">
        <f t="shared" si="25"/>
        <v>0</v>
      </c>
      <c r="Q88" s="62">
        <f t="shared" si="25"/>
        <v>0</v>
      </c>
      <c r="R88" s="62">
        <f t="shared" si="25"/>
        <v>0</v>
      </c>
      <c r="S88" s="62">
        <f t="shared" si="25"/>
        <v>0</v>
      </c>
      <c r="T88" s="62">
        <f t="shared" si="25"/>
        <v>0</v>
      </c>
      <c r="U88" s="62">
        <f t="shared" si="25"/>
        <v>0</v>
      </c>
      <c r="V88" s="62">
        <f t="shared" si="25"/>
        <v>0</v>
      </c>
      <c r="W88" s="62">
        <f t="shared" si="25"/>
        <v>0</v>
      </c>
      <c r="X88" s="62">
        <f t="shared" si="25"/>
        <v>0</v>
      </c>
      <c r="Y88" s="62">
        <f t="shared" si="25"/>
        <v>0</v>
      </c>
      <c r="Z88" s="62">
        <f t="shared" si="25"/>
        <v>0</v>
      </c>
      <c r="AA88" s="62">
        <f t="shared" si="25"/>
        <v>0</v>
      </c>
      <c r="AB88" s="62">
        <f t="shared" si="25"/>
        <v>0</v>
      </c>
      <c r="AC88" s="62">
        <f t="shared" si="25"/>
        <v>0</v>
      </c>
      <c r="AD88" s="62">
        <f t="shared" si="25"/>
        <v>0</v>
      </c>
      <c r="AE88" s="62">
        <f t="shared" si="25"/>
        <v>0</v>
      </c>
      <c r="AF88" s="62">
        <f t="shared" si="25"/>
        <v>0</v>
      </c>
      <c r="AG88" s="62">
        <f t="shared" si="25"/>
        <v>0</v>
      </c>
      <c r="AH88" s="62">
        <f t="shared" si="25"/>
        <v>0</v>
      </c>
      <c r="AI88" s="62">
        <f t="shared" si="25"/>
        <v>0</v>
      </c>
      <c r="AJ88" s="62">
        <f t="shared" si="25"/>
        <v>0</v>
      </c>
    </row>
    <row r="89" spans="2:42" s="61" customFormat="1" hidden="1">
      <c r="B89" s="66" t="s">
        <v>50</v>
      </c>
      <c r="C89" s="5" t="str">
        <f>IF(Kalba="EN",Data2!C$73,Data2!B$73) &amp; " "&amp; IF(Kalba="EN",Data2!C$74,Data2!B$74)</f>
        <v>SE nauda (pasirinkite SE naudos komponentą)</v>
      </c>
      <c r="D89" s="62">
        <f t="shared" ref="D89:AJ89" si="26">ROUND(SUM(D90:D96),0)</f>
        <v>0</v>
      </c>
      <c r="E89" s="62">
        <f t="shared" si="26"/>
        <v>0</v>
      </c>
      <c r="F89" s="62">
        <f t="shared" si="26"/>
        <v>0</v>
      </c>
      <c r="G89" s="62">
        <f t="shared" si="26"/>
        <v>0</v>
      </c>
      <c r="H89" s="62">
        <f t="shared" si="26"/>
        <v>0</v>
      </c>
      <c r="I89" s="62">
        <f t="shared" si="26"/>
        <v>0</v>
      </c>
      <c r="J89" s="62">
        <f t="shared" si="26"/>
        <v>0</v>
      </c>
      <c r="K89" s="62">
        <f t="shared" si="26"/>
        <v>0</v>
      </c>
      <c r="L89" s="62">
        <f t="shared" si="26"/>
        <v>0</v>
      </c>
      <c r="M89" s="62">
        <f t="shared" si="26"/>
        <v>0</v>
      </c>
      <c r="N89" s="62">
        <f t="shared" si="26"/>
        <v>0</v>
      </c>
      <c r="O89" s="62">
        <f t="shared" si="26"/>
        <v>0</v>
      </c>
      <c r="P89" s="62">
        <f t="shared" si="26"/>
        <v>0</v>
      </c>
      <c r="Q89" s="62">
        <f t="shared" si="26"/>
        <v>0</v>
      </c>
      <c r="R89" s="62">
        <f t="shared" si="26"/>
        <v>0</v>
      </c>
      <c r="S89" s="62">
        <f t="shared" si="26"/>
        <v>0</v>
      </c>
      <c r="T89" s="62">
        <f t="shared" si="26"/>
        <v>0</v>
      </c>
      <c r="U89" s="62">
        <f t="shared" si="26"/>
        <v>0</v>
      </c>
      <c r="V89" s="62">
        <f t="shared" si="26"/>
        <v>0</v>
      </c>
      <c r="W89" s="62">
        <f t="shared" si="26"/>
        <v>0</v>
      </c>
      <c r="X89" s="62">
        <f t="shared" si="26"/>
        <v>0</v>
      </c>
      <c r="Y89" s="62">
        <f t="shared" si="26"/>
        <v>0</v>
      </c>
      <c r="Z89" s="62">
        <f t="shared" si="26"/>
        <v>0</v>
      </c>
      <c r="AA89" s="62">
        <f t="shared" si="26"/>
        <v>0</v>
      </c>
      <c r="AB89" s="62">
        <f t="shared" si="26"/>
        <v>0</v>
      </c>
      <c r="AC89" s="62">
        <f t="shared" si="26"/>
        <v>0</v>
      </c>
      <c r="AD89" s="62">
        <f t="shared" si="26"/>
        <v>0</v>
      </c>
      <c r="AE89" s="62">
        <f t="shared" si="26"/>
        <v>0</v>
      </c>
      <c r="AF89" s="62">
        <f t="shared" si="26"/>
        <v>0</v>
      </c>
      <c r="AG89" s="62">
        <f t="shared" si="26"/>
        <v>0</v>
      </c>
      <c r="AH89" s="62">
        <f t="shared" si="26"/>
        <v>0</v>
      </c>
      <c r="AI89" s="62">
        <f t="shared" si="26"/>
        <v>0</v>
      </c>
      <c r="AJ89" s="62">
        <f t="shared" si="26"/>
        <v>0</v>
      </c>
    </row>
    <row r="90" spans="2:42" hidden="1">
      <c r="B90" s="199" t="s">
        <v>51</v>
      </c>
      <c r="C90" s="181" t="str">
        <f>Data4!D$283</f>
        <v>-</v>
      </c>
      <c r="D90" s="169">
        <f>F90+NPV(FDN,G90:INDEX(G90:AJ90,PAL))</f>
        <v>0</v>
      </c>
      <c r="E90" s="169">
        <f t="shared" ref="E90:E96" si="27">SUMIF($F$5:$AJ$5,"&lt;="&amp;PAL,$F90:$AJ90)</f>
        <v>0</v>
      </c>
      <c r="F90" s="169">
        <f>IF(ISERROR(Data4!M$283),0,Data4!M$283)</f>
        <v>0</v>
      </c>
      <c r="G90" s="169">
        <f>IF(ISERROR(Data4!N$283),0,Data4!N$283)</f>
        <v>0</v>
      </c>
      <c r="H90" s="169">
        <f>IF(ISERROR(Data4!O$283),0,Data4!O$283)</f>
        <v>0</v>
      </c>
      <c r="I90" s="169">
        <f>IF(ISERROR(Data4!P$283),0,Data4!P$283)</f>
        <v>0</v>
      </c>
      <c r="J90" s="169">
        <f>IF(ISERROR(Data4!Q$283),0,Data4!Q$283)</f>
        <v>0</v>
      </c>
      <c r="K90" s="169">
        <f>IF(ISERROR(Data4!R$283),0,Data4!R$283)</f>
        <v>0</v>
      </c>
      <c r="L90" s="169">
        <f>IF(ISERROR(Data4!S$283),0,Data4!S$283)</f>
        <v>0</v>
      </c>
      <c r="M90" s="169">
        <f>IF(ISERROR(Data4!T$283),0,Data4!T$283)</f>
        <v>0</v>
      </c>
      <c r="N90" s="169">
        <f>IF(ISERROR(Data4!U$283),0,Data4!U$283)</f>
        <v>0</v>
      </c>
      <c r="O90" s="169">
        <f>IF(ISERROR(Data4!V$283),0,Data4!V$283)</f>
        <v>0</v>
      </c>
      <c r="P90" s="169">
        <f>IF(ISERROR(Data4!W$283),0,Data4!W$283)</f>
        <v>0</v>
      </c>
      <c r="Q90" s="169">
        <f>IF(ISERROR(Data4!X$283),0,Data4!X$283)</f>
        <v>0</v>
      </c>
      <c r="R90" s="169">
        <f>IF(ISERROR(Data4!Y$283),0,Data4!Y$283)</f>
        <v>0</v>
      </c>
      <c r="S90" s="169">
        <f>IF(ISERROR(Data4!Z$283),0,Data4!Z$283)</f>
        <v>0</v>
      </c>
      <c r="T90" s="169">
        <f>IF(ISERROR(Data4!AA$283),0,Data4!AA$283)</f>
        <v>0</v>
      </c>
      <c r="U90" s="169">
        <f>IF(ISERROR(Data4!AB$283),0,Data4!AB$283)</f>
        <v>0</v>
      </c>
      <c r="V90" s="169">
        <f>IF(ISERROR(Data4!AC$283),0,Data4!AC$283)</f>
        <v>0</v>
      </c>
      <c r="W90" s="169">
        <f>IF(ISERROR(Data4!AD$283),0,Data4!AD$283)</f>
        <v>0</v>
      </c>
      <c r="X90" s="169">
        <f>IF(ISERROR(Data4!AE$283),0,Data4!AE$283)</f>
        <v>0</v>
      </c>
      <c r="Y90" s="169">
        <f>IF(ISERROR(Data4!AF$283),0,Data4!AF$283)</f>
        <v>0</v>
      </c>
      <c r="Z90" s="169">
        <f>IF(ISERROR(Data4!AG$283),0,Data4!AG$283)</f>
        <v>0</v>
      </c>
      <c r="AA90" s="169">
        <f>IF(ISERROR(Data4!AH$283),0,Data4!AH$283)</f>
        <v>0</v>
      </c>
      <c r="AB90" s="169">
        <f>IF(ISERROR(Data4!AI$283),0,Data4!AI$283)</f>
        <v>0</v>
      </c>
      <c r="AC90" s="169">
        <f>IF(ISERROR(Data4!AJ$283),0,Data4!AJ$283)</f>
        <v>0</v>
      </c>
      <c r="AD90" s="169">
        <f>IF(ISERROR(Data4!AK$283),0,Data4!AK$283)</f>
        <v>0</v>
      </c>
      <c r="AE90" s="169">
        <f>IF(ISERROR(Data4!AL$283),0,Data4!AL$283)</f>
        <v>0</v>
      </c>
      <c r="AF90" s="169">
        <f>IF(ISERROR(Data4!AM$283),0,Data4!AM$283)</f>
        <v>0</v>
      </c>
      <c r="AG90" s="169">
        <f>IF(ISERROR(Data4!AN$283),0,Data4!AN$283)</f>
        <v>0</v>
      </c>
      <c r="AH90" s="169">
        <f>IF(ISERROR(Data4!AO$283),0,Data4!AO$283)</f>
        <v>0</v>
      </c>
      <c r="AI90" s="169">
        <f>IF(ISERROR(Data4!AP$283),0,Data4!AP$283)</f>
        <v>0</v>
      </c>
      <c r="AJ90" s="169">
        <f>IF(ISERROR(Data4!AQ$283),0,Data4!AQ$283)</f>
        <v>0</v>
      </c>
      <c r="AO90" s="3"/>
      <c r="AP90" s="3"/>
    </row>
    <row r="91" spans="2:42" hidden="1">
      <c r="B91" s="199" t="s">
        <v>52</v>
      </c>
      <c r="C91" s="181" t="str">
        <f>Data4!D$284</f>
        <v>-</v>
      </c>
      <c r="D91" s="65">
        <f>F91+NPV(FDN,G91:INDEX(G91:AJ91,PAL))</f>
        <v>0</v>
      </c>
      <c r="E91" s="169">
        <f t="shared" si="27"/>
        <v>0</v>
      </c>
      <c r="F91" s="169">
        <f>IF(ISERROR(Data4!M$284),0,Data4!M$284)</f>
        <v>0</v>
      </c>
      <c r="G91" s="169">
        <f>IF(ISERROR(Data4!N$284),0,Data4!N$284)</f>
        <v>0</v>
      </c>
      <c r="H91" s="169">
        <f>IF(ISERROR(Data4!O$284),0,Data4!O$284)</f>
        <v>0</v>
      </c>
      <c r="I91" s="169">
        <f>IF(ISERROR(Data4!P$284),0,Data4!P$284)</f>
        <v>0</v>
      </c>
      <c r="J91" s="169">
        <f>IF(ISERROR(Data4!Q$284),0,Data4!Q$284)</f>
        <v>0</v>
      </c>
      <c r="K91" s="169">
        <f>IF(ISERROR(Data4!R$284),0,Data4!R$284)</f>
        <v>0</v>
      </c>
      <c r="L91" s="169">
        <f>IF(ISERROR(Data4!S$284),0,Data4!S$284)</f>
        <v>0</v>
      </c>
      <c r="M91" s="169">
        <f>IF(ISERROR(Data4!T$284),0,Data4!T$284)</f>
        <v>0</v>
      </c>
      <c r="N91" s="169">
        <f>IF(ISERROR(Data4!U$284),0,Data4!U$284)</f>
        <v>0</v>
      </c>
      <c r="O91" s="169">
        <f>IF(ISERROR(Data4!V$284),0,Data4!V$284)</f>
        <v>0</v>
      </c>
      <c r="P91" s="169">
        <f>IF(ISERROR(Data4!W$284),0,Data4!W$284)</f>
        <v>0</v>
      </c>
      <c r="Q91" s="169">
        <f>IF(ISERROR(Data4!X$284),0,Data4!X$284)</f>
        <v>0</v>
      </c>
      <c r="R91" s="169">
        <f>IF(ISERROR(Data4!Y$284),0,Data4!Y$284)</f>
        <v>0</v>
      </c>
      <c r="S91" s="169">
        <f>IF(ISERROR(Data4!Z$284),0,Data4!Z$284)</f>
        <v>0</v>
      </c>
      <c r="T91" s="169">
        <f>IF(ISERROR(Data4!AA$284),0,Data4!AA$284)</f>
        <v>0</v>
      </c>
      <c r="U91" s="169">
        <f>IF(ISERROR(Data4!AB$284),0,Data4!AB$284)</f>
        <v>0</v>
      </c>
      <c r="V91" s="169">
        <f>IF(ISERROR(Data4!AC$284),0,Data4!AC$284)</f>
        <v>0</v>
      </c>
      <c r="W91" s="169">
        <f>IF(ISERROR(Data4!AD$284),0,Data4!AD$284)</f>
        <v>0</v>
      </c>
      <c r="X91" s="169">
        <f>IF(ISERROR(Data4!AE$284),0,Data4!AE$284)</f>
        <v>0</v>
      </c>
      <c r="Y91" s="169">
        <f>IF(ISERROR(Data4!AF$284),0,Data4!AF$284)</f>
        <v>0</v>
      </c>
      <c r="Z91" s="169">
        <f>IF(ISERROR(Data4!AG$284),0,Data4!AG$284)</f>
        <v>0</v>
      </c>
      <c r="AA91" s="169">
        <f>IF(ISERROR(Data4!AH$284),0,Data4!AH$284)</f>
        <v>0</v>
      </c>
      <c r="AB91" s="169">
        <f>IF(ISERROR(Data4!AI$284),0,Data4!AI$284)</f>
        <v>0</v>
      </c>
      <c r="AC91" s="169">
        <f>IF(ISERROR(Data4!AJ$284),0,Data4!AJ$284)</f>
        <v>0</v>
      </c>
      <c r="AD91" s="169">
        <f>IF(ISERROR(Data4!AK$284),0,Data4!AK$284)</f>
        <v>0</v>
      </c>
      <c r="AE91" s="169">
        <f>IF(ISERROR(Data4!AL$284),0,Data4!AL$284)</f>
        <v>0</v>
      </c>
      <c r="AF91" s="169">
        <f>IF(ISERROR(Data4!AM$284),0,Data4!AM$284)</f>
        <v>0</v>
      </c>
      <c r="AG91" s="169">
        <f>IF(ISERROR(Data4!AN$284),0,Data4!AN$284)</f>
        <v>0</v>
      </c>
      <c r="AH91" s="169">
        <f>IF(ISERROR(Data4!AO$284),0,Data4!AO$284)</f>
        <v>0</v>
      </c>
      <c r="AI91" s="169">
        <f>IF(ISERROR(Data4!AP$284),0,Data4!AP$284)</f>
        <v>0</v>
      </c>
      <c r="AJ91" s="169">
        <f>IF(ISERROR(Data4!AQ$284),0,Data4!AQ$284)</f>
        <v>0</v>
      </c>
      <c r="AO91" s="3"/>
      <c r="AP91" s="3"/>
    </row>
    <row r="92" spans="2:42" hidden="1">
      <c r="B92" s="199" t="s">
        <v>339</v>
      </c>
      <c r="C92" s="181" t="str">
        <f>Data4!D$285</f>
        <v>-</v>
      </c>
      <c r="D92" s="65">
        <f>F92+NPV(FDN,G92:INDEX(G92:AJ92,PAL))</f>
        <v>0</v>
      </c>
      <c r="E92" s="169">
        <f t="shared" si="27"/>
        <v>0</v>
      </c>
      <c r="F92" s="169">
        <f>IF(ISERROR(Data4!M$285),0,Data4!M$285)</f>
        <v>0</v>
      </c>
      <c r="G92" s="169">
        <f>IF(ISERROR(Data4!N$285),0,Data4!N$285)</f>
        <v>0</v>
      </c>
      <c r="H92" s="169">
        <f>IF(ISERROR(Data4!O$285),0,Data4!O$285)</f>
        <v>0</v>
      </c>
      <c r="I92" s="169">
        <f>IF(ISERROR(Data4!P$285),0,Data4!P$285)</f>
        <v>0</v>
      </c>
      <c r="J92" s="169">
        <f>IF(ISERROR(Data4!Q$285),0,Data4!Q$285)</f>
        <v>0</v>
      </c>
      <c r="K92" s="169">
        <f>IF(ISERROR(Data4!R$285),0,Data4!R$285)</f>
        <v>0</v>
      </c>
      <c r="L92" s="169">
        <f>IF(ISERROR(Data4!S$285),0,Data4!S$285)</f>
        <v>0</v>
      </c>
      <c r="M92" s="169">
        <f>IF(ISERROR(Data4!T$285),0,Data4!T$285)</f>
        <v>0</v>
      </c>
      <c r="N92" s="169">
        <f>IF(ISERROR(Data4!U$285),0,Data4!U$285)</f>
        <v>0</v>
      </c>
      <c r="O92" s="169">
        <f>IF(ISERROR(Data4!V$285),0,Data4!V$285)</f>
        <v>0</v>
      </c>
      <c r="P92" s="169">
        <f>IF(ISERROR(Data4!W$285),0,Data4!W$285)</f>
        <v>0</v>
      </c>
      <c r="Q92" s="169">
        <f>IF(ISERROR(Data4!X$285),0,Data4!X$285)</f>
        <v>0</v>
      </c>
      <c r="R92" s="169">
        <f>IF(ISERROR(Data4!Y$285),0,Data4!Y$285)</f>
        <v>0</v>
      </c>
      <c r="S92" s="169">
        <f>IF(ISERROR(Data4!Z$285),0,Data4!Z$285)</f>
        <v>0</v>
      </c>
      <c r="T92" s="169">
        <f>IF(ISERROR(Data4!AA$285),0,Data4!AA$285)</f>
        <v>0</v>
      </c>
      <c r="U92" s="169">
        <f>IF(ISERROR(Data4!AB$285),0,Data4!AB$285)</f>
        <v>0</v>
      </c>
      <c r="V92" s="169">
        <f>IF(ISERROR(Data4!AC$285),0,Data4!AC$285)</f>
        <v>0</v>
      </c>
      <c r="W92" s="169">
        <f>IF(ISERROR(Data4!AD$285),0,Data4!AD$285)</f>
        <v>0</v>
      </c>
      <c r="X92" s="169">
        <f>IF(ISERROR(Data4!AE$285),0,Data4!AE$285)</f>
        <v>0</v>
      </c>
      <c r="Y92" s="169">
        <f>IF(ISERROR(Data4!AF$285),0,Data4!AF$285)</f>
        <v>0</v>
      </c>
      <c r="Z92" s="169">
        <f>IF(ISERROR(Data4!AG$285),0,Data4!AG$285)</f>
        <v>0</v>
      </c>
      <c r="AA92" s="169">
        <f>IF(ISERROR(Data4!AH$285),0,Data4!AH$285)</f>
        <v>0</v>
      </c>
      <c r="AB92" s="169">
        <f>IF(ISERROR(Data4!AI$285),0,Data4!AI$285)</f>
        <v>0</v>
      </c>
      <c r="AC92" s="169">
        <f>IF(ISERROR(Data4!AJ$285),0,Data4!AJ$285)</f>
        <v>0</v>
      </c>
      <c r="AD92" s="169">
        <f>IF(ISERROR(Data4!AK$285),0,Data4!AK$285)</f>
        <v>0</v>
      </c>
      <c r="AE92" s="169">
        <f>IF(ISERROR(Data4!AL$285),0,Data4!AL$285)</f>
        <v>0</v>
      </c>
      <c r="AF92" s="169">
        <f>IF(ISERROR(Data4!AM$285),0,Data4!AM$285)</f>
        <v>0</v>
      </c>
      <c r="AG92" s="169">
        <f>IF(ISERROR(Data4!AN$285),0,Data4!AN$285)</f>
        <v>0</v>
      </c>
      <c r="AH92" s="169">
        <f>IF(ISERROR(Data4!AO$285),0,Data4!AO$285)</f>
        <v>0</v>
      </c>
      <c r="AI92" s="169">
        <f>IF(ISERROR(Data4!AP$285),0,Data4!AP$285)</f>
        <v>0</v>
      </c>
      <c r="AJ92" s="169">
        <f>IF(ISERROR(Data4!AQ$285),0,Data4!AQ$285)</f>
        <v>0</v>
      </c>
      <c r="AO92" s="3"/>
      <c r="AP92" s="3"/>
    </row>
    <row r="93" spans="2:42" hidden="1">
      <c r="B93" s="199" t="s">
        <v>340</v>
      </c>
      <c r="C93" s="181" t="str">
        <f>Data4!D$286</f>
        <v>-</v>
      </c>
      <c r="D93" s="65">
        <f>F93+NPV(FDN,G93:INDEX(G93:AJ93,PAL))</f>
        <v>0</v>
      </c>
      <c r="E93" s="169">
        <f t="shared" si="27"/>
        <v>0</v>
      </c>
      <c r="F93" s="169">
        <f>IF(ISERROR(Data4!M$286),0,Data4!M$286)</f>
        <v>0</v>
      </c>
      <c r="G93" s="169">
        <f>IF(ISERROR(Data4!N$286),0,Data4!N$286)</f>
        <v>0</v>
      </c>
      <c r="H93" s="169">
        <f>IF(ISERROR(Data4!O$286),0,Data4!O$286)</f>
        <v>0</v>
      </c>
      <c r="I93" s="169">
        <f>IF(ISERROR(Data4!P$286),0,Data4!P$286)</f>
        <v>0</v>
      </c>
      <c r="J93" s="169">
        <f>IF(ISERROR(Data4!Q$286),0,Data4!Q$286)</f>
        <v>0</v>
      </c>
      <c r="K93" s="169">
        <f>IF(ISERROR(Data4!R$286),0,Data4!R$286)</f>
        <v>0</v>
      </c>
      <c r="L93" s="169">
        <f>IF(ISERROR(Data4!S$286),0,Data4!S$286)</f>
        <v>0</v>
      </c>
      <c r="M93" s="169">
        <f>IF(ISERROR(Data4!T$286),0,Data4!T$286)</f>
        <v>0</v>
      </c>
      <c r="N93" s="169">
        <f>IF(ISERROR(Data4!U$286),0,Data4!U$286)</f>
        <v>0</v>
      </c>
      <c r="O93" s="169">
        <f>IF(ISERROR(Data4!V$286),0,Data4!V$286)</f>
        <v>0</v>
      </c>
      <c r="P93" s="169">
        <f>IF(ISERROR(Data4!W$286),0,Data4!W$286)</f>
        <v>0</v>
      </c>
      <c r="Q93" s="169">
        <f>IF(ISERROR(Data4!X$286),0,Data4!X$286)</f>
        <v>0</v>
      </c>
      <c r="R93" s="169">
        <f>IF(ISERROR(Data4!Y$286),0,Data4!Y$286)</f>
        <v>0</v>
      </c>
      <c r="S93" s="169">
        <f>IF(ISERROR(Data4!Z$286),0,Data4!Z$286)</f>
        <v>0</v>
      </c>
      <c r="T93" s="169">
        <f>IF(ISERROR(Data4!AA$286),0,Data4!AA$286)</f>
        <v>0</v>
      </c>
      <c r="U93" s="169">
        <f>IF(ISERROR(Data4!AB$286),0,Data4!AB$286)</f>
        <v>0</v>
      </c>
      <c r="V93" s="169">
        <f>IF(ISERROR(Data4!AC$286),0,Data4!AC$286)</f>
        <v>0</v>
      </c>
      <c r="W93" s="169">
        <f>IF(ISERROR(Data4!AD$286),0,Data4!AD$286)</f>
        <v>0</v>
      </c>
      <c r="X93" s="169">
        <f>IF(ISERROR(Data4!AE$286),0,Data4!AE$286)</f>
        <v>0</v>
      </c>
      <c r="Y93" s="169">
        <f>IF(ISERROR(Data4!AF$286),0,Data4!AF$286)</f>
        <v>0</v>
      </c>
      <c r="Z93" s="169">
        <f>IF(ISERROR(Data4!AG$286),0,Data4!AG$286)</f>
        <v>0</v>
      </c>
      <c r="AA93" s="169">
        <f>IF(ISERROR(Data4!AH$286),0,Data4!AH$286)</f>
        <v>0</v>
      </c>
      <c r="AB93" s="169">
        <f>IF(ISERROR(Data4!AI$286),0,Data4!AI$286)</f>
        <v>0</v>
      </c>
      <c r="AC93" s="169">
        <f>IF(ISERROR(Data4!AJ$286),0,Data4!AJ$286)</f>
        <v>0</v>
      </c>
      <c r="AD93" s="169">
        <f>IF(ISERROR(Data4!AK$286),0,Data4!AK$286)</f>
        <v>0</v>
      </c>
      <c r="AE93" s="169">
        <f>IF(ISERROR(Data4!AL$286),0,Data4!AL$286)</f>
        <v>0</v>
      </c>
      <c r="AF93" s="169">
        <f>IF(ISERROR(Data4!AM$286),0,Data4!AM$286)</f>
        <v>0</v>
      </c>
      <c r="AG93" s="169">
        <f>IF(ISERROR(Data4!AN$286),0,Data4!AN$286)</f>
        <v>0</v>
      </c>
      <c r="AH93" s="169">
        <f>IF(ISERROR(Data4!AO$286),0,Data4!AO$286)</f>
        <v>0</v>
      </c>
      <c r="AI93" s="169">
        <f>IF(ISERROR(Data4!AP$286),0,Data4!AP$286)</f>
        <v>0</v>
      </c>
      <c r="AJ93" s="169">
        <f>IF(ISERROR(Data4!AQ$286),0,Data4!AQ$286)</f>
        <v>0</v>
      </c>
      <c r="AO93" s="3"/>
      <c r="AP93" s="3"/>
    </row>
    <row r="94" spans="2:42" hidden="1">
      <c r="B94" s="199" t="s">
        <v>341</v>
      </c>
      <c r="C94" s="181" t="str">
        <f>Data4!D$287</f>
        <v>-</v>
      </c>
      <c r="D94" s="65">
        <f>F94+NPV(FDN,G94:INDEX(G94:AJ94,PAL))</f>
        <v>0</v>
      </c>
      <c r="E94" s="169">
        <f t="shared" si="27"/>
        <v>0</v>
      </c>
      <c r="F94" s="169">
        <f>IF(ISERROR(Data4!M$287),0,Data4!M$287)</f>
        <v>0</v>
      </c>
      <c r="G94" s="169">
        <f>IF(ISERROR(Data4!N$287),0,Data4!N$287)</f>
        <v>0</v>
      </c>
      <c r="H94" s="169">
        <f>IF(ISERROR(Data4!O$287),0,Data4!O$287)</f>
        <v>0</v>
      </c>
      <c r="I94" s="169">
        <f>IF(ISERROR(Data4!P$287),0,Data4!P$287)</f>
        <v>0</v>
      </c>
      <c r="J94" s="169">
        <f>IF(ISERROR(Data4!Q$287),0,Data4!Q$287)</f>
        <v>0</v>
      </c>
      <c r="K94" s="169">
        <f>IF(ISERROR(Data4!R$287),0,Data4!R$287)</f>
        <v>0</v>
      </c>
      <c r="L94" s="169">
        <f>IF(ISERROR(Data4!S$287),0,Data4!S$287)</f>
        <v>0</v>
      </c>
      <c r="M94" s="169">
        <f>IF(ISERROR(Data4!T$287),0,Data4!T$287)</f>
        <v>0</v>
      </c>
      <c r="N94" s="169">
        <f>IF(ISERROR(Data4!U$287),0,Data4!U$287)</f>
        <v>0</v>
      </c>
      <c r="O94" s="169">
        <f>IF(ISERROR(Data4!V$287),0,Data4!V$287)</f>
        <v>0</v>
      </c>
      <c r="P94" s="169">
        <f>IF(ISERROR(Data4!W$287),0,Data4!W$287)</f>
        <v>0</v>
      </c>
      <c r="Q94" s="169">
        <f>IF(ISERROR(Data4!X$287),0,Data4!X$287)</f>
        <v>0</v>
      </c>
      <c r="R94" s="169">
        <f>IF(ISERROR(Data4!Y$287),0,Data4!Y$287)</f>
        <v>0</v>
      </c>
      <c r="S94" s="169">
        <f>IF(ISERROR(Data4!Z$287),0,Data4!Z$287)</f>
        <v>0</v>
      </c>
      <c r="T94" s="169">
        <f>IF(ISERROR(Data4!AA$287),0,Data4!AA$287)</f>
        <v>0</v>
      </c>
      <c r="U94" s="169">
        <f>IF(ISERROR(Data4!AB$287),0,Data4!AB$287)</f>
        <v>0</v>
      </c>
      <c r="V94" s="169">
        <f>IF(ISERROR(Data4!AC$287),0,Data4!AC$287)</f>
        <v>0</v>
      </c>
      <c r="W94" s="169">
        <f>IF(ISERROR(Data4!AD$287),0,Data4!AD$287)</f>
        <v>0</v>
      </c>
      <c r="X94" s="169">
        <f>IF(ISERROR(Data4!AE$287),0,Data4!AE$287)</f>
        <v>0</v>
      </c>
      <c r="Y94" s="169">
        <f>IF(ISERROR(Data4!AF$287),0,Data4!AF$287)</f>
        <v>0</v>
      </c>
      <c r="Z94" s="169">
        <f>IF(ISERROR(Data4!AG$287),0,Data4!AG$287)</f>
        <v>0</v>
      </c>
      <c r="AA94" s="169">
        <f>IF(ISERROR(Data4!AH$287),0,Data4!AH$287)</f>
        <v>0</v>
      </c>
      <c r="AB94" s="169">
        <f>IF(ISERROR(Data4!AI$287),0,Data4!AI$287)</f>
        <v>0</v>
      </c>
      <c r="AC94" s="169">
        <f>IF(ISERROR(Data4!AJ$287),0,Data4!AJ$287)</f>
        <v>0</v>
      </c>
      <c r="AD94" s="169">
        <f>IF(ISERROR(Data4!AK$287),0,Data4!AK$287)</f>
        <v>0</v>
      </c>
      <c r="AE94" s="169">
        <f>IF(ISERROR(Data4!AL$287),0,Data4!AL$287)</f>
        <v>0</v>
      </c>
      <c r="AF94" s="169">
        <f>IF(ISERROR(Data4!AM$287),0,Data4!AM$287)</f>
        <v>0</v>
      </c>
      <c r="AG94" s="169">
        <f>IF(ISERROR(Data4!AN$287),0,Data4!AN$287)</f>
        <v>0</v>
      </c>
      <c r="AH94" s="169">
        <f>IF(ISERROR(Data4!AO$287),0,Data4!AO$287)</f>
        <v>0</v>
      </c>
      <c r="AI94" s="169">
        <f>IF(ISERROR(Data4!AP$287),0,Data4!AP$287)</f>
        <v>0</v>
      </c>
      <c r="AJ94" s="169">
        <f>IF(ISERROR(Data4!AQ$287),0,Data4!AQ$287)</f>
        <v>0</v>
      </c>
      <c r="AO94" s="3"/>
      <c r="AP94" s="3"/>
    </row>
    <row r="95" spans="2:42" hidden="1">
      <c r="B95" s="199" t="s">
        <v>342</v>
      </c>
      <c r="C95" s="181" t="str">
        <f>Data4!D$288</f>
        <v>-</v>
      </c>
      <c r="D95" s="65">
        <f>F95+NPV(FDN,G95:INDEX(G95:AJ95,PAL))</f>
        <v>0</v>
      </c>
      <c r="E95" s="169">
        <f t="shared" si="27"/>
        <v>0</v>
      </c>
      <c r="F95" s="169">
        <f>IF(ISERROR(Data4!M$288),0,Data4!M$288)</f>
        <v>0</v>
      </c>
      <c r="G95" s="169">
        <f>IF(ISERROR(Data4!N$288),0,Data4!N$288)</f>
        <v>0</v>
      </c>
      <c r="H95" s="169">
        <f>IF(ISERROR(Data4!O$288),0,Data4!O$288)</f>
        <v>0</v>
      </c>
      <c r="I95" s="169">
        <f>IF(ISERROR(Data4!P$288),0,Data4!P$288)</f>
        <v>0</v>
      </c>
      <c r="J95" s="169">
        <f>IF(ISERROR(Data4!Q$288),0,Data4!Q$288)</f>
        <v>0</v>
      </c>
      <c r="K95" s="169">
        <f>IF(ISERROR(Data4!R$288),0,Data4!R$288)</f>
        <v>0</v>
      </c>
      <c r="L95" s="169">
        <f>IF(ISERROR(Data4!S$288),0,Data4!S$288)</f>
        <v>0</v>
      </c>
      <c r="M95" s="169">
        <f>IF(ISERROR(Data4!T$288),0,Data4!T$288)</f>
        <v>0</v>
      </c>
      <c r="N95" s="169">
        <f>IF(ISERROR(Data4!U$288),0,Data4!U$288)</f>
        <v>0</v>
      </c>
      <c r="O95" s="169">
        <f>IF(ISERROR(Data4!V$288),0,Data4!V$288)</f>
        <v>0</v>
      </c>
      <c r="P95" s="169">
        <f>IF(ISERROR(Data4!W$288),0,Data4!W$288)</f>
        <v>0</v>
      </c>
      <c r="Q95" s="169">
        <f>IF(ISERROR(Data4!X$288),0,Data4!X$288)</f>
        <v>0</v>
      </c>
      <c r="R95" s="169">
        <f>IF(ISERROR(Data4!Y$288),0,Data4!Y$288)</f>
        <v>0</v>
      </c>
      <c r="S95" s="169">
        <f>IF(ISERROR(Data4!Z$288),0,Data4!Z$288)</f>
        <v>0</v>
      </c>
      <c r="T95" s="169">
        <f>IF(ISERROR(Data4!AA$288),0,Data4!AA$288)</f>
        <v>0</v>
      </c>
      <c r="U95" s="169">
        <f>IF(ISERROR(Data4!AB$288),0,Data4!AB$288)</f>
        <v>0</v>
      </c>
      <c r="V95" s="169">
        <f>IF(ISERROR(Data4!AC$288),0,Data4!AC$288)</f>
        <v>0</v>
      </c>
      <c r="W95" s="169">
        <f>IF(ISERROR(Data4!AD$288),0,Data4!AD$288)</f>
        <v>0</v>
      </c>
      <c r="X95" s="169">
        <f>IF(ISERROR(Data4!AE$288),0,Data4!AE$288)</f>
        <v>0</v>
      </c>
      <c r="Y95" s="169">
        <f>IF(ISERROR(Data4!AF$288),0,Data4!AF$288)</f>
        <v>0</v>
      </c>
      <c r="Z95" s="169">
        <f>IF(ISERROR(Data4!AG$288),0,Data4!AG$288)</f>
        <v>0</v>
      </c>
      <c r="AA95" s="169">
        <f>IF(ISERROR(Data4!AH$288),0,Data4!AH$288)</f>
        <v>0</v>
      </c>
      <c r="AB95" s="169">
        <f>IF(ISERROR(Data4!AI$288),0,Data4!AI$288)</f>
        <v>0</v>
      </c>
      <c r="AC95" s="169">
        <f>IF(ISERROR(Data4!AJ$288),0,Data4!AJ$288)</f>
        <v>0</v>
      </c>
      <c r="AD95" s="169">
        <f>IF(ISERROR(Data4!AK$288),0,Data4!AK$288)</f>
        <v>0</v>
      </c>
      <c r="AE95" s="169">
        <f>IF(ISERROR(Data4!AL$288),0,Data4!AL$288)</f>
        <v>0</v>
      </c>
      <c r="AF95" s="169">
        <f>IF(ISERROR(Data4!AM$288),0,Data4!AM$288)</f>
        <v>0</v>
      </c>
      <c r="AG95" s="169">
        <f>IF(ISERROR(Data4!AN$288),0,Data4!AN$288)</f>
        <v>0</v>
      </c>
      <c r="AH95" s="169">
        <f>IF(ISERROR(Data4!AO$288),0,Data4!AO$288)</f>
        <v>0</v>
      </c>
      <c r="AI95" s="169">
        <f>IF(ISERROR(Data4!AP$288),0,Data4!AP$288)</f>
        <v>0</v>
      </c>
      <c r="AJ95" s="169">
        <f>IF(ISERROR(Data4!AQ$288),0,Data4!AQ$288)</f>
        <v>0</v>
      </c>
      <c r="AO95" s="3"/>
      <c r="AP95" s="3"/>
    </row>
    <row r="96" spans="2:42" hidden="1">
      <c r="B96" s="199" t="s">
        <v>343</v>
      </c>
      <c r="C96" s="181" t="str">
        <f>Data4!D$289</f>
        <v>-</v>
      </c>
      <c r="D96" s="65">
        <f>F96+NPV(FDN,G96:INDEX(G96:AJ96,PAL))</f>
        <v>0</v>
      </c>
      <c r="E96" s="169">
        <f t="shared" si="27"/>
        <v>0</v>
      </c>
      <c r="F96" s="169">
        <f>IF(ISERROR(Data4!M$289),0,Data4!M$289)</f>
        <v>0</v>
      </c>
      <c r="G96" s="169">
        <f>IF(ISERROR(Data4!N$289),0,Data4!N$289)</f>
        <v>0</v>
      </c>
      <c r="H96" s="169">
        <f>IF(ISERROR(Data4!O$289),0,Data4!O$289)</f>
        <v>0</v>
      </c>
      <c r="I96" s="169">
        <f>IF(ISERROR(Data4!P$289),0,Data4!P$289)</f>
        <v>0</v>
      </c>
      <c r="J96" s="169">
        <f>IF(ISERROR(Data4!Q$289),0,Data4!Q$289)</f>
        <v>0</v>
      </c>
      <c r="K96" s="169">
        <f>IF(ISERROR(Data4!R$289),0,Data4!R$289)</f>
        <v>0</v>
      </c>
      <c r="L96" s="169">
        <f>IF(ISERROR(Data4!S$289),0,Data4!S$289)</f>
        <v>0</v>
      </c>
      <c r="M96" s="169">
        <f>IF(ISERROR(Data4!T$289),0,Data4!T$289)</f>
        <v>0</v>
      </c>
      <c r="N96" s="169">
        <f>IF(ISERROR(Data4!U$289),0,Data4!U$289)</f>
        <v>0</v>
      </c>
      <c r="O96" s="169">
        <f>IF(ISERROR(Data4!V$289),0,Data4!V$289)</f>
        <v>0</v>
      </c>
      <c r="P96" s="169">
        <f>IF(ISERROR(Data4!W$289),0,Data4!W$289)</f>
        <v>0</v>
      </c>
      <c r="Q96" s="169">
        <f>IF(ISERROR(Data4!X$289),0,Data4!X$289)</f>
        <v>0</v>
      </c>
      <c r="R96" s="169">
        <f>IF(ISERROR(Data4!Y$289),0,Data4!Y$289)</f>
        <v>0</v>
      </c>
      <c r="S96" s="169">
        <f>IF(ISERROR(Data4!Z$289),0,Data4!Z$289)</f>
        <v>0</v>
      </c>
      <c r="T96" s="169">
        <f>IF(ISERROR(Data4!AA$289),0,Data4!AA$289)</f>
        <v>0</v>
      </c>
      <c r="U96" s="169">
        <f>IF(ISERROR(Data4!AB$289),0,Data4!AB$289)</f>
        <v>0</v>
      </c>
      <c r="V96" s="169">
        <f>IF(ISERROR(Data4!AC$289),0,Data4!AC$289)</f>
        <v>0</v>
      </c>
      <c r="W96" s="169">
        <f>IF(ISERROR(Data4!AD$289),0,Data4!AD$289)</f>
        <v>0</v>
      </c>
      <c r="X96" s="169">
        <f>IF(ISERROR(Data4!AE$289),0,Data4!AE$289)</f>
        <v>0</v>
      </c>
      <c r="Y96" s="169">
        <f>IF(ISERROR(Data4!AF$289),0,Data4!AF$289)</f>
        <v>0</v>
      </c>
      <c r="Z96" s="169">
        <f>IF(ISERROR(Data4!AG$289),0,Data4!AG$289)</f>
        <v>0</v>
      </c>
      <c r="AA96" s="169">
        <f>IF(ISERROR(Data4!AH$289),0,Data4!AH$289)</f>
        <v>0</v>
      </c>
      <c r="AB96" s="169">
        <f>IF(ISERROR(Data4!AI$289),0,Data4!AI$289)</f>
        <v>0</v>
      </c>
      <c r="AC96" s="169">
        <f>IF(ISERROR(Data4!AJ$289),0,Data4!AJ$289)</f>
        <v>0</v>
      </c>
      <c r="AD96" s="169">
        <f>IF(ISERROR(Data4!AK$289),0,Data4!AK$289)</f>
        <v>0</v>
      </c>
      <c r="AE96" s="169">
        <f>IF(ISERROR(Data4!AL$289),0,Data4!AL$289)</f>
        <v>0</v>
      </c>
      <c r="AF96" s="169">
        <f>IF(ISERROR(Data4!AM$289),0,Data4!AM$289)</f>
        <v>0</v>
      </c>
      <c r="AG96" s="169">
        <f>IF(ISERROR(Data4!AN$289),0,Data4!AN$289)</f>
        <v>0</v>
      </c>
      <c r="AH96" s="169">
        <f>IF(ISERROR(Data4!AO$289),0,Data4!AO$289)</f>
        <v>0</v>
      </c>
      <c r="AI96" s="169">
        <f>IF(ISERROR(Data4!AP$289),0,Data4!AP$289)</f>
        <v>0</v>
      </c>
      <c r="AJ96" s="169">
        <f>IF(ISERROR(Data4!AQ$289),0,Data4!AQ$289)</f>
        <v>0</v>
      </c>
      <c r="AO96" s="3"/>
      <c r="AP96" s="3"/>
    </row>
    <row r="97" spans="2:42" hidden="1">
      <c r="B97" s="66" t="s">
        <v>53</v>
      </c>
      <c r="C97" s="180" t="str">
        <f>IF(Kalba="EN",Data2!C$76,Data2!B$76) &amp; " "&amp; IF(Kalba="EN",Data2!C$77,Data2!B$77)</f>
        <v>SE žala (pasirinkite SE žalos komponentą)</v>
      </c>
      <c r="D97" s="62">
        <f t="shared" ref="D97:AJ97" si="28">ROUND(SUM(D98:D100),0)</f>
        <v>0</v>
      </c>
      <c r="E97" s="62">
        <f t="shared" si="28"/>
        <v>0</v>
      </c>
      <c r="F97" s="62">
        <f t="shared" si="28"/>
        <v>0</v>
      </c>
      <c r="G97" s="62">
        <f t="shared" si="28"/>
        <v>0</v>
      </c>
      <c r="H97" s="62">
        <f t="shared" si="28"/>
        <v>0</v>
      </c>
      <c r="I97" s="62">
        <f t="shared" si="28"/>
        <v>0</v>
      </c>
      <c r="J97" s="62">
        <f t="shared" si="28"/>
        <v>0</v>
      </c>
      <c r="K97" s="62">
        <f t="shared" si="28"/>
        <v>0</v>
      </c>
      <c r="L97" s="62">
        <f t="shared" si="28"/>
        <v>0</v>
      </c>
      <c r="M97" s="62">
        <f t="shared" si="28"/>
        <v>0</v>
      </c>
      <c r="N97" s="62">
        <f t="shared" si="28"/>
        <v>0</v>
      </c>
      <c r="O97" s="62">
        <f t="shared" si="28"/>
        <v>0</v>
      </c>
      <c r="P97" s="62">
        <f t="shared" si="28"/>
        <v>0</v>
      </c>
      <c r="Q97" s="62">
        <f t="shared" si="28"/>
        <v>0</v>
      </c>
      <c r="R97" s="62">
        <f t="shared" si="28"/>
        <v>0</v>
      </c>
      <c r="S97" s="62">
        <f t="shared" si="28"/>
        <v>0</v>
      </c>
      <c r="T97" s="62">
        <f t="shared" si="28"/>
        <v>0</v>
      </c>
      <c r="U97" s="62">
        <f t="shared" si="28"/>
        <v>0</v>
      </c>
      <c r="V97" s="62">
        <f t="shared" si="28"/>
        <v>0</v>
      </c>
      <c r="W97" s="62">
        <f t="shared" si="28"/>
        <v>0</v>
      </c>
      <c r="X97" s="62">
        <f t="shared" si="28"/>
        <v>0</v>
      </c>
      <c r="Y97" s="62">
        <f t="shared" si="28"/>
        <v>0</v>
      </c>
      <c r="Z97" s="62">
        <f t="shared" si="28"/>
        <v>0</v>
      </c>
      <c r="AA97" s="62">
        <f t="shared" si="28"/>
        <v>0</v>
      </c>
      <c r="AB97" s="62">
        <f t="shared" si="28"/>
        <v>0</v>
      </c>
      <c r="AC97" s="62">
        <f t="shared" si="28"/>
        <v>0</v>
      </c>
      <c r="AD97" s="62">
        <f t="shared" si="28"/>
        <v>0</v>
      </c>
      <c r="AE97" s="62">
        <f t="shared" si="28"/>
        <v>0</v>
      </c>
      <c r="AF97" s="62">
        <f t="shared" si="28"/>
        <v>0</v>
      </c>
      <c r="AG97" s="62">
        <f t="shared" si="28"/>
        <v>0</v>
      </c>
      <c r="AH97" s="62">
        <f t="shared" si="28"/>
        <v>0</v>
      </c>
      <c r="AI97" s="62">
        <f t="shared" si="28"/>
        <v>0</v>
      </c>
      <c r="AJ97" s="62">
        <f t="shared" si="28"/>
        <v>0</v>
      </c>
      <c r="AO97" s="3"/>
      <c r="AP97" s="3"/>
    </row>
    <row r="98" spans="2:42" hidden="1">
      <c r="B98" s="199" t="s">
        <v>344</v>
      </c>
      <c r="C98" s="181" t="str">
        <f>Data4!D$291</f>
        <v>-</v>
      </c>
      <c r="D98" s="65">
        <f>F98+NPV(FDN,G98:INDEX(G98:AJ98,PAL))</f>
        <v>0</v>
      </c>
      <c r="E98" s="65">
        <f>SUMIF($F$5:$AJ$5,"&lt;="&amp;PAL,$F98:$AJ98)</f>
        <v>0</v>
      </c>
      <c r="F98" s="169">
        <f>IF(ISERROR(Data4!M$291),0,Data4!M$291)</f>
        <v>0</v>
      </c>
      <c r="G98" s="169">
        <f>IF(ISERROR(Data4!N$291),0,Data4!N$291)</f>
        <v>0</v>
      </c>
      <c r="H98" s="169">
        <f>IF(ISERROR(Data4!O$291),0,Data4!O$291)</f>
        <v>0</v>
      </c>
      <c r="I98" s="169">
        <f>IF(ISERROR(Data4!P$291),0,Data4!P$291)</f>
        <v>0</v>
      </c>
      <c r="J98" s="169">
        <f>IF(ISERROR(Data4!Q$291),0,Data4!Q$291)</f>
        <v>0</v>
      </c>
      <c r="K98" s="169">
        <f>IF(ISERROR(Data4!R$291),0,Data4!R$291)</f>
        <v>0</v>
      </c>
      <c r="L98" s="169">
        <f>IF(ISERROR(Data4!S$291),0,Data4!S$291)</f>
        <v>0</v>
      </c>
      <c r="M98" s="169">
        <f>IF(ISERROR(Data4!T$291),0,Data4!T$291)</f>
        <v>0</v>
      </c>
      <c r="N98" s="169">
        <f>IF(ISERROR(Data4!U$291),0,Data4!U$291)</f>
        <v>0</v>
      </c>
      <c r="O98" s="169">
        <f>IF(ISERROR(Data4!V$291),0,Data4!V$291)</f>
        <v>0</v>
      </c>
      <c r="P98" s="169">
        <f>IF(ISERROR(Data4!W$291),0,Data4!W$291)</f>
        <v>0</v>
      </c>
      <c r="Q98" s="169">
        <f>IF(ISERROR(Data4!X$291),0,Data4!X$291)</f>
        <v>0</v>
      </c>
      <c r="R98" s="169">
        <f>IF(ISERROR(Data4!Y$291),0,Data4!Y$291)</f>
        <v>0</v>
      </c>
      <c r="S98" s="169">
        <f>IF(ISERROR(Data4!Z$291),0,Data4!Z$291)</f>
        <v>0</v>
      </c>
      <c r="T98" s="169">
        <f>IF(ISERROR(Data4!AA$291),0,Data4!AA$291)</f>
        <v>0</v>
      </c>
      <c r="U98" s="169">
        <f>IF(ISERROR(Data4!AB$291),0,Data4!AB$291)</f>
        <v>0</v>
      </c>
      <c r="V98" s="169">
        <f>IF(ISERROR(Data4!AC$291),0,Data4!AC$291)</f>
        <v>0</v>
      </c>
      <c r="W98" s="169">
        <f>IF(ISERROR(Data4!AD$291),0,Data4!AD$291)</f>
        <v>0</v>
      </c>
      <c r="X98" s="169">
        <f>IF(ISERROR(Data4!AE$291),0,Data4!AE$291)</f>
        <v>0</v>
      </c>
      <c r="Y98" s="169">
        <f>IF(ISERROR(Data4!AF$291),0,Data4!AF$291)</f>
        <v>0</v>
      </c>
      <c r="Z98" s="169">
        <f>IF(ISERROR(Data4!AG$291),0,Data4!AG$291)</f>
        <v>0</v>
      </c>
      <c r="AA98" s="169">
        <f>IF(ISERROR(Data4!AH$291),0,Data4!AH$291)</f>
        <v>0</v>
      </c>
      <c r="AB98" s="169">
        <f>IF(ISERROR(Data4!AI$291),0,Data4!AI$291)</f>
        <v>0</v>
      </c>
      <c r="AC98" s="169">
        <f>IF(ISERROR(Data4!AJ$291),0,Data4!AJ$291)</f>
        <v>0</v>
      </c>
      <c r="AD98" s="169">
        <f>IF(ISERROR(Data4!AK$291),0,Data4!AK$291)</f>
        <v>0</v>
      </c>
      <c r="AE98" s="169">
        <f>IF(ISERROR(Data4!AL$291),0,Data4!AL$291)</f>
        <v>0</v>
      </c>
      <c r="AF98" s="169">
        <f>IF(ISERROR(Data4!AM$291),0,Data4!AM$291)</f>
        <v>0</v>
      </c>
      <c r="AG98" s="169">
        <f>IF(ISERROR(Data4!AN$291),0,Data4!AN$291)</f>
        <v>0</v>
      </c>
      <c r="AH98" s="169">
        <f>IF(ISERROR(Data4!AO$291),0,Data4!AO$291)</f>
        <v>0</v>
      </c>
      <c r="AI98" s="169">
        <f>IF(ISERROR(Data4!AP$291),0,Data4!AP$291)</f>
        <v>0</v>
      </c>
      <c r="AJ98" s="169">
        <f>IF(ISERROR(Data4!AQ$291),0,Data4!AQ$291)</f>
        <v>0</v>
      </c>
      <c r="AO98" s="3"/>
      <c r="AP98" s="3"/>
    </row>
    <row r="99" spans="2:42" hidden="1">
      <c r="B99" s="199" t="s">
        <v>345</v>
      </c>
      <c r="C99" s="181" t="str">
        <f>Data4!D$292</f>
        <v>-</v>
      </c>
      <c r="D99" s="65">
        <f>F99+NPV(FDN,G99:INDEX(G99:AJ99,PAL))</f>
        <v>0</v>
      </c>
      <c r="E99" s="65">
        <f>SUMIF($F$5:$AJ$5,"&lt;="&amp;PAL,$F99:$AJ99)</f>
        <v>0</v>
      </c>
      <c r="F99" s="169">
        <f>IF(ISERROR(Data4!M$292),0,Data4!M$292)</f>
        <v>0</v>
      </c>
      <c r="G99" s="169">
        <f>IF(ISERROR(Data4!N$292),0,Data4!N$292)</f>
        <v>0</v>
      </c>
      <c r="H99" s="169">
        <f>IF(ISERROR(Data4!O$292),0,Data4!O$292)</f>
        <v>0</v>
      </c>
      <c r="I99" s="169">
        <f>IF(ISERROR(Data4!P$292),0,Data4!P$292)</f>
        <v>0</v>
      </c>
      <c r="J99" s="169">
        <f>IF(ISERROR(Data4!Q$292),0,Data4!Q$292)</f>
        <v>0</v>
      </c>
      <c r="K99" s="169">
        <f>IF(ISERROR(Data4!R$292),0,Data4!R$292)</f>
        <v>0</v>
      </c>
      <c r="L99" s="169">
        <f>IF(ISERROR(Data4!S$292),0,Data4!S$292)</f>
        <v>0</v>
      </c>
      <c r="M99" s="169">
        <f>IF(ISERROR(Data4!T$292),0,Data4!T$292)</f>
        <v>0</v>
      </c>
      <c r="N99" s="169">
        <f>IF(ISERROR(Data4!U$292),0,Data4!U$292)</f>
        <v>0</v>
      </c>
      <c r="O99" s="169">
        <f>IF(ISERROR(Data4!V$292),0,Data4!V$292)</f>
        <v>0</v>
      </c>
      <c r="P99" s="169">
        <f>IF(ISERROR(Data4!W$292),0,Data4!W$292)</f>
        <v>0</v>
      </c>
      <c r="Q99" s="169">
        <f>IF(ISERROR(Data4!X$292),0,Data4!X$292)</f>
        <v>0</v>
      </c>
      <c r="R99" s="169">
        <f>IF(ISERROR(Data4!Y$292),0,Data4!Y$292)</f>
        <v>0</v>
      </c>
      <c r="S99" s="169">
        <f>IF(ISERROR(Data4!Z$292),0,Data4!Z$292)</f>
        <v>0</v>
      </c>
      <c r="T99" s="169">
        <f>IF(ISERROR(Data4!AA$292),0,Data4!AA$292)</f>
        <v>0</v>
      </c>
      <c r="U99" s="169">
        <f>IF(ISERROR(Data4!AB$292),0,Data4!AB$292)</f>
        <v>0</v>
      </c>
      <c r="V99" s="169">
        <f>IF(ISERROR(Data4!AC$292),0,Data4!AC$292)</f>
        <v>0</v>
      </c>
      <c r="W99" s="169">
        <f>IF(ISERROR(Data4!AD$292),0,Data4!AD$292)</f>
        <v>0</v>
      </c>
      <c r="X99" s="169">
        <f>IF(ISERROR(Data4!AE$292),0,Data4!AE$292)</f>
        <v>0</v>
      </c>
      <c r="Y99" s="169">
        <f>IF(ISERROR(Data4!AF$292),0,Data4!AF$292)</f>
        <v>0</v>
      </c>
      <c r="Z99" s="169">
        <f>IF(ISERROR(Data4!AG$292),0,Data4!AG$292)</f>
        <v>0</v>
      </c>
      <c r="AA99" s="169">
        <f>IF(ISERROR(Data4!AH$292),0,Data4!AH$292)</f>
        <v>0</v>
      </c>
      <c r="AB99" s="169">
        <f>IF(ISERROR(Data4!AI$292),0,Data4!AI$292)</f>
        <v>0</v>
      </c>
      <c r="AC99" s="169">
        <f>IF(ISERROR(Data4!AJ$292),0,Data4!AJ$292)</f>
        <v>0</v>
      </c>
      <c r="AD99" s="169">
        <f>IF(ISERROR(Data4!AK$292),0,Data4!AK$292)</f>
        <v>0</v>
      </c>
      <c r="AE99" s="169">
        <f>IF(ISERROR(Data4!AL$292),0,Data4!AL$292)</f>
        <v>0</v>
      </c>
      <c r="AF99" s="169">
        <f>IF(ISERROR(Data4!AM$292),0,Data4!AM$292)</f>
        <v>0</v>
      </c>
      <c r="AG99" s="169">
        <f>IF(ISERROR(Data4!AN$292),0,Data4!AN$292)</f>
        <v>0</v>
      </c>
      <c r="AH99" s="169">
        <f>IF(ISERROR(Data4!AO$292),0,Data4!AO$292)</f>
        <v>0</v>
      </c>
      <c r="AI99" s="169">
        <f>IF(ISERROR(Data4!AP$292),0,Data4!AP$292)</f>
        <v>0</v>
      </c>
      <c r="AJ99" s="169">
        <f>IF(ISERROR(Data4!AQ$292),0,Data4!AQ$292)</f>
        <v>0</v>
      </c>
      <c r="AO99" s="3"/>
      <c r="AP99" s="3"/>
    </row>
    <row r="100" spans="2:42" hidden="1">
      <c r="B100" s="199" t="s">
        <v>346</v>
      </c>
      <c r="C100" s="181" t="str">
        <f>Data4!D$293</f>
        <v>-</v>
      </c>
      <c r="D100" s="65">
        <f>F100+NPV(FDN,G100:INDEX(G100:AJ100,PAL))</f>
        <v>0</v>
      </c>
      <c r="E100" s="65">
        <f>SUMIF($F$5:$AJ$5,"&lt;="&amp;PAL,$F100:$AJ100)</f>
        <v>0</v>
      </c>
      <c r="F100" s="169">
        <f>IF(ISERROR(Data4!M$293),0,Data4!M$293)</f>
        <v>0</v>
      </c>
      <c r="G100" s="169">
        <f>IF(ISERROR(Data4!N$293),0,Data4!N$293)</f>
        <v>0</v>
      </c>
      <c r="H100" s="169">
        <f>IF(ISERROR(Data4!O$293),0,Data4!O$293)</f>
        <v>0</v>
      </c>
      <c r="I100" s="169">
        <f>IF(ISERROR(Data4!P$293),0,Data4!P$293)</f>
        <v>0</v>
      </c>
      <c r="J100" s="169">
        <f>IF(ISERROR(Data4!Q$293),0,Data4!Q$293)</f>
        <v>0</v>
      </c>
      <c r="K100" s="169">
        <f>IF(ISERROR(Data4!R$293),0,Data4!R$293)</f>
        <v>0</v>
      </c>
      <c r="L100" s="169">
        <f>IF(ISERROR(Data4!S$293),0,Data4!S$293)</f>
        <v>0</v>
      </c>
      <c r="M100" s="169">
        <f>IF(ISERROR(Data4!T$293),0,Data4!T$293)</f>
        <v>0</v>
      </c>
      <c r="N100" s="169">
        <f>IF(ISERROR(Data4!U$293),0,Data4!U$293)</f>
        <v>0</v>
      </c>
      <c r="O100" s="169">
        <f>IF(ISERROR(Data4!V$293),0,Data4!V$293)</f>
        <v>0</v>
      </c>
      <c r="P100" s="169">
        <f>IF(ISERROR(Data4!W$293),0,Data4!W$293)</f>
        <v>0</v>
      </c>
      <c r="Q100" s="169">
        <f>IF(ISERROR(Data4!X$293),0,Data4!X$293)</f>
        <v>0</v>
      </c>
      <c r="R100" s="169">
        <f>IF(ISERROR(Data4!Y$293),0,Data4!Y$293)</f>
        <v>0</v>
      </c>
      <c r="S100" s="169">
        <f>IF(ISERROR(Data4!Z$293),0,Data4!Z$293)</f>
        <v>0</v>
      </c>
      <c r="T100" s="169">
        <f>IF(ISERROR(Data4!AA$293),0,Data4!AA$293)</f>
        <v>0</v>
      </c>
      <c r="U100" s="169">
        <f>IF(ISERROR(Data4!AB$293),0,Data4!AB$293)</f>
        <v>0</v>
      </c>
      <c r="V100" s="169">
        <f>IF(ISERROR(Data4!AC$293),0,Data4!AC$293)</f>
        <v>0</v>
      </c>
      <c r="W100" s="169">
        <f>IF(ISERROR(Data4!AD$293),0,Data4!AD$293)</f>
        <v>0</v>
      </c>
      <c r="X100" s="169">
        <f>IF(ISERROR(Data4!AE$293),0,Data4!AE$293)</f>
        <v>0</v>
      </c>
      <c r="Y100" s="169">
        <f>IF(ISERROR(Data4!AF$293),0,Data4!AF$293)</f>
        <v>0</v>
      </c>
      <c r="Z100" s="169">
        <f>IF(ISERROR(Data4!AG$293),0,Data4!AG$293)</f>
        <v>0</v>
      </c>
      <c r="AA100" s="169">
        <f>IF(ISERROR(Data4!AH$293),0,Data4!AH$293)</f>
        <v>0</v>
      </c>
      <c r="AB100" s="169">
        <f>IF(ISERROR(Data4!AI$293),0,Data4!AI$293)</f>
        <v>0</v>
      </c>
      <c r="AC100" s="169">
        <f>IF(ISERROR(Data4!AJ$293),0,Data4!AJ$293)</f>
        <v>0</v>
      </c>
      <c r="AD100" s="169">
        <f>IF(ISERROR(Data4!AK$293),0,Data4!AK$293)</f>
        <v>0</v>
      </c>
      <c r="AE100" s="169">
        <f>IF(ISERROR(Data4!AL$293),0,Data4!AL$293)</f>
        <v>0</v>
      </c>
      <c r="AF100" s="169">
        <f>IF(ISERROR(Data4!AM$293),0,Data4!AM$293)</f>
        <v>0</v>
      </c>
      <c r="AG100" s="169">
        <f>IF(ISERROR(Data4!AN$293),0,Data4!AN$293)</f>
        <v>0</v>
      </c>
      <c r="AH100" s="169">
        <f>IF(ISERROR(Data4!AO$293),0,Data4!AO$293)</f>
        <v>0</v>
      </c>
      <c r="AI100" s="169">
        <f>IF(ISERROR(Data4!AP$293),0,Data4!AP$293)</f>
        <v>0</v>
      </c>
      <c r="AJ100" s="169">
        <f>IF(ISERROR(Data4!AQ$293),0,Data4!AQ$293)</f>
        <v>0</v>
      </c>
      <c r="AO100" s="3"/>
      <c r="AP100" s="3"/>
    </row>
  </sheetData>
  <sheetProtection algorithmName="SHA-512" hashValue="1JXSiSynHpRg7Q0l7b4GGxnR9Dp/fP+qZv/TwGFIyHyFgHgN/t3txhGUTM25ia2upsiyRkganz7CDc0zLJWh6g==" saltValue="ZexJ5yhHmzc00QDQRxRRqw==" spinCount="100000" sheet="1" objects="1" scenarios="1"/>
  <mergeCells count="5">
    <mergeCell ref="B86:C86"/>
    <mergeCell ref="C2:E2"/>
    <mergeCell ref="C3:E3"/>
    <mergeCell ref="C4:E4"/>
    <mergeCell ref="AP4:AY4"/>
  </mergeCells>
  <conditionalFormatting sqref="B7:C48 B56:C56 B49:B55 B57:B59">
    <cfRule type="expression" dxfId="146" priority="4" stopIfTrue="1">
      <formula>$AO7=1</formula>
    </cfRule>
  </conditionalFormatting>
  <conditionalFormatting sqref="C4:E4">
    <cfRule type="expression" dxfId="145" priority="3" stopIfTrue="1">
      <formula>LEN($C$4)&gt;0</formula>
    </cfRule>
  </conditionalFormatting>
  <conditionalFormatting sqref="B88:C100">
    <cfRule type="expression" dxfId="144" priority="5" stopIfTrue="1">
      <formula>#REF!=1</formula>
    </cfRule>
  </conditionalFormatting>
  <conditionalFormatting sqref="C57:C59">
    <cfRule type="expression" dxfId="143" priority="1" stopIfTrue="1">
      <formula>$AO57=1</formula>
    </cfRule>
  </conditionalFormatting>
  <dataValidations xWindow="520" yWindow="609" count="2">
    <dataValidation type="decimal" allowBlank="1" showInputMessage="1" showErrorMessage="1" sqref="F18:AJ20 F23:AJ29 F33:AJ33 F37:AJ40 F42:AJ43 F45:AJ46 F8:AJ16 F90:AJ96 F49:AJ55 F98:AJ100 F57:AJ59">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F3DCD842-8248-4621-A3E8-8868FD0A9D10}">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20" yWindow="609" count="2">
        <x14:dataValidation type="list" allowBlank="1" showInputMessage="1" showErrorMessage="1" prompt="Prašome naudos komponentą pasirinkti iš siūlomo sąrašo. Jeigu sąrašas tusčias, jūs jau esate pasirinkę visus galimus naudos kompentus.">
          <x14:formula1>
            <xm:f>IF(Data0!$EC$2&lt;&gt;"",OFFSET(Data0!$EC$1,INDEX( MATCH(1,(--(Data0!$EC$2:$EC$61&lt;&gt;"")),0),1),0,SUMPRODUCT(--(LEN(Data0!$EC$2:$EC$61)&gt;0)),1),OFFSET(Data0!$EC$2,INDEX( MATCH(1,(--(Data0!$EC$3:$EC$61&lt;&gt;"")),0),1),0,SUMPRODUCT(--(LEN(Data0!$EC$3:$EC$61)&gt;0)),1))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IF(Data0!$EE$2&lt;&gt;"",OFFSET(Data0!$EE$1,INDEX( MATCH(1,(--(Data0!$EE$2:$EE$61&lt;&gt;"")),0),1),0,SUMPRODUCT(--(LEN(Data0!$EE$2:$EE$61)&gt;0)),1),OFFSET(Data0!$EE$2,INDEX( MATCH(1,(--(Data0!$EE$3:$EE$61&lt;&gt;"")),0),1),0,SUMPRODUCT(--(LEN(Data0!$EE$3:$EE$61)&gt;0)),1))</xm:f>
          </x14:formula1>
          <xm:sqref>C57:C59</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0">
    <tabColor rgb="FFC864C8"/>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E6" sqref="E6"/>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6" customWidth="1"/>
    <col min="32" max="36" width="12.7109375" style="26" hidden="1" customWidth="1"/>
    <col min="37" max="37" width="1.28515625" style="3" customWidth="1"/>
    <col min="38" max="39" width="9.140625" style="3" hidden="1" customWidth="1"/>
    <col min="40" max="40" width="20.28515625" style="3" hidden="1" customWidth="1"/>
    <col min="41" max="41" width="27.5703125" style="26" hidden="1" customWidth="1"/>
    <col min="42" max="42" width="9.140625" style="52"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6"/>
      <c r="AW1" s="26"/>
      <c r="AX1" s="26"/>
      <c r="AY1" s="26"/>
      <c r="AZ1" s="26"/>
      <c r="BA1" s="26"/>
      <c r="BB1" s="26"/>
      <c r="BC1" s="26"/>
    </row>
    <row r="2" spans="2:55" ht="27.75" customHeight="1">
      <c r="B2" s="164"/>
      <c r="C2" s="929" t="str">
        <f>UPPER('1'!O36)&amp;"
"&amp;UPPER('1'!O37)</f>
        <v xml:space="preserve">PAPILDOMAS INVESTAVIMO OBJEKTAS (D)
</v>
      </c>
      <c r="D2" s="929"/>
      <c r="E2" s="929"/>
    </row>
    <row r="3" spans="2:55" ht="26.25" customHeight="1" thickBot="1">
      <c r="B3" s="165"/>
      <c r="C3" s="930" t="str">
        <f>"Alternatyva """&amp;Data0!O22&amp;""""</f>
        <v>Alternatyva ""</v>
      </c>
      <c r="D3" s="930"/>
      <c r="E3" s="930"/>
      <c r="G3" s="2"/>
    </row>
    <row r="4" spans="2:55" ht="26.25" customHeight="1">
      <c r="B4" s="53"/>
      <c r="C4" s="932" t="str">
        <f ca="1">IF(ISERROR(AZ6),"",AZ6)</f>
        <v/>
      </c>
      <c r="D4" s="932"/>
      <c r="E4" s="932"/>
      <c r="G4" s="2"/>
      <c r="AM4" s="384" t="s">
        <v>607</v>
      </c>
      <c r="AN4" s="514" t="s">
        <v>967</v>
      </c>
      <c r="AO4" s="386" t="s">
        <v>382</v>
      </c>
      <c r="AP4" s="927" t="s">
        <v>376</v>
      </c>
      <c r="AQ4" s="927"/>
      <c r="AR4" s="927"/>
      <c r="AS4" s="927"/>
      <c r="AT4" s="927"/>
      <c r="AU4" s="927"/>
      <c r="AV4" s="927"/>
      <c r="AW4" s="927"/>
      <c r="AX4" s="927"/>
      <c r="AY4" s="928"/>
      <c r="AZ4" s="385" t="s">
        <v>378</v>
      </c>
    </row>
    <row r="5" spans="2:55">
      <c r="B5" s="54" t="str">
        <f>IF(Kalba="EN",Data2!C30,Data2!B30)</f>
        <v>Projekto įgyvendinimo metai</v>
      </c>
      <c r="C5" s="55"/>
      <c r="D5" s="56" t="s">
        <v>331</v>
      </c>
      <c r="E5" s="57"/>
      <c r="F5" s="58">
        <f>Data4!M1</f>
        <v>0</v>
      </c>
      <c r="G5" s="58">
        <f>Data4!N1</f>
        <v>1</v>
      </c>
      <c r="H5" s="58">
        <f>Data4!O1</f>
        <v>2</v>
      </c>
      <c r="I5" s="58">
        <f>Data4!P1</f>
        <v>3</v>
      </c>
      <c r="J5" s="58">
        <f>Data4!Q1</f>
        <v>4</v>
      </c>
      <c r="K5" s="58">
        <f>Data4!R1</f>
        <v>5</v>
      </c>
      <c r="L5" s="58">
        <f>Data4!S1</f>
        <v>6</v>
      </c>
      <c r="M5" s="58">
        <f>Data4!T1</f>
        <v>7</v>
      </c>
      <c r="N5" s="58">
        <f>Data4!U1</f>
        <v>8</v>
      </c>
      <c r="O5" s="58">
        <f>Data4!V1</f>
        <v>9</v>
      </c>
      <c r="P5" s="58">
        <f>Data4!W1</f>
        <v>10</v>
      </c>
      <c r="Q5" s="58">
        <f>Data4!X1</f>
        <v>11</v>
      </c>
      <c r="R5" s="58">
        <f>Data4!Y1</f>
        <v>12</v>
      </c>
      <c r="S5" s="58">
        <f>Data4!Z1</f>
        <v>13</v>
      </c>
      <c r="T5" s="58">
        <f>Data4!AA1</f>
        <v>14</v>
      </c>
      <c r="U5" s="58">
        <f>Data4!AB1</f>
        <v>15</v>
      </c>
      <c r="V5" s="58">
        <f>Data4!AC1</f>
        <v>16</v>
      </c>
      <c r="W5" s="58">
        <f>Data4!AD1</f>
        <v>17</v>
      </c>
      <c r="X5" s="58">
        <f>Data4!AE1</f>
        <v>18</v>
      </c>
      <c r="Y5" s="58">
        <f>Data4!AF1</f>
        <v>19</v>
      </c>
      <c r="Z5" s="58">
        <f>Data4!AG1</f>
        <v>20</v>
      </c>
      <c r="AA5" s="58">
        <f>Data4!AH1</f>
        <v>21</v>
      </c>
      <c r="AB5" s="58">
        <f>Data4!AI1</f>
        <v>22</v>
      </c>
      <c r="AC5" s="58">
        <f>Data4!AJ1</f>
        <v>23</v>
      </c>
      <c r="AD5" s="58">
        <f>Data4!AK1</f>
        <v>24</v>
      </c>
      <c r="AE5" s="58">
        <f>Data4!AL1</f>
        <v>25</v>
      </c>
      <c r="AF5" s="58">
        <f>Data4!AM1</f>
        <v>26</v>
      </c>
      <c r="AG5" s="58">
        <f>Data4!AN1</f>
        <v>27</v>
      </c>
      <c r="AH5" s="58">
        <f>Data4!AO1</f>
        <v>28</v>
      </c>
      <c r="AI5" s="58">
        <f>Data4!AP1</f>
        <v>29</v>
      </c>
      <c r="AJ5" s="58">
        <f>Data4!AQ1</f>
        <v>30</v>
      </c>
      <c r="AM5" s="381"/>
      <c r="AN5" s="513"/>
      <c r="AO5" s="387"/>
      <c r="AP5" s="59">
        <v>1</v>
      </c>
      <c r="AQ5" s="59">
        <v>2</v>
      </c>
      <c r="AR5" s="59">
        <v>3</v>
      </c>
      <c r="AS5" s="59">
        <v>4</v>
      </c>
      <c r="AT5" s="59">
        <v>5</v>
      </c>
      <c r="AU5" s="59">
        <v>6</v>
      </c>
      <c r="AV5" s="59">
        <v>7</v>
      </c>
      <c r="AW5" s="59">
        <v>8</v>
      </c>
      <c r="AX5" s="59">
        <v>9</v>
      </c>
      <c r="AY5" s="388">
        <v>10</v>
      </c>
      <c r="AZ5" s="379" t="str">
        <f ca="1">IF(MAX(AP6:AY6)=0,"",INDEX(AP5:AY5,1,MATCH(MAX(AP6:AY6),AP6:AY6,0)))</f>
        <v/>
      </c>
    </row>
    <row r="6" spans="2:55">
      <c r="B6" s="54" t="str">
        <f>IF(Kalba="EN",Data2!C31,Data2!B31)</f>
        <v>Projekto biudžeto eilutė / Projekto įgyvendinimo kalendoriniai metai</v>
      </c>
      <c r="C6" s="55"/>
      <c r="D6" s="60" t="s">
        <v>383</v>
      </c>
      <c r="E6" s="60" t="s">
        <v>1482</v>
      </c>
      <c r="F6" s="58">
        <f>Data4!M2</f>
        <v>2017</v>
      </c>
      <c r="G6" s="58">
        <f>Data4!N2</f>
        <v>2018</v>
      </c>
      <c r="H6" s="58">
        <f>Data4!O2</f>
        <v>2019</v>
      </c>
      <c r="I6" s="58">
        <f>Data4!P2</f>
        <v>2020</v>
      </c>
      <c r="J6" s="58">
        <f>Data4!Q2</f>
        <v>2021</v>
      </c>
      <c r="K6" s="58">
        <f>Data4!R2</f>
        <v>2022</v>
      </c>
      <c r="L6" s="58">
        <f>Data4!S2</f>
        <v>2023</v>
      </c>
      <c r="M6" s="58">
        <f>Data4!T2</f>
        <v>2024</v>
      </c>
      <c r="N6" s="58">
        <f>Data4!U2</f>
        <v>2025</v>
      </c>
      <c r="O6" s="58">
        <f>Data4!V2</f>
        <v>2026</v>
      </c>
      <c r="P6" s="58">
        <f>Data4!W2</f>
        <v>2027</v>
      </c>
      <c r="Q6" s="58">
        <f>Data4!X2</f>
        <v>2028</v>
      </c>
      <c r="R6" s="58">
        <f>Data4!Y2</f>
        <v>2029</v>
      </c>
      <c r="S6" s="58">
        <f>Data4!Z2</f>
        <v>2030</v>
      </c>
      <c r="T6" s="58">
        <f>Data4!AA2</f>
        <v>2031</v>
      </c>
      <c r="U6" s="58">
        <f>Data4!AB2</f>
        <v>2032</v>
      </c>
      <c r="V6" s="58">
        <f>Data4!AC2</f>
        <v>2033</v>
      </c>
      <c r="W6" s="58">
        <f>Data4!AD2</f>
        <v>2034</v>
      </c>
      <c r="X6" s="58">
        <f>Data4!AE2</f>
        <v>2035</v>
      </c>
      <c r="Y6" s="58">
        <f>Data4!AF2</f>
        <v>2036</v>
      </c>
      <c r="Z6" s="58">
        <f>Data4!AG2</f>
        <v>2037</v>
      </c>
      <c r="AA6" s="58">
        <f>Data4!AH2</f>
        <v>2038</v>
      </c>
      <c r="AB6" s="58">
        <f>Data4!AI2</f>
        <v>2039</v>
      </c>
      <c r="AC6" s="58">
        <f>Data4!AJ2</f>
        <v>2040</v>
      </c>
      <c r="AD6" s="58">
        <f>Data4!AK2</f>
        <v>2041</v>
      </c>
      <c r="AE6" s="58">
        <f>Data4!AL2</f>
        <v>2042</v>
      </c>
      <c r="AF6" s="58">
        <f>Data4!AM2</f>
        <v>2043</v>
      </c>
      <c r="AG6" s="58">
        <f>Data4!AN2</f>
        <v>2044</v>
      </c>
      <c r="AH6" s="58">
        <f>Data4!AO2</f>
        <v>2045</v>
      </c>
      <c r="AI6" s="58">
        <f>Data4!AP2</f>
        <v>2046</v>
      </c>
      <c r="AJ6" s="58">
        <f>Data4!AQ2</f>
        <v>2047</v>
      </c>
      <c r="AM6" s="381"/>
      <c r="AN6" s="513"/>
      <c r="AO6" s="387"/>
      <c r="AP6" s="59">
        <f t="shared" ref="AP6:AY6" si="0">COUNTIF(AP$7:AP$59,"Klaida")</f>
        <v>0</v>
      </c>
      <c r="AQ6" s="59">
        <f t="shared" ca="1" si="0"/>
        <v>0</v>
      </c>
      <c r="AR6" s="59">
        <f t="shared" si="0"/>
        <v>0</v>
      </c>
      <c r="AS6" s="59">
        <f t="shared" si="0"/>
        <v>0</v>
      </c>
      <c r="AT6" s="59">
        <f t="shared" si="0"/>
        <v>0</v>
      </c>
      <c r="AU6" s="59">
        <f t="shared" si="0"/>
        <v>0</v>
      </c>
      <c r="AV6" s="59">
        <f t="shared" si="0"/>
        <v>0</v>
      </c>
      <c r="AW6" s="59">
        <f t="shared" si="0"/>
        <v>0</v>
      </c>
      <c r="AX6" s="59">
        <f t="shared" si="0"/>
        <v>0</v>
      </c>
      <c r="AY6" s="388">
        <f t="shared" si="0"/>
        <v>0</v>
      </c>
      <c r="AZ6" s="3" t="e">
        <f ca="1">VLOOKUP(AZ5,Klaidu_pranesimai,2,FALSE)</f>
        <v>#N/A</v>
      </c>
    </row>
    <row r="7" spans="2:55" s="61" customFormat="1">
      <c r="B7" s="5" t="s">
        <v>6</v>
      </c>
      <c r="C7" s="5" t="str">
        <f>IF(Kalba="EN",Data2!C32,Data2!B32)</f>
        <v>Alternatyvos investicijos, iš viso</v>
      </c>
      <c r="D7" s="62">
        <f>ROUND(SUM(D8:D15),0)</f>
        <v>0</v>
      </c>
      <c r="E7" s="62">
        <f>ROUND(SUM(E8:E15),0)</f>
        <v>0</v>
      </c>
      <c r="F7" s="62">
        <f>ROUND(SUM(F8:F15),0)</f>
        <v>0</v>
      </c>
      <c r="G7" s="62">
        <f t="shared" ref="G7:AJ7" si="1">ROUND(SUM(G8:G15),0)</f>
        <v>0</v>
      </c>
      <c r="H7" s="62">
        <f t="shared" si="1"/>
        <v>0</v>
      </c>
      <c r="I7" s="62">
        <f t="shared" si="1"/>
        <v>0</v>
      </c>
      <c r="J7" s="62">
        <f t="shared" si="1"/>
        <v>0</v>
      </c>
      <c r="K7" s="62">
        <f t="shared" si="1"/>
        <v>0</v>
      </c>
      <c r="L7" s="62">
        <f t="shared" si="1"/>
        <v>0</v>
      </c>
      <c r="M7" s="62">
        <f t="shared" si="1"/>
        <v>0</v>
      </c>
      <c r="N7" s="62">
        <f t="shared" si="1"/>
        <v>0</v>
      </c>
      <c r="O7" s="62">
        <f t="shared" si="1"/>
        <v>0</v>
      </c>
      <c r="P7" s="62">
        <f t="shared" si="1"/>
        <v>0</v>
      </c>
      <c r="Q7" s="62">
        <f t="shared" si="1"/>
        <v>0</v>
      </c>
      <c r="R7" s="62">
        <f t="shared" si="1"/>
        <v>0</v>
      </c>
      <c r="S7" s="62">
        <f t="shared" si="1"/>
        <v>0</v>
      </c>
      <c r="T7" s="62">
        <f t="shared" si="1"/>
        <v>0</v>
      </c>
      <c r="U7" s="62">
        <f t="shared" si="1"/>
        <v>0</v>
      </c>
      <c r="V7" s="62">
        <f t="shared" si="1"/>
        <v>0</v>
      </c>
      <c r="W7" s="62">
        <f t="shared" si="1"/>
        <v>0</v>
      </c>
      <c r="X7" s="62">
        <f t="shared" si="1"/>
        <v>0</v>
      </c>
      <c r="Y7" s="62">
        <f t="shared" si="1"/>
        <v>0</v>
      </c>
      <c r="Z7" s="62">
        <f t="shared" si="1"/>
        <v>0</v>
      </c>
      <c r="AA7" s="62">
        <f t="shared" si="1"/>
        <v>0</v>
      </c>
      <c r="AB7" s="62">
        <f t="shared" si="1"/>
        <v>0</v>
      </c>
      <c r="AC7" s="62">
        <f t="shared" si="1"/>
        <v>0</v>
      </c>
      <c r="AD7" s="62">
        <f t="shared" si="1"/>
        <v>0</v>
      </c>
      <c r="AE7" s="62">
        <f t="shared" si="1"/>
        <v>0</v>
      </c>
      <c r="AF7" s="62">
        <f t="shared" si="1"/>
        <v>0</v>
      </c>
      <c r="AG7" s="62">
        <f t="shared" si="1"/>
        <v>0</v>
      </c>
      <c r="AH7" s="62">
        <f t="shared" si="1"/>
        <v>0</v>
      </c>
      <c r="AI7" s="62">
        <f t="shared" si="1"/>
        <v>0</v>
      </c>
      <c r="AJ7" s="62">
        <f t="shared" si="1"/>
        <v>0</v>
      </c>
      <c r="AM7" s="382">
        <f>ROUND(SUM(AM8:AM15),0)</f>
        <v>0</v>
      </c>
      <c r="AN7" s="382">
        <f>ROUND(SUM(AN8:AN15),0)</f>
        <v>0</v>
      </c>
      <c r="AO7" s="389"/>
      <c r="AP7" s="63"/>
      <c r="AQ7" s="63"/>
      <c r="AR7" s="63"/>
      <c r="AS7" s="63"/>
      <c r="AT7" s="63"/>
      <c r="AU7" s="63"/>
      <c r="AV7" s="63"/>
      <c r="AW7" s="63"/>
      <c r="AX7" s="63"/>
      <c r="AY7" s="390"/>
    </row>
    <row r="8" spans="2:55">
      <c r="B8" s="64" t="s">
        <v>7</v>
      </c>
      <c r="C8" s="4" t="str">
        <f>IF(Kalba="EN",Data2!C33,Data2!B33)</f>
        <v>Žemė</v>
      </c>
      <c r="D8" s="65">
        <f>F8+NPV(FDN,G8:INDEX(G8:AJ8,PAL))</f>
        <v>0</v>
      </c>
      <c r="E8" s="65">
        <f t="shared" ref="E8:E16" si="2">SUMIF($F$5:$AJ$5,"&lt;="&amp;PAL,$F8:$AJ8)</f>
        <v>0</v>
      </c>
      <c r="F8" s="78">
        <v>0</v>
      </c>
      <c r="G8" s="78">
        <v>0</v>
      </c>
      <c r="H8" s="78">
        <v>0</v>
      </c>
      <c r="I8" s="78">
        <v>0</v>
      </c>
      <c r="J8" s="78">
        <v>0</v>
      </c>
      <c r="K8" s="78">
        <v>0</v>
      </c>
      <c r="L8" s="78">
        <v>0</v>
      </c>
      <c r="M8" s="78">
        <v>0</v>
      </c>
      <c r="N8" s="78">
        <v>0</v>
      </c>
      <c r="O8" s="78">
        <v>0</v>
      </c>
      <c r="P8" s="78">
        <v>0</v>
      </c>
      <c r="Q8" s="78">
        <v>0</v>
      </c>
      <c r="R8" s="78">
        <v>0</v>
      </c>
      <c r="S8" s="78">
        <v>0</v>
      </c>
      <c r="T8" s="78">
        <v>0</v>
      </c>
      <c r="U8" s="78">
        <v>0</v>
      </c>
      <c r="V8" s="78">
        <v>0</v>
      </c>
      <c r="W8" s="78">
        <v>0</v>
      </c>
      <c r="X8" s="78">
        <v>0</v>
      </c>
      <c r="Y8" s="78">
        <v>0</v>
      </c>
      <c r="Z8" s="78">
        <v>0</v>
      </c>
      <c r="AA8" s="78">
        <v>0</v>
      </c>
      <c r="AB8" s="78">
        <v>0</v>
      </c>
      <c r="AC8" s="78">
        <v>0</v>
      </c>
      <c r="AD8" s="78">
        <v>0</v>
      </c>
      <c r="AE8" s="78">
        <v>0</v>
      </c>
      <c r="AF8" s="78">
        <v>0</v>
      </c>
      <c r="AG8" s="78">
        <v>0</v>
      </c>
      <c r="AH8" s="78">
        <v>0</v>
      </c>
      <c r="AI8" s="78">
        <v>0</v>
      </c>
      <c r="AJ8" s="78">
        <v>0</v>
      </c>
      <c r="AM8" s="383">
        <f>F8+NPV(SDN,G8:INDEX(G8:AJ8,PAL))</f>
        <v>0</v>
      </c>
      <c r="AN8" s="415">
        <f>IFERROR(SUMPRODUCT(F8+NPV(SDN,G8:INDEX(G8:AJ8,PAL)),Data1!D3),0)</f>
        <v>0</v>
      </c>
      <c r="AO8" s="387">
        <f t="shared" ref="AO8:AO20" si="3">IF(COUNTIF(AP8:AY8,"Klaida")&gt;0,1,0)</f>
        <v>0</v>
      </c>
      <c r="AP8" s="59">
        <f>IF(COUNT(F8:INDEX(F8:AJ8,PAL+1))&lt;&gt;PAL+1,"Klaida",0)</f>
        <v>0</v>
      </c>
      <c r="AQ8" s="59"/>
      <c r="AR8" s="59"/>
      <c r="AS8" s="59"/>
      <c r="AT8" s="59"/>
      <c r="AU8" s="59"/>
      <c r="AV8" s="59"/>
      <c r="AW8" s="59"/>
      <c r="AX8" s="59"/>
      <c r="AY8" s="388"/>
    </row>
    <row r="9" spans="2:55">
      <c r="B9" s="64" t="s">
        <v>9</v>
      </c>
      <c r="C9" s="4" t="str">
        <f>IF(Kalba="EN",Data2!C34,Data2!B34)</f>
        <v>Nekilnojamasis turtas</v>
      </c>
      <c r="D9" s="65">
        <f>F9+NPV(FDN,G9:INDEX(G9:AJ9,PAL))</f>
        <v>0</v>
      </c>
      <c r="E9" s="65">
        <f t="shared" si="2"/>
        <v>0</v>
      </c>
      <c r="F9" s="78">
        <v>0</v>
      </c>
      <c r="G9" s="78">
        <v>0</v>
      </c>
      <c r="H9" s="78">
        <v>0</v>
      </c>
      <c r="I9" s="78">
        <v>0</v>
      </c>
      <c r="J9" s="78">
        <v>0</v>
      </c>
      <c r="K9" s="78">
        <v>0</v>
      </c>
      <c r="L9" s="78">
        <v>0</v>
      </c>
      <c r="M9" s="78">
        <v>0</v>
      </c>
      <c r="N9" s="78">
        <v>0</v>
      </c>
      <c r="O9" s="78">
        <v>0</v>
      </c>
      <c r="P9" s="78">
        <v>0</v>
      </c>
      <c r="Q9" s="78">
        <v>0</v>
      </c>
      <c r="R9" s="78">
        <v>0</v>
      </c>
      <c r="S9" s="78">
        <v>0</v>
      </c>
      <c r="T9" s="78">
        <v>0</v>
      </c>
      <c r="U9" s="78">
        <v>0</v>
      </c>
      <c r="V9" s="78">
        <v>0</v>
      </c>
      <c r="W9" s="78">
        <v>0</v>
      </c>
      <c r="X9" s="78">
        <v>0</v>
      </c>
      <c r="Y9" s="78">
        <v>0</v>
      </c>
      <c r="Z9" s="78">
        <v>0</v>
      </c>
      <c r="AA9" s="78">
        <v>0</v>
      </c>
      <c r="AB9" s="78">
        <v>0</v>
      </c>
      <c r="AC9" s="78">
        <v>0</v>
      </c>
      <c r="AD9" s="78">
        <v>0</v>
      </c>
      <c r="AE9" s="78">
        <v>0</v>
      </c>
      <c r="AF9" s="78">
        <v>0</v>
      </c>
      <c r="AG9" s="78">
        <v>0</v>
      </c>
      <c r="AH9" s="78">
        <v>0</v>
      </c>
      <c r="AI9" s="78">
        <v>0</v>
      </c>
      <c r="AJ9" s="78">
        <v>0</v>
      </c>
      <c r="AM9" s="383">
        <f>F9+NPV(SDN,G9:INDEX(G9:AJ9,PAL))</f>
        <v>0</v>
      </c>
      <c r="AN9" s="415">
        <f>IFERROR(SUMPRODUCT(F9+NPV(SDN,G9:INDEX(G9:AJ9,PAL)),Data1!D4),0)</f>
        <v>0</v>
      </c>
      <c r="AO9" s="387">
        <f t="shared" si="3"/>
        <v>0</v>
      </c>
      <c r="AP9" s="59">
        <f>IF(COUNT(F9:INDEX(F9:AJ9,PAL+1))&lt;&gt;PAL+1,"Klaida",0)</f>
        <v>0</v>
      </c>
      <c r="AQ9" s="59"/>
      <c r="AR9" s="59"/>
      <c r="AS9" s="59"/>
      <c r="AT9" s="59"/>
      <c r="AU9" s="59"/>
      <c r="AV9" s="59"/>
      <c r="AW9" s="59"/>
      <c r="AX9" s="59"/>
      <c r="AY9" s="388"/>
    </row>
    <row r="10" spans="2:55">
      <c r="B10" s="64" t="s">
        <v>11</v>
      </c>
      <c r="C10" s="4" t="str">
        <f>IF(Kalba="EN",Data2!C35,Data2!B35)</f>
        <v>Statyba, rekonstravimas, kapitalinis remontas ir kiti darbai</v>
      </c>
      <c r="D10" s="65">
        <f>F10+NPV(FDN,G10:INDEX(G10:AJ10,PAL))</f>
        <v>0</v>
      </c>
      <c r="E10" s="65">
        <f t="shared" si="2"/>
        <v>0</v>
      </c>
      <c r="F10" s="78">
        <v>0</v>
      </c>
      <c r="G10" s="78">
        <v>0</v>
      </c>
      <c r="H10" s="78">
        <v>0</v>
      </c>
      <c r="I10" s="78">
        <v>0</v>
      </c>
      <c r="J10" s="78">
        <v>0</v>
      </c>
      <c r="K10" s="78">
        <v>0</v>
      </c>
      <c r="L10" s="78">
        <v>0</v>
      </c>
      <c r="M10" s="78">
        <v>0</v>
      </c>
      <c r="N10" s="78">
        <v>0</v>
      </c>
      <c r="O10" s="78">
        <v>0</v>
      </c>
      <c r="P10" s="78">
        <v>0</v>
      </c>
      <c r="Q10" s="78">
        <v>0</v>
      </c>
      <c r="R10" s="78">
        <v>0</v>
      </c>
      <c r="S10" s="78">
        <v>0</v>
      </c>
      <c r="T10" s="78">
        <v>0</v>
      </c>
      <c r="U10" s="78">
        <v>0</v>
      </c>
      <c r="V10" s="78">
        <v>0</v>
      </c>
      <c r="W10" s="78">
        <v>0</v>
      </c>
      <c r="X10" s="78">
        <v>0</v>
      </c>
      <c r="Y10" s="78">
        <v>0</v>
      </c>
      <c r="Z10" s="78">
        <v>0</v>
      </c>
      <c r="AA10" s="78">
        <v>0</v>
      </c>
      <c r="AB10" s="78">
        <v>0</v>
      </c>
      <c r="AC10" s="78">
        <v>0</v>
      </c>
      <c r="AD10" s="78">
        <v>0</v>
      </c>
      <c r="AE10" s="78">
        <v>0</v>
      </c>
      <c r="AF10" s="78">
        <v>0</v>
      </c>
      <c r="AG10" s="78">
        <v>0</v>
      </c>
      <c r="AH10" s="78">
        <v>0</v>
      </c>
      <c r="AI10" s="78">
        <v>0</v>
      </c>
      <c r="AJ10" s="78">
        <v>0</v>
      </c>
      <c r="AM10" s="383">
        <f>F10+NPV(SDN,G10:INDEX(G10:AJ10,PAL))</f>
        <v>0</v>
      </c>
      <c r="AN10" s="415">
        <f>IFERROR(SUMPRODUCT(F10+NPV(SDN,G10:INDEX(G10:AJ10,PAL)),Data1!D5),0)</f>
        <v>0</v>
      </c>
      <c r="AO10" s="387">
        <f t="shared" si="3"/>
        <v>0</v>
      </c>
      <c r="AP10" s="59">
        <f>IF(COUNT(F10:INDEX(F10:AJ10,PAL+1))&lt;&gt;PAL+1,"Klaida",0)</f>
        <v>0</v>
      </c>
      <c r="AQ10" s="59"/>
      <c r="AR10" s="59"/>
      <c r="AS10" s="59"/>
      <c r="AT10" s="59"/>
      <c r="AU10" s="59"/>
      <c r="AV10" s="59"/>
      <c r="AW10" s="59"/>
      <c r="AX10" s="59"/>
      <c r="AY10" s="388"/>
    </row>
    <row r="11" spans="2:55">
      <c r="B11" s="64" t="s">
        <v>13</v>
      </c>
      <c r="C11" s="4" t="str">
        <f>IF(Kalba="EN",Data2!C36,Data2!B36)</f>
        <v>Įranga, įrenginiai ir kitas ilgalaikis turtas</v>
      </c>
      <c r="D11" s="65">
        <f>F11+NPV(FDN,G11:INDEX(G11:AJ11,PAL))</f>
        <v>0</v>
      </c>
      <c r="E11" s="65">
        <f t="shared" si="2"/>
        <v>0</v>
      </c>
      <c r="F11" s="78">
        <v>0</v>
      </c>
      <c r="G11" s="78">
        <v>0</v>
      </c>
      <c r="H11" s="78">
        <v>0</v>
      </c>
      <c r="I11" s="78">
        <v>0</v>
      </c>
      <c r="J11" s="78">
        <v>0</v>
      </c>
      <c r="K11" s="78">
        <v>0</v>
      </c>
      <c r="L11" s="78">
        <v>0</v>
      </c>
      <c r="M11" s="78">
        <v>0</v>
      </c>
      <c r="N11" s="78">
        <v>0</v>
      </c>
      <c r="O11" s="78">
        <v>0</v>
      </c>
      <c r="P11" s="78">
        <v>0</v>
      </c>
      <c r="Q11" s="78">
        <v>0</v>
      </c>
      <c r="R11" s="78">
        <v>0</v>
      </c>
      <c r="S11" s="78">
        <v>0</v>
      </c>
      <c r="T11" s="78">
        <v>0</v>
      </c>
      <c r="U11" s="78">
        <v>0</v>
      </c>
      <c r="V11" s="78">
        <v>0</v>
      </c>
      <c r="W11" s="78">
        <v>0</v>
      </c>
      <c r="X11" s="78">
        <v>0</v>
      </c>
      <c r="Y11" s="78">
        <v>0</v>
      </c>
      <c r="Z11" s="78">
        <v>0</v>
      </c>
      <c r="AA11" s="78">
        <v>0</v>
      </c>
      <c r="AB11" s="78">
        <v>0</v>
      </c>
      <c r="AC11" s="78">
        <v>0</v>
      </c>
      <c r="AD11" s="78">
        <v>0</v>
      </c>
      <c r="AE11" s="78">
        <v>0</v>
      </c>
      <c r="AF11" s="78">
        <v>0</v>
      </c>
      <c r="AG11" s="78">
        <v>0</v>
      </c>
      <c r="AH11" s="78">
        <v>0</v>
      </c>
      <c r="AI11" s="78">
        <v>0</v>
      </c>
      <c r="AJ11" s="78">
        <v>0</v>
      </c>
      <c r="AM11" s="383">
        <f>F11+NPV(SDN,G11:INDEX(G11:AJ11,PAL))</f>
        <v>0</v>
      </c>
      <c r="AN11" s="415">
        <f>IFERROR(SUMPRODUCT(F11+NPV(SDN,G11:INDEX(G11:AJ11,PAL)),Data1!D6),0)</f>
        <v>0</v>
      </c>
      <c r="AO11" s="387">
        <f t="shared" si="3"/>
        <v>0</v>
      </c>
      <c r="AP11" s="59">
        <f>IF(COUNT(F11:INDEX(F11:AJ11,PAL+1))&lt;&gt;PAL+1,"Klaida",0)</f>
        <v>0</v>
      </c>
      <c r="AQ11" s="59"/>
      <c r="AR11" s="59"/>
      <c r="AS11" s="59"/>
      <c r="AT11" s="59"/>
      <c r="AU11" s="59"/>
      <c r="AV11" s="59"/>
      <c r="AW11" s="59"/>
      <c r="AX11" s="59"/>
      <c r="AY11" s="388"/>
    </row>
    <row r="12" spans="2:55" ht="25.5">
      <c r="B12" s="64" t="s">
        <v>15</v>
      </c>
      <c r="C12" s="4" t="str">
        <f>IF(Kalba="EN",Data2!C37,Data2!B37)</f>
        <v>Projektavimo, techninės priežiūros ir kitos su investicijomis į ilgalaikį turtą (A.1.-A.4.) susijusios paslaugos</v>
      </c>
      <c r="D12" s="65">
        <f>F12+NPV(FDN,G12:INDEX(G12:AJ12,PAL))</f>
        <v>0</v>
      </c>
      <c r="E12" s="65">
        <f t="shared" si="2"/>
        <v>0</v>
      </c>
      <c r="F12" s="78">
        <v>0</v>
      </c>
      <c r="G12" s="78">
        <v>0</v>
      </c>
      <c r="H12" s="78">
        <v>0</v>
      </c>
      <c r="I12" s="78">
        <v>0</v>
      </c>
      <c r="J12" s="78">
        <v>0</v>
      </c>
      <c r="K12" s="78">
        <v>0</v>
      </c>
      <c r="L12" s="78">
        <v>0</v>
      </c>
      <c r="M12" s="78">
        <v>0</v>
      </c>
      <c r="N12" s="78">
        <v>0</v>
      </c>
      <c r="O12" s="78">
        <v>0</v>
      </c>
      <c r="P12" s="78">
        <v>0</v>
      </c>
      <c r="Q12" s="78">
        <v>0</v>
      </c>
      <c r="R12" s="78">
        <v>0</v>
      </c>
      <c r="S12" s="78">
        <v>0</v>
      </c>
      <c r="T12" s="78">
        <v>0</v>
      </c>
      <c r="U12" s="78">
        <v>0</v>
      </c>
      <c r="V12" s="78">
        <v>0</v>
      </c>
      <c r="W12" s="78">
        <v>0</v>
      </c>
      <c r="X12" s="78">
        <v>0</v>
      </c>
      <c r="Y12" s="78">
        <v>0</v>
      </c>
      <c r="Z12" s="78">
        <v>0</v>
      </c>
      <c r="AA12" s="78">
        <v>0</v>
      </c>
      <c r="AB12" s="78">
        <v>0</v>
      </c>
      <c r="AC12" s="78">
        <v>0</v>
      </c>
      <c r="AD12" s="78">
        <v>0</v>
      </c>
      <c r="AE12" s="78">
        <v>0</v>
      </c>
      <c r="AF12" s="78">
        <v>0</v>
      </c>
      <c r="AG12" s="78">
        <v>0</v>
      </c>
      <c r="AH12" s="78">
        <v>0</v>
      </c>
      <c r="AI12" s="78">
        <v>0</v>
      </c>
      <c r="AJ12" s="78">
        <v>0</v>
      </c>
      <c r="AM12" s="383">
        <f>F12+NPV(SDN,G12:INDEX(G12:AJ12,PAL))</f>
        <v>0</v>
      </c>
      <c r="AN12" s="415">
        <f>IFERROR(SUMPRODUCT(F12+NPV(SDN,G12:INDEX(G12:AJ12,PAL)),Data1!D7),0)</f>
        <v>0</v>
      </c>
      <c r="AO12" s="387">
        <f t="shared" si="3"/>
        <v>0</v>
      </c>
      <c r="AP12" s="59">
        <f>IF(COUNT(F12:INDEX(F12:AJ12,PAL+1))&lt;&gt;PAL+1,"Klaida",0)</f>
        <v>0</v>
      </c>
      <c r="AQ12" s="59"/>
      <c r="AR12" s="59"/>
      <c r="AS12" s="59"/>
      <c r="AT12" s="59"/>
      <c r="AU12" s="59"/>
      <c r="AV12" s="59"/>
      <c r="AW12" s="59"/>
      <c r="AX12" s="59"/>
      <c r="AY12" s="388"/>
    </row>
    <row r="13" spans="2:55">
      <c r="B13" s="64" t="s">
        <v>16</v>
      </c>
      <c r="C13" s="4" t="str">
        <f>IF(Kalba="EN",Data2!C38,Data2!B38)</f>
        <v>Projekto administravimas ir vykdymas</v>
      </c>
      <c r="D13" s="65">
        <f>F13+NPV(FDN,G13:INDEX(G13:AJ13,PAL))</f>
        <v>0</v>
      </c>
      <c r="E13" s="65">
        <f t="shared" si="2"/>
        <v>0</v>
      </c>
      <c r="F13" s="78">
        <v>0</v>
      </c>
      <c r="G13" s="78">
        <v>0</v>
      </c>
      <c r="H13" s="78">
        <v>0</v>
      </c>
      <c r="I13" s="78">
        <v>0</v>
      </c>
      <c r="J13" s="78">
        <v>0</v>
      </c>
      <c r="K13" s="78">
        <v>0</v>
      </c>
      <c r="L13" s="78">
        <v>0</v>
      </c>
      <c r="M13" s="78">
        <v>0</v>
      </c>
      <c r="N13" s="78">
        <v>0</v>
      </c>
      <c r="O13" s="78">
        <v>0</v>
      </c>
      <c r="P13" s="78">
        <v>0</v>
      </c>
      <c r="Q13" s="78">
        <v>0</v>
      </c>
      <c r="R13" s="78">
        <v>0</v>
      </c>
      <c r="S13" s="78">
        <v>0</v>
      </c>
      <c r="T13" s="78">
        <v>0</v>
      </c>
      <c r="U13" s="78">
        <v>0</v>
      </c>
      <c r="V13" s="78">
        <v>0</v>
      </c>
      <c r="W13" s="78">
        <v>0</v>
      </c>
      <c r="X13" s="78">
        <v>0</v>
      </c>
      <c r="Y13" s="78">
        <v>0</v>
      </c>
      <c r="Z13" s="78">
        <v>0</v>
      </c>
      <c r="AA13" s="78">
        <v>0</v>
      </c>
      <c r="AB13" s="78">
        <v>0</v>
      </c>
      <c r="AC13" s="78">
        <v>0</v>
      </c>
      <c r="AD13" s="78">
        <v>0</v>
      </c>
      <c r="AE13" s="78">
        <v>0</v>
      </c>
      <c r="AF13" s="78">
        <v>0</v>
      </c>
      <c r="AG13" s="78">
        <v>0</v>
      </c>
      <c r="AH13" s="78">
        <v>0</v>
      </c>
      <c r="AI13" s="78">
        <v>0</v>
      </c>
      <c r="AJ13" s="78">
        <v>0</v>
      </c>
      <c r="AM13" s="383">
        <f>F13+NPV(SDN,G13:INDEX(G13:AJ13,PAL))</f>
        <v>0</v>
      </c>
      <c r="AN13" s="415">
        <f>IFERROR(SUMPRODUCT(F13+NPV(SDN,G13:INDEX(G13:AJ13,PAL)),Data1!D8),0)</f>
        <v>0</v>
      </c>
      <c r="AO13" s="387">
        <f t="shared" si="3"/>
        <v>0</v>
      </c>
      <c r="AP13" s="59">
        <f>IF(COUNT(F13:INDEX(F13:AJ13,PAL+1))&lt;&gt;PAL+1,"Klaida",0)</f>
        <v>0</v>
      </c>
      <c r="AQ13" s="59"/>
      <c r="AR13" s="59"/>
      <c r="AS13" s="59"/>
      <c r="AT13" s="59"/>
      <c r="AU13" s="59"/>
      <c r="AV13" s="59"/>
      <c r="AW13" s="59"/>
      <c r="AX13" s="59"/>
      <c r="AY13" s="388"/>
    </row>
    <row r="14" spans="2:55">
      <c r="B14" s="64" t="s">
        <v>18</v>
      </c>
      <c r="C14" s="4" t="str">
        <f>IF(Kalba="EN",Data2!C39,Data2!B39)</f>
        <v>Kitos paslaugos ir išlaidos</v>
      </c>
      <c r="D14" s="65">
        <f>F14+NPV(FDN,G14:INDEX(G14:AJ14,PAL))</f>
        <v>0</v>
      </c>
      <c r="E14" s="65">
        <f t="shared" si="2"/>
        <v>0</v>
      </c>
      <c r="F14" s="78">
        <v>0</v>
      </c>
      <c r="G14" s="78">
        <v>0</v>
      </c>
      <c r="H14" s="78">
        <v>0</v>
      </c>
      <c r="I14" s="78">
        <v>0</v>
      </c>
      <c r="J14" s="78">
        <v>0</v>
      </c>
      <c r="K14" s="78">
        <v>0</v>
      </c>
      <c r="L14" s="78">
        <v>0</v>
      </c>
      <c r="M14" s="78">
        <v>0</v>
      </c>
      <c r="N14" s="78">
        <v>0</v>
      </c>
      <c r="O14" s="78">
        <v>0</v>
      </c>
      <c r="P14" s="78">
        <v>0</v>
      </c>
      <c r="Q14" s="78">
        <v>0</v>
      </c>
      <c r="R14" s="78">
        <v>0</v>
      </c>
      <c r="S14" s="78">
        <v>0</v>
      </c>
      <c r="T14" s="78">
        <v>0</v>
      </c>
      <c r="U14" s="78">
        <v>0</v>
      </c>
      <c r="V14" s="78">
        <v>0</v>
      </c>
      <c r="W14" s="78">
        <v>0</v>
      </c>
      <c r="X14" s="78">
        <v>0</v>
      </c>
      <c r="Y14" s="78">
        <v>0</v>
      </c>
      <c r="Z14" s="78">
        <v>0</v>
      </c>
      <c r="AA14" s="78">
        <v>0</v>
      </c>
      <c r="AB14" s="78">
        <v>0</v>
      </c>
      <c r="AC14" s="78">
        <v>0</v>
      </c>
      <c r="AD14" s="78">
        <v>0</v>
      </c>
      <c r="AE14" s="78">
        <v>0</v>
      </c>
      <c r="AF14" s="78">
        <v>0</v>
      </c>
      <c r="AG14" s="78">
        <v>0</v>
      </c>
      <c r="AH14" s="78">
        <v>0</v>
      </c>
      <c r="AI14" s="78">
        <v>0</v>
      </c>
      <c r="AJ14" s="78">
        <v>0</v>
      </c>
      <c r="AM14" s="383">
        <f>F14+NPV(SDN,G14:INDEX(G14:AJ14,PAL))</f>
        <v>0</v>
      </c>
      <c r="AN14" s="415">
        <f>IFERROR(SUMPRODUCT(F14+NPV(SDN,G14:INDEX(G14:AJ14,PAL)),Data1!D9),0)</f>
        <v>0</v>
      </c>
      <c r="AO14" s="387">
        <f t="shared" si="3"/>
        <v>0</v>
      </c>
      <c r="AP14" s="59">
        <f>IF(COUNT(F14:INDEX(F14:AJ14,PAL+1))&lt;&gt;PAL+1,"Klaida",0)</f>
        <v>0</v>
      </c>
      <c r="AQ14" s="59"/>
      <c r="AR14" s="59"/>
      <c r="AS14" s="59"/>
      <c r="AT14" s="59"/>
      <c r="AU14" s="59"/>
      <c r="AV14" s="59"/>
      <c r="AW14" s="59"/>
      <c r="AX14" s="59"/>
      <c r="AY14" s="388"/>
    </row>
    <row r="15" spans="2:55">
      <c r="B15" s="64" t="s">
        <v>294</v>
      </c>
      <c r="C15" s="4" t="str">
        <f>IF(Kalba="EN",Data2!C40,Data2!B40)</f>
        <v>Reinvesticijos </v>
      </c>
      <c r="D15" s="65">
        <f>F15+NPV(FDN,G15:INDEX(G15:AJ15,PAL))</f>
        <v>0</v>
      </c>
      <c r="E15" s="65">
        <f t="shared" si="2"/>
        <v>0</v>
      </c>
      <c r="F15" s="78">
        <v>0</v>
      </c>
      <c r="G15" s="78">
        <v>0</v>
      </c>
      <c r="H15" s="78">
        <v>0</v>
      </c>
      <c r="I15" s="78">
        <v>0</v>
      </c>
      <c r="J15" s="78">
        <v>0</v>
      </c>
      <c r="K15" s="78">
        <v>0</v>
      </c>
      <c r="L15" s="78">
        <v>0</v>
      </c>
      <c r="M15" s="78">
        <v>0</v>
      </c>
      <c r="N15" s="78">
        <v>0</v>
      </c>
      <c r="O15" s="78">
        <v>0</v>
      </c>
      <c r="P15" s="78">
        <v>0</v>
      </c>
      <c r="Q15" s="78">
        <v>0</v>
      </c>
      <c r="R15" s="78">
        <v>0</v>
      </c>
      <c r="S15" s="78">
        <v>0</v>
      </c>
      <c r="T15" s="78">
        <v>0</v>
      </c>
      <c r="U15" s="78">
        <v>0</v>
      </c>
      <c r="V15" s="78">
        <v>0</v>
      </c>
      <c r="W15" s="78">
        <v>0</v>
      </c>
      <c r="X15" s="78">
        <v>0</v>
      </c>
      <c r="Y15" s="78">
        <v>0</v>
      </c>
      <c r="Z15" s="78">
        <v>0</v>
      </c>
      <c r="AA15" s="78">
        <v>0</v>
      </c>
      <c r="AB15" s="78">
        <v>0</v>
      </c>
      <c r="AC15" s="78">
        <v>0</v>
      </c>
      <c r="AD15" s="78">
        <v>0</v>
      </c>
      <c r="AE15" s="78">
        <v>0</v>
      </c>
      <c r="AF15" s="78">
        <v>0</v>
      </c>
      <c r="AG15" s="78">
        <v>0</v>
      </c>
      <c r="AH15" s="78">
        <v>0</v>
      </c>
      <c r="AI15" s="78">
        <v>0</v>
      </c>
      <c r="AJ15" s="78">
        <v>0</v>
      </c>
      <c r="AM15" s="383">
        <f>F15+NPV(SDN,G15:INDEX(G15:AJ15,PAL))</f>
        <v>0</v>
      </c>
      <c r="AN15" s="415">
        <f>IFERROR(SUMPRODUCT(F15+NPV(SDN,G15:INDEX(G15:AJ15,PAL)),Data1!D10),0)</f>
        <v>0</v>
      </c>
      <c r="AO15" s="387">
        <f t="shared" si="3"/>
        <v>0</v>
      </c>
      <c r="AP15" s="59">
        <f>IF(COUNT(F15:INDEX(F15:AJ15,PAL+1))&lt;&gt;PAL+1,"Klaida",0)</f>
        <v>0</v>
      </c>
      <c r="AQ15" s="59"/>
      <c r="AR15" s="59"/>
      <c r="AS15" s="59"/>
      <c r="AT15" s="59"/>
      <c r="AU15" s="59"/>
      <c r="AV15" s="59"/>
      <c r="AW15" s="59"/>
      <c r="AX15" s="59"/>
      <c r="AY15" s="388"/>
    </row>
    <row r="16" spans="2:55" s="61" customFormat="1">
      <c r="B16" s="64" t="s">
        <v>20</v>
      </c>
      <c r="C16" s="4" t="str">
        <f>IF(Kalba="EN",Data2!C41,Data2!B41)</f>
        <v>Investicijų likutinė vertė</v>
      </c>
      <c r="D16" s="65">
        <f>F16+NPV(FDN,G16:INDEX(G16:AJ16,PAL))</f>
        <v>0</v>
      </c>
      <c r="E16" s="65">
        <f t="shared" si="2"/>
        <v>0</v>
      </c>
      <c r="F16" s="78">
        <v>0</v>
      </c>
      <c r="G16" s="78">
        <v>0</v>
      </c>
      <c r="H16" s="78">
        <v>0</v>
      </c>
      <c r="I16" s="78">
        <v>0</v>
      </c>
      <c r="J16" s="78">
        <v>0</v>
      </c>
      <c r="K16" s="78">
        <v>0</v>
      </c>
      <c r="L16" s="78">
        <v>0</v>
      </c>
      <c r="M16" s="78">
        <v>0</v>
      </c>
      <c r="N16" s="78">
        <v>0</v>
      </c>
      <c r="O16" s="78">
        <v>0</v>
      </c>
      <c r="P16" s="78">
        <v>0</v>
      </c>
      <c r="Q16" s="78">
        <v>0</v>
      </c>
      <c r="R16" s="78">
        <v>0</v>
      </c>
      <c r="S16" s="78">
        <v>0</v>
      </c>
      <c r="T16" s="78">
        <v>0</v>
      </c>
      <c r="U16" s="78">
        <v>0</v>
      </c>
      <c r="V16" s="78">
        <v>0</v>
      </c>
      <c r="W16" s="78">
        <v>0</v>
      </c>
      <c r="X16" s="78">
        <v>0</v>
      </c>
      <c r="Y16" s="78">
        <v>0</v>
      </c>
      <c r="Z16" s="78">
        <v>0</v>
      </c>
      <c r="AA16" s="78">
        <v>0</v>
      </c>
      <c r="AB16" s="78">
        <v>0</v>
      </c>
      <c r="AC16" s="78">
        <v>0</v>
      </c>
      <c r="AD16" s="78">
        <v>0</v>
      </c>
      <c r="AE16" s="78">
        <v>0</v>
      </c>
      <c r="AF16" s="78">
        <v>0</v>
      </c>
      <c r="AG16" s="78">
        <v>0</v>
      </c>
      <c r="AH16" s="78">
        <v>0</v>
      </c>
      <c r="AI16" s="78">
        <v>0</v>
      </c>
      <c r="AJ16" s="78">
        <v>0</v>
      </c>
      <c r="AM16" s="383">
        <f>F16+NPV(SDN,G16:INDEX(G16:AJ16,PAL))</f>
        <v>0</v>
      </c>
      <c r="AN16" s="415">
        <f>IFERROR(SUMPRODUCT(F16+NPV(SDN,G16:INDEX(G16:AJ16,PAL)),Data1!D11),0)</f>
        <v>0</v>
      </c>
      <c r="AO16" s="387">
        <f t="shared" ca="1" si="3"/>
        <v>0</v>
      </c>
      <c r="AP16" s="59">
        <f>IF(COUNT(F16:INDEX(F16:AJ16,PAL+1))&lt;&gt;PAL+1,"Klaida",0)</f>
        <v>0</v>
      </c>
      <c r="AQ16" s="59">
        <f ca="1">IF(OR(COUNTIF(F16:INDEX(F16:AJ16,PAL+1),"&gt;0")&gt;1,AND(COUNTIF(F16:INDEX(F16:AJ16,PAL+1),"&gt;0")=1,OFFSET(F16,0,PAL)=0)),"Klaida",0)</f>
        <v>0</v>
      </c>
      <c r="AR16" s="59"/>
      <c r="AS16" s="59"/>
      <c r="AT16" s="59"/>
      <c r="AU16" s="59"/>
      <c r="AV16" s="59"/>
      <c r="AW16" s="59"/>
      <c r="AX16" s="59"/>
      <c r="AY16" s="388"/>
    </row>
    <row r="17" spans="2:51" s="61" customFormat="1">
      <c r="B17" s="5" t="s">
        <v>21</v>
      </c>
      <c r="C17" s="5" t="str">
        <f>IF(Kalba="EN",Data2!C42,Data2!B42)</f>
        <v>Veiklos pajamos, iš viso</v>
      </c>
      <c r="D17" s="62">
        <f>ROUND(SUM(D18:D20),0)</f>
        <v>0</v>
      </c>
      <c r="E17" s="62">
        <f>ROUND(SUM(E18:E20),0)</f>
        <v>0</v>
      </c>
      <c r="F17" s="62">
        <f>ROUND(SUM(F18:F20),0)</f>
        <v>0</v>
      </c>
      <c r="G17" s="62">
        <f t="shared" ref="G17:AJ17" si="4">ROUND(SUM(G18:G20),0)</f>
        <v>0</v>
      </c>
      <c r="H17" s="62">
        <f t="shared" si="4"/>
        <v>0</v>
      </c>
      <c r="I17" s="62">
        <f t="shared" si="4"/>
        <v>0</v>
      </c>
      <c r="J17" s="62">
        <f t="shared" si="4"/>
        <v>0</v>
      </c>
      <c r="K17" s="62">
        <f t="shared" si="4"/>
        <v>0</v>
      </c>
      <c r="L17" s="62">
        <f t="shared" si="4"/>
        <v>0</v>
      </c>
      <c r="M17" s="62">
        <f t="shared" si="4"/>
        <v>0</v>
      </c>
      <c r="N17" s="62">
        <f t="shared" si="4"/>
        <v>0</v>
      </c>
      <c r="O17" s="62">
        <f t="shared" si="4"/>
        <v>0</v>
      </c>
      <c r="P17" s="62">
        <f t="shared" si="4"/>
        <v>0</v>
      </c>
      <c r="Q17" s="62">
        <f t="shared" si="4"/>
        <v>0</v>
      </c>
      <c r="R17" s="62">
        <f t="shared" si="4"/>
        <v>0</v>
      </c>
      <c r="S17" s="62">
        <f t="shared" si="4"/>
        <v>0</v>
      </c>
      <c r="T17" s="62">
        <f t="shared" si="4"/>
        <v>0</v>
      </c>
      <c r="U17" s="62">
        <f t="shared" si="4"/>
        <v>0</v>
      </c>
      <c r="V17" s="62">
        <f t="shared" si="4"/>
        <v>0</v>
      </c>
      <c r="W17" s="62">
        <f t="shared" si="4"/>
        <v>0</v>
      </c>
      <c r="X17" s="62">
        <f t="shared" si="4"/>
        <v>0</v>
      </c>
      <c r="Y17" s="62">
        <f t="shared" si="4"/>
        <v>0</v>
      </c>
      <c r="Z17" s="62">
        <f t="shared" si="4"/>
        <v>0</v>
      </c>
      <c r="AA17" s="62">
        <f t="shared" si="4"/>
        <v>0</v>
      </c>
      <c r="AB17" s="62">
        <f t="shared" si="4"/>
        <v>0</v>
      </c>
      <c r="AC17" s="62">
        <f t="shared" si="4"/>
        <v>0</v>
      </c>
      <c r="AD17" s="62">
        <f t="shared" si="4"/>
        <v>0</v>
      </c>
      <c r="AE17" s="62">
        <f t="shared" si="4"/>
        <v>0</v>
      </c>
      <c r="AF17" s="62">
        <f t="shared" si="4"/>
        <v>0</v>
      </c>
      <c r="AG17" s="62">
        <f t="shared" si="4"/>
        <v>0</v>
      </c>
      <c r="AH17" s="62">
        <f t="shared" si="4"/>
        <v>0</v>
      </c>
      <c r="AI17" s="62">
        <f t="shared" si="4"/>
        <v>0</v>
      </c>
      <c r="AJ17" s="62">
        <f t="shared" si="4"/>
        <v>0</v>
      </c>
      <c r="AM17" s="382">
        <f>ROUND(SUM(AM18:AM20),0)</f>
        <v>0</v>
      </c>
      <c r="AN17" s="382">
        <f>ROUND(SUM(AN18:AN20),0)</f>
        <v>0</v>
      </c>
      <c r="AO17" s="389"/>
      <c r="AP17" s="63"/>
      <c r="AQ17" s="63"/>
      <c r="AR17" s="63"/>
      <c r="AS17" s="63"/>
      <c r="AT17" s="63"/>
      <c r="AU17" s="63"/>
      <c r="AV17" s="63"/>
      <c r="AW17" s="63"/>
      <c r="AX17" s="63"/>
      <c r="AY17" s="390"/>
    </row>
    <row r="18" spans="2:51">
      <c r="B18" s="64" t="s">
        <v>22</v>
      </c>
      <c r="C18" s="4" t="str">
        <f>IF(Kalba="EN",Data2!C43,Data2!B43)</f>
        <v>Prekių pardavimo pajamos</v>
      </c>
      <c r="D18" s="65">
        <f>F18+NPV(FDN,G18:INDEX(G18:AJ18,PAL))</f>
        <v>0</v>
      </c>
      <c r="E18" s="65">
        <f>SUMIF($F$5:$AJ$5,"&lt;="&amp;PAL,$F18:$AJ18)</f>
        <v>0</v>
      </c>
      <c r="F18" s="78">
        <v>0</v>
      </c>
      <c r="G18" s="78">
        <v>0</v>
      </c>
      <c r="H18" s="78">
        <v>0</v>
      </c>
      <c r="I18" s="78">
        <v>0</v>
      </c>
      <c r="J18" s="78">
        <v>0</v>
      </c>
      <c r="K18" s="78">
        <v>0</v>
      </c>
      <c r="L18" s="78">
        <v>0</v>
      </c>
      <c r="M18" s="78">
        <v>0</v>
      </c>
      <c r="N18" s="78">
        <v>0</v>
      </c>
      <c r="O18" s="78">
        <v>0</v>
      </c>
      <c r="P18" s="78">
        <v>0</v>
      </c>
      <c r="Q18" s="78">
        <v>0</v>
      </c>
      <c r="R18" s="78">
        <v>0</v>
      </c>
      <c r="S18" s="78">
        <v>0</v>
      </c>
      <c r="T18" s="78">
        <v>0</v>
      </c>
      <c r="U18" s="78">
        <v>0</v>
      </c>
      <c r="V18" s="78">
        <v>0</v>
      </c>
      <c r="W18" s="78">
        <v>0</v>
      </c>
      <c r="X18" s="78">
        <v>0</v>
      </c>
      <c r="Y18" s="78">
        <v>0</v>
      </c>
      <c r="Z18" s="78">
        <v>0</v>
      </c>
      <c r="AA18" s="78">
        <v>0</v>
      </c>
      <c r="AB18" s="78">
        <v>0</v>
      </c>
      <c r="AC18" s="78">
        <v>0</v>
      </c>
      <c r="AD18" s="78">
        <v>0</v>
      </c>
      <c r="AE18" s="78">
        <v>0</v>
      </c>
      <c r="AF18" s="78">
        <v>0</v>
      </c>
      <c r="AG18" s="78">
        <v>0</v>
      </c>
      <c r="AH18" s="78">
        <v>0</v>
      </c>
      <c r="AI18" s="78">
        <v>0</v>
      </c>
      <c r="AJ18" s="78">
        <v>0</v>
      </c>
      <c r="AM18" s="383">
        <f>F18+NPV(SDN,G18:INDEX(G18:AJ18,PAL))</f>
        <v>0</v>
      </c>
      <c r="AN18" s="415">
        <f>F18+NPV(SDN,G18:INDEX(G18:AJ18,PAL))</f>
        <v>0</v>
      </c>
      <c r="AO18" s="387">
        <f t="shared" si="3"/>
        <v>0</v>
      </c>
      <c r="AP18" s="59">
        <f>IF(COUNT(F18:INDEX(F18:AJ18,PAL+1))&lt;&gt;PAL+1,"Klaida",0)</f>
        <v>0</v>
      </c>
      <c r="AQ18" s="59"/>
      <c r="AR18" s="59"/>
      <c r="AS18" s="59"/>
      <c r="AT18" s="59"/>
      <c r="AU18" s="59"/>
      <c r="AV18" s="59"/>
      <c r="AW18" s="59"/>
      <c r="AX18" s="59"/>
      <c r="AY18" s="388"/>
    </row>
    <row r="19" spans="2:51">
      <c r="B19" s="64" t="s">
        <v>23</v>
      </c>
      <c r="C19" s="4" t="str">
        <f>IF(Kalba="EN",Data2!C44,Data2!B44)</f>
        <v>Paslaugų suteikimo pajamos</v>
      </c>
      <c r="D19" s="65">
        <f>F19+NPV(FDN,G19:INDEX(G19:AJ19,PAL))</f>
        <v>0</v>
      </c>
      <c r="E19" s="65">
        <f>SUMIF($F$5:$AJ$5,"&lt;="&amp;PAL,$F19:$AJ19)</f>
        <v>0</v>
      </c>
      <c r="F19" s="78">
        <v>0</v>
      </c>
      <c r="G19" s="78">
        <v>0</v>
      </c>
      <c r="H19" s="78">
        <v>0</v>
      </c>
      <c r="I19" s="78">
        <v>0</v>
      </c>
      <c r="J19" s="78">
        <v>0</v>
      </c>
      <c r="K19" s="78">
        <v>0</v>
      </c>
      <c r="L19" s="78">
        <v>0</v>
      </c>
      <c r="M19" s="78">
        <v>0</v>
      </c>
      <c r="N19" s="78">
        <v>0</v>
      </c>
      <c r="O19" s="78">
        <v>0</v>
      </c>
      <c r="P19" s="78">
        <v>0</v>
      </c>
      <c r="Q19" s="78">
        <v>0</v>
      </c>
      <c r="R19" s="78">
        <v>0</v>
      </c>
      <c r="S19" s="78">
        <v>0</v>
      </c>
      <c r="T19" s="78">
        <v>0</v>
      </c>
      <c r="U19" s="78">
        <v>0</v>
      </c>
      <c r="V19" s="78">
        <v>0</v>
      </c>
      <c r="W19" s="78">
        <v>0</v>
      </c>
      <c r="X19" s="78">
        <v>0</v>
      </c>
      <c r="Y19" s="78">
        <v>0</v>
      </c>
      <c r="Z19" s="78">
        <v>0</v>
      </c>
      <c r="AA19" s="78">
        <v>0</v>
      </c>
      <c r="AB19" s="78">
        <v>0</v>
      </c>
      <c r="AC19" s="78">
        <v>0</v>
      </c>
      <c r="AD19" s="78">
        <v>0</v>
      </c>
      <c r="AE19" s="78">
        <v>0</v>
      </c>
      <c r="AF19" s="78">
        <v>0</v>
      </c>
      <c r="AG19" s="78">
        <v>0</v>
      </c>
      <c r="AH19" s="78">
        <v>0</v>
      </c>
      <c r="AI19" s="78">
        <v>0</v>
      </c>
      <c r="AJ19" s="78">
        <v>0</v>
      </c>
      <c r="AM19" s="383">
        <f>F19+NPV(SDN,G19:INDEX(G19:AJ19,PAL))</f>
        <v>0</v>
      </c>
      <c r="AN19" s="415">
        <f>F19+NPV(SDN,G19:INDEX(G19:AJ19,PAL))</f>
        <v>0</v>
      </c>
      <c r="AO19" s="387">
        <f t="shared" si="3"/>
        <v>0</v>
      </c>
      <c r="AP19" s="59">
        <f>IF(COUNT(F19:INDEX(F19:AJ19,PAL+1))&lt;&gt;PAL+1,"Klaida",0)</f>
        <v>0</v>
      </c>
      <c r="AQ19" s="59"/>
      <c r="AR19" s="59"/>
      <c r="AS19" s="59"/>
      <c r="AT19" s="59"/>
      <c r="AU19" s="59"/>
      <c r="AV19" s="59"/>
      <c r="AW19" s="59"/>
      <c r="AX19" s="59"/>
      <c r="AY19" s="388"/>
    </row>
    <row r="20" spans="2:51">
      <c r="B20" s="64" t="s">
        <v>24</v>
      </c>
      <c r="C20" s="4" t="str">
        <f>IF(Kalba="EN",Data2!C45,Data2!B45)</f>
        <v>Finansinės ir investicinės veiklos bei kitos pajamos</v>
      </c>
      <c r="D20" s="65">
        <f>F20+NPV(FDN,G20:INDEX(G20:AJ20,PAL))</f>
        <v>0</v>
      </c>
      <c r="E20" s="65">
        <f>SUMIF($F$5:$AJ$5,"&lt;="&amp;PAL,$F20:$AJ20)</f>
        <v>0</v>
      </c>
      <c r="F20" s="78">
        <v>0</v>
      </c>
      <c r="G20" s="78">
        <v>0</v>
      </c>
      <c r="H20" s="78">
        <v>0</v>
      </c>
      <c r="I20" s="78">
        <v>0</v>
      </c>
      <c r="J20" s="78">
        <v>0</v>
      </c>
      <c r="K20" s="78">
        <v>0</v>
      </c>
      <c r="L20" s="78">
        <v>0</v>
      </c>
      <c r="M20" s="78">
        <v>0</v>
      </c>
      <c r="N20" s="78">
        <v>0</v>
      </c>
      <c r="O20" s="78">
        <v>0</v>
      </c>
      <c r="P20" s="78">
        <v>0</v>
      </c>
      <c r="Q20" s="78">
        <v>0</v>
      </c>
      <c r="R20" s="78">
        <v>0</v>
      </c>
      <c r="S20" s="78">
        <v>0</v>
      </c>
      <c r="T20" s="78">
        <v>0</v>
      </c>
      <c r="U20" s="78">
        <v>0</v>
      </c>
      <c r="V20" s="78">
        <v>0</v>
      </c>
      <c r="W20" s="78">
        <v>0</v>
      </c>
      <c r="X20" s="78">
        <v>0</v>
      </c>
      <c r="Y20" s="78">
        <v>0</v>
      </c>
      <c r="Z20" s="78">
        <v>0</v>
      </c>
      <c r="AA20" s="78">
        <v>0</v>
      </c>
      <c r="AB20" s="78">
        <v>0</v>
      </c>
      <c r="AC20" s="78">
        <v>0</v>
      </c>
      <c r="AD20" s="78">
        <v>0</v>
      </c>
      <c r="AE20" s="78">
        <v>0</v>
      </c>
      <c r="AF20" s="78">
        <v>0</v>
      </c>
      <c r="AG20" s="78">
        <v>0</v>
      </c>
      <c r="AH20" s="78">
        <v>0</v>
      </c>
      <c r="AI20" s="78">
        <v>0</v>
      </c>
      <c r="AJ20" s="78">
        <v>0</v>
      </c>
      <c r="AM20" s="383">
        <f>F20+NPV(SDN,G20:INDEX(G20:AJ20,PAL))</f>
        <v>0</v>
      </c>
      <c r="AN20" s="415">
        <f>F20+NPV(SDN,G20:INDEX(G20:AJ20,PAL))</f>
        <v>0</v>
      </c>
      <c r="AO20" s="387">
        <f t="shared" si="3"/>
        <v>0</v>
      </c>
      <c r="AP20" s="59">
        <f>IF(COUNT(F20:INDEX(F20:AJ20,PAL+1))&lt;&gt;PAL+1,"Klaida",0)</f>
        <v>0</v>
      </c>
      <c r="AQ20" s="59"/>
      <c r="AR20" s="59"/>
      <c r="AS20" s="59"/>
      <c r="AT20" s="59"/>
      <c r="AU20" s="59"/>
      <c r="AV20" s="59"/>
      <c r="AW20" s="59"/>
      <c r="AX20" s="59"/>
      <c r="AY20" s="388"/>
    </row>
    <row r="21" spans="2:51" s="61" customFormat="1">
      <c r="B21" s="5" t="s">
        <v>25</v>
      </c>
      <c r="C21" s="5" t="str">
        <f>IF(Kalba="EN",Data2!C46,Data2!B46)</f>
        <v>Veiklos ir finansinės išlaidos, iš viso</v>
      </c>
      <c r="D21" s="62">
        <f>ROUND(SUM(D22,D29),0)</f>
        <v>0</v>
      </c>
      <c r="E21" s="62">
        <f>ROUND(SUM(E22,E29),0)</f>
        <v>0</v>
      </c>
      <c r="F21" s="62">
        <f t="shared" ref="F21:AJ21" si="5">ROUND(SUM(F22,F29),0)</f>
        <v>0</v>
      </c>
      <c r="G21" s="62">
        <f t="shared" si="5"/>
        <v>0</v>
      </c>
      <c r="H21" s="62">
        <f t="shared" si="5"/>
        <v>0</v>
      </c>
      <c r="I21" s="62">
        <f t="shared" si="5"/>
        <v>0</v>
      </c>
      <c r="J21" s="62">
        <f t="shared" si="5"/>
        <v>0</v>
      </c>
      <c r="K21" s="62">
        <f t="shared" si="5"/>
        <v>0</v>
      </c>
      <c r="L21" s="62">
        <f t="shared" si="5"/>
        <v>0</v>
      </c>
      <c r="M21" s="62">
        <f t="shared" si="5"/>
        <v>0</v>
      </c>
      <c r="N21" s="62">
        <f t="shared" si="5"/>
        <v>0</v>
      </c>
      <c r="O21" s="62">
        <f t="shared" si="5"/>
        <v>0</v>
      </c>
      <c r="P21" s="62">
        <f t="shared" si="5"/>
        <v>0</v>
      </c>
      <c r="Q21" s="62">
        <f t="shared" si="5"/>
        <v>0</v>
      </c>
      <c r="R21" s="62">
        <f t="shared" si="5"/>
        <v>0</v>
      </c>
      <c r="S21" s="62">
        <f t="shared" si="5"/>
        <v>0</v>
      </c>
      <c r="T21" s="62">
        <f t="shared" si="5"/>
        <v>0</v>
      </c>
      <c r="U21" s="62">
        <f t="shared" si="5"/>
        <v>0</v>
      </c>
      <c r="V21" s="62">
        <f t="shared" si="5"/>
        <v>0</v>
      </c>
      <c r="W21" s="62">
        <f t="shared" si="5"/>
        <v>0</v>
      </c>
      <c r="X21" s="62">
        <f t="shared" si="5"/>
        <v>0</v>
      </c>
      <c r="Y21" s="62">
        <f t="shared" si="5"/>
        <v>0</v>
      </c>
      <c r="Z21" s="62">
        <f t="shared" si="5"/>
        <v>0</v>
      </c>
      <c r="AA21" s="62">
        <f t="shared" si="5"/>
        <v>0</v>
      </c>
      <c r="AB21" s="62">
        <f t="shared" si="5"/>
        <v>0</v>
      </c>
      <c r="AC21" s="62">
        <f t="shared" si="5"/>
        <v>0</v>
      </c>
      <c r="AD21" s="62">
        <f t="shared" si="5"/>
        <v>0</v>
      </c>
      <c r="AE21" s="62">
        <f t="shared" si="5"/>
        <v>0</v>
      </c>
      <c r="AF21" s="62">
        <f t="shared" si="5"/>
        <v>0</v>
      </c>
      <c r="AG21" s="62">
        <f t="shared" si="5"/>
        <v>0</v>
      </c>
      <c r="AH21" s="62">
        <f t="shared" si="5"/>
        <v>0</v>
      </c>
      <c r="AI21" s="62">
        <f t="shared" si="5"/>
        <v>0</v>
      </c>
      <c r="AJ21" s="62">
        <f t="shared" si="5"/>
        <v>0</v>
      </c>
      <c r="AM21" s="382">
        <f>ROUND(SUM(AM22,AM29),0)</f>
        <v>0</v>
      </c>
      <c r="AN21" s="382">
        <f>ROUND(SUM(AN22,AN29),0)</f>
        <v>0</v>
      </c>
      <c r="AO21" s="389"/>
      <c r="AP21" s="63"/>
      <c r="AQ21" s="63"/>
      <c r="AR21" s="63"/>
      <c r="AS21" s="63"/>
      <c r="AT21" s="63"/>
      <c r="AU21" s="63"/>
      <c r="AV21" s="63"/>
      <c r="AW21" s="63"/>
      <c r="AX21" s="63"/>
      <c r="AY21" s="390"/>
    </row>
    <row r="22" spans="2:51" s="61" customFormat="1">
      <c r="B22" s="66" t="s">
        <v>297</v>
      </c>
      <c r="C22" s="5" t="str">
        <f>IF(Kalba="EN",Data2!C47,Data2!B47)</f>
        <v>Veiklos išlaidos</v>
      </c>
      <c r="D22" s="62">
        <f>ROUND(SUM(D23:D28),0)</f>
        <v>0</v>
      </c>
      <c r="E22" s="62">
        <f>ROUND(SUM(E23:E28),0)</f>
        <v>0</v>
      </c>
      <c r="F22" s="62">
        <f t="shared" ref="F22:AJ22" si="6">ROUND(SUM(F23:F28),0)</f>
        <v>0</v>
      </c>
      <c r="G22" s="62">
        <f t="shared" si="6"/>
        <v>0</v>
      </c>
      <c r="H22" s="62">
        <f t="shared" si="6"/>
        <v>0</v>
      </c>
      <c r="I22" s="62">
        <f t="shared" si="6"/>
        <v>0</v>
      </c>
      <c r="J22" s="62">
        <f t="shared" si="6"/>
        <v>0</v>
      </c>
      <c r="K22" s="62">
        <f t="shared" si="6"/>
        <v>0</v>
      </c>
      <c r="L22" s="62">
        <f t="shared" si="6"/>
        <v>0</v>
      </c>
      <c r="M22" s="62">
        <f t="shared" si="6"/>
        <v>0</v>
      </c>
      <c r="N22" s="62">
        <f t="shared" si="6"/>
        <v>0</v>
      </c>
      <c r="O22" s="62">
        <f t="shared" si="6"/>
        <v>0</v>
      </c>
      <c r="P22" s="62">
        <f t="shared" si="6"/>
        <v>0</v>
      </c>
      <c r="Q22" s="62">
        <f t="shared" si="6"/>
        <v>0</v>
      </c>
      <c r="R22" s="62">
        <f t="shared" si="6"/>
        <v>0</v>
      </c>
      <c r="S22" s="62">
        <f t="shared" si="6"/>
        <v>0</v>
      </c>
      <c r="T22" s="62">
        <f t="shared" si="6"/>
        <v>0</v>
      </c>
      <c r="U22" s="62">
        <f t="shared" si="6"/>
        <v>0</v>
      </c>
      <c r="V22" s="62">
        <f t="shared" si="6"/>
        <v>0</v>
      </c>
      <c r="W22" s="62">
        <f t="shared" si="6"/>
        <v>0</v>
      </c>
      <c r="X22" s="62">
        <f t="shared" si="6"/>
        <v>0</v>
      </c>
      <c r="Y22" s="62">
        <f t="shared" si="6"/>
        <v>0</v>
      </c>
      <c r="Z22" s="62">
        <f t="shared" si="6"/>
        <v>0</v>
      </c>
      <c r="AA22" s="62">
        <f t="shared" si="6"/>
        <v>0</v>
      </c>
      <c r="AB22" s="62">
        <f t="shared" si="6"/>
        <v>0</v>
      </c>
      <c r="AC22" s="62">
        <f t="shared" si="6"/>
        <v>0</v>
      </c>
      <c r="AD22" s="62">
        <f t="shared" si="6"/>
        <v>0</v>
      </c>
      <c r="AE22" s="62">
        <f t="shared" si="6"/>
        <v>0</v>
      </c>
      <c r="AF22" s="62">
        <f t="shared" si="6"/>
        <v>0</v>
      </c>
      <c r="AG22" s="62">
        <f t="shared" si="6"/>
        <v>0</v>
      </c>
      <c r="AH22" s="62">
        <f t="shared" si="6"/>
        <v>0</v>
      </c>
      <c r="AI22" s="62">
        <f t="shared" si="6"/>
        <v>0</v>
      </c>
      <c r="AJ22" s="62">
        <f t="shared" si="6"/>
        <v>0</v>
      </c>
      <c r="AM22" s="382">
        <f>ROUND(SUM(AM23:AM28),0)</f>
        <v>0</v>
      </c>
      <c r="AN22" s="382">
        <f>ROUND(SUM(AN23:AN28),0)</f>
        <v>0</v>
      </c>
      <c r="AO22" s="389"/>
      <c r="AP22" s="63"/>
      <c r="AQ22" s="63"/>
      <c r="AR22" s="63"/>
      <c r="AS22" s="63"/>
      <c r="AT22" s="63"/>
      <c r="AU22" s="63"/>
      <c r="AV22" s="63"/>
      <c r="AW22" s="63"/>
      <c r="AX22" s="63"/>
      <c r="AY22" s="390"/>
    </row>
    <row r="23" spans="2:51">
      <c r="B23" s="64" t="s">
        <v>298</v>
      </c>
      <c r="C23" s="4" t="str">
        <f>IF(Kalba="EN",Data2!C48,Data2!B48)</f>
        <v>Žaliavos</v>
      </c>
      <c r="D23" s="65">
        <f>F23+NPV(FDN,G23:INDEX(G23:AJ23,PAL))</f>
        <v>0</v>
      </c>
      <c r="E23" s="65">
        <f t="shared" ref="E23:E29" si="7">SUMIF($F$5:$AJ$5,"&lt;="&amp;PAL,$F23:$AJ23)</f>
        <v>0</v>
      </c>
      <c r="F23" s="78">
        <v>0</v>
      </c>
      <c r="G23" s="78">
        <v>0</v>
      </c>
      <c r="H23" s="78">
        <v>0</v>
      </c>
      <c r="I23" s="78">
        <v>0</v>
      </c>
      <c r="J23" s="78">
        <v>0</v>
      </c>
      <c r="K23" s="78">
        <v>0</v>
      </c>
      <c r="L23" s="78">
        <v>0</v>
      </c>
      <c r="M23" s="78">
        <v>0</v>
      </c>
      <c r="N23" s="78">
        <v>0</v>
      </c>
      <c r="O23" s="78">
        <v>0</v>
      </c>
      <c r="P23" s="78">
        <v>0</v>
      </c>
      <c r="Q23" s="78">
        <v>0</v>
      </c>
      <c r="R23" s="78">
        <v>0</v>
      </c>
      <c r="S23" s="78">
        <v>0</v>
      </c>
      <c r="T23" s="78">
        <v>0</v>
      </c>
      <c r="U23" s="78">
        <v>0</v>
      </c>
      <c r="V23" s="78">
        <v>0</v>
      </c>
      <c r="W23" s="78">
        <v>0</v>
      </c>
      <c r="X23" s="78">
        <v>0</v>
      </c>
      <c r="Y23" s="78">
        <v>0</v>
      </c>
      <c r="Z23" s="78">
        <v>0</v>
      </c>
      <c r="AA23" s="78">
        <v>0</v>
      </c>
      <c r="AB23" s="78">
        <v>0</v>
      </c>
      <c r="AC23" s="78">
        <v>0</v>
      </c>
      <c r="AD23" s="78">
        <v>0</v>
      </c>
      <c r="AE23" s="78">
        <v>0</v>
      </c>
      <c r="AF23" s="78">
        <v>0</v>
      </c>
      <c r="AG23" s="78">
        <v>0</v>
      </c>
      <c r="AH23" s="78">
        <v>0</v>
      </c>
      <c r="AI23" s="78">
        <v>0</v>
      </c>
      <c r="AJ23" s="78">
        <v>0</v>
      </c>
      <c r="AM23" s="383">
        <f>F23+NPV(SDN,G23:INDEX(G23:AJ23,PAL))</f>
        <v>0</v>
      </c>
      <c r="AN23" s="415">
        <f>F23+NPV(SDN,G23:INDEX(G23:AJ23,PAL))</f>
        <v>0</v>
      </c>
      <c r="AO23" s="387">
        <f t="shared" ref="AO23:AO29" si="8">IF(COUNTIF(AP23:AY23,"Klaida")&gt;0,1,0)</f>
        <v>0</v>
      </c>
      <c r="AP23" s="59">
        <f>IF(COUNT(F23:INDEX(F23:AJ23,PAL+1))&lt;&gt;PAL+1,"Klaida",0)</f>
        <v>0</v>
      </c>
      <c r="AQ23" s="59"/>
      <c r="AR23" s="59"/>
      <c r="AS23" s="59"/>
      <c r="AT23" s="59"/>
      <c r="AU23" s="59"/>
      <c r="AV23" s="59"/>
      <c r="AW23" s="59"/>
      <c r="AX23" s="59"/>
      <c r="AY23" s="388"/>
    </row>
    <row r="24" spans="2:51">
      <c r="B24" s="64" t="s">
        <v>299</v>
      </c>
      <c r="C24" s="4" t="str">
        <f>IF(Kalba="EN",Data2!C49,Data2!B49)</f>
        <v>Darbo užmokesčio išlaidos</v>
      </c>
      <c r="D24" s="65">
        <f>F24+NPV(FDN,G24:INDEX(G24:AJ24,PAL))</f>
        <v>0</v>
      </c>
      <c r="E24" s="65">
        <f t="shared" si="7"/>
        <v>0</v>
      </c>
      <c r="F24" s="78">
        <v>0</v>
      </c>
      <c r="G24" s="78">
        <v>0</v>
      </c>
      <c r="H24" s="78">
        <v>0</v>
      </c>
      <c r="I24" s="78">
        <v>0</v>
      </c>
      <c r="J24" s="78">
        <v>0</v>
      </c>
      <c r="K24" s="78">
        <v>0</v>
      </c>
      <c r="L24" s="78">
        <v>0</v>
      </c>
      <c r="M24" s="78">
        <v>0</v>
      </c>
      <c r="N24" s="78">
        <v>0</v>
      </c>
      <c r="O24" s="78">
        <v>0</v>
      </c>
      <c r="P24" s="78">
        <v>0</v>
      </c>
      <c r="Q24" s="78">
        <v>0</v>
      </c>
      <c r="R24" s="78">
        <v>0</v>
      </c>
      <c r="S24" s="78">
        <v>0</v>
      </c>
      <c r="T24" s="78">
        <v>0</v>
      </c>
      <c r="U24" s="78">
        <v>0</v>
      </c>
      <c r="V24" s="78">
        <v>0</v>
      </c>
      <c r="W24" s="78">
        <v>0</v>
      </c>
      <c r="X24" s="78">
        <v>0</v>
      </c>
      <c r="Y24" s="78">
        <v>0</v>
      </c>
      <c r="Z24" s="78">
        <v>0</v>
      </c>
      <c r="AA24" s="78">
        <v>0</v>
      </c>
      <c r="AB24" s="78">
        <v>0</v>
      </c>
      <c r="AC24" s="78">
        <v>0</v>
      </c>
      <c r="AD24" s="78">
        <v>0</v>
      </c>
      <c r="AE24" s="78">
        <v>0</v>
      </c>
      <c r="AF24" s="78">
        <v>0</v>
      </c>
      <c r="AG24" s="78">
        <v>0</v>
      </c>
      <c r="AH24" s="78">
        <v>0</v>
      </c>
      <c r="AI24" s="78">
        <v>0</v>
      </c>
      <c r="AJ24" s="78">
        <v>0</v>
      </c>
      <c r="AM24" s="383">
        <f>F24+NPV(SDN,G24:INDEX(G24:AJ24,PAL))</f>
        <v>0</v>
      </c>
      <c r="AN24" s="415">
        <f>F24+NPV(SDN,G24:INDEX(G24:AJ24,PAL))</f>
        <v>0</v>
      </c>
      <c r="AO24" s="387">
        <f t="shared" si="8"/>
        <v>0</v>
      </c>
      <c r="AP24" s="59">
        <f>IF(COUNT(F24:INDEX(F24:AJ24,PAL+1))&lt;&gt;PAL+1,"Klaida",0)</f>
        <v>0</v>
      </c>
      <c r="AQ24" s="59"/>
      <c r="AR24" s="59"/>
      <c r="AS24" s="59"/>
      <c r="AT24" s="59"/>
      <c r="AU24" s="59"/>
      <c r="AV24" s="59"/>
      <c r="AW24" s="59"/>
      <c r="AX24" s="59"/>
      <c r="AY24" s="388"/>
    </row>
    <row r="25" spans="2:51">
      <c r="B25" s="64" t="s">
        <v>300</v>
      </c>
      <c r="C25" s="4" t="str">
        <f>IF(Kalba="EN",Data2!C50,Data2!B50)</f>
        <v>Elektros energijos išlaidos</v>
      </c>
      <c r="D25" s="65">
        <f>F25+NPV(FDN,G25:INDEX(G25:AJ25,PAL))</f>
        <v>0</v>
      </c>
      <c r="E25" s="65">
        <f t="shared" si="7"/>
        <v>0</v>
      </c>
      <c r="F25" s="78">
        <v>0</v>
      </c>
      <c r="G25" s="78">
        <v>0</v>
      </c>
      <c r="H25" s="78">
        <v>0</v>
      </c>
      <c r="I25" s="78">
        <v>0</v>
      </c>
      <c r="J25" s="78">
        <v>0</v>
      </c>
      <c r="K25" s="78">
        <v>0</v>
      </c>
      <c r="L25" s="78">
        <v>0</v>
      </c>
      <c r="M25" s="78">
        <v>0</v>
      </c>
      <c r="N25" s="78">
        <v>0</v>
      </c>
      <c r="O25" s="78">
        <v>0</v>
      </c>
      <c r="P25" s="78">
        <v>0</v>
      </c>
      <c r="Q25" s="78">
        <v>0</v>
      </c>
      <c r="R25" s="78">
        <v>0</v>
      </c>
      <c r="S25" s="78">
        <v>0</v>
      </c>
      <c r="T25" s="78">
        <v>0</v>
      </c>
      <c r="U25" s="78">
        <v>0</v>
      </c>
      <c r="V25" s="78">
        <v>0</v>
      </c>
      <c r="W25" s="78">
        <v>0</v>
      </c>
      <c r="X25" s="78">
        <v>0</v>
      </c>
      <c r="Y25" s="78">
        <v>0</v>
      </c>
      <c r="Z25" s="78">
        <v>0</v>
      </c>
      <c r="AA25" s="78">
        <v>0</v>
      </c>
      <c r="AB25" s="78">
        <v>0</v>
      </c>
      <c r="AC25" s="78">
        <v>0</v>
      </c>
      <c r="AD25" s="78">
        <v>0</v>
      </c>
      <c r="AE25" s="78">
        <v>0</v>
      </c>
      <c r="AF25" s="78">
        <v>0</v>
      </c>
      <c r="AG25" s="78">
        <v>0</v>
      </c>
      <c r="AH25" s="78">
        <v>0</v>
      </c>
      <c r="AI25" s="78">
        <v>0</v>
      </c>
      <c r="AJ25" s="78">
        <v>0</v>
      </c>
      <c r="AM25" s="383">
        <f>F25+NPV(SDN,G25:INDEX(G25:AJ25,PAL))</f>
        <v>0</v>
      </c>
      <c r="AN25" s="415">
        <f>F25+NPV(SDN,G25:INDEX(G25:AJ25,PAL))</f>
        <v>0</v>
      </c>
      <c r="AO25" s="387">
        <f t="shared" si="8"/>
        <v>0</v>
      </c>
      <c r="AP25" s="59">
        <f>IF(COUNT(F25:INDEX(F25:AJ25,PAL+1))&lt;&gt;PAL+1,"Klaida",0)</f>
        <v>0</v>
      </c>
      <c r="AQ25" s="59"/>
      <c r="AR25" s="59"/>
      <c r="AS25" s="59"/>
      <c r="AT25" s="59"/>
      <c r="AU25" s="59"/>
      <c r="AV25" s="59"/>
      <c r="AW25" s="59"/>
      <c r="AX25" s="59"/>
      <c r="AY25" s="388"/>
    </row>
    <row r="26" spans="2:51">
      <c r="B26" s="64" t="s">
        <v>301</v>
      </c>
      <c r="C26" s="4" t="str">
        <f>IF(Kalba="EN",Data2!C51,Data2!B51)</f>
        <v>Šildymo (išskyrus elektrą) išlaidos</v>
      </c>
      <c r="D26" s="65">
        <f>F26+NPV(FDN,G26:INDEX(G26:AJ26,PAL))</f>
        <v>0</v>
      </c>
      <c r="E26" s="65">
        <f t="shared" si="7"/>
        <v>0</v>
      </c>
      <c r="F26" s="78">
        <v>0</v>
      </c>
      <c r="G26" s="78">
        <v>0</v>
      </c>
      <c r="H26" s="78">
        <v>0</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c r="AI26" s="78">
        <v>0</v>
      </c>
      <c r="AJ26" s="78">
        <v>0</v>
      </c>
      <c r="AM26" s="383">
        <f>F26+NPV(SDN,G26:INDEX(G26:AJ26,PAL))</f>
        <v>0</v>
      </c>
      <c r="AN26" s="415">
        <f>F26+NPV(SDN,G26:INDEX(G26:AJ26,PAL))</f>
        <v>0</v>
      </c>
      <c r="AO26" s="387">
        <f t="shared" si="8"/>
        <v>0</v>
      </c>
      <c r="AP26" s="59">
        <f>IF(COUNT(F26:INDEX(F26:AJ26,PAL+1))&lt;&gt;PAL+1,"Klaida",0)</f>
        <v>0</v>
      </c>
      <c r="AQ26" s="59"/>
      <c r="AR26" s="59"/>
      <c r="AS26" s="59"/>
      <c r="AT26" s="59"/>
      <c r="AU26" s="59"/>
      <c r="AV26" s="59"/>
      <c r="AW26" s="59"/>
      <c r="AX26" s="59"/>
      <c r="AY26" s="388"/>
    </row>
    <row r="27" spans="2:51">
      <c r="B27" s="64" t="s">
        <v>303</v>
      </c>
      <c r="C27" s="4" t="str">
        <f>IF(Kalba="EN",Data2!C52,Data2!B52)</f>
        <v>Infrastruktūros būklės palaikymo išlaidos</v>
      </c>
      <c r="D27" s="65">
        <f>F27+NPV(FDN,G27:INDEX(G27:AJ27,PAL))</f>
        <v>0</v>
      </c>
      <c r="E27" s="65">
        <f t="shared" si="7"/>
        <v>0</v>
      </c>
      <c r="F27" s="78">
        <v>0</v>
      </c>
      <c r="G27" s="78">
        <v>0</v>
      </c>
      <c r="H27" s="78">
        <v>0</v>
      </c>
      <c r="I27" s="78">
        <v>0</v>
      </c>
      <c r="J27" s="78">
        <v>0</v>
      </c>
      <c r="K27" s="78">
        <v>0</v>
      </c>
      <c r="L27" s="78">
        <v>0</v>
      </c>
      <c r="M27" s="78">
        <v>0</v>
      </c>
      <c r="N27" s="78">
        <v>0</v>
      </c>
      <c r="O27" s="78">
        <v>0</v>
      </c>
      <c r="P27" s="78">
        <v>0</v>
      </c>
      <c r="Q27" s="78">
        <v>0</v>
      </c>
      <c r="R27" s="78">
        <v>0</v>
      </c>
      <c r="S27" s="78">
        <v>0</v>
      </c>
      <c r="T27" s="78">
        <v>0</v>
      </c>
      <c r="U27" s="78">
        <v>0</v>
      </c>
      <c r="V27" s="78">
        <v>0</v>
      </c>
      <c r="W27" s="78">
        <v>0</v>
      </c>
      <c r="X27" s="78">
        <v>0</v>
      </c>
      <c r="Y27" s="78">
        <v>0</v>
      </c>
      <c r="Z27" s="78">
        <v>0</v>
      </c>
      <c r="AA27" s="78">
        <v>0</v>
      </c>
      <c r="AB27" s="78">
        <v>0</v>
      </c>
      <c r="AC27" s="78">
        <v>0</v>
      </c>
      <c r="AD27" s="78">
        <v>0</v>
      </c>
      <c r="AE27" s="78">
        <v>0</v>
      </c>
      <c r="AF27" s="78">
        <v>0</v>
      </c>
      <c r="AG27" s="78">
        <v>0</v>
      </c>
      <c r="AH27" s="78">
        <v>0</v>
      </c>
      <c r="AI27" s="78">
        <v>0</v>
      </c>
      <c r="AJ27" s="78">
        <v>0</v>
      </c>
      <c r="AM27" s="383">
        <f>F27+NPV(SDN,G27:INDEX(G27:AJ27,PAL))</f>
        <v>0</v>
      </c>
      <c r="AN27" s="415">
        <f>F27+NPV(SDN,G27:INDEX(G27:AJ27,PAL))</f>
        <v>0</v>
      </c>
      <c r="AO27" s="387">
        <f t="shared" si="8"/>
        <v>0</v>
      </c>
      <c r="AP27" s="59">
        <f>IF(COUNT(F27:INDEX(F27:AJ27,PAL+1))&lt;&gt;PAL+1,"Klaida",0)</f>
        <v>0</v>
      </c>
      <c r="AQ27" s="59"/>
      <c r="AR27" s="59"/>
      <c r="AS27" s="59"/>
      <c r="AT27" s="59"/>
      <c r="AU27" s="59"/>
      <c r="AV27" s="59"/>
      <c r="AW27" s="59"/>
      <c r="AX27" s="59"/>
      <c r="AY27" s="388"/>
    </row>
    <row r="28" spans="2:51">
      <c r="B28" s="64" t="s">
        <v>304</v>
      </c>
      <c r="C28" s="4" t="str">
        <f>IF(Kalba="EN",Data2!C53,Data2!B53)</f>
        <v>Kitos išlaidos</v>
      </c>
      <c r="D28" s="65">
        <f>F28+NPV(FDN,G28:INDEX(G28:AJ28,PAL))</f>
        <v>0</v>
      </c>
      <c r="E28" s="65">
        <f t="shared" si="7"/>
        <v>0</v>
      </c>
      <c r="F28" s="78">
        <v>0</v>
      </c>
      <c r="G28" s="78">
        <v>0</v>
      </c>
      <c r="H28" s="78">
        <v>0</v>
      </c>
      <c r="I28" s="78">
        <v>0</v>
      </c>
      <c r="J28" s="78">
        <v>0</v>
      </c>
      <c r="K28" s="78">
        <v>0</v>
      </c>
      <c r="L28" s="78">
        <v>0</v>
      </c>
      <c r="M28" s="78">
        <v>0</v>
      </c>
      <c r="N28" s="78">
        <v>0</v>
      </c>
      <c r="O28" s="78">
        <v>0</v>
      </c>
      <c r="P28" s="78">
        <v>0</v>
      </c>
      <c r="Q28" s="78">
        <v>0</v>
      </c>
      <c r="R28" s="78">
        <v>0</v>
      </c>
      <c r="S28" s="78">
        <v>0</v>
      </c>
      <c r="T28" s="78">
        <v>0</v>
      </c>
      <c r="U28" s="78">
        <v>0</v>
      </c>
      <c r="V28" s="78">
        <v>0</v>
      </c>
      <c r="W28" s="78">
        <v>0</v>
      </c>
      <c r="X28" s="78">
        <v>0</v>
      </c>
      <c r="Y28" s="78">
        <v>0</v>
      </c>
      <c r="Z28" s="78">
        <v>0</v>
      </c>
      <c r="AA28" s="78">
        <v>0</v>
      </c>
      <c r="AB28" s="78">
        <v>0</v>
      </c>
      <c r="AC28" s="78">
        <v>0</v>
      </c>
      <c r="AD28" s="78">
        <v>0</v>
      </c>
      <c r="AE28" s="78">
        <v>0</v>
      </c>
      <c r="AF28" s="78">
        <v>0</v>
      </c>
      <c r="AG28" s="78">
        <v>0</v>
      </c>
      <c r="AH28" s="78">
        <v>0</v>
      </c>
      <c r="AI28" s="78">
        <v>0</v>
      </c>
      <c r="AJ28" s="78">
        <v>0</v>
      </c>
      <c r="AM28" s="383">
        <f>F28+NPV(SDN,G28:INDEX(G28:AJ28,PAL))</f>
        <v>0</v>
      </c>
      <c r="AN28" s="415">
        <f>F28+NPV(SDN,G28:INDEX(G28:AJ28,PAL))</f>
        <v>0</v>
      </c>
      <c r="AO28" s="387">
        <f t="shared" si="8"/>
        <v>0</v>
      </c>
      <c r="AP28" s="59">
        <f>IF(COUNT(F28:INDEX(F28:AJ28,PAL+1))&lt;&gt;PAL+1,"Klaida",0)</f>
        <v>0</v>
      </c>
      <c r="AQ28" s="59"/>
      <c r="AR28" s="59"/>
      <c r="AS28" s="59"/>
      <c r="AT28" s="59"/>
      <c r="AU28" s="59"/>
      <c r="AV28" s="59"/>
      <c r="AW28" s="59"/>
      <c r="AX28" s="59"/>
      <c r="AY28" s="388"/>
    </row>
    <row r="29" spans="2:51">
      <c r="B29" s="64" t="s">
        <v>305</v>
      </c>
      <c r="C29" s="4" t="str">
        <f>IF(Kalba="EN",Data2!C54,Data2!B54)</f>
        <v>Gautų paskolų (G.3.1.) palūkanos</v>
      </c>
      <c r="D29" s="65">
        <f>F29+NPV(FDN,G29:INDEX(G29:AJ29,PAL))</f>
        <v>0</v>
      </c>
      <c r="E29" s="65">
        <f t="shared" si="7"/>
        <v>0</v>
      </c>
      <c r="F29" s="78">
        <v>0</v>
      </c>
      <c r="G29" s="78">
        <v>0</v>
      </c>
      <c r="H29" s="78">
        <v>0</v>
      </c>
      <c r="I29" s="78">
        <v>0</v>
      </c>
      <c r="J29" s="78">
        <v>0</v>
      </c>
      <c r="K29" s="78">
        <v>0</v>
      </c>
      <c r="L29" s="78">
        <v>0</v>
      </c>
      <c r="M29" s="78">
        <v>0</v>
      </c>
      <c r="N29" s="78">
        <v>0</v>
      </c>
      <c r="O29" s="78">
        <v>0</v>
      </c>
      <c r="P29" s="78">
        <v>0</v>
      </c>
      <c r="Q29" s="78">
        <v>0</v>
      </c>
      <c r="R29" s="78">
        <v>0</v>
      </c>
      <c r="S29" s="78">
        <v>0</v>
      </c>
      <c r="T29" s="78">
        <v>0</v>
      </c>
      <c r="U29" s="78">
        <v>0</v>
      </c>
      <c r="V29" s="78">
        <v>0</v>
      </c>
      <c r="W29" s="78">
        <v>0</v>
      </c>
      <c r="X29" s="78">
        <v>0</v>
      </c>
      <c r="Y29" s="78">
        <v>0</v>
      </c>
      <c r="Z29" s="78">
        <v>0</v>
      </c>
      <c r="AA29" s="78">
        <v>0</v>
      </c>
      <c r="AB29" s="78">
        <v>0</v>
      </c>
      <c r="AC29" s="78">
        <v>0</v>
      </c>
      <c r="AD29" s="78">
        <v>0</v>
      </c>
      <c r="AE29" s="78">
        <v>0</v>
      </c>
      <c r="AF29" s="78">
        <v>0</v>
      </c>
      <c r="AG29" s="78">
        <v>0</v>
      </c>
      <c r="AH29" s="78">
        <v>0</v>
      </c>
      <c r="AI29" s="78">
        <v>0</v>
      </c>
      <c r="AJ29" s="78">
        <v>0</v>
      </c>
      <c r="AM29" s="383">
        <f>F29+NPV(SDN,G29:INDEX(G29:AJ29,PAL))</f>
        <v>0</v>
      </c>
      <c r="AN29" s="415">
        <f>F29+NPV(SDN,G29:INDEX(G29:AJ29,PAL))</f>
        <v>0</v>
      </c>
      <c r="AO29" s="387">
        <f t="shared" si="8"/>
        <v>0</v>
      </c>
      <c r="AP29" s="59">
        <f>IF(COUNT(F29:INDEX(F29:AJ29,PAL+1))&lt;&gt;PAL+1,"Klaida",0)</f>
        <v>0</v>
      </c>
      <c r="AQ29" s="59"/>
      <c r="AR29" s="59"/>
      <c r="AS29" s="59"/>
      <c r="AT29" s="59"/>
      <c r="AU29" s="59"/>
      <c r="AV29" s="59"/>
      <c r="AW29" s="59"/>
      <c r="AX29" s="59"/>
      <c r="AY29" s="388"/>
    </row>
    <row r="30" spans="2:51" s="61" customFormat="1" ht="25.5">
      <c r="B30" s="5" t="s">
        <v>26</v>
      </c>
      <c r="C30" s="5" t="str">
        <f>IF(Kalba="EN",Data2!C55,Data2!B55)</f>
        <v>Mokesčiai (+ neigiama įtaka; - teigiama įtaka biudžeto lėšų srautams)</v>
      </c>
      <c r="D30" s="62">
        <f>ROUND(D31-SUM(D32:D33),0)</f>
        <v>0</v>
      </c>
      <c r="E30" s="62">
        <f>ROUND(E31-SUM(E32:E33),0)</f>
        <v>0</v>
      </c>
      <c r="F30" s="62">
        <f>ROUND(F31-SUM(F32:F33),0)</f>
        <v>0</v>
      </c>
      <c r="G30" s="62">
        <f t="shared" ref="G30:AJ30" si="9">ROUND(G31-SUM(G32:G33),0)</f>
        <v>0</v>
      </c>
      <c r="H30" s="62">
        <f t="shared" si="9"/>
        <v>0</v>
      </c>
      <c r="I30" s="62">
        <f t="shared" si="9"/>
        <v>0</v>
      </c>
      <c r="J30" s="62">
        <f t="shared" si="9"/>
        <v>0</v>
      </c>
      <c r="K30" s="62">
        <f t="shared" si="9"/>
        <v>0</v>
      </c>
      <c r="L30" s="62">
        <f t="shared" si="9"/>
        <v>0</v>
      </c>
      <c r="M30" s="62">
        <f t="shared" si="9"/>
        <v>0</v>
      </c>
      <c r="N30" s="62">
        <f t="shared" si="9"/>
        <v>0</v>
      </c>
      <c r="O30" s="62">
        <f t="shared" si="9"/>
        <v>0</v>
      </c>
      <c r="P30" s="62">
        <f t="shared" si="9"/>
        <v>0</v>
      </c>
      <c r="Q30" s="62">
        <f t="shared" si="9"/>
        <v>0</v>
      </c>
      <c r="R30" s="62">
        <f t="shared" si="9"/>
        <v>0</v>
      </c>
      <c r="S30" s="62">
        <f t="shared" si="9"/>
        <v>0</v>
      </c>
      <c r="T30" s="62">
        <f t="shared" si="9"/>
        <v>0</v>
      </c>
      <c r="U30" s="62">
        <f t="shared" si="9"/>
        <v>0</v>
      </c>
      <c r="V30" s="62">
        <f t="shared" si="9"/>
        <v>0</v>
      </c>
      <c r="W30" s="62">
        <f t="shared" si="9"/>
        <v>0</v>
      </c>
      <c r="X30" s="62">
        <f t="shared" si="9"/>
        <v>0</v>
      </c>
      <c r="Y30" s="62">
        <f t="shared" si="9"/>
        <v>0</v>
      </c>
      <c r="Z30" s="62">
        <f t="shared" si="9"/>
        <v>0</v>
      </c>
      <c r="AA30" s="62">
        <f t="shared" si="9"/>
        <v>0</v>
      </c>
      <c r="AB30" s="62">
        <f t="shared" si="9"/>
        <v>0</v>
      </c>
      <c r="AC30" s="62">
        <f t="shared" si="9"/>
        <v>0</v>
      </c>
      <c r="AD30" s="62">
        <f t="shared" si="9"/>
        <v>0</v>
      </c>
      <c r="AE30" s="62">
        <f t="shared" si="9"/>
        <v>0</v>
      </c>
      <c r="AF30" s="62">
        <f t="shared" si="9"/>
        <v>0</v>
      </c>
      <c r="AG30" s="62">
        <f t="shared" si="9"/>
        <v>0</v>
      </c>
      <c r="AH30" s="62">
        <f t="shared" si="9"/>
        <v>0</v>
      </c>
      <c r="AI30" s="62">
        <f t="shared" si="9"/>
        <v>0</v>
      </c>
      <c r="AJ30" s="62">
        <f t="shared" si="9"/>
        <v>0</v>
      </c>
      <c r="AM30" s="382">
        <f>ROUND(AM31-SUM(AM32:AM33),0)</f>
        <v>0</v>
      </c>
      <c r="AN30" s="382">
        <f>ROUND(AN31-SUM(AN32:AN33),0)</f>
        <v>0</v>
      </c>
      <c r="AO30" s="389"/>
      <c r="AP30" s="63"/>
      <c r="AQ30" s="63"/>
      <c r="AR30" s="63"/>
      <c r="AS30" s="63"/>
      <c r="AT30" s="63"/>
      <c r="AU30" s="63"/>
      <c r="AV30" s="63"/>
      <c r="AW30" s="63"/>
      <c r="AX30" s="63"/>
      <c r="AY30" s="390"/>
    </row>
    <row r="31" spans="2:51">
      <c r="B31" s="64" t="s">
        <v>307</v>
      </c>
      <c r="C31" s="4" t="str">
        <f>IF(Kalba="EN",Data2!C56,Data2!B56)</f>
        <v>Bendra importo/pirkimo PVM suma</v>
      </c>
      <c r="D31" s="65">
        <f>F31+NPV(FDN,G31:INDEX(G31:AJ31,PAL))</f>
        <v>0</v>
      </c>
      <c r="E31" s="65">
        <f>SUMIF($F$5:$AJ$5,"&lt;="&amp;PAL,$F31:$AJ31)</f>
        <v>0</v>
      </c>
      <c r="F31" s="65">
        <f t="shared" ref="F31:AJ31" si="10">IF(pvm_susigrazinimas="Taip",0,SUMPRODUCT(F8:F15,Pirkimo_PVM)+SUMPRODUCT(F23:F28,Pirkimo_PVM_II))</f>
        <v>0</v>
      </c>
      <c r="G31" s="65">
        <f t="shared" si="10"/>
        <v>0</v>
      </c>
      <c r="H31" s="65">
        <f t="shared" si="10"/>
        <v>0</v>
      </c>
      <c r="I31" s="65">
        <f t="shared" si="10"/>
        <v>0</v>
      </c>
      <c r="J31" s="65">
        <f t="shared" si="10"/>
        <v>0</v>
      </c>
      <c r="K31" s="65">
        <f t="shared" si="10"/>
        <v>0</v>
      </c>
      <c r="L31" s="65">
        <f t="shared" si="10"/>
        <v>0</v>
      </c>
      <c r="M31" s="65">
        <f t="shared" si="10"/>
        <v>0</v>
      </c>
      <c r="N31" s="65">
        <f t="shared" si="10"/>
        <v>0</v>
      </c>
      <c r="O31" s="65">
        <f t="shared" si="10"/>
        <v>0</v>
      </c>
      <c r="P31" s="65">
        <f t="shared" si="10"/>
        <v>0</v>
      </c>
      <c r="Q31" s="65">
        <f t="shared" si="10"/>
        <v>0</v>
      </c>
      <c r="R31" s="65">
        <f t="shared" si="10"/>
        <v>0</v>
      </c>
      <c r="S31" s="65">
        <f t="shared" si="10"/>
        <v>0</v>
      </c>
      <c r="T31" s="65">
        <f t="shared" si="10"/>
        <v>0</v>
      </c>
      <c r="U31" s="65">
        <f t="shared" si="10"/>
        <v>0</v>
      </c>
      <c r="V31" s="65">
        <f t="shared" si="10"/>
        <v>0</v>
      </c>
      <c r="W31" s="65">
        <f t="shared" si="10"/>
        <v>0</v>
      </c>
      <c r="X31" s="65">
        <f t="shared" si="10"/>
        <v>0</v>
      </c>
      <c r="Y31" s="65">
        <f t="shared" si="10"/>
        <v>0</v>
      </c>
      <c r="Z31" s="65">
        <f t="shared" si="10"/>
        <v>0</v>
      </c>
      <c r="AA31" s="65">
        <f t="shared" si="10"/>
        <v>0</v>
      </c>
      <c r="AB31" s="65">
        <f t="shared" si="10"/>
        <v>0</v>
      </c>
      <c r="AC31" s="65">
        <f t="shared" si="10"/>
        <v>0</v>
      </c>
      <c r="AD31" s="65">
        <f t="shared" si="10"/>
        <v>0</v>
      </c>
      <c r="AE31" s="65">
        <f t="shared" si="10"/>
        <v>0</v>
      </c>
      <c r="AF31" s="65">
        <f t="shared" si="10"/>
        <v>0</v>
      </c>
      <c r="AG31" s="65">
        <f t="shared" si="10"/>
        <v>0</v>
      </c>
      <c r="AH31" s="65">
        <f t="shared" si="10"/>
        <v>0</v>
      </c>
      <c r="AI31" s="65">
        <f t="shared" si="10"/>
        <v>0</v>
      </c>
      <c r="AJ31" s="65">
        <f t="shared" si="10"/>
        <v>0</v>
      </c>
      <c r="AM31" s="383">
        <f>F31+NPV(SDN,G31:INDEX(G31:AJ31,PAL))</f>
        <v>0</v>
      </c>
      <c r="AN31" s="415">
        <f>F31+NPV(SDN,G31:INDEX(G31:AJ31,PAL))</f>
        <v>0</v>
      </c>
      <c r="AO31" s="387"/>
      <c r="AP31" s="59"/>
      <c r="AQ31" s="59"/>
      <c r="AR31" s="59"/>
      <c r="AS31" s="59"/>
      <c r="AT31" s="59"/>
      <c r="AU31" s="59"/>
      <c r="AV31" s="59"/>
      <c r="AW31" s="59"/>
      <c r="AX31" s="59"/>
      <c r="AY31" s="388"/>
    </row>
    <row r="32" spans="2:51">
      <c r="B32" s="64" t="s">
        <v>309</v>
      </c>
      <c r="C32" s="4" t="str">
        <f>IF(Kalba="EN",Data2!C57,Data2!B57)</f>
        <v>Bendra pardavimo PVM suma</v>
      </c>
      <c r="D32" s="65">
        <f>F32+NPV(FDN,G32:INDEX(G32:AJ32,PAL))</f>
        <v>0</v>
      </c>
      <c r="E32" s="65">
        <f>SUMIF($F$5:$AJ$5,"&lt;="&amp;PAL,$F32:$AJ32)</f>
        <v>0</v>
      </c>
      <c r="F32" s="65">
        <f t="shared" ref="F32:AJ32" si="11">IF(pvm_susigrazinimas="Taip",0,SUMPRODUCT(F18:F19,Pardavimo_PVM))</f>
        <v>0</v>
      </c>
      <c r="G32" s="65">
        <f t="shared" si="11"/>
        <v>0</v>
      </c>
      <c r="H32" s="65">
        <f t="shared" si="11"/>
        <v>0</v>
      </c>
      <c r="I32" s="65">
        <f t="shared" si="11"/>
        <v>0</v>
      </c>
      <c r="J32" s="65">
        <f t="shared" si="11"/>
        <v>0</v>
      </c>
      <c r="K32" s="65">
        <f t="shared" si="11"/>
        <v>0</v>
      </c>
      <c r="L32" s="65">
        <f t="shared" si="11"/>
        <v>0</v>
      </c>
      <c r="M32" s="65">
        <f t="shared" si="11"/>
        <v>0</v>
      </c>
      <c r="N32" s="65">
        <f t="shared" si="11"/>
        <v>0</v>
      </c>
      <c r="O32" s="65">
        <f t="shared" si="11"/>
        <v>0</v>
      </c>
      <c r="P32" s="65">
        <f t="shared" si="11"/>
        <v>0</v>
      </c>
      <c r="Q32" s="65">
        <f t="shared" si="11"/>
        <v>0</v>
      </c>
      <c r="R32" s="65">
        <f t="shared" si="11"/>
        <v>0</v>
      </c>
      <c r="S32" s="65">
        <f t="shared" si="11"/>
        <v>0</v>
      </c>
      <c r="T32" s="65">
        <f t="shared" si="11"/>
        <v>0</v>
      </c>
      <c r="U32" s="65">
        <f t="shared" si="11"/>
        <v>0</v>
      </c>
      <c r="V32" s="65">
        <f t="shared" si="11"/>
        <v>0</v>
      </c>
      <c r="W32" s="65">
        <f t="shared" si="11"/>
        <v>0</v>
      </c>
      <c r="X32" s="65">
        <f t="shared" si="11"/>
        <v>0</v>
      </c>
      <c r="Y32" s="65">
        <f t="shared" si="11"/>
        <v>0</v>
      </c>
      <c r="Z32" s="65">
        <f t="shared" si="11"/>
        <v>0</v>
      </c>
      <c r="AA32" s="65">
        <f t="shared" si="11"/>
        <v>0</v>
      </c>
      <c r="AB32" s="65">
        <f t="shared" si="11"/>
        <v>0</v>
      </c>
      <c r="AC32" s="65">
        <f t="shared" si="11"/>
        <v>0</v>
      </c>
      <c r="AD32" s="65">
        <f t="shared" si="11"/>
        <v>0</v>
      </c>
      <c r="AE32" s="65">
        <f t="shared" si="11"/>
        <v>0</v>
      </c>
      <c r="AF32" s="65">
        <f t="shared" si="11"/>
        <v>0</v>
      </c>
      <c r="AG32" s="65">
        <f t="shared" si="11"/>
        <v>0</v>
      </c>
      <c r="AH32" s="65">
        <f t="shared" si="11"/>
        <v>0</v>
      </c>
      <c r="AI32" s="65">
        <f t="shared" si="11"/>
        <v>0</v>
      </c>
      <c r="AJ32" s="65">
        <f t="shared" si="11"/>
        <v>0</v>
      </c>
      <c r="AM32" s="383">
        <f>F32+NPV(SDN,G32:INDEX(G32:AJ32,PAL))</f>
        <v>0</v>
      </c>
      <c r="AN32" s="415">
        <f>F32+NPV(SDN,G32:INDEX(G32:AJ32,PAL))</f>
        <v>0</v>
      </c>
      <c r="AO32" s="387"/>
      <c r="AP32" s="59"/>
      <c r="AQ32" s="59"/>
      <c r="AR32" s="59"/>
      <c r="AS32" s="59"/>
      <c r="AT32" s="59"/>
      <c r="AU32" s="59"/>
      <c r="AV32" s="59"/>
      <c r="AW32" s="59"/>
      <c r="AX32" s="59"/>
      <c r="AY32" s="388"/>
    </row>
    <row r="33" spans="2:51">
      <c r="B33" s="64" t="s">
        <v>311</v>
      </c>
      <c r="C33" s="4" t="str">
        <f>IF(Kalba="EN",Data2!C58,Data2!B58)</f>
        <v>Bendra kitų mokėtinų netiesioginių mokesčių suma</v>
      </c>
      <c r="D33" s="65">
        <f>F33+NPV(FDN,G33:INDEX(G33:AJ33,PAL))</f>
        <v>0</v>
      </c>
      <c r="E33" s="65">
        <f>SUMIF($F$5:$AJ$5,"&lt;="&amp;PAL,$F33:$AJ33)</f>
        <v>0</v>
      </c>
      <c r="F33" s="78">
        <v>0</v>
      </c>
      <c r="G33" s="78">
        <v>0</v>
      </c>
      <c r="H33" s="78">
        <v>0</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c r="AA33" s="78">
        <v>0</v>
      </c>
      <c r="AB33" s="78">
        <v>0</v>
      </c>
      <c r="AC33" s="78">
        <v>0</v>
      </c>
      <c r="AD33" s="78">
        <v>0</v>
      </c>
      <c r="AE33" s="78">
        <v>0</v>
      </c>
      <c r="AF33" s="78">
        <v>0</v>
      </c>
      <c r="AG33" s="78">
        <v>0</v>
      </c>
      <c r="AH33" s="78">
        <v>0</v>
      </c>
      <c r="AI33" s="78">
        <v>0</v>
      </c>
      <c r="AJ33" s="78">
        <v>0</v>
      </c>
      <c r="AM33" s="383">
        <f>F33+NPV(SDN,G33:INDEX(G33:AJ33,PAL))</f>
        <v>0</v>
      </c>
      <c r="AN33" s="415">
        <f>F33+NPV(SDN,G33:INDEX(G33:AJ33,PAL))</f>
        <v>0</v>
      </c>
      <c r="AO33" s="387">
        <f>IF(COUNTIF(AP33:AY33,"Klaida")&gt;0,1,0)</f>
        <v>0</v>
      </c>
      <c r="AP33" s="59">
        <f>IF(COUNT(F33:INDEX(F33:AJ33,PAL+1))&lt;&gt;PAL+1,"Klaida",0)</f>
        <v>0</v>
      </c>
      <c r="AQ33" s="59"/>
      <c r="AR33" s="59"/>
      <c r="AS33" s="59"/>
      <c r="AT33" s="59"/>
      <c r="AU33" s="59"/>
      <c r="AV33" s="59"/>
      <c r="AW33" s="59"/>
      <c r="AX33" s="59"/>
      <c r="AY33" s="388"/>
    </row>
    <row r="34" spans="2:51" s="61" customFormat="1">
      <c r="B34" s="5" t="s">
        <v>28</v>
      </c>
      <c r="C34" s="5" t="str">
        <f>IF(Kalba="EN",Data2!C59,Data2!B59)</f>
        <v>Grynosios pajamos</v>
      </c>
      <c r="D34" s="62">
        <f>ROUND(SUM(D17)-SUM(D15,D22),0)</f>
        <v>0</v>
      </c>
      <c r="E34" s="62">
        <f t="shared" ref="E34:AJ34" si="12">ROUND(SUM(E17)-SUM(E15,E22),0)</f>
        <v>0</v>
      </c>
      <c r="F34" s="62">
        <f t="shared" si="12"/>
        <v>0</v>
      </c>
      <c r="G34" s="62">
        <f t="shared" si="12"/>
        <v>0</v>
      </c>
      <c r="H34" s="62">
        <f t="shared" si="12"/>
        <v>0</v>
      </c>
      <c r="I34" s="62">
        <f t="shared" si="12"/>
        <v>0</v>
      </c>
      <c r="J34" s="62">
        <f t="shared" si="12"/>
        <v>0</v>
      </c>
      <c r="K34" s="62">
        <f t="shared" si="12"/>
        <v>0</v>
      </c>
      <c r="L34" s="62">
        <f t="shared" si="12"/>
        <v>0</v>
      </c>
      <c r="M34" s="62">
        <f t="shared" si="12"/>
        <v>0</v>
      </c>
      <c r="N34" s="62">
        <f t="shared" si="12"/>
        <v>0</v>
      </c>
      <c r="O34" s="62">
        <f t="shared" si="12"/>
        <v>0</v>
      </c>
      <c r="P34" s="62">
        <f t="shared" si="12"/>
        <v>0</v>
      </c>
      <c r="Q34" s="62">
        <f t="shared" si="12"/>
        <v>0</v>
      </c>
      <c r="R34" s="62">
        <f t="shared" si="12"/>
        <v>0</v>
      </c>
      <c r="S34" s="62">
        <f t="shared" si="12"/>
        <v>0</v>
      </c>
      <c r="T34" s="62">
        <f t="shared" si="12"/>
        <v>0</v>
      </c>
      <c r="U34" s="62">
        <f t="shared" si="12"/>
        <v>0</v>
      </c>
      <c r="V34" s="62">
        <f t="shared" si="12"/>
        <v>0</v>
      </c>
      <c r="W34" s="62">
        <f t="shared" si="12"/>
        <v>0</v>
      </c>
      <c r="X34" s="62">
        <f t="shared" si="12"/>
        <v>0</v>
      </c>
      <c r="Y34" s="62">
        <f t="shared" si="12"/>
        <v>0</v>
      </c>
      <c r="Z34" s="62">
        <f t="shared" si="12"/>
        <v>0</v>
      </c>
      <c r="AA34" s="62">
        <f t="shared" si="12"/>
        <v>0</v>
      </c>
      <c r="AB34" s="62">
        <f t="shared" si="12"/>
        <v>0</v>
      </c>
      <c r="AC34" s="62">
        <f t="shared" si="12"/>
        <v>0</v>
      </c>
      <c r="AD34" s="62">
        <f t="shared" si="12"/>
        <v>0</v>
      </c>
      <c r="AE34" s="62">
        <f t="shared" si="12"/>
        <v>0</v>
      </c>
      <c r="AF34" s="62">
        <f t="shared" si="12"/>
        <v>0</v>
      </c>
      <c r="AG34" s="62">
        <f t="shared" si="12"/>
        <v>0</v>
      </c>
      <c r="AH34" s="62">
        <f t="shared" si="12"/>
        <v>0</v>
      </c>
      <c r="AI34" s="62">
        <f t="shared" si="12"/>
        <v>0</v>
      </c>
      <c r="AJ34" s="62">
        <f t="shared" si="12"/>
        <v>0</v>
      </c>
      <c r="AM34" s="382">
        <f>ROUND(SUM(AO17)-SUM(AO7,AO21),0)</f>
        <v>0</v>
      </c>
      <c r="AN34" s="382">
        <f>ROUND(SUM(AP17)-SUM(AP7,AP21),0)</f>
        <v>0</v>
      </c>
      <c r="AO34" s="389"/>
      <c r="AP34" s="63"/>
      <c r="AQ34" s="63"/>
      <c r="AR34" s="63"/>
      <c r="AS34" s="63"/>
      <c r="AT34" s="63"/>
      <c r="AU34" s="63"/>
      <c r="AV34" s="63"/>
      <c r="AW34" s="63"/>
      <c r="AX34" s="63"/>
      <c r="AY34" s="390"/>
    </row>
    <row r="35" spans="2:51" s="61" customFormat="1">
      <c r="B35" s="66" t="s">
        <v>313</v>
      </c>
      <c r="C35" s="5" t="str">
        <f>IF(Kalba="EN",Data2!C60,Data2!B60)</f>
        <v>Finansavimas, iš viso</v>
      </c>
      <c r="D35" s="62">
        <f>SUM(D36,D41,D44)</f>
        <v>0</v>
      </c>
      <c r="E35" s="62">
        <f t="shared" ref="E35:AJ35" si="13">SUM(E36,E41,E44)</f>
        <v>0</v>
      </c>
      <c r="F35" s="62">
        <f t="shared" si="13"/>
        <v>0</v>
      </c>
      <c r="G35" s="62">
        <f t="shared" si="13"/>
        <v>0</v>
      </c>
      <c r="H35" s="62">
        <f t="shared" si="13"/>
        <v>0</v>
      </c>
      <c r="I35" s="62">
        <f t="shared" si="13"/>
        <v>0</v>
      </c>
      <c r="J35" s="62">
        <f t="shared" si="13"/>
        <v>0</v>
      </c>
      <c r="K35" s="62">
        <f t="shared" si="13"/>
        <v>0</v>
      </c>
      <c r="L35" s="62">
        <f t="shared" si="13"/>
        <v>0</v>
      </c>
      <c r="M35" s="62">
        <f t="shared" si="13"/>
        <v>0</v>
      </c>
      <c r="N35" s="62">
        <f t="shared" si="13"/>
        <v>0</v>
      </c>
      <c r="O35" s="62">
        <f t="shared" si="13"/>
        <v>0</v>
      </c>
      <c r="P35" s="62">
        <f t="shared" si="13"/>
        <v>0</v>
      </c>
      <c r="Q35" s="62">
        <f t="shared" si="13"/>
        <v>0</v>
      </c>
      <c r="R35" s="62">
        <f t="shared" si="13"/>
        <v>0</v>
      </c>
      <c r="S35" s="62">
        <f t="shared" si="13"/>
        <v>0</v>
      </c>
      <c r="T35" s="62">
        <f t="shared" si="13"/>
        <v>0</v>
      </c>
      <c r="U35" s="62">
        <f t="shared" si="13"/>
        <v>0</v>
      </c>
      <c r="V35" s="62">
        <f t="shared" si="13"/>
        <v>0</v>
      </c>
      <c r="W35" s="62">
        <f t="shared" si="13"/>
        <v>0</v>
      </c>
      <c r="X35" s="62">
        <f t="shared" si="13"/>
        <v>0</v>
      </c>
      <c r="Y35" s="62">
        <f t="shared" si="13"/>
        <v>0</v>
      </c>
      <c r="Z35" s="62">
        <f t="shared" si="13"/>
        <v>0</v>
      </c>
      <c r="AA35" s="62">
        <f t="shared" si="13"/>
        <v>0</v>
      </c>
      <c r="AB35" s="62">
        <f t="shared" si="13"/>
        <v>0</v>
      </c>
      <c r="AC35" s="62">
        <f t="shared" si="13"/>
        <v>0</v>
      </c>
      <c r="AD35" s="62">
        <f t="shared" si="13"/>
        <v>0</v>
      </c>
      <c r="AE35" s="62">
        <f t="shared" si="13"/>
        <v>0</v>
      </c>
      <c r="AF35" s="62">
        <f t="shared" si="13"/>
        <v>0</v>
      </c>
      <c r="AG35" s="62">
        <f t="shared" si="13"/>
        <v>0</v>
      </c>
      <c r="AH35" s="62">
        <f t="shared" si="13"/>
        <v>0</v>
      </c>
      <c r="AI35" s="62">
        <f t="shared" si="13"/>
        <v>0</v>
      </c>
      <c r="AJ35" s="62">
        <f t="shared" si="13"/>
        <v>0</v>
      </c>
      <c r="AM35" s="382">
        <f>SUM(AO36,AO41,AO44)</f>
        <v>0</v>
      </c>
      <c r="AN35" s="382">
        <f>SUM(AP36,AP41,AP44)</f>
        <v>0</v>
      </c>
      <c r="AO35" s="389"/>
      <c r="AP35" s="63"/>
      <c r="AQ35" s="63"/>
      <c r="AR35" s="63"/>
      <c r="AS35" s="63"/>
      <c r="AT35" s="63"/>
      <c r="AU35" s="63"/>
      <c r="AV35" s="63"/>
      <c r="AW35" s="63"/>
      <c r="AX35" s="63"/>
      <c r="AY35" s="390"/>
    </row>
    <row r="36" spans="2:51" s="61" customFormat="1">
      <c r="B36" s="66" t="s">
        <v>32</v>
      </c>
      <c r="C36" s="5" t="str">
        <f>IF(Kalba="EN",Data2!C61,Data2!B61)</f>
        <v>Prašomas finansavimas</v>
      </c>
      <c r="D36" s="62">
        <f>ROUND(SUM(D37:D40),0)</f>
        <v>0</v>
      </c>
      <c r="E36" s="62">
        <f>ROUND(SUM(E37:E40),0)</f>
        <v>0</v>
      </c>
      <c r="F36" s="62">
        <f t="shared" ref="F36:AJ36" si="14">ROUND(SUM(F37:F40),0)</f>
        <v>0</v>
      </c>
      <c r="G36" s="62">
        <f t="shared" si="14"/>
        <v>0</v>
      </c>
      <c r="H36" s="62">
        <f t="shared" si="14"/>
        <v>0</v>
      </c>
      <c r="I36" s="62">
        <f t="shared" si="14"/>
        <v>0</v>
      </c>
      <c r="J36" s="62">
        <f t="shared" si="14"/>
        <v>0</v>
      </c>
      <c r="K36" s="62">
        <f t="shared" si="14"/>
        <v>0</v>
      </c>
      <c r="L36" s="62">
        <f t="shared" si="14"/>
        <v>0</v>
      </c>
      <c r="M36" s="62">
        <f t="shared" si="14"/>
        <v>0</v>
      </c>
      <c r="N36" s="62">
        <f t="shared" si="14"/>
        <v>0</v>
      </c>
      <c r="O36" s="62">
        <f t="shared" si="14"/>
        <v>0</v>
      </c>
      <c r="P36" s="62">
        <f t="shared" si="14"/>
        <v>0</v>
      </c>
      <c r="Q36" s="62">
        <f t="shared" si="14"/>
        <v>0</v>
      </c>
      <c r="R36" s="62">
        <f t="shared" si="14"/>
        <v>0</v>
      </c>
      <c r="S36" s="62">
        <f t="shared" si="14"/>
        <v>0</v>
      </c>
      <c r="T36" s="62">
        <f t="shared" si="14"/>
        <v>0</v>
      </c>
      <c r="U36" s="62">
        <f t="shared" si="14"/>
        <v>0</v>
      </c>
      <c r="V36" s="62">
        <f t="shared" si="14"/>
        <v>0</v>
      </c>
      <c r="W36" s="62">
        <f t="shared" si="14"/>
        <v>0</v>
      </c>
      <c r="X36" s="62">
        <f t="shared" si="14"/>
        <v>0</v>
      </c>
      <c r="Y36" s="62">
        <f t="shared" si="14"/>
        <v>0</v>
      </c>
      <c r="Z36" s="62">
        <f t="shared" si="14"/>
        <v>0</v>
      </c>
      <c r="AA36" s="62">
        <f t="shared" si="14"/>
        <v>0</v>
      </c>
      <c r="AB36" s="62">
        <f t="shared" si="14"/>
        <v>0</v>
      </c>
      <c r="AC36" s="62">
        <f t="shared" si="14"/>
        <v>0</v>
      </c>
      <c r="AD36" s="62">
        <f t="shared" si="14"/>
        <v>0</v>
      </c>
      <c r="AE36" s="62">
        <f t="shared" si="14"/>
        <v>0</v>
      </c>
      <c r="AF36" s="62">
        <f t="shared" si="14"/>
        <v>0</v>
      </c>
      <c r="AG36" s="62">
        <f t="shared" si="14"/>
        <v>0</v>
      </c>
      <c r="AH36" s="62">
        <f t="shared" si="14"/>
        <v>0</v>
      </c>
      <c r="AI36" s="62">
        <f t="shared" si="14"/>
        <v>0</v>
      </c>
      <c r="AJ36" s="62">
        <f t="shared" si="14"/>
        <v>0</v>
      </c>
      <c r="AM36" s="382">
        <f>ROUND(SUM(AM37:AM40),0)</f>
        <v>0</v>
      </c>
      <c r="AN36" s="382">
        <f>ROUND(SUM(AN37:AN40),0)</f>
        <v>0</v>
      </c>
      <c r="AO36" s="389"/>
      <c r="AP36" s="63"/>
      <c r="AQ36" s="63"/>
      <c r="AR36" s="63"/>
      <c r="AS36" s="63"/>
      <c r="AT36" s="63"/>
      <c r="AU36" s="63"/>
      <c r="AV36" s="63"/>
      <c r="AW36" s="63"/>
      <c r="AX36" s="63"/>
      <c r="AY36" s="390"/>
    </row>
    <row r="37" spans="2:51">
      <c r="B37" s="64" t="s">
        <v>34</v>
      </c>
      <c r="C37" s="4" t="str">
        <f>IF(Kalba="EN",Data2!C62,Data2!B62)</f>
        <v>ES struktūrinės paramos lėšos</v>
      </c>
      <c r="D37" s="65">
        <f>F37+NPV(FDN,G37:INDEX(G37:AJ37,PAL))</f>
        <v>0</v>
      </c>
      <c r="E37" s="65">
        <f>SUMIF($F$5:$AJ$5,"&lt;="&amp;PAL,$F37:$AJ37)</f>
        <v>0</v>
      </c>
      <c r="F37" s="78">
        <v>0</v>
      </c>
      <c r="G37" s="78">
        <v>0</v>
      </c>
      <c r="H37" s="78">
        <v>0</v>
      </c>
      <c r="I37" s="78">
        <v>0</v>
      </c>
      <c r="J37" s="78">
        <v>0</v>
      </c>
      <c r="K37" s="78">
        <v>0</v>
      </c>
      <c r="L37" s="78">
        <v>0</v>
      </c>
      <c r="M37" s="78">
        <v>0</v>
      </c>
      <c r="N37" s="78">
        <v>0</v>
      </c>
      <c r="O37" s="78">
        <v>0</v>
      </c>
      <c r="P37" s="78">
        <v>0</v>
      </c>
      <c r="Q37" s="78">
        <v>0</v>
      </c>
      <c r="R37" s="78">
        <v>0</v>
      </c>
      <c r="S37" s="78">
        <v>0</v>
      </c>
      <c r="T37" s="78">
        <v>0</v>
      </c>
      <c r="U37" s="78">
        <v>0</v>
      </c>
      <c r="V37" s="78">
        <v>0</v>
      </c>
      <c r="W37" s="78">
        <v>0</v>
      </c>
      <c r="X37" s="78">
        <v>0</v>
      </c>
      <c r="Y37" s="78">
        <v>0</v>
      </c>
      <c r="Z37" s="78">
        <v>0</v>
      </c>
      <c r="AA37" s="78">
        <v>0</v>
      </c>
      <c r="AB37" s="78">
        <v>0</v>
      </c>
      <c r="AC37" s="78">
        <v>0</v>
      </c>
      <c r="AD37" s="78">
        <v>0</v>
      </c>
      <c r="AE37" s="78">
        <v>0</v>
      </c>
      <c r="AF37" s="78">
        <v>0</v>
      </c>
      <c r="AG37" s="78">
        <v>0</v>
      </c>
      <c r="AH37" s="78">
        <v>0</v>
      </c>
      <c r="AI37" s="78">
        <v>0</v>
      </c>
      <c r="AJ37" s="78">
        <v>0</v>
      </c>
      <c r="AM37" s="383">
        <f>F37+NPV(SDN,G37:INDEX(G37:AJ37,PAL))</f>
        <v>0</v>
      </c>
      <c r="AN37" s="415">
        <f>F37+NPV(SDN,G37:INDEX(G37:AJ37,PAL))</f>
        <v>0</v>
      </c>
      <c r="AO37" s="387">
        <f>IF(COUNTIF(AP37:AY37,"Klaida")&gt;0,1,0)</f>
        <v>0</v>
      </c>
      <c r="AP37" s="59">
        <f>IF(COUNT(F37:INDEX(F37:AJ37,PAL+1))&lt;&gt;PAL+1,"Klaida",0)</f>
        <v>0</v>
      </c>
      <c r="AQ37" s="59"/>
      <c r="AR37" s="59"/>
      <c r="AS37" s="59"/>
      <c r="AT37" s="59"/>
      <c r="AU37" s="59"/>
      <c r="AV37" s="59"/>
      <c r="AW37" s="59"/>
      <c r="AX37" s="59"/>
      <c r="AY37" s="388"/>
    </row>
    <row r="38" spans="2:51">
      <c r="B38" s="64" t="s">
        <v>36</v>
      </c>
      <c r="C38" s="4" t="str">
        <f>IF(Kalba="EN",Data2!C63,Data2!B63)</f>
        <v>LR bendrojo finansavimo lėšos</v>
      </c>
      <c r="D38" s="65">
        <f>F38+NPV(FDN,G38:INDEX(G38:AJ38,PAL))</f>
        <v>0</v>
      </c>
      <c r="E38" s="65">
        <f>SUMIF($F$5:$AJ$5,"&lt;="&amp;PAL,$F38:$AJ38)</f>
        <v>0</v>
      </c>
      <c r="F38" s="78">
        <v>0</v>
      </c>
      <c r="G38" s="78">
        <v>0</v>
      </c>
      <c r="H38" s="78">
        <v>0</v>
      </c>
      <c r="I38" s="78">
        <v>0</v>
      </c>
      <c r="J38" s="78">
        <v>0</v>
      </c>
      <c r="K38" s="78">
        <v>0</v>
      </c>
      <c r="L38" s="78">
        <v>0</v>
      </c>
      <c r="M38" s="78">
        <v>0</v>
      </c>
      <c r="N38" s="78">
        <v>0</v>
      </c>
      <c r="O38" s="78">
        <v>0</v>
      </c>
      <c r="P38" s="78">
        <v>0</v>
      </c>
      <c r="Q38" s="78">
        <v>0</v>
      </c>
      <c r="R38" s="78">
        <v>0</v>
      </c>
      <c r="S38" s="78">
        <v>0</v>
      </c>
      <c r="T38" s="78">
        <v>0</v>
      </c>
      <c r="U38" s="78">
        <v>0</v>
      </c>
      <c r="V38" s="78">
        <v>0</v>
      </c>
      <c r="W38" s="78">
        <v>0</v>
      </c>
      <c r="X38" s="78">
        <v>0</v>
      </c>
      <c r="Y38" s="78">
        <v>0</v>
      </c>
      <c r="Z38" s="78">
        <v>0</v>
      </c>
      <c r="AA38" s="78">
        <v>0</v>
      </c>
      <c r="AB38" s="78">
        <v>0</v>
      </c>
      <c r="AC38" s="78">
        <v>0</v>
      </c>
      <c r="AD38" s="78">
        <v>0</v>
      </c>
      <c r="AE38" s="78">
        <v>0</v>
      </c>
      <c r="AF38" s="78">
        <v>0</v>
      </c>
      <c r="AG38" s="78">
        <v>0</v>
      </c>
      <c r="AH38" s="78">
        <v>0</v>
      </c>
      <c r="AI38" s="78">
        <v>0</v>
      </c>
      <c r="AJ38" s="78">
        <v>0</v>
      </c>
      <c r="AM38" s="383">
        <f>F38+NPV(SDN,G38:INDEX(G38:AJ38,PAL))</f>
        <v>0</v>
      </c>
      <c r="AN38" s="415">
        <f>F38+NPV(SDN,G38:INDEX(G38:AJ38,PAL))</f>
        <v>0</v>
      </c>
      <c r="AO38" s="387">
        <f>IF(COUNTIF(AP38:AY38,"Klaida")&gt;0,1,0)</f>
        <v>0</v>
      </c>
      <c r="AP38" s="59">
        <f>IF(COUNT(F38:INDEX(F38:AJ38,PAL+1))&lt;&gt;PAL+1,"Klaida",0)</f>
        <v>0</v>
      </c>
      <c r="AQ38" s="59"/>
      <c r="AR38" s="59"/>
      <c r="AS38" s="59"/>
      <c r="AT38" s="59"/>
      <c r="AU38" s="59"/>
      <c r="AV38" s="59"/>
      <c r="AW38" s="59"/>
      <c r="AX38" s="59"/>
      <c r="AY38" s="388"/>
    </row>
    <row r="39" spans="2:51">
      <c r="B39" s="64" t="s">
        <v>38</v>
      </c>
      <c r="C39" s="4" t="str">
        <f>IF(Kalba="EN",Data2!C64,Data2!B64)</f>
        <v>Kito tarptautinio finansavimo lėšos</v>
      </c>
      <c r="D39" s="65">
        <f>F39+NPV(FDN,G39:INDEX(G39:AJ39,PAL))</f>
        <v>0</v>
      </c>
      <c r="E39" s="65">
        <f>SUMIF($F$5:$AJ$5,"&lt;="&amp;PAL,$F39:$AJ39)</f>
        <v>0</v>
      </c>
      <c r="F39" s="78">
        <v>0</v>
      </c>
      <c r="G39" s="78">
        <v>0</v>
      </c>
      <c r="H39" s="78">
        <v>0</v>
      </c>
      <c r="I39" s="78">
        <v>0</v>
      </c>
      <c r="J39" s="78">
        <v>0</v>
      </c>
      <c r="K39" s="78">
        <v>0</v>
      </c>
      <c r="L39" s="78">
        <v>0</v>
      </c>
      <c r="M39" s="78">
        <v>0</v>
      </c>
      <c r="N39" s="78">
        <v>0</v>
      </c>
      <c r="O39" s="78">
        <v>0</v>
      </c>
      <c r="P39" s="78">
        <v>0</v>
      </c>
      <c r="Q39" s="78">
        <v>0</v>
      </c>
      <c r="R39" s="78">
        <v>0</v>
      </c>
      <c r="S39" s="78">
        <v>0</v>
      </c>
      <c r="T39" s="78">
        <v>0</v>
      </c>
      <c r="U39" s="78">
        <v>0</v>
      </c>
      <c r="V39" s="78">
        <v>0</v>
      </c>
      <c r="W39" s="78">
        <v>0</v>
      </c>
      <c r="X39" s="78">
        <v>0</v>
      </c>
      <c r="Y39" s="78">
        <v>0</v>
      </c>
      <c r="Z39" s="78">
        <v>0</v>
      </c>
      <c r="AA39" s="78">
        <v>0</v>
      </c>
      <c r="AB39" s="78">
        <v>0</v>
      </c>
      <c r="AC39" s="78">
        <v>0</v>
      </c>
      <c r="AD39" s="78">
        <v>0</v>
      </c>
      <c r="AE39" s="78">
        <v>0</v>
      </c>
      <c r="AF39" s="78">
        <v>0</v>
      </c>
      <c r="AG39" s="78">
        <v>0</v>
      </c>
      <c r="AH39" s="78">
        <v>0</v>
      </c>
      <c r="AI39" s="78">
        <v>0</v>
      </c>
      <c r="AJ39" s="78">
        <v>0</v>
      </c>
      <c r="AM39" s="383">
        <f>F39+NPV(SDN,G39:INDEX(G39:AJ39,PAL))</f>
        <v>0</v>
      </c>
      <c r="AN39" s="415">
        <f>F39+NPV(SDN,G39:INDEX(G39:AJ39,PAL))</f>
        <v>0</v>
      </c>
      <c r="AO39" s="387">
        <f>IF(COUNTIF(AP39:AY39,"Klaida")&gt;0,1,0)</f>
        <v>0</v>
      </c>
      <c r="AP39" s="59">
        <f>IF(COUNT(F39:INDEX(F39:AJ39,PAL+1))&lt;&gt;PAL+1,"Klaida",0)</f>
        <v>0</v>
      </c>
      <c r="AQ39" s="59"/>
      <c r="AR39" s="59"/>
      <c r="AS39" s="59"/>
      <c r="AT39" s="59"/>
      <c r="AU39" s="59"/>
      <c r="AV39" s="59"/>
      <c r="AW39" s="59"/>
      <c r="AX39" s="59"/>
      <c r="AY39" s="388"/>
    </row>
    <row r="40" spans="2:51" ht="25.5">
      <c r="B40" s="64" t="s">
        <v>40</v>
      </c>
      <c r="C40" s="4" t="str">
        <f>IF(Kalba="EN",Data2!C65,Data2!B65)</f>
        <v>Specialiosios programos lėšos, skirtos padengti netinkamą finansuoti PVM</v>
      </c>
      <c r="D40" s="65">
        <f>F40+NPV(FDN,G40:INDEX(G40:AJ40,PAL))</f>
        <v>0</v>
      </c>
      <c r="E40" s="65">
        <f>SUMIF($F$5:$AJ$5,"&lt;="&amp;PAL,$F40:$AJ40)</f>
        <v>0</v>
      </c>
      <c r="F40" s="78">
        <v>0</v>
      </c>
      <c r="G40" s="78">
        <v>0</v>
      </c>
      <c r="H40" s="78">
        <v>0</v>
      </c>
      <c r="I40" s="78">
        <v>0</v>
      </c>
      <c r="J40" s="78">
        <v>0</v>
      </c>
      <c r="K40" s="78">
        <v>0</v>
      </c>
      <c r="L40" s="78">
        <v>0</v>
      </c>
      <c r="M40" s="78">
        <v>0</v>
      </c>
      <c r="N40" s="78">
        <v>0</v>
      </c>
      <c r="O40" s="78">
        <v>0</v>
      </c>
      <c r="P40" s="78">
        <v>0</v>
      </c>
      <c r="Q40" s="78">
        <v>0</v>
      </c>
      <c r="R40" s="78">
        <v>0</v>
      </c>
      <c r="S40" s="78">
        <v>0</v>
      </c>
      <c r="T40" s="78">
        <v>0</v>
      </c>
      <c r="U40" s="78">
        <v>0</v>
      </c>
      <c r="V40" s="78">
        <v>0</v>
      </c>
      <c r="W40" s="78">
        <v>0</v>
      </c>
      <c r="X40" s="78">
        <v>0</v>
      </c>
      <c r="Y40" s="78">
        <v>0</v>
      </c>
      <c r="Z40" s="78">
        <v>0</v>
      </c>
      <c r="AA40" s="78">
        <v>0</v>
      </c>
      <c r="AB40" s="78">
        <v>0</v>
      </c>
      <c r="AC40" s="78">
        <v>0</v>
      </c>
      <c r="AD40" s="78">
        <v>0</v>
      </c>
      <c r="AE40" s="78">
        <v>0</v>
      </c>
      <c r="AF40" s="78">
        <v>0</v>
      </c>
      <c r="AG40" s="78">
        <v>0</v>
      </c>
      <c r="AH40" s="78">
        <v>0</v>
      </c>
      <c r="AI40" s="78">
        <v>0</v>
      </c>
      <c r="AJ40" s="78">
        <v>0</v>
      </c>
      <c r="AM40" s="383">
        <f>F40+NPV(SDN,G40:INDEX(G40:AJ40,PAL))</f>
        <v>0</v>
      </c>
      <c r="AN40" s="415">
        <f>F40+NPV(SDN,G40:INDEX(G40:AJ40,PAL))</f>
        <v>0</v>
      </c>
      <c r="AO40" s="387">
        <f>IF(COUNTIF(AP40:AY40,"Klaida")&gt;0,1,0)</f>
        <v>0</v>
      </c>
      <c r="AP40" s="59">
        <f>IF(COUNT(F40:INDEX(F40:AJ40,PAL+1))&lt;&gt;PAL+1,"Klaida",0)</f>
        <v>0</v>
      </c>
      <c r="AQ40" s="59"/>
      <c r="AR40" s="59"/>
      <c r="AS40" s="59"/>
      <c r="AT40" s="59"/>
      <c r="AU40" s="59"/>
      <c r="AV40" s="59"/>
      <c r="AW40" s="59"/>
      <c r="AX40" s="59"/>
      <c r="AY40" s="388"/>
    </row>
    <row r="41" spans="2:51" s="61" customFormat="1">
      <c r="B41" s="66" t="s">
        <v>41</v>
      </c>
      <c r="C41" s="5" t="str">
        <f>IF(Kalba="EN",Data2!C66,Data2!B66)</f>
        <v>Nuosavos lėšos</v>
      </c>
      <c r="D41" s="62">
        <f>ROUND(SUM(D42:D43),0)</f>
        <v>0</v>
      </c>
      <c r="E41" s="62">
        <f>ROUND(SUM(E42:E43),0)</f>
        <v>0</v>
      </c>
      <c r="F41" s="62">
        <f t="shared" ref="F41:AJ41" si="15">ROUND(SUM(F42:F43),0)</f>
        <v>0</v>
      </c>
      <c r="G41" s="62">
        <f t="shared" si="15"/>
        <v>0</v>
      </c>
      <c r="H41" s="62">
        <f t="shared" si="15"/>
        <v>0</v>
      </c>
      <c r="I41" s="62">
        <f t="shared" si="15"/>
        <v>0</v>
      </c>
      <c r="J41" s="62">
        <f t="shared" si="15"/>
        <v>0</v>
      </c>
      <c r="K41" s="62">
        <f t="shared" si="15"/>
        <v>0</v>
      </c>
      <c r="L41" s="62">
        <f t="shared" si="15"/>
        <v>0</v>
      </c>
      <c r="M41" s="62">
        <f t="shared" si="15"/>
        <v>0</v>
      </c>
      <c r="N41" s="62">
        <f t="shared" si="15"/>
        <v>0</v>
      </c>
      <c r="O41" s="62">
        <f t="shared" si="15"/>
        <v>0</v>
      </c>
      <c r="P41" s="62">
        <f t="shared" si="15"/>
        <v>0</v>
      </c>
      <c r="Q41" s="62">
        <f t="shared" si="15"/>
        <v>0</v>
      </c>
      <c r="R41" s="62">
        <f t="shared" si="15"/>
        <v>0</v>
      </c>
      <c r="S41" s="62">
        <f t="shared" si="15"/>
        <v>0</v>
      </c>
      <c r="T41" s="62">
        <f t="shared" si="15"/>
        <v>0</v>
      </c>
      <c r="U41" s="62">
        <f t="shared" si="15"/>
        <v>0</v>
      </c>
      <c r="V41" s="62">
        <f t="shared" si="15"/>
        <v>0</v>
      </c>
      <c r="W41" s="62">
        <f t="shared" si="15"/>
        <v>0</v>
      </c>
      <c r="X41" s="62">
        <f t="shared" si="15"/>
        <v>0</v>
      </c>
      <c r="Y41" s="62">
        <f t="shared" si="15"/>
        <v>0</v>
      </c>
      <c r="Z41" s="62">
        <f t="shared" si="15"/>
        <v>0</v>
      </c>
      <c r="AA41" s="62">
        <f t="shared" si="15"/>
        <v>0</v>
      </c>
      <c r="AB41" s="62">
        <f t="shared" si="15"/>
        <v>0</v>
      </c>
      <c r="AC41" s="62">
        <f t="shared" si="15"/>
        <v>0</v>
      </c>
      <c r="AD41" s="62">
        <f t="shared" si="15"/>
        <v>0</v>
      </c>
      <c r="AE41" s="62">
        <f t="shared" si="15"/>
        <v>0</v>
      </c>
      <c r="AF41" s="62">
        <f t="shared" si="15"/>
        <v>0</v>
      </c>
      <c r="AG41" s="62">
        <f t="shared" si="15"/>
        <v>0</v>
      </c>
      <c r="AH41" s="62">
        <f t="shared" si="15"/>
        <v>0</v>
      </c>
      <c r="AI41" s="62">
        <f t="shared" si="15"/>
        <v>0</v>
      </c>
      <c r="AJ41" s="62">
        <f t="shared" si="15"/>
        <v>0</v>
      </c>
      <c r="AM41" s="382">
        <f>ROUND(SUM(AM42:AM43),0)</f>
        <v>0</v>
      </c>
      <c r="AN41" s="382">
        <f>ROUND(SUM(AN42:AN43),0)</f>
        <v>0</v>
      </c>
      <c r="AO41" s="389"/>
      <c r="AP41" s="63"/>
      <c r="AQ41" s="63"/>
      <c r="AR41" s="63"/>
      <c r="AS41" s="63"/>
      <c r="AT41" s="63"/>
      <c r="AU41" s="63"/>
      <c r="AV41" s="63"/>
      <c r="AW41" s="63"/>
      <c r="AX41" s="63"/>
      <c r="AY41" s="390"/>
    </row>
    <row r="42" spans="2:51" ht="25.5">
      <c r="B42" s="64" t="s">
        <v>42</v>
      </c>
      <c r="C42" s="4" t="str">
        <f>IF(Kalba="EN",Data2!C67,Data2!B67)</f>
        <v>Viešosios lėšos (valstybės, savivaldybės biudžetai, kiti viešųjų lėšų šaltiniai)</v>
      </c>
      <c r="D42" s="65">
        <f>F42+NPV(FDN,G42:INDEX(G42:AJ42,PAL))</f>
        <v>0</v>
      </c>
      <c r="E42" s="65">
        <f>SUMIF($F$5:$AJ$5,"&lt;="&amp;PAL,$F42:$AJ42)</f>
        <v>0</v>
      </c>
      <c r="F42" s="78">
        <v>0</v>
      </c>
      <c r="G42" s="78">
        <v>0</v>
      </c>
      <c r="H42" s="78">
        <v>0</v>
      </c>
      <c r="I42" s="78">
        <v>0</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c r="AA42" s="78">
        <v>0</v>
      </c>
      <c r="AB42" s="78">
        <v>0</v>
      </c>
      <c r="AC42" s="78">
        <v>0</v>
      </c>
      <c r="AD42" s="78">
        <v>0</v>
      </c>
      <c r="AE42" s="78">
        <v>0</v>
      </c>
      <c r="AF42" s="78">
        <v>0</v>
      </c>
      <c r="AG42" s="78">
        <v>0</v>
      </c>
      <c r="AH42" s="78">
        <v>0</v>
      </c>
      <c r="AI42" s="78">
        <v>0</v>
      </c>
      <c r="AJ42" s="78">
        <v>0</v>
      </c>
      <c r="AM42" s="383">
        <f>F42+NPV(SDN,G42:INDEX(G42:AJ42,PAL))</f>
        <v>0</v>
      </c>
      <c r="AN42" s="415">
        <f>F42+NPV(SDN,G42:INDEX(G42:AJ42,PAL))</f>
        <v>0</v>
      </c>
      <c r="AO42" s="387">
        <f>IF(COUNTIF(AP42:AY42,"Klaida")&gt;0,1,0)</f>
        <v>0</v>
      </c>
      <c r="AP42" s="59">
        <f>IF(COUNT(F42:INDEX(F42:AJ42,PAL+1))&lt;&gt;PAL+1,"Klaida",0)</f>
        <v>0</v>
      </c>
      <c r="AQ42" s="59"/>
      <c r="AR42" s="59"/>
      <c r="AS42" s="59"/>
      <c r="AT42" s="59"/>
      <c r="AU42" s="59"/>
      <c r="AV42" s="59"/>
      <c r="AW42" s="59"/>
      <c r="AX42" s="59"/>
      <c r="AY42" s="388"/>
    </row>
    <row r="43" spans="2:51">
      <c r="B43" s="64" t="s">
        <v>43</v>
      </c>
      <c r="C43" s="4" t="str">
        <f>IF(Kalba="EN",Data2!C68,Data2!B68)</f>
        <v>Privačios lėšos (nuosavos, kitos privačios lėšos)</v>
      </c>
      <c r="D43" s="65">
        <f>F43+NPV(FDN,G43:INDEX(G43:AJ43,PAL))</f>
        <v>0</v>
      </c>
      <c r="E43" s="65">
        <f>SUMIF($F$5:$AJ$5,"&lt;="&amp;PAL,$F43:$AJ43)</f>
        <v>0</v>
      </c>
      <c r="F43" s="78">
        <v>0</v>
      </c>
      <c r="G43" s="78">
        <v>0</v>
      </c>
      <c r="H43" s="78">
        <v>0</v>
      </c>
      <c r="I43" s="78">
        <v>0</v>
      </c>
      <c r="J43" s="78">
        <v>0</v>
      </c>
      <c r="K43" s="78">
        <v>0</v>
      </c>
      <c r="L43" s="78">
        <v>0</v>
      </c>
      <c r="M43" s="78">
        <v>0</v>
      </c>
      <c r="N43" s="78">
        <v>0</v>
      </c>
      <c r="O43" s="78">
        <v>0</v>
      </c>
      <c r="P43" s="78">
        <v>0</v>
      </c>
      <c r="Q43" s="78">
        <v>0</v>
      </c>
      <c r="R43" s="78">
        <v>0</v>
      </c>
      <c r="S43" s="78">
        <v>0</v>
      </c>
      <c r="T43" s="78">
        <v>0</v>
      </c>
      <c r="U43" s="78">
        <v>0</v>
      </c>
      <c r="V43" s="78">
        <v>0</v>
      </c>
      <c r="W43" s="78">
        <v>0</v>
      </c>
      <c r="X43" s="78">
        <v>0</v>
      </c>
      <c r="Y43" s="78">
        <v>0</v>
      </c>
      <c r="Z43" s="78">
        <v>0</v>
      </c>
      <c r="AA43" s="78">
        <v>0</v>
      </c>
      <c r="AB43" s="78">
        <v>0</v>
      </c>
      <c r="AC43" s="78">
        <v>0</v>
      </c>
      <c r="AD43" s="78">
        <v>0</v>
      </c>
      <c r="AE43" s="78">
        <v>0</v>
      </c>
      <c r="AF43" s="78">
        <v>0</v>
      </c>
      <c r="AG43" s="78">
        <v>0</v>
      </c>
      <c r="AH43" s="78">
        <v>0</v>
      </c>
      <c r="AI43" s="78">
        <v>0</v>
      </c>
      <c r="AJ43" s="78">
        <v>0</v>
      </c>
      <c r="AM43" s="383">
        <f>F43+NPV(SDN,G43:INDEX(G43:AJ43,PAL))</f>
        <v>0</v>
      </c>
      <c r="AN43" s="415">
        <f>F43+NPV(SDN,G43:INDEX(G43:AJ43,PAL))</f>
        <v>0</v>
      </c>
      <c r="AO43" s="387">
        <f>IF(COUNTIF(AP43:AY43,"Klaida")&gt;0,1,0)</f>
        <v>0</v>
      </c>
      <c r="AP43" s="59">
        <f>IF(COUNT(F43:INDEX(F43:AJ43,PAL+1))&lt;&gt;PAL+1,"Klaida",0)</f>
        <v>0</v>
      </c>
      <c r="AQ43" s="59"/>
      <c r="AR43" s="59"/>
      <c r="AS43" s="59"/>
      <c r="AT43" s="59"/>
      <c r="AU43" s="59"/>
      <c r="AV43" s="59"/>
      <c r="AW43" s="59"/>
      <c r="AX43" s="59"/>
      <c r="AY43" s="388"/>
    </row>
    <row r="44" spans="2:51" s="61" customFormat="1">
      <c r="B44" s="66" t="s">
        <v>44</v>
      </c>
      <c r="C44" s="5" t="str">
        <f>IF(Kalba="EN",Data2!C69,Data2!B69)</f>
        <v>Paskolos</v>
      </c>
      <c r="D44" s="62">
        <f>ROUND(SUM(D45)-SUM(D46),0)</f>
        <v>0</v>
      </c>
      <c r="E44" s="62">
        <f>ROUND(SUM(E45)-SUM(E46),0)</f>
        <v>0</v>
      </c>
      <c r="F44" s="62">
        <f t="shared" ref="F44:AJ44" si="16">ROUND(SUM(F45)-SUM(F46),0)</f>
        <v>0</v>
      </c>
      <c r="G44" s="62">
        <f t="shared" si="16"/>
        <v>0</v>
      </c>
      <c r="H44" s="62">
        <f t="shared" si="16"/>
        <v>0</v>
      </c>
      <c r="I44" s="62">
        <f t="shared" si="16"/>
        <v>0</v>
      </c>
      <c r="J44" s="62">
        <f t="shared" si="16"/>
        <v>0</v>
      </c>
      <c r="K44" s="62">
        <f t="shared" si="16"/>
        <v>0</v>
      </c>
      <c r="L44" s="62">
        <f t="shared" si="16"/>
        <v>0</v>
      </c>
      <c r="M44" s="62">
        <f t="shared" si="16"/>
        <v>0</v>
      </c>
      <c r="N44" s="62">
        <f t="shared" si="16"/>
        <v>0</v>
      </c>
      <c r="O44" s="62">
        <f t="shared" si="16"/>
        <v>0</v>
      </c>
      <c r="P44" s="62">
        <f t="shared" si="16"/>
        <v>0</v>
      </c>
      <c r="Q44" s="62">
        <f t="shared" si="16"/>
        <v>0</v>
      </c>
      <c r="R44" s="62">
        <f t="shared" si="16"/>
        <v>0</v>
      </c>
      <c r="S44" s="62">
        <f t="shared" si="16"/>
        <v>0</v>
      </c>
      <c r="T44" s="62">
        <f t="shared" si="16"/>
        <v>0</v>
      </c>
      <c r="U44" s="62">
        <f t="shared" si="16"/>
        <v>0</v>
      </c>
      <c r="V44" s="62">
        <f t="shared" si="16"/>
        <v>0</v>
      </c>
      <c r="W44" s="62">
        <f t="shared" si="16"/>
        <v>0</v>
      </c>
      <c r="X44" s="62">
        <f t="shared" si="16"/>
        <v>0</v>
      </c>
      <c r="Y44" s="62">
        <f t="shared" si="16"/>
        <v>0</v>
      </c>
      <c r="Z44" s="62">
        <f t="shared" si="16"/>
        <v>0</v>
      </c>
      <c r="AA44" s="62">
        <f t="shared" si="16"/>
        <v>0</v>
      </c>
      <c r="AB44" s="62">
        <f t="shared" si="16"/>
        <v>0</v>
      </c>
      <c r="AC44" s="62">
        <f t="shared" si="16"/>
        <v>0</v>
      </c>
      <c r="AD44" s="62">
        <f t="shared" si="16"/>
        <v>0</v>
      </c>
      <c r="AE44" s="62">
        <f t="shared" si="16"/>
        <v>0</v>
      </c>
      <c r="AF44" s="62">
        <f t="shared" si="16"/>
        <v>0</v>
      </c>
      <c r="AG44" s="62">
        <f t="shared" si="16"/>
        <v>0</v>
      </c>
      <c r="AH44" s="62">
        <f t="shared" si="16"/>
        <v>0</v>
      </c>
      <c r="AI44" s="62">
        <f t="shared" si="16"/>
        <v>0</v>
      </c>
      <c r="AJ44" s="62">
        <f t="shared" si="16"/>
        <v>0</v>
      </c>
      <c r="AM44" s="382">
        <f>ROUND(SUM(AM45)-SUM(AM46),0)</f>
        <v>0</v>
      </c>
      <c r="AN44" s="382">
        <f>ROUND(SUM(AN45)-SUM(AN46),0)</f>
        <v>0</v>
      </c>
      <c r="AO44" s="389"/>
      <c r="AP44" s="63"/>
      <c r="AQ44" s="63"/>
      <c r="AR44" s="63"/>
      <c r="AS44" s="63"/>
      <c r="AT44" s="63"/>
      <c r="AU44" s="63"/>
      <c r="AV44" s="63"/>
      <c r="AW44" s="63"/>
      <c r="AX44" s="63"/>
      <c r="AY44" s="390"/>
    </row>
    <row r="45" spans="2:51">
      <c r="B45" s="64" t="s">
        <v>46</v>
      </c>
      <c r="C45" s="4" t="str">
        <f>IF(Kalba="EN",Data2!C70,Data2!B70)</f>
        <v>Paskolos</v>
      </c>
      <c r="D45" s="65">
        <f>F45+NPV(FDN,G45:INDEX(G45:AJ45,PAL))</f>
        <v>0</v>
      </c>
      <c r="E45" s="65">
        <f>SUMIF($F$5:$AJ$5,"&lt;="&amp;PAL,$F45:$AJ45)</f>
        <v>0</v>
      </c>
      <c r="F45" s="78">
        <v>0</v>
      </c>
      <c r="G45" s="78">
        <v>0</v>
      </c>
      <c r="H45" s="78">
        <v>0</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c r="AA45" s="78">
        <v>0</v>
      </c>
      <c r="AB45" s="78">
        <v>0</v>
      </c>
      <c r="AC45" s="78">
        <v>0</v>
      </c>
      <c r="AD45" s="78">
        <v>0</v>
      </c>
      <c r="AE45" s="78">
        <v>0</v>
      </c>
      <c r="AF45" s="78">
        <v>0</v>
      </c>
      <c r="AG45" s="78">
        <v>0</v>
      </c>
      <c r="AH45" s="78">
        <v>0</v>
      </c>
      <c r="AI45" s="78">
        <v>0</v>
      </c>
      <c r="AJ45" s="78">
        <v>0</v>
      </c>
      <c r="AM45" s="383">
        <f>F45+NPV(SDN,G45:INDEX(G45:AJ45,PAL))</f>
        <v>0</v>
      </c>
      <c r="AN45" s="415">
        <f>F45+NPV(SDN,G45:INDEX(G45:AJ45,PAL))</f>
        <v>0</v>
      </c>
      <c r="AO45" s="387">
        <f>IF(COUNTIF(AP45:AY45,"Klaida")&gt;0,1,0)</f>
        <v>0</v>
      </c>
      <c r="AP45" s="59">
        <f>IF(COUNT(F45:INDEX(F45:AJ45,PAL+1))&lt;&gt;PAL+1,"Klaida",0)</f>
        <v>0</v>
      </c>
      <c r="AQ45" s="59"/>
      <c r="AR45" s="59"/>
      <c r="AS45" s="59"/>
      <c r="AT45" s="59"/>
      <c r="AU45" s="59"/>
      <c r="AV45" s="59"/>
      <c r="AW45" s="59"/>
      <c r="AX45" s="59"/>
      <c r="AY45" s="388"/>
    </row>
    <row r="46" spans="2:51">
      <c r="B46" s="64" t="s">
        <v>48</v>
      </c>
      <c r="C46" s="4" t="str">
        <f>IF(Kalba="EN",Data2!C71,Data2!B71)</f>
        <v>Paskolų grąžinimai (išskyrus palūkanas)</v>
      </c>
      <c r="D46" s="65">
        <f>F46+NPV(FDN,G46:INDEX(G46:AJ46,PAL))</f>
        <v>0</v>
      </c>
      <c r="E46" s="65">
        <f>SUMIF($F$5:$AJ$5,"&lt;="&amp;PAL,$F46:$AJ46)</f>
        <v>0</v>
      </c>
      <c r="F46" s="78">
        <v>0</v>
      </c>
      <c r="G46" s="78">
        <v>0</v>
      </c>
      <c r="H46" s="78">
        <v>0</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0</v>
      </c>
      <c r="AE46" s="78">
        <v>0</v>
      </c>
      <c r="AF46" s="78">
        <v>0</v>
      </c>
      <c r="AG46" s="78">
        <v>0</v>
      </c>
      <c r="AH46" s="78">
        <v>0</v>
      </c>
      <c r="AI46" s="78">
        <v>0</v>
      </c>
      <c r="AJ46" s="78">
        <v>0</v>
      </c>
      <c r="AM46" s="383">
        <f>F46+NPV(SDN,G46:INDEX(G46:AJ46,PAL))</f>
        <v>0</v>
      </c>
      <c r="AN46" s="415">
        <f>F46+NPV(SDN,G46:INDEX(G46:AJ46,PAL))</f>
        <v>0</v>
      </c>
      <c r="AO46" s="387">
        <f>IF(COUNTIF(AP46:AY46,"Klaida")&gt;0,1,0)</f>
        <v>0</v>
      </c>
      <c r="AP46" s="59">
        <f>IF(COUNT(F46:INDEX(F46:AJ46,PAL+1))&lt;&gt;PAL+1,"Klaida",0)</f>
        <v>0</v>
      </c>
      <c r="AQ46" s="59"/>
      <c r="AR46" s="59"/>
      <c r="AS46" s="59"/>
      <c r="AT46" s="59"/>
      <c r="AU46" s="59"/>
      <c r="AV46" s="59"/>
      <c r="AW46" s="59"/>
      <c r="AX46" s="59"/>
      <c r="AY46" s="388"/>
    </row>
    <row r="47" spans="2:51" s="61" customFormat="1">
      <c r="B47" s="66" t="s">
        <v>49</v>
      </c>
      <c r="C47" s="5" t="str">
        <f>IF(Kalba="EN",Data2!C$72,Data2!B$72)</f>
        <v>Socialinio ekonominio (SE) poveikio finansinė išraiška</v>
      </c>
      <c r="D47" s="62">
        <f t="shared" ref="D47:AJ47" si="17">SUM(D48)-SUM(D56)</f>
        <v>0</v>
      </c>
      <c r="E47" s="62">
        <f t="shared" si="17"/>
        <v>0</v>
      </c>
      <c r="F47" s="62">
        <f t="shared" si="17"/>
        <v>0</v>
      </c>
      <c r="G47" s="62">
        <f t="shared" si="17"/>
        <v>0</v>
      </c>
      <c r="H47" s="62">
        <f t="shared" si="17"/>
        <v>0</v>
      </c>
      <c r="I47" s="62">
        <f t="shared" si="17"/>
        <v>0</v>
      </c>
      <c r="J47" s="62">
        <f t="shared" si="17"/>
        <v>0</v>
      </c>
      <c r="K47" s="62">
        <f t="shared" si="17"/>
        <v>0</v>
      </c>
      <c r="L47" s="62">
        <f t="shared" si="17"/>
        <v>0</v>
      </c>
      <c r="M47" s="62">
        <f t="shared" si="17"/>
        <v>0</v>
      </c>
      <c r="N47" s="62">
        <f t="shared" si="17"/>
        <v>0</v>
      </c>
      <c r="O47" s="62">
        <f t="shared" si="17"/>
        <v>0</v>
      </c>
      <c r="P47" s="62">
        <f t="shared" si="17"/>
        <v>0</v>
      </c>
      <c r="Q47" s="62">
        <f t="shared" si="17"/>
        <v>0</v>
      </c>
      <c r="R47" s="62">
        <f t="shared" si="17"/>
        <v>0</v>
      </c>
      <c r="S47" s="62">
        <f t="shared" si="17"/>
        <v>0</v>
      </c>
      <c r="T47" s="62">
        <f t="shared" si="17"/>
        <v>0</v>
      </c>
      <c r="U47" s="62">
        <f t="shared" si="17"/>
        <v>0</v>
      </c>
      <c r="V47" s="62">
        <f t="shared" si="17"/>
        <v>0</v>
      </c>
      <c r="W47" s="62">
        <f t="shared" si="17"/>
        <v>0</v>
      </c>
      <c r="X47" s="62">
        <f t="shared" si="17"/>
        <v>0</v>
      </c>
      <c r="Y47" s="62">
        <f t="shared" si="17"/>
        <v>0</v>
      </c>
      <c r="Z47" s="62">
        <f t="shared" si="17"/>
        <v>0</v>
      </c>
      <c r="AA47" s="62">
        <f t="shared" si="17"/>
        <v>0</v>
      </c>
      <c r="AB47" s="62">
        <f t="shared" si="17"/>
        <v>0</v>
      </c>
      <c r="AC47" s="62">
        <f t="shared" si="17"/>
        <v>0</v>
      </c>
      <c r="AD47" s="62">
        <f t="shared" si="17"/>
        <v>0</v>
      </c>
      <c r="AE47" s="62">
        <f t="shared" si="17"/>
        <v>0</v>
      </c>
      <c r="AF47" s="62">
        <f t="shared" si="17"/>
        <v>0</v>
      </c>
      <c r="AG47" s="62">
        <f t="shared" si="17"/>
        <v>0</v>
      </c>
      <c r="AH47" s="62">
        <f t="shared" si="17"/>
        <v>0</v>
      </c>
      <c r="AI47" s="62">
        <f t="shared" si="17"/>
        <v>0</v>
      </c>
      <c r="AJ47" s="62">
        <f t="shared" si="17"/>
        <v>0</v>
      </c>
      <c r="AM47" s="382">
        <f>SUM(AM48)-SUM(AM56)</f>
        <v>0</v>
      </c>
      <c r="AN47" s="382">
        <f>SUM(AN48)-SUM(AN56)</f>
        <v>0</v>
      </c>
      <c r="AO47" s="389"/>
      <c r="AP47" s="63"/>
      <c r="AQ47" s="63"/>
      <c r="AR47" s="63"/>
      <c r="AS47" s="63"/>
      <c r="AT47" s="63"/>
      <c r="AU47" s="63"/>
      <c r="AV47" s="63"/>
      <c r="AW47" s="63"/>
      <c r="AX47" s="63"/>
      <c r="AY47" s="390"/>
    </row>
    <row r="48" spans="2:51" s="61" customFormat="1">
      <c r="B48" s="66" t="s">
        <v>50</v>
      </c>
      <c r="C48" s="5" t="str">
        <f>IF(Kalba="EN",Data2!C$73,Data2!B$73) &amp; " "&amp; IF(Kalba="EN",Data2!C$74,Data2!B$74)</f>
        <v>SE nauda (pasirinkite SE naudos komponentą)</v>
      </c>
      <c r="D48" s="62">
        <f t="shared" ref="D48:AJ48" si="18">ROUND(SUM(D49:D55),0)</f>
        <v>0</v>
      </c>
      <c r="E48" s="62">
        <f t="shared" si="18"/>
        <v>0</v>
      </c>
      <c r="F48" s="62">
        <f t="shared" si="18"/>
        <v>0</v>
      </c>
      <c r="G48" s="62">
        <f t="shared" si="18"/>
        <v>0</v>
      </c>
      <c r="H48" s="62">
        <f t="shared" si="18"/>
        <v>0</v>
      </c>
      <c r="I48" s="62">
        <f t="shared" si="18"/>
        <v>0</v>
      </c>
      <c r="J48" s="62">
        <f t="shared" si="18"/>
        <v>0</v>
      </c>
      <c r="K48" s="62">
        <f t="shared" si="18"/>
        <v>0</v>
      </c>
      <c r="L48" s="62">
        <f t="shared" si="18"/>
        <v>0</v>
      </c>
      <c r="M48" s="62">
        <f t="shared" si="18"/>
        <v>0</v>
      </c>
      <c r="N48" s="62">
        <f t="shared" si="18"/>
        <v>0</v>
      </c>
      <c r="O48" s="62">
        <f t="shared" si="18"/>
        <v>0</v>
      </c>
      <c r="P48" s="62">
        <f t="shared" si="18"/>
        <v>0</v>
      </c>
      <c r="Q48" s="62">
        <f t="shared" si="18"/>
        <v>0</v>
      </c>
      <c r="R48" s="62">
        <f t="shared" si="18"/>
        <v>0</v>
      </c>
      <c r="S48" s="62">
        <f t="shared" si="18"/>
        <v>0</v>
      </c>
      <c r="T48" s="62">
        <f t="shared" si="18"/>
        <v>0</v>
      </c>
      <c r="U48" s="62">
        <f t="shared" si="18"/>
        <v>0</v>
      </c>
      <c r="V48" s="62">
        <f t="shared" si="18"/>
        <v>0</v>
      </c>
      <c r="W48" s="62">
        <f t="shared" si="18"/>
        <v>0</v>
      </c>
      <c r="X48" s="62">
        <f t="shared" si="18"/>
        <v>0</v>
      </c>
      <c r="Y48" s="62">
        <f t="shared" si="18"/>
        <v>0</v>
      </c>
      <c r="Z48" s="62">
        <f t="shared" si="18"/>
        <v>0</v>
      </c>
      <c r="AA48" s="62">
        <f t="shared" si="18"/>
        <v>0</v>
      </c>
      <c r="AB48" s="62">
        <f t="shared" si="18"/>
        <v>0</v>
      </c>
      <c r="AC48" s="62">
        <f t="shared" si="18"/>
        <v>0</v>
      </c>
      <c r="AD48" s="62">
        <f t="shared" si="18"/>
        <v>0</v>
      </c>
      <c r="AE48" s="62">
        <f t="shared" si="18"/>
        <v>0</v>
      </c>
      <c r="AF48" s="62">
        <f t="shared" si="18"/>
        <v>0</v>
      </c>
      <c r="AG48" s="62">
        <f t="shared" si="18"/>
        <v>0</v>
      </c>
      <c r="AH48" s="62">
        <f t="shared" si="18"/>
        <v>0</v>
      </c>
      <c r="AI48" s="62">
        <f t="shared" si="18"/>
        <v>0</v>
      </c>
      <c r="AJ48" s="62">
        <f t="shared" si="18"/>
        <v>0</v>
      </c>
      <c r="AM48" s="382">
        <f>ROUND(SUM(AM49:AM55),0)</f>
        <v>0</v>
      </c>
      <c r="AN48" s="382">
        <f>ROUND(SUM(AN49:AN55),0)</f>
        <v>0</v>
      </c>
      <c r="AO48" s="389"/>
      <c r="AP48" s="63"/>
      <c r="AQ48" s="63"/>
      <c r="AR48" s="63"/>
      <c r="AS48" s="63"/>
      <c r="AT48" s="63"/>
      <c r="AU48" s="63"/>
      <c r="AV48" s="63"/>
      <c r="AW48" s="63"/>
      <c r="AX48" s="63"/>
      <c r="AY48" s="390"/>
    </row>
    <row r="49" spans="2:51">
      <c r="B49" s="199" t="s">
        <v>51</v>
      </c>
      <c r="C49" s="486" t="s">
        <v>69</v>
      </c>
      <c r="D49" s="169">
        <f>F49+NPV(SDN,G49:INDEX(G49:AJ49,PAL))</f>
        <v>0</v>
      </c>
      <c r="E49" s="169">
        <f t="shared" ref="E49:E55" si="19">SUMIF($F$5:$AJ$5,"&lt;="&amp;PAL,$F49:$AJ49)</f>
        <v>0</v>
      </c>
      <c r="F49" s="78">
        <v>0</v>
      </c>
      <c r="G49" s="78">
        <v>0</v>
      </c>
      <c r="H49" s="78">
        <v>0</v>
      </c>
      <c r="I49" s="78">
        <v>0</v>
      </c>
      <c r="J49" s="78">
        <v>0</v>
      </c>
      <c r="K49" s="78">
        <v>0</v>
      </c>
      <c r="L49" s="78">
        <v>0</v>
      </c>
      <c r="M49" s="78">
        <v>0</v>
      </c>
      <c r="N49" s="78">
        <v>0</v>
      </c>
      <c r="O49" s="78">
        <v>0</v>
      </c>
      <c r="P49" s="78">
        <v>0</v>
      </c>
      <c r="Q49" s="78">
        <v>0</v>
      </c>
      <c r="R49" s="78">
        <v>0</v>
      </c>
      <c r="S49" s="78">
        <v>0</v>
      </c>
      <c r="T49" s="78">
        <v>0</v>
      </c>
      <c r="U49" s="78">
        <v>0</v>
      </c>
      <c r="V49" s="78">
        <v>0</v>
      </c>
      <c r="W49" s="78">
        <v>0</v>
      </c>
      <c r="X49" s="78">
        <v>0</v>
      </c>
      <c r="Y49" s="78">
        <v>0</v>
      </c>
      <c r="Z49" s="78">
        <v>0</v>
      </c>
      <c r="AA49" s="78">
        <v>0</v>
      </c>
      <c r="AB49" s="78">
        <v>0</v>
      </c>
      <c r="AC49" s="78">
        <v>0</v>
      </c>
      <c r="AD49" s="78">
        <v>0</v>
      </c>
      <c r="AE49" s="78">
        <v>0</v>
      </c>
      <c r="AF49" s="78">
        <v>0</v>
      </c>
      <c r="AG49" s="78">
        <v>0</v>
      </c>
      <c r="AH49" s="78">
        <v>0</v>
      </c>
      <c r="AI49" s="78">
        <v>0</v>
      </c>
      <c r="AJ49" s="78">
        <v>0</v>
      </c>
      <c r="AM49" s="383">
        <f>F49+NPV(SDN,G49:INDEX(G49:AJ49,PAL))</f>
        <v>0</v>
      </c>
      <c r="AN49" s="415">
        <f>F49+NPV(SDN,G49:INDEX(G49:AJ49,PAL))</f>
        <v>0</v>
      </c>
      <c r="AO49" s="387">
        <f t="shared" ref="AO49:AO55" si="20">IF(COUNTIF(AP49:AY49,"Klaida")&gt;0,1,0)</f>
        <v>0</v>
      </c>
      <c r="AP49" s="59">
        <f>IF(COUNT(F49:INDEX(F49:AJ49,PAL+1))&lt;&gt;PAL+1,"Klaida",0)</f>
        <v>0</v>
      </c>
      <c r="AQ49" s="59"/>
      <c r="AR49" s="59"/>
      <c r="AS49" s="59"/>
      <c r="AT49" s="59"/>
      <c r="AU49" s="59"/>
      <c r="AV49" s="59"/>
      <c r="AW49" s="59"/>
      <c r="AX49" s="59"/>
      <c r="AY49" s="388"/>
    </row>
    <row r="50" spans="2:51">
      <c r="B50" s="199" t="s">
        <v>52</v>
      </c>
      <c r="C50" s="486" t="s">
        <v>69</v>
      </c>
      <c r="D50" s="169">
        <f>F50+NPV(SDN,G50:INDEX(G50:AJ50,PAL))</f>
        <v>0</v>
      </c>
      <c r="E50" s="169">
        <f t="shared" si="19"/>
        <v>0</v>
      </c>
      <c r="F50" s="78">
        <v>0</v>
      </c>
      <c r="G50" s="78">
        <v>0</v>
      </c>
      <c r="H50" s="78">
        <v>0</v>
      </c>
      <c r="I50" s="78">
        <v>0</v>
      </c>
      <c r="J50" s="78">
        <v>0</v>
      </c>
      <c r="K50" s="78">
        <v>0</v>
      </c>
      <c r="L50" s="78">
        <v>0</v>
      </c>
      <c r="M50" s="78">
        <v>0</v>
      </c>
      <c r="N50" s="78">
        <v>0</v>
      </c>
      <c r="O50" s="78">
        <v>0</v>
      </c>
      <c r="P50" s="78">
        <v>0</v>
      </c>
      <c r="Q50" s="78">
        <v>0</v>
      </c>
      <c r="R50" s="78">
        <v>0</v>
      </c>
      <c r="S50" s="78">
        <v>0</v>
      </c>
      <c r="T50" s="78">
        <v>0</v>
      </c>
      <c r="U50" s="78">
        <v>0</v>
      </c>
      <c r="V50" s="78">
        <v>0</v>
      </c>
      <c r="W50" s="78">
        <v>0</v>
      </c>
      <c r="X50" s="78">
        <v>0</v>
      </c>
      <c r="Y50" s="78">
        <v>0</v>
      </c>
      <c r="Z50" s="78">
        <v>0</v>
      </c>
      <c r="AA50" s="78">
        <v>0</v>
      </c>
      <c r="AB50" s="78">
        <v>0</v>
      </c>
      <c r="AC50" s="78">
        <v>0</v>
      </c>
      <c r="AD50" s="78">
        <v>0</v>
      </c>
      <c r="AE50" s="78">
        <v>0</v>
      </c>
      <c r="AF50" s="78">
        <v>0</v>
      </c>
      <c r="AG50" s="78">
        <v>0</v>
      </c>
      <c r="AH50" s="78">
        <v>0</v>
      </c>
      <c r="AI50" s="78">
        <v>0</v>
      </c>
      <c r="AJ50" s="78">
        <v>0</v>
      </c>
      <c r="AM50" s="383">
        <f>F50+NPV(SDN,G50:INDEX(G50:AJ50,PAL))</f>
        <v>0</v>
      </c>
      <c r="AN50" s="415">
        <f>F50+NPV(SDN,G50:INDEX(G50:AJ50,PAL))</f>
        <v>0</v>
      </c>
      <c r="AO50" s="387">
        <f t="shared" si="20"/>
        <v>0</v>
      </c>
      <c r="AP50" s="59">
        <f>IF(COUNT(F50:INDEX(F50:AJ50,PAL+1))&lt;&gt;PAL+1,"Klaida",0)</f>
        <v>0</v>
      </c>
      <c r="AQ50" s="59"/>
      <c r="AR50" s="59"/>
      <c r="AS50" s="59"/>
      <c r="AT50" s="59"/>
      <c r="AU50" s="59"/>
      <c r="AV50" s="59"/>
      <c r="AW50" s="59"/>
      <c r="AX50" s="59"/>
      <c r="AY50" s="388"/>
    </row>
    <row r="51" spans="2:51">
      <c r="B51" s="199" t="s">
        <v>339</v>
      </c>
      <c r="C51" s="486" t="s">
        <v>69</v>
      </c>
      <c r="D51" s="169">
        <f>F51+NPV(SDN,G51:INDEX(G51:AJ51,PAL))</f>
        <v>0</v>
      </c>
      <c r="E51" s="169">
        <f t="shared" si="19"/>
        <v>0</v>
      </c>
      <c r="F51" s="78">
        <v>0</v>
      </c>
      <c r="G51" s="78">
        <v>0</v>
      </c>
      <c r="H51" s="78">
        <v>0</v>
      </c>
      <c r="I51" s="78">
        <v>0</v>
      </c>
      <c r="J51" s="78">
        <v>0</v>
      </c>
      <c r="K51" s="78">
        <v>0</v>
      </c>
      <c r="L51" s="78">
        <v>0</v>
      </c>
      <c r="M51" s="78">
        <v>0</v>
      </c>
      <c r="N51" s="78">
        <v>0</v>
      </c>
      <c r="O51" s="78">
        <v>0</v>
      </c>
      <c r="P51" s="78">
        <v>0</v>
      </c>
      <c r="Q51" s="78">
        <v>0</v>
      </c>
      <c r="R51" s="78">
        <v>0</v>
      </c>
      <c r="S51" s="78">
        <v>0</v>
      </c>
      <c r="T51" s="78">
        <v>0</v>
      </c>
      <c r="U51" s="78">
        <v>0</v>
      </c>
      <c r="V51" s="78">
        <v>0</v>
      </c>
      <c r="W51" s="78">
        <v>0</v>
      </c>
      <c r="X51" s="78">
        <v>0</v>
      </c>
      <c r="Y51" s="78">
        <v>0</v>
      </c>
      <c r="Z51" s="78">
        <v>0</v>
      </c>
      <c r="AA51" s="78">
        <v>0</v>
      </c>
      <c r="AB51" s="78">
        <v>0</v>
      </c>
      <c r="AC51" s="78">
        <v>0</v>
      </c>
      <c r="AD51" s="78">
        <v>0</v>
      </c>
      <c r="AE51" s="78">
        <v>0</v>
      </c>
      <c r="AF51" s="78">
        <v>0</v>
      </c>
      <c r="AG51" s="78">
        <v>0</v>
      </c>
      <c r="AH51" s="78">
        <v>0</v>
      </c>
      <c r="AI51" s="78">
        <v>0</v>
      </c>
      <c r="AJ51" s="78">
        <v>0</v>
      </c>
      <c r="AM51" s="383">
        <f>F51+NPV(SDN,G51:INDEX(G51:AJ51,PAL))</f>
        <v>0</v>
      </c>
      <c r="AN51" s="415">
        <f>F51+NPV(SDN,G51:INDEX(G51:AJ51,PAL))</f>
        <v>0</v>
      </c>
      <c r="AO51" s="387">
        <f t="shared" si="20"/>
        <v>0</v>
      </c>
      <c r="AP51" s="59">
        <f>IF(COUNT(F51:INDEX(F51:AJ51,PAL+1))&lt;&gt;PAL+1,"Klaida",0)</f>
        <v>0</v>
      </c>
      <c r="AQ51" s="59"/>
      <c r="AR51" s="59"/>
      <c r="AS51" s="59"/>
      <c r="AT51" s="59"/>
      <c r="AU51" s="59"/>
      <c r="AV51" s="59"/>
      <c r="AW51" s="59"/>
      <c r="AX51" s="59"/>
      <c r="AY51" s="388"/>
    </row>
    <row r="52" spans="2:51">
      <c r="B52" s="199" t="s">
        <v>340</v>
      </c>
      <c r="C52" s="486" t="s">
        <v>69</v>
      </c>
      <c r="D52" s="169">
        <f>F52+NPV(SDN,G52:INDEX(G52:AJ52,PAL))</f>
        <v>0</v>
      </c>
      <c r="E52" s="169">
        <f t="shared" si="19"/>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M52" s="383">
        <f>F52+NPV(SDN,G52:INDEX(G52:AJ52,PAL))</f>
        <v>0</v>
      </c>
      <c r="AN52" s="415">
        <f>F52+NPV(SDN,G52:INDEX(G52:AJ52,PAL))</f>
        <v>0</v>
      </c>
      <c r="AO52" s="387">
        <f t="shared" si="20"/>
        <v>0</v>
      </c>
      <c r="AP52" s="59">
        <f>IF(COUNT(F52:INDEX(F52:AJ52,PAL+1))&lt;&gt;PAL+1,"Klaida",0)</f>
        <v>0</v>
      </c>
      <c r="AQ52" s="59"/>
      <c r="AR52" s="59"/>
      <c r="AS52" s="59"/>
      <c r="AT52" s="59"/>
      <c r="AU52" s="59"/>
      <c r="AV52" s="59"/>
      <c r="AW52" s="59"/>
      <c r="AX52" s="59"/>
      <c r="AY52" s="388"/>
    </row>
    <row r="53" spans="2:51">
      <c r="B53" s="199" t="s">
        <v>341</v>
      </c>
      <c r="C53" s="486" t="s">
        <v>69</v>
      </c>
      <c r="D53" s="169">
        <f>F53+NPV(SDN,G53:INDEX(G53:AJ53,PAL))</f>
        <v>0</v>
      </c>
      <c r="E53" s="169">
        <f t="shared" si="19"/>
        <v>0</v>
      </c>
      <c r="F53" s="78">
        <v>0</v>
      </c>
      <c r="G53" s="78">
        <v>0</v>
      </c>
      <c r="H53" s="78">
        <v>0</v>
      </c>
      <c r="I53" s="78">
        <v>0</v>
      </c>
      <c r="J53" s="78">
        <v>0</v>
      </c>
      <c r="K53" s="78">
        <v>0</v>
      </c>
      <c r="L53" s="78">
        <v>0</v>
      </c>
      <c r="M53" s="78">
        <v>0</v>
      </c>
      <c r="N53" s="78">
        <v>0</v>
      </c>
      <c r="O53" s="78">
        <v>0</v>
      </c>
      <c r="P53" s="78">
        <v>0</v>
      </c>
      <c r="Q53" s="78">
        <v>0</v>
      </c>
      <c r="R53" s="78">
        <v>0</v>
      </c>
      <c r="S53" s="78">
        <v>0</v>
      </c>
      <c r="T53" s="78">
        <v>0</v>
      </c>
      <c r="U53" s="78">
        <v>0</v>
      </c>
      <c r="V53" s="78">
        <v>0</v>
      </c>
      <c r="W53" s="78">
        <v>0</v>
      </c>
      <c r="X53" s="78">
        <v>0</v>
      </c>
      <c r="Y53" s="78">
        <v>0</v>
      </c>
      <c r="Z53" s="78">
        <v>0</v>
      </c>
      <c r="AA53" s="78">
        <v>0</v>
      </c>
      <c r="AB53" s="78">
        <v>0</v>
      </c>
      <c r="AC53" s="78">
        <v>0</v>
      </c>
      <c r="AD53" s="78">
        <v>0</v>
      </c>
      <c r="AE53" s="78">
        <v>0</v>
      </c>
      <c r="AF53" s="78">
        <v>0</v>
      </c>
      <c r="AG53" s="78">
        <v>0</v>
      </c>
      <c r="AH53" s="78">
        <v>0</v>
      </c>
      <c r="AI53" s="78">
        <v>0</v>
      </c>
      <c r="AJ53" s="78">
        <v>0</v>
      </c>
      <c r="AM53" s="383">
        <f>F53+NPV(SDN,G53:INDEX(G53:AJ53,PAL))</f>
        <v>0</v>
      </c>
      <c r="AN53" s="415">
        <f>F53+NPV(SDN,G53:INDEX(G53:AJ53,PAL))</f>
        <v>0</v>
      </c>
      <c r="AO53" s="387">
        <f t="shared" si="20"/>
        <v>0</v>
      </c>
      <c r="AP53" s="59">
        <f>IF(COUNT(F53:INDEX(F53:AJ53,PAL+1))&lt;&gt;PAL+1,"Klaida",0)</f>
        <v>0</v>
      </c>
      <c r="AQ53" s="59"/>
      <c r="AR53" s="59"/>
      <c r="AS53" s="59"/>
      <c r="AT53" s="59"/>
      <c r="AU53" s="59"/>
      <c r="AV53" s="59"/>
      <c r="AW53" s="59"/>
      <c r="AX53" s="59"/>
      <c r="AY53" s="388"/>
    </row>
    <row r="54" spans="2:51">
      <c r="B54" s="199" t="s">
        <v>342</v>
      </c>
      <c r="C54" s="486" t="s">
        <v>69</v>
      </c>
      <c r="D54" s="169">
        <f>F54+NPV(SDN,G54:INDEX(G54:AJ54,PAL))</f>
        <v>0</v>
      </c>
      <c r="E54" s="169">
        <f t="shared" si="19"/>
        <v>0</v>
      </c>
      <c r="F54" s="78">
        <v>0</v>
      </c>
      <c r="G54" s="78">
        <v>0</v>
      </c>
      <c r="H54" s="78">
        <v>0</v>
      </c>
      <c r="I54" s="78">
        <v>0</v>
      </c>
      <c r="J54" s="78">
        <v>0</v>
      </c>
      <c r="K54" s="78">
        <v>0</v>
      </c>
      <c r="L54" s="78">
        <v>0</v>
      </c>
      <c r="M54" s="78">
        <v>0</v>
      </c>
      <c r="N54" s="78">
        <v>0</v>
      </c>
      <c r="O54" s="78">
        <v>0</v>
      </c>
      <c r="P54" s="78">
        <v>0</v>
      </c>
      <c r="Q54" s="78">
        <v>0</v>
      </c>
      <c r="R54" s="78">
        <v>0</v>
      </c>
      <c r="S54" s="78">
        <v>0</v>
      </c>
      <c r="T54" s="78">
        <v>0</v>
      </c>
      <c r="U54" s="78">
        <v>0</v>
      </c>
      <c r="V54" s="78">
        <v>0</v>
      </c>
      <c r="W54" s="78">
        <v>0</v>
      </c>
      <c r="X54" s="78">
        <v>0</v>
      </c>
      <c r="Y54" s="78">
        <v>0</v>
      </c>
      <c r="Z54" s="78">
        <v>0</v>
      </c>
      <c r="AA54" s="78">
        <v>0</v>
      </c>
      <c r="AB54" s="78">
        <v>0</v>
      </c>
      <c r="AC54" s="78">
        <v>0</v>
      </c>
      <c r="AD54" s="78">
        <v>0</v>
      </c>
      <c r="AE54" s="78">
        <v>0</v>
      </c>
      <c r="AF54" s="78">
        <v>0</v>
      </c>
      <c r="AG54" s="78">
        <v>0</v>
      </c>
      <c r="AH54" s="78">
        <v>0</v>
      </c>
      <c r="AI54" s="78">
        <v>0</v>
      </c>
      <c r="AJ54" s="78">
        <v>0</v>
      </c>
      <c r="AM54" s="383">
        <f>F54+NPV(SDN,G54:INDEX(G54:AJ54,PAL))</f>
        <v>0</v>
      </c>
      <c r="AN54" s="415">
        <f>F54+NPV(SDN,G54:INDEX(G54:AJ54,PAL))</f>
        <v>0</v>
      </c>
      <c r="AO54" s="387">
        <f t="shared" si="20"/>
        <v>0</v>
      </c>
      <c r="AP54" s="59">
        <f>IF(COUNT(F54:INDEX(F54:AJ54,PAL+1))&lt;&gt;PAL+1,"Klaida",0)</f>
        <v>0</v>
      </c>
      <c r="AQ54" s="59"/>
      <c r="AR54" s="59"/>
      <c r="AS54" s="59"/>
      <c r="AT54" s="59"/>
      <c r="AU54" s="59"/>
      <c r="AV54" s="59"/>
      <c r="AW54" s="59"/>
      <c r="AX54" s="59"/>
      <c r="AY54" s="388"/>
    </row>
    <row r="55" spans="2:51">
      <c r="B55" s="199" t="s">
        <v>343</v>
      </c>
      <c r="C55" s="486" t="s">
        <v>69</v>
      </c>
      <c r="D55" s="169">
        <f>F55+NPV(SDN,G55:INDEX(G55:AJ55,PAL))</f>
        <v>0</v>
      </c>
      <c r="E55" s="169">
        <f t="shared" si="19"/>
        <v>0</v>
      </c>
      <c r="F55" s="78">
        <v>0</v>
      </c>
      <c r="G55" s="78">
        <v>0</v>
      </c>
      <c r="H55" s="78">
        <v>0</v>
      </c>
      <c r="I55" s="78">
        <v>0</v>
      </c>
      <c r="J55" s="78">
        <v>0</v>
      </c>
      <c r="K55" s="78">
        <v>0</v>
      </c>
      <c r="L55" s="78">
        <v>0</v>
      </c>
      <c r="M55" s="78">
        <v>0</v>
      </c>
      <c r="N55" s="78">
        <v>0</v>
      </c>
      <c r="O55" s="78">
        <v>0</v>
      </c>
      <c r="P55" s="78">
        <v>0</v>
      </c>
      <c r="Q55" s="78">
        <v>0</v>
      </c>
      <c r="R55" s="78">
        <v>0</v>
      </c>
      <c r="S55" s="78">
        <v>0</v>
      </c>
      <c r="T55" s="78">
        <v>0</v>
      </c>
      <c r="U55" s="78">
        <v>0</v>
      </c>
      <c r="V55" s="78">
        <v>0</v>
      </c>
      <c r="W55" s="78">
        <v>0</v>
      </c>
      <c r="X55" s="78">
        <v>0</v>
      </c>
      <c r="Y55" s="78">
        <v>0</v>
      </c>
      <c r="Z55" s="78">
        <v>0</v>
      </c>
      <c r="AA55" s="78">
        <v>0</v>
      </c>
      <c r="AB55" s="78">
        <v>0</v>
      </c>
      <c r="AC55" s="78">
        <v>0</v>
      </c>
      <c r="AD55" s="78">
        <v>0</v>
      </c>
      <c r="AE55" s="78">
        <v>0</v>
      </c>
      <c r="AF55" s="78">
        <v>0</v>
      </c>
      <c r="AG55" s="78">
        <v>0</v>
      </c>
      <c r="AH55" s="78">
        <v>0</v>
      </c>
      <c r="AI55" s="78">
        <v>0</v>
      </c>
      <c r="AJ55" s="78">
        <v>0</v>
      </c>
      <c r="AM55" s="383">
        <f>F55+NPV(SDN,G55:INDEX(G55:AJ55,PAL))</f>
        <v>0</v>
      </c>
      <c r="AN55" s="415">
        <f>F55+NPV(SDN,G55:INDEX(G55:AJ55,PAL))</f>
        <v>0</v>
      </c>
      <c r="AO55" s="387">
        <f t="shared" si="20"/>
        <v>0</v>
      </c>
      <c r="AP55" s="59">
        <f>IF(COUNT(F55:INDEX(F55:AJ55,PAL+1))&lt;&gt;PAL+1,"Klaida",0)</f>
        <v>0</v>
      </c>
      <c r="AQ55" s="59"/>
      <c r="AR55" s="59"/>
      <c r="AS55" s="59"/>
      <c r="AT55" s="59"/>
      <c r="AU55" s="59"/>
      <c r="AV55" s="59"/>
      <c r="AW55" s="59"/>
      <c r="AX55" s="59"/>
      <c r="AY55" s="388"/>
    </row>
    <row r="56" spans="2:51">
      <c r="B56" s="66" t="s">
        <v>53</v>
      </c>
      <c r="C56" s="180" t="str">
        <f>IF(Kalba="EN",Data2!C$76,Data2!B$76) &amp; " "&amp; IF(Kalba="EN",Data2!C$77,Data2!B$77)</f>
        <v>SE žala (pasirinkite SE žalos komponentą)</v>
      </c>
      <c r="D56" s="62">
        <f>ROUND(SUM(D57:D59),0)</f>
        <v>0</v>
      </c>
      <c r="E56" s="62">
        <f>ROUND(SUM(E57:E59),0)</f>
        <v>0</v>
      </c>
      <c r="F56" s="62">
        <f>ROUND(SUM(F57:F59),0)</f>
        <v>0</v>
      </c>
      <c r="G56" s="170">
        <f t="shared" ref="G56:AJ56" si="21">ROUND(SUM(G57:G59),0)</f>
        <v>0</v>
      </c>
      <c r="H56" s="170">
        <f t="shared" si="21"/>
        <v>0</v>
      </c>
      <c r="I56" s="170">
        <f t="shared" si="21"/>
        <v>0</v>
      </c>
      <c r="J56" s="170">
        <f t="shared" si="21"/>
        <v>0</v>
      </c>
      <c r="K56" s="170">
        <f t="shared" si="21"/>
        <v>0</v>
      </c>
      <c r="L56" s="170">
        <f t="shared" si="21"/>
        <v>0</v>
      </c>
      <c r="M56" s="170">
        <f t="shared" si="21"/>
        <v>0</v>
      </c>
      <c r="N56" s="170">
        <f t="shared" si="21"/>
        <v>0</v>
      </c>
      <c r="O56" s="170">
        <f t="shared" si="21"/>
        <v>0</v>
      </c>
      <c r="P56" s="170">
        <f t="shared" si="21"/>
        <v>0</v>
      </c>
      <c r="Q56" s="170">
        <f t="shared" si="21"/>
        <v>0</v>
      </c>
      <c r="R56" s="170">
        <f t="shared" si="21"/>
        <v>0</v>
      </c>
      <c r="S56" s="170">
        <f t="shared" si="21"/>
        <v>0</v>
      </c>
      <c r="T56" s="170">
        <f t="shared" si="21"/>
        <v>0</v>
      </c>
      <c r="U56" s="170">
        <f t="shared" si="21"/>
        <v>0</v>
      </c>
      <c r="V56" s="170">
        <f t="shared" si="21"/>
        <v>0</v>
      </c>
      <c r="W56" s="170">
        <f t="shared" si="21"/>
        <v>0</v>
      </c>
      <c r="X56" s="170">
        <f t="shared" si="21"/>
        <v>0</v>
      </c>
      <c r="Y56" s="170">
        <f t="shared" si="21"/>
        <v>0</v>
      </c>
      <c r="Z56" s="170">
        <f t="shared" si="21"/>
        <v>0</v>
      </c>
      <c r="AA56" s="170">
        <f t="shared" si="21"/>
        <v>0</v>
      </c>
      <c r="AB56" s="170">
        <f t="shared" si="21"/>
        <v>0</v>
      </c>
      <c r="AC56" s="170">
        <f t="shared" si="21"/>
        <v>0</v>
      </c>
      <c r="AD56" s="170">
        <f t="shared" si="21"/>
        <v>0</v>
      </c>
      <c r="AE56" s="170">
        <f t="shared" si="21"/>
        <v>0</v>
      </c>
      <c r="AF56" s="170">
        <f t="shared" si="21"/>
        <v>0</v>
      </c>
      <c r="AG56" s="170">
        <f t="shared" si="21"/>
        <v>0</v>
      </c>
      <c r="AH56" s="170">
        <f t="shared" si="21"/>
        <v>0</v>
      </c>
      <c r="AI56" s="170">
        <f t="shared" si="21"/>
        <v>0</v>
      </c>
      <c r="AJ56" s="170">
        <f t="shared" si="21"/>
        <v>0</v>
      </c>
      <c r="AM56" s="382">
        <f>ROUND(SUM(AM57:AM59),0)</f>
        <v>0</v>
      </c>
      <c r="AN56" s="382">
        <f>F56+NPV(SDN,G56:INDEX(G56:AJ56,PAL))</f>
        <v>0</v>
      </c>
      <c r="AO56" s="387"/>
      <c r="AP56" s="59"/>
      <c r="AQ56" s="59"/>
      <c r="AR56" s="59"/>
      <c r="AS56" s="59"/>
      <c r="AT56" s="59"/>
      <c r="AU56" s="59"/>
      <c r="AV56" s="59"/>
      <c r="AW56" s="59"/>
      <c r="AX56" s="59"/>
      <c r="AY56" s="388"/>
    </row>
    <row r="57" spans="2:51">
      <c r="B57" s="199" t="s">
        <v>344</v>
      </c>
      <c r="C57" s="486" t="s">
        <v>69</v>
      </c>
      <c r="D57" s="65">
        <f>F57+NPV(SDN,G57:INDEX(G57:AJ57,PAL))</f>
        <v>0</v>
      </c>
      <c r="E57" s="65">
        <f>SUMIF($F$5:$AJ$5,"&lt;="&amp;PAL,$F57:$AJ57)</f>
        <v>0</v>
      </c>
      <c r="F57" s="78">
        <v>0</v>
      </c>
      <c r="G57" s="78">
        <v>0</v>
      </c>
      <c r="H57" s="78">
        <v>0</v>
      </c>
      <c r="I57" s="78">
        <v>0</v>
      </c>
      <c r="J57" s="78">
        <v>0</v>
      </c>
      <c r="K57" s="78">
        <v>0</v>
      </c>
      <c r="L57" s="78">
        <v>0</v>
      </c>
      <c r="M57" s="78">
        <v>0</v>
      </c>
      <c r="N57" s="78">
        <v>0</v>
      </c>
      <c r="O57" s="78">
        <v>0</v>
      </c>
      <c r="P57" s="78">
        <v>0</v>
      </c>
      <c r="Q57" s="78">
        <v>0</v>
      </c>
      <c r="R57" s="78">
        <v>0</v>
      </c>
      <c r="S57" s="78">
        <v>0</v>
      </c>
      <c r="T57" s="78">
        <v>0</v>
      </c>
      <c r="U57" s="78">
        <v>0</v>
      </c>
      <c r="V57" s="78">
        <v>0</v>
      </c>
      <c r="W57" s="78">
        <v>0</v>
      </c>
      <c r="X57" s="78">
        <v>0</v>
      </c>
      <c r="Y57" s="78">
        <v>0</v>
      </c>
      <c r="Z57" s="78">
        <v>0</v>
      </c>
      <c r="AA57" s="78">
        <v>0</v>
      </c>
      <c r="AB57" s="78">
        <v>0</v>
      </c>
      <c r="AC57" s="78">
        <v>0</v>
      </c>
      <c r="AD57" s="78">
        <v>0</v>
      </c>
      <c r="AE57" s="78">
        <v>0</v>
      </c>
      <c r="AF57" s="78">
        <v>0</v>
      </c>
      <c r="AG57" s="78">
        <v>0</v>
      </c>
      <c r="AH57" s="78">
        <v>0</v>
      </c>
      <c r="AI57" s="78">
        <v>0</v>
      </c>
      <c r="AJ57" s="78">
        <v>0</v>
      </c>
      <c r="AM57" s="383">
        <f>F57+NPV(SDN,G57:INDEX(G57:AJ57,PAL))</f>
        <v>0</v>
      </c>
      <c r="AN57" s="415">
        <f>F57+NPV(SDN,G57:INDEX(G57:AJ57,PAL))</f>
        <v>0</v>
      </c>
      <c r="AO57" s="387">
        <f>IF(COUNTIF(AP57:AY57,"Klaida")&gt;0,1,0)</f>
        <v>0</v>
      </c>
      <c r="AP57" s="59">
        <f>IF(COUNT(F57:INDEX(F57:AJ57,PAL+1))&lt;&gt;PAL+1,"Klaida",0)</f>
        <v>0</v>
      </c>
      <c r="AQ57" s="59"/>
      <c r="AR57" s="59"/>
      <c r="AS57" s="59"/>
      <c r="AT57" s="59"/>
      <c r="AU57" s="59"/>
      <c r="AV57" s="59"/>
      <c r="AW57" s="59"/>
      <c r="AX57" s="59"/>
      <c r="AY57" s="388"/>
    </row>
    <row r="58" spans="2:51">
      <c r="B58" s="199" t="s">
        <v>345</v>
      </c>
      <c r="C58" s="486" t="s">
        <v>69</v>
      </c>
      <c r="D58" s="65">
        <f>F58+NPV(SDN,G58:INDEX(G58:AJ58,PAL))</f>
        <v>0</v>
      </c>
      <c r="E58" s="65">
        <f>SUMIF($F$5:$AJ$5,"&lt;="&amp;PAL,$F58:$AJ58)</f>
        <v>0</v>
      </c>
      <c r="F58" s="78">
        <v>0</v>
      </c>
      <c r="G58" s="78">
        <v>0</v>
      </c>
      <c r="H58" s="78">
        <v>0</v>
      </c>
      <c r="I58" s="78">
        <v>0</v>
      </c>
      <c r="J58" s="78">
        <v>0</v>
      </c>
      <c r="K58" s="78">
        <v>0</v>
      </c>
      <c r="L58" s="78">
        <v>0</v>
      </c>
      <c r="M58" s="78">
        <v>0</v>
      </c>
      <c r="N58" s="78">
        <v>0</v>
      </c>
      <c r="O58" s="78">
        <v>0</v>
      </c>
      <c r="P58" s="78">
        <v>0</v>
      </c>
      <c r="Q58" s="78">
        <v>0</v>
      </c>
      <c r="R58" s="78">
        <v>0</v>
      </c>
      <c r="S58" s="78">
        <v>0</v>
      </c>
      <c r="T58" s="78">
        <v>0</v>
      </c>
      <c r="U58" s="78">
        <v>0</v>
      </c>
      <c r="V58" s="78">
        <v>0</v>
      </c>
      <c r="W58" s="78">
        <v>0</v>
      </c>
      <c r="X58" s="78">
        <v>0</v>
      </c>
      <c r="Y58" s="78">
        <v>0</v>
      </c>
      <c r="Z58" s="78">
        <v>0</v>
      </c>
      <c r="AA58" s="78">
        <v>0</v>
      </c>
      <c r="AB58" s="78">
        <v>0</v>
      </c>
      <c r="AC58" s="78">
        <v>0</v>
      </c>
      <c r="AD58" s="78">
        <v>0</v>
      </c>
      <c r="AE58" s="78">
        <v>0</v>
      </c>
      <c r="AF58" s="78">
        <v>0</v>
      </c>
      <c r="AG58" s="78">
        <v>0</v>
      </c>
      <c r="AH58" s="78">
        <v>0</v>
      </c>
      <c r="AI58" s="78">
        <v>0</v>
      </c>
      <c r="AJ58" s="78">
        <v>0</v>
      </c>
      <c r="AM58" s="383">
        <f>F58+NPV(SDN,G58:INDEX(G58:AJ58,PAL))</f>
        <v>0</v>
      </c>
      <c r="AN58" s="415">
        <f>F58+NPV(SDN,G58:INDEX(G58:AJ58,PAL))</f>
        <v>0</v>
      </c>
      <c r="AO58" s="387">
        <f>IF(COUNTIF(AP58:AY58,"Klaida")&gt;0,1,0)</f>
        <v>0</v>
      </c>
      <c r="AP58" s="59">
        <f>IF(COUNT(F58:INDEX(F58:AJ58,PAL+1))&lt;&gt;PAL+1,"Klaida",0)</f>
        <v>0</v>
      </c>
      <c r="AQ58" s="59"/>
      <c r="AR58" s="59"/>
      <c r="AS58" s="59"/>
      <c r="AT58" s="59"/>
      <c r="AU58" s="59"/>
      <c r="AV58" s="59"/>
      <c r="AW58" s="59"/>
      <c r="AX58" s="59"/>
      <c r="AY58" s="388"/>
    </row>
    <row r="59" spans="2:51" ht="13.5" thickBot="1">
      <c r="B59" s="199" t="s">
        <v>346</v>
      </c>
      <c r="C59" s="486" t="s">
        <v>69</v>
      </c>
      <c r="D59" s="65">
        <f>F59+NPV(SDN,G59:INDEX(G59:AJ59,PAL))</f>
        <v>0</v>
      </c>
      <c r="E59" s="65">
        <f>SUMIF($F$5:$AJ$5,"&lt;="&amp;PAL,$F59:$AJ59)</f>
        <v>0</v>
      </c>
      <c r="F59" s="78">
        <v>0</v>
      </c>
      <c r="G59" s="78">
        <v>0</v>
      </c>
      <c r="H59" s="78">
        <v>0</v>
      </c>
      <c r="I59" s="78">
        <v>0</v>
      </c>
      <c r="J59" s="78">
        <v>0</v>
      </c>
      <c r="K59" s="78">
        <v>0</v>
      </c>
      <c r="L59" s="78">
        <v>0</v>
      </c>
      <c r="M59" s="78">
        <v>0</v>
      </c>
      <c r="N59" s="78">
        <v>0</v>
      </c>
      <c r="O59" s="78">
        <v>0</v>
      </c>
      <c r="P59" s="78">
        <v>0</v>
      </c>
      <c r="Q59" s="78">
        <v>0</v>
      </c>
      <c r="R59" s="78">
        <v>0</v>
      </c>
      <c r="S59" s="78">
        <v>0</v>
      </c>
      <c r="T59" s="78">
        <v>0</v>
      </c>
      <c r="U59" s="78">
        <v>0</v>
      </c>
      <c r="V59" s="78">
        <v>0</v>
      </c>
      <c r="W59" s="78">
        <v>0</v>
      </c>
      <c r="X59" s="78">
        <v>0</v>
      </c>
      <c r="Y59" s="78">
        <v>0</v>
      </c>
      <c r="Z59" s="78">
        <v>0</v>
      </c>
      <c r="AA59" s="78">
        <v>0</v>
      </c>
      <c r="AB59" s="78">
        <v>0</v>
      </c>
      <c r="AC59" s="78">
        <v>0</v>
      </c>
      <c r="AD59" s="78">
        <v>0</v>
      </c>
      <c r="AE59" s="78">
        <v>0</v>
      </c>
      <c r="AF59" s="78">
        <v>0</v>
      </c>
      <c r="AG59" s="78">
        <v>0</v>
      </c>
      <c r="AH59" s="78">
        <v>0</v>
      </c>
      <c r="AI59" s="78">
        <v>0</v>
      </c>
      <c r="AJ59" s="78">
        <v>0</v>
      </c>
      <c r="AM59" s="394">
        <f>F59+NPV(SDN,G59:INDEX(G59:AJ59,PAL))</f>
        <v>0</v>
      </c>
      <c r="AN59" s="416">
        <f>F59+NPV(SDN,G59:INDEX(G59:AJ59,PAL))</f>
        <v>0</v>
      </c>
      <c r="AO59" s="391">
        <f>IF(COUNTIF(AP59:AY59,"Klaida")&gt;0,1,0)</f>
        <v>0</v>
      </c>
      <c r="AP59" s="392">
        <f>IF(COUNT(F59:INDEX(F59:AJ59,PAL+1))&lt;&gt;PAL+1,"Klaida",0)</f>
        <v>0</v>
      </c>
      <c r="AQ59" s="392"/>
      <c r="AR59" s="392"/>
      <c r="AS59" s="392"/>
      <c r="AT59" s="392"/>
      <c r="AU59" s="392"/>
      <c r="AV59" s="392"/>
      <c r="AW59" s="392"/>
      <c r="AX59" s="392"/>
      <c r="AY59" s="393"/>
    </row>
    <row r="60" spans="2:51"/>
    <row r="61" spans="2:51">
      <c r="C61" s="404" t="str">
        <f>IF(Kalba="EN",Data2!C79,Data2!B79)</f>
        <v>Finansinės analizės (FA) rodiklių apskaičiavimas</v>
      </c>
      <c r="D61" s="209"/>
      <c r="E61" s="209"/>
      <c r="F61" s="209"/>
      <c r="G61" s="209"/>
      <c r="H61" s="209"/>
      <c r="I61" s="209"/>
      <c r="J61" s="209"/>
      <c r="K61" s="209"/>
      <c r="L61" s="209"/>
      <c r="M61" s="209"/>
      <c r="N61" s="209"/>
      <c r="O61" s="209"/>
      <c r="P61" s="209"/>
      <c r="Q61" s="209"/>
      <c r="R61" s="209"/>
      <c r="S61" s="209"/>
      <c r="T61" s="209"/>
      <c r="U61" s="209"/>
      <c r="V61" s="209"/>
      <c r="W61" s="209"/>
      <c r="X61" s="209"/>
      <c r="Y61" s="209"/>
      <c r="Z61" s="209"/>
      <c r="AA61" s="209"/>
      <c r="AB61" s="209"/>
      <c r="AC61" s="209"/>
      <c r="AD61" s="209"/>
      <c r="AE61" s="209"/>
      <c r="AF61" s="209"/>
      <c r="AG61" s="209"/>
      <c r="AH61" s="209"/>
      <c r="AI61" s="209"/>
      <c r="AJ61" s="209"/>
    </row>
    <row r="62" spans="2:51">
      <c r="C62" s="68" t="str">
        <f>IF(Kalba="EN",Data2!C80,Data2!B80)</f>
        <v>FA rodiklių investicijoms lėšų srautas (realiąja išraiška)</v>
      </c>
      <c r="D62" s="69"/>
      <c r="E62" s="69"/>
      <c r="F62" s="65">
        <f t="shared" ref="F62:AJ62" si="22">ROUND(SUM(F16:F17)-SUM(F7,F22),0)</f>
        <v>0</v>
      </c>
      <c r="G62" s="65">
        <f t="shared" si="22"/>
        <v>0</v>
      </c>
      <c r="H62" s="65">
        <f t="shared" si="22"/>
        <v>0</v>
      </c>
      <c r="I62" s="65">
        <f t="shared" si="22"/>
        <v>0</v>
      </c>
      <c r="J62" s="65">
        <f t="shared" si="22"/>
        <v>0</v>
      </c>
      <c r="K62" s="65">
        <f t="shared" si="22"/>
        <v>0</v>
      </c>
      <c r="L62" s="65">
        <f t="shared" si="22"/>
        <v>0</v>
      </c>
      <c r="M62" s="65">
        <f t="shared" si="22"/>
        <v>0</v>
      </c>
      <c r="N62" s="65">
        <f t="shared" si="22"/>
        <v>0</v>
      </c>
      <c r="O62" s="65">
        <f t="shared" si="22"/>
        <v>0</v>
      </c>
      <c r="P62" s="65">
        <f t="shared" si="22"/>
        <v>0</v>
      </c>
      <c r="Q62" s="65">
        <f t="shared" si="22"/>
        <v>0</v>
      </c>
      <c r="R62" s="65">
        <f t="shared" si="22"/>
        <v>0</v>
      </c>
      <c r="S62" s="65">
        <f t="shared" si="22"/>
        <v>0</v>
      </c>
      <c r="T62" s="65">
        <f t="shared" si="22"/>
        <v>0</v>
      </c>
      <c r="U62" s="65">
        <f t="shared" si="22"/>
        <v>0</v>
      </c>
      <c r="V62" s="65">
        <f t="shared" si="22"/>
        <v>0</v>
      </c>
      <c r="W62" s="65">
        <f t="shared" si="22"/>
        <v>0</v>
      </c>
      <c r="X62" s="65">
        <f t="shared" si="22"/>
        <v>0</v>
      </c>
      <c r="Y62" s="65">
        <f t="shared" si="22"/>
        <v>0</v>
      </c>
      <c r="Z62" s="65">
        <f t="shared" si="22"/>
        <v>0</v>
      </c>
      <c r="AA62" s="65">
        <f t="shared" si="22"/>
        <v>0</v>
      </c>
      <c r="AB62" s="65">
        <f t="shared" si="22"/>
        <v>0</v>
      </c>
      <c r="AC62" s="65">
        <f t="shared" si="22"/>
        <v>0</v>
      </c>
      <c r="AD62" s="65">
        <f t="shared" si="22"/>
        <v>0</v>
      </c>
      <c r="AE62" s="65">
        <f t="shared" si="22"/>
        <v>0</v>
      </c>
      <c r="AF62" s="65">
        <f t="shared" si="22"/>
        <v>0</v>
      </c>
      <c r="AG62" s="65">
        <f t="shared" si="22"/>
        <v>0</v>
      </c>
      <c r="AH62" s="65">
        <f t="shared" si="22"/>
        <v>0</v>
      </c>
      <c r="AI62" s="65">
        <f t="shared" si="22"/>
        <v>0</v>
      </c>
      <c r="AJ62" s="65">
        <f t="shared" si="22"/>
        <v>0</v>
      </c>
    </row>
    <row r="63" spans="2:51">
      <c r="C63" s="68" t="str">
        <f>IF(Kalba="EN",Data2!C82,Data2!B82)</f>
        <v>Suminis finansinio gyvybingumo lėšų srautas (realiąja išraiška)</v>
      </c>
      <c r="D63" s="70"/>
      <c r="E63" s="70"/>
      <c r="F63" s="65">
        <f>ROUND(SUM(F17,F35)-SUM(F7,F21,F30),0)</f>
        <v>0</v>
      </c>
      <c r="G63" s="65">
        <f t="shared" ref="G63:AJ63" si="23">ROUND(SUM(G17,G35)-SUM(G7,G21,G30)+F63,0)</f>
        <v>0</v>
      </c>
      <c r="H63" s="65">
        <f t="shared" si="23"/>
        <v>0</v>
      </c>
      <c r="I63" s="65">
        <f t="shared" si="23"/>
        <v>0</v>
      </c>
      <c r="J63" s="65">
        <f t="shared" si="23"/>
        <v>0</v>
      </c>
      <c r="K63" s="65">
        <f t="shared" si="23"/>
        <v>0</v>
      </c>
      <c r="L63" s="65">
        <f t="shared" si="23"/>
        <v>0</v>
      </c>
      <c r="M63" s="65">
        <f t="shared" si="23"/>
        <v>0</v>
      </c>
      <c r="N63" s="65">
        <f t="shared" si="23"/>
        <v>0</v>
      </c>
      <c r="O63" s="65">
        <f t="shared" si="23"/>
        <v>0</v>
      </c>
      <c r="P63" s="65">
        <f t="shared" si="23"/>
        <v>0</v>
      </c>
      <c r="Q63" s="65">
        <f t="shared" si="23"/>
        <v>0</v>
      </c>
      <c r="R63" s="65">
        <f t="shared" si="23"/>
        <v>0</v>
      </c>
      <c r="S63" s="65">
        <f t="shared" si="23"/>
        <v>0</v>
      </c>
      <c r="T63" s="65">
        <f t="shared" si="23"/>
        <v>0</v>
      </c>
      <c r="U63" s="65">
        <f t="shared" si="23"/>
        <v>0</v>
      </c>
      <c r="V63" s="65">
        <f t="shared" si="23"/>
        <v>0</v>
      </c>
      <c r="W63" s="65">
        <f t="shared" si="23"/>
        <v>0</v>
      </c>
      <c r="X63" s="65">
        <f t="shared" si="23"/>
        <v>0</v>
      </c>
      <c r="Y63" s="65">
        <f t="shared" si="23"/>
        <v>0</v>
      </c>
      <c r="Z63" s="65">
        <f t="shared" si="23"/>
        <v>0</v>
      </c>
      <c r="AA63" s="65">
        <f t="shared" si="23"/>
        <v>0</v>
      </c>
      <c r="AB63" s="65">
        <f t="shared" si="23"/>
        <v>0</v>
      </c>
      <c r="AC63" s="65">
        <f t="shared" si="23"/>
        <v>0</v>
      </c>
      <c r="AD63" s="65">
        <f t="shared" si="23"/>
        <v>0</v>
      </c>
      <c r="AE63" s="65">
        <f t="shared" si="23"/>
        <v>0</v>
      </c>
      <c r="AF63" s="65">
        <f t="shared" si="23"/>
        <v>0</v>
      </c>
      <c r="AG63" s="65">
        <f t="shared" si="23"/>
        <v>0</v>
      </c>
      <c r="AH63" s="65">
        <f t="shared" si="23"/>
        <v>0</v>
      </c>
      <c r="AI63" s="65">
        <f t="shared" si="23"/>
        <v>0</v>
      </c>
      <c r="AJ63" s="65">
        <f t="shared" si="23"/>
        <v>0</v>
      </c>
    </row>
    <row r="64" spans="2:51">
      <c r="C64" s="68" t="str">
        <f>IF(Kalba="EN",Data2!C84,Data2!B84)</f>
        <v>FA rodiklių kapitalui lėšų srautas (realiąja išraiška)</v>
      </c>
      <c r="D64" s="69"/>
      <c r="E64" s="69"/>
      <c r="F64" s="65">
        <f t="shared" ref="F64:AJ64" si="24">SUM(F16,F17)-SUM(F21,F38,F40,F41,F46)+IF(AND(F5&gt;Investiciju_metu_skaicius,F22&gt;0,SUM(F38:F40,F41,F44)&gt;0),MIN(F22,SUM(F38:F40,F41,F44)),0)</f>
        <v>0</v>
      </c>
      <c r="G64" s="65">
        <f t="shared" si="24"/>
        <v>0</v>
      </c>
      <c r="H64" s="65">
        <f t="shared" si="24"/>
        <v>0</v>
      </c>
      <c r="I64" s="65">
        <f t="shared" si="24"/>
        <v>0</v>
      </c>
      <c r="J64" s="65">
        <f t="shared" si="24"/>
        <v>0</v>
      </c>
      <c r="K64" s="65">
        <f t="shared" si="24"/>
        <v>0</v>
      </c>
      <c r="L64" s="65">
        <f t="shared" si="24"/>
        <v>0</v>
      </c>
      <c r="M64" s="65">
        <f t="shared" si="24"/>
        <v>0</v>
      </c>
      <c r="N64" s="65">
        <f t="shared" si="24"/>
        <v>0</v>
      </c>
      <c r="O64" s="65">
        <f t="shared" si="24"/>
        <v>0</v>
      </c>
      <c r="P64" s="65">
        <f t="shared" si="24"/>
        <v>0</v>
      </c>
      <c r="Q64" s="65">
        <f t="shared" si="24"/>
        <v>0</v>
      </c>
      <c r="R64" s="65">
        <f t="shared" si="24"/>
        <v>0</v>
      </c>
      <c r="S64" s="65">
        <f t="shared" si="24"/>
        <v>0</v>
      </c>
      <c r="T64" s="65">
        <f t="shared" si="24"/>
        <v>0</v>
      </c>
      <c r="U64" s="65">
        <f t="shared" si="24"/>
        <v>0</v>
      </c>
      <c r="V64" s="65">
        <f t="shared" si="24"/>
        <v>0</v>
      </c>
      <c r="W64" s="65">
        <f t="shared" si="24"/>
        <v>0</v>
      </c>
      <c r="X64" s="65">
        <f t="shared" si="24"/>
        <v>0</v>
      </c>
      <c r="Y64" s="65">
        <f t="shared" si="24"/>
        <v>0</v>
      </c>
      <c r="Z64" s="65">
        <f t="shared" si="24"/>
        <v>0</v>
      </c>
      <c r="AA64" s="65">
        <f t="shared" si="24"/>
        <v>0</v>
      </c>
      <c r="AB64" s="65">
        <f t="shared" si="24"/>
        <v>0</v>
      </c>
      <c r="AC64" s="65">
        <f t="shared" si="24"/>
        <v>0</v>
      </c>
      <c r="AD64" s="65">
        <f t="shared" si="24"/>
        <v>0</v>
      </c>
      <c r="AE64" s="65">
        <f t="shared" si="24"/>
        <v>0</v>
      </c>
      <c r="AF64" s="65">
        <f t="shared" si="24"/>
        <v>0</v>
      </c>
      <c r="AG64" s="65">
        <f t="shared" si="24"/>
        <v>0</v>
      </c>
      <c r="AH64" s="65">
        <f t="shared" si="24"/>
        <v>0</v>
      </c>
      <c r="AI64" s="65">
        <f t="shared" si="24"/>
        <v>0</v>
      </c>
      <c r="AJ64" s="65">
        <f t="shared" si="24"/>
        <v>0</v>
      </c>
    </row>
    <row r="65" spans="3:36">
      <c r="C65" s="68" t="str">
        <f>IF(Kalba="EN",Data2!C86,Data2!B86)</f>
        <v>Finansinė grynoji dabartinė vertė investicijoms - FGDV(I)</v>
      </c>
      <c r="D65" s="71">
        <f>F62+NPV(FDN,G62:INDEX(G62:AJ62,PAL))</f>
        <v>0</v>
      </c>
      <c r="E65" s="72"/>
    </row>
    <row r="66" spans="3:36">
      <c r="C66" s="68" t="str">
        <f>IF(Kalba="EN",Data2!C87,Data2!B87)</f>
        <v>Finansinė vidinė grąžos norma investicijoms - FVGN(I)</v>
      </c>
      <c r="D66" s="73" t="str">
        <f>IF(ISERROR(E66),"Nėra reikšmės",E66)</f>
        <v>Nėra reikšmės</v>
      </c>
      <c r="E66" s="200" t="e">
        <f>IRR(F62:INDEX(F62:AJ62,PAL+1))</f>
        <v>#NUM!</v>
      </c>
    </row>
    <row r="67" spans="3:36">
      <c r="C67" s="68" t="str">
        <f>IF(Kalba="EN",Data2!C88,Data2!B88)</f>
        <v>Finansinė modifikuota vidinė grąžos norma investicijoms - FMVGN(I)</v>
      </c>
      <c r="D67" s="74" t="str">
        <f>IF(ISERROR(E67),"Nėra reikšmės",E67)</f>
        <v>Nėra reikšmės</v>
      </c>
      <c r="E67" s="200" t="e">
        <f>MIRR(F62:INDEX(F62:AJ62,PAL+1),FDN,FDN)</f>
        <v>#DIV/0!</v>
      </c>
      <c r="G67" s="81"/>
    </row>
    <row r="68" spans="3:36">
      <c r="C68" s="68" t="str">
        <f>IF(Kalba="EN",Data2!C89,Data2!B89)</f>
        <v>Finansinis naudos ir išlaidų santykis - FNIS</v>
      </c>
      <c r="D68" s="75" t="str">
        <f>IF(ISERROR(D17/SUM(D7,-D16,D22)),"-",D17/SUM(D7,-D16,D22))</f>
        <v>-</v>
      </c>
      <c r="E68" s="72"/>
      <c r="G68" s="82"/>
      <c r="H68" s="82"/>
    </row>
    <row r="69" spans="3:36">
      <c r="C69" s="68" t="str">
        <f>IF(Kalba="EN",Data2!C90,Data2!B90)</f>
        <v>Finansinis gyvybingumas (realiąja išraiška)</v>
      </c>
      <c r="D69" s="76" t="str">
        <f>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row>
    <row r="70" spans="3:36">
      <c r="C70" s="68" t="str">
        <f>IF(Kalba="EN",Data2!C92,Data2!B92)</f>
        <v>Finansinė grynoji dabartinė vertė kapitalui - FGDV(K)</v>
      </c>
      <c r="D70" s="71">
        <f>F64+NPV(FDN,G64:INDEX(G64:AJ64,PAL))</f>
        <v>0</v>
      </c>
      <c r="E70" s="72"/>
      <c r="G70" s="82"/>
      <c r="H70" s="82"/>
    </row>
    <row r="71" spans="3:36">
      <c r="C71" s="68" t="str">
        <f>IF(Kalba="EN",Data2!C93,Data2!B93)</f>
        <v>Finansinė vidinė grąžos norma kapitalui - FVGN(K)</v>
      </c>
      <c r="D71" s="73" t="str">
        <f>IF(ISERROR(E71),"Nėra reikšmės",E71)</f>
        <v>Nėra reikšmės</v>
      </c>
      <c r="E71" s="201" t="e">
        <f>IRR(F64:INDEX(F64:AJ64,PAL+1))</f>
        <v>#NUM!</v>
      </c>
    </row>
    <row r="72" spans="3:36">
      <c r="C72" s="68" t="str">
        <f>IF(Kalba="EN",Data2!C94,Data2!B94)</f>
        <v>Finansinė modifikuota vidinė grąžos norma kapitalui - FMVGN(K)</v>
      </c>
      <c r="D72" s="74" t="str">
        <f>IF(ISERROR(E72),"Nėra reikšmės",E72)</f>
        <v>Nėra reikšmės</v>
      </c>
      <c r="E72" s="201" t="e">
        <f>MIRR(F64:INDEX(F64:AJ64,PAL+1),FDN,FDN)</f>
        <v>#DIV/0!</v>
      </c>
    </row>
    <row r="73" spans="3:36"/>
    <row r="74" spans="3:36">
      <c r="C74" s="404" t="str">
        <f>IF(Kalba="EN",Data2!C95,Data2!B95)</f>
        <v>Ekonominės analizės (EA) rodiklių apskaičiavimas</v>
      </c>
      <c r="D74" s="209"/>
      <c r="E74" s="209"/>
      <c r="F74" s="209"/>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209"/>
    </row>
    <row r="75" spans="3:36">
      <c r="C75" s="68" t="str">
        <f>IF(Kalba="EN",Data2!C96,Data2!B96)</f>
        <v>EA rodiklių lėšų srautas (realiąja išraiška)</v>
      </c>
      <c r="D75" s="69"/>
      <c r="E75" s="69"/>
      <c r="F75" s="65" t="e">
        <f>IF(pvm_susigrazinimas="Taip",SUMPRODUCT(F$16,Data1!$C$63,Data1!$D$11)-SUMPRODUCT(F$8:F$15,Data1!$F$55:$F$62,Data1!$D$3:$D$10)-SUMPRODUCT(F$23:F$28,Data1!$F$70:$F$75,Data1!$D$18:$D$23)+F47,SUMPRODUCT(F$16,Data1!$C$63)-SUMPRODUCT(F$8:F$15,Data1!$F$55:$F$62)-SUMPRODUCT(F$23:F$28,Data1!$F$70:$F$75)+F47)</f>
        <v>#VALUE!</v>
      </c>
      <c r="G75" s="65" t="e">
        <f>IF(pvm_susigrazinimas="Taip",SUMPRODUCT(G$16,Data1!$C$63,Data1!$D$11)-SUMPRODUCT(G$8:G$15,Data1!$F$55:$F$62,Data1!$D$3:$D$10)-SUMPRODUCT(G$23:G$28,Data1!$F$70:$F$75,Data1!$D$18:$D$23)+G47,SUMPRODUCT(G$16,Data1!$C$63)-SUMPRODUCT(G$8:G$15,Data1!$F$55:$F$62)-SUMPRODUCT(G$23:G$28,Data1!$F$70:$F$75)+G47)</f>
        <v>#VALUE!</v>
      </c>
      <c r="H75" s="65" t="e">
        <f>IF(pvm_susigrazinimas="Taip",SUMPRODUCT(H$16,Data1!$C$63,Data1!$D$11)-SUMPRODUCT(H$8:H$15,Data1!$F$55:$F$62,Data1!$D$3:$D$10)-SUMPRODUCT(H$23:H$28,Data1!$F$70:$F$75,Data1!$D$18:$D$23)+H47,SUMPRODUCT(H$16,Data1!$C$63)-SUMPRODUCT(H$8:H$15,Data1!$F$55:$F$62)-SUMPRODUCT(H$23:H$28,Data1!$F$70:$F$75)+H47)</f>
        <v>#VALUE!</v>
      </c>
      <c r="I75" s="65" t="e">
        <f>IF(pvm_susigrazinimas="Taip",SUMPRODUCT(I$16,Data1!$C$63,Data1!$D$11)-SUMPRODUCT(I$8:I$15,Data1!$F$55:$F$62,Data1!$D$3:$D$10)-SUMPRODUCT(I$23:I$28,Data1!$F$70:$F$75,Data1!$D$18:$D$23)+I47,SUMPRODUCT(I$16,Data1!$C$63)-SUMPRODUCT(I$8:I$15,Data1!$F$55:$F$62)-SUMPRODUCT(I$23:I$28,Data1!$F$70:$F$75)+I47)</f>
        <v>#VALUE!</v>
      </c>
      <c r="J75" s="65" t="e">
        <f>IF(pvm_susigrazinimas="Taip",SUMPRODUCT(J$16,Data1!$C$63,Data1!$D$11)-SUMPRODUCT(J$8:J$15,Data1!$F$55:$F$62,Data1!$D$3:$D$10)-SUMPRODUCT(J$23:J$28,Data1!$F$70:$F$75,Data1!$D$18:$D$23)+J47,SUMPRODUCT(J$16,Data1!$C$63)-SUMPRODUCT(J$8:J$15,Data1!$F$55:$F$62)-SUMPRODUCT(J$23:J$28,Data1!$F$70:$F$75)+J47)</f>
        <v>#VALUE!</v>
      </c>
      <c r="K75" s="65" t="e">
        <f>IF(pvm_susigrazinimas="Taip",SUMPRODUCT(K$16,Data1!$C$63,Data1!$D$11)-SUMPRODUCT(K$8:K$15,Data1!$F$55:$F$62,Data1!$D$3:$D$10)-SUMPRODUCT(K$23:K$28,Data1!$F$70:$F$75,Data1!$D$18:$D$23)+K47,SUMPRODUCT(K$16,Data1!$C$63)-SUMPRODUCT(K$8:K$15,Data1!$F$55:$F$62)-SUMPRODUCT(K$23:K$28,Data1!$F$70:$F$75)+K47)</f>
        <v>#VALUE!</v>
      </c>
      <c r="L75" s="65" t="e">
        <f>IF(pvm_susigrazinimas="Taip",SUMPRODUCT(L$16,Data1!$C$63,Data1!$D$11)-SUMPRODUCT(L$8:L$15,Data1!$F$55:$F$62,Data1!$D$3:$D$10)-SUMPRODUCT(L$23:L$28,Data1!$F$70:$F$75,Data1!$D$18:$D$23)+L47,SUMPRODUCT(L$16,Data1!$C$63)-SUMPRODUCT(L$8:L$15,Data1!$F$55:$F$62)-SUMPRODUCT(L$23:L$28,Data1!$F$70:$F$75)+L47)</f>
        <v>#VALUE!</v>
      </c>
      <c r="M75" s="65" t="e">
        <f>IF(pvm_susigrazinimas="Taip",SUMPRODUCT(M$16,Data1!$C$63,Data1!$D$11)-SUMPRODUCT(M$8:M$15,Data1!$F$55:$F$62,Data1!$D$3:$D$10)-SUMPRODUCT(M$23:M$28,Data1!$F$70:$F$75,Data1!$D$18:$D$23)+M47,SUMPRODUCT(M$16,Data1!$C$63)-SUMPRODUCT(M$8:M$15,Data1!$F$55:$F$62)-SUMPRODUCT(M$23:M$28,Data1!$F$70:$F$75)+M47)</f>
        <v>#VALUE!</v>
      </c>
      <c r="N75" s="65" t="e">
        <f>IF(pvm_susigrazinimas="Taip",SUMPRODUCT(N$16,Data1!$C$63,Data1!$D$11)-SUMPRODUCT(N$8:N$15,Data1!$F$55:$F$62,Data1!$D$3:$D$10)-SUMPRODUCT(N$23:N$28,Data1!$F$70:$F$75,Data1!$D$18:$D$23)+N47,SUMPRODUCT(N$16,Data1!$C$63)-SUMPRODUCT(N$8:N$15,Data1!$F$55:$F$62)-SUMPRODUCT(N$23:N$28,Data1!$F$70:$F$75)+N47)</f>
        <v>#VALUE!</v>
      </c>
      <c r="O75" s="65" t="e">
        <f>IF(pvm_susigrazinimas="Taip",SUMPRODUCT(O$16,Data1!$C$63,Data1!$D$11)-SUMPRODUCT(O$8:O$15,Data1!$F$55:$F$62,Data1!$D$3:$D$10)-SUMPRODUCT(O$23:O$28,Data1!$F$70:$F$75,Data1!$D$18:$D$23)+O47,SUMPRODUCT(O$16,Data1!$C$63)-SUMPRODUCT(O$8:O$15,Data1!$F$55:$F$62)-SUMPRODUCT(O$23:O$28,Data1!$F$70:$F$75)+O47)</f>
        <v>#VALUE!</v>
      </c>
      <c r="P75" s="65" t="e">
        <f>IF(pvm_susigrazinimas="Taip",SUMPRODUCT(P$16,Data1!$C$63,Data1!$D$11)-SUMPRODUCT(P$8:P$15,Data1!$F$55:$F$62,Data1!$D$3:$D$10)-SUMPRODUCT(P$23:P$28,Data1!$F$70:$F$75,Data1!$D$18:$D$23)+P47,SUMPRODUCT(P$16,Data1!$C$63)-SUMPRODUCT(P$8:P$15,Data1!$F$55:$F$62)-SUMPRODUCT(P$23:P$28,Data1!$F$70:$F$75)+P47)</f>
        <v>#VALUE!</v>
      </c>
      <c r="Q75" s="65" t="e">
        <f>IF(pvm_susigrazinimas="Taip",SUMPRODUCT(Q$16,Data1!$C$63,Data1!$D$11)-SUMPRODUCT(Q$8:Q$15,Data1!$F$55:$F$62,Data1!$D$3:$D$10)-SUMPRODUCT(Q$23:Q$28,Data1!$F$70:$F$75,Data1!$D$18:$D$23)+Q47,SUMPRODUCT(Q$16,Data1!$C$63)-SUMPRODUCT(Q$8:Q$15,Data1!$F$55:$F$62)-SUMPRODUCT(Q$23:Q$28,Data1!$F$70:$F$75)+Q47)</f>
        <v>#VALUE!</v>
      </c>
      <c r="R75" s="65" t="e">
        <f>IF(pvm_susigrazinimas="Taip",SUMPRODUCT(R$16,Data1!$C$63,Data1!$D$11)-SUMPRODUCT(R$8:R$15,Data1!$F$55:$F$62,Data1!$D$3:$D$10)-SUMPRODUCT(R$23:R$28,Data1!$F$70:$F$75,Data1!$D$18:$D$23)+R47,SUMPRODUCT(R$16,Data1!$C$63)-SUMPRODUCT(R$8:R$15,Data1!$F$55:$F$62)-SUMPRODUCT(R$23:R$28,Data1!$F$70:$F$75)+R47)</f>
        <v>#VALUE!</v>
      </c>
      <c r="S75" s="65" t="e">
        <f>IF(pvm_susigrazinimas="Taip",SUMPRODUCT(S$16,Data1!$C$63,Data1!$D$11)-SUMPRODUCT(S$8:S$15,Data1!$F$55:$F$62,Data1!$D$3:$D$10)-SUMPRODUCT(S$23:S$28,Data1!$F$70:$F$75,Data1!$D$18:$D$23)+S47,SUMPRODUCT(S$16,Data1!$C$63)-SUMPRODUCT(S$8:S$15,Data1!$F$55:$F$62)-SUMPRODUCT(S$23:S$28,Data1!$F$70:$F$75)+S47)</f>
        <v>#VALUE!</v>
      </c>
      <c r="T75" s="65" t="e">
        <f>IF(pvm_susigrazinimas="Taip",SUMPRODUCT(T$16,Data1!$C$63,Data1!$D$11)-SUMPRODUCT(T$8:T$15,Data1!$F$55:$F$62,Data1!$D$3:$D$10)-SUMPRODUCT(T$23:T$28,Data1!$F$70:$F$75,Data1!$D$18:$D$23)+T47,SUMPRODUCT(T$16,Data1!$C$63)-SUMPRODUCT(T$8:T$15,Data1!$F$55:$F$62)-SUMPRODUCT(T$23:T$28,Data1!$F$70:$F$75)+T47)</f>
        <v>#VALUE!</v>
      </c>
      <c r="U75" s="65" t="e">
        <f>IF(pvm_susigrazinimas="Taip",SUMPRODUCT(U$16,Data1!$C$63,Data1!$D$11)-SUMPRODUCT(U$8:U$15,Data1!$F$55:$F$62,Data1!$D$3:$D$10)-SUMPRODUCT(U$23:U$28,Data1!$F$70:$F$75,Data1!$D$18:$D$23)+U47,SUMPRODUCT(U$16,Data1!$C$63)-SUMPRODUCT(U$8:U$15,Data1!$F$55:$F$62)-SUMPRODUCT(U$23:U$28,Data1!$F$70:$F$75)+U47)</f>
        <v>#VALUE!</v>
      </c>
      <c r="V75" s="65" t="e">
        <f>IF(pvm_susigrazinimas="Taip",SUMPRODUCT(V$16,Data1!$C$63,Data1!$D$11)-SUMPRODUCT(V$8:V$15,Data1!$F$55:$F$62,Data1!$D$3:$D$10)-SUMPRODUCT(V$23:V$28,Data1!$F$70:$F$75,Data1!$D$18:$D$23)+V47,SUMPRODUCT(V$16,Data1!$C$63)-SUMPRODUCT(V$8:V$15,Data1!$F$55:$F$62)-SUMPRODUCT(V$23:V$28,Data1!$F$70:$F$75)+V47)</f>
        <v>#VALUE!</v>
      </c>
      <c r="W75" s="65" t="e">
        <f>IF(pvm_susigrazinimas="Taip",SUMPRODUCT(W$16,Data1!$C$63,Data1!$D$11)-SUMPRODUCT(W$8:W$15,Data1!$F$55:$F$62,Data1!$D$3:$D$10)-SUMPRODUCT(W$23:W$28,Data1!$F$70:$F$75,Data1!$D$18:$D$23)+W47,SUMPRODUCT(W$16,Data1!$C$63)-SUMPRODUCT(W$8:W$15,Data1!$F$55:$F$62)-SUMPRODUCT(W$23:W$28,Data1!$F$70:$F$75)+W47)</f>
        <v>#VALUE!</v>
      </c>
      <c r="X75" s="65" t="e">
        <f>IF(pvm_susigrazinimas="Taip",SUMPRODUCT(X$16,Data1!$C$63,Data1!$D$11)-SUMPRODUCT(X$8:X$15,Data1!$F$55:$F$62,Data1!$D$3:$D$10)-SUMPRODUCT(X$23:X$28,Data1!$F$70:$F$75,Data1!$D$18:$D$23)+X47,SUMPRODUCT(X$16,Data1!$C$63)-SUMPRODUCT(X$8:X$15,Data1!$F$55:$F$62)-SUMPRODUCT(X$23:X$28,Data1!$F$70:$F$75)+X47)</f>
        <v>#VALUE!</v>
      </c>
      <c r="Y75" s="65" t="e">
        <f>IF(pvm_susigrazinimas="Taip",SUMPRODUCT(Y$16,Data1!$C$63,Data1!$D$11)-SUMPRODUCT(Y$8:Y$15,Data1!$F$55:$F$62,Data1!$D$3:$D$10)-SUMPRODUCT(Y$23:Y$28,Data1!$F$70:$F$75,Data1!$D$18:$D$23)+Y47,SUMPRODUCT(Y$16,Data1!$C$63)-SUMPRODUCT(Y$8:Y$15,Data1!$F$55:$F$62)-SUMPRODUCT(Y$23:Y$28,Data1!$F$70:$F$75)+Y47)</f>
        <v>#VALUE!</v>
      </c>
      <c r="Z75" s="65" t="e">
        <f>IF(pvm_susigrazinimas="Taip",SUMPRODUCT(Z$16,Data1!$C$63,Data1!$D$11)-SUMPRODUCT(Z$8:Z$15,Data1!$F$55:$F$62,Data1!$D$3:$D$10)-SUMPRODUCT(Z$23:Z$28,Data1!$F$70:$F$75,Data1!$D$18:$D$23)+Z47,SUMPRODUCT(Z$16,Data1!$C$63)-SUMPRODUCT(Z$8:Z$15,Data1!$F$55:$F$62)-SUMPRODUCT(Z$23:Z$28,Data1!$F$70:$F$75)+Z47)</f>
        <v>#VALUE!</v>
      </c>
      <c r="AA75" s="65" t="e">
        <f>IF(pvm_susigrazinimas="Taip",SUMPRODUCT(AA$16,Data1!$C$63,Data1!$D$11)-SUMPRODUCT(AA$8:AA$15,Data1!$F$55:$F$62,Data1!$D$3:$D$10)-SUMPRODUCT(AA$23:AA$28,Data1!$F$70:$F$75,Data1!$D$18:$D$23)+AA47,SUMPRODUCT(AA$16,Data1!$C$63)-SUMPRODUCT(AA$8:AA$15,Data1!$F$55:$F$62)-SUMPRODUCT(AA$23:AA$28,Data1!$F$70:$F$75)+AA47)</f>
        <v>#VALUE!</v>
      </c>
      <c r="AB75" s="65" t="e">
        <f>IF(pvm_susigrazinimas="Taip",SUMPRODUCT(AB$16,Data1!$C$63,Data1!$D$11)-SUMPRODUCT(AB$8:AB$15,Data1!$F$55:$F$62,Data1!$D$3:$D$10)-SUMPRODUCT(AB$23:AB$28,Data1!$F$70:$F$75,Data1!$D$18:$D$23)+AB47,SUMPRODUCT(AB$16,Data1!$C$63)-SUMPRODUCT(AB$8:AB$15,Data1!$F$55:$F$62)-SUMPRODUCT(AB$23:AB$28,Data1!$F$70:$F$75)+AB47)</f>
        <v>#VALUE!</v>
      </c>
      <c r="AC75" s="65" t="e">
        <f>IF(pvm_susigrazinimas="Taip",SUMPRODUCT(AC$16,Data1!$C$63,Data1!$D$11)-SUMPRODUCT(AC$8:AC$15,Data1!$F$55:$F$62,Data1!$D$3:$D$10)-SUMPRODUCT(AC$23:AC$28,Data1!$F$70:$F$75,Data1!$D$18:$D$23)+AC47,SUMPRODUCT(AC$16,Data1!$C$63)-SUMPRODUCT(AC$8:AC$15,Data1!$F$55:$F$62)-SUMPRODUCT(AC$23:AC$28,Data1!$F$70:$F$75)+AC47)</f>
        <v>#VALUE!</v>
      </c>
      <c r="AD75" s="65" t="e">
        <f>IF(pvm_susigrazinimas="Taip",SUMPRODUCT(AD$16,Data1!$C$63,Data1!$D$11)-SUMPRODUCT(AD$8:AD$15,Data1!$F$55:$F$62,Data1!$D$3:$D$10)-SUMPRODUCT(AD$23:AD$28,Data1!$F$70:$F$75,Data1!$D$18:$D$23)+AD47,SUMPRODUCT(AD$16,Data1!$C$63)-SUMPRODUCT(AD$8:AD$15,Data1!$F$55:$F$62)-SUMPRODUCT(AD$23:AD$28,Data1!$F$70:$F$75)+AD47)</f>
        <v>#VALUE!</v>
      </c>
      <c r="AE75" s="65" t="e">
        <f>IF(pvm_susigrazinimas="Taip",SUMPRODUCT(AE$16,Data1!$C$63,Data1!$D$11)-SUMPRODUCT(AE$8:AE$15,Data1!$F$55:$F$62,Data1!$D$3:$D$10)-SUMPRODUCT(AE$23:AE$28,Data1!$F$70:$F$75,Data1!$D$18:$D$23)+AE47,SUMPRODUCT(AE$16,Data1!$C$63)-SUMPRODUCT(AE$8:AE$15,Data1!$F$55:$F$62)-SUMPRODUCT(AE$23:AE$28,Data1!$F$70:$F$75)+AE47)</f>
        <v>#VALUE!</v>
      </c>
      <c r="AF75" s="65" t="e">
        <f>IF(pvm_susigrazinimas="Taip",SUMPRODUCT(AF$16,Data1!$C$63,Data1!$D$11)-SUMPRODUCT(AF$8:AF$15,Data1!$F$55:$F$62,Data1!$D$3:$D$10)-SUMPRODUCT(AF$23:AF$28,Data1!$F$70:$F$75,Data1!$D$18:$D$23)+AF47,SUMPRODUCT(AF$16,Data1!$C$63)-SUMPRODUCT(AF$8:AF$15,Data1!$F$55:$F$62)-SUMPRODUCT(AF$23:AF$28,Data1!$F$70:$F$75)+AF47)</f>
        <v>#VALUE!</v>
      </c>
      <c r="AG75" s="65" t="e">
        <f>IF(pvm_susigrazinimas="Taip",SUMPRODUCT(AG$16,Data1!$C$63,Data1!$D$11)-SUMPRODUCT(AG$8:AG$15,Data1!$F$55:$F$62,Data1!$D$3:$D$10)-SUMPRODUCT(AG$23:AG$28,Data1!$F$70:$F$75,Data1!$D$18:$D$23)+AG47,SUMPRODUCT(AG$16,Data1!$C$63)-SUMPRODUCT(AG$8:AG$15,Data1!$F$55:$F$62)-SUMPRODUCT(AG$23:AG$28,Data1!$F$70:$F$75)+AG47)</f>
        <v>#VALUE!</v>
      </c>
      <c r="AH75" s="65" t="e">
        <f>IF(pvm_susigrazinimas="Taip",SUMPRODUCT(AH$16,Data1!$C$63,Data1!$D$11)-SUMPRODUCT(AH$8:AH$15,Data1!$F$55:$F$62,Data1!$D$3:$D$10)-SUMPRODUCT(AH$23:AH$28,Data1!$F$70:$F$75,Data1!$D$18:$D$23)+AH47,SUMPRODUCT(AH$16,Data1!$C$63)-SUMPRODUCT(AH$8:AH$15,Data1!$F$55:$F$62)-SUMPRODUCT(AH$23:AH$28,Data1!$F$70:$F$75)+AH47)</f>
        <v>#VALUE!</v>
      </c>
      <c r="AI75" s="65" t="e">
        <f>IF(pvm_susigrazinimas="Taip",SUMPRODUCT(AI$16,Data1!$C$63,Data1!$D$11)-SUMPRODUCT(AI$8:AI$15,Data1!$F$55:$F$62,Data1!$D$3:$D$10)-SUMPRODUCT(AI$23:AI$28,Data1!$F$70:$F$75,Data1!$D$18:$D$23)+AI47,SUMPRODUCT(AI$16,Data1!$C$63)-SUMPRODUCT(AI$8:AI$15,Data1!$F$55:$F$62)-SUMPRODUCT(AI$23:AI$28,Data1!$F$70:$F$75)+AI47)</f>
        <v>#VALUE!</v>
      </c>
      <c r="AJ75" s="65" t="e">
        <f>IF(pvm_susigrazinimas="Taip",SUMPRODUCT(AJ$16,Data1!$C$63,Data1!$D$11)-SUMPRODUCT(AJ$8:AJ$15,Data1!$F$55:$F$62,Data1!$D$3:$D$10)-SUMPRODUCT(AJ$23:AJ$28,Data1!$F$70:$F$75,Data1!$D$18:$D$23)+AJ47,SUMPRODUCT(AJ$16,Data1!$C$63)-SUMPRODUCT(AJ$8:AJ$15,Data1!$F$55:$F$62)-SUMPRODUCT(AJ$23:AJ$28,Data1!$F$70:$F$75)+AJ47)</f>
        <v>#VALUE!</v>
      </c>
    </row>
    <row r="76" spans="3:36">
      <c r="C76" s="68" t="str">
        <f>IF(Kalba="EN",Data2!C98,Data2!B98)</f>
        <v>Konvertuota investicijų (A.) GDV</v>
      </c>
      <c r="D76" s="71">
        <f>IF(pvm_susigrazinimas="Taip",SUMPRODUCT(AN8:AN15,Data1!C55:C62),SUMPRODUCT(AM8:AM15,Data1!C55:C62))</f>
        <v>0</v>
      </c>
    </row>
    <row r="77" spans="3:36">
      <c r="C77" s="68" t="str">
        <f>IF(Kalba="EN",Data2!C99,Data2!B99)</f>
        <v>Konvertuota investicijų likutinės vertės (B.) GDV</v>
      </c>
      <c r="D77" s="71">
        <f>IF(pvm_susigrazinimas="Taip",PRODUCT(AN16,Data1!C63),PRODUCT(AM16,Data1!C63))</f>
        <v>0</v>
      </c>
    </row>
    <row r="78" spans="3:36">
      <c r="C78" s="68" t="str">
        <f>IF(Kalba="EN",Data2!C100,Data2!B100)</f>
        <v>Konvertuota veiklos pajamų (C.) GDV</v>
      </c>
      <c r="D78" s="71">
        <f>IF(pvm_susigrazinimas="Taip",SUMPRODUCT(AN18:AN20,Data1!C65:C67),SUMPRODUCT(AM18:AM20,Data1!C65:C67))</f>
        <v>0</v>
      </c>
    </row>
    <row r="79" spans="3:36">
      <c r="C79" s="68" t="str">
        <f>IF(Kalba="EN",Data2!C101,Data2!B101)</f>
        <v>Konvertuota veiklos išlaidų (D.1.) GDV</v>
      </c>
      <c r="D79" s="71">
        <f>IF(pvm_susigrazinimas="Taip",SUMPRODUCT(AN23:AN28,Data1!C70:C75),SUMPRODUCT(AM23:AM28,Data1!C70:C75))</f>
        <v>0</v>
      </c>
    </row>
    <row r="80" spans="3:36">
      <c r="C80" s="396" t="str">
        <f>IF(Kalba="EN",Data2!C102,Data2!B102)</f>
        <v>Ekonominė grynoji dabartinė vertė - EGDV</v>
      </c>
      <c r="D80" s="397" t="e">
        <f>F75+NPV(SDN,G75:INDEX(G75:AJ75,PAL))</f>
        <v>#VALUE!</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row>
    <row r="81" spans="2:42">
      <c r="C81" s="400" t="str">
        <f>IF(Kalba="EN",Data2!C103,Data2!B103)</f>
        <v>Ekonominė vidinė grąžos norma - EVGN</v>
      </c>
      <c r="D81" s="401" t="str">
        <f>IF(ISERROR(E81),"Nėra reikšmės",E81)</f>
        <v>Nėra reikšmės</v>
      </c>
      <c r="E81" s="202" t="e">
        <f>IRR(F75:INDEX(F75:AJ75,PAL+1))</f>
        <v>#VALUE!</v>
      </c>
    </row>
    <row r="82" spans="2:42">
      <c r="C82" s="400" t="str">
        <f>IF(Kalba="EN",Data2!C104,Data2!B104)</f>
        <v>Ekonominės naudos ir išlaidų santykis - ENIS</v>
      </c>
      <c r="D82" s="402" t="str">
        <f>IF(ISERROR(SUM(D47) / SUM(D76,-D77,D79)),"-",SUM(D47) / SUM(D76,-D77,D79))</f>
        <v>-</v>
      </c>
    </row>
    <row r="83" spans="2:42" ht="7.5" customHeight="1"/>
    <row r="84" spans="2:42" hidden="1"/>
    <row r="85" spans="2:42" hidden="1"/>
    <row r="86" spans="2:42" hidden="1">
      <c r="B86" s="931" t="s">
        <v>524</v>
      </c>
      <c r="C86" s="931"/>
    </row>
    <row r="87" spans="2:42" hidden="1"/>
    <row r="88" spans="2:42" s="61" customFormat="1" hidden="1">
      <c r="B88" s="66" t="s">
        <v>49</v>
      </c>
      <c r="C88" s="5" t="str">
        <f>IF(Kalba="EN",Data2!C$72,Data2!B$72)</f>
        <v>Socialinio ekonominio (SE) poveikio finansinė išraiška</v>
      </c>
      <c r="D88" s="62">
        <f t="shared" ref="D88:AJ88" si="25">SUM(D89)-SUM(D97)</f>
        <v>0</v>
      </c>
      <c r="E88" s="62">
        <f t="shared" si="25"/>
        <v>0</v>
      </c>
      <c r="F88" s="62">
        <f t="shared" si="25"/>
        <v>0</v>
      </c>
      <c r="G88" s="62">
        <f t="shared" si="25"/>
        <v>0</v>
      </c>
      <c r="H88" s="62">
        <f t="shared" si="25"/>
        <v>0</v>
      </c>
      <c r="I88" s="62">
        <f t="shared" si="25"/>
        <v>0</v>
      </c>
      <c r="J88" s="62">
        <f t="shared" si="25"/>
        <v>0</v>
      </c>
      <c r="K88" s="62">
        <f t="shared" si="25"/>
        <v>0</v>
      </c>
      <c r="L88" s="62">
        <f t="shared" si="25"/>
        <v>0</v>
      </c>
      <c r="M88" s="62">
        <f t="shared" si="25"/>
        <v>0</v>
      </c>
      <c r="N88" s="62">
        <f t="shared" si="25"/>
        <v>0</v>
      </c>
      <c r="O88" s="62">
        <f t="shared" si="25"/>
        <v>0</v>
      </c>
      <c r="P88" s="62">
        <f t="shared" si="25"/>
        <v>0</v>
      </c>
      <c r="Q88" s="62">
        <f t="shared" si="25"/>
        <v>0</v>
      </c>
      <c r="R88" s="62">
        <f t="shared" si="25"/>
        <v>0</v>
      </c>
      <c r="S88" s="62">
        <f t="shared" si="25"/>
        <v>0</v>
      </c>
      <c r="T88" s="62">
        <f t="shared" si="25"/>
        <v>0</v>
      </c>
      <c r="U88" s="62">
        <f t="shared" si="25"/>
        <v>0</v>
      </c>
      <c r="V88" s="62">
        <f t="shared" si="25"/>
        <v>0</v>
      </c>
      <c r="W88" s="62">
        <f t="shared" si="25"/>
        <v>0</v>
      </c>
      <c r="X88" s="62">
        <f t="shared" si="25"/>
        <v>0</v>
      </c>
      <c r="Y88" s="62">
        <f t="shared" si="25"/>
        <v>0</v>
      </c>
      <c r="Z88" s="62">
        <f t="shared" si="25"/>
        <v>0</v>
      </c>
      <c r="AA88" s="62">
        <f t="shared" si="25"/>
        <v>0</v>
      </c>
      <c r="AB88" s="62">
        <f t="shared" si="25"/>
        <v>0</v>
      </c>
      <c r="AC88" s="62">
        <f t="shared" si="25"/>
        <v>0</v>
      </c>
      <c r="AD88" s="62">
        <f t="shared" si="25"/>
        <v>0</v>
      </c>
      <c r="AE88" s="62">
        <f t="shared" si="25"/>
        <v>0</v>
      </c>
      <c r="AF88" s="62">
        <f t="shared" si="25"/>
        <v>0</v>
      </c>
      <c r="AG88" s="62">
        <f t="shared" si="25"/>
        <v>0</v>
      </c>
      <c r="AH88" s="62">
        <f t="shared" si="25"/>
        <v>0</v>
      </c>
      <c r="AI88" s="62">
        <f t="shared" si="25"/>
        <v>0</v>
      </c>
      <c r="AJ88" s="62">
        <f t="shared" si="25"/>
        <v>0</v>
      </c>
    </row>
    <row r="89" spans="2:42" s="61" customFormat="1" hidden="1">
      <c r="B89" s="66" t="s">
        <v>50</v>
      </c>
      <c r="C89" s="5" t="str">
        <f>IF(Kalba="EN",Data2!C$73,Data2!B$73) &amp; " "&amp; IF(Kalba="EN",Data2!C$74,Data2!B$74)</f>
        <v>SE nauda (pasirinkite SE naudos komponentą)</v>
      </c>
      <c r="D89" s="62">
        <f t="shared" ref="D89:AJ89" si="26">ROUND(SUM(D90:D96),0)</f>
        <v>0</v>
      </c>
      <c r="E89" s="62">
        <f t="shared" si="26"/>
        <v>0</v>
      </c>
      <c r="F89" s="62">
        <f t="shared" si="26"/>
        <v>0</v>
      </c>
      <c r="G89" s="62">
        <f t="shared" si="26"/>
        <v>0</v>
      </c>
      <c r="H89" s="62">
        <f t="shared" si="26"/>
        <v>0</v>
      </c>
      <c r="I89" s="62">
        <f t="shared" si="26"/>
        <v>0</v>
      </c>
      <c r="J89" s="62">
        <f t="shared" si="26"/>
        <v>0</v>
      </c>
      <c r="K89" s="62">
        <f t="shared" si="26"/>
        <v>0</v>
      </c>
      <c r="L89" s="62">
        <f t="shared" si="26"/>
        <v>0</v>
      </c>
      <c r="M89" s="62">
        <f t="shared" si="26"/>
        <v>0</v>
      </c>
      <c r="N89" s="62">
        <f t="shared" si="26"/>
        <v>0</v>
      </c>
      <c r="O89" s="62">
        <f t="shared" si="26"/>
        <v>0</v>
      </c>
      <c r="P89" s="62">
        <f t="shared" si="26"/>
        <v>0</v>
      </c>
      <c r="Q89" s="62">
        <f t="shared" si="26"/>
        <v>0</v>
      </c>
      <c r="R89" s="62">
        <f t="shared" si="26"/>
        <v>0</v>
      </c>
      <c r="S89" s="62">
        <f t="shared" si="26"/>
        <v>0</v>
      </c>
      <c r="T89" s="62">
        <f t="shared" si="26"/>
        <v>0</v>
      </c>
      <c r="U89" s="62">
        <f t="shared" si="26"/>
        <v>0</v>
      </c>
      <c r="V89" s="62">
        <f t="shared" si="26"/>
        <v>0</v>
      </c>
      <c r="W89" s="62">
        <f t="shared" si="26"/>
        <v>0</v>
      </c>
      <c r="X89" s="62">
        <f t="shared" si="26"/>
        <v>0</v>
      </c>
      <c r="Y89" s="62">
        <f t="shared" si="26"/>
        <v>0</v>
      </c>
      <c r="Z89" s="62">
        <f t="shared" si="26"/>
        <v>0</v>
      </c>
      <c r="AA89" s="62">
        <f t="shared" si="26"/>
        <v>0</v>
      </c>
      <c r="AB89" s="62">
        <f t="shared" si="26"/>
        <v>0</v>
      </c>
      <c r="AC89" s="62">
        <f t="shared" si="26"/>
        <v>0</v>
      </c>
      <c r="AD89" s="62">
        <f t="shared" si="26"/>
        <v>0</v>
      </c>
      <c r="AE89" s="62">
        <f t="shared" si="26"/>
        <v>0</v>
      </c>
      <c r="AF89" s="62">
        <f t="shared" si="26"/>
        <v>0</v>
      </c>
      <c r="AG89" s="62">
        <f t="shared" si="26"/>
        <v>0</v>
      </c>
      <c r="AH89" s="62">
        <f t="shared" si="26"/>
        <v>0</v>
      </c>
      <c r="AI89" s="62">
        <f t="shared" si="26"/>
        <v>0</v>
      </c>
      <c r="AJ89" s="62">
        <f t="shared" si="26"/>
        <v>0</v>
      </c>
    </row>
    <row r="90" spans="2:42" hidden="1">
      <c r="B90" s="199" t="s">
        <v>51</v>
      </c>
      <c r="C90" s="181" t="str">
        <f>Data4!D$295</f>
        <v>-</v>
      </c>
      <c r="D90" s="169">
        <f>F90+NPV(FDN,G90:INDEX(G90:AJ90,PAL))</f>
        <v>0</v>
      </c>
      <c r="E90" s="169">
        <f t="shared" ref="E90:E96" si="27">SUMIF($F$5:$AJ$5,"&lt;="&amp;PAL,$F90:$AJ90)</f>
        <v>0</v>
      </c>
      <c r="F90" s="169">
        <f>IF(ISERROR(Data4!M$295),0,Data4!M$295)</f>
        <v>0</v>
      </c>
      <c r="G90" s="169">
        <f>IF(ISERROR(Data4!N$295),0,Data4!N$295)</f>
        <v>0</v>
      </c>
      <c r="H90" s="169">
        <f>IF(ISERROR(Data4!O$295),0,Data4!O$295)</f>
        <v>0</v>
      </c>
      <c r="I90" s="169">
        <f>IF(ISERROR(Data4!P$295),0,Data4!P$295)</f>
        <v>0</v>
      </c>
      <c r="J90" s="169">
        <f>IF(ISERROR(Data4!Q$295),0,Data4!Q$295)</f>
        <v>0</v>
      </c>
      <c r="K90" s="169">
        <f>IF(ISERROR(Data4!R$295),0,Data4!R$295)</f>
        <v>0</v>
      </c>
      <c r="L90" s="169">
        <f>IF(ISERROR(Data4!S$295),0,Data4!S$295)</f>
        <v>0</v>
      </c>
      <c r="M90" s="169">
        <f>IF(ISERROR(Data4!T$295),0,Data4!T$295)</f>
        <v>0</v>
      </c>
      <c r="N90" s="169">
        <f>IF(ISERROR(Data4!U$295),0,Data4!U$295)</f>
        <v>0</v>
      </c>
      <c r="O90" s="169">
        <f>IF(ISERROR(Data4!V$295),0,Data4!V$295)</f>
        <v>0</v>
      </c>
      <c r="P90" s="169">
        <f>IF(ISERROR(Data4!W$295),0,Data4!W$295)</f>
        <v>0</v>
      </c>
      <c r="Q90" s="169">
        <f>IF(ISERROR(Data4!X$295),0,Data4!X$295)</f>
        <v>0</v>
      </c>
      <c r="R90" s="169">
        <f>IF(ISERROR(Data4!Y$295),0,Data4!Y$295)</f>
        <v>0</v>
      </c>
      <c r="S90" s="169">
        <f>IF(ISERROR(Data4!Z$295),0,Data4!Z$295)</f>
        <v>0</v>
      </c>
      <c r="T90" s="169">
        <f>IF(ISERROR(Data4!AA$295),0,Data4!AA$295)</f>
        <v>0</v>
      </c>
      <c r="U90" s="169">
        <f>IF(ISERROR(Data4!AB$295),0,Data4!AB$295)</f>
        <v>0</v>
      </c>
      <c r="V90" s="169">
        <f>IF(ISERROR(Data4!AC$295),0,Data4!AC$295)</f>
        <v>0</v>
      </c>
      <c r="W90" s="169">
        <f>IF(ISERROR(Data4!AD$295),0,Data4!AD$295)</f>
        <v>0</v>
      </c>
      <c r="X90" s="169">
        <f>IF(ISERROR(Data4!AE$295),0,Data4!AE$295)</f>
        <v>0</v>
      </c>
      <c r="Y90" s="169">
        <f>IF(ISERROR(Data4!AF$295),0,Data4!AF$295)</f>
        <v>0</v>
      </c>
      <c r="Z90" s="169">
        <f>IF(ISERROR(Data4!AG$295),0,Data4!AG$295)</f>
        <v>0</v>
      </c>
      <c r="AA90" s="169">
        <f>IF(ISERROR(Data4!AH$295),0,Data4!AH$295)</f>
        <v>0</v>
      </c>
      <c r="AB90" s="169">
        <f>IF(ISERROR(Data4!AI$295),0,Data4!AI$295)</f>
        <v>0</v>
      </c>
      <c r="AC90" s="169">
        <f>IF(ISERROR(Data4!AJ$295),0,Data4!AJ$295)</f>
        <v>0</v>
      </c>
      <c r="AD90" s="169">
        <f>IF(ISERROR(Data4!AK$295),0,Data4!AK$295)</f>
        <v>0</v>
      </c>
      <c r="AE90" s="169">
        <f>IF(ISERROR(Data4!AL$295),0,Data4!AL$295)</f>
        <v>0</v>
      </c>
      <c r="AF90" s="169">
        <f>IF(ISERROR(Data4!AM$295),0,Data4!AM$295)</f>
        <v>0</v>
      </c>
      <c r="AG90" s="169">
        <f>IF(ISERROR(Data4!AN$295),0,Data4!AN$295)</f>
        <v>0</v>
      </c>
      <c r="AH90" s="169">
        <f>IF(ISERROR(Data4!AO$295),0,Data4!AO$295)</f>
        <v>0</v>
      </c>
      <c r="AI90" s="169">
        <f>IF(ISERROR(Data4!AP$295),0,Data4!AP$295)</f>
        <v>0</v>
      </c>
      <c r="AJ90" s="169">
        <f>IF(ISERROR(Data4!AQ$295),0,Data4!AQ$295)</f>
        <v>0</v>
      </c>
      <c r="AO90" s="3"/>
      <c r="AP90" s="3"/>
    </row>
    <row r="91" spans="2:42" hidden="1">
      <c r="B91" s="199" t="s">
        <v>52</v>
      </c>
      <c r="C91" s="181" t="str">
        <f>Data4!D$296</f>
        <v>-</v>
      </c>
      <c r="D91" s="65">
        <f>F91+NPV(FDN,G91:INDEX(G91:AJ91,PAL))</f>
        <v>0</v>
      </c>
      <c r="E91" s="169">
        <f t="shared" si="27"/>
        <v>0</v>
      </c>
      <c r="F91" s="169">
        <f>IF(ISERROR(Data4!M$296),0,Data4!M$296)</f>
        <v>0</v>
      </c>
      <c r="G91" s="169">
        <f>IF(ISERROR(Data4!N$296),0,Data4!N$296)</f>
        <v>0</v>
      </c>
      <c r="H91" s="169">
        <f>IF(ISERROR(Data4!O$296),0,Data4!O$296)</f>
        <v>0</v>
      </c>
      <c r="I91" s="169">
        <f>IF(ISERROR(Data4!P$296),0,Data4!P$296)</f>
        <v>0</v>
      </c>
      <c r="J91" s="169">
        <f>IF(ISERROR(Data4!Q$296),0,Data4!Q$296)</f>
        <v>0</v>
      </c>
      <c r="K91" s="169">
        <f>IF(ISERROR(Data4!R$296),0,Data4!R$296)</f>
        <v>0</v>
      </c>
      <c r="L91" s="169">
        <f>IF(ISERROR(Data4!S$296),0,Data4!S$296)</f>
        <v>0</v>
      </c>
      <c r="M91" s="169">
        <f>IF(ISERROR(Data4!T$296),0,Data4!T$296)</f>
        <v>0</v>
      </c>
      <c r="N91" s="169">
        <f>IF(ISERROR(Data4!U$296),0,Data4!U$296)</f>
        <v>0</v>
      </c>
      <c r="O91" s="169">
        <f>IF(ISERROR(Data4!V$296),0,Data4!V$296)</f>
        <v>0</v>
      </c>
      <c r="P91" s="169">
        <f>IF(ISERROR(Data4!W$296),0,Data4!W$296)</f>
        <v>0</v>
      </c>
      <c r="Q91" s="169">
        <f>IF(ISERROR(Data4!X$296),0,Data4!X$296)</f>
        <v>0</v>
      </c>
      <c r="R91" s="169">
        <f>IF(ISERROR(Data4!Y$296),0,Data4!Y$296)</f>
        <v>0</v>
      </c>
      <c r="S91" s="169">
        <f>IF(ISERROR(Data4!Z$296),0,Data4!Z$296)</f>
        <v>0</v>
      </c>
      <c r="T91" s="169">
        <f>IF(ISERROR(Data4!AA$296),0,Data4!AA$296)</f>
        <v>0</v>
      </c>
      <c r="U91" s="169">
        <f>IF(ISERROR(Data4!AB$296),0,Data4!AB$296)</f>
        <v>0</v>
      </c>
      <c r="V91" s="169">
        <f>IF(ISERROR(Data4!AC$296),0,Data4!AC$296)</f>
        <v>0</v>
      </c>
      <c r="W91" s="169">
        <f>IF(ISERROR(Data4!AD$296),0,Data4!AD$296)</f>
        <v>0</v>
      </c>
      <c r="X91" s="169">
        <f>IF(ISERROR(Data4!AE$296),0,Data4!AE$296)</f>
        <v>0</v>
      </c>
      <c r="Y91" s="169">
        <f>IF(ISERROR(Data4!AF$296),0,Data4!AF$296)</f>
        <v>0</v>
      </c>
      <c r="Z91" s="169">
        <f>IF(ISERROR(Data4!AG$296),0,Data4!AG$296)</f>
        <v>0</v>
      </c>
      <c r="AA91" s="169">
        <f>IF(ISERROR(Data4!AH$296),0,Data4!AH$296)</f>
        <v>0</v>
      </c>
      <c r="AB91" s="169">
        <f>IF(ISERROR(Data4!AI$296),0,Data4!AI$296)</f>
        <v>0</v>
      </c>
      <c r="AC91" s="169">
        <f>IF(ISERROR(Data4!AJ$296),0,Data4!AJ$296)</f>
        <v>0</v>
      </c>
      <c r="AD91" s="169">
        <f>IF(ISERROR(Data4!AK$296),0,Data4!AK$296)</f>
        <v>0</v>
      </c>
      <c r="AE91" s="169">
        <f>IF(ISERROR(Data4!AL$296),0,Data4!AL$296)</f>
        <v>0</v>
      </c>
      <c r="AF91" s="169">
        <f>IF(ISERROR(Data4!AM$296),0,Data4!AM$296)</f>
        <v>0</v>
      </c>
      <c r="AG91" s="169">
        <f>IF(ISERROR(Data4!AN$296),0,Data4!AN$296)</f>
        <v>0</v>
      </c>
      <c r="AH91" s="169">
        <f>IF(ISERROR(Data4!AO$296),0,Data4!AO$296)</f>
        <v>0</v>
      </c>
      <c r="AI91" s="169">
        <f>IF(ISERROR(Data4!AP$296),0,Data4!AP$296)</f>
        <v>0</v>
      </c>
      <c r="AJ91" s="169">
        <f>IF(ISERROR(Data4!AQ$296),0,Data4!AQ$296)</f>
        <v>0</v>
      </c>
      <c r="AO91" s="3"/>
      <c r="AP91" s="3"/>
    </row>
    <row r="92" spans="2:42" hidden="1">
      <c r="B92" s="199" t="s">
        <v>339</v>
      </c>
      <c r="C92" s="181" t="str">
        <f>Data4!D$297</f>
        <v>-</v>
      </c>
      <c r="D92" s="65">
        <f>F92+NPV(FDN,G92:INDEX(G92:AJ92,PAL))</f>
        <v>0</v>
      </c>
      <c r="E92" s="169">
        <f t="shared" si="27"/>
        <v>0</v>
      </c>
      <c r="F92" s="169">
        <f>IF(ISERROR(Data4!M$297),0,Data4!M$297)</f>
        <v>0</v>
      </c>
      <c r="G92" s="169">
        <f>IF(ISERROR(Data4!N$297),0,Data4!N$297)</f>
        <v>0</v>
      </c>
      <c r="H92" s="169">
        <f>IF(ISERROR(Data4!O$297),0,Data4!O$297)</f>
        <v>0</v>
      </c>
      <c r="I92" s="169">
        <f>IF(ISERROR(Data4!P$297),0,Data4!P$297)</f>
        <v>0</v>
      </c>
      <c r="J92" s="169">
        <f>IF(ISERROR(Data4!Q$297),0,Data4!Q$297)</f>
        <v>0</v>
      </c>
      <c r="K92" s="169">
        <f>IF(ISERROR(Data4!R$297),0,Data4!R$297)</f>
        <v>0</v>
      </c>
      <c r="L92" s="169">
        <f>IF(ISERROR(Data4!S$297),0,Data4!S$297)</f>
        <v>0</v>
      </c>
      <c r="M92" s="169">
        <f>IF(ISERROR(Data4!T$297),0,Data4!T$297)</f>
        <v>0</v>
      </c>
      <c r="N92" s="169">
        <f>IF(ISERROR(Data4!U$297),0,Data4!U$297)</f>
        <v>0</v>
      </c>
      <c r="O92" s="169">
        <f>IF(ISERROR(Data4!V$297),0,Data4!V$297)</f>
        <v>0</v>
      </c>
      <c r="P92" s="169">
        <f>IF(ISERROR(Data4!W$297),0,Data4!W$297)</f>
        <v>0</v>
      </c>
      <c r="Q92" s="169">
        <f>IF(ISERROR(Data4!X$297),0,Data4!X$297)</f>
        <v>0</v>
      </c>
      <c r="R92" s="169">
        <f>IF(ISERROR(Data4!Y$297),0,Data4!Y$297)</f>
        <v>0</v>
      </c>
      <c r="S92" s="169">
        <f>IF(ISERROR(Data4!Z$297),0,Data4!Z$297)</f>
        <v>0</v>
      </c>
      <c r="T92" s="169">
        <f>IF(ISERROR(Data4!AA$297),0,Data4!AA$297)</f>
        <v>0</v>
      </c>
      <c r="U92" s="169">
        <f>IF(ISERROR(Data4!AB$297),0,Data4!AB$297)</f>
        <v>0</v>
      </c>
      <c r="V92" s="169">
        <f>IF(ISERROR(Data4!AC$297),0,Data4!AC$297)</f>
        <v>0</v>
      </c>
      <c r="W92" s="169">
        <f>IF(ISERROR(Data4!AD$297),0,Data4!AD$297)</f>
        <v>0</v>
      </c>
      <c r="X92" s="169">
        <f>IF(ISERROR(Data4!AE$297),0,Data4!AE$297)</f>
        <v>0</v>
      </c>
      <c r="Y92" s="169">
        <f>IF(ISERROR(Data4!AF$297),0,Data4!AF$297)</f>
        <v>0</v>
      </c>
      <c r="Z92" s="169">
        <f>IF(ISERROR(Data4!AG$297),0,Data4!AG$297)</f>
        <v>0</v>
      </c>
      <c r="AA92" s="169">
        <f>IF(ISERROR(Data4!AH$297),0,Data4!AH$297)</f>
        <v>0</v>
      </c>
      <c r="AB92" s="169">
        <f>IF(ISERROR(Data4!AI$297),0,Data4!AI$297)</f>
        <v>0</v>
      </c>
      <c r="AC92" s="169">
        <f>IF(ISERROR(Data4!AJ$297),0,Data4!AJ$297)</f>
        <v>0</v>
      </c>
      <c r="AD92" s="169">
        <f>IF(ISERROR(Data4!AK$297),0,Data4!AK$297)</f>
        <v>0</v>
      </c>
      <c r="AE92" s="169">
        <f>IF(ISERROR(Data4!AL$297),0,Data4!AL$297)</f>
        <v>0</v>
      </c>
      <c r="AF92" s="169">
        <f>IF(ISERROR(Data4!AM$297),0,Data4!AM$297)</f>
        <v>0</v>
      </c>
      <c r="AG92" s="169">
        <f>IF(ISERROR(Data4!AN$297),0,Data4!AN$297)</f>
        <v>0</v>
      </c>
      <c r="AH92" s="169">
        <f>IF(ISERROR(Data4!AO$297),0,Data4!AO$297)</f>
        <v>0</v>
      </c>
      <c r="AI92" s="169">
        <f>IF(ISERROR(Data4!AP$297),0,Data4!AP$297)</f>
        <v>0</v>
      </c>
      <c r="AJ92" s="169">
        <f>IF(ISERROR(Data4!AQ$297),0,Data4!AQ$297)</f>
        <v>0</v>
      </c>
      <c r="AO92" s="3"/>
      <c r="AP92" s="3"/>
    </row>
    <row r="93" spans="2:42" hidden="1">
      <c r="B93" s="199" t="s">
        <v>340</v>
      </c>
      <c r="C93" s="181" t="str">
        <f>Data4!D$298</f>
        <v>-</v>
      </c>
      <c r="D93" s="65">
        <f>F93+NPV(FDN,G93:INDEX(G93:AJ93,PAL))</f>
        <v>0</v>
      </c>
      <c r="E93" s="169">
        <f t="shared" si="27"/>
        <v>0</v>
      </c>
      <c r="F93" s="169">
        <f>IF(ISERROR(Data4!M$298),0,Data4!M$298)</f>
        <v>0</v>
      </c>
      <c r="G93" s="169">
        <f>IF(ISERROR(Data4!N$298),0,Data4!N$298)</f>
        <v>0</v>
      </c>
      <c r="H93" s="169">
        <f>IF(ISERROR(Data4!O$298),0,Data4!O$298)</f>
        <v>0</v>
      </c>
      <c r="I93" s="169">
        <f>IF(ISERROR(Data4!P$298),0,Data4!P$298)</f>
        <v>0</v>
      </c>
      <c r="J93" s="169">
        <f>IF(ISERROR(Data4!Q$298),0,Data4!Q$298)</f>
        <v>0</v>
      </c>
      <c r="K93" s="169">
        <f>IF(ISERROR(Data4!R$298),0,Data4!R$298)</f>
        <v>0</v>
      </c>
      <c r="L93" s="169">
        <f>IF(ISERROR(Data4!S$298),0,Data4!S$298)</f>
        <v>0</v>
      </c>
      <c r="M93" s="169">
        <f>IF(ISERROR(Data4!T$298),0,Data4!T$298)</f>
        <v>0</v>
      </c>
      <c r="N93" s="169">
        <f>IF(ISERROR(Data4!U$298),0,Data4!U$298)</f>
        <v>0</v>
      </c>
      <c r="O93" s="169">
        <f>IF(ISERROR(Data4!V$298),0,Data4!V$298)</f>
        <v>0</v>
      </c>
      <c r="P93" s="169">
        <f>IF(ISERROR(Data4!W$298),0,Data4!W$298)</f>
        <v>0</v>
      </c>
      <c r="Q93" s="169">
        <f>IF(ISERROR(Data4!X$298),0,Data4!X$298)</f>
        <v>0</v>
      </c>
      <c r="R93" s="169">
        <f>IF(ISERROR(Data4!Y$298),0,Data4!Y$298)</f>
        <v>0</v>
      </c>
      <c r="S93" s="169">
        <f>IF(ISERROR(Data4!Z$298),0,Data4!Z$298)</f>
        <v>0</v>
      </c>
      <c r="T93" s="169">
        <f>IF(ISERROR(Data4!AA$298),0,Data4!AA$298)</f>
        <v>0</v>
      </c>
      <c r="U93" s="169">
        <f>IF(ISERROR(Data4!AB$298),0,Data4!AB$298)</f>
        <v>0</v>
      </c>
      <c r="V93" s="169">
        <f>IF(ISERROR(Data4!AC$298),0,Data4!AC$298)</f>
        <v>0</v>
      </c>
      <c r="W93" s="169">
        <f>IF(ISERROR(Data4!AD$298),0,Data4!AD$298)</f>
        <v>0</v>
      </c>
      <c r="X93" s="169">
        <f>IF(ISERROR(Data4!AE$298),0,Data4!AE$298)</f>
        <v>0</v>
      </c>
      <c r="Y93" s="169">
        <f>IF(ISERROR(Data4!AF$298),0,Data4!AF$298)</f>
        <v>0</v>
      </c>
      <c r="Z93" s="169">
        <f>IF(ISERROR(Data4!AG$298),0,Data4!AG$298)</f>
        <v>0</v>
      </c>
      <c r="AA93" s="169">
        <f>IF(ISERROR(Data4!AH$298),0,Data4!AH$298)</f>
        <v>0</v>
      </c>
      <c r="AB93" s="169">
        <f>IF(ISERROR(Data4!AI$298),0,Data4!AI$298)</f>
        <v>0</v>
      </c>
      <c r="AC93" s="169">
        <f>IF(ISERROR(Data4!AJ$298),0,Data4!AJ$298)</f>
        <v>0</v>
      </c>
      <c r="AD93" s="169">
        <f>IF(ISERROR(Data4!AK$298),0,Data4!AK$298)</f>
        <v>0</v>
      </c>
      <c r="AE93" s="169">
        <f>IF(ISERROR(Data4!AL$298),0,Data4!AL$298)</f>
        <v>0</v>
      </c>
      <c r="AF93" s="169">
        <f>IF(ISERROR(Data4!AM$298),0,Data4!AM$298)</f>
        <v>0</v>
      </c>
      <c r="AG93" s="169">
        <f>IF(ISERROR(Data4!AN$298),0,Data4!AN$298)</f>
        <v>0</v>
      </c>
      <c r="AH93" s="169">
        <f>IF(ISERROR(Data4!AO$298),0,Data4!AO$298)</f>
        <v>0</v>
      </c>
      <c r="AI93" s="169">
        <f>IF(ISERROR(Data4!AP$298),0,Data4!AP$298)</f>
        <v>0</v>
      </c>
      <c r="AJ93" s="169">
        <f>IF(ISERROR(Data4!AQ$298),0,Data4!AQ$298)</f>
        <v>0</v>
      </c>
      <c r="AO93" s="3"/>
      <c r="AP93" s="3"/>
    </row>
    <row r="94" spans="2:42" hidden="1">
      <c r="B94" s="199" t="s">
        <v>341</v>
      </c>
      <c r="C94" s="181" t="str">
        <f>Data4!D$299</f>
        <v>-</v>
      </c>
      <c r="D94" s="65">
        <f>F94+NPV(FDN,G94:INDEX(G94:AJ94,PAL))</f>
        <v>0</v>
      </c>
      <c r="E94" s="169">
        <f t="shared" si="27"/>
        <v>0</v>
      </c>
      <c r="F94" s="169">
        <f>IF(ISERROR(Data4!M$299),0,Data4!M$299)</f>
        <v>0</v>
      </c>
      <c r="G94" s="169">
        <f>IF(ISERROR(Data4!N$299),0,Data4!N$299)</f>
        <v>0</v>
      </c>
      <c r="H94" s="169">
        <f>IF(ISERROR(Data4!O$299),0,Data4!O$299)</f>
        <v>0</v>
      </c>
      <c r="I94" s="169">
        <f>IF(ISERROR(Data4!P$299),0,Data4!P$299)</f>
        <v>0</v>
      </c>
      <c r="J94" s="169">
        <f>IF(ISERROR(Data4!Q$299),0,Data4!Q$299)</f>
        <v>0</v>
      </c>
      <c r="K94" s="169">
        <f>IF(ISERROR(Data4!R$299),0,Data4!R$299)</f>
        <v>0</v>
      </c>
      <c r="L94" s="169">
        <f>IF(ISERROR(Data4!S$299),0,Data4!S$299)</f>
        <v>0</v>
      </c>
      <c r="M94" s="169">
        <f>IF(ISERROR(Data4!T$299),0,Data4!T$299)</f>
        <v>0</v>
      </c>
      <c r="N94" s="169">
        <f>IF(ISERROR(Data4!U$299),0,Data4!U$299)</f>
        <v>0</v>
      </c>
      <c r="O94" s="169">
        <f>IF(ISERROR(Data4!V$299),0,Data4!V$299)</f>
        <v>0</v>
      </c>
      <c r="P94" s="169">
        <f>IF(ISERROR(Data4!W$299),0,Data4!W$299)</f>
        <v>0</v>
      </c>
      <c r="Q94" s="169">
        <f>IF(ISERROR(Data4!X$299),0,Data4!X$299)</f>
        <v>0</v>
      </c>
      <c r="R94" s="169">
        <f>IF(ISERROR(Data4!Y$299),0,Data4!Y$299)</f>
        <v>0</v>
      </c>
      <c r="S94" s="169">
        <f>IF(ISERROR(Data4!Z$299),0,Data4!Z$299)</f>
        <v>0</v>
      </c>
      <c r="T94" s="169">
        <f>IF(ISERROR(Data4!AA$299),0,Data4!AA$299)</f>
        <v>0</v>
      </c>
      <c r="U94" s="169">
        <f>IF(ISERROR(Data4!AB$299),0,Data4!AB$299)</f>
        <v>0</v>
      </c>
      <c r="V94" s="169">
        <f>IF(ISERROR(Data4!AC$299),0,Data4!AC$299)</f>
        <v>0</v>
      </c>
      <c r="W94" s="169">
        <f>IF(ISERROR(Data4!AD$299),0,Data4!AD$299)</f>
        <v>0</v>
      </c>
      <c r="X94" s="169">
        <f>IF(ISERROR(Data4!AE$299),0,Data4!AE$299)</f>
        <v>0</v>
      </c>
      <c r="Y94" s="169">
        <f>IF(ISERROR(Data4!AF$299),0,Data4!AF$299)</f>
        <v>0</v>
      </c>
      <c r="Z94" s="169">
        <f>IF(ISERROR(Data4!AG$299),0,Data4!AG$299)</f>
        <v>0</v>
      </c>
      <c r="AA94" s="169">
        <f>IF(ISERROR(Data4!AH$299),0,Data4!AH$299)</f>
        <v>0</v>
      </c>
      <c r="AB94" s="169">
        <f>IF(ISERROR(Data4!AI$299),0,Data4!AI$299)</f>
        <v>0</v>
      </c>
      <c r="AC94" s="169">
        <f>IF(ISERROR(Data4!AJ$299),0,Data4!AJ$299)</f>
        <v>0</v>
      </c>
      <c r="AD94" s="169">
        <f>IF(ISERROR(Data4!AK$299),0,Data4!AK$299)</f>
        <v>0</v>
      </c>
      <c r="AE94" s="169">
        <f>IF(ISERROR(Data4!AL$299),0,Data4!AL$299)</f>
        <v>0</v>
      </c>
      <c r="AF94" s="169">
        <f>IF(ISERROR(Data4!AM$299),0,Data4!AM$299)</f>
        <v>0</v>
      </c>
      <c r="AG94" s="169">
        <f>IF(ISERROR(Data4!AN$299),0,Data4!AN$299)</f>
        <v>0</v>
      </c>
      <c r="AH94" s="169">
        <f>IF(ISERROR(Data4!AO$299),0,Data4!AO$299)</f>
        <v>0</v>
      </c>
      <c r="AI94" s="169">
        <f>IF(ISERROR(Data4!AP$299),0,Data4!AP$299)</f>
        <v>0</v>
      </c>
      <c r="AJ94" s="169">
        <f>IF(ISERROR(Data4!AQ$299),0,Data4!AQ$299)</f>
        <v>0</v>
      </c>
      <c r="AO94" s="3"/>
      <c r="AP94" s="3"/>
    </row>
    <row r="95" spans="2:42" hidden="1">
      <c r="B95" s="199" t="s">
        <v>342</v>
      </c>
      <c r="C95" s="181" t="str">
        <f>Data4!D$300</f>
        <v>-</v>
      </c>
      <c r="D95" s="65">
        <f>F95+NPV(FDN,G95:INDEX(G95:AJ95,PAL))</f>
        <v>0</v>
      </c>
      <c r="E95" s="169">
        <f t="shared" si="27"/>
        <v>0</v>
      </c>
      <c r="F95" s="169">
        <f>IF(ISERROR(Data4!M$300),0,Data4!M$300)</f>
        <v>0</v>
      </c>
      <c r="G95" s="169">
        <f>IF(ISERROR(Data4!N$300),0,Data4!N$300)</f>
        <v>0</v>
      </c>
      <c r="H95" s="169">
        <f>IF(ISERROR(Data4!O$300),0,Data4!O$300)</f>
        <v>0</v>
      </c>
      <c r="I95" s="169">
        <f>IF(ISERROR(Data4!P$300),0,Data4!P$300)</f>
        <v>0</v>
      </c>
      <c r="J95" s="169">
        <f>IF(ISERROR(Data4!Q$300),0,Data4!Q$300)</f>
        <v>0</v>
      </c>
      <c r="K95" s="169">
        <f>IF(ISERROR(Data4!R$300),0,Data4!R$300)</f>
        <v>0</v>
      </c>
      <c r="L95" s="169">
        <f>IF(ISERROR(Data4!S$300),0,Data4!S$300)</f>
        <v>0</v>
      </c>
      <c r="M95" s="169">
        <f>IF(ISERROR(Data4!T$300),0,Data4!T$300)</f>
        <v>0</v>
      </c>
      <c r="N95" s="169">
        <f>IF(ISERROR(Data4!U$300),0,Data4!U$300)</f>
        <v>0</v>
      </c>
      <c r="O95" s="169">
        <f>IF(ISERROR(Data4!V$300),0,Data4!V$300)</f>
        <v>0</v>
      </c>
      <c r="P95" s="169">
        <f>IF(ISERROR(Data4!W$300),0,Data4!W$300)</f>
        <v>0</v>
      </c>
      <c r="Q95" s="169">
        <f>IF(ISERROR(Data4!X$300),0,Data4!X$300)</f>
        <v>0</v>
      </c>
      <c r="R95" s="169">
        <f>IF(ISERROR(Data4!Y$300),0,Data4!Y$300)</f>
        <v>0</v>
      </c>
      <c r="S95" s="169">
        <f>IF(ISERROR(Data4!Z$300),0,Data4!Z$300)</f>
        <v>0</v>
      </c>
      <c r="T95" s="169">
        <f>IF(ISERROR(Data4!AA$300),0,Data4!AA$300)</f>
        <v>0</v>
      </c>
      <c r="U95" s="169">
        <f>IF(ISERROR(Data4!AB$300),0,Data4!AB$300)</f>
        <v>0</v>
      </c>
      <c r="V95" s="169">
        <f>IF(ISERROR(Data4!AC$300),0,Data4!AC$300)</f>
        <v>0</v>
      </c>
      <c r="W95" s="169">
        <f>IF(ISERROR(Data4!AD$300),0,Data4!AD$300)</f>
        <v>0</v>
      </c>
      <c r="X95" s="169">
        <f>IF(ISERROR(Data4!AE$300),0,Data4!AE$300)</f>
        <v>0</v>
      </c>
      <c r="Y95" s="169">
        <f>IF(ISERROR(Data4!AF$300),0,Data4!AF$300)</f>
        <v>0</v>
      </c>
      <c r="Z95" s="169">
        <f>IF(ISERROR(Data4!AG$300),0,Data4!AG$300)</f>
        <v>0</v>
      </c>
      <c r="AA95" s="169">
        <f>IF(ISERROR(Data4!AH$300),0,Data4!AH$300)</f>
        <v>0</v>
      </c>
      <c r="AB95" s="169">
        <f>IF(ISERROR(Data4!AI$300),0,Data4!AI$300)</f>
        <v>0</v>
      </c>
      <c r="AC95" s="169">
        <f>IF(ISERROR(Data4!AJ$300),0,Data4!AJ$300)</f>
        <v>0</v>
      </c>
      <c r="AD95" s="169">
        <f>IF(ISERROR(Data4!AK$300),0,Data4!AK$300)</f>
        <v>0</v>
      </c>
      <c r="AE95" s="169">
        <f>IF(ISERROR(Data4!AL$300),0,Data4!AL$300)</f>
        <v>0</v>
      </c>
      <c r="AF95" s="169">
        <f>IF(ISERROR(Data4!AM$300),0,Data4!AM$300)</f>
        <v>0</v>
      </c>
      <c r="AG95" s="169">
        <f>IF(ISERROR(Data4!AN$300),0,Data4!AN$300)</f>
        <v>0</v>
      </c>
      <c r="AH95" s="169">
        <f>IF(ISERROR(Data4!AO$300),0,Data4!AO$300)</f>
        <v>0</v>
      </c>
      <c r="AI95" s="169">
        <f>IF(ISERROR(Data4!AP$300),0,Data4!AP$300)</f>
        <v>0</v>
      </c>
      <c r="AJ95" s="169">
        <f>IF(ISERROR(Data4!AQ$300),0,Data4!AQ$300)</f>
        <v>0</v>
      </c>
      <c r="AO95" s="3"/>
      <c r="AP95" s="3"/>
    </row>
    <row r="96" spans="2:42" hidden="1">
      <c r="B96" s="199" t="s">
        <v>343</v>
      </c>
      <c r="C96" s="181" t="str">
        <f>Data4!D$301</f>
        <v>-</v>
      </c>
      <c r="D96" s="65">
        <f>F96+NPV(FDN,G96:INDEX(G96:AJ96,PAL))</f>
        <v>0</v>
      </c>
      <c r="E96" s="169">
        <f t="shared" si="27"/>
        <v>0</v>
      </c>
      <c r="F96" s="169">
        <f>IF(ISERROR(Data4!M$301),0,Data4!M$301)</f>
        <v>0</v>
      </c>
      <c r="G96" s="169">
        <f>IF(ISERROR(Data4!N$301),0,Data4!N$301)</f>
        <v>0</v>
      </c>
      <c r="H96" s="169">
        <f>IF(ISERROR(Data4!O$301),0,Data4!O$301)</f>
        <v>0</v>
      </c>
      <c r="I96" s="169">
        <f>IF(ISERROR(Data4!P$301),0,Data4!P$301)</f>
        <v>0</v>
      </c>
      <c r="J96" s="169">
        <f>IF(ISERROR(Data4!Q$301),0,Data4!Q$301)</f>
        <v>0</v>
      </c>
      <c r="K96" s="169">
        <f>IF(ISERROR(Data4!R$301),0,Data4!R$301)</f>
        <v>0</v>
      </c>
      <c r="L96" s="169">
        <f>IF(ISERROR(Data4!S$301),0,Data4!S$301)</f>
        <v>0</v>
      </c>
      <c r="M96" s="169">
        <f>IF(ISERROR(Data4!T$301),0,Data4!T$301)</f>
        <v>0</v>
      </c>
      <c r="N96" s="169">
        <f>IF(ISERROR(Data4!U$301),0,Data4!U$301)</f>
        <v>0</v>
      </c>
      <c r="O96" s="169">
        <f>IF(ISERROR(Data4!V$301),0,Data4!V$301)</f>
        <v>0</v>
      </c>
      <c r="P96" s="169">
        <f>IF(ISERROR(Data4!W$301),0,Data4!W$301)</f>
        <v>0</v>
      </c>
      <c r="Q96" s="169">
        <f>IF(ISERROR(Data4!X$301),0,Data4!X$301)</f>
        <v>0</v>
      </c>
      <c r="R96" s="169">
        <f>IF(ISERROR(Data4!Y$301),0,Data4!Y$301)</f>
        <v>0</v>
      </c>
      <c r="S96" s="169">
        <f>IF(ISERROR(Data4!Z$301),0,Data4!Z$301)</f>
        <v>0</v>
      </c>
      <c r="T96" s="169">
        <f>IF(ISERROR(Data4!AA$301),0,Data4!AA$301)</f>
        <v>0</v>
      </c>
      <c r="U96" s="169">
        <f>IF(ISERROR(Data4!AB$301),0,Data4!AB$301)</f>
        <v>0</v>
      </c>
      <c r="V96" s="169">
        <f>IF(ISERROR(Data4!AC$301),0,Data4!AC$301)</f>
        <v>0</v>
      </c>
      <c r="W96" s="169">
        <f>IF(ISERROR(Data4!AD$301),0,Data4!AD$301)</f>
        <v>0</v>
      </c>
      <c r="X96" s="169">
        <f>IF(ISERROR(Data4!AE$301),0,Data4!AE$301)</f>
        <v>0</v>
      </c>
      <c r="Y96" s="169">
        <f>IF(ISERROR(Data4!AF$301),0,Data4!AF$301)</f>
        <v>0</v>
      </c>
      <c r="Z96" s="169">
        <f>IF(ISERROR(Data4!AG$301),0,Data4!AG$301)</f>
        <v>0</v>
      </c>
      <c r="AA96" s="169">
        <f>IF(ISERROR(Data4!AH$301),0,Data4!AH$301)</f>
        <v>0</v>
      </c>
      <c r="AB96" s="169">
        <f>IF(ISERROR(Data4!AI$301),0,Data4!AI$301)</f>
        <v>0</v>
      </c>
      <c r="AC96" s="169">
        <f>IF(ISERROR(Data4!AJ$301),0,Data4!AJ$301)</f>
        <v>0</v>
      </c>
      <c r="AD96" s="169">
        <f>IF(ISERROR(Data4!AK$301),0,Data4!AK$301)</f>
        <v>0</v>
      </c>
      <c r="AE96" s="169">
        <f>IF(ISERROR(Data4!AL$301),0,Data4!AL$301)</f>
        <v>0</v>
      </c>
      <c r="AF96" s="169">
        <f>IF(ISERROR(Data4!AM$301),0,Data4!AM$301)</f>
        <v>0</v>
      </c>
      <c r="AG96" s="169">
        <f>IF(ISERROR(Data4!AN$301),0,Data4!AN$301)</f>
        <v>0</v>
      </c>
      <c r="AH96" s="169">
        <f>IF(ISERROR(Data4!AO$301),0,Data4!AO$301)</f>
        <v>0</v>
      </c>
      <c r="AI96" s="169">
        <f>IF(ISERROR(Data4!AP$301),0,Data4!AP$301)</f>
        <v>0</v>
      </c>
      <c r="AJ96" s="169">
        <f>IF(ISERROR(Data4!AQ$301),0,Data4!AQ$301)</f>
        <v>0</v>
      </c>
      <c r="AO96" s="3"/>
      <c r="AP96" s="3"/>
    </row>
    <row r="97" spans="2:42" hidden="1">
      <c r="B97" s="66" t="s">
        <v>53</v>
      </c>
      <c r="C97" s="180" t="str">
        <f>IF(Kalba="EN",Data2!C$76,Data2!B$76) &amp; " "&amp; IF(Kalba="EN",Data2!C$77,Data2!B$77)</f>
        <v>SE žala (pasirinkite SE žalos komponentą)</v>
      </c>
      <c r="D97" s="62">
        <f t="shared" ref="D97:AJ97" si="28">ROUND(SUM(D98:D100),0)</f>
        <v>0</v>
      </c>
      <c r="E97" s="62">
        <f t="shared" si="28"/>
        <v>0</v>
      </c>
      <c r="F97" s="62">
        <f t="shared" si="28"/>
        <v>0</v>
      </c>
      <c r="G97" s="62">
        <f t="shared" si="28"/>
        <v>0</v>
      </c>
      <c r="H97" s="62">
        <f t="shared" si="28"/>
        <v>0</v>
      </c>
      <c r="I97" s="62">
        <f t="shared" si="28"/>
        <v>0</v>
      </c>
      <c r="J97" s="62">
        <f t="shared" si="28"/>
        <v>0</v>
      </c>
      <c r="K97" s="62">
        <f t="shared" si="28"/>
        <v>0</v>
      </c>
      <c r="L97" s="62">
        <f t="shared" si="28"/>
        <v>0</v>
      </c>
      <c r="M97" s="62">
        <f t="shared" si="28"/>
        <v>0</v>
      </c>
      <c r="N97" s="62">
        <f t="shared" si="28"/>
        <v>0</v>
      </c>
      <c r="O97" s="62">
        <f t="shared" si="28"/>
        <v>0</v>
      </c>
      <c r="P97" s="62">
        <f t="shared" si="28"/>
        <v>0</v>
      </c>
      <c r="Q97" s="62">
        <f t="shared" si="28"/>
        <v>0</v>
      </c>
      <c r="R97" s="62">
        <f t="shared" si="28"/>
        <v>0</v>
      </c>
      <c r="S97" s="62">
        <f t="shared" si="28"/>
        <v>0</v>
      </c>
      <c r="T97" s="62">
        <f t="shared" si="28"/>
        <v>0</v>
      </c>
      <c r="U97" s="62">
        <f t="shared" si="28"/>
        <v>0</v>
      </c>
      <c r="V97" s="62">
        <f t="shared" si="28"/>
        <v>0</v>
      </c>
      <c r="W97" s="62">
        <f t="shared" si="28"/>
        <v>0</v>
      </c>
      <c r="X97" s="62">
        <f t="shared" si="28"/>
        <v>0</v>
      </c>
      <c r="Y97" s="62">
        <f t="shared" si="28"/>
        <v>0</v>
      </c>
      <c r="Z97" s="62">
        <f t="shared" si="28"/>
        <v>0</v>
      </c>
      <c r="AA97" s="62">
        <f t="shared" si="28"/>
        <v>0</v>
      </c>
      <c r="AB97" s="62">
        <f t="shared" si="28"/>
        <v>0</v>
      </c>
      <c r="AC97" s="62">
        <f t="shared" si="28"/>
        <v>0</v>
      </c>
      <c r="AD97" s="62">
        <f t="shared" si="28"/>
        <v>0</v>
      </c>
      <c r="AE97" s="62">
        <f t="shared" si="28"/>
        <v>0</v>
      </c>
      <c r="AF97" s="62">
        <f t="shared" si="28"/>
        <v>0</v>
      </c>
      <c r="AG97" s="62">
        <f t="shared" si="28"/>
        <v>0</v>
      </c>
      <c r="AH97" s="62">
        <f t="shared" si="28"/>
        <v>0</v>
      </c>
      <c r="AI97" s="62">
        <f t="shared" si="28"/>
        <v>0</v>
      </c>
      <c r="AJ97" s="62">
        <f t="shared" si="28"/>
        <v>0</v>
      </c>
      <c r="AO97" s="3"/>
      <c r="AP97" s="3"/>
    </row>
    <row r="98" spans="2:42" hidden="1">
      <c r="B98" s="199" t="s">
        <v>344</v>
      </c>
      <c r="C98" s="181" t="str">
        <f>Data4!D$303</f>
        <v>-</v>
      </c>
      <c r="D98" s="65">
        <f>F98+NPV(FDN,G98:INDEX(G98:AJ98,PAL))</f>
        <v>0</v>
      </c>
      <c r="E98" s="65">
        <f>SUMIF($F$5:$AJ$5,"&lt;="&amp;PAL,$F98:$AJ98)</f>
        <v>0</v>
      </c>
      <c r="F98" s="169">
        <f>IF(ISERROR(Data4!M$303),0,Data4!M$303)</f>
        <v>0</v>
      </c>
      <c r="G98" s="169">
        <f>IF(ISERROR(Data4!N$303),0,Data4!N$303)</f>
        <v>0</v>
      </c>
      <c r="H98" s="169">
        <f>IF(ISERROR(Data4!O$303),0,Data4!O$303)</f>
        <v>0</v>
      </c>
      <c r="I98" s="169">
        <f>IF(ISERROR(Data4!P$303),0,Data4!P$303)</f>
        <v>0</v>
      </c>
      <c r="J98" s="169">
        <f>IF(ISERROR(Data4!Q$303),0,Data4!Q$303)</f>
        <v>0</v>
      </c>
      <c r="K98" s="169">
        <f>IF(ISERROR(Data4!R$303),0,Data4!R$303)</f>
        <v>0</v>
      </c>
      <c r="L98" s="169">
        <f>IF(ISERROR(Data4!S$303),0,Data4!S$303)</f>
        <v>0</v>
      </c>
      <c r="M98" s="169">
        <f>IF(ISERROR(Data4!T$303),0,Data4!T$303)</f>
        <v>0</v>
      </c>
      <c r="N98" s="169">
        <f>IF(ISERROR(Data4!U$303),0,Data4!U$303)</f>
        <v>0</v>
      </c>
      <c r="O98" s="169">
        <f>IF(ISERROR(Data4!V$303),0,Data4!V$303)</f>
        <v>0</v>
      </c>
      <c r="P98" s="169">
        <f>IF(ISERROR(Data4!W$303),0,Data4!W$303)</f>
        <v>0</v>
      </c>
      <c r="Q98" s="169">
        <f>IF(ISERROR(Data4!X$303),0,Data4!X$303)</f>
        <v>0</v>
      </c>
      <c r="R98" s="169">
        <f>IF(ISERROR(Data4!Y$303),0,Data4!Y$303)</f>
        <v>0</v>
      </c>
      <c r="S98" s="169">
        <f>IF(ISERROR(Data4!Z$303),0,Data4!Z$303)</f>
        <v>0</v>
      </c>
      <c r="T98" s="169">
        <f>IF(ISERROR(Data4!AA$303),0,Data4!AA$303)</f>
        <v>0</v>
      </c>
      <c r="U98" s="169">
        <f>IF(ISERROR(Data4!AB$303),0,Data4!AB$303)</f>
        <v>0</v>
      </c>
      <c r="V98" s="169">
        <f>IF(ISERROR(Data4!AC$303),0,Data4!AC$303)</f>
        <v>0</v>
      </c>
      <c r="W98" s="169">
        <f>IF(ISERROR(Data4!AD$303),0,Data4!AD$303)</f>
        <v>0</v>
      </c>
      <c r="X98" s="169">
        <f>IF(ISERROR(Data4!AE$303),0,Data4!AE$303)</f>
        <v>0</v>
      </c>
      <c r="Y98" s="169">
        <f>IF(ISERROR(Data4!AF$303),0,Data4!AF$303)</f>
        <v>0</v>
      </c>
      <c r="Z98" s="169">
        <f>IF(ISERROR(Data4!AG$303),0,Data4!AG$303)</f>
        <v>0</v>
      </c>
      <c r="AA98" s="169">
        <f>IF(ISERROR(Data4!AH$303),0,Data4!AH$303)</f>
        <v>0</v>
      </c>
      <c r="AB98" s="169">
        <f>IF(ISERROR(Data4!AI$303),0,Data4!AI$303)</f>
        <v>0</v>
      </c>
      <c r="AC98" s="169">
        <f>IF(ISERROR(Data4!AJ$303),0,Data4!AJ$303)</f>
        <v>0</v>
      </c>
      <c r="AD98" s="169">
        <f>IF(ISERROR(Data4!AK$303),0,Data4!AK$303)</f>
        <v>0</v>
      </c>
      <c r="AE98" s="169">
        <f>IF(ISERROR(Data4!AL$303),0,Data4!AL$303)</f>
        <v>0</v>
      </c>
      <c r="AF98" s="169">
        <f>IF(ISERROR(Data4!AM$303),0,Data4!AM$303)</f>
        <v>0</v>
      </c>
      <c r="AG98" s="169">
        <f>IF(ISERROR(Data4!AN$303),0,Data4!AN$303)</f>
        <v>0</v>
      </c>
      <c r="AH98" s="169">
        <f>IF(ISERROR(Data4!AO$303),0,Data4!AO$303)</f>
        <v>0</v>
      </c>
      <c r="AI98" s="169">
        <f>IF(ISERROR(Data4!AP$303),0,Data4!AP$303)</f>
        <v>0</v>
      </c>
      <c r="AJ98" s="169">
        <f>IF(ISERROR(Data4!AQ$303),0,Data4!AQ$303)</f>
        <v>0</v>
      </c>
      <c r="AO98" s="3"/>
      <c r="AP98" s="3"/>
    </row>
    <row r="99" spans="2:42" hidden="1">
      <c r="B99" s="199" t="s">
        <v>345</v>
      </c>
      <c r="C99" s="181" t="str">
        <f>Data4!D$304</f>
        <v>-</v>
      </c>
      <c r="D99" s="65">
        <f>F99+NPV(FDN,G99:INDEX(G99:AJ99,PAL))</f>
        <v>0</v>
      </c>
      <c r="E99" s="65">
        <f>SUMIF($F$5:$AJ$5,"&lt;="&amp;PAL,$F99:$AJ99)</f>
        <v>0</v>
      </c>
      <c r="F99" s="169">
        <f>IF(ISERROR(Data4!M$304),0,Data4!M$304)</f>
        <v>0</v>
      </c>
      <c r="G99" s="169">
        <f>IF(ISERROR(Data4!N$304),0,Data4!N$304)</f>
        <v>0</v>
      </c>
      <c r="H99" s="169">
        <f>IF(ISERROR(Data4!O$304),0,Data4!O$304)</f>
        <v>0</v>
      </c>
      <c r="I99" s="169">
        <f>IF(ISERROR(Data4!P$304),0,Data4!P$304)</f>
        <v>0</v>
      </c>
      <c r="J99" s="169">
        <f>IF(ISERROR(Data4!Q$304),0,Data4!Q$304)</f>
        <v>0</v>
      </c>
      <c r="K99" s="169">
        <f>IF(ISERROR(Data4!R$304),0,Data4!R$304)</f>
        <v>0</v>
      </c>
      <c r="L99" s="169">
        <f>IF(ISERROR(Data4!S$304),0,Data4!S$304)</f>
        <v>0</v>
      </c>
      <c r="M99" s="169">
        <f>IF(ISERROR(Data4!T$304),0,Data4!T$304)</f>
        <v>0</v>
      </c>
      <c r="N99" s="169">
        <f>IF(ISERROR(Data4!U$304),0,Data4!U$304)</f>
        <v>0</v>
      </c>
      <c r="O99" s="169">
        <f>IF(ISERROR(Data4!V$304),0,Data4!V$304)</f>
        <v>0</v>
      </c>
      <c r="P99" s="169">
        <f>IF(ISERROR(Data4!W$304),0,Data4!W$304)</f>
        <v>0</v>
      </c>
      <c r="Q99" s="169">
        <f>IF(ISERROR(Data4!X$304),0,Data4!X$304)</f>
        <v>0</v>
      </c>
      <c r="R99" s="169">
        <f>IF(ISERROR(Data4!Y$304),0,Data4!Y$304)</f>
        <v>0</v>
      </c>
      <c r="S99" s="169">
        <f>IF(ISERROR(Data4!Z$304),0,Data4!Z$304)</f>
        <v>0</v>
      </c>
      <c r="T99" s="169">
        <f>IF(ISERROR(Data4!AA$304),0,Data4!AA$304)</f>
        <v>0</v>
      </c>
      <c r="U99" s="169">
        <f>IF(ISERROR(Data4!AB$304),0,Data4!AB$304)</f>
        <v>0</v>
      </c>
      <c r="V99" s="169">
        <f>IF(ISERROR(Data4!AC$304),0,Data4!AC$304)</f>
        <v>0</v>
      </c>
      <c r="W99" s="169">
        <f>IF(ISERROR(Data4!AD$304),0,Data4!AD$304)</f>
        <v>0</v>
      </c>
      <c r="X99" s="169">
        <f>IF(ISERROR(Data4!AE$304),0,Data4!AE$304)</f>
        <v>0</v>
      </c>
      <c r="Y99" s="169">
        <f>IF(ISERROR(Data4!AF$304),0,Data4!AF$304)</f>
        <v>0</v>
      </c>
      <c r="Z99" s="169">
        <f>IF(ISERROR(Data4!AG$304),0,Data4!AG$304)</f>
        <v>0</v>
      </c>
      <c r="AA99" s="169">
        <f>IF(ISERROR(Data4!AH$304),0,Data4!AH$304)</f>
        <v>0</v>
      </c>
      <c r="AB99" s="169">
        <f>IF(ISERROR(Data4!AI$304),0,Data4!AI$304)</f>
        <v>0</v>
      </c>
      <c r="AC99" s="169">
        <f>IF(ISERROR(Data4!AJ$304),0,Data4!AJ$304)</f>
        <v>0</v>
      </c>
      <c r="AD99" s="169">
        <f>IF(ISERROR(Data4!AK$304),0,Data4!AK$304)</f>
        <v>0</v>
      </c>
      <c r="AE99" s="169">
        <f>IF(ISERROR(Data4!AL$304),0,Data4!AL$304)</f>
        <v>0</v>
      </c>
      <c r="AF99" s="169">
        <f>IF(ISERROR(Data4!AM$304),0,Data4!AM$304)</f>
        <v>0</v>
      </c>
      <c r="AG99" s="169">
        <f>IF(ISERROR(Data4!AN$304),0,Data4!AN$304)</f>
        <v>0</v>
      </c>
      <c r="AH99" s="169">
        <f>IF(ISERROR(Data4!AO$304),0,Data4!AO$304)</f>
        <v>0</v>
      </c>
      <c r="AI99" s="169">
        <f>IF(ISERROR(Data4!AP$304),0,Data4!AP$304)</f>
        <v>0</v>
      </c>
      <c r="AJ99" s="169">
        <f>IF(ISERROR(Data4!AQ$304),0,Data4!AQ$304)</f>
        <v>0</v>
      </c>
      <c r="AO99" s="3"/>
      <c r="AP99" s="3"/>
    </row>
    <row r="100" spans="2:42" hidden="1">
      <c r="B100" s="199" t="s">
        <v>346</v>
      </c>
      <c r="C100" s="181" t="str">
        <f>Data4!D$305</f>
        <v>-</v>
      </c>
      <c r="D100" s="65">
        <f>F100+NPV(FDN,G100:INDEX(G100:AJ100,PAL))</f>
        <v>0</v>
      </c>
      <c r="E100" s="65">
        <f>SUMIF($F$5:$AJ$5,"&lt;="&amp;PAL,$F100:$AJ100)</f>
        <v>0</v>
      </c>
      <c r="F100" s="169">
        <f>IF(ISERROR(Data4!M$305),0,Data4!M$305)</f>
        <v>0</v>
      </c>
      <c r="G100" s="169">
        <f>IF(ISERROR(Data4!N$305),0,Data4!N$305)</f>
        <v>0</v>
      </c>
      <c r="H100" s="169">
        <f>IF(ISERROR(Data4!O$305),0,Data4!O$305)</f>
        <v>0</v>
      </c>
      <c r="I100" s="169">
        <f>IF(ISERROR(Data4!P$305),0,Data4!P$305)</f>
        <v>0</v>
      </c>
      <c r="J100" s="169">
        <f>IF(ISERROR(Data4!Q$305),0,Data4!Q$305)</f>
        <v>0</v>
      </c>
      <c r="K100" s="169">
        <f>IF(ISERROR(Data4!R$305),0,Data4!R$305)</f>
        <v>0</v>
      </c>
      <c r="L100" s="169">
        <f>IF(ISERROR(Data4!S$305),0,Data4!S$305)</f>
        <v>0</v>
      </c>
      <c r="M100" s="169">
        <f>IF(ISERROR(Data4!T$305),0,Data4!T$305)</f>
        <v>0</v>
      </c>
      <c r="N100" s="169">
        <f>IF(ISERROR(Data4!U$305),0,Data4!U$305)</f>
        <v>0</v>
      </c>
      <c r="O100" s="169">
        <f>IF(ISERROR(Data4!V$305),0,Data4!V$305)</f>
        <v>0</v>
      </c>
      <c r="P100" s="169">
        <f>IF(ISERROR(Data4!W$305),0,Data4!W$305)</f>
        <v>0</v>
      </c>
      <c r="Q100" s="169">
        <f>IF(ISERROR(Data4!X$305),0,Data4!X$305)</f>
        <v>0</v>
      </c>
      <c r="R100" s="169">
        <f>IF(ISERROR(Data4!Y$305),0,Data4!Y$305)</f>
        <v>0</v>
      </c>
      <c r="S100" s="169">
        <f>IF(ISERROR(Data4!Z$305),0,Data4!Z$305)</f>
        <v>0</v>
      </c>
      <c r="T100" s="169">
        <f>IF(ISERROR(Data4!AA$305),0,Data4!AA$305)</f>
        <v>0</v>
      </c>
      <c r="U100" s="169">
        <f>IF(ISERROR(Data4!AB$305),0,Data4!AB$305)</f>
        <v>0</v>
      </c>
      <c r="V100" s="169">
        <f>IF(ISERROR(Data4!AC$305),0,Data4!AC$305)</f>
        <v>0</v>
      </c>
      <c r="W100" s="169">
        <f>IF(ISERROR(Data4!AD$305),0,Data4!AD$305)</f>
        <v>0</v>
      </c>
      <c r="X100" s="169">
        <f>IF(ISERROR(Data4!AE$305),0,Data4!AE$305)</f>
        <v>0</v>
      </c>
      <c r="Y100" s="169">
        <f>IF(ISERROR(Data4!AF$305),0,Data4!AF$305)</f>
        <v>0</v>
      </c>
      <c r="Z100" s="169">
        <f>IF(ISERROR(Data4!AG$305),0,Data4!AG$305)</f>
        <v>0</v>
      </c>
      <c r="AA100" s="169">
        <f>IF(ISERROR(Data4!AH$305),0,Data4!AH$305)</f>
        <v>0</v>
      </c>
      <c r="AB100" s="169">
        <f>IF(ISERROR(Data4!AI$305),0,Data4!AI$305)</f>
        <v>0</v>
      </c>
      <c r="AC100" s="169">
        <f>IF(ISERROR(Data4!AJ$305),0,Data4!AJ$305)</f>
        <v>0</v>
      </c>
      <c r="AD100" s="169">
        <f>IF(ISERROR(Data4!AK$305),0,Data4!AK$305)</f>
        <v>0</v>
      </c>
      <c r="AE100" s="169">
        <f>IF(ISERROR(Data4!AL$305),0,Data4!AL$305)</f>
        <v>0</v>
      </c>
      <c r="AF100" s="169">
        <f>IF(ISERROR(Data4!AM$305),0,Data4!AM$305)</f>
        <v>0</v>
      </c>
      <c r="AG100" s="169">
        <f>IF(ISERROR(Data4!AN$305),0,Data4!AN$305)</f>
        <v>0</v>
      </c>
      <c r="AH100" s="169">
        <f>IF(ISERROR(Data4!AO$305),0,Data4!AO$305)</f>
        <v>0</v>
      </c>
      <c r="AI100" s="169">
        <f>IF(ISERROR(Data4!AP$305),0,Data4!AP$305)</f>
        <v>0</v>
      </c>
      <c r="AJ100" s="169">
        <f>IF(ISERROR(Data4!AQ$305),0,Data4!AQ$305)</f>
        <v>0</v>
      </c>
      <c r="AO100" s="3"/>
      <c r="AP100" s="3"/>
    </row>
  </sheetData>
  <sheetProtection algorithmName="SHA-512" hashValue="3Ur9uhjJNmzMe7isRopppY/g09I9UasBaMZlqOfYpTqO2iG8Zm6D6MWvsvqPZuI8WBgTs6YZB01k8xgjYXz0eQ==" saltValue="mBcYgD45W+aqexFOYghn5w==" spinCount="100000" sheet="1" objects="1" scenarios="1"/>
  <mergeCells count="5">
    <mergeCell ref="B86:C86"/>
    <mergeCell ref="C2:E2"/>
    <mergeCell ref="C3:E3"/>
    <mergeCell ref="C4:E4"/>
    <mergeCell ref="AP4:AY4"/>
  </mergeCells>
  <conditionalFormatting sqref="B7:C48 B56:C56 B49:B55 B57:B59">
    <cfRule type="expression" dxfId="141" priority="4" stopIfTrue="1">
      <formula>$AO7=1</formula>
    </cfRule>
  </conditionalFormatting>
  <conditionalFormatting sqref="C4:E4">
    <cfRule type="expression" dxfId="140" priority="3" stopIfTrue="1">
      <formula>LEN($C$4)&gt;0</formula>
    </cfRule>
  </conditionalFormatting>
  <conditionalFormatting sqref="B88:C100">
    <cfRule type="expression" dxfId="139" priority="5" stopIfTrue="1">
      <formula>#REF!=1</formula>
    </cfRule>
  </conditionalFormatting>
  <conditionalFormatting sqref="C57:C59">
    <cfRule type="expression" dxfId="138" priority="1" stopIfTrue="1">
      <formula>$AO57=1</formula>
    </cfRule>
  </conditionalFormatting>
  <dataValidations xWindow="520" yWindow="660" count="2">
    <dataValidation type="decimal" allowBlank="1" showInputMessage="1" showErrorMessage="1" sqref="F18:AJ20 F23:AJ29 F33:AJ33 F37:AJ40 F42:AJ43 F45:AJ46 F8:AJ16 F90:AJ96 F57:AJ59 F98:AJ100 F49:AJ55">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9F98DA4F-2133-4173-B025-E911EEAA2981}">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20" yWindow="660" count="2">
        <x14:dataValidation type="list" allowBlank="1" showInputMessage="1" showErrorMessage="1" prompt="Prašome naudos komponentą pasirinkti iš siūlomo sąrašo. Jeigu sąrašas tusčias, jūs jau esate pasirinkę visus galimus naudos kompentus.">
          <x14:formula1>
            <xm:f>IF(Data0!$EG$2&lt;&gt;"",OFFSET(Data0!$EG$1,INDEX( MATCH(1,(--(Data0!$EG$2:$EG$61&lt;&gt;"")),0),1),0,SUMPRODUCT(--(LEN(Data0!$EG$2:$EG$61)&gt;0)),1),OFFSET(Data0!$EG$2,INDEX( MATCH(1,(--(Data0!$EG$3:$EG$61&lt;&gt;"")),0),1),0,SUMPRODUCT(--(LEN(Data0!$EG$3:$EG$61)&gt;0)),1))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IF(Data0!$EI$2&lt;&gt;"",OFFSET(Data0!$EI$1,INDEX( MATCH(1,(--(Data0!$EI$2:$EI$61&lt;&gt;"")),0),1),0,SUMPRODUCT(--(LEN(Data0!$EI$2:$EI$61)&gt;0)),1),OFFSET(Data0!$EI$2,INDEX( MATCH(1,(--(Data0!$EI$3:$EI$61&lt;&gt;"")),0),1),0,SUMPRODUCT(--(LEN(Data0!$EI$3:$EI$61)&gt;0)),1))</xm:f>
          </x14:formula1>
          <xm:sqref>C57:C59</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tabColor rgb="FFC864C8"/>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E6" sqref="E6"/>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6" customWidth="1"/>
    <col min="32" max="36" width="12.7109375" style="26" hidden="1" customWidth="1"/>
    <col min="37" max="37" width="1.28515625" style="3" customWidth="1"/>
    <col min="38" max="39" width="9.140625" style="3" hidden="1" customWidth="1"/>
    <col min="40" max="40" width="19.85546875" style="3" hidden="1" customWidth="1"/>
    <col min="41" max="41" width="27.5703125" style="26" hidden="1" customWidth="1"/>
    <col min="42" max="42" width="9.140625" style="52"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6"/>
      <c r="AW1" s="26"/>
      <c r="AX1" s="26"/>
      <c r="AY1" s="26"/>
      <c r="AZ1" s="26"/>
      <c r="BA1" s="26"/>
      <c r="BB1" s="26"/>
      <c r="BC1" s="26"/>
    </row>
    <row r="2" spans="2:55" ht="27.75" customHeight="1">
      <c r="B2" s="164"/>
      <c r="C2" s="929" t="str">
        <f>UPPER('1'!O36)&amp;"
"&amp;UPPER('1'!O37)</f>
        <v xml:space="preserve">PAPILDOMAS INVESTAVIMO OBJEKTAS (D)
</v>
      </c>
      <c r="D2" s="929"/>
      <c r="E2" s="929"/>
    </row>
    <row r="3" spans="2:55" ht="26.25" customHeight="1" thickBot="1">
      <c r="B3" s="165"/>
      <c r="C3" s="930" t="str">
        <f>"Alternatyva """&amp;Data0!O23&amp;""""</f>
        <v>Alternatyva ""</v>
      </c>
      <c r="D3" s="930"/>
      <c r="E3" s="930"/>
      <c r="G3" s="2"/>
    </row>
    <row r="4" spans="2:55" ht="26.25" customHeight="1">
      <c r="B4" s="53"/>
      <c r="C4" s="932" t="str">
        <f ca="1">IF(ISERROR(AZ6),"",AZ6)</f>
        <v/>
      </c>
      <c r="D4" s="932"/>
      <c r="E4" s="932"/>
      <c r="G4" s="2"/>
      <c r="AM4" s="384" t="s">
        <v>607</v>
      </c>
      <c r="AN4" s="514" t="s">
        <v>967</v>
      </c>
      <c r="AO4" s="386" t="s">
        <v>382</v>
      </c>
      <c r="AP4" s="927" t="s">
        <v>376</v>
      </c>
      <c r="AQ4" s="927"/>
      <c r="AR4" s="927"/>
      <c r="AS4" s="927"/>
      <c r="AT4" s="927"/>
      <c r="AU4" s="927"/>
      <c r="AV4" s="927"/>
      <c r="AW4" s="927"/>
      <c r="AX4" s="927"/>
      <c r="AY4" s="928"/>
      <c r="AZ4" s="385" t="s">
        <v>378</v>
      </c>
    </row>
    <row r="5" spans="2:55">
      <c r="B5" s="54" t="str">
        <f>IF(Kalba="EN",Data2!C30,Data2!B30)</f>
        <v>Projekto įgyvendinimo metai</v>
      </c>
      <c r="C5" s="55"/>
      <c r="D5" s="56" t="s">
        <v>331</v>
      </c>
      <c r="E5" s="57"/>
      <c r="F5" s="58">
        <f>Data4!M1</f>
        <v>0</v>
      </c>
      <c r="G5" s="58">
        <f>Data4!N1</f>
        <v>1</v>
      </c>
      <c r="H5" s="58">
        <f>Data4!O1</f>
        <v>2</v>
      </c>
      <c r="I5" s="58">
        <f>Data4!P1</f>
        <v>3</v>
      </c>
      <c r="J5" s="58">
        <f>Data4!Q1</f>
        <v>4</v>
      </c>
      <c r="K5" s="58">
        <f>Data4!R1</f>
        <v>5</v>
      </c>
      <c r="L5" s="58">
        <f>Data4!S1</f>
        <v>6</v>
      </c>
      <c r="M5" s="58">
        <f>Data4!T1</f>
        <v>7</v>
      </c>
      <c r="N5" s="58">
        <f>Data4!U1</f>
        <v>8</v>
      </c>
      <c r="O5" s="58">
        <f>Data4!V1</f>
        <v>9</v>
      </c>
      <c r="P5" s="58">
        <f>Data4!W1</f>
        <v>10</v>
      </c>
      <c r="Q5" s="58">
        <f>Data4!X1</f>
        <v>11</v>
      </c>
      <c r="R5" s="58">
        <f>Data4!Y1</f>
        <v>12</v>
      </c>
      <c r="S5" s="58">
        <f>Data4!Z1</f>
        <v>13</v>
      </c>
      <c r="T5" s="58">
        <f>Data4!AA1</f>
        <v>14</v>
      </c>
      <c r="U5" s="58">
        <f>Data4!AB1</f>
        <v>15</v>
      </c>
      <c r="V5" s="58">
        <f>Data4!AC1</f>
        <v>16</v>
      </c>
      <c r="W5" s="58">
        <f>Data4!AD1</f>
        <v>17</v>
      </c>
      <c r="X5" s="58">
        <f>Data4!AE1</f>
        <v>18</v>
      </c>
      <c r="Y5" s="58">
        <f>Data4!AF1</f>
        <v>19</v>
      </c>
      <c r="Z5" s="58">
        <f>Data4!AG1</f>
        <v>20</v>
      </c>
      <c r="AA5" s="58">
        <f>Data4!AH1</f>
        <v>21</v>
      </c>
      <c r="AB5" s="58">
        <f>Data4!AI1</f>
        <v>22</v>
      </c>
      <c r="AC5" s="58">
        <f>Data4!AJ1</f>
        <v>23</v>
      </c>
      <c r="AD5" s="58">
        <f>Data4!AK1</f>
        <v>24</v>
      </c>
      <c r="AE5" s="58">
        <f>Data4!AL1</f>
        <v>25</v>
      </c>
      <c r="AF5" s="58">
        <f>Data4!AM1</f>
        <v>26</v>
      </c>
      <c r="AG5" s="58">
        <f>Data4!AN1</f>
        <v>27</v>
      </c>
      <c r="AH5" s="58">
        <f>Data4!AO1</f>
        <v>28</v>
      </c>
      <c r="AI5" s="58">
        <f>Data4!AP1</f>
        <v>29</v>
      </c>
      <c r="AJ5" s="58">
        <f>Data4!AQ1</f>
        <v>30</v>
      </c>
      <c r="AM5" s="381"/>
      <c r="AN5" s="513"/>
      <c r="AO5" s="387"/>
      <c r="AP5" s="59">
        <v>1</v>
      </c>
      <c r="AQ5" s="59">
        <v>2</v>
      </c>
      <c r="AR5" s="59">
        <v>3</v>
      </c>
      <c r="AS5" s="59">
        <v>4</v>
      </c>
      <c r="AT5" s="59">
        <v>5</v>
      </c>
      <c r="AU5" s="59">
        <v>6</v>
      </c>
      <c r="AV5" s="59">
        <v>7</v>
      </c>
      <c r="AW5" s="59">
        <v>8</v>
      </c>
      <c r="AX5" s="59">
        <v>9</v>
      </c>
      <c r="AY5" s="388">
        <v>10</v>
      </c>
      <c r="AZ5" s="379" t="str">
        <f ca="1">IF(MAX(AP6:AY6)=0,"",INDEX(AP5:AY5,1,MATCH(MAX(AP6:AY6),AP6:AY6,0)))</f>
        <v/>
      </c>
    </row>
    <row r="6" spans="2:55">
      <c r="B6" s="54" t="str">
        <f>IF(Kalba="EN",Data2!C31,Data2!B31)</f>
        <v>Projekto biudžeto eilutė / Projekto įgyvendinimo kalendoriniai metai</v>
      </c>
      <c r="C6" s="55"/>
      <c r="D6" s="60" t="s">
        <v>383</v>
      </c>
      <c r="E6" s="60" t="s">
        <v>1482</v>
      </c>
      <c r="F6" s="58">
        <f>Data4!M2</f>
        <v>2017</v>
      </c>
      <c r="G6" s="58">
        <f>Data4!N2</f>
        <v>2018</v>
      </c>
      <c r="H6" s="58">
        <f>Data4!O2</f>
        <v>2019</v>
      </c>
      <c r="I6" s="58">
        <f>Data4!P2</f>
        <v>2020</v>
      </c>
      <c r="J6" s="58">
        <f>Data4!Q2</f>
        <v>2021</v>
      </c>
      <c r="K6" s="58">
        <f>Data4!R2</f>
        <v>2022</v>
      </c>
      <c r="L6" s="58">
        <f>Data4!S2</f>
        <v>2023</v>
      </c>
      <c r="M6" s="58">
        <f>Data4!T2</f>
        <v>2024</v>
      </c>
      <c r="N6" s="58">
        <f>Data4!U2</f>
        <v>2025</v>
      </c>
      <c r="O6" s="58">
        <f>Data4!V2</f>
        <v>2026</v>
      </c>
      <c r="P6" s="58">
        <f>Data4!W2</f>
        <v>2027</v>
      </c>
      <c r="Q6" s="58">
        <f>Data4!X2</f>
        <v>2028</v>
      </c>
      <c r="R6" s="58">
        <f>Data4!Y2</f>
        <v>2029</v>
      </c>
      <c r="S6" s="58">
        <f>Data4!Z2</f>
        <v>2030</v>
      </c>
      <c r="T6" s="58">
        <f>Data4!AA2</f>
        <v>2031</v>
      </c>
      <c r="U6" s="58">
        <f>Data4!AB2</f>
        <v>2032</v>
      </c>
      <c r="V6" s="58">
        <f>Data4!AC2</f>
        <v>2033</v>
      </c>
      <c r="W6" s="58">
        <f>Data4!AD2</f>
        <v>2034</v>
      </c>
      <c r="X6" s="58">
        <f>Data4!AE2</f>
        <v>2035</v>
      </c>
      <c r="Y6" s="58">
        <f>Data4!AF2</f>
        <v>2036</v>
      </c>
      <c r="Z6" s="58">
        <f>Data4!AG2</f>
        <v>2037</v>
      </c>
      <c r="AA6" s="58">
        <f>Data4!AH2</f>
        <v>2038</v>
      </c>
      <c r="AB6" s="58">
        <f>Data4!AI2</f>
        <v>2039</v>
      </c>
      <c r="AC6" s="58">
        <f>Data4!AJ2</f>
        <v>2040</v>
      </c>
      <c r="AD6" s="58">
        <f>Data4!AK2</f>
        <v>2041</v>
      </c>
      <c r="AE6" s="58">
        <f>Data4!AL2</f>
        <v>2042</v>
      </c>
      <c r="AF6" s="58">
        <f>Data4!AM2</f>
        <v>2043</v>
      </c>
      <c r="AG6" s="58">
        <f>Data4!AN2</f>
        <v>2044</v>
      </c>
      <c r="AH6" s="58">
        <f>Data4!AO2</f>
        <v>2045</v>
      </c>
      <c r="AI6" s="58">
        <f>Data4!AP2</f>
        <v>2046</v>
      </c>
      <c r="AJ6" s="58">
        <f>Data4!AQ2</f>
        <v>2047</v>
      </c>
      <c r="AM6" s="381"/>
      <c r="AN6" s="513"/>
      <c r="AO6" s="387"/>
      <c r="AP6" s="59">
        <f t="shared" ref="AP6:AY6" si="0">COUNTIF(AP$7:AP$59,"Klaida")</f>
        <v>0</v>
      </c>
      <c r="AQ6" s="59">
        <f t="shared" ca="1" si="0"/>
        <v>0</v>
      </c>
      <c r="AR6" s="59">
        <f t="shared" si="0"/>
        <v>0</v>
      </c>
      <c r="AS6" s="59">
        <f t="shared" si="0"/>
        <v>0</v>
      </c>
      <c r="AT6" s="59">
        <f t="shared" si="0"/>
        <v>0</v>
      </c>
      <c r="AU6" s="59">
        <f t="shared" si="0"/>
        <v>0</v>
      </c>
      <c r="AV6" s="59">
        <f t="shared" si="0"/>
        <v>0</v>
      </c>
      <c r="AW6" s="59">
        <f t="shared" si="0"/>
        <v>0</v>
      </c>
      <c r="AX6" s="59">
        <f t="shared" si="0"/>
        <v>0</v>
      </c>
      <c r="AY6" s="388">
        <f t="shared" si="0"/>
        <v>0</v>
      </c>
      <c r="AZ6" s="3" t="e">
        <f ca="1">VLOOKUP(AZ5,Klaidu_pranesimai,2,FALSE)</f>
        <v>#N/A</v>
      </c>
    </row>
    <row r="7" spans="2:55" s="61" customFormat="1">
      <c r="B7" s="5" t="s">
        <v>6</v>
      </c>
      <c r="C7" s="5" t="str">
        <f>IF(Kalba="EN",Data2!C32,Data2!B32)</f>
        <v>Alternatyvos investicijos, iš viso</v>
      </c>
      <c r="D7" s="62">
        <f>ROUND(SUM(D8:D15),0)</f>
        <v>0</v>
      </c>
      <c r="E7" s="62">
        <f>ROUND(SUM(E8:E15),0)</f>
        <v>0</v>
      </c>
      <c r="F7" s="62">
        <f>ROUND(SUM(F8:F15),0)</f>
        <v>0</v>
      </c>
      <c r="G7" s="62">
        <f t="shared" ref="G7:AJ7" si="1">ROUND(SUM(G8:G15),0)</f>
        <v>0</v>
      </c>
      <c r="H7" s="62">
        <f t="shared" si="1"/>
        <v>0</v>
      </c>
      <c r="I7" s="62">
        <f t="shared" si="1"/>
        <v>0</v>
      </c>
      <c r="J7" s="62">
        <f t="shared" si="1"/>
        <v>0</v>
      </c>
      <c r="K7" s="62">
        <f t="shared" si="1"/>
        <v>0</v>
      </c>
      <c r="L7" s="62">
        <f t="shared" si="1"/>
        <v>0</v>
      </c>
      <c r="M7" s="62">
        <f t="shared" si="1"/>
        <v>0</v>
      </c>
      <c r="N7" s="62">
        <f t="shared" si="1"/>
        <v>0</v>
      </c>
      <c r="O7" s="62">
        <f t="shared" si="1"/>
        <v>0</v>
      </c>
      <c r="P7" s="62">
        <f t="shared" si="1"/>
        <v>0</v>
      </c>
      <c r="Q7" s="62">
        <f t="shared" si="1"/>
        <v>0</v>
      </c>
      <c r="R7" s="62">
        <f t="shared" si="1"/>
        <v>0</v>
      </c>
      <c r="S7" s="62">
        <f t="shared" si="1"/>
        <v>0</v>
      </c>
      <c r="T7" s="62">
        <f t="shared" si="1"/>
        <v>0</v>
      </c>
      <c r="U7" s="62">
        <f t="shared" si="1"/>
        <v>0</v>
      </c>
      <c r="V7" s="62">
        <f t="shared" si="1"/>
        <v>0</v>
      </c>
      <c r="W7" s="62">
        <f t="shared" si="1"/>
        <v>0</v>
      </c>
      <c r="X7" s="62">
        <f t="shared" si="1"/>
        <v>0</v>
      </c>
      <c r="Y7" s="62">
        <f t="shared" si="1"/>
        <v>0</v>
      </c>
      <c r="Z7" s="62">
        <f t="shared" si="1"/>
        <v>0</v>
      </c>
      <c r="AA7" s="62">
        <f t="shared" si="1"/>
        <v>0</v>
      </c>
      <c r="AB7" s="62">
        <f t="shared" si="1"/>
        <v>0</v>
      </c>
      <c r="AC7" s="62">
        <f t="shared" si="1"/>
        <v>0</v>
      </c>
      <c r="AD7" s="62">
        <f t="shared" si="1"/>
        <v>0</v>
      </c>
      <c r="AE7" s="62">
        <f t="shared" si="1"/>
        <v>0</v>
      </c>
      <c r="AF7" s="62">
        <f t="shared" si="1"/>
        <v>0</v>
      </c>
      <c r="AG7" s="62">
        <f t="shared" si="1"/>
        <v>0</v>
      </c>
      <c r="AH7" s="62">
        <f t="shared" si="1"/>
        <v>0</v>
      </c>
      <c r="AI7" s="62">
        <f t="shared" si="1"/>
        <v>0</v>
      </c>
      <c r="AJ7" s="62">
        <f t="shared" si="1"/>
        <v>0</v>
      </c>
      <c r="AM7" s="382">
        <f>ROUND(SUM(AM8:AM15),0)</f>
        <v>0</v>
      </c>
      <c r="AN7" s="382">
        <f>ROUND(SUM(AN8:AN15),0)</f>
        <v>0</v>
      </c>
      <c r="AO7" s="389"/>
      <c r="AP7" s="63"/>
      <c r="AQ7" s="63"/>
      <c r="AR7" s="63"/>
      <c r="AS7" s="63"/>
      <c r="AT7" s="63"/>
      <c r="AU7" s="63"/>
      <c r="AV7" s="63"/>
      <c r="AW7" s="63"/>
      <c r="AX7" s="63"/>
      <c r="AY7" s="390"/>
    </row>
    <row r="8" spans="2:55">
      <c r="B8" s="64" t="s">
        <v>7</v>
      </c>
      <c r="C8" s="4" t="str">
        <f>IF(Kalba="EN",Data2!C33,Data2!B33)</f>
        <v>Žemė</v>
      </c>
      <c r="D8" s="65">
        <f>F8+NPV(FDN,G8:INDEX(G8:AJ8,PAL))</f>
        <v>0</v>
      </c>
      <c r="E8" s="65">
        <f t="shared" ref="E8:E16" si="2">SUMIF($F$5:$AJ$5,"&lt;="&amp;PAL,$F8:$AJ8)</f>
        <v>0</v>
      </c>
      <c r="F8" s="78">
        <v>0</v>
      </c>
      <c r="G8" s="78">
        <v>0</v>
      </c>
      <c r="H8" s="78">
        <v>0</v>
      </c>
      <c r="I8" s="78">
        <v>0</v>
      </c>
      <c r="J8" s="78">
        <v>0</v>
      </c>
      <c r="K8" s="78">
        <v>0</v>
      </c>
      <c r="L8" s="78">
        <v>0</v>
      </c>
      <c r="M8" s="78">
        <v>0</v>
      </c>
      <c r="N8" s="78">
        <v>0</v>
      </c>
      <c r="O8" s="78">
        <v>0</v>
      </c>
      <c r="P8" s="78">
        <v>0</v>
      </c>
      <c r="Q8" s="78">
        <v>0</v>
      </c>
      <c r="R8" s="78">
        <v>0</v>
      </c>
      <c r="S8" s="78">
        <v>0</v>
      </c>
      <c r="T8" s="78">
        <v>0</v>
      </c>
      <c r="U8" s="78">
        <v>0</v>
      </c>
      <c r="V8" s="78">
        <v>0</v>
      </c>
      <c r="W8" s="78">
        <v>0</v>
      </c>
      <c r="X8" s="78">
        <v>0</v>
      </c>
      <c r="Y8" s="78">
        <v>0</v>
      </c>
      <c r="Z8" s="78">
        <v>0</v>
      </c>
      <c r="AA8" s="78">
        <v>0</v>
      </c>
      <c r="AB8" s="78">
        <v>0</v>
      </c>
      <c r="AC8" s="78">
        <v>0</v>
      </c>
      <c r="AD8" s="78">
        <v>0</v>
      </c>
      <c r="AE8" s="78">
        <v>0</v>
      </c>
      <c r="AF8" s="78">
        <v>0</v>
      </c>
      <c r="AG8" s="78">
        <v>0</v>
      </c>
      <c r="AH8" s="78">
        <v>0</v>
      </c>
      <c r="AI8" s="78">
        <v>0</v>
      </c>
      <c r="AJ8" s="78">
        <v>0</v>
      </c>
      <c r="AM8" s="383">
        <f>F8+NPV(SDN,G8:INDEX(G8:AJ8,PAL))</f>
        <v>0</v>
      </c>
      <c r="AN8" s="415">
        <f>IFERROR(SUMPRODUCT(F8+NPV(SDN,G8:INDEX(G8:AJ8,PAL)),Data1!D3),0)</f>
        <v>0</v>
      </c>
      <c r="AO8" s="387">
        <f t="shared" ref="AO8:AO20" si="3">IF(COUNTIF(AP8:AY8,"Klaida")&gt;0,1,0)</f>
        <v>0</v>
      </c>
      <c r="AP8" s="59">
        <f>IF(COUNT(F8:INDEX(F8:AJ8,PAL+1))&lt;&gt;PAL+1,"Klaida",0)</f>
        <v>0</v>
      </c>
      <c r="AQ8" s="59"/>
      <c r="AR8" s="59"/>
      <c r="AS8" s="59"/>
      <c r="AT8" s="59"/>
      <c r="AU8" s="59"/>
      <c r="AV8" s="59"/>
      <c r="AW8" s="59"/>
      <c r="AX8" s="59"/>
      <c r="AY8" s="388"/>
    </row>
    <row r="9" spans="2:55">
      <c r="B9" s="64" t="s">
        <v>9</v>
      </c>
      <c r="C9" s="4" t="str">
        <f>IF(Kalba="EN",Data2!C34,Data2!B34)</f>
        <v>Nekilnojamasis turtas</v>
      </c>
      <c r="D9" s="65">
        <f>F9+NPV(FDN,G9:INDEX(G9:AJ9,PAL))</f>
        <v>0</v>
      </c>
      <c r="E9" s="65">
        <f t="shared" si="2"/>
        <v>0</v>
      </c>
      <c r="F9" s="78">
        <v>0</v>
      </c>
      <c r="G9" s="78">
        <v>0</v>
      </c>
      <c r="H9" s="78">
        <v>0</v>
      </c>
      <c r="I9" s="78">
        <v>0</v>
      </c>
      <c r="J9" s="78">
        <v>0</v>
      </c>
      <c r="K9" s="78">
        <v>0</v>
      </c>
      <c r="L9" s="78">
        <v>0</v>
      </c>
      <c r="M9" s="78">
        <v>0</v>
      </c>
      <c r="N9" s="78">
        <v>0</v>
      </c>
      <c r="O9" s="78">
        <v>0</v>
      </c>
      <c r="P9" s="78">
        <v>0</v>
      </c>
      <c r="Q9" s="78">
        <v>0</v>
      </c>
      <c r="R9" s="78">
        <v>0</v>
      </c>
      <c r="S9" s="78">
        <v>0</v>
      </c>
      <c r="T9" s="78">
        <v>0</v>
      </c>
      <c r="U9" s="78">
        <v>0</v>
      </c>
      <c r="V9" s="78">
        <v>0</v>
      </c>
      <c r="W9" s="78">
        <v>0</v>
      </c>
      <c r="X9" s="78">
        <v>0</v>
      </c>
      <c r="Y9" s="78">
        <v>0</v>
      </c>
      <c r="Z9" s="78">
        <v>0</v>
      </c>
      <c r="AA9" s="78">
        <v>0</v>
      </c>
      <c r="AB9" s="78">
        <v>0</v>
      </c>
      <c r="AC9" s="78">
        <v>0</v>
      </c>
      <c r="AD9" s="78">
        <v>0</v>
      </c>
      <c r="AE9" s="78">
        <v>0</v>
      </c>
      <c r="AF9" s="78">
        <v>0</v>
      </c>
      <c r="AG9" s="78">
        <v>0</v>
      </c>
      <c r="AH9" s="78">
        <v>0</v>
      </c>
      <c r="AI9" s="78">
        <v>0</v>
      </c>
      <c r="AJ9" s="78">
        <v>0</v>
      </c>
      <c r="AM9" s="383">
        <f>F9+NPV(SDN,G9:INDEX(G9:AJ9,PAL))</f>
        <v>0</v>
      </c>
      <c r="AN9" s="415">
        <f>IFERROR(SUMPRODUCT(F9+NPV(SDN,G9:INDEX(G9:AJ9,PAL)),Data1!D4),0)</f>
        <v>0</v>
      </c>
      <c r="AO9" s="387">
        <f t="shared" si="3"/>
        <v>0</v>
      </c>
      <c r="AP9" s="59">
        <f>IF(COUNT(F9:INDEX(F9:AJ9,PAL+1))&lt;&gt;PAL+1,"Klaida",0)</f>
        <v>0</v>
      </c>
      <c r="AQ9" s="59"/>
      <c r="AR9" s="59"/>
      <c r="AS9" s="59"/>
      <c r="AT9" s="59"/>
      <c r="AU9" s="59"/>
      <c r="AV9" s="59"/>
      <c r="AW9" s="59"/>
      <c r="AX9" s="59"/>
      <c r="AY9" s="388"/>
    </row>
    <row r="10" spans="2:55">
      <c r="B10" s="64" t="s">
        <v>11</v>
      </c>
      <c r="C10" s="4" t="str">
        <f>IF(Kalba="EN",Data2!C35,Data2!B35)</f>
        <v>Statyba, rekonstravimas, kapitalinis remontas ir kiti darbai</v>
      </c>
      <c r="D10" s="65">
        <f>F10+NPV(FDN,G10:INDEX(G10:AJ10,PAL))</f>
        <v>0</v>
      </c>
      <c r="E10" s="65">
        <f t="shared" si="2"/>
        <v>0</v>
      </c>
      <c r="F10" s="78">
        <v>0</v>
      </c>
      <c r="G10" s="78">
        <v>0</v>
      </c>
      <c r="H10" s="78">
        <v>0</v>
      </c>
      <c r="I10" s="78">
        <v>0</v>
      </c>
      <c r="J10" s="78">
        <v>0</v>
      </c>
      <c r="K10" s="78">
        <v>0</v>
      </c>
      <c r="L10" s="78">
        <v>0</v>
      </c>
      <c r="M10" s="78">
        <v>0</v>
      </c>
      <c r="N10" s="78">
        <v>0</v>
      </c>
      <c r="O10" s="78">
        <v>0</v>
      </c>
      <c r="P10" s="78">
        <v>0</v>
      </c>
      <c r="Q10" s="78">
        <v>0</v>
      </c>
      <c r="R10" s="78">
        <v>0</v>
      </c>
      <c r="S10" s="78">
        <v>0</v>
      </c>
      <c r="T10" s="78">
        <v>0</v>
      </c>
      <c r="U10" s="78">
        <v>0</v>
      </c>
      <c r="V10" s="78">
        <v>0</v>
      </c>
      <c r="W10" s="78">
        <v>0</v>
      </c>
      <c r="X10" s="78">
        <v>0</v>
      </c>
      <c r="Y10" s="78">
        <v>0</v>
      </c>
      <c r="Z10" s="78">
        <v>0</v>
      </c>
      <c r="AA10" s="78">
        <v>0</v>
      </c>
      <c r="AB10" s="78">
        <v>0</v>
      </c>
      <c r="AC10" s="78">
        <v>0</v>
      </c>
      <c r="AD10" s="78">
        <v>0</v>
      </c>
      <c r="AE10" s="78">
        <v>0</v>
      </c>
      <c r="AF10" s="78">
        <v>0</v>
      </c>
      <c r="AG10" s="78">
        <v>0</v>
      </c>
      <c r="AH10" s="78">
        <v>0</v>
      </c>
      <c r="AI10" s="78">
        <v>0</v>
      </c>
      <c r="AJ10" s="78">
        <v>0</v>
      </c>
      <c r="AM10" s="383">
        <f>F10+NPV(SDN,G10:INDEX(G10:AJ10,PAL))</f>
        <v>0</v>
      </c>
      <c r="AN10" s="415">
        <f>IFERROR(SUMPRODUCT(F10+NPV(SDN,G10:INDEX(G10:AJ10,PAL)),Data1!D5),0)</f>
        <v>0</v>
      </c>
      <c r="AO10" s="387">
        <f t="shared" si="3"/>
        <v>0</v>
      </c>
      <c r="AP10" s="59">
        <f>IF(COUNT(F10:INDEX(F10:AJ10,PAL+1))&lt;&gt;PAL+1,"Klaida",0)</f>
        <v>0</v>
      </c>
      <c r="AQ10" s="59"/>
      <c r="AR10" s="59"/>
      <c r="AS10" s="59"/>
      <c r="AT10" s="59"/>
      <c r="AU10" s="59"/>
      <c r="AV10" s="59"/>
      <c r="AW10" s="59"/>
      <c r="AX10" s="59"/>
      <c r="AY10" s="388"/>
    </row>
    <row r="11" spans="2:55">
      <c r="B11" s="64" t="s">
        <v>13</v>
      </c>
      <c r="C11" s="4" t="str">
        <f>IF(Kalba="EN",Data2!C36,Data2!B36)</f>
        <v>Įranga, įrenginiai ir kitas ilgalaikis turtas</v>
      </c>
      <c r="D11" s="65">
        <f>F11+NPV(FDN,G11:INDEX(G11:AJ11,PAL))</f>
        <v>0</v>
      </c>
      <c r="E11" s="65">
        <f t="shared" si="2"/>
        <v>0</v>
      </c>
      <c r="F11" s="78">
        <v>0</v>
      </c>
      <c r="G11" s="78">
        <v>0</v>
      </c>
      <c r="H11" s="78">
        <v>0</v>
      </c>
      <c r="I11" s="78">
        <v>0</v>
      </c>
      <c r="J11" s="78">
        <v>0</v>
      </c>
      <c r="K11" s="78">
        <v>0</v>
      </c>
      <c r="L11" s="78">
        <v>0</v>
      </c>
      <c r="M11" s="78">
        <v>0</v>
      </c>
      <c r="N11" s="78">
        <v>0</v>
      </c>
      <c r="O11" s="78">
        <v>0</v>
      </c>
      <c r="P11" s="78">
        <v>0</v>
      </c>
      <c r="Q11" s="78">
        <v>0</v>
      </c>
      <c r="R11" s="78">
        <v>0</v>
      </c>
      <c r="S11" s="78">
        <v>0</v>
      </c>
      <c r="T11" s="78">
        <v>0</v>
      </c>
      <c r="U11" s="78">
        <v>0</v>
      </c>
      <c r="V11" s="78">
        <v>0</v>
      </c>
      <c r="W11" s="78">
        <v>0</v>
      </c>
      <c r="X11" s="78">
        <v>0</v>
      </c>
      <c r="Y11" s="78">
        <v>0</v>
      </c>
      <c r="Z11" s="78">
        <v>0</v>
      </c>
      <c r="AA11" s="78">
        <v>0</v>
      </c>
      <c r="AB11" s="78">
        <v>0</v>
      </c>
      <c r="AC11" s="78">
        <v>0</v>
      </c>
      <c r="AD11" s="78">
        <v>0</v>
      </c>
      <c r="AE11" s="78">
        <v>0</v>
      </c>
      <c r="AF11" s="78">
        <v>0</v>
      </c>
      <c r="AG11" s="78">
        <v>0</v>
      </c>
      <c r="AH11" s="78">
        <v>0</v>
      </c>
      <c r="AI11" s="78">
        <v>0</v>
      </c>
      <c r="AJ11" s="78">
        <v>0</v>
      </c>
      <c r="AM11" s="383">
        <f>F11+NPV(SDN,G11:INDEX(G11:AJ11,PAL))</f>
        <v>0</v>
      </c>
      <c r="AN11" s="415">
        <f>IFERROR(SUMPRODUCT(F11+NPV(SDN,G11:INDEX(G11:AJ11,PAL)),Data1!D6),0)</f>
        <v>0</v>
      </c>
      <c r="AO11" s="387">
        <f t="shared" si="3"/>
        <v>0</v>
      </c>
      <c r="AP11" s="59">
        <f>IF(COUNT(F11:INDEX(F11:AJ11,PAL+1))&lt;&gt;PAL+1,"Klaida",0)</f>
        <v>0</v>
      </c>
      <c r="AQ11" s="59"/>
      <c r="AR11" s="59"/>
      <c r="AS11" s="59"/>
      <c r="AT11" s="59"/>
      <c r="AU11" s="59"/>
      <c r="AV11" s="59"/>
      <c r="AW11" s="59"/>
      <c r="AX11" s="59"/>
      <c r="AY11" s="388"/>
    </row>
    <row r="12" spans="2:55" ht="25.5">
      <c r="B12" s="64" t="s">
        <v>15</v>
      </c>
      <c r="C12" s="4" t="str">
        <f>IF(Kalba="EN",Data2!C37,Data2!B37)</f>
        <v>Projektavimo, techninės priežiūros ir kitos su investicijomis į ilgalaikį turtą (A.1.-A.4.) susijusios paslaugos</v>
      </c>
      <c r="D12" s="65">
        <f>F12+NPV(FDN,G12:INDEX(G12:AJ12,PAL))</f>
        <v>0</v>
      </c>
      <c r="E12" s="65">
        <f t="shared" si="2"/>
        <v>0</v>
      </c>
      <c r="F12" s="78">
        <v>0</v>
      </c>
      <c r="G12" s="78">
        <v>0</v>
      </c>
      <c r="H12" s="78">
        <v>0</v>
      </c>
      <c r="I12" s="78">
        <v>0</v>
      </c>
      <c r="J12" s="78">
        <v>0</v>
      </c>
      <c r="K12" s="78">
        <v>0</v>
      </c>
      <c r="L12" s="78">
        <v>0</v>
      </c>
      <c r="M12" s="78">
        <v>0</v>
      </c>
      <c r="N12" s="78">
        <v>0</v>
      </c>
      <c r="O12" s="78">
        <v>0</v>
      </c>
      <c r="P12" s="78">
        <v>0</v>
      </c>
      <c r="Q12" s="78">
        <v>0</v>
      </c>
      <c r="R12" s="78">
        <v>0</v>
      </c>
      <c r="S12" s="78">
        <v>0</v>
      </c>
      <c r="T12" s="78">
        <v>0</v>
      </c>
      <c r="U12" s="78">
        <v>0</v>
      </c>
      <c r="V12" s="78">
        <v>0</v>
      </c>
      <c r="W12" s="78">
        <v>0</v>
      </c>
      <c r="X12" s="78">
        <v>0</v>
      </c>
      <c r="Y12" s="78">
        <v>0</v>
      </c>
      <c r="Z12" s="78">
        <v>0</v>
      </c>
      <c r="AA12" s="78">
        <v>0</v>
      </c>
      <c r="AB12" s="78">
        <v>0</v>
      </c>
      <c r="AC12" s="78">
        <v>0</v>
      </c>
      <c r="AD12" s="78">
        <v>0</v>
      </c>
      <c r="AE12" s="78">
        <v>0</v>
      </c>
      <c r="AF12" s="78">
        <v>0</v>
      </c>
      <c r="AG12" s="78">
        <v>0</v>
      </c>
      <c r="AH12" s="78">
        <v>0</v>
      </c>
      <c r="AI12" s="78">
        <v>0</v>
      </c>
      <c r="AJ12" s="78">
        <v>0</v>
      </c>
      <c r="AM12" s="383">
        <f>F12+NPV(SDN,G12:INDEX(G12:AJ12,PAL))</f>
        <v>0</v>
      </c>
      <c r="AN12" s="415">
        <f>IFERROR(SUMPRODUCT(F12+NPV(SDN,G12:INDEX(G12:AJ12,PAL)),Data1!D7),0)</f>
        <v>0</v>
      </c>
      <c r="AO12" s="387">
        <f t="shared" si="3"/>
        <v>0</v>
      </c>
      <c r="AP12" s="59">
        <f>IF(COUNT(F12:INDEX(F12:AJ12,PAL+1))&lt;&gt;PAL+1,"Klaida",0)</f>
        <v>0</v>
      </c>
      <c r="AQ12" s="59"/>
      <c r="AR12" s="59"/>
      <c r="AS12" s="59"/>
      <c r="AT12" s="59"/>
      <c r="AU12" s="59"/>
      <c r="AV12" s="59"/>
      <c r="AW12" s="59"/>
      <c r="AX12" s="59"/>
      <c r="AY12" s="388"/>
    </row>
    <row r="13" spans="2:55">
      <c r="B13" s="64" t="s">
        <v>16</v>
      </c>
      <c r="C13" s="4" t="str">
        <f>IF(Kalba="EN",Data2!C38,Data2!B38)</f>
        <v>Projekto administravimas ir vykdymas</v>
      </c>
      <c r="D13" s="65">
        <f>F13+NPV(FDN,G13:INDEX(G13:AJ13,PAL))</f>
        <v>0</v>
      </c>
      <c r="E13" s="65">
        <f t="shared" si="2"/>
        <v>0</v>
      </c>
      <c r="F13" s="78">
        <v>0</v>
      </c>
      <c r="G13" s="78">
        <v>0</v>
      </c>
      <c r="H13" s="78">
        <v>0</v>
      </c>
      <c r="I13" s="78">
        <v>0</v>
      </c>
      <c r="J13" s="78">
        <v>0</v>
      </c>
      <c r="K13" s="78">
        <v>0</v>
      </c>
      <c r="L13" s="78">
        <v>0</v>
      </c>
      <c r="M13" s="78">
        <v>0</v>
      </c>
      <c r="N13" s="78">
        <v>0</v>
      </c>
      <c r="O13" s="78">
        <v>0</v>
      </c>
      <c r="P13" s="78">
        <v>0</v>
      </c>
      <c r="Q13" s="78">
        <v>0</v>
      </c>
      <c r="R13" s="78">
        <v>0</v>
      </c>
      <c r="S13" s="78">
        <v>0</v>
      </c>
      <c r="T13" s="78">
        <v>0</v>
      </c>
      <c r="U13" s="78">
        <v>0</v>
      </c>
      <c r="V13" s="78">
        <v>0</v>
      </c>
      <c r="W13" s="78">
        <v>0</v>
      </c>
      <c r="X13" s="78">
        <v>0</v>
      </c>
      <c r="Y13" s="78">
        <v>0</v>
      </c>
      <c r="Z13" s="78">
        <v>0</v>
      </c>
      <c r="AA13" s="78">
        <v>0</v>
      </c>
      <c r="AB13" s="78">
        <v>0</v>
      </c>
      <c r="AC13" s="78">
        <v>0</v>
      </c>
      <c r="AD13" s="78">
        <v>0</v>
      </c>
      <c r="AE13" s="78">
        <v>0</v>
      </c>
      <c r="AF13" s="78">
        <v>0</v>
      </c>
      <c r="AG13" s="78">
        <v>0</v>
      </c>
      <c r="AH13" s="78">
        <v>0</v>
      </c>
      <c r="AI13" s="78">
        <v>0</v>
      </c>
      <c r="AJ13" s="78">
        <v>0</v>
      </c>
      <c r="AM13" s="383">
        <f>F13+NPV(SDN,G13:INDEX(G13:AJ13,PAL))</f>
        <v>0</v>
      </c>
      <c r="AN13" s="415">
        <f>IFERROR(SUMPRODUCT(F13+NPV(SDN,G13:INDEX(G13:AJ13,PAL)),Data1!D8),0)</f>
        <v>0</v>
      </c>
      <c r="AO13" s="387">
        <f t="shared" si="3"/>
        <v>0</v>
      </c>
      <c r="AP13" s="59">
        <f>IF(COUNT(F13:INDEX(F13:AJ13,PAL+1))&lt;&gt;PAL+1,"Klaida",0)</f>
        <v>0</v>
      </c>
      <c r="AQ13" s="59"/>
      <c r="AR13" s="59"/>
      <c r="AS13" s="59"/>
      <c r="AT13" s="59"/>
      <c r="AU13" s="59"/>
      <c r="AV13" s="59"/>
      <c r="AW13" s="59"/>
      <c r="AX13" s="59"/>
      <c r="AY13" s="388"/>
    </row>
    <row r="14" spans="2:55">
      <c r="B14" s="64" t="s">
        <v>18</v>
      </c>
      <c r="C14" s="4" t="str">
        <f>IF(Kalba="EN",Data2!C39,Data2!B39)</f>
        <v>Kitos paslaugos ir išlaidos</v>
      </c>
      <c r="D14" s="65">
        <f>F14+NPV(FDN,G14:INDEX(G14:AJ14,PAL))</f>
        <v>0</v>
      </c>
      <c r="E14" s="65">
        <f t="shared" si="2"/>
        <v>0</v>
      </c>
      <c r="F14" s="78">
        <v>0</v>
      </c>
      <c r="G14" s="78">
        <v>0</v>
      </c>
      <c r="H14" s="78">
        <v>0</v>
      </c>
      <c r="I14" s="78">
        <v>0</v>
      </c>
      <c r="J14" s="78">
        <v>0</v>
      </c>
      <c r="K14" s="78">
        <v>0</v>
      </c>
      <c r="L14" s="78">
        <v>0</v>
      </c>
      <c r="M14" s="78">
        <v>0</v>
      </c>
      <c r="N14" s="78">
        <v>0</v>
      </c>
      <c r="O14" s="78">
        <v>0</v>
      </c>
      <c r="P14" s="78">
        <v>0</v>
      </c>
      <c r="Q14" s="78">
        <v>0</v>
      </c>
      <c r="R14" s="78">
        <v>0</v>
      </c>
      <c r="S14" s="78">
        <v>0</v>
      </c>
      <c r="T14" s="78">
        <v>0</v>
      </c>
      <c r="U14" s="78">
        <v>0</v>
      </c>
      <c r="V14" s="78">
        <v>0</v>
      </c>
      <c r="W14" s="78">
        <v>0</v>
      </c>
      <c r="X14" s="78">
        <v>0</v>
      </c>
      <c r="Y14" s="78">
        <v>0</v>
      </c>
      <c r="Z14" s="78">
        <v>0</v>
      </c>
      <c r="AA14" s="78">
        <v>0</v>
      </c>
      <c r="AB14" s="78">
        <v>0</v>
      </c>
      <c r="AC14" s="78">
        <v>0</v>
      </c>
      <c r="AD14" s="78">
        <v>0</v>
      </c>
      <c r="AE14" s="78">
        <v>0</v>
      </c>
      <c r="AF14" s="78">
        <v>0</v>
      </c>
      <c r="AG14" s="78">
        <v>0</v>
      </c>
      <c r="AH14" s="78">
        <v>0</v>
      </c>
      <c r="AI14" s="78">
        <v>0</v>
      </c>
      <c r="AJ14" s="78">
        <v>0</v>
      </c>
      <c r="AM14" s="383">
        <f>F14+NPV(SDN,G14:INDEX(G14:AJ14,PAL))</f>
        <v>0</v>
      </c>
      <c r="AN14" s="415">
        <f>IFERROR(SUMPRODUCT(F14+NPV(SDN,G14:INDEX(G14:AJ14,PAL)),Data1!D9),0)</f>
        <v>0</v>
      </c>
      <c r="AO14" s="387">
        <f t="shared" si="3"/>
        <v>0</v>
      </c>
      <c r="AP14" s="59">
        <f>IF(COUNT(F14:INDEX(F14:AJ14,PAL+1))&lt;&gt;PAL+1,"Klaida",0)</f>
        <v>0</v>
      </c>
      <c r="AQ14" s="59"/>
      <c r="AR14" s="59"/>
      <c r="AS14" s="59"/>
      <c r="AT14" s="59"/>
      <c r="AU14" s="59"/>
      <c r="AV14" s="59"/>
      <c r="AW14" s="59"/>
      <c r="AX14" s="59"/>
      <c r="AY14" s="388"/>
    </row>
    <row r="15" spans="2:55">
      <c r="B15" s="64" t="s">
        <v>294</v>
      </c>
      <c r="C15" s="4" t="str">
        <f>IF(Kalba="EN",Data2!C40,Data2!B40)</f>
        <v>Reinvesticijos </v>
      </c>
      <c r="D15" s="65">
        <f>F15+NPV(FDN,G15:INDEX(G15:AJ15,PAL))</f>
        <v>0</v>
      </c>
      <c r="E15" s="65">
        <f t="shared" si="2"/>
        <v>0</v>
      </c>
      <c r="F15" s="78">
        <v>0</v>
      </c>
      <c r="G15" s="78">
        <v>0</v>
      </c>
      <c r="H15" s="78">
        <v>0</v>
      </c>
      <c r="I15" s="78">
        <v>0</v>
      </c>
      <c r="J15" s="78">
        <v>0</v>
      </c>
      <c r="K15" s="78">
        <v>0</v>
      </c>
      <c r="L15" s="78">
        <v>0</v>
      </c>
      <c r="M15" s="78">
        <v>0</v>
      </c>
      <c r="N15" s="78">
        <v>0</v>
      </c>
      <c r="O15" s="78">
        <v>0</v>
      </c>
      <c r="P15" s="78">
        <v>0</v>
      </c>
      <c r="Q15" s="78">
        <v>0</v>
      </c>
      <c r="R15" s="78">
        <v>0</v>
      </c>
      <c r="S15" s="78">
        <v>0</v>
      </c>
      <c r="T15" s="78">
        <v>0</v>
      </c>
      <c r="U15" s="78">
        <v>0</v>
      </c>
      <c r="V15" s="78">
        <v>0</v>
      </c>
      <c r="W15" s="78">
        <v>0</v>
      </c>
      <c r="X15" s="78">
        <v>0</v>
      </c>
      <c r="Y15" s="78">
        <v>0</v>
      </c>
      <c r="Z15" s="78">
        <v>0</v>
      </c>
      <c r="AA15" s="78">
        <v>0</v>
      </c>
      <c r="AB15" s="78">
        <v>0</v>
      </c>
      <c r="AC15" s="78">
        <v>0</v>
      </c>
      <c r="AD15" s="78">
        <v>0</v>
      </c>
      <c r="AE15" s="78">
        <v>0</v>
      </c>
      <c r="AF15" s="78">
        <v>0</v>
      </c>
      <c r="AG15" s="78">
        <v>0</v>
      </c>
      <c r="AH15" s="78">
        <v>0</v>
      </c>
      <c r="AI15" s="78">
        <v>0</v>
      </c>
      <c r="AJ15" s="78">
        <v>0</v>
      </c>
      <c r="AM15" s="383">
        <f>F15+NPV(SDN,G15:INDEX(G15:AJ15,PAL))</f>
        <v>0</v>
      </c>
      <c r="AN15" s="415">
        <f>IFERROR(SUMPRODUCT(F15+NPV(SDN,G15:INDEX(G15:AJ15,PAL)),Data1!D10),0)</f>
        <v>0</v>
      </c>
      <c r="AO15" s="387">
        <f t="shared" si="3"/>
        <v>0</v>
      </c>
      <c r="AP15" s="59">
        <f>IF(COUNT(F15:INDEX(F15:AJ15,PAL+1))&lt;&gt;PAL+1,"Klaida",0)</f>
        <v>0</v>
      </c>
      <c r="AQ15" s="59"/>
      <c r="AR15" s="59"/>
      <c r="AS15" s="59"/>
      <c r="AT15" s="59"/>
      <c r="AU15" s="59"/>
      <c r="AV15" s="59"/>
      <c r="AW15" s="59"/>
      <c r="AX15" s="59"/>
      <c r="AY15" s="388"/>
    </row>
    <row r="16" spans="2:55" s="61" customFormat="1">
      <c r="B16" s="64" t="s">
        <v>20</v>
      </c>
      <c r="C16" s="4" t="str">
        <f>IF(Kalba="EN",Data2!C41,Data2!B41)</f>
        <v>Investicijų likutinė vertė</v>
      </c>
      <c r="D16" s="65">
        <f>F16+NPV(FDN,G16:INDEX(G16:AJ16,PAL))</f>
        <v>0</v>
      </c>
      <c r="E16" s="65">
        <f t="shared" si="2"/>
        <v>0</v>
      </c>
      <c r="F16" s="78">
        <v>0</v>
      </c>
      <c r="G16" s="78">
        <v>0</v>
      </c>
      <c r="H16" s="78">
        <v>0</v>
      </c>
      <c r="I16" s="78">
        <v>0</v>
      </c>
      <c r="J16" s="78">
        <v>0</v>
      </c>
      <c r="K16" s="78">
        <v>0</v>
      </c>
      <c r="L16" s="78">
        <v>0</v>
      </c>
      <c r="M16" s="78">
        <v>0</v>
      </c>
      <c r="N16" s="78">
        <v>0</v>
      </c>
      <c r="O16" s="78">
        <v>0</v>
      </c>
      <c r="P16" s="78">
        <v>0</v>
      </c>
      <c r="Q16" s="78">
        <v>0</v>
      </c>
      <c r="R16" s="78">
        <v>0</v>
      </c>
      <c r="S16" s="78">
        <v>0</v>
      </c>
      <c r="T16" s="78">
        <v>0</v>
      </c>
      <c r="U16" s="78">
        <v>0</v>
      </c>
      <c r="V16" s="78">
        <v>0</v>
      </c>
      <c r="W16" s="78">
        <v>0</v>
      </c>
      <c r="X16" s="78">
        <v>0</v>
      </c>
      <c r="Y16" s="78">
        <v>0</v>
      </c>
      <c r="Z16" s="78">
        <v>0</v>
      </c>
      <c r="AA16" s="78">
        <v>0</v>
      </c>
      <c r="AB16" s="78">
        <v>0</v>
      </c>
      <c r="AC16" s="78">
        <v>0</v>
      </c>
      <c r="AD16" s="78">
        <v>0</v>
      </c>
      <c r="AE16" s="78">
        <v>0</v>
      </c>
      <c r="AF16" s="78">
        <v>0</v>
      </c>
      <c r="AG16" s="78">
        <v>0</v>
      </c>
      <c r="AH16" s="78">
        <v>0</v>
      </c>
      <c r="AI16" s="78">
        <v>0</v>
      </c>
      <c r="AJ16" s="78">
        <v>0</v>
      </c>
      <c r="AM16" s="383">
        <f>F16+NPV(SDN,G16:INDEX(G16:AJ16,PAL))</f>
        <v>0</v>
      </c>
      <c r="AN16" s="415">
        <f>IFERROR(SUMPRODUCT(F16+NPV(SDN,G16:INDEX(G16:AJ16,PAL)),Data1!D11),0)</f>
        <v>0</v>
      </c>
      <c r="AO16" s="387">
        <f t="shared" ca="1" si="3"/>
        <v>0</v>
      </c>
      <c r="AP16" s="59">
        <f>IF(COUNT(F16:INDEX(F16:AJ16,PAL+1))&lt;&gt;PAL+1,"Klaida",0)</f>
        <v>0</v>
      </c>
      <c r="AQ16" s="59">
        <f ca="1">IF(OR(COUNTIF(F16:INDEX(F16:AJ16,PAL+1),"&gt;0")&gt;1,AND(COUNTIF(F16:INDEX(F16:AJ16,PAL+1),"&gt;0")=1,OFFSET(F16,0,PAL)=0)),"Klaida",0)</f>
        <v>0</v>
      </c>
      <c r="AR16" s="59"/>
      <c r="AS16" s="59"/>
      <c r="AT16" s="59"/>
      <c r="AU16" s="59"/>
      <c r="AV16" s="59"/>
      <c r="AW16" s="59"/>
      <c r="AX16" s="59"/>
      <c r="AY16" s="388"/>
    </row>
    <row r="17" spans="2:51" s="61" customFormat="1">
      <c r="B17" s="5" t="s">
        <v>21</v>
      </c>
      <c r="C17" s="5" t="str">
        <f>IF(Kalba="EN",Data2!C42,Data2!B42)</f>
        <v>Veiklos pajamos, iš viso</v>
      </c>
      <c r="D17" s="62">
        <f>ROUND(SUM(D18:D20),0)</f>
        <v>0</v>
      </c>
      <c r="E17" s="62">
        <f>ROUND(SUM(E18:E20),0)</f>
        <v>0</v>
      </c>
      <c r="F17" s="62">
        <f>ROUND(SUM(F18:F20),0)</f>
        <v>0</v>
      </c>
      <c r="G17" s="62">
        <f t="shared" ref="G17:AJ17" si="4">ROUND(SUM(G18:G20),0)</f>
        <v>0</v>
      </c>
      <c r="H17" s="62">
        <f t="shared" si="4"/>
        <v>0</v>
      </c>
      <c r="I17" s="62">
        <f t="shared" si="4"/>
        <v>0</v>
      </c>
      <c r="J17" s="62">
        <f t="shared" si="4"/>
        <v>0</v>
      </c>
      <c r="K17" s="62">
        <f t="shared" si="4"/>
        <v>0</v>
      </c>
      <c r="L17" s="62">
        <f t="shared" si="4"/>
        <v>0</v>
      </c>
      <c r="M17" s="62">
        <f t="shared" si="4"/>
        <v>0</v>
      </c>
      <c r="N17" s="62">
        <f t="shared" si="4"/>
        <v>0</v>
      </c>
      <c r="O17" s="62">
        <f t="shared" si="4"/>
        <v>0</v>
      </c>
      <c r="P17" s="62">
        <f t="shared" si="4"/>
        <v>0</v>
      </c>
      <c r="Q17" s="62">
        <f t="shared" si="4"/>
        <v>0</v>
      </c>
      <c r="R17" s="62">
        <f t="shared" si="4"/>
        <v>0</v>
      </c>
      <c r="S17" s="62">
        <f t="shared" si="4"/>
        <v>0</v>
      </c>
      <c r="T17" s="62">
        <f t="shared" si="4"/>
        <v>0</v>
      </c>
      <c r="U17" s="62">
        <f t="shared" si="4"/>
        <v>0</v>
      </c>
      <c r="V17" s="62">
        <f t="shared" si="4"/>
        <v>0</v>
      </c>
      <c r="W17" s="62">
        <f t="shared" si="4"/>
        <v>0</v>
      </c>
      <c r="X17" s="62">
        <f t="shared" si="4"/>
        <v>0</v>
      </c>
      <c r="Y17" s="62">
        <f t="shared" si="4"/>
        <v>0</v>
      </c>
      <c r="Z17" s="62">
        <f t="shared" si="4"/>
        <v>0</v>
      </c>
      <c r="AA17" s="62">
        <f t="shared" si="4"/>
        <v>0</v>
      </c>
      <c r="AB17" s="62">
        <f t="shared" si="4"/>
        <v>0</v>
      </c>
      <c r="AC17" s="62">
        <f t="shared" si="4"/>
        <v>0</v>
      </c>
      <c r="AD17" s="62">
        <f t="shared" si="4"/>
        <v>0</v>
      </c>
      <c r="AE17" s="62">
        <f t="shared" si="4"/>
        <v>0</v>
      </c>
      <c r="AF17" s="62">
        <f t="shared" si="4"/>
        <v>0</v>
      </c>
      <c r="AG17" s="62">
        <f t="shared" si="4"/>
        <v>0</v>
      </c>
      <c r="AH17" s="62">
        <f t="shared" si="4"/>
        <v>0</v>
      </c>
      <c r="AI17" s="62">
        <f t="shared" si="4"/>
        <v>0</v>
      </c>
      <c r="AJ17" s="62">
        <f t="shared" si="4"/>
        <v>0</v>
      </c>
      <c r="AM17" s="382">
        <f>ROUND(SUM(AM18:AM20),0)</f>
        <v>0</v>
      </c>
      <c r="AN17" s="382">
        <f>ROUND(SUM(AN18:AN20),0)</f>
        <v>0</v>
      </c>
      <c r="AO17" s="389"/>
      <c r="AP17" s="63"/>
      <c r="AQ17" s="63"/>
      <c r="AR17" s="63"/>
      <c r="AS17" s="63"/>
      <c r="AT17" s="63"/>
      <c r="AU17" s="63"/>
      <c r="AV17" s="63"/>
      <c r="AW17" s="63"/>
      <c r="AX17" s="63"/>
      <c r="AY17" s="390"/>
    </row>
    <row r="18" spans="2:51">
      <c r="B18" s="64" t="s">
        <v>22</v>
      </c>
      <c r="C18" s="4" t="str">
        <f>IF(Kalba="EN",Data2!C43,Data2!B43)</f>
        <v>Prekių pardavimo pajamos</v>
      </c>
      <c r="D18" s="65">
        <f>F18+NPV(FDN,G18:INDEX(G18:AJ18,PAL))</f>
        <v>0</v>
      </c>
      <c r="E18" s="65">
        <f>SUMIF($F$5:$AJ$5,"&lt;="&amp;PAL,$F18:$AJ18)</f>
        <v>0</v>
      </c>
      <c r="F18" s="78">
        <v>0</v>
      </c>
      <c r="G18" s="78">
        <v>0</v>
      </c>
      <c r="H18" s="78">
        <v>0</v>
      </c>
      <c r="I18" s="78">
        <v>0</v>
      </c>
      <c r="J18" s="78">
        <v>0</v>
      </c>
      <c r="K18" s="78">
        <v>0</v>
      </c>
      <c r="L18" s="78">
        <v>0</v>
      </c>
      <c r="M18" s="78">
        <v>0</v>
      </c>
      <c r="N18" s="78">
        <v>0</v>
      </c>
      <c r="O18" s="78">
        <v>0</v>
      </c>
      <c r="P18" s="78">
        <v>0</v>
      </c>
      <c r="Q18" s="78">
        <v>0</v>
      </c>
      <c r="R18" s="78">
        <v>0</v>
      </c>
      <c r="S18" s="78">
        <v>0</v>
      </c>
      <c r="T18" s="78">
        <v>0</v>
      </c>
      <c r="U18" s="78">
        <v>0</v>
      </c>
      <c r="V18" s="78">
        <v>0</v>
      </c>
      <c r="W18" s="78">
        <v>0</v>
      </c>
      <c r="X18" s="78">
        <v>0</v>
      </c>
      <c r="Y18" s="78">
        <v>0</v>
      </c>
      <c r="Z18" s="78">
        <v>0</v>
      </c>
      <c r="AA18" s="78">
        <v>0</v>
      </c>
      <c r="AB18" s="78">
        <v>0</v>
      </c>
      <c r="AC18" s="78">
        <v>0</v>
      </c>
      <c r="AD18" s="78">
        <v>0</v>
      </c>
      <c r="AE18" s="78">
        <v>0</v>
      </c>
      <c r="AF18" s="78">
        <v>0</v>
      </c>
      <c r="AG18" s="78">
        <v>0</v>
      </c>
      <c r="AH18" s="78">
        <v>0</v>
      </c>
      <c r="AI18" s="78">
        <v>0</v>
      </c>
      <c r="AJ18" s="78">
        <v>0</v>
      </c>
      <c r="AM18" s="383">
        <f>F18+NPV(SDN,G18:INDEX(G18:AJ18,PAL))</f>
        <v>0</v>
      </c>
      <c r="AN18" s="415">
        <f>F18+NPV(SDN,G18:INDEX(G18:AJ18,PAL))</f>
        <v>0</v>
      </c>
      <c r="AO18" s="387">
        <f t="shared" si="3"/>
        <v>0</v>
      </c>
      <c r="AP18" s="59">
        <f>IF(COUNT(F18:INDEX(F18:AJ18,PAL+1))&lt;&gt;PAL+1,"Klaida",0)</f>
        <v>0</v>
      </c>
      <c r="AQ18" s="59"/>
      <c r="AR18" s="59"/>
      <c r="AS18" s="59"/>
      <c r="AT18" s="59"/>
      <c r="AU18" s="59"/>
      <c r="AV18" s="59"/>
      <c r="AW18" s="59"/>
      <c r="AX18" s="59"/>
      <c r="AY18" s="388"/>
    </row>
    <row r="19" spans="2:51">
      <c r="B19" s="64" t="s">
        <v>23</v>
      </c>
      <c r="C19" s="4" t="str">
        <f>IF(Kalba="EN",Data2!C44,Data2!B44)</f>
        <v>Paslaugų suteikimo pajamos</v>
      </c>
      <c r="D19" s="65">
        <f>F19+NPV(FDN,G19:INDEX(G19:AJ19,PAL))</f>
        <v>0</v>
      </c>
      <c r="E19" s="65">
        <f>SUMIF($F$5:$AJ$5,"&lt;="&amp;PAL,$F19:$AJ19)</f>
        <v>0</v>
      </c>
      <c r="F19" s="78">
        <v>0</v>
      </c>
      <c r="G19" s="78">
        <v>0</v>
      </c>
      <c r="H19" s="78">
        <v>0</v>
      </c>
      <c r="I19" s="78">
        <v>0</v>
      </c>
      <c r="J19" s="78">
        <v>0</v>
      </c>
      <c r="K19" s="78">
        <v>0</v>
      </c>
      <c r="L19" s="78">
        <v>0</v>
      </c>
      <c r="M19" s="78">
        <v>0</v>
      </c>
      <c r="N19" s="78">
        <v>0</v>
      </c>
      <c r="O19" s="78">
        <v>0</v>
      </c>
      <c r="P19" s="78">
        <v>0</v>
      </c>
      <c r="Q19" s="78">
        <v>0</v>
      </c>
      <c r="R19" s="78">
        <v>0</v>
      </c>
      <c r="S19" s="78">
        <v>0</v>
      </c>
      <c r="T19" s="78">
        <v>0</v>
      </c>
      <c r="U19" s="78">
        <v>0</v>
      </c>
      <c r="V19" s="78">
        <v>0</v>
      </c>
      <c r="W19" s="78">
        <v>0</v>
      </c>
      <c r="X19" s="78">
        <v>0</v>
      </c>
      <c r="Y19" s="78">
        <v>0</v>
      </c>
      <c r="Z19" s="78">
        <v>0</v>
      </c>
      <c r="AA19" s="78">
        <v>0</v>
      </c>
      <c r="AB19" s="78">
        <v>0</v>
      </c>
      <c r="AC19" s="78">
        <v>0</v>
      </c>
      <c r="AD19" s="78">
        <v>0</v>
      </c>
      <c r="AE19" s="78">
        <v>0</v>
      </c>
      <c r="AF19" s="78">
        <v>0</v>
      </c>
      <c r="AG19" s="78">
        <v>0</v>
      </c>
      <c r="AH19" s="78">
        <v>0</v>
      </c>
      <c r="AI19" s="78">
        <v>0</v>
      </c>
      <c r="AJ19" s="78">
        <v>0</v>
      </c>
      <c r="AM19" s="383">
        <f>F19+NPV(SDN,G19:INDEX(G19:AJ19,PAL))</f>
        <v>0</v>
      </c>
      <c r="AN19" s="415">
        <f>F19+NPV(SDN,G19:INDEX(G19:AJ19,PAL))</f>
        <v>0</v>
      </c>
      <c r="AO19" s="387">
        <f t="shared" si="3"/>
        <v>0</v>
      </c>
      <c r="AP19" s="59">
        <f>IF(COUNT(F19:INDEX(F19:AJ19,PAL+1))&lt;&gt;PAL+1,"Klaida",0)</f>
        <v>0</v>
      </c>
      <c r="AQ19" s="59"/>
      <c r="AR19" s="59"/>
      <c r="AS19" s="59"/>
      <c r="AT19" s="59"/>
      <c r="AU19" s="59"/>
      <c r="AV19" s="59"/>
      <c r="AW19" s="59"/>
      <c r="AX19" s="59"/>
      <c r="AY19" s="388"/>
    </row>
    <row r="20" spans="2:51">
      <c r="B20" s="64" t="s">
        <v>24</v>
      </c>
      <c r="C20" s="4" t="str">
        <f>IF(Kalba="EN",Data2!C45,Data2!B45)</f>
        <v>Finansinės ir investicinės veiklos bei kitos pajamos</v>
      </c>
      <c r="D20" s="65">
        <f>F20+NPV(FDN,G20:INDEX(G20:AJ20,PAL))</f>
        <v>0</v>
      </c>
      <c r="E20" s="65">
        <f>SUMIF($F$5:$AJ$5,"&lt;="&amp;PAL,$F20:$AJ20)</f>
        <v>0</v>
      </c>
      <c r="F20" s="78">
        <v>0</v>
      </c>
      <c r="G20" s="78">
        <v>0</v>
      </c>
      <c r="H20" s="78">
        <v>0</v>
      </c>
      <c r="I20" s="78">
        <v>0</v>
      </c>
      <c r="J20" s="78">
        <v>0</v>
      </c>
      <c r="K20" s="78">
        <v>0</v>
      </c>
      <c r="L20" s="78">
        <v>0</v>
      </c>
      <c r="M20" s="78">
        <v>0</v>
      </c>
      <c r="N20" s="78">
        <v>0</v>
      </c>
      <c r="O20" s="78">
        <v>0</v>
      </c>
      <c r="P20" s="78">
        <v>0</v>
      </c>
      <c r="Q20" s="78">
        <v>0</v>
      </c>
      <c r="R20" s="78">
        <v>0</v>
      </c>
      <c r="S20" s="78">
        <v>0</v>
      </c>
      <c r="T20" s="78">
        <v>0</v>
      </c>
      <c r="U20" s="78">
        <v>0</v>
      </c>
      <c r="V20" s="78">
        <v>0</v>
      </c>
      <c r="W20" s="78">
        <v>0</v>
      </c>
      <c r="X20" s="78">
        <v>0</v>
      </c>
      <c r="Y20" s="78">
        <v>0</v>
      </c>
      <c r="Z20" s="78">
        <v>0</v>
      </c>
      <c r="AA20" s="78">
        <v>0</v>
      </c>
      <c r="AB20" s="78">
        <v>0</v>
      </c>
      <c r="AC20" s="78">
        <v>0</v>
      </c>
      <c r="AD20" s="78">
        <v>0</v>
      </c>
      <c r="AE20" s="78">
        <v>0</v>
      </c>
      <c r="AF20" s="78">
        <v>0</v>
      </c>
      <c r="AG20" s="78">
        <v>0</v>
      </c>
      <c r="AH20" s="78">
        <v>0</v>
      </c>
      <c r="AI20" s="78">
        <v>0</v>
      </c>
      <c r="AJ20" s="78">
        <v>0</v>
      </c>
      <c r="AM20" s="383">
        <f>F20+NPV(SDN,G20:INDEX(G20:AJ20,PAL))</f>
        <v>0</v>
      </c>
      <c r="AN20" s="415">
        <f>F20+NPV(SDN,G20:INDEX(G20:AJ20,PAL))</f>
        <v>0</v>
      </c>
      <c r="AO20" s="387">
        <f t="shared" si="3"/>
        <v>0</v>
      </c>
      <c r="AP20" s="59">
        <f>IF(COUNT(F20:INDEX(F20:AJ20,PAL+1))&lt;&gt;PAL+1,"Klaida",0)</f>
        <v>0</v>
      </c>
      <c r="AQ20" s="59"/>
      <c r="AR20" s="59"/>
      <c r="AS20" s="59"/>
      <c r="AT20" s="59"/>
      <c r="AU20" s="59"/>
      <c r="AV20" s="59"/>
      <c r="AW20" s="59"/>
      <c r="AX20" s="59"/>
      <c r="AY20" s="388"/>
    </row>
    <row r="21" spans="2:51" s="61" customFormat="1">
      <c r="B21" s="5" t="s">
        <v>25</v>
      </c>
      <c r="C21" s="5" t="str">
        <f>IF(Kalba="EN",Data2!C46,Data2!B46)</f>
        <v>Veiklos ir finansinės išlaidos, iš viso</v>
      </c>
      <c r="D21" s="62">
        <f>ROUND(SUM(D22,D29),0)</f>
        <v>0</v>
      </c>
      <c r="E21" s="62">
        <f>ROUND(SUM(E22,E29),0)</f>
        <v>0</v>
      </c>
      <c r="F21" s="62">
        <f t="shared" ref="F21:AJ21" si="5">ROUND(SUM(F22,F29),0)</f>
        <v>0</v>
      </c>
      <c r="G21" s="62">
        <f t="shared" si="5"/>
        <v>0</v>
      </c>
      <c r="H21" s="62">
        <f t="shared" si="5"/>
        <v>0</v>
      </c>
      <c r="I21" s="62">
        <f t="shared" si="5"/>
        <v>0</v>
      </c>
      <c r="J21" s="62">
        <f t="shared" si="5"/>
        <v>0</v>
      </c>
      <c r="K21" s="62">
        <f t="shared" si="5"/>
        <v>0</v>
      </c>
      <c r="L21" s="62">
        <f t="shared" si="5"/>
        <v>0</v>
      </c>
      <c r="M21" s="62">
        <f t="shared" si="5"/>
        <v>0</v>
      </c>
      <c r="N21" s="62">
        <f t="shared" si="5"/>
        <v>0</v>
      </c>
      <c r="O21" s="62">
        <f t="shared" si="5"/>
        <v>0</v>
      </c>
      <c r="P21" s="62">
        <f t="shared" si="5"/>
        <v>0</v>
      </c>
      <c r="Q21" s="62">
        <f t="shared" si="5"/>
        <v>0</v>
      </c>
      <c r="R21" s="62">
        <f t="shared" si="5"/>
        <v>0</v>
      </c>
      <c r="S21" s="62">
        <f t="shared" si="5"/>
        <v>0</v>
      </c>
      <c r="T21" s="62">
        <f t="shared" si="5"/>
        <v>0</v>
      </c>
      <c r="U21" s="62">
        <f t="shared" si="5"/>
        <v>0</v>
      </c>
      <c r="V21" s="62">
        <f t="shared" si="5"/>
        <v>0</v>
      </c>
      <c r="W21" s="62">
        <f t="shared" si="5"/>
        <v>0</v>
      </c>
      <c r="X21" s="62">
        <f t="shared" si="5"/>
        <v>0</v>
      </c>
      <c r="Y21" s="62">
        <f t="shared" si="5"/>
        <v>0</v>
      </c>
      <c r="Z21" s="62">
        <f t="shared" si="5"/>
        <v>0</v>
      </c>
      <c r="AA21" s="62">
        <f t="shared" si="5"/>
        <v>0</v>
      </c>
      <c r="AB21" s="62">
        <f t="shared" si="5"/>
        <v>0</v>
      </c>
      <c r="AC21" s="62">
        <f t="shared" si="5"/>
        <v>0</v>
      </c>
      <c r="AD21" s="62">
        <f t="shared" si="5"/>
        <v>0</v>
      </c>
      <c r="AE21" s="62">
        <f t="shared" si="5"/>
        <v>0</v>
      </c>
      <c r="AF21" s="62">
        <f t="shared" si="5"/>
        <v>0</v>
      </c>
      <c r="AG21" s="62">
        <f t="shared" si="5"/>
        <v>0</v>
      </c>
      <c r="AH21" s="62">
        <f t="shared" si="5"/>
        <v>0</v>
      </c>
      <c r="AI21" s="62">
        <f t="shared" si="5"/>
        <v>0</v>
      </c>
      <c r="AJ21" s="62">
        <f t="shared" si="5"/>
        <v>0</v>
      </c>
      <c r="AM21" s="382">
        <f>ROUND(SUM(AM22,AM29),0)</f>
        <v>0</v>
      </c>
      <c r="AN21" s="382">
        <f>ROUND(SUM(AN22,AN29),0)</f>
        <v>0</v>
      </c>
      <c r="AO21" s="389"/>
      <c r="AP21" s="63"/>
      <c r="AQ21" s="63"/>
      <c r="AR21" s="63"/>
      <c r="AS21" s="63"/>
      <c r="AT21" s="63"/>
      <c r="AU21" s="63"/>
      <c r="AV21" s="63"/>
      <c r="AW21" s="63"/>
      <c r="AX21" s="63"/>
      <c r="AY21" s="390"/>
    </row>
    <row r="22" spans="2:51" s="61" customFormat="1">
      <c r="B22" s="66" t="s">
        <v>297</v>
      </c>
      <c r="C22" s="5" t="str">
        <f>IF(Kalba="EN",Data2!C47,Data2!B47)</f>
        <v>Veiklos išlaidos</v>
      </c>
      <c r="D22" s="62">
        <f>ROUND(SUM(D23:D28),0)</f>
        <v>0</v>
      </c>
      <c r="E22" s="62">
        <f>ROUND(SUM(E23:E28),0)</f>
        <v>0</v>
      </c>
      <c r="F22" s="62">
        <f t="shared" ref="F22:AJ22" si="6">ROUND(SUM(F23:F28),0)</f>
        <v>0</v>
      </c>
      <c r="G22" s="62">
        <f t="shared" si="6"/>
        <v>0</v>
      </c>
      <c r="H22" s="62">
        <f t="shared" si="6"/>
        <v>0</v>
      </c>
      <c r="I22" s="62">
        <f t="shared" si="6"/>
        <v>0</v>
      </c>
      <c r="J22" s="62">
        <f t="shared" si="6"/>
        <v>0</v>
      </c>
      <c r="K22" s="62">
        <f t="shared" si="6"/>
        <v>0</v>
      </c>
      <c r="L22" s="62">
        <f t="shared" si="6"/>
        <v>0</v>
      </c>
      <c r="M22" s="62">
        <f t="shared" si="6"/>
        <v>0</v>
      </c>
      <c r="N22" s="62">
        <f t="shared" si="6"/>
        <v>0</v>
      </c>
      <c r="O22" s="62">
        <f t="shared" si="6"/>
        <v>0</v>
      </c>
      <c r="P22" s="62">
        <f t="shared" si="6"/>
        <v>0</v>
      </c>
      <c r="Q22" s="62">
        <f t="shared" si="6"/>
        <v>0</v>
      </c>
      <c r="R22" s="62">
        <f t="shared" si="6"/>
        <v>0</v>
      </c>
      <c r="S22" s="62">
        <f t="shared" si="6"/>
        <v>0</v>
      </c>
      <c r="T22" s="62">
        <f t="shared" si="6"/>
        <v>0</v>
      </c>
      <c r="U22" s="62">
        <f t="shared" si="6"/>
        <v>0</v>
      </c>
      <c r="V22" s="62">
        <f t="shared" si="6"/>
        <v>0</v>
      </c>
      <c r="W22" s="62">
        <f t="shared" si="6"/>
        <v>0</v>
      </c>
      <c r="X22" s="62">
        <f t="shared" si="6"/>
        <v>0</v>
      </c>
      <c r="Y22" s="62">
        <f t="shared" si="6"/>
        <v>0</v>
      </c>
      <c r="Z22" s="62">
        <f t="shared" si="6"/>
        <v>0</v>
      </c>
      <c r="AA22" s="62">
        <f t="shared" si="6"/>
        <v>0</v>
      </c>
      <c r="AB22" s="62">
        <f t="shared" si="6"/>
        <v>0</v>
      </c>
      <c r="AC22" s="62">
        <f t="shared" si="6"/>
        <v>0</v>
      </c>
      <c r="AD22" s="62">
        <f t="shared" si="6"/>
        <v>0</v>
      </c>
      <c r="AE22" s="62">
        <f t="shared" si="6"/>
        <v>0</v>
      </c>
      <c r="AF22" s="62">
        <f t="shared" si="6"/>
        <v>0</v>
      </c>
      <c r="AG22" s="62">
        <f t="shared" si="6"/>
        <v>0</v>
      </c>
      <c r="AH22" s="62">
        <f t="shared" si="6"/>
        <v>0</v>
      </c>
      <c r="AI22" s="62">
        <f t="shared" si="6"/>
        <v>0</v>
      </c>
      <c r="AJ22" s="62">
        <f t="shared" si="6"/>
        <v>0</v>
      </c>
      <c r="AM22" s="382">
        <f>ROUND(SUM(AM23:AM28),0)</f>
        <v>0</v>
      </c>
      <c r="AN22" s="382">
        <f>ROUND(SUM(AN23:AN28),0)</f>
        <v>0</v>
      </c>
      <c r="AO22" s="389"/>
      <c r="AP22" s="63"/>
      <c r="AQ22" s="63"/>
      <c r="AR22" s="63"/>
      <c r="AS22" s="63"/>
      <c r="AT22" s="63"/>
      <c r="AU22" s="63"/>
      <c r="AV22" s="63"/>
      <c r="AW22" s="63"/>
      <c r="AX22" s="63"/>
      <c r="AY22" s="390"/>
    </row>
    <row r="23" spans="2:51">
      <c r="B23" s="64" t="s">
        <v>298</v>
      </c>
      <c r="C23" s="4" t="str">
        <f>IF(Kalba="EN",Data2!C48,Data2!B48)</f>
        <v>Žaliavos</v>
      </c>
      <c r="D23" s="65">
        <f>F23+NPV(FDN,G23:INDEX(G23:AJ23,PAL))</f>
        <v>0</v>
      </c>
      <c r="E23" s="65">
        <f t="shared" ref="E23:E29" si="7">SUMIF($F$5:$AJ$5,"&lt;="&amp;PAL,$F23:$AJ23)</f>
        <v>0</v>
      </c>
      <c r="F23" s="78">
        <v>0</v>
      </c>
      <c r="G23" s="78">
        <v>0</v>
      </c>
      <c r="H23" s="78">
        <v>0</v>
      </c>
      <c r="I23" s="78">
        <v>0</v>
      </c>
      <c r="J23" s="78">
        <v>0</v>
      </c>
      <c r="K23" s="78">
        <v>0</v>
      </c>
      <c r="L23" s="78">
        <v>0</v>
      </c>
      <c r="M23" s="78">
        <v>0</v>
      </c>
      <c r="N23" s="78">
        <v>0</v>
      </c>
      <c r="O23" s="78">
        <v>0</v>
      </c>
      <c r="P23" s="78">
        <v>0</v>
      </c>
      <c r="Q23" s="78">
        <v>0</v>
      </c>
      <c r="R23" s="78">
        <v>0</v>
      </c>
      <c r="S23" s="78">
        <v>0</v>
      </c>
      <c r="T23" s="78">
        <v>0</v>
      </c>
      <c r="U23" s="78">
        <v>0</v>
      </c>
      <c r="V23" s="78">
        <v>0</v>
      </c>
      <c r="W23" s="78">
        <v>0</v>
      </c>
      <c r="X23" s="78">
        <v>0</v>
      </c>
      <c r="Y23" s="78">
        <v>0</v>
      </c>
      <c r="Z23" s="78">
        <v>0</v>
      </c>
      <c r="AA23" s="78">
        <v>0</v>
      </c>
      <c r="AB23" s="78">
        <v>0</v>
      </c>
      <c r="AC23" s="78">
        <v>0</v>
      </c>
      <c r="AD23" s="78">
        <v>0</v>
      </c>
      <c r="AE23" s="78">
        <v>0</v>
      </c>
      <c r="AF23" s="78">
        <v>0</v>
      </c>
      <c r="AG23" s="78">
        <v>0</v>
      </c>
      <c r="AH23" s="78">
        <v>0</v>
      </c>
      <c r="AI23" s="78">
        <v>0</v>
      </c>
      <c r="AJ23" s="78">
        <v>0</v>
      </c>
      <c r="AM23" s="383">
        <f>F23+NPV(SDN,G23:INDEX(G23:AJ23,PAL))</f>
        <v>0</v>
      </c>
      <c r="AN23" s="415">
        <f>F23+NPV(SDN,G23:INDEX(G23:AJ23,PAL))</f>
        <v>0</v>
      </c>
      <c r="AO23" s="387">
        <f t="shared" ref="AO23:AO29" si="8">IF(COUNTIF(AP23:AY23,"Klaida")&gt;0,1,0)</f>
        <v>0</v>
      </c>
      <c r="AP23" s="59">
        <f>IF(COUNT(F23:INDEX(F23:AJ23,PAL+1))&lt;&gt;PAL+1,"Klaida",0)</f>
        <v>0</v>
      </c>
      <c r="AQ23" s="59"/>
      <c r="AR23" s="59"/>
      <c r="AS23" s="59"/>
      <c r="AT23" s="59"/>
      <c r="AU23" s="59"/>
      <c r="AV23" s="59"/>
      <c r="AW23" s="59"/>
      <c r="AX23" s="59"/>
      <c r="AY23" s="388"/>
    </row>
    <row r="24" spans="2:51">
      <c r="B24" s="64" t="s">
        <v>299</v>
      </c>
      <c r="C24" s="4" t="str">
        <f>IF(Kalba="EN",Data2!C49,Data2!B49)</f>
        <v>Darbo užmokesčio išlaidos</v>
      </c>
      <c r="D24" s="65">
        <f>F24+NPV(FDN,G24:INDEX(G24:AJ24,PAL))</f>
        <v>0</v>
      </c>
      <c r="E24" s="65">
        <f t="shared" si="7"/>
        <v>0</v>
      </c>
      <c r="F24" s="78">
        <v>0</v>
      </c>
      <c r="G24" s="78">
        <v>0</v>
      </c>
      <c r="H24" s="78">
        <v>0</v>
      </c>
      <c r="I24" s="78">
        <v>0</v>
      </c>
      <c r="J24" s="78">
        <v>0</v>
      </c>
      <c r="K24" s="78">
        <v>0</v>
      </c>
      <c r="L24" s="78">
        <v>0</v>
      </c>
      <c r="M24" s="78">
        <v>0</v>
      </c>
      <c r="N24" s="78">
        <v>0</v>
      </c>
      <c r="O24" s="78">
        <v>0</v>
      </c>
      <c r="P24" s="78">
        <v>0</v>
      </c>
      <c r="Q24" s="78">
        <v>0</v>
      </c>
      <c r="R24" s="78">
        <v>0</v>
      </c>
      <c r="S24" s="78">
        <v>0</v>
      </c>
      <c r="T24" s="78">
        <v>0</v>
      </c>
      <c r="U24" s="78">
        <v>0</v>
      </c>
      <c r="V24" s="78">
        <v>0</v>
      </c>
      <c r="W24" s="78">
        <v>0</v>
      </c>
      <c r="X24" s="78">
        <v>0</v>
      </c>
      <c r="Y24" s="78">
        <v>0</v>
      </c>
      <c r="Z24" s="78">
        <v>0</v>
      </c>
      <c r="AA24" s="78">
        <v>0</v>
      </c>
      <c r="AB24" s="78">
        <v>0</v>
      </c>
      <c r="AC24" s="78">
        <v>0</v>
      </c>
      <c r="AD24" s="78">
        <v>0</v>
      </c>
      <c r="AE24" s="78">
        <v>0</v>
      </c>
      <c r="AF24" s="78">
        <v>0</v>
      </c>
      <c r="AG24" s="78">
        <v>0</v>
      </c>
      <c r="AH24" s="78">
        <v>0</v>
      </c>
      <c r="AI24" s="78">
        <v>0</v>
      </c>
      <c r="AJ24" s="78">
        <v>0</v>
      </c>
      <c r="AM24" s="383">
        <f>F24+NPV(SDN,G24:INDEX(G24:AJ24,PAL))</f>
        <v>0</v>
      </c>
      <c r="AN24" s="415">
        <f>F24+NPV(SDN,G24:INDEX(G24:AJ24,PAL))</f>
        <v>0</v>
      </c>
      <c r="AO24" s="387">
        <f t="shared" si="8"/>
        <v>0</v>
      </c>
      <c r="AP24" s="59">
        <f>IF(COUNT(F24:INDEX(F24:AJ24,PAL+1))&lt;&gt;PAL+1,"Klaida",0)</f>
        <v>0</v>
      </c>
      <c r="AQ24" s="59"/>
      <c r="AR24" s="59"/>
      <c r="AS24" s="59"/>
      <c r="AT24" s="59"/>
      <c r="AU24" s="59"/>
      <c r="AV24" s="59"/>
      <c r="AW24" s="59"/>
      <c r="AX24" s="59"/>
      <c r="AY24" s="388"/>
    </row>
    <row r="25" spans="2:51">
      <c r="B25" s="64" t="s">
        <v>300</v>
      </c>
      <c r="C25" s="4" t="str">
        <f>IF(Kalba="EN",Data2!C50,Data2!B50)</f>
        <v>Elektros energijos išlaidos</v>
      </c>
      <c r="D25" s="65">
        <f>F25+NPV(FDN,G25:INDEX(G25:AJ25,PAL))</f>
        <v>0</v>
      </c>
      <c r="E25" s="65">
        <f t="shared" si="7"/>
        <v>0</v>
      </c>
      <c r="F25" s="78">
        <v>0</v>
      </c>
      <c r="G25" s="78">
        <v>0</v>
      </c>
      <c r="H25" s="78">
        <v>0</v>
      </c>
      <c r="I25" s="78">
        <v>0</v>
      </c>
      <c r="J25" s="78">
        <v>0</v>
      </c>
      <c r="K25" s="78">
        <v>0</v>
      </c>
      <c r="L25" s="78">
        <v>0</v>
      </c>
      <c r="M25" s="78">
        <v>0</v>
      </c>
      <c r="N25" s="78">
        <v>0</v>
      </c>
      <c r="O25" s="78">
        <v>0</v>
      </c>
      <c r="P25" s="78">
        <v>0</v>
      </c>
      <c r="Q25" s="78">
        <v>0</v>
      </c>
      <c r="R25" s="78">
        <v>0</v>
      </c>
      <c r="S25" s="78">
        <v>0</v>
      </c>
      <c r="T25" s="78">
        <v>0</v>
      </c>
      <c r="U25" s="78">
        <v>0</v>
      </c>
      <c r="V25" s="78">
        <v>0</v>
      </c>
      <c r="W25" s="78">
        <v>0</v>
      </c>
      <c r="X25" s="78">
        <v>0</v>
      </c>
      <c r="Y25" s="78">
        <v>0</v>
      </c>
      <c r="Z25" s="78">
        <v>0</v>
      </c>
      <c r="AA25" s="78">
        <v>0</v>
      </c>
      <c r="AB25" s="78">
        <v>0</v>
      </c>
      <c r="AC25" s="78">
        <v>0</v>
      </c>
      <c r="AD25" s="78">
        <v>0</v>
      </c>
      <c r="AE25" s="78">
        <v>0</v>
      </c>
      <c r="AF25" s="78">
        <v>0</v>
      </c>
      <c r="AG25" s="78">
        <v>0</v>
      </c>
      <c r="AH25" s="78">
        <v>0</v>
      </c>
      <c r="AI25" s="78">
        <v>0</v>
      </c>
      <c r="AJ25" s="78">
        <v>0</v>
      </c>
      <c r="AM25" s="383">
        <f>F25+NPV(SDN,G25:INDEX(G25:AJ25,PAL))</f>
        <v>0</v>
      </c>
      <c r="AN25" s="415">
        <f>F25+NPV(SDN,G25:INDEX(G25:AJ25,PAL))</f>
        <v>0</v>
      </c>
      <c r="AO25" s="387">
        <f t="shared" si="8"/>
        <v>0</v>
      </c>
      <c r="AP25" s="59">
        <f>IF(COUNT(F25:INDEX(F25:AJ25,PAL+1))&lt;&gt;PAL+1,"Klaida",0)</f>
        <v>0</v>
      </c>
      <c r="AQ25" s="59"/>
      <c r="AR25" s="59"/>
      <c r="AS25" s="59"/>
      <c r="AT25" s="59"/>
      <c r="AU25" s="59"/>
      <c r="AV25" s="59"/>
      <c r="AW25" s="59"/>
      <c r="AX25" s="59"/>
      <c r="AY25" s="388"/>
    </row>
    <row r="26" spans="2:51">
      <c r="B26" s="64" t="s">
        <v>301</v>
      </c>
      <c r="C26" s="4" t="str">
        <f>IF(Kalba="EN",Data2!C51,Data2!B51)</f>
        <v>Šildymo (išskyrus elektrą) išlaidos</v>
      </c>
      <c r="D26" s="65">
        <f>F26+NPV(FDN,G26:INDEX(G26:AJ26,PAL))</f>
        <v>0</v>
      </c>
      <c r="E26" s="65">
        <f t="shared" si="7"/>
        <v>0</v>
      </c>
      <c r="F26" s="78">
        <v>0</v>
      </c>
      <c r="G26" s="78">
        <v>0</v>
      </c>
      <c r="H26" s="78">
        <v>0</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c r="AI26" s="78">
        <v>0</v>
      </c>
      <c r="AJ26" s="78">
        <v>0</v>
      </c>
      <c r="AM26" s="383">
        <f>F26+NPV(SDN,G26:INDEX(G26:AJ26,PAL))</f>
        <v>0</v>
      </c>
      <c r="AN26" s="415">
        <f>F26+NPV(SDN,G26:INDEX(G26:AJ26,PAL))</f>
        <v>0</v>
      </c>
      <c r="AO26" s="387">
        <f t="shared" si="8"/>
        <v>0</v>
      </c>
      <c r="AP26" s="59">
        <f>IF(COUNT(F26:INDEX(F26:AJ26,PAL+1))&lt;&gt;PAL+1,"Klaida",0)</f>
        <v>0</v>
      </c>
      <c r="AQ26" s="59"/>
      <c r="AR26" s="59"/>
      <c r="AS26" s="59"/>
      <c r="AT26" s="59"/>
      <c r="AU26" s="59"/>
      <c r="AV26" s="59"/>
      <c r="AW26" s="59"/>
      <c r="AX26" s="59"/>
      <c r="AY26" s="388"/>
    </row>
    <row r="27" spans="2:51">
      <c r="B27" s="64" t="s">
        <v>303</v>
      </c>
      <c r="C27" s="4" t="str">
        <f>IF(Kalba="EN",Data2!C52,Data2!B52)</f>
        <v>Infrastruktūros būklės palaikymo išlaidos</v>
      </c>
      <c r="D27" s="65">
        <f>F27+NPV(FDN,G27:INDEX(G27:AJ27,PAL))</f>
        <v>0</v>
      </c>
      <c r="E27" s="65">
        <f t="shared" si="7"/>
        <v>0</v>
      </c>
      <c r="F27" s="78">
        <v>0</v>
      </c>
      <c r="G27" s="78">
        <v>0</v>
      </c>
      <c r="H27" s="78">
        <v>0</v>
      </c>
      <c r="I27" s="78">
        <v>0</v>
      </c>
      <c r="J27" s="78">
        <v>0</v>
      </c>
      <c r="K27" s="78">
        <v>0</v>
      </c>
      <c r="L27" s="78">
        <v>0</v>
      </c>
      <c r="M27" s="78">
        <v>0</v>
      </c>
      <c r="N27" s="78">
        <v>0</v>
      </c>
      <c r="O27" s="78">
        <v>0</v>
      </c>
      <c r="P27" s="78">
        <v>0</v>
      </c>
      <c r="Q27" s="78">
        <v>0</v>
      </c>
      <c r="R27" s="78">
        <v>0</v>
      </c>
      <c r="S27" s="78">
        <v>0</v>
      </c>
      <c r="T27" s="78">
        <v>0</v>
      </c>
      <c r="U27" s="78">
        <v>0</v>
      </c>
      <c r="V27" s="78">
        <v>0</v>
      </c>
      <c r="W27" s="78">
        <v>0</v>
      </c>
      <c r="X27" s="78">
        <v>0</v>
      </c>
      <c r="Y27" s="78">
        <v>0</v>
      </c>
      <c r="Z27" s="78">
        <v>0</v>
      </c>
      <c r="AA27" s="78">
        <v>0</v>
      </c>
      <c r="AB27" s="78">
        <v>0</v>
      </c>
      <c r="AC27" s="78">
        <v>0</v>
      </c>
      <c r="AD27" s="78">
        <v>0</v>
      </c>
      <c r="AE27" s="78">
        <v>0</v>
      </c>
      <c r="AF27" s="78">
        <v>0</v>
      </c>
      <c r="AG27" s="78">
        <v>0</v>
      </c>
      <c r="AH27" s="78">
        <v>0</v>
      </c>
      <c r="AI27" s="78">
        <v>0</v>
      </c>
      <c r="AJ27" s="78">
        <v>0</v>
      </c>
      <c r="AM27" s="383">
        <f>F27+NPV(SDN,G27:INDEX(G27:AJ27,PAL))</f>
        <v>0</v>
      </c>
      <c r="AN27" s="415">
        <f>F27+NPV(SDN,G27:INDEX(G27:AJ27,PAL))</f>
        <v>0</v>
      </c>
      <c r="AO27" s="387">
        <f t="shared" si="8"/>
        <v>0</v>
      </c>
      <c r="AP27" s="59">
        <f>IF(COUNT(F27:INDEX(F27:AJ27,PAL+1))&lt;&gt;PAL+1,"Klaida",0)</f>
        <v>0</v>
      </c>
      <c r="AQ27" s="59"/>
      <c r="AR27" s="59"/>
      <c r="AS27" s="59"/>
      <c r="AT27" s="59"/>
      <c r="AU27" s="59"/>
      <c r="AV27" s="59"/>
      <c r="AW27" s="59"/>
      <c r="AX27" s="59"/>
      <c r="AY27" s="388"/>
    </row>
    <row r="28" spans="2:51">
      <c r="B28" s="64" t="s">
        <v>304</v>
      </c>
      <c r="C28" s="4" t="str">
        <f>IF(Kalba="EN",Data2!C53,Data2!B53)</f>
        <v>Kitos išlaidos</v>
      </c>
      <c r="D28" s="65">
        <f>F28+NPV(FDN,G28:INDEX(G28:AJ28,PAL))</f>
        <v>0</v>
      </c>
      <c r="E28" s="65">
        <f t="shared" si="7"/>
        <v>0</v>
      </c>
      <c r="F28" s="78">
        <v>0</v>
      </c>
      <c r="G28" s="78">
        <v>0</v>
      </c>
      <c r="H28" s="78">
        <v>0</v>
      </c>
      <c r="I28" s="78">
        <v>0</v>
      </c>
      <c r="J28" s="78">
        <v>0</v>
      </c>
      <c r="K28" s="78">
        <v>0</v>
      </c>
      <c r="L28" s="78">
        <v>0</v>
      </c>
      <c r="M28" s="78">
        <v>0</v>
      </c>
      <c r="N28" s="78">
        <v>0</v>
      </c>
      <c r="O28" s="78">
        <v>0</v>
      </c>
      <c r="P28" s="78">
        <v>0</v>
      </c>
      <c r="Q28" s="78">
        <v>0</v>
      </c>
      <c r="R28" s="78">
        <v>0</v>
      </c>
      <c r="S28" s="78">
        <v>0</v>
      </c>
      <c r="T28" s="78">
        <v>0</v>
      </c>
      <c r="U28" s="78">
        <v>0</v>
      </c>
      <c r="V28" s="78">
        <v>0</v>
      </c>
      <c r="W28" s="78">
        <v>0</v>
      </c>
      <c r="X28" s="78">
        <v>0</v>
      </c>
      <c r="Y28" s="78">
        <v>0</v>
      </c>
      <c r="Z28" s="78">
        <v>0</v>
      </c>
      <c r="AA28" s="78">
        <v>0</v>
      </c>
      <c r="AB28" s="78">
        <v>0</v>
      </c>
      <c r="AC28" s="78">
        <v>0</v>
      </c>
      <c r="AD28" s="78">
        <v>0</v>
      </c>
      <c r="AE28" s="78">
        <v>0</v>
      </c>
      <c r="AF28" s="78">
        <v>0</v>
      </c>
      <c r="AG28" s="78">
        <v>0</v>
      </c>
      <c r="AH28" s="78">
        <v>0</v>
      </c>
      <c r="AI28" s="78">
        <v>0</v>
      </c>
      <c r="AJ28" s="78">
        <v>0</v>
      </c>
      <c r="AM28" s="383">
        <f>F28+NPV(SDN,G28:INDEX(G28:AJ28,PAL))</f>
        <v>0</v>
      </c>
      <c r="AN28" s="415">
        <f>F28+NPV(SDN,G28:INDEX(G28:AJ28,PAL))</f>
        <v>0</v>
      </c>
      <c r="AO28" s="387">
        <f t="shared" si="8"/>
        <v>0</v>
      </c>
      <c r="AP28" s="59">
        <f>IF(COUNT(F28:INDEX(F28:AJ28,PAL+1))&lt;&gt;PAL+1,"Klaida",0)</f>
        <v>0</v>
      </c>
      <c r="AQ28" s="59"/>
      <c r="AR28" s="59"/>
      <c r="AS28" s="59"/>
      <c r="AT28" s="59"/>
      <c r="AU28" s="59"/>
      <c r="AV28" s="59"/>
      <c r="AW28" s="59"/>
      <c r="AX28" s="59"/>
      <c r="AY28" s="388"/>
    </row>
    <row r="29" spans="2:51">
      <c r="B29" s="64" t="s">
        <v>305</v>
      </c>
      <c r="C29" s="4" t="str">
        <f>IF(Kalba="EN",Data2!C54,Data2!B54)</f>
        <v>Gautų paskolų (G.3.1.) palūkanos</v>
      </c>
      <c r="D29" s="65">
        <f>F29+NPV(FDN,G29:INDEX(G29:AJ29,PAL))</f>
        <v>0</v>
      </c>
      <c r="E29" s="65">
        <f t="shared" si="7"/>
        <v>0</v>
      </c>
      <c r="F29" s="78">
        <v>0</v>
      </c>
      <c r="G29" s="78">
        <v>0</v>
      </c>
      <c r="H29" s="78">
        <v>0</v>
      </c>
      <c r="I29" s="78">
        <v>0</v>
      </c>
      <c r="J29" s="78">
        <v>0</v>
      </c>
      <c r="K29" s="78">
        <v>0</v>
      </c>
      <c r="L29" s="78">
        <v>0</v>
      </c>
      <c r="M29" s="78">
        <v>0</v>
      </c>
      <c r="N29" s="78">
        <v>0</v>
      </c>
      <c r="O29" s="78">
        <v>0</v>
      </c>
      <c r="P29" s="78">
        <v>0</v>
      </c>
      <c r="Q29" s="78">
        <v>0</v>
      </c>
      <c r="R29" s="78">
        <v>0</v>
      </c>
      <c r="S29" s="78">
        <v>0</v>
      </c>
      <c r="T29" s="78">
        <v>0</v>
      </c>
      <c r="U29" s="78">
        <v>0</v>
      </c>
      <c r="V29" s="78">
        <v>0</v>
      </c>
      <c r="W29" s="78">
        <v>0</v>
      </c>
      <c r="X29" s="78">
        <v>0</v>
      </c>
      <c r="Y29" s="78">
        <v>0</v>
      </c>
      <c r="Z29" s="78">
        <v>0</v>
      </c>
      <c r="AA29" s="78">
        <v>0</v>
      </c>
      <c r="AB29" s="78">
        <v>0</v>
      </c>
      <c r="AC29" s="78">
        <v>0</v>
      </c>
      <c r="AD29" s="78">
        <v>0</v>
      </c>
      <c r="AE29" s="78">
        <v>0</v>
      </c>
      <c r="AF29" s="78">
        <v>0</v>
      </c>
      <c r="AG29" s="78">
        <v>0</v>
      </c>
      <c r="AH29" s="78">
        <v>0</v>
      </c>
      <c r="AI29" s="78">
        <v>0</v>
      </c>
      <c r="AJ29" s="78">
        <v>0</v>
      </c>
      <c r="AM29" s="383">
        <f>F29+NPV(SDN,G29:INDEX(G29:AJ29,PAL))</f>
        <v>0</v>
      </c>
      <c r="AN29" s="415">
        <f>F29+NPV(SDN,G29:INDEX(G29:AJ29,PAL))</f>
        <v>0</v>
      </c>
      <c r="AO29" s="387">
        <f t="shared" si="8"/>
        <v>0</v>
      </c>
      <c r="AP29" s="59">
        <f>IF(COUNT(F29:INDEX(F29:AJ29,PAL+1))&lt;&gt;PAL+1,"Klaida",0)</f>
        <v>0</v>
      </c>
      <c r="AQ29" s="59"/>
      <c r="AR29" s="59"/>
      <c r="AS29" s="59"/>
      <c r="AT29" s="59"/>
      <c r="AU29" s="59"/>
      <c r="AV29" s="59"/>
      <c r="AW29" s="59"/>
      <c r="AX29" s="59"/>
      <c r="AY29" s="388"/>
    </row>
    <row r="30" spans="2:51" s="61" customFormat="1" ht="25.5">
      <c r="B30" s="5" t="s">
        <v>26</v>
      </c>
      <c r="C30" s="5" t="str">
        <f>IF(Kalba="EN",Data2!C55,Data2!B55)</f>
        <v>Mokesčiai (+ neigiama įtaka; - teigiama įtaka biudžeto lėšų srautams)</v>
      </c>
      <c r="D30" s="62">
        <f>ROUND(D31-SUM(D32:D33),0)</f>
        <v>0</v>
      </c>
      <c r="E30" s="62">
        <f>ROUND(E31-SUM(E32:E33),0)</f>
        <v>0</v>
      </c>
      <c r="F30" s="62">
        <f>ROUND(F31-SUM(F32:F33),0)</f>
        <v>0</v>
      </c>
      <c r="G30" s="62">
        <f t="shared" ref="G30:AJ30" si="9">ROUND(G31-SUM(G32:G33),0)</f>
        <v>0</v>
      </c>
      <c r="H30" s="62">
        <f t="shared" si="9"/>
        <v>0</v>
      </c>
      <c r="I30" s="62">
        <f t="shared" si="9"/>
        <v>0</v>
      </c>
      <c r="J30" s="62">
        <f t="shared" si="9"/>
        <v>0</v>
      </c>
      <c r="K30" s="62">
        <f t="shared" si="9"/>
        <v>0</v>
      </c>
      <c r="L30" s="62">
        <f t="shared" si="9"/>
        <v>0</v>
      </c>
      <c r="M30" s="62">
        <f t="shared" si="9"/>
        <v>0</v>
      </c>
      <c r="N30" s="62">
        <f t="shared" si="9"/>
        <v>0</v>
      </c>
      <c r="O30" s="62">
        <f t="shared" si="9"/>
        <v>0</v>
      </c>
      <c r="P30" s="62">
        <f t="shared" si="9"/>
        <v>0</v>
      </c>
      <c r="Q30" s="62">
        <f t="shared" si="9"/>
        <v>0</v>
      </c>
      <c r="R30" s="62">
        <f t="shared" si="9"/>
        <v>0</v>
      </c>
      <c r="S30" s="62">
        <f t="shared" si="9"/>
        <v>0</v>
      </c>
      <c r="T30" s="62">
        <f t="shared" si="9"/>
        <v>0</v>
      </c>
      <c r="U30" s="62">
        <f t="shared" si="9"/>
        <v>0</v>
      </c>
      <c r="V30" s="62">
        <f t="shared" si="9"/>
        <v>0</v>
      </c>
      <c r="W30" s="62">
        <f t="shared" si="9"/>
        <v>0</v>
      </c>
      <c r="X30" s="62">
        <f t="shared" si="9"/>
        <v>0</v>
      </c>
      <c r="Y30" s="62">
        <f t="shared" si="9"/>
        <v>0</v>
      </c>
      <c r="Z30" s="62">
        <f t="shared" si="9"/>
        <v>0</v>
      </c>
      <c r="AA30" s="62">
        <f t="shared" si="9"/>
        <v>0</v>
      </c>
      <c r="AB30" s="62">
        <f t="shared" si="9"/>
        <v>0</v>
      </c>
      <c r="AC30" s="62">
        <f t="shared" si="9"/>
        <v>0</v>
      </c>
      <c r="AD30" s="62">
        <f t="shared" si="9"/>
        <v>0</v>
      </c>
      <c r="AE30" s="62">
        <f t="shared" si="9"/>
        <v>0</v>
      </c>
      <c r="AF30" s="62">
        <f t="shared" si="9"/>
        <v>0</v>
      </c>
      <c r="AG30" s="62">
        <f t="shared" si="9"/>
        <v>0</v>
      </c>
      <c r="AH30" s="62">
        <f t="shared" si="9"/>
        <v>0</v>
      </c>
      <c r="AI30" s="62">
        <f t="shared" si="9"/>
        <v>0</v>
      </c>
      <c r="AJ30" s="62">
        <f t="shared" si="9"/>
        <v>0</v>
      </c>
      <c r="AM30" s="382">
        <f>ROUND(AM31-SUM(AM32:AM33),0)</f>
        <v>0</v>
      </c>
      <c r="AN30" s="382">
        <f>ROUND(AN31-SUM(AN32:AN33),0)</f>
        <v>0</v>
      </c>
      <c r="AO30" s="389"/>
      <c r="AP30" s="63"/>
      <c r="AQ30" s="63"/>
      <c r="AR30" s="63"/>
      <c r="AS30" s="63"/>
      <c r="AT30" s="63"/>
      <c r="AU30" s="63"/>
      <c r="AV30" s="63"/>
      <c r="AW30" s="63"/>
      <c r="AX30" s="63"/>
      <c r="AY30" s="390"/>
    </row>
    <row r="31" spans="2:51">
      <c r="B31" s="64" t="s">
        <v>307</v>
      </c>
      <c r="C31" s="4" t="str">
        <f>IF(Kalba="EN",Data2!C56,Data2!B56)</f>
        <v>Bendra importo/pirkimo PVM suma</v>
      </c>
      <c r="D31" s="65">
        <f>F31+NPV(FDN,G31:INDEX(G31:AJ31,PAL))</f>
        <v>0</v>
      </c>
      <c r="E31" s="65">
        <f>SUMIF($F$5:$AJ$5,"&lt;="&amp;PAL,$F31:$AJ31)</f>
        <v>0</v>
      </c>
      <c r="F31" s="65">
        <f t="shared" ref="F31:AJ31" si="10">IF(pvm_susigrazinimas="Taip",0,SUMPRODUCT(F8:F15,Pirkimo_PVM)+SUMPRODUCT(F23:F28,Pirkimo_PVM_II))</f>
        <v>0</v>
      </c>
      <c r="G31" s="65">
        <f t="shared" si="10"/>
        <v>0</v>
      </c>
      <c r="H31" s="65">
        <f t="shared" si="10"/>
        <v>0</v>
      </c>
      <c r="I31" s="65">
        <f t="shared" si="10"/>
        <v>0</v>
      </c>
      <c r="J31" s="65">
        <f t="shared" si="10"/>
        <v>0</v>
      </c>
      <c r="K31" s="65">
        <f t="shared" si="10"/>
        <v>0</v>
      </c>
      <c r="L31" s="65">
        <f t="shared" si="10"/>
        <v>0</v>
      </c>
      <c r="M31" s="65">
        <f t="shared" si="10"/>
        <v>0</v>
      </c>
      <c r="N31" s="65">
        <f t="shared" si="10"/>
        <v>0</v>
      </c>
      <c r="O31" s="65">
        <f t="shared" si="10"/>
        <v>0</v>
      </c>
      <c r="P31" s="65">
        <f t="shared" si="10"/>
        <v>0</v>
      </c>
      <c r="Q31" s="65">
        <f t="shared" si="10"/>
        <v>0</v>
      </c>
      <c r="R31" s="65">
        <f t="shared" si="10"/>
        <v>0</v>
      </c>
      <c r="S31" s="65">
        <f t="shared" si="10"/>
        <v>0</v>
      </c>
      <c r="T31" s="65">
        <f t="shared" si="10"/>
        <v>0</v>
      </c>
      <c r="U31" s="65">
        <f t="shared" si="10"/>
        <v>0</v>
      </c>
      <c r="V31" s="65">
        <f t="shared" si="10"/>
        <v>0</v>
      </c>
      <c r="W31" s="65">
        <f t="shared" si="10"/>
        <v>0</v>
      </c>
      <c r="X31" s="65">
        <f t="shared" si="10"/>
        <v>0</v>
      </c>
      <c r="Y31" s="65">
        <f t="shared" si="10"/>
        <v>0</v>
      </c>
      <c r="Z31" s="65">
        <f t="shared" si="10"/>
        <v>0</v>
      </c>
      <c r="AA31" s="65">
        <f t="shared" si="10"/>
        <v>0</v>
      </c>
      <c r="AB31" s="65">
        <f t="shared" si="10"/>
        <v>0</v>
      </c>
      <c r="AC31" s="65">
        <f t="shared" si="10"/>
        <v>0</v>
      </c>
      <c r="AD31" s="65">
        <f t="shared" si="10"/>
        <v>0</v>
      </c>
      <c r="AE31" s="65">
        <f t="shared" si="10"/>
        <v>0</v>
      </c>
      <c r="AF31" s="65">
        <f t="shared" si="10"/>
        <v>0</v>
      </c>
      <c r="AG31" s="65">
        <f t="shared" si="10"/>
        <v>0</v>
      </c>
      <c r="AH31" s="65">
        <f t="shared" si="10"/>
        <v>0</v>
      </c>
      <c r="AI31" s="65">
        <f t="shared" si="10"/>
        <v>0</v>
      </c>
      <c r="AJ31" s="65">
        <f t="shared" si="10"/>
        <v>0</v>
      </c>
      <c r="AM31" s="383">
        <f>F31+NPV(SDN,G31:INDEX(G31:AJ31,PAL))</f>
        <v>0</v>
      </c>
      <c r="AN31" s="415">
        <f>F31+NPV(SDN,G31:INDEX(G31:AJ31,PAL))</f>
        <v>0</v>
      </c>
      <c r="AO31" s="387"/>
      <c r="AP31" s="59"/>
      <c r="AQ31" s="59"/>
      <c r="AR31" s="59"/>
      <c r="AS31" s="59"/>
      <c r="AT31" s="59"/>
      <c r="AU31" s="59"/>
      <c r="AV31" s="59"/>
      <c r="AW31" s="59"/>
      <c r="AX31" s="59"/>
      <c r="AY31" s="388"/>
    </row>
    <row r="32" spans="2:51">
      <c r="B32" s="64" t="s">
        <v>309</v>
      </c>
      <c r="C32" s="4" t="str">
        <f>IF(Kalba="EN",Data2!C57,Data2!B57)</f>
        <v>Bendra pardavimo PVM suma</v>
      </c>
      <c r="D32" s="65">
        <f>F32+NPV(FDN,G32:INDEX(G32:AJ32,PAL))</f>
        <v>0</v>
      </c>
      <c r="E32" s="65">
        <f>SUMIF($F$5:$AJ$5,"&lt;="&amp;PAL,$F32:$AJ32)</f>
        <v>0</v>
      </c>
      <c r="F32" s="65">
        <f t="shared" ref="F32:AJ32" si="11">IF(pvm_susigrazinimas="Taip",0,SUMPRODUCT(F18:F19,Pardavimo_PVM))</f>
        <v>0</v>
      </c>
      <c r="G32" s="65">
        <f t="shared" si="11"/>
        <v>0</v>
      </c>
      <c r="H32" s="65">
        <f t="shared" si="11"/>
        <v>0</v>
      </c>
      <c r="I32" s="65">
        <f t="shared" si="11"/>
        <v>0</v>
      </c>
      <c r="J32" s="65">
        <f t="shared" si="11"/>
        <v>0</v>
      </c>
      <c r="K32" s="65">
        <f t="shared" si="11"/>
        <v>0</v>
      </c>
      <c r="L32" s="65">
        <f t="shared" si="11"/>
        <v>0</v>
      </c>
      <c r="M32" s="65">
        <f t="shared" si="11"/>
        <v>0</v>
      </c>
      <c r="N32" s="65">
        <f t="shared" si="11"/>
        <v>0</v>
      </c>
      <c r="O32" s="65">
        <f t="shared" si="11"/>
        <v>0</v>
      </c>
      <c r="P32" s="65">
        <f t="shared" si="11"/>
        <v>0</v>
      </c>
      <c r="Q32" s="65">
        <f t="shared" si="11"/>
        <v>0</v>
      </c>
      <c r="R32" s="65">
        <f t="shared" si="11"/>
        <v>0</v>
      </c>
      <c r="S32" s="65">
        <f t="shared" si="11"/>
        <v>0</v>
      </c>
      <c r="T32" s="65">
        <f t="shared" si="11"/>
        <v>0</v>
      </c>
      <c r="U32" s="65">
        <f t="shared" si="11"/>
        <v>0</v>
      </c>
      <c r="V32" s="65">
        <f t="shared" si="11"/>
        <v>0</v>
      </c>
      <c r="W32" s="65">
        <f t="shared" si="11"/>
        <v>0</v>
      </c>
      <c r="X32" s="65">
        <f t="shared" si="11"/>
        <v>0</v>
      </c>
      <c r="Y32" s="65">
        <f t="shared" si="11"/>
        <v>0</v>
      </c>
      <c r="Z32" s="65">
        <f t="shared" si="11"/>
        <v>0</v>
      </c>
      <c r="AA32" s="65">
        <f t="shared" si="11"/>
        <v>0</v>
      </c>
      <c r="AB32" s="65">
        <f t="shared" si="11"/>
        <v>0</v>
      </c>
      <c r="AC32" s="65">
        <f t="shared" si="11"/>
        <v>0</v>
      </c>
      <c r="AD32" s="65">
        <f t="shared" si="11"/>
        <v>0</v>
      </c>
      <c r="AE32" s="65">
        <f t="shared" si="11"/>
        <v>0</v>
      </c>
      <c r="AF32" s="65">
        <f t="shared" si="11"/>
        <v>0</v>
      </c>
      <c r="AG32" s="65">
        <f t="shared" si="11"/>
        <v>0</v>
      </c>
      <c r="AH32" s="65">
        <f t="shared" si="11"/>
        <v>0</v>
      </c>
      <c r="AI32" s="65">
        <f t="shared" si="11"/>
        <v>0</v>
      </c>
      <c r="AJ32" s="65">
        <f t="shared" si="11"/>
        <v>0</v>
      </c>
      <c r="AM32" s="383">
        <f>F32+NPV(SDN,G32:INDEX(G32:AJ32,PAL))</f>
        <v>0</v>
      </c>
      <c r="AN32" s="415">
        <f>F32+NPV(SDN,G32:INDEX(G32:AJ32,PAL))</f>
        <v>0</v>
      </c>
      <c r="AO32" s="387"/>
      <c r="AP32" s="59"/>
      <c r="AQ32" s="59"/>
      <c r="AR32" s="59"/>
      <c r="AS32" s="59"/>
      <c r="AT32" s="59"/>
      <c r="AU32" s="59"/>
      <c r="AV32" s="59"/>
      <c r="AW32" s="59"/>
      <c r="AX32" s="59"/>
      <c r="AY32" s="388"/>
    </row>
    <row r="33" spans="2:51">
      <c r="B33" s="64" t="s">
        <v>311</v>
      </c>
      <c r="C33" s="4" t="str">
        <f>IF(Kalba="EN",Data2!C58,Data2!B58)</f>
        <v>Bendra kitų mokėtinų netiesioginių mokesčių suma</v>
      </c>
      <c r="D33" s="65">
        <f>F33+NPV(FDN,G33:INDEX(G33:AJ33,PAL))</f>
        <v>0</v>
      </c>
      <c r="E33" s="65">
        <f>SUMIF($F$5:$AJ$5,"&lt;="&amp;PAL,$F33:$AJ33)</f>
        <v>0</v>
      </c>
      <c r="F33" s="78">
        <v>0</v>
      </c>
      <c r="G33" s="78">
        <v>0</v>
      </c>
      <c r="H33" s="78">
        <v>0</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c r="AA33" s="78">
        <v>0</v>
      </c>
      <c r="AB33" s="78">
        <v>0</v>
      </c>
      <c r="AC33" s="78">
        <v>0</v>
      </c>
      <c r="AD33" s="78">
        <v>0</v>
      </c>
      <c r="AE33" s="78">
        <v>0</v>
      </c>
      <c r="AF33" s="78">
        <v>0</v>
      </c>
      <c r="AG33" s="78">
        <v>0</v>
      </c>
      <c r="AH33" s="78">
        <v>0</v>
      </c>
      <c r="AI33" s="78">
        <v>0</v>
      </c>
      <c r="AJ33" s="78">
        <v>0</v>
      </c>
      <c r="AM33" s="383">
        <f>F33+NPV(SDN,G33:INDEX(G33:AJ33,PAL))</f>
        <v>0</v>
      </c>
      <c r="AN33" s="415">
        <f>F33+NPV(SDN,G33:INDEX(G33:AJ33,PAL))</f>
        <v>0</v>
      </c>
      <c r="AO33" s="387">
        <f>IF(COUNTIF(AP33:AY33,"Klaida")&gt;0,1,0)</f>
        <v>0</v>
      </c>
      <c r="AP33" s="59">
        <f>IF(COUNT(F33:INDEX(F33:AJ33,PAL+1))&lt;&gt;PAL+1,"Klaida",0)</f>
        <v>0</v>
      </c>
      <c r="AQ33" s="59"/>
      <c r="AR33" s="59"/>
      <c r="AS33" s="59"/>
      <c r="AT33" s="59"/>
      <c r="AU33" s="59"/>
      <c r="AV33" s="59"/>
      <c r="AW33" s="59"/>
      <c r="AX33" s="59"/>
      <c r="AY33" s="388"/>
    </row>
    <row r="34" spans="2:51" s="61" customFormat="1">
      <c r="B34" s="5" t="s">
        <v>28</v>
      </c>
      <c r="C34" s="5" t="str">
        <f>IF(Kalba="EN",Data2!C59,Data2!B59)</f>
        <v>Grynosios pajamos</v>
      </c>
      <c r="D34" s="62">
        <f>ROUND(SUM(D17)-SUM(D15,D22),0)</f>
        <v>0</v>
      </c>
      <c r="E34" s="62">
        <f t="shared" ref="E34:AJ34" si="12">ROUND(SUM(E17)-SUM(E15,E22),0)</f>
        <v>0</v>
      </c>
      <c r="F34" s="62">
        <f t="shared" si="12"/>
        <v>0</v>
      </c>
      <c r="G34" s="62">
        <f t="shared" si="12"/>
        <v>0</v>
      </c>
      <c r="H34" s="62">
        <f t="shared" si="12"/>
        <v>0</v>
      </c>
      <c r="I34" s="62">
        <f t="shared" si="12"/>
        <v>0</v>
      </c>
      <c r="J34" s="62">
        <f t="shared" si="12"/>
        <v>0</v>
      </c>
      <c r="K34" s="62">
        <f t="shared" si="12"/>
        <v>0</v>
      </c>
      <c r="L34" s="62">
        <f t="shared" si="12"/>
        <v>0</v>
      </c>
      <c r="M34" s="62">
        <f t="shared" si="12"/>
        <v>0</v>
      </c>
      <c r="N34" s="62">
        <f t="shared" si="12"/>
        <v>0</v>
      </c>
      <c r="O34" s="62">
        <f t="shared" si="12"/>
        <v>0</v>
      </c>
      <c r="P34" s="62">
        <f t="shared" si="12"/>
        <v>0</v>
      </c>
      <c r="Q34" s="62">
        <f t="shared" si="12"/>
        <v>0</v>
      </c>
      <c r="R34" s="62">
        <f t="shared" si="12"/>
        <v>0</v>
      </c>
      <c r="S34" s="62">
        <f t="shared" si="12"/>
        <v>0</v>
      </c>
      <c r="T34" s="62">
        <f t="shared" si="12"/>
        <v>0</v>
      </c>
      <c r="U34" s="62">
        <f t="shared" si="12"/>
        <v>0</v>
      </c>
      <c r="V34" s="62">
        <f t="shared" si="12"/>
        <v>0</v>
      </c>
      <c r="W34" s="62">
        <f t="shared" si="12"/>
        <v>0</v>
      </c>
      <c r="X34" s="62">
        <f t="shared" si="12"/>
        <v>0</v>
      </c>
      <c r="Y34" s="62">
        <f t="shared" si="12"/>
        <v>0</v>
      </c>
      <c r="Z34" s="62">
        <f t="shared" si="12"/>
        <v>0</v>
      </c>
      <c r="AA34" s="62">
        <f t="shared" si="12"/>
        <v>0</v>
      </c>
      <c r="AB34" s="62">
        <f t="shared" si="12"/>
        <v>0</v>
      </c>
      <c r="AC34" s="62">
        <f t="shared" si="12"/>
        <v>0</v>
      </c>
      <c r="AD34" s="62">
        <f t="shared" si="12"/>
        <v>0</v>
      </c>
      <c r="AE34" s="62">
        <f t="shared" si="12"/>
        <v>0</v>
      </c>
      <c r="AF34" s="62">
        <f t="shared" si="12"/>
        <v>0</v>
      </c>
      <c r="AG34" s="62">
        <f t="shared" si="12"/>
        <v>0</v>
      </c>
      <c r="AH34" s="62">
        <f t="shared" si="12"/>
        <v>0</v>
      </c>
      <c r="AI34" s="62">
        <f t="shared" si="12"/>
        <v>0</v>
      </c>
      <c r="AJ34" s="62">
        <f t="shared" si="12"/>
        <v>0</v>
      </c>
      <c r="AM34" s="382">
        <f>ROUND(SUM(AO17)-SUM(AO7,AO21),0)</f>
        <v>0</v>
      </c>
      <c r="AN34" s="382">
        <f>ROUND(SUM(AP17)-SUM(AP7,AP21),0)</f>
        <v>0</v>
      </c>
      <c r="AO34" s="389"/>
      <c r="AP34" s="63"/>
      <c r="AQ34" s="63"/>
      <c r="AR34" s="63"/>
      <c r="AS34" s="63"/>
      <c r="AT34" s="63"/>
      <c r="AU34" s="63"/>
      <c r="AV34" s="63"/>
      <c r="AW34" s="63"/>
      <c r="AX34" s="63"/>
      <c r="AY34" s="390"/>
    </row>
    <row r="35" spans="2:51" s="61" customFormat="1">
      <c r="B35" s="66" t="s">
        <v>313</v>
      </c>
      <c r="C35" s="5" t="str">
        <f>IF(Kalba="EN",Data2!C60,Data2!B60)</f>
        <v>Finansavimas, iš viso</v>
      </c>
      <c r="D35" s="62">
        <f>SUM(D36,D41,D44)</f>
        <v>0</v>
      </c>
      <c r="E35" s="62">
        <f t="shared" ref="E35:AJ35" si="13">SUM(E36,E41,E44)</f>
        <v>0</v>
      </c>
      <c r="F35" s="62">
        <f t="shared" si="13"/>
        <v>0</v>
      </c>
      <c r="G35" s="62">
        <f t="shared" si="13"/>
        <v>0</v>
      </c>
      <c r="H35" s="62">
        <f t="shared" si="13"/>
        <v>0</v>
      </c>
      <c r="I35" s="62">
        <f t="shared" si="13"/>
        <v>0</v>
      </c>
      <c r="J35" s="62">
        <f t="shared" si="13"/>
        <v>0</v>
      </c>
      <c r="K35" s="62">
        <f t="shared" si="13"/>
        <v>0</v>
      </c>
      <c r="L35" s="62">
        <f t="shared" si="13"/>
        <v>0</v>
      </c>
      <c r="M35" s="62">
        <f t="shared" si="13"/>
        <v>0</v>
      </c>
      <c r="N35" s="62">
        <f t="shared" si="13"/>
        <v>0</v>
      </c>
      <c r="O35" s="62">
        <f t="shared" si="13"/>
        <v>0</v>
      </c>
      <c r="P35" s="62">
        <f t="shared" si="13"/>
        <v>0</v>
      </c>
      <c r="Q35" s="62">
        <f t="shared" si="13"/>
        <v>0</v>
      </c>
      <c r="R35" s="62">
        <f t="shared" si="13"/>
        <v>0</v>
      </c>
      <c r="S35" s="62">
        <f t="shared" si="13"/>
        <v>0</v>
      </c>
      <c r="T35" s="62">
        <f t="shared" si="13"/>
        <v>0</v>
      </c>
      <c r="U35" s="62">
        <f t="shared" si="13"/>
        <v>0</v>
      </c>
      <c r="V35" s="62">
        <f t="shared" si="13"/>
        <v>0</v>
      </c>
      <c r="W35" s="62">
        <f t="shared" si="13"/>
        <v>0</v>
      </c>
      <c r="X35" s="62">
        <f t="shared" si="13"/>
        <v>0</v>
      </c>
      <c r="Y35" s="62">
        <f t="shared" si="13"/>
        <v>0</v>
      </c>
      <c r="Z35" s="62">
        <f t="shared" si="13"/>
        <v>0</v>
      </c>
      <c r="AA35" s="62">
        <f t="shared" si="13"/>
        <v>0</v>
      </c>
      <c r="AB35" s="62">
        <f t="shared" si="13"/>
        <v>0</v>
      </c>
      <c r="AC35" s="62">
        <f t="shared" si="13"/>
        <v>0</v>
      </c>
      <c r="AD35" s="62">
        <f t="shared" si="13"/>
        <v>0</v>
      </c>
      <c r="AE35" s="62">
        <f t="shared" si="13"/>
        <v>0</v>
      </c>
      <c r="AF35" s="62">
        <f t="shared" si="13"/>
        <v>0</v>
      </c>
      <c r="AG35" s="62">
        <f t="shared" si="13"/>
        <v>0</v>
      </c>
      <c r="AH35" s="62">
        <f t="shared" si="13"/>
        <v>0</v>
      </c>
      <c r="AI35" s="62">
        <f t="shared" si="13"/>
        <v>0</v>
      </c>
      <c r="AJ35" s="62">
        <f t="shared" si="13"/>
        <v>0</v>
      </c>
      <c r="AM35" s="382">
        <f>SUM(AO36,AO41,AO44)</f>
        <v>0</v>
      </c>
      <c r="AN35" s="382">
        <f>SUM(AP36,AP41,AP44)</f>
        <v>0</v>
      </c>
      <c r="AO35" s="389"/>
      <c r="AP35" s="63"/>
      <c r="AQ35" s="63"/>
      <c r="AR35" s="63"/>
      <c r="AS35" s="63"/>
      <c r="AT35" s="63"/>
      <c r="AU35" s="63"/>
      <c r="AV35" s="63"/>
      <c r="AW35" s="63"/>
      <c r="AX35" s="63"/>
      <c r="AY35" s="390"/>
    </row>
    <row r="36" spans="2:51" s="61" customFormat="1">
      <c r="B36" s="66" t="s">
        <v>32</v>
      </c>
      <c r="C36" s="5" t="str">
        <f>IF(Kalba="EN",Data2!C61,Data2!B61)</f>
        <v>Prašomas finansavimas</v>
      </c>
      <c r="D36" s="62">
        <f>ROUND(SUM(D37:D40),0)</f>
        <v>0</v>
      </c>
      <c r="E36" s="62">
        <f>ROUND(SUM(E37:E40),0)</f>
        <v>0</v>
      </c>
      <c r="F36" s="62">
        <f t="shared" ref="F36:AJ36" si="14">ROUND(SUM(F37:F40),0)</f>
        <v>0</v>
      </c>
      <c r="G36" s="62">
        <f t="shared" si="14"/>
        <v>0</v>
      </c>
      <c r="H36" s="62">
        <f t="shared" si="14"/>
        <v>0</v>
      </c>
      <c r="I36" s="62">
        <f t="shared" si="14"/>
        <v>0</v>
      </c>
      <c r="J36" s="62">
        <f t="shared" si="14"/>
        <v>0</v>
      </c>
      <c r="K36" s="62">
        <f t="shared" si="14"/>
        <v>0</v>
      </c>
      <c r="L36" s="62">
        <f t="shared" si="14"/>
        <v>0</v>
      </c>
      <c r="M36" s="62">
        <f t="shared" si="14"/>
        <v>0</v>
      </c>
      <c r="N36" s="62">
        <f t="shared" si="14"/>
        <v>0</v>
      </c>
      <c r="O36" s="62">
        <f t="shared" si="14"/>
        <v>0</v>
      </c>
      <c r="P36" s="62">
        <f t="shared" si="14"/>
        <v>0</v>
      </c>
      <c r="Q36" s="62">
        <f t="shared" si="14"/>
        <v>0</v>
      </c>
      <c r="R36" s="62">
        <f t="shared" si="14"/>
        <v>0</v>
      </c>
      <c r="S36" s="62">
        <f t="shared" si="14"/>
        <v>0</v>
      </c>
      <c r="T36" s="62">
        <f t="shared" si="14"/>
        <v>0</v>
      </c>
      <c r="U36" s="62">
        <f t="shared" si="14"/>
        <v>0</v>
      </c>
      <c r="V36" s="62">
        <f t="shared" si="14"/>
        <v>0</v>
      </c>
      <c r="W36" s="62">
        <f t="shared" si="14"/>
        <v>0</v>
      </c>
      <c r="X36" s="62">
        <f t="shared" si="14"/>
        <v>0</v>
      </c>
      <c r="Y36" s="62">
        <f t="shared" si="14"/>
        <v>0</v>
      </c>
      <c r="Z36" s="62">
        <f t="shared" si="14"/>
        <v>0</v>
      </c>
      <c r="AA36" s="62">
        <f t="shared" si="14"/>
        <v>0</v>
      </c>
      <c r="AB36" s="62">
        <f t="shared" si="14"/>
        <v>0</v>
      </c>
      <c r="AC36" s="62">
        <f t="shared" si="14"/>
        <v>0</v>
      </c>
      <c r="AD36" s="62">
        <f t="shared" si="14"/>
        <v>0</v>
      </c>
      <c r="AE36" s="62">
        <f t="shared" si="14"/>
        <v>0</v>
      </c>
      <c r="AF36" s="62">
        <f t="shared" si="14"/>
        <v>0</v>
      </c>
      <c r="AG36" s="62">
        <f t="shared" si="14"/>
        <v>0</v>
      </c>
      <c r="AH36" s="62">
        <f t="shared" si="14"/>
        <v>0</v>
      </c>
      <c r="AI36" s="62">
        <f t="shared" si="14"/>
        <v>0</v>
      </c>
      <c r="AJ36" s="62">
        <f t="shared" si="14"/>
        <v>0</v>
      </c>
      <c r="AM36" s="382">
        <f>ROUND(SUM(AM37:AM40),0)</f>
        <v>0</v>
      </c>
      <c r="AN36" s="382">
        <f>ROUND(SUM(AN37:AN40),0)</f>
        <v>0</v>
      </c>
      <c r="AO36" s="389"/>
      <c r="AP36" s="63"/>
      <c r="AQ36" s="63"/>
      <c r="AR36" s="63"/>
      <c r="AS36" s="63"/>
      <c r="AT36" s="63"/>
      <c r="AU36" s="63"/>
      <c r="AV36" s="63"/>
      <c r="AW36" s="63"/>
      <c r="AX36" s="63"/>
      <c r="AY36" s="390"/>
    </row>
    <row r="37" spans="2:51">
      <c r="B37" s="64" t="s">
        <v>34</v>
      </c>
      <c r="C37" s="4" t="str">
        <f>IF(Kalba="EN",Data2!C62,Data2!B62)</f>
        <v>ES struktūrinės paramos lėšos</v>
      </c>
      <c r="D37" s="65">
        <f>F37+NPV(FDN,G37:INDEX(G37:AJ37,PAL))</f>
        <v>0</v>
      </c>
      <c r="E37" s="65">
        <f>SUMIF($F$5:$AJ$5,"&lt;="&amp;PAL,$F37:$AJ37)</f>
        <v>0</v>
      </c>
      <c r="F37" s="78">
        <v>0</v>
      </c>
      <c r="G37" s="78">
        <v>0</v>
      </c>
      <c r="H37" s="78">
        <v>0</v>
      </c>
      <c r="I37" s="78">
        <v>0</v>
      </c>
      <c r="J37" s="78">
        <v>0</v>
      </c>
      <c r="K37" s="78">
        <v>0</v>
      </c>
      <c r="L37" s="78">
        <v>0</v>
      </c>
      <c r="M37" s="78">
        <v>0</v>
      </c>
      <c r="N37" s="78">
        <v>0</v>
      </c>
      <c r="O37" s="78">
        <v>0</v>
      </c>
      <c r="P37" s="78">
        <v>0</v>
      </c>
      <c r="Q37" s="78">
        <v>0</v>
      </c>
      <c r="R37" s="78">
        <v>0</v>
      </c>
      <c r="S37" s="78">
        <v>0</v>
      </c>
      <c r="T37" s="78">
        <v>0</v>
      </c>
      <c r="U37" s="78">
        <v>0</v>
      </c>
      <c r="V37" s="78">
        <v>0</v>
      </c>
      <c r="W37" s="78">
        <v>0</v>
      </c>
      <c r="X37" s="78">
        <v>0</v>
      </c>
      <c r="Y37" s="78">
        <v>0</v>
      </c>
      <c r="Z37" s="78">
        <v>0</v>
      </c>
      <c r="AA37" s="78">
        <v>0</v>
      </c>
      <c r="AB37" s="78">
        <v>0</v>
      </c>
      <c r="AC37" s="78">
        <v>0</v>
      </c>
      <c r="AD37" s="78">
        <v>0</v>
      </c>
      <c r="AE37" s="78">
        <v>0</v>
      </c>
      <c r="AF37" s="78">
        <v>0</v>
      </c>
      <c r="AG37" s="78">
        <v>0</v>
      </c>
      <c r="AH37" s="78">
        <v>0</v>
      </c>
      <c r="AI37" s="78">
        <v>0</v>
      </c>
      <c r="AJ37" s="78">
        <v>0</v>
      </c>
      <c r="AM37" s="383">
        <f>F37+NPV(SDN,G37:INDEX(G37:AJ37,PAL))</f>
        <v>0</v>
      </c>
      <c r="AN37" s="415">
        <f>F37+NPV(SDN,G37:INDEX(G37:AJ37,PAL))</f>
        <v>0</v>
      </c>
      <c r="AO37" s="387">
        <f>IF(COUNTIF(AP37:AY37,"Klaida")&gt;0,1,0)</f>
        <v>0</v>
      </c>
      <c r="AP37" s="59">
        <f>IF(COUNT(F37:INDEX(F37:AJ37,PAL+1))&lt;&gt;PAL+1,"Klaida",0)</f>
        <v>0</v>
      </c>
      <c r="AQ37" s="59"/>
      <c r="AR37" s="59"/>
      <c r="AS37" s="59"/>
      <c r="AT37" s="59"/>
      <c r="AU37" s="59"/>
      <c r="AV37" s="59"/>
      <c r="AW37" s="59"/>
      <c r="AX37" s="59"/>
      <c r="AY37" s="388"/>
    </row>
    <row r="38" spans="2:51">
      <c r="B38" s="64" t="s">
        <v>36</v>
      </c>
      <c r="C38" s="4" t="str">
        <f>IF(Kalba="EN",Data2!C63,Data2!B63)</f>
        <v>LR bendrojo finansavimo lėšos</v>
      </c>
      <c r="D38" s="65">
        <f>F38+NPV(FDN,G38:INDEX(G38:AJ38,PAL))</f>
        <v>0</v>
      </c>
      <c r="E38" s="65">
        <f>SUMIF($F$5:$AJ$5,"&lt;="&amp;PAL,$F38:$AJ38)</f>
        <v>0</v>
      </c>
      <c r="F38" s="78">
        <v>0</v>
      </c>
      <c r="G38" s="78">
        <v>0</v>
      </c>
      <c r="H38" s="78">
        <v>0</v>
      </c>
      <c r="I38" s="78">
        <v>0</v>
      </c>
      <c r="J38" s="78">
        <v>0</v>
      </c>
      <c r="K38" s="78">
        <v>0</v>
      </c>
      <c r="L38" s="78">
        <v>0</v>
      </c>
      <c r="M38" s="78">
        <v>0</v>
      </c>
      <c r="N38" s="78">
        <v>0</v>
      </c>
      <c r="O38" s="78">
        <v>0</v>
      </c>
      <c r="P38" s="78">
        <v>0</v>
      </c>
      <c r="Q38" s="78">
        <v>0</v>
      </c>
      <c r="R38" s="78">
        <v>0</v>
      </c>
      <c r="S38" s="78">
        <v>0</v>
      </c>
      <c r="T38" s="78">
        <v>0</v>
      </c>
      <c r="U38" s="78">
        <v>0</v>
      </c>
      <c r="V38" s="78">
        <v>0</v>
      </c>
      <c r="W38" s="78">
        <v>0</v>
      </c>
      <c r="X38" s="78">
        <v>0</v>
      </c>
      <c r="Y38" s="78">
        <v>0</v>
      </c>
      <c r="Z38" s="78">
        <v>0</v>
      </c>
      <c r="AA38" s="78">
        <v>0</v>
      </c>
      <c r="AB38" s="78">
        <v>0</v>
      </c>
      <c r="AC38" s="78">
        <v>0</v>
      </c>
      <c r="AD38" s="78">
        <v>0</v>
      </c>
      <c r="AE38" s="78">
        <v>0</v>
      </c>
      <c r="AF38" s="78">
        <v>0</v>
      </c>
      <c r="AG38" s="78">
        <v>0</v>
      </c>
      <c r="AH38" s="78">
        <v>0</v>
      </c>
      <c r="AI38" s="78">
        <v>0</v>
      </c>
      <c r="AJ38" s="78">
        <v>0</v>
      </c>
      <c r="AM38" s="383">
        <f>F38+NPV(SDN,G38:INDEX(G38:AJ38,PAL))</f>
        <v>0</v>
      </c>
      <c r="AN38" s="415">
        <f>F38+NPV(SDN,G38:INDEX(G38:AJ38,PAL))</f>
        <v>0</v>
      </c>
      <c r="AO38" s="387">
        <f>IF(COUNTIF(AP38:AY38,"Klaida")&gt;0,1,0)</f>
        <v>0</v>
      </c>
      <c r="AP38" s="59">
        <f>IF(COUNT(F38:INDEX(F38:AJ38,PAL+1))&lt;&gt;PAL+1,"Klaida",0)</f>
        <v>0</v>
      </c>
      <c r="AQ38" s="59"/>
      <c r="AR38" s="59"/>
      <c r="AS38" s="59"/>
      <c r="AT38" s="59"/>
      <c r="AU38" s="59"/>
      <c r="AV38" s="59"/>
      <c r="AW38" s="59"/>
      <c r="AX38" s="59"/>
      <c r="AY38" s="388"/>
    </row>
    <row r="39" spans="2:51">
      <c r="B39" s="64" t="s">
        <v>38</v>
      </c>
      <c r="C39" s="4" t="str">
        <f>IF(Kalba="EN",Data2!C64,Data2!B64)</f>
        <v>Kito tarptautinio finansavimo lėšos</v>
      </c>
      <c r="D39" s="65">
        <f>F39+NPV(FDN,G39:INDEX(G39:AJ39,PAL))</f>
        <v>0</v>
      </c>
      <c r="E39" s="65">
        <f>SUMIF($F$5:$AJ$5,"&lt;="&amp;PAL,$F39:$AJ39)</f>
        <v>0</v>
      </c>
      <c r="F39" s="78">
        <v>0</v>
      </c>
      <c r="G39" s="78">
        <v>0</v>
      </c>
      <c r="H39" s="78">
        <v>0</v>
      </c>
      <c r="I39" s="78">
        <v>0</v>
      </c>
      <c r="J39" s="78">
        <v>0</v>
      </c>
      <c r="K39" s="78">
        <v>0</v>
      </c>
      <c r="L39" s="78">
        <v>0</v>
      </c>
      <c r="M39" s="78">
        <v>0</v>
      </c>
      <c r="N39" s="78">
        <v>0</v>
      </c>
      <c r="O39" s="78">
        <v>0</v>
      </c>
      <c r="P39" s="78">
        <v>0</v>
      </c>
      <c r="Q39" s="78">
        <v>0</v>
      </c>
      <c r="R39" s="78">
        <v>0</v>
      </c>
      <c r="S39" s="78">
        <v>0</v>
      </c>
      <c r="T39" s="78">
        <v>0</v>
      </c>
      <c r="U39" s="78">
        <v>0</v>
      </c>
      <c r="V39" s="78">
        <v>0</v>
      </c>
      <c r="W39" s="78">
        <v>0</v>
      </c>
      <c r="X39" s="78">
        <v>0</v>
      </c>
      <c r="Y39" s="78">
        <v>0</v>
      </c>
      <c r="Z39" s="78">
        <v>0</v>
      </c>
      <c r="AA39" s="78">
        <v>0</v>
      </c>
      <c r="AB39" s="78">
        <v>0</v>
      </c>
      <c r="AC39" s="78">
        <v>0</v>
      </c>
      <c r="AD39" s="78">
        <v>0</v>
      </c>
      <c r="AE39" s="78">
        <v>0</v>
      </c>
      <c r="AF39" s="78">
        <v>0</v>
      </c>
      <c r="AG39" s="78">
        <v>0</v>
      </c>
      <c r="AH39" s="78">
        <v>0</v>
      </c>
      <c r="AI39" s="78">
        <v>0</v>
      </c>
      <c r="AJ39" s="78">
        <v>0</v>
      </c>
      <c r="AM39" s="383">
        <f>F39+NPV(SDN,G39:INDEX(G39:AJ39,PAL))</f>
        <v>0</v>
      </c>
      <c r="AN39" s="415">
        <f>F39+NPV(SDN,G39:INDEX(G39:AJ39,PAL))</f>
        <v>0</v>
      </c>
      <c r="AO39" s="387">
        <f>IF(COUNTIF(AP39:AY39,"Klaida")&gt;0,1,0)</f>
        <v>0</v>
      </c>
      <c r="AP39" s="59">
        <f>IF(COUNT(F39:INDEX(F39:AJ39,PAL+1))&lt;&gt;PAL+1,"Klaida",0)</f>
        <v>0</v>
      </c>
      <c r="AQ39" s="59"/>
      <c r="AR39" s="59"/>
      <c r="AS39" s="59"/>
      <c r="AT39" s="59"/>
      <c r="AU39" s="59"/>
      <c r="AV39" s="59"/>
      <c r="AW39" s="59"/>
      <c r="AX39" s="59"/>
      <c r="AY39" s="388"/>
    </row>
    <row r="40" spans="2:51" ht="25.5">
      <c r="B40" s="64" t="s">
        <v>40</v>
      </c>
      <c r="C40" s="4" t="str">
        <f>IF(Kalba="EN",Data2!C65,Data2!B65)</f>
        <v>Specialiosios programos lėšos, skirtos padengti netinkamą finansuoti PVM</v>
      </c>
      <c r="D40" s="65">
        <f>F40+NPV(FDN,G40:INDEX(G40:AJ40,PAL))</f>
        <v>0</v>
      </c>
      <c r="E40" s="65">
        <f>SUMIF($F$5:$AJ$5,"&lt;="&amp;PAL,$F40:$AJ40)</f>
        <v>0</v>
      </c>
      <c r="F40" s="78">
        <v>0</v>
      </c>
      <c r="G40" s="78">
        <v>0</v>
      </c>
      <c r="H40" s="78">
        <v>0</v>
      </c>
      <c r="I40" s="78">
        <v>0</v>
      </c>
      <c r="J40" s="78">
        <v>0</v>
      </c>
      <c r="K40" s="78">
        <v>0</v>
      </c>
      <c r="L40" s="78">
        <v>0</v>
      </c>
      <c r="M40" s="78">
        <v>0</v>
      </c>
      <c r="N40" s="78">
        <v>0</v>
      </c>
      <c r="O40" s="78">
        <v>0</v>
      </c>
      <c r="P40" s="78">
        <v>0</v>
      </c>
      <c r="Q40" s="78">
        <v>0</v>
      </c>
      <c r="R40" s="78">
        <v>0</v>
      </c>
      <c r="S40" s="78">
        <v>0</v>
      </c>
      <c r="T40" s="78">
        <v>0</v>
      </c>
      <c r="U40" s="78">
        <v>0</v>
      </c>
      <c r="V40" s="78">
        <v>0</v>
      </c>
      <c r="W40" s="78">
        <v>0</v>
      </c>
      <c r="X40" s="78">
        <v>0</v>
      </c>
      <c r="Y40" s="78">
        <v>0</v>
      </c>
      <c r="Z40" s="78">
        <v>0</v>
      </c>
      <c r="AA40" s="78">
        <v>0</v>
      </c>
      <c r="AB40" s="78">
        <v>0</v>
      </c>
      <c r="AC40" s="78">
        <v>0</v>
      </c>
      <c r="AD40" s="78">
        <v>0</v>
      </c>
      <c r="AE40" s="78">
        <v>0</v>
      </c>
      <c r="AF40" s="78">
        <v>0</v>
      </c>
      <c r="AG40" s="78">
        <v>0</v>
      </c>
      <c r="AH40" s="78">
        <v>0</v>
      </c>
      <c r="AI40" s="78">
        <v>0</v>
      </c>
      <c r="AJ40" s="78">
        <v>0</v>
      </c>
      <c r="AM40" s="383">
        <f>F40+NPV(SDN,G40:INDEX(G40:AJ40,PAL))</f>
        <v>0</v>
      </c>
      <c r="AN40" s="415">
        <f>F40+NPV(SDN,G40:INDEX(G40:AJ40,PAL))</f>
        <v>0</v>
      </c>
      <c r="AO40" s="387">
        <f>IF(COUNTIF(AP40:AY40,"Klaida")&gt;0,1,0)</f>
        <v>0</v>
      </c>
      <c r="AP40" s="59">
        <f>IF(COUNT(F40:INDEX(F40:AJ40,PAL+1))&lt;&gt;PAL+1,"Klaida",0)</f>
        <v>0</v>
      </c>
      <c r="AQ40" s="59"/>
      <c r="AR40" s="59"/>
      <c r="AS40" s="59"/>
      <c r="AT40" s="59"/>
      <c r="AU40" s="59"/>
      <c r="AV40" s="59"/>
      <c r="AW40" s="59"/>
      <c r="AX40" s="59"/>
      <c r="AY40" s="388"/>
    </row>
    <row r="41" spans="2:51" s="61" customFormat="1">
      <c r="B41" s="66" t="s">
        <v>41</v>
      </c>
      <c r="C41" s="5" t="str">
        <f>IF(Kalba="EN",Data2!C66,Data2!B66)</f>
        <v>Nuosavos lėšos</v>
      </c>
      <c r="D41" s="62">
        <f>ROUND(SUM(D42:D43),0)</f>
        <v>0</v>
      </c>
      <c r="E41" s="62">
        <f>ROUND(SUM(E42:E43),0)</f>
        <v>0</v>
      </c>
      <c r="F41" s="62">
        <f t="shared" ref="F41:AJ41" si="15">ROUND(SUM(F42:F43),0)</f>
        <v>0</v>
      </c>
      <c r="G41" s="62">
        <f t="shared" si="15"/>
        <v>0</v>
      </c>
      <c r="H41" s="62">
        <f t="shared" si="15"/>
        <v>0</v>
      </c>
      <c r="I41" s="62">
        <f t="shared" si="15"/>
        <v>0</v>
      </c>
      <c r="J41" s="62">
        <f t="shared" si="15"/>
        <v>0</v>
      </c>
      <c r="K41" s="62">
        <f t="shared" si="15"/>
        <v>0</v>
      </c>
      <c r="L41" s="62">
        <f t="shared" si="15"/>
        <v>0</v>
      </c>
      <c r="M41" s="62">
        <f t="shared" si="15"/>
        <v>0</v>
      </c>
      <c r="N41" s="62">
        <f t="shared" si="15"/>
        <v>0</v>
      </c>
      <c r="O41" s="62">
        <f t="shared" si="15"/>
        <v>0</v>
      </c>
      <c r="P41" s="62">
        <f t="shared" si="15"/>
        <v>0</v>
      </c>
      <c r="Q41" s="62">
        <f t="shared" si="15"/>
        <v>0</v>
      </c>
      <c r="R41" s="62">
        <f t="shared" si="15"/>
        <v>0</v>
      </c>
      <c r="S41" s="62">
        <f t="shared" si="15"/>
        <v>0</v>
      </c>
      <c r="T41" s="62">
        <f t="shared" si="15"/>
        <v>0</v>
      </c>
      <c r="U41" s="62">
        <f t="shared" si="15"/>
        <v>0</v>
      </c>
      <c r="V41" s="62">
        <f t="shared" si="15"/>
        <v>0</v>
      </c>
      <c r="W41" s="62">
        <f t="shared" si="15"/>
        <v>0</v>
      </c>
      <c r="X41" s="62">
        <f t="shared" si="15"/>
        <v>0</v>
      </c>
      <c r="Y41" s="62">
        <f t="shared" si="15"/>
        <v>0</v>
      </c>
      <c r="Z41" s="62">
        <f t="shared" si="15"/>
        <v>0</v>
      </c>
      <c r="AA41" s="62">
        <f t="shared" si="15"/>
        <v>0</v>
      </c>
      <c r="AB41" s="62">
        <f t="shared" si="15"/>
        <v>0</v>
      </c>
      <c r="AC41" s="62">
        <f t="shared" si="15"/>
        <v>0</v>
      </c>
      <c r="AD41" s="62">
        <f t="shared" si="15"/>
        <v>0</v>
      </c>
      <c r="AE41" s="62">
        <f t="shared" si="15"/>
        <v>0</v>
      </c>
      <c r="AF41" s="62">
        <f t="shared" si="15"/>
        <v>0</v>
      </c>
      <c r="AG41" s="62">
        <f t="shared" si="15"/>
        <v>0</v>
      </c>
      <c r="AH41" s="62">
        <f t="shared" si="15"/>
        <v>0</v>
      </c>
      <c r="AI41" s="62">
        <f t="shared" si="15"/>
        <v>0</v>
      </c>
      <c r="AJ41" s="62">
        <f t="shared" si="15"/>
        <v>0</v>
      </c>
      <c r="AM41" s="382">
        <f>ROUND(SUM(AM42:AM43),0)</f>
        <v>0</v>
      </c>
      <c r="AN41" s="382">
        <f>ROUND(SUM(AN42:AN43),0)</f>
        <v>0</v>
      </c>
      <c r="AO41" s="389"/>
      <c r="AP41" s="63"/>
      <c r="AQ41" s="63"/>
      <c r="AR41" s="63"/>
      <c r="AS41" s="63"/>
      <c r="AT41" s="63"/>
      <c r="AU41" s="63"/>
      <c r="AV41" s="63"/>
      <c r="AW41" s="63"/>
      <c r="AX41" s="63"/>
      <c r="AY41" s="390"/>
    </row>
    <row r="42" spans="2:51" ht="25.5">
      <c r="B42" s="64" t="s">
        <v>42</v>
      </c>
      <c r="C42" s="4" t="str">
        <f>IF(Kalba="EN",Data2!C67,Data2!B67)</f>
        <v>Viešosios lėšos (valstybės, savivaldybės biudžetai, kiti viešųjų lėšų šaltiniai)</v>
      </c>
      <c r="D42" s="65">
        <f>F42+NPV(FDN,G42:INDEX(G42:AJ42,PAL))</f>
        <v>0</v>
      </c>
      <c r="E42" s="65">
        <f>SUMIF($F$5:$AJ$5,"&lt;="&amp;PAL,$F42:$AJ42)</f>
        <v>0</v>
      </c>
      <c r="F42" s="78">
        <v>0</v>
      </c>
      <c r="G42" s="78">
        <v>0</v>
      </c>
      <c r="H42" s="78">
        <v>0</v>
      </c>
      <c r="I42" s="78">
        <v>0</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c r="AA42" s="78">
        <v>0</v>
      </c>
      <c r="AB42" s="78">
        <v>0</v>
      </c>
      <c r="AC42" s="78">
        <v>0</v>
      </c>
      <c r="AD42" s="78">
        <v>0</v>
      </c>
      <c r="AE42" s="78">
        <v>0</v>
      </c>
      <c r="AF42" s="78">
        <v>0</v>
      </c>
      <c r="AG42" s="78">
        <v>0</v>
      </c>
      <c r="AH42" s="78">
        <v>0</v>
      </c>
      <c r="AI42" s="78">
        <v>0</v>
      </c>
      <c r="AJ42" s="78">
        <v>0</v>
      </c>
      <c r="AM42" s="383">
        <f>F42+NPV(SDN,G42:INDEX(G42:AJ42,PAL))</f>
        <v>0</v>
      </c>
      <c r="AN42" s="415">
        <f>F42+NPV(SDN,G42:INDEX(G42:AJ42,PAL))</f>
        <v>0</v>
      </c>
      <c r="AO42" s="387">
        <f>IF(COUNTIF(AP42:AY42,"Klaida")&gt;0,1,0)</f>
        <v>0</v>
      </c>
      <c r="AP42" s="59">
        <f>IF(COUNT(F42:INDEX(F42:AJ42,PAL+1))&lt;&gt;PAL+1,"Klaida",0)</f>
        <v>0</v>
      </c>
      <c r="AQ42" s="59"/>
      <c r="AR42" s="59"/>
      <c r="AS42" s="59"/>
      <c r="AT42" s="59"/>
      <c r="AU42" s="59"/>
      <c r="AV42" s="59"/>
      <c r="AW42" s="59"/>
      <c r="AX42" s="59"/>
      <c r="AY42" s="388"/>
    </row>
    <row r="43" spans="2:51">
      <c r="B43" s="64" t="s">
        <v>43</v>
      </c>
      <c r="C43" s="4" t="str">
        <f>IF(Kalba="EN",Data2!C68,Data2!B68)</f>
        <v>Privačios lėšos (nuosavos, kitos privačios lėšos)</v>
      </c>
      <c r="D43" s="65">
        <f>F43+NPV(FDN,G43:INDEX(G43:AJ43,PAL))</f>
        <v>0</v>
      </c>
      <c r="E43" s="65">
        <f>SUMIF($F$5:$AJ$5,"&lt;="&amp;PAL,$F43:$AJ43)</f>
        <v>0</v>
      </c>
      <c r="F43" s="78">
        <v>0</v>
      </c>
      <c r="G43" s="78">
        <v>0</v>
      </c>
      <c r="H43" s="78">
        <v>0</v>
      </c>
      <c r="I43" s="78">
        <v>0</v>
      </c>
      <c r="J43" s="78">
        <v>0</v>
      </c>
      <c r="K43" s="78">
        <v>0</v>
      </c>
      <c r="L43" s="78">
        <v>0</v>
      </c>
      <c r="M43" s="78">
        <v>0</v>
      </c>
      <c r="N43" s="78">
        <v>0</v>
      </c>
      <c r="O43" s="78">
        <v>0</v>
      </c>
      <c r="P43" s="78">
        <v>0</v>
      </c>
      <c r="Q43" s="78">
        <v>0</v>
      </c>
      <c r="R43" s="78">
        <v>0</v>
      </c>
      <c r="S43" s="78">
        <v>0</v>
      </c>
      <c r="T43" s="78">
        <v>0</v>
      </c>
      <c r="U43" s="78">
        <v>0</v>
      </c>
      <c r="V43" s="78">
        <v>0</v>
      </c>
      <c r="W43" s="78">
        <v>0</v>
      </c>
      <c r="X43" s="78">
        <v>0</v>
      </c>
      <c r="Y43" s="78">
        <v>0</v>
      </c>
      <c r="Z43" s="78">
        <v>0</v>
      </c>
      <c r="AA43" s="78">
        <v>0</v>
      </c>
      <c r="AB43" s="78">
        <v>0</v>
      </c>
      <c r="AC43" s="78">
        <v>0</v>
      </c>
      <c r="AD43" s="78">
        <v>0</v>
      </c>
      <c r="AE43" s="78">
        <v>0</v>
      </c>
      <c r="AF43" s="78">
        <v>0</v>
      </c>
      <c r="AG43" s="78">
        <v>0</v>
      </c>
      <c r="AH43" s="78">
        <v>0</v>
      </c>
      <c r="AI43" s="78">
        <v>0</v>
      </c>
      <c r="AJ43" s="78">
        <v>0</v>
      </c>
      <c r="AM43" s="383">
        <f>F43+NPV(SDN,G43:INDEX(G43:AJ43,PAL))</f>
        <v>0</v>
      </c>
      <c r="AN43" s="415">
        <f>F43+NPV(SDN,G43:INDEX(G43:AJ43,PAL))</f>
        <v>0</v>
      </c>
      <c r="AO43" s="387">
        <f>IF(COUNTIF(AP43:AY43,"Klaida")&gt;0,1,0)</f>
        <v>0</v>
      </c>
      <c r="AP43" s="59">
        <f>IF(COUNT(F43:INDEX(F43:AJ43,PAL+1))&lt;&gt;PAL+1,"Klaida",0)</f>
        <v>0</v>
      </c>
      <c r="AQ43" s="59"/>
      <c r="AR43" s="59"/>
      <c r="AS43" s="59"/>
      <c r="AT43" s="59"/>
      <c r="AU43" s="59"/>
      <c r="AV43" s="59"/>
      <c r="AW43" s="59"/>
      <c r="AX43" s="59"/>
      <c r="AY43" s="388"/>
    </row>
    <row r="44" spans="2:51" s="61" customFormat="1">
      <c r="B44" s="66" t="s">
        <v>44</v>
      </c>
      <c r="C44" s="5" t="str">
        <f>IF(Kalba="EN",Data2!C69,Data2!B69)</f>
        <v>Paskolos</v>
      </c>
      <c r="D44" s="62">
        <f>ROUND(SUM(D45)-SUM(D46),0)</f>
        <v>0</v>
      </c>
      <c r="E44" s="62">
        <f>ROUND(SUM(E45)-SUM(E46),0)</f>
        <v>0</v>
      </c>
      <c r="F44" s="62">
        <f t="shared" ref="F44:AJ44" si="16">ROUND(SUM(F45)-SUM(F46),0)</f>
        <v>0</v>
      </c>
      <c r="G44" s="62">
        <f t="shared" si="16"/>
        <v>0</v>
      </c>
      <c r="H44" s="62">
        <f t="shared" si="16"/>
        <v>0</v>
      </c>
      <c r="I44" s="62">
        <f t="shared" si="16"/>
        <v>0</v>
      </c>
      <c r="J44" s="62">
        <f t="shared" si="16"/>
        <v>0</v>
      </c>
      <c r="K44" s="62">
        <f t="shared" si="16"/>
        <v>0</v>
      </c>
      <c r="L44" s="62">
        <f t="shared" si="16"/>
        <v>0</v>
      </c>
      <c r="M44" s="62">
        <f t="shared" si="16"/>
        <v>0</v>
      </c>
      <c r="N44" s="62">
        <f t="shared" si="16"/>
        <v>0</v>
      </c>
      <c r="O44" s="62">
        <f t="shared" si="16"/>
        <v>0</v>
      </c>
      <c r="P44" s="62">
        <f t="shared" si="16"/>
        <v>0</v>
      </c>
      <c r="Q44" s="62">
        <f t="shared" si="16"/>
        <v>0</v>
      </c>
      <c r="R44" s="62">
        <f t="shared" si="16"/>
        <v>0</v>
      </c>
      <c r="S44" s="62">
        <f t="shared" si="16"/>
        <v>0</v>
      </c>
      <c r="T44" s="62">
        <f t="shared" si="16"/>
        <v>0</v>
      </c>
      <c r="U44" s="62">
        <f t="shared" si="16"/>
        <v>0</v>
      </c>
      <c r="V44" s="62">
        <f t="shared" si="16"/>
        <v>0</v>
      </c>
      <c r="W44" s="62">
        <f t="shared" si="16"/>
        <v>0</v>
      </c>
      <c r="X44" s="62">
        <f t="shared" si="16"/>
        <v>0</v>
      </c>
      <c r="Y44" s="62">
        <f t="shared" si="16"/>
        <v>0</v>
      </c>
      <c r="Z44" s="62">
        <f t="shared" si="16"/>
        <v>0</v>
      </c>
      <c r="AA44" s="62">
        <f t="shared" si="16"/>
        <v>0</v>
      </c>
      <c r="AB44" s="62">
        <f t="shared" si="16"/>
        <v>0</v>
      </c>
      <c r="AC44" s="62">
        <f t="shared" si="16"/>
        <v>0</v>
      </c>
      <c r="AD44" s="62">
        <f t="shared" si="16"/>
        <v>0</v>
      </c>
      <c r="AE44" s="62">
        <f t="shared" si="16"/>
        <v>0</v>
      </c>
      <c r="AF44" s="62">
        <f t="shared" si="16"/>
        <v>0</v>
      </c>
      <c r="AG44" s="62">
        <f t="shared" si="16"/>
        <v>0</v>
      </c>
      <c r="AH44" s="62">
        <f t="shared" si="16"/>
        <v>0</v>
      </c>
      <c r="AI44" s="62">
        <f t="shared" si="16"/>
        <v>0</v>
      </c>
      <c r="AJ44" s="62">
        <f t="shared" si="16"/>
        <v>0</v>
      </c>
      <c r="AM44" s="382">
        <f>ROUND(SUM(AM45)-SUM(AM46),0)</f>
        <v>0</v>
      </c>
      <c r="AN44" s="382">
        <f>ROUND(SUM(AN45)-SUM(AN46),0)</f>
        <v>0</v>
      </c>
      <c r="AO44" s="389"/>
      <c r="AP44" s="63"/>
      <c r="AQ44" s="63"/>
      <c r="AR44" s="63"/>
      <c r="AS44" s="63"/>
      <c r="AT44" s="63"/>
      <c r="AU44" s="63"/>
      <c r="AV44" s="63"/>
      <c r="AW44" s="63"/>
      <c r="AX44" s="63"/>
      <c r="AY44" s="390"/>
    </row>
    <row r="45" spans="2:51">
      <c r="B45" s="64" t="s">
        <v>46</v>
      </c>
      <c r="C45" s="4" t="str">
        <f>IF(Kalba="EN",Data2!C70,Data2!B70)</f>
        <v>Paskolos</v>
      </c>
      <c r="D45" s="65">
        <f>F45+NPV(FDN,G45:INDEX(G45:AJ45,PAL))</f>
        <v>0</v>
      </c>
      <c r="E45" s="65">
        <f>SUMIF($F$5:$AJ$5,"&lt;="&amp;PAL,$F45:$AJ45)</f>
        <v>0</v>
      </c>
      <c r="F45" s="78">
        <v>0</v>
      </c>
      <c r="G45" s="78">
        <v>0</v>
      </c>
      <c r="H45" s="78">
        <v>0</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c r="AA45" s="78">
        <v>0</v>
      </c>
      <c r="AB45" s="78">
        <v>0</v>
      </c>
      <c r="AC45" s="78">
        <v>0</v>
      </c>
      <c r="AD45" s="78">
        <v>0</v>
      </c>
      <c r="AE45" s="78">
        <v>0</v>
      </c>
      <c r="AF45" s="78">
        <v>0</v>
      </c>
      <c r="AG45" s="78">
        <v>0</v>
      </c>
      <c r="AH45" s="78">
        <v>0</v>
      </c>
      <c r="AI45" s="78">
        <v>0</v>
      </c>
      <c r="AJ45" s="78">
        <v>0</v>
      </c>
      <c r="AM45" s="383">
        <f>F45+NPV(SDN,G45:INDEX(G45:AJ45,PAL))</f>
        <v>0</v>
      </c>
      <c r="AN45" s="415">
        <f>F45+NPV(SDN,G45:INDEX(G45:AJ45,PAL))</f>
        <v>0</v>
      </c>
      <c r="AO45" s="387">
        <f>IF(COUNTIF(AP45:AY45,"Klaida")&gt;0,1,0)</f>
        <v>0</v>
      </c>
      <c r="AP45" s="59">
        <f>IF(COUNT(F45:INDEX(F45:AJ45,PAL+1))&lt;&gt;PAL+1,"Klaida",0)</f>
        <v>0</v>
      </c>
      <c r="AQ45" s="59"/>
      <c r="AR45" s="59"/>
      <c r="AS45" s="59"/>
      <c r="AT45" s="59"/>
      <c r="AU45" s="59"/>
      <c r="AV45" s="59"/>
      <c r="AW45" s="59"/>
      <c r="AX45" s="59"/>
      <c r="AY45" s="388"/>
    </row>
    <row r="46" spans="2:51">
      <c r="B46" s="64" t="s">
        <v>48</v>
      </c>
      <c r="C46" s="4" t="str">
        <f>IF(Kalba="EN",Data2!C71,Data2!B71)</f>
        <v>Paskolų grąžinimai (išskyrus palūkanas)</v>
      </c>
      <c r="D46" s="65">
        <f>F46+NPV(FDN,G46:INDEX(G46:AJ46,PAL))</f>
        <v>0</v>
      </c>
      <c r="E46" s="65">
        <f>SUMIF($F$5:$AJ$5,"&lt;="&amp;PAL,$F46:$AJ46)</f>
        <v>0</v>
      </c>
      <c r="F46" s="78">
        <v>0</v>
      </c>
      <c r="G46" s="78">
        <v>0</v>
      </c>
      <c r="H46" s="78">
        <v>0</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0</v>
      </c>
      <c r="AE46" s="78">
        <v>0</v>
      </c>
      <c r="AF46" s="78">
        <v>0</v>
      </c>
      <c r="AG46" s="78">
        <v>0</v>
      </c>
      <c r="AH46" s="78">
        <v>0</v>
      </c>
      <c r="AI46" s="78">
        <v>0</v>
      </c>
      <c r="AJ46" s="78">
        <v>0</v>
      </c>
      <c r="AM46" s="383">
        <f>F46+NPV(SDN,G46:INDEX(G46:AJ46,PAL))</f>
        <v>0</v>
      </c>
      <c r="AN46" s="415">
        <f>F46+NPV(SDN,G46:INDEX(G46:AJ46,PAL))</f>
        <v>0</v>
      </c>
      <c r="AO46" s="387">
        <f>IF(COUNTIF(AP46:AY46,"Klaida")&gt;0,1,0)</f>
        <v>0</v>
      </c>
      <c r="AP46" s="59">
        <f>IF(COUNT(F46:INDEX(F46:AJ46,PAL+1))&lt;&gt;PAL+1,"Klaida",0)</f>
        <v>0</v>
      </c>
      <c r="AQ46" s="59"/>
      <c r="AR46" s="59"/>
      <c r="AS46" s="59"/>
      <c r="AT46" s="59"/>
      <c r="AU46" s="59"/>
      <c r="AV46" s="59"/>
      <c r="AW46" s="59"/>
      <c r="AX46" s="59"/>
      <c r="AY46" s="388"/>
    </row>
    <row r="47" spans="2:51" s="61" customFormat="1">
      <c r="B47" s="66" t="s">
        <v>49</v>
      </c>
      <c r="C47" s="5" t="str">
        <f>IF(Kalba="EN",Data2!C$72,Data2!B$72)</f>
        <v>Socialinio ekonominio (SE) poveikio finansinė išraiška</v>
      </c>
      <c r="D47" s="62">
        <f t="shared" ref="D47:AJ47" si="17">SUM(D48)-SUM(D56)</f>
        <v>0</v>
      </c>
      <c r="E47" s="62">
        <f t="shared" si="17"/>
        <v>0</v>
      </c>
      <c r="F47" s="62">
        <f t="shared" si="17"/>
        <v>0</v>
      </c>
      <c r="G47" s="62">
        <f t="shared" si="17"/>
        <v>0</v>
      </c>
      <c r="H47" s="62">
        <f t="shared" si="17"/>
        <v>0</v>
      </c>
      <c r="I47" s="62">
        <f t="shared" si="17"/>
        <v>0</v>
      </c>
      <c r="J47" s="62">
        <f t="shared" si="17"/>
        <v>0</v>
      </c>
      <c r="K47" s="62">
        <f t="shared" si="17"/>
        <v>0</v>
      </c>
      <c r="L47" s="62">
        <f t="shared" si="17"/>
        <v>0</v>
      </c>
      <c r="M47" s="62">
        <f t="shared" si="17"/>
        <v>0</v>
      </c>
      <c r="N47" s="62">
        <f t="shared" si="17"/>
        <v>0</v>
      </c>
      <c r="O47" s="62">
        <f t="shared" si="17"/>
        <v>0</v>
      </c>
      <c r="P47" s="62">
        <f t="shared" si="17"/>
        <v>0</v>
      </c>
      <c r="Q47" s="62">
        <f t="shared" si="17"/>
        <v>0</v>
      </c>
      <c r="R47" s="62">
        <f t="shared" si="17"/>
        <v>0</v>
      </c>
      <c r="S47" s="62">
        <f t="shared" si="17"/>
        <v>0</v>
      </c>
      <c r="T47" s="62">
        <f t="shared" si="17"/>
        <v>0</v>
      </c>
      <c r="U47" s="62">
        <f t="shared" si="17"/>
        <v>0</v>
      </c>
      <c r="V47" s="62">
        <f t="shared" si="17"/>
        <v>0</v>
      </c>
      <c r="W47" s="62">
        <f t="shared" si="17"/>
        <v>0</v>
      </c>
      <c r="X47" s="62">
        <f t="shared" si="17"/>
        <v>0</v>
      </c>
      <c r="Y47" s="62">
        <f t="shared" si="17"/>
        <v>0</v>
      </c>
      <c r="Z47" s="62">
        <f t="shared" si="17"/>
        <v>0</v>
      </c>
      <c r="AA47" s="62">
        <f t="shared" si="17"/>
        <v>0</v>
      </c>
      <c r="AB47" s="62">
        <f t="shared" si="17"/>
        <v>0</v>
      </c>
      <c r="AC47" s="62">
        <f t="shared" si="17"/>
        <v>0</v>
      </c>
      <c r="AD47" s="62">
        <f t="shared" si="17"/>
        <v>0</v>
      </c>
      <c r="AE47" s="62">
        <f t="shared" si="17"/>
        <v>0</v>
      </c>
      <c r="AF47" s="62">
        <f t="shared" si="17"/>
        <v>0</v>
      </c>
      <c r="AG47" s="62">
        <f t="shared" si="17"/>
        <v>0</v>
      </c>
      <c r="AH47" s="62">
        <f t="shared" si="17"/>
        <v>0</v>
      </c>
      <c r="AI47" s="62">
        <f t="shared" si="17"/>
        <v>0</v>
      </c>
      <c r="AJ47" s="62">
        <f t="shared" si="17"/>
        <v>0</v>
      </c>
      <c r="AM47" s="382">
        <f>SUM(AM48)-SUM(AM56)</f>
        <v>0</v>
      </c>
      <c r="AN47" s="382">
        <f>SUM(AN48)-SUM(AN56)</f>
        <v>0</v>
      </c>
      <c r="AO47" s="389"/>
      <c r="AP47" s="63"/>
      <c r="AQ47" s="63"/>
      <c r="AR47" s="63"/>
      <c r="AS47" s="63"/>
      <c r="AT47" s="63"/>
      <c r="AU47" s="63"/>
      <c r="AV47" s="63"/>
      <c r="AW47" s="63"/>
      <c r="AX47" s="63"/>
      <c r="AY47" s="390"/>
    </row>
    <row r="48" spans="2:51" s="61" customFormat="1">
      <c r="B48" s="66" t="s">
        <v>50</v>
      </c>
      <c r="C48" s="5" t="str">
        <f>IF(Kalba="EN",Data2!C$73,Data2!B$73) &amp; " "&amp; IF(Kalba="EN",Data2!C$74,Data2!B$74)</f>
        <v>SE nauda (pasirinkite SE naudos komponentą)</v>
      </c>
      <c r="D48" s="62">
        <f t="shared" ref="D48:AJ48" si="18">ROUND(SUM(D49:D55),0)</f>
        <v>0</v>
      </c>
      <c r="E48" s="62">
        <f t="shared" si="18"/>
        <v>0</v>
      </c>
      <c r="F48" s="62">
        <f t="shared" si="18"/>
        <v>0</v>
      </c>
      <c r="G48" s="62">
        <f t="shared" si="18"/>
        <v>0</v>
      </c>
      <c r="H48" s="62">
        <f t="shared" si="18"/>
        <v>0</v>
      </c>
      <c r="I48" s="62">
        <f t="shared" si="18"/>
        <v>0</v>
      </c>
      <c r="J48" s="62">
        <f t="shared" si="18"/>
        <v>0</v>
      </c>
      <c r="K48" s="62">
        <f t="shared" si="18"/>
        <v>0</v>
      </c>
      <c r="L48" s="62">
        <f t="shared" si="18"/>
        <v>0</v>
      </c>
      <c r="M48" s="62">
        <f t="shared" si="18"/>
        <v>0</v>
      </c>
      <c r="N48" s="62">
        <f t="shared" si="18"/>
        <v>0</v>
      </c>
      <c r="O48" s="62">
        <f t="shared" si="18"/>
        <v>0</v>
      </c>
      <c r="P48" s="62">
        <f t="shared" si="18"/>
        <v>0</v>
      </c>
      <c r="Q48" s="62">
        <f t="shared" si="18"/>
        <v>0</v>
      </c>
      <c r="R48" s="62">
        <f t="shared" si="18"/>
        <v>0</v>
      </c>
      <c r="S48" s="62">
        <f t="shared" si="18"/>
        <v>0</v>
      </c>
      <c r="T48" s="62">
        <f t="shared" si="18"/>
        <v>0</v>
      </c>
      <c r="U48" s="62">
        <f t="shared" si="18"/>
        <v>0</v>
      </c>
      <c r="V48" s="62">
        <f t="shared" si="18"/>
        <v>0</v>
      </c>
      <c r="W48" s="62">
        <f t="shared" si="18"/>
        <v>0</v>
      </c>
      <c r="X48" s="62">
        <f t="shared" si="18"/>
        <v>0</v>
      </c>
      <c r="Y48" s="62">
        <f t="shared" si="18"/>
        <v>0</v>
      </c>
      <c r="Z48" s="62">
        <f t="shared" si="18"/>
        <v>0</v>
      </c>
      <c r="AA48" s="62">
        <f t="shared" si="18"/>
        <v>0</v>
      </c>
      <c r="AB48" s="62">
        <f t="shared" si="18"/>
        <v>0</v>
      </c>
      <c r="AC48" s="62">
        <f t="shared" si="18"/>
        <v>0</v>
      </c>
      <c r="AD48" s="62">
        <f t="shared" si="18"/>
        <v>0</v>
      </c>
      <c r="AE48" s="62">
        <f t="shared" si="18"/>
        <v>0</v>
      </c>
      <c r="AF48" s="62">
        <f t="shared" si="18"/>
        <v>0</v>
      </c>
      <c r="AG48" s="62">
        <f t="shared" si="18"/>
        <v>0</v>
      </c>
      <c r="AH48" s="62">
        <f t="shared" si="18"/>
        <v>0</v>
      </c>
      <c r="AI48" s="62">
        <f t="shared" si="18"/>
        <v>0</v>
      </c>
      <c r="AJ48" s="62">
        <f t="shared" si="18"/>
        <v>0</v>
      </c>
      <c r="AM48" s="382">
        <f>ROUND(SUM(AM49:AM55),0)</f>
        <v>0</v>
      </c>
      <c r="AN48" s="382">
        <f>ROUND(SUM(AN49:AN55),0)</f>
        <v>0</v>
      </c>
      <c r="AO48" s="389"/>
      <c r="AP48" s="63"/>
      <c r="AQ48" s="63"/>
      <c r="AR48" s="63"/>
      <c r="AS48" s="63"/>
      <c r="AT48" s="63"/>
      <c r="AU48" s="63"/>
      <c r="AV48" s="63"/>
      <c r="AW48" s="63"/>
      <c r="AX48" s="63"/>
      <c r="AY48" s="390"/>
    </row>
    <row r="49" spans="2:51">
      <c r="B49" s="199" t="s">
        <v>51</v>
      </c>
      <c r="C49" s="486" t="s">
        <v>69</v>
      </c>
      <c r="D49" s="169">
        <f>F49+NPV(SDN,G49:INDEX(G49:AJ49,PAL))</f>
        <v>0</v>
      </c>
      <c r="E49" s="169">
        <f t="shared" ref="E49:E55" si="19">SUMIF($F$5:$AJ$5,"&lt;="&amp;PAL,$F49:$AJ49)</f>
        <v>0</v>
      </c>
      <c r="F49" s="78">
        <v>0</v>
      </c>
      <c r="G49" s="78">
        <v>0</v>
      </c>
      <c r="H49" s="78">
        <v>0</v>
      </c>
      <c r="I49" s="78">
        <v>0</v>
      </c>
      <c r="J49" s="78">
        <v>0</v>
      </c>
      <c r="K49" s="78">
        <v>0</v>
      </c>
      <c r="L49" s="78">
        <v>0</v>
      </c>
      <c r="M49" s="78">
        <v>0</v>
      </c>
      <c r="N49" s="78">
        <v>0</v>
      </c>
      <c r="O49" s="78">
        <v>0</v>
      </c>
      <c r="P49" s="78">
        <v>0</v>
      </c>
      <c r="Q49" s="78">
        <v>0</v>
      </c>
      <c r="R49" s="78">
        <v>0</v>
      </c>
      <c r="S49" s="78">
        <v>0</v>
      </c>
      <c r="T49" s="78">
        <v>0</v>
      </c>
      <c r="U49" s="78">
        <v>0</v>
      </c>
      <c r="V49" s="78">
        <v>0</v>
      </c>
      <c r="W49" s="78">
        <v>0</v>
      </c>
      <c r="X49" s="78">
        <v>0</v>
      </c>
      <c r="Y49" s="78">
        <v>0</v>
      </c>
      <c r="Z49" s="78">
        <v>0</v>
      </c>
      <c r="AA49" s="78">
        <v>0</v>
      </c>
      <c r="AB49" s="78">
        <v>0</v>
      </c>
      <c r="AC49" s="78">
        <v>0</v>
      </c>
      <c r="AD49" s="78">
        <v>0</v>
      </c>
      <c r="AE49" s="78">
        <v>0</v>
      </c>
      <c r="AF49" s="78">
        <v>0</v>
      </c>
      <c r="AG49" s="78">
        <v>0</v>
      </c>
      <c r="AH49" s="78">
        <v>0</v>
      </c>
      <c r="AI49" s="78">
        <v>0</v>
      </c>
      <c r="AJ49" s="78">
        <v>0</v>
      </c>
      <c r="AM49" s="383">
        <f>F49+NPV(SDN,G49:INDEX(G49:AJ49,PAL))</f>
        <v>0</v>
      </c>
      <c r="AN49" s="415">
        <f>F49+NPV(SDN,G49:INDEX(G49:AJ49,PAL))</f>
        <v>0</v>
      </c>
      <c r="AO49" s="387">
        <f t="shared" ref="AO49:AO55" si="20">IF(COUNTIF(AP49:AY49,"Klaida")&gt;0,1,0)</f>
        <v>0</v>
      </c>
      <c r="AP49" s="59">
        <f>IF(COUNT(F49:INDEX(F49:AJ49,PAL+1))&lt;&gt;PAL+1,"Klaida",0)</f>
        <v>0</v>
      </c>
      <c r="AQ49" s="59"/>
      <c r="AR49" s="59"/>
      <c r="AS49" s="59"/>
      <c r="AT49" s="59"/>
      <c r="AU49" s="59"/>
      <c r="AV49" s="59"/>
      <c r="AW49" s="59"/>
      <c r="AX49" s="59"/>
      <c r="AY49" s="388"/>
    </row>
    <row r="50" spans="2:51">
      <c r="B50" s="199" t="s">
        <v>52</v>
      </c>
      <c r="C50" s="486" t="s">
        <v>69</v>
      </c>
      <c r="D50" s="169">
        <f>F50+NPV(SDN,G50:INDEX(G50:AJ50,PAL))</f>
        <v>0</v>
      </c>
      <c r="E50" s="169">
        <f t="shared" si="19"/>
        <v>0</v>
      </c>
      <c r="F50" s="78">
        <v>0</v>
      </c>
      <c r="G50" s="78">
        <v>0</v>
      </c>
      <c r="H50" s="78">
        <v>0</v>
      </c>
      <c r="I50" s="78">
        <v>0</v>
      </c>
      <c r="J50" s="78">
        <v>0</v>
      </c>
      <c r="K50" s="78">
        <v>0</v>
      </c>
      <c r="L50" s="78">
        <v>0</v>
      </c>
      <c r="M50" s="78">
        <v>0</v>
      </c>
      <c r="N50" s="78">
        <v>0</v>
      </c>
      <c r="O50" s="78">
        <v>0</v>
      </c>
      <c r="P50" s="78">
        <v>0</v>
      </c>
      <c r="Q50" s="78">
        <v>0</v>
      </c>
      <c r="R50" s="78">
        <v>0</v>
      </c>
      <c r="S50" s="78">
        <v>0</v>
      </c>
      <c r="T50" s="78">
        <v>0</v>
      </c>
      <c r="U50" s="78">
        <v>0</v>
      </c>
      <c r="V50" s="78">
        <v>0</v>
      </c>
      <c r="W50" s="78">
        <v>0</v>
      </c>
      <c r="X50" s="78">
        <v>0</v>
      </c>
      <c r="Y50" s="78">
        <v>0</v>
      </c>
      <c r="Z50" s="78">
        <v>0</v>
      </c>
      <c r="AA50" s="78">
        <v>0</v>
      </c>
      <c r="AB50" s="78">
        <v>0</v>
      </c>
      <c r="AC50" s="78">
        <v>0</v>
      </c>
      <c r="AD50" s="78">
        <v>0</v>
      </c>
      <c r="AE50" s="78">
        <v>0</v>
      </c>
      <c r="AF50" s="78">
        <v>0</v>
      </c>
      <c r="AG50" s="78">
        <v>0</v>
      </c>
      <c r="AH50" s="78">
        <v>0</v>
      </c>
      <c r="AI50" s="78">
        <v>0</v>
      </c>
      <c r="AJ50" s="78">
        <v>0</v>
      </c>
      <c r="AM50" s="383">
        <f>F50+NPV(SDN,G50:INDEX(G50:AJ50,PAL))</f>
        <v>0</v>
      </c>
      <c r="AN50" s="415">
        <f>F50+NPV(SDN,G50:INDEX(G50:AJ50,PAL))</f>
        <v>0</v>
      </c>
      <c r="AO50" s="387">
        <f t="shared" si="20"/>
        <v>0</v>
      </c>
      <c r="AP50" s="59">
        <f>IF(COUNT(F50:INDEX(F50:AJ50,PAL+1))&lt;&gt;PAL+1,"Klaida",0)</f>
        <v>0</v>
      </c>
      <c r="AQ50" s="59"/>
      <c r="AR50" s="59"/>
      <c r="AS50" s="59"/>
      <c r="AT50" s="59"/>
      <c r="AU50" s="59"/>
      <c r="AV50" s="59"/>
      <c r="AW50" s="59"/>
      <c r="AX50" s="59"/>
      <c r="AY50" s="388"/>
    </row>
    <row r="51" spans="2:51">
      <c r="B51" s="199" t="s">
        <v>339</v>
      </c>
      <c r="C51" s="486" t="s">
        <v>69</v>
      </c>
      <c r="D51" s="169">
        <f>F51+NPV(SDN,G51:INDEX(G51:AJ51,PAL))</f>
        <v>0</v>
      </c>
      <c r="E51" s="169">
        <f t="shared" si="19"/>
        <v>0</v>
      </c>
      <c r="F51" s="78">
        <v>0</v>
      </c>
      <c r="G51" s="78">
        <v>0</v>
      </c>
      <c r="H51" s="78">
        <v>0</v>
      </c>
      <c r="I51" s="78">
        <v>0</v>
      </c>
      <c r="J51" s="78">
        <v>0</v>
      </c>
      <c r="K51" s="78">
        <v>0</v>
      </c>
      <c r="L51" s="78">
        <v>0</v>
      </c>
      <c r="M51" s="78">
        <v>0</v>
      </c>
      <c r="N51" s="78">
        <v>0</v>
      </c>
      <c r="O51" s="78">
        <v>0</v>
      </c>
      <c r="P51" s="78">
        <v>0</v>
      </c>
      <c r="Q51" s="78">
        <v>0</v>
      </c>
      <c r="R51" s="78">
        <v>0</v>
      </c>
      <c r="S51" s="78">
        <v>0</v>
      </c>
      <c r="T51" s="78">
        <v>0</v>
      </c>
      <c r="U51" s="78">
        <v>0</v>
      </c>
      <c r="V51" s="78">
        <v>0</v>
      </c>
      <c r="W51" s="78">
        <v>0</v>
      </c>
      <c r="X51" s="78">
        <v>0</v>
      </c>
      <c r="Y51" s="78">
        <v>0</v>
      </c>
      <c r="Z51" s="78">
        <v>0</v>
      </c>
      <c r="AA51" s="78">
        <v>0</v>
      </c>
      <c r="AB51" s="78">
        <v>0</v>
      </c>
      <c r="AC51" s="78">
        <v>0</v>
      </c>
      <c r="AD51" s="78">
        <v>0</v>
      </c>
      <c r="AE51" s="78">
        <v>0</v>
      </c>
      <c r="AF51" s="78">
        <v>0</v>
      </c>
      <c r="AG51" s="78">
        <v>0</v>
      </c>
      <c r="AH51" s="78">
        <v>0</v>
      </c>
      <c r="AI51" s="78">
        <v>0</v>
      </c>
      <c r="AJ51" s="78">
        <v>0</v>
      </c>
      <c r="AM51" s="383">
        <f>F51+NPV(SDN,G51:INDEX(G51:AJ51,PAL))</f>
        <v>0</v>
      </c>
      <c r="AN51" s="415">
        <f>F51+NPV(SDN,G51:INDEX(G51:AJ51,PAL))</f>
        <v>0</v>
      </c>
      <c r="AO51" s="387">
        <f t="shared" si="20"/>
        <v>0</v>
      </c>
      <c r="AP51" s="59">
        <f>IF(COUNT(F51:INDEX(F51:AJ51,PAL+1))&lt;&gt;PAL+1,"Klaida",0)</f>
        <v>0</v>
      </c>
      <c r="AQ51" s="59"/>
      <c r="AR51" s="59"/>
      <c r="AS51" s="59"/>
      <c r="AT51" s="59"/>
      <c r="AU51" s="59"/>
      <c r="AV51" s="59"/>
      <c r="AW51" s="59"/>
      <c r="AX51" s="59"/>
      <c r="AY51" s="388"/>
    </row>
    <row r="52" spans="2:51">
      <c r="B52" s="199" t="s">
        <v>340</v>
      </c>
      <c r="C52" s="486" t="s">
        <v>69</v>
      </c>
      <c r="D52" s="169">
        <f>F52+NPV(SDN,G52:INDEX(G52:AJ52,PAL))</f>
        <v>0</v>
      </c>
      <c r="E52" s="169">
        <f t="shared" si="19"/>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M52" s="383">
        <f>F52+NPV(SDN,G52:INDEX(G52:AJ52,PAL))</f>
        <v>0</v>
      </c>
      <c r="AN52" s="415">
        <f>F52+NPV(SDN,G52:INDEX(G52:AJ52,PAL))</f>
        <v>0</v>
      </c>
      <c r="AO52" s="387">
        <f t="shared" si="20"/>
        <v>0</v>
      </c>
      <c r="AP52" s="59">
        <f>IF(COUNT(F52:INDEX(F52:AJ52,PAL+1))&lt;&gt;PAL+1,"Klaida",0)</f>
        <v>0</v>
      </c>
      <c r="AQ52" s="59"/>
      <c r="AR52" s="59"/>
      <c r="AS52" s="59"/>
      <c r="AT52" s="59"/>
      <c r="AU52" s="59"/>
      <c r="AV52" s="59"/>
      <c r="AW52" s="59"/>
      <c r="AX52" s="59"/>
      <c r="AY52" s="388"/>
    </row>
    <row r="53" spans="2:51">
      <c r="B53" s="199" t="s">
        <v>341</v>
      </c>
      <c r="C53" s="486" t="s">
        <v>69</v>
      </c>
      <c r="D53" s="169">
        <f>F53+NPV(SDN,G53:INDEX(G53:AJ53,PAL))</f>
        <v>0</v>
      </c>
      <c r="E53" s="169">
        <f t="shared" si="19"/>
        <v>0</v>
      </c>
      <c r="F53" s="78">
        <v>0</v>
      </c>
      <c r="G53" s="78">
        <v>0</v>
      </c>
      <c r="H53" s="78">
        <v>0</v>
      </c>
      <c r="I53" s="78">
        <v>0</v>
      </c>
      <c r="J53" s="78">
        <v>0</v>
      </c>
      <c r="K53" s="78">
        <v>0</v>
      </c>
      <c r="L53" s="78">
        <v>0</v>
      </c>
      <c r="M53" s="78">
        <v>0</v>
      </c>
      <c r="N53" s="78">
        <v>0</v>
      </c>
      <c r="O53" s="78">
        <v>0</v>
      </c>
      <c r="P53" s="78">
        <v>0</v>
      </c>
      <c r="Q53" s="78">
        <v>0</v>
      </c>
      <c r="R53" s="78">
        <v>0</v>
      </c>
      <c r="S53" s="78">
        <v>0</v>
      </c>
      <c r="T53" s="78">
        <v>0</v>
      </c>
      <c r="U53" s="78">
        <v>0</v>
      </c>
      <c r="V53" s="78">
        <v>0</v>
      </c>
      <c r="W53" s="78">
        <v>0</v>
      </c>
      <c r="X53" s="78">
        <v>0</v>
      </c>
      <c r="Y53" s="78">
        <v>0</v>
      </c>
      <c r="Z53" s="78">
        <v>0</v>
      </c>
      <c r="AA53" s="78">
        <v>0</v>
      </c>
      <c r="AB53" s="78">
        <v>0</v>
      </c>
      <c r="AC53" s="78">
        <v>0</v>
      </c>
      <c r="AD53" s="78">
        <v>0</v>
      </c>
      <c r="AE53" s="78">
        <v>0</v>
      </c>
      <c r="AF53" s="78">
        <v>0</v>
      </c>
      <c r="AG53" s="78">
        <v>0</v>
      </c>
      <c r="AH53" s="78">
        <v>0</v>
      </c>
      <c r="AI53" s="78">
        <v>0</v>
      </c>
      <c r="AJ53" s="78">
        <v>0</v>
      </c>
      <c r="AM53" s="383">
        <f>F53+NPV(SDN,G53:INDEX(G53:AJ53,PAL))</f>
        <v>0</v>
      </c>
      <c r="AN53" s="415">
        <f>F53+NPV(SDN,G53:INDEX(G53:AJ53,PAL))</f>
        <v>0</v>
      </c>
      <c r="AO53" s="387">
        <f t="shared" si="20"/>
        <v>0</v>
      </c>
      <c r="AP53" s="59">
        <f>IF(COUNT(F53:INDEX(F53:AJ53,PAL+1))&lt;&gt;PAL+1,"Klaida",0)</f>
        <v>0</v>
      </c>
      <c r="AQ53" s="59"/>
      <c r="AR53" s="59"/>
      <c r="AS53" s="59"/>
      <c r="AT53" s="59"/>
      <c r="AU53" s="59"/>
      <c r="AV53" s="59"/>
      <c r="AW53" s="59"/>
      <c r="AX53" s="59"/>
      <c r="AY53" s="388"/>
    </row>
    <row r="54" spans="2:51">
      <c r="B54" s="199" t="s">
        <v>342</v>
      </c>
      <c r="C54" s="486" t="s">
        <v>69</v>
      </c>
      <c r="D54" s="169">
        <f>F54+NPV(SDN,G54:INDEX(G54:AJ54,PAL))</f>
        <v>0</v>
      </c>
      <c r="E54" s="169">
        <f t="shared" si="19"/>
        <v>0</v>
      </c>
      <c r="F54" s="78">
        <v>0</v>
      </c>
      <c r="G54" s="78">
        <v>0</v>
      </c>
      <c r="H54" s="78">
        <v>0</v>
      </c>
      <c r="I54" s="78">
        <v>0</v>
      </c>
      <c r="J54" s="78">
        <v>0</v>
      </c>
      <c r="K54" s="78">
        <v>0</v>
      </c>
      <c r="L54" s="78">
        <v>0</v>
      </c>
      <c r="M54" s="78">
        <v>0</v>
      </c>
      <c r="N54" s="78">
        <v>0</v>
      </c>
      <c r="O54" s="78">
        <v>0</v>
      </c>
      <c r="P54" s="78">
        <v>0</v>
      </c>
      <c r="Q54" s="78">
        <v>0</v>
      </c>
      <c r="R54" s="78">
        <v>0</v>
      </c>
      <c r="S54" s="78">
        <v>0</v>
      </c>
      <c r="T54" s="78">
        <v>0</v>
      </c>
      <c r="U54" s="78">
        <v>0</v>
      </c>
      <c r="V54" s="78">
        <v>0</v>
      </c>
      <c r="W54" s="78">
        <v>0</v>
      </c>
      <c r="X54" s="78">
        <v>0</v>
      </c>
      <c r="Y54" s="78">
        <v>0</v>
      </c>
      <c r="Z54" s="78">
        <v>0</v>
      </c>
      <c r="AA54" s="78">
        <v>0</v>
      </c>
      <c r="AB54" s="78">
        <v>0</v>
      </c>
      <c r="AC54" s="78">
        <v>0</v>
      </c>
      <c r="AD54" s="78">
        <v>0</v>
      </c>
      <c r="AE54" s="78">
        <v>0</v>
      </c>
      <c r="AF54" s="78">
        <v>0</v>
      </c>
      <c r="AG54" s="78">
        <v>0</v>
      </c>
      <c r="AH54" s="78">
        <v>0</v>
      </c>
      <c r="AI54" s="78">
        <v>0</v>
      </c>
      <c r="AJ54" s="78">
        <v>0</v>
      </c>
      <c r="AM54" s="383">
        <f>F54+NPV(SDN,G54:INDEX(G54:AJ54,PAL))</f>
        <v>0</v>
      </c>
      <c r="AN54" s="415">
        <f>F54+NPV(SDN,G54:INDEX(G54:AJ54,PAL))</f>
        <v>0</v>
      </c>
      <c r="AO54" s="387">
        <f t="shared" si="20"/>
        <v>0</v>
      </c>
      <c r="AP54" s="59">
        <f>IF(COUNT(F54:INDEX(F54:AJ54,PAL+1))&lt;&gt;PAL+1,"Klaida",0)</f>
        <v>0</v>
      </c>
      <c r="AQ54" s="59"/>
      <c r="AR54" s="59"/>
      <c r="AS54" s="59"/>
      <c r="AT54" s="59"/>
      <c r="AU54" s="59"/>
      <c r="AV54" s="59"/>
      <c r="AW54" s="59"/>
      <c r="AX54" s="59"/>
      <c r="AY54" s="388"/>
    </row>
    <row r="55" spans="2:51">
      <c r="B55" s="199" t="s">
        <v>343</v>
      </c>
      <c r="C55" s="486" t="s">
        <v>69</v>
      </c>
      <c r="D55" s="169">
        <f>F55+NPV(SDN,G55:INDEX(G55:AJ55,PAL))</f>
        <v>0</v>
      </c>
      <c r="E55" s="169">
        <f t="shared" si="19"/>
        <v>0</v>
      </c>
      <c r="F55" s="78">
        <v>0</v>
      </c>
      <c r="G55" s="78">
        <v>0</v>
      </c>
      <c r="H55" s="78">
        <v>0</v>
      </c>
      <c r="I55" s="78">
        <v>0</v>
      </c>
      <c r="J55" s="78">
        <v>0</v>
      </c>
      <c r="K55" s="78">
        <v>0</v>
      </c>
      <c r="L55" s="78">
        <v>0</v>
      </c>
      <c r="M55" s="78">
        <v>0</v>
      </c>
      <c r="N55" s="78">
        <v>0</v>
      </c>
      <c r="O55" s="78">
        <v>0</v>
      </c>
      <c r="P55" s="78">
        <v>0</v>
      </c>
      <c r="Q55" s="78">
        <v>0</v>
      </c>
      <c r="R55" s="78">
        <v>0</v>
      </c>
      <c r="S55" s="78">
        <v>0</v>
      </c>
      <c r="T55" s="78">
        <v>0</v>
      </c>
      <c r="U55" s="78">
        <v>0</v>
      </c>
      <c r="V55" s="78">
        <v>0</v>
      </c>
      <c r="W55" s="78">
        <v>0</v>
      </c>
      <c r="X55" s="78">
        <v>0</v>
      </c>
      <c r="Y55" s="78">
        <v>0</v>
      </c>
      <c r="Z55" s="78">
        <v>0</v>
      </c>
      <c r="AA55" s="78">
        <v>0</v>
      </c>
      <c r="AB55" s="78">
        <v>0</v>
      </c>
      <c r="AC55" s="78">
        <v>0</v>
      </c>
      <c r="AD55" s="78">
        <v>0</v>
      </c>
      <c r="AE55" s="78">
        <v>0</v>
      </c>
      <c r="AF55" s="78">
        <v>0</v>
      </c>
      <c r="AG55" s="78">
        <v>0</v>
      </c>
      <c r="AH55" s="78">
        <v>0</v>
      </c>
      <c r="AI55" s="78">
        <v>0</v>
      </c>
      <c r="AJ55" s="78">
        <v>0</v>
      </c>
      <c r="AM55" s="383">
        <f>F55+NPV(SDN,G55:INDEX(G55:AJ55,PAL))</f>
        <v>0</v>
      </c>
      <c r="AN55" s="415">
        <f>F55+NPV(SDN,G55:INDEX(G55:AJ55,PAL))</f>
        <v>0</v>
      </c>
      <c r="AO55" s="387">
        <f t="shared" si="20"/>
        <v>0</v>
      </c>
      <c r="AP55" s="59">
        <f>IF(COUNT(F55:INDEX(F55:AJ55,PAL+1))&lt;&gt;PAL+1,"Klaida",0)</f>
        <v>0</v>
      </c>
      <c r="AQ55" s="59"/>
      <c r="AR55" s="59"/>
      <c r="AS55" s="59"/>
      <c r="AT55" s="59"/>
      <c r="AU55" s="59"/>
      <c r="AV55" s="59"/>
      <c r="AW55" s="59"/>
      <c r="AX55" s="59"/>
      <c r="AY55" s="388"/>
    </row>
    <row r="56" spans="2:51">
      <c r="B56" s="66" t="s">
        <v>53</v>
      </c>
      <c r="C56" s="180" t="str">
        <f>IF(Kalba="EN",Data2!C$76,Data2!B$76) &amp; " "&amp; IF(Kalba="EN",Data2!C$77,Data2!B$77)</f>
        <v>SE žala (pasirinkite SE žalos komponentą)</v>
      </c>
      <c r="D56" s="62">
        <f>ROUND(SUM(D57:D59),0)</f>
        <v>0</v>
      </c>
      <c r="E56" s="62">
        <f>ROUND(SUM(E57:E59),0)</f>
        <v>0</v>
      </c>
      <c r="F56" s="170">
        <f>ROUND(SUM(F57:F59),0)</f>
        <v>0</v>
      </c>
      <c r="G56" s="170">
        <f t="shared" ref="G56:AJ56" si="21">ROUND(SUM(G57:G59),0)</f>
        <v>0</v>
      </c>
      <c r="H56" s="170">
        <f t="shared" si="21"/>
        <v>0</v>
      </c>
      <c r="I56" s="170">
        <f t="shared" si="21"/>
        <v>0</v>
      </c>
      <c r="J56" s="170">
        <f t="shared" si="21"/>
        <v>0</v>
      </c>
      <c r="K56" s="170">
        <f t="shared" si="21"/>
        <v>0</v>
      </c>
      <c r="L56" s="170">
        <f t="shared" si="21"/>
        <v>0</v>
      </c>
      <c r="M56" s="170">
        <f t="shared" si="21"/>
        <v>0</v>
      </c>
      <c r="N56" s="170">
        <f t="shared" si="21"/>
        <v>0</v>
      </c>
      <c r="O56" s="170">
        <f t="shared" si="21"/>
        <v>0</v>
      </c>
      <c r="P56" s="170">
        <f t="shared" si="21"/>
        <v>0</v>
      </c>
      <c r="Q56" s="170">
        <f t="shared" si="21"/>
        <v>0</v>
      </c>
      <c r="R56" s="170">
        <f t="shared" si="21"/>
        <v>0</v>
      </c>
      <c r="S56" s="170">
        <f t="shared" si="21"/>
        <v>0</v>
      </c>
      <c r="T56" s="170">
        <f t="shared" si="21"/>
        <v>0</v>
      </c>
      <c r="U56" s="170">
        <f t="shared" si="21"/>
        <v>0</v>
      </c>
      <c r="V56" s="170">
        <f t="shared" si="21"/>
        <v>0</v>
      </c>
      <c r="W56" s="170">
        <f t="shared" si="21"/>
        <v>0</v>
      </c>
      <c r="X56" s="170">
        <f t="shared" si="21"/>
        <v>0</v>
      </c>
      <c r="Y56" s="170">
        <f t="shared" si="21"/>
        <v>0</v>
      </c>
      <c r="Z56" s="170">
        <f t="shared" si="21"/>
        <v>0</v>
      </c>
      <c r="AA56" s="170">
        <f t="shared" si="21"/>
        <v>0</v>
      </c>
      <c r="AB56" s="170">
        <f t="shared" si="21"/>
        <v>0</v>
      </c>
      <c r="AC56" s="170">
        <f t="shared" si="21"/>
        <v>0</v>
      </c>
      <c r="AD56" s="170">
        <f t="shared" si="21"/>
        <v>0</v>
      </c>
      <c r="AE56" s="170">
        <f t="shared" si="21"/>
        <v>0</v>
      </c>
      <c r="AF56" s="170">
        <f t="shared" si="21"/>
        <v>0</v>
      </c>
      <c r="AG56" s="170">
        <f t="shared" si="21"/>
        <v>0</v>
      </c>
      <c r="AH56" s="170">
        <f t="shared" si="21"/>
        <v>0</v>
      </c>
      <c r="AI56" s="170">
        <f t="shared" si="21"/>
        <v>0</v>
      </c>
      <c r="AJ56" s="170">
        <f t="shared" si="21"/>
        <v>0</v>
      </c>
      <c r="AM56" s="382">
        <f>ROUND(SUM(AM57:AM59),0)</f>
        <v>0</v>
      </c>
      <c r="AN56" s="382">
        <f>F56+NPV(SDN,G56:INDEX(G56:AJ56,PAL))</f>
        <v>0</v>
      </c>
      <c r="AO56" s="387"/>
      <c r="AP56" s="59"/>
      <c r="AQ56" s="59"/>
      <c r="AR56" s="59"/>
      <c r="AS56" s="59"/>
      <c r="AT56" s="59"/>
      <c r="AU56" s="59"/>
      <c r="AV56" s="59"/>
      <c r="AW56" s="59"/>
      <c r="AX56" s="59"/>
      <c r="AY56" s="388"/>
    </row>
    <row r="57" spans="2:51">
      <c r="B57" s="199" t="s">
        <v>344</v>
      </c>
      <c r="C57" s="486" t="s">
        <v>69</v>
      </c>
      <c r="D57" s="65">
        <f>F57+NPV(SDN,G57:INDEX(G57:AJ57,PAL))</f>
        <v>0</v>
      </c>
      <c r="E57" s="65">
        <f>SUMIF($F$5:$AJ$5,"&lt;="&amp;PAL,$F57:$AJ57)</f>
        <v>0</v>
      </c>
      <c r="F57" s="78">
        <v>0</v>
      </c>
      <c r="G57" s="78">
        <v>0</v>
      </c>
      <c r="H57" s="78">
        <v>0</v>
      </c>
      <c r="I57" s="78">
        <v>0</v>
      </c>
      <c r="J57" s="78">
        <v>0</v>
      </c>
      <c r="K57" s="78">
        <v>0</v>
      </c>
      <c r="L57" s="78">
        <v>0</v>
      </c>
      <c r="M57" s="78">
        <v>0</v>
      </c>
      <c r="N57" s="78">
        <v>0</v>
      </c>
      <c r="O57" s="78">
        <v>0</v>
      </c>
      <c r="P57" s="78">
        <v>0</v>
      </c>
      <c r="Q57" s="78">
        <v>0</v>
      </c>
      <c r="R57" s="78">
        <v>0</v>
      </c>
      <c r="S57" s="78">
        <v>0</v>
      </c>
      <c r="T57" s="78">
        <v>0</v>
      </c>
      <c r="U57" s="78">
        <v>0</v>
      </c>
      <c r="V57" s="78">
        <v>0</v>
      </c>
      <c r="W57" s="78">
        <v>0</v>
      </c>
      <c r="X57" s="78">
        <v>0</v>
      </c>
      <c r="Y57" s="78">
        <v>0</v>
      </c>
      <c r="Z57" s="78">
        <v>0</v>
      </c>
      <c r="AA57" s="78">
        <v>0</v>
      </c>
      <c r="AB57" s="78">
        <v>0</v>
      </c>
      <c r="AC57" s="78">
        <v>0</v>
      </c>
      <c r="AD57" s="78">
        <v>0</v>
      </c>
      <c r="AE57" s="78">
        <v>0</v>
      </c>
      <c r="AF57" s="78">
        <v>0</v>
      </c>
      <c r="AG57" s="78">
        <v>0</v>
      </c>
      <c r="AH57" s="78">
        <v>0</v>
      </c>
      <c r="AI57" s="78">
        <v>0</v>
      </c>
      <c r="AJ57" s="78">
        <v>0</v>
      </c>
      <c r="AM57" s="383">
        <f>F57+NPV(SDN,G57:INDEX(G57:AJ57,PAL))</f>
        <v>0</v>
      </c>
      <c r="AN57" s="415">
        <f>F57+NPV(SDN,G57:INDEX(G57:AJ57,PAL))</f>
        <v>0</v>
      </c>
      <c r="AO57" s="387">
        <f>IF(COUNTIF(AP57:AY57,"Klaida")&gt;0,1,0)</f>
        <v>0</v>
      </c>
      <c r="AP57" s="59">
        <f>IF(COUNT(F57:INDEX(F57:AJ57,PAL+1))&lt;&gt;PAL+1,"Klaida",0)</f>
        <v>0</v>
      </c>
      <c r="AQ57" s="59"/>
      <c r="AR57" s="59"/>
      <c r="AS57" s="59"/>
      <c r="AT57" s="59"/>
      <c r="AU57" s="59"/>
      <c r="AV57" s="59"/>
      <c r="AW57" s="59"/>
      <c r="AX57" s="59"/>
      <c r="AY57" s="388"/>
    </row>
    <row r="58" spans="2:51">
      <c r="B58" s="199" t="s">
        <v>345</v>
      </c>
      <c r="C58" s="486" t="s">
        <v>69</v>
      </c>
      <c r="D58" s="65">
        <f>F58+NPV(SDN,G58:INDEX(G58:AJ58,PAL))</f>
        <v>0</v>
      </c>
      <c r="E58" s="65">
        <f>SUMIF($F$5:$AJ$5,"&lt;="&amp;PAL,$F58:$AJ58)</f>
        <v>0</v>
      </c>
      <c r="F58" s="78">
        <v>0</v>
      </c>
      <c r="G58" s="78">
        <v>0</v>
      </c>
      <c r="H58" s="78">
        <v>0</v>
      </c>
      <c r="I58" s="78">
        <v>0</v>
      </c>
      <c r="J58" s="78">
        <v>0</v>
      </c>
      <c r="K58" s="78">
        <v>0</v>
      </c>
      <c r="L58" s="78">
        <v>0</v>
      </c>
      <c r="M58" s="78">
        <v>0</v>
      </c>
      <c r="N58" s="78">
        <v>0</v>
      </c>
      <c r="O58" s="78">
        <v>0</v>
      </c>
      <c r="P58" s="78">
        <v>0</v>
      </c>
      <c r="Q58" s="78">
        <v>0</v>
      </c>
      <c r="R58" s="78">
        <v>0</v>
      </c>
      <c r="S58" s="78">
        <v>0</v>
      </c>
      <c r="T58" s="78">
        <v>0</v>
      </c>
      <c r="U58" s="78">
        <v>0</v>
      </c>
      <c r="V58" s="78">
        <v>0</v>
      </c>
      <c r="W58" s="78">
        <v>0</v>
      </c>
      <c r="X58" s="78">
        <v>0</v>
      </c>
      <c r="Y58" s="78">
        <v>0</v>
      </c>
      <c r="Z58" s="78">
        <v>0</v>
      </c>
      <c r="AA58" s="78">
        <v>0</v>
      </c>
      <c r="AB58" s="78">
        <v>0</v>
      </c>
      <c r="AC58" s="78">
        <v>0</v>
      </c>
      <c r="AD58" s="78">
        <v>0</v>
      </c>
      <c r="AE58" s="78">
        <v>0</v>
      </c>
      <c r="AF58" s="78">
        <v>0</v>
      </c>
      <c r="AG58" s="78">
        <v>0</v>
      </c>
      <c r="AH58" s="78">
        <v>0</v>
      </c>
      <c r="AI58" s="78">
        <v>0</v>
      </c>
      <c r="AJ58" s="78">
        <v>0</v>
      </c>
      <c r="AM58" s="383">
        <f>F58+NPV(SDN,G58:INDEX(G58:AJ58,PAL))</f>
        <v>0</v>
      </c>
      <c r="AN58" s="415">
        <f>F58+NPV(SDN,G58:INDEX(G58:AJ58,PAL))</f>
        <v>0</v>
      </c>
      <c r="AO58" s="387">
        <f>IF(COUNTIF(AP58:AY58,"Klaida")&gt;0,1,0)</f>
        <v>0</v>
      </c>
      <c r="AP58" s="59">
        <f>IF(COUNT(F58:INDEX(F58:AJ58,PAL+1))&lt;&gt;PAL+1,"Klaida",0)</f>
        <v>0</v>
      </c>
      <c r="AQ58" s="59"/>
      <c r="AR58" s="59"/>
      <c r="AS58" s="59"/>
      <c r="AT58" s="59"/>
      <c r="AU58" s="59"/>
      <c r="AV58" s="59"/>
      <c r="AW58" s="59"/>
      <c r="AX58" s="59"/>
      <c r="AY58" s="388"/>
    </row>
    <row r="59" spans="2:51" ht="13.5" thickBot="1">
      <c r="B59" s="199" t="s">
        <v>346</v>
      </c>
      <c r="C59" s="486" t="s">
        <v>69</v>
      </c>
      <c r="D59" s="65">
        <f>F59+NPV(SDN,G59:INDEX(G59:AJ59,PAL))</f>
        <v>0</v>
      </c>
      <c r="E59" s="65">
        <f>SUMIF($F$5:$AJ$5,"&lt;="&amp;PAL,$F59:$AJ59)</f>
        <v>0</v>
      </c>
      <c r="F59" s="78">
        <v>0</v>
      </c>
      <c r="G59" s="78">
        <v>0</v>
      </c>
      <c r="H59" s="78">
        <v>0</v>
      </c>
      <c r="I59" s="78">
        <v>0</v>
      </c>
      <c r="J59" s="78">
        <v>0</v>
      </c>
      <c r="K59" s="78">
        <v>0</v>
      </c>
      <c r="L59" s="78">
        <v>0</v>
      </c>
      <c r="M59" s="78">
        <v>0</v>
      </c>
      <c r="N59" s="78">
        <v>0</v>
      </c>
      <c r="O59" s="78">
        <v>0</v>
      </c>
      <c r="P59" s="78">
        <v>0</v>
      </c>
      <c r="Q59" s="78">
        <v>0</v>
      </c>
      <c r="R59" s="78">
        <v>0</v>
      </c>
      <c r="S59" s="78">
        <v>0</v>
      </c>
      <c r="T59" s="78">
        <v>0</v>
      </c>
      <c r="U59" s="78">
        <v>0</v>
      </c>
      <c r="V59" s="78">
        <v>0</v>
      </c>
      <c r="W59" s="78">
        <v>0</v>
      </c>
      <c r="X59" s="78">
        <v>0</v>
      </c>
      <c r="Y59" s="78">
        <v>0</v>
      </c>
      <c r="Z59" s="78">
        <v>0</v>
      </c>
      <c r="AA59" s="78">
        <v>0</v>
      </c>
      <c r="AB59" s="78">
        <v>0</v>
      </c>
      <c r="AC59" s="78">
        <v>0</v>
      </c>
      <c r="AD59" s="78">
        <v>0</v>
      </c>
      <c r="AE59" s="78">
        <v>0</v>
      </c>
      <c r="AF59" s="78">
        <v>0</v>
      </c>
      <c r="AG59" s="78">
        <v>0</v>
      </c>
      <c r="AH59" s="78">
        <v>0</v>
      </c>
      <c r="AI59" s="78">
        <v>0</v>
      </c>
      <c r="AJ59" s="78">
        <v>0</v>
      </c>
      <c r="AM59" s="394">
        <f>F59+NPV(SDN,G59:INDEX(G59:AJ59,PAL))</f>
        <v>0</v>
      </c>
      <c r="AN59" s="416">
        <f>F59+NPV(SDN,G59:INDEX(G59:AJ59,PAL))</f>
        <v>0</v>
      </c>
      <c r="AO59" s="391">
        <f>IF(COUNTIF(AP59:AY59,"Klaida")&gt;0,1,0)</f>
        <v>0</v>
      </c>
      <c r="AP59" s="392">
        <f>IF(COUNT(F59:INDEX(F59:AJ59,PAL+1))&lt;&gt;PAL+1,"Klaida",0)</f>
        <v>0</v>
      </c>
      <c r="AQ59" s="392"/>
      <c r="AR59" s="392"/>
      <c r="AS59" s="392"/>
      <c r="AT59" s="392"/>
      <c r="AU59" s="392"/>
      <c r="AV59" s="392"/>
      <c r="AW59" s="392"/>
      <c r="AX59" s="392"/>
      <c r="AY59" s="393"/>
    </row>
    <row r="60" spans="2:51"/>
    <row r="61" spans="2:51">
      <c r="C61" s="404" t="str">
        <f>IF(Kalba="EN",Data2!C79,Data2!B79)</f>
        <v>Finansinės analizės (FA) rodiklių apskaičiavimas</v>
      </c>
      <c r="D61" s="209"/>
      <c r="E61" s="209"/>
      <c r="F61" s="209"/>
      <c r="G61" s="209"/>
      <c r="H61" s="209"/>
      <c r="I61" s="209"/>
      <c r="J61" s="209"/>
      <c r="K61" s="209"/>
      <c r="L61" s="209"/>
      <c r="M61" s="209"/>
      <c r="N61" s="209"/>
      <c r="O61" s="209"/>
      <c r="P61" s="209"/>
      <c r="Q61" s="209"/>
      <c r="R61" s="209"/>
      <c r="S61" s="209"/>
      <c r="T61" s="209"/>
      <c r="U61" s="209"/>
      <c r="V61" s="209"/>
      <c r="W61" s="209"/>
      <c r="X61" s="209"/>
      <c r="Y61" s="209"/>
      <c r="Z61" s="209"/>
      <c r="AA61" s="209"/>
      <c r="AB61" s="209"/>
      <c r="AC61" s="209"/>
      <c r="AD61" s="209"/>
      <c r="AE61" s="209"/>
      <c r="AF61" s="209"/>
      <c r="AG61" s="209"/>
      <c r="AH61" s="209"/>
      <c r="AI61" s="209"/>
      <c r="AJ61" s="209"/>
    </row>
    <row r="62" spans="2:51">
      <c r="C62" s="68" t="str">
        <f>IF(Kalba="EN",Data2!C80,Data2!B80)</f>
        <v>FA rodiklių investicijoms lėšų srautas (realiąja išraiška)</v>
      </c>
      <c r="D62" s="69"/>
      <c r="E62" s="69"/>
      <c r="F62" s="65">
        <f t="shared" ref="F62:AJ62" si="22">ROUND(SUM(F16:F17)-SUM(F7,F22),0)</f>
        <v>0</v>
      </c>
      <c r="G62" s="65">
        <f t="shared" si="22"/>
        <v>0</v>
      </c>
      <c r="H62" s="65">
        <f t="shared" si="22"/>
        <v>0</v>
      </c>
      <c r="I62" s="65">
        <f t="shared" si="22"/>
        <v>0</v>
      </c>
      <c r="J62" s="65">
        <f t="shared" si="22"/>
        <v>0</v>
      </c>
      <c r="K62" s="65">
        <f t="shared" si="22"/>
        <v>0</v>
      </c>
      <c r="L62" s="65">
        <f t="shared" si="22"/>
        <v>0</v>
      </c>
      <c r="M62" s="65">
        <f t="shared" si="22"/>
        <v>0</v>
      </c>
      <c r="N62" s="65">
        <f t="shared" si="22"/>
        <v>0</v>
      </c>
      <c r="O62" s="65">
        <f t="shared" si="22"/>
        <v>0</v>
      </c>
      <c r="P62" s="65">
        <f t="shared" si="22"/>
        <v>0</v>
      </c>
      <c r="Q62" s="65">
        <f t="shared" si="22"/>
        <v>0</v>
      </c>
      <c r="R62" s="65">
        <f t="shared" si="22"/>
        <v>0</v>
      </c>
      <c r="S62" s="65">
        <f t="shared" si="22"/>
        <v>0</v>
      </c>
      <c r="T62" s="65">
        <f t="shared" si="22"/>
        <v>0</v>
      </c>
      <c r="U62" s="65">
        <f t="shared" si="22"/>
        <v>0</v>
      </c>
      <c r="V62" s="65">
        <f t="shared" si="22"/>
        <v>0</v>
      </c>
      <c r="W62" s="65">
        <f t="shared" si="22"/>
        <v>0</v>
      </c>
      <c r="X62" s="65">
        <f t="shared" si="22"/>
        <v>0</v>
      </c>
      <c r="Y62" s="65">
        <f t="shared" si="22"/>
        <v>0</v>
      </c>
      <c r="Z62" s="65">
        <f t="shared" si="22"/>
        <v>0</v>
      </c>
      <c r="AA62" s="65">
        <f t="shared" si="22"/>
        <v>0</v>
      </c>
      <c r="AB62" s="65">
        <f t="shared" si="22"/>
        <v>0</v>
      </c>
      <c r="AC62" s="65">
        <f t="shared" si="22"/>
        <v>0</v>
      </c>
      <c r="AD62" s="65">
        <f t="shared" si="22"/>
        <v>0</v>
      </c>
      <c r="AE62" s="65">
        <f t="shared" si="22"/>
        <v>0</v>
      </c>
      <c r="AF62" s="65">
        <f t="shared" si="22"/>
        <v>0</v>
      </c>
      <c r="AG62" s="65">
        <f t="shared" si="22"/>
        <v>0</v>
      </c>
      <c r="AH62" s="65">
        <f t="shared" si="22"/>
        <v>0</v>
      </c>
      <c r="AI62" s="65">
        <f t="shared" si="22"/>
        <v>0</v>
      </c>
      <c r="AJ62" s="65">
        <f t="shared" si="22"/>
        <v>0</v>
      </c>
    </row>
    <row r="63" spans="2:51">
      <c r="C63" s="68" t="str">
        <f>IF(Kalba="EN",Data2!C82,Data2!B82)</f>
        <v>Suminis finansinio gyvybingumo lėšų srautas (realiąja išraiška)</v>
      </c>
      <c r="D63" s="70"/>
      <c r="E63" s="70"/>
      <c r="F63" s="65">
        <f>ROUND(SUM(F17,F35)-SUM(F7,F21,F30),0)</f>
        <v>0</v>
      </c>
      <c r="G63" s="65">
        <f t="shared" ref="G63:AJ63" si="23">ROUND(SUM(G17,G35)-SUM(G7,G21,G30)+F63,0)</f>
        <v>0</v>
      </c>
      <c r="H63" s="65">
        <f t="shared" si="23"/>
        <v>0</v>
      </c>
      <c r="I63" s="65">
        <f t="shared" si="23"/>
        <v>0</v>
      </c>
      <c r="J63" s="65">
        <f t="shared" si="23"/>
        <v>0</v>
      </c>
      <c r="K63" s="65">
        <f t="shared" si="23"/>
        <v>0</v>
      </c>
      <c r="L63" s="65">
        <f t="shared" si="23"/>
        <v>0</v>
      </c>
      <c r="M63" s="65">
        <f t="shared" si="23"/>
        <v>0</v>
      </c>
      <c r="N63" s="65">
        <f t="shared" si="23"/>
        <v>0</v>
      </c>
      <c r="O63" s="65">
        <f t="shared" si="23"/>
        <v>0</v>
      </c>
      <c r="P63" s="65">
        <f t="shared" si="23"/>
        <v>0</v>
      </c>
      <c r="Q63" s="65">
        <f t="shared" si="23"/>
        <v>0</v>
      </c>
      <c r="R63" s="65">
        <f t="shared" si="23"/>
        <v>0</v>
      </c>
      <c r="S63" s="65">
        <f t="shared" si="23"/>
        <v>0</v>
      </c>
      <c r="T63" s="65">
        <f t="shared" si="23"/>
        <v>0</v>
      </c>
      <c r="U63" s="65">
        <f t="shared" si="23"/>
        <v>0</v>
      </c>
      <c r="V63" s="65">
        <f t="shared" si="23"/>
        <v>0</v>
      </c>
      <c r="W63" s="65">
        <f t="shared" si="23"/>
        <v>0</v>
      </c>
      <c r="X63" s="65">
        <f t="shared" si="23"/>
        <v>0</v>
      </c>
      <c r="Y63" s="65">
        <f t="shared" si="23"/>
        <v>0</v>
      </c>
      <c r="Z63" s="65">
        <f t="shared" si="23"/>
        <v>0</v>
      </c>
      <c r="AA63" s="65">
        <f t="shared" si="23"/>
        <v>0</v>
      </c>
      <c r="AB63" s="65">
        <f t="shared" si="23"/>
        <v>0</v>
      </c>
      <c r="AC63" s="65">
        <f t="shared" si="23"/>
        <v>0</v>
      </c>
      <c r="AD63" s="65">
        <f t="shared" si="23"/>
        <v>0</v>
      </c>
      <c r="AE63" s="65">
        <f t="shared" si="23"/>
        <v>0</v>
      </c>
      <c r="AF63" s="65">
        <f t="shared" si="23"/>
        <v>0</v>
      </c>
      <c r="AG63" s="65">
        <f t="shared" si="23"/>
        <v>0</v>
      </c>
      <c r="AH63" s="65">
        <f t="shared" si="23"/>
        <v>0</v>
      </c>
      <c r="AI63" s="65">
        <f t="shared" si="23"/>
        <v>0</v>
      </c>
      <c r="AJ63" s="65">
        <f t="shared" si="23"/>
        <v>0</v>
      </c>
    </row>
    <row r="64" spans="2:51">
      <c r="C64" s="68" t="str">
        <f>IF(Kalba="EN",Data2!C84,Data2!B84)</f>
        <v>FA rodiklių kapitalui lėšų srautas (realiąja išraiška)</v>
      </c>
      <c r="D64" s="69"/>
      <c r="E64" s="69"/>
      <c r="F64" s="65">
        <f t="shared" ref="F64:AJ64" si="24">SUM(F16,F17)-SUM(F21,F38,F40,F41,F46)+IF(AND(F5&gt;Investiciju_metu_skaicius,F22&gt;0,SUM(F38:F40,F41,F44)&gt;0),MIN(F22,SUM(F38:F40,F41,F44)),0)</f>
        <v>0</v>
      </c>
      <c r="G64" s="65">
        <f t="shared" si="24"/>
        <v>0</v>
      </c>
      <c r="H64" s="65">
        <f t="shared" si="24"/>
        <v>0</v>
      </c>
      <c r="I64" s="65">
        <f t="shared" si="24"/>
        <v>0</v>
      </c>
      <c r="J64" s="65">
        <f t="shared" si="24"/>
        <v>0</v>
      </c>
      <c r="K64" s="65">
        <f t="shared" si="24"/>
        <v>0</v>
      </c>
      <c r="L64" s="65">
        <f t="shared" si="24"/>
        <v>0</v>
      </c>
      <c r="M64" s="65">
        <f t="shared" si="24"/>
        <v>0</v>
      </c>
      <c r="N64" s="65">
        <f t="shared" si="24"/>
        <v>0</v>
      </c>
      <c r="O64" s="65">
        <f t="shared" si="24"/>
        <v>0</v>
      </c>
      <c r="P64" s="65">
        <f t="shared" si="24"/>
        <v>0</v>
      </c>
      <c r="Q64" s="65">
        <f t="shared" si="24"/>
        <v>0</v>
      </c>
      <c r="R64" s="65">
        <f t="shared" si="24"/>
        <v>0</v>
      </c>
      <c r="S64" s="65">
        <f t="shared" si="24"/>
        <v>0</v>
      </c>
      <c r="T64" s="65">
        <f t="shared" si="24"/>
        <v>0</v>
      </c>
      <c r="U64" s="65">
        <f t="shared" si="24"/>
        <v>0</v>
      </c>
      <c r="V64" s="65">
        <f t="shared" si="24"/>
        <v>0</v>
      </c>
      <c r="W64" s="65">
        <f t="shared" si="24"/>
        <v>0</v>
      </c>
      <c r="X64" s="65">
        <f t="shared" si="24"/>
        <v>0</v>
      </c>
      <c r="Y64" s="65">
        <f t="shared" si="24"/>
        <v>0</v>
      </c>
      <c r="Z64" s="65">
        <f t="shared" si="24"/>
        <v>0</v>
      </c>
      <c r="AA64" s="65">
        <f t="shared" si="24"/>
        <v>0</v>
      </c>
      <c r="AB64" s="65">
        <f t="shared" si="24"/>
        <v>0</v>
      </c>
      <c r="AC64" s="65">
        <f t="shared" si="24"/>
        <v>0</v>
      </c>
      <c r="AD64" s="65">
        <f t="shared" si="24"/>
        <v>0</v>
      </c>
      <c r="AE64" s="65">
        <f t="shared" si="24"/>
        <v>0</v>
      </c>
      <c r="AF64" s="65">
        <f t="shared" si="24"/>
        <v>0</v>
      </c>
      <c r="AG64" s="65">
        <f t="shared" si="24"/>
        <v>0</v>
      </c>
      <c r="AH64" s="65">
        <f t="shared" si="24"/>
        <v>0</v>
      </c>
      <c r="AI64" s="65">
        <f t="shared" si="24"/>
        <v>0</v>
      </c>
      <c r="AJ64" s="65">
        <f t="shared" si="24"/>
        <v>0</v>
      </c>
    </row>
    <row r="65" spans="3:36">
      <c r="C65" s="68" t="str">
        <f>IF(Kalba="EN",Data2!C86,Data2!B86)</f>
        <v>Finansinė grynoji dabartinė vertė investicijoms - FGDV(I)</v>
      </c>
      <c r="D65" s="71">
        <f>F62+NPV(FDN,G62:INDEX(G62:AJ62,PAL))</f>
        <v>0</v>
      </c>
      <c r="E65" s="72"/>
    </row>
    <row r="66" spans="3:36">
      <c r="C66" s="68" t="str">
        <f>IF(Kalba="EN",Data2!C87,Data2!B87)</f>
        <v>Finansinė vidinė grąžos norma investicijoms - FVGN(I)</v>
      </c>
      <c r="D66" s="73" t="str">
        <f>IF(ISERROR(E66),"Nėra reikšmės",E66)</f>
        <v>Nėra reikšmės</v>
      </c>
      <c r="E66" s="200" t="e">
        <f>IRR(F62:INDEX(F62:AJ62,PAL+1))</f>
        <v>#NUM!</v>
      </c>
    </row>
    <row r="67" spans="3:36">
      <c r="C67" s="68" t="str">
        <f>IF(Kalba="EN",Data2!C88,Data2!B88)</f>
        <v>Finansinė modifikuota vidinė grąžos norma investicijoms - FMVGN(I)</v>
      </c>
      <c r="D67" s="74" t="str">
        <f>IF(ISERROR(E67),"Nėra reikšmės",E67)</f>
        <v>Nėra reikšmės</v>
      </c>
      <c r="E67" s="200" t="e">
        <f>MIRR(F62:INDEX(F62:AJ62,PAL+1),FDN,FDN)</f>
        <v>#DIV/0!</v>
      </c>
      <c r="G67" s="81"/>
    </row>
    <row r="68" spans="3:36">
      <c r="C68" s="68" t="str">
        <f>IF(Kalba="EN",Data2!C89,Data2!B89)</f>
        <v>Finansinis naudos ir išlaidų santykis - FNIS</v>
      </c>
      <c r="D68" s="75" t="str">
        <f>IF(ISERROR(D17/SUM(D7,-D16,D22)),"-",D17/SUM(D7,-D16,D22))</f>
        <v>-</v>
      </c>
      <c r="E68" s="72"/>
      <c r="G68" s="82"/>
      <c r="H68" s="82"/>
    </row>
    <row r="69" spans="3:36">
      <c r="C69" s="68" t="str">
        <f>IF(Kalba="EN",Data2!C90,Data2!B90)</f>
        <v>Finansinis gyvybingumas (realiąja išraiška)</v>
      </c>
      <c r="D69" s="76" t="str">
        <f>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row>
    <row r="70" spans="3:36">
      <c r="C70" s="68" t="str">
        <f>IF(Kalba="EN",Data2!C92,Data2!B92)</f>
        <v>Finansinė grynoji dabartinė vertė kapitalui - FGDV(K)</v>
      </c>
      <c r="D70" s="71">
        <f>F64+NPV(FDN,G64:INDEX(G64:AJ64,PAL))</f>
        <v>0</v>
      </c>
      <c r="E70" s="72"/>
      <c r="G70" s="82"/>
      <c r="H70" s="82"/>
    </row>
    <row r="71" spans="3:36">
      <c r="C71" s="68" t="str">
        <f>IF(Kalba="EN",Data2!C93,Data2!B93)</f>
        <v>Finansinė vidinė grąžos norma kapitalui - FVGN(K)</v>
      </c>
      <c r="D71" s="73" t="str">
        <f>IF(ISERROR(E71),"Nėra reikšmės",E71)</f>
        <v>Nėra reikšmės</v>
      </c>
      <c r="E71" s="201" t="e">
        <f>IRR(F64:INDEX(F64:AJ64,PAL+1))</f>
        <v>#NUM!</v>
      </c>
    </row>
    <row r="72" spans="3:36">
      <c r="C72" s="68" t="str">
        <f>IF(Kalba="EN",Data2!C94,Data2!B94)</f>
        <v>Finansinė modifikuota vidinė grąžos norma kapitalui - FMVGN(K)</v>
      </c>
      <c r="D72" s="74" t="str">
        <f>IF(ISERROR(E72),"Nėra reikšmės",E72)</f>
        <v>Nėra reikšmės</v>
      </c>
      <c r="E72" s="201" t="e">
        <f>MIRR(F64:INDEX(F64:AJ64,PAL+1),FDN,FDN)</f>
        <v>#DIV/0!</v>
      </c>
    </row>
    <row r="73" spans="3:36"/>
    <row r="74" spans="3:36">
      <c r="C74" s="404" t="str">
        <f>IF(Kalba="EN",Data2!C95,Data2!B95)</f>
        <v>Ekonominės analizės (EA) rodiklių apskaičiavimas</v>
      </c>
      <c r="D74" s="209"/>
      <c r="E74" s="209"/>
      <c r="F74" s="209"/>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209"/>
    </row>
    <row r="75" spans="3:36">
      <c r="C75" s="68" t="str">
        <f>IF(Kalba="EN",Data2!C96,Data2!B96)</f>
        <v>EA rodiklių lėšų srautas (realiąja išraiška)</v>
      </c>
      <c r="D75" s="69"/>
      <c r="E75" s="69"/>
      <c r="F75" s="65" t="e">
        <f>IF(pvm_susigrazinimas="Taip",SUMPRODUCT(F$16,Data1!$C$63,Data1!$D$11)-SUMPRODUCT(F$8:F$15,Data1!$F$55:$F$62,Data1!$D$3:$D$10)-SUMPRODUCT(F$23:F$28,Data1!$F$70:$F$75,Data1!$D$18:$D$23)+F47,SUMPRODUCT(F$16,Data1!$C$63)-SUMPRODUCT(F$8:F$15,Data1!$F$55:$F$62)-SUMPRODUCT(F$23:F$28,Data1!$F$70:$F$75)+F47)</f>
        <v>#VALUE!</v>
      </c>
      <c r="G75" s="65" t="e">
        <f>IF(pvm_susigrazinimas="Taip",SUMPRODUCT(G$16,Data1!$C$63,Data1!$D$11)-SUMPRODUCT(G$8:G$15,Data1!$F$55:$F$62,Data1!$D$3:$D$10)-SUMPRODUCT(G$23:G$28,Data1!$F$70:$F$75,Data1!$D$18:$D$23)+G47,SUMPRODUCT(G$16,Data1!$C$63)-SUMPRODUCT(G$8:G$15,Data1!$F$55:$F$62)-SUMPRODUCT(G$23:G$28,Data1!$F$70:$F$75)+G47)</f>
        <v>#VALUE!</v>
      </c>
      <c r="H75" s="65" t="e">
        <f>IF(pvm_susigrazinimas="Taip",SUMPRODUCT(H$16,Data1!$C$63,Data1!$D$11)-SUMPRODUCT(H$8:H$15,Data1!$F$55:$F$62,Data1!$D$3:$D$10)-SUMPRODUCT(H$23:H$28,Data1!$F$70:$F$75,Data1!$D$18:$D$23)+H47,SUMPRODUCT(H$16,Data1!$C$63)-SUMPRODUCT(H$8:H$15,Data1!$F$55:$F$62)-SUMPRODUCT(H$23:H$28,Data1!$F$70:$F$75)+H47)</f>
        <v>#VALUE!</v>
      </c>
      <c r="I75" s="65" t="e">
        <f>IF(pvm_susigrazinimas="Taip",SUMPRODUCT(I$16,Data1!$C$63,Data1!$D$11)-SUMPRODUCT(I$8:I$15,Data1!$F$55:$F$62,Data1!$D$3:$D$10)-SUMPRODUCT(I$23:I$28,Data1!$F$70:$F$75,Data1!$D$18:$D$23)+I47,SUMPRODUCT(I$16,Data1!$C$63)-SUMPRODUCT(I$8:I$15,Data1!$F$55:$F$62)-SUMPRODUCT(I$23:I$28,Data1!$F$70:$F$75)+I47)</f>
        <v>#VALUE!</v>
      </c>
      <c r="J75" s="65" t="e">
        <f>IF(pvm_susigrazinimas="Taip",SUMPRODUCT(J$16,Data1!$C$63,Data1!$D$11)-SUMPRODUCT(J$8:J$15,Data1!$F$55:$F$62,Data1!$D$3:$D$10)-SUMPRODUCT(J$23:J$28,Data1!$F$70:$F$75,Data1!$D$18:$D$23)+J47,SUMPRODUCT(J$16,Data1!$C$63)-SUMPRODUCT(J$8:J$15,Data1!$F$55:$F$62)-SUMPRODUCT(J$23:J$28,Data1!$F$70:$F$75)+J47)</f>
        <v>#VALUE!</v>
      </c>
      <c r="K75" s="65" t="e">
        <f>IF(pvm_susigrazinimas="Taip",SUMPRODUCT(K$16,Data1!$C$63,Data1!$D$11)-SUMPRODUCT(K$8:K$15,Data1!$F$55:$F$62,Data1!$D$3:$D$10)-SUMPRODUCT(K$23:K$28,Data1!$F$70:$F$75,Data1!$D$18:$D$23)+K47,SUMPRODUCT(K$16,Data1!$C$63)-SUMPRODUCT(K$8:K$15,Data1!$F$55:$F$62)-SUMPRODUCT(K$23:K$28,Data1!$F$70:$F$75)+K47)</f>
        <v>#VALUE!</v>
      </c>
      <c r="L75" s="65" t="e">
        <f>IF(pvm_susigrazinimas="Taip",SUMPRODUCT(L$16,Data1!$C$63,Data1!$D$11)-SUMPRODUCT(L$8:L$15,Data1!$F$55:$F$62,Data1!$D$3:$D$10)-SUMPRODUCT(L$23:L$28,Data1!$F$70:$F$75,Data1!$D$18:$D$23)+L47,SUMPRODUCT(L$16,Data1!$C$63)-SUMPRODUCT(L$8:L$15,Data1!$F$55:$F$62)-SUMPRODUCT(L$23:L$28,Data1!$F$70:$F$75)+L47)</f>
        <v>#VALUE!</v>
      </c>
      <c r="M75" s="65" t="e">
        <f>IF(pvm_susigrazinimas="Taip",SUMPRODUCT(M$16,Data1!$C$63,Data1!$D$11)-SUMPRODUCT(M$8:M$15,Data1!$F$55:$F$62,Data1!$D$3:$D$10)-SUMPRODUCT(M$23:M$28,Data1!$F$70:$F$75,Data1!$D$18:$D$23)+M47,SUMPRODUCT(M$16,Data1!$C$63)-SUMPRODUCT(M$8:M$15,Data1!$F$55:$F$62)-SUMPRODUCT(M$23:M$28,Data1!$F$70:$F$75)+M47)</f>
        <v>#VALUE!</v>
      </c>
      <c r="N75" s="65" t="e">
        <f>IF(pvm_susigrazinimas="Taip",SUMPRODUCT(N$16,Data1!$C$63,Data1!$D$11)-SUMPRODUCT(N$8:N$15,Data1!$F$55:$F$62,Data1!$D$3:$D$10)-SUMPRODUCT(N$23:N$28,Data1!$F$70:$F$75,Data1!$D$18:$D$23)+N47,SUMPRODUCT(N$16,Data1!$C$63)-SUMPRODUCT(N$8:N$15,Data1!$F$55:$F$62)-SUMPRODUCT(N$23:N$28,Data1!$F$70:$F$75)+N47)</f>
        <v>#VALUE!</v>
      </c>
      <c r="O75" s="65" t="e">
        <f>IF(pvm_susigrazinimas="Taip",SUMPRODUCT(O$16,Data1!$C$63,Data1!$D$11)-SUMPRODUCT(O$8:O$15,Data1!$F$55:$F$62,Data1!$D$3:$D$10)-SUMPRODUCT(O$23:O$28,Data1!$F$70:$F$75,Data1!$D$18:$D$23)+O47,SUMPRODUCT(O$16,Data1!$C$63)-SUMPRODUCT(O$8:O$15,Data1!$F$55:$F$62)-SUMPRODUCT(O$23:O$28,Data1!$F$70:$F$75)+O47)</f>
        <v>#VALUE!</v>
      </c>
      <c r="P75" s="65" t="e">
        <f>IF(pvm_susigrazinimas="Taip",SUMPRODUCT(P$16,Data1!$C$63,Data1!$D$11)-SUMPRODUCT(P$8:P$15,Data1!$F$55:$F$62,Data1!$D$3:$D$10)-SUMPRODUCT(P$23:P$28,Data1!$F$70:$F$75,Data1!$D$18:$D$23)+P47,SUMPRODUCT(P$16,Data1!$C$63)-SUMPRODUCT(P$8:P$15,Data1!$F$55:$F$62)-SUMPRODUCT(P$23:P$28,Data1!$F$70:$F$75)+P47)</f>
        <v>#VALUE!</v>
      </c>
      <c r="Q75" s="65" t="e">
        <f>IF(pvm_susigrazinimas="Taip",SUMPRODUCT(Q$16,Data1!$C$63,Data1!$D$11)-SUMPRODUCT(Q$8:Q$15,Data1!$F$55:$F$62,Data1!$D$3:$D$10)-SUMPRODUCT(Q$23:Q$28,Data1!$F$70:$F$75,Data1!$D$18:$D$23)+Q47,SUMPRODUCT(Q$16,Data1!$C$63)-SUMPRODUCT(Q$8:Q$15,Data1!$F$55:$F$62)-SUMPRODUCT(Q$23:Q$28,Data1!$F$70:$F$75)+Q47)</f>
        <v>#VALUE!</v>
      </c>
      <c r="R75" s="65" t="e">
        <f>IF(pvm_susigrazinimas="Taip",SUMPRODUCT(R$16,Data1!$C$63,Data1!$D$11)-SUMPRODUCT(R$8:R$15,Data1!$F$55:$F$62,Data1!$D$3:$D$10)-SUMPRODUCT(R$23:R$28,Data1!$F$70:$F$75,Data1!$D$18:$D$23)+R47,SUMPRODUCT(R$16,Data1!$C$63)-SUMPRODUCT(R$8:R$15,Data1!$F$55:$F$62)-SUMPRODUCT(R$23:R$28,Data1!$F$70:$F$75)+R47)</f>
        <v>#VALUE!</v>
      </c>
      <c r="S75" s="65" t="e">
        <f>IF(pvm_susigrazinimas="Taip",SUMPRODUCT(S$16,Data1!$C$63,Data1!$D$11)-SUMPRODUCT(S$8:S$15,Data1!$F$55:$F$62,Data1!$D$3:$D$10)-SUMPRODUCT(S$23:S$28,Data1!$F$70:$F$75,Data1!$D$18:$D$23)+S47,SUMPRODUCT(S$16,Data1!$C$63)-SUMPRODUCT(S$8:S$15,Data1!$F$55:$F$62)-SUMPRODUCT(S$23:S$28,Data1!$F$70:$F$75)+S47)</f>
        <v>#VALUE!</v>
      </c>
      <c r="T75" s="65" t="e">
        <f>IF(pvm_susigrazinimas="Taip",SUMPRODUCT(T$16,Data1!$C$63,Data1!$D$11)-SUMPRODUCT(T$8:T$15,Data1!$F$55:$F$62,Data1!$D$3:$D$10)-SUMPRODUCT(T$23:T$28,Data1!$F$70:$F$75,Data1!$D$18:$D$23)+T47,SUMPRODUCT(T$16,Data1!$C$63)-SUMPRODUCT(T$8:T$15,Data1!$F$55:$F$62)-SUMPRODUCT(T$23:T$28,Data1!$F$70:$F$75)+T47)</f>
        <v>#VALUE!</v>
      </c>
      <c r="U75" s="65" t="e">
        <f>IF(pvm_susigrazinimas="Taip",SUMPRODUCT(U$16,Data1!$C$63,Data1!$D$11)-SUMPRODUCT(U$8:U$15,Data1!$F$55:$F$62,Data1!$D$3:$D$10)-SUMPRODUCT(U$23:U$28,Data1!$F$70:$F$75,Data1!$D$18:$D$23)+U47,SUMPRODUCT(U$16,Data1!$C$63)-SUMPRODUCT(U$8:U$15,Data1!$F$55:$F$62)-SUMPRODUCT(U$23:U$28,Data1!$F$70:$F$75)+U47)</f>
        <v>#VALUE!</v>
      </c>
      <c r="V75" s="65" t="e">
        <f>IF(pvm_susigrazinimas="Taip",SUMPRODUCT(V$16,Data1!$C$63,Data1!$D$11)-SUMPRODUCT(V$8:V$15,Data1!$F$55:$F$62,Data1!$D$3:$D$10)-SUMPRODUCT(V$23:V$28,Data1!$F$70:$F$75,Data1!$D$18:$D$23)+V47,SUMPRODUCT(V$16,Data1!$C$63)-SUMPRODUCT(V$8:V$15,Data1!$F$55:$F$62)-SUMPRODUCT(V$23:V$28,Data1!$F$70:$F$75)+V47)</f>
        <v>#VALUE!</v>
      </c>
      <c r="W75" s="65" t="e">
        <f>IF(pvm_susigrazinimas="Taip",SUMPRODUCT(W$16,Data1!$C$63,Data1!$D$11)-SUMPRODUCT(W$8:W$15,Data1!$F$55:$F$62,Data1!$D$3:$D$10)-SUMPRODUCT(W$23:W$28,Data1!$F$70:$F$75,Data1!$D$18:$D$23)+W47,SUMPRODUCT(W$16,Data1!$C$63)-SUMPRODUCT(W$8:W$15,Data1!$F$55:$F$62)-SUMPRODUCT(W$23:W$28,Data1!$F$70:$F$75)+W47)</f>
        <v>#VALUE!</v>
      </c>
      <c r="X75" s="65" t="e">
        <f>IF(pvm_susigrazinimas="Taip",SUMPRODUCT(X$16,Data1!$C$63,Data1!$D$11)-SUMPRODUCT(X$8:X$15,Data1!$F$55:$F$62,Data1!$D$3:$D$10)-SUMPRODUCT(X$23:X$28,Data1!$F$70:$F$75,Data1!$D$18:$D$23)+X47,SUMPRODUCT(X$16,Data1!$C$63)-SUMPRODUCT(X$8:X$15,Data1!$F$55:$F$62)-SUMPRODUCT(X$23:X$28,Data1!$F$70:$F$75)+X47)</f>
        <v>#VALUE!</v>
      </c>
      <c r="Y75" s="65" t="e">
        <f>IF(pvm_susigrazinimas="Taip",SUMPRODUCT(Y$16,Data1!$C$63,Data1!$D$11)-SUMPRODUCT(Y$8:Y$15,Data1!$F$55:$F$62,Data1!$D$3:$D$10)-SUMPRODUCT(Y$23:Y$28,Data1!$F$70:$F$75,Data1!$D$18:$D$23)+Y47,SUMPRODUCT(Y$16,Data1!$C$63)-SUMPRODUCT(Y$8:Y$15,Data1!$F$55:$F$62)-SUMPRODUCT(Y$23:Y$28,Data1!$F$70:$F$75)+Y47)</f>
        <v>#VALUE!</v>
      </c>
      <c r="Z75" s="65" t="e">
        <f>IF(pvm_susigrazinimas="Taip",SUMPRODUCT(Z$16,Data1!$C$63,Data1!$D$11)-SUMPRODUCT(Z$8:Z$15,Data1!$F$55:$F$62,Data1!$D$3:$D$10)-SUMPRODUCT(Z$23:Z$28,Data1!$F$70:$F$75,Data1!$D$18:$D$23)+Z47,SUMPRODUCT(Z$16,Data1!$C$63)-SUMPRODUCT(Z$8:Z$15,Data1!$F$55:$F$62)-SUMPRODUCT(Z$23:Z$28,Data1!$F$70:$F$75)+Z47)</f>
        <v>#VALUE!</v>
      </c>
      <c r="AA75" s="65" t="e">
        <f>IF(pvm_susigrazinimas="Taip",SUMPRODUCT(AA$16,Data1!$C$63,Data1!$D$11)-SUMPRODUCT(AA$8:AA$15,Data1!$F$55:$F$62,Data1!$D$3:$D$10)-SUMPRODUCT(AA$23:AA$28,Data1!$F$70:$F$75,Data1!$D$18:$D$23)+AA47,SUMPRODUCT(AA$16,Data1!$C$63)-SUMPRODUCT(AA$8:AA$15,Data1!$F$55:$F$62)-SUMPRODUCT(AA$23:AA$28,Data1!$F$70:$F$75)+AA47)</f>
        <v>#VALUE!</v>
      </c>
      <c r="AB75" s="65" t="e">
        <f>IF(pvm_susigrazinimas="Taip",SUMPRODUCT(AB$16,Data1!$C$63,Data1!$D$11)-SUMPRODUCT(AB$8:AB$15,Data1!$F$55:$F$62,Data1!$D$3:$D$10)-SUMPRODUCT(AB$23:AB$28,Data1!$F$70:$F$75,Data1!$D$18:$D$23)+AB47,SUMPRODUCT(AB$16,Data1!$C$63)-SUMPRODUCT(AB$8:AB$15,Data1!$F$55:$F$62)-SUMPRODUCT(AB$23:AB$28,Data1!$F$70:$F$75)+AB47)</f>
        <v>#VALUE!</v>
      </c>
      <c r="AC75" s="65" t="e">
        <f>IF(pvm_susigrazinimas="Taip",SUMPRODUCT(AC$16,Data1!$C$63,Data1!$D$11)-SUMPRODUCT(AC$8:AC$15,Data1!$F$55:$F$62,Data1!$D$3:$D$10)-SUMPRODUCT(AC$23:AC$28,Data1!$F$70:$F$75,Data1!$D$18:$D$23)+AC47,SUMPRODUCT(AC$16,Data1!$C$63)-SUMPRODUCT(AC$8:AC$15,Data1!$F$55:$F$62)-SUMPRODUCT(AC$23:AC$28,Data1!$F$70:$F$75)+AC47)</f>
        <v>#VALUE!</v>
      </c>
      <c r="AD75" s="65" t="e">
        <f>IF(pvm_susigrazinimas="Taip",SUMPRODUCT(AD$16,Data1!$C$63,Data1!$D$11)-SUMPRODUCT(AD$8:AD$15,Data1!$F$55:$F$62,Data1!$D$3:$D$10)-SUMPRODUCT(AD$23:AD$28,Data1!$F$70:$F$75,Data1!$D$18:$D$23)+AD47,SUMPRODUCT(AD$16,Data1!$C$63)-SUMPRODUCT(AD$8:AD$15,Data1!$F$55:$F$62)-SUMPRODUCT(AD$23:AD$28,Data1!$F$70:$F$75)+AD47)</f>
        <v>#VALUE!</v>
      </c>
      <c r="AE75" s="65" t="e">
        <f>IF(pvm_susigrazinimas="Taip",SUMPRODUCT(AE$16,Data1!$C$63,Data1!$D$11)-SUMPRODUCT(AE$8:AE$15,Data1!$F$55:$F$62,Data1!$D$3:$D$10)-SUMPRODUCT(AE$23:AE$28,Data1!$F$70:$F$75,Data1!$D$18:$D$23)+AE47,SUMPRODUCT(AE$16,Data1!$C$63)-SUMPRODUCT(AE$8:AE$15,Data1!$F$55:$F$62)-SUMPRODUCT(AE$23:AE$28,Data1!$F$70:$F$75)+AE47)</f>
        <v>#VALUE!</v>
      </c>
      <c r="AF75" s="65" t="e">
        <f>IF(pvm_susigrazinimas="Taip",SUMPRODUCT(AF$16,Data1!$C$63,Data1!$D$11)-SUMPRODUCT(AF$8:AF$15,Data1!$F$55:$F$62,Data1!$D$3:$D$10)-SUMPRODUCT(AF$23:AF$28,Data1!$F$70:$F$75,Data1!$D$18:$D$23)+AF47,SUMPRODUCT(AF$16,Data1!$C$63)-SUMPRODUCT(AF$8:AF$15,Data1!$F$55:$F$62)-SUMPRODUCT(AF$23:AF$28,Data1!$F$70:$F$75)+AF47)</f>
        <v>#VALUE!</v>
      </c>
      <c r="AG75" s="65" t="e">
        <f>IF(pvm_susigrazinimas="Taip",SUMPRODUCT(AG$16,Data1!$C$63,Data1!$D$11)-SUMPRODUCT(AG$8:AG$15,Data1!$F$55:$F$62,Data1!$D$3:$D$10)-SUMPRODUCT(AG$23:AG$28,Data1!$F$70:$F$75,Data1!$D$18:$D$23)+AG47,SUMPRODUCT(AG$16,Data1!$C$63)-SUMPRODUCT(AG$8:AG$15,Data1!$F$55:$F$62)-SUMPRODUCT(AG$23:AG$28,Data1!$F$70:$F$75)+AG47)</f>
        <v>#VALUE!</v>
      </c>
      <c r="AH75" s="65" t="e">
        <f>IF(pvm_susigrazinimas="Taip",SUMPRODUCT(AH$16,Data1!$C$63,Data1!$D$11)-SUMPRODUCT(AH$8:AH$15,Data1!$F$55:$F$62,Data1!$D$3:$D$10)-SUMPRODUCT(AH$23:AH$28,Data1!$F$70:$F$75,Data1!$D$18:$D$23)+AH47,SUMPRODUCT(AH$16,Data1!$C$63)-SUMPRODUCT(AH$8:AH$15,Data1!$F$55:$F$62)-SUMPRODUCT(AH$23:AH$28,Data1!$F$70:$F$75)+AH47)</f>
        <v>#VALUE!</v>
      </c>
      <c r="AI75" s="65" t="e">
        <f>IF(pvm_susigrazinimas="Taip",SUMPRODUCT(AI$16,Data1!$C$63,Data1!$D$11)-SUMPRODUCT(AI$8:AI$15,Data1!$F$55:$F$62,Data1!$D$3:$D$10)-SUMPRODUCT(AI$23:AI$28,Data1!$F$70:$F$75,Data1!$D$18:$D$23)+AI47,SUMPRODUCT(AI$16,Data1!$C$63)-SUMPRODUCT(AI$8:AI$15,Data1!$F$55:$F$62)-SUMPRODUCT(AI$23:AI$28,Data1!$F$70:$F$75)+AI47)</f>
        <v>#VALUE!</v>
      </c>
      <c r="AJ75" s="65" t="e">
        <f>IF(pvm_susigrazinimas="Taip",SUMPRODUCT(AJ$16,Data1!$C$63,Data1!$D$11)-SUMPRODUCT(AJ$8:AJ$15,Data1!$F$55:$F$62,Data1!$D$3:$D$10)-SUMPRODUCT(AJ$23:AJ$28,Data1!$F$70:$F$75,Data1!$D$18:$D$23)+AJ47,SUMPRODUCT(AJ$16,Data1!$C$63)-SUMPRODUCT(AJ$8:AJ$15,Data1!$F$55:$F$62)-SUMPRODUCT(AJ$23:AJ$28,Data1!$F$70:$F$75)+AJ47)</f>
        <v>#VALUE!</v>
      </c>
    </row>
    <row r="76" spans="3:36">
      <c r="C76" s="68" t="str">
        <f>IF(Kalba="EN",Data2!C98,Data2!B98)</f>
        <v>Konvertuota investicijų (A.) GDV</v>
      </c>
      <c r="D76" s="71">
        <f>IF(pvm_susigrazinimas="Taip",SUMPRODUCT(AN8:AN15,Data1!C55:C62),SUMPRODUCT(AM8:AM15,Data1!C55:C62))</f>
        <v>0</v>
      </c>
    </row>
    <row r="77" spans="3:36">
      <c r="C77" s="68" t="str">
        <f>IF(Kalba="EN",Data2!C99,Data2!B99)</f>
        <v>Konvertuota investicijų likutinės vertės (B.) GDV</v>
      </c>
      <c r="D77" s="71">
        <f>IF(pvm_susigrazinimas="Taip",PRODUCT(AN16,Data1!C63),PRODUCT(AM16,Data1!C63))</f>
        <v>0</v>
      </c>
    </row>
    <row r="78" spans="3:36">
      <c r="C78" s="68" t="str">
        <f>IF(Kalba="EN",Data2!C100,Data2!B100)</f>
        <v>Konvertuota veiklos pajamų (C.) GDV</v>
      </c>
      <c r="D78" s="71">
        <f>IF(pvm_susigrazinimas="Taip",SUMPRODUCT(AN18:AN20,Data1!C65:C67),SUMPRODUCT(AM18:AM20,Data1!C65:C67))</f>
        <v>0</v>
      </c>
    </row>
    <row r="79" spans="3:36">
      <c r="C79" s="68" t="str">
        <f>IF(Kalba="EN",Data2!C101,Data2!B101)</f>
        <v>Konvertuota veiklos išlaidų (D.1.) GDV</v>
      </c>
      <c r="D79" s="71">
        <f>IF(pvm_susigrazinimas="Taip",SUMPRODUCT(AN23:AN28,Data1!C70:C75),SUMPRODUCT(AM23:AM28,Data1!C70:C75))</f>
        <v>0</v>
      </c>
    </row>
    <row r="80" spans="3:36">
      <c r="C80" s="396" t="str">
        <f>IF(Kalba="EN",Data2!C102,Data2!B102)</f>
        <v>Ekonominė grynoji dabartinė vertė - EGDV</v>
      </c>
      <c r="D80" s="397" t="e">
        <f>F75+NPV(SDN,G75:INDEX(G75:AJ75,PAL))</f>
        <v>#VALUE!</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row>
    <row r="81" spans="2:42">
      <c r="C81" s="400" t="str">
        <f>IF(Kalba="EN",Data2!C103,Data2!B103)</f>
        <v>Ekonominė vidinė grąžos norma - EVGN</v>
      </c>
      <c r="D81" s="401" t="str">
        <f>IF(ISERROR(E81),"Nėra reikšmės",E81)</f>
        <v>Nėra reikšmės</v>
      </c>
      <c r="E81" s="202" t="e">
        <f>IRR(F75:INDEX(F75:AJ75,PAL+1))</f>
        <v>#VALUE!</v>
      </c>
    </row>
    <row r="82" spans="2:42">
      <c r="C82" s="400" t="str">
        <f>IF(Kalba="EN",Data2!C104,Data2!B104)</f>
        <v>Ekonominės naudos ir išlaidų santykis - ENIS</v>
      </c>
      <c r="D82" s="402" t="str">
        <f>IF(ISERROR(SUM(D47) / SUM(D76,-D77,D79)),"-",SUM(D47) / SUM(D76,-D77,D79))</f>
        <v>-</v>
      </c>
    </row>
    <row r="83" spans="2:42" ht="7.5" customHeight="1"/>
    <row r="84" spans="2:42" hidden="1"/>
    <row r="85" spans="2:42" hidden="1"/>
    <row r="86" spans="2:42" hidden="1">
      <c r="B86" s="931" t="s">
        <v>524</v>
      </c>
      <c r="C86" s="931"/>
    </row>
    <row r="87" spans="2:42" hidden="1"/>
    <row r="88" spans="2:42" s="61" customFormat="1" hidden="1">
      <c r="B88" s="66" t="s">
        <v>49</v>
      </c>
      <c r="C88" s="5" t="str">
        <f>IF(Kalba="EN",Data2!C$72,Data2!B$72)</f>
        <v>Socialinio ekonominio (SE) poveikio finansinė išraiška</v>
      </c>
      <c r="D88" s="62">
        <f t="shared" ref="D88:AJ88" si="25">SUM(D89)-SUM(D97)</f>
        <v>0</v>
      </c>
      <c r="E88" s="62">
        <f t="shared" si="25"/>
        <v>0</v>
      </c>
      <c r="F88" s="62">
        <f t="shared" si="25"/>
        <v>0</v>
      </c>
      <c r="G88" s="62">
        <f t="shared" si="25"/>
        <v>0</v>
      </c>
      <c r="H88" s="62">
        <f t="shared" si="25"/>
        <v>0</v>
      </c>
      <c r="I88" s="62">
        <f t="shared" si="25"/>
        <v>0</v>
      </c>
      <c r="J88" s="62">
        <f t="shared" si="25"/>
        <v>0</v>
      </c>
      <c r="K88" s="62">
        <f t="shared" si="25"/>
        <v>0</v>
      </c>
      <c r="L88" s="62">
        <f t="shared" si="25"/>
        <v>0</v>
      </c>
      <c r="M88" s="62">
        <f t="shared" si="25"/>
        <v>0</v>
      </c>
      <c r="N88" s="62">
        <f t="shared" si="25"/>
        <v>0</v>
      </c>
      <c r="O88" s="62">
        <f t="shared" si="25"/>
        <v>0</v>
      </c>
      <c r="P88" s="62">
        <f t="shared" si="25"/>
        <v>0</v>
      </c>
      <c r="Q88" s="62">
        <f t="shared" si="25"/>
        <v>0</v>
      </c>
      <c r="R88" s="62">
        <f t="shared" si="25"/>
        <v>0</v>
      </c>
      <c r="S88" s="62">
        <f t="shared" si="25"/>
        <v>0</v>
      </c>
      <c r="T88" s="62">
        <f t="shared" si="25"/>
        <v>0</v>
      </c>
      <c r="U88" s="62">
        <f t="shared" si="25"/>
        <v>0</v>
      </c>
      <c r="V88" s="62">
        <f t="shared" si="25"/>
        <v>0</v>
      </c>
      <c r="W88" s="62">
        <f t="shared" si="25"/>
        <v>0</v>
      </c>
      <c r="X88" s="62">
        <f t="shared" si="25"/>
        <v>0</v>
      </c>
      <c r="Y88" s="62">
        <f t="shared" si="25"/>
        <v>0</v>
      </c>
      <c r="Z88" s="62">
        <f t="shared" si="25"/>
        <v>0</v>
      </c>
      <c r="AA88" s="62">
        <f t="shared" si="25"/>
        <v>0</v>
      </c>
      <c r="AB88" s="62">
        <f t="shared" si="25"/>
        <v>0</v>
      </c>
      <c r="AC88" s="62">
        <f t="shared" si="25"/>
        <v>0</v>
      </c>
      <c r="AD88" s="62">
        <f t="shared" si="25"/>
        <v>0</v>
      </c>
      <c r="AE88" s="62">
        <f t="shared" si="25"/>
        <v>0</v>
      </c>
      <c r="AF88" s="62">
        <f t="shared" si="25"/>
        <v>0</v>
      </c>
      <c r="AG88" s="62">
        <f t="shared" si="25"/>
        <v>0</v>
      </c>
      <c r="AH88" s="62">
        <f t="shared" si="25"/>
        <v>0</v>
      </c>
      <c r="AI88" s="62">
        <f t="shared" si="25"/>
        <v>0</v>
      </c>
      <c r="AJ88" s="62">
        <f t="shared" si="25"/>
        <v>0</v>
      </c>
    </row>
    <row r="89" spans="2:42" s="61" customFormat="1" hidden="1">
      <c r="B89" s="66" t="s">
        <v>50</v>
      </c>
      <c r="C89" s="5" t="str">
        <f>IF(Kalba="EN",Data2!C$73,Data2!B$73) &amp; " "&amp; IF(Kalba="EN",Data2!C$74,Data2!B$74)</f>
        <v>SE nauda (pasirinkite SE naudos komponentą)</v>
      </c>
      <c r="D89" s="62">
        <f t="shared" ref="D89:AJ89" si="26">ROUND(SUM(D90:D96),0)</f>
        <v>0</v>
      </c>
      <c r="E89" s="62">
        <f t="shared" si="26"/>
        <v>0</v>
      </c>
      <c r="F89" s="62">
        <f t="shared" si="26"/>
        <v>0</v>
      </c>
      <c r="G89" s="62">
        <f t="shared" si="26"/>
        <v>0</v>
      </c>
      <c r="H89" s="62">
        <f t="shared" si="26"/>
        <v>0</v>
      </c>
      <c r="I89" s="62">
        <f t="shared" si="26"/>
        <v>0</v>
      </c>
      <c r="J89" s="62">
        <f t="shared" si="26"/>
        <v>0</v>
      </c>
      <c r="K89" s="62">
        <f t="shared" si="26"/>
        <v>0</v>
      </c>
      <c r="L89" s="62">
        <f t="shared" si="26"/>
        <v>0</v>
      </c>
      <c r="M89" s="62">
        <f t="shared" si="26"/>
        <v>0</v>
      </c>
      <c r="N89" s="62">
        <f t="shared" si="26"/>
        <v>0</v>
      </c>
      <c r="O89" s="62">
        <f t="shared" si="26"/>
        <v>0</v>
      </c>
      <c r="P89" s="62">
        <f t="shared" si="26"/>
        <v>0</v>
      </c>
      <c r="Q89" s="62">
        <f t="shared" si="26"/>
        <v>0</v>
      </c>
      <c r="R89" s="62">
        <f t="shared" si="26"/>
        <v>0</v>
      </c>
      <c r="S89" s="62">
        <f t="shared" si="26"/>
        <v>0</v>
      </c>
      <c r="T89" s="62">
        <f t="shared" si="26"/>
        <v>0</v>
      </c>
      <c r="U89" s="62">
        <f t="shared" si="26"/>
        <v>0</v>
      </c>
      <c r="V89" s="62">
        <f t="shared" si="26"/>
        <v>0</v>
      </c>
      <c r="W89" s="62">
        <f t="shared" si="26"/>
        <v>0</v>
      </c>
      <c r="X89" s="62">
        <f t="shared" si="26"/>
        <v>0</v>
      </c>
      <c r="Y89" s="62">
        <f t="shared" si="26"/>
        <v>0</v>
      </c>
      <c r="Z89" s="62">
        <f t="shared" si="26"/>
        <v>0</v>
      </c>
      <c r="AA89" s="62">
        <f t="shared" si="26"/>
        <v>0</v>
      </c>
      <c r="AB89" s="62">
        <f t="shared" si="26"/>
        <v>0</v>
      </c>
      <c r="AC89" s="62">
        <f t="shared" si="26"/>
        <v>0</v>
      </c>
      <c r="AD89" s="62">
        <f t="shared" si="26"/>
        <v>0</v>
      </c>
      <c r="AE89" s="62">
        <f t="shared" si="26"/>
        <v>0</v>
      </c>
      <c r="AF89" s="62">
        <f t="shared" si="26"/>
        <v>0</v>
      </c>
      <c r="AG89" s="62">
        <f t="shared" si="26"/>
        <v>0</v>
      </c>
      <c r="AH89" s="62">
        <f t="shared" si="26"/>
        <v>0</v>
      </c>
      <c r="AI89" s="62">
        <f t="shared" si="26"/>
        <v>0</v>
      </c>
      <c r="AJ89" s="62">
        <f t="shared" si="26"/>
        <v>0</v>
      </c>
    </row>
    <row r="90" spans="2:42" hidden="1">
      <c r="B90" s="199" t="s">
        <v>51</v>
      </c>
      <c r="C90" s="181" t="str">
        <f>Data4!D$307</f>
        <v>-</v>
      </c>
      <c r="D90" s="169">
        <f>F90+NPV(FDN,G90:INDEX(G90:AJ90,PAL))</f>
        <v>0</v>
      </c>
      <c r="E90" s="169">
        <f t="shared" ref="E90:E96" si="27">SUMIF($F$5:$AJ$5,"&lt;="&amp;PAL,$F90:$AJ90)</f>
        <v>0</v>
      </c>
      <c r="F90" s="169">
        <f>IF(ISERROR(Data4!M$307),0,Data4!M$307)</f>
        <v>0</v>
      </c>
      <c r="G90" s="169">
        <f>IF(ISERROR(Data4!N$307),0,Data4!N$307)</f>
        <v>0</v>
      </c>
      <c r="H90" s="169">
        <f>IF(ISERROR(Data4!O$307),0,Data4!O$307)</f>
        <v>0</v>
      </c>
      <c r="I90" s="169">
        <f>IF(ISERROR(Data4!P$307),0,Data4!P$307)</f>
        <v>0</v>
      </c>
      <c r="J90" s="169">
        <f>IF(ISERROR(Data4!Q$307),0,Data4!Q$307)</f>
        <v>0</v>
      </c>
      <c r="K90" s="169">
        <f>IF(ISERROR(Data4!R$307),0,Data4!R$307)</f>
        <v>0</v>
      </c>
      <c r="L90" s="169">
        <f>IF(ISERROR(Data4!S$307),0,Data4!S$307)</f>
        <v>0</v>
      </c>
      <c r="M90" s="169">
        <f>IF(ISERROR(Data4!T$307),0,Data4!T$307)</f>
        <v>0</v>
      </c>
      <c r="N90" s="169">
        <f>IF(ISERROR(Data4!U$307),0,Data4!U$307)</f>
        <v>0</v>
      </c>
      <c r="O90" s="169">
        <f>IF(ISERROR(Data4!V$307),0,Data4!V$307)</f>
        <v>0</v>
      </c>
      <c r="P90" s="169">
        <f>IF(ISERROR(Data4!W$307),0,Data4!W$307)</f>
        <v>0</v>
      </c>
      <c r="Q90" s="169">
        <f>IF(ISERROR(Data4!X$307),0,Data4!X$307)</f>
        <v>0</v>
      </c>
      <c r="R90" s="169">
        <f>IF(ISERROR(Data4!Y$307),0,Data4!Y$307)</f>
        <v>0</v>
      </c>
      <c r="S90" s="169">
        <f>IF(ISERROR(Data4!Z$307),0,Data4!Z$307)</f>
        <v>0</v>
      </c>
      <c r="T90" s="169">
        <f>IF(ISERROR(Data4!AA$307),0,Data4!AA$307)</f>
        <v>0</v>
      </c>
      <c r="U90" s="169">
        <f>IF(ISERROR(Data4!AB$307),0,Data4!AB$307)</f>
        <v>0</v>
      </c>
      <c r="V90" s="169">
        <f>IF(ISERROR(Data4!AC$307),0,Data4!AC$307)</f>
        <v>0</v>
      </c>
      <c r="W90" s="169">
        <f>IF(ISERROR(Data4!AD$307),0,Data4!AD$307)</f>
        <v>0</v>
      </c>
      <c r="X90" s="169">
        <f>IF(ISERROR(Data4!AE$307),0,Data4!AE$307)</f>
        <v>0</v>
      </c>
      <c r="Y90" s="169">
        <f>IF(ISERROR(Data4!AF$307),0,Data4!AF$307)</f>
        <v>0</v>
      </c>
      <c r="Z90" s="169">
        <f>IF(ISERROR(Data4!AG$307),0,Data4!AG$307)</f>
        <v>0</v>
      </c>
      <c r="AA90" s="169">
        <f>IF(ISERROR(Data4!AH$307),0,Data4!AH$307)</f>
        <v>0</v>
      </c>
      <c r="AB90" s="169">
        <f>IF(ISERROR(Data4!AI$307),0,Data4!AI$307)</f>
        <v>0</v>
      </c>
      <c r="AC90" s="169">
        <f>IF(ISERROR(Data4!AJ$307),0,Data4!AJ$307)</f>
        <v>0</v>
      </c>
      <c r="AD90" s="169">
        <f>IF(ISERROR(Data4!AK$307),0,Data4!AK$307)</f>
        <v>0</v>
      </c>
      <c r="AE90" s="169">
        <f>IF(ISERROR(Data4!AL$307),0,Data4!AL$307)</f>
        <v>0</v>
      </c>
      <c r="AF90" s="169">
        <f>IF(ISERROR(Data4!AM$307),0,Data4!AM$307)</f>
        <v>0</v>
      </c>
      <c r="AG90" s="169">
        <f>IF(ISERROR(Data4!AN$307),0,Data4!AN$307)</f>
        <v>0</v>
      </c>
      <c r="AH90" s="169">
        <f>IF(ISERROR(Data4!AO$307),0,Data4!AO$307)</f>
        <v>0</v>
      </c>
      <c r="AI90" s="169">
        <f>IF(ISERROR(Data4!AP$307),0,Data4!AP$307)</f>
        <v>0</v>
      </c>
      <c r="AJ90" s="169">
        <f>IF(ISERROR(Data4!AQ$307),0,Data4!AQ$307)</f>
        <v>0</v>
      </c>
      <c r="AO90" s="3"/>
      <c r="AP90" s="3"/>
    </row>
    <row r="91" spans="2:42" hidden="1">
      <c r="B91" s="199" t="s">
        <v>52</v>
      </c>
      <c r="C91" s="181" t="str">
        <f>Data4!D$308</f>
        <v>-</v>
      </c>
      <c r="D91" s="65">
        <f>F91+NPV(FDN,G91:INDEX(G91:AJ91,PAL))</f>
        <v>0</v>
      </c>
      <c r="E91" s="169">
        <f t="shared" si="27"/>
        <v>0</v>
      </c>
      <c r="F91" s="169">
        <f>IF(ISERROR(Data4!M$308),0,Data4!M$308)</f>
        <v>0</v>
      </c>
      <c r="G91" s="169">
        <f>IF(ISERROR(Data4!N$308),0,Data4!N$308)</f>
        <v>0</v>
      </c>
      <c r="H91" s="169">
        <f>IF(ISERROR(Data4!O$308),0,Data4!O$308)</f>
        <v>0</v>
      </c>
      <c r="I91" s="169">
        <f>IF(ISERROR(Data4!P$308),0,Data4!P$308)</f>
        <v>0</v>
      </c>
      <c r="J91" s="169">
        <f>IF(ISERROR(Data4!Q$308),0,Data4!Q$308)</f>
        <v>0</v>
      </c>
      <c r="K91" s="169">
        <f>IF(ISERROR(Data4!R$308),0,Data4!R$308)</f>
        <v>0</v>
      </c>
      <c r="L91" s="169">
        <f>IF(ISERROR(Data4!S$308),0,Data4!S$308)</f>
        <v>0</v>
      </c>
      <c r="M91" s="169">
        <f>IF(ISERROR(Data4!T$308),0,Data4!T$308)</f>
        <v>0</v>
      </c>
      <c r="N91" s="169">
        <f>IF(ISERROR(Data4!U$308),0,Data4!U$308)</f>
        <v>0</v>
      </c>
      <c r="O91" s="169">
        <f>IF(ISERROR(Data4!V$308),0,Data4!V$308)</f>
        <v>0</v>
      </c>
      <c r="P91" s="169">
        <f>IF(ISERROR(Data4!W$308),0,Data4!W$308)</f>
        <v>0</v>
      </c>
      <c r="Q91" s="169">
        <f>IF(ISERROR(Data4!X$308),0,Data4!X$308)</f>
        <v>0</v>
      </c>
      <c r="R91" s="169">
        <f>IF(ISERROR(Data4!Y$308),0,Data4!Y$308)</f>
        <v>0</v>
      </c>
      <c r="S91" s="169">
        <f>IF(ISERROR(Data4!Z$308),0,Data4!Z$308)</f>
        <v>0</v>
      </c>
      <c r="T91" s="169">
        <f>IF(ISERROR(Data4!AA$308),0,Data4!AA$308)</f>
        <v>0</v>
      </c>
      <c r="U91" s="169">
        <f>IF(ISERROR(Data4!AB$308),0,Data4!AB$308)</f>
        <v>0</v>
      </c>
      <c r="V91" s="169">
        <f>IF(ISERROR(Data4!AC$308),0,Data4!AC$308)</f>
        <v>0</v>
      </c>
      <c r="W91" s="169">
        <f>IF(ISERROR(Data4!AD$308),0,Data4!AD$308)</f>
        <v>0</v>
      </c>
      <c r="X91" s="169">
        <f>IF(ISERROR(Data4!AE$308),0,Data4!AE$308)</f>
        <v>0</v>
      </c>
      <c r="Y91" s="169">
        <f>IF(ISERROR(Data4!AF$308),0,Data4!AF$308)</f>
        <v>0</v>
      </c>
      <c r="Z91" s="169">
        <f>IF(ISERROR(Data4!AG$308),0,Data4!AG$308)</f>
        <v>0</v>
      </c>
      <c r="AA91" s="169">
        <f>IF(ISERROR(Data4!AH$308),0,Data4!AH$308)</f>
        <v>0</v>
      </c>
      <c r="AB91" s="169">
        <f>IF(ISERROR(Data4!AI$308),0,Data4!AI$308)</f>
        <v>0</v>
      </c>
      <c r="AC91" s="169">
        <f>IF(ISERROR(Data4!AJ$308),0,Data4!AJ$308)</f>
        <v>0</v>
      </c>
      <c r="AD91" s="169">
        <f>IF(ISERROR(Data4!AK$308),0,Data4!AK$308)</f>
        <v>0</v>
      </c>
      <c r="AE91" s="169">
        <f>IF(ISERROR(Data4!AL$308),0,Data4!AL$308)</f>
        <v>0</v>
      </c>
      <c r="AF91" s="169">
        <f>IF(ISERROR(Data4!AM$308),0,Data4!AM$308)</f>
        <v>0</v>
      </c>
      <c r="AG91" s="169">
        <f>IF(ISERROR(Data4!AN$308),0,Data4!AN$308)</f>
        <v>0</v>
      </c>
      <c r="AH91" s="169">
        <f>IF(ISERROR(Data4!AO$308),0,Data4!AO$308)</f>
        <v>0</v>
      </c>
      <c r="AI91" s="169">
        <f>IF(ISERROR(Data4!AP$308),0,Data4!AP$308)</f>
        <v>0</v>
      </c>
      <c r="AJ91" s="169">
        <f>IF(ISERROR(Data4!AQ$308),0,Data4!AQ$308)</f>
        <v>0</v>
      </c>
      <c r="AO91" s="3"/>
      <c r="AP91" s="3"/>
    </row>
    <row r="92" spans="2:42" hidden="1">
      <c r="B92" s="199" t="s">
        <v>339</v>
      </c>
      <c r="C92" s="181" t="str">
        <f>Data4!D$309</f>
        <v>-</v>
      </c>
      <c r="D92" s="65">
        <f>F92+NPV(FDN,G92:INDEX(G92:AJ92,PAL))</f>
        <v>0</v>
      </c>
      <c r="E92" s="169">
        <f t="shared" si="27"/>
        <v>0</v>
      </c>
      <c r="F92" s="169">
        <f>IF(ISERROR(Data4!M$309),0,Data4!M$309)</f>
        <v>0</v>
      </c>
      <c r="G92" s="169">
        <f>IF(ISERROR(Data4!N$309),0,Data4!N$309)</f>
        <v>0</v>
      </c>
      <c r="H92" s="169">
        <f>IF(ISERROR(Data4!O$309),0,Data4!O$309)</f>
        <v>0</v>
      </c>
      <c r="I92" s="169">
        <f>IF(ISERROR(Data4!P$309),0,Data4!P$309)</f>
        <v>0</v>
      </c>
      <c r="J92" s="169">
        <f>IF(ISERROR(Data4!Q$309),0,Data4!Q$309)</f>
        <v>0</v>
      </c>
      <c r="K92" s="169">
        <f>IF(ISERROR(Data4!R$309),0,Data4!R$309)</f>
        <v>0</v>
      </c>
      <c r="L92" s="169">
        <f>IF(ISERROR(Data4!S$309),0,Data4!S$309)</f>
        <v>0</v>
      </c>
      <c r="M92" s="169">
        <f>IF(ISERROR(Data4!T$309),0,Data4!T$309)</f>
        <v>0</v>
      </c>
      <c r="N92" s="169">
        <f>IF(ISERROR(Data4!U$309),0,Data4!U$309)</f>
        <v>0</v>
      </c>
      <c r="O92" s="169">
        <f>IF(ISERROR(Data4!V$309),0,Data4!V$309)</f>
        <v>0</v>
      </c>
      <c r="P92" s="169">
        <f>IF(ISERROR(Data4!W$309),0,Data4!W$309)</f>
        <v>0</v>
      </c>
      <c r="Q92" s="169">
        <f>IF(ISERROR(Data4!X$309),0,Data4!X$309)</f>
        <v>0</v>
      </c>
      <c r="R92" s="169">
        <f>IF(ISERROR(Data4!Y$309),0,Data4!Y$309)</f>
        <v>0</v>
      </c>
      <c r="S92" s="169">
        <f>IF(ISERROR(Data4!Z$309),0,Data4!Z$309)</f>
        <v>0</v>
      </c>
      <c r="T92" s="169">
        <f>IF(ISERROR(Data4!AA$309),0,Data4!AA$309)</f>
        <v>0</v>
      </c>
      <c r="U92" s="169">
        <f>IF(ISERROR(Data4!AB$309),0,Data4!AB$309)</f>
        <v>0</v>
      </c>
      <c r="V92" s="169">
        <f>IF(ISERROR(Data4!AC$309),0,Data4!AC$309)</f>
        <v>0</v>
      </c>
      <c r="W92" s="169">
        <f>IF(ISERROR(Data4!AD$309),0,Data4!AD$309)</f>
        <v>0</v>
      </c>
      <c r="X92" s="169">
        <f>IF(ISERROR(Data4!AE$309),0,Data4!AE$309)</f>
        <v>0</v>
      </c>
      <c r="Y92" s="169">
        <f>IF(ISERROR(Data4!AF$309),0,Data4!AF$309)</f>
        <v>0</v>
      </c>
      <c r="Z92" s="169">
        <f>IF(ISERROR(Data4!AG$309),0,Data4!AG$309)</f>
        <v>0</v>
      </c>
      <c r="AA92" s="169">
        <f>IF(ISERROR(Data4!AH$309),0,Data4!AH$309)</f>
        <v>0</v>
      </c>
      <c r="AB92" s="169">
        <f>IF(ISERROR(Data4!AI$309),0,Data4!AI$309)</f>
        <v>0</v>
      </c>
      <c r="AC92" s="169">
        <f>IF(ISERROR(Data4!AJ$309),0,Data4!AJ$309)</f>
        <v>0</v>
      </c>
      <c r="AD92" s="169">
        <f>IF(ISERROR(Data4!AK$309),0,Data4!AK$309)</f>
        <v>0</v>
      </c>
      <c r="AE92" s="169">
        <f>IF(ISERROR(Data4!AL$309),0,Data4!AL$309)</f>
        <v>0</v>
      </c>
      <c r="AF92" s="169">
        <f>IF(ISERROR(Data4!AM$309),0,Data4!AM$309)</f>
        <v>0</v>
      </c>
      <c r="AG92" s="169">
        <f>IF(ISERROR(Data4!AN$309),0,Data4!AN$309)</f>
        <v>0</v>
      </c>
      <c r="AH92" s="169">
        <f>IF(ISERROR(Data4!AO$309),0,Data4!AO$309)</f>
        <v>0</v>
      </c>
      <c r="AI92" s="169">
        <f>IF(ISERROR(Data4!AP$309),0,Data4!AP$309)</f>
        <v>0</v>
      </c>
      <c r="AJ92" s="169">
        <f>IF(ISERROR(Data4!AQ$309),0,Data4!AQ$309)</f>
        <v>0</v>
      </c>
      <c r="AO92" s="3"/>
      <c r="AP92" s="3"/>
    </row>
    <row r="93" spans="2:42" hidden="1">
      <c r="B93" s="199" t="s">
        <v>340</v>
      </c>
      <c r="C93" s="181" t="str">
        <f>Data4!D$310</f>
        <v>-</v>
      </c>
      <c r="D93" s="65">
        <f>F93+NPV(FDN,G93:INDEX(G93:AJ93,PAL))</f>
        <v>0</v>
      </c>
      <c r="E93" s="169">
        <f t="shared" si="27"/>
        <v>0</v>
      </c>
      <c r="F93" s="169">
        <f>IF(ISERROR(Data4!M$310),0,Data4!M$310)</f>
        <v>0</v>
      </c>
      <c r="G93" s="169">
        <f>IF(ISERROR(Data4!N$310),0,Data4!N$310)</f>
        <v>0</v>
      </c>
      <c r="H93" s="169">
        <f>IF(ISERROR(Data4!O$310),0,Data4!O$310)</f>
        <v>0</v>
      </c>
      <c r="I93" s="169">
        <f>IF(ISERROR(Data4!P$310),0,Data4!P$310)</f>
        <v>0</v>
      </c>
      <c r="J93" s="169">
        <f>IF(ISERROR(Data4!Q$310),0,Data4!Q$310)</f>
        <v>0</v>
      </c>
      <c r="K93" s="169">
        <f>IF(ISERROR(Data4!R$310),0,Data4!R$310)</f>
        <v>0</v>
      </c>
      <c r="L93" s="169">
        <f>IF(ISERROR(Data4!S$310),0,Data4!S$310)</f>
        <v>0</v>
      </c>
      <c r="M93" s="169">
        <f>IF(ISERROR(Data4!T$310),0,Data4!T$310)</f>
        <v>0</v>
      </c>
      <c r="N93" s="169">
        <f>IF(ISERROR(Data4!U$310),0,Data4!U$310)</f>
        <v>0</v>
      </c>
      <c r="O93" s="169">
        <f>IF(ISERROR(Data4!V$310),0,Data4!V$310)</f>
        <v>0</v>
      </c>
      <c r="P93" s="169">
        <f>IF(ISERROR(Data4!W$310),0,Data4!W$310)</f>
        <v>0</v>
      </c>
      <c r="Q93" s="169">
        <f>IF(ISERROR(Data4!X$310),0,Data4!X$310)</f>
        <v>0</v>
      </c>
      <c r="R93" s="169">
        <f>IF(ISERROR(Data4!Y$310),0,Data4!Y$310)</f>
        <v>0</v>
      </c>
      <c r="S93" s="169">
        <f>IF(ISERROR(Data4!Z$310),0,Data4!Z$310)</f>
        <v>0</v>
      </c>
      <c r="T93" s="169">
        <f>IF(ISERROR(Data4!AA$310),0,Data4!AA$310)</f>
        <v>0</v>
      </c>
      <c r="U93" s="169">
        <f>IF(ISERROR(Data4!AB$310),0,Data4!AB$310)</f>
        <v>0</v>
      </c>
      <c r="V93" s="169">
        <f>IF(ISERROR(Data4!AC$310),0,Data4!AC$310)</f>
        <v>0</v>
      </c>
      <c r="W93" s="169">
        <f>IF(ISERROR(Data4!AD$310),0,Data4!AD$310)</f>
        <v>0</v>
      </c>
      <c r="X93" s="169">
        <f>IF(ISERROR(Data4!AE$310),0,Data4!AE$310)</f>
        <v>0</v>
      </c>
      <c r="Y93" s="169">
        <f>IF(ISERROR(Data4!AF$310),0,Data4!AF$310)</f>
        <v>0</v>
      </c>
      <c r="Z93" s="169">
        <f>IF(ISERROR(Data4!AG$310),0,Data4!AG$310)</f>
        <v>0</v>
      </c>
      <c r="AA93" s="169">
        <f>IF(ISERROR(Data4!AH$310),0,Data4!AH$310)</f>
        <v>0</v>
      </c>
      <c r="AB93" s="169">
        <f>IF(ISERROR(Data4!AI$310),0,Data4!AI$310)</f>
        <v>0</v>
      </c>
      <c r="AC93" s="169">
        <f>IF(ISERROR(Data4!AJ$310),0,Data4!AJ$310)</f>
        <v>0</v>
      </c>
      <c r="AD93" s="169">
        <f>IF(ISERROR(Data4!AK$310),0,Data4!AK$310)</f>
        <v>0</v>
      </c>
      <c r="AE93" s="169">
        <f>IF(ISERROR(Data4!AL$310),0,Data4!AL$310)</f>
        <v>0</v>
      </c>
      <c r="AF93" s="169">
        <f>IF(ISERROR(Data4!AM$310),0,Data4!AM$310)</f>
        <v>0</v>
      </c>
      <c r="AG93" s="169">
        <f>IF(ISERROR(Data4!AN$310),0,Data4!AN$310)</f>
        <v>0</v>
      </c>
      <c r="AH93" s="169">
        <f>IF(ISERROR(Data4!AO$310),0,Data4!AO$310)</f>
        <v>0</v>
      </c>
      <c r="AI93" s="169">
        <f>IF(ISERROR(Data4!AP$310),0,Data4!AP$310)</f>
        <v>0</v>
      </c>
      <c r="AJ93" s="169">
        <f>IF(ISERROR(Data4!AQ$310),0,Data4!AQ$310)</f>
        <v>0</v>
      </c>
      <c r="AO93" s="3"/>
      <c r="AP93" s="3"/>
    </row>
    <row r="94" spans="2:42" hidden="1">
      <c r="B94" s="199" t="s">
        <v>341</v>
      </c>
      <c r="C94" s="181" t="str">
        <f>Data4!D$311</f>
        <v>-</v>
      </c>
      <c r="D94" s="65">
        <f>F94+NPV(FDN,G94:INDEX(G94:AJ94,PAL))</f>
        <v>0</v>
      </c>
      <c r="E94" s="169">
        <f t="shared" si="27"/>
        <v>0</v>
      </c>
      <c r="F94" s="169">
        <f>IF(ISERROR(Data4!M$311),0,Data4!M$311)</f>
        <v>0</v>
      </c>
      <c r="G94" s="169">
        <f>IF(ISERROR(Data4!N$311),0,Data4!N$311)</f>
        <v>0</v>
      </c>
      <c r="H94" s="169">
        <f>IF(ISERROR(Data4!O$311),0,Data4!O$311)</f>
        <v>0</v>
      </c>
      <c r="I94" s="169">
        <f>IF(ISERROR(Data4!P$311),0,Data4!P$311)</f>
        <v>0</v>
      </c>
      <c r="J94" s="169">
        <f>IF(ISERROR(Data4!Q$311),0,Data4!Q$311)</f>
        <v>0</v>
      </c>
      <c r="K94" s="169">
        <f>IF(ISERROR(Data4!R$311),0,Data4!R$311)</f>
        <v>0</v>
      </c>
      <c r="L94" s="169">
        <f>IF(ISERROR(Data4!S$311),0,Data4!S$311)</f>
        <v>0</v>
      </c>
      <c r="M94" s="169">
        <f>IF(ISERROR(Data4!T$311),0,Data4!T$311)</f>
        <v>0</v>
      </c>
      <c r="N94" s="169">
        <f>IF(ISERROR(Data4!U$311),0,Data4!U$311)</f>
        <v>0</v>
      </c>
      <c r="O94" s="169">
        <f>IF(ISERROR(Data4!V$311),0,Data4!V$311)</f>
        <v>0</v>
      </c>
      <c r="P94" s="169">
        <f>IF(ISERROR(Data4!W$311),0,Data4!W$311)</f>
        <v>0</v>
      </c>
      <c r="Q94" s="169">
        <f>IF(ISERROR(Data4!X$311),0,Data4!X$311)</f>
        <v>0</v>
      </c>
      <c r="R94" s="169">
        <f>IF(ISERROR(Data4!Y$311),0,Data4!Y$311)</f>
        <v>0</v>
      </c>
      <c r="S94" s="169">
        <f>IF(ISERROR(Data4!Z$311),0,Data4!Z$311)</f>
        <v>0</v>
      </c>
      <c r="T94" s="169">
        <f>IF(ISERROR(Data4!AA$311),0,Data4!AA$311)</f>
        <v>0</v>
      </c>
      <c r="U94" s="169">
        <f>IF(ISERROR(Data4!AB$311),0,Data4!AB$311)</f>
        <v>0</v>
      </c>
      <c r="V94" s="169">
        <f>IF(ISERROR(Data4!AC$311),0,Data4!AC$311)</f>
        <v>0</v>
      </c>
      <c r="W94" s="169">
        <f>IF(ISERROR(Data4!AD$311),0,Data4!AD$311)</f>
        <v>0</v>
      </c>
      <c r="X94" s="169">
        <f>IF(ISERROR(Data4!AE$311),0,Data4!AE$311)</f>
        <v>0</v>
      </c>
      <c r="Y94" s="169">
        <f>IF(ISERROR(Data4!AF$311),0,Data4!AF$311)</f>
        <v>0</v>
      </c>
      <c r="Z94" s="169">
        <f>IF(ISERROR(Data4!AG$311),0,Data4!AG$311)</f>
        <v>0</v>
      </c>
      <c r="AA94" s="169">
        <f>IF(ISERROR(Data4!AH$311),0,Data4!AH$311)</f>
        <v>0</v>
      </c>
      <c r="AB94" s="169">
        <f>IF(ISERROR(Data4!AI$311),0,Data4!AI$311)</f>
        <v>0</v>
      </c>
      <c r="AC94" s="169">
        <f>IF(ISERROR(Data4!AJ$311),0,Data4!AJ$311)</f>
        <v>0</v>
      </c>
      <c r="AD94" s="169">
        <f>IF(ISERROR(Data4!AK$311),0,Data4!AK$311)</f>
        <v>0</v>
      </c>
      <c r="AE94" s="169">
        <f>IF(ISERROR(Data4!AL$311),0,Data4!AL$311)</f>
        <v>0</v>
      </c>
      <c r="AF94" s="169">
        <f>IF(ISERROR(Data4!AM$311),0,Data4!AM$311)</f>
        <v>0</v>
      </c>
      <c r="AG94" s="169">
        <f>IF(ISERROR(Data4!AN$311),0,Data4!AN$311)</f>
        <v>0</v>
      </c>
      <c r="AH94" s="169">
        <f>IF(ISERROR(Data4!AO$311),0,Data4!AO$311)</f>
        <v>0</v>
      </c>
      <c r="AI94" s="169">
        <f>IF(ISERROR(Data4!AP$311),0,Data4!AP$311)</f>
        <v>0</v>
      </c>
      <c r="AJ94" s="169">
        <f>IF(ISERROR(Data4!AQ$311),0,Data4!AQ$311)</f>
        <v>0</v>
      </c>
      <c r="AO94" s="3"/>
      <c r="AP94" s="3"/>
    </row>
    <row r="95" spans="2:42" hidden="1">
      <c r="B95" s="199" t="s">
        <v>342</v>
      </c>
      <c r="C95" s="181" t="str">
        <f>Data4!D$312</f>
        <v>-</v>
      </c>
      <c r="D95" s="65">
        <f>F95+NPV(FDN,G95:INDEX(G95:AJ95,PAL))</f>
        <v>0</v>
      </c>
      <c r="E95" s="169">
        <f t="shared" si="27"/>
        <v>0</v>
      </c>
      <c r="F95" s="169">
        <f>IF(ISERROR(Data4!M$312),0,Data4!M$312)</f>
        <v>0</v>
      </c>
      <c r="G95" s="169">
        <f>IF(ISERROR(Data4!N$312),0,Data4!N$312)</f>
        <v>0</v>
      </c>
      <c r="H95" s="169">
        <f>IF(ISERROR(Data4!O$312),0,Data4!O$312)</f>
        <v>0</v>
      </c>
      <c r="I95" s="169">
        <f>IF(ISERROR(Data4!P$312),0,Data4!P$312)</f>
        <v>0</v>
      </c>
      <c r="J95" s="169">
        <f>IF(ISERROR(Data4!Q$312),0,Data4!Q$312)</f>
        <v>0</v>
      </c>
      <c r="K95" s="169">
        <f>IF(ISERROR(Data4!R$312),0,Data4!R$312)</f>
        <v>0</v>
      </c>
      <c r="L95" s="169">
        <f>IF(ISERROR(Data4!S$312),0,Data4!S$312)</f>
        <v>0</v>
      </c>
      <c r="M95" s="169">
        <f>IF(ISERROR(Data4!T$312),0,Data4!T$312)</f>
        <v>0</v>
      </c>
      <c r="N95" s="169">
        <f>IF(ISERROR(Data4!U$312),0,Data4!U$312)</f>
        <v>0</v>
      </c>
      <c r="O95" s="169">
        <f>IF(ISERROR(Data4!V$312),0,Data4!V$312)</f>
        <v>0</v>
      </c>
      <c r="P95" s="169">
        <f>IF(ISERROR(Data4!W$312),0,Data4!W$312)</f>
        <v>0</v>
      </c>
      <c r="Q95" s="169">
        <f>IF(ISERROR(Data4!X$312),0,Data4!X$312)</f>
        <v>0</v>
      </c>
      <c r="R95" s="169">
        <f>IF(ISERROR(Data4!Y$312),0,Data4!Y$312)</f>
        <v>0</v>
      </c>
      <c r="S95" s="169">
        <f>IF(ISERROR(Data4!Z$312),0,Data4!Z$312)</f>
        <v>0</v>
      </c>
      <c r="T95" s="169">
        <f>IF(ISERROR(Data4!AA$312),0,Data4!AA$312)</f>
        <v>0</v>
      </c>
      <c r="U95" s="169">
        <f>IF(ISERROR(Data4!AB$312),0,Data4!AB$312)</f>
        <v>0</v>
      </c>
      <c r="V95" s="169">
        <f>IF(ISERROR(Data4!AC$312),0,Data4!AC$312)</f>
        <v>0</v>
      </c>
      <c r="W95" s="169">
        <f>IF(ISERROR(Data4!AD$312),0,Data4!AD$312)</f>
        <v>0</v>
      </c>
      <c r="X95" s="169">
        <f>IF(ISERROR(Data4!AE$312),0,Data4!AE$312)</f>
        <v>0</v>
      </c>
      <c r="Y95" s="169">
        <f>IF(ISERROR(Data4!AF$312),0,Data4!AF$312)</f>
        <v>0</v>
      </c>
      <c r="Z95" s="169">
        <f>IF(ISERROR(Data4!AG$312),0,Data4!AG$312)</f>
        <v>0</v>
      </c>
      <c r="AA95" s="169">
        <f>IF(ISERROR(Data4!AH$312),0,Data4!AH$312)</f>
        <v>0</v>
      </c>
      <c r="AB95" s="169">
        <f>IF(ISERROR(Data4!AI$312),0,Data4!AI$312)</f>
        <v>0</v>
      </c>
      <c r="AC95" s="169">
        <f>IF(ISERROR(Data4!AJ$312),0,Data4!AJ$312)</f>
        <v>0</v>
      </c>
      <c r="AD95" s="169">
        <f>IF(ISERROR(Data4!AK$312),0,Data4!AK$312)</f>
        <v>0</v>
      </c>
      <c r="AE95" s="169">
        <f>IF(ISERROR(Data4!AL$312),0,Data4!AL$312)</f>
        <v>0</v>
      </c>
      <c r="AF95" s="169">
        <f>IF(ISERROR(Data4!AM$312),0,Data4!AM$312)</f>
        <v>0</v>
      </c>
      <c r="AG95" s="169">
        <f>IF(ISERROR(Data4!AN$312),0,Data4!AN$312)</f>
        <v>0</v>
      </c>
      <c r="AH95" s="169">
        <f>IF(ISERROR(Data4!AO$312),0,Data4!AO$312)</f>
        <v>0</v>
      </c>
      <c r="AI95" s="169">
        <f>IF(ISERROR(Data4!AP$312),0,Data4!AP$312)</f>
        <v>0</v>
      </c>
      <c r="AJ95" s="169">
        <f>IF(ISERROR(Data4!AQ$312),0,Data4!AQ$312)</f>
        <v>0</v>
      </c>
      <c r="AO95" s="3"/>
      <c r="AP95" s="3"/>
    </row>
    <row r="96" spans="2:42" hidden="1">
      <c r="B96" s="199" t="s">
        <v>343</v>
      </c>
      <c r="C96" s="181" t="str">
        <f>Data4!D$313</f>
        <v>-</v>
      </c>
      <c r="D96" s="65">
        <f>F96+NPV(FDN,G96:INDEX(G96:AJ96,PAL))</f>
        <v>0</v>
      </c>
      <c r="E96" s="169">
        <f t="shared" si="27"/>
        <v>0</v>
      </c>
      <c r="F96" s="169">
        <f>IF(ISERROR(Data4!M$313),0,Data4!M$313)</f>
        <v>0</v>
      </c>
      <c r="G96" s="169">
        <f>IF(ISERROR(Data4!N$313),0,Data4!N$313)</f>
        <v>0</v>
      </c>
      <c r="H96" s="169">
        <f>IF(ISERROR(Data4!O$313),0,Data4!O$313)</f>
        <v>0</v>
      </c>
      <c r="I96" s="169">
        <f>IF(ISERROR(Data4!P$313),0,Data4!P$313)</f>
        <v>0</v>
      </c>
      <c r="J96" s="169">
        <f>IF(ISERROR(Data4!Q$313),0,Data4!Q$313)</f>
        <v>0</v>
      </c>
      <c r="K96" s="169">
        <f>IF(ISERROR(Data4!R$313),0,Data4!R$313)</f>
        <v>0</v>
      </c>
      <c r="L96" s="169">
        <f>IF(ISERROR(Data4!S$313),0,Data4!S$313)</f>
        <v>0</v>
      </c>
      <c r="M96" s="169">
        <f>IF(ISERROR(Data4!T$313),0,Data4!T$313)</f>
        <v>0</v>
      </c>
      <c r="N96" s="169">
        <f>IF(ISERROR(Data4!U$313),0,Data4!U$313)</f>
        <v>0</v>
      </c>
      <c r="O96" s="169">
        <f>IF(ISERROR(Data4!V$313),0,Data4!V$313)</f>
        <v>0</v>
      </c>
      <c r="P96" s="169">
        <f>IF(ISERROR(Data4!W$313),0,Data4!W$313)</f>
        <v>0</v>
      </c>
      <c r="Q96" s="169">
        <f>IF(ISERROR(Data4!X$313),0,Data4!X$313)</f>
        <v>0</v>
      </c>
      <c r="R96" s="169">
        <f>IF(ISERROR(Data4!Y$313),0,Data4!Y$313)</f>
        <v>0</v>
      </c>
      <c r="S96" s="169">
        <f>IF(ISERROR(Data4!Z$313),0,Data4!Z$313)</f>
        <v>0</v>
      </c>
      <c r="T96" s="169">
        <f>IF(ISERROR(Data4!AA$313),0,Data4!AA$313)</f>
        <v>0</v>
      </c>
      <c r="U96" s="169">
        <f>IF(ISERROR(Data4!AB$313),0,Data4!AB$313)</f>
        <v>0</v>
      </c>
      <c r="V96" s="169">
        <f>IF(ISERROR(Data4!AC$313),0,Data4!AC$313)</f>
        <v>0</v>
      </c>
      <c r="W96" s="169">
        <f>IF(ISERROR(Data4!AD$313),0,Data4!AD$313)</f>
        <v>0</v>
      </c>
      <c r="X96" s="169">
        <f>IF(ISERROR(Data4!AE$313),0,Data4!AE$313)</f>
        <v>0</v>
      </c>
      <c r="Y96" s="169">
        <f>IF(ISERROR(Data4!AF$313),0,Data4!AF$313)</f>
        <v>0</v>
      </c>
      <c r="Z96" s="169">
        <f>IF(ISERROR(Data4!AG$313),0,Data4!AG$313)</f>
        <v>0</v>
      </c>
      <c r="AA96" s="169">
        <f>IF(ISERROR(Data4!AH$313),0,Data4!AH$313)</f>
        <v>0</v>
      </c>
      <c r="AB96" s="169">
        <f>IF(ISERROR(Data4!AI$313),0,Data4!AI$313)</f>
        <v>0</v>
      </c>
      <c r="AC96" s="169">
        <f>IF(ISERROR(Data4!AJ$313),0,Data4!AJ$313)</f>
        <v>0</v>
      </c>
      <c r="AD96" s="169">
        <f>IF(ISERROR(Data4!AK$313),0,Data4!AK$313)</f>
        <v>0</v>
      </c>
      <c r="AE96" s="169">
        <f>IF(ISERROR(Data4!AL$313),0,Data4!AL$313)</f>
        <v>0</v>
      </c>
      <c r="AF96" s="169">
        <f>IF(ISERROR(Data4!AM$313),0,Data4!AM$313)</f>
        <v>0</v>
      </c>
      <c r="AG96" s="169">
        <f>IF(ISERROR(Data4!AN$313),0,Data4!AN$313)</f>
        <v>0</v>
      </c>
      <c r="AH96" s="169">
        <f>IF(ISERROR(Data4!AO$313),0,Data4!AO$313)</f>
        <v>0</v>
      </c>
      <c r="AI96" s="169">
        <f>IF(ISERROR(Data4!AP$313),0,Data4!AP$313)</f>
        <v>0</v>
      </c>
      <c r="AJ96" s="169">
        <f>IF(ISERROR(Data4!AQ$313),0,Data4!AQ$313)</f>
        <v>0</v>
      </c>
      <c r="AO96" s="3"/>
      <c r="AP96" s="3"/>
    </row>
    <row r="97" spans="2:42" hidden="1">
      <c r="B97" s="66" t="s">
        <v>53</v>
      </c>
      <c r="C97" s="180" t="str">
        <f>IF(Kalba="EN",Data2!C$76,Data2!B$76) &amp; " "&amp; IF(Kalba="EN",Data2!C$77,Data2!B$77)</f>
        <v>SE žala (pasirinkite SE žalos komponentą)</v>
      </c>
      <c r="D97" s="62">
        <f t="shared" ref="D97:AJ97" si="28">ROUND(SUM(D98:D100),0)</f>
        <v>0</v>
      </c>
      <c r="E97" s="62">
        <f t="shared" si="28"/>
        <v>0</v>
      </c>
      <c r="F97" s="62">
        <f t="shared" si="28"/>
        <v>0</v>
      </c>
      <c r="G97" s="62">
        <f t="shared" si="28"/>
        <v>0</v>
      </c>
      <c r="H97" s="62">
        <f t="shared" si="28"/>
        <v>0</v>
      </c>
      <c r="I97" s="62">
        <f t="shared" si="28"/>
        <v>0</v>
      </c>
      <c r="J97" s="62">
        <f t="shared" si="28"/>
        <v>0</v>
      </c>
      <c r="K97" s="62">
        <f t="shared" si="28"/>
        <v>0</v>
      </c>
      <c r="L97" s="62">
        <f t="shared" si="28"/>
        <v>0</v>
      </c>
      <c r="M97" s="62">
        <f t="shared" si="28"/>
        <v>0</v>
      </c>
      <c r="N97" s="62">
        <f t="shared" si="28"/>
        <v>0</v>
      </c>
      <c r="O97" s="62">
        <f t="shared" si="28"/>
        <v>0</v>
      </c>
      <c r="P97" s="62">
        <f t="shared" si="28"/>
        <v>0</v>
      </c>
      <c r="Q97" s="62">
        <f t="shared" si="28"/>
        <v>0</v>
      </c>
      <c r="R97" s="62">
        <f t="shared" si="28"/>
        <v>0</v>
      </c>
      <c r="S97" s="62">
        <f t="shared" si="28"/>
        <v>0</v>
      </c>
      <c r="T97" s="62">
        <f t="shared" si="28"/>
        <v>0</v>
      </c>
      <c r="U97" s="62">
        <f t="shared" si="28"/>
        <v>0</v>
      </c>
      <c r="V97" s="62">
        <f t="shared" si="28"/>
        <v>0</v>
      </c>
      <c r="W97" s="62">
        <f t="shared" si="28"/>
        <v>0</v>
      </c>
      <c r="X97" s="62">
        <f t="shared" si="28"/>
        <v>0</v>
      </c>
      <c r="Y97" s="62">
        <f t="shared" si="28"/>
        <v>0</v>
      </c>
      <c r="Z97" s="62">
        <f t="shared" si="28"/>
        <v>0</v>
      </c>
      <c r="AA97" s="62">
        <f t="shared" si="28"/>
        <v>0</v>
      </c>
      <c r="AB97" s="62">
        <f t="shared" si="28"/>
        <v>0</v>
      </c>
      <c r="AC97" s="62">
        <f t="shared" si="28"/>
        <v>0</v>
      </c>
      <c r="AD97" s="62">
        <f t="shared" si="28"/>
        <v>0</v>
      </c>
      <c r="AE97" s="62">
        <f t="shared" si="28"/>
        <v>0</v>
      </c>
      <c r="AF97" s="62">
        <f t="shared" si="28"/>
        <v>0</v>
      </c>
      <c r="AG97" s="62">
        <f t="shared" si="28"/>
        <v>0</v>
      </c>
      <c r="AH97" s="62">
        <f t="shared" si="28"/>
        <v>0</v>
      </c>
      <c r="AI97" s="62">
        <f t="shared" si="28"/>
        <v>0</v>
      </c>
      <c r="AJ97" s="62">
        <f t="shared" si="28"/>
        <v>0</v>
      </c>
      <c r="AO97" s="3"/>
      <c r="AP97" s="3"/>
    </row>
    <row r="98" spans="2:42" hidden="1">
      <c r="B98" s="199" t="s">
        <v>344</v>
      </c>
      <c r="C98" s="181" t="str">
        <f>Data4!D$315</f>
        <v>-</v>
      </c>
      <c r="D98" s="65">
        <f>F98+NPV(FDN,G98:INDEX(G98:AJ98,PAL))</f>
        <v>0</v>
      </c>
      <c r="E98" s="65">
        <f>SUMIF($F$5:$AJ$5,"&lt;="&amp;PAL,$F98:$AJ98)</f>
        <v>0</v>
      </c>
      <c r="F98" s="169">
        <f>IF(ISERROR(Data4!M$315),0,Data4!M$315)</f>
        <v>0</v>
      </c>
      <c r="G98" s="169">
        <f>IF(ISERROR(Data4!N$315),0,Data4!N$315)</f>
        <v>0</v>
      </c>
      <c r="H98" s="169">
        <f>IF(ISERROR(Data4!O$315),0,Data4!O$315)</f>
        <v>0</v>
      </c>
      <c r="I98" s="169">
        <f>IF(ISERROR(Data4!P$315),0,Data4!P$315)</f>
        <v>0</v>
      </c>
      <c r="J98" s="169">
        <f>IF(ISERROR(Data4!Q$315),0,Data4!Q$315)</f>
        <v>0</v>
      </c>
      <c r="K98" s="169">
        <f>IF(ISERROR(Data4!R$315),0,Data4!R$315)</f>
        <v>0</v>
      </c>
      <c r="L98" s="169">
        <f>IF(ISERROR(Data4!S$315),0,Data4!S$315)</f>
        <v>0</v>
      </c>
      <c r="M98" s="169">
        <f>IF(ISERROR(Data4!T$315),0,Data4!T$315)</f>
        <v>0</v>
      </c>
      <c r="N98" s="169">
        <f>IF(ISERROR(Data4!U$315),0,Data4!U$315)</f>
        <v>0</v>
      </c>
      <c r="O98" s="169">
        <f>IF(ISERROR(Data4!V$315),0,Data4!V$315)</f>
        <v>0</v>
      </c>
      <c r="P98" s="169">
        <f>IF(ISERROR(Data4!W$315),0,Data4!W$315)</f>
        <v>0</v>
      </c>
      <c r="Q98" s="169">
        <f>IF(ISERROR(Data4!X$315),0,Data4!X$315)</f>
        <v>0</v>
      </c>
      <c r="R98" s="169">
        <f>IF(ISERROR(Data4!Y$315),0,Data4!Y$315)</f>
        <v>0</v>
      </c>
      <c r="S98" s="169">
        <f>IF(ISERROR(Data4!Z$315),0,Data4!Z$315)</f>
        <v>0</v>
      </c>
      <c r="T98" s="169">
        <f>IF(ISERROR(Data4!AA$315),0,Data4!AA$315)</f>
        <v>0</v>
      </c>
      <c r="U98" s="169">
        <f>IF(ISERROR(Data4!AB$315),0,Data4!AB$315)</f>
        <v>0</v>
      </c>
      <c r="V98" s="169">
        <f>IF(ISERROR(Data4!AC$315),0,Data4!AC$315)</f>
        <v>0</v>
      </c>
      <c r="W98" s="169">
        <f>IF(ISERROR(Data4!AD$315),0,Data4!AD$315)</f>
        <v>0</v>
      </c>
      <c r="X98" s="169">
        <f>IF(ISERROR(Data4!AE$315),0,Data4!AE$315)</f>
        <v>0</v>
      </c>
      <c r="Y98" s="169">
        <f>IF(ISERROR(Data4!AF$315),0,Data4!AF$315)</f>
        <v>0</v>
      </c>
      <c r="Z98" s="169">
        <f>IF(ISERROR(Data4!AG$315),0,Data4!AG$315)</f>
        <v>0</v>
      </c>
      <c r="AA98" s="169">
        <f>IF(ISERROR(Data4!AH$315),0,Data4!AH$315)</f>
        <v>0</v>
      </c>
      <c r="AB98" s="169">
        <f>IF(ISERROR(Data4!AI$315),0,Data4!AI$315)</f>
        <v>0</v>
      </c>
      <c r="AC98" s="169">
        <f>IF(ISERROR(Data4!AJ$315),0,Data4!AJ$315)</f>
        <v>0</v>
      </c>
      <c r="AD98" s="169">
        <f>IF(ISERROR(Data4!AK$315),0,Data4!AK$315)</f>
        <v>0</v>
      </c>
      <c r="AE98" s="169">
        <f>IF(ISERROR(Data4!AL$315),0,Data4!AL$315)</f>
        <v>0</v>
      </c>
      <c r="AF98" s="169">
        <f>IF(ISERROR(Data4!AM$315),0,Data4!AM$315)</f>
        <v>0</v>
      </c>
      <c r="AG98" s="169">
        <f>IF(ISERROR(Data4!AN$315),0,Data4!AN$315)</f>
        <v>0</v>
      </c>
      <c r="AH98" s="169">
        <f>IF(ISERROR(Data4!AO$315),0,Data4!AO$315)</f>
        <v>0</v>
      </c>
      <c r="AI98" s="169">
        <f>IF(ISERROR(Data4!AP$315),0,Data4!AP$315)</f>
        <v>0</v>
      </c>
      <c r="AJ98" s="169">
        <f>IF(ISERROR(Data4!AQ$315),0,Data4!AQ$315)</f>
        <v>0</v>
      </c>
      <c r="AO98" s="3"/>
      <c r="AP98" s="3"/>
    </row>
    <row r="99" spans="2:42" hidden="1">
      <c r="B99" s="199" t="s">
        <v>345</v>
      </c>
      <c r="C99" s="181" t="str">
        <f>Data4!D$316</f>
        <v>-</v>
      </c>
      <c r="D99" s="65">
        <f>F99+NPV(FDN,G99:INDEX(G99:AJ99,PAL))</f>
        <v>0</v>
      </c>
      <c r="E99" s="65">
        <f>SUMIF($F$5:$AJ$5,"&lt;="&amp;PAL,$F99:$AJ99)</f>
        <v>0</v>
      </c>
      <c r="F99" s="169">
        <f>IF(ISERROR(Data4!M$316),0,Data4!M$316)</f>
        <v>0</v>
      </c>
      <c r="G99" s="169">
        <f>IF(ISERROR(Data4!N$316),0,Data4!N$316)</f>
        <v>0</v>
      </c>
      <c r="H99" s="169">
        <f>IF(ISERROR(Data4!O$316),0,Data4!O$316)</f>
        <v>0</v>
      </c>
      <c r="I99" s="169">
        <f>IF(ISERROR(Data4!P$316),0,Data4!P$316)</f>
        <v>0</v>
      </c>
      <c r="J99" s="169">
        <f>IF(ISERROR(Data4!Q$316),0,Data4!Q$316)</f>
        <v>0</v>
      </c>
      <c r="K99" s="169">
        <f>IF(ISERROR(Data4!R$316),0,Data4!R$316)</f>
        <v>0</v>
      </c>
      <c r="L99" s="169">
        <f>IF(ISERROR(Data4!S$316),0,Data4!S$316)</f>
        <v>0</v>
      </c>
      <c r="M99" s="169">
        <f>IF(ISERROR(Data4!T$316),0,Data4!T$316)</f>
        <v>0</v>
      </c>
      <c r="N99" s="169">
        <f>IF(ISERROR(Data4!U$316),0,Data4!U$316)</f>
        <v>0</v>
      </c>
      <c r="O99" s="169">
        <f>IF(ISERROR(Data4!V$316),0,Data4!V$316)</f>
        <v>0</v>
      </c>
      <c r="P99" s="169">
        <f>IF(ISERROR(Data4!W$316),0,Data4!W$316)</f>
        <v>0</v>
      </c>
      <c r="Q99" s="169">
        <f>IF(ISERROR(Data4!X$316),0,Data4!X$316)</f>
        <v>0</v>
      </c>
      <c r="R99" s="169">
        <f>IF(ISERROR(Data4!Y$316),0,Data4!Y$316)</f>
        <v>0</v>
      </c>
      <c r="S99" s="169">
        <f>IF(ISERROR(Data4!Z$316),0,Data4!Z$316)</f>
        <v>0</v>
      </c>
      <c r="T99" s="169">
        <f>IF(ISERROR(Data4!AA$316),0,Data4!AA$316)</f>
        <v>0</v>
      </c>
      <c r="U99" s="169">
        <f>IF(ISERROR(Data4!AB$316),0,Data4!AB$316)</f>
        <v>0</v>
      </c>
      <c r="V99" s="169">
        <f>IF(ISERROR(Data4!AC$316),0,Data4!AC$316)</f>
        <v>0</v>
      </c>
      <c r="W99" s="169">
        <f>IF(ISERROR(Data4!AD$316),0,Data4!AD$316)</f>
        <v>0</v>
      </c>
      <c r="X99" s="169">
        <f>IF(ISERROR(Data4!AE$316),0,Data4!AE$316)</f>
        <v>0</v>
      </c>
      <c r="Y99" s="169">
        <f>IF(ISERROR(Data4!AF$316),0,Data4!AF$316)</f>
        <v>0</v>
      </c>
      <c r="Z99" s="169">
        <f>IF(ISERROR(Data4!AG$316),0,Data4!AG$316)</f>
        <v>0</v>
      </c>
      <c r="AA99" s="169">
        <f>IF(ISERROR(Data4!AH$316),0,Data4!AH$316)</f>
        <v>0</v>
      </c>
      <c r="AB99" s="169">
        <f>IF(ISERROR(Data4!AI$316),0,Data4!AI$316)</f>
        <v>0</v>
      </c>
      <c r="AC99" s="169">
        <f>IF(ISERROR(Data4!AJ$316),0,Data4!AJ$316)</f>
        <v>0</v>
      </c>
      <c r="AD99" s="169">
        <f>IF(ISERROR(Data4!AK$316),0,Data4!AK$316)</f>
        <v>0</v>
      </c>
      <c r="AE99" s="169">
        <f>IF(ISERROR(Data4!AL$316),0,Data4!AL$316)</f>
        <v>0</v>
      </c>
      <c r="AF99" s="169">
        <f>IF(ISERROR(Data4!AM$316),0,Data4!AM$316)</f>
        <v>0</v>
      </c>
      <c r="AG99" s="169">
        <f>IF(ISERROR(Data4!AN$316),0,Data4!AN$316)</f>
        <v>0</v>
      </c>
      <c r="AH99" s="169">
        <f>IF(ISERROR(Data4!AO$316),0,Data4!AO$316)</f>
        <v>0</v>
      </c>
      <c r="AI99" s="169">
        <f>IF(ISERROR(Data4!AP$316),0,Data4!AP$316)</f>
        <v>0</v>
      </c>
      <c r="AJ99" s="169">
        <f>IF(ISERROR(Data4!AQ$316),0,Data4!AQ$316)</f>
        <v>0</v>
      </c>
      <c r="AO99" s="3"/>
      <c r="AP99" s="3"/>
    </row>
    <row r="100" spans="2:42" hidden="1">
      <c r="B100" s="199" t="s">
        <v>346</v>
      </c>
      <c r="C100" s="181" t="str">
        <f>Data4!D$317</f>
        <v>-</v>
      </c>
      <c r="D100" s="65">
        <f>F100+NPV(FDN,G100:INDEX(G100:AJ100,PAL))</f>
        <v>0</v>
      </c>
      <c r="E100" s="65">
        <f>SUMIF($F$5:$AJ$5,"&lt;="&amp;PAL,$F100:$AJ100)</f>
        <v>0</v>
      </c>
      <c r="F100" s="169">
        <f>IF(ISERROR(Data4!M$317),0,Data4!M$317)</f>
        <v>0</v>
      </c>
      <c r="G100" s="169">
        <f>IF(ISERROR(Data4!N$317),0,Data4!N$317)</f>
        <v>0</v>
      </c>
      <c r="H100" s="169">
        <f>IF(ISERROR(Data4!O$317),0,Data4!O$317)</f>
        <v>0</v>
      </c>
      <c r="I100" s="169">
        <f>IF(ISERROR(Data4!P$317),0,Data4!P$317)</f>
        <v>0</v>
      </c>
      <c r="J100" s="169">
        <f>IF(ISERROR(Data4!Q$317),0,Data4!Q$317)</f>
        <v>0</v>
      </c>
      <c r="K100" s="169">
        <f>IF(ISERROR(Data4!R$317),0,Data4!R$317)</f>
        <v>0</v>
      </c>
      <c r="L100" s="169">
        <f>IF(ISERROR(Data4!S$317),0,Data4!S$317)</f>
        <v>0</v>
      </c>
      <c r="M100" s="169">
        <f>IF(ISERROR(Data4!T$317),0,Data4!T$317)</f>
        <v>0</v>
      </c>
      <c r="N100" s="169">
        <f>IF(ISERROR(Data4!U$317),0,Data4!U$317)</f>
        <v>0</v>
      </c>
      <c r="O100" s="169">
        <f>IF(ISERROR(Data4!V$317),0,Data4!V$317)</f>
        <v>0</v>
      </c>
      <c r="P100" s="169">
        <f>IF(ISERROR(Data4!W$317),0,Data4!W$317)</f>
        <v>0</v>
      </c>
      <c r="Q100" s="169">
        <f>IF(ISERROR(Data4!X$317),0,Data4!X$317)</f>
        <v>0</v>
      </c>
      <c r="R100" s="169">
        <f>IF(ISERROR(Data4!Y$317),0,Data4!Y$317)</f>
        <v>0</v>
      </c>
      <c r="S100" s="169">
        <f>IF(ISERROR(Data4!Z$317),0,Data4!Z$317)</f>
        <v>0</v>
      </c>
      <c r="T100" s="169">
        <f>IF(ISERROR(Data4!AA$317),0,Data4!AA$317)</f>
        <v>0</v>
      </c>
      <c r="U100" s="169">
        <f>IF(ISERROR(Data4!AB$317),0,Data4!AB$317)</f>
        <v>0</v>
      </c>
      <c r="V100" s="169">
        <f>IF(ISERROR(Data4!AC$317),0,Data4!AC$317)</f>
        <v>0</v>
      </c>
      <c r="W100" s="169">
        <f>IF(ISERROR(Data4!AD$317),0,Data4!AD$317)</f>
        <v>0</v>
      </c>
      <c r="X100" s="169">
        <f>IF(ISERROR(Data4!AE$317),0,Data4!AE$317)</f>
        <v>0</v>
      </c>
      <c r="Y100" s="169">
        <f>IF(ISERROR(Data4!AF$317),0,Data4!AF$317)</f>
        <v>0</v>
      </c>
      <c r="Z100" s="169">
        <f>IF(ISERROR(Data4!AG$317),0,Data4!AG$317)</f>
        <v>0</v>
      </c>
      <c r="AA100" s="169">
        <f>IF(ISERROR(Data4!AH$317),0,Data4!AH$317)</f>
        <v>0</v>
      </c>
      <c r="AB100" s="169">
        <f>IF(ISERROR(Data4!AI$317),0,Data4!AI$317)</f>
        <v>0</v>
      </c>
      <c r="AC100" s="169">
        <f>IF(ISERROR(Data4!AJ$317),0,Data4!AJ$317)</f>
        <v>0</v>
      </c>
      <c r="AD100" s="169">
        <f>IF(ISERROR(Data4!AK$317),0,Data4!AK$317)</f>
        <v>0</v>
      </c>
      <c r="AE100" s="169">
        <f>IF(ISERROR(Data4!AL$317),0,Data4!AL$317)</f>
        <v>0</v>
      </c>
      <c r="AF100" s="169">
        <f>IF(ISERROR(Data4!AM$317),0,Data4!AM$317)</f>
        <v>0</v>
      </c>
      <c r="AG100" s="169">
        <f>IF(ISERROR(Data4!AN$317),0,Data4!AN$317)</f>
        <v>0</v>
      </c>
      <c r="AH100" s="169">
        <f>IF(ISERROR(Data4!AO$317),0,Data4!AO$317)</f>
        <v>0</v>
      </c>
      <c r="AI100" s="169">
        <f>IF(ISERROR(Data4!AP$317),0,Data4!AP$317)</f>
        <v>0</v>
      </c>
      <c r="AJ100" s="169">
        <f>IF(ISERROR(Data4!AQ$317),0,Data4!AQ$317)</f>
        <v>0</v>
      </c>
      <c r="AO100" s="3"/>
      <c r="AP100" s="3"/>
    </row>
  </sheetData>
  <sheetProtection algorithmName="SHA-512" hashValue="l6MrOiBOdR78ogFV2Vb2Foo1fcATsZCl7cw+W0wY2G+3HRj7ilBQ2wxk/oMVVpF7irKF7pLJdCGleAVAB9tAyQ==" saltValue="77g7yXcz7liJ48fqpG730g==" spinCount="100000" sheet="1" objects="1" scenarios="1"/>
  <mergeCells count="5">
    <mergeCell ref="B86:C86"/>
    <mergeCell ref="C2:E2"/>
    <mergeCell ref="C3:E3"/>
    <mergeCell ref="C4:E4"/>
    <mergeCell ref="AP4:AY4"/>
  </mergeCells>
  <conditionalFormatting sqref="B7:C48 B56:C56 B49:B55 B57:B59">
    <cfRule type="expression" dxfId="136" priority="4" stopIfTrue="1">
      <formula>$AO7=1</formula>
    </cfRule>
  </conditionalFormatting>
  <conditionalFormatting sqref="C4:E4">
    <cfRule type="expression" dxfId="135" priority="3" stopIfTrue="1">
      <formula>LEN($C$4)&gt;0</formula>
    </cfRule>
  </conditionalFormatting>
  <conditionalFormatting sqref="B88:C100">
    <cfRule type="expression" dxfId="134" priority="5" stopIfTrue="1">
      <formula>#REF!=1</formula>
    </cfRule>
  </conditionalFormatting>
  <conditionalFormatting sqref="C57:C59">
    <cfRule type="expression" dxfId="133" priority="1" stopIfTrue="1">
      <formula>$AO57=1</formula>
    </cfRule>
  </conditionalFormatting>
  <dataValidations xWindow="521" yWindow="523" count="2">
    <dataValidation type="decimal" allowBlank="1" showInputMessage="1" showErrorMessage="1" sqref="F18:AJ20 F23:AJ29 F33:AJ33 F37:AJ40 F42:AJ43 F45:AJ46 F8:AJ16 F90:AJ96 F49:AJ55 F98:AJ100 F57:AJ59">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D74CA2A4-3461-49BB-A011-96EAE8E7F49E}">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21" yWindow="523" count="3">
        <x14:dataValidation type="list" allowBlank="1" showInputMessage="1" showErrorMessage="1" prompt="Prašome naudos komponentą pasirinkti iš siūlomo sąrašo. Jeigu sąrašas tusčias, jūs jau esate pasirinkę visus galimus naudos kompentus.">
          <x14:formula1>
            <xm:f>IF(Data0!$EK$2&lt;&gt;"",OFFSET(Data0!$EK$1,INDEX( MATCH(1,(--(Data0!$EK$2:$EK$61&lt;&gt;"")),0),1),0,SUMPRODUCT(--(LEN(Data0!$EK$2:$EK$61)&gt;0)),1),OFFSET(Data0!$EK$2,INDEX( MATCH(1,(--(Data0!$EK$3:$EK$61&lt;&gt;"")),0),1),0,SUMPRODUCT(--(LEN(Data0!$EK$3:$EK$61)&gt;0)),1))</xm:f>
          </x14:formula1>
          <xm:sqref>C50:C55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IF(Data0!$EM$2&lt;&gt;"",OFFSET(Data0!$EM$1,INDEX( MATCH(1,(--(Data0!$EM$2:$EM$61&lt;&gt;"")),0),1),0,SUMPRODUCT(--(LEN(Data0!$EM$2:$EM$61)&gt;0)),1),OFFSET(Data0!$EM$2,INDEX( MATCH(1,(--(Data0!$EM$3:$EM$61&lt;&gt;"")),0),1),0,SUMPRODUCT(--(LEN(Data0!$EM$3:$EM$61)&gt;0)),1))</xm:f>
          </x14:formula1>
          <xm:sqref>C57:C59</xm:sqref>
        </x14:dataValidation>
        <x14:dataValidation type="list" allowBlank="1" showInputMessage="1" showErrorMessage="1" prompt="Prašome naudos komponentą pasirinkti iš siūlomo sąrašo. Jeigu sąrašas tusčias, jūs jau esate pasirinkę visus galimus naudos kompentus.">
          <x14:formula1>
            <xm:f>IF(Data0!$EK$2&lt;&gt;"",OFFSET(Data0!$EK$1,INDEX( MATCH(1,(--(Data0!$EK$2:$EK$61&lt;&gt;"")),0),1),0,SUMPRODUCT(--(LEN(Data0!$EK$2:$EK$61)&gt;0)),1),OFFSET(Data0!$EK$2,INDEX( MATCH(1,(--(Data0!$EK$3:$EK$61&lt;&gt;"")),0),1),0,SUMPRODUCT(--(LEN(Data0!$EK$3:$EK$61)&gt;0)),1))</xm:f>
          </x14:formula1>
          <xm:sqref>C49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02">
    <tabColor theme="1" tint="0.499984740745262"/>
  </sheetPr>
  <dimension ref="A1:C105"/>
  <sheetViews>
    <sheetView showGridLines="0" showRowColHeaders="0" workbookViewId="0">
      <pane ySplit="1" topLeftCell="A2" activePane="bottomLeft" state="frozen"/>
      <selection pane="bottomLeft" activeCell="B6" sqref="B6"/>
    </sheetView>
  </sheetViews>
  <sheetFormatPr defaultColWidth="9.140625" defaultRowHeight="12.75"/>
  <cols>
    <col min="1" max="1" width="19" style="6" customWidth="1"/>
    <col min="2" max="2" width="66" style="17" customWidth="1"/>
    <col min="3" max="3" width="56.7109375" style="17" customWidth="1"/>
    <col min="4" max="16384" width="9.140625" style="1"/>
  </cols>
  <sheetData>
    <row r="1" spans="1:3">
      <c r="A1" s="115" t="s">
        <v>83</v>
      </c>
      <c r="B1" s="22" t="s">
        <v>81</v>
      </c>
      <c r="C1" s="22" t="s">
        <v>80</v>
      </c>
    </row>
    <row r="2" spans="1:3">
      <c r="A2" s="115">
        <f>ROW(A1)</f>
        <v>1</v>
      </c>
      <c r="B2" s="22" t="s">
        <v>72</v>
      </c>
      <c r="C2" s="22" t="s">
        <v>82</v>
      </c>
    </row>
    <row r="3" spans="1:3" ht="25.5">
      <c r="A3" s="115">
        <f t="shared" ref="A3:A66" si="0">ROW(A2)</f>
        <v>2</v>
      </c>
      <c r="B3" s="530" t="s">
        <v>1475</v>
      </c>
      <c r="C3" s="530" t="s">
        <v>1476</v>
      </c>
    </row>
    <row r="4" spans="1:3" ht="38.25">
      <c r="A4" s="115">
        <f t="shared" si="0"/>
        <v>3</v>
      </c>
      <c r="B4" s="146" t="s">
        <v>76</v>
      </c>
      <c r="C4" s="146" t="s">
        <v>86</v>
      </c>
    </row>
    <row r="5" spans="1:3">
      <c r="A5" s="115">
        <f t="shared" si="0"/>
        <v>4</v>
      </c>
      <c r="B5" s="737" t="s">
        <v>77</v>
      </c>
      <c r="C5" s="146" t="s">
        <v>87</v>
      </c>
    </row>
    <row r="6" spans="1:3">
      <c r="A6" s="115">
        <f t="shared" si="0"/>
        <v>5</v>
      </c>
      <c r="B6" s="146" t="s">
        <v>78</v>
      </c>
      <c r="C6" s="146" t="s">
        <v>88</v>
      </c>
    </row>
    <row r="7" spans="1:3">
      <c r="A7" s="115">
        <f t="shared" si="0"/>
        <v>6</v>
      </c>
      <c r="B7" s="737" t="s">
        <v>1477</v>
      </c>
      <c r="C7" s="737" t="s">
        <v>1478</v>
      </c>
    </row>
    <row r="8" spans="1:3" ht="25.5">
      <c r="A8" s="115">
        <f t="shared" si="0"/>
        <v>7</v>
      </c>
      <c r="B8" s="22" t="s">
        <v>73</v>
      </c>
      <c r="C8" s="22" t="s">
        <v>89</v>
      </c>
    </row>
    <row r="9" spans="1:3">
      <c r="A9" s="115">
        <f t="shared" si="0"/>
        <v>8</v>
      </c>
      <c r="B9" s="22" t="s">
        <v>90</v>
      </c>
      <c r="C9" s="22" t="s">
        <v>91</v>
      </c>
    </row>
    <row r="10" spans="1:3">
      <c r="A10" s="115">
        <f t="shared" si="0"/>
        <v>9</v>
      </c>
      <c r="B10" s="22" t="s">
        <v>75</v>
      </c>
      <c r="C10" s="22" t="s">
        <v>92</v>
      </c>
    </row>
    <row r="11" spans="1:3" ht="25.5">
      <c r="A11" s="115">
        <f t="shared" si="0"/>
        <v>10</v>
      </c>
      <c r="B11" s="22" t="s">
        <v>277</v>
      </c>
      <c r="C11" s="22" t="s">
        <v>278</v>
      </c>
    </row>
    <row r="12" spans="1:3">
      <c r="A12" s="115">
        <f t="shared" si="0"/>
        <v>11</v>
      </c>
      <c r="B12" s="22" t="s">
        <v>508</v>
      </c>
      <c r="C12" s="22" t="s">
        <v>271</v>
      </c>
    </row>
    <row r="13" spans="1:3">
      <c r="A13" s="115">
        <f t="shared" si="0"/>
        <v>12</v>
      </c>
      <c r="B13" s="22" t="s">
        <v>290</v>
      </c>
      <c r="C13" s="22" t="s">
        <v>291</v>
      </c>
    </row>
    <row r="14" spans="1:3">
      <c r="A14" s="115">
        <f t="shared" si="0"/>
        <v>13</v>
      </c>
      <c r="B14" s="22" t="s">
        <v>104</v>
      </c>
      <c r="C14" s="22" t="s">
        <v>105</v>
      </c>
    </row>
    <row r="15" spans="1:3">
      <c r="A15" s="115">
        <f t="shared" si="0"/>
        <v>14</v>
      </c>
      <c r="B15" s="22" t="s">
        <v>275</v>
      </c>
      <c r="C15" s="22" t="s">
        <v>289</v>
      </c>
    </row>
    <row r="16" spans="1:3">
      <c r="A16" s="115">
        <f t="shared" si="0"/>
        <v>15</v>
      </c>
      <c r="B16" s="22" t="s">
        <v>538</v>
      </c>
      <c r="C16" s="22" t="s">
        <v>539</v>
      </c>
    </row>
    <row r="17" spans="1:3" ht="12" customHeight="1">
      <c r="A17" s="115">
        <f t="shared" si="0"/>
        <v>16</v>
      </c>
      <c r="B17" s="530" t="s">
        <v>1211</v>
      </c>
      <c r="C17" s="22" t="s">
        <v>322</v>
      </c>
    </row>
    <row r="18" spans="1:3">
      <c r="A18" s="115">
        <f t="shared" si="0"/>
        <v>17</v>
      </c>
      <c r="B18" s="22" t="s">
        <v>273</v>
      </c>
      <c r="C18" s="22" t="s">
        <v>274</v>
      </c>
    </row>
    <row r="19" spans="1:3">
      <c r="A19" s="115">
        <f t="shared" si="0"/>
        <v>18</v>
      </c>
      <c r="B19" s="22" t="s">
        <v>321</v>
      </c>
      <c r="C19" s="22" t="s">
        <v>323</v>
      </c>
    </row>
    <row r="20" spans="1:3" ht="38.25">
      <c r="A20" s="115">
        <f t="shared" si="0"/>
        <v>19</v>
      </c>
      <c r="B20" s="22" t="s">
        <v>599</v>
      </c>
      <c r="C20" s="22" t="s">
        <v>605</v>
      </c>
    </row>
    <row r="21" spans="1:3">
      <c r="A21" s="115">
        <f t="shared" si="0"/>
        <v>20</v>
      </c>
      <c r="B21" s="22" t="s">
        <v>281</v>
      </c>
      <c r="C21" s="22" t="s">
        <v>285</v>
      </c>
    </row>
    <row r="22" spans="1:3">
      <c r="A22" s="115">
        <f t="shared" si="0"/>
        <v>21</v>
      </c>
      <c r="B22" s="22" t="s">
        <v>282</v>
      </c>
      <c r="C22" s="22" t="s">
        <v>286</v>
      </c>
    </row>
    <row r="23" spans="1:3">
      <c r="A23" s="115">
        <f t="shared" si="0"/>
        <v>22</v>
      </c>
      <c r="B23" s="22" t="s">
        <v>283</v>
      </c>
      <c r="C23" s="22" t="s">
        <v>287</v>
      </c>
    </row>
    <row r="24" spans="1:3">
      <c r="A24" s="115">
        <f t="shared" si="0"/>
        <v>23</v>
      </c>
      <c r="B24" s="22" t="s">
        <v>284</v>
      </c>
      <c r="C24" s="22" t="s">
        <v>288</v>
      </c>
    </row>
    <row r="25" spans="1:3" ht="25.5">
      <c r="A25" s="115">
        <f t="shared" si="0"/>
        <v>24</v>
      </c>
      <c r="B25" s="22" t="s">
        <v>279</v>
      </c>
      <c r="C25" s="22" t="s">
        <v>280</v>
      </c>
    </row>
    <row r="26" spans="1:3">
      <c r="A26" s="115">
        <f t="shared" si="0"/>
        <v>25</v>
      </c>
      <c r="B26" s="22" t="s">
        <v>600</v>
      </c>
      <c r="C26" s="22" t="s">
        <v>601</v>
      </c>
    </row>
    <row r="27" spans="1:3">
      <c r="A27" s="115">
        <f t="shared" si="0"/>
        <v>26</v>
      </c>
      <c r="B27" s="22" t="s">
        <v>596</v>
      </c>
      <c r="C27" s="22" t="s">
        <v>602</v>
      </c>
    </row>
    <row r="28" spans="1:3">
      <c r="A28" s="115">
        <f t="shared" si="0"/>
        <v>27</v>
      </c>
      <c r="B28" s="22" t="s">
        <v>597</v>
      </c>
      <c r="C28" s="22" t="s">
        <v>603</v>
      </c>
    </row>
    <row r="29" spans="1:3">
      <c r="A29" s="115">
        <f t="shared" si="0"/>
        <v>28</v>
      </c>
      <c r="B29" s="22" t="s">
        <v>598</v>
      </c>
      <c r="C29" s="22" t="s">
        <v>604</v>
      </c>
    </row>
    <row r="30" spans="1:3">
      <c r="A30" s="115">
        <f t="shared" si="0"/>
        <v>29</v>
      </c>
      <c r="B30" s="22" t="s">
        <v>326</v>
      </c>
      <c r="C30" s="22" t="s">
        <v>384</v>
      </c>
    </row>
    <row r="31" spans="1:3">
      <c r="A31" s="115">
        <f t="shared" si="0"/>
        <v>30</v>
      </c>
      <c r="B31" s="22" t="s">
        <v>327</v>
      </c>
      <c r="C31" s="22" t="s">
        <v>385</v>
      </c>
    </row>
    <row r="32" spans="1:3">
      <c r="A32" s="115">
        <f t="shared" si="0"/>
        <v>31</v>
      </c>
      <c r="B32" s="22" t="s">
        <v>292</v>
      </c>
      <c r="C32" s="22" t="s">
        <v>387</v>
      </c>
    </row>
    <row r="33" spans="1:3">
      <c r="A33" s="115">
        <f t="shared" si="0"/>
        <v>32</v>
      </c>
      <c r="B33" s="22" t="s">
        <v>8</v>
      </c>
      <c r="C33" s="22" t="s">
        <v>388</v>
      </c>
    </row>
    <row r="34" spans="1:3">
      <c r="A34" s="115">
        <f t="shared" si="0"/>
        <v>33</v>
      </c>
      <c r="B34" s="22" t="s">
        <v>10</v>
      </c>
      <c r="C34" s="22" t="s">
        <v>389</v>
      </c>
    </row>
    <row r="35" spans="1:3">
      <c r="A35" s="115">
        <f t="shared" si="0"/>
        <v>34</v>
      </c>
      <c r="B35" s="22" t="s">
        <v>12</v>
      </c>
      <c r="C35" s="22" t="s">
        <v>390</v>
      </c>
    </row>
    <row r="36" spans="1:3">
      <c r="A36" s="115">
        <f t="shared" si="0"/>
        <v>35</v>
      </c>
      <c r="B36" s="22" t="s">
        <v>393</v>
      </c>
      <c r="C36" s="22" t="s">
        <v>391</v>
      </c>
    </row>
    <row r="37" spans="1:3" ht="25.5">
      <c r="A37" s="115">
        <f t="shared" si="0"/>
        <v>36</v>
      </c>
      <c r="B37" s="22" t="s">
        <v>386</v>
      </c>
      <c r="C37" s="22" t="s">
        <v>392</v>
      </c>
    </row>
    <row r="38" spans="1:3">
      <c r="A38" s="115">
        <f t="shared" si="0"/>
        <v>37</v>
      </c>
      <c r="B38" s="22" t="s">
        <v>17</v>
      </c>
      <c r="C38" s="22" t="s">
        <v>394</v>
      </c>
    </row>
    <row r="39" spans="1:3">
      <c r="A39" s="115">
        <f t="shared" si="0"/>
        <v>38</v>
      </c>
      <c r="B39" s="22" t="s">
        <v>293</v>
      </c>
      <c r="C39" s="22" t="s">
        <v>395</v>
      </c>
    </row>
    <row r="40" spans="1:3">
      <c r="A40" s="115">
        <f t="shared" si="0"/>
        <v>39</v>
      </c>
      <c r="B40" s="22" t="s">
        <v>19</v>
      </c>
      <c r="C40" s="22" t="s">
        <v>396</v>
      </c>
    </row>
    <row r="41" spans="1:3">
      <c r="A41" s="115">
        <f t="shared" si="0"/>
        <v>40</v>
      </c>
      <c r="B41" s="22" t="s">
        <v>27</v>
      </c>
      <c r="C41" s="22" t="s">
        <v>397</v>
      </c>
    </row>
    <row r="42" spans="1:3">
      <c r="A42" s="115">
        <f t="shared" si="0"/>
        <v>41</v>
      </c>
      <c r="B42" s="22" t="s">
        <v>29</v>
      </c>
      <c r="C42" s="22" t="s">
        <v>398</v>
      </c>
    </row>
    <row r="43" spans="1:3">
      <c r="A43" s="115">
        <f t="shared" si="0"/>
        <v>42</v>
      </c>
      <c r="B43" s="22" t="s">
        <v>30</v>
      </c>
      <c r="C43" s="22" t="s">
        <v>399</v>
      </c>
    </row>
    <row r="44" spans="1:3">
      <c r="A44" s="115">
        <f t="shared" si="0"/>
        <v>43</v>
      </c>
      <c r="B44" s="22" t="s">
        <v>31</v>
      </c>
      <c r="C44" s="22" t="s">
        <v>400</v>
      </c>
    </row>
    <row r="45" spans="1:3">
      <c r="A45" s="115">
        <f t="shared" si="0"/>
        <v>44</v>
      </c>
      <c r="B45" s="22" t="s">
        <v>295</v>
      </c>
      <c r="C45" s="22" t="s">
        <v>401</v>
      </c>
    </row>
    <row r="46" spans="1:3">
      <c r="A46" s="115">
        <f t="shared" si="0"/>
        <v>45</v>
      </c>
      <c r="B46" s="22" t="s">
        <v>296</v>
      </c>
      <c r="C46" s="22" t="s">
        <v>402</v>
      </c>
    </row>
    <row r="47" spans="1:3">
      <c r="A47" s="115">
        <f t="shared" si="0"/>
        <v>46</v>
      </c>
      <c r="B47" s="22" t="s">
        <v>33</v>
      </c>
      <c r="C47" s="22" t="s">
        <v>403</v>
      </c>
    </row>
    <row r="48" spans="1:3">
      <c r="A48" s="115">
        <f t="shared" si="0"/>
        <v>47</v>
      </c>
      <c r="B48" s="22" t="s">
        <v>35</v>
      </c>
      <c r="C48" s="22" t="s">
        <v>428</v>
      </c>
    </row>
    <row r="49" spans="1:3">
      <c r="A49" s="115">
        <f t="shared" si="0"/>
        <v>48</v>
      </c>
      <c r="B49" s="22" t="s">
        <v>37</v>
      </c>
      <c r="C49" s="22" t="s">
        <v>404</v>
      </c>
    </row>
    <row r="50" spans="1:3">
      <c r="A50" s="115">
        <f t="shared" si="0"/>
        <v>49</v>
      </c>
      <c r="B50" s="22" t="s">
        <v>39</v>
      </c>
      <c r="C50" s="22" t="s">
        <v>405</v>
      </c>
    </row>
    <row r="51" spans="1:3">
      <c r="A51" s="115">
        <f t="shared" si="0"/>
        <v>50</v>
      </c>
      <c r="B51" s="22" t="s">
        <v>302</v>
      </c>
      <c r="C51" s="22" t="s">
        <v>406</v>
      </c>
    </row>
    <row r="52" spans="1:3">
      <c r="A52" s="115">
        <f t="shared" si="0"/>
        <v>51</v>
      </c>
      <c r="B52" s="22" t="s">
        <v>47</v>
      </c>
      <c r="C52" s="22" t="s">
        <v>407</v>
      </c>
    </row>
    <row r="53" spans="1:3">
      <c r="A53" s="115">
        <f t="shared" si="0"/>
        <v>52</v>
      </c>
      <c r="B53" s="22" t="s">
        <v>45</v>
      </c>
      <c r="C53" s="22" t="s">
        <v>408</v>
      </c>
    </row>
    <row r="54" spans="1:3">
      <c r="A54" s="115">
        <f t="shared" si="0"/>
        <v>53</v>
      </c>
      <c r="B54" s="22" t="s">
        <v>306</v>
      </c>
      <c r="C54" s="22" t="s">
        <v>409</v>
      </c>
    </row>
    <row r="55" spans="1:3">
      <c r="A55" s="115">
        <f t="shared" si="0"/>
        <v>54</v>
      </c>
      <c r="B55" s="22" t="s">
        <v>325</v>
      </c>
      <c r="C55" s="22" t="s">
        <v>410</v>
      </c>
    </row>
    <row r="56" spans="1:3">
      <c r="A56" s="115">
        <f t="shared" si="0"/>
        <v>55</v>
      </c>
      <c r="B56" s="22" t="s">
        <v>308</v>
      </c>
      <c r="C56" s="22" t="s">
        <v>411</v>
      </c>
    </row>
    <row r="57" spans="1:3">
      <c r="A57" s="115">
        <f t="shared" si="0"/>
        <v>56</v>
      </c>
      <c r="B57" s="22" t="s">
        <v>310</v>
      </c>
      <c r="C57" s="22" t="s">
        <v>412</v>
      </c>
    </row>
    <row r="58" spans="1:3">
      <c r="A58" s="115">
        <f t="shared" si="0"/>
        <v>57</v>
      </c>
      <c r="B58" s="22" t="s">
        <v>312</v>
      </c>
      <c r="C58" s="22" t="s">
        <v>413</v>
      </c>
    </row>
    <row r="59" spans="1:3">
      <c r="A59" s="115">
        <f t="shared" si="0"/>
        <v>58</v>
      </c>
      <c r="B59" s="530" t="s">
        <v>1209</v>
      </c>
      <c r="C59" s="530" t="s">
        <v>1210</v>
      </c>
    </row>
    <row r="60" spans="1:3">
      <c r="A60" s="115">
        <f t="shared" si="0"/>
        <v>59</v>
      </c>
      <c r="B60" s="22" t="s">
        <v>61</v>
      </c>
      <c r="C60" s="22" t="s">
        <v>414</v>
      </c>
    </row>
    <row r="61" spans="1:3">
      <c r="A61" s="115">
        <f t="shared" si="0"/>
        <v>60</v>
      </c>
      <c r="B61" s="22" t="s">
        <v>54</v>
      </c>
      <c r="C61" s="22" t="s">
        <v>415</v>
      </c>
    </row>
    <row r="62" spans="1:3">
      <c r="A62" s="115">
        <f t="shared" si="0"/>
        <v>61</v>
      </c>
      <c r="B62" s="22" t="s">
        <v>55</v>
      </c>
      <c r="C62" s="22" t="s">
        <v>416</v>
      </c>
    </row>
    <row r="63" spans="1:3">
      <c r="A63" s="115">
        <f t="shared" si="0"/>
        <v>62</v>
      </c>
      <c r="B63" s="22" t="s">
        <v>56</v>
      </c>
      <c r="C63" s="22" t="s">
        <v>418</v>
      </c>
    </row>
    <row r="64" spans="1:3">
      <c r="A64" s="115">
        <f t="shared" si="0"/>
        <v>63</v>
      </c>
      <c r="B64" s="22" t="s">
        <v>314</v>
      </c>
      <c r="C64" s="22" t="s">
        <v>417</v>
      </c>
    </row>
    <row r="65" spans="1:3">
      <c r="A65" s="115">
        <f t="shared" si="0"/>
        <v>64</v>
      </c>
      <c r="B65" s="22" t="s">
        <v>57</v>
      </c>
      <c r="C65" s="22" t="s">
        <v>419</v>
      </c>
    </row>
    <row r="66" spans="1:3">
      <c r="A66" s="115">
        <f t="shared" si="0"/>
        <v>65</v>
      </c>
      <c r="B66" s="22" t="s">
        <v>58</v>
      </c>
      <c r="C66" s="22" t="s">
        <v>420</v>
      </c>
    </row>
    <row r="67" spans="1:3">
      <c r="A67" s="115">
        <f t="shared" ref="A67:A104" si="1">ROW(A66)</f>
        <v>66</v>
      </c>
      <c r="B67" s="22" t="s">
        <v>315</v>
      </c>
      <c r="C67" s="22" t="s">
        <v>421</v>
      </c>
    </row>
    <row r="68" spans="1:3">
      <c r="A68" s="115">
        <f t="shared" si="1"/>
        <v>67</v>
      </c>
      <c r="B68" s="22" t="s">
        <v>316</v>
      </c>
      <c r="C68" s="22" t="s">
        <v>422</v>
      </c>
    </row>
    <row r="69" spans="1:3">
      <c r="A69" s="115">
        <f t="shared" si="1"/>
        <v>68</v>
      </c>
      <c r="B69" s="22" t="s">
        <v>59</v>
      </c>
      <c r="C69" s="22" t="s">
        <v>423</v>
      </c>
    </row>
    <row r="70" spans="1:3">
      <c r="A70" s="115">
        <f t="shared" si="1"/>
        <v>69</v>
      </c>
      <c r="B70" s="22" t="s">
        <v>59</v>
      </c>
      <c r="C70" s="22" t="s">
        <v>423</v>
      </c>
    </row>
    <row r="71" spans="1:3">
      <c r="A71" s="115">
        <f t="shared" si="1"/>
        <v>70</v>
      </c>
      <c r="B71" s="22" t="s">
        <v>60</v>
      </c>
      <c r="C71" s="22" t="s">
        <v>424</v>
      </c>
    </row>
    <row r="72" spans="1:3">
      <c r="A72" s="115">
        <f t="shared" si="1"/>
        <v>71</v>
      </c>
      <c r="B72" s="22" t="s">
        <v>317</v>
      </c>
      <c r="C72" s="22" t="s">
        <v>426</v>
      </c>
    </row>
    <row r="73" spans="1:3">
      <c r="A73" s="115">
        <f t="shared" si="1"/>
        <v>72</v>
      </c>
      <c r="B73" s="22" t="s">
        <v>318</v>
      </c>
      <c r="C73" s="22" t="s">
        <v>425</v>
      </c>
    </row>
    <row r="74" spans="1:3">
      <c r="A74" s="115">
        <f t="shared" si="1"/>
        <v>73</v>
      </c>
      <c r="B74" s="22" t="s">
        <v>338</v>
      </c>
      <c r="C74" s="22" t="s">
        <v>525</v>
      </c>
    </row>
    <row r="75" spans="1:3">
      <c r="A75" s="115">
        <f t="shared" si="1"/>
        <v>74</v>
      </c>
      <c r="B75" s="22" t="s">
        <v>540</v>
      </c>
      <c r="C75" s="22" t="s">
        <v>541</v>
      </c>
    </row>
    <row r="76" spans="1:3">
      <c r="A76" s="115">
        <f t="shared" si="1"/>
        <v>75</v>
      </c>
      <c r="B76" s="22" t="s">
        <v>319</v>
      </c>
      <c r="C76" s="22" t="s">
        <v>427</v>
      </c>
    </row>
    <row r="77" spans="1:3">
      <c r="A77" s="115">
        <f t="shared" si="1"/>
        <v>76</v>
      </c>
      <c r="B77" s="22" t="s">
        <v>347</v>
      </c>
      <c r="C77" s="22" t="s">
        <v>526</v>
      </c>
    </row>
    <row r="78" spans="1:3">
      <c r="A78" s="115">
        <f t="shared" si="1"/>
        <v>77</v>
      </c>
      <c r="B78" s="22" t="s">
        <v>542</v>
      </c>
      <c r="C78" s="22" t="s">
        <v>543</v>
      </c>
    </row>
    <row r="79" spans="1:3">
      <c r="A79" s="115">
        <f t="shared" si="1"/>
        <v>78</v>
      </c>
      <c r="B79" s="22" t="s">
        <v>328</v>
      </c>
      <c r="C79" s="22" t="s">
        <v>429</v>
      </c>
    </row>
    <row r="80" spans="1:3">
      <c r="A80" s="115">
        <f t="shared" si="1"/>
        <v>79</v>
      </c>
      <c r="B80" s="22" t="s">
        <v>329</v>
      </c>
      <c r="C80" s="22" t="s">
        <v>430</v>
      </c>
    </row>
    <row r="81" spans="1:3">
      <c r="A81" s="115">
        <f t="shared" si="1"/>
        <v>80</v>
      </c>
      <c r="B81" s="22" t="s">
        <v>330</v>
      </c>
      <c r="C81" s="22" t="s">
        <v>431</v>
      </c>
    </row>
    <row r="82" spans="1:3">
      <c r="A82" s="115">
        <f t="shared" si="1"/>
        <v>81</v>
      </c>
      <c r="B82" s="22" t="s">
        <v>509</v>
      </c>
      <c r="C82" s="22" t="s">
        <v>512</v>
      </c>
    </row>
    <row r="83" spans="1:3">
      <c r="A83" s="115">
        <f t="shared" si="1"/>
        <v>82</v>
      </c>
      <c r="B83" s="22" t="s">
        <v>510</v>
      </c>
      <c r="C83" s="22" t="s">
        <v>511</v>
      </c>
    </row>
    <row r="84" spans="1:3">
      <c r="A84" s="115">
        <f t="shared" si="1"/>
        <v>83</v>
      </c>
      <c r="B84" s="22" t="s">
        <v>368</v>
      </c>
      <c r="C84" s="22" t="s">
        <v>432</v>
      </c>
    </row>
    <row r="85" spans="1:3">
      <c r="A85" s="115">
        <f t="shared" si="1"/>
        <v>84</v>
      </c>
      <c r="B85" s="22" t="s">
        <v>369</v>
      </c>
      <c r="C85" s="22" t="s">
        <v>433</v>
      </c>
    </row>
    <row r="86" spans="1:3">
      <c r="A86" s="115">
        <f t="shared" si="1"/>
        <v>85</v>
      </c>
      <c r="B86" s="22" t="s">
        <v>68</v>
      </c>
      <c r="C86" s="22" t="s">
        <v>434</v>
      </c>
    </row>
    <row r="87" spans="1:3">
      <c r="A87" s="115">
        <f t="shared" si="1"/>
        <v>86</v>
      </c>
      <c r="B87" s="22" t="s">
        <v>67</v>
      </c>
      <c r="C87" s="22" t="s">
        <v>435</v>
      </c>
    </row>
    <row r="88" spans="1:3">
      <c r="A88" s="115">
        <f t="shared" si="1"/>
        <v>87</v>
      </c>
      <c r="B88" s="22" t="s">
        <v>367</v>
      </c>
      <c r="C88" s="22" t="s">
        <v>436</v>
      </c>
    </row>
    <row r="89" spans="1:3">
      <c r="A89" s="115">
        <f t="shared" si="1"/>
        <v>88</v>
      </c>
      <c r="B89" s="22" t="s">
        <v>62</v>
      </c>
      <c r="C89" s="22" t="s">
        <v>444</v>
      </c>
    </row>
    <row r="90" spans="1:3">
      <c r="A90" s="115">
        <f t="shared" si="1"/>
        <v>89</v>
      </c>
      <c r="B90" s="22" t="s">
        <v>437</v>
      </c>
      <c r="C90" s="22" t="s">
        <v>439</v>
      </c>
    </row>
    <row r="91" spans="1:3">
      <c r="A91" s="115">
        <f t="shared" si="1"/>
        <v>90</v>
      </c>
      <c r="B91" s="22" t="s">
        <v>438</v>
      </c>
      <c r="C91" s="22" t="s">
        <v>440</v>
      </c>
    </row>
    <row r="92" spans="1:3">
      <c r="A92" s="115">
        <f t="shared" si="1"/>
        <v>91</v>
      </c>
      <c r="B92" s="22" t="s">
        <v>66</v>
      </c>
      <c r="C92" s="22" t="s">
        <v>441</v>
      </c>
    </row>
    <row r="93" spans="1:3">
      <c r="A93" s="115">
        <f t="shared" si="1"/>
        <v>92</v>
      </c>
      <c r="B93" s="22" t="s">
        <v>65</v>
      </c>
      <c r="C93" s="22" t="s">
        <v>442</v>
      </c>
    </row>
    <row r="94" spans="1:3">
      <c r="A94" s="115">
        <f t="shared" si="1"/>
        <v>93</v>
      </c>
      <c r="B94" s="22" t="s">
        <v>370</v>
      </c>
      <c r="C94" s="22" t="s">
        <v>443</v>
      </c>
    </row>
    <row r="95" spans="1:3">
      <c r="A95" s="115">
        <f t="shared" si="1"/>
        <v>94</v>
      </c>
      <c r="B95" s="22" t="s">
        <v>371</v>
      </c>
      <c r="C95" s="22" t="s">
        <v>445</v>
      </c>
    </row>
    <row r="96" spans="1:3">
      <c r="A96" s="115">
        <f t="shared" si="1"/>
        <v>95</v>
      </c>
      <c r="B96" s="22" t="s">
        <v>372</v>
      </c>
      <c r="C96" s="22" t="s">
        <v>446</v>
      </c>
    </row>
    <row r="97" spans="1:3">
      <c r="A97" s="115">
        <f t="shared" si="1"/>
        <v>96</v>
      </c>
      <c r="B97" s="22" t="s">
        <v>373</v>
      </c>
      <c r="C97" s="22" t="s">
        <v>447</v>
      </c>
    </row>
    <row r="98" spans="1:3">
      <c r="A98" s="115">
        <f t="shared" si="1"/>
        <v>97</v>
      </c>
      <c r="B98" s="22" t="s">
        <v>374</v>
      </c>
      <c r="C98" s="22" t="s">
        <v>448</v>
      </c>
    </row>
    <row r="99" spans="1:3">
      <c r="A99" s="115">
        <f t="shared" si="1"/>
        <v>98</v>
      </c>
      <c r="B99" s="22" t="s">
        <v>375</v>
      </c>
      <c r="C99" s="22" t="s">
        <v>449</v>
      </c>
    </row>
    <row r="100" spans="1:3">
      <c r="A100" s="115">
        <f t="shared" si="1"/>
        <v>99</v>
      </c>
      <c r="B100" s="22" t="s">
        <v>380</v>
      </c>
      <c r="C100" s="22" t="s">
        <v>450</v>
      </c>
    </row>
    <row r="101" spans="1:3">
      <c r="A101" s="115">
        <f t="shared" si="1"/>
        <v>100</v>
      </c>
      <c r="B101" s="22" t="s">
        <v>381</v>
      </c>
      <c r="C101" s="22" t="s">
        <v>451</v>
      </c>
    </row>
    <row r="102" spans="1:3">
      <c r="A102" s="115">
        <f t="shared" si="1"/>
        <v>101</v>
      </c>
      <c r="B102" s="22" t="s">
        <v>63</v>
      </c>
      <c r="C102" s="22" t="s">
        <v>453</v>
      </c>
    </row>
    <row r="103" spans="1:3">
      <c r="A103" s="115">
        <f t="shared" si="1"/>
        <v>102</v>
      </c>
      <c r="B103" s="22" t="s">
        <v>64</v>
      </c>
      <c r="C103" s="22" t="s">
        <v>454</v>
      </c>
    </row>
    <row r="104" spans="1:3">
      <c r="A104" s="115">
        <f t="shared" si="1"/>
        <v>103</v>
      </c>
      <c r="B104" s="530" t="s">
        <v>1481</v>
      </c>
      <c r="C104" s="22" t="s">
        <v>452</v>
      </c>
    </row>
    <row r="105" spans="1:3">
      <c r="A105" s="736">
        <v>104</v>
      </c>
      <c r="B105" s="738" t="s">
        <v>1479</v>
      </c>
      <c r="C105" s="738" t="s">
        <v>1480</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2">
    <tabColor rgb="FFC864C8"/>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E6" sqref="E6"/>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6" customWidth="1"/>
    <col min="32" max="36" width="12.7109375" style="26" hidden="1" customWidth="1"/>
    <col min="37" max="37" width="1.28515625" style="3" customWidth="1"/>
    <col min="38" max="39" width="9.140625" style="3" hidden="1" customWidth="1"/>
    <col min="40" max="40" width="22" style="3" hidden="1" customWidth="1"/>
    <col min="41" max="41" width="27.5703125" style="26" hidden="1" customWidth="1"/>
    <col min="42" max="42" width="9.140625" style="52" hidden="1" customWidth="1"/>
    <col min="43" max="51" width="9.140625" style="3" hidden="1" customWidth="1"/>
    <col min="52" max="52" width="24.7109375" style="3" hidden="1" customWidth="1"/>
    <col min="53" max="53" width="9.140625" style="3" hidden="1" customWidth="1"/>
    <col min="54" max="54" width="0" style="3" hidden="1" customWidth="1"/>
    <col min="55" max="16384" width="9.140625" style="3"/>
  </cols>
  <sheetData>
    <row r="1" spans="2:55" ht="7.5" customHeight="1">
      <c r="AV1" s="26"/>
      <c r="AW1" s="26"/>
      <c r="AX1" s="26"/>
      <c r="AY1" s="26"/>
      <c r="AZ1" s="26"/>
      <c r="BA1" s="26"/>
      <c r="BB1" s="26"/>
      <c r="BC1" s="26"/>
    </row>
    <row r="2" spans="2:55" ht="27.75" customHeight="1">
      <c r="B2" s="164"/>
      <c r="C2" s="929" t="str">
        <f>UPPER('1'!O36)&amp;"
"&amp;UPPER('1'!O37)</f>
        <v xml:space="preserve">PAPILDOMAS INVESTAVIMO OBJEKTAS (D)
</v>
      </c>
      <c r="D2" s="929"/>
      <c r="E2" s="929"/>
    </row>
    <row r="3" spans="2:55" ht="26.25" customHeight="1" thickBot="1">
      <c r="B3" s="165"/>
      <c r="C3" s="930" t="str">
        <f>"Alternatyva """&amp;Data0!O24&amp;""""</f>
        <v>Alternatyva ""</v>
      </c>
      <c r="D3" s="930"/>
      <c r="E3" s="930"/>
      <c r="G3" s="2"/>
    </row>
    <row r="4" spans="2:55" ht="26.25" customHeight="1">
      <c r="B4" s="53"/>
      <c r="C4" s="932" t="str">
        <f ca="1">IF(ISERROR(AZ6),"",AZ6)</f>
        <v/>
      </c>
      <c r="D4" s="932"/>
      <c r="E4" s="932"/>
      <c r="G4" s="2"/>
      <c r="AM4" s="384" t="s">
        <v>607</v>
      </c>
      <c r="AN4" s="514" t="s">
        <v>967</v>
      </c>
      <c r="AO4" s="386" t="s">
        <v>382</v>
      </c>
      <c r="AP4" s="927" t="s">
        <v>376</v>
      </c>
      <c r="AQ4" s="927"/>
      <c r="AR4" s="927"/>
      <c r="AS4" s="927"/>
      <c r="AT4" s="927"/>
      <c r="AU4" s="927"/>
      <c r="AV4" s="927"/>
      <c r="AW4" s="927"/>
      <c r="AX4" s="927"/>
      <c r="AY4" s="928"/>
      <c r="AZ4" s="385" t="s">
        <v>378</v>
      </c>
    </row>
    <row r="5" spans="2:55">
      <c r="B5" s="54" t="str">
        <f>IF(Kalba="EN",Data2!C30,Data2!B30)</f>
        <v>Projekto įgyvendinimo metai</v>
      </c>
      <c r="C5" s="55"/>
      <c r="D5" s="56" t="s">
        <v>331</v>
      </c>
      <c r="E5" s="57"/>
      <c r="F5" s="58">
        <f>Data4!M1</f>
        <v>0</v>
      </c>
      <c r="G5" s="58">
        <f>Data4!N1</f>
        <v>1</v>
      </c>
      <c r="H5" s="58">
        <f>Data4!O1</f>
        <v>2</v>
      </c>
      <c r="I5" s="58">
        <f>Data4!P1</f>
        <v>3</v>
      </c>
      <c r="J5" s="58">
        <f>Data4!Q1</f>
        <v>4</v>
      </c>
      <c r="K5" s="58">
        <f>Data4!R1</f>
        <v>5</v>
      </c>
      <c r="L5" s="58">
        <f>Data4!S1</f>
        <v>6</v>
      </c>
      <c r="M5" s="58">
        <f>Data4!T1</f>
        <v>7</v>
      </c>
      <c r="N5" s="58">
        <f>Data4!U1</f>
        <v>8</v>
      </c>
      <c r="O5" s="58">
        <f>Data4!V1</f>
        <v>9</v>
      </c>
      <c r="P5" s="58">
        <f>Data4!W1</f>
        <v>10</v>
      </c>
      <c r="Q5" s="58">
        <f>Data4!X1</f>
        <v>11</v>
      </c>
      <c r="R5" s="58">
        <f>Data4!Y1</f>
        <v>12</v>
      </c>
      <c r="S5" s="58">
        <f>Data4!Z1</f>
        <v>13</v>
      </c>
      <c r="T5" s="58">
        <f>Data4!AA1</f>
        <v>14</v>
      </c>
      <c r="U5" s="58">
        <f>Data4!AB1</f>
        <v>15</v>
      </c>
      <c r="V5" s="58">
        <f>Data4!AC1</f>
        <v>16</v>
      </c>
      <c r="W5" s="58">
        <f>Data4!AD1</f>
        <v>17</v>
      </c>
      <c r="X5" s="58">
        <f>Data4!AE1</f>
        <v>18</v>
      </c>
      <c r="Y5" s="58">
        <f>Data4!AF1</f>
        <v>19</v>
      </c>
      <c r="Z5" s="58">
        <f>Data4!AG1</f>
        <v>20</v>
      </c>
      <c r="AA5" s="58">
        <f>Data4!AH1</f>
        <v>21</v>
      </c>
      <c r="AB5" s="58">
        <f>Data4!AI1</f>
        <v>22</v>
      </c>
      <c r="AC5" s="58">
        <f>Data4!AJ1</f>
        <v>23</v>
      </c>
      <c r="AD5" s="58">
        <f>Data4!AK1</f>
        <v>24</v>
      </c>
      <c r="AE5" s="58">
        <f>Data4!AL1</f>
        <v>25</v>
      </c>
      <c r="AF5" s="58">
        <f>Data4!AM1</f>
        <v>26</v>
      </c>
      <c r="AG5" s="58">
        <f>Data4!AN1</f>
        <v>27</v>
      </c>
      <c r="AH5" s="58">
        <f>Data4!AO1</f>
        <v>28</v>
      </c>
      <c r="AI5" s="58">
        <f>Data4!AP1</f>
        <v>29</v>
      </c>
      <c r="AJ5" s="58">
        <f>Data4!AQ1</f>
        <v>30</v>
      </c>
      <c r="AM5" s="381"/>
      <c r="AN5" s="513"/>
      <c r="AO5" s="387"/>
      <c r="AP5" s="59">
        <v>1</v>
      </c>
      <c r="AQ5" s="59">
        <v>2</v>
      </c>
      <c r="AR5" s="59">
        <v>3</v>
      </c>
      <c r="AS5" s="59">
        <v>4</v>
      </c>
      <c r="AT5" s="59">
        <v>5</v>
      </c>
      <c r="AU5" s="59">
        <v>6</v>
      </c>
      <c r="AV5" s="59">
        <v>7</v>
      </c>
      <c r="AW5" s="59">
        <v>8</v>
      </c>
      <c r="AX5" s="59">
        <v>9</v>
      </c>
      <c r="AY5" s="388">
        <v>10</v>
      </c>
      <c r="AZ5" s="379" t="str">
        <f ca="1">IF(MAX(AP6:AY6)=0,"",INDEX(AP5:AY5,1,MATCH(MAX(AP6:AY6),AP6:AY6,0)))</f>
        <v/>
      </c>
    </row>
    <row r="6" spans="2:55">
      <c r="B6" s="54" t="str">
        <f>IF(Kalba="EN",Data2!C31,Data2!B31)</f>
        <v>Projekto biudžeto eilutė / Projekto įgyvendinimo kalendoriniai metai</v>
      </c>
      <c r="C6" s="55"/>
      <c r="D6" s="60" t="s">
        <v>383</v>
      </c>
      <c r="E6" s="60" t="s">
        <v>1482</v>
      </c>
      <c r="F6" s="58">
        <f>Data4!M2</f>
        <v>2017</v>
      </c>
      <c r="G6" s="58">
        <f>Data4!N2</f>
        <v>2018</v>
      </c>
      <c r="H6" s="58">
        <f>Data4!O2</f>
        <v>2019</v>
      </c>
      <c r="I6" s="58">
        <f>Data4!P2</f>
        <v>2020</v>
      </c>
      <c r="J6" s="58">
        <f>Data4!Q2</f>
        <v>2021</v>
      </c>
      <c r="K6" s="58">
        <f>Data4!R2</f>
        <v>2022</v>
      </c>
      <c r="L6" s="58">
        <f>Data4!S2</f>
        <v>2023</v>
      </c>
      <c r="M6" s="58">
        <f>Data4!T2</f>
        <v>2024</v>
      </c>
      <c r="N6" s="58">
        <f>Data4!U2</f>
        <v>2025</v>
      </c>
      <c r="O6" s="58">
        <f>Data4!V2</f>
        <v>2026</v>
      </c>
      <c r="P6" s="58">
        <f>Data4!W2</f>
        <v>2027</v>
      </c>
      <c r="Q6" s="58">
        <f>Data4!X2</f>
        <v>2028</v>
      </c>
      <c r="R6" s="58">
        <f>Data4!Y2</f>
        <v>2029</v>
      </c>
      <c r="S6" s="58">
        <f>Data4!Z2</f>
        <v>2030</v>
      </c>
      <c r="T6" s="58">
        <f>Data4!AA2</f>
        <v>2031</v>
      </c>
      <c r="U6" s="58">
        <f>Data4!AB2</f>
        <v>2032</v>
      </c>
      <c r="V6" s="58">
        <f>Data4!AC2</f>
        <v>2033</v>
      </c>
      <c r="W6" s="58">
        <f>Data4!AD2</f>
        <v>2034</v>
      </c>
      <c r="X6" s="58">
        <f>Data4!AE2</f>
        <v>2035</v>
      </c>
      <c r="Y6" s="58">
        <f>Data4!AF2</f>
        <v>2036</v>
      </c>
      <c r="Z6" s="58">
        <f>Data4!AG2</f>
        <v>2037</v>
      </c>
      <c r="AA6" s="58">
        <f>Data4!AH2</f>
        <v>2038</v>
      </c>
      <c r="AB6" s="58">
        <f>Data4!AI2</f>
        <v>2039</v>
      </c>
      <c r="AC6" s="58">
        <f>Data4!AJ2</f>
        <v>2040</v>
      </c>
      <c r="AD6" s="58">
        <f>Data4!AK2</f>
        <v>2041</v>
      </c>
      <c r="AE6" s="58">
        <f>Data4!AL2</f>
        <v>2042</v>
      </c>
      <c r="AF6" s="58">
        <f>Data4!AM2</f>
        <v>2043</v>
      </c>
      <c r="AG6" s="58">
        <f>Data4!AN2</f>
        <v>2044</v>
      </c>
      <c r="AH6" s="58">
        <f>Data4!AO2</f>
        <v>2045</v>
      </c>
      <c r="AI6" s="58">
        <f>Data4!AP2</f>
        <v>2046</v>
      </c>
      <c r="AJ6" s="58">
        <f>Data4!AQ2</f>
        <v>2047</v>
      </c>
      <c r="AM6" s="381"/>
      <c r="AN6" s="513"/>
      <c r="AO6" s="387"/>
      <c r="AP6" s="59">
        <f t="shared" ref="AP6:AY6" si="0">COUNTIF(AP$7:AP$59,"Klaida")</f>
        <v>0</v>
      </c>
      <c r="AQ6" s="59">
        <f t="shared" ca="1" si="0"/>
        <v>0</v>
      </c>
      <c r="AR6" s="59">
        <f t="shared" si="0"/>
        <v>0</v>
      </c>
      <c r="AS6" s="59">
        <f t="shared" si="0"/>
        <v>0</v>
      </c>
      <c r="AT6" s="59">
        <f t="shared" si="0"/>
        <v>0</v>
      </c>
      <c r="AU6" s="59">
        <f t="shared" si="0"/>
        <v>0</v>
      </c>
      <c r="AV6" s="59">
        <f t="shared" si="0"/>
        <v>0</v>
      </c>
      <c r="AW6" s="59">
        <f t="shared" si="0"/>
        <v>0</v>
      </c>
      <c r="AX6" s="59">
        <f t="shared" si="0"/>
        <v>0</v>
      </c>
      <c r="AY6" s="388">
        <f t="shared" si="0"/>
        <v>0</v>
      </c>
      <c r="AZ6" s="3" t="e">
        <f ca="1">VLOOKUP(AZ5,Klaidu_pranesimai,2,FALSE)</f>
        <v>#N/A</v>
      </c>
    </row>
    <row r="7" spans="2:55" s="61" customFormat="1">
      <c r="B7" s="5" t="s">
        <v>6</v>
      </c>
      <c r="C7" s="5" t="str">
        <f>IF(Kalba="EN",Data2!C32,Data2!B32)</f>
        <v>Alternatyvos investicijos, iš viso</v>
      </c>
      <c r="D7" s="62">
        <f>ROUND(SUM(D8:D15),0)</f>
        <v>0</v>
      </c>
      <c r="E7" s="62">
        <f>ROUND(SUM(E8:E15),0)</f>
        <v>0</v>
      </c>
      <c r="F7" s="62">
        <f>ROUND(SUM(F8:F15),0)</f>
        <v>0</v>
      </c>
      <c r="G7" s="62">
        <f t="shared" ref="G7:AJ7" si="1">ROUND(SUM(G8:G15),0)</f>
        <v>0</v>
      </c>
      <c r="H7" s="62">
        <f t="shared" si="1"/>
        <v>0</v>
      </c>
      <c r="I7" s="62">
        <f t="shared" si="1"/>
        <v>0</v>
      </c>
      <c r="J7" s="62">
        <f t="shared" si="1"/>
        <v>0</v>
      </c>
      <c r="K7" s="62">
        <f t="shared" si="1"/>
        <v>0</v>
      </c>
      <c r="L7" s="62">
        <f t="shared" si="1"/>
        <v>0</v>
      </c>
      <c r="M7" s="62">
        <f t="shared" si="1"/>
        <v>0</v>
      </c>
      <c r="N7" s="62">
        <f t="shared" si="1"/>
        <v>0</v>
      </c>
      <c r="O7" s="62">
        <f t="shared" si="1"/>
        <v>0</v>
      </c>
      <c r="P7" s="62">
        <f t="shared" si="1"/>
        <v>0</v>
      </c>
      <c r="Q7" s="62">
        <f t="shared" si="1"/>
        <v>0</v>
      </c>
      <c r="R7" s="62">
        <f t="shared" si="1"/>
        <v>0</v>
      </c>
      <c r="S7" s="62">
        <f t="shared" si="1"/>
        <v>0</v>
      </c>
      <c r="T7" s="62">
        <f t="shared" si="1"/>
        <v>0</v>
      </c>
      <c r="U7" s="62">
        <f t="shared" si="1"/>
        <v>0</v>
      </c>
      <c r="V7" s="62">
        <f t="shared" si="1"/>
        <v>0</v>
      </c>
      <c r="W7" s="62">
        <f t="shared" si="1"/>
        <v>0</v>
      </c>
      <c r="X7" s="62">
        <f t="shared" si="1"/>
        <v>0</v>
      </c>
      <c r="Y7" s="62">
        <f t="shared" si="1"/>
        <v>0</v>
      </c>
      <c r="Z7" s="62">
        <f t="shared" si="1"/>
        <v>0</v>
      </c>
      <c r="AA7" s="62">
        <f t="shared" si="1"/>
        <v>0</v>
      </c>
      <c r="AB7" s="62">
        <f t="shared" si="1"/>
        <v>0</v>
      </c>
      <c r="AC7" s="62">
        <f t="shared" si="1"/>
        <v>0</v>
      </c>
      <c r="AD7" s="62">
        <f t="shared" si="1"/>
        <v>0</v>
      </c>
      <c r="AE7" s="62">
        <f t="shared" si="1"/>
        <v>0</v>
      </c>
      <c r="AF7" s="62">
        <f t="shared" si="1"/>
        <v>0</v>
      </c>
      <c r="AG7" s="62">
        <f t="shared" si="1"/>
        <v>0</v>
      </c>
      <c r="AH7" s="62">
        <f t="shared" si="1"/>
        <v>0</v>
      </c>
      <c r="AI7" s="62">
        <f t="shared" si="1"/>
        <v>0</v>
      </c>
      <c r="AJ7" s="62">
        <f t="shared" si="1"/>
        <v>0</v>
      </c>
      <c r="AM7" s="382">
        <f>ROUND(SUM(AM8:AM15),0)</f>
        <v>0</v>
      </c>
      <c r="AN7" s="382">
        <f>ROUND(SUM(AN8:AN15),0)</f>
        <v>0</v>
      </c>
      <c r="AO7" s="389"/>
      <c r="AP7" s="63"/>
      <c r="AQ7" s="63"/>
      <c r="AR7" s="63"/>
      <c r="AS7" s="63"/>
      <c r="AT7" s="63"/>
      <c r="AU7" s="63"/>
      <c r="AV7" s="63"/>
      <c r="AW7" s="63"/>
      <c r="AX7" s="63"/>
      <c r="AY7" s="390"/>
    </row>
    <row r="8" spans="2:55">
      <c r="B8" s="64" t="s">
        <v>7</v>
      </c>
      <c r="C8" s="4" t="str">
        <f>IF(Kalba="EN",Data2!C33,Data2!B33)</f>
        <v>Žemė</v>
      </c>
      <c r="D8" s="65">
        <f>F8+NPV(FDN,G8:INDEX(G8:AJ8,PAL))</f>
        <v>0</v>
      </c>
      <c r="E8" s="65">
        <f t="shared" ref="E8:E16" si="2">SUMIF($F$5:$AJ$5,"&lt;="&amp;PAL,$F8:$AJ8)</f>
        <v>0</v>
      </c>
      <c r="F8" s="78">
        <v>0</v>
      </c>
      <c r="G8" s="78">
        <v>0</v>
      </c>
      <c r="H8" s="78">
        <v>0</v>
      </c>
      <c r="I8" s="78">
        <v>0</v>
      </c>
      <c r="J8" s="78">
        <v>0</v>
      </c>
      <c r="K8" s="78">
        <v>0</v>
      </c>
      <c r="L8" s="78">
        <v>0</v>
      </c>
      <c r="M8" s="78">
        <v>0</v>
      </c>
      <c r="N8" s="78">
        <v>0</v>
      </c>
      <c r="O8" s="78">
        <v>0</v>
      </c>
      <c r="P8" s="78">
        <v>0</v>
      </c>
      <c r="Q8" s="78">
        <v>0</v>
      </c>
      <c r="R8" s="78">
        <v>0</v>
      </c>
      <c r="S8" s="78">
        <v>0</v>
      </c>
      <c r="T8" s="78">
        <v>0</v>
      </c>
      <c r="U8" s="78">
        <v>0</v>
      </c>
      <c r="V8" s="78">
        <v>0</v>
      </c>
      <c r="W8" s="78">
        <v>0</v>
      </c>
      <c r="X8" s="78">
        <v>0</v>
      </c>
      <c r="Y8" s="78">
        <v>0</v>
      </c>
      <c r="Z8" s="78">
        <v>0</v>
      </c>
      <c r="AA8" s="78">
        <v>0</v>
      </c>
      <c r="AB8" s="78">
        <v>0</v>
      </c>
      <c r="AC8" s="78">
        <v>0</v>
      </c>
      <c r="AD8" s="78">
        <v>0</v>
      </c>
      <c r="AE8" s="78">
        <v>0</v>
      </c>
      <c r="AF8" s="78">
        <v>0</v>
      </c>
      <c r="AG8" s="78">
        <v>0</v>
      </c>
      <c r="AH8" s="78">
        <v>0</v>
      </c>
      <c r="AI8" s="78">
        <v>0</v>
      </c>
      <c r="AJ8" s="78">
        <v>0</v>
      </c>
      <c r="AM8" s="383">
        <f>F8+NPV(SDN,G8:INDEX(G8:AJ8,PAL))</f>
        <v>0</v>
      </c>
      <c r="AN8" s="415">
        <f>IFERROR(SUMPRODUCT(F8+NPV(SDN,G8:INDEX(G8:AJ8,PAL)),Data1!D3),0)</f>
        <v>0</v>
      </c>
      <c r="AO8" s="387">
        <f t="shared" ref="AO8:AO20" si="3">IF(COUNTIF(AP8:AY8,"Klaida")&gt;0,1,0)</f>
        <v>0</v>
      </c>
      <c r="AP8" s="59">
        <f>IF(COUNT(F8:INDEX(F8:AJ8,PAL+1))&lt;&gt;PAL+1,"Klaida",0)</f>
        <v>0</v>
      </c>
      <c r="AQ8" s="59"/>
      <c r="AR8" s="59"/>
      <c r="AS8" s="59"/>
      <c r="AT8" s="59"/>
      <c r="AU8" s="59"/>
      <c r="AV8" s="59"/>
      <c r="AW8" s="59"/>
      <c r="AX8" s="59"/>
      <c r="AY8" s="388"/>
    </row>
    <row r="9" spans="2:55">
      <c r="B9" s="64" t="s">
        <v>9</v>
      </c>
      <c r="C9" s="4" t="str">
        <f>IF(Kalba="EN",Data2!C34,Data2!B34)</f>
        <v>Nekilnojamasis turtas</v>
      </c>
      <c r="D9" s="65">
        <f>F9+NPV(FDN,G9:INDEX(G9:AJ9,PAL))</f>
        <v>0</v>
      </c>
      <c r="E9" s="65">
        <f t="shared" si="2"/>
        <v>0</v>
      </c>
      <c r="F9" s="78">
        <v>0</v>
      </c>
      <c r="G9" s="78">
        <v>0</v>
      </c>
      <c r="H9" s="78">
        <v>0</v>
      </c>
      <c r="I9" s="78">
        <v>0</v>
      </c>
      <c r="J9" s="78">
        <v>0</v>
      </c>
      <c r="K9" s="78">
        <v>0</v>
      </c>
      <c r="L9" s="78">
        <v>0</v>
      </c>
      <c r="M9" s="78">
        <v>0</v>
      </c>
      <c r="N9" s="78">
        <v>0</v>
      </c>
      <c r="O9" s="78">
        <v>0</v>
      </c>
      <c r="P9" s="78">
        <v>0</v>
      </c>
      <c r="Q9" s="78">
        <v>0</v>
      </c>
      <c r="R9" s="78">
        <v>0</v>
      </c>
      <c r="S9" s="78">
        <v>0</v>
      </c>
      <c r="T9" s="78">
        <v>0</v>
      </c>
      <c r="U9" s="78">
        <v>0</v>
      </c>
      <c r="V9" s="78">
        <v>0</v>
      </c>
      <c r="W9" s="78">
        <v>0</v>
      </c>
      <c r="X9" s="78">
        <v>0</v>
      </c>
      <c r="Y9" s="78">
        <v>0</v>
      </c>
      <c r="Z9" s="78">
        <v>0</v>
      </c>
      <c r="AA9" s="78">
        <v>0</v>
      </c>
      <c r="AB9" s="78">
        <v>0</v>
      </c>
      <c r="AC9" s="78">
        <v>0</v>
      </c>
      <c r="AD9" s="78">
        <v>0</v>
      </c>
      <c r="AE9" s="78">
        <v>0</v>
      </c>
      <c r="AF9" s="78">
        <v>0</v>
      </c>
      <c r="AG9" s="78">
        <v>0</v>
      </c>
      <c r="AH9" s="78">
        <v>0</v>
      </c>
      <c r="AI9" s="78">
        <v>0</v>
      </c>
      <c r="AJ9" s="78">
        <v>0</v>
      </c>
      <c r="AM9" s="383">
        <f>F9+NPV(SDN,G9:INDEX(G9:AJ9,PAL))</f>
        <v>0</v>
      </c>
      <c r="AN9" s="415">
        <f>IFERROR(SUMPRODUCT(F9+NPV(SDN,G9:INDEX(G9:AJ9,PAL)),Data1!D4),0)</f>
        <v>0</v>
      </c>
      <c r="AO9" s="387">
        <f t="shared" si="3"/>
        <v>0</v>
      </c>
      <c r="AP9" s="59">
        <f>IF(COUNT(F9:INDEX(F9:AJ9,PAL+1))&lt;&gt;PAL+1,"Klaida",0)</f>
        <v>0</v>
      </c>
      <c r="AQ9" s="59"/>
      <c r="AR9" s="59"/>
      <c r="AS9" s="59"/>
      <c r="AT9" s="59"/>
      <c r="AU9" s="59"/>
      <c r="AV9" s="59"/>
      <c r="AW9" s="59"/>
      <c r="AX9" s="59"/>
      <c r="AY9" s="388"/>
    </row>
    <row r="10" spans="2:55">
      <c r="B10" s="64" t="s">
        <v>11</v>
      </c>
      <c r="C10" s="4" t="str">
        <f>IF(Kalba="EN",Data2!C35,Data2!B35)</f>
        <v>Statyba, rekonstravimas, kapitalinis remontas ir kiti darbai</v>
      </c>
      <c r="D10" s="65">
        <f>F10+NPV(FDN,G10:INDEX(G10:AJ10,PAL))</f>
        <v>0</v>
      </c>
      <c r="E10" s="65">
        <f t="shared" si="2"/>
        <v>0</v>
      </c>
      <c r="F10" s="78">
        <v>0</v>
      </c>
      <c r="G10" s="78">
        <v>0</v>
      </c>
      <c r="H10" s="78">
        <v>0</v>
      </c>
      <c r="I10" s="78">
        <v>0</v>
      </c>
      <c r="J10" s="78">
        <v>0</v>
      </c>
      <c r="K10" s="78">
        <v>0</v>
      </c>
      <c r="L10" s="78">
        <v>0</v>
      </c>
      <c r="M10" s="78">
        <v>0</v>
      </c>
      <c r="N10" s="78">
        <v>0</v>
      </c>
      <c r="O10" s="78">
        <v>0</v>
      </c>
      <c r="P10" s="78">
        <v>0</v>
      </c>
      <c r="Q10" s="78">
        <v>0</v>
      </c>
      <c r="R10" s="78">
        <v>0</v>
      </c>
      <c r="S10" s="78">
        <v>0</v>
      </c>
      <c r="T10" s="78">
        <v>0</v>
      </c>
      <c r="U10" s="78">
        <v>0</v>
      </c>
      <c r="V10" s="78">
        <v>0</v>
      </c>
      <c r="W10" s="78">
        <v>0</v>
      </c>
      <c r="X10" s="78">
        <v>0</v>
      </c>
      <c r="Y10" s="78">
        <v>0</v>
      </c>
      <c r="Z10" s="78">
        <v>0</v>
      </c>
      <c r="AA10" s="78">
        <v>0</v>
      </c>
      <c r="AB10" s="78">
        <v>0</v>
      </c>
      <c r="AC10" s="78">
        <v>0</v>
      </c>
      <c r="AD10" s="78">
        <v>0</v>
      </c>
      <c r="AE10" s="78">
        <v>0</v>
      </c>
      <c r="AF10" s="78">
        <v>0</v>
      </c>
      <c r="AG10" s="78">
        <v>0</v>
      </c>
      <c r="AH10" s="78">
        <v>0</v>
      </c>
      <c r="AI10" s="78">
        <v>0</v>
      </c>
      <c r="AJ10" s="78">
        <v>0</v>
      </c>
      <c r="AM10" s="383">
        <f>F10+NPV(SDN,G10:INDEX(G10:AJ10,PAL))</f>
        <v>0</v>
      </c>
      <c r="AN10" s="415">
        <f>IFERROR(SUMPRODUCT(F10+NPV(SDN,G10:INDEX(G10:AJ10,PAL)),Data1!D5),0)</f>
        <v>0</v>
      </c>
      <c r="AO10" s="387">
        <f t="shared" si="3"/>
        <v>0</v>
      </c>
      <c r="AP10" s="59">
        <f>IF(COUNT(F10:INDEX(F10:AJ10,PAL+1))&lt;&gt;PAL+1,"Klaida",0)</f>
        <v>0</v>
      </c>
      <c r="AQ10" s="59"/>
      <c r="AR10" s="59"/>
      <c r="AS10" s="59"/>
      <c r="AT10" s="59"/>
      <c r="AU10" s="59"/>
      <c r="AV10" s="59"/>
      <c r="AW10" s="59"/>
      <c r="AX10" s="59"/>
      <c r="AY10" s="388"/>
    </row>
    <row r="11" spans="2:55">
      <c r="B11" s="64" t="s">
        <v>13</v>
      </c>
      <c r="C11" s="4" t="str">
        <f>IF(Kalba="EN",Data2!C36,Data2!B36)</f>
        <v>Įranga, įrenginiai ir kitas ilgalaikis turtas</v>
      </c>
      <c r="D11" s="65">
        <f>F11+NPV(FDN,G11:INDEX(G11:AJ11,PAL))</f>
        <v>0</v>
      </c>
      <c r="E11" s="65">
        <f t="shared" si="2"/>
        <v>0</v>
      </c>
      <c r="F11" s="78">
        <v>0</v>
      </c>
      <c r="G11" s="78">
        <v>0</v>
      </c>
      <c r="H11" s="78">
        <v>0</v>
      </c>
      <c r="I11" s="78">
        <v>0</v>
      </c>
      <c r="J11" s="78">
        <v>0</v>
      </c>
      <c r="K11" s="78">
        <v>0</v>
      </c>
      <c r="L11" s="78">
        <v>0</v>
      </c>
      <c r="M11" s="78">
        <v>0</v>
      </c>
      <c r="N11" s="78">
        <v>0</v>
      </c>
      <c r="O11" s="78">
        <v>0</v>
      </c>
      <c r="P11" s="78">
        <v>0</v>
      </c>
      <c r="Q11" s="78">
        <v>0</v>
      </c>
      <c r="R11" s="78">
        <v>0</v>
      </c>
      <c r="S11" s="78">
        <v>0</v>
      </c>
      <c r="T11" s="78">
        <v>0</v>
      </c>
      <c r="U11" s="78">
        <v>0</v>
      </c>
      <c r="V11" s="78">
        <v>0</v>
      </c>
      <c r="W11" s="78">
        <v>0</v>
      </c>
      <c r="X11" s="78">
        <v>0</v>
      </c>
      <c r="Y11" s="78">
        <v>0</v>
      </c>
      <c r="Z11" s="78">
        <v>0</v>
      </c>
      <c r="AA11" s="78">
        <v>0</v>
      </c>
      <c r="AB11" s="78">
        <v>0</v>
      </c>
      <c r="AC11" s="78">
        <v>0</v>
      </c>
      <c r="AD11" s="78">
        <v>0</v>
      </c>
      <c r="AE11" s="78">
        <v>0</v>
      </c>
      <c r="AF11" s="78">
        <v>0</v>
      </c>
      <c r="AG11" s="78">
        <v>0</v>
      </c>
      <c r="AH11" s="78">
        <v>0</v>
      </c>
      <c r="AI11" s="78">
        <v>0</v>
      </c>
      <c r="AJ11" s="78">
        <v>0</v>
      </c>
      <c r="AM11" s="383">
        <f>F11+NPV(SDN,G11:INDEX(G11:AJ11,PAL))</f>
        <v>0</v>
      </c>
      <c r="AN11" s="415">
        <f>IFERROR(SUMPRODUCT(F11+NPV(SDN,G11:INDEX(G11:AJ11,PAL)),Data1!D6),0)</f>
        <v>0</v>
      </c>
      <c r="AO11" s="387">
        <f t="shared" si="3"/>
        <v>0</v>
      </c>
      <c r="AP11" s="59">
        <f>IF(COUNT(F11:INDEX(F11:AJ11,PAL+1))&lt;&gt;PAL+1,"Klaida",0)</f>
        <v>0</v>
      </c>
      <c r="AQ11" s="59"/>
      <c r="AR11" s="59"/>
      <c r="AS11" s="59"/>
      <c r="AT11" s="59"/>
      <c r="AU11" s="59"/>
      <c r="AV11" s="59"/>
      <c r="AW11" s="59"/>
      <c r="AX11" s="59"/>
      <c r="AY11" s="388"/>
    </row>
    <row r="12" spans="2:55" ht="25.5">
      <c r="B12" s="64" t="s">
        <v>15</v>
      </c>
      <c r="C12" s="4" t="str">
        <f>IF(Kalba="EN",Data2!C37,Data2!B37)</f>
        <v>Projektavimo, techninės priežiūros ir kitos su investicijomis į ilgalaikį turtą (A.1.-A.4.) susijusios paslaugos</v>
      </c>
      <c r="D12" s="65">
        <f>F12+NPV(FDN,G12:INDEX(G12:AJ12,PAL))</f>
        <v>0</v>
      </c>
      <c r="E12" s="65">
        <f t="shared" si="2"/>
        <v>0</v>
      </c>
      <c r="F12" s="78">
        <v>0</v>
      </c>
      <c r="G12" s="78">
        <v>0</v>
      </c>
      <c r="H12" s="78">
        <v>0</v>
      </c>
      <c r="I12" s="78">
        <v>0</v>
      </c>
      <c r="J12" s="78">
        <v>0</v>
      </c>
      <c r="K12" s="78">
        <v>0</v>
      </c>
      <c r="L12" s="78">
        <v>0</v>
      </c>
      <c r="M12" s="78">
        <v>0</v>
      </c>
      <c r="N12" s="78">
        <v>0</v>
      </c>
      <c r="O12" s="78">
        <v>0</v>
      </c>
      <c r="P12" s="78">
        <v>0</v>
      </c>
      <c r="Q12" s="78">
        <v>0</v>
      </c>
      <c r="R12" s="78">
        <v>0</v>
      </c>
      <c r="S12" s="78">
        <v>0</v>
      </c>
      <c r="T12" s="78">
        <v>0</v>
      </c>
      <c r="U12" s="78">
        <v>0</v>
      </c>
      <c r="V12" s="78">
        <v>0</v>
      </c>
      <c r="W12" s="78">
        <v>0</v>
      </c>
      <c r="X12" s="78">
        <v>0</v>
      </c>
      <c r="Y12" s="78">
        <v>0</v>
      </c>
      <c r="Z12" s="78">
        <v>0</v>
      </c>
      <c r="AA12" s="78">
        <v>0</v>
      </c>
      <c r="AB12" s="78">
        <v>0</v>
      </c>
      <c r="AC12" s="78">
        <v>0</v>
      </c>
      <c r="AD12" s="78">
        <v>0</v>
      </c>
      <c r="AE12" s="78">
        <v>0</v>
      </c>
      <c r="AF12" s="78">
        <v>0</v>
      </c>
      <c r="AG12" s="78">
        <v>0</v>
      </c>
      <c r="AH12" s="78">
        <v>0</v>
      </c>
      <c r="AI12" s="78">
        <v>0</v>
      </c>
      <c r="AJ12" s="78">
        <v>0</v>
      </c>
      <c r="AM12" s="383">
        <f>F12+NPV(SDN,G12:INDEX(G12:AJ12,PAL))</f>
        <v>0</v>
      </c>
      <c r="AN12" s="415">
        <f>IFERROR(SUMPRODUCT(F12+NPV(SDN,G12:INDEX(G12:AJ12,PAL)),Data1!D7),0)</f>
        <v>0</v>
      </c>
      <c r="AO12" s="387">
        <f t="shared" si="3"/>
        <v>0</v>
      </c>
      <c r="AP12" s="59">
        <f>IF(COUNT(F12:INDEX(F12:AJ12,PAL+1))&lt;&gt;PAL+1,"Klaida",0)</f>
        <v>0</v>
      </c>
      <c r="AQ12" s="59"/>
      <c r="AR12" s="59"/>
      <c r="AS12" s="59"/>
      <c r="AT12" s="59"/>
      <c r="AU12" s="59"/>
      <c r="AV12" s="59"/>
      <c r="AW12" s="59"/>
      <c r="AX12" s="59"/>
      <c r="AY12" s="388"/>
    </row>
    <row r="13" spans="2:55">
      <c r="B13" s="64" t="s">
        <v>16</v>
      </c>
      <c r="C13" s="4" t="str">
        <f>IF(Kalba="EN",Data2!C38,Data2!B38)</f>
        <v>Projekto administravimas ir vykdymas</v>
      </c>
      <c r="D13" s="65">
        <f>F13+NPV(FDN,G13:INDEX(G13:AJ13,PAL))</f>
        <v>0</v>
      </c>
      <c r="E13" s="65">
        <f t="shared" si="2"/>
        <v>0</v>
      </c>
      <c r="F13" s="78">
        <v>0</v>
      </c>
      <c r="G13" s="78">
        <v>0</v>
      </c>
      <c r="H13" s="78">
        <v>0</v>
      </c>
      <c r="I13" s="78">
        <v>0</v>
      </c>
      <c r="J13" s="78">
        <v>0</v>
      </c>
      <c r="K13" s="78">
        <v>0</v>
      </c>
      <c r="L13" s="78">
        <v>0</v>
      </c>
      <c r="M13" s="78">
        <v>0</v>
      </c>
      <c r="N13" s="78">
        <v>0</v>
      </c>
      <c r="O13" s="78">
        <v>0</v>
      </c>
      <c r="P13" s="78">
        <v>0</v>
      </c>
      <c r="Q13" s="78">
        <v>0</v>
      </c>
      <c r="R13" s="78">
        <v>0</v>
      </c>
      <c r="S13" s="78">
        <v>0</v>
      </c>
      <c r="T13" s="78">
        <v>0</v>
      </c>
      <c r="U13" s="78">
        <v>0</v>
      </c>
      <c r="V13" s="78">
        <v>0</v>
      </c>
      <c r="W13" s="78">
        <v>0</v>
      </c>
      <c r="X13" s="78">
        <v>0</v>
      </c>
      <c r="Y13" s="78">
        <v>0</v>
      </c>
      <c r="Z13" s="78">
        <v>0</v>
      </c>
      <c r="AA13" s="78">
        <v>0</v>
      </c>
      <c r="AB13" s="78">
        <v>0</v>
      </c>
      <c r="AC13" s="78">
        <v>0</v>
      </c>
      <c r="AD13" s="78">
        <v>0</v>
      </c>
      <c r="AE13" s="78">
        <v>0</v>
      </c>
      <c r="AF13" s="78">
        <v>0</v>
      </c>
      <c r="AG13" s="78">
        <v>0</v>
      </c>
      <c r="AH13" s="78">
        <v>0</v>
      </c>
      <c r="AI13" s="78">
        <v>0</v>
      </c>
      <c r="AJ13" s="78">
        <v>0</v>
      </c>
      <c r="AM13" s="383">
        <f>F13+NPV(SDN,G13:INDEX(G13:AJ13,PAL))</f>
        <v>0</v>
      </c>
      <c r="AN13" s="415">
        <f>IFERROR(SUMPRODUCT(F13+NPV(SDN,G13:INDEX(G13:AJ13,PAL)),Data1!D8),0)</f>
        <v>0</v>
      </c>
      <c r="AO13" s="387">
        <f t="shared" si="3"/>
        <v>0</v>
      </c>
      <c r="AP13" s="59">
        <f>IF(COUNT(F13:INDEX(F13:AJ13,PAL+1))&lt;&gt;PAL+1,"Klaida",0)</f>
        <v>0</v>
      </c>
      <c r="AQ13" s="59"/>
      <c r="AR13" s="59"/>
      <c r="AS13" s="59"/>
      <c r="AT13" s="59"/>
      <c r="AU13" s="59"/>
      <c r="AV13" s="59"/>
      <c r="AW13" s="59"/>
      <c r="AX13" s="59"/>
      <c r="AY13" s="388"/>
    </row>
    <row r="14" spans="2:55">
      <c r="B14" s="64" t="s">
        <v>18</v>
      </c>
      <c r="C14" s="4" t="str">
        <f>IF(Kalba="EN",Data2!C39,Data2!B39)</f>
        <v>Kitos paslaugos ir išlaidos</v>
      </c>
      <c r="D14" s="65">
        <f>F14+NPV(FDN,G14:INDEX(G14:AJ14,PAL))</f>
        <v>0</v>
      </c>
      <c r="E14" s="65">
        <f t="shared" si="2"/>
        <v>0</v>
      </c>
      <c r="F14" s="78">
        <v>0</v>
      </c>
      <c r="G14" s="78">
        <v>0</v>
      </c>
      <c r="H14" s="78">
        <v>0</v>
      </c>
      <c r="I14" s="78">
        <v>0</v>
      </c>
      <c r="J14" s="78">
        <v>0</v>
      </c>
      <c r="K14" s="78">
        <v>0</v>
      </c>
      <c r="L14" s="78">
        <v>0</v>
      </c>
      <c r="M14" s="78">
        <v>0</v>
      </c>
      <c r="N14" s="78">
        <v>0</v>
      </c>
      <c r="O14" s="78">
        <v>0</v>
      </c>
      <c r="P14" s="78">
        <v>0</v>
      </c>
      <c r="Q14" s="78">
        <v>0</v>
      </c>
      <c r="R14" s="78">
        <v>0</v>
      </c>
      <c r="S14" s="78">
        <v>0</v>
      </c>
      <c r="T14" s="78">
        <v>0</v>
      </c>
      <c r="U14" s="78">
        <v>0</v>
      </c>
      <c r="V14" s="78">
        <v>0</v>
      </c>
      <c r="W14" s="78">
        <v>0</v>
      </c>
      <c r="X14" s="78">
        <v>0</v>
      </c>
      <c r="Y14" s="78">
        <v>0</v>
      </c>
      <c r="Z14" s="78">
        <v>0</v>
      </c>
      <c r="AA14" s="78">
        <v>0</v>
      </c>
      <c r="AB14" s="78">
        <v>0</v>
      </c>
      <c r="AC14" s="78">
        <v>0</v>
      </c>
      <c r="AD14" s="78">
        <v>0</v>
      </c>
      <c r="AE14" s="78">
        <v>0</v>
      </c>
      <c r="AF14" s="78">
        <v>0</v>
      </c>
      <c r="AG14" s="78">
        <v>0</v>
      </c>
      <c r="AH14" s="78">
        <v>0</v>
      </c>
      <c r="AI14" s="78">
        <v>0</v>
      </c>
      <c r="AJ14" s="78">
        <v>0</v>
      </c>
      <c r="AM14" s="383">
        <f>F14+NPV(SDN,G14:INDEX(G14:AJ14,PAL))</f>
        <v>0</v>
      </c>
      <c r="AN14" s="415">
        <f>IFERROR(SUMPRODUCT(F14+NPV(SDN,G14:INDEX(G14:AJ14,PAL)),Data1!D9),0)</f>
        <v>0</v>
      </c>
      <c r="AO14" s="387">
        <f t="shared" si="3"/>
        <v>0</v>
      </c>
      <c r="AP14" s="59">
        <f>IF(COUNT(F14:INDEX(F14:AJ14,PAL+1))&lt;&gt;PAL+1,"Klaida",0)</f>
        <v>0</v>
      </c>
      <c r="AQ14" s="59"/>
      <c r="AR14" s="59"/>
      <c r="AS14" s="59"/>
      <c r="AT14" s="59"/>
      <c r="AU14" s="59"/>
      <c r="AV14" s="59"/>
      <c r="AW14" s="59"/>
      <c r="AX14" s="59"/>
      <c r="AY14" s="388"/>
    </row>
    <row r="15" spans="2:55">
      <c r="B15" s="64" t="s">
        <v>294</v>
      </c>
      <c r="C15" s="4" t="str">
        <f>IF(Kalba="EN",Data2!C40,Data2!B40)</f>
        <v>Reinvesticijos </v>
      </c>
      <c r="D15" s="65">
        <f>F15+NPV(FDN,G15:INDEX(G15:AJ15,PAL))</f>
        <v>0</v>
      </c>
      <c r="E15" s="65">
        <f t="shared" si="2"/>
        <v>0</v>
      </c>
      <c r="F15" s="78">
        <v>0</v>
      </c>
      <c r="G15" s="78">
        <v>0</v>
      </c>
      <c r="H15" s="78">
        <v>0</v>
      </c>
      <c r="I15" s="78">
        <v>0</v>
      </c>
      <c r="J15" s="78">
        <v>0</v>
      </c>
      <c r="K15" s="78">
        <v>0</v>
      </c>
      <c r="L15" s="78">
        <v>0</v>
      </c>
      <c r="M15" s="78">
        <v>0</v>
      </c>
      <c r="N15" s="78">
        <v>0</v>
      </c>
      <c r="O15" s="78">
        <v>0</v>
      </c>
      <c r="P15" s="78">
        <v>0</v>
      </c>
      <c r="Q15" s="78">
        <v>0</v>
      </c>
      <c r="R15" s="78">
        <v>0</v>
      </c>
      <c r="S15" s="78">
        <v>0</v>
      </c>
      <c r="T15" s="78">
        <v>0</v>
      </c>
      <c r="U15" s="78">
        <v>0</v>
      </c>
      <c r="V15" s="78">
        <v>0</v>
      </c>
      <c r="W15" s="78">
        <v>0</v>
      </c>
      <c r="X15" s="78">
        <v>0</v>
      </c>
      <c r="Y15" s="78">
        <v>0</v>
      </c>
      <c r="Z15" s="78">
        <v>0</v>
      </c>
      <c r="AA15" s="78">
        <v>0</v>
      </c>
      <c r="AB15" s="78">
        <v>0</v>
      </c>
      <c r="AC15" s="78">
        <v>0</v>
      </c>
      <c r="AD15" s="78">
        <v>0</v>
      </c>
      <c r="AE15" s="78">
        <v>0</v>
      </c>
      <c r="AF15" s="78">
        <v>0</v>
      </c>
      <c r="AG15" s="78">
        <v>0</v>
      </c>
      <c r="AH15" s="78">
        <v>0</v>
      </c>
      <c r="AI15" s="78">
        <v>0</v>
      </c>
      <c r="AJ15" s="78">
        <v>0</v>
      </c>
      <c r="AM15" s="383">
        <f>F15+NPV(SDN,G15:INDEX(G15:AJ15,PAL))</f>
        <v>0</v>
      </c>
      <c r="AN15" s="415">
        <f>IFERROR(SUMPRODUCT(F15+NPV(SDN,G15:INDEX(G15:AJ15,PAL)),Data1!D10),0)</f>
        <v>0</v>
      </c>
      <c r="AO15" s="387">
        <f t="shared" si="3"/>
        <v>0</v>
      </c>
      <c r="AP15" s="59">
        <f>IF(COUNT(F15:INDEX(F15:AJ15,PAL+1))&lt;&gt;PAL+1,"Klaida",0)</f>
        <v>0</v>
      </c>
      <c r="AQ15" s="59"/>
      <c r="AR15" s="59"/>
      <c r="AS15" s="59"/>
      <c r="AT15" s="59"/>
      <c r="AU15" s="59"/>
      <c r="AV15" s="59"/>
      <c r="AW15" s="59"/>
      <c r="AX15" s="59"/>
      <c r="AY15" s="388"/>
    </row>
    <row r="16" spans="2:55" s="61" customFormat="1">
      <c r="B16" s="64" t="s">
        <v>20</v>
      </c>
      <c r="C16" s="4" t="str">
        <f>IF(Kalba="EN",Data2!C41,Data2!B41)</f>
        <v>Investicijų likutinė vertė</v>
      </c>
      <c r="D16" s="65">
        <f>F16+NPV(FDN,G16:INDEX(G16:AJ16,PAL))</f>
        <v>0</v>
      </c>
      <c r="E16" s="65">
        <f t="shared" si="2"/>
        <v>0</v>
      </c>
      <c r="F16" s="78">
        <v>0</v>
      </c>
      <c r="G16" s="78">
        <v>0</v>
      </c>
      <c r="H16" s="78">
        <v>0</v>
      </c>
      <c r="I16" s="78">
        <v>0</v>
      </c>
      <c r="J16" s="78">
        <v>0</v>
      </c>
      <c r="K16" s="78">
        <v>0</v>
      </c>
      <c r="L16" s="78">
        <v>0</v>
      </c>
      <c r="M16" s="78">
        <v>0</v>
      </c>
      <c r="N16" s="78">
        <v>0</v>
      </c>
      <c r="O16" s="78">
        <v>0</v>
      </c>
      <c r="P16" s="78">
        <v>0</v>
      </c>
      <c r="Q16" s="78">
        <v>0</v>
      </c>
      <c r="R16" s="78">
        <v>0</v>
      </c>
      <c r="S16" s="78">
        <v>0</v>
      </c>
      <c r="T16" s="78">
        <v>0</v>
      </c>
      <c r="U16" s="78">
        <v>0</v>
      </c>
      <c r="V16" s="78">
        <v>0</v>
      </c>
      <c r="W16" s="78">
        <v>0</v>
      </c>
      <c r="X16" s="78">
        <v>0</v>
      </c>
      <c r="Y16" s="78">
        <v>0</v>
      </c>
      <c r="Z16" s="78">
        <v>0</v>
      </c>
      <c r="AA16" s="78">
        <v>0</v>
      </c>
      <c r="AB16" s="78">
        <v>0</v>
      </c>
      <c r="AC16" s="78">
        <v>0</v>
      </c>
      <c r="AD16" s="78">
        <v>0</v>
      </c>
      <c r="AE16" s="78">
        <v>0</v>
      </c>
      <c r="AF16" s="78">
        <v>0</v>
      </c>
      <c r="AG16" s="78">
        <v>0</v>
      </c>
      <c r="AH16" s="78">
        <v>0</v>
      </c>
      <c r="AI16" s="78">
        <v>0</v>
      </c>
      <c r="AJ16" s="78">
        <v>0</v>
      </c>
      <c r="AM16" s="383">
        <f>F16+NPV(SDN,G16:INDEX(G16:AJ16,PAL))</f>
        <v>0</v>
      </c>
      <c r="AN16" s="415">
        <f>IFERROR(SUMPRODUCT(F16+NPV(SDN,G16:INDEX(G16:AJ16,PAL)),Data1!D11),0)</f>
        <v>0</v>
      </c>
      <c r="AO16" s="387">
        <f t="shared" ca="1" si="3"/>
        <v>0</v>
      </c>
      <c r="AP16" s="59">
        <f>IF(COUNT(F16:INDEX(F16:AJ16,PAL+1))&lt;&gt;PAL+1,"Klaida",0)</f>
        <v>0</v>
      </c>
      <c r="AQ16" s="59">
        <f ca="1">IF(OR(COUNTIF(F16:INDEX(F16:AJ16,PAL+1),"&gt;0")&gt;1,AND(COUNTIF(F16:INDEX(F16:AJ16,PAL+1),"&gt;0")=1,OFFSET(F16,0,PAL)=0)),"Klaida",0)</f>
        <v>0</v>
      </c>
      <c r="AR16" s="59"/>
      <c r="AS16" s="59"/>
      <c r="AT16" s="59"/>
      <c r="AU16" s="59"/>
      <c r="AV16" s="59"/>
      <c r="AW16" s="59"/>
      <c r="AX16" s="59"/>
      <c r="AY16" s="388"/>
    </row>
    <row r="17" spans="2:51" s="61" customFormat="1">
      <c r="B17" s="5" t="s">
        <v>21</v>
      </c>
      <c r="C17" s="5" t="str">
        <f>IF(Kalba="EN",Data2!C42,Data2!B42)</f>
        <v>Veiklos pajamos, iš viso</v>
      </c>
      <c r="D17" s="62">
        <f>ROUND(SUM(D18:D20),0)</f>
        <v>0</v>
      </c>
      <c r="E17" s="62">
        <f>ROUND(SUM(E18:E20),0)</f>
        <v>0</v>
      </c>
      <c r="F17" s="62">
        <f>ROUND(SUM(F18:F20),0)</f>
        <v>0</v>
      </c>
      <c r="G17" s="62">
        <f t="shared" ref="G17:AJ17" si="4">ROUND(SUM(G18:G20),0)</f>
        <v>0</v>
      </c>
      <c r="H17" s="62">
        <f t="shared" si="4"/>
        <v>0</v>
      </c>
      <c r="I17" s="62">
        <f t="shared" si="4"/>
        <v>0</v>
      </c>
      <c r="J17" s="62">
        <f t="shared" si="4"/>
        <v>0</v>
      </c>
      <c r="K17" s="62">
        <f t="shared" si="4"/>
        <v>0</v>
      </c>
      <c r="L17" s="62">
        <f t="shared" si="4"/>
        <v>0</v>
      </c>
      <c r="M17" s="62">
        <f t="shared" si="4"/>
        <v>0</v>
      </c>
      <c r="N17" s="62">
        <f t="shared" si="4"/>
        <v>0</v>
      </c>
      <c r="O17" s="62">
        <f t="shared" si="4"/>
        <v>0</v>
      </c>
      <c r="P17" s="62">
        <f t="shared" si="4"/>
        <v>0</v>
      </c>
      <c r="Q17" s="62">
        <f t="shared" si="4"/>
        <v>0</v>
      </c>
      <c r="R17" s="62">
        <f t="shared" si="4"/>
        <v>0</v>
      </c>
      <c r="S17" s="62">
        <f t="shared" si="4"/>
        <v>0</v>
      </c>
      <c r="T17" s="62">
        <f t="shared" si="4"/>
        <v>0</v>
      </c>
      <c r="U17" s="62">
        <f t="shared" si="4"/>
        <v>0</v>
      </c>
      <c r="V17" s="62">
        <f t="shared" si="4"/>
        <v>0</v>
      </c>
      <c r="W17" s="62">
        <f t="shared" si="4"/>
        <v>0</v>
      </c>
      <c r="X17" s="62">
        <f t="shared" si="4"/>
        <v>0</v>
      </c>
      <c r="Y17" s="62">
        <f t="shared" si="4"/>
        <v>0</v>
      </c>
      <c r="Z17" s="62">
        <f t="shared" si="4"/>
        <v>0</v>
      </c>
      <c r="AA17" s="62">
        <f t="shared" si="4"/>
        <v>0</v>
      </c>
      <c r="AB17" s="62">
        <f t="shared" si="4"/>
        <v>0</v>
      </c>
      <c r="AC17" s="62">
        <f t="shared" si="4"/>
        <v>0</v>
      </c>
      <c r="AD17" s="62">
        <f t="shared" si="4"/>
        <v>0</v>
      </c>
      <c r="AE17" s="62">
        <f t="shared" si="4"/>
        <v>0</v>
      </c>
      <c r="AF17" s="62">
        <f t="shared" si="4"/>
        <v>0</v>
      </c>
      <c r="AG17" s="62">
        <f t="shared" si="4"/>
        <v>0</v>
      </c>
      <c r="AH17" s="62">
        <f t="shared" si="4"/>
        <v>0</v>
      </c>
      <c r="AI17" s="62">
        <f t="shared" si="4"/>
        <v>0</v>
      </c>
      <c r="AJ17" s="62">
        <f t="shared" si="4"/>
        <v>0</v>
      </c>
      <c r="AM17" s="382">
        <f>ROUND(SUM(AM18:AM20),0)</f>
        <v>0</v>
      </c>
      <c r="AN17" s="382">
        <f>ROUND(SUM(AN18:AN20),0)</f>
        <v>0</v>
      </c>
      <c r="AO17" s="389"/>
      <c r="AP17" s="63"/>
      <c r="AQ17" s="63"/>
      <c r="AR17" s="63"/>
      <c r="AS17" s="63"/>
      <c r="AT17" s="63"/>
      <c r="AU17" s="63"/>
      <c r="AV17" s="63"/>
      <c r="AW17" s="63"/>
      <c r="AX17" s="63"/>
      <c r="AY17" s="390"/>
    </row>
    <row r="18" spans="2:51">
      <c r="B18" s="64" t="s">
        <v>22</v>
      </c>
      <c r="C18" s="4" t="str">
        <f>IF(Kalba="EN",Data2!C43,Data2!B43)</f>
        <v>Prekių pardavimo pajamos</v>
      </c>
      <c r="D18" s="65">
        <f>F18+NPV(FDN,G18:INDEX(G18:AJ18,PAL))</f>
        <v>0</v>
      </c>
      <c r="E18" s="65">
        <f>SUMIF($F$5:$AJ$5,"&lt;="&amp;PAL,$F18:$AJ18)</f>
        <v>0</v>
      </c>
      <c r="F18" s="78">
        <v>0</v>
      </c>
      <c r="G18" s="78">
        <v>0</v>
      </c>
      <c r="H18" s="78">
        <v>0</v>
      </c>
      <c r="I18" s="78">
        <v>0</v>
      </c>
      <c r="J18" s="78">
        <v>0</v>
      </c>
      <c r="K18" s="78">
        <v>0</v>
      </c>
      <c r="L18" s="78">
        <v>0</v>
      </c>
      <c r="M18" s="78">
        <v>0</v>
      </c>
      <c r="N18" s="78">
        <v>0</v>
      </c>
      <c r="O18" s="78">
        <v>0</v>
      </c>
      <c r="P18" s="78">
        <v>0</v>
      </c>
      <c r="Q18" s="78">
        <v>0</v>
      </c>
      <c r="R18" s="78">
        <v>0</v>
      </c>
      <c r="S18" s="78">
        <v>0</v>
      </c>
      <c r="T18" s="78">
        <v>0</v>
      </c>
      <c r="U18" s="78">
        <v>0</v>
      </c>
      <c r="V18" s="78">
        <v>0</v>
      </c>
      <c r="W18" s="78">
        <v>0</v>
      </c>
      <c r="X18" s="78">
        <v>0</v>
      </c>
      <c r="Y18" s="78">
        <v>0</v>
      </c>
      <c r="Z18" s="78">
        <v>0</v>
      </c>
      <c r="AA18" s="78">
        <v>0</v>
      </c>
      <c r="AB18" s="78">
        <v>0</v>
      </c>
      <c r="AC18" s="78">
        <v>0</v>
      </c>
      <c r="AD18" s="78">
        <v>0</v>
      </c>
      <c r="AE18" s="78">
        <v>0</v>
      </c>
      <c r="AF18" s="78">
        <v>0</v>
      </c>
      <c r="AG18" s="78">
        <v>0</v>
      </c>
      <c r="AH18" s="78">
        <v>0</v>
      </c>
      <c r="AI18" s="78">
        <v>0</v>
      </c>
      <c r="AJ18" s="78">
        <v>0</v>
      </c>
      <c r="AM18" s="383">
        <f>F18+NPV(SDN,G18:INDEX(G18:AJ18,PAL))</f>
        <v>0</v>
      </c>
      <c r="AN18" s="415">
        <f>F18+NPV(SDN,G18:INDEX(G18:AJ18,PAL))</f>
        <v>0</v>
      </c>
      <c r="AO18" s="387">
        <f t="shared" si="3"/>
        <v>0</v>
      </c>
      <c r="AP18" s="59">
        <f>IF(COUNT(F18:INDEX(F18:AJ18,PAL+1))&lt;&gt;PAL+1,"Klaida",0)</f>
        <v>0</v>
      </c>
      <c r="AQ18" s="59"/>
      <c r="AR18" s="59"/>
      <c r="AS18" s="59"/>
      <c r="AT18" s="59"/>
      <c r="AU18" s="59"/>
      <c r="AV18" s="59"/>
      <c r="AW18" s="59"/>
      <c r="AX18" s="59"/>
      <c r="AY18" s="388"/>
    </row>
    <row r="19" spans="2:51">
      <c r="B19" s="64" t="s">
        <v>23</v>
      </c>
      <c r="C19" s="4" t="str">
        <f>IF(Kalba="EN",Data2!C44,Data2!B44)</f>
        <v>Paslaugų suteikimo pajamos</v>
      </c>
      <c r="D19" s="65">
        <f>F19+NPV(FDN,G19:INDEX(G19:AJ19,PAL))</f>
        <v>0</v>
      </c>
      <c r="E19" s="65">
        <f>SUMIF($F$5:$AJ$5,"&lt;="&amp;PAL,$F19:$AJ19)</f>
        <v>0</v>
      </c>
      <c r="F19" s="78">
        <v>0</v>
      </c>
      <c r="G19" s="78">
        <v>0</v>
      </c>
      <c r="H19" s="78">
        <v>0</v>
      </c>
      <c r="I19" s="78">
        <v>0</v>
      </c>
      <c r="J19" s="78">
        <v>0</v>
      </c>
      <c r="K19" s="78">
        <v>0</v>
      </c>
      <c r="L19" s="78">
        <v>0</v>
      </c>
      <c r="M19" s="78">
        <v>0</v>
      </c>
      <c r="N19" s="78">
        <v>0</v>
      </c>
      <c r="O19" s="78">
        <v>0</v>
      </c>
      <c r="P19" s="78">
        <v>0</v>
      </c>
      <c r="Q19" s="78">
        <v>0</v>
      </c>
      <c r="R19" s="78">
        <v>0</v>
      </c>
      <c r="S19" s="78">
        <v>0</v>
      </c>
      <c r="T19" s="78">
        <v>0</v>
      </c>
      <c r="U19" s="78">
        <v>0</v>
      </c>
      <c r="V19" s="78">
        <v>0</v>
      </c>
      <c r="W19" s="78">
        <v>0</v>
      </c>
      <c r="X19" s="78">
        <v>0</v>
      </c>
      <c r="Y19" s="78">
        <v>0</v>
      </c>
      <c r="Z19" s="78">
        <v>0</v>
      </c>
      <c r="AA19" s="78">
        <v>0</v>
      </c>
      <c r="AB19" s="78">
        <v>0</v>
      </c>
      <c r="AC19" s="78">
        <v>0</v>
      </c>
      <c r="AD19" s="78">
        <v>0</v>
      </c>
      <c r="AE19" s="78">
        <v>0</v>
      </c>
      <c r="AF19" s="78">
        <v>0</v>
      </c>
      <c r="AG19" s="78">
        <v>0</v>
      </c>
      <c r="AH19" s="78">
        <v>0</v>
      </c>
      <c r="AI19" s="78">
        <v>0</v>
      </c>
      <c r="AJ19" s="78">
        <v>0</v>
      </c>
      <c r="AM19" s="383">
        <f>F19+NPV(SDN,G19:INDEX(G19:AJ19,PAL))</f>
        <v>0</v>
      </c>
      <c r="AN19" s="415">
        <f>F19+NPV(SDN,G19:INDEX(G19:AJ19,PAL))</f>
        <v>0</v>
      </c>
      <c r="AO19" s="387">
        <f t="shared" si="3"/>
        <v>0</v>
      </c>
      <c r="AP19" s="59">
        <f>IF(COUNT(F19:INDEX(F19:AJ19,PAL+1))&lt;&gt;PAL+1,"Klaida",0)</f>
        <v>0</v>
      </c>
      <c r="AQ19" s="59"/>
      <c r="AR19" s="59"/>
      <c r="AS19" s="59"/>
      <c r="AT19" s="59"/>
      <c r="AU19" s="59"/>
      <c r="AV19" s="59"/>
      <c r="AW19" s="59"/>
      <c r="AX19" s="59"/>
      <c r="AY19" s="388"/>
    </row>
    <row r="20" spans="2:51">
      <c r="B20" s="64" t="s">
        <v>24</v>
      </c>
      <c r="C20" s="4" t="str">
        <f>IF(Kalba="EN",Data2!C45,Data2!B45)</f>
        <v>Finansinės ir investicinės veiklos bei kitos pajamos</v>
      </c>
      <c r="D20" s="65">
        <f>F20+NPV(FDN,G20:INDEX(G20:AJ20,PAL))</f>
        <v>0</v>
      </c>
      <c r="E20" s="65">
        <f>SUMIF($F$5:$AJ$5,"&lt;="&amp;PAL,$F20:$AJ20)</f>
        <v>0</v>
      </c>
      <c r="F20" s="78">
        <v>0</v>
      </c>
      <c r="G20" s="78">
        <v>0</v>
      </c>
      <c r="H20" s="78">
        <v>0</v>
      </c>
      <c r="I20" s="78">
        <v>0</v>
      </c>
      <c r="J20" s="78">
        <v>0</v>
      </c>
      <c r="K20" s="78">
        <v>0</v>
      </c>
      <c r="L20" s="78">
        <v>0</v>
      </c>
      <c r="M20" s="78">
        <v>0</v>
      </c>
      <c r="N20" s="78">
        <v>0</v>
      </c>
      <c r="O20" s="78">
        <v>0</v>
      </c>
      <c r="P20" s="78">
        <v>0</v>
      </c>
      <c r="Q20" s="78">
        <v>0</v>
      </c>
      <c r="R20" s="78">
        <v>0</v>
      </c>
      <c r="S20" s="78">
        <v>0</v>
      </c>
      <c r="T20" s="78">
        <v>0</v>
      </c>
      <c r="U20" s="78">
        <v>0</v>
      </c>
      <c r="V20" s="78">
        <v>0</v>
      </c>
      <c r="W20" s="78">
        <v>0</v>
      </c>
      <c r="X20" s="78">
        <v>0</v>
      </c>
      <c r="Y20" s="78">
        <v>0</v>
      </c>
      <c r="Z20" s="78">
        <v>0</v>
      </c>
      <c r="AA20" s="78">
        <v>0</v>
      </c>
      <c r="AB20" s="78">
        <v>0</v>
      </c>
      <c r="AC20" s="78">
        <v>0</v>
      </c>
      <c r="AD20" s="78">
        <v>0</v>
      </c>
      <c r="AE20" s="78">
        <v>0</v>
      </c>
      <c r="AF20" s="78">
        <v>0</v>
      </c>
      <c r="AG20" s="78">
        <v>0</v>
      </c>
      <c r="AH20" s="78">
        <v>0</v>
      </c>
      <c r="AI20" s="78">
        <v>0</v>
      </c>
      <c r="AJ20" s="78">
        <v>0</v>
      </c>
      <c r="AM20" s="383">
        <f>F20+NPV(SDN,G20:INDEX(G20:AJ20,PAL))</f>
        <v>0</v>
      </c>
      <c r="AN20" s="415">
        <f>F20+NPV(SDN,G20:INDEX(G20:AJ20,PAL))</f>
        <v>0</v>
      </c>
      <c r="AO20" s="387">
        <f t="shared" si="3"/>
        <v>0</v>
      </c>
      <c r="AP20" s="59">
        <f>IF(COUNT(F20:INDEX(F20:AJ20,PAL+1))&lt;&gt;PAL+1,"Klaida",0)</f>
        <v>0</v>
      </c>
      <c r="AQ20" s="59"/>
      <c r="AR20" s="59"/>
      <c r="AS20" s="59"/>
      <c r="AT20" s="59"/>
      <c r="AU20" s="59"/>
      <c r="AV20" s="59"/>
      <c r="AW20" s="59"/>
      <c r="AX20" s="59"/>
      <c r="AY20" s="388"/>
    </row>
    <row r="21" spans="2:51" s="61" customFormat="1">
      <c r="B21" s="5" t="s">
        <v>25</v>
      </c>
      <c r="C21" s="5" t="str">
        <f>IF(Kalba="EN",Data2!C46,Data2!B46)</f>
        <v>Veiklos ir finansinės išlaidos, iš viso</v>
      </c>
      <c r="D21" s="62">
        <f>ROUND(SUM(D22,D29),0)</f>
        <v>0</v>
      </c>
      <c r="E21" s="62">
        <f>ROUND(SUM(E22,E29),0)</f>
        <v>0</v>
      </c>
      <c r="F21" s="62">
        <f t="shared" ref="F21:AJ21" si="5">ROUND(SUM(F22,F29),0)</f>
        <v>0</v>
      </c>
      <c r="G21" s="62">
        <f t="shared" si="5"/>
        <v>0</v>
      </c>
      <c r="H21" s="62">
        <f t="shared" si="5"/>
        <v>0</v>
      </c>
      <c r="I21" s="62">
        <f t="shared" si="5"/>
        <v>0</v>
      </c>
      <c r="J21" s="62">
        <f t="shared" si="5"/>
        <v>0</v>
      </c>
      <c r="K21" s="62">
        <f t="shared" si="5"/>
        <v>0</v>
      </c>
      <c r="L21" s="62">
        <f t="shared" si="5"/>
        <v>0</v>
      </c>
      <c r="M21" s="62">
        <f t="shared" si="5"/>
        <v>0</v>
      </c>
      <c r="N21" s="62">
        <f t="shared" si="5"/>
        <v>0</v>
      </c>
      <c r="O21" s="62">
        <f t="shared" si="5"/>
        <v>0</v>
      </c>
      <c r="P21" s="62">
        <f t="shared" si="5"/>
        <v>0</v>
      </c>
      <c r="Q21" s="62">
        <f t="shared" si="5"/>
        <v>0</v>
      </c>
      <c r="R21" s="62">
        <f t="shared" si="5"/>
        <v>0</v>
      </c>
      <c r="S21" s="62">
        <f t="shared" si="5"/>
        <v>0</v>
      </c>
      <c r="T21" s="62">
        <f t="shared" si="5"/>
        <v>0</v>
      </c>
      <c r="U21" s="62">
        <f t="shared" si="5"/>
        <v>0</v>
      </c>
      <c r="V21" s="62">
        <f t="shared" si="5"/>
        <v>0</v>
      </c>
      <c r="W21" s="62">
        <f t="shared" si="5"/>
        <v>0</v>
      </c>
      <c r="X21" s="62">
        <f t="shared" si="5"/>
        <v>0</v>
      </c>
      <c r="Y21" s="62">
        <f t="shared" si="5"/>
        <v>0</v>
      </c>
      <c r="Z21" s="62">
        <f t="shared" si="5"/>
        <v>0</v>
      </c>
      <c r="AA21" s="62">
        <f t="shared" si="5"/>
        <v>0</v>
      </c>
      <c r="AB21" s="62">
        <f t="shared" si="5"/>
        <v>0</v>
      </c>
      <c r="AC21" s="62">
        <f t="shared" si="5"/>
        <v>0</v>
      </c>
      <c r="AD21" s="62">
        <f t="shared" si="5"/>
        <v>0</v>
      </c>
      <c r="AE21" s="62">
        <f t="shared" si="5"/>
        <v>0</v>
      </c>
      <c r="AF21" s="62">
        <f t="shared" si="5"/>
        <v>0</v>
      </c>
      <c r="AG21" s="62">
        <f t="shared" si="5"/>
        <v>0</v>
      </c>
      <c r="AH21" s="62">
        <f t="shared" si="5"/>
        <v>0</v>
      </c>
      <c r="AI21" s="62">
        <f t="shared" si="5"/>
        <v>0</v>
      </c>
      <c r="AJ21" s="62">
        <f t="shared" si="5"/>
        <v>0</v>
      </c>
      <c r="AM21" s="382">
        <f>ROUND(SUM(AM22,AM29),0)</f>
        <v>0</v>
      </c>
      <c r="AN21" s="382">
        <f>ROUND(SUM(AN22,AN29),0)</f>
        <v>0</v>
      </c>
      <c r="AO21" s="389"/>
      <c r="AP21" s="63"/>
      <c r="AQ21" s="63"/>
      <c r="AR21" s="63"/>
      <c r="AS21" s="63"/>
      <c r="AT21" s="63"/>
      <c r="AU21" s="63"/>
      <c r="AV21" s="63"/>
      <c r="AW21" s="63"/>
      <c r="AX21" s="63"/>
      <c r="AY21" s="390"/>
    </row>
    <row r="22" spans="2:51" s="61" customFormat="1">
      <c r="B22" s="66" t="s">
        <v>297</v>
      </c>
      <c r="C22" s="5" t="str">
        <f>IF(Kalba="EN",Data2!C47,Data2!B47)</f>
        <v>Veiklos išlaidos</v>
      </c>
      <c r="D22" s="62">
        <f>ROUND(SUM(D23:D28),0)</f>
        <v>0</v>
      </c>
      <c r="E22" s="62">
        <f>ROUND(SUM(E23:E28),0)</f>
        <v>0</v>
      </c>
      <c r="F22" s="62">
        <f t="shared" ref="F22:AJ22" si="6">ROUND(SUM(F23:F28),0)</f>
        <v>0</v>
      </c>
      <c r="G22" s="62">
        <f t="shared" si="6"/>
        <v>0</v>
      </c>
      <c r="H22" s="62">
        <f t="shared" si="6"/>
        <v>0</v>
      </c>
      <c r="I22" s="62">
        <f t="shared" si="6"/>
        <v>0</v>
      </c>
      <c r="J22" s="62">
        <f t="shared" si="6"/>
        <v>0</v>
      </c>
      <c r="K22" s="62">
        <f t="shared" si="6"/>
        <v>0</v>
      </c>
      <c r="L22" s="62">
        <f t="shared" si="6"/>
        <v>0</v>
      </c>
      <c r="M22" s="62">
        <f t="shared" si="6"/>
        <v>0</v>
      </c>
      <c r="N22" s="62">
        <f t="shared" si="6"/>
        <v>0</v>
      </c>
      <c r="O22" s="62">
        <f t="shared" si="6"/>
        <v>0</v>
      </c>
      <c r="P22" s="62">
        <f t="shared" si="6"/>
        <v>0</v>
      </c>
      <c r="Q22" s="62">
        <f t="shared" si="6"/>
        <v>0</v>
      </c>
      <c r="R22" s="62">
        <f t="shared" si="6"/>
        <v>0</v>
      </c>
      <c r="S22" s="62">
        <f t="shared" si="6"/>
        <v>0</v>
      </c>
      <c r="T22" s="62">
        <f t="shared" si="6"/>
        <v>0</v>
      </c>
      <c r="U22" s="62">
        <f t="shared" si="6"/>
        <v>0</v>
      </c>
      <c r="V22" s="62">
        <f t="shared" si="6"/>
        <v>0</v>
      </c>
      <c r="W22" s="62">
        <f t="shared" si="6"/>
        <v>0</v>
      </c>
      <c r="X22" s="62">
        <f t="shared" si="6"/>
        <v>0</v>
      </c>
      <c r="Y22" s="62">
        <f t="shared" si="6"/>
        <v>0</v>
      </c>
      <c r="Z22" s="62">
        <f t="shared" si="6"/>
        <v>0</v>
      </c>
      <c r="AA22" s="62">
        <f t="shared" si="6"/>
        <v>0</v>
      </c>
      <c r="AB22" s="62">
        <f t="shared" si="6"/>
        <v>0</v>
      </c>
      <c r="AC22" s="62">
        <f t="shared" si="6"/>
        <v>0</v>
      </c>
      <c r="AD22" s="62">
        <f t="shared" si="6"/>
        <v>0</v>
      </c>
      <c r="AE22" s="62">
        <f t="shared" si="6"/>
        <v>0</v>
      </c>
      <c r="AF22" s="62">
        <f t="shared" si="6"/>
        <v>0</v>
      </c>
      <c r="AG22" s="62">
        <f t="shared" si="6"/>
        <v>0</v>
      </c>
      <c r="AH22" s="62">
        <f t="shared" si="6"/>
        <v>0</v>
      </c>
      <c r="AI22" s="62">
        <f t="shared" si="6"/>
        <v>0</v>
      </c>
      <c r="AJ22" s="62">
        <f t="shared" si="6"/>
        <v>0</v>
      </c>
      <c r="AM22" s="382">
        <f>ROUND(SUM(AM23:AM28),0)</f>
        <v>0</v>
      </c>
      <c r="AN22" s="382">
        <f>ROUND(SUM(AN23:AN28),0)</f>
        <v>0</v>
      </c>
      <c r="AO22" s="389"/>
      <c r="AP22" s="63"/>
      <c r="AQ22" s="63"/>
      <c r="AR22" s="63"/>
      <c r="AS22" s="63"/>
      <c r="AT22" s="63"/>
      <c r="AU22" s="63"/>
      <c r="AV22" s="63"/>
      <c r="AW22" s="63"/>
      <c r="AX22" s="63"/>
      <c r="AY22" s="390"/>
    </row>
    <row r="23" spans="2:51">
      <c r="B23" s="64" t="s">
        <v>298</v>
      </c>
      <c r="C23" s="4" t="str">
        <f>IF(Kalba="EN",Data2!C48,Data2!B48)</f>
        <v>Žaliavos</v>
      </c>
      <c r="D23" s="65">
        <f>F23+NPV(FDN,G23:INDEX(G23:AJ23,PAL))</f>
        <v>0</v>
      </c>
      <c r="E23" s="65">
        <f t="shared" ref="E23:E29" si="7">SUMIF($F$5:$AJ$5,"&lt;="&amp;PAL,$F23:$AJ23)</f>
        <v>0</v>
      </c>
      <c r="F23" s="78">
        <v>0</v>
      </c>
      <c r="G23" s="78">
        <v>0</v>
      </c>
      <c r="H23" s="78">
        <v>0</v>
      </c>
      <c r="I23" s="78">
        <v>0</v>
      </c>
      <c r="J23" s="78">
        <v>0</v>
      </c>
      <c r="K23" s="78">
        <v>0</v>
      </c>
      <c r="L23" s="78">
        <v>0</v>
      </c>
      <c r="M23" s="78">
        <v>0</v>
      </c>
      <c r="N23" s="78">
        <v>0</v>
      </c>
      <c r="O23" s="78">
        <v>0</v>
      </c>
      <c r="P23" s="78">
        <v>0</v>
      </c>
      <c r="Q23" s="78">
        <v>0</v>
      </c>
      <c r="R23" s="78">
        <v>0</v>
      </c>
      <c r="S23" s="78">
        <v>0</v>
      </c>
      <c r="T23" s="78">
        <v>0</v>
      </c>
      <c r="U23" s="78">
        <v>0</v>
      </c>
      <c r="V23" s="78">
        <v>0</v>
      </c>
      <c r="W23" s="78">
        <v>0</v>
      </c>
      <c r="X23" s="78">
        <v>0</v>
      </c>
      <c r="Y23" s="78">
        <v>0</v>
      </c>
      <c r="Z23" s="78">
        <v>0</v>
      </c>
      <c r="AA23" s="78">
        <v>0</v>
      </c>
      <c r="AB23" s="78">
        <v>0</v>
      </c>
      <c r="AC23" s="78">
        <v>0</v>
      </c>
      <c r="AD23" s="78">
        <v>0</v>
      </c>
      <c r="AE23" s="78">
        <v>0</v>
      </c>
      <c r="AF23" s="78">
        <v>0</v>
      </c>
      <c r="AG23" s="78">
        <v>0</v>
      </c>
      <c r="AH23" s="78">
        <v>0</v>
      </c>
      <c r="AI23" s="78">
        <v>0</v>
      </c>
      <c r="AJ23" s="78">
        <v>0</v>
      </c>
      <c r="AM23" s="383">
        <f>F23+NPV(SDN,G23:INDEX(G23:AJ23,PAL))</f>
        <v>0</v>
      </c>
      <c r="AN23" s="415">
        <f>F23+NPV(SDN,G23:INDEX(G23:AJ23,PAL))</f>
        <v>0</v>
      </c>
      <c r="AO23" s="387">
        <f t="shared" ref="AO23:AO29" si="8">IF(COUNTIF(AP23:AY23,"Klaida")&gt;0,1,0)</f>
        <v>0</v>
      </c>
      <c r="AP23" s="59">
        <f>IF(COUNT(F23:INDEX(F23:AJ23,PAL+1))&lt;&gt;PAL+1,"Klaida",0)</f>
        <v>0</v>
      </c>
      <c r="AQ23" s="59"/>
      <c r="AR23" s="59"/>
      <c r="AS23" s="59"/>
      <c r="AT23" s="59"/>
      <c r="AU23" s="59"/>
      <c r="AV23" s="59"/>
      <c r="AW23" s="59"/>
      <c r="AX23" s="59"/>
      <c r="AY23" s="388"/>
    </row>
    <row r="24" spans="2:51">
      <c r="B24" s="64" t="s">
        <v>299</v>
      </c>
      <c r="C24" s="4" t="str">
        <f>IF(Kalba="EN",Data2!C49,Data2!B49)</f>
        <v>Darbo užmokesčio išlaidos</v>
      </c>
      <c r="D24" s="65">
        <f>F24+NPV(FDN,G24:INDEX(G24:AJ24,PAL))</f>
        <v>0</v>
      </c>
      <c r="E24" s="65">
        <f t="shared" si="7"/>
        <v>0</v>
      </c>
      <c r="F24" s="78">
        <v>0</v>
      </c>
      <c r="G24" s="78">
        <v>0</v>
      </c>
      <c r="H24" s="78">
        <v>0</v>
      </c>
      <c r="I24" s="78">
        <v>0</v>
      </c>
      <c r="J24" s="78">
        <v>0</v>
      </c>
      <c r="K24" s="78">
        <v>0</v>
      </c>
      <c r="L24" s="78">
        <v>0</v>
      </c>
      <c r="M24" s="78">
        <v>0</v>
      </c>
      <c r="N24" s="78">
        <v>0</v>
      </c>
      <c r="O24" s="78">
        <v>0</v>
      </c>
      <c r="P24" s="78">
        <v>0</v>
      </c>
      <c r="Q24" s="78">
        <v>0</v>
      </c>
      <c r="R24" s="78">
        <v>0</v>
      </c>
      <c r="S24" s="78">
        <v>0</v>
      </c>
      <c r="T24" s="78">
        <v>0</v>
      </c>
      <c r="U24" s="78">
        <v>0</v>
      </c>
      <c r="V24" s="78">
        <v>0</v>
      </c>
      <c r="W24" s="78">
        <v>0</v>
      </c>
      <c r="X24" s="78">
        <v>0</v>
      </c>
      <c r="Y24" s="78">
        <v>0</v>
      </c>
      <c r="Z24" s="78">
        <v>0</v>
      </c>
      <c r="AA24" s="78">
        <v>0</v>
      </c>
      <c r="AB24" s="78">
        <v>0</v>
      </c>
      <c r="AC24" s="78">
        <v>0</v>
      </c>
      <c r="AD24" s="78">
        <v>0</v>
      </c>
      <c r="AE24" s="78">
        <v>0</v>
      </c>
      <c r="AF24" s="78">
        <v>0</v>
      </c>
      <c r="AG24" s="78">
        <v>0</v>
      </c>
      <c r="AH24" s="78">
        <v>0</v>
      </c>
      <c r="AI24" s="78">
        <v>0</v>
      </c>
      <c r="AJ24" s="78">
        <v>0</v>
      </c>
      <c r="AM24" s="383">
        <f>F24+NPV(SDN,G24:INDEX(G24:AJ24,PAL))</f>
        <v>0</v>
      </c>
      <c r="AN24" s="415">
        <f>F24+NPV(SDN,G24:INDEX(G24:AJ24,PAL))</f>
        <v>0</v>
      </c>
      <c r="AO24" s="387">
        <f t="shared" si="8"/>
        <v>0</v>
      </c>
      <c r="AP24" s="59">
        <f>IF(COUNT(F24:INDEX(F24:AJ24,PAL+1))&lt;&gt;PAL+1,"Klaida",0)</f>
        <v>0</v>
      </c>
      <c r="AQ24" s="59"/>
      <c r="AR24" s="59"/>
      <c r="AS24" s="59"/>
      <c r="AT24" s="59"/>
      <c r="AU24" s="59"/>
      <c r="AV24" s="59"/>
      <c r="AW24" s="59"/>
      <c r="AX24" s="59"/>
      <c r="AY24" s="388"/>
    </row>
    <row r="25" spans="2:51">
      <c r="B25" s="64" t="s">
        <v>300</v>
      </c>
      <c r="C25" s="4" t="str">
        <f>IF(Kalba="EN",Data2!C50,Data2!B50)</f>
        <v>Elektros energijos išlaidos</v>
      </c>
      <c r="D25" s="65">
        <f>F25+NPV(FDN,G25:INDEX(G25:AJ25,PAL))</f>
        <v>0</v>
      </c>
      <c r="E25" s="65">
        <f t="shared" si="7"/>
        <v>0</v>
      </c>
      <c r="F25" s="78">
        <v>0</v>
      </c>
      <c r="G25" s="78">
        <v>0</v>
      </c>
      <c r="H25" s="78">
        <v>0</v>
      </c>
      <c r="I25" s="78">
        <v>0</v>
      </c>
      <c r="J25" s="78">
        <v>0</v>
      </c>
      <c r="K25" s="78">
        <v>0</v>
      </c>
      <c r="L25" s="78">
        <v>0</v>
      </c>
      <c r="M25" s="78">
        <v>0</v>
      </c>
      <c r="N25" s="78">
        <v>0</v>
      </c>
      <c r="O25" s="78">
        <v>0</v>
      </c>
      <c r="P25" s="78">
        <v>0</v>
      </c>
      <c r="Q25" s="78">
        <v>0</v>
      </c>
      <c r="R25" s="78">
        <v>0</v>
      </c>
      <c r="S25" s="78">
        <v>0</v>
      </c>
      <c r="T25" s="78">
        <v>0</v>
      </c>
      <c r="U25" s="78">
        <v>0</v>
      </c>
      <c r="V25" s="78">
        <v>0</v>
      </c>
      <c r="W25" s="78">
        <v>0</v>
      </c>
      <c r="X25" s="78">
        <v>0</v>
      </c>
      <c r="Y25" s="78">
        <v>0</v>
      </c>
      <c r="Z25" s="78">
        <v>0</v>
      </c>
      <c r="AA25" s="78">
        <v>0</v>
      </c>
      <c r="AB25" s="78">
        <v>0</v>
      </c>
      <c r="AC25" s="78">
        <v>0</v>
      </c>
      <c r="AD25" s="78">
        <v>0</v>
      </c>
      <c r="AE25" s="78">
        <v>0</v>
      </c>
      <c r="AF25" s="78">
        <v>0</v>
      </c>
      <c r="AG25" s="78">
        <v>0</v>
      </c>
      <c r="AH25" s="78">
        <v>0</v>
      </c>
      <c r="AI25" s="78">
        <v>0</v>
      </c>
      <c r="AJ25" s="78">
        <v>0</v>
      </c>
      <c r="AM25" s="383">
        <f>F25+NPV(SDN,G25:INDEX(G25:AJ25,PAL))</f>
        <v>0</v>
      </c>
      <c r="AN25" s="415">
        <f>F25+NPV(SDN,G25:INDEX(G25:AJ25,PAL))</f>
        <v>0</v>
      </c>
      <c r="AO25" s="387">
        <f t="shared" si="8"/>
        <v>0</v>
      </c>
      <c r="AP25" s="59">
        <f>IF(COUNT(F25:INDEX(F25:AJ25,PAL+1))&lt;&gt;PAL+1,"Klaida",0)</f>
        <v>0</v>
      </c>
      <c r="AQ25" s="59"/>
      <c r="AR25" s="59"/>
      <c r="AS25" s="59"/>
      <c r="AT25" s="59"/>
      <c r="AU25" s="59"/>
      <c r="AV25" s="59"/>
      <c r="AW25" s="59"/>
      <c r="AX25" s="59"/>
      <c r="AY25" s="388"/>
    </row>
    <row r="26" spans="2:51">
      <c r="B26" s="64" t="s">
        <v>301</v>
      </c>
      <c r="C26" s="4" t="str">
        <f>IF(Kalba="EN",Data2!C51,Data2!B51)</f>
        <v>Šildymo (išskyrus elektrą) išlaidos</v>
      </c>
      <c r="D26" s="65">
        <f>F26+NPV(FDN,G26:INDEX(G26:AJ26,PAL))</f>
        <v>0</v>
      </c>
      <c r="E26" s="65">
        <f t="shared" si="7"/>
        <v>0</v>
      </c>
      <c r="F26" s="78">
        <v>0</v>
      </c>
      <c r="G26" s="78">
        <v>0</v>
      </c>
      <c r="H26" s="78">
        <v>0</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c r="AI26" s="78">
        <v>0</v>
      </c>
      <c r="AJ26" s="78">
        <v>0</v>
      </c>
      <c r="AM26" s="383">
        <f>F26+NPV(SDN,G26:INDEX(G26:AJ26,PAL))</f>
        <v>0</v>
      </c>
      <c r="AN26" s="415">
        <f>F26+NPV(SDN,G26:INDEX(G26:AJ26,PAL))</f>
        <v>0</v>
      </c>
      <c r="AO26" s="387">
        <f t="shared" si="8"/>
        <v>0</v>
      </c>
      <c r="AP26" s="59">
        <f>IF(COUNT(F26:INDEX(F26:AJ26,PAL+1))&lt;&gt;PAL+1,"Klaida",0)</f>
        <v>0</v>
      </c>
      <c r="AQ26" s="59"/>
      <c r="AR26" s="59"/>
      <c r="AS26" s="59"/>
      <c r="AT26" s="59"/>
      <c r="AU26" s="59"/>
      <c r="AV26" s="59"/>
      <c r="AW26" s="59"/>
      <c r="AX26" s="59"/>
      <c r="AY26" s="388"/>
    </row>
    <row r="27" spans="2:51">
      <c r="B27" s="64" t="s">
        <v>303</v>
      </c>
      <c r="C27" s="4" t="str">
        <f>IF(Kalba="EN",Data2!C52,Data2!B52)</f>
        <v>Infrastruktūros būklės palaikymo išlaidos</v>
      </c>
      <c r="D27" s="65">
        <f>F27+NPV(FDN,G27:INDEX(G27:AJ27,PAL))</f>
        <v>0</v>
      </c>
      <c r="E27" s="65">
        <f t="shared" si="7"/>
        <v>0</v>
      </c>
      <c r="F27" s="78">
        <v>0</v>
      </c>
      <c r="G27" s="78">
        <v>0</v>
      </c>
      <c r="H27" s="78">
        <v>0</v>
      </c>
      <c r="I27" s="78">
        <v>0</v>
      </c>
      <c r="J27" s="78">
        <v>0</v>
      </c>
      <c r="K27" s="78">
        <v>0</v>
      </c>
      <c r="L27" s="78">
        <v>0</v>
      </c>
      <c r="M27" s="78">
        <v>0</v>
      </c>
      <c r="N27" s="78">
        <v>0</v>
      </c>
      <c r="O27" s="78">
        <v>0</v>
      </c>
      <c r="P27" s="78">
        <v>0</v>
      </c>
      <c r="Q27" s="78">
        <v>0</v>
      </c>
      <c r="R27" s="78">
        <v>0</v>
      </c>
      <c r="S27" s="78">
        <v>0</v>
      </c>
      <c r="T27" s="78">
        <v>0</v>
      </c>
      <c r="U27" s="78">
        <v>0</v>
      </c>
      <c r="V27" s="78">
        <v>0</v>
      </c>
      <c r="W27" s="78">
        <v>0</v>
      </c>
      <c r="X27" s="78">
        <v>0</v>
      </c>
      <c r="Y27" s="78">
        <v>0</v>
      </c>
      <c r="Z27" s="78">
        <v>0</v>
      </c>
      <c r="AA27" s="78">
        <v>0</v>
      </c>
      <c r="AB27" s="78">
        <v>0</v>
      </c>
      <c r="AC27" s="78">
        <v>0</v>
      </c>
      <c r="AD27" s="78">
        <v>0</v>
      </c>
      <c r="AE27" s="78">
        <v>0</v>
      </c>
      <c r="AF27" s="78">
        <v>0</v>
      </c>
      <c r="AG27" s="78">
        <v>0</v>
      </c>
      <c r="AH27" s="78">
        <v>0</v>
      </c>
      <c r="AI27" s="78">
        <v>0</v>
      </c>
      <c r="AJ27" s="78">
        <v>0</v>
      </c>
      <c r="AM27" s="383">
        <f>F27+NPV(SDN,G27:INDEX(G27:AJ27,PAL))</f>
        <v>0</v>
      </c>
      <c r="AN27" s="415">
        <f>F27+NPV(SDN,G27:INDEX(G27:AJ27,PAL))</f>
        <v>0</v>
      </c>
      <c r="AO27" s="387">
        <f t="shared" si="8"/>
        <v>0</v>
      </c>
      <c r="AP27" s="59">
        <f>IF(COUNT(F27:INDEX(F27:AJ27,PAL+1))&lt;&gt;PAL+1,"Klaida",0)</f>
        <v>0</v>
      </c>
      <c r="AQ27" s="59"/>
      <c r="AR27" s="59"/>
      <c r="AS27" s="59"/>
      <c r="AT27" s="59"/>
      <c r="AU27" s="59"/>
      <c r="AV27" s="59"/>
      <c r="AW27" s="59"/>
      <c r="AX27" s="59"/>
      <c r="AY27" s="388"/>
    </row>
    <row r="28" spans="2:51">
      <c r="B28" s="64" t="s">
        <v>304</v>
      </c>
      <c r="C28" s="4" t="str">
        <f>IF(Kalba="EN",Data2!C53,Data2!B53)</f>
        <v>Kitos išlaidos</v>
      </c>
      <c r="D28" s="65">
        <f>F28+NPV(FDN,G28:INDEX(G28:AJ28,PAL))</f>
        <v>0</v>
      </c>
      <c r="E28" s="65">
        <f t="shared" si="7"/>
        <v>0</v>
      </c>
      <c r="F28" s="78">
        <v>0</v>
      </c>
      <c r="G28" s="78">
        <v>0</v>
      </c>
      <c r="H28" s="78">
        <v>0</v>
      </c>
      <c r="I28" s="78">
        <v>0</v>
      </c>
      <c r="J28" s="78">
        <v>0</v>
      </c>
      <c r="K28" s="78">
        <v>0</v>
      </c>
      <c r="L28" s="78">
        <v>0</v>
      </c>
      <c r="M28" s="78">
        <v>0</v>
      </c>
      <c r="N28" s="78">
        <v>0</v>
      </c>
      <c r="O28" s="78">
        <v>0</v>
      </c>
      <c r="P28" s="78">
        <v>0</v>
      </c>
      <c r="Q28" s="78">
        <v>0</v>
      </c>
      <c r="R28" s="78">
        <v>0</v>
      </c>
      <c r="S28" s="78">
        <v>0</v>
      </c>
      <c r="T28" s="78">
        <v>0</v>
      </c>
      <c r="U28" s="78">
        <v>0</v>
      </c>
      <c r="V28" s="78">
        <v>0</v>
      </c>
      <c r="W28" s="78">
        <v>0</v>
      </c>
      <c r="X28" s="78">
        <v>0</v>
      </c>
      <c r="Y28" s="78">
        <v>0</v>
      </c>
      <c r="Z28" s="78">
        <v>0</v>
      </c>
      <c r="AA28" s="78">
        <v>0</v>
      </c>
      <c r="AB28" s="78">
        <v>0</v>
      </c>
      <c r="AC28" s="78">
        <v>0</v>
      </c>
      <c r="AD28" s="78">
        <v>0</v>
      </c>
      <c r="AE28" s="78">
        <v>0</v>
      </c>
      <c r="AF28" s="78">
        <v>0</v>
      </c>
      <c r="AG28" s="78">
        <v>0</v>
      </c>
      <c r="AH28" s="78">
        <v>0</v>
      </c>
      <c r="AI28" s="78">
        <v>0</v>
      </c>
      <c r="AJ28" s="78">
        <v>0</v>
      </c>
      <c r="AM28" s="383">
        <f>F28+NPV(SDN,G28:INDEX(G28:AJ28,PAL))</f>
        <v>0</v>
      </c>
      <c r="AN28" s="415">
        <f>F28+NPV(SDN,G28:INDEX(G28:AJ28,PAL))</f>
        <v>0</v>
      </c>
      <c r="AO28" s="387">
        <f t="shared" si="8"/>
        <v>0</v>
      </c>
      <c r="AP28" s="59">
        <f>IF(COUNT(F28:INDEX(F28:AJ28,PAL+1))&lt;&gt;PAL+1,"Klaida",0)</f>
        <v>0</v>
      </c>
      <c r="AQ28" s="59"/>
      <c r="AR28" s="59"/>
      <c r="AS28" s="59"/>
      <c r="AT28" s="59"/>
      <c r="AU28" s="59"/>
      <c r="AV28" s="59"/>
      <c r="AW28" s="59"/>
      <c r="AX28" s="59"/>
      <c r="AY28" s="388"/>
    </row>
    <row r="29" spans="2:51">
      <c r="B29" s="64" t="s">
        <v>305</v>
      </c>
      <c r="C29" s="4" t="str">
        <f>IF(Kalba="EN",Data2!C54,Data2!B54)</f>
        <v>Gautų paskolų (G.3.1.) palūkanos</v>
      </c>
      <c r="D29" s="65">
        <f>F29+NPV(FDN,G29:INDEX(G29:AJ29,PAL))</f>
        <v>0</v>
      </c>
      <c r="E29" s="65">
        <f t="shared" si="7"/>
        <v>0</v>
      </c>
      <c r="F29" s="78">
        <v>0</v>
      </c>
      <c r="G29" s="78">
        <v>0</v>
      </c>
      <c r="H29" s="78">
        <v>0</v>
      </c>
      <c r="I29" s="78">
        <v>0</v>
      </c>
      <c r="J29" s="78">
        <v>0</v>
      </c>
      <c r="K29" s="78">
        <v>0</v>
      </c>
      <c r="L29" s="78">
        <v>0</v>
      </c>
      <c r="M29" s="78">
        <v>0</v>
      </c>
      <c r="N29" s="78">
        <v>0</v>
      </c>
      <c r="O29" s="78">
        <v>0</v>
      </c>
      <c r="P29" s="78">
        <v>0</v>
      </c>
      <c r="Q29" s="78">
        <v>0</v>
      </c>
      <c r="R29" s="78">
        <v>0</v>
      </c>
      <c r="S29" s="78">
        <v>0</v>
      </c>
      <c r="T29" s="78">
        <v>0</v>
      </c>
      <c r="U29" s="78">
        <v>0</v>
      </c>
      <c r="V29" s="78">
        <v>0</v>
      </c>
      <c r="W29" s="78">
        <v>0</v>
      </c>
      <c r="X29" s="78">
        <v>0</v>
      </c>
      <c r="Y29" s="78">
        <v>0</v>
      </c>
      <c r="Z29" s="78">
        <v>0</v>
      </c>
      <c r="AA29" s="78">
        <v>0</v>
      </c>
      <c r="AB29" s="78">
        <v>0</v>
      </c>
      <c r="AC29" s="78">
        <v>0</v>
      </c>
      <c r="AD29" s="78">
        <v>0</v>
      </c>
      <c r="AE29" s="78">
        <v>0</v>
      </c>
      <c r="AF29" s="78">
        <v>0</v>
      </c>
      <c r="AG29" s="78">
        <v>0</v>
      </c>
      <c r="AH29" s="78">
        <v>0</v>
      </c>
      <c r="AI29" s="78">
        <v>0</v>
      </c>
      <c r="AJ29" s="78">
        <v>0</v>
      </c>
      <c r="AM29" s="383">
        <f>F29+NPV(SDN,G29:INDEX(G29:AJ29,PAL))</f>
        <v>0</v>
      </c>
      <c r="AN29" s="415">
        <f>F29+NPV(SDN,G29:INDEX(G29:AJ29,PAL))</f>
        <v>0</v>
      </c>
      <c r="AO29" s="387">
        <f t="shared" si="8"/>
        <v>0</v>
      </c>
      <c r="AP29" s="59">
        <f>IF(COUNT(F29:INDEX(F29:AJ29,PAL+1))&lt;&gt;PAL+1,"Klaida",0)</f>
        <v>0</v>
      </c>
      <c r="AQ29" s="59"/>
      <c r="AR29" s="59"/>
      <c r="AS29" s="59"/>
      <c r="AT29" s="59"/>
      <c r="AU29" s="59"/>
      <c r="AV29" s="59"/>
      <c r="AW29" s="59"/>
      <c r="AX29" s="59"/>
      <c r="AY29" s="388"/>
    </row>
    <row r="30" spans="2:51" s="61" customFormat="1" ht="25.5">
      <c r="B30" s="5" t="s">
        <v>26</v>
      </c>
      <c r="C30" s="5" t="str">
        <f>IF(Kalba="EN",Data2!C55,Data2!B55)</f>
        <v>Mokesčiai (+ neigiama įtaka; - teigiama įtaka biudžeto lėšų srautams)</v>
      </c>
      <c r="D30" s="62">
        <f>ROUND(D31-SUM(D32:D33),0)</f>
        <v>0</v>
      </c>
      <c r="E30" s="62">
        <f>ROUND(E31-SUM(E32:E33),0)</f>
        <v>0</v>
      </c>
      <c r="F30" s="62">
        <f>ROUND(F31-SUM(F32:F33),0)</f>
        <v>0</v>
      </c>
      <c r="G30" s="62">
        <f t="shared" ref="G30:AJ30" si="9">ROUND(G31-SUM(G32:G33),0)</f>
        <v>0</v>
      </c>
      <c r="H30" s="62">
        <f t="shared" si="9"/>
        <v>0</v>
      </c>
      <c r="I30" s="62">
        <f t="shared" si="9"/>
        <v>0</v>
      </c>
      <c r="J30" s="62">
        <f t="shared" si="9"/>
        <v>0</v>
      </c>
      <c r="K30" s="62">
        <f t="shared" si="9"/>
        <v>0</v>
      </c>
      <c r="L30" s="62">
        <f t="shared" si="9"/>
        <v>0</v>
      </c>
      <c r="M30" s="62">
        <f t="shared" si="9"/>
        <v>0</v>
      </c>
      <c r="N30" s="62">
        <f t="shared" si="9"/>
        <v>0</v>
      </c>
      <c r="O30" s="62">
        <f t="shared" si="9"/>
        <v>0</v>
      </c>
      <c r="P30" s="62">
        <f t="shared" si="9"/>
        <v>0</v>
      </c>
      <c r="Q30" s="62">
        <f t="shared" si="9"/>
        <v>0</v>
      </c>
      <c r="R30" s="62">
        <f t="shared" si="9"/>
        <v>0</v>
      </c>
      <c r="S30" s="62">
        <f t="shared" si="9"/>
        <v>0</v>
      </c>
      <c r="T30" s="62">
        <f t="shared" si="9"/>
        <v>0</v>
      </c>
      <c r="U30" s="62">
        <f t="shared" si="9"/>
        <v>0</v>
      </c>
      <c r="V30" s="62">
        <f t="shared" si="9"/>
        <v>0</v>
      </c>
      <c r="W30" s="62">
        <f t="shared" si="9"/>
        <v>0</v>
      </c>
      <c r="X30" s="62">
        <f t="shared" si="9"/>
        <v>0</v>
      </c>
      <c r="Y30" s="62">
        <f t="shared" si="9"/>
        <v>0</v>
      </c>
      <c r="Z30" s="62">
        <f t="shared" si="9"/>
        <v>0</v>
      </c>
      <c r="AA30" s="62">
        <f t="shared" si="9"/>
        <v>0</v>
      </c>
      <c r="AB30" s="62">
        <f t="shared" si="9"/>
        <v>0</v>
      </c>
      <c r="AC30" s="62">
        <f t="shared" si="9"/>
        <v>0</v>
      </c>
      <c r="AD30" s="62">
        <f t="shared" si="9"/>
        <v>0</v>
      </c>
      <c r="AE30" s="62">
        <f t="shared" si="9"/>
        <v>0</v>
      </c>
      <c r="AF30" s="62">
        <f t="shared" si="9"/>
        <v>0</v>
      </c>
      <c r="AG30" s="62">
        <f t="shared" si="9"/>
        <v>0</v>
      </c>
      <c r="AH30" s="62">
        <f t="shared" si="9"/>
        <v>0</v>
      </c>
      <c r="AI30" s="62">
        <f t="shared" si="9"/>
        <v>0</v>
      </c>
      <c r="AJ30" s="62">
        <f t="shared" si="9"/>
        <v>0</v>
      </c>
      <c r="AM30" s="382">
        <f>ROUND(AM31-SUM(AM32:AM33),0)</f>
        <v>0</v>
      </c>
      <c r="AN30" s="382">
        <f>ROUND(AN31-SUM(AN32:AN33),0)</f>
        <v>0</v>
      </c>
      <c r="AO30" s="389"/>
      <c r="AP30" s="63"/>
      <c r="AQ30" s="63"/>
      <c r="AR30" s="63"/>
      <c r="AS30" s="63"/>
      <c r="AT30" s="63"/>
      <c r="AU30" s="63"/>
      <c r="AV30" s="63"/>
      <c r="AW30" s="63"/>
      <c r="AX30" s="63"/>
      <c r="AY30" s="390"/>
    </row>
    <row r="31" spans="2:51">
      <c r="B31" s="64" t="s">
        <v>307</v>
      </c>
      <c r="C31" s="4" t="str">
        <f>IF(Kalba="EN",Data2!C56,Data2!B56)</f>
        <v>Bendra importo/pirkimo PVM suma</v>
      </c>
      <c r="D31" s="65">
        <f>F31+NPV(FDN,G31:INDEX(G31:AJ31,PAL))</f>
        <v>0</v>
      </c>
      <c r="E31" s="65">
        <f>SUMIF($F$5:$AJ$5,"&lt;="&amp;PAL,$F31:$AJ31)</f>
        <v>0</v>
      </c>
      <c r="F31" s="65">
        <f t="shared" ref="F31:AJ31" si="10">IF(pvm_susigrazinimas="Taip",0,SUMPRODUCT(F8:F15,Pirkimo_PVM)+SUMPRODUCT(F23:F28,Pirkimo_PVM_II))</f>
        <v>0</v>
      </c>
      <c r="G31" s="65">
        <f t="shared" si="10"/>
        <v>0</v>
      </c>
      <c r="H31" s="65">
        <f t="shared" si="10"/>
        <v>0</v>
      </c>
      <c r="I31" s="65">
        <f t="shared" si="10"/>
        <v>0</v>
      </c>
      <c r="J31" s="65">
        <f t="shared" si="10"/>
        <v>0</v>
      </c>
      <c r="K31" s="65">
        <f t="shared" si="10"/>
        <v>0</v>
      </c>
      <c r="L31" s="65">
        <f t="shared" si="10"/>
        <v>0</v>
      </c>
      <c r="M31" s="65">
        <f t="shared" si="10"/>
        <v>0</v>
      </c>
      <c r="N31" s="65">
        <f t="shared" si="10"/>
        <v>0</v>
      </c>
      <c r="O31" s="65">
        <f t="shared" si="10"/>
        <v>0</v>
      </c>
      <c r="P31" s="65">
        <f t="shared" si="10"/>
        <v>0</v>
      </c>
      <c r="Q31" s="65">
        <f t="shared" si="10"/>
        <v>0</v>
      </c>
      <c r="R31" s="65">
        <f t="shared" si="10"/>
        <v>0</v>
      </c>
      <c r="S31" s="65">
        <f t="shared" si="10"/>
        <v>0</v>
      </c>
      <c r="T31" s="65">
        <f t="shared" si="10"/>
        <v>0</v>
      </c>
      <c r="U31" s="65">
        <f t="shared" si="10"/>
        <v>0</v>
      </c>
      <c r="V31" s="65">
        <f t="shared" si="10"/>
        <v>0</v>
      </c>
      <c r="W31" s="65">
        <f t="shared" si="10"/>
        <v>0</v>
      </c>
      <c r="X31" s="65">
        <f t="shared" si="10"/>
        <v>0</v>
      </c>
      <c r="Y31" s="65">
        <f t="shared" si="10"/>
        <v>0</v>
      </c>
      <c r="Z31" s="65">
        <f t="shared" si="10"/>
        <v>0</v>
      </c>
      <c r="AA31" s="65">
        <f t="shared" si="10"/>
        <v>0</v>
      </c>
      <c r="AB31" s="65">
        <f t="shared" si="10"/>
        <v>0</v>
      </c>
      <c r="AC31" s="65">
        <f t="shared" si="10"/>
        <v>0</v>
      </c>
      <c r="AD31" s="65">
        <f t="shared" si="10"/>
        <v>0</v>
      </c>
      <c r="AE31" s="65">
        <f t="shared" si="10"/>
        <v>0</v>
      </c>
      <c r="AF31" s="65">
        <f t="shared" si="10"/>
        <v>0</v>
      </c>
      <c r="AG31" s="65">
        <f t="shared" si="10"/>
        <v>0</v>
      </c>
      <c r="AH31" s="65">
        <f t="shared" si="10"/>
        <v>0</v>
      </c>
      <c r="AI31" s="65">
        <f t="shared" si="10"/>
        <v>0</v>
      </c>
      <c r="AJ31" s="65">
        <f t="shared" si="10"/>
        <v>0</v>
      </c>
      <c r="AM31" s="383">
        <f>F31+NPV(SDN,G31:INDEX(G31:AJ31,PAL))</f>
        <v>0</v>
      </c>
      <c r="AN31" s="415">
        <f>F31+NPV(SDN,G31:INDEX(G31:AJ31,PAL))</f>
        <v>0</v>
      </c>
      <c r="AO31" s="387"/>
      <c r="AP31" s="59"/>
      <c r="AQ31" s="59"/>
      <c r="AR31" s="59"/>
      <c r="AS31" s="59"/>
      <c r="AT31" s="59"/>
      <c r="AU31" s="59"/>
      <c r="AV31" s="59"/>
      <c r="AW31" s="59"/>
      <c r="AX31" s="59"/>
      <c r="AY31" s="388"/>
    </row>
    <row r="32" spans="2:51">
      <c r="B32" s="64" t="s">
        <v>309</v>
      </c>
      <c r="C32" s="4" t="str">
        <f>IF(Kalba="EN",Data2!C57,Data2!B57)</f>
        <v>Bendra pardavimo PVM suma</v>
      </c>
      <c r="D32" s="65">
        <f>F32+NPV(FDN,G32:INDEX(G32:AJ32,PAL))</f>
        <v>0</v>
      </c>
      <c r="E32" s="65">
        <f>SUMIF($F$5:$AJ$5,"&lt;="&amp;PAL,$F32:$AJ32)</f>
        <v>0</v>
      </c>
      <c r="F32" s="65">
        <f t="shared" ref="F32:AJ32" si="11">IF(pvm_susigrazinimas="Taip",0,SUMPRODUCT(F18:F19,Pardavimo_PVM))</f>
        <v>0</v>
      </c>
      <c r="G32" s="65">
        <f t="shared" si="11"/>
        <v>0</v>
      </c>
      <c r="H32" s="65">
        <f t="shared" si="11"/>
        <v>0</v>
      </c>
      <c r="I32" s="65">
        <f t="shared" si="11"/>
        <v>0</v>
      </c>
      <c r="J32" s="65">
        <f t="shared" si="11"/>
        <v>0</v>
      </c>
      <c r="K32" s="65">
        <f t="shared" si="11"/>
        <v>0</v>
      </c>
      <c r="L32" s="65">
        <f t="shared" si="11"/>
        <v>0</v>
      </c>
      <c r="M32" s="65">
        <f t="shared" si="11"/>
        <v>0</v>
      </c>
      <c r="N32" s="65">
        <f t="shared" si="11"/>
        <v>0</v>
      </c>
      <c r="O32" s="65">
        <f t="shared" si="11"/>
        <v>0</v>
      </c>
      <c r="P32" s="65">
        <f t="shared" si="11"/>
        <v>0</v>
      </c>
      <c r="Q32" s="65">
        <f t="shared" si="11"/>
        <v>0</v>
      </c>
      <c r="R32" s="65">
        <f t="shared" si="11"/>
        <v>0</v>
      </c>
      <c r="S32" s="65">
        <f t="shared" si="11"/>
        <v>0</v>
      </c>
      <c r="T32" s="65">
        <f t="shared" si="11"/>
        <v>0</v>
      </c>
      <c r="U32" s="65">
        <f t="shared" si="11"/>
        <v>0</v>
      </c>
      <c r="V32" s="65">
        <f t="shared" si="11"/>
        <v>0</v>
      </c>
      <c r="W32" s="65">
        <f t="shared" si="11"/>
        <v>0</v>
      </c>
      <c r="X32" s="65">
        <f t="shared" si="11"/>
        <v>0</v>
      </c>
      <c r="Y32" s="65">
        <f t="shared" si="11"/>
        <v>0</v>
      </c>
      <c r="Z32" s="65">
        <f t="shared" si="11"/>
        <v>0</v>
      </c>
      <c r="AA32" s="65">
        <f t="shared" si="11"/>
        <v>0</v>
      </c>
      <c r="AB32" s="65">
        <f t="shared" si="11"/>
        <v>0</v>
      </c>
      <c r="AC32" s="65">
        <f t="shared" si="11"/>
        <v>0</v>
      </c>
      <c r="AD32" s="65">
        <f t="shared" si="11"/>
        <v>0</v>
      </c>
      <c r="AE32" s="65">
        <f t="shared" si="11"/>
        <v>0</v>
      </c>
      <c r="AF32" s="65">
        <f t="shared" si="11"/>
        <v>0</v>
      </c>
      <c r="AG32" s="65">
        <f t="shared" si="11"/>
        <v>0</v>
      </c>
      <c r="AH32" s="65">
        <f t="shared" si="11"/>
        <v>0</v>
      </c>
      <c r="AI32" s="65">
        <f t="shared" si="11"/>
        <v>0</v>
      </c>
      <c r="AJ32" s="65">
        <f t="shared" si="11"/>
        <v>0</v>
      </c>
      <c r="AM32" s="383">
        <f>F32+NPV(SDN,G32:INDEX(G32:AJ32,PAL))</f>
        <v>0</v>
      </c>
      <c r="AN32" s="415">
        <f>F32+NPV(SDN,G32:INDEX(G32:AJ32,PAL))</f>
        <v>0</v>
      </c>
      <c r="AO32" s="387"/>
      <c r="AP32" s="59"/>
      <c r="AQ32" s="59"/>
      <c r="AR32" s="59"/>
      <c r="AS32" s="59"/>
      <c r="AT32" s="59"/>
      <c r="AU32" s="59"/>
      <c r="AV32" s="59"/>
      <c r="AW32" s="59"/>
      <c r="AX32" s="59"/>
      <c r="AY32" s="388"/>
    </row>
    <row r="33" spans="2:51">
      <c r="B33" s="64" t="s">
        <v>311</v>
      </c>
      <c r="C33" s="4" t="str">
        <f>IF(Kalba="EN",Data2!C58,Data2!B58)</f>
        <v>Bendra kitų mokėtinų netiesioginių mokesčių suma</v>
      </c>
      <c r="D33" s="65">
        <f>F33+NPV(FDN,G33:INDEX(G33:AJ33,PAL))</f>
        <v>0</v>
      </c>
      <c r="E33" s="65">
        <f>SUMIF($F$5:$AJ$5,"&lt;="&amp;PAL,$F33:$AJ33)</f>
        <v>0</v>
      </c>
      <c r="F33" s="78">
        <v>0</v>
      </c>
      <c r="G33" s="78">
        <v>0</v>
      </c>
      <c r="H33" s="78">
        <v>0</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c r="AA33" s="78">
        <v>0</v>
      </c>
      <c r="AB33" s="78">
        <v>0</v>
      </c>
      <c r="AC33" s="78">
        <v>0</v>
      </c>
      <c r="AD33" s="78">
        <v>0</v>
      </c>
      <c r="AE33" s="78">
        <v>0</v>
      </c>
      <c r="AF33" s="78">
        <v>0</v>
      </c>
      <c r="AG33" s="78">
        <v>0</v>
      </c>
      <c r="AH33" s="78">
        <v>0</v>
      </c>
      <c r="AI33" s="78">
        <v>0</v>
      </c>
      <c r="AJ33" s="78">
        <v>0</v>
      </c>
      <c r="AM33" s="383">
        <f>F33+NPV(SDN,G33:INDEX(G33:AJ33,PAL))</f>
        <v>0</v>
      </c>
      <c r="AN33" s="415">
        <f>F33+NPV(SDN,G33:INDEX(G33:AJ33,PAL))</f>
        <v>0</v>
      </c>
      <c r="AO33" s="387">
        <f>IF(COUNTIF(AP33:AY33,"Klaida")&gt;0,1,0)</f>
        <v>0</v>
      </c>
      <c r="AP33" s="59">
        <f>IF(COUNT(F33:INDEX(F33:AJ33,PAL+1))&lt;&gt;PAL+1,"Klaida",0)</f>
        <v>0</v>
      </c>
      <c r="AQ33" s="59"/>
      <c r="AR33" s="59"/>
      <c r="AS33" s="59"/>
      <c r="AT33" s="59"/>
      <c r="AU33" s="59"/>
      <c r="AV33" s="59"/>
      <c r="AW33" s="59"/>
      <c r="AX33" s="59"/>
      <c r="AY33" s="388"/>
    </row>
    <row r="34" spans="2:51" s="61" customFormat="1">
      <c r="B34" s="5" t="s">
        <v>28</v>
      </c>
      <c r="C34" s="5" t="str">
        <f>IF(Kalba="EN",Data2!C59,Data2!B59)</f>
        <v>Grynosios pajamos</v>
      </c>
      <c r="D34" s="62">
        <f>ROUND(SUM(D17)-SUM(D15,D22),0)</f>
        <v>0</v>
      </c>
      <c r="E34" s="62">
        <f t="shared" ref="E34:AJ34" si="12">ROUND(SUM(E17)-SUM(E15,E22),0)</f>
        <v>0</v>
      </c>
      <c r="F34" s="62">
        <f t="shared" si="12"/>
        <v>0</v>
      </c>
      <c r="G34" s="62">
        <f t="shared" si="12"/>
        <v>0</v>
      </c>
      <c r="H34" s="62">
        <f t="shared" si="12"/>
        <v>0</v>
      </c>
      <c r="I34" s="62">
        <f t="shared" si="12"/>
        <v>0</v>
      </c>
      <c r="J34" s="62">
        <f t="shared" si="12"/>
        <v>0</v>
      </c>
      <c r="K34" s="62">
        <f t="shared" si="12"/>
        <v>0</v>
      </c>
      <c r="L34" s="62">
        <f t="shared" si="12"/>
        <v>0</v>
      </c>
      <c r="M34" s="62">
        <f t="shared" si="12"/>
        <v>0</v>
      </c>
      <c r="N34" s="62">
        <f t="shared" si="12"/>
        <v>0</v>
      </c>
      <c r="O34" s="62">
        <f t="shared" si="12"/>
        <v>0</v>
      </c>
      <c r="P34" s="62">
        <f t="shared" si="12"/>
        <v>0</v>
      </c>
      <c r="Q34" s="62">
        <f t="shared" si="12"/>
        <v>0</v>
      </c>
      <c r="R34" s="62">
        <f t="shared" si="12"/>
        <v>0</v>
      </c>
      <c r="S34" s="62">
        <f t="shared" si="12"/>
        <v>0</v>
      </c>
      <c r="T34" s="62">
        <f t="shared" si="12"/>
        <v>0</v>
      </c>
      <c r="U34" s="62">
        <f t="shared" si="12"/>
        <v>0</v>
      </c>
      <c r="V34" s="62">
        <f t="shared" si="12"/>
        <v>0</v>
      </c>
      <c r="W34" s="62">
        <f t="shared" si="12"/>
        <v>0</v>
      </c>
      <c r="X34" s="62">
        <f t="shared" si="12"/>
        <v>0</v>
      </c>
      <c r="Y34" s="62">
        <f t="shared" si="12"/>
        <v>0</v>
      </c>
      <c r="Z34" s="62">
        <f t="shared" si="12"/>
        <v>0</v>
      </c>
      <c r="AA34" s="62">
        <f t="shared" si="12"/>
        <v>0</v>
      </c>
      <c r="AB34" s="62">
        <f t="shared" si="12"/>
        <v>0</v>
      </c>
      <c r="AC34" s="62">
        <f t="shared" si="12"/>
        <v>0</v>
      </c>
      <c r="AD34" s="62">
        <f t="shared" si="12"/>
        <v>0</v>
      </c>
      <c r="AE34" s="62">
        <f t="shared" si="12"/>
        <v>0</v>
      </c>
      <c r="AF34" s="62">
        <f t="shared" si="12"/>
        <v>0</v>
      </c>
      <c r="AG34" s="62">
        <f t="shared" si="12"/>
        <v>0</v>
      </c>
      <c r="AH34" s="62">
        <f t="shared" si="12"/>
        <v>0</v>
      </c>
      <c r="AI34" s="62">
        <f t="shared" si="12"/>
        <v>0</v>
      </c>
      <c r="AJ34" s="62">
        <f t="shared" si="12"/>
        <v>0</v>
      </c>
      <c r="AM34" s="382">
        <f>ROUND(SUM(AO17)-SUM(AO7,AO21),0)</f>
        <v>0</v>
      </c>
      <c r="AN34" s="382">
        <f>ROUND(SUM(AP17)-SUM(AP7,AP21),0)</f>
        <v>0</v>
      </c>
      <c r="AO34" s="389"/>
      <c r="AP34" s="63"/>
      <c r="AQ34" s="63"/>
      <c r="AR34" s="63"/>
      <c r="AS34" s="63"/>
      <c r="AT34" s="63"/>
      <c r="AU34" s="63"/>
      <c r="AV34" s="63"/>
      <c r="AW34" s="63"/>
      <c r="AX34" s="63"/>
      <c r="AY34" s="390"/>
    </row>
    <row r="35" spans="2:51" s="61" customFormat="1">
      <c r="B35" s="66" t="s">
        <v>313</v>
      </c>
      <c r="C35" s="5" t="str">
        <f>IF(Kalba="EN",Data2!C60,Data2!B60)</f>
        <v>Finansavimas, iš viso</v>
      </c>
      <c r="D35" s="62">
        <f>SUM(D36,D41,D44)</f>
        <v>0</v>
      </c>
      <c r="E35" s="62">
        <f t="shared" ref="E35:AJ35" si="13">SUM(E36,E41,E44)</f>
        <v>0</v>
      </c>
      <c r="F35" s="62">
        <f t="shared" si="13"/>
        <v>0</v>
      </c>
      <c r="G35" s="62">
        <f t="shared" si="13"/>
        <v>0</v>
      </c>
      <c r="H35" s="62">
        <f t="shared" si="13"/>
        <v>0</v>
      </c>
      <c r="I35" s="62">
        <f t="shared" si="13"/>
        <v>0</v>
      </c>
      <c r="J35" s="62">
        <f t="shared" si="13"/>
        <v>0</v>
      </c>
      <c r="K35" s="62">
        <f t="shared" si="13"/>
        <v>0</v>
      </c>
      <c r="L35" s="62">
        <f t="shared" si="13"/>
        <v>0</v>
      </c>
      <c r="M35" s="62">
        <f t="shared" si="13"/>
        <v>0</v>
      </c>
      <c r="N35" s="62">
        <f t="shared" si="13"/>
        <v>0</v>
      </c>
      <c r="O35" s="62">
        <f t="shared" si="13"/>
        <v>0</v>
      </c>
      <c r="P35" s="62">
        <f t="shared" si="13"/>
        <v>0</v>
      </c>
      <c r="Q35" s="62">
        <f t="shared" si="13"/>
        <v>0</v>
      </c>
      <c r="R35" s="62">
        <f t="shared" si="13"/>
        <v>0</v>
      </c>
      <c r="S35" s="62">
        <f t="shared" si="13"/>
        <v>0</v>
      </c>
      <c r="T35" s="62">
        <f t="shared" si="13"/>
        <v>0</v>
      </c>
      <c r="U35" s="62">
        <f t="shared" si="13"/>
        <v>0</v>
      </c>
      <c r="V35" s="62">
        <f t="shared" si="13"/>
        <v>0</v>
      </c>
      <c r="W35" s="62">
        <f t="shared" si="13"/>
        <v>0</v>
      </c>
      <c r="X35" s="62">
        <f t="shared" si="13"/>
        <v>0</v>
      </c>
      <c r="Y35" s="62">
        <f t="shared" si="13"/>
        <v>0</v>
      </c>
      <c r="Z35" s="62">
        <f t="shared" si="13"/>
        <v>0</v>
      </c>
      <c r="AA35" s="62">
        <f t="shared" si="13"/>
        <v>0</v>
      </c>
      <c r="AB35" s="62">
        <f t="shared" si="13"/>
        <v>0</v>
      </c>
      <c r="AC35" s="62">
        <f t="shared" si="13"/>
        <v>0</v>
      </c>
      <c r="AD35" s="62">
        <f t="shared" si="13"/>
        <v>0</v>
      </c>
      <c r="AE35" s="62">
        <f t="shared" si="13"/>
        <v>0</v>
      </c>
      <c r="AF35" s="62">
        <f t="shared" si="13"/>
        <v>0</v>
      </c>
      <c r="AG35" s="62">
        <f t="shared" si="13"/>
        <v>0</v>
      </c>
      <c r="AH35" s="62">
        <f t="shared" si="13"/>
        <v>0</v>
      </c>
      <c r="AI35" s="62">
        <f t="shared" si="13"/>
        <v>0</v>
      </c>
      <c r="AJ35" s="62">
        <f t="shared" si="13"/>
        <v>0</v>
      </c>
      <c r="AM35" s="382">
        <f>SUM(AO36,AO41,AO44)</f>
        <v>0</v>
      </c>
      <c r="AN35" s="382">
        <f>SUM(AP36,AP41,AP44)</f>
        <v>0</v>
      </c>
      <c r="AO35" s="389"/>
      <c r="AP35" s="63"/>
      <c r="AQ35" s="63"/>
      <c r="AR35" s="63"/>
      <c r="AS35" s="63"/>
      <c r="AT35" s="63"/>
      <c r="AU35" s="63"/>
      <c r="AV35" s="63"/>
      <c r="AW35" s="63"/>
      <c r="AX35" s="63"/>
      <c r="AY35" s="390"/>
    </row>
    <row r="36" spans="2:51" s="61" customFormat="1">
      <c r="B36" s="66" t="s">
        <v>32</v>
      </c>
      <c r="C36" s="5" t="str">
        <f>IF(Kalba="EN",Data2!C61,Data2!B61)</f>
        <v>Prašomas finansavimas</v>
      </c>
      <c r="D36" s="62">
        <f>ROUND(SUM(D37:D40),0)</f>
        <v>0</v>
      </c>
      <c r="E36" s="62">
        <f>ROUND(SUM(E37:E40),0)</f>
        <v>0</v>
      </c>
      <c r="F36" s="62">
        <f t="shared" ref="F36:AJ36" si="14">ROUND(SUM(F37:F40),0)</f>
        <v>0</v>
      </c>
      <c r="G36" s="62">
        <f t="shared" si="14"/>
        <v>0</v>
      </c>
      <c r="H36" s="62">
        <f t="shared" si="14"/>
        <v>0</v>
      </c>
      <c r="I36" s="62">
        <f t="shared" si="14"/>
        <v>0</v>
      </c>
      <c r="J36" s="62">
        <f t="shared" si="14"/>
        <v>0</v>
      </c>
      <c r="K36" s="62">
        <f t="shared" si="14"/>
        <v>0</v>
      </c>
      <c r="L36" s="62">
        <f t="shared" si="14"/>
        <v>0</v>
      </c>
      <c r="M36" s="62">
        <f t="shared" si="14"/>
        <v>0</v>
      </c>
      <c r="N36" s="62">
        <f t="shared" si="14"/>
        <v>0</v>
      </c>
      <c r="O36" s="62">
        <f t="shared" si="14"/>
        <v>0</v>
      </c>
      <c r="P36" s="62">
        <f t="shared" si="14"/>
        <v>0</v>
      </c>
      <c r="Q36" s="62">
        <f t="shared" si="14"/>
        <v>0</v>
      </c>
      <c r="R36" s="62">
        <f t="shared" si="14"/>
        <v>0</v>
      </c>
      <c r="S36" s="62">
        <f t="shared" si="14"/>
        <v>0</v>
      </c>
      <c r="T36" s="62">
        <f t="shared" si="14"/>
        <v>0</v>
      </c>
      <c r="U36" s="62">
        <f t="shared" si="14"/>
        <v>0</v>
      </c>
      <c r="V36" s="62">
        <f t="shared" si="14"/>
        <v>0</v>
      </c>
      <c r="W36" s="62">
        <f t="shared" si="14"/>
        <v>0</v>
      </c>
      <c r="X36" s="62">
        <f t="shared" si="14"/>
        <v>0</v>
      </c>
      <c r="Y36" s="62">
        <f t="shared" si="14"/>
        <v>0</v>
      </c>
      <c r="Z36" s="62">
        <f t="shared" si="14"/>
        <v>0</v>
      </c>
      <c r="AA36" s="62">
        <f t="shared" si="14"/>
        <v>0</v>
      </c>
      <c r="AB36" s="62">
        <f t="shared" si="14"/>
        <v>0</v>
      </c>
      <c r="AC36" s="62">
        <f t="shared" si="14"/>
        <v>0</v>
      </c>
      <c r="AD36" s="62">
        <f t="shared" si="14"/>
        <v>0</v>
      </c>
      <c r="AE36" s="62">
        <f t="shared" si="14"/>
        <v>0</v>
      </c>
      <c r="AF36" s="62">
        <f t="shared" si="14"/>
        <v>0</v>
      </c>
      <c r="AG36" s="62">
        <f t="shared" si="14"/>
        <v>0</v>
      </c>
      <c r="AH36" s="62">
        <f t="shared" si="14"/>
        <v>0</v>
      </c>
      <c r="AI36" s="62">
        <f t="shared" si="14"/>
        <v>0</v>
      </c>
      <c r="AJ36" s="62">
        <f t="shared" si="14"/>
        <v>0</v>
      </c>
      <c r="AM36" s="382">
        <f>ROUND(SUM(AM37:AM40),0)</f>
        <v>0</v>
      </c>
      <c r="AN36" s="382">
        <f>ROUND(SUM(AN37:AN40),0)</f>
        <v>0</v>
      </c>
      <c r="AO36" s="389"/>
      <c r="AP36" s="63"/>
      <c r="AQ36" s="63"/>
      <c r="AR36" s="63"/>
      <c r="AS36" s="63"/>
      <c r="AT36" s="63"/>
      <c r="AU36" s="63"/>
      <c r="AV36" s="63"/>
      <c r="AW36" s="63"/>
      <c r="AX36" s="63"/>
      <c r="AY36" s="390"/>
    </row>
    <row r="37" spans="2:51">
      <c r="B37" s="64" t="s">
        <v>34</v>
      </c>
      <c r="C37" s="4" t="str">
        <f>IF(Kalba="EN",Data2!C62,Data2!B62)</f>
        <v>ES struktūrinės paramos lėšos</v>
      </c>
      <c r="D37" s="65">
        <f>F37+NPV(FDN,G37:INDEX(G37:AJ37,PAL))</f>
        <v>0</v>
      </c>
      <c r="E37" s="65">
        <f>SUMIF($F$5:$AJ$5,"&lt;="&amp;PAL,$F37:$AJ37)</f>
        <v>0</v>
      </c>
      <c r="F37" s="78">
        <v>0</v>
      </c>
      <c r="G37" s="78">
        <v>0</v>
      </c>
      <c r="H37" s="78">
        <v>0</v>
      </c>
      <c r="I37" s="78">
        <v>0</v>
      </c>
      <c r="J37" s="78">
        <v>0</v>
      </c>
      <c r="K37" s="78">
        <v>0</v>
      </c>
      <c r="L37" s="78">
        <v>0</v>
      </c>
      <c r="M37" s="78">
        <v>0</v>
      </c>
      <c r="N37" s="78">
        <v>0</v>
      </c>
      <c r="O37" s="78">
        <v>0</v>
      </c>
      <c r="P37" s="78">
        <v>0</v>
      </c>
      <c r="Q37" s="78">
        <v>0</v>
      </c>
      <c r="R37" s="78">
        <v>0</v>
      </c>
      <c r="S37" s="78">
        <v>0</v>
      </c>
      <c r="T37" s="78">
        <v>0</v>
      </c>
      <c r="U37" s="78">
        <v>0</v>
      </c>
      <c r="V37" s="78">
        <v>0</v>
      </c>
      <c r="W37" s="78">
        <v>0</v>
      </c>
      <c r="X37" s="78">
        <v>0</v>
      </c>
      <c r="Y37" s="78">
        <v>0</v>
      </c>
      <c r="Z37" s="78">
        <v>0</v>
      </c>
      <c r="AA37" s="78">
        <v>0</v>
      </c>
      <c r="AB37" s="78">
        <v>0</v>
      </c>
      <c r="AC37" s="78">
        <v>0</v>
      </c>
      <c r="AD37" s="78">
        <v>0</v>
      </c>
      <c r="AE37" s="78">
        <v>0</v>
      </c>
      <c r="AF37" s="78">
        <v>0</v>
      </c>
      <c r="AG37" s="78">
        <v>0</v>
      </c>
      <c r="AH37" s="78">
        <v>0</v>
      </c>
      <c r="AI37" s="78">
        <v>0</v>
      </c>
      <c r="AJ37" s="78">
        <v>0</v>
      </c>
      <c r="AM37" s="383">
        <f>F37+NPV(SDN,G37:INDEX(G37:AJ37,PAL))</f>
        <v>0</v>
      </c>
      <c r="AN37" s="415">
        <f>F37+NPV(SDN,G37:INDEX(G37:AJ37,PAL))</f>
        <v>0</v>
      </c>
      <c r="AO37" s="387">
        <f>IF(COUNTIF(AP37:AY37,"Klaida")&gt;0,1,0)</f>
        <v>0</v>
      </c>
      <c r="AP37" s="59">
        <f>IF(COUNT(F37:INDEX(F37:AJ37,PAL+1))&lt;&gt;PAL+1,"Klaida",0)</f>
        <v>0</v>
      </c>
      <c r="AQ37" s="59"/>
      <c r="AR37" s="59"/>
      <c r="AS37" s="59"/>
      <c r="AT37" s="59"/>
      <c r="AU37" s="59"/>
      <c r="AV37" s="59"/>
      <c r="AW37" s="59"/>
      <c r="AX37" s="59"/>
      <c r="AY37" s="388"/>
    </row>
    <row r="38" spans="2:51">
      <c r="B38" s="64" t="s">
        <v>36</v>
      </c>
      <c r="C38" s="4" t="str">
        <f>IF(Kalba="EN",Data2!C63,Data2!B63)</f>
        <v>LR bendrojo finansavimo lėšos</v>
      </c>
      <c r="D38" s="65">
        <f>F38+NPV(FDN,G38:INDEX(G38:AJ38,PAL))</f>
        <v>0</v>
      </c>
      <c r="E38" s="65">
        <f>SUMIF($F$5:$AJ$5,"&lt;="&amp;PAL,$F38:$AJ38)</f>
        <v>0</v>
      </c>
      <c r="F38" s="78">
        <v>0</v>
      </c>
      <c r="G38" s="78">
        <v>0</v>
      </c>
      <c r="H38" s="78">
        <v>0</v>
      </c>
      <c r="I38" s="78">
        <v>0</v>
      </c>
      <c r="J38" s="78">
        <v>0</v>
      </c>
      <c r="K38" s="78">
        <v>0</v>
      </c>
      <c r="L38" s="78">
        <v>0</v>
      </c>
      <c r="M38" s="78">
        <v>0</v>
      </c>
      <c r="N38" s="78">
        <v>0</v>
      </c>
      <c r="O38" s="78">
        <v>0</v>
      </c>
      <c r="P38" s="78">
        <v>0</v>
      </c>
      <c r="Q38" s="78">
        <v>0</v>
      </c>
      <c r="R38" s="78">
        <v>0</v>
      </c>
      <c r="S38" s="78">
        <v>0</v>
      </c>
      <c r="T38" s="78">
        <v>0</v>
      </c>
      <c r="U38" s="78">
        <v>0</v>
      </c>
      <c r="V38" s="78">
        <v>0</v>
      </c>
      <c r="W38" s="78">
        <v>0</v>
      </c>
      <c r="X38" s="78">
        <v>0</v>
      </c>
      <c r="Y38" s="78">
        <v>0</v>
      </c>
      <c r="Z38" s="78">
        <v>0</v>
      </c>
      <c r="AA38" s="78">
        <v>0</v>
      </c>
      <c r="AB38" s="78">
        <v>0</v>
      </c>
      <c r="AC38" s="78">
        <v>0</v>
      </c>
      <c r="AD38" s="78">
        <v>0</v>
      </c>
      <c r="AE38" s="78">
        <v>0</v>
      </c>
      <c r="AF38" s="78">
        <v>0</v>
      </c>
      <c r="AG38" s="78">
        <v>0</v>
      </c>
      <c r="AH38" s="78">
        <v>0</v>
      </c>
      <c r="AI38" s="78">
        <v>0</v>
      </c>
      <c r="AJ38" s="78">
        <v>0</v>
      </c>
      <c r="AM38" s="383">
        <f>F38+NPV(SDN,G38:INDEX(G38:AJ38,PAL))</f>
        <v>0</v>
      </c>
      <c r="AN38" s="415">
        <f>F38+NPV(SDN,G38:INDEX(G38:AJ38,PAL))</f>
        <v>0</v>
      </c>
      <c r="AO38" s="387">
        <f>IF(COUNTIF(AP38:AY38,"Klaida")&gt;0,1,0)</f>
        <v>0</v>
      </c>
      <c r="AP38" s="59">
        <f>IF(COUNT(F38:INDEX(F38:AJ38,PAL+1))&lt;&gt;PAL+1,"Klaida",0)</f>
        <v>0</v>
      </c>
      <c r="AQ38" s="59"/>
      <c r="AR38" s="59"/>
      <c r="AS38" s="59"/>
      <c r="AT38" s="59"/>
      <c r="AU38" s="59"/>
      <c r="AV38" s="59"/>
      <c r="AW38" s="59"/>
      <c r="AX38" s="59"/>
      <c r="AY38" s="388"/>
    </row>
    <row r="39" spans="2:51">
      <c r="B39" s="64" t="s">
        <v>38</v>
      </c>
      <c r="C39" s="4" t="str">
        <f>IF(Kalba="EN",Data2!C64,Data2!B64)</f>
        <v>Kito tarptautinio finansavimo lėšos</v>
      </c>
      <c r="D39" s="65">
        <f>F39+NPV(FDN,G39:INDEX(G39:AJ39,PAL))</f>
        <v>0</v>
      </c>
      <c r="E39" s="65">
        <f>SUMIF($F$5:$AJ$5,"&lt;="&amp;PAL,$F39:$AJ39)</f>
        <v>0</v>
      </c>
      <c r="F39" s="78">
        <v>0</v>
      </c>
      <c r="G39" s="78">
        <v>0</v>
      </c>
      <c r="H39" s="78">
        <v>0</v>
      </c>
      <c r="I39" s="78">
        <v>0</v>
      </c>
      <c r="J39" s="78">
        <v>0</v>
      </c>
      <c r="K39" s="78">
        <v>0</v>
      </c>
      <c r="L39" s="78">
        <v>0</v>
      </c>
      <c r="M39" s="78">
        <v>0</v>
      </c>
      <c r="N39" s="78">
        <v>0</v>
      </c>
      <c r="O39" s="78">
        <v>0</v>
      </c>
      <c r="P39" s="78">
        <v>0</v>
      </c>
      <c r="Q39" s="78">
        <v>0</v>
      </c>
      <c r="R39" s="78">
        <v>0</v>
      </c>
      <c r="S39" s="78">
        <v>0</v>
      </c>
      <c r="T39" s="78">
        <v>0</v>
      </c>
      <c r="U39" s="78">
        <v>0</v>
      </c>
      <c r="V39" s="78">
        <v>0</v>
      </c>
      <c r="W39" s="78">
        <v>0</v>
      </c>
      <c r="X39" s="78">
        <v>0</v>
      </c>
      <c r="Y39" s="78">
        <v>0</v>
      </c>
      <c r="Z39" s="78">
        <v>0</v>
      </c>
      <c r="AA39" s="78">
        <v>0</v>
      </c>
      <c r="AB39" s="78">
        <v>0</v>
      </c>
      <c r="AC39" s="78">
        <v>0</v>
      </c>
      <c r="AD39" s="78">
        <v>0</v>
      </c>
      <c r="AE39" s="78">
        <v>0</v>
      </c>
      <c r="AF39" s="78">
        <v>0</v>
      </c>
      <c r="AG39" s="78">
        <v>0</v>
      </c>
      <c r="AH39" s="78">
        <v>0</v>
      </c>
      <c r="AI39" s="78">
        <v>0</v>
      </c>
      <c r="AJ39" s="78">
        <v>0</v>
      </c>
      <c r="AM39" s="383">
        <f>F39+NPV(SDN,G39:INDEX(G39:AJ39,PAL))</f>
        <v>0</v>
      </c>
      <c r="AN39" s="415">
        <f>F39+NPV(SDN,G39:INDEX(G39:AJ39,PAL))</f>
        <v>0</v>
      </c>
      <c r="AO39" s="387">
        <f>IF(COUNTIF(AP39:AY39,"Klaida")&gt;0,1,0)</f>
        <v>0</v>
      </c>
      <c r="AP39" s="59">
        <f>IF(COUNT(F39:INDEX(F39:AJ39,PAL+1))&lt;&gt;PAL+1,"Klaida",0)</f>
        <v>0</v>
      </c>
      <c r="AQ39" s="59"/>
      <c r="AR39" s="59"/>
      <c r="AS39" s="59"/>
      <c r="AT39" s="59"/>
      <c r="AU39" s="59"/>
      <c r="AV39" s="59"/>
      <c r="AW39" s="59"/>
      <c r="AX39" s="59"/>
      <c r="AY39" s="388"/>
    </row>
    <row r="40" spans="2:51" ht="25.5">
      <c r="B40" s="64" t="s">
        <v>40</v>
      </c>
      <c r="C40" s="4" t="str">
        <f>IF(Kalba="EN",Data2!C65,Data2!B65)</f>
        <v>Specialiosios programos lėšos, skirtos padengti netinkamą finansuoti PVM</v>
      </c>
      <c r="D40" s="65">
        <f>F40+NPV(FDN,G40:INDEX(G40:AJ40,PAL))</f>
        <v>0</v>
      </c>
      <c r="E40" s="65">
        <f>SUMIF($F$5:$AJ$5,"&lt;="&amp;PAL,$F40:$AJ40)</f>
        <v>0</v>
      </c>
      <c r="F40" s="78">
        <v>0</v>
      </c>
      <c r="G40" s="78">
        <v>0</v>
      </c>
      <c r="H40" s="78">
        <v>0</v>
      </c>
      <c r="I40" s="78">
        <v>0</v>
      </c>
      <c r="J40" s="78">
        <v>0</v>
      </c>
      <c r="K40" s="78">
        <v>0</v>
      </c>
      <c r="L40" s="78">
        <v>0</v>
      </c>
      <c r="M40" s="78">
        <v>0</v>
      </c>
      <c r="N40" s="78">
        <v>0</v>
      </c>
      <c r="O40" s="78">
        <v>0</v>
      </c>
      <c r="P40" s="78">
        <v>0</v>
      </c>
      <c r="Q40" s="78">
        <v>0</v>
      </c>
      <c r="R40" s="78">
        <v>0</v>
      </c>
      <c r="S40" s="78">
        <v>0</v>
      </c>
      <c r="T40" s="78">
        <v>0</v>
      </c>
      <c r="U40" s="78">
        <v>0</v>
      </c>
      <c r="V40" s="78">
        <v>0</v>
      </c>
      <c r="W40" s="78">
        <v>0</v>
      </c>
      <c r="X40" s="78">
        <v>0</v>
      </c>
      <c r="Y40" s="78">
        <v>0</v>
      </c>
      <c r="Z40" s="78">
        <v>0</v>
      </c>
      <c r="AA40" s="78">
        <v>0</v>
      </c>
      <c r="AB40" s="78">
        <v>0</v>
      </c>
      <c r="AC40" s="78">
        <v>0</v>
      </c>
      <c r="AD40" s="78">
        <v>0</v>
      </c>
      <c r="AE40" s="78">
        <v>0</v>
      </c>
      <c r="AF40" s="78">
        <v>0</v>
      </c>
      <c r="AG40" s="78">
        <v>0</v>
      </c>
      <c r="AH40" s="78">
        <v>0</v>
      </c>
      <c r="AI40" s="78">
        <v>0</v>
      </c>
      <c r="AJ40" s="78">
        <v>0</v>
      </c>
      <c r="AM40" s="383">
        <f>F40+NPV(SDN,G40:INDEX(G40:AJ40,PAL))</f>
        <v>0</v>
      </c>
      <c r="AN40" s="415">
        <f>F40+NPV(SDN,G40:INDEX(G40:AJ40,PAL))</f>
        <v>0</v>
      </c>
      <c r="AO40" s="387">
        <f>IF(COUNTIF(AP40:AY40,"Klaida")&gt;0,1,0)</f>
        <v>0</v>
      </c>
      <c r="AP40" s="59">
        <f>IF(COUNT(F40:INDEX(F40:AJ40,PAL+1))&lt;&gt;PAL+1,"Klaida",0)</f>
        <v>0</v>
      </c>
      <c r="AQ40" s="59"/>
      <c r="AR40" s="59"/>
      <c r="AS40" s="59"/>
      <c r="AT40" s="59"/>
      <c r="AU40" s="59"/>
      <c r="AV40" s="59"/>
      <c r="AW40" s="59"/>
      <c r="AX40" s="59"/>
      <c r="AY40" s="388"/>
    </row>
    <row r="41" spans="2:51" s="61" customFormat="1">
      <c r="B41" s="66" t="s">
        <v>41</v>
      </c>
      <c r="C41" s="5" t="str">
        <f>IF(Kalba="EN",Data2!C66,Data2!B66)</f>
        <v>Nuosavos lėšos</v>
      </c>
      <c r="D41" s="62">
        <f>ROUND(SUM(D42:D43),0)</f>
        <v>0</v>
      </c>
      <c r="E41" s="62">
        <f>ROUND(SUM(E42:E43),0)</f>
        <v>0</v>
      </c>
      <c r="F41" s="62">
        <f t="shared" ref="F41:AJ41" si="15">ROUND(SUM(F42:F43),0)</f>
        <v>0</v>
      </c>
      <c r="G41" s="62">
        <f t="shared" si="15"/>
        <v>0</v>
      </c>
      <c r="H41" s="62">
        <f t="shared" si="15"/>
        <v>0</v>
      </c>
      <c r="I41" s="62">
        <f t="shared" si="15"/>
        <v>0</v>
      </c>
      <c r="J41" s="62">
        <f t="shared" si="15"/>
        <v>0</v>
      </c>
      <c r="K41" s="62">
        <f t="shared" si="15"/>
        <v>0</v>
      </c>
      <c r="L41" s="62">
        <f t="shared" si="15"/>
        <v>0</v>
      </c>
      <c r="M41" s="62">
        <f t="shared" si="15"/>
        <v>0</v>
      </c>
      <c r="N41" s="62">
        <f t="shared" si="15"/>
        <v>0</v>
      </c>
      <c r="O41" s="62">
        <f t="shared" si="15"/>
        <v>0</v>
      </c>
      <c r="P41" s="62">
        <f t="shared" si="15"/>
        <v>0</v>
      </c>
      <c r="Q41" s="62">
        <f t="shared" si="15"/>
        <v>0</v>
      </c>
      <c r="R41" s="62">
        <f t="shared" si="15"/>
        <v>0</v>
      </c>
      <c r="S41" s="62">
        <f t="shared" si="15"/>
        <v>0</v>
      </c>
      <c r="T41" s="62">
        <f t="shared" si="15"/>
        <v>0</v>
      </c>
      <c r="U41" s="62">
        <f t="shared" si="15"/>
        <v>0</v>
      </c>
      <c r="V41" s="62">
        <f t="shared" si="15"/>
        <v>0</v>
      </c>
      <c r="W41" s="62">
        <f t="shared" si="15"/>
        <v>0</v>
      </c>
      <c r="X41" s="62">
        <f t="shared" si="15"/>
        <v>0</v>
      </c>
      <c r="Y41" s="62">
        <f t="shared" si="15"/>
        <v>0</v>
      </c>
      <c r="Z41" s="62">
        <f t="shared" si="15"/>
        <v>0</v>
      </c>
      <c r="AA41" s="62">
        <f t="shared" si="15"/>
        <v>0</v>
      </c>
      <c r="AB41" s="62">
        <f t="shared" si="15"/>
        <v>0</v>
      </c>
      <c r="AC41" s="62">
        <f t="shared" si="15"/>
        <v>0</v>
      </c>
      <c r="AD41" s="62">
        <f t="shared" si="15"/>
        <v>0</v>
      </c>
      <c r="AE41" s="62">
        <f t="shared" si="15"/>
        <v>0</v>
      </c>
      <c r="AF41" s="62">
        <f t="shared" si="15"/>
        <v>0</v>
      </c>
      <c r="AG41" s="62">
        <f t="shared" si="15"/>
        <v>0</v>
      </c>
      <c r="AH41" s="62">
        <f t="shared" si="15"/>
        <v>0</v>
      </c>
      <c r="AI41" s="62">
        <f t="shared" si="15"/>
        <v>0</v>
      </c>
      <c r="AJ41" s="62">
        <f t="shared" si="15"/>
        <v>0</v>
      </c>
      <c r="AM41" s="382">
        <f>ROUND(SUM(AM42:AM43),0)</f>
        <v>0</v>
      </c>
      <c r="AN41" s="382">
        <f>ROUND(SUM(AN42:AN43),0)</f>
        <v>0</v>
      </c>
      <c r="AO41" s="389"/>
      <c r="AP41" s="63"/>
      <c r="AQ41" s="63"/>
      <c r="AR41" s="63"/>
      <c r="AS41" s="63"/>
      <c r="AT41" s="63"/>
      <c r="AU41" s="63"/>
      <c r="AV41" s="63"/>
      <c r="AW41" s="63"/>
      <c r="AX41" s="63"/>
      <c r="AY41" s="390"/>
    </row>
    <row r="42" spans="2:51" ht="25.5">
      <c r="B42" s="64" t="s">
        <v>42</v>
      </c>
      <c r="C42" s="4" t="str">
        <f>IF(Kalba="EN",Data2!C67,Data2!B67)</f>
        <v>Viešosios lėšos (valstybės, savivaldybės biudžetai, kiti viešųjų lėšų šaltiniai)</v>
      </c>
      <c r="D42" s="65">
        <f>F42+NPV(FDN,G42:INDEX(G42:AJ42,PAL))</f>
        <v>0</v>
      </c>
      <c r="E42" s="65">
        <f>SUMIF($F$5:$AJ$5,"&lt;="&amp;PAL,$F42:$AJ42)</f>
        <v>0</v>
      </c>
      <c r="F42" s="78">
        <v>0</v>
      </c>
      <c r="G42" s="78">
        <v>0</v>
      </c>
      <c r="H42" s="78">
        <v>0</v>
      </c>
      <c r="I42" s="78">
        <v>0</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c r="AA42" s="78">
        <v>0</v>
      </c>
      <c r="AB42" s="78">
        <v>0</v>
      </c>
      <c r="AC42" s="78">
        <v>0</v>
      </c>
      <c r="AD42" s="78">
        <v>0</v>
      </c>
      <c r="AE42" s="78">
        <v>0</v>
      </c>
      <c r="AF42" s="78">
        <v>0</v>
      </c>
      <c r="AG42" s="78">
        <v>0</v>
      </c>
      <c r="AH42" s="78">
        <v>0</v>
      </c>
      <c r="AI42" s="78">
        <v>0</v>
      </c>
      <c r="AJ42" s="78">
        <v>0</v>
      </c>
      <c r="AM42" s="383">
        <f>F42+NPV(SDN,G42:INDEX(G42:AJ42,PAL))</f>
        <v>0</v>
      </c>
      <c r="AN42" s="415">
        <f>F42+NPV(SDN,G42:INDEX(G42:AJ42,PAL))</f>
        <v>0</v>
      </c>
      <c r="AO42" s="387">
        <f>IF(COUNTIF(AP42:AY42,"Klaida")&gt;0,1,0)</f>
        <v>0</v>
      </c>
      <c r="AP42" s="59">
        <f>IF(COUNT(F42:INDEX(F42:AJ42,PAL+1))&lt;&gt;PAL+1,"Klaida",0)</f>
        <v>0</v>
      </c>
      <c r="AQ42" s="59"/>
      <c r="AR42" s="59"/>
      <c r="AS42" s="59"/>
      <c r="AT42" s="59"/>
      <c r="AU42" s="59"/>
      <c r="AV42" s="59"/>
      <c r="AW42" s="59"/>
      <c r="AX42" s="59"/>
      <c r="AY42" s="388"/>
    </row>
    <row r="43" spans="2:51">
      <c r="B43" s="64" t="s">
        <v>43</v>
      </c>
      <c r="C43" s="4" t="str">
        <f>IF(Kalba="EN",Data2!C68,Data2!B68)</f>
        <v>Privačios lėšos (nuosavos, kitos privačios lėšos)</v>
      </c>
      <c r="D43" s="65">
        <f>F43+NPV(FDN,G43:INDEX(G43:AJ43,PAL))</f>
        <v>0</v>
      </c>
      <c r="E43" s="65">
        <f>SUMIF($F$5:$AJ$5,"&lt;="&amp;PAL,$F43:$AJ43)</f>
        <v>0</v>
      </c>
      <c r="F43" s="78">
        <v>0</v>
      </c>
      <c r="G43" s="78">
        <v>0</v>
      </c>
      <c r="H43" s="78">
        <v>0</v>
      </c>
      <c r="I43" s="78">
        <v>0</v>
      </c>
      <c r="J43" s="78">
        <v>0</v>
      </c>
      <c r="K43" s="78">
        <v>0</v>
      </c>
      <c r="L43" s="78">
        <v>0</v>
      </c>
      <c r="M43" s="78">
        <v>0</v>
      </c>
      <c r="N43" s="78">
        <v>0</v>
      </c>
      <c r="O43" s="78">
        <v>0</v>
      </c>
      <c r="P43" s="78">
        <v>0</v>
      </c>
      <c r="Q43" s="78">
        <v>0</v>
      </c>
      <c r="R43" s="78">
        <v>0</v>
      </c>
      <c r="S43" s="78">
        <v>0</v>
      </c>
      <c r="T43" s="78">
        <v>0</v>
      </c>
      <c r="U43" s="78">
        <v>0</v>
      </c>
      <c r="V43" s="78">
        <v>0</v>
      </c>
      <c r="W43" s="78">
        <v>0</v>
      </c>
      <c r="X43" s="78">
        <v>0</v>
      </c>
      <c r="Y43" s="78">
        <v>0</v>
      </c>
      <c r="Z43" s="78">
        <v>0</v>
      </c>
      <c r="AA43" s="78">
        <v>0</v>
      </c>
      <c r="AB43" s="78">
        <v>0</v>
      </c>
      <c r="AC43" s="78">
        <v>0</v>
      </c>
      <c r="AD43" s="78">
        <v>0</v>
      </c>
      <c r="AE43" s="78">
        <v>0</v>
      </c>
      <c r="AF43" s="78">
        <v>0</v>
      </c>
      <c r="AG43" s="78">
        <v>0</v>
      </c>
      <c r="AH43" s="78">
        <v>0</v>
      </c>
      <c r="AI43" s="78">
        <v>0</v>
      </c>
      <c r="AJ43" s="78">
        <v>0</v>
      </c>
      <c r="AM43" s="383">
        <f>F43+NPV(SDN,G43:INDEX(G43:AJ43,PAL))</f>
        <v>0</v>
      </c>
      <c r="AN43" s="415">
        <f>F43+NPV(SDN,G43:INDEX(G43:AJ43,PAL))</f>
        <v>0</v>
      </c>
      <c r="AO43" s="387">
        <f>IF(COUNTIF(AP43:AY43,"Klaida")&gt;0,1,0)</f>
        <v>0</v>
      </c>
      <c r="AP43" s="59">
        <f>IF(COUNT(F43:INDEX(F43:AJ43,PAL+1))&lt;&gt;PAL+1,"Klaida",0)</f>
        <v>0</v>
      </c>
      <c r="AQ43" s="59"/>
      <c r="AR43" s="59"/>
      <c r="AS43" s="59"/>
      <c r="AT43" s="59"/>
      <c r="AU43" s="59"/>
      <c r="AV43" s="59"/>
      <c r="AW43" s="59"/>
      <c r="AX43" s="59"/>
      <c r="AY43" s="388"/>
    </row>
    <row r="44" spans="2:51" s="61" customFormat="1">
      <c r="B44" s="66" t="s">
        <v>44</v>
      </c>
      <c r="C44" s="5" t="str">
        <f>IF(Kalba="EN",Data2!C69,Data2!B69)</f>
        <v>Paskolos</v>
      </c>
      <c r="D44" s="62">
        <f>ROUND(SUM(D45)-SUM(D46),0)</f>
        <v>0</v>
      </c>
      <c r="E44" s="62">
        <f>ROUND(SUM(E45)-SUM(E46),0)</f>
        <v>0</v>
      </c>
      <c r="F44" s="62">
        <f t="shared" ref="F44:AJ44" si="16">ROUND(SUM(F45)-SUM(F46),0)</f>
        <v>0</v>
      </c>
      <c r="G44" s="62">
        <f t="shared" si="16"/>
        <v>0</v>
      </c>
      <c r="H44" s="62">
        <f t="shared" si="16"/>
        <v>0</v>
      </c>
      <c r="I44" s="62">
        <f t="shared" si="16"/>
        <v>0</v>
      </c>
      <c r="J44" s="62">
        <f t="shared" si="16"/>
        <v>0</v>
      </c>
      <c r="K44" s="62">
        <f t="shared" si="16"/>
        <v>0</v>
      </c>
      <c r="L44" s="62">
        <f t="shared" si="16"/>
        <v>0</v>
      </c>
      <c r="M44" s="62">
        <f t="shared" si="16"/>
        <v>0</v>
      </c>
      <c r="N44" s="62">
        <f t="shared" si="16"/>
        <v>0</v>
      </c>
      <c r="O44" s="62">
        <f t="shared" si="16"/>
        <v>0</v>
      </c>
      <c r="P44" s="62">
        <f t="shared" si="16"/>
        <v>0</v>
      </c>
      <c r="Q44" s="62">
        <f t="shared" si="16"/>
        <v>0</v>
      </c>
      <c r="R44" s="62">
        <f t="shared" si="16"/>
        <v>0</v>
      </c>
      <c r="S44" s="62">
        <f t="shared" si="16"/>
        <v>0</v>
      </c>
      <c r="T44" s="62">
        <f t="shared" si="16"/>
        <v>0</v>
      </c>
      <c r="U44" s="62">
        <f t="shared" si="16"/>
        <v>0</v>
      </c>
      <c r="V44" s="62">
        <f t="shared" si="16"/>
        <v>0</v>
      </c>
      <c r="W44" s="62">
        <f t="shared" si="16"/>
        <v>0</v>
      </c>
      <c r="X44" s="62">
        <f t="shared" si="16"/>
        <v>0</v>
      </c>
      <c r="Y44" s="62">
        <f t="shared" si="16"/>
        <v>0</v>
      </c>
      <c r="Z44" s="62">
        <f t="shared" si="16"/>
        <v>0</v>
      </c>
      <c r="AA44" s="62">
        <f t="shared" si="16"/>
        <v>0</v>
      </c>
      <c r="AB44" s="62">
        <f t="shared" si="16"/>
        <v>0</v>
      </c>
      <c r="AC44" s="62">
        <f t="shared" si="16"/>
        <v>0</v>
      </c>
      <c r="AD44" s="62">
        <f t="shared" si="16"/>
        <v>0</v>
      </c>
      <c r="AE44" s="62">
        <f t="shared" si="16"/>
        <v>0</v>
      </c>
      <c r="AF44" s="62">
        <f t="shared" si="16"/>
        <v>0</v>
      </c>
      <c r="AG44" s="62">
        <f t="shared" si="16"/>
        <v>0</v>
      </c>
      <c r="AH44" s="62">
        <f t="shared" si="16"/>
        <v>0</v>
      </c>
      <c r="AI44" s="62">
        <f t="shared" si="16"/>
        <v>0</v>
      </c>
      <c r="AJ44" s="62">
        <f t="shared" si="16"/>
        <v>0</v>
      </c>
      <c r="AM44" s="382">
        <f>ROUND(SUM(AM45)-SUM(AM46),0)</f>
        <v>0</v>
      </c>
      <c r="AN44" s="382">
        <f>ROUND(SUM(AN45)-SUM(AN46),0)</f>
        <v>0</v>
      </c>
      <c r="AO44" s="389"/>
      <c r="AP44" s="63"/>
      <c r="AQ44" s="63"/>
      <c r="AR44" s="63"/>
      <c r="AS44" s="63"/>
      <c r="AT44" s="63"/>
      <c r="AU44" s="63"/>
      <c r="AV44" s="63"/>
      <c r="AW44" s="63"/>
      <c r="AX44" s="63"/>
      <c r="AY44" s="390"/>
    </row>
    <row r="45" spans="2:51">
      <c r="B45" s="64" t="s">
        <v>46</v>
      </c>
      <c r="C45" s="4" t="str">
        <f>IF(Kalba="EN",Data2!C70,Data2!B70)</f>
        <v>Paskolos</v>
      </c>
      <c r="D45" s="65">
        <f>F45+NPV(FDN,G45:INDEX(G45:AJ45,PAL))</f>
        <v>0</v>
      </c>
      <c r="E45" s="65">
        <f>SUMIF($F$5:$AJ$5,"&lt;="&amp;PAL,$F45:$AJ45)</f>
        <v>0</v>
      </c>
      <c r="F45" s="78">
        <v>0</v>
      </c>
      <c r="G45" s="78">
        <v>0</v>
      </c>
      <c r="H45" s="78">
        <v>0</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c r="AA45" s="78">
        <v>0</v>
      </c>
      <c r="AB45" s="78">
        <v>0</v>
      </c>
      <c r="AC45" s="78">
        <v>0</v>
      </c>
      <c r="AD45" s="78">
        <v>0</v>
      </c>
      <c r="AE45" s="78">
        <v>0</v>
      </c>
      <c r="AF45" s="78">
        <v>0</v>
      </c>
      <c r="AG45" s="78">
        <v>0</v>
      </c>
      <c r="AH45" s="78">
        <v>0</v>
      </c>
      <c r="AI45" s="78">
        <v>0</v>
      </c>
      <c r="AJ45" s="78">
        <v>0</v>
      </c>
      <c r="AM45" s="383">
        <f>F45+NPV(SDN,G45:INDEX(G45:AJ45,PAL))</f>
        <v>0</v>
      </c>
      <c r="AN45" s="415">
        <f>F45+NPV(SDN,G45:INDEX(G45:AJ45,PAL))</f>
        <v>0</v>
      </c>
      <c r="AO45" s="387">
        <f>IF(COUNTIF(AP45:AY45,"Klaida")&gt;0,1,0)</f>
        <v>0</v>
      </c>
      <c r="AP45" s="59">
        <f>IF(COUNT(F45:INDEX(F45:AJ45,PAL+1))&lt;&gt;PAL+1,"Klaida",0)</f>
        <v>0</v>
      </c>
      <c r="AQ45" s="59"/>
      <c r="AR45" s="59"/>
      <c r="AS45" s="59"/>
      <c r="AT45" s="59"/>
      <c r="AU45" s="59"/>
      <c r="AV45" s="59"/>
      <c r="AW45" s="59"/>
      <c r="AX45" s="59"/>
      <c r="AY45" s="388"/>
    </row>
    <row r="46" spans="2:51">
      <c r="B46" s="64" t="s">
        <v>48</v>
      </c>
      <c r="C46" s="4" t="str">
        <f>IF(Kalba="EN",Data2!C71,Data2!B71)</f>
        <v>Paskolų grąžinimai (išskyrus palūkanas)</v>
      </c>
      <c r="D46" s="65">
        <f>F46+NPV(FDN,G46:INDEX(G46:AJ46,PAL))</f>
        <v>0</v>
      </c>
      <c r="E46" s="65">
        <f>SUMIF($F$5:$AJ$5,"&lt;="&amp;PAL,$F46:$AJ46)</f>
        <v>0</v>
      </c>
      <c r="F46" s="78">
        <v>0</v>
      </c>
      <c r="G46" s="78">
        <v>0</v>
      </c>
      <c r="H46" s="78">
        <v>0</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0</v>
      </c>
      <c r="AE46" s="78">
        <v>0</v>
      </c>
      <c r="AF46" s="78">
        <v>0</v>
      </c>
      <c r="AG46" s="78">
        <v>0</v>
      </c>
      <c r="AH46" s="78">
        <v>0</v>
      </c>
      <c r="AI46" s="78">
        <v>0</v>
      </c>
      <c r="AJ46" s="78">
        <v>0</v>
      </c>
      <c r="AM46" s="383">
        <f>F46+NPV(SDN,G46:INDEX(G46:AJ46,PAL))</f>
        <v>0</v>
      </c>
      <c r="AN46" s="415">
        <f>F46+NPV(SDN,G46:INDEX(G46:AJ46,PAL))</f>
        <v>0</v>
      </c>
      <c r="AO46" s="387">
        <f>IF(COUNTIF(AP46:AY46,"Klaida")&gt;0,1,0)</f>
        <v>0</v>
      </c>
      <c r="AP46" s="59">
        <f>IF(COUNT(F46:INDEX(F46:AJ46,PAL+1))&lt;&gt;PAL+1,"Klaida",0)</f>
        <v>0</v>
      </c>
      <c r="AQ46" s="59"/>
      <c r="AR46" s="59"/>
      <c r="AS46" s="59"/>
      <c r="AT46" s="59"/>
      <c r="AU46" s="59"/>
      <c r="AV46" s="59"/>
      <c r="AW46" s="59"/>
      <c r="AX46" s="59"/>
      <c r="AY46" s="388"/>
    </row>
    <row r="47" spans="2:51" s="61" customFormat="1">
      <c r="B47" s="66" t="s">
        <v>49</v>
      </c>
      <c r="C47" s="5" t="str">
        <f>IF(Kalba="EN",Data2!C$72,Data2!B$72)</f>
        <v>Socialinio ekonominio (SE) poveikio finansinė išraiška</v>
      </c>
      <c r="D47" s="62">
        <f t="shared" ref="D47:AJ47" si="17">SUM(D48)-SUM(D56)</f>
        <v>0</v>
      </c>
      <c r="E47" s="62">
        <f t="shared" si="17"/>
        <v>0</v>
      </c>
      <c r="F47" s="62">
        <f t="shared" si="17"/>
        <v>0</v>
      </c>
      <c r="G47" s="62">
        <f t="shared" si="17"/>
        <v>0</v>
      </c>
      <c r="H47" s="62">
        <f t="shared" si="17"/>
        <v>0</v>
      </c>
      <c r="I47" s="62">
        <f t="shared" si="17"/>
        <v>0</v>
      </c>
      <c r="J47" s="62">
        <f t="shared" si="17"/>
        <v>0</v>
      </c>
      <c r="K47" s="62">
        <f t="shared" si="17"/>
        <v>0</v>
      </c>
      <c r="L47" s="62">
        <f t="shared" si="17"/>
        <v>0</v>
      </c>
      <c r="M47" s="62">
        <f t="shared" si="17"/>
        <v>0</v>
      </c>
      <c r="N47" s="62">
        <f t="shared" si="17"/>
        <v>0</v>
      </c>
      <c r="O47" s="62">
        <f t="shared" si="17"/>
        <v>0</v>
      </c>
      <c r="P47" s="62">
        <f t="shared" si="17"/>
        <v>0</v>
      </c>
      <c r="Q47" s="62">
        <f t="shared" si="17"/>
        <v>0</v>
      </c>
      <c r="R47" s="62">
        <f t="shared" si="17"/>
        <v>0</v>
      </c>
      <c r="S47" s="62">
        <f t="shared" si="17"/>
        <v>0</v>
      </c>
      <c r="T47" s="62">
        <f t="shared" si="17"/>
        <v>0</v>
      </c>
      <c r="U47" s="62">
        <f t="shared" si="17"/>
        <v>0</v>
      </c>
      <c r="V47" s="62">
        <f t="shared" si="17"/>
        <v>0</v>
      </c>
      <c r="W47" s="62">
        <f t="shared" si="17"/>
        <v>0</v>
      </c>
      <c r="X47" s="62">
        <f t="shared" si="17"/>
        <v>0</v>
      </c>
      <c r="Y47" s="62">
        <f t="shared" si="17"/>
        <v>0</v>
      </c>
      <c r="Z47" s="62">
        <f t="shared" si="17"/>
        <v>0</v>
      </c>
      <c r="AA47" s="62">
        <f t="shared" si="17"/>
        <v>0</v>
      </c>
      <c r="AB47" s="62">
        <f t="shared" si="17"/>
        <v>0</v>
      </c>
      <c r="AC47" s="62">
        <f t="shared" si="17"/>
        <v>0</v>
      </c>
      <c r="AD47" s="62">
        <f t="shared" si="17"/>
        <v>0</v>
      </c>
      <c r="AE47" s="62">
        <f t="shared" si="17"/>
        <v>0</v>
      </c>
      <c r="AF47" s="62">
        <f t="shared" si="17"/>
        <v>0</v>
      </c>
      <c r="AG47" s="62">
        <f t="shared" si="17"/>
        <v>0</v>
      </c>
      <c r="AH47" s="62">
        <f t="shared" si="17"/>
        <v>0</v>
      </c>
      <c r="AI47" s="62">
        <f t="shared" si="17"/>
        <v>0</v>
      </c>
      <c r="AJ47" s="62">
        <f t="shared" si="17"/>
        <v>0</v>
      </c>
      <c r="AM47" s="382">
        <f>SUM(AM48)-SUM(AM56)</f>
        <v>0</v>
      </c>
      <c r="AN47" s="382">
        <f>SUM(AN48)-SUM(AN56)</f>
        <v>0</v>
      </c>
      <c r="AO47" s="389"/>
      <c r="AP47" s="63"/>
      <c r="AQ47" s="63"/>
      <c r="AR47" s="63"/>
      <c r="AS47" s="63"/>
      <c r="AT47" s="63"/>
      <c r="AU47" s="63"/>
      <c r="AV47" s="63"/>
      <c r="AW47" s="63"/>
      <c r="AX47" s="63"/>
      <c r="AY47" s="390"/>
    </row>
    <row r="48" spans="2:51" s="61" customFormat="1">
      <c r="B48" s="66" t="s">
        <v>50</v>
      </c>
      <c r="C48" s="5" t="str">
        <f>IF(Kalba="EN",Data2!C$73,Data2!B$73) &amp; " "&amp; IF(Kalba="EN",Data2!C$74,Data2!B$74)</f>
        <v>SE nauda (pasirinkite SE naudos komponentą)</v>
      </c>
      <c r="D48" s="62">
        <f t="shared" ref="D48:AJ48" si="18">ROUND(SUM(D49:D55),0)</f>
        <v>0</v>
      </c>
      <c r="E48" s="62">
        <f t="shared" si="18"/>
        <v>0</v>
      </c>
      <c r="F48" s="62">
        <f t="shared" si="18"/>
        <v>0</v>
      </c>
      <c r="G48" s="62">
        <f t="shared" si="18"/>
        <v>0</v>
      </c>
      <c r="H48" s="62">
        <f t="shared" si="18"/>
        <v>0</v>
      </c>
      <c r="I48" s="62">
        <f t="shared" si="18"/>
        <v>0</v>
      </c>
      <c r="J48" s="62">
        <f t="shared" si="18"/>
        <v>0</v>
      </c>
      <c r="K48" s="62">
        <f t="shared" si="18"/>
        <v>0</v>
      </c>
      <c r="L48" s="62">
        <f t="shared" si="18"/>
        <v>0</v>
      </c>
      <c r="M48" s="62">
        <f t="shared" si="18"/>
        <v>0</v>
      </c>
      <c r="N48" s="62">
        <f t="shared" si="18"/>
        <v>0</v>
      </c>
      <c r="O48" s="62">
        <f t="shared" si="18"/>
        <v>0</v>
      </c>
      <c r="P48" s="62">
        <f t="shared" si="18"/>
        <v>0</v>
      </c>
      <c r="Q48" s="62">
        <f t="shared" si="18"/>
        <v>0</v>
      </c>
      <c r="R48" s="62">
        <f t="shared" si="18"/>
        <v>0</v>
      </c>
      <c r="S48" s="62">
        <f t="shared" si="18"/>
        <v>0</v>
      </c>
      <c r="T48" s="62">
        <f t="shared" si="18"/>
        <v>0</v>
      </c>
      <c r="U48" s="62">
        <f t="shared" si="18"/>
        <v>0</v>
      </c>
      <c r="V48" s="62">
        <f t="shared" si="18"/>
        <v>0</v>
      </c>
      <c r="W48" s="62">
        <f t="shared" si="18"/>
        <v>0</v>
      </c>
      <c r="X48" s="62">
        <f t="shared" si="18"/>
        <v>0</v>
      </c>
      <c r="Y48" s="62">
        <f t="shared" si="18"/>
        <v>0</v>
      </c>
      <c r="Z48" s="62">
        <f t="shared" si="18"/>
        <v>0</v>
      </c>
      <c r="AA48" s="62">
        <f t="shared" si="18"/>
        <v>0</v>
      </c>
      <c r="AB48" s="62">
        <f t="shared" si="18"/>
        <v>0</v>
      </c>
      <c r="AC48" s="62">
        <f t="shared" si="18"/>
        <v>0</v>
      </c>
      <c r="AD48" s="62">
        <f t="shared" si="18"/>
        <v>0</v>
      </c>
      <c r="AE48" s="62">
        <f t="shared" si="18"/>
        <v>0</v>
      </c>
      <c r="AF48" s="62">
        <f t="shared" si="18"/>
        <v>0</v>
      </c>
      <c r="AG48" s="62">
        <f t="shared" si="18"/>
        <v>0</v>
      </c>
      <c r="AH48" s="62">
        <f t="shared" si="18"/>
        <v>0</v>
      </c>
      <c r="AI48" s="62">
        <f t="shared" si="18"/>
        <v>0</v>
      </c>
      <c r="AJ48" s="62">
        <f t="shared" si="18"/>
        <v>0</v>
      </c>
      <c r="AM48" s="382">
        <f>ROUND(SUM(AM49:AM55),0)</f>
        <v>0</v>
      </c>
      <c r="AN48" s="382">
        <f>ROUND(SUM(AN49:AN55),0)</f>
        <v>0</v>
      </c>
      <c r="AO48" s="389"/>
      <c r="AP48" s="63"/>
      <c r="AQ48" s="63"/>
      <c r="AR48" s="63"/>
      <c r="AS48" s="63"/>
      <c r="AT48" s="63"/>
      <c r="AU48" s="63"/>
      <c r="AV48" s="63"/>
      <c r="AW48" s="63"/>
      <c r="AX48" s="63"/>
      <c r="AY48" s="390"/>
    </row>
    <row r="49" spans="2:51">
      <c r="B49" s="199" t="s">
        <v>51</v>
      </c>
      <c r="C49" s="486" t="s">
        <v>69</v>
      </c>
      <c r="D49" s="169">
        <f>F49+NPV(SDN,G49:INDEX(G49:AJ49,PAL))</f>
        <v>0</v>
      </c>
      <c r="E49" s="169">
        <f t="shared" ref="E49:E55" si="19">SUMIF($F$5:$AJ$5,"&lt;="&amp;PAL,$F49:$AJ49)</f>
        <v>0</v>
      </c>
      <c r="F49" s="78">
        <v>0</v>
      </c>
      <c r="G49" s="78">
        <v>0</v>
      </c>
      <c r="H49" s="78">
        <v>0</v>
      </c>
      <c r="I49" s="78">
        <v>0</v>
      </c>
      <c r="J49" s="78">
        <v>0</v>
      </c>
      <c r="K49" s="78">
        <v>0</v>
      </c>
      <c r="L49" s="78">
        <v>0</v>
      </c>
      <c r="M49" s="78">
        <v>0</v>
      </c>
      <c r="N49" s="78">
        <v>0</v>
      </c>
      <c r="O49" s="78">
        <v>0</v>
      </c>
      <c r="P49" s="78">
        <v>0</v>
      </c>
      <c r="Q49" s="78">
        <v>0</v>
      </c>
      <c r="R49" s="78">
        <v>0</v>
      </c>
      <c r="S49" s="78">
        <v>0</v>
      </c>
      <c r="T49" s="78">
        <v>0</v>
      </c>
      <c r="U49" s="78">
        <v>0</v>
      </c>
      <c r="V49" s="78">
        <v>0</v>
      </c>
      <c r="W49" s="78">
        <v>0</v>
      </c>
      <c r="X49" s="78">
        <v>0</v>
      </c>
      <c r="Y49" s="78">
        <v>0</v>
      </c>
      <c r="Z49" s="78">
        <v>0</v>
      </c>
      <c r="AA49" s="78">
        <v>0</v>
      </c>
      <c r="AB49" s="78">
        <v>0</v>
      </c>
      <c r="AC49" s="78">
        <v>0</v>
      </c>
      <c r="AD49" s="78">
        <v>0</v>
      </c>
      <c r="AE49" s="78">
        <v>0</v>
      </c>
      <c r="AF49" s="78">
        <v>0</v>
      </c>
      <c r="AG49" s="78">
        <v>0</v>
      </c>
      <c r="AH49" s="78">
        <v>0</v>
      </c>
      <c r="AI49" s="78">
        <v>0</v>
      </c>
      <c r="AJ49" s="78">
        <v>0</v>
      </c>
      <c r="AM49" s="383">
        <f>F49+NPV(SDN,G49:INDEX(G49:AJ49,PAL))</f>
        <v>0</v>
      </c>
      <c r="AN49" s="415">
        <f>F49+NPV(SDN,G49:INDEX(G49:AJ49,PAL))</f>
        <v>0</v>
      </c>
      <c r="AO49" s="387">
        <f t="shared" ref="AO49:AO55" si="20">IF(COUNTIF(AP49:AY49,"Klaida")&gt;0,1,0)</f>
        <v>0</v>
      </c>
      <c r="AP49" s="59">
        <f>IF(COUNT(F49:INDEX(F49:AJ49,PAL+1))&lt;&gt;PAL+1,"Klaida",0)</f>
        <v>0</v>
      </c>
      <c r="AQ49" s="59"/>
      <c r="AR49" s="59"/>
      <c r="AS49" s="59"/>
      <c r="AT49" s="59"/>
      <c r="AU49" s="59"/>
      <c r="AV49" s="59"/>
      <c r="AW49" s="59"/>
      <c r="AX49" s="59"/>
      <c r="AY49" s="388"/>
    </row>
    <row r="50" spans="2:51">
      <c r="B50" s="199" t="s">
        <v>52</v>
      </c>
      <c r="C50" s="486" t="s">
        <v>69</v>
      </c>
      <c r="D50" s="169">
        <f>F50+NPV(SDN,G50:INDEX(G50:AJ50,PAL))</f>
        <v>0</v>
      </c>
      <c r="E50" s="169">
        <f t="shared" si="19"/>
        <v>0</v>
      </c>
      <c r="F50" s="78">
        <v>0</v>
      </c>
      <c r="G50" s="78">
        <v>0</v>
      </c>
      <c r="H50" s="78">
        <v>0</v>
      </c>
      <c r="I50" s="78">
        <v>0</v>
      </c>
      <c r="J50" s="78">
        <v>0</v>
      </c>
      <c r="K50" s="78">
        <v>0</v>
      </c>
      <c r="L50" s="78">
        <v>0</v>
      </c>
      <c r="M50" s="78">
        <v>0</v>
      </c>
      <c r="N50" s="78">
        <v>0</v>
      </c>
      <c r="O50" s="78">
        <v>0</v>
      </c>
      <c r="P50" s="78">
        <v>0</v>
      </c>
      <c r="Q50" s="78">
        <v>0</v>
      </c>
      <c r="R50" s="78">
        <v>0</v>
      </c>
      <c r="S50" s="78">
        <v>0</v>
      </c>
      <c r="T50" s="78">
        <v>0</v>
      </c>
      <c r="U50" s="78">
        <v>0</v>
      </c>
      <c r="V50" s="78">
        <v>0</v>
      </c>
      <c r="W50" s="78">
        <v>0</v>
      </c>
      <c r="X50" s="78">
        <v>0</v>
      </c>
      <c r="Y50" s="78">
        <v>0</v>
      </c>
      <c r="Z50" s="78">
        <v>0</v>
      </c>
      <c r="AA50" s="78">
        <v>0</v>
      </c>
      <c r="AB50" s="78">
        <v>0</v>
      </c>
      <c r="AC50" s="78">
        <v>0</v>
      </c>
      <c r="AD50" s="78">
        <v>0</v>
      </c>
      <c r="AE50" s="78">
        <v>0</v>
      </c>
      <c r="AF50" s="78">
        <v>0</v>
      </c>
      <c r="AG50" s="78">
        <v>0</v>
      </c>
      <c r="AH50" s="78">
        <v>0</v>
      </c>
      <c r="AI50" s="78">
        <v>0</v>
      </c>
      <c r="AJ50" s="78">
        <v>0</v>
      </c>
      <c r="AM50" s="383">
        <f>F50+NPV(SDN,G50:INDEX(G50:AJ50,PAL))</f>
        <v>0</v>
      </c>
      <c r="AN50" s="415">
        <f>F50+NPV(SDN,G50:INDEX(G50:AJ50,PAL))</f>
        <v>0</v>
      </c>
      <c r="AO50" s="387">
        <f t="shared" si="20"/>
        <v>0</v>
      </c>
      <c r="AP50" s="59">
        <f>IF(COUNT(F50:INDEX(F50:AJ50,PAL+1))&lt;&gt;PAL+1,"Klaida",0)</f>
        <v>0</v>
      </c>
      <c r="AQ50" s="59"/>
      <c r="AR50" s="59"/>
      <c r="AS50" s="59"/>
      <c r="AT50" s="59"/>
      <c r="AU50" s="59"/>
      <c r="AV50" s="59"/>
      <c r="AW50" s="59"/>
      <c r="AX50" s="59"/>
      <c r="AY50" s="388"/>
    </row>
    <row r="51" spans="2:51">
      <c r="B51" s="199" t="s">
        <v>339</v>
      </c>
      <c r="C51" s="486" t="s">
        <v>69</v>
      </c>
      <c r="D51" s="169">
        <f>F51+NPV(SDN,G51:INDEX(G51:AJ51,PAL))</f>
        <v>0</v>
      </c>
      <c r="E51" s="169">
        <f t="shared" si="19"/>
        <v>0</v>
      </c>
      <c r="F51" s="78">
        <v>0</v>
      </c>
      <c r="G51" s="78">
        <v>0</v>
      </c>
      <c r="H51" s="78">
        <v>0</v>
      </c>
      <c r="I51" s="78">
        <v>0</v>
      </c>
      <c r="J51" s="78">
        <v>0</v>
      </c>
      <c r="K51" s="78">
        <v>0</v>
      </c>
      <c r="L51" s="78">
        <v>0</v>
      </c>
      <c r="M51" s="78">
        <v>0</v>
      </c>
      <c r="N51" s="78">
        <v>0</v>
      </c>
      <c r="O51" s="78">
        <v>0</v>
      </c>
      <c r="P51" s="78">
        <v>0</v>
      </c>
      <c r="Q51" s="78">
        <v>0</v>
      </c>
      <c r="R51" s="78">
        <v>0</v>
      </c>
      <c r="S51" s="78">
        <v>0</v>
      </c>
      <c r="T51" s="78">
        <v>0</v>
      </c>
      <c r="U51" s="78">
        <v>0</v>
      </c>
      <c r="V51" s="78">
        <v>0</v>
      </c>
      <c r="W51" s="78">
        <v>0</v>
      </c>
      <c r="X51" s="78">
        <v>0</v>
      </c>
      <c r="Y51" s="78">
        <v>0</v>
      </c>
      <c r="Z51" s="78">
        <v>0</v>
      </c>
      <c r="AA51" s="78">
        <v>0</v>
      </c>
      <c r="AB51" s="78">
        <v>0</v>
      </c>
      <c r="AC51" s="78">
        <v>0</v>
      </c>
      <c r="AD51" s="78">
        <v>0</v>
      </c>
      <c r="AE51" s="78">
        <v>0</v>
      </c>
      <c r="AF51" s="78">
        <v>0</v>
      </c>
      <c r="AG51" s="78">
        <v>0</v>
      </c>
      <c r="AH51" s="78">
        <v>0</v>
      </c>
      <c r="AI51" s="78">
        <v>0</v>
      </c>
      <c r="AJ51" s="78">
        <v>0</v>
      </c>
      <c r="AM51" s="383">
        <f>F51+NPV(SDN,G51:INDEX(G51:AJ51,PAL))</f>
        <v>0</v>
      </c>
      <c r="AN51" s="415">
        <f>F51+NPV(SDN,G51:INDEX(G51:AJ51,PAL))</f>
        <v>0</v>
      </c>
      <c r="AO51" s="387">
        <f t="shared" si="20"/>
        <v>0</v>
      </c>
      <c r="AP51" s="59">
        <f>IF(COUNT(F51:INDEX(F51:AJ51,PAL+1))&lt;&gt;PAL+1,"Klaida",0)</f>
        <v>0</v>
      </c>
      <c r="AQ51" s="59"/>
      <c r="AR51" s="59"/>
      <c r="AS51" s="59"/>
      <c r="AT51" s="59"/>
      <c r="AU51" s="59"/>
      <c r="AV51" s="59"/>
      <c r="AW51" s="59"/>
      <c r="AX51" s="59"/>
      <c r="AY51" s="388"/>
    </row>
    <row r="52" spans="2:51">
      <c r="B52" s="199" t="s">
        <v>340</v>
      </c>
      <c r="C52" s="486" t="s">
        <v>69</v>
      </c>
      <c r="D52" s="169">
        <f>F52+NPV(SDN,G52:INDEX(G52:AJ52,PAL))</f>
        <v>0</v>
      </c>
      <c r="E52" s="169">
        <f t="shared" si="19"/>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M52" s="383">
        <f>F52+NPV(SDN,G52:INDEX(G52:AJ52,PAL))</f>
        <v>0</v>
      </c>
      <c r="AN52" s="415">
        <f>F52+NPV(SDN,G52:INDEX(G52:AJ52,PAL))</f>
        <v>0</v>
      </c>
      <c r="AO52" s="387">
        <f t="shared" si="20"/>
        <v>0</v>
      </c>
      <c r="AP52" s="59">
        <f>IF(COUNT(F52:INDEX(F52:AJ52,PAL+1))&lt;&gt;PAL+1,"Klaida",0)</f>
        <v>0</v>
      </c>
      <c r="AQ52" s="59"/>
      <c r="AR52" s="59"/>
      <c r="AS52" s="59"/>
      <c r="AT52" s="59"/>
      <c r="AU52" s="59"/>
      <c r="AV52" s="59"/>
      <c r="AW52" s="59"/>
      <c r="AX52" s="59"/>
      <c r="AY52" s="388"/>
    </row>
    <row r="53" spans="2:51">
      <c r="B53" s="199" t="s">
        <v>341</v>
      </c>
      <c r="C53" s="486" t="s">
        <v>69</v>
      </c>
      <c r="D53" s="169">
        <f>F53+NPV(SDN,G53:INDEX(G53:AJ53,PAL))</f>
        <v>0</v>
      </c>
      <c r="E53" s="169">
        <f t="shared" si="19"/>
        <v>0</v>
      </c>
      <c r="F53" s="78">
        <v>0</v>
      </c>
      <c r="G53" s="78">
        <v>0</v>
      </c>
      <c r="H53" s="78">
        <v>0</v>
      </c>
      <c r="I53" s="78">
        <v>0</v>
      </c>
      <c r="J53" s="78">
        <v>0</v>
      </c>
      <c r="K53" s="78">
        <v>0</v>
      </c>
      <c r="L53" s="78">
        <v>0</v>
      </c>
      <c r="M53" s="78">
        <v>0</v>
      </c>
      <c r="N53" s="78">
        <v>0</v>
      </c>
      <c r="O53" s="78">
        <v>0</v>
      </c>
      <c r="P53" s="78">
        <v>0</v>
      </c>
      <c r="Q53" s="78">
        <v>0</v>
      </c>
      <c r="R53" s="78">
        <v>0</v>
      </c>
      <c r="S53" s="78">
        <v>0</v>
      </c>
      <c r="T53" s="78">
        <v>0</v>
      </c>
      <c r="U53" s="78">
        <v>0</v>
      </c>
      <c r="V53" s="78">
        <v>0</v>
      </c>
      <c r="W53" s="78">
        <v>0</v>
      </c>
      <c r="X53" s="78">
        <v>0</v>
      </c>
      <c r="Y53" s="78">
        <v>0</v>
      </c>
      <c r="Z53" s="78">
        <v>0</v>
      </c>
      <c r="AA53" s="78">
        <v>0</v>
      </c>
      <c r="AB53" s="78">
        <v>0</v>
      </c>
      <c r="AC53" s="78">
        <v>0</v>
      </c>
      <c r="AD53" s="78">
        <v>0</v>
      </c>
      <c r="AE53" s="78">
        <v>0</v>
      </c>
      <c r="AF53" s="78">
        <v>0</v>
      </c>
      <c r="AG53" s="78">
        <v>0</v>
      </c>
      <c r="AH53" s="78">
        <v>0</v>
      </c>
      <c r="AI53" s="78">
        <v>0</v>
      </c>
      <c r="AJ53" s="78">
        <v>0</v>
      </c>
      <c r="AM53" s="383">
        <f>F53+NPV(SDN,G53:INDEX(G53:AJ53,PAL))</f>
        <v>0</v>
      </c>
      <c r="AN53" s="415">
        <f>F53+NPV(SDN,G53:INDEX(G53:AJ53,PAL))</f>
        <v>0</v>
      </c>
      <c r="AO53" s="387">
        <f t="shared" si="20"/>
        <v>0</v>
      </c>
      <c r="AP53" s="59">
        <f>IF(COUNT(F53:INDEX(F53:AJ53,PAL+1))&lt;&gt;PAL+1,"Klaida",0)</f>
        <v>0</v>
      </c>
      <c r="AQ53" s="59"/>
      <c r="AR53" s="59"/>
      <c r="AS53" s="59"/>
      <c r="AT53" s="59"/>
      <c r="AU53" s="59"/>
      <c r="AV53" s="59"/>
      <c r="AW53" s="59"/>
      <c r="AX53" s="59"/>
      <c r="AY53" s="388"/>
    </row>
    <row r="54" spans="2:51">
      <c r="B54" s="199" t="s">
        <v>342</v>
      </c>
      <c r="C54" s="486" t="s">
        <v>69</v>
      </c>
      <c r="D54" s="169">
        <f>F54+NPV(SDN,G54:INDEX(G54:AJ54,PAL))</f>
        <v>0</v>
      </c>
      <c r="E54" s="169">
        <f t="shared" si="19"/>
        <v>0</v>
      </c>
      <c r="F54" s="78">
        <v>0</v>
      </c>
      <c r="G54" s="78">
        <v>0</v>
      </c>
      <c r="H54" s="78">
        <v>0</v>
      </c>
      <c r="I54" s="78">
        <v>0</v>
      </c>
      <c r="J54" s="78">
        <v>0</v>
      </c>
      <c r="K54" s="78">
        <v>0</v>
      </c>
      <c r="L54" s="78">
        <v>0</v>
      </c>
      <c r="M54" s="78">
        <v>0</v>
      </c>
      <c r="N54" s="78">
        <v>0</v>
      </c>
      <c r="O54" s="78">
        <v>0</v>
      </c>
      <c r="P54" s="78">
        <v>0</v>
      </c>
      <c r="Q54" s="78">
        <v>0</v>
      </c>
      <c r="R54" s="78">
        <v>0</v>
      </c>
      <c r="S54" s="78">
        <v>0</v>
      </c>
      <c r="T54" s="78">
        <v>0</v>
      </c>
      <c r="U54" s="78">
        <v>0</v>
      </c>
      <c r="V54" s="78">
        <v>0</v>
      </c>
      <c r="W54" s="78">
        <v>0</v>
      </c>
      <c r="X54" s="78">
        <v>0</v>
      </c>
      <c r="Y54" s="78">
        <v>0</v>
      </c>
      <c r="Z54" s="78">
        <v>0</v>
      </c>
      <c r="AA54" s="78">
        <v>0</v>
      </c>
      <c r="AB54" s="78">
        <v>0</v>
      </c>
      <c r="AC54" s="78">
        <v>0</v>
      </c>
      <c r="AD54" s="78">
        <v>0</v>
      </c>
      <c r="AE54" s="78">
        <v>0</v>
      </c>
      <c r="AF54" s="78">
        <v>0</v>
      </c>
      <c r="AG54" s="78">
        <v>0</v>
      </c>
      <c r="AH54" s="78">
        <v>0</v>
      </c>
      <c r="AI54" s="78">
        <v>0</v>
      </c>
      <c r="AJ54" s="78">
        <v>0</v>
      </c>
      <c r="AM54" s="383">
        <f>F54+NPV(SDN,G54:INDEX(G54:AJ54,PAL))</f>
        <v>0</v>
      </c>
      <c r="AN54" s="415">
        <f>F54+NPV(SDN,G54:INDEX(G54:AJ54,PAL))</f>
        <v>0</v>
      </c>
      <c r="AO54" s="387">
        <f t="shared" si="20"/>
        <v>0</v>
      </c>
      <c r="AP54" s="59">
        <f>IF(COUNT(F54:INDEX(F54:AJ54,PAL+1))&lt;&gt;PAL+1,"Klaida",0)</f>
        <v>0</v>
      </c>
      <c r="AQ54" s="59"/>
      <c r="AR54" s="59"/>
      <c r="AS54" s="59"/>
      <c r="AT54" s="59"/>
      <c r="AU54" s="59"/>
      <c r="AV54" s="59"/>
      <c r="AW54" s="59"/>
      <c r="AX54" s="59"/>
      <c r="AY54" s="388"/>
    </row>
    <row r="55" spans="2:51">
      <c r="B55" s="199" t="s">
        <v>343</v>
      </c>
      <c r="C55" s="486" t="s">
        <v>69</v>
      </c>
      <c r="D55" s="169">
        <f>F55+NPV(SDN,G55:INDEX(G55:AJ55,PAL))</f>
        <v>0</v>
      </c>
      <c r="E55" s="169">
        <f t="shared" si="19"/>
        <v>0</v>
      </c>
      <c r="F55" s="78">
        <v>0</v>
      </c>
      <c r="G55" s="78">
        <v>0</v>
      </c>
      <c r="H55" s="78">
        <v>0</v>
      </c>
      <c r="I55" s="78">
        <v>0</v>
      </c>
      <c r="J55" s="78">
        <v>0</v>
      </c>
      <c r="K55" s="78">
        <v>0</v>
      </c>
      <c r="L55" s="78">
        <v>0</v>
      </c>
      <c r="M55" s="78">
        <v>0</v>
      </c>
      <c r="N55" s="78">
        <v>0</v>
      </c>
      <c r="O55" s="78">
        <v>0</v>
      </c>
      <c r="P55" s="78">
        <v>0</v>
      </c>
      <c r="Q55" s="78">
        <v>0</v>
      </c>
      <c r="R55" s="78">
        <v>0</v>
      </c>
      <c r="S55" s="78">
        <v>0</v>
      </c>
      <c r="T55" s="78">
        <v>0</v>
      </c>
      <c r="U55" s="78">
        <v>0</v>
      </c>
      <c r="V55" s="78">
        <v>0</v>
      </c>
      <c r="W55" s="78">
        <v>0</v>
      </c>
      <c r="X55" s="78">
        <v>0</v>
      </c>
      <c r="Y55" s="78">
        <v>0</v>
      </c>
      <c r="Z55" s="78">
        <v>0</v>
      </c>
      <c r="AA55" s="78">
        <v>0</v>
      </c>
      <c r="AB55" s="78">
        <v>0</v>
      </c>
      <c r="AC55" s="78">
        <v>0</v>
      </c>
      <c r="AD55" s="78">
        <v>0</v>
      </c>
      <c r="AE55" s="78">
        <v>0</v>
      </c>
      <c r="AF55" s="78">
        <v>0</v>
      </c>
      <c r="AG55" s="78">
        <v>0</v>
      </c>
      <c r="AH55" s="78">
        <v>0</v>
      </c>
      <c r="AI55" s="78">
        <v>0</v>
      </c>
      <c r="AJ55" s="78">
        <v>0</v>
      </c>
      <c r="AM55" s="383">
        <f>F55+NPV(SDN,G55:INDEX(G55:AJ55,PAL))</f>
        <v>0</v>
      </c>
      <c r="AN55" s="415">
        <f>F55+NPV(SDN,G55:INDEX(G55:AJ55,PAL))</f>
        <v>0</v>
      </c>
      <c r="AO55" s="387">
        <f t="shared" si="20"/>
        <v>0</v>
      </c>
      <c r="AP55" s="59">
        <f>IF(COUNT(F55:INDEX(F55:AJ55,PAL+1))&lt;&gt;PAL+1,"Klaida",0)</f>
        <v>0</v>
      </c>
      <c r="AQ55" s="59"/>
      <c r="AR55" s="59"/>
      <c r="AS55" s="59"/>
      <c r="AT55" s="59"/>
      <c r="AU55" s="59"/>
      <c r="AV55" s="59"/>
      <c r="AW55" s="59"/>
      <c r="AX55" s="59"/>
      <c r="AY55" s="388"/>
    </row>
    <row r="56" spans="2:51">
      <c r="B56" s="66" t="s">
        <v>53</v>
      </c>
      <c r="C56" s="180" t="str">
        <f>IF(Kalba="EN",Data2!C$76,Data2!B$76) &amp; " "&amp; IF(Kalba="EN",Data2!C$77,Data2!B$77)</f>
        <v>SE žala (pasirinkite SE žalos komponentą)</v>
      </c>
      <c r="D56" s="62">
        <f>ROUND(SUM(D57:D59),0)</f>
        <v>0</v>
      </c>
      <c r="E56" s="62">
        <f>ROUND(SUM(E57:E59),0)</f>
        <v>0</v>
      </c>
      <c r="F56" s="170">
        <f>ROUND(SUM(F57:F59),0)</f>
        <v>0</v>
      </c>
      <c r="G56" s="170">
        <f t="shared" ref="G56:AJ56" si="21">ROUND(SUM(G57:G59),0)</f>
        <v>0</v>
      </c>
      <c r="H56" s="170">
        <f t="shared" si="21"/>
        <v>0</v>
      </c>
      <c r="I56" s="170">
        <f t="shared" si="21"/>
        <v>0</v>
      </c>
      <c r="J56" s="170">
        <f t="shared" si="21"/>
        <v>0</v>
      </c>
      <c r="K56" s="170">
        <f t="shared" si="21"/>
        <v>0</v>
      </c>
      <c r="L56" s="170">
        <f t="shared" si="21"/>
        <v>0</v>
      </c>
      <c r="M56" s="170">
        <f t="shared" si="21"/>
        <v>0</v>
      </c>
      <c r="N56" s="170">
        <f t="shared" si="21"/>
        <v>0</v>
      </c>
      <c r="O56" s="170">
        <f t="shared" si="21"/>
        <v>0</v>
      </c>
      <c r="P56" s="170">
        <f t="shared" si="21"/>
        <v>0</v>
      </c>
      <c r="Q56" s="170">
        <f t="shared" si="21"/>
        <v>0</v>
      </c>
      <c r="R56" s="170">
        <f t="shared" si="21"/>
        <v>0</v>
      </c>
      <c r="S56" s="170">
        <f t="shared" si="21"/>
        <v>0</v>
      </c>
      <c r="T56" s="170">
        <f t="shared" si="21"/>
        <v>0</v>
      </c>
      <c r="U56" s="170">
        <f t="shared" si="21"/>
        <v>0</v>
      </c>
      <c r="V56" s="170">
        <f t="shared" si="21"/>
        <v>0</v>
      </c>
      <c r="W56" s="170">
        <f t="shared" si="21"/>
        <v>0</v>
      </c>
      <c r="X56" s="170">
        <f t="shared" si="21"/>
        <v>0</v>
      </c>
      <c r="Y56" s="170">
        <f t="shared" si="21"/>
        <v>0</v>
      </c>
      <c r="Z56" s="170">
        <f t="shared" si="21"/>
        <v>0</v>
      </c>
      <c r="AA56" s="170">
        <f t="shared" si="21"/>
        <v>0</v>
      </c>
      <c r="AB56" s="170">
        <f t="shared" si="21"/>
        <v>0</v>
      </c>
      <c r="AC56" s="170">
        <f t="shared" si="21"/>
        <v>0</v>
      </c>
      <c r="AD56" s="170">
        <f t="shared" si="21"/>
        <v>0</v>
      </c>
      <c r="AE56" s="170">
        <f t="shared" si="21"/>
        <v>0</v>
      </c>
      <c r="AF56" s="170">
        <f t="shared" si="21"/>
        <v>0</v>
      </c>
      <c r="AG56" s="170">
        <f t="shared" si="21"/>
        <v>0</v>
      </c>
      <c r="AH56" s="170">
        <f t="shared" si="21"/>
        <v>0</v>
      </c>
      <c r="AI56" s="170">
        <f t="shared" si="21"/>
        <v>0</v>
      </c>
      <c r="AJ56" s="170">
        <f t="shared" si="21"/>
        <v>0</v>
      </c>
      <c r="AM56" s="382">
        <f>ROUND(SUM(AM57:AM59),0)</f>
        <v>0</v>
      </c>
      <c r="AN56" s="382">
        <f>F56+NPV(SDN,G56:INDEX(G56:AJ56,PAL))</f>
        <v>0</v>
      </c>
      <c r="AO56" s="387"/>
      <c r="AP56" s="59"/>
      <c r="AQ56" s="59"/>
      <c r="AR56" s="59"/>
      <c r="AS56" s="59"/>
      <c r="AT56" s="59"/>
      <c r="AU56" s="59"/>
      <c r="AV56" s="59"/>
      <c r="AW56" s="59"/>
      <c r="AX56" s="59"/>
      <c r="AY56" s="388"/>
    </row>
    <row r="57" spans="2:51">
      <c r="B57" s="199" t="s">
        <v>344</v>
      </c>
      <c r="C57" s="486" t="s">
        <v>69</v>
      </c>
      <c r="D57" s="65">
        <f>F57+NPV(SDN,G57:INDEX(G57:AJ57,PAL))</f>
        <v>0</v>
      </c>
      <c r="E57" s="65">
        <f>SUMIF($F$5:$AJ$5,"&lt;="&amp;PAL,$F57:$AJ57)</f>
        <v>0</v>
      </c>
      <c r="F57" s="78">
        <v>0</v>
      </c>
      <c r="G57" s="78">
        <v>0</v>
      </c>
      <c r="H57" s="78">
        <v>0</v>
      </c>
      <c r="I57" s="78">
        <v>0</v>
      </c>
      <c r="J57" s="78">
        <v>0</v>
      </c>
      <c r="K57" s="78">
        <v>0</v>
      </c>
      <c r="L57" s="78">
        <v>0</v>
      </c>
      <c r="M57" s="78">
        <v>0</v>
      </c>
      <c r="N57" s="78">
        <v>0</v>
      </c>
      <c r="O57" s="78">
        <v>0</v>
      </c>
      <c r="P57" s="78">
        <v>0</v>
      </c>
      <c r="Q57" s="78">
        <v>0</v>
      </c>
      <c r="R57" s="78">
        <v>0</v>
      </c>
      <c r="S57" s="78">
        <v>0</v>
      </c>
      <c r="T57" s="78">
        <v>0</v>
      </c>
      <c r="U57" s="78">
        <v>0</v>
      </c>
      <c r="V57" s="78">
        <v>0</v>
      </c>
      <c r="W57" s="78">
        <v>0</v>
      </c>
      <c r="X57" s="78">
        <v>0</v>
      </c>
      <c r="Y57" s="78">
        <v>0</v>
      </c>
      <c r="Z57" s="78">
        <v>0</v>
      </c>
      <c r="AA57" s="78">
        <v>0</v>
      </c>
      <c r="AB57" s="78">
        <v>0</v>
      </c>
      <c r="AC57" s="78">
        <v>0</v>
      </c>
      <c r="AD57" s="78">
        <v>0</v>
      </c>
      <c r="AE57" s="78">
        <v>0</v>
      </c>
      <c r="AF57" s="78">
        <v>0</v>
      </c>
      <c r="AG57" s="78">
        <v>0</v>
      </c>
      <c r="AH57" s="78">
        <v>0</v>
      </c>
      <c r="AI57" s="78">
        <v>0</v>
      </c>
      <c r="AJ57" s="78">
        <v>0</v>
      </c>
      <c r="AM57" s="383">
        <f>F57+NPV(SDN,G57:INDEX(G57:AJ57,PAL))</f>
        <v>0</v>
      </c>
      <c r="AN57" s="415">
        <f>F57+NPV(SDN,G57:INDEX(G57:AJ57,PAL))</f>
        <v>0</v>
      </c>
      <c r="AO57" s="387">
        <f>IF(COUNTIF(AP57:AY57,"Klaida")&gt;0,1,0)</f>
        <v>0</v>
      </c>
      <c r="AP57" s="59">
        <f>IF(COUNT(F57:INDEX(F57:AJ57,PAL+1))&lt;&gt;PAL+1,"Klaida",0)</f>
        <v>0</v>
      </c>
      <c r="AQ57" s="59"/>
      <c r="AR57" s="59"/>
      <c r="AS57" s="59"/>
      <c r="AT57" s="59"/>
      <c r="AU57" s="59"/>
      <c r="AV57" s="59"/>
      <c r="AW57" s="59"/>
      <c r="AX57" s="59"/>
      <c r="AY57" s="388"/>
    </row>
    <row r="58" spans="2:51">
      <c r="B58" s="199" t="s">
        <v>345</v>
      </c>
      <c r="C58" s="486" t="s">
        <v>69</v>
      </c>
      <c r="D58" s="65">
        <f>F58+NPV(SDN,G58:INDEX(G58:AJ58,PAL))</f>
        <v>0</v>
      </c>
      <c r="E58" s="65">
        <f>SUMIF($F$5:$AJ$5,"&lt;="&amp;PAL,$F58:$AJ58)</f>
        <v>0</v>
      </c>
      <c r="F58" s="78">
        <v>0</v>
      </c>
      <c r="G58" s="78">
        <v>0</v>
      </c>
      <c r="H58" s="78">
        <v>0</v>
      </c>
      <c r="I58" s="78">
        <v>0</v>
      </c>
      <c r="J58" s="78">
        <v>0</v>
      </c>
      <c r="K58" s="78">
        <v>0</v>
      </c>
      <c r="L58" s="78">
        <v>0</v>
      </c>
      <c r="M58" s="78">
        <v>0</v>
      </c>
      <c r="N58" s="78">
        <v>0</v>
      </c>
      <c r="O58" s="78">
        <v>0</v>
      </c>
      <c r="P58" s="78">
        <v>0</v>
      </c>
      <c r="Q58" s="78">
        <v>0</v>
      </c>
      <c r="R58" s="78">
        <v>0</v>
      </c>
      <c r="S58" s="78">
        <v>0</v>
      </c>
      <c r="T58" s="78">
        <v>0</v>
      </c>
      <c r="U58" s="78">
        <v>0</v>
      </c>
      <c r="V58" s="78">
        <v>0</v>
      </c>
      <c r="W58" s="78">
        <v>0</v>
      </c>
      <c r="X58" s="78">
        <v>0</v>
      </c>
      <c r="Y58" s="78">
        <v>0</v>
      </c>
      <c r="Z58" s="78">
        <v>0</v>
      </c>
      <c r="AA58" s="78">
        <v>0</v>
      </c>
      <c r="AB58" s="78">
        <v>0</v>
      </c>
      <c r="AC58" s="78">
        <v>0</v>
      </c>
      <c r="AD58" s="78">
        <v>0</v>
      </c>
      <c r="AE58" s="78">
        <v>0</v>
      </c>
      <c r="AF58" s="78">
        <v>0</v>
      </c>
      <c r="AG58" s="78">
        <v>0</v>
      </c>
      <c r="AH58" s="78">
        <v>0</v>
      </c>
      <c r="AI58" s="78">
        <v>0</v>
      </c>
      <c r="AJ58" s="78">
        <v>0</v>
      </c>
      <c r="AM58" s="383">
        <f>F58+NPV(SDN,G58:INDEX(G58:AJ58,PAL))</f>
        <v>0</v>
      </c>
      <c r="AN58" s="415">
        <f>F58+NPV(SDN,G58:INDEX(G58:AJ58,PAL))</f>
        <v>0</v>
      </c>
      <c r="AO58" s="387">
        <f>IF(COUNTIF(AP58:AY58,"Klaida")&gt;0,1,0)</f>
        <v>0</v>
      </c>
      <c r="AP58" s="59">
        <f>IF(COUNT(F58:INDEX(F58:AJ58,PAL+1))&lt;&gt;PAL+1,"Klaida",0)</f>
        <v>0</v>
      </c>
      <c r="AQ58" s="59"/>
      <c r="AR58" s="59"/>
      <c r="AS58" s="59"/>
      <c r="AT58" s="59"/>
      <c r="AU58" s="59"/>
      <c r="AV58" s="59"/>
      <c r="AW58" s="59"/>
      <c r="AX58" s="59"/>
      <c r="AY58" s="388"/>
    </row>
    <row r="59" spans="2:51" ht="13.5" thickBot="1">
      <c r="B59" s="199" t="s">
        <v>346</v>
      </c>
      <c r="C59" s="486" t="s">
        <v>69</v>
      </c>
      <c r="D59" s="65">
        <f>F59+NPV(SDN,G59:INDEX(G59:AJ59,PAL))</f>
        <v>0</v>
      </c>
      <c r="E59" s="65">
        <f>SUMIF($F$5:$AJ$5,"&lt;="&amp;PAL,$F59:$AJ59)</f>
        <v>0</v>
      </c>
      <c r="F59" s="78">
        <v>0</v>
      </c>
      <c r="G59" s="78">
        <v>0</v>
      </c>
      <c r="H59" s="78">
        <v>0</v>
      </c>
      <c r="I59" s="78">
        <v>0</v>
      </c>
      <c r="J59" s="78">
        <v>0</v>
      </c>
      <c r="K59" s="78">
        <v>0</v>
      </c>
      <c r="L59" s="78">
        <v>0</v>
      </c>
      <c r="M59" s="78">
        <v>0</v>
      </c>
      <c r="N59" s="78">
        <v>0</v>
      </c>
      <c r="O59" s="78">
        <v>0</v>
      </c>
      <c r="P59" s="78">
        <v>0</v>
      </c>
      <c r="Q59" s="78">
        <v>0</v>
      </c>
      <c r="R59" s="78">
        <v>0</v>
      </c>
      <c r="S59" s="78">
        <v>0</v>
      </c>
      <c r="T59" s="78">
        <v>0</v>
      </c>
      <c r="U59" s="78">
        <v>0</v>
      </c>
      <c r="V59" s="78">
        <v>0</v>
      </c>
      <c r="W59" s="78">
        <v>0</v>
      </c>
      <c r="X59" s="78">
        <v>0</v>
      </c>
      <c r="Y59" s="78">
        <v>0</v>
      </c>
      <c r="Z59" s="78">
        <v>0</v>
      </c>
      <c r="AA59" s="78">
        <v>0</v>
      </c>
      <c r="AB59" s="78">
        <v>0</v>
      </c>
      <c r="AC59" s="78">
        <v>0</v>
      </c>
      <c r="AD59" s="78">
        <v>0</v>
      </c>
      <c r="AE59" s="78">
        <v>0</v>
      </c>
      <c r="AF59" s="78">
        <v>0</v>
      </c>
      <c r="AG59" s="78">
        <v>0</v>
      </c>
      <c r="AH59" s="78">
        <v>0</v>
      </c>
      <c r="AI59" s="78">
        <v>0</v>
      </c>
      <c r="AJ59" s="78">
        <v>0</v>
      </c>
      <c r="AM59" s="394">
        <f>F59+NPV(SDN,G59:INDEX(G59:AJ59,PAL))</f>
        <v>0</v>
      </c>
      <c r="AN59" s="416">
        <f>F59+NPV(SDN,G59:INDEX(G59:AJ59,PAL))</f>
        <v>0</v>
      </c>
      <c r="AO59" s="391">
        <f>IF(COUNTIF(AP59:AY59,"Klaida")&gt;0,1,0)</f>
        <v>0</v>
      </c>
      <c r="AP59" s="392">
        <f>IF(COUNT(F59:INDEX(F59:AJ59,PAL+1))&lt;&gt;PAL+1,"Klaida",0)</f>
        <v>0</v>
      </c>
      <c r="AQ59" s="392"/>
      <c r="AR59" s="392"/>
      <c r="AS59" s="392"/>
      <c r="AT59" s="392"/>
      <c r="AU59" s="392"/>
      <c r="AV59" s="392"/>
      <c r="AW59" s="392"/>
      <c r="AX59" s="392"/>
      <c r="AY59" s="393"/>
    </row>
    <row r="60" spans="2:51"/>
    <row r="61" spans="2:51">
      <c r="C61" s="404" t="str">
        <f>IF(Kalba="EN",Data2!C79,Data2!B79)</f>
        <v>Finansinės analizės (FA) rodiklių apskaičiavimas</v>
      </c>
      <c r="D61" s="209"/>
      <c r="E61" s="209"/>
      <c r="F61" s="209"/>
      <c r="G61" s="209"/>
      <c r="H61" s="209"/>
      <c r="I61" s="209"/>
      <c r="J61" s="209"/>
      <c r="K61" s="209"/>
      <c r="L61" s="209"/>
      <c r="M61" s="209"/>
      <c r="N61" s="209"/>
      <c r="O61" s="209"/>
      <c r="P61" s="209"/>
      <c r="Q61" s="209"/>
      <c r="R61" s="209"/>
      <c r="S61" s="209"/>
      <c r="T61" s="209"/>
      <c r="U61" s="209"/>
      <c r="V61" s="209"/>
      <c r="W61" s="209"/>
      <c r="X61" s="209"/>
      <c r="Y61" s="209"/>
      <c r="Z61" s="209"/>
      <c r="AA61" s="209"/>
      <c r="AB61" s="209"/>
      <c r="AC61" s="209"/>
      <c r="AD61" s="209"/>
      <c r="AE61" s="209"/>
      <c r="AF61" s="209"/>
      <c r="AG61" s="209"/>
      <c r="AH61" s="209"/>
      <c r="AI61" s="209"/>
      <c r="AJ61" s="209"/>
    </row>
    <row r="62" spans="2:51">
      <c r="C62" s="68" t="str">
        <f>IF(Kalba="EN",Data2!C80,Data2!B80)</f>
        <v>FA rodiklių investicijoms lėšų srautas (realiąja išraiška)</v>
      </c>
      <c r="D62" s="69"/>
      <c r="E62" s="69"/>
      <c r="F62" s="65">
        <f t="shared" ref="F62:AJ62" si="22">ROUND(SUM(F16:F17)-SUM(F7,F22),0)</f>
        <v>0</v>
      </c>
      <c r="G62" s="65">
        <f t="shared" si="22"/>
        <v>0</v>
      </c>
      <c r="H62" s="65">
        <f t="shared" si="22"/>
        <v>0</v>
      </c>
      <c r="I62" s="65">
        <f t="shared" si="22"/>
        <v>0</v>
      </c>
      <c r="J62" s="65">
        <f t="shared" si="22"/>
        <v>0</v>
      </c>
      <c r="K62" s="65">
        <f t="shared" si="22"/>
        <v>0</v>
      </c>
      <c r="L62" s="65">
        <f t="shared" si="22"/>
        <v>0</v>
      </c>
      <c r="M62" s="65">
        <f t="shared" si="22"/>
        <v>0</v>
      </c>
      <c r="N62" s="65">
        <f t="shared" si="22"/>
        <v>0</v>
      </c>
      <c r="O62" s="65">
        <f t="shared" si="22"/>
        <v>0</v>
      </c>
      <c r="P62" s="65">
        <f t="shared" si="22"/>
        <v>0</v>
      </c>
      <c r="Q62" s="65">
        <f t="shared" si="22"/>
        <v>0</v>
      </c>
      <c r="R62" s="65">
        <f t="shared" si="22"/>
        <v>0</v>
      </c>
      <c r="S62" s="65">
        <f t="shared" si="22"/>
        <v>0</v>
      </c>
      <c r="T62" s="65">
        <f t="shared" si="22"/>
        <v>0</v>
      </c>
      <c r="U62" s="65">
        <f t="shared" si="22"/>
        <v>0</v>
      </c>
      <c r="V62" s="65">
        <f t="shared" si="22"/>
        <v>0</v>
      </c>
      <c r="W62" s="65">
        <f t="shared" si="22"/>
        <v>0</v>
      </c>
      <c r="X62" s="65">
        <f t="shared" si="22"/>
        <v>0</v>
      </c>
      <c r="Y62" s="65">
        <f t="shared" si="22"/>
        <v>0</v>
      </c>
      <c r="Z62" s="65">
        <f t="shared" si="22"/>
        <v>0</v>
      </c>
      <c r="AA62" s="65">
        <f t="shared" si="22"/>
        <v>0</v>
      </c>
      <c r="AB62" s="65">
        <f t="shared" si="22"/>
        <v>0</v>
      </c>
      <c r="AC62" s="65">
        <f t="shared" si="22"/>
        <v>0</v>
      </c>
      <c r="AD62" s="65">
        <f t="shared" si="22"/>
        <v>0</v>
      </c>
      <c r="AE62" s="65">
        <f t="shared" si="22"/>
        <v>0</v>
      </c>
      <c r="AF62" s="65">
        <f t="shared" si="22"/>
        <v>0</v>
      </c>
      <c r="AG62" s="65">
        <f t="shared" si="22"/>
        <v>0</v>
      </c>
      <c r="AH62" s="65">
        <f t="shared" si="22"/>
        <v>0</v>
      </c>
      <c r="AI62" s="65">
        <f t="shared" si="22"/>
        <v>0</v>
      </c>
      <c r="AJ62" s="65">
        <f t="shared" si="22"/>
        <v>0</v>
      </c>
    </row>
    <row r="63" spans="2:51">
      <c r="C63" s="68" t="str">
        <f>IF(Kalba="EN",Data2!C82,Data2!B82)</f>
        <v>Suminis finansinio gyvybingumo lėšų srautas (realiąja išraiška)</v>
      </c>
      <c r="D63" s="70"/>
      <c r="E63" s="70"/>
      <c r="F63" s="65">
        <f>ROUND(SUM(F17,F35)-SUM(F7,F21,F30),0)</f>
        <v>0</v>
      </c>
      <c r="G63" s="65">
        <f t="shared" ref="G63:AJ63" si="23">ROUND(SUM(G17,G35)-SUM(G7,G21,G30)+F63,0)</f>
        <v>0</v>
      </c>
      <c r="H63" s="65">
        <f t="shared" si="23"/>
        <v>0</v>
      </c>
      <c r="I63" s="65">
        <f t="shared" si="23"/>
        <v>0</v>
      </c>
      <c r="J63" s="65">
        <f t="shared" si="23"/>
        <v>0</v>
      </c>
      <c r="K63" s="65">
        <f t="shared" si="23"/>
        <v>0</v>
      </c>
      <c r="L63" s="65">
        <f t="shared" si="23"/>
        <v>0</v>
      </c>
      <c r="M63" s="65">
        <f t="shared" si="23"/>
        <v>0</v>
      </c>
      <c r="N63" s="65">
        <f t="shared" si="23"/>
        <v>0</v>
      </c>
      <c r="O63" s="65">
        <f t="shared" si="23"/>
        <v>0</v>
      </c>
      <c r="P63" s="65">
        <f t="shared" si="23"/>
        <v>0</v>
      </c>
      <c r="Q63" s="65">
        <f t="shared" si="23"/>
        <v>0</v>
      </c>
      <c r="R63" s="65">
        <f t="shared" si="23"/>
        <v>0</v>
      </c>
      <c r="S63" s="65">
        <f t="shared" si="23"/>
        <v>0</v>
      </c>
      <c r="T63" s="65">
        <f t="shared" si="23"/>
        <v>0</v>
      </c>
      <c r="U63" s="65">
        <f t="shared" si="23"/>
        <v>0</v>
      </c>
      <c r="V63" s="65">
        <f t="shared" si="23"/>
        <v>0</v>
      </c>
      <c r="W63" s="65">
        <f t="shared" si="23"/>
        <v>0</v>
      </c>
      <c r="X63" s="65">
        <f t="shared" si="23"/>
        <v>0</v>
      </c>
      <c r="Y63" s="65">
        <f t="shared" si="23"/>
        <v>0</v>
      </c>
      <c r="Z63" s="65">
        <f t="shared" si="23"/>
        <v>0</v>
      </c>
      <c r="AA63" s="65">
        <f t="shared" si="23"/>
        <v>0</v>
      </c>
      <c r="AB63" s="65">
        <f t="shared" si="23"/>
        <v>0</v>
      </c>
      <c r="AC63" s="65">
        <f t="shared" si="23"/>
        <v>0</v>
      </c>
      <c r="AD63" s="65">
        <f t="shared" si="23"/>
        <v>0</v>
      </c>
      <c r="AE63" s="65">
        <f t="shared" si="23"/>
        <v>0</v>
      </c>
      <c r="AF63" s="65">
        <f t="shared" si="23"/>
        <v>0</v>
      </c>
      <c r="AG63" s="65">
        <f t="shared" si="23"/>
        <v>0</v>
      </c>
      <c r="AH63" s="65">
        <f t="shared" si="23"/>
        <v>0</v>
      </c>
      <c r="AI63" s="65">
        <f t="shared" si="23"/>
        <v>0</v>
      </c>
      <c r="AJ63" s="65">
        <f t="shared" si="23"/>
        <v>0</v>
      </c>
    </row>
    <row r="64" spans="2:51">
      <c r="C64" s="68" t="str">
        <f>IF(Kalba="EN",Data2!C84,Data2!B84)</f>
        <v>FA rodiklių kapitalui lėšų srautas (realiąja išraiška)</v>
      </c>
      <c r="D64" s="69"/>
      <c r="E64" s="69"/>
      <c r="F64" s="65">
        <f t="shared" ref="F64:AJ64" si="24">SUM(F16,F17)-SUM(F21,F38,F40,F41,F46)+IF(AND(F5&gt;Investiciju_metu_skaicius,F22&gt;0,SUM(F38:F40,F41,F44)&gt;0),MIN(F22,SUM(F38:F40,F41,F44)),0)</f>
        <v>0</v>
      </c>
      <c r="G64" s="65">
        <f t="shared" si="24"/>
        <v>0</v>
      </c>
      <c r="H64" s="65">
        <f t="shared" si="24"/>
        <v>0</v>
      </c>
      <c r="I64" s="65">
        <f t="shared" si="24"/>
        <v>0</v>
      </c>
      <c r="J64" s="65">
        <f t="shared" si="24"/>
        <v>0</v>
      </c>
      <c r="K64" s="65">
        <f t="shared" si="24"/>
        <v>0</v>
      </c>
      <c r="L64" s="65">
        <f t="shared" si="24"/>
        <v>0</v>
      </c>
      <c r="M64" s="65">
        <f t="shared" si="24"/>
        <v>0</v>
      </c>
      <c r="N64" s="65">
        <f t="shared" si="24"/>
        <v>0</v>
      </c>
      <c r="O64" s="65">
        <f t="shared" si="24"/>
        <v>0</v>
      </c>
      <c r="P64" s="65">
        <f t="shared" si="24"/>
        <v>0</v>
      </c>
      <c r="Q64" s="65">
        <f t="shared" si="24"/>
        <v>0</v>
      </c>
      <c r="R64" s="65">
        <f t="shared" si="24"/>
        <v>0</v>
      </c>
      <c r="S64" s="65">
        <f t="shared" si="24"/>
        <v>0</v>
      </c>
      <c r="T64" s="65">
        <f t="shared" si="24"/>
        <v>0</v>
      </c>
      <c r="U64" s="65">
        <f t="shared" si="24"/>
        <v>0</v>
      </c>
      <c r="V64" s="65">
        <f t="shared" si="24"/>
        <v>0</v>
      </c>
      <c r="W64" s="65">
        <f t="shared" si="24"/>
        <v>0</v>
      </c>
      <c r="X64" s="65">
        <f t="shared" si="24"/>
        <v>0</v>
      </c>
      <c r="Y64" s="65">
        <f t="shared" si="24"/>
        <v>0</v>
      </c>
      <c r="Z64" s="65">
        <f t="shared" si="24"/>
        <v>0</v>
      </c>
      <c r="AA64" s="65">
        <f t="shared" si="24"/>
        <v>0</v>
      </c>
      <c r="AB64" s="65">
        <f t="shared" si="24"/>
        <v>0</v>
      </c>
      <c r="AC64" s="65">
        <f t="shared" si="24"/>
        <v>0</v>
      </c>
      <c r="AD64" s="65">
        <f t="shared" si="24"/>
        <v>0</v>
      </c>
      <c r="AE64" s="65">
        <f t="shared" si="24"/>
        <v>0</v>
      </c>
      <c r="AF64" s="65">
        <f t="shared" si="24"/>
        <v>0</v>
      </c>
      <c r="AG64" s="65">
        <f t="shared" si="24"/>
        <v>0</v>
      </c>
      <c r="AH64" s="65">
        <f t="shared" si="24"/>
        <v>0</v>
      </c>
      <c r="AI64" s="65">
        <f t="shared" si="24"/>
        <v>0</v>
      </c>
      <c r="AJ64" s="65">
        <f t="shared" si="24"/>
        <v>0</v>
      </c>
    </row>
    <row r="65" spans="3:36">
      <c r="C65" s="68" t="str">
        <f>IF(Kalba="EN",Data2!C86,Data2!B86)</f>
        <v>Finansinė grynoji dabartinė vertė investicijoms - FGDV(I)</v>
      </c>
      <c r="D65" s="71">
        <f>F62+NPV(FDN,G62:INDEX(G62:AJ62,PAL))</f>
        <v>0</v>
      </c>
      <c r="E65" s="72"/>
    </row>
    <row r="66" spans="3:36">
      <c r="C66" s="68" t="str">
        <f>IF(Kalba="EN",Data2!C87,Data2!B87)</f>
        <v>Finansinė vidinė grąžos norma investicijoms - FVGN(I)</v>
      </c>
      <c r="D66" s="73" t="str">
        <f>IF(ISERROR(E66),"Nėra reikšmės",E66)</f>
        <v>Nėra reikšmės</v>
      </c>
      <c r="E66" s="200" t="e">
        <f>IRR(F62:INDEX(F62:AJ62,PAL+1))</f>
        <v>#NUM!</v>
      </c>
    </row>
    <row r="67" spans="3:36">
      <c r="C67" s="68" t="str">
        <f>IF(Kalba="EN",Data2!C88,Data2!B88)</f>
        <v>Finansinė modifikuota vidinė grąžos norma investicijoms - FMVGN(I)</v>
      </c>
      <c r="D67" s="74" t="str">
        <f>IF(ISERROR(E67),"Nėra reikšmės",E67)</f>
        <v>Nėra reikšmės</v>
      </c>
      <c r="E67" s="200" t="e">
        <f>MIRR(F62:INDEX(F62:AJ62,PAL+1),FDN,FDN)</f>
        <v>#DIV/0!</v>
      </c>
      <c r="G67" s="81"/>
    </row>
    <row r="68" spans="3:36">
      <c r="C68" s="68" t="str">
        <f>IF(Kalba="EN",Data2!C89,Data2!B89)</f>
        <v>Finansinis naudos ir išlaidų santykis - FNIS</v>
      </c>
      <c r="D68" s="75" t="str">
        <f>IF(ISERROR(D17/SUM(D7,-D16,D22)),"-",D17/SUM(D7,-D16,D22))</f>
        <v>-</v>
      </c>
      <c r="E68" s="72"/>
      <c r="G68" s="82"/>
      <c r="H68" s="82"/>
    </row>
    <row r="69" spans="3:36">
      <c r="C69" s="68" t="str">
        <f>IF(Kalba="EN",Data2!C90,Data2!B90)</f>
        <v>Finansinis gyvybingumas (realiąja išraiška)</v>
      </c>
      <c r="D69" s="76" t="str">
        <f>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row>
    <row r="70" spans="3:36">
      <c r="C70" s="68" t="str">
        <f>IF(Kalba="EN",Data2!C92,Data2!B92)</f>
        <v>Finansinė grynoji dabartinė vertė kapitalui - FGDV(K)</v>
      </c>
      <c r="D70" s="71">
        <f>F64+NPV(FDN,G64:INDEX(G64:AJ64,PAL))</f>
        <v>0</v>
      </c>
      <c r="E70" s="72"/>
      <c r="G70" s="82"/>
      <c r="H70" s="82"/>
    </row>
    <row r="71" spans="3:36">
      <c r="C71" s="68" t="str">
        <f>IF(Kalba="EN",Data2!C93,Data2!B93)</f>
        <v>Finansinė vidinė grąžos norma kapitalui - FVGN(K)</v>
      </c>
      <c r="D71" s="73" t="str">
        <f>IF(ISERROR(E71),"Nėra reikšmės",E71)</f>
        <v>Nėra reikšmės</v>
      </c>
      <c r="E71" s="201" t="e">
        <f>IRR(F64:INDEX(F64:AJ64,PAL+1))</f>
        <v>#NUM!</v>
      </c>
    </row>
    <row r="72" spans="3:36">
      <c r="C72" s="68" t="str">
        <f>IF(Kalba="EN",Data2!C94,Data2!B94)</f>
        <v>Finansinė modifikuota vidinė grąžos norma kapitalui - FMVGN(K)</v>
      </c>
      <c r="D72" s="74" t="str">
        <f>IF(ISERROR(E72),"Nėra reikšmės",E72)</f>
        <v>Nėra reikšmės</v>
      </c>
      <c r="E72" s="201" t="e">
        <f>MIRR(F64:INDEX(F64:AJ64,PAL+1),FDN,FDN)</f>
        <v>#DIV/0!</v>
      </c>
    </row>
    <row r="73" spans="3:36"/>
    <row r="74" spans="3:36">
      <c r="C74" s="404" t="str">
        <f>IF(Kalba="EN",Data2!C95,Data2!B95)</f>
        <v>Ekonominės analizės (EA) rodiklių apskaičiavimas</v>
      </c>
      <c r="D74" s="209"/>
      <c r="E74" s="209"/>
      <c r="F74" s="209"/>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209"/>
    </row>
    <row r="75" spans="3:36">
      <c r="C75" s="68" t="str">
        <f>IF(Kalba="EN",Data2!C96,Data2!B96)</f>
        <v>EA rodiklių lėšų srautas (realiąja išraiška)</v>
      </c>
      <c r="D75" s="69"/>
      <c r="E75" s="69"/>
      <c r="F75" s="65" t="e">
        <f>IF(pvm_susigrazinimas="Taip",SUMPRODUCT(F$16,Data1!$C$63,Data1!$D$11)-SUMPRODUCT(F$8:F$15,Data1!$F$55:$F$62,Data1!$D$3:$D$10)-SUMPRODUCT(F$23:F$28,Data1!$F$70:$F$75,Data1!$D$18:$D$23)+F47,SUMPRODUCT(F$16,Data1!$C$63)-SUMPRODUCT(F$8:F$15,Data1!$F$55:$F$62)-SUMPRODUCT(F$23:F$28,Data1!$F$70:$F$75)+F47)</f>
        <v>#VALUE!</v>
      </c>
      <c r="G75" s="65" t="e">
        <f>IF(pvm_susigrazinimas="Taip",SUMPRODUCT(G$16,Data1!$C$63,Data1!$D$11)-SUMPRODUCT(G$8:G$15,Data1!$F$55:$F$62,Data1!$D$3:$D$10)-SUMPRODUCT(G$23:G$28,Data1!$F$70:$F$75,Data1!$D$18:$D$23)+G47,SUMPRODUCT(G$16,Data1!$C$63)-SUMPRODUCT(G$8:G$15,Data1!$F$55:$F$62)-SUMPRODUCT(G$23:G$28,Data1!$F$70:$F$75)+G47)</f>
        <v>#VALUE!</v>
      </c>
      <c r="H75" s="65" t="e">
        <f>IF(pvm_susigrazinimas="Taip",SUMPRODUCT(H$16,Data1!$C$63,Data1!$D$11)-SUMPRODUCT(H$8:H$15,Data1!$F$55:$F$62,Data1!$D$3:$D$10)-SUMPRODUCT(H$23:H$28,Data1!$F$70:$F$75,Data1!$D$18:$D$23)+H47,SUMPRODUCT(H$16,Data1!$C$63)-SUMPRODUCT(H$8:H$15,Data1!$F$55:$F$62)-SUMPRODUCT(H$23:H$28,Data1!$F$70:$F$75)+H47)</f>
        <v>#VALUE!</v>
      </c>
      <c r="I75" s="65" t="e">
        <f>IF(pvm_susigrazinimas="Taip",SUMPRODUCT(I$16,Data1!$C$63,Data1!$D$11)-SUMPRODUCT(I$8:I$15,Data1!$F$55:$F$62,Data1!$D$3:$D$10)-SUMPRODUCT(I$23:I$28,Data1!$F$70:$F$75,Data1!$D$18:$D$23)+I47,SUMPRODUCT(I$16,Data1!$C$63)-SUMPRODUCT(I$8:I$15,Data1!$F$55:$F$62)-SUMPRODUCT(I$23:I$28,Data1!$F$70:$F$75)+I47)</f>
        <v>#VALUE!</v>
      </c>
      <c r="J75" s="65" t="e">
        <f>IF(pvm_susigrazinimas="Taip",SUMPRODUCT(J$16,Data1!$C$63,Data1!$D$11)-SUMPRODUCT(J$8:J$15,Data1!$F$55:$F$62,Data1!$D$3:$D$10)-SUMPRODUCT(J$23:J$28,Data1!$F$70:$F$75,Data1!$D$18:$D$23)+J47,SUMPRODUCT(J$16,Data1!$C$63)-SUMPRODUCT(J$8:J$15,Data1!$F$55:$F$62)-SUMPRODUCT(J$23:J$28,Data1!$F$70:$F$75)+J47)</f>
        <v>#VALUE!</v>
      </c>
      <c r="K75" s="65" t="e">
        <f>IF(pvm_susigrazinimas="Taip",SUMPRODUCT(K$16,Data1!$C$63,Data1!$D$11)-SUMPRODUCT(K$8:K$15,Data1!$F$55:$F$62,Data1!$D$3:$D$10)-SUMPRODUCT(K$23:K$28,Data1!$F$70:$F$75,Data1!$D$18:$D$23)+K47,SUMPRODUCT(K$16,Data1!$C$63)-SUMPRODUCT(K$8:K$15,Data1!$F$55:$F$62)-SUMPRODUCT(K$23:K$28,Data1!$F$70:$F$75)+K47)</f>
        <v>#VALUE!</v>
      </c>
      <c r="L75" s="65" t="e">
        <f>IF(pvm_susigrazinimas="Taip",SUMPRODUCT(L$16,Data1!$C$63,Data1!$D$11)-SUMPRODUCT(L$8:L$15,Data1!$F$55:$F$62,Data1!$D$3:$D$10)-SUMPRODUCT(L$23:L$28,Data1!$F$70:$F$75,Data1!$D$18:$D$23)+L47,SUMPRODUCT(L$16,Data1!$C$63)-SUMPRODUCT(L$8:L$15,Data1!$F$55:$F$62)-SUMPRODUCT(L$23:L$28,Data1!$F$70:$F$75)+L47)</f>
        <v>#VALUE!</v>
      </c>
      <c r="M75" s="65" t="e">
        <f>IF(pvm_susigrazinimas="Taip",SUMPRODUCT(M$16,Data1!$C$63,Data1!$D$11)-SUMPRODUCT(M$8:M$15,Data1!$F$55:$F$62,Data1!$D$3:$D$10)-SUMPRODUCT(M$23:M$28,Data1!$F$70:$F$75,Data1!$D$18:$D$23)+M47,SUMPRODUCT(M$16,Data1!$C$63)-SUMPRODUCT(M$8:M$15,Data1!$F$55:$F$62)-SUMPRODUCT(M$23:M$28,Data1!$F$70:$F$75)+M47)</f>
        <v>#VALUE!</v>
      </c>
      <c r="N75" s="65" t="e">
        <f>IF(pvm_susigrazinimas="Taip",SUMPRODUCT(N$16,Data1!$C$63,Data1!$D$11)-SUMPRODUCT(N$8:N$15,Data1!$F$55:$F$62,Data1!$D$3:$D$10)-SUMPRODUCT(N$23:N$28,Data1!$F$70:$F$75,Data1!$D$18:$D$23)+N47,SUMPRODUCT(N$16,Data1!$C$63)-SUMPRODUCT(N$8:N$15,Data1!$F$55:$F$62)-SUMPRODUCT(N$23:N$28,Data1!$F$70:$F$75)+N47)</f>
        <v>#VALUE!</v>
      </c>
      <c r="O75" s="65" t="e">
        <f>IF(pvm_susigrazinimas="Taip",SUMPRODUCT(O$16,Data1!$C$63,Data1!$D$11)-SUMPRODUCT(O$8:O$15,Data1!$F$55:$F$62,Data1!$D$3:$D$10)-SUMPRODUCT(O$23:O$28,Data1!$F$70:$F$75,Data1!$D$18:$D$23)+O47,SUMPRODUCT(O$16,Data1!$C$63)-SUMPRODUCT(O$8:O$15,Data1!$F$55:$F$62)-SUMPRODUCT(O$23:O$28,Data1!$F$70:$F$75)+O47)</f>
        <v>#VALUE!</v>
      </c>
      <c r="P75" s="65" t="e">
        <f>IF(pvm_susigrazinimas="Taip",SUMPRODUCT(P$16,Data1!$C$63,Data1!$D$11)-SUMPRODUCT(P$8:P$15,Data1!$F$55:$F$62,Data1!$D$3:$D$10)-SUMPRODUCT(P$23:P$28,Data1!$F$70:$F$75,Data1!$D$18:$D$23)+P47,SUMPRODUCT(P$16,Data1!$C$63)-SUMPRODUCT(P$8:P$15,Data1!$F$55:$F$62)-SUMPRODUCT(P$23:P$28,Data1!$F$70:$F$75)+P47)</f>
        <v>#VALUE!</v>
      </c>
      <c r="Q75" s="65" t="e">
        <f>IF(pvm_susigrazinimas="Taip",SUMPRODUCT(Q$16,Data1!$C$63,Data1!$D$11)-SUMPRODUCT(Q$8:Q$15,Data1!$F$55:$F$62,Data1!$D$3:$D$10)-SUMPRODUCT(Q$23:Q$28,Data1!$F$70:$F$75,Data1!$D$18:$D$23)+Q47,SUMPRODUCT(Q$16,Data1!$C$63)-SUMPRODUCT(Q$8:Q$15,Data1!$F$55:$F$62)-SUMPRODUCT(Q$23:Q$28,Data1!$F$70:$F$75)+Q47)</f>
        <v>#VALUE!</v>
      </c>
      <c r="R75" s="65" t="e">
        <f>IF(pvm_susigrazinimas="Taip",SUMPRODUCT(R$16,Data1!$C$63,Data1!$D$11)-SUMPRODUCT(R$8:R$15,Data1!$F$55:$F$62,Data1!$D$3:$D$10)-SUMPRODUCT(R$23:R$28,Data1!$F$70:$F$75,Data1!$D$18:$D$23)+R47,SUMPRODUCT(R$16,Data1!$C$63)-SUMPRODUCT(R$8:R$15,Data1!$F$55:$F$62)-SUMPRODUCT(R$23:R$28,Data1!$F$70:$F$75)+R47)</f>
        <v>#VALUE!</v>
      </c>
      <c r="S75" s="65" t="e">
        <f>IF(pvm_susigrazinimas="Taip",SUMPRODUCT(S$16,Data1!$C$63,Data1!$D$11)-SUMPRODUCT(S$8:S$15,Data1!$F$55:$F$62,Data1!$D$3:$D$10)-SUMPRODUCT(S$23:S$28,Data1!$F$70:$F$75,Data1!$D$18:$D$23)+S47,SUMPRODUCT(S$16,Data1!$C$63)-SUMPRODUCT(S$8:S$15,Data1!$F$55:$F$62)-SUMPRODUCT(S$23:S$28,Data1!$F$70:$F$75)+S47)</f>
        <v>#VALUE!</v>
      </c>
      <c r="T75" s="65" t="e">
        <f>IF(pvm_susigrazinimas="Taip",SUMPRODUCT(T$16,Data1!$C$63,Data1!$D$11)-SUMPRODUCT(T$8:T$15,Data1!$F$55:$F$62,Data1!$D$3:$D$10)-SUMPRODUCT(T$23:T$28,Data1!$F$70:$F$75,Data1!$D$18:$D$23)+T47,SUMPRODUCT(T$16,Data1!$C$63)-SUMPRODUCT(T$8:T$15,Data1!$F$55:$F$62)-SUMPRODUCT(T$23:T$28,Data1!$F$70:$F$75)+T47)</f>
        <v>#VALUE!</v>
      </c>
      <c r="U75" s="65" t="e">
        <f>IF(pvm_susigrazinimas="Taip",SUMPRODUCT(U$16,Data1!$C$63,Data1!$D$11)-SUMPRODUCT(U$8:U$15,Data1!$F$55:$F$62,Data1!$D$3:$D$10)-SUMPRODUCT(U$23:U$28,Data1!$F$70:$F$75,Data1!$D$18:$D$23)+U47,SUMPRODUCT(U$16,Data1!$C$63)-SUMPRODUCT(U$8:U$15,Data1!$F$55:$F$62)-SUMPRODUCT(U$23:U$28,Data1!$F$70:$F$75)+U47)</f>
        <v>#VALUE!</v>
      </c>
      <c r="V75" s="65" t="e">
        <f>IF(pvm_susigrazinimas="Taip",SUMPRODUCT(V$16,Data1!$C$63,Data1!$D$11)-SUMPRODUCT(V$8:V$15,Data1!$F$55:$F$62,Data1!$D$3:$D$10)-SUMPRODUCT(V$23:V$28,Data1!$F$70:$F$75,Data1!$D$18:$D$23)+V47,SUMPRODUCT(V$16,Data1!$C$63)-SUMPRODUCT(V$8:V$15,Data1!$F$55:$F$62)-SUMPRODUCT(V$23:V$28,Data1!$F$70:$F$75)+V47)</f>
        <v>#VALUE!</v>
      </c>
      <c r="W75" s="65" t="e">
        <f>IF(pvm_susigrazinimas="Taip",SUMPRODUCT(W$16,Data1!$C$63,Data1!$D$11)-SUMPRODUCT(W$8:W$15,Data1!$F$55:$F$62,Data1!$D$3:$D$10)-SUMPRODUCT(W$23:W$28,Data1!$F$70:$F$75,Data1!$D$18:$D$23)+W47,SUMPRODUCT(W$16,Data1!$C$63)-SUMPRODUCT(W$8:W$15,Data1!$F$55:$F$62)-SUMPRODUCT(W$23:W$28,Data1!$F$70:$F$75)+W47)</f>
        <v>#VALUE!</v>
      </c>
      <c r="X75" s="65" t="e">
        <f>IF(pvm_susigrazinimas="Taip",SUMPRODUCT(X$16,Data1!$C$63,Data1!$D$11)-SUMPRODUCT(X$8:X$15,Data1!$F$55:$F$62,Data1!$D$3:$D$10)-SUMPRODUCT(X$23:X$28,Data1!$F$70:$F$75,Data1!$D$18:$D$23)+X47,SUMPRODUCT(X$16,Data1!$C$63)-SUMPRODUCT(X$8:X$15,Data1!$F$55:$F$62)-SUMPRODUCT(X$23:X$28,Data1!$F$70:$F$75)+X47)</f>
        <v>#VALUE!</v>
      </c>
      <c r="Y75" s="65" t="e">
        <f>IF(pvm_susigrazinimas="Taip",SUMPRODUCT(Y$16,Data1!$C$63,Data1!$D$11)-SUMPRODUCT(Y$8:Y$15,Data1!$F$55:$F$62,Data1!$D$3:$D$10)-SUMPRODUCT(Y$23:Y$28,Data1!$F$70:$F$75,Data1!$D$18:$D$23)+Y47,SUMPRODUCT(Y$16,Data1!$C$63)-SUMPRODUCT(Y$8:Y$15,Data1!$F$55:$F$62)-SUMPRODUCT(Y$23:Y$28,Data1!$F$70:$F$75)+Y47)</f>
        <v>#VALUE!</v>
      </c>
      <c r="Z75" s="65" t="e">
        <f>IF(pvm_susigrazinimas="Taip",SUMPRODUCT(Z$16,Data1!$C$63,Data1!$D$11)-SUMPRODUCT(Z$8:Z$15,Data1!$F$55:$F$62,Data1!$D$3:$D$10)-SUMPRODUCT(Z$23:Z$28,Data1!$F$70:$F$75,Data1!$D$18:$D$23)+Z47,SUMPRODUCT(Z$16,Data1!$C$63)-SUMPRODUCT(Z$8:Z$15,Data1!$F$55:$F$62)-SUMPRODUCT(Z$23:Z$28,Data1!$F$70:$F$75)+Z47)</f>
        <v>#VALUE!</v>
      </c>
      <c r="AA75" s="65" t="e">
        <f>IF(pvm_susigrazinimas="Taip",SUMPRODUCT(AA$16,Data1!$C$63,Data1!$D$11)-SUMPRODUCT(AA$8:AA$15,Data1!$F$55:$F$62,Data1!$D$3:$D$10)-SUMPRODUCT(AA$23:AA$28,Data1!$F$70:$F$75,Data1!$D$18:$D$23)+AA47,SUMPRODUCT(AA$16,Data1!$C$63)-SUMPRODUCT(AA$8:AA$15,Data1!$F$55:$F$62)-SUMPRODUCT(AA$23:AA$28,Data1!$F$70:$F$75)+AA47)</f>
        <v>#VALUE!</v>
      </c>
      <c r="AB75" s="65" t="e">
        <f>IF(pvm_susigrazinimas="Taip",SUMPRODUCT(AB$16,Data1!$C$63,Data1!$D$11)-SUMPRODUCT(AB$8:AB$15,Data1!$F$55:$F$62,Data1!$D$3:$D$10)-SUMPRODUCT(AB$23:AB$28,Data1!$F$70:$F$75,Data1!$D$18:$D$23)+AB47,SUMPRODUCT(AB$16,Data1!$C$63)-SUMPRODUCT(AB$8:AB$15,Data1!$F$55:$F$62)-SUMPRODUCT(AB$23:AB$28,Data1!$F$70:$F$75)+AB47)</f>
        <v>#VALUE!</v>
      </c>
      <c r="AC75" s="65" t="e">
        <f>IF(pvm_susigrazinimas="Taip",SUMPRODUCT(AC$16,Data1!$C$63,Data1!$D$11)-SUMPRODUCT(AC$8:AC$15,Data1!$F$55:$F$62,Data1!$D$3:$D$10)-SUMPRODUCT(AC$23:AC$28,Data1!$F$70:$F$75,Data1!$D$18:$D$23)+AC47,SUMPRODUCT(AC$16,Data1!$C$63)-SUMPRODUCT(AC$8:AC$15,Data1!$F$55:$F$62)-SUMPRODUCT(AC$23:AC$28,Data1!$F$70:$F$75)+AC47)</f>
        <v>#VALUE!</v>
      </c>
      <c r="AD75" s="65" t="e">
        <f>IF(pvm_susigrazinimas="Taip",SUMPRODUCT(AD$16,Data1!$C$63,Data1!$D$11)-SUMPRODUCT(AD$8:AD$15,Data1!$F$55:$F$62,Data1!$D$3:$D$10)-SUMPRODUCT(AD$23:AD$28,Data1!$F$70:$F$75,Data1!$D$18:$D$23)+AD47,SUMPRODUCT(AD$16,Data1!$C$63)-SUMPRODUCT(AD$8:AD$15,Data1!$F$55:$F$62)-SUMPRODUCT(AD$23:AD$28,Data1!$F$70:$F$75)+AD47)</f>
        <v>#VALUE!</v>
      </c>
      <c r="AE75" s="65" t="e">
        <f>IF(pvm_susigrazinimas="Taip",SUMPRODUCT(AE$16,Data1!$C$63,Data1!$D$11)-SUMPRODUCT(AE$8:AE$15,Data1!$F$55:$F$62,Data1!$D$3:$D$10)-SUMPRODUCT(AE$23:AE$28,Data1!$F$70:$F$75,Data1!$D$18:$D$23)+AE47,SUMPRODUCT(AE$16,Data1!$C$63)-SUMPRODUCT(AE$8:AE$15,Data1!$F$55:$F$62)-SUMPRODUCT(AE$23:AE$28,Data1!$F$70:$F$75)+AE47)</f>
        <v>#VALUE!</v>
      </c>
      <c r="AF75" s="65" t="e">
        <f>IF(pvm_susigrazinimas="Taip",SUMPRODUCT(AF$16,Data1!$C$63,Data1!$D$11)-SUMPRODUCT(AF$8:AF$15,Data1!$F$55:$F$62,Data1!$D$3:$D$10)-SUMPRODUCT(AF$23:AF$28,Data1!$F$70:$F$75,Data1!$D$18:$D$23)+AF47,SUMPRODUCT(AF$16,Data1!$C$63)-SUMPRODUCT(AF$8:AF$15,Data1!$F$55:$F$62)-SUMPRODUCT(AF$23:AF$28,Data1!$F$70:$F$75)+AF47)</f>
        <v>#VALUE!</v>
      </c>
      <c r="AG75" s="65" t="e">
        <f>IF(pvm_susigrazinimas="Taip",SUMPRODUCT(AG$16,Data1!$C$63,Data1!$D$11)-SUMPRODUCT(AG$8:AG$15,Data1!$F$55:$F$62,Data1!$D$3:$D$10)-SUMPRODUCT(AG$23:AG$28,Data1!$F$70:$F$75,Data1!$D$18:$D$23)+AG47,SUMPRODUCT(AG$16,Data1!$C$63)-SUMPRODUCT(AG$8:AG$15,Data1!$F$55:$F$62)-SUMPRODUCT(AG$23:AG$28,Data1!$F$70:$F$75)+AG47)</f>
        <v>#VALUE!</v>
      </c>
      <c r="AH75" s="65" t="e">
        <f>IF(pvm_susigrazinimas="Taip",SUMPRODUCT(AH$16,Data1!$C$63,Data1!$D$11)-SUMPRODUCT(AH$8:AH$15,Data1!$F$55:$F$62,Data1!$D$3:$D$10)-SUMPRODUCT(AH$23:AH$28,Data1!$F$70:$F$75,Data1!$D$18:$D$23)+AH47,SUMPRODUCT(AH$16,Data1!$C$63)-SUMPRODUCT(AH$8:AH$15,Data1!$F$55:$F$62)-SUMPRODUCT(AH$23:AH$28,Data1!$F$70:$F$75)+AH47)</f>
        <v>#VALUE!</v>
      </c>
      <c r="AI75" s="65" t="e">
        <f>IF(pvm_susigrazinimas="Taip",SUMPRODUCT(AI$16,Data1!$C$63,Data1!$D$11)-SUMPRODUCT(AI$8:AI$15,Data1!$F$55:$F$62,Data1!$D$3:$D$10)-SUMPRODUCT(AI$23:AI$28,Data1!$F$70:$F$75,Data1!$D$18:$D$23)+AI47,SUMPRODUCT(AI$16,Data1!$C$63)-SUMPRODUCT(AI$8:AI$15,Data1!$F$55:$F$62)-SUMPRODUCT(AI$23:AI$28,Data1!$F$70:$F$75)+AI47)</f>
        <v>#VALUE!</v>
      </c>
      <c r="AJ75" s="65" t="e">
        <f>IF(pvm_susigrazinimas="Taip",SUMPRODUCT(AJ$16,Data1!$C$63,Data1!$D$11)-SUMPRODUCT(AJ$8:AJ$15,Data1!$F$55:$F$62,Data1!$D$3:$D$10)-SUMPRODUCT(AJ$23:AJ$28,Data1!$F$70:$F$75,Data1!$D$18:$D$23)+AJ47,SUMPRODUCT(AJ$16,Data1!$C$63)-SUMPRODUCT(AJ$8:AJ$15,Data1!$F$55:$F$62)-SUMPRODUCT(AJ$23:AJ$28,Data1!$F$70:$F$75)+AJ47)</f>
        <v>#VALUE!</v>
      </c>
    </row>
    <row r="76" spans="3:36">
      <c r="C76" s="68" t="str">
        <f>IF(Kalba="EN",Data2!C98,Data2!B98)</f>
        <v>Konvertuota investicijų (A.) GDV</v>
      </c>
      <c r="D76" s="71">
        <f>IF(pvm_susigrazinimas="Taip",SUMPRODUCT(AN8:AN15,Data1!C55:C62),SUMPRODUCT(AM8:AM15,Data1!C55:C62))</f>
        <v>0</v>
      </c>
    </row>
    <row r="77" spans="3:36">
      <c r="C77" s="68" t="str">
        <f>IF(Kalba="EN",Data2!C99,Data2!B99)</f>
        <v>Konvertuota investicijų likutinės vertės (B.) GDV</v>
      </c>
      <c r="D77" s="71">
        <f>IF(pvm_susigrazinimas="Taip",PRODUCT(AN16,Data1!C63),PRODUCT(AM16,Data1!C63))</f>
        <v>0</v>
      </c>
    </row>
    <row r="78" spans="3:36">
      <c r="C78" s="68" t="str">
        <f>IF(Kalba="EN",Data2!C100,Data2!B100)</f>
        <v>Konvertuota veiklos pajamų (C.) GDV</v>
      </c>
      <c r="D78" s="71">
        <f>IF(pvm_susigrazinimas="Taip",SUMPRODUCT(AN18:AN20,Data1!C65:C67),SUMPRODUCT(AM18:AM20,Data1!C65:C67))</f>
        <v>0</v>
      </c>
    </row>
    <row r="79" spans="3:36">
      <c r="C79" s="68" t="str">
        <f>IF(Kalba="EN",Data2!C101,Data2!B101)</f>
        <v>Konvertuota veiklos išlaidų (D.1.) GDV</v>
      </c>
      <c r="D79" s="71">
        <f>IF(pvm_susigrazinimas="Taip",SUMPRODUCT(AN23:AN28,Data1!C70:C75),SUMPRODUCT(AM23:AM28,Data1!C70:C75))</f>
        <v>0</v>
      </c>
    </row>
    <row r="80" spans="3:36">
      <c r="C80" s="396" t="str">
        <f>IF(Kalba="EN",Data2!C102,Data2!B102)</f>
        <v>Ekonominė grynoji dabartinė vertė - EGDV</v>
      </c>
      <c r="D80" s="397" t="e">
        <f>F75+NPV(SDN,G75:INDEX(G75:AJ75,PAL))</f>
        <v>#VALUE!</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row>
    <row r="81" spans="2:42">
      <c r="C81" s="400" t="str">
        <f>IF(Kalba="EN",Data2!C103,Data2!B103)</f>
        <v>Ekonominė vidinė grąžos norma - EVGN</v>
      </c>
      <c r="D81" s="401" t="str">
        <f>IF(ISERROR(E81),"Nėra reikšmės",E81)</f>
        <v>Nėra reikšmės</v>
      </c>
      <c r="E81" s="202" t="e">
        <f>IRR(F75:INDEX(F75:AJ75,PAL+1))</f>
        <v>#VALUE!</v>
      </c>
    </row>
    <row r="82" spans="2:42">
      <c r="C82" s="400" t="str">
        <f>IF(Kalba="EN",Data2!C104,Data2!B104)</f>
        <v>Ekonominės naudos ir išlaidų santykis - ENIS</v>
      </c>
      <c r="D82" s="402" t="str">
        <f>IF(ISERROR(SUM(D47) / SUM(D76,-D77,D79)),"-",SUM(D47) / SUM(D76,-D77,D79))</f>
        <v>-</v>
      </c>
    </row>
    <row r="83" spans="2:42" ht="7.5" customHeight="1"/>
    <row r="84" spans="2:42" hidden="1"/>
    <row r="85" spans="2:42" hidden="1"/>
    <row r="86" spans="2:42" hidden="1">
      <c r="B86" s="931" t="s">
        <v>524</v>
      </c>
      <c r="C86" s="931"/>
    </row>
    <row r="87" spans="2:42" hidden="1"/>
    <row r="88" spans="2:42" s="61" customFormat="1" hidden="1">
      <c r="B88" s="66" t="s">
        <v>49</v>
      </c>
      <c r="C88" s="5" t="str">
        <f>IF(Kalba="EN",Data2!C$72,Data2!B$72)</f>
        <v>Socialinio ekonominio (SE) poveikio finansinė išraiška</v>
      </c>
      <c r="D88" s="62">
        <f t="shared" ref="D88:AJ88" si="25">SUM(D89)-SUM(D97)</f>
        <v>0</v>
      </c>
      <c r="E88" s="62">
        <f t="shared" si="25"/>
        <v>0</v>
      </c>
      <c r="F88" s="62">
        <f t="shared" si="25"/>
        <v>0</v>
      </c>
      <c r="G88" s="62">
        <f t="shared" si="25"/>
        <v>0</v>
      </c>
      <c r="H88" s="62">
        <f t="shared" si="25"/>
        <v>0</v>
      </c>
      <c r="I88" s="62">
        <f t="shared" si="25"/>
        <v>0</v>
      </c>
      <c r="J88" s="62">
        <f t="shared" si="25"/>
        <v>0</v>
      </c>
      <c r="K88" s="62">
        <f t="shared" si="25"/>
        <v>0</v>
      </c>
      <c r="L88" s="62">
        <f t="shared" si="25"/>
        <v>0</v>
      </c>
      <c r="M88" s="62">
        <f t="shared" si="25"/>
        <v>0</v>
      </c>
      <c r="N88" s="62">
        <f t="shared" si="25"/>
        <v>0</v>
      </c>
      <c r="O88" s="62">
        <f t="shared" si="25"/>
        <v>0</v>
      </c>
      <c r="P88" s="62">
        <f t="shared" si="25"/>
        <v>0</v>
      </c>
      <c r="Q88" s="62">
        <f t="shared" si="25"/>
        <v>0</v>
      </c>
      <c r="R88" s="62">
        <f t="shared" si="25"/>
        <v>0</v>
      </c>
      <c r="S88" s="62">
        <f t="shared" si="25"/>
        <v>0</v>
      </c>
      <c r="T88" s="62">
        <f t="shared" si="25"/>
        <v>0</v>
      </c>
      <c r="U88" s="62">
        <f t="shared" si="25"/>
        <v>0</v>
      </c>
      <c r="V88" s="62">
        <f t="shared" si="25"/>
        <v>0</v>
      </c>
      <c r="W88" s="62">
        <f t="shared" si="25"/>
        <v>0</v>
      </c>
      <c r="X88" s="62">
        <f t="shared" si="25"/>
        <v>0</v>
      </c>
      <c r="Y88" s="62">
        <f t="shared" si="25"/>
        <v>0</v>
      </c>
      <c r="Z88" s="62">
        <f t="shared" si="25"/>
        <v>0</v>
      </c>
      <c r="AA88" s="62">
        <f t="shared" si="25"/>
        <v>0</v>
      </c>
      <c r="AB88" s="62">
        <f t="shared" si="25"/>
        <v>0</v>
      </c>
      <c r="AC88" s="62">
        <f t="shared" si="25"/>
        <v>0</v>
      </c>
      <c r="AD88" s="62">
        <f t="shared" si="25"/>
        <v>0</v>
      </c>
      <c r="AE88" s="62">
        <f t="shared" si="25"/>
        <v>0</v>
      </c>
      <c r="AF88" s="62">
        <f t="shared" si="25"/>
        <v>0</v>
      </c>
      <c r="AG88" s="62">
        <f t="shared" si="25"/>
        <v>0</v>
      </c>
      <c r="AH88" s="62">
        <f t="shared" si="25"/>
        <v>0</v>
      </c>
      <c r="AI88" s="62">
        <f t="shared" si="25"/>
        <v>0</v>
      </c>
      <c r="AJ88" s="62">
        <f t="shared" si="25"/>
        <v>0</v>
      </c>
    </row>
    <row r="89" spans="2:42" s="61" customFormat="1" hidden="1">
      <c r="B89" s="66" t="s">
        <v>50</v>
      </c>
      <c r="C89" s="5" t="str">
        <f>IF(Kalba="EN",Data2!C$73,Data2!B$73) &amp; " "&amp; IF(Kalba="EN",Data2!C$74,Data2!B$74)</f>
        <v>SE nauda (pasirinkite SE naudos komponentą)</v>
      </c>
      <c r="D89" s="62">
        <f t="shared" ref="D89:AJ89" si="26">ROUND(SUM(D90:D96),0)</f>
        <v>0</v>
      </c>
      <c r="E89" s="62">
        <f t="shared" si="26"/>
        <v>0</v>
      </c>
      <c r="F89" s="62">
        <f t="shared" si="26"/>
        <v>0</v>
      </c>
      <c r="G89" s="62">
        <f t="shared" si="26"/>
        <v>0</v>
      </c>
      <c r="H89" s="62">
        <f t="shared" si="26"/>
        <v>0</v>
      </c>
      <c r="I89" s="62">
        <f t="shared" si="26"/>
        <v>0</v>
      </c>
      <c r="J89" s="62">
        <f t="shared" si="26"/>
        <v>0</v>
      </c>
      <c r="K89" s="62">
        <f t="shared" si="26"/>
        <v>0</v>
      </c>
      <c r="L89" s="62">
        <f t="shared" si="26"/>
        <v>0</v>
      </c>
      <c r="M89" s="62">
        <f t="shared" si="26"/>
        <v>0</v>
      </c>
      <c r="N89" s="62">
        <f t="shared" si="26"/>
        <v>0</v>
      </c>
      <c r="O89" s="62">
        <f t="shared" si="26"/>
        <v>0</v>
      </c>
      <c r="P89" s="62">
        <f t="shared" si="26"/>
        <v>0</v>
      </c>
      <c r="Q89" s="62">
        <f t="shared" si="26"/>
        <v>0</v>
      </c>
      <c r="R89" s="62">
        <f t="shared" si="26"/>
        <v>0</v>
      </c>
      <c r="S89" s="62">
        <f t="shared" si="26"/>
        <v>0</v>
      </c>
      <c r="T89" s="62">
        <f t="shared" si="26"/>
        <v>0</v>
      </c>
      <c r="U89" s="62">
        <f t="shared" si="26"/>
        <v>0</v>
      </c>
      <c r="V89" s="62">
        <f t="shared" si="26"/>
        <v>0</v>
      </c>
      <c r="W89" s="62">
        <f t="shared" si="26"/>
        <v>0</v>
      </c>
      <c r="X89" s="62">
        <f t="shared" si="26"/>
        <v>0</v>
      </c>
      <c r="Y89" s="62">
        <f t="shared" si="26"/>
        <v>0</v>
      </c>
      <c r="Z89" s="62">
        <f t="shared" si="26"/>
        <v>0</v>
      </c>
      <c r="AA89" s="62">
        <f t="shared" si="26"/>
        <v>0</v>
      </c>
      <c r="AB89" s="62">
        <f t="shared" si="26"/>
        <v>0</v>
      </c>
      <c r="AC89" s="62">
        <f t="shared" si="26"/>
        <v>0</v>
      </c>
      <c r="AD89" s="62">
        <f t="shared" si="26"/>
        <v>0</v>
      </c>
      <c r="AE89" s="62">
        <f t="shared" si="26"/>
        <v>0</v>
      </c>
      <c r="AF89" s="62">
        <f t="shared" si="26"/>
        <v>0</v>
      </c>
      <c r="AG89" s="62">
        <f t="shared" si="26"/>
        <v>0</v>
      </c>
      <c r="AH89" s="62">
        <f t="shared" si="26"/>
        <v>0</v>
      </c>
      <c r="AI89" s="62">
        <f t="shared" si="26"/>
        <v>0</v>
      </c>
      <c r="AJ89" s="62">
        <f t="shared" si="26"/>
        <v>0</v>
      </c>
    </row>
    <row r="90" spans="2:42" hidden="1">
      <c r="B90" s="199" t="s">
        <v>51</v>
      </c>
      <c r="C90" s="181" t="str">
        <f>Data4!D$319</f>
        <v>-</v>
      </c>
      <c r="D90" s="169">
        <f>F90+NPV(FDN,G90:INDEX(G90:AJ90,PAL))</f>
        <v>0</v>
      </c>
      <c r="E90" s="169">
        <f t="shared" ref="E90:E96" si="27">SUMIF($F$5:$AJ$5,"&lt;="&amp;PAL,$F90:$AJ90)</f>
        <v>0</v>
      </c>
      <c r="F90" s="169">
        <f>IF(ISERROR(Data4!M$319),0,Data4!M$319)</f>
        <v>0</v>
      </c>
      <c r="G90" s="169">
        <f>IF(ISERROR(Data4!N$319),0,Data4!N$319)</f>
        <v>0</v>
      </c>
      <c r="H90" s="169">
        <f>IF(ISERROR(Data4!O$319),0,Data4!O$319)</f>
        <v>0</v>
      </c>
      <c r="I90" s="169">
        <f>IF(ISERROR(Data4!P$319),0,Data4!P$319)</f>
        <v>0</v>
      </c>
      <c r="J90" s="169">
        <f>IF(ISERROR(Data4!Q$319),0,Data4!Q$319)</f>
        <v>0</v>
      </c>
      <c r="K90" s="169">
        <f>IF(ISERROR(Data4!R$319),0,Data4!R$319)</f>
        <v>0</v>
      </c>
      <c r="L90" s="169">
        <f>IF(ISERROR(Data4!S$319),0,Data4!S$319)</f>
        <v>0</v>
      </c>
      <c r="M90" s="169">
        <f>IF(ISERROR(Data4!T$319),0,Data4!T$319)</f>
        <v>0</v>
      </c>
      <c r="N90" s="169">
        <f>IF(ISERROR(Data4!U$319),0,Data4!U$319)</f>
        <v>0</v>
      </c>
      <c r="O90" s="169">
        <f>IF(ISERROR(Data4!V$319),0,Data4!V$319)</f>
        <v>0</v>
      </c>
      <c r="P90" s="169">
        <f>IF(ISERROR(Data4!W$319),0,Data4!W$319)</f>
        <v>0</v>
      </c>
      <c r="Q90" s="169">
        <f>IF(ISERROR(Data4!X$319),0,Data4!X$319)</f>
        <v>0</v>
      </c>
      <c r="R90" s="169">
        <f>IF(ISERROR(Data4!Y$319),0,Data4!Y$319)</f>
        <v>0</v>
      </c>
      <c r="S90" s="169">
        <f>IF(ISERROR(Data4!Z$319),0,Data4!Z$319)</f>
        <v>0</v>
      </c>
      <c r="T90" s="169">
        <f>IF(ISERROR(Data4!AA$319),0,Data4!AA$319)</f>
        <v>0</v>
      </c>
      <c r="U90" s="169">
        <f>IF(ISERROR(Data4!AB$319),0,Data4!AB$319)</f>
        <v>0</v>
      </c>
      <c r="V90" s="169">
        <f>IF(ISERROR(Data4!AC$319),0,Data4!AC$319)</f>
        <v>0</v>
      </c>
      <c r="W90" s="169">
        <f>IF(ISERROR(Data4!AD$319),0,Data4!AD$319)</f>
        <v>0</v>
      </c>
      <c r="X90" s="169">
        <f>IF(ISERROR(Data4!AE$319),0,Data4!AE$319)</f>
        <v>0</v>
      </c>
      <c r="Y90" s="169">
        <f>IF(ISERROR(Data4!AF$319),0,Data4!AF$319)</f>
        <v>0</v>
      </c>
      <c r="Z90" s="169">
        <f>IF(ISERROR(Data4!AG$319),0,Data4!AG$319)</f>
        <v>0</v>
      </c>
      <c r="AA90" s="169">
        <f>IF(ISERROR(Data4!AH$319),0,Data4!AH$319)</f>
        <v>0</v>
      </c>
      <c r="AB90" s="169">
        <f>IF(ISERROR(Data4!AI$319),0,Data4!AI$319)</f>
        <v>0</v>
      </c>
      <c r="AC90" s="169">
        <f>IF(ISERROR(Data4!AJ$319),0,Data4!AJ$319)</f>
        <v>0</v>
      </c>
      <c r="AD90" s="169">
        <f>IF(ISERROR(Data4!AK$319),0,Data4!AK$319)</f>
        <v>0</v>
      </c>
      <c r="AE90" s="169">
        <f>IF(ISERROR(Data4!AL$319),0,Data4!AL$319)</f>
        <v>0</v>
      </c>
      <c r="AF90" s="169">
        <f>IF(ISERROR(Data4!AM$319),0,Data4!AM$319)</f>
        <v>0</v>
      </c>
      <c r="AG90" s="169">
        <f>IF(ISERROR(Data4!AN$319),0,Data4!AN$319)</f>
        <v>0</v>
      </c>
      <c r="AH90" s="169">
        <f>IF(ISERROR(Data4!AO$319),0,Data4!AO$319)</f>
        <v>0</v>
      </c>
      <c r="AI90" s="169">
        <f>IF(ISERROR(Data4!AP$319),0,Data4!AP$319)</f>
        <v>0</v>
      </c>
      <c r="AJ90" s="169">
        <f>IF(ISERROR(Data4!AQ$319),0,Data4!AQ$319)</f>
        <v>0</v>
      </c>
      <c r="AO90" s="3"/>
      <c r="AP90" s="3"/>
    </row>
    <row r="91" spans="2:42" hidden="1">
      <c r="B91" s="199" t="s">
        <v>52</v>
      </c>
      <c r="C91" s="181" t="str">
        <f>Data4!D$320</f>
        <v>-</v>
      </c>
      <c r="D91" s="65">
        <f>F91+NPV(FDN,G91:INDEX(G91:AJ91,PAL))</f>
        <v>0</v>
      </c>
      <c r="E91" s="169">
        <f t="shared" si="27"/>
        <v>0</v>
      </c>
      <c r="F91" s="169">
        <f>IF(ISERROR(Data4!M$320),0,Data4!M$320)</f>
        <v>0</v>
      </c>
      <c r="G91" s="169">
        <f>IF(ISERROR(Data4!N$320),0,Data4!N$320)</f>
        <v>0</v>
      </c>
      <c r="H91" s="169">
        <f>IF(ISERROR(Data4!O$320),0,Data4!O$320)</f>
        <v>0</v>
      </c>
      <c r="I91" s="169">
        <f>IF(ISERROR(Data4!P$320),0,Data4!P$320)</f>
        <v>0</v>
      </c>
      <c r="J91" s="169">
        <f>IF(ISERROR(Data4!Q$320),0,Data4!Q$320)</f>
        <v>0</v>
      </c>
      <c r="K91" s="169">
        <f>IF(ISERROR(Data4!R$320),0,Data4!R$320)</f>
        <v>0</v>
      </c>
      <c r="L91" s="169">
        <f>IF(ISERROR(Data4!S$320),0,Data4!S$320)</f>
        <v>0</v>
      </c>
      <c r="M91" s="169">
        <f>IF(ISERROR(Data4!T$320),0,Data4!T$320)</f>
        <v>0</v>
      </c>
      <c r="N91" s="169">
        <f>IF(ISERROR(Data4!U$320),0,Data4!U$320)</f>
        <v>0</v>
      </c>
      <c r="O91" s="169">
        <f>IF(ISERROR(Data4!V$320),0,Data4!V$320)</f>
        <v>0</v>
      </c>
      <c r="P91" s="169">
        <f>IF(ISERROR(Data4!W$320),0,Data4!W$320)</f>
        <v>0</v>
      </c>
      <c r="Q91" s="169">
        <f>IF(ISERROR(Data4!X$320),0,Data4!X$320)</f>
        <v>0</v>
      </c>
      <c r="R91" s="169">
        <f>IF(ISERROR(Data4!Y$320),0,Data4!Y$320)</f>
        <v>0</v>
      </c>
      <c r="S91" s="169">
        <f>IF(ISERROR(Data4!Z$320),0,Data4!Z$320)</f>
        <v>0</v>
      </c>
      <c r="T91" s="169">
        <f>IF(ISERROR(Data4!AA$320),0,Data4!AA$320)</f>
        <v>0</v>
      </c>
      <c r="U91" s="169">
        <f>IF(ISERROR(Data4!AB$320),0,Data4!AB$320)</f>
        <v>0</v>
      </c>
      <c r="V91" s="169">
        <f>IF(ISERROR(Data4!AC$320),0,Data4!AC$320)</f>
        <v>0</v>
      </c>
      <c r="W91" s="169">
        <f>IF(ISERROR(Data4!AD$320),0,Data4!AD$320)</f>
        <v>0</v>
      </c>
      <c r="X91" s="169">
        <f>IF(ISERROR(Data4!AE$320),0,Data4!AE$320)</f>
        <v>0</v>
      </c>
      <c r="Y91" s="169">
        <f>IF(ISERROR(Data4!AF$320),0,Data4!AF$320)</f>
        <v>0</v>
      </c>
      <c r="Z91" s="169">
        <f>IF(ISERROR(Data4!AG$320),0,Data4!AG$320)</f>
        <v>0</v>
      </c>
      <c r="AA91" s="169">
        <f>IF(ISERROR(Data4!AH$320),0,Data4!AH$320)</f>
        <v>0</v>
      </c>
      <c r="AB91" s="169">
        <f>IF(ISERROR(Data4!AI$320),0,Data4!AI$320)</f>
        <v>0</v>
      </c>
      <c r="AC91" s="169">
        <f>IF(ISERROR(Data4!AJ$320),0,Data4!AJ$320)</f>
        <v>0</v>
      </c>
      <c r="AD91" s="169">
        <f>IF(ISERROR(Data4!AK$320),0,Data4!AK$320)</f>
        <v>0</v>
      </c>
      <c r="AE91" s="169">
        <f>IF(ISERROR(Data4!AL$320),0,Data4!AL$320)</f>
        <v>0</v>
      </c>
      <c r="AF91" s="169">
        <f>IF(ISERROR(Data4!AM$320),0,Data4!AM$320)</f>
        <v>0</v>
      </c>
      <c r="AG91" s="169">
        <f>IF(ISERROR(Data4!AN$320),0,Data4!AN$320)</f>
        <v>0</v>
      </c>
      <c r="AH91" s="169">
        <f>IF(ISERROR(Data4!AO$320),0,Data4!AO$320)</f>
        <v>0</v>
      </c>
      <c r="AI91" s="169">
        <f>IF(ISERROR(Data4!AP$320),0,Data4!AP$320)</f>
        <v>0</v>
      </c>
      <c r="AJ91" s="169">
        <f>IF(ISERROR(Data4!AQ$320),0,Data4!AQ$320)</f>
        <v>0</v>
      </c>
      <c r="AO91" s="3"/>
      <c r="AP91" s="3"/>
    </row>
    <row r="92" spans="2:42" hidden="1">
      <c r="B92" s="199" t="s">
        <v>339</v>
      </c>
      <c r="C92" s="181" t="str">
        <f>Data4!D$321</f>
        <v>-</v>
      </c>
      <c r="D92" s="65">
        <f>F92+NPV(FDN,G92:INDEX(G92:AJ92,PAL))</f>
        <v>0</v>
      </c>
      <c r="E92" s="169">
        <f t="shared" si="27"/>
        <v>0</v>
      </c>
      <c r="F92" s="169">
        <f>IF(ISERROR(Data4!M$321),0,Data4!M$321)</f>
        <v>0</v>
      </c>
      <c r="G92" s="169">
        <f>IF(ISERROR(Data4!N$321),0,Data4!N$321)</f>
        <v>0</v>
      </c>
      <c r="H92" s="169">
        <f>IF(ISERROR(Data4!O$321),0,Data4!O$321)</f>
        <v>0</v>
      </c>
      <c r="I92" s="169">
        <f>IF(ISERROR(Data4!P$321),0,Data4!P$321)</f>
        <v>0</v>
      </c>
      <c r="J92" s="169">
        <f>IF(ISERROR(Data4!Q$321),0,Data4!Q$321)</f>
        <v>0</v>
      </c>
      <c r="K92" s="169">
        <f>IF(ISERROR(Data4!R$321),0,Data4!R$321)</f>
        <v>0</v>
      </c>
      <c r="L92" s="169">
        <f>IF(ISERROR(Data4!S$321),0,Data4!S$321)</f>
        <v>0</v>
      </c>
      <c r="M92" s="169">
        <f>IF(ISERROR(Data4!T$321),0,Data4!T$321)</f>
        <v>0</v>
      </c>
      <c r="N92" s="169">
        <f>IF(ISERROR(Data4!U$321),0,Data4!U$321)</f>
        <v>0</v>
      </c>
      <c r="O92" s="169">
        <f>IF(ISERROR(Data4!V$321),0,Data4!V$321)</f>
        <v>0</v>
      </c>
      <c r="P92" s="169">
        <f>IF(ISERROR(Data4!W$321),0,Data4!W$321)</f>
        <v>0</v>
      </c>
      <c r="Q92" s="169">
        <f>IF(ISERROR(Data4!X$321),0,Data4!X$321)</f>
        <v>0</v>
      </c>
      <c r="R92" s="169">
        <f>IF(ISERROR(Data4!Y$321),0,Data4!Y$321)</f>
        <v>0</v>
      </c>
      <c r="S92" s="169">
        <f>IF(ISERROR(Data4!Z$321),0,Data4!Z$321)</f>
        <v>0</v>
      </c>
      <c r="T92" s="169">
        <f>IF(ISERROR(Data4!AA$321),0,Data4!AA$321)</f>
        <v>0</v>
      </c>
      <c r="U92" s="169">
        <f>IF(ISERROR(Data4!AB$321),0,Data4!AB$321)</f>
        <v>0</v>
      </c>
      <c r="V92" s="169">
        <f>IF(ISERROR(Data4!AC$321),0,Data4!AC$321)</f>
        <v>0</v>
      </c>
      <c r="W92" s="169">
        <f>IF(ISERROR(Data4!AD$321),0,Data4!AD$321)</f>
        <v>0</v>
      </c>
      <c r="X92" s="169">
        <f>IF(ISERROR(Data4!AE$321),0,Data4!AE$321)</f>
        <v>0</v>
      </c>
      <c r="Y92" s="169">
        <f>IF(ISERROR(Data4!AF$321),0,Data4!AF$321)</f>
        <v>0</v>
      </c>
      <c r="Z92" s="169">
        <f>IF(ISERROR(Data4!AG$321),0,Data4!AG$321)</f>
        <v>0</v>
      </c>
      <c r="AA92" s="169">
        <f>IF(ISERROR(Data4!AH$321),0,Data4!AH$321)</f>
        <v>0</v>
      </c>
      <c r="AB92" s="169">
        <f>IF(ISERROR(Data4!AI$321),0,Data4!AI$321)</f>
        <v>0</v>
      </c>
      <c r="AC92" s="169">
        <f>IF(ISERROR(Data4!AJ$321),0,Data4!AJ$321)</f>
        <v>0</v>
      </c>
      <c r="AD92" s="169">
        <f>IF(ISERROR(Data4!AK$321),0,Data4!AK$321)</f>
        <v>0</v>
      </c>
      <c r="AE92" s="169">
        <f>IF(ISERROR(Data4!AL$321),0,Data4!AL$321)</f>
        <v>0</v>
      </c>
      <c r="AF92" s="169">
        <f>IF(ISERROR(Data4!AM$321),0,Data4!AM$321)</f>
        <v>0</v>
      </c>
      <c r="AG92" s="169">
        <f>IF(ISERROR(Data4!AN$321),0,Data4!AN$321)</f>
        <v>0</v>
      </c>
      <c r="AH92" s="169">
        <f>IF(ISERROR(Data4!AO$321),0,Data4!AO$321)</f>
        <v>0</v>
      </c>
      <c r="AI92" s="169">
        <f>IF(ISERROR(Data4!AP$321),0,Data4!AP$321)</f>
        <v>0</v>
      </c>
      <c r="AJ92" s="169">
        <f>IF(ISERROR(Data4!AQ$321),0,Data4!AQ$321)</f>
        <v>0</v>
      </c>
      <c r="AO92" s="3"/>
      <c r="AP92" s="3"/>
    </row>
    <row r="93" spans="2:42" hidden="1">
      <c r="B93" s="199" t="s">
        <v>340</v>
      </c>
      <c r="C93" s="181" t="str">
        <f>Data4!D$322</f>
        <v>-</v>
      </c>
      <c r="D93" s="65">
        <f>F93+NPV(FDN,G93:INDEX(G93:AJ93,PAL))</f>
        <v>0</v>
      </c>
      <c r="E93" s="169">
        <f t="shared" si="27"/>
        <v>0</v>
      </c>
      <c r="F93" s="169">
        <f>IF(ISERROR(Data4!M$322),0,Data4!M$322)</f>
        <v>0</v>
      </c>
      <c r="G93" s="169">
        <f>IF(ISERROR(Data4!N$322),0,Data4!N$322)</f>
        <v>0</v>
      </c>
      <c r="H93" s="169">
        <f>IF(ISERROR(Data4!O$322),0,Data4!O$322)</f>
        <v>0</v>
      </c>
      <c r="I93" s="169">
        <f>IF(ISERROR(Data4!P$322),0,Data4!P$322)</f>
        <v>0</v>
      </c>
      <c r="J93" s="169">
        <f>IF(ISERROR(Data4!Q$322),0,Data4!Q$322)</f>
        <v>0</v>
      </c>
      <c r="K93" s="169">
        <f>IF(ISERROR(Data4!R$322),0,Data4!R$322)</f>
        <v>0</v>
      </c>
      <c r="L93" s="169">
        <f>IF(ISERROR(Data4!S$322),0,Data4!S$322)</f>
        <v>0</v>
      </c>
      <c r="M93" s="169">
        <f>IF(ISERROR(Data4!T$322),0,Data4!T$322)</f>
        <v>0</v>
      </c>
      <c r="N93" s="169">
        <f>IF(ISERROR(Data4!U$322),0,Data4!U$322)</f>
        <v>0</v>
      </c>
      <c r="O93" s="169">
        <f>IF(ISERROR(Data4!V$322),0,Data4!V$322)</f>
        <v>0</v>
      </c>
      <c r="P93" s="169">
        <f>IF(ISERROR(Data4!W$322),0,Data4!W$322)</f>
        <v>0</v>
      </c>
      <c r="Q93" s="169">
        <f>IF(ISERROR(Data4!X$322),0,Data4!X$322)</f>
        <v>0</v>
      </c>
      <c r="R93" s="169">
        <f>IF(ISERROR(Data4!Y$322),0,Data4!Y$322)</f>
        <v>0</v>
      </c>
      <c r="S93" s="169">
        <f>IF(ISERROR(Data4!Z$322),0,Data4!Z$322)</f>
        <v>0</v>
      </c>
      <c r="T93" s="169">
        <f>IF(ISERROR(Data4!AA$322),0,Data4!AA$322)</f>
        <v>0</v>
      </c>
      <c r="U93" s="169">
        <f>IF(ISERROR(Data4!AB$322),0,Data4!AB$322)</f>
        <v>0</v>
      </c>
      <c r="V93" s="169">
        <f>IF(ISERROR(Data4!AC$322),0,Data4!AC$322)</f>
        <v>0</v>
      </c>
      <c r="W93" s="169">
        <f>IF(ISERROR(Data4!AD$322),0,Data4!AD$322)</f>
        <v>0</v>
      </c>
      <c r="X93" s="169">
        <f>IF(ISERROR(Data4!AE$322),0,Data4!AE$322)</f>
        <v>0</v>
      </c>
      <c r="Y93" s="169">
        <f>IF(ISERROR(Data4!AF$322),0,Data4!AF$322)</f>
        <v>0</v>
      </c>
      <c r="Z93" s="169">
        <f>IF(ISERROR(Data4!AG$322),0,Data4!AG$322)</f>
        <v>0</v>
      </c>
      <c r="AA93" s="169">
        <f>IF(ISERROR(Data4!AH$322),0,Data4!AH$322)</f>
        <v>0</v>
      </c>
      <c r="AB93" s="169">
        <f>IF(ISERROR(Data4!AI$322),0,Data4!AI$322)</f>
        <v>0</v>
      </c>
      <c r="AC93" s="169">
        <f>IF(ISERROR(Data4!AJ$322),0,Data4!AJ$322)</f>
        <v>0</v>
      </c>
      <c r="AD93" s="169">
        <f>IF(ISERROR(Data4!AK$322),0,Data4!AK$322)</f>
        <v>0</v>
      </c>
      <c r="AE93" s="169">
        <f>IF(ISERROR(Data4!AL$322),0,Data4!AL$322)</f>
        <v>0</v>
      </c>
      <c r="AF93" s="169">
        <f>IF(ISERROR(Data4!AM$322),0,Data4!AM$322)</f>
        <v>0</v>
      </c>
      <c r="AG93" s="169">
        <f>IF(ISERROR(Data4!AN$322),0,Data4!AN$322)</f>
        <v>0</v>
      </c>
      <c r="AH93" s="169">
        <f>IF(ISERROR(Data4!AO$322),0,Data4!AO$322)</f>
        <v>0</v>
      </c>
      <c r="AI93" s="169">
        <f>IF(ISERROR(Data4!AP$322),0,Data4!AP$322)</f>
        <v>0</v>
      </c>
      <c r="AJ93" s="169">
        <f>IF(ISERROR(Data4!AQ$322),0,Data4!AQ$322)</f>
        <v>0</v>
      </c>
      <c r="AO93" s="3"/>
      <c r="AP93" s="3"/>
    </row>
    <row r="94" spans="2:42" hidden="1">
      <c r="B94" s="199" t="s">
        <v>341</v>
      </c>
      <c r="C94" s="181" t="str">
        <f>Data4!D$323</f>
        <v>-</v>
      </c>
      <c r="D94" s="65">
        <f>F94+NPV(FDN,G94:INDEX(G94:AJ94,PAL))</f>
        <v>0</v>
      </c>
      <c r="E94" s="169">
        <f t="shared" si="27"/>
        <v>0</v>
      </c>
      <c r="F94" s="169">
        <f>IF(ISERROR(Data4!M$323),0,Data4!M$323)</f>
        <v>0</v>
      </c>
      <c r="G94" s="169">
        <f>IF(ISERROR(Data4!N$323),0,Data4!N$323)</f>
        <v>0</v>
      </c>
      <c r="H94" s="169">
        <f>IF(ISERROR(Data4!O$323),0,Data4!O$323)</f>
        <v>0</v>
      </c>
      <c r="I94" s="169">
        <f>IF(ISERROR(Data4!P$323),0,Data4!P$323)</f>
        <v>0</v>
      </c>
      <c r="J94" s="169">
        <f>IF(ISERROR(Data4!Q$323),0,Data4!Q$323)</f>
        <v>0</v>
      </c>
      <c r="K94" s="169">
        <f>IF(ISERROR(Data4!R$323),0,Data4!R$323)</f>
        <v>0</v>
      </c>
      <c r="L94" s="169">
        <f>IF(ISERROR(Data4!S$323),0,Data4!S$323)</f>
        <v>0</v>
      </c>
      <c r="M94" s="169">
        <f>IF(ISERROR(Data4!T$323),0,Data4!T$323)</f>
        <v>0</v>
      </c>
      <c r="N94" s="169">
        <f>IF(ISERROR(Data4!U$323),0,Data4!U$323)</f>
        <v>0</v>
      </c>
      <c r="O94" s="169">
        <f>IF(ISERROR(Data4!V$323),0,Data4!V$323)</f>
        <v>0</v>
      </c>
      <c r="P94" s="169">
        <f>IF(ISERROR(Data4!W$323),0,Data4!W$323)</f>
        <v>0</v>
      </c>
      <c r="Q94" s="169">
        <f>IF(ISERROR(Data4!X$323),0,Data4!X$323)</f>
        <v>0</v>
      </c>
      <c r="R94" s="169">
        <f>IF(ISERROR(Data4!Y$323),0,Data4!Y$323)</f>
        <v>0</v>
      </c>
      <c r="S94" s="169">
        <f>IF(ISERROR(Data4!Z$323),0,Data4!Z$323)</f>
        <v>0</v>
      </c>
      <c r="T94" s="169">
        <f>IF(ISERROR(Data4!AA$323),0,Data4!AA$323)</f>
        <v>0</v>
      </c>
      <c r="U94" s="169">
        <f>IF(ISERROR(Data4!AB$323),0,Data4!AB$323)</f>
        <v>0</v>
      </c>
      <c r="V94" s="169">
        <f>IF(ISERROR(Data4!AC$323),0,Data4!AC$323)</f>
        <v>0</v>
      </c>
      <c r="W94" s="169">
        <f>IF(ISERROR(Data4!AD$323),0,Data4!AD$323)</f>
        <v>0</v>
      </c>
      <c r="X94" s="169">
        <f>IF(ISERROR(Data4!AE$323),0,Data4!AE$323)</f>
        <v>0</v>
      </c>
      <c r="Y94" s="169">
        <f>IF(ISERROR(Data4!AF$323),0,Data4!AF$323)</f>
        <v>0</v>
      </c>
      <c r="Z94" s="169">
        <f>IF(ISERROR(Data4!AG$323),0,Data4!AG$323)</f>
        <v>0</v>
      </c>
      <c r="AA94" s="169">
        <f>IF(ISERROR(Data4!AH$323),0,Data4!AH$323)</f>
        <v>0</v>
      </c>
      <c r="AB94" s="169">
        <f>IF(ISERROR(Data4!AI$323),0,Data4!AI$323)</f>
        <v>0</v>
      </c>
      <c r="AC94" s="169">
        <f>IF(ISERROR(Data4!AJ$323),0,Data4!AJ$323)</f>
        <v>0</v>
      </c>
      <c r="AD94" s="169">
        <f>IF(ISERROR(Data4!AK$323),0,Data4!AK$323)</f>
        <v>0</v>
      </c>
      <c r="AE94" s="169">
        <f>IF(ISERROR(Data4!AL$323),0,Data4!AL$323)</f>
        <v>0</v>
      </c>
      <c r="AF94" s="169">
        <f>IF(ISERROR(Data4!AM$323),0,Data4!AM$323)</f>
        <v>0</v>
      </c>
      <c r="AG94" s="169">
        <f>IF(ISERROR(Data4!AN$323),0,Data4!AN$323)</f>
        <v>0</v>
      </c>
      <c r="AH94" s="169">
        <f>IF(ISERROR(Data4!AO$323),0,Data4!AO$323)</f>
        <v>0</v>
      </c>
      <c r="AI94" s="169">
        <f>IF(ISERROR(Data4!AP$323),0,Data4!AP$323)</f>
        <v>0</v>
      </c>
      <c r="AJ94" s="169">
        <f>IF(ISERROR(Data4!AQ$323),0,Data4!AQ$323)</f>
        <v>0</v>
      </c>
      <c r="AO94" s="3"/>
      <c r="AP94" s="3"/>
    </row>
    <row r="95" spans="2:42" hidden="1">
      <c r="B95" s="199" t="s">
        <v>342</v>
      </c>
      <c r="C95" s="181" t="str">
        <f>Data4!D$324</f>
        <v>-</v>
      </c>
      <c r="D95" s="65">
        <f>F95+NPV(FDN,G95:INDEX(G95:AJ95,PAL))</f>
        <v>0</v>
      </c>
      <c r="E95" s="169">
        <f t="shared" si="27"/>
        <v>0</v>
      </c>
      <c r="F95" s="169">
        <f>IF(ISERROR(Data4!M$324),0,Data4!M$324)</f>
        <v>0</v>
      </c>
      <c r="G95" s="169">
        <f>IF(ISERROR(Data4!N$324),0,Data4!N$324)</f>
        <v>0</v>
      </c>
      <c r="H95" s="169">
        <f>IF(ISERROR(Data4!O$324),0,Data4!O$324)</f>
        <v>0</v>
      </c>
      <c r="I95" s="169">
        <f>IF(ISERROR(Data4!P$324),0,Data4!P$324)</f>
        <v>0</v>
      </c>
      <c r="J95" s="169">
        <f>IF(ISERROR(Data4!Q$324),0,Data4!Q$324)</f>
        <v>0</v>
      </c>
      <c r="K95" s="169">
        <f>IF(ISERROR(Data4!R$324),0,Data4!R$324)</f>
        <v>0</v>
      </c>
      <c r="L95" s="169">
        <f>IF(ISERROR(Data4!S$324),0,Data4!S$324)</f>
        <v>0</v>
      </c>
      <c r="M95" s="169">
        <f>IF(ISERROR(Data4!T$324),0,Data4!T$324)</f>
        <v>0</v>
      </c>
      <c r="N95" s="169">
        <f>IF(ISERROR(Data4!U$324),0,Data4!U$324)</f>
        <v>0</v>
      </c>
      <c r="O95" s="169">
        <f>IF(ISERROR(Data4!V$324),0,Data4!V$324)</f>
        <v>0</v>
      </c>
      <c r="P95" s="169">
        <f>IF(ISERROR(Data4!W$324),0,Data4!W$324)</f>
        <v>0</v>
      </c>
      <c r="Q95" s="169">
        <f>IF(ISERROR(Data4!X$324),0,Data4!X$324)</f>
        <v>0</v>
      </c>
      <c r="R95" s="169">
        <f>IF(ISERROR(Data4!Y$324),0,Data4!Y$324)</f>
        <v>0</v>
      </c>
      <c r="S95" s="169">
        <f>IF(ISERROR(Data4!Z$324),0,Data4!Z$324)</f>
        <v>0</v>
      </c>
      <c r="T95" s="169">
        <f>IF(ISERROR(Data4!AA$324),0,Data4!AA$324)</f>
        <v>0</v>
      </c>
      <c r="U95" s="169">
        <f>IF(ISERROR(Data4!AB$324),0,Data4!AB$324)</f>
        <v>0</v>
      </c>
      <c r="V95" s="169">
        <f>IF(ISERROR(Data4!AC$324),0,Data4!AC$324)</f>
        <v>0</v>
      </c>
      <c r="W95" s="169">
        <f>IF(ISERROR(Data4!AD$324),0,Data4!AD$324)</f>
        <v>0</v>
      </c>
      <c r="X95" s="169">
        <f>IF(ISERROR(Data4!AE$324),0,Data4!AE$324)</f>
        <v>0</v>
      </c>
      <c r="Y95" s="169">
        <f>IF(ISERROR(Data4!AF$324),0,Data4!AF$324)</f>
        <v>0</v>
      </c>
      <c r="Z95" s="169">
        <f>IF(ISERROR(Data4!AG$324),0,Data4!AG$324)</f>
        <v>0</v>
      </c>
      <c r="AA95" s="169">
        <f>IF(ISERROR(Data4!AH$324),0,Data4!AH$324)</f>
        <v>0</v>
      </c>
      <c r="AB95" s="169">
        <f>IF(ISERROR(Data4!AI$324),0,Data4!AI$324)</f>
        <v>0</v>
      </c>
      <c r="AC95" s="169">
        <f>IF(ISERROR(Data4!AJ$324),0,Data4!AJ$324)</f>
        <v>0</v>
      </c>
      <c r="AD95" s="169">
        <f>IF(ISERROR(Data4!AK$324),0,Data4!AK$324)</f>
        <v>0</v>
      </c>
      <c r="AE95" s="169">
        <f>IF(ISERROR(Data4!AL$324),0,Data4!AL$324)</f>
        <v>0</v>
      </c>
      <c r="AF95" s="169">
        <f>IF(ISERROR(Data4!AM$324),0,Data4!AM$324)</f>
        <v>0</v>
      </c>
      <c r="AG95" s="169">
        <f>IF(ISERROR(Data4!AN$324),0,Data4!AN$324)</f>
        <v>0</v>
      </c>
      <c r="AH95" s="169">
        <f>IF(ISERROR(Data4!AO$324),0,Data4!AO$324)</f>
        <v>0</v>
      </c>
      <c r="AI95" s="169">
        <f>IF(ISERROR(Data4!AP$324),0,Data4!AP$324)</f>
        <v>0</v>
      </c>
      <c r="AJ95" s="169">
        <f>IF(ISERROR(Data4!AQ$324),0,Data4!AQ$324)</f>
        <v>0</v>
      </c>
      <c r="AO95" s="3"/>
      <c r="AP95" s="3"/>
    </row>
    <row r="96" spans="2:42" hidden="1">
      <c r="B96" s="199" t="s">
        <v>343</v>
      </c>
      <c r="C96" s="181" t="str">
        <f>Data4!D$325</f>
        <v>-</v>
      </c>
      <c r="D96" s="65">
        <f>F96+NPV(FDN,G96:INDEX(G96:AJ96,PAL))</f>
        <v>0</v>
      </c>
      <c r="E96" s="169">
        <f t="shared" si="27"/>
        <v>0</v>
      </c>
      <c r="F96" s="169">
        <f>IF(ISERROR(Data4!M$325),0,Data4!M$325)</f>
        <v>0</v>
      </c>
      <c r="G96" s="169">
        <f>IF(ISERROR(Data4!N$325),0,Data4!N$325)</f>
        <v>0</v>
      </c>
      <c r="H96" s="169">
        <f>IF(ISERROR(Data4!O$325),0,Data4!O$325)</f>
        <v>0</v>
      </c>
      <c r="I96" s="169">
        <f>IF(ISERROR(Data4!P$325),0,Data4!P$325)</f>
        <v>0</v>
      </c>
      <c r="J96" s="169">
        <f>IF(ISERROR(Data4!Q$325),0,Data4!Q$325)</f>
        <v>0</v>
      </c>
      <c r="K96" s="169">
        <f>IF(ISERROR(Data4!R$325),0,Data4!R$325)</f>
        <v>0</v>
      </c>
      <c r="L96" s="169">
        <f>IF(ISERROR(Data4!S$325),0,Data4!S$325)</f>
        <v>0</v>
      </c>
      <c r="M96" s="169">
        <f>IF(ISERROR(Data4!T$325),0,Data4!T$325)</f>
        <v>0</v>
      </c>
      <c r="N96" s="169">
        <f>IF(ISERROR(Data4!U$325),0,Data4!U$325)</f>
        <v>0</v>
      </c>
      <c r="O96" s="169">
        <f>IF(ISERROR(Data4!V$325),0,Data4!V$325)</f>
        <v>0</v>
      </c>
      <c r="P96" s="169">
        <f>IF(ISERROR(Data4!W$325),0,Data4!W$325)</f>
        <v>0</v>
      </c>
      <c r="Q96" s="169">
        <f>IF(ISERROR(Data4!X$325),0,Data4!X$325)</f>
        <v>0</v>
      </c>
      <c r="R96" s="169">
        <f>IF(ISERROR(Data4!Y$325),0,Data4!Y$325)</f>
        <v>0</v>
      </c>
      <c r="S96" s="169">
        <f>IF(ISERROR(Data4!Z$325),0,Data4!Z$325)</f>
        <v>0</v>
      </c>
      <c r="T96" s="169">
        <f>IF(ISERROR(Data4!AA$325),0,Data4!AA$325)</f>
        <v>0</v>
      </c>
      <c r="U96" s="169">
        <f>IF(ISERROR(Data4!AB$325),0,Data4!AB$325)</f>
        <v>0</v>
      </c>
      <c r="V96" s="169">
        <f>IF(ISERROR(Data4!AC$325),0,Data4!AC$325)</f>
        <v>0</v>
      </c>
      <c r="W96" s="169">
        <f>IF(ISERROR(Data4!AD$325),0,Data4!AD$325)</f>
        <v>0</v>
      </c>
      <c r="X96" s="169">
        <f>IF(ISERROR(Data4!AE$325),0,Data4!AE$325)</f>
        <v>0</v>
      </c>
      <c r="Y96" s="169">
        <f>IF(ISERROR(Data4!AF$325),0,Data4!AF$325)</f>
        <v>0</v>
      </c>
      <c r="Z96" s="169">
        <f>IF(ISERROR(Data4!AG$325),0,Data4!AG$325)</f>
        <v>0</v>
      </c>
      <c r="AA96" s="169">
        <f>IF(ISERROR(Data4!AH$325),0,Data4!AH$325)</f>
        <v>0</v>
      </c>
      <c r="AB96" s="169">
        <f>IF(ISERROR(Data4!AI$325),0,Data4!AI$325)</f>
        <v>0</v>
      </c>
      <c r="AC96" s="169">
        <f>IF(ISERROR(Data4!AJ$325),0,Data4!AJ$325)</f>
        <v>0</v>
      </c>
      <c r="AD96" s="169">
        <f>IF(ISERROR(Data4!AK$325),0,Data4!AK$325)</f>
        <v>0</v>
      </c>
      <c r="AE96" s="169">
        <f>IF(ISERROR(Data4!AL$325),0,Data4!AL$325)</f>
        <v>0</v>
      </c>
      <c r="AF96" s="169">
        <f>IF(ISERROR(Data4!AM$325),0,Data4!AM$325)</f>
        <v>0</v>
      </c>
      <c r="AG96" s="169">
        <f>IF(ISERROR(Data4!AN$325),0,Data4!AN$325)</f>
        <v>0</v>
      </c>
      <c r="AH96" s="169">
        <f>IF(ISERROR(Data4!AO$325),0,Data4!AO$325)</f>
        <v>0</v>
      </c>
      <c r="AI96" s="169">
        <f>IF(ISERROR(Data4!AP$325),0,Data4!AP$325)</f>
        <v>0</v>
      </c>
      <c r="AJ96" s="169">
        <f>IF(ISERROR(Data4!AQ$325),0,Data4!AQ$325)</f>
        <v>0</v>
      </c>
      <c r="AO96" s="3"/>
      <c r="AP96" s="3"/>
    </row>
    <row r="97" spans="2:42" hidden="1">
      <c r="B97" s="66" t="s">
        <v>53</v>
      </c>
      <c r="C97" s="180" t="str">
        <f>IF(Kalba="EN",Data2!C$76,Data2!B$76) &amp; " "&amp; IF(Kalba="EN",Data2!C$77,Data2!B$77)</f>
        <v>SE žala (pasirinkite SE žalos komponentą)</v>
      </c>
      <c r="D97" s="62">
        <f t="shared" ref="D97:AJ97" si="28">ROUND(SUM(D98:D100),0)</f>
        <v>0</v>
      </c>
      <c r="E97" s="62">
        <f t="shared" si="28"/>
        <v>0</v>
      </c>
      <c r="F97" s="62">
        <f t="shared" si="28"/>
        <v>0</v>
      </c>
      <c r="G97" s="62">
        <f t="shared" si="28"/>
        <v>0</v>
      </c>
      <c r="H97" s="62">
        <f t="shared" si="28"/>
        <v>0</v>
      </c>
      <c r="I97" s="62">
        <f t="shared" si="28"/>
        <v>0</v>
      </c>
      <c r="J97" s="62">
        <f t="shared" si="28"/>
        <v>0</v>
      </c>
      <c r="K97" s="62">
        <f t="shared" si="28"/>
        <v>0</v>
      </c>
      <c r="L97" s="62">
        <f t="shared" si="28"/>
        <v>0</v>
      </c>
      <c r="M97" s="62">
        <f t="shared" si="28"/>
        <v>0</v>
      </c>
      <c r="N97" s="62">
        <f t="shared" si="28"/>
        <v>0</v>
      </c>
      <c r="O97" s="62">
        <f t="shared" si="28"/>
        <v>0</v>
      </c>
      <c r="P97" s="62">
        <f t="shared" si="28"/>
        <v>0</v>
      </c>
      <c r="Q97" s="62">
        <f t="shared" si="28"/>
        <v>0</v>
      </c>
      <c r="R97" s="62">
        <f t="shared" si="28"/>
        <v>0</v>
      </c>
      <c r="S97" s="62">
        <f t="shared" si="28"/>
        <v>0</v>
      </c>
      <c r="T97" s="62">
        <f t="shared" si="28"/>
        <v>0</v>
      </c>
      <c r="U97" s="62">
        <f t="shared" si="28"/>
        <v>0</v>
      </c>
      <c r="V97" s="62">
        <f t="shared" si="28"/>
        <v>0</v>
      </c>
      <c r="W97" s="62">
        <f t="shared" si="28"/>
        <v>0</v>
      </c>
      <c r="X97" s="62">
        <f t="shared" si="28"/>
        <v>0</v>
      </c>
      <c r="Y97" s="62">
        <f t="shared" si="28"/>
        <v>0</v>
      </c>
      <c r="Z97" s="62">
        <f t="shared" si="28"/>
        <v>0</v>
      </c>
      <c r="AA97" s="62">
        <f t="shared" si="28"/>
        <v>0</v>
      </c>
      <c r="AB97" s="62">
        <f t="shared" si="28"/>
        <v>0</v>
      </c>
      <c r="AC97" s="62">
        <f t="shared" si="28"/>
        <v>0</v>
      </c>
      <c r="AD97" s="62">
        <f t="shared" si="28"/>
        <v>0</v>
      </c>
      <c r="AE97" s="62">
        <f t="shared" si="28"/>
        <v>0</v>
      </c>
      <c r="AF97" s="62">
        <f t="shared" si="28"/>
        <v>0</v>
      </c>
      <c r="AG97" s="62">
        <f t="shared" si="28"/>
        <v>0</v>
      </c>
      <c r="AH97" s="62">
        <f t="shared" si="28"/>
        <v>0</v>
      </c>
      <c r="AI97" s="62">
        <f t="shared" si="28"/>
        <v>0</v>
      </c>
      <c r="AJ97" s="62">
        <f t="shared" si="28"/>
        <v>0</v>
      </c>
      <c r="AO97" s="3"/>
      <c r="AP97" s="3"/>
    </row>
    <row r="98" spans="2:42" hidden="1">
      <c r="B98" s="199" t="s">
        <v>344</v>
      </c>
      <c r="C98" s="181" t="str">
        <f>Data4!D$327</f>
        <v>-</v>
      </c>
      <c r="D98" s="65">
        <f>F98+NPV(FDN,G98:INDEX(G98:AJ98,PAL))</f>
        <v>0</v>
      </c>
      <c r="E98" s="65">
        <f>SUMIF($F$5:$AJ$5,"&lt;="&amp;PAL,$F98:$AJ98)</f>
        <v>0</v>
      </c>
      <c r="F98" s="169">
        <f>IF(ISERROR(Data4!M$327),0,Data4!M$327)</f>
        <v>0</v>
      </c>
      <c r="G98" s="169">
        <f>IF(ISERROR(Data4!N$327),0,Data4!N$327)</f>
        <v>0</v>
      </c>
      <c r="H98" s="169">
        <f>IF(ISERROR(Data4!O$327),0,Data4!O$327)</f>
        <v>0</v>
      </c>
      <c r="I98" s="169">
        <f>IF(ISERROR(Data4!P$327),0,Data4!P$327)</f>
        <v>0</v>
      </c>
      <c r="J98" s="169">
        <f>IF(ISERROR(Data4!Q$327),0,Data4!Q$327)</f>
        <v>0</v>
      </c>
      <c r="K98" s="169">
        <f>IF(ISERROR(Data4!R$327),0,Data4!R$327)</f>
        <v>0</v>
      </c>
      <c r="L98" s="169">
        <f>IF(ISERROR(Data4!S$327),0,Data4!S$327)</f>
        <v>0</v>
      </c>
      <c r="M98" s="169">
        <f>IF(ISERROR(Data4!T$327),0,Data4!T$327)</f>
        <v>0</v>
      </c>
      <c r="N98" s="169">
        <f>IF(ISERROR(Data4!U$327),0,Data4!U$327)</f>
        <v>0</v>
      </c>
      <c r="O98" s="169">
        <f>IF(ISERROR(Data4!V$327),0,Data4!V$327)</f>
        <v>0</v>
      </c>
      <c r="P98" s="169">
        <f>IF(ISERROR(Data4!W$327),0,Data4!W$327)</f>
        <v>0</v>
      </c>
      <c r="Q98" s="169">
        <f>IF(ISERROR(Data4!X$327),0,Data4!X$327)</f>
        <v>0</v>
      </c>
      <c r="R98" s="169">
        <f>IF(ISERROR(Data4!Y$327),0,Data4!Y$327)</f>
        <v>0</v>
      </c>
      <c r="S98" s="169">
        <f>IF(ISERROR(Data4!Z$327),0,Data4!Z$327)</f>
        <v>0</v>
      </c>
      <c r="T98" s="169">
        <f>IF(ISERROR(Data4!AA$327),0,Data4!AA$327)</f>
        <v>0</v>
      </c>
      <c r="U98" s="169">
        <f>IF(ISERROR(Data4!AB$327),0,Data4!AB$327)</f>
        <v>0</v>
      </c>
      <c r="V98" s="169">
        <f>IF(ISERROR(Data4!AC$327),0,Data4!AC$327)</f>
        <v>0</v>
      </c>
      <c r="W98" s="169">
        <f>IF(ISERROR(Data4!AD$327),0,Data4!AD$327)</f>
        <v>0</v>
      </c>
      <c r="X98" s="169">
        <f>IF(ISERROR(Data4!AE$327),0,Data4!AE$327)</f>
        <v>0</v>
      </c>
      <c r="Y98" s="169">
        <f>IF(ISERROR(Data4!AF$327),0,Data4!AF$327)</f>
        <v>0</v>
      </c>
      <c r="Z98" s="169">
        <f>IF(ISERROR(Data4!AG$327),0,Data4!AG$327)</f>
        <v>0</v>
      </c>
      <c r="AA98" s="169">
        <f>IF(ISERROR(Data4!AH$327),0,Data4!AH$327)</f>
        <v>0</v>
      </c>
      <c r="AB98" s="169">
        <f>IF(ISERROR(Data4!AI$327),0,Data4!AI$327)</f>
        <v>0</v>
      </c>
      <c r="AC98" s="169">
        <f>IF(ISERROR(Data4!AJ$327),0,Data4!AJ$327)</f>
        <v>0</v>
      </c>
      <c r="AD98" s="169">
        <f>IF(ISERROR(Data4!AK$327),0,Data4!AK$327)</f>
        <v>0</v>
      </c>
      <c r="AE98" s="169">
        <f>IF(ISERROR(Data4!AL$327),0,Data4!AL$327)</f>
        <v>0</v>
      </c>
      <c r="AF98" s="169">
        <f>IF(ISERROR(Data4!AM$327),0,Data4!AM$327)</f>
        <v>0</v>
      </c>
      <c r="AG98" s="169">
        <f>IF(ISERROR(Data4!AN$327),0,Data4!AN$327)</f>
        <v>0</v>
      </c>
      <c r="AH98" s="169">
        <f>IF(ISERROR(Data4!AO$327),0,Data4!AO$327)</f>
        <v>0</v>
      </c>
      <c r="AI98" s="169">
        <f>IF(ISERROR(Data4!AP$327),0,Data4!AP$327)</f>
        <v>0</v>
      </c>
      <c r="AJ98" s="169">
        <f>IF(ISERROR(Data4!AQ$327),0,Data4!AQ$327)</f>
        <v>0</v>
      </c>
      <c r="AO98" s="3"/>
      <c r="AP98" s="3"/>
    </row>
    <row r="99" spans="2:42" hidden="1">
      <c r="B99" s="199" t="s">
        <v>345</v>
      </c>
      <c r="C99" s="181" t="str">
        <f>Data4!D$328</f>
        <v>-</v>
      </c>
      <c r="D99" s="65">
        <f>F99+NPV(FDN,G99:INDEX(G99:AJ99,PAL))</f>
        <v>0</v>
      </c>
      <c r="E99" s="65">
        <f>SUMIF($F$5:$AJ$5,"&lt;="&amp;PAL,$F99:$AJ99)</f>
        <v>0</v>
      </c>
      <c r="F99" s="169">
        <f>IF(ISERROR(Data4!M$328),0,Data4!M$328)</f>
        <v>0</v>
      </c>
      <c r="G99" s="169">
        <f>IF(ISERROR(Data4!N$328),0,Data4!N$328)</f>
        <v>0</v>
      </c>
      <c r="H99" s="169">
        <f>IF(ISERROR(Data4!O$328),0,Data4!O$328)</f>
        <v>0</v>
      </c>
      <c r="I99" s="169">
        <f>IF(ISERROR(Data4!P$328),0,Data4!P$328)</f>
        <v>0</v>
      </c>
      <c r="J99" s="169">
        <f>IF(ISERROR(Data4!Q$328),0,Data4!Q$328)</f>
        <v>0</v>
      </c>
      <c r="K99" s="169">
        <f>IF(ISERROR(Data4!R$328),0,Data4!R$328)</f>
        <v>0</v>
      </c>
      <c r="L99" s="169">
        <f>IF(ISERROR(Data4!S$328),0,Data4!S$328)</f>
        <v>0</v>
      </c>
      <c r="M99" s="169">
        <f>IF(ISERROR(Data4!T$328),0,Data4!T$328)</f>
        <v>0</v>
      </c>
      <c r="N99" s="169">
        <f>IF(ISERROR(Data4!U$328),0,Data4!U$328)</f>
        <v>0</v>
      </c>
      <c r="O99" s="169">
        <f>IF(ISERROR(Data4!V$328),0,Data4!V$328)</f>
        <v>0</v>
      </c>
      <c r="P99" s="169">
        <f>IF(ISERROR(Data4!W$328),0,Data4!W$328)</f>
        <v>0</v>
      </c>
      <c r="Q99" s="169">
        <f>IF(ISERROR(Data4!X$328),0,Data4!X$328)</f>
        <v>0</v>
      </c>
      <c r="R99" s="169">
        <f>IF(ISERROR(Data4!Y$328),0,Data4!Y$328)</f>
        <v>0</v>
      </c>
      <c r="S99" s="169">
        <f>IF(ISERROR(Data4!Z$328),0,Data4!Z$328)</f>
        <v>0</v>
      </c>
      <c r="T99" s="169">
        <f>IF(ISERROR(Data4!AA$328),0,Data4!AA$328)</f>
        <v>0</v>
      </c>
      <c r="U99" s="169">
        <f>IF(ISERROR(Data4!AB$328),0,Data4!AB$328)</f>
        <v>0</v>
      </c>
      <c r="V99" s="169">
        <f>IF(ISERROR(Data4!AC$328),0,Data4!AC$328)</f>
        <v>0</v>
      </c>
      <c r="W99" s="169">
        <f>IF(ISERROR(Data4!AD$328),0,Data4!AD$328)</f>
        <v>0</v>
      </c>
      <c r="X99" s="169">
        <f>IF(ISERROR(Data4!AE$328),0,Data4!AE$328)</f>
        <v>0</v>
      </c>
      <c r="Y99" s="169">
        <f>IF(ISERROR(Data4!AF$328),0,Data4!AF$328)</f>
        <v>0</v>
      </c>
      <c r="Z99" s="169">
        <f>IF(ISERROR(Data4!AG$328),0,Data4!AG$328)</f>
        <v>0</v>
      </c>
      <c r="AA99" s="169">
        <f>IF(ISERROR(Data4!AH$328),0,Data4!AH$328)</f>
        <v>0</v>
      </c>
      <c r="AB99" s="169">
        <f>IF(ISERROR(Data4!AI$328),0,Data4!AI$328)</f>
        <v>0</v>
      </c>
      <c r="AC99" s="169">
        <f>IF(ISERROR(Data4!AJ$328),0,Data4!AJ$328)</f>
        <v>0</v>
      </c>
      <c r="AD99" s="169">
        <f>IF(ISERROR(Data4!AK$328),0,Data4!AK$328)</f>
        <v>0</v>
      </c>
      <c r="AE99" s="169">
        <f>IF(ISERROR(Data4!AL$328),0,Data4!AL$328)</f>
        <v>0</v>
      </c>
      <c r="AF99" s="169">
        <f>IF(ISERROR(Data4!AM$328),0,Data4!AM$328)</f>
        <v>0</v>
      </c>
      <c r="AG99" s="169">
        <f>IF(ISERROR(Data4!AN$328),0,Data4!AN$328)</f>
        <v>0</v>
      </c>
      <c r="AH99" s="169">
        <f>IF(ISERROR(Data4!AO$328),0,Data4!AO$328)</f>
        <v>0</v>
      </c>
      <c r="AI99" s="169">
        <f>IF(ISERROR(Data4!AP$328),0,Data4!AP$328)</f>
        <v>0</v>
      </c>
      <c r="AJ99" s="169">
        <f>IF(ISERROR(Data4!AQ$328),0,Data4!AQ$328)</f>
        <v>0</v>
      </c>
      <c r="AO99" s="3"/>
      <c r="AP99" s="3"/>
    </row>
    <row r="100" spans="2:42" hidden="1">
      <c r="B100" s="199" t="s">
        <v>346</v>
      </c>
      <c r="C100" s="181" t="str">
        <f>Data4!D$329</f>
        <v>-</v>
      </c>
      <c r="D100" s="65">
        <f>F100+NPV(FDN,G100:INDEX(G100:AJ100,PAL))</f>
        <v>0</v>
      </c>
      <c r="E100" s="65">
        <f>SUMIF($F$5:$AJ$5,"&lt;="&amp;PAL,$F100:$AJ100)</f>
        <v>0</v>
      </c>
      <c r="F100" s="169">
        <f>IF(ISERROR(Data4!M$329),0,Data4!M$329)</f>
        <v>0</v>
      </c>
      <c r="G100" s="169">
        <f>IF(ISERROR(Data4!N$329),0,Data4!N$329)</f>
        <v>0</v>
      </c>
      <c r="H100" s="169">
        <f>IF(ISERROR(Data4!O$329),0,Data4!O$329)</f>
        <v>0</v>
      </c>
      <c r="I100" s="169">
        <f>IF(ISERROR(Data4!P$329),0,Data4!P$329)</f>
        <v>0</v>
      </c>
      <c r="J100" s="169">
        <f>IF(ISERROR(Data4!Q$329),0,Data4!Q$329)</f>
        <v>0</v>
      </c>
      <c r="K100" s="169">
        <f>IF(ISERROR(Data4!R$329),0,Data4!R$329)</f>
        <v>0</v>
      </c>
      <c r="L100" s="169">
        <f>IF(ISERROR(Data4!S$329),0,Data4!S$329)</f>
        <v>0</v>
      </c>
      <c r="M100" s="169">
        <f>IF(ISERROR(Data4!T$329),0,Data4!T$329)</f>
        <v>0</v>
      </c>
      <c r="N100" s="169">
        <f>IF(ISERROR(Data4!U$329),0,Data4!U$329)</f>
        <v>0</v>
      </c>
      <c r="O100" s="169">
        <f>IF(ISERROR(Data4!V$329),0,Data4!V$329)</f>
        <v>0</v>
      </c>
      <c r="P100" s="169">
        <f>IF(ISERROR(Data4!W$329),0,Data4!W$329)</f>
        <v>0</v>
      </c>
      <c r="Q100" s="169">
        <f>IF(ISERROR(Data4!X$329),0,Data4!X$329)</f>
        <v>0</v>
      </c>
      <c r="R100" s="169">
        <f>IF(ISERROR(Data4!Y$329),0,Data4!Y$329)</f>
        <v>0</v>
      </c>
      <c r="S100" s="169">
        <f>IF(ISERROR(Data4!Z$329),0,Data4!Z$329)</f>
        <v>0</v>
      </c>
      <c r="T100" s="169">
        <f>IF(ISERROR(Data4!AA$329),0,Data4!AA$329)</f>
        <v>0</v>
      </c>
      <c r="U100" s="169">
        <f>IF(ISERROR(Data4!AB$329),0,Data4!AB$329)</f>
        <v>0</v>
      </c>
      <c r="V100" s="169">
        <f>IF(ISERROR(Data4!AC$329),0,Data4!AC$329)</f>
        <v>0</v>
      </c>
      <c r="W100" s="169">
        <f>IF(ISERROR(Data4!AD$329),0,Data4!AD$329)</f>
        <v>0</v>
      </c>
      <c r="X100" s="169">
        <f>IF(ISERROR(Data4!AE$329),0,Data4!AE$329)</f>
        <v>0</v>
      </c>
      <c r="Y100" s="169">
        <f>IF(ISERROR(Data4!AF$329),0,Data4!AF$329)</f>
        <v>0</v>
      </c>
      <c r="Z100" s="169">
        <f>IF(ISERROR(Data4!AG$329),0,Data4!AG$329)</f>
        <v>0</v>
      </c>
      <c r="AA100" s="169">
        <f>IF(ISERROR(Data4!AH$329),0,Data4!AH$329)</f>
        <v>0</v>
      </c>
      <c r="AB100" s="169">
        <f>IF(ISERROR(Data4!AI$329),0,Data4!AI$329)</f>
        <v>0</v>
      </c>
      <c r="AC100" s="169">
        <f>IF(ISERROR(Data4!AJ$329),0,Data4!AJ$329)</f>
        <v>0</v>
      </c>
      <c r="AD100" s="169">
        <f>IF(ISERROR(Data4!AK$329),0,Data4!AK$329)</f>
        <v>0</v>
      </c>
      <c r="AE100" s="169">
        <f>IF(ISERROR(Data4!AL$329),0,Data4!AL$329)</f>
        <v>0</v>
      </c>
      <c r="AF100" s="169">
        <f>IF(ISERROR(Data4!AM$329),0,Data4!AM$329)</f>
        <v>0</v>
      </c>
      <c r="AG100" s="169">
        <f>IF(ISERROR(Data4!AN$329),0,Data4!AN$329)</f>
        <v>0</v>
      </c>
      <c r="AH100" s="169">
        <f>IF(ISERROR(Data4!AO$329),0,Data4!AO$329)</f>
        <v>0</v>
      </c>
      <c r="AI100" s="169">
        <f>IF(ISERROR(Data4!AP$329),0,Data4!AP$329)</f>
        <v>0</v>
      </c>
      <c r="AJ100" s="169">
        <f>IF(ISERROR(Data4!AQ$329),0,Data4!AQ$329)</f>
        <v>0</v>
      </c>
      <c r="AO100" s="3"/>
      <c r="AP100" s="3"/>
    </row>
  </sheetData>
  <sheetProtection algorithmName="SHA-512" hashValue="k8yJXBb6yJ0A6Eni3cJxlguf7r4xcdqJ5eOGfa8BDjv4/hs9OoWpaiYNtpR86PXcRa9fS2qHxI1boKL3EBGGGQ==" saltValue="b4SwsFrcMjJj67UzeInXiA==" spinCount="100000" sheet="1" objects="1" scenarios="1"/>
  <mergeCells count="5">
    <mergeCell ref="B86:C86"/>
    <mergeCell ref="C2:E2"/>
    <mergeCell ref="C3:E3"/>
    <mergeCell ref="C4:E4"/>
    <mergeCell ref="AP4:AY4"/>
  </mergeCells>
  <conditionalFormatting sqref="B7:C48 B56:C56 B49:B55 B57:B59">
    <cfRule type="expression" dxfId="131" priority="4" stopIfTrue="1">
      <formula>$AO7=1</formula>
    </cfRule>
  </conditionalFormatting>
  <conditionalFormatting sqref="C4:E4">
    <cfRule type="expression" dxfId="130" priority="3" stopIfTrue="1">
      <formula>LEN($C$4)&gt;0</formula>
    </cfRule>
  </conditionalFormatting>
  <conditionalFormatting sqref="B88:C100">
    <cfRule type="expression" dxfId="129" priority="5" stopIfTrue="1">
      <formula>#REF!=1</formula>
    </cfRule>
  </conditionalFormatting>
  <conditionalFormatting sqref="C57:C59">
    <cfRule type="expression" dxfId="128" priority="1" stopIfTrue="1">
      <formula>$AO57=1</formula>
    </cfRule>
  </conditionalFormatting>
  <dataValidations xWindow="518" yWindow="471" count="2">
    <dataValidation type="decimal" allowBlank="1" showInputMessage="1" showErrorMessage="1" sqref="F18:AJ20 F23:AJ29 F33:AJ33 F37:AJ40 F42:AJ43 F45:AJ46 F8:AJ16 F90:AJ96 F57:AJ59 F98:AJ100 F49:AJ55">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DA407D85-0107-45D7-8E03-CAA27A2F57CF}">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18" yWindow="471" count="2">
        <x14:dataValidation type="list" allowBlank="1" showInputMessage="1" showErrorMessage="1" prompt="Prašome naudos komponentą pasirinkti iš siūlomo sąrašo. Jeigu sąrašas tusčias, jūs jau esate pasirinkę visus galimus naudos kompentus.">
          <x14:formula1>
            <xm:f>IF(Data0!$EO$2&lt;&gt;"",OFFSET(Data0!$EO$1,INDEX( MATCH(1,(--(Data0!$EO$2:$EO$61&lt;&gt;"")),0),1),0,SUMPRODUCT(--(LEN(Data0!$EO$2:$EO$61)&gt;0)),1),OFFSET(Data0!$EO$2,INDEX( MATCH(1,(--(Data0!$EO$3:$EO$61&lt;&gt;"")),0),1),0,SUMPRODUCT(--(LEN(Data0!$EO$3:$EO$61)&gt;0)),1))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IF(Data0!$EQ$2&lt;&gt;"",OFFSET(Data0!$EQ$1,INDEX( MATCH(1,(--(Data0!$EQ$2:$EQ$61&lt;&gt;"")),0),1),0,SUMPRODUCT(--(LEN(Data0!$EQ$2:$EQ$61)&gt;0)),1),OFFSET(Data0!$EQ$2,INDEX( MATCH(1,(--(Data0!$EQ$3:$EQ$61&lt;&gt;"")),0),1),0,SUMPRODUCT(--(LEN(Data0!$EQ$3:$EQ$61)&gt;0)),1))</xm:f>
          </x14:formula1>
          <xm:sqref>C57:C59</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3">
    <tabColor rgb="FFC864C8"/>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E6" sqref="E6"/>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6" customWidth="1"/>
    <col min="32" max="36" width="12.7109375" style="26" hidden="1" customWidth="1"/>
    <col min="37" max="37" width="1.28515625" style="3" customWidth="1"/>
    <col min="38" max="39" width="9.140625" style="3" hidden="1" customWidth="1"/>
    <col min="40" max="40" width="22.140625" style="3" hidden="1" customWidth="1"/>
    <col min="41" max="41" width="27.5703125" style="26" hidden="1" customWidth="1"/>
    <col min="42" max="42" width="9.140625" style="52"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6"/>
      <c r="AW1" s="26"/>
      <c r="AX1" s="26"/>
      <c r="AY1" s="26"/>
      <c r="AZ1" s="26"/>
      <c r="BA1" s="26"/>
      <c r="BB1" s="26"/>
      <c r="BC1" s="26"/>
    </row>
    <row r="2" spans="2:55" ht="27.75" customHeight="1">
      <c r="B2" s="164"/>
      <c r="C2" s="929" t="str">
        <f>UPPER('1'!O36)&amp;"
"&amp;UPPER('1'!O37)</f>
        <v xml:space="preserve">PAPILDOMAS INVESTAVIMO OBJEKTAS (D)
</v>
      </c>
      <c r="D2" s="929"/>
      <c r="E2" s="929"/>
    </row>
    <row r="3" spans="2:55" ht="26.25" customHeight="1" thickBot="1">
      <c r="B3" s="165"/>
      <c r="C3" s="930" t="str">
        <f>"Alternatyva """&amp;Data0!O25&amp;""""</f>
        <v>Alternatyva ""</v>
      </c>
      <c r="D3" s="930"/>
      <c r="E3" s="930"/>
      <c r="G3" s="2"/>
    </row>
    <row r="4" spans="2:55" ht="26.25" customHeight="1">
      <c r="B4" s="53"/>
      <c r="C4" s="932" t="str">
        <f ca="1">IF(ISERROR(AZ6),"",AZ6)</f>
        <v/>
      </c>
      <c r="D4" s="932"/>
      <c r="E4" s="932"/>
      <c r="G4" s="2"/>
      <c r="AM4" s="384" t="s">
        <v>607</v>
      </c>
      <c r="AN4" s="514" t="s">
        <v>967</v>
      </c>
      <c r="AO4" s="386" t="s">
        <v>382</v>
      </c>
      <c r="AP4" s="927" t="s">
        <v>376</v>
      </c>
      <c r="AQ4" s="927"/>
      <c r="AR4" s="927"/>
      <c r="AS4" s="927"/>
      <c r="AT4" s="927"/>
      <c r="AU4" s="927"/>
      <c r="AV4" s="927"/>
      <c r="AW4" s="927"/>
      <c r="AX4" s="927"/>
      <c r="AY4" s="928"/>
      <c r="AZ4" s="385" t="s">
        <v>378</v>
      </c>
    </row>
    <row r="5" spans="2:55">
      <c r="B5" s="54" t="str">
        <f>IF(Kalba="EN",Data2!C30,Data2!B30)</f>
        <v>Projekto įgyvendinimo metai</v>
      </c>
      <c r="C5" s="55"/>
      <c r="D5" s="56" t="s">
        <v>331</v>
      </c>
      <c r="E5" s="57"/>
      <c r="F5" s="58">
        <f>Data4!M1</f>
        <v>0</v>
      </c>
      <c r="G5" s="58">
        <f>Data4!N1</f>
        <v>1</v>
      </c>
      <c r="H5" s="58">
        <f>Data4!O1</f>
        <v>2</v>
      </c>
      <c r="I5" s="58">
        <f>Data4!P1</f>
        <v>3</v>
      </c>
      <c r="J5" s="58">
        <f>Data4!Q1</f>
        <v>4</v>
      </c>
      <c r="K5" s="58">
        <f>Data4!R1</f>
        <v>5</v>
      </c>
      <c r="L5" s="58">
        <f>Data4!S1</f>
        <v>6</v>
      </c>
      <c r="M5" s="58">
        <f>Data4!T1</f>
        <v>7</v>
      </c>
      <c r="N5" s="58">
        <f>Data4!U1</f>
        <v>8</v>
      </c>
      <c r="O5" s="58">
        <f>Data4!V1</f>
        <v>9</v>
      </c>
      <c r="P5" s="58">
        <f>Data4!W1</f>
        <v>10</v>
      </c>
      <c r="Q5" s="58">
        <f>Data4!X1</f>
        <v>11</v>
      </c>
      <c r="R5" s="58">
        <f>Data4!Y1</f>
        <v>12</v>
      </c>
      <c r="S5" s="58">
        <f>Data4!Z1</f>
        <v>13</v>
      </c>
      <c r="T5" s="58">
        <f>Data4!AA1</f>
        <v>14</v>
      </c>
      <c r="U5" s="58">
        <f>Data4!AB1</f>
        <v>15</v>
      </c>
      <c r="V5" s="58">
        <f>Data4!AC1</f>
        <v>16</v>
      </c>
      <c r="W5" s="58">
        <f>Data4!AD1</f>
        <v>17</v>
      </c>
      <c r="X5" s="58">
        <f>Data4!AE1</f>
        <v>18</v>
      </c>
      <c r="Y5" s="58">
        <f>Data4!AF1</f>
        <v>19</v>
      </c>
      <c r="Z5" s="58">
        <f>Data4!AG1</f>
        <v>20</v>
      </c>
      <c r="AA5" s="58">
        <f>Data4!AH1</f>
        <v>21</v>
      </c>
      <c r="AB5" s="58">
        <f>Data4!AI1</f>
        <v>22</v>
      </c>
      <c r="AC5" s="58">
        <f>Data4!AJ1</f>
        <v>23</v>
      </c>
      <c r="AD5" s="58">
        <f>Data4!AK1</f>
        <v>24</v>
      </c>
      <c r="AE5" s="58">
        <f>Data4!AL1</f>
        <v>25</v>
      </c>
      <c r="AF5" s="58">
        <f>Data4!AM1</f>
        <v>26</v>
      </c>
      <c r="AG5" s="58">
        <f>Data4!AN1</f>
        <v>27</v>
      </c>
      <c r="AH5" s="58">
        <f>Data4!AO1</f>
        <v>28</v>
      </c>
      <c r="AI5" s="58">
        <f>Data4!AP1</f>
        <v>29</v>
      </c>
      <c r="AJ5" s="58">
        <f>Data4!AQ1</f>
        <v>30</v>
      </c>
      <c r="AM5" s="381"/>
      <c r="AN5" s="513"/>
      <c r="AO5" s="387"/>
      <c r="AP5" s="59">
        <v>1</v>
      </c>
      <c r="AQ5" s="59">
        <v>2</v>
      </c>
      <c r="AR5" s="59">
        <v>3</v>
      </c>
      <c r="AS5" s="59">
        <v>4</v>
      </c>
      <c r="AT5" s="59">
        <v>5</v>
      </c>
      <c r="AU5" s="59">
        <v>6</v>
      </c>
      <c r="AV5" s="59">
        <v>7</v>
      </c>
      <c r="AW5" s="59">
        <v>8</v>
      </c>
      <c r="AX5" s="59">
        <v>9</v>
      </c>
      <c r="AY5" s="388">
        <v>10</v>
      </c>
      <c r="AZ5" s="379" t="str">
        <f ca="1">IF(MAX(AP6:AY6)=0,"",INDEX(AP5:AY5,1,MATCH(MAX(AP6:AY6),AP6:AY6,0)))</f>
        <v/>
      </c>
    </row>
    <row r="6" spans="2:55">
      <c r="B6" s="54" t="str">
        <f>IF(Kalba="EN",Data2!C31,Data2!B31)</f>
        <v>Projekto biudžeto eilutė / Projekto įgyvendinimo kalendoriniai metai</v>
      </c>
      <c r="C6" s="55"/>
      <c r="D6" s="60" t="s">
        <v>383</v>
      </c>
      <c r="E6" s="60" t="s">
        <v>1482</v>
      </c>
      <c r="F6" s="58">
        <f>Data4!M2</f>
        <v>2017</v>
      </c>
      <c r="G6" s="58">
        <f>Data4!N2</f>
        <v>2018</v>
      </c>
      <c r="H6" s="58">
        <f>Data4!O2</f>
        <v>2019</v>
      </c>
      <c r="I6" s="58">
        <f>Data4!P2</f>
        <v>2020</v>
      </c>
      <c r="J6" s="58">
        <f>Data4!Q2</f>
        <v>2021</v>
      </c>
      <c r="K6" s="58">
        <f>Data4!R2</f>
        <v>2022</v>
      </c>
      <c r="L6" s="58">
        <f>Data4!S2</f>
        <v>2023</v>
      </c>
      <c r="M6" s="58">
        <f>Data4!T2</f>
        <v>2024</v>
      </c>
      <c r="N6" s="58">
        <f>Data4!U2</f>
        <v>2025</v>
      </c>
      <c r="O6" s="58">
        <f>Data4!V2</f>
        <v>2026</v>
      </c>
      <c r="P6" s="58">
        <f>Data4!W2</f>
        <v>2027</v>
      </c>
      <c r="Q6" s="58">
        <f>Data4!X2</f>
        <v>2028</v>
      </c>
      <c r="R6" s="58">
        <f>Data4!Y2</f>
        <v>2029</v>
      </c>
      <c r="S6" s="58">
        <f>Data4!Z2</f>
        <v>2030</v>
      </c>
      <c r="T6" s="58">
        <f>Data4!AA2</f>
        <v>2031</v>
      </c>
      <c r="U6" s="58">
        <f>Data4!AB2</f>
        <v>2032</v>
      </c>
      <c r="V6" s="58">
        <f>Data4!AC2</f>
        <v>2033</v>
      </c>
      <c r="W6" s="58">
        <f>Data4!AD2</f>
        <v>2034</v>
      </c>
      <c r="X6" s="58">
        <f>Data4!AE2</f>
        <v>2035</v>
      </c>
      <c r="Y6" s="58">
        <f>Data4!AF2</f>
        <v>2036</v>
      </c>
      <c r="Z6" s="58">
        <f>Data4!AG2</f>
        <v>2037</v>
      </c>
      <c r="AA6" s="58">
        <f>Data4!AH2</f>
        <v>2038</v>
      </c>
      <c r="AB6" s="58">
        <f>Data4!AI2</f>
        <v>2039</v>
      </c>
      <c r="AC6" s="58">
        <f>Data4!AJ2</f>
        <v>2040</v>
      </c>
      <c r="AD6" s="58">
        <f>Data4!AK2</f>
        <v>2041</v>
      </c>
      <c r="AE6" s="58">
        <f>Data4!AL2</f>
        <v>2042</v>
      </c>
      <c r="AF6" s="58">
        <f>Data4!AM2</f>
        <v>2043</v>
      </c>
      <c r="AG6" s="58">
        <f>Data4!AN2</f>
        <v>2044</v>
      </c>
      <c r="AH6" s="58">
        <f>Data4!AO2</f>
        <v>2045</v>
      </c>
      <c r="AI6" s="58">
        <f>Data4!AP2</f>
        <v>2046</v>
      </c>
      <c r="AJ6" s="58">
        <f>Data4!AQ2</f>
        <v>2047</v>
      </c>
      <c r="AM6" s="381"/>
      <c r="AN6" s="513"/>
      <c r="AO6" s="387"/>
      <c r="AP6" s="59">
        <f t="shared" ref="AP6:AY6" si="0">COUNTIF(AP$7:AP$59,"Klaida")</f>
        <v>0</v>
      </c>
      <c r="AQ6" s="59">
        <f t="shared" ca="1" si="0"/>
        <v>0</v>
      </c>
      <c r="AR6" s="59">
        <f t="shared" si="0"/>
        <v>0</v>
      </c>
      <c r="AS6" s="59">
        <f t="shared" si="0"/>
        <v>0</v>
      </c>
      <c r="AT6" s="59">
        <f t="shared" si="0"/>
        <v>0</v>
      </c>
      <c r="AU6" s="59">
        <f t="shared" si="0"/>
        <v>0</v>
      </c>
      <c r="AV6" s="59">
        <f t="shared" si="0"/>
        <v>0</v>
      </c>
      <c r="AW6" s="59">
        <f t="shared" si="0"/>
        <v>0</v>
      </c>
      <c r="AX6" s="59">
        <f t="shared" si="0"/>
        <v>0</v>
      </c>
      <c r="AY6" s="388">
        <f t="shared" si="0"/>
        <v>0</v>
      </c>
      <c r="AZ6" s="3" t="e">
        <f ca="1">VLOOKUP(AZ5,Klaidu_pranesimai,2,FALSE)</f>
        <v>#N/A</v>
      </c>
    </row>
    <row r="7" spans="2:55" s="61" customFormat="1">
      <c r="B7" s="5" t="s">
        <v>6</v>
      </c>
      <c r="C7" s="5" t="str">
        <f>IF(Kalba="EN",Data2!C32,Data2!B32)</f>
        <v>Alternatyvos investicijos, iš viso</v>
      </c>
      <c r="D7" s="62">
        <f>ROUND(SUM(D8:D15),0)</f>
        <v>0</v>
      </c>
      <c r="E7" s="62">
        <f>ROUND(SUM(E8:E15),0)</f>
        <v>0</v>
      </c>
      <c r="F7" s="62">
        <f>ROUND(SUM(F8:F15),0)</f>
        <v>0</v>
      </c>
      <c r="G7" s="62">
        <f t="shared" ref="G7:AJ7" si="1">ROUND(SUM(G8:G15),0)</f>
        <v>0</v>
      </c>
      <c r="H7" s="62">
        <f t="shared" si="1"/>
        <v>0</v>
      </c>
      <c r="I7" s="62">
        <f t="shared" si="1"/>
        <v>0</v>
      </c>
      <c r="J7" s="62">
        <f t="shared" si="1"/>
        <v>0</v>
      </c>
      <c r="K7" s="62">
        <f t="shared" si="1"/>
        <v>0</v>
      </c>
      <c r="L7" s="62">
        <f t="shared" si="1"/>
        <v>0</v>
      </c>
      <c r="M7" s="62">
        <f t="shared" si="1"/>
        <v>0</v>
      </c>
      <c r="N7" s="62">
        <f t="shared" si="1"/>
        <v>0</v>
      </c>
      <c r="O7" s="62">
        <f t="shared" si="1"/>
        <v>0</v>
      </c>
      <c r="P7" s="62">
        <f t="shared" si="1"/>
        <v>0</v>
      </c>
      <c r="Q7" s="62">
        <f t="shared" si="1"/>
        <v>0</v>
      </c>
      <c r="R7" s="62">
        <f t="shared" si="1"/>
        <v>0</v>
      </c>
      <c r="S7" s="62">
        <f t="shared" si="1"/>
        <v>0</v>
      </c>
      <c r="T7" s="62">
        <f t="shared" si="1"/>
        <v>0</v>
      </c>
      <c r="U7" s="62">
        <f t="shared" si="1"/>
        <v>0</v>
      </c>
      <c r="V7" s="62">
        <f t="shared" si="1"/>
        <v>0</v>
      </c>
      <c r="W7" s="62">
        <f t="shared" si="1"/>
        <v>0</v>
      </c>
      <c r="X7" s="62">
        <f t="shared" si="1"/>
        <v>0</v>
      </c>
      <c r="Y7" s="62">
        <f t="shared" si="1"/>
        <v>0</v>
      </c>
      <c r="Z7" s="62">
        <f t="shared" si="1"/>
        <v>0</v>
      </c>
      <c r="AA7" s="62">
        <f t="shared" si="1"/>
        <v>0</v>
      </c>
      <c r="AB7" s="62">
        <f t="shared" si="1"/>
        <v>0</v>
      </c>
      <c r="AC7" s="62">
        <f t="shared" si="1"/>
        <v>0</v>
      </c>
      <c r="AD7" s="62">
        <f t="shared" si="1"/>
        <v>0</v>
      </c>
      <c r="AE7" s="62">
        <f t="shared" si="1"/>
        <v>0</v>
      </c>
      <c r="AF7" s="62">
        <f t="shared" si="1"/>
        <v>0</v>
      </c>
      <c r="AG7" s="62">
        <f t="shared" si="1"/>
        <v>0</v>
      </c>
      <c r="AH7" s="62">
        <f t="shared" si="1"/>
        <v>0</v>
      </c>
      <c r="AI7" s="62">
        <f t="shared" si="1"/>
        <v>0</v>
      </c>
      <c r="AJ7" s="62">
        <f t="shared" si="1"/>
        <v>0</v>
      </c>
      <c r="AM7" s="382">
        <f>ROUND(SUM(AM8:AM15),0)</f>
        <v>0</v>
      </c>
      <c r="AN7" s="382">
        <f>ROUND(SUM(AN8:AN15),0)</f>
        <v>0</v>
      </c>
      <c r="AO7" s="389"/>
      <c r="AP7" s="63"/>
      <c r="AQ7" s="63"/>
      <c r="AR7" s="63"/>
      <c r="AS7" s="63"/>
      <c r="AT7" s="63"/>
      <c r="AU7" s="63"/>
      <c r="AV7" s="63"/>
      <c r="AW7" s="63"/>
      <c r="AX7" s="63"/>
      <c r="AY7" s="390"/>
    </row>
    <row r="8" spans="2:55">
      <c r="B8" s="64" t="s">
        <v>7</v>
      </c>
      <c r="C8" s="4" t="str">
        <f>IF(Kalba="EN",Data2!C33,Data2!B33)</f>
        <v>Žemė</v>
      </c>
      <c r="D8" s="65">
        <f>F8+NPV(FDN,G8:INDEX(G8:AJ8,PAL))</f>
        <v>0</v>
      </c>
      <c r="E8" s="65">
        <f t="shared" ref="E8:E16" si="2">SUMIF($F$5:$AJ$5,"&lt;="&amp;PAL,$F8:$AJ8)</f>
        <v>0</v>
      </c>
      <c r="F8" s="78">
        <v>0</v>
      </c>
      <c r="G8" s="78">
        <v>0</v>
      </c>
      <c r="H8" s="78">
        <v>0</v>
      </c>
      <c r="I8" s="78">
        <v>0</v>
      </c>
      <c r="J8" s="78">
        <v>0</v>
      </c>
      <c r="K8" s="78">
        <v>0</v>
      </c>
      <c r="L8" s="78">
        <v>0</v>
      </c>
      <c r="M8" s="78">
        <v>0</v>
      </c>
      <c r="N8" s="78">
        <v>0</v>
      </c>
      <c r="O8" s="78">
        <v>0</v>
      </c>
      <c r="P8" s="78">
        <v>0</v>
      </c>
      <c r="Q8" s="78">
        <v>0</v>
      </c>
      <c r="R8" s="78">
        <v>0</v>
      </c>
      <c r="S8" s="78">
        <v>0</v>
      </c>
      <c r="T8" s="78">
        <v>0</v>
      </c>
      <c r="U8" s="78">
        <v>0</v>
      </c>
      <c r="V8" s="78">
        <v>0</v>
      </c>
      <c r="W8" s="78">
        <v>0</v>
      </c>
      <c r="X8" s="78">
        <v>0</v>
      </c>
      <c r="Y8" s="78">
        <v>0</v>
      </c>
      <c r="Z8" s="78">
        <v>0</v>
      </c>
      <c r="AA8" s="78">
        <v>0</v>
      </c>
      <c r="AB8" s="78">
        <v>0</v>
      </c>
      <c r="AC8" s="78">
        <v>0</v>
      </c>
      <c r="AD8" s="78">
        <v>0</v>
      </c>
      <c r="AE8" s="78">
        <v>0</v>
      </c>
      <c r="AF8" s="78">
        <v>0</v>
      </c>
      <c r="AG8" s="78">
        <v>0</v>
      </c>
      <c r="AH8" s="78">
        <v>0</v>
      </c>
      <c r="AI8" s="78">
        <v>0</v>
      </c>
      <c r="AJ8" s="78">
        <v>0</v>
      </c>
      <c r="AM8" s="383">
        <f>F8+NPV(SDN,G8:INDEX(G8:AJ8,PAL))</f>
        <v>0</v>
      </c>
      <c r="AN8" s="415">
        <f>IFERROR(SUMPRODUCT(F8+NPV(SDN,G8:INDEX(G8:AJ8,PAL)),Data1!D3),0)</f>
        <v>0</v>
      </c>
      <c r="AO8" s="387">
        <f t="shared" ref="AO8:AO20" si="3">IF(COUNTIF(AP8:AY8,"Klaida")&gt;0,1,0)</f>
        <v>0</v>
      </c>
      <c r="AP8" s="59">
        <f>IF(COUNT(F8:INDEX(F8:AJ8,PAL+1))&lt;&gt;PAL+1,"Klaida",0)</f>
        <v>0</v>
      </c>
      <c r="AQ8" s="59"/>
      <c r="AR8" s="59"/>
      <c r="AS8" s="59"/>
      <c r="AT8" s="59"/>
      <c r="AU8" s="59"/>
      <c r="AV8" s="59"/>
      <c r="AW8" s="59"/>
      <c r="AX8" s="59"/>
      <c r="AY8" s="388"/>
    </row>
    <row r="9" spans="2:55">
      <c r="B9" s="64" t="s">
        <v>9</v>
      </c>
      <c r="C9" s="4" t="str">
        <f>IF(Kalba="EN",Data2!C34,Data2!B34)</f>
        <v>Nekilnojamasis turtas</v>
      </c>
      <c r="D9" s="65">
        <f>F9+NPV(FDN,G9:INDEX(G9:AJ9,PAL))</f>
        <v>0</v>
      </c>
      <c r="E9" s="65">
        <f t="shared" si="2"/>
        <v>0</v>
      </c>
      <c r="F9" s="78">
        <v>0</v>
      </c>
      <c r="G9" s="78">
        <v>0</v>
      </c>
      <c r="H9" s="78">
        <v>0</v>
      </c>
      <c r="I9" s="78">
        <v>0</v>
      </c>
      <c r="J9" s="78">
        <v>0</v>
      </c>
      <c r="K9" s="78">
        <v>0</v>
      </c>
      <c r="L9" s="78">
        <v>0</v>
      </c>
      <c r="M9" s="78">
        <v>0</v>
      </c>
      <c r="N9" s="78">
        <v>0</v>
      </c>
      <c r="O9" s="78">
        <v>0</v>
      </c>
      <c r="P9" s="78">
        <v>0</v>
      </c>
      <c r="Q9" s="78">
        <v>0</v>
      </c>
      <c r="R9" s="78">
        <v>0</v>
      </c>
      <c r="S9" s="78">
        <v>0</v>
      </c>
      <c r="T9" s="78">
        <v>0</v>
      </c>
      <c r="U9" s="78">
        <v>0</v>
      </c>
      <c r="V9" s="78">
        <v>0</v>
      </c>
      <c r="W9" s="78">
        <v>0</v>
      </c>
      <c r="X9" s="78">
        <v>0</v>
      </c>
      <c r="Y9" s="78">
        <v>0</v>
      </c>
      <c r="Z9" s="78">
        <v>0</v>
      </c>
      <c r="AA9" s="78">
        <v>0</v>
      </c>
      <c r="AB9" s="78">
        <v>0</v>
      </c>
      <c r="AC9" s="78">
        <v>0</v>
      </c>
      <c r="AD9" s="78">
        <v>0</v>
      </c>
      <c r="AE9" s="78">
        <v>0</v>
      </c>
      <c r="AF9" s="78">
        <v>0</v>
      </c>
      <c r="AG9" s="78">
        <v>0</v>
      </c>
      <c r="AH9" s="78">
        <v>0</v>
      </c>
      <c r="AI9" s="78">
        <v>0</v>
      </c>
      <c r="AJ9" s="78">
        <v>0</v>
      </c>
      <c r="AM9" s="383">
        <f>F9+NPV(SDN,G9:INDEX(G9:AJ9,PAL))</f>
        <v>0</v>
      </c>
      <c r="AN9" s="415">
        <f>IFERROR(SUMPRODUCT(F9+NPV(SDN,G9:INDEX(G9:AJ9,PAL)),Data1!D4),0)</f>
        <v>0</v>
      </c>
      <c r="AO9" s="387">
        <f t="shared" si="3"/>
        <v>0</v>
      </c>
      <c r="AP9" s="59">
        <f>IF(COUNT(F9:INDEX(F9:AJ9,PAL+1))&lt;&gt;PAL+1,"Klaida",0)</f>
        <v>0</v>
      </c>
      <c r="AQ9" s="59"/>
      <c r="AR9" s="59"/>
      <c r="AS9" s="59"/>
      <c r="AT9" s="59"/>
      <c r="AU9" s="59"/>
      <c r="AV9" s="59"/>
      <c r="AW9" s="59"/>
      <c r="AX9" s="59"/>
      <c r="AY9" s="388"/>
    </row>
    <row r="10" spans="2:55">
      <c r="B10" s="64" t="s">
        <v>11</v>
      </c>
      <c r="C10" s="4" t="str">
        <f>IF(Kalba="EN",Data2!C35,Data2!B35)</f>
        <v>Statyba, rekonstravimas, kapitalinis remontas ir kiti darbai</v>
      </c>
      <c r="D10" s="65">
        <f>F10+NPV(FDN,G10:INDEX(G10:AJ10,PAL))</f>
        <v>0</v>
      </c>
      <c r="E10" s="65">
        <f t="shared" si="2"/>
        <v>0</v>
      </c>
      <c r="F10" s="78">
        <v>0</v>
      </c>
      <c r="G10" s="78">
        <v>0</v>
      </c>
      <c r="H10" s="78">
        <v>0</v>
      </c>
      <c r="I10" s="78">
        <v>0</v>
      </c>
      <c r="J10" s="78">
        <v>0</v>
      </c>
      <c r="K10" s="78">
        <v>0</v>
      </c>
      <c r="L10" s="78">
        <v>0</v>
      </c>
      <c r="M10" s="78">
        <v>0</v>
      </c>
      <c r="N10" s="78">
        <v>0</v>
      </c>
      <c r="O10" s="78">
        <v>0</v>
      </c>
      <c r="P10" s="78">
        <v>0</v>
      </c>
      <c r="Q10" s="78">
        <v>0</v>
      </c>
      <c r="R10" s="78">
        <v>0</v>
      </c>
      <c r="S10" s="78">
        <v>0</v>
      </c>
      <c r="T10" s="78">
        <v>0</v>
      </c>
      <c r="U10" s="78">
        <v>0</v>
      </c>
      <c r="V10" s="78">
        <v>0</v>
      </c>
      <c r="W10" s="78">
        <v>0</v>
      </c>
      <c r="X10" s="78">
        <v>0</v>
      </c>
      <c r="Y10" s="78">
        <v>0</v>
      </c>
      <c r="Z10" s="78">
        <v>0</v>
      </c>
      <c r="AA10" s="78">
        <v>0</v>
      </c>
      <c r="AB10" s="78">
        <v>0</v>
      </c>
      <c r="AC10" s="78">
        <v>0</v>
      </c>
      <c r="AD10" s="78">
        <v>0</v>
      </c>
      <c r="AE10" s="78">
        <v>0</v>
      </c>
      <c r="AF10" s="78">
        <v>0</v>
      </c>
      <c r="AG10" s="78">
        <v>0</v>
      </c>
      <c r="AH10" s="78">
        <v>0</v>
      </c>
      <c r="AI10" s="78">
        <v>0</v>
      </c>
      <c r="AJ10" s="78">
        <v>0</v>
      </c>
      <c r="AM10" s="383">
        <f>F10+NPV(SDN,G10:INDEX(G10:AJ10,PAL))</f>
        <v>0</v>
      </c>
      <c r="AN10" s="415">
        <f>IFERROR(SUMPRODUCT(F10+NPV(SDN,G10:INDEX(G10:AJ10,PAL)),Data1!D5),0)</f>
        <v>0</v>
      </c>
      <c r="AO10" s="387">
        <f t="shared" si="3"/>
        <v>0</v>
      </c>
      <c r="AP10" s="59">
        <f>IF(COUNT(F10:INDEX(F10:AJ10,PAL+1))&lt;&gt;PAL+1,"Klaida",0)</f>
        <v>0</v>
      </c>
      <c r="AQ10" s="59"/>
      <c r="AR10" s="59"/>
      <c r="AS10" s="59"/>
      <c r="AT10" s="59"/>
      <c r="AU10" s="59"/>
      <c r="AV10" s="59"/>
      <c r="AW10" s="59"/>
      <c r="AX10" s="59"/>
      <c r="AY10" s="388"/>
    </row>
    <row r="11" spans="2:55">
      <c r="B11" s="64" t="s">
        <v>13</v>
      </c>
      <c r="C11" s="4" t="str">
        <f>IF(Kalba="EN",Data2!C36,Data2!B36)</f>
        <v>Įranga, įrenginiai ir kitas ilgalaikis turtas</v>
      </c>
      <c r="D11" s="65">
        <f>F11+NPV(FDN,G11:INDEX(G11:AJ11,PAL))</f>
        <v>0</v>
      </c>
      <c r="E11" s="65">
        <f t="shared" si="2"/>
        <v>0</v>
      </c>
      <c r="F11" s="78">
        <v>0</v>
      </c>
      <c r="G11" s="78">
        <v>0</v>
      </c>
      <c r="H11" s="78">
        <v>0</v>
      </c>
      <c r="I11" s="78">
        <v>0</v>
      </c>
      <c r="J11" s="78">
        <v>0</v>
      </c>
      <c r="K11" s="78">
        <v>0</v>
      </c>
      <c r="L11" s="78">
        <v>0</v>
      </c>
      <c r="M11" s="78">
        <v>0</v>
      </c>
      <c r="N11" s="78">
        <v>0</v>
      </c>
      <c r="O11" s="78">
        <v>0</v>
      </c>
      <c r="P11" s="78">
        <v>0</v>
      </c>
      <c r="Q11" s="78">
        <v>0</v>
      </c>
      <c r="R11" s="78">
        <v>0</v>
      </c>
      <c r="S11" s="78">
        <v>0</v>
      </c>
      <c r="T11" s="78">
        <v>0</v>
      </c>
      <c r="U11" s="78">
        <v>0</v>
      </c>
      <c r="V11" s="78">
        <v>0</v>
      </c>
      <c r="W11" s="78">
        <v>0</v>
      </c>
      <c r="X11" s="78">
        <v>0</v>
      </c>
      <c r="Y11" s="78">
        <v>0</v>
      </c>
      <c r="Z11" s="78">
        <v>0</v>
      </c>
      <c r="AA11" s="78">
        <v>0</v>
      </c>
      <c r="AB11" s="78">
        <v>0</v>
      </c>
      <c r="AC11" s="78">
        <v>0</v>
      </c>
      <c r="AD11" s="78">
        <v>0</v>
      </c>
      <c r="AE11" s="78">
        <v>0</v>
      </c>
      <c r="AF11" s="78">
        <v>0</v>
      </c>
      <c r="AG11" s="78">
        <v>0</v>
      </c>
      <c r="AH11" s="78">
        <v>0</v>
      </c>
      <c r="AI11" s="78">
        <v>0</v>
      </c>
      <c r="AJ11" s="78">
        <v>0</v>
      </c>
      <c r="AM11" s="383">
        <f>F11+NPV(SDN,G11:INDEX(G11:AJ11,PAL))</f>
        <v>0</v>
      </c>
      <c r="AN11" s="415">
        <f>IFERROR(SUMPRODUCT(F11+NPV(SDN,G11:INDEX(G11:AJ11,PAL)),Data1!D6),0)</f>
        <v>0</v>
      </c>
      <c r="AO11" s="387">
        <f t="shared" si="3"/>
        <v>0</v>
      </c>
      <c r="AP11" s="59">
        <f>IF(COUNT(F11:INDEX(F11:AJ11,PAL+1))&lt;&gt;PAL+1,"Klaida",0)</f>
        <v>0</v>
      </c>
      <c r="AQ11" s="59"/>
      <c r="AR11" s="59"/>
      <c r="AS11" s="59"/>
      <c r="AT11" s="59"/>
      <c r="AU11" s="59"/>
      <c r="AV11" s="59"/>
      <c r="AW11" s="59"/>
      <c r="AX11" s="59"/>
      <c r="AY11" s="388"/>
    </row>
    <row r="12" spans="2:55" ht="25.5">
      <c r="B12" s="64" t="s">
        <v>15</v>
      </c>
      <c r="C12" s="4" t="str">
        <f>IF(Kalba="EN",Data2!C37,Data2!B37)</f>
        <v>Projektavimo, techninės priežiūros ir kitos su investicijomis į ilgalaikį turtą (A.1.-A.4.) susijusios paslaugos</v>
      </c>
      <c r="D12" s="65">
        <f>F12+NPV(FDN,G12:INDEX(G12:AJ12,PAL))</f>
        <v>0</v>
      </c>
      <c r="E12" s="65">
        <f t="shared" si="2"/>
        <v>0</v>
      </c>
      <c r="F12" s="78">
        <v>0</v>
      </c>
      <c r="G12" s="78">
        <v>0</v>
      </c>
      <c r="H12" s="78">
        <v>0</v>
      </c>
      <c r="I12" s="78">
        <v>0</v>
      </c>
      <c r="J12" s="78">
        <v>0</v>
      </c>
      <c r="K12" s="78">
        <v>0</v>
      </c>
      <c r="L12" s="78">
        <v>0</v>
      </c>
      <c r="M12" s="78">
        <v>0</v>
      </c>
      <c r="N12" s="78">
        <v>0</v>
      </c>
      <c r="O12" s="78">
        <v>0</v>
      </c>
      <c r="P12" s="78">
        <v>0</v>
      </c>
      <c r="Q12" s="78">
        <v>0</v>
      </c>
      <c r="R12" s="78">
        <v>0</v>
      </c>
      <c r="S12" s="78">
        <v>0</v>
      </c>
      <c r="T12" s="78">
        <v>0</v>
      </c>
      <c r="U12" s="78">
        <v>0</v>
      </c>
      <c r="V12" s="78">
        <v>0</v>
      </c>
      <c r="W12" s="78">
        <v>0</v>
      </c>
      <c r="X12" s="78">
        <v>0</v>
      </c>
      <c r="Y12" s="78">
        <v>0</v>
      </c>
      <c r="Z12" s="78">
        <v>0</v>
      </c>
      <c r="AA12" s="78">
        <v>0</v>
      </c>
      <c r="AB12" s="78">
        <v>0</v>
      </c>
      <c r="AC12" s="78">
        <v>0</v>
      </c>
      <c r="AD12" s="78">
        <v>0</v>
      </c>
      <c r="AE12" s="78">
        <v>0</v>
      </c>
      <c r="AF12" s="78">
        <v>0</v>
      </c>
      <c r="AG12" s="78">
        <v>0</v>
      </c>
      <c r="AH12" s="78">
        <v>0</v>
      </c>
      <c r="AI12" s="78">
        <v>0</v>
      </c>
      <c r="AJ12" s="78">
        <v>0</v>
      </c>
      <c r="AM12" s="383">
        <f>F12+NPV(SDN,G12:INDEX(G12:AJ12,PAL))</f>
        <v>0</v>
      </c>
      <c r="AN12" s="415">
        <f>IFERROR(SUMPRODUCT(F12+NPV(SDN,G12:INDEX(G12:AJ12,PAL)),Data1!D7),0)</f>
        <v>0</v>
      </c>
      <c r="AO12" s="387">
        <f t="shared" si="3"/>
        <v>0</v>
      </c>
      <c r="AP12" s="59">
        <f>IF(COUNT(F12:INDEX(F12:AJ12,PAL+1))&lt;&gt;PAL+1,"Klaida",0)</f>
        <v>0</v>
      </c>
      <c r="AQ12" s="59"/>
      <c r="AR12" s="59"/>
      <c r="AS12" s="59"/>
      <c r="AT12" s="59"/>
      <c r="AU12" s="59"/>
      <c r="AV12" s="59"/>
      <c r="AW12" s="59"/>
      <c r="AX12" s="59"/>
      <c r="AY12" s="388"/>
    </row>
    <row r="13" spans="2:55">
      <c r="B13" s="64" t="s">
        <v>16</v>
      </c>
      <c r="C13" s="4" t="str">
        <f>IF(Kalba="EN",Data2!C38,Data2!B38)</f>
        <v>Projekto administravimas ir vykdymas</v>
      </c>
      <c r="D13" s="65">
        <f>F13+NPV(FDN,G13:INDEX(G13:AJ13,PAL))</f>
        <v>0</v>
      </c>
      <c r="E13" s="65">
        <f t="shared" si="2"/>
        <v>0</v>
      </c>
      <c r="F13" s="78">
        <v>0</v>
      </c>
      <c r="G13" s="78">
        <v>0</v>
      </c>
      <c r="H13" s="78">
        <v>0</v>
      </c>
      <c r="I13" s="78">
        <v>0</v>
      </c>
      <c r="J13" s="78">
        <v>0</v>
      </c>
      <c r="K13" s="78">
        <v>0</v>
      </c>
      <c r="L13" s="78">
        <v>0</v>
      </c>
      <c r="M13" s="78">
        <v>0</v>
      </c>
      <c r="N13" s="78">
        <v>0</v>
      </c>
      <c r="O13" s="78">
        <v>0</v>
      </c>
      <c r="P13" s="78">
        <v>0</v>
      </c>
      <c r="Q13" s="78">
        <v>0</v>
      </c>
      <c r="R13" s="78">
        <v>0</v>
      </c>
      <c r="S13" s="78">
        <v>0</v>
      </c>
      <c r="T13" s="78">
        <v>0</v>
      </c>
      <c r="U13" s="78">
        <v>0</v>
      </c>
      <c r="V13" s="78">
        <v>0</v>
      </c>
      <c r="W13" s="78">
        <v>0</v>
      </c>
      <c r="X13" s="78">
        <v>0</v>
      </c>
      <c r="Y13" s="78">
        <v>0</v>
      </c>
      <c r="Z13" s="78">
        <v>0</v>
      </c>
      <c r="AA13" s="78">
        <v>0</v>
      </c>
      <c r="AB13" s="78">
        <v>0</v>
      </c>
      <c r="AC13" s="78">
        <v>0</v>
      </c>
      <c r="AD13" s="78">
        <v>0</v>
      </c>
      <c r="AE13" s="78">
        <v>0</v>
      </c>
      <c r="AF13" s="78">
        <v>0</v>
      </c>
      <c r="AG13" s="78">
        <v>0</v>
      </c>
      <c r="AH13" s="78">
        <v>0</v>
      </c>
      <c r="AI13" s="78">
        <v>0</v>
      </c>
      <c r="AJ13" s="78">
        <v>0</v>
      </c>
      <c r="AM13" s="383">
        <f>F13+NPV(SDN,G13:INDEX(G13:AJ13,PAL))</f>
        <v>0</v>
      </c>
      <c r="AN13" s="415">
        <f>IFERROR(SUMPRODUCT(F13+NPV(SDN,G13:INDEX(G13:AJ13,PAL)),Data1!D8),0)</f>
        <v>0</v>
      </c>
      <c r="AO13" s="387">
        <f t="shared" si="3"/>
        <v>0</v>
      </c>
      <c r="AP13" s="59">
        <f>IF(COUNT(F13:INDEX(F13:AJ13,PAL+1))&lt;&gt;PAL+1,"Klaida",0)</f>
        <v>0</v>
      </c>
      <c r="AQ13" s="59"/>
      <c r="AR13" s="59"/>
      <c r="AS13" s="59"/>
      <c r="AT13" s="59"/>
      <c r="AU13" s="59"/>
      <c r="AV13" s="59"/>
      <c r="AW13" s="59"/>
      <c r="AX13" s="59"/>
      <c r="AY13" s="388"/>
    </row>
    <row r="14" spans="2:55">
      <c r="B14" s="64" t="s">
        <v>18</v>
      </c>
      <c r="C14" s="4" t="str">
        <f>IF(Kalba="EN",Data2!C39,Data2!B39)</f>
        <v>Kitos paslaugos ir išlaidos</v>
      </c>
      <c r="D14" s="65">
        <f>F14+NPV(FDN,G14:INDEX(G14:AJ14,PAL))</f>
        <v>0</v>
      </c>
      <c r="E14" s="65">
        <f t="shared" si="2"/>
        <v>0</v>
      </c>
      <c r="F14" s="78">
        <v>0</v>
      </c>
      <c r="G14" s="78">
        <v>0</v>
      </c>
      <c r="H14" s="78">
        <v>0</v>
      </c>
      <c r="I14" s="78">
        <v>0</v>
      </c>
      <c r="J14" s="78">
        <v>0</v>
      </c>
      <c r="K14" s="78">
        <v>0</v>
      </c>
      <c r="L14" s="78">
        <v>0</v>
      </c>
      <c r="M14" s="78">
        <v>0</v>
      </c>
      <c r="N14" s="78">
        <v>0</v>
      </c>
      <c r="O14" s="78">
        <v>0</v>
      </c>
      <c r="P14" s="78">
        <v>0</v>
      </c>
      <c r="Q14" s="78">
        <v>0</v>
      </c>
      <c r="R14" s="78">
        <v>0</v>
      </c>
      <c r="S14" s="78">
        <v>0</v>
      </c>
      <c r="T14" s="78">
        <v>0</v>
      </c>
      <c r="U14" s="78">
        <v>0</v>
      </c>
      <c r="V14" s="78">
        <v>0</v>
      </c>
      <c r="W14" s="78">
        <v>0</v>
      </c>
      <c r="X14" s="78">
        <v>0</v>
      </c>
      <c r="Y14" s="78">
        <v>0</v>
      </c>
      <c r="Z14" s="78">
        <v>0</v>
      </c>
      <c r="AA14" s="78">
        <v>0</v>
      </c>
      <c r="AB14" s="78">
        <v>0</v>
      </c>
      <c r="AC14" s="78">
        <v>0</v>
      </c>
      <c r="AD14" s="78">
        <v>0</v>
      </c>
      <c r="AE14" s="78">
        <v>0</v>
      </c>
      <c r="AF14" s="78">
        <v>0</v>
      </c>
      <c r="AG14" s="78">
        <v>0</v>
      </c>
      <c r="AH14" s="78">
        <v>0</v>
      </c>
      <c r="AI14" s="78">
        <v>0</v>
      </c>
      <c r="AJ14" s="78">
        <v>0</v>
      </c>
      <c r="AM14" s="383">
        <f>F14+NPV(SDN,G14:INDEX(G14:AJ14,PAL))</f>
        <v>0</v>
      </c>
      <c r="AN14" s="415">
        <f>IFERROR(SUMPRODUCT(F14+NPV(SDN,G14:INDEX(G14:AJ14,PAL)),Data1!D9),0)</f>
        <v>0</v>
      </c>
      <c r="AO14" s="387">
        <f t="shared" si="3"/>
        <v>0</v>
      </c>
      <c r="AP14" s="59">
        <f>IF(COUNT(F14:INDEX(F14:AJ14,PAL+1))&lt;&gt;PAL+1,"Klaida",0)</f>
        <v>0</v>
      </c>
      <c r="AQ14" s="59"/>
      <c r="AR14" s="59"/>
      <c r="AS14" s="59"/>
      <c r="AT14" s="59"/>
      <c r="AU14" s="59"/>
      <c r="AV14" s="59"/>
      <c r="AW14" s="59"/>
      <c r="AX14" s="59"/>
      <c r="AY14" s="388"/>
    </row>
    <row r="15" spans="2:55">
      <c r="B15" s="64" t="s">
        <v>294</v>
      </c>
      <c r="C15" s="4" t="str">
        <f>IF(Kalba="EN",Data2!C40,Data2!B40)</f>
        <v>Reinvesticijos </v>
      </c>
      <c r="D15" s="65">
        <f>F15+NPV(FDN,G15:INDEX(G15:AJ15,PAL))</f>
        <v>0</v>
      </c>
      <c r="E15" s="65">
        <f t="shared" si="2"/>
        <v>0</v>
      </c>
      <c r="F15" s="78">
        <v>0</v>
      </c>
      <c r="G15" s="78">
        <v>0</v>
      </c>
      <c r="H15" s="78">
        <v>0</v>
      </c>
      <c r="I15" s="78">
        <v>0</v>
      </c>
      <c r="J15" s="78">
        <v>0</v>
      </c>
      <c r="K15" s="78">
        <v>0</v>
      </c>
      <c r="L15" s="78">
        <v>0</v>
      </c>
      <c r="M15" s="78">
        <v>0</v>
      </c>
      <c r="N15" s="78">
        <v>0</v>
      </c>
      <c r="O15" s="78">
        <v>0</v>
      </c>
      <c r="P15" s="78">
        <v>0</v>
      </c>
      <c r="Q15" s="78">
        <v>0</v>
      </c>
      <c r="R15" s="78">
        <v>0</v>
      </c>
      <c r="S15" s="78">
        <v>0</v>
      </c>
      <c r="T15" s="78">
        <v>0</v>
      </c>
      <c r="U15" s="78">
        <v>0</v>
      </c>
      <c r="V15" s="78">
        <v>0</v>
      </c>
      <c r="W15" s="78">
        <v>0</v>
      </c>
      <c r="X15" s="78">
        <v>0</v>
      </c>
      <c r="Y15" s="78">
        <v>0</v>
      </c>
      <c r="Z15" s="78">
        <v>0</v>
      </c>
      <c r="AA15" s="78">
        <v>0</v>
      </c>
      <c r="AB15" s="78">
        <v>0</v>
      </c>
      <c r="AC15" s="78">
        <v>0</v>
      </c>
      <c r="AD15" s="78">
        <v>0</v>
      </c>
      <c r="AE15" s="78">
        <v>0</v>
      </c>
      <c r="AF15" s="78">
        <v>0</v>
      </c>
      <c r="AG15" s="78">
        <v>0</v>
      </c>
      <c r="AH15" s="78">
        <v>0</v>
      </c>
      <c r="AI15" s="78">
        <v>0</v>
      </c>
      <c r="AJ15" s="78">
        <v>0</v>
      </c>
      <c r="AM15" s="383">
        <f>F15+NPV(SDN,G15:INDEX(G15:AJ15,PAL))</f>
        <v>0</v>
      </c>
      <c r="AN15" s="415">
        <f>IFERROR(SUMPRODUCT(F15+NPV(SDN,G15:INDEX(G15:AJ15,PAL)),Data1!D10),0)</f>
        <v>0</v>
      </c>
      <c r="AO15" s="387">
        <f t="shared" si="3"/>
        <v>0</v>
      </c>
      <c r="AP15" s="59">
        <f>IF(COUNT(F15:INDEX(F15:AJ15,PAL+1))&lt;&gt;PAL+1,"Klaida",0)</f>
        <v>0</v>
      </c>
      <c r="AQ15" s="59"/>
      <c r="AR15" s="59"/>
      <c r="AS15" s="59"/>
      <c r="AT15" s="59"/>
      <c r="AU15" s="59"/>
      <c r="AV15" s="59"/>
      <c r="AW15" s="59"/>
      <c r="AX15" s="59"/>
      <c r="AY15" s="388"/>
    </row>
    <row r="16" spans="2:55" s="61" customFormat="1">
      <c r="B16" s="64" t="s">
        <v>20</v>
      </c>
      <c r="C16" s="4" t="str">
        <f>IF(Kalba="EN",Data2!C41,Data2!B41)</f>
        <v>Investicijų likutinė vertė</v>
      </c>
      <c r="D16" s="65">
        <f>F16+NPV(FDN,G16:INDEX(G16:AJ16,PAL))</f>
        <v>0</v>
      </c>
      <c r="E16" s="65">
        <f t="shared" si="2"/>
        <v>0</v>
      </c>
      <c r="F16" s="78">
        <v>0</v>
      </c>
      <c r="G16" s="78">
        <v>0</v>
      </c>
      <c r="H16" s="78">
        <v>0</v>
      </c>
      <c r="I16" s="78">
        <v>0</v>
      </c>
      <c r="J16" s="78">
        <v>0</v>
      </c>
      <c r="K16" s="78">
        <v>0</v>
      </c>
      <c r="L16" s="78">
        <v>0</v>
      </c>
      <c r="M16" s="78">
        <v>0</v>
      </c>
      <c r="N16" s="78">
        <v>0</v>
      </c>
      <c r="O16" s="78">
        <v>0</v>
      </c>
      <c r="P16" s="78">
        <v>0</v>
      </c>
      <c r="Q16" s="78">
        <v>0</v>
      </c>
      <c r="R16" s="78">
        <v>0</v>
      </c>
      <c r="S16" s="78">
        <v>0</v>
      </c>
      <c r="T16" s="78">
        <v>0</v>
      </c>
      <c r="U16" s="78">
        <v>0</v>
      </c>
      <c r="V16" s="78">
        <v>0</v>
      </c>
      <c r="W16" s="78">
        <v>0</v>
      </c>
      <c r="X16" s="78">
        <v>0</v>
      </c>
      <c r="Y16" s="78">
        <v>0</v>
      </c>
      <c r="Z16" s="78">
        <v>0</v>
      </c>
      <c r="AA16" s="78">
        <v>0</v>
      </c>
      <c r="AB16" s="78">
        <v>0</v>
      </c>
      <c r="AC16" s="78">
        <v>0</v>
      </c>
      <c r="AD16" s="78">
        <v>0</v>
      </c>
      <c r="AE16" s="78">
        <v>0</v>
      </c>
      <c r="AF16" s="78">
        <v>0</v>
      </c>
      <c r="AG16" s="78">
        <v>0</v>
      </c>
      <c r="AH16" s="78">
        <v>0</v>
      </c>
      <c r="AI16" s="78">
        <v>0</v>
      </c>
      <c r="AJ16" s="78">
        <v>0</v>
      </c>
      <c r="AM16" s="383">
        <f>F16+NPV(SDN,G16:INDEX(G16:AJ16,PAL))</f>
        <v>0</v>
      </c>
      <c r="AN16" s="415">
        <f>IFERROR(SUMPRODUCT(F16+NPV(SDN,G16:INDEX(G16:AJ16,PAL)),Data1!D11),0)</f>
        <v>0</v>
      </c>
      <c r="AO16" s="387">
        <f t="shared" ca="1" si="3"/>
        <v>0</v>
      </c>
      <c r="AP16" s="59">
        <f>IF(COUNT(F16:INDEX(F16:AJ16,PAL+1))&lt;&gt;PAL+1,"Klaida",0)</f>
        <v>0</v>
      </c>
      <c r="AQ16" s="59">
        <f ca="1">IF(OR(COUNTIF(F16:INDEX(F16:AJ16,PAL+1),"&gt;0")&gt;1,AND(COUNTIF(F16:INDEX(F16:AJ16,PAL+1),"&gt;0")=1,OFFSET(F16,0,PAL)=0)),"Klaida",0)</f>
        <v>0</v>
      </c>
      <c r="AR16" s="59"/>
      <c r="AS16" s="59"/>
      <c r="AT16" s="59"/>
      <c r="AU16" s="59"/>
      <c r="AV16" s="59"/>
      <c r="AW16" s="59"/>
      <c r="AX16" s="59"/>
      <c r="AY16" s="388"/>
    </row>
    <row r="17" spans="2:51" s="61" customFormat="1">
      <c r="B17" s="5" t="s">
        <v>21</v>
      </c>
      <c r="C17" s="5" t="str">
        <f>IF(Kalba="EN",Data2!C42,Data2!B42)</f>
        <v>Veiklos pajamos, iš viso</v>
      </c>
      <c r="D17" s="62">
        <f>ROUND(SUM(D18:D20),0)</f>
        <v>0</v>
      </c>
      <c r="E17" s="62">
        <f>ROUND(SUM(E18:E20),0)</f>
        <v>0</v>
      </c>
      <c r="F17" s="62">
        <f>ROUND(SUM(F18:F20),0)</f>
        <v>0</v>
      </c>
      <c r="G17" s="62">
        <f t="shared" ref="G17:AJ17" si="4">ROUND(SUM(G18:G20),0)</f>
        <v>0</v>
      </c>
      <c r="H17" s="62">
        <f t="shared" si="4"/>
        <v>0</v>
      </c>
      <c r="I17" s="62">
        <f t="shared" si="4"/>
        <v>0</v>
      </c>
      <c r="J17" s="62">
        <f t="shared" si="4"/>
        <v>0</v>
      </c>
      <c r="K17" s="62">
        <f t="shared" si="4"/>
        <v>0</v>
      </c>
      <c r="L17" s="62">
        <f t="shared" si="4"/>
        <v>0</v>
      </c>
      <c r="M17" s="62">
        <f t="shared" si="4"/>
        <v>0</v>
      </c>
      <c r="N17" s="62">
        <f t="shared" si="4"/>
        <v>0</v>
      </c>
      <c r="O17" s="62">
        <f t="shared" si="4"/>
        <v>0</v>
      </c>
      <c r="P17" s="62">
        <f t="shared" si="4"/>
        <v>0</v>
      </c>
      <c r="Q17" s="62">
        <f t="shared" si="4"/>
        <v>0</v>
      </c>
      <c r="R17" s="62">
        <f t="shared" si="4"/>
        <v>0</v>
      </c>
      <c r="S17" s="62">
        <f t="shared" si="4"/>
        <v>0</v>
      </c>
      <c r="T17" s="62">
        <f t="shared" si="4"/>
        <v>0</v>
      </c>
      <c r="U17" s="62">
        <f t="shared" si="4"/>
        <v>0</v>
      </c>
      <c r="V17" s="62">
        <f t="shared" si="4"/>
        <v>0</v>
      </c>
      <c r="W17" s="62">
        <f t="shared" si="4"/>
        <v>0</v>
      </c>
      <c r="X17" s="62">
        <f t="shared" si="4"/>
        <v>0</v>
      </c>
      <c r="Y17" s="62">
        <f t="shared" si="4"/>
        <v>0</v>
      </c>
      <c r="Z17" s="62">
        <f t="shared" si="4"/>
        <v>0</v>
      </c>
      <c r="AA17" s="62">
        <f t="shared" si="4"/>
        <v>0</v>
      </c>
      <c r="AB17" s="62">
        <f t="shared" si="4"/>
        <v>0</v>
      </c>
      <c r="AC17" s="62">
        <f t="shared" si="4"/>
        <v>0</v>
      </c>
      <c r="AD17" s="62">
        <f t="shared" si="4"/>
        <v>0</v>
      </c>
      <c r="AE17" s="62">
        <f t="shared" si="4"/>
        <v>0</v>
      </c>
      <c r="AF17" s="62">
        <f t="shared" si="4"/>
        <v>0</v>
      </c>
      <c r="AG17" s="62">
        <f t="shared" si="4"/>
        <v>0</v>
      </c>
      <c r="AH17" s="62">
        <f t="shared" si="4"/>
        <v>0</v>
      </c>
      <c r="AI17" s="62">
        <f t="shared" si="4"/>
        <v>0</v>
      </c>
      <c r="AJ17" s="62">
        <f t="shared" si="4"/>
        <v>0</v>
      </c>
      <c r="AM17" s="382">
        <f>ROUND(SUM(AM18:AM20),0)</f>
        <v>0</v>
      </c>
      <c r="AN17" s="382">
        <f>ROUND(SUM(AN18:AN20),0)</f>
        <v>0</v>
      </c>
      <c r="AO17" s="389"/>
      <c r="AP17" s="63"/>
      <c r="AQ17" s="63"/>
      <c r="AR17" s="63"/>
      <c r="AS17" s="63"/>
      <c r="AT17" s="63"/>
      <c r="AU17" s="63"/>
      <c r="AV17" s="63"/>
      <c r="AW17" s="63"/>
      <c r="AX17" s="63"/>
      <c r="AY17" s="390"/>
    </row>
    <row r="18" spans="2:51">
      <c r="B18" s="64" t="s">
        <v>22</v>
      </c>
      <c r="C18" s="4" t="str">
        <f>IF(Kalba="EN",Data2!C43,Data2!B43)</f>
        <v>Prekių pardavimo pajamos</v>
      </c>
      <c r="D18" s="65">
        <f>F18+NPV(FDN,G18:INDEX(G18:AJ18,PAL))</f>
        <v>0</v>
      </c>
      <c r="E18" s="65">
        <f>SUMIF($F$5:$AJ$5,"&lt;="&amp;PAL,$F18:$AJ18)</f>
        <v>0</v>
      </c>
      <c r="F18" s="78">
        <v>0</v>
      </c>
      <c r="G18" s="78">
        <v>0</v>
      </c>
      <c r="H18" s="78">
        <v>0</v>
      </c>
      <c r="I18" s="78">
        <v>0</v>
      </c>
      <c r="J18" s="78">
        <v>0</v>
      </c>
      <c r="K18" s="78">
        <v>0</v>
      </c>
      <c r="L18" s="78">
        <v>0</v>
      </c>
      <c r="M18" s="78">
        <v>0</v>
      </c>
      <c r="N18" s="78">
        <v>0</v>
      </c>
      <c r="O18" s="78">
        <v>0</v>
      </c>
      <c r="P18" s="78">
        <v>0</v>
      </c>
      <c r="Q18" s="78">
        <v>0</v>
      </c>
      <c r="R18" s="78">
        <v>0</v>
      </c>
      <c r="S18" s="78">
        <v>0</v>
      </c>
      <c r="T18" s="78">
        <v>0</v>
      </c>
      <c r="U18" s="78">
        <v>0</v>
      </c>
      <c r="V18" s="78">
        <v>0</v>
      </c>
      <c r="W18" s="78">
        <v>0</v>
      </c>
      <c r="X18" s="78">
        <v>0</v>
      </c>
      <c r="Y18" s="78">
        <v>0</v>
      </c>
      <c r="Z18" s="78">
        <v>0</v>
      </c>
      <c r="AA18" s="78">
        <v>0</v>
      </c>
      <c r="AB18" s="78">
        <v>0</v>
      </c>
      <c r="AC18" s="78">
        <v>0</v>
      </c>
      <c r="AD18" s="78">
        <v>0</v>
      </c>
      <c r="AE18" s="78">
        <v>0</v>
      </c>
      <c r="AF18" s="78">
        <v>0</v>
      </c>
      <c r="AG18" s="78">
        <v>0</v>
      </c>
      <c r="AH18" s="78">
        <v>0</v>
      </c>
      <c r="AI18" s="78">
        <v>0</v>
      </c>
      <c r="AJ18" s="78">
        <v>0</v>
      </c>
      <c r="AM18" s="383">
        <f>F18+NPV(SDN,G18:INDEX(G18:AJ18,PAL))</f>
        <v>0</v>
      </c>
      <c r="AN18" s="415">
        <f>F18+NPV(SDN,G18:INDEX(G18:AJ18,PAL))</f>
        <v>0</v>
      </c>
      <c r="AO18" s="387">
        <f t="shared" si="3"/>
        <v>0</v>
      </c>
      <c r="AP18" s="59">
        <f>IF(COUNT(F18:INDEX(F18:AJ18,PAL+1))&lt;&gt;PAL+1,"Klaida",0)</f>
        <v>0</v>
      </c>
      <c r="AQ18" s="59"/>
      <c r="AR18" s="59"/>
      <c r="AS18" s="59"/>
      <c r="AT18" s="59"/>
      <c r="AU18" s="59"/>
      <c r="AV18" s="59"/>
      <c r="AW18" s="59"/>
      <c r="AX18" s="59"/>
      <c r="AY18" s="388"/>
    </row>
    <row r="19" spans="2:51">
      <c r="B19" s="64" t="s">
        <v>23</v>
      </c>
      <c r="C19" s="4" t="str">
        <f>IF(Kalba="EN",Data2!C44,Data2!B44)</f>
        <v>Paslaugų suteikimo pajamos</v>
      </c>
      <c r="D19" s="65">
        <f>F19+NPV(FDN,G19:INDEX(G19:AJ19,PAL))</f>
        <v>0</v>
      </c>
      <c r="E19" s="65">
        <f>SUMIF($F$5:$AJ$5,"&lt;="&amp;PAL,$F19:$AJ19)</f>
        <v>0</v>
      </c>
      <c r="F19" s="78">
        <v>0</v>
      </c>
      <c r="G19" s="78">
        <v>0</v>
      </c>
      <c r="H19" s="78">
        <v>0</v>
      </c>
      <c r="I19" s="78">
        <v>0</v>
      </c>
      <c r="J19" s="78">
        <v>0</v>
      </c>
      <c r="K19" s="78">
        <v>0</v>
      </c>
      <c r="L19" s="78">
        <v>0</v>
      </c>
      <c r="M19" s="78">
        <v>0</v>
      </c>
      <c r="N19" s="78">
        <v>0</v>
      </c>
      <c r="O19" s="78">
        <v>0</v>
      </c>
      <c r="P19" s="78">
        <v>0</v>
      </c>
      <c r="Q19" s="78">
        <v>0</v>
      </c>
      <c r="R19" s="78">
        <v>0</v>
      </c>
      <c r="S19" s="78">
        <v>0</v>
      </c>
      <c r="T19" s="78">
        <v>0</v>
      </c>
      <c r="U19" s="78">
        <v>0</v>
      </c>
      <c r="V19" s="78">
        <v>0</v>
      </c>
      <c r="W19" s="78">
        <v>0</v>
      </c>
      <c r="X19" s="78">
        <v>0</v>
      </c>
      <c r="Y19" s="78">
        <v>0</v>
      </c>
      <c r="Z19" s="78">
        <v>0</v>
      </c>
      <c r="AA19" s="78">
        <v>0</v>
      </c>
      <c r="AB19" s="78">
        <v>0</v>
      </c>
      <c r="AC19" s="78">
        <v>0</v>
      </c>
      <c r="AD19" s="78">
        <v>0</v>
      </c>
      <c r="AE19" s="78">
        <v>0</v>
      </c>
      <c r="AF19" s="78">
        <v>0</v>
      </c>
      <c r="AG19" s="78">
        <v>0</v>
      </c>
      <c r="AH19" s="78">
        <v>0</v>
      </c>
      <c r="AI19" s="78">
        <v>0</v>
      </c>
      <c r="AJ19" s="78">
        <v>0</v>
      </c>
      <c r="AM19" s="383">
        <f>F19+NPV(SDN,G19:INDEX(G19:AJ19,PAL))</f>
        <v>0</v>
      </c>
      <c r="AN19" s="415">
        <f>F19+NPV(SDN,G19:INDEX(G19:AJ19,PAL))</f>
        <v>0</v>
      </c>
      <c r="AO19" s="387">
        <f t="shared" si="3"/>
        <v>0</v>
      </c>
      <c r="AP19" s="59">
        <f>IF(COUNT(F19:INDEX(F19:AJ19,PAL+1))&lt;&gt;PAL+1,"Klaida",0)</f>
        <v>0</v>
      </c>
      <c r="AQ19" s="59"/>
      <c r="AR19" s="59"/>
      <c r="AS19" s="59"/>
      <c r="AT19" s="59"/>
      <c r="AU19" s="59"/>
      <c r="AV19" s="59"/>
      <c r="AW19" s="59"/>
      <c r="AX19" s="59"/>
      <c r="AY19" s="388"/>
    </row>
    <row r="20" spans="2:51">
      <c r="B20" s="64" t="s">
        <v>24</v>
      </c>
      <c r="C20" s="4" t="str">
        <f>IF(Kalba="EN",Data2!C45,Data2!B45)</f>
        <v>Finansinės ir investicinės veiklos bei kitos pajamos</v>
      </c>
      <c r="D20" s="65">
        <f>F20+NPV(FDN,G20:INDEX(G20:AJ20,PAL))</f>
        <v>0</v>
      </c>
      <c r="E20" s="65">
        <f>SUMIF($F$5:$AJ$5,"&lt;="&amp;PAL,$F20:$AJ20)</f>
        <v>0</v>
      </c>
      <c r="F20" s="78">
        <v>0</v>
      </c>
      <c r="G20" s="78">
        <v>0</v>
      </c>
      <c r="H20" s="78">
        <v>0</v>
      </c>
      <c r="I20" s="78">
        <v>0</v>
      </c>
      <c r="J20" s="78">
        <v>0</v>
      </c>
      <c r="K20" s="78">
        <v>0</v>
      </c>
      <c r="L20" s="78">
        <v>0</v>
      </c>
      <c r="M20" s="78">
        <v>0</v>
      </c>
      <c r="N20" s="78">
        <v>0</v>
      </c>
      <c r="O20" s="78">
        <v>0</v>
      </c>
      <c r="P20" s="78">
        <v>0</v>
      </c>
      <c r="Q20" s="78">
        <v>0</v>
      </c>
      <c r="R20" s="78">
        <v>0</v>
      </c>
      <c r="S20" s="78">
        <v>0</v>
      </c>
      <c r="T20" s="78">
        <v>0</v>
      </c>
      <c r="U20" s="78">
        <v>0</v>
      </c>
      <c r="V20" s="78">
        <v>0</v>
      </c>
      <c r="W20" s="78">
        <v>0</v>
      </c>
      <c r="X20" s="78">
        <v>0</v>
      </c>
      <c r="Y20" s="78">
        <v>0</v>
      </c>
      <c r="Z20" s="78">
        <v>0</v>
      </c>
      <c r="AA20" s="78">
        <v>0</v>
      </c>
      <c r="AB20" s="78">
        <v>0</v>
      </c>
      <c r="AC20" s="78">
        <v>0</v>
      </c>
      <c r="AD20" s="78">
        <v>0</v>
      </c>
      <c r="AE20" s="78">
        <v>0</v>
      </c>
      <c r="AF20" s="78">
        <v>0</v>
      </c>
      <c r="AG20" s="78">
        <v>0</v>
      </c>
      <c r="AH20" s="78">
        <v>0</v>
      </c>
      <c r="AI20" s="78">
        <v>0</v>
      </c>
      <c r="AJ20" s="78">
        <v>0</v>
      </c>
      <c r="AM20" s="383">
        <f>F20+NPV(SDN,G20:INDEX(G20:AJ20,PAL))</f>
        <v>0</v>
      </c>
      <c r="AN20" s="415">
        <f>F20+NPV(SDN,G20:INDEX(G20:AJ20,PAL))</f>
        <v>0</v>
      </c>
      <c r="AO20" s="387">
        <f t="shared" si="3"/>
        <v>0</v>
      </c>
      <c r="AP20" s="59">
        <f>IF(COUNT(F20:INDEX(F20:AJ20,PAL+1))&lt;&gt;PAL+1,"Klaida",0)</f>
        <v>0</v>
      </c>
      <c r="AQ20" s="59"/>
      <c r="AR20" s="59"/>
      <c r="AS20" s="59"/>
      <c r="AT20" s="59"/>
      <c r="AU20" s="59"/>
      <c r="AV20" s="59"/>
      <c r="AW20" s="59"/>
      <c r="AX20" s="59"/>
      <c r="AY20" s="388"/>
    </row>
    <row r="21" spans="2:51" s="61" customFormat="1">
      <c r="B21" s="5" t="s">
        <v>25</v>
      </c>
      <c r="C21" s="5" t="str">
        <f>IF(Kalba="EN",Data2!C46,Data2!B46)</f>
        <v>Veiklos ir finansinės išlaidos, iš viso</v>
      </c>
      <c r="D21" s="62">
        <f>ROUND(SUM(D22,D29),0)</f>
        <v>0</v>
      </c>
      <c r="E21" s="62">
        <f>ROUND(SUM(E22,E29),0)</f>
        <v>0</v>
      </c>
      <c r="F21" s="62">
        <f t="shared" ref="F21:AJ21" si="5">ROUND(SUM(F22,F29),0)</f>
        <v>0</v>
      </c>
      <c r="G21" s="62">
        <f t="shared" si="5"/>
        <v>0</v>
      </c>
      <c r="H21" s="62">
        <f t="shared" si="5"/>
        <v>0</v>
      </c>
      <c r="I21" s="62">
        <f t="shared" si="5"/>
        <v>0</v>
      </c>
      <c r="J21" s="62">
        <f t="shared" si="5"/>
        <v>0</v>
      </c>
      <c r="K21" s="62">
        <f t="shared" si="5"/>
        <v>0</v>
      </c>
      <c r="L21" s="62">
        <f t="shared" si="5"/>
        <v>0</v>
      </c>
      <c r="M21" s="62">
        <f t="shared" si="5"/>
        <v>0</v>
      </c>
      <c r="N21" s="62">
        <f t="shared" si="5"/>
        <v>0</v>
      </c>
      <c r="O21" s="62">
        <f t="shared" si="5"/>
        <v>0</v>
      </c>
      <c r="P21" s="62">
        <f t="shared" si="5"/>
        <v>0</v>
      </c>
      <c r="Q21" s="62">
        <f t="shared" si="5"/>
        <v>0</v>
      </c>
      <c r="R21" s="62">
        <f t="shared" si="5"/>
        <v>0</v>
      </c>
      <c r="S21" s="62">
        <f t="shared" si="5"/>
        <v>0</v>
      </c>
      <c r="T21" s="62">
        <f t="shared" si="5"/>
        <v>0</v>
      </c>
      <c r="U21" s="62">
        <f t="shared" si="5"/>
        <v>0</v>
      </c>
      <c r="V21" s="62">
        <f t="shared" si="5"/>
        <v>0</v>
      </c>
      <c r="W21" s="62">
        <f t="shared" si="5"/>
        <v>0</v>
      </c>
      <c r="X21" s="62">
        <f t="shared" si="5"/>
        <v>0</v>
      </c>
      <c r="Y21" s="62">
        <f t="shared" si="5"/>
        <v>0</v>
      </c>
      <c r="Z21" s="62">
        <f t="shared" si="5"/>
        <v>0</v>
      </c>
      <c r="AA21" s="62">
        <f t="shared" si="5"/>
        <v>0</v>
      </c>
      <c r="AB21" s="62">
        <f t="shared" si="5"/>
        <v>0</v>
      </c>
      <c r="AC21" s="62">
        <f t="shared" si="5"/>
        <v>0</v>
      </c>
      <c r="AD21" s="62">
        <f t="shared" si="5"/>
        <v>0</v>
      </c>
      <c r="AE21" s="62">
        <f t="shared" si="5"/>
        <v>0</v>
      </c>
      <c r="AF21" s="62">
        <f t="shared" si="5"/>
        <v>0</v>
      </c>
      <c r="AG21" s="62">
        <f t="shared" si="5"/>
        <v>0</v>
      </c>
      <c r="AH21" s="62">
        <f t="shared" si="5"/>
        <v>0</v>
      </c>
      <c r="AI21" s="62">
        <f t="shared" si="5"/>
        <v>0</v>
      </c>
      <c r="AJ21" s="62">
        <f t="shared" si="5"/>
        <v>0</v>
      </c>
      <c r="AM21" s="382">
        <f>ROUND(SUM(AM22,AM29),0)</f>
        <v>0</v>
      </c>
      <c r="AN21" s="382">
        <f>ROUND(SUM(AN22,AN29),0)</f>
        <v>0</v>
      </c>
      <c r="AO21" s="389"/>
      <c r="AP21" s="63"/>
      <c r="AQ21" s="63"/>
      <c r="AR21" s="63"/>
      <c r="AS21" s="63"/>
      <c r="AT21" s="63"/>
      <c r="AU21" s="63"/>
      <c r="AV21" s="63"/>
      <c r="AW21" s="63"/>
      <c r="AX21" s="63"/>
      <c r="AY21" s="390"/>
    </row>
    <row r="22" spans="2:51" s="61" customFormat="1">
      <c r="B22" s="66" t="s">
        <v>297</v>
      </c>
      <c r="C22" s="5" t="str">
        <f>IF(Kalba="EN",Data2!C47,Data2!B47)</f>
        <v>Veiklos išlaidos</v>
      </c>
      <c r="D22" s="62">
        <f>ROUND(SUM(D23:D28),0)</f>
        <v>0</v>
      </c>
      <c r="E22" s="62">
        <f>ROUND(SUM(E23:E28),0)</f>
        <v>0</v>
      </c>
      <c r="F22" s="62">
        <f t="shared" ref="F22:AJ22" si="6">ROUND(SUM(F23:F28),0)</f>
        <v>0</v>
      </c>
      <c r="G22" s="62">
        <f t="shared" si="6"/>
        <v>0</v>
      </c>
      <c r="H22" s="62">
        <f t="shared" si="6"/>
        <v>0</v>
      </c>
      <c r="I22" s="62">
        <f t="shared" si="6"/>
        <v>0</v>
      </c>
      <c r="J22" s="62">
        <f t="shared" si="6"/>
        <v>0</v>
      </c>
      <c r="K22" s="62">
        <f t="shared" si="6"/>
        <v>0</v>
      </c>
      <c r="L22" s="62">
        <f t="shared" si="6"/>
        <v>0</v>
      </c>
      <c r="M22" s="62">
        <f t="shared" si="6"/>
        <v>0</v>
      </c>
      <c r="N22" s="62">
        <f t="shared" si="6"/>
        <v>0</v>
      </c>
      <c r="O22" s="62">
        <f t="shared" si="6"/>
        <v>0</v>
      </c>
      <c r="P22" s="62">
        <f t="shared" si="6"/>
        <v>0</v>
      </c>
      <c r="Q22" s="62">
        <f t="shared" si="6"/>
        <v>0</v>
      </c>
      <c r="R22" s="62">
        <f t="shared" si="6"/>
        <v>0</v>
      </c>
      <c r="S22" s="62">
        <f t="shared" si="6"/>
        <v>0</v>
      </c>
      <c r="T22" s="62">
        <f t="shared" si="6"/>
        <v>0</v>
      </c>
      <c r="U22" s="62">
        <f t="shared" si="6"/>
        <v>0</v>
      </c>
      <c r="V22" s="62">
        <f t="shared" si="6"/>
        <v>0</v>
      </c>
      <c r="W22" s="62">
        <f t="shared" si="6"/>
        <v>0</v>
      </c>
      <c r="X22" s="62">
        <f t="shared" si="6"/>
        <v>0</v>
      </c>
      <c r="Y22" s="62">
        <f t="shared" si="6"/>
        <v>0</v>
      </c>
      <c r="Z22" s="62">
        <f t="shared" si="6"/>
        <v>0</v>
      </c>
      <c r="AA22" s="62">
        <f t="shared" si="6"/>
        <v>0</v>
      </c>
      <c r="AB22" s="62">
        <f t="shared" si="6"/>
        <v>0</v>
      </c>
      <c r="AC22" s="62">
        <f t="shared" si="6"/>
        <v>0</v>
      </c>
      <c r="AD22" s="62">
        <f t="shared" si="6"/>
        <v>0</v>
      </c>
      <c r="AE22" s="62">
        <f t="shared" si="6"/>
        <v>0</v>
      </c>
      <c r="AF22" s="62">
        <f t="shared" si="6"/>
        <v>0</v>
      </c>
      <c r="AG22" s="62">
        <f t="shared" si="6"/>
        <v>0</v>
      </c>
      <c r="AH22" s="62">
        <f t="shared" si="6"/>
        <v>0</v>
      </c>
      <c r="AI22" s="62">
        <f t="shared" si="6"/>
        <v>0</v>
      </c>
      <c r="AJ22" s="62">
        <f t="shared" si="6"/>
        <v>0</v>
      </c>
      <c r="AM22" s="382">
        <f>ROUND(SUM(AM23:AM28),0)</f>
        <v>0</v>
      </c>
      <c r="AN22" s="382">
        <f>ROUND(SUM(AN23:AN28),0)</f>
        <v>0</v>
      </c>
      <c r="AO22" s="389"/>
      <c r="AP22" s="63"/>
      <c r="AQ22" s="63"/>
      <c r="AR22" s="63"/>
      <c r="AS22" s="63"/>
      <c r="AT22" s="63"/>
      <c r="AU22" s="63"/>
      <c r="AV22" s="63"/>
      <c r="AW22" s="63"/>
      <c r="AX22" s="63"/>
      <c r="AY22" s="390"/>
    </row>
    <row r="23" spans="2:51">
      <c r="B23" s="64" t="s">
        <v>298</v>
      </c>
      <c r="C23" s="4" t="str">
        <f>IF(Kalba="EN",Data2!C48,Data2!B48)</f>
        <v>Žaliavos</v>
      </c>
      <c r="D23" s="65">
        <f>F23+NPV(FDN,G23:INDEX(G23:AJ23,PAL))</f>
        <v>0</v>
      </c>
      <c r="E23" s="65">
        <f t="shared" ref="E23:E29" si="7">SUMIF($F$5:$AJ$5,"&lt;="&amp;PAL,$F23:$AJ23)</f>
        <v>0</v>
      </c>
      <c r="F23" s="78">
        <v>0</v>
      </c>
      <c r="G23" s="78">
        <v>0</v>
      </c>
      <c r="H23" s="78">
        <v>0</v>
      </c>
      <c r="I23" s="78">
        <v>0</v>
      </c>
      <c r="J23" s="78">
        <v>0</v>
      </c>
      <c r="K23" s="78">
        <v>0</v>
      </c>
      <c r="L23" s="78">
        <v>0</v>
      </c>
      <c r="M23" s="78">
        <v>0</v>
      </c>
      <c r="N23" s="78">
        <v>0</v>
      </c>
      <c r="O23" s="78">
        <v>0</v>
      </c>
      <c r="P23" s="78">
        <v>0</v>
      </c>
      <c r="Q23" s="78">
        <v>0</v>
      </c>
      <c r="R23" s="78">
        <v>0</v>
      </c>
      <c r="S23" s="78">
        <v>0</v>
      </c>
      <c r="T23" s="78">
        <v>0</v>
      </c>
      <c r="U23" s="78">
        <v>0</v>
      </c>
      <c r="V23" s="78">
        <v>0</v>
      </c>
      <c r="W23" s="78">
        <v>0</v>
      </c>
      <c r="X23" s="78">
        <v>0</v>
      </c>
      <c r="Y23" s="78">
        <v>0</v>
      </c>
      <c r="Z23" s="78">
        <v>0</v>
      </c>
      <c r="AA23" s="78">
        <v>0</v>
      </c>
      <c r="AB23" s="78">
        <v>0</v>
      </c>
      <c r="AC23" s="78">
        <v>0</v>
      </c>
      <c r="AD23" s="78">
        <v>0</v>
      </c>
      <c r="AE23" s="78">
        <v>0</v>
      </c>
      <c r="AF23" s="78">
        <v>0</v>
      </c>
      <c r="AG23" s="78">
        <v>0</v>
      </c>
      <c r="AH23" s="78">
        <v>0</v>
      </c>
      <c r="AI23" s="78">
        <v>0</v>
      </c>
      <c r="AJ23" s="78">
        <v>0</v>
      </c>
      <c r="AM23" s="383">
        <f>F23+NPV(SDN,G23:INDEX(G23:AJ23,PAL))</f>
        <v>0</v>
      </c>
      <c r="AN23" s="415">
        <f>F23+NPV(SDN,G23:INDEX(G23:AJ23,PAL))</f>
        <v>0</v>
      </c>
      <c r="AO23" s="387">
        <f t="shared" ref="AO23:AO29" si="8">IF(COUNTIF(AP23:AY23,"Klaida")&gt;0,1,0)</f>
        <v>0</v>
      </c>
      <c r="AP23" s="59">
        <f>IF(COUNT(F23:INDEX(F23:AJ23,PAL+1))&lt;&gt;PAL+1,"Klaida",0)</f>
        <v>0</v>
      </c>
      <c r="AQ23" s="59"/>
      <c r="AR23" s="59"/>
      <c r="AS23" s="59"/>
      <c r="AT23" s="59"/>
      <c r="AU23" s="59"/>
      <c r="AV23" s="59"/>
      <c r="AW23" s="59"/>
      <c r="AX23" s="59"/>
      <c r="AY23" s="388"/>
    </row>
    <row r="24" spans="2:51">
      <c r="B24" s="64" t="s">
        <v>299</v>
      </c>
      <c r="C24" s="4" t="str">
        <f>IF(Kalba="EN",Data2!C49,Data2!B49)</f>
        <v>Darbo užmokesčio išlaidos</v>
      </c>
      <c r="D24" s="65">
        <f>F24+NPV(FDN,G24:INDEX(G24:AJ24,PAL))</f>
        <v>0</v>
      </c>
      <c r="E24" s="65">
        <f t="shared" si="7"/>
        <v>0</v>
      </c>
      <c r="F24" s="78">
        <v>0</v>
      </c>
      <c r="G24" s="78">
        <v>0</v>
      </c>
      <c r="H24" s="78">
        <v>0</v>
      </c>
      <c r="I24" s="78">
        <v>0</v>
      </c>
      <c r="J24" s="78">
        <v>0</v>
      </c>
      <c r="K24" s="78">
        <v>0</v>
      </c>
      <c r="L24" s="78">
        <v>0</v>
      </c>
      <c r="M24" s="78">
        <v>0</v>
      </c>
      <c r="N24" s="78">
        <v>0</v>
      </c>
      <c r="O24" s="78">
        <v>0</v>
      </c>
      <c r="P24" s="78">
        <v>0</v>
      </c>
      <c r="Q24" s="78">
        <v>0</v>
      </c>
      <c r="R24" s="78">
        <v>0</v>
      </c>
      <c r="S24" s="78">
        <v>0</v>
      </c>
      <c r="T24" s="78">
        <v>0</v>
      </c>
      <c r="U24" s="78">
        <v>0</v>
      </c>
      <c r="V24" s="78">
        <v>0</v>
      </c>
      <c r="W24" s="78">
        <v>0</v>
      </c>
      <c r="X24" s="78">
        <v>0</v>
      </c>
      <c r="Y24" s="78">
        <v>0</v>
      </c>
      <c r="Z24" s="78">
        <v>0</v>
      </c>
      <c r="AA24" s="78">
        <v>0</v>
      </c>
      <c r="AB24" s="78">
        <v>0</v>
      </c>
      <c r="AC24" s="78">
        <v>0</v>
      </c>
      <c r="AD24" s="78">
        <v>0</v>
      </c>
      <c r="AE24" s="78">
        <v>0</v>
      </c>
      <c r="AF24" s="78">
        <v>0</v>
      </c>
      <c r="AG24" s="78">
        <v>0</v>
      </c>
      <c r="AH24" s="78">
        <v>0</v>
      </c>
      <c r="AI24" s="78">
        <v>0</v>
      </c>
      <c r="AJ24" s="78">
        <v>0</v>
      </c>
      <c r="AM24" s="383">
        <f>F24+NPV(SDN,G24:INDEX(G24:AJ24,PAL))</f>
        <v>0</v>
      </c>
      <c r="AN24" s="415">
        <f>F24+NPV(SDN,G24:INDEX(G24:AJ24,PAL))</f>
        <v>0</v>
      </c>
      <c r="AO24" s="387">
        <f t="shared" si="8"/>
        <v>0</v>
      </c>
      <c r="AP24" s="59">
        <f>IF(COUNT(F24:INDEX(F24:AJ24,PAL+1))&lt;&gt;PAL+1,"Klaida",0)</f>
        <v>0</v>
      </c>
      <c r="AQ24" s="59"/>
      <c r="AR24" s="59"/>
      <c r="AS24" s="59"/>
      <c r="AT24" s="59"/>
      <c r="AU24" s="59"/>
      <c r="AV24" s="59"/>
      <c r="AW24" s="59"/>
      <c r="AX24" s="59"/>
      <c r="AY24" s="388"/>
    </row>
    <row r="25" spans="2:51">
      <c r="B25" s="64" t="s">
        <v>300</v>
      </c>
      <c r="C25" s="4" t="str">
        <f>IF(Kalba="EN",Data2!C50,Data2!B50)</f>
        <v>Elektros energijos išlaidos</v>
      </c>
      <c r="D25" s="65">
        <f>F25+NPV(FDN,G25:INDEX(G25:AJ25,PAL))</f>
        <v>0</v>
      </c>
      <c r="E25" s="65">
        <f t="shared" si="7"/>
        <v>0</v>
      </c>
      <c r="F25" s="78">
        <v>0</v>
      </c>
      <c r="G25" s="78">
        <v>0</v>
      </c>
      <c r="H25" s="78">
        <v>0</v>
      </c>
      <c r="I25" s="78">
        <v>0</v>
      </c>
      <c r="J25" s="78">
        <v>0</v>
      </c>
      <c r="K25" s="78">
        <v>0</v>
      </c>
      <c r="L25" s="78">
        <v>0</v>
      </c>
      <c r="M25" s="78">
        <v>0</v>
      </c>
      <c r="N25" s="78">
        <v>0</v>
      </c>
      <c r="O25" s="78">
        <v>0</v>
      </c>
      <c r="P25" s="78">
        <v>0</v>
      </c>
      <c r="Q25" s="78">
        <v>0</v>
      </c>
      <c r="R25" s="78">
        <v>0</v>
      </c>
      <c r="S25" s="78">
        <v>0</v>
      </c>
      <c r="T25" s="78">
        <v>0</v>
      </c>
      <c r="U25" s="78">
        <v>0</v>
      </c>
      <c r="V25" s="78">
        <v>0</v>
      </c>
      <c r="W25" s="78">
        <v>0</v>
      </c>
      <c r="X25" s="78">
        <v>0</v>
      </c>
      <c r="Y25" s="78">
        <v>0</v>
      </c>
      <c r="Z25" s="78">
        <v>0</v>
      </c>
      <c r="AA25" s="78">
        <v>0</v>
      </c>
      <c r="AB25" s="78">
        <v>0</v>
      </c>
      <c r="AC25" s="78">
        <v>0</v>
      </c>
      <c r="AD25" s="78">
        <v>0</v>
      </c>
      <c r="AE25" s="78">
        <v>0</v>
      </c>
      <c r="AF25" s="78">
        <v>0</v>
      </c>
      <c r="AG25" s="78">
        <v>0</v>
      </c>
      <c r="AH25" s="78">
        <v>0</v>
      </c>
      <c r="AI25" s="78">
        <v>0</v>
      </c>
      <c r="AJ25" s="78">
        <v>0</v>
      </c>
      <c r="AM25" s="383">
        <f>F25+NPV(SDN,G25:INDEX(G25:AJ25,PAL))</f>
        <v>0</v>
      </c>
      <c r="AN25" s="415">
        <f>F25+NPV(SDN,G25:INDEX(G25:AJ25,PAL))</f>
        <v>0</v>
      </c>
      <c r="AO25" s="387">
        <f t="shared" si="8"/>
        <v>0</v>
      </c>
      <c r="AP25" s="59">
        <f>IF(COUNT(F25:INDEX(F25:AJ25,PAL+1))&lt;&gt;PAL+1,"Klaida",0)</f>
        <v>0</v>
      </c>
      <c r="AQ25" s="59"/>
      <c r="AR25" s="59"/>
      <c r="AS25" s="59"/>
      <c r="AT25" s="59"/>
      <c r="AU25" s="59"/>
      <c r="AV25" s="59"/>
      <c r="AW25" s="59"/>
      <c r="AX25" s="59"/>
      <c r="AY25" s="388"/>
    </row>
    <row r="26" spans="2:51">
      <c r="B26" s="64" t="s">
        <v>301</v>
      </c>
      <c r="C26" s="4" t="str">
        <f>IF(Kalba="EN",Data2!C51,Data2!B51)</f>
        <v>Šildymo (išskyrus elektrą) išlaidos</v>
      </c>
      <c r="D26" s="65">
        <f>F26+NPV(FDN,G26:INDEX(G26:AJ26,PAL))</f>
        <v>0</v>
      </c>
      <c r="E26" s="65">
        <f t="shared" si="7"/>
        <v>0</v>
      </c>
      <c r="F26" s="78">
        <v>0</v>
      </c>
      <c r="G26" s="78">
        <v>0</v>
      </c>
      <c r="H26" s="78">
        <v>0</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c r="AI26" s="78">
        <v>0</v>
      </c>
      <c r="AJ26" s="78">
        <v>0</v>
      </c>
      <c r="AM26" s="383">
        <f>F26+NPV(SDN,G26:INDEX(G26:AJ26,PAL))</f>
        <v>0</v>
      </c>
      <c r="AN26" s="415">
        <f>F26+NPV(SDN,G26:INDEX(G26:AJ26,PAL))</f>
        <v>0</v>
      </c>
      <c r="AO26" s="387">
        <f t="shared" si="8"/>
        <v>0</v>
      </c>
      <c r="AP26" s="59">
        <f>IF(COUNT(F26:INDEX(F26:AJ26,PAL+1))&lt;&gt;PAL+1,"Klaida",0)</f>
        <v>0</v>
      </c>
      <c r="AQ26" s="59"/>
      <c r="AR26" s="59"/>
      <c r="AS26" s="59"/>
      <c r="AT26" s="59"/>
      <c r="AU26" s="59"/>
      <c r="AV26" s="59"/>
      <c r="AW26" s="59"/>
      <c r="AX26" s="59"/>
      <c r="AY26" s="388"/>
    </row>
    <row r="27" spans="2:51">
      <c r="B27" s="64" t="s">
        <v>303</v>
      </c>
      <c r="C27" s="4" t="str">
        <f>IF(Kalba="EN",Data2!C52,Data2!B52)</f>
        <v>Infrastruktūros būklės palaikymo išlaidos</v>
      </c>
      <c r="D27" s="65">
        <f>F27+NPV(FDN,G27:INDEX(G27:AJ27,PAL))</f>
        <v>0</v>
      </c>
      <c r="E27" s="65">
        <f t="shared" si="7"/>
        <v>0</v>
      </c>
      <c r="F27" s="78">
        <v>0</v>
      </c>
      <c r="G27" s="78">
        <v>0</v>
      </c>
      <c r="H27" s="78">
        <v>0</v>
      </c>
      <c r="I27" s="78">
        <v>0</v>
      </c>
      <c r="J27" s="78">
        <v>0</v>
      </c>
      <c r="K27" s="78">
        <v>0</v>
      </c>
      <c r="L27" s="78">
        <v>0</v>
      </c>
      <c r="M27" s="78">
        <v>0</v>
      </c>
      <c r="N27" s="78">
        <v>0</v>
      </c>
      <c r="O27" s="78">
        <v>0</v>
      </c>
      <c r="P27" s="78">
        <v>0</v>
      </c>
      <c r="Q27" s="78">
        <v>0</v>
      </c>
      <c r="R27" s="78">
        <v>0</v>
      </c>
      <c r="S27" s="78">
        <v>0</v>
      </c>
      <c r="T27" s="78">
        <v>0</v>
      </c>
      <c r="U27" s="78">
        <v>0</v>
      </c>
      <c r="V27" s="78">
        <v>0</v>
      </c>
      <c r="W27" s="78">
        <v>0</v>
      </c>
      <c r="X27" s="78">
        <v>0</v>
      </c>
      <c r="Y27" s="78">
        <v>0</v>
      </c>
      <c r="Z27" s="78">
        <v>0</v>
      </c>
      <c r="AA27" s="78">
        <v>0</v>
      </c>
      <c r="AB27" s="78">
        <v>0</v>
      </c>
      <c r="AC27" s="78">
        <v>0</v>
      </c>
      <c r="AD27" s="78">
        <v>0</v>
      </c>
      <c r="AE27" s="78">
        <v>0</v>
      </c>
      <c r="AF27" s="78">
        <v>0</v>
      </c>
      <c r="AG27" s="78">
        <v>0</v>
      </c>
      <c r="AH27" s="78">
        <v>0</v>
      </c>
      <c r="AI27" s="78">
        <v>0</v>
      </c>
      <c r="AJ27" s="78">
        <v>0</v>
      </c>
      <c r="AM27" s="383">
        <f>F27+NPV(SDN,G27:INDEX(G27:AJ27,PAL))</f>
        <v>0</v>
      </c>
      <c r="AN27" s="415">
        <f>F27+NPV(SDN,G27:INDEX(G27:AJ27,PAL))</f>
        <v>0</v>
      </c>
      <c r="AO27" s="387">
        <f t="shared" si="8"/>
        <v>0</v>
      </c>
      <c r="AP27" s="59">
        <f>IF(COUNT(F27:INDEX(F27:AJ27,PAL+1))&lt;&gt;PAL+1,"Klaida",0)</f>
        <v>0</v>
      </c>
      <c r="AQ27" s="59"/>
      <c r="AR27" s="59"/>
      <c r="AS27" s="59"/>
      <c r="AT27" s="59"/>
      <c r="AU27" s="59"/>
      <c r="AV27" s="59"/>
      <c r="AW27" s="59"/>
      <c r="AX27" s="59"/>
      <c r="AY27" s="388"/>
    </row>
    <row r="28" spans="2:51">
      <c r="B28" s="64" t="s">
        <v>304</v>
      </c>
      <c r="C28" s="4" t="str">
        <f>IF(Kalba="EN",Data2!C53,Data2!B53)</f>
        <v>Kitos išlaidos</v>
      </c>
      <c r="D28" s="65">
        <f>F28+NPV(FDN,G28:INDEX(G28:AJ28,PAL))</f>
        <v>0</v>
      </c>
      <c r="E28" s="65">
        <f t="shared" si="7"/>
        <v>0</v>
      </c>
      <c r="F28" s="78">
        <v>0</v>
      </c>
      <c r="G28" s="78">
        <v>0</v>
      </c>
      <c r="H28" s="78">
        <v>0</v>
      </c>
      <c r="I28" s="78">
        <v>0</v>
      </c>
      <c r="J28" s="78">
        <v>0</v>
      </c>
      <c r="K28" s="78">
        <v>0</v>
      </c>
      <c r="L28" s="78">
        <v>0</v>
      </c>
      <c r="M28" s="78">
        <v>0</v>
      </c>
      <c r="N28" s="78">
        <v>0</v>
      </c>
      <c r="O28" s="78">
        <v>0</v>
      </c>
      <c r="P28" s="78">
        <v>0</v>
      </c>
      <c r="Q28" s="78">
        <v>0</v>
      </c>
      <c r="R28" s="78">
        <v>0</v>
      </c>
      <c r="S28" s="78">
        <v>0</v>
      </c>
      <c r="T28" s="78">
        <v>0</v>
      </c>
      <c r="U28" s="78">
        <v>0</v>
      </c>
      <c r="V28" s="78">
        <v>0</v>
      </c>
      <c r="W28" s="78">
        <v>0</v>
      </c>
      <c r="X28" s="78">
        <v>0</v>
      </c>
      <c r="Y28" s="78">
        <v>0</v>
      </c>
      <c r="Z28" s="78">
        <v>0</v>
      </c>
      <c r="AA28" s="78">
        <v>0</v>
      </c>
      <c r="AB28" s="78">
        <v>0</v>
      </c>
      <c r="AC28" s="78">
        <v>0</v>
      </c>
      <c r="AD28" s="78">
        <v>0</v>
      </c>
      <c r="AE28" s="78">
        <v>0</v>
      </c>
      <c r="AF28" s="78">
        <v>0</v>
      </c>
      <c r="AG28" s="78">
        <v>0</v>
      </c>
      <c r="AH28" s="78">
        <v>0</v>
      </c>
      <c r="AI28" s="78">
        <v>0</v>
      </c>
      <c r="AJ28" s="78">
        <v>0</v>
      </c>
      <c r="AM28" s="383">
        <f>F28+NPV(SDN,G28:INDEX(G28:AJ28,PAL))</f>
        <v>0</v>
      </c>
      <c r="AN28" s="415">
        <f>F28+NPV(SDN,G28:INDEX(G28:AJ28,PAL))</f>
        <v>0</v>
      </c>
      <c r="AO28" s="387">
        <f t="shared" si="8"/>
        <v>0</v>
      </c>
      <c r="AP28" s="59">
        <f>IF(COUNT(F28:INDEX(F28:AJ28,PAL+1))&lt;&gt;PAL+1,"Klaida",0)</f>
        <v>0</v>
      </c>
      <c r="AQ28" s="59"/>
      <c r="AR28" s="59"/>
      <c r="AS28" s="59"/>
      <c r="AT28" s="59"/>
      <c r="AU28" s="59"/>
      <c r="AV28" s="59"/>
      <c r="AW28" s="59"/>
      <c r="AX28" s="59"/>
      <c r="AY28" s="388"/>
    </row>
    <row r="29" spans="2:51">
      <c r="B29" s="64" t="s">
        <v>305</v>
      </c>
      <c r="C29" s="4" t="str">
        <f>IF(Kalba="EN",Data2!C54,Data2!B54)</f>
        <v>Gautų paskolų (G.3.1.) palūkanos</v>
      </c>
      <c r="D29" s="65">
        <f>F29+NPV(FDN,G29:INDEX(G29:AJ29,PAL))</f>
        <v>0</v>
      </c>
      <c r="E29" s="65">
        <f t="shared" si="7"/>
        <v>0</v>
      </c>
      <c r="F29" s="78">
        <v>0</v>
      </c>
      <c r="G29" s="78">
        <v>0</v>
      </c>
      <c r="H29" s="78">
        <v>0</v>
      </c>
      <c r="I29" s="78">
        <v>0</v>
      </c>
      <c r="J29" s="78">
        <v>0</v>
      </c>
      <c r="K29" s="78">
        <v>0</v>
      </c>
      <c r="L29" s="78">
        <v>0</v>
      </c>
      <c r="M29" s="78">
        <v>0</v>
      </c>
      <c r="N29" s="78">
        <v>0</v>
      </c>
      <c r="O29" s="78">
        <v>0</v>
      </c>
      <c r="P29" s="78">
        <v>0</v>
      </c>
      <c r="Q29" s="78">
        <v>0</v>
      </c>
      <c r="R29" s="78">
        <v>0</v>
      </c>
      <c r="S29" s="78">
        <v>0</v>
      </c>
      <c r="T29" s="78">
        <v>0</v>
      </c>
      <c r="U29" s="78">
        <v>0</v>
      </c>
      <c r="V29" s="78">
        <v>0</v>
      </c>
      <c r="W29" s="78">
        <v>0</v>
      </c>
      <c r="X29" s="78">
        <v>0</v>
      </c>
      <c r="Y29" s="78">
        <v>0</v>
      </c>
      <c r="Z29" s="78">
        <v>0</v>
      </c>
      <c r="AA29" s="78">
        <v>0</v>
      </c>
      <c r="AB29" s="78">
        <v>0</v>
      </c>
      <c r="AC29" s="78">
        <v>0</v>
      </c>
      <c r="AD29" s="78">
        <v>0</v>
      </c>
      <c r="AE29" s="78">
        <v>0</v>
      </c>
      <c r="AF29" s="78">
        <v>0</v>
      </c>
      <c r="AG29" s="78">
        <v>0</v>
      </c>
      <c r="AH29" s="78">
        <v>0</v>
      </c>
      <c r="AI29" s="78">
        <v>0</v>
      </c>
      <c r="AJ29" s="78">
        <v>0</v>
      </c>
      <c r="AM29" s="383">
        <f>F29+NPV(SDN,G29:INDEX(G29:AJ29,PAL))</f>
        <v>0</v>
      </c>
      <c r="AN29" s="415">
        <f>F29+NPV(SDN,G29:INDEX(G29:AJ29,PAL))</f>
        <v>0</v>
      </c>
      <c r="AO29" s="387">
        <f t="shared" si="8"/>
        <v>0</v>
      </c>
      <c r="AP29" s="59">
        <f>IF(COUNT(F29:INDEX(F29:AJ29,PAL+1))&lt;&gt;PAL+1,"Klaida",0)</f>
        <v>0</v>
      </c>
      <c r="AQ29" s="59"/>
      <c r="AR29" s="59"/>
      <c r="AS29" s="59"/>
      <c r="AT29" s="59"/>
      <c r="AU29" s="59"/>
      <c r="AV29" s="59"/>
      <c r="AW29" s="59"/>
      <c r="AX29" s="59"/>
      <c r="AY29" s="388"/>
    </row>
    <row r="30" spans="2:51" s="61" customFormat="1" ht="25.5">
      <c r="B30" s="5" t="s">
        <v>26</v>
      </c>
      <c r="C30" s="5" t="str">
        <f>IF(Kalba="EN",Data2!C55,Data2!B55)</f>
        <v>Mokesčiai (+ neigiama įtaka; - teigiama įtaka biudžeto lėšų srautams)</v>
      </c>
      <c r="D30" s="62">
        <f>ROUND(D31-SUM(D32:D33),0)</f>
        <v>0</v>
      </c>
      <c r="E30" s="62">
        <f>ROUND(E31-SUM(E32:E33),0)</f>
        <v>0</v>
      </c>
      <c r="F30" s="62">
        <f>ROUND(F31-SUM(F32:F33),0)</f>
        <v>0</v>
      </c>
      <c r="G30" s="62">
        <f t="shared" ref="G30:AJ30" si="9">ROUND(G31-SUM(G32:G33),0)</f>
        <v>0</v>
      </c>
      <c r="H30" s="62">
        <f t="shared" si="9"/>
        <v>0</v>
      </c>
      <c r="I30" s="62">
        <f t="shared" si="9"/>
        <v>0</v>
      </c>
      <c r="J30" s="62">
        <f t="shared" si="9"/>
        <v>0</v>
      </c>
      <c r="K30" s="62">
        <f t="shared" si="9"/>
        <v>0</v>
      </c>
      <c r="L30" s="62">
        <f t="shared" si="9"/>
        <v>0</v>
      </c>
      <c r="M30" s="62">
        <f t="shared" si="9"/>
        <v>0</v>
      </c>
      <c r="N30" s="62">
        <f t="shared" si="9"/>
        <v>0</v>
      </c>
      <c r="O30" s="62">
        <f t="shared" si="9"/>
        <v>0</v>
      </c>
      <c r="P30" s="62">
        <f t="shared" si="9"/>
        <v>0</v>
      </c>
      <c r="Q30" s="62">
        <f t="shared" si="9"/>
        <v>0</v>
      </c>
      <c r="R30" s="62">
        <f t="shared" si="9"/>
        <v>0</v>
      </c>
      <c r="S30" s="62">
        <f t="shared" si="9"/>
        <v>0</v>
      </c>
      <c r="T30" s="62">
        <f t="shared" si="9"/>
        <v>0</v>
      </c>
      <c r="U30" s="62">
        <f t="shared" si="9"/>
        <v>0</v>
      </c>
      <c r="V30" s="62">
        <f t="shared" si="9"/>
        <v>0</v>
      </c>
      <c r="W30" s="62">
        <f t="shared" si="9"/>
        <v>0</v>
      </c>
      <c r="X30" s="62">
        <f t="shared" si="9"/>
        <v>0</v>
      </c>
      <c r="Y30" s="62">
        <f t="shared" si="9"/>
        <v>0</v>
      </c>
      <c r="Z30" s="62">
        <f t="shared" si="9"/>
        <v>0</v>
      </c>
      <c r="AA30" s="62">
        <f t="shared" si="9"/>
        <v>0</v>
      </c>
      <c r="AB30" s="62">
        <f t="shared" si="9"/>
        <v>0</v>
      </c>
      <c r="AC30" s="62">
        <f t="shared" si="9"/>
        <v>0</v>
      </c>
      <c r="AD30" s="62">
        <f t="shared" si="9"/>
        <v>0</v>
      </c>
      <c r="AE30" s="62">
        <f t="shared" si="9"/>
        <v>0</v>
      </c>
      <c r="AF30" s="62">
        <f t="shared" si="9"/>
        <v>0</v>
      </c>
      <c r="AG30" s="62">
        <f t="shared" si="9"/>
        <v>0</v>
      </c>
      <c r="AH30" s="62">
        <f t="shared" si="9"/>
        <v>0</v>
      </c>
      <c r="AI30" s="62">
        <f t="shared" si="9"/>
        <v>0</v>
      </c>
      <c r="AJ30" s="62">
        <f t="shared" si="9"/>
        <v>0</v>
      </c>
      <c r="AM30" s="382">
        <f>ROUND(AM31-SUM(AM32:AM33),0)</f>
        <v>0</v>
      </c>
      <c r="AN30" s="382">
        <f>ROUND(AN31-SUM(AN32:AN33),0)</f>
        <v>0</v>
      </c>
      <c r="AO30" s="389"/>
      <c r="AP30" s="63"/>
      <c r="AQ30" s="63"/>
      <c r="AR30" s="63"/>
      <c r="AS30" s="63"/>
      <c r="AT30" s="63"/>
      <c r="AU30" s="63"/>
      <c r="AV30" s="63"/>
      <c r="AW30" s="63"/>
      <c r="AX30" s="63"/>
      <c r="AY30" s="390"/>
    </row>
    <row r="31" spans="2:51">
      <c r="B31" s="64" t="s">
        <v>307</v>
      </c>
      <c r="C31" s="4" t="str">
        <f>IF(Kalba="EN",Data2!C56,Data2!B56)</f>
        <v>Bendra importo/pirkimo PVM suma</v>
      </c>
      <c r="D31" s="65">
        <f>F31+NPV(FDN,G31:INDEX(G31:AJ31,PAL))</f>
        <v>0</v>
      </c>
      <c r="E31" s="65">
        <f>SUMIF($F$5:$AJ$5,"&lt;="&amp;PAL,$F31:$AJ31)</f>
        <v>0</v>
      </c>
      <c r="F31" s="65">
        <f t="shared" ref="F31:AJ31" si="10">IF(pvm_susigrazinimas="Taip",0,SUMPRODUCT(F8:F15,Pirkimo_PVM)+SUMPRODUCT(F23:F28,Pirkimo_PVM_II))</f>
        <v>0</v>
      </c>
      <c r="G31" s="65">
        <f t="shared" si="10"/>
        <v>0</v>
      </c>
      <c r="H31" s="65">
        <f t="shared" si="10"/>
        <v>0</v>
      </c>
      <c r="I31" s="65">
        <f t="shared" si="10"/>
        <v>0</v>
      </c>
      <c r="J31" s="65">
        <f t="shared" si="10"/>
        <v>0</v>
      </c>
      <c r="K31" s="65">
        <f t="shared" si="10"/>
        <v>0</v>
      </c>
      <c r="L31" s="65">
        <f t="shared" si="10"/>
        <v>0</v>
      </c>
      <c r="M31" s="65">
        <f t="shared" si="10"/>
        <v>0</v>
      </c>
      <c r="N31" s="65">
        <f t="shared" si="10"/>
        <v>0</v>
      </c>
      <c r="O31" s="65">
        <f t="shared" si="10"/>
        <v>0</v>
      </c>
      <c r="P31" s="65">
        <f t="shared" si="10"/>
        <v>0</v>
      </c>
      <c r="Q31" s="65">
        <f t="shared" si="10"/>
        <v>0</v>
      </c>
      <c r="R31" s="65">
        <f t="shared" si="10"/>
        <v>0</v>
      </c>
      <c r="S31" s="65">
        <f t="shared" si="10"/>
        <v>0</v>
      </c>
      <c r="T31" s="65">
        <f t="shared" si="10"/>
        <v>0</v>
      </c>
      <c r="U31" s="65">
        <f t="shared" si="10"/>
        <v>0</v>
      </c>
      <c r="V31" s="65">
        <f t="shared" si="10"/>
        <v>0</v>
      </c>
      <c r="W31" s="65">
        <f t="shared" si="10"/>
        <v>0</v>
      </c>
      <c r="X31" s="65">
        <f t="shared" si="10"/>
        <v>0</v>
      </c>
      <c r="Y31" s="65">
        <f t="shared" si="10"/>
        <v>0</v>
      </c>
      <c r="Z31" s="65">
        <f t="shared" si="10"/>
        <v>0</v>
      </c>
      <c r="AA31" s="65">
        <f t="shared" si="10"/>
        <v>0</v>
      </c>
      <c r="AB31" s="65">
        <f t="shared" si="10"/>
        <v>0</v>
      </c>
      <c r="AC31" s="65">
        <f t="shared" si="10"/>
        <v>0</v>
      </c>
      <c r="AD31" s="65">
        <f t="shared" si="10"/>
        <v>0</v>
      </c>
      <c r="AE31" s="65">
        <f t="shared" si="10"/>
        <v>0</v>
      </c>
      <c r="AF31" s="65">
        <f t="shared" si="10"/>
        <v>0</v>
      </c>
      <c r="AG31" s="65">
        <f t="shared" si="10"/>
        <v>0</v>
      </c>
      <c r="AH31" s="65">
        <f t="shared" si="10"/>
        <v>0</v>
      </c>
      <c r="AI31" s="65">
        <f t="shared" si="10"/>
        <v>0</v>
      </c>
      <c r="AJ31" s="65">
        <f t="shared" si="10"/>
        <v>0</v>
      </c>
      <c r="AM31" s="383">
        <f>F31+NPV(SDN,G31:INDEX(G31:AJ31,PAL))</f>
        <v>0</v>
      </c>
      <c r="AN31" s="415">
        <f>F31+NPV(SDN,G31:INDEX(G31:AJ31,PAL))</f>
        <v>0</v>
      </c>
      <c r="AO31" s="387"/>
      <c r="AP31" s="59"/>
      <c r="AQ31" s="59"/>
      <c r="AR31" s="59"/>
      <c r="AS31" s="59"/>
      <c r="AT31" s="59"/>
      <c r="AU31" s="59"/>
      <c r="AV31" s="59"/>
      <c r="AW31" s="59"/>
      <c r="AX31" s="59"/>
      <c r="AY31" s="388"/>
    </row>
    <row r="32" spans="2:51">
      <c r="B32" s="64" t="s">
        <v>309</v>
      </c>
      <c r="C32" s="4" t="str">
        <f>IF(Kalba="EN",Data2!C57,Data2!B57)</f>
        <v>Bendra pardavimo PVM suma</v>
      </c>
      <c r="D32" s="65">
        <f>F32+NPV(FDN,G32:INDEX(G32:AJ32,PAL))</f>
        <v>0</v>
      </c>
      <c r="E32" s="65">
        <f>SUMIF($F$5:$AJ$5,"&lt;="&amp;PAL,$F32:$AJ32)</f>
        <v>0</v>
      </c>
      <c r="F32" s="65">
        <f t="shared" ref="F32:AJ32" si="11">IF(pvm_susigrazinimas="Taip",0,SUMPRODUCT(F18:F19,Pardavimo_PVM))</f>
        <v>0</v>
      </c>
      <c r="G32" s="65">
        <f t="shared" si="11"/>
        <v>0</v>
      </c>
      <c r="H32" s="65">
        <f t="shared" si="11"/>
        <v>0</v>
      </c>
      <c r="I32" s="65">
        <f t="shared" si="11"/>
        <v>0</v>
      </c>
      <c r="J32" s="65">
        <f t="shared" si="11"/>
        <v>0</v>
      </c>
      <c r="K32" s="65">
        <f t="shared" si="11"/>
        <v>0</v>
      </c>
      <c r="L32" s="65">
        <f t="shared" si="11"/>
        <v>0</v>
      </c>
      <c r="M32" s="65">
        <f t="shared" si="11"/>
        <v>0</v>
      </c>
      <c r="N32" s="65">
        <f t="shared" si="11"/>
        <v>0</v>
      </c>
      <c r="O32" s="65">
        <f t="shared" si="11"/>
        <v>0</v>
      </c>
      <c r="P32" s="65">
        <f t="shared" si="11"/>
        <v>0</v>
      </c>
      <c r="Q32" s="65">
        <f t="shared" si="11"/>
        <v>0</v>
      </c>
      <c r="R32" s="65">
        <f t="shared" si="11"/>
        <v>0</v>
      </c>
      <c r="S32" s="65">
        <f t="shared" si="11"/>
        <v>0</v>
      </c>
      <c r="T32" s="65">
        <f t="shared" si="11"/>
        <v>0</v>
      </c>
      <c r="U32" s="65">
        <f t="shared" si="11"/>
        <v>0</v>
      </c>
      <c r="V32" s="65">
        <f t="shared" si="11"/>
        <v>0</v>
      </c>
      <c r="W32" s="65">
        <f t="shared" si="11"/>
        <v>0</v>
      </c>
      <c r="X32" s="65">
        <f t="shared" si="11"/>
        <v>0</v>
      </c>
      <c r="Y32" s="65">
        <f t="shared" si="11"/>
        <v>0</v>
      </c>
      <c r="Z32" s="65">
        <f t="shared" si="11"/>
        <v>0</v>
      </c>
      <c r="AA32" s="65">
        <f t="shared" si="11"/>
        <v>0</v>
      </c>
      <c r="AB32" s="65">
        <f t="shared" si="11"/>
        <v>0</v>
      </c>
      <c r="AC32" s="65">
        <f t="shared" si="11"/>
        <v>0</v>
      </c>
      <c r="AD32" s="65">
        <f t="shared" si="11"/>
        <v>0</v>
      </c>
      <c r="AE32" s="65">
        <f t="shared" si="11"/>
        <v>0</v>
      </c>
      <c r="AF32" s="65">
        <f t="shared" si="11"/>
        <v>0</v>
      </c>
      <c r="AG32" s="65">
        <f t="shared" si="11"/>
        <v>0</v>
      </c>
      <c r="AH32" s="65">
        <f t="shared" si="11"/>
        <v>0</v>
      </c>
      <c r="AI32" s="65">
        <f t="shared" si="11"/>
        <v>0</v>
      </c>
      <c r="AJ32" s="65">
        <f t="shared" si="11"/>
        <v>0</v>
      </c>
      <c r="AM32" s="383">
        <f>F32+NPV(SDN,G32:INDEX(G32:AJ32,PAL))</f>
        <v>0</v>
      </c>
      <c r="AN32" s="415">
        <f>F32+NPV(SDN,G32:INDEX(G32:AJ32,PAL))</f>
        <v>0</v>
      </c>
      <c r="AO32" s="387"/>
      <c r="AP32" s="59"/>
      <c r="AQ32" s="59"/>
      <c r="AR32" s="59"/>
      <c r="AS32" s="59"/>
      <c r="AT32" s="59"/>
      <c r="AU32" s="59"/>
      <c r="AV32" s="59"/>
      <c r="AW32" s="59"/>
      <c r="AX32" s="59"/>
      <c r="AY32" s="388"/>
    </row>
    <row r="33" spans="2:51">
      <c r="B33" s="64" t="s">
        <v>311</v>
      </c>
      <c r="C33" s="4" t="str">
        <f>IF(Kalba="EN",Data2!C58,Data2!B58)</f>
        <v>Bendra kitų mokėtinų netiesioginių mokesčių suma</v>
      </c>
      <c r="D33" s="65">
        <f>F33+NPV(FDN,G33:INDEX(G33:AJ33,PAL))</f>
        <v>0</v>
      </c>
      <c r="E33" s="65">
        <f>SUMIF($F$5:$AJ$5,"&lt;="&amp;PAL,$F33:$AJ33)</f>
        <v>0</v>
      </c>
      <c r="F33" s="78">
        <v>0</v>
      </c>
      <c r="G33" s="78">
        <v>0</v>
      </c>
      <c r="H33" s="78">
        <v>0</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c r="AA33" s="78">
        <v>0</v>
      </c>
      <c r="AB33" s="78">
        <v>0</v>
      </c>
      <c r="AC33" s="78">
        <v>0</v>
      </c>
      <c r="AD33" s="78">
        <v>0</v>
      </c>
      <c r="AE33" s="78">
        <v>0</v>
      </c>
      <c r="AF33" s="78">
        <v>0</v>
      </c>
      <c r="AG33" s="78">
        <v>0</v>
      </c>
      <c r="AH33" s="78">
        <v>0</v>
      </c>
      <c r="AI33" s="78">
        <v>0</v>
      </c>
      <c r="AJ33" s="78">
        <v>0</v>
      </c>
      <c r="AM33" s="383">
        <f>F33+NPV(SDN,G33:INDEX(G33:AJ33,PAL))</f>
        <v>0</v>
      </c>
      <c r="AN33" s="415">
        <f>F33+NPV(SDN,G33:INDEX(G33:AJ33,PAL))</f>
        <v>0</v>
      </c>
      <c r="AO33" s="387">
        <f>IF(COUNTIF(AP33:AY33,"Klaida")&gt;0,1,0)</f>
        <v>0</v>
      </c>
      <c r="AP33" s="59">
        <f>IF(COUNT(F33:INDEX(F33:AJ33,PAL+1))&lt;&gt;PAL+1,"Klaida",0)</f>
        <v>0</v>
      </c>
      <c r="AQ33" s="59"/>
      <c r="AR33" s="59"/>
      <c r="AS33" s="59"/>
      <c r="AT33" s="59"/>
      <c r="AU33" s="59"/>
      <c r="AV33" s="59"/>
      <c r="AW33" s="59"/>
      <c r="AX33" s="59"/>
      <c r="AY33" s="388"/>
    </row>
    <row r="34" spans="2:51" s="61" customFormat="1">
      <c r="B34" s="5" t="s">
        <v>28</v>
      </c>
      <c r="C34" s="5" t="str">
        <f>IF(Kalba="EN",Data2!C59,Data2!B59)</f>
        <v>Grynosios pajamos</v>
      </c>
      <c r="D34" s="62">
        <f>ROUND(SUM(D17)-SUM(D15,D22),0)</f>
        <v>0</v>
      </c>
      <c r="E34" s="62">
        <f t="shared" ref="E34:AJ34" si="12">ROUND(SUM(E17)-SUM(E15,E22),0)</f>
        <v>0</v>
      </c>
      <c r="F34" s="62">
        <f t="shared" si="12"/>
        <v>0</v>
      </c>
      <c r="G34" s="62">
        <f t="shared" si="12"/>
        <v>0</v>
      </c>
      <c r="H34" s="62">
        <f t="shared" si="12"/>
        <v>0</v>
      </c>
      <c r="I34" s="62">
        <f t="shared" si="12"/>
        <v>0</v>
      </c>
      <c r="J34" s="62">
        <f t="shared" si="12"/>
        <v>0</v>
      </c>
      <c r="K34" s="62">
        <f t="shared" si="12"/>
        <v>0</v>
      </c>
      <c r="L34" s="62">
        <f t="shared" si="12"/>
        <v>0</v>
      </c>
      <c r="M34" s="62">
        <f t="shared" si="12"/>
        <v>0</v>
      </c>
      <c r="N34" s="62">
        <f t="shared" si="12"/>
        <v>0</v>
      </c>
      <c r="O34" s="62">
        <f t="shared" si="12"/>
        <v>0</v>
      </c>
      <c r="P34" s="62">
        <f t="shared" si="12"/>
        <v>0</v>
      </c>
      <c r="Q34" s="62">
        <f t="shared" si="12"/>
        <v>0</v>
      </c>
      <c r="R34" s="62">
        <f t="shared" si="12"/>
        <v>0</v>
      </c>
      <c r="S34" s="62">
        <f t="shared" si="12"/>
        <v>0</v>
      </c>
      <c r="T34" s="62">
        <f t="shared" si="12"/>
        <v>0</v>
      </c>
      <c r="U34" s="62">
        <f t="shared" si="12"/>
        <v>0</v>
      </c>
      <c r="V34" s="62">
        <f t="shared" si="12"/>
        <v>0</v>
      </c>
      <c r="W34" s="62">
        <f t="shared" si="12"/>
        <v>0</v>
      </c>
      <c r="X34" s="62">
        <f t="shared" si="12"/>
        <v>0</v>
      </c>
      <c r="Y34" s="62">
        <f t="shared" si="12"/>
        <v>0</v>
      </c>
      <c r="Z34" s="62">
        <f t="shared" si="12"/>
        <v>0</v>
      </c>
      <c r="AA34" s="62">
        <f t="shared" si="12"/>
        <v>0</v>
      </c>
      <c r="AB34" s="62">
        <f t="shared" si="12"/>
        <v>0</v>
      </c>
      <c r="AC34" s="62">
        <f t="shared" si="12"/>
        <v>0</v>
      </c>
      <c r="AD34" s="62">
        <f t="shared" si="12"/>
        <v>0</v>
      </c>
      <c r="AE34" s="62">
        <f t="shared" si="12"/>
        <v>0</v>
      </c>
      <c r="AF34" s="62">
        <f t="shared" si="12"/>
        <v>0</v>
      </c>
      <c r="AG34" s="62">
        <f t="shared" si="12"/>
        <v>0</v>
      </c>
      <c r="AH34" s="62">
        <f t="shared" si="12"/>
        <v>0</v>
      </c>
      <c r="AI34" s="62">
        <f t="shared" si="12"/>
        <v>0</v>
      </c>
      <c r="AJ34" s="62">
        <f t="shared" si="12"/>
        <v>0</v>
      </c>
      <c r="AM34" s="382">
        <f>ROUND(SUM(AO17)-SUM(AO7,AO21),0)</f>
        <v>0</v>
      </c>
      <c r="AN34" s="382">
        <f>ROUND(SUM(AP17)-SUM(AP7,AP21),0)</f>
        <v>0</v>
      </c>
      <c r="AO34" s="389"/>
      <c r="AP34" s="63"/>
      <c r="AQ34" s="63"/>
      <c r="AR34" s="63"/>
      <c r="AS34" s="63"/>
      <c r="AT34" s="63"/>
      <c r="AU34" s="63"/>
      <c r="AV34" s="63"/>
      <c r="AW34" s="63"/>
      <c r="AX34" s="63"/>
      <c r="AY34" s="390"/>
    </row>
    <row r="35" spans="2:51" s="61" customFormat="1">
      <c r="B35" s="66" t="s">
        <v>313</v>
      </c>
      <c r="C35" s="5" t="str">
        <f>IF(Kalba="EN",Data2!C60,Data2!B60)</f>
        <v>Finansavimas, iš viso</v>
      </c>
      <c r="D35" s="62">
        <f>SUM(D36,D41,D44)</f>
        <v>0</v>
      </c>
      <c r="E35" s="62">
        <f t="shared" ref="E35:AJ35" si="13">SUM(E36,E41,E44)</f>
        <v>0</v>
      </c>
      <c r="F35" s="62">
        <f t="shared" si="13"/>
        <v>0</v>
      </c>
      <c r="G35" s="62">
        <f t="shared" si="13"/>
        <v>0</v>
      </c>
      <c r="H35" s="62">
        <f t="shared" si="13"/>
        <v>0</v>
      </c>
      <c r="I35" s="62">
        <f t="shared" si="13"/>
        <v>0</v>
      </c>
      <c r="J35" s="62">
        <f t="shared" si="13"/>
        <v>0</v>
      </c>
      <c r="K35" s="62">
        <f t="shared" si="13"/>
        <v>0</v>
      </c>
      <c r="L35" s="62">
        <f t="shared" si="13"/>
        <v>0</v>
      </c>
      <c r="M35" s="62">
        <f t="shared" si="13"/>
        <v>0</v>
      </c>
      <c r="N35" s="62">
        <f t="shared" si="13"/>
        <v>0</v>
      </c>
      <c r="O35" s="62">
        <f t="shared" si="13"/>
        <v>0</v>
      </c>
      <c r="P35" s="62">
        <f t="shared" si="13"/>
        <v>0</v>
      </c>
      <c r="Q35" s="62">
        <f t="shared" si="13"/>
        <v>0</v>
      </c>
      <c r="R35" s="62">
        <f t="shared" si="13"/>
        <v>0</v>
      </c>
      <c r="S35" s="62">
        <f t="shared" si="13"/>
        <v>0</v>
      </c>
      <c r="T35" s="62">
        <f t="shared" si="13"/>
        <v>0</v>
      </c>
      <c r="U35" s="62">
        <f t="shared" si="13"/>
        <v>0</v>
      </c>
      <c r="V35" s="62">
        <f t="shared" si="13"/>
        <v>0</v>
      </c>
      <c r="W35" s="62">
        <f t="shared" si="13"/>
        <v>0</v>
      </c>
      <c r="X35" s="62">
        <f t="shared" si="13"/>
        <v>0</v>
      </c>
      <c r="Y35" s="62">
        <f t="shared" si="13"/>
        <v>0</v>
      </c>
      <c r="Z35" s="62">
        <f t="shared" si="13"/>
        <v>0</v>
      </c>
      <c r="AA35" s="62">
        <f t="shared" si="13"/>
        <v>0</v>
      </c>
      <c r="AB35" s="62">
        <f t="shared" si="13"/>
        <v>0</v>
      </c>
      <c r="AC35" s="62">
        <f t="shared" si="13"/>
        <v>0</v>
      </c>
      <c r="AD35" s="62">
        <f t="shared" si="13"/>
        <v>0</v>
      </c>
      <c r="AE35" s="62">
        <f t="shared" si="13"/>
        <v>0</v>
      </c>
      <c r="AF35" s="62">
        <f t="shared" si="13"/>
        <v>0</v>
      </c>
      <c r="AG35" s="62">
        <f t="shared" si="13"/>
        <v>0</v>
      </c>
      <c r="AH35" s="62">
        <f t="shared" si="13"/>
        <v>0</v>
      </c>
      <c r="AI35" s="62">
        <f t="shared" si="13"/>
        <v>0</v>
      </c>
      <c r="AJ35" s="62">
        <f t="shared" si="13"/>
        <v>0</v>
      </c>
      <c r="AM35" s="382">
        <f>SUM(AO36,AO41,AO44)</f>
        <v>0</v>
      </c>
      <c r="AN35" s="382">
        <f>SUM(AP36,AP41,AP44)</f>
        <v>0</v>
      </c>
      <c r="AO35" s="389"/>
      <c r="AP35" s="63"/>
      <c r="AQ35" s="63"/>
      <c r="AR35" s="63"/>
      <c r="AS35" s="63"/>
      <c r="AT35" s="63"/>
      <c r="AU35" s="63"/>
      <c r="AV35" s="63"/>
      <c r="AW35" s="63"/>
      <c r="AX35" s="63"/>
      <c r="AY35" s="390"/>
    </row>
    <row r="36" spans="2:51" s="61" customFormat="1">
      <c r="B36" s="66" t="s">
        <v>32</v>
      </c>
      <c r="C36" s="5" t="str">
        <f>IF(Kalba="EN",Data2!C61,Data2!B61)</f>
        <v>Prašomas finansavimas</v>
      </c>
      <c r="D36" s="62">
        <f>ROUND(SUM(D37:D40),0)</f>
        <v>0</v>
      </c>
      <c r="E36" s="62">
        <f>ROUND(SUM(E37:E40),0)</f>
        <v>0</v>
      </c>
      <c r="F36" s="62">
        <f t="shared" ref="F36:AJ36" si="14">ROUND(SUM(F37:F40),0)</f>
        <v>0</v>
      </c>
      <c r="G36" s="62">
        <f t="shared" si="14"/>
        <v>0</v>
      </c>
      <c r="H36" s="62">
        <f t="shared" si="14"/>
        <v>0</v>
      </c>
      <c r="I36" s="62">
        <f t="shared" si="14"/>
        <v>0</v>
      </c>
      <c r="J36" s="62">
        <f t="shared" si="14"/>
        <v>0</v>
      </c>
      <c r="K36" s="62">
        <f t="shared" si="14"/>
        <v>0</v>
      </c>
      <c r="L36" s="62">
        <f t="shared" si="14"/>
        <v>0</v>
      </c>
      <c r="M36" s="62">
        <f t="shared" si="14"/>
        <v>0</v>
      </c>
      <c r="N36" s="62">
        <f t="shared" si="14"/>
        <v>0</v>
      </c>
      <c r="O36" s="62">
        <f t="shared" si="14"/>
        <v>0</v>
      </c>
      <c r="P36" s="62">
        <f t="shared" si="14"/>
        <v>0</v>
      </c>
      <c r="Q36" s="62">
        <f t="shared" si="14"/>
        <v>0</v>
      </c>
      <c r="R36" s="62">
        <f t="shared" si="14"/>
        <v>0</v>
      </c>
      <c r="S36" s="62">
        <f t="shared" si="14"/>
        <v>0</v>
      </c>
      <c r="T36" s="62">
        <f t="shared" si="14"/>
        <v>0</v>
      </c>
      <c r="U36" s="62">
        <f t="shared" si="14"/>
        <v>0</v>
      </c>
      <c r="V36" s="62">
        <f t="shared" si="14"/>
        <v>0</v>
      </c>
      <c r="W36" s="62">
        <f t="shared" si="14"/>
        <v>0</v>
      </c>
      <c r="X36" s="62">
        <f t="shared" si="14"/>
        <v>0</v>
      </c>
      <c r="Y36" s="62">
        <f t="shared" si="14"/>
        <v>0</v>
      </c>
      <c r="Z36" s="62">
        <f t="shared" si="14"/>
        <v>0</v>
      </c>
      <c r="AA36" s="62">
        <f t="shared" si="14"/>
        <v>0</v>
      </c>
      <c r="AB36" s="62">
        <f t="shared" si="14"/>
        <v>0</v>
      </c>
      <c r="AC36" s="62">
        <f t="shared" si="14"/>
        <v>0</v>
      </c>
      <c r="AD36" s="62">
        <f t="shared" si="14"/>
        <v>0</v>
      </c>
      <c r="AE36" s="62">
        <f t="shared" si="14"/>
        <v>0</v>
      </c>
      <c r="AF36" s="62">
        <f t="shared" si="14"/>
        <v>0</v>
      </c>
      <c r="AG36" s="62">
        <f t="shared" si="14"/>
        <v>0</v>
      </c>
      <c r="AH36" s="62">
        <f t="shared" si="14"/>
        <v>0</v>
      </c>
      <c r="AI36" s="62">
        <f t="shared" si="14"/>
        <v>0</v>
      </c>
      <c r="AJ36" s="62">
        <f t="shared" si="14"/>
        <v>0</v>
      </c>
      <c r="AM36" s="382">
        <f>ROUND(SUM(AM37:AM40),0)</f>
        <v>0</v>
      </c>
      <c r="AN36" s="382">
        <f>ROUND(SUM(AN37:AN40),0)</f>
        <v>0</v>
      </c>
      <c r="AO36" s="389"/>
      <c r="AP36" s="63"/>
      <c r="AQ36" s="63"/>
      <c r="AR36" s="63"/>
      <c r="AS36" s="63"/>
      <c r="AT36" s="63"/>
      <c r="AU36" s="63"/>
      <c r="AV36" s="63"/>
      <c r="AW36" s="63"/>
      <c r="AX36" s="63"/>
      <c r="AY36" s="390"/>
    </row>
    <row r="37" spans="2:51">
      <c r="B37" s="64" t="s">
        <v>34</v>
      </c>
      <c r="C37" s="4" t="str">
        <f>IF(Kalba="EN",Data2!C62,Data2!B62)</f>
        <v>ES struktūrinės paramos lėšos</v>
      </c>
      <c r="D37" s="65">
        <f>F37+NPV(FDN,G37:INDEX(G37:AJ37,PAL))</f>
        <v>0</v>
      </c>
      <c r="E37" s="65">
        <f>SUMIF($F$5:$AJ$5,"&lt;="&amp;PAL,$F37:$AJ37)</f>
        <v>0</v>
      </c>
      <c r="F37" s="78">
        <v>0</v>
      </c>
      <c r="G37" s="78">
        <v>0</v>
      </c>
      <c r="H37" s="78">
        <v>0</v>
      </c>
      <c r="I37" s="78">
        <v>0</v>
      </c>
      <c r="J37" s="78">
        <v>0</v>
      </c>
      <c r="K37" s="78">
        <v>0</v>
      </c>
      <c r="L37" s="78">
        <v>0</v>
      </c>
      <c r="M37" s="78">
        <v>0</v>
      </c>
      <c r="N37" s="78">
        <v>0</v>
      </c>
      <c r="O37" s="78">
        <v>0</v>
      </c>
      <c r="P37" s="78">
        <v>0</v>
      </c>
      <c r="Q37" s="78">
        <v>0</v>
      </c>
      <c r="R37" s="78">
        <v>0</v>
      </c>
      <c r="S37" s="78">
        <v>0</v>
      </c>
      <c r="T37" s="78">
        <v>0</v>
      </c>
      <c r="U37" s="78">
        <v>0</v>
      </c>
      <c r="V37" s="78">
        <v>0</v>
      </c>
      <c r="W37" s="78">
        <v>0</v>
      </c>
      <c r="X37" s="78">
        <v>0</v>
      </c>
      <c r="Y37" s="78">
        <v>0</v>
      </c>
      <c r="Z37" s="78">
        <v>0</v>
      </c>
      <c r="AA37" s="78">
        <v>0</v>
      </c>
      <c r="AB37" s="78">
        <v>0</v>
      </c>
      <c r="AC37" s="78">
        <v>0</v>
      </c>
      <c r="AD37" s="78">
        <v>0</v>
      </c>
      <c r="AE37" s="78">
        <v>0</v>
      </c>
      <c r="AF37" s="78">
        <v>0</v>
      </c>
      <c r="AG37" s="78">
        <v>0</v>
      </c>
      <c r="AH37" s="78">
        <v>0</v>
      </c>
      <c r="AI37" s="78">
        <v>0</v>
      </c>
      <c r="AJ37" s="78">
        <v>0</v>
      </c>
      <c r="AM37" s="383">
        <f>F37+NPV(SDN,G37:INDEX(G37:AJ37,PAL))</f>
        <v>0</v>
      </c>
      <c r="AN37" s="415">
        <f>F37+NPV(SDN,G37:INDEX(G37:AJ37,PAL))</f>
        <v>0</v>
      </c>
      <c r="AO37" s="387">
        <f>IF(COUNTIF(AP37:AY37,"Klaida")&gt;0,1,0)</f>
        <v>0</v>
      </c>
      <c r="AP37" s="59">
        <f>IF(COUNT(F37:INDEX(F37:AJ37,PAL+1))&lt;&gt;PAL+1,"Klaida",0)</f>
        <v>0</v>
      </c>
      <c r="AQ37" s="59"/>
      <c r="AR37" s="59"/>
      <c r="AS37" s="59"/>
      <c r="AT37" s="59"/>
      <c r="AU37" s="59"/>
      <c r="AV37" s="59"/>
      <c r="AW37" s="59"/>
      <c r="AX37" s="59"/>
      <c r="AY37" s="388"/>
    </row>
    <row r="38" spans="2:51">
      <c r="B38" s="64" t="s">
        <v>36</v>
      </c>
      <c r="C38" s="4" t="str">
        <f>IF(Kalba="EN",Data2!C63,Data2!B63)</f>
        <v>LR bendrojo finansavimo lėšos</v>
      </c>
      <c r="D38" s="65">
        <f>F38+NPV(FDN,G38:INDEX(G38:AJ38,PAL))</f>
        <v>0</v>
      </c>
      <c r="E38" s="65">
        <f>SUMIF($F$5:$AJ$5,"&lt;="&amp;PAL,$F38:$AJ38)</f>
        <v>0</v>
      </c>
      <c r="F38" s="78">
        <v>0</v>
      </c>
      <c r="G38" s="78">
        <v>0</v>
      </c>
      <c r="H38" s="78">
        <v>0</v>
      </c>
      <c r="I38" s="78">
        <v>0</v>
      </c>
      <c r="J38" s="78">
        <v>0</v>
      </c>
      <c r="K38" s="78">
        <v>0</v>
      </c>
      <c r="L38" s="78">
        <v>0</v>
      </c>
      <c r="M38" s="78">
        <v>0</v>
      </c>
      <c r="N38" s="78">
        <v>0</v>
      </c>
      <c r="O38" s="78">
        <v>0</v>
      </c>
      <c r="P38" s="78">
        <v>0</v>
      </c>
      <c r="Q38" s="78">
        <v>0</v>
      </c>
      <c r="R38" s="78">
        <v>0</v>
      </c>
      <c r="S38" s="78">
        <v>0</v>
      </c>
      <c r="T38" s="78">
        <v>0</v>
      </c>
      <c r="U38" s="78">
        <v>0</v>
      </c>
      <c r="V38" s="78">
        <v>0</v>
      </c>
      <c r="W38" s="78">
        <v>0</v>
      </c>
      <c r="X38" s="78">
        <v>0</v>
      </c>
      <c r="Y38" s="78">
        <v>0</v>
      </c>
      <c r="Z38" s="78">
        <v>0</v>
      </c>
      <c r="AA38" s="78">
        <v>0</v>
      </c>
      <c r="AB38" s="78">
        <v>0</v>
      </c>
      <c r="AC38" s="78">
        <v>0</v>
      </c>
      <c r="AD38" s="78">
        <v>0</v>
      </c>
      <c r="AE38" s="78">
        <v>0</v>
      </c>
      <c r="AF38" s="78">
        <v>0</v>
      </c>
      <c r="AG38" s="78">
        <v>0</v>
      </c>
      <c r="AH38" s="78">
        <v>0</v>
      </c>
      <c r="AI38" s="78">
        <v>0</v>
      </c>
      <c r="AJ38" s="78">
        <v>0</v>
      </c>
      <c r="AM38" s="383">
        <f>F38+NPV(SDN,G38:INDEX(G38:AJ38,PAL))</f>
        <v>0</v>
      </c>
      <c r="AN38" s="415">
        <f>F38+NPV(SDN,G38:INDEX(G38:AJ38,PAL))</f>
        <v>0</v>
      </c>
      <c r="AO38" s="387">
        <f>IF(COUNTIF(AP38:AY38,"Klaida")&gt;0,1,0)</f>
        <v>0</v>
      </c>
      <c r="AP38" s="59">
        <f>IF(COUNT(F38:INDEX(F38:AJ38,PAL+1))&lt;&gt;PAL+1,"Klaida",0)</f>
        <v>0</v>
      </c>
      <c r="AQ38" s="59"/>
      <c r="AR38" s="59"/>
      <c r="AS38" s="59"/>
      <c r="AT38" s="59"/>
      <c r="AU38" s="59"/>
      <c r="AV38" s="59"/>
      <c r="AW38" s="59"/>
      <c r="AX38" s="59"/>
      <c r="AY38" s="388"/>
    </row>
    <row r="39" spans="2:51">
      <c r="B39" s="64" t="s">
        <v>38</v>
      </c>
      <c r="C39" s="4" t="str">
        <f>IF(Kalba="EN",Data2!C64,Data2!B64)</f>
        <v>Kito tarptautinio finansavimo lėšos</v>
      </c>
      <c r="D39" s="65">
        <f>F39+NPV(FDN,G39:INDEX(G39:AJ39,PAL))</f>
        <v>0</v>
      </c>
      <c r="E39" s="65">
        <f>SUMIF($F$5:$AJ$5,"&lt;="&amp;PAL,$F39:$AJ39)</f>
        <v>0</v>
      </c>
      <c r="F39" s="78">
        <v>0</v>
      </c>
      <c r="G39" s="78">
        <v>0</v>
      </c>
      <c r="H39" s="78">
        <v>0</v>
      </c>
      <c r="I39" s="78">
        <v>0</v>
      </c>
      <c r="J39" s="78">
        <v>0</v>
      </c>
      <c r="K39" s="78">
        <v>0</v>
      </c>
      <c r="L39" s="78">
        <v>0</v>
      </c>
      <c r="M39" s="78">
        <v>0</v>
      </c>
      <c r="N39" s="78">
        <v>0</v>
      </c>
      <c r="O39" s="78">
        <v>0</v>
      </c>
      <c r="P39" s="78">
        <v>0</v>
      </c>
      <c r="Q39" s="78">
        <v>0</v>
      </c>
      <c r="R39" s="78">
        <v>0</v>
      </c>
      <c r="S39" s="78">
        <v>0</v>
      </c>
      <c r="T39" s="78">
        <v>0</v>
      </c>
      <c r="U39" s="78">
        <v>0</v>
      </c>
      <c r="V39" s="78">
        <v>0</v>
      </c>
      <c r="W39" s="78">
        <v>0</v>
      </c>
      <c r="X39" s="78">
        <v>0</v>
      </c>
      <c r="Y39" s="78">
        <v>0</v>
      </c>
      <c r="Z39" s="78">
        <v>0</v>
      </c>
      <c r="AA39" s="78">
        <v>0</v>
      </c>
      <c r="AB39" s="78">
        <v>0</v>
      </c>
      <c r="AC39" s="78">
        <v>0</v>
      </c>
      <c r="AD39" s="78">
        <v>0</v>
      </c>
      <c r="AE39" s="78">
        <v>0</v>
      </c>
      <c r="AF39" s="78">
        <v>0</v>
      </c>
      <c r="AG39" s="78">
        <v>0</v>
      </c>
      <c r="AH39" s="78">
        <v>0</v>
      </c>
      <c r="AI39" s="78">
        <v>0</v>
      </c>
      <c r="AJ39" s="78">
        <v>0</v>
      </c>
      <c r="AM39" s="383">
        <f>F39+NPV(SDN,G39:INDEX(G39:AJ39,PAL))</f>
        <v>0</v>
      </c>
      <c r="AN39" s="415">
        <f>F39+NPV(SDN,G39:INDEX(G39:AJ39,PAL))</f>
        <v>0</v>
      </c>
      <c r="AO39" s="387">
        <f>IF(COUNTIF(AP39:AY39,"Klaida")&gt;0,1,0)</f>
        <v>0</v>
      </c>
      <c r="AP39" s="59">
        <f>IF(COUNT(F39:INDEX(F39:AJ39,PAL+1))&lt;&gt;PAL+1,"Klaida",0)</f>
        <v>0</v>
      </c>
      <c r="AQ39" s="59"/>
      <c r="AR39" s="59"/>
      <c r="AS39" s="59"/>
      <c r="AT39" s="59"/>
      <c r="AU39" s="59"/>
      <c r="AV39" s="59"/>
      <c r="AW39" s="59"/>
      <c r="AX39" s="59"/>
      <c r="AY39" s="388"/>
    </row>
    <row r="40" spans="2:51" ht="25.5">
      <c r="B40" s="64" t="s">
        <v>40</v>
      </c>
      <c r="C40" s="4" t="str">
        <f>IF(Kalba="EN",Data2!C65,Data2!B65)</f>
        <v>Specialiosios programos lėšos, skirtos padengti netinkamą finansuoti PVM</v>
      </c>
      <c r="D40" s="65">
        <f>F40+NPV(FDN,G40:INDEX(G40:AJ40,PAL))</f>
        <v>0</v>
      </c>
      <c r="E40" s="65">
        <f>SUMIF($F$5:$AJ$5,"&lt;="&amp;PAL,$F40:$AJ40)</f>
        <v>0</v>
      </c>
      <c r="F40" s="78">
        <v>0</v>
      </c>
      <c r="G40" s="78">
        <v>0</v>
      </c>
      <c r="H40" s="78">
        <v>0</v>
      </c>
      <c r="I40" s="78">
        <v>0</v>
      </c>
      <c r="J40" s="78">
        <v>0</v>
      </c>
      <c r="K40" s="78">
        <v>0</v>
      </c>
      <c r="L40" s="78">
        <v>0</v>
      </c>
      <c r="M40" s="78">
        <v>0</v>
      </c>
      <c r="N40" s="78">
        <v>0</v>
      </c>
      <c r="O40" s="78">
        <v>0</v>
      </c>
      <c r="P40" s="78">
        <v>0</v>
      </c>
      <c r="Q40" s="78">
        <v>0</v>
      </c>
      <c r="R40" s="78">
        <v>0</v>
      </c>
      <c r="S40" s="78">
        <v>0</v>
      </c>
      <c r="T40" s="78">
        <v>0</v>
      </c>
      <c r="U40" s="78">
        <v>0</v>
      </c>
      <c r="V40" s="78">
        <v>0</v>
      </c>
      <c r="W40" s="78">
        <v>0</v>
      </c>
      <c r="X40" s="78">
        <v>0</v>
      </c>
      <c r="Y40" s="78">
        <v>0</v>
      </c>
      <c r="Z40" s="78">
        <v>0</v>
      </c>
      <c r="AA40" s="78">
        <v>0</v>
      </c>
      <c r="AB40" s="78">
        <v>0</v>
      </c>
      <c r="AC40" s="78">
        <v>0</v>
      </c>
      <c r="AD40" s="78">
        <v>0</v>
      </c>
      <c r="AE40" s="78">
        <v>0</v>
      </c>
      <c r="AF40" s="78">
        <v>0</v>
      </c>
      <c r="AG40" s="78">
        <v>0</v>
      </c>
      <c r="AH40" s="78">
        <v>0</v>
      </c>
      <c r="AI40" s="78">
        <v>0</v>
      </c>
      <c r="AJ40" s="78">
        <v>0</v>
      </c>
      <c r="AM40" s="383">
        <f>F40+NPV(SDN,G40:INDEX(G40:AJ40,PAL))</f>
        <v>0</v>
      </c>
      <c r="AN40" s="415">
        <f>F40+NPV(SDN,G40:INDEX(G40:AJ40,PAL))</f>
        <v>0</v>
      </c>
      <c r="AO40" s="387">
        <f>IF(COUNTIF(AP40:AY40,"Klaida")&gt;0,1,0)</f>
        <v>0</v>
      </c>
      <c r="AP40" s="59">
        <f>IF(COUNT(F40:INDEX(F40:AJ40,PAL+1))&lt;&gt;PAL+1,"Klaida",0)</f>
        <v>0</v>
      </c>
      <c r="AQ40" s="59"/>
      <c r="AR40" s="59"/>
      <c r="AS40" s="59"/>
      <c r="AT40" s="59"/>
      <c r="AU40" s="59"/>
      <c r="AV40" s="59"/>
      <c r="AW40" s="59"/>
      <c r="AX40" s="59"/>
      <c r="AY40" s="388"/>
    </row>
    <row r="41" spans="2:51" s="61" customFormat="1">
      <c r="B41" s="66" t="s">
        <v>41</v>
      </c>
      <c r="C41" s="5" t="str">
        <f>IF(Kalba="EN",Data2!C66,Data2!B66)</f>
        <v>Nuosavos lėšos</v>
      </c>
      <c r="D41" s="62">
        <f>ROUND(SUM(D42:D43),0)</f>
        <v>0</v>
      </c>
      <c r="E41" s="62">
        <f>ROUND(SUM(E42:E43),0)</f>
        <v>0</v>
      </c>
      <c r="F41" s="62">
        <f t="shared" ref="F41:AJ41" si="15">ROUND(SUM(F42:F43),0)</f>
        <v>0</v>
      </c>
      <c r="G41" s="62">
        <f t="shared" si="15"/>
        <v>0</v>
      </c>
      <c r="H41" s="62">
        <f t="shared" si="15"/>
        <v>0</v>
      </c>
      <c r="I41" s="62">
        <f t="shared" si="15"/>
        <v>0</v>
      </c>
      <c r="J41" s="62">
        <f t="shared" si="15"/>
        <v>0</v>
      </c>
      <c r="K41" s="62">
        <f t="shared" si="15"/>
        <v>0</v>
      </c>
      <c r="L41" s="62">
        <f t="shared" si="15"/>
        <v>0</v>
      </c>
      <c r="M41" s="62">
        <f t="shared" si="15"/>
        <v>0</v>
      </c>
      <c r="N41" s="62">
        <f t="shared" si="15"/>
        <v>0</v>
      </c>
      <c r="O41" s="62">
        <f t="shared" si="15"/>
        <v>0</v>
      </c>
      <c r="P41" s="62">
        <f t="shared" si="15"/>
        <v>0</v>
      </c>
      <c r="Q41" s="62">
        <f t="shared" si="15"/>
        <v>0</v>
      </c>
      <c r="R41" s="62">
        <f t="shared" si="15"/>
        <v>0</v>
      </c>
      <c r="S41" s="62">
        <f t="shared" si="15"/>
        <v>0</v>
      </c>
      <c r="T41" s="62">
        <f t="shared" si="15"/>
        <v>0</v>
      </c>
      <c r="U41" s="62">
        <f t="shared" si="15"/>
        <v>0</v>
      </c>
      <c r="V41" s="62">
        <f t="shared" si="15"/>
        <v>0</v>
      </c>
      <c r="W41" s="62">
        <f t="shared" si="15"/>
        <v>0</v>
      </c>
      <c r="X41" s="62">
        <f t="shared" si="15"/>
        <v>0</v>
      </c>
      <c r="Y41" s="62">
        <f t="shared" si="15"/>
        <v>0</v>
      </c>
      <c r="Z41" s="62">
        <f t="shared" si="15"/>
        <v>0</v>
      </c>
      <c r="AA41" s="62">
        <f t="shared" si="15"/>
        <v>0</v>
      </c>
      <c r="AB41" s="62">
        <f t="shared" si="15"/>
        <v>0</v>
      </c>
      <c r="AC41" s="62">
        <f t="shared" si="15"/>
        <v>0</v>
      </c>
      <c r="AD41" s="62">
        <f t="shared" si="15"/>
        <v>0</v>
      </c>
      <c r="AE41" s="62">
        <f t="shared" si="15"/>
        <v>0</v>
      </c>
      <c r="AF41" s="62">
        <f t="shared" si="15"/>
        <v>0</v>
      </c>
      <c r="AG41" s="62">
        <f t="shared" si="15"/>
        <v>0</v>
      </c>
      <c r="AH41" s="62">
        <f t="shared" si="15"/>
        <v>0</v>
      </c>
      <c r="AI41" s="62">
        <f t="shared" si="15"/>
        <v>0</v>
      </c>
      <c r="AJ41" s="62">
        <f t="shared" si="15"/>
        <v>0</v>
      </c>
      <c r="AM41" s="382">
        <f>ROUND(SUM(AM42:AM43),0)</f>
        <v>0</v>
      </c>
      <c r="AN41" s="382">
        <f>ROUND(SUM(AN42:AN43),0)</f>
        <v>0</v>
      </c>
      <c r="AO41" s="389"/>
      <c r="AP41" s="63"/>
      <c r="AQ41" s="63"/>
      <c r="AR41" s="63"/>
      <c r="AS41" s="63"/>
      <c r="AT41" s="63"/>
      <c r="AU41" s="63"/>
      <c r="AV41" s="63"/>
      <c r="AW41" s="63"/>
      <c r="AX41" s="63"/>
      <c r="AY41" s="390"/>
    </row>
    <row r="42" spans="2:51" ht="25.5">
      <c r="B42" s="64" t="s">
        <v>42</v>
      </c>
      <c r="C42" s="4" t="str">
        <f>IF(Kalba="EN",Data2!C67,Data2!B67)</f>
        <v>Viešosios lėšos (valstybės, savivaldybės biudžetai, kiti viešųjų lėšų šaltiniai)</v>
      </c>
      <c r="D42" s="65">
        <f>F42+NPV(FDN,G42:INDEX(G42:AJ42,PAL))</f>
        <v>0</v>
      </c>
      <c r="E42" s="65">
        <f>SUMIF($F$5:$AJ$5,"&lt;="&amp;PAL,$F42:$AJ42)</f>
        <v>0</v>
      </c>
      <c r="F42" s="78">
        <v>0</v>
      </c>
      <c r="G42" s="78">
        <v>0</v>
      </c>
      <c r="H42" s="78">
        <v>0</v>
      </c>
      <c r="I42" s="78">
        <v>0</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c r="AA42" s="78">
        <v>0</v>
      </c>
      <c r="AB42" s="78">
        <v>0</v>
      </c>
      <c r="AC42" s="78">
        <v>0</v>
      </c>
      <c r="AD42" s="78">
        <v>0</v>
      </c>
      <c r="AE42" s="78">
        <v>0</v>
      </c>
      <c r="AF42" s="78">
        <v>0</v>
      </c>
      <c r="AG42" s="78">
        <v>0</v>
      </c>
      <c r="AH42" s="78">
        <v>0</v>
      </c>
      <c r="AI42" s="78">
        <v>0</v>
      </c>
      <c r="AJ42" s="78">
        <v>0</v>
      </c>
      <c r="AM42" s="383">
        <f>F42+NPV(SDN,G42:INDEX(G42:AJ42,PAL))</f>
        <v>0</v>
      </c>
      <c r="AN42" s="415">
        <f>F42+NPV(SDN,G42:INDEX(G42:AJ42,PAL))</f>
        <v>0</v>
      </c>
      <c r="AO42" s="387">
        <f>IF(COUNTIF(AP42:AY42,"Klaida")&gt;0,1,0)</f>
        <v>0</v>
      </c>
      <c r="AP42" s="59">
        <f>IF(COUNT(F42:INDEX(F42:AJ42,PAL+1))&lt;&gt;PAL+1,"Klaida",0)</f>
        <v>0</v>
      </c>
      <c r="AQ42" s="59"/>
      <c r="AR42" s="59"/>
      <c r="AS42" s="59"/>
      <c r="AT42" s="59"/>
      <c r="AU42" s="59"/>
      <c r="AV42" s="59"/>
      <c r="AW42" s="59"/>
      <c r="AX42" s="59"/>
      <c r="AY42" s="388"/>
    </row>
    <row r="43" spans="2:51">
      <c r="B43" s="64" t="s">
        <v>43</v>
      </c>
      <c r="C43" s="4" t="str">
        <f>IF(Kalba="EN",Data2!C68,Data2!B68)</f>
        <v>Privačios lėšos (nuosavos, kitos privačios lėšos)</v>
      </c>
      <c r="D43" s="65">
        <f>F43+NPV(FDN,G43:INDEX(G43:AJ43,PAL))</f>
        <v>0</v>
      </c>
      <c r="E43" s="65">
        <f>SUMIF($F$5:$AJ$5,"&lt;="&amp;PAL,$F43:$AJ43)</f>
        <v>0</v>
      </c>
      <c r="F43" s="78">
        <v>0</v>
      </c>
      <c r="G43" s="78">
        <v>0</v>
      </c>
      <c r="H43" s="78">
        <v>0</v>
      </c>
      <c r="I43" s="78">
        <v>0</v>
      </c>
      <c r="J43" s="78">
        <v>0</v>
      </c>
      <c r="K43" s="78">
        <v>0</v>
      </c>
      <c r="L43" s="78">
        <v>0</v>
      </c>
      <c r="M43" s="78">
        <v>0</v>
      </c>
      <c r="N43" s="78">
        <v>0</v>
      </c>
      <c r="O43" s="78">
        <v>0</v>
      </c>
      <c r="P43" s="78">
        <v>0</v>
      </c>
      <c r="Q43" s="78">
        <v>0</v>
      </c>
      <c r="R43" s="78">
        <v>0</v>
      </c>
      <c r="S43" s="78">
        <v>0</v>
      </c>
      <c r="T43" s="78">
        <v>0</v>
      </c>
      <c r="U43" s="78">
        <v>0</v>
      </c>
      <c r="V43" s="78">
        <v>0</v>
      </c>
      <c r="W43" s="78">
        <v>0</v>
      </c>
      <c r="X43" s="78">
        <v>0</v>
      </c>
      <c r="Y43" s="78">
        <v>0</v>
      </c>
      <c r="Z43" s="78">
        <v>0</v>
      </c>
      <c r="AA43" s="78">
        <v>0</v>
      </c>
      <c r="AB43" s="78">
        <v>0</v>
      </c>
      <c r="AC43" s="78">
        <v>0</v>
      </c>
      <c r="AD43" s="78">
        <v>0</v>
      </c>
      <c r="AE43" s="78">
        <v>0</v>
      </c>
      <c r="AF43" s="78">
        <v>0</v>
      </c>
      <c r="AG43" s="78">
        <v>0</v>
      </c>
      <c r="AH43" s="78">
        <v>0</v>
      </c>
      <c r="AI43" s="78">
        <v>0</v>
      </c>
      <c r="AJ43" s="78">
        <v>0</v>
      </c>
      <c r="AM43" s="383">
        <f>F43+NPV(SDN,G43:INDEX(G43:AJ43,PAL))</f>
        <v>0</v>
      </c>
      <c r="AN43" s="415">
        <f>F43+NPV(SDN,G43:INDEX(G43:AJ43,PAL))</f>
        <v>0</v>
      </c>
      <c r="AO43" s="387">
        <f>IF(COUNTIF(AP43:AY43,"Klaida")&gt;0,1,0)</f>
        <v>0</v>
      </c>
      <c r="AP43" s="59">
        <f>IF(COUNT(F43:INDEX(F43:AJ43,PAL+1))&lt;&gt;PAL+1,"Klaida",0)</f>
        <v>0</v>
      </c>
      <c r="AQ43" s="59"/>
      <c r="AR43" s="59"/>
      <c r="AS43" s="59"/>
      <c r="AT43" s="59"/>
      <c r="AU43" s="59"/>
      <c r="AV43" s="59"/>
      <c r="AW43" s="59"/>
      <c r="AX43" s="59"/>
      <c r="AY43" s="388"/>
    </row>
    <row r="44" spans="2:51" s="61" customFormat="1">
      <c r="B44" s="66" t="s">
        <v>44</v>
      </c>
      <c r="C44" s="5" t="str">
        <f>IF(Kalba="EN",Data2!C69,Data2!B69)</f>
        <v>Paskolos</v>
      </c>
      <c r="D44" s="62">
        <f>ROUND(SUM(D45)-SUM(D46),0)</f>
        <v>0</v>
      </c>
      <c r="E44" s="62">
        <f>ROUND(SUM(E45)-SUM(E46),0)</f>
        <v>0</v>
      </c>
      <c r="F44" s="62">
        <f t="shared" ref="F44:AJ44" si="16">ROUND(SUM(F45)-SUM(F46),0)</f>
        <v>0</v>
      </c>
      <c r="G44" s="62">
        <f t="shared" si="16"/>
        <v>0</v>
      </c>
      <c r="H44" s="62">
        <f t="shared" si="16"/>
        <v>0</v>
      </c>
      <c r="I44" s="62">
        <f t="shared" si="16"/>
        <v>0</v>
      </c>
      <c r="J44" s="62">
        <f t="shared" si="16"/>
        <v>0</v>
      </c>
      <c r="K44" s="62">
        <f t="shared" si="16"/>
        <v>0</v>
      </c>
      <c r="L44" s="62">
        <f t="shared" si="16"/>
        <v>0</v>
      </c>
      <c r="M44" s="62">
        <f t="shared" si="16"/>
        <v>0</v>
      </c>
      <c r="N44" s="62">
        <f t="shared" si="16"/>
        <v>0</v>
      </c>
      <c r="O44" s="62">
        <f t="shared" si="16"/>
        <v>0</v>
      </c>
      <c r="P44" s="62">
        <f t="shared" si="16"/>
        <v>0</v>
      </c>
      <c r="Q44" s="62">
        <f t="shared" si="16"/>
        <v>0</v>
      </c>
      <c r="R44" s="62">
        <f t="shared" si="16"/>
        <v>0</v>
      </c>
      <c r="S44" s="62">
        <f t="shared" si="16"/>
        <v>0</v>
      </c>
      <c r="T44" s="62">
        <f t="shared" si="16"/>
        <v>0</v>
      </c>
      <c r="U44" s="62">
        <f t="shared" si="16"/>
        <v>0</v>
      </c>
      <c r="V44" s="62">
        <f t="shared" si="16"/>
        <v>0</v>
      </c>
      <c r="W44" s="62">
        <f t="shared" si="16"/>
        <v>0</v>
      </c>
      <c r="X44" s="62">
        <f t="shared" si="16"/>
        <v>0</v>
      </c>
      <c r="Y44" s="62">
        <f t="shared" si="16"/>
        <v>0</v>
      </c>
      <c r="Z44" s="62">
        <f t="shared" si="16"/>
        <v>0</v>
      </c>
      <c r="AA44" s="62">
        <f t="shared" si="16"/>
        <v>0</v>
      </c>
      <c r="AB44" s="62">
        <f t="shared" si="16"/>
        <v>0</v>
      </c>
      <c r="AC44" s="62">
        <f t="shared" si="16"/>
        <v>0</v>
      </c>
      <c r="AD44" s="62">
        <f t="shared" si="16"/>
        <v>0</v>
      </c>
      <c r="AE44" s="62">
        <f t="shared" si="16"/>
        <v>0</v>
      </c>
      <c r="AF44" s="62">
        <f t="shared" si="16"/>
        <v>0</v>
      </c>
      <c r="AG44" s="62">
        <f t="shared" si="16"/>
        <v>0</v>
      </c>
      <c r="AH44" s="62">
        <f t="shared" si="16"/>
        <v>0</v>
      </c>
      <c r="AI44" s="62">
        <f t="shared" si="16"/>
        <v>0</v>
      </c>
      <c r="AJ44" s="62">
        <f t="shared" si="16"/>
        <v>0</v>
      </c>
      <c r="AM44" s="382">
        <f>ROUND(SUM(AM45)-SUM(AM46),0)</f>
        <v>0</v>
      </c>
      <c r="AN44" s="382">
        <f>ROUND(SUM(AN45)-SUM(AN46),0)</f>
        <v>0</v>
      </c>
      <c r="AO44" s="389"/>
      <c r="AP44" s="63"/>
      <c r="AQ44" s="63"/>
      <c r="AR44" s="63"/>
      <c r="AS44" s="63"/>
      <c r="AT44" s="63"/>
      <c r="AU44" s="63"/>
      <c r="AV44" s="63"/>
      <c r="AW44" s="63"/>
      <c r="AX44" s="63"/>
      <c r="AY44" s="390"/>
    </row>
    <row r="45" spans="2:51">
      <c r="B45" s="64" t="s">
        <v>46</v>
      </c>
      <c r="C45" s="4" t="str">
        <f>IF(Kalba="EN",Data2!C70,Data2!B70)</f>
        <v>Paskolos</v>
      </c>
      <c r="D45" s="65">
        <f>F45+NPV(FDN,G45:INDEX(G45:AJ45,PAL))</f>
        <v>0</v>
      </c>
      <c r="E45" s="65">
        <f>SUMIF($F$5:$AJ$5,"&lt;="&amp;PAL,$F45:$AJ45)</f>
        <v>0</v>
      </c>
      <c r="F45" s="78">
        <v>0</v>
      </c>
      <c r="G45" s="78">
        <v>0</v>
      </c>
      <c r="H45" s="78">
        <v>0</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c r="AA45" s="78">
        <v>0</v>
      </c>
      <c r="AB45" s="78">
        <v>0</v>
      </c>
      <c r="AC45" s="78">
        <v>0</v>
      </c>
      <c r="AD45" s="78">
        <v>0</v>
      </c>
      <c r="AE45" s="78">
        <v>0</v>
      </c>
      <c r="AF45" s="78">
        <v>0</v>
      </c>
      <c r="AG45" s="78">
        <v>0</v>
      </c>
      <c r="AH45" s="78">
        <v>0</v>
      </c>
      <c r="AI45" s="78">
        <v>0</v>
      </c>
      <c r="AJ45" s="78">
        <v>0</v>
      </c>
      <c r="AM45" s="383">
        <f>F45+NPV(SDN,G45:INDEX(G45:AJ45,PAL))</f>
        <v>0</v>
      </c>
      <c r="AN45" s="415">
        <f>F45+NPV(SDN,G45:INDEX(G45:AJ45,PAL))</f>
        <v>0</v>
      </c>
      <c r="AO45" s="387">
        <f>IF(COUNTIF(AP45:AY45,"Klaida")&gt;0,1,0)</f>
        <v>0</v>
      </c>
      <c r="AP45" s="59">
        <f>IF(COUNT(F45:INDEX(F45:AJ45,PAL+1))&lt;&gt;PAL+1,"Klaida",0)</f>
        <v>0</v>
      </c>
      <c r="AQ45" s="59"/>
      <c r="AR45" s="59"/>
      <c r="AS45" s="59"/>
      <c r="AT45" s="59"/>
      <c r="AU45" s="59"/>
      <c r="AV45" s="59"/>
      <c r="AW45" s="59"/>
      <c r="AX45" s="59"/>
      <c r="AY45" s="388"/>
    </row>
    <row r="46" spans="2:51">
      <c r="B46" s="64" t="s">
        <v>48</v>
      </c>
      <c r="C46" s="4" t="str">
        <f>IF(Kalba="EN",Data2!C71,Data2!B71)</f>
        <v>Paskolų grąžinimai (išskyrus palūkanas)</v>
      </c>
      <c r="D46" s="65">
        <f>F46+NPV(FDN,G46:INDEX(G46:AJ46,PAL))</f>
        <v>0</v>
      </c>
      <c r="E46" s="65">
        <f>SUMIF($F$5:$AJ$5,"&lt;="&amp;PAL,$F46:$AJ46)</f>
        <v>0</v>
      </c>
      <c r="F46" s="78">
        <v>0</v>
      </c>
      <c r="G46" s="78">
        <v>0</v>
      </c>
      <c r="H46" s="78">
        <v>0</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0</v>
      </c>
      <c r="AE46" s="78">
        <v>0</v>
      </c>
      <c r="AF46" s="78">
        <v>0</v>
      </c>
      <c r="AG46" s="78">
        <v>0</v>
      </c>
      <c r="AH46" s="78">
        <v>0</v>
      </c>
      <c r="AI46" s="78">
        <v>0</v>
      </c>
      <c r="AJ46" s="78">
        <v>0</v>
      </c>
      <c r="AM46" s="383">
        <f>F46+NPV(SDN,G46:INDEX(G46:AJ46,PAL))</f>
        <v>0</v>
      </c>
      <c r="AN46" s="415">
        <f>F46+NPV(SDN,G46:INDEX(G46:AJ46,PAL))</f>
        <v>0</v>
      </c>
      <c r="AO46" s="387">
        <f>IF(COUNTIF(AP46:AY46,"Klaida")&gt;0,1,0)</f>
        <v>0</v>
      </c>
      <c r="AP46" s="59">
        <f>IF(COUNT(F46:INDEX(F46:AJ46,PAL+1))&lt;&gt;PAL+1,"Klaida",0)</f>
        <v>0</v>
      </c>
      <c r="AQ46" s="59"/>
      <c r="AR46" s="59"/>
      <c r="AS46" s="59"/>
      <c r="AT46" s="59"/>
      <c r="AU46" s="59"/>
      <c r="AV46" s="59"/>
      <c r="AW46" s="59"/>
      <c r="AX46" s="59"/>
      <c r="AY46" s="388"/>
    </row>
    <row r="47" spans="2:51" s="61" customFormat="1">
      <c r="B47" s="66" t="s">
        <v>49</v>
      </c>
      <c r="C47" s="5" t="str">
        <f>IF(Kalba="EN",Data2!C$72,Data2!B$72)</f>
        <v>Socialinio ekonominio (SE) poveikio finansinė išraiška</v>
      </c>
      <c r="D47" s="62">
        <f t="shared" ref="D47:AJ47" si="17">SUM(D48)-SUM(D56)</f>
        <v>0</v>
      </c>
      <c r="E47" s="62">
        <f t="shared" si="17"/>
        <v>0</v>
      </c>
      <c r="F47" s="62">
        <f t="shared" si="17"/>
        <v>0</v>
      </c>
      <c r="G47" s="62">
        <f t="shared" si="17"/>
        <v>0</v>
      </c>
      <c r="H47" s="62">
        <f t="shared" si="17"/>
        <v>0</v>
      </c>
      <c r="I47" s="62">
        <f t="shared" si="17"/>
        <v>0</v>
      </c>
      <c r="J47" s="62">
        <f t="shared" si="17"/>
        <v>0</v>
      </c>
      <c r="K47" s="62">
        <f t="shared" si="17"/>
        <v>0</v>
      </c>
      <c r="L47" s="62">
        <f t="shared" si="17"/>
        <v>0</v>
      </c>
      <c r="M47" s="62">
        <f t="shared" si="17"/>
        <v>0</v>
      </c>
      <c r="N47" s="62">
        <f t="shared" si="17"/>
        <v>0</v>
      </c>
      <c r="O47" s="62">
        <f t="shared" si="17"/>
        <v>0</v>
      </c>
      <c r="P47" s="62">
        <f t="shared" si="17"/>
        <v>0</v>
      </c>
      <c r="Q47" s="62">
        <f t="shared" si="17"/>
        <v>0</v>
      </c>
      <c r="R47" s="62">
        <f t="shared" si="17"/>
        <v>0</v>
      </c>
      <c r="S47" s="62">
        <f t="shared" si="17"/>
        <v>0</v>
      </c>
      <c r="T47" s="62">
        <f t="shared" si="17"/>
        <v>0</v>
      </c>
      <c r="U47" s="62">
        <f t="shared" si="17"/>
        <v>0</v>
      </c>
      <c r="V47" s="62">
        <f t="shared" si="17"/>
        <v>0</v>
      </c>
      <c r="W47" s="62">
        <f t="shared" si="17"/>
        <v>0</v>
      </c>
      <c r="X47" s="62">
        <f t="shared" si="17"/>
        <v>0</v>
      </c>
      <c r="Y47" s="62">
        <f t="shared" si="17"/>
        <v>0</v>
      </c>
      <c r="Z47" s="62">
        <f t="shared" si="17"/>
        <v>0</v>
      </c>
      <c r="AA47" s="62">
        <f t="shared" si="17"/>
        <v>0</v>
      </c>
      <c r="AB47" s="62">
        <f t="shared" si="17"/>
        <v>0</v>
      </c>
      <c r="AC47" s="62">
        <f t="shared" si="17"/>
        <v>0</v>
      </c>
      <c r="AD47" s="62">
        <f t="shared" si="17"/>
        <v>0</v>
      </c>
      <c r="AE47" s="62">
        <f t="shared" si="17"/>
        <v>0</v>
      </c>
      <c r="AF47" s="62">
        <f t="shared" si="17"/>
        <v>0</v>
      </c>
      <c r="AG47" s="62">
        <f t="shared" si="17"/>
        <v>0</v>
      </c>
      <c r="AH47" s="62">
        <f t="shared" si="17"/>
        <v>0</v>
      </c>
      <c r="AI47" s="62">
        <f t="shared" si="17"/>
        <v>0</v>
      </c>
      <c r="AJ47" s="62">
        <f t="shared" si="17"/>
        <v>0</v>
      </c>
      <c r="AM47" s="382">
        <f>SUM(AM48)-SUM(AM56)</f>
        <v>0</v>
      </c>
      <c r="AN47" s="382">
        <f>SUM(AN48)-SUM(AN56)</f>
        <v>0</v>
      </c>
      <c r="AO47" s="389"/>
      <c r="AP47" s="63"/>
      <c r="AQ47" s="63"/>
      <c r="AR47" s="63"/>
      <c r="AS47" s="63"/>
      <c r="AT47" s="63"/>
      <c r="AU47" s="63"/>
      <c r="AV47" s="63"/>
      <c r="AW47" s="63"/>
      <c r="AX47" s="63"/>
      <c r="AY47" s="390"/>
    </row>
    <row r="48" spans="2:51" s="61" customFormat="1">
      <c r="B48" s="66" t="s">
        <v>50</v>
      </c>
      <c r="C48" s="5" t="str">
        <f>IF(Kalba="EN",Data2!C$73,Data2!B$73) &amp; " "&amp; IF(Kalba="EN",Data2!C$74,Data2!B$74)</f>
        <v>SE nauda (pasirinkite SE naudos komponentą)</v>
      </c>
      <c r="D48" s="62">
        <f t="shared" ref="D48:AJ48" si="18">ROUND(SUM(D49:D55),0)</f>
        <v>0</v>
      </c>
      <c r="E48" s="62">
        <f t="shared" si="18"/>
        <v>0</v>
      </c>
      <c r="F48" s="62">
        <f t="shared" si="18"/>
        <v>0</v>
      </c>
      <c r="G48" s="62">
        <f t="shared" si="18"/>
        <v>0</v>
      </c>
      <c r="H48" s="62">
        <f t="shared" si="18"/>
        <v>0</v>
      </c>
      <c r="I48" s="62">
        <f t="shared" si="18"/>
        <v>0</v>
      </c>
      <c r="J48" s="62">
        <f t="shared" si="18"/>
        <v>0</v>
      </c>
      <c r="K48" s="62">
        <f t="shared" si="18"/>
        <v>0</v>
      </c>
      <c r="L48" s="62">
        <f t="shared" si="18"/>
        <v>0</v>
      </c>
      <c r="M48" s="62">
        <f t="shared" si="18"/>
        <v>0</v>
      </c>
      <c r="N48" s="62">
        <f t="shared" si="18"/>
        <v>0</v>
      </c>
      <c r="O48" s="62">
        <f t="shared" si="18"/>
        <v>0</v>
      </c>
      <c r="P48" s="62">
        <f t="shared" si="18"/>
        <v>0</v>
      </c>
      <c r="Q48" s="62">
        <f t="shared" si="18"/>
        <v>0</v>
      </c>
      <c r="R48" s="62">
        <f t="shared" si="18"/>
        <v>0</v>
      </c>
      <c r="S48" s="62">
        <f t="shared" si="18"/>
        <v>0</v>
      </c>
      <c r="T48" s="62">
        <f t="shared" si="18"/>
        <v>0</v>
      </c>
      <c r="U48" s="62">
        <f t="shared" si="18"/>
        <v>0</v>
      </c>
      <c r="V48" s="62">
        <f t="shared" si="18"/>
        <v>0</v>
      </c>
      <c r="W48" s="62">
        <f t="shared" si="18"/>
        <v>0</v>
      </c>
      <c r="X48" s="62">
        <f t="shared" si="18"/>
        <v>0</v>
      </c>
      <c r="Y48" s="62">
        <f t="shared" si="18"/>
        <v>0</v>
      </c>
      <c r="Z48" s="62">
        <f t="shared" si="18"/>
        <v>0</v>
      </c>
      <c r="AA48" s="62">
        <f t="shared" si="18"/>
        <v>0</v>
      </c>
      <c r="AB48" s="62">
        <f t="shared" si="18"/>
        <v>0</v>
      </c>
      <c r="AC48" s="62">
        <f t="shared" si="18"/>
        <v>0</v>
      </c>
      <c r="AD48" s="62">
        <f t="shared" si="18"/>
        <v>0</v>
      </c>
      <c r="AE48" s="62">
        <f t="shared" si="18"/>
        <v>0</v>
      </c>
      <c r="AF48" s="62">
        <f t="shared" si="18"/>
        <v>0</v>
      </c>
      <c r="AG48" s="62">
        <f t="shared" si="18"/>
        <v>0</v>
      </c>
      <c r="AH48" s="62">
        <f t="shared" si="18"/>
        <v>0</v>
      </c>
      <c r="AI48" s="62">
        <f t="shared" si="18"/>
        <v>0</v>
      </c>
      <c r="AJ48" s="62">
        <f t="shared" si="18"/>
        <v>0</v>
      </c>
      <c r="AM48" s="382">
        <f>ROUND(SUM(AM49:AM55),0)</f>
        <v>0</v>
      </c>
      <c r="AN48" s="382">
        <f>ROUND(SUM(AN49:AN55),0)</f>
        <v>0</v>
      </c>
      <c r="AO48" s="389"/>
      <c r="AP48" s="63"/>
      <c r="AQ48" s="63"/>
      <c r="AR48" s="63"/>
      <c r="AS48" s="63"/>
      <c r="AT48" s="63"/>
      <c r="AU48" s="63"/>
      <c r="AV48" s="63"/>
      <c r="AW48" s="63"/>
      <c r="AX48" s="63"/>
      <c r="AY48" s="390"/>
    </row>
    <row r="49" spans="2:51">
      <c r="B49" s="199" t="s">
        <v>51</v>
      </c>
      <c r="C49" s="486" t="s">
        <v>69</v>
      </c>
      <c r="D49" s="169">
        <f>F49+NPV(SDN,G49:INDEX(G49:AJ49,PAL))</f>
        <v>0</v>
      </c>
      <c r="E49" s="169">
        <f t="shared" ref="E49:E55" si="19">SUMIF($F$5:$AJ$5,"&lt;="&amp;PAL,$F49:$AJ49)</f>
        <v>0</v>
      </c>
      <c r="F49" s="78">
        <v>0</v>
      </c>
      <c r="G49" s="78">
        <v>0</v>
      </c>
      <c r="H49" s="78">
        <v>0</v>
      </c>
      <c r="I49" s="78">
        <v>0</v>
      </c>
      <c r="J49" s="78">
        <v>0</v>
      </c>
      <c r="K49" s="78">
        <v>0</v>
      </c>
      <c r="L49" s="78">
        <v>0</v>
      </c>
      <c r="M49" s="78">
        <v>0</v>
      </c>
      <c r="N49" s="78">
        <v>0</v>
      </c>
      <c r="O49" s="78">
        <v>0</v>
      </c>
      <c r="P49" s="78">
        <v>0</v>
      </c>
      <c r="Q49" s="78">
        <v>0</v>
      </c>
      <c r="R49" s="78">
        <v>0</v>
      </c>
      <c r="S49" s="78">
        <v>0</v>
      </c>
      <c r="T49" s="78">
        <v>0</v>
      </c>
      <c r="U49" s="78">
        <v>0</v>
      </c>
      <c r="V49" s="78">
        <v>0</v>
      </c>
      <c r="W49" s="78">
        <v>0</v>
      </c>
      <c r="X49" s="78">
        <v>0</v>
      </c>
      <c r="Y49" s="78">
        <v>0</v>
      </c>
      <c r="Z49" s="78">
        <v>0</v>
      </c>
      <c r="AA49" s="78">
        <v>0</v>
      </c>
      <c r="AB49" s="78">
        <v>0</v>
      </c>
      <c r="AC49" s="78">
        <v>0</v>
      </c>
      <c r="AD49" s="78">
        <v>0</v>
      </c>
      <c r="AE49" s="78">
        <v>0</v>
      </c>
      <c r="AF49" s="78">
        <v>0</v>
      </c>
      <c r="AG49" s="78">
        <v>0</v>
      </c>
      <c r="AH49" s="78">
        <v>0</v>
      </c>
      <c r="AI49" s="78">
        <v>0</v>
      </c>
      <c r="AJ49" s="78">
        <v>0</v>
      </c>
      <c r="AM49" s="383">
        <f>F49+NPV(SDN,G49:INDEX(G49:AJ49,PAL))</f>
        <v>0</v>
      </c>
      <c r="AN49" s="415">
        <f>F49+NPV(SDN,G49:INDEX(G49:AJ49,PAL))</f>
        <v>0</v>
      </c>
      <c r="AO49" s="387">
        <f t="shared" ref="AO49:AO55" si="20">IF(COUNTIF(AP49:AY49,"Klaida")&gt;0,1,0)</f>
        <v>0</v>
      </c>
      <c r="AP49" s="59">
        <f>IF(COUNT(F49:INDEX(F49:AJ49,PAL+1))&lt;&gt;PAL+1,"Klaida",0)</f>
        <v>0</v>
      </c>
      <c r="AQ49" s="59"/>
      <c r="AR49" s="59"/>
      <c r="AS49" s="59"/>
      <c r="AT49" s="59"/>
      <c r="AU49" s="59"/>
      <c r="AV49" s="59"/>
      <c r="AW49" s="59"/>
      <c r="AX49" s="59"/>
      <c r="AY49" s="388"/>
    </row>
    <row r="50" spans="2:51">
      <c r="B50" s="199" t="s">
        <v>52</v>
      </c>
      <c r="C50" s="486" t="s">
        <v>69</v>
      </c>
      <c r="D50" s="169">
        <f>F50+NPV(SDN,G50:INDEX(G50:AJ50,PAL))</f>
        <v>0</v>
      </c>
      <c r="E50" s="169">
        <f t="shared" si="19"/>
        <v>0</v>
      </c>
      <c r="F50" s="78">
        <v>0</v>
      </c>
      <c r="G50" s="78">
        <v>0</v>
      </c>
      <c r="H50" s="78">
        <v>0</v>
      </c>
      <c r="I50" s="78">
        <v>0</v>
      </c>
      <c r="J50" s="78">
        <v>0</v>
      </c>
      <c r="K50" s="78">
        <v>0</v>
      </c>
      <c r="L50" s="78">
        <v>0</v>
      </c>
      <c r="M50" s="78">
        <v>0</v>
      </c>
      <c r="N50" s="78">
        <v>0</v>
      </c>
      <c r="O50" s="78">
        <v>0</v>
      </c>
      <c r="P50" s="78">
        <v>0</v>
      </c>
      <c r="Q50" s="78">
        <v>0</v>
      </c>
      <c r="R50" s="78">
        <v>0</v>
      </c>
      <c r="S50" s="78">
        <v>0</v>
      </c>
      <c r="T50" s="78">
        <v>0</v>
      </c>
      <c r="U50" s="78">
        <v>0</v>
      </c>
      <c r="V50" s="78">
        <v>0</v>
      </c>
      <c r="W50" s="78">
        <v>0</v>
      </c>
      <c r="X50" s="78">
        <v>0</v>
      </c>
      <c r="Y50" s="78">
        <v>0</v>
      </c>
      <c r="Z50" s="78">
        <v>0</v>
      </c>
      <c r="AA50" s="78">
        <v>0</v>
      </c>
      <c r="AB50" s="78">
        <v>0</v>
      </c>
      <c r="AC50" s="78">
        <v>0</v>
      </c>
      <c r="AD50" s="78">
        <v>0</v>
      </c>
      <c r="AE50" s="78">
        <v>0</v>
      </c>
      <c r="AF50" s="78">
        <v>0</v>
      </c>
      <c r="AG50" s="78">
        <v>0</v>
      </c>
      <c r="AH50" s="78">
        <v>0</v>
      </c>
      <c r="AI50" s="78">
        <v>0</v>
      </c>
      <c r="AJ50" s="78">
        <v>0</v>
      </c>
      <c r="AM50" s="383">
        <f>F50+NPV(SDN,G50:INDEX(G50:AJ50,PAL))</f>
        <v>0</v>
      </c>
      <c r="AN50" s="415">
        <f>F50+NPV(SDN,G50:INDEX(G50:AJ50,PAL))</f>
        <v>0</v>
      </c>
      <c r="AO50" s="387">
        <f t="shared" si="20"/>
        <v>0</v>
      </c>
      <c r="AP50" s="59">
        <f>IF(COUNT(F50:INDEX(F50:AJ50,PAL+1))&lt;&gt;PAL+1,"Klaida",0)</f>
        <v>0</v>
      </c>
      <c r="AQ50" s="59"/>
      <c r="AR50" s="59"/>
      <c r="AS50" s="59"/>
      <c r="AT50" s="59"/>
      <c r="AU50" s="59"/>
      <c r="AV50" s="59"/>
      <c r="AW50" s="59"/>
      <c r="AX50" s="59"/>
      <c r="AY50" s="388"/>
    </row>
    <row r="51" spans="2:51">
      <c r="B51" s="199" t="s">
        <v>339</v>
      </c>
      <c r="C51" s="486" t="s">
        <v>69</v>
      </c>
      <c r="D51" s="169">
        <f>F51+NPV(SDN,G51:INDEX(G51:AJ51,PAL))</f>
        <v>0</v>
      </c>
      <c r="E51" s="169">
        <f t="shared" si="19"/>
        <v>0</v>
      </c>
      <c r="F51" s="78">
        <v>0</v>
      </c>
      <c r="G51" s="78">
        <v>0</v>
      </c>
      <c r="H51" s="78">
        <v>0</v>
      </c>
      <c r="I51" s="78">
        <v>0</v>
      </c>
      <c r="J51" s="78">
        <v>0</v>
      </c>
      <c r="K51" s="78">
        <v>0</v>
      </c>
      <c r="L51" s="78">
        <v>0</v>
      </c>
      <c r="M51" s="78">
        <v>0</v>
      </c>
      <c r="N51" s="78">
        <v>0</v>
      </c>
      <c r="O51" s="78">
        <v>0</v>
      </c>
      <c r="P51" s="78">
        <v>0</v>
      </c>
      <c r="Q51" s="78">
        <v>0</v>
      </c>
      <c r="R51" s="78">
        <v>0</v>
      </c>
      <c r="S51" s="78">
        <v>0</v>
      </c>
      <c r="T51" s="78">
        <v>0</v>
      </c>
      <c r="U51" s="78">
        <v>0</v>
      </c>
      <c r="V51" s="78">
        <v>0</v>
      </c>
      <c r="W51" s="78">
        <v>0</v>
      </c>
      <c r="X51" s="78">
        <v>0</v>
      </c>
      <c r="Y51" s="78">
        <v>0</v>
      </c>
      <c r="Z51" s="78">
        <v>0</v>
      </c>
      <c r="AA51" s="78">
        <v>0</v>
      </c>
      <c r="AB51" s="78">
        <v>0</v>
      </c>
      <c r="AC51" s="78">
        <v>0</v>
      </c>
      <c r="AD51" s="78">
        <v>0</v>
      </c>
      <c r="AE51" s="78">
        <v>0</v>
      </c>
      <c r="AF51" s="78">
        <v>0</v>
      </c>
      <c r="AG51" s="78">
        <v>0</v>
      </c>
      <c r="AH51" s="78">
        <v>0</v>
      </c>
      <c r="AI51" s="78">
        <v>0</v>
      </c>
      <c r="AJ51" s="78">
        <v>0</v>
      </c>
      <c r="AM51" s="383">
        <f>F51+NPV(SDN,G51:INDEX(G51:AJ51,PAL))</f>
        <v>0</v>
      </c>
      <c r="AN51" s="415">
        <f>F51+NPV(SDN,G51:INDEX(G51:AJ51,PAL))</f>
        <v>0</v>
      </c>
      <c r="AO51" s="387">
        <f t="shared" si="20"/>
        <v>0</v>
      </c>
      <c r="AP51" s="59">
        <f>IF(COUNT(F51:INDEX(F51:AJ51,PAL+1))&lt;&gt;PAL+1,"Klaida",0)</f>
        <v>0</v>
      </c>
      <c r="AQ51" s="59"/>
      <c r="AR51" s="59"/>
      <c r="AS51" s="59"/>
      <c r="AT51" s="59"/>
      <c r="AU51" s="59"/>
      <c r="AV51" s="59"/>
      <c r="AW51" s="59"/>
      <c r="AX51" s="59"/>
      <c r="AY51" s="388"/>
    </row>
    <row r="52" spans="2:51">
      <c r="B52" s="199" t="s">
        <v>340</v>
      </c>
      <c r="C52" s="486" t="s">
        <v>69</v>
      </c>
      <c r="D52" s="169">
        <f>F52+NPV(SDN,G52:INDEX(G52:AJ52,PAL))</f>
        <v>0</v>
      </c>
      <c r="E52" s="169">
        <f t="shared" si="19"/>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M52" s="383">
        <f>F52+NPV(SDN,G52:INDEX(G52:AJ52,PAL))</f>
        <v>0</v>
      </c>
      <c r="AN52" s="415">
        <f>F52+NPV(SDN,G52:INDEX(G52:AJ52,PAL))</f>
        <v>0</v>
      </c>
      <c r="AO52" s="387">
        <f t="shared" si="20"/>
        <v>0</v>
      </c>
      <c r="AP52" s="59">
        <f>IF(COUNT(F52:INDEX(F52:AJ52,PAL+1))&lt;&gt;PAL+1,"Klaida",0)</f>
        <v>0</v>
      </c>
      <c r="AQ52" s="59"/>
      <c r="AR52" s="59"/>
      <c r="AS52" s="59"/>
      <c r="AT52" s="59"/>
      <c r="AU52" s="59"/>
      <c r="AV52" s="59"/>
      <c r="AW52" s="59"/>
      <c r="AX52" s="59"/>
      <c r="AY52" s="388"/>
    </row>
    <row r="53" spans="2:51">
      <c r="B53" s="199" t="s">
        <v>341</v>
      </c>
      <c r="C53" s="486" t="s">
        <v>69</v>
      </c>
      <c r="D53" s="169">
        <f>F53+NPV(SDN,G53:INDEX(G53:AJ53,PAL))</f>
        <v>0</v>
      </c>
      <c r="E53" s="169">
        <f t="shared" si="19"/>
        <v>0</v>
      </c>
      <c r="F53" s="78">
        <v>0</v>
      </c>
      <c r="G53" s="78">
        <v>0</v>
      </c>
      <c r="H53" s="78">
        <v>0</v>
      </c>
      <c r="I53" s="78">
        <v>0</v>
      </c>
      <c r="J53" s="78">
        <v>0</v>
      </c>
      <c r="K53" s="78">
        <v>0</v>
      </c>
      <c r="L53" s="78">
        <v>0</v>
      </c>
      <c r="M53" s="78">
        <v>0</v>
      </c>
      <c r="N53" s="78">
        <v>0</v>
      </c>
      <c r="O53" s="78">
        <v>0</v>
      </c>
      <c r="P53" s="78">
        <v>0</v>
      </c>
      <c r="Q53" s="78">
        <v>0</v>
      </c>
      <c r="R53" s="78">
        <v>0</v>
      </c>
      <c r="S53" s="78">
        <v>0</v>
      </c>
      <c r="T53" s="78">
        <v>0</v>
      </c>
      <c r="U53" s="78">
        <v>0</v>
      </c>
      <c r="V53" s="78">
        <v>0</v>
      </c>
      <c r="W53" s="78">
        <v>0</v>
      </c>
      <c r="X53" s="78">
        <v>0</v>
      </c>
      <c r="Y53" s="78">
        <v>0</v>
      </c>
      <c r="Z53" s="78">
        <v>0</v>
      </c>
      <c r="AA53" s="78">
        <v>0</v>
      </c>
      <c r="AB53" s="78">
        <v>0</v>
      </c>
      <c r="AC53" s="78">
        <v>0</v>
      </c>
      <c r="AD53" s="78">
        <v>0</v>
      </c>
      <c r="AE53" s="78">
        <v>0</v>
      </c>
      <c r="AF53" s="78">
        <v>0</v>
      </c>
      <c r="AG53" s="78">
        <v>0</v>
      </c>
      <c r="AH53" s="78">
        <v>0</v>
      </c>
      <c r="AI53" s="78">
        <v>0</v>
      </c>
      <c r="AJ53" s="78">
        <v>0</v>
      </c>
      <c r="AM53" s="383">
        <f>F53+NPV(SDN,G53:INDEX(G53:AJ53,PAL))</f>
        <v>0</v>
      </c>
      <c r="AN53" s="415">
        <f>F53+NPV(SDN,G53:INDEX(G53:AJ53,PAL))</f>
        <v>0</v>
      </c>
      <c r="AO53" s="387">
        <f t="shared" si="20"/>
        <v>0</v>
      </c>
      <c r="AP53" s="59">
        <f>IF(COUNT(F53:INDEX(F53:AJ53,PAL+1))&lt;&gt;PAL+1,"Klaida",0)</f>
        <v>0</v>
      </c>
      <c r="AQ53" s="59"/>
      <c r="AR53" s="59"/>
      <c r="AS53" s="59"/>
      <c r="AT53" s="59"/>
      <c r="AU53" s="59"/>
      <c r="AV53" s="59"/>
      <c r="AW53" s="59"/>
      <c r="AX53" s="59"/>
      <c r="AY53" s="388"/>
    </row>
    <row r="54" spans="2:51">
      <c r="B54" s="199" t="s">
        <v>342</v>
      </c>
      <c r="C54" s="486" t="s">
        <v>69</v>
      </c>
      <c r="D54" s="169">
        <f>F54+NPV(SDN,G54:INDEX(G54:AJ54,PAL))</f>
        <v>0</v>
      </c>
      <c r="E54" s="169">
        <f t="shared" si="19"/>
        <v>0</v>
      </c>
      <c r="F54" s="78">
        <v>0</v>
      </c>
      <c r="G54" s="78">
        <v>0</v>
      </c>
      <c r="H54" s="78">
        <v>0</v>
      </c>
      <c r="I54" s="78">
        <v>0</v>
      </c>
      <c r="J54" s="78">
        <v>0</v>
      </c>
      <c r="K54" s="78">
        <v>0</v>
      </c>
      <c r="L54" s="78">
        <v>0</v>
      </c>
      <c r="M54" s="78">
        <v>0</v>
      </c>
      <c r="N54" s="78">
        <v>0</v>
      </c>
      <c r="O54" s="78">
        <v>0</v>
      </c>
      <c r="P54" s="78">
        <v>0</v>
      </c>
      <c r="Q54" s="78">
        <v>0</v>
      </c>
      <c r="R54" s="78">
        <v>0</v>
      </c>
      <c r="S54" s="78">
        <v>0</v>
      </c>
      <c r="T54" s="78">
        <v>0</v>
      </c>
      <c r="U54" s="78">
        <v>0</v>
      </c>
      <c r="V54" s="78">
        <v>0</v>
      </c>
      <c r="W54" s="78">
        <v>0</v>
      </c>
      <c r="X54" s="78">
        <v>0</v>
      </c>
      <c r="Y54" s="78">
        <v>0</v>
      </c>
      <c r="Z54" s="78">
        <v>0</v>
      </c>
      <c r="AA54" s="78">
        <v>0</v>
      </c>
      <c r="AB54" s="78">
        <v>0</v>
      </c>
      <c r="AC54" s="78">
        <v>0</v>
      </c>
      <c r="AD54" s="78">
        <v>0</v>
      </c>
      <c r="AE54" s="78">
        <v>0</v>
      </c>
      <c r="AF54" s="78">
        <v>0</v>
      </c>
      <c r="AG54" s="78">
        <v>0</v>
      </c>
      <c r="AH54" s="78">
        <v>0</v>
      </c>
      <c r="AI54" s="78">
        <v>0</v>
      </c>
      <c r="AJ54" s="78">
        <v>0</v>
      </c>
      <c r="AM54" s="383">
        <f>F54+NPV(SDN,G54:INDEX(G54:AJ54,PAL))</f>
        <v>0</v>
      </c>
      <c r="AN54" s="415">
        <f>F54+NPV(SDN,G54:INDEX(G54:AJ54,PAL))</f>
        <v>0</v>
      </c>
      <c r="AO54" s="387">
        <f t="shared" si="20"/>
        <v>0</v>
      </c>
      <c r="AP54" s="59">
        <f>IF(COUNT(F54:INDEX(F54:AJ54,PAL+1))&lt;&gt;PAL+1,"Klaida",0)</f>
        <v>0</v>
      </c>
      <c r="AQ54" s="59"/>
      <c r="AR54" s="59"/>
      <c r="AS54" s="59"/>
      <c r="AT54" s="59"/>
      <c r="AU54" s="59"/>
      <c r="AV54" s="59"/>
      <c r="AW54" s="59"/>
      <c r="AX54" s="59"/>
      <c r="AY54" s="388"/>
    </row>
    <row r="55" spans="2:51">
      <c r="B55" s="199" t="s">
        <v>343</v>
      </c>
      <c r="C55" s="486" t="s">
        <v>69</v>
      </c>
      <c r="D55" s="169">
        <f>F55+NPV(SDN,G55:INDEX(G55:AJ55,PAL))</f>
        <v>0</v>
      </c>
      <c r="E55" s="169">
        <f t="shared" si="19"/>
        <v>0</v>
      </c>
      <c r="F55" s="78">
        <v>0</v>
      </c>
      <c r="G55" s="78">
        <v>0</v>
      </c>
      <c r="H55" s="78">
        <v>0</v>
      </c>
      <c r="I55" s="78">
        <v>0</v>
      </c>
      <c r="J55" s="78">
        <v>0</v>
      </c>
      <c r="K55" s="78">
        <v>0</v>
      </c>
      <c r="L55" s="78">
        <v>0</v>
      </c>
      <c r="M55" s="78">
        <v>0</v>
      </c>
      <c r="N55" s="78">
        <v>0</v>
      </c>
      <c r="O55" s="78">
        <v>0</v>
      </c>
      <c r="P55" s="78">
        <v>0</v>
      </c>
      <c r="Q55" s="78">
        <v>0</v>
      </c>
      <c r="R55" s="78">
        <v>0</v>
      </c>
      <c r="S55" s="78">
        <v>0</v>
      </c>
      <c r="T55" s="78">
        <v>0</v>
      </c>
      <c r="U55" s="78">
        <v>0</v>
      </c>
      <c r="V55" s="78">
        <v>0</v>
      </c>
      <c r="W55" s="78">
        <v>0</v>
      </c>
      <c r="X55" s="78">
        <v>0</v>
      </c>
      <c r="Y55" s="78">
        <v>0</v>
      </c>
      <c r="Z55" s="78">
        <v>0</v>
      </c>
      <c r="AA55" s="78">
        <v>0</v>
      </c>
      <c r="AB55" s="78">
        <v>0</v>
      </c>
      <c r="AC55" s="78">
        <v>0</v>
      </c>
      <c r="AD55" s="78">
        <v>0</v>
      </c>
      <c r="AE55" s="78">
        <v>0</v>
      </c>
      <c r="AF55" s="78">
        <v>0</v>
      </c>
      <c r="AG55" s="78">
        <v>0</v>
      </c>
      <c r="AH55" s="78">
        <v>0</v>
      </c>
      <c r="AI55" s="78">
        <v>0</v>
      </c>
      <c r="AJ55" s="78">
        <v>0</v>
      </c>
      <c r="AM55" s="383">
        <f>F55+NPV(SDN,G55:INDEX(G55:AJ55,PAL))</f>
        <v>0</v>
      </c>
      <c r="AN55" s="415">
        <f>F55+NPV(SDN,G55:INDEX(G55:AJ55,PAL))</f>
        <v>0</v>
      </c>
      <c r="AO55" s="387">
        <f t="shared" si="20"/>
        <v>0</v>
      </c>
      <c r="AP55" s="59">
        <f>IF(COUNT(F55:INDEX(F55:AJ55,PAL+1))&lt;&gt;PAL+1,"Klaida",0)</f>
        <v>0</v>
      </c>
      <c r="AQ55" s="59"/>
      <c r="AR55" s="59"/>
      <c r="AS55" s="59"/>
      <c r="AT55" s="59"/>
      <c r="AU55" s="59"/>
      <c r="AV55" s="59"/>
      <c r="AW55" s="59"/>
      <c r="AX55" s="59"/>
      <c r="AY55" s="388"/>
    </row>
    <row r="56" spans="2:51">
      <c r="B56" s="66" t="s">
        <v>53</v>
      </c>
      <c r="C56" s="180" t="str">
        <f>IF(Kalba="EN",Data2!C$76,Data2!B$76) &amp; " "&amp; IF(Kalba="EN",Data2!C$77,Data2!B$77)</f>
        <v>SE žala (pasirinkite SE žalos komponentą)</v>
      </c>
      <c r="D56" s="62">
        <f>ROUND(SUM(D57:D59),0)</f>
        <v>0</v>
      </c>
      <c r="E56" s="62">
        <f>ROUND(SUM(E57:E59),0)</f>
        <v>0</v>
      </c>
      <c r="F56" s="62">
        <f t="shared" ref="F56:AJ56" si="21">ROUND(SUM(F57:F59),0)</f>
        <v>0</v>
      </c>
      <c r="G56" s="62">
        <f t="shared" si="21"/>
        <v>0</v>
      </c>
      <c r="H56" s="62">
        <f t="shared" si="21"/>
        <v>0</v>
      </c>
      <c r="I56" s="62">
        <f t="shared" si="21"/>
        <v>0</v>
      </c>
      <c r="J56" s="62">
        <f t="shared" si="21"/>
        <v>0</v>
      </c>
      <c r="K56" s="62">
        <f t="shared" si="21"/>
        <v>0</v>
      </c>
      <c r="L56" s="62">
        <f t="shared" si="21"/>
        <v>0</v>
      </c>
      <c r="M56" s="62">
        <f t="shared" si="21"/>
        <v>0</v>
      </c>
      <c r="N56" s="62">
        <f t="shared" si="21"/>
        <v>0</v>
      </c>
      <c r="O56" s="62">
        <f t="shared" si="21"/>
        <v>0</v>
      </c>
      <c r="P56" s="62">
        <f t="shared" si="21"/>
        <v>0</v>
      </c>
      <c r="Q56" s="62">
        <f t="shared" si="21"/>
        <v>0</v>
      </c>
      <c r="R56" s="62">
        <f t="shared" si="21"/>
        <v>0</v>
      </c>
      <c r="S56" s="62">
        <f t="shared" si="21"/>
        <v>0</v>
      </c>
      <c r="T56" s="62">
        <f t="shared" si="21"/>
        <v>0</v>
      </c>
      <c r="U56" s="62">
        <f t="shared" si="21"/>
        <v>0</v>
      </c>
      <c r="V56" s="62">
        <f t="shared" si="21"/>
        <v>0</v>
      </c>
      <c r="W56" s="62">
        <f t="shared" si="21"/>
        <v>0</v>
      </c>
      <c r="X56" s="62">
        <f t="shared" si="21"/>
        <v>0</v>
      </c>
      <c r="Y56" s="62">
        <f t="shared" si="21"/>
        <v>0</v>
      </c>
      <c r="Z56" s="62">
        <f t="shared" si="21"/>
        <v>0</v>
      </c>
      <c r="AA56" s="62">
        <f t="shared" si="21"/>
        <v>0</v>
      </c>
      <c r="AB56" s="62">
        <f t="shared" si="21"/>
        <v>0</v>
      </c>
      <c r="AC56" s="62">
        <f t="shared" si="21"/>
        <v>0</v>
      </c>
      <c r="AD56" s="62">
        <f t="shared" si="21"/>
        <v>0</v>
      </c>
      <c r="AE56" s="62">
        <f t="shared" si="21"/>
        <v>0</v>
      </c>
      <c r="AF56" s="62">
        <f t="shared" si="21"/>
        <v>0</v>
      </c>
      <c r="AG56" s="62">
        <f t="shared" si="21"/>
        <v>0</v>
      </c>
      <c r="AH56" s="62">
        <f t="shared" si="21"/>
        <v>0</v>
      </c>
      <c r="AI56" s="62">
        <f t="shared" si="21"/>
        <v>0</v>
      </c>
      <c r="AJ56" s="62">
        <f t="shared" si="21"/>
        <v>0</v>
      </c>
      <c r="AM56" s="382">
        <f>ROUND(SUM(AM57:AM59),0)</f>
        <v>0</v>
      </c>
      <c r="AN56" s="382">
        <f>F56+NPV(SDN,G56:INDEX(G56:AJ56,PAL))</f>
        <v>0</v>
      </c>
      <c r="AO56" s="387"/>
      <c r="AP56" s="59"/>
      <c r="AQ56" s="59"/>
      <c r="AR56" s="59"/>
      <c r="AS56" s="59"/>
      <c r="AT56" s="59"/>
      <c r="AU56" s="59"/>
      <c r="AV56" s="59"/>
      <c r="AW56" s="59"/>
      <c r="AX56" s="59"/>
      <c r="AY56" s="388"/>
    </row>
    <row r="57" spans="2:51">
      <c r="B57" s="199" t="s">
        <v>344</v>
      </c>
      <c r="C57" s="486" t="s">
        <v>69</v>
      </c>
      <c r="D57" s="65">
        <f>F57+NPV(SDN,G57:INDEX(G57:AJ57,PAL))</f>
        <v>0</v>
      </c>
      <c r="E57" s="65">
        <f>SUMIF($F$5:$AJ$5,"&lt;="&amp;PAL,$F57:$AJ57)</f>
        <v>0</v>
      </c>
      <c r="F57" s="78">
        <v>0</v>
      </c>
      <c r="G57" s="78">
        <v>0</v>
      </c>
      <c r="H57" s="78">
        <v>0</v>
      </c>
      <c r="I57" s="78">
        <v>0</v>
      </c>
      <c r="J57" s="78">
        <v>0</v>
      </c>
      <c r="K57" s="78">
        <v>0</v>
      </c>
      <c r="L57" s="78">
        <v>0</v>
      </c>
      <c r="M57" s="78">
        <v>0</v>
      </c>
      <c r="N57" s="78">
        <v>0</v>
      </c>
      <c r="O57" s="78">
        <v>0</v>
      </c>
      <c r="P57" s="78">
        <v>0</v>
      </c>
      <c r="Q57" s="78">
        <v>0</v>
      </c>
      <c r="R57" s="78">
        <v>0</v>
      </c>
      <c r="S57" s="78">
        <v>0</v>
      </c>
      <c r="T57" s="78">
        <v>0</v>
      </c>
      <c r="U57" s="78">
        <v>0</v>
      </c>
      <c r="V57" s="78">
        <v>0</v>
      </c>
      <c r="W57" s="78">
        <v>0</v>
      </c>
      <c r="X57" s="78">
        <v>0</v>
      </c>
      <c r="Y57" s="78">
        <v>0</v>
      </c>
      <c r="Z57" s="78">
        <v>0</v>
      </c>
      <c r="AA57" s="78">
        <v>0</v>
      </c>
      <c r="AB57" s="78">
        <v>0</v>
      </c>
      <c r="AC57" s="78">
        <v>0</v>
      </c>
      <c r="AD57" s="78">
        <v>0</v>
      </c>
      <c r="AE57" s="78">
        <v>0</v>
      </c>
      <c r="AF57" s="78">
        <v>0</v>
      </c>
      <c r="AG57" s="78">
        <v>0</v>
      </c>
      <c r="AH57" s="78">
        <v>0</v>
      </c>
      <c r="AI57" s="78">
        <v>0</v>
      </c>
      <c r="AJ57" s="78">
        <v>0</v>
      </c>
      <c r="AM57" s="383">
        <f>F57+NPV(SDN,G57:INDEX(G57:AJ57,PAL))</f>
        <v>0</v>
      </c>
      <c r="AN57" s="415">
        <f>F57+NPV(SDN,G57:INDEX(G57:AJ57,PAL))</f>
        <v>0</v>
      </c>
      <c r="AO57" s="387">
        <f>IF(COUNTIF(AP57:AY57,"Klaida")&gt;0,1,0)</f>
        <v>0</v>
      </c>
      <c r="AP57" s="59">
        <f>IF(COUNT(F57:INDEX(F57:AJ57,PAL+1))&lt;&gt;PAL+1,"Klaida",0)</f>
        <v>0</v>
      </c>
      <c r="AQ57" s="59"/>
      <c r="AR57" s="59"/>
      <c r="AS57" s="59"/>
      <c r="AT57" s="59"/>
      <c r="AU57" s="59"/>
      <c r="AV57" s="59"/>
      <c r="AW57" s="59"/>
      <c r="AX57" s="59"/>
      <c r="AY57" s="388"/>
    </row>
    <row r="58" spans="2:51">
      <c r="B58" s="199" t="s">
        <v>345</v>
      </c>
      <c r="C58" s="486" t="s">
        <v>69</v>
      </c>
      <c r="D58" s="65">
        <f>F58+NPV(SDN,G58:INDEX(G58:AJ58,PAL))</f>
        <v>0</v>
      </c>
      <c r="E58" s="65">
        <f>SUMIF($F$5:$AJ$5,"&lt;="&amp;PAL,$F58:$AJ58)</f>
        <v>0</v>
      </c>
      <c r="F58" s="78">
        <v>0</v>
      </c>
      <c r="G58" s="78">
        <v>0</v>
      </c>
      <c r="H58" s="78">
        <v>0</v>
      </c>
      <c r="I58" s="78">
        <v>0</v>
      </c>
      <c r="J58" s="78">
        <v>0</v>
      </c>
      <c r="K58" s="78">
        <v>0</v>
      </c>
      <c r="L58" s="78">
        <v>0</v>
      </c>
      <c r="M58" s="78">
        <v>0</v>
      </c>
      <c r="N58" s="78">
        <v>0</v>
      </c>
      <c r="O58" s="78">
        <v>0</v>
      </c>
      <c r="P58" s="78">
        <v>0</v>
      </c>
      <c r="Q58" s="78">
        <v>0</v>
      </c>
      <c r="R58" s="78">
        <v>0</v>
      </c>
      <c r="S58" s="78">
        <v>0</v>
      </c>
      <c r="T58" s="78">
        <v>0</v>
      </c>
      <c r="U58" s="78">
        <v>0</v>
      </c>
      <c r="V58" s="78">
        <v>0</v>
      </c>
      <c r="W58" s="78">
        <v>0</v>
      </c>
      <c r="X58" s="78">
        <v>0</v>
      </c>
      <c r="Y58" s="78">
        <v>0</v>
      </c>
      <c r="Z58" s="78">
        <v>0</v>
      </c>
      <c r="AA58" s="78">
        <v>0</v>
      </c>
      <c r="AB58" s="78">
        <v>0</v>
      </c>
      <c r="AC58" s="78">
        <v>0</v>
      </c>
      <c r="AD58" s="78">
        <v>0</v>
      </c>
      <c r="AE58" s="78">
        <v>0</v>
      </c>
      <c r="AF58" s="78">
        <v>0</v>
      </c>
      <c r="AG58" s="78">
        <v>0</v>
      </c>
      <c r="AH58" s="78">
        <v>0</v>
      </c>
      <c r="AI58" s="78">
        <v>0</v>
      </c>
      <c r="AJ58" s="78">
        <v>0</v>
      </c>
      <c r="AM58" s="383">
        <f>F58+NPV(SDN,G58:INDEX(G58:AJ58,PAL))</f>
        <v>0</v>
      </c>
      <c r="AN58" s="415">
        <f>F58+NPV(SDN,G58:INDEX(G58:AJ58,PAL))</f>
        <v>0</v>
      </c>
      <c r="AO58" s="387">
        <f>IF(COUNTIF(AP58:AY58,"Klaida")&gt;0,1,0)</f>
        <v>0</v>
      </c>
      <c r="AP58" s="59">
        <f>IF(COUNT(F58:INDEX(F58:AJ58,PAL+1))&lt;&gt;PAL+1,"Klaida",0)</f>
        <v>0</v>
      </c>
      <c r="AQ58" s="59"/>
      <c r="AR58" s="59"/>
      <c r="AS58" s="59"/>
      <c r="AT58" s="59"/>
      <c r="AU58" s="59"/>
      <c r="AV58" s="59"/>
      <c r="AW58" s="59"/>
      <c r="AX58" s="59"/>
      <c r="AY58" s="388"/>
    </row>
    <row r="59" spans="2:51" ht="13.5" thickBot="1">
      <c r="B59" s="199" t="s">
        <v>346</v>
      </c>
      <c r="C59" s="486" t="s">
        <v>69</v>
      </c>
      <c r="D59" s="65">
        <f>F59+NPV(SDN,G59:INDEX(G59:AJ59,PAL))</f>
        <v>0</v>
      </c>
      <c r="E59" s="65">
        <f>SUMIF($F$5:$AJ$5,"&lt;="&amp;PAL,$F59:$AJ59)</f>
        <v>0</v>
      </c>
      <c r="F59" s="78">
        <v>0</v>
      </c>
      <c r="G59" s="78">
        <v>0</v>
      </c>
      <c r="H59" s="78">
        <v>0</v>
      </c>
      <c r="I59" s="78">
        <v>0</v>
      </c>
      <c r="J59" s="78">
        <v>0</v>
      </c>
      <c r="K59" s="78">
        <v>0</v>
      </c>
      <c r="L59" s="78">
        <v>0</v>
      </c>
      <c r="M59" s="78">
        <v>0</v>
      </c>
      <c r="N59" s="78">
        <v>0</v>
      </c>
      <c r="O59" s="78">
        <v>0</v>
      </c>
      <c r="P59" s="78">
        <v>0</v>
      </c>
      <c r="Q59" s="78">
        <v>0</v>
      </c>
      <c r="R59" s="78">
        <v>0</v>
      </c>
      <c r="S59" s="78">
        <v>0</v>
      </c>
      <c r="T59" s="78">
        <v>0</v>
      </c>
      <c r="U59" s="78">
        <v>0</v>
      </c>
      <c r="V59" s="78">
        <v>0</v>
      </c>
      <c r="W59" s="78">
        <v>0</v>
      </c>
      <c r="X59" s="78">
        <v>0</v>
      </c>
      <c r="Y59" s="78">
        <v>0</v>
      </c>
      <c r="Z59" s="78">
        <v>0</v>
      </c>
      <c r="AA59" s="78">
        <v>0</v>
      </c>
      <c r="AB59" s="78">
        <v>0</v>
      </c>
      <c r="AC59" s="78">
        <v>0</v>
      </c>
      <c r="AD59" s="78">
        <v>0</v>
      </c>
      <c r="AE59" s="78">
        <v>0</v>
      </c>
      <c r="AF59" s="78">
        <v>0</v>
      </c>
      <c r="AG59" s="78">
        <v>0</v>
      </c>
      <c r="AH59" s="78">
        <v>0</v>
      </c>
      <c r="AI59" s="78">
        <v>0</v>
      </c>
      <c r="AJ59" s="78">
        <v>0</v>
      </c>
      <c r="AM59" s="394">
        <f>F59+NPV(SDN,G59:INDEX(G59:AJ59,PAL))</f>
        <v>0</v>
      </c>
      <c r="AN59" s="416">
        <f>F59+NPV(SDN,G59:INDEX(G59:AJ59,PAL))</f>
        <v>0</v>
      </c>
      <c r="AO59" s="391">
        <f>IF(COUNTIF(AP59:AY59,"Klaida")&gt;0,1,0)</f>
        <v>0</v>
      </c>
      <c r="AP59" s="392">
        <f>IF(COUNT(F59:INDEX(F59:AJ59,PAL+1))&lt;&gt;PAL+1,"Klaida",0)</f>
        <v>0</v>
      </c>
      <c r="AQ59" s="392"/>
      <c r="AR59" s="392"/>
      <c r="AS59" s="392"/>
      <c r="AT59" s="392"/>
      <c r="AU59" s="392"/>
      <c r="AV59" s="392"/>
      <c r="AW59" s="392"/>
      <c r="AX59" s="392"/>
      <c r="AY59" s="393"/>
    </row>
    <row r="60" spans="2:51"/>
    <row r="61" spans="2:51">
      <c r="C61" s="404" t="str">
        <f>IF(Kalba="EN",Data2!C79,Data2!B79)</f>
        <v>Finansinės analizės (FA) rodiklių apskaičiavimas</v>
      </c>
      <c r="D61" s="209"/>
      <c r="E61" s="209"/>
      <c r="F61" s="209"/>
      <c r="G61" s="209"/>
      <c r="H61" s="209"/>
      <c r="I61" s="209"/>
      <c r="J61" s="209"/>
      <c r="K61" s="209"/>
      <c r="L61" s="209"/>
      <c r="M61" s="209"/>
      <c r="N61" s="209"/>
      <c r="O61" s="209"/>
      <c r="P61" s="209"/>
      <c r="Q61" s="209"/>
      <c r="R61" s="209"/>
      <c r="S61" s="209"/>
      <c r="T61" s="209"/>
      <c r="U61" s="209"/>
      <c r="V61" s="209"/>
      <c r="W61" s="209"/>
      <c r="X61" s="209"/>
      <c r="Y61" s="209"/>
      <c r="Z61" s="209"/>
      <c r="AA61" s="209"/>
      <c r="AB61" s="209"/>
      <c r="AC61" s="209"/>
      <c r="AD61" s="209"/>
      <c r="AE61" s="209"/>
      <c r="AF61" s="209"/>
      <c r="AG61" s="209"/>
      <c r="AH61" s="209"/>
      <c r="AI61" s="209"/>
      <c r="AJ61" s="209"/>
    </row>
    <row r="62" spans="2:51">
      <c r="C62" s="68" t="str">
        <f>IF(Kalba="EN",Data2!C80,Data2!B80)</f>
        <v>FA rodiklių investicijoms lėšų srautas (realiąja išraiška)</v>
      </c>
      <c r="D62" s="69"/>
      <c r="E62" s="69"/>
      <c r="F62" s="65">
        <f t="shared" ref="F62:AJ62" si="22">ROUND(SUM(F16:F17)-SUM(F7,F22),0)</f>
        <v>0</v>
      </c>
      <c r="G62" s="65">
        <f t="shared" si="22"/>
        <v>0</v>
      </c>
      <c r="H62" s="65">
        <f t="shared" si="22"/>
        <v>0</v>
      </c>
      <c r="I62" s="65">
        <f t="shared" si="22"/>
        <v>0</v>
      </c>
      <c r="J62" s="65">
        <f t="shared" si="22"/>
        <v>0</v>
      </c>
      <c r="K62" s="65">
        <f t="shared" si="22"/>
        <v>0</v>
      </c>
      <c r="L62" s="65">
        <f t="shared" si="22"/>
        <v>0</v>
      </c>
      <c r="M62" s="65">
        <f t="shared" si="22"/>
        <v>0</v>
      </c>
      <c r="N62" s="65">
        <f t="shared" si="22"/>
        <v>0</v>
      </c>
      <c r="O62" s="65">
        <f t="shared" si="22"/>
        <v>0</v>
      </c>
      <c r="P62" s="65">
        <f t="shared" si="22"/>
        <v>0</v>
      </c>
      <c r="Q62" s="65">
        <f t="shared" si="22"/>
        <v>0</v>
      </c>
      <c r="R62" s="65">
        <f t="shared" si="22"/>
        <v>0</v>
      </c>
      <c r="S62" s="65">
        <f t="shared" si="22"/>
        <v>0</v>
      </c>
      <c r="T62" s="65">
        <f t="shared" si="22"/>
        <v>0</v>
      </c>
      <c r="U62" s="65">
        <f t="shared" si="22"/>
        <v>0</v>
      </c>
      <c r="V62" s="65">
        <f t="shared" si="22"/>
        <v>0</v>
      </c>
      <c r="W62" s="65">
        <f t="shared" si="22"/>
        <v>0</v>
      </c>
      <c r="X62" s="65">
        <f t="shared" si="22"/>
        <v>0</v>
      </c>
      <c r="Y62" s="65">
        <f t="shared" si="22"/>
        <v>0</v>
      </c>
      <c r="Z62" s="65">
        <f t="shared" si="22"/>
        <v>0</v>
      </c>
      <c r="AA62" s="65">
        <f t="shared" si="22"/>
        <v>0</v>
      </c>
      <c r="AB62" s="65">
        <f t="shared" si="22"/>
        <v>0</v>
      </c>
      <c r="AC62" s="65">
        <f t="shared" si="22"/>
        <v>0</v>
      </c>
      <c r="AD62" s="65">
        <f t="shared" si="22"/>
        <v>0</v>
      </c>
      <c r="AE62" s="65">
        <f t="shared" si="22"/>
        <v>0</v>
      </c>
      <c r="AF62" s="65">
        <f t="shared" si="22"/>
        <v>0</v>
      </c>
      <c r="AG62" s="65">
        <f t="shared" si="22"/>
        <v>0</v>
      </c>
      <c r="AH62" s="65">
        <f t="shared" si="22"/>
        <v>0</v>
      </c>
      <c r="AI62" s="65">
        <f t="shared" si="22"/>
        <v>0</v>
      </c>
      <c r="AJ62" s="65">
        <f t="shared" si="22"/>
        <v>0</v>
      </c>
    </row>
    <row r="63" spans="2:51">
      <c r="C63" s="68" t="str">
        <f>IF(Kalba="EN",Data2!C82,Data2!B82)</f>
        <v>Suminis finansinio gyvybingumo lėšų srautas (realiąja išraiška)</v>
      </c>
      <c r="D63" s="70"/>
      <c r="E63" s="70"/>
      <c r="F63" s="65">
        <f>ROUND(SUM(F17,F35)-SUM(F7,F21,F30),0)</f>
        <v>0</v>
      </c>
      <c r="G63" s="65">
        <f t="shared" ref="G63:AJ63" si="23">ROUND(SUM(G17,G35)-SUM(G7,G21,G30)+F63,0)</f>
        <v>0</v>
      </c>
      <c r="H63" s="65">
        <f t="shared" si="23"/>
        <v>0</v>
      </c>
      <c r="I63" s="65">
        <f t="shared" si="23"/>
        <v>0</v>
      </c>
      <c r="J63" s="65">
        <f t="shared" si="23"/>
        <v>0</v>
      </c>
      <c r="K63" s="65">
        <f t="shared" si="23"/>
        <v>0</v>
      </c>
      <c r="L63" s="65">
        <f t="shared" si="23"/>
        <v>0</v>
      </c>
      <c r="M63" s="65">
        <f t="shared" si="23"/>
        <v>0</v>
      </c>
      <c r="N63" s="65">
        <f t="shared" si="23"/>
        <v>0</v>
      </c>
      <c r="O63" s="65">
        <f t="shared" si="23"/>
        <v>0</v>
      </c>
      <c r="P63" s="65">
        <f t="shared" si="23"/>
        <v>0</v>
      </c>
      <c r="Q63" s="65">
        <f t="shared" si="23"/>
        <v>0</v>
      </c>
      <c r="R63" s="65">
        <f t="shared" si="23"/>
        <v>0</v>
      </c>
      <c r="S63" s="65">
        <f t="shared" si="23"/>
        <v>0</v>
      </c>
      <c r="T63" s="65">
        <f t="shared" si="23"/>
        <v>0</v>
      </c>
      <c r="U63" s="65">
        <f t="shared" si="23"/>
        <v>0</v>
      </c>
      <c r="V63" s="65">
        <f t="shared" si="23"/>
        <v>0</v>
      </c>
      <c r="W63" s="65">
        <f t="shared" si="23"/>
        <v>0</v>
      </c>
      <c r="X63" s="65">
        <f t="shared" si="23"/>
        <v>0</v>
      </c>
      <c r="Y63" s="65">
        <f t="shared" si="23"/>
        <v>0</v>
      </c>
      <c r="Z63" s="65">
        <f t="shared" si="23"/>
        <v>0</v>
      </c>
      <c r="AA63" s="65">
        <f t="shared" si="23"/>
        <v>0</v>
      </c>
      <c r="AB63" s="65">
        <f t="shared" si="23"/>
        <v>0</v>
      </c>
      <c r="AC63" s="65">
        <f t="shared" si="23"/>
        <v>0</v>
      </c>
      <c r="AD63" s="65">
        <f t="shared" si="23"/>
        <v>0</v>
      </c>
      <c r="AE63" s="65">
        <f t="shared" si="23"/>
        <v>0</v>
      </c>
      <c r="AF63" s="65">
        <f t="shared" si="23"/>
        <v>0</v>
      </c>
      <c r="AG63" s="65">
        <f t="shared" si="23"/>
        <v>0</v>
      </c>
      <c r="AH63" s="65">
        <f t="shared" si="23"/>
        <v>0</v>
      </c>
      <c r="AI63" s="65">
        <f t="shared" si="23"/>
        <v>0</v>
      </c>
      <c r="AJ63" s="65">
        <f t="shared" si="23"/>
        <v>0</v>
      </c>
    </row>
    <row r="64" spans="2:51">
      <c r="C64" s="68" t="str">
        <f>IF(Kalba="EN",Data2!C84,Data2!B84)</f>
        <v>FA rodiklių kapitalui lėšų srautas (realiąja išraiška)</v>
      </c>
      <c r="D64" s="69"/>
      <c r="E64" s="69"/>
      <c r="F64" s="65">
        <f t="shared" ref="F64:AJ64" si="24">SUM(F16,F17)-SUM(F21,F38,F40,F41,F46)+IF(AND(F5&gt;Investiciju_metu_skaicius,F22&gt;0,SUM(F38:F40,F41,F44)&gt;0),MIN(F22,SUM(F38:F40,F41,F44)),0)</f>
        <v>0</v>
      </c>
      <c r="G64" s="65">
        <f t="shared" si="24"/>
        <v>0</v>
      </c>
      <c r="H64" s="65">
        <f t="shared" si="24"/>
        <v>0</v>
      </c>
      <c r="I64" s="65">
        <f t="shared" si="24"/>
        <v>0</v>
      </c>
      <c r="J64" s="65">
        <f t="shared" si="24"/>
        <v>0</v>
      </c>
      <c r="K64" s="65">
        <f t="shared" si="24"/>
        <v>0</v>
      </c>
      <c r="L64" s="65">
        <f t="shared" si="24"/>
        <v>0</v>
      </c>
      <c r="M64" s="65">
        <f t="shared" si="24"/>
        <v>0</v>
      </c>
      <c r="N64" s="65">
        <f t="shared" si="24"/>
        <v>0</v>
      </c>
      <c r="O64" s="65">
        <f t="shared" si="24"/>
        <v>0</v>
      </c>
      <c r="P64" s="65">
        <f t="shared" si="24"/>
        <v>0</v>
      </c>
      <c r="Q64" s="65">
        <f t="shared" si="24"/>
        <v>0</v>
      </c>
      <c r="R64" s="65">
        <f t="shared" si="24"/>
        <v>0</v>
      </c>
      <c r="S64" s="65">
        <f t="shared" si="24"/>
        <v>0</v>
      </c>
      <c r="T64" s="65">
        <f t="shared" si="24"/>
        <v>0</v>
      </c>
      <c r="U64" s="65">
        <f t="shared" si="24"/>
        <v>0</v>
      </c>
      <c r="V64" s="65">
        <f t="shared" si="24"/>
        <v>0</v>
      </c>
      <c r="W64" s="65">
        <f t="shared" si="24"/>
        <v>0</v>
      </c>
      <c r="X64" s="65">
        <f t="shared" si="24"/>
        <v>0</v>
      </c>
      <c r="Y64" s="65">
        <f t="shared" si="24"/>
        <v>0</v>
      </c>
      <c r="Z64" s="65">
        <f t="shared" si="24"/>
        <v>0</v>
      </c>
      <c r="AA64" s="65">
        <f t="shared" si="24"/>
        <v>0</v>
      </c>
      <c r="AB64" s="65">
        <f t="shared" si="24"/>
        <v>0</v>
      </c>
      <c r="AC64" s="65">
        <f t="shared" si="24"/>
        <v>0</v>
      </c>
      <c r="AD64" s="65">
        <f t="shared" si="24"/>
        <v>0</v>
      </c>
      <c r="AE64" s="65">
        <f t="shared" si="24"/>
        <v>0</v>
      </c>
      <c r="AF64" s="65">
        <f t="shared" si="24"/>
        <v>0</v>
      </c>
      <c r="AG64" s="65">
        <f t="shared" si="24"/>
        <v>0</v>
      </c>
      <c r="AH64" s="65">
        <f t="shared" si="24"/>
        <v>0</v>
      </c>
      <c r="AI64" s="65">
        <f t="shared" si="24"/>
        <v>0</v>
      </c>
      <c r="AJ64" s="65">
        <f t="shared" si="24"/>
        <v>0</v>
      </c>
    </row>
    <row r="65" spans="3:36">
      <c r="C65" s="68" t="str">
        <f>IF(Kalba="EN",Data2!C86,Data2!B86)</f>
        <v>Finansinė grynoji dabartinė vertė investicijoms - FGDV(I)</v>
      </c>
      <c r="D65" s="71">
        <f>F62+NPV(FDN,G62:INDEX(G62:AJ62,PAL))</f>
        <v>0</v>
      </c>
      <c r="E65" s="72"/>
    </row>
    <row r="66" spans="3:36">
      <c r="C66" s="68" t="str">
        <f>IF(Kalba="EN",Data2!C87,Data2!B87)</f>
        <v>Finansinė vidinė grąžos norma investicijoms - FVGN(I)</v>
      </c>
      <c r="D66" s="73" t="str">
        <f>IF(ISERROR(E66),"Nėra reikšmės",E66)</f>
        <v>Nėra reikšmės</v>
      </c>
      <c r="E66" s="200" t="e">
        <f>IRR(F62:INDEX(F62:AJ62,PAL+1))</f>
        <v>#NUM!</v>
      </c>
    </row>
    <row r="67" spans="3:36">
      <c r="C67" s="68" t="str">
        <f>IF(Kalba="EN",Data2!C88,Data2!B88)</f>
        <v>Finansinė modifikuota vidinė grąžos norma investicijoms - FMVGN(I)</v>
      </c>
      <c r="D67" s="74" t="str">
        <f>IF(ISERROR(E67),"Nėra reikšmės",E67)</f>
        <v>Nėra reikšmės</v>
      </c>
      <c r="E67" s="200" t="e">
        <f>MIRR(F62:INDEX(F62:AJ62,PAL+1),FDN,FDN)</f>
        <v>#DIV/0!</v>
      </c>
      <c r="G67" s="81"/>
    </row>
    <row r="68" spans="3:36">
      <c r="C68" s="68" t="str">
        <f>IF(Kalba="EN",Data2!C89,Data2!B89)</f>
        <v>Finansinis naudos ir išlaidų santykis - FNIS</v>
      </c>
      <c r="D68" s="75" t="str">
        <f>IF(ISERROR(D17/SUM(D7,-D16,D22)),"-",D17/SUM(D7,-D16,D22))</f>
        <v>-</v>
      </c>
      <c r="E68" s="72"/>
      <c r="G68" s="82"/>
      <c r="H68" s="82"/>
    </row>
    <row r="69" spans="3:36">
      <c r="C69" s="68" t="str">
        <f>IF(Kalba="EN",Data2!C90,Data2!B90)</f>
        <v>Finansinis gyvybingumas (realiąja išraiška)</v>
      </c>
      <c r="D69" s="76" t="str">
        <f>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row>
    <row r="70" spans="3:36">
      <c r="C70" s="68" t="str">
        <f>IF(Kalba="EN",Data2!C92,Data2!B92)</f>
        <v>Finansinė grynoji dabartinė vertė kapitalui - FGDV(K)</v>
      </c>
      <c r="D70" s="71">
        <f>F64+NPV(FDN,G64:INDEX(G64:AJ64,PAL))</f>
        <v>0</v>
      </c>
      <c r="E70" s="72"/>
      <c r="G70" s="82"/>
      <c r="H70" s="82"/>
    </row>
    <row r="71" spans="3:36">
      <c r="C71" s="68" t="str">
        <f>IF(Kalba="EN",Data2!C93,Data2!B93)</f>
        <v>Finansinė vidinė grąžos norma kapitalui - FVGN(K)</v>
      </c>
      <c r="D71" s="73" t="str">
        <f>IF(ISERROR(E71),"Nėra reikšmės",E71)</f>
        <v>Nėra reikšmės</v>
      </c>
      <c r="E71" s="201" t="e">
        <f>IRR(F64:INDEX(F64:AJ64,PAL+1))</f>
        <v>#NUM!</v>
      </c>
    </row>
    <row r="72" spans="3:36">
      <c r="C72" s="68" t="str">
        <f>IF(Kalba="EN",Data2!C94,Data2!B94)</f>
        <v>Finansinė modifikuota vidinė grąžos norma kapitalui - FMVGN(K)</v>
      </c>
      <c r="D72" s="74" t="str">
        <f>IF(ISERROR(E72),"Nėra reikšmės",E72)</f>
        <v>Nėra reikšmės</v>
      </c>
      <c r="E72" s="201" t="e">
        <f>MIRR(F64:INDEX(F64:AJ64,PAL+1),FDN,FDN)</f>
        <v>#DIV/0!</v>
      </c>
    </row>
    <row r="73" spans="3:36"/>
    <row r="74" spans="3:36">
      <c r="C74" s="404" t="str">
        <f>IF(Kalba="EN",Data2!C95,Data2!B95)</f>
        <v>Ekonominės analizės (EA) rodiklių apskaičiavimas</v>
      </c>
      <c r="D74" s="209"/>
      <c r="E74" s="209"/>
      <c r="F74" s="209"/>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209"/>
    </row>
    <row r="75" spans="3:36">
      <c r="C75" s="68" t="str">
        <f>IF(Kalba="EN",Data2!C96,Data2!B96)</f>
        <v>EA rodiklių lėšų srautas (realiąja išraiška)</v>
      </c>
      <c r="D75" s="69"/>
      <c r="E75" s="69"/>
      <c r="F75" s="65" t="e">
        <f>IF(pvm_susigrazinimas="Taip",SUMPRODUCT(F$16,Data1!$C$63,Data1!$D$11)-SUMPRODUCT(F$8:F$15,Data1!$F$55:$F$62,Data1!$D$3:$D$10)-SUMPRODUCT(F$23:F$28,Data1!$F$70:$F$75,Data1!$D$18:$D$23)+F47,SUMPRODUCT(F$16,Data1!$C$63)-SUMPRODUCT(F$8:F$15,Data1!$F$55:$F$62)-SUMPRODUCT(F$23:F$28,Data1!$F$70:$F$75)+F47)</f>
        <v>#VALUE!</v>
      </c>
      <c r="G75" s="65" t="e">
        <f>IF(pvm_susigrazinimas="Taip",SUMPRODUCT(G$16,Data1!$C$63,Data1!$D$11)-SUMPRODUCT(G$8:G$15,Data1!$F$55:$F$62,Data1!$D$3:$D$10)-SUMPRODUCT(G$23:G$28,Data1!$F$70:$F$75,Data1!$D$18:$D$23)+G47,SUMPRODUCT(G$16,Data1!$C$63)-SUMPRODUCT(G$8:G$15,Data1!$F$55:$F$62)-SUMPRODUCT(G$23:G$28,Data1!$F$70:$F$75)+G47)</f>
        <v>#VALUE!</v>
      </c>
      <c r="H75" s="65" t="e">
        <f>IF(pvm_susigrazinimas="Taip",SUMPRODUCT(H$16,Data1!$C$63,Data1!$D$11)-SUMPRODUCT(H$8:H$15,Data1!$F$55:$F$62,Data1!$D$3:$D$10)-SUMPRODUCT(H$23:H$28,Data1!$F$70:$F$75,Data1!$D$18:$D$23)+H47,SUMPRODUCT(H$16,Data1!$C$63)-SUMPRODUCT(H$8:H$15,Data1!$F$55:$F$62)-SUMPRODUCT(H$23:H$28,Data1!$F$70:$F$75)+H47)</f>
        <v>#VALUE!</v>
      </c>
      <c r="I75" s="65" t="e">
        <f>IF(pvm_susigrazinimas="Taip",SUMPRODUCT(I$16,Data1!$C$63,Data1!$D$11)-SUMPRODUCT(I$8:I$15,Data1!$F$55:$F$62,Data1!$D$3:$D$10)-SUMPRODUCT(I$23:I$28,Data1!$F$70:$F$75,Data1!$D$18:$D$23)+I47,SUMPRODUCT(I$16,Data1!$C$63)-SUMPRODUCT(I$8:I$15,Data1!$F$55:$F$62)-SUMPRODUCT(I$23:I$28,Data1!$F$70:$F$75)+I47)</f>
        <v>#VALUE!</v>
      </c>
      <c r="J75" s="65" t="e">
        <f>IF(pvm_susigrazinimas="Taip",SUMPRODUCT(J$16,Data1!$C$63,Data1!$D$11)-SUMPRODUCT(J$8:J$15,Data1!$F$55:$F$62,Data1!$D$3:$D$10)-SUMPRODUCT(J$23:J$28,Data1!$F$70:$F$75,Data1!$D$18:$D$23)+J47,SUMPRODUCT(J$16,Data1!$C$63)-SUMPRODUCT(J$8:J$15,Data1!$F$55:$F$62)-SUMPRODUCT(J$23:J$28,Data1!$F$70:$F$75)+J47)</f>
        <v>#VALUE!</v>
      </c>
      <c r="K75" s="65" t="e">
        <f>IF(pvm_susigrazinimas="Taip",SUMPRODUCT(K$16,Data1!$C$63,Data1!$D$11)-SUMPRODUCT(K$8:K$15,Data1!$F$55:$F$62,Data1!$D$3:$D$10)-SUMPRODUCT(K$23:K$28,Data1!$F$70:$F$75,Data1!$D$18:$D$23)+K47,SUMPRODUCT(K$16,Data1!$C$63)-SUMPRODUCT(K$8:K$15,Data1!$F$55:$F$62)-SUMPRODUCT(K$23:K$28,Data1!$F$70:$F$75)+K47)</f>
        <v>#VALUE!</v>
      </c>
      <c r="L75" s="65" t="e">
        <f>IF(pvm_susigrazinimas="Taip",SUMPRODUCT(L$16,Data1!$C$63,Data1!$D$11)-SUMPRODUCT(L$8:L$15,Data1!$F$55:$F$62,Data1!$D$3:$D$10)-SUMPRODUCT(L$23:L$28,Data1!$F$70:$F$75,Data1!$D$18:$D$23)+L47,SUMPRODUCT(L$16,Data1!$C$63)-SUMPRODUCT(L$8:L$15,Data1!$F$55:$F$62)-SUMPRODUCT(L$23:L$28,Data1!$F$70:$F$75)+L47)</f>
        <v>#VALUE!</v>
      </c>
      <c r="M75" s="65" t="e">
        <f>IF(pvm_susigrazinimas="Taip",SUMPRODUCT(M$16,Data1!$C$63,Data1!$D$11)-SUMPRODUCT(M$8:M$15,Data1!$F$55:$F$62,Data1!$D$3:$D$10)-SUMPRODUCT(M$23:M$28,Data1!$F$70:$F$75,Data1!$D$18:$D$23)+M47,SUMPRODUCT(M$16,Data1!$C$63)-SUMPRODUCT(M$8:M$15,Data1!$F$55:$F$62)-SUMPRODUCT(M$23:M$28,Data1!$F$70:$F$75)+M47)</f>
        <v>#VALUE!</v>
      </c>
      <c r="N75" s="65" t="e">
        <f>IF(pvm_susigrazinimas="Taip",SUMPRODUCT(N$16,Data1!$C$63,Data1!$D$11)-SUMPRODUCT(N$8:N$15,Data1!$F$55:$F$62,Data1!$D$3:$D$10)-SUMPRODUCT(N$23:N$28,Data1!$F$70:$F$75,Data1!$D$18:$D$23)+N47,SUMPRODUCT(N$16,Data1!$C$63)-SUMPRODUCT(N$8:N$15,Data1!$F$55:$F$62)-SUMPRODUCT(N$23:N$28,Data1!$F$70:$F$75)+N47)</f>
        <v>#VALUE!</v>
      </c>
      <c r="O75" s="65" t="e">
        <f>IF(pvm_susigrazinimas="Taip",SUMPRODUCT(O$16,Data1!$C$63,Data1!$D$11)-SUMPRODUCT(O$8:O$15,Data1!$F$55:$F$62,Data1!$D$3:$D$10)-SUMPRODUCT(O$23:O$28,Data1!$F$70:$F$75,Data1!$D$18:$D$23)+O47,SUMPRODUCT(O$16,Data1!$C$63)-SUMPRODUCT(O$8:O$15,Data1!$F$55:$F$62)-SUMPRODUCT(O$23:O$28,Data1!$F$70:$F$75)+O47)</f>
        <v>#VALUE!</v>
      </c>
      <c r="P75" s="65" t="e">
        <f>IF(pvm_susigrazinimas="Taip",SUMPRODUCT(P$16,Data1!$C$63,Data1!$D$11)-SUMPRODUCT(P$8:P$15,Data1!$F$55:$F$62,Data1!$D$3:$D$10)-SUMPRODUCT(P$23:P$28,Data1!$F$70:$F$75,Data1!$D$18:$D$23)+P47,SUMPRODUCT(P$16,Data1!$C$63)-SUMPRODUCT(P$8:P$15,Data1!$F$55:$F$62)-SUMPRODUCT(P$23:P$28,Data1!$F$70:$F$75)+P47)</f>
        <v>#VALUE!</v>
      </c>
      <c r="Q75" s="65" t="e">
        <f>IF(pvm_susigrazinimas="Taip",SUMPRODUCT(Q$16,Data1!$C$63,Data1!$D$11)-SUMPRODUCT(Q$8:Q$15,Data1!$F$55:$F$62,Data1!$D$3:$D$10)-SUMPRODUCT(Q$23:Q$28,Data1!$F$70:$F$75,Data1!$D$18:$D$23)+Q47,SUMPRODUCT(Q$16,Data1!$C$63)-SUMPRODUCT(Q$8:Q$15,Data1!$F$55:$F$62)-SUMPRODUCT(Q$23:Q$28,Data1!$F$70:$F$75)+Q47)</f>
        <v>#VALUE!</v>
      </c>
      <c r="R75" s="65" t="e">
        <f>IF(pvm_susigrazinimas="Taip",SUMPRODUCT(R$16,Data1!$C$63,Data1!$D$11)-SUMPRODUCT(R$8:R$15,Data1!$F$55:$F$62,Data1!$D$3:$D$10)-SUMPRODUCT(R$23:R$28,Data1!$F$70:$F$75,Data1!$D$18:$D$23)+R47,SUMPRODUCT(R$16,Data1!$C$63)-SUMPRODUCT(R$8:R$15,Data1!$F$55:$F$62)-SUMPRODUCT(R$23:R$28,Data1!$F$70:$F$75)+R47)</f>
        <v>#VALUE!</v>
      </c>
      <c r="S75" s="65" t="e">
        <f>IF(pvm_susigrazinimas="Taip",SUMPRODUCT(S$16,Data1!$C$63,Data1!$D$11)-SUMPRODUCT(S$8:S$15,Data1!$F$55:$F$62,Data1!$D$3:$D$10)-SUMPRODUCT(S$23:S$28,Data1!$F$70:$F$75,Data1!$D$18:$D$23)+S47,SUMPRODUCT(S$16,Data1!$C$63)-SUMPRODUCT(S$8:S$15,Data1!$F$55:$F$62)-SUMPRODUCT(S$23:S$28,Data1!$F$70:$F$75)+S47)</f>
        <v>#VALUE!</v>
      </c>
      <c r="T75" s="65" t="e">
        <f>IF(pvm_susigrazinimas="Taip",SUMPRODUCT(T$16,Data1!$C$63,Data1!$D$11)-SUMPRODUCT(T$8:T$15,Data1!$F$55:$F$62,Data1!$D$3:$D$10)-SUMPRODUCT(T$23:T$28,Data1!$F$70:$F$75,Data1!$D$18:$D$23)+T47,SUMPRODUCT(T$16,Data1!$C$63)-SUMPRODUCT(T$8:T$15,Data1!$F$55:$F$62)-SUMPRODUCT(T$23:T$28,Data1!$F$70:$F$75)+T47)</f>
        <v>#VALUE!</v>
      </c>
      <c r="U75" s="65" t="e">
        <f>IF(pvm_susigrazinimas="Taip",SUMPRODUCT(U$16,Data1!$C$63,Data1!$D$11)-SUMPRODUCT(U$8:U$15,Data1!$F$55:$F$62,Data1!$D$3:$D$10)-SUMPRODUCT(U$23:U$28,Data1!$F$70:$F$75,Data1!$D$18:$D$23)+U47,SUMPRODUCT(U$16,Data1!$C$63)-SUMPRODUCT(U$8:U$15,Data1!$F$55:$F$62)-SUMPRODUCT(U$23:U$28,Data1!$F$70:$F$75)+U47)</f>
        <v>#VALUE!</v>
      </c>
      <c r="V75" s="65" t="e">
        <f>IF(pvm_susigrazinimas="Taip",SUMPRODUCT(V$16,Data1!$C$63,Data1!$D$11)-SUMPRODUCT(V$8:V$15,Data1!$F$55:$F$62,Data1!$D$3:$D$10)-SUMPRODUCT(V$23:V$28,Data1!$F$70:$F$75,Data1!$D$18:$D$23)+V47,SUMPRODUCT(V$16,Data1!$C$63)-SUMPRODUCT(V$8:V$15,Data1!$F$55:$F$62)-SUMPRODUCT(V$23:V$28,Data1!$F$70:$F$75)+V47)</f>
        <v>#VALUE!</v>
      </c>
      <c r="W75" s="65" t="e">
        <f>IF(pvm_susigrazinimas="Taip",SUMPRODUCT(W$16,Data1!$C$63,Data1!$D$11)-SUMPRODUCT(W$8:W$15,Data1!$F$55:$F$62,Data1!$D$3:$D$10)-SUMPRODUCT(W$23:W$28,Data1!$F$70:$F$75,Data1!$D$18:$D$23)+W47,SUMPRODUCT(W$16,Data1!$C$63)-SUMPRODUCT(W$8:W$15,Data1!$F$55:$F$62)-SUMPRODUCT(W$23:W$28,Data1!$F$70:$F$75)+W47)</f>
        <v>#VALUE!</v>
      </c>
      <c r="X75" s="65" t="e">
        <f>IF(pvm_susigrazinimas="Taip",SUMPRODUCT(X$16,Data1!$C$63,Data1!$D$11)-SUMPRODUCT(X$8:X$15,Data1!$F$55:$F$62,Data1!$D$3:$D$10)-SUMPRODUCT(X$23:X$28,Data1!$F$70:$F$75,Data1!$D$18:$D$23)+X47,SUMPRODUCT(X$16,Data1!$C$63)-SUMPRODUCT(X$8:X$15,Data1!$F$55:$F$62)-SUMPRODUCT(X$23:X$28,Data1!$F$70:$F$75)+X47)</f>
        <v>#VALUE!</v>
      </c>
      <c r="Y75" s="65" t="e">
        <f>IF(pvm_susigrazinimas="Taip",SUMPRODUCT(Y$16,Data1!$C$63,Data1!$D$11)-SUMPRODUCT(Y$8:Y$15,Data1!$F$55:$F$62,Data1!$D$3:$D$10)-SUMPRODUCT(Y$23:Y$28,Data1!$F$70:$F$75,Data1!$D$18:$D$23)+Y47,SUMPRODUCT(Y$16,Data1!$C$63)-SUMPRODUCT(Y$8:Y$15,Data1!$F$55:$F$62)-SUMPRODUCT(Y$23:Y$28,Data1!$F$70:$F$75)+Y47)</f>
        <v>#VALUE!</v>
      </c>
      <c r="Z75" s="65" t="e">
        <f>IF(pvm_susigrazinimas="Taip",SUMPRODUCT(Z$16,Data1!$C$63,Data1!$D$11)-SUMPRODUCT(Z$8:Z$15,Data1!$F$55:$F$62,Data1!$D$3:$D$10)-SUMPRODUCT(Z$23:Z$28,Data1!$F$70:$F$75,Data1!$D$18:$D$23)+Z47,SUMPRODUCT(Z$16,Data1!$C$63)-SUMPRODUCT(Z$8:Z$15,Data1!$F$55:$F$62)-SUMPRODUCT(Z$23:Z$28,Data1!$F$70:$F$75)+Z47)</f>
        <v>#VALUE!</v>
      </c>
      <c r="AA75" s="65" t="e">
        <f>IF(pvm_susigrazinimas="Taip",SUMPRODUCT(AA$16,Data1!$C$63,Data1!$D$11)-SUMPRODUCT(AA$8:AA$15,Data1!$F$55:$F$62,Data1!$D$3:$D$10)-SUMPRODUCT(AA$23:AA$28,Data1!$F$70:$F$75,Data1!$D$18:$D$23)+AA47,SUMPRODUCT(AA$16,Data1!$C$63)-SUMPRODUCT(AA$8:AA$15,Data1!$F$55:$F$62)-SUMPRODUCT(AA$23:AA$28,Data1!$F$70:$F$75)+AA47)</f>
        <v>#VALUE!</v>
      </c>
      <c r="AB75" s="65" t="e">
        <f>IF(pvm_susigrazinimas="Taip",SUMPRODUCT(AB$16,Data1!$C$63,Data1!$D$11)-SUMPRODUCT(AB$8:AB$15,Data1!$F$55:$F$62,Data1!$D$3:$D$10)-SUMPRODUCT(AB$23:AB$28,Data1!$F$70:$F$75,Data1!$D$18:$D$23)+AB47,SUMPRODUCT(AB$16,Data1!$C$63)-SUMPRODUCT(AB$8:AB$15,Data1!$F$55:$F$62)-SUMPRODUCT(AB$23:AB$28,Data1!$F$70:$F$75)+AB47)</f>
        <v>#VALUE!</v>
      </c>
      <c r="AC75" s="65" t="e">
        <f>IF(pvm_susigrazinimas="Taip",SUMPRODUCT(AC$16,Data1!$C$63,Data1!$D$11)-SUMPRODUCT(AC$8:AC$15,Data1!$F$55:$F$62,Data1!$D$3:$D$10)-SUMPRODUCT(AC$23:AC$28,Data1!$F$70:$F$75,Data1!$D$18:$D$23)+AC47,SUMPRODUCT(AC$16,Data1!$C$63)-SUMPRODUCT(AC$8:AC$15,Data1!$F$55:$F$62)-SUMPRODUCT(AC$23:AC$28,Data1!$F$70:$F$75)+AC47)</f>
        <v>#VALUE!</v>
      </c>
      <c r="AD75" s="65" t="e">
        <f>IF(pvm_susigrazinimas="Taip",SUMPRODUCT(AD$16,Data1!$C$63,Data1!$D$11)-SUMPRODUCT(AD$8:AD$15,Data1!$F$55:$F$62,Data1!$D$3:$D$10)-SUMPRODUCT(AD$23:AD$28,Data1!$F$70:$F$75,Data1!$D$18:$D$23)+AD47,SUMPRODUCT(AD$16,Data1!$C$63)-SUMPRODUCT(AD$8:AD$15,Data1!$F$55:$F$62)-SUMPRODUCT(AD$23:AD$28,Data1!$F$70:$F$75)+AD47)</f>
        <v>#VALUE!</v>
      </c>
      <c r="AE75" s="65" t="e">
        <f>IF(pvm_susigrazinimas="Taip",SUMPRODUCT(AE$16,Data1!$C$63,Data1!$D$11)-SUMPRODUCT(AE$8:AE$15,Data1!$F$55:$F$62,Data1!$D$3:$D$10)-SUMPRODUCT(AE$23:AE$28,Data1!$F$70:$F$75,Data1!$D$18:$D$23)+AE47,SUMPRODUCT(AE$16,Data1!$C$63)-SUMPRODUCT(AE$8:AE$15,Data1!$F$55:$F$62)-SUMPRODUCT(AE$23:AE$28,Data1!$F$70:$F$75)+AE47)</f>
        <v>#VALUE!</v>
      </c>
      <c r="AF75" s="65" t="e">
        <f>IF(pvm_susigrazinimas="Taip",SUMPRODUCT(AF$16,Data1!$C$63,Data1!$D$11)-SUMPRODUCT(AF$8:AF$15,Data1!$F$55:$F$62,Data1!$D$3:$D$10)-SUMPRODUCT(AF$23:AF$28,Data1!$F$70:$F$75,Data1!$D$18:$D$23)+AF47,SUMPRODUCT(AF$16,Data1!$C$63)-SUMPRODUCT(AF$8:AF$15,Data1!$F$55:$F$62)-SUMPRODUCT(AF$23:AF$28,Data1!$F$70:$F$75)+AF47)</f>
        <v>#VALUE!</v>
      </c>
      <c r="AG75" s="65" t="e">
        <f>IF(pvm_susigrazinimas="Taip",SUMPRODUCT(AG$16,Data1!$C$63,Data1!$D$11)-SUMPRODUCT(AG$8:AG$15,Data1!$F$55:$F$62,Data1!$D$3:$D$10)-SUMPRODUCT(AG$23:AG$28,Data1!$F$70:$F$75,Data1!$D$18:$D$23)+AG47,SUMPRODUCT(AG$16,Data1!$C$63)-SUMPRODUCT(AG$8:AG$15,Data1!$F$55:$F$62)-SUMPRODUCT(AG$23:AG$28,Data1!$F$70:$F$75)+AG47)</f>
        <v>#VALUE!</v>
      </c>
      <c r="AH75" s="65" t="e">
        <f>IF(pvm_susigrazinimas="Taip",SUMPRODUCT(AH$16,Data1!$C$63,Data1!$D$11)-SUMPRODUCT(AH$8:AH$15,Data1!$F$55:$F$62,Data1!$D$3:$D$10)-SUMPRODUCT(AH$23:AH$28,Data1!$F$70:$F$75,Data1!$D$18:$D$23)+AH47,SUMPRODUCT(AH$16,Data1!$C$63)-SUMPRODUCT(AH$8:AH$15,Data1!$F$55:$F$62)-SUMPRODUCT(AH$23:AH$28,Data1!$F$70:$F$75)+AH47)</f>
        <v>#VALUE!</v>
      </c>
      <c r="AI75" s="65" t="e">
        <f>IF(pvm_susigrazinimas="Taip",SUMPRODUCT(AI$16,Data1!$C$63,Data1!$D$11)-SUMPRODUCT(AI$8:AI$15,Data1!$F$55:$F$62,Data1!$D$3:$D$10)-SUMPRODUCT(AI$23:AI$28,Data1!$F$70:$F$75,Data1!$D$18:$D$23)+AI47,SUMPRODUCT(AI$16,Data1!$C$63)-SUMPRODUCT(AI$8:AI$15,Data1!$F$55:$F$62)-SUMPRODUCT(AI$23:AI$28,Data1!$F$70:$F$75)+AI47)</f>
        <v>#VALUE!</v>
      </c>
      <c r="AJ75" s="65" t="e">
        <f>IF(pvm_susigrazinimas="Taip",SUMPRODUCT(AJ$16,Data1!$C$63,Data1!$D$11)-SUMPRODUCT(AJ$8:AJ$15,Data1!$F$55:$F$62,Data1!$D$3:$D$10)-SUMPRODUCT(AJ$23:AJ$28,Data1!$F$70:$F$75,Data1!$D$18:$D$23)+AJ47,SUMPRODUCT(AJ$16,Data1!$C$63)-SUMPRODUCT(AJ$8:AJ$15,Data1!$F$55:$F$62)-SUMPRODUCT(AJ$23:AJ$28,Data1!$F$70:$F$75)+AJ47)</f>
        <v>#VALUE!</v>
      </c>
    </row>
    <row r="76" spans="3:36">
      <c r="C76" s="68" t="str">
        <f>IF(Kalba="EN",Data2!C98,Data2!B98)</f>
        <v>Konvertuota investicijų (A.) GDV</v>
      </c>
      <c r="D76" s="71">
        <f>IF(pvm_susigrazinimas="Taip",SUMPRODUCT(AN8:AN15,Data1!C55:C62),SUMPRODUCT(AM8:AM15,Data1!C55:C62))</f>
        <v>0</v>
      </c>
    </row>
    <row r="77" spans="3:36">
      <c r="C77" s="68" t="str">
        <f>IF(Kalba="EN",Data2!C99,Data2!B99)</f>
        <v>Konvertuota investicijų likutinės vertės (B.) GDV</v>
      </c>
      <c r="D77" s="71">
        <f>IF(pvm_susigrazinimas="Taip",PRODUCT(AN16,Data1!C63),PRODUCT(AM16,Data1!C63))</f>
        <v>0</v>
      </c>
    </row>
    <row r="78" spans="3:36">
      <c r="C78" s="68" t="str">
        <f>IF(Kalba="EN",Data2!C100,Data2!B100)</f>
        <v>Konvertuota veiklos pajamų (C.) GDV</v>
      </c>
      <c r="D78" s="71">
        <f>IF(pvm_susigrazinimas="Taip",SUMPRODUCT(AN18:AN20,Data1!C65:C67),SUMPRODUCT(AM18:AM20,Data1!C65:C67))</f>
        <v>0</v>
      </c>
    </row>
    <row r="79" spans="3:36">
      <c r="C79" s="68" t="str">
        <f>IF(Kalba="EN",Data2!C101,Data2!B101)</f>
        <v>Konvertuota veiklos išlaidų (D.1.) GDV</v>
      </c>
      <c r="D79" s="71">
        <f>IF(pvm_susigrazinimas="Taip",SUMPRODUCT(AN23:AN28,Data1!C70:C75),SUMPRODUCT(AM23:AM28,Data1!C70:C75))</f>
        <v>0</v>
      </c>
    </row>
    <row r="80" spans="3:36">
      <c r="C80" s="396" t="str">
        <f>IF(Kalba="EN",Data2!C102,Data2!B102)</f>
        <v>Ekonominė grynoji dabartinė vertė - EGDV</v>
      </c>
      <c r="D80" s="397" t="e">
        <f>F75+NPV(SDN,G75:INDEX(G75:AJ75,PAL))</f>
        <v>#VALUE!</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row>
    <row r="81" spans="2:42">
      <c r="C81" s="400" t="str">
        <f>IF(Kalba="EN",Data2!C103,Data2!B103)</f>
        <v>Ekonominė vidinė grąžos norma - EVGN</v>
      </c>
      <c r="D81" s="401" t="str">
        <f>IF(ISERROR(E81),"Nėra reikšmės",E81)</f>
        <v>Nėra reikšmės</v>
      </c>
      <c r="E81" s="202" t="e">
        <f>IRR(F75:INDEX(F75:AJ75,PAL+1))</f>
        <v>#VALUE!</v>
      </c>
    </row>
    <row r="82" spans="2:42">
      <c r="C82" s="400" t="str">
        <f>IF(Kalba="EN",Data2!C104,Data2!B104)</f>
        <v>Ekonominės naudos ir išlaidų santykis - ENIS</v>
      </c>
      <c r="D82" s="402" t="str">
        <f>IF(ISERROR(SUM(D47) / SUM(D76,-D77,D79)),"-",SUM(D47) / SUM(D76,-D77,D79))</f>
        <v>-</v>
      </c>
    </row>
    <row r="83" spans="2:42" ht="7.5" customHeight="1"/>
    <row r="84" spans="2:42" hidden="1"/>
    <row r="85" spans="2:42" hidden="1"/>
    <row r="86" spans="2:42" hidden="1">
      <c r="B86" s="931" t="s">
        <v>524</v>
      </c>
      <c r="C86" s="931"/>
    </row>
    <row r="87" spans="2:42" hidden="1"/>
    <row r="88" spans="2:42" s="61" customFormat="1" hidden="1">
      <c r="B88" s="66" t="s">
        <v>49</v>
      </c>
      <c r="C88" s="5" t="str">
        <f>IF(Kalba="EN",Data2!C$72,Data2!B$72)</f>
        <v>Socialinio ekonominio (SE) poveikio finansinė išraiška</v>
      </c>
      <c r="D88" s="62">
        <f t="shared" ref="D88:AJ88" si="25">SUM(D89)-SUM(D97)</f>
        <v>0</v>
      </c>
      <c r="E88" s="62">
        <f t="shared" si="25"/>
        <v>0</v>
      </c>
      <c r="F88" s="62">
        <f t="shared" si="25"/>
        <v>0</v>
      </c>
      <c r="G88" s="62">
        <f t="shared" si="25"/>
        <v>0</v>
      </c>
      <c r="H88" s="62">
        <f t="shared" si="25"/>
        <v>0</v>
      </c>
      <c r="I88" s="62">
        <f t="shared" si="25"/>
        <v>0</v>
      </c>
      <c r="J88" s="62">
        <f t="shared" si="25"/>
        <v>0</v>
      </c>
      <c r="K88" s="62">
        <f t="shared" si="25"/>
        <v>0</v>
      </c>
      <c r="L88" s="62">
        <f t="shared" si="25"/>
        <v>0</v>
      </c>
      <c r="M88" s="62">
        <f t="shared" si="25"/>
        <v>0</v>
      </c>
      <c r="N88" s="62">
        <f t="shared" si="25"/>
        <v>0</v>
      </c>
      <c r="O88" s="62">
        <f t="shared" si="25"/>
        <v>0</v>
      </c>
      <c r="P88" s="62">
        <f t="shared" si="25"/>
        <v>0</v>
      </c>
      <c r="Q88" s="62">
        <f t="shared" si="25"/>
        <v>0</v>
      </c>
      <c r="R88" s="62">
        <f t="shared" si="25"/>
        <v>0</v>
      </c>
      <c r="S88" s="62">
        <f t="shared" si="25"/>
        <v>0</v>
      </c>
      <c r="T88" s="62">
        <f t="shared" si="25"/>
        <v>0</v>
      </c>
      <c r="U88" s="62">
        <f t="shared" si="25"/>
        <v>0</v>
      </c>
      <c r="V88" s="62">
        <f t="shared" si="25"/>
        <v>0</v>
      </c>
      <c r="W88" s="62">
        <f t="shared" si="25"/>
        <v>0</v>
      </c>
      <c r="X88" s="62">
        <f t="shared" si="25"/>
        <v>0</v>
      </c>
      <c r="Y88" s="62">
        <f t="shared" si="25"/>
        <v>0</v>
      </c>
      <c r="Z88" s="62">
        <f t="shared" si="25"/>
        <v>0</v>
      </c>
      <c r="AA88" s="62">
        <f t="shared" si="25"/>
        <v>0</v>
      </c>
      <c r="AB88" s="62">
        <f t="shared" si="25"/>
        <v>0</v>
      </c>
      <c r="AC88" s="62">
        <f t="shared" si="25"/>
        <v>0</v>
      </c>
      <c r="AD88" s="62">
        <f t="shared" si="25"/>
        <v>0</v>
      </c>
      <c r="AE88" s="62">
        <f t="shared" si="25"/>
        <v>0</v>
      </c>
      <c r="AF88" s="62">
        <f t="shared" si="25"/>
        <v>0</v>
      </c>
      <c r="AG88" s="62">
        <f t="shared" si="25"/>
        <v>0</v>
      </c>
      <c r="AH88" s="62">
        <f t="shared" si="25"/>
        <v>0</v>
      </c>
      <c r="AI88" s="62">
        <f t="shared" si="25"/>
        <v>0</v>
      </c>
      <c r="AJ88" s="62">
        <f t="shared" si="25"/>
        <v>0</v>
      </c>
    </row>
    <row r="89" spans="2:42" s="61" customFormat="1" hidden="1">
      <c r="B89" s="66" t="s">
        <v>50</v>
      </c>
      <c r="C89" s="5" t="str">
        <f>IF(Kalba="EN",Data2!C$73,Data2!B$73) &amp; " "&amp; IF(Kalba="EN",Data2!C$74,Data2!B$74)</f>
        <v>SE nauda (pasirinkite SE naudos komponentą)</v>
      </c>
      <c r="D89" s="62">
        <f t="shared" ref="D89:AJ89" si="26">ROUND(SUM(D90:D96),0)</f>
        <v>0</v>
      </c>
      <c r="E89" s="62">
        <f t="shared" si="26"/>
        <v>0</v>
      </c>
      <c r="F89" s="62">
        <f t="shared" si="26"/>
        <v>0</v>
      </c>
      <c r="G89" s="62">
        <f t="shared" si="26"/>
        <v>0</v>
      </c>
      <c r="H89" s="62">
        <f t="shared" si="26"/>
        <v>0</v>
      </c>
      <c r="I89" s="62">
        <f t="shared" si="26"/>
        <v>0</v>
      </c>
      <c r="J89" s="62">
        <f t="shared" si="26"/>
        <v>0</v>
      </c>
      <c r="K89" s="62">
        <f t="shared" si="26"/>
        <v>0</v>
      </c>
      <c r="L89" s="62">
        <f t="shared" si="26"/>
        <v>0</v>
      </c>
      <c r="M89" s="62">
        <f t="shared" si="26"/>
        <v>0</v>
      </c>
      <c r="N89" s="62">
        <f t="shared" si="26"/>
        <v>0</v>
      </c>
      <c r="O89" s="62">
        <f t="shared" si="26"/>
        <v>0</v>
      </c>
      <c r="P89" s="62">
        <f t="shared" si="26"/>
        <v>0</v>
      </c>
      <c r="Q89" s="62">
        <f t="shared" si="26"/>
        <v>0</v>
      </c>
      <c r="R89" s="62">
        <f t="shared" si="26"/>
        <v>0</v>
      </c>
      <c r="S89" s="62">
        <f t="shared" si="26"/>
        <v>0</v>
      </c>
      <c r="T89" s="62">
        <f t="shared" si="26"/>
        <v>0</v>
      </c>
      <c r="U89" s="62">
        <f t="shared" si="26"/>
        <v>0</v>
      </c>
      <c r="V89" s="62">
        <f t="shared" si="26"/>
        <v>0</v>
      </c>
      <c r="W89" s="62">
        <f t="shared" si="26"/>
        <v>0</v>
      </c>
      <c r="X89" s="62">
        <f t="shared" si="26"/>
        <v>0</v>
      </c>
      <c r="Y89" s="62">
        <f t="shared" si="26"/>
        <v>0</v>
      </c>
      <c r="Z89" s="62">
        <f t="shared" si="26"/>
        <v>0</v>
      </c>
      <c r="AA89" s="62">
        <f t="shared" si="26"/>
        <v>0</v>
      </c>
      <c r="AB89" s="62">
        <f t="shared" si="26"/>
        <v>0</v>
      </c>
      <c r="AC89" s="62">
        <f t="shared" si="26"/>
        <v>0</v>
      </c>
      <c r="AD89" s="62">
        <f t="shared" si="26"/>
        <v>0</v>
      </c>
      <c r="AE89" s="62">
        <f t="shared" si="26"/>
        <v>0</v>
      </c>
      <c r="AF89" s="62">
        <f t="shared" si="26"/>
        <v>0</v>
      </c>
      <c r="AG89" s="62">
        <f t="shared" si="26"/>
        <v>0</v>
      </c>
      <c r="AH89" s="62">
        <f t="shared" si="26"/>
        <v>0</v>
      </c>
      <c r="AI89" s="62">
        <f t="shared" si="26"/>
        <v>0</v>
      </c>
      <c r="AJ89" s="62">
        <f t="shared" si="26"/>
        <v>0</v>
      </c>
    </row>
    <row r="90" spans="2:42" hidden="1">
      <c r="B90" s="199" t="s">
        <v>51</v>
      </c>
      <c r="C90" s="181" t="str">
        <f>Data4!D$331</f>
        <v>-</v>
      </c>
      <c r="D90" s="169">
        <f>F90+NPV(FDN,G90:INDEX(G90:AJ90,PAL))</f>
        <v>0</v>
      </c>
      <c r="E90" s="169">
        <f t="shared" ref="E90:E96" si="27">SUMIF($F$5:$AJ$5,"&lt;="&amp;PAL,$F90:$AJ90)</f>
        <v>0</v>
      </c>
      <c r="F90" s="169">
        <f>IF(ISERROR(Data4!M$331),0,Data4!M$331)</f>
        <v>0</v>
      </c>
      <c r="G90" s="169">
        <f>IF(ISERROR(Data4!N$331),0,Data4!N$331)</f>
        <v>0</v>
      </c>
      <c r="H90" s="169">
        <f>IF(ISERROR(Data4!O$331),0,Data4!O$331)</f>
        <v>0</v>
      </c>
      <c r="I90" s="169">
        <f>IF(ISERROR(Data4!P$331),0,Data4!P$331)</f>
        <v>0</v>
      </c>
      <c r="J90" s="169">
        <f>IF(ISERROR(Data4!Q$331),0,Data4!Q$331)</f>
        <v>0</v>
      </c>
      <c r="K90" s="169">
        <f>IF(ISERROR(Data4!R$331),0,Data4!R$331)</f>
        <v>0</v>
      </c>
      <c r="L90" s="169">
        <f>IF(ISERROR(Data4!S$331),0,Data4!S$331)</f>
        <v>0</v>
      </c>
      <c r="M90" s="169">
        <f>IF(ISERROR(Data4!T$331),0,Data4!T$331)</f>
        <v>0</v>
      </c>
      <c r="N90" s="169">
        <f>IF(ISERROR(Data4!U$331),0,Data4!U$331)</f>
        <v>0</v>
      </c>
      <c r="O90" s="169">
        <f>IF(ISERROR(Data4!V$331),0,Data4!V$331)</f>
        <v>0</v>
      </c>
      <c r="P90" s="169">
        <f>IF(ISERROR(Data4!W$331),0,Data4!W$331)</f>
        <v>0</v>
      </c>
      <c r="Q90" s="169">
        <f>IF(ISERROR(Data4!X$331),0,Data4!X$331)</f>
        <v>0</v>
      </c>
      <c r="R90" s="169">
        <f>IF(ISERROR(Data4!Y$331),0,Data4!Y$331)</f>
        <v>0</v>
      </c>
      <c r="S90" s="169">
        <f>IF(ISERROR(Data4!Z$331),0,Data4!Z$331)</f>
        <v>0</v>
      </c>
      <c r="T90" s="169">
        <f>IF(ISERROR(Data4!AA$331),0,Data4!AA$331)</f>
        <v>0</v>
      </c>
      <c r="U90" s="169">
        <f>IF(ISERROR(Data4!AB$331),0,Data4!AB$331)</f>
        <v>0</v>
      </c>
      <c r="V90" s="169">
        <f>IF(ISERROR(Data4!AC$331),0,Data4!AC$331)</f>
        <v>0</v>
      </c>
      <c r="W90" s="169">
        <f>IF(ISERROR(Data4!AD$331),0,Data4!AD$331)</f>
        <v>0</v>
      </c>
      <c r="X90" s="169">
        <f>IF(ISERROR(Data4!AE$331),0,Data4!AE$331)</f>
        <v>0</v>
      </c>
      <c r="Y90" s="169">
        <f>IF(ISERROR(Data4!AF$331),0,Data4!AF$331)</f>
        <v>0</v>
      </c>
      <c r="Z90" s="169">
        <f>IF(ISERROR(Data4!AG$331),0,Data4!AG$331)</f>
        <v>0</v>
      </c>
      <c r="AA90" s="169">
        <f>IF(ISERROR(Data4!AH$331),0,Data4!AH$331)</f>
        <v>0</v>
      </c>
      <c r="AB90" s="169">
        <f>IF(ISERROR(Data4!AI$331),0,Data4!AI$331)</f>
        <v>0</v>
      </c>
      <c r="AC90" s="169">
        <f>IF(ISERROR(Data4!AJ$331),0,Data4!AJ$331)</f>
        <v>0</v>
      </c>
      <c r="AD90" s="169">
        <f>IF(ISERROR(Data4!AK$331),0,Data4!AK$331)</f>
        <v>0</v>
      </c>
      <c r="AE90" s="169">
        <f>IF(ISERROR(Data4!AL$331),0,Data4!AL$331)</f>
        <v>0</v>
      </c>
      <c r="AF90" s="169">
        <f>IF(ISERROR(Data4!AM$331),0,Data4!AM$331)</f>
        <v>0</v>
      </c>
      <c r="AG90" s="169">
        <f>IF(ISERROR(Data4!AN$331),0,Data4!AN$331)</f>
        <v>0</v>
      </c>
      <c r="AH90" s="169">
        <f>IF(ISERROR(Data4!AO$331),0,Data4!AO$331)</f>
        <v>0</v>
      </c>
      <c r="AI90" s="169">
        <f>IF(ISERROR(Data4!AP$331),0,Data4!AP$331)</f>
        <v>0</v>
      </c>
      <c r="AJ90" s="169">
        <f>IF(ISERROR(Data4!AQ$331),0,Data4!AQ$331)</f>
        <v>0</v>
      </c>
      <c r="AO90" s="3"/>
      <c r="AP90" s="3"/>
    </row>
    <row r="91" spans="2:42" hidden="1">
      <c r="B91" s="199" t="s">
        <v>52</v>
      </c>
      <c r="C91" s="181" t="str">
        <f>Data4!D$332</f>
        <v>-</v>
      </c>
      <c r="D91" s="65">
        <f>F91+NPV(FDN,G91:INDEX(G91:AJ91,PAL))</f>
        <v>0</v>
      </c>
      <c r="E91" s="169">
        <f t="shared" si="27"/>
        <v>0</v>
      </c>
      <c r="F91" s="169">
        <f>IF(ISERROR(Data4!M$332),0,Data4!M$332)</f>
        <v>0</v>
      </c>
      <c r="G91" s="169">
        <f>IF(ISERROR(Data4!N$332),0,Data4!N$332)</f>
        <v>0</v>
      </c>
      <c r="H91" s="169">
        <f>IF(ISERROR(Data4!O$332),0,Data4!O$332)</f>
        <v>0</v>
      </c>
      <c r="I91" s="169">
        <f>IF(ISERROR(Data4!P$332),0,Data4!P$332)</f>
        <v>0</v>
      </c>
      <c r="J91" s="169">
        <f>IF(ISERROR(Data4!Q$332),0,Data4!Q$332)</f>
        <v>0</v>
      </c>
      <c r="K91" s="169">
        <f>IF(ISERROR(Data4!R$332),0,Data4!R$332)</f>
        <v>0</v>
      </c>
      <c r="L91" s="169">
        <f>IF(ISERROR(Data4!S$332),0,Data4!S$332)</f>
        <v>0</v>
      </c>
      <c r="M91" s="169">
        <f>IF(ISERROR(Data4!T$332),0,Data4!T$332)</f>
        <v>0</v>
      </c>
      <c r="N91" s="169">
        <f>IF(ISERROR(Data4!U$332),0,Data4!U$332)</f>
        <v>0</v>
      </c>
      <c r="O91" s="169">
        <f>IF(ISERROR(Data4!V$332),0,Data4!V$332)</f>
        <v>0</v>
      </c>
      <c r="P91" s="169">
        <f>IF(ISERROR(Data4!W$332),0,Data4!W$332)</f>
        <v>0</v>
      </c>
      <c r="Q91" s="169">
        <f>IF(ISERROR(Data4!X$332),0,Data4!X$332)</f>
        <v>0</v>
      </c>
      <c r="R91" s="169">
        <f>IF(ISERROR(Data4!Y$332),0,Data4!Y$332)</f>
        <v>0</v>
      </c>
      <c r="S91" s="169">
        <f>IF(ISERROR(Data4!Z$332),0,Data4!Z$332)</f>
        <v>0</v>
      </c>
      <c r="T91" s="169">
        <f>IF(ISERROR(Data4!AA$332),0,Data4!AA$332)</f>
        <v>0</v>
      </c>
      <c r="U91" s="169">
        <f>IF(ISERROR(Data4!AB$332),0,Data4!AB$332)</f>
        <v>0</v>
      </c>
      <c r="V91" s="169">
        <f>IF(ISERROR(Data4!AC$332),0,Data4!AC$332)</f>
        <v>0</v>
      </c>
      <c r="W91" s="169">
        <f>IF(ISERROR(Data4!AD$332),0,Data4!AD$332)</f>
        <v>0</v>
      </c>
      <c r="X91" s="169">
        <f>IF(ISERROR(Data4!AE$332),0,Data4!AE$332)</f>
        <v>0</v>
      </c>
      <c r="Y91" s="169">
        <f>IF(ISERROR(Data4!AF$332),0,Data4!AF$332)</f>
        <v>0</v>
      </c>
      <c r="Z91" s="169">
        <f>IF(ISERROR(Data4!AG$332),0,Data4!AG$332)</f>
        <v>0</v>
      </c>
      <c r="AA91" s="169">
        <f>IF(ISERROR(Data4!AH$332),0,Data4!AH$332)</f>
        <v>0</v>
      </c>
      <c r="AB91" s="169">
        <f>IF(ISERROR(Data4!AI$332),0,Data4!AI$332)</f>
        <v>0</v>
      </c>
      <c r="AC91" s="169">
        <f>IF(ISERROR(Data4!AJ$332),0,Data4!AJ$332)</f>
        <v>0</v>
      </c>
      <c r="AD91" s="169">
        <f>IF(ISERROR(Data4!AK$332),0,Data4!AK$332)</f>
        <v>0</v>
      </c>
      <c r="AE91" s="169">
        <f>IF(ISERROR(Data4!AL$332),0,Data4!AL$332)</f>
        <v>0</v>
      </c>
      <c r="AF91" s="169">
        <f>IF(ISERROR(Data4!AM$332),0,Data4!AM$332)</f>
        <v>0</v>
      </c>
      <c r="AG91" s="169">
        <f>IF(ISERROR(Data4!AN$332),0,Data4!AN$332)</f>
        <v>0</v>
      </c>
      <c r="AH91" s="169">
        <f>IF(ISERROR(Data4!AO$332),0,Data4!AO$332)</f>
        <v>0</v>
      </c>
      <c r="AI91" s="169">
        <f>IF(ISERROR(Data4!AP$332),0,Data4!AP$332)</f>
        <v>0</v>
      </c>
      <c r="AJ91" s="169">
        <f>IF(ISERROR(Data4!AQ$332),0,Data4!AQ$332)</f>
        <v>0</v>
      </c>
      <c r="AO91" s="3"/>
      <c r="AP91" s="3"/>
    </row>
    <row r="92" spans="2:42" hidden="1">
      <c r="B92" s="199" t="s">
        <v>339</v>
      </c>
      <c r="C92" s="181" t="str">
        <f>Data4!D$333</f>
        <v>-</v>
      </c>
      <c r="D92" s="65">
        <f>F92+NPV(FDN,G92:INDEX(G92:AJ92,PAL))</f>
        <v>0</v>
      </c>
      <c r="E92" s="169">
        <f t="shared" si="27"/>
        <v>0</v>
      </c>
      <c r="F92" s="169">
        <f>IF(ISERROR(Data4!M$333),0,Data4!M$333)</f>
        <v>0</v>
      </c>
      <c r="G92" s="169">
        <f>IF(ISERROR(Data4!N$333),0,Data4!N$333)</f>
        <v>0</v>
      </c>
      <c r="H92" s="169">
        <f>IF(ISERROR(Data4!O$333),0,Data4!O$333)</f>
        <v>0</v>
      </c>
      <c r="I92" s="169">
        <f>IF(ISERROR(Data4!P$333),0,Data4!P$333)</f>
        <v>0</v>
      </c>
      <c r="J92" s="169">
        <f>IF(ISERROR(Data4!Q$333),0,Data4!Q$333)</f>
        <v>0</v>
      </c>
      <c r="K92" s="169">
        <f>IF(ISERROR(Data4!R$333),0,Data4!R$333)</f>
        <v>0</v>
      </c>
      <c r="L92" s="169">
        <f>IF(ISERROR(Data4!S$333),0,Data4!S$333)</f>
        <v>0</v>
      </c>
      <c r="M92" s="169">
        <f>IF(ISERROR(Data4!T$333),0,Data4!T$333)</f>
        <v>0</v>
      </c>
      <c r="N92" s="169">
        <f>IF(ISERROR(Data4!U$333),0,Data4!U$333)</f>
        <v>0</v>
      </c>
      <c r="O92" s="169">
        <f>IF(ISERROR(Data4!V$333),0,Data4!V$333)</f>
        <v>0</v>
      </c>
      <c r="P92" s="169">
        <f>IF(ISERROR(Data4!W$333),0,Data4!W$333)</f>
        <v>0</v>
      </c>
      <c r="Q92" s="169">
        <f>IF(ISERROR(Data4!X$333),0,Data4!X$333)</f>
        <v>0</v>
      </c>
      <c r="R92" s="169">
        <f>IF(ISERROR(Data4!Y$333),0,Data4!Y$333)</f>
        <v>0</v>
      </c>
      <c r="S92" s="169">
        <f>IF(ISERROR(Data4!Z$333),0,Data4!Z$333)</f>
        <v>0</v>
      </c>
      <c r="T92" s="169">
        <f>IF(ISERROR(Data4!AA$333),0,Data4!AA$333)</f>
        <v>0</v>
      </c>
      <c r="U92" s="169">
        <f>IF(ISERROR(Data4!AB$333),0,Data4!AB$333)</f>
        <v>0</v>
      </c>
      <c r="V92" s="169">
        <f>IF(ISERROR(Data4!AC$333),0,Data4!AC$333)</f>
        <v>0</v>
      </c>
      <c r="W92" s="169">
        <f>IF(ISERROR(Data4!AD$333),0,Data4!AD$333)</f>
        <v>0</v>
      </c>
      <c r="X92" s="169">
        <f>IF(ISERROR(Data4!AE$333),0,Data4!AE$333)</f>
        <v>0</v>
      </c>
      <c r="Y92" s="169">
        <f>IF(ISERROR(Data4!AF$333),0,Data4!AF$333)</f>
        <v>0</v>
      </c>
      <c r="Z92" s="169">
        <f>IF(ISERROR(Data4!AG$333),0,Data4!AG$333)</f>
        <v>0</v>
      </c>
      <c r="AA92" s="169">
        <f>IF(ISERROR(Data4!AH$333),0,Data4!AH$333)</f>
        <v>0</v>
      </c>
      <c r="AB92" s="169">
        <f>IF(ISERROR(Data4!AI$333),0,Data4!AI$333)</f>
        <v>0</v>
      </c>
      <c r="AC92" s="169">
        <f>IF(ISERROR(Data4!AJ$333),0,Data4!AJ$333)</f>
        <v>0</v>
      </c>
      <c r="AD92" s="169">
        <f>IF(ISERROR(Data4!AK$333),0,Data4!AK$333)</f>
        <v>0</v>
      </c>
      <c r="AE92" s="169">
        <f>IF(ISERROR(Data4!AL$333),0,Data4!AL$333)</f>
        <v>0</v>
      </c>
      <c r="AF92" s="169">
        <f>IF(ISERROR(Data4!AM$333),0,Data4!AM$333)</f>
        <v>0</v>
      </c>
      <c r="AG92" s="169">
        <f>IF(ISERROR(Data4!AN$333),0,Data4!AN$333)</f>
        <v>0</v>
      </c>
      <c r="AH92" s="169">
        <f>IF(ISERROR(Data4!AO$333),0,Data4!AO$333)</f>
        <v>0</v>
      </c>
      <c r="AI92" s="169">
        <f>IF(ISERROR(Data4!AP$333),0,Data4!AP$333)</f>
        <v>0</v>
      </c>
      <c r="AJ92" s="169">
        <f>IF(ISERROR(Data4!AQ$333),0,Data4!AQ$333)</f>
        <v>0</v>
      </c>
      <c r="AO92" s="3"/>
      <c r="AP92" s="3"/>
    </row>
    <row r="93" spans="2:42" hidden="1">
      <c r="B93" s="199" t="s">
        <v>340</v>
      </c>
      <c r="C93" s="181" t="str">
        <f>Data4!D$334</f>
        <v>-</v>
      </c>
      <c r="D93" s="65">
        <f>F93+NPV(FDN,G93:INDEX(G93:AJ93,PAL))</f>
        <v>0</v>
      </c>
      <c r="E93" s="169">
        <f t="shared" si="27"/>
        <v>0</v>
      </c>
      <c r="F93" s="169">
        <f>IF(ISERROR(Data4!M$334),0,Data4!M$334)</f>
        <v>0</v>
      </c>
      <c r="G93" s="169">
        <f>IF(ISERROR(Data4!N$334),0,Data4!N$334)</f>
        <v>0</v>
      </c>
      <c r="H93" s="169">
        <f>IF(ISERROR(Data4!O$334),0,Data4!O$334)</f>
        <v>0</v>
      </c>
      <c r="I93" s="169">
        <f>IF(ISERROR(Data4!P$334),0,Data4!P$334)</f>
        <v>0</v>
      </c>
      <c r="J93" s="169">
        <f>IF(ISERROR(Data4!Q$334),0,Data4!Q$334)</f>
        <v>0</v>
      </c>
      <c r="K93" s="169">
        <f>IF(ISERROR(Data4!R$334),0,Data4!R$334)</f>
        <v>0</v>
      </c>
      <c r="L93" s="169">
        <f>IF(ISERROR(Data4!S$334),0,Data4!S$334)</f>
        <v>0</v>
      </c>
      <c r="M93" s="169">
        <f>IF(ISERROR(Data4!T$334),0,Data4!T$334)</f>
        <v>0</v>
      </c>
      <c r="N93" s="169">
        <f>IF(ISERROR(Data4!U$334),0,Data4!U$334)</f>
        <v>0</v>
      </c>
      <c r="O93" s="169">
        <f>IF(ISERROR(Data4!V$334),0,Data4!V$334)</f>
        <v>0</v>
      </c>
      <c r="P93" s="169">
        <f>IF(ISERROR(Data4!W$334),0,Data4!W$334)</f>
        <v>0</v>
      </c>
      <c r="Q93" s="169">
        <f>IF(ISERROR(Data4!X$334),0,Data4!X$334)</f>
        <v>0</v>
      </c>
      <c r="R93" s="169">
        <f>IF(ISERROR(Data4!Y$334),0,Data4!Y$334)</f>
        <v>0</v>
      </c>
      <c r="S93" s="169">
        <f>IF(ISERROR(Data4!Z$334),0,Data4!Z$334)</f>
        <v>0</v>
      </c>
      <c r="T93" s="169">
        <f>IF(ISERROR(Data4!AA$334),0,Data4!AA$334)</f>
        <v>0</v>
      </c>
      <c r="U93" s="169">
        <f>IF(ISERROR(Data4!AB$334),0,Data4!AB$334)</f>
        <v>0</v>
      </c>
      <c r="V93" s="169">
        <f>IF(ISERROR(Data4!AC$334),0,Data4!AC$334)</f>
        <v>0</v>
      </c>
      <c r="W93" s="169">
        <f>IF(ISERROR(Data4!AD$334),0,Data4!AD$334)</f>
        <v>0</v>
      </c>
      <c r="X93" s="169">
        <f>IF(ISERROR(Data4!AE$334),0,Data4!AE$334)</f>
        <v>0</v>
      </c>
      <c r="Y93" s="169">
        <f>IF(ISERROR(Data4!AF$334),0,Data4!AF$334)</f>
        <v>0</v>
      </c>
      <c r="Z93" s="169">
        <f>IF(ISERROR(Data4!AG$334),0,Data4!AG$334)</f>
        <v>0</v>
      </c>
      <c r="AA93" s="169">
        <f>IF(ISERROR(Data4!AH$334),0,Data4!AH$334)</f>
        <v>0</v>
      </c>
      <c r="AB93" s="169">
        <f>IF(ISERROR(Data4!AI$334),0,Data4!AI$334)</f>
        <v>0</v>
      </c>
      <c r="AC93" s="169">
        <f>IF(ISERROR(Data4!AJ$334),0,Data4!AJ$334)</f>
        <v>0</v>
      </c>
      <c r="AD93" s="169">
        <f>IF(ISERROR(Data4!AK$334),0,Data4!AK$334)</f>
        <v>0</v>
      </c>
      <c r="AE93" s="169">
        <f>IF(ISERROR(Data4!AL$334),0,Data4!AL$334)</f>
        <v>0</v>
      </c>
      <c r="AF93" s="169">
        <f>IF(ISERROR(Data4!AM$334),0,Data4!AM$334)</f>
        <v>0</v>
      </c>
      <c r="AG93" s="169">
        <f>IF(ISERROR(Data4!AN$334),0,Data4!AN$334)</f>
        <v>0</v>
      </c>
      <c r="AH93" s="169">
        <f>IF(ISERROR(Data4!AO$334),0,Data4!AO$334)</f>
        <v>0</v>
      </c>
      <c r="AI93" s="169">
        <f>IF(ISERROR(Data4!AP$334),0,Data4!AP$334)</f>
        <v>0</v>
      </c>
      <c r="AJ93" s="169">
        <f>IF(ISERROR(Data4!AQ$334),0,Data4!AQ$334)</f>
        <v>0</v>
      </c>
      <c r="AO93" s="3"/>
      <c r="AP93" s="3"/>
    </row>
    <row r="94" spans="2:42" hidden="1">
      <c r="B94" s="199" t="s">
        <v>341</v>
      </c>
      <c r="C94" s="181" t="str">
        <f>Data4!D$335</f>
        <v>-</v>
      </c>
      <c r="D94" s="65">
        <f>F94+NPV(FDN,G94:INDEX(G94:AJ94,PAL))</f>
        <v>0</v>
      </c>
      <c r="E94" s="169">
        <f t="shared" si="27"/>
        <v>0</v>
      </c>
      <c r="F94" s="169">
        <f>IF(ISERROR(Data4!M$335),0,Data4!M$335)</f>
        <v>0</v>
      </c>
      <c r="G94" s="169">
        <f>IF(ISERROR(Data4!N$335),0,Data4!N$335)</f>
        <v>0</v>
      </c>
      <c r="H94" s="169">
        <f>IF(ISERROR(Data4!O$335),0,Data4!O$335)</f>
        <v>0</v>
      </c>
      <c r="I94" s="169">
        <f>IF(ISERROR(Data4!P$335),0,Data4!P$335)</f>
        <v>0</v>
      </c>
      <c r="J94" s="169">
        <f>IF(ISERROR(Data4!Q$335),0,Data4!Q$335)</f>
        <v>0</v>
      </c>
      <c r="K94" s="169">
        <f>IF(ISERROR(Data4!R$335),0,Data4!R$335)</f>
        <v>0</v>
      </c>
      <c r="L94" s="169">
        <f>IF(ISERROR(Data4!S$335),0,Data4!S$335)</f>
        <v>0</v>
      </c>
      <c r="M94" s="169">
        <f>IF(ISERROR(Data4!T$335),0,Data4!T$335)</f>
        <v>0</v>
      </c>
      <c r="N94" s="169">
        <f>IF(ISERROR(Data4!U$335),0,Data4!U$335)</f>
        <v>0</v>
      </c>
      <c r="O94" s="169">
        <f>IF(ISERROR(Data4!V$335),0,Data4!V$335)</f>
        <v>0</v>
      </c>
      <c r="P94" s="169">
        <f>IF(ISERROR(Data4!W$335),0,Data4!W$335)</f>
        <v>0</v>
      </c>
      <c r="Q94" s="169">
        <f>IF(ISERROR(Data4!X$335),0,Data4!X$335)</f>
        <v>0</v>
      </c>
      <c r="R94" s="169">
        <f>IF(ISERROR(Data4!Y$335),0,Data4!Y$335)</f>
        <v>0</v>
      </c>
      <c r="S94" s="169">
        <f>IF(ISERROR(Data4!Z$335),0,Data4!Z$335)</f>
        <v>0</v>
      </c>
      <c r="T94" s="169">
        <f>IF(ISERROR(Data4!AA$335),0,Data4!AA$335)</f>
        <v>0</v>
      </c>
      <c r="U94" s="169">
        <f>IF(ISERROR(Data4!AB$335),0,Data4!AB$335)</f>
        <v>0</v>
      </c>
      <c r="V94" s="169">
        <f>IF(ISERROR(Data4!AC$335),0,Data4!AC$335)</f>
        <v>0</v>
      </c>
      <c r="W94" s="169">
        <f>IF(ISERROR(Data4!AD$335),0,Data4!AD$335)</f>
        <v>0</v>
      </c>
      <c r="X94" s="169">
        <f>IF(ISERROR(Data4!AE$335),0,Data4!AE$335)</f>
        <v>0</v>
      </c>
      <c r="Y94" s="169">
        <f>IF(ISERROR(Data4!AF$335),0,Data4!AF$335)</f>
        <v>0</v>
      </c>
      <c r="Z94" s="169">
        <f>IF(ISERROR(Data4!AG$335),0,Data4!AG$335)</f>
        <v>0</v>
      </c>
      <c r="AA94" s="169">
        <f>IF(ISERROR(Data4!AH$335),0,Data4!AH$335)</f>
        <v>0</v>
      </c>
      <c r="AB94" s="169">
        <f>IF(ISERROR(Data4!AI$335),0,Data4!AI$335)</f>
        <v>0</v>
      </c>
      <c r="AC94" s="169">
        <f>IF(ISERROR(Data4!AJ$335),0,Data4!AJ$335)</f>
        <v>0</v>
      </c>
      <c r="AD94" s="169">
        <f>IF(ISERROR(Data4!AK$335),0,Data4!AK$335)</f>
        <v>0</v>
      </c>
      <c r="AE94" s="169">
        <f>IF(ISERROR(Data4!AL$335),0,Data4!AL$335)</f>
        <v>0</v>
      </c>
      <c r="AF94" s="169">
        <f>IF(ISERROR(Data4!AM$335),0,Data4!AM$335)</f>
        <v>0</v>
      </c>
      <c r="AG94" s="169">
        <f>IF(ISERROR(Data4!AN$335),0,Data4!AN$335)</f>
        <v>0</v>
      </c>
      <c r="AH94" s="169">
        <f>IF(ISERROR(Data4!AO$335),0,Data4!AO$335)</f>
        <v>0</v>
      </c>
      <c r="AI94" s="169">
        <f>IF(ISERROR(Data4!AP$335),0,Data4!AP$335)</f>
        <v>0</v>
      </c>
      <c r="AJ94" s="169">
        <f>IF(ISERROR(Data4!AQ$335),0,Data4!AQ$335)</f>
        <v>0</v>
      </c>
      <c r="AO94" s="3"/>
      <c r="AP94" s="3"/>
    </row>
    <row r="95" spans="2:42" hidden="1">
      <c r="B95" s="199" t="s">
        <v>342</v>
      </c>
      <c r="C95" s="181" t="str">
        <f>Data4!D$336</f>
        <v>-</v>
      </c>
      <c r="D95" s="65">
        <f>F95+NPV(FDN,G95:INDEX(G95:AJ95,PAL))</f>
        <v>0</v>
      </c>
      <c r="E95" s="169">
        <f t="shared" si="27"/>
        <v>0</v>
      </c>
      <c r="F95" s="169">
        <f>IF(ISERROR(Data4!M$336),0,Data4!M$336)</f>
        <v>0</v>
      </c>
      <c r="G95" s="169">
        <f>IF(ISERROR(Data4!N$336),0,Data4!N$336)</f>
        <v>0</v>
      </c>
      <c r="H95" s="169">
        <f>IF(ISERROR(Data4!O$336),0,Data4!O$336)</f>
        <v>0</v>
      </c>
      <c r="I95" s="169">
        <f>IF(ISERROR(Data4!P$336),0,Data4!P$336)</f>
        <v>0</v>
      </c>
      <c r="J95" s="169">
        <f>IF(ISERROR(Data4!Q$336),0,Data4!Q$336)</f>
        <v>0</v>
      </c>
      <c r="K95" s="169">
        <f>IF(ISERROR(Data4!R$336),0,Data4!R$336)</f>
        <v>0</v>
      </c>
      <c r="L95" s="169">
        <f>IF(ISERROR(Data4!S$336),0,Data4!S$336)</f>
        <v>0</v>
      </c>
      <c r="M95" s="169">
        <f>IF(ISERROR(Data4!T$336),0,Data4!T$336)</f>
        <v>0</v>
      </c>
      <c r="N95" s="169">
        <f>IF(ISERROR(Data4!U$336),0,Data4!U$336)</f>
        <v>0</v>
      </c>
      <c r="O95" s="169">
        <f>IF(ISERROR(Data4!V$336),0,Data4!V$336)</f>
        <v>0</v>
      </c>
      <c r="P95" s="169">
        <f>IF(ISERROR(Data4!W$336),0,Data4!W$336)</f>
        <v>0</v>
      </c>
      <c r="Q95" s="169">
        <f>IF(ISERROR(Data4!X$336),0,Data4!X$336)</f>
        <v>0</v>
      </c>
      <c r="R95" s="169">
        <f>IF(ISERROR(Data4!Y$336),0,Data4!Y$336)</f>
        <v>0</v>
      </c>
      <c r="S95" s="169">
        <f>IF(ISERROR(Data4!Z$336),0,Data4!Z$336)</f>
        <v>0</v>
      </c>
      <c r="T95" s="169">
        <f>IF(ISERROR(Data4!AA$336),0,Data4!AA$336)</f>
        <v>0</v>
      </c>
      <c r="U95" s="169">
        <f>IF(ISERROR(Data4!AB$336),0,Data4!AB$336)</f>
        <v>0</v>
      </c>
      <c r="V95" s="169">
        <f>IF(ISERROR(Data4!AC$336),0,Data4!AC$336)</f>
        <v>0</v>
      </c>
      <c r="W95" s="169">
        <f>IF(ISERROR(Data4!AD$336),0,Data4!AD$336)</f>
        <v>0</v>
      </c>
      <c r="X95" s="169">
        <f>IF(ISERROR(Data4!AE$336),0,Data4!AE$336)</f>
        <v>0</v>
      </c>
      <c r="Y95" s="169">
        <f>IF(ISERROR(Data4!AF$336),0,Data4!AF$336)</f>
        <v>0</v>
      </c>
      <c r="Z95" s="169">
        <f>IF(ISERROR(Data4!AG$336),0,Data4!AG$336)</f>
        <v>0</v>
      </c>
      <c r="AA95" s="169">
        <f>IF(ISERROR(Data4!AH$336),0,Data4!AH$336)</f>
        <v>0</v>
      </c>
      <c r="AB95" s="169">
        <f>IF(ISERROR(Data4!AI$336),0,Data4!AI$336)</f>
        <v>0</v>
      </c>
      <c r="AC95" s="169">
        <f>IF(ISERROR(Data4!AJ$336),0,Data4!AJ$336)</f>
        <v>0</v>
      </c>
      <c r="AD95" s="169">
        <f>IF(ISERROR(Data4!AK$336),0,Data4!AK$336)</f>
        <v>0</v>
      </c>
      <c r="AE95" s="169">
        <f>IF(ISERROR(Data4!AL$336),0,Data4!AL$336)</f>
        <v>0</v>
      </c>
      <c r="AF95" s="169">
        <f>IF(ISERROR(Data4!AM$336),0,Data4!AM$336)</f>
        <v>0</v>
      </c>
      <c r="AG95" s="169">
        <f>IF(ISERROR(Data4!AN$336),0,Data4!AN$336)</f>
        <v>0</v>
      </c>
      <c r="AH95" s="169">
        <f>IF(ISERROR(Data4!AO$336),0,Data4!AO$336)</f>
        <v>0</v>
      </c>
      <c r="AI95" s="169">
        <f>IF(ISERROR(Data4!AP$336),0,Data4!AP$336)</f>
        <v>0</v>
      </c>
      <c r="AJ95" s="169">
        <f>IF(ISERROR(Data4!AQ$336),0,Data4!AQ$336)</f>
        <v>0</v>
      </c>
      <c r="AO95" s="3"/>
      <c r="AP95" s="3"/>
    </row>
    <row r="96" spans="2:42" hidden="1">
      <c r="B96" s="199" t="s">
        <v>343</v>
      </c>
      <c r="C96" s="181" t="str">
        <f>Data4!D$337</f>
        <v>-</v>
      </c>
      <c r="D96" s="65">
        <f>F96+NPV(FDN,G96:INDEX(G96:AJ96,PAL))</f>
        <v>0</v>
      </c>
      <c r="E96" s="169">
        <f t="shared" si="27"/>
        <v>0</v>
      </c>
      <c r="F96" s="169">
        <f>IF(ISERROR(Data4!M$337),0,Data4!M$337)</f>
        <v>0</v>
      </c>
      <c r="G96" s="169">
        <f>IF(ISERROR(Data4!N$337),0,Data4!N$337)</f>
        <v>0</v>
      </c>
      <c r="H96" s="169">
        <f>IF(ISERROR(Data4!O$337),0,Data4!O$337)</f>
        <v>0</v>
      </c>
      <c r="I96" s="169">
        <f>IF(ISERROR(Data4!P$337),0,Data4!P$337)</f>
        <v>0</v>
      </c>
      <c r="J96" s="169">
        <f>IF(ISERROR(Data4!Q$337),0,Data4!Q$337)</f>
        <v>0</v>
      </c>
      <c r="K96" s="169">
        <f>IF(ISERROR(Data4!R$337),0,Data4!R$337)</f>
        <v>0</v>
      </c>
      <c r="L96" s="169">
        <f>IF(ISERROR(Data4!S$337),0,Data4!S$337)</f>
        <v>0</v>
      </c>
      <c r="M96" s="169">
        <f>IF(ISERROR(Data4!T$337),0,Data4!T$337)</f>
        <v>0</v>
      </c>
      <c r="N96" s="169">
        <f>IF(ISERROR(Data4!U$337),0,Data4!U$337)</f>
        <v>0</v>
      </c>
      <c r="O96" s="169">
        <f>IF(ISERROR(Data4!V$337),0,Data4!V$337)</f>
        <v>0</v>
      </c>
      <c r="P96" s="169">
        <f>IF(ISERROR(Data4!W$337),0,Data4!W$337)</f>
        <v>0</v>
      </c>
      <c r="Q96" s="169">
        <f>IF(ISERROR(Data4!X$337),0,Data4!X$337)</f>
        <v>0</v>
      </c>
      <c r="R96" s="169">
        <f>IF(ISERROR(Data4!Y$337),0,Data4!Y$337)</f>
        <v>0</v>
      </c>
      <c r="S96" s="169">
        <f>IF(ISERROR(Data4!Z$337),0,Data4!Z$337)</f>
        <v>0</v>
      </c>
      <c r="T96" s="169">
        <f>IF(ISERROR(Data4!AA$337),0,Data4!AA$337)</f>
        <v>0</v>
      </c>
      <c r="U96" s="169">
        <f>IF(ISERROR(Data4!AB$337),0,Data4!AB$337)</f>
        <v>0</v>
      </c>
      <c r="V96" s="169">
        <f>IF(ISERROR(Data4!AC$337),0,Data4!AC$337)</f>
        <v>0</v>
      </c>
      <c r="W96" s="169">
        <f>IF(ISERROR(Data4!AD$337),0,Data4!AD$337)</f>
        <v>0</v>
      </c>
      <c r="X96" s="169">
        <f>IF(ISERROR(Data4!AE$337),0,Data4!AE$337)</f>
        <v>0</v>
      </c>
      <c r="Y96" s="169">
        <f>IF(ISERROR(Data4!AF$337),0,Data4!AF$337)</f>
        <v>0</v>
      </c>
      <c r="Z96" s="169">
        <f>IF(ISERROR(Data4!AG$337),0,Data4!AG$337)</f>
        <v>0</v>
      </c>
      <c r="AA96" s="169">
        <f>IF(ISERROR(Data4!AH$337),0,Data4!AH$337)</f>
        <v>0</v>
      </c>
      <c r="AB96" s="169">
        <f>IF(ISERROR(Data4!AI$337),0,Data4!AI$337)</f>
        <v>0</v>
      </c>
      <c r="AC96" s="169">
        <f>IF(ISERROR(Data4!AJ$337),0,Data4!AJ$337)</f>
        <v>0</v>
      </c>
      <c r="AD96" s="169">
        <f>IF(ISERROR(Data4!AK$337),0,Data4!AK$337)</f>
        <v>0</v>
      </c>
      <c r="AE96" s="169">
        <f>IF(ISERROR(Data4!AL$337),0,Data4!AL$337)</f>
        <v>0</v>
      </c>
      <c r="AF96" s="169">
        <f>IF(ISERROR(Data4!AM$337),0,Data4!AM$337)</f>
        <v>0</v>
      </c>
      <c r="AG96" s="169">
        <f>IF(ISERROR(Data4!AN$337),0,Data4!AN$337)</f>
        <v>0</v>
      </c>
      <c r="AH96" s="169">
        <f>IF(ISERROR(Data4!AO$337),0,Data4!AO$337)</f>
        <v>0</v>
      </c>
      <c r="AI96" s="169">
        <f>IF(ISERROR(Data4!AP$337),0,Data4!AP$337)</f>
        <v>0</v>
      </c>
      <c r="AJ96" s="169">
        <f>IF(ISERROR(Data4!AQ$337),0,Data4!AQ$337)</f>
        <v>0</v>
      </c>
      <c r="AO96" s="3"/>
      <c r="AP96" s="3"/>
    </row>
    <row r="97" spans="2:42" hidden="1">
      <c r="B97" s="66" t="s">
        <v>53</v>
      </c>
      <c r="C97" s="180" t="str">
        <f>IF(Kalba="EN",Data2!C$76,Data2!B$76) &amp; " "&amp; IF(Kalba="EN",Data2!C$77,Data2!B$77)</f>
        <v>SE žala (pasirinkite SE žalos komponentą)</v>
      </c>
      <c r="D97" s="62">
        <f t="shared" ref="D97:AJ97" si="28">ROUND(SUM(D98:D100),0)</f>
        <v>0</v>
      </c>
      <c r="E97" s="62">
        <f t="shared" si="28"/>
        <v>0</v>
      </c>
      <c r="F97" s="62">
        <f t="shared" si="28"/>
        <v>0</v>
      </c>
      <c r="G97" s="62">
        <f t="shared" si="28"/>
        <v>0</v>
      </c>
      <c r="H97" s="62">
        <f t="shared" si="28"/>
        <v>0</v>
      </c>
      <c r="I97" s="62">
        <f t="shared" si="28"/>
        <v>0</v>
      </c>
      <c r="J97" s="62">
        <f t="shared" si="28"/>
        <v>0</v>
      </c>
      <c r="K97" s="62">
        <f t="shared" si="28"/>
        <v>0</v>
      </c>
      <c r="L97" s="62">
        <f t="shared" si="28"/>
        <v>0</v>
      </c>
      <c r="M97" s="62">
        <f t="shared" si="28"/>
        <v>0</v>
      </c>
      <c r="N97" s="62">
        <f t="shared" si="28"/>
        <v>0</v>
      </c>
      <c r="O97" s="62">
        <f t="shared" si="28"/>
        <v>0</v>
      </c>
      <c r="P97" s="62">
        <f t="shared" si="28"/>
        <v>0</v>
      </c>
      <c r="Q97" s="62">
        <f t="shared" si="28"/>
        <v>0</v>
      </c>
      <c r="R97" s="62">
        <f t="shared" si="28"/>
        <v>0</v>
      </c>
      <c r="S97" s="62">
        <f t="shared" si="28"/>
        <v>0</v>
      </c>
      <c r="T97" s="62">
        <f t="shared" si="28"/>
        <v>0</v>
      </c>
      <c r="U97" s="62">
        <f t="shared" si="28"/>
        <v>0</v>
      </c>
      <c r="V97" s="62">
        <f t="shared" si="28"/>
        <v>0</v>
      </c>
      <c r="W97" s="62">
        <f t="shared" si="28"/>
        <v>0</v>
      </c>
      <c r="X97" s="62">
        <f t="shared" si="28"/>
        <v>0</v>
      </c>
      <c r="Y97" s="62">
        <f t="shared" si="28"/>
        <v>0</v>
      </c>
      <c r="Z97" s="62">
        <f t="shared" si="28"/>
        <v>0</v>
      </c>
      <c r="AA97" s="62">
        <f t="shared" si="28"/>
        <v>0</v>
      </c>
      <c r="AB97" s="62">
        <f t="shared" si="28"/>
        <v>0</v>
      </c>
      <c r="AC97" s="62">
        <f t="shared" si="28"/>
        <v>0</v>
      </c>
      <c r="AD97" s="62">
        <f t="shared" si="28"/>
        <v>0</v>
      </c>
      <c r="AE97" s="62">
        <f t="shared" si="28"/>
        <v>0</v>
      </c>
      <c r="AF97" s="62">
        <f t="shared" si="28"/>
        <v>0</v>
      </c>
      <c r="AG97" s="62">
        <f t="shared" si="28"/>
        <v>0</v>
      </c>
      <c r="AH97" s="62">
        <f t="shared" si="28"/>
        <v>0</v>
      </c>
      <c r="AI97" s="62">
        <f t="shared" si="28"/>
        <v>0</v>
      </c>
      <c r="AJ97" s="62">
        <f t="shared" si="28"/>
        <v>0</v>
      </c>
      <c r="AO97" s="3"/>
      <c r="AP97" s="3"/>
    </row>
    <row r="98" spans="2:42" hidden="1">
      <c r="B98" s="199" t="s">
        <v>344</v>
      </c>
      <c r="C98" s="181" t="str">
        <f>Data4!D$339</f>
        <v>-</v>
      </c>
      <c r="D98" s="65">
        <f>F98+NPV(FDN,G98:INDEX(G98:AJ98,PAL))</f>
        <v>0</v>
      </c>
      <c r="E98" s="65">
        <f>SUMIF($F$5:$AJ$5,"&lt;="&amp;PAL,$F98:$AJ98)</f>
        <v>0</v>
      </c>
      <c r="F98" s="169">
        <f>IF(ISERROR(Data4!M$339),0,Data4!M$339)</f>
        <v>0</v>
      </c>
      <c r="G98" s="169">
        <f>IF(ISERROR(Data4!N$339),0,Data4!N$339)</f>
        <v>0</v>
      </c>
      <c r="H98" s="169">
        <f>IF(ISERROR(Data4!O$339),0,Data4!O$339)</f>
        <v>0</v>
      </c>
      <c r="I98" s="169">
        <f>IF(ISERROR(Data4!P$339),0,Data4!P$339)</f>
        <v>0</v>
      </c>
      <c r="J98" s="169">
        <f>IF(ISERROR(Data4!Q$339),0,Data4!Q$339)</f>
        <v>0</v>
      </c>
      <c r="K98" s="169">
        <f>IF(ISERROR(Data4!R$339),0,Data4!R$339)</f>
        <v>0</v>
      </c>
      <c r="L98" s="169">
        <f>IF(ISERROR(Data4!S$339),0,Data4!S$339)</f>
        <v>0</v>
      </c>
      <c r="M98" s="169">
        <f>IF(ISERROR(Data4!T$339),0,Data4!T$339)</f>
        <v>0</v>
      </c>
      <c r="N98" s="169">
        <f>IF(ISERROR(Data4!U$339),0,Data4!U$339)</f>
        <v>0</v>
      </c>
      <c r="O98" s="169">
        <f>IF(ISERROR(Data4!V$339),0,Data4!V$339)</f>
        <v>0</v>
      </c>
      <c r="P98" s="169">
        <f>IF(ISERROR(Data4!W$339),0,Data4!W$339)</f>
        <v>0</v>
      </c>
      <c r="Q98" s="169">
        <f>IF(ISERROR(Data4!X$339),0,Data4!X$339)</f>
        <v>0</v>
      </c>
      <c r="R98" s="169">
        <f>IF(ISERROR(Data4!Y$339),0,Data4!Y$339)</f>
        <v>0</v>
      </c>
      <c r="S98" s="169">
        <f>IF(ISERROR(Data4!Z$339),0,Data4!Z$339)</f>
        <v>0</v>
      </c>
      <c r="T98" s="169">
        <f>IF(ISERROR(Data4!AA$339),0,Data4!AA$339)</f>
        <v>0</v>
      </c>
      <c r="U98" s="169">
        <f>IF(ISERROR(Data4!AB$339),0,Data4!AB$339)</f>
        <v>0</v>
      </c>
      <c r="V98" s="169">
        <f>IF(ISERROR(Data4!AC$339),0,Data4!AC$339)</f>
        <v>0</v>
      </c>
      <c r="W98" s="169">
        <f>IF(ISERROR(Data4!AD$339),0,Data4!AD$339)</f>
        <v>0</v>
      </c>
      <c r="X98" s="169">
        <f>IF(ISERROR(Data4!AE$339),0,Data4!AE$339)</f>
        <v>0</v>
      </c>
      <c r="Y98" s="169">
        <f>IF(ISERROR(Data4!AF$339),0,Data4!AF$339)</f>
        <v>0</v>
      </c>
      <c r="Z98" s="169">
        <f>IF(ISERROR(Data4!AG$339),0,Data4!AG$339)</f>
        <v>0</v>
      </c>
      <c r="AA98" s="169">
        <f>IF(ISERROR(Data4!AH$339),0,Data4!AH$339)</f>
        <v>0</v>
      </c>
      <c r="AB98" s="169">
        <f>IF(ISERROR(Data4!AI$339),0,Data4!AI$339)</f>
        <v>0</v>
      </c>
      <c r="AC98" s="169">
        <f>IF(ISERROR(Data4!AJ$339),0,Data4!AJ$339)</f>
        <v>0</v>
      </c>
      <c r="AD98" s="169">
        <f>IF(ISERROR(Data4!AK$339),0,Data4!AK$339)</f>
        <v>0</v>
      </c>
      <c r="AE98" s="169">
        <f>IF(ISERROR(Data4!AL$339),0,Data4!AL$339)</f>
        <v>0</v>
      </c>
      <c r="AF98" s="169">
        <f>IF(ISERROR(Data4!AM$339),0,Data4!AM$339)</f>
        <v>0</v>
      </c>
      <c r="AG98" s="169">
        <f>IF(ISERROR(Data4!AN$339),0,Data4!AN$339)</f>
        <v>0</v>
      </c>
      <c r="AH98" s="169">
        <f>IF(ISERROR(Data4!AO$339),0,Data4!AO$339)</f>
        <v>0</v>
      </c>
      <c r="AI98" s="169">
        <f>IF(ISERROR(Data4!AP$339),0,Data4!AP$339)</f>
        <v>0</v>
      </c>
      <c r="AJ98" s="169">
        <f>IF(ISERROR(Data4!AQ$339),0,Data4!AQ$339)</f>
        <v>0</v>
      </c>
      <c r="AO98" s="3"/>
      <c r="AP98" s="3"/>
    </row>
    <row r="99" spans="2:42" hidden="1">
      <c r="B99" s="199" t="s">
        <v>345</v>
      </c>
      <c r="C99" s="181" t="str">
        <f>Data4!D$340</f>
        <v>-</v>
      </c>
      <c r="D99" s="65">
        <f>F99+NPV(FDN,G99:INDEX(G99:AJ99,PAL))</f>
        <v>0</v>
      </c>
      <c r="E99" s="65">
        <f>SUMIF($F$5:$AJ$5,"&lt;="&amp;PAL,$F99:$AJ99)</f>
        <v>0</v>
      </c>
      <c r="F99" s="169">
        <f>IF(ISERROR(Data4!M$340),0,Data4!M$340)</f>
        <v>0</v>
      </c>
      <c r="G99" s="169">
        <f>IF(ISERROR(Data4!N$340),0,Data4!N$340)</f>
        <v>0</v>
      </c>
      <c r="H99" s="169">
        <f>IF(ISERROR(Data4!O$340),0,Data4!O$340)</f>
        <v>0</v>
      </c>
      <c r="I99" s="169">
        <f>IF(ISERROR(Data4!P$340),0,Data4!P$340)</f>
        <v>0</v>
      </c>
      <c r="J99" s="169">
        <f>IF(ISERROR(Data4!Q$340),0,Data4!Q$340)</f>
        <v>0</v>
      </c>
      <c r="K99" s="169">
        <f>IF(ISERROR(Data4!R$340),0,Data4!R$340)</f>
        <v>0</v>
      </c>
      <c r="L99" s="169">
        <f>IF(ISERROR(Data4!S$340),0,Data4!S$340)</f>
        <v>0</v>
      </c>
      <c r="M99" s="169">
        <f>IF(ISERROR(Data4!T$340),0,Data4!T$340)</f>
        <v>0</v>
      </c>
      <c r="N99" s="169">
        <f>IF(ISERROR(Data4!U$340),0,Data4!U$340)</f>
        <v>0</v>
      </c>
      <c r="O99" s="169">
        <f>IF(ISERROR(Data4!V$340),0,Data4!V$340)</f>
        <v>0</v>
      </c>
      <c r="P99" s="169">
        <f>IF(ISERROR(Data4!W$340),0,Data4!W$340)</f>
        <v>0</v>
      </c>
      <c r="Q99" s="169">
        <f>IF(ISERROR(Data4!X$340),0,Data4!X$340)</f>
        <v>0</v>
      </c>
      <c r="R99" s="169">
        <f>IF(ISERROR(Data4!Y$340),0,Data4!Y$340)</f>
        <v>0</v>
      </c>
      <c r="S99" s="169">
        <f>IF(ISERROR(Data4!Z$340),0,Data4!Z$340)</f>
        <v>0</v>
      </c>
      <c r="T99" s="169">
        <f>IF(ISERROR(Data4!AA$340),0,Data4!AA$340)</f>
        <v>0</v>
      </c>
      <c r="U99" s="169">
        <f>IF(ISERROR(Data4!AB$340),0,Data4!AB$340)</f>
        <v>0</v>
      </c>
      <c r="V99" s="169">
        <f>IF(ISERROR(Data4!AC$340),0,Data4!AC$340)</f>
        <v>0</v>
      </c>
      <c r="W99" s="169">
        <f>IF(ISERROR(Data4!AD$340),0,Data4!AD$340)</f>
        <v>0</v>
      </c>
      <c r="X99" s="169">
        <f>IF(ISERROR(Data4!AE$340),0,Data4!AE$340)</f>
        <v>0</v>
      </c>
      <c r="Y99" s="169">
        <f>IF(ISERROR(Data4!AF$340),0,Data4!AF$340)</f>
        <v>0</v>
      </c>
      <c r="Z99" s="169">
        <f>IF(ISERROR(Data4!AG$340),0,Data4!AG$340)</f>
        <v>0</v>
      </c>
      <c r="AA99" s="169">
        <f>IF(ISERROR(Data4!AH$340),0,Data4!AH$340)</f>
        <v>0</v>
      </c>
      <c r="AB99" s="169">
        <f>IF(ISERROR(Data4!AI$340),0,Data4!AI$340)</f>
        <v>0</v>
      </c>
      <c r="AC99" s="169">
        <f>IF(ISERROR(Data4!AJ$340),0,Data4!AJ$340)</f>
        <v>0</v>
      </c>
      <c r="AD99" s="169">
        <f>IF(ISERROR(Data4!AK$340),0,Data4!AK$340)</f>
        <v>0</v>
      </c>
      <c r="AE99" s="169">
        <f>IF(ISERROR(Data4!AL$340),0,Data4!AL$340)</f>
        <v>0</v>
      </c>
      <c r="AF99" s="169">
        <f>IF(ISERROR(Data4!AM$340),0,Data4!AM$340)</f>
        <v>0</v>
      </c>
      <c r="AG99" s="169">
        <f>IF(ISERROR(Data4!AN$340),0,Data4!AN$340)</f>
        <v>0</v>
      </c>
      <c r="AH99" s="169">
        <f>IF(ISERROR(Data4!AO$340),0,Data4!AO$340)</f>
        <v>0</v>
      </c>
      <c r="AI99" s="169">
        <f>IF(ISERROR(Data4!AP$340),0,Data4!AP$340)</f>
        <v>0</v>
      </c>
      <c r="AJ99" s="169">
        <f>IF(ISERROR(Data4!AQ$340),0,Data4!AQ$340)</f>
        <v>0</v>
      </c>
      <c r="AO99" s="3"/>
      <c r="AP99" s="3"/>
    </row>
    <row r="100" spans="2:42" hidden="1">
      <c r="B100" s="199" t="s">
        <v>346</v>
      </c>
      <c r="C100" s="181" t="str">
        <f>Data4!D$341</f>
        <v>-</v>
      </c>
      <c r="D100" s="65">
        <f>F100+NPV(FDN,G100:INDEX(G100:AJ100,PAL))</f>
        <v>0</v>
      </c>
      <c r="E100" s="65">
        <f>SUMIF($F$5:$AJ$5,"&lt;="&amp;PAL,$F100:$AJ100)</f>
        <v>0</v>
      </c>
      <c r="F100" s="169">
        <f>IF(ISERROR(Data4!M$341),0,Data4!M$341)</f>
        <v>0</v>
      </c>
      <c r="G100" s="169">
        <f>IF(ISERROR(Data4!N$341),0,Data4!N$341)</f>
        <v>0</v>
      </c>
      <c r="H100" s="169">
        <f>IF(ISERROR(Data4!O$341),0,Data4!O$341)</f>
        <v>0</v>
      </c>
      <c r="I100" s="169">
        <f>IF(ISERROR(Data4!P$341),0,Data4!P$341)</f>
        <v>0</v>
      </c>
      <c r="J100" s="169">
        <f>IF(ISERROR(Data4!Q$341),0,Data4!Q$341)</f>
        <v>0</v>
      </c>
      <c r="K100" s="169">
        <f>IF(ISERROR(Data4!R$341),0,Data4!R$341)</f>
        <v>0</v>
      </c>
      <c r="L100" s="169">
        <f>IF(ISERROR(Data4!S$341),0,Data4!S$341)</f>
        <v>0</v>
      </c>
      <c r="M100" s="169">
        <f>IF(ISERROR(Data4!T$341),0,Data4!T$341)</f>
        <v>0</v>
      </c>
      <c r="N100" s="169">
        <f>IF(ISERROR(Data4!U$341),0,Data4!U$341)</f>
        <v>0</v>
      </c>
      <c r="O100" s="169">
        <f>IF(ISERROR(Data4!V$341),0,Data4!V$341)</f>
        <v>0</v>
      </c>
      <c r="P100" s="169">
        <f>IF(ISERROR(Data4!W$341),0,Data4!W$341)</f>
        <v>0</v>
      </c>
      <c r="Q100" s="169">
        <f>IF(ISERROR(Data4!X$341),0,Data4!X$341)</f>
        <v>0</v>
      </c>
      <c r="R100" s="169">
        <f>IF(ISERROR(Data4!Y$341),0,Data4!Y$341)</f>
        <v>0</v>
      </c>
      <c r="S100" s="169">
        <f>IF(ISERROR(Data4!Z$341),0,Data4!Z$341)</f>
        <v>0</v>
      </c>
      <c r="T100" s="169">
        <f>IF(ISERROR(Data4!AA$341),0,Data4!AA$341)</f>
        <v>0</v>
      </c>
      <c r="U100" s="169">
        <f>IF(ISERROR(Data4!AB$341),0,Data4!AB$341)</f>
        <v>0</v>
      </c>
      <c r="V100" s="169">
        <f>IF(ISERROR(Data4!AC$341),0,Data4!AC$341)</f>
        <v>0</v>
      </c>
      <c r="W100" s="169">
        <f>IF(ISERROR(Data4!AD$341),0,Data4!AD$341)</f>
        <v>0</v>
      </c>
      <c r="X100" s="169">
        <f>IF(ISERROR(Data4!AE$341),0,Data4!AE$341)</f>
        <v>0</v>
      </c>
      <c r="Y100" s="169">
        <f>IF(ISERROR(Data4!AF$341),0,Data4!AF$341)</f>
        <v>0</v>
      </c>
      <c r="Z100" s="169">
        <f>IF(ISERROR(Data4!AG$341),0,Data4!AG$341)</f>
        <v>0</v>
      </c>
      <c r="AA100" s="169">
        <f>IF(ISERROR(Data4!AH$341),0,Data4!AH$341)</f>
        <v>0</v>
      </c>
      <c r="AB100" s="169">
        <f>IF(ISERROR(Data4!AI$341),0,Data4!AI$341)</f>
        <v>0</v>
      </c>
      <c r="AC100" s="169">
        <f>IF(ISERROR(Data4!AJ$341),0,Data4!AJ$341)</f>
        <v>0</v>
      </c>
      <c r="AD100" s="169">
        <f>IF(ISERROR(Data4!AK$341),0,Data4!AK$341)</f>
        <v>0</v>
      </c>
      <c r="AE100" s="169">
        <f>IF(ISERROR(Data4!AL$341),0,Data4!AL$341)</f>
        <v>0</v>
      </c>
      <c r="AF100" s="169">
        <f>IF(ISERROR(Data4!AM$341),0,Data4!AM$341)</f>
        <v>0</v>
      </c>
      <c r="AG100" s="169">
        <f>IF(ISERROR(Data4!AN$341),0,Data4!AN$341)</f>
        <v>0</v>
      </c>
      <c r="AH100" s="169">
        <f>IF(ISERROR(Data4!AO$341),0,Data4!AO$341)</f>
        <v>0</v>
      </c>
      <c r="AI100" s="169">
        <f>IF(ISERROR(Data4!AP$341),0,Data4!AP$341)</f>
        <v>0</v>
      </c>
      <c r="AJ100" s="169">
        <f>IF(ISERROR(Data4!AQ$341),0,Data4!AQ$341)</f>
        <v>0</v>
      </c>
      <c r="AO100" s="3"/>
      <c r="AP100" s="3"/>
    </row>
  </sheetData>
  <sheetProtection algorithmName="SHA-512" hashValue="Yze1pYH5Iz3sjhK5z/OrW5Gju519oWv2YEX237b0kRSiNa9Psb2emgRMQXslOZGnjjnzrJb636oRHTpeGMiKvQ==" saltValue="JE9m6D5nXdjwovK1MxYIvQ==" spinCount="100000" sheet="1" objects="1" scenarios="1"/>
  <mergeCells count="5">
    <mergeCell ref="B86:C86"/>
    <mergeCell ref="C2:E2"/>
    <mergeCell ref="C3:E3"/>
    <mergeCell ref="C4:E4"/>
    <mergeCell ref="AP4:AY4"/>
  </mergeCells>
  <conditionalFormatting sqref="B7:C48 B56:C56 B49:B55 B57:B59">
    <cfRule type="expression" dxfId="126" priority="4" stopIfTrue="1">
      <formula>$AO7=1</formula>
    </cfRule>
  </conditionalFormatting>
  <conditionalFormatting sqref="C4:E4">
    <cfRule type="expression" dxfId="125" priority="3" stopIfTrue="1">
      <formula>LEN($C$4)&gt;0</formula>
    </cfRule>
  </conditionalFormatting>
  <conditionalFormatting sqref="B88:C100">
    <cfRule type="expression" dxfId="124" priority="5" stopIfTrue="1">
      <formula>#REF!=1</formula>
    </cfRule>
  </conditionalFormatting>
  <conditionalFormatting sqref="C57:C59">
    <cfRule type="expression" dxfId="123" priority="1" stopIfTrue="1">
      <formula>$AO57=1</formula>
    </cfRule>
  </conditionalFormatting>
  <dataValidations xWindow="519" yWindow="470" count="2">
    <dataValidation type="decimal" allowBlank="1" showInputMessage="1" showErrorMessage="1" sqref="F18:AJ20 F23:AJ29 F33:AJ33 F37:AJ40 F42:AJ43 F45:AJ46 F8:AJ16 F90:AJ96 F57:AJ59 F98:AJ100 F49:AJ55">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168D55BE-DE84-45F3-8C8A-A0D8CA2C4C16}">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19" yWindow="470" count="2">
        <x14:dataValidation type="list" allowBlank="1" showInputMessage="1" showErrorMessage="1" prompt="Prašome naudos komponentą pasirinkti iš siūlomo sąrašo. Jeigu sąrašas tusčias, jūs jau esate pasirinkę visus galimus naudos kompentus.">
          <x14:formula1>
            <xm:f>IF(Data0!$ES$2&lt;&gt;"",OFFSET(Data0!$ES$1,INDEX( MATCH(1,(--(Data0!$ES$2:$ES$61&lt;&gt;"")),0),1),0,SUMPRODUCT(--(LEN(Data0!$ES$2:$ES$61)&gt;0)),1),OFFSET(Data0!$ES$2,INDEX( MATCH(1,(--(Data0!$ES$3:$ES$61&lt;&gt;"")),0),1),0,SUMPRODUCT(--(LEN(Data0!$ES$3:$ES$61)&gt;0)),1))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IF(Data0!$EU$2&lt;&gt;"",OFFSET(Data0!$EU$1,INDEX( MATCH(1,(--(Data0!$EU$2:$EU$61&lt;&gt;"")),0),1),0,SUMPRODUCT(--(LEN(Data0!$EU$2:$EU$61)&gt;0)),1),OFFSET(Data0!$EU$2,INDEX( MATCH(1,(--(Data0!$EU$3:$EU$61&lt;&gt;"")),0),1),0,SUMPRODUCT(--(LEN(Data0!$EU$3:$EU$61)&gt;0)),1))</xm:f>
          </x14:formula1>
          <xm:sqref>C57:C59</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1">
    <tabColor rgb="FF003366"/>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E6" sqref="E6"/>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6" customWidth="1"/>
    <col min="32" max="36" width="12.7109375" style="26" hidden="1" customWidth="1"/>
    <col min="37" max="37" width="1.28515625" style="3" customWidth="1"/>
    <col min="38" max="39" width="9.140625" style="3" hidden="1" customWidth="1"/>
    <col min="40" max="40" width="19.85546875" style="3" hidden="1" customWidth="1"/>
    <col min="41" max="41" width="27.5703125" style="26" hidden="1" customWidth="1"/>
    <col min="42" max="42" width="9.140625" style="52" hidden="1" customWidth="1"/>
    <col min="43" max="51" width="9.140625" style="3" hidden="1" customWidth="1"/>
    <col min="52" max="52" width="24.7109375" style="3" hidden="1" customWidth="1"/>
    <col min="53" max="16384" width="9.140625" style="3"/>
  </cols>
  <sheetData>
    <row r="1" spans="2:55" ht="7.5" customHeight="1">
      <c r="AV1" s="26"/>
      <c r="AW1" s="26"/>
      <c r="AX1" s="26"/>
      <c r="AY1" s="26"/>
      <c r="AZ1" s="26"/>
      <c r="BA1" s="26"/>
      <c r="BB1" s="26"/>
      <c r="BC1" s="26"/>
    </row>
    <row r="2" spans="2:55" ht="27.75" customHeight="1">
      <c r="B2" s="164"/>
      <c r="C2" s="929" t="str">
        <f>UPPER('1'!I36)&amp;"
"&amp;UPPER('1'!I37)</f>
        <v xml:space="preserve">PAGRINDINIS INVESTAVIMO OBJEKTAS (A)
</v>
      </c>
      <c r="D2" s="929"/>
      <c r="E2" s="929"/>
    </row>
    <row r="3" spans="2:55" ht="26.25" customHeight="1" thickBot="1">
      <c r="B3" s="165"/>
      <c r="C3" s="930" t="s">
        <v>531</v>
      </c>
      <c r="D3" s="930"/>
      <c r="E3" s="930"/>
      <c r="G3" s="2"/>
    </row>
    <row r="4" spans="2:55" ht="26.25" customHeight="1">
      <c r="B4" s="53"/>
      <c r="C4" s="932" t="str">
        <f ca="1">IF(ISERROR(AZ6),"",AZ6)</f>
        <v/>
      </c>
      <c r="D4" s="932"/>
      <c r="E4" s="932"/>
      <c r="G4" s="2"/>
      <c r="AM4" s="380" t="s">
        <v>607</v>
      </c>
      <c r="AN4" s="514" t="s">
        <v>967</v>
      </c>
      <c r="AO4" s="386" t="s">
        <v>382</v>
      </c>
      <c r="AP4" s="927" t="s">
        <v>376</v>
      </c>
      <c r="AQ4" s="927"/>
      <c r="AR4" s="927"/>
      <c r="AS4" s="927"/>
      <c r="AT4" s="927"/>
      <c r="AU4" s="927"/>
      <c r="AV4" s="927"/>
      <c r="AW4" s="927"/>
      <c r="AX4" s="927"/>
      <c r="AY4" s="928"/>
      <c r="AZ4" s="385" t="s">
        <v>378</v>
      </c>
    </row>
    <row r="5" spans="2:55">
      <c r="B5" s="54" t="str">
        <f>IF(Kalba="EN",Data2!C30,Data2!B30)</f>
        <v>Projekto įgyvendinimo metai</v>
      </c>
      <c r="C5" s="55"/>
      <c r="D5" s="56" t="s">
        <v>331</v>
      </c>
      <c r="E5" s="57"/>
      <c r="F5" s="58">
        <f>Data4!M1</f>
        <v>0</v>
      </c>
      <c r="G5" s="58">
        <f>Data4!N1</f>
        <v>1</v>
      </c>
      <c r="H5" s="58">
        <f>Data4!O1</f>
        <v>2</v>
      </c>
      <c r="I5" s="58">
        <f>Data4!P1</f>
        <v>3</v>
      </c>
      <c r="J5" s="58">
        <f>Data4!Q1</f>
        <v>4</v>
      </c>
      <c r="K5" s="58">
        <f>Data4!R1</f>
        <v>5</v>
      </c>
      <c r="L5" s="58">
        <f>Data4!S1</f>
        <v>6</v>
      </c>
      <c r="M5" s="58">
        <f>Data4!T1</f>
        <v>7</v>
      </c>
      <c r="N5" s="58">
        <f>Data4!U1</f>
        <v>8</v>
      </c>
      <c r="O5" s="58">
        <f>Data4!V1</f>
        <v>9</v>
      </c>
      <c r="P5" s="58">
        <f>Data4!W1</f>
        <v>10</v>
      </c>
      <c r="Q5" s="58">
        <f>Data4!X1</f>
        <v>11</v>
      </c>
      <c r="R5" s="58">
        <f>Data4!Y1</f>
        <v>12</v>
      </c>
      <c r="S5" s="58">
        <f>Data4!Z1</f>
        <v>13</v>
      </c>
      <c r="T5" s="58">
        <f>Data4!AA1</f>
        <v>14</v>
      </c>
      <c r="U5" s="58">
        <f>Data4!AB1</f>
        <v>15</v>
      </c>
      <c r="V5" s="58">
        <f>Data4!AC1</f>
        <v>16</v>
      </c>
      <c r="W5" s="58">
        <f>Data4!AD1</f>
        <v>17</v>
      </c>
      <c r="X5" s="58">
        <f>Data4!AE1</f>
        <v>18</v>
      </c>
      <c r="Y5" s="58">
        <f>Data4!AF1</f>
        <v>19</v>
      </c>
      <c r="Z5" s="58">
        <f>Data4!AG1</f>
        <v>20</v>
      </c>
      <c r="AA5" s="58">
        <f>Data4!AH1</f>
        <v>21</v>
      </c>
      <c r="AB5" s="58">
        <f>Data4!AI1</f>
        <v>22</v>
      </c>
      <c r="AC5" s="58">
        <f>Data4!AJ1</f>
        <v>23</v>
      </c>
      <c r="AD5" s="58">
        <f>Data4!AK1</f>
        <v>24</v>
      </c>
      <c r="AE5" s="58">
        <f>Data4!AL1</f>
        <v>25</v>
      </c>
      <c r="AF5" s="58">
        <f>Data4!AM1</f>
        <v>26</v>
      </c>
      <c r="AG5" s="58">
        <f>Data4!AN1</f>
        <v>27</v>
      </c>
      <c r="AH5" s="58">
        <f>Data4!AO1</f>
        <v>28</v>
      </c>
      <c r="AI5" s="58">
        <f>Data4!AP1</f>
        <v>29</v>
      </c>
      <c r="AJ5" s="58">
        <f>Data4!AQ1</f>
        <v>30</v>
      </c>
      <c r="AM5" s="381"/>
      <c r="AN5" s="513"/>
      <c r="AO5" s="387"/>
      <c r="AP5" s="59">
        <v>1</v>
      </c>
      <c r="AQ5" s="59">
        <v>2</v>
      </c>
      <c r="AR5" s="59">
        <v>3</v>
      </c>
      <c r="AS5" s="59">
        <v>4</v>
      </c>
      <c r="AT5" s="59">
        <v>5</v>
      </c>
      <c r="AU5" s="59">
        <v>6</v>
      </c>
      <c r="AV5" s="59">
        <v>7</v>
      </c>
      <c r="AW5" s="59">
        <v>8</v>
      </c>
      <c r="AX5" s="59">
        <v>9</v>
      </c>
      <c r="AY5" s="388">
        <v>10</v>
      </c>
      <c r="AZ5" s="379" t="str">
        <f ca="1">IF(MAX(AP6:AY6)=0,"",INDEX(AP5:AY5,1,MATCH(MAX(AP6:AY6),AP6:AY6,0)))</f>
        <v/>
      </c>
    </row>
    <row r="6" spans="2:55">
      <c r="B6" s="54" t="str">
        <f>IF(Kalba="EN",Data2!C31,Data2!B31)</f>
        <v>Projekto biudžeto eilutė / Projekto įgyvendinimo kalendoriniai metai</v>
      </c>
      <c r="C6" s="55"/>
      <c r="D6" s="60" t="s">
        <v>383</v>
      </c>
      <c r="E6" s="60" t="s">
        <v>1482</v>
      </c>
      <c r="F6" s="58">
        <f>Data4!M2</f>
        <v>2017</v>
      </c>
      <c r="G6" s="58">
        <f>Data4!N2</f>
        <v>2018</v>
      </c>
      <c r="H6" s="58">
        <f>Data4!O2</f>
        <v>2019</v>
      </c>
      <c r="I6" s="58">
        <f>Data4!P2</f>
        <v>2020</v>
      </c>
      <c r="J6" s="58">
        <f>Data4!Q2</f>
        <v>2021</v>
      </c>
      <c r="K6" s="58">
        <f>Data4!R2</f>
        <v>2022</v>
      </c>
      <c r="L6" s="58">
        <f>Data4!S2</f>
        <v>2023</v>
      </c>
      <c r="M6" s="58">
        <f>Data4!T2</f>
        <v>2024</v>
      </c>
      <c r="N6" s="58">
        <f>Data4!U2</f>
        <v>2025</v>
      </c>
      <c r="O6" s="58">
        <f>Data4!V2</f>
        <v>2026</v>
      </c>
      <c r="P6" s="58">
        <f>Data4!W2</f>
        <v>2027</v>
      </c>
      <c r="Q6" s="58">
        <f>Data4!X2</f>
        <v>2028</v>
      </c>
      <c r="R6" s="58">
        <f>Data4!Y2</f>
        <v>2029</v>
      </c>
      <c r="S6" s="58">
        <f>Data4!Z2</f>
        <v>2030</v>
      </c>
      <c r="T6" s="58">
        <f>Data4!AA2</f>
        <v>2031</v>
      </c>
      <c r="U6" s="58">
        <f>Data4!AB2</f>
        <v>2032</v>
      </c>
      <c r="V6" s="58">
        <f>Data4!AC2</f>
        <v>2033</v>
      </c>
      <c r="W6" s="58">
        <f>Data4!AD2</f>
        <v>2034</v>
      </c>
      <c r="X6" s="58">
        <f>Data4!AE2</f>
        <v>2035</v>
      </c>
      <c r="Y6" s="58">
        <f>Data4!AF2</f>
        <v>2036</v>
      </c>
      <c r="Z6" s="58">
        <f>Data4!AG2</f>
        <v>2037</v>
      </c>
      <c r="AA6" s="58">
        <f>Data4!AH2</f>
        <v>2038</v>
      </c>
      <c r="AB6" s="58">
        <f>Data4!AI2</f>
        <v>2039</v>
      </c>
      <c r="AC6" s="58">
        <f>Data4!AJ2</f>
        <v>2040</v>
      </c>
      <c r="AD6" s="58">
        <f>Data4!AK2</f>
        <v>2041</v>
      </c>
      <c r="AE6" s="58">
        <f>Data4!AL2</f>
        <v>2042</v>
      </c>
      <c r="AF6" s="58">
        <f>Data4!AM2</f>
        <v>2043</v>
      </c>
      <c r="AG6" s="58">
        <f>Data4!AN2</f>
        <v>2044</v>
      </c>
      <c r="AH6" s="58">
        <f>Data4!AO2</f>
        <v>2045</v>
      </c>
      <c r="AI6" s="58">
        <f>Data4!AP2</f>
        <v>2046</v>
      </c>
      <c r="AJ6" s="58">
        <f>Data4!AQ2</f>
        <v>2047</v>
      </c>
      <c r="AM6" s="381"/>
      <c r="AN6" s="513"/>
      <c r="AO6" s="387"/>
      <c r="AP6" s="59">
        <f t="shared" ref="AP6:AY6" si="0">COUNTIF(AP$7:AP$59,"Klaida")</f>
        <v>0</v>
      </c>
      <c r="AQ6" s="59">
        <f t="shared" ca="1" si="0"/>
        <v>0</v>
      </c>
      <c r="AR6" s="59">
        <f t="shared" si="0"/>
        <v>0</v>
      </c>
      <c r="AS6" s="59">
        <f t="shared" si="0"/>
        <v>0</v>
      </c>
      <c r="AT6" s="59">
        <f t="shared" si="0"/>
        <v>0</v>
      </c>
      <c r="AU6" s="59">
        <f t="shared" si="0"/>
        <v>0</v>
      </c>
      <c r="AV6" s="59">
        <f t="shared" si="0"/>
        <v>0</v>
      </c>
      <c r="AW6" s="59">
        <f t="shared" si="0"/>
        <v>0</v>
      </c>
      <c r="AX6" s="59">
        <f t="shared" si="0"/>
        <v>0</v>
      </c>
      <c r="AY6" s="388">
        <f t="shared" si="0"/>
        <v>0</v>
      </c>
      <c r="AZ6" s="3" t="e">
        <f ca="1">VLOOKUP(AZ5,Klaidu_pranesimai,2,FALSE)</f>
        <v>#N/A</v>
      </c>
    </row>
    <row r="7" spans="2:55" s="61" customFormat="1">
      <c r="B7" s="5" t="s">
        <v>6</v>
      </c>
      <c r="C7" s="5" t="str">
        <f>IF(Kalba="EN",Data2!C32,Data2!B32)</f>
        <v>Alternatyvos investicijos, iš viso</v>
      </c>
      <c r="D7" s="62">
        <f>ROUND(SUM(D8:D15),0)</f>
        <v>0</v>
      </c>
      <c r="E7" s="62">
        <f>ROUND(SUM(E8:E15),0)</f>
        <v>0</v>
      </c>
      <c r="F7" s="62">
        <f>ROUND(SUM(F8:F15),0)</f>
        <v>0</v>
      </c>
      <c r="G7" s="62">
        <f t="shared" ref="G7:AJ7" si="1">ROUND(SUM(G8:G15),0)</f>
        <v>0</v>
      </c>
      <c r="H7" s="62">
        <f t="shared" si="1"/>
        <v>0</v>
      </c>
      <c r="I7" s="62">
        <f t="shared" si="1"/>
        <v>0</v>
      </c>
      <c r="J7" s="62">
        <f t="shared" si="1"/>
        <v>0</v>
      </c>
      <c r="K7" s="62">
        <f t="shared" si="1"/>
        <v>0</v>
      </c>
      <c r="L7" s="62">
        <f t="shared" si="1"/>
        <v>0</v>
      </c>
      <c r="M7" s="62">
        <f t="shared" si="1"/>
        <v>0</v>
      </c>
      <c r="N7" s="62">
        <f t="shared" si="1"/>
        <v>0</v>
      </c>
      <c r="O7" s="62">
        <f t="shared" si="1"/>
        <v>0</v>
      </c>
      <c r="P7" s="62">
        <f t="shared" si="1"/>
        <v>0</v>
      </c>
      <c r="Q7" s="62">
        <f t="shared" si="1"/>
        <v>0</v>
      </c>
      <c r="R7" s="62">
        <f t="shared" si="1"/>
        <v>0</v>
      </c>
      <c r="S7" s="62">
        <f t="shared" si="1"/>
        <v>0</v>
      </c>
      <c r="T7" s="62">
        <f t="shared" si="1"/>
        <v>0</v>
      </c>
      <c r="U7" s="62">
        <f t="shared" si="1"/>
        <v>0</v>
      </c>
      <c r="V7" s="62">
        <f t="shared" si="1"/>
        <v>0</v>
      </c>
      <c r="W7" s="62">
        <f t="shared" si="1"/>
        <v>0</v>
      </c>
      <c r="X7" s="62">
        <f t="shared" si="1"/>
        <v>0</v>
      </c>
      <c r="Y7" s="62">
        <f t="shared" si="1"/>
        <v>0</v>
      </c>
      <c r="Z7" s="62">
        <f t="shared" si="1"/>
        <v>0</v>
      </c>
      <c r="AA7" s="62">
        <f t="shared" si="1"/>
        <v>0</v>
      </c>
      <c r="AB7" s="62">
        <f t="shared" si="1"/>
        <v>0</v>
      </c>
      <c r="AC7" s="62">
        <f t="shared" si="1"/>
        <v>0</v>
      </c>
      <c r="AD7" s="62">
        <f t="shared" si="1"/>
        <v>0</v>
      </c>
      <c r="AE7" s="62">
        <f t="shared" si="1"/>
        <v>0</v>
      </c>
      <c r="AF7" s="62">
        <f t="shared" si="1"/>
        <v>0</v>
      </c>
      <c r="AG7" s="62">
        <f t="shared" si="1"/>
        <v>0</v>
      </c>
      <c r="AH7" s="62">
        <f t="shared" si="1"/>
        <v>0</v>
      </c>
      <c r="AI7" s="62">
        <f t="shared" si="1"/>
        <v>0</v>
      </c>
      <c r="AJ7" s="62">
        <f t="shared" si="1"/>
        <v>0</v>
      </c>
      <c r="AM7" s="382">
        <f>ROUND(SUM(AM8:AM15),0)</f>
        <v>0</v>
      </c>
      <c r="AN7" s="382">
        <f>ROUND(SUM(AN8:AN15),0)</f>
        <v>0</v>
      </c>
      <c r="AO7" s="389"/>
      <c r="AP7" s="63"/>
      <c r="AQ7" s="63"/>
      <c r="AR7" s="63"/>
      <c r="AS7" s="63"/>
      <c r="AT7" s="63"/>
      <c r="AU7" s="63"/>
      <c r="AV7" s="63"/>
      <c r="AW7" s="63"/>
      <c r="AX7" s="63"/>
      <c r="AY7" s="390"/>
    </row>
    <row r="8" spans="2:55">
      <c r="B8" s="64" t="s">
        <v>7</v>
      </c>
      <c r="C8" s="4" t="str">
        <f>IF(Kalba="EN",Data2!C33,Data2!B33)</f>
        <v>Žemė</v>
      </c>
      <c r="D8" s="65">
        <f>F8+NPV(FDN,G8:INDEX(G8:AJ8,PAL))</f>
        <v>0</v>
      </c>
      <c r="E8" s="65">
        <f t="shared" ref="E8:E16" si="2">SUMIF($F$5:$AJ$5,"&lt;="&amp;PAL,$F8:$AJ8)</f>
        <v>0</v>
      </c>
      <c r="F8" s="78">
        <v>0</v>
      </c>
      <c r="G8" s="78">
        <v>0</v>
      </c>
      <c r="H8" s="78">
        <v>0</v>
      </c>
      <c r="I8" s="78">
        <v>0</v>
      </c>
      <c r="J8" s="78">
        <v>0</v>
      </c>
      <c r="K8" s="78">
        <v>0</v>
      </c>
      <c r="L8" s="78">
        <v>0</v>
      </c>
      <c r="M8" s="78">
        <v>0</v>
      </c>
      <c r="N8" s="78">
        <v>0</v>
      </c>
      <c r="O8" s="78">
        <v>0</v>
      </c>
      <c r="P8" s="78">
        <v>0</v>
      </c>
      <c r="Q8" s="78">
        <v>0</v>
      </c>
      <c r="R8" s="78">
        <v>0</v>
      </c>
      <c r="S8" s="78">
        <v>0</v>
      </c>
      <c r="T8" s="78">
        <v>0</v>
      </c>
      <c r="U8" s="78">
        <v>0</v>
      </c>
      <c r="V8" s="78">
        <v>0</v>
      </c>
      <c r="W8" s="78">
        <v>0</v>
      </c>
      <c r="X8" s="78">
        <v>0</v>
      </c>
      <c r="Y8" s="78">
        <v>0</v>
      </c>
      <c r="Z8" s="78">
        <v>0</v>
      </c>
      <c r="AA8" s="78">
        <v>0</v>
      </c>
      <c r="AB8" s="78">
        <v>0</v>
      </c>
      <c r="AC8" s="78">
        <v>0</v>
      </c>
      <c r="AD8" s="78">
        <v>0</v>
      </c>
      <c r="AE8" s="78">
        <v>0</v>
      </c>
      <c r="AF8" s="78">
        <v>0</v>
      </c>
      <c r="AG8" s="78">
        <v>0</v>
      </c>
      <c r="AH8" s="78">
        <v>0</v>
      </c>
      <c r="AI8" s="78">
        <v>0</v>
      </c>
      <c r="AJ8" s="78">
        <v>0</v>
      </c>
      <c r="AM8" s="383">
        <f>F8+NPV(SDN,G8:INDEX(G8:AJ8,PAL))</f>
        <v>0</v>
      </c>
      <c r="AN8" s="415">
        <f>IFERROR(SUMPRODUCT(F8+NPV(SDN,G8:INDEX(G8:AJ8,PAL)),Data1!D3),0)</f>
        <v>0</v>
      </c>
      <c r="AO8" s="387">
        <f t="shared" ref="AO8:AO20" si="3">IF(COUNTIF(AP8:AY8,"Klaida")&gt;0,1,0)</f>
        <v>0</v>
      </c>
      <c r="AP8" s="59">
        <f>IF(COUNT(F8:INDEX(F8:AJ8,PAL+1))&lt;&gt;PAL+1,"Klaida",0)</f>
        <v>0</v>
      </c>
      <c r="AQ8" s="59"/>
      <c r="AR8" s="59"/>
      <c r="AS8" s="59"/>
      <c r="AT8" s="59"/>
      <c r="AU8" s="59"/>
      <c r="AV8" s="59"/>
      <c r="AW8" s="59"/>
      <c r="AX8" s="59"/>
      <c r="AY8" s="388"/>
    </row>
    <row r="9" spans="2:55">
      <c r="B9" s="64" t="s">
        <v>9</v>
      </c>
      <c r="C9" s="4" t="str">
        <f>IF(Kalba="EN",Data2!C34,Data2!B34)</f>
        <v>Nekilnojamasis turtas</v>
      </c>
      <c r="D9" s="65">
        <f>F9+NPV(FDN,G9:INDEX(G9:AJ9,PAL))</f>
        <v>0</v>
      </c>
      <c r="E9" s="65">
        <f t="shared" si="2"/>
        <v>0</v>
      </c>
      <c r="F9" s="78">
        <v>0</v>
      </c>
      <c r="G9" s="78">
        <v>0</v>
      </c>
      <c r="H9" s="78">
        <v>0</v>
      </c>
      <c r="I9" s="78">
        <v>0</v>
      </c>
      <c r="J9" s="78">
        <v>0</v>
      </c>
      <c r="K9" s="78">
        <v>0</v>
      </c>
      <c r="L9" s="78">
        <v>0</v>
      </c>
      <c r="M9" s="78">
        <v>0</v>
      </c>
      <c r="N9" s="78">
        <v>0</v>
      </c>
      <c r="O9" s="78">
        <v>0</v>
      </c>
      <c r="P9" s="78">
        <v>0</v>
      </c>
      <c r="Q9" s="78">
        <v>0</v>
      </c>
      <c r="R9" s="78">
        <v>0</v>
      </c>
      <c r="S9" s="78">
        <v>0</v>
      </c>
      <c r="T9" s="78">
        <v>0</v>
      </c>
      <c r="U9" s="78">
        <v>0</v>
      </c>
      <c r="V9" s="78">
        <v>0</v>
      </c>
      <c r="W9" s="78">
        <v>0</v>
      </c>
      <c r="X9" s="78">
        <v>0</v>
      </c>
      <c r="Y9" s="78">
        <v>0</v>
      </c>
      <c r="Z9" s="78">
        <v>0</v>
      </c>
      <c r="AA9" s="78">
        <v>0</v>
      </c>
      <c r="AB9" s="78">
        <v>0</v>
      </c>
      <c r="AC9" s="78">
        <v>0</v>
      </c>
      <c r="AD9" s="78">
        <v>0</v>
      </c>
      <c r="AE9" s="78">
        <v>0</v>
      </c>
      <c r="AF9" s="78">
        <v>0</v>
      </c>
      <c r="AG9" s="78">
        <v>0</v>
      </c>
      <c r="AH9" s="78">
        <v>0</v>
      </c>
      <c r="AI9" s="78">
        <v>0</v>
      </c>
      <c r="AJ9" s="78">
        <v>0</v>
      </c>
      <c r="AM9" s="383">
        <f>F9+NPV(SDN,G9:INDEX(G9:AJ9,PAL))</f>
        <v>0</v>
      </c>
      <c r="AN9" s="415">
        <f>IFERROR(SUMPRODUCT(F9+NPV(SDN,G9:INDEX(G9:AJ9,PAL)),Data1!D4),0)</f>
        <v>0</v>
      </c>
      <c r="AO9" s="387">
        <f t="shared" si="3"/>
        <v>0</v>
      </c>
      <c r="AP9" s="59">
        <f>IF(COUNT(F9:INDEX(F9:AJ9,PAL+1))&lt;&gt;PAL+1,"Klaida",0)</f>
        <v>0</v>
      </c>
      <c r="AQ9" s="59"/>
      <c r="AR9" s="59"/>
      <c r="AS9" s="59"/>
      <c r="AT9" s="59"/>
      <c r="AU9" s="59"/>
      <c r="AV9" s="59"/>
      <c r="AW9" s="59"/>
      <c r="AX9" s="59"/>
      <c r="AY9" s="388"/>
    </row>
    <row r="10" spans="2:55">
      <c r="B10" s="64" t="s">
        <v>11</v>
      </c>
      <c r="C10" s="4" t="str">
        <f>IF(Kalba="EN",Data2!C35,Data2!B35)</f>
        <v>Statyba, rekonstravimas, kapitalinis remontas ir kiti darbai</v>
      </c>
      <c r="D10" s="65">
        <f>F10+NPV(FDN,G10:INDEX(G10:AJ10,PAL))</f>
        <v>0</v>
      </c>
      <c r="E10" s="65">
        <f t="shared" si="2"/>
        <v>0</v>
      </c>
      <c r="F10" s="78">
        <v>0</v>
      </c>
      <c r="G10" s="78">
        <v>0</v>
      </c>
      <c r="H10" s="78">
        <v>0</v>
      </c>
      <c r="I10" s="78">
        <v>0</v>
      </c>
      <c r="J10" s="78">
        <v>0</v>
      </c>
      <c r="K10" s="78">
        <v>0</v>
      </c>
      <c r="L10" s="78">
        <v>0</v>
      </c>
      <c r="M10" s="78">
        <v>0</v>
      </c>
      <c r="N10" s="78">
        <v>0</v>
      </c>
      <c r="O10" s="78">
        <v>0</v>
      </c>
      <c r="P10" s="78">
        <v>0</v>
      </c>
      <c r="Q10" s="78">
        <v>0</v>
      </c>
      <c r="R10" s="78">
        <v>0</v>
      </c>
      <c r="S10" s="78">
        <v>0</v>
      </c>
      <c r="T10" s="78">
        <v>0</v>
      </c>
      <c r="U10" s="78">
        <v>0</v>
      </c>
      <c r="V10" s="78">
        <v>0</v>
      </c>
      <c r="W10" s="78">
        <v>0</v>
      </c>
      <c r="X10" s="78">
        <v>0</v>
      </c>
      <c r="Y10" s="78">
        <v>0</v>
      </c>
      <c r="Z10" s="78">
        <v>0</v>
      </c>
      <c r="AA10" s="78">
        <v>0</v>
      </c>
      <c r="AB10" s="78">
        <v>0</v>
      </c>
      <c r="AC10" s="78">
        <v>0</v>
      </c>
      <c r="AD10" s="78">
        <v>0</v>
      </c>
      <c r="AE10" s="78">
        <v>0</v>
      </c>
      <c r="AF10" s="78">
        <v>0</v>
      </c>
      <c r="AG10" s="78">
        <v>0</v>
      </c>
      <c r="AH10" s="78">
        <v>0</v>
      </c>
      <c r="AI10" s="78">
        <v>0</v>
      </c>
      <c r="AJ10" s="78">
        <v>0</v>
      </c>
      <c r="AM10" s="383">
        <f>F10+NPV(SDN,G10:INDEX(G10:AJ10,PAL))</f>
        <v>0</v>
      </c>
      <c r="AN10" s="415">
        <f>IFERROR(SUMPRODUCT(F10+NPV(SDN,G10:INDEX(G10:AJ10,PAL)),Data1!D5),0)</f>
        <v>0</v>
      </c>
      <c r="AO10" s="387">
        <f t="shared" si="3"/>
        <v>0</v>
      </c>
      <c r="AP10" s="59">
        <f>IF(COUNT(F10:INDEX(F10:AJ10,PAL+1))&lt;&gt;PAL+1,"Klaida",0)</f>
        <v>0</v>
      </c>
      <c r="AQ10" s="59"/>
      <c r="AR10" s="59"/>
      <c r="AS10" s="59"/>
      <c r="AT10" s="59"/>
      <c r="AU10" s="59"/>
      <c r="AV10" s="59"/>
      <c r="AW10" s="59"/>
      <c r="AX10" s="59"/>
      <c r="AY10" s="388"/>
    </row>
    <row r="11" spans="2:55">
      <c r="B11" s="64" t="s">
        <v>13</v>
      </c>
      <c r="C11" s="4" t="str">
        <f>IF(Kalba="EN",Data2!C36,Data2!B36)</f>
        <v>Įranga, įrenginiai ir kitas ilgalaikis turtas</v>
      </c>
      <c r="D11" s="65">
        <f>F11+NPV(FDN,G11:INDEX(G11:AJ11,PAL))</f>
        <v>0</v>
      </c>
      <c r="E11" s="65">
        <f t="shared" si="2"/>
        <v>0</v>
      </c>
      <c r="F11" s="78">
        <v>0</v>
      </c>
      <c r="G11" s="78">
        <v>0</v>
      </c>
      <c r="H11" s="78">
        <v>0</v>
      </c>
      <c r="I11" s="78">
        <v>0</v>
      </c>
      <c r="J11" s="78">
        <v>0</v>
      </c>
      <c r="K11" s="78">
        <v>0</v>
      </c>
      <c r="L11" s="78">
        <v>0</v>
      </c>
      <c r="M11" s="78">
        <v>0</v>
      </c>
      <c r="N11" s="78">
        <v>0</v>
      </c>
      <c r="O11" s="78">
        <v>0</v>
      </c>
      <c r="P11" s="78">
        <v>0</v>
      </c>
      <c r="Q11" s="78">
        <v>0</v>
      </c>
      <c r="R11" s="78">
        <v>0</v>
      </c>
      <c r="S11" s="78">
        <v>0</v>
      </c>
      <c r="T11" s="78">
        <v>0</v>
      </c>
      <c r="U11" s="78">
        <v>0</v>
      </c>
      <c r="V11" s="78">
        <v>0</v>
      </c>
      <c r="W11" s="78">
        <v>0</v>
      </c>
      <c r="X11" s="78">
        <v>0</v>
      </c>
      <c r="Y11" s="78">
        <v>0</v>
      </c>
      <c r="Z11" s="78">
        <v>0</v>
      </c>
      <c r="AA11" s="78">
        <v>0</v>
      </c>
      <c r="AB11" s="78">
        <v>0</v>
      </c>
      <c r="AC11" s="78">
        <v>0</v>
      </c>
      <c r="AD11" s="78">
        <v>0</v>
      </c>
      <c r="AE11" s="78">
        <v>0</v>
      </c>
      <c r="AF11" s="78">
        <v>0</v>
      </c>
      <c r="AG11" s="78">
        <v>0</v>
      </c>
      <c r="AH11" s="78">
        <v>0</v>
      </c>
      <c r="AI11" s="78">
        <v>0</v>
      </c>
      <c r="AJ11" s="78">
        <v>0</v>
      </c>
      <c r="AM11" s="383">
        <f>F11+NPV(SDN,G11:INDEX(G11:AJ11,PAL))</f>
        <v>0</v>
      </c>
      <c r="AN11" s="415">
        <f>IFERROR(SUMPRODUCT(F11+NPV(SDN,G11:INDEX(G11:AJ11,PAL)),Data1!D6),0)</f>
        <v>0</v>
      </c>
      <c r="AO11" s="387">
        <f t="shared" si="3"/>
        <v>0</v>
      </c>
      <c r="AP11" s="59">
        <f>IF(COUNT(F11:INDEX(F11:AJ11,PAL+1))&lt;&gt;PAL+1,"Klaida",0)</f>
        <v>0</v>
      </c>
      <c r="AQ11" s="59"/>
      <c r="AR11" s="59"/>
      <c r="AS11" s="59"/>
      <c r="AT11" s="59"/>
      <c r="AU11" s="59"/>
      <c r="AV11" s="59"/>
      <c r="AW11" s="59"/>
      <c r="AX11" s="59"/>
      <c r="AY11" s="388"/>
    </row>
    <row r="12" spans="2:55" ht="25.5">
      <c r="B12" s="64" t="s">
        <v>15</v>
      </c>
      <c r="C12" s="4" t="str">
        <f>IF(Kalba="EN",Data2!C37,Data2!B37)</f>
        <v>Projektavimo, techninės priežiūros ir kitos su investicijomis į ilgalaikį turtą (A.1.-A.4.) susijusios paslaugos</v>
      </c>
      <c r="D12" s="65">
        <f>F12+NPV(FDN,G12:INDEX(G12:AJ12,PAL))</f>
        <v>0</v>
      </c>
      <c r="E12" s="65">
        <f t="shared" si="2"/>
        <v>0</v>
      </c>
      <c r="F12" s="78">
        <v>0</v>
      </c>
      <c r="G12" s="78">
        <v>0</v>
      </c>
      <c r="H12" s="78">
        <v>0</v>
      </c>
      <c r="I12" s="78">
        <v>0</v>
      </c>
      <c r="J12" s="78">
        <v>0</v>
      </c>
      <c r="K12" s="78">
        <v>0</v>
      </c>
      <c r="L12" s="78">
        <v>0</v>
      </c>
      <c r="M12" s="78">
        <v>0</v>
      </c>
      <c r="N12" s="78">
        <v>0</v>
      </c>
      <c r="O12" s="78">
        <v>0</v>
      </c>
      <c r="P12" s="78">
        <v>0</v>
      </c>
      <c r="Q12" s="78">
        <v>0</v>
      </c>
      <c r="R12" s="78">
        <v>0</v>
      </c>
      <c r="S12" s="78">
        <v>0</v>
      </c>
      <c r="T12" s="78">
        <v>0</v>
      </c>
      <c r="U12" s="78">
        <v>0</v>
      </c>
      <c r="V12" s="78">
        <v>0</v>
      </c>
      <c r="W12" s="78">
        <v>0</v>
      </c>
      <c r="X12" s="78">
        <v>0</v>
      </c>
      <c r="Y12" s="78">
        <v>0</v>
      </c>
      <c r="Z12" s="78">
        <v>0</v>
      </c>
      <c r="AA12" s="78">
        <v>0</v>
      </c>
      <c r="AB12" s="78">
        <v>0</v>
      </c>
      <c r="AC12" s="78">
        <v>0</v>
      </c>
      <c r="AD12" s="78">
        <v>0</v>
      </c>
      <c r="AE12" s="78">
        <v>0</v>
      </c>
      <c r="AF12" s="78">
        <v>0</v>
      </c>
      <c r="AG12" s="78">
        <v>0</v>
      </c>
      <c r="AH12" s="78">
        <v>0</v>
      </c>
      <c r="AI12" s="78">
        <v>0</v>
      </c>
      <c r="AJ12" s="78">
        <v>0</v>
      </c>
      <c r="AM12" s="383">
        <f>F12+NPV(SDN,G12:INDEX(G12:AJ12,PAL))</f>
        <v>0</v>
      </c>
      <c r="AN12" s="415">
        <f>IFERROR(SUMPRODUCT(F12+NPV(SDN,G12:INDEX(G12:AJ12,PAL)),Data1!D7),0)</f>
        <v>0</v>
      </c>
      <c r="AO12" s="387">
        <f t="shared" si="3"/>
        <v>0</v>
      </c>
      <c r="AP12" s="59">
        <f>IF(COUNT(F12:INDEX(F12:AJ12,PAL+1))&lt;&gt;PAL+1,"Klaida",0)</f>
        <v>0</v>
      </c>
      <c r="AQ12" s="59"/>
      <c r="AR12" s="59"/>
      <c r="AS12" s="59"/>
      <c r="AT12" s="59"/>
      <c r="AU12" s="59"/>
      <c r="AV12" s="59"/>
      <c r="AW12" s="59"/>
      <c r="AX12" s="59"/>
      <c r="AY12" s="388"/>
    </row>
    <row r="13" spans="2:55">
      <c r="B13" s="64" t="s">
        <v>16</v>
      </c>
      <c r="C13" s="4" t="str">
        <f>IF(Kalba="EN",Data2!C38,Data2!B38)</f>
        <v>Projekto administravimas ir vykdymas</v>
      </c>
      <c r="D13" s="65">
        <f>F13+NPV(FDN,G13:INDEX(G13:AJ13,PAL))</f>
        <v>0</v>
      </c>
      <c r="E13" s="65">
        <f t="shared" si="2"/>
        <v>0</v>
      </c>
      <c r="F13" s="78">
        <v>0</v>
      </c>
      <c r="G13" s="78">
        <v>0</v>
      </c>
      <c r="H13" s="78">
        <v>0</v>
      </c>
      <c r="I13" s="78">
        <v>0</v>
      </c>
      <c r="J13" s="78">
        <v>0</v>
      </c>
      <c r="K13" s="78">
        <v>0</v>
      </c>
      <c r="L13" s="78">
        <v>0</v>
      </c>
      <c r="M13" s="78">
        <v>0</v>
      </c>
      <c r="N13" s="78">
        <v>0</v>
      </c>
      <c r="O13" s="78">
        <v>0</v>
      </c>
      <c r="P13" s="78">
        <v>0</v>
      </c>
      <c r="Q13" s="78">
        <v>0</v>
      </c>
      <c r="R13" s="78">
        <v>0</v>
      </c>
      <c r="S13" s="78">
        <v>0</v>
      </c>
      <c r="T13" s="78">
        <v>0</v>
      </c>
      <c r="U13" s="78">
        <v>0</v>
      </c>
      <c r="V13" s="78">
        <v>0</v>
      </c>
      <c r="W13" s="78">
        <v>0</v>
      </c>
      <c r="X13" s="78">
        <v>0</v>
      </c>
      <c r="Y13" s="78">
        <v>0</v>
      </c>
      <c r="Z13" s="78">
        <v>0</v>
      </c>
      <c r="AA13" s="78">
        <v>0</v>
      </c>
      <c r="AB13" s="78">
        <v>0</v>
      </c>
      <c r="AC13" s="78">
        <v>0</v>
      </c>
      <c r="AD13" s="78">
        <v>0</v>
      </c>
      <c r="AE13" s="78">
        <v>0</v>
      </c>
      <c r="AF13" s="78">
        <v>0</v>
      </c>
      <c r="AG13" s="78">
        <v>0</v>
      </c>
      <c r="AH13" s="78">
        <v>0</v>
      </c>
      <c r="AI13" s="78">
        <v>0</v>
      </c>
      <c r="AJ13" s="78">
        <v>0</v>
      </c>
      <c r="AM13" s="383">
        <f>F13+NPV(SDN,G13:INDEX(G13:AJ13,PAL))</f>
        <v>0</v>
      </c>
      <c r="AN13" s="415">
        <f>IFERROR(SUMPRODUCT(F13+NPV(SDN,G13:INDEX(G13:AJ13,PAL)),Data1!D8),0)</f>
        <v>0</v>
      </c>
      <c r="AO13" s="387">
        <f t="shared" si="3"/>
        <v>0</v>
      </c>
      <c r="AP13" s="59">
        <f>IF(COUNT(F13:INDEX(F13:AJ13,PAL+1))&lt;&gt;PAL+1,"Klaida",0)</f>
        <v>0</v>
      </c>
      <c r="AQ13" s="59"/>
      <c r="AR13" s="59"/>
      <c r="AS13" s="59"/>
      <c r="AT13" s="59"/>
      <c r="AU13" s="59"/>
      <c r="AV13" s="59"/>
      <c r="AW13" s="59"/>
      <c r="AX13" s="59"/>
      <c r="AY13" s="388"/>
    </row>
    <row r="14" spans="2:55">
      <c r="B14" s="64" t="s">
        <v>18</v>
      </c>
      <c r="C14" s="4" t="str">
        <f>IF(Kalba="EN",Data2!C39,Data2!B39)</f>
        <v>Kitos paslaugos ir išlaidos</v>
      </c>
      <c r="D14" s="65">
        <f>F14+NPV(FDN,G14:INDEX(G14:AJ14,PAL))</f>
        <v>0</v>
      </c>
      <c r="E14" s="65">
        <f t="shared" si="2"/>
        <v>0</v>
      </c>
      <c r="F14" s="78">
        <v>0</v>
      </c>
      <c r="G14" s="78">
        <v>0</v>
      </c>
      <c r="H14" s="78">
        <v>0</v>
      </c>
      <c r="I14" s="78">
        <v>0</v>
      </c>
      <c r="J14" s="78">
        <v>0</v>
      </c>
      <c r="K14" s="78">
        <v>0</v>
      </c>
      <c r="L14" s="78">
        <v>0</v>
      </c>
      <c r="M14" s="78">
        <v>0</v>
      </c>
      <c r="N14" s="78">
        <v>0</v>
      </c>
      <c r="O14" s="78">
        <v>0</v>
      </c>
      <c r="P14" s="78">
        <v>0</v>
      </c>
      <c r="Q14" s="78">
        <v>0</v>
      </c>
      <c r="R14" s="78">
        <v>0</v>
      </c>
      <c r="S14" s="78">
        <v>0</v>
      </c>
      <c r="T14" s="78">
        <v>0</v>
      </c>
      <c r="U14" s="78">
        <v>0</v>
      </c>
      <c r="V14" s="78">
        <v>0</v>
      </c>
      <c r="W14" s="78">
        <v>0</v>
      </c>
      <c r="X14" s="78">
        <v>0</v>
      </c>
      <c r="Y14" s="78">
        <v>0</v>
      </c>
      <c r="Z14" s="78">
        <v>0</v>
      </c>
      <c r="AA14" s="78">
        <v>0</v>
      </c>
      <c r="AB14" s="78">
        <v>0</v>
      </c>
      <c r="AC14" s="78">
        <v>0</v>
      </c>
      <c r="AD14" s="78">
        <v>0</v>
      </c>
      <c r="AE14" s="78">
        <v>0</v>
      </c>
      <c r="AF14" s="78">
        <v>0</v>
      </c>
      <c r="AG14" s="78">
        <v>0</v>
      </c>
      <c r="AH14" s="78">
        <v>0</v>
      </c>
      <c r="AI14" s="78">
        <v>0</v>
      </c>
      <c r="AJ14" s="78">
        <v>0</v>
      </c>
      <c r="AM14" s="383">
        <f>F14+NPV(SDN,G14:INDEX(G14:AJ14,PAL))</f>
        <v>0</v>
      </c>
      <c r="AN14" s="415">
        <f>IFERROR(SUMPRODUCT(F14+NPV(SDN,G14:INDEX(G14:AJ14,PAL)),Data1!D9),0)</f>
        <v>0</v>
      </c>
      <c r="AO14" s="387">
        <f t="shared" si="3"/>
        <v>0</v>
      </c>
      <c r="AP14" s="59">
        <f>IF(COUNT(F14:INDEX(F14:AJ14,PAL+1))&lt;&gt;PAL+1,"Klaida",0)</f>
        <v>0</v>
      </c>
      <c r="AQ14" s="59"/>
      <c r="AR14" s="59"/>
      <c r="AS14" s="59"/>
      <c r="AT14" s="59"/>
      <c r="AU14" s="59"/>
      <c r="AV14" s="59"/>
      <c r="AW14" s="59"/>
      <c r="AX14" s="59"/>
      <c r="AY14" s="388"/>
    </row>
    <row r="15" spans="2:55">
      <c r="B15" s="64" t="s">
        <v>294</v>
      </c>
      <c r="C15" s="4" t="str">
        <f>IF(Kalba="EN",Data2!C40,Data2!B40)</f>
        <v>Reinvesticijos </v>
      </c>
      <c r="D15" s="65">
        <f>F15+NPV(FDN,G15:INDEX(G15:AJ15,PAL))</f>
        <v>0</v>
      </c>
      <c r="E15" s="65">
        <f t="shared" si="2"/>
        <v>0</v>
      </c>
      <c r="F15" s="78">
        <v>0</v>
      </c>
      <c r="G15" s="78">
        <v>0</v>
      </c>
      <c r="H15" s="78">
        <v>0</v>
      </c>
      <c r="I15" s="78">
        <v>0</v>
      </c>
      <c r="J15" s="78">
        <v>0</v>
      </c>
      <c r="K15" s="78">
        <v>0</v>
      </c>
      <c r="L15" s="78">
        <v>0</v>
      </c>
      <c r="M15" s="78">
        <v>0</v>
      </c>
      <c r="N15" s="78">
        <v>0</v>
      </c>
      <c r="O15" s="78">
        <v>0</v>
      </c>
      <c r="P15" s="78">
        <v>0</v>
      </c>
      <c r="Q15" s="78">
        <v>0</v>
      </c>
      <c r="R15" s="78">
        <v>0</v>
      </c>
      <c r="S15" s="78">
        <v>0</v>
      </c>
      <c r="T15" s="78">
        <v>0</v>
      </c>
      <c r="U15" s="78">
        <v>0</v>
      </c>
      <c r="V15" s="78">
        <v>0</v>
      </c>
      <c r="W15" s="78">
        <v>0</v>
      </c>
      <c r="X15" s="78">
        <v>0</v>
      </c>
      <c r="Y15" s="78">
        <v>0</v>
      </c>
      <c r="Z15" s="78">
        <v>0</v>
      </c>
      <c r="AA15" s="78">
        <v>0</v>
      </c>
      <c r="AB15" s="78">
        <v>0</v>
      </c>
      <c r="AC15" s="78">
        <v>0</v>
      </c>
      <c r="AD15" s="78">
        <v>0</v>
      </c>
      <c r="AE15" s="78">
        <v>0</v>
      </c>
      <c r="AF15" s="78">
        <v>0</v>
      </c>
      <c r="AG15" s="78">
        <v>0</v>
      </c>
      <c r="AH15" s="78">
        <v>0</v>
      </c>
      <c r="AI15" s="78">
        <v>0</v>
      </c>
      <c r="AJ15" s="78">
        <v>0</v>
      </c>
      <c r="AM15" s="383">
        <f>F15+NPV(SDN,G15:INDEX(G15:AJ15,PAL))</f>
        <v>0</v>
      </c>
      <c r="AN15" s="415">
        <f>IFERROR(SUMPRODUCT(F15+NPV(SDN,G15:INDEX(G15:AJ15,PAL)),Data1!D10),0)</f>
        <v>0</v>
      </c>
      <c r="AO15" s="387">
        <f t="shared" si="3"/>
        <v>0</v>
      </c>
      <c r="AP15" s="59">
        <f>IF(COUNT(F15:INDEX(F15:AJ15,PAL+1))&lt;&gt;PAL+1,"Klaida",0)</f>
        <v>0</v>
      </c>
      <c r="AQ15" s="59"/>
      <c r="AR15" s="59"/>
      <c r="AS15" s="59"/>
      <c r="AT15" s="59"/>
      <c r="AU15" s="59"/>
      <c r="AV15" s="59"/>
      <c r="AW15" s="59"/>
      <c r="AX15" s="59"/>
      <c r="AY15" s="388"/>
    </row>
    <row r="16" spans="2:55" s="61" customFormat="1">
      <c r="B16" s="64" t="s">
        <v>20</v>
      </c>
      <c r="C16" s="4" t="str">
        <f>IF(Kalba="EN",Data2!C41,Data2!B41)</f>
        <v>Investicijų likutinė vertė</v>
      </c>
      <c r="D16" s="65">
        <f>F16+NPV(FDN,G16:INDEX(G16:AJ16,PAL))</f>
        <v>0</v>
      </c>
      <c r="E16" s="65">
        <f t="shared" si="2"/>
        <v>0</v>
      </c>
      <c r="F16" s="78">
        <v>0</v>
      </c>
      <c r="G16" s="78">
        <v>0</v>
      </c>
      <c r="H16" s="78">
        <v>0</v>
      </c>
      <c r="I16" s="78">
        <v>0</v>
      </c>
      <c r="J16" s="78">
        <v>0</v>
      </c>
      <c r="K16" s="78">
        <v>0</v>
      </c>
      <c r="L16" s="78">
        <v>0</v>
      </c>
      <c r="M16" s="78">
        <v>0</v>
      </c>
      <c r="N16" s="78">
        <v>0</v>
      </c>
      <c r="O16" s="78">
        <v>0</v>
      </c>
      <c r="P16" s="78">
        <v>0</v>
      </c>
      <c r="Q16" s="78">
        <v>0</v>
      </c>
      <c r="R16" s="78">
        <v>0</v>
      </c>
      <c r="S16" s="78">
        <v>0</v>
      </c>
      <c r="T16" s="78">
        <v>0</v>
      </c>
      <c r="U16" s="78">
        <v>0</v>
      </c>
      <c r="V16" s="78">
        <v>0</v>
      </c>
      <c r="W16" s="78">
        <v>0</v>
      </c>
      <c r="X16" s="78">
        <v>0</v>
      </c>
      <c r="Y16" s="78">
        <v>0</v>
      </c>
      <c r="Z16" s="78">
        <v>0</v>
      </c>
      <c r="AA16" s="78">
        <v>0</v>
      </c>
      <c r="AB16" s="78">
        <v>0</v>
      </c>
      <c r="AC16" s="78">
        <v>0</v>
      </c>
      <c r="AD16" s="78">
        <v>0</v>
      </c>
      <c r="AE16" s="78">
        <v>0</v>
      </c>
      <c r="AF16" s="78">
        <v>0</v>
      </c>
      <c r="AG16" s="78">
        <v>0</v>
      </c>
      <c r="AH16" s="78">
        <v>0</v>
      </c>
      <c r="AI16" s="78">
        <v>0</v>
      </c>
      <c r="AJ16" s="78">
        <v>0</v>
      </c>
      <c r="AM16" s="383">
        <f>F16+NPV(SDN,G16:INDEX(G16:AJ16,PAL))</f>
        <v>0</v>
      </c>
      <c r="AN16" s="415">
        <f>IFERROR(SUMPRODUCT(F16+NPV(SDN,G16:INDEX(G16:AJ16,PAL)),Data1!D11),0)</f>
        <v>0</v>
      </c>
      <c r="AO16" s="387">
        <f t="shared" ca="1" si="3"/>
        <v>0</v>
      </c>
      <c r="AP16" s="59">
        <f>IF(COUNT(F16:INDEX(F16:AJ16,PAL+1))&lt;&gt;PAL+1,"Klaida",0)</f>
        <v>0</v>
      </c>
      <c r="AQ16" s="59">
        <f ca="1">IF(OR(COUNTIF(F16:INDEX(F16:AJ16,PAL+1),"&gt;0")&gt;1,AND(COUNTIF(F16:INDEX(F16:AJ16,PAL+1),"&gt;0")=1,OFFSET(F16,0,PAL)=0)),"Klaida",0)</f>
        <v>0</v>
      </c>
      <c r="AR16" s="59"/>
      <c r="AS16" s="59"/>
      <c r="AT16" s="59"/>
      <c r="AU16" s="59"/>
      <c r="AV16" s="59"/>
      <c r="AW16" s="59"/>
      <c r="AX16" s="59"/>
      <c r="AY16" s="388"/>
    </row>
    <row r="17" spans="2:51" s="61" customFormat="1">
      <c r="B17" s="5" t="s">
        <v>21</v>
      </c>
      <c r="C17" s="5" t="str">
        <f>IF(Kalba="EN",Data2!C42,Data2!B42)</f>
        <v>Veiklos pajamos, iš viso</v>
      </c>
      <c r="D17" s="62">
        <f>ROUND(SUM(D18:D20),0)</f>
        <v>0</v>
      </c>
      <c r="E17" s="62">
        <f>ROUND(SUM(E18:E20),0)</f>
        <v>0</v>
      </c>
      <c r="F17" s="62">
        <f>ROUND(SUM(F18:F20),0)</f>
        <v>0</v>
      </c>
      <c r="G17" s="62">
        <f t="shared" ref="G17:AJ17" si="4">ROUND(SUM(G18:G20),0)</f>
        <v>0</v>
      </c>
      <c r="H17" s="62">
        <f t="shared" si="4"/>
        <v>0</v>
      </c>
      <c r="I17" s="62">
        <f t="shared" si="4"/>
        <v>0</v>
      </c>
      <c r="J17" s="62">
        <f t="shared" si="4"/>
        <v>0</v>
      </c>
      <c r="K17" s="62">
        <f t="shared" si="4"/>
        <v>0</v>
      </c>
      <c r="L17" s="62">
        <f t="shared" si="4"/>
        <v>0</v>
      </c>
      <c r="M17" s="62">
        <f t="shared" si="4"/>
        <v>0</v>
      </c>
      <c r="N17" s="62">
        <f t="shared" si="4"/>
        <v>0</v>
      </c>
      <c r="O17" s="62">
        <f t="shared" si="4"/>
        <v>0</v>
      </c>
      <c r="P17" s="62">
        <f t="shared" si="4"/>
        <v>0</v>
      </c>
      <c r="Q17" s="62">
        <f t="shared" si="4"/>
        <v>0</v>
      </c>
      <c r="R17" s="62">
        <f t="shared" si="4"/>
        <v>0</v>
      </c>
      <c r="S17" s="62">
        <f t="shared" si="4"/>
        <v>0</v>
      </c>
      <c r="T17" s="62">
        <f t="shared" si="4"/>
        <v>0</v>
      </c>
      <c r="U17" s="62">
        <f t="shared" si="4"/>
        <v>0</v>
      </c>
      <c r="V17" s="62">
        <f t="shared" si="4"/>
        <v>0</v>
      </c>
      <c r="W17" s="62">
        <f t="shared" si="4"/>
        <v>0</v>
      </c>
      <c r="X17" s="62">
        <f t="shared" si="4"/>
        <v>0</v>
      </c>
      <c r="Y17" s="62">
        <f t="shared" si="4"/>
        <v>0</v>
      </c>
      <c r="Z17" s="62">
        <f t="shared" si="4"/>
        <v>0</v>
      </c>
      <c r="AA17" s="62">
        <f t="shared" si="4"/>
        <v>0</v>
      </c>
      <c r="AB17" s="62">
        <f t="shared" si="4"/>
        <v>0</v>
      </c>
      <c r="AC17" s="62">
        <f t="shared" si="4"/>
        <v>0</v>
      </c>
      <c r="AD17" s="62">
        <f t="shared" si="4"/>
        <v>0</v>
      </c>
      <c r="AE17" s="62">
        <f t="shared" si="4"/>
        <v>0</v>
      </c>
      <c r="AF17" s="62">
        <f t="shared" si="4"/>
        <v>0</v>
      </c>
      <c r="AG17" s="62">
        <f t="shared" si="4"/>
        <v>0</v>
      </c>
      <c r="AH17" s="62">
        <f t="shared" si="4"/>
        <v>0</v>
      </c>
      <c r="AI17" s="62">
        <f t="shared" si="4"/>
        <v>0</v>
      </c>
      <c r="AJ17" s="62">
        <f t="shared" si="4"/>
        <v>0</v>
      </c>
      <c r="AM17" s="382">
        <f>ROUND(SUM(AM18:AM20),0)</f>
        <v>0</v>
      </c>
      <c r="AN17" s="382">
        <f>ROUND(SUM(AN18:AN20),0)</f>
        <v>0</v>
      </c>
      <c r="AO17" s="389"/>
      <c r="AP17" s="63"/>
      <c r="AQ17" s="63"/>
      <c r="AR17" s="63"/>
      <c r="AS17" s="63"/>
      <c r="AT17" s="63"/>
      <c r="AU17" s="63"/>
      <c r="AV17" s="63"/>
      <c r="AW17" s="63"/>
      <c r="AX17" s="63"/>
      <c r="AY17" s="390"/>
    </row>
    <row r="18" spans="2:51">
      <c r="B18" s="64" t="s">
        <v>22</v>
      </c>
      <c r="C18" s="4" t="str">
        <f>IF(Kalba="EN",Data2!C43,Data2!B43)</f>
        <v>Prekių pardavimo pajamos</v>
      </c>
      <c r="D18" s="65">
        <f>F18+NPV(FDN,G18:INDEX(G18:AJ18,PAL))</f>
        <v>0</v>
      </c>
      <c r="E18" s="65">
        <f>SUMIF($F$5:$AJ$5,"&lt;="&amp;PAL,$F18:$AJ18)</f>
        <v>0</v>
      </c>
      <c r="F18" s="78">
        <v>0</v>
      </c>
      <c r="G18" s="78">
        <v>0</v>
      </c>
      <c r="H18" s="78">
        <v>0</v>
      </c>
      <c r="I18" s="78">
        <v>0</v>
      </c>
      <c r="J18" s="78">
        <v>0</v>
      </c>
      <c r="K18" s="78">
        <v>0</v>
      </c>
      <c r="L18" s="78">
        <v>0</v>
      </c>
      <c r="M18" s="78">
        <v>0</v>
      </c>
      <c r="N18" s="78">
        <v>0</v>
      </c>
      <c r="O18" s="78">
        <v>0</v>
      </c>
      <c r="P18" s="78">
        <v>0</v>
      </c>
      <c r="Q18" s="78">
        <v>0</v>
      </c>
      <c r="R18" s="78">
        <v>0</v>
      </c>
      <c r="S18" s="78">
        <v>0</v>
      </c>
      <c r="T18" s="78">
        <v>0</v>
      </c>
      <c r="U18" s="78">
        <v>0</v>
      </c>
      <c r="V18" s="78">
        <v>0</v>
      </c>
      <c r="W18" s="78">
        <v>0</v>
      </c>
      <c r="X18" s="78">
        <v>0</v>
      </c>
      <c r="Y18" s="78">
        <v>0</v>
      </c>
      <c r="Z18" s="78">
        <v>0</v>
      </c>
      <c r="AA18" s="78">
        <v>0</v>
      </c>
      <c r="AB18" s="78">
        <v>0</v>
      </c>
      <c r="AC18" s="78">
        <v>0</v>
      </c>
      <c r="AD18" s="78">
        <v>0</v>
      </c>
      <c r="AE18" s="78">
        <v>0</v>
      </c>
      <c r="AF18" s="78">
        <v>0</v>
      </c>
      <c r="AG18" s="78">
        <v>0</v>
      </c>
      <c r="AH18" s="78">
        <v>0</v>
      </c>
      <c r="AI18" s="78">
        <v>0</v>
      </c>
      <c r="AJ18" s="78">
        <v>0</v>
      </c>
      <c r="AM18" s="383">
        <f>F18+NPV(SDN,G18:INDEX(G18:AJ18,PAL))</f>
        <v>0</v>
      </c>
      <c r="AN18" s="415">
        <f>IFERROR(SUMPRODUCT(F18+NPV(SDN,G18:INDEX(G18:AJ18,PAL)),Data1!D13),0)</f>
        <v>0</v>
      </c>
      <c r="AO18" s="387">
        <f t="shared" si="3"/>
        <v>0</v>
      </c>
      <c r="AP18" s="59">
        <f>IF(COUNT(F18:INDEX(F18:AJ18,PAL+1))&lt;&gt;PAL+1,"Klaida",0)</f>
        <v>0</v>
      </c>
      <c r="AQ18" s="59"/>
      <c r="AR18" s="59"/>
      <c r="AS18" s="59"/>
      <c r="AT18" s="59"/>
      <c r="AU18" s="59"/>
      <c r="AV18" s="59"/>
      <c r="AW18" s="59"/>
      <c r="AX18" s="59"/>
      <c r="AY18" s="388"/>
    </row>
    <row r="19" spans="2:51">
      <c r="B19" s="64" t="s">
        <v>23</v>
      </c>
      <c r="C19" s="4" t="str">
        <f>IF(Kalba="EN",Data2!C44,Data2!B44)</f>
        <v>Paslaugų suteikimo pajamos</v>
      </c>
      <c r="D19" s="65">
        <f>F19+NPV(FDN,G19:INDEX(G19:AJ19,PAL))</f>
        <v>0</v>
      </c>
      <c r="E19" s="65">
        <f>SUMIF($F$5:$AJ$5,"&lt;="&amp;PAL,$F19:$AJ19)</f>
        <v>0</v>
      </c>
      <c r="F19" s="78">
        <v>0</v>
      </c>
      <c r="G19" s="78">
        <v>0</v>
      </c>
      <c r="H19" s="78">
        <v>0</v>
      </c>
      <c r="I19" s="78">
        <v>0</v>
      </c>
      <c r="J19" s="78">
        <v>0</v>
      </c>
      <c r="K19" s="78">
        <v>0</v>
      </c>
      <c r="L19" s="78">
        <v>0</v>
      </c>
      <c r="M19" s="78">
        <v>0</v>
      </c>
      <c r="N19" s="78">
        <v>0</v>
      </c>
      <c r="O19" s="78">
        <v>0</v>
      </c>
      <c r="P19" s="78">
        <v>0</v>
      </c>
      <c r="Q19" s="78">
        <v>0</v>
      </c>
      <c r="R19" s="78">
        <v>0</v>
      </c>
      <c r="S19" s="78">
        <v>0</v>
      </c>
      <c r="T19" s="78">
        <v>0</v>
      </c>
      <c r="U19" s="78">
        <v>0</v>
      </c>
      <c r="V19" s="78">
        <v>0</v>
      </c>
      <c r="W19" s="78">
        <v>0</v>
      </c>
      <c r="X19" s="78">
        <v>0</v>
      </c>
      <c r="Y19" s="78">
        <v>0</v>
      </c>
      <c r="Z19" s="78">
        <v>0</v>
      </c>
      <c r="AA19" s="78">
        <v>0</v>
      </c>
      <c r="AB19" s="78">
        <v>0</v>
      </c>
      <c r="AC19" s="78">
        <v>0</v>
      </c>
      <c r="AD19" s="78">
        <v>0</v>
      </c>
      <c r="AE19" s="78">
        <v>0</v>
      </c>
      <c r="AF19" s="78">
        <v>0</v>
      </c>
      <c r="AG19" s="78">
        <v>0</v>
      </c>
      <c r="AH19" s="78">
        <v>0</v>
      </c>
      <c r="AI19" s="78">
        <v>0</v>
      </c>
      <c r="AJ19" s="78">
        <v>0</v>
      </c>
      <c r="AM19" s="383">
        <f>F19+NPV(SDN,G19:INDEX(G19:AJ19,PAL))</f>
        <v>0</v>
      </c>
      <c r="AN19" s="415">
        <f>IFERROR(SUMPRODUCT(F19+NPV(SDN,G19:INDEX(G19:AJ19,PAL)),Data1!D14),0)</f>
        <v>0</v>
      </c>
      <c r="AO19" s="387">
        <f t="shared" si="3"/>
        <v>0</v>
      </c>
      <c r="AP19" s="59">
        <f>IF(COUNT(F19:INDEX(F19:AJ19,PAL+1))&lt;&gt;PAL+1,"Klaida",0)</f>
        <v>0</v>
      </c>
      <c r="AQ19" s="59"/>
      <c r="AR19" s="59"/>
      <c r="AS19" s="59"/>
      <c r="AT19" s="59"/>
      <c r="AU19" s="59"/>
      <c r="AV19" s="59"/>
      <c r="AW19" s="59"/>
      <c r="AX19" s="59"/>
      <c r="AY19" s="388"/>
    </row>
    <row r="20" spans="2:51">
      <c r="B20" s="64" t="s">
        <v>24</v>
      </c>
      <c r="C20" s="4" t="str">
        <f>IF(Kalba="EN",Data2!C45,Data2!B45)</f>
        <v>Finansinės ir investicinės veiklos bei kitos pajamos</v>
      </c>
      <c r="D20" s="65">
        <f>F20+NPV(FDN,G20:INDEX(G20:AJ20,PAL))</f>
        <v>0</v>
      </c>
      <c r="E20" s="65">
        <f>SUMIF($F$5:$AJ$5,"&lt;="&amp;PAL,$F20:$AJ20)</f>
        <v>0</v>
      </c>
      <c r="F20" s="78">
        <v>0</v>
      </c>
      <c r="G20" s="78">
        <v>0</v>
      </c>
      <c r="H20" s="78">
        <v>0</v>
      </c>
      <c r="I20" s="78">
        <v>0</v>
      </c>
      <c r="J20" s="78">
        <v>0</v>
      </c>
      <c r="K20" s="78">
        <v>0</v>
      </c>
      <c r="L20" s="78">
        <v>0</v>
      </c>
      <c r="M20" s="78">
        <v>0</v>
      </c>
      <c r="N20" s="78">
        <v>0</v>
      </c>
      <c r="O20" s="78">
        <v>0</v>
      </c>
      <c r="P20" s="78">
        <v>0</v>
      </c>
      <c r="Q20" s="78">
        <v>0</v>
      </c>
      <c r="R20" s="78">
        <v>0</v>
      </c>
      <c r="S20" s="78">
        <v>0</v>
      </c>
      <c r="T20" s="78">
        <v>0</v>
      </c>
      <c r="U20" s="78">
        <v>0</v>
      </c>
      <c r="V20" s="78">
        <v>0</v>
      </c>
      <c r="W20" s="78">
        <v>0</v>
      </c>
      <c r="X20" s="78">
        <v>0</v>
      </c>
      <c r="Y20" s="78">
        <v>0</v>
      </c>
      <c r="Z20" s="78">
        <v>0</v>
      </c>
      <c r="AA20" s="78">
        <v>0</v>
      </c>
      <c r="AB20" s="78">
        <v>0</v>
      </c>
      <c r="AC20" s="78">
        <v>0</v>
      </c>
      <c r="AD20" s="78">
        <v>0</v>
      </c>
      <c r="AE20" s="78">
        <v>0</v>
      </c>
      <c r="AF20" s="78">
        <v>0</v>
      </c>
      <c r="AG20" s="78">
        <v>0</v>
      </c>
      <c r="AH20" s="78">
        <v>0</v>
      </c>
      <c r="AI20" s="78">
        <v>0</v>
      </c>
      <c r="AJ20" s="78">
        <v>0</v>
      </c>
      <c r="AM20" s="383">
        <f>F20+NPV(SDN,G20:INDEX(G20:AJ20,PAL))</f>
        <v>0</v>
      </c>
      <c r="AN20" s="415">
        <f>IFERROR(SUMPRODUCT(F20+NPV(SDN,G20:INDEX(G20:AJ20,PAL)),Data1!D15),0)</f>
        <v>0</v>
      </c>
      <c r="AO20" s="387">
        <f t="shared" si="3"/>
        <v>0</v>
      </c>
      <c r="AP20" s="59">
        <f>IF(COUNT(F20:INDEX(F20:AJ20,PAL+1))&lt;&gt;PAL+1,"Klaida",0)</f>
        <v>0</v>
      </c>
      <c r="AQ20" s="59"/>
      <c r="AR20" s="59"/>
      <c r="AS20" s="59"/>
      <c r="AT20" s="59"/>
      <c r="AU20" s="59"/>
      <c r="AV20" s="59"/>
      <c r="AW20" s="59"/>
      <c r="AX20" s="59"/>
      <c r="AY20" s="388"/>
    </row>
    <row r="21" spans="2:51" s="61" customFormat="1">
      <c r="B21" s="5" t="s">
        <v>25</v>
      </c>
      <c r="C21" s="5" t="str">
        <f>IF(Kalba="EN",Data2!C46,Data2!B46)</f>
        <v>Veiklos ir finansinės išlaidos, iš viso</v>
      </c>
      <c r="D21" s="62">
        <f>ROUND(SUM(D22,D29),0)</f>
        <v>0</v>
      </c>
      <c r="E21" s="62">
        <f>ROUND(SUM(E22,E29),0)</f>
        <v>0</v>
      </c>
      <c r="F21" s="62">
        <f t="shared" ref="F21:AJ21" si="5">ROUND(SUM(F22,F29),0)</f>
        <v>0</v>
      </c>
      <c r="G21" s="62">
        <f t="shared" si="5"/>
        <v>0</v>
      </c>
      <c r="H21" s="62">
        <f t="shared" si="5"/>
        <v>0</v>
      </c>
      <c r="I21" s="62">
        <f t="shared" si="5"/>
        <v>0</v>
      </c>
      <c r="J21" s="62">
        <f t="shared" si="5"/>
        <v>0</v>
      </c>
      <c r="K21" s="62">
        <f t="shared" si="5"/>
        <v>0</v>
      </c>
      <c r="L21" s="62">
        <f t="shared" si="5"/>
        <v>0</v>
      </c>
      <c r="M21" s="62">
        <f t="shared" si="5"/>
        <v>0</v>
      </c>
      <c r="N21" s="62">
        <f t="shared" si="5"/>
        <v>0</v>
      </c>
      <c r="O21" s="62">
        <f t="shared" si="5"/>
        <v>0</v>
      </c>
      <c r="P21" s="62">
        <f t="shared" si="5"/>
        <v>0</v>
      </c>
      <c r="Q21" s="62">
        <f t="shared" si="5"/>
        <v>0</v>
      </c>
      <c r="R21" s="62">
        <f t="shared" si="5"/>
        <v>0</v>
      </c>
      <c r="S21" s="62">
        <f t="shared" si="5"/>
        <v>0</v>
      </c>
      <c r="T21" s="62">
        <f t="shared" si="5"/>
        <v>0</v>
      </c>
      <c r="U21" s="62">
        <f t="shared" si="5"/>
        <v>0</v>
      </c>
      <c r="V21" s="62">
        <f t="shared" si="5"/>
        <v>0</v>
      </c>
      <c r="W21" s="62">
        <f t="shared" si="5"/>
        <v>0</v>
      </c>
      <c r="X21" s="62">
        <f t="shared" si="5"/>
        <v>0</v>
      </c>
      <c r="Y21" s="62">
        <f t="shared" si="5"/>
        <v>0</v>
      </c>
      <c r="Z21" s="62">
        <f t="shared" si="5"/>
        <v>0</v>
      </c>
      <c r="AA21" s="62">
        <f t="shared" si="5"/>
        <v>0</v>
      </c>
      <c r="AB21" s="62">
        <f t="shared" si="5"/>
        <v>0</v>
      </c>
      <c r="AC21" s="62">
        <f t="shared" si="5"/>
        <v>0</v>
      </c>
      <c r="AD21" s="62">
        <f t="shared" si="5"/>
        <v>0</v>
      </c>
      <c r="AE21" s="62">
        <f t="shared" si="5"/>
        <v>0</v>
      </c>
      <c r="AF21" s="62">
        <f t="shared" si="5"/>
        <v>0</v>
      </c>
      <c r="AG21" s="62">
        <f t="shared" si="5"/>
        <v>0</v>
      </c>
      <c r="AH21" s="62">
        <f t="shared" si="5"/>
        <v>0</v>
      </c>
      <c r="AI21" s="62">
        <f t="shared" si="5"/>
        <v>0</v>
      </c>
      <c r="AJ21" s="62">
        <f t="shared" si="5"/>
        <v>0</v>
      </c>
      <c r="AM21" s="382">
        <f>ROUND(SUM(AM22,AM29),0)</f>
        <v>0</v>
      </c>
      <c r="AN21" s="382">
        <f>ROUND(SUM(AN22,AN29),0)</f>
        <v>0</v>
      </c>
      <c r="AO21" s="389"/>
      <c r="AP21" s="63"/>
      <c r="AQ21" s="63"/>
      <c r="AR21" s="63"/>
      <c r="AS21" s="63"/>
      <c r="AT21" s="63"/>
      <c r="AU21" s="63"/>
      <c r="AV21" s="63"/>
      <c r="AW21" s="63"/>
      <c r="AX21" s="63"/>
      <c r="AY21" s="390"/>
    </row>
    <row r="22" spans="2:51" s="61" customFormat="1">
      <c r="B22" s="66" t="s">
        <v>297</v>
      </c>
      <c r="C22" s="5" t="str">
        <f>IF(Kalba="EN",Data2!C47,Data2!B47)</f>
        <v>Veiklos išlaidos</v>
      </c>
      <c r="D22" s="62">
        <f>ROUND(SUM(D23:D28),0)</f>
        <v>0</v>
      </c>
      <c r="E22" s="62">
        <f>ROUND(SUM(E23:E28),0)</f>
        <v>0</v>
      </c>
      <c r="F22" s="62">
        <f t="shared" ref="F22:AJ22" si="6">ROUND(SUM(F23:F28),0)</f>
        <v>0</v>
      </c>
      <c r="G22" s="62">
        <f t="shared" si="6"/>
        <v>0</v>
      </c>
      <c r="H22" s="62">
        <f t="shared" si="6"/>
        <v>0</v>
      </c>
      <c r="I22" s="62">
        <f t="shared" si="6"/>
        <v>0</v>
      </c>
      <c r="J22" s="62">
        <f t="shared" si="6"/>
        <v>0</v>
      </c>
      <c r="K22" s="62">
        <f t="shared" si="6"/>
        <v>0</v>
      </c>
      <c r="L22" s="62">
        <f t="shared" si="6"/>
        <v>0</v>
      </c>
      <c r="M22" s="62">
        <f t="shared" si="6"/>
        <v>0</v>
      </c>
      <c r="N22" s="62">
        <f t="shared" si="6"/>
        <v>0</v>
      </c>
      <c r="O22" s="62">
        <f t="shared" si="6"/>
        <v>0</v>
      </c>
      <c r="P22" s="62">
        <f t="shared" si="6"/>
        <v>0</v>
      </c>
      <c r="Q22" s="62">
        <f t="shared" si="6"/>
        <v>0</v>
      </c>
      <c r="R22" s="62">
        <f t="shared" si="6"/>
        <v>0</v>
      </c>
      <c r="S22" s="62">
        <f t="shared" si="6"/>
        <v>0</v>
      </c>
      <c r="T22" s="62">
        <f t="shared" si="6"/>
        <v>0</v>
      </c>
      <c r="U22" s="62">
        <f t="shared" si="6"/>
        <v>0</v>
      </c>
      <c r="V22" s="62">
        <f t="shared" si="6"/>
        <v>0</v>
      </c>
      <c r="W22" s="62">
        <f t="shared" si="6"/>
        <v>0</v>
      </c>
      <c r="X22" s="62">
        <f t="shared" si="6"/>
        <v>0</v>
      </c>
      <c r="Y22" s="62">
        <f t="shared" si="6"/>
        <v>0</v>
      </c>
      <c r="Z22" s="62">
        <f t="shared" si="6"/>
        <v>0</v>
      </c>
      <c r="AA22" s="62">
        <f t="shared" si="6"/>
        <v>0</v>
      </c>
      <c r="AB22" s="62">
        <f t="shared" si="6"/>
        <v>0</v>
      </c>
      <c r="AC22" s="62">
        <f t="shared" si="6"/>
        <v>0</v>
      </c>
      <c r="AD22" s="62">
        <f t="shared" si="6"/>
        <v>0</v>
      </c>
      <c r="AE22" s="62">
        <f t="shared" si="6"/>
        <v>0</v>
      </c>
      <c r="AF22" s="62">
        <f t="shared" si="6"/>
        <v>0</v>
      </c>
      <c r="AG22" s="62">
        <f t="shared" si="6"/>
        <v>0</v>
      </c>
      <c r="AH22" s="62">
        <f t="shared" si="6"/>
        <v>0</v>
      </c>
      <c r="AI22" s="62">
        <f t="shared" si="6"/>
        <v>0</v>
      </c>
      <c r="AJ22" s="62">
        <f t="shared" si="6"/>
        <v>0</v>
      </c>
      <c r="AM22" s="382">
        <f>ROUND(SUM(AM23:AM28),0)</f>
        <v>0</v>
      </c>
      <c r="AN22" s="382">
        <f>ROUND(SUM(AN23:AN28),0)</f>
        <v>0</v>
      </c>
      <c r="AO22" s="389"/>
      <c r="AP22" s="63"/>
      <c r="AQ22" s="63"/>
      <c r="AR22" s="63"/>
      <c r="AS22" s="63"/>
      <c r="AT22" s="63"/>
      <c r="AU22" s="63"/>
      <c r="AV22" s="63"/>
      <c r="AW22" s="63"/>
      <c r="AX22" s="63"/>
      <c r="AY22" s="390"/>
    </row>
    <row r="23" spans="2:51">
      <c r="B23" s="64" t="s">
        <v>298</v>
      </c>
      <c r="C23" s="4" t="str">
        <f>IF(Kalba="EN",Data2!C48,Data2!B48)</f>
        <v>Žaliavos</v>
      </c>
      <c r="D23" s="65">
        <f>F23+NPV(FDN,G23:INDEX(G23:AJ23,PAL))</f>
        <v>0</v>
      </c>
      <c r="E23" s="65">
        <f t="shared" ref="E23:E29" si="7">SUMIF($F$5:$AJ$5,"&lt;="&amp;PAL,$F23:$AJ23)</f>
        <v>0</v>
      </c>
      <c r="F23" s="78">
        <v>0</v>
      </c>
      <c r="G23" s="78">
        <v>0</v>
      </c>
      <c r="H23" s="78">
        <v>0</v>
      </c>
      <c r="I23" s="78">
        <v>0</v>
      </c>
      <c r="J23" s="78">
        <v>0</v>
      </c>
      <c r="K23" s="78">
        <v>0</v>
      </c>
      <c r="L23" s="78">
        <v>0</v>
      </c>
      <c r="M23" s="78">
        <v>0</v>
      </c>
      <c r="N23" s="78">
        <v>0</v>
      </c>
      <c r="O23" s="78">
        <v>0</v>
      </c>
      <c r="P23" s="78">
        <v>0</v>
      </c>
      <c r="Q23" s="78">
        <v>0</v>
      </c>
      <c r="R23" s="78">
        <v>0</v>
      </c>
      <c r="S23" s="78">
        <v>0</v>
      </c>
      <c r="T23" s="78">
        <v>0</v>
      </c>
      <c r="U23" s="78">
        <v>0</v>
      </c>
      <c r="V23" s="78">
        <v>0</v>
      </c>
      <c r="W23" s="78">
        <v>0</v>
      </c>
      <c r="X23" s="78">
        <v>0</v>
      </c>
      <c r="Y23" s="78">
        <v>0</v>
      </c>
      <c r="Z23" s="78">
        <v>0</v>
      </c>
      <c r="AA23" s="78">
        <v>0</v>
      </c>
      <c r="AB23" s="78">
        <v>0</v>
      </c>
      <c r="AC23" s="78">
        <v>0</v>
      </c>
      <c r="AD23" s="78">
        <v>0</v>
      </c>
      <c r="AE23" s="78">
        <v>0</v>
      </c>
      <c r="AF23" s="78">
        <v>0</v>
      </c>
      <c r="AG23" s="78">
        <v>0</v>
      </c>
      <c r="AH23" s="78">
        <v>0</v>
      </c>
      <c r="AI23" s="78">
        <v>0</v>
      </c>
      <c r="AJ23" s="78">
        <v>0</v>
      </c>
      <c r="AM23" s="383">
        <f>F23+NPV(SDN,G23:INDEX(G23:AJ23,PAL))</f>
        <v>0</v>
      </c>
      <c r="AN23" s="415">
        <f>IFERROR(SUMPRODUCT(F23+NPV(SDN,G23:INDEX(G23:AJ23,PAL)),Data1!D18),0)</f>
        <v>0</v>
      </c>
      <c r="AO23" s="387">
        <f t="shared" ref="AO23:AO29" si="8">IF(COUNTIF(AP23:AY23,"Klaida")&gt;0,1,0)</f>
        <v>0</v>
      </c>
      <c r="AP23" s="59">
        <f>IF(COUNT(F23:INDEX(F23:AJ23,PAL+1))&lt;&gt;PAL+1,"Klaida",0)</f>
        <v>0</v>
      </c>
      <c r="AQ23" s="59"/>
      <c r="AR23" s="59"/>
      <c r="AS23" s="59"/>
      <c r="AT23" s="59"/>
      <c r="AU23" s="59"/>
      <c r="AV23" s="59"/>
      <c r="AW23" s="59"/>
      <c r="AX23" s="59"/>
      <c r="AY23" s="388"/>
    </row>
    <row r="24" spans="2:51">
      <c r="B24" s="64" t="s">
        <v>299</v>
      </c>
      <c r="C24" s="4" t="str">
        <f>IF(Kalba="EN",Data2!C49,Data2!B49)</f>
        <v>Darbo užmokesčio išlaidos</v>
      </c>
      <c r="D24" s="65">
        <f>F24+NPV(FDN,G24:INDEX(G24:AJ24,PAL))</f>
        <v>0</v>
      </c>
      <c r="E24" s="65">
        <f t="shared" si="7"/>
        <v>0</v>
      </c>
      <c r="F24" s="78">
        <v>0</v>
      </c>
      <c r="G24" s="78">
        <v>0</v>
      </c>
      <c r="H24" s="78">
        <v>0</v>
      </c>
      <c r="I24" s="78">
        <v>0</v>
      </c>
      <c r="J24" s="78">
        <v>0</v>
      </c>
      <c r="K24" s="78">
        <v>0</v>
      </c>
      <c r="L24" s="78">
        <v>0</v>
      </c>
      <c r="M24" s="78">
        <v>0</v>
      </c>
      <c r="N24" s="78">
        <v>0</v>
      </c>
      <c r="O24" s="78">
        <v>0</v>
      </c>
      <c r="P24" s="78">
        <v>0</v>
      </c>
      <c r="Q24" s="78">
        <v>0</v>
      </c>
      <c r="R24" s="78">
        <v>0</v>
      </c>
      <c r="S24" s="78">
        <v>0</v>
      </c>
      <c r="T24" s="78">
        <v>0</v>
      </c>
      <c r="U24" s="78">
        <v>0</v>
      </c>
      <c r="V24" s="78">
        <v>0</v>
      </c>
      <c r="W24" s="78">
        <v>0</v>
      </c>
      <c r="X24" s="78">
        <v>0</v>
      </c>
      <c r="Y24" s="78">
        <v>0</v>
      </c>
      <c r="Z24" s="78">
        <v>0</v>
      </c>
      <c r="AA24" s="78">
        <v>0</v>
      </c>
      <c r="AB24" s="78">
        <v>0</v>
      </c>
      <c r="AC24" s="78">
        <v>0</v>
      </c>
      <c r="AD24" s="78">
        <v>0</v>
      </c>
      <c r="AE24" s="78">
        <v>0</v>
      </c>
      <c r="AF24" s="78">
        <v>0</v>
      </c>
      <c r="AG24" s="78">
        <v>0</v>
      </c>
      <c r="AH24" s="78">
        <v>0</v>
      </c>
      <c r="AI24" s="78">
        <v>0</v>
      </c>
      <c r="AJ24" s="78">
        <v>0</v>
      </c>
      <c r="AM24" s="383">
        <f>F24+NPV(SDN,G24:INDEX(G24:AJ24,PAL))</f>
        <v>0</v>
      </c>
      <c r="AN24" s="415">
        <f>IFERROR(SUMPRODUCT(F24+NPV(SDN,G24:INDEX(G24:AJ24,PAL)),Data1!D19),0)</f>
        <v>0</v>
      </c>
      <c r="AO24" s="387">
        <f t="shared" si="8"/>
        <v>0</v>
      </c>
      <c r="AP24" s="59">
        <f>IF(COUNT(F24:INDEX(F24:AJ24,PAL+1))&lt;&gt;PAL+1,"Klaida",0)</f>
        <v>0</v>
      </c>
      <c r="AQ24" s="59"/>
      <c r="AR24" s="59"/>
      <c r="AS24" s="59"/>
      <c r="AT24" s="59"/>
      <c r="AU24" s="59"/>
      <c r="AV24" s="59"/>
      <c r="AW24" s="59"/>
      <c r="AX24" s="59"/>
      <c r="AY24" s="388"/>
    </row>
    <row r="25" spans="2:51">
      <c r="B25" s="64" t="s">
        <v>300</v>
      </c>
      <c r="C25" s="4" t="str">
        <f>IF(Kalba="EN",Data2!C50,Data2!B50)</f>
        <v>Elektros energijos išlaidos</v>
      </c>
      <c r="D25" s="65">
        <f>F25+NPV(FDN,G25:INDEX(G25:AJ25,PAL))</f>
        <v>0</v>
      </c>
      <c r="E25" s="65">
        <f t="shared" si="7"/>
        <v>0</v>
      </c>
      <c r="F25" s="78">
        <v>0</v>
      </c>
      <c r="G25" s="78">
        <v>0</v>
      </c>
      <c r="H25" s="78">
        <v>0</v>
      </c>
      <c r="I25" s="78">
        <v>0</v>
      </c>
      <c r="J25" s="78">
        <v>0</v>
      </c>
      <c r="K25" s="78">
        <v>0</v>
      </c>
      <c r="L25" s="78">
        <v>0</v>
      </c>
      <c r="M25" s="78">
        <v>0</v>
      </c>
      <c r="N25" s="78">
        <v>0</v>
      </c>
      <c r="O25" s="78">
        <v>0</v>
      </c>
      <c r="P25" s="78">
        <v>0</v>
      </c>
      <c r="Q25" s="78">
        <v>0</v>
      </c>
      <c r="R25" s="78">
        <v>0</v>
      </c>
      <c r="S25" s="78">
        <v>0</v>
      </c>
      <c r="T25" s="78">
        <v>0</v>
      </c>
      <c r="U25" s="78">
        <v>0</v>
      </c>
      <c r="V25" s="78">
        <v>0</v>
      </c>
      <c r="W25" s="78">
        <v>0</v>
      </c>
      <c r="X25" s="78">
        <v>0</v>
      </c>
      <c r="Y25" s="78">
        <v>0</v>
      </c>
      <c r="Z25" s="78">
        <v>0</v>
      </c>
      <c r="AA25" s="78">
        <v>0</v>
      </c>
      <c r="AB25" s="78">
        <v>0</v>
      </c>
      <c r="AC25" s="78">
        <v>0</v>
      </c>
      <c r="AD25" s="78">
        <v>0</v>
      </c>
      <c r="AE25" s="78">
        <v>0</v>
      </c>
      <c r="AF25" s="78">
        <v>0</v>
      </c>
      <c r="AG25" s="78">
        <v>0</v>
      </c>
      <c r="AH25" s="78">
        <v>0</v>
      </c>
      <c r="AI25" s="78">
        <v>0</v>
      </c>
      <c r="AJ25" s="78">
        <v>0</v>
      </c>
      <c r="AM25" s="383">
        <f>F25+NPV(SDN,G25:INDEX(G25:AJ25,PAL))</f>
        <v>0</v>
      </c>
      <c r="AN25" s="415">
        <f>IFERROR(SUMPRODUCT(F25+NPV(SDN,G25:INDEX(G25:AJ25,PAL)),Data1!D20),0)</f>
        <v>0</v>
      </c>
      <c r="AO25" s="387">
        <f t="shared" si="8"/>
        <v>0</v>
      </c>
      <c r="AP25" s="59">
        <f>IF(COUNT(F25:INDEX(F25:AJ25,PAL+1))&lt;&gt;PAL+1,"Klaida",0)</f>
        <v>0</v>
      </c>
      <c r="AQ25" s="59"/>
      <c r="AR25" s="59"/>
      <c r="AS25" s="59"/>
      <c r="AT25" s="59"/>
      <c r="AU25" s="59"/>
      <c r="AV25" s="59"/>
      <c r="AW25" s="59"/>
      <c r="AX25" s="59"/>
      <c r="AY25" s="388"/>
    </row>
    <row r="26" spans="2:51">
      <c r="B26" s="64" t="s">
        <v>301</v>
      </c>
      <c r="C26" s="4" t="str">
        <f>IF(Kalba="EN",Data2!C51,Data2!B51)</f>
        <v>Šildymo (išskyrus elektrą) išlaidos</v>
      </c>
      <c r="D26" s="65">
        <f>F26+NPV(FDN,G26:INDEX(G26:AJ26,PAL))</f>
        <v>0</v>
      </c>
      <c r="E26" s="65">
        <f t="shared" si="7"/>
        <v>0</v>
      </c>
      <c r="F26" s="78">
        <v>0</v>
      </c>
      <c r="G26" s="78">
        <v>0</v>
      </c>
      <c r="H26" s="78">
        <v>0</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c r="AI26" s="78">
        <v>0</v>
      </c>
      <c r="AJ26" s="78">
        <v>0</v>
      </c>
      <c r="AM26" s="383">
        <f>F26+NPV(SDN,G26:INDEX(G26:AJ26,PAL))</f>
        <v>0</v>
      </c>
      <c r="AN26" s="415">
        <f>IFERROR(SUMPRODUCT(F26+NPV(SDN,G26:INDEX(G26:AJ26,PAL)),Data1!D21),0)</f>
        <v>0</v>
      </c>
      <c r="AO26" s="387">
        <f t="shared" si="8"/>
        <v>0</v>
      </c>
      <c r="AP26" s="59">
        <f>IF(COUNT(F26:INDEX(F26:AJ26,PAL+1))&lt;&gt;PAL+1,"Klaida",0)</f>
        <v>0</v>
      </c>
      <c r="AQ26" s="59"/>
      <c r="AR26" s="59"/>
      <c r="AS26" s="59"/>
      <c r="AT26" s="59"/>
      <c r="AU26" s="59"/>
      <c r="AV26" s="59"/>
      <c r="AW26" s="59"/>
      <c r="AX26" s="59"/>
      <c r="AY26" s="388"/>
    </row>
    <row r="27" spans="2:51">
      <c r="B27" s="64" t="s">
        <v>303</v>
      </c>
      <c r="C27" s="4" t="str">
        <f>IF(Kalba="EN",Data2!C52,Data2!B52)</f>
        <v>Infrastruktūros būklės palaikymo išlaidos</v>
      </c>
      <c r="D27" s="65">
        <f>F27+NPV(FDN,G27:INDEX(G27:AJ27,PAL))</f>
        <v>0</v>
      </c>
      <c r="E27" s="65">
        <f t="shared" si="7"/>
        <v>0</v>
      </c>
      <c r="F27" s="78">
        <v>0</v>
      </c>
      <c r="G27" s="78">
        <v>0</v>
      </c>
      <c r="H27" s="78">
        <v>0</v>
      </c>
      <c r="I27" s="78">
        <v>0</v>
      </c>
      <c r="J27" s="78">
        <v>0</v>
      </c>
      <c r="K27" s="78">
        <v>0</v>
      </c>
      <c r="L27" s="78">
        <v>0</v>
      </c>
      <c r="M27" s="78">
        <v>0</v>
      </c>
      <c r="N27" s="78">
        <v>0</v>
      </c>
      <c r="O27" s="78">
        <v>0</v>
      </c>
      <c r="P27" s="78">
        <v>0</v>
      </c>
      <c r="Q27" s="78">
        <v>0</v>
      </c>
      <c r="R27" s="78">
        <v>0</v>
      </c>
      <c r="S27" s="78">
        <v>0</v>
      </c>
      <c r="T27" s="78">
        <v>0</v>
      </c>
      <c r="U27" s="78">
        <v>0</v>
      </c>
      <c r="V27" s="78">
        <v>0</v>
      </c>
      <c r="W27" s="78">
        <v>0</v>
      </c>
      <c r="X27" s="78">
        <v>0</v>
      </c>
      <c r="Y27" s="78">
        <v>0</v>
      </c>
      <c r="Z27" s="78">
        <v>0</v>
      </c>
      <c r="AA27" s="78">
        <v>0</v>
      </c>
      <c r="AB27" s="78">
        <v>0</v>
      </c>
      <c r="AC27" s="78">
        <v>0</v>
      </c>
      <c r="AD27" s="78">
        <v>0</v>
      </c>
      <c r="AE27" s="78">
        <v>0</v>
      </c>
      <c r="AF27" s="78">
        <v>0</v>
      </c>
      <c r="AG27" s="78">
        <v>0</v>
      </c>
      <c r="AH27" s="78">
        <v>0</v>
      </c>
      <c r="AI27" s="78">
        <v>0</v>
      </c>
      <c r="AJ27" s="78">
        <v>0</v>
      </c>
      <c r="AM27" s="383">
        <f>F27+NPV(SDN,G27:INDEX(G27:AJ27,PAL))</f>
        <v>0</v>
      </c>
      <c r="AN27" s="415">
        <f>IFERROR(SUMPRODUCT(F27+NPV(SDN,G27:INDEX(G27:AJ27,PAL)),Data1!D22),0)</f>
        <v>0</v>
      </c>
      <c r="AO27" s="387">
        <f t="shared" si="8"/>
        <v>0</v>
      </c>
      <c r="AP27" s="59">
        <f>IF(COUNT(F27:INDEX(F27:AJ27,PAL+1))&lt;&gt;PAL+1,"Klaida",0)</f>
        <v>0</v>
      </c>
      <c r="AQ27" s="59"/>
      <c r="AR27" s="59"/>
      <c r="AS27" s="59"/>
      <c r="AT27" s="59"/>
      <c r="AU27" s="59"/>
      <c r="AV27" s="59"/>
      <c r="AW27" s="59"/>
      <c r="AX27" s="59"/>
      <c r="AY27" s="388"/>
    </row>
    <row r="28" spans="2:51">
      <c r="B28" s="64" t="s">
        <v>304</v>
      </c>
      <c r="C28" s="4" t="str">
        <f>IF(Kalba="EN",Data2!C53,Data2!B53)</f>
        <v>Kitos išlaidos</v>
      </c>
      <c r="D28" s="65">
        <f>F28+NPV(FDN,G28:INDEX(G28:AJ28,PAL))</f>
        <v>0</v>
      </c>
      <c r="E28" s="65">
        <f t="shared" si="7"/>
        <v>0</v>
      </c>
      <c r="F28" s="78">
        <v>0</v>
      </c>
      <c r="G28" s="78">
        <v>0</v>
      </c>
      <c r="H28" s="78">
        <v>0</v>
      </c>
      <c r="I28" s="78">
        <v>0</v>
      </c>
      <c r="J28" s="78">
        <v>0</v>
      </c>
      <c r="K28" s="78">
        <v>0</v>
      </c>
      <c r="L28" s="78">
        <v>0</v>
      </c>
      <c r="M28" s="78">
        <v>0</v>
      </c>
      <c r="N28" s="78">
        <v>0</v>
      </c>
      <c r="O28" s="78">
        <v>0</v>
      </c>
      <c r="P28" s="78">
        <v>0</v>
      </c>
      <c r="Q28" s="78">
        <v>0</v>
      </c>
      <c r="R28" s="78">
        <v>0</v>
      </c>
      <c r="S28" s="78">
        <v>0</v>
      </c>
      <c r="T28" s="78">
        <v>0</v>
      </c>
      <c r="U28" s="78">
        <v>0</v>
      </c>
      <c r="V28" s="78">
        <v>0</v>
      </c>
      <c r="W28" s="78">
        <v>0</v>
      </c>
      <c r="X28" s="78">
        <v>0</v>
      </c>
      <c r="Y28" s="78">
        <v>0</v>
      </c>
      <c r="Z28" s="78">
        <v>0</v>
      </c>
      <c r="AA28" s="78">
        <v>0</v>
      </c>
      <c r="AB28" s="78">
        <v>0</v>
      </c>
      <c r="AC28" s="78">
        <v>0</v>
      </c>
      <c r="AD28" s="78">
        <v>0</v>
      </c>
      <c r="AE28" s="78">
        <v>0</v>
      </c>
      <c r="AF28" s="78">
        <v>0</v>
      </c>
      <c r="AG28" s="78">
        <v>0</v>
      </c>
      <c r="AH28" s="78">
        <v>0</v>
      </c>
      <c r="AI28" s="78">
        <v>0</v>
      </c>
      <c r="AJ28" s="78">
        <v>0</v>
      </c>
      <c r="AM28" s="383">
        <f>F28+NPV(SDN,G28:INDEX(G28:AJ28,PAL))</f>
        <v>0</v>
      </c>
      <c r="AN28" s="415">
        <f>IFERROR(SUMPRODUCT(F28+NPV(SDN,G28:INDEX(G28:AJ28,PAL)),Data1!D23),0)</f>
        <v>0</v>
      </c>
      <c r="AO28" s="387">
        <f t="shared" si="8"/>
        <v>0</v>
      </c>
      <c r="AP28" s="59">
        <f>IF(COUNT(F28:INDEX(F28:AJ28,PAL+1))&lt;&gt;PAL+1,"Klaida",0)</f>
        <v>0</v>
      </c>
      <c r="AQ28" s="59"/>
      <c r="AR28" s="59"/>
      <c r="AS28" s="59"/>
      <c r="AT28" s="59"/>
      <c r="AU28" s="59"/>
      <c r="AV28" s="59"/>
      <c r="AW28" s="59"/>
      <c r="AX28" s="59"/>
      <c r="AY28" s="388"/>
    </row>
    <row r="29" spans="2:51">
      <c r="B29" s="64" t="s">
        <v>305</v>
      </c>
      <c r="C29" s="4" t="str">
        <f>IF(Kalba="EN",Data2!C54,Data2!B54)</f>
        <v>Gautų paskolų (G.3.1.) palūkanos</v>
      </c>
      <c r="D29" s="65">
        <f>F29+NPV(FDN,G29:INDEX(G29:AJ29,PAL))</f>
        <v>0</v>
      </c>
      <c r="E29" s="65">
        <f t="shared" si="7"/>
        <v>0</v>
      </c>
      <c r="F29" s="78">
        <v>0</v>
      </c>
      <c r="G29" s="78">
        <v>0</v>
      </c>
      <c r="H29" s="78">
        <v>0</v>
      </c>
      <c r="I29" s="78">
        <v>0</v>
      </c>
      <c r="J29" s="78">
        <v>0</v>
      </c>
      <c r="K29" s="78">
        <v>0</v>
      </c>
      <c r="L29" s="78">
        <v>0</v>
      </c>
      <c r="M29" s="78">
        <v>0</v>
      </c>
      <c r="N29" s="78">
        <v>0</v>
      </c>
      <c r="O29" s="78">
        <v>0</v>
      </c>
      <c r="P29" s="78">
        <v>0</v>
      </c>
      <c r="Q29" s="78">
        <v>0</v>
      </c>
      <c r="R29" s="78">
        <v>0</v>
      </c>
      <c r="S29" s="78">
        <v>0</v>
      </c>
      <c r="T29" s="78">
        <v>0</v>
      </c>
      <c r="U29" s="78">
        <v>0</v>
      </c>
      <c r="V29" s="78">
        <v>0</v>
      </c>
      <c r="W29" s="78">
        <v>0</v>
      </c>
      <c r="X29" s="78">
        <v>0</v>
      </c>
      <c r="Y29" s="78">
        <v>0</v>
      </c>
      <c r="Z29" s="78">
        <v>0</v>
      </c>
      <c r="AA29" s="78">
        <v>0</v>
      </c>
      <c r="AB29" s="78">
        <v>0</v>
      </c>
      <c r="AC29" s="78">
        <v>0</v>
      </c>
      <c r="AD29" s="78">
        <v>0</v>
      </c>
      <c r="AE29" s="78">
        <v>0</v>
      </c>
      <c r="AF29" s="78">
        <v>0</v>
      </c>
      <c r="AG29" s="78">
        <v>0</v>
      </c>
      <c r="AH29" s="78">
        <v>0</v>
      </c>
      <c r="AI29" s="78">
        <v>0</v>
      </c>
      <c r="AJ29" s="78">
        <v>0</v>
      </c>
      <c r="AM29" s="383">
        <f>F29+NPV(SDN,G29:INDEX(G29:AJ29,PAL))</f>
        <v>0</v>
      </c>
      <c r="AN29" s="415">
        <f>IFERROR(SUMPRODUCT(F29+NPV(SDN,G29:INDEX(G29:AJ29,PAL)),Data1!D24),0)</f>
        <v>0</v>
      </c>
      <c r="AO29" s="387">
        <f t="shared" si="8"/>
        <v>0</v>
      </c>
      <c r="AP29" s="59">
        <f>IF(COUNT(F29:INDEX(F29:AJ29,PAL+1))&lt;&gt;PAL+1,"Klaida",0)</f>
        <v>0</v>
      </c>
      <c r="AQ29" s="59"/>
      <c r="AR29" s="59"/>
      <c r="AS29" s="59"/>
      <c r="AT29" s="59"/>
      <c r="AU29" s="59"/>
      <c r="AV29" s="59"/>
      <c r="AW29" s="59"/>
      <c r="AX29" s="59"/>
      <c r="AY29" s="388"/>
    </row>
    <row r="30" spans="2:51" s="61" customFormat="1" ht="25.5">
      <c r="B30" s="5" t="s">
        <v>26</v>
      </c>
      <c r="C30" s="5" t="str">
        <f>IF(Kalba="EN",Data2!C55,Data2!B55)</f>
        <v>Mokesčiai (+ neigiama įtaka; - teigiama įtaka biudžeto lėšų srautams)</v>
      </c>
      <c r="D30" s="62">
        <f>ROUND(D31-SUM(D32:D33),0)</f>
        <v>0</v>
      </c>
      <c r="E30" s="62">
        <f>ROUND(E31-SUM(E32:E33),0)</f>
        <v>0</v>
      </c>
      <c r="F30" s="62">
        <f>ROUND(F31-SUM(F32:F33),0)</f>
        <v>0</v>
      </c>
      <c r="G30" s="62">
        <f t="shared" ref="G30:AJ30" si="9">ROUND(G31-SUM(G32:G33),0)</f>
        <v>0</v>
      </c>
      <c r="H30" s="62">
        <f t="shared" si="9"/>
        <v>0</v>
      </c>
      <c r="I30" s="62">
        <f t="shared" si="9"/>
        <v>0</v>
      </c>
      <c r="J30" s="62">
        <f t="shared" si="9"/>
        <v>0</v>
      </c>
      <c r="K30" s="62">
        <f t="shared" si="9"/>
        <v>0</v>
      </c>
      <c r="L30" s="62">
        <f t="shared" si="9"/>
        <v>0</v>
      </c>
      <c r="M30" s="62">
        <f t="shared" si="9"/>
        <v>0</v>
      </c>
      <c r="N30" s="62">
        <f t="shared" si="9"/>
        <v>0</v>
      </c>
      <c r="O30" s="62">
        <f t="shared" si="9"/>
        <v>0</v>
      </c>
      <c r="P30" s="62">
        <f t="shared" si="9"/>
        <v>0</v>
      </c>
      <c r="Q30" s="62">
        <f t="shared" si="9"/>
        <v>0</v>
      </c>
      <c r="R30" s="62">
        <f t="shared" si="9"/>
        <v>0</v>
      </c>
      <c r="S30" s="62">
        <f t="shared" si="9"/>
        <v>0</v>
      </c>
      <c r="T30" s="62">
        <f t="shared" si="9"/>
        <v>0</v>
      </c>
      <c r="U30" s="62">
        <f t="shared" si="9"/>
        <v>0</v>
      </c>
      <c r="V30" s="62">
        <f t="shared" si="9"/>
        <v>0</v>
      </c>
      <c r="W30" s="62">
        <f t="shared" si="9"/>
        <v>0</v>
      </c>
      <c r="X30" s="62">
        <f t="shared" si="9"/>
        <v>0</v>
      </c>
      <c r="Y30" s="62">
        <f t="shared" si="9"/>
        <v>0</v>
      </c>
      <c r="Z30" s="62">
        <f t="shared" si="9"/>
        <v>0</v>
      </c>
      <c r="AA30" s="62">
        <f t="shared" si="9"/>
        <v>0</v>
      </c>
      <c r="AB30" s="62">
        <f t="shared" si="9"/>
        <v>0</v>
      </c>
      <c r="AC30" s="62">
        <f t="shared" si="9"/>
        <v>0</v>
      </c>
      <c r="AD30" s="62">
        <f t="shared" si="9"/>
        <v>0</v>
      </c>
      <c r="AE30" s="62">
        <f t="shared" si="9"/>
        <v>0</v>
      </c>
      <c r="AF30" s="62">
        <f t="shared" si="9"/>
        <v>0</v>
      </c>
      <c r="AG30" s="62">
        <f t="shared" si="9"/>
        <v>0</v>
      </c>
      <c r="AH30" s="62">
        <f t="shared" si="9"/>
        <v>0</v>
      </c>
      <c r="AI30" s="62">
        <f t="shared" si="9"/>
        <v>0</v>
      </c>
      <c r="AJ30" s="62">
        <f t="shared" si="9"/>
        <v>0</v>
      </c>
      <c r="AM30" s="382">
        <f>ROUND(AM31-SUM(AM32:AM33),0)</f>
        <v>0</v>
      </c>
      <c r="AN30" s="382">
        <f>ROUND(AN31-SUM(AN32:AN33),0)</f>
        <v>0</v>
      </c>
      <c r="AO30" s="389"/>
      <c r="AP30" s="63"/>
      <c r="AQ30" s="63"/>
      <c r="AR30" s="63"/>
      <c r="AS30" s="63"/>
      <c r="AT30" s="63"/>
      <c r="AU30" s="63"/>
      <c r="AV30" s="63"/>
      <c r="AW30" s="63"/>
      <c r="AX30" s="63"/>
      <c r="AY30" s="390"/>
    </row>
    <row r="31" spans="2:51">
      <c r="B31" s="64" t="s">
        <v>307</v>
      </c>
      <c r="C31" s="4" t="str">
        <f>IF(Kalba="EN",Data2!C56,Data2!B56)</f>
        <v>Bendra importo/pirkimo PVM suma</v>
      </c>
      <c r="D31" s="65">
        <f>F31+NPV(FDN,G31:INDEX(G31:AJ31,PAL))</f>
        <v>0</v>
      </c>
      <c r="E31" s="65">
        <f>SUMIF($F$5:$AJ$5,"&lt;="&amp;PAL,$F31:$AJ31)</f>
        <v>0</v>
      </c>
      <c r="F31" s="65">
        <f t="shared" ref="F31:AJ31" si="10">IF(pvm_susigrazinimas="Taip",0,SUMPRODUCT(F8:F15,Pirkimo_PVM)+SUMPRODUCT(F23:F28,Pirkimo_PVM_II))</f>
        <v>0</v>
      </c>
      <c r="G31" s="65">
        <f t="shared" si="10"/>
        <v>0</v>
      </c>
      <c r="H31" s="65">
        <f t="shared" si="10"/>
        <v>0</v>
      </c>
      <c r="I31" s="65">
        <f t="shared" si="10"/>
        <v>0</v>
      </c>
      <c r="J31" s="65">
        <f t="shared" si="10"/>
        <v>0</v>
      </c>
      <c r="K31" s="65">
        <f t="shared" si="10"/>
        <v>0</v>
      </c>
      <c r="L31" s="65">
        <f t="shared" si="10"/>
        <v>0</v>
      </c>
      <c r="M31" s="65">
        <f t="shared" si="10"/>
        <v>0</v>
      </c>
      <c r="N31" s="65">
        <f t="shared" si="10"/>
        <v>0</v>
      </c>
      <c r="O31" s="65">
        <f t="shared" si="10"/>
        <v>0</v>
      </c>
      <c r="P31" s="65">
        <f t="shared" si="10"/>
        <v>0</v>
      </c>
      <c r="Q31" s="65">
        <f t="shared" si="10"/>
        <v>0</v>
      </c>
      <c r="R31" s="65">
        <f t="shared" si="10"/>
        <v>0</v>
      </c>
      <c r="S31" s="65">
        <f t="shared" si="10"/>
        <v>0</v>
      </c>
      <c r="T31" s="65">
        <f t="shared" si="10"/>
        <v>0</v>
      </c>
      <c r="U31" s="65">
        <f t="shared" si="10"/>
        <v>0</v>
      </c>
      <c r="V31" s="65">
        <f t="shared" si="10"/>
        <v>0</v>
      </c>
      <c r="W31" s="65">
        <f t="shared" si="10"/>
        <v>0</v>
      </c>
      <c r="X31" s="65">
        <f t="shared" si="10"/>
        <v>0</v>
      </c>
      <c r="Y31" s="65">
        <f t="shared" si="10"/>
        <v>0</v>
      </c>
      <c r="Z31" s="65">
        <f t="shared" si="10"/>
        <v>0</v>
      </c>
      <c r="AA31" s="65">
        <f t="shared" si="10"/>
        <v>0</v>
      </c>
      <c r="AB31" s="65">
        <f t="shared" si="10"/>
        <v>0</v>
      </c>
      <c r="AC31" s="65">
        <f t="shared" si="10"/>
        <v>0</v>
      </c>
      <c r="AD31" s="65">
        <f t="shared" si="10"/>
        <v>0</v>
      </c>
      <c r="AE31" s="65">
        <f t="shared" si="10"/>
        <v>0</v>
      </c>
      <c r="AF31" s="65">
        <f t="shared" si="10"/>
        <v>0</v>
      </c>
      <c r="AG31" s="65">
        <f t="shared" si="10"/>
        <v>0</v>
      </c>
      <c r="AH31" s="65">
        <f t="shared" si="10"/>
        <v>0</v>
      </c>
      <c r="AI31" s="65">
        <f t="shared" si="10"/>
        <v>0</v>
      </c>
      <c r="AJ31" s="65">
        <f t="shared" si="10"/>
        <v>0</v>
      </c>
      <c r="AM31" s="383">
        <f>F31+NPV(SDN,G31:INDEX(G31:AJ31,PAL))</f>
        <v>0</v>
      </c>
      <c r="AN31" s="415">
        <f>F31+NPV(SDN,G31:INDEX(G31:AJ31,PAL))</f>
        <v>0</v>
      </c>
      <c r="AO31" s="387"/>
      <c r="AP31" s="59"/>
      <c r="AQ31" s="59"/>
      <c r="AR31" s="59"/>
      <c r="AS31" s="59"/>
      <c r="AT31" s="59"/>
      <c r="AU31" s="59"/>
      <c r="AV31" s="59"/>
      <c r="AW31" s="59"/>
      <c r="AX31" s="59"/>
      <c r="AY31" s="388"/>
    </row>
    <row r="32" spans="2:51">
      <c r="B32" s="64" t="s">
        <v>309</v>
      </c>
      <c r="C32" s="4" t="str">
        <f>IF(Kalba="EN",Data2!C57,Data2!B57)</f>
        <v>Bendra pardavimo PVM suma</v>
      </c>
      <c r="D32" s="65">
        <f>F32+NPV(FDN,G32:INDEX(G32:AJ32,PAL))</f>
        <v>0</v>
      </c>
      <c r="E32" s="65">
        <f>SUMIF($F$5:$AJ$5,"&lt;="&amp;PAL,$F32:$AJ32)</f>
        <v>0</v>
      </c>
      <c r="F32" s="65">
        <f t="shared" ref="F32:AJ32" si="11">IF(pvm_susigrazinimas="Taip",0,SUMPRODUCT(F18:F19,Pardavimo_PVM))</f>
        <v>0</v>
      </c>
      <c r="G32" s="65">
        <f t="shared" si="11"/>
        <v>0</v>
      </c>
      <c r="H32" s="65">
        <f t="shared" si="11"/>
        <v>0</v>
      </c>
      <c r="I32" s="65">
        <f t="shared" si="11"/>
        <v>0</v>
      </c>
      <c r="J32" s="65">
        <f t="shared" si="11"/>
        <v>0</v>
      </c>
      <c r="K32" s="65">
        <f t="shared" si="11"/>
        <v>0</v>
      </c>
      <c r="L32" s="65">
        <f t="shared" si="11"/>
        <v>0</v>
      </c>
      <c r="M32" s="65">
        <f t="shared" si="11"/>
        <v>0</v>
      </c>
      <c r="N32" s="65">
        <f t="shared" si="11"/>
        <v>0</v>
      </c>
      <c r="O32" s="65">
        <f t="shared" si="11"/>
        <v>0</v>
      </c>
      <c r="P32" s="65">
        <f t="shared" si="11"/>
        <v>0</v>
      </c>
      <c r="Q32" s="65">
        <f t="shared" si="11"/>
        <v>0</v>
      </c>
      <c r="R32" s="65">
        <f t="shared" si="11"/>
        <v>0</v>
      </c>
      <c r="S32" s="65">
        <f t="shared" si="11"/>
        <v>0</v>
      </c>
      <c r="T32" s="65">
        <f t="shared" si="11"/>
        <v>0</v>
      </c>
      <c r="U32" s="65">
        <f t="shared" si="11"/>
        <v>0</v>
      </c>
      <c r="V32" s="65">
        <f t="shared" si="11"/>
        <v>0</v>
      </c>
      <c r="W32" s="65">
        <f t="shared" si="11"/>
        <v>0</v>
      </c>
      <c r="X32" s="65">
        <f t="shared" si="11"/>
        <v>0</v>
      </c>
      <c r="Y32" s="65">
        <f t="shared" si="11"/>
        <v>0</v>
      </c>
      <c r="Z32" s="65">
        <f t="shared" si="11"/>
        <v>0</v>
      </c>
      <c r="AA32" s="65">
        <f t="shared" si="11"/>
        <v>0</v>
      </c>
      <c r="AB32" s="65">
        <f t="shared" si="11"/>
        <v>0</v>
      </c>
      <c r="AC32" s="65">
        <f t="shared" si="11"/>
        <v>0</v>
      </c>
      <c r="AD32" s="65">
        <f t="shared" si="11"/>
        <v>0</v>
      </c>
      <c r="AE32" s="65">
        <f t="shared" si="11"/>
        <v>0</v>
      </c>
      <c r="AF32" s="65">
        <f t="shared" si="11"/>
        <v>0</v>
      </c>
      <c r="AG32" s="65">
        <f t="shared" si="11"/>
        <v>0</v>
      </c>
      <c r="AH32" s="65">
        <f t="shared" si="11"/>
        <v>0</v>
      </c>
      <c r="AI32" s="65">
        <f t="shared" si="11"/>
        <v>0</v>
      </c>
      <c r="AJ32" s="65">
        <f t="shared" si="11"/>
        <v>0</v>
      </c>
      <c r="AM32" s="383">
        <f>F32+NPV(SDN,G32:INDEX(G32:AJ32,PAL))</f>
        <v>0</v>
      </c>
      <c r="AN32" s="415">
        <f>F32+NPV(SDN,G32:INDEX(G32:AJ32,PAL))</f>
        <v>0</v>
      </c>
      <c r="AO32" s="387"/>
      <c r="AP32" s="59"/>
      <c r="AQ32" s="59"/>
      <c r="AR32" s="59"/>
      <c r="AS32" s="59"/>
      <c r="AT32" s="59"/>
      <c r="AU32" s="59"/>
      <c r="AV32" s="59"/>
      <c r="AW32" s="59"/>
      <c r="AX32" s="59"/>
      <c r="AY32" s="388"/>
    </row>
    <row r="33" spans="2:51">
      <c r="B33" s="64" t="s">
        <v>311</v>
      </c>
      <c r="C33" s="4" t="str">
        <f>IF(Kalba="EN",Data2!C58,Data2!B58)</f>
        <v>Bendra kitų mokėtinų netiesioginių mokesčių suma</v>
      </c>
      <c r="D33" s="65">
        <f>F33+NPV(FDN,G33:INDEX(G33:AJ33,PAL))</f>
        <v>0</v>
      </c>
      <c r="E33" s="65">
        <f>SUMIF($F$5:$AJ$5,"&lt;="&amp;PAL,$F33:$AJ33)</f>
        <v>0</v>
      </c>
      <c r="F33" s="78">
        <v>0</v>
      </c>
      <c r="G33" s="78">
        <v>0</v>
      </c>
      <c r="H33" s="78">
        <v>0</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c r="AA33" s="78">
        <v>0</v>
      </c>
      <c r="AB33" s="78">
        <v>0</v>
      </c>
      <c r="AC33" s="78">
        <v>0</v>
      </c>
      <c r="AD33" s="78">
        <v>0</v>
      </c>
      <c r="AE33" s="78">
        <v>0</v>
      </c>
      <c r="AF33" s="78">
        <v>0</v>
      </c>
      <c r="AG33" s="78">
        <v>0</v>
      </c>
      <c r="AH33" s="78">
        <v>0</v>
      </c>
      <c r="AI33" s="78">
        <v>0</v>
      </c>
      <c r="AJ33" s="78">
        <v>0</v>
      </c>
      <c r="AM33" s="383">
        <f>F33+NPV(SDN,G33:INDEX(G33:AJ33,PAL))</f>
        <v>0</v>
      </c>
      <c r="AN33" s="415">
        <f>F33+NPV(SDN,G33:INDEX(G33:AJ33,PAL))</f>
        <v>0</v>
      </c>
      <c r="AO33" s="387">
        <f>IF(COUNTIF(AP33:AY33,"Klaida")&gt;0,1,0)</f>
        <v>0</v>
      </c>
      <c r="AP33" s="59">
        <f>IF(COUNT(F33:INDEX(F33:AJ33,PAL+1))&lt;&gt;PAL+1,"Klaida",0)</f>
        <v>0</v>
      </c>
      <c r="AQ33" s="59"/>
      <c r="AR33" s="59"/>
      <c r="AS33" s="59"/>
      <c r="AT33" s="59"/>
      <c r="AU33" s="59"/>
      <c r="AV33" s="59"/>
      <c r="AW33" s="59"/>
      <c r="AX33" s="59"/>
      <c r="AY33" s="388"/>
    </row>
    <row r="34" spans="2:51" s="61" customFormat="1">
      <c r="B34" s="5" t="s">
        <v>28</v>
      </c>
      <c r="C34" s="5" t="str">
        <f>IF(Kalba="EN",Data2!C59,Data2!B59)</f>
        <v>Grynosios pajamos</v>
      </c>
      <c r="D34" s="62">
        <f>ROUND(SUM(D17)-SUM(D15,D22),0)</f>
        <v>0</v>
      </c>
      <c r="E34" s="62">
        <f t="shared" ref="E34:AJ34" si="12">ROUND(SUM(E17)-SUM(E15,E22),0)</f>
        <v>0</v>
      </c>
      <c r="F34" s="62">
        <f t="shared" si="12"/>
        <v>0</v>
      </c>
      <c r="G34" s="62">
        <f t="shared" si="12"/>
        <v>0</v>
      </c>
      <c r="H34" s="62">
        <f t="shared" si="12"/>
        <v>0</v>
      </c>
      <c r="I34" s="62">
        <f t="shared" si="12"/>
        <v>0</v>
      </c>
      <c r="J34" s="62">
        <f t="shared" si="12"/>
        <v>0</v>
      </c>
      <c r="K34" s="62">
        <f t="shared" si="12"/>
        <v>0</v>
      </c>
      <c r="L34" s="62">
        <f t="shared" si="12"/>
        <v>0</v>
      </c>
      <c r="M34" s="62">
        <f t="shared" si="12"/>
        <v>0</v>
      </c>
      <c r="N34" s="62">
        <f t="shared" si="12"/>
        <v>0</v>
      </c>
      <c r="O34" s="62">
        <f t="shared" si="12"/>
        <v>0</v>
      </c>
      <c r="P34" s="62">
        <f t="shared" si="12"/>
        <v>0</v>
      </c>
      <c r="Q34" s="62">
        <f t="shared" si="12"/>
        <v>0</v>
      </c>
      <c r="R34" s="62">
        <f t="shared" si="12"/>
        <v>0</v>
      </c>
      <c r="S34" s="62">
        <f t="shared" si="12"/>
        <v>0</v>
      </c>
      <c r="T34" s="62">
        <f t="shared" si="12"/>
        <v>0</v>
      </c>
      <c r="U34" s="62">
        <f t="shared" si="12"/>
        <v>0</v>
      </c>
      <c r="V34" s="62">
        <f t="shared" si="12"/>
        <v>0</v>
      </c>
      <c r="W34" s="62">
        <f t="shared" si="12"/>
        <v>0</v>
      </c>
      <c r="X34" s="62">
        <f t="shared" si="12"/>
        <v>0</v>
      </c>
      <c r="Y34" s="62">
        <f t="shared" si="12"/>
        <v>0</v>
      </c>
      <c r="Z34" s="62">
        <f t="shared" si="12"/>
        <v>0</v>
      </c>
      <c r="AA34" s="62">
        <f t="shared" si="12"/>
        <v>0</v>
      </c>
      <c r="AB34" s="62">
        <f t="shared" si="12"/>
        <v>0</v>
      </c>
      <c r="AC34" s="62">
        <f t="shared" si="12"/>
        <v>0</v>
      </c>
      <c r="AD34" s="62">
        <f t="shared" si="12"/>
        <v>0</v>
      </c>
      <c r="AE34" s="62">
        <f t="shared" si="12"/>
        <v>0</v>
      </c>
      <c r="AF34" s="62">
        <f t="shared" si="12"/>
        <v>0</v>
      </c>
      <c r="AG34" s="62">
        <f t="shared" si="12"/>
        <v>0</v>
      </c>
      <c r="AH34" s="62">
        <f t="shared" si="12"/>
        <v>0</v>
      </c>
      <c r="AI34" s="62">
        <f t="shared" si="12"/>
        <v>0</v>
      </c>
      <c r="AJ34" s="62">
        <f t="shared" si="12"/>
        <v>0</v>
      </c>
      <c r="AM34" s="382">
        <f>ROUND(SUM(AO17)-SUM(AO7,AO21),0)</f>
        <v>0</v>
      </c>
      <c r="AN34" s="382">
        <f>ROUND(SUM(AP17)-SUM(AP7,AP21),0)</f>
        <v>0</v>
      </c>
      <c r="AO34" s="389"/>
      <c r="AP34" s="63"/>
      <c r="AQ34" s="63"/>
      <c r="AR34" s="63"/>
      <c r="AS34" s="63"/>
      <c r="AT34" s="63"/>
      <c r="AU34" s="63"/>
      <c r="AV34" s="63"/>
      <c r="AW34" s="63"/>
      <c r="AX34" s="63"/>
      <c r="AY34" s="390"/>
    </row>
    <row r="35" spans="2:51" s="61" customFormat="1">
      <c r="B35" s="66" t="s">
        <v>313</v>
      </c>
      <c r="C35" s="5" t="str">
        <f>IF(Kalba="EN",Data2!C60,Data2!B60)</f>
        <v>Finansavimas, iš viso</v>
      </c>
      <c r="D35" s="62">
        <f>SUM(D36,D41,D44)</f>
        <v>0</v>
      </c>
      <c r="E35" s="62">
        <f t="shared" ref="E35:AJ35" si="13">SUM(E36,E41,E44)</f>
        <v>0</v>
      </c>
      <c r="F35" s="62">
        <f t="shared" si="13"/>
        <v>0</v>
      </c>
      <c r="G35" s="62">
        <f t="shared" si="13"/>
        <v>0</v>
      </c>
      <c r="H35" s="62">
        <f t="shared" si="13"/>
        <v>0</v>
      </c>
      <c r="I35" s="62">
        <f t="shared" si="13"/>
        <v>0</v>
      </c>
      <c r="J35" s="62">
        <f t="shared" si="13"/>
        <v>0</v>
      </c>
      <c r="K35" s="62">
        <f t="shared" si="13"/>
        <v>0</v>
      </c>
      <c r="L35" s="62">
        <f t="shared" si="13"/>
        <v>0</v>
      </c>
      <c r="M35" s="62">
        <f t="shared" si="13"/>
        <v>0</v>
      </c>
      <c r="N35" s="62">
        <f t="shared" si="13"/>
        <v>0</v>
      </c>
      <c r="O35" s="62">
        <f t="shared" si="13"/>
        <v>0</v>
      </c>
      <c r="P35" s="62">
        <f t="shared" si="13"/>
        <v>0</v>
      </c>
      <c r="Q35" s="62">
        <f t="shared" si="13"/>
        <v>0</v>
      </c>
      <c r="R35" s="62">
        <f t="shared" si="13"/>
        <v>0</v>
      </c>
      <c r="S35" s="62">
        <f t="shared" si="13"/>
        <v>0</v>
      </c>
      <c r="T35" s="62">
        <f t="shared" si="13"/>
        <v>0</v>
      </c>
      <c r="U35" s="62">
        <f t="shared" si="13"/>
        <v>0</v>
      </c>
      <c r="V35" s="62">
        <f t="shared" si="13"/>
        <v>0</v>
      </c>
      <c r="W35" s="62">
        <f t="shared" si="13"/>
        <v>0</v>
      </c>
      <c r="X35" s="62">
        <f t="shared" si="13"/>
        <v>0</v>
      </c>
      <c r="Y35" s="62">
        <f t="shared" si="13"/>
        <v>0</v>
      </c>
      <c r="Z35" s="62">
        <f t="shared" si="13"/>
        <v>0</v>
      </c>
      <c r="AA35" s="62">
        <f t="shared" si="13"/>
        <v>0</v>
      </c>
      <c r="AB35" s="62">
        <f t="shared" si="13"/>
        <v>0</v>
      </c>
      <c r="AC35" s="62">
        <f t="shared" si="13"/>
        <v>0</v>
      </c>
      <c r="AD35" s="62">
        <f t="shared" si="13"/>
        <v>0</v>
      </c>
      <c r="AE35" s="62">
        <f t="shared" si="13"/>
        <v>0</v>
      </c>
      <c r="AF35" s="62">
        <f t="shared" si="13"/>
        <v>0</v>
      </c>
      <c r="AG35" s="62">
        <f t="shared" si="13"/>
        <v>0</v>
      </c>
      <c r="AH35" s="62">
        <f t="shared" si="13"/>
        <v>0</v>
      </c>
      <c r="AI35" s="62">
        <f t="shared" si="13"/>
        <v>0</v>
      </c>
      <c r="AJ35" s="62">
        <f t="shared" si="13"/>
        <v>0</v>
      </c>
      <c r="AM35" s="382">
        <f>SUM(AO36,AO41,AO44)</f>
        <v>0</v>
      </c>
      <c r="AN35" s="382">
        <f>SUM(AP36,AP41,AP44)</f>
        <v>0</v>
      </c>
      <c r="AO35" s="389"/>
      <c r="AP35" s="63"/>
      <c r="AQ35" s="63"/>
      <c r="AR35" s="63"/>
      <c r="AS35" s="63"/>
      <c r="AT35" s="63"/>
      <c r="AU35" s="63"/>
      <c r="AV35" s="63"/>
      <c r="AW35" s="63"/>
      <c r="AX35" s="63"/>
      <c r="AY35" s="390"/>
    </row>
    <row r="36" spans="2:51" s="61" customFormat="1">
      <c r="B36" s="66" t="s">
        <v>32</v>
      </c>
      <c r="C36" s="5" t="str">
        <f>IF(Kalba="EN",Data2!C61,Data2!B61)</f>
        <v>Prašomas finansavimas</v>
      </c>
      <c r="D36" s="62">
        <f>ROUND(SUM(D37:D40),0)</f>
        <v>0</v>
      </c>
      <c r="E36" s="62">
        <f>ROUND(SUM(E37:E40),0)</f>
        <v>0</v>
      </c>
      <c r="F36" s="62">
        <f t="shared" ref="F36:AJ36" si="14">ROUND(SUM(F37:F40),0)</f>
        <v>0</v>
      </c>
      <c r="G36" s="62">
        <f t="shared" si="14"/>
        <v>0</v>
      </c>
      <c r="H36" s="62">
        <f t="shared" si="14"/>
        <v>0</v>
      </c>
      <c r="I36" s="62">
        <f t="shared" si="14"/>
        <v>0</v>
      </c>
      <c r="J36" s="62">
        <f t="shared" si="14"/>
        <v>0</v>
      </c>
      <c r="K36" s="62">
        <f t="shared" si="14"/>
        <v>0</v>
      </c>
      <c r="L36" s="62">
        <f t="shared" si="14"/>
        <v>0</v>
      </c>
      <c r="M36" s="62">
        <f t="shared" si="14"/>
        <v>0</v>
      </c>
      <c r="N36" s="62">
        <f t="shared" si="14"/>
        <v>0</v>
      </c>
      <c r="O36" s="62">
        <f t="shared" si="14"/>
        <v>0</v>
      </c>
      <c r="P36" s="62">
        <f t="shared" si="14"/>
        <v>0</v>
      </c>
      <c r="Q36" s="62">
        <f t="shared" si="14"/>
        <v>0</v>
      </c>
      <c r="R36" s="62">
        <f t="shared" si="14"/>
        <v>0</v>
      </c>
      <c r="S36" s="62">
        <f t="shared" si="14"/>
        <v>0</v>
      </c>
      <c r="T36" s="62">
        <f t="shared" si="14"/>
        <v>0</v>
      </c>
      <c r="U36" s="62">
        <f t="shared" si="14"/>
        <v>0</v>
      </c>
      <c r="V36" s="62">
        <f t="shared" si="14"/>
        <v>0</v>
      </c>
      <c r="W36" s="62">
        <f t="shared" si="14"/>
        <v>0</v>
      </c>
      <c r="X36" s="62">
        <f t="shared" si="14"/>
        <v>0</v>
      </c>
      <c r="Y36" s="62">
        <f t="shared" si="14"/>
        <v>0</v>
      </c>
      <c r="Z36" s="62">
        <f t="shared" si="14"/>
        <v>0</v>
      </c>
      <c r="AA36" s="62">
        <f t="shared" si="14"/>
        <v>0</v>
      </c>
      <c r="AB36" s="62">
        <f t="shared" si="14"/>
        <v>0</v>
      </c>
      <c r="AC36" s="62">
        <f t="shared" si="14"/>
        <v>0</v>
      </c>
      <c r="AD36" s="62">
        <f t="shared" si="14"/>
        <v>0</v>
      </c>
      <c r="AE36" s="62">
        <f t="shared" si="14"/>
        <v>0</v>
      </c>
      <c r="AF36" s="62">
        <f t="shared" si="14"/>
        <v>0</v>
      </c>
      <c r="AG36" s="62">
        <f t="shared" si="14"/>
        <v>0</v>
      </c>
      <c r="AH36" s="62">
        <f t="shared" si="14"/>
        <v>0</v>
      </c>
      <c r="AI36" s="62">
        <f t="shared" si="14"/>
        <v>0</v>
      </c>
      <c r="AJ36" s="62">
        <f t="shared" si="14"/>
        <v>0</v>
      </c>
      <c r="AM36" s="382">
        <f>ROUND(SUM(AM37:AM40),0)</f>
        <v>0</v>
      </c>
      <c r="AN36" s="382">
        <f>ROUND(SUM(AN37:AN40),0)</f>
        <v>0</v>
      </c>
      <c r="AO36" s="389"/>
      <c r="AP36" s="63"/>
      <c r="AQ36" s="63"/>
      <c r="AR36" s="63"/>
      <c r="AS36" s="63"/>
      <c r="AT36" s="63"/>
      <c r="AU36" s="63"/>
      <c r="AV36" s="63"/>
      <c r="AW36" s="63"/>
      <c r="AX36" s="63"/>
      <c r="AY36" s="390"/>
    </row>
    <row r="37" spans="2:51">
      <c r="B37" s="64" t="s">
        <v>34</v>
      </c>
      <c r="C37" s="4" t="str">
        <f>IF(Kalba="EN",Data2!C62,Data2!B62)</f>
        <v>ES struktūrinės paramos lėšos</v>
      </c>
      <c r="D37" s="65">
        <f>F37+NPV(FDN,G37:INDEX(G37:AJ37,PAL))</f>
        <v>0</v>
      </c>
      <c r="E37" s="65">
        <f>SUMIF($F$5:$AJ$5,"&lt;="&amp;PAL,$F37:$AJ37)</f>
        <v>0</v>
      </c>
      <c r="F37" s="78">
        <v>0</v>
      </c>
      <c r="G37" s="78">
        <v>0</v>
      </c>
      <c r="H37" s="78">
        <v>0</v>
      </c>
      <c r="I37" s="78">
        <v>0</v>
      </c>
      <c r="J37" s="78">
        <v>0</v>
      </c>
      <c r="K37" s="78">
        <v>0</v>
      </c>
      <c r="L37" s="78">
        <v>0</v>
      </c>
      <c r="M37" s="78">
        <v>0</v>
      </c>
      <c r="N37" s="78">
        <v>0</v>
      </c>
      <c r="O37" s="78">
        <v>0</v>
      </c>
      <c r="P37" s="78">
        <v>0</v>
      </c>
      <c r="Q37" s="78">
        <v>0</v>
      </c>
      <c r="R37" s="78">
        <v>0</v>
      </c>
      <c r="S37" s="78">
        <v>0</v>
      </c>
      <c r="T37" s="78">
        <v>0</v>
      </c>
      <c r="U37" s="78">
        <v>0</v>
      </c>
      <c r="V37" s="78">
        <v>0</v>
      </c>
      <c r="W37" s="78">
        <v>0</v>
      </c>
      <c r="X37" s="78">
        <v>0</v>
      </c>
      <c r="Y37" s="78">
        <v>0</v>
      </c>
      <c r="Z37" s="78">
        <v>0</v>
      </c>
      <c r="AA37" s="78">
        <v>0</v>
      </c>
      <c r="AB37" s="78">
        <v>0</v>
      </c>
      <c r="AC37" s="78">
        <v>0</v>
      </c>
      <c r="AD37" s="78">
        <v>0</v>
      </c>
      <c r="AE37" s="78">
        <v>0</v>
      </c>
      <c r="AF37" s="78">
        <v>0</v>
      </c>
      <c r="AG37" s="78">
        <v>0</v>
      </c>
      <c r="AH37" s="78">
        <v>0</v>
      </c>
      <c r="AI37" s="78">
        <v>0</v>
      </c>
      <c r="AJ37" s="78">
        <v>0</v>
      </c>
      <c r="AM37" s="383">
        <f>F37+NPV(SDN,G37:INDEX(G37:AJ37,PAL))</f>
        <v>0</v>
      </c>
      <c r="AN37" s="415">
        <f>F37+NPV(SDN,G37:INDEX(G37:AJ37,PAL))</f>
        <v>0</v>
      </c>
      <c r="AO37" s="387">
        <f>IF(COUNTIF(AP37:AY37,"Klaida")&gt;0,1,0)</f>
        <v>0</v>
      </c>
      <c r="AP37" s="59">
        <f>IF(COUNT(F37:INDEX(F37:AJ37,PAL+1))&lt;&gt;PAL+1,"Klaida",0)</f>
        <v>0</v>
      </c>
      <c r="AQ37" s="59"/>
      <c r="AR37" s="59"/>
      <c r="AS37" s="59"/>
      <c r="AT37" s="59"/>
      <c r="AU37" s="59"/>
      <c r="AV37" s="59"/>
      <c r="AW37" s="59"/>
      <c r="AX37" s="59"/>
      <c r="AY37" s="388"/>
    </row>
    <row r="38" spans="2:51">
      <c r="B38" s="64" t="s">
        <v>36</v>
      </c>
      <c r="C38" s="4" t="str">
        <f>IF(Kalba="EN",Data2!C63,Data2!B63)</f>
        <v>LR bendrojo finansavimo lėšos</v>
      </c>
      <c r="D38" s="65">
        <f>F38+NPV(FDN,G38:INDEX(G38:AJ38,PAL))</f>
        <v>0</v>
      </c>
      <c r="E38" s="65">
        <f>SUMIF($F$5:$AJ$5,"&lt;="&amp;PAL,$F38:$AJ38)</f>
        <v>0</v>
      </c>
      <c r="F38" s="78">
        <v>0</v>
      </c>
      <c r="G38" s="78">
        <v>0</v>
      </c>
      <c r="H38" s="78">
        <v>0</v>
      </c>
      <c r="I38" s="78">
        <v>0</v>
      </c>
      <c r="J38" s="78">
        <v>0</v>
      </c>
      <c r="K38" s="78">
        <v>0</v>
      </c>
      <c r="L38" s="78">
        <v>0</v>
      </c>
      <c r="M38" s="78">
        <v>0</v>
      </c>
      <c r="N38" s="78">
        <v>0</v>
      </c>
      <c r="O38" s="78">
        <v>0</v>
      </c>
      <c r="P38" s="78">
        <v>0</v>
      </c>
      <c r="Q38" s="78">
        <v>0</v>
      </c>
      <c r="R38" s="78">
        <v>0</v>
      </c>
      <c r="S38" s="78">
        <v>0</v>
      </c>
      <c r="T38" s="78">
        <v>0</v>
      </c>
      <c r="U38" s="78">
        <v>0</v>
      </c>
      <c r="V38" s="78">
        <v>0</v>
      </c>
      <c r="W38" s="78">
        <v>0</v>
      </c>
      <c r="X38" s="78">
        <v>0</v>
      </c>
      <c r="Y38" s="78">
        <v>0</v>
      </c>
      <c r="Z38" s="78">
        <v>0</v>
      </c>
      <c r="AA38" s="78">
        <v>0</v>
      </c>
      <c r="AB38" s="78">
        <v>0</v>
      </c>
      <c r="AC38" s="78">
        <v>0</v>
      </c>
      <c r="AD38" s="78">
        <v>0</v>
      </c>
      <c r="AE38" s="78">
        <v>0</v>
      </c>
      <c r="AF38" s="78">
        <v>0</v>
      </c>
      <c r="AG38" s="78">
        <v>0</v>
      </c>
      <c r="AH38" s="78">
        <v>0</v>
      </c>
      <c r="AI38" s="78">
        <v>0</v>
      </c>
      <c r="AJ38" s="78">
        <v>0</v>
      </c>
      <c r="AM38" s="383">
        <f>F38+NPV(SDN,G38:INDEX(G38:AJ38,PAL))</f>
        <v>0</v>
      </c>
      <c r="AN38" s="415">
        <f>F38+NPV(SDN,G38:INDEX(G38:AJ38,PAL))</f>
        <v>0</v>
      </c>
      <c r="AO38" s="387">
        <f>IF(COUNTIF(AP38:AY38,"Klaida")&gt;0,1,0)</f>
        <v>0</v>
      </c>
      <c r="AP38" s="59">
        <f>IF(COUNT(F38:INDEX(F38:AJ38,PAL+1))&lt;&gt;PAL+1,"Klaida",0)</f>
        <v>0</v>
      </c>
      <c r="AQ38" s="59"/>
      <c r="AR38" s="59"/>
      <c r="AS38" s="59"/>
      <c r="AT38" s="59"/>
      <c r="AU38" s="59"/>
      <c r="AV38" s="59"/>
      <c r="AW38" s="59"/>
      <c r="AX38" s="59"/>
      <c r="AY38" s="388"/>
    </row>
    <row r="39" spans="2:51">
      <c r="B39" s="64" t="s">
        <v>38</v>
      </c>
      <c r="C39" s="4" t="str">
        <f>IF(Kalba="EN",Data2!C64,Data2!B64)</f>
        <v>Kito tarptautinio finansavimo lėšos</v>
      </c>
      <c r="D39" s="65">
        <f>F39+NPV(FDN,G39:INDEX(G39:AJ39,PAL))</f>
        <v>0</v>
      </c>
      <c r="E39" s="65">
        <f>SUMIF($F$5:$AJ$5,"&lt;="&amp;PAL,$F39:$AJ39)</f>
        <v>0</v>
      </c>
      <c r="F39" s="78">
        <v>0</v>
      </c>
      <c r="G39" s="78">
        <v>0</v>
      </c>
      <c r="H39" s="78">
        <v>0</v>
      </c>
      <c r="I39" s="78">
        <v>0</v>
      </c>
      <c r="J39" s="78">
        <v>0</v>
      </c>
      <c r="K39" s="78">
        <v>0</v>
      </c>
      <c r="L39" s="78">
        <v>0</v>
      </c>
      <c r="M39" s="78">
        <v>0</v>
      </c>
      <c r="N39" s="78">
        <v>0</v>
      </c>
      <c r="O39" s="78">
        <v>0</v>
      </c>
      <c r="P39" s="78">
        <v>0</v>
      </c>
      <c r="Q39" s="78">
        <v>0</v>
      </c>
      <c r="R39" s="78">
        <v>0</v>
      </c>
      <c r="S39" s="78">
        <v>0</v>
      </c>
      <c r="T39" s="78">
        <v>0</v>
      </c>
      <c r="U39" s="78">
        <v>0</v>
      </c>
      <c r="V39" s="78">
        <v>0</v>
      </c>
      <c r="W39" s="78">
        <v>0</v>
      </c>
      <c r="X39" s="78">
        <v>0</v>
      </c>
      <c r="Y39" s="78">
        <v>0</v>
      </c>
      <c r="Z39" s="78">
        <v>0</v>
      </c>
      <c r="AA39" s="78">
        <v>0</v>
      </c>
      <c r="AB39" s="78">
        <v>0</v>
      </c>
      <c r="AC39" s="78">
        <v>0</v>
      </c>
      <c r="AD39" s="78">
        <v>0</v>
      </c>
      <c r="AE39" s="78">
        <v>0</v>
      </c>
      <c r="AF39" s="78">
        <v>0</v>
      </c>
      <c r="AG39" s="78">
        <v>0</v>
      </c>
      <c r="AH39" s="78">
        <v>0</v>
      </c>
      <c r="AI39" s="78">
        <v>0</v>
      </c>
      <c r="AJ39" s="78">
        <v>0</v>
      </c>
      <c r="AM39" s="383">
        <f>F39+NPV(SDN,G39:INDEX(G39:AJ39,PAL))</f>
        <v>0</v>
      </c>
      <c r="AN39" s="415">
        <f>F39+NPV(SDN,G39:INDEX(G39:AJ39,PAL))</f>
        <v>0</v>
      </c>
      <c r="AO39" s="387">
        <f>IF(COUNTIF(AP39:AY39,"Klaida")&gt;0,1,0)</f>
        <v>0</v>
      </c>
      <c r="AP39" s="59">
        <f>IF(COUNT(F39:INDEX(F39:AJ39,PAL+1))&lt;&gt;PAL+1,"Klaida",0)</f>
        <v>0</v>
      </c>
      <c r="AQ39" s="59"/>
      <c r="AR39" s="59"/>
      <c r="AS39" s="59"/>
      <c r="AT39" s="59"/>
      <c r="AU39" s="59"/>
      <c r="AV39" s="59"/>
      <c r="AW39" s="59"/>
      <c r="AX39" s="59"/>
      <c r="AY39" s="388"/>
    </row>
    <row r="40" spans="2:51" ht="25.5">
      <c r="B40" s="64" t="s">
        <v>40</v>
      </c>
      <c r="C40" s="4" t="str">
        <f>IF(Kalba="EN",Data2!C65,Data2!B65)</f>
        <v>Specialiosios programos lėšos, skirtos padengti netinkamą finansuoti PVM</v>
      </c>
      <c r="D40" s="65">
        <f>F40+NPV(FDN,G40:INDEX(G40:AJ40,PAL))</f>
        <v>0</v>
      </c>
      <c r="E40" s="65">
        <f>SUMIF($F$5:$AJ$5,"&lt;="&amp;PAL,$F40:$AJ40)</f>
        <v>0</v>
      </c>
      <c r="F40" s="78">
        <v>0</v>
      </c>
      <c r="G40" s="78">
        <v>0</v>
      </c>
      <c r="H40" s="78">
        <v>0</v>
      </c>
      <c r="I40" s="78">
        <v>0</v>
      </c>
      <c r="J40" s="78">
        <v>0</v>
      </c>
      <c r="K40" s="78">
        <v>0</v>
      </c>
      <c r="L40" s="78">
        <v>0</v>
      </c>
      <c r="M40" s="78">
        <v>0</v>
      </c>
      <c r="N40" s="78">
        <v>0</v>
      </c>
      <c r="O40" s="78">
        <v>0</v>
      </c>
      <c r="P40" s="78">
        <v>0</v>
      </c>
      <c r="Q40" s="78">
        <v>0</v>
      </c>
      <c r="R40" s="78">
        <v>0</v>
      </c>
      <c r="S40" s="78">
        <v>0</v>
      </c>
      <c r="T40" s="78">
        <v>0</v>
      </c>
      <c r="U40" s="78">
        <v>0</v>
      </c>
      <c r="V40" s="78">
        <v>0</v>
      </c>
      <c r="W40" s="78">
        <v>0</v>
      </c>
      <c r="X40" s="78">
        <v>0</v>
      </c>
      <c r="Y40" s="78">
        <v>0</v>
      </c>
      <c r="Z40" s="78">
        <v>0</v>
      </c>
      <c r="AA40" s="78">
        <v>0</v>
      </c>
      <c r="AB40" s="78">
        <v>0</v>
      </c>
      <c r="AC40" s="78">
        <v>0</v>
      </c>
      <c r="AD40" s="78">
        <v>0</v>
      </c>
      <c r="AE40" s="78">
        <v>0</v>
      </c>
      <c r="AF40" s="78">
        <v>0</v>
      </c>
      <c r="AG40" s="78">
        <v>0</v>
      </c>
      <c r="AH40" s="78">
        <v>0</v>
      </c>
      <c r="AI40" s="78">
        <v>0</v>
      </c>
      <c r="AJ40" s="78">
        <v>0</v>
      </c>
      <c r="AM40" s="383">
        <f>F40+NPV(SDN,G40:INDEX(G40:AJ40,PAL))</f>
        <v>0</v>
      </c>
      <c r="AN40" s="415">
        <f>F40+NPV(SDN,G40:INDEX(G40:AJ40,PAL))</f>
        <v>0</v>
      </c>
      <c r="AO40" s="387">
        <f>IF(COUNTIF(AP40:AY40,"Klaida")&gt;0,1,0)</f>
        <v>0</v>
      </c>
      <c r="AP40" s="59">
        <f>IF(COUNT(F40:INDEX(F40:AJ40,PAL+1))&lt;&gt;PAL+1,"Klaida",0)</f>
        <v>0</v>
      </c>
      <c r="AQ40" s="59"/>
      <c r="AR40" s="59"/>
      <c r="AS40" s="59"/>
      <c r="AT40" s="59"/>
      <c r="AU40" s="59"/>
      <c r="AV40" s="59"/>
      <c r="AW40" s="59"/>
      <c r="AX40" s="59"/>
      <c r="AY40" s="388"/>
    </row>
    <row r="41" spans="2:51" s="61" customFormat="1">
      <c r="B41" s="66" t="s">
        <v>41</v>
      </c>
      <c r="C41" s="5" t="str">
        <f>IF(Kalba="EN",Data2!C66,Data2!B66)</f>
        <v>Nuosavos lėšos</v>
      </c>
      <c r="D41" s="62">
        <f>ROUND(SUM(D42:D43),0)</f>
        <v>0</v>
      </c>
      <c r="E41" s="62">
        <f>ROUND(SUM(E42:E43),0)</f>
        <v>0</v>
      </c>
      <c r="F41" s="62">
        <f t="shared" ref="F41:AJ41" si="15">ROUND(SUM(F42:F43),0)</f>
        <v>0</v>
      </c>
      <c r="G41" s="62">
        <f t="shared" si="15"/>
        <v>0</v>
      </c>
      <c r="H41" s="62">
        <f t="shared" si="15"/>
        <v>0</v>
      </c>
      <c r="I41" s="62">
        <f t="shared" si="15"/>
        <v>0</v>
      </c>
      <c r="J41" s="62">
        <f t="shared" si="15"/>
        <v>0</v>
      </c>
      <c r="K41" s="62">
        <f t="shared" si="15"/>
        <v>0</v>
      </c>
      <c r="L41" s="62">
        <f t="shared" si="15"/>
        <v>0</v>
      </c>
      <c r="M41" s="62">
        <f t="shared" si="15"/>
        <v>0</v>
      </c>
      <c r="N41" s="62">
        <f t="shared" si="15"/>
        <v>0</v>
      </c>
      <c r="O41" s="62">
        <f t="shared" si="15"/>
        <v>0</v>
      </c>
      <c r="P41" s="62">
        <f t="shared" si="15"/>
        <v>0</v>
      </c>
      <c r="Q41" s="62">
        <f t="shared" si="15"/>
        <v>0</v>
      </c>
      <c r="R41" s="62">
        <f t="shared" si="15"/>
        <v>0</v>
      </c>
      <c r="S41" s="62">
        <f t="shared" si="15"/>
        <v>0</v>
      </c>
      <c r="T41" s="62">
        <f t="shared" si="15"/>
        <v>0</v>
      </c>
      <c r="U41" s="62">
        <f t="shared" si="15"/>
        <v>0</v>
      </c>
      <c r="V41" s="62">
        <f t="shared" si="15"/>
        <v>0</v>
      </c>
      <c r="W41" s="62">
        <f t="shared" si="15"/>
        <v>0</v>
      </c>
      <c r="X41" s="62">
        <f t="shared" si="15"/>
        <v>0</v>
      </c>
      <c r="Y41" s="62">
        <f t="shared" si="15"/>
        <v>0</v>
      </c>
      <c r="Z41" s="62">
        <f t="shared" si="15"/>
        <v>0</v>
      </c>
      <c r="AA41" s="62">
        <f t="shared" si="15"/>
        <v>0</v>
      </c>
      <c r="AB41" s="62">
        <f t="shared" si="15"/>
        <v>0</v>
      </c>
      <c r="AC41" s="62">
        <f t="shared" si="15"/>
        <v>0</v>
      </c>
      <c r="AD41" s="62">
        <f t="shared" si="15"/>
        <v>0</v>
      </c>
      <c r="AE41" s="62">
        <f t="shared" si="15"/>
        <v>0</v>
      </c>
      <c r="AF41" s="62">
        <f t="shared" si="15"/>
        <v>0</v>
      </c>
      <c r="AG41" s="62">
        <f t="shared" si="15"/>
        <v>0</v>
      </c>
      <c r="AH41" s="62">
        <f t="shared" si="15"/>
        <v>0</v>
      </c>
      <c r="AI41" s="62">
        <f t="shared" si="15"/>
        <v>0</v>
      </c>
      <c r="AJ41" s="62">
        <f t="shared" si="15"/>
        <v>0</v>
      </c>
      <c r="AM41" s="382">
        <f>ROUND(SUM(AM42:AM43),0)</f>
        <v>0</v>
      </c>
      <c r="AN41" s="382">
        <f>ROUND(SUM(AN42:AN43),0)</f>
        <v>0</v>
      </c>
      <c r="AO41" s="389"/>
      <c r="AP41" s="63"/>
      <c r="AQ41" s="63"/>
      <c r="AR41" s="63"/>
      <c r="AS41" s="63"/>
      <c r="AT41" s="63"/>
      <c r="AU41" s="63"/>
      <c r="AV41" s="63"/>
      <c r="AW41" s="63"/>
      <c r="AX41" s="63"/>
      <c r="AY41" s="390"/>
    </row>
    <row r="42" spans="2:51" ht="25.5">
      <c r="B42" s="64" t="s">
        <v>42</v>
      </c>
      <c r="C42" s="4" t="str">
        <f>IF(Kalba="EN",Data2!C67,Data2!B67)</f>
        <v>Viešosios lėšos (valstybės, savivaldybės biudžetai, kiti viešųjų lėšų šaltiniai)</v>
      </c>
      <c r="D42" s="65">
        <f>F42+NPV(FDN,G42:INDEX(G42:AJ42,PAL))</f>
        <v>0</v>
      </c>
      <c r="E42" s="65">
        <f>SUMIF($F$5:$AJ$5,"&lt;="&amp;PAL,$F42:$AJ42)</f>
        <v>0</v>
      </c>
      <c r="F42" s="78">
        <v>0</v>
      </c>
      <c r="G42" s="78">
        <v>0</v>
      </c>
      <c r="H42" s="78">
        <v>0</v>
      </c>
      <c r="I42" s="78">
        <v>0</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c r="AA42" s="78">
        <v>0</v>
      </c>
      <c r="AB42" s="78">
        <v>0</v>
      </c>
      <c r="AC42" s="78">
        <v>0</v>
      </c>
      <c r="AD42" s="78">
        <v>0</v>
      </c>
      <c r="AE42" s="78">
        <v>0</v>
      </c>
      <c r="AF42" s="78">
        <v>0</v>
      </c>
      <c r="AG42" s="78">
        <v>0</v>
      </c>
      <c r="AH42" s="78">
        <v>0</v>
      </c>
      <c r="AI42" s="78">
        <v>0</v>
      </c>
      <c r="AJ42" s="78">
        <v>0</v>
      </c>
      <c r="AM42" s="383">
        <f>F42+NPV(SDN,G42:INDEX(G42:AJ42,PAL))</f>
        <v>0</v>
      </c>
      <c r="AN42" s="415">
        <f>F42+NPV(SDN,G42:INDEX(G42:AJ42,PAL))</f>
        <v>0</v>
      </c>
      <c r="AO42" s="387">
        <f>IF(COUNTIF(AP42:AY42,"Klaida")&gt;0,1,0)</f>
        <v>0</v>
      </c>
      <c r="AP42" s="59">
        <f>IF(COUNT(F42:INDEX(F42:AJ42,PAL+1))&lt;&gt;PAL+1,"Klaida",0)</f>
        <v>0</v>
      </c>
      <c r="AQ42" s="59"/>
      <c r="AR42" s="59"/>
      <c r="AS42" s="59"/>
      <c r="AT42" s="59"/>
      <c r="AU42" s="59"/>
      <c r="AV42" s="59"/>
      <c r="AW42" s="59"/>
      <c r="AX42" s="59"/>
      <c r="AY42" s="388"/>
    </row>
    <row r="43" spans="2:51">
      <c r="B43" s="64" t="s">
        <v>43</v>
      </c>
      <c r="C43" s="4" t="str">
        <f>IF(Kalba="EN",Data2!C68,Data2!B68)</f>
        <v>Privačios lėšos (nuosavos, kitos privačios lėšos)</v>
      </c>
      <c r="D43" s="65">
        <f>F43+NPV(FDN,G43:INDEX(G43:AJ43,PAL))</f>
        <v>0</v>
      </c>
      <c r="E43" s="65">
        <f>SUMIF($F$5:$AJ$5,"&lt;="&amp;PAL,$F43:$AJ43)</f>
        <v>0</v>
      </c>
      <c r="F43" s="78">
        <v>0</v>
      </c>
      <c r="G43" s="78">
        <v>0</v>
      </c>
      <c r="H43" s="78">
        <v>0</v>
      </c>
      <c r="I43" s="78">
        <v>0</v>
      </c>
      <c r="J43" s="78">
        <v>0</v>
      </c>
      <c r="K43" s="78">
        <v>0</v>
      </c>
      <c r="L43" s="78">
        <v>0</v>
      </c>
      <c r="M43" s="78">
        <v>0</v>
      </c>
      <c r="N43" s="78">
        <v>0</v>
      </c>
      <c r="O43" s="78">
        <v>0</v>
      </c>
      <c r="P43" s="78">
        <v>0</v>
      </c>
      <c r="Q43" s="78">
        <v>0</v>
      </c>
      <c r="R43" s="78">
        <v>0</v>
      </c>
      <c r="S43" s="78">
        <v>0</v>
      </c>
      <c r="T43" s="78">
        <v>0</v>
      </c>
      <c r="U43" s="78">
        <v>0</v>
      </c>
      <c r="V43" s="78">
        <v>0</v>
      </c>
      <c r="W43" s="78">
        <v>0</v>
      </c>
      <c r="X43" s="78">
        <v>0</v>
      </c>
      <c r="Y43" s="78">
        <v>0</v>
      </c>
      <c r="Z43" s="78">
        <v>0</v>
      </c>
      <c r="AA43" s="78">
        <v>0</v>
      </c>
      <c r="AB43" s="78">
        <v>0</v>
      </c>
      <c r="AC43" s="78">
        <v>0</v>
      </c>
      <c r="AD43" s="78">
        <v>0</v>
      </c>
      <c r="AE43" s="78">
        <v>0</v>
      </c>
      <c r="AF43" s="78">
        <v>0</v>
      </c>
      <c r="AG43" s="78">
        <v>0</v>
      </c>
      <c r="AH43" s="78">
        <v>0</v>
      </c>
      <c r="AI43" s="78">
        <v>0</v>
      </c>
      <c r="AJ43" s="78">
        <v>0</v>
      </c>
      <c r="AM43" s="383">
        <f>F43+NPV(SDN,G43:INDEX(G43:AJ43,PAL))</f>
        <v>0</v>
      </c>
      <c r="AN43" s="415">
        <f>F43+NPV(SDN,G43:INDEX(G43:AJ43,PAL))</f>
        <v>0</v>
      </c>
      <c r="AO43" s="387">
        <f>IF(COUNTIF(AP43:AY43,"Klaida")&gt;0,1,0)</f>
        <v>0</v>
      </c>
      <c r="AP43" s="59">
        <f>IF(COUNT(F43:INDEX(F43:AJ43,PAL+1))&lt;&gt;PAL+1,"Klaida",0)</f>
        <v>0</v>
      </c>
      <c r="AQ43" s="59"/>
      <c r="AR43" s="59"/>
      <c r="AS43" s="59"/>
      <c r="AT43" s="59"/>
      <c r="AU43" s="59"/>
      <c r="AV43" s="59"/>
      <c r="AW43" s="59"/>
      <c r="AX43" s="59"/>
      <c r="AY43" s="388"/>
    </row>
    <row r="44" spans="2:51" s="61" customFormat="1">
      <c r="B44" s="66" t="s">
        <v>44</v>
      </c>
      <c r="C44" s="5" t="str">
        <f>IF(Kalba="EN",Data2!C69,Data2!B69)</f>
        <v>Paskolos</v>
      </c>
      <c r="D44" s="62">
        <f>ROUND(SUM(D45)-SUM(D46),0)</f>
        <v>0</v>
      </c>
      <c r="E44" s="62">
        <f>ROUND(SUM(E45)-SUM(E46),0)</f>
        <v>0</v>
      </c>
      <c r="F44" s="62">
        <f t="shared" ref="F44:AJ44" si="16">ROUND(SUM(F45)-SUM(F46),0)</f>
        <v>0</v>
      </c>
      <c r="G44" s="62">
        <f t="shared" si="16"/>
        <v>0</v>
      </c>
      <c r="H44" s="62">
        <f t="shared" si="16"/>
        <v>0</v>
      </c>
      <c r="I44" s="62">
        <f t="shared" si="16"/>
        <v>0</v>
      </c>
      <c r="J44" s="62">
        <f t="shared" si="16"/>
        <v>0</v>
      </c>
      <c r="K44" s="62">
        <f t="shared" si="16"/>
        <v>0</v>
      </c>
      <c r="L44" s="62">
        <f t="shared" si="16"/>
        <v>0</v>
      </c>
      <c r="M44" s="62">
        <f t="shared" si="16"/>
        <v>0</v>
      </c>
      <c r="N44" s="62">
        <f t="shared" si="16"/>
        <v>0</v>
      </c>
      <c r="O44" s="62">
        <f t="shared" si="16"/>
        <v>0</v>
      </c>
      <c r="P44" s="62">
        <f t="shared" si="16"/>
        <v>0</v>
      </c>
      <c r="Q44" s="62">
        <f t="shared" si="16"/>
        <v>0</v>
      </c>
      <c r="R44" s="62">
        <f t="shared" si="16"/>
        <v>0</v>
      </c>
      <c r="S44" s="62">
        <f t="shared" si="16"/>
        <v>0</v>
      </c>
      <c r="T44" s="62">
        <f t="shared" si="16"/>
        <v>0</v>
      </c>
      <c r="U44" s="62">
        <f t="shared" si="16"/>
        <v>0</v>
      </c>
      <c r="V44" s="62">
        <f t="shared" si="16"/>
        <v>0</v>
      </c>
      <c r="W44" s="62">
        <f t="shared" si="16"/>
        <v>0</v>
      </c>
      <c r="X44" s="62">
        <f t="shared" si="16"/>
        <v>0</v>
      </c>
      <c r="Y44" s="62">
        <f t="shared" si="16"/>
        <v>0</v>
      </c>
      <c r="Z44" s="62">
        <f t="shared" si="16"/>
        <v>0</v>
      </c>
      <c r="AA44" s="62">
        <f t="shared" si="16"/>
        <v>0</v>
      </c>
      <c r="AB44" s="62">
        <f t="shared" si="16"/>
        <v>0</v>
      </c>
      <c r="AC44" s="62">
        <f t="shared" si="16"/>
        <v>0</v>
      </c>
      <c r="AD44" s="62">
        <f t="shared" si="16"/>
        <v>0</v>
      </c>
      <c r="AE44" s="62">
        <f t="shared" si="16"/>
        <v>0</v>
      </c>
      <c r="AF44" s="62">
        <f t="shared" si="16"/>
        <v>0</v>
      </c>
      <c r="AG44" s="62">
        <f t="shared" si="16"/>
        <v>0</v>
      </c>
      <c r="AH44" s="62">
        <f t="shared" si="16"/>
        <v>0</v>
      </c>
      <c r="AI44" s="62">
        <f t="shared" si="16"/>
        <v>0</v>
      </c>
      <c r="AJ44" s="62">
        <f t="shared" si="16"/>
        <v>0</v>
      </c>
      <c r="AM44" s="382">
        <f>ROUND(SUM(AM45)-SUM(AM46),0)</f>
        <v>0</v>
      </c>
      <c r="AN44" s="382">
        <f>ROUND(SUM(AN45)-SUM(AN46),0)</f>
        <v>0</v>
      </c>
      <c r="AO44" s="389"/>
      <c r="AP44" s="63"/>
      <c r="AQ44" s="63"/>
      <c r="AR44" s="63"/>
      <c r="AS44" s="63"/>
      <c r="AT44" s="63"/>
      <c r="AU44" s="63"/>
      <c r="AV44" s="63"/>
      <c r="AW44" s="63"/>
      <c r="AX44" s="63"/>
      <c r="AY44" s="390"/>
    </row>
    <row r="45" spans="2:51">
      <c r="B45" s="64" t="s">
        <v>46</v>
      </c>
      <c r="C45" s="4" t="str">
        <f>IF(Kalba="EN",Data2!C70,Data2!B70)</f>
        <v>Paskolos</v>
      </c>
      <c r="D45" s="65">
        <f>F45+NPV(FDN,G45:INDEX(G45:AJ45,PAL))</f>
        <v>0</v>
      </c>
      <c r="E45" s="65">
        <f>SUMIF($F$5:$AJ$5,"&lt;="&amp;PAL,$F45:$AJ45)</f>
        <v>0</v>
      </c>
      <c r="F45" s="78">
        <v>0</v>
      </c>
      <c r="G45" s="78">
        <v>0</v>
      </c>
      <c r="H45" s="78">
        <v>0</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c r="AA45" s="78">
        <v>0</v>
      </c>
      <c r="AB45" s="78">
        <v>0</v>
      </c>
      <c r="AC45" s="78">
        <v>0</v>
      </c>
      <c r="AD45" s="78">
        <v>0</v>
      </c>
      <c r="AE45" s="78">
        <v>0</v>
      </c>
      <c r="AF45" s="78">
        <v>0</v>
      </c>
      <c r="AG45" s="78">
        <v>0</v>
      </c>
      <c r="AH45" s="78">
        <v>0</v>
      </c>
      <c r="AI45" s="78">
        <v>0</v>
      </c>
      <c r="AJ45" s="78">
        <v>0</v>
      </c>
      <c r="AM45" s="383">
        <f>F45+NPV(SDN,G45:INDEX(G45:AJ45,PAL))</f>
        <v>0</v>
      </c>
      <c r="AN45" s="415">
        <f>F45+NPV(SDN,G45:INDEX(G45:AJ45,PAL))</f>
        <v>0</v>
      </c>
      <c r="AO45" s="387">
        <f>IF(COUNTIF(AP45:AY45,"Klaida")&gt;0,1,0)</f>
        <v>0</v>
      </c>
      <c r="AP45" s="59">
        <f>IF(COUNT(F45:INDEX(F45:AJ45,PAL+1))&lt;&gt;PAL+1,"Klaida",0)</f>
        <v>0</v>
      </c>
      <c r="AQ45" s="59"/>
      <c r="AR45" s="59"/>
      <c r="AS45" s="59"/>
      <c r="AT45" s="59"/>
      <c r="AU45" s="59"/>
      <c r="AV45" s="59"/>
      <c r="AW45" s="59"/>
      <c r="AX45" s="59"/>
      <c r="AY45" s="388"/>
    </row>
    <row r="46" spans="2:51">
      <c r="B46" s="64" t="s">
        <v>48</v>
      </c>
      <c r="C46" s="4" t="str">
        <f>IF(Kalba="EN",Data2!C71,Data2!B71)</f>
        <v>Paskolų grąžinimai (išskyrus palūkanas)</v>
      </c>
      <c r="D46" s="65">
        <f>F46+NPV(FDN,G46:INDEX(G46:AJ46,PAL))</f>
        <v>0</v>
      </c>
      <c r="E46" s="65">
        <f>SUMIF($F$5:$AJ$5,"&lt;="&amp;PAL,$F46:$AJ46)</f>
        <v>0</v>
      </c>
      <c r="F46" s="78">
        <v>0</v>
      </c>
      <c r="G46" s="78">
        <v>0</v>
      </c>
      <c r="H46" s="78">
        <v>0</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0</v>
      </c>
      <c r="AE46" s="78">
        <v>0</v>
      </c>
      <c r="AF46" s="78">
        <v>0</v>
      </c>
      <c r="AG46" s="78">
        <v>0</v>
      </c>
      <c r="AH46" s="78">
        <v>0</v>
      </c>
      <c r="AI46" s="78">
        <v>0</v>
      </c>
      <c r="AJ46" s="78">
        <v>0</v>
      </c>
      <c r="AM46" s="383">
        <f>F46+NPV(SDN,G46:INDEX(G46:AJ46,PAL))</f>
        <v>0</v>
      </c>
      <c r="AN46" s="415">
        <f>F46+NPV(SDN,G46:INDEX(G46:AJ46,PAL))</f>
        <v>0</v>
      </c>
      <c r="AO46" s="387">
        <f>IF(COUNTIF(AP46:AY46,"Klaida")&gt;0,1,0)</f>
        <v>0</v>
      </c>
      <c r="AP46" s="59">
        <f>IF(COUNT(F46:INDEX(F46:AJ46,PAL+1))&lt;&gt;PAL+1,"Klaida",0)</f>
        <v>0</v>
      </c>
      <c r="AQ46" s="59"/>
      <c r="AR46" s="59"/>
      <c r="AS46" s="59"/>
      <c r="AT46" s="59"/>
      <c r="AU46" s="59"/>
      <c r="AV46" s="59"/>
      <c r="AW46" s="59"/>
      <c r="AX46" s="59"/>
      <c r="AY46" s="388"/>
    </row>
    <row r="47" spans="2:51" s="61" customFormat="1">
      <c r="B47" s="66" t="s">
        <v>49</v>
      </c>
      <c r="C47" s="5" t="str">
        <f>IF(Kalba="EN",Data2!C$72,Data2!B$72)</f>
        <v>Socialinio ekonominio (SE) poveikio finansinė išraiška</v>
      </c>
      <c r="D47" s="62">
        <f t="shared" ref="D47:AJ47" si="17">SUM(D48)-SUM(D56)</f>
        <v>0</v>
      </c>
      <c r="E47" s="62">
        <f t="shared" si="17"/>
        <v>0</v>
      </c>
      <c r="F47" s="62">
        <f t="shared" si="17"/>
        <v>0</v>
      </c>
      <c r="G47" s="62">
        <f t="shared" si="17"/>
        <v>0</v>
      </c>
      <c r="H47" s="62">
        <f t="shared" si="17"/>
        <v>0</v>
      </c>
      <c r="I47" s="62">
        <f t="shared" si="17"/>
        <v>0</v>
      </c>
      <c r="J47" s="62">
        <f t="shared" si="17"/>
        <v>0</v>
      </c>
      <c r="K47" s="62">
        <f t="shared" si="17"/>
        <v>0</v>
      </c>
      <c r="L47" s="62">
        <f t="shared" si="17"/>
        <v>0</v>
      </c>
      <c r="M47" s="62">
        <f t="shared" si="17"/>
        <v>0</v>
      </c>
      <c r="N47" s="62">
        <f t="shared" si="17"/>
        <v>0</v>
      </c>
      <c r="O47" s="62">
        <f t="shared" si="17"/>
        <v>0</v>
      </c>
      <c r="P47" s="62">
        <f t="shared" si="17"/>
        <v>0</v>
      </c>
      <c r="Q47" s="62">
        <f t="shared" si="17"/>
        <v>0</v>
      </c>
      <c r="R47" s="62">
        <f t="shared" si="17"/>
        <v>0</v>
      </c>
      <c r="S47" s="62">
        <f t="shared" si="17"/>
        <v>0</v>
      </c>
      <c r="T47" s="62">
        <f t="shared" si="17"/>
        <v>0</v>
      </c>
      <c r="U47" s="62">
        <f t="shared" si="17"/>
        <v>0</v>
      </c>
      <c r="V47" s="62">
        <f t="shared" si="17"/>
        <v>0</v>
      </c>
      <c r="W47" s="62">
        <f t="shared" si="17"/>
        <v>0</v>
      </c>
      <c r="X47" s="62">
        <f t="shared" si="17"/>
        <v>0</v>
      </c>
      <c r="Y47" s="62">
        <f t="shared" si="17"/>
        <v>0</v>
      </c>
      <c r="Z47" s="62">
        <f t="shared" si="17"/>
        <v>0</v>
      </c>
      <c r="AA47" s="62">
        <f t="shared" si="17"/>
        <v>0</v>
      </c>
      <c r="AB47" s="62">
        <f t="shared" si="17"/>
        <v>0</v>
      </c>
      <c r="AC47" s="62">
        <f t="shared" si="17"/>
        <v>0</v>
      </c>
      <c r="AD47" s="62">
        <f t="shared" si="17"/>
        <v>0</v>
      </c>
      <c r="AE47" s="62">
        <f t="shared" si="17"/>
        <v>0</v>
      </c>
      <c r="AF47" s="62">
        <f t="shared" si="17"/>
        <v>0</v>
      </c>
      <c r="AG47" s="62">
        <f t="shared" si="17"/>
        <v>0</v>
      </c>
      <c r="AH47" s="62">
        <f t="shared" si="17"/>
        <v>0</v>
      </c>
      <c r="AI47" s="62">
        <f t="shared" si="17"/>
        <v>0</v>
      </c>
      <c r="AJ47" s="62">
        <f t="shared" si="17"/>
        <v>0</v>
      </c>
      <c r="AM47" s="382">
        <f>SUM(AM48)-SUM(AM56)</f>
        <v>0</v>
      </c>
      <c r="AN47" s="382">
        <f>SUM(AN48)-SUM(AN56)</f>
        <v>0</v>
      </c>
      <c r="AO47" s="389"/>
      <c r="AP47" s="63"/>
      <c r="AQ47" s="63"/>
      <c r="AR47" s="63"/>
      <c r="AS47" s="63"/>
      <c r="AT47" s="63"/>
      <c r="AU47" s="63"/>
      <c r="AV47" s="63"/>
      <c r="AW47" s="63"/>
      <c r="AX47" s="63"/>
      <c r="AY47" s="390"/>
    </row>
    <row r="48" spans="2:51" s="61" customFormat="1">
      <c r="B48" s="66" t="s">
        <v>50</v>
      </c>
      <c r="C48" s="5" t="str">
        <f>IF(Kalba="EN",Data2!C$73,Data2!B$73) &amp; " "&amp; IF(Kalba="EN",Data2!C$74,Data2!B$74)</f>
        <v>SE nauda (pasirinkite SE naudos komponentą)</v>
      </c>
      <c r="D48" s="62">
        <f t="shared" ref="D48:AJ48" si="18">ROUND(SUM(D49:D55),0)</f>
        <v>0</v>
      </c>
      <c r="E48" s="62">
        <f t="shared" si="18"/>
        <v>0</v>
      </c>
      <c r="F48" s="62">
        <f t="shared" si="18"/>
        <v>0</v>
      </c>
      <c r="G48" s="62">
        <f t="shared" si="18"/>
        <v>0</v>
      </c>
      <c r="H48" s="62">
        <f t="shared" si="18"/>
        <v>0</v>
      </c>
      <c r="I48" s="62">
        <f t="shared" si="18"/>
        <v>0</v>
      </c>
      <c r="J48" s="62">
        <f t="shared" si="18"/>
        <v>0</v>
      </c>
      <c r="K48" s="62">
        <f t="shared" si="18"/>
        <v>0</v>
      </c>
      <c r="L48" s="62">
        <f t="shared" si="18"/>
        <v>0</v>
      </c>
      <c r="M48" s="62">
        <f t="shared" si="18"/>
        <v>0</v>
      </c>
      <c r="N48" s="62">
        <f t="shared" si="18"/>
        <v>0</v>
      </c>
      <c r="O48" s="62">
        <f t="shared" si="18"/>
        <v>0</v>
      </c>
      <c r="P48" s="62">
        <f t="shared" si="18"/>
        <v>0</v>
      </c>
      <c r="Q48" s="62">
        <f t="shared" si="18"/>
        <v>0</v>
      </c>
      <c r="R48" s="62">
        <f t="shared" si="18"/>
        <v>0</v>
      </c>
      <c r="S48" s="62">
        <f t="shared" si="18"/>
        <v>0</v>
      </c>
      <c r="T48" s="62">
        <f t="shared" si="18"/>
        <v>0</v>
      </c>
      <c r="U48" s="62">
        <f t="shared" si="18"/>
        <v>0</v>
      </c>
      <c r="V48" s="62">
        <f t="shared" si="18"/>
        <v>0</v>
      </c>
      <c r="W48" s="62">
        <f t="shared" si="18"/>
        <v>0</v>
      </c>
      <c r="X48" s="62">
        <f t="shared" si="18"/>
        <v>0</v>
      </c>
      <c r="Y48" s="62">
        <f t="shared" si="18"/>
        <v>0</v>
      </c>
      <c r="Z48" s="62">
        <f t="shared" si="18"/>
        <v>0</v>
      </c>
      <c r="AA48" s="62">
        <f t="shared" si="18"/>
        <v>0</v>
      </c>
      <c r="AB48" s="62">
        <f t="shared" si="18"/>
        <v>0</v>
      </c>
      <c r="AC48" s="62">
        <f t="shared" si="18"/>
        <v>0</v>
      </c>
      <c r="AD48" s="62">
        <f t="shared" si="18"/>
        <v>0</v>
      </c>
      <c r="AE48" s="62">
        <f t="shared" si="18"/>
        <v>0</v>
      </c>
      <c r="AF48" s="62">
        <f t="shared" si="18"/>
        <v>0</v>
      </c>
      <c r="AG48" s="62">
        <f t="shared" si="18"/>
        <v>0</v>
      </c>
      <c r="AH48" s="62">
        <f t="shared" si="18"/>
        <v>0</v>
      </c>
      <c r="AI48" s="62">
        <f t="shared" si="18"/>
        <v>0</v>
      </c>
      <c r="AJ48" s="62">
        <f t="shared" si="18"/>
        <v>0</v>
      </c>
      <c r="AM48" s="382">
        <f>ROUND(SUM(AM49:AM55),0)</f>
        <v>0</v>
      </c>
      <c r="AN48" s="382">
        <f>ROUND(SUM(AN49:AN55),0)</f>
        <v>0</v>
      </c>
      <c r="AO48" s="389"/>
      <c r="AP48" s="63"/>
      <c r="AQ48" s="63"/>
      <c r="AR48" s="63"/>
      <c r="AS48" s="63"/>
      <c r="AT48" s="63"/>
      <c r="AU48" s="63"/>
      <c r="AV48" s="63"/>
      <c r="AW48" s="63"/>
      <c r="AX48" s="63"/>
      <c r="AY48" s="390"/>
    </row>
    <row r="49" spans="2:51">
      <c r="B49" s="199" t="s">
        <v>51</v>
      </c>
      <c r="C49" s="486" t="s">
        <v>69</v>
      </c>
      <c r="D49" s="169">
        <f>F49+NPV(SDN,G49:INDEX(G49:AJ49,PAL))</f>
        <v>0</v>
      </c>
      <c r="E49" s="169">
        <f t="shared" ref="E49:E55" si="19">SUMIF($F$5:$AJ$5,"&lt;="&amp;PAL,$F49:$AJ49)</f>
        <v>0</v>
      </c>
      <c r="F49" s="78">
        <v>0</v>
      </c>
      <c r="G49" s="78">
        <v>0</v>
      </c>
      <c r="H49" s="78">
        <v>0</v>
      </c>
      <c r="I49" s="78">
        <v>0</v>
      </c>
      <c r="J49" s="78">
        <v>0</v>
      </c>
      <c r="K49" s="78">
        <v>0</v>
      </c>
      <c r="L49" s="78">
        <v>0</v>
      </c>
      <c r="M49" s="78">
        <v>0</v>
      </c>
      <c r="N49" s="78">
        <v>0</v>
      </c>
      <c r="O49" s="78">
        <v>0</v>
      </c>
      <c r="P49" s="78">
        <v>0</v>
      </c>
      <c r="Q49" s="78">
        <v>0</v>
      </c>
      <c r="R49" s="78">
        <v>0</v>
      </c>
      <c r="S49" s="78">
        <v>0</v>
      </c>
      <c r="T49" s="78">
        <v>0</v>
      </c>
      <c r="U49" s="78">
        <v>0</v>
      </c>
      <c r="V49" s="78">
        <v>0</v>
      </c>
      <c r="W49" s="78">
        <v>0</v>
      </c>
      <c r="X49" s="78">
        <v>0</v>
      </c>
      <c r="Y49" s="78">
        <v>0</v>
      </c>
      <c r="Z49" s="78">
        <v>0</v>
      </c>
      <c r="AA49" s="78">
        <v>0</v>
      </c>
      <c r="AB49" s="78">
        <v>0</v>
      </c>
      <c r="AC49" s="78">
        <v>0</v>
      </c>
      <c r="AD49" s="78">
        <v>0</v>
      </c>
      <c r="AE49" s="78">
        <v>0</v>
      </c>
      <c r="AF49" s="78">
        <v>0</v>
      </c>
      <c r="AG49" s="78">
        <v>0</v>
      </c>
      <c r="AH49" s="78">
        <v>0</v>
      </c>
      <c r="AI49" s="78">
        <v>0</v>
      </c>
      <c r="AJ49" s="78">
        <v>0</v>
      </c>
      <c r="AM49" s="383">
        <f>F49+NPV(SDN,G49:INDEX(G49:AJ49,PAL))</f>
        <v>0</v>
      </c>
      <c r="AN49" s="415">
        <f>F49+NPV(SDN,G49:INDEX(G49:AJ49,PAL))</f>
        <v>0</v>
      </c>
      <c r="AO49" s="387">
        <f t="shared" ref="AO49:AO55" si="20">IF(COUNTIF(AP49:AY49,"Klaida")&gt;0,1,0)</f>
        <v>0</v>
      </c>
      <c r="AP49" s="59">
        <f>IF(COUNT(F49:INDEX(F49:AJ49,PAL+1))&lt;&gt;PAL+1,"Klaida",0)</f>
        <v>0</v>
      </c>
      <c r="AQ49" s="59"/>
      <c r="AR49" s="59"/>
      <c r="AS49" s="59"/>
      <c r="AT49" s="59"/>
      <c r="AU49" s="59"/>
      <c r="AV49" s="59"/>
      <c r="AW49" s="59"/>
      <c r="AX49" s="59"/>
      <c r="AY49" s="388"/>
    </row>
    <row r="50" spans="2:51">
      <c r="B50" s="199" t="s">
        <v>52</v>
      </c>
      <c r="C50" s="486" t="s">
        <v>69</v>
      </c>
      <c r="D50" s="169">
        <f>F50+NPV(SDN,G50:INDEX(G50:AJ50,PAL))</f>
        <v>0</v>
      </c>
      <c r="E50" s="169">
        <f t="shared" si="19"/>
        <v>0</v>
      </c>
      <c r="F50" s="78">
        <v>0</v>
      </c>
      <c r="G50" s="78">
        <v>0</v>
      </c>
      <c r="H50" s="78">
        <v>0</v>
      </c>
      <c r="I50" s="78">
        <v>0</v>
      </c>
      <c r="J50" s="78">
        <v>0</v>
      </c>
      <c r="K50" s="78">
        <v>0</v>
      </c>
      <c r="L50" s="78">
        <v>0</v>
      </c>
      <c r="M50" s="78">
        <v>0</v>
      </c>
      <c r="N50" s="78">
        <v>0</v>
      </c>
      <c r="O50" s="78">
        <v>0</v>
      </c>
      <c r="P50" s="78">
        <v>0</v>
      </c>
      <c r="Q50" s="78">
        <v>0</v>
      </c>
      <c r="R50" s="78">
        <v>0</v>
      </c>
      <c r="S50" s="78">
        <v>0</v>
      </c>
      <c r="T50" s="78">
        <v>0</v>
      </c>
      <c r="U50" s="78">
        <v>0</v>
      </c>
      <c r="V50" s="78">
        <v>0</v>
      </c>
      <c r="W50" s="78">
        <v>0</v>
      </c>
      <c r="X50" s="78">
        <v>0</v>
      </c>
      <c r="Y50" s="78">
        <v>0</v>
      </c>
      <c r="Z50" s="78">
        <v>0</v>
      </c>
      <c r="AA50" s="78">
        <v>0</v>
      </c>
      <c r="AB50" s="78">
        <v>0</v>
      </c>
      <c r="AC50" s="78">
        <v>0</v>
      </c>
      <c r="AD50" s="78">
        <v>0</v>
      </c>
      <c r="AE50" s="78">
        <v>0</v>
      </c>
      <c r="AF50" s="78">
        <v>0</v>
      </c>
      <c r="AG50" s="78">
        <v>0</v>
      </c>
      <c r="AH50" s="78">
        <v>0</v>
      </c>
      <c r="AI50" s="78">
        <v>0</v>
      </c>
      <c r="AJ50" s="78">
        <v>0</v>
      </c>
      <c r="AM50" s="383">
        <f>F50+NPV(SDN,G50:INDEX(G50:AJ50,PAL))</f>
        <v>0</v>
      </c>
      <c r="AN50" s="415">
        <f>F50+NPV(SDN,G50:INDEX(G50:AJ50,PAL))</f>
        <v>0</v>
      </c>
      <c r="AO50" s="387">
        <f t="shared" si="20"/>
        <v>0</v>
      </c>
      <c r="AP50" s="59">
        <f>IF(COUNT(F50:INDEX(F50:AJ50,PAL+1))&lt;&gt;PAL+1,"Klaida",0)</f>
        <v>0</v>
      </c>
      <c r="AQ50" s="59"/>
      <c r="AR50" s="59"/>
      <c r="AS50" s="59"/>
      <c r="AT50" s="59"/>
      <c r="AU50" s="59"/>
      <c r="AV50" s="59"/>
      <c r="AW50" s="59"/>
      <c r="AX50" s="59"/>
      <c r="AY50" s="388"/>
    </row>
    <row r="51" spans="2:51">
      <c r="B51" s="199" t="s">
        <v>339</v>
      </c>
      <c r="C51" s="486" t="s">
        <v>69</v>
      </c>
      <c r="D51" s="169">
        <f>F51+NPV(SDN,G51:INDEX(G51:AJ51,PAL))</f>
        <v>0</v>
      </c>
      <c r="E51" s="169">
        <f t="shared" si="19"/>
        <v>0</v>
      </c>
      <c r="F51" s="78">
        <v>0</v>
      </c>
      <c r="G51" s="78">
        <v>0</v>
      </c>
      <c r="H51" s="78">
        <v>0</v>
      </c>
      <c r="I51" s="78">
        <v>0</v>
      </c>
      <c r="J51" s="78">
        <v>0</v>
      </c>
      <c r="K51" s="78">
        <v>0</v>
      </c>
      <c r="L51" s="78">
        <v>0</v>
      </c>
      <c r="M51" s="78">
        <v>0</v>
      </c>
      <c r="N51" s="78">
        <v>0</v>
      </c>
      <c r="O51" s="78">
        <v>0</v>
      </c>
      <c r="P51" s="78">
        <v>0</v>
      </c>
      <c r="Q51" s="78">
        <v>0</v>
      </c>
      <c r="R51" s="78">
        <v>0</v>
      </c>
      <c r="S51" s="78">
        <v>0</v>
      </c>
      <c r="T51" s="78">
        <v>0</v>
      </c>
      <c r="U51" s="78">
        <v>0</v>
      </c>
      <c r="V51" s="78">
        <v>0</v>
      </c>
      <c r="W51" s="78">
        <v>0</v>
      </c>
      <c r="X51" s="78">
        <v>0</v>
      </c>
      <c r="Y51" s="78">
        <v>0</v>
      </c>
      <c r="Z51" s="78">
        <v>0</v>
      </c>
      <c r="AA51" s="78">
        <v>0</v>
      </c>
      <c r="AB51" s="78">
        <v>0</v>
      </c>
      <c r="AC51" s="78">
        <v>0</v>
      </c>
      <c r="AD51" s="78">
        <v>0</v>
      </c>
      <c r="AE51" s="78">
        <v>0</v>
      </c>
      <c r="AF51" s="78">
        <v>0</v>
      </c>
      <c r="AG51" s="78">
        <v>0</v>
      </c>
      <c r="AH51" s="78">
        <v>0</v>
      </c>
      <c r="AI51" s="78">
        <v>0</v>
      </c>
      <c r="AJ51" s="78">
        <v>0</v>
      </c>
      <c r="AM51" s="383">
        <f>F51+NPV(SDN,G51:INDEX(G51:AJ51,PAL))</f>
        <v>0</v>
      </c>
      <c r="AN51" s="415">
        <f>F51+NPV(SDN,G51:INDEX(G51:AJ51,PAL))</f>
        <v>0</v>
      </c>
      <c r="AO51" s="387">
        <f t="shared" si="20"/>
        <v>0</v>
      </c>
      <c r="AP51" s="59">
        <f>IF(COUNT(F51:INDEX(F51:AJ51,PAL+1))&lt;&gt;PAL+1,"Klaida",0)</f>
        <v>0</v>
      </c>
      <c r="AQ51" s="59"/>
      <c r="AR51" s="59"/>
      <c r="AS51" s="59"/>
      <c r="AT51" s="59"/>
      <c r="AU51" s="59"/>
      <c r="AV51" s="59"/>
      <c r="AW51" s="59"/>
      <c r="AX51" s="59"/>
      <c r="AY51" s="388"/>
    </row>
    <row r="52" spans="2:51">
      <c r="B52" s="199" t="s">
        <v>340</v>
      </c>
      <c r="C52" s="486" t="s">
        <v>69</v>
      </c>
      <c r="D52" s="169">
        <f>F52+NPV(SDN,G52:INDEX(G52:AJ52,PAL))</f>
        <v>0</v>
      </c>
      <c r="E52" s="169">
        <f t="shared" si="19"/>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M52" s="383">
        <f>F52+NPV(SDN,G52:INDEX(G52:AJ52,PAL))</f>
        <v>0</v>
      </c>
      <c r="AN52" s="415">
        <f>F52+NPV(SDN,G52:INDEX(G52:AJ52,PAL))</f>
        <v>0</v>
      </c>
      <c r="AO52" s="387">
        <f t="shared" si="20"/>
        <v>0</v>
      </c>
      <c r="AP52" s="59">
        <f>IF(COUNT(F52:INDEX(F52:AJ52,PAL+1))&lt;&gt;PAL+1,"Klaida",0)</f>
        <v>0</v>
      </c>
      <c r="AQ52" s="59"/>
      <c r="AR52" s="59"/>
      <c r="AS52" s="59"/>
      <c r="AT52" s="59"/>
      <c r="AU52" s="59"/>
      <c r="AV52" s="59"/>
      <c r="AW52" s="59"/>
      <c r="AX52" s="59"/>
      <c r="AY52" s="388"/>
    </row>
    <row r="53" spans="2:51">
      <c r="B53" s="199" t="s">
        <v>341</v>
      </c>
      <c r="C53" s="486" t="s">
        <v>69</v>
      </c>
      <c r="D53" s="169">
        <f>F53+NPV(SDN,G53:INDEX(G53:AJ53,PAL))</f>
        <v>0</v>
      </c>
      <c r="E53" s="169">
        <f t="shared" si="19"/>
        <v>0</v>
      </c>
      <c r="F53" s="78">
        <v>0</v>
      </c>
      <c r="G53" s="78">
        <v>0</v>
      </c>
      <c r="H53" s="78">
        <v>0</v>
      </c>
      <c r="I53" s="78">
        <v>0</v>
      </c>
      <c r="J53" s="78">
        <v>0</v>
      </c>
      <c r="K53" s="78">
        <v>0</v>
      </c>
      <c r="L53" s="78">
        <v>0</v>
      </c>
      <c r="M53" s="78">
        <v>0</v>
      </c>
      <c r="N53" s="78">
        <v>0</v>
      </c>
      <c r="O53" s="78">
        <v>0</v>
      </c>
      <c r="P53" s="78">
        <v>0</v>
      </c>
      <c r="Q53" s="78">
        <v>0</v>
      </c>
      <c r="R53" s="78">
        <v>0</v>
      </c>
      <c r="S53" s="78">
        <v>0</v>
      </c>
      <c r="T53" s="78">
        <v>0</v>
      </c>
      <c r="U53" s="78">
        <v>0</v>
      </c>
      <c r="V53" s="78">
        <v>0</v>
      </c>
      <c r="W53" s="78">
        <v>0</v>
      </c>
      <c r="X53" s="78">
        <v>0</v>
      </c>
      <c r="Y53" s="78">
        <v>0</v>
      </c>
      <c r="Z53" s="78">
        <v>0</v>
      </c>
      <c r="AA53" s="78">
        <v>0</v>
      </c>
      <c r="AB53" s="78">
        <v>0</v>
      </c>
      <c r="AC53" s="78">
        <v>0</v>
      </c>
      <c r="AD53" s="78">
        <v>0</v>
      </c>
      <c r="AE53" s="78">
        <v>0</v>
      </c>
      <c r="AF53" s="78">
        <v>0</v>
      </c>
      <c r="AG53" s="78">
        <v>0</v>
      </c>
      <c r="AH53" s="78">
        <v>0</v>
      </c>
      <c r="AI53" s="78">
        <v>0</v>
      </c>
      <c r="AJ53" s="78">
        <v>0</v>
      </c>
      <c r="AM53" s="383">
        <f>F53+NPV(SDN,G53:INDEX(G53:AJ53,PAL))</f>
        <v>0</v>
      </c>
      <c r="AN53" s="415">
        <f>F53+NPV(SDN,G53:INDEX(G53:AJ53,PAL))</f>
        <v>0</v>
      </c>
      <c r="AO53" s="387">
        <f t="shared" si="20"/>
        <v>0</v>
      </c>
      <c r="AP53" s="59">
        <f>IF(COUNT(F53:INDEX(F53:AJ53,PAL+1))&lt;&gt;PAL+1,"Klaida",0)</f>
        <v>0</v>
      </c>
      <c r="AQ53" s="59"/>
      <c r="AR53" s="59"/>
      <c r="AS53" s="59"/>
      <c r="AT53" s="59"/>
      <c r="AU53" s="59"/>
      <c r="AV53" s="59"/>
      <c r="AW53" s="59"/>
      <c r="AX53" s="59"/>
      <c r="AY53" s="388"/>
    </row>
    <row r="54" spans="2:51">
      <c r="B54" s="199" t="s">
        <v>342</v>
      </c>
      <c r="C54" s="486" t="s">
        <v>69</v>
      </c>
      <c r="D54" s="169">
        <f>F54+NPV(SDN,G54:INDEX(G54:AJ54,PAL))</f>
        <v>0</v>
      </c>
      <c r="E54" s="169">
        <f t="shared" si="19"/>
        <v>0</v>
      </c>
      <c r="F54" s="78">
        <v>0</v>
      </c>
      <c r="G54" s="78">
        <v>0</v>
      </c>
      <c r="H54" s="78">
        <v>0</v>
      </c>
      <c r="I54" s="78">
        <v>0</v>
      </c>
      <c r="J54" s="78">
        <v>0</v>
      </c>
      <c r="K54" s="78">
        <v>0</v>
      </c>
      <c r="L54" s="78">
        <v>0</v>
      </c>
      <c r="M54" s="78">
        <v>0</v>
      </c>
      <c r="N54" s="78">
        <v>0</v>
      </c>
      <c r="O54" s="78">
        <v>0</v>
      </c>
      <c r="P54" s="78">
        <v>0</v>
      </c>
      <c r="Q54" s="78">
        <v>0</v>
      </c>
      <c r="R54" s="78">
        <v>0</v>
      </c>
      <c r="S54" s="78">
        <v>0</v>
      </c>
      <c r="T54" s="78">
        <v>0</v>
      </c>
      <c r="U54" s="78">
        <v>0</v>
      </c>
      <c r="V54" s="78">
        <v>0</v>
      </c>
      <c r="W54" s="78">
        <v>0</v>
      </c>
      <c r="X54" s="78">
        <v>0</v>
      </c>
      <c r="Y54" s="78">
        <v>0</v>
      </c>
      <c r="Z54" s="78">
        <v>0</v>
      </c>
      <c r="AA54" s="78">
        <v>0</v>
      </c>
      <c r="AB54" s="78">
        <v>0</v>
      </c>
      <c r="AC54" s="78">
        <v>0</v>
      </c>
      <c r="AD54" s="78">
        <v>0</v>
      </c>
      <c r="AE54" s="78">
        <v>0</v>
      </c>
      <c r="AF54" s="78">
        <v>0</v>
      </c>
      <c r="AG54" s="78">
        <v>0</v>
      </c>
      <c r="AH54" s="78">
        <v>0</v>
      </c>
      <c r="AI54" s="78">
        <v>0</v>
      </c>
      <c r="AJ54" s="78">
        <v>0</v>
      </c>
      <c r="AM54" s="383">
        <f>F54+NPV(SDN,G54:INDEX(G54:AJ54,PAL))</f>
        <v>0</v>
      </c>
      <c r="AN54" s="415">
        <f>F54+NPV(SDN,G54:INDEX(G54:AJ54,PAL))</f>
        <v>0</v>
      </c>
      <c r="AO54" s="387">
        <f t="shared" si="20"/>
        <v>0</v>
      </c>
      <c r="AP54" s="59">
        <f>IF(COUNT(F54:INDEX(F54:AJ54,PAL+1))&lt;&gt;PAL+1,"Klaida",0)</f>
        <v>0</v>
      </c>
      <c r="AQ54" s="59"/>
      <c r="AR54" s="59"/>
      <c r="AS54" s="59"/>
      <c r="AT54" s="59"/>
      <c r="AU54" s="59"/>
      <c r="AV54" s="59"/>
      <c r="AW54" s="59"/>
      <c r="AX54" s="59"/>
      <c r="AY54" s="388"/>
    </row>
    <row r="55" spans="2:51">
      <c r="B55" s="199" t="s">
        <v>343</v>
      </c>
      <c r="C55" s="486" t="s">
        <v>69</v>
      </c>
      <c r="D55" s="169">
        <f>F55+NPV(SDN,G55:INDEX(G55:AJ55,PAL))</f>
        <v>0</v>
      </c>
      <c r="E55" s="169">
        <f t="shared" si="19"/>
        <v>0</v>
      </c>
      <c r="F55" s="78">
        <v>0</v>
      </c>
      <c r="G55" s="78">
        <v>0</v>
      </c>
      <c r="H55" s="78">
        <v>0</v>
      </c>
      <c r="I55" s="78">
        <v>0</v>
      </c>
      <c r="J55" s="78">
        <v>0</v>
      </c>
      <c r="K55" s="78">
        <v>0</v>
      </c>
      <c r="L55" s="78">
        <v>0</v>
      </c>
      <c r="M55" s="78">
        <v>0</v>
      </c>
      <c r="N55" s="78">
        <v>0</v>
      </c>
      <c r="O55" s="78">
        <v>0</v>
      </c>
      <c r="P55" s="78">
        <v>0</v>
      </c>
      <c r="Q55" s="78">
        <v>0</v>
      </c>
      <c r="R55" s="78">
        <v>0</v>
      </c>
      <c r="S55" s="78">
        <v>0</v>
      </c>
      <c r="T55" s="78">
        <v>0</v>
      </c>
      <c r="U55" s="78">
        <v>0</v>
      </c>
      <c r="V55" s="78">
        <v>0</v>
      </c>
      <c r="W55" s="78">
        <v>0</v>
      </c>
      <c r="X55" s="78">
        <v>0</v>
      </c>
      <c r="Y55" s="78">
        <v>0</v>
      </c>
      <c r="Z55" s="78">
        <v>0</v>
      </c>
      <c r="AA55" s="78">
        <v>0</v>
      </c>
      <c r="AB55" s="78">
        <v>0</v>
      </c>
      <c r="AC55" s="78">
        <v>0</v>
      </c>
      <c r="AD55" s="78">
        <v>0</v>
      </c>
      <c r="AE55" s="78">
        <v>0</v>
      </c>
      <c r="AF55" s="78">
        <v>0</v>
      </c>
      <c r="AG55" s="78">
        <v>0</v>
      </c>
      <c r="AH55" s="78">
        <v>0</v>
      </c>
      <c r="AI55" s="78">
        <v>0</v>
      </c>
      <c r="AJ55" s="78">
        <v>0</v>
      </c>
      <c r="AM55" s="383">
        <f>F55+NPV(SDN,G55:INDEX(G55:AJ55,PAL))</f>
        <v>0</v>
      </c>
      <c r="AN55" s="415">
        <f>F55+NPV(SDN,G55:INDEX(G55:AJ55,PAL))</f>
        <v>0</v>
      </c>
      <c r="AO55" s="387">
        <f t="shared" si="20"/>
        <v>0</v>
      </c>
      <c r="AP55" s="59">
        <f>IF(COUNT(F55:INDEX(F55:AJ55,PAL+1))&lt;&gt;PAL+1,"Klaida",0)</f>
        <v>0</v>
      </c>
      <c r="AQ55" s="59"/>
      <c r="AR55" s="59"/>
      <c r="AS55" s="59"/>
      <c r="AT55" s="59"/>
      <c r="AU55" s="59"/>
      <c r="AV55" s="59"/>
      <c r="AW55" s="59"/>
      <c r="AX55" s="59"/>
      <c r="AY55" s="388"/>
    </row>
    <row r="56" spans="2:51">
      <c r="B56" s="66" t="s">
        <v>53</v>
      </c>
      <c r="C56" s="180" t="str">
        <f>IF(Kalba="EN",Data2!C$76,Data2!B$76) &amp; " "&amp; IF(Kalba="EN",Data2!C$77,Data2!B$77)</f>
        <v>SE žala (pasirinkite SE žalos komponentą)</v>
      </c>
      <c r="D56" s="62">
        <f>ROUND(SUM(D57:D59),0)</f>
        <v>0</v>
      </c>
      <c r="E56" s="62">
        <f>ROUND(SUM(E57:E59),0)</f>
        <v>0</v>
      </c>
      <c r="F56" s="170">
        <f>ROUND(SUM(F57:F59),0)</f>
        <v>0</v>
      </c>
      <c r="G56" s="170">
        <f t="shared" ref="G56:Y56" si="21">ROUND(SUM(G57:G59),0)</f>
        <v>0</v>
      </c>
      <c r="H56" s="170">
        <f t="shared" si="21"/>
        <v>0</v>
      </c>
      <c r="I56" s="170">
        <f t="shared" si="21"/>
        <v>0</v>
      </c>
      <c r="J56" s="170">
        <f t="shared" si="21"/>
        <v>0</v>
      </c>
      <c r="K56" s="170">
        <f t="shared" si="21"/>
        <v>0</v>
      </c>
      <c r="L56" s="170">
        <f t="shared" si="21"/>
        <v>0</v>
      </c>
      <c r="M56" s="170">
        <f t="shared" si="21"/>
        <v>0</v>
      </c>
      <c r="N56" s="170">
        <f t="shared" si="21"/>
        <v>0</v>
      </c>
      <c r="O56" s="170">
        <f t="shared" si="21"/>
        <v>0</v>
      </c>
      <c r="P56" s="170">
        <f t="shared" si="21"/>
        <v>0</v>
      </c>
      <c r="Q56" s="170">
        <f t="shared" si="21"/>
        <v>0</v>
      </c>
      <c r="R56" s="170">
        <f t="shared" si="21"/>
        <v>0</v>
      </c>
      <c r="S56" s="170">
        <f t="shared" si="21"/>
        <v>0</v>
      </c>
      <c r="T56" s="170">
        <f t="shared" si="21"/>
        <v>0</v>
      </c>
      <c r="U56" s="170">
        <f t="shared" si="21"/>
        <v>0</v>
      </c>
      <c r="V56" s="170">
        <f t="shared" si="21"/>
        <v>0</v>
      </c>
      <c r="W56" s="170">
        <f t="shared" si="21"/>
        <v>0</v>
      </c>
      <c r="X56" s="170">
        <f t="shared" si="21"/>
        <v>0</v>
      </c>
      <c r="Y56" s="170">
        <f t="shared" si="21"/>
        <v>0</v>
      </c>
      <c r="Z56" s="170">
        <f t="shared" ref="Z56:AJ56" si="22">ROUND(SUM(Z57:Z59),0)</f>
        <v>0</v>
      </c>
      <c r="AA56" s="170">
        <f t="shared" si="22"/>
        <v>0</v>
      </c>
      <c r="AB56" s="170">
        <f t="shared" si="22"/>
        <v>0</v>
      </c>
      <c r="AC56" s="170">
        <f t="shared" si="22"/>
        <v>0</v>
      </c>
      <c r="AD56" s="170">
        <f t="shared" si="22"/>
        <v>0</v>
      </c>
      <c r="AE56" s="170">
        <f t="shared" si="22"/>
        <v>0</v>
      </c>
      <c r="AF56" s="170">
        <f t="shared" si="22"/>
        <v>0</v>
      </c>
      <c r="AG56" s="170">
        <f t="shared" si="22"/>
        <v>0</v>
      </c>
      <c r="AH56" s="170">
        <f t="shared" si="22"/>
        <v>0</v>
      </c>
      <c r="AI56" s="170">
        <f t="shared" si="22"/>
        <v>0</v>
      </c>
      <c r="AJ56" s="170">
        <f t="shared" si="22"/>
        <v>0</v>
      </c>
      <c r="AM56" s="382">
        <f>ROUND(SUM(AM57:AM59),0)</f>
        <v>0</v>
      </c>
      <c r="AN56" s="382">
        <f>F56+NPV(SDN,G56:INDEX(G56:AJ56,PAL))</f>
        <v>0</v>
      </c>
      <c r="AO56" s="387"/>
      <c r="AP56" s="59"/>
      <c r="AQ56" s="59"/>
      <c r="AR56" s="59"/>
      <c r="AS56" s="59"/>
      <c r="AT56" s="59"/>
      <c r="AU56" s="59"/>
      <c r="AV56" s="59"/>
      <c r="AW56" s="59"/>
      <c r="AX56" s="59"/>
      <c r="AY56" s="388"/>
    </row>
    <row r="57" spans="2:51">
      <c r="B57" s="199" t="s">
        <v>344</v>
      </c>
      <c r="C57" s="486" t="s">
        <v>69</v>
      </c>
      <c r="D57" s="65">
        <f>F57+NPV(SDN,G57:INDEX(G57:AJ57,PAL))</f>
        <v>0</v>
      </c>
      <c r="E57" s="65">
        <f>SUMIF($F$5:$AJ$5,"&lt;="&amp;PAL,$F57:$AJ57)</f>
        <v>0</v>
      </c>
      <c r="F57" s="78">
        <v>0</v>
      </c>
      <c r="G57" s="78">
        <v>0</v>
      </c>
      <c r="H57" s="78">
        <v>0</v>
      </c>
      <c r="I57" s="78">
        <v>0</v>
      </c>
      <c r="J57" s="78">
        <v>0</v>
      </c>
      <c r="K57" s="78">
        <v>0</v>
      </c>
      <c r="L57" s="78">
        <v>0</v>
      </c>
      <c r="M57" s="78">
        <v>0</v>
      </c>
      <c r="N57" s="78">
        <v>0</v>
      </c>
      <c r="O57" s="78">
        <v>0</v>
      </c>
      <c r="P57" s="78">
        <v>0</v>
      </c>
      <c r="Q57" s="78">
        <v>0</v>
      </c>
      <c r="R57" s="78">
        <v>0</v>
      </c>
      <c r="S57" s="78">
        <v>0</v>
      </c>
      <c r="T57" s="78">
        <v>0</v>
      </c>
      <c r="U57" s="78">
        <v>0</v>
      </c>
      <c r="V57" s="78">
        <v>0</v>
      </c>
      <c r="W57" s="78">
        <v>0</v>
      </c>
      <c r="X57" s="78">
        <v>0</v>
      </c>
      <c r="Y57" s="78">
        <v>0</v>
      </c>
      <c r="Z57" s="78">
        <v>0</v>
      </c>
      <c r="AA57" s="78">
        <v>0</v>
      </c>
      <c r="AB57" s="78">
        <v>0</v>
      </c>
      <c r="AC57" s="78">
        <v>0</v>
      </c>
      <c r="AD57" s="78">
        <v>0</v>
      </c>
      <c r="AE57" s="78">
        <v>0</v>
      </c>
      <c r="AF57" s="78">
        <v>0</v>
      </c>
      <c r="AG57" s="78">
        <v>0</v>
      </c>
      <c r="AH57" s="78">
        <v>0</v>
      </c>
      <c r="AI57" s="78">
        <v>0</v>
      </c>
      <c r="AJ57" s="78">
        <v>0</v>
      </c>
      <c r="AM57" s="383">
        <f>F57+NPV(SDN,G57:INDEX(G57:AJ57,PAL))</f>
        <v>0</v>
      </c>
      <c r="AN57" s="415">
        <f>F57+NPV(SDN,G57:INDEX(G57:AJ57,PAL))</f>
        <v>0</v>
      </c>
      <c r="AO57" s="387">
        <f>IF(COUNTIF(AP57:AY57,"Klaida")&gt;0,1,0)</f>
        <v>0</v>
      </c>
      <c r="AP57" s="59">
        <f>IF(COUNT(F57:INDEX(F57:AJ57,PAL+1))&lt;&gt;PAL+1,"Klaida",0)</f>
        <v>0</v>
      </c>
      <c r="AQ57" s="59"/>
      <c r="AR57" s="59"/>
      <c r="AS57" s="59"/>
      <c r="AT57" s="59"/>
      <c r="AU57" s="59"/>
      <c r="AV57" s="59"/>
      <c r="AW57" s="59"/>
      <c r="AX57" s="59"/>
      <c r="AY57" s="388"/>
    </row>
    <row r="58" spans="2:51">
      <c r="B58" s="199" t="s">
        <v>345</v>
      </c>
      <c r="C58" s="486" t="s">
        <v>69</v>
      </c>
      <c r="D58" s="65">
        <f>F58+NPV(SDN,G58:INDEX(G58:AJ58,PAL))</f>
        <v>0</v>
      </c>
      <c r="E58" s="65">
        <f>SUMIF($F$5:$AJ$5,"&lt;="&amp;PAL,$F58:$AJ58)</f>
        <v>0</v>
      </c>
      <c r="F58" s="78">
        <v>0</v>
      </c>
      <c r="G58" s="78">
        <v>0</v>
      </c>
      <c r="H58" s="78">
        <v>0</v>
      </c>
      <c r="I58" s="78">
        <v>0</v>
      </c>
      <c r="J58" s="78">
        <v>0</v>
      </c>
      <c r="K58" s="78">
        <v>0</v>
      </c>
      <c r="L58" s="78">
        <v>0</v>
      </c>
      <c r="M58" s="78">
        <v>0</v>
      </c>
      <c r="N58" s="78">
        <v>0</v>
      </c>
      <c r="O58" s="78">
        <v>0</v>
      </c>
      <c r="P58" s="78">
        <v>0</v>
      </c>
      <c r="Q58" s="78">
        <v>0</v>
      </c>
      <c r="R58" s="78">
        <v>0</v>
      </c>
      <c r="S58" s="78">
        <v>0</v>
      </c>
      <c r="T58" s="78">
        <v>0</v>
      </c>
      <c r="U58" s="78">
        <v>0</v>
      </c>
      <c r="V58" s="78">
        <v>0</v>
      </c>
      <c r="W58" s="78">
        <v>0</v>
      </c>
      <c r="X58" s="78">
        <v>0</v>
      </c>
      <c r="Y58" s="78">
        <v>0</v>
      </c>
      <c r="Z58" s="78">
        <v>0</v>
      </c>
      <c r="AA58" s="78">
        <v>0</v>
      </c>
      <c r="AB58" s="78">
        <v>0</v>
      </c>
      <c r="AC58" s="78">
        <v>0</v>
      </c>
      <c r="AD58" s="78">
        <v>0</v>
      </c>
      <c r="AE58" s="78">
        <v>0</v>
      </c>
      <c r="AF58" s="78">
        <v>0</v>
      </c>
      <c r="AG58" s="78">
        <v>0</v>
      </c>
      <c r="AH58" s="78">
        <v>0</v>
      </c>
      <c r="AI58" s="78">
        <v>0</v>
      </c>
      <c r="AJ58" s="78">
        <v>0</v>
      </c>
      <c r="AM58" s="383">
        <f>F58+NPV(SDN,G58:INDEX(G58:AJ58,PAL))</f>
        <v>0</v>
      </c>
      <c r="AN58" s="415">
        <f>F58+NPV(SDN,G58:INDEX(G58:AJ58,PAL))</f>
        <v>0</v>
      </c>
      <c r="AO58" s="387">
        <f>IF(COUNTIF(AP58:AY58,"Klaida")&gt;0,1,0)</f>
        <v>0</v>
      </c>
      <c r="AP58" s="59">
        <f>IF(COUNT(F58:INDEX(F58:AJ58,PAL+1))&lt;&gt;PAL+1,"Klaida",0)</f>
        <v>0</v>
      </c>
      <c r="AQ58" s="59"/>
      <c r="AR58" s="59"/>
      <c r="AS58" s="59"/>
      <c r="AT58" s="59"/>
      <c r="AU58" s="59"/>
      <c r="AV58" s="59"/>
      <c r="AW58" s="59"/>
      <c r="AX58" s="59"/>
      <c r="AY58" s="388"/>
    </row>
    <row r="59" spans="2:51" ht="13.5" thickBot="1">
      <c r="B59" s="199" t="s">
        <v>346</v>
      </c>
      <c r="C59" s="486" t="s">
        <v>69</v>
      </c>
      <c r="D59" s="65">
        <f>F59+NPV(SDN,G59:INDEX(G59:AJ59,PAL))</f>
        <v>0</v>
      </c>
      <c r="E59" s="65">
        <f>SUMIF($F$5:$AJ$5,"&lt;="&amp;PAL,$F59:$AJ59)</f>
        <v>0</v>
      </c>
      <c r="F59" s="78">
        <v>0</v>
      </c>
      <c r="G59" s="78">
        <v>0</v>
      </c>
      <c r="H59" s="78">
        <v>0</v>
      </c>
      <c r="I59" s="78">
        <v>0</v>
      </c>
      <c r="J59" s="78">
        <v>0</v>
      </c>
      <c r="K59" s="78">
        <v>0</v>
      </c>
      <c r="L59" s="78">
        <v>0</v>
      </c>
      <c r="M59" s="78">
        <v>0</v>
      </c>
      <c r="N59" s="78">
        <v>0</v>
      </c>
      <c r="O59" s="78">
        <v>0</v>
      </c>
      <c r="P59" s="78">
        <v>0</v>
      </c>
      <c r="Q59" s="78">
        <v>0</v>
      </c>
      <c r="R59" s="78">
        <v>0</v>
      </c>
      <c r="S59" s="78">
        <v>0</v>
      </c>
      <c r="T59" s="78">
        <v>0</v>
      </c>
      <c r="U59" s="78">
        <v>0</v>
      </c>
      <c r="V59" s="78">
        <v>0</v>
      </c>
      <c r="W59" s="78">
        <v>0</v>
      </c>
      <c r="X59" s="78">
        <v>0</v>
      </c>
      <c r="Y59" s="78">
        <v>0</v>
      </c>
      <c r="Z59" s="78">
        <v>0</v>
      </c>
      <c r="AA59" s="78">
        <v>0</v>
      </c>
      <c r="AB59" s="78">
        <v>0</v>
      </c>
      <c r="AC59" s="78">
        <v>0</v>
      </c>
      <c r="AD59" s="78">
        <v>0</v>
      </c>
      <c r="AE59" s="78">
        <v>0</v>
      </c>
      <c r="AF59" s="78">
        <v>0</v>
      </c>
      <c r="AG59" s="78">
        <v>0</v>
      </c>
      <c r="AH59" s="78">
        <v>0</v>
      </c>
      <c r="AI59" s="78">
        <v>0</v>
      </c>
      <c r="AJ59" s="78">
        <v>0</v>
      </c>
      <c r="AM59" s="394">
        <f>F59+NPV(SDN,G59:INDEX(G59:AJ59,PAL))</f>
        <v>0</v>
      </c>
      <c r="AN59" s="416">
        <f>F59+NPV(SDN,G59:INDEX(G59:AJ59,PAL))</f>
        <v>0</v>
      </c>
      <c r="AO59" s="391">
        <f>IF(COUNTIF(AP59:AY59,"Klaida")&gt;0,1,0)</f>
        <v>0</v>
      </c>
      <c r="AP59" s="392">
        <f>IF(COUNT(F59:INDEX(F59:AJ59,PAL+1))&lt;&gt;PAL+1,"Klaida",0)</f>
        <v>0</v>
      </c>
      <c r="AQ59" s="392"/>
      <c r="AR59" s="392"/>
      <c r="AS59" s="392"/>
      <c r="AT59" s="392"/>
      <c r="AU59" s="392"/>
      <c r="AV59" s="392"/>
      <c r="AW59" s="392"/>
      <c r="AX59" s="392"/>
      <c r="AY59" s="393"/>
    </row>
    <row r="60" spans="2:51"/>
    <row r="61" spans="2:51">
      <c r="C61" s="404" t="str">
        <f>IF(Kalba="EN",Data2!C79,Data2!B79)</f>
        <v>Finansinės analizės (FA) rodiklių apskaičiavimas</v>
      </c>
      <c r="D61" s="206"/>
      <c r="E61" s="206"/>
      <c r="F61" s="206"/>
      <c r="G61" s="206"/>
      <c r="H61" s="206"/>
      <c r="I61" s="206"/>
      <c r="J61" s="206"/>
      <c r="K61" s="206"/>
      <c r="L61" s="206"/>
      <c r="M61" s="206"/>
      <c r="N61" s="206"/>
      <c r="O61" s="206"/>
      <c r="P61" s="206"/>
      <c r="Q61" s="206"/>
      <c r="R61" s="206"/>
      <c r="S61" s="206"/>
      <c r="T61" s="206"/>
      <c r="U61" s="206"/>
      <c r="V61" s="206"/>
      <c r="W61" s="206"/>
      <c r="X61" s="206"/>
      <c r="Y61" s="206"/>
      <c r="Z61" s="206"/>
      <c r="AA61" s="206"/>
      <c r="AB61" s="206"/>
      <c r="AC61" s="206"/>
      <c r="AD61" s="206"/>
      <c r="AE61" s="206"/>
      <c r="AF61" s="206"/>
      <c r="AG61" s="206"/>
      <c r="AH61" s="206"/>
      <c r="AI61" s="206"/>
      <c r="AJ61" s="206"/>
    </row>
    <row r="62" spans="2:51" hidden="1">
      <c r="C62" s="68" t="str">
        <f>IF(Kalba="EN",Data2!C80,Data2!B80)</f>
        <v>FA rodiklių investicijoms lėšų srautas (realiąja išraiška)</v>
      </c>
      <c r="D62" s="69"/>
      <c r="E62" s="69"/>
      <c r="F62" s="65">
        <f t="shared" ref="F62:AJ62" si="23">ROUND(SUM(F16:F17)-SUM(F7,F22),0)</f>
        <v>0</v>
      </c>
      <c r="G62" s="65">
        <f t="shared" si="23"/>
        <v>0</v>
      </c>
      <c r="H62" s="65">
        <f t="shared" si="23"/>
        <v>0</v>
      </c>
      <c r="I62" s="65">
        <f t="shared" si="23"/>
        <v>0</v>
      </c>
      <c r="J62" s="65">
        <f t="shared" si="23"/>
        <v>0</v>
      </c>
      <c r="K62" s="65">
        <f t="shared" si="23"/>
        <v>0</v>
      </c>
      <c r="L62" s="65">
        <f t="shared" si="23"/>
        <v>0</v>
      </c>
      <c r="M62" s="65">
        <f t="shared" si="23"/>
        <v>0</v>
      </c>
      <c r="N62" s="65">
        <f t="shared" si="23"/>
        <v>0</v>
      </c>
      <c r="O62" s="65">
        <f t="shared" si="23"/>
        <v>0</v>
      </c>
      <c r="P62" s="65">
        <f t="shared" si="23"/>
        <v>0</v>
      </c>
      <c r="Q62" s="65">
        <f t="shared" si="23"/>
        <v>0</v>
      </c>
      <c r="R62" s="65">
        <f t="shared" si="23"/>
        <v>0</v>
      </c>
      <c r="S62" s="65">
        <f t="shared" si="23"/>
        <v>0</v>
      </c>
      <c r="T62" s="65">
        <f t="shared" si="23"/>
        <v>0</v>
      </c>
      <c r="U62" s="65">
        <f t="shared" si="23"/>
        <v>0</v>
      </c>
      <c r="V62" s="65">
        <f t="shared" si="23"/>
        <v>0</v>
      </c>
      <c r="W62" s="65">
        <f t="shared" si="23"/>
        <v>0</v>
      </c>
      <c r="X62" s="65">
        <f t="shared" si="23"/>
        <v>0</v>
      </c>
      <c r="Y62" s="65">
        <f t="shared" si="23"/>
        <v>0</v>
      </c>
      <c r="Z62" s="65">
        <f t="shared" si="23"/>
        <v>0</v>
      </c>
      <c r="AA62" s="65">
        <f t="shared" si="23"/>
        <v>0</v>
      </c>
      <c r="AB62" s="65">
        <f t="shared" si="23"/>
        <v>0</v>
      </c>
      <c r="AC62" s="65">
        <f t="shared" si="23"/>
        <v>0</v>
      </c>
      <c r="AD62" s="65">
        <f t="shared" si="23"/>
        <v>0</v>
      </c>
      <c r="AE62" s="65">
        <f t="shared" si="23"/>
        <v>0</v>
      </c>
      <c r="AF62" s="65">
        <f t="shared" si="23"/>
        <v>0</v>
      </c>
      <c r="AG62" s="65">
        <f t="shared" si="23"/>
        <v>0</v>
      </c>
      <c r="AH62" s="65">
        <f t="shared" si="23"/>
        <v>0</v>
      </c>
      <c r="AI62" s="65">
        <f t="shared" si="23"/>
        <v>0</v>
      </c>
      <c r="AJ62" s="65">
        <f t="shared" si="23"/>
        <v>0</v>
      </c>
    </row>
    <row r="63" spans="2:51">
      <c r="C63" s="512" t="str">
        <f>IF(Kalba="EN",Data2!C82,Data2!B82)</f>
        <v>Suminis finansinio gyvybingumo lėšų srautas (realiąja išraiška)</v>
      </c>
      <c r="D63" s="70"/>
      <c r="E63" s="70"/>
      <c r="F63" s="65">
        <f>ROUND(SUM(F17,F35)-SUM(F7,F21,F30),0)</f>
        <v>0</v>
      </c>
      <c r="G63" s="65">
        <f t="shared" ref="G63:AJ63" si="24">ROUND(SUM(G17,G35)-SUM(G7,G21,G30)+F63,0)</f>
        <v>0</v>
      </c>
      <c r="H63" s="65">
        <f t="shared" si="24"/>
        <v>0</v>
      </c>
      <c r="I63" s="65">
        <f t="shared" si="24"/>
        <v>0</v>
      </c>
      <c r="J63" s="65">
        <f t="shared" si="24"/>
        <v>0</v>
      </c>
      <c r="K63" s="65">
        <f t="shared" si="24"/>
        <v>0</v>
      </c>
      <c r="L63" s="65">
        <f t="shared" si="24"/>
        <v>0</v>
      </c>
      <c r="M63" s="65">
        <f t="shared" si="24"/>
        <v>0</v>
      </c>
      <c r="N63" s="65">
        <f t="shared" si="24"/>
        <v>0</v>
      </c>
      <c r="O63" s="65">
        <f t="shared" si="24"/>
        <v>0</v>
      </c>
      <c r="P63" s="65">
        <f t="shared" si="24"/>
        <v>0</v>
      </c>
      <c r="Q63" s="65">
        <f t="shared" si="24"/>
        <v>0</v>
      </c>
      <c r="R63" s="65">
        <f t="shared" si="24"/>
        <v>0</v>
      </c>
      <c r="S63" s="65">
        <f t="shared" si="24"/>
        <v>0</v>
      </c>
      <c r="T63" s="65">
        <f t="shared" si="24"/>
        <v>0</v>
      </c>
      <c r="U63" s="65">
        <f t="shared" si="24"/>
        <v>0</v>
      </c>
      <c r="V63" s="65">
        <f t="shared" si="24"/>
        <v>0</v>
      </c>
      <c r="W63" s="65">
        <f t="shared" si="24"/>
        <v>0</v>
      </c>
      <c r="X63" s="65">
        <f t="shared" si="24"/>
        <v>0</v>
      </c>
      <c r="Y63" s="65">
        <f t="shared" si="24"/>
        <v>0</v>
      </c>
      <c r="Z63" s="65">
        <f t="shared" si="24"/>
        <v>0</v>
      </c>
      <c r="AA63" s="65">
        <f t="shared" si="24"/>
        <v>0</v>
      </c>
      <c r="AB63" s="65">
        <f t="shared" si="24"/>
        <v>0</v>
      </c>
      <c r="AC63" s="65">
        <f t="shared" si="24"/>
        <v>0</v>
      </c>
      <c r="AD63" s="65">
        <f t="shared" si="24"/>
        <v>0</v>
      </c>
      <c r="AE63" s="65">
        <f t="shared" si="24"/>
        <v>0</v>
      </c>
      <c r="AF63" s="65">
        <f t="shared" si="24"/>
        <v>0</v>
      </c>
      <c r="AG63" s="65">
        <f t="shared" si="24"/>
        <v>0</v>
      </c>
      <c r="AH63" s="65">
        <f t="shared" si="24"/>
        <v>0</v>
      </c>
      <c r="AI63" s="65">
        <f t="shared" si="24"/>
        <v>0</v>
      </c>
      <c r="AJ63" s="65">
        <f t="shared" si="24"/>
        <v>0</v>
      </c>
    </row>
    <row r="64" spans="2:51" hidden="1">
      <c r="C64" s="68" t="str">
        <f>IF(Kalba="EN",Data2!C84,Data2!B84)</f>
        <v>FA rodiklių kapitalui lėšų srautas (realiąja išraiška)</v>
      </c>
      <c r="D64" s="69"/>
      <c r="E64" s="69"/>
      <c r="F64" s="65">
        <f t="shared" ref="F64:AJ64" si="25">SUM(F16,F17)-SUM(F21,F38,F40,F41,F46)+IF(AND(F5&gt;Investiciju_metu_skaicius,F22&gt;0,SUM(F38:F40,F41,F44)&gt;0),MIN(F22,SUM(F38:F40,F41,F44)),0)</f>
        <v>0</v>
      </c>
      <c r="G64" s="65">
        <f t="shared" si="25"/>
        <v>0</v>
      </c>
      <c r="H64" s="65">
        <f t="shared" si="25"/>
        <v>0</v>
      </c>
      <c r="I64" s="65">
        <f t="shared" si="25"/>
        <v>0</v>
      </c>
      <c r="J64" s="65">
        <f t="shared" si="25"/>
        <v>0</v>
      </c>
      <c r="K64" s="65">
        <f t="shared" si="25"/>
        <v>0</v>
      </c>
      <c r="L64" s="65">
        <f t="shared" si="25"/>
        <v>0</v>
      </c>
      <c r="M64" s="65">
        <f t="shared" si="25"/>
        <v>0</v>
      </c>
      <c r="N64" s="65">
        <f t="shared" si="25"/>
        <v>0</v>
      </c>
      <c r="O64" s="65">
        <f t="shared" si="25"/>
        <v>0</v>
      </c>
      <c r="P64" s="65">
        <f t="shared" si="25"/>
        <v>0</v>
      </c>
      <c r="Q64" s="65">
        <f t="shared" si="25"/>
        <v>0</v>
      </c>
      <c r="R64" s="65">
        <f t="shared" si="25"/>
        <v>0</v>
      </c>
      <c r="S64" s="65">
        <f t="shared" si="25"/>
        <v>0</v>
      </c>
      <c r="T64" s="65">
        <f t="shared" si="25"/>
        <v>0</v>
      </c>
      <c r="U64" s="65">
        <f t="shared" si="25"/>
        <v>0</v>
      </c>
      <c r="V64" s="65">
        <f t="shared" si="25"/>
        <v>0</v>
      </c>
      <c r="W64" s="65">
        <f t="shared" si="25"/>
        <v>0</v>
      </c>
      <c r="X64" s="65">
        <f t="shared" si="25"/>
        <v>0</v>
      </c>
      <c r="Y64" s="65">
        <f t="shared" si="25"/>
        <v>0</v>
      </c>
      <c r="Z64" s="65">
        <f t="shared" si="25"/>
        <v>0</v>
      </c>
      <c r="AA64" s="65">
        <f t="shared" si="25"/>
        <v>0</v>
      </c>
      <c r="AB64" s="65">
        <f t="shared" si="25"/>
        <v>0</v>
      </c>
      <c r="AC64" s="65">
        <f t="shared" si="25"/>
        <v>0</v>
      </c>
      <c r="AD64" s="65">
        <f t="shared" si="25"/>
        <v>0</v>
      </c>
      <c r="AE64" s="65">
        <f t="shared" si="25"/>
        <v>0</v>
      </c>
      <c r="AF64" s="65">
        <f t="shared" si="25"/>
        <v>0</v>
      </c>
      <c r="AG64" s="65">
        <f t="shared" si="25"/>
        <v>0</v>
      </c>
      <c r="AH64" s="65">
        <f t="shared" si="25"/>
        <v>0</v>
      </c>
      <c r="AI64" s="65">
        <f t="shared" si="25"/>
        <v>0</v>
      </c>
      <c r="AJ64" s="65">
        <f t="shared" si="25"/>
        <v>0</v>
      </c>
    </row>
    <row r="65" spans="3:36" hidden="1">
      <c r="C65" s="68" t="str">
        <f>IF(Kalba="EN",Data2!C86,Data2!B86)</f>
        <v>Finansinė grynoji dabartinė vertė investicijoms - FGDV(I)</v>
      </c>
      <c r="D65" s="71">
        <f>F62+NPV(FDN,G62:INDEX(G62:AJ62,PAL))</f>
        <v>0</v>
      </c>
      <c r="E65" s="72"/>
    </row>
    <row r="66" spans="3:36" hidden="1">
      <c r="C66" s="68" t="str">
        <f>IF(Kalba="EN",Data2!C87,Data2!B87)</f>
        <v>Finansinė vidinė grąžos norma investicijoms - FVGN(I)</v>
      </c>
      <c r="D66" s="73" t="str">
        <f>IF(ISERROR(E66),"Nėra reikšmės",E66)</f>
        <v>Nėra reikšmės</v>
      </c>
      <c r="E66" s="200" t="e">
        <f>IRR(F62:INDEX(F62:AJ62,PAL+1))</f>
        <v>#NUM!</v>
      </c>
    </row>
    <row r="67" spans="3:36" hidden="1">
      <c r="C67" s="68" t="str">
        <f>IF(Kalba="EN",Data2!C88,Data2!B88)</f>
        <v>Finansinė modifikuota vidinė grąžos norma investicijoms - FMVGN(I)</v>
      </c>
      <c r="D67" s="74" t="str">
        <f>IF(ISERROR(E67),"Nėra reikšmės",E67)</f>
        <v>Nėra reikšmės</v>
      </c>
      <c r="E67" s="200" t="e">
        <f>MIRR(F62:INDEX(F62:AJ62,PAL+1),FDN,FDN)</f>
        <v>#DIV/0!</v>
      </c>
      <c r="G67" s="81"/>
    </row>
    <row r="68" spans="3:36" hidden="1">
      <c r="C68" s="68" t="str">
        <f>IF(Kalba="EN",Data2!C89,Data2!B89)</f>
        <v>Finansinis naudos ir išlaidų santykis - FNIS</v>
      </c>
      <c r="D68" s="75" t="str">
        <f>IF(ISERROR(D17/SUM(D7,-D16,D22)),"-",D17/SUM(D7,-D16,D22))</f>
        <v>-</v>
      </c>
      <c r="E68" s="72"/>
      <c r="G68" s="82"/>
      <c r="H68" s="82"/>
    </row>
    <row r="69" spans="3:36" hidden="1">
      <c r="C69" s="68" t="str">
        <f>IF(Kalba="EN",Data2!C90,Data2!B90)</f>
        <v>Finansinis gyvybingumas (realiąja išraiška)</v>
      </c>
      <c r="D69" s="76" t="str">
        <f>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row>
    <row r="70" spans="3:36" hidden="1">
      <c r="C70" s="68" t="str">
        <f>IF(Kalba="EN",Data2!C92,Data2!B92)</f>
        <v>Finansinė grynoji dabartinė vertė kapitalui - FGDV(K)</v>
      </c>
      <c r="D70" s="71">
        <f>F64+NPV(FDN,G64:INDEX(G64:AJ64,PAL))</f>
        <v>0</v>
      </c>
      <c r="E70" s="72"/>
      <c r="G70" s="82"/>
      <c r="H70" s="82"/>
    </row>
    <row r="71" spans="3:36" hidden="1">
      <c r="C71" s="68" t="str">
        <f>IF(Kalba="EN",Data2!C93,Data2!B93)</f>
        <v>Finansinė vidinė grąžos norma kapitalui - FVGN(K)</v>
      </c>
      <c r="D71" s="73" t="str">
        <f>IF(ISERROR(E71),"Nėra reikšmės",E71)</f>
        <v>Nėra reikšmės</v>
      </c>
      <c r="E71" s="201" t="e">
        <f>IRR(F64:INDEX(F64:AJ64,PAL+1))</f>
        <v>#NUM!</v>
      </c>
    </row>
    <row r="72" spans="3:36" hidden="1">
      <c r="C72" s="68" t="str">
        <f>IF(Kalba="EN",Data2!C94,Data2!B94)</f>
        <v>Finansinė modifikuota vidinė grąžos norma kapitalui - FMVGN(K)</v>
      </c>
      <c r="D72" s="74" t="str">
        <f>IF(ISERROR(E72),"Nėra reikšmės",E72)</f>
        <v>Nėra reikšmės</v>
      </c>
      <c r="E72" s="201" t="e">
        <f>MIRR(F64:INDEX(F64:AJ64,PAL+1),FDN,FDN)</f>
        <v>#DIV/0!</v>
      </c>
    </row>
    <row r="73" spans="3:36" hidden="1"/>
    <row r="74" spans="3:36" ht="12.75" hidden="1" customHeight="1">
      <c r="C74" s="404" t="str">
        <f>IF(Kalba="EN",Data2!C95,Data2!B95)</f>
        <v>Ekonominės analizės (EA) rodiklių apskaičiavimas</v>
      </c>
      <c r="D74" s="206"/>
      <c r="E74" s="206"/>
      <c r="F74" s="206"/>
      <c r="G74" s="206"/>
      <c r="H74" s="206"/>
      <c r="I74" s="206"/>
      <c r="J74" s="206"/>
      <c r="K74" s="206"/>
      <c r="L74" s="206"/>
      <c r="M74" s="206"/>
      <c r="N74" s="206"/>
      <c r="O74" s="206"/>
      <c r="P74" s="206"/>
      <c r="Q74" s="206"/>
      <c r="R74" s="206"/>
      <c r="S74" s="206"/>
      <c r="T74" s="206"/>
      <c r="U74" s="206"/>
      <c r="V74" s="206"/>
      <c r="W74" s="206"/>
      <c r="X74" s="206"/>
      <c r="Y74" s="206"/>
      <c r="Z74" s="206"/>
      <c r="AA74" s="206"/>
      <c r="AB74" s="206"/>
      <c r="AC74" s="206"/>
      <c r="AD74" s="206"/>
      <c r="AE74" s="206"/>
      <c r="AF74" s="206"/>
      <c r="AG74" s="206"/>
      <c r="AH74" s="206"/>
      <c r="AI74" s="206"/>
      <c r="AJ74" s="206"/>
    </row>
    <row r="75" spans="3:36" hidden="1">
      <c r="C75" s="68" t="str">
        <f>IF(Kalba="EN",Data2!C96,Data2!B96)</f>
        <v>EA rodiklių lėšų srautas (realiąja išraiška)</v>
      </c>
      <c r="D75" s="69"/>
      <c r="E75" s="69"/>
      <c r="F75" s="65">
        <f>SUMPRODUCT(F$16:F$20,Data1!$C$63:$C$67)-SUMPRODUCT(F$8:F$15,Data1!$C$55:$C$62)-SUMPRODUCT(F$23:F$28,Data1!$C$70:$C$75)+F47</f>
        <v>0</v>
      </c>
      <c r="G75" s="65">
        <f>SUMPRODUCT(G$16:G$20,Data1!$C$63:$C$67)-SUMPRODUCT(G$8:G$15,Data1!$C$55:$C$62)-SUMPRODUCT(G$23:G$28,Data1!$C$70:$C$75)+G47</f>
        <v>0</v>
      </c>
      <c r="H75" s="65">
        <f>SUMPRODUCT(H$16:H$20,Data1!$C$63:$C$67)-SUMPRODUCT(H$8:H$15,Data1!$C$55:$C$62)-SUMPRODUCT(H$23:H$28,Data1!$C$70:$C$75)+H47</f>
        <v>0</v>
      </c>
      <c r="I75" s="65">
        <f>SUMPRODUCT(I$16:I$20,Data1!$C$63:$C$67)-SUMPRODUCT(I$8:I$15,Data1!$C$55:$C$62)-SUMPRODUCT(I$23:I$28,Data1!$C$70:$C$75)+I47</f>
        <v>0</v>
      </c>
      <c r="J75" s="65">
        <f>SUMPRODUCT(J$16:J$20,Data1!$C$63:$C$67)-SUMPRODUCT(J$8:J$15,Data1!$C$55:$C$62)-SUMPRODUCT(J$23:J$28,Data1!$C$70:$C$75)+J47</f>
        <v>0</v>
      </c>
      <c r="K75" s="65">
        <f>SUMPRODUCT(K$16:K$20,Data1!$C$63:$C$67)-SUMPRODUCT(K$8:K$15,Data1!$C$55:$C$62)-SUMPRODUCT(K$23:K$28,Data1!$C$70:$C$75)+K47</f>
        <v>0</v>
      </c>
      <c r="L75" s="65">
        <f>SUMPRODUCT(L$16:L$20,Data1!$C$63:$C$67)-SUMPRODUCT(L$8:L$15,Data1!$C$55:$C$62)-SUMPRODUCT(L$23:L$28,Data1!$C$70:$C$75)+L47</f>
        <v>0</v>
      </c>
      <c r="M75" s="65">
        <f>SUMPRODUCT(M$16:M$20,Data1!$C$63:$C$67)-SUMPRODUCT(M$8:M$15,Data1!$C$55:$C$62)-SUMPRODUCT(M$23:M$28,Data1!$C$70:$C$75)+M47</f>
        <v>0</v>
      </c>
      <c r="N75" s="65">
        <f>SUMPRODUCT(N$16:N$20,Data1!$C$63:$C$67)-SUMPRODUCT(N$8:N$15,Data1!$C$55:$C$62)-SUMPRODUCT(N$23:N$28,Data1!$C$70:$C$75)+N47</f>
        <v>0</v>
      </c>
      <c r="O75" s="65">
        <f>SUMPRODUCT(O$16:O$20,Data1!$C$63:$C$67)-SUMPRODUCT(O$8:O$15,Data1!$C$55:$C$62)-SUMPRODUCT(O$23:O$28,Data1!$C$70:$C$75)+O47</f>
        <v>0</v>
      </c>
      <c r="P75" s="65">
        <f>SUMPRODUCT(P$16:P$20,Data1!$C$63:$C$67)-SUMPRODUCT(P$8:P$15,Data1!$C$55:$C$62)-SUMPRODUCT(P$23:P$28,Data1!$C$70:$C$75)+P47</f>
        <v>0</v>
      </c>
      <c r="Q75" s="65">
        <f>SUMPRODUCT(Q$16:Q$20,Data1!$C$63:$C$67)-SUMPRODUCT(Q$8:Q$15,Data1!$C$55:$C$62)-SUMPRODUCT(Q$23:Q$28,Data1!$C$70:$C$75)+Q47</f>
        <v>0</v>
      </c>
      <c r="R75" s="65">
        <f>SUMPRODUCT(R$16:R$20,Data1!$C$63:$C$67)-SUMPRODUCT(R$8:R$15,Data1!$C$55:$C$62)-SUMPRODUCT(R$23:R$28,Data1!$C$70:$C$75)+R47</f>
        <v>0</v>
      </c>
      <c r="S75" s="65">
        <f>SUMPRODUCT(S$16:S$20,Data1!$C$63:$C$67)-SUMPRODUCT(S$8:S$15,Data1!$C$55:$C$62)-SUMPRODUCT(S$23:S$28,Data1!$C$70:$C$75)+S47</f>
        <v>0</v>
      </c>
      <c r="T75" s="65">
        <f>SUMPRODUCT(T$16:T$20,Data1!$C$63:$C$67)-SUMPRODUCT(T$8:T$15,Data1!$C$55:$C$62)-SUMPRODUCT(T$23:T$28,Data1!$C$70:$C$75)+T47</f>
        <v>0</v>
      </c>
      <c r="U75" s="65">
        <f>SUMPRODUCT(U$16:U$20,Data1!$C$63:$C$67)-SUMPRODUCT(U$8:U$15,Data1!$C$55:$C$62)-SUMPRODUCT(U$23:U$28,Data1!$C$70:$C$75)+U47</f>
        <v>0</v>
      </c>
      <c r="V75" s="65">
        <f>SUMPRODUCT(V$16:V$20,Data1!$C$63:$C$67)-SUMPRODUCT(V$8:V$15,Data1!$C$55:$C$62)-SUMPRODUCT(V$23:V$28,Data1!$C$70:$C$75)+V47</f>
        <v>0</v>
      </c>
      <c r="W75" s="65">
        <f>SUMPRODUCT(W$16:W$20,Data1!$C$63:$C$67)-SUMPRODUCT(W$8:W$15,Data1!$C$55:$C$62)-SUMPRODUCT(W$23:W$28,Data1!$C$70:$C$75)+W47</f>
        <v>0</v>
      </c>
      <c r="X75" s="65">
        <f>SUMPRODUCT(X$16:X$20,Data1!$C$63:$C$67)-SUMPRODUCT(X$8:X$15,Data1!$C$55:$C$62)-SUMPRODUCT(X$23:X$28,Data1!$C$70:$C$75)+X47</f>
        <v>0</v>
      </c>
      <c r="Y75" s="65">
        <f>SUMPRODUCT(Y$16:Y$20,Data1!$C$63:$C$67)-SUMPRODUCT(Y$8:Y$15,Data1!$C$55:$C$62)-SUMPRODUCT(Y$23:Y$28,Data1!$C$70:$C$75)+Y47</f>
        <v>0</v>
      </c>
      <c r="Z75" s="65">
        <f>SUMPRODUCT(Z$16:Z$20,Data1!$C$63:$C$67)-SUMPRODUCT(Z$8:Z$15,Data1!$C$55:$C$62)-SUMPRODUCT(Z$23:Z$28,Data1!$C$70:$C$75)+Z47</f>
        <v>0</v>
      </c>
      <c r="AA75" s="65">
        <f>SUMPRODUCT(AA$16:AA$20,Data1!$C$63:$C$67)-SUMPRODUCT(AA$8:AA$15,Data1!$C$55:$C$62)-SUMPRODUCT(AA$23:AA$28,Data1!$C$70:$C$75)+AA47</f>
        <v>0</v>
      </c>
      <c r="AB75" s="65">
        <f>SUMPRODUCT(AB$16:AB$20,Data1!$C$63:$C$67)-SUMPRODUCT(AB$8:AB$15,Data1!$C$55:$C$62)-SUMPRODUCT(AB$23:AB$28,Data1!$C$70:$C$75)+AB47</f>
        <v>0</v>
      </c>
      <c r="AC75" s="65">
        <f>SUMPRODUCT(AC$16:AC$20,Data1!$C$63:$C$67)-SUMPRODUCT(AC$8:AC$15,Data1!$C$55:$C$62)-SUMPRODUCT(AC$23:AC$28,Data1!$C$70:$C$75)+AC47</f>
        <v>0</v>
      </c>
      <c r="AD75" s="65">
        <f>SUMPRODUCT(AD$16:AD$20,Data1!$C$63:$C$67)-SUMPRODUCT(AD$8:AD$15,Data1!$C$55:$C$62)-SUMPRODUCT(AD$23:AD$28,Data1!$C$70:$C$75)+AD47</f>
        <v>0</v>
      </c>
      <c r="AE75" s="65">
        <f>SUMPRODUCT(AE$16:AE$20,Data1!$C$63:$C$67)-SUMPRODUCT(AE$8:AE$15,Data1!$C$55:$C$62)-SUMPRODUCT(AE$23:AE$28,Data1!$C$70:$C$75)+AE47</f>
        <v>0</v>
      </c>
      <c r="AF75" s="65">
        <f>SUMPRODUCT(AF$16:AF$20,Data1!$C$63:$C$67)-SUMPRODUCT(AF$8:AF$15,Data1!$C$55:$C$62)-SUMPRODUCT(AF$23:AF$28,Data1!$C$70:$C$75)+AF47</f>
        <v>0</v>
      </c>
      <c r="AG75" s="65">
        <f>SUMPRODUCT(AG$16:AG$20,Data1!$C$63:$C$67)-SUMPRODUCT(AG$8:AG$15,Data1!$C$55:$C$62)-SUMPRODUCT(AG$23:AG$28,Data1!$C$70:$C$75)+AG47</f>
        <v>0</v>
      </c>
      <c r="AH75" s="65">
        <f>SUMPRODUCT(AH$16:AH$20,Data1!$C$63:$C$67)-SUMPRODUCT(AH$8:AH$15,Data1!$C$55:$C$62)-SUMPRODUCT(AH$23:AH$28,Data1!$C$70:$C$75)+AH47</f>
        <v>0</v>
      </c>
      <c r="AI75" s="65">
        <f>SUMPRODUCT(AI$16:AI$20,Data1!$C$63:$C$67)-SUMPRODUCT(AI$8:AI$15,Data1!$C$55:$C$62)-SUMPRODUCT(AI$23:AI$28,Data1!$C$70:$C$75)+AI47</f>
        <v>0</v>
      </c>
      <c r="AJ75" s="65">
        <f>SUMPRODUCT(AJ$16:AJ$20,Data1!$C$63:$C$67)-SUMPRODUCT(AJ$8:AJ$15,Data1!$C$55:$C$62)-SUMPRODUCT(AJ$23:AJ$28,Data1!$C$70:$C$75)+AJ47</f>
        <v>0</v>
      </c>
    </row>
    <row r="76" spans="3:36" hidden="1">
      <c r="C76" s="68" t="str">
        <f>IF(Kalba="EN",Data2!C98,Data2!B98)</f>
        <v>Konvertuota investicijų (A.) GDV</v>
      </c>
      <c r="D76" s="71">
        <f>SUMPRODUCT(AM8:AM15,Data1!C55:C62)</f>
        <v>0</v>
      </c>
    </row>
    <row r="77" spans="3:36" hidden="1">
      <c r="C77" s="68" t="str">
        <f>IF(Kalba="EN",Data2!C99,Data2!B99)</f>
        <v>Konvertuota investicijų likutinės vertės (B.) GDV</v>
      </c>
      <c r="D77" s="71" t="e">
        <f>AM16 * Data1!C63</f>
        <v>#VALUE!</v>
      </c>
    </row>
    <row r="78" spans="3:36" hidden="1">
      <c r="C78" s="68" t="str">
        <f>IF(Kalba="EN",Data2!C100,Data2!B100)</f>
        <v>Konvertuota veiklos pajamų (C.) GDV</v>
      </c>
      <c r="D78" s="71">
        <f>SUMPRODUCT(AM18:AM20,Data1!C65:C67)</f>
        <v>0</v>
      </c>
    </row>
    <row r="79" spans="3:36" hidden="1">
      <c r="C79" s="68" t="str">
        <f>IF(Kalba="EN",Data2!C101,Data2!B101)</f>
        <v>Konvertuota veiklos išlaidų (D.1.) GDV</v>
      </c>
      <c r="D79" s="71">
        <f>SUMPRODUCT(AM23:AM28,Data1!C70:C75)</f>
        <v>0</v>
      </c>
    </row>
    <row r="80" spans="3:36" hidden="1">
      <c r="C80" s="396" t="str">
        <f>IF(Kalba="EN",Data2!C102,Data2!B102)</f>
        <v>Ekonominė grynoji dabartinė vertė - EGDV</v>
      </c>
      <c r="D80" s="397">
        <f>F75+NPV(SDN,G75:INDEX(G75:AJ75,PAL))</f>
        <v>0</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row>
    <row r="81" spans="2:42" hidden="1">
      <c r="C81" s="400" t="str">
        <f>IF(Kalba="EN",Data2!C103,Data2!B103)</f>
        <v>Ekonominė vidinė grąžos norma - EVGN</v>
      </c>
      <c r="D81" s="401" t="str">
        <f>IF(ISERROR(E81),"Nėra reikšmės",E81)</f>
        <v>Nėra reikšmės</v>
      </c>
      <c r="E81" s="202" t="e">
        <f>IRR(F75:INDEX(F75:AJ75,PAL+1))</f>
        <v>#NUM!</v>
      </c>
    </row>
    <row r="82" spans="2:42" hidden="1">
      <c r="C82" s="400" t="str">
        <f>IF(Kalba="EN",Data2!C104,Data2!B104)</f>
        <v>Ekonominės naudos ir išlaidų santykis - ENIS</v>
      </c>
      <c r="D82" s="402" t="str">
        <f>IF(ISERROR(SUM(D47) / SUM(D76,-D77,D79)),"-",SUM(D47) / SUM(D76,-D77,D79))</f>
        <v>-</v>
      </c>
    </row>
    <row r="83" spans="2:42" ht="7.5" customHeight="1"/>
    <row r="84" spans="2:42" hidden="1"/>
    <row r="85" spans="2:42" hidden="1"/>
    <row r="86" spans="2:42" hidden="1">
      <c r="B86" s="931" t="s">
        <v>524</v>
      </c>
      <c r="C86" s="931"/>
    </row>
    <row r="87" spans="2:42" hidden="1"/>
    <row r="88" spans="2:42" s="61" customFormat="1" hidden="1">
      <c r="B88" s="66" t="s">
        <v>49</v>
      </c>
      <c r="C88" s="5" t="str">
        <f>IF(Kalba="EN",Data2!C$72,Data2!B$72)</f>
        <v>Socialinio ekonominio (SE) poveikio finansinė išraiška</v>
      </c>
      <c r="D88" s="62">
        <f t="shared" ref="D88:AJ88" si="26">SUM(D89)-SUM(D97)</f>
        <v>0</v>
      </c>
      <c r="E88" s="62">
        <f t="shared" si="26"/>
        <v>0</v>
      </c>
      <c r="F88" s="62">
        <f t="shared" si="26"/>
        <v>0</v>
      </c>
      <c r="G88" s="62">
        <f t="shared" si="26"/>
        <v>0</v>
      </c>
      <c r="H88" s="62">
        <f t="shared" si="26"/>
        <v>0</v>
      </c>
      <c r="I88" s="62">
        <f t="shared" si="26"/>
        <v>0</v>
      </c>
      <c r="J88" s="62">
        <f t="shared" si="26"/>
        <v>0</v>
      </c>
      <c r="K88" s="62">
        <f t="shared" si="26"/>
        <v>0</v>
      </c>
      <c r="L88" s="62">
        <f t="shared" si="26"/>
        <v>0</v>
      </c>
      <c r="M88" s="62">
        <f t="shared" si="26"/>
        <v>0</v>
      </c>
      <c r="N88" s="62">
        <f t="shared" si="26"/>
        <v>0</v>
      </c>
      <c r="O88" s="62">
        <f t="shared" si="26"/>
        <v>0</v>
      </c>
      <c r="P88" s="62">
        <f t="shared" si="26"/>
        <v>0</v>
      </c>
      <c r="Q88" s="62">
        <f t="shared" si="26"/>
        <v>0</v>
      </c>
      <c r="R88" s="62">
        <f t="shared" si="26"/>
        <v>0</v>
      </c>
      <c r="S88" s="62">
        <f t="shared" si="26"/>
        <v>0</v>
      </c>
      <c r="T88" s="62">
        <f t="shared" si="26"/>
        <v>0</v>
      </c>
      <c r="U88" s="62">
        <f t="shared" si="26"/>
        <v>0</v>
      </c>
      <c r="V88" s="62">
        <f t="shared" si="26"/>
        <v>0</v>
      </c>
      <c r="W88" s="62">
        <f t="shared" si="26"/>
        <v>0</v>
      </c>
      <c r="X88" s="62">
        <f t="shared" si="26"/>
        <v>0</v>
      </c>
      <c r="Y88" s="62">
        <f t="shared" si="26"/>
        <v>0</v>
      </c>
      <c r="Z88" s="62">
        <f t="shared" si="26"/>
        <v>0</v>
      </c>
      <c r="AA88" s="62">
        <f t="shared" si="26"/>
        <v>0</v>
      </c>
      <c r="AB88" s="62">
        <f t="shared" si="26"/>
        <v>0</v>
      </c>
      <c r="AC88" s="62">
        <f t="shared" si="26"/>
        <v>0</v>
      </c>
      <c r="AD88" s="62">
        <f t="shared" si="26"/>
        <v>0</v>
      </c>
      <c r="AE88" s="62">
        <f t="shared" si="26"/>
        <v>0</v>
      </c>
      <c r="AF88" s="62">
        <f t="shared" si="26"/>
        <v>0</v>
      </c>
      <c r="AG88" s="62">
        <f t="shared" si="26"/>
        <v>0</v>
      </c>
      <c r="AH88" s="62">
        <f t="shared" si="26"/>
        <v>0</v>
      </c>
      <c r="AI88" s="62">
        <f t="shared" si="26"/>
        <v>0</v>
      </c>
      <c r="AJ88" s="62">
        <f t="shared" si="26"/>
        <v>0</v>
      </c>
    </row>
    <row r="89" spans="2:42" s="61" customFormat="1" hidden="1">
      <c r="B89" s="66" t="s">
        <v>50</v>
      </c>
      <c r="C89" s="5" t="str">
        <f>IF(Kalba="EN",Data2!C$73,Data2!B$73) &amp; " "&amp; IF(Kalba="EN",Data2!C$74,Data2!B$74)</f>
        <v>SE nauda (pasirinkite SE naudos komponentą)</v>
      </c>
      <c r="D89" s="62">
        <f t="shared" ref="D89:AJ89" si="27">ROUND(SUM(D90:D96),0)</f>
        <v>0</v>
      </c>
      <c r="E89" s="62">
        <f t="shared" si="27"/>
        <v>0</v>
      </c>
      <c r="F89" s="62">
        <f t="shared" si="27"/>
        <v>0</v>
      </c>
      <c r="G89" s="62">
        <f t="shared" si="27"/>
        <v>0</v>
      </c>
      <c r="H89" s="62">
        <f t="shared" si="27"/>
        <v>0</v>
      </c>
      <c r="I89" s="62">
        <f t="shared" si="27"/>
        <v>0</v>
      </c>
      <c r="J89" s="62">
        <f t="shared" si="27"/>
        <v>0</v>
      </c>
      <c r="K89" s="62">
        <f t="shared" si="27"/>
        <v>0</v>
      </c>
      <c r="L89" s="62">
        <f t="shared" si="27"/>
        <v>0</v>
      </c>
      <c r="M89" s="62">
        <f t="shared" si="27"/>
        <v>0</v>
      </c>
      <c r="N89" s="62">
        <f t="shared" si="27"/>
        <v>0</v>
      </c>
      <c r="O89" s="62">
        <f t="shared" si="27"/>
        <v>0</v>
      </c>
      <c r="P89" s="62">
        <f t="shared" si="27"/>
        <v>0</v>
      </c>
      <c r="Q89" s="62">
        <f t="shared" si="27"/>
        <v>0</v>
      </c>
      <c r="R89" s="62">
        <f t="shared" si="27"/>
        <v>0</v>
      </c>
      <c r="S89" s="62">
        <f t="shared" si="27"/>
        <v>0</v>
      </c>
      <c r="T89" s="62">
        <f t="shared" si="27"/>
        <v>0</v>
      </c>
      <c r="U89" s="62">
        <f t="shared" si="27"/>
        <v>0</v>
      </c>
      <c r="V89" s="62">
        <f t="shared" si="27"/>
        <v>0</v>
      </c>
      <c r="W89" s="62">
        <f t="shared" si="27"/>
        <v>0</v>
      </c>
      <c r="X89" s="62">
        <f t="shared" si="27"/>
        <v>0</v>
      </c>
      <c r="Y89" s="62">
        <f t="shared" si="27"/>
        <v>0</v>
      </c>
      <c r="Z89" s="62">
        <f t="shared" si="27"/>
        <v>0</v>
      </c>
      <c r="AA89" s="62">
        <f t="shared" si="27"/>
        <v>0</v>
      </c>
      <c r="AB89" s="62">
        <f t="shared" si="27"/>
        <v>0</v>
      </c>
      <c r="AC89" s="62">
        <f t="shared" si="27"/>
        <v>0</v>
      </c>
      <c r="AD89" s="62">
        <f t="shared" si="27"/>
        <v>0</v>
      </c>
      <c r="AE89" s="62">
        <f t="shared" si="27"/>
        <v>0</v>
      </c>
      <c r="AF89" s="62">
        <f t="shared" si="27"/>
        <v>0</v>
      </c>
      <c r="AG89" s="62">
        <f t="shared" si="27"/>
        <v>0</v>
      </c>
      <c r="AH89" s="62">
        <f t="shared" si="27"/>
        <v>0</v>
      </c>
      <c r="AI89" s="62">
        <f t="shared" si="27"/>
        <v>0</v>
      </c>
      <c r="AJ89" s="62">
        <f t="shared" si="27"/>
        <v>0</v>
      </c>
    </row>
    <row r="90" spans="2:42" hidden="1">
      <c r="B90" s="199" t="s">
        <v>51</v>
      </c>
      <c r="C90" s="181" t="str">
        <f>Data4!D$4</f>
        <v>-</v>
      </c>
      <c r="D90" s="169">
        <f>F90+NPV(FDN,G90:INDEX(G90:AJ90,PAL))</f>
        <v>0</v>
      </c>
      <c r="E90" s="169">
        <f t="shared" ref="E90:E96" si="28">SUMIF($F$5:$AJ$5,"&lt;="&amp;PAL,$F90:$AJ90)</f>
        <v>0</v>
      </c>
      <c r="F90" s="169">
        <f>IF(ISERROR(Data4!M$4),0,Data4!M$4)</f>
        <v>0</v>
      </c>
      <c r="G90" s="169">
        <f>IF(ISERROR(Data4!N$4),0,Data4!N$4)</f>
        <v>0</v>
      </c>
      <c r="H90" s="169">
        <f>IF(ISERROR(Data4!O$4),0,Data4!O$4)</f>
        <v>0</v>
      </c>
      <c r="I90" s="169">
        <f>IF(ISERROR(Data4!P$4),0,Data4!P$4)</f>
        <v>0</v>
      </c>
      <c r="J90" s="169">
        <f>IF(ISERROR(Data4!Q$4),0,Data4!Q$4)</f>
        <v>0</v>
      </c>
      <c r="K90" s="169">
        <f>IF(ISERROR(Data4!R$4),0,Data4!R$4)</f>
        <v>0</v>
      </c>
      <c r="L90" s="169">
        <f>IF(ISERROR(Data4!S$4),0,Data4!S$4)</f>
        <v>0</v>
      </c>
      <c r="M90" s="169">
        <f>IF(ISERROR(Data4!T$4),0,Data4!T$4)</f>
        <v>0</v>
      </c>
      <c r="N90" s="169">
        <f>IF(ISERROR(Data4!U$4),0,Data4!U$4)</f>
        <v>0</v>
      </c>
      <c r="O90" s="169">
        <f>IF(ISERROR(Data4!V$4),0,Data4!V$4)</f>
        <v>0</v>
      </c>
      <c r="P90" s="169">
        <f>IF(ISERROR(Data4!W$4),0,Data4!W$4)</f>
        <v>0</v>
      </c>
      <c r="Q90" s="169">
        <f>IF(ISERROR(Data4!X$4),0,Data4!X$4)</f>
        <v>0</v>
      </c>
      <c r="R90" s="169">
        <f>IF(ISERROR(Data4!Y$4),0,Data4!Y$4)</f>
        <v>0</v>
      </c>
      <c r="S90" s="169">
        <f>IF(ISERROR(Data4!Z$4),0,Data4!Z$4)</f>
        <v>0</v>
      </c>
      <c r="T90" s="169">
        <f>IF(ISERROR(Data4!AA$4),0,Data4!AA$4)</f>
        <v>0</v>
      </c>
      <c r="U90" s="169">
        <f>IF(ISERROR(Data4!AB$4),0,Data4!AB$4)</f>
        <v>0</v>
      </c>
      <c r="V90" s="169">
        <f>IF(ISERROR(Data4!AC$4),0,Data4!AC$4)</f>
        <v>0</v>
      </c>
      <c r="W90" s="169">
        <f>IF(ISERROR(Data4!AD$4),0,Data4!AD$4)</f>
        <v>0</v>
      </c>
      <c r="X90" s="169">
        <f>IF(ISERROR(Data4!AE$4),0,Data4!AE$4)</f>
        <v>0</v>
      </c>
      <c r="Y90" s="169">
        <f>IF(ISERROR(Data4!AF$4),0,Data4!AF$4)</f>
        <v>0</v>
      </c>
      <c r="Z90" s="169">
        <f>IF(ISERROR(Data4!AG$4),0,Data4!AG$4)</f>
        <v>0</v>
      </c>
      <c r="AA90" s="169">
        <f>IF(ISERROR(Data4!AH$4),0,Data4!AH$4)</f>
        <v>0</v>
      </c>
      <c r="AB90" s="169">
        <f>IF(ISERROR(Data4!AI$4),0,Data4!AI$4)</f>
        <v>0</v>
      </c>
      <c r="AC90" s="169">
        <f>IF(ISERROR(Data4!AJ$4),0,Data4!AJ$4)</f>
        <v>0</v>
      </c>
      <c r="AD90" s="169">
        <f>IF(ISERROR(Data4!AK$4),0,Data4!AK$4)</f>
        <v>0</v>
      </c>
      <c r="AE90" s="169">
        <f>IF(ISERROR(Data4!AL$4),0,Data4!AL$4)</f>
        <v>0</v>
      </c>
      <c r="AF90" s="169">
        <f>IF(ISERROR(Data4!AM$4),0,Data4!AM$4)</f>
        <v>0</v>
      </c>
      <c r="AG90" s="169">
        <f>IF(ISERROR(Data4!AN$4),0,Data4!AN$4)</f>
        <v>0</v>
      </c>
      <c r="AH90" s="169">
        <f>IF(ISERROR(Data4!AO$4),0,Data4!AO$4)</f>
        <v>0</v>
      </c>
      <c r="AI90" s="169">
        <f>IF(ISERROR(Data4!AP$4),0,Data4!AP$4)</f>
        <v>0</v>
      </c>
      <c r="AJ90" s="169">
        <f>IF(ISERROR(Data4!AQ$4),0,Data4!AQ$4)</f>
        <v>0</v>
      </c>
      <c r="AO90" s="3"/>
      <c r="AP90" s="3"/>
    </row>
    <row r="91" spans="2:42" hidden="1">
      <c r="B91" s="199" t="s">
        <v>52</v>
      </c>
      <c r="C91" s="181" t="str">
        <f>Data4!D$5</f>
        <v>-</v>
      </c>
      <c r="D91" s="65">
        <f>F91+NPV(FDN,G91:INDEX(G91:AJ91,PAL))</f>
        <v>0</v>
      </c>
      <c r="E91" s="169">
        <f t="shared" si="28"/>
        <v>0</v>
      </c>
      <c r="F91" s="169">
        <f>IF(ISERROR(Data4!M$5),0,Data4!M$5)</f>
        <v>0</v>
      </c>
      <c r="G91" s="169">
        <f>IF(ISERROR(Data4!N$5),0,Data4!N$5)</f>
        <v>0</v>
      </c>
      <c r="H91" s="169">
        <f>IF(ISERROR(Data4!O$5),0,Data4!O$5)</f>
        <v>0</v>
      </c>
      <c r="I91" s="169">
        <f>IF(ISERROR(Data4!P$5),0,Data4!P$5)</f>
        <v>0</v>
      </c>
      <c r="J91" s="169">
        <f>IF(ISERROR(Data4!Q$5),0,Data4!Q$5)</f>
        <v>0</v>
      </c>
      <c r="K91" s="169">
        <f>IF(ISERROR(Data4!R$5),0,Data4!R$5)</f>
        <v>0</v>
      </c>
      <c r="L91" s="169">
        <f>IF(ISERROR(Data4!S$5),0,Data4!S$5)</f>
        <v>0</v>
      </c>
      <c r="M91" s="169">
        <f>IF(ISERROR(Data4!T$5),0,Data4!T$5)</f>
        <v>0</v>
      </c>
      <c r="N91" s="169">
        <f>IF(ISERROR(Data4!U$5),0,Data4!U$5)</f>
        <v>0</v>
      </c>
      <c r="O91" s="169">
        <f>IF(ISERROR(Data4!V$5),0,Data4!V$5)</f>
        <v>0</v>
      </c>
      <c r="P91" s="169">
        <f>IF(ISERROR(Data4!W$5),0,Data4!W$5)</f>
        <v>0</v>
      </c>
      <c r="Q91" s="169">
        <f>IF(ISERROR(Data4!X$5),0,Data4!X$5)</f>
        <v>0</v>
      </c>
      <c r="R91" s="169">
        <f>IF(ISERROR(Data4!Y$5),0,Data4!Y$5)</f>
        <v>0</v>
      </c>
      <c r="S91" s="169">
        <f>IF(ISERROR(Data4!Z$5),0,Data4!Z$5)</f>
        <v>0</v>
      </c>
      <c r="T91" s="169">
        <f>IF(ISERROR(Data4!AA$5),0,Data4!AA$5)</f>
        <v>0</v>
      </c>
      <c r="U91" s="169">
        <f>IF(ISERROR(Data4!AB$5),0,Data4!AB$5)</f>
        <v>0</v>
      </c>
      <c r="V91" s="169">
        <f>IF(ISERROR(Data4!AC$5),0,Data4!AC$5)</f>
        <v>0</v>
      </c>
      <c r="W91" s="169">
        <f>IF(ISERROR(Data4!AD$5),0,Data4!AD$5)</f>
        <v>0</v>
      </c>
      <c r="X91" s="169">
        <f>IF(ISERROR(Data4!AE$5),0,Data4!AE$5)</f>
        <v>0</v>
      </c>
      <c r="Y91" s="169">
        <f>IF(ISERROR(Data4!AF$5),0,Data4!AF$5)</f>
        <v>0</v>
      </c>
      <c r="Z91" s="169">
        <f>IF(ISERROR(Data4!AG$5),0,Data4!AG$5)</f>
        <v>0</v>
      </c>
      <c r="AA91" s="169">
        <f>IF(ISERROR(Data4!AH$5),0,Data4!AH$5)</f>
        <v>0</v>
      </c>
      <c r="AB91" s="169">
        <f>IF(ISERROR(Data4!AI$5),0,Data4!AI$5)</f>
        <v>0</v>
      </c>
      <c r="AC91" s="169">
        <f>IF(ISERROR(Data4!AJ$5),0,Data4!AJ$5)</f>
        <v>0</v>
      </c>
      <c r="AD91" s="169">
        <f>IF(ISERROR(Data4!AK$5),0,Data4!AK$5)</f>
        <v>0</v>
      </c>
      <c r="AE91" s="169">
        <f>IF(ISERROR(Data4!AL$5),0,Data4!AL$5)</f>
        <v>0</v>
      </c>
      <c r="AF91" s="169">
        <f>IF(ISERROR(Data4!AM$5),0,Data4!AM$5)</f>
        <v>0</v>
      </c>
      <c r="AG91" s="169">
        <f>IF(ISERROR(Data4!AN$5),0,Data4!AN$5)</f>
        <v>0</v>
      </c>
      <c r="AH91" s="169">
        <f>IF(ISERROR(Data4!AO$5),0,Data4!AO$5)</f>
        <v>0</v>
      </c>
      <c r="AI91" s="169">
        <f>IF(ISERROR(Data4!AP$5),0,Data4!AP$5)</f>
        <v>0</v>
      </c>
      <c r="AJ91" s="169">
        <f>IF(ISERROR(Data4!AQ$5),0,Data4!AQ$5)</f>
        <v>0</v>
      </c>
      <c r="AO91" s="3"/>
      <c r="AP91" s="3"/>
    </row>
    <row r="92" spans="2:42" hidden="1">
      <c r="B92" s="199" t="s">
        <v>339</v>
      </c>
      <c r="C92" s="181" t="str">
        <f>Data4!D$6</f>
        <v>-</v>
      </c>
      <c r="D92" s="65">
        <f>F92+NPV(FDN,G92:INDEX(G92:AJ92,PAL))</f>
        <v>0</v>
      </c>
      <c r="E92" s="169">
        <f t="shared" si="28"/>
        <v>0</v>
      </c>
      <c r="F92" s="169">
        <f>IF(ISERROR(Data4!M$6),0,Data4!M$6)</f>
        <v>0</v>
      </c>
      <c r="G92" s="169">
        <f>IF(ISERROR(Data4!N$6),0,Data4!N$6)</f>
        <v>0</v>
      </c>
      <c r="H92" s="169">
        <f>IF(ISERROR(Data4!O$6),0,Data4!O$6)</f>
        <v>0</v>
      </c>
      <c r="I92" s="169">
        <f>IF(ISERROR(Data4!P$6),0,Data4!P$6)</f>
        <v>0</v>
      </c>
      <c r="J92" s="169">
        <f>IF(ISERROR(Data4!Q$6),0,Data4!Q$6)</f>
        <v>0</v>
      </c>
      <c r="K92" s="169">
        <f>IF(ISERROR(Data4!R$6),0,Data4!R$6)</f>
        <v>0</v>
      </c>
      <c r="L92" s="169">
        <f>IF(ISERROR(Data4!S$6),0,Data4!S$6)</f>
        <v>0</v>
      </c>
      <c r="M92" s="169">
        <f>IF(ISERROR(Data4!T$6),0,Data4!T$6)</f>
        <v>0</v>
      </c>
      <c r="N92" s="169">
        <f>IF(ISERROR(Data4!U$6),0,Data4!U$6)</f>
        <v>0</v>
      </c>
      <c r="O92" s="169">
        <f>IF(ISERROR(Data4!V$6),0,Data4!V$6)</f>
        <v>0</v>
      </c>
      <c r="P92" s="169">
        <f>IF(ISERROR(Data4!W$6),0,Data4!W$6)</f>
        <v>0</v>
      </c>
      <c r="Q92" s="169">
        <f>IF(ISERROR(Data4!X$6),0,Data4!X$6)</f>
        <v>0</v>
      </c>
      <c r="R92" s="169">
        <f>IF(ISERROR(Data4!Y$6),0,Data4!Y$6)</f>
        <v>0</v>
      </c>
      <c r="S92" s="169">
        <f>IF(ISERROR(Data4!Z$6),0,Data4!Z$6)</f>
        <v>0</v>
      </c>
      <c r="T92" s="169">
        <f>IF(ISERROR(Data4!AA$6),0,Data4!AA$6)</f>
        <v>0</v>
      </c>
      <c r="U92" s="169">
        <f>IF(ISERROR(Data4!AB$6),0,Data4!AB$6)</f>
        <v>0</v>
      </c>
      <c r="V92" s="169">
        <f>IF(ISERROR(Data4!AC$6),0,Data4!AC$6)</f>
        <v>0</v>
      </c>
      <c r="W92" s="169">
        <f>IF(ISERROR(Data4!AD$6),0,Data4!AD$6)</f>
        <v>0</v>
      </c>
      <c r="X92" s="169">
        <f>IF(ISERROR(Data4!AE$6),0,Data4!AE$6)</f>
        <v>0</v>
      </c>
      <c r="Y92" s="169">
        <f>IF(ISERROR(Data4!AF$6),0,Data4!AF$6)</f>
        <v>0</v>
      </c>
      <c r="Z92" s="169">
        <f>IF(ISERROR(Data4!AG$6),0,Data4!AG$6)</f>
        <v>0</v>
      </c>
      <c r="AA92" s="169">
        <f>IF(ISERROR(Data4!AH$6),0,Data4!AH$6)</f>
        <v>0</v>
      </c>
      <c r="AB92" s="169">
        <f>IF(ISERROR(Data4!AI$6),0,Data4!AI$6)</f>
        <v>0</v>
      </c>
      <c r="AC92" s="169">
        <f>IF(ISERROR(Data4!AJ$6),0,Data4!AJ$6)</f>
        <v>0</v>
      </c>
      <c r="AD92" s="169">
        <f>IF(ISERROR(Data4!AK$6),0,Data4!AK$6)</f>
        <v>0</v>
      </c>
      <c r="AE92" s="169">
        <f>IF(ISERROR(Data4!AL$6),0,Data4!AL$6)</f>
        <v>0</v>
      </c>
      <c r="AF92" s="169">
        <f>IF(ISERROR(Data4!AM$6),0,Data4!AM$6)</f>
        <v>0</v>
      </c>
      <c r="AG92" s="169">
        <f>IF(ISERROR(Data4!AN$6),0,Data4!AN$6)</f>
        <v>0</v>
      </c>
      <c r="AH92" s="169">
        <f>IF(ISERROR(Data4!AO$6),0,Data4!AO$6)</f>
        <v>0</v>
      </c>
      <c r="AI92" s="169">
        <f>IF(ISERROR(Data4!AP$6),0,Data4!AP$6)</f>
        <v>0</v>
      </c>
      <c r="AJ92" s="169">
        <f>IF(ISERROR(Data4!AQ$6),0,Data4!AQ$6)</f>
        <v>0</v>
      </c>
      <c r="AO92" s="3"/>
      <c r="AP92" s="3"/>
    </row>
    <row r="93" spans="2:42" hidden="1">
      <c r="B93" s="199" t="s">
        <v>340</v>
      </c>
      <c r="C93" s="181" t="str">
        <f>Data4!D$7</f>
        <v>-</v>
      </c>
      <c r="D93" s="65">
        <f>F93+NPV(FDN,G93:INDEX(G93:AJ93,PAL))</f>
        <v>0</v>
      </c>
      <c r="E93" s="169">
        <f t="shared" si="28"/>
        <v>0</v>
      </c>
      <c r="F93" s="169">
        <f>IF(ISERROR(Data4!M$7),0,Data4!M$7)</f>
        <v>0</v>
      </c>
      <c r="G93" s="169">
        <f>IF(ISERROR(Data4!N$7),0,Data4!N$7)</f>
        <v>0</v>
      </c>
      <c r="H93" s="169">
        <f>IF(ISERROR(Data4!O$7),0,Data4!O$7)</f>
        <v>0</v>
      </c>
      <c r="I93" s="169">
        <f>IF(ISERROR(Data4!P$7),0,Data4!P$7)</f>
        <v>0</v>
      </c>
      <c r="J93" s="169">
        <f>IF(ISERROR(Data4!Q$7),0,Data4!Q$7)</f>
        <v>0</v>
      </c>
      <c r="K93" s="169">
        <f>IF(ISERROR(Data4!R$7),0,Data4!R$7)</f>
        <v>0</v>
      </c>
      <c r="L93" s="169">
        <f>IF(ISERROR(Data4!S$7),0,Data4!S$7)</f>
        <v>0</v>
      </c>
      <c r="M93" s="169">
        <f>IF(ISERROR(Data4!T$7),0,Data4!T$7)</f>
        <v>0</v>
      </c>
      <c r="N93" s="169">
        <f>IF(ISERROR(Data4!U$7),0,Data4!U$7)</f>
        <v>0</v>
      </c>
      <c r="O93" s="169">
        <f>IF(ISERROR(Data4!V$7),0,Data4!V$7)</f>
        <v>0</v>
      </c>
      <c r="P93" s="169">
        <f>IF(ISERROR(Data4!W$7),0,Data4!W$7)</f>
        <v>0</v>
      </c>
      <c r="Q93" s="169">
        <f>IF(ISERROR(Data4!X$7),0,Data4!X$7)</f>
        <v>0</v>
      </c>
      <c r="R93" s="169">
        <f>IF(ISERROR(Data4!Y$7),0,Data4!Y$7)</f>
        <v>0</v>
      </c>
      <c r="S93" s="169">
        <f>IF(ISERROR(Data4!Z$7),0,Data4!Z$7)</f>
        <v>0</v>
      </c>
      <c r="T93" s="169">
        <f>IF(ISERROR(Data4!AA$7),0,Data4!AA$7)</f>
        <v>0</v>
      </c>
      <c r="U93" s="169">
        <f>IF(ISERROR(Data4!AB$7),0,Data4!AB$7)</f>
        <v>0</v>
      </c>
      <c r="V93" s="169">
        <f>IF(ISERROR(Data4!AC$7),0,Data4!AC$7)</f>
        <v>0</v>
      </c>
      <c r="W93" s="169">
        <f>IF(ISERROR(Data4!AD$7),0,Data4!AD$7)</f>
        <v>0</v>
      </c>
      <c r="X93" s="169">
        <f>IF(ISERROR(Data4!AE$7),0,Data4!AE$7)</f>
        <v>0</v>
      </c>
      <c r="Y93" s="169">
        <f>IF(ISERROR(Data4!AF$7),0,Data4!AF$7)</f>
        <v>0</v>
      </c>
      <c r="Z93" s="169">
        <f>IF(ISERROR(Data4!AG$7),0,Data4!AG$7)</f>
        <v>0</v>
      </c>
      <c r="AA93" s="169">
        <f>IF(ISERROR(Data4!AH$7),0,Data4!AH$7)</f>
        <v>0</v>
      </c>
      <c r="AB93" s="169">
        <f>IF(ISERROR(Data4!AI$7),0,Data4!AI$7)</f>
        <v>0</v>
      </c>
      <c r="AC93" s="169">
        <f>IF(ISERROR(Data4!AJ$7),0,Data4!AJ$7)</f>
        <v>0</v>
      </c>
      <c r="AD93" s="169">
        <f>IF(ISERROR(Data4!AK$7),0,Data4!AK$7)</f>
        <v>0</v>
      </c>
      <c r="AE93" s="169">
        <f>IF(ISERROR(Data4!AL$7),0,Data4!AL$7)</f>
        <v>0</v>
      </c>
      <c r="AF93" s="169">
        <f>IF(ISERROR(Data4!AM$7),0,Data4!AM$7)</f>
        <v>0</v>
      </c>
      <c r="AG93" s="169">
        <f>IF(ISERROR(Data4!AN$7),0,Data4!AN$7)</f>
        <v>0</v>
      </c>
      <c r="AH93" s="169">
        <f>IF(ISERROR(Data4!AO$7),0,Data4!AO$7)</f>
        <v>0</v>
      </c>
      <c r="AI93" s="169">
        <f>IF(ISERROR(Data4!AP$7),0,Data4!AP$7)</f>
        <v>0</v>
      </c>
      <c r="AJ93" s="169">
        <f>IF(ISERROR(Data4!AQ$7),0,Data4!AQ$7)</f>
        <v>0</v>
      </c>
      <c r="AO93" s="3"/>
      <c r="AP93" s="3"/>
    </row>
    <row r="94" spans="2:42" hidden="1">
      <c r="B94" s="199" t="s">
        <v>341</v>
      </c>
      <c r="C94" s="181" t="str">
        <f>Data4!D$8</f>
        <v>-</v>
      </c>
      <c r="D94" s="65">
        <f>F94+NPV(FDN,G94:INDEX(G94:AJ94,PAL))</f>
        <v>0</v>
      </c>
      <c r="E94" s="169">
        <f t="shared" si="28"/>
        <v>0</v>
      </c>
      <c r="F94" s="169">
        <f>IF(ISERROR(Data4!M$8),0,Data4!M$8)</f>
        <v>0</v>
      </c>
      <c r="G94" s="169">
        <f>IF(ISERROR(Data4!N$8),0,Data4!N$8)</f>
        <v>0</v>
      </c>
      <c r="H94" s="169">
        <f>IF(ISERROR(Data4!O$8),0,Data4!O$8)</f>
        <v>0</v>
      </c>
      <c r="I94" s="169">
        <f>IF(ISERROR(Data4!P$8),0,Data4!P$8)</f>
        <v>0</v>
      </c>
      <c r="J94" s="169">
        <f>IF(ISERROR(Data4!Q$8),0,Data4!Q$8)</f>
        <v>0</v>
      </c>
      <c r="K94" s="169">
        <f>IF(ISERROR(Data4!R$8),0,Data4!R$8)</f>
        <v>0</v>
      </c>
      <c r="L94" s="169">
        <f>IF(ISERROR(Data4!S$8),0,Data4!S$8)</f>
        <v>0</v>
      </c>
      <c r="M94" s="169">
        <f>IF(ISERROR(Data4!T$8),0,Data4!T$8)</f>
        <v>0</v>
      </c>
      <c r="N94" s="169">
        <f>IF(ISERROR(Data4!U$8),0,Data4!U$8)</f>
        <v>0</v>
      </c>
      <c r="O94" s="169">
        <f>IF(ISERROR(Data4!V$8),0,Data4!V$8)</f>
        <v>0</v>
      </c>
      <c r="P94" s="169">
        <f>IF(ISERROR(Data4!W$8),0,Data4!W$8)</f>
        <v>0</v>
      </c>
      <c r="Q94" s="169">
        <f>IF(ISERROR(Data4!X$8),0,Data4!X$8)</f>
        <v>0</v>
      </c>
      <c r="R94" s="169">
        <f>IF(ISERROR(Data4!Y$8),0,Data4!Y$8)</f>
        <v>0</v>
      </c>
      <c r="S94" s="169">
        <f>IF(ISERROR(Data4!Z$8),0,Data4!Z$8)</f>
        <v>0</v>
      </c>
      <c r="T94" s="169">
        <f>IF(ISERROR(Data4!AA$8),0,Data4!AA$8)</f>
        <v>0</v>
      </c>
      <c r="U94" s="169">
        <f>IF(ISERROR(Data4!AB$8),0,Data4!AB$8)</f>
        <v>0</v>
      </c>
      <c r="V94" s="169">
        <f>IF(ISERROR(Data4!AC$8),0,Data4!AC$8)</f>
        <v>0</v>
      </c>
      <c r="W94" s="169">
        <f>IF(ISERROR(Data4!AD$8),0,Data4!AD$8)</f>
        <v>0</v>
      </c>
      <c r="X94" s="169">
        <f>IF(ISERROR(Data4!AE$8),0,Data4!AE$8)</f>
        <v>0</v>
      </c>
      <c r="Y94" s="169">
        <f>IF(ISERROR(Data4!AF$8),0,Data4!AF$8)</f>
        <v>0</v>
      </c>
      <c r="Z94" s="169">
        <f>IF(ISERROR(Data4!AG$8),0,Data4!AG$8)</f>
        <v>0</v>
      </c>
      <c r="AA94" s="169">
        <f>IF(ISERROR(Data4!AH$8),0,Data4!AH$8)</f>
        <v>0</v>
      </c>
      <c r="AB94" s="169">
        <f>IF(ISERROR(Data4!AI$8),0,Data4!AI$8)</f>
        <v>0</v>
      </c>
      <c r="AC94" s="169">
        <f>IF(ISERROR(Data4!AJ$8),0,Data4!AJ$8)</f>
        <v>0</v>
      </c>
      <c r="AD94" s="169">
        <f>IF(ISERROR(Data4!AK$8),0,Data4!AK$8)</f>
        <v>0</v>
      </c>
      <c r="AE94" s="169">
        <f>IF(ISERROR(Data4!AL$8),0,Data4!AL$8)</f>
        <v>0</v>
      </c>
      <c r="AF94" s="169">
        <f>IF(ISERROR(Data4!AM$8),0,Data4!AM$8)</f>
        <v>0</v>
      </c>
      <c r="AG94" s="169">
        <f>IF(ISERROR(Data4!AN$8),0,Data4!AN$8)</f>
        <v>0</v>
      </c>
      <c r="AH94" s="169">
        <f>IF(ISERROR(Data4!AO$8),0,Data4!AO$8)</f>
        <v>0</v>
      </c>
      <c r="AI94" s="169">
        <f>IF(ISERROR(Data4!AP$8),0,Data4!AP$8)</f>
        <v>0</v>
      </c>
      <c r="AJ94" s="169">
        <f>IF(ISERROR(Data4!AQ$8),0,Data4!AQ$8)</f>
        <v>0</v>
      </c>
      <c r="AO94" s="3"/>
      <c r="AP94" s="3"/>
    </row>
    <row r="95" spans="2:42" hidden="1">
      <c r="B95" s="199" t="s">
        <v>342</v>
      </c>
      <c r="C95" s="181" t="str">
        <f>Data4!D$9</f>
        <v>-</v>
      </c>
      <c r="D95" s="65">
        <f>F95+NPV(FDN,G95:INDEX(G95:AJ95,PAL))</f>
        <v>0</v>
      </c>
      <c r="E95" s="169">
        <f t="shared" si="28"/>
        <v>0</v>
      </c>
      <c r="F95" s="169">
        <f>IF(ISERROR(Data4!M$9),0,Data4!M$9)</f>
        <v>0</v>
      </c>
      <c r="G95" s="169">
        <f>IF(ISERROR(Data4!N$9),0,Data4!N$9)</f>
        <v>0</v>
      </c>
      <c r="H95" s="169">
        <f>IF(ISERROR(Data4!O$9),0,Data4!O$9)</f>
        <v>0</v>
      </c>
      <c r="I95" s="169">
        <f>IF(ISERROR(Data4!P$9),0,Data4!P$9)</f>
        <v>0</v>
      </c>
      <c r="J95" s="169">
        <f>IF(ISERROR(Data4!Q$9),0,Data4!Q$9)</f>
        <v>0</v>
      </c>
      <c r="K95" s="169">
        <f>IF(ISERROR(Data4!R$9),0,Data4!R$9)</f>
        <v>0</v>
      </c>
      <c r="L95" s="169">
        <f>IF(ISERROR(Data4!S$9),0,Data4!S$9)</f>
        <v>0</v>
      </c>
      <c r="M95" s="169">
        <f>IF(ISERROR(Data4!T$9),0,Data4!T$9)</f>
        <v>0</v>
      </c>
      <c r="N95" s="169">
        <f>IF(ISERROR(Data4!U$9),0,Data4!U$9)</f>
        <v>0</v>
      </c>
      <c r="O95" s="169">
        <f>IF(ISERROR(Data4!V$9),0,Data4!V$9)</f>
        <v>0</v>
      </c>
      <c r="P95" s="169">
        <f>IF(ISERROR(Data4!W$9),0,Data4!W$9)</f>
        <v>0</v>
      </c>
      <c r="Q95" s="169">
        <f>IF(ISERROR(Data4!X$9),0,Data4!X$9)</f>
        <v>0</v>
      </c>
      <c r="R95" s="169">
        <f>IF(ISERROR(Data4!Y$9),0,Data4!Y$9)</f>
        <v>0</v>
      </c>
      <c r="S95" s="169">
        <f>IF(ISERROR(Data4!Z$9),0,Data4!Z$9)</f>
        <v>0</v>
      </c>
      <c r="T95" s="169">
        <f>IF(ISERROR(Data4!AA$9),0,Data4!AA$9)</f>
        <v>0</v>
      </c>
      <c r="U95" s="169">
        <f>IF(ISERROR(Data4!AB$9),0,Data4!AB$9)</f>
        <v>0</v>
      </c>
      <c r="V95" s="169">
        <f>IF(ISERROR(Data4!AC$9),0,Data4!AC$9)</f>
        <v>0</v>
      </c>
      <c r="W95" s="169">
        <f>IF(ISERROR(Data4!AD$9),0,Data4!AD$9)</f>
        <v>0</v>
      </c>
      <c r="X95" s="169">
        <f>IF(ISERROR(Data4!AE$9),0,Data4!AE$9)</f>
        <v>0</v>
      </c>
      <c r="Y95" s="169">
        <f>IF(ISERROR(Data4!AF$9),0,Data4!AF$9)</f>
        <v>0</v>
      </c>
      <c r="Z95" s="169">
        <f>IF(ISERROR(Data4!AG$9),0,Data4!AG$9)</f>
        <v>0</v>
      </c>
      <c r="AA95" s="169">
        <f>IF(ISERROR(Data4!AH$9),0,Data4!AH$9)</f>
        <v>0</v>
      </c>
      <c r="AB95" s="169">
        <f>IF(ISERROR(Data4!AI$9),0,Data4!AI$9)</f>
        <v>0</v>
      </c>
      <c r="AC95" s="169">
        <f>IF(ISERROR(Data4!AJ$9),0,Data4!AJ$9)</f>
        <v>0</v>
      </c>
      <c r="AD95" s="169">
        <f>IF(ISERROR(Data4!AK$9),0,Data4!AK$9)</f>
        <v>0</v>
      </c>
      <c r="AE95" s="169">
        <f>IF(ISERROR(Data4!AL$9),0,Data4!AL$9)</f>
        <v>0</v>
      </c>
      <c r="AF95" s="169">
        <f>IF(ISERROR(Data4!AM$9),0,Data4!AM$9)</f>
        <v>0</v>
      </c>
      <c r="AG95" s="169">
        <f>IF(ISERROR(Data4!AN$9),0,Data4!AN$9)</f>
        <v>0</v>
      </c>
      <c r="AH95" s="169">
        <f>IF(ISERROR(Data4!AO$9),0,Data4!AO$9)</f>
        <v>0</v>
      </c>
      <c r="AI95" s="169">
        <f>IF(ISERROR(Data4!AP$9),0,Data4!AP$9)</f>
        <v>0</v>
      </c>
      <c r="AJ95" s="169">
        <f>IF(ISERROR(Data4!AQ$9),0,Data4!AQ$9)</f>
        <v>0</v>
      </c>
      <c r="AO95" s="3"/>
      <c r="AP95" s="3"/>
    </row>
    <row r="96" spans="2:42" hidden="1">
      <c r="B96" s="199" t="s">
        <v>343</v>
      </c>
      <c r="C96" s="181" t="str">
        <f>Data4!D$10</f>
        <v>-</v>
      </c>
      <c r="D96" s="65">
        <f>F96+NPV(FDN,G96:INDEX(G96:AJ96,PAL))</f>
        <v>0</v>
      </c>
      <c r="E96" s="169">
        <f t="shared" si="28"/>
        <v>0</v>
      </c>
      <c r="F96" s="169">
        <f>IF(ISERROR(Data4!M$10),0,Data4!M$10)</f>
        <v>0</v>
      </c>
      <c r="G96" s="169">
        <f>IF(ISERROR(Data4!N$10),0,Data4!N$10)</f>
        <v>0</v>
      </c>
      <c r="H96" s="169">
        <f>IF(ISERROR(Data4!O$10),0,Data4!O$10)</f>
        <v>0</v>
      </c>
      <c r="I96" s="169">
        <f>IF(ISERROR(Data4!P$10),0,Data4!P$10)</f>
        <v>0</v>
      </c>
      <c r="J96" s="169">
        <f>IF(ISERROR(Data4!Q$10),0,Data4!Q$10)</f>
        <v>0</v>
      </c>
      <c r="K96" s="169">
        <f>IF(ISERROR(Data4!R$10),0,Data4!R$10)</f>
        <v>0</v>
      </c>
      <c r="L96" s="169">
        <f>IF(ISERROR(Data4!S$10),0,Data4!S$10)</f>
        <v>0</v>
      </c>
      <c r="M96" s="169">
        <f>IF(ISERROR(Data4!T$10),0,Data4!T$10)</f>
        <v>0</v>
      </c>
      <c r="N96" s="169">
        <f>IF(ISERROR(Data4!U$10),0,Data4!U$10)</f>
        <v>0</v>
      </c>
      <c r="O96" s="169">
        <f>IF(ISERROR(Data4!V$10),0,Data4!V$10)</f>
        <v>0</v>
      </c>
      <c r="P96" s="169">
        <f>IF(ISERROR(Data4!W$10),0,Data4!W$10)</f>
        <v>0</v>
      </c>
      <c r="Q96" s="169">
        <f>IF(ISERROR(Data4!X$10),0,Data4!X$10)</f>
        <v>0</v>
      </c>
      <c r="R96" s="169">
        <f>IF(ISERROR(Data4!Y$10),0,Data4!Y$10)</f>
        <v>0</v>
      </c>
      <c r="S96" s="169">
        <f>IF(ISERROR(Data4!Z$10),0,Data4!Z$10)</f>
        <v>0</v>
      </c>
      <c r="T96" s="169">
        <f>IF(ISERROR(Data4!AA$10),0,Data4!AA$10)</f>
        <v>0</v>
      </c>
      <c r="U96" s="169">
        <f>IF(ISERROR(Data4!AB$10),0,Data4!AB$10)</f>
        <v>0</v>
      </c>
      <c r="V96" s="169">
        <f>IF(ISERROR(Data4!AC$10),0,Data4!AC$10)</f>
        <v>0</v>
      </c>
      <c r="W96" s="169">
        <f>IF(ISERROR(Data4!AD$10),0,Data4!AD$10)</f>
        <v>0</v>
      </c>
      <c r="X96" s="169">
        <f>IF(ISERROR(Data4!AE$10),0,Data4!AE$10)</f>
        <v>0</v>
      </c>
      <c r="Y96" s="169">
        <f>IF(ISERROR(Data4!AF$10),0,Data4!AF$10)</f>
        <v>0</v>
      </c>
      <c r="Z96" s="169">
        <f>IF(ISERROR(Data4!AG$10),0,Data4!AG$10)</f>
        <v>0</v>
      </c>
      <c r="AA96" s="169">
        <f>IF(ISERROR(Data4!AH$10),0,Data4!AH$10)</f>
        <v>0</v>
      </c>
      <c r="AB96" s="169">
        <f>IF(ISERROR(Data4!AI$10),0,Data4!AI$10)</f>
        <v>0</v>
      </c>
      <c r="AC96" s="169">
        <f>IF(ISERROR(Data4!AJ$10),0,Data4!AJ$10)</f>
        <v>0</v>
      </c>
      <c r="AD96" s="169">
        <f>IF(ISERROR(Data4!AK$10),0,Data4!AK$10)</f>
        <v>0</v>
      </c>
      <c r="AE96" s="169">
        <f>IF(ISERROR(Data4!AL$10),0,Data4!AL$10)</f>
        <v>0</v>
      </c>
      <c r="AF96" s="169">
        <f>IF(ISERROR(Data4!AM$10),0,Data4!AM$10)</f>
        <v>0</v>
      </c>
      <c r="AG96" s="169">
        <f>IF(ISERROR(Data4!AN$10),0,Data4!AN$10)</f>
        <v>0</v>
      </c>
      <c r="AH96" s="169">
        <f>IF(ISERROR(Data4!AO$10),0,Data4!AO$10)</f>
        <v>0</v>
      </c>
      <c r="AI96" s="169">
        <f>IF(ISERROR(Data4!AP$10),0,Data4!AP$10)</f>
        <v>0</v>
      </c>
      <c r="AJ96" s="169">
        <f>IF(ISERROR(Data4!AQ$10),0,Data4!AQ$10)</f>
        <v>0</v>
      </c>
      <c r="AO96" s="3"/>
      <c r="AP96" s="3"/>
    </row>
    <row r="97" spans="2:42" hidden="1">
      <c r="B97" s="66" t="s">
        <v>53</v>
      </c>
      <c r="C97" s="180" t="str">
        <f>IF(Kalba="EN",Data2!C$76,Data2!B$76) &amp; " "&amp; IF(Kalba="EN",Data2!C$77,Data2!B$77)</f>
        <v>SE žala (pasirinkite SE žalos komponentą)</v>
      </c>
      <c r="D97" s="62">
        <f t="shared" ref="D97:AJ97" si="29">ROUND(SUM(D98:D100),0)</f>
        <v>0</v>
      </c>
      <c r="E97" s="62">
        <f t="shared" si="29"/>
        <v>0</v>
      </c>
      <c r="F97" s="62">
        <f t="shared" si="29"/>
        <v>0</v>
      </c>
      <c r="G97" s="62">
        <f t="shared" si="29"/>
        <v>0</v>
      </c>
      <c r="H97" s="62">
        <f t="shared" si="29"/>
        <v>0</v>
      </c>
      <c r="I97" s="62">
        <f t="shared" si="29"/>
        <v>0</v>
      </c>
      <c r="J97" s="62">
        <f t="shared" si="29"/>
        <v>0</v>
      </c>
      <c r="K97" s="62">
        <f t="shared" si="29"/>
        <v>0</v>
      </c>
      <c r="L97" s="62">
        <f t="shared" si="29"/>
        <v>0</v>
      </c>
      <c r="M97" s="62">
        <f t="shared" si="29"/>
        <v>0</v>
      </c>
      <c r="N97" s="62">
        <f t="shared" si="29"/>
        <v>0</v>
      </c>
      <c r="O97" s="62">
        <f t="shared" si="29"/>
        <v>0</v>
      </c>
      <c r="P97" s="62">
        <f t="shared" si="29"/>
        <v>0</v>
      </c>
      <c r="Q97" s="62">
        <f t="shared" si="29"/>
        <v>0</v>
      </c>
      <c r="R97" s="62">
        <f t="shared" si="29"/>
        <v>0</v>
      </c>
      <c r="S97" s="62">
        <f t="shared" si="29"/>
        <v>0</v>
      </c>
      <c r="T97" s="62">
        <f t="shared" si="29"/>
        <v>0</v>
      </c>
      <c r="U97" s="62">
        <f t="shared" si="29"/>
        <v>0</v>
      </c>
      <c r="V97" s="62">
        <f t="shared" si="29"/>
        <v>0</v>
      </c>
      <c r="W97" s="62">
        <f t="shared" si="29"/>
        <v>0</v>
      </c>
      <c r="X97" s="62">
        <f t="shared" si="29"/>
        <v>0</v>
      </c>
      <c r="Y97" s="62">
        <f t="shared" si="29"/>
        <v>0</v>
      </c>
      <c r="Z97" s="62">
        <f t="shared" si="29"/>
        <v>0</v>
      </c>
      <c r="AA97" s="62">
        <f t="shared" si="29"/>
        <v>0</v>
      </c>
      <c r="AB97" s="62">
        <f t="shared" si="29"/>
        <v>0</v>
      </c>
      <c r="AC97" s="62">
        <f t="shared" si="29"/>
        <v>0</v>
      </c>
      <c r="AD97" s="62">
        <f t="shared" si="29"/>
        <v>0</v>
      </c>
      <c r="AE97" s="62">
        <f t="shared" si="29"/>
        <v>0</v>
      </c>
      <c r="AF97" s="62">
        <f t="shared" si="29"/>
        <v>0</v>
      </c>
      <c r="AG97" s="62">
        <f t="shared" si="29"/>
        <v>0</v>
      </c>
      <c r="AH97" s="62">
        <f t="shared" si="29"/>
        <v>0</v>
      </c>
      <c r="AI97" s="62">
        <f t="shared" si="29"/>
        <v>0</v>
      </c>
      <c r="AJ97" s="62">
        <f t="shared" si="29"/>
        <v>0</v>
      </c>
      <c r="AO97" s="3"/>
      <c r="AP97" s="3"/>
    </row>
    <row r="98" spans="2:42" hidden="1">
      <c r="B98" s="199" t="s">
        <v>344</v>
      </c>
      <c r="C98" s="181" t="str">
        <f>Data4!D$12</f>
        <v>-</v>
      </c>
      <c r="D98" s="65">
        <f>F98+NPV(FDN,G98:INDEX(G98:AJ98,PAL))</f>
        <v>0</v>
      </c>
      <c r="E98" s="65">
        <f>SUMIF($F$5:$AJ$5,"&lt;="&amp;PAL,$F98:$AJ98)</f>
        <v>0</v>
      </c>
      <c r="F98" s="169">
        <f>IF(ISERROR(Data4!M$12),0,Data4!M$12)</f>
        <v>0</v>
      </c>
      <c r="G98" s="169">
        <f>IF(ISERROR(Data4!N$12),0,Data4!N$12)</f>
        <v>0</v>
      </c>
      <c r="H98" s="169">
        <f>IF(ISERROR(Data4!O$12),0,Data4!O$12)</f>
        <v>0</v>
      </c>
      <c r="I98" s="169">
        <f>IF(ISERROR(Data4!P$12),0,Data4!P$12)</f>
        <v>0</v>
      </c>
      <c r="J98" s="169">
        <f>IF(ISERROR(Data4!Q$12),0,Data4!Q$12)</f>
        <v>0</v>
      </c>
      <c r="K98" s="169">
        <f>IF(ISERROR(Data4!R$12),0,Data4!R$12)</f>
        <v>0</v>
      </c>
      <c r="L98" s="169">
        <f>IF(ISERROR(Data4!S$12),0,Data4!S$12)</f>
        <v>0</v>
      </c>
      <c r="M98" s="169">
        <f>IF(ISERROR(Data4!T$12),0,Data4!T$12)</f>
        <v>0</v>
      </c>
      <c r="N98" s="169">
        <f>IF(ISERROR(Data4!U$12),0,Data4!U$12)</f>
        <v>0</v>
      </c>
      <c r="O98" s="169">
        <f>IF(ISERROR(Data4!V$12),0,Data4!V$12)</f>
        <v>0</v>
      </c>
      <c r="P98" s="169">
        <f>IF(ISERROR(Data4!W$12),0,Data4!W$12)</f>
        <v>0</v>
      </c>
      <c r="Q98" s="169">
        <f>IF(ISERROR(Data4!X$12),0,Data4!X$12)</f>
        <v>0</v>
      </c>
      <c r="R98" s="169">
        <f>IF(ISERROR(Data4!Y$12),0,Data4!Y$12)</f>
        <v>0</v>
      </c>
      <c r="S98" s="169">
        <f>IF(ISERROR(Data4!Z$12),0,Data4!Z$12)</f>
        <v>0</v>
      </c>
      <c r="T98" s="169">
        <f>IF(ISERROR(Data4!AA$12),0,Data4!AA$12)</f>
        <v>0</v>
      </c>
      <c r="U98" s="169">
        <f>IF(ISERROR(Data4!AB$12),0,Data4!AB$12)</f>
        <v>0</v>
      </c>
      <c r="V98" s="169">
        <f>IF(ISERROR(Data4!AC$12),0,Data4!AC$12)</f>
        <v>0</v>
      </c>
      <c r="W98" s="169">
        <f>IF(ISERROR(Data4!AD$12),0,Data4!AD$12)</f>
        <v>0</v>
      </c>
      <c r="X98" s="169">
        <f>IF(ISERROR(Data4!AE$12),0,Data4!AE$12)</f>
        <v>0</v>
      </c>
      <c r="Y98" s="169">
        <f>IF(ISERROR(Data4!AF$12),0,Data4!AF$12)</f>
        <v>0</v>
      </c>
      <c r="Z98" s="169">
        <f>IF(ISERROR(Data4!AG$12),0,Data4!AG$12)</f>
        <v>0</v>
      </c>
      <c r="AA98" s="169">
        <f>IF(ISERROR(Data4!AH$12),0,Data4!AH$12)</f>
        <v>0</v>
      </c>
      <c r="AB98" s="169">
        <f>IF(ISERROR(Data4!AI$12),0,Data4!AI$12)</f>
        <v>0</v>
      </c>
      <c r="AC98" s="169">
        <f>IF(ISERROR(Data4!AJ$12),0,Data4!AJ$12)</f>
        <v>0</v>
      </c>
      <c r="AD98" s="169">
        <f>IF(ISERROR(Data4!AK$12),0,Data4!AK$12)</f>
        <v>0</v>
      </c>
      <c r="AE98" s="169">
        <f>IF(ISERROR(Data4!AL$12),0,Data4!AL$12)</f>
        <v>0</v>
      </c>
      <c r="AF98" s="169">
        <f>IF(ISERROR(Data4!AM$12),0,Data4!AM$12)</f>
        <v>0</v>
      </c>
      <c r="AG98" s="169">
        <f>IF(ISERROR(Data4!AN$12),0,Data4!AN$12)</f>
        <v>0</v>
      </c>
      <c r="AH98" s="169">
        <f>IF(ISERROR(Data4!AO$12),0,Data4!AO$12)</f>
        <v>0</v>
      </c>
      <c r="AI98" s="169">
        <f>IF(ISERROR(Data4!AP$12),0,Data4!AP$12)</f>
        <v>0</v>
      </c>
      <c r="AJ98" s="169">
        <f>IF(ISERROR(Data4!AQ$12),0,Data4!AQ$12)</f>
        <v>0</v>
      </c>
      <c r="AO98" s="3"/>
      <c r="AP98" s="3"/>
    </row>
    <row r="99" spans="2:42" hidden="1">
      <c r="B99" s="199" t="s">
        <v>345</v>
      </c>
      <c r="C99" s="181" t="str">
        <f>Data4!D$13</f>
        <v>-</v>
      </c>
      <c r="D99" s="65">
        <f>F99+NPV(FDN,G99:INDEX(G99:AJ99,PAL))</f>
        <v>0</v>
      </c>
      <c r="E99" s="65">
        <f>SUMIF($F$5:$AJ$5,"&lt;="&amp;PAL,$F99:$AJ99)</f>
        <v>0</v>
      </c>
      <c r="F99" s="169">
        <f>IF(ISERROR(Data4!M$13),0,Data4!M$13)</f>
        <v>0</v>
      </c>
      <c r="G99" s="169">
        <f>IF(ISERROR(Data4!N$13),0,Data4!N$13)</f>
        <v>0</v>
      </c>
      <c r="H99" s="169">
        <f>IF(ISERROR(Data4!O$13),0,Data4!O$13)</f>
        <v>0</v>
      </c>
      <c r="I99" s="169">
        <f>IF(ISERROR(Data4!P$13),0,Data4!P$13)</f>
        <v>0</v>
      </c>
      <c r="J99" s="169">
        <f>IF(ISERROR(Data4!Q$13),0,Data4!Q$13)</f>
        <v>0</v>
      </c>
      <c r="K99" s="169">
        <f>IF(ISERROR(Data4!R$13),0,Data4!R$13)</f>
        <v>0</v>
      </c>
      <c r="L99" s="169">
        <f>IF(ISERROR(Data4!S$13),0,Data4!S$13)</f>
        <v>0</v>
      </c>
      <c r="M99" s="169">
        <f>IF(ISERROR(Data4!T$13),0,Data4!T$13)</f>
        <v>0</v>
      </c>
      <c r="N99" s="169">
        <f>IF(ISERROR(Data4!U$13),0,Data4!U$13)</f>
        <v>0</v>
      </c>
      <c r="O99" s="169">
        <f>IF(ISERROR(Data4!V$13),0,Data4!V$13)</f>
        <v>0</v>
      </c>
      <c r="P99" s="169">
        <f>IF(ISERROR(Data4!W$13),0,Data4!W$13)</f>
        <v>0</v>
      </c>
      <c r="Q99" s="169">
        <f>IF(ISERROR(Data4!X$13),0,Data4!X$13)</f>
        <v>0</v>
      </c>
      <c r="R99" s="169">
        <f>IF(ISERROR(Data4!Y$13),0,Data4!Y$13)</f>
        <v>0</v>
      </c>
      <c r="S99" s="169">
        <f>IF(ISERROR(Data4!Z$13),0,Data4!Z$13)</f>
        <v>0</v>
      </c>
      <c r="T99" s="169">
        <f>IF(ISERROR(Data4!AA$13),0,Data4!AA$13)</f>
        <v>0</v>
      </c>
      <c r="U99" s="169">
        <f>IF(ISERROR(Data4!AB$13),0,Data4!AB$13)</f>
        <v>0</v>
      </c>
      <c r="V99" s="169">
        <f>IF(ISERROR(Data4!AC$13),0,Data4!AC$13)</f>
        <v>0</v>
      </c>
      <c r="W99" s="169">
        <f>IF(ISERROR(Data4!AD$13),0,Data4!AD$13)</f>
        <v>0</v>
      </c>
      <c r="X99" s="169">
        <f>IF(ISERROR(Data4!AE$13),0,Data4!AE$13)</f>
        <v>0</v>
      </c>
      <c r="Y99" s="169">
        <f>IF(ISERROR(Data4!AF$13),0,Data4!AF$13)</f>
        <v>0</v>
      </c>
      <c r="Z99" s="169">
        <f>IF(ISERROR(Data4!AG$13),0,Data4!AG$13)</f>
        <v>0</v>
      </c>
      <c r="AA99" s="169">
        <f>IF(ISERROR(Data4!AH$13),0,Data4!AH$13)</f>
        <v>0</v>
      </c>
      <c r="AB99" s="169">
        <f>IF(ISERROR(Data4!AI$13),0,Data4!AI$13)</f>
        <v>0</v>
      </c>
      <c r="AC99" s="169">
        <f>IF(ISERROR(Data4!AJ$13),0,Data4!AJ$13)</f>
        <v>0</v>
      </c>
      <c r="AD99" s="169">
        <f>IF(ISERROR(Data4!AK$13),0,Data4!AK$13)</f>
        <v>0</v>
      </c>
      <c r="AE99" s="169">
        <f>IF(ISERROR(Data4!AL$13),0,Data4!AL$13)</f>
        <v>0</v>
      </c>
      <c r="AF99" s="169">
        <f>IF(ISERROR(Data4!AM$13),0,Data4!AM$13)</f>
        <v>0</v>
      </c>
      <c r="AG99" s="169">
        <f>IF(ISERROR(Data4!AN$13),0,Data4!AN$13)</f>
        <v>0</v>
      </c>
      <c r="AH99" s="169">
        <f>IF(ISERROR(Data4!AO$13),0,Data4!AO$13)</f>
        <v>0</v>
      </c>
      <c r="AI99" s="169">
        <f>IF(ISERROR(Data4!AP$13),0,Data4!AP$13)</f>
        <v>0</v>
      </c>
      <c r="AJ99" s="169">
        <f>IF(ISERROR(Data4!AQ$13),0,Data4!AQ$13)</f>
        <v>0</v>
      </c>
      <c r="AO99" s="3"/>
      <c r="AP99" s="3"/>
    </row>
    <row r="100" spans="2:42" hidden="1">
      <c r="B100" s="199" t="s">
        <v>346</v>
      </c>
      <c r="C100" s="181" t="str">
        <f>Data4!D$14</f>
        <v>-</v>
      </c>
      <c r="D100" s="65">
        <f>F100+NPV(FDN,G100:INDEX(G100:AJ100,PAL))</f>
        <v>0</v>
      </c>
      <c r="E100" s="65">
        <f>SUMIF($F$5:$AJ$5,"&lt;="&amp;PAL,$F100:$AJ100)</f>
        <v>0</v>
      </c>
      <c r="F100" s="169">
        <f>IF(ISERROR(Data4!M$14),0,Data4!M$14)</f>
        <v>0</v>
      </c>
      <c r="G100" s="169">
        <f>IF(ISERROR(Data4!N$14),0,Data4!N$14)</f>
        <v>0</v>
      </c>
      <c r="H100" s="169">
        <f>IF(ISERROR(Data4!O$14),0,Data4!O$14)</f>
        <v>0</v>
      </c>
      <c r="I100" s="169">
        <f>IF(ISERROR(Data4!P$14),0,Data4!P$14)</f>
        <v>0</v>
      </c>
      <c r="J100" s="169">
        <f>IF(ISERROR(Data4!Q$14),0,Data4!Q$14)</f>
        <v>0</v>
      </c>
      <c r="K100" s="169">
        <f>IF(ISERROR(Data4!R$14),0,Data4!R$14)</f>
        <v>0</v>
      </c>
      <c r="L100" s="169">
        <f>IF(ISERROR(Data4!S$14),0,Data4!S$14)</f>
        <v>0</v>
      </c>
      <c r="M100" s="169">
        <f>IF(ISERROR(Data4!T$14),0,Data4!T$14)</f>
        <v>0</v>
      </c>
      <c r="N100" s="169">
        <f>IF(ISERROR(Data4!U$14),0,Data4!U$14)</f>
        <v>0</v>
      </c>
      <c r="O100" s="169">
        <f>IF(ISERROR(Data4!V$14),0,Data4!V$14)</f>
        <v>0</v>
      </c>
      <c r="P100" s="169">
        <f>IF(ISERROR(Data4!W$14),0,Data4!W$14)</f>
        <v>0</v>
      </c>
      <c r="Q100" s="169">
        <f>IF(ISERROR(Data4!X$14),0,Data4!X$14)</f>
        <v>0</v>
      </c>
      <c r="R100" s="169">
        <f>IF(ISERROR(Data4!Y$14),0,Data4!Y$14)</f>
        <v>0</v>
      </c>
      <c r="S100" s="169">
        <f>IF(ISERROR(Data4!Z$14),0,Data4!Z$14)</f>
        <v>0</v>
      </c>
      <c r="T100" s="169">
        <f>IF(ISERROR(Data4!AA$14),0,Data4!AA$14)</f>
        <v>0</v>
      </c>
      <c r="U100" s="169">
        <f>IF(ISERROR(Data4!AB$14),0,Data4!AB$14)</f>
        <v>0</v>
      </c>
      <c r="V100" s="169">
        <f>IF(ISERROR(Data4!AC$14),0,Data4!AC$14)</f>
        <v>0</v>
      </c>
      <c r="W100" s="169">
        <f>IF(ISERROR(Data4!AD$14),0,Data4!AD$14)</f>
        <v>0</v>
      </c>
      <c r="X100" s="169">
        <f>IF(ISERROR(Data4!AE$14),0,Data4!AE$14)</f>
        <v>0</v>
      </c>
      <c r="Y100" s="169">
        <f>IF(ISERROR(Data4!AF$14),0,Data4!AF$14)</f>
        <v>0</v>
      </c>
      <c r="Z100" s="169">
        <f>IF(ISERROR(Data4!AG$14),0,Data4!AG$14)</f>
        <v>0</v>
      </c>
      <c r="AA100" s="169">
        <f>IF(ISERROR(Data4!AH$14),0,Data4!AH$14)</f>
        <v>0</v>
      </c>
      <c r="AB100" s="169">
        <f>IF(ISERROR(Data4!AI$14),0,Data4!AI$14)</f>
        <v>0</v>
      </c>
      <c r="AC100" s="169">
        <f>IF(ISERROR(Data4!AJ$14),0,Data4!AJ$14)</f>
        <v>0</v>
      </c>
      <c r="AD100" s="169">
        <f>IF(ISERROR(Data4!AK$14),0,Data4!AK$14)</f>
        <v>0</v>
      </c>
      <c r="AE100" s="169">
        <f>IF(ISERROR(Data4!AL$14),0,Data4!AL$14)</f>
        <v>0</v>
      </c>
      <c r="AF100" s="169">
        <f>IF(ISERROR(Data4!AM$14),0,Data4!AM$14)</f>
        <v>0</v>
      </c>
      <c r="AG100" s="169">
        <f>IF(ISERROR(Data4!AN$14),0,Data4!AN$14)</f>
        <v>0</v>
      </c>
      <c r="AH100" s="169">
        <f>IF(ISERROR(Data4!AO$14),0,Data4!AO$14)</f>
        <v>0</v>
      </c>
      <c r="AI100" s="169">
        <f>IF(ISERROR(Data4!AP$14),0,Data4!AP$14)</f>
        <v>0</v>
      </c>
      <c r="AJ100" s="169">
        <f>IF(ISERROR(Data4!AQ$14),0,Data4!AQ$14)</f>
        <v>0</v>
      </c>
      <c r="AO100" s="3"/>
      <c r="AP100" s="3"/>
    </row>
  </sheetData>
  <sheetProtection algorithmName="SHA-512" hashValue="jnEFNKo+RZ/BGBuzhfONex8Gs/y9ieUtQ1JGG4Q2WRtClZM7qjgQxsWuYs1/skZ1gtT4NEtj+nmBNUs4FU2h5w==" saltValue="vgorF5Ch3M0DHRfCqOsapg==" spinCount="100000" sheet="1" objects="1" scenarios="1"/>
  <mergeCells count="5">
    <mergeCell ref="B86:C86"/>
    <mergeCell ref="C2:E2"/>
    <mergeCell ref="C3:E3"/>
    <mergeCell ref="C4:E4"/>
    <mergeCell ref="AP4:AY4"/>
  </mergeCells>
  <conditionalFormatting sqref="B7:C48 B56:C56 B49:B55 B57:B59">
    <cfRule type="expression" dxfId="121" priority="4" stopIfTrue="1">
      <formula>$AO7=1</formula>
    </cfRule>
  </conditionalFormatting>
  <conditionalFormatting sqref="C4:E4">
    <cfRule type="expression" dxfId="120" priority="3" stopIfTrue="1">
      <formula>LEN($C$4)&gt;0</formula>
    </cfRule>
  </conditionalFormatting>
  <conditionalFormatting sqref="B88:C100">
    <cfRule type="expression" dxfId="119" priority="5" stopIfTrue="1">
      <formula>#REF!=1</formula>
    </cfRule>
  </conditionalFormatting>
  <conditionalFormatting sqref="C57:C59">
    <cfRule type="expression" dxfId="118" priority="1" stopIfTrue="1">
      <formula>$AO57=1</formula>
    </cfRule>
  </conditionalFormatting>
  <dataValidations count="2">
    <dataValidation type="decimal" allowBlank="1" showInputMessage="1" showErrorMessage="1" sqref="F18:AJ20 F23:AJ29 F33:AJ33 F37:AJ40 F42:AJ43 F45:AJ46 F8:AJ16 F98:AJ100 F90:AJ96 F49:AJ55 F57:AJ59">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08ACC895-2A80-4BC5-8C7A-5AF5FA580C9E}">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IF(Data0!$AJ$2&lt;&gt;"",OFFSET(Data0!$AJ$1,INDEX( MATCH(1,(--(Data0!$AJ$2:$AJ$51&lt;&gt;"")),0),1),0,SUMPRODUCT(--(LEN(Data0!$AJ$2:$AJ$51)&gt;0)),1),OFFSET(Data0!$AJ$2,INDEX( MATCH(1,(--(Data0!$AJ$3:$AJ$51&lt;&gt;"")),0),1),0,SUMPRODUCT(--(LEN(Data0!$AJ$3:$AJ$51)&gt;0)),1))</xm:f>
          </x14:formula1>
          <xm:sqref>C49:C55</xm:sqref>
        </x14:dataValidation>
        <x14:dataValidation type="list" allowBlank="1" showInputMessage="1" showErrorMessage="1">
          <x14:formula1>
            <xm:f>IF(Data0!$AK$2&lt;&gt;"",OFFSET(Data0!$AK$1,INDEX( MATCH(1,(--(Data0!$AJ$2:$AK$51&lt;&gt;"")),0),1),0,SUMPRODUCT(--(LEN(Data0!$AJ$2:$AK$51)&gt;0)),1),OFFSET(Data0!$AK$2,INDEX( MATCH(1,(--(Data0!$AK$3:$AK$51&lt;&gt;"")),0),1),0,SUMPRODUCT(--(LEN(Data0!$AK$3:$AK$51)&gt;0)),1))</xm:f>
          </x14:formula1>
          <xm:sqref>C57:C59</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2">
    <tabColor rgb="FFC8C8C8"/>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E6" sqref="E6"/>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6" customWidth="1"/>
    <col min="32" max="36" width="12.7109375" style="26" hidden="1" customWidth="1"/>
    <col min="37" max="37" width="1.28515625" style="3" customWidth="1"/>
    <col min="38" max="39" width="9.140625" style="3" hidden="1" customWidth="1"/>
    <col min="40" max="40" width="22.7109375" style="3" hidden="1" customWidth="1"/>
    <col min="41" max="41" width="27.5703125" style="26" hidden="1" customWidth="1"/>
    <col min="42" max="42" width="9.140625" style="52" hidden="1" customWidth="1"/>
    <col min="43" max="51" width="9.140625" style="3" hidden="1" customWidth="1"/>
    <col min="52" max="52" width="24.7109375" style="3" hidden="1" customWidth="1"/>
    <col min="53" max="16384" width="9.140625" style="3"/>
  </cols>
  <sheetData>
    <row r="1" spans="2:55" ht="7.5" customHeight="1">
      <c r="AV1" s="26"/>
      <c r="AW1" s="26"/>
      <c r="AX1" s="26"/>
      <c r="AY1" s="26"/>
      <c r="AZ1" s="26"/>
      <c r="BA1" s="26"/>
      <c r="BB1" s="26"/>
      <c r="BC1" s="26"/>
    </row>
    <row r="2" spans="2:55" ht="27.75" customHeight="1">
      <c r="B2" s="164"/>
      <c r="C2" s="929" t="str">
        <f>UPPER('1'!K36)&amp;"
"&amp;UPPER('1'!K37)</f>
        <v xml:space="preserve">PAPILDOMAS INVESTAVIMO OBJEKTAS (B)
</v>
      </c>
      <c r="D2" s="929"/>
      <c r="E2" s="929"/>
    </row>
    <row r="3" spans="2:55" ht="26.25" customHeight="1" thickBot="1">
      <c r="B3" s="165"/>
      <c r="C3" s="930" t="s">
        <v>531</v>
      </c>
      <c r="D3" s="930"/>
      <c r="E3" s="930"/>
      <c r="G3" s="2"/>
    </row>
    <row r="4" spans="2:55" ht="26.25" customHeight="1">
      <c r="B4" s="53"/>
      <c r="C4" s="932" t="str">
        <f ca="1">IF(ISERROR(AZ6),"",AZ6)</f>
        <v/>
      </c>
      <c r="D4" s="932"/>
      <c r="E4" s="932"/>
      <c r="G4" s="2"/>
      <c r="AM4" s="384" t="s">
        <v>607</v>
      </c>
      <c r="AN4" s="514" t="s">
        <v>967</v>
      </c>
      <c r="AO4" s="386" t="s">
        <v>382</v>
      </c>
      <c r="AP4" s="927" t="s">
        <v>376</v>
      </c>
      <c r="AQ4" s="927"/>
      <c r="AR4" s="927"/>
      <c r="AS4" s="927"/>
      <c r="AT4" s="927"/>
      <c r="AU4" s="927"/>
      <c r="AV4" s="927"/>
      <c r="AW4" s="927"/>
      <c r="AX4" s="927"/>
      <c r="AY4" s="928"/>
      <c r="AZ4" s="385" t="s">
        <v>378</v>
      </c>
    </row>
    <row r="5" spans="2:55">
      <c r="B5" s="54" t="str">
        <f>IF(Kalba="EN",Data2!C30,Data2!B30)</f>
        <v>Projekto įgyvendinimo metai</v>
      </c>
      <c r="C5" s="55"/>
      <c r="D5" s="56" t="s">
        <v>331</v>
      </c>
      <c r="E5" s="57"/>
      <c r="F5" s="58">
        <f>Data4!M1</f>
        <v>0</v>
      </c>
      <c r="G5" s="58">
        <f>Data4!N1</f>
        <v>1</v>
      </c>
      <c r="H5" s="58">
        <f>Data4!O1</f>
        <v>2</v>
      </c>
      <c r="I5" s="58">
        <f>Data4!P1</f>
        <v>3</v>
      </c>
      <c r="J5" s="58">
        <f>Data4!Q1</f>
        <v>4</v>
      </c>
      <c r="K5" s="58">
        <f>Data4!R1</f>
        <v>5</v>
      </c>
      <c r="L5" s="58">
        <f>Data4!S1</f>
        <v>6</v>
      </c>
      <c r="M5" s="58">
        <f>Data4!T1</f>
        <v>7</v>
      </c>
      <c r="N5" s="58">
        <f>Data4!U1</f>
        <v>8</v>
      </c>
      <c r="O5" s="58">
        <f>Data4!V1</f>
        <v>9</v>
      </c>
      <c r="P5" s="58">
        <f>Data4!W1</f>
        <v>10</v>
      </c>
      <c r="Q5" s="58">
        <f>Data4!X1</f>
        <v>11</v>
      </c>
      <c r="R5" s="58">
        <f>Data4!Y1</f>
        <v>12</v>
      </c>
      <c r="S5" s="58">
        <f>Data4!Z1</f>
        <v>13</v>
      </c>
      <c r="T5" s="58">
        <f>Data4!AA1</f>
        <v>14</v>
      </c>
      <c r="U5" s="58">
        <f>Data4!AB1</f>
        <v>15</v>
      </c>
      <c r="V5" s="58">
        <f>Data4!AC1</f>
        <v>16</v>
      </c>
      <c r="W5" s="58">
        <f>Data4!AD1</f>
        <v>17</v>
      </c>
      <c r="X5" s="58">
        <f>Data4!AE1</f>
        <v>18</v>
      </c>
      <c r="Y5" s="58">
        <f>Data4!AF1</f>
        <v>19</v>
      </c>
      <c r="Z5" s="58">
        <f>Data4!AG1</f>
        <v>20</v>
      </c>
      <c r="AA5" s="58">
        <f>Data4!AH1</f>
        <v>21</v>
      </c>
      <c r="AB5" s="58">
        <f>Data4!AI1</f>
        <v>22</v>
      </c>
      <c r="AC5" s="58">
        <f>Data4!AJ1</f>
        <v>23</v>
      </c>
      <c r="AD5" s="58">
        <f>Data4!AK1</f>
        <v>24</v>
      </c>
      <c r="AE5" s="58">
        <f>Data4!AL1</f>
        <v>25</v>
      </c>
      <c r="AF5" s="58">
        <f>Data4!AM1</f>
        <v>26</v>
      </c>
      <c r="AG5" s="58">
        <f>Data4!AN1</f>
        <v>27</v>
      </c>
      <c r="AH5" s="58">
        <f>Data4!AO1</f>
        <v>28</v>
      </c>
      <c r="AI5" s="58">
        <f>Data4!AP1</f>
        <v>29</v>
      </c>
      <c r="AJ5" s="58">
        <f>Data4!AQ1</f>
        <v>30</v>
      </c>
      <c r="AM5" s="381"/>
      <c r="AN5" s="513"/>
      <c r="AO5" s="387"/>
      <c r="AP5" s="59">
        <v>1</v>
      </c>
      <c r="AQ5" s="59">
        <v>2</v>
      </c>
      <c r="AR5" s="59">
        <v>3</v>
      </c>
      <c r="AS5" s="59">
        <v>4</v>
      </c>
      <c r="AT5" s="59">
        <v>5</v>
      </c>
      <c r="AU5" s="59">
        <v>6</v>
      </c>
      <c r="AV5" s="59">
        <v>7</v>
      </c>
      <c r="AW5" s="59">
        <v>8</v>
      </c>
      <c r="AX5" s="59">
        <v>9</v>
      </c>
      <c r="AY5" s="388">
        <v>10</v>
      </c>
      <c r="AZ5" s="379" t="str">
        <f ca="1">IF(MAX(AP6:AY6)=0,"",INDEX(AP5:AY5,1,MATCH(MAX(AP6:AY6),AP6:AY6,0)))</f>
        <v/>
      </c>
    </row>
    <row r="6" spans="2:55">
      <c r="B6" s="54" t="str">
        <f>IF(Kalba="EN",Data2!C31,Data2!B31)</f>
        <v>Projekto biudžeto eilutė / Projekto įgyvendinimo kalendoriniai metai</v>
      </c>
      <c r="C6" s="55"/>
      <c r="D6" s="60" t="s">
        <v>383</v>
      </c>
      <c r="E6" s="60" t="s">
        <v>1482</v>
      </c>
      <c r="F6" s="58">
        <f>Data4!M2</f>
        <v>2017</v>
      </c>
      <c r="G6" s="58">
        <f>Data4!N2</f>
        <v>2018</v>
      </c>
      <c r="H6" s="58">
        <f>Data4!O2</f>
        <v>2019</v>
      </c>
      <c r="I6" s="58">
        <f>Data4!P2</f>
        <v>2020</v>
      </c>
      <c r="J6" s="58">
        <f>Data4!Q2</f>
        <v>2021</v>
      </c>
      <c r="K6" s="58">
        <f>Data4!R2</f>
        <v>2022</v>
      </c>
      <c r="L6" s="58">
        <f>Data4!S2</f>
        <v>2023</v>
      </c>
      <c r="M6" s="58">
        <f>Data4!T2</f>
        <v>2024</v>
      </c>
      <c r="N6" s="58">
        <f>Data4!U2</f>
        <v>2025</v>
      </c>
      <c r="O6" s="58">
        <f>Data4!V2</f>
        <v>2026</v>
      </c>
      <c r="P6" s="58">
        <f>Data4!W2</f>
        <v>2027</v>
      </c>
      <c r="Q6" s="58">
        <f>Data4!X2</f>
        <v>2028</v>
      </c>
      <c r="R6" s="58">
        <f>Data4!Y2</f>
        <v>2029</v>
      </c>
      <c r="S6" s="58">
        <f>Data4!Z2</f>
        <v>2030</v>
      </c>
      <c r="T6" s="58">
        <f>Data4!AA2</f>
        <v>2031</v>
      </c>
      <c r="U6" s="58">
        <f>Data4!AB2</f>
        <v>2032</v>
      </c>
      <c r="V6" s="58">
        <f>Data4!AC2</f>
        <v>2033</v>
      </c>
      <c r="W6" s="58">
        <f>Data4!AD2</f>
        <v>2034</v>
      </c>
      <c r="X6" s="58">
        <f>Data4!AE2</f>
        <v>2035</v>
      </c>
      <c r="Y6" s="58">
        <f>Data4!AF2</f>
        <v>2036</v>
      </c>
      <c r="Z6" s="58">
        <f>Data4!AG2</f>
        <v>2037</v>
      </c>
      <c r="AA6" s="58">
        <f>Data4!AH2</f>
        <v>2038</v>
      </c>
      <c r="AB6" s="58">
        <f>Data4!AI2</f>
        <v>2039</v>
      </c>
      <c r="AC6" s="58">
        <f>Data4!AJ2</f>
        <v>2040</v>
      </c>
      <c r="AD6" s="58">
        <f>Data4!AK2</f>
        <v>2041</v>
      </c>
      <c r="AE6" s="58">
        <f>Data4!AL2</f>
        <v>2042</v>
      </c>
      <c r="AF6" s="58">
        <f>Data4!AM2</f>
        <v>2043</v>
      </c>
      <c r="AG6" s="58">
        <f>Data4!AN2</f>
        <v>2044</v>
      </c>
      <c r="AH6" s="58">
        <f>Data4!AO2</f>
        <v>2045</v>
      </c>
      <c r="AI6" s="58">
        <f>Data4!AP2</f>
        <v>2046</v>
      </c>
      <c r="AJ6" s="58">
        <f>Data4!AQ2</f>
        <v>2047</v>
      </c>
      <c r="AM6" s="381"/>
      <c r="AN6" s="513"/>
      <c r="AO6" s="387"/>
      <c r="AP6" s="59">
        <f t="shared" ref="AP6:AY6" si="0">COUNTIF(AP$7:AP$59,"Klaida")</f>
        <v>0</v>
      </c>
      <c r="AQ6" s="59">
        <f t="shared" ca="1" si="0"/>
        <v>0</v>
      </c>
      <c r="AR6" s="59">
        <f t="shared" si="0"/>
        <v>0</v>
      </c>
      <c r="AS6" s="59">
        <f t="shared" si="0"/>
        <v>0</v>
      </c>
      <c r="AT6" s="59">
        <f t="shared" si="0"/>
        <v>0</v>
      </c>
      <c r="AU6" s="59">
        <f t="shared" si="0"/>
        <v>0</v>
      </c>
      <c r="AV6" s="59">
        <f t="shared" si="0"/>
        <v>0</v>
      </c>
      <c r="AW6" s="59">
        <f t="shared" si="0"/>
        <v>0</v>
      </c>
      <c r="AX6" s="59">
        <f t="shared" si="0"/>
        <v>0</v>
      </c>
      <c r="AY6" s="388">
        <f t="shared" si="0"/>
        <v>0</v>
      </c>
      <c r="AZ6" s="3" t="e">
        <f ca="1">VLOOKUP(AZ5,Klaidu_pranesimai,2,FALSE)</f>
        <v>#N/A</v>
      </c>
    </row>
    <row r="7" spans="2:55" s="61" customFormat="1">
      <c r="B7" s="5" t="s">
        <v>6</v>
      </c>
      <c r="C7" s="5" t="str">
        <f>IF(Kalba="EN",Data2!C32,Data2!B32)</f>
        <v>Alternatyvos investicijos, iš viso</v>
      </c>
      <c r="D7" s="62">
        <f>ROUND(SUM(D8:D15),0)</f>
        <v>0</v>
      </c>
      <c r="E7" s="62">
        <f>ROUND(SUM(E8:E15),0)</f>
        <v>0</v>
      </c>
      <c r="F7" s="62">
        <f>ROUND(SUM(F8:F15),0)</f>
        <v>0</v>
      </c>
      <c r="G7" s="62">
        <f t="shared" ref="G7:AJ7" si="1">ROUND(SUM(G8:G15),0)</f>
        <v>0</v>
      </c>
      <c r="H7" s="62">
        <f t="shared" si="1"/>
        <v>0</v>
      </c>
      <c r="I7" s="62">
        <f t="shared" si="1"/>
        <v>0</v>
      </c>
      <c r="J7" s="62">
        <f t="shared" si="1"/>
        <v>0</v>
      </c>
      <c r="K7" s="62">
        <f t="shared" si="1"/>
        <v>0</v>
      </c>
      <c r="L7" s="62">
        <f t="shared" si="1"/>
        <v>0</v>
      </c>
      <c r="M7" s="62">
        <f t="shared" si="1"/>
        <v>0</v>
      </c>
      <c r="N7" s="62">
        <f t="shared" si="1"/>
        <v>0</v>
      </c>
      <c r="O7" s="62">
        <f t="shared" si="1"/>
        <v>0</v>
      </c>
      <c r="P7" s="62">
        <f t="shared" si="1"/>
        <v>0</v>
      </c>
      <c r="Q7" s="62">
        <f t="shared" si="1"/>
        <v>0</v>
      </c>
      <c r="R7" s="62">
        <f t="shared" si="1"/>
        <v>0</v>
      </c>
      <c r="S7" s="62">
        <f t="shared" si="1"/>
        <v>0</v>
      </c>
      <c r="T7" s="62">
        <f t="shared" si="1"/>
        <v>0</v>
      </c>
      <c r="U7" s="62">
        <f t="shared" si="1"/>
        <v>0</v>
      </c>
      <c r="V7" s="62">
        <f t="shared" si="1"/>
        <v>0</v>
      </c>
      <c r="W7" s="62">
        <f t="shared" si="1"/>
        <v>0</v>
      </c>
      <c r="X7" s="62">
        <f t="shared" si="1"/>
        <v>0</v>
      </c>
      <c r="Y7" s="62">
        <f t="shared" si="1"/>
        <v>0</v>
      </c>
      <c r="Z7" s="62">
        <f t="shared" si="1"/>
        <v>0</v>
      </c>
      <c r="AA7" s="62">
        <f t="shared" si="1"/>
        <v>0</v>
      </c>
      <c r="AB7" s="62">
        <f t="shared" si="1"/>
        <v>0</v>
      </c>
      <c r="AC7" s="62">
        <f t="shared" si="1"/>
        <v>0</v>
      </c>
      <c r="AD7" s="62">
        <f t="shared" si="1"/>
        <v>0</v>
      </c>
      <c r="AE7" s="62">
        <f t="shared" si="1"/>
        <v>0</v>
      </c>
      <c r="AF7" s="62">
        <f t="shared" si="1"/>
        <v>0</v>
      </c>
      <c r="AG7" s="62">
        <f t="shared" si="1"/>
        <v>0</v>
      </c>
      <c r="AH7" s="62">
        <f t="shared" si="1"/>
        <v>0</v>
      </c>
      <c r="AI7" s="62">
        <f t="shared" si="1"/>
        <v>0</v>
      </c>
      <c r="AJ7" s="62">
        <f t="shared" si="1"/>
        <v>0</v>
      </c>
      <c r="AM7" s="382">
        <f>ROUND(SUM(AM8:AM15),0)</f>
        <v>0</v>
      </c>
      <c r="AN7" s="382">
        <f>ROUND(SUM(AN8:AN15),0)</f>
        <v>0</v>
      </c>
      <c r="AO7" s="389"/>
      <c r="AP7" s="63"/>
      <c r="AQ7" s="63"/>
      <c r="AR7" s="63"/>
      <c r="AS7" s="63"/>
      <c r="AT7" s="63"/>
      <c r="AU7" s="63"/>
      <c r="AV7" s="63"/>
      <c r="AW7" s="63"/>
      <c r="AX7" s="63"/>
      <c r="AY7" s="390"/>
    </row>
    <row r="8" spans="2:55">
      <c r="B8" s="64" t="s">
        <v>7</v>
      </c>
      <c r="C8" s="4" t="str">
        <f>IF(Kalba="EN",Data2!C33,Data2!B33)</f>
        <v>Žemė</v>
      </c>
      <c r="D8" s="65">
        <f>F8+NPV(FDN,G8:INDEX(G8:AJ8,PAL))</f>
        <v>0</v>
      </c>
      <c r="E8" s="65">
        <f t="shared" ref="E8:E16" si="2">SUMIF($F$5:$AJ$5,"&lt;="&amp;PAL,$F8:$AJ8)</f>
        <v>0</v>
      </c>
      <c r="F8" s="78">
        <v>0</v>
      </c>
      <c r="G8" s="78">
        <v>0</v>
      </c>
      <c r="H8" s="78">
        <v>0</v>
      </c>
      <c r="I8" s="78">
        <v>0</v>
      </c>
      <c r="J8" s="78">
        <v>0</v>
      </c>
      <c r="K8" s="78">
        <v>0</v>
      </c>
      <c r="L8" s="78">
        <v>0</v>
      </c>
      <c r="M8" s="78">
        <v>0</v>
      </c>
      <c r="N8" s="78">
        <v>0</v>
      </c>
      <c r="O8" s="78">
        <v>0</v>
      </c>
      <c r="P8" s="78">
        <v>0</v>
      </c>
      <c r="Q8" s="78">
        <v>0</v>
      </c>
      <c r="R8" s="78">
        <v>0</v>
      </c>
      <c r="S8" s="78">
        <v>0</v>
      </c>
      <c r="T8" s="78">
        <v>0</v>
      </c>
      <c r="U8" s="78">
        <v>0</v>
      </c>
      <c r="V8" s="78">
        <v>0</v>
      </c>
      <c r="W8" s="78">
        <v>0</v>
      </c>
      <c r="X8" s="78">
        <v>0</v>
      </c>
      <c r="Y8" s="78">
        <v>0</v>
      </c>
      <c r="Z8" s="78">
        <v>0</v>
      </c>
      <c r="AA8" s="78">
        <v>0</v>
      </c>
      <c r="AB8" s="78">
        <v>0</v>
      </c>
      <c r="AC8" s="78">
        <v>0</v>
      </c>
      <c r="AD8" s="78">
        <v>0</v>
      </c>
      <c r="AE8" s="78">
        <v>0</v>
      </c>
      <c r="AF8" s="78">
        <v>0</v>
      </c>
      <c r="AG8" s="78">
        <v>0</v>
      </c>
      <c r="AH8" s="78">
        <v>0</v>
      </c>
      <c r="AI8" s="78">
        <v>0</v>
      </c>
      <c r="AJ8" s="78">
        <v>0</v>
      </c>
      <c r="AM8" s="383">
        <f>F8+NPV(SDN,G8:INDEX(G8:AJ8,PAL))</f>
        <v>0</v>
      </c>
      <c r="AN8" s="415">
        <f>IFERROR(SUMPRODUCT(F8+NPV(SDN,G8:INDEX(G8:AJ8,PAL)),Data1!D3),0)</f>
        <v>0</v>
      </c>
      <c r="AO8" s="387">
        <f t="shared" ref="AO8:AO20" si="3">IF(COUNTIF(AP8:AY8,"Klaida")&gt;0,1,0)</f>
        <v>0</v>
      </c>
      <c r="AP8" s="59">
        <f>IF(COUNT(F8:INDEX(F8:AJ8,PAL+1))&lt;&gt;PAL+1,"Klaida",0)</f>
        <v>0</v>
      </c>
      <c r="AQ8" s="59"/>
      <c r="AR8" s="59"/>
      <c r="AS8" s="59"/>
      <c r="AT8" s="59"/>
      <c r="AU8" s="59"/>
      <c r="AV8" s="59"/>
      <c r="AW8" s="59"/>
      <c r="AX8" s="59"/>
      <c r="AY8" s="388"/>
    </row>
    <row r="9" spans="2:55">
      <c r="B9" s="64" t="s">
        <v>9</v>
      </c>
      <c r="C9" s="4" t="str">
        <f>IF(Kalba="EN",Data2!C34,Data2!B34)</f>
        <v>Nekilnojamasis turtas</v>
      </c>
      <c r="D9" s="65">
        <f>F9+NPV(FDN,G9:INDEX(G9:AJ9,PAL))</f>
        <v>0</v>
      </c>
      <c r="E9" s="65">
        <f t="shared" si="2"/>
        <v>0</v>
      </c>
      <c r="F9" s="78">
        <v>0</v>
      </c>
      <c r="G9" s="78">
        <v>0</v>
      </c>
      <c r="H9" s="78">
        <v>0</v>
      </c>
      <c r="I9" s="78">
        <v>0</v>
      </c>
      <c r="J9" s="78">
        <v>0</v>
      </c>
      <c r="K9" s="78">
        <v>0</v>
      </c>
      <c r="L9" s="78">
        <v>0</v>
      </c>
      <c r="M9" s="78">
        <v>0</v>
      </c>
      <c r="N9" s="78">
        <v>0</v>
      </c>
      <c r="O9" s="78">
        <v>0</v>
      </c>
      <c r="P9" s="78">
        <v>0</v>
      </c>
      <c r="Q9" s="78">
        <v>0</v>
      </c>
      <c r="R9" s="78">
        <v>0</v>
      </c>
      <c r="S9" s="78">
        <v>0</v>
      </c>
      <c r="T9" s="78">
        <v>0</v>
      </c>
      <c r="U9" s="78">
        <v>0</v>
      </c>
      <c r="V9" s="78">
        <v>0</v>
      </c>
      <c r="W9" s="78">
        <v>0</v>
      </c>
      <c r="X9" s="78">
        <v>0</v>
      </c>
      <c r="Y9" s="78">
        <v>0</v>
      </c>
      <c r="Z9" s="78">
        <v>0</v>
      </c>
      <c r="AA9" s="78">
        <v>0</v>
      </c>
      <c r="AB9" s="78">
        <v>0</v>
      </c>
      <c r="AC9" s="78">
        <v>0</v>
      </c>
      <c r="AD9" s="78">
        <v>0</v>
      </c>
      <c r="AE9" s="78">
        <v>0</v>
      </c>
      <c r="AF9" s="78">
        <v>0</v>
      </c>
      <c r="AG9" s="78">
        <v>0</v>
      </c>
      <c r="AH9" s="78">
        <v>0</v>
      </c>
      <c r="AI9" s="78">
        <v>0</v>
      </c>
      <c r="AJ9" s="78">
        <v>0</v>
      </c>
      <c r="AM9" s="383">
        <f>F9+NPV(SDN,G9:INDEX(G9:AJ9,PAL))</f>
        <v>0</v>
      </c>
      <c r="AN9" s="415">
        <f>IFERROR(SUMPRODUCT(F9+NPV(SDN,G9:INDEX(G9:AJ9,PAL)),Data1!D4),0)</f>
        <v>0</v>
      </c>
      <c r="AO9" s="387">
        <f t="shared" si="3"/>
        <v>0</v>
      </c>
      <c r="AP9" s="59">
        <f>IF(COUNT(F9:INDEX(F9:AJ9,PAL+1))&lt;&gt;PAL+1,"Klaida",0)</f>
        <v>0</v>
      </c>
      <c r="AQ9" s="59"/>
      <c r="AR9" s="59"/>
      <c r="AS9" s="59"/>
      <c r="AT9" s="59"/>
      <c r="AU9" s="59"/>
      <c r="AV9" s="59"/>
      <c r="AW9" s="59"/>
      <c r="AX9" s="59"/>
      <c r="AY9" s="388"/>
    </row>
    <row r="10" spans="2:55">
      <c r="B10" s="64" t="s">
        <v>11</v>
      </c>
      <c r="C10" s="4" t="str">
        <f>IF(Kalba="EN",Data2!C35,Data2!B35)</f>
        <v>Statyba, rekonstravimas, kapitalinis remontas ir kiti darbai</v>
      </c>
      <c r="D10" s="65">
        <f>F10+NPV(FDN,G10:INDEX(G10:AJ10,PAL))</f>
        <v>0</v>
      </c>
      <c r="E10" s="65">
        <f t="shared" si="2"/>
        <v>0</v>
      </c>
      <c r="F10" s="78">
        <v>0</v>
      </c>
      <c r="G10" s="78">
        <v>0</v>
      </c>
      <c r="H10" s="78">
        <v>0</v>
      </c>
      <c r="I10" s="78">
        <v>0</v>
      </c>
      <c r="J10" s="78">
        <v>0</v>
      </c>
      <c r="K10" s="78">
        <v>0</v>
      </c>
      <c r="L10" s="78">
        <v>0</v>
      </c>
      <c r="M10" s="78">
        <v>0</v>
      </c>
      <c r="N10" s="78">
        <v>0</v>
      </c>
      <c r="O10" s="78">
        <v>0</v>
      </c>
      <c r="P10" s="78">
        <v>0</v>
      </c>
      <c r="Q10" s="78">
        <v>0</v>
      </c>
      <c r="R10" s="78">
        <v>0</v>
      </c>
      <c r="S10" s="78">
        <v>0</v>
      </c>
      <c r="T10" s="78">
        <v>0</v>
      </c>
      <c r="U10" s="78">
        <v>0</v>
      </c>
      <c r="V10" s="78">
        <v>0</v>
      </c>
      <c r="W10" s="78">
        <v>0</v>
      </c>
      <c r="X10" s="78">
        <v>0</v>
      </c>
      <c r="Y10" s="78">
        <v>0</v>
      </c>
      <c r="Z10" s="78">
        <v>0</v>
      </c>
      <c r="AA10" s="78">
        <v>0</v>
      </c>
      <c r="AB10" s="78">
        <v>0</v>
      </c>
      <c r="AC10" s="78">
        <v>0</v>
      </c>
      <c r="AD10" s="78">
        <v>0</v>
      </c>
      <c r="AE10" s="78">
        <v>0</v>
      </c>
      <c r="AF10" s="78">
        <v>0</v>
      </c>
      <c r="AG10" s="78">
        <v>0</v>
      </c>
      <c r="AH10" s="78">
        <v>0</v>
      </c>
      <c r="AI10" s="78">
        <v>0</v>
      </c>
      <c r="AJ10" s="78">
        <v>0</v>
      </c>
      <c r="AM10" s="383">
        <f>F10+NPV(SDN,G10:INDEX(G10:AJ10,PAL))</f>
        <v>0</v>
      </c>
      <c r="AN10" s="415">
        <f>IFERROR(SUMPRODUCT(F10+NPV(SDN,G10:INDEX(G10:AJ10,PAL)),Data1!D5),0)</f>
        <v>0</v>
      </c>
      <c r="AO10" s="387">
        <f t="shared" si="3"/>
        <v>0</v>
      </c>
      <c r="AP10" s="59">
        <f>IF(COUNT(F10:INDEX(F10:AJ10,PAL+1))&lt;&gt;PAL+1,"Klaida",0)</f>
        <v>0</v>
      </c>
      <c r="AQ10" s="59"/>
      <c r="AR10" s="59"/>
      <c r="AS10" s="59"/>
      <c r="AT10" s="59"/>
      <c r="AU10" s="59"/>
      <c r="AV10" s="59"/>
      <c r="AW10" s="59"/>
      <c r="AX10" s="59"/>
      <c r="AY10" s="388"/>
    </row>
    <row r="11" spans="2:55">
      <c r="B11" s="64" t="s">
        <v>13</v>
      </c>
      <c r="C11" s="4" t="str">
        <f>IF(Kalba="EN",Data2!C36,Data2!B36)</f>
        <v>Įranga, įrenginiai ir kitas ilgalaikis turtas</v>
      </c>
      <c r="D11" s="65">
        <f>F11+NPV(FDN,G11:INDEX(G11:AJ11,PAL))</f>
        <v>0</v>
      </c>
      <c r="E11" s="65">
        <f t="shared" si="2"/>
        <v>0</v>
      </c>
      <c r="F11" s="78">
        <v>0</v>
      </c>
      <c r="G11" s="78">
        <v>0</v>
      </c>
      <c r="H11" s="78">
        <v>0</v>
      </c>
      <c r="I11" s="78">
        <v>0</v>
      </c>
      <c r="J11" s="78">
        <v>0</v>
      </c>
      <c r="K11" s="78">
        <v>0</v>
      </c>
      <c r="L11" s="78">
        <v>0</v>
      </c>
      <c r="M11" s="78">
        <v>0</v>
      </c>
      <c r="N11" s="78">
        <v>0</v>
      </c>
      <c r="O11" s="78">
        <v>0</v>
      </c>
      <c r="P11" s="78">
        <v>0</v>
      </c>
      <c r="Q11" s="78">
        <v>0</v>
      </c>
      <c r="R11" s="78">
        <v>0</v>
      </c>
      <c r="S11" s="78">
        <v>0</v>
      </c>
      <c r="T11" s="78">
        <v>0</v>
      </c>
      <c r="U11" s="78">
        <v>0</v>
      </c>
      <c r="V11" s="78">
        <v>0</v>
      </c>
      <c r="W11" s="78">
        <v>0</v>
      </c>
      <c r="X11" s="78">
        <v>0</v>
      </c>
      <c r="Y11" s="78">
        <v>0</v>
      </c>
      <c r="Z11" s="78">
        <v>0</v>
      </c>
      <c r="AA11" s="78">
        <v>0</v>
      </c>
      <c r="AB11" s="78">
        <v>0</v>
      </c>
      <c r="AC11" s="78">
        <v>0</v>
      </c>
      <c r="AD11" s="78">
        <v>0</v>
      </c>
      <c r="AE11" s="78">
        <v>0</v>
      </c>
      <c r="AF11" s="78">
        <v>0</v>
      </c>
      <c r="AG11" s="78">
        <v>0</v>
      </c>
      <c r="AH11" s="78">
        <v>0</v>
      </c>
      <c r="AI11" s="78">
        <v>0</v>
      </c>
      <c r="AJ11" s="78">
        <v>0</v>
      </c>
      <c r="AM11" s="383">
        <f>F11+NPV(SDN,G11:INDEX(G11:AJ11,PAL))</f>
        <v>0</v>
      </c>
      <c r="AN11" s="415">
        <f>IFERROR(SUMPRODUCT(F11+NPV(SDN,G11:INDEX(G11:AJ11,PAL)),Data1!D6),0)</f>
        <v>0</v>
      </c>
      <c r="AO11" s="387">
        <f t="shared" si="3"/>
        <v>0</v>
      </c>
      <c r="AP11" s="59">
        <f>IF(COUNT(F11:INDEX(F11:AJ11,PAL+1))&lt;&gt;PAL+1,"Klaida",0)</f>
        <v>0</v>
      </c>
      <c r="AQ11" s="59"/>
      <c r="AR11" s="59"/>
      <c r="AS11" s="59"/>
      <c r="AT11" s="59"/>
      <c r="AU11" s="59"/>
      <c r="AV11" s="59"/>
      <c r="AW11" s="59"/>
      <c r="AX11" s="59"/>
      <c r="AY11" s="388"/>
    </row>
    <row r="12" spans="2:55" ht="25.5">
      <c r="B12" s="64" t="s">
        <v>15</v>
      </c>
      <c r="C12" s="4" t="str">
        <f>IF(Kalba="EN",Data2!C37,Data2!B37)</f>
        <v>Projektavimo, techninės priežiūros ir kitos su investicijomis į ilgalaikį turtą (A.1.-A.4.) susijusios paslaugos</v>
      </c>
      <c r="D12" s="65">
        <f>F12+NPV(FDN,G12:INDEX(G12:AJ12,PAL))</f>
        <v>0</v>
      </c>
      <c r="E12" s="65">
        <f t="shared" si="2"/>
        <v>0</v>
      </c>
      <c r="F12" s="78">
        <v>0</v>
      </c>
      <c r="G12" s="78">
        <v>0</v>
      </c>
      <c r="H12" s="78">
        <v>0</v>
      </c>
      <c r="I12" s="78">
        <v>0</v>
      </c>
      <c r="J12" s="78">
        <v>0</v>
      </c>
      <c r="K12" s="78">
        <v>0</v>
      </c>
      <c r="L12" s="78">
        <v>0</v>
      </c>
      <c r="M12" s="78">
        <v>0</v>
      </c>
      <c r="N12" s="78">
        <v>0</v>
      </c>
      <c r="O12" s="78">
        <v>0</v>
      </c>
      <c r="P12" s="78">
        <v>0</v>
      </c>
      <c r="Q12" s="78">
        <v>0</v>
      </c>
      <c r="R12" s="78">
        <v>0</v>
      </c>
      <c r="S12" s="78">
        <v>0</v>
      </c>
      <c r="T12" s="78">
        <v>0</v>
      </c>
      <c r="U12" s="78">
        <v>0</v>
      </c>
      <c r="V12" s="78">
        <v>0</v>
      </c>
      <c r="W12" s="78">
        <v>0</v>
      </c>
      <c r="X12" s="78">
        <v>0</v>
      </c>
      <c r="Y12" s="78">
        <v>0</v>
      </c>
      <c r="Z12" s="78">
        <v>0</v>
      </c>
      <c r="AA12" s="78">
        <v>0</v>
      </c>
      <c r="AB12" s="78">
        <v>0</v>
      </c>
      <c r="AC12" s="78">
        <v>0</v>
      </c>
      <c r="AD12" s="78">
        <v>0</v>
      </c>
      <c r="AE12" s="78">
        <v>0</v>
      </c>
      <c r="AF12" s="78">
        <v>0</v>
      </c>
      <c r="AG12" s="78">
        <v>0</v>
      </c>
      <c r="AH12" s="78">
        <v>0</v>
      </c>
      <c r="AI12" s="78">
        <v>0</v>
      </c>
      <c r="AJ12" s="78">
        <v>0</v>
      </c>
      <c r="AM12" s="383">
        <f>F12+NPV(SDN,G12:INDEX(G12:AJ12,PAL))</f>
        <v>0</v>
      </c>
      <c r="AN12" s="415">
        <f>IFERROR(SUMPRODUCT(F12+NPV(SDN,G12:INDEX(G12:AJ12,PAL)),Data1!D7),0)</f>
        <v>0</v>
      </c>
      <c r="AO12" s="387">
        <f t="shared" si="3"/>
        <v>0</v>
      </c>
      <c r="AP12" s="59">
        <f>IF(COUNT(F12:INDEX(F12:AJ12,PAL+1))&lt;&gt;PAL+1,"Klaida",0)</f>
        <v>0</v>
      </c>
      <c r="AQ12" s="59"/>
      <c r="AR12" s="59"/>
      <c r="AS12" s="59"/>
      <c r="AT12" s="59"/>
      <c r="AU12" s="59"/>
      <c r="AV12" s="59"/>
      <c r="AW12" s="59"/>
      <c r="AX12" s="59"/>
      <c r="AY12" s="388"/>
    </row>
    <row r="13" spans="2:55">
      <c r="B13" s="64" t="s">
        <v>16</v>
      </c>
      <c r="C13" s="4" t="str">
        <f>IF(Kalba="EN",Data2!C38,Data2!B38)</f>
        <v>Projekto administravimas ir vykdymas</v>
      </c>
      <c r="D13" s="65">
        <f>F13+NPV(FDN,G13:INDEX(G13:AJ13,PAL))</f>
        <v>0</v>
      </c>
      <c r="E13" s="65">
        <f t="shared" si="2"/>
        <v>0</v>
      </c>
      <c r="F13" s="78">
        <v>0</v>
      </c>
      <c r="G13" s="78">
        <v>0</v>
      </c>
      <c r="H13" s="78">
        <v>0</v>
      </c>
      <c r="I13" s="78">
        <v>0</v>
      </c>
      <c r="J13" s="78">
        <v>0</v>
      </c>
      <c r="K13" s="78">
        <v>0</v>
      </c>
      <c r="L13" s="78">
        <v>0</v>
      </c>
      <c r="M13" s="78">
        <v>0</v>
      </c>
      <c r="N13" s="78">
        <v>0</v>
      </c>
      <c r="O13" s="78">
        <v>0</v>
      </c>
      <c r="P13" s="78">
        <v>0</v>
      </c>
      <c r="Q13" s="78">
        <v>0</v>
      </c>
      <c r="R13" s="78">
        <v>0</v>
      </c>
      <c r="S13" s="78">
        <v>0</v>
      </c>
      <c r="T13" s="78">
        <v>0</v>
      </c>
      <c r="U13" s="78">
        <v>0</v>
      </c>
      <c r="V13" s="78">
        <v>0</v>
      </c>
      <c r="W13" s="78">
        <v>0</v>
      </c>
      <c r="X13" s="78">
        <v>0</v>
      </c>
      <c r="Y13" s="78">
        <v>0</v>
      </c>
      <c r="Z13" s="78">
        <v>0</v>
      </c>
      <c r="AA13" s="78">
        <v>0</v>
      </c>
      <c r="AB13" s="78">
        <v>0</v>
      </c>
      <c r="AC13" s="78">
        <v>0</v>
      </c>
      <c r="AD13" s="78">
        <v>0</v>
      </c>
      <c r="AE13" s="78">
        <v>0</v>
      </c>
      <c r="AF13" s="78">
        <v>0</v>
      </c>
      <c r="AG13" s="78">
        <v>0</v>
      </c>
      <c r="AH13" s="78">
        <v>0</v>
      </c>
      <c r="AI13" s="78">
        <v>0</v>
      </c>
      <c r="AJ13" s="78">
        <v>0</v>
      </c>
      <c r="AM13" s="383">
        <f>F13+NPV(SDN,G13:INDEX(G13:AJ13,PAL))</f>
        <v>0</v>
      </c>
      <c r="AN13" s="415">
        <f>IFERROR(SUMPRODUCT(F13+NPV(SDN,G13:INDEX(G13:AJ13,PAL)),Data1!D8),0)</f>
        <v>0</v>
      </c>
      <c r="AO13" s="387">
        <f t="shared" si="3"/>
        <v>0</v>
      </c>
      <c r="AP13" s="59">
        <f>IF(COUNT(F13:INDEX(F13:AJ13,PAL+1))&lt;&gt;PAL+1,"Klaida",0)</f>
        <v>0</v>
      </c>
      <c r="AQ13" s="59"/>
      <c r="AR13" s="59"/>
      <c r="AS13" s="59"/>
      <c r="AT13" s="59"/>
      <c r="AU13" s="59"/>
      <c r="AV13" s="59"/>
      <c r="AW13" s="59"/>
      <c r="AX13" s="59"/>
      <c r="AY13" s="388"/>
    </row>
    <row r="14" spans="2:55">
      <c r="B14" s="64" t="s">
        <v>18</v>
      </c>
      <c r="C14" s="4" t="str">
        <f>IF(Kalba="EN",Data2!C39,Data2!B39)</f>
        <v>Kitos paslaugos ir išlaidos</v>
      </c>
      <c r="D14" s="65">
        <f>F14+NPV(FDN,G14:INDEX(G14:AJ14,PAL))</f>
        <v>0</v>
      </c>
      <c r="E14" s="65">
        <f t="shared" si="2"/>
        <v>0</v>
      </c>
      <c r="F14" s="78">
        <v>0</v>
      </c>
      <c r="G14" s="78">
        <v>0</v>
      </c>
      <c r="H14" s="78">
        <v>0</v>
      </c>
      <c r="I14" s="78">
        <v>0</v>
      </c>
      <c r="J14" s="78">
        <v>0</v>
      </c>
      <c r="K14" s="78">
        <v>0</v>
      </c>
      <c r="L14" s="78">
        <v>0</v>
      </c>
      <c r="M14" s="78">
        <v>0</v>
      </c>
      <c r="N14" s="78">
        <v>0</v>
      </c>
      <c r="O14" s="78">
        <v>0</v>
      </c>
      <c r="P14" s="78">
        <v>0</v>
      </c>
      <c r="Q14" s="78">
        <v>0</v>
      </c>
      <c r="R14" s="78">
        <v>0</v>
      </c>
      <c r="S14" s="78">
        <v>0</v>
      </c>
      <c r="T14" s="78">
        <v>0</v>
      </c>
      <c r="U14" s="78">
        <v>0</v>
      </c>
      <c r="V14" s="78">
        <v>0</v>
      </c>
      <c r="W14" s="78">
        <v>0</v>
      </c>
      <c r="X14" s="78">
        <v>0</v>
      </c>
      <c r="Y14" s="78">
        <v>0</v>
      </c>
      <c r="Z14" s="78">
        <v>0</v>
      </c>
      <c r="AA14" s="78">
        <v>0</v>
      </c>
      <c r="AB14" s="78">
        <v>0</v>
      </c>
      <c r="AC14" s="78">
        <v>0</v>
      </c>
      <c r="AD14" s="78">
        <v>0</v>
      </c>
      <c r="AE14" s="78">
        <v>0</v>
      </c>
      <c r="AF14" s="78">
        <v>0</v>
      </c>
      <c r="AG14" s="78">
        <v>0</v>
      </c>
      <c r="AH14" s="78">
        <v>0</v>
      </c>
      <c r="AI14" s="78">
        <v>0</v>
      </c>
      <c r="AJ14" s="78">
        <v>0</v>
      </c>
      <c r="AM14" s="383">
        <f>F14+NPV(SDN,G14:INDEX(G14:AJ14,PAL))</f>
        <v>0</v>
      </c>
      <c r="AN14" s="415">
        <f>IFERROR(SUMPRODUCT(F14+NPV(SDN,G14:INDEX(G14:AJ14,PAL)),Data1!D9),0)</f>
        <v>0</v>
      </c>
      <c r="AO14" s="387">
        <f t="shared" si="3"/>
        <v>0</v>
      </c>
      <c r="AP14" s="59">
        <f>IF(COUNT(F14:INDEX(F14:AJ14,PAL+1))&lt;&gt;PAL+1,"Klaida",0)</f>
        <v>0</v>
      </c>
      <c r="AQ14" s="59"/>
      <c r="AR14" s="59"/>
      <c r="AS14" s="59"/>
      <c r="AT14" s="59"/>
      <c r="AU14" s="59"/>
      <c r="AV14" s="59"/>
      <c r="AW14" s="59"/>
      <c r="AX14" s="59"/>
      <c r="AY14" s="388"/>
    </row>
    <row r="15" spans="2:55">
      <c r="B15" s="64" t="s">
        <v>294</v>
      </c>
      <c r="C15" s="4" t="str">
        <f>IF(Kalba="EN",Data2!C40,Data2!B40)</f>
        <v>Reinvesticijos </v>
      </c>
      <c r="D15" s="65">
        <f>F15+NPV(FDN,G15:INDEX(G15:AJ15,PAL))</f>
        <v>0</v>
      </c>
      <c r="E15" s="65">
        <f t="shared" si="2"/>
        <v>0</v>
      </c>
      <c r="F15" s="78">
        <v>0</v>
      </c>
      <c r="G15" s="78">
        <v>0</v>
      </c>
      <c r="H15" s="78">
        <v>0</v>
      </c>
      <c r="I15" s="78">
        <v>0</v>
      </c>
      <c r="J15" s="78">
        <v>0</v>
      </c>
      <c r="K15" s="78">
        <v>0</v>
      </c>
      <c r="L15" s="78">
        <v>0</v>
      </c>
      <c r="M15" s="78">
        <v>0</v>
      </c>
      <c r="N15" s="78">
        <v>0</v>
      </c>
      <c r="O15" s="78">
        <v>0</v>
      </c>
      <c r="P15" s="78">
        <v>0</v>
      </c>
      <c r="Q15" s="78">
        <v>0</v>
      </c>
      <c r="R15" s="78">
        <v>0</v>
      </c>
      <c r="S15" s="78">
        <v>0</v>
      </c>
      <c r="T15" s="78">
        <v>0</v>
      </c>
      <c r="U15" s="78">
        <v>0</v>
      </c>
      <c r="V15" s="78">
        <v>0</v>
      </c>
      <c r="W15" s="78">
        <v>0</v>
      </c>
      <c r="X15" s="78">
        <v>0</v>
      </c>
      <c r="Y15" s="78">
        <v>0</v>
      </c>
      <c r="Z15" s="78">
        <v>0</v>
      </c>
      <c r="AA15" s="78">
        <v>0</v>
      </c>
      <c r="AB15" s="78">
        <v>0</v>
      </c>
      <c r="AC15" s="78">
        <v>0</v>
      </c>
      <c r="AD15" s="78">
        <v>0</v>
      </c>
      <c r="AE15" s="78">
        <v>0</v>
      </c>
      <c r="AF15" s="78">
        <v>0</v>
      </c>
      <c r="AG15" s="78">
        <v>0</v>
      </c>
      <c r="AH15" s="78">
        <v>0</v>
      </c>
      <c r="AI15" s="78">
        <v>0</v>
      </c>
      <c r="AJ15" s="78">
        <v>0</v>
      </c>
      <c r="AM15" s="383">
        <f>F15+NPV(SDN,G15:INDEX(G15:AJ15,PAL))</f>
        <v>0</v>
      </c>
      <c r="AN15" s="415">
        <f>IFERROR(SUMPRODUCT(F15+NPV(SDN,G15:INDEX(G15:AJ15,PAL)),Data1!D10),0)</f>
        <v>0</v>
      </c>
      <c r="AO15" s="387">
        <f t="shared" si="3"/>
        <v>0</v>
      </c>
      <c r="AP15" s="59">
        <f>IF(COUNT(F15:INDEX(F15:AJ15,PAL+1))&lt;&gt;PAL+1,"Klaida",0)</f>
        <v>0</v>
      </c>
      <c r="AQ15" s="59"/>
      <c r="AR15" s="59"/>
      <c r="AS15" s="59"/>
      <c r="AT15" s="59"/>
      <c r="AU15" s="59"/>
      <c r="AV15" s="59"/>
      <c r="AW15" s="59"/>
      <c r="AX15" s="59"/>
      <c r="AY15" s="388"/>
    </row>
    <row r="16" spans="2:55" s="61" customFormat="1">
      <c r="B16" s="64" t="s">
        <v>20</v>
      </c>
      <c r="C16" s="4" t="str">
        <f>IF(Kalba="EN",Data2!C41,Data2!B41)</f>
        <v>Investicijų likutinė vertė</v>
      </c>
      <c r="D16" s="65">
        <f>F16+NPV(FDN,G16:INDEX(G16:AJ16,PAL))</f>
        <v>0</v>
      </c>
      <c r="E16" s="65">
        <f t="shared" si="2"/>
        <v>0</v>
      </c>
      <c r="F16" s="78">
        <v>0</v>
      </c>
      <c r="G16" s="78">
        <v>0</v>
      </c>
      <c r="H16" s="78">
        <v>0</v>
      </c>
      <c r="I16" s="78">
        <v>0</v>
      </c>
      <c r="J16" s="78">
        <v>0</v>
      </c>
      <c r="K16" s="78">
        <v>0</v>
      </c>
      <c r="L16" s="78">
        <v>0</v>
      </c>
      <c r="M16" s="78">
        <v>0</v>
      </c>
      <c r="N16" s="78">
        <v>0</v>
      </c>
      <c r="O16" s="78">
        <v>0</v>
      </c>
      <c r="P16" s="78">
        <v>0</v>
      </c>
      <c r="Q16" s="78">
        <v>0</v>
      </c>
      <c r="R16" s="78">
        <v>0</v>
      </c>
      <c r="S16" s="78">
        <v>0</v>
      </c>
      <c r="T16" s="78">
        <v>0</v>
      </c>
      <c r="U16" s="78">
        <v>0</v>
      </c>
      <c r="V16" s="78">
        <v>0</v>
      </c>
      <c r="W16" s="78">
        <v>0</v>
      </c>
      <c r="X16" s="78">
        <v>0</v>
      </c>
      <c r="Y16" s="78">
        <v>0</v>
      </c>
      <c r="Z16" s="78">
        <v>0</v>
      </c>
      <c r="AA16" s="78">
        <v>0</v>
      </c>
      <c r="AB16" s="78">
        <v>0</v>
      </c>
      <c r="AC16" s="78">
        <v>0</v>
      </c>
      <c r="AD16" s="78">
        <v>0</v>
      </c>
      <c r="AE16" s="78">
        <v>0</v>
      </c>
      <c r="AF16" s="78">
        <v>0</v>
      </c>
      <c r="AG16" s="78">
        <v>0</v>
      </c>
      <c r="AH16" s="78">
        <v>0</v>
      </c>
      <c r="AI16" s="78">
        <v>0</v>
      </c>
      <c r="AJ16" s="78">
        <v>0</v>
      </c>
      <c r="AM16" s="383">
        <f>F16+NPV(SDN,G16:INDEX(G16:AJ16,PAL))</f>
        <v>0</v>
      </c>
      <c r="AN16" s="415">
        <f>IFERROR(SUMPRODUCT(F16+NPV(SDN,G16:INDEX(G16:AJ16,PAL)),Data1!D11),0)</f>
        <v>0</v>
      </c>
      <c r="AO16" s="387">
        <f t="shared" ca="1" si="3"/>
        <v>0</v>
      </c>
      <c r="AP16" s="59">
        <f>IF(COUNT(F16:INDEX(F16:AJ16,PAL+1))&lt;&gt;PAL+1,"Klaida",0)</f>
        <v>0</v>
      </c>
      <c r="AQ16" s="59">
        <f ca="1">IF(OR(COUNTIF(F16:INDEX(F16:AJ16,PAL+1),"&gt;0")&gt;1,AND(COUNTIF(F16:INDEX(F16:AJ16,PAL+1),"&gt;0")=1,OFFSET(F16,0,PAL)=0)),"Klaida",0)</f>
        <v>0</v>
      </c>
      <c r="AR16" s="59"/>
      <c r="AS16" s="59"/>
      <c r="AT16" s="59"/>
      <c r="AU16" s="59"/>
      <c r="AV16" s="59"/>
      <c r="AW16" s="59"/>
      <c r="AX16" s="59"/>
      <c r="AY16" s="388"/>
    </row>
    <row r="17" spans="2:51" s="61" customFormat="1">
      <c r="B17" s="5" t="s">
        <v>21</v>
      </c>
      <c r="C17" s="5" t="str">
        <f>IF(Kalba="EN",Data2!C42,Data2!B42)</f>
        <v>Veiklos pajamos, iš viso</v>
      </c>
      <c r="D17" s="62">
        <f>ROUND(SUM(D18:D20),0)</f>
        <v>0</v>
      </c>
      <c r="E17" s="62">
        <f>ROUND(SUM(E18:E20),0)</f>
        <v>0</v>
      </c>
      <c r="F17" s="62">
        <f>ROUND(SUM(F18:F20),0)</f>
        <v>0</v>
      </c>
      <c r="G17" s="62">
        <f t="shared" ref="G17:AJ17" si="4">ROUND(SUM(G18:G20),0)</f>
        <v>0</v>
      </c>
      <c r="H17" s="62">
        <f t="shared" si="4"/>
        <v>0</v>
      </c>
      <c r="I17" s="62">
        <f t="shared" si="4"/>
        <v>0</v>
      </c>
      <c r="J17" s="62">
        <f t="shared" si="4"/>
        <v>0</v>
      </c>
      <c r="K17" s="62">
        <f t="shared" si="4"/>
        <v>0</v>
      </c>
      <c r="L17" s="62">
        <f t="shared" si="4"/>
        <v>0</v>
      </c>
      <c r="M17" s="62">
        <f t="shared" si="4"/>
        <v>0</v>
      </c>
      <c r="N17" s="62">
        <f t="shared" si="4"/>
        <v>0</v>
      </c>
      <c r="O17" s="62">
        <f t="shared" si="4"/>
        <v>0</v>
      </c>
      <c r="P17" s="62">
        <f t="shared" si="4"/>
        <v>0</v>
      </c>
      <c r="Q17" s="62">
        <f t="shared" si="4"/>
        <v>0</v>
      </c>
      <c r="R17" s="62">
        <f t="shared" si="4"/>
        <v>0</v>
      </c>
      <c r="S17" s="62">
        <f t="shared" si="4"/>
        <v>0</v>
      </c>
      <c r="T17" s="62">
        <f t="shared" si="4"/>
        <v>0</v>
      </c>
      <c r="U17" s="62">
        <f t="shared" si="4"/>
        <v>0</v>
      </c>
      <c r="V17" s="62">
        <f t="shared" si="4"/>
        <v>0</v>
      </c>
      <c r="W17" s="62">
        <f t="shared" si="4"/>
        <v>0</v>
      </c>
      <c r="X17" s="62">
        <f t="shared" si="4"/>
        <v>0</v>
      </c>
      <c r="Y17" s="62">
        <f t="shared" si="4"/>
        <v>0</v>
      </c>
      <c r="Z17" s="62">
        <f t="shared" si="4"/>
        <v>0</v>
      </c>
      <c r="AA17" s="62">
        <f t="shared" si="4"/>
        <v>0</v>
      </c>
      <c r="AB17" s="62">
        <f t="shared" si="4"/>
        <v>0</v>
      </c>
      <c r="AC17" s="62">
        <f t="shared" si="4"/>
        <v>0</v>
      </c>
      <c r="AD17" s="62">
        <f t="shared" si="4"/>
        <v>0</v>
      </c>
      <c r="AE17" s="62">
        <f t="shared" si="4"/>
        <v>0</v>
      </c>
      <c r="AF17" s="62">
        <f t="shared" si="4"/>
        <v>0</v>
      </c>
      <c r="AG17" s="62">
        <f t="shared" si="4"/>
        <v>0</v>
      </c>
      <c r="AH17" s="62">
        <f t="shared" si="4"/>
        <v>0</v>
      </c>
      <c r="AI17" s="62">
        <f t="shared" si="4"/>
        <v>0</v>
      </c>
      <c r="AJ17" s="62">
        <f t="shared" si="4"/>
        <v>0</v>
      </c>
      <c r="AM17" s="382">
        <f>ROUND(SUM(AM18:AM20),0)</f>
        <v>0</v>
      </c>
      <c r="AN17" s="382">
        <f>ROUND(SUM(AN18:AN20),0)</f>
        <v>0</v>
      </c>
      <c r="AO17" s="389"/>
      <c r="AP17" s="63"/>
      <c r="AQ17" s="63"/>
      <c r="AR17" s="63"/>
      <c r="AS17" s="63"/>
      <c r="AT17" s="63"/>
      <c r="AU17" s="63"/>
      <c r="AV17" s="63"/>
      <c r="AW17" s="63"/>
      <c r="AX17" s="63"/>
      <c r="AY17" s="390"/>
    </row>
    <row r="18" spans="2:51">
      <c r="B18" s="64" t="s">
        <v>22</v>
      </c>
      <c r="C18" s="4" t="str">
        <f>IF(Kalba="EN",Data2!C43,Data2!B43)</f>
        <v>Prekių pardavimo pajamos</v>
      </c>
      <c r="D18" s="65">
        <f>F18+NPV(FDN,G18:INDEX(G18:AJ18,PAL))</f>
        <v>0</v>
      </c>
      <c r="E18" s="65">
        <f>SUMIF($F$5:$AJ$5,"&lt;="&amp;PAL,$F18:$AJ18)</f>
        <v>0</v>
      </c>
      <c r="F18" s="78">
        <v>0</v>
      </c>
      <c r="G18" s="78">
        <v>0</v>
      </c>
      <c r="H18" s="78">
        <v>0</v>
      </c>
      <c r="I18" s="78">
        <v>0</v>
      </c>
      <c r="J18" s="78">
        <v>0</v>
      </c>
      <c r="K18" s="78">
        <v>0</v>
      </c>
      <c r="L18" s="78">
        <v>0</v>
      </c>
      <c r="M18" s="78">
        <v>0</v>
      </c>
      <c r="N18" s="78">
        <v>0</v>
      </c>
      <c r="O18" s="78">
        <v>0</v>
      </c>
      <c r="P18" s="78">
        <v>0</v>
      </c>
      <c r="Q18" s="78">
        <v>0</v>
      </c>
      <c r="R18" s="78">
        <v>0</v>
      </c>
      <c r="S18" s="78">
        <v>0</v>
      </c>
      <c r="T18" s="78">
        <v>0</v>
      </c>
      <c r="U18" s="78">
        <v>0</v>
      </c>
      <c r="V18" s="78">
        <v>0</v>
      </c>
      <c r="W18" s="78">
        <v>0</v>
      </c>
      <c r="X18" s="78">
        <v>0</v>
      </c>
      <c r="Y18" s="78">
        <v>0</v>
      </c>
      <c r="Z18" s="78">
        <v>0</v>
      </c>
      <c r="AA18" s="78">
        <v>0</v>
      </c>
      <c r="AB18" s="78">
        <v>0</v>
      </c>
      <c r="AC18" s="78">
        <v>0</v>
      </c>
      <c r="AD18" s="78">
        <v>0</v>
      </c>
      <c r="AE18" s="78">
        <v>0</v>
      </c>
      <c r="AF18" s="78">
        <v>0</v>
      </c>
      <c r="AG18" s="78">
        <v>0</v>
      </c>
      <c r="AH18" s="78">
        <v>0</v>
      </c>
      <c r="AI18" s="78">
        <v>0</v>
      </c>
      <c r="AJ18" s="78">
        <v>0</v>
      </c>
      <c r="AM18" s="383">
        <f>F18+NPV(SDN,G18:INDEX(G18:AJ18,PAL))</f>
        <v>0</v>
      </c>
      <c r="AN18" s="415">
        <f>IFERROR(SUMPRODUCT(F18+NPV(SDN,G18:INDEX(G18:AJ18,PAL)),Data1!D13),0)</f>
        <v>0</v>
      </c>
      <c r="AO18" s="387">
        <f t="shared" si="3"/>
        <v>0</v>
      </c>
      <c r="AP18" s="59">
        <f>IF(COUNT(F18:INDEX(F18:AJ18,PAL+1))&lt;&gt;PAL+1,"Klaida",0)</f>
        <v>0</v>
      </c>
      <c r="AQ18" s="59"/>
      <c r="AR18" s="59"/>
      <c r="AS18" s="59"/>
      <c r="AT18" s="59"/>
      <c r="AU18" s="59"/>
      <c r="AV18" s="59"/>
      <c r="AW18" s="59"/>
      <c r="AX18" s="59"/>
      <c r="AY18" s="388"/>
    </row>
    <row r="19" spans="2:51">
      <c r="B19" s="64" t="s">
        <v>23</v>
      </c>
      <c r="C19" s="4" t="str">
        <f>IF(Kalba="EN",Data2!C44,Data2!B44)</f>
        <v>Paslaugų suteikimo pajamos</v>
      </c>
      <c r="D19" s="65">
        <f>F19+NPV(FDN,G19:INDEX(G19:AJ19,PAL))</f>
        <v>0</v>
      </c>
      <c r="E19" s="65">
        <f>SUMIF($F$5:$AJ$5,"&lt;="&amp;PAL,$F19:$AJ19)</f>
        <v>0</v>
      </c>
      <c r="F19" s="78">
        <v>0</v>
      </c>
      <c r="G19" s="78">
        <v>0</v>
      </c>
      <c r="H19" s="78">
        <v>0</v>
      </c>
      <c r="I19" s="78">
        <v>0</v>
      </c>
      <c r="J19" s="78">
        <v>0</v>
      </c>
      <c r="K19" s="78">
        <v>0</v>
      </c>
      <c r="L19" s="78">
        <v>0</v>
      </c>
      <c r="M19" s="78">
        <v>0</v>
      </c>
      <c r="N19" s="78">
        <v>0</v>
      </c>
      <c r="O19" s="78">
        <v>0</v>
      </c>
      <c r="P19" s="78">
        <v>0</v>
      </c>
      <c r="Q19" s="78">
        <v>0</v>
      </c>
      <c r="R19" s="78">
        <v>0</v>
      </c>
      <c r="S19" s="78">
        <v>0</v>
      </c>
      <c r="T19" s="78">
        <v>0</v>
      </c>
      <c r="U19" s="78">
        <v>0</v>
      </c>
      <c r="V19" s="78">
        <v>0</v>
      </c>
      <c r="W19" s="78">
        <v>0</v>
      </c>
      <c r="X19" s="78">
        <v>0</v>
      </c>
      <c r="Y19" s="78">
        <v>0</v>
      </c>
      <c r="Z19" s="78">
        <v>0</v>
      </c>
      <c r="AA19" s="78">
        <v>0</v>
      </c>
      <c r="AB19" s="78">
        <v>0</v>
      </c>
      <c r="AC19" s="78">
        <v>0</v>
      </c>
      <c r="AD19" s="78">
        <v>0</v>
      </c>
      <c r="AE19" s="78">
        <v>0</v>
      </c>
      <c r="AF19" s="78">
        <v>0</v>
      </c>
      <c r="AG19" s="78">
        <v>0</v>
      </c>
      <c r="AH19" s="78">
        <v>0</v>
      </c>
      <c r="AI19" s="78">
        <v>0</v>
      </c>
      <c r="AJ19" s="78">
        <v>0</v>
      </c>
      <c r="AM19" s="383">
        <f>F19+NPV(SDN,G19:INDEX(G19:AJ19,PAL))</f>
        <v>0</v>
      </c>
      <c r="AN19" s="415">
        <f>IFERROR(SUMPRODUCT(F19+NPV(SDN,G19:INDEX(G19:AJ19,PAL)),Data1!D14),0)</f>
        <v>0</v>
      </c>
      <c r="AO19" s="387">
        <f t="shared" si="3"/>
        <v>0</v>
      </c>
      <c r="AP19" s="59">
        <f>IF(COUNT(F19:INDEX(F19:AJ19,PAL+1))&lt;&gt;PAL+1,"Klaida",0)</f>
        <v>0</v>
      </c>
      <c r="AQ19" s="59"/>
      <c r="AR19" s="59"/>
      <c r="AS19" s="59"/>
      <c r="AT19" s="59"/>
      <c r="AU19" s="59"/>
      <c r="AV19" s="59"/>
      <c r="AW19" s="59"/>
      <c r="AX19" s="59"/>
      <c r="AY19" s="388"/>
    </row>
    <row r="20" spans="2:51">
      <c r="B20" s="64" t="s">
        <v>24</v>
      </c>
      <c r="C20" s="4" t="str">
        <f>IF(Kalba="EN",Data2!C45,Data2!B45)</f>
        <v>Finansinės ir investicinės veiklos bei kitos pajamos</v>
      </c>
      <c r="D20" s="65">
        <f>F20+NPV(FDN,G20:INDEX(G20:AJ20,PAL))</f>
        <v>0</v>
      </c>
      <c r="E20" s="65">
        <f>SUMIF($F$5:$AJ$5,"&lt;="&amp;PAL,$F20:$AJ20)</f>
        <v>0</v>
      </c>
      <c r="F20" s="78">
        <v>0</v>
      </c>
      <c r="G20" s="78">
        <v>0</v>
      </c>
      <c r="H20" s="78">
        <v>0</v>
      </c>
      <c r="I20" s="78">
        <v>0</v>
      </c>
      <c r="J20" s="78">
        <v>0</v>
      </c>
      <c r="K20" s="78">
        <v>0</v>
      </c>
      <c r="L20" s="78">
        <v>0</v>
      </c>
      <c r="M20" s="78">
        <v>0</v>
      </c>
      <c r="N20" s="78">
        <v>0</v>
      </c>
      <c r="O20" s="78">
        <v>0</v>
      </c>
      <c r="P20" s="78">
        <v>0</v>
      </c>
      <c r="Q20" s="78">
        <v>0</v>
      </c>
      <c r="R20" s="78">
        <v>0</v>
      </c>
      <c r="S20" s="78">
        <v>0</v>
      </c>
      <c r="T20" s="78">
        <v>0</v>
      </c>
      <c r="U20" s="78">
        <v>0</v>
      </c>
      <c r="V20" s="78">
        <v>0</v>
      </c>
      <c r="W20" s="78">
        <v>0</v>
      </c>
      <c r="X20" s="78">
        <v>0</v>
      </c>
      <c r="Y20" s="78">
        <v>0</v>
      </c>
      <c r="Z20" s="78">
        <v>0</v>
      </c>
      <c r="AA20" s="78">
        <v>0</v>
      </c>
      <c r="AB20" s="78">
        <v>0</v>
      </c>
      <c r="AC20" s="78">
        <v>0</v>
      </c>
      <c r="AD20" s="78">
        <v>0</v>
      </c>
      <c r="AE20" s="78">
        <v>0</v>
      </c>
      <c r="AF20" s="78">
        <v>0</v>
      </c>
      <c r="AG20" s="78">
        <v>0</v>
      </c>
      <c r="AH20" s="78">
        <v>0</v>
      </c>
      <c r="AI20" s="78">
        <v>0</v>
      </c>
      <c r="AJ20" s="78">
        <v>0</v>
      </c>
      <c r="AM20" s="383">
        <f>F20+NPV(SDN,G20:INDEX(G20:AJ20,PAL))</f>
        <v>0</v>
      </c>
      <c r="AN20" s="415">
        <f>IFERROR(SUMPRODUCT(F20+NPV(SDN,G20:INDEX(G20:AJ20,PAL)),Data1!D15),0)</f>
        <v>0</v>
      </c>
      <c r="AO20" s="387">
        <f t="shared" si="3"/>
        <v>0</v>
      </c>
      <c r="AP20" s="59">
        <f>IF(COUNT(F20:INDEX(F20:AJ20,PAL+1))&lt;&gt;PAL+1,"Klaida",0)</f>
        <v>0</v>
      </c>
      <c r="AQ20" s="59"/>
      <c r="AR20" s="59"/>
      <c r="AS20" s="59"/>
      <c r="AT20" s="59"/>
      <c r="AU20" s="59"/>
      <c r="AV20" s="59"/>
      <c r="AW20" s="59"/>
      <c r="AX20" s="59"/>
      <c r="AY20" s="388"/>
    </row>
    <row r="21" spans="2:51" s="61" customFormat="1">
      <c r="B21" s="5" t="s">
        <v>25</v>
      </c>
      <c r="C21" s="5" t="str">
        <f>IF(Kalba="EN",Data2!C46,Data2!B46)</f>
        <v>Veiklos ir finansinės išlaidos, iš viso</v>
      </c>
      <c r="D21" s="62">
        <f>ROUND(SUM(D22,D29),0)</f>
        <v>0</v>
      </c>
      <c r="E21" s="62">
        <f>ROUND(SUM(E22,E29),0)</f>
        <v>0</v>
      </c>
      <c r="F21" s="62">
        <f t="shared" ref="F21:AJ21" si="5">ROUND(SUM(F22,F29),0)</f>
        <v>0</v>
      </c>
      <c r="G21" s="62">
        <f t="shared" si="5"/>
        <v>0</v>
      </c>
      <c r="H21" s="62">
        <f t="shared" si="5"/>
        <v>0</v>
      </c>
      <c r="I21" s="62">
        <f t="shared" si="5"/>
        <v>0</v>
      </c>
      <c r="J21" s="62">
        <f t="shared" si="5"/>
        <v>0</v>
      </c>
      <c r="K21" s="62">
        <f t="shared" si="5"/>
        <v>0</v>
      </c>
      <c r="L21" s="62">
        <f t="shared" si="5"/>
        <v>0</v>
      </c>
      <c r="M21" s="62">
        <f t="shared" si="5"/>
        <v>0</v>
      </c>
      <c r="N21" s="62">
        <f t="shared" si="5"/>
        <v>0</v>
      </c>
      <c r="O21" s="62">
        <f t="shared" si="5"/>
        <v>0</v>
      </c>
      <c r="P21" s="62">
        <f t="shared" si="5"/>
        <v>0</v>
      </c>
      <c r="Q21" s="62">
        <f t="shared" si="5"/>
        <v>0</v>
      </c>
      <c r="R21" s="62">
        <f t="shared" si="5"/>
        <v>0</v>
      </c>
      <c r="S21" s="62">
        <f t="shared" si="5"/>
        <v>0</v>
      </c>
      <c r="T21" s="62">
        <f t="shared" si="5"/>
        <v>0</v>
      </c>
      <c r="U21" s="62">
        <f t="shared" si="5"/>
        <v>0</v>
      </c>
      <c r="V21" s="62">
        <f t="shared" si="5"/>
        <v>0</v>
      </c>
      <c r="W21" s="62">
        <f t="shared" si="5"/>
        <v>0</v>
      </c>
      <c r="X21" s="62">
        <f t="shared" si="5"/>
        <v>0</v>
      </c>
      <c r="Y21" s="62">
        <f t="shared" si="5"/>
        <v>0</v>
      </c>
      <c r="Z21" s="62">
        <f t="shared" si="5"/>
        <v>0</v>
      </c>
      <c r="AA21" s="62">
        <f t="shared" si="5"/>
        <v>0</v>
      </c>
      <c r="AB21" s="62">
        <f t="shared" si="5"/>
        <v>0</v>
      </c>
      <c r="AC21" s="62">
        <f t="shared" si="5"/>
        <v>0</v>
      </c>
      <c r="AD21" s="62">
        <f t="shared" si="5"/>
        <v>0</v>
      </c>
      <c r="AE21" s="62">
        <f t="shared" si="5"/>
        <v>0</v>
      </c>
      <c r="AF21" s="62">
        <f t="shared" si="5"/>
        <v>0</v>
      </c>
      <c r="AG21" s="62">
        <f t="shared" si="5"/>
        <v>0</v>
      </c>
      <c r="AH21" s="62">
        <f t="shared" si="5"/>
        <v>0</v>
      </c>
      <c r="AI21" s="62">
        <f t="shared" si="5"/>
        <v>0</v>
      </c>
      <c r="AJ21" s="62">
        <f t="shared" si="5"/>
        <v>0</v>
      </c>
      <c r="AM21" s="382">
        <f>ROUND(SUM(AM22,AM29),0)</f>
        <v>0</v>
      </c>
      <c r="AN21" s="382">
        <f>ROUND(SUM(AN22,AN29),0)</f>
        <v>0</v>
      </c>
      <c r="AO21" s="389"/>
      <c r="AP21" s="63"/>
      <c r="AQ21" s="63"/>
      <c r="AR21" s="63"/>
      <c r="AS21" s="63"/>
      <c r="AT21" s="63"/>
      <c r="AU21" s="63"/>
      <c r="AV21" s="63"/>
      <c r="AW21" s="63"/>
      <c r="AX21" s="63"/>
      <c r="AY21" s="390"/>
    </row>
    <row r="22" spans="2:51" s="61" customFormat="1">
      <c r="B22" s="66" t="s">
        <v>297</v>
      </c>
      <c r="C22" s="5" t="str">
        <f>IF(Kalba="EN",Data2!C47,Data2!B47)</f>
        <v>Veiklos išlaidos</v>
      </c>
      <c r="D22" s="62">
        <f>ROUND(SUM(D23:D28),0)</f>
        <v>0</v>
      </c>
      <c r="E22" s="62">
        <f>ROUND(SUM(E23:E28),0)</f>
        <v>0</v>
      </c>
      <c r="F22" s="62">
        <f t="shared" ref="F22:AJ22" si="6">ROUND(SUM(F23:F28),0)</f>
        <v>0</v>
      </c>
      <c r="G22" s="62">
        <f t="shared" si="6"/>
        <v>0</v>
      </c>
      <c r="H22" s="62">
        <f t="shared" si="6"/>
        <v>0</v>
      </c>
      <c r="I22" s="62">
        <f t="shared" si="6"/>
        <v>0</v>
      </c>
      <c r="J22" s="62">
        <f t="shared" si="6"/>
        <v>0</v>
      </c>
      <c r="K22" s="62">
        <f t="shared" si="6"/>
        <v>0</v>
      </c>
      <c r="L22" s="62">
        <f t="shared" si="6"/>
        <v>0</v>
      </c>
      <c r="M22" s="62">
        <f t="shared" si="6"/>
        <v>0</v>
      </c>
      <c r="N22" s="62">
        <f t="shared" si="6"/>
        <v>0</v>
      </c>
      <c r="O22" s="62">
        <f t="shared" si="6"/>
        <v>0</v>
      </c>
      <c r="P22" s="62">
        <f t="shared" si="6"/>
        <v>0</v>
      </c>
      <c r="Q22" s="62">
        <f t="shared" si="6"/>
        <v>0</v>
      </c>
      <c r="R22" s="62">
        <f t="shared" si="6"/>
        <v>0</v>
      </c>
      <c r="S22" s="62">
        <f t="shared" si="6"/>
        <v>0</v>
      </c>
      <c r="T22" s="62">
        <f t="shared" si="6"/>
        <v>0</v>
      </c>
      <c r="U22" s="62">
        <f t="shared" si="6"/>
        <v>0</v>
      </c>
      <c r="V22" s="62">
        <f t="shared" si="6"/>
        <v>0</v>
      </c>
      <c r="W22" s="62">
        <f t="shared" si="6"/>
        <v>0</v>
      </c>
      <c r="X22" s="62">
        <f t="shared" si="6"/>
        <v>0</v>
      </c>
      <c r="Y22" s="62">
        <f t="shared" si="6"/>
        <v>0</v>
      </c>
      <c r="Z22" s="62">
        <f t="shared" si="6"/>
        <v>0</v>
      </c>
      <c r="AA22" s="62">
        <f t="shared" si="6"/>
        <v>0</v>
      </c>
      <c r="AB22" s="62">
        <f t="shared" si="6"/>
        <v>0</v>
      </c>
      <c r="AC22" s="62">
        <f t="shared" si="6"/>
        <v>0</v>
      </c>
      <c r="AD22" s="62">
        <f t="shared" si="6"/>
        <v>0</v>
      </c>
      <c r="AE22" s="62">
        <f t="shared" si="6"/>
        <v>0</v>
      </c>
      <c r="AF22" s="62">
        <f t="shared" si="6"/>
        <v>0</v>
      </c>
      <c r="AG22" s="62">
        <f t="shared" si="6"/>
        <v>0</v>
      </c>
      <c r="AH22" s="62">
        <f t="shared" si="6"/>
        <v>0</v>
      </c>
      <c r="AI22" s="62">
        <f t="shared" si="6"/>
        <v>0</v>
      </c>
      <c r="AJ22" s="62">
        <f t="shared" si="6"/>
        <v>0</v>
      </c>
      <c r="AM22" s="382">
        <f>ROUND(SUM(AM23:AM28),0)</f>
        <v>0</v>
      </c>
      <c r="AN22" s="382">
        <f>ROUND(SUM(AN23:AN28),0)</f>
        <v>0</v>
      </c>
      <c r="AO22" s="389"/>
      <c r="AP22" s="63"/>
      <c r="AQ22" s="63"/>
      <c r="AR22" s="63"/>
      <c r="AS22" s="63"/>
      <c r="AT22" s="63"/>
      <c r="AU22" s="63"/>
      <c r="AV22" s="63"/>
      <c r="AW22" s="63"/>
      <c r="AX22" s="63"/>
      <c r="AY22" s="390"/>
    </row>
    <row r="23" spans="2:51">
      <c r="B23" s="64" t="s">
        <v>298</v>
      </c>
      <c r="C23" s="4" t="str">
        <f>IF(Kalba="EN",Data2!C48,Data2!B48)</f>
        <v>Žaliavos</v>
      </c>
      <c r="D23" s="65">
        <f>F23+NPV(FDN,G23:INDEX(G23:AJ23,PAL))</f>
        <v>0</v>
      </c>
      <c r="E23" s="65">
        <f t="shared" ref="E23:E29" si="7">SUMIF($F$5:$AJ$5,"&lt;="&amp;PAL,$F23:$AJ23)</f>
        <v>0</v>
      </c>
      <c r="F23" s="78">
        <v>0</v>
      </c>
      <c r="G23" s="78">
        <v>0</v>
      </c>
      <c r="H23" s="78">
        <v>0</v>
      </c>
      <c r="I23" s="78">
        <v>0</v>
      </c>
      <c r="J23" s="78">
        <v>0</v>
      </c>
      <c r="K23" s="78">
        <v>0</v>
      </c>
      <c r="L23" s="78">
        <v>0</v>
      </c>
      <c r="M23" s="78">
        <v>0</v>
      </c>
      <c r="N23" s="78">
        <v>0</v>
      </c>
      <c r="O23" s="78">
        <v>0</v>
      </c>
      <c r="P23" s="78">
        <v>0</v>
      </c>
      <c r="Q23" s="78">
        <v>0</v>
      </c>
      <c r="R23" s="78">
        <v>0</v>
      </c>
      <c r="S23" s="78">
        <v>0</v>
      </c>
      <c r="T23" s="78">
        <v>0</v>
      </c>
      <c r="U23" s="78">
        <v>0</v>
      </c>
      <c r="V23" s="78">
        <v>0</v>
      </c>
      <c r="W23" s="78">
        <v>0</v>
      </c>
      <c r="X23" s="78">
        <v>0</v>
      </c>
      <c r="Y23" s="78">
        <v>0</v>
      </c>
      <c r="Z23" s="78">
        <v>0</v>
      </c>
      <c r="AA23" s="78">
        <v>0</v>
      </c>
      <c r="AB23" s="78">
        <v>0</v>
      </c>
      <c r="AC23" s="78">
        <v>0</v>
      </c>
      <c r="AD23" s="78">
        <v>0</v>
      </c>
      <c r="AE23" s="78">
        <v>0</v>
      </c>
      <c r="AF23" s="78">
        <v>0</v>
      </c>
      <c r="AG23" s="78">
        <v>0</v>
      </c>
      <c r="AH23" s="78">
        <v>0</v>
      </c>
      <c r="AI23" s="78">
        <v>0</v>
      </c>
      <c r="AJ23" s="78">
        <v>0</v>
      </c>
      <c r="AM23" s="383">
        <f>F23+NPV(SDN,G23:INDEX(G23:AJ23,PAL))</f>
        <v>0</v>
      </c>
      <c r="AN23" s="415">
        <f>IFERROR(SUMPRODUCT(F23+NPV(SDN,G23:INDEX(G23:AJ23,PAL)),Data1!D18),0)</f>
        <v>0</v>
      </c>
      <c r="AO23" s="387">
        <f t="shared" ref="AO23:AO29" si="8">IF(COUNTIF(AP23:AY23,"Klaida")&gt;0,1,0)</f>
        <v>0</v>
      </c>
      <c r="AP23" s="59">
        <f>IF(COUNT(F23:INDEX(F23:AJ23,PAL+1))&lt;&gt;PAL+1,"Klaida",0)</f>
        <v>0</v>
      </c>
      <c r="AQ23" s="59"/>
      <c r="AR23" s="59"/>
      <c r="AS23" s="59"/>
      <c r="AT23" s="59"/>
      <c r="AU23" s="59"/>
      <c r="AV23" s="59"/>
      <c r="AW23" s="59"/>
      <c r="AX23" s="59"/>
      <c r="AY23" s="388"/>
    </row>
    <row r="24" spans="2:51">
      <c r="B24" s="64" t="s">
        <v>299</v>
      </c>
      <c r="C24" s="4" t="str">
        <f>IF(Kalba="EN",Data2!C49,Data2!B49)</f>
        <v>Darbo užmokesčio išlaidos</v>
      </c>
      <c r="D24" s="65">
        <f>F24+NPV(FDN,G24:INDEX(G24:AJ24,PAL))</f>
        <v>0</v>
      </c>
      <c r="E24" s="65">
        <f t="shared" si="7"/>
        <v>0</v>
      </c>
      <c r="F24" s="78">
        <v>0</v>
      </c>
      <c r="G24" s="78">
        <v>0</v>
      </c>
      <c r="H24" s="78">
        <v>0</v>
      </c>
      <c r="I24" s="78">
        <v>0</v>
      </c>
      <c r="J24" s="78">
        <v>0</v>
      </c>
      <c r="K24" s="78">
        <v>0</v>
      </c>
      <c r="L24" s="78">
        <v>0</v>
      </c>
      <c r="M24" s="78">
        <v>0</v>
      </c>
      <c r="N24" s="78">
        <v>0</v>
      </c>
      <c r="O24" s="78">
        <v>0</v>
      </c>
      <c r="P24" s="78">
        <v>0</v>
      </c>
      <c r="Q24" s="78">
        <v>0</v>
      </c>
      <c r="R24" s="78">
        <v>0</v>
      </c>
      <c r="S24" s="78">
        <v>0</v>
      </c>
      <c r="T24" s="78">
        <v>0</v>
      </c>
      <c r="U24" s="78">
        <v>0</v>
      </c>
      <c r="V24" s="78">
        <v>0</v>
      </c>
      <c r="W24" s="78">
        <v>0</v>
      </c>
      <c r="X24" s="78">
        <v>0</v>
      </c>
      <c r="Y24" s="78">
        <v>0</v>
      </c>
      <c r="Z24" s="78">
        <v>0</v>
      </c>
      <c r="AA24" s="78">
        <v>0</v>
      </c>
      <c r="AB24" s="78">
        <v>0</v>
      </c>
      <c r="AC24" s="78">
        <v>0</v>
      </c>
      <c r="AD24" s="78">
        <v>0</v>
      </c>
      <c r="AE24" s="78">
        <v>0</v>
      </c>
      <c r="AF24" s="78">
        <v>0</v>
      </c>
      <c r="AG24" s="78">
        <v>0</v>
      </c>
      <c r="AH24" s="78">
        <v>0</v>
      </c>
      <c r="AI24" s="78">
        <v>0</v>
      </c>
      <c r="AJ24" s="78">
        <v>0</v>
      </c>
      <c r="AM24" s="383">
        <f>F24+NPV(SDN,G24:INDEX(G24:AJ24,PAL))</f>
        <v>0</v>
      </c>
      <c r="AN24" s="415">
        <f>IFERROR(SUMPRODUCT(F24+NPV(SDN,G24:INDEX(G24:AJ24,PAL)),Data1!D19),0)</f>
        <v>0</v>
      </c>
      <c r="AO24" s="387">
        <f t="shared" si="8"/>
        <v>0</v>
      </c>
      <c r="AP24" s="59">
        <f>IF(COUNT(F24:INDEX(F24:AJ24,PAL+1))&lt;&gt;PAL+1,"Klaida",0)</f>
        <v>0</v>
      </c>
      <c r="AQ24" s="59"/>
      <c r="AR24" s="59"/>
      <c r="AS24" s="59"/>
      <c r="AT24" s="59"/>
      <c r="AU24" s="59"/>
      <c r="AV24" s="59"/>
      <c r="AW24" s="59"/>
      <c r="AX24" s="59"/>
      <c r="AY24" s="388"/>
    </row>
    <row r="25" spans="2:51">
      <c r="B25" s="64" t="s">
        <v>300</v>
      </c>
      <c r="C25" s="4" t="str">
        <f>IF(Kalba="EN",Data2!C50,Data2!B50)</f>
        <v>Elektros energijos išlaidos</v>
      </c>
      <c r="D25" s="65">
        <f>F25+NPV(FDN,G25:INDEX(G25:AJ25,PAL))</f>
        <v>0</v>
      </c>
      <c r="E25" s="65">
        <f t="shared" si="7"/>
        <v>0</v>
      </c>
      <c r="F25" s="78">
        <v>0</v>
      </c>
      <c r="G25" s="78">
        <v>0</v>
      </c>
      <c r="H25" s="78">
        <v>0</v>
      </c>
      <c r="I25" s="78">
        <v>0</v>
      </c>
      <c r="J25" s="78">
        <v>0</v>
      </c>
      <c r="K25" s="78">
        <v>0</v>
      </c>
      <c r="L25" s="78">
        <v>0</v>
      </c>
      <c r="M25" s="78">
        <v>0</v>
      </c>
      <c r="N25" s="78">
        <v>0</v>
      </c>
      <c r="O25" s="78">
        <v>0</v>
      </c>
      <c r="P25" s="78">
        <v>0</v>
      </c>
      <c r="Q25" s="78">
        <v>0</v>
      </c>
      <c r="R25" s="78">
        <v>0</v>
      </c>
      <c r="S25" s="78">
        <v>0</v>
      </c>
      <c r="T25" s="78">
        <v>0</v>
      </c>
      <c r="U25" s="78">
        <v>0</v>
      </c>
      <c r="V25" s="78">
        <v>0</v>
      </c>
      <c r="W25" s="78">
        <v>0</v>
      </c>
      <c r="X25" s="78">
        <v>0</v>
      </c>
      <c r="Y25" s="78">
        <v>0</v>
      </c>
      <c r="Z25" s="78">
        <v>0</v>
      </c>
      <c r="AA25" s="78">
        <v>0</v>
      </c>
      <c r="AB25" s="78">
        <v>0</v>
      </c>
      <c r="AC25" s="78">
        <v>0</v>
      </c>
      <c r="AD25" s="78">
        <v>0</v>
      </c>
      <c r="AE25" s="78">
        <v>0</v>
      </c>
      <c r="AF25" s="78">
        <v>0</v>
      </c>
      <c r="AG25" s="78">
        <v>0</v>
      </c>
      <c r="AH25" s="78">
        <v>0</v>
      </c>
      <c r="AI25" s="78">
        <v>0</v>
      </c>
      <c r="AJ25" s="78">
        <v>0</v>
      </c>
      <c r="AM25" s="383">
        <f>F25+NPV(SDN,G25:INDEX(G25:AJ25,PAL))</f>
        <v>0</v>
      </c>
      <c r="AN25" s="415">
        <f>IFERROR(SUMPRODUCT(F25+NPV(SDN,G25:INDEX(G25:AJ25,PAL)),Data1!D20),0)</f>
        <v>0</v>
      </c>
      <c r="AO25" s="387">
        <f t="shared" si="8"/>
        <v>0</v>
      </c>
      <c r="AP25" s="59">
        <f>IF(COUNT(F25:INDEX(F25:AJ25,PAL+1))&lt;&gt;PAL+1,"Klaida",0)</f>
        <v>0</v>
      </c>
      <c r="AQ25" s="59"/>
      <c r="AR25" s="59"/>
      <c r="AS25" s="59"/>
      <c r="AT25" s="59"/>
      <c r="AU25" s="59"/>
      <c r="AV25" s="59"/>
      <c r="AW25" s="59"/>
      <c r="AX25" s="59"/>
      <c r="AY25" s="388"/>
    </row>
    <row r="26" spans="2:51">
      <c r="B26" s="64" t="s">
        <v>301</v>
      </c>
      <c r="C26" s="4" t="str">
        <f>IF(Kalba="EN",Data2!C51,Data2!B51)</f>
        <v>Šildymo (išskyrus elektrą) išlaidos</v>
      </c>
      <c r="D26" s="65">
        <f>F26+NPV(FDN,G26:INDEX(G26:AJ26,PAL))</f>
        <v>0</v>
      </c>
      <c r="E26" s="65">
        <f t="shared" si="7"/>
        <v>0</v>
      </c>
      <c r="F26" s="78">
        <v>0</v>
      </c>
      <c r="G26" s="78">
        <v>0</v>
      </c>
      <c r="H26" s="78">
        <v>0</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c r="AI26" s="78">
        <v>0</v>
      </c>
      <c r="AJ26" s="78">
        <v>0</v>
      </c>
      <c r="AM26" s="383">
        <f>F26+NPV(SDN,G26:INDEX(G26:AJ26,PAL))</f>
        <v>0</v>
      </c>
      <c r="AN26" s="415">
        <f>IFERROR(SUMPRODUCT(F26+NPV(SDN,G26:INDEX(G26:AJ26,PAL)),Data1!D21),0)</f>
        <v>0</v>
      </c>
      <c r="AO26" s="387">
        <f t="shared" si="8"/>
        <v>0</v>
      </c>
      <c r="AP26" s="59">
        <f>IF(COUNT(F26:INDEX(F26:AJ26,PAL+1))&lt;&gt;PAL+1,"Klaida",0)</f>
        <v>0</v>
      </c>
      <c r="AQ26" s="59"/>
      <c r="AR26" s="59"/>
      <c r="AS26" s="59"/>
      <c r="AT26" s="59"/>
      <c r="AU26" s="59"/>
      <c r="AV26" s="59"/>
      <c r="AW26" s="59"/>
      <c r="AX26" s="59"/>
      <c r="AY26" s="388"/>
    </row>
    <row r="27" spans="2:51">
      <c r="B27" s="64" t="s">
        <v>303</v>
      </c>
      <c r="C27" s="4" t="str">
        <f>IF(Kalba="EN",Data2!C52,Data2!B52)</f>
        <v>Infrastruktūros būklės palaikymo išlaidos</v>
      </c>
      <c r="D27" s="65">
        <f>F27+NPV(FDN,G27:INDEX(G27:AJ27,PAL))</f>
        <v>0</v>
      </c>
      <c r="E27" s="65">
        <f t="shared" si="7"/>
        <v>0</v>
      </c>
      <c r="F27" s="78">
        <v>0</v>
      </c>
      <c r="G27" s="78">
        <v>0</v>
      </c>
      <c r="H27" s="78">
        <v>0</v>
      </c>
      <c r="I27" s="78">
        <v>0</v>
      </c>
      <c r="J27" s="78">
        <v>0</v>
      </c>
      <c r="K27" s="78">
        <v>0</v>
      </c>
      <c r="L27" s="78">
        <v>0</v>
      </c>
      <c r="M27" s="78">
        <v>0</v>
      </c>
      <c r="N27" s="78">
        <v>0</v>
      </c>
      <c r="O27" s="78">
        <v>0</v>
      </c>
      <c r="P27" s="78">
        <v>0</v>
      </c>
      <c r="Q27" s="78">
        <v>0</v>
      </c>
      <c r="R27" s="78">
        <v>0</v>
      </c>
      <c r="S27" s="78">
        <v>0</v>
      </c>
      <c r="T27" s="78">
        <v>0</v>
      </c>
      <c r="U27" s="78">
        <v>0</v>
      </c>
      <c r="V27" s="78">
        <v>0</v>
      </c>
      <c r="W27" s="78">
        <v>0</v>
      </c>
      <c r="X27" s="78">
        <v>0</v>
      </c>
      <c r="Y27" s="78">
        <v>0</v>
      </c>
      <c r="Z27" s="78">
        <v>0</v>
      </c>
      <c r="AA27" s="78">
        <v>0</v>
      </c>
      <c r="AB27" s="78">
        <v>0</v>
      </c>
      <c r="AC27" s="78">
        <v>0</v>
      </c>
      <c r="AD27" s="78">
        <v>0</v>
      </c>
      <c r="AE27" s="78">
        <v>0</v>
      </c>
      <c r="AF27" s="78">
        <v>0</v>
      </c>
      <c r="AG27" s="78">
        <v>0</v>
      </c>
      <c r="AH27" s="78">
        <v>0</v>
      </c>
      <c r="AI27" s="78">
        <v>0</v>
      </c>
      <c r="AJ27" s="78">
        <v>0</v>
      </c>
      <c r="AM27" s="383">
        <f>F27+NPV(SDN,G27:INDEX(G27:AJ27,PAL))</f>
        <v>0</v>
      </c>
      <c r="AN27" s="415">
        <f>IFERROR(SUMPRODUCT(F27+NPV(SDN,G27:INDEX(G27:AJ27,PAL)),Data1!D22),0)</f>
        <v>0</v>
      </c>
      <c r="AO27" s="387">
        <f t="shared" si="8"/>
        <v>0</v>
      </c>
      <c r="AP27" s="59">
        <f>IF(COUNT(F27:INDEX(F27:AJ27,PAL+1))&lt;&gt;PAL+1,"Klaida",0)</f>
        <v>0</v>
      </c>
      <c r="AQ27" s="59"/>
      <c r="AR27" s="59"/>
      <c r="AS27" s="59"/>
      <c r="AT27" s="59"/>
      <c r="AU27" s="59"/>
      <c r="AV27" s="59"/>
      <c r="AW27" s="59"/>
      <c r="AX27" s="59"/>
      <c r="AY27" s="388"/>
    </row>
    <row r="28" spans="2:51">
      <c r="B28" s="64" t="s">
        <v>304</v>
      </c>
      <c r="C28" s="4" t="str">
        <f>IF(Kalba="EN",Data2!C53,Data2!B53)</f>
        <v>Kitos išlaidos</v>
      </c>
      <c r="D28" s="65">
        <f>F28+NPV(FDN,G28:INDEX(G28:AJ28,PAL))</f>
        <v>0</v>
      </c>
      <c r="E28" s="65">
        <f t="shared" si="7"/>
        <v>0</v>
      </c>
      <c r="F28" s="78">
        <v>0</v>
      </c>
      <c r="G28" s="78">
        <v>0</v>
      </c>
      <c r="H28" s="78">
        <v>0</v>
      </c>
      <c r="I28" s="78">
        <v>0</v>
      </c>
      <c r="J28" s="78">
        <v>0</v>
      </c>
      <c r="K28" s="78">
        <v>0</v>
      </c>
      <c r="L28" s="78">
        <v>0</v>
      </c>
      <c r="M28" s="78">
        <v>0</v>
      </c>
      <c r="N28" s="78">
        <v>0</v>
      </c>
      <c r="O28" s="78">
        <v>0</v>
      </c>
      <c r="P28" s="78">
        <v>0</v>
      </c>
      <c r="Q28" s="78">
        <v>0</v>
      </c>
      <c r="R28" s="78">
        <v>0</v>
      </c>
      <c r="S28" s="78">
        <v>0</v>
      </c>
      <c r="T28" s="78">
        <v>0</v>
      </c>
      <c r="U28" s="78">
        <v>0</v>
      </c>
      <c r="V28" s="78">
        <v>0</v>
      </c>
      <c r="W28" s="78">
        <v>0</v>
      </c>
      <c r="X28" s="78">
        <v>0</v>
      </c>
      <c r="Y28" s="78">
        <v>0</v>
      </c>
      <c r="Z28" s="78">
        <v>0</v>
      </c>
      <c r="AA28" s="78">
        <v>0</v>
      </c>
      <c r="AB28" s="78">
        <v>0</v>
      </c>
      <c r="AC28" s="78">
        <v>0</v>
      </c>
      <c r="AD28" s="78">
        <v>0</v>
      </c>
      <c r="AE28" s="78">
        <v>0</v>
      </c>
      <c r="AF28" s="78">
        <v>0</v>
      </c>
      <c r="AG28" s="78">
        <v>0</v>
      </c>
      <c r="AH28" s="78">
        <v>0</v>
      </c>
      <c r="AI28" s="78">
        <v>0</v>
      </c>
      <c r="AJ28" s="78">
        <v>0</v>
      </c>
      <c r="AM28" s="383">
        <f>F28+NPV(SDN,G28:INDEX(G28:AJ28,PAL))</f>
        <v>0</v>
      </c>
      <c r="AN28" s="415">
        <f>IFERROR(SUMPRODUCT(F28+NPV(SDN,G28:INDEX(G28:AJ28,PAL)),Data1!D23),0)</f>
        <v>0</v>
      </c>
      <c r="AO28" s="387">
        <f t="shared" si="8"/>
        <v>0</v>
      </c>
      <c r="AP28" s="59">
        <f>IF(COUNT(F28:INDEX(F28:AJ28,PAL+1))&lt;&gt;PAL+1,"Klaida",0)</f>
        <v>0</v>
      </c>
      <c r="AQ28" s="59"/>
      <c r="AR28" s="59"/>
      <c r="AS28" s="59"/>
      <c r="AT28" s="59"/>
      <c r="AU28" s="59"/>
      <c r="AV28" s="59"/>
      <c r="AW28" s="59"/>
      <c r="AX28" s="59"/>
      <c r="AY28" s="388"/>
    </row>
    <row r="29" spans="2:51">
      <c r="B29" s="64" t="s">
        <v>305</v>
      </c>
      <c r="C29" s="4" t="str">
        <f>IF(Kalba="EN",Data2!C54,Data2!B54)</f>
        <v>Gautų paskolų (G.3.1.) palūkanos</v>
      </c>
      <c r="D29" s="65">
        <f>F29+NPV(FDN,G29:INDEX(G29:AJ29,PAL))</f>
        <v>0</v>
      </c>
      <c r="E29" s="65">
        <f t="shared" si="7"/>
        <v>0</v>
      </c>
      <c r="F29" s="78">
        <v>0</v>
      </c>
      <c r="G29" s="78">
        <v>0</v>
      </c>
      <c r="H29" s="78">
        <v>0</v>
      </c>
      <c r="I29" s="78">
        <v>0</v>
      </c>
      <c r="J29" s="78">
        <v>0</v>
      </c>
      <c r="K29" s="78">
        <v>0</v>
      </c>
      <c r="L29" s="78">
        <v>0</v>
      </c>
      <c r="M29" s="78">
        <v>0</v>
      </c>
      <c r="N29" s="78">
        <v>0</v>
      </c>
      <c r="O29" s="78">
        <v>0</v>
      </c>
      <c r="P29" s="78">
        <v>0</v>
      </c>
      <c r="Q29" s="78">
        <v>0</v>
      </c>
      <c r="R29" s="78">
        <v>0</v>
      </c>
      <c r="S29" s="78">
        <v>0</v>
      </c>
      <c r="T29" s="78">
        <v>0</v>
      </c>
      <c r="U29" s="78">
        <v>0</v>
      </c>
      <c r="V29" s="78">
        <v>0</v>
      </c>
      <c r="W29" s="78">
        <v>0</v>
      </c>
      <c r="X29" s="78">
        <v>0</v>
      </c>
      <c r="Y29" s="78">
        <v>0</v>
      </c>
      <c r="Z29" s="78">
        <v>0</v>
      </c>
      <c r="AA29" s="78">
        <v>0</v>
      </c>
      <c r="AB29" s="78">
        <v>0</v>
      </c>
      <c r="AC29" s="78">
        <v>0</v>
      </c>
      <c r="AD29" s="78">
        <v>0</v>
      </c>
      <c r="AE29" s="78">
        <v>0</v>
      </c>
      <c r="AF29" s="78">
        <v>0</v>
      </c>
      <c r="AG29" s="78">
        <v>0</v>
      </c>
      <c r="AH29" s="78">
        <v>0</v>
      </c>
      <c r="AI29" s="78">
        <v>0</v>
      </c>
      <c r="AJ29" s="78">
        <v>0</v>
      </c>
      <c r="AM29" s="383">
        <f>F29+NPV(SDN,G29:INDEX(G29:AJ29,PAL))</f>
        <v>0</v>
      </c>
      <c r="AN29" s="415">
        <f>IFERROR(SUMPRODUCT(F29+NPV(SDN,G29:INDEX(G29:AJ29,PAL)),Data1!D24),0)</f>
        <v>0</v>
      </c>
      <c r="AO29" s="387">
        <f t="shared" si="8"/>
        <v>0</v>
      </c>
      <c r="AP29" s="59">
        <f>IF(COUNT(F29:INDEX(F29:AJ29,PAL+1))&lt;&gt;PAL+1,"Klaida",0)</f>
        <v>0</v>
      </c>
      <c r="AQ29" s="59"/>
      <c r="AR29" s="59"/>
      <c r="AS29" s="59"/>
      <c r="AT29" s="59"/>
      <c r="AU29" s="59"/>
      <c r="AV29" s="59"/>
      <c r="AW29" s="59"/>
      <c r="AX29" s="59"/>
      <c r="AY29" s="388"/>
    </row>
    <row r="30" spans="2:51" s="61" customFormat="1" ht="25.5">
      <c r="B30" s="5" t="s">
        <v>26</v>
      </c>
      <c r="C30" s="5" t="str">
        <f>IF(Kalba="EN",Data2!C55,Data2!B55)</f>
        <v>Mokesčiai (+ neigiama įtaka; - teigiama įtaka biudžeto lėšų srautams)</v>
      </c>
      <c r="D30" s="62">
        <f>ROUND(D31-SUM(D32:D33),0)</f>
        <v>0</v>
      </c>
      <c r="E30" s="62">
        <f>ROUND(E31-SUM(E32:E33),0)</f>
        <v>0</v>
      </c>
      <c r="F30" s="62">
        <f>ROUND(F31-SUM(F32:F33),0)</f>
        <v>0</v>
      </c>
      <c r="G30" s="62">
        <f t="shared" ref="G30:AJ30" si="9">ROUND(G31-SUM(G32:G33),0)</f>
        <v>0</v>
      </c>
      <c r="H30" s="62">
        <f t="shared" si="9"/>
        <v>0</v>
      </c>
      <c r="I30" s="62">
        <f t="shared" si="9"/>
        <v>0</v>
      </c>
      <c r="J30" s="62">
        <f t="shared" si="9"/>
        <v>0</v>
      </c>
      <c r="K30" s="62">
        <f t="shared" si="9"/>
        <v>0</v>
      </c>
      <c r="L30" s="62">
        <f t="shared" si="9"/>
        <v>0</v>
      </c>
      <c r="M30" s="62">
        <f t="shared" si="9"/>
        <v>0</v>
      </c>
      <c r="N30" s="62">
        <f t="shared" si="9"/>
        <v>0</v>
      </c>
      <c r="O30" s="62">
        <f t="shared" si="9"/>
        <v>0</v>
      </c>
      <c r="P30" s="62">
        <f t="shared" si="9"/>
        <v>0</v>
      </c>
      <c r="Q30" s="62">
        <f t="shared" si="9"/>
        <v>0</v>
      </c>
      <c r="R30" s="62">
        <f t="shared" si="9"/>
        <v>0</v>
      </c>
      <c r="S30" s="62">
        <f t="shared" si="9"/>
        <v>0</v>
      </c>
      <c r="T30" s="62">
        <f t="shared" si="9"/>
        <v>0</v>
      </c>
      <c r="U30" s="62">
        <f t="shared" si="9"/>
        <v>0</v>
      </c>
      <c r="V30" s="62">
        <f t="shared" si="9"/>
        <v>0</v>
      </c>
      <c r="W30" s="62">
        <f t="shared" si="9"/>
        <v>0</v>
      </c>
      <c r="X30" s="62">
        <f t="shared" si="9"/>
        <v>0</v>
      </c>
      <c r="Y30" s="62">
        <f t="shared" si="9"/>
        <v>0</v>
      </c>
      <c r="Z30" s="62">
        <f t="shared" si="9"/>
        <v>0</v>
      </c>
      <c r="AA30" s="62">
        <f t="shared" si="9"/>
        <v>0</v>
      </c>
      <c r="AB30" s="62">
        <f t="shared" si="9"/>
        <v>0</v>
      </c>
      <c r="AC30" s="62">
        <f t="shared" si="9"/>
        <v>0</v>
      </c>
      <c r="AD30" s="62">
        <f t="shared" si="9"/>
        <v>0</v>
      </c>
      <c r="AE30" s="62">
        <f t="shared" si="9"/>
        <v>0</v>
      </c>
      <c r="AF30" s="62">
        <f t="shared" si="9"/>
        <v>0</v>
      </c>
      <c r="AG30" s="62">
        <f t="shared" si="9"/>
        <v>0</v>
      </c>
      <c r="AH30" s="62">
        <f t="shared" si="9"/>
        <v>0</v>
      </c>
      <c r="AI30" s="62">
        <f t="shared" si="9"/>
        <v>0</v>
      </c>
      <c r="AJ30" s="62">
        <f t="shared" si="9"/>
        <v>0</v>
      </c>
      <c r="AM30" s="382">
        <f>ROUND(AM31-SUM(AM32:AM33),0)</f>
        <v>0</v>
      </c>
      <c r="AN30" s="382">
        <f>ROUND(AN31-SUM(AN32:AN33),0)</f>
        <v>0</v>
      </c>
      <c r="AO30" s="389"/>
      <c r="AP30" s="63"/>
      <c r="AQ30" s="63"/>
      <c r="AR30" s="63"/>
      <c r="AS30" s="63"/>
      <c r="AT30" s="63"/>
      <c r="AU30" s="63"/>
      <c r="AV30" s="63"/>
      <c r="AW30" s="63"/>
      <c r="AX30" s="63"/>
      <c r="AY30" s="390"/>
    </row>
    <row r="31" spans="2:51">
      <c r="B31" s="64" t="s">
        <v>307</v>
      </c>
      <c r="C31" s="4" t="str">
        <f>IF(Kalba="EN",Data2!C56,Data2!B56)</f>
        <v>Bendra importo/pirkimo PVM suma</v>
      </c>
      <c r="D31" s="65">
        <f>F31+NPV(FDN,G31:INDEX(G31:AJ31,PAL))</f>
        <v>0</v>
      </c>
      <c r="E31" s="65">
        <f>SUMIF($F$5:$AJ$5,"&lt;="&amp;PAL,$F31:$AJ31)</f>
        <v>0</v>
      </c>
      <c r="F31" s="65">
        <f t="shared" ref="F31:AJ31" si="10">IF(pvm_susigrazinimas="Taip",0,SUMPRODUCT(F8:F15,Pirkimo_PVM)+SUMPRODUCT(F23:F28,Pirkimo_PVM_II))</f>
        <v>0</v>
      </c>
      <c r="G31" s="65">
        <f t="shared" si="10"/>
        <v>0</v>
      </c>
      <c r="H31" s="65">
        <f t="shared" si="10"/>
        <v>0</v>
      </c>
      <c r="I31" s="65">
        <f t="shared" si="10"/>
        <v>0</v>
      </c>
      <c r="J31" s="65">
        <f t="shared" si="10"/>
        <v>0</v>
      </c>
      <c r="K31" s="65">
        <f t="shared" si="10"/>
        <v>0</v>
      </c>
      <c r="L31" s="65">
        <f t="shared" si="10"/>
        <v>0</v>
      </c>
      <c r="M31" s="65">
        <f t="shared" si="10"/>
        <v>0</v>
      </c>
      <c r="N31" s="65">
        <f t="shared" si="10"/>
        <v>0</v>
      </c>
      <c r="O31" s="65">
        <f t="shared" si="10"/>
        <v>0</v>
      </c>
      <c r="P31" s="65">
        <f t="shared" si="10"/>
        <v>0</v>
      </c>
      <c r="Q31" s="65">
        <f t="shared" si="10"/>
        <v>0</v>
      </c>
      <c r="R31" s="65">
        <f t="shared" si="10"/>
        <v>0</v>
      </c>
      <c r="S31" s="65">
        <f t="shared" si="10"/>
        <v>0</v>
      </c>
      <c r="T31" s="65">
        <f t="shared" si="10"/>
        <v>0</v>
      </c>
      <c r="U31" s="65">
        <f t="shared" si="10"/>
        <v>0</v>
      </c>
      <c r="V31" s="65">
        <f t="shared" si="10"/>
        <v>0</v>
      </c>
      <c r="W31" s="65">
        <f t="shared" si="10"/>
        <v>0</v>
      </c>
      <c r="X31" s="65">
        <f t="shared" si="10"/>
        <v>0</v>
      </c>
      <c r="Y31" s="65">
        <f t="shared" si="10"/>
        <v>0</v>
      </c>
      <c r="Z31" s="65">
        <f t="shared" si="10"/>
        <v>0</v>
      </c>
      <c r="AA31" s="65">
        <f t="shared" si="10"/>
        <v>0</v>
      </c>
      <c r="AB31" s="65">
        <f t="shared" si="10"/>
        <v>0</v>
      </c>
      <c r="AC31" s="65">
        <f t="shared" si="10"/>
        <v>0</v>
      </c>
      <c r="AD31" s="65">
        <f t="shared" si="10"/>
        <v>0</v>
      </c>
      <c r="AE31" s="65">
        <f t="shared" si="10"/>
        <v>0</v>
      </c>
      <c r="AF31" s="65">
        <f t="shared" si="10"/>
        <v>0</v>
      </c>
      <c r="AG31" s="65">
        <f t="shared" si="10"/>
        <v>0</v>
      </c>
      <c r="AH31" s="65">
        <f t="shared" si="10"/>
        <v>0</v>
      </c>
      <c r="AI31" s="65">
        <f t="shared" si="10"/>
        <v>0</v>
      </c>
      <c r="AJ31" s="65">
        <f t="shared" si="10"/>
        <v>0</v>
      </c>
      <c r="AM31" s="383">
        <f>F31+NPV(SDN,G31:INDEX(G31:AJ31,PAL))</f>
        <v>0</v>
      </c>
      <c r="AN31" s="415">
        <f>F31+NPV(SDN,G31:INDEX(G31:AJ31,PAL))</f>
        <v>0</v>
      </c>
      <c r="AO31" s="387"/>
      <c r="AP31" s="59"/>
      <c r="AQ31" s="59"/>
      <c r="AR31" s="59"/>
      <c r="AS31" s="59"/>
      <c r="AT31" s="59"/>
      <c r="AU31" s="59"/>
      <c r="AV31" s="59"/>
      <c r="AW31" s="59"/>
      <c r="AX31" s="59"/>
      <c r="AY31" s="388"/>
    </row>
    <row r="32" spans="2:51">
      <c r="B32" s="64" t="s">
        <v>309</v>
      </c>
      <c r="C32" s="4" t="str">
        <f>IF(Kalba="EN",Data2!C57,Data2!B57)</f>
        <v>Bendra pardavimo PVM suma</v>
      </c>
      <c r="D32" s="65">
        <f>F32+NPV(FDN,G32:INDEX(G32:AJ32,PAL))</f>
        <v>0</v>
      </c>
      <c r="E32" s="65">
        <f>SUMIF($F$5:$AJ$5,"&lt;="&amp;PAL,$F32:$AJ32)</f>
        <v>0</v>
      </c>
      <c r="F32" s="65">
        <f t="shared" ref="F32:AJ32" si="11">IF(pvm_susigrazinimas="Taip",0,SUMPRODUCT(F18:F19,Pardavimo_PVM))</f>
        <v>0</v>
      </c>
      <c r="G32" s="65">
        <f t="shared" si="11"/>
        <v>0</v>
      </c>
      <c r="H32" s="65">
        <f t="shared" si="11"/>
        <v>0</v>
      </c>
      <c r="I32" s="65">
        <f t="shared" si="11"/>
        <v>0</v>
      </c>
      <c r="J32" s="65">
        <f t="shared" si="11"/>
        <v>0</v>
      </c>
      <c r="K32" s="65">
        <f t="shared" si="11"/>
        <v>0</v>
      </c>
      <c r="L32" s="65">
        <f t="shared" si="11"/>
        <v>0</v>
      </c>
      <c r="M32" s="65">
        <f t="shared" si="11"/>
        <v>0</v>
      </c>
      <c r="N32" s="65">
        <f t="shared" si="11"/>
        <v>0</v>
      </c>
      <c r="O32" s="65">
        <f t="shared" si="11"/>
        <v>0</v>
      </c>
      <c r="P32" s="65">
        <f t="shared" si="11"/>
        <v>0</v>
      </c>
      <c r="Q32" s="65">
        <f t="shared" si="11"/>
        <v>0</v>
      </c>
      <c r="R32" s="65">
        <f t="shared" si="11"/>
        <v>0</v>
      </c>
      <c r="S32" s="65">
        <f t="shared" si="11"/>
        <v>0</v>
      </c>
      <c r="T32" s="65">
        <f t="shared" si="11"/>
        <v>0</v>
      </c>
      <c r="U32" s="65">
        <f t="shared" si="11"/>
        <v>0</v>
      </c>
      <c r="V32" s="65">
        <f t="shared" si="11"/>
        <v>0</v>
      </c>
      <c r="W32" s="65">
        <f t="shared" si="11"/>
        <v>0</v>
      </c>
      <c r="X32" s="65">
        <f t="shared" si="11"/>
        <v>0</v>
      </c>
      <c r="Y32" s="65">
        <f t="shared" si="11"/>
        <v>0</v>
      </c>
      <c r="Z32" s="65">
        <f t="shared" si="11"/>
        <v>0</v>
      </c>
      <c r="AA32" s="65">
        <f t="shared" si="11"/>
        <v>0</v>
      </c>
      <c r="AB32" s="65">
        <f t="shared" si="11"/>
        <v>0</v>
      </c>
      <c r="AC32" s="65">
        <f t="shared" si="11"/>
        <v>0</v>
      </c>
      <c r="AD32" s="65">
        <f t="shared" si="11"/>
        <v>0</v>
      </c>
      <c r="AE32" s="65">
        <f t="shared" si="11"/>
        <v>0</v>
      </c>
      <c r="AF32" s="65">
        <f t="shared" si="11"/>
        <v>0</v>
      </c>
      <c r="AG32" s="65">
        <f t="shared" si="11"/>
        <v>0</v>
      </c>
      <c r="AH32" s="65">
        <f t="shared" si="11"/>
        <v>0</v>
      </c>
      <c r="AI32" s="65">
        <f t="shared" si="11"/>
        <v>0</v>
      </c>
      <c r="AJ32" s="65">
        <f t="shared" si="11"/>
        <v>0</v>
      </c>
      <c r="AM32" s="383">
        <f>F32+NPV(SDN,G32:INDEX(G32:AJ32,PAL))</f>
        <v>0</v>
      </c>
      <c r="AN32" s="415">
        <f>F32+NPV(SDN,G32:INDEX(G32:AJ32,PAL))</f>
        <v>0</v>
      </c>
      <c r="AO32" s="387"/>
      <c r="AP32" s="59"/>
      <c r="AQ32" s="59"/>
      <c r="AR32" s="59"/>
      <c r="AS32" s="59"/>
      <c r="AT32" s="59"/>
      <c r="AU32" s="59"/>
      <c r="AV32" s="59"/>
      <c r="AW32" s="59"/>
      <c r="AX32" s="59"/>
      <c r="AY32" s="388"/>
    </row>
    <row r="33" spans="2:51">
      <c r="B33" s="64" t="s">
        <v>311</v>
      </c>
      <c r="C33" s="4" t="str">
        <f>IF(Kalba="EN",Data2!C58,Data2!B58)</f>
        <v>Bendra kitų mokėtinų netiesioginių mokesčių suma</v>
      </c>
      <c r="D33" s="65">
        <f>F33+NPV(FDN,G33:INDEX(G33:AJ33,PAL))</f>
        <v>0</v>
      </c>
      <c r="E33" s="65">
        <f>SUMIF($F$5:$AJ$5,"&lt;="&amp;PAL,$F33:$AJ33)</f>
        <v>0</v>
      </c>
      <c r="F33" s="78">
        <v>0</v>
      </c>
      <c r="G33" s="78">
        <v>0</v>
      </c>
      <c r="H33" s="78">
        <v>0</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c r="AA33" s="78">
        <v>0</v>
      </c>
      <c r="AB33" s="78">
        <v>0</v>
      </c>
      <c r="AC33" s="78">
        <v>0</v>
      </c>
      <c r="AD33" s="78">
        <v>0</v>
      </c>
      <c r="AE33" s="78">
        <v>0</v>
      </c>
      <c r="AF33" s="78">
        <v>0</v>
      </c>
      <c r="AG33" s="78">
        <v>0</v>
      </c>
      <c r="AH33" s="78">
        <v>0</v>
      </c>
      <c r="AI33" s="78">
        <v>0</v>
      </c>
      <c r="AJ33" s="78">
        <v>0</v>
      </c>
      <c r="AM33" s="383">
        <f>F33+NPV(SDN,G33:INDEX(G33:AJ33,PAL))</f>
        <v>0</v>
      </c>
      <c r="AN33" s="415">
        <f>F33+NPV(SDN,G33:INDEX(G33:AJ33,PAL))</f>
        <v>0</v>
      </c>
      <c r="AO33" s="387">
        <f>IF(COUNTIF(AP33:AY33,"Klaida")&gt;0,1,0)</f>
        <v>0</v>
      </c>
      <c r="AP33" s="59">
        <f>IF(COUNT(F33:INDEX(F33:AJ33,PAL+1))&lt;&gt;PAL+1,"Klaida",0)</f>
        <v>0</v>
      </c>
      <c r="AQ33" s="59"/>
      <c r="AR33" s="59"/>
      <c r="AS33" s="59"/>
      <c r="AT33" s="59"/>
      <c r="AU33" s="59"/>
      <c r="AV33" s="59"/>
      <c r="AW33" s="59"/>
      <c r="AX33" s="59"/>
      <c r="AY33" s="388"/>
    </row>
    <row r="34" spans="2:51" s="61" customFormat="1">
      <c r="B34" s="5" t="s">
        <v>28</v>
      </c>
      <c r="C34" s="5" t="str">
        <f>IF(Kalba="EN",Data2!C59,Data2!B59)</f>
        <v>Grynosios pajamos</v>
      </c>
      <c r="D34" s="62">
        <f>ROUND(SUM(D17)-SUM(D15,D22),0)</f>
        <v>0</v>
      </c>
      <c r="E34" s="62">
        <f>ROUND(SUM(E17)-SUM(E15,E22),0)</f>
        <v>0</v>
      </c>
      <c r="F34" s="62">
        <f t="shared" ref="F34:AJ34" si="12">ROUND(SUM(F17)-SUM(F15,F22),0)</f>
        <v>0</v>
      </c>
      <c r="G34" s="62">
        <f t="shared" si="12"/>
        <v>0</v>
      </c>
      <c r="H34" s="62">
        <f t="shared" si="12"/>
        <v>0</v>
      </c>
      <c r="I34" s="62">
        <f t="shared" si="12"/>
        <v>0</v>
      </c>
      <c r="J34" s="62">
        <f t="shared" si="12"/>
        <v>0</v>
      </c>
      <c r="K34" s="62">
        <f t="shared" si="12"/>
        <v>0</v>
      </c>
      <c r="L34" s="62">
        <f t="shared" si="12"/>
        <v>0</v>
      </c>
      <c r="M34" s="62">
        <f t="shared" si="12"/>
        <v>0</v>
      </c>
      <c r="N34" s="62">
        <f t="shared" si="12"/>
        <v>0</v>
      </c>
      <c r="O34" s="62">
        <f t="shared" si="12"/>
        <v>0</v>
      </c>
      <c r="P34" s="62">
        <f t="shared" si="12"/>
        <v>0</v>
      </c>
      <c r="Q34" s="62">
        <f t="shared" si="12"/>
        <v>0</v>
      </c>
      <c r="R34" s="62">
        <f t="shared" si="12"/>
        <v>0</v>
      </c>
      <c r="S34" s="62">
        <f t="shared" si="12"/>
        <v>0</v>
      </c>
      <c r="T34" s="62">
        <f t="shared" si="12"/>
        <v>0</v>
      </c>
      <c r="U34" s="62">
        <f t="shared" si="12"/>
        <v>0</v>
      </c>
      <c r="V34" s="62">
        <f t="shared" si="12"/>
        <v>0</v>
      </c>
      <c r="W34" s="62">
        <f t="shared" si="12"/>
        <v>0</v>
      </c>
      <c r="X34" s="62">
        <f t="shared" si="12"/>
        <v>0</v>
      </c>
      <c r="Y34" s="62">
        <f t="shared" si="12"/>
        <v>0</v>
      </c>
      <c r="Z34" s="62">
        <f t="shared" si="12"/>
        <v>0</v>
      </c>
      <c r="AA34" s="62">
        <f t="shared" si="12"/>
        <v>0</v>
      </c>
      <c r="AB34" s="62">
        <f t="shared" si="12"/>
        <v>0</v>
      </c>
      <c r="AC34" s="62">
        <f t="shared" si="12"/>
        <v>0</v>
      </c>
      <c r="AD34" s="62">
        <f t="shared" si="12"/>
        <v>0</v>
      </c>
      <c r="AE34" s="62">
        <f t="shared" si="12"/>
        <v>0</v>
      </c>
      <c r="AF34" s="62">
        <f t="shared" si="12"/>
        <v>0</v>
      </c>
      <c r="AG34" s="62">
        <f t="shared" si="12"/>
        <v>0</v>
      </c>
      <c r="AH34" s="62">
        <f t="shared" si="12"/>
        <v>0</v>
      </c>
      <c r="AI34" s="62">
        <f t="shared" si="12"/>
        <v>0</v>
      </c>
      <c r="AJ34" s="62">
        <f t="shared" si="12"/>
        <v>0</v>
      </c>
      <c r="AM34" s="382">
        <f>ROUND(SUM(AO17)-SUM(AO7,AO21),0)</f>
        <v>0</v>
      </c>
      <c r="AN34" s="382">
        <f>ROUND(SUM(AP17)-SUM(AP7,AP21),0)</f>
        <v>0</v>
      </c>
      <c r="AO34" s="389"/>
      <c r="AP34" s="63"/>
      <c r="AQ34" s="63"/>
      <c r="AR34" s="63"/>
      <c r="AS34" s="63"/>
      <c r="AT34" s="63"/>
      <c r="AU34" s="63"/>
      <c r="AV34" s="63"/>
      <c r="AW34" s="63"/>
      <c r="AX34" s="63"/>
      <c r="AY34" s="390"/>
    </row>
    <row r="35" spans="2:51" s="61" customFormat="1">
      <c r="B35" s="66" t="s">
        <v>313</v>
      </c>
      <c r="C35" s="5" t="str">
        <f>IF(Kalba="EN",Data2!C60,Data2!B60)</f>
        <v>Finansavimas, iš viso</v>
      </c>
      <c r="D35" s="62">
        <f>SUM(D36,D41,D44)</f>
        <v>0</v>
      </c>
      <c r="E35" s="62">
        <f t="shared" ref="E35:AJ35" si="13">SUM(E36,E41,E44)</f>
        <v>0</v>
      </c>
      <c r="F35" s="62">
        <f t="shared" si="13"/>
        <v>0</v>
      </c>
      <c r="G35" s="62">
        <f t="shared" si="13"/>
        <v>0</v>
      </c>
      <c r="H35" s="62">
        <f t="shared" si="13"/>
        <v>0</v>
      </c>
      <c r="I35" s="62">
        <f t="shared" si="13"/>
        <v>0</v>
      </c>
      <c r="J35" s="62">
        <f t="shared" si="13"/>
        <v>0</v>
      </c>
      <c r="K35" s="62">
        <f t="shared" si="13"/>
        <v>0</v>
      </c>
      <c r="L35" s="62">
        <f t="shared" si="13"/>
        <v>0</v>
      </c>
      <c r="M35" s="62">
        <f t="shared" si="13"/>
        <v>0</v>
      </c>
      <c r="N35" s="62">
        <f t="shared" si="13"/>
        <v>0</v>
      </c>
      <c r="O35" s="62">
        <f t="shared" si="13"/>
        <v>0</v>
      </c>
      <c r="P35" s="62">
        <f t="shared" si="13"/>
        <v>0</v>
      </c>
      <c r="Q35" s="62">
        <f t="shared" si="13"/>
        <v>0</v>
      </c>
      <c r="R35" s="62">
        <f t="shared" si="13"/>
        <v>0</v>
      </c>
      <c r="S35" s="62">
        <f t="shared" si="13"/>
        <v>0</v>
      </c>
      <c r="T35" s="62">
        <f t="shared" si="13"/>
        <v>0</v>
      </c>
      <c r="U35" s="62">
        <f t="shared" si="13"/>
        <v>0</v>
      </c>
      <c r="V35" s="62">
        <f t="shared" si="13"/>
        <v>0</v>
      </c>
      <c r="W35" s="62">
        <f t="shared" si="13"/>
        <v>0</v>
      </c>
      <c r="X35" s="62">
        <f t="shared" si="13"/>
        <v>0</v>
      </c>
      <c r="Y35" s="62">
        <f t="shared" si="13"/>
        <v>0</v>
      </c>
      <c r="Z35" s="62">
        <f t="shared" si="13"/>
        <v>0</v>
      </c>
      <c r="AA35" s="62">
        <f t="shared" si="13"/>
        <v>0</v>
      </c>
      <c r="AB35" s="62">
        <f t="shared" si="13"/>
        <v>0</v>
      </c>
      <c r="AC35" s="62">
        <f t="shared" si="13"/>
        <v>0</v>
      </c>
      <c r="AD35" s="62">
        <f t="shared" si="13"/>
        <v>0</v>
      </c>
      <c r="AE35" s="62">
        <f t="shared" si="13"/>
        <v>0</v>
      </c>
      <c r="AF35" s="62">
        <f t="shared" si="13"/>
        <v>0</v>
      </c>
      <c r="AG35" s="62">
        <f t="shared" si="13"/>
        <v>0</v>
      </c>
      <c r="AH35" s="62">
        <f t="shared" si="13"/>
        <v>0</v>
      </c>
      <c r="AI35" s="62">
        <f t="shared" si="13"/>
        <v>0</v>
      </c>
      <c r="AJ35" s="62">
        <f t="shared" si="13"/>
        <v>0</v>
      </c>
      <c r="AM35" s="382">
        <f>SUM(AO36,AO41,AO44)</f>
        <v>0</v>
      </c>
      <c r="AN35" s="382">
        <f>SUM(AP36,AP41,AP44)</f>
        <v>0</v>
      </c>
      <c r="AO35" s="389"/>
      <c r="AP35" s="63"/>
      <c r="AQ35" s="63"/>
      <c r="AR35" s="63"/>
      <c r="AS35" s="63"/>
      <c r="AT35" s="63"/>
      <c r="AU35" s="63"/>
      <c r="AV35" s="63"/>
      <c r="AW35" s="63"/>
      <c r="AX35" s="63"/>
      <c r="AY35" s="390"/>
    </row>
    <row r="36" spans="2:51" s="61" customFormat="1">
      <c r="B36" s="66" t="s">
        <v>32</v>
      </c>
      <c r="C36" s="5" t="str">
        <f>IF(Kalba="EN",Data2!C61,Data2!B61)</f>
        <v>Prašomas finansavimas</v>
      </c>
      <c r="D36" s="62">
        <f>ROUND(SUM(D37:D40),0)</f>
        <v>0</v>
      </c>
      <c r="E36" s="62">
        <f>ROUND(SUM(E37:E40),0)</f>
        <v>0</v>
      </c>
      <c r="F36" s="62">
        <f t="shared" ref="F36:AJ36" si="14">ROUND(SUM(F37:F40),0)</f>
        <v>0</v>
      </c>
      <c r="G36" s="62">
        <f t="shared" si="14"/>
        <v>0</v>
      </c>
      <c r="H36" s="62">
        <f t="shared" si="14"/>
        <v>0</v>
      </c>
      <c r="I36" s="62">
        <f t="shared" si="14"/>
        <v>0</v>
      </c>
      <c r="J36" s="62">
        <f t="shared" si="14"/>
        <v>0</v>
      </c>
      <c r="K36" s="62">
        <f t="shared" si="14"/>
        <v>0</v>
      </c>
      <c r="L36" s="62">
        <f t="shared" si="14"/>
        <v>0</v>
      </c>
      <c r="M36" s="62">
        <f t="shared" si="14"/>
        <v>0</v>
      </c>
      <c r="N36" s="62">
        <f t="shared" si="14"/>
        <v>0</v>
      </c>
      <c r="O36" s="62">
        <f t="shared" si="14"/>
        <v>0</v>
      </c>
      <c r="P36" s="62">
        <f t="shared" si="14"/>
        <v>0</v>
      </c>
      <c r="Q36" s="62">
        <f t="shared" si="14"/>
        <v>0</v>
      </c>
      <c r="R36" s="62">
        <f t="shared" si="14"/>
        <v>0</v>
      </c>
      <c r="S36" s="62">
        <f t="shared" si="14"/>
        <v>0</v>
      </c>
      <c r="T36" s="62">
        <f t="shared" si="14"/>
        <v>0</v>
      </c>
      <c r="U36" s="62">
        <f t="shared" si="14"/>
        <v>0</v>
      </c>
      <c r="V36" s="62">
        <f t="shared" si="14"/>
        <v>0</v>
      </c>
      <c r="W36" s="62">
        <f t="shared" si="14"/>
        <v>0</v>
      </c>
      <c r="X36" s="62">
        <f t="shared" si="14"/>
        <v>0</v>
      </c>
      <c r="Y36" s="62">
        <f t="shared" si="14"/>
        <v>0</v>
      </c>
      <c r="Z36" s="62">
        <f t="shared" si="14"/>
        <v>0</v>
      </c>
      <c r="AA36" s="62">
        <f t="shared" si="14"/>
        <v>0</v>
      </c>
      <c r="AB36" s="62">
        <f t="shared" si="14"/>
        <v>0</v>
      </c>
      <c r="AC36" s="62">
        <f t="shared" si="14"/>
        <v>0</v>
      </c>
      <c r="AD36" s="62">
        <f t="shared" si="14"/>
        <v>0</v>
      </c>
      <c r="AE36" s="62">
        <f t="shared" si="14"/>
        <v>0</v>
      </c>
      <c r="AF36" s="62">
        <f t="shared" si="14"/>
        <v>0</v>
      </c>
      <c r="AG36" s="62">
        <f t="shared" si="14"/>
        <v>0</v>
      </c>
      <c r="AH36" s="62">
        <f t="shared" si="14"/>
        <v>0</v>
      </c>
      <c r="AI36" s="62">
        <f t="shared" si="14"/>
        <v>0</v>
      </c>
      <c r="AJ36" s="62">
        <f t="shared" si="14"/>
        <v>0</v>
      </c>
      <c r="AM36" s="382">
        <f>ROUND(SUM(AM37:AM40),0)</f>
        <v>0</v>
      </c>
      <c r="AN36" s="382">
        <f>ROUND(SUM(AN37:AN40),0)</f>
        <v>0</v>
      </c>
      <c r="AO36" s="389"/>
      <c r="AP36" s="63"/>
      <c r="AQ36" s="63"/>
      <c r="AR36" s="63"/>
      <c r="AS36" s="63"/>
      <c r="AT36" s="63"/>
      <c r="AU36" s="63"/>
      <c r="AV36" s="63"/>
      <c r="AW36" s="63"/>
      <c r="AX36" s="63"/>
      <c r="AY36" s="390"/>
    </row>
    <row r="37" spans="2:51">
      <c r="B37" s="64" t="s">
        <v>34</v>
      </c>
      <c r="C37" s="4" t="str">
        <f>IF(Kalba="EN",Data2!C62,Data2!B62)</f>
        <v>ES struktūrinės paramos lėšos</v>
      </c>
      <c r="D37" s="65">
        <f>F37+NPV(FDN,G37:INDEX(G37:AJ37,PAL))</f>
        <v>0</v>
      </c>
      <c r="E37" s="65">
        <f>SUMIF($F$5:$AJ$5,"&lt;="&amp;PAL,$F37:$AJ37)</f>
        <v>0</v>
      </c>
      <c r="F37" s="78">
        <v>0</v>
      </c>
      <c r="G37" s="78">
        <v>0</v>
      </c>
      <c r="H37" s="78">
        <v>0</v>
      </c>
      <c r="I37" s="78">
        <v>0</v>
      </c>
      <c r="J37" s="78">
        <v>0</v>
      </c>
      <c r="K37" s="78">
        <v>0</v>
      </c>
      <c r="L37" s="78">
        <v>0</v>
      </c>
      <c r="M37" s="78">
        <v>0</v>
      </c>
      <c r="N37" s="78">
        <v>0</v>
      </c>
      <c r="O37" s="78">
        <v>0</v>
      </c>
      <c r="P37" s="78">
        <v>0</v>
      </c>
      <c r="Q37" s="78">
        <v>0</v>
      </c>
      <c r="R37" s="78">
        <v>0</v>
      </c>
      <c r="S37" s="78">
        <v>0</v>
      </c>
      <c r="T37" s="78">
        <v>0</v>
      </c>
      <c r="U37" s="78">
        <v>0</v>
      </c>
      <c r="V37" s="78">
        <v>0</v>
      </c>
      <c r="W37" s="78">
        <v>0</v>
      </c>
      <c r="X37" s="78">
        <v>0</v>
      </c>
      <c r="Y37" s="78">
        <v>0</v>
      </c>
      <c r="Z37" s="78">
        <v>0</v>
      </c>
      <c r="AA37" s="78">
        <v>0</v>
      </c>
      <c r="AB37" s="78">
        <v>0</v>
      </c>
      <c r="AC37" s="78">
        <v>0</v>
      </c>
      <c r="AD37" s="78">
        <v>0</v>
      </c>
      <c r="AE37" s="78">
        <v>0</v>
      </c>
      <c r="AF37" s="78">
        <v>0</v>
      </c>
      <c r="AG37" s="78">
        <v>0</v>
      </c>
      <c r="AH37" s="78">
        <v>0</v>
      </c>
      <c r="AI37" s="78">
        <v>0</v>
      </c>
      <c r="AJ37" s="78">
        <v>0</v>
      </c>
      <c r="AM37" s="383">
        <f>F37+NPV(SDN,G37:INDEX(G37:AJ37,PAL))</f>
        <v>0</v>
      </c>
      <c r="AN37" s="415">
        <f>F37+NPV(SDN,G37:INDEX(G37:AJ37,PAL))</f>
        <v>0</v>
      </c>
      <c r="AO37" s="387">
        <f>IF(COUNTIF(AP37:AY37,"Klaida")&gt;0,1,0)</f>
        <v>0</v>
      </c>
      <c r="AP37" s="59">
        <f>IF(COUNT(F37:INDEX(F37:AJ37,PAL+1))&lt;&gt;PAL+1,"Klaida",0)</f>
        <v>0</v>
      </c>
      <c r="AQ37" s="59"/>
      <c r="AR37" s="59"/>
      <c r="AS37" s="59"/>
      <c r="AT37" s="59"/>
      <c r="AU37" s="59"/>
      <c r="AV37" s="59"/>
      <c r="AW37" s="59"/>
      <c r="AX37" s="59"/>
      <c r="AY37" s="388"/>
    </row>
    <row r="38" spans="2:51">
      <c r="B38" s="64" t="s">
        <v>36</v>
      </c>
      <c r="C38" s="4" t="str">
        <f>IF(Kalba="EN",Data2!C63,Data2!B63)</f>
        <v>LR bendrojo finansavimo lėšos</v>
      </c>
      <c r="D38" s="65">
        <f>F38+NPV(FDN,G38:INDEX(G38:AJ38,PAL))</f>
        <v>0</v>
      </c>
      <c r="E38" s="65">
        <f>SUMIF($F$5:$AJ$5,"&lt;="&amp;PAL,$F38:$AJ38)</f>
        <v>0</v>
      </c>
      <c r="F38" s="78">
        <v>0</v>
      </c>
      <c r="G38" s="78">
        <v>0</v>
      </c>
      <c r="H38" s="78">
        <v>0</v>
      </c>
      <c r="I38" s="78">
        <v>0</v>
      </c>
      <c r="J38" s="78">
        <v>0</v>
      </c>
      <c r="K38" s="78">
        <v>0</v>
      </c>
      <c r="L38" s="78">
        <v>0</v>
      </c>
      <c r="M38" s="78">
        <v>0</v>
      </c>
      <c r="N38" s="78">
        <v>0</v>
      </c>
      <c r="O38" s="78">
        <v>0</v>
      </c>
      <c r="P38" s="78">
        <v>0</v>
      </c>
      <c r="Q38" s="78">
        <v>0</v>
      </c>
      <c r="R38" s="78">
        <v>0</v>
      </c>
      <c r="S38" s="78">
        <v>0</v>
      </c>
      <c r="T38" s="78">
        <v>0</v>
      </c>
      <c r="U38" s="78">
        <v>0</v>
      </c>
      <c r="V38" s="78">
        <v>0</v>
      </c>
      <c r="W38" s="78">
        <v>0</v>
      </c>
      <c r="X38" s="78">
        <v>0</v>
      </c>
      <c r="Y38" s="78">
        <v>0</v>
      </c>
      <c r="Z38" s="78">
        <v>0</v>
      </c>
      <c r="AA38" s="78">
        <v>0</v>
      </c>
      <c r="AB38" s="78">
        <v>0</v>
      </c>
      <c r="AC38" s="78">
        <v>0</v>
      </c>
      <c r="AD38" s="78">
        <v>0</v>
      </c>
      <c r="AE38" s="78">
        <v>0</v>
      </c>
      <c r="AF38" s="78">
        <v>0</v>
      </c>
      <c r="AG38" s="78">
        <v>0</v>
      </c>
      <c r="AH38" s="78">
        <v>0</v>
      </c>
      <c r="AI38" s="78">
        <v>0</v>
      </c>
      <c r="AJ38" s="78">
        <v>0</v>
      </c>
      <c r="AM38" s="383">
        <f>F38+NPV(SDN,G38:INDEX(G38:AJ38,PAL))</f>
        <v>0</v>
      </c>
      <c r="AN38" s="415">
        <f>F38+NPV(SDN,G38:INDEX(G38:AJ38,PAL))</f>
        <v>0</v>
      </c>
      <c r="AO38" s="387">
        <f>IF(COUNTIF(AP38:AY38,"Klaida")&gt;0,1,0)</f>
        <v>0</v>
      </c>
      <c r="AP38" s="59">
        <f>IF(COUNT(F38:INDEX(F38:AJ38,PAL+1))&lt;&gt;PAL+1,"Klaida",0)</f>
        <v>0</v>
      </c>
      <c r="AQ38" s="59"/>
      <c r="AR38" s="59"/>
      <c r="AS38" s="59"/>
      <c r="AT38" s="59"/>
      <c r="AU38" s="59"/>
      <c r="AV38" s="59"/>
      <c r="AW38" s="59"/>
      <c r="AX38" s="59"/>
      <c r="AY38" s="388"/>
    </row>
    <row r="39" spans="2:51">
      <c r="B39" s="64" t="s">
        <v>38</v>
      </c>
      <c r="C39" s="4" t="str">
        <f>IF(Kalba="EN",Data2!C64,Data2!B64)</f>
        <v>Kito tarptautinio finansavimo lėšos</v>
      </c>
      <c r="D39" s="65">
        <f>F39+NPV(FDN,G39:INDEX(G39:AJ39,PAL))</f>
        <v>0</v>
      </c>
      <c r="E39" s="65">
        <f>SUMIF($F$5:$AJ$5,"&lt;="&amp;PAL,$F39:$AJ39)</f>
        <v>0</v>
      </c>
      <c r="F39" s="78">
        <v>0</v>
      </c>
      <c r="G39" s="78">
        <v>0</v>
      </c>
      <c r="H39" s="78">
        <v>0</v>
      </c>
      <c r="I39" s="78">
        <v>0</v>
      </c>
      <c r="J39" s="78">
        <v>0</v>
      </c>
      <c r="K39" s="78">
        <v>0</v>
      </c>
      <c r="L39" s="78">
        <v>0</v>
      </c>
      <c r="M39" s="78">
        <v>0</v>
      </c>
      <c r="N39" s="78">
        <v>0</v>
      </c>
      <c r="O39" s="78">
        <v>0</v>
      </c>
      <c r="P39" s="78">
        <v>0</v>
      </c>
      <c r="Q39" s="78">
        <v>0</v>
      </c>
      <c r="R39" s="78">
        <v>0</v>
      </c>
      <c r="S39" s="78">
        <v>0</v>
      </c>
      <c r="T39" s="78">
        <v>0</v>
      </c>
      <c r="U39" s="78">
        <v>0</v>
      </c>
      <c r="V39" s="78">
        <v>0</v>
      </c>
      <c r="W39" s="78">
        <v>0</v>
      </c>
      <c r="X39" s="78">
        <v>0</v>
      </c>
      <c r="Y39" s="78">
        <v>0</v>
      </c>
      <c r="Z39" s="78">
        <v>0</v>
      </c>
      <c r="AA39" s="78">
        <v>0</v>
      </c>
      <c r="AB39" s="78">
        <v>0</v>
      </c>
      <c r="AC39" s="78">
        <v>0</v>
      </c>
      <c r="AD39" s="78">
        <v>0</v>
      </c>
      <c r="AE39" s="78">
        <v>0</v>
      </c>
      <c r="AF39" s="78">
        <v>0</v>
      </c>
      <c r="AG39" s="78">
        <v>0</v>
      </c>
      <c r="AH39" s="78">
        <v>0</v>
      </c>
      <c r="AI39" s="78">
        <v>0</v>
      </c>
      <c r="AJ39" s="78">
        <v>0</v>
      </c>
      <c r="AM39" s="383">
        <f>F39+NPV(SDN,G39:INDEX(G39:AJ39,PAL))</f>
        <v>0</v>
      </c>
      <c r="AN39" s="415">
        <f>F39+NPV(SDN,G39:INDEX(G39:AJ39,PAL))</f>
        <v>0</v>
      </c>
      <c r="AO39" s="387">
        <f>IF(COUNTIF(AP39:AY39,"Klaida")&gt;0,1,0)</f>
        <v>0</v>
      </c>
      <c r="AP39" s="59">
        <f>IF(COUNT(F39:INDEX(F39:AJ39,PAL+1))&lt;&gt;PAL+1,"Klaida",0)</f>
        <v>0</v>
      </c>
      <c r="AQ39" s="59"/>
      <c r="AR39" s="59"/>
      <c r="AS39" s="59"/>
      <c r="AT39" s="59"/>
      <c r="AU39" s="59"/>
      <c r="AV39" s="59"/>
      <c r="AW39" s="59"/>
      <c r="AX39" s="59"/>
      <c r="AY39" s="388"/>
    </row>
    <row r="40" spans="2:51" ht="25.5">
      <c r="B40" s="64" t="s">
        <v>40</v>
      </c>
      <c r="C40" s="4" t="str">
        <f>IF(Kalba="EN",Data2!C65,Data2!B65)</f>
        <v>Specialiosios programos lėšos, skirtos padengti netinkamą finansuoti PVM</v>
      </c>
      <c r="D40" s="65">
        <f>F40+NPV(FDN,G40:INDEX(G40:AJ40,PAL))</f>
        <v>0</v>
      </c>
      <c r="E40" s="65">
        <f>SUMIF($F$5:$AJ$5,"&lt;="&amp;PAL,$F40:$AJ40)</f>
        <v>0</v>
      </c>
      <c r="F40" s="78">
        <v>0</v>
      </c>
      <c r="G40" s="78">
        <v>0</v>
      </c>
      <c r="H40" s="78">
        <v>0</v>
      </c>
      <c r="I40" s="78">
        <v>0</v>
      </c>
      <c r="J40" s="78">
        <v>0</v>
      </c>
      <c r="K40" s="78">
        <v>0</v>
      </c>
      <c r="L40" s="78">
        <v>0</v>
      </c>
      <c r="M40" s="78">
        <v>0</v>
      </c>
      <c r="N40" s="78">
        <v>0</v>
      </c>
      <c r="O40" s="78">
        <v>0</v>
      </c>
      <c r="P40" s="78">
        <v>0</v>
      </c>
      <c r="Q40" s="78">
        <v>0</v>
      </c>
      <c r="R40" s="78">
        <v>0</v>
      </c>
      <c r="S40" s="78">
        <v>0</v>
      </c>
      <c r="T40" s="78">
        <v>0</v>
      </c>
      <c r="U40" s="78">
        <v>0</v>
      </c>
      <c r="V40" s="78">
        <v>0</v>
      </c>
      <c r="W40" s="78">
        <v>0</v>
      </c>
      <c r="X40" s="78">
        <v>0</v>
      </c>
      <c r="Y40" s="78">
        <v>0</v>
      </c>
      <c r="Z40" s="78">
        <v>0</v>
      </c>
      <c r="AA40" s="78">
        <v>0</v>
      </c>
      <c r="AB40" s="78">
        <v>0</v>
      </c>
      <c r="AC40" s="78">
        <v>0</v>
      </c>
      <c r="AD40" s="78">
        <v>0</v>
      </c>
      <c r="AE40" s="78">
        <v>0</v>
      </c>
      <c r="AF40" s="78">
        <v>0</v>
      </c>
      <c r="AG40" s="78">
        <v>0</v>
      </c>
      <c r="AH40" s="78">
        <v>0</v>
      </c>
      <c r="AI40" s="78">
        <v>0</v>
      </c>
      <c r="AJ40" s="78">
        <v>0</v>
      </c>
      <c r="AM40" s="383">
        <f>F40+NPV(SDN,G40:INDEX(G40:AJ40,PAL))</f>
        <v>0</v>
      </c>
      <c r="AN40" s="415">
        <f>F40+NPV(SDN,G40:INDEX(G40:AJ40,PAL))</f>
        <v>0</v>
      </c>
      <c r="AO40" s="387">
        <f>IF(COUNTIF(AP40:AY40,"Klaida")&gt;0,1,0)</f>
        <v>0</v>
      </c>
      <c r="AP40" s="59">
        <f>IF(COUNT(F40:INDEX(F40:AJ40,PAL+1))&lt;&gt;PAL+1,"Klaida",0)</f>
        <v>0</v>
      </c>
      <c r="AQ40" s="59"/>
      <c r="AR40" s="59"/>
      <c r="AS40" s="59"/>
      <c r="AT40" s="59"/>
      <c r="AU40" s="59"/>
      <c r="AV40" s="59"/>
      <c r="AW40" s="59"/>
      <c r="AX40" s="59"/>
      <c r="AY40" s="388"/>
    </row>
    <row r="41" spans="2:51" s="61" customFormat="1">
      <c r="B41" s="66" t="s">
        <v>41</v>
      </c>
      <c r="C41" s="5" t="str">
        <f>IF(Kalba="EN",Data2!C66,Data2!B66)</f>
        <v>Nuosavos lėšos</v>
      </c>
      <c r="D41" s="62">
        <f>ROUND(SUM(D42:D43),0)</f>
        <v>0</v>
      </c>
      <c r="E41" s="62">
        <f>ROUND(SUM(E42:E43),0)</f>
        <v>0</v>
      </c>
      <c r="F41" s="62">
        <f t="shared" ref="F41:AJ41" si="15">ROUND(SUM(F42:F43),0)</f>
        <v>0</v>
      </c>
      <c r="G41" s="62">
        <f t="shared" si="15"/>
        <v>0</v>
      </c>
      <c r="H41" s="62">
        <f t="shared" si="15"/>
        <v>0</v>
      </c>
      <c r="I41" s="62">
        <f t="shared" si="15"/>
        <v>0</v>
      </c>
      <c r="J41" s="62">
        <f t="shared" si="15"/>
        <v>0</v>
      </c>
      <c r="K41" s="62">
        <f t="shared" si="15"/>
        <v>0</v>
      </c>
      <c r="L41" s="62">
        <f t="shared" si="15"/>
        <v>0</v>
      </c>
      <c r="M41" s="62">
        <f t="shared" si="15"/>
        <v>0</v>
      </c>
      <c r="N41" s="62">
        <f t="shared" si="15"/>
        <v>0</v>
      </c>
      <c r="O41" s="62">
        <f t="shared" si="15"/>
        <v>0</v>
      </c>
      <c r="P41" s="62">
        <f t="shared" si="15"/>
        <v>0</v>
      </c>
      <c r="Q41" s="62">
        <f t="shared" si="15"/>
        <v>0</v>
      </c>
      <c r="R41" s="62">
        <f t="shared" si="15"/>
        <v>0</v>
      </c>
      <c r="S41" s="62">
        <f t="shared" si="15"/>
        <v>0</v>
      </c>
      <c r="T41" s="62">
        <f t="shared" si="15"/>
        <v>0</v>
      </c>
      <c r="U41" s="62">
        <f t="shared" si="15"/>
        <v>0</v>
      </c>
      <c r="V41" s="62">
        <f t="shared" si="15"/>
        <v>0</v>
      </c>
      <c r="W41" s="62">
        <f t="shared" si="15"/>
        <v>0</v>
      </c>
      <c r="X41" s="62">
        <f t="shared" si="15"/>
        <v>0</v>
      </c>
      <c r="Y41" s="62">
        <f t="shared" si="15"/>
        <v>0</v>
      </c>
      <c r="Z41" s="62">
        <f t="shared" si="15"/>
        <v>0</v>
      </c>
      <c r="AA41" s="62">
        <f t="shared" si="15"/>
        <v>0</v>
      </c>
      <c r="AB41" s="62">
        <f t="shared" si="15"/>
        <v>0</v>
      </c>
      <c r="AC41" s="62">
        <f t="shared" si="15"/>
        <v>0</v>
      </c>
      <c r="AD41" s="62">
        <f t="shared" si="15"/>
        <v>0</v>
      </c>
      <c r="AE41" s="62">
        <f t="shared" si="15"/>
        <v>0</v>
      </c>
      <c r="AF41" s="62">
        <f t="shared" si="15"/>
        <v>0</v>
      </c>
      <c r="AG41" s="62">
        <f t="shared" si="15"/>
        <v>0</v>
      </c>
      <c r="AH41" s="62">
        <f t="shared" si="15"/>
        <v>0</v>
      </c>
      <c r="AI41" s="62">
        <f t="shared" si="15"/>
        <v>0</v>
      </c>
      <c r="AJ41" s="62">
        <f t="shared" si="15"/>
        <v>0</v>
      </c>
      <c r="AM41" s="382">
        <f>ROUND(SUM(AM42:AM43),0)</f>
        <v>0</v>
      </c>
      <c r="AN41" s="382">
        <f>ROUND(SUM(AN42:AN43),0)</f>
        <v>0</v>
      </c>
      <c r="AO41" s="389"/>
      <c r="AP41" s="63"/>
      <c r="AQ41" s="63"/>
      <c r="AR41" s="63"/>
      <c r="AS41" s="63"/>
      <c r="AT41" s="63"/>
      <c r="AU41" s="63"/>
      <c r="AV41" s="63"/>
      <c r="AW41" s="63"/>
      <c r="AX41" s="63"/>
      <c r="AY41" s="390"/>
    </row>
    <row r="42" spans="2:51" ht="25.5">
      <c r="B42" s="64" t="s">
        <v>42</v>
      </c>
      <c r="C42" s="4" t="str">
        <f>IF(Kalba="EN",Data2!C67,Data2!B67)</f>
        <v>Viešosios lėšos (valstybės, savivaldybės biudžetai, kiti viešųjų lėšų šaltiniai)</v>
      </c>
      <c r="D42" s="65">
        <f>F42+NPV(FDN,G42:INDEX(G42:AJ42,PAL))</f>
        <v>0</v>
      </c>
      <c r="E42" s="65">
        <f>SUMIF($F$5:$AJ$5,"&lt;="&amp;PAL,$F42:$AJ42)</f>
        <v>0</v>
      </c>
      <c r="F42" s="78">
        <v>0</v>
      </c>
      <c r="G42" s="78">
        <v>0</v>
      </c>
      <c r="H42" s="78">
        <v>0</v>
      </c>
      <c r="I42" s="78">
        <v>0</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c r="AA42" s="78">
        <v>0</v>
      </c>
      <c r="AB42" s="78">
        <v>0</v>
      </c>
      <c r="AC42" s="78">
        <v>0</v>
      </c>
      <c r="AD42" s="78">
        <v>0</v>
      </c>
      <c r="AE42" s="78">
        <v>0</v>
      </c>
      <c r="AF42" s="78">
        <v>0</v>
      </c>
      <c r="AG42" s="78">
        <v>0</v>
      </c>
      <c r="AH42" s="78">
        <v>0</v>
      </c>
      <c r="AI42" s="78">
        <v>0</v>
      </c>
      <c r="AJ42" s="78">
        <v>0</v>
      </c>
      <c r="AM42" s="383">
        <f>F42+NPV(SDN,G42:INDEX(G42:AJ42,PAL))</f>
        <v>0</v>
      </c>
      <c r="AN42" s="415">
        <f>F42+NPV(SDN,G42:INDEX(G42:AJ42,PAL))</f>
        <v>0</v>
      </c>
      <c r="AO42" s="387">
        <f>IF(COUNTIF(AP42:AY42,"Klaida")&gt;0,1,0)</f>
        <v>0</v>
      </c>
      <c r="AP42" s="59">
        <f>IF(COUNT(F42:INDEX(F42:AJ42,PAL+1))&lt;&gt;PAL+1,"Klaida",0)</f>
        <v>0</v>
      </c>
      <c r="AQ42" s="59"/>
      <c r="AR42" s="59"/>
      <c r="AS42" s="59"/>
      <c r="AT42" s="59"/>
      <c r="AU42" s="59"/>
      <c r="AV42" s="59"/>
      <c r="AW42" s="59"/>
      <c r="AX42" s="59"/>
      <c r="AY42" s="388"/>
    </row>
    <row r="43" spans="2:51">
      <c r="B43" s="64" t="s">
        <v>43</v>
      </c>
      <c r="C43" s="4" t="str">
        <f>IF(Kalba="EN",Data2!C68,Data2!B68)</f>
        <v>Privačios lėšos (nuosavos, kitos privačios lėšos)</v>
      </c>
      <c r="D43" s="65">
        <f>F43+NPV(FDN,G43:INDEX(G43:AJ43,PAL))</f>
        <v>0</v>
      </c>
      <c r="E43" s="65">
        <f>SUMIF($F$5:$AJ$5,"&lt;="&amp;PAL,$F43:$AJ43)</f>
        <v>0</v>
      </c>
      <c r="F43" s="78">
        <v>0</v>
      </c>
      <c r="G43" s="78">
        <v>0</v>
      </c>
      <c r="H43" s="78">
        <v>0</v>
      </c>
      <c r="I43" s="78">
        <v>0</v>
      </c>
      <c r="J43" s="78">
        <v>0</v>
      </c>
      <c r="K43" s="78">
        <v>0</v>
      </c>
      <c r="L43" s="78">
        <v>0</v>
      </c>
      <c r="M43" s="78">
        <v>0</v>
      </c>
      <c r="N43" s="78">
        <v>0</v>
      </c>
      <c r="O43" s="78">
        <v>0</v>
      </c>
      <c r="P43" s="78">
        <v>0</v>
      </c>
      <c r="Q43" s="78">
        <v>0</v>
      </c>
      <c r="R43" s="78">
        <v>0</v>
      </c>
      <c r="S43" s="78">
        <v>0</v>
      </c>
      <c r="T43" s="78">
        <v>0</v>
      </c>
      <c r="U43" s="78">
        <v>0</v>
      </c>
      <c r="V43" s="78">
        <v>0</v>
      </c>
      <c r="W43" s="78">
        <v>0</v>
      </c>
      <c r="X43" s="78">
        <v>0</v>
      </c>
      <c r="Y43" s="78">
        <v>0</v>
      </c>
      <c r="Z43" s="78">
        <v>0</v>
      </c>
      <c r="AA43" s="78">
        <v>0</v>
      </c>
      <c r="AB43" s="78">
        <v>0</v>
      </c>
      <c r="AC43" s="78">
        <v>0</v>
      </c>
      <c r="AD43" s="78">
        <v>0</v>
      </c>
      <c r="AE43" s="78">
        <v>0</v>
      </c>
      <c r="AF43" s="78">
        <v>0</v>
      </c>
      <c r="AG43" s="78">
        <v>0</v>
      </c>
      <c r="AH43" s="78">
        <v>0</v>
      </c>
      <c r="AI43" s="78">
        <v>0</v>
      </c>
      <c r="AJ43" s="78">
        <v>0</v>
      </c>
      <c r="AM43" s="383">
        <f>F43+NPV(SDN,G43:INDEX(G43:AJ43,PAL))</f>
        <v>0</v>
      </c>
      <c r="AN43" s="415">
        <f>F43+NPV(SDN,G43:INDEX(G43:AJ43,PAL))</f>
        <v>0</v>
      </c>
      <c r="AO43" s="387">
        <f>IF(COUNTIF(AP43:AY43,"Klaida")&gt;0,1,0)</f>
        <v>0</v>
      </c>
      <c r="AP43" s="59">
        <f>IF(COUNT(F43:INDEX(F43:AJ43,PAL+1))&lt;&gt;PAL+1,"Klaida",0)</f>
        <v>0</v>
      </c>
      <c r="AQ43" s="59"/>
      <c r="AR43" s="59"/>
      <c r="AS43" s="59"/>
      <c r="AT43" s="59"/>
      <c r="AU43" s="59"/>
      <c r="AV43" s="59"/>
      <c r="AW43" s="59"/>
      <c r="AX43" s="59"/>
      <c r="AY43" s="388"/>
    </row>
    <row r="44" spans="2:51" s="61" customFormat="1">
      <c r="B44" s="66" t="s">
        <v>44</v>
      </c>
      <c r="C44" s="5" t="str">
        <f>IF(Kalba="EN",Data2!C69,Data2!B69)</f>
        <v>Paskolos</v>
      </c>
      <c r="D44" s="62">
        <f>ROUND(SUM(D45)-SUM(D46),0)</f>
        <v>0</v>
      </c>
      <c r="E44" s="62">
        <f>ROUND(SUM(E45)-SUM(E46),0)</f>
        <v>0</v>
      </c>
      <c r="F44" s="62">
        <f t="shared" ref="F44:AJ44" si="16">ROUND(SUM(F45)-SUM(F46),0)</f>
        <v>0</v>
      </c>
      <c r="G44" s="62">
        <f t="shared" si="16"/>
        <v>0</v>
      </c>
      <c r="H44" s="62">
        <f t="shared" si="16"/>
        <v>0</v>
      </c>
      <c r="I44" s="62">
        <f t="shared" si="16"/>
        <v>0</v>
      </c>
      <c r="J44" s="62">
        <f t="shared" si="16"/>
        <v>0</v>
      </c>
      <c r="K44" s="62">
        <f t="shared" si="16"/>
        <v>0</v>
      </c>
      <c r="L44" s="62">
        <f t="shared" si="16"/>
        <v>0</v>
      </c>
      <c r="M44" s="62">
        <f t="shared" si="16"/>
        <v>0</v>
      </c>
      <c r="N44" s="62">
        <f t="shared" si="16"/>
        <v>0</v>
      </c>
      <c r="O44" s="62">
        <f t="shared" si="16"/>
        <v>0</v>
      </c>
      <c r="P44" s="62">
        <f t="shared" si="16"/>
        <v>0</v>
      </c>
      <c r="Q44" s="62">
        <f t="shared" si="16"/>
        <v>0</v>
      </c>
      <c r="R44" s="62">
        <f t="shared" si="16"/>
        <v>0</v>
      </c>
      <c r="S44" s="62">
        <f t="shared" si="16"/>
        <v>0</v>
      </c>
      <c r="T44" s="62">
        <f t="shared" si="16"/>
        <v>0</v>
      </c>
      <c r="U44" s="62">
        <f t="shared" si="16"/>
        <v>0</v>
      </c>
      <c r="V44" s="62">
        <f t="shared" si="16"/>
        <v>0</v>
      </c>
      <c r="W44" s="62">
        <f t="shared" si="16"/>
        <v>0</v>
      </c>
      <c r="X44" s="62">
        <f t="shared" si="16"/>
        <v>0</v>
      </c>
      <c r="Y44" s="62">
        <f t="shared" si="16"/>
        <v>0</v>
      </c>
      <c r="Z44" s="62">
        <f t="shared" si="16"/>
        <v>0</v>
      </c>
      <c r="AA44" s="62">
        <f t="shared" si="16"/>
        <v>0</v>
      </c>
      <c r="AB44" s="62">
        <f t="shared" si="16"/>
        <v>0</v>
      </c>
      <c r="AC44" s="62">
        <f t="shared" si="16"/>
        <v>0</v>
      </c>
      <c r="AD44" s="62">
        <f t="shared" si="16"/>
        <v>0</v>
      </c>
      <c r="AE44" s="62">
        <f t="shared" si="16"/>
        <v>0</v>
      </c>
      <c r="AF44" s="62">
        <f t="shared" si="16"/>
        <v>0</v>
      </c>
      <c r="AG44" s="62">
        <f t="shared" si="16"/>
        <v>0</v>
      </c>
      <c r="AH44" s="62">
        <f t="shared" si="16"/>
        <v>0</v>
      </c>
      <c r="AI44" s="62">
        <f t="shared" si="16"/>
        <v>0</v>
      </c>
      <c r="AJ44" s="62">
        <f t="shared" si="16"/>
        <v>0</v>
      </c>
      <c r="AM44" s="382">
        <f>ROUND(SUM(AM45)-SUM(AM46),0)</f>
        <v>0</v>
      </c>
      <c r="AN44" s="382">
        <f>ROUND(SUM(AN45)-SUM(AN46),0)</f>
        <v>0</v>
      </c>
      <c r="AO44" s="389"/>
      <c r="AP44" s="63"/>
      <c r="AQ44" s="63"/>
      <c r="AR44" s="63"/>
      <c r="AS44" s="63"/>
      <c r="AT44" s="63"/>
      <c r="AU44" s="63"/>
      <c r="AV44" s="63"/>
      <c r="AW44" s="63"/>
      <c r="AX44" s="63"/>
      <c r="AY44" s="390"/>
    </row>
    <row r="45" spans="2:51">
      <c r="B45" s="64" t="s">
        <v>46</v>
      </c>
      <c r="C45" s="4" t="str">
        <f>IF(Kalba="EN",Data2!C70,Data2!B70)</f>
        <v>Paskolos</v>
      </c>
      <c r="D45" s="65">
        <f>F45+NPV(FDN,G45:INDEX(G45:AJ45,PAL))</f>
        <v>0</v>
      </c>
      <c r="E45" s="65">
        <f>SUMIF($F$5:$AJ$5,"&lt;="&amp;PAL,$F45:$AJ45)</f>
        <v>0</v>
      </c>
      <c r="F45" s="78">
        <v>0</v>
      </c>
      <c r="G45" s="78">
        <v>0</v>
      </c>
      <c r="H45" s="78">
        <v>0</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c r="AA45" s="78">
        <v>0</v>
      </c>
      <c r="AB45" s="78">
        <v>0</v>
      </c>
      <c r="AC45" s="78">
        <v>0</v>
      </c>
      <c r="AD45" s="78">
        <v>0</v>
      </c>
      <c r="AE45" s="78">
        <v>0</v>
      </c>
      <c r="AF45" s="78">
        <v>0</v>
      </c>
      <c r="AG45" s="78">
        <v>0</v>
      </c>
      <c r="AH45" s="78">
        <v>0</v>
      </c>
      <c r="AI45" s="78">
        <v>0</v>
      </c>
      <c r="AJ45" s="78">
        <v>0</v>
      </c>
      <c r="AM45" s="383">
        <f>F45+NPV(SDN,G45:INDEX(G45:AJ45,PAL))</f>
        <v>0</v>
      </c>
      <c r="AN45" s="415">
        <f>F45+NPV(SDN,G45:INDEX(G45:AJ45,PAL))</f>
        <v>0</v>
      </c>
      <c r="AO45" s="387">
        <f>IF(COUNTIF(AP45:AY45,"Klaida")&gt;0,1,0)</f>
        <v>0</v>
      </c>
      <c r="AP45" s="59">
        <f>IF(COUNT(F45:INDEX(F45:AJ45,PAL+1))&lt;&gt;PAL+1,"Klaida",0)</f>
        <v>0</v>
      </c>
      <c r="AQ45" s="59"/>
      <c r="AR45" s="59"/>
      <c r="AS45" s="59"/>
      <c r="AT45" s="59"/>
      <c r="AU45" s="59"/>
      <c r="AV45" s="59"/>
      <c r="AW45" s="59"/>
      <c r="AX45" s="59"/>
      <c r="AY45" s="388"/>
    </row>
    <row r="46" spans="2:51">
      <c r="B46" s="64" t="s">
        <v>48</v>
      </c>
      <c r="C46" s="4" t="str">
        <f>IF(Kalba="EN",Data2!C71,Data2!B71)</f>
        <v>Paskolų grąžinimai (išskyrus palūkanas)</v>
      </c>
      <c r="D46" s="65">
        <f>F46+NPV(FDN,G46:INDEX(G46:AJ46,PAL))</f>
        <v>0</v>
      </c>
      <c r="E46" s="65">
        <f>SUMIF($F$5:$AJ$5,"&lt;="&amp;PAL,$F46:$AJ46)</f>
        <v>0</v>
      </c>
      <c r="F46" s="78">
        <v>0</v>
      </c>
      <c r="G46" s="78">
        <v>0</v>
      </c>
      <c r="H46" s="78">
        <v>0</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0</v>
      </c>
      <c r="AE46" s="78">
        <v>0</v>
      </c>
      <c r="AF46" s="78">
        <v>0</v>
      </c>
      <c r="AG46" s="78">
        <v>0</v>
      </c>
      <c r="AH46" s="78">
        <v>0</v>
      </c>
      <c r="AI46" s="78">
        <v>0</v>
      </c>
      <c r="AJ46" s="78">
        <v>0</v>
      </c>
      <c r="AM46" s="383">
        <f>F46+NPV(SDN,G46:INDEX(G46:AJ46,PAL))</f>
        <v>0</v>
      </c>
      <c r="AN46" s="415">
        <f>F46+NPV(SDN,G46:INDEX(G46:AJ46,PAL))</f>
        <v>0</v>
      </c>
      <c r="AO46" s="387">
        <f>IF(COUNTIF(AP46:AY46,"Klaida")&gt;0,1,0)</f>
        <v>0</v>
      </c>
      <c r="AP46" s="59">
        <f>IF(COUNT(F46:INDEX(F46:AJ46,PAL+1))&lt;&gt;PAL+1,"Klaida",0)</f>
        <v>0</v>
      </c>
      <c r="AQ46" s="59"/>
      <c r="AR46" s="59"/>
      <c r="AS46" s="59"/>
      <c r="AT46" s="59"/>
      <c r="AU46" s="59"/>
      <c r="AV46" s="59"/>
      <c r="AW46" s="59"/>
      <c r="AX46" s="59"/>
      <c r="AY46" s="388"/>
    </row>
    <row r="47" spans="2:51" s="61" customFormat="1">
      <c r="B47" s="66" t="s">
        <v>49</v>
      </c>
      <c r="C47" s="5" t="str">
        <f>IF(Kalba="EN",Data2!C$72,Data2!B$72)</f>
        <v>Socialinio ekonominio (SE) poveikio finansinė išraiška</v>
      </c>
      <c r="D47" s="62">
        <f t="shared" ref="D47:AJ47" si="17">SUM(D48)-SUM(D56)</f>
        <v>0</v>
      </c>
      <c r="E47" s="62">
        <f t="shared" si="17"/>
        <v>0</v>
      </c>
      <c r="F47" s="62">
        <f t="shared" si="17"/>
        <v>0</v>
      </c>
      <c r="G47" s="62">
        <f t="shared" si="17"/>
        <v>0</v>
      </c>
      <c r="H47" s="62">
        <f t="shared" si="17"/>
        <v>0</v>
      </c>
      <c r="I47" s="62">
        <f t="shared" si="17"/>
        <v>0</v>
      </c>
      <c r="J47" s="62">
        <f t="shared" si="17"/>
        <v>0</v>
      </c>
      <c r="K47" s="62">
        <f t="shared" si="17"/>
        <v>0</v>
      </c>
      <c r="L47" s="62">
        <f t="shared" si="17"/>
        <v>0</v>
      </c>
      <c r="M47" s="62">
        <f t="shared" si="17"/>
        <v>0</v>
      </c>
      <c r="N47" s="62">
        <f t="shared" si="17"/>
        <v>0</v>
      </c>
      <c r="O47" s="62">
        <f t="shared" si="17"/>
        <v>0</v>
      </c>
      <c r="P47" s="62">
        <f t="shared" si="17"/>
        <v>0</v>
      </c>
      <c r="Q47" s="62">
        <f t="shared" si="17"/>
        <v>0</v>
      </c>
      <c r="R47" s="62">
        <f t="shared" si="17"/>
        <v>0</v>
      </c>
      <c r="S47" s="62">
        <f t="shared" si="17"/>
        <v>0</v>
      </c>
      <c r="T47" s="62">
        <f t="shared" si="17"/>
        <v>0</v>
      </c>
      <c r="U47" s="62">
        <f t="shared" si="17"/>
        <v>0</v>
      </c>
      <c r="V47" s="62">
        <f t="shared" si="17"/>
        <v>0</v>
      </c>
      <c r="W47" s="62">
        <f t="shared" si="17"/>
        <v>0</v>
      </c>
      <c r="X47" s="62">
        <f t="shared" si="17"/>
        <v>0</v>
      </c>
      <c r="Y47" s="62">
        <f t="shared" si="17"/>
        <v>0</v>
      </c>
      <c r="Z47" s="62">
        <f t="shared" si="17"/>
        <v>0</v>
      </c>
      <c r="AA47" s="62">
        <f t="shared" si="17"/>
        <v>0</v>
      </c>
      <c r="AB47" s="62">
        <f t="shared" si="17"/>
        <v>0</v>
      </c>
      <c r="AC47" s="62">
        <f t="shared" si="17"/>
        <v>0</v>
      </c>
      <c r="AD47" s="62">
        <f t="shared" si="17"/>
        <v>0</v>
      </c>
      <c r="AE47" s="62">
        <f t="shared" si="17"/>
        <v>0</v>
      </c>
      <c r="AF47" s="62">
        <f t="shared" si="17"/>
        <v>0</v>
      </c>
      <c r="AG47" s="62">
        <f t="shared" si="17"/>
        <v>0</v>
      </c>
      <c r="AH47" s="62">
        <f t="shared" si="17"/>
        <v>0</v>
      </c>
      <c r="AI47" s="62">
        <f t="shared" si="17"/>
        <v>0</v>
      </c>
      <c r="AJ47" s="62">
        <f t="shared" si="17"/>
        <v>0</v>
      </c>
      <c r="AM47" s="382">
        <f>SUM(AM48)-SUM(AM56)</f>
        <v>0</v>
      </c>
      <c r="AN47" s="382">
        <f>SUM(AN48)-SUM(AN56)</f>
        <v>0</v>
      </c>
      <c r="AO47" s="389"/>
      <c r="AP47" s="63"/>
      <c r="AQ47" s="63"/>
      <c r="AR47" s="63"/>
      <c r="AS47" s="63"/>
      <c r="AT47" s="63"/>
      <c r="AU47" s="63"/>
      <c r="AV47" s="63"/>
      <c r="AW47" s="63"/>
      <c r="AX47" s="63"/>
      <c r="AY47" s="390"/>
    </row>
    <row r="48" spans="2:51" s="61" customFormat="1">
      <c r="B48" s="66" t="s">
        <v>50</v>
      </c>
      <c r="C48" s="5" t="str">
        <f>IF(Kalba="EN",Data2!C$73,Data2!B$73) &amp; " "&amp; IF(Kalba="EN",Data2!C$74,Data2!B$74)</f>
        <v>SE nauda (pasirinkite SE naudos komponentą)</v>
      </c>
      <c r="D48" s="62">
        <f t="shared" ref="D48:AJ48" si="18">ROUND(SUM(D49:D55),0)</f>
        <v>0</v>
      </c>
      <c r="E48" s="62">
        <f t="shared" si="18"/>
        <v>0</v>
      </c>
      <c r="F48" s="62">
        <f t="shared" si="18"/>
        <v>0</v>
      </c>
      <c r="G48" s="62">
        <f t="shared" si="18"/>
        <v>0</v>
      </c>
      <c r="H48" s="62">
        <f t="shared" si="18"/>
        <v>0</v>
      </c>
      <c r="I48" s="62">
        <f t="shared" si="18"/>
        <v>0</v>
      </c>
      <c r="J48" s="62">
        <f t="shared" si="18"/>
        <v>0</v>
      </c>
      <c r="K48" s="62">
        <f t="shared" si="18"/>
        <v>0</v>
      </c>
      <c r="L48" s="62">
        <f t="shared" si="18"/>
        <v>0</v>
      </c>
      <c r="M48" s="62">
        <f t="shared" si="18"/>
        <v>0</v>
      </c>
      <c r="N48" s="62">
        <f t="shared" si="18"/>
        <v>0</v>
      </c>
      <c r="O48" s="62">
        <f t="shared" si="18"/>
        <v>0</v>
      </c>
      <c r="P48" s="62">
        <f t="shared" si="18"/>
        <v>0</v>
      </c>
      <c r="Q48" s="62">
        <f t="shared" si="18"/>
        <v>0</v>
      </c>
      <c r="R48" s="62">
        <f t="shared" si="18"/>
        <v>0</v>
      </c>
      <c r="S48" s="62">
        <f t="shared" si="18"/>
        <v>0</v>
      </c>
      <c r="T48" s="62">
        <f t="shared" si="18"/>
        <v>0</v>
      </c>
      <c r="U48" s="62">
        <f t="shared" si="18"/>
        <v>0</v>
      </c>
      <c r="V48" s="62">
        <f t="shared" si="18"/>
        <v>0</v>
      </c>
      <c r="W48" s="62">
        <f t="shared" si="18"/>
        <v>0</v>
      </c>
      <c r="X48" s="62">
        <f t="shared" si="18"/>
        <v>0</v>
      </c>
      <c r="Y48" s="62">
        <f t="shared" si="18"/>
        <v>0</v>
      </c>
      <c r="Z48" s="62">
        <f t="shared" si="18"/>
        <v>0</v>
      </c>
      <c r="AA48" s="62">
        <f t="shared" si="18"/>
        <v>0</v>
      </c>
      <c r="AB48" s="62">
        <f t="shared" si="18"/>
        <v>0</v>
      </c>
      <c r="AC48" s="62">
        <f t="shared" si="18"/>
        <v>0</v>
      </c>
      <c r="AD48" s="62">
        <f t="shared" si="18"/>
        <v>0</v>
      </c>
      <c r="AE48" s="62">
        <f t="shared" si="18"/>
        <v>0</v>
      </c>
      <c r="AF48" s="62">
        <f t="shared" si="18"/>
        <v>0</v>
      </c>
      <c r="AG48" s="62">
        <f t="shared" si="18"/>
        <v>0</v>
      </c>
      <c r="AH48" s="62">
        <f t="shared" si="18"/>
        <v>0</v>
      </c>
      <c r="AI48" s="62">
        <f t="shared" si="18"/>
        <v>0</v>
      </c>
      <c r="AJ48" s="62">
        <f t="shared" si="18"/>
        <v>0</v>
      </c>
      <c r="AM48" s="382">
        <f>ROUND(SUM(AM49:AM55),0)</f>
        <v>0</v>
      </c>
      <c r="AN48" s="382">
        <f>ROUND(SUM(AN49:AN55),0)</f>
        <v>0</v>
      </c>
      <c r="AO48" s="389"/>
      <c r="AP48" s="63"/>
      <c r="AQ48" s="63"/>
      <c r="AR48" s="63"/>
      <c r="AS48" s="63"/>
      <c r="AT48" s="63"/>
      <c r="AU48" s="63"/>
      <c r="AV48" s="63"/>
      <c r="AW48" s="63"/>
      <c r="AX48" s="63"/>
      <c r="AY48" s="390"/>
    </row>
    <row r="49" spans="2:51">
      <c r="B49" s="199" t="s">
        <v>51</v>
      </c>
      <c r="C49" s="486" t="s">
        <v>69</v>
      </c>
      <c r="D49" s="169">
        <f>F49+NPV(SDN,G49:INDEX(G49:AJ49,PAL))</f>
        <v>0</v>
      </c>
      <c r="E49" s="169">
        <f t="shared" ref="E49:E55" si="19">SUMIF($F$5:$AJ$5,"&lt;="&amp;PAL,$F49:$AJ49)</f>
        <v>0</v>
      </c>
      <c r="F49" s="78">
        <v>0</v>
      </c>
      <c r="G49" s="78">
        <v>0</v>
      </c>
      <c r="H49" s="78">
        <v>0</v>
      </c>
      <c r="I49" s="78">
        <v>0</v>
      </c>
      <c r="J49" s="78">
        <v>0</v>
      </c>
      <c r="K49" s="78">
        <v>0</v>
      </c>
      <c r="L49" s="78">
        <v>0</v>
      </c>
      <c r="M49" s="78">
        <v>0</v>
      </c>
      <c r="N49" s="78">
        <v>0</v>
      </c>
      <c r="O49" s="78">
        <v>0</v>
      </c>
      <c r="P49" s="78">
        <v>0</v>
      </c>
      <c r="Q49" s="78">
        <v>0</v>
      </c>
      <c r="R49" s="78">
        <v>0</v>
      </c>
      <c r="S49" s="78">
        <v>0</v>
      </c>
      <c r="T49" s="78">
        <v>0</v>
      </c>
      <c r="U49" s="78">
        <v>0</v>
      </c>
      <c r="V49" s="78">
        <v>0</v>
      </c>
      <c r="W49" s="78">
        <v>0</v>
      </c>
      <c r="X49" s="78">
        <v>0</v>
      </c>
      <c r="Y49" s="78">
        <v>0</v>
      </c>
      <c r="Z49" s="78">
        <v>0</v>
      </c>
      <c r="AA49" s="78">
        <v>0</v>
      </c>
      <c r="AB49" s="78">
        <v>0</v>
      </c>
      <c r="AC49" s="78">
        <v>0</v>
      </c>
      <c r="AD49" s="78">
        <v>0</v>
      </c>
      <c r="AE49" s="78">
        <v>0</v>
      </c>
      <c r="AF49" s="78">
        <v>0</v>
      </c>
      <c r="AG49" s="78">
        <v>0</v>
      </c>
      <c r="AH49" s="78">
        <v>0</v>
      </c>
      <c r="AI49" s="78">
        <v>0</v>
      </c>
      <c r="AJ49" s="78">
        <v>0</v>
      </c>
      <c r="AM49" s="383">
        <f>F49+NPV(SDN,G49:INDEX(G49:AJ49,PAL))</f>
        <v>0</v>
      </c>
      <c r="AN49" s="415">
        <f>F49+NPV(SDN,G49:INDEX(G49:AJ49,PAL))</f>
        <v>0</v>
      </c>
      <c r="AO49" s="387">
        <f t="shared" ref="AO49:AO55" si="20">IF(COUNTIF(AP49:AY49,"Klaida")&gt;0,1,0)</f>
        <v>0</v>
      </c>
      <c r="AP49" s="59">
        <f>IF(COUNT(F49:INDEX(F49:AJ49,PAL+1))&lt;&gt;PAL+1,"Klaida",0)</f>
        <v>0</v>
      </c>
      <c r="AQ49" s="59"/>
      <c r="AR49" s="59"/>
      <c r="AS49" s="59"/>
      <c r="AT49" s="59"/>
      <c r="AU49" s="59"/>
      <c r="AV49" s="59"/>
      <c r="AW49" s="59"/>
      <c r="AX49" s="59"/>
      <c r="AY49" s="388"/>
    </row>
    <row r="50" spans="2:51">
      <c r="B50" s="199" t="s">
        <v>52</v>
      </c>
      <c r="C50" s="486" t="s">
        <v>69</v>
      </c>
      <c r="D50" s="169">
        <f>F50+NPV(SDN,G50:INDEX(G50:AJ50,PAL))</f>
        <v>0</v>
      </c>
      <c r="E50" s="169">
        <f t="shared" si="19"/>
        <v>0</v>
      </c>
      <c r="F50" s="78">
        <v>0</v>
      </c>
      <c r="G50" s="78">
        <v>0</v>
      </c>
      <c r="H50" s="78">
        <v>0</v>
      </c>
      <c r="I50" s="78">
        <v>0</v>
      </c>
      <c r="J50" s="78">
        <v>0</v>
      </c>
      <c r="K50" s="78">
        <v>0</v>
      </c>
      <c r="L50" s="78">
        <v>0</v>
      </c>
      <c r="M50" s="78">
        <v>0</v>
      </c>
      <c r="N50" s="78">
        <v>0</v>
      </c>
      <c r="O50" s="78">
        <v>0</v>
      </c>
      <c r="P50" s="78">
        <v>0</v>
      </c>
      <c r="Q50" s="78">
        <v>0</v>
      </c>
      <c r="R50" s="78">
        <v>0</v>
      </c>
      <c r="S50" s="78">
        <v>0</v>
      </c>
      <c r="T50" s="78">
        <v>0</v>
      </c>
      <c r="U50" s="78">
        <v>0</v>
      </c>
      <c r="V50" s="78">
        <v>0</v>
      </c>
      <c r="W50" s="78">
        <v>0</v>
      </c>
      <c r="X50" s="78">
        <v>0</v>
      </c>
      <c r="Y50" s="78">
        <v>0</v>
      </c>
      <c r="Z50" s="78">
        <v>0</v>
      </c>
      <c r="AA50" s="78">
        <v>0</v>
      </c>
      <c r="AB50" s="78">
        <v>0</v>
      </c>
      <c r="AC50" s="78">
        <v>0</v>
      </c>
      <c r="AD50" s="78">
        <v>0</v>
      </c>
      <c r="AE50" s="78">
        <v>0</v>
      </c>
      <c r="AF50" s="78">
        <v>0</v>
      </c>
      <c r="AG50" s="78">
        <v>0</v>
      </c>
      <c r="AH50" s="78">
        <v>0</v>
      </c>
      <c r="AI50" s="78">
        <v>0</v>
      </c>
      <c r="AJ50" s="78">
        <v>0</v>
      </c>
      <c r="AM50" s="383">
        <f>F50+NPV(SDN,G50:INDEX(G50:AJ50,PAL))</f>
        <v>0</v>
      </c>
      <c r="AN50" s="415">
        <f>F50+NPV(SDN,G50:INDEX(G50:AJ50,PAL))</f>
        <v>0</v>
      </c>
      <c r="AO50" s="387">
        <f t="shared" si="20"/>
        <v>0</v>
      </c>
      <c r="AP50" s="59">
        <f>IF(COUNT(F50:INDEX(F50:AJ50,PAL+1))&lt;&gt;PAL+1,"Klaida",0)</f>
        <v>0</v>
      </c>
      <c r="AQ50" s="59"/>
      <c r="AR50" s="59"/>
      <c r="AS50" s="59"/>
      <c r="AT50" s="59"/>
      <c r="AU50" s="59"/>
      <c r="AV50" s="59"/>
      <c r="AW50" s="59"/>
      <c r="AX50" s="59"/>
      <c r="AY50" s="388"/>
    </row>
    <row r="51" spans="2:51">
      <c r="B51" s="199" t="s">
        <v>339</v>
      </c>
      <c r="C51" s="486" t="s">
        <v>69</v>
      </c>
      <c r="D51" s="169">
        <f>F51+NPV(SDN,G51:INDEX(G51:AJ51,PAL))</f>
        <v>0</v>
      </c>
      <c r="E51" s="169">
        <f t="shared" si="19"/>
        <v>0</v>
      </c>
      <c r="F51" s="78">
        <v>0</v>
      </c>
      <c r="G51" s="78">
        <v>0</v>
      </c>
      <c r="H51" s="78">
        <v>0</v>
      </c>
      <c r="I51" s="78">
        <v>0</v>
      </c>
      <c r="J51" s="78">
        <v>0</v>
      </c>
      <c r="K51" s="78">
        <v>0</v>
      </c>
      <c r="L51" s="78">
        <v>0</v>
      </c>
      <c r="M51" s="78">
        <v>0</v>
      </c>
      <c r="N51" s="78">
        <v>0</v>
      </c>
      <c r="O51" s="78">
        <v>0</v>
      </c>
      <c r="P51" s="78">
        <v>0</v>
      </c>
      <c r="Q51" s="78">
        <v>0</v>
      </c>
      <c r="R51" s="78">
        <v>0</v>
      </c>
      <c r="S51" s="78">
        <v>0</v>
      </c>
      <c r="T51" s="78">
        <v>0</v>
      </c>
      <c r="U51" s="78">
        <v>0</v>
      </c>
      <c r="V51" s="78">
        <v>0</v>
      </c>
      <c r="W51" s="78">
        <v>0</v>
      </c>
      <c r="X51" s="78">
        <v>0</v>
      </c>
      <c r="Y51" s="78">
        <v>0</v>
      </c>
      <c r="Z51" s="78">
        <v>0</v>
      </c>
      <c r="AA51" s="78">
        <v>0</v>
      </c>
      <c r="AB51" s="78">
        <v>0</v>
      </c>
      <c r="AC51" s="78">
        <v>0</v>
      </c>
      <c r="AD51" s="78">
        <v>0</v>
      </c>
      <c r="AE51" s="78">
        <v>0</v>
      </c>
      <c r="AF51" s="78">
        <v>0</v>
      </c>
      <c r="AG51" s="78">
        <v>0</v>
      </c>
      <c r="AH51" s="78">
        <v>0</v>
      </c>
      <c r="AI51" s="78">
        <v>0</v>
      </c>
      <c r="AJ51" s="78">
        <v>0</v>
      </c>
      <c r="AM51" s="383">
        <f>F51+NPV(SDN,G51:INDEX(G51:AJ51,PAL))</f>
        <v>0</v>
      </c>
      <c r="AN51" s="415">
        <f>F51+NPV(SDN,G51:INDEX(G51:AJ51,PAL))</f>
        <v>0</v>
      </c>
      <c r="AO51" s="387">
        <f t="shared" si="20"/>
        <v>0</v>
      </c>
      <c r="AP51" s="59">
        <f>IF(COUNT(F51:INDEX(F51:AJ51,PAL+1))&lt;&gt;PAL+1,"Klaida",0)</f>
        <v>0</v>
      </c>
      <c r="AQ51" s="59"/>
      <c r="AR51" s="59"/>
      <c r="AS51" s="59"/>
      <c r="AT51" s="59"/>
      <c r="AU51" s="59"/>
      <c r="AV51" s="59"/>
      <c r="AW51" s="59"/>
      <c r="AX51" s="59"/>
      <c r="AY51" s="388"/>
    </row>
    <row r="52" spans="2:51">
      <c r="B52" s="199" t="s">
        <v>340</v>
      </c>
      <c r="C52" s="486" t="s">
        <v>69</v>
      </c>
      <c r="D52" s="169">
        <f>F52+NPV(SDN,G52:INDEX(G52:AJ52,PAL))</f>
        <v>0</v>
      </c>
      <c r="E52" s="169">
        <f t="shared" si="19"/>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M52" s="383">
        <f>F52+NPV(SDN,G52:INDEX(G52:AJ52,PAL))</f>
        <v>0</v>
      </c>
      <c r="AN52" s="415">
        <f>F52+NPV(SDN,G52:INDEX(G52:AJ52,PAL))</f>
        <v>0</v>
      </c>
      <c r="AO52" s="387">
        <f t="shared" si="20"/>
        <v>0</v>
      </c>
      <c r="AP52" s="59">
        <f>IF(COUNT(F52:INDEX(F52:AJ52,PAL+1))&lt;&gt;PAL+1,"Klaida",0)</f>
        <v>0</v>
      </c>
      <c r="AQ52" s="59"/>
      <c r="AR52" s="59"/>
      <c r="AS52" s="59"/>
      <c r="AT52" s="59"/>
      <c r="AU52" s="59"/>
      <c r="AV52" s="59"/>
      <c r="AW52" s="59"/>
      <c r="AX52" s="59"/>
      <c r="AY52" s="388"/>
    </row>
    <row r="53" spans="2:51">
      <c r="B53" s="199" t="s">
        <v>341</v>
      </c>
      <c r="C53" s="486" t="s">
        <v>69</v>
      </c>
      <c r="D53" s="169">
        <f>F53+NPV(SDN,G53:INDEX(G53:AJ53,PAL))</f>
        <v>0</v>
      </c>
      <c r="E53" s="169">
        <f t="shared" si="19"/>
        <v>0</v>
      </c>
      <c r="F53" s="78">
        <v>0</v>
      </c>
      <c r="G53" s="78">
        <v>0</v>
      </c>
      <c r="H53" s="78">
        <v>0</v>
      </c>
      <c r="I53" s="78">
        <v>0</v>
      </c>
      <c r="J53" s="78">
        <v>0</v>
      </c>
      <c r="K53" s="78">
        <v>0</v>
      </c>
      <c r="L53" s="78">
        <v>0</v>
      </c>
      <c r="M53" s="78">
        <v>0</v>
      </c>
      <c r="N53" s="78">
        <v>0</v>
      </c>
      <c r="O53" s="78">
        <v>0</v>
      </c>
      <c r="P53" s="78">
        <v>0</v>
      </c>
      <c r="Q53" s="78">
        <v>0</v>
      </c>
      <c r="R53" s="78">
        <v>0</v>
      </c>
      <c r="S53" s="78">
        <v>0</v>
      </c>
      <c r="T53" s="78">
        <v>0</v>
      </c>
      <c r="U53" s="78">
        <v>0</v>
      </c>
      <c r="V53" s="78">
        <v>0</v>
      </c>
      <c r="W53" s="78">
        <v>0</v>
      </c>
      <c r="X53" s="78">
        <v>0</v>
      </c>
      <c r="Y53" s="78">
        <v>0</v>
      </c>
      <c r="Z53" s="78">
        <v>0</v>
      </c>
      <c r="AA53" s="78">
        <v>0</v>
      </c>
      <c r="AB53" s="78">
        <v>0</v>
      </c>
      <c r="AC53" s="78">
        <v>0</v>
      </c>
      <c r="AD53" s="78">
        <v>0</v>
      </c>
      <c r="AE53" s="78">
        <v>0</v>
      </c>
      <c r="AF53" s="78">
        <v>0</v>
      </c>
      <c r="AG53" s="78">
        <v>0</v>
      </c>
      <c r="AH53" s="78">
        <v>0</v>
      </c>
      <c r="AI53" s="78">
        <v>0</v>
      </c>
      <c r="AJ53" s="78">
        <v>0</v>
      </c>
      <c r="AM53" s="383">
        <f>F53+NPV(SDN,G53:INDEX(G53:AJ53,PAL))</f>
        <v>0</v>
      </c>
      <c r="AN53" s="415">
        <f>F53+NPV(SDN,G53:INDEX(G53:AJ53,PAL))</f>
        <v>0</v>
      </c>
      <c r="AO53" s="387">
        <f t="shared" si="20"/>
        <v>0</v>
      </c>
      <c r="AP53" s="59">
        <f>IF(COUNT(F53:INDEX(F53:AJ53,PAL+1))&lt;&gt;PAL+1,"Klaida",0)</f>
        <v>0</v>
      </c>
      <c r="AQ53" s="59"/>
      <c r="AR53" s="59"/>
      <c r="AS53" s="59"/>
      <c r="AT53" s="59"/>
      <c r="AU53" s="59"/>
      <c r="AV53" s="59"/>
      <c r="AW53" s="59"/>
      <c r="AX53" s="59"/>
      <c r="AY53" s="388"/>
    </row>
    <row r="54" spans="2:51">
      <c r="B54" s="199" t="s">
        <v>342</v>
      </c>
      <c r="C54" s="486" t="s">
        <v>69</v>
      </c>
      <c r="D54" s="169">
        <f>F54+NPV(SDN,G54:INDEX(G54:AJ54,PAL))</f>
        <v>0</v>
      </c>
      <c r="E54" s="169">
        <f t="shared" si="19"/>
        <v>0</v>
      </c>
      <c r="F54" s="78">
        <v>0</v>
      </c>
      <c r="G54" s="78">
        <v>0</v>
      </c>
      <c r="H54" s="78">
        <v>0</v>
      </c>
      <c r="I54" s="78">
        <v>0</v>
      </c>
      <c r="J54" s="78">
        <v>0</v>
      </c>
      <c r="K54" s="78">
        <v>0</v>
      </c>
      <c r="L54" s="78">
        <v>0</v>
      </c>
      <c r="M54" s="78">
        <v>0</v>
      </c>
      <c r="N54" s="78">
        <v>0</v>
      </c>
      <c r="O54" s="78">
        <v>0</v>
      </c>
      <c r="P54" s="78">
        <v>0</v>
      </c>
      <c r="Q54" s="78">
        <v>0</v>
      </c>
      <c r="R54" s="78">
        <v>0</v>
      </c>
      <c r="S54" s="78">
        <v>0</v>
      </c>
      <c r="T54" s="78">
        <v>0</v>
      </c>
      <c r="U54" s="78">
        <v>0</v>
      </c>
      <c r="V54" s="78">
        <v>0</v>
      </c>
      <c r="W54" s="78">
        <v>0</v>
      </c>
      <c r="X54" s="78">
        <v>0</v>
      </c>
      <c r="Y54" s="78">
        <v>0</v>
      </c>
      <c r="Z54" s="78">
        <v>0</v>
      </c>
      <c r="AA54" s="78">
        <v>0</v>
      </c>
      <c r="AB54" s="78">
        <v>0</v>
      </c>
      <c r="AC54" s="78">
        <v>0</v>
      </c>
      <c r="AD54" s="78">
        <v>0</v>
      </c>
      <c r="AE54" s="78">
        <v>0</v>
      </c>
      <c r="AF54" s="78">
        <v>0</v>
      </c>
      <c r="AG54" s="78">
        <v>0</v>
      </c>
      <c r="AH54" s="78">
        <v>0</v>
      </c>
      <c r="AI54" s="78">
        <v>0</v>
      </c>
      <c r="AJ54" s="78">
        <v>0</v>
      </c>
      <c r="AM54" s="383">
        <f>F54+NPV(SDN,G54:INDEX(G54:AJ54,PAL))</f>
        <v>0</v>
      </c>
      <c r="AN54" s="415">
        <f>F54+NPV(SDN,G54:INDEX(G54:AJ54,PAL))</f>
        <v>0</v>
      </c>
      <c r="AO54" s="387">
        <f t="shared" si="20"/>
        <v>0</v>
      </c>
      <c r="AP54" s="59">
        <f>IF(COUNT(F54:INDEX(F54:AJ54,PAL+1))&lt;&gt;PAL+1,"Klaida",0)</f>
        <v>0</v>
      </c>
      <c r="AQ54" s="59"/>
      <c r="AR54" s="59"/>
      <c r="AS54" s="59"/>
      <c r="AT54" s="59"/>
      <c r="AU54" s="59"/>
      <c r="AV54" s="59"/>
      <c r="AW54" s="59"/>
      <c r="AX54" s="59"/>
      <c r="AY54" s="388"/>
    </row>
    <row r="55" spans="2:51">
      <c r="B55" s="199" t="s">
        <v>343</v>
      </c>
      <c r="C55" s="486" t="s">
        <v>69</v>
      </c>
      <c r="D55" s="169">
        <f>F55+NPV(SDN,G55:INDEX(G55:AJ55,PAL))</f>
        <v>0</v>
      </c>
      <c r="E55" s="169">
        <f t="shared" si="19"/>
        <v>0</v>
      </c>
      <c r="F55" s="78">
        <v>0</v>
      </c>
      <c r="G55" s="78">
        <v>0</v>
      </c>
      <c r="H55" s="78">
        <v>0</v>
      </c>
      <c r="I55" s="78">
        <v>0</v>
      </c>
      <c r="J55" s="78">
        <v>0</v>
      </c>
      <c r="K55" s="78">
        <v>0</v>
      </c>
      <c r="L55" s="78">
        <v>0</v>
      </c>
      <c r="M55" s="78">
        <v>0</v>
      </c>
      <c r="N55" s="78">
        <v>0</v>
      </c>
      <c r="O55" s="78">
        <v>0</v>
      </c>
      <c r="P55" s="78">
        <v>0</v>
      </c>
      <c r="Q55" s="78">
        <v>0</v>
      </c>
      <c r="R55" s="78">
        <v>0</v>
      </c>
      <c r="S55" s="78">
        <v>0</v>
      </c>
      <c r="T55" s="78">
        <v>0</v>
      </c>
      <c r="U55" s="78">
        <v>0</v>
      </c>
      <c r="V55" s="78">
        <v>0</v>
      </c>
      <c r="W55" s="78">
        <v>0</v>
      </c>
      <c r="X55" s="78">
        <v>0</v>
      </c>
      <c r="Y55" s="78">
        <v>0</v>
      </c>
      <c r="Z55" s="78">
        <v>0</v>
      </c>
      <c r="AA55" s="78">
        <v>0</v>
      </c>
      <c r="AB55" s="78">
        <v>0</v>
      </c>
      <c r="AC55" s="78">
        <v>0</v>
      </c>
      <c r="AD55" s="78">
        <v>0</v>
      </c>
      <c r="AE55" s="78">
        <v>0</v>
      </c>
      <c r="AF55" s="78">
        <v>0</v>
      </c>
      <c r="AG55" s="78">
        <v>0</v>
      </c>
      <c r="AH55" s="78">
        <v>0</v>
      </c>
      <c r="AI55" s="78">
        <v>0</v>
      </c>
      <c r="AJ55" s="78">
        <v>0</v>
      </c>
      <c r="AM55" s="383">
        <f>F55+NPV(SDN,G55:INDEX(G55:AJ55,PAL))</f>
        <v>0</v>
      </c>
      <c r="AN55" s="415">
        <f>F55+NPV(SDN,G55:INDEX(G55:AJ55,PAL))</f>
        <v>0</v>
      </c>
      <c r="AO55" s="387">
        <f t="shared" si="20"/>
        <v>0</v>
      </c>
      <c r="AP55" s="59">
        <f>IF(COUNT(F55:INDEX(F55:AJ55,PAL+1))&lt;&gt;PAL+1,"Klaida",0)</f>
        <v>0</v>
      </c>
      <c r="AQ55" s="59"/>
      <c r="AR55" s="59"/>
      <c r="AS55" s="59"/>
      <c r="AT55" s="59"/>
      <c r="AU55" s="59"/>
      <c r="AV55" s="59"/>
      <c r="AW55" s="59"/>
      <c r="AX55" s="59"/>
      <c r="AY55" s="388"/>
    </row>
    <row r="56" spans="2:51">
      <c r="B56" s="66" t="s">
        <v>53</v>
      </c>
      <c r="C56" s="180" t="str">
        <f>IF(Kalba="EN",Data2!C$76,Data2!B$76) &amp; " "&amp; IF(Kalba="EN",Data2!C$77,Data2!B$77)</f>
        <v>SE žala (pasirinkite SE žalos komponentą)</v>
      </c>
      <c r="D56" s="62">
        <f>ROUND(SUM(D57:D59),0)</f>
        <v>0</v>
      </c>
      <c r="E56" s="62">
        <f>ROUND(SUM(E57:E59),0)</f>
        <v>0</v>
      </c>
      <c r="F56" s="170">
        <f>ROUND(SUM(F57:F59),0)</f>
        <v>0</v>
      </c>
      <c r="G56" s="170">
        <f t="shared" ref="G56:AJ56" si="21">ROUND(SUM(G57:G59),0)</f>
        <v>0</v>
      </c>
      <c r="H56" s="170">
        <f t="shared" si="21"/>
        <v>0</v>
      </c>
      <c r="I56" s="170">
        <f t="shared" si="21"/>
        <v>0</v>
      </c>
      <c r="J56" s="170">
        <f t="shared" si="21"/>
        <v>0</v>
      </c>
      <c r="K56" s="170">
        <f t="shared" si="21"/>
        <v>0</v>
      </c>
      <c r="L56" s="170">
        <f t="shared" si="21"/>
        <v>0</v>
      </c>
      <c r="M56" s="170">
        <f t="shared" si="21"/>
        <v>0</v>
      </c>
      <c r="N56" s="170">
        <f t="shared" si="21"/>
        <v>0</v>
      </c>
      <c r="O56" s="170">
        <f t="shared" si="21"/>
        <v>0</v>
      </c>
      <c r="P56" s="170">
        <f t="shared" si="21"/>
        <v>0</v>
      </c>
      <c r="Q56" s="170">
        <f t="shared" si="21"/>
        <v>0</v>
      </c>
      <c r="R56" s="170">
        <f t="shared" si="21"/>
        <v>0</v>
      </c>
      <c r="S56" s="170">
        <f t="shared" si="21"/>
        <v>0</v>
      </c>
      <c r="T56" s="170">
        <f t="shared" si="21"/>
        <v>0</v>
      </c>
      <c r="U56" s="170">
        <f t="shared" si="21"/>
        <v>0</v>
      </c>
      <c r="V56" s="170">
        <f t="shared" si="21"/>
        <v>0</v>
      </c>
      <c r="W56" s="170">
        <f t="shared" si="21"/>
        <v>0</v>
      </c>
      <c r="X56" s="170">
        <f t="shared" si="21"/>
        <v>0</v>
      </c>
      <c r="Y56" s="170">
        <f t="shared" si="21"/>
        <v>0</v>
      </c>
      <c r="Z56" s="170">
        <f t="shared" si="21"/>
        <v>0</v>
      </c>
      <c r="AA56" s="170">
        <f t="shared" si="21"/>
        <v>0</v>
      </c>
      <c r="AB56" s="170">
        <f t="shared" si="21"/>
        <v>0</v>
      </c>
      <c r="AC56" s="170">
        <f t="shared" si="21"/>
        <v>0</v>
      </c>
      <c r="AD56" s="170">
        <f t="shared" si="21"/>
        <v>0</v>
      </c>
      <c r="AE56" s="170">
        <f t="shared" si="21"/>
        <v>0</v>
      </c>
      <c r="AF56" s="170">
        <f t="shared" si="21"/>
        <v>0</v>
      </c>
      <c r="AG56" s="170">
        <f t="shared" si="21"/>
        <v>0</v>
      </c>
      <c r="AH56" s="170">
        <f t="shared" si="21"/>
        <v>0</v>
      </c>
      <c r="AI56" s="170">
        <f t="shared" si="21"/>
        <v>0</v>
      </c>
      <c r="AJ56" s="170">
        <f t="shared" si="21"/>
        <v>0</v>
      </c>
      <c r="AM56" s="382">
        <f>ROUND(SUM(AM57:AM59),0)</f>
        <v>0</v>
      </c>
      <c r="AN56" s="382">
        <f>F56+NPV(SDN,G56:INDEX(G56:AJ56,PAL))</f>
        <v>0</v>
      </c>
      <c r="AO56" s="387"/>
      <c r="AP56" s="59"/>
      <c r="AQ56" s="59"/>
      <c r="AR56" s="59"/>
      <c r="AS56" s="59"/>
      <c r="AT56" s="59"/>
      <c r="AU56" s="59"/>
      <c r="AV56" s="59"/>
      <c r="AW56" s="59"/>
      <c r="AX56" s="59"/>
      <c r="AY56" s="388"/>
    </row>
    <row r="57" spans="2:51">
      <c r="B57" s="199" t="s">
        <v>344</v>
      </c>
      <c r="C57" s="486" t="s">
        <v>69</v>
      </c>
      <c r="D57" s="65">
        <f>F57+NPV(SDN,G57:INDEX(G57:AJ57,PAL))</f>
        <v>0</v>
      </c>
      <c r="E57" s="65">
        <f>SUMIF($F$5:$AJ$5,"&lt;="&amp;PAL,$F57:$AJ57)</f>
        <v>0</v>
      </c>
      <c r="F57" s="78">
        <v>0</v>
      </c>
      <c r="G57" s="78">
        <v>0</v>
      </c>
      <c r="H57" s="78">
        <v>0</v>
      </c>
      <c r="I57" s="78">
        <v>0</v>
      </c>
      <c r="J57" s="78">
        <v>0</v>
      </c>
      <c r="K57" s="78">
        <v>0</v>
      </c>
      <c r="L57" s="78">
        <v>0</v>
      </c>
      <c r="M57" s="78">
        <v>0</v>
      </c>
      <c r="N57" s="78">
        <v>0</v>
      </c>
      <c r="O57" s="78">
        <v>0</v>
      </c>
      <c r="P57" s="78">
        <v>0</v>
      </c>
      <c r="Q57" s="78">
        <v>0</v>
      </c>
      <c r="R57" s="78">
        <v>0</v>
      </c>
      <c r="S57" s="78">
        <v>0</v>
      </c>
      <c r="T57" s="78">
        <v>0</v>
      </c>
      <c r="U57" s="78">
        <v>0</v>
      </c>
      <c r="V57" s="78">
        <v>0</v>
      </c>
      <c r="W57" s="78">
        <v>0</v>
      </c>
      <c r="X57" s="78">
        <v>0</v>
      </c>
      <c r="Y57" s="78">
        <v>0</v>
      </c>
      <c r="Z57" s="78">
        <v>0</v>
      </c>
      <c r="AA57" s="78">
        <v>0</v>
      </c>
      <c r="AB57" s="78">
        <v>0</v>
      </c>
      <c r="AC57" s="78">
        <v>0</v>
      </c>
      <c r="AD57" s="78">
        <v>0</v>
      </c>
      <c r="AE57" s="78">
        <v>0</v>
      </c>
      <c r="AF57" s="78">
        <v>0</v>
      </c>
      <c r="AG57" s="78">
        <v>0</v>
      </c>
      <c r="AH57" s="78">
        <v>0</v>
      </c>
      <c r="AI57" s="78">
        <v>0</v>
      </c>
      <c r="AJ57" s="78">
        <v>0</v>
      </c>
      <c r="AM57" s="383">
        <f>F57+NPV(SDN,G57:INDEX(G57:AJ57,PAL))</f>
        <v>0</v>
      </c>
      <c r="AN57" s="415">
        <f>F57+NPV(SDN,G57:INDEX(G57:AJ57,PAL))</f>
        <v>0</v>
      </c>
      <c r="AO57" s="387">
        <f>IF(COUNTIF(AP57:AY57,"Klaida")&gt;0,1,0)</f>
        <v>0</v>
      </c>
      <c r="AP57" s="59">
        <f>IF(COUNT(F57:INDEX(F57:AJ57,PAL+1))&lt;&gt;PAL+1,"Klaida",0)</f>
        <v>0</v>
      </c>
      <c r="AQ57" s="59"/>
      <c r="AR57" s="59"/>
      <c r="AS57" s="59"/>
      <c r="AT57" s="59"/>
      <c r="AU57" s="59"/>
      <c r="AV57" s="59"/>
      <c r="AW57" s="59"/>
      <c r="AX57" s="59"/>
      <c r="AY57" s="388"/>
    </row>
    <row r="58" spans="2:51">
      <c r="B58" s="199" t="s">
        <v>345</v>
      </c>
      <c r="C58" s="486" t="s">
        <v>69</v>
      </c>
      <c r="D58" s="65">
        <f>F58+NPV(SDN,G58:INDEX(G58:AJ58,PAL))</f>
        <v>0</v>
      </c>
      <c r="E58" s="65">
        <f>SUMIF($F$5:$AJ$5,"&lt;="&amp;PAL,$F58:$AJ58)</f>
        <v>0</v>
      </c>
      <c r="F58" s="78">
        <v>0</v>
      </c>
      <c r="G58" s="78">
        <v>0</v>
      </c>
      <c r="H58" s="78">
        <v>0</v>
      </c>
      <c r="I58" s="78">
        <v>0</v>
      </c>
      <c r="J58" s="78">
        <v>0</v>
      </c>
      <c r="K58" s="78">
        <v>0</v>
      </c>
      <c r="L58" s="78">
        <v>0</v>
      </c>
      <c r="M58" s="78">
        <v>0</v>
      </c>
      <c r="N58" s="78">
        <v>0</v>
      </c>
      <c r="O58" s="78">
        <v>0</v>
      </c>
      <c r="P58" s="78">
        <v>0</v>
      </c>
      <c r="Q58" s="78">
        <v>0</v>
      </c>
      <c r="R58" s="78">
        <v>0</v>
      </c>
      <c r="S58" s="78">
        <v>0</v>
      </c>
      <c r="T58" s="78">
        <v>0</v>
      </c>
      <c r="U58" s="78">
        <v>0</v>
      </c>
      <c r="V58" s="78">
        <v>0</v>
      </c>
      <c r="W58" s="78">
        <v>0</v>
      </c>
      <c r="X58" s="78">
        <v>0</v>
      </c>
      <c r="Y58" s="78">
        <v>0</v>
      </c>
      <c r="Z58" s="78">
        <v>0</v>
      </c>
      <c r="AA58" s="78">
        <v>0</v>
      </c>
      <c r="AB58" s="78">
        <v>0</v>
      </c>
      <c r="AC58" s="78">
        <v>0</v>
      </c>
      <c r="AD58" s="78">
        <v>0</v>
      </c>
      <c r="AE58" s="78">
        <v>0</v>
      </c>
      <c r="AF58" s="78">
        <v>0</v>
      </c>
      <c r="AG58" s="78">
        <v>0</v>
      </c>
      <c r="AH58" s="78">
        <v>0</v>
      </c>
      <c r="AI58" s="78">
        <v>0</v>
      </c>
      <c r="AJ58" s="78">
        <v>0</v>
      </c>
      <c r="AM58" s="383">
        <f>F58+NPV(SDN,G58:INDEX(G58:AJ58,PAL))</f>
        <v>0</v>
      </c>
      <c r="AN58" s="415">
        <f>F58+NPV(SDN,G58:INDEX(G58:AJ58,PAL))</f>
        <v>0</v>
      </c>
      <c r="AO58" s="387">
        <f>IF(COUNTIF(AP58:AY58,"Klaida")&gt;0,1,0)</f>
        <v>0</v>
      </c>
      <c r="AP58" s="59">
        <f>IF(COUNT(F58:INDEX(F58:AJ58,PAL+1))&lt;&gt;PAL+1,"Klaida",0)</f>
        <v>0</v>
      </c>
      <c r="AQ58" s="59"/>
      <c r="AR58" s="59"/>
      <c r="AS58" s="59"/>
      <c r="AT58" s="59"/>
      <c r="AU58" s="59"/>
      <c r="AV58" s="59"/>
      <c r="AW58" s="59"/>
      <c r="AX58" s="59"/>
      <c r="AY58" s="388"/>
    </row>
    <row r="59" spans="2:51" ht="13.5" thickBot="1">
      <c r="B59" s="199" t="s">
        <v>346</v>
      </c>
      <c r="C59" s="486" t="s">
        <v>69</v>
      </c>
      <c r="D59" s="65">
        <f>F59+NPV(SDN,G59:INDEX(G59:AJ59,PAL))</f>
        <v>0</v>
      </c>
      <c r="E59" s="65">
        <f>SUMIF($F$5:$AJ$5,"&lt;="&amp;PAL,$F59:$AJ59)</f>
        <v>0</v>
      </c>
      <c r="F59" s="78">
        <v>0</v>
      </c>
      <c r="G59" s="78">
        <v>0</v>
      </c>
      <c r="H59" s="78">
        <v>0</v>
      </c>
      <c r="I59" s="78">
        <v>0</v>
      </c>
      <c r="J59" s="78">
        <v>0</v>
      </c>
      <c r="K59" s="78">
        <v>0</v>
      </c>
      <c r="L59" s="78">
        <v>0</v>
      </c>
      <c r="M59" s="78">
        <v>0</v>
      </c>
      <c r="N59" s="78">
        <v>0</v>
      </c>
      <c r="O59" s="78">
        <v>0</v>
      </c>
      <c r="P59" s="78">
        <v>0</v>
      </c>
      <c r="Q59" s="78">
        <v>0</v>
      </c>
      <c r="R59" s="78">
        <v>0</v>
      </c>
      <c r="S59" s="78">
        <v>0</v>
      </c>
      <c r="T59" s="78">
        <v>0</v>
      </c>
      <c r="U59" s="78">
        <v>0</v>
      </c>
      <c r="V59" s="78">
        <v>0</v>
      </c>
      <c r="W59" s="78">
        <v>0</v>
      </c>
      <c r="X59" s="78">
        <v>0</v>
      </c>
      <c r="Y59" s="78">
        <v>0</v>
      </c>
      <c r="Z59" s="78">
        <v>0</v>
      </c>
      <c r="AA59" s="78">
        <v>0</v>
      </c>
      <c r="AB59" s="78">
        <v>0</v>
      </c>
      <c r="AC59" s="78">
        <v>0</v>
      </c>
      <c r="AD59" s="78">
        <v>0</v>
      </c>
      <c r="AE59" s="78">
        <v>0</v>
      </c>
      <c r="AF59" s="78">
        <v>0</v>
      </c>
      <c r="AG59" s="78">
        <v>0</v>
      </c>
      <c r="AH59" s="78">
        <v>0</v>
      </c>
      <c r="AI59" s="78">
        <v>0</v>
      </c>
      <c r="AJ59" s="78">
        <v>0</v>
      </c>
      <c r="AM59" s="394">
        <f>F59+NPV(SDN,G59:INDEX(G59:AJ59,PAL))</f>
        <v>0</v>
      </c>
      <c r="AN59" s="416">
        <f>F59+NPV(SDN,G59:INDEX(G59:AJ59,PAL))</f>
        <v>0</v>
      </c>
      <c r="AO59" s="391">
        <f>IF(COUNTIF(AP59:AY59,"Klaida")&gt;0,1,0)</f>
        <v>0</v>
      </c>
      <c r="AP59" s="392">
        <f>IF(COUNT(F59:INDEX(F59:AJ59,PAL+1))&lt;&gt;PAL+1,"Klaida",0)</f>
        <v>0</v>
      </c>
      <c r="AQ59" s="392"/>
      <c r="AR59" s="392"/>
      <c r="AS59" s="392"/>
      <c r="AT59" s="392"/>
      <c r="AU59" s="392"/>
      <c r="AV59" s="392"/>
      <c r="AW59" s="392"/>
      <c r="AX59" s="392"/>
      <c r="AY59" s="393"/>
    </row>
    <row r="60" spans="2:51"/>
    <row r="61" spans="2:51">
      <c r="C61" s="404" t="str">
        <f>IF(Kalba="EN",Data2!C79,Data2!B79)</f>
        <v>Finansinės analizės (FA) rodiklių apskaičiavimas</v>
      </c>
      <c r="D61" s="206"/>
      <c r="E61" s="206"/>
      <c r="F61" s="206"/>
      <c r="G61" s="206"/>
      <c r="H61" s="206"/>
      <c r="I61" s="206"/>
      <c r="J61" s="206"/>
      <c r="K61" s="206"/>
      <c r="L61" s="206"/>
      <c r="M61" s="206"/>
      <c r="N61" s="206"/>
      <c r="O61" s="206"/>
      <c r="P61" s="206"/>
      <c r="Q61" s="206"/>
      <c r="R61" s="206"/>
      <c r="S61" s="206"/>
      <c r="T61" s="206"/>
      <c r="U61" s="206"/>
      <c r="V61" s="206"/>
      <c r="W61" s="206"/>
      <c r="X61" s="206"/>
      <c r="Y61" s="206"/>
      <c r="Z61" s="206"/>
      <c r="AA61" s="206"/>
      <c r="AB61" s="206"/>
      <c r="AC61" s="206"/>
      <c r="AD61" s="206"/>
      <c r="AE61" s="206"/>
      <c r="AF61" s="206"/>
      <c r="AG61" s="206"/>
      <c r="AH61" s="206"/>
      <c r="AI61" s="206"/>
      <c r="AJ61" s="206"/>
    </row>
    <row r="62" spans="2:51" hidden="1">
      <c r="C62" s="68" t="str">
        <f>IF(Kalba="EN",Data2!C80,Data2!B80)</f>
        <v>FA rodiklių investicijoms lėšų srautas (realiąja išraiška)</v>
      </c>
      <c r="D62" s="69"/>
      <c r="E62" s="69"/>
      <c r="F62" s="65">
        <f t="shared" ref="F62:AJ62" si="22">ROUND(SUM(F16:F17)-SUM(F7,F22),0)</f>
        <v>0</v>
      </c>
      <c r="G62" s="65">
        <f t="shared" si="22"/>
        <v>0</v>
      </c>
      <c r="H62" s="65">
        <f t="shared" si="22"/>
        <v>0</v>
      </c>
      <c r="I62" s="65">
        <f t="shared" si="22"/>
        <v>0</v>
      </c>
      <c r="J62" s="65">
        <f t="shared" si="22"/>
        <v>0</v>
      </c>
      <c r="K62" s="65">
        <f t="shared" si="22"/>
        <v>0</v>
      </c>
      <c r="L62" s="65">
        <f t="shared" si="22"/>
        <v>0</v>
      </c>
      <c r="M62" s="65">
        <f t="shared" si="22"/>
        <v>0</v>
      </c>
      <c r="N62" s="65">
        <f t="shared" si="22"/>
        <v>0</v>
      </c>
      <c r="O62" s="65">
        <f t="shared" si="22"/>
        <v>0</v>
      </c>
      <c r="P62" s="65">
        <f t="shared" si="22"/>
        <v>0</v>
      </c>
      <c r="Q62" s="65">
        <f t="shared" si="22"/>
        <v>0</v>
      </c>
      <c r="R62" s="65">
        <f t="shared" si="22"/>
        <v>0</v>
      </c>
      <c r="S62" s="65">
        <f t="shared" si="22"/>
        <v>0</v>
      </c>
      <c r="T62" s="65">
        <f t="shared" si="22"/>
        <v>0</v>
      </c>
      <c r="U62" s="65">
        <f t="shared" si="22"/>
        <v>0</v>
      </c>
      <c r="V62" s="65">
        <f t="shared" si="22"/>
        <v>0</v>
      </c>
      <c r="W62" s="65">
        <f t="shared" si="22"/>
        <v>0</v>
      </c>
      <c r="X62" s="65">
        <f t="shared" si="22"/>
        <v>0</v>
      </c>
      <c r="Y62" s="65">
        <f t="shared" si="22"/>
        <v>0</v>
      </c>
      <c r="Z62" s="65">
        <f t="shared" si="22"/>
        <v>0</v>
      </c>
      <c r="AA62" s="65">
        <f t="shared" si="22"/>
        <v>0</v>
      </c>
      <c r="AB62" s="65">
        <f t="shared" si="22"/>
        <v>0</v>
      </c>
      <c r="AC62" s="65">
        <f t="shared" si="22"/>
        <v>0</v>
      </c>
      <c r="AD62" s="65">
        <f t="shared" si="22"/>
        <v>0</v>
      </c>
      <c r="AE62" s="65">
        <f t="shared" si="22"/>
        <v>0</v>
      </c>
      <c r="AF62" s="65">
        <f t="shared" si="22"/>
        <v>0</v>
      </c>
      <c r="AG62" s="65">
        <f t="shared" si="22"/>
        <v>0</v>
      </c>
      <c r="AH62" s="65">
        <f t="shared" si="22"/>
        <v>0</v>
      </c>
      <c r="AI62" s="65">
        <f t="shared" si="22"/>
        <v>0</v>
      </c>
      <c r="AJ62" s="65">
        <f t="shared" si="22"/>
        <v>0</v>
      </c>
    </row>
    <row r="63" spans="2:51">
      <c r="C63" s="512" t="str">
        <f>IF(Kalba="EN",Data2!C82,Data2!B82)</f>
        <v>Suminis finansinio gyvybingumo lėšų srautas (realiąja išraiška)</v>
      </c>
      <c r="D63" s="70"/>
      <c r="E63" s="70"/>
      <c r="F63" s="65">
        <f>ROUND(SUM(F17,F35)-SUM(F7,F21,F30),0)</f>
        <v>0</v>
      </c>
      <c r="G63" s="65">
        <f t="shared" ref="G63:AJ63" si="23">ROUND(SUM(G17,G35)-SUM(G7,G21,G30)+F63,0)</f>
        <v>0</v>
      </c>
      <c r="H63" s="65">
        <f t="shared" si="23"/>
        <v>0</v>
      </c>
      <c r="I63" s="65">
        <f t="shared" si="23"/>
        <v>0</v>
      </c>
      <c r="J63" s="65">
        <f t="shared" si="23"/>
        <v>0</v>
      </c>
      <c r="K63" s="65">
        <f t="shared" si="23"/>
        <v>0</v>
      </c>
      <c r="L63" s="65">
        <f t="shared" si="23"/>
        <v>0</v>
      </c>
      <c r="M63" s="65">
        <f t="shared" si="23"/>
        <v>0</v>
      </c>
      <c r="N63" s="65">
        <f t="shared" si="23"/>
        <v>0</v>
      </c>
      <c r="O63" s="65">
        <f t="shared" si="23"/>
        <v>0</v>
      </c>
      <c r="P63" s="65">
        <f t="shared" si="23"/>
        <v>0</v>
      </c>
      <c r="Q63" s="65">
        <f t="shared" si="23"/>
        <v>0</v>
      </c>
      <c r="R63" s="65">
        <f t="shared" si="23"/>
        <v>0</v>
      </c>
      <c r="S63" s="65">
        <f t="shared" si="23"/>
        <v>0</v>
      </c>
      <c r="T63" s="65">
        <f t="shared" si="23"/>
        <v>0</v>
      </c>
      <c r="U63" s="65">
        <f t="shared" si="23"/>
        <v>0</v>
      </c>
      <c r="V63" s="65">
        <f t="shared" si="23"/>
        <v>0</v>
      </c>
      <c r="W63" s="65">
        <f t="shared" si="23"/>
        <v>0</v>
      </c>
      <c r="X63" s="65">
        <f t="shared" si="23"/>
        <v>0</v>
      </c>
      <c r="Y63" s="65">
        <f t="shared" si="23"/>
        <v>0</v>
      </c>
      <c r="Z63" s="65">
        <f t="shared" si="23"/>
        <v>0</v>
      </c>
      <c r="AA63" s="65">
        <f t="shared" si="23"/>
        <v>0</v>
      </c>
      <c r="AB63" s="65">
        <f t="shared" si="23"/>
        <v>0</v>
      </c>
      <c r="AC63" s="65">
        <f t="shared" si="23"/>
        <v>0</v>
      </c>
      <c r="AD63" s="65">
        <f t="shared" si="23"/>
        <v>0</v>
      </c>
      <c r="AE63" s="65">
        <f t="shared" si="23"/>
        <v>0</v>
      </c>
      <c r="AF63" s="65">
        <f t="shared" si="23"/>
        <v>0</v>
      </c>
      <c r="AG63" s="65">
        <f t="shared" si="23"/>
        <v>0</v>
      </c>
      <c r="AH63" s="65">
        <f t="shared" si="23"/>
        <v>0</v>
      </c>
      <c r="AI63" s="65">
        <f t="shared" si="23"/>
        <v>0</v>
      </c>
      <c r="AJ63" s="65">
        <f t="shared" si="23"/>
        <v>0</v>
      </c>
    </row>
    <row r="64" spans="2:51" hidden="1">
      <c r="C64" s="68" t="str">
        <f>IF(Kalba="EN",Data2!C84,Data2!B84)</f>
        <v>FA rodiklių kapitalui lėšų srautas (realiąja išraiška)</v>
      </c>
      <c r="D64" s="69"/>
      <c r="E64" s="69"/>
      <c r="F64" s="65">
        <f t="shared" ref="F64:AJ64" si="24">SUM(F16,F17)-SUM(F21,F38,F40,F41,F46)+IF(AND(F5&gt;Investiciju_metu_skaicius,F22&gt;0,SUM(F38:F40,F41,F44)&gt;0),MIN(F22,SUM(F38:F40,F41,F44)),0)</f>
        <v>0</v>
      </c>
      <c r="G64" s="65">
        <f t="shared" si="24"/>
        <v>0</v>
      </c>
      <c r="H64" s="65">
        <f t="shared" si="24"/>
        <v>0</v>
      </c>
      <c r="I64" s="65">
        <f t="shared" si="24"/>
        <v>0</v>
      </c>
      <c r="J64" s="65">
        <f t="shared" si="24"/>
        <v>0</v>
      </c>
      <c r="K64" s="65">
        <f t="shared" si="24"/>
        <v>0</v>
      </c>
      <c r="L64" s="65">
        <f t="shared" si="24"/>
        <v>0</v>
      </c>
      <c r="M64" s="65">
        <f t="shared" si="24"/>
        <v>0</v>
      </c>
      <c r="N64" s="65">
        <f t="shared" si="24"/>
        <v>0</v>
      </c>
      <c r="O64" s="65">
        <f t="shared" si="24"/>
        <v>0</v>
      </c>
      <c r="P64" s="65">
        <f t="shared" si="24"/>
        <v>0</v>
      </c>
      <c r="Q64" s="65">
        <f t="shared" si="24"/>
        <v>0</v>
      </c>
      <c r="R64" s="65">
        <f t="shared" si="24"/>
        <v>0</v>
      </c>
      <c r="S64" s="65">
        <f t="shared" si="24"/>
        <v>0</v>
      </c>
      <c r="T64" s="65">
        <f t="shared" si="24"/>
        <v>0</v>
      </c>
      <c r="U64" s="65">
        <f t="shared" si="24"/>
        <v>0</v>
      </c>
      <c r="V64" s="65">
        <f t="shared" si="24"/>
        <v>0</v>
      </c>
      <c r="W64" s="65">
        <f t="shared" si="24"/>
        <v>0</v>
      </c>
      <c r="X64" s="65">
        <f t="shared" si="24"/>
        <v>0</v>
      </c>
      <c r="Y64" s="65">
        <f t="shared" si="24"/>
        <v>0</v>
      </c>
      <c r="Z64" s="65">
        <f t="shared" si="24"/>
        <v>0</v>
      </c>
      <c r="AA64" s="65">
        <f t="shared" si="24"/>
        <v>0</v>
      </c>
      <c r="AB64" s="65">
        <f t="shared" si="24"/>
        <v>0</v>
      </c>
      <c r="AC64" s="65">
        <f t="shared" si="24"/>
        <v>0</v>
      </c>
      <c r="AD64" s="65">
        <f t="shared" si="24"/>
        <v>0</v>
      </c>
      <c r="AE64" s="65">
        <f t="shared" si="24"/>
        <v>0</v>
      </c>
      <c r="AF64" s="65">
        <f t="shared" si="24"/>
        <v>0</v>
      </c>
      <c r="AG64" s="65">
        <f t="shared" si="24"/>
        <v>0</v>
      </c>
      <c r="AH64" s="65">
        <f t="shared" si="24"/>
        <v>0</v>
      </c>
      <c r="AI64" s="65">
        <f t="shared" si="24"/>
        <v>0</v>
      </c>
      <c r="AJ64" s="65">
        <f t="shared" si="24"/>
        <v>0</v>
      </c>
    </row>
    <row r="65" spans="3:36" hidden="1">
      <c r="C65" s="68" t="str">
        <f>IF(Kalba="EN",Data2!C86,Data2!B86)</f>
        <v>Finansinė grynoji dabartinė vertė investicijoms - FGDV(I)</v>
      </c>
      <c r="D65" s="71">
        <f>F62+NPV(FDN,G62:INDEX(G62:AJ62,PAL))</f>
        <v>0</v>
      </c>
      <c r="E65" s="72"/>
    </row>
    <row r="66" spans="3:36" hidden="1">
      <c r="C66" s="68" t="str">
        <f>IF(Kalba="EN",Data2!C87,Data2!B87)</f>
        <v>Finansinė vidinė grąžos norma investicijoms - FVGN(I)</v>
      </c>
      <c r="D66" s="73" t="str">
        <f>IF(ISERROR(E66),"Nėra reikšmės",E66)</f>
        <v>Nėra reikšmės</v>
      </c>
      <c r="E66" s="200" t="e">
        <f>IRR(F62:INDEX(F62:AJ62,PAL+1))</f>
        <v>#NUM!</v>
      </c>
    </row>
    <row r="67" spans="3:36" hidden="1">
      <c r="C67" s="68" t="str">
        <f>IF(Kalba="EN",Data2!C88,Data2!B88)</f>
        <v>Finansinė modifikuota vidinė grąžos norma investicijoms - FMVGN(I)</v>
      </c>
      <c r="D67" s="74" t="str">
        <f>IF(ISERROR(E67),"Nėra reikšmės",E67)</f>
        <v>Nėra reikšmės</v>
      </c>
      <c r="E67" s="200" t="e">
        <f>MIRR(F62:INDEX(F62:AJ62,PAL+1),FDN,FDN)</f>
        <v>#DIV/0!</v>
      </c>
      <c r="G67" s="81"/>
    </row>
    <row r="68" spans="3:36" hidden="1">
      <c r="C68" s="68" t="str">
        <f>IF(Kalba="EN",Data2!C89,Data2!B89)</f>
        <v>Finansinis naudos ir išlaidų santykis - FNIS</v>
      </c>
      <c r="D68" s="75" t="str">
        <f>IF(ISERROR(D17/SUM(D7,-D16,D22)),"-",D17/SUM(D7,-D16,D22))</f>
        <v>-</v>
      </c>
      <c r="E68" s="72"/>
      <c r="G68" s="82"/>
      <c r="H68" s="82"/>
    </row>
    <row r="69" spans="3:36" hidden="1">
      <c r="C69" s="68" t="str">
        <f>IF(Kalba="EN",Data2!C90,Data2!B90)</f>
        <v>Finansinis gyvybingumas (realiąja išraiška)</v>
      </c>
      <c r="D69" s="76" t="str">
        <f>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row>
    <row r="70" spans="3:36" hidden="1">
      <c r="C70" s="68" t="str">
        <f>IF(Kalba="EN",Data2!C92,Data2!B92)</f>
        <v>Finansinė grynoji dabartinė vertė kapitalui - FGDV(K)</v>
      </c>
      <c r="D70" s="71">
        <f>F64+NPV(FDN,G64:INDEX(G64:AJ64,PAL))</f>
        <v>0</v>
      </c>
      <c r="E70" s="72"/>
      <c r="G70" s="82"/>
      <c r="H70" s="82"/>
    </row>
    <row r="71" spans="3:36" hidden="1">
      <c r="C71" s="68" t="str">
        <f>IF(Kalba="EN",Data2!C93,Data2!B93)</f>
        <v>Finansinė vidinė grąžos norma kapitalui - FVGN(K)</v>
      </c>
      <c r="D71" s="73" t="str">
        <f>IF(ISERROR(E71),"Nėra reikšmės",E71)</f>
        <v>Nėra reikšmės</v>
      </c>
      <c r="E71" s="201" t="e">
        <f>IRR(F64:INDEX(F64:AJ64,PAL+1))</f>
        <v>#NUM!</v>
      </c>
    </row>
    <row r="72" spans="3:36" hidden="1">
      <c r="C72" s="68" t="str">
        <f>IF(Kalba="EN",Data2!C94,Data2!B94)</f>
        <v>Finansinė modifikuota vidinė grąžos norma kapitalui - FMVGN(K)</v>
      </c>
      <c r="D72" s="74" t="str">
        <f>IF(ISERROR(E72),"Nėra reikšmės",E72)</f>
        <v>Nėra reikšmės</v>
      </c>
      <c r="E72" s="201" t="e">
        <f>MIRR(F64:INDEX(F64:AJ64,PAL+1),FDN,FDN)</f>
        <v>#DIV/0!</v>
      </c>
    </row>
    <row r="73" spans="3:36" hidden="1"/>
    <row r="74" spans="3:36" ht="12.75" hidden="1" customHeight="1">
      <c r="C74" s="404" t="str">
        <f>IF(Kalba="EN",Data2!C95,Data2!B95)</f>
        <v>Ekonominės analizės (EA) rodiklių apskaičiavimas</v>
      </c>
      <c r="D74" s="206"/>
      <c r="E74" s="206"/>
      <c r="F74" s="206"/>
      <c r="G74" s="206"/>
      <c r="H74" s="206"/>
      <c r="I74" s="206"/>
      <c r="J74" s="206"/>
      <c r="K74" s="206"/>
      <c r="L74" s="206"/>
      <c r="M74" s="206"/>
      <c r="N74" s="206"/>
      <c r="O74" s="206"/>
      <c r="P74" s="206"/>
      <c r="Q74" s="206"/>
      <c r="R74" s="206"/>
      <c r="S74" s="206"/>
      <c r="T74" s="206"/>
      <c r="U74" s="206"/>
      <c r="V74" s="206"/>
      <c r="W74" s="206"/>
      <c r="X74" s="206"/>
      <c r="Y74" s="206"/>
      <c r="Z74" s="206"/>
      <c r="AA74" s="206"/>
      <c r="AB74" s="206"/>
      <c r="AC74" s="206"/>
      <c r="AD74" s="206"/>
      <c r="AE74" s="206"/>
      <c r="AF74" s="206"/>
      <c r="AG74" s="206"/>
      <c r="AH74" s="206"/>
      <c r="AI74" s="206"/>
      <c r="AJ74" s="206"/>
    </row>
    <row r="75" spans="3:36" hidden="1">
      <c r="C75" s="68" t="str">
        <f>IF(Kalba="EN",Data2!C96,Data2!B96)</f>
        <v>EA rodiklių lėšų srautas (realiąja išraiška)</v>
      </c>
      <c r="D75" s="69"/>
      <c r="E75" s="69"/>
      <c r="F75" s="65">
        <f>SUMPRODUCT(F$16:F$20,Data1!$D$63:$D$67)-SUMPRODUCT(F$8:F$15,Data1!$D$55:$D$62)-SUMPRODUCT(F$23:F$28,Data1!$D$70:$D$75)+F47</f>
        <v>0</v>
      </c>
      <c r="G75" s="65">
        <f>SUMPRODUCT(G$16:G$20,Data1!$D$63:$D$67)-SUMPRODUCT(G$8:G$15,Data1!$D$55:$D$62)-SUMPRODUCT(G$23:G$28,Data1!$D$70:$D$75)+G47</f>
        <v>0</v>
      </c>
      <c r="H75" s="65">
        <f>SUMPRODUCT(H$16:H$20,Data1!$D$63:$D$67)-SUMPRODUCT(H$8:H$15,Data1!$D$55:$D$62)-SUMPRODUCT(H$23:H$28,Data1!$D$70:$D$75)+H47</f>
        <v>0</v>
      </c>
      <c r="I75" s="65">
        <f>SUMPRODUCT(I$16:I$20,Data1!$D$63:$D$67)-SUMPRODUCT(I$8:I$15,Data1!$D$55:$D$62)-SUMPRODUCT(I$23:I$28,Data1!$D$70:$D$75)+I47</f>
        <v>0</v>
      </c>
      <c r="J75" s="65">
        <f>SUMPRODUCT(J$16:J$20,Data1!$D$63:$D$67)-SUMPRODUCT(J$8:J$15,Data1!$D$55:$D$62)-SUMPRODUCT(J$23:J$28,Data1!$D$70:$D$75)+J47</f>
        <v>0</v>
      </c>
      <c r="K75" s="65">
        <f>SUMPRODUCT(K$16:K$20,Data1!$D$63:$D$67)-SUMPRODUCT(K$8:K$15,Data1!$D$55:$D$62)-SUMPRODUCT(K$23:K$28,Data1!$D$70:$D$75)+K47</f>
        <v>0</v>
      </c>
      <c r="L75" s="65">
        <f>SUMPRODUCT(L$16:L$20,Data1!$D$63:$D$67)-SUMPRODUCT(L$8:L$15,Data1!$D$55:$D$62)-SUMPRODUCT(L$23:L$28,Data1!$D$70:$D$75)+L47</f>
        <v>0</v>
      </c>
      <c r="M75" s="65">
        <f>SUMPRODUCT(M$16:M$20,Data1!$D$63:$D$67)-SUMPRODUCT(M$8:M$15,Data1!$D$55:$D$62)-SUMPRODUCT(M$23:M$28,Data1!$D$70:$D$75)+M47</f>
        <v>0</v>
      </c>
      <c r="N75" s="65">
        <f>SUMPRODUCT(N$16:N$20,Data1!$D$63:$D$67)-SUMPRODUCT(N$8:N$15,Data1!$D$55:$D$62)-SUMPRODUCT(N$23:N$28,Data1!$D$70:$D$75)+N47</f>
        <v>0</v>
      </c>
      <c r="O75" s="65">
        <f>SUMPRODUCT(O$16:O$20,Data1!$D$63:$D$67)-SUMPRODUCT(O$8:O$15,Data1!$D$55:$D$62)-SUMPRODUCT(O$23:O$28,Data1!$D$70:$D$75)+O47</f>
        <v>0</v>
      </c>
      <c r="P75" s="65">
        <f>SUMPRODUCT(P$16:P$20,Data1!$D$63:$D$67)-SUMPRODUCT(P$8:P$15,Data1!$D$55:$D$62)-SUMPRODUCT(P$23:P$28,Data1!$D$70:$D$75)+P47</f>
        <v>0</v>
      </c>
      <c r="Q75" s="65">
        <f>SUMPRODUCT(Q$16:Q$20,Data1!$D$63:$D$67)-SUMPRODUCT(Q$8:Q$15,Data1!$D$55:$D$62)-SUMPRODUCT(Q$23:Q$28,Data1!$D$70:$D$75)+Q47</f>
        <v>0</v>
      </c>
      <c r="R75" s="65">
        <f>SUMPRODUCT(R$16:R$20,Data1!$D$63:$D$67)-SUMPRODUCT(R$8:R$15,Data1!$D$55:$D$62)-SUMPRODUCT(R$23:R$28,Data1!$D$70:$D$75)+R47</f>
        <v>0</v>
      </c>
      <c r="S75" s="65">
        <f>SUMPRODUCT(S$16:S$20,Data1!$D$63:$D$67)-SUMPRODUCT(S$8:S$15,Data1!$D$55:$D$62)-SUMPRODUCT(S$23:S$28,Data1!$D$70:$D$75)+S47</f>
        <v>0</v>
      </c>
      <c r="T75" s="65">
        <f>SUMPRODUCT(T$16:T$20,Data1!$D$63:$D$67)-SUMPRODUCT(T$8:T$15,Data1!$D$55:$D$62)-SUMPRODUCT(T$23:T$28,Data1!$D$70:$D$75)+T47</f>
        <v>0</v>
      </c>
      <c r="U75" s="65">
        <f>SUMPRODUCT(U$16:U$20,Data1!$D$63:$D$67)-SUMPRODUCT(U$8:U$15,Data1!$D$55:$D$62)-SUMPRODUCT(U$23:U$28,Data1!$D$70:$D$75)+U47</f>
        <v>0</v>
      </c>
      <c r="V75" s="65">
        <f>SUMPRODUCT(V$16:V$20,Data1!$D$63:$D$67)-SUMPRODUCT(V$8:V$15,Data1!$D$55:$D$62)-SUMPRODUCT(V$23:V$28,Data1!$D$70:$D$75)+V47</f>
        <v>0</v>
      </c>
      <c r="W75" s="65">
        <f>SUMPRODUCT(W$16:W$20,Data1!$D$63:$D$67)-SUMPRODUCT(W$8:W$15,Data1!$D$55:$D$62)-SUMPRODUCT(W$23:W$28,Data1!$D$70:$D$75)+W47</f>
        <v>0</v>
      </c>
      <c r="X75" s="65">
        <f>SUMPRODUCT(X$16:X$20,Data1!$D$63:$D$67)-SUMPRODUCT(X$8:X$15,Data1!$D$55:$D$62)-SUMPRODUCT(X$23:X$28,Data1!$D$70:$D$75)+X47</f>
        <v>0</v>
      </c>
      <c r="Y75" s="65">
        <f>SUMPRODUCT(Y$16:Y$20,Data1!$D$63:$D$67)-SUMPRODUCT(Y$8:Y$15,Data1!$D$55:$D$62)-SUMPRODUCT(Y$23:Y$28,Data1!$D$70:$D$75)+Y47</f>
        <v>0</v>
      </c>
      <c r="Z75" s="65">
        <f>SUMPRODUCT(Z$16:Z$20,Data1!$D$63:$D$67)-SUMPRODUCT(Z$8:Z$15,Data1!$D$55:$D$62)-SUMPRODUCT(Z$23:Z$28,Data1!$D$70:$D$75)+Z47</f>
        <v>0</v>
      </c>
      <c r="AA75" s="65">
        <f>SUMPRODUCT(AA$16:AA$20,Data1!$D$63:$D$67)-SUMPRODUCT(AA$8:AA$15,Data1!$D$55:$D$62)-SUMPRODUCT(AA$23:AA$28,Data1!$D$70:$D$75)+AA47</f>
        <v>0</v>
      </c>
      <c r="AB75" s="65">
        <f>SUMPRODUCT(AB$16:AB$20,Data1!$D$63:$D$67)-SUMPRODUCT(AB$8:AB$15,Data1!$D$55:$D$62)-SUMPRODUCT(AB$23:AB$28,Data1!$D$70:$D$75)+AB47</f>
        <v>0</v>
      </c>
      <c r="AC75" s="65">
        <f>SUMPRODUCT(AC$16:AC$20,Data1!$D$63:$D$67)-SUMPRODUCT(AC$8:AC$15,Data1!$D$55:$D$62)-SUMPRODUCT(AC$23:AC$28,Data1!$D$70:$D$75)+AC47</f>
        <v>0</v>
      </c>
      <c r="AD75" s="65">
        <f>SUMPRODUCT(AD$16:AD$20,Data1!$D$63:$D$67)-SUMPRODUCT(AD$8:AD$15,Data1!$D$55:$D$62)-SUMPRODUCT(AD$23:AD$28,Data1!$D$70:$D$75)+AD47</f>
        <v>0</v>
      </c>
      <c r="AE75" s="65">
        <f>SUMPRODUCT(AE$16:AE$20,Data1!$D$63:$D$67)-SUMPRODUCT(AE$8:AE$15,Data1!$D$55:$D$62)-SUMPRODUCT(AE$23:AE$28,Data1!$D$70:$D$75)+AE47</f>
        <v>0</v>
      </c>
      <c r="AF75" s="65">
        <f>SUMPRODUCT(AF$16:AF$20,Data1!$D$63:$D$67)-SUMPRODUCT(AF$8:AF$15,Data1!$D$55:$D$62)-SUMPRODUCT(AF$23:AF$28,Data1!$D$70:$D$75)+AF47</f>
        <v>0</v>
      </c>
      <c r="AG75" s="65">
        <f>SUMPRODUCT(AG$16:AG$20,Data1!$D$63:$D$67)-SUMPRODUCT(AG$8:AG$15,Data1!$D$55:$D$62)-SUMPRODUCT(AG$23:AG$28,Data1!$D$70:$D$75)+AG47</f>
        <v>0</v>
      </c>
      <c r="AH75" s="65">
        <f>SUMPRODUCT(AH$16:AH$20,Data1!$D$63:$D$67)-SUMPRODUCT(AH$8:AH$15,Data1!$D$55:$D$62)-SUMPRODUCT(AH$23:AH$28,Data1!$D$70:$D$75)+AH47</f>
        <v>0</v>
      </c>
      <c r="AI75" s="65">
        <f>SUMPRODUCT(AI$16:AI$20,Data1!$D$63:$D$67)-SUMPRODUCT(AI$8:AI$15,Data1!$D$55:$D$62)-SUMPRODUCT(AI$23:AI$28,Data1!$D$70:$D$75)+AI47</f>
        <v>0</v>
      </c>
      <c r="AJ75" s="65">
        <f>SUMPRODUCT(AJ$16:AJ$20,Data1!$D$63:$D$67)-SUMPRODUCT(AJ$8:AJ$15,Data1!$D$55:$D$62)-SUMPRODUCT(AJ$23:AJ$28,Data1!$D$70:$D$75)+AJ47</f>
        <v>0</v>
      </c>
    </row>
    <row r="76" spans="3:36" hidden="1">
      <c r="C76" s="68" t="str">
        <f>IF(Kalba="EN",Data2!C98,Data2!B98)</f>
        <v>Konvertuota investicijų (A.) GDV</v>
      </c>
      <c r="D76" s="71">
        <f>SUMPRODUCT(AM8:AM15,Data1!D55:D62)</f>
        <v>0</v>
      </c>
    </row>
    <row r="77" spans="3:36" hidden="1">
      <c r="C77" s="68" t="str">
        <f>IF(Kalba="EN",Data2!C99,Data2!B99)</f>
        <v>Konvertuota investicijų likutinės vertės (B.) GDV</v>
      </c>
      <c r="D77" s="71" t="e">
        <f>AM16 * Data1!D63</f>
        <v>#VALUE!</v>
      </c>
    </row>
    <row r="78" spans="3:36" hidden="1">
      <c r="C78" s="68" t="str">
        <f>IF(Kalba="EN",Data2!C100,Data2!B100)</f>
        <v>Konvertuota veiklos pajamų (C.) GDV</v>
      </c>
      <c r="D78" s="71">
        <f>SUMPRODUCT(AM18:AM20,Data1!D65:D67)</f>
        <v>0</v>
      </c>
    </row>
    <row r="79" spans="3:36" hidden="1">
      <c r="C79" s="68" t="str">
        <f>IF(Kalba="EN",Data2!C101,Data2!B101)</f>
        <v>Konvertuota veiklos išlaidų (D.1.) GDV</v>
      </c>
      <c r="D79" s="71">
        <f>SUMPRODUCT(AM23:AM28,Data1!D70:D75)</f>
        <v>0</v>
      </c>
    </row>
    <row r="80" spans="3:36" hidden="1">
      <c r="C80" s="396" t="str">
        <f>IF(Kalba="EN",Data2!C102,Data2!B102)</f>
        <v>Ekonominė grynoji dabartinė vertė - EGDV</v>
      </c>
      <c r="D80" s="397">
        <f>F75+NPV(SDN,G75:INDEX(G75:AJ75,PAL))</f>
        <v>0</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row>
    <row r="81" spans="2:42" hidden="1">
      <c r="C81" s="400" t="str">
        <f>IF(Kalba="EN",Data2!C103,Data2!B103)</f>
        <v>Ekonominė vidinė grąžos norma - EVGN</v>
      </c>
      <c r="D81" s="401" t="str">
        <f>IF(ISERROR(E81),"Nėra reikšmės",E81)</f>
        <v>Nėra reikšmės</v>
      </c>
      <c r="E81" s="202" t="e">
        <f>IRR(F75:INDEX(F75:AJ75,PAL+1))</f>
        <v>#NUM!</v>
      </c>
    </row>
    <row r="82" spans="2:42" hidden="1">
      <c r="C82" s="400" t="str">
        <f>IF(Kalba="EN",Data2!C104,Data2!B104)</f>
        <v>Ekonominės naudos ir išlaidų santykis - ENIS</v>
      </c>
      <c r="D82" s="402" t="str">
        <f>IF(ISERROR(SUM(D47) / SUM(D76,-D77,D79)),"-",SUM(D47) / SUM(D76,-D77,D79))</f>
        <v>-</v>
      </c>
    </row>
    <row r="83" spans="2:42" ht="7.5" hidden="1" customHeight="1"/>
    <row r="84" spans="2:42" hidden="1"/>
    <row r="85" spans="2:42" hidden="1"/>
    <row r="86" spans="2:42" hidden="1">
      <c r="B86" s="931" t="s">
        <v>524</v>
      </c>
      <c r="C86" s="931"/>
    </row>
    <row r="87" spans="2:42" hidden="1"/>
    <row r="88" spans="2:42" s="61" customFormat="1" hidden="1">
      <c r="B88" s="66" t="s">
        <v>49</v>
      </c>
      <c r="C88" s="5" t="str">
        <f>IF(Kalba="EN",Data2!C$72,Data2!B$72)</f>
        <v>Socialinio ekonominio (SE) poveikio finansinė išraiška</v>
      </c>
      <c r="D88" s="62">
        <f t="shared" ref="D88:AJ88" si="25">SUM(D89)-SUM(D97)</f>
        <v>0</v>
      </c>
      <c r="E88" s="62">
        <f t="shared" si="25"/>
        <v>0</v>
      </c>
      <c r="F88" s="62">
        <f t="shared" si="25"/>
        <v>0</v>
      </c>
      <c r="G88" s="62">
        <f t="shared" si="25"/>
        <v>0</v>
      </c>
      <c r="H88" s="62">
        <f t="shared" si="25"/>
        <v>0</v>
      </c>
      <c r="I88" s="62">
        <f t="shared" si="25"/>
        <v>0</v>
      </c>
      <c r="J88" s="62">
        <f t="shared" si="25"/>
        <v>0</v>
      </c>
      <c r="K88" s="62">
        <f t="shared" si="25"/>
        <v>0</v>
      </c>
      <c r="L88" s="62">
        <f t="shared" si="25"/>
        <v>0</v>
      </c>
      <c r="M88" s="62">
        <f t="shared" si="25"/>
        <v>0</v>
      </c>
      <c r="N88" s="62">
        <f t="shared" si="25"/>
        <v>0</v>
      </c>
      <c r="O88" s="62">
        <f t="shared" si="25"/>
        <v>0</v>
      </c>
      <c r="P88" s="62">
        <f t="shared" si="25"/>
        <v>0</v>
      </c>
      <c r="Q88" s="62">
        <f t="shared" si="25"/>
        <v>0</v>
      </c>
      <c r="R88" s="62">
        <f t="shared" si="25"/>
        <v>0</v>
      </c>
      <c r="S88" s="62">
        <f t="shared" si="25"/>
        <v>0</v>
      </c>
      <c r="T88" s="62">
        <f t="shared" si="25"/>
        <v>0</v>
      </c>
      <c r="U88" s="62">
        <f t="shared" si="25"/>
        <v>0</v>
      </c>
      <c r="V88" s="62">
        <f t="shared" si="25"/>
        <v>0</v>
      </c>
      <c r="W88" s="62">
        <f t="shared" si="25"/>
        <v>0</v>
      </c>
      <c r="X88" s="62">
        <f t="shared" si="25"/>
        <v>0</v>
      </c>
      <c r="Y88" s="62">
        <f t="shared" si="25"/>
        <v>0</v>
      </c>
      <c r="Z88" s="62">
        <f t="shared" si="25"/>
        <v>0</v>
      </c>
      <c r="AA88" s="62">
        <f t="shared" si="25"/>
        <v>0</v>
      </c>
      <c r="AB88" s="62">
        <f t="shared" si="25"/>
        <v>0</v>
      </c>
      <c r="AC88" s="62">
        <f t="shared" si="25"/>
        <v>0</v>
      </c>
      <c r="AD88" s="62">
        <f t="shared" si="25"/>
        <v>0</v>
      </c>
      <c r="AE88" s="62">
        <f t="shared" si="25"/>
        <v>0</v>
      </c>
      <c r="AF88" s="62">
        <f t="shared" si="25"/>
        <v>0</v>
      </c>
      <c r="AG88" s="62">
        <f t="shared" si="25"/>
        <v>0</v>
      </c>
      <c r="AH88" s="62">
        <f t="shared" si="25"/>
        <v>0</v>
      </c>
      <c r="AI88" s="62">
        <f t="shared" si="25"/>
        <v>0</v>
      </c>
      <c r="AJ88" s="62">
        <f t="shared" si="25"/>
        <v>0</v>
      </c>
    </row>
    <row r="89" spans="2:42" s="61" customFormat="1" hidden="1">
      <c r="B89" s="66" t="s">
        <v>50</v>
      </c>
      <c r="C89" s="5" t="str">
        <f>IF(Kalba="EN",Data2!C$73,Data2!B$73) &amp; " "&amp; IF(Kalba="EN",Data2!C$74,Data2!B$74)</f>
        <v>SE nauda (pasirinkite SE naudos komponentą)</v>
      </c>
      <c r="D89" s="62">
        <f t="shared" ref="D89:AJ89" si="26">ROUND(SUM(D90:D96),0)</f>
        <v>0</v>
      </c>
      <c r="E89" s="62">
        <f t="shared" si="26"/>
        <v>0</v>
      </c>
      <c r="F89" s="62">
        <f t="shared" si="26"/>
        <v>0</v>
      </c>
      <c r="G89" s="62">
        <f t="shared" si="26"/>
        <v>0</v>
      </c>
      <c r="H89" s="62">
        <f t="shared" si="26"/>
        <v>0</v>
      </c>
      <c r="I89" s="62">
        <f t="shared" si="26"/>
        <v>0</v>
      </c>
      <c r="J89" s="62">
        <f t="shared" si="26"/>
        <v>0</v>
      </c>
      <c r="K89" s="62">
        <f t="shared" si="26"/>
        <v>0</v>
      </c>
      <c r="L89" s="62">
        <f t="shared" si="26"/>
        <v>0</v>
      </c>
      <c r="M89" s="62">
        <f t="shared" si="26"/>
        <v>0</v>
      </c>
      <c r="N89" s="62">
        <f t="shared" si="26"/>
        <v>0</v>
      </c>
      <c r="O89" s="62">
        <f t="shared" si="26"/>
        <v>0</v>
      </c>
      <c r="P89" s="62">
        <f t="shared" si="26"/>
        <v>0</v>
      </c>
      <c r="Q89" s="62">
        <f t="shared" si="26"/>
        <v>0</v>
      </c>
      <c r="R89" s="62">
        <f t="shared" si="26"/>
        <v>0</v>
      </c>
      <c r="S89" s="62">
        <f t="shared" si="26"/>
        <v>0</v>
      </c>
      <c r="T89" s="62">
        <f t="shared" si="26"/>
        <v>0</v>
      </c>
      <c r="U89" s="62">
        <f t="shared" si="26"/>
        <v>0</v>
      </c>
      <c r="V89" s="62">
        <f t="shared" si="26"/>
        <v>0</v>
      </c>
      <c r="W89" s="62">
        <f t="shared" si="26"/>
        <v>0</v>
      </c>
      <c r="X89" s="62">
        <f t="shared" si="26"/>
        <v>0</v>
      </c>
      <c r="Y89" s="62">
        <f t="shared" si="26"/>
        <v>0</v>
      </c>
      <c r="Z89" s="62">
        <f t="shared" si="26"/>
        <v>0</v>
      </c>
      <c r="AA89" s="62">
        <f t="shared" si="26"/>
        <v>0</v>
      </c>
      <c r="AB89" s="62">
        <f t="shared" si="26"/>
        <v>0</v>
      </c>
      <c r="AC89" s="62">
        <f t="shared" si="26"/>
        <v>0</v>
      </c>
      <c r="AD89" s="62">
        <f t="shared" si="26"/>
        <v>0</v>
      </c>
      <c r="AE89" s="62">
        <f t="shared" si="26"/>
        <v>0</v>
      </c>
      <c r="AF89" s="62">
        <f t="shared" si="26"/>
        <v>0</v>
      </c>
      <c r="AG89" s="62">
        <f t="shared" si="26"/>
        <v>0</v>
      </c>
      <c r="AH89" s="62">
        <f t="shared" si="26"/>
        <v>0</v>
      </c>
      <c r="AI89" s="62">
        <f t="shared" si="26"/>
        <v>0</v>
      </c>
      <c r="AJ89" s="62">
        <f t="shared" si="26"/>
        <v>0</v>
      </c>
    </row>
    <row r="90" spans="2:42" hidden="1">
      <c r="B90" s="199" t="s">
        <v>51</v>
      </c>
      <c r="C90" s="181" t="str">
        <f>Data4!D$89</f>
        <v>-</v>
      </c>
      <c r="D90" s="169">
        <f>F90+NPV(FDN,G90:INDEX(G90:AJ90,PAL))</f>
        <v>0</v>
      </c>
      <c r="E90" s="169">
        <f t="shared" ref="E90:E96" si="27">SUMIF($F$5:$AJ$5,"&lt;="&amp;PAL,$F90:$AJ90)</f>
        <v>0</v>
      </c>
      <c r="F90" s="169">
        <f>IF(ISERROR(Data4!M$89),0,Data4!M$89)</f>
        <v>0</v>
      </c>
      <c r="G90" s="169">
        <f>IF(ISERROR(Data4!N$89),0,Data4!N$89)</f>
        <v>0</v>
      </c>
      <c r="H90" s="169">
        <f>IF(ISERROR(Data4!O$89),0,Data4!O$89)</f>
        <v>0</v>
      </c>
      <c r="I90" s="169">
        <f>IF(ISERROR(Data4!P$89),0,Data4!P$89)</f>
        <v>0</v>
      </c>
      <c r="J90" s="169">
        <f>IF(ISERROR(Data4!Q$89),0,Data4!Q$89)</f>
        <v>0</v>
      </c>
      <c r="K90" s="169">
        <f>IF(ISERROR(Data4!R$89),0,Data4!R$89)</f>
        <v>0</v>
      </c>
      <c r="L90" s="169">
        <f>IF(ISERROR(Data4!S$89),0,Data4!S$89)</f>
        <v>0</v>
      </c>
      <c r="M90" s="169">
        <f>IF(ISERROR(Data4!T$89),0,Data4!T$89)</f>
        <v>0</v>
      </c>
      <c r="N90" s="169">
        <f>IF(ISERROR(Data4!U$89),0,Data4!U$89)</f>
        <v>0</v>
      </c>
      <c r="O90" s="169">
        <f>IF(ISERROR(Data4!V$89),0,Data4!V$89)</f>
        <v>0</v>
      </c>
      <c r="P90" s="169">
        <f>IF(ISERROR(Data4!W$89),0,Data4!W$89)</f>
        <v>0</v>
      </c>
      <c r="Q90" s="169">
        <f>IF(ISERROR(Data4!X$89),0,Data4!X$89)</f>
        <v>0</v>
      </c>
      <c r="R90" s="169">
        <f>IF(ISERROR(Data4!Y$89),0,Data4!Y$89)</f>
        <v>0</v>
      </c>
      <c r="S90" s="169">
        <f>IF(ISERROR(Data4!Z$89),0,Data4!Z$89)</f>
        <v>0</v>
      </c>
      <c r="T90" s="169">
        <f>IF(ISERROR(Data4!AA$89),0,Data4!AA$89)</f>
        <v>0</v>
      </c>
      <c r="U90" s="169">
        <f>IF(ISERROR(Data4!AB$89),0,Data4!AB$89)</f>
        <v>0</v>
      </c>
      <c r="V90" s="169">
        <f>IF(ISERROR(Data4!AC$89),0,Data4!AC$89)</f>
        <v>0</v>
      </c>
      <c r="W90" s="169">
        <f>IF(ISERROR(Data4!AD$89),0,Data4!AD$89)</f>
        <v>0</v>
      </c>
      <c r="X90" s="169">
        <f>IF(ISERROR(Data4!AE$89),0,Data4!AE$89)</f>
        <v>0</v>
      </c>
      <c r="Y90" s="169">
        <f>IF(ISERROR(Data4!AF$89),0,Data4!AF$89)</f>
        <v>0</v>
      </c>
      <c r="Z90" s="169">
        <f>IF(ISERROR(Data4!AG$89),0,Data4!AG$89)</f>
        <v>0</v>
      </c>
      <c r="AA90" s="169">
        <f>IF(ISERROR(Data4!AH$89),0,Data4!AH$89)</f>
        <v>0</v>
      </c>
      <c r="AB90" s="169">
        <f>IF(ISERROR(Data4!AI$89),0,Data4!AI$89)</f>
        <v>0</v>
      </c>
      <c r="AC90" s="169">
        <f>IF(ISERROR(Data4!AJ$89),0,Data4!AJ$89)</f>
        <v>0</v>
      </c>
      <c r="AD90" s="169">
        <f>IF(ISERROR(Data4!AK$89),0,Data4!AK$89)</f>
        <v>0</v>
      </c>
      <c r="AE90" s="169">
        <f>IF(ISERROR(Data4!AL$89),0,Data4!AL$89)</f>
        <v>0</v>
      </c>
      <c r="AF90" s="169">
        <f>IF(ISERROR(Data4!AM$89),0,Data4!AM$89)</f>
        <v>0</v>
      </c>
      <c r="AG90" s="169">
        <f>IF(ISERROR(Data4!AN$89),0,Data4!AN$89)</f>
        <v>0</v>
      </c>
      <c r="AH90" s="169">
        <f>IF(ISERROR(Data4!AO$89),0,Data4!AO$89)</f>
        <v>0</v>
      </c>
      <c r="AI90" s="169">
        <f>IF(ISERROR(Data4!AP$89),0,Data4!AP$89)</f>
        <v>0</v>
      </c>
      <c r="AJ90" s="169">
        <f>IF(ISERROR(Data4!AQ$89),0,Data4!AQ$89)</f>
        <v>0</v>
      </c>
      <c r="AO90" s="3"/>
      <c r="AP90" s="3"/>
    </row>
    <row r="91" spans="2:42" hidden="1">
      <c r="B91" s="199" t="s">
        <v>52</v>
      </c>
      <c r="C91" s="181" t="str">
        <f>Data4!D$90</f>
        <v>-</v>
      </c>
      <c r="D91" s="65">
        <f>F91+NPV(FDN,G91:INDEX(G91:AJ91,PAL))</f>
        <v>0</v>
      </c>
      <c r="E91" s="169">
        <f t="shared" si="27"/>
        <v>0</v>
      </c>
      <c r="F91" s="169">
        <f>IF(ISERROR(Data4!M$90),0,Data4!M$90)</f>
        <v>0</v>
      </c>
      <c r="G91" s="169">
        <f>IF(ISERROR(Data4!N$90),0,Data4!N$90)</f>
        <v>0</v>
      </c>
      <c r="H91" s="169">
        <f>IF(ISERROR(Data4!O$90),0,Data4!O$90)</f>
        <v>0</v>
      </c>
      <c r="I91" s="169">
        <f>IF(ISERROR(Data4!P$90),0,Data4!P$90)</f>
        <v>0</v>
      </c>
      <c r="J91" s="169">
        <f>IF(ISERROR(Data4!Q$90),0,Data4!Q$90)</f>
        <v>0</v>
      </c>
      <c r="K91" s="169">
        <f>IF(ISERROR(Data4!R$90),0,Data4!R$90)</f>
        <v>0</v>
      </c>
      <c r="L91" s="169">
        <f>IF(ISERROR(Data4!S$90),0,Data4!S$90)</f>
        <v>0</v>
      </c>
      <c r="M91" s="169">
        <f>IF(ISERROR(Data4!T$90),0,Data4!T$90)</f>
        <v>0</v>
      </c>
      <c r="N91" s="169">
        <f>IF(ISERROR(Data4!U$90),0,Data4!U$90)</f>
        <v>0</v>
      </c>
      <c r="O91" s="169">
        <f>IF(ISERROR(Data4!V$90),0,Data4!V$90)</f>
        <v>0</v>
      </c>
      <c r="P91" s="169">
        <f>IF(ISERROR(Data4!W$90),0,Data4!W$90)</f>
        <v>0</v>
      </c>
      <c r="Q91" s="169">
        <f>IF(ISERROR(Data4!X$90),0,Data4!X$90)</f>
        <v>0</v>
      </c>
      <c r="R91" s="169">
        <f>IF(ISERROR(Data4!Y$90),0,Data4!Y$90)</f>
        <v>0</v>
      </c>
      <c r="S91" s="169">
        <f>IF(ISERROR(Data4!Z$90),0,Data4!Z$90)</f>
        <v>0</v>
      </c>
      <c r="T91" s="169">
        <f>IF(ISERROR(Data4!AA$90),0,Data4!AA$90)</f>
        <v>0</v>
      </c>
      <c r="U91" s="169">
        <f>IF(ISERROR(Data4!AB$90),0,Data4!AB$90)</f>
        <v>0</v>
      </c>
      <c r="V91" s="169">
        <f>IF(ISERROR(Data4!AC$90),0,Data4!AC$90)</f>
        <v>0</v>
      </c>
      <c r="W91" s="169">
        <f>IF(ISERROR(Data4!AD$90),0,Data4!AD$90)</f>
        <v>0</v>
      </c>
      <c r="X91" s="169">
        <f>IF(ISERROR(Data4!AE$90),0,Data4!AE$90)</f>
        <v>0</v>
      </c>
      <c r="Y91" s="169">
        <f>IF(ISERROR(Data4!AF$90),0,Data4!AF$90)</f>
        <v>0</v>
      </c>
      <c r="Z91" s="169">
        <f>IF(ISERROR(Data4!AG$90),0,Data4!AG$90)</f>
        <v>0</v>
      </c>
      <c r="AA91" s="169">
        <f>IF(ISERROR(Data4!AH$90),0,Data4!AH$90)</f>
        <v>0</v>
      </c>
      <c r="AB91" s="169">
        <f>IF(ISERROR(Data4!AI$90),0,Data4!AI$90)</f>
        <v>0</v>
      </c>
      <c r="AC91" s="169">
        <f>IF(ISERROR(Data4!AJ$90),0,Data4!AJ$90)</f>
        <v>0</v>
      </c>
      <c r="AD91" s="169">
        <f>IF(ISERROR(Data4!AK$90),0,Data4!AK$90)</f>
        <v>0</v>
      </c>
      <c r="AE91" s="169">
        <f>IF(ISERROR(Data4!AL$90),0,Data4!AL$90)</f>
        <v>0</v>
      </c>
      <c r="AF91" s="169">
        <f>IF(ISERROR(Data4!AM$90),0,Data4!AM$90)</f>
        <v>0</v>
      </c>
      <c r="AG91" s="169">
        <f>IF(ISERROR(Data4!AN$90),0,Data4!AN$90)</f>
        <v>0</v>
      </c>
      <c r="AH91" s="169">
        <f>IF(ISERROR(Data4!AO$90),0,Data4!AO$90)</f>
        <v>0</v>
      </c>
      <c r="AI91" s="169">
        <f>IF(ISERROR(Data4!AP$90),0,Data4!AP$90)</f>
        <v>0</v>
      </c>
      <c r="AJ91" s="169">
        <f>IF(ISERROR(Data4!AQ$90),0,Data4!AQ$90)</f>
        <v>0</v>
      </c>
      <c r="AO91" s="3"/>
      <c r="AP91" s="3"/>
    </row>
    <row r="92" spans="2:42" hidden="1">
      <c r="B92" s="199" t="s">
        <v>339</v>
      </c>
      <c r="C92" s="181" t="str">
        <f>Data4!D$91</f>
        <v>-</v>
      </c>
      <c r="D92" s="65">
        <f>F92+NPV(FDN,G92:INDEX(G92:AJ92,PAL))</f>
        <v>0</v>
      </c>
      <c r="E92" s="169">
        <f t="shared" si="27"/>
        <v>0</v>
      </c>
      <c r="F92" s="169">
        <f>IF(ISERROR(Data4!M$91),0,Data4!M$91)</f>
        <v>0</v>
      </c>
      <c r="G92" s="169">
        <f>IF(ISERROR(Data4!N$91),0,Data4!N$91)</f>
        <v>0</v>
      </c>
      <c r="H92" s="169">
        <f>IF(ISERROR(Data4!O$91),0,Data4!O$91)</f>
        <v>0</v>
      </c>
      <c r="I92" s="169">
        <f>IF(ISERROR(Data4!P$91),0,Data4!P$91)</f>
        <v>0</v>
      </c>
      <c r="J92" s="169">
        <f>IF(ISERROR(Data4!Q$91),0,Data4!Q$91)</f>
        <v>0</v>
      </c>
      <c r="K92" s="169">
        <f>IF(ISERROR(Data4!R$91),0,Data4!R$91)</f>
        <v>0</v>
      </c>
      <c r="L92" s="169">
        <f>IF(ISERROR(Data4!S$91),0,Data4!S$91)</f>
        <v>0</v>
      </c>
      <c r="M92" s="169">
        <f>IF(ISERROR(Data4!T$91),0,Data4!T$91)</f>
        <v>0</v>
      </c>
      <c r="N92" s="169">
        <f>IF(ISERROR(Data4!U$91),0,Data4!U$91)</f>
        <v>0</v>
      </c>
      <c r="O92" s="169">
        <f>IF(ISERROR(Data4!V$91),0,Data4!V$91)</f>
        <v>0</v>
      </c>
      <c r="P92" s="169">
        <f>IF(ISERROR(Data4!W$91),0,Data4!W$91)</f>
        <v>0</v>
      </c>
      <c r="Q92" s="169">
        <f>IF(ISERROR(Data4!X$91),0,Data4!X$91)</f>
        <v>0</v>
      </c>
      <c r="R92" s="169">
        <f>IF(ISERROR(Data4!Y$91),0,Data4!Y$91)</f>
        <v>0</v>
      </c>
      <c r="S92" s="169">
        <f>IF(ISERROR(Data4!Z$91),0,Data4!Z$91)</f>
        <v>0</v>
      </c>
      <c r="T92" s="169">
        <f>IF(ISERROR(Data4!AA$91),0,Data4!AA$91)</f>
        <v>0</v>
      </c>
      <c r="U92" s="169">
        <f>IF(ISERROR(Data4!AB$91),0,Data4!AB$91)</f>
        <v>0</v>
      </c>
      <c r="V92" s="169">
        <f>IF(ISERROR(Data4!AC$91),0,Data4!AC$91)</f>
        <v>0</v>
      </c>
      <c r="W92" s="169">
        <f>IF(ISERROR(Data4!AD$91),0,Data4!AD$91)</f>
        <v>0</v>
      </c>
      <c r="X92" s="169">
        <f>IF(ISERROR(Data4!AE$91),0,Data4!AE$91)</f>
        <v>0</v>
      </c>
      <c r="Y92" s="169">
        <f>IF(ISERROR(Data4!AF$91),0,Data4!AF$91)</f>
        <v>0</v>
      </c>
      <c r="Z92" s="169">
        <f>IF(ISERROR(Data4!AG$91),0,Data4!AG$91)</f>
        <v>0</v>
      </c>
      <c r="AA92" s="169">
        <f>IF(ISERROR(Data4!AH$91),0,Data4!AH$91)</f>
        <v>0</v>
      </c>
      <c r="AB92" s="169">
        <f>IF(ISERROR(Data4!AI$91),0,Data4!AI$91)</f>
        <v>0</v>
      </c>
      <c r="AC92" s="169">
        <f>IF(ISERROR(Data4!AJ$91),0,Data4!AJ$91)</f>
        <v>0</v>
      </c>
      <c r="AD92" s="169">
        <f>IF(ISERROR(Data4!AK$91),0,Data4!AK$91)</f>
        <v>0</v>
      </c>
      <c r="AE92" s="169">
        <f>IF(ISERROR(Data4!AL$91),0,Data4!AL$91)</f>
        <v>0</v>
      </c>
      <c r="AF92" s="169">
        <f>IF(ISERROR(Data4!AM$91),0,Data4!AM$91)</f>
        <v>0</v>
      </c>
      <c r="AG92" s="169">
        <f>IF(ISERROR(Data4!AN$91),0,Data4!AN$91)</f>
        <v>0</v>
      </c>
      <c r="AH92" s="169">
        <f>IF(ISERROR(Data4!AO$91),0,Data4!AO$91)</f>
        <v>0</v>
      </c>
      <c r="AI92" s="169">
        <f>IF(ISERROR(Data4!AP$91),0,Data4!AP$91)</f>
        <v>0</v>
      </c>
      <c r="AJ92" s="169">
        <f>IF(ISERROR(Data4!AQ$91),0,Data4!AQ$91)</f>
        <v>0</v>
      </c>
      <c r="AO92" s="3"/>
      <c r="AP92" s="3"/>
    </row>
    <row r="93" spans="2:42" hidden="1">
      <c r="B93" s="199" t="s">
        <v>340</v>
      </c>
      <c r="C93" s="181" t="str">
        <f>Data4!D$92</f>
        <v>-</v>
      </c>
      <c r="D93" s="65">
        <f>F93+NPV(FDN,G93:INDEX(G93:AJ93,PAL))</f>
        <v>0</v>
      </c>
      <c r="E93" s="169">
        <f t="shared" si="27"/>
        <v>0</v>
      </c>
      <c r="F93" s="169">
        <f>IF(ISERROR(Data4!M$92),0,Data4!M$92)</f>
        <v>0</v>
      </c>
      <c r="G93" s="169">
        <f>IF(ISERROR(Data4!N$92),0,Data4!N$92)</f>
        <v>0</v>
      </c>
      <c r="H93" s="169">
        <f>IF(ISERROR(Data4!O$92),0,Data4!O$92)</f>
        <v>0</v>
      </c>
      <c r="I93" s="169">
        <f>IF(ISERROR(Data4!P$92),0,Data4!P$92)</f>
        <v>0</v>
      </c>
      <c r="J93" s="169">
        <f>IF(ISERROR(Data4!Q$92),0,Data4!Q$92)</f>
        <v>0</v>
      </c>
      <c r="K93" s="169">
        <f>IF(ISERROR(Data4!R$92),0,Data4!R$92)</f>
        <v>0</v>
      </c>
      <c r="L93" s="169">
        <f>IF(ISERROR(Data4!S$92),0,Data4!S$92)</f>
        <v>0</v>
      </c>
      <c r="M93" s="169">
        <f>IF(ISERROR(Data4!T$92),0,Data4!T$92)</f>
        <v>0</v>
      </c>
      <c r="N93" s="169">
        <f>IF(ISERROR(Data4!U$92),0,Data4!U$92)</f>
        <v>0</v>
      </c>
      <c r="O93" s="169">
        <f>IF(ISERROR(Data4!V$92),0,Data4!V$92)</f>
        <v>0</v>
      </c>
      <c r="P93" s="169">
        <f>IF(ISERROR(Data4!W$92),0,Data4!W$92)</f>
        <v>0</v>
      </c>
      <c r="Q93" s="169">
        <f>IF(ISERROR(Data4!X$92),0,Data4!X$92)</f>
        <v>0</v>
      </c>
      <c r="R93" s="169">
        <f>IF(ISERROR(Data4!Y$92),0,Data4!Y$92)</f>
        <v>0</v>
      </c>
      <c r="S93" s="169">
        <f>IF(ISERROR(Data4!Z$92),0,Data4!Z$92)</f>
        <v>0</v>
      </c>
      <c r="T93" s="169">
        <f>IF(ISERROR(Data4!AA$92),0,Data4!AA$92)</f>
        <v>0</v>
      </c>
      <c r="U93" s="169">
        <f>IF(ISERROR(Data4!AB$92),0,Data4!AB$92)</f>
        <v>0</v>
      </c>
      <c r="V93" s="169">
        <f>IF(ISERROR(Data4!AC$92),0,Data4!AC$92)</f>
        <v>0</v>
      </c>
      <c r="W93" s="169">
        <f>IF(ISERROR(Data4!AD$92),0,Data4!AD$92)</f>
        <v>0</v>
      </c>
      <c r="X93" s="169">
        <f>IF(ISERROR(Data4!AE$92),0,Data4!AE$92)</f>
        <v>0</v>
      </c>
      <c r="Y93" s="169">
        <f>IF(ISERROR(Data4!AF$92),0,Data4!AF$92)</f>
        <v>0</v>
      </c>
      <c r="Z93" s="169">
        <f>IF(ISERROR(Data4!AG$92),0,Data4!AG$92)</f>
        <v>0</v>
      </c>
      <c r="AA93" s="169">
        <f>IF(ISERROR(Data4!AH$92),0,Data4!AH$92)</f>
        <v>0</v>
      </c>
      <c r="AB93" s="169">
        <f>IF(ISERROR(Data4!AI$92),0,Data4!AI$92)</f>
        <v>0</v>
      </c>
      <c r="AC93" s="169">
        <f>IF(ISERROR(Data4!AJ$92),0,Data4!AJ$92)</f>
        <v>0</v>
      </c>
      <c r="AD93" s="169">
        <f>IF(ISERROR(Data4!AK$92),0,Data4!AK$92)</f>
        <v>0</v>
      </c>
      <c r="AE93" s="169">
        <f>IF(ISERROR(Data4!AL$92),0,Data4!AL$92)</f>
        <v>0</v>
      </c>
      <c r="AF93" s="169">
        <f>IF(ISERROR(Data4!AM$92),0,Data4!AM$92)</f>
        <v>0</v>
      </c>
      <c r="AG93" s="169">
        <f>IF(ISERROR(Data4!AN$92),0,Data4!AN$92)</f>
        <v>0</v>
      </c>
      <c r="AH93" s="169">
        <f>IF(ISERROR(Data4!AO$92),0,Data4!AO$92)</f>
        <v>0</v>
      </c>
      <c r="AI93" s="169">
        <f>IF(ISERROR(Data4!AP$92),0,Data4!AP$92)</f>
        <v>0</v>
      </c>
      <c r="AJ93" s="169">
        <f>IF(ISERROR(Data4!AQ$92),0,Data4!AQ$92)</f>
        <v>0</v>
      </c>
      <c r="AO93" s="3"/>
      <c r="AP93" s="3"/>
    </row>
    <row r="94" spans="2:42" hidden="1">
      <c r="B94" s="199" t="s">
        <v>341</v>
      </c>
      <c r="C94" s="181" t="str">
        <f>Data4!D$93</f>
        <v>-</v>
      </c>
      <c r="D94" s="65">
        <f>F94+NPV(FDN,G94:INDEX(G94:AJ94,PAL))</f>
        <v>0</v>
      </c>
      <c r="E94" s="169">
        <f t="shared" si="27"/>
        <v>0</v>
      </c>
      <c r="F94" s="169">
        <f>IF(ISERROR(Data4!M$93),0,Data4!M$93)</f>
        <v>0</v>
      </c>
      <c r="G94" s="169">
        <f>IF(ISERROR(Data4!N$93),0,Data4!N$93)</f>
        <v>0</v>
      </c>
      <c r="H94" s="169">
        <f>IF(ISERROR(Data4!O$93),0,Data4!O$93)</f>
        <v>0</v>
      </c>
      <c r="I94" s="169">
        <f>IF(ISERROR(Data4!P$93),0,Data4!P$93)</f>
        <v>0</v>
      </c>
      <c r="J94" s="169">
        <f>IF(ISERROR(Data4!Q$93),0,Data4!Q$93)</f>
        <v>0</v>
      </c>
      <c r="K94" s="169">
        <f>IF(ISERROR(Data4!R$93),0,Data4!R$93)</f>
        <v>0</v>
      </c>
      <c r="L94" s="169">
        <f>IF(ISERROR(Data4!S$93),0,Data4!S$93)</f>
        <v>0</v>
      </c>
      <c r="M94" s="169">
        <f>IF(ISERROR(Data4!T$93),0,Data4!T$93)</f>
        <v>0</v>
      </c>
      <c r="N94" s="169">
        <f>IF(ISERROR(Data4!U$93),0,Data4!U$93)</f>
        <v>0</v>
      </c>
      <c r="O94" s="169">
        <f>IF(ISERROR(Data4!V$93),0,Data4!V$93)</f>
        <v>0</v>
      </c>
      <c r="P94" s="169">
        <f>IF(ISERROR(Data4!W$93),0,Data4!W$93)</f>
        <v>0</v>
      </c>
      <c r="Q94" s="169">
        <f>IF(ISERROR(Data4!X$93),0,Data4!X$93)</f>
        <v>0</v>
      </c>
      <c r="R94" s="169">
        <f>IF(ISERROR(Data4!Y$93),0,Data4!Y$93)</f>
        <v>0</v>
      </c>
      <c r="S94" s="169">
        <f>IF(ISERROR(Data4!Z$93),0,Data4!Z$93)</f>
        <v>0</v>
      </c>
      <c r="T94" s="169">
        <f>IF(ISERROR(Data4!AA$93),0,Data4!AA$93)</f>
        <v>0</v>
      </c>
      <c r="U94" s="169">
        <f>IF(ISERROR(Data4!AB$93),0,Data4!AB$93)</f>
        <v>0</v>
      </c>
      <c r="V94" s="169">
        <f>IF(ISERROR(Data4!AC$93),0,Data4!AC$93)</f>
        <v>0</v>
      </c>
      <c r="W94" s="169">
        <f>IF(ISERROR(Data4!AD$93),0,Data4!AD$93)</f>
        <v>0</v>
      </c>
      <c r="X94" s="169">
        <f>IF(ISERROR(Data4!AE$93),0,Data4!AE$93)</f>
        <v>0</v>
      </c>
      <c r="Y94" s="169">
        <f>IF(ISERROR(Data4!AF$93),0,Data4!AF$93)</f>
        <v>0</v>
      </c>
      <c r="Z94" s="169">
        <f>IF(ISERROR(Data4!AG$93),0,Data4!AG$93)</f>
        <v>0</v>
      </c>
      <c r="AA94" s="169">
        <f>IF(ISERROR(Data4!AH$93),0,Data4!AH$93)</f>
        <v>0</v>
      </c>
      <c r="AB94" s="169">
        <f>IF(ISERROR(Data4!AI$93),0,Data4!AI$93)</f>
        <v>0</v>
      </c>
      <c r="AC94" s="169">
        <f>IF(ISERROR(Data4!AJ$93),0,Data4!AJ$93)</f>
        <v>0</v>
      </c>
      <c r="AD94" s="169">
        <f>IF(ISERROR(Data4!AK$93),0,Data4!AK$93)</f>
        <v>0</v>
      </c>
      <c r="AE94" s="169">
        <f>IF(ISERROR(Data4!AL$93),0,Data4!AL$93)</f>
        <v>0</v>
      </c>
      <c r="AF94" s="169">
        <f>IF(ISERROR(Data4!AM$93),0,Data4!AM$93)</f>
        <v>0</v>
      </c>
      <c r="AG94" s="169">
        <f>IF(ISERROR(Data4!AN$93),0,Data4!AN$93)</f>
        <v>0</v>
      </c>
      <c r="AH94" s="169">
        <f>IF(ISERROR(Data4!AO$93),0,Data4!AO$93)</f>
        <v>0</v>
      </c>
      <c r="AI94" s="169">
        <f>IF(ISERROR(Data4!AP$93),0,Data4!AP$93)</f>
        <v>0</v>
      </c>
      <c r="AJ94" s="169">
        <f>IF(ISERROR(Data4!AQ$93),0,Data4!AQ$93)</f>
        <v>0</v>
      </c>
      <c r="AO94" s="3"/>
      <c r="AP94" s="3"/>
    </row>
    <row r="95" spans="2:42" hidden="1">
      <c r="B95" s="199" t="s">
        <v>342</v>
      </c>
      <c r="C95" s="181" t="str">
        <f>Data4!D$94</f>
        <v>-</v>
      </c>
      <c r="D95" s="65">
        <f>F95+NPV(FDN,G95:INDEX(G95:AJ95,PAL))</f>
        <v>0</v>
      </c>
      <c r="E95" s="169">
        <f t="shared" si="27"/>
        <v>0</v>
      </c>
      <c r="F95" s="169">
        <f>IF(ISERROR(Data4!M$94),0,Data4!M$94)</f>
        <v>0</v>
      </c>
      <c r="G95" s="169">
        <f>IF(ISERROR(Data4!N$94),0,Data4!N$94)</f>
        <v>0</v>
      </c>
      <c r="H95" s="169">
        <f>IF(ISERROR(Data4!O$94),0,Data4!O$94)</f>
        <v>0</v>
      </c>
      <c r="I95" s="169">
        <f>IF(ISERROR(Data4!P$94),0,Data4!P$94)</f>
        <v>0</v>
      </c>
      <c r="J95" s="169">
        <f>IF(ISERROR(Data4!Q$94),0,Data4!Q$94)</f>
        <v>0</v>
      </c>
      <c r="K95" s="169">
        <f>IF(ISERROR(Data4!R$94),0,Data4!R$94)</f>
        <v>0</v>
      </c>
      <c r="L95" s="169">
        <f>IF(ISERROR(Data4!S$94),0,Data4!S$94)</f>
        <v>0</v>
      </c>
      <c r="M95" s="169">
        <f>IF(ISERROR(Data4!T$94),0,Data4!T$94)</f>
        <v>0</v>
      </c>
      <c r="N95" s="169">
        <f>IF(ISERROR(Data4!U$94),0,Data4!U$94)</f>
        <v>0</v>
      </c>
      <c r="O95" s="169">
        <f>IF(ISERROR(Data4!V$94),0,Data4!V$94)</f>
        <v>0</v>
      </c>
      <c r="P95" s="169">
        <f>IF(ISERROR(Data4!W$94),0,Data4!W$94)</f>
        <v>0</v>
      </c>
      <c r="Q95" s="169">
        <f>IF(ISERROR(Data4!X$94),0,Data4!X$94)</f>
        <v>0</v>
      </c>
      <c r="R95" s="169">
        <f>IF(ISERROR(Data4!Y$94),0,Data4!Y$94)</f>
        <v>0</v>
      </c>
      <c r="S95" s="169">
        <f>IF(ISERROR(Data4!Z$94),0,Data4!Z$94)</f>
        <v>0</v>
      </c>
      <c r="T95" s="169">
        <f>IF(ISERROR(Data4!AA$94),0,Data4!AA$94)</f>
        <v>0</v>
      </c>
      <c r="U95" s="169">
        <f>IF(ISERROR(Data4!AB$94),0,Data4!AB$94)</f>
        <v>0</v>
      </c>
      <c r="V95" s="169">
        <f>IF(ISERROR(Data4!AC$94),0,Data4!AC$94)</f>
        <v>0</v>
      </c>
      <c r="W95" s="169">
        <f>IF(ISERROR(Data4!AD$94),0,Data4!AD$94)</f>
        <v>0</v>
      </c>
      <c r="X95" s="169">
        <f>IF(ISERROR(Data4!AE$94),0,Data4!AE$94)</f>
        <v>0</v>
      </c>
      <c r="Y95" s="169">
        <f>IF(ISERROR(Data4!AF$94),0,Data4!AF$94)</f>
        <v>0</v>
      </c>
      <c r="Z95" s="169">
        <f>IF(ISERROR(Data4!AG$94),0,Data4!AG$94)</f>
        <v>0</v>
      </c>
      <c r="AA95" s="169">
        <f>IF(ISERROR(Data4!AH$94),0,Data4!AH$94)</f>
        <v>0</v>
      </c>
      <c r="AB95" s="169">
        <f>IF(ISERROR(Data4!AI$94),0,Data4!AI$94)</f>
        <v>0</v>
      </c>
      <c r="AC95" s="169">
        <f>IF(ISERROR(Data4!AJ$94),0,Data4!AJ$94)</f>
        <v>0</v>
      </c>
      <c r="AD95" s="169">
        <f>IF(ISERROR(Data4!AK$94),0,Data4!AK$94)</f>
        <v>0</v>
      </c>
      <c r="AE95" s="169">
        <f>IF(ISERROR(Data4!AL$94),0,Data4!AL$94)</f>
        <v>0</v>
      </c>
      <c r="AF95" s="169">
        <f>IF(ISERROR(Data4!AM$94),0,Data4!AM$94)</f>
        <v>0</v>
      </c>
      <c r="AG95" s="169">
        <f>IF(ISERROR(Data4!AN$94),0,Data4!AN$94)</f>
        <v>0</v>
      </c>
      <c r="AH95" s="169">
        <f>IF(ISERROR(Data4!AO$94),0,Data4!AO$94)</f>
        <v>0</v>
      </c>
      <c r="AI95" s="169">
        <f>IF(ISERROR(Data4!AP$94),0,Data4!AP$94)</f>
        <v>0</v>
      </c>
      <c r="AJ95" s="169">
        <f>IF(ISERROR(Data4!AQ$94),0,Data4!AQ$94)</f>
        <v>0</v>
      </c>
      <c r="AO95" s="3"/>
      <c r="AP95" s="3"/>
    </row>
    <row r="96" spans="2:42" hidden="1">
      <c r="B96" s="199" t="s">
        <v>343</v>
      </c>
      <c r="C96" s="181" t="str">
        <f>Data4!D$95</f>
        <v>-</v>
      </c>
      <c r="D96" s="65">
        <f>F96+NPV(FDN,G96:INDEX(G96:AJ96,PAL))</f>
        <v>0</v>
      </c>
      <c r="E96" s="169">
        <f t="shared" si="27"/>
        <v>0</v>
      </c>
      <c r="F96" s="169">
        <f>IF(ISERROR(Data4!M$95),0,Data4!M$95)</f>
        <v>0</v>
      </c>
      <c r="G96" s="169">
        <f>IF(ISERROR(Data4!N$95),0,Data4!N$95)</f>
        <v>0</v>
      </c>
      <c r="H96" s="169">
        <f>IF(ISERROR(Data4!O$95),0,Data4!O$95)</f>
        <v>0</v>
      </c>
      <c r="I96" s="169">
        <f>IF(ISERROR(Data4!P$95),0,Data4!P$95)</f>
        <v>0</v>
      </c>
      <c r="J96" s="169">
        <f>IF(ISERROR(Data4!Q$95),0,Data4!Q$95)</f>
        <v>0</v>
      </c>
      <c r="K96" s="169">
        <f>IF(ISERROR(Data4!R$95),0,Data4!R$95)</f>
        <v>0</v>
      </c>
      <c r="L96" s="169">
        <f>IF(ISERROR(Data4!S$95),0,Data4!S$95)</f>
        <v>0</v>
      </c>
      <c r="M96" s="169">
        <f>IF(ISERROR(Data4!T$95),0,Data4!T$95)</f>
        <v>0</v>
      </c>
      <c r="N96" s="169">
        <f>IF(ISERROR(Data4!U$95),0,Data4!U$95)</f>
        <v>0</v>
      </c>
      <c r="O96" s="169">
        <f>IF(ISERROR(Data4!V$95),0,Data4!V$95)</f>
        <v>0</v>
      </c>
      <c r="P96" s="169">
        <f>IF(ISERROR(Data4!W$95),0,Data4!W$95)</f>
        <v>0</v>
      </c>
      <c r="Q96" s="169">
        <f>IF(ISERROR(Data4!X$95),0,Data4!X$95)</f>
        <v>0</v>
      </c>
      <c r="R96" s="169">
        <f>IF(ISERROR(Data4!Y$95),0,Data4!Y$95)</f>
        <v>0</v>
      </c>
      <c r="S96" s="169">
        <f>IF(ISERROR(Data4!Z$95),0,Data4!Z$95)</f>
        <v>0</v>
      </c>
      <c r="T96" s="169">
        <f>IF(ISERROR(Data4!AA$95),0,Data4!AA$95)</f>
        <v>0</v>
      </c>
      <c r="U96" s="169">
        <f>IF(ISERROR(Data4!AB$95),0,Data4!AB$95)</f>
        <v>0</v>
      </c>
      <c r="V96" s="169">
        <f>IF(ISERROR(Data4!AC$95),0,Data4!AC$95)</f>
        <v>0</v>
      </c>
      <c r="W96" s="169">
        <f>IF(ISERROR(Data4!AD$95),0,Data4!AD$95)</f>
        <v>0</v>
      </c>
      <c r="X96" s="169">
        <f>IF(ISERROR(Data4!AE$95),0,Data4!AE$95)</f>
        <v>0</v>
      </c>
      <c r="Y96" s="169">
        <f>IF(ISERROR(Data4!AF$95),0,Data4!AF$95)</f>
        <v>0</v>
      </c>
      <c r="Z96" s="169">
        <f>IF(ISERROR(Data4!AG$95),0,Data4!AG$95)</f>
        <v>0</v>
      </c>
      <c r="AA96" s="169">
        <f>IF(ISERROR(Data4!AH$95),0,Data4!AH$95)</f>
        <v>0</v>
      </c>
      <c r="AB96" s="169">
        <f>IF(ISERROR(Data4!AI$95),0,Data4!AI$95)</f>
        <v>0</v>
      </c>
      <c r="AC96" s="169">
        <f>IF(ISERROR(Data4!AJ$95),0,Data4!AJ$95)</f>
        <v>0</v>
      </c>
      <c r="AD96" s="169">
        <f>IF(ISERROR(Data4!AK$95),0,Data4!AK$95)</f>
        <v>0</v>
      </c>
      <c r="AE96" s="169">
        <f>IF(ISERROR(Data4!AL$95),0,Data4!AL$95)</f>
        <v>0</v>
      </c>
      <c r="AF96" s="169">
        <f>IF(ISERROR(Data4!AM$95),0,Data4!AM$95)</f>
        <v>0</v>
      </c>
      <c r="AG96" s="169">
        <f>IF(ISERROR(Data4!AN$95),0,Data4!AN$95)</f>
        <v>0</v>
      </c>
      <c r="AH96" s="169">
        <f>IF(ISERROR(Data4!AO$95),0,Data4!AO$95)</f>
        <v>0</v>
      </c>
      <c r="AI96" s="169">
        <f>IF(ISERROR(Data4!AP$95),0,Data4!AP$95)</f>
        <v>0</v>
      </c>
      <c r="AJ96" s="169">
        <f>IF(ISERROR(Data4!AQ$95),0,Data4!AQ$95)</f>
        <v>0</v>
      </c>
      <c r="AO96" s="3"/>
      <c r="AP96" s="3"/>
    </row>
    <row r="97" spans="2:42" hidden="1">
      <c r="B97" s="66" t="s">
        <v>53</v>
      </c>
      <c r="C97" s="180" t="str">
        <f>IF(Kalba="EN",Data2!C$76,Data2!B$76) &amp; " "&amp; IF(Kalba="EN",Data2!C$77,Data2!B$77)</f>
        <v>SE žala (pasirinkite SE žalos komponentą)</v>
      </c>
      <c r="D97" s="62">
        <f t="shared" ref="D97:AJ97" si="28">ROUND(SUM(D98:D100),0)</f>
        <v>0</v>
      </c>
      <c r="E97" s="62">
        <f t="shared" si="28"/>
        <v>0</v>
      </c>
      <c r="F97" s="62">
        <f t="shared" si="28"/>
        <v>0</v>
      </c>
      <c r="G97" s="62">
        <f t="shared" si="28"/>
        <v>0</v>
      </c>
      <c r="H97" s="62">
        <f t="shared" si="28"/>
        <v>0</v>
      </c>
      <c r="I97" s="62">
        <f t="shared" si="28"/>
        <v>0</v>
      </c>
      <c r="J97" s="62">
        <f t="shared" si="28"/>
        <v>0</v>
      </c>
      <c r="K97" s="62">
        <f t="shared" si="28"/>
        <v>0</v>
      </c>
      <c r="L97" s="62">
        <f t="shared" si="28"/>
        <v>0</v>
      </c>
      <c r="M97" s="62">
        <f t="shared" si="28"/>
        <v>0</v>
      </c>
      <c r="N97" s="62">
        <f t="shared" si="28"/>
        <v>0</v>
      </c>
      <c r="O97" s="62">
        <f t="shared" si="28"/>
        <v>0</v>
      </c>
      <c r="P97" s="62">
        <f t="shared" si="28"/>
        <v>0</v>
      </c>
      <c r="Q97" s="62">
        <f t="shared" si="28"/>
        <v>0</v>
      </c>
      <c r="R97" s="62">
        <f t="shared" si="28"/>
        <v>0</v>
      </c>
      <c r="S97" s="62">
        <f t="shared" si="28"/>
        <v>0</v>
      </c>
      <c r="T97" s="62">
        <f t="shared" si="28"/>
        <v>0</v>
      </c>
      <c r="U97" s="62">
        <f t="shared" si="28"/>
        <v>0</v>
      </c>
      <c r="V97" s="62">
        <f t="shared" si="28"/>
        <v>0</v>
      </c>
      <c r="W97" s="62">
        <f t="shared" si="28"/>
        <v>0</v>
      </c>
      <c r="X97" s="62">
        <f t="shared" si="28"/>
        <v>0</v>
      </c>
      <c r="Y97" s="62">
        <f t="shared" si="28"/>
        <v>0</v>
      </c>
      <c r="Z97" s="62">
        <f t="shared" si="28"/>
        <v>0</v>
      </c>
      <c r="AA97" s="62">
        <f t="shared" si="28"/>
        <v>0</v>
      </c>
      <c r="AB97" s="62">
        <f t="shared" si="28"/>
        <v>0</v>
      </c>
      <c r="AC97" s="62">
        <f t="shared" si="28"/>
        <v>0</v>
      </c>
      <c r="AD97" s="62">
        <f t="shared" si="28"/>
        <v>0</v>
      </c>
      <c r="AE97" s="62">
        <f t="shared" si="28"/>
        <v>0</v>
      </c>
      <c r="AF97" s="62">
        <f t="shared" si="28"/>
        <v>0</v>
      </c>
      <c r="AG97" s="62">
        <f t="shared" si="28"/>
        <v>0</v>
      </c>
      <c r="AH97" s="62">
        <f t="shared" si="28"/>
        <v>0</v>
      </c>
      <c r="AI97" s="62">
        <f t="shared" si="28"/>
        <v>0</v>
      </c>
      <c r="AJ97" s="62">
        <f t="shared" si="28"/>
        <v>0</v>
      </c>
      <c r="AO97" s="3"/>
      <c r="AP97" s="3"/>
    </row>
    <row r="98" spans="2:42" hidden="1">
      <c r="B98" s="199" t="s">
        <v>344</v>
      </c>
      <c r="C98" s="181" t="str">
        <f>Data4!D$97</f>
        <v>-</v>
      </c>
      <c r="D98" s="65">
        <f>F98+NPV(FDN,G98:INDEX(G98:AJ98,PAL))</f>
        <v>0</v>
      </c>
      <c r="E98" s="65">
        <f>SUMIF($F$5:$AJ$5,"&lt;="&amp;PAL,$F98:$AJ98)</f>
        <v>0</v>
      </c>
      <c r="F98" s="169">
        <f>IF(ISERROR(Data4!M$97),0,Data4!M$97)</f>
        <v>0</v>
      </c>
      <c r="G98" s="169">
        <f>IF(ISERROR(Data4!N$97),0,Data4!N$97)</f>
        <v>0</v>
      </c>
      <c r="H98" s="169">
        <f>IF(ISERROR(Data4!O$97),0,Data4!O$97)</f>
        <v>0</v>
      </c>
      <c r="I98" s="169">
        <f>IF(ISERROR(Data4!P$97),0,Data4!P$97)</f>
        <v>0</v>
      </c>
      <c r="J98" s="169">
        <f>IF(ISERROR(Data4!Q$97),0,Data4!Q$97)</f>
        <v>0</v>
      </c>
      <c r="K98" s="169">
        <f>IF(ISERROR(Data4!R$97),0,Data4!R$97)</f>
        <v>0</v>
      </c>
      <c r="L98" s="169">
        <f>IF(ISERROR(Data4!S$97),0,Data4!S$97)</f>
        <v>0</v>
      </c>
      <c r="M98" s="169">
        <f>IF(ISERROR(Data4!T$97),0,Data4!T$97)</f>
        <v>0</v>
      </c>
      <c r="N98" s="169">
        <f>IF(ISERROR(Data4!U$97),0,Data4!U$97)</f>
        <v>0</v>
      </c>
      <c r="O98" s="169">
        <f>IF(ISERROR(Data4!V$97),0,Data4!V$97)</f>
        <v>0</v>
      </c>
      <c r="P98" s="169">
        <f>IF(ISERROR(Data4!W$97),0,Data4!W$97)</f>
        <v>0</v>
      </c>
      <c r="Q98" s="169">
        <f>IF(ISERROR(Data4!X$97),0,Data4!X$97)</f>
        <v>0</v>
      </c>
      <c r="R98" s="169">
        <f>IF(ISERROR(Data4!Y$97),0,Data4!Y$97)</f>
        <v>0</v>
      </c>
      <c r="S98" s="169">
        <f>IF(ISERROR(Data4!Z$97),0,Data4!Z$97)</f>
        <v>0</v>
      </c>
      <c r="T98" s="169">
        <f>IF(ISERROR(Data4!AA$97),0,Data4!AA$97)</f>
        <v>0</v>
      </c>
      <c r="U98" s="169">
        <f>IF(ISERROR(Data4!AB$97),0,Data4!AB$97)</f>
        <v>0</v>
      </c>
      <c r="V98" s="169">
        <f>IF(ISERROR(Data4!AC$97),0,Data4!AC$97)</f>
        <v>0</v>
      </c>
      <c r="W98" s="169">
        <f>IF(ISERROR(Data4!AD$97),0,Data4!AD$97)</f>
        <v>0</v>
      </c>
      <c r="X98" s="169">
        <f>IF(ISERROR(Data4!AE$97),0,Data4!AE$97)</f>
        <v>0</v>
      </c>
      <c r="Y98" s="169">
        <f>IF(ISERROR(Data4!AF$97),0,Data4!AF$97)</f>
        <v>0</v>
      </c>
      <c r="Z98" s="169">
        <f>IF(ISERROR(Data4!AG$97),0,Data4!AG$97)</f>
        <v>0</v>
      </c>
      <c r="AA98" s="169">
        <f>IF(ISERROR(Data4!AH$97),0,Data4!AH$97)</f>
        <v>0</v>
      </c>
      <c r="AB98" s="169">
        <f>IF(ISERROR(Data4!AI$97),0,Data4!AI$97)</f>
        <v>0</v>
      </c>
      <c r="AC98" s="169">
        <f>IF(ISERROR(Data4!AJ$97),0,Data4!AJ$97)</f>
        <v>0</v>
      </c>
      <c r="AD98" s="169">
        <f>IF(ISERROR(Data4!AK$97),0,Data4!AK$97)</f>
        <v>0</v>
      </c>
      <c r="AE98" s="169">
        <f>IF(ISERROR(Data4!AL$97),0,Data4!AL$97)</f>
        <v>0</v>
      </c>
      <c r="AF98" s="169">
        <f>IF(ISERROR(Data4!AM$97),0,Data4!AM$97)</f>
        <v>0</v>
      </c>
      <c r="AG98" s="169">
        <f>IF(ISERROR(Data4!AN$97),0,Data4!AN$97)</f>
        <v>0</v>
      </c>
      <c r="AH98" s="169">
        <f>IF(ISERROR(Data4!AO$97),0,Data4!AO$97)</f>
        <v>0</v>
      </c>
      <c r="AI98" s="169">
        <f>IF(ISERROR(Data4!AP$97),0,Data4!AP$97)</f>
        <v>0</v>
      </c>
      <c r="AJ98" s="169">
        <f>IF(ISERROR(Data4!AQ$97),0,Data4!AQ$97)</f>
        <v>0</v>
      </c>
      <c r="AO98" s="3"/>
      <c r="AP98" s="3"/>
    </row>
    <row r="99" spans="2:42" hidden="1">
      <c r="B99" s="199" t="s">
        <v>345</v>
      </c>
      <c r="C99" s="181" t="str">
        <f>Data4!D$98</f>
        <v>-</v>
      </c>
      <c r="D99" s="65">
        <f>F99+NPV(FDN,G99:INDEX(G99:AJ99,PAL))</f>
        <v>0</v>
      </c>
      <c r="E99" s="65">
        <f>SUMIF($F$5:$AJ$5,"&lt;="&amp;PAL,$F99:$AJ99)</f>
        <v>0</v>
      </c>
      <c r="F99" s="169">
        <f>IF(ISERROR(Data4!M$98),0,Data4!M$98)</f>
        <v>0</v>
      </c>
      <c r="G99" s="169">
        <f>IF(ISERROR(Data4!N$98),0,Data4!N$98)</f>
        <v>0</v>
      </c>
      <c r="H99" s="169">
        <f>IF(ISERROR(Data4!O$98),0,Data4!O$98)</f>
        <v>0</v>
      </c>
      <c r="I99" s="169">
        <f>IF(ISERROR(Data4!P$98),0,Data4!P$98)</f>
        <v>0</v>
      </c>
      <c r="J99" s="169">
        <f>IF(ISERROR(Data4!Q$98),0,Data4!Q$98)</f>
        <v>0</v>
      </c>
      <c r="K99" s="169">
        <f>IF(ISERROR(Data4!R$98),0,Data4!R$98)</f>
        <v>0</v>
      </c>
      <c r="L99" s="169">
        <f>IF(ISERROR(Data4!S$98),0,Data4!S$98)</f>
        <v>0</v>
      </c>
      <c r="M99" s="169">
        <f>IF(ISERROR(Data4!T$98),0,Data4!T$98)</f>
        <v>0</v>
      </c>
      <c r="N99" s="169">
        <f>IF(ISERROR(Data4!U$98),0,Data4!U$98)</f>
        <v>0</v>
      </c>
      <c r="O99" s="169">
        <f>IF(ISERROR(Data4!V$98),0,Data4!V$98)</f>
        <v>0</v>
      </c>
      <c r="P99" s="169">
        <f>IF(ISERROR(Data4!W$98),0,Data4!W$98)</f>
        <v>0</v>
      </c>
      <c r="Q99" s="169">
        <f>IF(ISERROR(Data4!X$98),0,Data4!X$98)</f>
        <v>0</v>
      </c>
      <c r="R99" s="169">
        <f>IF(ISERROR(Data4!Y$98),0,Data4!Y$98)</f>
        <v>0</v>
      </c>
      <c r="S99" s="169">
        <f>IF(ISERROR(Data4!Z$98),0,Data4!Z$98)</f>
        <v>0</v>
      </c>
      <c r="T99" s="169">
        <f>IF(ISERROR(Data4!AA$98),0,Data4!AA$98)</f>
        <v>0</v>
      </c>
      <c r="U99" s="169">
        <f>IF(ISERROR(Data4!AB$98),0,Data4!AB$98)</f>
        <v>0</v>
      </c>
      <c r="V99" s="169">
        <f>IF(ISERROR(Data4!AC$98),0,Data4!AC$98)</f>
        <v>0</v>
      </c>
      <c r="W99" s="169">
        <f>IF(ISERROR(Data4!AD$98),0,Data4!AD$98)</f>
        <v>0</v>
      </c>
      <c r="X99" s="169">
        <f>IF(ISERROR(Data4!AE$98),0,Data4!AE$98)</f>
        <v>0</v>
      </c>
      <c r="Y99" s="169">
        <f>IF(ISERROR(Data4!AF$98),0,Data4!AF$98)</f>
        <v>0</v>
      </c>
      <c r="Z99" s="169">
        <f>IF(ISERROR(Data4!AG$98),0,Data4!AG$98)</f>
        <v>0</v>
      </c>
      <c r="AA99" s="169">
        <f>IF(ISERROR(Data4!AH$98),0,Data4!AH$98)</f>
        <v>0</v>
      </c>
      <c r="AB99" s="169">
        <f>IF(ISERROR(Data4!AI$98),0,Data4!AI$98)</f>
        <v>0</v>
      </c>
      <c r="AC99" s="169">
        <f>IF(ISERROR(Data4!AJ$98),0,Data4!AJ$98)</f>
        <v>0</v>
      </c>
      <c r="AD99" s="169">
        <f>IF(ISERROR(Data4!AK$98),0,Data4!AK$98)</f>
        <v>0</v>
      </c>
      <c r="AE99" s="169">
        <f>IF(ISERROR(Data4!AL$98),0,Data4!AL$98)</f>
        <v>0</v>
      </c>
      <c r="AF99" s="169">
        <f>IF(ISERROR(Data4!AM$98),0,Data4!AM$98)</f>
        <v>0</v>
      </c>
      <c r="AG99" s="169">
        <f>IF(ISERROR(Data4!AN$98),0,Data4!AN$98)</f>
        <v>0</v>
      </c>
      <c r="AH99" s="169">
        <f>IF(ISERROR(Data4!AO$98),0,Data4!AO$98)</f>
        <v>0</v>
      </c>
      <c r="AI99" s="169">
        <f>IF(ISERROR(Data4!AP$98),0,Data4!AP$98)</f>
        <v>0</v>
      </c>
      <c r="AJ99" s="169">
        <f>IF(ISERROR(Data4!AQ$98),0,Data4!AQ$98)</f>
        <v>0</v>
      </c>
      <c r="AO99" s="3"/>
      <c r="AP99" s="3"/>
    </row>
    <row r="100" spans="2:42" hidden="1">
      <c r="B100" s="199" t="s">
        <v>346</v>
      </c>
      <c r="C100" s="181" t="str">
        <f>Data4!D$99</f>
        <v>-</v>
      </c>
      <c r="D100" s="65">
        <f>F100+NPV(FDN,G100:INDEX(G100:AJ100,PAL))</f>
        <v>0</v>
      </c>
      <c r="E100" s="65">
        <f>SUMIF($F$5:$AJ$5,"&lt;="&amp;PAL,$F100:$AJ100)</f>
        <v>0</v>
      </c>
      <c r="F100" s="169">
        <f>IF(ISERROR(Data4!M$99),0,Data4!M$99)</f>
        <v>0</v>
      </c>
      <c r="G100" s="169">
        <f>IF(ISERROR(Data4!N$99),0,Data4!N$99)</f>
        <v>0</v>
      </c>
      <c r="H100" s="169">
        <f>IF(ISERROR(Data4!O$99),0,Data4!O$99)</f>
        <v>0</v>
      </c>
      <c r="I100" s="169">
        <f>IF(ISERROR(Data4!P$99),0,Data4!P$99)</f>
        <v>0</v>
      </c>
      <c r="J100" s="169">
        <f>IF(ISERROR(Data4!Q$99),0,Data4!Q$99)</f>
        <v>0</v>
      </c>
      <c r="K100" s="169">
        <f>IF(ISERROR(Data4!R$99),0,Data4!R$99)</f>
        <v>0</v>
      </c>
      <c r="L100" s="169">
        <f>IF(ISERROR(Data4!S$99),0,Data4!S$99)</f>
        <v>0</v>
      </c>
      <c r="M100" s="169">
        <f>IF(ISERROR(Data4!T$99),0,Data4!T$99)</f>
        <v>0</v>
      </c>
      <c r="N100" s="169">
        <f>IF(ISERROR(Data4!U$99),0,Data4!U$99)</f>
        <v>0</v>
      </c>
      <c r="O100" s="169">
        <f>IF(ISERROR(Data4!V$99),0,Data4!V$99)</f>
        <v>0</v>
      </c>
      <c r="P100" s="169">
        <f>IF(ISERROR(Data4!W$99),0,Data4!W$99)</f>
        <v>0</v>
      </c>
      <c r="Q100" s="169">
        <f>IF(ISERROR(Data4!X$99),0,Data4!X$99)</f>
        <v>0</v>
      </c>
      <c r="R100" s="169">
        <f>IF(ISERROR(Data4!Y$99),0,Data4!Y$99)</f>
        <v>0</v>
      </c>
      <c r="S100" s="169">
        <f>IF(ISERROR(Data4!Z$99),0,Data4!Z$99)</f>
        <v>0</v>
      </c>
      <c r="T100" s="169">
        <f>IF(ISERROR(Data4!AA$99),0,Data4!AA$99)</f>
        <v>0</v>
      </c>
      <c r="U100" s="169">
        <f>IF(ISERROR(Data4!AB$99),0,Data4!AB$99)</f>
        <v>0</v>
      </c>
      <c r="V100" s="169">
        <f>IF(ISERROR(Data4!AC$99),0,Data4!AC$99)</f>
        <v>0</v>
      </c>
      <c r="W100" s="169">
        <f>IF(ISERROR(Data4!AD$99),0,Data4!AD$99)</f>
        <v>0</v>
      </c>
      <c r="X100" s="169">
        <f>IF(ISERROR(Data4!AE$99),0,Data4!AE$99)</f>
        <v>0</v>
      </c>
      <c r="Y100" s="169">
        <f>IF(ISERROR(Data4!AF$99),0,Data4!AF$99)</f>
        <v>0</v>
      </c>
      <c r="Z100" s="169">
        <f>IF(ISERROR(Data4!AG$99),0,Data4!AG$99)</f>
        <v>0</v>
      </c>
      <c r="AA100" s="169">
        <f>IF(ISERROR(Data4!AH$99),0,Data4!AH$99)</f>
        <v>0</v>
      </c>
      <c r="AB100" s="169">
        <f>IF(ISERROR(Data4!AI$99),0,Data4!AI$99)</f>
        <v>0</v>
      </c>
      <c r="AC100" s="169">
        <f>IF(ISERROR(Data4!AJ$99),0,Data4!AJ$99)</f>
        <v>0</v>
      </c>
      <c r="AD100" s="169">
        <f>IF(ISERROR(Data4!AK$99),0,Data4!AK$99)</f>
        <v>0</v>
      </c>
      <c r="AE100" s="169">
        <f>IF(ISERROR(Data4!AL$99),0,Data4!AL$99)</f>
        <v>0</v>
      </c>
      <c r="AF100" s="169">
        <f>IF(ISERROR(Data4!AM$99),0,Data4!AM$99)</f>
        <v>0</v>
      </c>
      <c r="AG100" s="169">
        <f>IF(ISERROR(Data4!AN$99),0,Data4!AN$99)</f>
        <v>0</v>
      </c>
      <c r="AH100" s="169">
        <f>IF(ISERROR(Data4!AO$99),0,Data4!AO$99)</f>
        <v>0</v>
      </c>
      <c r="AI100" s="169">
        <f>IF(ISERROR(Data4!AP$99),0,Data4!AP$99)</f>
        <v>0</v>
      </c>
      <c r="AJ100" s="169">
        <f>IF(ISERROR(Data4!AQ$99),0,Data4!AQ$99)</f>
        <v>0</v>
      </c>
      <c r="AO100" s="3"/>
      <c r="AP100" s="3"/>
    </row>
  </sheetData>
  <sheetProtection algorithmName="SHA-512" hashValue="yCJHDWlGuLxfO96LgydbE4VtqPmfGWS2WwQ2ov+HD/YyUPBt4OLI18k4xr09VNtHq46rxvmkLAY2kNvYhMTNPQ==" saltValue="oMEPIAF/GhOVcXh8S91jew==" spinCount="100000" sheet="1" objects="1" scenarios="1"/>
  <mergeCells count="5">
    <mergeCell ref="B86:C86"/>
    <mergeCell ref="C2:E2"/>
    <mergeCell ref="C3:E3"/>
    <mergeCell ref="C4:E4"/>
    <mergeCell ref="AP4:AY4"/>
  </mergeCells>
  <conditionalFormatting sqref="B7:C48 B56:C56 B49:B55 B57:B59">
    <cfRule type="expression" dxfId="116" priority="4" stopIfTrue="1">
      <formula>$AO7=1</formula>
    </cfRule>
  </conditionalFormatting>
  <conditionalFormatting sqref="C4:E4">
    <cfRule type="expression" dxfId="115" priority="3" stopIfTrue="1">
      <formula>LEN($C$4)&gt;0</formula>
    </cfRule>
  </conditionalFormatting>
  <conditionalFormatting sqref="B88:C100">
    <cfRule type="expression" dxfId="114" priority="5" stopIfTrue="1">
      <formula>#REF!=1</formula>
    </cfRule>
  </conditionalFormatting>
  <conditionalFormatting sqref="C57:C59">
    <cfRule type="expression" dxfId="113" priority="1" stopIfTrue="1">
      <formula>$AO57=1</formula>
    </cfRule>
  </conditionalFormatting>
  <dataValidations count="2">
    <dataValidation type="decimal" allowBlank="1" showInputMessage="1" showErrorMessage="1" sqref="F18:AJ20 F23:AJ29 F33:AJ33 F37:AJ40 F42:AJ43 F45:AJ46 F8:AJ16 F90:AJ96 F49:AJ55 F98:AJ100 F57:AJ59">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8D317139-23D8-470D-93B8-31D53BC3C111}">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IF(Data0!$AJ$2&lt;&gt;"",OFFSET(Data0!$AJ$1,INDEX( MATCH(1,(--(Data0!$AJ$2:$AJ$51&lt;&gt;"")),0),1),0,SUMPRODUCT(--(LEN(Data0!$AJ$2:$AJ$51)&gt;0)),1),OFFSET(Data0!$AJ$2,INDEX( MATCH(1,(--(Data0!$AJ$3:$AJ$51&lt;&gt;"")),0),1),0,SUMPRODUCT(--(LEN(Data0!$AJ$3:$AJ$51)&gt;0)),1))</xm:f>
          </x14:formula1>
          <xm:sqref>C49:C55</xm:sqref>
        </x14:dataValidation>
        <x14:dataValidation type="list" allowBlank="1" showInputMessage="1" showErrorMessage="1">
          <x14:formula1>
            <xm:f>IF(Data0!$AK$2&lt;&gt;"",OFFSET(Data0!$AK$1,INDEX( MATCH(1,(--(Data0!$AJ$2:$AK$51&lt;&gt;"")),0),1),0,SUMPRODUCT(--(LEN(Data0!$AJ$2:$AK$51)&gt;0)),1),OFFSET(Data0!$AK$2,INDEX( MATCH(1,(--(Data0!$AK$3:$AK$51&lt;&gt;"")),0),1),0,SUMPRODUCT(--(LEN(Data0!$AK$3:$AK$51)&gt;0)),1))</xm:f>
          </x14:formula1>
          <xm:sqref>C57:C59</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3">
    <tabColor rgb="FFFAFAC8"/>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E6" sqref="E6"/>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6" customWidth="1"/>
    <col min="32" max="36" width="12.7109375" style="26" hidden="1" customWidth="1"/>
    <col min="37" max="37" width="1.28515625" style="3" customWidth="1"/>
    <col min="38" max="39" width="9.140625" style="3" hidden="1" customWidth="1"/>
    <col min="40" max="40" width="17.85546875" style="3" hidden="1" customWidth="1"/>
    <col min="41" max="41" width="27.5703125" style="26" hidden="1" customWidth="1"/>
    <col min="42" max="42" width="9.140625" style="52" hidden="1" customWidth="1"/>
    <col min="43" max="51" width="9.140625" style="3" hidden="1" customWidth="1"/>
    <col min="52" max="52" width="24.7109375" style="3" hidden="1" customWidth="1"/>
    <col min="53" max="16384" width="9.140625" style="3"/>
  </cols>
  <sheetData>
    <row r="1" spans="2:55" ht="7.5" customHeight="1">
      <c r="AV1" s="26"/>
      <c r="AW1" s="26"/>
      <c r="AX1" s="26"/>
      <c r="AY1" s="26"/>
      <c r="AZ1" s="26"/>
      <c r="BA1" s="26"/>
      <c r="BB1" s="26"/>
      <c r="BC1" s="26"/>
    </row>
    <row r="2" spans="2:55" ht="27.75" customHeight="1">
      <c r="B2" s="164"/>
      <c r="C2" s="929" t="str">
        <f>UPPER('1'!M36)&amp;"
"&amp;UPPER('1'!M37)</f>
        <v xml:space="preserve">PAPILDOMAS INVESTAVIMO OBJEKTAS (C)
</v>
      </c>
      <c r="D2" s="929"/>
      <c r="E2" s="929"/>
    </row>
    <row r="3" spans="2:55" ht="26.25" customHeight="1" thickBot="1">
      <c r="B3" s="165"/>
      <c r="C3" s="930" t="s">
        <v>531</v>
      </c>
      <c r="D3" s="930"/>
      <c r="E3" s="930"/>
      <c r="G3" s="2"/>
    </row>
    <row r="4" spans="2:55" ht="26.25" customHeight="1">
      <c r="B4" s="53"/>
      <c r="C4" s="932" t="str">
        <f ca="1">IF(ISERROR(AZ6),"",AZ6)</f>
        <v/>
      </c>
      <c r="D4" s="932"/>
      <c r="E4" s="932"/>
      <c r="G4" s="2"/>
      <c r="AM4" s="384" t="s">
        <v>607</v>
      </c>
      <c r="AN4" s="514" t="s">
        <v>967</v>
      </c>
      <c r="AO4" s="386" t="s">
        <v>382</v>
      </c>
      <c r="AP4" s="927" t="s">
        <v>376</v>
      </c>
      <c r="AQ4" s="927"/>
      <c r="AR4" s="927"/>
      <c r="AS4" s="927"/>
      <c r="AT4" s="927"/>
      <c r="AU4" s="927"/>
      <c r="AV4" s="927"/>
      <c r="AW4" s="927"/>
      <c r="AX4" s="927"/>
      <c r="AY4" s="928"/>
      <c r="AZ4" s="385" t="s">
        <v>378</v>
      </c>
    </row>
    <row r="5" spans="2:55">
      <c r="B5" s="54" t="str">
        <f>IF(Kalba="EN",Data2!C30,Data2!B30)</f>
        <v>Projekto įgyvendinimo metai</v>
      </c>
      <c r="C5" s="55"/>
      <c r="D5" s="56" t="s">
        <v>331</v>
      </c>
      <c r="E5" s="57"/>
      <c r="F5" s="58">
        <f>Data4!M1</f>
        <v>0</v>
      </c>
      <c r="G5" s="58">
        <f>Data4!N1</f>
        <v>1</v>
      </c>
      <c r="H5" s="58">
        <f>Data4!O1</f>
        <v>2</v>
      </c>
      <c r="I5" s="58">
        <f>Data4!P1</f>
        <v>3</v>
      </c>
      <c r="J5" s="58">
        <f>Data4!Q1</f>
        <v>4</v>
      </c>
      <c r="K5" s="58">
        <f>Data4!R1</f>
        <v>5</v>
      </c>
      <c r="L5" s="58">
        <f>Data4!S1</f>
        <v>6</v>
      </c>
      <c r="M5" s="58">
        <f>Data4!T1</f>
        <v>7</v>
      </c>
      <c r="N5" s="58">
        <f>Data4!U1</f>
        <v>8</v>
      </c>
      <c r="O5" s="58">
        <f>Data4!V1</f>
        <v>9</v>
      </c>
      <c r="P5" s="58">
        <f>Data4!W1</f>
        <v>10</v>
      </c>
      <c r="Q5" s="58">
        <f>Data4!X1</f>
        <v>11</v>
      </c>
      <c r="R5" s="58">
        <f>Data4!Y1</f>
        <v>12</v>
      </c>
      <c r="S5" s="58">
        <f>Data4!Z1</f>
        <v>13</v>
      </c>
      <c r="T5" s="58">
        <f>Data4!AA1</f>
        <v>14</v>
      </c>
      <c r="U5" s="58">
        <f>Data4!AB1</f>
        <v>15</v>
      </c>
      <c r="V5" s="58">
        <f>Data4!AC1</f>
        <v>16</v>
      </c>
      <c r="W5" s="58">
        <f>Data4!AD1</f>
        <v>17</v>
      </c>
      <c r="X5" s="58">
        <f>Data4!AE1</f>
        <v>18</v>
      </c>
      <c r="Y5" s="58">
        <f>Data4!AF1</f>
        <v>19</v>
      </c>
      <c r="Z5" s="58">
        <f>Data4!AG1</f>
        <v>20</v>
      </c>
      <c r="AA5" s="58">
        <f>Data4!AH1</f>
        <v>21</v>
      </c>
      <c r="AB5" s="58">
        <f>Data4!AI1</f>
        <v>22</v>
      </c>
      <c r="AC5" s="58">
        <f>Data4!AJ1</f>
        <v>23</v>
      </c>
      <c r="AD5" s="58">
        <f>Data4!AK1</f>
        <v>24</v>
      </c>
      <c r="AE5" s="58">
        <f>Data4!AL1</f>
        <v>25</v>
      </c>
      <c r="AF5" s="58">
        <f>Data4!AM1</f>
        <v>26</v>
      </c>
      <c r="AG5" s="58">
        <f>Data4!AN1</f>
        <v>27</v>
      </c>
      <c r="AH5" s="58">
        <f>Data4!AO1</f>
        <v>28</v>
      </c>
      <c r="AI5" s="58">
        <f>Data4!AP1</f>
        <v>29</v>
      </c>
      <c r="AJ5" s="58">
        <f>Data4!AQ1</f>
        <v>30</v>
      </c>
      <c r="AM5" s="381"/>
      <c r="AN5" s="513"/>
      <c r="AO5" s="387"/>
      <c r="AP5" s="59">
        <v>1</v>
      </c>
      <c r="AQ5" s="59">
        <v>2</v>
      </c>
      <c r="AR5" s="59">
        <v>3</v>
      </c>
      <c r="AS5" s="59">
        <v>4</v>
      </c>
      <c r="AT5" s="59">
        <v>5</v>
      </c>
      <c r="AU5" s="59">
        <v>6</v>
      </c>
      <c r="AV5" s="59">
        <v>7</v>
      </c>
      <c r="AW5" s="59">
        <v>8</v>
      </c>
      <c r="AX5" s="59">
        <v>9</v>
      </c>
      <c r="AY5" s="388">
        <v>10</v>
      </c>
      <c r="AZ5" s="379" t="str">
        <f ca="1">IF(MAX(AP6:AY6)=0,"",INDEX(AP5:AY5,1,MATCH(MAX(AP6:AY6),AP6:AY6,0)))</f>
        <v/>
      </c>
    </row>
    <row r="6" spans="2:55">
      <c r="B6" s="54" t="str">
        <f>IF(Kalba="EN",Data2!C31,Data2!B31)</f>
        <v>Projekto biudžeto eilutė / Projekto įgyvendinimo kalendoriniai metai</v>
      </c>
      <c r="C6" s="55"/>
      <c r="D6" s="60" t="s">
        <v>383</v>
      </c>
      <c r="E6" s="60" t="s">
        <v>1482</v>
      </c>
      <c r="F6" s="58">
        <f>Data4!M2</f>
        <v>2017</v>
      </c>
      <c r="G6" s="58">
        <f>Data4!N2</f>
        <v>2018</v>
      </c>
      <c r="H6" s="58">
        <f>Data4!O2</f>
        <v>2019</v>
      </c>
      <c r="I6" s="58">
        <f>Data4!P2</f>
        <v>2020</v>
      </c>
      <c r="J6" s="58">
        <f>Data4!Q2</f>
        <v>2021</v>
      </c>
      <c r="K6" s="58">
        <f>Data4!R2</f>
        <v>2022</v>
      </c>
      <c r="L6" s="58">
        <f>Data4!S2</f>
        <v>2023</v>
      </c>
      <c r="M6" s="58">
        <f>Data4!T2</f>
        <v>2024</v>
      </c>
      <c r="N6" s="58">
        <f>Data4!U2</f>
        <v>2025</v>
      </c>
      <c r="O6" s="58">
        <f>Data4!V2</f>
        <v>2026</v>
      </c>
      <c r="P6" s="58">
        <f>Data4!W2</f>
        <v>2027</v>
      </c>
      <c r="Q6" s="58">
        <f>Data4!X2</f>
        <v>2028</v>
      </c>
      <c r="R6" s="58">
        <f>Data4!Y2</f>
        <v>2029</v>
      </c>
      <c r="S6" s="58">
        <f>Data4!Z2</f>
        <v>2030</v>
      </c>
      <c r="T6" s="58">
        <f>Data4!AA2</f>
        <v>2031</v>
      </c>
      <c r="U6" s="58">
        <f>Data4!AB2</f>
        <v>2032</v>
      </c>
      <c r="V6" s="58">
        <f>Data4!AC2</f>
        <v>2033</v>
      </c>
      <c r="W6" s="58">
        <f>Data4!AD2</f>
        <v>2034</v>
      </c>
      <c r="X6" s="58">
        <f>Data4!AE2</f>
        <v>2035</v>
      </c>
      <c r="Y6" s="58">
        <f>Data4!AF2</f>
        <v>2036</v>
      </c>
      <c r="Z6" s="58">
        <f>Data4!AG2</f>
        <v>2037</v>
      </c>
      <c r="AA6" s="58">
        <f>Data4!AH2</f>
        <v>2038</v>
      </c>
      <c r="AB6" s="58">
        <f>Data4!AI2</f>
        <v>2039</v>
      </c>
      <c r="AC6" s="58">
        <f>Data4!AJ2</f>
        <v>2040</v>
      </c>
      <c r="AD6" s="58">
        <f>Data4!AK2</f>
        <v>2041</v>
      </c>
      <c r="AE6" s="58">
        <f>Data4!AL2</f>
        <v>2042</v>
      </c>
      <c r="AF6" s="58">
        <f>Data4!AM2</f>
        <v>2043</v>
      </c>
      <c r="AG6" s="58">
        <f>Data4!AN2</f>
        <v>2044</v>
      </c>
      <c r="AH6" s="58">
        <f>Data4!AO2</f>
        <v>2045</v>
      </c>
      <c r="AI6" s="58">
        <f>Data4!AP2</f>
        <v>2046</v>
      </c>
      <c r="AJ6" s="58">
        <f>Data4!AQ2</f>
        <v>2047</v>
      </c>
      <c r="AM6" s="381"/>
      <c r="AN6" s="513"/>
      <c r="AO6" s="387"/>
      <c r="AP6" s="59">
        <f t="shared" ref="AP6:AY6" si="0">COUNTIF(AP$7:AP$59,"Klaida")</f>
        <v>0</v>
      </c>
      <c r="AQ6" s="59">
        <f t="shared" ca="1" si="0"/>
        <v>0</v>
      </c>
      <c r="AR6" s="59">
        <f t="shared" si="0"/>
        <v>0</v>
      </c>
      <c r="AS6" s="59">
        <f t="shared" si="0"/>
        <v>0</v>
      </c>
      <c r="AT6" s="59">
        <f t="shared" si="0"/>
        <v>0</v>
      </c>
      <c r="AU6" s="59">
        <f t="shared" si="0"/>
        <v>0</v>
      </c>
      <c r="AV6" s="59">
        <f t="shared" si="0"/>
        <v>0</v>
      </c>
      <c r="AW6" s="59">
        <f t="shared" si="0"/>
        <v>0</v>
      </c>
      <c r="AX6" s="59">
        <f t="shared" si="0"/>
        <v>0</v>
      </c>
      <c r="AY6" s="388">
        <f t="shared" si="0"/>
        <v>0</v>
      </c>
      <c r="AZ6" s="3" t="e">
        <f ca="1">VLOOKUP(AZ5,Klaidu_pranesimai,2,FALSE)</f>
        <v>#N/A</v>
      </c>
    </row>
    <row r="7" spans="2:55" s="61" customFormat="1">
      <c r="B7" s="5" t="s">
        <v>6</v>
      </c>
      <c r="C7" s="5" t="str">
        <f>IF(Kalba="EN",Data2!C32,Data2!B32)</f>
        <v>Alternatyvos investicijos, iš viso</v>
      </c>
      <c r="D7" s="62">
        <f>ROUND(SUM(D8:D15),0)</f>
        <v>0</v>
      </c>
      <c r="E7" s="62">
        <f>ROUND(SUM(E8:E15),0)</f>
        <v>0</v>
      </c>
      <c r="F7" s="62">
        <f>ROUND(SUM(F8:F15),0)</f>
        <v>0</v>
      </c>
      <c r="G7" s="62">
        <f t="shared" ref="G7:AJ7" si="1">ROUND(SUM(G8:G15),0)</f>
        <v>0</v>
      </c>
      <c r="H7" s="62">
        <f t="shared" si="1"/>
        <v>0</v>
      </c>
      <c r="I7" s="62">
        <f t="shared" si="1"/>
        <v>0</v>
      </c>
      <c r="J7" s="62">
        <f t="shared" si="1"/>
        <v>0</v>
      </c>
      <c r="K7" s="62">
        <f t="shared" si="1"/>
        <v>0</v>
      </c>
      <c r="L7" s="62">
        <f t="shared" si="1"/>
        <v>0</v>
      </c>
      <c r="M7" s="62">
        <f t="shared" si="1"/>
        <v>0</v>
      </c>
      <c r="N7" s="62">
        <f t="shared" si="1"/>
        <v>0</v>
      </c>
      <c r="O7" s="62">
        <f t="shared" si="1"/>
        <v>0</v>
      </c>
      <c r="P7" s="62">
        <f t="shared" si="1"/>
        <v>0</v>
      </c>
      <c r="Q7" s="62">
        <f t="shared" si="1"/>
        <v>0</v>
      </c>
      <c r="R7" s="62">
        <f t="shared" si="1"/>
        <v>0</v>
      </c>
      <c r="S7" s="62">
        <f t="shared" si="1"/>
        <v>0</v>
      </c>
      <c r="T7" s="62">
        <f t="shared" si="1"/>
        <v>0</v>
      </c>
      <c r="U7" s="62">
        <f t="shared" si="1"/>
        <v>0</v>
      </c>
      <c r="V7" s="62">
        <f t="shared" si="1"/>
        <v>0</v>
      </c>
      <c r="W7" s="62">
        <f t="shared" si="1"/>
        <v>0</v>
      </c>
      <c r="X7" s="62">
        <f t="shared" si="1"/>
        <v>0</v>
      </c>
      <c r="Y7" s="62">
        <f t="shared" si="1"/>
        <v>0</v>
      </c>
      <c r="Z7" s="62">
        <f t="shared" si="1"/>
        <v>0</v>
      </c>
      <c r="AA7" s="62">
        <f t="shared" si="1"/>
        <v>0</v>
      </c>
      <c r="AB7" s="62">
        <f t="shared" si="1"/>
        <v>0</v>
      </c>
      <c r="AC7" s="62">
        <f t="shared" si="1"/>
        <v>0</v>
      </c>
      <c r="AD7" s="62">
        <f t="shared" si="1"/>
        <v>0</v>
      </c>
      <c r="AE7" s="62">
        <f t="shared" si="1"/>
        <v>0</v>
      </c>
      <c r="AF7" s="62">
        <f t="shared" si="1"/>
        <v>0</v>
      </c>
      <c r="AG7" s="62">
        <f t="shared" si="1"/>
        <v>0</v>
      </c>
      <c r="AH7" s="62">
        <f t="shared" si="1"/>
        <v>0</v>
      </c>
      <c r="AI7" s="62">
        <f t="shared" si="1"/>
        <v>0</v>
      </c>
      <c r="AJ7" s="62">
        <f t="shared" si="1"/>
        <v>0</v>
      </c>
      <c r="AM7" s="382">
        <f>ROUND(SUM(AM8:AM15),0)</f>
        <v>0</v>
      </c>
      <c r="AN7" s="382">
        <f>ROUND(SUM(AN8:AN15),0)</f>
        <v>0</v>
      </c>
      <c r="AO7" s="389"/>
      <c r="AP7" s="63"/>
      <c r="AQ7" s="63"/>
      <c r="AR7" s="63"/>
      <c r="AS7" s="63"/>
      <c r="AT7" s="63"/>
      <c r="AU7" s="63"/>
      <c r="AV7" s="63"/>
      <c r="AW7" s="63"/>
      <c r="AX7" s="63"/>
      <c r="AY7" s="390"/>
    </row>
    <row r="8" spans="2:55">
      <c r="B8" s="64" t="s">
        <v>7</v>
      </c>
      <c r="C8" s="4" t="str">
        <f>IF(Kalba="EN",Data2!C33,Data2!B33)</f>
        <v>Žemė</v>
      </c>
      <c r="D8" s="65">
        <f>F8+NPV(FDN,G8:INDEX(G8:AJ8,PAL))</f>
        <v>0</v>
      </c>
      <c r="E8" s="65">
        <f t="shared" ref="E8:E16" si="2">SUMIF($F$5:$AJ$5,"&lt;="&amp;PAL,$F8:$AJ8)</f>
        <v>0</v>
      </c>
      <c r="F8" s="78">
        <v>0</v>
      </c>
      <c r="G8" s="78">
        <v>0</v>
      </c>
      <c r="H8" s="78">
        <v>0</v>
      </c>
      <c r="I8" s="78">
        <v>0</v>
      </c>
      <c r="J8" s="78">
        <v>0</v>
      </c>
      <c r="K8" s="78">
        <v>0</v>
      </c>
      <c r="L8" s="78">
        <v>0</v>
      </c>
      <c r="M8" s="78">
        <v>0</v>
      </c>
      <c r="N8" s="78">
        <v>0</v>
      </c>
      <c r="O8" s="78">
        <v>0</v>
      </c>
      <c r="P8" s="78">
        <v>0</v>
      </c>
      <c r="Q8" s="78">
        <v>0</v>
      </c>
      <c r="R8" s="78">
        <v>0</v>
      </c>
      <c r="S8" s="78">
        <v>0</v>
      </c>
      <c r="T8" s="78">
        <v>0</v>
      </c>
      <c r="U8" s="78">
        <v>0</v>
      </c>
      <c r="V8" s="78">
        <v>0</v>
      </c>
      <c r="W8" s="78">
        <v>0</v>
      </c>
      <c r="X8" s="78">
        <v>0</v>
      </c>
      <c r="Y8" s="78">
        <v>0</v>
      </c>
      <c r="Z8" s="78">
        <v>0</v>
      </c>
      <c r="AA8" s="78">
        <v>0</v>
      </c>
      <c r="AB8" s="78">
        <v>0</v>
      </c>
      <c r="AC8" s="78">
        <v>0</v>
      </c>
      <c r="AD8" s="78">
        <v>0</v>
      </c>
      <c r="AE8" s="78">
        <v>0</v>
      </c>
      <c r="AF8" s="78">
        <v>0</v>
      </c>
      <c r="AG8" s="78">
        <v>0</v>
      </c>
      <c r="AH8" s="78">
        <v>0</v>
      </c>
      <c r="AI8" s="78">
        <v>0</v>
      </c>
      <c r="AJ8" s="78">
        <v>0</v>
      </c>
      <c r="AM8" s="383">
        <f>F8+NPV(SDN,G8:INDEX(G8:AJ8,PAL))</f>
        <v>0</v>
      </c>
      <c r="AN8" s="415">
        <f>IFERROR(SUMPRODUCT(F8+NPV(SDN,G8:INDEX(G8:AJ8,PAL)),Data1!D3),0)</f>
        <v>0</v>
      </c>
      <c r="AO8" s="387">
        <f t="shared" ref="AO8:AO20" si="3">IF(COUNTIF(AP8:AY8,"Klaida")&gt;0,1,0)</f>
        <v>0</v>
      </c>
      <c r="AP8" s="59">
        <f>IF(COUNT(F8:INDEX(F8:AJ8,PAL+1))&lt;&gt;PAL+1,"Klaida",0)</f>
        <v>0</v>
      </c>
      <c r="AQ8" s="59"/>
      <c r="AR8" s="59"/>
      <c r="AS8" s="59"/>
      <c r="AT8" s="59"/>
      <c r="AU8" s="59"/>
      <c r="AV8" s="59"/>
      <c r="AW8" s="59"/>
      <c r="AX8" s="59"/>
      <c r="AY8" s="388"/>
    </row>
    <row r="9" spans="2:55">
      <c r="B9" s="64" t="s">
        <v>9</v>
      </c>
      <c r="C9" s="4" t="str">
        <f>IF(Kalba="EN",Data2!C34,Data2!B34)</f>
        <v>Nekilnojamasis turtas</v>
      </c>
      <c r="D9" s="65">
        <f>F9+NPV(FDN,G9:INDEX(G9:AJ9,PAL))</f>
        <v>0</v>
      </c>
      <c r="E9" s="65">
        <f t="shared" si="2"/>
        <v>0</v>
      </c>
      <c r="F9" s="78">
        <v>0</v>
      </c>
      <c r="G9" s="78">
        <v>0</v>
      </c>
      <c r="H9" s="78">
        <v>0</v>
      </c>
      <c r="I9" s="78">
        <v>0</v>
      </c>
      <c r="J9" s="78">
        <v>0</v>
      </c>
      <c r="K9" s="78">
        <v>0</v>
      </c>
      <c r="L9" s="78">
        <v>0</v>
      </c>
      <c r="M9" s="78">
        <v>0</v>
      </c>
      <c r="N9" s="78">
        <v>0</v>
      </c>
      <c r="O9" s="78">
        <v>0</v>
      </c>
      <c r="P9" s="78">
        <v>0</v>
      </c>
      <c r="Q9" s="78">
        <v>0</v>
      </c>
      <c r="R9" s="78">
        <v>0</v>
      </c>
      <c r="S9" s="78">
        <v>0</v>
      </c>
      <c r="T9" s="78">
        <v>0</v>
      </c>
      <c r="U9" s="78">
        <v>0</v>
      </c>
      <c r="V9" s="78">
        <v>0</v>
      </c>
      <c r="W9" s="78">
        <v>0</v>
      </c>
      <c r="X9" s="78">
        <v>0</v>
      </c>
      <c r="Y9" s="78">
        <v>0</v>
      </c>
      <c r="Z9" s="78">
        <v>0</v>
      </c>
      <c r="AA9" s="78">
        <v>0</v>
      </c>
      <c r="AB9" s="78">
        <v>0</v>
      </c>
      <c r="AC9" s="78">
        <v>0</v>
      </c>
      <c r="AD9" s="78">
        <v>0</v>
      </c>
      <c r="AE9" s="78">
        <v>0</v>
      </c>
      <c r="AF9" s="78">
        <v>0</v>
      </c>
      <c r="AG9" s="78">
        <v>0</v>
      </c>
      <c r="AH9" s="78">
        <v>0</v>
      </c>
      <c r="AI9" s="78">
        <v>0</v>
      </c>
      <c r="AJ9" s="78">
        <v>0</v>
      </c>
      <c r="AM9" s="383">
        <f>F9+NPV(SDN,G9:INDEX(G9:AJ9,PAL))</f>
        <v>0</v>
      </c>
      <c r="AN9" s="415">
        <f>IFERROR(SUMPRODUCT(F9+NPV(SDN,G9:INDEX(G9:AJ9,PAL)),Data1!D4),0)</f>
        <v>0</v>
      </c>
      <c r="AO9" s="387">
        <f t="shared" si="3"/>
        <v>0</v>
      </c>
      <c r="AP9" s="59">
        <f>IF(COUNT(F9:INDEX(F9:AJ9,PAL+1))&lt;&gt;PAL+1,"Klaida",0)</f>
        <v>0</v>
      </c>
      <c r="AQ9" s="59"/>
      <c r="AR9" s="59"/>
      <c r="AS9" s="59"/>
      <c r="AT9" s="59"/>
      <c r="AU9" s="59"/>
      <c r="AV9" s="59"/>
      <c r="AW9" s="59"/>
      <c r="AX9" s="59"/>
      <c r="AY9" s="388"/>
    </row>
    <row r="10" spans="2:55">
      <c r="B10" s="64" t="s">
        <v>11</v>
      </c>
      <c r="C10" s="4" t="str">
        <f>IF(Kalba="EN",Data2!C35,Data2!B35)</f>
        <v>Statyba, rekonstravimas, kapitalinis remontas ir kiti darbai</v>
      </c>
      <c r="D10" s="65">
        <f>F10+NPV(FDN,G10:INDEX(G10:AJ10,PAL))</f>
        <v>0</v>
      </c>
      <c r="E10" s="65">
        <f t="shared" si="2"/>
        <v>0</v>
      </c>
      <c r="F10" s="78">
        <v>0</v>
      </c>
      <c r="G10" s="78">
        <v>0</v>
      </c>
      <c r="H10" s="78">
        <v>0</v>
      </c>
      <c r="I10" s="78">
        <v>0</v>
      </c>
      <c r="J10" s="78">
        <v>0</v>
      </c>
      <c r="K10" s="78">
        <v>0</v>
      </c>
      <c r="L10" s="78">
        <v>0</v>
      </c>
      <c r="M10" s="78">
        <v>0</v>
      </c>
      <c r="N10" s="78">
        <v>0</v>
      </c>
      <c r="O10" s="78">
        <v>0</v>
      </c>
      <c r="P10" s="78">
        <v>0</v>
      </c>
      <c r="Q10" s="78">
        <v>0</v>
      </c>
      <c r="R10" s="78">
        <v>0</v>
      </c>
      <c r="S10" s="78">
        <v>0</v>
      </c>
      <c r="T10" s="78">
        <v>0</v>
      </c>
      <c r="U10" s="78">
        <v>0</v>
      </c>
      <c r="V10" s="78">
        <v>0</v>
      </c>
      <c r="W10" s="78">
        <v>0</v>
      </c>
      <c r="X10" s="78">
        <v>0</v>
      </c>
      <c r="Y10" s="78">
        <v>0</v>
      </c>
      <c r="Z10" s="78">
        <v>0</v>
      </c>
      <c r="AA10" s="78">
        <v>0</v>
      </c>
      <c r="AB10" s="78">
        <v>0</v>
      </c>
      <c r="AC10" s="78">
        <v>0</v>
      </c>
      <c r="AD10" s="78">
        <v>0</v>
      </c>
      <c r="AE10" s="78">
        <v>0</v>
      </c>
      <c r="AF10" s="78">
        <v>0</v>
      </c>
      <c r="AG10" s="78">
        <v>0</v>
      </c>
      <c r="AH10" s="78">
        <v>0</v>
      </c>
      <c r="AI10" s="78">
        <v>0</v>
      </c>
      <c r="AJ10" s="78">
        <v>0</v>
      </c>
      <c r="AM10" s="383">
        <f>F10+NPV(SDN,G10:INDEX(G10:AJ10,PAL))</f>
        <v>0</v>
      </c>
      <c r="AN10" s="415">
        <f>IFERROR(SUMPRODUCT(F10+NPV(SDN,G10:INDEX(G10:AJ10,PAL)),Data1!D5),0)</f>
        <v>0</v>
      </c>
      <c r="AO10" s="387">
        <f t="shared" si="3"/>
        <v>0</v>
      </c>
      <c r="AP10" s="59">
        <f>IF(COUNT(F10:INDEX(F10:AJ10,PAL+1))&lt;&gt;PAL+1,"Klaida",0)</f>
        <v>0</v>
      </c>
      <c r="AQ10" s="59"/>
      <c r="AR10" s="59"/>
      <c r="AS10" s="59"/>
      <c r="AT10" s="59"/>
      <c r="AU10" s="59"/>
      <c r="AV10" s="59"/>
      <c r="AW10" s="59"/>
      <c r="AX10" s="59"/>
      <c r="AY10" s="388"/>
    </row>
    <row r="11" spans="2:55">
      <c r="B11" s="64" t="s">
        <v>13</v>
      </c>
      <c r="C11" s="4" t="str">
        <f>IF(Kalba="EN",Data2!C36,Data2!B36)</f>
        <v>Įranga, įrenginiai ir kitas ilgalaikis turtas</v>
      </c>
      <c r="D11" s="65">
        <f>F11+NPV(FDN,G11:INDEX(G11:AJ11,PAL))</f>
        <v>0</v>
      </c>
      <c r="E11" s="65">
        <f t="shared" si="2"/>
        <v>0</v>
      </c>
      <c r="F11" s="78">
        <v>0</v>
      </c>
      <c r="G11" s="78">
        <v>0</v>
      </c>
      <c r="H11" s="78">
        <v>0</v>
      </c>
      <c r="I11" s="78">
        <v>0</v>
      </c>
      <c r="J11" s="78">
        <v>0</v>
      </c>
      <c r="K11" s="78">
        <v>0</v>
      </c>
      <c r="L11" s="78">
        <v>0</v>
      </c>
      <c r="M11" s="78">
        <v>0</v>
      </c>
      <c r="N11" s="78">
        <v>0</v>
      </c>
      <c r="O11" s="78">
        <v>0</v>
      </c>
      <c r="P11" s="78">
        <v>0</v>
      </c>
      <c r="Q11" s="78">
        <v>0</v>
      </c>
      <c r="R11" s="78">
        <v>0</v>
      </c>
      <c r="S11" s="78">
        <v>0</v>
      </c>
      <c r="T11" s="78">
        <v>0</v>
      </c>
      <c r="U11" s="78">
        <v>0</v>
      </c>
      <c r="V11" s="78">
        <v>0</v>
      </c>
      <c r="W11" s="78">
        <v>0</v>
      </c>
      <c r="X11" s="78">
        <v>0</v>
      </c>
      <c r="Y11" s="78">
        <v>0</v>
      </c>
      <c r="Z11" s="78">
        <v>0</v>
      </c>
      <c r="AA11" s="78">
        <v>0</v>
      </c>
      <c r="AB11" s="78">
        <v>0</v>
      </c>
      <c r="AC11" s="78">
        <v>0</v>
      </c>
      <c r="AD11" s="78">
        <v>0</v>
      </c>
      <c r="AE11" s="78">
        <v>0</v>
      </c>
      <c r="AF11" s="78">
        <v>0</v>
      </c>
      <c r="AG11" s="78">
        <v>0</v>
      </c>
      <c r="AH11" s="78">
        <v>0</v>
      </c>
      <c r="AI11" s="78">
        <v>0</v>
      </c>
      <c r="AJ11" s="78">
        <v>0</v>
      </c>
      <c r="AM11" s="383">
        <f>F11+NPV(SDN,G11:INDEX(G11:AJ11,PAL))</f>
        <v>0</v>
      </c>
      <c r="AN11" s="415">
        <f>IFERROR(SUMPRODUCT(F11+NPV(SDN,G11:INDEX(G11:AJ11,PAL)),Data1!D6),0)</f>
        <v>0</v>
      </c>
      <c r="AO11" s="387">
        <f t="shared" si="3"/>
        <v>0</v>
      </c>
      <c r="AP11" s="59">
        <f>IF(COUNT(F11:INDEX(F11:AJ11,PAL+1))&lt;&gt;PAL+1,"Klaida",0)</f>
        <v>0</v>
      </c>
      <c r="AQ11" s="59"/>
      <c r="AR11" s="59"/>
      <c r="AS11" s="59"/>
      <c r="AT11" s="59"/>
      <c r="AU11" s="59"/>
      <c r="AV11" s="59"/>
      <c r="AW11" s="59"/>
      <c r="AX11" s="59"/>
      <c r="AY11" s="388"/>
    </row>
    <row r="12" spans="2:55" ht="25.5">
      <c r="B12" s="64" t="s">
        <v>15</v>
      </c>
      <c r="C12" s="4" t="str">
        <f>IF(Kalba="EN",Data2!C37,Data2!B37)</f>
        <v>Projektavimo, techninės priežiūros ir kitos su investicijomis į ilgalaikį turtą (A.1.-A.4.) susijusios paslaugos</v>
      </c>
      <c r="D12" s="65">
        <f>F12+NPV(FDN,G12:INDEX(G12:AJ12,PAL))</f>
        <v>0</v>
      </c>
      <c r="E12" s="65">
        <f t="shared" si="2"/>
        <v>0</v>
      </c>
      <c r="F12" s="78">
        <v>0</v>
      </c>
      <c r="G12" s="78">
        <v>0</v>
      </c>
      <c r="H12" s="78">
        <v>0</v>
      </c>
      <c r="I12" s="78">
        <v>0</v>
      </c>
      <c r="J12" s="78">
        <v>0</v>
      </c>
      <c r="K12" s="78">
        <v>0</v>
      </c>
      <c r="L12" s="78">
        <v>0</v>
      </c>
      <c r="M12" s="78">
        <v>0</v>
      </c>
      <c r="N12" s="78">
        <v>0</v>
      </c>
      <c r="O12" s="78">
        <v>0</v>
      </c>
      <c r="P12" s="78">
        <v>0</v>
      </c>
      <c r="Q12" s="78">
        <v>0</v>
      </c>
      <c r="R12" s="78">
        <v>0</v>
      </c>
      <c r="S12" s="78">
        <v>0</v>
      </c>
      <c r="T12" s="78">
        <v>0</v>
      </c>
      <c r="U12" s="78">
        <v>0</v>
      </c>
      <c r="V12" s="78">
        <v>0</v>
      </c>
      <c r="W12" s="78">
        <v>0</v>
      </c>
      <c r="X12" s="78">
        <v>0</v>
      </c>
      <c r="Y12" s="78">
        <v>0</v>
      </c>
      <c r="Z12" s="78">
        <v>0</v>
      </c>
      <c r="AA12" s="78">
        <v>0</v>
      </c>
      <c r="AB12" s="78">
        <v>0</v>
      </c>
      <c r="AC12" s="78">
        <v>0</v>
      </c>
      <c r="AD12" s="78">
        <v>0</v>
      </c>
      <c r="AE12" s="78">
        <v>0</v>
      </c>
      <c r="AF12" s="78">
        <v>0</v>
      </c>
      <c r="AG12" s="78">
        <v>0</v>
      </c>
      <c r="AH12" s="78">
        <v>0</v>
      </c>
      <c r="AI12" s="78">
        <v>0</v>
      </c>
      <c r="AJ12" s="78">
        <v>0</v>
      </c>
      <c r="AM12" s="383">
        <f>F12+NPV(SDN,G12:INDEX(G12:AJ12,PAL))</f>
        <v>0</v>
      </c>
      <c r="AN12" s="415">
        <f>IFERROR(SUMPRODUCT(F12+NPV(SDN,G12:INDEX(G12:AJ12,PAL)),Data1!D7),0)</f>
        <v>0</v>
      </c>
      <c r="AO12" s="387">
        <f t="shared" si="3"/>
        <v>0</v>
      </c>
      <c r="AP12" s="59">
        <f>IF(COUNT(F12:INDEX(F12:AJ12,PAL+1))&lt;&gt;PAL+1,"Klaida",0)</f>
        <v>0</v>
      </c>
      <c r="AQ12" s="59"/>
      <c r="AR12" s="59"/>
      <c r="AS12" s="59"/>
      <c r="AT12" s="59"/>
      <c r="AU12" s="59"/>
      <c r="AV12" s="59"/>
      <c r="AW12" s="59"/>
      <c r="AX12" s="59"/>
      <c r="AY12" s="388"/>
    </row>
    <row r="13" spans="2:55">
      <c r="B13" s="64" t="s">
        <v>16</v>
      </c>
      <c r="C13" s="4" t="str">
        <f>IF(Kalba="EN",Data2!C38,Data2!B38)</f>
        <v>Projekto administravimas ir vykdymas</v>
      </c>
      <c r="D13" s="65">
        <f>F13+NPV(FDN,G13:INDEX(G13:AJ13,PAL))</f>
        <v>0</v>
      </c>
      <c r="E13" s="65">
        <f t="shared" si="2"/>
        <v>0</v>
      </c>
      <c r="F13" s="78">
        <v>0</v>
      </c>
      <c r="G13" s="78">
        <v>0</v>
      </c>
      <c r="H13" s="78">
        <v>0</v>
      </c>
      <c r="I13" s="78">
        <v>0</v>
      </c>
      <c r="J13" s="78">
        <v>0</v>
      </c>
      <c r="K13" s="78">
        <v>0</v>
      </c>
      <c r="L13" s="78">
        <v>0</v>
      </c>
      <c r="M13" s="78">
        <v>0</v>
      </c>
      <c r="N13" s="78">
        <v>0</v>
      </c>
      <c r="O13" s="78">
        <v>0</v>
      </c>
      <c r="P13" s="78">
        <v>0</v>
      </c>
      <c r="Q13" s="78">
        <v>0</v>
      </c>
      <c r="R13" s="78">
        <v>0</v>
      </c>
      <c r="S13" s="78">
        <v>0</v>
      </c>
      <c r="T13" s="78">
        <v>0</v>
      </c>
      <c r="U13" s="78">
        <v>0</v>
      </c>
      <c r="V13" s="78">
        <v>0</v>
      </c>
      <c r="W13" s="78">
        <v>0</v>
      </c>
      <c r="X13" s="78">
        <v>0</v>
      </c>
      <c r="Y13" s="78">
        <v>0</v>
      </c>
      <c r="Z13" s="78">
        <v>0</v>
      </c>
      <c r="AA13" s="78">
        <v>0</v>
      </c>
      <c r="AB13" s="78">
        <v>0</v>
      </c>
      <c r="AC13" s="78">
        <v>0</v>
      </c>
      <c r="AD13" s="78">
        <v>0</v>
      </c>
      <c r="AE13" s="78">
        <v>0</v>
      </c>
      <c r="AF13" s="78">
        <v>0</v>
      </c>
      <c r="AG13" s="78">
        <v>0</v>
      </c>
      <c r="AH13" s="78">
        <v>0</v>
      </c>
      <c r="AI13" s="78">
        <v>0</v>
      </c>
      <c r="AJ13" s="78">
        <v>0</v>
      </c>
      <c r="AM13" s="383">
        <f>F13+NPV(SDN,G13:INDEX(G13:AJ13,PAL))</f>
        <v>0</v>
      </c>
      <c r="AN13" s="415">
        <f>IFERROR(SUMPRODUCT(F13+NPV(SDN,G13:INDEX(G13:AJ13,PAL)),Data1!D8),0)</f>
        <v>0</v>
      </c>
      <c r="AO13" s="387">
        <f t="shared" si="3"/>
        <v>0</v>
      </c>
      <c r="AP13" s="59">
        <f>IF(COUNT(F13:INDEX(F13:AJ13,PAL+1))&lt;&gt;PAL+1,"Klaida",0)</f>
        <v>0</v>
      </c>
      <c r="AQ13" s="59"/>
      <c r="AR13" s="59"/>
      <c r="AS13" s="59"/>
      <c r="AT13" s="59"/>
      <c r="AU13" s="59"/>
      <c r="AV13" s="59"/>
      <c r="AW13" s="59"/>
      <c r="AX13" s="59"/>
      <c r="AY13" s="388"/>
    </row>
    <row r="14" spans="2:55">
      <c r="B14" s="64" t="s">
        <v>18</v>
      </c>
      <c r="C14" s="4" t="str">
        <f>IF(Kalba="EN",Data2!C39,Data2!B39)</f>
        <v>Kitos paslaugos ir išlaidos</v>
      </c>
      <c r="D14" s="65">
        <f>F14+NPV(FDN,G14:INDEX(G14:AJ14,PAL))</f>
        <v>0</v>
      </c>
      <c r="E14" s="65">
        <f t="shared" si="2"/>
        <v>0</v>
      </c>
      <c r="F14" s="78">
        <v>0</v>
      </c>
      <c r="G14" s="78">
        <v>0</v>
      </c>
      <c r="H14" s="78">
        <v>0</v>
      </c>
      <c r="I14" s="78">
        <v>0</v>
      </c>
      <c r="J14" s="78">
        <v>0</v>
      </c>
      <c r="K14" s="78">
        <v>0</v>
      </c>
      <c r="L14" s="78">
        <v>0</v>
      </c>
      <c r="M14" s="78">
        <v>0</v>
      </c>
      <c r="N14" s="78">
        <v>0</v>
      </c>
      <c r="O14" s="78">
        <v>0</v>
      </c>
      <c r="P14" s="78">
        <v>0</v>
      </c>
      <c r="Q14" s="78">
        <v>0</v>
      </c>
      <c r="R14" s="78">
        <v>0</v>
      </c>
      <c r="S14" s="78">
        <v>0</v>
      </c>
      <c r="T14" s="78">
        <v>0</v>
      </c>
      <c r="U14" s="78">
        <v>0</v>
      </c>
      <c r="V14" s="78">
        <v>0</v>
      </c>
      <c r="W14" s="78">
        <v>0</v>
      </c>
      <c r="X14" s="78">
        <v>0</v>
      </c>
      <c r="Y14" s="78">
        <v>0</v>
      </c>
      <c r="Z14" s="78">
        <v>0</v>
      </c>
      <c r="AA14" s="78">
        <v>0</v>
      </c>
      <c r="AB14" s="78">
        <v>0</v>
      </c>
      <c r="AC14" s="78">
        <v>0</v>
      </c>
      <c r="AD14" s="78">
        <v>0</v>
      </c>
      <c r="AE14" s="78">
        <v>0</v>
      </c>
      <c r="AF14" s="78">
        <v>0</v>
      </c>
      <c r="AG14" s="78">
        <v>0</v>
      </c>
      <c r="AH14" s="78">
        <v>0</v>
      </c>
      <c r="AI14" s="78">
        <v>0</v>
      </c>
      <c r="AJ14" s="78">
        <v>0</v>
      </c>
      <c r="AM14" s="383">
        <f>F14+NPV(SDN,G14:INDEX(G14:AJ14,PAL))</f>
        <v>0</v>
      </c>
      <c r="AN14" s="415">
        <f>IFERROR(SUMPRODUCT(F14+NPV(SDN,G14:INDEX(G14:AJ14,PAL)),Data1!D9),0)</f>
        <v>0</v>
      </c>
      <c r="AO14" s="387">
        <f t="shared" si="3"/>
        <v>0</v>
      </c>
      <c r="AP14" s="59">
        <f>IF(COUNT(F14:INDEX(F14:AJ14,PAL+1))&lt;&gt;PAL+1,"Klaida",0)</f>
        <v>0</v>
      </c>
      <c r="AQ14" s="59"/>
      <c r="AR14" s="59"/>
      <c r="AS14" s="59"/>
      <c r="AT14" s="59"/>
      <c r="AU14" s="59"/>
      <c r="AV14" s="59"/>
      <c r="AW14" s="59"/>
      <c r="AX14" s="59"/>
      <c r="AY14" s="388"/>
    </row>
    <row r="15" spans="2:55">
      <c r="B15" s="64" t="s">
        <v>294</v>
      </c>
      <c r="C15" s="4" t="str">
        <f>IF(Kalba="EN",Data2!C40,Data2!B40)</f>
        <v>Reinvesticijos </v>
      </c>
      <c r="D15" s="65">
        <f>F15+NPV(FDN,G15:INDEX(G15:AJ15,PAL))</f>
        <v>0</v>
      </c>
      <c r="E15" s="65">
        <f t="shared" si="2"/>
        <v>0</v>
      </c>
      <c r="F15" s="78">
        <v>0</v>
      </c>
      <c r="G15" s="78">
        <v>0</v>
      </c>
      <c r="H15" s="78">
        <v>0</v>
      </c>
      <c r="I15" s="78">
        <v>0</v>
      </c>
      <c r="J15" s="78">
        <v>0</v>
      </c>
      <c r="K15" s="78">
        <v>0</v>
      </c>
      <c r="L15" s="78">
        <v>0</v>
      </c>
      <c r="M15" s="78">
        <v>0</v>
      </c>
      <c r="N15" s="78">
        <v>0</v>
      </c>
      <c r="O15" s="78">
        <v>0</v>
      </c>
      <c r="P15" s="78">
        <v>0</v>
      </c>
      <c r="Q15" s="78">
        <v>0</v>
      </c>
      <c r="R15" s="78">
        <v>0</v>
      </c>
      <c r="S15" s="78">
        <v>0</v>
      </c>
      <c r="T15" s="78">
        <v>0</v>
      </c>
      <c r="U15" s="78">
        <v>0</v>
      </c>
      <c r="V15" s="78">
        <v>0</v>
      </c>
      <c r="W15" s="78">
        <v>0</v>
      </c>
      <c r="X15" s="78">
        <v>0</v>
      </c>
      <c r="Y15" s="78">
        <v>0</v>
      </c>
      <c r="Z15" s="78">
        <v>0</v>
      </c>
      <c r="AA15" s="78">
        <v>0</v>
      </c>
      <c r="AB15" s="78">
        <v>0</v>
      </c>
      <c r="AC15" s="78">
        <v>0</v>
      </c>
      <c r="AD15" s="78">
        <v>0</v>
      </c>
      <c r="AE15" s="78">
        <v>0</v>
      </c>
      <c r="AF15" s="78">
        <v>0</v>
      </c>
      <c r="AG15" s="78">
        <v>0</v>
      </c>
      <c r="AH15" s="78">
        <v>0</v>
      </c>
      <c r="AI15" s="78">
        <v>0</v>
      </c>
      <c r="AJ15" s="78">
        <v>0</v>
      </c>
      <c r="AM15" s="383">
        <f>F15+NPV(SDN,G15:INDEX(G15:AJ15,PAL))</f>
        <v>0</v>
      </c>
      <c r="AN15" s="415">
        <f>IFERROR(SUMPRODUCT(F15+NPV(SDN,G15:INDEX(G15:AJ15,PAL)),Data1!D10),0)</f>
        <v>0</v>
      </c>
      <c r="AO15" s="387">
        <f t="shared" si="3"/>
        <v>0</v>
      </c>
      <c r="AP15" s="59">
        <f>IF(COUNT(F15:INDEX(F15:AJ15,PAL+1))&lt;&gt;PAL+1,"Klaida",0)</f>
        <v>0</v>
      </c>
      <c r="AQ15" s="59"/>
      <c r="AR15" s="59"/>
      <c r="AS15" s="59"/>
      <c r="AT15" s="59"/>
      <c r="AU15" s="59"/>
      <c r="AV15" s="59"/>
      <c r="AW15" s="59"/>
      <c r="AX15" s="59"/>
      <c r="AY15" s="388"/>
    </row>
    <row r="16" spans="2:55" s="61" customFormat="1">
      <c r="B16" s="64" t="s">
        <v>20</v>
      </c>
      <c r="C16" s="4" t="str">
        <f>IF(Kalba="EN",Data2!C41,Data2!B41)</f>
        <v>Investicijų likutinė vertė</v>
      </c>
      <c r="D16" s="65">
        <f>F16+NPV(FDN,G16:INDEX(G16:AJ16,PAL))</f>
        <v>0</v>
      </c>
      <c r="E16" s="65">
        <f t="shared" si="2"/>
        <v>0</v>
      </c>
      <c r="F16" s="78">
        <v>0</v>
      </c>
      <c r="G16" s="78">
        <v>0</v>
      </c>
      <c r="H16" s="78">
        <v>0</v>
      </c>
      <c r="I16" s="78">
        <v>0</v>
      </c>
      <c r="J16" s="78">
        <v>0</v>
      </c>
      <c r="K16" s="78">
        <v>0</v>
      </c>
      <c r="L16" s="78">
        <v>0</v>
      </c>
      <c r="M16" s="78">
        <v>0</v>
      </c>
      <c r="N16" s="78">
        <v>0</v>
      </c>
      <c r="O16" s="78">
        <v>0</v>
      </c>
      <c r="P16" s="78">
        <v>0</v>
      </c>
      <c r="Q16" s="78">
        <v>0</v>
      </c>
      <c r="R16" s="78">
        <v>0</v>
      </c>
      <c r="S16" s="78">
        <v>0</v>
      </c>
      <c r="T16" s="78">
        <v>0</v>
      </c>
      <c r="U16" s="78">
        <v>0</v>
      </c>
      <c r="V16" s="78">
        <v>0</v>
      </c>
      <c r="W16" s="78">
        <v>0</v>
      </c>
      <c r="X16" s="78">
        <v>0</v>
      </c>
      <c r="Y16" s="78">
        <v>0</v>
      </c>
      <c r="Z16" s="78">
        <v>0</v>
      </c>
      <c r="AA16" s="78">
        <v>0</v>
      </c>
      <c r="AB16" s="78">
        <v>0</v>
      </c>
      <c r="AC16" s="78">
        <v>0</v>
      </c>
      <c r="AD16" s="78">
        <v>0</v>
      </c>
      <c r="AE16" s="78">
        <v>0</v>
      </c>
      <c r="AF16" s="78">
        <v>0</v>
      </c>
      <c r="AG16" s="78">
        <v>0</v>
      </c>
      <c r="AH16" s="78">
        <v>0</v>
      </c>
      <c r="AI16" s="78">
        <v>0</v>
      </c>
      <c r="AJ16" s="78">
        <v>0</v>
      </c>
      <c r="AM16" s="383">
        <f>F16+NPV(SDN,G16:INDEX(G16:AJ16,PAL))</f>
        <v>0</v>
      </c>
      <c r="AN16" s="415">
        <f>IFERROR(SUMPRODUCT(F16+NPV(SDN,G16:INDEX(G16:AJ16,PAL)),Data1!D11),0)</f>
        <v>0</v>
      </c>
      <c r="AO16" s="387">
        <f t="shared" ca="1" si="3"/>
        <v>0</v>
      </c>
      <c r="AP16" s="59">
        <f>IF(COUNT(F16:INDEX(F16:AJ16,PAL+1))&lt;&gt;PAL+1,"Klaida",0)</f>
        <v>0</v>
      </c>
      <c r="AQ16" s="59">
        <f ca="1">IF(OR(COUNTIF(F16:INDEX(F16:AJ16,PAL+1),"&gt;0")&gt;1,AND(COUNTIF(F16:INDEX(F16:AJ16,PAL+1),"&gt;0")=1,OFFSET(F16,0,PAL)=0)),"Klaida",0)</f>
        <v>0</v>
      </c>
      <c r="AR16" s="59"/>
      <c r="AS16" s="59"/>
      <c r="AT16" s="59"/>
      <c r="AU16" s="59"/>
      <c r="AV16" s="59"/>
      <c r="AW16" s="59"/>
      <c r="AX16" s="59"/>
      <c r="AY16" s="388"/>
    </row>
    <row r="17" spans="2:51" s="61" customFormat="1">
      <c r="B17" s="5" t="s">
        <v>21</v>
      </c>
      <c r="C17" s="5" t="str">
        <f>IF(Kalba="EN",Data2!C42,Data2!B42)</f>
        <v>Veiklos pajamos, iš viso</v>
      </c>
      <c r="D17" s="62">
        <f>ROUND(SUM(D18:D20),0)</f>
        <v>0</v>
      </c>
      <c r="E17" s="62">
        <f>ROUND(SUM(E18:E20),0)</f>
        <v>0</v>
      </c>
      <c r="F17" s="62">
        <f>ROUND(SUM(F18:F20),0)</f>
        <v>0</v>
      </c>
      <c r="G17" s="62">
        <f t="shared" ref="G17:AJ17" si="4">ROUND(SUM(G18:G20),0)</f>
        <v>0</v>
      </c>
      <c r="H17" s="62">
        <f t="shared" si="4"/>
        <v>0</v>
      </c>
      <c r="I17" s="62">
        <f t="shared" si="4"/>
        <v>0</v>
      </c>
      <c r="J17" s="62">
        <f t="shared" si="4"/>
        <v>0</v>
      </c>
      <c r="K17" s="62">
        <f t="shared" si="4"/>
        <v>0</v>
      </c>
      <c r="L17" s="62">
        <f t="shared" si="4"/>
        <v>0</v>
      </c>
      <c r="M17" s="62">
        <f t="shared" si="4"/>
        <v>0</v>
      </c>
      <c r="N17" s="62">
        <f t="shared" si="4"/>
        <v>0</v>
      </c>
      <c r="O17" s="62">
        <f t="shared" si="4"/>
        <v>0</v>
      </c>
      <c r="P17" s="62">
        <f t="shared" si="4"/>
        <v>0</v>
      </c>
      <c r="Q17" s="62">
        <f t="shared" si="4"/>
        <v>0</v>
      </c>
      <c r="R17" s="62">
        <f t="shared" si="4"/>
        <v>0</v>
      </c>
      <c r="S17" s="62">
        <f t="shared" si="4"/>
        <v>0</v>
      </c>
      <c r="T17" s="62">
        <f t="shared" si="4"/>
        <v>0</v>
      </c>
      <c r="U17" s="62">
        <f t="shared" si="4"/>
        <v>0</v>
      </c>
      <c r="V17" s="62">
        <f t="shared" si="4"/>
        <v>0</v>
      </c>
      <c r="W17" s="62">
        <f t="shared" si="4"/>
        <v>0</v>
      </c>
      <c r="X17" s="62">
        <f t="shared" si="4"/>
        <v>0</v>
      </c>
      <c r="Y17" s="62">
        <f t="shared" si="4"/>
        <v>0</v>
      </c>
      <c r="Z17" s="62">
        <f t="shared" si="4"/>
        <v>0</v>
      </c>
      <c r="AA17" s="62">
        <f t="shared" si="4"/>
        <v>0</v>
      </c>
      <c r="AB17" s="62">
        <f t="shared" si="4"/>
        <v>0</v>
      </c>
      <c r="AC17" s="62">
        <f t="shared" si="4"/>
        <v>0</v>
      </c>
      <c r="AD17" s="62">
        <f t="shared" si="4"/>
        <v>0</v>
      </c>
      <c r="AE17" s="62">
        <f t="shared" si="4"/>
        <v>0</v>
      </c>
      <c r="AF17" s="62">
        <f t="shared" si="4"/>
        <v>0</v>
      </c>
      <c r="AG17" s="62">
        <f t="shared" si="4"/>
        <v>0</v>
      </c>
      <c r="AH17" s="62">
        <f t="shared" si="4"/>
        <v>0</v>
      </c>
      <c r="AI17" s="62">
        <f t="shared" si="4"/>
        <v>0</v>
      </c>
      <c r="AJ17" s="62">
        <f t="shared" si="4"/>
        <v>0</v>
      </c>
      <c r="AM17" s="382">
        <f>ROUND(SUM(AM18:AM20),0)</f>
        <v>0</v>
      </c>
      <c r="AN17" s="382">
        <f>ROUND(SUM(AN18:AN20),0)</f>
        <v>0</v>
      </c>
      <c r="AO17" s="389"/>
      <c r="AP17" s="63"/>
      <c r="AQ17" s="63"/>
      <c r="AR17" s="63"/>
      <c r="AS17" s="63"/>
      <c r="AT17" s="63"/>
      <c r="AU17" s="63"/>
      <c r="AV17" s="63"/>
      <c r="AW17" s="63"/>
      <c r="AX17" s="63"/>
      <c r="AY17" s="390"/>
    </row>
    <row r="18" spans="2:51">
      <c r="B18" s="64" t="s">
        <v>22</v>
      </c>
      <c r="C18" s="4" t="str">
        <f>IF(Kalba="EN",Data2!C43,Data2!B43)</f>
        <v>Prekių pardavimo pajamos</v>
      </c>
      <c r="D18" s="65">
        <f>F18+NPV(FDN,G18:INDEX(G18:AJ18,PAL))</f>
        <v>0</v>
      </c>
      <c r="E18" s="65">
        <f>SUMIF($F$5:$AJ$5,"&lt;="&amp;PAL,$F18:$AJ18)</f>
        <v>0</v>
      </c>
      <c r="F18" s="78">
        <v>0</v>
      </c>
      <c r="G18" s="78">
        <v>0</v>
      </c>
      <c r="H18" s="78">
        <v>0</v>
      </c>
      <c r="I18" s="78">
        <v>0</v>
      </c>
      <c r="J18" s="78">
        <v>0</v>
      </c>
      <c r="K18" s="78">
        <v>0</v>
      </c>
      <c r="L18" s="78">
        <v>0</v>
      </c>
      <c r="M18" s="78">
        <v>0</v>
      </c>
      <c r="N18" s="78">
        <v>0</v>
      </c>
      <c r="O18" s="78">
        <v>0</v>
      </c>
      <c r="P18" s="78">
        <v>0</v>
      </c>
      <c r="Q18" s="78">
        <v>0</v>
      </c>
      <c r="R18" s="78">
        <v>0</v>
      </c>
      <c r="S18" s="78">
        <v>0</v>
      </c>
      <c r="T18" s="78">
        <v>0</v>
      </c>
      <c r="U18" s="78">
        <v>0</v>
      </c>
      <c r="V18" s="78">
        <v>0</v>
      </c>
      <c r="W18" s="78">
        <v>0</v>
      </c>
      <c r="X18" s="78">
        <v>0</v>
      </c>
      <c r="Y18" s="78">
        <v>0</v>
      </c>
      <c r="Z18" s="78">
        <v>0</v>
      </c>
      <c r="AA18" s="78">
        <v>0</v>
      </c>
      <c r="AB18" s="78">
        <v>0</v>
      </c>
      <c r="AC18" s="78">
        <v>0</v>
      </c>
      <c r="AD18" s="78">
        <v>0</v>
      </c>
      <c r="AE18" s="78">
        <v>0</v>
      </c>
      <c r="AF18" s="78">
        <v>0</v>
      </c>
      <c r="AG18" s="78">
        <v>0</v>
      </c>
      <c r="AH18" s="78">
        <v>0</v>
      </c>
      <c r="AI18" s="78">
        <v>0</v>
      </c>
      <c r="AJ18" s="78">
        <v>0</v>
      </c>
      <c r="AM18" s="383">
        <f>F18+NPV(SDN,G18:INDEX(G18:AJ18,PAL))</f>
        <v>0</v>
      </c>
      <c r="AN18" s="415">
        <f>IFERROR(SUMPRODUCT(F18+NPV(SDN,G18:INDEX(G18:AJ18,PAL)),Data1!D13),0)</f>
        <v>0</v>
      </c>
      <c r="AO18" s="387">
        <f t="shared" si="3"/>
        <v>0</v>
      </c>
      <c r="AP18" s="59">
        <f>IF(COUNT(F18:INDEX(F18:AJ18,PAL+1))&lt;&gt;PAL+1,"Klaida",0)</f>
        <v>0</v>
      </c>
      <c r="AQ18" s="59"/>
      <c r="AR18" s="59"/>
      <c r="AS18" s="59"/>
      <c r="AT18" s="59"/>
      <c r="AU18" s="59"/>
      <c r="AV18" s="59"/>
      <c r="AW18" s="59"/>
      <c r="AX18" s="59"/>
      <c r="AY18" s="388"/>
    </row>
    <row r="19" spans="2:51">
      <c r="B19" s="64" t="s">
        <v>23</v>
      </c>
      <c r="C19" s="4" t="str">
        <f>IF(Kalba="EN",Data2!C44,Data2!B44)</f>
        <v>Paslaugų suteikimo pajamos</v>
      </c>
      <c r="D19" s="65">
        <f>F19+NPV(FDN,G19:INDEX(G19:AJ19,PAL))</f>
        <v>0</v>
      </c>
      <c r="E19" s="65">
        <f>SUMIF($F$5:$AJ$5,"&lt;="&amp;PAL,$F19:$AJ19)</f>
        <v>0</v>
      </c>
      <c r="F19" s="78">
        <v>0</v>
      </c>
      <c r="G19" s="78">
        <v>0</v>
      </c>
      <c r="H19" s="78">
        <v>0</v>
      </c>
      <c r="I19" s="78">
        <v>0</v>
      </c>
      <c r="J19" s="78">
        <v>0</v>
      </c>
      <c r="K19" s="78">
        <v>0</v>
      </c>
      <c r="L19" s="78">
        <v>0</v>
      </c>
      <c r="M19" s="78">
        <v>0</v>
      </c>
      <c r="N19" s="78">
        <v>0</v>
      </c>
      <c r="O19" s="78">
        <v>0</v>
      </c>
      <c r="P19" s="78">
        <v>0</v>
      </c>
      <c r="Q19" s="78">
        <v>0</v>
      </c>
      <c r="R19" s="78">
        <v>0</v>
      </c>
      <c r="S19" s="78">
        <v>0</v>
      </c>
      <c r="T19" s="78">
        <v>0</v>
      </c>
      <c r="U19" s="78">
        <v>0</v>
      </c>
      <c r="V19" s="78">
        <v>0</v>
      </c>
      <c r="W19" s="78">
        <v>0</v>
      </c>
      <c r="X19" s="78">
        <v>0</v>
      </c>
      <c r="Y19" s="78">
        <v>0</v>
      </c>
      <c r="Z19" s="78">
        <v>0</v>
      </c>
      <c r="AA19" s="78">
        <v>0</v>
      </c>
      <c r="AB19" s="78">
        <v>0</v>
      </c>
      <c r="AC19" s="78">
        <v>0</v>
      </c>
      <c r="AD19" s="78">
        <v>0</v>
      </c>
      <c r="AE19" s="78">
        <v>0</v>
      </c>
      <c r="AF19" s="78">
        <v>0</v>
      </c>
      <c r="AG19" s="78">
        <v>0</v>
      </c>
      <c r="AH19" s="78">
        <v>0</v>
      </c>
      <c r="AI19" s="78">
        <v>0</v>
      </c>
      <c r="AJ19" s="78">
        <v>0</v>
      </c>
      <c r="AM19" s="383">
        <f>F19+NPV(SDN,G19:INDEX(G19:AJ19,PAL))</f>
        <v>0</v>
      </c>
      <c r="AN19" s="415">
        <f>IFERROR(SUMPRODUCT(F19+NPV(SDN,G19:INDEX(G19:AJ19,PAL)),Data1!D14),0)</f>
        <v>0</v>
      </c>
      <c r="AO19" s="387">
        <f t="shared" si="3"/>
        <v>0</v>
      </c>
      <c r="AP19" s="59">
        <f>IF(COUNT(F19:INDEX(F19:AJ19,PAL+1))&lt;&gt;PAL+1,"Klaida",0)</f>
        <v>0</v>
      </c>
      <c r="AQ19" s="59"/>
      <c r="AR19" s="59"/>
      <c r="AS19" s="59"/>
      <c r="AT19" s="59"/>
      <c r="AU19" s="59"/>
      <c r="AV19" s="59"/>
      <c r="AW19" s="59"/>
      <c r="AX19" s="59"/>
      <c r="AY19" s="388"/>
    </row>
    <row r="20" spans="2:51">
      <c r="B20" s="64" t="s">
        <v>24</v>
      </c>
      <c r="C20" s="4" t="str">
        <f>IF(Kalba="EN",Data2!C45,Data2!B45)</f>
        <v>Finansinės ir investicinės veiklos bei kitos pajamos</v>
      </c>
      <c r="D20" s="65">
        <f>F20+NPV(FDN,G20:INDEX(G20:AJ20,PAL))</f>
        <v>0</v>
      </c>
      <c r="E20" s="65">
        <f>SUMIF($F$5:$AJ$5,"&lt;="&amp;PAL,$F20:$AJ20)</f>
        <v>0</v>
      </c>
      <c r="F20" s="78">
        <v>0</v>
      </c>
      <c r="G20" s="78">
        <v>0</v>
      </c>
      <c r="H20" s="78">
        <v>0</v>
      </c>
      <c r="I20" s="78">
        <v>0</v>
      </c>
      <c r="J20" s="78">
        <v>0</v>
      </c>
      <c r="K20" s="78">
        <v>0</v>
      </c>
      <c r="L20" s="78">
        <v>0</v>
      </c>
      <c r="M20" s="78">
        <v>0</v>
      </c>
      <c r="N20" s="78">
        <v>0</v>
      </c>
      <c r="O20" s="78">
        <v>0</v>
      </c>
      <c r="P20" s="78">
        <v>0</v>
      </c>
      <c r="Q20" s="78">
        <v>0</v>
      </c>
      <c r="R20" s="78">
        <v>0</v>
      </c>
      <c r="S20" s="78">
        <v>0</v>
      </c>
      <c r="T20" s="78">
        <v>0</v>
      </c>
      <c r="U20" s="78">
        <v>0</v>
      </c>
      <c r="V20" s="78">
        <v>0</v>
      </c>
      <c r="W20" s="78">
        <v>0</v>
      </c>
      <c r="X20" s="78">
        <v>0</v>
      </c>
      <c r="Y20" s="78">
        <v>0</v>
      </c>
      <c r="Z20" s="78">
        <v>0</v>
      </c>
      <c r="AA20" s="78">
        <v>0</v>
      </c>
      <c r="AB20" s="78">
        <v>0</v>
      </c>
      <c r="AC20" s="78">
        <v>0</v>
      </c>
      <c r="AD20" s="78">
        <v>0</v>
      </c>
      <c r="AE20" s="78">
        <v>0</v>
      </c>
      <c r="AF20" s="78">
        <v>0</v>
      </c>
      <c r="AG20" s="78">
        <v>0</v>
      </c>
      <c r="AH20" s="78">
        <v>0</v>
      </c>
      <c r="AI20" s="78">
        <v>0</v>
      </c>
      <c r="AJ20" s="78">
        <v>0</v>
      </c>
      <c r="AM20" s="383">
        <f>F20+NPV(SDN,G20:INDEX(G20:AJ20,PAL))</f>
        <v>0</v>
      </c>
      <c r="AN20" s="415">
        <f>IFERROR(SUMPRODUCT(F20+NPV(SDN,G20:INDEX(G20:AJ20,PAL)),Data1!D15),0)</f>
        <v>0</v>
      </c>
      <c r="AO20" s="387">
        <f t="shared" si="3"/>
        <v>0</v>
      </c>
      <c r="AP20" s="59">
        <f>IF(COUNT(F20:INDEX(F20:AJ20,PAL+1))&lt;&gt;PAL+1,"Klaida",0)</f>
        <v>0</v>
      </c>
      <c r="AQ20" s="59"/>
      <c r="AR20" s="59"/>
      <c r="AS20" s="59"/>
      <c r="AT20" s="59"/>
      <c r="AU20" s="59"/>
      <c r="AV20" s="59"/>
      <c r="AW20" s="59"/>
      <c r="AX20" s="59"/>
      <c r="AY20" s="388"/>
    </row>
    <row r="21" spans="2:51" s="61" customFormat="1">
      <c r="B21" s="5" t="s">
        <v>25</v>
      </c>
      <c r="C21" s="5" t="str">
        <f>IF(Kalba="EN",Data2!C46,Data2!B46)</f>
        <v>Veiklos ir finansinės išlaidos, iš viso</v>
      </c>
      <c r="D21" s="62">
        <f>ROUND(SUM(D22,D29),0)</f>
        <v>0</v>
      </c>
      <c r="E21" s="62">
        <f>ROUND(SUM(E22,E29),0)</f>
        <v>0</v>
      </c>
      <c r="F21" s="62">
        <f t="shared" ref="F21:AJ21" si="5">ROUND(SUM(F22,F29),0)</f>
        <v>0</v>
      </c>
      <c r="G21" s="62">
        <f t="shared" si="5"/>
        <v>0</v>
      </c>
      <c r="H21" s="62">
        <f t="shared" si="5"/>
        <v>0</v>
      </c>
      <c r="I21" s="62">
        <f t="shared" si="5"/>
        <v>0</v>
      </c>
      <c r="J21" s="62">
        <f t="shared" si="5"/>
        <v>0</v>
      </c>
      <c r="K21" s="62">
        <f t="shared" si="5"/>
        <v>0</v>
      </c>
      <c r="L21" s="62">
        <f t="shared" si="5"/>
        <v>0</v>
      </c>
      <c r="M21" s="62">
        <f t="shared" si="5"/>
        <v>0</v>
      </c>
      <c r="N21" s="62">
        <f t="shared" si="5"/>
        <v>0</v>
      </c>
      <c r="O21" s="62">
        <f t="shared" si="5"/>
        <v>0</v>
      </c>
      <c r="P21" s="62">
        <f t="shared" si="5"/>
        <v>0</v>
      </c>
      <c r="Q21" s="62">
        <f t="shared" si="5"/>
        <v>0</v>
      </c>
      <c r="R21" s="62">
        <f t="shared" si="5"/>
        <v>0</v>
      </c>
      <c r="S21" s="62">
        <f t="shared" si="5"/>
        <v>0</v>
      </c>
      <c r="T21" s="62">
        <f t="shared" si="5"/>
        <v>0</v>
      </c>
      <c r="U21" s="62">
        <f t="shared" si="5"/>
        <v>0</v>
      </c>
      <c r="V21" s="62">
        <f t="shared" si="5"/>
        <v>0</v>
      </c>
      <c r="W21" s="62">
        <f t="shared" si="5"/>
        <v>0</v>
      </c>
      <c r="X21" s="62">
        <f t="shared" si="5"/>
        <v>0</v>
      </c>
      <c r="Y21" s="62">
        <f t="shared" si="5"/>
        <v>0</v>
      </c>
      <c r="Z21" s="62">
        <f t="shared" si="5"/>
        <v>0</v>
      </c>
      <c r="AA21" s="62">
        <f t="shared" si="5"/>
        <v>0</v>
      </c>
      <c r="AB21" s="62">
        <f t="shared" si="5"/>
        <v>0</v>
      </c>
      <c r="AC21" s="62">
        <f t="shared" si="5"/>
        <v>0</v>
      </c>
      <c r="AD21" s="62">
        <f t="shared" si="5"/>
        <v>0</v>
      </c>
      <c r="AE21" s="62">
        <f t="shared" si="5"/>
        <v>0</v>
      </c>
      <c r="AF21" s="62">
        <f t="shared" si="5"/>
        <v>0</v>
      </c>
      <c r="AG21" s="62">
        <f t="shared" si="5"/>
        <v>0</v>
      </c>
      <c r="AH21" s="62">
        <f t="shared" si="5"/>
        <v>0</v>
      </c>
      <c r="AI21" s="62">
        <f t="shared" si="5"/>
        <v>0</v>
      </c>
      <c r="AJ21" s="62">
        <f t="shared" si="5"/>
        <v>0</v>
      </c>
      <c r="AM21" s="382">
        <f>ROUND(SUM(AM22,AM29),0)</f>
        <v>0</v>
      </c>
      <c r="AN21" s="382">
        <f>ROUND(SUM(AN22,AN29),0)</f>
        <v>0</v>
      </c>
      <c r="AO21" s="389"/>
      <c r="AP21" s="63"/>
      <c r="AQ21" s="63"/>
      <c r="AR21" s="63"/>
      <c r="AS21" s="63"/>
      <c r="AT21" s="63"/>
      <c r="AU21" s="63"/>
      <c r="AV21" s="63"/>
      <c r="AW21" s="63"/>
      <c r="AX21" s="63"/>
      <c r="AY21" s="390"/>
    </row>
    <row r="22" spans="2:51" s="61" customFormat="1">
      <c r="B22" s="66" t="s">
        <v>297</v>
      </c>
      <c r="C22" s="5" t="str">
        <f>IF(Kalba="EN",Data2!C47,Data2!B47)</f>
        <v>Veiklos išlaidos</v>
      </c>
      <c r="D22" s="62">
        <f>ROUND(SUM(D23:D28),0)</f>
        <v>0</v>
      </c>
      <c r="E22" s="62">
        <f>ROUND(SUM(E23:E28),0)</f>
        <v>0</v>
      </c>
      <c r="F22" s="62">
        <f t="shared" ref="F22:AJ22" si="6">ROUND(SUM(F23:F28),0)</f>
        <v>0</v>
      </c>
      <c r="G22" s="62">
        <f t="shared" si="6"/>
        <v>0</v>
      </c>
      <c r="H22" s="62">
        <f t="shared" si="6"/>
        <v>0</v>
      </c>
      <c r="I22" s="62">
        <f t="shared" si="6"/>
        <v>0</v>
      </c>
      <c r="J22" s="62">
        <f t="shared" si="6"/>
        <v>0</v>
      </c>
      <c r="K22" s="62">
        <f t="shared" si="6"/>
        <v>0</v>
      </c>
      <c r="L22" s="62">
        <f t="shared" si="6"/>
        <v>0</v>
      </c>
      <c r="M22" s="62">
        <f t="shared" si="6"/>
        <v>0</v>
      </c>
      <c r="N22" s="62">
        <f t="shared" si="6"/>
        <v>0</v>
      </c>
      <c r="O22" s="62">
        <f t="shared" si="6"/>
        <v>0</v>
      </c>
      <c r="P22" s="62">
        <f t="shared" si="6"/>
        <v>0</v>
      </c>
      <c r="Q22" s="62">
        <f t="shared" si="6"/>
        <v>0</v>
      </c>
      <c r="R22" s="62">
        <f t="shared" si="6"/>
        <v>0</v>
      </c>
      <c r="S22" s="62">
        <f t="shared" si="6"/>
        <v>0</v>
      </c>
      <c r="T22" s="62">
        <f t="shared" si="6"/>
        <v>0</v>
      </c>
      <c r="U22" s="62">
        <f t="shared" si="6"/>
        <v>0</v>
      </c>
      <c r="V22" s="62">
        <f t="shared" si="6"/>
        <v>0</v>
      </c>
      <c r="W22" s="62">
        <f t="shared" si="6"/>
        <v>0</v>
      </c>
      <c r="X22" s="62">
        <f t="shared" si="6"/>
        <v>0</v>
      </c>
      <c r="Y22" s="62">
        <f t="shared" si="6"/>
        <v>0</v>
      </c>
      <c r="Z22" s="62">
        <f t="shared" si="6"/>
        <v>0</v>
      </c>
      <c r="AA22" s="62">
        <f t="shared" si="6"/>
        <v>0</v>
      </c>
      <c r="AB22" s="62">
        <f t="shared" si="6"/>
        <v>0</v>
      </c>
      <c r="AC22" s="62">
        <f t="shared" si="6"/>
        <v>0</v>
      </c>
      <c r="AD22" s="62">
        <f t="shared" si="6"/>
        <v>0</v>
      </c>
      <c r="AE22" s="62">
        <f t="shared" si="6"/>
        <v>0</v>
      </c>
      <c r="AF22" s="62">
        <f t="shared" si="6"/>
        <v>0</v>
      </c>
      <c r="AG22" s="62">
        <f t="shared" si="6"/>
        <v>0</v>
      </c>
      <c r="AH22" s="62">
        <f t="shared" si="6"/>
        <v>0</v>
      </c>
      <c r="AI22" s="62">
        <f t="shared" si="6"/>
        <v>0</v>
      </c>
      <c r="AJ22" s="62">
        <f t="shared" si="6"/>
        <v>0</v>
      </c>
      <c r="AM22" s="382">
        <f>ROUND(SUM(AM23:AM28),0)</f>
        <v>0</v>
      </c>
      <c r="AN22" s="382">
        <f>ROUND(SUM(AN23:AN28),0)</f>
        <v>0</v>
      </c>
      <c r="AO22" s="389"/>
      <c r="AP22" s="63"/>
      <c r="AQ22" s="63"/>
      <c r="AR22" s="63"/>
      <c r="AS22" s="63"/>
      <c r="AT22" s="63"/>
      <c r="AU22" s="63"/>
      <c r="AV22" s="63"/>
      <c r="AW22" s="63"/>
      <c r="AX22" s="63"/>
      <c r="AY22" s="390"/>
    </row>
    <row r="23" spans="2:51">
      <c r="B23" s="64" t="s">
        <v>298</v>
      </c>
      <c r="C23" s="4" t="str">
        <f>IF(Kalba="EN",Data2!C48,Data2!B48)</f>
        <v>Žaliavos</v>
      </c>
      <c r="D23" s="65">
        <f>F23+NPV(FDN,G23:INDEX(G23:AJ23,PAL))</f>
        <v>0</v>
      </c>
      <c r="E23" s="65">
        <f t="shared" ref="E23:E29" si="7">SUMIF($F$5:$AJ$5,"&lt;="&amp;PAL,$F23:$AJ23)</f>
        <v>0</v>
      </c>
      <c r="F23" s="78">
        <v>0</v>
      </c>
      <c r="G23" s="78">
        <v>0</v>
      </c>
      <c r="H23" s="78">
        <v>0</v>
      </c>
      <c r="I23" s="78">
        <v>0</v>
      </c>
      <c r="J23" s="78">
        <v>0</v>
      </c>
      <c r="K23" s="78">
        <v>0</v>
      </c>
      <c r="L23" s="78">
        <v>0</v>
      </c>
      <c r="M23" s="78">
        <v>0</v>
      </c>
      <c r="N23" s="78">
        <v>0</v>
      </c>
      <c r="O23" s="78">
        <v>0</v>
      </c>
      <c r="P23" s="78">
        <v>0</v>
      </c>
      <c r="Q23" s="78">
        <v>0</v>
      </c>
      <c r="R23" s="78">
        <v>0</v>
      </c>
      <c r="S23" s="78">
        <v>0</v>
      </c>
      <c r="T23" s="78">
        <v>0</v>
      </c>
      <c r="U23" s="78">
        <v>0</v>
      </c>
      <c r="V23" s="78">
        <v>0</v>
      </c>
      <c r="W23" s="78">
        <v>0</v>
      </c>
      <c r="X23" s="78">
        <v>0</v>
      </c>
      <c r="Y23" s="78">
        <v>0</v>
      </c>
      <c r="Z23" s="78">
        <v>0</v>
      </c>
      <c r="AA23" s="78">
        <v>0</v>
      </c>
      <c r="AB23" s="78">
        <v>0</v>
      </c>
      <c r="AC23" s="78">
        <v>0</v>
      </c>
      <c r="AD23" s="78">
        <v>0</v>
      </c>
      <c r="AE23" s="78">
        <v>0</v>
      </c>
      <c r="AF23" s="78">
        <v>0</v>
      </c>
      <c r="AG23" s="78">
        <v>0</v>
      </c>
      <c r="AH23" s="78">
        <v>0</v>
      </c>
      <c r="AI23" s="78">
        <v>0</v>
      </c>
      <c r="AJ23" s="78">
        <v>0</v>
      </c>
      <c r="AM23" s="383">
        <f>F23+NPV(SDN,G23:INDEX(G23:AJ23,PAL))</f>
        <v>0</v>
      </c>
      <c r="AN23" s="415">
        <f>IFERROR(SUMPRODUCT(F23+NPV(SDN,G23:INDEX(G23:AJ23,PAL)),Data1!D18),0)</f>
        <v>0</v>
      </c>
      <c r="AO23" s="387">
        <f t="shared" ref="AO23:AO29" si="8">IF(COUNTIF(AP23:AY23,"Klaida")&gt;0,1,0)</f>
        <v>0</v>
      </c>
      <c r="AP23" s="59">
        <f>IF(COUNT(F23:INDEX(F23:AJ23,PAL+1))&lt;&gt;PAL+1,"Klaida",0)</f>
        <v>0</v>
      </c>
      <c r="AQ23" s="59"/>
      <c r="AR23" s="59"/>
      <c r="AS23" s="59"/>
      <c r="AT23" s="59"/>
      <c r="AU23" s="59"/>
      <c r="AV23" s="59"/>
      <c r="AW23" s="59"/>
      <c r="AX23" s="59"/>
      <c r="AY23" s="388"/>
    </row>
    <row r="24" spans="2:51">
      <c r="B24" s="64" t="s">
        <v>299</v>
      </c>
      <c r="C24" s="4" t="str">
        <f>IF(Kalba="EN",Data2!C49,Data2!B49)</f>
        <v>Darbo užmokesčio išlaidos</v>
      </c>
      <c r="D24" s="65">
        <f>F24+NPV(FDN,G24:INDEX(G24:AJ24,PAL))</f>
        <v>0</v>
      </c>
      <c r="E24" s="65">
        <f t="shared" si="7"/>
        <v>0</v>
      </c>
      <c r="F24" s="78">
        <v>0</v>
      </c>
      <c r="G24" s="78">
        <v>0</v>
      </c>
      <c r="H24" s="78">
        <v>0</v>
      </c>
      <c r="I24" s="78">
        <v>0</v>
      </c>
      <c r="J24" s="78">
        <v>0</v>
      </c>
      <c r="K24" s="78">
        <v>0</v>
      </c>
      <c r="L24" s="78">
        <v>0</v>
      </c>
      <c r="M24" s="78">
        <v>0</v>
      </c>
      <c r="N24" s="78">
        <v>0</v>
      </c>
      <c r="O24" s="78">
        <v>0</v>
      </c>
      <c r="P24" s="78">
        <v>0</v>
      </c>
      <c r="Q24" s="78">
        <v>0</v>
      </c>
      <c r="R24" s="78">
        <v>0</v>
      </c>
      <c r="S24" s="78">
        <v>0</v>
      </c>
      <c r="T24" s="78">
        <v>0</v>
      </c>
      <c r="U24" s="78">
        <v>0</v>
      </c>
      <c r="V24" s="78">
        <v>0</v>
      </c>
      <c r="W24" s="78">
        <v>0</v>
      </c>
      <c r="X24" s="78">
        <v>0</v>
      </c>
      <c r="Y24" s="78">
        <v>0</v>
      </c>
      <c r="Z24" s="78">
        <v>0</v>
      </c>
      <c r="AA24" s="78">
        <v>0</v>
      </c>
      <c r="AB24" s="78">
        <v>0</v>
      </c>
      <c r="AC24" s="78">
        <v>0</v>
      </c>
      <c r="AD24" s="78">
        <v>0</v>
      </c>
      <c r="AE24" s="78">
        <v>0</v>
      </c>
      <c r="AF24" s="78">
        <v>0</v>
      </c>
      <c r="AG24" s="78">
        <v>0</v>
      </c>
      <c r="AH24" s="78">
        <v>0</v>
      </c>
      <c r="AI24" s="78">
        <v>0</v>
      </c>
      <c r="AJ24" s="78">
        <v>0</v>
      </c>
      <c r="AM24" s="383">
        <f>F24+NPV(SDN,G24:INDEX(G24:AJ24,PAL))</f>
        <v>0</v>
      </c>
      <c r="AN24" s="415">
        <f>IFERROR(SUMPRODUCT(F24+NPV(SDN,G24:INDEX(G24:AJ24,PAL)),Data1!D19),0)</f>
        <v>0</v>
      </c>
      <c r="AO24" s="387">
        <f t="shared" si="8"/>
        <v>0</v>
      </c>
      <c r="AP24" s="59">
        <f>IF(COUNT(F24:INDEX(F24:AJ24,PAL+1))&lt;&gt;PAL+1,"Klaida",0)</f>
        <v>0</v>
      </c>
      <c r="AQ24" s="59"/>
      <c r="AR24" s="59"/>
      <c r="AS24" s="59"/>
      <c r="AT24" s="59"/>
      <c r="AU24" s="59"/>
      <c r="AV24" s="59"/>
      <c r="AW24" s="59"/>
      <c r="AX24" s="59"/>
      <c r="AY24" s="388"/>
    </row>
    <row r="25" spans="2:51">
      <c r="B25" s="64" t="s">
        <v>300</v>
      </c>
      <c r="C25" s="4" t="str">
        <f>IF(Kalba="EN",Data2!C50,Data2!B50)</f>
        <v>Elektros energijos išlaidos</v>
      </c>
      <c r="D25" s="65">
        <f>F25+NPV(FDN,G25:INDEX(G25:AJ25,PAL))</f>
        <v>0</v>
      </c>
      <c r="E25" s="65">
        <f t="shared" si="7"/>
        <v>0</v>
      </c>
      <c r="F25" s="78">
        <v>0</v>
      </c>
      <c r="G25" s="78">
        <v>0</v>
      </c>
      <c r="H25" s="78">
        <v>0</v>
      </c>
      <c r="I25" s="78">
        <v>0</v>
      </c>
      <c r="J25" s="78">
        <v>0</v>
      </c>
      <c r="K25" s="78">
        <v>0</v>
      </c>
      <c r="L25" s="78">
        <v>0</v>
      </c>
      <c r="M25" s="78">
        <v>0</v>
      </c>
      <c r="N25" s="78">
        <v>0</v>
      </c>
      <c r="O25" s="78">
        <v>0</v>
      </c>
      <c r="P25" s="78">
        <v>0</v>
      </c>
      <c r="Q25" s="78">
        <v>0</v>
      </c>
      <c r="R25" s="78">
        <v>0</v>
      </c>
      <c r="S25" s="78">
        <v>0</v>
      </c>
      <c r="T25" s="78">
        <v>0</v>
      </c>
      <c r="U25" s="78">
        <v>0</v>
      </c>
      <c r="V25" s="78">
        <v>0</v>
      </c>
      <c r="W25" s="78">
        <v>0</v>
      </c>
      <c r="X25" s="78">
        <v>0</v>
      </c>
      <c r="Y25" s="78">
        <v>0</v>
      </c>
      <c r="Z25" s="78">
        <v>0</v>
      </c>
      <c r="AA25" s="78">
        <v>0</v>
      </c>
      <c r="AB25" s="78">
        <v>0</v>
      </c>
      <c r="AC25" s="78">
        <v>0</v>
      </c>
      <c r="AD25" s="78">
        <v>0</v>
      </c>
      <c r="AE25" s="78">
        <v>0</v>
      </c>
      <c r="AF25" s="78">
        <v>0</v>
      </c>
      <c r="AG25" s="78">
        <v>0</v>
      </c>
      <c r="AH25" s="78">
        <v>0</v>
      </c>
      <c r="AI25" s="78">
        <v>0</v>
      </c>
      <c r="AJ25" s="78">
        <v>0</v>
      </c>
      <c r="AM25" s="383">
        <f>F25+NPV(SDN,G25:INDEX(G25:AJ25,PAL))</f>
        <v>0</v>
      </c>
      <c r="AN25" s="415">
        <f>IFERROR(SUMPRODUCT(F25+NPV(SDN,G25:INDEX(G25:AJ25,PAL)),Data1!D20),0)</f>
        <v>0</v>
      </c>
      <c r="AO25" s="387">
        <f t="shared" si="8"/>
        <v>0</v>
      </c>
      <c r="AP25" s="59">
        <f>IF(COUNT(F25:INDEX(F25:AJ25,PAL+1))&lt;&gt;PAL+1,"Klaida",0)</f>
        <v>0</v>
      </c>
      <c r="AQ25" s="59"/>
      <c r="AR25" s="59"/>
      <c r="AS25" s="59"/>
      <c r="AT25" s="59"/>
      <c r="AU25" s="59"/>
      <c r="AV25" s="59"/>
      <c r="AW25" s="59"/>
      <c r="AX25" s="59"/>
      <c r="AY25" s="388"/>
    </row>
    <row r="26" spans="2:51">
      <c r="B26" s="64" t="s">
        <v>301</v>
      </c>
      <c r="C26" s="4" t="str">
        <f>IF(Kalba="EN",Data2!C51,Data2!B51)</f>
        <v>Šildymo (išskyrus elektrą) išlaidos</v>
      </c>
      <c r="D26" s="65">
        <f>F26+NPV(FDN,G26:INDEX(G26:AJ26,PAL))</f>
        <v>0</v>
      </c>
      <c r="E26" s="65">
        <f t="shared" si="7"/>
        <v>0</v>
      </c>
      <c r="F26" s="78">
        <v>0</v>
      </c>
      <c r="G26" s="78">
        <v>0</v>
      </c>
      <c r="H26" s="78">
        <v>0</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c r="AI26" s="78">
        <v>0</v>
      </c>
      <c r="AJ26" s="78">
        <v>0</v>
      </c>
      <c r="AM26" s="383">
        <f>F26+NPV(SDN,G26:INDEX(G26:AJ26,PAL))</f>
        <v>0</v>
      </c>
      <c r="AN26" s="415">
        <f>IFERROR(SUMPRODUCT(F26+NPV(SDN,G26:INDEX(G26:AJ26,PAL)),Data1!D21),0)</f>
        <v>0</v>
      </c>
      <c r="AO26" s="387">
        <f t="shared" si="8"/>
        <v>0</v>
      </c>
      <c r="AP26" s="59">
        <f>IF(COUNT(F26:INDEX(F26:AJ26,PAL+1))&lt;&gt;PAL+1,"Klaida",0)</f>
        <v>0</v>
      </c>
      <c r="AQ26" s="59"/>
      <c r="AR26" s="59"/>
      <c r="AS26" s="59"/>
      <c r="AT26" s="59"/>
      <c r="AU26" s="59"/>
      <c r="AV26" s="59"/>
      <c r="AW26" s="59"/>
      <c r="AX26" s="59"/>
      <c r="AY26" s="388"/>
    </row>
    <row r="27" spans="2:51">
      <c r="B27" s="64" t="s">
        <v>303</v>
      </c>
      <c r="C27" s="4" t="str">
        <f>IF(Kalba="EN",Data2!C52,Data2!B52)</f>
        <v>Infrastruktūros būklės palaikymo išlaidos</v>
      </c>
      <c r="D27" s="65">
        <f>F27+NPV(FDN,G27:INDEX(G27:AJ27,PAL))</f>
        <v>0</v>
      </c>
      <c r="E27" s="65">
        <f t="shared" si="7"/>
        <v>0</v>
      </c>
      <c r="F27" s="78">
        <v>0</v>
      </c>
      <c r="G27" s="78">
        <v>0</v>
      </c>
      <c r="H27" s="78">
        <v>0</v>
      </c>
      <c r="I27" s="78">
        <v>0</v>
      </c>
      <c r="J27" s="78">
        <v>0</v>
      </c>
      <c r="K27" s="78">
        <v>0</v>
      </c>
      <c r="L27" s="78">
        <v>0</v>
      </c>
      <c r="M27" s="78">
        <v>0</v>
      </c>
      <c r="N27" s="78">
        <v>0</v>
      </c>
      <c r="O27" s="78">
        <v>0</v>
      </c>
      <c r="P27" s="78">
        <v>0</v>
      </c>
      <c r="Q27" s="78">
        <v>0</v>
      </c>
      <c r="R27" s="78">
        <v>0</v>
      </c>
      <c r="S27" s="78">
        <v>0</v>
      </c>
      <c r="T27" s="78">
        <v>0</v>
      </c>
      <c r="U27" s="78">
        <v>0</v>
      </c>
      <c r="V27" s="78">
        <v>0</v>
      </c>
      <c r="W27" s="78">
        <v>0</v>
      </c>
      <c r="X27" s="78">
        <v>0</v>
      </c>
      <c r="Y27" s="78">
        <v>0</v>
      </c>
      <c r="Z27" s="78">
        <v>0</v>
      </c>
      <c r="AA27" s="78">
        <v>0</v>
      </c>
      <c r="AB27" s="78">
        <v>0</v>
      </c>
      <c r="AC27" s="78">
        <v>0</v>
      </c>
      <c r="AD27" s="78">
        <v>0</v>
      </c>
      <c r="AE27" s="78">
        <v>0</v>
      </c>
      <c r="AF27" s="78">
        <v>0</v>
      </c>
      <c r="AG27" s="78">
        <v>0</v>
      </c>
      <c r="AH27" s="78">
        <v>0</v>
      </c>
      <c r="AI27" s="78">
        <v>0</v>
      </c>
      <c r="AJ27" s="78">
        <v>0</v>
      </c>
      <c r="AM27" s="383">
        <f>F27+NPV(SDN,G27:INDEX(G27:AJ27,PAL))</f>
        <v>0</v>
      </c>
      <c r="AN27" s="415">
        <f>IFERROR(SUMPRODUCT(F27+NPV(SDN,G27:INDEX(G27:AJ27,PAL)),Data1!D22),0)</f>
        <v>0</v>
      </c>
      <c r="AO27" s="387">
        <f t="shared" si="8"/>
        <v>0</v>
      </c>
      <c r="AP27" s="59">
        <f>IF(COUNT(F27:INDEX(F27:AJ27,PAL+1))&lt;&gt;PAL+1,"Klaida",0)</f>
        <v>0</v>
      </c>
      <c r="AQ27" s="59"/>
      <c r="AR27" s="59"/>
      <c r="AS27" s="59"/>
      <c r="AT27" s="59"/>
      <c r="AU27" s="59"/>
      <c r="AV27" s="59"/>
      <c r="AW27" s="59"/>
      <c r="AX27" s="59"/>
      <c r="AY27" s="388"/>
    </row>
    <row r="28" spans="2:51">
      <c r="B28" s="64" t="s">
        <v>304</v>
      </c>
      <c r="C28" s="4" t="str">
        <f>IF(Kalba="EN",Data2!C53,Data2!B53)</f>
        <v>Kitos išlaidos</v>
      </c>
      <c r="D28" s="65">
        <f>F28+NPV(FDN,G28:INDEX(G28:AJ28,PAL))</f>
        <v>0</v>
      </c>
      <c r="E28" s="65">
        <f t="shared" si="7"/>
        <v>0</v>
      </c>
      <c r="F28" s="78">
        <v>0</v>
      </c>
      <c r="G28" s="78">
        <v>0</v>
      </c>
      <c r="H28" s="78">
        <v>0</v>
      </c>
      <c r="I28" s="78">
        <v>0</v>
      </c>
      <c r="J28" s="78">
        <v>0</v>
      </c>
      <c r="K28" s="78">
        <v>0</v>
      </c>
      <c r="L28" s="78">
        <v>0</v>
      </c>
      <c r="M28" s="78">
        <v>0</v>
      </c>
      <c r="N28" s="78">
        <v>0</v>
      </c>
      <c r="O28" s="78">
        <v>0</v>
      </c>
      <c r="P28" s="78">
        <v>0</v>
      </c>
      <c r="Q28" s="78">
        <v>0</v>
      </c>
      <c r="R28" s="78">
        <v>0</v>
      </c>
      <c r="S28" s="78">
        <v>0</v>
      </c>
      <c r="T28" s="78">
        <v>0</v>
      </c>
      <c r="U28" s="78">
        <v>0</v>
      </c>
      <c r="V28" s="78">
        <v>0</v>
      </c>
      <c r="W28" s="78">
        <v>0</v>
      </c>
      <c r="X28" s="78">
        <v>0</v>
      </c>
      <c r="Y28" s="78">
        <v>0</v>
      </c>
      <c r="Z28" s="78">
        <v>0</v>
      </c>
      <c r="AA28" s="78">
        <v>0</v>
      </c>
      <c r="AB28" s="78">
        <v>0</v>
      </c>
      <c r="AC28" s="78">
        <v>0</v>
      </c>
      <c r="AD28" s="78">
        <v>0</v>
      </c>
      <c r="AE28" s="78">
        <v>0</v>
      </c>
      <c r="AF28" s="78">
        <v>0</v>
      </c>
      <c r="AG28" s="78">
        <v>0</v>
      </c>
      <c r="AH28" s="78">
        <v>0</v>
      </c>
      <c r="AI28" s="78">
        <v>0</v>
      </c>
      <c r="AJ28" s="78">
        <v>0</v>
      </c>
      <c r="AM28" s="383">
        <f>F28+NPV(SDN,G28:INDEX(G28:AJ28,PAL))</f>
        <v>0</v>
      </c>
      <c r="AN28" s="415">
        <f>IFERROR(SUMPRODUCT(F28+NPV(SDN,G28:INDEX(G28:AJ28,PAL)),Data1!D23),0)</f>
        <v>0</v>
      </c>
      <c r="AO28" s="387">
        <f t="shared" si="8"/>
        <v>0</v>
      </c>
      <c r="AP28" s="59">
        <f>IF(COUNT(F28:INDEX(F28:AJ28,PAL+1))&lt;&gt;PAL+1,"Klaida",0)</f>
        <v>0</v>
      </c>
      <c r="AQ28" s="59"/>
      <c r="AR28" s="59"/>
      <c r="AS28" s="59"/>
      <c r="AT28" s="59"/>
      <c r="AU28" s="59"/>
      <c r="AV28" s="59"/>
      <c r="AW28" s="59"/>
      <c r="AX28" s="59"/>
      <c r="AY28" s="388"/>
    </row>
    <row r="29" spans="2:51">
      <c r="B29" s="64" t="s">
        <v>305</v>
      </c>
      <c r="C29" s="4" t="str">
        <f>IF(Kalba="EN",Data2!C54,Data2!B54)</f>
        <v>Gautų paskolų (G.3.1.) palūkanos</v>
      </c>
      <c r="D29" s="65">
        <f>F29+NPV(FDN,G29:INDEX(G29:AJ29,PAL))</f>
        <v>0</v>
      </c>
      <c r="E29" s="65">
        <f t="shared" si="7"/>
        <v>0</v>
      </c>
      <c r="F29" s="78">
        <v>0</v>
      </c>
      <c r="G29" s="78">
        <v>0</v>
      </c>
      <c r="H29" s="78">
        <v>0</v>
      </c>
      <c r="I29" s="78">
        <v>0</v>
      </c>
      <c r="J29" s="78">
        <v>0</v>
      </c>
      <c r="K29" s="78">
        <v>0</v>
      </c>
      <c r="L29" s="78">
        <v>0</v>
      </c>
      <c r="M29" s="78">
        <v>0</v>
      </c>
      <c r="N29" s="78">
        <v>0</v>
      </c>
      <c r="O29" s="78">
        <v>0</v>
      </c>
      <c r="P29" s="78">
        <v>0</v>
      </c>
      <c r="Q29" s="78">
        <v>0</v>
      </c>
      <c r="R29" s="78">
        <v>0</v>
      </c>
      <c r="S29" s="78">
        <v>0</v>
      </c>
      <c r="T29" s="78">
        <v>0</v>
      </c>
      <c r="U29" s="78">
        <v>0</v>
      </c>
      <c r="V29" s="78">
        <v>0</v>
      </c>
      <c r="W29" s="78">
        <v>0</v>
      </c>
      <c r="X29" s="78">
        <v>0</v>
      </c>
      <c r="Y29" s="78">
        <v>0</v>
      </c>
      <c r="Z29" s="78">
        <v>0</v>
      </c>
      <c r="AA29" s="78">
        <v>0</v>
      </c>
      <c r="AB29" s="78">
        <v>0</v>
      </c>
      <c r="AC29" s="78">
        <v>0</v>
      </c>
      <c r="AD29" s="78">
        <v>0</v>
      </c>
      <c r="AE29" s="78">
        <v>0</v>
      </c>
      <c r="AF29" s="78">
        <v>0</v>
      </c>
      <c r="AG29" s="78">
        <v>0</v>
      </c>
      <c r="AH29" s="78">
        <v>0</v>
      </c>
      <c r="AI29" s="78">
        <v>0</v>
      </c>
      <c r="AJ29" s="78">
        <v>0</v>
      </c>
      <c r="AM29" s="383">
        <f>F29+NPV(SDN,G29:INDEX(G29:AJ29,PAL))</f>
        <v>0</v>
      </c>
      <c r="AN29" s="415">
        <f>IFERROR(SUMPRODUCT(F29+NPV(SDN,G29:INDEX(G29:AJ29,PAL)),Data1!D24),0)</f>
        <v>0</v>
      </c>
      <c r="AO29" s="387">
        <f t="shared" si="8"/>
        <v>0</v>
      </c>
      <c r="AP29" s="59">
        <f>IF(COUNT(F29:INDEX(F29:AJ29,PAL+1))&lt;&gt;PAL+1,"Klaida",0)</f>
        <v>0</v>
      </c>
      <c r="AQ29" s="59"/>
      <c r="AR29" s="59"/>
      <c r="AS29" s="59"/>
      <c r="AT29" s="59"/>
      <c r="AU29" s="59"/>
      <c r="AV29" s="59"/>
      <c r="AW29" s="59"/>
      <c r="AX29" s="59"/>
      <c r="AY29" s="388"/>
    </row>
    <row r="30" spans="2:51" s="61" customFormat="1" ht="25.5">
      <c r="B30" s="5" t="s">
        <v>26</v>
      </c>
      <c r="C30" s="5" t="str">
        <f>IF(Kalba="EN",Data2!C55,Data2!B55)</f>
        <v>Mokesčiai (+ neigiama įtaka; - teigiama įtaka biudžeto lėšų srautams)</v>
      </c>
      <c r="D30" s="62">
        <f>ROUND(D31-SUM(D32:D33),0)</f>
        <v>0</v>
      </c>
      <c r="E30" s="62">
        <f>ROUND(E31-SUM(E32:E33),0)</f>
        <v>0</v>
      </c>
      <c r="F30" s="62">
        <f>ROUND(F31-SUM(F32:F33),0)</f>
        <v>0</v>
      </c>
      <c r="G30" s="62">
        <f t="shared" ref="G30:AJ30" si="9">ROUND(G31-SUM(G32:G33),0)</f>
        <v>0</v>
      </c>
      <c r="H30" s="62">
        <f t="shared" si="9"/>
        <v>0</v>
      </c>
      <c r="I30" s="62">
        <f t="shared" si="9"/>
        <v>0</v>
      </c>
      <c r="J30" s="62">
        <f t="shared" si="9"/>
        <v>0</v>
      </c>
      <c r="K30" s="62">
        <f t="shared" si="9"/>
        <v>0</v>
      </c>
      <c r="L30" s="62">
        <f t="shared" si="9"/>
        <v>0</v>
      </c>
      <c r="M30" s="62">
        <f t="shared" si="9"/>
        <v>0</v>
      </c>
      <c r="N30" s="62">
        <f t="shared" si="9"/>
        <v>0</v>
      </c>
      <c r="O30" s="62">
        <f t="shared" si="9"/>
        <v>0</v>
      </c>
      <c r="P30" s="62">
        <f t="shared" si="9"/>
        <v>0</v>
      </c>
      <c r="Q30" s="62">
        <f t="shared" si="9"/>
        <v>0</v>
      </c>
      <c r="R30" s="62">
        <f t="shared" si="9"/>
        <v>0</v>
      </c>
      <c r="S30" s="62">
        <f t="shared" si="9"/>
        <v>0</v>
      </c>
      <c r="T30" s="62">
        <f t="shared" si="9"/>
        <v>0</v>
      </c>
      <c r="U30" s="62">
        <f t="shared" si="9"/>
        <v>0</v>
      </c>
      <c r="V30" s="62">
        <f t="shared" si="9"/>
        <v>0</v>
      </c>
      <c r="W30" s="62">
        <f t="shared" si="9"/>
        <v>0</v>
      </c>
      <c r="X30" s="62">
        <f t="shared" si="9"/>
        <v>0</v>
      </c>
      <c r="Y30" s="62">
        <f t="shared" si="9"/>
        <v>0</v>
      </c>
      <c r="Z30" s="62">
        <f t="shared" si="9"/>
        <v>0</v>
      </c>
      <c r="AA30" s="62">
        <f t="shared" si="9"/>
        <v>0</v>
      </c>
      <c r="AB30" s="62">
        <f t="shared" si="9"/>
        <v>0</v>
      </c>
      <c r="AC30" s="62">
        <f t="shared" si="9"/>
        <v>0</v>
      </c>
      <c r="AD30" s="62">
        <f t="shared" si="9"/>
        <v>0</v>
      </c>
      <c r="AE30" s="62">
        <f t="shared" si="9"/>
        <v>0</v>
      </c>
      <c r="AF30" s="62">
        <f t="shared" si="9"/>
        <v>0</v>
      </c>
      <c r="AG30" s="62">
        <f t="shared" si="9"/>
        <v>0</v>
      </c>
      <c r="AH30" s="62">
        <f t="shared" si="9"/>
        <v>0</v>
      </c>
      <c r="AI30" s="62">
        <f t="shared" si="9"/>
        <v>0</v>
      </c>
      <c r="AJ30" s="62">
        <f t="shared" si="9"/>
        <v>0</v>
      </c>
      <c r="AM30" s="382">
        <f>ROUND(AM31-SUM(AM32:AM33),0)</f>
        <v>0</v>
      </c>
      <c r="AN30" s="382">
        <f>ROUND(AN31-SUM(AN32:AN33),0)</f>
        <v>0</v>
      </c>
      <c r="AO30" s="389"/>
      <c r="AP30" s="63"/>
      <c r="AQ30" s="63"/>
      <c r="AR30" s="63"/>
      <c r="AS30" s="63"/>
      <c r="AT30" s="63"/>
      <c r="AU30" s="63"/>
      <c r="AV30" s="63"/>
      <c r="AW30" s="63"/>
      <c r="AX30" s="63"/>
      <c r="AY30" s="390"/>
    </row>
    <row r="31" spans="2:51">
      <c r="B31" s="64" t="s">
        <v>307</v>
      </c>
      <c r="C31" s="4" t="str">
        <f>IF(Kalba="EN",Data2!C56,Data2!B56)</f>
        <v>Bendra importo/pirkimo PVM suma</v>
      </c>
      <c r="D31" s="65">
        <f>F31+NPV(FDN,G31:INDEX(G31:AJ31,PAL))</f>
        <v>0</v>
      </c>
      <c r="E31" s="65">
        <f>SUMIF($F$5:$AJ$5,"&lt;="&amp;PAL,$F31:$AJ31)</f>
        <v>0</v>
      </c>
      <c r="F31" s="65">
        <f t="shared" ref="F31:AJ31" si="10">IF(pvm_susigrazinimas="Taip",0,SUMPRODUCT(F8:F15,Pirkimo_PVM)+SUMPRODUCT(F23:F28,Pirkimo_PVM_II))</f>
        <v>0</v>
      </c>
      <c r="G31" s="65">
        <f t="shared" si="10"/>
        <v>0</v>
      </c>
      <c r="H31" s="65">
        <f t="shared" si="10"/>
        <v>0</v>
      </c>
      <c r="I31" s="65">
        <f t="shared" si="10"/>
        <v>0</v>
      </c>
      <c r="J31" s="65">
        <f t="shared" si="10"/>
        <v>0</v>
      </c>
      <c r="K31" s="65">
        <f t="shared" si="10"/>
        <v>0</v>
      </c>
      <c r="L31" s="65">
        <f t="shared" si="10"/>
        <v>0</v>
      </c>
      <c r="M31" s="65">
        <f t="shared" si="10"/>
        <v>0</v>
      </c>
      <c r="N31" s="65">
        <f t="shared" si="10"/>
        <v>0</v>
      </c>
      <c r="O31" s="65">
        <f t="shared" si="10"/>
        <v>0</v>
      </c>
      <c r="P31" s="65">
        <f t="shared" si="10"/>
        <v>0</v>
      </c>
      <c r="Q31" s="65">
        <f t="shared" si="10"/>
        <v>0</v>
      </c>
      <c r="R31" s="65">
        <f t="shared" si="10"/>
        <v>0</v>
      </c>
      <c r="S31" s="65">
        <f t="shared" si="10"/>
        <v>0</v>
      </c>
      <c r="T31" s="65">
        <f t="shared" si="10"/>
        <v>0</v>
      </c>
      <c r="U31" s="65">
        <f t="shared" si="10"/>
        <v>0</v>
      </c>
      <c r="V31" s="65">
        <f t="shared" si="10"/>
        <v>0</v>
      </c>
      <c r="W31" s="65">
        <f t="shared" si="10"/>
        <v>0</v>
      </c>
      <c r="X31" s="65">
        <f t="shared" si="10"/>
        <v>0</v>
      </c>
      <c r="Y31" s="65">
        <f t="shared" si="10"/>
        <v>0</v>
      </c>
      <c r="Z31" s="65">
        <f t="shared" si="10"/>
        <v>0</v>
      </c>
      <c r="AA31" s="65">
        <f t="shared" si="10"/>
        <v>0</v>
      </c>
      <c r="AB31" s="65">
        <f t="shared" si="10"/>
        <v>0</v>
      </c>
      <c r="AC31" s="65">
        <f t="shared" si="10"/>
        <v>0</v>
      </c>
      <c r="AD31" s="65">
        <f t="shared" si="10"/>
        <v>0</v>
      </c>
      <c r="AE31" s="65">
        <f t="shared" si="10"/>
        <v>0</v>
      </c>
      <c r="AF31" s="65">
        <f t="shared" si="10"/>
        <v>0</v>
      </c>
      <c r="AG31" s="65">
        <f t="shared" si="10"/>
        <v>0</v>
      </c>
      <c r="AH31" s="65">
        <f t="shared" si="10"/>
        <v>0</v>
      </c>
      <c r="AI31" s="65">
        <f t="shared" si="10"/>
        <v>0</v>
      </c>
      <c r="AJ31" s="65">
        <f t="shared" si="10"/>
        <v>0</v>
      </c>
      <c r="AM31" s="383">
        <f>F31+NPV(SDN,G31:INDEX(G31:AJ31,PAL))</f>
        <v>0</v>
      </c>
      <c r="AN31" s="415">
        <f>F31+NPV(SDN,G31:INDEX(G31:AJ31,PAL))</f>
        <v>0</v>
      </c>
      <c r="AO31" s="387"/>
      <c r="AP31" s="59"/>
      <c r="AQ31" s="59"/>
      <c r="AR31" s="59"/>
      <c r="AS31" s="59"/>
      <c r="AT31" s="59"/>
      <c r="AU31" s="59"/>
      <c r="AV31" s="59"/>
      <c r="AW31" s="59"/>
      <c r="AX31" s="59"/>
      <c r="AY31" s="388"/>
    </row>
    <row r="32" spans="2:51">
      <c r="B32" s="64" t="s">
        <v>309</v>
      </c>
      <c r="C32" s="4" t="str">
        <f>IF(Kalba="EN",Data2!C57,Data2!B57)</f>
        <v>Bendra pardavimo PVM suma</v>
      </c>
      <c r="D32" s="65">
        <f>F32+NPV(FDN,G32:INDEX(G32:AJ32,PAL))</f>
        <v>0</v>
      </c>
      <c r="E32" s="65">
        <f>SUMIF($F$5:$AJ$5,"&lt;="&amp;PAL,$F32:$AJ32)</f>
        <v>0</v>
      </c>
      <c r="F32" s="65">
        <f t="shared" ref="F32:AJ32" si="11">IF(pvm_susigrazinimas="Taip",0,SUMPRODUCT(F18:F19,Pardavimo_PVM))</f>
        <v>0</v>
      </c>
      <c r="G32" s="65">
        <f t="shared" si="11"/>
        <v>0</v>
      </c>
      <c r="H32" s="65">
        <f t="shared" si="11"/>
        <v>0</v>
      </c>
      <c r="I32" s="65">
        <f t="shared" si="11"/>
        <v>0</v>
      </c>
      <c r="J32" s="65">
        <f t="shared" si="11"/>
        <v>0</v>
      </c>
      <c r="K32" s="65">
        <f t="shared" si="11"/>
        <v>0</v>
      </c>
      <c r="L32" s="65">
        <f t="shared" si="11"/>
        <v>0</v>
      </c>
      <c r="M32" s="65">
        <f t="shared" si="11"/>
        <v>0</v>
      </c>
      <c r="N32" s="65">
        <f t="shared" si="11"/>
        <v>0</v>
      </c>
      <c r="O32" s="65">
        <f t="shared" si="11"/>
        <v>0</v>
      </c>
      <c r="P32" s="65">
        <f t="shared" si="11"/>
        <v>0</v>
      </c>
      <c r="Q32" s="65">
        <f t="shared" si="11"/>
        <v>0</v>
      </c>
      <c r="R32" s="65">
        <f t="shared" si="11"/>
        <v>0</v>
      </c>
      <c r="S32" s="65">
        <f t="shared" si="11"/>
        <v>0</v>
      </c>
      <c r="T32" s="65">
        <f t="shared" si="11"/>
        <v>0</v>
      </c>
      <c r="U32" s="65">
        <f t="shared" si="11"/>
        <v>0</v>
      </c>
      <c r="V32" s="65">
        <f t="shared" si="11"/>
        <v>0</v>
      </c>
      <c r="W32" s="65">
        <f t="shared" si="11"/>
        <v>0</v>
      </c>
      <c r="X32" s="65">
        <f t="shared" si="11"/>
        <v>0</v>
      </c>
      <c r="Y32" s="65">
        <f t="shared" si="11"/>
        <v>0</v>
      </c>
      <c r="Z32" s="65">
        <f t="shared" si="11"/>
        <v>0</v>
      </c>
      <c r="AA32" s="65">
        <f t="shared" si="11"/>
        <v>0</v>
      </c>
      <c r="AB32" s="65">
        <f t="shared" si="11"/>
        <v>0</v>
      </c>
      <c r="AC32" s="65">
        <f t="shared" si="11"/>
        <v>0</v>
      </c>
      <c r="AD32" s="65">
        <f t="shared" si="11"/>
        <v>0</v>
      </c>
      <c r="AE32" s="65">
        <f t="shared" si="11"/>
        <v>0</v>
      </c>
      <c r="AF32" s="65">
        <f t="shared" si="11"/>
        <v>0</v>
      </c>
      <c r="AG32" s="65">
        <f t="shared" si="11"/>
        <v>0</v>
      </c>
      <c r="AH32" s="65">
        <f t="shared" si="11"/>
        <v>0</v>
      </c>
      <c r="AI32" s="65">
        <f t="shared" si="11"/>
        <v>0</v>
      </c>
      <c r="AJ32" s="65">
        <f t="shared" si="11"/>
        <v>0</v>
      </c>
      <c r="AM32" s="383">
        <f>F32+NPV(SDN,G32:INDEX(G32:AJ32,PAL))</f>
        <v>0</v>
      </c>
      <c r="AN32" s="415">
        <f>F32+NPV(SDN,G32:INDEX(G32:AJ32,PAL))</f>
        <v>0</v>
      </c>
      <c r="AO32" s="387"/>
      <c r="AP32" s="59"/>
      <c r="AQ32" s="59"/>
      <c r="AR32" s="59"/>
      <c r="AS32" s="59"/>
      <c r="AT32" s="59"/>
      <c r="AU32" s="59"/>
      <c r="AV32" s="59"/>
      <c r="AW32" s="59"/>
      <c r="AX32" s="59"/>
      <c r="AY32" s="388"/>
    </row>
    <row r="33" spans="2:51">
      <c r="B33" s="64" t="s">
        <v>311</v>
      </c>
      <c r="C33" s="4" t="str">
        <f>IF(Kalba="EN",Data2!C58,Data2!B58)</f>
        <v>Bendra kitų mokėtinų netiesioginių mokesčių suma</v>
      </c>
      <c r="D33" s="65">
        <f>F33+NPV(FDN,G33:INDEX(G33:AJ33,PAL))</f>
        <v>0</v>
      </c>
      <c r="E33" s="65">
        <f>SUMIF($F$5:$AJ$5,"&lt;="&amp;PAL,$F33:$AJ33)</f>
        <v>0</v>
      </c>
      <c r="F33" s="78">
        <v>0</v>
      </c>
      <c r="G33" s="78">
        <v>0</v>
      </c>
      <c r="H33" s="78">
        <v>0</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c r="AA33" s="78">
        <v>0</v>
      </c>
      <c r="AB33" s="78">
        <v>0</v>
      </c>
      <c r="AC33" s="78">
        <v>0</v>
      </c>
      <c r="AD33" s="78">
        <v>0</v>
      </c>
      <c r="AE33" s="78">
        <v>0</v>
      </c>
      <c r="AF33" s="78">
        <v>0</v>
      </c>
      <c r="AG33" s="78">
        <v>0</v>
      </c>
      <c r="AH33" s="78">
        <v>0</v>
      </c>
      <c r="AI33" s="78">
        <v>0</v>
      </c>
      <c r="AJ33" s="78">
        <v>0</v>
      </c>
      <c r="AM33" s="383">
        <f>F33+NPV(SDN,G33:INDEX(G33:AJ33,PAL))</f>
        <v>0</v>
      </c>
      <c r="AN33" s="415">
        <f>F33+NPV(SDN,G33:INDEX(G33:AJ33,PAL))</f>
        <v>0</v>
      </c>
      <c r="AO33" s="387">
        <f>IF(COUNTIF(AP33:AY33,"Klaida")&gt;0,1,0)</f>
        <v>0</v>
      </c>
      <c r="AP33" s="59">
        <f>IF(COUNT(F33:INDEX(F33:AJ33,PAL+1))&lt;&gt;PAL+1,"Klaida",0)</f>
        <v>0</v>
      </c>
      <c r="AQ33" s="59"/>
      <c r="AR33" s="59"/>
      <c r="AS33" s="59"/>
      <c r="AT33" s="59"/>
      <c r="AU33" s="59"/>
      <c r="AV33" s="59"/>
      <c r="AW33" s="59"/>
      <c r="AX33" s="59"/>
      <c r="AY33" s="388"/>
    </row>
    <row r="34" spans="2:51" s="61" customFormat="1">
      <c r="B34" s="5" t="s">
        <v>28</v>
      </c>
      <c r="C34" s="5" t="str">
        <f>IF(Kalba="EN",Data2!C59,Data2!B59)</f>
        <v>Grynosios pajamos</v>
      </c>
      <c r="D34" s="62">
        <f>ROUND(SUM(D17)-SUM(D15,D22),0)</f>
        <v>0</v>
      </c>
      <c r="E34" s="62">
        <f t="shared" ref="E34:AJ34" si="12">ROUND(SUM(E17)-SUM(E15,E22),0)</f>
        <v>0</v>
      </c>
      <c r="F34" s="62">
        <f t="shared" si="12"/>
        <v>0</v>
      </c>
      <c r="G34" s="62">
        <f t="shared" si="12"/>
        <v>0</v>
      </c>
      <c r="H34" s="62">
        <f t="shared" si="12"/>
        <v>0</v>
      </c>
      <c r="I34" s="62">
        <f t="shared" si="12"/>
        <v>0</v>
      </c>
      <c r="J34" s="62">
        <f t="shared" si="12"/>
        <v>0</v>
      </c>
      <c r="K34" s="62">
        <f t="shared" si="12"/>
        <v>0</v>
      </c>
      <c r="L34" s="62">
        <f t="shared" si="12"/>
        <v>0</v>
      </c>
      <c r="M34" s="62">
        <f t="shared" si="12"/>
        <v>0</v>
      </c>
      <c r="N34" s="62">
        <f t="shared" si="12"/>
        <v>0</v>
      </c>
      <c r="O34" s="62">
        <f t="shared" si="12"/>
        <v>0</v>
      </c>
      <c r="P34" s="62">
        <f t="shared" si="12"/>
        <v>0</v>
      </c>
      <c r="Q34" s="62">
        <f t="shared" si="12"/>
        <v>0</v>
      </c>
      <c r="R34" s="62">
        <f t="shared" si="12"/>
        <v>0</v>
      </c>
      <c r="S34" s="62">
        <f t="shared" si="12"/>
        <v>0</v>
      </c>
      <c r="T34" s="62">
        <f t="shared" si="12"/>
        <v>0</v>
      </c>
      <c r="U34" s="62">
        <f t="shared" si="12"/>
        <v>0</v>
      </c>
      <c r="V34" s="62">
        <f t="shared" si="12"/>
        <v>0</v>
      </c>
      <c r="W34" s="62">
        <f t="shared" si="12"/>
        <v>0</v>
      </c>
      <c r="X34" s="62">
        <f t="shared" si="12"/>
        <v>0</v>
      </c>
      <c r="Y34" s="62">
        <f t="shared" si="12"/>
        <v>0</v>
      </c>
      <c r="Z34" s="62">
        <f t="shared" si="12"/>
        <v>0</v>
      </c>
      <c r="AA34" s="62">
        <f t="shared" si="12"/>
        <v>0</v>
      </c>
      <c r="AB34" s="62">
        <f t="shared" si="12"/>
        <v>0</v>
      </c>
      <c r="AC34" s="62">
        <f t="shared" si="12"/>
        <v>0</v>
      </c>
      <c r="AD34" s="62">
        <f t="shared" si="12"/>
        <v>0</v>
      </c>
      <c r="AE34" s="62">
        <f t="shared" si="12"/>
        <v>0</v>
      </c>
      <c r="AF34" s="62">
        <f t="shared" si="12"/>
        <v>0</v>
      </c>
      <c r="AG34" s="62">
        <f t="shared" si="12"/>
        <v>0</v>
      </c>
      <c r="AH34" s="62">
        <f t="shared" si="12"/>
        <v>0</v>
      </c>
      <c r="AI34" s="62">
        <f t="shared" si="12"/>
        <v>0</v>
      </c>
      <c r="AJ34" s="62">
        <f t="shared" si="12"/>
        <v>0</v>
      </c>
      <c r="AM34" s="382">
        <f>ROUND(SUM(AO17)-SUM(AO7,AO21),0)</f>
        <v>0</v>
      </c>
      <c r="AN34" s="382">
        <f>ROUND(SUM(AP17)-SUM(AP7,AP21),0)</f>
        <v>0</v>
      </c>
      <c r="AO34" s="389"/>
      <c r="AP34" s="63"/>
      <c r="AQ34" s="63"/>
      <c r="AR34" s="63"/>
      <c r="AS34" s="63"/>
      <c r="AT34" s="63"/>
      <c r="AU34" s="63"/>
      <c r="AV34" s="63"/>
      <c r="AW34" s="63"/>
      <c r="AX34" s="63"/>
      <c r="AY34" s="390"/>
    </row>
    <row r="35" spans="2:51" s="61" customFormat="1">
      <c r="B35" s="66" t="s">
        <v>313</v>
      </c>
      <c r="C35" s="5" t="str">
        <f>IF(Kalba="EN",Data2!C60,Data2!B60)</f>
        <v>Finansavimas, iš viso</v>
      </c>
      <c r="D35" s="62">
        <f>SUM(D36,D41,D44)</f>
        <v>0</v>
      </c>
      <c r="E35" s="62">
        <f t="shared" ref="E35:AJ35" si="13">SUM(E36,E41,E44)</f>
        <v>0</v>
      </c>
      <c r="F35" s="62">
        <f t="shared" si="13"/>
        <v>0</v>
      </c>
      <c r="G35" s="62">
        <f t="shared" si="13"/>
        <v>0</v>
      </c>
      <c r="H35" s="62">
        <f t="shared" si="13"/>
        <v>0</v>
      </c>
      <c r="I35" s="62">
        <f t="shared" si="13"/>
        <v>0</v>
      </c>
      <c r="J35" s="62">
        <f t="shared" si="13"/>
        <v>0</v>
      </c>
      <c r="K35" s="62">
        <f t="shared" si="13"/>
        <v>0</v>
      </c>
      <c r="L35" s="62">
        <f t="shared" si="13"/>
        <v>0</v>
      </c>
      <c r="M35" s="62">
        <f t="shared" si="13"/>
        <v>0</v>
      </c>
      <c r="N35" s="62">
        <f t="shared" si="13"/>
        <v>0</v>
      </c>
      <c r="O35" s="62">
        <f t="shared" si="13"/>
        <v>0</v>
      </c>
      <c r="P35" s="62">
        <f t="shared" si="13"/>
        <v>0</v>
      </c>
      <c r="Q35" s="62">
        <f t="shared" si="13"/>
        <v>0</v>
      </c>
      <c r="R35" s="62">
        <f t="shared" si="13"/>
        <v>0</v>
      </c>
      <c r="S35" s="62">
        <f t="shared" si="13"/>
        <v>0</v>
      </c>
      <c r="T35" s="62">
        <f t="shared" si="13"/>
        <v>0</v>
      </c>
      <c r="U35" s="62">
        <f t="shared" si="13"/>
        <v>0</v>
      </c>
      <c r="V35" s="62">
        <f t="shared" si="13"/>
        <v>0</v>
      </c>
      <c r="W35" s="62">
        <f t="shared" si="13"/>
        <v>0</v>
      </c>
      <c r="X35" s="62">
        <f t="shared" si="13"/>
        <v>0</v>
      </c>
      <c r="Y35" s="62">
        <f t="shared" si="13"/>
        <v>0</v>
      </c>
      <c r="Z35" s="62">
        <f t="shared" si="13"/>
        <v>0</v>
      </c>
      <c r="AA35" s="62">
        <f t="shared" si="13"/>
        <v>0</v>
      </c>
      <c r="AB35" s="62">
        <f t="shared" si="13"/>
        <v>0</v>
      </c>
      <c r="AC35" s="62">
        <f t="shared" si="13"/>
        <v>0</v>
      </c>
      <c r="AD35" s="62">
        <f t="shared" si="13"/>
        <v>0</v>
      </c>
      <c r="AE35" s="62">
        <f t="shared" si="13"/>
        <v>0</v>
      </c>
      <c r="AF35" s="62">
        <f t="shared" si="13"/>
        <v>0</v>
      </c>
      <c r="AG35" s="62">
        <f t="shared" si="13"/>
        <v>0</v>
      </c>
      <c r="AH35" s="62">
        <f t="shared" si="13"/>
        <v>0</v>
      </c>
      <c r="AI35" s="62">
        <f t="shared" si="13"/>
        <v>0</v>
      </c>
      <c r="AJ35" s="62">
        <f t="shared" si="13"/>
        <v>0</v>
      </c>
      <c r="AM35" s="382">
        <f>SUM(AO36,AO41,AO44)</f>
        <v>0</v>
      </c>
      <c r="AN35" s="382">
        <f>SUM(AP36,AP41,AP44)</f>
        <v>0</v>
      </c>
      <c r="AO35" s="389"/>
      <c r="AP35" s="63"/>
      <c r="AQ35" s="63"/>
      <c r="AR35" s="63"/>
      <c r="AS35" s="63"/>
      <c r="AT35" s="63"/>
      <c r="AU35" s="63"/>
      <c r="AV35" s="63"/>
      <c r="AW35" s="63"/>
      <c r="AX35" s="63"/>
      <c r="AY35" s="390"/>
    </row>
    <row r="36" spans="2:51" s="61" customFormat="1">
      <c r="B36" s="66" t="s">
        <v>32</v>
      </c>
      <c r="C36" s="5" t="str">
        <f>IF(Kalba="EN",Data2!C61,Data2!B61)</f>
        <v>Prašomas finansavimas</v>
      </c>
      <c r="D36" s="62">
        <f>ROUND(SUM(D37:D40),0)</f>
        <v>0</v>
      </c>
      <c r="E36" s="62">
        <f>ROUND(SUM(E37:E40),0)</f>
        <v>0</v>
      </c>
      <c r="F36" s="62">
        <f t="shared" ref="F36:AJ36" si="14">ROUND(SUM(F37:F40),0)</f>
        <v>0</v>
      </c>
      <c r="G36" s="62">
        <f t="shared" si="14"/>
        <v>0</v>
      </c>
      <c r="H36" s="62">
        <f t="shared" si="14"/>
        <v>0</v>
      </c>
      <c r="I36" s="62">
        <f t="shared" si="14"/>
        <v>0</v>
      </c>
      <c r="J36" s="62">
        <f t="shared" si="14"/>
        <v>0</v>
      </c>
      <c r="K36" s="62">
        <f t="shared" si="14"/>
        <v>0</v>
      </c>
      <c r="L36" s="62">
        <f t="shared" si="14"/>
        <v>0</v>
      </c>
      <c r="M36" s="62">
        <f t="shared" si="14"/>
        <v>0</v>
      </c>
      <c r="N36" s="62">
        <f t="shared" si="14"/>
        <v>0</v>
      </c>
      <c r="O36" s="62">
        <f t="shared" si="14"/>
        <v>0</v>
      </c>
      <c r="P36" s="62">
        <f t="shared" si="14"/>
        <v>0</v>
      </c>
      <c r="Q36" s="62">
        <f t="shared" si="14"/>
        <v>0</v>
      </c>
      <c r="R36" s="62">
        <f t="shared" si="14"/>
        <v>0</v>
      </c>
      <c r="S36" s="62">
        <f t="shared" si="14"/>
        <v>0</v>
      </c>
      <c r="T36" s="62">
        <f t="shared" si="14"/>
        <v>0</v>
      </c>
      <c r="U36" s="62">
        <f t="shared" si="14"/>
        <v>0</v>
      </c>
      <c r="V36" s="62">
        <f t="shared" si="14"/>
        <v>0</v>
      </c>
      <c r="W36" s="62">
        <f t="shared" si="14"/>
        <v>0</v>
      </c>
      <c r="X36" s="62">
        <f t="shared" si="14"/>
        <v>0</v>
      </c>
      <c r="Y36" s="62">
        <f t="shared" si="14"/>
        <v>0</v>
      </c>
      <c r="Z36" s="62">
        <f t="shared" si="14"/>
        <v>0</v>
      </c>
      <c r="AA36" s="62">
        <f t="shared" si="14"/>
        <v>0</v>
      </c>
      <c r="AB36" s="62">
        <f t="shared" si="14"/>
        <v>0</v>
      </c>
      <c r="AC36" s="62">
        <f t="shared" si="14"/>
        <v>0</v>
      </c>
      <c r="AD36" s="62">
        <f t="shared" si="14"/>
        <v>0</v>
      </c>
      <c r="AE36" s="62">
        <f t="shared" si="14"/>
        <v>0</v>
      </c>
      <c r="AF36" s="62">
        <f t="shared" si="14"/>
        <v>0</v>
      </c>
      <c r="AG36" s="62">
        <f t="shared" si="14"/>
        <v>0</v>
      </c>
      <c r="AH36" s="62">
        <f t="shared" si="14"/>
        <v>0</v>
      </c>
      <c r="AI36" s="62">
        <f t="shared" si="14"/>
        <v>0</v>
      </c>
      <c r="AJ36" s="62">
        <f t="shared" si="14"/>
        <v>0</v>
      </c>
      <c r="AM36" s="382">
        <f>ROUND(SUM(AM37:AM40),0)</f>
        <v>0</v>
      </c>
      <c r="AN36" s="382">
        <f>ROUND(SUM(AN37:AN40),0)</f>
        <v>0</v>
      </c>
      <c r="AO36" s="389"/>
      <c r="AP36" s="63"/>
      <c r="AQ36" s="63"/>
      <c r="AR36" s="63"/>
      <c r="AS36" s="63"/>
      <c r="AT36" s="63"/>
      <c r="AU36" s="63"/>
      <c r="AV36" s="63"/>
      <c r="AW36" s="63"/>
      <c r="AX36" s="63"/>
      <c r="AY36" s="390"/>
    </row>
    <row r="37" spans="2:51">
      <c r="B37" s="64" t="s">
        <v>34</v>
      </c>
      <c r="C37" s="4" t="str">
        <f>IF(Kalba="EN",Data2!C62,Data2!B62)</f>
        <v>ES struktūrinės paramos lėšos</v>
      </c>
      <c r="D37" s="65">
        <f>F37+NPV(FDN,G37:INDEX(G37:AJ37,PAL))</f>
        <v>0</v>
      </c>
      <c r="E37" s="65">
        <f>SUMIF($F$5:$AJ$5,"&lt;="&amp;PAL,$F37:$AJ37)</f>
        <v>0</v>
      </c>
      <c r="F37" s="78">
        <v>0</v>
      </c>
      <c r="G37" s="78">
        <v>0</v>
      </c>
      <c r="H37" s="78">
        <v>0</v>
      </c>
      <c r="I37" s="78">
        <v>0</v>
      </c>
      <c r="J37" s="78">
        <v>0</v>
      </c>
      <c r="K37" s="78">
        <v>0</v>
      </c>
      <c r="L37" s="78">
        <v>0</v>
      </c>
      <c r="M37" s="78">
        <v>0</v>
      </c>
      <c r="N37" s="78">
        <v>0</v>
      </c>
      <c r="O37" s="78">
        <v>0</v>
      </c>
      <c r="P37" s="78">
        <v>0</v>
      </c>
      <c r="Q37" s="78">
        <v>0</v>
      </c>
      <c r="R37" s="78">
        <v>0</v>
      </c>
      <c r="S37" s="78">
        <v>0</v>
      </c>
      <c r="T37" s="78">
        <v>0</v>
      </c>
      <c r="U37" s="78">
        <v>0</v>
      </c>
      <c r="V37" s="78">
        <v>0</v>
      </c>
      <c r="W37" s="78">
        <v>0</v>
      </c>
      <c r="X37" s="78">
        <v>0</v>
      </c>
      <c r="Y37" s="78">
        <v>0</v>
      </c>
      <c r="Z37" s="78">
        <v>0</v>
      </c>
      <c r="AA37" s="78">
        <v>0</v>
      </c>
      <c r="AB37" s="78">
        <v>0</v>
      </c>
      <c r="AC37" s="78">
        <v>0</v>
      </c>
      <c r="AD37" s="78">
        <v>0</v>
      </c>
      <c r="AE37" s="78">
        <v>0</v>
      </c>
      <c r="AF37" s="78">
        <v>0</v>
      </c>
      <c r="AG37" s="78">
        <v>0</v>
      </c>
      <c r="AH37" s="78">
        <v>0</v>
      </c>
      <c r="AI37" s="78">
        <v>0</v>
      </c>
      <c r="AJ37" s="78">
        <v>0</v>
      </c>
      <c r="AM37" s="383">
        <f>F37+NPV(SDN,G37:INDEX(G37:AJ37,PAL))</f>
        <v>0</v>
      </c>
      <c r="AN37" s="415">
        <f>F37+NPV(SDN,G37:INDEX(G37:AJ37,PAL))</f>
        <v>0</v>
      </c>
      <c r="AO37" s="387">
        <f>IF(COUNTIF(AP37:AY37,"Klaida")&gt;0,1,0)</f>
        <v>0</v>
      </c>
      <c r="AP37" s="59">
        <f>IF(COUNT(F37:INDEX(F37:AJ37,PAL+1))&lt;&gt;PAL+1,"Klaida",0)</f>
        <v>0</v>
      </c>
      <c r="AQ37" s="59"/>
      <c r="AR37" s="59"/>
      <c r="AS37" s="59"/>
      <c r="AT37" s="59"/>
      <c r="AU37" s="59"/>
      <c r="AV37" s="59"/>
      <c r="AW37" s="59"/>
      <c r="AX37" s="59"/>
      <c r="AY37" s="388"/>
    </row>
    <row r="38" spans="2:51">
      <c r="B38" s="64" t="s">
        <v>36</v>
      </c>
      <c r="C38" s="4" t="str">
        <f>IF(Kalba="EN",Data2!C63,Data2!B63)</f>
        <v>LR bendrojo finansavimo lėšos</v>
      </c>
      <c r="D38" s="65">
        <f>F38+NPV(FDN,G38:INDEX(G38:AJ38,PAL))</f>
        <v>0</v>
      </c>
      <c r="E38" s="65">
        <f>SUMIF($F$5:$AJ$5,"&lt;="&amp;PAL,$F38:$AJ38)</f>
        <v>0</v>
      </c>
      <c r="F38" s="78">
        <v>0</v>
      </c>
      <c r="G38" s="78">
        <v>0</v>
      </c>
      <c r="H38" s="78">
        <v>0</v>
      </c>
      <c r="I38" s="78">
        <v>0</v>
      </c>
      <c r="J38" s="78">
        <v>0</v>
      </c>
      <c r="K38" s="78">
        <v>0</v>
      </c>
      <c r="L38" s="78">
        <v>0</v>
      </c>
      <c r="M38" s="78">
        <v>0</v>
      </c>
      <c r="N38" s="78">
        <v>0</v>
      </c>
      <c r="O38" s="78">
        <v>0</v>
      </c>
      <c r="P38" s="78">
        <v>0</v>
      </c>
      <c r="Q38" s="78">
        <v>0</v>
      </c>
      <c r="R38" s="78">
        <v>0</v>
      </c>
      <c r="S38" s="78">
        <v>0</v>
      </c>
      <c r="T38" s="78">
        <v>0</v>
      </c>
      <c r="U38" s="78">
        <v>0</v>
      </c>
      <c r="V38" s="78">
        <v>0</v>
      </c>
      <c r="W38" s="78">
        <v>0</v>
      </c>
      <c r="X38" s="78">
        <v>0</v>
      </c>
      <c r="Y38" s="78">
        <v>0</v>
      </c>
      <c r="Z38" s="78">
        <v>0</v>
      </c>
      <c r="AA38" s="78">
        <v>0</v>
      </c>
      <c r="AB38" s="78">
        <v>0</v>
      </c>
      <c r="AC38" s="78">
        <v>0</v>
      </c>
      <c r="AD38" s="78">
        <v>0</v>
      </c>
      <c r="AE38" s="78">
        <v>0</v>
      </c>
      <c r="AF38" s="78">
        <v>0</v>
      </c>
      <c r="AG38" s="78">
        <v>0</v>
      </c>
      <c r="AH38" s="78">
        <v>0</v>
      </c>
      <c r="AI38" s="78">
        <v>0</v>
      </c>
      <c r="AJ38" s="78">
        <v>0</v>
      </c>
      <c r="AM38" s="383">
        <f>F38+NPV(SDN,G38:INDEX(G38:AJ38,PAL))</f>
        <v>0</v>
      </c>
      <c r="AN38" s="415">
        <f>F38+NPV(SDN,G38:INDEX(G38:AJ38,PAL))</f>
        <v>0</v>
      </c>
      <c r="AO38" s="387">
        <f>IF(COUNTIF(AP38:AY38,"Klaida")&gt;0,1,0)</f>
        <v>0</v>
      </c>
      <c r="AP38" s="59">
        <f>IF(COUNT(F38:INDEX(F38:AJ38,PAL+1))&lt;&gt;PAL+1,"Klaida",0)</f>
        <v>0</v>
      </c>
      <c r="AQ38" s="59"/>
      <c r="AR38" s="59"/>
      <c r="AS38" s="59"/>
      <c r="AT38" s="59"/>
      <c r="AU38" s="59"/>
      <c r="AV38" s="59"/>
      <c r="AW38" s="59"/>
      <c r="AX38" s="59"/>
      <c r="AY38" s="388"/>
    </row>
    <row r="39" spans="2:51">
      <c r="B39" s="64" t="s">
        <v>38</v>
      </c>
      <c r="C39" s="4" t="str">
        <f>IF(Kalba="EN",Data2!C64,Data2!B64)</f>
        <v>Kito tarptautinio finansavimo lėšos</v>
      </c>
      <c r="D39" s="65">
        <f>F39+NPV(FDN,G39:INDEX(G39:AJ39,PAL))</f>
        <v>0</v>
      </c>
      <c r="E39" s="65">
        <f>SUMIF($F$5:$AJ$5,"&lt;="&amp;PAL,$F39:$AJ39)</f>
        <v>0</v>
      </c>
      <c r="F39" s="78">
        <v>0</v>
      </c>
      <c r="G39" s="78">
        <v>0</v>
      </c>
      <c r="H39" s="78">
        <v>0</v>
      </c>
      <c r="I39" s="78">
        <v>0</v>
      </c>
      <c r="J39" s="78">
        <v>0</v>
      </c>
      <c r="K39" s="78">
        <v>0</v>
      </c>
      <c r="L39" s="78">
        <v>0</v>
      </c>
      <c r="M39" s="78">
        <v>0</v>
      </c>
      <c r="N39" s="78">
        <v>0</v>
      </c>
      <c r="O39" s="78">
        <v>0</v>
      </c>
      <c r="P39" s="78">
        <v>0</v>
      </c>
      <c r="Q39" s="78">
        <v>0</v>
      </c>
      <c r="R39" s="78">
        <v>0</v>
      </c>
      <c r="S39" s="78">
        <v>0</v>
      </c>
      <c r="T39" s="78">
        <v>0</v>
      </c>
      <c r="U39" s="78">
        <v>0</v>
      </c>
      <c r="V39" s="78">
        <v>0</v>
      </c>
      <c r="W39" s="78">
        <v>0</v>
      </c>
      <c r="X39" s="78">
        <v>0</v>
      </c>
      <c r="Y39" s="78">
        <v>0</v>
      </c>
      <c r="Z39" s="78">
        <v>0</v>
      </c>
      <c r="AA39" s="78">
        <v>0</v>
      </c>
      <c r="AB39" s="78">
        <v>0</v>
      </c>
      <c r="AC39" s="78">
        <v>0</v>
      </c>
      <c r="AD39" s="78">
        <v>0</v>
      </c>
      <c r="AE39" s="78">
        <v>0</v>
      </c>
      <c r="AF39" s="78">
        <v>0</v>
      </c>
      <c r="AG39" s="78">
        <v>0</v>
      </c>
      <c r="AH39" s="78">
        <v>0</v>
      </c>
      <c r="AI39" s="78">
        <v>0</v>
      </c>
      <c r="AJ39" s="78">
        <v>0</v>
      </c>
      <c r="AM39" s="383">
        <f>F39+NPV(SDN,G39:INDEX(G39:AJ39,PAL))</f>
        <v>0</v>
      </c>
      <c r="AN39" s="415">
        <f>F39+NPV(SDN,G39:INDEX(G39:AJ39,PAL))</f>
        <v>0</v>
      </c>
      <c r="AO39" s="387">
        <f>IF(COUNTIF(AP39:AY39,"Klaida")&gt;0,1,0)</f>
        <v>0</v>
      </c>
      <c r="AP39" s="59">
        <f>IF(COUNT(F39:INDEX(F39:AJ39,PAL+1))&lt;&gt;PAL+1,"Klaida",0)</f>
        <v>0</v>
      </c>
      <c r="AQ39" s="59"/>
      <c r="AR39" s="59"/>
      <c r="AS39" s="59"/>
      <c r="AT39" s="59"/>
      <c r="AU39" s="59"/>
      <c r="AV39" s="59"/>
      <c r="AW39" s="59"/>
      <c r="AX39" s="59"/>
      <c r="AY39" s="388"/>
    </row>
    <row r="40" spans="2:51" ht="25.5">
      <c r="B40" s="64" t="s">
        <v>40</v>
      </c>
      <c r="C40" s="4" t="str">
        <f>IF(Kalba="EN",Data2!C65,Data2!B65)</f>
        <v>Specialiosios programos lėšos, skirtos padengti netinkamą finansuoti PVM</v>
      </c>
      <c r="D40" s="65">
        <f>F40+NPV(FDN,G40:INDEX(G40:AJ40,PAL))</f>
        <v>0</v>
      </c>
      <c r="E40" s="65">
        <f>SUMIF($F$5:$AJ$5,"&lt;="&amp;PAL,$F40:$AJ40)</f>
        <v>0</v>
      </c>
      <c r="F40" s="78">
        <v>0</v>
      </c>
      <c r="G40" s="78">
        <v>0</v>
      </c>
      <c r="H40" s="78">
        <v>0</v>
      </c>
      <c r="I40" s="78">
        <v>0</v>
      </c>
      <c r="J40" s="78">
        <v>0</v>
      </c>
      <c r="K40" s="78">
        <v>0</v>
      </c>
      <c r="L40" s="78">
        <v>0</v>
      </c>
      <c r="M40" s="78">
        <v>0</v>
      </c>
      <c r="N40" s="78">
        <v>0</v>
      </c>
      <c r="O40" s="78">
        <v>0</v>
      </c>
      <c r="P40" s="78">
        <v>0</v>
      </c>
      <c r="Q40" s="78">
        <v>0</v>
      </c>
      <c r="R40" s="78">
        <v>0</v>
      </c>
      <c r="S40" s="78">
        <v>0</v>
      </c>
      <c r="T40" s="78">
        <v>0</v>
      </c>
      <c r="U40" s="78">
        <v>0</v>
      </c>
      <c r="V40" s="78">
        <v>0</v>
      </c>
      <c r="W40" s="78">
        <v>0</v>
      </c>
      <c r="X40" s="78">
        <v>0</v>
      </c>
      <c r="Y40" s="78">
        <v>0</v>
      </c>
      <c r="Z40" s="78">
        <v>0</v>
      </c>
      <c r="AA40" s="78">
        <v>0</v>
      </c>
      <c r="AB40" s="78">
        <v>0</v>
      </c>
      <c r="AC40" s="78">
        <v>0</v>
      </c>
      <c r="AD40" s="78">
        <v>0</v>
      </c>
      <c r="AE40" s="78">
        <v>0</v>
      </c>
      <c r="AF40" s="78">
        <v>0</v>
      </c>
      <c r="AG40" s="78">
        <v>0</v>
      </c>
      <c r="AH40" s="78">
        <v>0</v>
      </c>
      <c r="AI40" s="78">
        <v>0</v>
      </c>
      <c r="AJ40" s="78">
        <v>0</v>
      </c>
      <c r="AM40" s="383">
        <f>F40+NPV(SDN,G40:INDEX(G40:AJ40,PAL))</f>
        <v>0</v>
      </c>
      <c r="AN40" s="415">
        <f>F40+NPV(SDN,G40:INDEX(G40:AJ40,PAL))</f>
        <v>0</v>
      </c>
      <c r="AO40" s="387">
        <f>IF(COUNTIF(AP40:AY40,"Klaida")&gt;0,1,0)</f>
        <v>0</v>
      </c>
      <c r="AP40" s="59">
        <f>IF(COUNT(F40:INDEX(F40:AJ40,PAL+1))&lt;&gt;PAL+1,"Klaida",0)</f>
        <v>0</v>
      </c>
      <c r="AQ40" s="59"/>
      <c r="AR40" s="59"/>
      <c r="AS40" s="59"/>
      <c r="AT40" s="59"/>
      <c r="AU40" s="59"/>
      <c r="AV40" s="59"/>
      <c r="AW40" s="59"/>
      <c r="AX40" s="59"/>
      <c r="AY40" s="388"/>
    </row>
    <row r="41" spans="2:51" s="61" customFormat="1">
      <c r="B41" s="66" t="s">
        <v>41</v>
      </c>
      <c r="C41" s="5" t="str">
        <f>IF(Kalba="EN",Data2!C66,Data2!B66)</f>
        <v>Nuosavos lėšos</v>
      </c>
      <c r="D41" s="62">
        <f>ROUND(SUM(D42:D43),0)</f>
        <v>0</v>
      </c>
      <c r="E41" s="62">
        <f>ROUND(SUM(E42:E43),0)</f>
        <v>0</v>
      </c>
      <c r="F41" s="62">
        <f t="shared" ref="F41:AJ41" si="15">ROUND(SUM(F42:F43),0)</f>
        <v>0</v>
      </c>
      <c r="G41" s="62">
        <f t="shared" si="15"/>
        <v>0</v>
      </c>
      <c r="H41" s="62">
        <f t="shared" si="15"/>
        <v>0</v>
      </c>
      <c r="I41" s="62">
        <f t="shared" si="15"/>
        <v>0</v>
      </c>
      <c r="J41" s="62">
        <f t="shared" si="15"/>
        <v>0</v>
      </c>
      <c r="K41" s="62">
        <f t="shared" si="15"/>
        <v>0</v>
      </c>
      <c r="L41" s="62">
        <f t="shared" si="15"/>
        <v>0</v>
      </c>
      <c r="M41" s="62">
        <f t="shared" si="15"/>
        <v>0</v>
      </c>
      <c r="N41" s="62">
        <f t="shared" si="15"/>
        <v>0</v>
      </c>
      <c r="O41" s="62">
        <f t="shared" si="15"/>
        <v>0</v>
      </c>
      <c r="P41" s="62">
        <f t="shared" si="15"/>
        <v>0</v>
      </c>
      <c r="Q41" s="62">
        <f t="shared" si="15"/>
        <v>0</v>
      </c>
      <c r="R41" s="62">
        <f t="shared" si="15"/>
        <v>0</v>
      </c>
      <c r="S41" s="62">
        <f t="shared" si="15"/>
        <v>0</v>
      </c>
      <c r="T41" s="62">
        <f t="shared" si="15"/>
        <v>0</v>
      </c>
      <c r="U41" s="62">
        <f t="shared" si="15"/>
        <v>0</v>
      </c>
      <c r="V41" s="62">
        <f t="shared" si="15"/>
        <v>0</v>
      </c>
      <c r="W41" s="62">
        <f t="shared" si="15"/>
        <v>0</v>
      </c>
      <c r="X41" s="62">
        <f t="shared" si="15"/>
        <v>0</v>
      </c>
      <c r="Y41" s="62">
        <f t="shared" si="15"/>
        <v>0</v>
      </c>
      <c r="Z41" s="62">
        <f t="shared" si="15"/>
        <v>0</v>
      </c>
      <c r="AA41" s="62">
        <f t="shared" si="15"/>
        <v>0</v>
      </c>
      <c r="AB41" s="62">
        <f t="shared" si="15"/>
        <v>0</v>
      </c>
      <c r="AC41" s="62">
        <f t="shared" si="15"/>
        <v>0</v>
      </c>
      <c r="AD41" s="62">
        <f t="shared" si="15"/>
        <v>0</v>
      </c>
      <c r="AE41" s="62">
        <f t="shared" si="15"/>
        <v>0</v>
      </c>
      <c r="AF41" s="62">
        <f t="shared" si="15"/>
        <v>0</v>
      </c>
      <c r="AG41" s="62">
        <f t="shared" si="15"/>
        <v>0</v>
      </c>
      <c r="AH41" s="62">
        <f t="shared" si="15"/>
        <v>0</v>
      </c>
      <c r="AI41" s="62">
        <f t="shared" si="15"/>
        <v>0</v>
      </c>
      <c r="AJ41" s="62">
        <f t="shared" si="15"/>
        <v>0</v>
      </c>
      <c r="AM41" s="382">
        <f>ROUND(SUM(AM42:AM43),0)</f>
        <v>0</v>
      </c>
      <c r="AN41" s="382">
        <f>ROUND(SUM(AN42:AN43),0)</f>
        <v>0</v>
      </c>
      <c r="AO41" s="389"/>
      <c r="AP41" s="63"/>
      <c r="AQ41" s="63"/>
      <c r="AR41" s="63"/>
      <c r="AS41" s="63"/>
      <c r="AT41" s="63"/>
      <c r="AU41" s="63"/>
      <c r="AV41" s="63"/>
      <c r="AW41" s="63"/>
      <c r="AX41" s="63"/>
      <c r="AY41" s="390"/>
    </row>
    <row r="42" spans="2:51" ht="25.5">
      <c r="B42" s="64" t="s">
        <v>42</v>
      </c>
      <c r="C42" s="4" t="str">
        <f>IF(Kalba="EN",Data2!C67,Data2!B67)</f>
        <v>Viešosios lėšos (valstybės, savivaldybės biudžetai, kiti viešųjų lėšų šaltiniai)</v>
      </c>
      <c r="D42" s="65">
        <f>F42+NPV(FDN,G42:INDEX(G42:AJ42,PAL))</f>
        <v>0</v>
      </c>
      <c r="E42" s="65">
        <f>SUMIF($F$5:$AJ$5,"&lt;="&amp;PAL,$F42:$AJ42)</f>
        <v>0</v>
      </c>
      <c r="F42" s="78">
        <v>0</v>
      </c>
      <c r="G42" s="78">
        <v>0</v>
      </c>
      <c r="H42" s="78">
        <v>0</v>
      </c>
      <c r="I42" s="78">
        <v>0</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c r="AA42" s="78">
        <v>0</v>
      </c>
      <c r="AB42" s="78">
        <v>0</v>
      </c>
      <c r="AC42" s="78">
        <v>0</v>
      </c>
      <c r="AD42" s="78">
        <v>0</v>
      </c>
      <c r="AE42" s="78">
        <v>0</v>
      </c>
      <c r="AF42" s="78">
        <v>0</v>
      </c>
      <c r="AG42" s="78">
        <v>0</v>
      </c>
      <c r="AH42" s="78">
        <v>0</v>
      </c>
      <c r="AI42" s="78">
        <v>0</v>
      </c>
      <c r="AJ42" s="78">
        <v>0</v>
      </c>
      <c r="AM42" s="383">
        <f>F42+NPV(SDN,G42:INDEX(G42:AJ42,PAL))</f>
        <v>0</v>
      </c>
      <c r="AN42" s="415">
        <f>F42+NPV(SDN,G42:INDEX(G42:AJ42,PAL))</f>
        <v>0</v>
      </c>
      <c r="AO42" s="387">
        <f>IF(COUNTIF(AP42:AY42,"Klaida")&gt;0,1,0)</f>
        <v>0</v>
      </c>
      <c r="AP42" s="59">
        <f>IF(COUNT(F42:INDEX(F42:AJ42,PAL+1))&lt;&gt;PAL+1,"Klaida",0)</f>
        <v>0</v>
      </c>
      <c r="AQ42" s="59"/>
      <c r="AR42" s="59"/>
      <c r="AS42" s="59"/>
      <c r="AT42" s="59"/>
      <c r="AU42" s="59"/>
      <c r="AV42" s="59"/>
      <c r="AW42" s="59"/>
      <c r="AX42" s="59"/>
      <c r="AY42" s="388"/>
    </row>
    <row r="43" spans="2:51">
      <c r="B43" s="64" t="s">
        <v>43</v>
      </c>
      <c r="C43" s="4" t="str">
        <f>IF(Kalba="EN",Data2!C68,Data2!B68)</f>
        <v>Privačios lėšos (nuosavos, kitos privačios lėšos)</v>
      </c>
      <c r="D43" s="65">
        <f>F43+NPV(FDN,G43:INDEX(G43:AJ43,PAL))</f>
        <v>0</v>
      </c>
      <c r="E43" s="65">
        <f>SUMIF($F$5:$AJ$5,"&lt;="&amp;PAL,$F43:$AJ43)</f>
        <v>0</v>
      </c>
      <c r="F43" s="78">
        <v>0</v>
      </c>
      <c r="G43" s="78">
        <v>0</v>
      </c>
      <c r="H43" s="78">
        <v>0</v>
      </c>
      <c r="I43" s="78">
        <v>0</v>
      </c>
      <c r="J43" s="78">
        <v>0</v>
      </c>
      <c r="K43" s="78">
        <v>0</v>
      </c>
      <c r="L43" s="78">
        <v>0</v>
      </c>
      <c r="M43" s="78">
        <v>0</v>
      </c>
      <c r="N43" s="78">
        <v>0</v>
      </c>
      <c r="O43" s="78">
        <v>0</v>
      </c>
      <c r="P43" s="78">
        <v>0</v>
      </c>
      <c r="Q43" s="78">
        <v>0</v>
      </c>
      <c r="R43" s="78">
        <v>0</v>
      </c>
      <c r="S43" s="78">
        <v>0</v>
      </c>
      <c r="T43" s="78">
        <v>0</v>
      </c>
      <c r="U43" s="78">
        <v>0</v>
      </c>
      <c r="V43" s="78">
        <v>0</v>
      </c>
      <c r="W43" s="78">
        <v>0</v>
      </c>
      <c r="X43" s="78">
        <v>0</v>
      </c>
      <c r="Y43" s="78">
        <v>0</v>
      </c>
      <c r="Z43" s="78">
        <v>0</v>
      </c>
      <c r="AA43" s="78">
        <v>0</v>
      </c>
      <c r="AB43" s="78">
        <v>0</v>
      </c>
      <c r="AC43" s="78">
        <v>0</v>
      </c>
      <c r="AD43" s="78">
        <v>0</v>
      </c>
      <c r="AE43" s="78">
        <v>0</v>
      </c>
      <c r="AF43" s="78">
        <v>0</v>
      </c>
      <c r="AG43" s="78">
        <v>0</v>
      </c>
      <c r="AH43" s="78">
        <v>0</v>
      </c>
      <c r="AI43" s="78">
        <v>0</v>
      </c>
      <c r="AJ43" s="78">
        <v>0</v>
      </c>
      <c r="AM43" s="383">
        <f>F43+NPV(SDN,G43:INDEX(G43:AJ43,PAL))</f>
        <v>0</v>
      </c>
      <c r="AN43" s="415">
        <f>F43+NPV(SDN,G43:INDEX(G43:AJ43,PAL))</f>
        <v>0</v>
      </c>
      <c r="AO43" s="387">
        <f>IF(COUNTIF(AP43:AY43,"Klaida")&gt;0,1,0)</f>
        <v>0</v>
      </c>
      <c r="AP43" s="59">
        <f>IF(COUNT(F43:INDEX(F43:AJ43,PAL+1))&lt;&gt;PAL+1,"Klaida",0)</f>
        <v>0</v>
      </c>
      <c r="AQ43" s="59"/>
      <c r="AR43" s="59"/>
      <c r="AS43" s="59"/>
      <c r="AT43" s="59"/>
      <c r="AU43" s="59"/>
      <c r="AV43" s="59"/>
      <c r="AW43" s="59"/>
      <c r="AX43" s="59"/>
      <c r="AY43" s="388"/>
    </row>
    <row r="44" spans="2:51" s="61" customFormat="1">
      <c r="B44" s="66" t="s">
        <v>44</v>
      </c>
      <c r="C44" s="5" t="str">
        <f>IF(Kalba="EN",Data2!C69,Data2!B69)</f>
        <v>Paskolos</v>
      </c>
      <c r="D44" s="62">
        <f>ROUND(SUM(D45)-SUM(D46),0)</f>
        <v>0</v>
      </c>
      <c r="E44" s="62">
        <f>ROUND(SUM(E45)-SUM(E46),0)</f>
        <v>0</v>
      </c>
      <c r="F44" s="62">
        <f t="shared" ref="F44:AJ44" si="16">ROUND(SUM(F45)-SUM(F46),0)</f>
        <v>0</v>
      </c>
      <c r="G44" s="62">
        <f t="shared" si="16"/>
        <v>0</v>
      </c>
      <c r="H44" s="62">
        <f t="shared" si="16"/>
        <v>0</v>
      </c>
      <c r="I44" s="62">
        <f t="shared" si="16"/>
        <v>0</v>
      </c>
      <c r="J44" s="62">
        <f t="shared" si="16"/>
        <v>0</v>
      </c>
      <c r="K44" s="62">
        <f t="shared" si="16"/>
        <v>0</v>
      </c>
      <c r="L44" s="62">
        <f t="shared" si="16"/>
        <v>0</v>
      </c>
      <c r="M44" s="62">
        <f t="shared" si="16"/>
        <v>0</v>
      </c>
      <c r="N44" s="62">
        <f t="shared" si="16"/>
        <v>0</v>
      </c>
      <c r="O44" s="62">
        <f t="shared" si="16"/>
        <v>0</v>
      </c>
      <c r="P44" s="62">
        <f t="shared" si="16"/>
        <v>0</v>
      </c>
      <c r="Q44" s="62">
        <f t="shared" si="16"/>
        <v>0</v>
      </c>
      <c r="R44" s="62">
        <f t="shared" si="16"/>
        <v>0</v>
      </c>
      <c r="S44" s="62">
        <f t="shared" si="16"/>
        <v>0</v>
      </c>
      <c r="T44" s="62">
        <f t="shared" si="16"/>
        <v>0</v>
      </c>
      <c r="U44" s="62">
        <f t="shared" si="16"/>
        <v>0</v>
      </c>
      <c r="V44" s="62">
        <f t="shared" si="16"/>
        <v>0</v>
      </c>
      <c r="W44" s="62">
        <f t="shared" si="16"/>
        <v>0</v>
      </c>
      <c r="X44" s="62">
        <f t="shared" si="16"/>
        <v>0</v>
      </c>
      <c r="Y44" s="62">
        <f t="shared" si="16"/>
        <v>0</v>
      </c>
      <c r="Z44" s="62">
        <f t="shared" si="16"/>
        <v>0</v>
      </c>
      <c r="AA44" s="62">
        <f t="shared" si="16"/>
        <v>0</v>
      </c>
      <c r="AB44" s="62">
        <f t="shared" si="16"/>
        <v>0</v>
      </c>
      <c r="AC44" s="62">
        <f t="shared" si="16"/>
        <v>0</v>
      </c>
      <c r="AD44" s="62">
        <f t="shared" si="16"/>
        <v>0</v>
      </c>
      <c r="AE44" s="62">
        <f t="shared" si="16"/>
        <v>0</v>
      </c>
      <c r="AF44" s="62">
        <f t="shared" si="16"/>
        <v>0</v>
      </c>
      <c r="AG44" s="62">
        <f t="shared" si="16"/>
        <v>0</v>
      </c>
      <c r="AH44" s="62">
        <f t="shared" si="16"/>
        <v>0</v>
      </c>
      <c r="AI44" s="62">
        <f t="shared" si="16"/>
        <v>0</v>
      </c>
      <c r="AJ44" s="62">
        <f t="shared" si="16"/>
        <v>0</v>
      </c>
      <c r="AM44" s="382">
        <f>ROUND(SUM(AM45)-SUM(AM46),0)</f>
        <v>0</v>
      </c>
      <c r="AN44" s="382">
        <f>ROUND(SUM(AN45)-SUM(AN46),0)</f>
        <v>0</v>
      </c>
      <c r="AO44" s="389"/>
      <c r="AP44" s="63"/>
      <c r="AQ44" s="63"/>
      <c r="AR44" s="63"/>
      <c r="AS44" s="63"/>
      <c r="AT44" s="63"/>
      <c r="AU44" s="63"/>
      <c r="AV44" s="63"/>
      <c r="AW44" s="63"/>
      <c r="AX44" s="63"/>
      <c r="AY44" s="390"/>
    </row>
    <row r="45" spans="2:51">
      <c r="B45" s="64" t="s">
        <v>46</v>
      </c>
      <c r="C45" s="4" t="str">
        <f>IF(Kalba="EN",Data2!C70,Data2!B70)</f>
        <v>Paskolos</v>
      </c>
      <c r="D45" s="65">
        <f>F45+NPV(FDN,G45:INDEX(G45:AJ45,PAL))</f>
        <v>0</v>
      </c>
      <c r="E45" s="65">
        <f>SUMIF($F$5:$AJ$5,"&lt;="&amp;PAL,$F45:$AJ45)</f>
        <v>0</v>
      </c>
      <c r="F45" s="78">
        <v>0</v>
      </c>
      <c r="G45" s="78">
        <v>0</v>
      </c>
      <c r="H45" s="78">
        <v>0</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c r="AA45" s="78">
        <v>0</v>
      </c>
      <c r="AB45" s="78">
        <v>0</v>
      </c>
      <c r="AC45" s="78">
        <v>0</v>
      </c>
      <c r="AD45" s="78">
        <v>0</v>
      </c>
      <c r="AE45" s="78">
        <v>0</v>
      </c>
      <c r="AF45" s="78">
        <v>0</v>
      </c>
      <c r="AG45" s="78">
        <v>0</v>
      </c>
      <c r="AH45" s="78">
        <v>0</v>
      </c>
      <c r="AI45" s="78">
        <v>0</v>
      </c>
      <c r="AJ45" s="78">
        <v>0</v>
      </c>
      <c r="AM45" s="383">
        <f>F45+NPV(SDN,G45:INDEX(G45:AJ45,PAL))</f>
        <v>0</v>
      </c>
      <c r="AN45" s="415">
        <f>F45+NPV(SDN,G45:INDEX(G45:AJ45,PAL))</f>
        <v>0</v>
      </c>
      <c r="AO45" s="387">
        <f>IF(COUNTIF(AP45:AY45,"Klaida")&gt;0,1,0)</f>
        <v>0</v>
      </c>
      <c r="AP45" s="59">
        <f>IF(COUNT(F45:INDEX(F45:AJ45,PAL+1))&lt;&gt;PAL+1,"Klaida",0)</f>
        <v>0</v>
      </c>
      <c r="AQ45" s="59"/>
      <c r="AR45" s="59"/>
      <c r="AS45" s="59"/>
      <c r="AT45" s="59"/>
      <c r="AU45" s="59"/>
      <c r="AV45" s="59"/>
      <c r="AW45" s="59"/>
      <c r="AX45" s="59"/>
      <c r="AY45" s="388"/>
    </row>
    <row r="46" spans="2:51">
      <c r="B46" s="64" t="s">
        <v>48</v>
      </c>
      <c r="C46" s="4" t="str">
        <f>IF(Kalba="EN",Data2!C71,Data2!B71)</f>
        <v>Paskolų grąžinimai (išskyrus palūkanas)</v>
      </c>
      <c r="D46" s="65">
        <f>F46+NPV(FDN,G46:INDEX(G46:AJ46,PAL))</f>
        <v>0</v>
      </c>
      <c r="E46" s="65">
        <f>SUMIF($F$5:$AJ$5,"&lt;="&amp;PAL,$F46:$AJ46)</f>
        <v>0</v>
      </c>
      <c r="F46" s="78">
        <v>0</v>
      </c>
      <c r="G46" s="78">
        <v>0</v>
      </c>
      <c r="H46" s="78">
        <v>0</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0</v>
      </c>
      <c r="AE46" s="78">
        <v>0</v>
      </c>
      <c r="AF46" s="78">
        <v>0</v>
      </c>
      <c r="AG46" s="78">
        <v>0</v>
      </c>
      <c r="AH46" s="78">
        <v>0</v>
      </c>
      <c r="AI46" s="78">
        <v>0</v>
      </c>
      <c r="AJ46" s="78">
        <v>0</v>
      </c>
      <c r="AM46" s="383">
        <f>F46+NPV(SDN,G46:INDEX(G46:AJ46,PAL))</f>
        <v>0</v>
      </c>
      <c r="AN46" s="415">
        <f>F46+NPV(SDN,G46:INDEX(G46:AJ46,PAL))</f>
        <v>0</v>
      </c>
      <c r="AO46" s="387">
        <f>IF(COUNTIF(AP46:AY46,"Klaida")&gt;0,1,0)</f>
        <v>0</v>
      </c>
      <c r="AP46" s="59">
        <f>IF(COUNT(F46:INDEX(F46:AJ46,PAL+1))&lt;&gt;PAL+1,"Klaida",0)</f>
        <v>0</v>
      </c>
      <c r="AQ46" s="59"/>
      <c r="AR46" s="59"/>
      <c r="AS46" s="59"/>
      <c r="AT46" s="59"/>
      <c r="AU46" s="59"/>
      <c r="AV46" s="59"/>
      <c r="AW46" s="59"/>
      <c r="AX46" s="59"/>
      <c r="AY46" s="388"/>
    </row>
    <row r="47" spans="2:51" s="61" customFormat="1" hidden="1">
      <c r="B47" s="66" t="s">
        <v>49</v>
      </c>
      <c r="C47" s="5" t="str">
        <f>IF(Kalba="EN",Data2!C$72,Data2!B$72)</f>
        <v>Socialinio ekonominio (SE) poveikio finansinė išraiška</v>
      </c>
      <c r="D47" s="62">
        <f t="shared" ref="D47:AJ47" si="17">SUM(D48)-SUM(D56)</f>
        <v>0</v>
      </c>
      <c r="E47" s="62">
        <f t="shared" si="17"/>
        <v>0</v>
      </c>
      <c r="F47" s="62">
        <f t="shared" si="17"/>
        <v>0</v>
      </c>
      <c r="G47" s="62">
        <f t="shared" si="17"/>
        <v>0</v>
      </c>
      <c r="H47" s="62">
        <f t="shared" si="17"/>
        <v>0</v>
      </c>
      <c r="I47" s="62">
        <f t="shared" si="17"/>
        <v>0</v>
      </c>
      <c r="J47" s="62">
        <f t="shared" si="17"/>
        <v>0</v>
      </c>
      <c r="K47" s="62">
        <f t="shared" si="17"/>
        <v>0</v>
      </c>
      <c r="L47" s="62">
        <f t="shared" si="17"/>
        <v>0</v>
      </c>
      <c r="M47" s="62">
        <f t="shared" si="17"/>
        <v>0</v>
      </c>
      <c r="N47" s="62">
        <f t="shared" si="17"/>
        <v>0</v>
      </c>
      <c r="O47" s="62">
        <f t="shared" si="17"/>
        <v>0</v>
      </c>
      <c r="P47" s="62">
        <f t="shared" si="17"/>
        <v>0</v>
      </c>
      <c r="Q47" s="62">
        <f t="shared" si="17"/>
        <v>0</v>
      </c>
      <c r="R47" s="62">
        <f t="shared" si="17"/>
        <v>0</v>
      </c>
      <c r="S47" s="62">
        <f t="shared" si="17"/>
        <v>0</v>
      </c>
      <c r="T47" s="62">
        <f t="shared" si="17"/>
        <v>0</v>
      </c>
      <c r="U47" s="62">
        <f t="shared" si="17"/>
        <v>0</v>
      </c>
      <c r="V47" s="62">
        <f t="shared" si="17"/>
        <v>0</v>
      </c>
      <c r="W47" s="62">
        <f t="shared" si="17"/>
        <v>0</v>
      </c>
      <c r="X47" s="62">
        <f t="shared" si="17"/>
        <v>0</v>
      </c>
      <c r="Y47" s="62">
        <f t="shared" si="17"/>
        <v>0</v>
      </c>
      <c r="Z47" s="62">
        <f t="shared" si="17"/>
        <v>0</v>
      </c>
      <c r="AA47" s="62">
        <f t="shared" si="17"/>
        <v>0</v>
      </c>
      <c r="AB47" s="62">
        <f t="shared" si="17"/>
        <v>0</v>
      </c>
      <c r="AC47" s="62">
        <f t="shared" si="17"/>
        <v>0</v>
      </c>
      <c r="AD47" s="62">
        <f t="shared" si="17"/>
        <v>0</v>
      </c>
      <c r="AE47" s="62">
        <f t="shared" si="17"/>
        <v>0</v>
      </c>
      <c r="AF47" s="62">
        <f t="shared" si="17"/>
        <v>0</v>
      </c>
      <c r="AG47" s="62">
        <f t="shared" si="17"/>
        <v>0</v>
      </c>
      <c r="AH47" s="62">
        <f t="shared" si="17"/>
        <v>0</v>
      </c>
      <c r="AI47" s="62">
        <f t="shared" si="17"/>
        <v>0</v>
      </c>
      <c r="AJ47" s="62">
        <f t="shared" si="17"/>
        <v>0</v>
      </c>
      <c r="AM47" s="382">
        <f>SUM(AM48)-SUM(AM56)</f>
        <v>0</v>
      </c>
      <c r="AN47" s="406"/>
      <c r="AO47" s="389"/>
      <c r="AP47" s="63"/>
      <c r="AQ47" s="63"/>
      <c r="AR47" s="63"/>
      <c r="AS47" s="63"/>
      <c r="AT47" s="63"/>
      <c r="AU47" s="63"/>
      <c r="AV47" s="63"/>
      <c r="AW47" s="63"/>
      <c r="AX47" s="63"/>
      <c r="AY47" s="390"/>
    </row>
    <row r="48" spans="2:51" s="61" customFormat="1" hidden="1">
      <c r="B48" s="66" t="s">
        <v>50</v>
      </c>
      <c r="C48" s="5" t="str">
        <f>IF(Kalba="EN",Data2!C$73,Data2!B$73) &amp; " "&amp; IF(Kalba="EN",Data2!C$74,Data2!B$74)</f>
        <v>SE nauda (pasirinkite SE naudos komponentą)</v>
      </c>
      <c r="D48" s="62">
        <f t="shared" ref="D48:AJ48" si="18">ROUND(SUM(D49:D55),0)</f>
        <v>0</v>
      </c>
      <c r="E48" s="62">
        <f t="shared" si="18"/>
        <v>0</v>
      </c>
      <c r="F48" s="62">
        <f t="shared" si="18"/>
        <v>0</v>
      </c>
      <c r="G48" s="62">
        <f t="shared" si="18"/>
        <v>0</v>
      </c>
      <c r="H48" s="62">
        <f t="shared" si="18"/>
        <v>0</v>
      </c>
      <c r="I48" s="62">
        <f t="shared" si="18"/>
        <v>0</v>
      </c>
      <c r="J48" s="62">
        <f t="shared" si="18"/>
        <v>0</v>
      </c>
      <c r="K48" s="62">
        <f t="shared" si="18"/>
        <v>0</v>
      </c>
      <c r="L48" s="62">
        <f t="shared" si="18"/>
        <v>0</v>
      </c>
      <c r="M48" s="62">
        <f t="shared" si="18"/>
        <v>0</v>
      </c>
      <c r="N48" s="62">
        <f t="shared" si="18"/>
        <v>0</v>
      </c>
      <c r="O48" s="62">
        <f t="shared" si="18"/>
        <v>0</v>
      </c>
      <c r="P48" s="62">
        <f t="shared" si="18"/>
        <v>0</v>
      </c>
      <c r="Q48" s="62">
        <f t="shared" si="18"/>
        <v>0</v>
      </c>
      <c r="R48" s="62">
        <f t="shared" si="18"/>
        <v>0</v>
      </c>
      <c r="S48" s="62">
        <f t="shared" si="18"/>
        <v>0</v>
      </c>
      <c r="T48" s="62">
        <f t="shared" si="18"/>
        <v>0</v>
      </c>
      <c r="U48" s="62">
        <f t="shared" si="18"/>
        <v>0</v>
      </c>
      <c r="V48" s="62">
        <f t="shared" si="18"/>
        <v>0</v>
      </c>
      <c r="W48" s="62">
        <f t="shared" si="18"/>
        <v>0</v>
      </c>
      <c r="X48" s="62">
        <f t="shared" si="18"/>
        <v>0</v>
      </c>
      <c r="Y48" s="62">
        <f t="shared" si="18"/>
        <v>0</v>
      </c>
      <c r="Z48" s="62">
        <f t="shared" si="18"/>
        <v>0</v>
      </c>
      <c r="AA48" s="62">
        <f t="shared" si="18"/>
        <v>0</v>
      </c>
      <c r="AB48" s="62">
        <f t="shared" si="18"/>
        <v>0</v>
      </c>
      <c r="AC48" s="62">
        <f t="shared" si="18"/>
        <v>0</v>
      </c>
      <c r="AD48" s="62">
        <f t="shared" si="18"/>
        <v>0</v>
      </c>
      <c r="AE48" s="62">
        <f t="shared" si="18"/>
        <v>0</v>
      </c>
      <c r="AF48" s="62">
        <f t="shared" si="18"/>
        <v>0</v>
      </c>
      <c r="AG48" s="62">
        <f t="shared" si="18"/>
        <v>0</v>
      </c>
      <c r="AH48" s="62">
        <f t="shared" si="18"/>
        <v>0</v>
      </c>
      <c r="AI48" s="62">
        <f t="shared" si="18"/>
        <v>0</v>
      </c>
      <c r="AJ48" s="62">
        <f t="shared" si="18"/>
        <v>0</v>
      </c>
      <c r="AM48" s="382">
        <f>ROUND(SUM(AM49:AM55),0)</f>
        <v>0</v>
      </c>
      <c r="AN48" s="406"/>
      <c r="AO48" s="389"/>
      <c r="AP48" s="63"/>
      <c r="AQ48" s="63"/>
      <c r="AR48" s="63"/>
      <c r="AS48" s="63"/>
      <c r="AT48" s="63"/>
      <c r="AU48" s="63"/>
      <c r="AV48" s="63"/>
      <c r="AW48" s="63"/>
      <c r="AX48" s="63"/>
      <c r="AY48" s="390"/>
    </row>
    <row r="49" spans="2:51" hidden="1">
      <c r="B49" s="199" t="s">
        <v>51</v>
      </c>
      <c r="C49" s="486" t="s">
        <v>69</v>
      </c>
      <c r="D49" s="169">
        <f>F49+NPV(SDN,G49:INDEX(G49:AJ49,PAL))</f>
        <v>0</v>
      </c>
      <c r="E49" s="169">
        <f t="shared" ref="E49:E55" si="19">SUMIF($F$5:$AJ$5,"&lt;="&amp;PAL,$F49:$AJ49)</f>
        <v>0</v>
      </c>
      <c r="F49" s="78">
        <v>0</v>
      </c>
      <c r="G49" s="78">
        <v>0</v>
      </c>
      <c r="H49" s="78">
        <v>0</v>
      </c>
      <c r="I49" s="78">
        <v>0</v>
      </c>
      <c r="J49" s="78">
        <v>0</v>
      </c>
      <c r="K49" s="78">
        <v>0</v>
      </c>
      <c r="L49" s="78">
        <v>0</v>
      </c>
      <c r="M49" s="78">
        <v>0</v>
      </c>
      <c r="N49" s="78">
        <v>0</v>
      </c>
      <c r="O49" s="78">
        <v>0</v>
      </c>
      <c r="P49" s="78">
        <v>0</v>
      </c>
      <c r="Q49" s="78">
        <v>0</v>
      </c>
      <c r="R49" s="78">
        <v>0</v>
      </c>
      <c r="S49" s="78">
        <v>0</v>
      </c>
      <c r="T49" s="78">
        <v>0</v>
      </c>
      <c r="U49" s="78">
        <v>0</v>
      </c>
      <c r="V49" s="78">
        <v>0</v>
      </c>
      <c r="W49" s="78">
        <v>0</v>
      </c>
      <c r="X49" s="78">
        <v>0</v>
      </c>
      <c r="Y49" s="78">
        <v>0</v>
      </c>
      <c r="Z49" s="78">
        <v>0</v>
      </c>
      <c r="AA49" s="78">
        <v>0</v>
      </c>
      <c r="AB49" s="78">
        <v>0</v>
      </c>
      <c r="AC49" s="78">
        <v>0</v>
      </c>
      <c r="AD49" s="78">
        <v>0</v>
      </c>
      <c r="AE49" s="78">
        <v>0</v>
      </c>
      <c r="AF49" s="78">
        <v>0</v>
      </c>
      <c r="AG49" s="78">
        <v>0</v>
      </c>
      <c r="AH49" s="78">
        <v>0</v>
      </c>
      <c r="AI49" s="78">
        <v>0</v>
      </c>
      <c r="AJ49" s="78">
        <v>0</v>
      </c>
      <c r="AM49" s="383">
        <f>F49+NPV(SDN,G49:INDEX(G49:AJ49,PAL))</f>
        <v>0</v>
      </c>
      <c r="AN49" s="415"/>
      <c r="AO49" s="387">
        <f t="shared" ref="AO49:AO55" si="20">IF(COUNTIF(AP49:AY49,"Klaida")&gt;0,1,0)</f>
        <v>0</v>
      </c>
      <c r="AP49" s="59">
        <f>IF(COUNT(F49:INDEX(F49:AJ49,PAL+1))&lt;&gt;PAL+1,"Klaida",0)</f>
        <v>0</v>
      </c>
      <c r="AQ49" s="59"/>
      <c r="AR49" s="59"/>
      <c r="AS49" s="59"/>
      <c r="AT49" s="59"/>
      <c r="AU49" s="59"/>
      <c r="AV49" s="59"/>
      <c r="AW49" s="59"/>
      <c r="AX49" s="59"/>
      <c r="AY49" s="388"/>
    </row>
    <row r="50" spans="2:51" hidden="1">
      <c r="B50" s="199" t="s">
        <v>52</v>
      </c>
      <c r="C50" s="486" t="s">
        <v>69</v>
      </c>
      <c r="D50" s="169">
        <f>F50+NPV(SDN,G50:INDEX(G50:AJ50,PAL))</f>
        <v>0</v>
      </c>
      <c r="E50" s="169">
        <f t="shared" si="19"/>
        <v>0</v>
      </c>
      <c r="F50" s="78">
        <v>0</v>
      </c>
      <c r="G50" s="78">
        <v>0</v>
      </c>
      <c r="H50" s="78">
        <v>0</v>
      </c>
      <c r="I50" s="78">
        <v>0</v>
      </c>
      <c r="J50" s="78">
        <v>0</v>
      </c>
      <c r="K50" s="78">
        <v>0</v>
      </c>
      <c r="L50" s="78">
        <v>0</v>
      </c>
      <c r="M50" s="78">
        <v>0</v>
      </c>
      <c r="N50" s="78">
        <v>0</v>
      </c>
      <c r="O50" s="78">
        <v>0</v>
      </c>
      <c r="P50" s="78">
        <v>0</v>
      </c>
      <c r="Q50" s="78">
        <v>0</v>
      </c>
      <c r="R50" s="78">
        <v>0</v>
      </c>
      <c r="S50" s="78">
        <v>0</v>
      </c>
      <c r="T50" s="78">
        <v>0</v>
      </c>
      <c r="U50" s="78">
        <v>0</v>
      </c>
      <c r="V50" s="78">
        <v>0</v>
      </c>
      <c r="W50" s="78">
        <v>0</v>
      </c>
      <c r="X50" s="78">
        <v>0</v>
      </c>
      <c r="Y50" s="78">
        <v>0</v>
      </c>
      <c r="Z50" s="78">
        <v>0</v>
      </c>
      <c r="AA50" s="78">
        <v>0</v>
      </c>
      <c r="AB50" s="78">
        <v>0</v>
      </c>
      <c r="AC50" s="78">
        <v>0</v>
      </c>
      <c r="AD50" s="78">
        <v>0</v>
      </c>
      <c r="AE50" s="78">
        <v>0</v>
      </c>
      <c r="AF50" s="78">
        <v>0</v>
      </c>
      <c r="AG50" s="78">
        <v>0</v>
      </c>
      <c r="AH50" s="78">
        <v>0</v>
      </c>
      <c r="AI50" s="78">
        <v>0</v>
      </c>
      <c r="AJ50" s="78">
        <v>0</v>
      </c>
      <c r="AM50" s="383">
        <f>F50+NPV(SDN,G50:INDEX(G50:AJ50,PAL))</f>
        <v>0</v>
      </c>
      <c r="AN50" s="415"/>
      <c r="AO50" s="387">
        <f t="shared" si="20"/>
        <v>0</v>
      </c>
      <c r="AP50" s="59">
        <f>IF(COUNT(F50:INDEX(F50:AJ50,PAL+1))&lt;&gt;PAL+1,"Klaida",0)</f>
        <v>0</v>
      </c>
      <c r="AQ50" s="59"/>
      <c r="AR50" s="59"/>
      <c r="AS50" s="59"/>
      <c r="AT50" s="59"/>
      <c r="AU50" s="59"/>
      <c r="AV50" s="59"/>
      <c r="AW50" s="59"/>
      <c r="AX50" s="59"/>
      <c r="AY50" s="388"/>
    </row>
    <row r="51" spans="2:51" hidden="1">
      <c r="B51" s="199" t="s">
        <v>339</v>
      </c>
      <c r="C51" s="486" t="s">
        <v>69</v>
      </c>
      <c r="D51" s="169">
        <f>F51+NPV(SDN,G51:INDEX(G51:AJ51,PAL))</f>
        <v>0</v>
      </c>
      <c r="E51" s="169">
        <f t="shared" si="19"/>
        <v>0</v>
      </c>
      <c r="F51" s="78">
        <v>0</v>
      </c>
      <c r="G51" s="78">
        <v>0</v>
      </c>
      <c r="H51" s="78">
        <v>0</v>
      </c>
      <c r="I51" s="78">
        <v>0</v>
      </c>
      <c r="J51" s="78">
        <v>0</v>
      </c>
      <c r="K51" s="78">
        <v>0</v>
      </c>
      <c r="L51" s="78">
        <v>0</v>
      </c>
      <c r="M51" s="78">
        <v>0</v>
      </c>
      <c r="N51" s="78">
        <v>0</v>
      </c>
      <c r="O51" s="78">
        <v>0</v>
      </c>
      <c r="P51" s="78">
        <v>0</v>
      </c>
      <c r="Q51" s="78">
        <v>0</v>
      </c>
      <c r="R51" s="78">
        <v>0</v>
      </c>
      <c r="S51" s="78">
        <v>0</v>
      </c>
      <c r="T51" s="78">
        <v>0</v>
      </c>
      <c r="U51" s="78">
        <v>0</v>
      </c>
      <c r="V51" s="78">
        <v>0</v>
      </c>
      <c r="W51" s="78">
        <v>0</v>
      </c>
      <c r="X51" s="78">
        <v>0</v>
      </c>
      <c r="Y51" s="78">
        <v>0</v>
      </c>
      <c r="Z51" s="78">
        <v>0</v>
      </c>
      <c r="AA51" s="78">
        <v>0</v>
      </c>
      <c r="AB51" s="78">
        <v>0</v>
      </c>
      <c r="AC51" s="78">
        <v>0</v>
      </c>
      <c r="AD51" s="78">
        <v>0</v>
      </c>
      <c r="AE51" s="78">
        <v>0</v>
      </c>
      <c r="AF51" s="78">
        <v>0</v>
      </c>
      <c r="AG51" s="78">
        <v>0</v>
      </c>
      <c r="AH51" s="78">
        <v>0</v>
      </c>
      <c r="AI51" s="78">
        <v>0</v>
      </c>
      <c r="AJ51" s="78">
        <v>0</v>
      </c>
      <c r="AM51" s="383">
        <f>F51+NPV(SDN,G51:INDEX(G51:AJ51,PAL))</f>
        <v>0</v>
      </c>
      <c r="AN51" s="415"/>
      <c r="AO51" s="387">
        <f t="shared" si="20"/>
        <v>0</v>
      </c>
      <c r="AP51" s="59">
        <f>IF(COUNT(F51:INDEX(F51:AJ51,PAL+1))&lt;&gt;PAL+1,"Klaida",0)</f>
        <v>0</v>
      </c>
      <c r="AQ51" s="59"/>
      <c r="AR51" s="59"/>
      <c r="AS51" s="59"/>
      <c r="AT51" s="59"/>
      <c r="AU51" s="59"/>
      <c r="AV51" s="59"/>
      <c r="AW51" s="59"/>
      <c r="AX51" s="59"/>
      <c r="AY51" s="388"/>
    </row>
    <row r="52" spans="2:51" hidden="1">
      <c r="B52" s="199" t="s">
        <v>340</v>
      </c>
      <c r="C52" s="486" t="s">
        <v>69</v>
      </c>
      <c r="D52" s="169">
        <f>F52+NPV(SDN,G52:INDEX(G52:AJ52,PAL))</f>
        <v>0</v>
      </c>
      <c r="E52" s="169">
        <f t="shared" si="19"/>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M52" s="383">
        <f>F52+NPV(SDN,G52:INDEX(G52:AJ52,PAL))</f>
        <v>0</v>
      </c>
      <c r="AN52" s="415"/>
      <c r="AO52" s="387">
        <f t="shared" si="20"/>
        <v>0</v>
      </c>
      <c r="AP52" s="59">
        <f>IF(COUNT(F52:INDEX(F52:AJ52,PAL+1))&lt;&gt;PAL+1,"Klaida",0)</f>
        <v>0</v>
      </c>
      <c r="AQ52" s="59"/>
      <c r="AR52" s="59"/>
      <c r="AS52" s="59"/>
      <c r="AT52" s="59"/>
      <c r="AU52" s="59"/>
      <c r="AV52" s="59"/>
      <c r="AW52" s="59"/>
      <c r="AX52" s="59"/>
      <c r="AY52" s="388"/>
    </row>
    <row r="53" spans="2:51" hidden="1">
      <c r="B53" s="199" t="s">
        <v>341</v>
      </c>
      <c r="C53" s="486" t="s">
        <v>69</v>
      </c>
      <c r="D53" s="169">
        <f>F53+NPV(SDN,G53:INDEX(G53:AJ53,PAL))</f>
        <v>0</v>
      </c>
      <c r="E53" s="169">
        <f t="shared" si="19"/>
        <v>0</v>
      </c>
      <c r="F53" s="78">
        <v>0</v>
      </c>
      <c r="G53" s="78">
        <v>0</v>
      </c>
      <c r="H53" s="78">
        <v>0</v>
      </c>
      <c r="I53" s="78">
        <v>0</v>
      </c>
      <c r="J53" s="78">
        <v>0</v>
      </c>
      <c r="K53" s="78">
        <v>0</v>
      </c>
      <c r="L53" s="78">
        <v>0</v>
      </c>
      <c r="M53" s="78">
        <v>0</v>
      </c>
      <c r="N53" s="78">
        <v>0</v>
      </c>
      <c r="O53" s="78">
        <v>0</v>
      </c>
      <c r="P53" s="78">
        <v>0</v>
      </c>
      <c r="Q53" s="78">
        <v>0</v>
      </c>
      <c r="R53" s="78">
        <v>0</v>
      </c>
      <c r="S53" s="78">
        <v>0</v>
      </c>
      <c r="T53" s="78">
        <v>0</v>
      </c>
      <c r="U53" s="78">
        <v>0</v>
      </c>
      <c r="V53" s="78">
        <v>0</v>
      </c>
      <c r="W53" s="78">
        <v>0</v>
      </c>
      <c r="X53" s="78">
        <v>0</v>
      </c>
      <c r="Y53" s="78">
        <v>0</v>
      </c>
      <c r="Z53" s="78">
        <v>0</v>
      </c>
      <c r="AA53" s="78">
        <v>0</v>
      </c>
      <c r="AB53" s="78">
        <v>0</v>
      </c>
      <c r="AC53" s="78">
        <v>0</v>
      </c>
      <c r="AD53" s="78">
        <v>0</v>
      </c>
      <c r="AE53" s="78">
        <v>0</v>
      </c>
      <c r="AF53" s="78">
        <v>0</v>
      </c>
      <c r="AG53" s="78">
        <v>0</v>
      </c>
      <c r="AH53" s="78">
        <v>0</v>
      </c>
      <c r="AI53" s="78">
        <v>0</v>
      </c>
      <c r="AJ53" s="78">
        <v>0</v>
      </c>
      <c r="AM53" s="383">
        <f>F53+NPV(SDN,G53:INDEX(G53:AJ53,PAL))</f>
        <v>0</v>
      </c>
      <c r="AN53" s="415"/>
      <c r="AO53" s="387">
        <f t="shared" si="20"/>
        <v>0</v>
      </c>
      <c r="AP53" s="59">
        <f>IF(COUNT(F53:INDEX(F53:AJ53,PAL+1))&lt;&gt;PAL+1,"Klaida",0)</f>
        <v>0</v>
      </c>
      <c r="AQ53" s="59"/>
      <c r="AR53" s="59"/>
      <c r="AS53" s="59"/>
      <c r="AT53" s="59"/>
      <c r="AU53" s="59"/>
      <c r="AV53" s="59"/>
      <c r="AW53" s="59"/>
      <c r="AX53" s="59"/>
      <c r="AY53" s="388"/>
    </row>
    <row r="54" spans="2:51" hidden="1">
      <c r="B54" s="199" t="s">
        <v>342</v>
      </c>
      <c r="C54" s="486" t="s">
        <v>69</v>
      </c>
      <c r="D54" s="169">
        <f>F54+NPV(SDN,G54:INDEX(G54:AJ54,PAL))</f>
        <v>0</v>
      </c>
      <c r="E54" s="169">
        <f t="shared" si="19"/>
        <v>0</v>
      </c>
      <c r="F54" s="78">
        <v>0</v>
      </c>
      <c r="G54" s="78">
        <v>0</v>
      </c>
      <c r="H54" s="78">
        <v>0</v>
      </c>
      <c r="I54" s="78">
        <v>0</v>
      </c>
      <c r="J54" s="78">
        <v>0</v>
      </c>
      <c r="K54" s="78">
        <v>0</v>
      </c>
      <c r="L54" s="78">
        <v>0</v>
      </c>
      <c r="M54" s="78">
        <v>0</v>
      </c>
      <c r="N54" s="78">
        <v>0</v>
      </c>
      <c r="O54" s="78">
        <v>0</v>
      </c>
      <c r="P54" s="78">
        <v>0</v>
      </c>
      <c r="Q54" s="78">
        <v>0</v>
      </c>
      <c r="R54" s="78">
        <v>0</v>
      </c>
      <c r="S54" s="78">
        <v>0</v>
      </c>
      <c r="T54" s="78">
        <v>0</v>
      </c>
      <c r="U54" s="78">
        <v>0</v>
      </c>
      <c r="V54" s="78">
        <v>0</v>
      </c>
      <c r="W54" s="78">
        <v>0</v>
      </c>
      <c r="X54" s="78">
        <v>0</v>
      </c>
      <c r="Y54" s="78">
        <v>0</v>
      </c>
      <c r="Z54" s="78">
        <v>0</v>
      </c>
      <c r="AA54" s="78">
        <v>0</v>
      </c>
      <c r="AB54" s="78">
        <v>0</v>
      </c>
      <c r="AC54" s="78">
        <v>0</v>
      </c>
      <c r="AD54" s="78">
        <v>0</v>
      </c>
      <c r="AE54" s="78">
        <v>0</v>
      </c>
      <c r="AF54" s="78">
        <v>0</v>
      </c>
      <c r="AG54" s="78">
        <v>0</v>
      </c>
      <c r="AH54" s="78">
        <v>0</v>
      </c>
      <c r="AI54" s="78">
        <v>0</v>
      </c>
      <c r="AJ54" s="78">
        <v>0</v>
      </c>
      <c r="AM54" s="383">
        <f>F54+NPV(SDN,G54:INDEX(G54:AJ54,PAL))</f>
        <v>0</v>
      </c>
      <c r="AN54" s="415"/>
      <c r="AO54" s="387">
        <f t="shared" si="20"/>
        <v>0</v>
      </c>
      <c r="AP54" s="59">
        <f>IF(COUNT(F54:INDEX(F54:AJ54,PAL+1))&lt;&gt;PAL+1,"Klaida",0)</f>
        <v>0</v>
      </c>
      <c r="AQ54" s="59"/>
      <c r="AR54" s="59"/>
      <c r="AS54" s="59"/>
      <c r="AT54" s="59"/>
      <c r="AU54" s="59"/>
      <c r="AV54" s="59"/>
      <c r="AW54" s="59"/>
      <c r="AX54" s="59"/>
      <c r="AY54" s="388"/>
    </row>
    <row r="55" spans="2:51" hidden="1">
      <c r="B55" s="199" t="s">
        <v>343</v>
      </c>
      <c r="C55" s="486" t="s">
        <v>69</v>
      </c>
      <c r="D55" s="169">
        <f>F55+NPV(SDN,G55:INDEX(G55:AJ55,PAL))</f>
        <v>0</v>
      </c>
      <c r="E55" s="169">
        <f t="shared" si="19"/>
        <v>0</v>
      </c>
      <c r="F55" s="78">
        <v>0</v>
      </c>
      <c r="G55" s="78">
        <v>0</v>
      </c>
      <c r="H55" s="78">
        <v>0</v>
      </c>
      <c r="I55" s="78">
        <v>0</v>
      </c>
      <c r="J55" s="78">
        <v>0</v>
      </c>
      <c r="K55" s="78">
        <v>0</v>
      </c>
      <c r="L55" s="78">
        <v>0</v>
      </c>
      <c r="M55" s="78">
        <v>0</v>
      </c>
      <c r="N55" s="78">
        <v>0</v>
      </c>
      <c r="O55" s="78">
        <v>0</v>
      </c>
      <c r="P55" s="78">
        <v>0</v>
      </c>
      <c r="Q55" s="78">
        <v>0</v>
      </c>
      <c r="R55" s="78">
        <v>0</v>
      </c>
      <c r="S55" s="78">
        <v>0</v>
      </c>
      <c r="T55" s="78">
        <v>0</v>
      </c>
      <c r="U55" s="78">
        <v>0</v>
      </c>
      <c r="V55" s="78">
        <v>0</v>
      </c>
      <c r="W55" s="78">
        <v>0</v>
      </c>
      <c r="X55" s="78">
        <v>0</v>
      </c>
      <c r="Y55" s="78">
        <v>0</v>
      </c>
      <c r="Z55" s="78">
        <v>0</v>
      </c>
      <c r="AA55" s="78">
        <v>0</v>
      </c>
      <c r="AB55" s="78">
        <v>0</v>
      </c>
      <c r="AC55" s="78">
        <v>0</v>
      </c>
      <c r="AD55" s="78">
        <v>0</v>
      </c>
      <c r="AE55" s="78">
        <v>0</v>
      </c>
      <c r="AF55" s="78">
        <v>0</v>
      </c>
      <c r="AG55" s="78">
        <v>0</v>
      </c>
      <c r="AH55" s="78">
        <v>0</v>
      </c>
      <c r="AI55" s="78">
        <v>0</v>
      </c>
      <c r="AJ55" s="78">
        <v>0</v>
      </c>
      <c r="AM55" s="383">
        <f>F55+NPV(SDN,G55:INDEX(G55:AJ55,PAL))</f>
        <v>0</v>
      </c>
      <c r="AN55" s="415"/>
      <c r="AO55" s="387">
        <f t="shared" si="20"/>
        <v>0</v>
      </c>
      <c r="AP55" s="59">
        <f>IF(COUNT(F55:INDEX(F55:AJ55,PAL+1))&lt;&gt;PAL+1,"Klaida",0)</f>
        <v>0</v>
      </c>
      <c r="AQ55" s="59"/>
      <c r="AR55" s="59"/>
      <c r="AS55" s="59"/>
      <c r="AT55" s="59"/>
      <c r="AU55" s="59"/>
      <c r="AV55" s="59"/>
      <c r="AW55" s="59"/>
      <c r="AX55" s="59"/>
      <c r="AY55" s="388"/>
    </row>
    <row r="56" spans="2:51" hidden="1">
      <c r="B56" s="66" t="s">
        <v>53</v>
      </c>
      <c r="C56" s="180" t="str">
        <f>IF(Kalba="EN",Data2!C$76,Data2!B$76) &amp; " "&amp; IF(Kalba="EN",Data2!C$77,Data2!B$77)</f>
        <v>SE žala (pasirinkite SE žalos komponentą)</v>
      </c>
      <c r="D56" s="62">
        <f>ROUND(SUM(D57:D59),0)</f>
        <v>0</v>
      </c>
      <c r="E56" s="62">
        <f>ROUND(SUM(E57:E59),0)</f>
        <v>0</v>
      </c>
      <c r="F56" s="170">
        <f>ROUND(SUM(F57:F59),0)</f>
        <v>0</v>
      </c>
      <c r="G56" s="170">
        <f t="shared" ref="G56:AJ56" si="21">ROUND(SUM(G57:G59),0)</f>
        <v>0</v>
      </c>
      <c r="H56" s="170">
        <f t="shared" si="21"/>
        <v>0</v>
      </c>
      <c r="I56" s="170">
        <f t="shared" si="21"/>
        <v>0</v>
      </c>
      <c r="J56" s="170">
        <f t="shared" si="21"/>
        <v>0</v>
      </c>
      <c r="K56" s="170">
        <f t="shared" si="21"/>
        <v>0</v>
      </c>
      <c r="L56" s="170">
        <f t="shared" si="21"/>
        <v>0</v>
      </c>
      <c r="M56" s="170">
        <f t="shared" si="21"/>
        <v>0</v>
      </c>
      <c r="N56" s="170">
        <f t="shared" si="21"/>
        <v>0</v>
      </c>
      <c r="O56" s="170">
        <f t="shared" si="21"/>
        <v>0</v>
      </c>
      <c r="P56" s="170">
        <f t="shared" si="21"/>
        <v>0</v>
      </c>
      <c r="Q56" s="170">
        <f t="shared" si="21"/>
        <v>0</v>
      </c>
      <c r="R56" s="170">
        <f t="shared" si="21"/>
        <v>0</v>
      </c>
      <c r="S56" s="170">
        <f t="shared" si="21"/>
        <v>0</v>
      </c>
      <c r="T56" s="170">
        <f t="shared" si="21"/>
        <v>0</v>
      </c>
      <c r="U56" s="170">
        <f t="shared" si="21"/>
        <v>0</v>
      </c>
      <c r="V56" s="170">
        <f t="shared" si="21"/>
        <v>0</v>
      </c>
      <c r="W56" s="170">
        <f t="shared" si="21"/>
        <v>0</v>
      </c>
      <c r="X56" s="170">
        <f t="shared" si="21"/>
        <v>0</v>
      </c>
      <c r="Y56" s="170">
        <f t="shared" si="21"/>
        <v>0</v>
      </c>
      <c r="Z56" s="170">
        <f t="shared" si="21"/>
        <v>0</v>
      </c>
      <c r="AA56" s="170">
        <f t="shared" si="21"/>
        <v>0</v>
      </c>
      <c r="AB56" s="170">
        <f t="shared" si="21"/>
        <v>0</v>
      </c>
      <c r="AC56" s="170">
        <f t="shared" si="21"/>
        <v>0</v>
      </c>
      <c r="AD56" s="170">
        <f t="shared" si="21"/>
        <v>0</v>
      </c>
      <c r="AE56" s="170">
        <f t="shared" si="21"/>
        <v>0</v>
      </c>
      <c r="AF56" s="170">
        <f t="shared" si="21"/>
        <v>0</v>
      </c>
      <c r="AG56" s="170">
        <f t="shared" si="21"/>
        <v>0</v>
      </c>
      <c r="AH56" s="170">
        <f t="shared" si="21"/>
        <v>0</v>
      </c>
      <c r="AI56" s="170">
        <f t="shared" si="21"/>
        <v>0</v>
      </c>
      <c r="AJ56" s="170">
        <f t="shared" si="21"/>
        <v>0</v>
      </c>
      <c r="AM56" s="382">
        <f>ROUND(SUM(AM57:AM59),0)</f>
        <v>0</v>
      </c>
      <c r="AN56" s="406"/>
      <c r="AO56" s="387"/>
      <c r="AP56" s="59"/>
      <c r="AQ56" s="59"/>
      <c r="AR56" s="59"/>
      <c r="AS56" s="59"/>
      <c r="AT56" s="59"/>
      <c r="AU56" s="59"/>
      <c r="AV56" s="59"/>
      <c r="AW56" s="59"/>
      <c r="AX56" s="59"/>
      <c r="AY56" s="388"/>
    </row>
    <row r="57" spans="2:51" hidden="1">
      <c r="B57" s="199" t="s">
        <v>344</v>
      </c>
      <c r="C57" s="486" t="s">
        <v>69</v>
      </c>
      <c r="D57" s="65">
        <f>F57+NPV(SDN,G57:INDEX(G57:AJ57,PAL))</f>
        <v>0</v>
      </c>
      <c r="E57" s="65">
        <f>SUMIF($F$5:$AJ$5,"&lt;="&amp;PAL,$F57:$AJ57)</f>
        <v>0</v>
      </c>
      <c r="F57" s="78">
        <v>0</v>
      </c>
      <c r="G57" s="78">
        <v>0</v>
      </c>
      <c r="H57" s="78">
        <v>0</v>
      </c>
      <c r="I57" s="78">
        <v>0</v>
      </c>
      <c r="J57" s="78">
        <v>0</v>
      </c>
      <c r="K57" s="78">
        <v>0</v>
      </c>
      <c r="L57" s="78">
        <v>0</v>
      </c>
      <c r="M57" s="78">
        <v>0</v>
      </c>
      <c r="N57" s="78">
        <v>0</v>
      </c>
      <c r="O57" s="78">
        <v>0</v>
      </c>
      <c r="P57" s="78">
        <v>0</v>
      </c>
      <c r="Q57" s="78">
        <v>0</v>
      </c>
      <c r="R57" s="78">
        <v>0</v>
      </c>
      <c r="S57" s="78">
        <v>0</v>
      </c>
      <c r="T57" s="78">
        <v>0</v>
      </c>
      <c r="U57" s="78">
        <v>0</v>
      </c>
      <c r="V57" s="78">
        <v>0</v>
      </c>
      <c r="W57" s="78">
        <v>0</v>
      </c>
      <c r="X57" s="78">
        <v>0</v>
      </c>
      <c r="Y57" s="78">
        <v>0</v>
      </c>
      <c r="Z57" s="78">
        <v>0</v>
      </c>
      <c r="AA57" s="78">
        <v>0</v>
      </c>
      <c r="AB57" s="78">
        <v>0</v>
      </c>
      <c r="AC57" s="78">
        <v>0</v>
      </c>
      <c r="AD57" s="78">
        <v>0</v>
      </c>
      <c r="AE57" s="78">
        <v>0</v>
      </c>
      <c r="AF57" s="78">
        <v>0</v>
      </c>
      <c r="AG57" s="78">
        <v>0</v>
      </c>
      <c r="AH57" s="78">
        <v>0</v>
      </c>
      <c r="AI57" s="78">
        <v>0</v>
      </c>
      <c r="AJ57" s="78">
        <v>0</v>
      </c>
      <c r="AM57" s="383">
        <f>F57+NPV(SDN,G57:INDEX(G57:AJ57,PAL))</f>
        <v>0</v>
      </c>
      <c r="AN57" s="415"/>
      <c r="AO57" s="387">
        <f>IF(COUNTIF(AP57:AY57,"Klaida")&gt;0,1,0)</f>
        <v>0</v>
      </c>
      <c r="AP57" s="59">
        <f>IF(COUNT(F57:INDEX(F57:AJ57,PAL+1))&lt;&gt;PAL+1,"Klaida",0)</f>
        <v>0</v>
      </c>
      <c r="AQ57" s="59"/>
      <c r="AR57" s="59"/>
      <c r="AS57" s="59"/>
      <c r="AT57" s="59"/>
      <c r="AU57" s="59"/>
      <c r="AV57" s="59"/>
      <c r="AW57" s="59"/>
      <c r="AX57" s="59"/>
      <c r="AY57" s="388"/>
    </row>
    <row r="58" spans="2:51" hidden="1">
      <c r="B58" s="199" t="s">
        <v>345</v>
      </c>
      <c r="C58" s="486" t="s">
        <v>69</v>
      </c>
      <c r="D58" s="65">
        <f>F58+NPV(SDN,G58:INDEX(G58:AJ58,PAL))</f>
        <v>0</v>
      </c>
      <c r="E58" s="65">
        <f>SUMIF($F$5:$AJ$5,"&lt;="&amp;PAL,$F58:$AJ58)</f>
        <v>0</v>
      </c>
      <c r="F58" s="78">
        <v>0</v>
      </c>
      <c r="G58" s="78">
        <v>0</v>
      </c>
      <c r="H58" s="78">
        <v>0</v>
      </c>
      <c r="I58" s="78">
        <v>0</v>
      </c>
      <c r="J58" s="78">
        <v>0</v>
      </c>
      <c r="K58" s="78">
        <v>0</v>
      </c>
      <c r="L58" s="78">
        <v>0</v>
      </c>
      <c r="M58" s="78">
        <v>0</v>
      </c>
      <c r="N58" s="78">
        <v>0</v>
      </c>
      <c r="O58" s="78">
        <v>0</v>
      </c>
      <c r="P58" s="78">
        <v>0</v>
      </c>
      <c r="Q58" s="78">
        <v>0</v>
      </c>
      <c r="R58" s="78">
        <v>0</v>
      </c>
      <c r="S58" s="78">
        <v>0</v>
      </c>
      <c r="T58" s="78">
        <v>0</v>
      </c>
      <c r="U58" s="78">
        <v>0</v>
      </c>
      <c r="V58" s="78">
        <v>0</v>
      </c>
      <c r="W58" s="78">
        <v>0</v>
      </c>
      <c r="X58" s="78">
        <v>0</v>
      </c>
      <c r="Y58" s="78">
        <v>0</v>
      </c>
      <c r="Z58" s="78">
        <v>0</v>
      </c>
      <c r="AA58" s="78">
        <v>0</v>
      </c>
      <c r="AB58" s="78">
        <v>0</v>
      </c>
      <c r="AC58" s="78">
        <v>0</v>
      </c>
      <c r="AD58" s="78">
        <v>0</v>
      </c>
      <c r="AE58" s="78">
        <v>0</v>
      </c>
      <c r="AF58" s="78">
        <v>0</v>
      </c>
      <c r="AG58" s="78">
        <v>0</v>
      </c>
      <c r="AH58" s="78">
        <v>0</v>
      </c>
      <c r="AI58" s="78">
        <v>0</v>
      </c>
      <c r="AJ58" s="78">
        <v>0</v>
      </c>
      <c r="AM58" s="383">
        <f>F58+NPV(SDN,G58:INDEX(G58:AJ58,PAL))</f>
        <v>0</v>
      </c>
      <c r="AN58" s="415"/>
      <c r="AO58" s="387">
        <f>IF(COUNTIF(AP58:AY58,"Klaida")&gt;0,1,0)</f>
        <v>0</v>
      </c>
      <c r="AP58" s="59">
        <f>IF(COUNT(F58:INDEX(F58:AJ58,PAL+1))&lt;&gt;PAL+1,"Klaida",0)</f>
        <v>0</v>
      </c>
      <c r="AQ58" s="59"/>
      <c r="AR58" s="59"/>
      <c r="AS58" s="59"/>
      <c r="AT58" s="59"/>
      <c r="AU58" s="59"/>
      <c r="AV58" s="59"/>
      <c r="AW58" s="59"/>
      <c r="AX58" s="59"/>
      <c r="AY58" s="388"/>
    </row>
    <row r="59" spans="2:51" ht="13.5" hidden="1" thickBot="1">
      <c r="B59" s="199" t="s">
        <v>346</v>
      </c>
      <c r="C59" s="486" t="s">
        <v>69</v>
      </c>
      <c r="D59" s="65">
        <f>F59+NPV(SDN,G59:INDEX(G59:AJ59,PAL))</f>
        <v>0</v>
      </c>
      <c r="E59" s="65">
        <f>SUMIF($F$5:$AJ$5,"&lt;="&amp;PAL,$F59:$AJ59)</f>
        <v>0</v>
      </c>
      <c r="F59" s="78">
        <v>0</v>
      </c>
      <c r="G59" s="78">
        <v>0</v>
      </c>
      <c r="H59" s="78">
        <v>0</v>
      </c>
      <c r="I59" s="78">
        <v>0</v>
      </c>
      <c r="J59" s="78">
        <v>0</v>
      </c>
      <c r="K59" s="78">
        <v>0</v>
      </c>
      <c r="L59" s="78">
        <v>0</v>
      </c>
      <c r="M59" s="78">
        <v>0</v>
      </c>
      <c r="N59" s="78">
        <v>0</v>
      </c>
      <c r="O59" s="78">
        <v>0</v>
      </c>
      <c r="P59" s="78">
        <v>0</v>
      </c>
      <c r="Q59" s="78">
        <v>0</v>
      </c>
      <c r="R59" s="78">
        <v>0</v>
      </c>
      <c r="S59" s="78">
        <v>0</v>
      </c>
      <c r="T59" s="78">
        <v>0</v>
      </c>
      <c r="U59" s="78">
        <v>0</v>
      </c>
      <c r="V59" s="78">
        <v>0</v>
      </c>
      <c r="W59" s="78">
        <v>0</v>
      </c>
      <c r="X59" s="78">
        <v>0</v>
      </c>
      <c r="Y59" s="78">
        <v>0</v>
      </c>
      <c r="Z59" s="78">
        <v>0</v>
      </c>
      <c r="AA59" s="78">
        <v>0</v>
      </c>
      <c r="AB59" s="78">
        <v>0</v>
      </c>
      <c r="AC59" s="78">
        <v>0</v>
      </c>
      <c r="AD59" s="78">
        <v>0</v>
      </c>
      <c r="AE59" s="78">
        <v>0</v>
      </c>
      <c r="AF59" s="78">
        <v>0</v>
      </c>
      <c r="AG59" s="78">
        <v>0</v>
      </c>
      <c r="AH59" s="78">
        <v>0</v>
      </c>
      <c r="AI59" s="78">
        <v>0</v>
      </c>
      <c r="AJ59" s="78">
        <v>0</v>
      </c>
      <c r="AM59" s="394">
        <f>F59+NPV(SDN,G59:INDEX(G59:AJ59,PAL))</f>
        <v>0</v>
      </c>
      <c r="AN59" s="416"/>
      <c r="AO59" s="391">
        <f>IF(COUNTIF(AP59:AY59,"Klaida")&gt;0,1,0)</f>
        <v>0</v>
      </c>
      <c r="AP59" s="392">
        <f>IF(COUNT(F59:INDEX(F59:AJ59,PAL+1))&lt;&gt;PAL+1,"Klaida",0)</f>
        <v>0</v>
      </c>
      <c r="AQ59" s="392"/>
      <c r="AR59" s="392"/>
      <c r="AS59" s="392"/>
      <c r="AT59" s="392"/>
      <c r="AU59" s="392"/>
      <c r="AV59" s="392"/>
      <c r="AW59" s="392"/>
      <c r="AX59" s="392"/>
      <c r="AY59" s="393"/>
    </row>
    <row r="60" spans="2:51"/>
    <row r="61" spans="2:51">
      <c r="C61" s="404" t="str">
        <f>IF(Kalba="EN",Data2!C79,Data2!B79)</f>
        <v>Finansinės analizės (FA) rodiklių apskaičiavimas</v>
      </c>
      <c r="D61" s="206"/>
      <c r="E61" s="206"/>
      <c r="F61" s="206"/>
      <c r="G61" s="206"/>
      <c r="H61" s="206"/>
      <c r="I61" s="206"/>
      <c r="J61" s="206"/>
      <c r="K61" s="206"/>
      <c r="L61" s="206"/>
      <c r="M61" s="206"/>
      <c r="N61" s="206"/>
      <c r="O61" s="206"/>
      <c r="P61" s="206"/>
      <c r="Q61" s="206"/>
      <c r="R61" s="206"/>
      <c r="S61" s="206"/>
      <c r="T61" s="206"/>
      <c r="U61" s="206"/>
      <c r="V61" s="206"/>
      <c r="W61" s="206"/>
      <c r="X61" s="206"/>
      <c r="Y61" s="206"/>
      <c r="Z61" s="206"/>
      <c r="AA61" s="206"/>
      <c r="AB61" s="206"/>
      <c r="AC61" s="206"/>
      <c r="AD61" s="206"/>
      <c r="AE61" s="206"/>
      <c r="AF61" s="206"/>
      <c r="AG61" s="206"/>
      <c r="AH61" s="206"/>
      <c r="AI61" s="206"/>
      <c r="AJ61" s="206"/>
    </row>
    <row r="62" spans="2:51" hidden="1">
      <c r="C62" s="68" t="str">
        <f>IF(Kalba="EN",Data2!C80,Data2!B80)</f>
        <v>FA rodiklių investicijoms lėšų srautas (realiąja išraiška)</v>
      </c>
      <c r="D62" s="69"/>
      <c r="E62" s="69"/>
      <c r="F62" s="65">
        <f t="shared" ref="F62:AJ62" si="22">ROUND(SUM(F16:F17)-SUM(F7,F22),0)</f>
        <v>0</v>
      </c>
      <c r="G62" s="65">
        <f t="shared" si="22"/>
        <v>0</v>
      </c>
      <c r="H62" s="65">
        <f t="shared" si="22"/>
        <v>0</v>
      </c>
      <c r="I62" s="65">
        <f t="shared" si="22"/>
        <v>0</v>
      </c>
      <c r="J62" s="65">
        <f t="shared" si="22"/>
        <v>0</v>
      </c>
      <c r="K62" s="65">
        <f t="shared" si="22"/>
        <v>0</v>
      </c>
      <c r="L62" s="65">
        <f t="shared" si="22"/>
        <v>0</v>
      </c>
      <c r="M62" s="65">
        <f t="shared" si="22"/>
        <v>0</v>
      </c>
      <c r="N62" s="65">
        <f t="shared" si="22"/>
        <v>0</v>
      </c>
      <c r="O62" s="65">
        <f t="shared" si="22"/>
        <v>0</v>
      </c>
      <c r="P62" s="65">
        <f t="shared" si="22"/>
        <v>0</v>
      </c>
      <c r="Q62" s="65">
        <f t="shared" si="22"/>
        <v>0</v>
      </c>
      <c r="R62" s="65">
        <f t="shared" si="22"/>
        <v>0</v>
      </c>
      <c r="S62" s="65">
        <f t="shared" si="22"/>
        <v>0</v>
      </c>
      <c r="T62" s="65">
        <f t="shared" si="22"/>
        <v>0</v>
      </c>
      <c r="U62" s="65">
        <f t="shared" si="22"/>
        <v>0</v>
      </c>
      <c r="V62" s="65">
        <f t="shared" si="22"/>
        <v>0</v>
      </c>
      <c r="W62" s="65">
        <f t="shared" si="22"/>
        <v>0</v>
      </c>
      <c r="X62" s="65">
        <f t="shared" si="22"/>
        <v>0</v>
      </c>
      <c r="Y62" s="65">
        <f t="shared" si="22"/>
        <v>0</v>
      </c>
      <c r="Z62" s="65">
        <f t="shared" si="22"/>
        <v>0</v>
      </c>
      <c r="AA62" s="65">
        <f t="shared" si="22"/>
        <v>0</v>
      </c>
      <c r="AB62" s="65">
        <f t="shared" si="22"/>
        <v>0</v>
      </c>
      <c r="AC62" s="65">
        <f t="shared" si="22"/>
        <v>0</v>
      </c>
      <c r="AD62" s="65">
        <f t="shared" si="22"/>
        <v>0</v>
      </c>
      <c r="AE62" s="65">
        <f t="shared" si="22"/>
        <v>0</v>
      </c>
      <c r="AF62" s="65">
        <f t="shared" si="22"/>
        <v>0</v>
      </c>
      <c r="AG62" s="65">
        <f t="shared" si="22"/>
        <v>0</v>
      </c>
      <c r="AH62" s="65">
        <f t="shared" si="22"/>
        <v>0</v>
      </c>
      <c r="AI62" s="65">
        <f t="shared" si="22"/>
        <v>0</v>
      </c>
      <c r="AJ62" s="65">
        <f t="shared" si="22"/>
        <v>0</v>
      </c>
    </row>
    <row r="63" spans="2:51">
      <c r="C63" s="512" t="str">
        <f>IF(Kalba="EN",Data2!C82,Data2!B82)</f>
        <v>Suminis finansinio gyvybingumo lėšų srautas (realiąja išraiška)</v>
      </c>
      <c r="D63" s="70"/>
      <c r="E63" s="70"/>
      <c r="F63" s="65">
        <f>ROUND(SUM(F17,F35)-SUM(F7,F21,F30),0)</f>
        <v>0</v>
      </c>
      <c r="G63" s="65">
        <f t="shared" ref="G63:AJ63" si="23">ROUND(SUM(G17,G35)-SUM(G7,G21,G30)+F63,0)</f>
        <v>0</v>
      </c>
      <c r="H63" s="65">
        <f t="shared" si="23"/>
        <v>0</v>
      </c>
      <c r="I63" s="65">
        <f t="shared" si="23"/>
        <v>0</v>
      </c>
      <c r="J63" s="65">
        <f t="shared" si="23"/>
        <v>0</v>
      </c>
      <c r="K63" s="65">
        <f t="shared" si="23"/>
        <v>0</v>
      </c>
      <c r="L63" s="65">
        <f t="shared" si="23"/>
        <v>0</v>
      </c>
      <c r="M63" s="65">
        <f t="shared" si="23"/>
        <v>0</v>
      </c>
      <c r="N63" s="65">
        <f t="shared" si="23"/>
        <v>0</v>
      </c>
      <c r="O63" s="65">
        <f t="shared" si="23"/>
        <v>0</v>
      </c>
      <c r="P63" s="65">
        <f t="shared" si="23"/>
        <v>0</v>
      </c>
      <c r="Q63" s="65">
        <f t="shared" si="23"/>
        <v>0</v>
      </c>
      <c r="R63" s="65">
        <f t="shared" si="23"/>
        <v>0</v>
      </c>
      <c r="S63" s="65">
        <f t="shared" si="23"/>
        <v>0</v>
      </c>
      <c r="T63" s="65">
        <f t="shared" si="23"/>
        <v>0</v>
      </c>
      <c r="U63" s="65">
        <f t="shared" si="23"/>
        <v>0</v>
      </c>
      <c r="V63" s="65">
        <f t="shared" si="23"/>
        <v>0</v>
      </c>
      <c r="W63" s="65">
        <f t="shared" si="23"/>
        <v>0</v>
      </c>
      <c r="X63" s="65">
        <f t="shared" si="23"/>
        <v>0</v>
      </c>
      <c r="Y63" s="65">
        <f t="shared" si="23"/>
        <v>0</v>
      </c>
      <c r="Z63" s="65">
        <f t="shared" si="23"/>
        <v>0</v>
      </c>
      <c r="AA63" s="65">
        <f t="shared" si="23"/>
        <v>0</v>
      </c>
      <c r="AB63" s="65">
        <f t="shared" si="23"/>
        <v>0</v>
      </c>
      <c r="AC63" s="65">
        <f t="shared" si="23"/>
        <v>0</v>
      </c>
      <c r="AD63" s="65">
        <f t="shared" si="23"/>
        <v>0</v>
      </c>
      <c r="AE63" s="65">
        <f t="shared" si="23"/>
        <v>0</v>
      </c>
      <c r="AF63" s="65">
        <f t="shared" si="23"/>
        <v>0</v>
      </c>
      <c r="AG63" s="65">
        <f t="shared" si="23"/>
        <v>0</v>
      </c>
      <c r="AH63" s="65">
        <f t="shared" si="23"/>
        <v>0</v>
      </c>
      <c r="AI63" s="65">
        <f t="shared" si="23"/>
        <v>0</v>
      </c>
      <c r="AJ63" s="65">
        <f t="shared" si="23"/>
        <v>0</v>
      </c>
    </row>
    <row r="64" spans="2:51" hidden="1">
      <c r="C64" s="68" t="str">
        <f>IF(Kalba="EN",Data2!C84,Data2!B84)</f>
        <v>FA rodiklių kapitalui lėšų srautas (realiąja išraiška)</v>
      </c>
      <c r="D64" s="69"/>
      <c r="E64" s="69"/>
      <c r="F64" s="65">
        <f t="shared" ref="F64:AJ64" si="24">SUM(F16,F17)-SUM(F21,F38,F40,F41,F46)+IF(AND(F5&gt;Investiciju_metu_skaicius,F22&gt;0,SUM(F38:F40,F41,F44)&gt;0),MIN(F22,SUM(F38:F40,F41,F44)),0)</f>
        <v>0</v>
      </c>
      <c r="G64" s="65">
        <f t="shared" si="24"/>
        <v>0</v>
      </c>
      <c r="H64" s="65">
        <f t="shared" si="24"/>
        <v>0</v>
      </c>
      <c r="I64" s="65">
        <f t="shared" si="24"/>
        <v>0</v>
      </c>
      <c r="J64" s="65">
        <f t="shared" si="24"/>
        <v>0</v>
      </c>
      <c r="K64" s="65">
        <f t="shared" si="24"/>
        <v>0</v>
      </c>
      <c r="L64" s="65">
        <f t="shared" si="24"/>
        <v>0</v>
      </c>
      <c r="M64" s="65">
        <f t="shared" si="24"/>
        <v>0</v>
      </c>
      <c r="N64" s="65">
        <f t="shared" si="24"/>
        <v>0</v>
      </c>
      <c r="O64" s="65">
        <f t="shared" si="24"/>
        <v>0</v>
      </c>
      <c r="P64" s="65">
        <f t="shared" si="24"/>
        <v>0</v>
      </c>
      <c r="Q64" s="65">
        <f t="shared" si="24"/>
        <v>0</v>
      </c>
      <c r="R64" s="65">
        <f t="shared" si="24"/>
        <v>0</v>
      </c>
      <c r="S64" s="65">
        <f t="shared" si="24"/>
        <v>0</v>
      </c>
      <c r="T64" s="65">
        <f t="shared" si="24"/>
        <v>0</v>
      </c>
      <c r="U64" s="65">
        <f t="shared" si="24"/>
        <v>0</v>
      </c>
      <c r="V64" s="65">
        <f t="shared" si="24"/>
        <v>0</v>
      </c>
      <c r="W64" s="65">
        <f t="shared" si="24"/>
        <v>0</v>
      </c>
      <c r="X64" s="65">
        <f t="shared" si="24"/>
        <v>0</v>
      </c>
      <c r="Y64" s="65">
        <f t="shared" si="24"/>
        <v>0</v>
      </c>
      <c r="Z64" s="65">
        <f t="shared" si="24"/>
        <v>0</v>
      </c>
      <c r="AA64" s="65">
        <f t="shared" si="24"/>
        <v>0</v>
      </c>
      <c r="AB64" s="65">
        <f t="shared" si="24"/>
        <v>0</v>
      </c>
      <c r="AC64" s="65">
        <f t="shared" si="24"/>
        <v>0</v>
      </c>
      <c r="AD64" s="65">
        <f t="shared" si="24"/>
        <v>0</v>
      </c>
      <c r="AE64" s="65">
        <f t="shared" si="24"/>
        <v>0</v>
      </c>
      <c r="AF64" s="65">
        <f t="shared" si="24"/>
        <v>0</v>
      </c>
      <c r="AG64" s="65">
        <f t="shared" si="24"/>
        <v>0</v>
      </c>
      <c r="AH64" s="65">
        <f t="shared" si="24"/>
        <v>0</v>
      </c>
      <c r="AI64" s="65">
        <f t="shared" si="24"/>
        <v>0</v>
      </c>
      <c r="AJ64" s="65">
        <f t="shared" si="24"/>
        <v>0</v>
      </c>
    </row>
    <row r="65" spans="3:36" hidden="1">
      <c r="C65" s="68" t="str">
        <f>IF(Kalba="EN",Data2!C86,Data2!B86)</f>
        <v>Finansinė grynoji dabartinė vertė investicijoms - FGDV(I)</v>
      </c>
      <c r="D65" s="71">
        <f>F62+NPV(FDN,G62:INDEX(G62:AJ62,PAL))</f>
        <v>0</v>
      </c>
      <c r="E65" s="72"/>
    </row>
    <row r="66" spans="3:36" hidden="1">
      <c r="C66" s="68" t="str">
        <f>IF(Kalba="EN",Data2!C87,Data2!B87)</f>
        <v>Finansinė vidinė grąžos norma investicijoms - FVGN(I)</v>
      </c>
      <c r="D66" s="73" t="str">
        <f>IF(ISERROR(E66),"Nėra reikšmės",E66)</f>
        <v>Nėra reikšmės</v>
      </c>
      <c r="E66" s="200" t="e">
        <f>IRR(F62:INDEX(F62:AJ62,PAL+1))</f>
        <v>#NUM!</v>
      </c>
    </row>
    <row r="67" spans="3:36" hidden="1">
      <c r="C67" s="68" t="str">
        <f>IF(Kalba="EN",Data2!C88,Data2!B88)</f>
        <v>Finansinė modifikuota vidinė grąžos norma investicijoms - FMVGN(I)</v>
      </c>
      <c r="D67" s="74" t="str">
        <f>IF(ISERROR(E67),"Nėra reikšmės",E67)</f>
        <v>Nėra reikšmės</v>
      </c>
      <c r="E67" s="200" t="e">
        <f>MIRR(F62:INDEX(F62:AJ62,PAL+1),FDN,FDN)</f>
        <v>#DIV/0!</v>
      </c>
      <c r="G67" s="81"/>
    </row>
    <row r="68" spans="3:36" hidden="1">
      <c r="C68" s="68" t="str">
        <f>IF(Kalba="EN",Data2!C89,Data2!B89)</f>
        <v>Finansinis naudos ir išlaidų santykis - FNIS</v>
      </c>
      <c r="D68" s="75" t="str">
        <f>IF(ISERROR(D17/SUM(D7,-D16,D22)),"-",D17/SUM(D7,-D16,D22))</f>
        <v>-</v>
      </c>
      <c r="E68" s="72"/>
      <c r="G68" s="82"/>
      <c r="H68" s="82"/>
    </row>
    <row r="69" spans="3:36" hidden="1">
      <c r="C69" s="68" t="str">
        <f>IF(Kalba="EN",Data2!C90,Data2!B90)</f>
        <v>Finansinis gyvybingumas (realiąja išraiška)</v>
      </c>
      <c r="D69" s="76" t="str">
        <f>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row>
    <row r="70" spans="3:36" hidden="1">
      <c r="C70" s="68" t="str">
        <f>IF(Kalba="EN",Data2!C92,Data2!B92)</f>
        <v>Finansinė grynoji dabartinė vertė kapitalui - FGDV(K)</v>
      </c>
      <c r="D70" s="71">
        <f>F64+NPV(FDN,G64:INDEX(G64:AJ64,PAL))</f>
        <v>0</v>
      </c>
      <c r="E70" s="72"/>
      <c r="G70" s="82"/>
      <c r="H70" s="82"/>
    </row>
    <row r="71" spans="3:36" hidden="1">
      <c r="C71" s="68" t="str">
        <f>IF(Kalba="EN",Data2!C93,Data2!B93)</f>
        <v>Finansinė vidinė grąžos norma kapitalui - FVGN(K)</v>
      </c>
      <c r="D71" s="73" t="str">
        <f>IF(ISERROR(E71),"Nėra reikšmės",E71)</f>
        <v>Nėra reikšmės</v>
      </c>
      <c r="E71" s="201" t="e">
        <f>IRR(F64:INDEX(F64:AJ64,PAL+1))</f>
        <v>#NUM!</v>
      </c>
    </row>
    <row r="72" spans="3:36" hidden="1">
      <c r="C72" s="68" t="str">
        <f>IF(Kalba="EN",Data2!C94,Data2!B94)</f>
        <v>Finansinė modifikuota vidinė grąžos norma kapitalui - FMVGN(K)</v>
      </c>
      <c r="D72" s="74" t="str">
        <f>IF(ISERROR(E72),"Nėra reikšmės",E72)</f>
        <v>Nėra reikšmės</v>
      </c>
      <c r="E72" s="201" t="e">
        <f>MIRR(F64:INDEX(F64:AJ64,PAL+1),FDN,FDN)</f>
        <v>#DIV/0!</v>
      </c>
    </row>
    <row r="73" spans="3:36" hidden="1"/>
    <row r="74" spans="3:36" ht="12.75" hidden="1" customHeight="1">
      <c r="C74" s="404" t="str">
        <f>IF(Kalba="EN",Data2!C95,Data2!B95)</f>
        <v>Ekonominės analizės (EA) rodiklių apskaičiavimas</v>
      </c>
      <c r="D74" s="206"/>
      <c r="E74" s="206"/>
      <c r="F74" s="206"/>
      <c r="G74" s="206"/>
      <c r="H74" s="206"/>
      <c r="I74" s="206"/>
      <c r="J74" s="206"/>
      <c r="K74" s="206"/>
      <c r="L74" s="206"/>
      <c r="M74" s="206"/>
      <c r="N74" s="206"/>
      <c r="O74" s="206"/>
      <c r="P74" s="206"/>
      <c r="Q74" s="206"/>
      <c r="R74" s="206"/>
      <c r="S74" s="206"/>
      <c r="T74" s="206"/>
      <c r="U74" s="206"/>
      <c r="V74" s="206"/>
      <c r="W74" s="206"/>
      <c r="X74" s="206"/>
      <c r="Y74" s="206"/>
      <c r="Z74" s="206"/>
      <c r="AA74" s="206"/>
      <c r="AB74" s="206"/>
      <c r="AC74" s="206"/>
      <c r="AD74" s="206"/>
      <c r="AE74" s="206"/>
      <c r="AF74" s="206"/>
      <c r="AG74" s="206"/>
      <c r="AH74" s="206"/>
      <c r="AI74" s="206"/>
      <c r="AJ74" s="206"/>
    </row>
    <row r="75" spans="3:36" hidden="1">
      <c r="C75" s="68" t="str">
        <f>IF(Kalba="EN",Data2!C96,Data2!B96)</f>
        <v>EA rodiklių lėšų srautas (realiąja išraiška)</v>
      </c>
      <c r="D75" s="69"/>
      <c r="E75" s="69"/>
      <c r="F75" s="65">
        <f>SUMPRODUCT(F$16:F$20,Data1!$E$63:$E$67)-SUMPRODUCT(F$8:F$15,Data1!$E$55:$E$62)-SUMPRODUCT(F$23:F$28,Data1!$E$70:$E$75)+F47</f>
        <v>0</v>
      </c>
      <c r="G75" s="65">
        <f>SUMPRODUCT(G$16:G$20,Data1!$E$63:$E$67)-SUMPRODUCT(G$8:G$15,Data1!$E$55:$E$62)-SUMPRODUCT(G$23:G$28,Data1!$E$70:$E$75)+G47</f>
        <v>0</v>
      </c>
      <c r="H75" s="65">
        <f>SUMPRODUCT(H$16:H$20,Data1!$E$63:$E$67)-SUMPRODUCT(H$8:H$15,Data1!$E$55:$E$62)-SUMPRODUCT(H$23:H$28,Data1!$E$70:$E$75)+H47</f>
        <v>0</v>
      </c>
      <c r="I75" s="65">
        <f>SUMPRODUCT(I$16:I$20,Data1!$E$63:$E$67)-SUMPRODUCT(I$8:I$15,Data1!$E$55:$E$62)-SUMPRODUCT(I$23:I$28,Data1!$E$70:$E$75)+I47</f>
        <v>0</v>
      </c>
      <c r="J75" s="65">
        <f>SUMPRODUCT(J$16:J$20,Data1!$E$63:$E$67)-SUMPRODUCT(J$8:J$15,Data1!$E$55:$E$62)-SUMPRODUCT(J$23:J$28,Data1!$E$70:$E$75)+J47</f>
        <v>0</v>
      </c>
      <c r="K75" s="65">
        <f>SUMPRODUCT(K$16:K$20,Data1!$E$63:$E$67)-SUMPRODUCT(K$8:K$15,Data1!$E$55:$E$62)-SUMPRODUCT(K$23:K$28,Data1!$E$70:$E$75)+K47</f>
        <v>0</v>
      </c>
      <c r="L75" s="65">
        <f>SUMPRODUCT(L$16:L$20,Data1!$E$63:$E$67)-SUMPRODUCT(L$8:L$15,Data1!$E$55:$E$62)-SUMPRODUCT(L$23:L$28,Data1!$E$70:$E$75)+L47</f>
        <v>0</v>
      </c>
      <c r="M75" s="65">
        <f>SUMPRODUCT(M$16:M$20,Data1!$E$63:$E$67)-SUMPRODUCT(M$8:M$15,Data1!$E$55:$E$62)-SUMPRODUCT(M$23:M$28,Data1!$E$70:$E$75)+M47</f>
        <v>0</v>
      </c>
      <c r="N75" s="65">
        <f>SUMPRODUCT(N$16:N$20,Data1!$E$63:$E$67)-SUMPRODUCT(N$8:N$15,Data1!$E$55:$E$62)-SUMPRODUCT(N$23:N$28,Data1!$E$70:$E$75)+N47</f>
        <v>0</v>
      </c>
      <c r="O75" s="65">
        <f>SUMPRODUCT(O$16:O$20,Data1!$E$63:$E$67)-SUMPRODUCT(O$8:O$15,Data1!$E$55:$E$62)-SUMPRODUCT(O$23:O$28,Data1!$E$70:$E$75)+O47</f>
        <v>0</v>
      </c>
      <c r="P75" s="65">
        <f>SUMPRODUCT(P$16:P$20,Data1!$E$63:$E$67)-SUMPRODUCT(P$8:P$15,Data1!$E$55:$E$62)-SUMPRODUCT(P$23:P$28,Data1!$E$70:$E$75)+P47</f>
        <v>0</v>
      </c>
      <c r="Q75" s="65">
        <f>SUMPRODUCT(Q$16:Q$20,Data1!$E$63:$E$67)-SUMPRODUCT(Q$8:Q$15,Data1!$E$55:$E$62)-SUMPRODUCT(Q$23:Q$28,Data1!$E$70:$E$75)+Q47</f>
        <v>0</v>
      </c>
      <c r="R75" s="65">
        <f>SUMPRODUCT(R$16:R$20,Data1!$E$63:$E$67)-SUMPRODUCT(R$8:R$15,Data1!$E$55:$E$62)-SUMPRODUCT(R$23:R$28,Data1!$E$70:$E$75)+R47</f>
        <v>0</v>
      </c>
      <c r="S75" s="65">
        <f>SUMPRODUCT(S$16:S$20,Data1!$E$63:$E$67)-SUMPRODUCT(S$8:S$15,Data1!$E$55:$E$62)-SUMPRODUCT(S$23:S$28,Data1!$E$70:$E$75)+S47</f>
        <v>0</v>
      </c>
      <c r="T75" s="65">
        <f>SUMPRODUCT(T$16:T$20,Data1!$E$63:$E$67)-SUMPRODUCT(T$8:T$15,Data1!$E$55:$E$62)-SUMPRODUCT(T$23:T$28,Data1!$E$70:$E$75)+T47</f>
        <v>0</v>
      </c>
      <c r="U75" s="65">
        <f>SUMPRODUCT(U$16:U$20,Data1!$E$63:$E$67)-SUMPRODUCT(U$8:U$15,Data1!$E$55:$E$62)-SUMPRODUCT(U$23:U$28,Data1!$E$70:$E$75)+U47</f>
        <v>0</v>
      </c>
      <c r="V75" s="65">
        <f>SUMPRODUCT(V$16:V$20,Data1!$E$63:$E$67)-SUMPRODUCT(V$8:V$15,Data1!$E$55:$E$62)-SUMPRODUCT(V$23:V$28,Data1!$E$70:$E$75)+V47</f>
        <v>0</v>
      </c>
      <c r="W75" s="65">
        <f>SUMPRODUCT(W$16:W$20,Data1!$E$63:$E$67)-SUMPRODUCT(W$8:W$15,Data1!$E$55:$E$62)-SUMPRODUCT(W$23:W$28,Data1!$E$70:$E$75)+W47</f>
        <v>0</v>
      </c>
      <c r="X75" s="65">
        <f>SUMPRODUCT(X$16:X$20,Data1!$E$63:$E$67)-SUMPRODUCT(X$8:X$15,Data1!$E$55:$E$62)-SUMPRODUCT(X$23:X$28,Data1!$E$70:$E$75)+X47</f>
        <v>0</v>
      </c>
      <c r="Y75" s="65">
        <f>SUMPRODUCT(Y$16:Y$20,Data1!$E$63:$E$67)-SUMPRODUCT(Y$8:Y$15,Data1!$E$55:$E$62)-SUMPRODUCT(Y$23:Y$28,Data1!$E$70:$E$75)+Y47</f>
        <v>0</v>
      </c>
      <c r="Z75" s="65">
        <f>SUMPRODUCT(Z$16:Z$20,Data1!$E$63:$E$67)-SUMPRODUCT(Z$8:Z$15,Data1!$E$55:$E$62)-SUMPRODUCT(Z$23:Z$28,Data1!$E$70:$E$75)+Z47</f>
        <v>0</v>
      </c>
      <c r="AA75" s="65">
        <f>SUMPRODUCT(AA$16:AA$20,Data1!$E$63:$E$67)-SUMPRODUCT(AA$8:AA$15,Data1!$E$55:$E$62)-SUMPRODUCT(AA$23:AA$28,Data1!$E$70:$E$75)+AA47</f>
        <v>0</v>
      </c>
      <c r="AB75" s="65">
        <f>SUMPRODUCT(AB$16:AB$20,Data1!$E$63:$E$67)-SUMPRODUCT(AB$8:AB$15,Data1!$E$55:$E$62)-SUMPRODUCT(AB$23:AB$28,Data1!$E$70:$E$75)+AB47</f>
        <v>0</v>
      </c>
      <c r="AC75" s="65">
        <f>SUMPRODUCT(AC$16:AC$20,Data1!$E$63:$E$67)-SUMPRODUCT(AC$8:AC$15,Data1!$E$55:$E$62)-SUMPRODUCT(AC$23:AC$28,Data1!$E$70:$E$75)+AC47</f>
        <v>0</v>
      </c>
      <c r="AD75" s="65">
        <f>SUMPRODUCT(AD$16:AD$20,Data1!$E$63:$E$67)-SUMPRODUCT(AD$8:AD$15,Data1!$E$55:$E$62)-SUMPRODUCT(AD$23:AD$28,Data1!$E$70:$E$75)+AD47</f>
        <v>0</v>
      </c>
      <c r="AE75" s="65">
        <f>SUMPRODUCT(AE$16:AE$20,Data1!$E$63:$E$67)-SUMPRODUCT(AE$8:AE$15,Data1!$E$55:$E$62)-SUMPRODUCT(AE$23:AE$28,Data1!$E$70:$E$75)+AE47</f>
        <v>0</v>
      </c>
      <c r="AF75" s="65">
        <f>SUMPRODUCT(AF$16:AF$20,Data1!$E$63:$E$67)-SUMPRODUCT(AF$8:AF$15,Data1!$E$55:$E$62)-SUMPRODUCT(AF$23:AF$28,Data1!$E$70:$E$75)+AF47</f>
        <v>0</v>
      </c>
      <c r="AG75" s="65">
        <f>SUMPRODUCT(AG$16:AG$20,Data1!$E$63:$E$67)-SUMPRODUCT(AG$8:AG$15,Data1!$E$55:$E$62)-SUMPRODUCT(AG$23:AG$28,Data1!$E$70:$E$75)+AG47</f>
        <v>0</v>
      </c>
      <c r="AH75" s="65">
        <f>SUMPRODUCT(AH$16:AH$20,Data1!$E$63:$E$67)-SUMPRODUCT(AH$8:AH$15,Data1!$E$55:$E$62)-SUMPRODUCT(AH$23:AH$28,Data1!$E$70:$E$75)+AH47</f>
        <v>0</v>
      </c>
      <c r="AI75" s="65">
        <f>SUMPRODUCT(AI$16:AI$20,Data1!$E$63:$E$67)-SUMPRODUCT(AI$8:AI$15,Data1!$E$55:$E$62)-SUMPRODUCT(AI$23:AI$28,Data1!$E$70:$E$75)+AI47</f>
        <v>0</v>
      </c>
      <c r="AJ75" s="65">
        <f>SUMPRODUCT(AJ$16:AJ$20,Data1!$E$63:$E$67)-SUMPRODUCT(AJ$8:AJ$15,Data1!$E$55:$E$62)-SUMPRODUCT(AJ$23:AJ$28,Data1!$E$70:$E$75)+AJ47</f>
        <v>0</v>
      </c>
    </row>
    <row r="76" spans="3:36" hidden="1">
      <c r="C76" s="68" t="str">
        <f>IF(Kalba="EN",Data2!C98,Data2!B98)</f>
        <v>Konvertuota investicijų (A.) GDV</v>
      </c>
      <c r="D76" s="71">
        <f>SUMPRODUCT(AM8:AM15,Data1!E55:E62)</f>
        <v>0</v>
      </c>
    </row>
    <row r="77" spans="3:36" hidden="1">
      <c r="C77" s="68" t="str">
        <f>IF(Kalba="EN",Data2!C99,Data2!B99)</f>
        <v>Konvertuota investicijų likutinės vertės (B.) GDV</v>
      </c>
      <c r="D77" s="71">
        <f>PRODUCT(AM16,Data1!E63)</f>
        <v>0</v>
      </c>
    </row>
    <row r="78" spans="3:36" hidden="1">
      <c r="C78" s="68" t="str">
        <f>IF(Kalba="EN",Data2!C100,Data2!B100)</f>
        <v>Konvertuota veiklos pajamų (C.) GDV</v>
      </c>
      <c r="D78" s="71">
        <f>SUMPRODUCT(AM18:AM20,Data1!E65:E67)</f>
        <v>0</v>
      </c>
    </row>
    <row r="79" spans="3:36" hidden="1">
      <c r="C79" s="68" t="str">
        <f>IF(Kalba="EN",Data2!C101,Data2!B101)</f>
        <v>Konvertuota veiklos išlaidų (D.1.) GDV</v>
      </c>
      <c r="D79" s="71">
        <f>SUMPRODUCT(AM23:AM28,Data1!E70:E75)</f>
        <v>0</v>
      </c>
    </row>
    <row r="80" spans="3:36" hidden="1">
      <c r="C80" s="396" t="str">
        <f>IF(Kalba="EN",Data2!C102,Data2!B102)</f>
        <v>Ekonominė grynoji dabartinė vertė - EGDV</v>
      </c>
      <c r="D80" s="397">
        <f>F75+NPV(SDN,G75:INDEX(G75:AJ75,PAL))</f>
        <v>0</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row>
    <row r="81" spans="2:42" hidden="1">
      <c r="C81" s="400" t="str">
        <f>IF(Kalba="EN",Data2!C103,Data2!B103)</f>
        <v>Ekonominė vidinė grąžos norma - EVGN</v>
      </c>
      <c r="D81" s="401" t="str">
        <f>IF(ISERROR(E81),"Nėra reikšmės",E81)</f>
        <v>Nėra reikšmės</v>
      </c>
      <c r="E81" s="202" t="e">
        <f>IRR(F75:INDEX(F75:AJ75,PAL+1))</f>
        <v>#NUM!</v>
      </c>
    </row>
    <row r="82" spans="2:42" hidden="1">
      <c r="C82" s="400" t="str">
        <f>IF(Kalba="EN",Data2!C104,Data2!B104)</f>
        <v>Ekonominės naudos ir išlaidų santykis - ENIS</v>
      </c>
      <c r="D82" s="402" t="str">
        <f>IF(ISERROR(SUM(D47) / SUM(D76,-D77,D79)),"-",SUM(D47) / SUM(D76,-D77,D79))</f>
        <v>-</v>
      </c>
    </row>
    <row r="83" spans="2:42" ht="7.5" customHeight="1"/>
    <row r="84" spans="2:42" hidden="1"/>
    <row r="85" spans="2:42" hidden="1"/>
    <row r="86" spans="2:42" hidden="1">
      <c r="B86" s="931" t="s">
        <v>524</v>
      </c>
      <c r="C86" s="931"/>
    </row>
    <row r="87" spans="2:42" hidden="1"/>
    <row r="88" spans="2:42" s="61" customFormat="1" hidden="1">
      <c r="B88" s="66" t="s">
        <v>49</v>
      </c>
      <c r="C88" s="5" t="str">
        <f>IF(Kalba="EN",Data2!C$72,Data2!B$72)</f>
        <v>Socialinio ekonominio (SE) poveikio finansinė išraiška</v>
      </c>
      <c r="D88" s="62">
        <f t="shared" ref="D88:AJ88" si="25">SUM(D89)-SUM(D97)</f>
        <v>0</v>
      </c>
      <c r="E88" s="62">
        <f t="shared" si="25"/>
        <v>0</v>
      </c>
      <c r="F88" s="62">
        <f t="shared" si="25"/>
        <v>0</v>
      </c>
      <c r="G88" s="62">
        <f t="shared" si="25"/>
        <v>0</v>
      </c>
      <c r="H88" s="62">
        <f t="shared" si="25"/>
        <v>0</v>
      </c>
      <c r="I88" s="62">
        <f t="shared" si="25"/>
        <v>0</v>
      </c>
      <c r="J88" s="62">
        <f t="shared" si="25"/>
        <v>0</v>
      </c>
      <c r="K88" s="62">
        <f t="shared" si="25"/>
        <v>0</v>
      </c>
      <c r="L88" s="62">
        <f t="shared" si="25"/>
        <v>0</v>
      </c>
      <c r="M88" s="62">
        <f t="shared" si="25"/>
        <v>0</v>
      </c>
      <c r="N88" s="62">
        <f t="shared" si="25"/>
        <v>0</v>
      </c>
      <c r="O88" s="62">
        <f t="shared" si="25"/>
        <v>0</v>
      </c>
      <c r="P88" s="62">
        <f t="shared" si="25"/>
        <v>0</v>
      </c>
      <c r="Q88" s="62">
        <f t="shared" si="25"/>
        <v>0</v>
      </c>
      <c r="R88" s="62">
        <f t="shared" si="25"/>
        <v>0</v>
      </c>
      <c r="S88" s="62">
        <f t="shared" si="25"/>
        <v>0</v>
      </c>
      <c r="T88" s="62">
        <f t="shared" si="25"/>
        <v>0</v>
      </c>
      <c r="U88" s="62">
        <f t="shared" si="25"/>
        <v>0</v>
      </c>
      <c r="V88" s="62">
        <f t="shared" si="25"/>
        <v>0</v>
      </c>
      <c r="W88" s="62">
        <f t="shared" si="25"/>
        <v>0</v>
      </c>
      <c r="X88" s="62">
        <f t="shared" si="25"/>
        <v>0</v>
      </c>
      <c r="Y88" s="62">
        <f t="shared" si="25"/>
        <v>0</v>
      </c>
      <c r="Z88" s="62">
        <f t="shared" si="25"/>
        <v>0</v>
      </c>
      <c r="AA88" s="62">
        <f t="shared" si="25"/>
        <v>0</v>
      </c>
      <c r="AB88" s="62">
        <f t="shared" si="25"/>
        <v>0</v>
      </c>
      <c r="AC88" s="62">
        <f t="shared" si="25"/>
        <v>0</v>
      </c>
      <c r="AD88" s="62">
        <f t="shared" si="25"/>
        <v>0</v>
      </c>
      <c r="AE88" s="62">
        <f t="shared" si="25"/>
        <v>0</v>
      </c>
      <c r="AF88" s="62">
        <f t="shared" si="25"/>
        <v>0</v>
      </c>
      <c r="AG88" s="62">
        <f t="shared" si="25"/>
        <v>0</v>
      </c>
      <c r="AH88" s="62">
        <f t="shared" si="25"/>
        <v>0</v>
      </c>
      <c r="AI88" s="62">
        <f t="shared" si="25"/>
        <v>0</v>
      </c>
      <c r="AJ88" s="62">
        <f t="shared" si="25"/>
        <v>0</v>
      </c>
    </row>
    <row r="89" spans="2:42" s="61" customFormat="1" hidden="1">
      <c r="B89" s="66" t="s">
        <v>50</v>
      </c>
      <c r="C89" s="5" t="str">
        <f>IF(Kalba="EN",Data2!C$73,Data2!B$73) &amp; " "&amp; IF(Kalba="EN",Data2!C$74,Data2!B$74)</f>
        <v>SE nauda (pasirinkite SE naudos komponentą)</v>
      </c>
      <c r="D89" s="62">
        <f t="shared" ref="D89:AJ89" si="26">ROUND(SUM(D90:D96),0)</f>
        <v>0</v>
      </c>
      <c r="E89" s="62">
        <f t="shared" si="26"/>
        <v>0</v>
      </c>
      <c r="F89" s="62">
        <f t="shared" si="26"/>
        <v>0</v>
      </c>
      <c r="G89" s="62">
        <f t="shared" si="26"/>
        <v>0</v>
      </c>
      <c r="H89" s="62">
        <f t="shared" si="26"/>
        <v>0</v>
      </c>
      <c r="I89" s="62">
        <f t="shared" si="26"/>
        <v>0</v>
      </c>
      <c r="J89" s="62">
        <f t="shared" si="26"/>
        <v>0</v>
      </c>
      <c r="K89" s="62">
        <f t="shared" si="26"/>
        <v>0</v>
      </c>
      <c r="L89" s="62">
        <f t="shared" si="26"/>
        <v>0</v>
      </c>
      <c r="M89" s="62">
        <f t="shared" si="26"/>
        <v>0</v>
      </c>
      <c r="N89" s="62">
        <f t="shared" si="26"/>
        <v>0</v>
      </c>
      <c r="O89" s="62">
        <f t="shared" si="26"/>
        <v>0</v>
      </c>
      <c r="P89" s="62">
        <f t="shared" si="26"/>
        <v>0</v>
      </c>
      <c r="Q89" s="62">
        <f t="shared" si="26"/>
        <v>0</v>
      </c>
      <c r="R89" s="62">
        <f t="shared" si="26"/>
        <v>0</v>
      </c>
      <c r="S89" s="62">
        <f t="shared" si="26"/>
        <v>0</v>
      </c>
      <c r="T89" s="62">
        <f t="shared" si="26"/>
        <v>0</v>
      </c>
      <c r="U89" s="62">
        <f t="shared" si="26"/>
        <v>0</v>
      </c>
      <c r="V89" s="62">
        <f t="shared" si="26"/>
        <v>0</v>
      </c>
      <c r="W89" s="62">
        <f t="shared" si="26"/>
        <v>0</v>
      </c>
      <c r="X89" s="62">
        <f t="shared" si="26"/>
        <v>0</v>
      </c>
      <c r="Y89" s="62">
        <f t="shared" si="26"/>
        <v>0</v>
      </c>
      <c r="Z89" s="62">
        <f t="shared" si="26"/>
        <v>0</v>
      </c>
      <c r="AA89" s="62">
        <f t="shared" si="26"/>
        <v>0</v>
      </c>
      <c r="AB89" s="62">
        <f t="shared" si="26"/>
        <v>0</v>
      </c>
      <c r="AC89" s="62">
        <f t="shared" si="26"/>
        <v>0</v>
      </c>
      <c r="AD89" s="62">
        <f t="shared" si="26"/>
        <v>0</v>
      </c>
      <c r="AE89" s="62">
        <f t="shared" si="26"/>
        <v>0</v>
      </c>
      <c r="AF89" s="62">
        <f t="shared" si="26"/>
        <v>0</v>
      </c>
      <c r="AG89" s="62">
        <f t="shared" si="26"/>
        <v>0</v>
      </c>
      <c r="AH89" s="62">
        <f t="shared" si="26"/>
        <v>0</v>
      </c>
      <c r="AI89" s="62">
        <f t="shared" si="26"/>
        <v>0</v>
      </c>
      <c r="AJ89" s="62">
        <f t="shared" si="26"/>
        <v>0</v>
      </c>
    </row>
    <row r="90" spans="2:42" hidden="1">
      <c r="B90" s="199" t="s">
        <v>51</v>
      </c>
      <c r="C90" s="181" t="str">
        <f>Data4!D$174</f>
        <v>-</v>
      </c>
      <c r="D90" s="169">
        <f>F90+NPV(FDN,G90:INDEX(G90:AJ90,PAL))</f>
        <v>0</v>
      </c>
      <c r="E90" s="169">
        <f t="shared" ref="E90:E96" si="27">SUMIF($F$5:$AJ$5,"&lt;="&amp;PAL,$F90:$AJ90)</f>
        <v>0</v>
      </c>
      <c r="F90" s="169">
        <f>IF(ISERROR(Data4!M$174),0,Data4!M$174)</f>
        <v>0</v>
      </c>
      <c r="G90" s="169">
        <f>IF(ISERROR(Data4!N$174),0,Data4!N$174)</f>
        <v>0</v>
      </c>
      <c r="H90" s="169">
        <f>IF(ISERROR(Data4!O$174),0,Data4!O$174)</f>
        <v>0</v>
      </c>
      <c r="I90" s="169">
        <f>IF(ISERROR(Data4!P$174),0,Data4!P$174)</f>
        <v>0</v>
      </c>
      <c r="J90" s="169">
        <f>IF(ISERROR(Data4!Q$174),0,Data4!Q$174)</f>
        <v>0</v>
      </c>
      <c r="K90" s="169">
        <f>IF(ISERROR(Data4!R$174),0,Data4!R$174)</f>
        <v>0</v>
      </c>
      <c r="L90" s="169">
        <f>IF(ISERROR(Data4!S$174),0,Data4!S$174)</f>
        <v>0</v>
      </c>
      <c r="M90" s="169">
        <f>IF(ISERROR(Data4!T$174),0,Data4!T$174)</f>
        <v>0</v>
      </c>
      <c r="N90" s="169">
        <f>IF(ISERROR(Data4!U$174),0,Data4!U$174)</f>
        <v>0</v>
      </c>
      <c r="O90" s="169">
        <f>IF(ISERROR(Data4!V$174),0,Data4!V$174)</f>
        <v>0</v>
      </c>
      <c r="P90" s="169">
        <f>IF(ISERROR(Data4!W$174),0,Data4!W$174)</f>
        <v>0</v>
      </c>
      <c r="Q90" s="169">
        <f>IF(ISERROR(Data4!X$174),0,Data4!X$174)</f>
        <v>0</v>
      </c>
      <c r="R90" s="169">
        <f>IF(ISERROR(Data4!Y$174),0,Data4!Y$174)</f>
        <v>0</v>
      </c>
      <c r="S90" s="169">
        <f>IF(ISERROR(Data4!Z$174),0,Data4!Z$174)</f>
        <v>0</v>
      </c>
      <c r="T90" s="169">
        <f>IF(ISERROR(Data4!AA$174),0,Data4!AA$174)</f>
        <v>0</v>
      </c>
      <c r="U90" s="169">
        <f>IF(ISERROR(Data4!AB$174),0,Data4!AB$174)</f>
        <v>0</v>
      </c>
      <c r="V90" s="169">
        <f>IF(ISERROR(Data4!AC$174),0,Data4!AC$174)</f>
        <v>0</v>
      </c>
      <c r="W90" s="169">
        <f>IF(ISERROR(Data4!AD$174),0,Data4!AD$174)</f>
        <v>0</v>
      </c>
      <c r="X90" s="169">
        <f>IF(ISERROR(Data4!AE$174),0,Data4!AE$174)</f>
        <v>0</v>
      </c>
      <c r="Y90" s="169">
        <f>IF(ISERROR(Data4!AF$174),0,Data4!AF$174)</f>
        <v>0</v>
      </c>
      <c r="Z90" s="169">
        <f>IF(ISERROR(Data4!AG$174),0,Data4!AG$174)</f>
        <v>0</v>
      </c>
      <c r="AA90" s="169">
        <f>IF(ISERROR(Data4!AH$174),0,Data4!AH$174)</f>
        <v>0</v>
      </c>
      <c r="AB90" s="169">
        <f>IF(ISERROR(Data4!AI$174),0,Data4!AI$174)</f>
        <v>0</v>
      </c>
      <c r="AC90" s="169">
        <f>IF(ISERROR(Data4!AJ$174),0,Data4!AJ$174)</f>
        <v>0</v>
      </c>
      <c r="AD90" s="169">
        <f>IF(ISERROR(Data4!AK$174),0,Data4!AK$174)</f>
        <v>0</v>
      </c>
      <c r="AE90" s="169">
        <f>IF(ISERROR(Data4!AL$174),0,Data4!AL$174)</f>
        <v>0</v>
      </c>
      <c r="AF90" s="169">
        <f>IF(ISERROR(Data4!AM$174),0,Data4!AM$174)</f>
        <v>0</v>
      </c>
      <c r="AG90" s="169">
        <f>IF(ISERROR(Data4!AN$174),0,Data4!AN$174)</f>
        <v>0</v>
      </c>
      <c r="AH90" s="169">
        <f>IF(ISERROR(Data4!AO$174),0,Data4!AO$174)</f>
        <v>0</v>
      </c>
      <c r="AI90" s="169">
        <f>IF(ISERROR(Data4!AP$174),0,Data4!AP$174)</f>
        <v>0</v>
      </c>
      <c r="AJ90" s="169">
        <f>IF(ISERROR(Data4!AQ$174),0,Data4!AQ$174)</f>
        <v>0</v>
      </c>
      <c r="AO90" s="3"/>
      <c r="AP90" s="3"/>
    </row>
    <row r="91" spans="2:42" hidden="1">
      <c r="B91" s="199" t="s">
        <v>52</v>
      </c>
      <c r="C91" s="181" t="str">
        <f>Data4!D$175</f>
        <v>-</v>
      </c>
      <c r="D91" s="65">
        <f>F91+NPV(FDN,G91:INDEX(G91:AJ91,PAL))</f>
        <v>0</v>
      </c>
      <c r="E91" s="169">
        <f t="shared" si="27"/>
        <v>0</v>
      </c>
      <c r="F91" s="169">
        <f>IF(ISERROR(Data4!M$175),0,Data4!M$175)</f>
        <v>0</v>
      </c>
      <c r="G91" s="169">
        <f>IF(ISERROR(Data4!N$175),0,Data4!N$175)</f>
        <v>0</v>
      </c>
      <c r="H91" s="169">
        <f>IF(ISERROR(Data4!O$175),0,Data4!O$175)</f>
        <v>0</v>
      </c>
      <c r="I91" s="169">
        <f>IF(ISERROR(Data4!P$175),0,Data4!P$175)</f>
        <v>0</v>
      </c>
      <c r="J91" s="169">
        <f>IF(ISERROR(Data4!Q$175),0,Data4!Q$175)</f>
        <v>0</v>
      </c>
      <c r="K91" s="169">
        <f>IF(ISERROR(Data4!R$175),0,Data4!R$175)</f>
        <v>0</v>
      </c>
      <c r="L91" s="169">
        <f>IF(ISERROR(Data4!S$175),0,Data4!S$175)</f>
        <v>0</v>
      </c>
      <c r="M91" s="169">
        <f>IF(ISERROR(Data4!T$175),0,Data4!T$175)</f>
        <v>0</v>
      </c>
      <c r="N91" s="169">
        <f>IF(ISERROR(Data4!U$175),0,Data4!U$175)</f>
        <v>0</v>
      </c>
      <c r="O91" s="169">
        <f>IF(ISERROR(Data4!V$175),0,Data4!V$175)</f>
        <v>0</v>
      </c>
      <c r="P91" s="169">
        <f>IF(ISERROR(Data4!W$175),0,Data4!W$175)</f>
        <v>0</v>
      </c>
      <c r="Q91" s="169">
        <f>IF(ISERROR(Data4!X$175),0,Data4!X$175)</f>
        <v>0</v>
      </c>
      <c r="R91" s="169">
        <f>IF(ISERROR(Data4!Y$175),0,Data4!Y$175)</f>
        <v>0</v>
      </c>
      <c r="S91" s="169">
        <f>IF(ISERROR(Data4!Z$175),0,Data4!Z$175)</f>
        <v>0</v>
      </c>
      <c r="T91" s="169">
        <f>IF(ISERROR(Data4!AA$175),0,Data4!AA$175)</f>
        <v>0</v>
      </c>
      <c r="U91" s="169">
        <f>IF(ISERROR(Data4!AB$175),0,Data4!AB$175)</f>
        <v>0</v>
      </c>
      <c r="V91" s="169">
        <f>IF(ISERROR(Data4!AC$175),0,Data4!AC$175)</f>
        <v>0</v>
      </c>
      <c r="W91" s="169">
        <f>IF(ISERROR(Data4!AD$175),0,Data4!AD$175)</f>
        <v>0</v>
      </c>
      <c r="X91" s="169">
        <f>IF(ISERROR(Data4!AE$175),0,Data4!AE$175)</f>
        <v>0</v>
      </c>
      <c r="Y91" s="169">
        <f>IF(ISERROR(Data4!AF$175),0,Data4!AF$175)</f>
        <v>0</v>
      </c>
      <c r="Z91" s="169">
        <f>IF(ISERROR(Data4!AG$175),0,Data4!AG$175)</f>
        <v>0</v>
      </c>
      <c r="AA91" s="169">
        <f>IF(ISERROR(Data4!AH$175),0,Data4!AH$175)</f>
        <v>0</v>
      </c>
      <c r="AB91" s="169">
        <f>IF(ISERROR(Data4!AI$175),0,Data4!AI$175)</f>
        <v>0</v>
      </c>
      <c r="AC91" s="169">
        <f>IF(ISERROR(Data4!AJ$175),0,Data4!AJ$175)</f>
        <v>0</v>
      </c>
      <c r="AD91" s="169">
        <f>IF(ISERROR(Data4!AK$175),0,Data4!AK$175)</f>
        <v>0</v>
      </c>
      <c r="AE91" s="169">
        <f>IF(ISERROR(Data4!AL$175),0,Data4!AL$175)</f>
        <v>0</v>
      </c>
      <c r="AF91" s="169">
        <f>IF(ISERROR(Data4!AM$175),0,Data4!AM$175)</f>
        <v>0</v>
      </c>
      <c r="AG91" s="169">
        <f>IF(ISERROR(Data4!AN$175),0,Data4!AN$175)</f>
        <v>0</v>
      </c>
      <c r="AH91" s="169">
        <f>IF(ISERROR(Data4!AO$175),0,Data4!AO$175)</f>
        <v>0</v>
      </c>
      <c r="AI91" s="169">
        <f>IF(ISERROR(Data4!AP$175),0,Data4!AP$175)</f>
        <v>0</v>
      </c>
      <c r="AJ91" s="169">
        <f>IF(ISERROR(Data4!AQ$175),0,Data4!AQ$175)</f>
        <v>0</v>
      </c>
      <c r="AO91" s="3"/>
      <c r="AP91" s="3"/>
    </row>
    <row r="92" spans="2:42" hidden="1">
      <c r="B92" s="199" t="s">
        <v>339</v>
      </c>
      <c r="C92" s="181" t="str">
        <f>Data4!D$176</f>
        <v>-</v>
      </c>
      <c r="D92" s="65">
        <f>F92+NPV(FDN,G92:INDEX(G92:AJ92,PAL))</f>
        <v>0</v>
      </c>
      <c r="E92" s="169">
        <f t="shared" si="27"/>
        <v>0</v>
      </c>
      <c r="F92" s="169">
        <f>IF(ISERROR(Data4!M$176),0,Data4!M$176)</f>
        <v>0</v>
      </c>
      <c r="G92" s="169">
        <f>IF(ISERROR(Data4!N$176),0,Data4!N$176)</f>
        <v>0</v>
      </c>
      <c r="H92" s="169">
        <f>IF(ISERROR(Data4!O$176),0,Data4!O$176)</f>
        <v>0</v>
      </c>
      <c r="I92" s="169">
        <f>IF(ISERROR(Data4!P$176),0,Data4!P$176)</f>
        <v>0</v>
      </c>
      <c r="J92" s="169">
        <f>IF(ISERROR(Data4!Q$176),0,Data4!Q$176)</f>
        <v>0</v>
      </c>
      <c r="K92" s="169">
        <f>IF(ISERROR(Data4!R$176),0,Data4!R$176)</f>
        <v>0</v>
      </c>
      <c r="L92" s="169">
        <f>IF(ISERROR(Data4!S$176),0,Data4!S$176)</f>
        <v>0</v>
      </c>
      <c r="M92" s="169">
        <f>IF(ISERROR(Data4!T$176),0,Data4!T$176)</f>
        <v>0</v>
      </c>
      <c r="N92" s="169">
        <f>IF(ISERROR(Data4!U$176),0,Data4!U$176)</f>
        <v>0</v>
      </c>
      <c r="O92" s="169">
        <f>IF(ISERROR(Data4!V$176),0,Data4!V$176)</f>
        <v>0</v>
      </c>
      <c r="P92" s="169">
        <f>IF(ISERROR(Data4!W$176),0,Data4!W$176)</f>
        <v>0</v>
      </c>
      <c r="Q92" s="169">
        <f>IF(ISERROR(Data4!X$176),0,Data4!X$176)</f>
        <v>0</v>
      </c>
      <c r="R92" s="169">
        <f>IF(ISERROR(Data4!Y$176),0,Data4!Y$176)</f>
        <v>0</v>
      </c>
      <c r="S92" s="169">
        <f>IF(ISERROR(Data4!Z$176),0,Data4!Z$176)</f>
        <v>0</v>
      </c>
      <c r="T92" s="169">
        <f>IF(ISERROR(Data4!AA$176),0,Data4!AA$176)</f>
        <v>0</v>
      </c>
      <c r="U92" s="169">
        <f>IF(ISERROR(Data4!AB$176),0,Data4!AB$176)</f>
        <v>0</v>
      </c>
      <c r="V92" s="169">
        <f>IF(ISERROR(Data4!AC$176),0,Data4!AC$176)</f>
        <v>0</v>
      </c>
      <c r="W92" s="169">
        <f>IF(ISERROR(Data4!AD$176),0,Data4!AD$176)</f>
        <v>0</v>
      </c>
      <c r="X92" s="169">
        <f>IF(ISERROR(Data4!AE$176),0,Data4!AE$176)</f>
        <v>0</v>
      </c>
      <c r="Y92" s="169">
        <f>IF(ISERROR(Data4!AF$176),0,Data4!AF$176)</f>
        <v>0</v>
      </c>
      <c r="Z92" s="169">
        <f>IF(ISERROR(Data4!AG$176),0,Data4!AG$176)</f>
        <v>0</v>
      </c>
      <c r="AA92" s="169">
        <f>IF(ISERROR(Data4!AH$176),0,Data4!AH$176)</f>
        <v>0</v>
      </c>
      <c r="AB92" s="169">
        <f>IF(ISERROR(Data4!AI$176),0,Data4!AI$176)</f>
        <v>0</v>
      </c>
      <c r="AC92" s="169">
        <f>IF(ISERROR(Data4!AJ$176),0,Data4!AJ$176)</f>
        <v>0</v>
      </c>
      <c r="AD92" s="169">
        <f>IF(ISERROR(Data4!AK$176),0,Data4!AK$176)</f>
        <v>0</v>
      </c>
      <c r="AE92" s="169">
        <f>IF(ISERROR(Data4!AL$176),0,Data4!AL$176)</f>
        <v>0</v>
      </c>
      <c r="AF92" s="169">
        <f>IF(ISERROR(Data4!AM$176),0,Data4!AM$176)</f>
        <v>0</v>
      </c>
      <c r="AG92" s="169">
        <f>IF(ISERROR(Data4!AN$176),0,Data4!AN$176)</f>
        <v>0</v>
      </c>
      <c r="AH92" s="169">
        <f>IF(ISERROR(Data4!AO$176),0,Data4!AO$176)</f>
        <v>0</v>
      </c>
      <c r="AI92" s="169">
        <f>IF(ISERROR(Data4!AP$176),0,Data4!AP$176)</f>
        <v>0</v>
      </c>
      <c r="AJ92" s="169">
        <f>IF(ISERROR(Data4!AQ$176),0,Data4!AQ$176)</f>
        <v>0</v>
      </c>
      <c r="AO92" s="3"/>
      <c r="AP92" s="3"/>
    </row>
    <row r="93" spans="2:42" hidden="1">
      <c r="B93" s="199" t="s">
        <v>340</v>
      </c>
      <c r="C93" s="181" t="str">
        <f>Data4!D$177</f>
        <v>-</v>
      </c>
      <c r="D93" s="65">
        <f>F93+NPV(FDN,G93:INDEX(G93:AJ93,PAL))</f>
        <v>0</v>
      </c>
      <c r="E93" s="169">
        <f t="shared" si="27"/>
        <v>0</v>
      </c>
      <c r="F93" s="169">
        <f>IF(ISERROR(Data4!M$177),0,Data4!M$177)</f>
        <v>0</v>
      </c>
      <c r="G93" s="169">
        <f>IF(ISERROR(Data4!N$177),0,Data4!N$177)</f>
        <v>0</v>
      </c>
      <c r="H93" s="169">
        <f>IF(ISERROR(Data4!O$177),0,Data4!O$177)</f>
        <v>0</v>
      </c>
      <c r="I93" s="169">
        <f>IF(ISERROR(Data4!P$177),0,Data4!P$177)</f>
        <v>0</v>
      </c>
      <c r="J93" s="169">
        <f>IF(ISERROR(Data4!Q$177),0,Data4!Q$177)</f>
        <v>0</v>
      </c>
      <c r="K93" s="169">
        <f>IF(ISERROR(Data4!R$177),0,Data4!R$177)</f>
        <v>0</v>
      </c>
      <c r="L93" s="169">
        <f>IF(ISERROR(Data4!S$177),0,Data4!S$177)</f>
        <v>0</v>
      </c>
      <c r="M93" s="169">
        <f>IF(ISERROR(Data4!T$177),0,Data4!T$177)</f>
        <v>0</v>
      </c>
      <c r="N93" s="169">
        <f>IF(ISERROR(Data4!U$177),0,Data4!U$177)</f>
        <v>0</v>
      </c>
      <c r="O93" s="169">
        <f>IF(ISERROR(Data4!V$177),0,Data4!V$177)</f>
        <v>0</v>
      </c>
      <c r="P93" s="169">
        <f>IF(ISERROR(Data4!W$177),0,Data4!W$177)</f>
        <v>0</v>
      </c>
      <c r="Q93" s="169">
        <f>IF(ISERROR(Data4!X$177),0,Data4!X$177)</f>
        <v>0</v>
      </c>
      <c r="R93" s="169">
        <f>IF(ISERROR(Data4!Y$177),0,Data4!Y$177)</f>
        <v>0</v>
      </c>
      <c r="S93" s="169">
        <f>IF(ISERROR(Data4!Z$177),0,Data4!Z$177)</f>
        <v>0</v>
      </c>
      <c r="T93" s="169">
        <f>IF(ISERROR(Data4!AA$177),0,Data4!AA$177)</f>
        <v>0</v>
      </c>
      <c r="U93" s="169">
        <f>IF(ISERROR(Data4!AB$177),0,Data4!AB$177)</f>
        <v>0</v>
      </c>
      <c r="V93" s="169">
        <f>IF(ISERROR(Data4!AC$177),0,Data4!AC$177)</f>
        <v>0</v>
      </c>
      <c r="W93" s="169">
        <f>IF(ISERROR(Data4!AD$177),0,Data4!AD$177)</f>
        <v>0</v>
      </c>
      <c r="X93" s="169">
        <f>IF(ISERROR(Data4!AE$177),0,Data4!AE$177)</f>
        <v>0</v>
      </c>
      <c r="Y93" s="169">
        <f>IF(ISERROR(Data4!AF$177),0,Data4!AF$177)</f>
        <v>0</v>
      </c>
      <c r="Z93" s="169">
        <f>IF(ISERROR(Data4!AG$177),0,Data4!AG$177)</f>
        <v>0</v>
      </c>
      <c r="AA93" s="169">
        <f>IF(ISERROR(Data4!AH$177),0,Data4!AH$177)</f>
        <v>0</v>
      </c>
      <c r="AB93" s="169">
        <f>IF(ISERROR(Data4!AI$177),0,Data4!AI$177)</f>
        <v>0</v>
      </c>
      <c r="AC93" s="169">
        <f>IF(ISERROR(Data4!AJ$177),0,Data4!AJ$177)</f>
        <v>0</v>
      </c>
      <c r="AD93" s="169">
        <f>IF(ISERROR(Data4!AK$177),0,Data4!AK$177)</f>
        <v>0</v>
      </c>
      <c r="AE93" s="169">
        <f>IF(ISERROR(Data4!AL$177),0,Data4!AL$177)</f>
        <v>0</v>
      </c>
      <c r="AF93" s="169">
        <f>IF(ISERROR(Data4!AM$177),0,Data4!AM$177)</f>
        <v>0</v>
      </c>
      <c r="AG93" s="169">
        <f>IF(ISERROR(Data4!AN$177),0,Data4!AN$177)</f>
        <v>0</v>
      </c>
      <c r="AH93" s="169">
        <f>IF(ISERROR(Data4!AO$177),0,Data4!AO$177)</f>
        <v>0</v>
      </c>
      <c r="AI93" s="169">
        <f>IF(ISERROR(Data4!AP$177),0,Data4!AP$177)</f>
        <v>0</v>
      </c>
      <c r="AJ93" s="169">
        <f>IF(ISERROR(Data4!AQ$177),0,Data4!AQ$177)</f>
        <v>0</v>
      </c>
      <c r="AO93" s="3"/>
      <c r="AP93" s="3"/>
    </row>
    <row r="94" spans="2:42" hidden="1">
      <c r="B94" s="199" t="s">
        <v>341</v>
      </c>
      <c r="C94" s="181" t="str">
        <f>Data4!D$178</f>
        <v>-</v>
      </c>
      <c r="D94" s="65">
        <f>F94+NPV(FDN,G94:INDEX(G94:AJ94,PAL))</f>
        <v>0</v>
      </c>
      <c r="E94" s="169">
        <f t="shared" si="27"/>
        <v>0</v>
      </c>
      <c r="F94" s="169">
        <f>IF(ISERROR(Data4!M$178),0,Data4!M$178)</f>
        <v>0</v>
      </c>
      <c r="G94" s="169">
        <f>IF(ISERROR(Data4!N$178),0,Data4!N$178)</f>
        <v>0</v>
      </c>
      <c r="H94" s="169">
        <f>IF(ISERROR(Data4!O$178),0,Data4!O$178)</f>
        <v>0</v>
      </c>
      <c r="I94" s="169">
        <f>IF(ISERROR(Data4!P$178),0,Data4!P$178)</f>
        <v>0</v>
      </c>
      <c r="J94" s="169">
        <f>IF(ISERROR(Data4!Q$178),0,Data4!Q$178)</f>
        <v>0</v>
      </c>
      <c r="K94" s="169">
        <f>IF(ISERROR(Data4!R$178),0,Data4!R$178)</f>
        <v>0</v>
      </c>
      <c r="L94" s="169">
        <f>IF(ISERROR(Data4!S$178),0,Data4!S$178)</f>
        <v>0</v>
      </c>
      <c r="M94" s="169">
        <f>IF(ISERROR(Data4!T$178),0,Data4!T$178)</f>
        <v>0</v>
      </c>
      <c r="N94" s="169">
        <f>IF(ISERROR(Data4!U$178),0,Data4!U$178)</f>
        <v>0</v>
      </c>
      <c r="O94" s="169">
        <f>IF(ISERROR(Data4!V$178),0,Data4!V$178)</f>
        <v>0</v>
      </c>
      <c r="P94" s="169">
        <f>IF(ISERROR(Data4!W$178),0,Data4!W$178)</f>
        <v>0</v>
      </c>
      <c r="Q94" s="169">
        <f>IF(ISERROR(Data4!X$178),0,Data4!X$178)</f>
        <v>0</v>
      </c>
      <c r="R94" s="169">
        <f>IF(ISERROR(Data4!Y$178),0,Data4!Y$178)</f>
        <v>0</v>
      </c>
      <c r="S94" s="169">
        <f>IF(ISERROR(Data4!Z$178),0,Data4!Z$178)</f>
        <v>0</v>
      </c>
      <c r="T94" s="169">
        <f>IF(ISERROR(Data4!AA$178),0,Data4!AA$178)</f>
        <v>0</v>
      </c>
      <c r="U94" s="169">
        <f>IF(ISERROR(Data4!AB$178),0,Data4!AB$178)</f>
        <v>0</v>
      </c>
      <c r="V94" s="169">
        <f>IF(ISERROR(Data4!AC$178),0,Data4!AC$178)</f>
        <v>0</v>
      </c>
      <c r="W94" s="169">
        <f>IF(ISERROR(Data4!AD$178),0,Data4!AD$178)</f>
        <v>0</v>
      </c>
      <c r="X94" s="169">
        <f>IF(ISERROR(Data4!AE$178),0,Data4!AE$178)</f>
        <v>0</v>
      </c>
      <c r="Y94" s="169">
        <f>IF(ISERROR(Data4!AF$178),0,Data4!AF$178)</f>
        <v>0</v>
      </c>
      <c r="Z94" s="169">
        <f>IF(ISERROR(Data4!AG$178),0,Data4!AG$178)</f>
        <v>0</v>
      </c>
      <c r="AA94" s="169">
        <f>IF(ISERROR(Data4!AH$178),0,Data4!AH$178)</f>
        <v>0</v>
      </c>
      <c r="AB94" s="169">
        <f>IF(ISERROR(Data4!AI$178),0,Data4!AI$178)</f>
        <v>0</v>
      </c>
      <c r="AC94" s="169">
        <f>IF(ISERROR(Data4!AJ$178),0,Data4!AJ$178)</f>
        <v>0</v>
      </c>
      <c r="AD94" s="169">
        <f>IF(ISERROR(Data4!AK$178),0,Data4!AK$178)</f>
        <v>0</v>
      </c>
      <c r="AE94" s="169">
        <f>IF(ISERROR(Data4!AL$178),0,Data4!AL$178)</f>
        <v>0</v>
      </c>
      <c r="AF94" s="169">
        <f>IF(ISERROR(Data4!AM$178),0,Data4!AM$178)</f>
        <v>0</v>
      </c>
      <c r="AG94" s="169">
        <f>IF(ISERROR(Data4!AN$178),0,Data4!AN$178)</f>
        <v>0</v>
      </c>
      <c r="AH94" s="169">
        <f>IF(ISERROR(Data4!AO$178),0,Data4!AO$178)</f>
        <v>0</v>
      </c>
      <c r="AI94" s="169">
        <f>IF(ISERROR(Data4!AP$178),0,Data4!AP$178)</f>
        <v>0</v>
      </c>
      <c r="AJ94" s="169">
        <f>IF(ISERROR(Data4!AQ$178),0,Data4!AQ$178)</f>
        <v>0</v>
      </c>
      <c r="AO94" s="3"/>
      <c r="AP94" s="3"/>
    </row>
    <row r="95" spans="2:42" hidden="1">
      <c r="B95" s="199" t="s">
        <v>342</v>
      </c>
      <c r="C95" s="181" t="str">
        <f>Data4!D$179</f>
        <v>-</v>
      </c>
      <c r="D95" s="65">
        <f>F95+NPV(FDN,G95:INDEX(G95:AJ95,PAL))</f>
        <v>0</v>
      </c>
      <c r="E95" s="169">
        <f t="shared" si="27"/>
        <v>0</v>
      </c>
      <c r="F95" s="169">
        <f>IF(ISERROR(Data4!M$179),0,Data4!M$179)</f>
        <v>0</v>
      </c>
      <c r="G95" s="169">
        <f>IF(ISERROR(Data4!N$179),0,Data4!N$179)</f>
        <v>0</v>
      </c>
      <c r="H95" s="169">
        <f>IF(ISERROR(Data4!O$179),0,Data4!O$179)</f>
        <v>0</v>
      </c>
      <c r="I95" s="169">
        <f>IF(ISERROR(Data4!P$179),0,Data4!P$179)</f>
        <v>0</v>
      </c>
      <c r="J95" s="169">
        <f>IF(ISERROR(Data4!Q$179),0,Data4!Q$179)</f>
        <v>0</v>
      </c>
      <c r="K95" s="169">
        <f>IF(ISERROR(Data4!R$179),0,Data4!R$179)</f>
        <v>0</v>
      </c>
      <c r="L95" s="169">
        <f>IF(ISERROR(Data4!S$179),0,Data4!S$179)</f>
        <v>0</v>
      </c>
      <c r="M95" s="169">
        <f>IF(ISERROR(Data4!T$179),0,Data4!T$179)</f>
        <v>0</v>
      </c>
      <c r="N95" s="169">
        <f>IF(ISERROR(Data4!U$179),0,Data4!U$179)</f>
        <v>0</v>
      </c>
      <c r="O95" s="169">
        <f>IF(ISERROR(Data4!V$179),0,Data4!V$179)</f>
        <v>0</v>
      </c>
      <c r="P95" s="169">
        <f>IF(ISERROR(Data4!W$179),0,Data4!W$179)</f>
        <v>0</v>
      </c>
      <c r="Q95" s="169">
        <f>IF(ISERROR(Data4!X$179),0,Data4!X$179)</f>
        <v>0</v>
      </c>
      <c r="R95" s="169">
        <f>IF(ISERROR(Data4!Y$179),0,Data4!Y$179)</f>
        <v>0</v>
      </c>
      <c r="S95" s="169">
        <f>IF(ISERROR(Data4!Z$179),0,Data4!Z$179)</f>
        <v>0</v>
      </c>
      <c r="T95" s="169">
        <f>IF(ISERROR(Data4!AA$179),0,Data4!AA$179)</f>
        <v>0</v>
      </c>
      <c r="U95" s="169">
        <f>IF(ISERROR(Data4!AB$179),0,Data4!AB$179)</f>
        <v>0</v>
      </c>
      <c r="V95" s="169">
        <f>IF(ISERROR(Data4!AC$179),0,Data4!AC$179)</f>
        <v>0</v>
      </c>
      <c r="W95" s="169">
        <f>IF(ISERROR(Data4!AD$179),0,Data4!AD$179)</f>
        <v>0</v>
      </c>
      <c r="X95" s="169">
        <f>IF(ISERROR(Data4!AE$179),0,Data4!AE$179)</f>
        <v>0</v>
      </c>
      <c r="Y95" s="169">
        <f>IF(ISERROR(Data4!AF$179),0,Data4!AF$179)</f>
        <v>0</v>
      </c>
      <c r="Z95" s="169">
        <f>IF(ISERROR(Data4!AG$179),0,Data4!AG$179)</f>
        <v>0</v>
      </c>
      <c r="AA95" s="169">
        <f>IF(ISERROR(Data4!AH$179),0,Data4!AH$179)</f>
        <v>0</v>
      </c>
      <c r="AB95" s="169">
        <f>IF(ISERROR(Data4!AI$179),0,Data4!AI$179)</f>
        <v>0</v>
      </c>
      <c r="AC95" s="169">
        <f>IF(ISERROR(Data4!AJ$179),0,Data4!AJ$179)</f>
        <v>0</v>
      </c>
      <c r="AD95" s="169">
        <f>IF(ISERROR(Data4!AK$179),0,Data4!AK$179)</f>
        <v>0</v>
      </c>
      <c r="AE95" s="169">
        <f>IF(ISERROR(Data4!AL$179),0,Data4!AL$179)</f>
        <v>0</v>
      </c>
      <c r="AF95" s="169">
        <f>IF(ISERROR(Data4!AM$179),0,Data4!AM$179)</f>
        <v>0</v>
      </c>
      <c r="AG95" s="169">
        <f>IF(ISERROR(Data4!AN$179),0,Data4!AN$179)</f>
        <v>0</v>
      </c>
      <c r="AH95" s="169">
        <f>IF(ISERROR(Data4!AO$179),0,Data4!AO$179)</f>
        <v>0</v>
      </c>
      <c r="AI95" s="169">
        <f>IF(ISERROR(Data4!AP$179),0,Data4!AP$179)</f>
        <v>0</v>
      </c>
      <c r="AJ95" s="169">
        <f>IF(ISERROR(Data4!AQ$179),0,Data4!AQ$179)</f>
        <v>0</v>
      </c>
      <c r="AO95" s="3"/>
      <c r="AP95" s="3"/>
    </row>
    <row r="96" spans="2:42" hidden="1">
      <c r="B96" s="199" t="s">
        <v>343</v>
      </c>
      <c r="C96" s="181" t="str">
        <f>Data4!D$180</f>
        <v>-</v>
      </c>
      <c r="D96" s="65">
        <f>F96+NPV(FDN,G96:INDEX(G96:AJ96,PAL))</f>
        <v>0</v>
      </c>
      <c r="E96" s="169">
        <f t="shared" si="27"/>
        <v>0</v>
      </c>
      <c r="F96" s="169">
        <f>IF(ISERROR(Data4!M$180),0,Data4!M$180)</f>
        <v>0</v>
      </c>
      <c r="G96" s="169">
        <f>IF(ISERROR(Data4!N$180),0,Data4!N$180)</f>
        <v>0</v>
      </c>
      <c r="H96" s="169">
        <f>IF(ISERROR(Data4!O$180),0,Data4!O$180)</f>
        <v>0</v>
      </c>
      <c r="I96" s="169">
        <f>IF(ISERROR(Data4!P$180),0,Data4!P$180)</f>
        <v>0</v>
      </c>
      <c r="J96" s="169">
        <f>IF(ISERROR(Data4!Q$180),0,Data4!Q$180)</f>
        <v>0</v>
      </c>
      <c r="K96" s="169">
        <f>IF(ISERROR(Data4!R$180),0,Data4!R$180)</f>
        <v>0</v>
      </c>
      <c r="L96" s="169">
        <f>IF(ISERROR(Data4!S$180),0,Data4!S$180)</f>
        <v>0</v>
      </c>
      <c r="M96" s="169">
        <f>IF(ISERROR(Data4!T$180),0,Data4!T$180)</f>
        <v>0</v>
      </c>
      <c r="N96" s="169">
        <f>IF(ISERROR(Data4!U$180),0,Data4!U$180)</f>
        <v>0</v>
      </c>
      <c r="O96" s="169">
        <f>IF(ISERROR(Data4!V$180),0,Data4!V$180)</f>
        <v>0</v>
      </c>
      <c r="P96" s="169">
        <f>IF(ISERROR(Data4!W$180),0,Data4!W$180)</f>
        <v>0</v>
      </c>
      <c r="Q96" s="169">
        <f>IF(ISERROR(Data4!X$180),0,Data4!X$180)</f>
        <v>0</v>
      </c>
      <c r="R96" s="169">
        <f>IF(ISERROR(Data4!Y$180),0,Data4!Y$180)</f>
        <v>0</v>
      </c>
      <c r="S96" s="169">
        <f>IF(ISERROR(Data4!Z$180),0,Data4!Z$180)</f>
        <v>0</v>
      </c>
      <c r="T96" s="169">
        <f>IF(ISERROR(Data4!AA$180),0,Data4!AA$180)</f>
        <v>0</v>
      </c>
      <c r="U96" s="169">
        <f>IF(ISERROR(Data4!AB$180),0,Data4!AB$180)</f>
        <v>0</v>
      </c>
      <c r="V96" s="169">
        <f>IF(ISERROR(Data4!AC$180),0,Data4!AC$180)</f>
        <v>0</v>
      </c>
      <c r="W96" s="169">
        <f>IF(ISERROR(Data4!AD$180),0,Data4!AD$180)</f>
        <v>0</v>
      </c>
      <c r="X96" s="169">
        <f>IF(ISERROR(Data4!AE$180),0,Data4!AE$180)</f>
        <v>0</v>
      </c>
      <c r="Y96" s="169">
        <f>IF(ISERROR(Data4!AF$180),0,Data4!AF$180)</f>
        <v>0</v>
      </c>
      <c r="Z96" s="169">
        <f>IF(ISERROR(Data4!AG$180),0,Data4!AG$180)</f>
        <v>0</v>
      </c>
      <c r="AA96" s="169">
        <f>IF(ISERROR(Data4!AH$180),0,Data4!AH$180)</f>
        <v>0</v>
      </c>
      <c r="AB96" s="169">
        <f>IF(ISERROR(Data4!AI$180),0,Data4!AI$180)</f>
        <v>0</v>
      </c>
      <c r="AC96" s="169">
        <f>IF(ISERROR(Data4!AJ$180),0,Data4!AJ$180)</f>
        <v>0</v>
      </c>
      <c r="AD96" s="169">
        <f>IF(ISERROR(Data4!AK$180),0,Data4!AK$180)</f>
        <v>0</v>
      </c>
      <c r="AE96" s="169">
        <f>IF(ISERROR(Data4!AL$180),0,Data4!AL$180)</f>
        <v>0</v>
      </c>
      <c r="AF96" s="169">
        <f>IF(ISERROR(Data4!AM$180),0,Data4!AM$180)</f>
        <v>0</v>
      </c>
      <c r="AG96" s="169">
        <f>IF(ISERROR(Data4!AN$180),0,Data4!AN$180)</f>
        <v>0</v>
      </c>
      <c r="AH96" s="169">
        <f>IF(ISERROR(Data4!AO$180),0,Data4!AO$180)</f>
        <v>0</v>
      </c>
      <c r="AI96" s="169">
        <f>IF(ISERROR(Data4!AP$180),0,Data4!AP$180)</f>
        <v>0</v>
      </c>
      <c r="AJ96" s="169">
        <f>IF(ISERROR(Data4!AQ$180),0,Data4!AQ$180)</f>
        <v>0</v>
      </c>
      <c r="AO96" s="3"/>
      <c r="AP96" s="3"/>
    </row>
    <row r="97" spans="2:42" hidden="1">
      <c r="B97" s="66" t="s">
        <v>53</v>
      </c>
      <c r="C97" s="180" t="str">
        <f>IF(Kalba="EN",Data2!C$76,Data2!B$76) &amp; " "&amp; IF(Kalba="EN",Data2!C$77,Data2!B$77)</f>
        <v>SE žala (pasirinkite SE žalos komponentą)</v>
      </c>
      <c r="D97" s="62">
        <f t="shared" ref="D97:AJ97" si="28">ROUND(SUM(D98:D100),0)</f>
        <v>0</v>
      </c>
      <c r="E97" s="62">
        <f t="shared" si="28"/>
        <v>0</v>
      </c>
      <c r="F97" s="62">
        <f t="shared" si="28"/>
        <v>0</v>
      </c>
      <c r="G97" s="62">
        <f t="shared" si="28"/>
        <v>0</v>
      </c>
      <c r="H97" s="62">
        <f t="shared" si="28"/>
        <v>0</v>
      </c>
      <c r="I97" s="62">
        <f t="shared" si="28"/>
        <v>0</v>
      </c>
      <c r="J97" s="62">
        <f t="shared" si="28"/>
        <v>0</v>
      </c>
      <c r="K97" s="62">
        <f t="shared" si="28"/>
        <v>0</v>
      </c>
      <c r="L97" s="62">
        <f t="shared" si="28"/>
        <v>0</v>
      </c>
      <c r="M97" s="62">
        <f t="shared" si="28"/>
        <v>0</v>
      </c>
      <c r="N97" s="62">
        <f t="shared" si="28"/>
        <v>0</v>
      </c>
      <c r="O97" s="62">
        <f t="shared" si="28"/>
        <v>0</v>
      </c>
      <c r="P97" s="62">
        <f t="shared" si="28"/>
        <v>0</v>
      </c>
      <c r="Q97" s="62">
        <f t="shared" si="28"/>
        <v>0</v>
      </c>
      <c r="R97" s="62">
        <f t="shared" si="28"/>
        <v>0</v>
      </c>
      <c r="S97" s="62">
        <f t="shared" si="28"/>
        <v>0</v>
      </c>
      <c r="T97" s="62">
        <f t="shared" si="28"/>
        <v>0</v>
      </c>
      <c r="U97" s="62">
        <f t="shared" si="28"/>
        <v>0</v>
      </c>
      <c r="V97" s="62">
        <f t="shared" si="28"/>
        <v>0</v>
      </c>
      <c r="W97" s="62">
        <f t="shared" si="28"/>
        <v>0</v>
      </c>
      <c r="X97" s="62">
        <f t="shared" si="28"/>
        <v>0</v>
      </c>
      <c r="Y97" s="62">
        <f t="shared" si="28"/>
        <v>0</v>
      </c>
      <c r="Z97" s="62">
        <f t="shared" si="28"/>
        <v>0</v>
      </c>
      <c r="AA97" s="62">
        <f t="shared" si="28"/>
        <v>0</v>
      </c>
      <c r="AB97" s="62">
        <f t="shared" si="28"/>
        <v>0</v>
      </c>
      <c r="AC97" s="62">
        <f t="shared" si="28"/>
        <v>0</v>
      </c>
      <c r="AD97" s="62">
        <f t="shared" si="28"/>
        <v>0</v>
      </c>
      <c r="AE97" s="62">
        <f t="shared" si="28"/>
        <v>0</v>
      </c>
      <c r="AF97" s="62">
        <f t="shared" si="28"/>
        <v>0</v>
      </c>
      <c r="AG97" s="62">
        <f t="shared" si="28"/>
        <v>0</v>
      </c>
      <c r="AH97" s="62">
        <f t="shared" si="28"/>
        <v>0</v>
      </c>
      <c r="AI97" s="62">
        <f t="shared" si="28"/>
        <v>0</v>
      </c>
      <c r="AJ97" s="62">
        <f t="shared" si="28"/>
        <v>0</v>
      </c>
      <c r="AO97" s="3"/>
      <c r="AP97" s="3"/>
    </row>
    <row r="98" spans="2:42" hidden="1">
      <c r="B98" s="199" t="s">
        <v>344</v>
      </c>
      <c r="C98" s="181" t="str">
        <f>Data4!D$182</f>
        <v>-</v>
      </c>
      <c r="D98" s="65">
        <f>F98+NPV(FDN,G98:INDEX(G98:AJ98,PAL))</f>
        <v>0</v>
      </c>
      <c r="E98" s="65">
        <f>SUMIF($F$5:$AJ$5,"&lt;="&amp;PAL,$F98:$AJ98)</f>
        <v>0</v>
      </c>
      <c r="F98" s="169">
        <f>IF(ISERROR(Data4!M$182),0,Data4!M$182)</f>
        <v>0</v>
      </c>
      <c r="G98" s="169">
        <f>IF(ISERROR(Data4!N$182),0,Data4!N$182)</f>
        <v>0</v>
      </c>
      <c r="H98" s="169">
        <f>IF(ISERROR(Data4!O$182),0,Data4!O$182)</f>
        <v>0</v>
      </c>
      <c r="I98" s="169">
        <f>IF(ISERROR(Data4!P$182),0,Data4!P$182)</f>
        <v>0</v>
      </c>
      <c r="J98" s="169">
        <f>IF(ISERROR(Data4!Q$182),0,Data4!Q$182)</f>
        <v>0</v>
      </c>
      <c r="K98" s="169">
        <f>IF(ISERROR(Data4!R$182),0,Data4!R$182)</f>
        <v>0</v>
      </c>
      <c r="L98" s="169">
        <f>IF(ISERROR(Data4!S$182),0,Data4!S$182)</f>
        <v>0</v>
      </c>
      <c r="M98" s="169">
        <f>IF(ISERROR(Data4!T$182),0,Data4!T$182)</f>
        <v>0</v>
      </c>
      <c r="N98" s="169">
        <f>IF(ISERROR(Data4!U$182),0,Data4!U$182)</f>
        <v>0</v>
      </c>
      <c r="O98" s="169">
        <f>IF(ISERROR(Data4!V$182),0,Data4!V$182)</f>
        <v>0</v>
      </c>
      <c r="P98" s="169">
        <f>IF(ISERROR(Data4!W$182),0,Data4!W$182)</f>
        <v>0</v>
      </c>
      <c r="Q98" s="169">
        <f>IF(ISERROR(Data4!X$182),0,Data4!X$182)</f>
        <v>0</v>
      </c>
      <c r="R98" s="169">
        <f>IF(ISERROR(Data4!Y$182),0,Data4!Y$182)</f>
        <v>0</v>
      </c>
      <c r="S98" s="169">
        <f>IF(ISERROR(Data4!Z$182),0,Data4!Z$182)</f>
        <v>0</v>
      </c>
      <c r="T98" s="169">
        <f>IF(ISERROR(Data4!AA$182),0,Data4!AA$182)</f>
        <v>0</v>
      </c>
      <c r="U98" s="169">
        <f>IF(ISERROR(Data4!AB$182),0,Data4!AB$182)</f>
        <v>0</v>
      </c>
      <c r="V98" s="169">
        <f>IF(ISERROR(Data4!AC$182),0,Data4!AC$182)</f>
        <v>0</v>
      </c>
      <c r="W98" s="169">
        <f>IF(ISERROR(Data4!AD$182),0,Data4!AD$182)</f>
        <v>0</v>
      </c>
      <c r="X98" s="169">
        <f>IF(ISERROR(Data4!AE$182),0,Data4!AE$182)</f>
        <v>0</v>
      </c>
      <c r="Y98" s="169">
        <f>IF(ISERROR(Data4!AF$182),0,Data4!AF$182)</f>
        <v>0</v>
      </c>
      <c r="Z98" s="169">
        <f>IF(ISERROR(Data4!AG$182),0,Data4!AG$182)</f>
        <v>0</v>
      </c>
      <c r="AA98" s="169">
        <f>IF(ISERROR(Data4!AH$182),0,Data4!AH$182)</f>
        <v>0</v>
      </c>
      <c r="AB98" s="169">
        <f>IF(ISERROR(Data4!AI$182),0,Data4!AI$182)</f>
        <v>0</v>
      </c>
      <c r="AC98" s="169">
        <f>IF(ISERROR(Data4!AJ$182),0,Data4!AJ$182)</f>
        <v>0</v>
      </c>
      <c r="AD98" s="169">
        <f>IF(ISERROR(Data4!AK$182),0,Data4!AK$182)</f>
        <v>0</v>
      </c>
      <c r="AE98" s="169">
        <f>IF(ISERROR(Data4!AL$182),0,Data4!AL$182)</f>
        <v>0</v>
      </c>
      <c r="AF98" s="169">
        <f>IF(ISERROR(Data4!AM$182),0,Data4!AM$182)</f>
        <v>0</v>
      </c>
      <c r="AG98" s="169">
        <f>IF(ISERROR(Data4!AN$182),0,Data4!AN$182)</f>
        <v>0</v>
      </c>
      <c r="AH98" s="169">
        <f>IF(ISERROR(Data4!AO$182),0,Data4!AO$182)</f>
        <v>0</v>
      </c>
      <c r="AI98" s="169">
        <f>IF(ISERROR(Data4!AP$182),0,Data4!AP$182)</f>
        <v>0</v>
      </c>
      <c r="AJ98" s="169">
        <f>IF(ISERROR(Data4!AQ$182),0,Data4!AQ$182)</f>
        <v>0</v>
      </c>
      <c r="AO98" s="3"/>
      <c r="AP98" s="3"/>
    </row>
    <row r="99" spans="2:42" hidden="1">
      <c r="B99" s="199" t="s">
        <v>345</v>
      </c>
      <c r="C99" s="181" t="str">
        <f>Data4!D$183</f>
        <v>-</v>
      </c>
      <c r="D99" s="65">
        <f>F99+NPV(FDN,G99:INDEX(G99:AJ99,PAL))</f>
        <v>0</v>
      </c>
      <c r="E99" s="65">
        <f>SUMIF($F$5:$AJ$5,"&lt;="&amp;PAL,$F99:$AJ99)</f>
        <v>0</v>
      </c>
      <c r="F99" s="169">
        <f>IF(ISERROR(Data4!M$183),0,Data4!M$183)</f>
        <v>0</v>
      </c>
      <c r="G99" s="169">
        <f>IF(ISERROR(Data4!N$183),0,Data4!N$183)</f>
        <v>0</v>
      </c>
      <c r="H99" s="169">
        <f>IF(ISERROR(Data4!O$183),0,Data4!O$183)</f>
        <v>0</v>
      </c>
      <c r="I99" s="169">
        <f>IF(ISERROR(Data4!P$183),0,Data4!P$183)</f>
        <v>0</v>
      </c>
      <c r="J99" s="169">
        <f>IF(ISERROR(Data4!Q$183),0,Data4!Q$183)</f>
        <v>0</v>
      </c>
      <c r="K99" s="169">
        <f>IF(ISERROR(Data4!R$183),0,Data4!R$183)</f>
        <v>0</v>
      </c>
      <c r="L99" s="169">
        <f>IF(ISERROR(Data4!S$183),0,Data4!S$183)</f>
        <v>0</v>
      </c>
      <c r="M99" s="169">
        <f>IF(ISERROR(Data4!T$183),0,Data4!T$183)</f>
        <v>0</v>
      </c>
      <c r="N99" s="169">
        <f>IF(ISERROR(Data4!U$183),0,Data4!U$183)</f>
        <v>0</v>
      </c>
      <c r="O99" s="169">
        <f>IF(ISERROR(Data4!V$183),0,Data4!V$183)</f>
        <v>0</v>
      </c>
      <c r="P99" s="169">
        <f>IF(ISERROR(Data4!W$183),0,Data4!W$183)</f>
        <v>0</v>
      </c>
      <c r="Q99" s="169">
        <f>IF(ISERROR(Data4!X$183),0,Data4!X$183)</f>
        <v>0</v>
      </c>
      <c r="R99" s="169">
        <f>IF(ISERROR(Data4!Y$183),0,Data4!Y$183)</f>
        <v>0</v>
      </c>
      <c r="S99" s="169">
        <f>IF(ISERROR(Data4!Z$183),0,Data4!Z$183)</f>
        <v>0</v>
      </c>
      <c r="T99" s="169">
        <f>IF(ISERROR(Data4!AA$183),0,Data4!AA$183)</f>
        <v>0</v>
      </c>
      <c r="U99" s="169">
        <f>IF(ISERROR(Data4!AB$183),0,Data4!AB$183)</f>
        <v>0</v>
      </c>
      <c r="V99" s="169">
        <f>IF(ISERROR(Data4!AC$183),0,Data4!AC$183)</f>
        <v>0</v>
      </c>
      <c r="W99" s="169">
        <f>IF(ISERROR(Data4!AD$183),0,Data4!AD$183)</f>
        <v>0</v>
      </c>
      <c r="X99" s="169">
        <f>IF(ISERROR(Data4!AE$183),0,Data4!AE$183)</f>
        <v>0</v>
      </c>
      <c r="Y99" s="169">
        <f>IF(ISERROR(Data4!AF$183),0,Data4!AF$183)</f>
        <v>0</v>
      </c>
      <c r="Z99" s="169">
        <f>IF(ISERROR(Data4!AG$183),0,Data4!AG$183)</f>
        <v>0</v>
      </c>
      <c r="AA99" s="169">
        <f>IF(ISERROR(Data4!AH$183),0,Data4!AH$183)</f>
        <v>0</v>
      </c>
      <c r="AB99" s="169">
        <f>IF(ISERROR(Data4!AI$183),0,Data4!AI$183)</f>
        <v>0</v>
      </c>
      <c r="AC99" s="169">
        <f>IF(ISERROR(Data4!AJ$183),0,Data4!AJ$183)</f>
        <v>0</v>
      </c>
      <c r="AD99" s="169">
        <f>IF(ISERROR(Data4!AK$183),0,Data4!AK$183)</f>
        <v>0</v>
      </c>
      <c r="AE99" s="169">
        <f>IF(ISERROR(Data4!AL$183),0,Data4!AL$183)</f>
        <v>0</v>
      </c>
      <c r="AF99" s="169">
        <f>IF(ISERROR(Data4!AM$183),0,Data4!AM$183)</f>
        <v>0</v>
      </c>
      <c r="AG99" s="169">
        <f>IF(ISERROR(Data4!AN$183),0,Data4!AN$183)</f>
        <v>0</v>
      </c>
      <c r="AH99" s="169">
        <f>IF(ISERROR(Data4!AO$183),0,Data4!AO$183)</f>
        <v>0</v>
      </c>
      <c r="AI99" s="169">
        <f>IF(ISERROR(Data4!AP$183),0,Data4!AP$183)</f>
        <v>0</v>
      </c>
      <c r="AJ99" s="169">
        <f>IF(ISERROR(Data4!AQ$183),0,Data4!AQ$183)</f>
        <v>0</v>
      </c>
      <c r="AO99" s="3"/>
      <c r="AP99" s="3"/>
    </row>
    <row r="100" spans="2:42" hidden="1">
      <c r="B100" s="199" t="s">
        <v>346</v>
      </c>
      <c r="C100" s="181" t="str">
        <f>Data4!D$184</f>
        <v>-</v>
      </c>
      <c r="D100" s="65">
        <f>F100+NPV(FDN,G100:INDEX(G100:AJ100,PAL))</f>
        <v>0</v>
      </c>
      <c r="E100" s="65">
        <f>SUMIF($F$5:$AJ$5,"&lt;="&amp;PAL,$F100:$AJ100)</f>
        <v>0</v>
      </c>
      <c r="F100" s="169">
        <f>IF(ISERROR(Data4!M$184),0,Data4!M$184)</f>
        <v>0</v>
      </c>
      <c r="G100" s="169">
        <f>IF(ISERROR(Data4!N$184),0,Data4!N$184)</f>
        <v>0</v>
      </c>
      <c r="H100" s="169">
        <f>IF(ISERROR(Data4!O$184),0,Data4!O$184)</f>
        <v>0</v>
      </c>
      <c r="I100" s="169">
        <f>IF(ISERROR(Data4!P$184),0,Data4!P$184)</f>
        <v>0</v>
      </c>
      <c r="J100" s="169">
        <f>IF(ISERROR(Data4!Q$184),0,Data4!Q$184)</f>
        <v>0</v>
      </c>
      <c r="K100" s="169">
        <f>IF(ISERROR(Data4!R$184),0,Data4!R$184)</f>
        <v>0</v>
      </c>
      <c r="L100" s="169">
        <f>IF(ISERROR(Data4!S$184),0,Data4!S$184)</f>
        <v>0</v>
      </c>
      <c r="M100" s="169">
        <f>IF(ISERROR(Data4!T$184),0,Data4!T$184)</f>
        <v>0</v>
      </c>
      <c r="N100" s="169">
        <f>IF(ISERROR(Data4!U$184),0,Data4!U$184)</f>
        <v>0</v>
      </c>
      <c r="O100" s="169">
        <f>IF(ISERROR(Data4!V$184),0,Data4!V$184)</f>
        <v>0</v>
      </c>
      <c r="P100" s="169">
        <f>IF(ISERROR(Data4!W$184),0,Data4!W$184)</f>
        <v>0</v>
      </c>
      <c r="Q100" s="169">
        <f>IF(ISERROR(Data4!X$184),0,Data4!X$184)</f>
        <v>0</v>
      </c>
      <c r="R100" s="169">
        <f>IF(ISERROR(Data4!Y$184),0,Data4!Y$184)</f>
        <v>0</v>
      </c>
      <c r="S100" s="169">
        <f>IF(ISERROR(Data4!Z$184),0,Data4!Z$184)</f>
        <v>0</v>
      </c>
      <c r="T100" s="169">
        <f>IF(ISERROR(Data4!AA$184),0,Data4!AA$184)</f>
        <v>0</v>
      </c>
      <c r="U100" s="169">
        <f>IF(ISERROR(Data4!AB$184),0,Data4!AB$184)</f>
        <v>0</v>
      </c>
      <c r="V100" s="169">
        <f>IF(ISERROR(Data4!AC$184),0,Data4!AC$184)</f>
        <v>0</v>
      </c>
      <c r="W100" s="169">
        <f>IF(ISERROR(Data4!AD$184),0,Data4!AD$184)</f>
        <v>0</v>
      </c>
      <c r="X100" s="169">
        <f>IF(ISERROR(Data4!AE$184),0,Data4!AE$184)</f>
        <v>0</v>
      </c>
      <c r="Y100" s="169">
        <f>IF(ISERROR(Data4!AF$184),0,Data4!AF$184)</f>
        <v>0</v>
      </c>
      <c r="Z100" s="169">
        <f>IF(ISERROR(Data4!AG$184),0,Data4!AG$184)</f>
        <v>0</v>
      </c>
      <c r="AA100" s="169">
        <f>IF(ISERROR(Data4!AH$184),0,Data4!AH$184)</f>
        <v>0</v>
      </c>
      <c r="AB100" s="169">
        <f>IF(ISERROR(Data4!AI$184),0,Data4!AI$184)</f>
        <v>0</v>
      </c>
      <c r="AC100" s="169">
        <f>IF(ISERROR(Data4!AJ$184),0,Data4!AJ$184)</f>
        <v>0</v>
      </c>
      <c r="AD100" s="169">
        <f>IF(ISERROR(Data4!AK$184),0,Data4!AK$184)</f>
        <v>0</v>
      </c>
      <c r="AE100" s="169">
        <f>IF(ISERROR(Data4!AL$184),0,Data4!AL$184)</f>
        <v>0</v>
      </c>
      <c r="AF100" s="169">
        <f>IF(ISERROR(Data4!AM$184),0,Data4!AM$184)</f>
        <v>0</v>
      </c>
      <c r="AG100" s="169">
        <f>IF(ISERROR(Data4!AN$184),0,Data4!AN$184)</f>
        <v>0</v>
      </c>
      <c r="AH100" s="169">
        <f>IF(ISERROR(Data4!AO$184),0,Data4!AO$184)</f>
        <v>0</v>
      </c>
      <c r="AI100" s="169">
        <f>IF(ISERROR(Data4!AP$184),0,Data4!AP$184)</f>
        <v>0</v>
      </c>
      <c r="AJ100" s="169">
        <f>IF(ISERROR(Data4!AQ$184),0,Data4!AQ$184)</f>
        <v>0</v>
      </c>
      <c r="AO100" s="3"/>
      <c r="AP100" s="3"/>
    </row>
  </sheetData>
  <sheetProtection algorithmName="SHA-512" hashValue="jRRjGt1yHCYjAaDsxZ9cmSrqC9zekZUMv1hucVnAwm+tHFoCtvEhK5DacGCVvj6jbW66GRMuK892ovJCaVm25A==" saltValue="BJveE3oTCqqG3ABUjRuhbA==" spinCount="100000" sheet="1" objects="1" scenarios="1"/>
  <mergeCells count="5">
    <mergeCell ref="B86:C86"/>
    <mergeCell ref="C2:E2"/>
    <mergeCell ref="C3:E3"/>
    <mergeCell ref="C4:E4"/>
    <mergeCell ref="AP4:AY4"/>
  </mergeCells>
  <conditionalFormatting sqref="B7:C48 B56:C56 B49:B55 B57:B59">
    <cfRule type="expression" dxfId="111" priority="4" stopIfTrue="1">
      <formula>$AO7=1</formula>
    </cfRule>
  </conditionalFormatting>
  <conditionalFormatting sqref="C4:E4">
    <cfRule type="expression" dxfId="110" priority="3" stopIfTrue="1">
      <formula>LEN($C$4)&gt;0</formula>
    </cfRule>
  </conditionalFormatting>
  <conditionalFormatting sqref="B88:C100">
    <cfRule type="expression" dxfId="109" priority="5" stopIfTrue="1">
      <formula>#REF!=1</formula>
    </cfRule>
  </conditionalFormatting>
  <conditionalFormatting sqref="C57:C59">
    <cfRule type="expression" dxfId="108" priority="1" stopIfTrue="1">
      <formula>$AO57=1</formula>
    </cfRule>
  </conditionalFormatting>
  <dataValidations count="2">
    <dataValidation type="decimal" allowBlank="1" showInputMessage="1" showErrorMessage="1" sqref="F18:AJ20 F23:AJ29 F33:AJ33 F37:AJ40 F42:AJ43 F45:AJ46 F8:AJ16 F90:AJ96 F49:AJ55 F98:AJ100 F57:AJ59">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19B5665E-F89C-4DFF-9E74-D5350F672ED8}">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IF(Data0!$AJ$2&lt;&gt;"",OFFSET(Data0!$AJ$1,INDEX( MATCH(1,(--(Data0!$AJ$2:$AJ$51&lt;&gt;"")),0),1),0,SUMPRODUCT(--(LEN(Data0!$AJ$2:$AJ$51)&gt;0)),1),OFFSET(Data0!$AJ$2,INDEX( MATCH(1,(--(Data0!$AJ$3:$AJ$51&lt;&gt;"")),0),1),0,SUMPRODUCT(--(LEN(Data0!$AJ$3:$AJ$51)&gt;0)),1))</xm:f>
          </x14:formula1>
          <xm:sqref>C49:C55</xm:sqref>
        </x14:dataValidation>
        <x14:dataValidation type="list" allowBlank="1" showInputMessage="1" showErrorMessage="1">
          <x14:formula1>
            <xm:f>IF(Data0!$AK$2&lt;&gt;"",OFFSET(Data0!$AK$1,INDEX( MATCH(1,(--(Data0!$AJ$2:$AK$51&lt;&gt;"")),0),1),0,SUMPRODUCT(--(LEN(Data0!$AJ$2:$AK$51)&gt;0)),1),OFFSET(Data0!$AK$2,INDEX( MATCH(1,(--(Data0!$AK$3:$AK$51&lt;&gt;"")),0),1),0,SUMPRODUCT(--(LEN(Data0!$AK$3:$AK$51)&gt;0)),1))</xm:f>
          </x14:formula1>
          <xm:sqref>C57:C59</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4">
    <tabColor rgb="FFC864C8"/>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E6" sqref="E6"/>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6" customWidth="1"/>
    <col min="32" max="36" width="12.7109375" style="26" hidden="1" customWidth="1"/>
    <col min="37" max="37" width="1.28515625" style="3" customWidth="1"/>
    <col min="38" max="39" width="9.140625" style="3" hidden="1" customWidth="1"/>
    <col min="40" max="40" width="21.5703125" style="3" hidden="1" customWidth="1"/>
    <col min="41" max="41" width="27.5703125" style="26" hidden="1" customWidth="1"/>
    <col min="42" max="42" width="9.140625" style="52" hidden="1" customWidth="1"/>
    <col min="43" max="51" width="9.140625" style="3" hidden="1" customWidth="1"/>
    <col min="52" max="52" width="24.7109375" style="3" hidden="1" customWidth="1"/>
    <col min="53" max="16384" width="9.140625" style="3"/>
  </cols>
  <sheetData>
    <row r="1" spans="2:55" ht="7.5" customHeight="1">
      <c r="AV1" s="26"/>
      <c r="AW1" s="26"/>
      <c r="AX1" s="26"/>
      <c r="AY1" s="26"/>
      <c r="AZ1" s="26"/>
      <c r="BA1" s="26"/>
      <c r="BB1" s="26"/>
      <c r="BC1" s="26"/>
    </row>
    <row r="2" spans="2:55" ht="27.75" customHeight="1">
      <c r="B2" s="164"/>
      <c r="C2" s="929" t="str">
        <f>UPPER('1'!O36)&amp;"
"&amp;UPPER('1'!O37)</f>
        <v xml:space="preserve">PAPILDOMAS INVESTAVIMO OBJEKTAS (D)
</v>
      </c>
      <c r="D2" s="929"/>
      <c r="E2" s="929"/>
    </row>
    <row r="3" spans="2:55" ht="26.25" customHeight="1" thickBot="1">
      <c r="B3" s="165"/>
      <c r="C3" s="930" t="s">
        <v>531</v>
      </c>
      <c r="D3" s="930"/>
      <c r="E3" s="930"/>
      <c r="G3" s="2"/>
    </row>
    <row r="4" spans="2:55" ht="26.25" customHeight="1">
      <c r="B4" s="53"/>
      <c r="C4" s="932" t="str">
        <f ca="1">IF(ISERROR(AZ6),"",AZ6)</f>
        <v/>
      </c>
      <c r="D4" s="932"/>
      <c r="E4" s="932"/>
      <c r="G4" s="2"/>
      <c r="AM4" s="384" t="s">
        <v>607</v>
      </c>
      <c r="AN4" s="514" t="s">
        <v>967</v>
      </c>
      <c r="AO4" s="386" t="s">
        <v>382</v>
      </c>
      <c r="AP4" s="927" t="s">
        <v>376</v>
      </c>
      <c r="AQ4" s="927"/>
      <c r="AR4" s="927"/>
      <c r="AS4" s="927"/>
      <c r="AT4" s="927"/>
      <c r="AU4" s="927"/>
      <c r="AV4" s="927"/>
      <c r="AW4" s="927"/>
      <c r="AX4" s="927"/>
      <c r="AY4" s="928"/>
      <c r="AZ4" s="385" t="s">
        <v>378</v>
      </c>
    </row>
    <row r="5" spans="2:55">
      <c r="B5" s="54" t="str">
        <f>IF(Kalba="EN",Data2!C30,Data2!B30)</f>
        <v>Projekto įgyvendinimo metai</v>
      </c>
      <c r="C5" s="55"/>
      <c r="D5" s="56" t="s">
        <v>331</v>
      </c>
      <c r="E5" s="57"/>
      <c r="F5" s="58">
        <f>Data4!M1</f>
        <v>0</v>
      </c>
      <c r="G5" s="58">
        <f>Data4!N1</f>
        <v>1</v>
      </c>
      <c r="H5" s="58">
        <f>Data4!O1</f>
        <v>2</v>
      </c>
      <c r="I5" s="58">
        <f>Data4!P1</f>
        <v>3</v>
      </c>
      <c r="J5" s="58">
        <f>Data4!Q1</f>
        <v>4</v>
      </c>
      <c r="K5" s="58">
        <f>Data4!R1</f>
        <v>5</v>
      </c>
      <c r="L5" s="58">
        <f>Data4!S1</f>
        <v>6</v>
      </c>
      <c r="M5" s="58">
        <f>Data4!T1</f>
        <v>7</v>
      </c>
      <c r="N5" s="58">
        <f>Data4!U1</f>
        <v>8</v>
      </c>
      <c r="O5" s="58">
        <f>Data4!V1</f>
        <v>9</v>
      </c>
      <c r="P5" s="58">
        <f>Data4!W1</f>
        <v>10</v>
      </c>
      <c r="Q5" s="58">
        <f>Data4!X1</f>
        <v>11</v>
      </c>
      <c r="R5" s="58">
        <f>Data4!Y1</f>
        <v>12</v>
      </c>
      <c r="S5" s="58">
        <f>Data4!Z1</f>
        <v>13</v>
      </c>
      <c r="T5" s="58">
        <f>Data4!AA1</f>
        <v>14</v>
      </c>
      <c r="U5" s="58">
        <f>Data4!AB1</f>
        <v>15</v>
      </c>
      <c r="V5" s="58">
        <f>Data4!AC1</f>
        <v>16</v>
      </c>
      <c r="W5" s="58">
        <f>Data4!AD1</f>
        <v>17</v>
      </c>
      <c r="X5" s="58">
        <f>Data4!AE1</f>
        <v>18</v>
      </c>
      <c r="Y5" s="58">
        <f>Data4!AF1</f>
        <v>19</v>
      </c>
      <c r="Z5" s="58">
        <f>Data4!AG1</f>
        <v>20</v>
      </c>
      <c r="AA5" s="58">
        <f>Data4!AH1</f>
        <v>21</v>
      </c>
      <c r="AB5" s="58">
        <f>Data4!AI1</f>
        <v>22</v>
      </c>
      <c r="AC5" s="58">
        <f>Data4!AJ1</f>
        <v>23</v>
      </c>
      <c r="AD5" s="58">
        <f>Data4!AK1</f>
        <v>24</v>
      </c>
      <c r="AE5" s="58">
        <f>Data4!AL1</f>
        <v>25</v>
      </c>
      <c r="AF5" s="58">
        <f>Data4!AM1</f>
        <v>26</v>
      </c>
      <c r="AG5" s="58">
        <f>Data4!AN1</f>
        <v>27</v>
      </c>
      <c r="AH5" s="58">
        <f>Data4!AO1</f>
        <v>28</v>
      </c>
      <c r="AI5" s="58">
        <f>Data4!AP1</f>
        <v>29</v>
      </c>
      <c r="AJ5" s="58">
        <f>Data4!AQ1</f>
        <v>30</v>
      </c>
      <c r="AM5" s="381"/>
      <c r="AN5" s="513"/>
      <c r="AO5" s="387"/>
      <c r="AP5" s="59">
        <v>1</v>
      </c>
      <c r="AQ5" s="59">
        <v>2</v>
      </c>
      <c r="AR5" s="59">
        <v>3</v>
      </c>
      <c r="AS5" s="59">
        <v>4</v>
      </c>
      <c r="AT5" s="59">
        <v>5</v>
      </c>
      <c r="AU5" s="59">
        <v>6</v>
      </c>
      <c r="AV5" s="59">
        <v>7</v>
      </c>
      <c r="AW5" s="59">
        <v>8</v>
      </c>
      <c r="AX5" s="59">
        <v>9</v>
      </c>
      <c r="AY5" s="388">
        <v>10</v>
      </c>
      <c r="AZ5" s="379" t="str">
        <f ca="1">IF(MAX(AP6:AY6)=0,"",INDEX(AP5:AY5,1,MATCH(MAX(AP6:AY6),AP6:AY6,0)))</f>
        <v/>
      </c>
    </row>
    <row r="6" spans="2:55">
      <c r="B6" s="54" t="str">
        <f>IF(Kalba="EN",Data2!C31,Data2!B31)</f>
        <v>Projekto biudžeto eilutė / Projekto įgyvendinimo kalendoriniai metai</v>
      </c>
      <c r="C6" s="55"/>
      <c r="D6" s="60" t="s">
        <v>383</v>
      </c>
      <c r="E6" s="60" t="s">
        <v>1482</v>
      </c>
      <c r="F6" s="58">
        <f>Data4!M2</f>
        <v>2017</v>
      </c>
      <c r="G6" s="58">
        <f>Data4!N2</f>
        <v>2018</v>
      </c>
      <c r="H6" s="58">
        <f>Data4!O2</f>
        <v>2019</v>
      </c>
      <c r="I6" s="58">
        <f>Data4!P2</f>
        <v>2020</v>
      </c>
      <c r="J6" s="58">
        <f>Data4!Q2</f>
        <v>2021</v>
      </c>
      <c r="K6" s="58">
        <f>Data4!R2</f>
        <v>2022</v>
      </c>
      <c r="L6" s="58">
        <f>Data4!S2</f>
        <v>2023</v>
      </c>
      <c r="M6" s="58">
        <f>Data4!T2</f>
        <v>2024</v>
      </c>
      <c r="N6" s="58">
        <f>Data4!U2</f>
        <v>2025</v>
      </c>
      <c r="O6" s="58">
        <f>Data4!V2</f>
        <v>2026</v>
      </c>
      <c r="P6" s="58">
        <f>Data4!W2</f>
        <v>2027</v>
      </c>
      <c r="Q6" s="58">
        <f>Data4!X2</f>
        <v>2028</v>
      </c>
      <c r="R6" s="58">
        <f>Data4!Y2</f>
        <v>2029</v>
      </c>
      <c r="S6" s="58">
        <f>Data4!Z2</f>
        <v>2030</v>
      </c>
      <c r="T6" s="58">
        <f>Data4!AA2</f>
        <v>2031</v>
      </c>
      <c r="U6" s="58">
        <f>Data4!AB2</f>
        <v>2032</v>
      </c>
      <c r="V6" s="58">
        <f>Data4!AC2</f>
        <v>2033</v>
      </c>
      <c r="W6" s="58">
        <f>Data4!AD2</f>
        <v>2034</v>
      </c>
      <c r="X6" s="58">
        <f>Data4!AE2</f>
        <v>2035</v>
      </c>
      <c r="Y6" s="58">
        <f>Data4!AF2</f>
        <v>2036</v>
      </c>
      <c r="Z6" s="58">
        <f>Data4!AG2</f>
        <v>2037</v>
      </c>
      <c r="AA6" s="58">
        <f>Data4!AH2</f>
        <v>2038</v>
      </c>
      <c r="AB6" s="58">
        <f>Data4!AI2</f>
        <v>2039</v>
      </c>
      <c r="AC6" s="58">
        <f>Data4!AJ2</f>
        <v>2040</v>
      </c>
      <c r="AD6" s="58">
        <f>Data4!AK2</f>
        <v>2041</v>
      </c>
      <c r="AE6" s="58">
        <f>Data4!AL2</f>
        <v>2042</v>
      </c>
      <c r="AF6" s="58">
        <f>Data4!AM2</f>
        <v>2043</v>
      </c>
      <c r="AG6" s="58">
        <f>Data4!AN2</f>
        <v>2044</v>
      </c>
      <c r="AH6" s="58">
        <f>Data4!AO2</f>
        <v>2045</v>
      </c>
      <c r="AI6" s="58">
        <f>Data4!AP2</f>
        <v>2046</v>
      </c>
      <c r="AJ6" s="58">
        <f>Data4!AQ2</f>
        <v>2047</v>
      </c>
      <c r="AM6" s="381"/>
      <c r="AN6" s="513"/>
      <c r="AO6" s="387"/>
      <c r="AP6" s="59">
        <f t="shared" ref="AP6:AY6" si="0">COUNTIF(AP$7:AP$59,"Klaida")</f>
        <v>0</v>
      </c>
      <c r="AQ6" s="59">
        <f t="shared" ca="1" si="0"/>
        <v>0</v>
      </c>
      <c r="AR6" s="59">
        <f t="shared" si="0"/>
        <v>0</v>
      </c>
      <c r="AS6" s="59">
        <f t="shared" si="0"/>
        <v>0</v>
      </c>
      <c r="AT6" s="59">
        <f t="shared" si="0"/>
        <v>0</v>
      </c>
      <c r="AU6" s="59">
        <f t="shared" si="0"/>
        <v>0</v>
      </c>
      <c r="AV6" s="59">
        <f t="shared" si="0"/>
        <v>0</v>
      </c>
      <c r="AW6" s="59">
        <f t="shared" si="0"/>
        <v>0</v>
      </c>
      <c r="AX6" s="59">
        <f t="shared" si="0"/>
        <v>0</v>
      </c>
      <c r="AY6" s="388">
        <f t="shared" si="0"/>
        <v>0</v>
      </c>
      <c r="AZ6" s="3" t="e">
        <f ca="1">VLOOKUP(AZ5,Klaidu_pranesimai,2,FALSE)</f>
        <v>#N/A</v>
      </c>
    </row>
    <row r="7" spans="2:55" s="61" customFormat="1">
      <c r="B7" s="5" t="s">
        <v>6</v>
      </c>
      <c r="C7" s="5" t="str">
        <f>IF(Kalba="EN",Data2!C32,Data2!B32)</f>
        <v>Alternatyvos investicijos, iš viso</v>
      </c>
      <c r="D7" s="62">
        <f>ROUND(SUM(D8:D15),0)</f>
        <v>0</v>
      </c>
      <c r="E7" s="62">
        <f>ROUND(SUM(E8:E15),0)</f>
        <v>0</v>
      </c>
      <c r="F7" s="62">
        <f>ROUND(SUM(F8:F15),0)</f>
        <v>0</v>
      </c>
      <c r="G7" s="62">
        <f t="shared" ref="G7:AJ7" si="1">ROUND(SUM(G8:G15),0)</f>
        <v>0</v>
      </c>
      <c r="H7" s="62">
        <f t="shared" si="1"/>
        <v>0</v>
      </c>
      <c r="I7" s="62">
        <f t="shared" si="1"/>
        <v>0</v>
      </c>
      <c r="J7" s="62">
        <f t="shared" si="1"/>
        <v>0</v>
      </c>
      <c r="K7" s="62">
        <f t="shared" si="1"/>
        <v>0</v>
      </c>
      <c r="L7" s="62">
        <f t="shared" si="1"/>
        <v>0</v>
      </c>
      <c r="M7" s="62">
        <f t="shared" si="1"/>
        <v>0</v>
      </c>
      <c r="N7" s="62">
        <f t="shared" si="1"/>
        <v>0</v>
      </c>
      <c r="O7" s="62">
        <f t="shared" si="1"/>
        <v>0</v>
      </c>
      <c r="P7" s="62">
        <f t="shared" si="1"/>
        <v>0</v>
      </c>
      <c r="Q7" s="62">
        <f t="shared" si="1"/>
        <v>0</v>
      </c>
      <c r="R7" s="62">
        <f t="shared" si="1"/>
        <v>0</v>
      </c>
      <c r="S7" s="62">
        <f t="shared" si="1"/>
        <v>0</v>
      </c>
      <c r="T7" s="62">
        <f t="shared" si="1"/>
        <v>0</v>
      </c>
      <c r="U7" s="62">
        <f t="shared" si="1"/>
        <v>0</v>
      </c>
      <c r="V7" s="62">
        <f t="shared" si="1"/>
        <v>0</v>
      </c>
      <c r="W7" s="62">
        <f t="shared" si="1"/>
        <v>0</v>
      </c>
      <c r="X7" s="62">
        <f t="shared" si="1"/>
        <v>0</v>
      </c>
      <c r="Y7" s="62">
        <f t="shared" si="1"/>
        <v>0</v>
      </c>
      <c r="Z7" s="62">
        <f t="shared" si="1"/>
        <v>0</v>
      </c>
      <c r="AA7" s="62">
        <f t="shared" si="1"/>
        <v>0</v>
      </c>
      <c r="AB7" s="62">
        <f t="shared" si="1"/>
        <v>0</v>
      </c>
      <c r="AC7" s="62">
        <f t="shared" si="1"/>
        <v>0</v>
      </c>
      <c r="AD7" s="62">
        <f t="shared" si="1"/>
        <v>0</v>
      </c>
      <c r="AE7" s="62">
        <f t="shared" si="1"/>
        <v>0</v>
      </c>
      <c r="AF7" s="62">
        <f t="shared" si="1"/>
        <v>0</v>
      </c>
      <c r="AG7" s="62">
        <f t="shared" si="1"/>
        <v>0</v>
      </c>
      <c r="AH7" s="62">
        <f t="shared" si="1"/>
        <v>0</v>
      </c>
      <c r="AI7" s="62">
        <f t="shared" si="1"/>
        <v>0</v>
      </c>
      <c r="AJ7" s="62">
        <f t="shared" si="1"/>
        <v>0</v>
      </c>
      <c r="AM7" s="382">
        <f>ROUND(SUM(AM8:AM15),0)</f>
        <v>0</v>
      </c>
      <c r="AN7" s="382">
        <f>ROUND(SUM(AN8:AN15),0)</f>
        <v>0</v>
      </c>
      <c r="AO7" s="389"/>
      <c r="AP7" s="63"/>
      <c r="AQ7" s="63"/>
      <c r="AR7" s="63"/>
      <c r="AS7" s="63"/>
      <c r="AT7" s="63"/>
      <c r="AU7" s="63"/>
      <c r="AV7" s="63"/>
      <c r="AW7" s="63"/>
      <c r="AX7" s="63"/>
      <c r="AY7" s="390"/>
    </row>
    <row r="8" spans="2:55">
      <c r="B8" s="64" t="s">
        <v>7</v>
      </c>
      <c r="C8" s="4" t="str">
        <f>IF(Kalba="EN",Data2!C33,Data2!B33)</f>
        <v>Žemė</v>
      </c>
      <c r="D8" s="65">
        <f>F8+NPV(FDN,G8:INDEX(G8:AJ8,PAL))</f>
        <v>0</v>
      </c>
      <c r="E8" s="65">
        <f t="shared" ref="E8:E16" si="2">SUMIF($F$5:$AJ$5,"&lt;="&amp;PAL,$F8:$AJ8)</f>
        <v>0</v>
      </c>
      <c r="F8" s="78">
        <v>0</v>
      </c>
      <c r="G8" s="78">
        <v>0</v>
      </c>
      <c r="H8" s="78">
        <v>0</v>
      </c>
      <c r="I8" s="78">
        <v>0</v>
      </c>
      <c r="J8" s="78">
        <v>0</v>
      </c>
      <c r="K8" s="78">
        <v>0</v>
      </c>
      <c r="L8" s="78">
        <v>0</v>
      </c>
      <c r="M8" s="78">
        <v>0</v>
      </c>
      <c r="N8" s="78">
        <v>0</v>
      </c>
      <c r="O8" s="78">
        <v>0</v>
      </c>
      <c r="P8" s="78">
        <v>0</v>
      </c>
      <c r="Q8" s="78">
        <v>0</v>
      </c>
      <c r="R8" s="78">
        <v>0</v>
      </c>
      <c r="S8" s="78">
        <v>0</v>
      </c>
      <c r="T8" s="78">
        <v>0</v>
      </c>
      <c r="U8" s="78">
        <v>0</v>
      </c>
      <c r="V8" s="78">
        <v>0</v>
      </c>
      <c r="W8" s="78">
        <v>0</v>
      </c>
      <c r="X8" s="78">
        <v>0</v>
      </c>
      <c r="Y8" s="78">
        <v>0</v>
      </c>
      <c r="Z8" s="78">
        <v>0</v>
      </c>
      <c r="AA8" s="78">
        <v>0</v>
      </c>
      <c r="AB8" s="78">
        <v>0</v>
      </c>
      <c r="AC8" s="78">
        <v>0</v>
      </c>
      <c r="AD8" s="78">
        <v>0</v>
      </c>
      <c r="AE8" s="78">
        <v>0</v>
      </c>
      <c r="AF8" s="78">
        <v>0</v>
      </c>
      <c r="AG8" s="78">
        <v>0</v>
      </c>
      <c r="AH8" s="78">
        <v>0</v>
      </c>
      <c r="AI8" s="78">
        <v>0</v>
      </c>
      <c r="AJ8" s="78">
        <v>0</v>
      </c>
      <c r="AM8" s="383">
        <f>F8+NPV(SDN,G8:INDEX(G8:AJ8,PAL))</f>
        <v>0</v>
      </c>
      <c r="AN8" s="415">
        <f>IFERROR(SUMPRODUCT(F8+NPV(SDN,G8:INDEX(G8:AJ8,PAL)),Data1!D3),0)</f>
        <v>0</v>
      </c>
      <c r="AO8" s="387">
        <f t="shared" ref="AO8:AO20" si="3">IF(COUNTIF(AP8:AY8,"Klaida")&gt;0,1,0)</f>
        <v>0</v>
      </c>
      <c r="AP8" s="59">
        <f>IF(COUNT(F8:INDEX(F8:AJ8,PAL+1))&lt;&gt;PAL+1,"Klaida",0)</f>
        <v>0</v>
      </c>
      <c r="AQ8" s="59"/>
      <c r="AR8" s="59"/>
      <c r="AS8" s="59"/>
      <c r="AT8" s="59"/>
      <c r="AU8" s="59"/>
      <c r="AV8" s="59"/>
      <c r="AW8" s="59"/>
      <c r="AX8" s="59"/>
      <c r="AY8" s="388"/>
    </row>
    <row r="9" spans="2:55">
      <c r="B9" s="64" t="s">
        <v>9</v>
      </c>
      <c r="C9" s="4" t="str">
        <f>IF(Kalba="EN",Data2!C34,Data2!B34)</f>
        <v>Nekilnojamasis turtas</v>
      </c>
      <c r="D9" s="65">
        <f>F9+NPV(FDN,G9:INDEX(G9:AJ9,PAL))</f>
        <v>0</v>
      </c>
      <c r="E9" s="65">
        <f t="shared" si="2"/>
        <v>0</v>
      </c>
      <c r="F9" s="78">
        <v>0</v>
      </c>
      <c r="G9" s="78">
        <v>0</v>
      </c>
      <c r="H9" s="78">
        <v>0</v>
      </c>
      <c r="I9" s="78">
        <v>0</v>
      </c>
      <c r="J9" s="78">
        <v>0</v>
      </c>
      <c r="K9" s="78">
        <v>0</v>
      </c>
      <c r="L9" s="78">
        <v>0</v>
      </c>
      <c r="M9" s="78">
        <v>0</v>
      </c>
      <c r="N9" s="78">
        <v>0</v>
      </c>
      <c r="O9" s="78">
        <v>0</v>
      </c>
      <c r="P9" s="78">
        <v>0</v>
      </c>
      <c r="Q9" s="78">
        <v>0</v>
      </c>
      <c r="R9" s="78">
        <v>0</v>
      </c>
      <c r="S9" s="78">
        <v>0</v>
      </c>
      <c r="T9" s="78">
        <v>0</v>
      </c>
      <c r="U9" s="78">
        <v>0</v>
      </c>
      <c r="V9" s="78">
        <v>0</v>
      </c>
      <c r="W9" s="78">
        <v>0</v>
      </c>
      <c r="X9" s="78">
        <v>0</v>
      </c>
      <c r="Y9" s="78">
        <v>0</v>
      </c>
      <c r="Z9" s="78">
        <v>0</v>
      </c>
      <c r="AA9" s="78">
        <v>0</v>
      </c>
      <c r="AB9" s="78">
        <v>0</v>
      </c>
      <c r="AC9" s="78">
        <v>0</v>
      </c>
      <c r="AD9" s="78">
        <v>0</v>
      </c>
      <c r="AE9" s="78">
        <v>0</v>
      </c>
      <c r="AF9" s="78">
        <v>0</v>
      </c>
      <c r="AG9" s="78">
        <v>0</v>
      </c>
      <c r="AH9" s="78">
        <v>0</v>
      </c>
      <c r="AI9" s="78">
        <v>0</v>
      </c>
      <c r="AJ9" s="78">
        <v>0</v>
      </c>
      <c r="AM9" s="383">
        <f>F9+NPV(SDN,G9:INDEX(G9:AJ9,PAL))</f>
        <v>0</v>
      </c>
      <c r="AN9" s="415">
        <f>IFERROR(SUMPRODUCT(F9+NPV(SDN,G9:INDEX(G9:AJ9,PAL)),Data1!D4),0)</f>
        <v>0</v>
      </c>
      <c r="AO9" s="387">
        <f t="shared" si="3"/>
        <v>0</v>
      </c>
      <c r="AP9" s="59">
        <f>IF(COUNT(F9:INDEX(F9:AJ9,PAL+1))&lt;&gt;PAL+1,"Klaida",0)</f>
        <v>0</v>
      </c>
      <c r="AQ9" s="59"/>
      <c r="AR9" s="59"/>
      <c r="AS9" s="59"/>
      <c r="AT9" s="59"/>
      <c r="AU9" s="59"/>
      <c r="AV9" s="59"/>
      <c r="AW9" s="59"/>
      <c r="AX9" s="59"/>
      <c r="AY9" s="388"/>
    </row>
    <row r="10" spans="2:55">
      <c r="B10" s="64" t="s">
        <v>11</v>
      </c>
      <c r="C10" s="4" t="str">
        <f>IF(Kalba="EN",Data2!C35,Data2!B35)</f>
        <v>Statyba, rekonstravimas, kapitalinis remontas ir kiti darbai</v>
      </c>
      <c r="D10" s="65">
        <f>F10+NPV(FDN,G10:INDEX(G10:AJ10,PAL))</f>
        <v>0</v>
      </c>
      <c r="E10" s="65">
        <f t="shared" si="2"/>
        <v>0</v>
      </c>
      <c r="F10" s="78">
        <v>0</v>
      </c>
      <c r="G10" s="78">
        <v>0</v>
      </c>
      <c r="H10" s="78">
        <v>0</v>
      </c>
      <c r="I10" s="78">
        <v>0</v>
      </c>
      <c r="J10" s="78">
        <v>0</v>
      </c>
      <c r="K10" s="78">
        <v>0</v>
      </c>
      <c r="L10" s="78">
        <v>0</v>
      </c>
      <c r="M10" s="78">
        <v>0</v>
      </c>
      <c r="N10" s="78">
        <v>0</v>
      </c>
      <c r="O10" s="78">
        <v>0</v>
      </c>
      <c r="P10" s="78">
        <v>0</v>
      </c>
      <c r="Q10" s="78">
        <v>0</v>
      </c>
      <c r="R10" s="78">
        <v>0</v>
      </c>
      <c r="S10" s="78">
        <v>0</v>
      </c>
      <c r="T10" s="78">
        <v>0</v>
      </c>
      <c r="U10" s="78">
        <v>0</v>
      </c>
      <c r="V10" s="78">
        <v>0</v>
      </c>
      <c r="W10" s="78">
        <v>0</v>
      </c>
      <c r="X10" s="78">
        <v>0</v>
      </c>
      <c r="Y10" s="78">
        <v>0</v>
      </c>
      <c r="Z10" s="78">
        <v>0</v>
      </c>
      <c r="AA10" s="78">
        <v>0</v>
      </c>
      <c r="AB10" s="78">
        <v>0</v>
      </c>
      <c r="AC10" s="78">
        <v>0</v>
      </c>
      <c r="AD10" s="78">
        <v>0</v>
      </c>
      <c r="AE10" s="78">
        <v>0</v>
      </c>
      <c r="AF10" s="78">
        <v>0</v>
      </c>
      <c r="AG10" s="78">
        <v>0</v>
      </c>
      <c r="AH10" s="78">
        <v>0</v>
      </c>
      <c r="AI10" s="78">
        <v>0</v>
      </c>
      <c r="AJ10" s="78">
        <v>0</v>
      </c>
      <c r="AM10" s="383">
        <f>F10+NPV(SDN,G10:INDEX(G10:AJ10,PAL))</f>
        <v>0</v>
      </c>
      <c r="AN10" s="415">
        <f>IFERROR(SUMPRODUCT(F10+NPV(SDN,G10:INDEX(G10:AJ10,PAL)),Data1!D5),0)</f>
        <v>0</v>
      </c>
      <c r="AO10" s="387">
        <f t="shared" si="3"/>
        <v>0</v>
      </c>
      <c r="AP10" s="59">
        <f>IF(COUNT(F10:INDEX(F10:AJ10,PAL+1))&lt;&gt;PAL+1,"Klaida",0)</f>
        <v>0</v>
      </c>
      <c r="AQ10" s="59"/>
      <c r="AR10" s="59"/>
      <c r="AS10" s="59"/>
      <c r="AT10" s="59"/>
      <c r="AU10" s="59"/>
      <c r="AV10" s="59"/>
      <c r="AW10" s="59"/>
      <c r="AX10" s="59"/>
      <c r="AY10" s="388"/>
    </row>
    <row r="11" spans="2:55">
      <c r="B11" s="64" t="s">
        <v>13</v>
      </c>
      <c r="C11" s="4" t="str">
        <f>IF(Kalba="EN",Data2!C36,Data2!B36)</f>
        <v>Įranga, įrenginiai ir kitas ilgalaikis turtas</v>
      </c>
      <c r="D11" s="65">
        <f>F11+NPV(FDN,G11:INDEX(G11:AJ11,PAL))</f>
        <v>0</v>
      </c>
      <c r="E11" s="65">
        <f t="shared" si="2"/>
        <v>0</v>
      </c>
      <c r="F11" s="78">
        <v>0</v>
      </c>
      <c r="G11" s="78">
        <v>0</v>
      </c>
      <c r="H11" s="78">
        <v>0</v>
      </c>
      <c r="I11" s="78">
        <v>0</v>
      </c>
      <c r="J11" s="78">
        <v>0</v>
      </c>
      <c r="K11" s="78">
        <v>0</v>
      </c>
      <c r="L11" s="78">
        <v>0</v>
      </c>
      <c r="M11" s="78">
        <v>0</v>
      </c>
      <c r="N11" s="78">
        <v>0</v>
      </c>
      <c r="O11" s="78">
        <v>0</v>
      </c>
      <c r="P11" s="78">
        <v>0</v>
      </c>
      <c r="Q11" s="78">
        <v>0</v>
      </c>
      <c r="R11" s="78">
        <v>0</v>
      </c>
      <c r="S11" s="78">
        <v>0</v>
      </c>
      <c r="T11" s="78">
        <v>0</v>
      </c>
      <c r="U11" s="78">
        <v>0</v>
      </c>
      <c r="V11" s="78">
        <v>0</v>
      </c>
      <c r="W11" s="78">
        <v>0</v>
      </c>
      <c r="X11" s="78">
        <v>0</v>
      </c>
      <c r="Y11" s="78">
        <v>0</v>
      </c>
      <c r="Z11" s="78">
        <v>0</v>
      </c>
      <c r="AA11" s="78">
        <v>0</v>
      </c>
      <c r="AB11" s="78">
        <v>0</v>
      </c>
      <c r="AC11" s="78">
        <v>0</v>
      </c>
      <c r="AD11" s="78">
        <v>0</v>
      </c>
      <c r="AE11" s="78">
        <v>0</v>
      </c>
      <c r="AF11" s="78">
        <v>0</v>
      </c>
      <c r="AG11" s="78">
        <v>0</v>
      </c>
      <c r="AH11" s="78">
        <v>0</v>
      </c>
      <c r="AI11" s="78">
        <v>0</v>
      </c>
      <c r="AJ11" s="78">
        <v>0</v>
      </c>
      <c r="AM11" s="383">
        <f>F11+NPV(SDN,G11:INDEX(G11:AJ11,PAL))</f>
        <v>0</v>
      </c>
      <c r="AN11" s="415">
        <f>IFERROR(SUMPRODUCT(F11+NPV(SDN,G11:INDEX(G11:AJ11,PAL)),Data1!D6),0)</f>
        <v>0</v>
      </c>
      <c r="AO11" s="387">
        <f t="shared" si="3"/>
        <v>0</v>
      </c>
      <c r="AP11" s="59">
        <f>IF(COUNT(F11:INDEX(F11:AJ11,PAL+1))&lt;&gt;PAL+1,"Klaida",0)</f>
        <v>0</v>
      </c>
      <c r="AQ11" s="59"/>
      <c r="AR11" s="59"/>
      <c r="AS11" s="59"/>
      <c r="AT11" s="59"/>
      <c r="AU11" s="59"/>
      <c r="AV11" s="59"/>
      <c r="AW11" s="59"/>
      <c r="AX11" s="59"/>
      <c r="AY11" s="388"/>
    </row>
    <row r="12" spans="2:55" ht="25.5">
      <c r="B12" s="64" t="s">
        <v>15</v>
      </c>
      <c r="C12" s="4" t="str">
        <f>IF(Kalba="EN",Data2!C37,Data2!B37)</f>
        <v>Projektavimo, techninės priežiūros ir kitos su investicijomis į ilgalaikį turtą (A.1.-A.4.) susijusios paslaugos</v>
      </c>
      <c r="D12" s="65">
        <f>F12+NPV(FDN,G12:INDEX(G12:AJ12,PAL))</f>
        <v>0</v>
      </c>
      <c r="E12" s="65">
        <f t="shared" si="2"/>
        <v>0</v>
      </c>
      <c r="F12" s="78">
        <v>0</v>
      </c>
      <c r="G12" s="78">
        <v>0</v>
      </c>
      <c r="H12" s="78">
        <v>0</v>
      </c>
      <c r="I12" s="78">
        <v>0</v>
      </c>
      <c r="J12" s="78">
        <v>0</v>
      </c>
      <c r="K12" s="78">
        <v>0</v>
      </c>
      <c r="L12" s="78">
        <v>0</v>
      </c>
      <c r="M12" s="78">
        <v>0</v>
      </c>
      <c r="N12" s="78">
        <v>0</v>
      </c>
      <c r="O12" s="78">
        <v>0</v>
      </c>
      <c r="P12" s="78">
        <v>0</v>
      </c>
      <c r="Q12" s="78">
        <v>0</v>
      </c>
      <c r="R12" s="78">
        <v>0</v>
      </c>
      <c r="S12" s="78">
        <v>0</v>
      </c>
      <c r="T12" s="78">
        <v>0</v>
      </c>
      <c r="U12" s="78">
        <v>0</v>
      </c>
      <c r="V12" s="78">
        <v>0</v>
      </c>
      <c r="W12" s="78">
        <v>0</v>
      </c>
      <c r="X12" s="78">
        <v>0</v>
      </c>
      <c r="Y12" s="78">
        <v>0</v>
      </c>
      <c r="Z12" s="78">
        <v>0</v>
      </c>
      <c r="AA12" s="78">
        <v>0</v>
      </c>
      <c r="AB12" s="78">
        <v>0</v>
      </c>
      <c r="AC12" s="78">
        <v>0</v>
      </c>
      <c r="AD12" s="78">
        <v>0</v>
      </c>
      <c r="AE12" s="78">
        <v>0</v>
      </c>
      <c r="AF12" s="78">
        <v>0</v>
      </c>
      <c r="AG12" s="78">
        <v>0</v>
      </c>
      <c r="AH12" s="78">
        <v>0</v>
      </c>
      <c r="AI12" s="78">
        <v>0</v>
      </c>
      <c r="AJ12" s="78">
        <v>0</v>
      </c>
      <c r="AM12" s="383">
        <f>F12+NPV(SDN,G12:INDEX(G12:AJ12,PAL))</f>
        <v>0</v>
      </c>
      <c r="AN12" s="415">
        <f>IFERROR(SUMPRODUCT(F12+NPV(SDN,G12:INDEX(G12:AJ12,PAL)),Data1!D7),0)</f>
        <v>0</v>
      </c>
      <c r="AO12" s="387">
        <f t="shared" si="3"/>
        <v>0</v>
      </c>
      <c r="AP12" s="59">
        <f>IF(COUNT(F12:INDEX(F12:AJ12,PAL+1))&lt;&gt;PAL+1,"Klaida",0)</f>
        <v>0</v>
      </c>
      <c r="AQ12" s="59"/>
      <c r="AR12" s="59"/>
      <c r="AS12" s="59"/>
      <c r="AT12" s="59"/>
      <c r="AU12" s="59"/>
      <c r="AV12" s="59"/>
      <c r="AW12" s="59"/>
      <c r="AX12" s="59"/>
      <c r="AY12" s="388"/>
    </row>
    <row r="13" spans="2:55">
      <c r="B13" s="64" t="s">
        <v>16</v>
      </c>
      <c r="C13" s="4" t="str">
        <f>IF(Kalba="EN",Data2!C38,Data2!B38)</f>
        <v>Projekto administravimas ir vykdymas</v>
      </c>
      <c r="D13" s="65">
        <f>F13+NPV(FDN,G13:INDEX(G13:AJ13,PAL))</f>
        <v>0</v>
      </c>
      <c r="E13" s="65">
        <f t="shared" si="2"/>
        <v>0</v>
      </c>
      <c r="F13" s="78">
        <v>0</v>
      </c>
      <c r="G13" s="78">
        <v>0</v>
      </c>
      <c r="H13" s="78">
        <v>0</v>
      </c>
      <c r="I13" s="78">
        <v>0</v>
      </c>
      <c r="J13" s="78">
        <v>0</v>
      </c>
      <c r="K13" s="78">
        <v>0</v>
      </c>
      <c r="L13" s="78">
        <v>0</v>
      </c>
      <c r="M13" s="78">
        <v>0</v>
      </c>
      <c r="N13" s="78">
        <v>0</v>
      </c>
      <c r="O13" s="78">
        <v>0</v>
      </c>
      <c r="P13" s="78">
        <v>0</v>
      </c>
      <c r="Q13" s="78">
        <v>0</v>
      </c>
      <c r="R13" s="78">
        <v>0</v>
      </c>
      <c r="S13" s="78">
        <v>0</v>
      </c>
      <c r="T13" s="78">
        <v>0</v>
      </c>
      <c r="U13" s="78">
        <v>0</v>
      </c>
      <c r="V13" s="78">
        <v>0</v>
      </c>
      <c r="W13" s="78">
        <v>0</v>
      </c>
      <c r="X13" s="78">
        <v>0</v>
      </c>
      <c r="Y13" s="78">
        <v>0</v>
      </c>
      <c r="Z13" s="78">
        <v>0</v>
      </c>
      <c r="AA13" s="78">
        <v>0</v>
      </c>
      <c r="AB13" s="78">
        <v>0</v>
      </c>
      <c r="AC13" s="78">
        <v>0</v>
      </c>
      <c r="AD13" s="78">
        <v>0</v>
      </c>
      <c r="AE13" s="78">
        <v>0</v>
      </c>
      <c r="AF13" s="78">
        <v>0</v>
      </c>
      <c r="AG13" s="78">
        <v>0</v>
      </c>
      <c r="AH13" s="78">
        <v>0</v>
      </c>
      <c r="AI13" s="78">
        <v>0</v>
      </c>
      <c r="AJ13" s="78">
        <v>0</v>
      </c>
      <c r="AM13" s="383">
        <f>F13+NPV(SDN,G13:INDEX(G13:AJ13,PAL))</f>
        <v>0</v>
      </c>
      <c r="AN13" s="415">
        <f>IFERROR(SUMPRODUCT(F13+NPV(SDN,G13:INDEX(G13:AJ13,PAL)),Data1!D8),0)</f>
        <v>0</v>
      </c>
      <c r="AO13" s="387">
        <f t="shared" si="3"/>
        <v>0</v>
      </c>
      <c r="AP13" s="59">
        <f>IF(COUNT(F13:INDEX(F13:AJ13,PAL+1))&lt;&gt;PAL+1,"Klaida",0)</f>
        <v>0</v>
      </c>
      <c r="AQ13" s="59"/>
      <c r="AR13" s="59"/>
      <c r="AS13" s="59"/>
      <c r="AT13" s="59"/>
      <c r="AU13" s="59"/>
      <c r="AV13" s="59"/>
      <c r="AW13" s="59"/>
      <c r="AX13" s="59"/>
      <c r="AY13" s="388"/>
    </row>
    <row r="14" spans="2:55">
      <c r="B14" s="64" t="s">
        <v>18</v>
      </c>
      <c r="C14" s="4" t="str">
        <f>IF(Kalba="EN",Data2!C39,Data2!B39)</f>
        <v>Kitos paslaugos ir išlaidos</v>
      </c>
      <c r="D14" s="65">
        <f>F14+NPV(FDN,G14:INDEX(G14:AJ14,PAL))</f>
        <v>0</v>
      </c>
      <c r="E14" s="65">
        <f t="shared" si="2"/>
        <v>0</v>
      </c>
      <c r="F14" s="78">
        <v>0</v>
      </c>
      <c r="G14" s="78">
        <v>0</v>
      </c>
      <c r="H14" s="78">
        <v>0</v>
      </c>
      <c r="I14" s="78">
        <v>0</v>
      </c>
      <c r="J14" s="78">
        <v>0</v>
      </c>
      <c r="K14" s="78">
        <v>0</v>
      </c>
      <c r="L14" s="78">
        <v>0</v>
      </c>
      <c r="M14" s="78">
        <v>0</v>
      </c>
      <c r="N14" s="78">
        <v>0</v>
      </c>
      <c r="O14" s="78">
        <v>0</v>
      </c>
      <c r="P14" s="78">
        <v>0</v>
      </c>
      <c r="Q14" s="78">
        <v>0</v>
      </c>
      <c r="R14" s="78">
        <v>0</v>
      </c>
      <c r="S14" s="78">
        <v>0</v>
      </c>
      <c r="T14" s="78">
        <v>0</v>
      </c>
      <c r="U14" s="78">
        <v>0</v>
      </c>
      <c r="V14" s="78">
        <v>0</v>
      </c>
      <c r="W14" s="78">
        <v>0</v>
      </c>
      <c r="X14" s="78">
        <v>0</v>
      </c>
      <c r="Y14" s="78">
        <v>0</v>
      </c>
      <c r="Z14" s="78">
        <v>0</v>
      </c>
      <c r="AA14" s="78">
        <v>0</v>
      </c>
      <c r="AB14" s="78">
        <v>0</v>
      </c>
      <c r="AC14" s="78">
        <v>0</v>
      </c>
      <c r="AD14" s="78">
        <v>0</v>
      </c>
      <c r="AE14" s="78">
        <v>0</v>
      </c>
      <c r="AF14" s="78">
        <v>0</v>
      </c>
      <c r="AG14" s="78">
        <v>0</v>
      </c>
      <c r="AH14" s="78">
        <v>0</v>
      </c>
      <c r="AI14" s="78">
        <v>0</v>
      </c>
      <c r="AJ14" s="78">
        <v>0</v>
      </c>
      <c r="AM14" s="383">
        <f>F14+NPV(SDN,G14:INDEX(G14:AJ14,PAL))</f>
        <v>0</v>
      </c>
      <c r="AN14" s="415">
        <f>IFERROR(SUMPRODUCT(F14+NPV(SDN,G14:INDEX(G14:AJ14,PAL)),Data1!D9),0)</f>
        <v>0</v>
      </c>
      <c r="AO14" s="387">
        <f t="shared" si="3"/>
        <v>0</v>
      </c>
      <c r="AP14" s="59">
        <f>IF(COUNT(F14:INDEX(F14:AJ14,PAL+1))&lt;&gt;PAL+1,"Klaida",0)</f>
        <v>0</v>
      </c>
      <c r="AQ14" s="59"/>
      <c r="AR14" s="59"/>
      <c r="AS14" s="59"/>
      <c r="AT14" s="59"/>
      <c r="AU14" s="59"/>
      <c r="AV14" s="59"/>
      <c r="AW14" s="59"/>
      <c r="AX14" s="59"/>
      <c r="AY14" s="388"/>
    </row>
    <row r="15" spans="2:55">
      <c r="B15" s="64" t="s">
        <v>294</v>
      </c>
      <c r="C15" s="4" t="str">
        <f>IF(Kalba="EN",Data2!C40,Data2!B40)</f>
        <v>Reinvesticijos </v>
      </c>
      <c r="D15" s="65">
        <f>F15+NPV(FDN,G15:INDEX(G15:AJ15,PAL))</f>
        <v>0</v>
      </c>
      <c r="E15" s="65">
        <f t="shared" si="2"/>
        <v>0</v>
      </c>
      <c r="F15" s="78">
        <v>0</v>
      </c>
      <c r="G15" s="78">
        <v>0</v>
      </c>
      <c r="H15" s="78">
        <v>0</v>
      </c>
      <c r="I15" s="78">
        <v>0</v>
      </c>
      <c r="J15" s="78">
        <v>0</v>
      </c>
      <c r="K15" s="78">
        <v>0</v>
      </c>
      <c r="L15" s="78">
        <v>0</v>
      </c>
      <c r="M15" s="78">
        <v>0</v>
      </c>
      <c r="N15" s="78">
        <v>0</v>
      </c>
      <c r="O15" s="78">
        <v>0</v>
      </c>
      <c r="P15" s="78">
        <v>0</v>
      </c>
      <c r="Q15" s="78">
        <v>0</v>
      </c>
      <c r="R15" s="78">
        <v>0</v>
      </c>
      <c r="S15" s="78">
        <v>0</v>
      </c>
      <c r="T15" s="78">
        <v>0</v>
      </c>
      <c r="U15" s="78">
        <v>0</v>
      </c>
      <c r="V15" s="78">
        <v>0</v>
      </c>
      <c r="W15" s="78">
        <v>0</v>
      </c>
      <c r="X15" s="78">
        <v>0</v>
      </c>
      <c r="Y15" s="78">
        <v>0</v>
      </c>
      <c r="Z15" s="78">
        <v>0</v>
      </c>
      <c r="AA15" s="78">
        <v>0</v>
      </c>
      <c r="AB15" s="78">
        <v>0</v>
      </c>
      <c r="AC15" s="78">
        <v>0</v>
      </c>
      <c r="AD15" s="78">
        <v>0</v>
      </c>
      <c r="AE15" s="78">
        <v>0</v>
      </c>
      <c r="AF15" s="78">
        <v>0</v>
      </c>
      <c r="AG15" s="78">
        <v>0</v>
      </c>
      <c r="AH15" s="78">
        <v>0</v>
      </c>
      <c r="AI15" s="78">
        <v>0</v>
      </c>
      <c r="AJ15" s="78">
        <v>0</v>
      </c>
      <c r="AM15" s="383">
        <f>F15+NPV(SDN,G15:INDEX(G15:AJ15,PAL))</f>
        <v>0</v>
      </c>
      <c r="AN15" s="415">
        <f>IFERROR(SUMPRODUCT(F15+NPV(SDN,G15:INDEX(G15:AJ15,PAL)),Data1!D10),0)</f>
        <v>0</v>
      </c>
      <c r="AO15" s="387">
        <f t="shared" si="3"/>
        <v>0</v>
      </c>
      <c r="AP15" s="59">
        <f>IF(COUNT(F15:INDEX(F15:AJ15,PAL+1))&lt;&gt;PAL+1,"Klaida",0)</f>
        <v>0</v>
      </c>
      <c r="AQ15" s="59"/>
      <c r="AR15" s="59"/>
      <c r="AS15" s="59"/>
      <c r="AT15" s="59"/>
      <c r="AU15" s="59"/>
      <c r="AV15" s="59"/>
      <c r="AW15" s="59"/>
      <c r="AX15" s="59"/>
      <c r="AY15" s="388"/>
    </row>
    <row r="16" spans="2:55" s="61" customFormat="1">
      <c r="B16" s="64" t="s">
        <v>20</v>
      </c>
      <c r="C16" s="4" t="str">
        <f>IF(Kalba="EN",Data2!C41,Data2!B41)</f>
        <v>Investicijų likutinė vertė</v>
      </c>
      <c r="D16" s="65">
        <f>F16+NPV(FDN,G16:INDEX(G16:AJ16,PAL))</f>
        <v>0</v>
      </c>
      <c r="E16" s="65">
        <f t="shared" si="2"/>
        <v>0</v>
      </c>
      <c r="F16" s="78">
        <v>0</v>
      </c>
      <c r="G16" s="78">
        <v>0</v>
      </c>
      <c r="H16" s="78">
        <v>0</v>
      </c>
      <c r="I16" s="78">
        <v>0</v>
      </c>
      <c r="J16" s="78">
        <v>0</v>
      </c>
      <c r="K16" s="78">
        <v>0</v>
      </c>
      <c r="L16" s="78">
        <v>0</v>
      </c>
      <c r="M16" s="78">
        <v>0</v>
      </c>
      <c r="N16" s="78">
        <v>0</v>
      </c>
      <c r="O16" s="78">
        <v>0</v>
      </c>
      <c r="P16" s="78">
        <v>0</v>
      </c>
      <c r="Q16" s="78">
        <v>0</v>
      </c>
      <c r="R16" s="78">
        <v>0</v>
      </c>
      <c r="S16" s="78">
        <v>0</v>
      </c>
      <c r="T16" s="78">
        <v>0</v>
      </c>
      <c r="U16" s="78">
        <v>0</v>
      </c>
      <c r="V16" s="78">
        <v>0</v>
      </c>
      <c r="W16" s="78">
        <v>0</v>
      </c>
      <c r="X16" s="78">
        <v>0</v>
      </c>
      <c r="Y16" s="78">
        <v>0</v>
      </c>
      <c r="Z16" s="78">
        <v>0</v>
      </c>
      <c r="AA16" s="78">
        <v>0</v>
      </c>
      <c r="AB16" s="78">
        <v>0</v>
      </c>
      <c r="AC16" s="78">
        <v>0</v>
      </c>
      <c r="AD16" s="78">
        <v>0</v>
      </c>
      <c r="AE16" s="78">
        <v>0</v>
      </c>
      <c r="AF16" s="78">
        <v>0</v>
      </c>
      <c r="AG16" s="78">
        <v>0</v>
      </c>
      <c r="AH16" s="78">
        <v>0</v>
      </c>
      <c r="AI16" s="78">
        <v>0</v>
      </c>
      <c r="AJ16" s="78">
        <v>0</v>
      </c>
      <c r="AM16" s="383">
        <f>F16+NPV(SDN,G16:INDEX(G16:AJ16,PAL))</f>
        <v>0</v>
      </c>
      <c r="AN16" s="415">
        <f>IFERROR(SUMPRODUCT(F16+NPV(SDN,G16:INDEX(G16:AJ16,PAL)),Data1!D11),0)</f>
        <v>0</v>
      </c>
      <c r="AO16" s="387">
        <f t="shared" ca="1" si="3"/>
        <v>0</v>
      </c>
      <c r="AP16" s="59">
        <f>IF(COUNT(F16:INDEX(F16:AJ16,PAL+1))&lt;&gt;PAL+1,"Klaida",0)</f>
        <v>0</v>
      </c>
      <c r="AQ16" s="59">
        <f ca="1">IF(OR(COUNTIF(F16:INDEX(F16:AJ16,PAL+1),"&gt;0")&gt;1,AND(COUNTIF(F16:INDEX(F16:AJ16,PAL+1),"&gt;0")=1,OFFSET(F16,0,PAL)=0)),"Klaida",0)</f>
        <v>0</v>
      </c>
      <c r="AR16" s="59"/>
      <c r="AS16" s="59"/>
      <c r="AT16" s="59"/>
      <c r="AU16" s="59"/>
      <c r="AV16" s="59"/>
      <c r="AW16" s="59"/>
      <c r="AX16" s="59"/>
      <c r="AY16" s="388"/>
    </row>
    <row r="17" spans="2:51" s="61" customFormat="1">
      <c r="B17" s="5" t="s">
        <v>21</v>
      </c>
      <c r="C17" s="5" t="str">
        <f>IF(Kalba="EN",Data2!C42,Data2!B42)</f>
        <v>Veiklos pajamos, iš viso</v>
      </c>
      <c r="D17" s="62">
        <f>ROUND(SUM(D18:D20),0)</f>
        <v>0</v>
      </c>
      <c r="E17" s="62">
        <f>ROUND(SUM(E18:E20),0)</f>
        <v>0</v>
      </c>
      <c r="F17" s="62">
        <f>ROUND(SUM(F18:F20),0)</f>
        <v>0</v>
      </c>
      <c r="G17" s="62">
        <f t="shared" ref="G17:AJ17" si="4">ROUND(SUM(G18:G20),0)</f>
        <v>0</v>
      </c>
      <c r="H17" s="62">
        <f t="shared" si="4"/>
        <v>0</v>
      </c>
      <c r="I17" s="62">
        <f t="shared" si="4"/>
        <v>0</v>
      </c>
      <c r="J17" s="62">
        <f t="shared" si="4"/>
        <v>0</v>
      </c>
      <c r="K17" s="62">
        <f t="shared" si="4"/>
        <v>0</v>
      </c>
      <c r="L17" s="62">
        <f t="shared" si="4"/>
        <v>0</v>
      </c>
      <c r="M17" s="62">
        <f t="shared" si="4"/>
        <v>0</v>
      </c>
      <c r="N17" s="62">
        <f t="shared" si="4"/>
        <v>0</v>
      </c>
      <c r="O17" s="62">
        <f t="shared" si="4"/>
        <v>0</v>
      </c>
      <c r="P17" s="62">
        <f t="shared" si="4"/>
        <v>0</v>
      </c>
      <c r="Q17" s="62">
        <f t="shared" si="4"/>
        <v>0</v>
      </c>
      <c r="R17" s="62">
        <f t="shared" si="4"/>
        <v>0</v>
      </c>
      <c r="S17" s="62">
        <f t="shared" si="4"/>
        <v>0</v>
      </c>
      <c r="T17" s="62">
        <f t="shared" si="4"/>
        <v>0</v>
      </c>
      <c r="U17" s="62">
        <f t="shared" si="4"/>
        <v>0</v>
      </c>
      <c r="V17" s="62">
        <f t="shared" si="4"/>
        <v>0</v>
      </c>
      <c r="W17" s="62">
        <f t="shared" si="4"/>
        <v>0</v>
      </c>
      <c r="X17" s="62">
        <f t="shared" si="4"/>
        <v>0</v>
      </c>
      <c r="Y17" s="62">
        <f t="shared" si="4"/>
        <v>0</v>
      </c>
      <c r="Z17" s="62">
        <f t="shared" si="4"/>
        <v>0</v>
      </c>
      <c r="AA17" s="62">
        <f t="shared" si="4"/>
        <v>0</v>
      </c>
      <c r="AB17" s="62">
        <f t="shared" si="4"/>
        <v>0</v>
      </c>
      <c r="AC17" s="62">
        <f t="shared" si="4"/>
        <v>0</v>
      </c>
      <c r="AD17" s="62">
        <f t="shared" si="4"/>
        <v>0</v>
      </c>
      <c r="AE17" s="62">
        <f t="shared" si="4"/>
        <v>0</v>
      </c>
      <c r="AF17" s="62">
        <f t="shared" si="4"/>
        <v>0</v>
      </c>
      <c r="AG17" s="62">
        <f t="shared" si="4"/>
        <v>0</v>
      </c>
      <c r="AH17" s="62">
        <f t="shared" si="4"/>
        <v>0</v>
      </c>
      <c r="AI17" s="62">
        <f t="shared" si="4"/>
        <v>0</v>
      </c>
      <c r="AJ17" s="62">
        <f t="shared" si="4"/>
        <v>0</v>
      </c>
      <c r="AM17" s="382">
        <f>ROUND(SUM(AM18:AM20),0)</f>
        <v>0</v>
      </c>
      <c r="AN17" s="382">
        <f>ROUND(SUM(AN18:AN20),0)</f>
        <v>0</v>
      </c>
      <c r="AO17" s="389"/>
      <c r="AP17" s="63"/>
      <c r="AQ17" s="63"/>
      <c r="AR17" s="63"/>
      <c r="AS17" s="63"/>
      <c r="AT17" s="63"/>
      <c r="AU17" s="63"/>
      <c r="AV17" s="63"/>
      <c r="AW17" s="63"/>
      <c r="AX17" s="63"/>
      <c r="AY17" s="390"/>
    </row>
    <row r="18" spans="2:51">
      <c r="B18" s="64" t="s">
        <v>22</v>
      </c>
      <c r="C18" s="4" t="str">
        <f>IF(Kalba="EN",Data2!C43,Data2!B43)</f>
        <v>Prekių pardavimo pajamos</v>
      </c>
      <c r="D18" s="65">
        <f>F18+NPV(FDN,G18:INDEX(G18:AJ18,PAL))</f>
        <v>0</v>
      </c>
      <c r="E18" s="65">
        <f>SUMIF($F$5:$AJ$5,"&lt;="&amp;PAL,$F18:$AJ18)</f>
        <v>0</v>
      </c>
      <c r="F18" s="78">
        <v>0</v>
      </c>
      <c r="G18" s="78">
        <v>0</v>
      </c>
      <c r="H18" s="78">
        <v>0</v>
      </c>
      <c r="I18" s="78">
        <v>0</v>
      </c>
      <c r="J18" s="78">
        <v>0</v>
      </c>
      <c r="K18" s="78">
        <v>0</v>
      </c>
      <c r="L18" s="78">
        <v>0</v>
      </c>
      <c r="M18" s="78">
        <v>0</v>
      </c>
      <c r="N18" s="78">
        <v>0</v>
      </c>
      <c r="O18" s="78">
        <v>0</v>
      </c>
      <c r="P18" s="78">
        <v>0</v>
      </c>
      <c r="Q18" s="78">
        <v>0</v>
      </c>
      <c r="R18" s="78">
        <v>0</v>
      </c>
      <c r="S18" s="78">
        <v>0</v>
      </c>
      <c r="T18" s="78">
        <v>0</v>
      </c>
      <c r="U18" s="78">
        <v>0</v>
      </c>
      <c r="V18" s="78">
        <v>0</v>
      </c>
      <c r="W18" s="78">
        <v>0</v>
      </c>
      <c r="X18" s="78">
        <v>0</v>
      </c>
      <c r="Y18" s="78">
        <v>0</v>
      </c>
      <c r="Z18" s="78">
        <v>0</v>
      </c>
      <c r="AA18" s="78">
        <v>0</v>
      </c>
      <c r="AB18" s="78">
        <v>0</v>
      </c>
      <c r="AC18" s="78">
        <v>0</v>
      </c>
      <c r="AD18" s="78">
        <v>0</v>
      </c>
      <c r="AE18" s="78">
        <v>0</v>
      </c>
      <c r="AF18" s="78">
        <v>0</v>
      </c>
      <c r="AG18" s="78">
        <v>0</v>
      </c>
      <c r="AH18" s="78">
        <v>0</v>
      </c>
      <c r="AI18" s="78">
        <v>0</v>
      </c>
      <c r="AJ18" s="78">
        <v>0</v>
      </c>
      <c r="AM18" s="383">
        <f>F18+NPV(SDN,G18:INDEX(G18:AJ18,PAL))</f>
        <v>0</v>
      </c>
      <c r="AN18" s="415">
        <f>IFERROR(SUMPRODUCT(F18+NPV(SDN,G18:INDEX(G18:AJ18,PAL)),Data1!D13),0)</f>
        <v>0</v>
      </c>
      <c r="AO18" s="387">
        <f t="shared" si="3"/>
        <v>0</v>
      </c>
      <c r="AP18" s="59">
        <f>IF(COUNT(F18:INDEX(F18:AJ18,PAL+1))&lt;&gt;PAL+1,"Klaida",0)</f>
        <v>0</v>
      </c>
      <c r="AQ18" s="59"/>
      <c r="AR18" s="59"/>
      <c r="AS18" s="59"/>
      <c r="AT18" s="59"/>
      <c r="AU18" s="59"/>
      <c r="AV18" s="59"/>
      <c r="AW18" s="59"/>
      <c r="AX18" s="59"/>
      <c r="AY18" s="388"/>
    </row>
    <row r="19" spans="2:51">
      <c r="B19" s="64" t="s">
        <v>23</v>
      </c>
      <c r="C19" s="4" t="str">
        <f>IF(Kalba="EN",Data2!C44,Data2!B44)</f>
        <v>Paslaugų suteikimo pajamos</v>
      </c>
      <c r="D19" s="65">
        <f>F19+NPV(FDN,G19:INDEX(G19:AJ19,PAL))</f>
        <v>0</v>
      </c>
      <c r="E19" s="65">
        <f>SUMIF($F$5:$AJ$5,"&lt;="&amp;PAL,$F19:$AJ19)</f>
        <v>0</v>
      </c>
      <c r="F19" s="78">
        <v>0</v>
      </c>
      <c r="G19" s="78">
        <v>0</v>
      </c>
      <c r="H19" s="78">
        <v>0</v>
      </c>
      <c r="I19" s="78">
        <v>0</v>
      </c>
      <c r="J19" s="78">
        <v>0</v>
      </c>
      <c r="K19" s="78">
        <v>0</v>
      </c>
      <c r="L19" s="78">
        <v>0</v>
      </c>
      <c r="M19" s="78">
        <v>0</v>
      </c>
      <c r="N19" s="78">
        <v>0</v>
      </c>
      <c r="O19" s="78">
        <v>0</v>
      </c>
      <c r="P19" s="78">
        <v>0</v>
      </c>
      <c r="Q19" s="78">
        <v>0</v>
      </c>
      <c r="R19" s="78">
        <v>0</v>
      </c>
      <c r="S19" s="78">
        <v>0</v>
      </c>
      <c r="T19" s="78">
        <v>0</v>
      </c>
      <c r="U19" s="78">
        <v>0</v>
      </c>
      <c r="V19" s="78">
        <v>0</v>
      </c>
      <c r="W19" s="78">
        <v>0</v>
      </c>
      <c r="X19" s="78">
        <v>0</v>
      </c>
      <c r="Y19" s="78">
        <v>0</v>
      </c>
      <c r="Z19" s="78">
        <v>0</v>
      </c>
      <c r="AA19" s="78">
        <v>0</v>
      </c>
      <c r="AB19" s="78">
        <v>0</v>
      </c>
      <c r="AC19" s="78">
        <v>0</v>
      </c>
      <c r="AD19" s="78">
        <v>0</v>
      </c>
      <c r="AE19" s="78">
        <v>0</v>
      </c>
      <c r="AF19" s="78">
        <v>0</v>
      </c>
      <c r="AG19" s="78">
        <v>0</v>
      </c>
      <c r="AH19" s="78">
        <v>0</v>
      </c>
      <c r="AI19" s="78">
        <v>0</v>
      </c>
      <c r="AJ19" s="78">
        <v>0</v>
      </c>
      <c r="AM19" s="383">
        <f>F19+NPV(SDN,G19:INDEX(G19:AJ19,PAL))</f>
        <v>0</v>
      </c>
      <c r="AN19" s="415">
        <f>IFERROR(SUMPRODUCT(F19+NPV(SDN,G19:INDEX(G19:AJ19,PAL)),Data1!D14),0)</f>
        <v>0</v>
      </c>
      <c r="AO19" s="387">
        <f t="shared" si="3"/>
        <v>0</v>
      </c>
      <c r="AP19" s="59">
        <f>IF(COUNT(F19:INDEX(F19:AJ19,PAL+1))&lt;&gt;PAL+1,"Klaida",0)</f>
        <v>0</v>
      </c>
      <c r="AQ19" s="59"/>
      <c r="AR19" s="59"/>
      <c r="AS19" s="59"/>
      <c r="AT19" s="59"/>
      <c r="AU19" s="59"/>
      <c r="AV19" s="59"/>
      <c r="AW19" s="59"/>
      <c r="AX19" s="59"/>
      <c r="AY19" s="388"/>
    </row>
    <row r="20" spans="2:51">
      <c r="B20" s="64" t="s">
        <v>24</v>
      </c>
      <c r="C20" s="4" t="str">
        <f>IF(Kalba="EN",Data2!C45,Data2!B45)</f>
        <v>Finansinės ir investicinės veiklos bei kitos pajamos</v>
      </c>
      <c r="D20" s="65">
        <f>F20+NPV(FDN,G20:INDEX(G20:AJ20,PAL))</f>
        <v>0</v>
      </c>
      <c r="E20" s="65">
        <f>SUMIF($F$5:$AJ$5,"&lt;="&amp;PAL,$F20:$AJ20)</f>
        <v>0</v>
      </c>
      <c r="F20" s="78">
        <v>0</v>
      </c>
      <c r="G20" s="78">
        <v>0</v>
      </c>
      <c r="H20" s="78">
        <v>0</v>
      </c>
      <c r="I20" s="78">
        <v>0</v>
      </c>
      <c r="J20" s="78">
        <v>0</v>
      </c>
      <c r="K20" s="78">
        <v>0</v>
      </c>
      <c r="L20" s="78">
        <v>0</v>
      </c>
      <c r="M20" s="78">
        <v>0</v>
      </c>
      <c r="N20" s="78">
        <v>0</v>
      </c>
      <c r="O20" s="78">
        <v>0</v>
      </c>
      <c r="P20" s="78">
        <v>0</v>
      </c>
      <c r="Q20" s="78">
        <v>0</v>
      </c>
      <c r="R20" s="78">
        <v>0</v>
      </c>
      <c r="S20" s="78">
        <v>0</v>
      </c>
      <c r="T20" s="78">
        <v>0</v>
      </c>
      <c r="U20" s="78">
        <v>0</v>
      </c>
      <c r="V20" s="78">
        <v>0</v>
      </c>
      <c r="W20" s="78">
        <v>0</v>
      </c>
      <c r="X20" s="78">
        <v>0</v>
      </c>
      <c r="Y20" s="78">
        <v>0</v>
      </c>
      <c r="Z20" s="78">
        <v>0</v>
      </c>
      <c r="AA20" s="78">
        <v>0</v>
      </c>
      <c r="AB20" s="78">
        <v>0</v>
      </c>
      <c r="AC20" s="78">
        <v>0</v>
      </c>
      <c r="AD20" s="78">
        <v>0</v>
      </c>
      <c r="AE20" s="78">
        <v>0</v>
      </c>
      <c r="AF20" s="78">
        <v>0</v>
      </c>
      <c r="AG20" s="78">
        <v>0</v>
      </c>
      <c r="AH20" s="78">
        <v>0</v>
      </c>
      <c r="AI20" s="78">
        <v>0</v>
      </c>
      <c r="AJ20" s="78">
        <v>0</v>
      </c>
      <c r="AM20" s="383">
        <f>F20+NPV(SDN,G20:INDEX(G20:AJ20,PAL))</f>
        <v>0</v>
      </c>
      <c r="AN20" s="415">
        <f>IFERROR(SUMPRODUCT(F20+NPV(SDN,G20:INDEX(G20:AJ20,PAL)),Data1!D15),0)</f>
        <v>0</v>
      </c>
      <c r="AO20" s="387">
        <f t="shared" si="3"/>
        <v>0</v>
      </c>
      <c r="AP20" s="59">
        <f>IF(COUNT(F20:INDEX(F20:AJ20,PAL+1))&lt;&gt;PAL+1,"Klaida",0)</f>
        <v>0</v>
      </c>
      <c r="AQ20" s="59"/>
      <c r="AR20" s="59"/>
      <c r="AS20" s="59"/>
      <c r="AT20" s="59"/>
      <c r="AU20" s="59"/>
      <c r="AV20" s="59"/>
      <c r="AW20" s="59"/>
      <c r="AX20" s="59"/>
      <c r="AY20" s="388"/>
    </row>
    <row r="21" spans="2:51" s="61" customFormat="1">
      <c r="B21" s="5" t="s">
        <v>25</v>
      </c>
      <c r="C21" s="5" t="str">
        <f>IF(Kalba="EN",Data2!C46,Data2!B46)</f>
        <v>Veiklos ir finansinės išlaidos, iš viso</v>
      </c>
      <c r="D21" s="62">
        <f>ROUND(SUM(D22,D29),0)</f>
        <v>0</v>
      </c>
      <c r="E21" s="62">
        <f>ROUND(SUM(E22,E29),0)</f>
        <v>0</v>
      </c>
      <c r="F21" s="62">
        <f t="shared" ref="F21:AJ21" si="5">ROUND(SUM(F22,F29),0)</f>
        <v>0</v>
      </c>
      <c r="G21" s="62">
        <f t="shared" si="5"/>
        <v>0</v>
      </c>
      <c r="H21" s="62">
        <f t="shared" si="5"/>
        <v>0</v>
      </c>
      <c r="I21" s="62">
        <f t="shared" si="5"/>
        <v>0</v>
      </c>
      <c r="J21" s="62">
        <f t="shared" si="5"/>
        <v>0</v>
      </c>
      <c r="K21" s="62">
        <f t="shared" si="5"/>
        <v>0</v>
      </c>
      <c r="L21" s="62">
        <f t="shared" si="5"/>
        <v>0</v>
      </c>
      <c r="M21" s="62">
        <f t="shared" si="5"/>
        <v>0</v>
      </c>
      <c r="N21" s="62">
        <f t="shared" si="5"/>
        <v>0</v>
      </c>
      <c r="O21" s="62">
        <f t="shared" si="5"/>
        <v>0</v>
      </c>
      <c r="P21" s="62">
        <f t="shared" si="5"/>
        <v>0</v>
      </c>
      <c r="Q21" s="62">
        <f t="shared" si="5"/>
        <v>0</v>
      </c>
      <c r="R21" s="62">
        <f t="shared" si="5"/>
        <v>0</v>
      </c>
      <c r="S21" s="62">
        <f t="shared" si="5"/>
        <v>0</v>
      </c>
      <c r="T21" s="62">
        <f t="shared" si="5"/>
        <v>0</v>
      </c>
      <c r="U21" s="62">
        <f t="shared" si="5"/>
        <v>0</v>
      </c>
      <c r="V21" s="62">
        <f t="shared" si="5"/>
        <v>0</v>
      </c>
      <c r="W21" s="62">
        <f t="shared" si="5"/>
        <v>0</v>
      </c>
      <c r="X21" s="62">
        <f t="shared" si="5"/>
        <v>0</v>
      </c>
      <c r="Y21" s="62">
        <f t="shared" si="5"/>
        <v>0</v>
      </c>
      <c r="Z21" s="62">
        <f t="shared" si="5"/>
        <v>0</v>
      </c>
      <c r="AA21" s="62">
        <f t="shared" si="5"/>
        <v>0</v>
      </c>
      <c r="AB21" s="62">
        <f t="shared" si="5"/>
        <v>0</v>
      </c>
      <c r="AC21" s="62">
        <f t="shared" si="5"/>
        <v>0</v>
      </c>
      <c r="AD21" s="62">
        <f t="shared" si="5"/>
        <v>0</v>
      </c>
      <c r="AE21" s="62">
        <f t="shared" si="5"/>
        <v>0</v>
      </c>
      <c r="AF21" s="62">
        <f t="shared" si="5"/>
        <v>0</v>
      </c>
      <c r="AG21" s="62">
        <f t="shared" si="5"/>
        <v>0</v>
      </c>
      <c r="AH21" s="62">
        <f t="shared" si="5"/>
        <v>0</v>
      </c>
      <c r="AI21" s="62">
        <f t="shared" si="5"/>
        <v>0</v>
      </c>
      <c r="AJ21" s="62">
        <f t="shared" si="5"/>
        <v>0</v>
      </c>
      <c r="AM21" s="382">
        <f>ROUND(SUM(AM22,AM29),0)</f>
        <v>0</v>
      </c>
      <c r="AN21" s="382">
        <f>ROUND(SUM(AN22,AN29),0)</f>
        <v>0</v>
      </c>
      <c r="AO21" s="389"/>
      <c r="AP21" s="63"/>
      <c r="AQ21" s="63"/>
      <c r="AR21" s="63"/>
      <c r="AS21" s="63"/>
      <c r="AT21" s="63"/>
      <c r="AU21" s="63"/>
      <c r="AV21" s="63"/>
      <c r="AW21" s="63"/>
      <c r="AX21" s="63"/>
      <c r="AY21" s="390"/>
    </row>
    <row r="22" spans="2:51" s="61" customFormat="1">
      <c r="B22" s="66" t="s">
        <v>297</v>
      </c>
      <c r="C22" s="5" t="str">
        <f>IF(Kalba="EN",Data2!C47,Data2!B47)</f>
        <v>Veiklos išlaidos</v>
      </c>
      <c r="D22" s="62">
        <f>ROUND(SUM(D23:D28),0)</f>
        <v>0</v>
      </c>
      <c r="E22" s="62">
        <f>ROUND(SUM(E23:E28),0)</f>
        <v>0</v>
      </c>
      <c r="F22" s="62">
        <f t="shared" ref="F22:AJ22" si="6">ROUND(SUM(F23:F28),0)</f>
        <v>0</v>
      </c>
      <c r="G22" s="62">
        <f t="shared" si="6"/>
        <v>0</v>
      </c>
      <c r="H22" s="62">
        <f t="shared" si="6"/>
        <v>0</v>
      </c>
      <c r="I22" s="62">
        <f t="shared" si="6"/>
        <v>0</v>
      </c>
      <c r="J22" s="62">
        <f t="shared" si="6"/>
        <v>0</v>
      </c>
      <c r="K22" s="62">
        <f t="shared" si="6"/>
        <v>0</v>
      </c>
      <c r="L22" s="62">
        <f t="shared" si="6"/>
        <v>0</v>
      </c>
      <c r="M22" s="62">
        <f t="shared" si="6"/>
        <v>0</v>
      </c>
      <c r="N22" s="62">
        <f t="shared" si="6"/>
        <v>0</v>
      </c>
      <c r="O22" s="62">
        <f t="shared" si="6"/>
        <v>0</v>
      </c>
      <c r="P22" s="62">
        <f t="shared" si="6"/>
        <v>0</v>
      </c>
      <c r="Q22" s="62">
        <f t="shared" si="6"/>
        <v>0</v>
      </c>
      <c r="R22" s="62">
        <f t="shared" si="6"/>
        <v>0</v>
      </c>
      <c r="S22" s="62">
        <f t="shared" si="6"/>
        <v>0</v>
      </c>
      <c r="T22" s="62">
        <f t="shared" si="6"/>
        <v>0</v>
      </c>
      <c r="U22" s="62">
        <f t="shared" si="6"/>
        <v>0</v>
      </c>
      <c r="V22" s="62">
        <f t="shared" si="6"/>
        <v>0</v>
      </c>
      <c r="W22" s="62">
        <f t="shared" si="6"/>
        <v>0</v>
      </c>
      <c r="X22" s="62">
        <f t="shared" si="6"/>
        <v>0</v>
      </c>
      <c r="Y22" s="62">
        <f t="shared" si="6"/>
        <v>0</v>
      </c>
      <c r="Z22" s="62">
        <f t="shared" si="6"/>
        <v>0</v>
      </c>
      <c r="AA22" s="62">
        <f t="shared" si="6"/>
        <v>0</v>
      </c>
      <c r="AB22" s="62">
        <f t="shared" si="6"/>
        <v>0</v>
      </c>
      <c r="AC22" s="62">
        <f t="shared" si="6"/>
        <v>0</v>
      </c>
      <c r="AD22" s="62">
        <f t="shared" si="6"/>
        <v>0</v>
      </c>
      <c r="AE22" s="62">
        <f t="shared" si="6"/>
        <v>0</v>
      </c>
      <c r="AF22" s="62">
        <f t="shared" si="6"/>
        <v>0</v>
      </c>
      <c r="AG22" s="62">
        <f t="shared" si="6"/>
        <v>0</v>
      </c>
      <c r="AH22" s="62">
        <f t="shared" si="6"/>
        <v>0</v>
      </c>
      <c r="AI22" s="62">
        <f t="shared" si="6"/>
        <v>0</v>
      </c>
      <c r="AJ22" s="62">
        <f t="shared" si="6"/>
        <v>0</v>
      </c>
      <c r="AM22" s="382">
        <f>ROUND(SUM(AM23:AM28),0)</f>
        <v>0</v>
      </c>
      <c r="AN22" s="382">
        <f>ROUND(SUM(AN23:AN28),0)</f>
        <v>0</v>
      </c>
      <c r="AO22" s="389"/>
      <c r="AP22" s="63"/>
      <c r="AQ22" s="63"/>
      <c r="AR22" s="63"/>
      <c r="AS22" s="63"/>
      <c r="AT22" s="63"/>
      <c r="AU22" s="63"/>
      <c r="AV22" s="63"/>
      <c r="AW22" s="63"/>
      <c r="AX22" s="63"/>
      <c r="AY22" s="390"/>
    </row>
    <row r="23" spans="2:51">
      <c r="B23" s="64" t="s">
        <v>298</v>
      </c>
      <c r="C23" s="4" t="str">
        <f>IF(Kalba="EN",Data2!C48,Data2!B48)</f>
        <v>Žaliavos</v>
      </c>
      <c r="D23" s="65">
        <f>F23+NPV(FDN,G23:INDEX(G23:AJ23,PAL))</f>
        <v>0</v>
      </c>
      <c r="E23" s="65">
        <f t="shared" ref="E23:E29" si="7">SUMIF($F$5:$AJ$5,"&lt;="&amp;PAL,$F23:$AJ23)</f>
        <v>0</v>
      </c>
      <c r="F23" s="78">
        <v>0</v>
      </c>
      <c r="G23" s="78">
        <v>0</v>
      </c>
      <c r="H23" s="78">
        <v>0</v>
      </c>
      <c r="I23" s="78">
        <v>0</v>
      </c>
      <c r="J23" s="78">
        <v>0</v>
      </c>
      <c r="K23" s="78">
        <v>0</v>
      </c>
      <c r="L23" s="78">
        <v>0</v>
      </c>
      <c r="M23" s="78">
        <v>0</v>
      </c>
      <c r="N23" s="78">
        <v>0</v>
      </c>
      <c r="O23" s="78">
        <v>0</v>
      </c>
      <c r="P23" s="78">
        <v>0</v>
      </c>
      <c r="Q23" s="78">
        <v>0</v>
      </c>
      <c r="R23" s="78">
        <v>0</v>
      </c>
      <c r="S23" s="78">
        <v>0</v>
      </c>
      <c r="T23" s="78">
        <v>0</v>
      </c>
      <c r="U23" s="78">
        <v>0</v>
      </c>
      <c r="V23" s="78">
        <v>0</v>
      </c>
      <c r="W23" s="78">
        <v>0</v>
      </c>
      <c r="X23" s="78">
        <v>0</v>
      </c>
      <c r="Y23" s="78">
        <v>0</v>
      </c>
      <c r="Z23" s="78">
        <v>0</v>
      </c>
      <c r="AA23" s="78">
        <v>0</v>
      </c>
      <c r="AB23" s="78">
        <v>0</v>
      </c>
      <c r="AC23" s="78">
        <v>0</v>
      </c>
      <c r="AD23" s="78">
        <v>0</v>
      </c>
      <c r="AE23" s="78">
        <v>0</v>
      </c>
      <c r="AF23" s="78">
        <v>0</v>
      </c>
      <c r="AG23" s="78">
        <v>0</v>
      </c>
      <c r="AH23" s="78">
        <v>0</v>
      </c>
      <c r="AI23" s="78">
        <v>0</v>
      </c>
      <c r="AJ23" s="78">
        <v>0</v>
      </c>
      <c r="AM23" s="383">
        <f>F23+NPV(SDN,G23:INDEX(G23:AJ23,PAL))</f>
        <v>0</v>
      </c>
      <c r="AN23" s="415">
        <f>IFERROR(SUMPRODUCT(F23+NPV(SDN,G23:INDEX(G23:AJ23,PAL)),Data1!D18),0)</f>
        <v>0</v>
      </c>
      <c r="AO23" s="387">
        <f t="shared" ref="AO23:AO29" si="8">IF(COUNTIF(AP23:AY23,"Klaida")&gt;0,1,0)</f>
        <v>0</v>
      </c>
      <c r="AP23" s="59">
        <f>IF(COUNT(F23:INDEX(F23:AJ23,PAL+1))&lt;&gt;PAL+1,"Klaida",0)</f>
        <v>0</v>
      </c>
      <c r="AQ23" s="59"/>
      <c r="AR23" s="59"/>
      <c r="AS23" s="59"/>
      <c r="AT23" s="59"/>
      <c r="AU23" s="59"/>
      <c r="AV23" s="59"/>
      <c r="AW23" s="59"/>
      <c r="AX23" s="59"/>
      <c r="AY23" s="388"/>
    </row>
    <row r="24" spans="2:51">
      <c r="B24" s="64" t="s">
        <v>299</v>
      </c>
      <c r="C24" s="4" t="str">
        <f>IF(Kalba="EN",Data2!C49,Data2!B49)</f>
        <v>Darbo užmokesčio išlaidos</v>
      </c>
      <c r="D24" s="65">
        <f>F24+NPV(FDN,G24:INDEX(G24:AJ24,PAL))</f>
        <v>0</v>
      </c>
      <c r="E24" s="65">
        <f t="shared" si="7"/>
        <v>0</v>
      </c>
      <c r="F24" s="78">
        <v>0</v>
      </c>
      <c r="G24" s="78">
        <v>0</v>
      </c>
      <c r="H24" s="78">
        <v>0</v>
      </c>
      <c r="I24" s="78">
        <v>0</v>
      </c>
      <c r="J24" s="78">
        <v>0</v>
      </c>
      <c r="K24" s="78">
        <v>0</v>
      </c>
      <c r="L24" s="78">
        <v>0</v>
      </c>
      <c r="M24" s="78">
        <v>0</v>
      </c>
      <c r="N24" s="78">
        <v>0</v>
      </c>
      <c r="O24" s="78">
        <v>0</v>
      </c>
      <c r="P24" s="78">
        <v>0</v>
      </c>
      <c r="Q24" s="78">
        <v>0</v>
      </c>
      <c r="R24" s="78">
        <v>0</v>
      </c>
      <c r="S24" s="78">
        <v>0</v>
      </c>
      <c r="T24" s="78">
        <v>0</v>
      </c>
      <c r="U24" s="78">
        <v>0</v>
      </c>
      <c r="V24" s="78">
        <v>0</v>
      </c>
      <c r="W24" s="78">
        <v>0</v>
      </c>
      <c r="X24" s="78">
        <v>0</v>
      </c>
      <c r="Y24" s="78">
        <v>0</v>
      </c>
      <c r="Z24" s="78">
        <v>0</v>
      </c>
      <c r="AA24" s="78">
        <v>0</v>
      </c>
      <c r="AB24" s="78">
        <v>0</v>
      </c>
      <c r="AC24" s="78">
        <v>0</v>
      </c>
      <c r="AD24" s="78">
        <v>0</v>
      </c>
      <c r="AE24" s="78">
        <v>0</v>
      </c>
      <c r="AF24" s="78">
        <v>0</v>
      </c>
      <c r="AG24" s="78">
        <v>0</v>
      </c>
      <c r="AH24" s="78">
        <v>0</v>
      </c>
      <c r="AI24" s="78">
        <v>0</v>
      </c>
      <c r="AJ24" s="78">
        <v>0</v>
      </c>
      <c r="AM24" s="383">
        <f>F24+NPV(SDN,G24:INDEX(G24:AJ24,PAL))</f>
        <v>0</v>
      </c>
      <c r="AN24" s="415">
        <f>IFERROR(SUMPRODUCT(F24+NPV(SDN,G24:INDEX(G24:AJ24,PAL)),Data1!D19),0)</f>
        <v>0</v>
      </c>
      <c r="AO24" s="387">
        <f t="shared" si="8"/>
        <v>0</v>
      </c>
      <c r="AP24" s="59">
        <f>IF(COUNT(F24:INDEX(F24:AJ24,PAL+1))&lt;&gt;PAL+1,"Klaida",0)</f>
        <v>0</v>
      </c>
      <c r="AQ24" s="59"/>
      <c r="AR24" s="59"/>
      <c r="AS24" s="59"/>
      <c r="AT24" s="59"/>
      <c r="AU24" s="59"/>
      <c r="AV24" s="59"/>
      <c r="AW24" s="59"/>
      <c r="AX24" s="59"/>
      <c r="AY24" s="388"/>
    </row>
    <row r="25" spans="2:51">
      <c r="B25" s="64" t="s">
        <v>300</v>
      </c>
      <c r="C25" s="4" t="str">
        <f>IF(Kalba="EN",Data2!C50,Data2!B50)</f>
        <v>Elektros energijos išlaidos</v>
      </c>
      <c r="D25" s="65">
        <f>F25+NPV(FDN,G25:INDEX(G25:AJ25,PAL))</f>
        <v>0</v>
      </c>
      <c r="E25" s="65">
        <f t="shared" si="7"/>
        <v>0</v>
      </c>
      <c r="F25" s="78">
        <v>0</v>
      </c>
      <c r="G25" s="78">
        <v>0</v>
      </c>
      <c r="H25" s="78">
        <v>0</v>
      </c>
      <c r="I25" s="78">
        <v>0</v>
      </c>
      <c r="J25" s="78">
        <v>0</v>
      </c>
      <c r="K25" s="78">
        <v>0</v>
      </c>
      <c r="L25" s="78">
        <v>0</v>
      </c>
      <c r="M25" s="78">
        <v>0</v>
      </c>
      <c r="N25" s="78">
        <v>0</v>
      </c>
      <c r="O25" s="78">
        <v>0</v>
      </c>
      <c r="P25" s="78">
        <v>0</v>
      </c>
      <c r="Q25" s="78">
        <v>0</v>
      </c>
      <c r="R25" s="78">
        <v>0</v>
      </c>
      <c r="S25" s="78">
        <v>0</v>
      </c>
      <c r="T25" s="78">
        <v>0</v>
      </c>
      <c r="U25" s="78">
        <v>0</v>
      </c>
      <c r="V25" s="78">
        <v>0</v>
      </c>
      <c r="W25" s="78">
        <v>0</v>
      </c>
      <c r="X25" s="78">
        <v>0</v>
      </c>
      <c r="Y25" s="78">
        <v>0</v>
      </c>
      <c r="Z25" s="78">
        <v>0</v>
      </c>
      <c r="AA25" s="78">
        <v>0</v>
      </c>
      <c r="AB25" s="78">
        <v>0</v>
      </c>
      <c r="AC25" s="78">
        <v>0</v>
      </c>
      <c r="AD25" s="78">
        <v>0</v>
      </c>
      <c r="AE25" s="78">
        <v>0</v>
      </c>
      <c r="AF25" s="78">
        <v>0</v>
      </c>
      <c r="AG25" s="78">
        <v>0</v>
      </c>
      <c r="AH25" s="78">
        <v>0</v>
      </c>
      <c r="AI25" s="78">
        <v>0</v>
      </c>
      <c r="AJ25" s="78">
        <v>0</v>
      </c>
      <c r="AM25" s="383">
        <f>F25+NPV(SDN,G25:INDEX(G25:AJ25,PAL))</f>
        <v>0</v>
      </c>
      <c r="AN25" s="415">
        <f>IFERROR(SUMPRODUCT(F25+NPV(SDN,G25:INDEX(G25:AJ25,PAL)),Data1!D20),0)</f>
        <v>0</v>
      </c>
      <c r="AO25" s="387">
        <f t="shared" si="8"/>
        <v>0</v>
      </c>
      <c r="AP25" s="59">
        <f>IF(COUNT(F25:INDEX(F25:AJ25,PAL+1))&lt;&gt;PAL+1,"Klaida",0)</f>
        <v>0</v>
      </c>
      <c r="AQ25" s="59"/>
      <c r="AR25" s="59"/>
      <c r="AS25" s="59"/>
      <c r="AT25" s="59"/>
      <c r="AU25" s="59"/>
      <c r="AV25" s="59"/>
      <c r="AW25" s="59"/>
      <c r="AX25" s="59"/>
      <c r="AY25" s="388"/>
    </row>
    <row r="26" spans="2:51">
      <c r="B26" s="64" t="s">
        <v>301</v>
      </c>
      <c r="C26" s="4" t="str">
        <f>IF(Kalba="EN",Data2!C51,Data2!B51)</f>
        <v>Šildymo (išskyrus elektrą) išlaidos</v>
      </c>
      <c r="D26" s="65">
        <f>F26+NPV(FDN,G26:INDEX(G26:AJ26,PAL))</f>
        <v>0</v>
      </c>
      <c r="E26" s="65">
        <f t="shared" si="7"/>
        <v>0</v>
      </c>
      <c r="F26" s="78">
        <v>0</v>
      </c>
      <c r="G26" s="78">
        <v>0</v>
      </c>
      <c r="H26" s="78">
        <v>0</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c r="AI26" s="78">
        <v>0</v>
      </c>
      <c r="AJ26" s="78">
        <v>0</v>
      </c>
      <c r="AM26" s="383">
        <f>F26+NPV(SDN,G26:INDEX(G26:AJ26,PAL))</f>
        <v>0</v>
      </c>
      <c r="AN26" s="415">
        <f>IFERROR(SUMPRODUCT(F26+NPV(SDN,G26:INDEX(G26:AJ26,PAL)),Data1!D21),0)</f>
        <v>0</v>
      </c>
      <c r="AO26" s="387">
        <f t="shared" si="8"/>
        <v>0</v>
      </c>
      <c r="AP26" s="59">
        <f>IF(COUNT(F26:INDEX(F26:AJ26,PAL+1))&lt;&gt;PAL+1,"Klaida",0)</f>
        <v>0</v>
      </c>
      <c r="AQ26" s="59"/>
      <c r="AR26" s="59"/>
      <c r="AS26" s="59"/>
      <c r="AT26" s="59"/>
      <c r="AU26" s="59"/>
      <c r="AV26" s="59"/>
      <c r="AW26" s="59"/>
      <c r="AX26" s="59"/>
      <c r="AY26" s="388"/>
    </row>
    <row r="27" spans="2:51">
      <c r="B27" s="64" t="s">
        <v>303</v>
      </c>
      <c r="C27" s="4" t="str">
        <f>IF(Kalba="EN",Data2!C52,Data2!B52)</f>
        <v>Infrastruktūros būklės palaikymo išlaidos</v>
      </c>
      <c r="D27" s="65">
        <f>F27+NPV(FDN,G27:INDEX(G27:AJ27,PAL))</f>
        <v>0</v>
      </c>
      <c r="E27" s="65">
        <f t="shared" si="7"/>
        <v>0</v>
      </c>
      <c r="F27" s="78">
        <v>0</v>
      </c>
      <c r="G27" s="78">
        <v>0</v>
      </c>
      <c r="H27" s="78">
        <v>0</v>
      </c>
      <c r="I27" s="78">
        <v>0</v>
      </c>
      <c r="J27" s="78">
        <v>0</v>
      </c>
      <c r="K27" s="78">
        <v>0</v>
      </c>
      <c r="L27" s="78">
        <v>0</v>
      </c>
      <c r="M27" s="78">
        <v>0</v>
      </c>
      <c r="N27" s="78">
        <v>0</v>
      </c>
      <c r="O27" s="78">
        <v>0</v>
      </c>
      <c r="P27" s="78">
        <v>0</v>
      </c>
      <c r="Q27" s="78">
        <v>0</v>
      </c>
      <c r="R27" s="78">
        <v>0</v>
      </c>
      <c r="S27" s="78">
        <v>0</v>
      </c>
      <c r="T27" s="78">
        <v>0</v>
      </c>
      <c r="U27" s="78">
        <v>0</v>
      </c>
      <c r="V27" s="78">
        <v>0</v>
      </c>
      <c r="W27" s="78">
        <v>0</v>
      </c>
      <c r="X27" s="78">
        <v>0</v>
      </c>
      <c r="Y27" s="78">
        <v>0</v>
      </c>
      <c r="Z27" s="78">
        <v>0</v>
      </c>
      <c r="AA27" s="78">
        <v>0</v>
      </c>
      <c r="AB27" s="78">
        <v>0</v>
      </c>
      <c r="AC27" s="78">
        <v>0</v>
      </c>
      <c r="AD27" s="78">
        <v>0</v>
      </c>
      <c r="AE27" s="78">
        <v>0</v>
      </c>
      <c r="AF27" s="78">
        <v>0</v>
      </c>
      <c r="AG27" s="78">
        <v>0</v>
      </c>
      <c r="AH27" s="78">
        <v>0</v>
      </c>
      <c r="AI27" s="78">
        <v>0</v>
      </c>
      <c r="AJ27" s="78">
        <v>0</v>
      </c>
      <c r="AM27" s="383">
        <f>F27+NPV(SDN,G27:INDEX(G27:AJ27,PAL))</f>
        <v>0</v>
      </c>
      <c r="AN27" s="415">
        <f>IFERROR(SUMPRODUCT(F27+NPV(SDN,G27:INDEX(G27:AJ27,PAL)),Data1!D22),0)</f>
        <v>0</v>
      </c>
      <c r="AO27" s="387">
        <f t="shared" si="8"/>
        <v>0</v>
      </c>
      <c r="AP27" s="59">
        <f>IF(COUNT(F27:INDEX(F27:AJ27,PAL+1))&lt;&gt;PAL+1,"Klaida",0)</f>
        <v>0</v>
      </c>
      <c r="AQ27" s="59"/>
      <c r="AR27" s="59"/>
      <c r="AS27" s="59"/>
      <c r="AT27" s="59"/>
      <c r="AU27" s="59"/>
      <c r="AV27" s="59"/>
      <c r="AW27" s="59"/>
      <c r="AX27" s="59"/>
      <c r="AY27" s="388"/>
    </row>
    <row r="28" spans="2:51">
      <c r="B28" s="64" t="s">
        <v>304</v>
      </c>
      <c r="C28" s="4" t="str">
        <f>IF(Kalba="EN",Data2!C53,Data2!B53)</f>
        <v>Kitos išlaidos</v>
      </c>
      <c r="D28" s="65">
        <f>F28+NPV(FDN,G28:INDEX(G28:AJ28,PAL))</f>
        <v>0</v>
      </c>
      <c r="E28" s="65">
        <f t="shared" si="7"/>
        <v>0</v>
      </c>
      <c r="F28" s="78">
        <v>0</v>
      </c>
      <c r="G28" s="78">
        <v>0</v>
      </c>
      <c r="H28" s="78">
        <v>0</v>
      </c>
      <c r="I28" s="78">
        <v>0</v>
      </c>
      <c r="J28" s="78">
        <v>0</v>
      </c>
      <c r="K28" s="78">
        <v>0</v>
      </c>
      <c r="L28" s="78">
        <v>0</v>
      </c>
      <c r="M28" s="78">
        <v>0</v>
      </c>
      <c r="N28" s="78">
        <v>0</v>
      </c>
      <c r="O28" s="78">
        <v>0</v>
      </c>
      <c r="P28" s="78">
        <v>0</v>
      </c>
      <c r="Q28" s="78">
        <v>0</v>
      </c>
      <c r="R28" s="78">
        <v>0</v>
      </c>
      <c r="S28" s="78">
        <v>0</v>
      </c>
      <c r="T28" s="78">
        <v>0</v>
      </c>
      <c r="U28" s="78">
        <v>0</v>
      </c>
      <c r="V28" s="78">
        <v>0</v>
      </c>
      <c r="W28" s="78">
        <v>0</v>
      </c>
      <c r="X28" s="78">
        <v>0</v>
      </c>
      <c r="Y28" s="78">
        <v>0</v>
      </c>
      <c r="Z28" s="78">
        <v>0</v>
      </c>
      <c r="AA28" s="78">
        <v>0</v>
      </c>
      <c r="AB28" s="78">
        <v>0</v>
      </c>
      <c r="AC28" s="78">
        <v>0</v>
      </c>
      <c r="AD28" s="78">
        <v>0</v>
      </c>
      <c r="AE28" s="78">
        <v>0</v>
      </c>
      <c r="AF28" s="78">
        <v>0</v>
      </c>
      <c r="AG28" s="78">
        <v>0</v>
      </c>
      <c r="AH28" s="78">
        <v>0</v>
      </c>
      <c r="AI28" s="78">
        <v>0</v>
      </c>
      <c r="AJ28" s="78">
        <v>0</v>
      </c>
      <c r="AM28" s="383">
        <f>F28+NPV(SDN,G28:INDEX(G28:AJ28,PAL))</f>
        <v>0</v>
      </c>
      <c r="AN28" s="415">
        <f>IFERROR(SUMPRODUCT(F28+NPV(SDN,G28:INDEX(G28:AJ28,PAL)),Data1!D23),0)</f>
        <v>0</v>
      </c>
      <c r="AO28" s="387">
        <f t="shared" si="8"/>
        <v>0</v>
      </c>
      <c r="AP28" s="59">
        <f>IF(COUNT(F28:INDEX(F28:AJ28,PAL+1))&lt;&gt;PAL+1,"Klaida",0)</f>
        <v>0</v>
      </c>
      <c r="AQ28" s="59"/>
      <c r="AR28" s="59"/>
      <c r="AS28" s="59"/>
      <c r="AT28" s="59"/>
      <c r="AU28" s="59"/>
      <c r="AV28" s="59"/>
      <c r="AW28" s="59"/>
      <c r="AX28" s="59"/>
      <c r="AY28" s="388"/>
    </row>
    <row r="29" spans="2:51">
      <c r="B29" s="64" t="s">
        <v>305</v>
      </c>
      <c r="C29" s="4" t="str">
        <f>IF(Kalba="EN",Data2!C54,Data2!B54)</f>
        <v>Gautų paskolų (G.3.1.) palūkanos</v>
      </c>
      <c r="D29" s="65">
        <f>F29+NPV(FDN,G29:INDEX(G29:AJ29,PAL))</f>
        <v>0</v>
      </c>
      <c r="E29" s="65">
        <f t="shared" si="7"/>
        <v>0</v>
      </c>
      <c r="F29" s="78">
        <v>0</v>
      </c>
      <c r="G29" s="78">
        <v>0</v>
      </c>
      <c r="H29" s="78">
        <v>0</v>
      </c>
      <c r="I29" s="78">
        <v>0</v>
      </c>
      <c r="J29" s="78">
        <v>0</v>
      </c>
      <c r="K29" s="78">
        <v>0</v>
      </c>
      <c r="L29" s="78">
        <v>0</v>
      </c>
      <c r="M29" s="78">
        <v>0</v>
      </c>
      <c r="N29" s="78">
        <v>0</v>
      </c>
      <c r="O29" s="78">
        <v>0</v>
      </c>
      <c r="P29" s="78">
        <v>0</v>
      </c>
      <c r="Q29" s="78">
        <v>0</v>
      </c>
      <c r="R29" s="78">
        <v>0</v>
      </c>
      <c r="S29" s="78">
        <v>0</v>
      </c>
      <c r="T29" s="78">
        <v>0</v>
      </c>
      <c r="U29" s="78">
        <v>0</v>
      </c>
      <c r="V29" s="78">
        <v>0</v>
      </c>
      <c r="W29" s="78">
        <v>0</v>
      </c>
      <c r="X29" s="78">
        <v>0</v>
      </c>
      <c r="Y29" s="78">
        <v>0</v>
      </c>
      <c r="Z29" s="78">
        <v>0</v>
      </c>
      <c r="AA29" s="78">
        <v>0</v>
      </c>
      <c r="AB29" s="78">
        <v>0</v>
      </c>
      <c r="AC29" s="78">
        <v>0</v>
      </c>
      <c r="AD29" s="78">
        <v>0</v>
      </c>
      <c r="AE29" s="78">
        <v>0</v>
      </c>
      <c r="AF29" s="78">
        <v>0</v>
      </c>
      <c r="AG29" s="78">
        <v>0</v>
      </c>
      <c r="AH29" s="78">
        <v>0</v>
      </c>
      <c r="AI29" s="78">
        <v>0</v>
      </c>
      <c r="AJ29" s="78">
        <v>0</v>
      </c>
      <c r="AM29" s="383">
        <f>F29+NPV(SDN,G29:INDEX(G29:AJ29,PAL))</f>
        <v>0</v>
      </c>
      <c r="AN29" s="415">
        <f>IFERROR(SUMPRODUCT(F29+NPV(SDN,G29:INDEX(G29:AJ29,PAL)),Data1!D24),0)</f>
        <v>0</v>
      </c>
      <c r="AO29" s="387">
        <f t="shared" si="8"/>
        <v>0</v>
      </c>
      <c r="AP29" s="59">
        <f>IF(COUNT(F29:INDEX(F29:AJ29,PAL+1))&lt;&gt;PAL+1,"Klaida",0)</f>
        <v>0</v>
      </c>
      <c r="AQ29" s="59"/>
      <c r="AR29" s="59"/>
      <c r="AS29" s="59"/>
      <c r="AT29" s="59"/>
      <c r="AU29" s="59"/>
      <c r="AV29" s="59"/>
      <c r="AW29" s="59"/>
      <c r="AX29" s="59"/>
      <c r="AY29" s="388"/>
    </row>
    <row r="30" spans="2:51" s="61" customFormat="1" ht="25.5">
      <c r="B30" s="5" t="s">
        <v>26</v>
      </c>
      <c r="C30" s="5" t="str">
        <f>IF(Kalba="EN",Data2!C55,Data2!B55)</f>
        <v>Mokesčiai (+ neigiama įtaka; - teigiama įtaka biudžeto lėšų srautams)</v>
      </c>
      <c r="D30" s="62">
        <f>ROUND(D31-SUM(D32:D33),0)</f>
        <v>0</v>
      </c>
      <c r="E30" s="62">
        <f>ROUND(E31-SUM(E32:E33),0)</f>
        <v>0</v>
      </c>
      <c r="F30" s="62">
        <f>ROUND(F31-SUM(F32:F33),0)</f>
        <v>0</v>
      </c>
      <c r="G30" s="62">
        <f t="shared" ref="G30:AJ30" si="9">ROUND(G31-SUM(G32:G33),0)</f>
        <v>0</v>
      </c>
      <c r="H30" s="62">
        <f t="shared" si="9"/>
        <v>0</v>
      </c>
      <c r="I30" s="62">
        <f t="shared" si="9"/>
        <v>0</v>
      </c>
      <c r="J30" s="62">
        <f t="shared" si="9"/>
        <v>0</v>
      </c>
      <c r="K30" s="62">
        <f t="shared" si="9"/>
        <v>0</v>
      </c>
      <c r="L30" s="62">
        <f t="shared" si="9"/>
        <v>0</v>
      </c>
      <c r="M30" s="62">
        <f t="shared" si="9"/>
        <v>0</v>
      </c>
      <c r="N30" s="62">
        <f t="shared" si="9"/>
        <v>0</v>
      </c>
      <c r="O30" s="62">
        <f t="shared" si="9"/>
        <v>0</v>
      </c>
      <c r="P30" s="62">
        <f t="shared" si="9"/>
        <v>0</v>
      </c>
      <c r="Q30" s="62">
        <f t="shared" si="9"/>
        <v>0</v>
      </c>
      <c r="R30" s="62">
        <f t="shared" si="9"/>
        <v>0</v>
      </c>
      <c r="S30" s="62">
        <f t="shared" si="9"/>
        <v>0</v>
      </c>
      <c r="T30" s="62">
        <f t="shared" si="9"/>
        <v>0</v>
      </c>
      <c r="U30" s="62">
        <f t="shared" si="9"/>
        <v>0</v>
      </c>
      <c r="V30" s="62">
        <f t="shared" si="9"/>
        <v>0</v>
      </c>
      <c r="W30" s="62">
        <f t="shared" si="9"/>
        <v>0</v>
      </c>
      <c r="X30" s="62">
        <f t="shared" si="9"/>
        <v>0</v>
      </c>
      <c r="Y30" s="62">
        <f t="shared" si="9"/>
        <v>0</v>
      </c>
      <c r="Z30" s="62">
        <f t="shared" si="9"/>
        <v>0</v>
      </c>
      <c r="AA30" s="62">
        <f t="shared" si="9"/>
        <v>0</v>
      </c>
      <c r="AB30" s="62">
        <f t="shared" si="9"/>
        <v>0</v>
      </c>
      <c r="AC30" s="62">
        <f t="shared" si="9"/>
        <v>0</v>
      </c>
      <c r="AD30" s="62">
        <f t="shared" si="9"/>
        <v>0</v>
      </c>
      <c r="AE30" s="62">
        <f t="shared" si="9"/>
        <v>0</v>
      </c>
      <c r="AF30" s="62">
        <f t="shared" si="9"/>
        <v>0</v>
      </c>
      <c r="AG30" s="62">
        <f t="shared" si="9"/>
        <v>0</v>
      </c>
      <c r="AH30" s="62">
        <f t="shared" si="9"/>
        <v>0</v>
      </c>
      <c r="AI30" s="62">
        <f t="shared" si="9"/>
        <v>0</v>
      </c>
      <c r="AJ30" s="62">
        <f t="shared" si="9"/>
        <v>0</v>
      </c>
      <c r="AM30" s="382">
        <f>ROUND(AM31-SUM(AM32:AM33),0)</f>
        <v>0</v>
      </c>
      <c r="AN30" s="382">
        <f>ROUND(AN31-SUM(AN32:AN33),0)</f>
        <v>0</v>
      </c>
      <c r="AO30" s="389"/>
      <c r="AP30" s="63"/>
      <c r="AQ30" s="63"/>
      <c r="AR30" s="63"/>
      <c r="AS30" s="63"/>
      <c r="AT30" s="63"/>
      <c r="AU30" s="63"/>
      <c r="AV30" s="63"/>
      <c r="AW30" s="63"/>
      <c r="AX30" s="63"/>
      <c r="AY30" s="390"/>
    </row>
    <row r="31" spans="2:51">
      <c r="B31" s="64" t="s">
        <v>307</v>
      </c>
      <c r="C31" s="4" t="str">
        <f>IF(Kalba="EN",Data2!C56,Data2!B56)</f>
        <v>Bendra importo/pirkimo PVM suma</v>
      </c>
      <c r="D31" s="65">
        <f>F31+NPV(FDN,G31:INDEX(G31:AJ31,PAL))</f>
        <v>0</v>
      </c>
      <c r="E31" s="65">
        <f>SUMIF($F$5:$AJ$5,"&lt;="&amp;PAL,$F31:$AJ31)</f>
        <v>0</v>
      </c>
      <c r="F31" s="65">
        <f t="shared" ref="F31:AJ31" si="10">IF(pvm_susigrazinimas="Taip",0,SUMPRODUCT(F8:F15,Pirkimo_PVM)+SUMPRODUCT(F23:F28,Pirkimo_PVM_II))</f>
        <v>0</v>
      </c>
      <c r="G31" s="65">
        <f t="shared" si="10"/>
        <v>0</v>
      </c>
      <c r="H31" s="65">
        <f t="shared" si="10"/>
        <v>0</v>
      </c>
      <c r="I31" s="65">
        <f t="shared" si="10"/>
        <v>0</v>
      </c>
      <c r="J31" s="65">
        <f t="shared" si="10"/>
        <v>0</v>
      </c>
      <c r="K31" s="65">
        <f t="shared" si="10"/>
        <v>0</v>
      </c>
      <c r="L31" s="65">
        <f t="shared" si="10"/>
        <v>0</v>
      </c>
      <c r="M31" s="65">
        <f t="shared" si="10"/>
        <v>0</v>
      </c>
      <c r="N31" s="65">
        <f t="shared" si="10"/>
        <v>0</v>
      </c>
      <c r="O31" s="65">
        <f t="shared" si="10"/>
        <v>0</v>
      </c>
      <c r="P31" s="65">
        <f t="shared" si="10"/>
        <v>0</v>
      </c>
      <c r="Q31" s="65">
        <f t="shared" si="10"/>
        <v>0</v>
      </c>
      <c r="R31" s="65">
        <f t="shared" si="10"/>
        <v>0</v>
      </c>
      <c r="S31" s="65">
        <f t="shared" si="10"/>
        <v>0</v>
      </c>
      <c r="T31" s="65">
        <f t="shared" si="10"/>
        <v>0</v>
      </c>
      <c r="U31" s="65">
        <f t="shared" si="10"/>
        <v>0</v>
      </c>
      <c r="V31" s="65">
        <f t="shared" si="10"/>
        <v>0</v>
      </c>
      <c r="W31" s="65">
        <f t="shared" si="10"/>
        <v>0</v>
      </c>
      <c r="X31" s="65">
        <f t="shared" si="10"/>
        <v>0</v>
      </c>
      <c r="Y31" s="65">
        <f t="shared" si="10"/>
        <v>0</v>
      </c>
      <c r="Z31" s="65">
        <f t="shared" si="10"/>
        <v>0</v>
      </c>
      <c r="AA31" s="65">
        <f t="shared" si="10"/>
        <v>0</v>
      </c>
      <c r="AB31" s="65">
        <f t="shared" si="10"/>
        <v>0</v>
      </c>
      <c r="AC31" s="65">
        <f t="shared" si="10"/>
        <v>0</v>
      </c>
      <c r="AD31" s="65">
        <f t="shared" si="10"/>
        <v>0</v>
      </c>
      <c r="AE31" s="65">
        <f t="shared" si="10"/>
        <v>0</v>
      </c>
      <c r="AF31" s="65">
        <f t="shared" si="10"/>
        <v>0</v>
      </c>
      <c r="AG31" s="65">
        <f t="shared" si="10"/>
        <v>0</v>
      </c>
      <c r="AH31" s="65">
        <f t="shared" si="10"/>
        <v>0</v>
      </c>
      <c r="AI31" s="65">
        <f t="shared" si="10"/>
        <v>0</v>
      </c>
      <c r="AJ31" s="65">
        <f t="shared" si="10"/>
        <v>0</v>
      </c>
      <c r="AM31" s="383">
        <f>F31+NPV(SDN,G31:INDEX(G31:AJ31,PAL))</f>
        <v>0</v>
      </c>
      <c r="AN31" s="415">
        <f>F31+NPV(SDN,G31:INDEX(G31:AJ31,PAL))</f>
        <v>0</v>
      </c>
      <c r="AO31" s="387"/>
      <c r="AP31" s="59"/>
      <c r="AQ31" s="59"/>
      <c r="AR31" s="59"/>
      <c r="AS31" s="59"/>
      <c r="AT31" s="59"/>
      <c r="AU31" s="59"/>
      <c r="AV31" s="59"/>
      <c r="AW31" s="59"/>
      <c r="AX31" s="59"/>
      <c r="AY31" s="388"/>
    </row>
    <row r="32" spans="2:51">
      <c r="B32" s="64" t="s">
        <v>309</v>
      </c>
      <c r="C32" s="4" t="str">
        <f>IF(Kalba="EN",Data2!C57,Data2!B57)</f>
        <v>Bendra pardavimo PVM suma</v>
      </c>
      <c r="D32" s="65">
        <f>F32+NPV(FDN,G32:INDEX(G32:AJ32,PAL))</f>
        <v>0</v>
      </c>
      <c r="E32" s="65">
        <f>SUMIF($F$5:$AJ$5,"&lt;="&amp;PAL,$F32:$AJ32)</f>
        <v>0</v>
      </c>
      <c r="F32" s="65">
        <f t="shared" ref="F32:AJ32" si="11">IF(pvm_susigrazinimas="Taip",0,SUMPRODUCT(F18:F19,Pardavimo_PVM))</f>
        <v>0</v>
      </c>
      <c r="G32" s="65">
        <f t="shared" si="11"/>
        <v>0</v>
      </c>
      <c r="H32" s="65">
        <f t="shared" si="11"/>
        <v>0</v>
      </c>
      <c r="I32" s="65">
        <f t="shared" si="11"/>
        <v>0</v>
      </c>
      <c r="J32" s="65">
        <f t="shared" si="11"/>
        <v>0</v>
      </c>
      <c r="K32" s="65">
        <f t="shared" si="11"/>
        <v>0</v>
      </c>
      <c r="L32" s="65">
        <f t="shared" si="11"/>
        <v>0</v>
      </c>
      <c r="M32" s="65">
        <f t="shared" si="11"/>
        <v>0</v>
      </c>
      <c r="N32" s="65">
        <f t="shared" si="11"/>
        <v>0</v>
      </c>
      <c r="O32" s="65">
        <f t="shared" si="11"/>
        <v>0</v>
      </c>
      <c r="P32" s="65">
        <f t="shared" si="11"/>
        <v>0</v>
      </c>
      <c r="Q32" s="65">
        <f t="shared" si="11"/>
        <v>0</v>
      </c>
      <c r="R32" s="65">
        <f t="shared" si="11"/>
        <v>0</v>
      </c>
      <c r="S32" s="65">
        <f t="shared" si="11"/>
        <v>0</v>
      </c>
      <c r="T32" s="65">
        <f t="shared" si="11"/>
        <v>0</v>
      </c>
      <c r="U32" s="65">
        <f t="shared" si="11"/>
        <v>0</v>
      </c>
      <c r="V32" s="65">
        <f t="shared" si="11"/>
        <v>0</v>
      </c>
      <c r="W32" s="65">
        <f t="shared" si="11"/>
        <v>0</v>
      </c>
      <c r="X32" s="65">
        <f t="shared" si="11"/>
        <v>0</v>
      </c>
      <c r="Y32" s="65">
        <f t="shared" si="11"/>
        <v>0</v>
      </c>
      <c r="Z32" s="65">
        <f t="shared" si="11"/>
        <v>0</v>
      </c>
      <c r="AA32" s="65">
        <f t="shared" si="11"/>
        <v>0</v>
      </c>
      <c r="AB32" s="65">
        <f t="shared" si="11"/>
        <v>0</v>
      </c>
      <c r="AC32" s="65">
        <f t="shared" si="11"/>
        <v>0</v>
      </c>
      <c r="AD32" s="65">
        <f t="shared" si="11"/>
        <v>0</v>
      </c>
      <c r="AE32" s="65">
        <f t="shared" si="11"/>
        <v>0</v>
      </c>
      <c r="AF32" s="65">
        <f t="shared" si="11"/>
        <v>0</v>
      </c>
      <c r="AG32" s="65">
        <f t="shared" si="11"/>
        <v>0</v>
      </c>
      <c r="AH32" s="65">
        <f t="shared" si="11"/>
        <v>0</v>
      </c>
      <c r="AI32" s="65">
        <f t="shared" si="11"/>
        <v>0</v>
      </c>
      <c r="AJ32" s="65">
        <f t="shared" si="11"/>
        <v>0</v>
      </c>
      <c r="AM32" s="383">
        <f>F32+NPV(SDN,G32:INDEX(G32:AJ32,PAL))</f>
        <v>0</v>
      </c>
      <c r="AN32" s="415">
        <f>F32+NPV(SDN,G32:INDEX(G32:AJ32,PAL))</f>
        <v>0</v>
      </c>
      <c r="AO32" s="387"/>
      <c r="AP32" s="59"/>
      <c r="AQ32" s="59"/>
      <c r="AR32" s="59"/>
      <c r="AS32" s="59"/>
      <c r="AT32" s="59"/>
      <c r="AU32" s="59"/>
      <c r="AV32" s="59"/>
      <c r="AW32" s="59"/>
      <c r="AX32" s="59"/>
      <c r="AY32" s="388"/>
    </row>
    <row r="33" spans="2:51">
      <c r="B33" s="64" t="s">
        <v>311</v>
      </c>
      <c r="C33" s="4" t="str">
        <f>IF(Kalba="EN",Data2!C58,Data2!B58)</f>
        <v>Bendra kitų mokėtinų netiesioginių mokesčių suma</v>
      </c>
      <c r="D33" s="65">
        <f>F33+NPV(FDN,G33:INDEX(G33:AJ33,PAL))</f>
        <v>0</v>
      </c>
      <c r="E33" s="65">
        <f>SUMIF($F$5:$AJ$5,"&lt;="&amp;PAL,$F33:$AJ33)</f>
        <v>0</v>
      </c>
      <c r="F33" s="78">
        <v>0</v>
      </c>
      <c r="G33" s="78">
        <v>0</v>
      </c>
      <c r="H33" s="78">
        <v>0</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c r="AA33" s="78">
        <v>0</v>
      </c>
      <c r="AB33" s="78">
        <v>0</v>
      </c>
      <c r="AC33" s="78">
        <v>0</v>
      </c>
      <c r="AD33" s="78">
        <v>0</v>
      </c>
      <c r="AE33" s="78">
        <v>0</v>
      </c>
      <c r="AF33" s="78">
        <v>0</v>
      </c>
      <c r="AG33" s="78">
        <v>0</v>
      </c>
      <c r="AH33" s="78">
        <v>0</v>
      </c>
      <c r="AI33" s="78">
        <v>0</v>
      </c>
      <c r="AJ33" s="78">
        <v>0</v>
      </c>
      <c r="AM33" s="383">
        <f>F33+NPV(SDN,G33:INDEX(G33:AJ33,PAL))</f>
        <v>0</v>
      </c>
      <c r="AN33" s="415">
        <f>F33+NPV(SDN,G33:INDEX(G33:AJ33,PAL))</f>
        <v>0</v>
      </c>
      <c r="AO33" s="387">
        <f>IF(COUNTIF(AP33:AY33,"Klaida")&gt;0,1,0)</f>
        <v>0</v>
      </c>
      <c r="AP33" s="59">
        <f>IF(COUNT(F33:INDEX(F33:AJ33,PAL+1))&lt;&gt;PAL+1,"Klaida",0)</f>
        <v>0</v>
      </c>
      <c r="AQ33" s="59"/>
      <c r="AR33" s="59"/>
      <c r="AS33" s="59"/>
      <c r="AT33" s="59"/>
      <c r="AU33" s="59"/>
      <c r="AV33" s="59"/>
      <c r="AW33" s="59"/>
      <c r="AX33" s="59"/>
      <c r="AY33" s="388"/>
    </row>
    <row r="34" spans="2:51" s="61" customFormat="1">
      <c r="B34" s="5" t="s">
        <v>28</v>
      </c>
      <c r="C34" s="5" t="str">
        <f>IF(Kalba="EN",Data2!C59,Data2!B59)</f>
        <v>Grynosios pajamos</v>
      </c>
      <c r="D34" s="62">
        <f>ROUND(SUM(D17)-SUM(D15,D22),0)</f>
        <v>0</v>
      </c>
      <c r="E34" s="62">
        <f t="shared" ref="E34:AJ34" si="12">ROUND(SUM(E17)-SUM(E15,E22),0)</f>
        <v>0</v>
      </c>
      <c r="F34" s="62">
        <f t="shared" si="12"/>
        <v>0</v>
      </c>
      <c r="G34" s="62">
        <f t="shared" si="12"/>
        <v>0</v>
      </c>
      <c r="H34" s="62">
        <f t="shared" si="12"/>
        <v>0</v>
      </c>
      <c r="I34" s="62">
        <f t="shared" si="12"/>
        <v>0</v>
      </c>
      <c r="J34" s="62">
        <f t="shared" si="12"/>
        <v>0</v>
      </c>
      <c r="K34" s="62">
        <f t="shared" si="12"/>
        <v>0</v>
      </c>
      <c r="L34" s="62">
        <f t="shared" si="12"/>
        <v>0</v>
      </c>
      <c r="M34" s="62">
        <f t="shared" si="12"/>
        <v>0</v>
      </c>
      <c r="N34" s="62">
        <f t="shared" si="12"/>
        <v>0</v>
      </c>
      <c r="O34" s="62">
        <f t="shared" si="12"/>
        <v>0</v>
      </c>
      <c r="P34" s="62">
        <f t="shared" si="12"/>
        <v>0</v>
      </c>
      <c r="Q34" s="62">
        <f t="shared" si="12"/>
        <v>0</v>
      </c>
      <c r="R34" s="62">
        <f t="shared" si="12"/>
        <v>0</v>
      </c>
      <c r="S34" s="62">
        <f t="shared" si="12"/>
        <v>0</v>
      </c>
      <c r="T34" s="62">
        <f t="shared" si="12"/>
        <v>0</v>
      </c>
      <c r="U34" s="62">
        <f t="shared" si="12"/>
        <v>0</v>
      </c>
      <c r="V34" s="62">
        <f t="shared" si="12"/>
        <v>0</v>
      </c>
      <c r="W34" s="62">
        <f t="shared" si="12"/>
        <v>0</v>
      </c>
      <c r="X34" s="62">
        <f t="shared" si="12"/>
        <v>0</v>
      </c>
      <c r="Y34" s="62">
        <f t="shared" si="12"/>
        <v>0</v>
      </c>
      <c r="Z34" s="62">
        <f t="shared" si="12"/>
        <v>0</v>
      </c>
      <c r="AA34" s="62">
        <f t="shared" si="12"/>
        <v>0</v>
      </c>
      <c r="AB34" s="62">
        <f t="shared" si="12"/>
        <v>0</v>
      </c>
      <c r="AC34" s="62">
        <f t="shared" si="12"/>
        <v>0</v>
      </c>
      <c r="AD34" s="62">
        <f t="shared" si="12"/>
        <v>0</v>
      </c>
      <c r="AE34" s="62">
        <f t="shared" si="12"/>
        <v>0</v>
      </c>
      <c r="AF34" s="62">
        <f t="shared" si="12"/>
        <v>0</v>
      </c>
      <c r="AG34" s="62">
        <f t="shared" si="12"/>
        <v>0</v>
      </c>
      <c r="AH34" s="62">
        <f t="shared" si="12"/>
        <v>0</v>
      </c>
      <c r="AI34" s="62">
        <f t="shared" si="12"/>
        <v>0</v>
      </c>
      <c r="AJ34" s="62">
        <f t="shared" si="12"/>
        <v>0</v>
      </c>
      <c r="AM34" s="382">
        <f>ROUND(SUM(AO17)-SUM(AO7,AO21),0)</f>
        <v>0</v>
      </c>
      <c r="AN34" s="382">
        <f>ROUND(SUM(AP17)-SUM(AP7,AP21),0)</f>
        <v>0</v>
      </c>
      <c r="AO34" s="389"/>
      <c r="AP34" s="63"/>
      <c r="AQ34" s="63"/>
      <c r="AR34" s="63"/>
      <c r="AS34" s="63"/>
      <c r="AT34" s="63"/>
      <c r="AU34" s="63"/>
      <c r="AV34" s="63"/>
      <c r="AW34" s="63"/>
      <c r="AX34" s="63"/>
      <c r="AY34" s="390"/>
    </row>
    <row r="35" spans="2:51" s="61" customFormat="1">
      <c r="B35" s="66" t="s">
        <v>313</v>
      </c>
      <c r="C35" s="5" t="str">
        <f>IF(Kalba="EN",Data2!C60,Data2!B60)</f>
        <v>Finansavimas, iš viso</v>
      </c>
      <c r="D35" s="62">
        <f>SUM(D36,D41,D44)</f>
        <v>0</v>
      </c>
      <c r="E35" s="62">
        <f t="shared" ref="E35:AJ35" si="13">SUM(E36,E41,E44)</f>
        <v>0</v>
      </c>
      <c r="F35" s="62">
        <f t="shared" si="13"/>
        <v>0</v>
      </c>
      <c r="G35" s="62">
        <f t="shared" si="13"/>
        <v>0</v>
      </c>
      <c r="H35" s="62">
        <f t="shared" si="13"/>
        <v>0</v>
      </c>
      <c r="I35" s="62">
        <f t="shared" si="13"/>
        <v>0</v>
      </c>
      <c r="J35" s="62">
        <f t="shared" si="13"/>
        <v>0</v>
      </c>
      <c r="K35" s="62">
        <f t="shared" si="13"/>
        <v>0</v>
      </c>
      <c r="L35" s="62">
        <f t="shared" si="13"/>
        <v>0</v>
      </c>
      <c r="M35" s="62">
        <f t="shared" si="13"/>
        <v>0</v>
      </c>
      <c r="N35" s="62">
        <f t="shared" si="13"/>
        <v>0</v>
      </c>
      <c r="O35" s="62">
        <f t="shared" si="13"/>
        <v>0</v>
      </c>
      <c r="P35" s="62">
        <f t="shared" si="13"/>
        <v>0</v>
      </c>
      <c r="Q35" s="62">
        <f t="shared" si="13"/>
        <v>0</v>
      </c>
      <c r="R35" s="62">
        <f t="shared" si="13"/>
        <v>0</v>
      </c>
      <c r="S35" s="62">
        <f t="shared" si="13"/>
        <v>0</v>
      </c>
      <c r="T35" s="62">
        <f t="shared" si="13"/>
        <v>0</v>
      </c>
      <c r="U35" s="62">
        <f t="shared" si="13"/>
        <v>0</v>
      </c>
      <c r="V35" s="62">
        <f t="shared" si="13"/>
        <v>0</v>
      </c>
      <c r="W35" s="62">
        <f t="shared" si="13"/>
        <v>0</v>
      </c>
      <c r="X35" s="62">
        <f t="shared" si="13"/>
        <v>0</v>
      </c>
      <c r="Y35" s="62">
        <f t="shared" si="13"/>
        <v>0</v>
      </c>
      <c r="Z35" s="62">
        <f t="shared" si="13"/>
        <v>0</v>
      </c>
      <c r="AA35" s="62">
        <f t="shared" si="13"/>
        <v>0</v>
      </c>
      <c r="AB35" s="62">
        <f t="shared" si="13"/>
        <v>0</v>
      </c>
      <c r="AC35" s="62">
        <f t="shared" si="13"/>
        <v>0</v>
      </c>
      <c r="AD35" s="62">
        <f t="shared" si="13"/>
        <v>0</v>
      </c>
      <c r="AE35" s="62">
        <f t="shared" si="13"/>
        <v>0</v>
      </c>
      <c r="AF35" s="62">
        <f t="shared" si="13"/>
        <v>0</v>
      </c>
      <c r="AG35" s="62">
        <f t="shared" si="13"/>
        <v>0</v>
      </c>
      <c r="AH35" s="62">
        <f t="shared" si="13"/>
        <v>0</v>
      </c>
      <c r="AI35" s="62">
        <f t="shared" si="13"/>
        <v>0</v>
      </c>
      <c r="AJ35" s="62">
        <f t="shared" si="13"/>
        <v>0</v>
      </c>
      <c r="AM35" s="382">
        <f>SUM(AO36,AO41,AO44)</f>
        <v>0</v>
      </c>
      <c r="AN35" s="382">
        <f>SUM(AP36,AP41,AP44)</f>
        <v>0</v>
      </c>
      <c r="AO35" s="389"/>
      <c r="AP35" s="63"/>
      <c r="AQ35" s="63"/>
      <c r="AR35" s="63"/>
      <c r="AS35" s="63"/>
      <c r="AT35" s="63"/>
      <c r="AU35" s="63"/>
      <c r="AV35" s="63"/>
      <c r="AW35" s="63"/>
      <c r="AX35" s="63"/>
      <c r="AY35" s="390"/>
    </row>
    <row r="36" spans="2:51" s="61" customFormat="1">
      <c r="B36" s="66" t="s">
        <v>32</v>
      </c>
      <c r="C36" s="5" t="str">
        <f>IF(Kalba="EN",Data2!C61,Data2!B61)</f>
        <v>Prašomas finansavimas</v>
      </c>
      <c r="D36" s="62">
        <f>ROUND(SUM(D37:D40),0)</f>
        <v>0</v>
      </c>
      <c r="E36" s="62">
        <f>ROUND(SUM(E37:E40),0)</f>
        <v>0</v>
      </c>
      <c r="F36" s="62">
        <f t="shared" ref="F36:AJ36" si="14">ROUND(SUM(F37:F40),0)</f>
        <v>0</v>
      </c>
      <c r="G36" s="62">
        <f t="shared" si="14"/>
        <v>0</v>
      </c>
      <c r="H36" s="62">
        <f t="shared" si="14"/>
        <v>0</v>
      </c>
      <c r="I36" s="62">
        <f t="shared" si="14"/>
        <v>0</v>
      </c>
      <c r="J36" s="62">
        <f t="shared" si="14"/>
        <v>0</v>
      </c>
      <c r="K36" s="62">
        <f t="shared" si="14"/>
        <v>0</v>
      </c>
      <c r="L36" s="62">
        <f t="shared" si="14"/>
        <v>0</v>
      </c>
      <c r="M36" s="62">
        <f t="shared" si="14"/>
        <v>0</v>
      </c>
      <c r="N36" s="62">
        <f t="shared" si="14"/>
        <v>0</v>
      </c>
      <c r="O36" s="62">
        <f t="shared" si="14"/>
        <v>0</v>
      </c>
      <c r="P36" s="62">
        <f t="shared" si="14"/>
        <v>0</v>
      </c>
      <c r="Q36" s="62">
        <f t="shared" si="14"/>
        <v>0</v>
      </c>
      <c r="R36" s="62">
        <f t="shared" si="14"/>
        <v>0</v>
      </c>
      <c r="S36" s="62">
        <f t="shared" si="14"/>
        <v>0</v>
      </c>
      <c r="T36" s="62">
        <f t="shared" si="14"/>
        <v>0</v>
      </c>
      <c r="U36" s="62">
        <f t="shared" si="14"/>
        <v>0</v>
      </c>
      <c r="V36" s="62">
        <f t="shared" si="14"/>
        <v>0</v>
      </c>
      <c r="W36" s="62">
        <f t="shared" si="14"/>
        <v>0</v>
      </c>
      <c r="X36" s="62">
        <f t="shared" si="14"/>
        <v>0</v>
      </c>
      <c r="Y36" s="62">
        <f t="shared" si="14"/>
        <v>0</v>
      </c>
      <c r="Z36" s="62">
        <f t="shared" si="14"/>
        <v>0</v>
      </c>
      <c r="AA36" s="62">
        <f t="shared" si="14"/>
        <v>0</v>
      </c>
      <c r="AB36" s="62">
        <f t="shared" si="14"/>
        <v>0</v>
      </c>
      <c r="AC36" s="62">
        <f t="shared" si="14"/>
        <v>0</v>
      </c>
      <c r="AD36" s="62">
        <f t="shared" si="14"/>
        <v>0</v>
      </c>
      <c r="AE36" s="62">
        <f t="shared" si="14"/>
        <v>0</v>
      </c>
      <c r="AF36" s="62">
        <f t="shared" si="14"/>
        <v>0</v>
      </c>
      <c r="AG36" s="62">
        <f t="shared" si="14"/>
        <v>0</v>
      </c>
      <c r="AH36" s="62">
        <f t="shared" si="14"/>
        <v>0</v>
      </c>
      <c r="AI36" s="62">
        <f t="shared" si="14"/>
        <v>0</v>
      </c>
      <c r="AJ36" s="62">
        <f t="shared" si="14"/>
        <v>0</v>
      </c>
      <c r="AM36" s="382">
        <f>ROUND(SUM(AM37:AM40),0)</f>
        <v>0</v>
      </c>
      <c r="AN36" s="382">
        <f>ROUND(SUM(AN37:AN40),0)</f>
        <v>0</v>
      </c>
      <c r="AO36" s="389"/>
      <c r="AP36" s="63"/>
      <c r="AQ36" s="63"/>
      <c r="AR36" s="63"/>
      <c r="AS36" s="63"/>
      <c r="AT36" s="63"/>
      <c r="AU36" s="63"/>
      <c r="AV36" s="63"/>
      <c r="AW36" s="63"/>
      <c r="AX36" s="63"/>
      <c r="AY36" s="390"/>
    </row>
    <row r="37" spans="2:51">
      <c r="B37" s="64" t="s">
        <v>34</v>
      </c>
      <c r="C37" s="4" t="str">
        <f>IF(Kalba="EN",Data2!C62,Data2!B62)</f>
        <v>ES struktūrinės paramos lėšos</v>
      </c>
      <c r="D37" s="65">
        <f>F37+NPV(FDN,G37:INDEX(G37:AJ37,PAL))</f>
        <v>0</v>
      </c>
      <c r="E37" s="65">
        <f>SUMIF($F$5:$AJ$5,"&lt;="&amp;PAL,$F37:$AJ37)</f>
        <v>0</v>
      </c>
      <c r="F37" s="78">
        <v>0</v>
      </c>
      <c r="G37" s="78">
        <v>0</v>
      </c>
      <c r="H37" s="78">
        <v>0</v>
      </c>
      <c r="I37" s="78">
        <v>0</v>
      </c>
      <c r="J37" s="78">
        <v>0</v>
      </c>
      <c r="K37" s="78">
        <v>0</v>
      </c>
      <c r="L37" s="78">
        <v>0</v>
      </c>
      <c r="M37" s="78">
        <v>0</v>
      </c>
      <c r="N37" s="78">
        <v>0</v>
      </c>
      <c r="O37" s="78">
        <v>0</v>
      </c>
      <c r="P37" s="78">
        <v>0</v>
      </c>
      <c r="Q37" s="78">
        <v>0</v>
      </c>
      <c r="R37" s="78">
        <v>0</v>
      </c>
      <c r="S37" s="78">
        <v>0</v>
      </c>
      <c r="T37" s="78">
        <v>0</v>
      </c>
      <c r="U37" s="78">
        <v>0</v>
      </c>
      <c r="V37" s="78">
        <v>0</v>
      </c>
      <c r="W37" s="78">
        <v>0</v>
      </c>
      <c r="X37" s="78">
        <v>0</v>
      </c>
      <c r="Y37" s="78">
        <v>0</v>
      </c>
      <c r="Z37" s="78">
        <v>0</v>
      </c>
      <c r="AA37" s="78">
        <v>0</v>
      </c>
      <c r="AB37" s="78">
        <v>0</v>
      </c>
      <c r="AC37" s="78">
        <v>0</v>
      </c>
      <c r="AD37" s="78">
        <v>0</v>
      </c>
      <c r="AE37" s="78">
        <v>0</v>
      </c>
      <c r="AF37" s="78">
        <v>0</v>
      </c>
      <c r="AG37" s="78">
        <v>0</v>
      </c>
      <c r="AH37" s="78">
        <v>0</v>
      </c>
      <c r="AI37" s="78">
        <v>0</v>
      </c>
      <c r="AJ37" s="78">
        <v>0</v>
      </c>
      <c r="AM37" s="383">
        <f>F37+NPV(SDN,G37:INDEX(G37:AJ37,PAL))</f>
        <v>0</v>
      </c>
      <c r="AN37" s="415">
        <f>F37+NPV(SDN,G37:INDEX(G37:AJ37,PAL))</f>
        <v>0</v>
      </c>
      <c r="AO37" s="387">
        <f>IF(COUNTIF(AP37:AY37,"Klaida")&gt;0,1,0)</f>
        <v>0</v>
      </c>
      <c r="AP37" s="59">
        <f>IF(COUNT(F37:INDEX(F37:AJ37,PAL+1))&lt;&gt;PAL+1,"Klaida",0)</f>
        <v>0</v>
      </c>
      <c r="AQ37" s="59"/>
      <c r="AR37" s="59"/>
      <c r="AS37" s="59"/>
      <c r="AT37" s="59"/>
      <c r="AU37" s="59"/>
      <c r="AV37" s="59"/>
      <c r="AW37" s="59"/>
      <c r="AX37" s="59"/>
      <c r="AY37" s="388"/>
    </row>
    <row r="38" spans="2:51">
      <c r="B38" s="64" t="s">
        <v>36</v>
      </c>
      <c r="C38" s="4" t="str">
        <f>IF(Kalba="EN",Data2!C63,Data2!B63)</f>
        <v>LR bendrojo finansavimo lėšos</v>
      </c>
      <c r="D38" s="65">
        <f>F38+NPV(FDN,G38:INDEX(G38:AJ38,PAL))</f>
        <v>0</v>
      </c>
      <c r="E38" s="65">
        <f>SUMIF($F$5:$AJ$5,"&lt;="&amp;PAL,$F38:$AJ38)</f>
        <v>0</v>
      </c>
      <c r="F38" s="78">
        <v>0</v>
      </c>
      <c r="G38" s="78">
        <v>0</v>
      </c>
      <c r="H38" s="78">
        <v>0</v>
      </c>
      <c r="I38" s="78">
        <v>0</v>
      </c>
      <c r="J38" s="78">
        <v>0</v>
      </c>
      <c r="K38" s="78">
        <v>0</v>
      </c>
      <c r="L38" s="78">
        <v>0</v>
      </c>
      <c r="M38" s="78">
        <v>0</v>
      </c>
      <c r="N38" s="78">
        <v>0</v>
      </c>
      <c r="O38" s="78">
        <v>0</v>
      </c>
      <c r="P38" s="78">
        <v>0</v>
      </c>
      <c r="Q38" s="78">
        <v>0</v>
      </c>
      <c r="R38" s="78">
        <v>0</v>
      </c>
      <c r="S38" s="78">
        <v>0</v>
      </c>
      <c r="T38" s="78">
        <v>0</v>
      </c>
      <c r="U38" s="78">
        <v>0</v>
      </c>
      <c r="V38" s="78">
        <v>0</v>
      </c>
      <c r="W38" s="78">
        <v>0</v>
      </c>
      <c r="X38" s="78">
        <v>0</v>
      </c>
      <c r="Y38" s="78">
        <v>0</v>
      </c>
      <c r="Z38" s="78">
        <v>0</v>
      </c>
      <c r="AA38" s="78">
        <v>0</v>
      </c>
      <c r="AB38" s="78">
        <v>0</v>
      </c>
      <c r="AC38" s="78">
        <v>0</v>
      </c>
      <c r="AD38" s="78">
        <v>0</v>
      </c>
      <c r="AE38" s="78">
        <v>0</v>
      </c>
      <c r="AF38" s="78">
        <v>0</v>
      </c>
      <c r="AG38" s="78">
        <v>0</v>
      </c>
      <c r="AH38" s="78">
        <v>0</v>
      </c>
      <c r="AI38" s="78">
        <v>0</v>
      </c>
      <c r="AJ38" s="78">
        <v>0</v>
      </c>
      <c r="AM38" s="383">
        <f>F38+NPV(SDN,G38:INDEX(G38:AJ38,PAL))</f>
        <v>0</v>
      </c>
      <c r="AN38" s="415">
        <f>F38+NPV(SDN,G38:INDEX(G38:AJ38,PAL))</f>
        <v>0</v>
      </c>
      <c r="AO38" s="387">
        <f>IF(COUNTIF(AP38:AY38,"Klaida")&gt;0,1,0)</f>
        <v>0</v>
      </c>
      <c r="AP38" s="59">
        <f>IF(COUNT(F38:INDEX(F38:AJ38,PAL+1))&lt;&gt;PAL+1,"Klaida",0)</f>
        <v>0</v>
      </c>
      <c r="AQ38" s="59"/>
      <c r="AR38" s="59"/>
      <c r="AS38" s="59"/>
      <c r="AT38" s="59"/>
      <c r="AU38" s="59"/>
      <c r="AV38" s="59"/>
      <c r="AW38" s="59"/>
      <c r="AX38" s="59"/>
      <c r="AY38" s="388"/>
    </row>
    <row r="39" spans="2:51">
      <c r="B39" s="64" t="s">
        <v>38</v>
      </c>
      <c r="C39" s="4" t="str">
        <f>IF(Kalba="EN",Data2!C64,Data2!B64)</f>
        <v>Kito tarptautinio finansavimo lėšos</v>
      </c>
      <c r="D39" s="65">
        <f>F39+NPV(FDN,G39:INDEX(G39:AJ39,PAL))</f>
        <v>0</v>
      </c>
      <c r="E39" s="65">
        <f>SUMIF($F$5:$AJ$5,"&lt;="&amp;PAL,$F39:$AJ39)</f>
        <v>0</v>
      </c>
      <c r="F39" s="78">
        <v>0</v>
      </c>
      <c r="G39" s="78">
        <v>0</v>
      </c>
      <c r="H39" s="78">
        <v>0</v>
      </c>
      <c r="I39" s="78">
        <v>0</v>
      </c>
      <c r="J39" s="78">
        <v>0</v>
      </c>
      <c r="K39" s="78">
        <v>0</v>
      </c>
      <c r="L39" s="78">
        <v>0</v>
      </c>
      <c r="M39" s="78">
        <v>0</v>
      </c>
      <c r="N39" s="78">
        <v>0</v>
      </c>
      <c r="O39" s="78">
        <v>0</v>
      </c>
      <c r="P39" s="78">
        <v>0</v>
      </c>
      <c r="Q39" s="78">
        <v>0</v>
      </c>
      <c r="R39" s="78">
        <v>0</v>
      </c>
      <c r="S39" s="78">
        <v>0</v>
      </c>
      <c r="T39" s="78">
        <v>0</v>
      </c>
      <c r="U39" s="78">
        <v>0</v>
      </c>
      <c r="V39" s="78">
        <v>0</v>
      </c>
      <c r="W39" s="78">
        <v>0</v>
      </c>
      <c r="X39" s="78">
        <v>0</v>
      </c>
      <c r="Y39" s="78">
        <v>0</v>
      </c>
      <c r="Z39" s="78">
        <v>0</v>
      </c>
      <c r="AA39" s="78">
        <v>0</v>
      </c>
      <c r="AB39" s="78">
        <v>0</v>
      </c>
      <c r="AC39" s="78">
        <v>0</v>
      </c>
      <c r="AD39" s="78">
        <v>0</v>
      </c>
      <c r="AE39" s="78">
        <v>0</v>
      </c>
      <c r="AF39" s="78">
        <v>0</v>
      </c>
      <c r="AG39" s="78">
        <v>0</v>
      </c>
      <c r="AH39" s="78">
        <v>0</v>
      </c>
      <c r="AI39" s="78">
        <v>0</v>
      </c>
      <c r="AJ39" s="78">
        <v>0</v>
      </c>
      <c r="AM39" s="383">
        <f>F39+NPV(SDN,G39:INDEX(G39:AJ39,PAL))</f>
        <v>0</v>
      </c>
      <c r="AN39" s="415">
        <f>F39+NPV(SDN,G39:INDEX(G39:AJ39,PAL))</f>
        <v>0</v>
      </c>
      <c r="AO39" s="387">
        <f>IF(COUNTIF(AP39:AY39,"Klaida")&gt;0,1,0)</f>
        <v>0</v>
      </c>
      <c r="AP39" s="59">
        <f>IF(COUNT(F39:INDEX(F39:AJ39,PAL+1))&lt;&gt;PAL+1,"Klaida",0)</f>
        <v>0</v>
      </c>
      <c r="AQ39" s="59"/>
      <c r="AR39" s="59"/>
      <c r="AS39" s="59"/>
      <c r="AT39" s="59"/>
      <c r="AU39" s="59"/>
      <c r="AV39" s="59"/>
      <c r="AW39" s="59"/>
      <c r="AX39" s="59"/>
      <c r="AY39" s="388"/>
    </row>
    <row r="40" spans="2:51" ht="25.5">
      <c r="B40" s="64" t="s">
        <v>40</v>
      </c>
      <c r="C40" s="4" t="str">
        <f>IF(Kalba="EN",Data2!C65,Data2!B65)</f>
        <v>Specialiosios programos lėšos, skirtos padengti netinkamą finansuoti PVM</v>
      </c>
      <c r="D40" s="65">
        <f>F40+NPV(FDN,G40:INDEX(G40:AJ40,PAL))</f>
        <v>0</v>
      </c>
      <c r="E40" s="65">
        <f>SUMIF($F$5:$AJ$5,"&lt;="&amp;PAL,$F40:$AJ40)</f>
        <v>0</v>
      </c>
      <c r="F40" s="78">
        <v>0</v>
      </c>
      <c r="G40" s="78">
        <v>0</v>
      </c>
      <c r="H40" s="78">
        <v>0</v>
      </c>
      <c r="I40" s="78">
        <v>0</v>
      </c>
      <c r="J40" s="78">
        <v>0</v>
      </c>
      <c r="K40" s="78">
        <v>0</v>
      </c>
      <c r="L40" s="78">
        <v>0</v>
      </c>
      <c r="M40" s="78">
        <v>0</v>
      </c>
      <c r="N40" s="78">
        <v>0</v>
      </c>
      <c r="O40" s="78">
        <v>0</v>
      </c>
      <c r="P40" s="78">
        <v>0</v>
      </c>
      <c r="Q40" s="78">
        <v>0</v>
      </c>
      <c r="R40" s="78">
        <v>0</v>
      </c>
      <c r="S40" s="78">
        <v>0</v>
      </c>
      <c r="T40" s="78">
        <v>0</v>
      </c>
      <c r="U40" s="78">
        <v>0</v>
      </c>
      <c r="V40" s="78">
        <v>0</v>
      </c>
      <c r="W40" s="78">
        <v>0</v>
      </c>
      <c r="X40" s="78">
        <v>0</v>
      </c>
      <c r="Y40" s="78">
        <v>0</v>
      </c>
      <c r="Z40" s="78">
        <v>0</v>
      </c>
      <c r="AA40" s="78">
        <v>0</v>
      </c>
      <c r="AB40" s="78">
        <v>0</v>
      </c>
      <c r="AC40" s="78">
        <v>0</v>
      </c>
      <c r="AD40" s="78">
        <v>0</v>
      </c>
      <c r="AE40" s="78">
        <v>0</v>
      </c>
      <c r="AF40" s="78">
        <v>0</v>
      </c>
      <c r="AG40" s="78">
        <v>0</v>
      </c>
      <c r="AH40" s="78">
        <v>0</v>
      </c>
      <c r="AI40" s="78">
        <v>0</v>
      </c>
      <c r="AJ40" s="78">
        <v>0</v>
      </c>
      <c r="AM40" s="383">
        <f>F40+NPV(SDN,G40:INDEX(G40:AJ40,PAL))</f>
        <v>0</v>
      </c>
      <c r="AN40" s="415">
        <f>F40+NPV(SDN,G40:INDEX(G40:AJ40,PAL))</f>
        <v>0</v>
      </c>
      <c r="AO40" s="387">
        <f>IF(COUNTIF(AP40:AY40,"Klaida")&gt;0,1,0)</f>
        <v>0</v>
      </c>
      <c r="AP40" s="59">
        <f>IF(COUNT(F40:INDEX(F40:AJ40,PAL+1))&lt;&gt;PAL+1,"Klaida",0)</f>
        <v>0</v>
      </c>
      <c r="AQ40" s="59"/>
      <c r="AR40" s="59"/>
      <c r="AS40" s="59"/>
      <c r="AT40" s="59"/>
      <c r="AU40" s="59"/>
      <c r="AV40" s="59"/>
      <c r="AW40" s="59"/>
      <c r="AX40" s="59"/>
      <c r="AY40" s="388"/>
    </row>
    <row r="41" spans="2:51" s="61" customFormat="1">
      <c r="B41" s="66" t="s">
        <v>41</v>
      </c>
      <c r="C41" s="5" t="str">
        <f>IF(Kalba="EN",Data2!C66,Data2!B66)</f>
        <v>Nuosavos lėšos</v>
      </c>
      <c r="D41" s="62">
        <f>ROUND(SUM(D42:D43),0)</f>
        <v>0</v>
      </c>
      <c r="E41" s="62">
        <f>ROUND(SUM(E42:E43),0)</f>
        <v>0</v>
      </c>
      <c r="F41" s="62">
        <f t="shared" ref="F41:AJ41" si="15">ROUND(SUM(F42:F43),0)</f>
        <v>0</v>
      </c>
      <c r="G41" s="62">
        <f t="shared" si="15"/>
        <v>0</v>
      </c>
      <c r="H41" s="62">
        <f t="shared" si="15"/>
        <v>0</v>
      </c>
      <c r="I41" s="62">
        <f t="shared" si="15"/>
        <v>0</v>
      </c>
      <c r="J41" s="62">
        <f t="shared" si="15"/>
        <v>0</v>
      </c>
      <c r="K41" s="62">
        <f t="shared" si="15"/>
        <v>0</v>
      </c>
      <c r="L41" s="62">
        <f t="shared" si="15"/>
        <v>0</v>
      </c>
      <c r="M41" s="62">
        <f t="shared" si="15"/>
        <v>0</v>
      </c>
      <c r="N41" s="62">
        <f t="shared" si="15"/>
        <v>0</v>
      </c>
      <c r="O41" s="62">
        <f t="shared" si="15"/>
        <v>0</v>
      </c>
      <c r="P41" s="62">
        <f t="shared" si="15"/>
        <v>0</v>
      </c>
      <c r="Q41" s="62">
        <f t="shared" si="15"/>
        <v>0</v>
      </c>
      <c r="R41" s="62">
        <f t="shared" si="15"/>
        <v>0</v>
      </c>
      <c r="S41" s="62">
        <f t="shared" si="15"/>
        <v>0</v>
      </c>
      <c r="T41" s="62">
        <f t="shared" si="15"/>
        <v>0</v>
      </c>
      <c r="U41" s="62">
        <f t="shared" si="15"/>
        <v>0</v>
      </c>
      <c r="V41" s="62">
        <f t="shared" si="15"/>
        <v>0</v>
      </c>
      <c r="W41" s="62">
        <f t="shared" si="15"/>
        <v>0</v>
      </c>
      <c r="X41" s="62">
        <f t="shared" si="15"/>
        <v>0</v>
      </c>
      <c r="Y41" s="62">
        <f t="shared" si="15"/>
        <v>0</v>
      </c>
      <c r="Z41" s="62">
        <f t="shared" si="15"/>
        <v>0</v>
      </c>
      <c r="AA41" s="62">
        <f t="shared" si="15"/>
        <v>0</v>
      </c>
      <c r="AB41" s="62">
        <f t="shared" si="15"/>
        <v>0</v>
      </c>
      <c r="AC41" s="62">
        <f t="shared" si="15"/>
        <v>0</v>
      </c>
      <c r="AD41" s="62">
        <f t="shared" si="15"/>
        <v>0</v>
      </c>
      <c r="AE41" s="62">
        <f t="shared" si="15"/>
        <v>0</v>
      </c>
      <c r="AF41" s="62">
        <f t="shared" si="15"/>
        <v>0</v>
      </c>
      <c r="AG41" s="62">
        <f t="shared" si="15"/>
        <v>0</v>
      </c>
      <c r="AH41" s="62">
        <f t="shared" si="15"/>
        <v>0</v>
      </c>
      <c r="AI41" s="62">
        <f t="shared" si="15"/>
        <v>0</v>
      </c>
      <c r="AJ41" s="62">
        <f t="shared" si="15"/>
        <v>0</v>
      </c>
      <c r="AM41" s="382">
        <f>ROUND(SUM(AM42:AM43),0)</f>
        <v>0</v>
      </c>
      <c r="AN41" s="382">
        <f>ROUND(SUM(AN42:AN43),0)</f>
        <v>0</v>
      </c>
      <c r="AO41" s="389"/>
      <c r="AP41" s="63"/>
      <c r="AQ41" s="63"/>
      <c r="AR41" s="63"/>
      <c r="AS41" s="63"/>
      <c r="AT41" s="63"/>
      <c r="AU41" s="63"/>
      <c r="AV41" s="63"/>
      <c r="AW41" s="63"/>
      <c r="AX41" s="63"/>
      <c r="AY41" s="390"/>
    </row>
    <row r="42" spans="2:51" ht="25.5">
      <c r="B42" s="64" t="s">
        <v>42</v>
      </c>
      <c r="C42" s="4" t="str">
        <f>IF(Kalba="EN",Data2!C67,Data2!B67)</f>
        <v>Viešosios lėšos (valstybės, savivaldybės biudžetai, kiti viešųjų lėšų šaltiniai)</v>
      </c>
      <c r="D42" s="65">
        <f>F42+NPV(FDN,G42:INDEX(G42:AJ42,PAL))</f>
        <v>0</v>
      </c>
      <c r="E42" s="65">
        <f>SUMIF($F$5:$AJ$5,"&lt;="&amp;PAL,$F42:$AJ42)</f>
        <v>0</v>
      </c>
      <c r="F42" s="78">
        <v>0</v>
      </c>
      <c r="G42" s="78">
        <v>0</v>
      </c>
      <c r="H42" s="78">
        <v>0</v>
      </c>
      <c r="I42" s="78">
        <v>0</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c r="AA42" s="78">
        <v>0</v>
      </c>
      <c r="AB42" s="78">
        <v>0</v>
      </c>
      <c r="AC42" s="78">
        <v>0</v>
      </c>
      <c r="AD42" s="78">
        <v>0</v>
      </c>
      <c r="AE42" s="78">
        <v>0</v>
      </c>
      <c r="AF42" s="78">
        <v>0</v>
      </c>
      <c r="AG42" s="78">
        <v>0</v>
      </c>
      <c r="AH42" s="78">
        <v>0</v>
      </c>
      <c r="AI42" s="78">
        <v>0</v>
      </c>
      <c r="AJ42" s="78">
        <v>0</v>
      </c>
      <c r="AM42" s="383">
        <f>F42+NPV(SDN,G42:INDEX(G42:AJ42,PAL))</f>
        <v>0</v>
      </c>
      <c r="AN42" s="415">
        <f>F42+NPV(SDN,G42:INDEX(G42:AJ42,PAL))</f>
        <v>0</v>
      </c>
      <c r="AO42" s="387">
        <f>IF(COUNTIF(AP42:AY42,"Klaida")&gt;0,1,0)</f>
        <v>0</v>
      </c>
      <c r="AP42" s="59">
        <f>IF(COUNT(F42:INDEX(F42:AJ42,PAL+1))&lt;&gt;PAL+1,"Klaida",0)</f>
        <v>0</v>
      </c>
      <c r="AQ42" s="59"/>
      <c r="AR42" s="59"/>
      <c r="AS42" s="59"/>
      <c r="AT42" s="59"/>
      <c r="AU42" s="59"/>
      <c r="AV42" s="59"/>
      <c r="AW42" s="59"/>
      <c r="AX42" s="59"/>
      <c r="AY42" s="388"/>
    </row>
    <row r="43" spans="2:51">
      <c r="B43" s="64" t="s">
        <v>43</v>
      </c>
      <c r="C43" s="4" t="str">
        <f>IF(Kalba="EN",Data2!C68,Data2!B68)</f>
        <v>Privačios lėšos (nuosavos, kitos privačios lėšos)</v>
      </c>
      <c r="D43" s="65">
        <f>F43+NPV(FDN,G43:INDEX(G43:AJ43,PAL))</f>
        <v>0</v>
      </c>
      <c r="E43" s="65">
        <f>SUMIF($F$5:$AJ$5,"&lt;="&amp;PAL,$F43:$AJ43)</f>
        <v>0</v>
      </c>
      <c r="F43" s="78">
        <v>0</v>
      </c>
      <c r="G43" s="78">
        <v>0</v>
      </c>
      <c r="H43" s="78">
        <v>0</v>
      </c>
      <c r="I43" s="78">
        <v>0</v>
      </c>
      <c r="J43" s="78">
        <v>0</v>
      </c>
      <c r="K43" s="78">
        <v>0</v>
      </c>
      <c r="L43" s="78">
        <v>0</v>
      </c>
      <c r="M43" s="78">
        <v>0</v>
      </c>
      <c r="N43" s="78">
        <v>0</v>
      </c>
      <c r="O43" s="78">
        <v>0</v>
      </c>
      <c r="P43" s="78">
        <v>0</v>
      </c>
      <c r="Q43" s="78">
        <v>0</v>
      </c>
      <c r="R43" s="78">
        <v>0</v>
      </c>
      <c r="S43" s="78">
        <v>0</v>
      </c>
      <c r="T43" s="78">
        <v>0</v>
      </c>
      <c r="U43" s="78">
        <v>0</v>
      </c>
      <c r="V43" s="78">
        <v>0</v>
      </c>
      <c r="W43" s="78">
        <v>0</v>
      </c>
      <c r="X43" s="78">
        <v>0</v>
      </c>
      <c r="Y43" s="78">
        <v>0</v>
      </c>
      <c r="Z43" s="78">
        <v>0</v>
      </c>
      <c r="AA43" s="78">
        <v>0</v>
      </c>
      <c r="AB43" s="78">
        <v>0</v>
      </c>
      <c r="AC43" s="78">
        <v>0</v>
      </c>
      <c r="AD43" s="78">
        <v>0</v>
      </c>
      <c r="AE43" s="78">
        <v>0</v>
      </c>
      <c r="AF43" s="78">
        <v>0</v>
      </c>
      <c r="AG43" s="78">
        <v>0</v>
      </c>
      <c r="AH43" s="78">
        <v>0</v>
      </c>
      <c r="AI43" s="78">
        <v>0</v>
      </c>
      <c r="AJ43" s="78">
        <v>0</v>
      </c>
      <c r="AM43" s="383">
        <f>F43+NPV(SDN,G43:INDEX(G43:AJ43,PAL))</f>
        <v>0</v>
      </c>
      <c r="AN43" s="415">
        <f>F43+NPV(SDN,G43:INDEX(G43:AJ43,PAL))</f>
        <v>0</v>
      </c>
      <c r="AO43" s="387">
        <f>IF(COUNTIF(AP43:AY43,"Klaida")&gt;0,1,0)</f>
        <v>0</v>
      </c>
      <c r="AP43" s="59">
        <f>IF(COUNT(F43:INDEX(F43:AJ43,PAL+1))&lt;&gt;PAL+1,"Klaida",0)</f>
        <v>0</v>
      </c>
      <c r="AQ43" s="59"/>
      <c r="AR43" s="59"/>
      <c r="AS43" s="59"/>
      <c r="AT43" s="59"/>
      <c r="AU43" s="59"/>
      <c r="AV43" s="59"/>
      <c r="AW43" s="59"/>
      <c r="AX43" s="59"/>
      <c r="AY43" s="388"/>
    </row>
    <row r="44" spans="2:51" s="61" customFormat="1">
      <c r="B44" s="66" t="s">
        <v>44</v>
      </c>
      <c r="C44" s="5" t="str">
        <f>IF(Kalba="EN",Data2!C69,Data2!B69)</f>
        <v>Paskolos</v>
      </c>
      <c r="D44" s="62">
        <f>ROUND(SUM(D45)-SUM(D46),0)</f>
        <v>0</v>
      </c>
      <c r="E44" s="62">
        <f>ROUND(SUM(E45)-SUM(E46),0)</f>
        <v>0</v>
      </c>
      <c r="F44" s="62">
        <f t="shared" ref="F44:AJ44" si="16">ROUND(SUM(F45)-SUM(F46),0)</f>
        <v>0</v>
      </c>
      <c r="G44" s="62">
        <f t="shared" si="16"/>
        <v>0</v>
      </c>
      <c r="H44" s="62">
        <f t="shared" si="16"/>
        <v>0</v>
      </c>
      <c r="I44" s="62">
        <f t="shared" si="16"/>
        <v>0</v>
      </c>
      <c r="J44" s="62">
        <f t="shared" si="16"/>
        <v>0</v>
      </c>
      <c r="K44" s="62">
        <f t="shared" si="16"/>
        <v>0</v>
      </c>
      <c r="L44" s="62">
        <f t="shared" si="16"/>
        <v>0</v>
      </c>
      <c r="M44" s="62">
        <f t="shared" si="16"/>
        <v>0</v>
      </c>
      <c r="N44" s="62">
        <f t="shared" si="16"/>
        <v>0</v>
      </c>
      <c r="O44" s="62">
        <f t="shared" si="16"/>
        <v>0</v>
      </c>
      <c r="P44" s="62">
        <f t="shared" si="16"/>
        <v>0</v>
      </c>
      <c r="Q44" s="62">
        <f t="shared" si="16"/>
        <v>0</v>
      </c>
      <c r="R44" s="62">
        <f t="shared" si="16"/>
        <v>0</v>
      </c>
      <c r="S44" s="62">
        <f t="shared" si="16"/>
        <v>0</v>
      </c>
      <c r="T44" s="62">
        <f t="shared" si="16"/>
        <v>0</v>
      </c>
      <c r="U44" s="62">
        <f t="shared" si="16"/>
        <v>0</v>
      </c>
      <c r="V44" s="62">
        <f t="shared" si="16"/>
        <v>0</v>
      </c>
      <c r="W44" s="62">
        <f t="shared" si="16"/>
        <v>0</v>
      </c>
      <c r="X44" s="62">
        <f t="shared" si="16"/>
        <v>0</v>
      </c>
      <c r="Y44" s="62">
        <f t="shared" si="16"/>
        <v>0</v>
      </c>
      <c r="Z44" s="62">
        <f t="shared" si="16"/>
        <v>0</v>
      </c>
      <c r="AA44" s="62">
        <f t="shared" si="16"/>
        <v>0</v>
      </c>
      <c r="AB44" s="62">
        <f t="shared" si="16"/>
        <v>0</v>
      </c>
      <c r="AC44" s="62">
        <f t="shared" si="16"/>
        <v>0</v>
      </c>
      <c r="AD44" s="62">
        <f t="shared" si="16"/>
        <v>0</v>
      </c>
      <c r="AE44" s="62">
        <f t="shared" si="16"/>
        <v>0</v>
      </c>
      <c r="AF44" s="62">
        <f t="shared" si="16"/>
        <v>0</v>
      </c>
      <c r="AG44" s="62">
        <f t="shared" si="16"/>
        <v>0</v>
      </c>
      <c r="AH44" s="62">
        <f t="shared" si="16"/>
        <v>0</v>
      </c>
      <c r="AI44" s="62">
        <f t="shared" si="16"/>
        <v>0</v>
      </c>
      <c r="AJ44" s="62">
        <f t="shared" si="16"/>
        <v>0</v>
      </c>
      <c r="AM44" s="382">
        <f>ROUND(SUM(AM45)-SUM(AM46),0)</f>
        <v>0</v>
      </c>
      <c r="AN44" s="382">
        <f>ROUND(SUM(AN45)-SUM(AN46),0)</f>
        <v>0</v>
      </c>
      <c r="AO44" s="389"/>
      <c r="AP44" s="63"/>
      <c r="AQ44" s="63"/>
      <c r="AR44" s="63"/>
      <c r="AS44" s="63"/>
      <c r="AT44" s="63"/>
      <c r="AU44" s="63"/>
      <c r="AV44" s="63"/>
      <c r="AW44" s="63"/>
      <c r="AX44" s="63"/>
      <c r="AY44" s="390"/>
    </row>
    <row r="45" spans="2:51">
      <c r="B45" s="64" t="s">
        <v>46</v>
      </c>
      <c r="C45" s="4" t="str">
        <f>IF(Kalba="EN",Data2!C70,Data2!B70)</f>
        <v>Paskolos</v>
      </c>
      <c r="D45" s="65">
        <f>F45+NPV(FDN,G45:INDEX(G45:AJ45,PAL))</f>
        <v>0</v>
      </c>
      <c r="E45" s="65">
        <f>SUMIF($F$5:$AJ$5,"&lt;="&amp;PAL,$F45:$AJ45)</f>
        <v>0</v>
      </c>
      <c r="F45" s="78">
        <v>0</v>
      </c>
      <c r="G45" s="78">
        <v>0</v>
      </c>
      <c r="H45" s="78">
        <v>0</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c r="AA45" s="78">
        <v>0</v>
      </c>
      <c r="AB45" s="78">
        <v>0</v>
      </c>
      <c r="AC45" s="78">
        <v>0</v>
      </c>
      <c r="AD45" s="78">
        <v>0</v>
      </c>
      <c r="AE45" s="78">
        <v>0</v>
      </c>
      <c r="AF45" s="78">
        <v>0</v>
      </c>
      <c r="AG45" s="78">
        <v>0</v>
      </c>
      <c r="AH45" s="78">
        <v>0</v>
      </c>
      <c r="AI45" s="78">
        <v>0</v>
      </c>
      <c r="AJ45" s="78">
        <v>0</v>
      </c>
      <c r="AM45" s="383">
        <f>F45+NPV(SDN,G45:INDEX(G45:AJ45,PAL))</f>
        <v>0</v>
      </c>
      <c r="AN45" s="415">
        <f>F45+NPV(SDN,G45:INDEX(G45:AJ45,PAL))</f>
        <v>0</v>
      </c>
      <c r="AO45" s="387">
        <f>IF(COUNTIF(AP45:AY45,"Klaida")&gt;0,1,0)</f>
        <v>0</v>
      </c>
      <c r="AP45" s="59">
        <f>IF(COUNT(F45:INDEX(F45:AJ45,PAL+1))&lt;&gt;PAL+1,"Klaida",0)</f>
        <v>0</v>
      </c>
      <c r="AQ45" s="59"/>
      <c r="AR45" s="59"/>
      <c r="AS45" s="59"/>
      <c r="AT45" s="59"/>
      <c r="AU45" s="59"/>
      <c r="AV45" s="59"/>
      <c r="AW45" s="59"/>
      <c r="AX45" s="59"/>
      <c r="AY45" s="388"/>
    </row>
    <row r="46" spans="2:51">
      <c r="B46" s="64" t="s">
        <v>48</v>
      </c>
      <c r="C46" s="4" t="str">
        <f>IF(Kalba="EN",Data2!C71,Data2!B71)</f>
        <v>Paskolų grąžinimai (išskyrus palūkanas)</v>
      </c>
      <c r="D46" s="65">
        <f>F46+NPV(FDN,G46:INDEX(G46:AJ46,PAL))</f>
        <v>0</v>
      </c>
      <c r="E46" s="65">
        <f>SUMIF($F$5:$AJ$5,"&lt;="&amp;PAL,$F46:$AJ46)</f>
        <v>0</v>
      </c>
      <c r="F46" s="78">
        <v>0</v>
      </c>
      <c r="G46" s="78">
        <v>0</v>
      </c>
      <c r="H46" s="78">
        <v>0</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0</v>
      </c>
      <c r="AE46" s="78">
        <v>0</v>
      </c>
      <c r="AF46" s="78">
        <v>0</v>
      </c>
      <c r="AG46" s="78">
        <v>0</v>
      </c>
      <c r="AH46" s="78">
        <v>0</v>
      </c>
      <c r="AI46" s="78">
        <v>0</v>
      </c>
      <c r="AJ46" s="78">
        <v>0</v>
      </c>
      <c r="AM46" s="383">
        <f>F46+NPV(SDN,G46:INDEX(G46:AJ46,PAL))</f>
        <v>0</v>
      </c>
      <c r="AN46" s="415">
        <f>F46+NPV(SDN,G46:INDEX(G46:AJ46,PAL))</f>
        <v>0</v>
      </c>
      <c r="AO46" s="387">
        <f>IF(COUNTIF(AP46:AY46,"Klaida")&gt;0,1,0)</f>
        <v>0</v>
      </c>
      <c r="AP46" s="59">
        <f>IF(COUNT(F46:INDEX(F46:AJ46,PAL+1))&lt;&gt;PAL+1,"Klaida",0)</f>
        <v>0</v>
      </c>
      <c r="AQ46" s="59"/>
      <c r="AR46" s="59"/>
      <c r="AS46" s="59"/>
      <c r="AT46" s="59"/>
      <c r="AU46" s="59"/>
      <c r="AV46" s="59"/>
      <c r="AW46" s="59"/>
      <c r="AX46" s="59"/>
      <c r="AY46" s="388"/>
    </row>
    <row r="47" spans="2:51" s="61" customFormat="1" hidden="1">
      <c r="B47" s="66" t="s">
        <v>49</v>
      </c>
      <c r="C47" s="5" t="str">
        <f>IF(Kalba="EN",Data2!C$72,Data2!B$72)</f>
        <v>Socialinio ekonominio (SE) poveikio finansinė išraiška</v>
      </c>
      <c r="D47" s="62">
        <f t="shared" ref="D47:AJ47" si="17">SUM(D48)-SUM(D56)</f>
        <v>0</v>
      </c>
      <c r="E47" s="62">
        <f t="shared" si="17"/>
        <v>0</v>
      </c>
      <c r="F47" s="62">
        <f t="shared" si="17"/>
        <v>0</v>
      </c>
      <c r="G47" s="62">
        <f t="shared" si="17"/>
        <v>0</v>
      </c>
      <c r="H47" s="62">
        <f t="shared" si="17"/>
        <v>0</v>
      </c>
      <c r="I47" s="62">
        <f t="shared" si="17"/>
        <v>0</v>
      </c>
      <c r="J47" s="62">
        <f t="shared" si="17"/>
        <v>0</v>
      </c>
      <c r="K47" s="62">
        <f t="shared" si="17"/>
        <v>0</v>
      </c>
      <c r="L47" s="62">
        <f t="shared" si="17"/>
        <v>0</v>
      </c>
      <c r="M47" s="62">
        <f t="shared" si="17"/>
        <v>0</v>
      </c>
      <c r="N47" s="62">
        <f t="shared" si="17"/>
        <v>0</v>
      </c>
      <c r="O47" s="62">
        <f t="shared" si="17"/>
        <v>0</v>
      </c>
      <c r="P47" s="62">
        <f t="shared" si="17"/>
        <v>0</v>
      </c>
      <c r="Q47" s="62">
        <f t="shared" si="17"/>
        <v>0</v>
      </c>
      <c r="R47" s="62">
        <f t="shared" si="17"/>
        <v>0</v>
      </c>
      <c r="S47" s="62">
        <f t="shared" si="17"/>
        <v>0</v>
      </c>
      <c r="T47" s="62">
        <f t="shared" si="17"/>
        <v>0</v>
      </c>
      <c r="U47" s="62">
        <f t="shared" si="17"/>
        <v>0</v>
      </c>
      <c r="V47" s="62">
        <f t="shared" si="17"/>
        <v>0</v>
      </c>
      <c r="W47" s="62">
        <f t="shared" si="17"/>
        <v>0</v>
      </c>
      <c r="X47" s="62">
        <f t="shared" si="17"/>
        <v>0</v>
      </c>
      <c r="Y47" s="62">
        <f t="shared" si="17"/>
        <v>0</v>
      </c>
      <c r="Z47" s="62">
        <f t="shared" si="17"/>
        <v>0</v>
      </c>
      <c r="AA47" s="62">
        <f t="shared" si="17"/>
        <v>0</v>
      </c>
      <c r="AB47" s="62">
        <f t="shared" si="17"/>
        <v>0</v>
      </c>
      <c r="AC47" s="62">
        <f t="shared" si="17"/>
        <v>0</v>
      </c>
      <c r="AD47" s="62">
        <f t="shared" si="17"/>
        <v>0</v>
      </c>
      <c r="AE47" s="62">
        <f t="shared" si="17"/>
        <v>0</v>
      </c>
      <c r="AF47" s="62">
        <f t="shared" si="17"/>
        <v>0</v>
      </c>
      <c r="AG47" s="62">
        <f t="shared" si="17"/>
        <v>0</v>
      </c>
      <c r="AH47" s="62">
        <f t="shared" si="17"/>
        <v>0</v>
      </c>
      <c r="AI47" s="62">
        <f t="shared" si="17"/>
        <v>0</v>
      </c>
      <c r="AJ47" s="62">
        <f t="shared" si="17"/>
        <v>0</v>
      </c>
      <c r="AM47" s="382">
        <f>SUM(AM48)-SUM(AM56)</f>
        <v>0</v>
      </c>
      <c r="AN47" s="406"/>
      <c r="AO47" s="389"/>
      <c r="AP47" s="63"/>
      <c r="AQ47" s="63"/>
      <c r="AR47" s="63"/>
      <c r="AS47" s="63"/>
      <c r="AT47" s="63"/>
      <c r="AU47" s="63"/>
      <c r="AV47" s="63"/>
      <c r="AW47" s="63"/>
      <c r="AX47" s="63"/>
      <c r="AY47" s="390"/>
    </row>
    <row r="48" spans="2:51" s="61" customFormat="1" hidden="1">
      <c r="B48" s="66" t="s">
        <v>50</v>
      </c>
      <c r="C48" s="5" t="str">
        <f>IF(Kalba="EN",Data2!C$73,Data2!B$73) &amp; " "&amp; IF(Kalba="EN",Data2!C$74,Data2!B$74)</f>
        <v>SE nauda (pasirinkite SE naudos komponentą)</v>
      </c>
      <c r="D48" s="62">
        <f t="shared" ref="D48:AJ48" si="18">ROUND(SUM(D49:D55),0)</f>
        <v>0</v>
      </c>
      <c r="E48" s="62">
        <f t="shared" si="18"/>
        <v>0</v>
      </c>
      <c r="F48" s="62">
        <f t="shared" si="18"/>
        <v>0</v>
      </c>
      <c r="G48" s="62">
        <f t="shared" si="18"/>
        <v>0</v>
      </c>
      <c r="H48" s="62">
        <f t="shared" si="18"/>
        <v>0</v>
      </c>
      <c r="I48" s="62">
        <f t="shared" si="18"/>
        <v>0</v>
      </c>
      <c r="J48" s="62">
        <f t="shared" si="18"/>
        <v>0</v>
      </c>
      <c r="K48" s="62">
        <f t="shared" si="18"/>
        <v>0</v>
      </c>
      <c r="L48" s="62">
        <f t="shared" si="18"/>
        <v>0</v>
      </c>
      <c r="M48" s="62">
        <f t="shared" si="18"/>
        <v>0</v>
      </c>
      <c r="N48" s="62">
        <f t="shared" si="18"/>
        <v>0</v>
      </c>
      <c r="O48" s="62">
        <f t="shared" si="18"/>
        <v>0</v>
      </c>
      <c r="P48" s="62">
        <f t="shared" si="18"/>
        <v>0</v>
      </c>
      <c r="Q48" s="62">
        <f t="shared" si="18"/>
        <v>0</v>
      </c>
      <c r="R48" s="62">
        <f t="shared" si="18"/>
        <v>0</v>
      </c>
      <c r="S48" s="62">
        <f t="shared" si="18"/>
        <v>0</v>
      </c>
      <c r="T48" s="62">
        <f t="shared" si="18"/>
        <v>0</v>
      </c>
      <c r="U48" s="62">
        <f t="shared" si="18"/>
        <v>0</v>
      </c>
      <c r="V48" s="62">
        <f t="shared" si="18"/>
        <v>0</v>
      </c>
      <c r="W48" s="62">
        <f t="shared" si="18"/>
        <v>0</v>
      </c>
      <c r="X48" s="62">
        <f t="shared" si="18"/>
        <v>0</v>
      </c>
      <c r="Y48" s="62">
        <f t="shared" si="18"/>
        <v>0</v>
      </c>
      <c r="Z48" s="62">
        <f t="shared" si="18"/>
        <v>0</v>
      </c>
      <c r="AA48" s="62">
        <f t="shared" si="18"/>
        <v>0</v>
      </c>
      <c r="AB48" s="62">
        <f t="shared" si="18"/>
        <v>0</v>
      </c>
      <c r="AC48" s="62">
        <f t="shared" si="18"/>
        <v>0</v>
      </c>
      <c r="AD48" s="62">
        <f t="shared" si="18"/>
        <v>0</v>
      </c>
      <c r="AE48" s="62">
        <f t="shared" si="18"/>
        <v>0</v>
      </c>
      <c r="AF48" s="62">
        <f t="shared" si="18"/>
        <v>0</v>
      </c>
      <c r="AG48" s="62">
        <f t="shared" si="18"/>
        <v>0</v>
      </c>
      <c r="AH48" s="62">
        <f t="shared" si="18"/>
        <v>0</v>
      </c>
      <c r="AI48" s="62">
        <f t="shared" si="18"/>
        <v>0</v>
      </c>
      <c r="AJ48" s="62">
        <f t="shared" si="18"/>
        <v>0</v>
      </c>
      <c r="AM48" s="382">
        <f>ROUND(SUM(AM49:AM55),0)</f>
        <v>0</v>
      </c>
      <c r="AN48" s="406"/>
      <c r="AO48" s="389"/>
      <c r="AP48" s="63"/>
      <c r="AQ48" s="63"/>
      <c r="AR48" s="63"/>
      <c r="AS48" s="63"/>
      <c r="AT48" s="63"/>
      <c r="AU48" s="63"/>
      <c r="AV48" s="63"/>
      <c r="AW48" s="63"/>
      <c r="AX48" s="63"/>
      <c r="AY48" s="390"/>
    </row>
    <row r="49" spans="2:51" hidden="1">
      <c r="B49" s="199" t="s">
        <v>51</v>
      </c>
      <c r="C49" s="486" t="s">
        <v>69</v>
      </c>
      <c r="D49" s="169">
        <f>F49+NPV(SDN,G49:INDEX(G49:AJ49,PAL))</f>
        <v>0</v>
      </c>
      <c r="E49" s="169">
        <f t="shared" ref="E49:E55" si="19">SUMIF($F$5:$AJ$5,"&lt;="&amp;PAL,$F49:$AJ49)</f>
        <v>0</v>
      </c>
      <c r="F49" s="78">
        <v>0</v>
      </c>
      <c r="G49" s="78">
        <v>0</v>
      </c>
      <c r="H49" s="78">
        <v>0</v>
      </c>
      <c r="I49" s="78">
        <v>0</v>
      </c>
      <c r="J49" s="78">
        <v>0</v>
      </c>
      <c r="K49" s="78">
        <v>0</v>
      </c>
      <c r="L49" s="78">
        <v>0</v>
      </c>
      <c r="M49" s="78">
        <v>0</v>
      </c>
      <c r="N49" s="78">
        <v>0</v>
      </c>
      <c r="O49" s="78">
        <v>0</v>
      </c>
      <c r="P49" s="78">
        <v>0</v>
      </c>
      <c r="Q49" s="78">
        <v>0</v>
      </c>
      <c r="R49" s="78">
        <v>0</v>
      </c>
      <c r="S49" s="78">
        <v>0</v>
      </c>
      <c r="T49" s="78">
        <v>0</v>
      </c>
      <c r="U49" s="78">
        <v>0</v>
      </c>
      <c r="V49" s="78">
        <v>0</v>
      </c>
      <c r="W49" s="78">
        <v>0</v>
      </c>
      <c r="X49" s="78">
        <v>0</v>
      </c>
      <c r="Y49" s="78">
        <v>0</v>
      </c>
      <c r="Z49" s="78">
        <v>0</v>
      </c>
      <c r="AA49" s="78">
        <v>0</v>
      </c>
      <c r="AB49" s="78">
        <v>0</v>
      </c>
      <c r="AC49" s="78">
        <v>0</v>
      </c>
      <c r="AD49" s="78">
        <v>0</v>
      </c>
      <c r="AE49" s="78">
        <v>0</v>
      </c>
      <c r="AF49" s="78">
        <v>0</v>
      </c>
      <c r="AG49" s="78">
        <v>0</v>
      </c>
      <c r="AH49" s="78">
        <v>0</v>
      </c>
      <c r="AI49" s="78">
        <v>0</v>
      </c>
      <c r="AJ49" s="78">
        <v>0</v>
      </c>
      <c r="AM49" s="383">
        <f>F49+NPV(SDN,G49:INDEX(G49:AJ49,PAL))</f>
        <v>0</v>
      </c>
      <c r="AN49" s="415"/>
      <c r="AO49" s="387">
        <f t="shared" ref="AO49:AO55" si="20">IF(COUNTIF(AP49:AY49,"Klaida")&gt;0,1,0)</f>
        <v>0</v>
      </c>
      <c r="AP49" s="59">
        <f>IF(COUNT(F49:INDEX(F49:AJ49,PAL+1))&lt;&gt;PAL+1,"Klaida",0)</f>
        <v>0</v>
      </c>
      <c r="AQ49" s="59"/>
      <c r="AR49" s="59"/>
      <c r="AS49" s="59"/>
      <c r="AT49" s="59"/>
      <c r="AU49" s="59"/>
      <c r="AV49" s="59"/>
      <c r="AW49" s="59"/>
      <c r="AX49" s="59"/>
      <c r="AY49" s="388"/>
    </row>
    <row r="50" spans="2:51" hidden="1">
      <c r="B50" s="199" t="s">
        <v>52</v>
      </c>
      <c r="C50" s="486" t="s">
        <v>69</v>
      </c>
      <c r="D50" s="169">
        <f>F50+NPV(SDN,G50:INDEX(G50:AJ50,PAL))</f>
        <v>0</v>
      </c>
      <c r="E50" s="169">
        <f t="shared" si="19"/>
        <v>0</v>
      </c>
      <c r="F50" s="78">
        <v>0</v>
      </c>
      <c r="G50" s="78">
        <v>0</v>
      </c>
      <c r="H50" s="78">
        <v>0</v>
      </c>
      <c r="I50" s="78">
        <v>0</v>
      </c>
      <c r="J50" s="78">
        <v>0</v>
      </c>
      <c r="K50" s="78">
        <v>0</v>
      </c>
      <c r="L50" s="78">
        <v>0</v>
      </c>
      <c r="M50" s="78">
        <v>0</v>
      </c>
      <c r="N50" s="78">
        <v>0</v>
      </c>
      <c r="O50" s="78">
        <v>0</v>
      </c>
      <c r="P50" s="78">
        <v>0</v>
      </c>
      <c r="Q50" s="78">
        <v>0</v>
      </c>
      <c r="R50" s="78">
        <v>0</v>
      </c>
      <c r="S50" s="78">
        <v>0</v>
      </c>
      <c r="T50" s="78">
        <v>0</v>
      </c>
      <c r="U50" s="78">
        <v>0</v>
      </c>
      <c r="V50" s="78">
        <v>0</v>
      </c>
      <c r="W50" s="78">
        <v>0</v>
      </c>
      <c r="X50" s="78">
        <v>0</v>
      </c>
      <c r="Y50" s="78">
        <v>0</v>
      </c>
      <c r="Z50" s="78">
        <v>0</v>
      </c>
      <c r="AA50" s="78">
        <v>0</v>
      </c>
      <c r="AB50" s="78">
        <v>0</v>
      </c>
      <c r="AC50" s="78">
        <v>0</v>
      </c>
      <c r="AD50" s="78">
        <v>0</v>
      </c>
      <c r="AE50" s="78">
        <v>0</v>
      </c>
      <c r="AF50" s="78">
        <v>0</v>
      </c>
      <c r="AG50" s="78">
        <v>0</v>
      </c>
      <c r="AH50" s="78">
        <v>0</v>
      </c>
      <c r="AI50" s="78">
        <v>0</v>
      </c>
      <c r="AJ50" s="78">
        <v>0</v>
      </c>
      <c r="AM50" s="383">
        <f>F50+NPV(SDN,G50:INDEX(G50:AJ50,PAL))</f>
        <v>0</v>
      </c>
      <c r="AN50" s="415"/>
      <c r="AO50" s="387">
        <f t="shared" si="20"/>
        <v>0</v>
      </c>
      <c r="AP50" s="59">
        <f>IF(COUNT(F50:INDEX(F50:AJ50,PAL+1))&lt;&gt;PAL+1,"Klaida",0)</f>
        <v>0</v>
      </c>
      <c r="AQ50" s="59"/>
      <c r="AR50" s="59"/>
      <c r="AS50" s="59"/>
      <c r="AT50" s="59"/>
      <c r="AU50" s="59"/>
      <c r="AV50" s="59"/>
      <c r="AW50" s="59"/>
      <c r="AX50" s="59"/>
      <c r="AY50" s="388"/>
    </row>
    <row r="51" spans="2:51" hidden="1">
      <c r="B51" s="199" t="s">
        <v>339</v>
      </c>
      <c r="C51" s="486" t="s">
        <v>69</v>
      </c>
      <c r="D51" s="169">
        <f>F51+NPV(SDN,G51:INDEX(G51:AJ51,PAL))</f>
        <v>0</v>
      </c>
      <c r="E51" s="169">
        <f t="shared" si="19"/>
        <v>0</v>
      </c>
      <c r="F51" s="78">
        <v>0</v>
      </c>
      <c r="G51" s="78">
        <v>0</v>
      </c>
      <c r="H51" s="78">
        <v>0</v>
      </c>
      <c r="I51" s="78">
        <v>0</v>
      </c>
      <c r="J51" s="78">
        <v>0</v>
      </c>
      <c r="K51" s="78">
        <v>0</v>
      </c>
      <c r="L51" s="78">
        <v>0</v>
      </c>
      <c r="M51" s="78">
        <v>0</v>
      </c>
      <c r="N51" s="78">
        <v>0</v>
      </c>
      <c r="O51" s="78">
        <v>0</v>
      </c>
      <c r="P51" s="78">
        <v>0</v>
      </c>
      <c r="Q51" s="78">
        <v>0</v>
      </c>
      <c r="R51" s="78">
        <v>0</v>
      </c>
      <c r="S51" s="78">
        <v>0</v>
      </c>
      <c r="T51" s="78">
        <v>0</v>
      </c>
      <c r="U51" s="78">
        <v>0</v>
      </c>
      <c r="V51" s="78">
        <v>0</v>
      </c>
      <c r="W51" s="78">
        <v>0</v>
      </c>
      <c r="X51" s="78">
        <v>0</v>
      </c>
      <c r="Y51" s="78">
        <v>0</v>
      </c>
      <c r="Z51" s="78">
        <v>0</v>
      </c>
      <c r="AA51" s="78">
        <v>0</v>
      </c>
      <c r="AB51" s="78">
        <v>0</v>
      </c>
      <c r="AC51" s="78">
        <v>0</v>
      </c>
      <c r="AD51" s="78">
        <v>0</v>
      </c>
      <c r="AE51" s="78">
        <v>0</v>
      </c>
      <c r="AF51" s="78">
        <v>0</v>
      </c>
      <c r="AG51" s="78">
        <v>0</v>
      </c>
      <c r="AH51" s="78">
        <v>0</v>
      </c>
      <c r="AI51" s="78">
        <v>0</v>
      </c>
      <c r="AJ51" s="78">
        <v>0</v>
      </c>
      <c r="AM51" s="383">
        <f>F51+NPV(SDN,G51:INDEX(G51:AJ51,PAL))</f>
        <v>0</v>
      </c>
      <c r="AN51" s="415"/>
      <c r="AO51" s="387">
        <f t="shared" si="20"/>
        <v>0</v>
      </c>
      <c r="AP51" s="59">
        <f>IF(COUNT(F51:INDEX(F51:AJ51,PAL+1))&lt;&gt;PAL+1,"Klaida",0)</f>
        <v>0</v>
      </c>
      <c r="AQ51" s="59"/>
      <c r="AR51" s="59"/>
      <c r="AS51" s="59"/>
      <c r="AT51" s="59"/>
      <c r="AU51" s="59"/>
      <c r="AV51" s="59"/>
      <c r="AW51" s="59"/>
      <c r="AX51" s="59"/>
      <c r="AY51" s="388"/>
    </row>
    <row r="52" spans="2:51" hidden="1">
      <c r="B52" s="199" t="s">
        <v>340</v>
      </c>
      <c r="C52" s="486" t="s">
        <v>69</v>
      </c>
      <c r="D52" s="169">
        <f>F52+NPV(SDN,G52:INDEX(G52:AJ52,PAL))</f>
        <v>0</v>
      </c>
      <c r="E52" s="169">
        <f t="shared" si="19"/>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M52" s="383">
        <f>F52+NPV(SDN,G52:INDEX(G52:AJ52,PAL))</f>
        <v>0</v>
      </c>
      <c r="AN52" s="415"/>
      <c r="AO52" s="387">
        <f t="shared" si="20"/>
        <v>0</v>
      </c>
      <c r="AP52" s="59">
        <f>IF(COUNT(F52:INDEX(F52:AJ52,PAL+1))&lt;&gt;PAL+1,"Klaida",0)</f>
        <v>0</v>
      </c>
      <c r="AQ52" s="59"/>
      <c r="AR52" s="59"/>
      <c r="AS52" s="59"/>
      <c r="AT52" s="59"/>
      <c r="AU52" s="59"/>
      <c r="AV52" s="59"/>
      <c r="AW52" s="59"/>
      <c r="AX52" s="59"/>
      <c r="AY52" s="388"/>
    </row>
    <row r="53" spans="2:51" hidden="1">
      <c r="B53" s="199" t="s">
        <v>341</v>
      </c>
      <c r="C53" s="486" t="s">
        <v>69</v>
      </c>
      <c r="D53" s="169">
        <f>F53+NPV(SDN,G53:INDEX(G53:AJ53,PAL))</f>
        <v>0</v>
      </c>
      <c r="E53" s="169">
        <f t="shared" si="19"/>
        <v>0</v>
      </c>
      <c r="F53" s="78">
        <v>0</v>
      </c>
      <c r="G53" s="78">
        <v>0</v>
      </c>
      <c r="H53" s="78">
        <v>0</v>
      </c>
      <c r="I53" s="78">
        <v>0</v>
      </c>
      <c r="J53" s="78">
        <v>0</v>
      </c>
      <c r="K53" s="78">
        <v>0</v>
      </c>
      <c r="L53" s="78">
        <v>0</v>
      </c>
      <c r="M53" s="78">
        <v>0</v>
      </c>
      <c r="N53" s="78">
        <v>0</v>
      </c>
      <c r="O53" s="78">
        <v>0</v>
      </c>
      <c r="P53" s="78">
        <v>0</v>
      </c>
      <c r="Q53" s="78">
        <v>0</v>
      </c>
      <c r="R53" s="78">
        <v>0</v>
      </c>
      <c r="S53" s="78">
        <v>0</v>
      </c>
      <c r="T53" s="78">
        <v>0</v>
      </c>
      <c r="U53" s="78">
        <v>0</v>
      </c>
      <c r="V53" s="78">
        <v>0</v>
      </c>
      <c r="W53" s="78">
        <v>0</v>
      </c>
      <c r="X53" s="78">
        <v>0</v>
      </c>
      <c r="Y53" s="78">
        <v>0</v>
      </c>
      <c r="Z53" s="78">
        <v>0</v>
      </c>
      <c r="AA53" s="78">
        <v>0</v>
      </c>
      <c r="AB53" s="78">
        <v>0</v>
      </c>
      <c r="AC53" s="78">
        <v>0</v>
      </c>
      <c r="AD53" s="78">
        <v>0</v>
      </c>
      <c r="AE53" s="78">
        <v>0</v>
      </c>
      <c r="AF53" s="78">
        <v>0</v>
      </c>
      <c r="AG53" s="78">
        <v>0</v>
      </c>
      <c r="AH53" s="78">
        <v>0</v>
      </c>
      <c r="AI53" s="78">
        <v>0</v>
      </c>
      <c r="AJ53" s="78">
        <v>0</v>
      </c>
      <c r="AM53" s="383">
        <f>F53+NPV(SDN,G53:INDEX(G53:AJ53,PAL))</f>
        <v>0</v>
      </c>
      <c r="AN53" s="415"/>
      <c r="AO53" s="387">
        <f t="shared" si="20"/>
        <v>0</v>
      </c>
      <c r="AP53" s="59">
        <f>IF(COUNT(F53:INDEX(F53:AJ53,PAL+1))&lt;&gt;PAL+1,"Klaida",0)</f>
        <v>0</v>
      </c>
      <c r="AQ53" s="59"/>
      <c r="AR53" s="59"/>
      <c r="AS53" s="59"/>
      <c r="AT53" s="59"/>
      <c r="AU53" s="59"/>
      <c r="AV53" s="59"/>
      <c r="AW53" s="59"/>
      <c r="AX53" s="59"/>
      <c r="AY53" s="388"/>
    </row>
    <row r="54" spans="2:51" hidden="1">
      <c r="B54" s="199" t="s">
        <v>342</v>
      </c>
      <c r="C54" s="486" t="s">
        <v>69</v>
      </c>
      <c r="D54" s="169">
        <f>F54+NPV(SDN,G54:INDEX(G54:AJ54,PAL))</f>
        <v>0</v>
      </c>
      <c r="E54" s="169">
        <f t="shared" si="19"/>
        <v>0</v>
      </c>
      <c r="F54" s="78">
        <v>0</v>
      </c>
      <c r="G54" s="78">
        <v>0</v>
      </c>
      <c r="H54" s="78">
        <v>0</v>
      </c>
      <c r="I54" s="78">
        <v>0</v>
      </c>
      <c r="J54" s="78">
        <v>0</v>
      </c>
      <c r="K54" s="78">
        <v>0</v>
      </c>
      <c r="L54" s="78">
        <v>0</v>
      </c>
      <c r="M54" s="78">
        <v>0</v>
      </c>
      <c r="N54" s="78">
        <v>0</v>
      </c>
      <c r="O54" s="78">
        <v>0</v>
      </c>
      <c r="P54" s="78">
        <v>0</v>
      </c>
      <c r="Q54" s="78">
        <v>0</v>
      </c>
      <c r="R54" s="78">
        <v>0</v>
      </c>
      <c r="S54" s="78">
        <v>0</v>
      </c>
      <c r="T54" s="78">
        <v>0</v>
      </c>
      <c r="U54" s="78">
        <v>0</v>
      </c>
      <c r="V54" s="78">
        <v>0</v>
      </c>
      <c r="W54" s="78">
        <v>0</v>
      </c>
      <c r="X54" s="78">
        <v>0</v>
      </c>
      <c r="Y54" s="78">
        <v>0</v>
      </c>
      <c r="Z54" s="78">
        <v>0</v>
      </c>
      <c r="AA54" s="78">
        <v>0</v>
      </c>
      <c r="AB54" s="78">
        <v>0</v>
      </c>
      <c r="AC54" s="78">
        <v>0</v>
      </c>
      <c r="AD54" s="78">
        <v>0</v>
      </c>
      <c r="AE54" s="78">
        <v>0</v>
      </c>
      <c r="AF54" s="78">
        <v>0</v>
      </c>
      <c r="AG54" s="78">
        <v>0</v>
      </c>
      <c r="AH54" s="78">
        <v>0</v>
      </c>
      <c r="AI54" s="78">
        <v>0</v>
      </c>
      <c r="AJ54" s="78">
        <v>0</v>
      </c>
      <c r="AM54" s="383">
        <f>F54+NPV(SDN,G54:INDEX(G54:AJ54,PAL))</f>
        <v>0</v>
      </c>
      <c r="AN54" s="415"/>
      <c r="AO54" s="387">
        <f t="shared" si="20"/>
        <v>0</v>
      </c>
      <c r="AP54" s="59">
        <f>IF(COUNT(F54:INDEX(F54:AJ54,PAL+1))&lt;&gt;PAL+1,"Klaida",0)</f>
        <v>0</v>
      </c>
      <c r="AQ54" s="59"/>
      <c r="AR54" s="59"/>
      <c r="AS54" s="59"/>
      <c r="AT54" s="59"/>
      <c r="AU54" s="59"/>
      <c r="AV54" s="59"/>
      <c r="AW54" s="59"/>
      <c r="AX54" s="59"/>
      <c r="AY54" s="388"/>
    </row>
    <row r="55" spans="2:51" hidden="1">
      <c r="B55" s="199" t="s">
        <v>343</v>
      </c>
      <c r="C55" s="486" t="s">
        <v>69</v>
      </c>
      <c r="D55" s="169">
        <f>F55+NPV(SDN,G55:INDEX(G55:AJ55,PAL))</f>
        <v>0</v>
      </c>
      <c r="E55" s="169">
        <f t="shared" si="19"/>
        <v>0</v>
      </c>
      <c r="F55" s="78">
        <v>0</v>
      </c>
      <c r="G55" s="78">
        <v>0</v>
      </c>
      <c r="H55" s="78">
        <v>0</v>
      </c>
      <c r="I55" s="78">
        <v>0</v>
      </c>
      <c r="J55" s="78">
        <v>0</v>
      </c>
      <c r="K55" s="78">
        <v>0</v>
      </c>
      <c r="L55" s="78">
        <v>0</v>
      </c>
      <c r="M55" s="78">
        <v>0</v>
      </c>
      <c r="N55" s="78">
        <v>0</v>
      </c>
      <c r="O55" s="78">
        <v>0</v>
      </c>
      <c r="P55" s="78">
        <v>0</v>
      </c>
      <c r="Q55" s="78">
        <v>0</v>
      </c>
      <c r="R55" s="78">
        <v>0</v>
      </c>
      <c r="S55" s="78">
        <v>0</v>
      </c>
      <c r="T55" s="78">
        <v>0</v>
      </c>
      <c r="U55" s="78">
        <v>0</v>
      </c>
      <c r="V55" s="78">
        <v>0</v>
      </c>
      <c r="W55" s="78">
        <v>0</v>
      </c>
      <c r="X55" s="78">
        <v>0</v>
      </c>
      <c r="Y55" s="78">
        <v>0</v>
      </c>
      <c r="Z55" s="78">
        <v>0</v>
      </c>
      <c r="AA55" s="78">
        <v>0</v>
      </c>
      <c r="AB55" s="78">
        <v>0</v>
      </c>
      <c r="AC55" s="78">
        <v>0</v>
      </c>
      <c r="AD55" s="78">
        <v>0</v>
      </c>
      <c r="AE55" s="78">
        <v>0</v>
      </c>
      <c r="AF55" s="78">
        <v>0</v>
      </c>
      <c r="AG55" s="78">
        <v>0</v>
      </c>
      <c r="AH55" s="78">
        <v>0</v>
      </c>
      <c r="AI55" s="78">
        <v>0</v>
      </c>
      <c r="AJ55" s="78">
        <v>0</v>
      </c>
      <c r="AM55" s="383">
        <f>F55+NPV(SDN,G55:INDEX(G55:AJ55,PAL))</f>
        <v>0</v>
      </c>
      <c r="AN55" s="415"/>
      <c r="AO55" s="387">
        <f t="shared" si="20"/>
        <v>0</v>
      </c>
      <c r="AP55" s="59">
        <f>IF(COUNT(F55:INDEX(F55:AJ55,PAL+1))&lt;&gt;PAL+1,"Klaida",0)</f>
        <v>0</v>
      </c>
      <c r="AQ55" s="59"/>
      <c r="AR55" s="59"/>
      <c r="AS55" s="59"/>
      <c r="AT55" s="59"/>
      <c r="AU55" s="59"/>
      <c r="AV55" s="59"/>
      <c r="AW55" s="59"/>
      <c r="AX55" s="59"/>
      <c r="AY55" s="388"/>
    </row>
    <row r="56" spans="2:51" hidden="1">
      <c r="B56" s="66" t="s">
        <v>53</v>
      </c>
      <c r="C56" s="180" t="str">
        <f>IF(Kalba="EN",Data2!C$76,Data2!B$76) &amp; " "&amp; IF(Kalba="EN",Data2!C$77,Data2!B$77)</f>
        <v>SE žala (pasirinkite SE žalos komponentą)</v>
      </c>
      <c r="D56" s="62">
        <f>ROUND(SUM(D57:D59),0)</f>
        <v>0</v>
      </c>
      <c r="E56" s="62">
        <f>ROUND(SUM(E57:E59),0)</f>
        <v>0</v>
      </c>
      <c r="F56" s="62">
        <f t="shared" ref="F56:AJ56" si="21">ROUND(SUM(F57:F59),0)</f>
        <v>0</v>
      </c>
      <c r="G56" s="62">
        <f t="shared" si="21"/>
        <v>0</v>
      </c>
      <c r="H56" s="62">
        <f t="shared" si="21"/>
        <v>0</v>
      </c>
      <c r="I56" s="62">
        <f t="shared" si="21"/>
        <v>0</v>
      </c>
      <c r="J56" s="62">
        <f t="shared" si="21"/>
        <v>0</v>
      </c>
      <c r="K56" s="62">
        <f t="shared" si="21"/>
        <v>0</v>
      </c>
      <c r="L56" s="62">
        <f t="shared" si="21"/>
        <v>0</v>
      </c>
      <c r="M56" s="62">
        <f t="shared" si="21"/>
        <v>0</v>
      </c>
      <c r="N56" s="62">
        <f t="shared" si="21"/>
        <v>0</v>
      </c>
      <c r="O56" s="62">
        <f t="shared" si="21"/>
        <v>0</v>
      </c>
      <c r="P56" s="62">
        <f t="shared" si="21"/>
        <v>0</v>
      </c>
      <c r="Q56" s="62">
        <f t="shared" si="21"/>
        <v>0</v>
      </c>
      <c r="R56" s="62">
        <f t="shared" si="21"/>
        <v>0</v>
      </c>
      <c r="S56" s="62">
        <f t="shared" si="21"/>
        <v>0</v>
      </c>
      <c r="T56" s="62">
        <f t="shared" si="21"/>
        <v>0</v>
      </c>
      <c r="U56" s="62">
        <f t="shared" si="21"/>
        <v>0</v>
      </c>
      <c r="V56" s="62">
        <f t="shared" si="21"/>
        <v>0</v>
      </c>
      <c r="W56" s="62">
        <f t="shared" si="21"/>
        <v>0</v>
      </c>
      <c r="X56" s="62">
        <f t="shared" si="21"/>
        <v>0</v>
      </c>
      <c r="Y56" s="62">
        <f t="shared" si="21"/>
        <v>0</v>
      </c>
      <c r="Z56" s="62">
        <f t="shared" si="21"/>
        <v>0</v>
      </c>
      <c r="AA56" s="62">
        <f t="shared" si="21"/>
        <v>0</v>
      </c>
      <c r="AB56" s="62">
        <f t="shared" si="21"/>
        <v>0</v>
      </c>
      <c r="AC56" s="62">
        <f t="shared" si="21"/>
        <v>0</v>
      </c>
      <c r="AD56" s="62">
        <f t="shared" si="21"/>
        <v>0</v>
      </c>
      <c r="AE56" s="62">
        <f t="shared" si="21"/>
        <v>0</v>
      </c>
      <c r="AF56" s="62">
        <f t="shared" si="21"/>
        <v>0</v>
      </c>
      <c r="AG56" s="62">
        <f t="shared" si="21"/>
        <v>0</v>
      </c>
      <c r="AH56" s="62">
        <f t="shared" si="21"/>
        <v>0</v>
      </c>
      <c r="AI56" s="62">
        <f t="shared" si="21"/>
        <v>0</v>
      </c>
      <c r="AJ56" s="62">
        <f t="shared" si="21"/>
        <v>0</v>
      </c>
      <c r="AM56" s="382">
        <f>ROUND(SUM(AM57:AM59),0)</f>
        <v>0</v>
      </c>
      <c r="AN56" s="406"/>
      <c r="AO56" s="387"/>
      <c r="AP56" s="59"/>
      <c r="AQ56" s="59"/>
      <c r="AR56" s="59"/>
      <c r="AS56" s="59"/>
      <c r="AT56" s="59"/>
      <c r="AU56" s="59"/>
      <c r="AV56" s="59"/>
      <c r="AW56" s="59"/>
      <c r="AX56" s="59"/>
      <c r="AY56" s="388"/>
    </row>
    <row r="57" spans="2:51" hidden="1">
      <c r="B57" s="199" t="s">
        <v>344</v>
      </c>
      <c r="C57" s="486" t="s">
        <v>69</v>
      </c>
      <c r="D57" s="65">
        <f>F57+NPV(SDN,G57:INDEX(G57:AJ57,PAL))</f>
        <v>0</v>
      </c>
      <c r="E57" s="65">
        <f>SUMIF($F$5:$AJ$5,"&lt;="&amp;PAL,$F57:$AJ57)</f>
        <v>0</v>
      </c>
      <c r="F57" s="78">
        <v>0</v>
      </c>
      <c r="G57" s="78">
        <v>0</v>
      </c>
      <c r="H57" s="78">
        <v>0</v>
      </c>
      <c r="I57" s="78">
        <v>0</v>
      </c>
      <c r="J57" s="78">
        <v>0</v>
      </c>
      <c r="K57" s="78">
        <v>0</v>
      </c>
      <c r="L57" s="78">
        <v>0</v>
      </c>
      <c r="M57" s="78">
        <v>0</v>
      </c>
      <c r="N57" s="78">
        <v>0</v>
      </c>
      <c r="O57" s="78">
        <v>0</v>
      </c>
      <c r="P57" s="78">
        <v>0</v>
      </c>
      <c r="Q57" s="78">
        <v>0</v>
      </c>
      <c r="R57" s="78">
        <v>0</v>
      </c>
      <c r="S57" s="78">
        <v>0</v>
      </c>
      <c r="T57" s="78">
        <v>0</v>
      </c>
      <c r="U57" s="78">
        <v>0</v>
      </c>
      <c r="V57" s="78">
        <v>0</v>
      </c>
      <c r="W57" s="78">
        <v>0</v>
      </c>
      <c r="X57" s="78">
        <v>0</v>
      </c>
      <c r="Y57" s="78">
        <v>0</v>
      </c>
      <c r="Z57" s="78">
        <v>0</v>
      </c>
      <c r="AA57" s="78">
        <v>0</v>
      </c>
      <c r="AB57" s="78">
        <v>0</v>
      </c>
      <c r="AC57" s="78">
        <v>0</v>
      </c>
      <c r="AD57" s="78">
        <v>0</v>
      </c>
      <c r="AE57" s="78">
        <v>0</v>
      </c>
      <c r="AF57" s="78">
        <v>0</v>
      </c>
      <c r="AG57" s="78">
        <v>0</v>
      </c>
      <c r="AH57" s="78">
        <v>0</v>
      </c>
      <c r="AI57" s="78">
        <v>0</v>
      </c>
      <c r="AJ57" s="78">
        <v>0</v>
      </c>
      <c r="AM57" s="383">
        <f>F57+NPV(SDN,G57:INDEX(G57:AJ57,PAL))</f>
        <v>0</v>
      </c>
      <c r="AN57" s="415"/>
      <c r="AO57" s="387">
        <f>IF(COUNTIF(AP57:AY57,"Klaida")&gt;0,1,0)</f>
        <v>0</v>
      </c>
      <c r="AP57" s="59">
        <f>IF(COUNT(F57:INDEX(F57:AJ57,PAL+1))&lt;&gt;PAL+1,"Klaida",0)</f>
        <v>0</v>
      </c>
      <c r="AQ57" s="59"/>
      <c r="AR57" s="59"/>
      <c r="AS57" s="59"/>
      <c r="AT57" s="59"/>
      <c r="AU57" s="59"/>
      <c r="AV57" s="59"/>
      <c r="AW57" s="59"/>
      <c r="AX57" s="59"/>
      <c r="AY57" s="388"/>
    </row>
    <row r="58" spans="2:51" hidden="1">
      <c r="B58" s="199" t="s">
        <v>345</v>
      </c>
      <c r="C58" s="486" t="s">
        <v>69</v>
      </c>
      <c r="D58" s="65">
        <f>F58+NPV(SDN,G58:INDEX(G58:AJ58,PAL))</f>
        <v>0</v>
      </c>
      <c r="E58" s="65">
        <f>SUMIF($F$5:$AJ$5,"&lt;="&amp;PAL,$F58:$AJ58)</f>
        <v>0</v>
      </c>
      <c r="F58" s="78">
        <v>0</v>
      </c>
      <c r="G58" s="78">
        <v>0</v>
      </c>
      <c r="H58" s="78">
        <v>0</v>
      </c>
      <c r="I58" s="78">
        <v>0</v>
      </c>
      <c r="J58" s="78">
        <v>0</v>
      </c>
      <c r="K58" s="78">
        <v>0</v>
      </c>
      <c r="L58" s="78">
        <v>0</v>
      </c>
      <c r="M58" s="78">
        <v>0</v>
      </c>
      <c r="N58" s="78">
        <v>0</v>
      </c>
      <c r="O58" s="78">
        <v>0</v>
      </c>
      <c r="P58" s="78">
        <v>0</v>
      </c>
      <c r="Q58" s="78">
        <v>0</v>
      </c>
      <c r="R58" s="78">
        <v>0</v>
      </c>
      <c r="S58" s="78">
        <v>0</v>
      </c>
      <c r="T58" s="78">
        <v>0</v>
      </c>
      <c r="U58" s="78">
        <v>0</v>
      </c>
      <c r="V58" s="78">
        <v>0</v>
      </c>
      <c r="W58" s="78">
        <v>0</v>
      </c>
      <c r="X58" s="78">
        <v>0</v>
      </c>
      <c r="Y58" s="78">
        <v>0</v>
      </c>
      <c r="Z58" s="78">
        <v>0</v>
      </c>
      <c r="AA58" s="78">
        <v>0</v>
      </c>
      <c r="AB58" s="78">
        <v>0</v>
      </c>
      <c r="AC58" s="78">
        <v>0</v>
      </c>
      <c r="AD58" s="78">
        <v>0</v>
      </c>
      <c r="AE58" s="78">
        <v>0</v>
      </c>
      <c r="AF58" s="78">
        <v>0</v>
      </c>
      <c r="AG58" s="78">
        <v>0</v>
      </c>
      <c r="AH58" s="78">
        <v>0</v>
      </c>
      <c r="AI58" s="78">
        <v>0</v>
      </c>
      <c r="AJ58" s="78">
        <v>0</v>
      </c>
      <c r="AM58" s="383">
        <f>F58+NPV(SDN,G58:INDEX(G58:AJ58,PAL))</f>
        <v>0</v>
      </c>
      <c r="AN58" s="415"/>
      <c r="AO58" s="387">
        <f>IF(COUNTIF(AP58:AY58,"Klaida")&gt;0,1,0)</f>
        <v>0</v>
      </c>
      <c r="AP58" s="59">
        <f>IF(COUNT(F58:INDEX(F58:AJ58,PAL+1))&lt;&gt;PAL+1,"Klaida",0)</f>
        <v>0</v>
      </c>
      <c r="AQ58" s="59"/>
      <c r="AR58" s="59"/>
      <c r="AS58" s="59"/>
      <c r="AT58" s="59"/>
      <c r="AU58" s="59"/>
      <c r="AV58" s="59"/>
      <c r="AW58" s="59"/>
      <c r="AX58" s="59"/>
      <c r="AY58" s="388"/>
    </row>
    <row r="59" spans="2:51" ht="13.5" hidden="1" thickBot="1">
      <c r="B59" s="199" t="s">
        <v>346</v>
      </c>
      <c r="C59" s="486" t="s">
        <v>69</v>
      </c>
      <c r="D59" s="65">
        <f>F59+NPV(SDN,G59:INDEX(G59:AJ59,PAL))</f>
        <v>0</v>
      </c>
      <c r="E59" s="65">
        <f>SUMIF($F$5:$AJ$5,"&lt;="&amp;PAL,$F59:$AJ59)</f>
        <v>0</v>
      </c>
      <c r="F59" s="78">
        <v>0</v>
      </c>
      <c r="G59" s="78">
        <v>0</v>
      </c>
      <c r="H59" s="78">
        <v>0</v>
      </c>
      <c r="I59" s="78">
        <v>0</v>
      </c>
      <c r="J59" s="78">
        <v>0</v>
      </c>
      <c r="K59" s="78">
        <v>0</v>
      </c>
      <c r="L59" s="78">
        <v>0</v>
      </c>
      <c r="M59" s="78">
        <v>0</v>
      </c>
      <c r="N59" s="78">
        <v>0</v>
      </c>
      <c r="O59" s="78">
        <v>0</v>
      </c>
      <c r="P59" s="78">
        <v>0</v>
      </c>
      <c r="Q59" s="78">
        <v>0</v>
      </c>
      <c r="R59" s="78">
        <v>0</v>
      </c>
      <c r="S59" s="78">
        <v>0</v>
      </c>
      <c r="T59" s="78">
        <v>0</v>
      </c>
      <c r="U59" s="78">
        <v>0</v>
      </c>
      <c r="V59" s="78">
        <v>0</v>
      </c>
      <c r="W59" s="78">
        <v>0</v>
      </c>
      <c r="X59" s="78">
        <v>0</v>
      </c>
      <c r="Y59" s="78">
        <v>0</v>
      </c>
      <c r="Z59" s="78">
        <v>0</v>
      </c>
      <c r="AA59" s="78">
        <v>0</v>
      </c>
      <c r="AB59" s="78">
        <v>0</v>
      </c>
      <c r="AC59" s="78">
        <v>0</v>
      </c>
      <c r="AD59" s="78">
        <v>0</v>
      </c>
      <c r="AE59" s="78">
        <v>0</v>
      </c>
      <c r="AF59" s="78">
        <v>0</v>
      </c>
      <c r="AG59" s="78">
        <v>0</v>
      </c>
      <c r="AH59" s="78">
        <v>0</v>
      </c>
      <c r="AI59" s="78">
        <v>0</v>
      </c>
      <c r="AJ59" s="78">
        <v>0</v>
      </c>
      <c r="AM59" s="394">
        <f>F59+NPV(SDN,G59:INDEX(G59:AJ59,PAL))</f>
        <v>0</v>
      </c>
      <c r="AN59" s="416"/>
      <c r="AO59" s="391">
        <f>IF(COUNTIF(AP59:AY59,"Klaida")&gt;0,1,0)</f>
        <v>0</v>
      </c>
      <c r="AP59" s="392">
        <f>IF(COUNT(F59:INDEX(F59:AJ59,PAL+1))&lt;&gt;PAL+1,"Klaida",0)</f>
        <v>0</v>
      </c>
      <c r="AQ59" s="392"/>
      <c r="AR59" s="392"/>
      <c r="AS59" s="392"/>
      <c r="AT59" s="392"/>
      <c r="AU59" s="392"/>
      <c r="AV59" s="392"/>
      <c r="AW59" s="392"/>
      <c r="AX59" s="392"/>
      <c r="AY59" s="393"/>
    </row>
    <row r="60" spans="2:51"/>
    <row r="61" spans="2:51">
      <c r="C61" s="404" t="str">
        <f>IF(Kalba="EN",Data2!C79,Data2!B79)</f>
        <v>Finansinės analizės (FA) rodiklių apskaičiavimas</v>
      </c>
      <c r="D61" s="208"/>
      <c r="E61" s="208"/>
      <c r="F61" s="208"/>
      <c r="G61" s="208"/>
      <c r="H61" s="208"/>
      <c r="I61" s="208"/>
      <c r="J61" s="208"/>
      <c r="K61" s="208"/>
      <c r="L61" s="208"/>
      <c r="M61" s="208"/>
      <c r="N61" s="208"/>
      <c r="O61" s="208"/>
      <c r="P61" s="208"/>
      <c r="Q61" s="208"/>
      <c r="R61" s="208"/>
      <c r="S61" s="208"/>
      <c r="T61" s="208"/>
      <c r="U61" s="208"/>
      <c r="V61" s="208"/>
      <c r="W61" s="208"/>
      <c r="X61" s="208"/>
      <c r="Y61" s="208"/>
      <c r="Z61" s="208"/>
      <c r="AA61" s="208"/>
      <c r="AB61" s="208"/>
      <c r="AC61" s="208"/>
      <c r="AD61" s="208"/>
      <c r="AE61" s="208"/>
      <c r="AF61" s="208"/>
      <c r="AG61" s="208"/>
      <c r="AH61" s="208"/>
      <c r="AI61" s="208"/>
      <c r="AJ61" s="208"/>
    </row>
    <row r="62" spans="2:51" hidden="1">
      <c r="C62" s="68" t="str">
        <f>IF(Kalba="EN",Data2!C80,Data2!B80)</f>
        <v>FA rodiklių investicijoms lėšų srautas (realiąja išraiška)</v>
      </c>
      <c r="D62" s="69"/>
      <c r="E62" s="69"/>
      <c r="F62" s="65">
        <f t="shared" ref="F62:AJ62" si="22">ROUND(SUM(F16:F17)-SUM(F7,F22),0)</f>
        <v>0</v>
      </c>
      <c r="G62" s="65">
        <f t="shared" si="22"/>
        <v>0</v>
      </c>
      <c r="H62" s="65">
        <f t="shared" si="22"/>
        <v>0</v>
      </c>
      <c r="I62" s="65">
        <f t="shared" si="22"/>
        <v>0</v>
      </c>
      <c r="J62" s="65">
        <f t="shared" si="22"/>
        <v>0</v>
      </c>
      <c r="K62" s="65">
        <f t="shared" si="22"/>
        <v>0</v>
      </c>
      <c r="L62" s="65">
        <f t="shared" si="22"/>
        <v>0</v>
      </c>
      <c r="M62" s="65">
        <f t="shared" si="22"/>
        <v>0</v>
      </c>
      <c r="N62" s="65">
        <f t="shared" si="22"/>
        <v>0</v>
      </c>
      <c r="O62" s="65">
        <f t="shared" si="22"/>
        <v>0</v>
      </c>
      <c r="P62" s="65">
        <f t="shared" si="22"/>
        <v>0</v>
      </c>
      <c r="Q62" s="65">
        <f t="shared" si="22"/>
        <v>0</v>
      </c>
      <c r="R62" s="65">
        <f t="shared" si="22"/>
        <v>0</v>
      </c>
      <c r="S62" s="65">
        <f t="shared" si="22"/>
        <v>0</v>
      </c>
      <c r="T62" s="65">
        <f t="shared" si="22"/>
        <v>0</v>
      </c>
      <c r="U62" s="65">
        <f t="shared" si="22"/>
        <v>0</v>
      </c>
      <c r="V62" s="65">
        <f t="shared" si="22"/>
        <v>0</v>
      </c>
      <c r="W62" s="65">
        <f t="shared" si="22"/>
        <v>0</v>
      </c>
      <c r="X62" s="65">
        <f t="shared" si="22"/>
        <v>0</v>
      </c>
      <c r="Y62" s="65">
        <f t="shared" si="22"/>
        <v>0</v>
      </c>
      <c r="Z62" s="65">
        <f t="shared" si="22"/>
        <v>0</v>
      </c>
      <c r="AA62" s="65">
        <f t="shared" si="22"/>
        <v>0</v>
      </c>
      <c r="AB62" s="65">
        <f t="shared" si="22"/>
        <v>0</v>
      </c>
      <c r="AC62" s="65">
        <f t="shared" si="22"/>
        <v>0</v>
      </c>
      <c r="AD62" s="65">
        <f t="shared" si="22"/>
        <v>0</v>
      </c>
      <c r="AE62" s="65">
        <f t="shared" si="22"/>
        <v>0</v>
      </c>
      <c r="AF62" s="65">
        <f t="shared" si="22"/>
        <v>0</v>
      </c>
      <c r="AG62" s="65">
        <f t="shared" si="22"/>
        <v>0</v>
      </c>
      <c r="AH62" s="65">
        <f t="shared" si="22"/>
        <v>0</v>
      </c>
      <c r="AI62" s="65">
        <f t="shared" si="22"/>
        <v>0</v>
      </c>
      <c r="AJ62" s="65">
        <f t="shared" si="22"/>
        <v>0</v>
      </c>
    </row>
    <row r="63" spans="2:51">
      <c r="C63" s="512" t="str">
        <f>IF(Kalba="EN",Data2!C82,Data2!B82)</f>
        <v>Suminis finansinio gyvybingumo lėšų srautas (realiąja išraiška)</v>
      </c>
      <c r="D63" s="70"/>
      <c r="E63" s="70"/>
      <c r="F63" s="65">
        <f>ROUND(SUM(F17,F35)-SUM(F7,F21,F30),0)</f>
        <v>0</v>
      </c>
      <c r="G63" s="65">
        <f t="shared" ref="G63:AJ63" si="23">ROUND(SUM(G17,G35)-SUM(G7,G21,G30)+F63,0)</f>
        <v>0</v>
      </c>
      <c r="H63" s="65">
        <f t="shared" si="23"/>
        <v>0</v>
      </c>
      <c r="I63" s="65">
        <f t="shared" si="23"/>
        <v>0</v>
      </c>
      <c r="J63" s="65">
        <f t="shared" si="23"/>
        <v>0</v>
      </c>
      <c r="K63" s="65">
        <f t="shared" si="23"/>
        <v>0</v>
      </c>
      <c r="L63" s="65">
        <f t="shared" si="23"/>
        <v>0</v>
      </c>
      <c r="M63" s="65">
        <f t="shared" si="23"/>
        <v>0</v>
      </c>
      <c r="N63" s="65">
        <f t="shared" si="23"/>
        <v>0</v>
      </c>
      <c r="O63" s="65">
        <f t="shared" si="23"/>
        <v>0</v>
      </c>
      <c r="P63" s="65">
        <f t="shared" si="23"/>
        <v>0</v>
      </c>
      <c r="Q63" s="65">
        <f t="shared" si="23"/>
        <v>0</v>
      </c>
      <c r="R63" s="65">
        <f t="shared" si="23"/>
        <v>0</v>
      </c>
      <c r="S63" s="65">
        <f t="shared" si="23"/>
        <v>0</v>
      </c>
      <c r="T63" s="65">
        <f t="shared" si="23"/>
        <v>0</v>
      </c>
      <c r="U63" s="65">
        <f t="shared" si="23"/>
        <v>0</v>
      </c>
      <c r="V63" s="65">
        <f t="shared" si="23"/>
        <v>0</v>
      </c>
      <c r="W63" s="65">
        <f t="shared" si="23"/>
        <v>0</v>
      </c>
      <c r="X63" s="65">
        <f t="shared" si="23"/>
        <v>0</v>
      </c>
      <c r="Y63" s="65">
        <f t="shared" si="23"/>
        <v>0</v>
      </c>
      <c r="Z63" s="65">
        <f t="shared" si="23"/>
        <v>0</v>
      </c>
      <c r="AA63" s="65">
        <f t="shared" si="23"/>
        <v>0</v>
      </c>
      <c r="AB63" s="65">
        <f t="shared" si="23"/>
        <v>0</v>
      </c>
      <c r="AC63" s="65">
        <f t="shared" si="23"/>
        <v>0</v>
      </c>
      <c r="AD63" s="65">
        <f t="shared" si="23"/>
        <v>0</v>
      </c>
      <c r="AE63" s="65">
        <f t="shared" si="23"/>
        <v>0</v>
      </c>
      <c r="AF63" s="65">
        <f t="shared" si="23"/>
        <v>0</v>
      </c>
      <c r="AG63" s="65">
        <f t="shared" si="23"/>
        <v>0</v>
      </c>
      <c r="AH63" s="65">
        <f t="shared" si="23"/>
        <v>0</v>
      </c>
      <c r="AI63" s="65">
        <f t="shared" si="23"/>
        <v>0</v>
      </c>
      <c r="AJ63" s="65">
        <f t="shared" si="23"/>
        <v>0</v>
      </c>
    </row>
    <row r="64" spans="2:51" hidden="1">
      <c r="C64" s="68" t="str">
        <f>IF(Kalba="EN",Data2!C84,Data2!B84)</f>
        <v>FA rodiklių kapitalui lėšų srautas (realiąja išraiška)</v>
      </c>
      <c r="D64" s="69"/>
      <c r="E64" s="69"/>
      <c r="F64" s="65">
        <f t="shared" ref="F64:AJ64" si="24">SUM(F16,F17)-SUM(F21,F38,F40,F41,F46)+IF(AND(F5&gt;Investiciju_metu_skaicius,F22&gt;0,SUM(F38:F40,F41,F44)&gt;0),MIN(F22,SUM(F38:F40,F41,F44)),0)</f>
        <v>0</v>
      </c>
      <c r="G64" s="65">
        <f t="shared" si="24"/>
        <v>0</v>
      </c>
      <c r="H64" s="65">
        <f t="shared" si="24"/>
        <v>0</v>
      </c>
      <c r="I64" s="65">
        <f t="shared" si="24"/>
        <v>0</v>
      </c>
      <c r="J64" s="65">
        <f t="shared" si="24"/>
        <v>0</v>
      </c>
      <c r="K64" s="65">
        <f t="shared" si="24"/>
        <v>0</v>
      </c>
      <c r="L64" s="65">
        <f t="shared" si="24"/>
        <v>0</v>
      </c>
      <c r="M64" s="65">
        <f t="shared" si="24"/>
        <v>0</v>
      </c>
      <c r="N64" s="65">
        <f t="shared" si="24"/>
        <v>0</v>
      </c>
      <c r="O64" s="65">
        <f t="shared" si="24"/>
        <v>0</v>
      </c>
      <c r="P64" s="65">
        <f t="shared" si="24"/>
        <v>0</v>
      </c>
      <c r="Q64" s="65">
        <f t="shared" si="24"/>
        <v>0</v>
      </c>
      <c r="R64" s="65">
        <f t="shared" si="24"/>
        <v>0</v>
      </c>
      <c r="S64" s="65">
        <f t="shared" si="24"/>
        <v>0</v>
      </c>
      <c r="T64" s="65">
        <f t="shared" si="24"/>
        <v>0</v>
      </c>
      <c r="U64" s="65">
        <f t="shared" si="24"/>
        <v>0</v>
      </c>
      <c r="V64" s="65">
        <f t="shared" si="24"/>
        <v>0</v>
      </c>
      <c r="W64" s="65">
        <f t="shared" si="24"/>
        <v>0</v>
      </c>
      <c r="X64" s="65">
        <f t="shared" si="24"/>
        <v>0</v>
      </c>
      <c r="Y64" s="65">
        <f t="shared" si="24"/>
        <v>0</v>
      </c>
      <c r="Z64" s="65">
        <f t="shared" si="24"/>
        <v>0</v>
      </c>
      <c r="AA64" s="65">
        <f t="shared" si="24"/>
        <v>0</v>
      </c>
      <c r="AB64" s="65">
        <f t="shared" si="24"/>
        <v>0</v>
      </c>
      <c r="AC64" s="65">
        <f t="shared" si="24"/>
        <v>0</v>
      </c>
      <c r="AD64" s="65">
        <f t="shared" si="24"/>
        <v>0</v>
      </c>
      <c r="AE64" s="65">
        <f t="shared" si="24"/>
        <v>0</v>
      </c>
      <c r="AF64" s="65">
        <f t="shared" si="24"/>
        <v>0</v>
      </c>
      <c r="AG64" s="65">
        <f t="shared" si="24"/>
        <v>0</v>
      </c>
      <c r="AH64" s="65">
        <f t="shared" si="24"/>
        <v>0</v>
      </c>
      <c r="AI64" s="65">
        <f t="shared" si="24"/>
        <v>0</v>
      </c>
      <c r="AJ64" s="65">
        <f t="shared" si="24"/>
        <v>0</v>
      </c>
    </row>
    <row r="65" spans="3:36" hidden="1">
      <c r="C65" s="68" t="str">
        <f>IF(Kalba="EN",Data2!C86,Data2!B86)</f>
        <v>Finansinė grynoji dabartinė vertė investicijoms - FGDV(I)</v>
      </c>
      <c r="D65" s="71">
        <f>F62+NPV(FDN,G62:INDEX(G62:AJ62,PAL))</f>
        <v>0</v>
      </c>
      <c r="E65" s="72"/>
    </row>
    <row r="66" spans="3:36" hidden="1">
      <c r="C66" s="68" t="str">
        <f>IF(Kalba="EN",Data2!C87,Data2!B87)</f>
        <v>Finansinė vidinė grąžos norma investicijoms - FVGN(I)</v>
      </c>
      <c r="D66" s="73" t="str">
        <f>IF(ISERROR(E66),"Nėra reikšmės",E66)</f>
        <v>Nėra reikšmės</v>
      </c>
      <c r="E66" s="200" t="e">
        <f>IRR(F62:INDEX(F62:AJ62,PAL+1))</f>
        <v>#NUM!</v>
      </c>
    </row>
    <row r="67" spans="3:36" hidden="1">
      <c r="C67" s="68" t="str">
        <f>IF(Kalba="EN",Data2!C88,Data2!B88)</f>
        <v>Finansinė modifikuota vidinė grąžos norma investicijoms - FMVGN(I)</v>
      </c>
      <c r="D67" s="74" t="str">
        <f>IF(ISERROR(E67),"Nėra reikšmės",E67)</f>
        <v>Nėra reikšmės</v>
      </c>
      <c r="E67" s="200" t="e">
        <f>MIRR(F62:INDEX(F62:AJ62,PAL+1),FDN,FDN)</f>
        <v>#DIV/0!</v>
      </c>
      <c r="G67" s="81"/>
    </row>
    <row r="68" spans="3:36" hidden="1">
      <c r="C68" s="68" t="str">
        <f>IF(Kalba="EN",Data2!C89,Data2!B89)</f>
        <v>Finansinis naudos ir išlaidų santykis - FNIS</v>
      </c>
      <c r="D68" s="75" t="str">
        <f>IF(ISERROR(D17/SUM(D7,-D16,D22)),"-",D17/SUM(D7,-D16,D22))</f>
        <v>-</v>
      </c>
      <c r="E68" s="72"/>
      <c r="G68" s="82"/>
      <c r="H68" s="82"/>
    </row>
    <row r="69" spans="3:36" hidden="1">
      <c r="C69" s="68" t="str">
        <f>IF(Kalba="EN",Data2!C90,Data2!B90)</f>
        <v>Finansinis gyvybingumas (realiąja išraiška)</v>
      </c>
      <c r="D69" s="76" t="str">
        <f>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row>
    <row r="70" spans="3:36" hidden="1">
      <c r="C70" s="68" t="str">
        <f>IF(Kalba="EN",Data2!C92,Data2!B92)</f>
        <v>Finansinė grynoji dabartinė vertė kapitalui - FGDV(K)</v>
      </c>
      <c r="D70" s="71">
        <f>F64+NPV(FDN,G64:INDEX(G64:AJ64,PAL))</f>
        <v>0</v>
      </c>
      <c r="E70" s="72"/>
      <c r="G70" s="82"/>
      <c r="H70" s="82"/>
    </row>
    <row r="71" spans="3:36" hidden="1">
      <c r="C71" s="68" t="str">
        <f>IF(Kalba="EN",Data2!C93,Data2!B93)</f>
        <v>Finansinė vidinė grąžos norma kapitalui - FVGN(K)</v>
      </c>
      <c r="D71" s="73" t="str">
        <f>IF(ISERROR(E71),"Nėra reikšmės",E71)</f>
        <v>Nėra reikšmės</v>
      </c>
      <c r="E71" s="201" t="e">
        <f>IRR(F64:INDEX(F64:AJ64,PAL+1))</f>
        <v>#NUM!</v>
      </c>
    </row>
    <row r="72" spans="3:36" hidden="1">
      <c r="C72" s="68" t="str">
        <f>IF(Kalba="EN",Data2!C94,Data2!B94)</f>
        <v>Finansinė modifikuota vidinė grąžos norma kapitalui - FMVGN(K)</v>
      </c>
      <c r="D72" s="74" t="str">
        <f>IF(ISERROR(E72),"Nėra reikšmės",E72)</f>
        <v>Nėra reikšmės</v>
      </c>
      <c r="E72" s="201" t="e">
        <f>MIRR(F64:INDEX(F64:AJ64,PAL+1),FDN,FDN)</f>
        <v>#DIV/0!</v>
      </c>
    </row>
    <row r="73" spans="3:36" hidden="1"/>
    <row r="74" spans="3:36" ht="12.75" hidden="1" customHeight="1">
      <c r="C74" s="404" t="str">
        <f>IF(Kalba="EN",Data2!C95,Data2!B95)</f>
        <v>Ekonominės analizės (EA) rodiklių apskaičiavimas</v>
      </c>
      <c r="D74" s="208"/>
      <c r="E74" s="208"/>
      <c r="F74" s="208"/>
      <c r="G74" s="208"/>
      <c r="H74" s="208"/>
      <c r="I74" s="208"/>
      <c r="J74" s="208"/>
      <c r="K74" s="208"/>
      <c r="L74" s="208"/>
      <c r="M74" s="208"/>
      <c r="N74" s="208"/>
      <c r="O74" s="208"/>
      <c r="P74" s="208"/>
      <c r="Q74" s="208"/>
      <c r="R74" s="208"/>
      <c r="S74" s="208"/>
      <c r="T74" s="208"/>
      <c r="U74" s="208"/>
      <c r="V74" s="208"/>
      <c r="W74" s="208"/>
      <c r="X74" s="208"/>
      <c r="Y74" s="208"/>
      <c r="Z74" s="208"/>
      <c r="AA74" s="208"/>
      <c r="AB74" s="208"/>
      <c r="AC74" s="208"/>
      <c r="AD74" s="208"/>
      <c r="AE74" s="208"/>
      <c r="AF74" s="208"/>
      <c r="AG74" s="208"/>
      <c r="AH74" s="208"/>
      <c r="AI74" s="208"/>
      <c r="AJ74" s="208"/>
    </row>
    <row r="75" spans="3:36" hidden="1">
      <c r="C75" s="68" t="str">
        <f>IF(Kalba="EN",Data2!C96,Data2!B96)</f>
        <v>EA rodiklių lėšų srautas (realiąja išraiška)</v>
      </c>
      <c r="D75" s="69"/>
      <c r="E75" s="69"/>
      <c r="F75" s="65">
        <f>SUMPRODUCT(F$16:F$20,Data1!$F$63:$F$67)-SUMPRODUCT(F$8:F$15,Data1!$F$55:$F$62)-SUMPRODUCT(F$23:F$28,Data1!$F$70:$F$75)+F47</f>
        <v>0</v>
      </c>
      <c r="G75" s="65">
        <f>SUMPRODUCT(G$16:G$20,Data1!$F$63:$F$67)-SUMPRODUCT(G$8:G$15,Data1!$F$55:$F$62)-SUMPRODUCT(G$23:G$28,Data1!$F$70:$F$75)+G47</f>
        <v>0</v>
      </c>
      <c r="H75" s="65">
        <f>SUMPRODUCT(H$16:H$20,Data1!$F$63:$F$67)-SUMPRODUCT(H$8:H$15,Data1!$F$55:$F$62)-SUMPRODUCT(H$23:H$28,Data1!$F$70:$F$75)+H47</f>
        <v>0</v>
      </c>
      <c r="I75" s="65">
        <f>SUMPRODUCT(I$16:I$20,Data1!$F$63:$F$67)-SUMPRODUCT(I$8:I$15,Data1!$F$55:$F$62)-SUMPRODUCT(I$23:I$28,Data1!$F$70:$F$75)+I47</f>
        <v>0</v>
      </c>
      <c r="J75" s="65">
        <f>SUMPRODUCT(J$16:J$20,Data1!$F$63:$F$67)-SUMPRODUCT(J$8:J$15,Data1!$F$55:$F$62)-SUMPRODUCT(J$23:J$28,Data1!$F$70:$F$75)+J47</f>
        <v>0</v>
      </c>
      <c r="K75" s="65">
        <f>SUMPRODUCT(K$16:K$20,Data1!$F$63:$F$67)-SUMPRODUCT(K$8:K$15,Data1!$F$55:$F$62)-SUMPRODUCT(K$23:K$28,Data1!$F$70:$F$75)+K47</f>
        <v>0</v>
      </c>
      <c r="L75" s="65">
        <f>SUMPRODUCT(L$16:L$20,Data1!$F$63:$F$67)-SUMPRODUCT(L$8:L$15,Data1!$F$55:$F$62)-SUMPRODUCT(L$23:L$28,Data1!$F$70:$F$75)+L47</f>
        <v>0</v>
      </c>
      <c r="M75" s="65">
        <f>SUMPRODUCT(M$16:M$20,Data1!$F$63:$F$67)-SUMPRODUCT(M$8:M$15,Data1!$F$55:$F$62)-SUMPRODUCT(M$23:M$28,Data1!$F$70:$F$75)+M47</f>
        <v>0</v>
      </c>
      <c r="N75" s="65">
        <f>SUMPRODUCT(N$16:N$20,Data1!$F$63:$F$67)-SUMPRODUCT(N$8:N$15,Data1!$F$55:$F$62)-SUMPRODUCT(N$23:N$28,Data1!$F$70:$F$75)+N47</f>
        <v>0</v>
      </c>
      <c r="O75" s="65">
        <f>SUMPRODUCT(O$16:O$20,Data1!$F$63:$F$67)-SUMPRODUCT(O$8:O$15,Data1!$F$55:$F$62)-SUMPRODUCT(O$23:O$28,Data1!$F$70:$F$75)+O47</f>
        <v>0</v>
      </c>
      <c r="P75" s="65">
        <f>SUMPRODUCT(P$16:P$20,Data1!$F$63:$F$67)-SUMPRODUCT(P$8:P$15,Data1!$F$55:$F$62)-SUMPRODUCT(P$23:P$28,Data1!$F$70:$F$75)+P47</f>
        <v>0</v>
      </c>
      <c r="Q75" s="65">
        <f>SUMPRODUCT(Q$16:Q$20,Data1!$F$63:$F$67)-SUMPRODUCT(Q$8:Q$15,Data1!$F$55:$F$62)-SUMPRODUCT(Q$23:Q$28,Data1!$F$70:$F$75)+Q47</f>
        <v>0</v>
      </c>
      <c r="R75" s="65">
        <f>SUMPRODUCT(R$16:R$20,Data1!$F$63:$F$67)-SUMPRODUCT(R$8:R$15,Data1!$F$55:$F$62)-SUMPRODUCT(R$23:R$28,Data1!$F$70:$F$75)+R47</f>
        <v>0</v>
      </c>
      <c r="S75" s="65">
        <f>SUMPRODUCT(S$16:S$20,Data1!$F$63:$F$67)-SUMPRODUCT(S$8:S$15,Data1!$F$55:$F$62)-SUMPRODUCT(S$23:S$28,Data1!$F$70:$F$75)+S47</f>
        <v>0</v>
      </c>
      <c r="T75" s="65">
        <f>SUMPRODUCT(T$16:T$20,Data1!$F$63:$F$67)-SUMPRODUCT(T$8:T$15,Data1!$F$55:$F$62)-SUMPRODUCT(T$23:T$28,Data1!$F$70:$F$75)+T47</f>
        <v>0</v>
      </c>
      <c r="U75" s="65">
        <f>SUMPRODUCT(U$16:U$20,Data1!$F$63:$F$67)-SUMPRODUCT(U$8:U$15,Data1!$F$55:$F$62)-SUMPRODUCT(U$23:U$28,Data1!$F$70:$F$75)+U47</f>
        <v>0</v>
      </c>
      <c r="V75" s="65">
        <f>SUMPRODUCT(V$16:V$20,Data1!$F$63:$F$67)-SUMPRODUCT(V$8:V$15,Data1!$F$55:$F$62)-SUMPRODUCT(V$23:V$28,Data1!$F$70:$F$75)+V47</f>
        <v>0</v>
      </c>
      <c r="W75" s="65">
        <f>SUMPRODUCT(W$16:W$20,Data1!$F$63:$F$67)-SUMPRODUCT(W$8:W$15,Data1!$F$55:$F$62)-SUMPRODUCT(W$23:W$28,Data1!$F$70:$F$75)+W47</f>
        <v>0</v>
      </c>
      <c r="X75" s="65">
        <f>SUMPRODUCT(X$16:X$20,Data1!$F$63:$F$67)-SUMPRODUCT(X$8:X$15,Data1!$F$55:$F$62)-SUMPRODUCT(X$23:X$28,Data1!$F$70:$F$75)+X47</f>
        <v>0</v>
      </c>
      <c r="Y75" s="65">
        <f>SUMPRODUCT(Y$16:Y$20,Data1!$F$63:$F$67)-SUMPRODUCT(Y$8:Y$15,Data1!$F$55:$F$62)-SUMPRODUCT(Y$23:Y$28,Data1!$F$70:$F$75)+Y47</f>
        <v>0</v>
      </c>
      <c r="Z75" s="65">
        <f>SUMPRODUCT(Z$16:Z$20,Data1!$F$63:$F$67)-SUMPRODUCT(Z$8:Z$15,Data1!$F$55:$F$62)-SUMPRODUCT(Z$23:Z$28,Data1!$F$70:$F$75)+Z47</f>
        <v>0</v>
      </c>
      <c r="AA75" s="65">
        <f>SUMPRODUCT(AA$16:AA$20,Data1!$F$63:$F$67)-SUMPRODUCT(AA$8:AA$15,Data1!$F$55:$F$62)-SUMPRODUCT(AA$23:AA$28,Data1!$F$70:$F$75)+AA47</f>
        <v>0</v>
      </c>
      <c r="AB75" s="65">
        <f>SUMPRODUCT(AB$16:AB$20,Data1!$F$63:$F$67)-SUMPRODUCT(AB$8:AB$15,Data1!$F$55:$F$62)-SUMPRODUCT(AB$23:AB$28,Data1!$F$70:$F$75)+AB47</f>
        <v>0</v>
      </c>
      <c r="AC75" s="65">
        <f>SUMPRODUCT(AC$16:AC$20,Data1!$F$63:$F$67)-SUMPRODUCT(AC$8:AC$15,Data1!$F$55:$F$62)-SUMPRODUCT(AC$23:AC$28,Data1!$F$70:$F$75)+AC47</f>
        <v>0</v>
      </c>
      <c r="AD75" s="65">
        <f>SUMPRODUCT(AD$16:AD$20,Data1!$F$63:$F$67)-SUMPRODUCT(AD$8:AD$15,Data1!$F$55:$F$62)-SUMPRODUCT(AD$23:AD$28,Data1!$F$70:$F$75)+AD47</f>
        <v>0</v>
      </c>
      <c r="AE75" s="65">
        <f>SUMPRODUCT(AE$16:AE$20,Data1!$F$63:$F$67)-SUMPRODUCT(AE$8:AE$15,Data1!$F$55:$F$62)-SUMPRODUCT(AE$23:AE$28,Data1!$F$70:$F$75)+AE47</f>
        <v>0</v>
      </c>
      <c r="AF75" s="65">
        <f>SUMPRODUCT(AF$16:AF$20,Data1!$F$63:$F$67)-SUMPRODUCT(AF$8:AF$15,Data1!$F$55:$F$62)-SUMPRODUCT(AF$23:AF$28,Data1!$F$70:$F$75)+AF47</f>
        <v>0</v>
      </c>
      <c r="AG75" s="65">
        <f>SUMPRODUCT(AG$16:AG$20,Data1!$F$63:$F$67)-SUMPRODUCT(AG$8:AG$15,Data1!$F$55:$F$62)-SUMPRODUCT(AG$23:AG$28,Data1!$F$70:$F$75)+AG47</f>
        <v>0</v>
      </c>
      <c r="AH75" s="65">
        <f>SUMPRODUCT(AH$16:AH$20,Data1!$F$63:$F$67)-SUMPRODUCT(AH$8:AH$15,Data1!$F$55:$F$62)-SUMPRODUCT(AH$23:AH$28,Data1!$F$70:$F$75)+AH47</f>
        <v>0</v>
      </c>
      <c r="AI75" s="65">
        <f>SUMPRODUCT(AI$16:AI$20,Data1!$F$63:$F$67)-SUMPRODUCT(AI$8:AI$15,Data1!$F$55:$F$62)-SUMPRODUCT(AI$23:AI$28,Data1!$F$70:$F$75)+AI47</f>
        <v>0</v>
      </c>
      <c r="AJ75" s="65">
        <f>SUMPRODUCT(AJ$16:AJ$20,Data1!$F$63:$F$67)-SUMPRODUCT(AJ$8:AJ$15,Data1!$F$55:$F$62)-SUMPRODUCT(AJ$23:AJ$28,Data1!$F$70:$F$75)+AJ47</f>
        <v>0</v>
      </c>
    </row>
    <row r="76" spans="3:36" hidden="1">
      <c r="C76" s="68" t="str">
        <f>IF(Kalba="EN",Data2!C98,Data2!B98)</f>
        <v>Konvertuota investicijų (A.) GDV</v>
      </c>
      <c r="D76" s="71">
        <f>SUMPRODUCT(AM8:AM15,Data1!F55:F62)</f>
        <v>0</v>
      </c>
    </row>
    <row r="77" spans="3:36" hidden="1">
      <c r="C77" s="68" t="str">
        <f>IF(Kalba="EN",Data2!C99,Data2!B99)</f>
        <v>Konvertuota investicijų likutinės vertės (B.) GDV</v>
      </c>
      <c r="D77" s="71">
        <f>PRODUCT(AM16,Data1!F63)</f>
        <v>0</v>
      </c>
    </row>
    <row r="78" spans="3:36" hidden="1">
      <c r="C78" s="68" t="str">
        <f>IF(Kalba="EN",Data2!C100,Data2!B100)</f>
        <v>Konvertuota veiklos pajamų (C.) GDV</v>
      </c>
      <c r="D78" s="71">
        <f>SUMPRODUCT(AM18:AM20,Data1!F65:F67)</f>
        <v>0</v>
      </c>
    </row>
    <row r="79" spans="3:36" hidden="1">
      <c r="C79" s="68" t="str">
        <f>IF(Kalba="EN",Data2!C101,Data2!B101)</f>
        <v>Konvertuota veiklos išlaidų (D.1.) GDV</v>
      </c>
      <c r="D79" s="71">
        <f>SUMPRODUCT(AM23:AM28,Data1!F70:F75)</f>
        <v>0</v>
      </c>
    </row>
    <row r="80" spans="3:36" hidden="1">
      <c r="C80" s="396" t="str">
        <f>IF(Kalba="EN",Data2!C102,Data2!B102)</f>
        <v>Ekonominė grynoji dabartinė vertė - EGDV</v>
      </c>
      <c r="D80" s="397">
        <f>F75+NPV(SDN,G75:INDEX(G75:AJ75,PAL))</f>
        <v>0</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row>
    <row r="81" spans="2:42" hidden="1">
      <c r="C81" s="400" t="str">
        <f>IF(Kalba="EN",Data2!C103,Data2!B103)</f>
        <v>Ekonominė vidinė grąžos norma - EVGN</v>
      </c>
      <c r="D81" s="401" t="str">
        <f>IF(ISERROR(E81),"Nėra reikšmės",E81)</f>
        <v>Nėra reikšmės</v>
      </c>
      <c r="E81" s="202" t="e">
        <f>IRR(F75:INDEX(F75:AJ75,PAL+1))</f>
        <v>#NUM!</v>
      </c>
    </row>
    <row r="82" spans="2:42" hidden="1">
      <c r="C82" s="400" t="str">
        <f>IF(Kalba="EN",Data2!C104,Data2!B104)</f>
        <v>Ekonominės naudos ir išlaidų santykis - ENIS</v>
      </c>
      <c r="D82" s="402" t="str">
        <f>IF(ISERROR(SUM(D47) / SUM(D76,-D77,D79)),"-",SUM(D47) / SUM(D76,-D77,D79))</f>
        <v>-</v>
      </c>
    </row>
    <row r="83" spans="2:42" ht="7.5" customHeight="1"/>
    <row r="84" spans="2:42" hidden="1"/>
    <row r="85" spans="2:42" hidden="1"/>
    <row r="86" spans="2:42" hidden="1">
      <c r="B86" s="931" t="s">
        <v>524</v>
      </c>
      <c r="C86" s="931"/>
    </row>
    <row r="87" spans="2:42" hidden="1"/>
    <row r="88" spans="2:42" s="61" customFormat="1" hidden="1">
      <c r="B88" s="66" t="s">
        <v>49</v>
      </c>
      <c r="C88" s="5" t="str">
        <f>IF(Kalba="EN",Data2!C$72,Data2!B$72)</f>
        <v>Socialinio ekonominio (SE) poveikio finansinė išraiška</v>
      </c>
      <c r="D88" s="62">
        <f t="shared" ref="D88:AJ88" si="25">SUM(D89)-SUM(D97)</f>
        <v>0</v>
      </c>
      <c r="E88" s="62">
        <f t="shared" si="25"/>
        <v>0</v>
      </c>
      <c r="F88" s="62">
        <f t="shared" si="25"/>
        <v>0</v>
      </c>
      <c r="G88" s="62">
        <f t="shared" si="25"/>
        <v>0</v>
      </c>
      <c r="H88" s="62">
        <f t="shared" si="25"/>
        <v>0</v>
      </c>
      <c r="I88" s="62">
        <f>SUM(I89)-SUM(I97)</f>
        <v>0</v>
      </c>
      <c r="J88" s="62">
        <f t="shared" si="25"/>
        <v>0</v>
      </c>
      <c r="K88" s="62">
        <f t="shared" si="25"/>
        <v>0</v>
      </c>
      <c r="L88" s="62">
        <f t="shared" si="25"/>
        <v>0</v>
      </c>
      <c r="M88" s="62">
        <f t="shared" si="25"/>
        <v>0</v>
      </c>
      <c r="N88" s="62">
        <f t="shared" si="25"/>
        <v>0</v>
      </c>
      <c r="O88" s="62">
        <f t="shared" si="25"/>
        <v>0</v>
      </c>
      <c r="P88" s="62">
        <f t="shared" si="25"/>
        <v>0</v>
      </c>
      <c r="Q88" s="62">
        <f t="shared" si="25"/>
        <v>0</v>
      </c>
      <c r="R88" s="62">
        <f t="shared" si="25"/>
        <v>0</v>
      </c>
      <c r="S88" s="62">
        <f t="shared" si="25"/>
        <v>0</v>
      </c>
      <c r="T88" s="62">
        <f t="shared" si="25"/>
        <v>0</v>
      </c>
      <c r="U88" s="62">
        <f t="shared" si="25"/>
        <v>0</v>
      </c>
      <c r="V88" s="62">
        <f t="shared" si="25"/>
        <v>0</v>
      </c>
      <c r="W88" s="62">
        <f t="shared" si="25"/>
        <v>0</v>
      </c>
      <c r="X88" s="62">
        <f t="shared" si="25"/>
        <v>0</v>
      </c>
      <c r="Y88" s="62">
        <f t="shared" si="25"/>
        <v>0</v>
      </c>
      <c r="Z88" s="62">
        <f t="shared" si="25"/>
        <v>0</v>
      </c>
      <c r="AA88" s="62">
        <f t="shared" si="25"/>
        <v>0</v>
      </c>
      <c r="AB88" s="62">
        <f t="shared" si="25"/>
        <v>0</v>
      </c>
      <c r="AC88" s="62">
        <f t="shared" si="25"/>
        <v>0</v>
      </c>
      <c r="AD88" s="62">
        <f t="shared" si="25"/>
        <v>0</v>
      </c>
      <c r="AE88" s="62">
        <f t="shared" si="25"/>
        <v>0</v>
      </c>
      <c r="AF88" s="62">
        <f t="shared" si="25"/>
        <v>0</v>
      </c>
      <c r="AG88" s="62">
        <f t="shared" si="25"/>
        <v>0</v>
      </c>
      <c r="AH88" s="62">
        <f t="shared" si="25"/>
        <v>0</v>
      </c>
      <c r="AI88" s="62">
        <f t="shared" si="25"/>
        <v>0</v>
      </c>
      <c r="AJ88" s="62">
        <f t="shared" si="25"/>
        <v>0</v>
      </c>
    </row>
    <row r="89" spans="2:42" s="61" customFormat="1" hidden="1">
      <c r="B89" s="66" t="s">
        <v>50</v>
      </c>
      <c r="C89" s="5" t="str">
        <f>IF(Kalba="EN",Data2!C$73,Data2!B$73) &amp; " "&amp; IF(Kalba="EN",Data2!C$74,Data2!B$74)</f>
        <v>SE nauda (pasirinkite SE naudos komponentą)</v>
      </c>
      <c r="D89" s="62">
        <f t="shared" ref="D89:AJ89" si="26">ROUND(SUM(D90:D96),0)</f>
        <v>0</v>
      </c>
      <c r="E89" s="62">
        <f t="shared" si="26"/>
        <v>0</v>
      </c>
      <c r="F89" s="62">
        <f t="shared" si="26"/>
        <v>0</v>
      </c>
      <c r="G89" s="62">
        <f t="shared" si="26"/>
        <v>0</v>
      </c>
      <c r="H89" s="62">
        <f t="shared" si="26"/>
        <v>0</v>
      </c>
      <c r="I89" s="62">
        <f t="shared" si="26"/>
        <v>0</v>
      </c>
      <c r="J89" s="62">
        <f t="shared" si="26"/>
        <v>0</v>
      </c>
      <c r="K89" s="62">
        <f t="shared" si="26"/>
        <v>0</v>
      </c>
      <c r="L89" s="62">
        <f t="shared" si="26"/>
        <v>0</v>
      </c>
      <c r="M89" s="62">
        <f t="shared" si="26"/>
        <v>0</v>
      </c>
      <c r="N89" s="62">
        <f t="shared" si="26"/>
        <v>0</v>
      </c>
      <c r="O89" s="62">
        <f t="shared" si="26"/>
        <v>0</v>
      </c>
      <c r="P89" s="62">
        <f t="shared" si="26"/>
        <v>0</v>
      </c>
      <c r="Q89" s="62">
        <f t="shared" si="26"/>
        <v>0</v>
      </c>
      <c r="R89" s="62">
        <f t="shared" si="26"/>
        <v>0</v>
      </c>
      <c r="S89" s="62">
        <f t="shared" si="26"/>
        <v>0</v>
      </c>
      <c r="T89" s="62">
        <f t="shared" si="26"/>
        <v>0</v>
      </c>
      <c r="U89" s="62">
        <f t="shared" si="26"/>
        <v>0</v>
      </c>
      <c r="V89" s="62">
        <f t="shared" si="26"/>
        <v>0</v>
      </c>
      <c r="W89" s="62">
        <f t="shared" si="26"/>
        <v>0</v>
      </c>
      <c r="X89" s="62">
        <f t="shared" si="26"/>
        <v>0</v>
      </c>
      <c r="Y89" s="62">
        <f t="shared" si="26"/>
        <v>0</v>
      </c>
      <c r="Z89" s="62">
        <f t="shared" si="26"/>
        <v>0</v>
      </c>
      <c r="AA89" s="62">
        <f t="shared" si="26"/>
        <v>0</v>
      </c>
      <c r="AB89" s="62">
        <f t="shared" si="26"/>
        <v>0</v>
      </c>
      <c r="AC89" s="62">
        <f t="shared" si="26"/>
        <v>0</v>
      </c>
      <c r="AD89" s="62">
        <f t="shared" si="26"/>
        <v>0</v>
      </c>
      <c r="AE89" s="62">
        <f t="shared" si="26"/>
        <v>0</v>
      </c>
      <c r="AF89" s="62">
        <f t="shared" si="26"/>
        <v>0</v>
      </c>
      <c r="AG89" s="62">
        <f t="shared" si="26"/>
        <v>0</v>
      </c>
      <c r="AH89" s="62">
        <f t="shared" si="26"/>
        <v>0</v>
      </c>
      <c r="AI89" s="62">
        <f t="shared" si="26"/>
        <v>0</v>
      </c>
      <c r="AJ89" s="62">
        <f t="shared" si="26"/>
        <v>0</v>
      </c>
    </row>
    <row r="90" spans="2:42" hidden="1">
      <c r="B90" s="199" t="s">
        <v>51</v>
      </c>
      <c r="C90" s="181" t="str">
        <f>Data4!D$259</f>
        <v>-</v>
      </c>
      <c r="D90" s="169">
        <f>F90+NPV(FDN,G90:INDEX(G90:AJ90,PAL))</f>
        <v>0</v>
      </c>
      <c r="E90" s="169">
        <f t="shared" ref="E90:E96" si="27">SUMIF($F$5:$AJ$5,"&lt;="&amp;PAL,$F90:$AJ90)</f>
        <v>0</v>
      </c>
      <c r="F90" s="169">
        <f>IF(ISERROR(Data4!M$259),0,Data4!M$259)</f>
        <v>0</v>
      </c>
      <c r="G90" s="169">
        <f>IF(ISERROR(Data4!N$259),0,Data4!N$259)</f>
        <v>0</v>
      </c>
      <c r="H90" s="169">
        <f>IF(ISERROR(Data4!O$259),0,Data4!O$259)</f>
        <v>0</v>
      </c>
      <c r="I90" s="169">
        <f>IF(ISERROR(Data4!P$259),0,Data4!P$259)</f>
        <v>0</v>
      </c>
      <c r="J90" s="169">
        <f>IF(ISERROR(Data4!Q$259),0,Data4!Q$259)</f>
        <v>0</v>
      </c>
      <c r="K90" s="169">
        <f>IF(ISERROR(Data4!R$259),0,Data4!R$259)</f>
        <v>0</v>
      </c>
      <c r="L90" s="169">
        <f>IF(ISERROR(Data4!S$259),0,Data4!S$259)</f>
        <v>0</v>
      </c>
      <c r="M90" s="169">
        <f>IF(ISERROR(Data4!T$259),0,Data4!T$259)</f>
        <v>0</v>
      </c>
      <c r="N90" s="169">
        <f>IF(ISERROR(Data4!U$259),0,Data4!U$259)</f>
        <v>0</v>
      </c>
      <c r="O90" s="169">
        <f>IF(ISERROR(Data4!V$259),0,Data4!V$259)</f>
        <v>0</v>
      </c>
      <c r="P90" s="169">
        <f>IF(ISERROR(Data4!W$259),0,Data4!W$259)</f>
        <v>0</v>
      </c>
      <c r="Q90" s="169">
        <f>IF(ISERROR(Data4!X$259),0,Data4!X$259)</f>
        <v>0</v>
      </c>
      <c r="R90" s="169">
        <f>IF(ISERROR(Data4!Y$259),0,Data4!Y$259)</f>
        <v>0</v>
      </c>
      <c r="S90" s="169">
        <f>IF(ISERROR(Data4!Z$259),0,Data4!Z$259)</f>
        <v>0</v>
      </c>
      <c r="T90" s="169">
        <f>IF(ISERROR(Data4!AA$259),0,Data4!AA$259)</f>
        <v>0</v>
      </c>
      <c r="U90" s="169">
        <f>IF(ISERROR(Data4!AB$259),0,Data4!AB$259)</f>
        <v>0</v>
      </c>
      <c r="V90" s="169">
        <f>IF(ISERROR(Data4!AC$259),0,Data4!AC$259)</f>
        <v>0</v>
      </c>
      <c r="W90" s="169">
        <f>IF(ISERROR(Data4!AD$259),0,Data4!AD$259)</f>
        <v>0</v>
      </c>
      <c r="X90" s="169">
        <f>IF(ISERROR(Data4!AE$259),0,Data4!AE$259)</f>
        <v>0</v>
      </c>
      <c r="Y90" s="169">
        <f>IF(ISERROR(Data4!AF$259),0,Data4!AF$259)</f>
        <v>0</v>
      </c>
      <c r="Z90" s="169">
        <f>IF(ISERROR(Data4!AG$259),0,Data4!AG$259)</f>
        <v>0</v>
      </c>
      <c r="AA90" s="169">
        <f>IF(ISERROR(Data4!AH$259),0,Data4!AH$259)</f>
        <v>0</v>
      </c>
      <c r="AB90" s="169">
        <f>IF(ISERROR(Data4!AI$259),0,Data4!AI$259)</f>
        <v>0</v>
      </c>
      <c r="AC90" s="169">
        <f>IF(ISERROR(Data4!AJ$259),0,Data4!AJ$259)</f>
        <v>0</v>
      </c>
      <c r="AD90" s="169">
        <f>IF(ISERROR(Data4!AK$259),0,Data4!AK$259)</f>
        <v>0</v>
      </c>
      <c r="AE90" s="169">
        <f>IF(ISERROR(Data4!AL$259),0,Data4!AL$259)</f>
        <v>0</v>
      </c>
      <c r="AF90" s="169">
        <f>IF(ISERROR(Data4!AM$259),0,Data4!AM$259)</f>
        <v>0</v>
      </c>
      <c r="AG90" s="169">
        <f>IF(ISERROR(Data4!AN$259),0,Data4!AN$259)</f>
        <v>0</v>
      </c>
      <c r="AH90" s="169">
        <f>IF(ISERROR(Data4!AO$259),0,Data4!AO$259)</f>
        <v>0</v>
      </c>
      <c r="AI90" s="169">
        <f>IF(ISERROR(Data4!AP$259),0,Data4!AP$259)</f>
        <v>0</v>
      </c>
      <c r="AJ90" s="169">
        <f>IF(ISERROR(Data4!AQ$259),0,Data4!AQ$259)</f>
        <v>0</v>
      </c>
      <c r="AO90" s="3"/>
      <c r="AP90" s="3"/>
    </row>
    <row r="91" spans="2:42" hidden="1">
      <c r="B91" s="199" t="s">
        <v>52</v>
      </c>
      <c r="C91" s="181" t="str">
        <f>Data4!D$260</f>
        <v>-</v>
      </c>
      <c r="D91" s="65">
        <f>F91+NPV(FDN,G91:INDEX(G91:AJ91,PAL))</f>
        <v>0</v>
      </c>
      <c r="E91" s="169">
        <f t="shared" si="27"/>
        <v>0</v>
      </c>
      <c r="F91" s="169">
        <f>IF(ISERROR(Data4!M$260),0,Data4!M$260)</f>
        <v>0</v>
      </c>
      <c r="G91" s="169">
        <f>IF(ISERROR(Data4!N$260),0,Data4!N$260)</f>
        <v>0</v>
      </c>
      <c r="H91" s="169">
        <f>IF(ISERROR(Data4!O$260),0,Data4!O$260)</f>
        <v>0</v>
      </c>
      <c r="I91" s="169">
        <f>IF(ISERROR(Data4!P$260),0,Data4!P$260)</f>
        <v>0</v>
      </c>
      <c r="J91" s="169">
        <f>IF(ISERROR(Data4!Q$260),0,Data4!Q$260)</f>
        <v>0</v>
      </c>
      <c r="K91" s="169">
        <f>IF(ISERROR(Data4!R$260),0,Data4!R$260)</f>
        <v>0</v>
      </c>
      <c r="L91" s="169">
        <f>IF(ISERROR(Data4!S$260),0,Data4!S$260)</f>
        <v>0</v>
      </c>
      <c r="M91" s="169">
        <f>IF(ISERROR(Data4!T$260),0,Data4!T$260)</f>
        <v>0</v>
      </c>
      <c r="N91" s="169">
        <f>IF(ISERROR(Data4!U$260),0,Data4!U$260)</f>
        <v>0</v>
      </c>
      <c r="O91" s="169">
        <f>IF(ISERROR(Data4!V$260),0,Data4!V$260)</f>
        <v>0</v>
      </c>
      <c r="P91" s="169">
        <f>IF(ISERROR(Data4!W$260),0,Data4!W$260)</f>
        <v>0</v>
      </c>
      <c r="Q91" s="169">
        <f>IF(ISERROR(Data4!X$260),0,Data4!X$260)</f>
        <v>0</v>
      </c>
      <c r="R91" s="169">
        <f>IF(ISERROR(Data4!Y$260),0,Data4!Y$260)</f>
        <v>0</v>
      </c>
      <c r="S91" s="169">
        <f>IF(ISERROR(Data4!Z$260),0,Data4!Z$260)</f>
        <v>0</v>
      </c>
      <c r="T91" s="169">
        <f>IF(ISERROR(Data4!AA$260),0,Data4!AA$260)</f>
        <v>0</v>
      </c>
      <c r="U91" s="169">
        <f>IF(ISERROR(Data4!AB$260),0,Data4!AB$260)</f>
        <v>0</v>
      </c>
      <c r="V91" s="169">
        <f>IF(ISERROR(Data4!AC$260),0,Data4!AC$260)</f>
        <v>0</v>
      </c>
      <c r="W91" s="169">
        <f>IF(ISERROR(Data4!AD$260),0,Data4!AD$260)</f>
        <v>0</v>
      </c>
      <c r="X91" s="169">
        <f>IF(ISERROR(Data4!AE$260),0,Data4!AE$260)</f>
        <v>0</v>
      </c>
      <c r="Y91" s="169">
        <f>IF(ISERROR(Data4!AF$260),0,Data4!AF$260)</f>
        <v>0</v>
      </c>
      <c r="Z91" s="169">
        <f>IF(ISERROR(Data4!AG$260),0,Data4!AG$260)</f>
        <v>0</v>
      </c>
      <c r="AA91" s="169">
        <f>IF(ISERROR(Data4!AH$260),0,Data4!AH$260)</f>
        <v>0</v>
      </c>
      <c r="AB91" s="169">
        <f>IF(ISERROR(Data4!AI$260),0,Data4!AI$260)</f>
        <v>0</v>
      </c>
      <c r="AC91" s="169">
        <f>IF(ISERROR(Data4!AJ$260),0,Data4!AJ$260)</f>
        <v>0</v>
      </c>
      <c r="AD91" s="169">
        <f>IF(ISERROR(Data4!AK$260),0,Data4!AK$260)</f>
        <v>0</v>
      </c>
      <c r="AE91" s="169">
        <f>IF(ISERROR(Data4!AL$260),0,Data4!AL$260)</f>
        <v>0</v>
      </c>
      <c r="AF91" s="169">
        <f>IF(ISERROR(Data4!AM$260),0,Data4!AM$260)</f>
        <v>0</v>
      </c>
      <c r="AG91" s="169">
        <f>IF(ISERROR(Data4!AN$260),0,Data4!AN$260)</f>
        <v>0</v>
      </c>
      <c r="AH91" s="169">
        <f>IF(ISERROR(Data4!AO$260),0,Data4!AO$260)</f>
        <v>0</v>
      </c>
      <c r="AI91" s="169">
        <f>IF(ISERROR(Data4!AP$260),0,Data4!AP$260)</f>
        <v>0</v>
      </c>
      <c r="AJ91" s="169">
        <f>IF(ISERROR(Data4!AQ$260),0,Data4!AQ$260)</f>
        <v>0</v>
      </c>
      <c r="AO91" s="3"/>
      <c r="AP91" s="3"/>
    </row>
    <row r="92" spans="2:42" hidden="1">
      <c r="B92" s="199" t="s">
        <v>339</v>
      </c>
      <c r="C92" s="181" t="str">
        <f>Data4!D$261</f>
        <v>-</v>
      </c>
      <c r="D92" s="65">
        <f>F92+NPV(FDN,G92:INDEX(G92:AJ92,PAL))</f>
        <v>0</v>
      </c>
      <c r="E92" s="169">
        <f t="shared" si="27"/>
        <v>0</v>
      </c>
      <c r="F92" s="169">
        <f>IF(ISERROR(Data4!M$261),0,Data4!M$261)</f>
        <v>0</v>
      </c>
      <c r="G92" s="169">
        <f>IF(ISERROR(Data4!N$261),0,Data4!N$261)</f>
        <v>0</v>
      </c>
      <c r="H92" s="169">
        <f>IF(ISERROR(Data4!O$261),0,Data4!O$261)</f>
        <v>0</v>
      </c>
      <c r="I92" s="169">
        <f>IF(ISERROR(Data4!P$261),0,Data4!P$261)</f>
        <v>0</v>
      </c>
      <c r="J92" s="169">
        <f>IF(ISERROR(Data4!Q$261),0,Data4!Q$261)</f>
        <v>0</v>
      </c>
      <c r="K92" s="169">
        <f>IF(ISERROR(Data4!R$261),0,Data4!R$261)</f>
        <v>0</v>
      </c>
      <c r="L92" s="169">
        <f>IF(ISERROR(Data4!S$261),0,Data4!S$261)</f>
        <v>0</v>
      </c>
      <c r="M92" s="169">
        <f>IF(ISERROR(Data4!T$261),0,Data4!T$261)</f>
        <v>0</v>
      </c>
      <c r="N92" s="169">
        <f>IF(ISERROR(Data4!U$261),0,Data4!U$261)</f>
        <v>0</v>
      </c>
      <c r="O92" s="169">
        <f>IF(ISERROR(Data4!V$261),0,Data4!V$261)</f>
        <v>0</v>
      </c>
      <c r="P92" s="169">
        <f>IF(ISERROR(Data4!W$261),0,Data4!W$261)</f>
        <v>0</v>
      </c>
      <c r="Q92" s="169">
        <f>IF(ISERROR(Data4!X$261),0,Data4!X$261)</f>
        <v>0</v>
      </c>
      <c r="R92" s="169">
        <f>IF(ISERROR(Data4!Y$261),0,Data4!Y$261)</f>
        <v>0</v>
      </c>
      <c r="S92" s="169">
        <f>IF(ISERROR(Data4!Z$261),0,Data4!Z$261)</f>
        <v>0</v>
      </c>
      <c r="T92" s="169">
        <f>IF(ISERROR(Data4!AA$261),0,Data4!AA$261)</f>
        <v>0</v>
      </c>
      <c r="U92" s="169">
        <f>IF(ISERROR(Data4!AB$261),0,Data4!AB$261)</f>
        <v>0</v>
      </c>
      <c r="V92" s="169">
        <f>IF(ISERROR(Data4!AC$261),0,Data4!AC$261)</f>
        <v>0</v>
      </c>
      <c r="W92" s="169">
        <f>IF(ISERROR(Data4!AD$261),0,Data4!AD$261)</f>
        <v>0</v>
      </c>
      <c r="X92" s="169">
        <f>IF(ISERROR(Data4!AE$261),0,Data4!AE$261)</f>
        <v>0</v>
      </c>
      <c r="Y92" s="169">
        <f>IF(ISERROR(Data4!AF$261),0,Data4!AF$261)</f>
        <v>0</v>
      </c>
      <c r="Z92" s="169">
        <f>IF(ISERROR(Data4!AG$261),0,Data4!AG$261)</f>
        <v>0</v>
      </c>
      <c r="AA92" s="169">
        <f>IF(ISERROR(Data4!AH$261),0,Data4!AH$261)</f>
        <v>0</v>
      </c>
      <c r="AB92" s="169">
        <f>IF(ISERROR(Data4!AI$261),0,Data4!AI$261)</f>
        <v>0</v>
      </c>
      <c r="AC92" s="169">
        <f>IF(ISERROR(Data4!AJ$261),0,Data4!AJ$261)</f>
        <v>0</v>
      </c>
      <c r="AD92" s="169">
        <f>IF(ISERROR(Data4!AK$261),0,Data4!AK$261)</f>
        <v>0</v>
      </c>
      <c r="AE92" s="169">
        <f>IF(ISERROR(Data4!AL$261),0,Data4!AL$261)</f>
        <v>0</v>
      </c>
      <c r="AF92" s="169">
        <f>IF(ISERROR(Data4!AM$261),0,Data4!AM$261)</f>
        <v>0</v>
      </c>
      <c r="AG92" s="169">
        <f>IF(ISERROR(Data4!AN$261),0,Data4!AN$261)</f>
        <v>0</v>
      </c>
      <c r="AH92" s="169">
        <f>IF(ISERROR(Data4!AO$261),0,Data4!AO$261)</f>
        <v>0</v>
      </c>
      <c r="AI92" s="169">
        <f>IF(ISERROR(Data4!AP$261),0,Data4!AP$261)</f>
        <v>0</v>
      </c>
      <c r="AJ92" s="169">
        <f>IF(ISERROR(Data4!AQ$261),0,Data4!AQ$261)</f>
        <v>0</v>
      </c>
      <c r="AO92" s="3"/>
      <c r="AP92" s="3"/>
    </row>
    <row r="93" spans="2:42" hidden="1">
      <c r="B93" s="199" t="s">
        <v>340</v>
      </c>
      <c r="C93" s="181" t="str">
        <f>Data4!D$262</f>
        <v>-</v>
      </c>
      <c r="D93" s="65">
        <f>F93+NPV(FDN,G93:INDEX(G93:AJ93,PAL))</f>
        <v>0</v>
      </c>
      <c r="E93" s="169">
        <f t="shared" si="27"/>
        <v>0</v>
      </c>
      <c r="F93" s="169">
        <f>IF(ISERROR(Data4!M$262),0,Data4!M$262)</f>
        <v>0</v>
      </c>
      <c r="G93" s="169">
        <f>IF(ISERROR(Data4!N$262),0,Data4!N$262)</f>
        <v>0</v>
      </c>
      <c r="H93" s="169">
        <f>IF(ISERROR(Data4!O$262),0,Data4!O$262)</f>
        <v>0</v>
      </c>
      <c r="I93" s="169">
        <f>IF(ISERROR(Data4!P$262),0,Data4!P$262)</f>
        <v>0</v>
      </c>
      <c r="J93" s="169">
        <f>IF(ISERROR(Data4!Q$262),0,Data4!Q$262)</f>
        <v>0</v>
      </c>
      <c r="K93" s="169">
        <f>IF(ISERROR(Data4!R$262),0,Data4!R$262)</f>
        <v>0</v>
      </c>
      <c r="L93" s="169">
        <f>IF(ISERROR(Data4!S$262),0,Data4!S$262)</f>
        <v>0</v>
      </c>
      <c r="M93" s="169">
        <f>IF(ISERROR(Data4!T$262),0,Data4!T$262)</f>
        <v>0</v>
      </c>
      <c r="N93" s="169">
        <f>IF(ISERROR(Data4!U$262),0,Data4!U$262)</f>
        <v>0</v>
      </c>
      <c r="O93" s="169">
        <f>IF(ISERROR(Data4!V$262),0,Data4!V$262)</f>
        <v>0</v>
      </c>
      <c r="P93" s="169">
        <f>IF(ISERROR(Data4!W$262),0,Data4!W$262)</f>
        <v>0</v>
      </c>
      <c r="Q93" s="169">
        <f>IF(ISERROR(Data4!X$262),0,Data4!X$262)</f>
        <v>0</v>
      </c>
      <c r="R93" s="169">
        <f>IF(ISERROR(Data4!Y$262),0,Data4!Y$262)</f>
        <v>0</v>
      </c>
      <c r="S93" s="169">
        <f>IF(ISERROR(Data4!Z$262),0,Data4!Z$262)</f>
        <v>0</v>
      </c>
      <c r="T93" s="169">
        <f>IF(ISERROR(Data4!AA$262),0,Data4!AA$262)</f>
        <v>0</v>
      </c>
      <c r="U93" s="169">
        <f>IF(ISERROR(Data4!AB$262),0,Data4!AB$262)</f>
        <v>0</v>
      </c>
      <c r="V93" s="169">
        <f>IF(ISERROR(Data4!AC$262),0,Data4!AC$262)</f>
        <v>0</v>
      </c>
      <c r="W93" s="169">
        <f>IF(ISERROR(Data4!AD$262),0,Data4!AD$262)</f>
        <v>0</v>
      </c>
      <c r="X93" s="169">
        <f>IF(ISERROR(Data4!AE$262),0,Data4!AE$262)</f>
        <v>0</v>
      </c>
      <c r="Y93" s="169">
        <f>IF(ISERROR(Data4!AF$262),0,Data4!AF$262)</f>
        <v>0</v>
      </c>
      <c r="Z93" s="169">
        <f>IF(ISERROR(Data4!AG$262),0,Data4!AG$262)</f>
        <v>0</v>
      </c>
      <c r="AA93" s="169">
        <f>IF(ISERROR(Data4!AH$262),0,Data4!AH$262)</f>
        <v>0</v>
      </c>
      <c r="AB93" s="169">
        <f>IF(ISERROR(Data4!AI$262),0,Data4!AI$262)</f>
        <v>0</v>
      </c>
      <c r="AC93" s="169">
        <f>IF(ISERROR(Data4!AJ$262),0,Data4!AJ$262)</f>
        <v>0</v>
      </c>
      <c r="AD93" s="169">
        <f>IF(ISERROR(Data4!AK$262),0,Data4!AK$262)</f>
        <v>0</v>
      </c>
      <c r="AE93" s="169">
        <f>IF(ISERROR(Data4!AL$262),0,Data4!AL$262)</f>
        <v>0</v>
      </c>
      <c r="AF93" s="169">
        <f>IF(ISERROR(Data4!AM$262),0,Data4!AM$262)</f>
        <v>0</v>
      </c>
      <c r="AG93" s="169">
        <f>IF(ISERROR(Data4!AN$262),0,Data4!AN$262)</f>
        <v>0</v>
      </c>
      <c r="AH93" s="169">
        <f>IF(ISERROR(Data4!AO$262),0,Data4!AO$262)</f>
        <v>0</v>
      </c>
      <c r="AI93" s="169">
        <f>IF(ISERROR(Data4!AP$262),0,Data4!AP$262)</f>
        <v>0</v>
      </c>
      <c r="AJ93" s="169">
        <f>IF(ISERROR(Data4!AQ$262),0,Data4!AQ$262)</f>
        <v>0</v>
      </c>
      <c r="AO93" s="3"/>
      <c r="AP93" s="3"/>
    </row>
    <row r="94" spans="2:42" hidden="1">
      <c r="B94" s="199" t="s">
        <v>341</v>
      </c>
      <c r="C94" s="181" t="str">
        <f>Data4!D$263</f>
        <v>-</v>
      </c>
      <c r="D94" s="65">
        <f>F94+NPV(FDN,G94:INDEX(G94:AJ94,PAL))</f>
        <v>0</v>
      </c>
      <c r="E94" s="169">
        <f t="shared" si="27"/>
        <v>0</v>
      </c>
      <c r="F94" s="169">
        <f>IF(ISERROR(Data4!M$263),0,Data4!M$263)</f>
        <v>0</v>
      </c>
      <c r="G94" s="169">
        <f>IF(ISERROR(Data4!N$263),0,Data4!N$263)</f>
        <v>0</v>
      </c>
      <c r="H94" s="169">
        <f>IF(ISERROR(Data4!O$263),0,Data4!O$263)</f>
        <v>0</v>
      </c>
      <c r="I94" s="169">
        <f>IF(ISERROR(Data4!P$263),0,Data4!P$263)</f>
        <v>0</v>
      </c>
      <c r="J94" s="169">
        <f>IF(ISERROR(Data4!Q$263),0,Data4!Q$263)</f>
        <v>0</v>
      </c>
      <c r="K94" s="169">
        <f>IF(ISERROR(Data4!R$263),0,Data4!R$263)</f>
        <v>0</v>
      </c>
      <c r="L94" s="169">
        <f>IF(ISERROR(Data4!S$263),0,Data4!S$263)</f>
        <v>0</v>
      </c>
      <c r="M94" s="169">
        <f>IF(ISERROR(Data4!T$263),0,Data4!T$263)</f>
        <v>0</v>
      </c>
      <c r="N94" s="169">
        <f>IF(ISERROR(Data4!U$263),0,Data4!U$263)</f>
        <v>0</v>
      </c>
      <c r="O94" s="169">
        <f>IF(ISERROR(Data4!V$263),0,Data4!V$263)</f>
        <v>0</v>
      </c>
      <c r="P94" s="169">
        <f>IF(ISERROR(Data4!W$263),0,Data4!W$263)</f>
        <v>0</v>
      </c>
      <c r="Q94" s="169">
        <f>IF(ISERROR(Data4!X$263),0,Data4!X$263)</f>
        <v>0</v>
      </c>
      <c r="R94" s="169">
        <f>IF(ISERROR(Data4!Y$263),0,Data4!Y$263)</f>
        <v>0</v>
      </c>
      <c r="S94" s="169">
        <f>IF(ISERROR(Data4!Z$263),0,Data4!Z$263)</f>
        <v>0</v>
      </c>
      <c r="T94" s="169">
        <f>IF(ISERROR(Data4!AA$263),0,Data4!AA$263)</f>
        <v>0</v>
      </c>
      <c r="U94" s="169">
        <f>IF(ISERROR(Data4!AB$263),0,Data4!AB$263)</f>
        <v>0</v>
      </c>
      <c r="V94" s="169">
        <f>IF(ISERROR(Data4!AC$263),0,Data4!AC$263)</f>
        <v>0</v>
      </c>
      <c r="W94" s="169">
        <f>IF(ISERROR(Data4!AD$263),0,Data4!AD$263)</f>
        <v>0</v>
      </c>
      <c r="X94" s="169">
        <f>IF(ISERROR(Data4!AE$263),0,Data4!AE$263)</f>
        <v>0</v>
      </c>
      <c r="Y94" s="169">
        <f>IF(ISERROR(Data4!AF$263),0,Data4!AF$263)</f>
        <v>0</v>
      </c>
      <c r="Z94" s="169">
        <f>IF(ISERROR(Data4!AG$263),0,Data4!AG$263)</f>
        <v>0</v>
      </c>
      <c r="AA94" s="169">
        <f>IF(ISERROR(Data4!AH$263),0,Data4!AH$263)</f>
        <v>0</v>
      </c>
      <c r="AB94" s="169">
        <f>IF(ISERROR(Data4!AI$263),0,Data4!AI$263)</f>
        <v>0</v>
      </c>
      <c r="AC94" s="169">
        <f>IF(ISERROR(Data4!AJ$263),0,Data4!AJ$263)</f>
        <v>0</v>
      </c>
      <c r="AD94" s="169">
        <f>IF(ISERROR(Data4!AK$263),0,Data4!AK$263)</f>
        <v>0</v>
      </c>
      <c r="AE94" s="169">
        <f>IF(ISERROR(Data4!AL$263),0,Data4!AL$263)</f>
        <v>0</v>
      </c>
      <c r="AF94" s="169">
        <f>IF(ISERROR(Data4!AM$263),0,Data4!AM$263)</f>
        <v>0</v>
      </c>
      <c r="AG94" s="169">
        <f>IF(ISERROR(Data4!AN$263),0,Data4!AN$263)</f>
        <v>0</v>
      </c>
      <c r="AH94" s="169">
        <f>IF(ISERROR(Data4!AO$263),0,Data4!AO$263)</f>
        <v>0</v>
      </c>
      <c r="AI94" s="169">
        <f>IF(ISERROR(Data4!AP$263),0,Data4!AP$263)</f>
        <v>0</v>
      </c>
      <c r="AJ94" s="169">
        <f>IF(ISERROR(Data4!AQ$263),0,Data4!AQ$263)</f>
        <v>0</v>
      </c>
      <c r="AO94" s="3"/>
      <c r="AP94" s="3"/>
    </row>
    <row r="95" spans="2:42" hidden="1">
      <c r="B95" s="199" t="s">
        <v>342</v>
      </c>
      <c r="C95" s="181" t="str">
        <f>Data4!D$264</f>
        <v>-</v>
      </c>
      <c r="D95" s="65">
        <f>F95+NPV(FDN,G95:INDEX(G95:AJ95,PAL))</f>
        <v>0</v>
      </c>
      <c r="E95" s="169">
        <f t="shared" si="27"/>
        <v>0</v>
      </c>
      <c r="F95" s="169">
        <f>IF(ISERROR(Data4!M$264),0,Data4!M$264)</f>
        <v>0</v>
      </c>
      <c r="G95" s="169">
        <f>IF(ISERROR(Data4!N$264),0,Data4!N$264)</f>
        <v>0</v>
      </c>
      <c r="H95" s="169">
        <f>IF(ISERROR(Data4!O$264),0,Data4!O$264)</f>
        <v>0</v>
      </c>
      <c r="I95" s="169">
        <f>IF(ISERROR(Data4!P$264),0,Data4!P$264)</f>
        <v>0</v>
      </c>
      <c r="J95" s="169">
        <f>IF(ISERROR(Data4!Q$264),0,Data4!Q$264)</f>
        <v>0</v>
      </c>
      <c r="K95" s="169">
        <f>IF(ISERROR(Data4!R$264),0,Data4!R$264)</f>
        <v>0</v>
      </c>
      <c r="L95" s="169">
        <f>IF(ISERROR(Data4!S$264),0,Data4!S$264)</f>
        <v>0</v>
      </c>
      <c r="M95" s="169">
        <f>IF(ISERROR(Data4!T$264),0,Data4!T$264)</f>
        <v>0</v>
      </c>
      <c r="N95" s="169">
        <f>IF(ISERROR(Data4!U$264),0,Data4!U$264)</f>
        <v>0</v>
      </c>
      <c r="O95" s="169">
        <f>IF(ISERROR(Data4!V$264),0,Data4!V$264)</f>
        <v>0</v>
      </c>
      <c r="P95" s="169">
        <f>IF(ISERROR(Data4!W$264),0,Data4!W$264)</f>
        <v>0</v>
      </c>
      <c r="Q95" s="169">
        <f>IF(ISERROR(Data4!X$264),0,Data4!X$264)</f>
        <v>0</v>
      </c>
      <c r="R95" s="169">
        <f>IF(ISERROR(Data4!Y$264),0,Data4!Y$264)</f>
        <v>0</v>
      </c>
      <c r="S95" s="169">
        <f>IF(ISERROR(Data4!Z$264),0,Data4!Z$264)</f>
        <v>0</v>
      </c>
      <c r="T95" s="169">
        <f>IF(ISERROR(Data4!AA$264),0,Data4!AA$264)</f>
        <v>0</v>
      </c>
      <c r="U95" s="169">
        <f>IF(ISERROR(Data4!AB$264),0,Data4!AB$264)</f>
        <v>0</v>
      </c>
      <c r="V95" s="169">
        <f>IF(ISERROR(Data4!AC$264),0,Data4!AC$264)</f>
        <v>0</v>
      </c>
      <c r="W95" s="169">
        <f>IF(ISERROR(Data4!AD$264),0,Data4!AD$264)</f>
        <v>0</v>
      </c>
      <c r="X95" s="169">
        <f>IF(ISERROR(Data4!AE$264),0,Data4!AE$264)</f>
        <v>0</v>
      </c>
      <c r="Y95" s="169">
        <f>IF(ISERROR(Data4!AF$264),0,Data4!AF$264)</f>
        <v>0</v>
      </c>
      <c r="Z95" s="169">
        <f>IF(ISERROR(Data4!AG$264),0,Data4!AG$264)</f>
        <v>0</v>
      </c>
      <c r="AA95" s="169">
        <f>IF(ISERROR(Data4!AH$264),0,Data4!AH$264)</f>
        <v>0</v>
      </c>
      <c r="AB95" s="169">
        <f>IF(ISERROR(Data4!AI$264),0,Data4!AI$264)</f>
        <v>0</v>
      </c>
      <c r="AC95" s="169">
        <f>IF(ISERROR(Data4!AJ$264),0,Data4!AJ$264)</f>
        <v>0</v>
      </c>
      <c r="AD95" s="169">
        <f>IF(ISERROR(Data4!AK$264),0,Data4!AK$264)</f>
        <v>0</v>
      </c>
      <c r="AE95" s="169">
        <f>IF(ISERROR(Data4!AL$264),0,Data4!AL$264)</f>
        <v>0</v>
      </c>
      <c r="AF95" s="169">
        <f>IF(ISERROR(Data4!AM$264),0,Data4!AM$264)</f>
        <v>0</v>
      </c>
      <c r="AG95" s="169">
        <f>IF(ISERROR(Data4!AN$264),0,Data4!AN$264)</f>
        <v>0</v>
      </c>
      <c r="AH95" s="169">
        <f>IF(ISERROR(Data4!AO$264),0,Data4!AO$264)</f>
        <v>0</v>
      </c>
      <c r="AI95" s="169">
        <f>IF(ISERROR(Data4!AP$264),0,Data4!AP$264)</f>
        <v>0</v>
      </c>
      <c r="AJ95" s="169">
        <f>IF(ISERROR(Data4!AQ$264),0,Data4!AQ$264)</f>
        <v>0</v>
      </c>
      <c r="AO95" s="3"/>
      <c r="AP95" s="3"/>
    </row>
    <row r="96" spans="2:42" hidden="1">
      <c r="B96" s="199" t="s">
        <v>343</v>
      </c>
      <c r="C96" s="181" t="str">
        <f>Data4!D$265</f>
        <v>-</v>
      </c>
      <c r="D96" s="65">
        <f>F96+NPV(FDN,G96:INDEX(G96:AJ96,PAL))</f>
        <v>0</v>
      </c>
      <c r="E96" s="169">
        <f t="shared" si="27"/>
        <v>0</v>
      </c>
      <c r="F96" s="169">
        <f>IF(ISERROR(Data4!M$265),0,Data4!M$265)</f>
        <v>0</v>
      </c>
      <c r="G96" s="169">
        <f>IF(ISERROR(Data4!N$265),0,Data4!N$265)</f>
        <v>0</v>
      </c>
      <c r="H96" s="169">
        <f>IF(ISERROR(Data4!O$265),0,Data4!O$265)</f>
        <v>0</v>
      </c>
      <c r="I96" s="169">
        <f>IF(ISERROR(Data4!P$265),0,Data4!P$265)</f>
        <v>0</v>
      </c>
      <c r="J96" s="169">
        <f>IF(ISERROR(Data4!Q$265),0,Data4!Q$265)</f>
        <v>0</v>
      </c>
      <c r="K96" s="169">
        <f>IF(ISERROR(Data4!R$265),0,Data4!R$265)</f>
        <v>0</v>
      </c>
      <c r="L96" s="169">
        <f>IF(ISERROR(Data4!S$265),0,Data4!S$265)</f>
        <v>0</v>
      </c>
      <c r="M96" s="169">
        <f>IF(ISERROR(Data4!T$265),0,Data4!T$265)</f>
        <v>0</v>
      </c>
      <c r="N96" s="169">
        <f>IF(ISERROR(Data4!U$265),0,Data4!U$265)</f>
        <v>0</v>
      </c>
      <c r="O96" s="169">
        <f>IF(ISERROR(Data4!V$265),0,Data4!V$265)</f>
        <v>0</v>
      </c>
      <c r="P96" s="169">
        <f>IF(ISERROR(Data4!W$265),0,Data4!W$265)</f>
        <v>0</v>
      </c>
      <c r="Q96" s="169">
        <f>IF(ISERROR(Data4!X$265),0,Data4!X$265)</f>
        <v>0</v>
      </c>
      <c r="R96" s="169">
        <f>IF(ISERROR(Data4!Y$265),0,Data4!Y$265)</f>
        <v>0</v>
      </c>
      <c r="S96" s="169">
        <f>IF(ISERROR(Data4!Z$265),0,Data4!Z$265)</f>
        <v>0</v>
      </c>
      <c r="T96" s="169">
        <f>IF(ISERROR(Data4!AA$265),0,Data4!AA$265)</f>
        <v>0</v>
      </c>
      <c r="U96" s="169">
        <f>IF(ISERROR(Data4!AB$265),0,Data4!AB$265)</f>
        <v>0</v>
      </c>
      <c r="V96" s="169">
        <f>IF(ISERROR(Data4!AC$265),0,Data4!AC$265)</f>
        <v>0</v>
      </c>
      <c r="W96" s="169">
        <f>IF(ISERROR(Data4!AD$265),0,Data4!AD$265)</f>
        <v>0</v>
      </c>
      <c r="X96" s="169">
        <f>IF(ISERROR(Data4!AE$265),0,Data4!AE$265)</f>
        <v>0</v>
      </c>
      <c r="Y96" s="169">
        <f>IF(ISERROR(Data4!AF$265),0,Data4!AF$265)</f>
        <v>0</v>
      </c>
      <c r="Z96" s="169">
        <f>IF(ISERROR(Data4!AG$265),0,Data4!AG$265)</f>
        <v>0</v>
      </c>
      <c r="AA96" s="169">
        <f>IF(ISERROR(Data4!AH$265),0,Data4!AH$265)</f>
        <v>0</v>
      </c>
      <c r="AB96" s="169">
        <f>IF(ISERROR(Data4!AI$265),0,Data4!AI$265)</f>
        <v>0</v>
      </c>
      <c r="AC96" s="169">
        <f>IF(ISERROR(Data4!AJ$265),0,Data4!AJ$265)</f>
        <v>0</v>
      </c>
      <c r="AD96" s="169">
        <f>IF(ISERROR(Data4!AK$265),0,Data4!AK$265)</f>
        <v>0</v>
      </c>
      <c r="AE96" s="169">
        <f>IF(ISERROR(Data4!AL$265),0,Data4!AL$265)</f>
        <v>0</v>
      </c>
      <c r="AF96" s="169">
        <f>IF(ISERROR(Data4!AM$265),0,Data4!AM$265)</f>
        <v>0</v>
      </c>
      <c r="AG96" s="169">
        <f>IF(ISERROR(Data4!AN$265),0,Data4!AN$265)</f>
        <v>0</v>
      </c>
      <c r="AH96" s="169">
        <f>IF(ISERROR(Data4!AO$265),0,Data4!AO$265)</f>
        <v>0</v>
      </c>
      <c r="AI96" s="169">
        <f>IF(ISERROR(Data4!AP$265),0,Data4!AP$265)</f>
        <v>0</v>
      </c>
      <c r="AJ96" s="169">
        <f>IF(ISERROR(Data4!AQ$265),0,Data4!AQ$265)</f>
        <v>0</v>
      </c>
      <c r="AO96" s="3"/>
      <c r="AP96" s="3"/>
    </row>
    <row r="97" spans="2:42" hidden="1">
      <c r="B97" s="66" t="s">
        <v>53</v>
      </c>
      <c r="C97" s="180" t="str">
        <f>IF(Kalba="EN",Data2!C$76,Data2!B$76) &amp; " "&amp; IF(Kalba="EN",Data2!C$77,Data2!B$77)</f>
        <v>SE žala (pasirinkite SE žalos komponentą)</v>
      </c>
      <c r="D97" s="62">
        <f t="shared" ref="D97:AJ97" si="28">ROUND(SUM(D98:D100),0)</f>
        <v>0</v>
      </c>
      <c r="E97" s="62">
        <f t="shared" si="28"/>
        <v>0</v>
      </c>
      <c r="F97" s="62">
        <f t="shared" si="28"/>
        <v>0</v>
      </c>
      <c r="G97" s="62">
        <f t="shared" si="28"/>
        <v>0</v>
      </c>
      <c r="H97" s="62">
        <f t="shared" si="28"/>
        <v>0</v>
      </c>
      <c r="I97" s="62">
        <f t="shared" si="28"/>
        <v>0</v>
      </c>
      <c r="J97" s="62">
        <f t="shared" si="28"/>
        <v>0</v>
      </c>
      <c r="K97" s="62">
        <f t="shared" si="28"/>
        <v>0</v>
      </c>
      <c r="L97" s="62">
        <f t="shared" si="28"/>
        <v>0</v>
      </c>
      <c r="M97" s="62">
        <f t="shared" si="28"/>
        <v>0</v>
      </c>
      <c r="N97" s="62">
        <f t="shared" si="28"/>
        <v>0</v>
      </c>
      <c r="O97" s="62">
        <f t="shared" si="28"/>
        <v>0</v>
      </c>
      <c r="P97" s="62">
        <f t="shared" si="28"/>
        <v>0</v>
      </c>
      <c r="Q97" s="62">
        <f t="shared" si="28"/>
        <v>0</v>
      </c>
      <c r="R97" s="62">
        <f t="shared" si="28"/>
        <v>0</v>
      </c>
      <c r="S97" s="62">
        <f t="shared" si="28"/>
        <v>0</v>
      </c>
      <c r="T97" s="62">
        <f t="shared" si="28"/>
        <v>0</v>
      </c>
      <c r="U97" s="62">
        <f t="shared" si="28"/>
        <v>0</v>
      </c>
      <c r="V97" s="62">
        <f t="shared" si="28"/>
        <v>0</v>
      </c>
      <c r="W97" s="62">
        <f t="shared" si="28"/>
        <v>0</v>
      </c>
      <c r="X97" s="62">
        <f t="shared" si="28"/>
        <v>0</v>
      </c>
      <c r="Y97" s="62">
        <f t="shared" si="28"/>
        <v>0</v>
      </c>
      <c r="Z97" s="62">
        <f t="shared" si="28"/>
        <v>0</v>
      </c>
      <c r="AA97" s="62">
        <f t="shared" si="28"/>
        <v>0</v>
      </c>
      <c r="AB97" s="62">
        <f t="shared" si="28"/>
        <v>0</v>
      </c>
      <c r="AC97" s="62">
        <f t="shared" si="28"/>
        <v>0</v>
      </c>
      <c r="AD97" s="62">
        <f t="shared" si="28"/>
        <v>0</v>
      </c>
      <c r="AE97" s="62">
        <f t="shared" si="28"/>
        <v>0</v>
      </c>
      <c r="AF97" s="62">
        <f t="shared" si="28"/>
        <v>0</v>
      </c>
      <c r="AG97" s="62">
        <f t="shared" si="28"/>
        <v>0</v>
      </c>
      <c r="AH97" s="62">
        <f t="shared" si="28"/>
        <v>0</v>
      </c>
      <c r="AI97" s="62">
        <f t="shared" si="28"/>
        <v>0</v>
      </c>
      <c r="AJ97" s="62">
        <f t="shared" si="28"/>
        <v>0</v>
      </c>
      <c r="AO97" s="3"/>
      <c r="AP97" s="3"/>
    </row>
    <row r="98" spans="2:42" hidden="1">
      <c r="B98" s="199" t="s">
        <v>344</v>
      </c>
      <c r="C98" s="181" t="str">
        <f>Data4!D$267</f>
        <v>-</v>
      </c>
      <c r="D98" s="65">
        <f>F98+NPV(FDN,G98:INDEX(G98:AJ98,PAL))</f>
        <v>0</v>
      </c>
      <c r="E98" s="65">
        <f>SUMIF($F$5:$AJ$5,"&lt;="&amp;PAL,$F98:$AJ98)</f>
        <v>0</v>
      </c>
      <c r="F98" s="169">
        <f>IF(ISERROR(Data4!M$267),0,Data4!M$267)</f>
        <v>0</v>
      </c>
      <c r="G98" s="169">
        <f>IF(ISERROR(Data4!N$267),0,Data4!N$267)</f>
        <v>0</v>
      </c>
      <c r="H98" s="169">
        <f>IF(ISERROR(Data4!O$267),0,Data4!O$267)</f>
        <v>0</v>
      </c>
      <c r="I98" s="169">
        <f>IF(ISERROR(Data4!P$267),0,Data4!P$267)</f>
        <v>0</v>
      </c>
      <c r="J98" s="169">
        <f>IF(ISERROR(Data4!Q$267),0,Data4!Q$267)</f>
        <v>0</v>
      </c>
      <c r="K98" s="169">
        <f>IF(ISERROR(Data4!R$267),0,Data4!R$267)</f>
        <v>0</v>
      </c>
      <c r="L98" s="169">
        <f>IF(ISERROR(Data4!S$267),0,Data4!S$267)</f>
        <v>0</v>
      </c>
      <c r="M98" s="169">
        <f>IF(ISERROR(Data4!T$267),0,Data4!T$267)</f>
        <v>0</v>
      </c>
      <c r="N98" s="169">
        <f>IF(ISERROR(Data4!U$267),0,Data4!U$267)</f>
        <v>0</v>
      </c>
      <c r="O98" s="169">
        <f>IF(ISERROR(Data4!V$267),0,Data4!V$267)</f>
        <v>0</v>
      </c>
      <c r="P98" s="169">
        <f>IF(ISERROR(Data4!W$267),0,Data4!W$267)</f>
        <v>0</v>
      </c>
      <c r="Q98" s="169">
        <f>IF(ISERROR(Data4!X$267),0,Data4!X$267)</f>
        <v>0</v>
      </c>
      <c r="R98" s="169">
        <f>IF(ISERROR(Data4!Y$267),0,Data4!Y$267)</f>
        <v>0</v>
      </c>
      <c r="S98" s="169">
        <f>IF(ISERROR(Data4!Z$267),0,Data4!Z$267)</f>
        <v>0</v>
      </c>
      <c r="T98" s="169">
        <f>IF(ISERROR(Data4!AA$267),0,Data4!AA$267)</f>
        <v>0</v>
      </c>
      <c r="U98" s="169">
        <f>IF(ISERROR(Data4!AB$267),0,Data4!AB$267)</f>
        <v>0</v>
      </c>
      <c r="V98" s="169">
        <f>IF(ISERROR(Data4!AC$267),0,Data4!AC$267)</f>
        <v>0</v>
      </c>
      <c r="W98" s="169">
        <f>IF(ISERROR(Data4!AD$267),0,Data4!AD$267)</f>
        <v>0</v>
      </c>
      <c r="X98" s="169">
        <f>IF(ISERROR(Data4!AE$267),0,Data4!AE$267)</f>
        <v>0</v>
      </c>
      <c r="Y98" s="169">
        <f>IF(ISERROR(Data4!AF$267),0,Data4!AF$267)</f>
        <v>0</v>
      </c>
      <c r="Z98" s="169">
        <f>IF(ISERROR(Data4!AG$267),0,Data4!AG$267)</f>
        <v>0</v>
      </c>
      <c r="AA98" s="169">
        <f>IF(ISERROR(Data4!AH$267),0,Data4!AH$267)</f>
        <v>0</v>
      </c>
      <c r="AB98" s="169">
        <f>IF(ISERROR(Data4!AI$267),0,Data4!AI$267)</f>
        <v>0</v>
      </c>
      <c r="AC98" s="169">
        <f>IF(ISERROR(Data4!AJ$267),0,Data4!AJ$267)</f>
        <v>0</v>
      </c>
      <c r="AD98" s="169">
        <f>IF(ISERROR(Data4!AK$267),0,Data4!AK$267)</f>
        <v>0</v>
      </c>
      <c r="AE98" s="169">
        <f>IF(ISERROR(Data4!AL$267),0,Data4!AL$267)</f>
        <v>0</v>
      </c>
      <c r="AF98" s="169">
        <f>IF(ISERROR(Data4!AM$267),0,Data4!AM$267)</f>
        <v>0</v>
      </c>
      <c r="AG98" s="169">
        <f>IF(ISERROR(Data4!AN$267),0,Data4!AN$267)</f>
        <v>0</v>
      </c>
      <c r="AH98" s="169">
        <f>IF(ISERROR(Data4!AO$267),0,Data4!AO$267)</f>
        <v>0</v>
      </c>
      <c r="AI98" s="169">
        <f>IF(ISERROR(Data4!AP$267),0,Data4!AP$267)</f>
        <v>0</v>
      </c>
      <c r="AJ98" s="169">
        <f>IF(ISERROR(Data4!AQ$267),0,Data4!AQ$267)</f>
        <v>0</v>
      </c>
      <c r="AO98" s="3"/>
      <c r="AP98" s="3"/>
    </row>
    <row r="99" spans="2:42" hidden="1">
      <c r="B99" s="199" t="s">
        <v>345</v>
      </c>
      <c r="C99" s="181" t="str">
        <f>Data4!D$268</f>
        <v>-</v>
      </c>
      <c r="D99" s="65">
        <f>F99+NPV(FDN,G99:INDEX(G99:AJ99,PAL))</f>
        <v>0</v>
      </c>
      <c r="E99" s="65">
        <f>SUMIF($F$5:$AJ$5,"&lt;="&amp;PAL,$F99:$AJ99)</f>
        <v>0</v>
      </c>
      <c r="F99" s="169">
        <f>IF(ISERROR(Data4!M$268),0,Data4!M$268)</f>
        <v>0</v>
      </c>
      <c r="G99" s="169">
        <f>IF(ISERROR(Data4!N$268),0,Data4!N$268)</f>
        <v>0</v>
      </c>
      <c r="H99" s="169">
        <f>IF(ISERROR(Data4!O$268),0,Data4!O$268)</f>
        <v>0</v>
      </c>
      <c r="I99" s="169">
        <f>IF(ISERROR(Data4!P$268),0,Data4!P$268)</f>
        <v>0</v>
      </c>
      <c r="J99" s="169">
        <f>IF(ISERROR(Data4!Q$268),0,Data4!Q$268)</f>
        <v>0</v>
      </c>
      <c r="K99" s="169">
        <f>IF(ISERROR(Data4!R$268),0,Data4!R$268)</f>
        <v>0</v>
      </c>
      <c r="L99" s="169">
        <f>IF(ISERROR(Data4!S$268),0,Data4!S$268)</f>
        <v>0</v>
      </c>
      <c r="M99" s="169">
        <f>IF(ISERROR(Data4!T$268),0,Data4!T$268)</f>
        <v>0</v>
      </c>
      <c r="N99" s="169">
        <f>IF(ISERROR(Data4!U$268),0,Data4!U$268)</f>
        <v>0</v>
      </c>
      <c r="O99" s="169">
        <f>IF(ISERROR(Data4!V$268),0,Data4!V$268)</f>
        <v>0</v>
      </c>
      <c r="P99" s="169">
        <f>IF(ISERROR(Data4!W$268),0,Data4!W$268)</f>
        <v>0</v>
      </c>
      <c r="Q99" s="169">
        <f>IF(ISERROR(Data4!X$268),0,Data4!X$268)</f>
        <v>0</v>
      </c>
      <c r="R99" s="169">
        <f>IF(ISERROR(Data4!Y$268),0,Data4!Y$268)</f>
        <v>0</v>
      </c>
      <c r="S99" s="169">
        <f>IF(ISERROR(Data4!Z$268),0,Data4!Z$268)</f>
        <v>0</v>
      </c>
      <c r="T99" s="169">
        <f>IF(ISERROR(Data4!AA$268),0,Data4!AA$268)</f>
        <v>0</v>
      </c>
      <c r="U99" s="169">
        <f>IF(ISERROR(Data4!AB$268),0,Data4!AB$268)</f>
        <v>0</v>
      </c>
      <c r="V99" s="169">
        <f>IF(ISERROR(Data4!AC$268),0,Data4!AC$268)</f>
        <v>0</v>
      </c>
      <c r="W99" s="169">
        <f>IF(ISERROR(Data4!AD$268),0,Data4!AD$268)</f>
        <v>0</v>
      </c>
      <c r="X99" s="169">
        <f>IF(ISERROR(Data4!AE$268),0,Data4!AE$268)</f>
        <v>0</v>
      </c>
      <c r="Y99" s="169">
        <f>IF(ISERROR(Data4!AF$268),0,Data4!AF$268)</f>
        <v>0</v>
      </c>
      <c r="Z99" s="169">
        <f>IF(ISERROR(Data4!AG$268),0,Data4!AG$268)</f>
        <v>0</v>
      </c>
      <c r="AA99" s="169">
        <f>IF(ISERROR(Data4!AH$268),0,Data4!AH$268)</f>
        <v>0</v>
      </c>
      <c r="AB99" s="169">
        <f>IF(ISERROR(Data4!AI$268),0,Data4!AI$268)</f>
        <v>0</v>
      </c>
      <c r="AC99" s="169">
        <f>IF(ISERROR(Data4!AJ$268),0,Data4!AJ$268)</f>
        <v>0</v>
      </c>
      <c r="AD99" s="169">
        <f>IF(ISERROR(Data4!AK$268),0,Data4!AK$268)</f>
        <v>0</v>
      </c>
      <c r="AE99" s="169">
        <f>IF(ISERROR(Data4!AL$268),0,Data4!AL$268)</f>
        <v>0</v>
      </c>
      <c r="AF99" s="169">
        <f>IF(ISERROR(Data4!AM$268),0,Data4!AM$268)</f>
        <v>0</v>
      </c>
      <c r="AG99" s="169">
        <f>IF(ISERROR(Data4!AN$268),0,Data4!AN$268)</f>
        <v>0</v>
      </c>
      <c r="AH99" s="169">
        <f>IF(ISERROR(Data4!AO$268),0,Data4!AO$268)</f>
        <v>0</v>
      </c>
      <c r="AI99" s="169">
        <f>IF(ISERROR(Data4!AP$268),0,Data4!AP$268)</f>
        <v>0</v>
      </c>
      <c r="AJ99" s="169">
        <f>IF(ISERROR(Data4!AQ$268),0,Data4!AQ$268)</f>
        <v>0</v>
      </c>
      <c r="AO99" s="3"/>
      <c r="AP99" s="3"/>
    </row>
    <row r="100" spans="2:42" hidden="1">
      <c r="B100" s="199" t="s">
        <v>346</v>
      </c>
      <c r="C100" s="181" t="str">
        <f>Data4!D$269</f>
        <v>-</v>
      </c>
      <c r="D100" s="65">
        <f>F100+NPV(FDN,G100:INDEX(G100:AJ100,PAL))</f>
        <v>0</v>
      </c>
      <c r="E100" s="65">
        <f>SUMIF($F$5:$AJ$5,"&lt;="&amp;PAL,$F100:$AJ100)</f>
        <v>0</v>
      </c>
      <c r="F100" s="169">
        <f>IF(ISERROR(Data4!M$269),0,Data4!M$269)</f>
        <v>0</v>
      </c>
      <c r="G100" s="169">
        <f>IF(ISERROR(Data4!N$269),0,Data4!N$269)</f>
        <v>0</v>
      </c>
      <c r="H100" s="169">
        <f>IF(ISERROR(Data4!O$269),0,Data4!O$269)</f>
        <v>0</v>
      </c>
      <c r="I100" s="169">
        <f>IF(ISERROR(Data4!P$269),0,Data4!P$269)</f>
        <v>0</v>
      </c>
      <c r="J100" s="169">
        <f>IF(ISERROR(Data4!Q$269),0,Data4!Q$269)</f>
        <v>0</v>
      </c>
      <c r="K100" s="169">
        <f>IF(ISERROR(Data4!R$269),0,Data4!R$269)</f>
        <v>0</v>
      </c>
      <c r="L100" s="169">
        <f>IF(ISERROR(Data4!S$269),0,Data4!S$269)</f>
        <v>0</v>
      </c>
      <c r="M100" s="169">
        <f>IF(ISERROR(Data4!T$269),0,Data4!T$269)</f>
        <v>0</v>
      </c>
      <c r="N100" s="169">
        <f>IF(ISERROR(Data4!U$269),0,Data4!U$269)</f>
        <v>0</v>
      </c>
      <c r="O100" s="169">
        <f>IF(ISERROR(Data4!V$269),0,Data4!V$269)</f>
        <v>0</v>
      </c>
      <c r="P100" s="169">
        <f>IF(ISERROR(Data4!W$269),0,Data4!W$269)</f>
        <v>0</v>
      </c>
      <c r="Q100" s="169">
        <f>IF(ISERROR(Data4!X$269),0,Data4!X$269)</f>
        <v>0</v>
      </c>
      <c r="R100" s="169">
        <f>IF(ISERROR(Data4!Y$269),0,Data4!Y$269)</f>
        <v>0</v>
      </c>
      <c r="S100" s="169">
        <f>IF(ISERROR(Data4!Z$269),0,Data4!Z$269)</f>
        <v>0</v>
      </c>
      <c r="T100" s="169">
        <f>IF(ISERROR(Data4!AA$269),0,Data4!AA$269)</f>
        <v>0</v>
      </c>
      <c r="U100" s="169">
        <f>IF(ISERROR(Data4!AB$269),0,Data4!AB$269)</f>
        <v>0</v>
      </c>
      <c r="V100" s="169">
        <f>IF(ISERROR(Data4!AC$269),0,Data4!AC$269)</f>
        <v>0</v>
      </c>
      <c r="W100" s="169">
        <f>IF(ISERROR(Data4!AD$269),0,Data4!AD$269)</f>
        <v>0</v>
      </c>
      <c r="X100" s="169">
        <f>IF(ISERROR(Data4!AE$269),0,Data4!AE$269)</f>
        <v>0</v>
      </c>
      <c r="Y100" s="169">
        <f>IF(ISERROR(Data4!AF$269),0,Data4!AF$269)</f>
        <v>0</v>
      </c>
      <c r="Z100" s="169">
        <f>IF(ISERROR(Data4!AG$269),0,Data4!AG$269)</f>
        <v>0</v>
      </c>
      <c r="AA100" s="169">
        <f>IF(ISERROR(Data4!AH$269),0,Data4!AH$269)</f>
        <v>0</v>
      </c>
      <c r="AB100" s="169">
        <f>IF(ISERROR(Data4!AI$269),0,Data4!AI$269)</f>
        <v>0</v>
      </c>
      <c r="AC100" s="169">
        <f>IF(ISERROR(Data4!AJ$269),0,Data4!AJ$269)</f>
        <v>0</v>
      </c>
      <c r="AD100" s="169">
        <f>IF(ISERROR(Data4!AK$269),0,Data4!AK$269)</f>
        <v>0</v>
      </c>
      <c r="AE100" s="169">
        <f>IF(ISERROR(Data4!AL$269),0,Data4!AL$269)</f>
        <v>0</v>
      </c>
      <c r="AF100" s="169">
        <f>IF(ISERROR(Data4!AM$269),0,Data4!AM$269)</f>
        <v>0</v>
      </c>
      <c r="AG100" s="169">
        <f>IF(ISERROR(Data4!AN$269),0,Data4!AN$269)</f>
        <v>0</v>
      </c>
      <c r="AH100" s="169">
        <f>IF(ISERROR(Data4!AO$269),0,Data4!AO$269)</f>
        <v>0</v>
      </c>
      <c r="AI100" s="169">
        <f>IF(ISERROR(Data4!AP$269),0,Data4!AP$269)</f>
        <v>0</v>
      </c>
      <c r="AJ100" s="169">
        <f>IF(ISERROR(Data4!AQ$269),0,Data4!AQ$269)</f>
        <v>0</v>
      </c>
      <c r="AO100" s="3"/>
      <c r="AP100" s="3"/>
    </row>
  </sheetData>
  <sheetProtection algorithmName="SHA-512" hashValue="+ia40dCkN4mjS0CJA8NOja6XdLh/BweTSNtbzNcj61GaJBP8msFaHZTccIQh9/0W+d2NHfKjyHjlK1oLNJdv4A==" saltValue="nptaRVsbUV6Ox2oueuy86Q==" spinCount="100000" sheet="1" objects="1" scenarios="1"/>
  <mergeCells count="5">
    <mergeCell ref="B86:C86"/>
    <mergeCell ref="C2:E2"/>
    <mergeCell ref="C3:E3"/>
    <mergeCell ref="C4:E4"/>
    <mergeCell ref="AP4:AY4"/>
  </mergeCells>
  <conditionalFormatting sqref="B7:C48 B56:C56 B49:B55 B57:B59">
    <cfRule type="expression" dxfId="106" priority="4" stopIfTrue="1">
      <formula>$AO7=1</formula>
    </cfRule>
  </conditionalFormatting>
  <conditionalFormatting sqref="C4:E4">
    <cfRule type="expression" dxfId="105" priority="3" stopIfTrue="1">
      <formula>LEN($C$4)&gt;0</formula>
    </cfRule>
  </conditionalFormatting>
  <conditionalFormatting sqref="B88:C100">
    <cfRule type="expression" dxfId="104" priority="5" stopIfTrue="1">
      <formula>#REF!=1</formula>
    </cfRule>
  </conditionalFormatting>
  <conditionalFormatting sqref="C57:C59">
    <cfRule type="expression" dxfId="103" priority="1" stopIfTrue="1">
      <formula>$AO57=1</formula>
    </cfRule>
  </conditionalFormatting>
  <dataValidations count="2">
    <dataValidation type="decimal" allowBlank="1" showInputMessage="1" showErrorMessage="1" sqref="F18:AJ20 F23:AJ29 F33:AJ33 F37:AJ40 F42:AJ43 F45:AJ46 F8:AJ16 F90:AJ96 F49:AJ55 F98:AJ100 F57:AJ59">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597FD268-E83C-441C-961B-104771D1A1E2}">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IF(Data0!$AJ$2&lt;&gt;"",OFFSET(Data0!$AJ$1,INDEX( MATCH(1,(--(Data0!$AJ$2:$AJ$51&lt;&gt;"")),0),1),0,SUMPRODUCT(--(LEN(Data0!$AJ$2:$AJ$51)&gt;0)),1),OFFSET(Data0!$AJ$2,INDEX( MATCH(1,(--(Data0!$AJ$3:$AJ$51&lt;&gt;"")),0),1),0,SUMPRODUCT(--(LEN(Data0!$AJ$3:$AJ$51)&gt;0)),1))</xm:f>
          </x14:formula1>
          <xm:sqref>C49:C55</xm:sqref>
        </x14:dataValidation>
        <x14:dataValidation type="list" allowBlank="1" showInputMessage="1" showErrorMessage="1">
          <x14:formula1>
            <xm:f>IF(Data0!$AK$2&lt;&gt;"",OFFSET(Data0!$AK$1,INDEX( MATCH(1,(--(Data0!$AJ$2:$AK$51&lt;&gt;"")),0),1),0,SUMPRODUCT(--(LEN(Data0!$AJ$2:$AK$51)&gt;0)),1),OFFSET(Data0!$AK$2,INDEX( MATCH(1,(--(Data0!$AK$3:$AK$51&lt;&gt;"")),0),1),0,SUMPRODUCT(--(LEN(Data0!$AK$3:$AK$51)&gt;0)),1))</xm:f>
          </x14:formula1>
          <xm:sqref>C57:C59</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0">
    <tabColor rgb="FFC00000"/>
    <pageSetUpPr fitToPage="1"/>
  </sheetPr>
  <dimension ref="A1:AN45"/>
  <sheetViews>
    <sheetView showGridLines="0" showRowColHeaders="0" zoomScaleNormal="100" workbookViewId="0">
      <pane xSplit="6" ySplit="13" topLeftCell="G14" activePane="bottomRight" state="frozen"/>
      <selection pane="topRight" activeCell="G1" sqref="G1"/>
      <selection pane="bottomLeft" activeCell="A15" sqref="A15"/>
      <selection pane="bottomRight" activeCell="F13" sqref="F13"/>
    </sheetView>
  </sheetViews>
  <sheetFormatPr defaultColWidth="0" defaultRowHeight="12.75" zeroHeight="1"/>
  <cols>
    <col min="1" max="1" width="1.28515625" style="3" customWidth="1"/>
    <col min="2" max="2" width="8.140625" style="495" customWidth="1"/>
    <col min="3" max="3" width="63.85546875" style="545" bestFit="1" customWidth="1"/>
    <col min="4" max="4" width="13.7109375" style="61" customWidth="1"/>
    <col min="5" max="10" width="13.7109375" style="3" customWidth="1"/>
    <col min="11" max="11" width="13.7109375" style="26" customWidth="1"/>
    <col min="12" max="14" width="13.7109375" style="3" customWidth="1"/>
    <col min="15" max="15" width="1.42578125" style="3" customWidth="1"/>
    <col min="16" max="40" width="0" style="3" hidden="1" customWidth="1"/>
    <col min="41" max="16384" width="9.140625" style="3" hidden="1"/>
  </cols>
  <sheetData>
    <row r="1" spans="2:40" ht="7.5" customHeight="1">
      <c r="B1" s="3"/>
      <c r="C1" s="3"/>
    </row>
    <row r="2" spans="2:40" ht="27.75" customHeight="1">
      <c r="B2" s="3"/>
      <c r="C2" s="933" t="s">
        <v>608</v>
      </c>
      <c r="D2" s="933"/>
      <c r="E2" s="933"/>
      <c r="F2" s="933"/>
      <c r="G2" s="147"/>
      <c r="H2" s="147"/>
      <c r="I2" s="147"/>
      <c r="J2" s="26"/>
      <c r="L2" s="26"/>
      <c r="M2" s="26"/>
      <c r="N2" s="26"/>
      <c r="O2" s="26"/>
      <c r="P2" s="26"/>
      <c r="Q2" s="26"/>
      <c r="R2" s="26"/>
      <c r="S2" s="26"/>
      <c r="T2" s="26"/>
      <c r="U2" s="26"/>
      <c r="V2" s="26"/>
      <c r="W2" s="26"/>
      <c r="X2" s="26"/>
      <c r="Y2" s="26"/>
      <c r="Z2" s="26"/>
      <c r="AA2" s="26"/>
      <c r="AB2" s="26"/>
      <c r="AC2" s="26"/>
      <c r="AD2" s="26"/>
      <c r="AE2" s="26"/>
      <c r="AF2" s="26"/>
      <c r="AG2" s="26"/>
      <c r="AH2" s="26"/>
      <c r="AI2" s="26"/>
      <c r="AJ2" s="26"/>
      <c r="AM2" s="26"/>
      <c r="AN2" s="52"/>
    </row>
    <row r="3" spans="2:40" hidden="1">
      <c r="B3" s="3"/>
      <c r="C3" s="3"/>
    </row>
    <row r="4" spans="2:40" hidden="1">
      <c r="B4" s="3"/>
      <c r="C4" s="3"/>
    </row>
    <row r="5" spans="2:40" hidden="1">
      <c r="B5" s="3"/>
      <c r="C5" s="3"/>
    </row>
    <row r="6" spans="2:40">
      <c r="B6" s="3"/>
      <c r="C6" s="3"/>
      <c r="D6" s="149" t="s">
        <v>480</v>
      </c>
      <c r="E6" s="150"/>
      <c r="F6" s="26"/>
    </row>
    <row r="7" spans="2:40">
      <c r="B7" s="3"/>
      <c r="C7" s="151" t="s">
        <v>479</v>
      </c>
      <c r="D7" s="152" t="s">
        <v>481</v>
      </c>
      <c r="E7" s="152" t="s">
        <v>482</v>
      </c>
      <c r="F7" s="26"/>
    </row>
    <row r="8" spans="2:40" ht="25.5">
      <c r="B8" s="155">
        <f>IF(LEN(C8)=37,1,0)</f>
        <v>1</v>
      </c>
      <c r="C8" s="153" t="str">
        <f>C14</f>
        <v xml:space="preserve">pagrindinis investavimo objektas (A)
</v>
      </c>
      <c r="D8" s="162"/>
      <c r="E8" s="76" t="str">
        <f>IF(ISERROR(F8),"-",F8)</f>
        <v>-</v>
      </c>
      <c r="F8" s="155" t="e">
        <f t="array" ref="F8">INDEX($B$15:$B$20,MATCH(MAX(IF(LEN($C$15:$C$20)&gt;14,$D$15:$D$20)),$D$15:$D$20,0),1)</f>
        <v>#N/A</v>
      </c>
    </row>
    <row r="9" spans="2:40" ht="25.5">
      <c r="B9" s="155">
        <f>IF(LEN(C9)=36,1,0)</f>
        <v>1</v>
      </c>
      <c r="C9" s="153" t="str">
        <f>C22</f>
        <v xml:space="preserve">papildomas investavimo objektas (B)
</v>
      </c>
      <c r="D9" s="98"/>
      <c r="E9" s="76" t="str">
        <f>IF(ISERROR(F9),"-",F9)</f>
        <v>-</v>
      </c>
      <c r="F9" s="155" t="e">
        <f t="array" ref="F9">INDEX($B$23:$B$28,MATCH(MAX(IF(LEN($C$23:$C$28)&gt;14,$D$23:$D$28)),$D$23:$D$28,0),1)</f>
        <v>#N/A</v>
      </c>
    </row>
    <row r="10" spans="2:40" ht="25.5">
      <c r="B10" s="155">
        <f>IF(LEN(C10)=36,1,0)</f>
        <v>1</v>
      </c>
      <c r="C10" s="153" t="str">
        <f>C30</f>
        <v xml:space="preserve">papildomas investavimo objektas (C)
</v>
      </c>
      <c r="D10" s="98"/>
      <c r="E10" s="76" t="str">
        <f>IF(ISERROR(F10),"-",F10)</f>
        <v>-</v>
      </c>
      <c r="F10" s="155" t="e">
        <f t="array" ref="F10">INDEX($B$31:$B$36,MATCH(MAX(IF(LEN($C$31:$C$36)&gt;14,$D$31:$D$36)),$D$31:$D$36,0),1)</f>
        <v>#N/A</v>
      </c>
    </row>
    <row r="11" spans="2:40" ht="25.5">
      <c r="B11" s="155">
        <f>IF(LEN(C11)=36,1,0)</f>
        <v>1</v>
      </c>
      <c r="C11" s="153" t="str">
        <f>C38</f>
        <v xml:space="preserve">papildomas investavimo objektas (D)
</v>
      </c>
      <c r="D11" s="98"/>
      <c r="E11" s="76" t="str">
        <f>IF(ISERROR(F11),"-",F11)</f>
        <v>-</v>
      </c>
      <c r="F11" s="155" t="e">
        <f t="array" ref="F11">INDEX($B$39:$B$44,MATCH(MAX(IF(LEN($C$39:$C$44)&gt;14,$D$39:$D$44)),$D$39:$D$44,0),1)</f>
        <v>#N/A</v>
      </c>
    </row>
    <row r="12" spans="2:40">
      <c r="B12" s="3"/>
      <c r="C12" s="3"/>
    </row>
    <row r="13" spans="2:40" ht="51">
      <c r="B13" s="156"/>
      <c r="C13" s="152" t="s">
        <v>468</v>
      </c>
      <c r="D13" s="151" t="s">
        <v>476</v>
      </c>
      <c r="E13" s="154" t="s">
        <v>477</v>
      </c>
      <c r="F13" s="154" t="s">
        <v>478</v>
      </c>
      <c r="G13" s="154" t="s">
        <v>469</v>
      </c>
      <c r="H13" s="154" t="s">
        <v>470</v>
      </c>
      <c r="I13" s="154" t="s">
        <v>471</v>
      </c>
      <c r="J13" s="154" t="s">
        <v>472</v>
      </c>
      <c r="K13" s="154" t="s">
        <v>437</v>
      </c>
      <c r="L13" s="154" t="s">
        <v>473</v>
      </c>
      <c r="M13" s="154" t="s">
        <v>474</v>
      </c>
      <c r="N13" s="154" t="s">
        <v>475</v>
      </c>
    </row>
    <row r="14" spans="2:40" ht="25.5" hidden="1">
      <c r="B14" s="494"/>
      <c r="C14" s="157" t="str">
        <f>'1'!I36&amp;"
"&amp;'1'!I37</f>
        <v xml:space="preserve">pagrindinis investavimo objektas (A)
</v>
      </c>
      <c r="D14" s="158"/>
      <c r="E14" s="158"/>
      <c r="F14" s="158"/>
      <c r="G14" s="158"/>
      <c r="H14" s="158"/>
      <c r="I14" s="158"/>
      <c r="J14" s="158"/>
      <c r="K14" s="158"/>
      <c r="L14" s="158"/>
      <c r="M14" s="158"/>
      <c r="N14" s="158"/>
    </row>
    <row r="15" spans="2:40" hidden="1">
      <c r="B15" s="159" t="s">
        <v>484</v>
      </c>
      <c r="C15" s="544" t="str">
        <f>IF(LEN(A.1!$C$3)=0,"",A.1!$C$3)</f>
        <v>Alternatyva ""</v>
      </c>
      <c r="D15" s="65" t="e">
        <f>A.1!$D$80</f>
        <v>#VALUE!</v>
      </c>
      <c r="E15" s="73" t="str">
        <f>A.1!$D$81</f>
        <v>Nėra reikšmės</v>
      </c>
      <c r="F15" s="376" t="str">
        <f>A.1!$D$82</f>
        <v>-</v>
      </c>
      <c r="G15" s="65">
        <f>A.1!$D$65</f>
        <v>0</v>
      </c>
      <c r="H15" s="73" t="str">
        <f>A.1!$D$66</f>
        <v>Nėra reikšmės</v>
      </c>
      <c r="I15" s="73" t="str">
        <f>A.1!$D$67</f>
        <v>Nėra reikšmės</v>
      </c>
      <c r="J15" s="376" t="str">
        <f>A.1!$D$68</f>
        <v>-</v>
      </c>
      <c r="K15" s="76" t="str">
        <f>A.1!$D$69</f>
        <v>Taip</v>
      </c>
      <c r="L15" s="65">
        <f>A.1!$D$70</f>
        <v>0</v>
      </c>
      <c r="M15" s="73" t="str">
        <f>A.1!$D$71</f>
        <v>Nėra reikšmės</v>
      </c>
      <c r="N15" s="73" t="str">
        <f>A.1!$D$72</f>
        <v>Nėra reikšmės</v>
      </c>
    </row>
    <row r="16" spans="2:40" hidden="1">
      <c r="B16" s="159" t="s">
        <v>485</v>
      </c>
      <c r="C16" s="544" t="str">
        <f>IF(LEN(A.2!$C$3)=0,"",A.2!$C$3)</f>
        <v>Alternatyva ""</v>
      </c>
      <c r="D16" s="65" t="e">
        <f>A.2!$D$80</f>
        <v>#VALUE!</v>
      </c>
      <c r="E16" s="73" t="str">
        <f>A.2!$D$81</f>
        <v>Nėra reikšmės</v>
      </c>
      <c r="F16" s="376" t="str">
        <f>A.2!$D$82</f>
        <v>-</v>
      </c>
      <c r="G16" s="65">
        <f>A.2!$D$65</f>
        <v>0</v>
      </c>
      <c r="H16" s="73" t="str">
        <f>A.2!$D$66</f>
        <v>Nėra reikšmės</v>
      </c>
      <c r="I16" s="73" t="str">
        <f>A.2!$D$67</f>
        <v>Nėra reikšmės</v>
      </c>
      <c r="J16" s="376" t="str">
        <f>A.2!$D$68</f>
        <v>-</v>
      </c>
      <c r="K16" s="76" t="str">
        <f>A.2!$D$69</f>
        <v>Taip</v>
      </c>
      <c r="L16" s="65">
        <f>A.2!$D$70</f>
        <v>0</v>
      </c>
      <c r="M16" s="73" t="str">
        <f>A.2!$D$71</f>
        <v>Nėra reikšmės</v>
      </c>
      <c r="N16" s="73" t="str">
        <f>A.2!$D$72</f>
        <v>Nėra reikšmės</v>
      </c>
    </row>
    <row r="17" spans="2:14" hidden="1">
      <c r="B17" s="159" t="s">
        <v>486</v>
      </c>
      <c r="C17" s="544" t="str">
        <f>IF(LEN(A.3!$C$3)=0,"",A.3!$C$3)</f>
        <v>Alternatyva ""</v>
      </c>
      <c r="D17" s="65" t="e">
        <f>A.3!$D$80</f>
        <v>#VALUE!</v>
      </c>
      <c r="E17" s="73" t="str">
        <f>A.3!$D$81</f>
        <v>Nėra reikšmės</v>
      </c>
      <c r="F17" s="376" t="str">
        <f>A.3!$D$82</f>
        <v>-</v>
      </c>
      <c r="G17" s="65">
        <f>A.3!$D$65</f>
        <v>0</v>
      </c>
      <c r="H17" s="73" t="str">
        <f>A.3!$D$66</f>
        <v>Nėra reikšmės</v>
      </c>
      <c r="I17" s="73" t="str">
        <f>A.3!$D$67</f>
        <v>Nėra reikšmės</v>
      </c>
      <c r="J17" s="376" t="str">
        <f>A.3!$D$68</f>
        <v>-</v>
      </c>
      <c r="K17" s="76" t="str">
        <f>A.3!$D$69</f>
        <v>Taip</v>
      </c>
      <c r="L17" s="65">
        <f>A.3!$D$70</f>
        <v>0</v>
      </c>
      <c r="M17" s="73" t="str">
        <f>A.3!$D$71</f>
        <v>Nėra reikšmės</v>
      </c>
      <c r="N17" s="73" t="str">
        <f>A.3!$D$72</f>
        <v>Nėra reikšmės</v>
      </c>
    </row>
    <row r="18" spans="2:14" hidden="1">
      <c r="B18" s="159" t="s">
        <v>487</v>
      </c>
      <c r="C18" s="544" t="str">
        <f>IF(LEN(A.4!$C$3)=0,"",A.4!$C$3)</f>
        <v>Alternatyva ""</v>
      </c>
      <c r="D18" s="65" t="e">
        <f>A.4!$D$80</f>
        <v>#VALUE!</v>
      </c>
      <c r="E18" s="73" t="str">
        <f>A.4!$D$81</f>
        <v>Nėra reikšmės</v>
      </c>
      <c r="F18" s="376" t="str">
        <f>A.4!$D$82</f>
        <v>-</v>
      </c>
      <c r="G18" s="65">
        <f>A.4!$D$65</f>
        <v>0</v>
      </c>
      <c r="H18" s="73" t="str">
        <f>A.4!$D$66</f>
        <v>Nėra reikšmės</v>
      </c>
      <c r="I18" s="73" t="str">
        <f>A.4!$D$67</f>
        <v>Nėra reikšmės</v>
      </c>
      <c r="J18" s="376" t="str">
        <f>A.4!$D$68</f>
        <v>-</v>
      </c>
      <c r="K18" s="76" t="str">
        <f>A.4!$D$69</f>
        <v>Taip</v>
      </c>
      <c r="L18" s="65">
        <f>A.4!$D$70</f>
        <v>0</v>
      </c>
      <c r="M18" s="73" t="str">
        <f>A.4!$D$71</f>
        <v>Nėra reikšmės</v>
      </c>
      <c r="N18" s="73" t="str">
        <f>A.4!$D$72</f>
        <v>Nėra reikšmės</v>
      </c>
    </row>
    <row r="19" spans="2:14" hidden="1">
      <c r="B19" s="159" t="s">
        <v>488</v>
      </c>
      <c r="C19" s="544" t="str">
        <f>IF(LEN(A.5!$C$3)=0,"",A.5!$C$3)</f>
        <v>Alternatyva ""</v>
      </c>
      <c r="D19" s="65" t="e">
        <f>A.5!$D$80</f>
        <v>#VALUE!</v>
      </c>
      <c r="E19" s="73" t="str">
        <f>A.5!$D$81</f>
        <v>Nėra reikšmės</v>
      </c>
      <c r="F19" s="376" t="str">
        <f>A.5!$D$82</f>
        <v>-</v>
      </c>
      <c r="G19" s="65">
        <f>A.5!$D$65</f>
        <v>0</v>
      </c>
      <c r="H19" s="73" t="str">
        <f>A.5!$D$66</f>
        <v>Nėra reikšmės</v>
      </c>
      <c r="I19" s="73" t="str">
        <f>A.5!$D$67</f>
        <v>Nėra reikšmės</v>
      </c>
      <c r="J19" s="376" t="str">
        <f>A.5!$D$68</f>
        <v>-</v>
      </c>
      <c r="K19" s="76" t="str">
        <f>A.5!$D$69</f>
        <v>Taip</v>
      </c>
      <c r="L19" s="65">
        <f>A.5!$D$70</f>
        <v>0</v>
      </c>
      <c r="M19" s="73" t="str">
        <f>A.5!$D$71</f>
        <v>Nėra reikšmės</v>
      </c>
      <c r="N19" s="73" t="str">
        <f>A.5!$D$72</f>
        <v>Nėra reikšmės</v>
      </c>
    </row>
    <row r="20" spans="2:14" hidden="1">
      <c r="B20" s="159" t="s">
        <v>489</v>
      </c>
      <c r="C20" s="544" t="str">
        <f>IF(LEN(A.6!$C$3)=0,"",A.6!$C$3)</f>
        <v>Alternatyva ""</v>
      </c>
      <c r="D20" s="65" t="e">
        <f>A.6!$D$80</f>
        <v>#VALUE!</v>
      </c>
      <c r="E20" s="73" t="str">
        <f>A.6!$D$81</f>
        <v>Nėra reikšmės</v>
      </c>
      <c r="F20" s="376" t="str">
        <f>A.6!$D$82</f>
        <v>-</v>
      </c>
      <c r="G20" s="65">
        <f>A.6!$D$65</f>
        <v>0</v>
      </c>
      <c r="H20" s="73" t="str">
        <f>A.6!$D$66</f>
        <v>Nėra reikšmės</v>
      </c>
      <c r="I20" s="73" t="str">
        <f>A.6!$D$67</f>
        <v>Nėra reikšmės</v>
      </c>
      <c r="J20" s="376" t="str">
        <f>A.6!$D$68</f>
        <v>-</v>
      </c>
      <c r="K20" s="76" t="str">
        <f>A.6!$D$69</f>
        <v>Taip</v>
      </c>
      <c r="L20" s="65">
        <f>A.6!$D$70</f>
        <v>0</v>
      </c>
      <c r="M20" s="73" t="str">
        <f>A.6!$D$71</f>
        <v>Nėra reikšmės</v>
      </c>
      <c r="N20" s="73" t="str">
        <f>A.6!$D$72</f>
        <v>Nėra reikšmės</v>
      </c>
    </row>
    <row r="21" spans="2:14" hidden="1">
      <c r="D21" s="81"/>
      <c r="E21" s="377"/>
      <c r="F21" s="378"/>
      <c r="G21" s="81"/>
      <c r="H21" s="377"/>
      <c r="I21" s="377"/>
      <c r="J21" s="378"/>
      <c r="L21" s="81"/>
      <c r="M21" s="377"/>
      <c r="N21" s="377"/>
    </row>
    <row r="22" spans="2:14" ht="25.5" hidden="1">
      <c r="B22" s="494"/>
      <c r="C22" s="157" t="str">
        <f>'1'!K36&amp;"
"&amp;'1'!K37</f>
        <v xml:space="preserve">papildomas investavimo objektas (B)
</v>
      </c>
      <c r="D22" s="158"/>
      <c r="E22" s="160"/>
      <c r="F22" s="161"/>
      <c r="G22" s="158"/>
      <c r="H22" s="160"/>
      <c r="I22" s="160"/>
      <c r="J22" s="161"/>
      <c r="K22" s="158"/>
      <c r="L22" s="158"/>
      <c r="M22" s="160"/>
      <c r="N22" s="160"/>
    </row>
    <row r="23" spans="2:14" hidden="1">
      <c r="B23" s="159" t="s">
        <v>490</v>
      </c>
      <c r="C23" s="544" t="str">
        <f>IF(LEN(B.1!$C$3)=0,"",B.1!$C$3)</f>
        <v>Alternatyva ""</v>
      </c>
      <c r="D23" s="65" t="e">
        <f>B.1!$D$80</f>
        <v>#VALUE!</v>
      </c>
      <c r="E23" s="73" t="str">
        <f>B.1!$D$81</f>
        <v>Nėra reikšmės</v>
      </c>
      <c r="F23" s="376" t="str">
        <f>B.1!$D$82</f>
        <v>-</v>
      </c>
      <c r="G23" s="65">
        <f>B.1!$D$65</f>
        <v>0</v>
      </c>
      <c r="H23" s="73" t="str">
        <f>B.1!$D$66</f>
        <v>Nėra reikšmės</v>
      </c>
      <c r="I23" s="73" t="str">
        <f>B.1!$D$67</f>
        <v>Nėra reikšmės</v>
      </c>
      <c r="J23" s="376" t="str">
        <f>B.1!$D$68</f>
        <v>-</v>
      </c>
      <c r="K23" s="76" t="str">
        <f>B.1!$D$69</f>
        <v>Taip</v>
      </c>
      <c r="L23" s="65">
        <f>B.1!$D$70</f>
        <v>0</v>
      </c>
      <c r="M23" s="73" t="str">
        <f>B.1!$D$71</f>
        <v>Nėra reikšmės</v>
      </c>
      <c r="N23" s="73" t="str">
        <f>B.1!$D$72</f>
        <v>Nėra reikšmės</v>
      </c>
    </row>
    <row r="24" spans="2:14" hidden="1">
      <c r="B24" s="159" t="s">
        <v>491</v>
      </c>
      <c r="C24" s="544" t="str">
        <f>IF(LEN(B.2!$C$3)=0,"",B.2!$C$3)</f>
        <v>Alternatyva ""</v>
      </c>
      <c r="D24" s="65" t="e">
        <f>B.2!$D$80</f>
        <v>#VALUE!</v>
      </c>
      <c r="E24" s="73" t="str">
        <f>B.2!$D$81</f>
        <v>Nėra reikšmės</v>
      </c>
      <c r="F24" s="376" t="str">
        <f>B.2!$D$82</f>
        <v>-</v>
      </c>
      <c r="G24" s="65">
        <f>B.2!$D$65</f>
        <v>0</v>
      </c>
      <c r="H24" s="73" t="str">
        <f>B.2!$D$66</f>
        <v>Nėra reikšmės</v>
      </c>
      <c r="I24" s="73" t="str">
        <f>B.2!$D$67</f>
        <v>Nėra reikšmės</v>
      </c>
      <c r="J24" s="376" t="str">
        <f>B.2!$D$68</f>
        <v>-</v>
      </c>
      <c r="K24" s="76" t="str">
        <f>B.2!$D$69</f>
        <v>Taip</v>
      </c>
      <c r="L24" s="65">
        <f>B.2!$D$70</f>
        <v>0</v>
      </c>
      <c r="M24" s="73" t="str">
        <f>B.2!$D$71</f>
        <v>Nėra reikšmės</v>
      </c>
      <c r="N24" s="73" t="str">
        <f>B.2!$D$72</f>
        <v>Nėra reikšmės</v>
      </c>
    </row>
    <row r="25" spans="2:14" hidden="1">
      <c r="B25" s="159" t="s">
        <v>492</v>
      </c>
      <c r="C25" s="544" t="str">
        <f>IF(LEN(B.3!$C$3)=0,"",B.3!$C$3)</f>
        <v>Alternatyva ""</v>
      </c>
      <c r="D25" s="65" t="e">
        <f>B.3!$D$80</f>
        <v>#VALUE!</v>
      </c>
      <c r="E25" s="73" t="str">
        <f>B.3!$D$81</f>
        <v>Nėra reikšmės</v>
      </c>
      <c r="F25" s="376" t="str">
        <f>B.3!$D$82</f>
        <v>-</v>
      </c>
      <c r="G25" s="65">
        <f>B.3!$D$65</f>
        <v>0</v>
      </c>
      <c r="H25" s="73" t="str">
        <f>B.3!$D$66</f>
        <v>Nėra reikšmės</v>
      </c>
      <c r="I25" s="73" t="str">
        <f>B.3!$D$67</f>
        <v>Nėra reikšmės</v>
      </c>
      <c r="J25" s="376" t="str">
        <f>B.3!$D$68</f>
        <v>-</v>
      </c>
      <c r="K25" s="76" t="str">
        <f>B.3!$D$69</f>
        <v>Taip</v>
      </c>
      <c r="L25" s="65">
        <f>B.3!$D$70</f>
        <v>0</v>
      </c>
      <c r="M25" s="73" t="str">
        <f>B.3!$D$71</f>
        <v>Nėra reikšmės</v>
      </c>
      <c r="N25" s="73" t="str">
        <f>B.3!$D$72</f>
        <v>Nėra reikšmės</v>
      </c>
    </row>
    <row r="26" spans="2:14" hidden="1">
      <c r="B26" s="159" t="s">
        <v>493</v>
      </c>
      <c r="C26" s="544" t="str">
        <f>IF(LEN(B.4!$C$3)=0,"",B.4!$C$3)</f>
        <v>Alternatyva ""</v>
      </c>
      <c r="D26" s="65" t="e">
        <f>B.4!$D$80</f>
        <v>#VALUE!</v>
      </c>
      <c r="E26" s="73" t="str">
        <f>B.4!$D$81</f>
        <v>Nėra reikšmės</v>
      </c>
      <c r="F26" s="376" t="str">
        <f>B.4!$D$82</f>
        <v>-</v>
      </c>
      <c r="G26" s="65">
        <f>B.4!$D$65</f>
        <v>0</v>
      </c>
      <c r="H26" s="73" t="str">
        <f>B.4!$D$66</f>
        <v>Nėra reikšmės</v>
      </c>
      <c r="I26" s="73" t="str">
        <f>B.4!$D$67</f>
        <v>Nėra reikšmės</v>
      </c>
      <c r="J26" s="376" t="str">
        <f>B.4!$D$68</f>
        <v>-</v>
      </c>
      <c r="K26" s="76" t="str">
        <f>B.4!$D$69</f>
        <v>Taip</v>
      </c>
      <c r="L26" s="65">
        <f>B.4!$D$70</f>
        <v>0</v>
      </c>
      <c r="M26" s="73" t="str">
        <f>B.4!$D$71</f>
        <v>Nėra reikšmės</v>
      </c>
      <c r="N26" s="73" t="str">
        <f>B.4!$D$72</f>
        <v>Nėra reikšmės</v>
      </c>
    </row>
    <row r="27" spans="2:14" hidden="1">
      <c r="B27" s="159" t="s">
        <v>494</v>
      </c>
      <c r="C27" s="544" t="str">
        <f>IF(LEN(B.5!$C$3)=0,"",B.5!$C$3)</f>
        <v>Alternatyva ""</v>
      </c>
      <c r="D27" s="65" t="e">
        <f>B.5!$D$80</f>
        <v>#VALUE!</v>
      </c>
      <c r="E27" s="73" t="str">
        <f>B.5!$D$81</f>
        <v>Nėra reikšmės</v>
      </c>
      <c r="F27" s="376" t="str">
        <f>B.5!$D$82</f>
        <v>-</v>
      </c>
      <c r="G27" s="65">
        <f>B.5!$D$65</f>
        <v>0</v>
      </c>
      <c r="H27" s="73" t="str">
        <f>B.5!$D$66</f>
        <v>Nėra reikšmės</v>
      </c>
      <c r="I27" s="73" t="str">
        <f>B.5!$D$67</f>
        <v>Nėra reikšmės</v>
      </c>
      <c r="J27" s="376" t="str">
        <f>B.5!$D$68</f>
        <v>-</v>
      </c>
      <c r="K27" s="76" t="str">
        <f>B.5!$D$69</f>
        <v>Taip</v>
      </c>
      <c r="L27" s="65">
        <f>B.5!$D$70</f>
        <v>0</v>
      </c>
      <c r="M27" s="73" t="str">
        <f>B.5!$D$71</f>
        <v>Nėra reikšmės</v>
      </c>
      <c r="N27" s="73" t="str">
        <f>B.5!$D$72</f>
        <v>Nėra reikšmės</v>
      </c>
    </row>
    <row r="28" spans="2:14" hidden="1">
      <c r="B28" s="159" t="s">
        <v>495</v>
      </c>
      <c r="C28" s="544" t="str">
        <f>IF(LEN(B.6!$C$3)=0,"",B.6!$C$3)</f>
        <v>Alternatyva ""</v>
      </c>
      <c r="D28" s="65" t="e">
        <f>B.6!$D$80</f>
        <v>#VALUE!</v>
      </c>
      <c r="E28" s="73" t="str">
        <f>B.6!$D$81</f>
        <v>Nėra reikšmės</v>
      </c>
      <c r="F28" s="376" t="str">
        <f>B.6!$D$82</f>
        <v>-</v>
      </c>
      <c r="G28" s="65">
        <f>B.6!$D$65</f>
        <v>0</v>
      </c>
      <c r="H28" s="73" t="str">
        <f>B.6!$D$66</f>
        <v>Nėra reikšmės</v>
      </c>
      <c r="I28" s="73" t="str">
        <f>B.6!$D$67</f>
        <v>Nėra reikšmės</v>
      </c>
      <c r="J28" s="376" t="str">
        <f>B.6!$D$68</f>
        <v>-</v>
      </c>
      <c r="K28" s="76" t="str">
        <f>B.6!$D$69</f>
        <v>Taip</v>
      </c>
      <c r="L28" s="65">
        <f>B.6!$D$70</f>
        <v>0</v>
      </c>
      <c r="M28" s="73" t="str">
        <f>B.6!$D$71</f>
        <v>Nėra reikšmės</v>
      </c>
      <c r="N28" s="73" t="str">
        <f>B.6!$D$72</f>
        <v>Nėra reikšmės</v>
      </c>
    </row>
    <row r="29" spans="2:14" hidden="1">
      <c r="D29" s="81"/>
      <c r="E29" s="377"/>
      <c r="F29" s="378"/>
      <c r="G29" s="81"/>
      <c r="H29" s="377"/>
      <c r="I29" s="377"/>
      <c r="J29" s="378"/>
      <c r="L29" s="81"/>
      <c r="M29" s="377"/>
      <c r="N29" s="377"/>
    </row>
    <row r="30" spans="2:14" ht="25.5" hidden="1">
      <c r="B30" s="494"/>
      <c r="C30" s="157" t="str">
        <f>'1'!M36&amp;"
"&amp;'1'!M37</f>
        <v xml:space="preserve">papildomas investavimo objektas (C)
</v>
      </c>
      <c r="D30" s="158"/>
      <c r="E30" s="160"/>
      <c r="F30" s="161"/>
      <c r="G30" s="158"/>
      <c r="H30" s="160"/>
      <c r="I30" s="160"/>
      <c r="J30" s="161"/>
      <c r="K30" s="158"/>
      <c r="L30" s="158"/>
      <c r="M30" s="160"/>
      <c r="N30" s="160"/>
    </row>
    <row r="31" spans="2:14" hidden="1">
      <c r="B31" s="159" t="s">
        <v>22</v>
      </c>
      <c r="C31" s="544" t="str">
        <f>IF(LEN(C.1!$C$3)=0,"",C.1!$C$3)</f>
        <v>Alternatyva ""</v>
      </c>
      <c r="D31" s="65" t="e">
        <f>C.1!$D$80</f>
        <v>#VALUE!</v>
      </c>
      <c r="E31" s="73" t="str">
        <f>C.1!$D$81</f>
        <v>Nėra reikšmės</v>
      </c>
      <c r="F31" s="376" t="str">
        <f>C.1!$D$82</f>
        <v>-</v>
      </c>
      <c r="G31" s="65">
        <f>C.1!$D$65</f>
        <v>0</v>
      </c>
      <c r="H31" s="73" t="str">
        <f>C.1!$D$66</f>
        <v>Nėra reikšmės</v>
      </c>
      <c r="I31" s="73" t="str">
        <f>C.1!$D$67</f>
        <v>Nėra reikšmės</v>
      </c>
      <c r="J31" s="376" t="str">
        <f>C.1!$D$68</f>
        <v>-</v>
      </c>
      <c r="K31" s="76" t="str">
        <f>C.1!$D$69</f>
        <v>Taip</v>
      </c>
      <c r="L31" s="65">
        <f>C.1!$D$70</f>
        <v>0</v>
      </c>
      <c r="M31" s="73" t="str">
        <f>C.1!$D$71</f>
        <v>Nėra reikšmės</v>
      </c>
      <c r="N31" s="73" t="str">
        <f>C.1!$D$72</f>
        <v>Nėra reikšmės</v>
      </c>
    </row>
    <row r="32" spans="2:14" hidden="1">
      <c r="B32" s="159" t="s">
        <v>23</v>
      </c>
      <c r="C32" s="544" t="str">
        <f>IF(LEN(C.2!$C$3)=0,"",C.2!$C$3)</f>
        <v>Alternatyva ""</v>
      </c>
      <c r="D32" s="65" t="e">
        <f>C.2!$D$80</f>
        <v>#VALUE!</v>
      </c>
      <c r="E32" s="73" t="str">
        <f>C.2!$D$81</f>
        <v>Nėra reikšmės</v>
      </c>
      <c r="F32" s="376" t="str">
        <f>C.2!$D$82</f>
        <v>-</v>
      </c>
      <c r="G32" s="65">
        <f>C.2!$D$65</f>
        <v>0</v>
      </c>
      <c r="H32" s="73" t="str">
        <f>C.2!$D$66</f>
        <v>Nėra reikšmės</v>
      </c>
      <c r="I32" s="73" t="str">
        <f>C.2!$D$67</f>
        <v>Nėra reikšmės</v>
      </c>
      <c r="J32" s="376" t="str">
        <f>C.2!$D$68</f>
        <v>-</v>
      </c>
      <c r="K32" s="76" t="str">
        <f>C.2!$D$69</f>
        <v>Taip</v>
      </c>
      <c r="L32" s="65">
        <f>C.2!$D$70</f>
        <v>0</v>
      </c>
      <c r="M32" s="73" t="str">
        <f>C.2!$D$71</f>
        <v>Nėra reikšmės</v>
      </c>
      <c r="N32" s="73" t="str">
        <f>C.2!$D$72</f>
        <v>Nėra reikšmės</v>
      </c>
    </row>
    <row r="33" spans="2:14" hidden="1">
      <c r="B33" s="159" t="s">
        <v>24</v>
      </c>
      <c r="C33" s="544" t="str">
        <f>IF(LEN(C.3!$C$3)=0,"",C.3!$C$3)</f>
        <v>Alternatyva ""</v>
      </c>
      <c r="D33" s="65" t="e">
        <f>C.3!$D$80</f>
        <v>#VALUE!</v>
      </c>
      <c r="E33" s="73" t="str">
        <f>C.3!$D$81</f>
        <v>Nėra reikšmės</v>
      </c>
      <c r="F33" s="376" t="str">
        <f>C.3!$D$82</f>
        <v>-</v>
      </c>
      <c r="G33" s="65">
        <f>C.3!$D$65</f>
        <v>0</v>
      </c>
      <c r="H33" s="73" t="str">
        <f>C.3!$D$66</f>
        <v>Nėra reikšmės</v>
      </c>
      <c r="I33" s="73" t="str">
        <f>C.3!$D$67</f>
        <v>Nėra reikšmės</v>
      </c>
      <c r="J33" s="376" t="str">
        <f>C.3!$D$68</f>
        <v>-</v>
      </c>
      <c r="K33" s="76" t="str">
        <f>C.3!$D$69</f>
        <v>Taip</v>
      </c>
      <c r="L33" s="65">
        <f>C.3!$D$70</f>
        <v>0</v>
      </c>
      <c r="M33" s="73" t="str">
        <f>C.3!$D$71</f>
        <v>Nėra reikšmės</v>
      </c>
      <c r="N33" s="73" t="str">
        <f>C.3!$D$72</f>
        <v>Nėra reikšmės</v>
      </c>
    </row>
    <row r="34" spans="2:14" hidden="1">
      <c r="B34" s="159" t="s">
        <v>460</v>
      </c>
      <c r="C34" s="544" t="str">
        <f>IF(LEN(C.4!$C$3)=0,"",C.4!$C$3)</f>
        <v>Alternatyva ""</v>
      </c>
      <c r="D34" s="65" t="e">
        <f>C.4!$D$80</f>
        <v>#VALUE!</v>
      </c>
      <c r="E34" s="73" t="str">
        <f>C.4!$D$81</f>
        <v>Nėra reikšmės</v>
      </c>
      <c r="F34" s="376" t="str">
        <f>C.4!$D$82</f>
        <v>-</v>
      </c>
      <c r="G34" s="65">
        <f>C.4!$D$65</f>
        <v>0</v>
      </c>
      <c r="H34" s="73" t="str">
        <f>C.4!$D$66</f>
        <v>Nėra reikšmės</v>
      </c>
      <c r="I34" s="73" t="str">
        <f>C.4!$D$67</f>
        <v>Nėra reikšmės</v>
      </c>
      <c r="J34" s="376" t="str">
        <f>C.4!$D$68</f>
        <v>-</v>
      </c>
      <c r="K34" s="76" t="str">
        <f>C.4!$D$69</f>
        <v>Taip</v>
      </c>
      <c r="L34" s="65">
        <f>C.4!$D$70</f>
        <v>0</v>
      </c>
      <c r="M34" s="73" t="str">
        <f>C.4!$D$71</f>
        <v>Nėra reikšmės</v>
      </c>
      <c r="N34" s="73" t="str">
        <f>C.4!$D$72</f>
        <v>Nėra reikšmės</v>
      </c>
    </row>
    <row r="35" spans="2:14" hidden="1">
      <c r="B35" s="159" t="s">
        <v>461</v>
      </c>
      <c r="C35" s="544" t="str">
        <f>IF(LEN(C.5!$C$3)=0,"",C.5!$C$3)</f>
        <v>Alternatyva ""</v>
      </c>
      <c r="D35" s="65" t="e">
        <f>C.5!$D$80</f>
        <v>#VALUE!</v>
      </c>
      <c r="E35" s="73" t="str">
        <f>C.5!$D$81</f>
        <v>Nėra reikšmės</v>
      </c>
      <c r="F35" s="376" t="str">
        <f>C.5!$D$82</f>
        <v>-</v>
      </c>
      <c r="G35" s="65">
        <f>C.5!$D$65</f>
        <v>0</v>
      </c>
      <c r="H35" s="73" t="str">
        <f>C.5!$D$66</f>
        <v>Nėra reikšmės</v>
      </c>
      <c r="I35" s="73" t="str">
        <f>C.5!$D$67</f>
        <v>Nėra reikšmės</v>
      </c>
      <c r="J35" s="376" t="str">
        <f>C.5!$D$68</f>
        <v>-</v>
      </c>
      <c r="K35" s="76" t="str">
        <f>C.5!$D$69</f>
        <v>Taip</v>
      </c>
      <c r="L35" s="65">
        <f>C.5!$D$70</f>
        <v>0</v>
      </c>
      <c r="M35" s="73" t="str">
        <f>C.5!$D$71</f>
        <v>Nėra reikšmės</v>
      </c>
      <c r="N35" s="73" t="str">
        <f>C.5!$D$72</f>
        <v>Nėra reikšmės</v>
      </c>
    </row>
    <row r="36" spans="2:14" hidden="1">
      <c r="B36" s="159" t="s">
        <v>462</v>
      </c>
      <c r="C36" s="544" t="str">
        <f>IF(LEN(C.6!$C$3)=0,"",C.6!$C$3)</f>
        <v>Alternatyva ""</v>
      </c>
      <c r="D36" s="65" t="e">
        <f>C.6!$D$80</f>
        <v>#VALUE!</v>
      </c>
      <c r="E36" s="73" t="str">
        <f>C.6!$D$81</f>
        <v>Nėra reikšmės</v>
      </c>
      <c r="F36" s="376" t="str">
        <f>C.6!$D$82</f>
        <v>-</v>
      </c>
      <c r="G36" s="65">
        <f>C.6!$D$65</f>
        <v>0</v>
      </c>
      <c r="H36" s="73" t="str">
        <f>C.6!$D$66</f>
        <v>Nėra reikšmės</v>
      </c>
      <c r="I36" s="73" t="str">
        <f>C.6!$D$67</f>
        <v>Nėra reikšmės</v>
      </c>
      <c r="J36" s="376" t="str">
        <f>C.6!$D$68</f>
        <v>-</v>
      </c>
      <c r="K36" s="76" t="str">
        <f>C.6!$D$69</f>
        <v>Taip</v>
      </c>
      <c r="L36" s="65">
        <f>C.6!$D$70</f>
        <v>0</v>
      </c>
      <c r="M36" s="73" t="str">
        <f>C.6!$D$71</f>
        <v>Nėra reikšmės</v>
      </c>
      <c r="N36" s="73" t="str">
        <f>C.6!$D$72</f>
        <v>Nėra reikšmės</v>
      </c>
    </row>
    <row r="37" spans="2:14" hidden="1">
      <c r="D37" s="81"/>
      <c r="E37" s="377"/>
      <c r="F37" s="378"/>
      <c r="G37" s="81"/>
      <c r="H37" s="377"/>
      <c r="I37" s="377"/>
      <c r="J37" s="378"/>
      <c r="L37" s="81"/>
      <c r="M37" s="377"/>
      <c r="N37" s="377"/>
    </row>
    <row r="38" spans="2:14" ht="25.5" hidden="1">
      <c r="B38" s="494"/>
      <c r="C38" s="157" t="str">
        <f>'1'!O36&amp;"
"&amp;'1'!O37</f>
        <v xml:space="preserve">papildomas investavimo objektas (D)
</v>
      </c>
      <c r="D38" s="158"/>
      <c r="E38" s="160"/>
      <c r="F38" s="161"/>
      <c r="G38" s="158"/>
      <c r="H38" s="160"/>
      <c r="I38" s="160"/>
      <c r="J38" s="161"/>
      <c r="K38" s="158"/>
      <c r="L38" s="158"/>
      <c r="M38" s="160"/>
      <c r="N38" s="160"/>
    </row>
    <row r="39" spans="2:14" hidden="1">
      <c r="B39" s="159" t="s">
        <v>297</v>
      </c>
      <c r="C39" s="544" t="str">
        <f>IF(LEN(D.1!$C$3)=0,"",D.1!$C$3)</f>
        <v>Alternatyva ""</v>
      </c>
      <c r="D39" s="65" t="e">
        <f>D.1!$D$80</f>
        <v>#VALUE!</v>
      </c>
      <c r="E39" s="73" t="str">
        <f>D.1!$D$81</f>
        <v>Nėra reikšmės</v>
      </c>
      <c r="F39" s="376" t="str">
        <f>D.1!$D$82</f>
        <v>-</v>
      </c>
      <c r="G39" s="65">
        <f>D.1!$D$65</f>
        <v>0</v>
      </c>
      <c r="H39" s="73" t="str">
        <f>D.1!$D$66</f>
        <v>Nėra reikšmės</v>
      </c>
      <c r="I39" s="73" t="str">
        <f>D.1!$D$67</f>
        <v>Nėra reikšmės</v>
      </c>
      <c r="J39" s="376" t="str">
        <f>D.1!$D$68</f>
        <v>-</v>
      </c>
      <c r="K39" s="76" t="str">
        <f>D.1!$D$69</f>
        <v>Taip</v>
      </c>
      <c r="L39" s="65">
        <f>D.1!$D$70</f>
        <v>0</v>
      </c>
      <c r="M39" s="73" t="str">
        <f>D.1!$D$71</f>
        <v>Nėra reikšmės</v>
      </c>
      <c r="N39" s="73" t="str">
        <f>D.1!$D$72</f>
        <v>Nėra reikšmės</v>
      </c>
    </row>
    <row r="40" spans="2:14" hidden="1">
      <c r="B40" s="159" t="s">
        <v>305</v>
      </c>
      <c r="C40" s="544" t="str">
        <f>IF(LEN(D.2!$C$3)=0,"",D.2!$C$3)</f>
        <v>Alternatyva ""</v>
      </c>
      <c r="D40" s="65" t="e">
        <f>D.2!$D$80</f>
        <v>#VALUE!</v>
      </c>
      <c r="E40" s="73" t="str">
        <f>D.2!$D$81</f>
        <v>Nėra reikšmės</v>
      </c>
      <c r="F40" s="376" t="str">
        <f>D.2!$D$82</f>
        <v>-</v>
      </c>
      <c r="G40" s="65">
        <f>D.2!$D$65</f>
        <v>0</v>
      </c>
      <c r="H40" s="73" t="str">
        <f>D.2!$D$66</f>
        <v>Nėra reikšmės</v>
      </c>
      <c r="I40" s="73" t="str">
        <f>D.2!$D$67</f>
        <v>Nėra reikšmės</v>
      </c>
      <c r="J40" s="376" t="str">
        <f>D.2!$D$68</f>
        <v>-</v>
      </c>
      <c r="K40" s="76" t="str">
        <f>D.2!$D$69</f>
        <v>Taip</v>
      </c>
      <c r="L40" s="65">
        <f>D.2!$D$70</f>
        <v>0</v>
      </c>
      <c r="M40" s="73" t="str">
        <f>D.2!$D$71</f>
        <v>Nėra reikšmės</v>
      </c>
      <c r="N40" s="73" t="str">
        <f>D.2!$D$72</f>
        <v>Nėra reikšmės</v>
      </c>
    </row>
    <row r="41" spans="2:14" hidden="1">
      <c r="B41" s="159" t="s">
        <v>463</v>
      </c>
      <c r="C41" s="544" t="str">
        <f>IF(LEN(D.3!$C$3)=0,"",D.3!$C$3)</f>
        <v>Alternatyva ""</v>
      </c>
      <c r="D41" s="65" t="e">
        <f>D.3!$D$80</f>
        <v>#VALUE!</v>
      </c>
      <c r="E41" s="73" t="str">
        <f>D.3!$D$81</f>
        <v>Nėra reikšmės</v>
      </c>
      <c r="F41" s="376" t="str">
        <f>D.3!$D$82</f>
        <v>-</v>
      </c>
      <c r="G41" s="65">
        <f>D.3!$D$65</f>
        <v>0</v>
      </c>
      <c r="H41" s="73" t="str">
        <f>D.3!$D$66</f>
        <v>Nėra reikšmės</v>
      </c>
      <c r="I41" s="73" t="str">
        <f>D.3!$D$67</f>
        <v>Nėra reikšmės</v>
      </c>
      <c r="J41" s="376" t="str">
        <f>D.3!$D$68</f>
        <v>-</v>
      </c>
      <c r="K41" s="76" t="str">
        <f>D.3!$D$69</f>
        <v>Taip</v>
      </c>
      <c r="L41" s="65">
        <f>D.3!$D$70</f>
        <v>0</v>
      </c>
      <c r="M41" s="73" t="str">
        <f>D.3!$D$71</f>
        <v>Nėra reikšmės</v>
      </c>
      <c r="N41" s="73" t="str">
        <f>D.3!$D$72</f>
        <v>Nėra reikšmės</v>
      </c>
    </row>
    <row r="42" spans="2:14" hidden="1">
      <c r="B42" s="159" t="s">
        <v>464</v>
      </c>
      <c r="C42" s="544" t="str">
        <f>IF(LEN(D.4!$C$3)=0,"",D.4!$C$3)</f>
        <v>Alternatyva ""</v>
      </c>
      <c r="D42" s="65" t="e">
        <f>D.4!$D$80</f>
        <v>#VALUE!</v>
      </c>
      <c r="E42" s="73" t="str">
        <f>D.4!$D$81</f>
        <v>Nėra reikšmės</v>
      </c>
      <c r="F42" s="376" t="str">
        <f>D.4!$D$82</f>
        <v>-</v>
      </c>
      <c r="G42" s="65">
        <f>D.4!$D$65</f>
        <v>0</v>
      </c>
      <c r="H42" s="73" t="str">
        <f>D.4!$D$66</f>
        <v>Nėra reikšmės</v>
      </c>
      <c r="I42" s="73" t="str">
        <f>D.4!$D$67</f>
        <v>Nėra reikšmės</v>
      </c>
      <c r="J42" s="376" t="str">
        <f>D.4!$D$68</f>
        <v>-</v>
      </c>
      <c r="K42" s="76" t="str">
        <f>D.4!$D$69</f>
        <v>Taip</v>
      </c>
      <c r="L42" s="65">
        <f>D.4!$D$70</f>
        <v>0</v>
      </c>
      <c r="M42" s="73" t="str">
        <f>D.4!$D$71</f>
        <v>Nėra reikšmės</v>
      </c>
      <c r="N42" s="73" t="str">
        <f>D.4!$D$72</f>
        <v>Nėra reikšmės</v>
      </c>
    </row>
    <row r="43" spans="2:14" hidden="1">
      <c r="B43" s="159" t="s">
        <v>465</v>
      </c>
      <c r="C43" s="544" t="str">
        <f>IF(LEN(D.5!$C$3)=0,"",D.5!$C$3)</f>
        <v>Alternatyva ""</v>
      </c>
      <c r="D43" s="65" t="e">
        <f>D.5!$D$80</f>
        <v>#VALUE!</v>
      </c>
      <c r="E43" s="73" t="str">
        <f>D.5!$D$81</f>
        <v>Nėra reikšmės</v>
      </c>
      <c r="F43" s="376" t="str">
        <f>D.5!$D$82</f>
        <v>-</v>
      </c>
      <c r="G43" s="65">
        <f>D.5!$D$65</f>
        <v>0</v>
      </c>
      <c r="H43" s="73" t="str">
        <f>D.5!$D$66</f>
        <v>Nėra reikšmės</v>
      </c>
      <c r="I43" s="73" t="str">
        <f>D.5!$D$67</f>
        <v>Nėra reikšmės</v>
      </c>
      <c r="J43" s="376" t="str">
        <f>D.5!$D$68</f>
        <v>-</v>
      </c>
      <c r="K43" s="76" t="str">
        <f>D.5!$D$69</f>
        <v>Taip</v>
      </c>
      <c r="L43" s="65">
        <f>D.5!$D$70</f>
        <v>0</v>
      </c>
      <c r="M43" s="73" t="str">
        <f>D.5!$D$71</f>
        <v>Nėra reikšmės</v>
      </c>
      <c r="N43" s="73" t="str">
        <f>D.5!$D$72</f>
        <v>Nėra reikšmės</v>
      </c>
    </row>
    <row r="44" spans="2:14" hidden="1">
      <c r="B44" s="159" t="s">
        <v>466</v>
      </c>
      <c r="C44" s="544" t="str">
        <f>IF(LEN(D.6!$C$3)=0,"",D.6!$C$3)</f>
        <v>Alternatyva ""</v>
      </c>
      <c r="D44" s="65" t="e">
        <f>D.6!$D$80</f>
        <v>#VALUE!</v>
      </c>
      <c r="E44" s="73" t="str">
        <f>D.6!$D$81</f>
        <v>Nėra reikšmės</v>
      </c>
      <c r="F44" s="376" t="str">
        <f>D.6!$D$82</f>
        <v>-</v>
      </c>
      <c r="G44" s="65">
        <f>D.6!$D$65</f>
        <v>0</v>
      </c>
      <c r="H44" s="73" t="str">
        <f>D.6!$D$66</f>
        <v>Nėra reikšmės</v>
      </c>
      <c r="I44" s="73" t="str">
        <f>D.6!$D$67</f>
        <v>Nėra reikšmės</v>
      </c>
      <c r="J44" s="376" t="str">
        <f>D.6!$D$68</f>
        <v>-</v>
      </c>
      <c r="K44" s="76" t="str">
        <f>D.6!$D$69</f>
        <v>Taip</v>
      </c>
      <c r="L44" s="65">
        <f>D.6!$D$70</f>
        <v>0</v>
      </c>
      <c r="M44" s="73" t="str">
        <f>D.6!$D$71</f>
        <v>Nėra reikšmės</v>
      </c>
      <c r="N44" s="73" t="str">
        <f>D.6!$D$72</f>
        <v>Nėra reikšmės</v>
      </c>
    </row>
    <row r="45" spans="2:14" ht="7.5" customHeight="1"/>
  </sheetData>
  <sheetProtection algorithmName="SHA-512" hashValue="kTWOm9ElrGUwofCRfRZPMnUyRBxTbBmc+WSbh42JR2nM9Bawvet+YNL3P4dmggYVDzmABjxyZM/1xIshyvrSmw==" saltValue="HlajAQuc4H9vnXvquXqM8w==" spinCount="100000" sheet="1" objects="1" scenarios="1"/>
  <mergeCells count="1">
    <mergeCell ref="C2:F2"/>
  </mergeCells>
  <conditionalFormatting sqref="B14:N20">
    <cfRule type="expression" dxfId="101" priority="8">
      <formula>$B$8=1</formula>
    </cfRule>
  </conditionalFormatting>
  <conditionalFormatting sqref="B22:N28">
    <cfRule type="expression" dxfId="100" priority="7">
      <formula>$B$9=1</formula>
    </cfRule>
  </conditionalFormatting>
  <conditionalFormatting sqref="B30:N36">
    <cfRule type="expression" dxfId="99" priority="6">
      <formula>$B$10=1</formula>
    </cfRule>
  </conditionalFormatting>
  <conditionalFormatting sqref="B38:N44">
    <cfRule type="expression" dxfId="98" priority="5">
      <formula>$B$11=1</formula>
    </cfRule>
  </conditionalFormatting>
  <conditionalFormatting sqref="C8:E8">
    <cfRule type="expression" dxfId="97" priority="4">
      <formula>$B$8=1</formula>
    </cfRule>
  </conditionalFormatting>
  <conditionalFormatting sqref="C9:E9">
    <cfRule type="expression" dxfId="96" priority="3">
      <formula>$B$9=1</formula>
    </cfRule>
  </conditionalFormatting>
  <conditionalFormatting sqref="C10:E10">
    <cfRule type="expression" dxfId="95" priority="2">
      <formula>$B$10=1</formula>
    </cfRule>
  </conditionalFormatting>
  <conditionalFormatting sqref="C11:E11">
    <cfRule type="expression" dxfId="94" priority="1">
      <formula>$B$11=1</formula>
    </cfRule>
  </conditionalFormatting>
  <dataValidations count="4">
    <dataValidation type="list" allowBlank="1" showInputMessage="1" showErrorMessage="1" sqref="D8">
      <formula1>Alternatyvos_A</formula1>
    </dataValidation>
    <dataValidation type="list" allowBlank="1" showInputMessage="1" showErrorMessage="1" sqref="D9">
      <formula1>Alternatyvos_B</formula1>
    </dataValidation>
    <dataValidation type="list" allowBlank="1" showInputMessage="1" showErrorMessage="1" sqref="D10">
      <formula1>Alternatyvos_C</formula1>
    </dataValidation>
    <dataValidation type="list" allowBlank="1" showInputMessage="1" showErrorMessage="1" sqref="D11">
      <formula1>Alternatyvos_D</formula1>
    </dataValidation>
  </dataValidations>
  <pageMargins left="0.25" right="0.25" top="0.75" bottom="0.75" header="0.3" footer="0.3"/>
  <pageSetup paperSize="9" scale="68"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1">
    <tabColor rgb="FFC00000"/>
    <pageSetUpPr fitToPage="1"/>
  </sheetPr>
  <dimension ref="B1:AN88"/>
  <sheetViews>
    <sheetView showGridLines="0" showRowColHeaders="0" zoomScaleNormal="100" workbookViewId="0">
      <pane xSplit="5" ySplit="6" topLeftCell="F7" activePane="bottomRight" state="frozen"/>
      <selection pane="topRight" activeCell="F1" sqref="F1"/>
      <selection pane="bottomLeft" activeCell="A7" sqref="A7"/>
      <selection pane="bottomRight" activeCell="E6" sqref="E6"/>
    </sheetView>
  </sheetViews>
  <sheetFormatPr defaultColWidth="9.140625" defaultRowHeight="15" zeroHeight="1"/>
  <cols>
    <col min="1" max="1" width="1.42578125" style="2" customWidth="1"/>
    <col min="2" max="2" width="8.140625" style="3" customWidth="1"/>
    <col min="3" max="3" width="58.5703125" style="3" customWidth="1"/>
    <col min="4" max="4" width="13.140625" style="3" customWidth="1"/>
    <col min="5" max="5" width="13.140625" style="3" bestFit="1" customWidth="1"/>
    <col min="6" max="36" width="11.42578125" style="26" customWidth="1"/>
    <col min="37" max="37" width="1.42578125" style="2" customWidth="1"/>
    <col min="38" max="39" width="9.140625" style="2" hidden="1" customWidth="1"/>
    <col min="40" max="40" width="25.7109375" style="2" hidden="1" customWidth="1"/>
    <col min="41" max="16384" width="9.140625" style="2"/>
  </cols>
  <sheetData>
    <row r="1" spans="2:40" ht="7.5" customHeight="1"/>
    <row r="2" spans="2:40" s="3" customFormat="1" ht="27.75" customHeight="1">
      <c r="B2" s="164"/>
      <c r="C2" s="934" t="s">
        <v>609</v>
      </c>
      <c r="D2" s="934"/>
      <c r="E2" s="934"/>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row>
    <row r="3" spans="2:40" s="11" customFormat="1" ht="26.25" customHeight="1">
      <c r="B3" s="165"/>
      <c r="C3" s="935"/>
      <c r="D3" s="935"/>
      <c r="E3" s="935"/>
      <c r="F3" s="166"/>
      <c r="G3" s="167"/>
      <c r="H3" s="166"/>
      <c r="I3" s="166"/>
      <c r="J3" s="166"/>
      <c r="K3" s="166"/>
      <c r="L3" s="166"/>
      <c r="M3" s="166"/>
      <c r="N3" s="166"/>
      <c r="O3" s="166"/>
      <c r="P3" s="166"/>
      <c r="Q3" s="166"/>
      <c r="R3" s="166"/>
      <c r="S3" s="166"/>
      <c r="T3" s="166"/>
      <c r="U3" s="166"/>
      <c r="V3" s="166"/>
      <c r="W3" s="166"/>
      <c r="X3" s="166"/>
      <c r="Y3" s="166"/>
      <c r="Z3" s="166"/>
      <c r="AA3" s="166"/>
      <c r="AB3" s="166"/>
      <c r="AC3" s="166"/>
      <c r="AD3" s="166"/>
      <c r="AE3" s="166"/>
      <c r="AF3" s="166"/>
      <c r="AG3" s="166"/>
      <c r="AH3" s="166"/>
      <c r="AI3" s="166"/>
      <c r="AJ3" s="166"/>
    </row>
    <row r="4" spans="2:40" s="3" customFormat="1" ht="7.5" customHeight="1">
      <c r="B4" s="53"/>
      <c r="C4" s="932"/>
      <c r="D4" s="932"/>
      <c r="E4" s="932"/>
      <c r="F4" s="26"/>
      <c r="G4" s="2"/>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row>
    <row r="5" spans="2:40" s="3" customFormat="1" ht="13.5" thickBot="1">
      <c r="B5" s="54" t="str">
        <f>IF(Kalba="EN",Data2!C30,Data2!B30)</f>
        <v>Projekto įgyvendinimo metai</v>
      </c>
      <c r="C5" s="55"/>
      <c r="D5" s="56" t="s">
        <v>331</v>
      </c>
      <c r="E5" s="57"/>
      <c r="F5" s="58">
        <v>0</v>
      </c>
      <c r="G5" s="58">
        <v>1</v>
      </c>
      <c r="H5" s="58">
        <v>2</v>
      </c>
      <c r="I5" s="58">
        <v>3</v>
      </c>
      <c r="J5" s="58">
        <v>4</v>
      </c>
      <c r="K5" s="58">
        <v>5</v>
      </c>
      <c r="L5" s="58">
        <v>6</v>
      </c>
      <c r="M5" s="58">
        <v>7</v>
      </c>
      <c r="N5" s="58">
        <v>8</v>
      </c>
      <c r="O5" s="58">
        <v>9</v>
      </c>
      <c r="P5" s="58">
        <v>10</v>
      </c>
      <c r="Q5" s="58">
        <v>11</v>
      </c>
      <c r="R5" s="58">
        <v>12</v>
      </c>
      <c r="S5" s="58">
        <v>13</v>
      </c>
      <c r="T5" s="58">
        <v>14</v>
      </c>
      <c r="U5" s="58">
        <v>15</v>
      </c>
      <c r="V5" s="58">
        <v>16</v>
      </c>
      <c r="W5" s="58">
        <v>17</v>
      </c>
      <c r="X5" s="58">
        <v>18</v>
      </c>
      <c r="Y5" s="58">
        <v>19</v>
      </c>
      <c r="Z5" s="58">
        <v>20</v>
      </c>
      <c r="AA5" s="58">
        <v>21</v>
      </c>
      <c r="AB5" s="58">
        <v>22</v>
      </c>
      <c r="AC5" s="58">
        <v>23</v>
      </c>
      <c r="AD5" s="58">
        <v>24</v>
      </c>
      <c r="AE5" s="58">
        <v>25</v>
      </c>
      <c r="AF5" s="58">
        <v>26</v>
      </c>
      <c r="AG5" s="58">
        <v>27</v>
      </c>
      <c r="AH5" s="58">
        <v>28</v>
      </c>
      <c r="AI5" s="58">
        <v>29</v>
      </c>
      <c r="AJ5" s="58">
        <v>30</v>
      </c>
    </row>
    <row r="6" spans="2:40" s="3" customFormat="1" ht="12" customHeight="1">
      <c r="B6" s="54" t="str">
        <f>IF(Kalba="EN",Data2!C31,Data2!B31)</f>
        <v>Projekto biudžeto eilutė / Projekto įgyvendinimo kalendoriniai metai</v>
      </c>
      <c r="C6" s="55"/>
      <c r="D6" s="60" t="s">
        <v>383</v>
      </c>
      <c r="E6" s="60" t="s">
        <v>1482</v>
      </c>
      <c r="F6" s="58">
        <f>IF(Veiklu_pradzia=DATE(YEAR(Veiklu_pradzia)-1,12,31)+1,YEAR(Veiklu_pradzia)-1,YEAR(Veiklu_pradzia))</f>
        <v>2017</v>
      </c>
      <c r="G6" s="58">
        <f>F6+1</f>
        <v>2018</v>
      </c>
      <c r="H6" s="58">
        <f t="shared" ref="H6:AJ6" si="0">G6+1</f>
        <v>2019</v>
      </c>
      <c r="I6" s="58">
        <f t="shared" si="0"/>
        <v>2020</v>
      </c>
      <c r="J6" s="58">
        <f t="shared" si="0"/>
        <v>2021</v>
      </c>
      <c r="K6" s="58">
        <f t="shared" si="0"/>
        <v>2022</v>
      </c>
      <c r="L6" s="58">
        <f t="shared" si="0"/>
        <v>2023</v>
      </c>
      <c r="M6" s="58">
        <f t="shared" si="0"/>
        <v>2024</v>
      </c>
      <c r="N6" s="58">
        <f t="shared" si="0"/>
        <v>2025</v>
      </c>
      <c r="O6" s="58">
        <f t="shared" si="0"/>
        <v>2026</v>
      </c>
      <c r="P6" s="58">
        <f t="shared" si="0"/>
        <v>2027</v>
      </c>
      <c r="Q6" s="58">
        <f t="shared" si="0"/>
        <v>2028</v>
      </c>
      <c r="R6" s="58">
        <f t="shared" si="0"/>
        <v>2029</v>
      </c>
      <c r="S6" s="58">
        <f t="shared" si="0"/>
        <v>2030</v>
      </c>
      <c r="T6" s="58">
        <f t="shared" si="0"/>
        <v>2031</v>
      </c>
      <c r="U6" s="58">
        <f t="shared" si="0"/>
        <v>2032</v>
      </c>
      <c r="V6" s="58">
        <f t="shared" si="0"/>
        <v>2033</v>
      </c>
      <c r="W6" s="58">
        <f t="shared" si="0"/>
        <v>2034</v>
      </c>
      <c r="X6" s="58">
        <f t="shared" si="0"/>
        <v>2035</v>
      </c>
      <c r="Y6" s="58">
        <f t="shared" si="0"/>
        <v>2036</v>
      </c>
      <c r="Z6" s="58">
        <f t="shared" si="0"/>
        <v>2037</v>
      </c>
      <c r="AA6" s="58">
        <f t="shared" si="0"/>
        <v>2038</v>
      </c>
      <c r="AB6" s="58">
        <f t="shared" si="0"/>
        <v>2039</v>
      </c>
      <c r="AC6" s="58">
        <f t="shared" si="0"/>
        <v>2040</v>
      </c>
      <c r="AD6" s="58">
        <f t="shared" si="0"/>
        <v>2041</v>
      </c>
      <c r="AE6" s="58">
        <f t="shared" si="0"/>
        <v>2042</v>
      </c>
      <c r="AF6" s="58">
        <f t="shared" si="0"/>
        <v>2043</v>
      </c>
      <c r="AG6" s="58">
        <f t="shared" si="0"/>
        <v>2044</v>
      </c>
      <c r="AH6" s="58">
        <f t="shared" si="0"/>
        <v>2045</v>
      </c>
      <c r="AI6" s="58">
        <f t="shared" si="0"/>
        <v>2046</v>
      </c>
      <c r="AJ6" s="58">
        <f t="shared" si="0"/>
        <v>2047</v>
      </c>
      <c r="AM6" s="515" t="s">
        <v>607</v>
      </c>
      <c r="AN6" s="514" t="s">
        <v>967</v>
      </c>
    </row>
    <row r="7" spans="2:40" s="61" customFormat="1" ht="15.75" customHeight="1">
      <c r="B7" s="5" t="s">
        <v>6</v>
      </c>
      <c r="C7" s="482" t="str">
        <f>IF(Kalba="EN",Data2!C32,Data2!B32)</f>
        <v>Alternatyvos investicijos, iš viso</v>
      </c>
      <c r="D7" s="170">
        <f ca="1">ROUND(SUM(D8:D15),0)</f>
        <v>0</v>
      </c>
      <c r="E7" s="170">
        <f ca="1">ROUND(SUM(E8:E15),0)</f>
        <v>0</v>
      </c>
      <c r="F7" s="170">
        <f ca="1">ROUND(SUM(F8:F15),0)</f>
        <v>0</v>
      </c>
      <c r="G7" s="170">
        <f ca="1">ROUND(SUM(G8:G15),0)</f>
        <v>0</v>
      </c>
      <c r="H7" s="170">
        <f t="shared" ref="H7:AJ7" ca="1" si="1">ROUND(SUM(H8:H15),0)</f>
        <v>0</v>
      </c>
      <c r="I7" s="170">
        <f t="shared" ca="1" si="1"/>
        <v>0</v>
      </c>
      <c r="J7" s="170">
        <f t="shared" ca="1" si="1"/>
        <v>0</v>
      </c>
      <c r="K7" s="170">
        <f t="shared" ca="1" si="1"/>
        <v>0</v>
      </c>
      <c r="L7" s="170">
        <f t="shared" ca="1" si="1"/>
        <v>0</v>
      </c>
      <c r="M7" s="170">
        <f t="shared" ca="1" si="1"/>
        <v>0</v>
      </c>
      <c r="N7" s="170">
        <f t="shared" ca="1" si="1"/>
        <v>0</v>
      </c>
      <c r="O7" s="170">
        <f t="shared" ca="1" si="1"/>
        <v>0</v>
      </c>
      <c r="P7" s="170">
        <f t="shared" ca="1" si="1"/>
        <v>0</v>
      </c>
      <c r="Q7" s="170">
        <f t="shared" ca="1" si="1"/>
        <v>0</v>
      </c>
      <c r="R7" s="170">
        <f t="shared" ca="1" si="1"/>
        <v>0</v>
      </c>
      <c r="S7" s="170">
        <f t="shared" ca="1" si="1"/>
        <v>0</v>
      </c>
      <c r="T7" s="170">
        <f t="shared" ca="1" si="1"/>
        <v>0</v>
      </c>
      <c r="U7" s="170">
        <f t="shared" ca="1" si="1"/>
        <v>0</v>
      </c>
      <c r="V7" s="170">
        <f t="shared" ca="1" si="1"/>
        <v>0</v>
      </c>
      <c r="W7" s="170">
        <f t="shared" ca="1" si="1"/>
        <v>0</v>
      </c>
      <c r="X7" s="170">
        <f t="shared" ca="1" si="1"/>
        <v>0</v>
      </c>
      <c r="Y7" s="170">
        <f t="shared" ca="1" si="1"/>
        <v>0</v>
      </c>
      <c r="Z7" s="170">
        <f t="shared" ca="1" si="1"/>
        <v>0</v>
      </c>
      <c r="AA7" s="170">
        <f t="shared" ca="1" si="1"/>
        <v>0</v>
      </c>
      <c r="AB7" s="170">
        <f t="shared" ca="1" si="1"/>
        <v>0</v>
      </c>
      <c r="AC7" s="170">
        <f t="shared" ca="1" si="1"/>
        <v>0</v>
      </c>
      <c r="AD7" s="170">
        <f t="shared" ca="1" si="1"/>
        <v>0</v>
      </c>
      <c r="AE7" s="170">
        <f t="shared" ca="1" si="1"/>
        <v>0</v>
      </c>
      <c r="AF7" s="170">
        <f t="shared" ca="1" si="1"/>
        <v>0</v>
      </c>
      <c r="AG7" s="170">
        <f t="shared" ca="1" si="1"/>
        <v>0</v>
      </c>
      <c r="AH7" s="170">
        <f t="shared" ca="1" si="1"/>
        <v>0</v>
      </c>
      <c r="AI7" s="170">
        <f t="shared" ca="1" si="1"/>
        <v>0</v>
      </c>
      <c r="AJ7" s="170">
        <f t="shared" ca="1" si="1"/>
        <v>0</v>
      </c>
      <c r="AM7" s="382">
        <f ca="1">ROUND(SUM(AM8:AM15),0)</f>
        <v>0</v>
      </c>
      <c r="AN7" s="382">
        <f ca="1">ROUND(SUM(AN8:AN15),0)</f>
        <v>0</v>
      </c>
    </row>
    <row r="8" spans="2:40" s="3" customFormat="1" ht="12.75">
      <c r="B8" s="64" t="s">
        <v>7</v>
      </c>
      <c r="C8" s="483" t="str">
        <f>IF(Kalba="EN",Data2!C33,Data2!B33)</f>
        <v>Žemė</v>
      </c>
      <c r="D8" s="169">
        <f ca="1">F8+NPV(FDN,G8:INDEX(G8:AJ8,PAL))</f>
        <v>0</v>
      </c>
      <c r="E8" s="169">
        <f t="shared" ref="E8:E16" ca="1" si="2">SUMIF($F$5:$AJ$5,"&lt;="&amp;PAL,$F8:$AJ8)</f>
        <v>0</v>
      </c>
      <c r="F8" s="169">
        <f t="shared" ref="F8:U16" ca="1" si="3">SUM(SavoAdresas,SavoAdresas1,SavoAdresas2,SavoAdresas3)</f>
        <v>0</v>
      </c>
      <c r="G8" s="169">
        <f t="shared" ca="1" si="3"/>
        <v>0</v>
      </c>
      <c r="H8" s="169">
        <f t="shared" ca="1" si="3"/>
        <v>0</v>
      </c>
      <c r="I8" s="169">
        <f t="shared" ca="1" si="3"/>
        <v>0</v>
      </c>
      <c r="J8" s="169">
        <f t="shared" ca="1" si="3"/>
        <v>0</v>
      </c>
      <c r="K8" s="169">
        <f t="shared" ca="1" si="3"/>
        <v>0</v>
      </c>
      <c r="L8" s="169">
        <f t="shared" ca="1" si="3"/>
        <v>0</v>
      </c>
      <c r="M8" s="169">
        <f t="shared" ca="1" si="3"/>
        <v>0</v>
      </c>
      <c r="N8" s="169">
        <f t="shared" ca="1" si="3"/>
        <v>0</v>
      </c>
      <c r="O8" s="169">
        <f t="shared" ca="1" si="3"/>
        <v>0</v>
      </c>
      <c r="P8" s="169">
        <f t="shared" ca="1" si="3"/>
        <v>0</v>
      </c>
      <c r="Q8" s="169">
        <f t="shared" ca="1" si="3"/>
        <v>0</v>
      </c>
      <c r="R8" s="169">
        <f t="shared" ca="1" si="3"/>
        <v>0</v>
      </c>
      <c r="S8" s="169">
        <f t="shared" ca="1" si="3"/>
        <v>0</v>
      </c>
      <c r="T8" s="169">
        <f t="shared" ca="1" si="3"/>
        <v>0</v>
      </c>
      <c r="U8" s="169">
        <f t="shared" ca="1" si="3"/>
        <v>0</v>
      </c>
      <c r="V8" s="169">
        <f t="shared" ref="G8:AJ16" ca="1" si="4">SUM(SavoAdresas,SavoAdresas1,SavoAdresas2,SavoAdresas3)</f>
        <v>0</v>
      </c>
      <c r="W8" s="169">
        <f t="shared" ca="1" si="4"/>
        <v>0</v>
      </c>
      <c r="X8" s="169">
        <f t="shared" ca="1" si="4"/>
        <v>0</v>
      </c>
      <c r="Y8" s="169">
        <f t="shared" ca="1" si="4"/>
        <v>0</v>
      </c>
      <c r="Z8" s="169">
        <f t="shared" ca="1" si="4"/>
        <v>0</v>
      </c>
      <c r="AA8" s="169">
        <f t="shared" ca="1" si="4"/>
        <v>0</v>
      </c>
      <c r="AB8" s="169">
        <f t="shared" ca="1" si="4"/>
        <v>0</v>
      </c>
      <c r="AC8" s="169">
        <f t="shared" ca="1" si="4"/>
        <v>0</v>
      </c>
      <c r="AD8" s="169">
        <f t="shared" ca="1" si="4"/>
        <v>0</v>
      </c>
      <c r="AE8" s="169">
        <f t="shared" ca="1" si="4"/>
        <v>0</v>
      </c>
      <c r="AF8" s="169">
        <f t="shared" ca="1" si="4"/>
        <v>0</v>
      </c>
      <c r="AG8" s="169">
        <f t="shared" ca="1" si="4"/>
        <v>0</v>
      </c>
      <c r="AH8" s="169">
        <f t="shared" ca="1" si="4"/>
        <v>0</v>
      </c>
      <c r="AI8" s="169">
        <f t="shared" ca="1" si="4"/>
        <v>0</v>
      </c>
      <c r="AJ8" s="169">
        <f t="shared" ca="1" si="4"/>
        <v>0</v>
      </c>
      <c r="AM8" s="383">
        <f ca="1">F8+NPV(SDN,G8:INDEX(G8:AJ8,PAL))</f>
        <v>0</v>
      </c>
      <c r="AN8" s="383">
        <f ca="1">IFERROR(SUMPRODUCT(F8+NPV(SDN,G8:INDEX(G8:AJ8,PAL)),Data1!D3),0)</f>
        <v>0</v>
      </c>
    </row>
    <row r="9" spans="2:40" s="3" customFormat="1" ht="12.75">
      <c r="B9" s="64" t="s">
        <v>9</v>
      </c>
      <c r="C9" s="483" t="str">
        <f>IF(Kalba="EN",Data2!C34,Data2!B34)</f>
        <v>Nekilnojamasis turtas</v>
      </c>
      <c r="D9" s="169">
        <f ca="1">F9+NPV(FDN,G9:INDEX(G9:AJ9,PAL))</f>
        <v>0</v>
      </c>
      <c r="E9" s="169">
        <f t="shared" ca="1" si="2"/>
        <v>0</v>
      </c>
      <c r="F9" s="169">
        <f t="shared" ca="1" si="3"/>
        <v>0</v>
      </c>
      <c r="G9" s="169">
        <f t="shared" ca="1" si="4"/>
        <v>0</v>
      </c>
      <c r="H9" s="169">
        <f t="shared" ca="1" si="4"/>
        <v>0</v>
      </c>
      <c r="I9" s="169">
        <f t="shared" ca="1" si="4"/>
        <v>0</v>
      </c>
      <c r="J9" s="169">
        <f t="shared" ca="1" si="4"/>
        <v>0</v>
      </c>
      <c r="K9" s="169">
        <f t="shared" ca="1" si="4"/>
        <v>0</v>
      </c>
      <c r="L9" s="169">
        <f t="shared" ca="1" si="4"/>
        <v>0</v>
      </c>
      <c r="M9" s="169">
        <f t="shared" ca="1" si="4"/>
        <v>0</v>
      </c>
      <c r="N9" s="169">
        <f t="shared" ca="1" si="4"/>
        <v>0</v>
      </c>
      <c r="O9" s="169">
        <f t="shared" ca="1" si="4"/>
        <v>0</v>
      </c>
      <c r="P9" s="169">
        <f t="shared" ca="1" si="4"/>
        <v>0</v>
      </c>
      <c r="Q9" s="169">
        <f t="shared" ca="1" si="4"/>
        <v>0</v>
      </c>
      <c r="R9" s="169">
        <f t="shared" ca="1" si="4"/>
        <v>0</v>
      </c>
      <c r="S9" s="169">
        <f t="shared" ca="1" si="4"/>
        <v>0</v>
      </c>
      <c r="T9" s="169">
        <f t="shared" ca="1" si="4"/>
        <v>0</v>
      </c>
      <c r="U9" s="169">
        <f t="shared" ca="1" si="4"/>
        <v>0</v>
      </c>
      <c r="V9" s="169">
        <f t="shared" ca="1" si="4"/>
        <v>0</v>
      </c>
      <c r="W9" s="169">
        <f t="shared" ca="1" si="4"/>
        <v>0</v>
      </c>
      <c r="X9" s="169">
        <f t="shared" ca="1" si="4"/>
        <v>0</v>
      </c>
      <c r="Y9" s="169">
        <f t="shared" ca="1" si="4"/>
        <v>0</v>
      </c>
      <c r="Z9" s="169">
        <f t="shared" ca="1" si="4"/>
        <v>0</v>
      </c>
      <c r="AA9" s="169">
        <f t="shared" ca="1" si="4"/>
        <v>0</v>
      </c>
      <c r="AB9" s="169">
        <f t="shared" ca="1" si="4"/>
        <v>0</v>
      </c>
      <c r="AC9" s="169">
        <f t="shared" ca="1" si="4"/>
        <v>0</v>
      </c>
      <c r="AD9" s="169">
        <f t="shared" ca="1" si="4"/>
        <v>0</v>
      </c>
      <c r="AE9" s="169">
        <f t="shared" ca="1" si="4"/>
        <v>0</v>
      </c>
      <c r="AF9" s="169">
        <f t="shared" ca="1" si="4"/>
        <v>0</v>
      </c>
      <c r="AG9" s="169">
        <f t="shared" ca="1" si="4"/>
        <v>0</v>
      </c>
      <c r="AH9" s="169">
        <f t="shared" ca="1" si="4"/>
        <v>0</v>
      </c>
      <c r="AI9" s="169">
        <f t="shared" ca="1" si="4"/>
        <v>0</v>
      </c>
      <c r="AJ9" s="169">
        <f t="shared" ca="1" si="4"/>
        <v>0</v>
      </c>
      <c r="AM9" s="383">
        <f ca="1">F9+NPV(SDN,G9:INDEX(G9:AJ9,PAL))</f>
        <v>0</v>
      </c>
      <c r="AN9" s="383">
        <f ca="1">IFERROR(SUMPRODUCT(F9+NPV(SDN,G9:INDEX(G9:AJ9,PAL)),Data1!D4),0)</f>
        <v>0</v>
      </c>
    </row>
    <row r="10" spans="2:40" s="3" customFormat="1" ht="12.75">
      <c r="B10" s="64" t="s">
        <v>11</v>
      </c>
      <c r="C10" s="483" t="str">
        <f>IF(Kalba="EN",Data2!C35,Data2!B35)</f>
        <v>Statyba, rekonstravimas, kapitalinis remontas ir kiti darbai</v>
      </c>
      <c r="D10" s="169">
        <f ca="1">F10+NPV(FDN,G10:INDEX(G10:AJ10,PAL))</f>
        <v>0</v>
      </c>
      <c r="E10" s="169">
        <f t="shared" ca="1" si="2"/>
        <v>0</v>
      </c>
      <c r="F10" s="169">
        <f t="shared" ca="1" si="3"/>
        <v>0</v>
      </c>
      <c r="G10" s="169">
        <f t="shared" ca="1" si="4"/>
        <v>0</v>
      </c>
      <c r="H10" s="169">
        <f t="shared" ca="1" si="4"/>
        <v>0</v>
      </c>
      <c r="I10" s="169">
        <f t="shared" ca="1" si="4"/>
        <v>0</v>
      </c>
      <c r="J10" s="169">
        <f t="shared" ca="1" si="4"/>
        <v>0</v>
      </c>
      <c r="K10" s="169">
        <f t="shared" ca="1" si="4"/>
        <v>0</v>
      </c>
      <c r="L10" s="169">
        <f t="shared" ca="1" si="4"/>
        <v>0</v>
      </c>
      <c r="M10" s="169">
        <f t="shared" ca="1" si="4"/>
        <v>0</v>
      </c>
      <c r="N10" s="169">
        <f t="shared" ca="1" si="4"/>
        <v>0</v>
      </c>
      <c r="O10" s="169">
        <f t="shared" ca="1" si="4"/>
        <v>0</v>
      </c>
      <c r="P10" s="169">
        <f t="shared" ca="1" si="4"/>
        <v>0</v>
      </c>
      <c r="Q10" s="169">
        <f t="shared" ca="1" si="4"/>
        <v>0</v>
      </c>
      <c r="R10" s="169">
        <f t="shared" ca="1" si="4"/>
        <v>0</v>
      </c>
      <c r="S10" s="169">
        <f t="shared" ca="1" si="4"/>
        <v>0</v>
      </c>
      <c r="T10" s="169">
        <f t="shared" ca="1" si="4"/>
        <v>0</v>
      </c>
      <c r="U10" s="169">
        <f t="shared" ca="1" si="4"/>
        <v>0</v>
      </c>
      <c r="V10" s="169">
        <f t="shared" ca="1" si="4"/>
        <v>0</v>
      </c>
      <c r="W10" s="169">
        <f t="shared" ca="1" si="4"/>
        <v>0</v>
      </c>
      <c r="X10" s="169">
        <f t="shared" ca="1" si="4"/>
        <v>0</v>
      </c>
      <c r="Y10" s="169">
        <f t="shared" ca="1" si="4"/>
        <v>0</v>
      </c>
      <c r="Z10" s="169">
        <f t="shared" ca="1" si="4"/>
        <v>0</v>
      </c>
      <c r="AA10" s="169">
        <f t="shared" ca="1" si="4"/>
        <v>0</v>
      </c>
      <c r="AB10" s="169">
        <f t="shared" ca="1" si="4"/>
        <v>0</v>
      </c>
      <c r="AC10" s="169">
        <f t="shared" ca="1" si="4"/>
        <v>0</v>
      </c>
      <c r="AD10" s="169">
        <f t="shared" ca="1" si="4"/>
        <v>0</v>
      </c>
      <c r="AE10" s="169">
        <f t="shared" ca="1" si="4"/>
        <v>0</v>
      </c>
      <c r="AF10" s="169">
        <f t="shared" ca="1" si="4"/>
        <v>0</v>
      </c>
      <c r="AG10" s="169">
        <f t="shared" ca="1" si="4"/>
        <v>0</v>
      </c>
      <c r="AH10" s="169">
        <f t="shared" ca="1" si="4"/>
        <v>0</v>
      </c>
      <c r="AI10" s="169">
        <f t="shared" ca="1" si="4"/>
        <v>0</v>
      </c>
      <c r="AJ10" s="169">
        <f t="shared" ca="1" si="4"/>
        <v>0</v>
      </c>
      <c r="AM10" s="383">
        <f ca="1">F10+NPV(SDN,G10:INDEX(G10:AJ10,PAL))</f>
        <v>0</v>
      </c>
      <c r="AN10" s="383">
        <f ca="1">IFERROR(SUMPRODUCT(F10+NPV(SDN,G10:INDEX(G10:AJ10,PAL)),Data1!D5),0)</f>
        <v>0</v>
      </c>
    </row>
    <row r="11" spans="2:40" s="3" customFormat="1" ht="12.75">
      <c r="B11" s="64" t="s">
        <v>13</v>
      </c>
      <c r="C11" s="483" t="str">
        <f>IF(Kalba="EN",Data2!C36,Data2!B36)</f>
        <v>Įranga, įrenginiai ir kitas ilgalaikis turtas</v>
      </c>
      <c r="D11" s="169">
        <f ca="1">F11+NPV(FDN,G11:INDEX(G11:AJ11,PAL))</f>
        <v>0</v>
      </c>
      <c r="E11" s="169">
        <f t="shared" ca="1" si="2"/>
        <v>0</v>
      </c>
      <c r="F11" s="169">
        <f t="shared" ca="1" si="3"/>
        <v>0</v>
      </c>
      <c r="G11" s="169">
        <f t="shared" ca="1" si="4"/>
        <v>0</v>
      </c>
      <c r="H11" s="169">
        <f t="shared" ca="1" si="4"/>
        <v>0</v>
      </c>
      <c r="I11" s="169">
        <f t="shared" ca="1" si="4"/>
        <v>0</v>
      </c>
      <c r="J11" s="169">
        <f t="shared" ca="1" si="4"/>
        <v>0</v>
      </c>
      <c r="K11" s="169">
        <f t="shared" ca="1" si="4"/>
        <v>0</v>
      </c>
      <c r="L11" s="169">
        <f t="shared" ca="1" si="4"/>
        <v>0</v>
      </c>
      <c r="M11" s="169">
        <f t="shared" ca="1" si="4"/>
        <v>0</v>
      </c>
      <c r="N11" s="169">
        <f t="shared" ca="1" si="4"/>
        <v>0</v>
      </c>
      <c r="O11" s="169">
        <f t="shared" ca="1" si="4"/>
        <v>0</v>
      </c>
      <c r="P11" s="169">
        <f t="shared" ca="1" si="4"/>
        <v>0</v>
      </c>
      <c r="Q11" s="169">
        <f t="shared" ca="1" si="4"/>
        <v>0</v>
      </c>
      <c r="R11" s="169">
        <f t="shared" ca="1" si="4"/>
        <v>0</v>
      </c>
      <c r="S11" s="169">
        <f t="shared" ca="1" si="4"/>
        <v>0</v>
      </c>
      <c r="T11" s="169">
        <f t="shared" ca="1" si="4"/>
        <v>0</v>
      </c>
      <c r="U11" s="169">
        <f t="shared" ca="1" si="4"/>
        <v>0</v>
      </c>
      <c r="V11" s="169">
        <f t="shared" ca="1" si="4"/>
        <v>0</v>
      </c>
      <c r="W11" s="169">
        <f t="shared" ca="1" si="4"/>
        <v>0</v>
      </c>
      <c r="X11" s="169">
        <f t="shared" ca="1" si="4"/>
        <v>0</v>
      </c>
      <c r="Y11" s="169">
        <f t="shared" ca="1" si="4"/>
        <v>0</v>
      </c>
      <c r="Z11" s="169">
        <f t="shared" ca="1" si="4"/>
        <v>0</v>
      </c>
      <c r="AA11" s="169">
        <f t="shared" ca="1" si="4"/>
        <v>0</v>
      </c>
      <c r="AB11" s="169">
        <f t="shared" ca="1" si="4"/>
        <v>0</v>
      </c>
      <c r="AC11" s="169">
        <f t="shared" ca="1" si="4"/>
        <v>0</v>
      </c>
      <c r="AD11" s="169">
        <f t="shared" ca="1" si="4"/>
        <v>0</v>
      </c>
      <c r="AE11" s="169">
        <f t="shared" ca="1" si="4"/>
        <v>0</v>
      </c>
      <c r="AF11" s="169">
        <f t="shared" ca="1" si="4"/>
        <v>0</v>
      </c>
      <c r="AG11" s="169">
        <f t="shared" ca="1" si="4"/>
        <v>0</v>
      </c>
      <c r="AH11" s="169">
        <f t="shared" ca="1" si="4"/>
        <v>0</v>
      </c>
      <c r="AI11" s="169">
        <f t="shared" ca="1" si="4"/>
        <v>0</v>
      </c>
      <c r="AJ11" s="169">
        <f t="shared" ca="1" si="4"/>
        <v>0</v>
      </c>
      <c r="AM11" s="383">
        <f ca="1">F11+NPV(SDN,G11:INDEX(G11:AJ11,PAL))</f>
        <v>0</v>
      </c>
      <c r="AN11" s="383">
        <f ca="1">IFERROR(SUMPRODUCT(F11+NPV(SDN,G11:INDEX(G11:AJ11,PAL)),Data1!D6),0)</f>
        <v>0</v>
      </c>
    </row>
    <row r="12" spans="2:40" s="3" customFormat="1" ht="25.5">
      <c r="B12" s="64" t="s">
        <v>15</v>
      </c>
      <c r="C12" s="483" t="str">
        <f>IF(Kalba="EN",Data2!C37,Data2!B37)</f>
        <v>Projektavimo, techninės priežiūros ir kitos su investicijomis į ilgalaikį turtą (A.1.-A.4.) susijusios paslaugos</v>
      </c>
      <c r="D12" s="169">
        <f ca="1">F12+NPV(FDN,G12:INDEX(G12:AJ12,PAL))</f>
        <v>0</v>
      </c>
      <c r="E12" s="169">
        <f t="shared" ca="1" si="2"/>
        <v>0</v>
      </c>
      <c r="F12" s="169">
        <f t="shared" ca="1" si="3"/>
        <v>0</v>
      </c>
      <c r="G12" s="169">
        <f t="shared" ca="1" si="4"/>
        <v>0</v>
      </c>
      <c r="H12" s="169">
        <f t="shared" ca="1" si="4"/>
        <v>0</v>
      </c>
      <c r="I12" s="169">
        <f t="shared" ca="1" si="4"/>
        <v>0</v>
      </c>
      <c r="J12" s="169">
        <f t="shared" ca="1" si="4"/>
        <v>0</v>
      </c>
      <c r="K12" s="169">
        <f t="shared" ca="1" si="4"/>
        <v>0</v>
      </c>
      <c r="L12" s="169">
        <f t="shared" ca="1" si="4"/>
        <v>0</v>
      </c>
      <c r="M12" s="169">
        <f t="shared" ca="1" si="4"/>
        <v>0</v>
      </c>
      <c r="N12" s="169">
        <f t="shared" ca="1" si="4"/>
        <v>0</v>
      </c>
      <c r="O12" s="169">
        <f t="shared" ca="1" si="4"/>
        <v>0</v>
      </c>
      <c r="P12" s="169">
        <f t="shared" ca="1" si="4"/>
        <v>0</v>
      </c>
      <c r="Q12" s="169">
        <f t="shared" ca="1" si="4"/>
        <v>0</v>
      </c>
      <c r="R12" s="169">
        <f t="shared" ca="1" si="4"/>
        <v>0</v>
      </c>
      <c r="S12" s="169">
        <f t="shared" ca="1" si="4"/>
        <v>0</v>
      </c>
      <c r="T12" s="169">
        <f t="shared" ca="1" si="4"/>
        <v>0</v>
      </c>
      <c r="U12" s="169">
        <f t="shared" ca="1" si="4"/>
        <v>0</v>
      </c>
      <c r="V12" s="169">
        <f t="shared" ca="1" si="4"/>
        <v>0</v>
      </c>
      <c r="W12" s="169">
        <f t="shared" ca="1" si="4"/>
        <v>0</v>
      </c>
      <c r="X12" s="169">
        <f t="shared" ca="1" si="4"/>
        <v>0</v>
      </c>
      <c r="Y12" s="169">
        <f t="shared" ca="1" si="4"/>
        <v>0</v>
      </c>
      <c r="Z12" s="169">
        <f t="shared" ca="1" si="4"/>
        <v>0</v>
      </c>
      <c r="AA12" s="169">
        <f t="shared" ca="1" si="4"/>
        <v>0</v>
      </c>
      <c r="AB12" s="169">
        <f t="shared" ca="1" si="4"/>
        <v>0</v>
      </c>
      <c r="AC12" s="169">
        <f t="shared" ca="1" si="4"/>
        <v>0</v>
      </c>
      <c r="AD12" s="169">
        <f t="shared" ca="1" si="4"/>
        <v>0</v>
      </c>
      <c r="AE12" s="169">
        <f t="shared" ca="1" si="4"/>
        <v>0</v>
      </c>
      <c r="AF12" s="169">
        <f t="shared" ca="1" si="4"/>
        <v>0</v>
      </c>
      <c r="AG12" s="169">
        <f t="shared" ca="1" si="4"/>
        <v>0</v>
      </c>
      <c r="AH12" s="169">
        <f t="shared" ca="1" si="4"/>
        <v>0</v>
      </c>
      <c r="AI12" s="169">
        <f t="shared" ca="1" si="4"/>
        <v>0</v>
      </c>
      <c r="AJ12" s="169">
        <f t="shared" ca="1" si="4"/>
        <v>0</v>
      </c>
      <c r="AM12" s="383">
        <f ca="1">F12+NPV(SDN,G12:INDEX(G12:AJ12,PAL))</f>
        <v>0</v>
      </c>
      <c r="AN12" s="383">
        <f ca="1">IFERROR(SUMPRODUCT(F12+NPV(SDN,G12:INDEX(G12:AJ12,PAL)),Data1!D7),0)</f>
        <v>0</v>
      </c>
    </row>
    <row r="13" spans="2:40" s="3" customFormat="1" ht="12.75">
      <c r="B13" s="64" t="s">
        <v>16</v>
      </c>
      <c r="C13" s="483" t="str">
        <f>IF(Kalba="EN",Data2!C38,Data2!B38)</f>
        <v>Projekto administravimas ir vykdymas</v>
      </c>
      <c r="D13" s="169">
        <f ca="1">F13+NPV(FDN,G13:INDEX(G13:AJ13,PAL))</f>
        <v>0</v>
      </c>
      <c r="E13" s="169">
        <f t="shared" ca="1" si="2"/>
        <v>0</v>
      </c>
      <c r="F13" s="169">
        <f t="shared" ca="1" si="3"/>
        <v>0</v>
      </c>
      <c r="G13" s="169">
        <f t="shared" ca="1" si="4"/>
        <v>0</v>
      </c>
      <c r="H13" s="169">
        <f t="shared" ca="1" si="4"/>
        <v>0</v>
      </c>
      <c r="I13" s="169">
        <f t="shared" ca="1" si="4"/>
        <v>0</v>
      </c>
      <c r="J13" s="169">
        <f t="shared" ca="1" si="4"/>
        <v>0</v>
      </c>
      <c r="K13" s="169">
        <f t="shared" ca="1" si="4"/>
        <v>0</v>
      </c>
      <c r="L13" s="169">
        <f t="shared" ca="1" si="4"/>
        <v>0</v>
      </c>
      <c r="M13" s="169">
        <f t="shared" ca="1" si="4"/>
        <v>0</v>
      </c>
      <c r="N13" s="169">
        <f t="shared" ca="1" si="4"/>
        <v>0</v>
      </c>
      <c r="O13" s="169">
        <f t="shared" ca="1" si="4"/>
        <v>0</v>
      </c>
      <c r="P13" s="169">
        <f t="shared" ca="1" si="4"/>
        <v>0</v>
      </c>
      <c r="Q13" s="169">
        <f t="shared" ca="1" si="4"/>
        <v>0</v>
      </c>
      <c r="R13" s="169">
        <f t="shared" ca="1" si="4"/>
        <v>0</v>
      </c>
      <c r="S13" s="169">
        <f t="shared" ca="1" si="4"/>
        <v>0</v>
      </c>
      <c r="T13" s="169">
        <f t="shared" ca="1" si="4"/>
        <v>0</v>
      </c>
      <c r="U13" s="169">
        <f t="shared" ca="1" si="4"/>
        <v>0</v>
      </c>
      <c r="V13" s="169">
        <f t="shared" ca="1" si="4"/>
        <v>0</v>
      </c>
      <c r="W13" s="169">
        <f t="shared" ca="1" si="4"/>
        <v>0</v>
      </c>
      <c r="X13" s="169">
        <f t="shared" ca="1" si="4"/>
        <v>0</v>
      </c>
      <c r="Y13" s="169">
        <f t="shared" ca="1" si="4"/>
        <v>0</v>
      </c>
      <c r="Z13" s="169">
        <f t="shared" ca="1" si="4"/>
        <v>0</v>
      </c>
      <c r="AA13" s="169">
        <f t="shared" ca="1" si="4"/>
        <v>0</v>
      </c>
      <c r="AB13" s="169">
        <f t="shared" ca="1" si="4"/>
        <v>0</v>
      </c>
      <c r="AC13" s="169">
        <f t="shared" ca="1" si="4"/>
        <v>0</v>
      </c>
      <c r="AD13" s="169">
        <f t="shared" ca="1" si="4"/>
        <v>0</v>
      </c>
      <c r="AE13" s="169">
        <f t="shared" ca="1" si="4"/>
        <v>0</v>
      </c>
      <c r="AF13" s="169">
        <f t="shared" ca="1" si="4"/>
        <v>0</v>
      </c>
      <c r="AG13" s="169">
        <f t="shared" ca="1" si="4"/>
        <v>0</v>
      </c>
      <c r="AH13" s="169">
        <f t="shared" ca="1" si="4"/>
        <v>0</v>
      </c>
      <c r="AI13" s="169">
        <f t="shared" ca="1" si="4"/>
        <v>0</v>
      </c>
      <c r="AJ13" s="169">
        <f t="shared" ca="1" si="4"/>
        <v>0</v>
      </c>
      <c r="AM13" s="383">
        <f ca="1">F13+NPV(SDN,G13:INDEX(G13:AJ13,PAL))</f>
        <v>0</v>
      </c>
      <c r="AN13" s="383">
        <f ca="1">IFERROR(SUMPRODUCT(F13+NPV(SDN,G13:INDEX(G13:AJ13,PAL)),Data1!D8),0)</f>
        <v>0</v>
      </c>
    </row>
    <row r="14" spans="2:40" s="3" customFormat="1" ht="12.75">
      <c r="B14" s="64" t="s">
        <v>18</v>
      </c>
      <c r="C14" s="483" t="str">
        <f>IF(Kalba="EN",Data2!C39,Data2!B39)</f>
        <v>Kitos paslaugos ir išlaidos</v>
      </c>
      <c r="D14" s="169">
        <f ca="1">F14+NPV(FDN,G14:INDEX(G14:AJ14,PAL))</f>
        <v>0</v>
      </c>
      <c r="E14" s="169">
        <f t="shared" ca="1" si="2"/>
        <v>0</v>
      </c>
      <c r="F14" s="169">
        <f t="shared" ca="1" si="3"/>
        <v>0</v>
      </c>
      <c r="G14" s="169">
        <f t="shared" ca="1" si="4"/>
        <v>0</v>
      </c>
      <c r="H14" s="169">
        <f t="shared" ca="1" si="4"/>
        <v>0</v>
      </c>
      <c r="I14" s="169">
        <f t="shared" ca="1" si="4"/>
        <v>0</v>
      </c>
      <c r="J14" s="169">
        <f t="shared" ca="1" si="4"/>
        <v>0</v>
      </c>
      <c r="K14" s="169">
        <f t="shared" ca="1" si="4"/>
        <v>0</v>
      </c>
      <c r="L14" s="169">
        <f t="shared" ca="1" si="4"/>
        <v>0</v>
      </c>
      <c r="M14" s="169">
        <f t="shared" ca="1" si="4"/>
        <v>0</v>
      </c>
      <c r="N14" s="169">
        <f t="shared" ca="1" si="4"/>
        <v>0</v>
      </c>
      <c r="O14" s="169">
        <f t="shared" ca="1" si="4"/>
        <v>0</v>
      </c>
      <c r="P14" s="169">
        <f t="shared" ca="1" si="4"/>
        <v>0</v>
      </c>
      <c r="Q14" s="169">
        <f t="shared" ca="1" si="4"/>
        <v>0</v>
      </c>
      <c r="R14" s="169">
        <f t="shared" ca="1" si="4"/>
        <v>0</v>
      </c>
      <c r="S14" s="169">
        <f t="shared" ca="1" si="4"/>
        <v>0</v>
      </c>
      <c r="T14" s="169">
        <f t="shared" ca="1" si="4"/>
        <v>0</v>
      </c>
      <c r="U14" s="169">
        <f t="shared" ca="1" si="4"/>
        <v>0</v>
      </c>
      <c r="V14" s="169">
        <f t="shared" ca="1" si="4"/>
        <v>0</v>
      </c>
      <c r="W14" s="169">
        <f t="shared" ca="1" si="4"/>
        <v>0</v>
      </c>
      <c r="X14" s="169">
        <f t="shared" ca="1" si="4"/>
        <v>0</v>
      </c>
      <c r="Y14" s="169">
        <f t="shared" ca="1" si="4"/>
        <v>0</v>
      </c>
      <c r="Z14" s="169">
        <f t="shared" ca="1" si="4"/>
        <v>0</v>
      </c>
      <c r="AA14" s="169">
        <f t="shared" ca="1" si="4"/>
        <v>0</v>
      </c>
      <c r="AB14" s="169">
        <f t="shared" ca="1" si="4"/>
        <v>0</v>
      </c>
      <c r="AC14" s="169">
        <f t="shared" ca="1" si="4"/>
        <v>0</v>
      </c>
      <c r="AD14" s="169">
        <f t="shared" ca="1" si="4"/>
        <v>0</v>
      </c>
      <c r="AE14" s="169">
        <f t="shared" ca="1" si="4"/>
        <v>0</v>
      </c>
      <c r="AF14" s="169">
        <f t="shared" ca="1" si="4"/>
        <v>0</v>
      </c>
      <c r="AG14" s="169">
        <f t="shared" ca="1" si="4"/>
        <v>0</v>
      </c>
      <c r="AH14" s="169">
        <f t="shared" ca="1" si="4"/>
        <v>0</v>
      </c>
      <c r="AI14" s="169">
        <f t="shared" ca="1" si="4"/>
        <v>0</v>
      </c>
      <c r="AJ14" s="169">
        <f t="shared" ca="1" si="4"/>
        <v>0</v>
      </c>
      <c r="AM14" s="383">
        <f ca="1">F14+NPV(SDN,G14:INDEX(G14:AJ14,PAL))</f>
        <v>0</v>
      </c>
      <c r="AN14" s="383">
        <f ca="1">IFERROR(SUMPRODUCT(F14+NPV(SDN,G14:INDEX(G14:AJ14,PAL)),Data1!D9),0)</f>
        <v>0</v>
      </c>
    </row>
    <row r="15" spans="2:40" s="3" customFormat="1" ht="12.75">
      <c r="B15" s="64" t="s">
        <v>294</v>
      </c>
      <c r="C15" s="483" t="str">
        <f>IF(Kalba="EN",Data2!C40,Data2!B40)</f>
        <v>Reinvesticijos </v>
      </c>
      <c r="D15" s="169">
        <f ca="1">F15+NPV(FDN,G15:INDEX(G15:AJ15,PAL))</f>
        <v>0</v>
      </c>
      <c r="E15" s="169">
        <f t="shared" ca="1" si="2"/>
        <v>0</v>
      </c>
      <c r="F15" s="169">
        <f t="shared" ca="1" si="3"/>
        <v>0</v>
      </c>
      <c r="G15" s="169">
        <f t="shared" ca="1" si="4"/>
        <v>0</v>
      </c>
      <c r="H15" s="169">
        <f t="shared" ca="1" si="4"/>
        <v>0</v>
      </c>
      <c r="I15" s="169">
        <f t="shared" ca="1" si="4"/>
        <v>0</v>
      </c>
      <c r="J15" s="169">
        <f t="shared" ca="1" si="4"/>
        <v>0</v>
      </c>
      <c r="K15" s="169">
        <f t="shared" ca="1" si="4"/>
        <v>0</v>
      </c>
      <c r="L15" s="169">
        <f t="shared" ca="1" si="4"/>
        <v>0</v>
      </c>
      <c r="M15" s="169">
        <f t="shared" ca="1" si="4"/>
        <v>0</v>
      </c>
      <c r="N15" s="169">
        <f t="shared" ca="1" si="4"/>
        <v>0</v>
      </c>
      <c r="O15" s="169">
        <f t="shared" ca="1" si="4"/>
        <v>0</v>
      </c>
      <c r="P15" s="169">
        <f t="shared" ca="1" si="4"/>
        <v>0</v>
      </c>
      <c r="Q15" s="169">
        <f t="shared" ca="1" si="4"/>
        <v>0</v>
      </c>
      <c r="R15" s="169">
        <f t="shared" ca="1" si="4"/>
        <v>0</v>
      </c>
      <c r="S15" s="169">
        <f t="shared" ca="1" si="4"/>
        <v>0</v>
      </c>
      <c r="T15" s="169">
        <f t="shared" ca="1" si="4"/>
        <v>0</v>
      </c>
      <c r="U15" s="169">
        <f t="shared" ca="1" si="4"/>
        <v>0</v>
      </c>
      <c r="V15" s="169">
        <f t="shared" ca="1" si="4"/>
        <v>0</v>
      </c>
      <c r="W15" s="169">
        <f t="shared" ca="1" si="4"/>
        <v>0</v>
      </c>
      <c r="X15" s="169">
        <f t="shared" ca="1" si="4"/>
        <v>0</v>
      </c>
      <c r="Y15" s="169">
        <f t="shared" ca="1" si="4"/>
        <v>0</v>
      </c>
      <c r="Z15" s="169">
        <f t="shared" ca="1" si="4"/>
        <v>0</v>
      </c>
      <c r="AA15" s="169">
        <f t="shared" ca="1" si="4"/>
        <v>0</v>
      </c>
      <c r="AB15" s="169">
        <f t="shared" ca="1" si="4"/>
        <v>0</v>
      </c>
      <c r="AC15" s="169">
        <f t="shared" ca="1" si="4"/>
        <v>0</v>
      </c>
      <c r="AD15" s="169">
        <f t="shared" ca="1" si="4"/>
        <v>0</v>
      </c>
      <c r="AE15" s="169">
        <f t="shared" ca="1" si="4"/>
        <v>0</v>
      </c>
      <c r="AF15" s="169">
        <f t="shared" ca="1" si="4"/>
        <v>0</v>
      </c>
      <c r="AG15" s="169">
        <f t="shared" ca="1" si="4"/>
        <v>0</v>
      </c>
      <c r="AH15" s="169">
        <f t="shared" ca="1" si="4"/>
        <v>0</v>
      </c>
      <c r="AI15" s="169">
        <f t="shared" ca="1" si="4"/>
        <v>0</v>
      </c>
      <c r="AJ15" s="169">
        <f t="shared" ca="1" si="4"/>
        <v>0</v>
      </c>
      <c r="AM15" s="383">
        <f ca="1">F15+NPV(SDN,G15:INDEX(G15:AJ15,PAL))</f>
        <v>0</v>
      </c>
      <c r="AN15" s="383">
        <f ca="1">IFERROR(SUMPRODUCT(F15+NPV(SDN,G15:INDEX(G15:AJ15,PAL)),Data1!D10),0)</f>
        <v>0</v>
      </c>
    </row>
    <row r="16" spans="2:40" s="61" customFormat="1" ht="12.75">
      <c r="B16" s="64" t="s">
        <v>20</v>
      </c>
      <c r="C16" s="483" t="str">
        <f>IF(Kalba="EN",Data2!C41,Data2!B41)</f>
        <v>Investicijų likutinė vertė</v>
      </c>
      <c r="D16" s="169">
        <f ca="1">F16+NPV(FDN,G16:INDEX(G16:AJ16,PAL))</f>
        <v>0</v>
      </c>
      <c r="E16" s="169">
        <f t="shared" ca="1" si="2"/>
        <v>0</v>
      </c>
      <c r="F16" s="169">
        <f t="shared" ca="1" si="3"/>
        <v>0</v>
      </c>
      <c r="G16" s="169">
        <f t="shared" ca="1" si="4"/>
        <v>0</v>
      </c>
      <c r="H16" s="169">
        <f t="shared" ca="1" si="4"/>
        <v>0</v>
      </c>
      <c r="I16" s="169">
        <f t="shared" ca="1" si="4"/>
        <v>0</v>
      </c>
      <c r="J16" s="169">
        <f t="shared" ca="1" si="4"/>
        <v>0</v>
      </c>
      <c r="K16" s="169">
        <f t="shared" ca="1" si="4"/>
        <v>0</v>
      </c>
      <c r="L16" s="169">
        <f t="shared" ca="1" si="4"/>
        <v>0</v>
      </c>
      <c r="M16" s="169">
        <f t="shared" ca="1" si="4"/>
        <v>0</v>
      </c>
      <c r="N16" s="169">
        <f t="shared" ca="1" si="4"/>
        <v>0</v>
      </c>
      <c r="O16" s="169">
        <f t="shared" ca="1" si="4"/>
        <v>0</v>
      </c>
      <c r="P16" s="169">
        <f t="shared" ca="1" si="4"/>
        <v>0</v>
      </c>
      <c r="Q16" s="169">
        <f t="shared" ca="1" si="4"/>
        <v>0</v>
      </c>
      <c r="R16" s="169">
        <f t="shared" ca="1" si="4"/>
        <v>0</v>
      </c>
      <c r="S16" s="169">
        <f t="shared" ca="1" si="4"/>
        <v>0</v>
      </c>
      <c r="T16" s="169">
        <f t="shared" ca="1" si="4"/>
        <v>0</v>
      </c>
      <c r="U16" s="169">
        <f t="shared" ca="1" si="4"/>
        <v>0</v>
      </c>
      <c r="V16" s="169">
        <f t="shared" ca="1" si="4"/>
        <v>0</v>
      </c>
      <c r="W16" s="169">
        <f t="shared" ca="1" si="4"/>
        <v>0</v>
      </c>
      <c r="X16" s="169">
        <f t="shared" ca="1" si="4"/>
        <v>0</v>
      </c>
      <c r="Y16" s="169">
        <f t="shared" ca="1" si="4"/>
        <v>0</v>
      </c>
      <c r="Z16" s="169">
        <f t="shared" ca="1" si="4"/>
        <v>0</v>
      </c>
      <c r="AA16" s="169">
        <f t="shared" ca="1" si="4"/>
        <v>0</v>
      </c>
      <c r="AB16" s="169">
        <f t="shared" ca="1" si="4"/>
        <v>0</v>
      </c>
      <c r="AC16" s="169">
        <f t="shared" ca="1" si="4"/>
        <v>0</v>
      </c>
      <c r="AD16" s="169">
        <f t="shared" ca="1" si="4"/>
        <v>0</v>
      </c>
      <c r="AE16" s="169">
        <f t="shared" ca="1" si="4"/>
        <v>0</v>
      </c>
      <c r="AF16" s="169">
        <f t="shared" ca="1" si="4"/>
        <v>0</v>
      </c>
      <c r="AG16" s="169">
        <f t="shared" ca="1" si="4"/>
        <v>0</v>
      </c>
      <c r="AH16" s="169">
        <f t="shared" ca="1" si="4"/>
        <v>0</v>
      </c>
      <c r="AI16" s="169">
        <f t="shared" ca="1" si="4"/>
        <v>0</v>
      </c>
      <c r="AJ16" s="169">
        <f t="shared" ca="1" si="4"/>
        <v>0</v>
      </c>
      <c r="AM16" s="383">
        <f ca="1">F16+NPV(SDN,G16:INDEX(G16:AJ16,PAL))</f>
        <v>0</v>
      </c>
      <c r="AN16" s="383">
        <f ca="1">IFERROR(SUMPRODUCT(F16+NPV(SDN,G16:INDEX(G16:AJ16,PAL)),Data1!D11),0)</f>
        <v>0</v>
      </c>
    </row>
    <row r="17" spans="2:40" s="61" customFormat="1" ht="12.75">
      <c r="B17" s="5" t="s">
        <v>21</v>
      </c>
      <c r="C17" s="482" t="str">
        <f>IF(Kalba="EN",Data2!C42,Data2!B42)</f>
        <v>Veiklos pajamos, iš viso</v>
      </c>
      <c r="D17" s="170">
        <f ca="1">ROUND(SUM(D18:D20),0)</f>
        <v>0</v>
      </c>
      <c r="E17" s="170">
        <f ca="1">ROUND(SUM(E18:E20),0)</f>
        <v>0</v>
      </c>
      <c r="F17" s="170">
        <f ca="1">ROUND(SUM(F18:F20),0)</f>
        <v>0</v>
      </c>
      <c r="G17" s="170">
        <f ca="1">ROUND(SUM(G18:G20),0)</f>
        <v>0</v>
      </c>
      <c r="H17" s="170">
        <f t="shared" ref="H17:AJ17" ca="1" si="5">ROUND(SUM(H18:H20),0)</f>
        <v>0</v>
      </c>
      <c r="I17" s="170">
        <f t="shared" ca="1" si="5"/>
        <v>0</v>
      </c>
      <c r="J17" s="170">
        <f t="shared" ca="1" si="5"/>
        <v>0</v>
      </c>
      <c r="K17" s="170">
        <f t="shared" ca="1" si="5"/>
        <v>0</v>
      </c>
      <c r="L17" s="170">
        <f t="shared" ca="1" si="5"/>
        <v>0</v>
      </c>
      <c r="M17" s="170">
        <f t="shared" ca="1" si="5"/>
        <v>0</v>
      </c>
      <c r="N17" s="170">
        <f t="shared" ca="1" si="5"/>
        <v>0</v>
      </c>
      <c r="O17" s="170">
        <f t="shared" ca="1" si="5"/>
        <v>0</v>
      </c>
      <c r="P17" s="170">
        <f t="shared" ca="1" si="5"/>
        <v>0</v>
      </c>
      <c r="Q17" s="170">
        <f t="shared" ca="1" si="5"/>
        <v>0</v>
      </c>
      <c r="R17" s="170">
        <f t="shared" ca="1" si="5"/>
        <v>0</v>
      </c>
      <c r="S17" s="170">
        <f t="shared" ca="1" si="5"/>
        <v>0</v>
      </c>
      <c r="T17" s="170">
        <f t="shared" ca="1" si="5"/>
        <v>0</v>
      </c>
      <c r="U17" s="170">
        <f t="shared" ca="1" si="5"/>
        <v>0</v>
      </c>
      <c r="V17" s="170">
        <f t="shared" ca="1" si="5"/>
        <v>0</v>
      </c>
      <c r="W17" s="170">
        <f t="shared" ca="1" si="5"/>
        <v>0</v>
      </c>
      <c r="X17" s="170">
        <f t="shared" ca="1" si="5"/>
        <v>0</v>
      </c>
      <c r="Y17" s="170">
        <f t="shared" ca="1" si="5"/>
        <v>0</v>
      </c>
      <c r="Z17" s="170">
        <f t="shared" ca="1" si="5"/>
        <v>0</v>
      </c>
      <c r="AA17" s="170">
        <f t="shared" ca="1" si="5"/>
        <v>0</v>
      </c>
      <c r="AB17" s="170">
        <f t="shared" ca="1" si="5"/>
        <v>0</v>
      </c>
      <c r="AC17" s="170">
        <f t="shared" ca="1" si="5"/>
        <v>0</v>
      </c>
      <c r="AD17" s="170">
        <f t="shared" ca="1" si="5"/>
        <v>0</v>
      </c>
      <c r="AE17" s="170">
        <f t="shared" ca="1" si="5"/>
        <v>0</v>
      </c>
      <c r="AF17" s="170">
        <f t="shared" ca="1" si="5"/>
        <v>0</v>
      </c>
      <c r="AG17" s="170">
        <f t="shared" ca="1" si="5"/>
        <v>0</v>
      </c>
      <c r="AH17" s="170">
        <f t="shared" ca="1" si="5"/>
        <v>0</v>
      </c>
      <c r="AI17" s="170">
        <f t="shared" ca="1" si="5"/>
        <v>0</v>
      </c>
      <c r="AJ17" s="170">
        <f t="shared" ca="1" si="5"/>
        <v>0</v>
      </c>
      <c r="AM17" s="382">
        <f ca="1">ROUND(SUM(AM18:AM20),0)</f>
        <v>0</v>
      </c>
      <c r="AN17" s="382">
        <f ca="1">ROUND(SUM(AN18:AN20),0)</f>
        <v>0</v>
      </c>
    </row>
    <row r="18" spans="2:40" s="3" customFormat="1" ht="12.75">
      <c r="B18" s="64" t="s">
        <v>22</v>
      </c>
      <c r="C18" s="483" t="str">
        <f>IF(Kalba="EN",Data2!C43,Data2!B43)</f>
        <v>Prekių pardavimo pajamos</v>
      </c>
      <c r="D18" s="169">
        <f ca="1">F18+NPV(FDN,G18:INDEX(G18:AJ18,PAL))</f>
        <v>0</v>
      </c>
      <c r="E18" s="169">
        <f ca="1">SUMIF($F$5:$AJ$5,"&lt;="&amp;PAL,$F18:$AJ18)</f>
        <v>0</v>
      </c>
      <c r="F18" s="169">
        <f t="shared" ref="F18:U20" ca="1" si="6">SUM(SavoAdresas,SavoAdresas1,SavoAdresas2,SavoAdresas3)</f>
        <v>0</v>
      </c>
      <c r="G18" s="169">
        <f t="shared" ca="1" si="6"/>
        <v>0</v>
      </c>
      <c r="H18" s="169">
        <f t="shared" ca="1" si="6"/>
        <v>0</v>
      </c>
      <c r="I18" s="169">
        <f t="shared" ca="1" si="6"/>
        <v>0</v>
      </c>
      <c r="J18" s="169">
        <f t="shared" ca="1" si="6"/>
        <v>0</v>
      </c>
      <c r="K18" s="169">
        <f t="shared" ca="1" si="6"/>
        <v>0</v>
      </c>
      <c r="L18" s="169">
        <f t="shared" ca="1" si="6"/>
        <v>0</v>
      </c>
      <c r="M18" s="169">
        <f t="shared" ca="1" si="6"/>
        <v>0</v>
      </c>
      <c r="N18" s="169">
        <f t="shared" ca="1" si="6"/>
        <v>0</v>
      </c>
      <c r="O18" s="169">
        <f t="shared" ca="1" si="6"/>
        <v>0</v>
      </c>
      <c r="P18" s="169">
        <f t="shared" ca="1" si="6"/>
        <v>0</v>
      </c>
      <c r="Q18" s="169">
        <f t="shared" ca="1" si="6"/>
        <v>0</v>
      </c>
      <c r="R18" s="169">
        <f t="shared" ca="1" si="6"/>
        <v>0</v>
      </c>
      <c r="S18" s="169">
        <f t="shared" ca="1" si="6"/>
        <v>0</v>
      </c>
      <c r="T18" s="169">
        <f t="shared" ca="1" si="6"/>
        <v>0</v>
      </c>
      <c r="U18" s="169">
        <f t="shared" ca="1" si="6"/>
        <v>0</v>
      </c>
      <c r="V18" s="169">
        <f t="shared" ref="G18:AJ20" ca="1" si="7">SUM(SavoAdresas,SavoAdresas1,SavoAdresas2,SavoAdresas3)</f>
        <v>0</v>
      </c>
      <c r="W18" s="169">
        <f t="shared" ca="1" si="7"/>
        <v>0</v>
      </c>
      <c r="X18" s="169">
        <f t="shared" ca="1" si="7"/>
        <v>0</v>
      </c>
      <c r="Y18" s="169">
        <f t="shared" ca="1" si="7"/>
        <v>0</v>
      </c>
      <c r="Z18" s="169">
        <f t="shared" ca="1" si="7"/>
        <v>0</v>
      </c>
      <c r="AA18" s="169">
        <f t="shared" ca="1" si="7"/>
        <v>0</v>
      </c>
      <c r="AB18" s="169">
        <f t="shared" ca="1" si="7"/>
        <v>0</v>
      </c>
      <c r="AC18" s="169">
        <f t="shared" ca="1" si="7"/>
        <v>0</v>
      </c>
      <c r="AD18" s="169">
        <f t="shared" ca="1" si="7"/>
        <v>0</v>
      </c>
      <c r="AE18" s="169">
        <f t="shared" ca="1" si="7"/>
        <v>0</v>
      </c>
      <c r="AF18" s="169">
        <f t="shared" ca="1" si="7"/>
        <v>0</v>
      </c>
      <c r="AG18" s="169">
        <f t="shared" ca="1" si="7"/>
        <v>0</v>
      </c>
      <c r="AH18" s="169">
        <f t="shared" ca="1" si="7"/>
        <v>0</v>
      </c>
      <c r="AI18" s="169">
        <f t="shared" ca="1" si="7"/>
        <v>0</v>
      </c>
      <c r="AJ18" s="169">
        <f t="shared" ca="1" si="7"/>
        <v>0</v>
      </c>
      <c r="AM18" s="383">
        <f ca="1">F18+NPV(SDN,G18:INDEX(G18:AJ18,PAL))</f>
        <v>0</v>
      </c>
      <c r="AN18" s="383">
        <f ca="1">F18+NPV(SDN,G18:INDEX(G18:AJ18,PAL))</f>
        <v>0</v>
      </c>
    </row>
    <row r="19" spans="2:40" s="3" customFormat="1" ht="12.75">
      <c r="B19" s="64" t="s">
        <v>23</v>
      </c>
      <c r="C19" s="483" t="str">
        <f>IF(Kalba="EN",Data2!C44,Data2!B44)</f>
        <v>Paslaugų suteikimo pajamos</v>
      </c>
      <c r="D19" s="169">
        <f ca="1">F19+NPV(FDN,G19:INDEX(G19:AJ19,PAL))</f>
        <v>0</v>
      </c>
      <c r="E19" s="169">
        <f ca="1">SUMIF($F$5:$AJ$5,"&lt;="&amp;PAL,$F19:$AJ19)</f>
        <v>0</v>
      </c>
      <c r="F19" s="169">
        <f t="shared" ca="1" si="6"/>
        <v>0</v>
      </c>
      <c r="G19" s="169">
        <f t="shared" ca="1" si="7"/>
        <v>0</v>
      </c>
      <c r="H19" s="169">
        <f t="shared" ca="1" si="7"/>
        <v>0</v>
      </c>
      <c r="I19" s="169">
        <f t="shared" ca="1" si="7"/>
        <v>0</v>
      </c>
      <c r="J19" s="169">
        <f t="shared" ca="1" si="7"/>
        <v>0</v>
      </c>
      <c r="K19" s="169">
        <f t="shared" ca="1" si="7"/>
        <v>0</v>
      </c>
      <c r="L19" s="169">
        <f t="shared" ca="1" si="7"/>
        <v>0</v>
      </c>
      <c r="M19" s="169">
        <f t="shared" ca="1" si="7"/>
        <v>0</v>
      </c>
      <c r="N19" s="169">
        <f t="shared" ca="1" si="7"/>
        <v>0</v>
      </c>
      <c r="O19" s="169">
        <f t="shared" ca="1" si="7"/>
        <v>0</v>
      </c>
      <c r="P19" s="169">
        <f t="shared" ca="1" si="7"/>
        <v>0</v>
      </c>
      <c r="Q19" s="169">
        <f t="shared" ca="1" si="7"/>
        <v>0</v>
      </c>
      <c r="R19" s="169">
        <f t="shared" ca="1" si="7"/>
        <v>0</v>
      </c>
      <c r="S19" s="169">
        <f t="shared" ca="1" si="7"/>
        <v>0</v>
      </c>
      <c r="T19" s="169">
        <f t="shared" ca="1" si="7"/>
        <v>0</v>
      </c>
      <c r="U19" s="169">
        <f t="shared" ca="1" si="7"/>
        <v>0</v>
      </c>
      <c r="V19" s="169">
        <f t="shared" ca="1" si="7"/>
        <v>0</v>
      </c>
      <c r="W19" s="169">
        <f t="shared" ca="1" si="7"/>
        <v>0</v>
      </c>
      <c r="X19" s="169">
        <f t="shared" ca="1" si="7"/>
        <v>0</v>
      </c>
      <c r="Y19" s="169">
        <f t="shared" ca="1" si="7"/>
        <v>0</v>
      </c>
      <c r="Z19" s="169">
        <f t="shared" ca="1" si="7"/>
        <v>0</v>
      </c>
      <c r="AA19" s="169">
        <f t="shared" ca="1" si="7"/>
        <v>0</v>
      </c>
      <c r="AB19" s="169">
        <f t="shared" ca="1" si="7"/>
        <v>0</v>
      </c>
      <c r="AC19" s="169">
        <f t="shared" ca="1" si="7"/>
        <v>0</v>
      </c>
      <c r="AD19" s="169">
        <f t="shared" ca="1" si="7"/>
        <v>0</v>
      </c>
      <c r="AE19" s="169">
        <f t="shared" ca="1" si="7"/>
        <v>0</v>
      </c>
      <c r="AF19" s="169">
        <f t="shared" ca="1" si="7"/>
        <v>0</v>
      </c>
      <c r="AG19" s="169">
        <f t="shared" ca="1" si="7"/>
        <v>0</v>
      </c>
      <c r="AH19" s="169">
        <f t="shared" ca="1" si="7"/>
        <v>0</v>
      </c>
      <c r="AI19" s="169">
        <f t="shared" ca="1" si="7"/>
        <v>0</v>
      </c>
      <c r="AJ19" s="169">
        <f t="shared" ca="1" si="7"/>
        <v>0</v>
      </c>
      <c r="AM19" s="383">
        <f ca="1">F19+NPV(SDN,G19:INDEX(G19:AJ19,PAL))</f>
        <v>0</v>
      </c>
      <c r="AN19" s="383">
        <f ca="1">F19+NPV(SDN,G19:INDEX(G19:AJ19,PAL))</f>
        <v>0</v>
      </c>
    </row>
    <row r="20" spans="2:40" s="3" customFormat="1" ht="12.75">
      <c r="B20" s="64" t="s">
        <v>24</v>
      </c>
      <c r="C20" s="483" t="str">
        <f>IF(Kalba="EN",Data2!C45,Data2!B45)</f>
        <v>Finansinės ir investicinės veiklos bei kitos pajamos</v>
      </c>
      <c r="D20" s="169">
        <f ca="1">F20+NPV(FDN,G20:INDEX(G20:AJ20,PAL))</f>
        <v>0</v>
      </c>
      <c r="E20" s="169">
        <f ca="1">SUMIF($F$5:$AJ$5,"&lt;="&amp;PAL,$F20:$AJ20)</f>
        <v>0</v>
      </c>
      <c r="F20" s="169">
        <f t="shared" ca="1" si="6"/>
        <v>0</v>
      </c>
      <c r="G20" s="169">
        <f t="shared" ca="1" si="7"/>
        <v>0</v>
      </c>
      <c r="H20" s="169">
        <f t="shared" ca="1" si="7"/>
        <v>0</v>
      </c>
      <c r="I20" s="169">
        <f t="shared" ca="1" si="7"/>
        <v>0</v>
      </c>
      <c r="J20" s="169">
        <f t="shared" ca="1" si="7"/>
        <v>0</v>
      </c>
      <c r="K20" s="169">
        <f t="shared" ca="1" si="7"/>
        <v>0</v>
      </c>
      <c r="L20" s="169">
        <f t="shared" ca="1" si="7"/>
        <v>0</v>
      </c>
      <c r="M20" s="169">
        <f t="shared" ca="1" si="7"/>
        <v>0</v>
      </c>
      <c r="N20" s="169">
        <f t="shared" ca="1" si="7"/>
        <v>0</v>
      </c>
      <c r="O20" s="169">
        <f t="shared" ca="1" si="7"/>
        <v>0</v>
      </c>
      <c r="P20" s="169">
        <f t="shared" ca="1" si="7"/>
        <v>0</v>
      </c>
      <c r="Q20" s="169">
        <f t="shared" ca="1" si="7"/>
        <v>0</v>
      </c>
      <c r="R20" s="169">
        <f t="shared" ca="1" si="7"/>
        <v>0</v>
      </c>
      <c r="S20" s="169">
        <f t="shared" ca="1" si="7"/>
        <v>0</v>
      </c>
      <c r="T20" s="169">
        <f t="shared" ca="1" si="7"/>
        <v>0</v>
      </c>
      <c r="U20" s="169">
        <f t="shared" ca="1" si="7"/>
        <v>0</v>
      </c>
      <c r="V20" s="169">
        <f t="shared" ca="1" si="7"/>
        <v>0</v>
      </c>
      <c r="W20" s="169">
        <f t="shared" ca="1" si="7"/>
        <v>0</v>
      </c>
      <c r="X20" s="169">
        <f t="shared" ca="1" si="7"/>
        <v>0</v>
      </c>
      <c r="Y20" s="169">
        <f t="shared" ca="1" si="7"/>
        <v>0</v>
      </c>
      <c r="Z20" s="169">
        <f t="shared" ca="1" si="7"/>
        <v>0</v>
      </c>
      <c r="AA20" s="169">
        <f t="shared" ca="1" si="7"/>
        <v>0</v>
      </c>
      <c r="AB20" s="169">
        <f t="shared" ca="1" si="7"/>
        <v>0</v>
      </c>
      <c r="AC20" s="169">
        <f t="shared" ca="1" si="7"/>
        <v>0</v>
      </c>
      <c r="AD20" s="169">
        <f t="shared" ca="1" si="7"/>
        <v>0</v>
      </c>
      <c r="AE20" s="169">
        <f t="shared" ca="1" si="7"/>
        <v>0</v>
      </c>
      <c r="AF20" s="169">
        <f t="shared" ca="1" si="7"/>
        <v>0</v>
      </c>
      <c r="AG20" s="169">
        <f t="shared" ca="1" si="7"/>
        <v>0</v>
      </c>
      <c r="AH20" s="169">
        <f t="shared" ca="1" si="7"/>
        <v>0</v>
      </c>
      <c r="AI20" s="169">
        <f t="shared" ca="1" si="7"/>
        <v>0</v>
      </c>
      <c r="AJ20" s="169">
        <f t="shared" ca="1" si="7"/>
        <v>0</v>
      </c>
      <c r="AM20" s="383">
        <f ca="1">F20+NPV(SDN,G20:INDEX(G20:AJ20,PAL))</f>
        <v>0</v>
      </c>
      <c r="AN20" s="383">
        <f ca="1">F20+NPV(SDN,G20:INDEX(G20:AJ20,PAL))</f>
        <v>0</v>
      </c>
    </row>
    <row r="21" spans="2:40" s="61" customFormat="1" ht="12.75">
      <c r="B21" s="5" t="s">
        <v>25</v>
      </c>
      <c r="C21" s="482" t="str">
        <f>IF(Kalba="EN",Data2!C46,Data2!B46)</f>
        <v>Veiklos ir finansinės išlaidos, iš viso</v>
      </c>
      <c r="D21" s="170">
        <f ca="1">ROUND(SUM(D22,D29),0)</f>
        <v>0</v>
      </c>
      <c r="E21" s="170">
        <f ca="1">ROUND(SUM(E22,E29),0)</f>
        <v>0</v>
      </c>
      <c r="F21" s="170">
        <f t="shared" ref="F21:AJ21" ca="1" si="8">ROUND(SUM(F22,F29),0)</f>
        <v>0</v>
      </c>
      <c r="G21" s="170">
        <f ca="1">ROUND(SUM(G22,G29),0)</f>
        <v>0</v>
      </c>
      <c r="H21" s="170">
        <f t="shared" ca="1" si="8"/>
        <v>0</v>
      </c>
      <c r="I21" s="170">
        <f t="shared" ca="1" si="8"/>
        <v>0</v>
      </c>
      <c r="J21" s="170">
        <f t="shared" ca="1" si="8"/>
        <v>0</v>
      </c>
      <c r="K21" s="170">
        <f t="shared" ca="1" si="8"/>
        <v>0</v>
      </c>
      <c r="L21" s="170">
        <f t="shared" ca="1" si="8"/>
        <v>0</v>
      </c>
      <c r="M21" s="170">
        <f t="shared" ca="1" si="8"/>
        <v>0</v>
      </c>
      <c r="N21" s="170">
        <f t="shared" ca="1" si="8"/>
        <v>0</v>
      </c>
      <c r="O21" s="170">
        <f t="shared" ca="1" si="8"/>
        <v>0</v>
      </c>
      <c r="P21" s="170">
        <f t="shared" ca="1" si="8"/>
        <v>0</v>
      </c>
      <c r="Q21" s="170">
        <f t="shared" ca="1" si="8"/>
        <v>0</v>
      </c>
      <c r="R21" s="170">
        <f t="shared" ca="1" si="8"/>
        <v>0</v>
      </c>
      <c r="S21" s="170">
        <f t="shared" ca="1" si="8"/>
        <v>0</v>
      </c>
      <c r="T21" s="170">
        <f t="shared" ca="1" si="8"/>
        <v>0</v>
      </c>
      <c r="U21" s="170">
        <f t="shared" ca="1" si="8"/>
        <v>0</v>
      </c>
      <c r="V21" s="170">
        <f t="shared" ca="1" si="8"/>
        <v>0</v>
      </c>
      <c r="W21" s="170">
        <f t="shared" ca="1" si="8"/>
        <v>0</v>
      </c>
      <c r="X21" s="170">
        <f t="shared" ca="1" si="8"/>
        <v>0</v>
      </c>
      <c r="Y21" s="170">
        <f t="shared" ca="1" si="8"/>
        <v>0</v>
      </c>
      <c r="Z21" s="170">
        <f t="shared" ca="1" si="8"/>
        <v>0</v>
      </c>
      <c r="AA21" s="170">
        <f t="shared" ca="1" si="8"/>
        <v>0</v>
      </c>
      <c r="AB21" s="170">
        <f t="shared" ca="1" si="8"/>
        <v>0</v>
      </c>
      <c r="AC21" s="170">
        <f t="shared" ca="1" si="8"/>
        <v>0</v>
      </c>
      <c r="AD21" s="170">
        <f t="shared" ca="1" si="8"/>
        <v>0</v>
      </c>
      <c r="AE21" s="170">
        <f t="shared" ca="1" si="8"/>
        <v>0</v>
      </c>
      <c r="AF21" s="170">
        <f t="shared" ca="1" si="8"/>
        <v>0</v>
      </c>
      <c r="AG21" s="170">
        <f t="shared" ca="1" si="8"/>
        <v>0</v>
      </c>
      <c r="AH21" s="170">
        <f t="shared" ca="1" si="8"/>
        <v>0</v>
      </c>
      <c r="AI21" s="170">
        <f t="shared" ca="1" si="8"/>
        <v>0</v>
      </c>
      <c r="AJ21" s="170">
        <f t="shared" ca="1" si="8"/>
        <v>0</v>
      </c>
      <c r="AM21" s="382">
        <f ca="1">ROUND(SUM(AM22,AM29),0)</f>
        <v>0</v>
      </c>
      <c r="AN21" s="382">
        <f ca="1">ROUND(SUM(AN22,AN29),0)</f>
        <v>0</v>
      </c>
    </row>
    <row r="22" spans="2:40" s="61" customFormat="1" ht="12.75">
      <c r="B22" s="66" t="s">
        <v>297</v>
      </c>
      <c r="C22" s="482" t="str">
        <f>IF(Kalba="EN",Data2!C47,Data2!B47)</f>
        <v>Veiklos išlaidos</v>
      </c>
      <c r="D22" s="170">
        <f ca="1">ROUND(SUM(D23:D28),0)</f>
        <v>0</v>
      </c>
      <c r="E22" s="170">
        <f ca="1">ROUND(SUM(E23:E28),0)</f>
        <v>0</v>
      </c>
      <c r="F22" s="170">
        <f t="shared" ref="F22:AJ22" ca="1" si="9">ROUND(SUM(F23:F28),0)</f>
        <v>0</v>
      </c>
      <c r="G22" s="170">
        <f ca="1">ROUND(SUM(G23:G28),0)</f>
        <v>0</v>
      </c>
      <c r="H22" s="170">
        <f t="shared" ca="1" si="9"/>
        <v>0</v>
      </c>
      <c r="I22" s="170">
        <f t="shared" ca="1" si="9"/>
        <v>0</v>
      </c>
      <c r="J22" s="170">
        <f t="shared" ca="1" si="9"/>
        <v>0</v>
      </c>
      <c r="K22" s="170">
        <f t="shared" ca="1" si="9"/>
        <v>0</v>
      </c>
      <c r="L22" s="170">
        <f t="shared" ca="1" si="9"/>
        <v>0</v>
      </c>
      <c r="M22" s="170">
        <f t="shared" ca="1" si="9"/>
        <v>0</v>
      </c>
      <c r="N22" s="170">
        <f t="shared" ca="1" si="9"/>
        <v>0</v>
      </c>
      <c r="O22" s="170">
        <f t="shared" ca="1" si="9"/>
        <v>0</v>
      </c>
      <c r="P22" s="170">
        <f t="shared" ca="1" si="9"/>
        <v>0</v>
      </c>
      <c r="Q22" s="170">
        <f t="shared" ca="1" si="9"/>
        <v>0</v>
      </c>
      <c r="R22" s="170">
        <f t="shared" ca="1" si="9"/>
        <v>0</v>
      </c>
      <c r="S22" s="170">
        <f t="shared" ca="1" si="9"/>
        <v>0</v>
      </c>
      <c r="T22" s="170">
        <f t="shared" ca="1" si="9"/>
        <v>0</v>
      </c>
      <c r="U22" s="170">
        <f t="shared" ca="1" si="9"/>
        <v>0</v>
      </c>
      <c r="V22" s="170">
        <f t="shared" ca="1" si="9"/>
        <v>0</v>
      </c>
      <c r="W22" s="170">
        <f t="shared" ca="1" si="9"/>
        <v>0</v>
      </c>
      <c r="X22" s="170">
        <f t="shared" ca="1" si="9"/>
        <v>0</v>
      </c>
      <c r="Y22" s="170">
        <f t="shared" ca="1" si="9"/>
        <v>0</v>
      </c>
      <c r="Z22" s="170">
        <f t="shared" ca="1" si="9"/>
        <v>0</v>
      </c>
      <c r="AA22" s="170">
        <f t="shared" ca="1" si="9"/>
        <v>0</v>
      </c>
      <c r="AB22" s="170">
        <f t="shared" ca="1" si="9"/>
        <v>0</v>
      </c>
      <c r="AC22" s="170">
        <f t="shared" ca="1" si="9"/>
        <v>0</v>
      </c>
      <c r="AD22" s="170">
        <f t="shared" ca="1" si="9"/>
        <v>0</v>
      </c>
      <c r="AE22" s="170">
        <f t="shared" ca="1" si="9"/>
        <v>0</v>
      </c>
      <c r="AF22" s="170">
        <f t="shared" ca="1" si="9"/>
        <v>0</v>
      </c>
      <c r="AG22" s="170">
        <f t="shared" ca="1" si="9"/>
        <v>0</v>
      </c>
      <c r="AH22" s="170">
        <f t="shared" ca="1" si="9"/>
        <v>0</v>
      </c>
      <c r="AI22" s="170">
        <f t="shared" ca="1" si="9"/>
        <v>0</v>
      </c>
      <c r="AJ22" s="170">
        <f t="shared" ca="1" si="9"/>
        <v>0</v>
      </c>
      <c r="AM22" s="382">
        <f ca="1">ROUND(SUM(AM23:AM28),0)</f>
        <v>0</v>
      </c>
      <c r="AN22" s="382">
        <f ca="1">ROUND(SUM(AN23:AN28),0)</f>
        <v>0</v>
      </c>
    </row>
    <row r="23" spans="2:40" s="3" customFormat="1" ht="12.75">
      <c r="B23" s="64" t="s">
        <v>298</v>
      </c>
      <c r="C23" s="483" t="str">
        <f>IF(Kalba="EN",Data2!C48,Data2!B48)</f>
        <v>Žaliavos</v>
      </c>
      <c r="D23" s="169">
        <f ca="1">F23+NPV(FDN,G23:INDEX(G23:AJ23,PAL))</f>
        <v>0</v>
      </c>
      <c r="E23" s="169">
        <f t="shared" ref="E23:E29" ca="1" si="10">SUMIF($F$5:$AJ$5,"&lt;="&amp;PAL,$F23:$AJ23)</f>
        <v>0</v>
      </c>
      <c r="F23" s="169">
        <f t="shared" ref="F23:U29" ca="1" si="11">SUM(SavoAdresas,SavoAdresas1,SavoAdresas2,SavoAdresas3)</f>
        <v>0</v>
      </c>
      <c r="G23" s="169">
        <f t="shared" ca="1" si="11"/>
        <v>0</v>
      </c>
      <c r="H23" s="169">
        <f t="shared" ca="1" si="11"/>
        <v>0</v>
      </c>
      <c r="I23" s="169">
        <f t="shared" ca="1" si="11"/>
        <v>0</v>
      </c>
      <c r="J23" s="169">
        <f t="shared" ca="1" si="11"/>
        <v>0</v>
      </c>
      <c r="K23" s="169">
        <f t="shared" ca="1" si="11"/>
        <v>0</v>
      </c>
      <c r="L23" s="169">
        <f t="shared" ca="1" si="11"/>
        <v>0</v>
      </c>
      <c r="M23" s="169">
        <f t="shared" ca="1" si="11"/>
        <v>0</v>
      </c>
      <c r="N23" s="169">
        <f t="shared" ca="1" si="11"/>
        <v>0</v>
      </c>
      <c r="O23" s="169">
        <f t="shared" ca="1" si="11"/>
        <v>0</v>
      </c>
      <c r="P23" s="169">
        <f t="shared" ca="1" si="11"/>
        <v>0</v>
      </c>
      <c r="Q23" s="169">
        <f t="shared" ca="1" si="11"/>
        <v>0</v>
      </c>
      <c r="R23" s="169">
        <f t="shared" ca="1" si="11"/>
        <v>0</v>
      </c>
      <c r="S23" s="169">
        <f t="shared" ca="1" si="11"/>
        <v>0</v>
      </c>
      <c r="T23" s="169">
        <f t="shared" ca="1" si="11"/>
        <v>0</v>
      </c>
      <c r="U23" s="169">
        <f t="shared" ca="1" si="11"/>
        <v>0</v>
      </c>
      <c r="V23" s="169">
        <f t="shared" ref="G23:AJ29" ca="1" si="12">SUM(SavoAdresas,SavoAdresas1,SavoAdresas2,SavoAdresas3)</f>
        <v>0</v>
      </c>
      <c r="W23" s="169">
        <f t="shared" ca="1" si="12"/>
        <v>0</v>
      </c>
      <c r="X23" s="169">
        <f t="shared" ca="1" si="12"/>
        <v>0</v>
      </c>
      <c r="Y23" s="169">
        <f t="shared" ca="1" si="12"/>
        <v>0</v>
      </c>
      <c r="Z23" s="169">
        <f t="shared" ca="1" si="12"/>
        <v>0</v>
      </c>
      <c r="AA23" s="169">
        <f t="shared" ca="1" si="12"/>
        <v>0</v>
      </c>
      <c r="AB23" s="169">
        <f t="shared" ca="1" si="12"/>
        <v>0</v>
      </c>
      <c r="AC23" s="169">
        <f t="shared" ca="1" si="12"/>
        <v>0</v>
      </c>
      <c r="AD23" s="169">
        <f t="shared" ca="1" si="12"/>
        <v>0</v>
      </c>
      <c r="AE23" s="169">
        <f t="shared" ca="1" si="12"/>
        <v>0</v>
      </c>
      <c r="AF23" s="169">
        <f t="shared" ca="1" si="12"/>
        <v>0</v>
      </c>
      <c r="AG23" s="169">
        <f t="shared" ca="1" si="12"/>
        <v>0</v>
      </c>
      <c r="AH23" s="169">
        <f t="shared" ca="1" si="12"/>
        <v>0</v>
      </c>
      <c r="AI23" s="169">
        <f t="shared" ca="1" si="12"/>
        <v>0</v>
      </c>
      <c r="AJ23" s="169">
        <f t="shared" ca="1" si="12"/>
        <v>0</v>
      </c>
      <c r="AM23" s="383">
        <f ca="1">F23+NPV(SDN,G23:INDEX(G23:AJ23,PAL))</f>
        <v>0</v>
      </c>
      <c r="AN23" s="383">
        <f ca="1">F23+NPV(SDN,G23:INDEX(G23:AJ23,PAL))</f>
        <v>0</v>
      </c>
    </row>
    <row r="24" spans="2:40" s="3" customFormat="1" ht="12.75">
      <c r="B24" s="64" t="s">
        <v>299</v>
      </c>
      <c r="C24" s="483" t="str">
        <f>IF(Kalba="EN",Data2!C49,Data2!B49)</f>
        <v>Darbo užmokesčio išlaidos</v>
      </c>
      <c r="D24" s="169">
        <f ca="1">F24+NPV(FDN,G24:INDEX(G24:AJ24,PAL))</f>
        <v>0</v>
      </c>
      <c r="E24" s="169">
        <f t="shared" ca="1" si="10"/>
        <v>0</v>
      </c>
      <c r="F24" s="169">
        <f t="shared" ca="1" si="11"/>
        <v>0</v>
      </c>
      <c r="G24" s="169">
        <f t="shared" ca="1" si="12"/>
        <v>0</v>
      </c>
      <c r="H24" s="169">
        <f t="shared" ca="1" si="12"/>
        <v>0</v>
      </c>
      <c r="I24" s="169">
        <f t="shared" ca="1" si="12"/>
        <v>0</v>
      </c>
      <c r="J24" s="169">
        <f t="shared" ca="1" si="12"/>
        <v>0</v>
      </c>
      <c r="K24" s="169">
        <f t="shared" ca="1" si="12"/>
        <v>0</v>
      </c>
      <c r="L24" s="169">
        <f t="shared" ca="1" si="12"/>
        <v>0</v>
      </c>
      <c r="M24" s="169">
        <f t="shared" ca="1" si="12"/>
        <v>0</v>
      </c>
      <c r="N24" s="169">
        <f t="shared" ca="1" si="12"/>
        <v>0</v>
      </c>
      <c r="O24" s="169">
        <f t="shared" ca="1" si="12"/>
        <v>0</v>
      </c>
      <c r="P24" s="169">
        <f t="shared" ca="1" si="12"/>
        <v>0</v>
      </c>
      <c r="Q24" s="169">
        <f t="shared" ca="1" si="12"/>
        <v>0</v>
      </c>
      <c r="R24" s="169">
        <f t="shared" ca="1" si="12"/>
        <v>0</v>
      </c>
      <c r="S24" s="169">
        <f t="shared" ca="1" si="12"/>
        <v>0</v>
      </c>
      <c r="T24" s="169">
        <f t="shared" ca="1" si="12"/>
        <v>0</v>
      </c>
      <c r="U24" s="169">
        <f t="shared" ca="1" si="12"/>
        <v>0</v>
      </c>
      <c r="V24" s="169">
        <f t="shared" ca="1" si="12"/>
        <v>0</v>
      </c>
      <c r="W24" s="169">
        <f t="shared" ca="1" si="12"/>
        <v>0</v>
      </c>
      <c r="X24" s="169">
        <f t="shared" ca="1" si="12"/>
        <v>0</v>
      </c>
      <c r="Y24" s="169">
        <f t="shared" ca="1" si="12"/>
        <v>0</v>
      </c>
      <c r="Z24" s="169">
        <f t="shared" ca="1" si="12"/>
        <v>0</v>
      </c>
      <c r="AA24" s="169">
        <f t="shared" ca="1" si="12"/>
        <v>0</v>
      </c>
      <c r="AB24" s="169">
        <f t="shared" ca="1" si="12"/>
        <v>0</v>
      </c>
      <c r="AC24" s="169">
        <f t="shared" ca="1" si="12"/>
        <v>0</v>
      </c>
      <c r="AD24" s="169">
        <f t="shared" ca="1" si="12"/>
        <v>0</v>
      </c>
      <c r="AE24" s="169">
        <f t="shared" ca="1" si="12"/>
        <v>0</v>
      </c>
      <c r="AF24" s="169">
        <f t="shared" ca="1" si="12"/>
        <v>0</v>
      </c>
      <c r="AG24" s="169">
        <f t="shared" ca="1" si="12"/>
        <v>0</v>
      </c>
      <c r="AH24" s="169">
        <f t="shared" ca="1" si="12"/>
        <v>0</v>
      </c>
      <c r="AI24" s="169">
        <f t="shared" ca="1" si="12"/>
        <v>0</v>
      </c>
      <c r="AJ24" s="169">
        <f t="shared" ca="1" si="12"/>
        <v>0</v>
      </c>
      <c r="AM24" s="383">
        <f ca="1">F24+NPV(SDN,G24:INDEX(G24:AJ24,PAL))</f>
        <v>0</v>
      </c>
      <c r="AN24" s="383">
        <f ca="1">F24+NPV(SDN,G24:INDEX(G24:AJ24,PAL))</f>
        <v>0</v>
      </c>
    </row>
    <row r="25" spans="2:40" s="3" customFormat="1" ht="12.75">
      <c r="B25" s="64" t="s">
        <v>300</v>
      </c>
      <c r="C25" s="483" t="str">
        <f>IF(Kalba="EN",Data2!C50,Data2!B50)</f>
        <v>Elektros energijos išlaidos</v>
      </c>
      <c r="D25" s="169">
        <f ca="1">F25+NPV(FDN,G25:INDEX(G25:AJ25,PAL))</f>
        <v>0</v>
      </c>
      <c r="E25" s="169">
        <f t="shared" ca="1" si="10"/>
        <v>0</v>
      </c>
      <c r="F25" s="169">
        <f t="shared" ca="1" si="11"/>
        <v>0</v>
      </c>
      <c r="G25" s="169">
        <f t="shared" ca="1" si="12"/>
        <v>0</v>
      </c>
      <c r="H25" s="169">
        <f t="shared" ca="1" si="12"/>
        <v>0</v>
      </c>
      <c r="I25" s="169">
        <f t="shared" ca="1" si="12"/>
        <v>0</v>
      </c>
      <c r="J25" s="169">
        <f t="shared" ca="1" si="12"/>
        <v>0</v>
      </c>
      <c r="K25" s="169">
        <f t="shared" ca="1" si="12"/>
        <v>0</v>
      </c>
      <c r="L25" s="169">
        <f t="shared" ca="1" si="12"/>
        <v>0</v>
      </c>
      <c r="M25" s="169">
        <f t="shared" ca="1" si="12"/>
        <v>0</v>
      </c>
      <c r="N25" s="169">
        <f t="shared" ca="1" si="12"/>
        <v>0</v>
      </c>
      <c r="O25" s="169">
        <f t="shared" ca="1" si="12"/>
        <v>0</v>
      </c>
      <c r="P25" s="169">
        <f t="shared" ca="1" si="12"/>
        <v>0</v>
      </c>
      <c r="Q25" s="169">
        <f t="shared" ca="1" si="12"/>
        <v>0</v>
      </c>
      <c r="R25" s="169">
        <f t="shared" ca="1" si="12"/>
        <v>0</v>
      </c>
      <c r="S25" s="169">
        <f t="shared" ca="1" si="12"/>
        <v>0</v>
      </c>
      <c r="T25" s="169">
        <f t="shared" ca="1" si="12"/>
        <v>0</v>
      </c>
      <c r="U25" s="169">
        <f t="shared" ca="1" si="12"/>
        <v>0</v>
      </c>
      <c r="V25" s="169">
        <f t="shared" ca="1" si="12"/>
        <v>0</v>
      </c>
      <c r="W25" s="169">
        <f t="shared" ca="1" si="12"/>
        <v>0</v>
      </c>
      <c r="X25" s="169">
        <f t="shared" ca="1" si="12"/>
        <v>0</v>
      </c>
      <c r="Y25" s="169">
        <f t="shared" ca="1" si="12"/>
        <v>0</v>
      </c>
      <c r="Z25" s="169">
        <f t="shared" ca="1" si="12"/>
        <v>0</v>
      </c>
      <c r="AA25" s="169">
        <f t="shared" ca="1" si="12"/>
        <v>0</v>
      </c>
      <c r="AB25" s="169">
        <f t="shared" ca="1" si="12"/>
        <v>0</v>
      </c>
      <c r="AC25" s="169">
        <f t="shared" ca="1" si="12"/>
        <v>0</v>
      </c>
      <c r="AD25" s="169">
        <f t="shared" ca="1" si="12"/>
        <v>0</v>
      </c>
      <c r="AE25" s="169">
        <f t="shared" ca="1" si="12"/>
        <v>0</v>
      </c>
      <c r="AF25" s="169">
        <f t="shared" ca="1" si="12"/>
        <v>0</v>
      </c>
      <c r="AG25" s="169">
        <f t="shared" ca="1" si="12"/>
        <v>0</v>
      </c>
      <c r="AH25" s="169">
        <f t="shared" ca="1" si="12"/>
        <v>0</v>
      </c>
      <c r="AI25" s="169">
        <f t="shared" ca="1" si="12"/>
        <v>0</v>
      </c>
      <c r="AJ25" s="169">
        <f t="shared" ca="1" si="12"/>
        <v>0</v>
      </c>
      <c r="AM25" s="383">
        <f ca="1">F25+NPV(SDN,G25:INDEX(G25:AJ25,PAL))</f>
        <v>0</v>
      </c>
      <c r="AN25" s="383">
        <f ca="1">F25+NPV(SDN,G25:INDEX(G25:AJ25,PAL))</f>
        <v>0</v>
      </c>
    </row>
    <row r="26" spans="2:40" s="3" customFormat="1" ht="12.75">
      <c r="B26" s="64" t="s">
        <v>301</v>
      </c>
      <c r="C26" s="483" t="str">
        <f>IF(Kalba="EN",Data2!C51,Data2!B51)</f>
        <v>Šildymo (išskyrus elektrą) išlaidos</v>
      </c>
      <c r="D26" s="169">
        <f ca="1">F26+NPV(FDN,G26:INDEX(G26:AJ26,PAL))</f>
        <v>0</v>
      </c>
      <c r="E26" s="169">
        <f t="shared" ca="1" si="10"/>
        <v>0</v>
      </c>
      <c r="F26" s="169">
        <f t="shared" ca="1" si="11"/>
        <v>0</v>
      </c>
      <c r="G26" s="169">
        <f t="shared" ca="1" si="12"/>
        <v>0</v>
      </c>
      <c r="H26" s="169">
        <f t="shared" ca="1" si="12"/>
        <v>0</v>
      </c>
      <c r="I26" s="169">
        <f t="shared" ca="1" si="12"/>
        <v>0</v>
      </c>
      <c r="J26" s="169">
        <f t="shared" ca="1" si="12"/>
        <v>0</v>
      </c>
      <c r="K26" s="169">
        <f t="shared" ca="1" si="12"/>
        <v>0</v>
      </c>
      <c r="L26" s="169">
        <f t="shared" ca="1" si="12"/>
        <v>0</v>
      </c>
      <c r="M26" s="169">
        <f t="shared" ca="1" si="12"/>
        <v>0</v>
      </c>
      <c r="N26" s="169">
        <f t="shared" ca="1" si="12"/>
        <v>0</v>
      </c>
      <c r="O26" s="169">
        <f t="shared" ca="1" si="12"/>
        <v>0</v>
      </c>
      <c r="P26" s="169">
        <f t="shared" ca="1" si="12"/>
        <v>0</v>
      </c>
      <c r="Q26" s="169">
        <f t="shared" ca="1" si="12"/>
        <v>0</v>
      </c>
      <c r="R26" s="169">
        <f t="shared" ca="1" si="12"/>
        <v>0</v>
      </c>
      <c r="S26" s="169">
        <f t="shared" ca="1" si="12"/>
        <v>0</v>
      </c>
      <c r="T26" s="169">
        <f t="shared" ca="1" si="12"/>
        <v>0</v>
      </c>
      <c r="U26" s="169">
        <f t="shared" ca="1" si="12"/>
        <v>0</v>
      </c>
      <c r="V26" s="169">
        <f t="shared" ca="1" si="12"/>
        <v>0</v>
      </c>
      <c r="W26" s="169">
        <f t="shared" ca="1" si="12"/>
        <v>0</v>
      </c>
      <c r="X26" s="169">
        <f t="shared" ca="1" si="12"/>
        <v>0</v>
      </c>
      <c r="Y26" s="169">
        <f t="shared" ca="1" si="12"/>
        <v>0</v>
      </c>
      <c r="Z26" s="169">
        <f t="shared" ca="1" si="12"/>
        <v>0</v>
      </c>
      <c r="AA26" s="169">
        <f t="shared" ca="1" si="12"/>
        <v>0</v>
      </c>
      <c r="AB26" s="169">
        <f t="shared" ca="1" si="12"/>
        <v>0</v>
      </c>
      <c r="AC26" s="169">
        <f t="shared" ca="1" si="12"/>
        <v>0</v>
      </c>
      <c r="AD26" s="169">
        <f t="shared" ca="1" si="12"/>
        <v>0</v>
      </c>
      <c r="AE26" s="169">
        <f t="shared" ca="1" si="12"/>
        <v>0</v>
      </c>
      <c r="AF26" s="169">
        <f t="shared" ca="1" si="12"/>
        <v>0</v>
      </c>
      <c r="AG26" s="169">
        <f t="shared" ca="1" si="12"/>
        <v>0</v>
      </c>
      <c r="AH26" s="169">
        <f t="shared" ca="1" si="12"/>
        <v>0</v>
      </c>
      <c r="AI26" s="169">
        <f t="shared" ca="1" si="12"/>
        <v>0</v>
      </c>
      <c r="AJ26" s="169">
        <f t="shared" ca="1" si="12"/>
        <v>0</v>
      </c>
      <c r="AM26" s="383">
        <f ca="1">F26+NPV(SDN,G26:INDEX(G26:AJ26,PAL))</f>
        <v>0</v>
      </c>
      <c r="AN26" s="383">
        <f ca="1">F26+NPV(SDN,G26:INDEX(G26:AJ26,PAL))</f>
        <v>0</v>
      </c>
    </row>
    <row r="27" spans="2:40" s="3" customFormat="1" ht="12.75">
      <c r="B27" s="64" t="s">
        <v>303</v>
      </c>
      <c r="C27" s="483" t="str">
        <f>IF(Kalba="EN",Data2!C52,Data2!B52)</f>
        <v>Infrastruktūros būklės palaikymo išlaidos</v>
      </c>
      <c r="D27" s="169">
        <f ca="1">F27+NPV(FDN,G27:INDEX(G27:AJ27,PAL))</f>
        <v>0</v>
      </c>
      <c r="E27" s="169">
        <f t="shared" ca="1" si="10"/>
        <v>0</v>
      </c>
      <c r="F27" s="169">
        <f t="shared" ca="1" si="11"/>
        <v>0</v>
      </c>
      <c r="G27" s="169">
        <f t="shared" ca="1" si="12"/>
        <v>0</v>
      </c>
      <c r="H27" s="169">
        <f t="shared" ca="1" si="12"/>
        <v>0</v>
      </c>
      <c r="I27" s="169">
        <f t="shared" ca="1" si="12"/>
        <v>0</v>
      </c>
      <c r="J27" s="169">
        <f t="shared" ca="1" si="12"/>
        <v>0</v>
      </c>
      <c r="K27" s="169">
        <f t="shared" ca="1" si="12"/>
        <v>0</v>
      </c>
      <c r="L27" s="169">
        <f t="shared" ca="1" si="12"/>
        <v>0</v>
      </c>
      <c r="M27" s="169">
        <f t="shared" ca="1" si="12"/>
        <v>0</v>
      </c>
      <c r="N27" s="169">
        <f t="shared" ca="1" si="12"/>
        <v>0</v>
      </c>
      <c r="O27" s="169">
        <f t="shared" ca="1" si="12"/>
        <v>0</v>
      </c>
      <c r="P27" s="169">
        <f t="shared" ca="1" si="12"/>
        <v>0</v>
      </c>
      <c r="Q27" s="169">
        <f t="shared" ca="1" si="12"/>
        <v>0</v>
      </c>
      <c r="R27" s="169">
        <f t="shared" ca="1" si="12"/>
        <v>0</v>
      </c>
      <c r="S27" s="169">
        <f t="shared" ca="1" si="12"/>
        <v>0</v>
      </c>
      <c r="T27" s="169">
        <f t="shared" ca="1" si="12"/>
        <v>0</v>
      </c>
      <c r="U27" s="169">
        <f t="shared" ca="1" si="12"/>
        <v>0</v>
      </c>
      <c r="V27" s="169">
        <f t="shared" ca="1" si="12"/>
        <v>0</v>
      </c>
      <c r="W27" s="169">
        <f t="shared" ca="1" si="12"/>
        <v>0</v>
      </c>
      <c r="X27" s="169">
        <f t="shared" ca="1" si="12"/>
        <v>0</v>
      </c>
      <c r="Y27" s="169">
        <f t="shared" ca="1" si="12"/>
        <v>0</v>
      </c>
      <c r="Z27" s="169">
        <f t="shared" ca="1" si="12"/>
        <v>0</v>
      </c>
      <c r="AA27" s="169">
        <f t="shared" ca="1" si="12"/>
        <v>0</v>
      </c>
      <c r="AB27" s="169">
        <f t="shared" ca="1" si="12"/>
        <v>0</v>
      </c>
      <c r="AC27" s="169">
        <f t="shared" ca="1" si="12"/>
        <v>0</v>
      </c>
      <c r="AD27" s="169">
        <f t="shared" ca="1" si="12"/>
        <v>0</v>
      </c>
      <c r="AE27" s="169">
        <f t="shared" ca="1" si="12"/>
        <v>0</v>
      </c>
      <c r="AF27" s="169">
        <f t="shared" ca="1" si="12"/>
        <v>0</v>
      </c>
      <c r="AG27" s="169">
        <f t="shared" ca="1" si="12"/>
        <v>0</v>
      </c>
      <c r="AH27" s="169">
        <f t="shared" ca="1" si="12"/>
        <v>0</v>
      </c>
      <c r="AI27" s="169">
        <f t="shared" ca="1" si="12"/>
        <v>0</v>
      </c>
      <c r="AJ27" s="169">
        <f t="shared" ca="1" si="12"/>
        <v>0</v>
      </c>
      <c r="AM27" s="383">
        <f ca="1">F27+NPV(SDN,G27:INDEX(G27:AJ27,PAL))</f>
        <v>0</v>
      </c>
      <c r="AN27" s="383">
        <f ca="1">F27+NPV(SDN,G27:INDEX(G27:AJ27,PAL))</f>
        <v>0</v>
      </c>
    </row>
    <row r="28" spans="2:40" s="3" customFormat="1" ht="12.75">
      <c r="B28" s="64" t="s">
        <v>304</v>
      </c>
      <c r="C28" s="483" t="str">
        <f>IF(Kalba="EN",Data2!C53,Data2!B53)</f>
        <v>Kitos išlaidos</v>
      </c>
      <c r="D28" s="169">
        <f ca="1">F28+NPV(FDN,G28:INDEX(G28:AJ28,PAL))</f>
        <v>0</v>
      </c>
      <c r="E28" s="169">
        <f t="shared" ca="1" si="10"/>
        <v>0</v>
      </c>
      <c r="F28" s="169">
        <f t="shared" ca="1" si="11"/>
        <v>0</v>
      </c>
      <c r="G28" s="169">
        <f t="shared" ca="1" si="12"/>
        <v>0</v>
      </c>
      <c r="H28" s="169">
        <f t="shared" ca="1" si="12"/>
        <v>0</v>
      </c>
      <c r="I28" s="169">
        <f t="shared" ca="1" si="12"/>
        <v>0</v>
      </c>
      <c r="J28" s="169">
        <f t="shared" ca="1" si="12"/>
        <v>0</v>
      </c>
      <c r="K28" s="169">
        <f t="shared" ca="1" si="12"/>
        <v>0</v>
      </c>
      <c r="L28" s="169">
        <f t="shared" ca="1" si="12"/>
        <v>0</v>
      </c>
      <c r="M28" s="169">
        <f t="shared" ca="1" si="12"/>
        <v>0</v>
      </c>
      <c r="N28" s="169">
        <f t="shared" ca="1" si="12"/>
        <v>0</v>
      </c>
      <c r="O28" s="169">
        <f t="shared" ca="1" si="12"/>
        <v>0</v>
      </c>
      <c r="P28" s="169">
        <f t="shared" ca="1" si="12"/>
        <v>0</v>
      </c>
      <c r="Q28" s="169">
        <f t="shared" ca="1" si="12"/>
        <v>0</v>
      </c>
      <c r="R28" s="169">
        <f t="shared" ca="1" si="12"/>
        <v>0</v>
      </c>
      <c r="S28" s="169">
        <f t="shared" ca="1" si="12"/>
        <v>0</v>
      </c>
      <c r="T28" s="169">
        <f t="shared" ca="1" si="12"/>
        <v>0</v>
      </c>
      <c r="U28" s="169">
        <f t="shared" ca="1" si="12"/>
        <v>0</v>
      </c>
      <c r="V28" s="169">
        <f t="shared" ca="1" si="12"/>
        <v>0</v>
      </c>
      <c r="W28" s="169">
        <f t="shared" ca="1" si="12"/>
        <v>0</v>
      </c>
      <c r="X28" s="169">
        <f t="shared" ca="1" si="12"/>
        <v>0</v>
      </c>
      <c r="Y28" s="169">
        <f t="shared" ca="1" si="12"/>
        <v>0</v>
      </c>
      <c r="Z28" s="169">
        <f t="shared" ca="1" si="12"/>
        <v>0</v>
      </c>
      <c r="AA28" s="169">
        <f t="shared" ca="1" si="12"/>
        <v>0</v>
      </c>
      <c r="AB28" s="169">
        <f t="shared" ca="1" si="12"/>
        <v>0</v>
      </c>
      <c r="AC28" s="169">
        <f t="shared" ca="1" si="12"/>
        <v>0</v>
      </c>
      <c r="AD28" s="169">
        <f t="shared" ca="1" si="12"/>
        <v>0</v>
      </c>
      <c r="AE28" s="169">
        <f t="shared" ca="1" si="12"/>
        <v>0</v>
      </c>
      <c r="AF28" s="169">
        <f t="shared" ca="1" si="12"/>
        <v>0</v>
      </c>
      <c r="AG28" s="169">
        <f t="shared" ca="1" si="12"/>
        <v>0</v>
      </c>
      <c r="AH28" s="169">
        <f t="shared" ca="1" si="12"/>
        <v>0</v>
      </c>
      <c r="AI28" s="169">
        <f t="shared" ca="1" si="12"/>
        <v>0</v>
      </c>
      <c r="AJ28" s="169">
        <f t="shared" ca="1" si="12"/>
        <v>0</v>
      </c>
      <c r="AM28" s="383">
        <f ca="1">F28+NPV(SDN,G28:INDEX(G28:AJ28,PAL))</f>
        <v>0</v>
      </c>
      <c r="AN28" s="383">
        <f ca="1">F28+NPV(SDN,G28:INDEX(G28:AJ28,PAL))</f>
        <v>0</v>
      </c>
    </row>
    <row r="29" spans="2:40" s="3" customFormat="1" ht="12.75">
      <c r="B29" s="64" t="s">
        <v>305</v>
      </c>
      <c r="C29" s="483" t="str">
        <f>IF(Kalba="EN",Data2!C54,Data2!B54)</f>
        <v>Gautų paskolų (G.3.1.) palūkanos</v>
      </c>
      <c r="D29" s="169">
        <f ca="1">F29+NPV(FDN,G29:INDEX(G29:AJ29,PAL))</f>
        <v>0</v>
      </c>
      <c r="E29" s="169">
        <f t="shared" ca="1" si="10"/>
        <v>0</v>
      </c>
      <c r="F29" s="169">
        <f t="shared" ca="1" si="11"/>
        <v>0</v>
      </c>
      <c r="G29" s="169">
        <f t="shared" ca="1" si="12"/>
        <v>0</v>
      </c>
      <c r="H29" s="169">
        <f t="shared" ca="1" si="12"/>
        <v>0</v>
      </c>
      <c r="I29" s="169">
        <f t="shared" ca="1" si="12"/>
        <v>0</v>
      </c>
      <c r="J29" s="169">
        <f t="shared" ca="1" si="12"/>
        <v>0</v>
      </c>
      <c r="K29" s="169">
        <f t="shared" ca="1" si="12"/>
        <v>0</v>
      </c>
      <c r="L29" s="169">
        <f t="shared" ca="1" si="12"/>
        <v>0</v>
      </c>
      <c r="M29" s="169">
        <f t="shared" ca="1" si="12"/>
        <v>0</v>
      </c>
      <c r="N29" s="169">
        <f t="shared" ca="1" si="12"/>
        <v>0</v>
      </c>
      <c r="O29" s="169">
        <f t="shared" ca="1" si="12"/>
        <v>0</v>
      </c>
      <c r="P29" s="169">
        <f t="shared" ca="1" si="12"/>
        <v>0</v>
      </c>
      <c r="Q29" s="169">
        <f t="shared" ca="1" si="12"/>
        <v>0</v>
      </c>
      <c r="R29" s="169">
        <f t="shared" ca="1" si="12"/>
        <v>0</v>
      </c>
      <c r="S29" s="169">
        <f t="shared" ca="1" si="12"/>
        <v>0</v>
      </c>
      <c r="T29" s="169">
        <f t="shared" ca="1" si="12"/>
        <v>0</v>
      </c>
      <c r="U29" s="169">
        <f t="shared" ca="1" si="12"/>
        <v>0</v>
      </c>
      <c r="V29" s="169">
        <f t="shared" ca="1" si="12"/>
        <v>0</v>
      </c>
      <c r="W29" s="169">
        <f t="shared" ca="1" si="12"/>
        <v>0</v>
      </c>
      <c r="X29" s="169">
        <f t="shared" ca="1" si="12"/>
        <v>0</v>
      </c>
      <c r="Y29" s="169">
        <f t="shared" ca="1" si="12"/>
        <v>0</v>
      </c>
      <c r="Z29" s="169">
        <f t="shared" ca="1" si="12"/>
        <v>0</v>
      </c>
      <c r="AA29" s="169">
        <f t="shared" ca="1" si="12"/>
        <v>0</v>
      </c>
      <c r="AB29" s="169">
        <f t="shared" ca="1" si="12"/>
        <v>0</v>
      </c>
      <c r="AC29" s="169">
        <f t="shared" ca="1" si="12"/>
        <v>0</v>
      </c>
      <c r="AD29" s="169">
        <f t="shared" ca="1" si="12"/>
        <v>0</v>
      </c>
      <c r="AE29" s="169">
        <f t="shared" ca="1" si="12"/>
        <v>0</v>
      </c>
      <c r="AF29" s="169">
        <f t="shared" ca="1" si="12"/>
        <v>0</v>
      </c>
      <c r="AG29" s="169">
        <f t="shared" ca="1" si="12"/>
        <v>0</v>
      </c>
      <c r="AH29" s="169">
        <f t="shared" ca="1" si="12"/>
        <v>0</v>
      </c>
      <c r="AI29" s="169">
        <f t="shared" ca="1" si="12"/>
        <v>0</v>
      </c>
      <c r="AJ29" s="169">
        <f t="shared" ca="1" si="12"/>
        <v>0</v>
      </c>
      <c r="AM29" s="383">
        <f ca="1">F29+NPV(SDN,G29:INDEX(G29:AJ29,PAL))</f>
        <v>0</v>
      </c>
      <c r="AN29" s="383">
        <f ca="1">F29+NPV(SDN,G29:INDEX(G29:AJ29,PAL))</f>
        <v>0</v>
      </c>
    </row>
    <row r="30" spans="2:40" s="61" customFormat="1" ht="25.5">
      <c r="B30" s="5" t="s">
        <v>26</v>
      </c>
      <c r="C30" s="482" t="str">
        <f>IF(Kalba="EN",Data2!C55,Data2!B55)</f>
        <v>Mokesčiai (+ neigiama įtaka; - teigiama įtaka biudžeto lėšų srautams)</v>
      </c>
      <c r="D30" s="170">
        <f ca="1">ROUND(D31-SUM(D32:D33),0)</f>
        <v>0</v>
      </c>
      <c r="E30" s="170">
        <f ca="1">ROUND(E31-SUM(E32:E33),0)</f>
        <v>0</v>
      </c>
      <c r="F30" s="170">
        <f ca="1">ROUND(F31-SUM(F32:F33),0)</f>
        <v>0</v>
      </c>
      <c r="G30" s="170">
        <f ca="1">ROUND(G31-SUM(G32:G33),0)</f>
        <v>0</v>
      </c>
      <c r="H30" s="170">
        <f t="shared" ref="H30:AJ30" ca="1" si="13">ROUND(H31-SUM(H32:H33),0)</f>
        <v>0</v>
      </c>
      <c r="I30" s="170">
        <f t="shared" ca="1" si="13"/>
        <v>0</v>
      </c>
      <c r="J30" s="170">
        <f t="shared" ca="1" si="13"/>
        <v>0</v>
      </c>
      <c r="K30" s="170">
        <f t="shared" ca="1" si="13"/>
        <v>0</v>
      </c>
      <c r="L30" s="170">
        <f t="shared" ca="1" si="13"/>
        <v>0</v>
      </c>
      <c r="M30" s="170">
        <f t="shared" ca="1" si="13"/>
        <v>0</v>
      </c>
      <c r="N30" s="170">
        <f t="shared" ca="1" si="13"/>
        <v>0</v>
      </c>
      <c r="O30" s="170">
        <f t="shared" ca="1" si="13"/>
        <v>0</v>
      </c>
      <c r="P30" s="170">
        <f t="shared" ca="1" si="13"/>
        <v>0</v>
      </c>
      <c r="Q30" s="170">
        <f t="shared" ca="1" si="13"/>
        <v>0</v>
      </c>
      <c r="R30" s="170">
        <f t="shared" ca="1" si="13"/>
        <v>0</v>
      </c>
      <c r="S30" s="170">
        <f t="shared" ca="1" si="13"/>
        <v>0</v>
      </c>
      <c r="T30" s="170">
        <f t="shared" ca="1" si="13"/>
        <v>0</v>
      </c>
      <c r="U30" s="170">
        <f t="shared" ca="1" si="13"/>
        <v>0</v>
      </c>
      <c r="V30" s="170">
        <f t="shared" ca="1" si="13"/>
        <v>0</v>
      </c>
      <c r="W30" s="170">
        <f t="shared" ca="1" si="13"/>
        <v>0</v>
      </c>
      <c r="X30" s="170">
        <f t="shared" ca="1" si="13"/>
        <v>0</v>
      </c>
      <c r="Y30" s="170">
        <f t="shared" ca="1" si="13"/>
        <v>0</v>
      </c>
      <c r="Z30" s="170">
        <f t="shared" ca="1" si="13"/>
        <v>0</v>
      </c>
      <c r="AA30" s="170">
        <f t="shared" ca="1" si="13"/>
        <v>0</v>
      </c>
      <c r="AB30" s="170">
        <f t="shared" ca="1" si="13"/>
        <v>0</v>
      </c>
      <c r="AC30" s="170">
        <f t="shared" ca="1" si="13"/>
        <v>0</v>
      </c>
      <c r="AD30" s="170">
        <f t="shared" ca="1" si="13"/>
        <v>0</v>
      </c>
      <c r="AE30" s="170">
        <f t="shared" ca="1" si="13"/>
        <v>0</v>
      </c>
      <c r="AF30" s="170">
        <f t="shared" ca="1" si="13"/>
        <v>0</v>
      </c>
      <c r="AG30" s="170">
        <f t="shared" ca="1" si="13"/>
        <v>0</v>
      </c>
      <c r="AH30" s="170">
        <f t="shared" ca="1" si="13"/>
        <v>0</v>
      </c>
      <c r="AI30" s="170">
        <f t="shared" ca="1" si="13"/>
        <v>0</v>
      </c>
      <c r="AJ30" s="170">
        <f t="shared" ca="1" si="13"/>
        <v>0</v>
      </c>
      <c r="AM30" s="382">
        <f ca="1">ROUND(AM31-SUM(AM32:AM33),0)</f>
        <v>0</v>
      </c>
      <c r="AN30" s="382">
        <f ca="1">ROUND(AN31-SUM(AN32:AN33),0)</f>
        <v>0</v>
      </c>
    </row>
    <row r="31" spans="2:40" s="3" customFormat="1" ht="12.75">
      <c r="B31" s="64" t="s">
        <v>307</v>
      </c>
      <c r="C31" s="483" t="str">
        <f>IF(Kalba="EN",Data2!C56,Data2!B56)</f>
        <v>Bendra importo/pirkimo PVM suma</v>
      </c>
      <c r="D31" s="169">
        <f ca="1">F31+NPV(FDN,G31:INDEX(G31:AJ31,PAL))</f>
        <v>0</v>
      </c>
      <c r="E31" s="169">
        <f ca="1">SUMIF($F$5:$AJ$5,"&lt;="&amp;PAL,$F31:$AJ31)</f>
        <v>0</v>
      </c>
      <c r="F31" s="169">
        <f t="shared" ref="F31:AJ33" ca="1" si="14">SUM(SavoAdresas,SavoAdresas1,SavoAdresas2,SavoAdresas3)</f>
        <v>0</v>
      </c>
      <c r="G31" s="169">
        <f t="shared" ca="1" si="14"/>
        <v>0</v>
      </c>
      <c r="H31" s="169">
        <f t="shared" ca="1" si="14"/>
        <v>0</v>
      </c>
      <c r="I31" s="169">
        <f t="shared" ca="1" si="14"/>
        <v>0</v>
      </c>
      <c r="J31" s="169">
        <f t="shared" ca="1" si="14"/>
        <v>0</v>
      </c>
      <c r="K31" s="169">
        <f t="shared" ca="1" si="14"/>
        <v>0</v>
      </c>
      <c r="L31" s="169">
        <f t="shared" ca="1" si="14"/>
        <v>0</v>
      </c>
      <c r="M31" s="169">
        <f t="shared" ca="1" si="14"/>
        <v>0</v>
      </c>
      <c r="N31" s="169">
        <f t="shared" ca="1" si="14"/>
        <v>0</v>
      </c>
      <c r="O31" s="169">
        <f t="shared" ca="1" si="14"/>
        <v>0</v>
      </c>
      <c r="P31" s="169">
        <f t="shared" ca="1" si="14"/>
        <v>0</v>
      </c>
      <c r="Q31" s="169">
        <f t="shared" ca="1" si="14"/>
        <v>0</v>
      </c>
      <c r="R31" s="169">
        <f t="shared" ca="1" si="14"/>
        <v>0</v>
      </c>
      <c r="S31" s="169">
        <f t="shared" ca="1" si="14"/>
        <v>0</v>
      </c>
      <c r="T31" s="169">
        <f t="shared" ca="1" si="14"/>
        <v>0</v>
      </c>
      <c r="U31" s="169">
        <f t="shared" ca="1" si="14"/>
        <v>0</v>
      </c>
      <c r="V31" s="169">
        <f t="shared" ca="1" si="14"/>
        <v>0</v>
      </c>
      <c r="W31" s="169">
        <f t="shared" ca="1" si="14"/>
        <v>0</v>
      </c>
      <c r="X31" s="169">
        <f t="shared" ca="1" si="14"/>
        <v>0</v>
      </c>
      <c r="Y31" s="169">
        <f t="shared" ca="1" si="14"/>
        <v>0</v>
      </c>
      <c r="Z31" s="169">
        <f t="shared" ca="1" si="14"/>
        <v>0</v>
      </c>
      <c r="AA31" s="169">
        <f t="shared" ca="1" si="14"/>
        <v>0</v>
      </c>
      <c r="AB31" s="169">
        <f t="shared" ca="1" si="14"/>
        <v>0</v>
      </c>
      <c r="AC31" s="169">
        <f t="shared" ca="1" si="14"/>
        <v>0</v>
      </c>
      <c r="AD31" s="169">
        <f t="shared" ca="1" si="14"/>
        <v>0</v>
      </c>
      <c r="AE31" s="169">
        <f t="shared" ca="1" si="14"/>
        <v>0</v>
      </c>
      <c r="AF31" s="169">
        <f t="shared" ca="1" si="14"/>
        <v>0</v>
      </c>
      <c r="AG31" s="169">
        <f t="shared" ca="1" si="14"/>
        <v>0</v>
      </c>
      <c r="AH31" s="169">
        <f t="shared" ca="1" si="14"/>
        <v>0</v>
      </c>
      <c r="AI31" s="169">
        <f t="shared" ca="1" si="14"/>
        <v>0</v>
      </c>
      <c r="AJ31" s="169">
        <f t="shared" ca="1" si="14"/>
        <v>0</v>
      </c>
      <c r="AM31" s="383">
        <f ca="1">F31+NPV(SDN,G31:INDEX(G31:AJ31,PAL))</f>
        <v>0</v>
      </c>
      <c r="AN31" s="383">
        <f ca="1">F31+NPV(SDN,G31:INDEX(G31:AJ31,PAL))</f>
        <v>0</v>
      </c>
    </row>
    <row r="32" spans="2:40" s="3" customFormat="1" ht="12.75">
      <c r="B32" s="64" t="s">
        <v>309</v>
      </c>
      <c r="C32" s="483" t="str">
        <f>IF(Kalba="EN",Data2!C57,Data2!B57)</f>
        <v>Bendra pardavimo PVM suma</v>
      </c>
      <c r="D32" s="169">
        <f ca="1">F32+NPV(FDN,G32:INDEX(G32:AJ32,PAL))</f>
        <v>0</v>
      </c>
      <c r="E32" s="169">
        <f ca="1">SUMIF($F$5:$AJ$5,"&lt;="&amp;PAL,$F32:$AJ32)</f>
        <v>0</v>
      </c>
      <c r="F32" s="169">
        <f t="shared" ca="1" si="14"/>
        <v>0</v>
      </c>
      <c r="G32" s="169">
        <f t="shared" ca="1" si="14"/>
        <v>0</v>
      </c>
      <c r="H32" s="169">
        <f t="shared" ca="1" si="14"/>
        <v>0</v>
      </c>
      <c r="I32" s="169">
        <f t="shared" ca="1" si="14"/>
        <v>0</v>
      </c>
      <c r="J32" s="169">
        <f t="shared" ca="1" si="14"/>
        <v>0</v>
      </c>
      <c r="K32" s="169">
        <f t="shared" ca="1" si="14"/>
        <v>0</v>
      </c>
      <c r="L32" s="169">
        <f t="shared" ca="1" si="14"/>
        <v>0</v>
      </c>
      <c r="M32" s="169">
        <f t="shared" ca="1" si="14"/>
        <v>0</v>
      </c>
      <c r="N32" s="169">
        <f t="shared" ca="1" si="14"/>
        <v>0</v>
      </c>
      <c r="O32" s="169">
        <f t="shared" ca="1" si="14"/>
        <v>0</v>
      </c>
      <c r="P32" s="169">
        <f t="shared" ca="1" si="14"/>
        <v>0</v>
      </c>
      <c r="Q32" s="169">
        <f t="shared" ca="1" si="14"/>
        <v>0</v>
      </c>
      <c r="R32" s="169">
        <f t="shared" ca="1" si="14"/>
        <v>0</v>
      </c>
      <c r="S32" s="169">
        <f t="shared" ca="1" si="14"/>
        <v>0</v>
      </c>
      <c r="T32" s="169">
        <f t="shared" ca="1" si="14"/>
        <v>0</v>
      </c>
      <c r="U32" s="169">
        <f t="shared" ca="1" si="14"/>
        <v>0</v>
      </c>
      <c r="V32" s="169">
        <f t="shared" ca="1" si="14"/>
        <v>0</v>
      </c>
      <c r="W32" s="169">
        <f t="shared" ca="1" si="14"/>
        <v>0</v>
      </c>
      <c r="X32" s="169">
        <f t="shared" ca="1" si="14"/>
        <v>0</v>
      </c>
      <c r="Y32" s="169">
        <f t="shared" ca="1" si="14"/>
        <v>0</v>
      </c>
      <c r="Z32" s="169">
        <f t="shared" ca="1" si="14"/>
        <v>0</v>
      </c>
      <c r="AA32" s="169">
        <f t="shared" ca="1" si="14"/>
        <v>0</v>
      </c>
      <c r="AB32" s="169">
        <f t="shared" ca="1" si="14"/>
        <v>0</v>
      </c>
      <c r="AC32" s="169">
        <f t="shared" ca="1" si="14"/>
        <v>0</v>
      </c>
      <c r="AD32" s="169">
        <f t="shared" ca="1" si="14"/>
        <v>0</v>
      </c>
      <c r="AE32" s="169">
        <f t="shared" ca="1" si="14"/>
        <v>0</v>
      </c>
      <c r="AF32" s="169">
        <f t="shared" ca="1" si="14"/>
        <v>0</v>
      </c>
      <c r="AG32" s="169">
        <f t="shared" ca="1" si="14"/>
        <v>0</v>
      </c>
      <c r="AH32" s="169">
        <f t="shared" ca="1" si="14"/>
        <v>0</v>
      </c>
      <c r="AI32" s="169">
        <f t="shared" ca="1" si="14"/>
        <v>0</v>
      </c>
      <c r="AJ32" s="169">
        <f t="shared" ca="1" si="14"/>
        <v>0</v>
      </c>
      <c r="AM32" s="383">
        <f ca="1">F32+NPV(SDN,G32:INDEX(G32:AJ32,PAL))</f>
        <v>0</v>
      </c>
      <c r="AN32" s="383">
        <f ca="1">F32+NPV(SDN,G32:INDEX(G32:AJ32,PAL))</f>
        <v>0</v>
      </c>
    </row>
    <row r="33" spans="2:40" s="3" customFormat="1" ht="12.75">
      <c r="B33" s="64" t="s">
        <v>311</v>
      </c>
      <c r="C33" s="483" t="str">
        <f>IF(Kalba="EN",Data2!C58,Data2!B58)</f>
        <v>Bendra kitų mokėtinų netiesioginių mokesčių suma</v>
      </c>
      <c r="D33" s="169">
        <f ca="1">F33+NPV(FDN,G33:INDEX(G33:AJ33,PAL))</f>
        <v>0</v>
      </c>
      <c r="E33" s="169">
        <f ca="1">SUMIF($F$5:$AJ$5,"&lt;="&amp;PAL,$F33:$AJ33)</f>
        <v>0</v>
      </c>
      <c r="F33" s="169">
        <f t="shared" ca="1" si="14"/>
        <v>0</v>
      </c>
      <c r="G33" s="169">
        <f t="shared" ca="1" si="14"/>
        <v>0</v>
      </c>
      <c r="H33" s="169">
        <f t="shared" ca="1" si="14"/>
        <v>0</v>
      </c>
      <c r="I33" s="169">
        <f t="shared" ca="1" si="14"/>
        <v>0</v>
      </c>
      <c r="J33" s="169">
        <f t="shared" ca="1" si="14"/>
        <v>0</v>
      </c>
      <c r="K33" s="169">
        <f t="shared" ca="1" si="14"/>
        <v>0</v>
      </c>
      <c r="L33" s="169">
        <f t="shared" ca="1" si="14"/>
        <v>0</v>
      </c>
      <c r="M33" s="169">
        <f t="shared" ca="1" si="14"/>
        <v>0</v>
      </c>
      <c r="N33" s="169">
        <f t="shared" ca="1" si="14"/>
        <v>0</v>
      </c>
      <c r="O33" s="169">
        <f t="shared" ca="1" si="14"/>
        <v>0</v>
      </c>
      <c r="P33" s="169">
        <f t="shared" ca="1" si="14"/>
        <v>0</v>
      </c>
      <c r="Q33" s="169">
        <f t="shared" ca="1" si="14"/>
        <v>0</v>
      </c>
      <c r="R33" s="169">
        <f t="shared" ca="1" si="14"/>
        <v>0</v>
      </c>
      <c r="S33" s="169">
        <f t="shared" ca="1" si="14"/>
        <v>0</v>
      </c>
      <c r="T33" s="169">
        <f t="shared" ca="1" si="14"/>
        <v>0</v>
      </c>
      <c r="U33" s="169">
        <f t="shared" ca="1" si="14"/>
        <v>0</v>
      </c>
      <c r="V33" s="169">
        <f t="shared" ca="1" si="14"/>
        <v>0</v>
      </c>
      <c r="W33" s="169">
        <f t="shared" ca="1" si="14"/>
        <v>0</v>
      </c>
      <c r="X33" s="169">
        <f t="shared" ca="1" si="14"/>
        <v>0</v>
      </c>
      <c r="Y33" s="169">
        <f t="shared" ca="1" si="14"/>
        <v>0</v>
      </c>
      <c r="Z33" s="169">
        <f t="shared" ca="1" si="14"/>
        <v>0</v>
      </c>
      <c r="AA33" s="169">
        <f t="shared" ca="1" si="14"/>
        <v>0</v>
      </c>
      <c r="AB33" s="169">
        <f t="shared" ca="1" si="14"/>
        <v>0</v>
      </c>
      <c r="AC33" s="169">
        <f t="shared" ca="1" si="14"/>
        <v>0</v>
      </c>
      <c r="AD33" s="169">
        <f t="shared" ca="1" si="14"/>
        <v>0</v>
      </c>
      <c r="AE33" s="169">
        <f t="shared" ca="1" si="14"/>
        <v>0</v>
      </c>
      <c r="AF33" s="169">
        <f t="shared" ca="1" si="14"/>
        <v>0</v>
      </c>
      <c r="AG33" s="169">
        <f t="shared" ca="1" si="14"/>
        <v>0</v>
      </c>
      <c r="AH33" s="169">
        <f t="shared" ca="1" si="14"/>
        <v>0</v>
      </c>
      <c r="AI33" s="169">
        <f t="shared" ca="1" si="14"/>
        <v>0</v>
      </c>
      <c r="AJ33" s="169">
        <f t="shared" ca="1" si="14"/>
        <v>0</v>
      </c>
      <c r="AM33" s="383">
        <f ca="1">F33+NPV(SDN,G33:INDEX(G33:AJ33,PAL))</f>
        <v>0</v>
      </c>
      <c r="AN33" s="383">
        <f ca="1">F33+NPV(SDN,G33:INDEX(G33:AJ33,PAL))</f>
        <v>0</v>
      </c>
    </row>
    <row r="34" spans="2:40" s="61" customFormat="1" ht="12.75">
      <c r="B34" s="5" t="s">
        <v>28</v>
      </c>
      <c r="C34" s="482" t="str">
        <f>IF(Kalba="EN",Data2!C59,Data2!B59)</f>
        <v>Grynosios pajamos</v>
      </c>
      <c r="D34" s="170">
        <f ca="1">ROUND(SUM(D17)-SUM(D15,D22),0)</f>
        <v>0</v>
      </c>
      <c r="E34" s="62">
        <f t="shared" ref="E34:AJ34" ca="1" si="15">ROUND(SUM(E17)-SUM(E15,E22),0)</f>
        <v>0</v>
      </c>
      <c r="F34" s="170">
        <f t="shared" ca="1" si="15"/>
        <v>0</v>
      </c>
      <c r="G34" s="170">
        <f t="shared" ca="1" si="15"/>
        <v>0</v>
      </c>
      <c r="H34" s="170">
        <f t="shared" ca="1" si="15"/>
        <v>0</v>
      </c>
      <c r="I34" s="170">
        <f t="shared" ca="1" si="15"/>
        <v>0</v>
      </c>
      <c r="J34" s="170">
        <f t="shared" ca="1" si="15"/>
        <v>0</v>
      </c>
      <c r="K34" s="170">
        <f t="shared" ca="1" si="15"/>
        <v>0</v>
      </c>
      <c r="L34" s="170">
        <f t="shared" ca="1" si="15"/>
        <v>0</v>
      </c>
      <c r="M34" s="170">
        <f t="shared" ca="1" si="15"/>
        <v>0</v>
      </c>
      <c r="N34" s="170">
        <f t="shared" ca="1" si="15"/>
        <v>0</v>
      </c>
      <c r="O34" s="170">
        <f t="shared" ca="1" si="15"/>
        <v>0</v>
      </c>
      <c r="P34" s="170">
        <f t="shared" ca="1" si="15"/>
        <v>0</v>
      </c>
      <c r="Q34" s="170">
        <f t="shared" ca="1" si="15"/>
        <v>0</v>
      </c>
      <c r="R34" s="170">
        <f t="shared" ca="1" si="15"/>
        <v>0</v>
      </c>
      <c r="S34" s="170">
        <f t="shared" ca="1" si="15"/>
        <v>0</v>
      </c>
      <c r="T34" s="170">
        <f t="shared" ca="1" si="15"/>
        <v>0</v>
      </c>
      <c r="U34" s="170">
        <f t="shared" ca="1" si="15"/>
        <v>0</v>
      </c>
      <c r="V34" s="170">
        <f t="shared" ca="1" si="15"/>
        <v>0</v>
      </c>
      <c r="W34" s="170">
        <f t="shared" ca="1" si="15"/>
        <v>0</v>
      </c>
      <c r="X34" s="170">
        <f t="shared" ca="1" si="15"/>
        <v>0</v>
      </c>
      <c r="Y34" s="170">
        <f t="shared" ca="1" si="15"/>
        <v>0</v>
      </c>
      <c r="Z34" s="170">
        <f t="shared" ca="1" si="15"/>
        <v>0</v>
      </c>
      <c r="AA34" s="170">
        <f t="shared" ca="1" si="15"/>
        <v>0</v>
      </c>
      <c r="AB34" s="170">
        <f t="shared" ca="1" si="15"/>
        <v>0</v>
      </c>
      <c r="AC34" s="170">
        <f t="shared" ca="1" si="15"/>
        <v>0</v>
      </c>
      <c r="AD34" s="170">
        <f t="shared" ca="1" si="15"/>
        <v>0</v>
      </c>
      <c r="AE34" s="170">
        <f t="shared" ca="1" si="15"/>
        <v>0</v>
      </c>
      <c r="AF34" s="170">
        <f t="shared" ca="1" si="15"/>
        <v>0</v>
      </c>
      <c r="AG34" s="170">
        <f t="shared" ca="1" si="15"/>
        <v>0</v>
      </c>
      <c r="AH34" s="170">
        <f t="shared" ca="1" si="15"/>
        <v>0</v>
      </c>
      <c r="AI34" s="170">
        <f t="shared" ca="1" si="15"/>
        <v>0</v>
      </c>
      <c r="AJ34" s="170">
        <f t="shared" ca="1" si="15"/>
        <v>0</v>
      </c>
      <c r="AM34" s="382">
        <f ca="1">ROUND(SUM(AN17)-SUM(AN7,AN21),0)</f>
        <v>0</v>
      </c>
      <c r="AN34" s="382">
        <f>ROUND(SUM(AP17)-SUM(AP7,AP21),0)</f>
        <v>0</v>
      </c>
    </row>
    <row r="35" spans="2:40" s="61" customFormat="1" ht="12.75">
      <c r="B35" s="66" t="s">
        <v>313</v>
      </c>
      <c r="C35" s="482" t="str">
        <f>IF(Kalba="EN",Data2!C60,Data2!B60)</f>
        <v>Finansavimas, iš viso</v>
      </c>
      <c r="D35" s="170">
        <f ca="1">SUM(D36,D41,D44)</f>
        <v>0</v>
      </c>
      <c r="E35" s="170">
        <f t="shared" ref="E35:AJ35" ca="1" si="16">SUM(E36,E41,E44)</f>
        <v>0</v>
      </c>
      <c r="F35" s="170">
        <f t="shared" ca="1" si="16"/>
        <v>0</v>
      </c>
      <c r="G35" s="170">
        <f ca="1">SUM(G36,G41,G44)</f>
        <v>0</v>
      </c>
      <c r="H35" s="170">
        <f t="shared" ca="1" si="16"/>
        <v>0</v>
      </c>
      <c r="I35" s="170">
        <f t="shared" ca="1" si="16"/>
        <v>0</v>
      </c>
      <c r="J35" s="170">
        <f t="shared" ca="1" si="16"/>
        <v>0</v>
      </c>
      <c r="K35" s="170">
        <f t="shared" ca="1" si="16"/>
        <v>0</v>
      </c>
      <c r="L35" s="170">
        <f t="shared" ca="1" si="16"/>
        <v>0</v>
      </c>
      <c r="M35" s="170">
        <f t="shared" ca="1" si="16"/>
        <v>0</v>
      </c>
      <c r="N35" s="170">
        <f t="shared" ca="1" si="16"/>
        <v>0</v>
      </c>
      <c r="O35" s="170">
        <f t="shared" ca="1" si="16"/>
        <v>0</v>
      </c>
      <c r="P35" s="170">
        <f t="shared" ca="1" si="16"/>
        <v>0</v>
      </c>
      <c r="Q35" s="170">
        <f t="shared" ca="1" si="16"/>
        <v>0</v>
      </c>
      <c r="R35" s="170">
        <f t="shared" ca="1" si="16"/>
        <v>0</v>
      </c>
      <c r="S35" s="170">
        <f t="shared" ca="1" si="16"/>
        <v>0</v>
      </c>
      <c r="T35" s="170">
        <f t="shared" ca="1" si="16"/>
        <v>0</v>
      </c>
      <c r="U35" s="170">
        <f t="shared" ca="1" si="16"/>
        <v>0</v>
      </c>
      <c r="V35" s="170">
        <f t="shared" ca="1" si="16"/>
        <v>0</v>
      </c>
      <c r="W35" s="170">
        <f t="shared" ca="1" si="16"/>
        <v>0</v>
      </c>
      <c r="X35" s="170">
        <f t="shared" ca="1" si="16"/>
        <v>0</v>
      </c>
      <c r="Y35" s="170">
        <f t="shared" ca="1" si="16"/>
        <v>0</v>
      </c>
      <c r="Z35" s="170">
        <f t="shared" ca="1" si="16"/>
        <v>0</v>
      </c>
      <c r="AA35" s="170">
        <f t="shared" ca="1" si="16"/>
        <v>0</v>
      </c>
      <c r="AB35" s="170">
        <f t="shared" ca="1" si="16"/>
        <v>0</v>
      </c>
      <c r="AC35" s="170">
        <f t="shared" ca="1" si="16"/>
        <v>0</v>
      </c>
      <c r="AD35" s="170">
        <f t="shared" ca="1" si="16"/>
        <v>0</v>
      </c>
      <c r="AE35" s="170">
        <f t="shared" ca="1" si="16"/>
        <v>0</v>
      </c>
      <c r="AF35" s="170">
        <f t="shared" ca="1" si="16"/>
        <v>0</v>
      </c>
      <c r="AG35" s="170">
        <f t="shared" ca="1" si="16"/>
        <v>0</v>
      </c>
      <c r="AH35" s="170">
        <f t="shared" ca="1" si="16"/>
        <v>0</v>
      </c>
      <c r="AI35" s="170">
        <f t="shared" ca="1" si="16"/>
        <v>0</v>
      </c>
      <c r="AJ35" s="170">
        <f t="shared" ca="1" si="16"/>
        <v>0</v>
      </c>
      <c r="AM35" s="382">
        <f ca="1">SUM(AN36,AN41,AN44)</f>
        <v>0</v>
      </c>
      <c r="AN35" s="382">
        <f>SUM(AP36,AP41,AP44)</f>
        <v>0</v>
      </c>
    </row>
    <row r="36" spans="2:40" s="61" customFormat="1" ht="12.75">
      <c r="B36" s="66" t="s">
        <v>32</v>
      </c>
      <c r="C36" s="482" t="str">
        <f>IF(Kalba="EN",Data2!C61,Data2!B61)</f>
        <v>Prašomas finansavimas</v>
      </c>
      <c r="D36" s="170">
        <f ca="1">ROUND(SUM(D37:D40),0)</f>
        <v>0</v>
      </c>
      <c r="E36" s="170">
        <f ca="1">ROUND(SUM(E37:E40),0)</f>
        <v>0</v>
      </c>
      <c r="F36" s="170">
        <f t="shared" ref="F36:AJ36" ca="1" si="17">ROUND(SUM(F37:F40),0)</f>
        <v>0</v>
      </c>
      <c r="G36" s="170">
        <f ca="1">ROUND(SUM(G37:G40),0)</f>
        <v>0</v>
      </c>
      <c r="H36" s="170">
        <f t="shared" ca="1" si="17"/>
        <v>0</v>
      </c>
      <c r="I36" s="170">
        <f t="shared" ca="1" si="17"/>
        <v>0</v>
      </c>
      <c r="J36" s="170">
        <f t="shared" ca="1" si="17"/>
        <v>0</v>
      </c>
      <c r="K36" s="170">
        <f t="shared" ca="1" si="17"/>
        <v>0</v>
      </c>
      <c r="L36" s="170">
        <f t="shared" ca="1" si="17"/>
        <v>0</v>
      </c>
      <c r="M36" s="170">
        <f t="shared" ca="1" si="17"/>
        <v>0</v>
      </c>
      <c r="N36" s="170">
        <f t="shared" ca="1" si="17"/>
        <v>0</v>
      </c>
      <c r="O36" s="170">
        <f t="shared" ca="1" si="17"/>
        <v>0</v>
      </c>
      <c r="P36" s="170">
        <f t="shared" ca="1" si="17"/>
        <v>0</v>
      </c>
      <c r="Q36" s="170">
        <f t="shared" ca="1" si="17"/>
        <v>0</v>
      </c>
      <c r="R36" s="170">
        <f t="shared" ca="1" si="17"/>
        <v>0</v>
      </c>
      <c r="S36" s="170">
        <f t="shared" ca="1" si="17"/>
        <v>0</v>
      </c>
      <c r="T36" s="170">
        <f t="shared" ca="1" si="17"/>
        <v>0</v>
      </c>
      <c r="U36" s="170">
        <f t="shared" ca="1" si="17"/>
        <v>0</v>
      </c>
      <c r="V36" s="170">
        <f t="shared" ca="1" si="17"/>
        <v>0</v>
      </c>
      <c r="W36" s="170">
        <f t="shared" ca="1" si="17"/>
        <v>0</v>
      </c>
      <c r="X36" s="170">
        <f t="shared" ca="1" si="17"/>
        <v>0</v>
      </c>
      <c r="Y36" s="170">
        <f t="shared" ca="1" si="17"/>
        <v>0</v>
      </c>
      <c r="Z36" s="170">
        <f t="shared" ca="1" si="17"/>
        <v>0</v>
      </c>
      <c r="AA36" s="170">
        <f t="shared" ca="1" si="17"/>
        <v>0</v>
      </c>
      <c r="AB36" s="170">
        <f t="shared" ca="1" si="17"/>
        <v>0</v>
      </c>
      <c r="AC36" s="170">
        <f t="shared" ca="1" si="17"/>
        <v>0</v>
      </c>
      <c r="AD36" s="170">
        <f t="shared" ca="1" si="17"/>
        <v>0</v>
      </c>
      <c r="AE36" s="170">
        <f t="shared" ca="1" si="17"/>
        <v>0</v>
      </c>
      <c r="AF36" s="170">
        <f t="shared" ca="1" si="17"/>
        <v>0</v>
      </c>
      <c r="AG36" s="170">
        <f t="shared" ca="1" si="17"/>
        <v>0</v>
      </c>
      <c r="AH36" s="170">
        <f t="shared" ca="1" si="17"/>
        <v>0</v>
      </c>
      <c r="AI36" s="170">
        <f t="shared" ca="1" si="17"/>
        <v>0</v>
      </c>
      <c r="AJ36" s="170">
        <f t="shared" ca="1" si="17"/>
        <v>0</v>
      </c>
      <c r="AM36" s="382">
        <f ca="1">ROUND(SUM(AM37:AM40),0)</f>
        <v>0</v>
      </c>
      <c r="AN36" s="382">
        <f ca="1">ROUND(SUM(AN37:AN40),0)</f>
        <v>0</v>
      </c>
    </row>
    <row r="37" spans="2:40" s="3" customFormat="1" ht="12.75">
      <c r="B37" s="64" t="s">
        <v>34</v>
      </c>
      <c r="C37" s="483" t="str">
        <f>IF(Kalba="EN",Data2!C62,Data2!B62)</f>
        <v>ES struktūrinės paramos lėšos</v>
      </c>
      <c r="D37" s="169">
        <f ca="1">F37+NPV(FDN,G37:INDEX(G37:AJ37,PAL))</f>
        <v>0</v>
      </c>
      <c r="E37" s="169">
        <f ca="1">SUMIF($F$5:$AJ$5,"&lt;="&amp;PAL,$F37:$AJ37)</f>
        <v>0</v>
      </c>
      <c r="F37" s="169">
        <f t="shared" ref="F37:U40" ca="1" si="18">SUM(SavoAdresas,SavoAdresas1,SavoAdresas2,SavoAdresas3)</f>
        <v>0</v>
      </c>
      <c r="G37" s="169">
        <f t="shared" ca="1" si="18"/>
        <v>0</v>
      </c>
      <c r="H37" s="169">
        <f t="shared" ca="1" si="18"/>
        <v>0</v>
      </c>
      <c r="I37" s="169">
        <f t="shared" ca="1" si="18"/>
        <v>0</v>
      </c>
      <c r="J37" s="169">
        <f t="shared" ca="1" si="18"/>
        <v>0</v>
      </c>
      <c r="K37" s="169">
        <f t="shared" ca="1" si="18"/>
        <v>0</v>
      </c>
      <c r="L37" s="169">
        <f t="shared" ca="1" si="18"/>
        <v>0</v>
      </c>
      <c r="M37" s="169">
        <f t="shared" ca="1" si="18"/>
        <v>0</v>
      </c>
      <c r="N37" s="169">
        <f t="shared" ca="1" si="18"/>
        <v>0</v>
      </c>
      <c r="O37" s="169">
        <f t="shared" ca="1" si="18"/>
        <v>0</v>
      </c>
      <c r="P37" s="169">
        <f t="shared" ca="1" si="18"/>
        <v>0</v>
      </c>
      <c r="Q37" s="169">
        <f t="shared" ca="1" si="18"/>
        <v>0</v>
      </c>
      <c r="R37" s="169">
        <f t="shared" ca="1" si="18"/>
        <v>0</v>
      </c>
      <c r="S37" s="169">
        <f t="shared" ca="1" si="18"/>
        <v>0</v>
      </c>
      <c r="T37" s="169">
        <f t="shared" ca="1" si="18"/>
        <v>0</v>
      </c>
      <c r="U37" s="169">
        <f t="shared" ca="1" si="18"/>
        <v>0</v>
      </c>
      <c r="V37" s="169">
        <f t="shared" ref="G37:AJ40" ca="1" si="19">SUM(SavoAdresas,SavoAdresas1,SavoAdresas2,SavoAdresas3)</f>
        <v>0</v>
      </c>
      <c r="W37" s="169">
        <f t="shared" ca="1" si="19"/>
        <v>0</v>
      </c>
      <c r="X37" s="169">
        <f t="shared" ca="1" si="19"/>
        <v>0</v>
      </c>
      <c r="Y37" s="169">
        <f t="shared" ca="1" si="19"/>
        <v>0</v>
      </c>
      <c r="Z37" s="169">
        <f t="shared" ca="1" si="19"/>
        <v>0</v>
      </c>
      <c r="AA37" s="169">
        <f t="shared" ca="1" si="19"/>
        <v>0</v>
      </c>
      <c r="AB37" s="169">
        <f t="shared" ca="1" si="19"/>
        <v>0</v>
      </c>
      <c r="AC37" s="169">
        <f t="shared" ca="1" si="19"/>
        <v>0</v>
      </c>
      <c r="AD37" s="169">
        <f t="shared" ca="1" si="19"/>
        <v>0</v>
      </c>
      <c r="AE37" s="169">
        <f t="shared" ca="1" si="19"/>
        <v>0</v>
      </c>
      <c r="AF37" s="169">
        <f t="shared" ca="1" si="19"/>
        <v>0</v>
      </c>
      <c r="AG37" s="169">
        <f t="shared" ca="1" si="19"/>
        <v>0</v>
      </c>
      <c r="AH37" s="169">
        <f t="shared" ca="1" si="19"/>
        <v>0</v>
      </c>
      <c r="AI37" s="169">
        <f t="shared" ca="1" si="19"/>
        <v>0</v>
      </c>
      <c r="AJ37" s="169">
        <f t="shared" ca="1" si="19"/>
        <v>0</v>
      </c>
      <c r="AM37" s="383">
        <f ca="1">F37+NPV(SDN,G37:INDEX(G37:AJ37,PAL))</f>
        <v>0</v>
      </c>
      <c r="AN37" s="383">
        <f ca="1">F37+NPV(SDN,G37:INDEX(G37:AJ37,PAL))</f>
        <v>0</v>
      </c>
    </row>
    <row r="38" spans="2:40" s="3" customFormat="1" ht="12.75">
      <c r="B38" s="64" t="s">
        <v>36</v>
      </c>
      <c r="C38" s="483" t="str">
        <f>IF(Kalba="EN",Data2!C63,Data2!B63)</f>
        <v>LR bendrojo finansavimo lėšos</v>
      </c>
      <c r="D38" s="169">
        <f ca="1">F38+NPV(FDN,G38:INDEX(G38:AJ38,PAL))</f>
        <v>0</v>
      </c>
      <c r="E38" s="169">
        <f ca="1">SUMIF($F$5:$AJ$5,"&lt;="&amp;PAL,$F38:$AJ38)</f>
        <v>0</v>
      </c>
      <c r="F38" s="169">
        <f t="shared" ca="1" si="18"/>
        <v>0</v>
      </c>
      <c r="G38" s="169">
        <f t="shared" ca="1" si="19"/>
        <v>0</v>
      </c>
      <c r="H38" s="169">
        <f t="shared" ca="1" si="19"/>
        <v>0</v>
      </c>
      <c r="I38" s="169">
        <f t="shared" ca="1" si="19"/>
        <v>0</v>
      </c>
      <c r="J38" s="169">
        <f t="shared" ca="1" si="19"/>
        <v>0</v>
      </c>
      <c r="K38" s="169">
        <f t="shared" ca="1" si="19"/>
        <v>0</v>
      </c>
      <c r="L38" s="169">
        <f t="shared" ca="1" si="19"/>
        <v>0</v>
      </c>
      <c r="M38" s="169">
        <f t="shared" ca="1" si="19"/>
        <v>0</v>
      </c>
      <c r="N38" s="169">
        <f t="shared" ca="1" si="19"/>
        <v>0</v>
      </c>
      <c r="O38" s="169">
        <f t="shared" ca="1" si="19"/>
        <v>0</v>
      </c>
      <c r="P38" s="169">
        <f t="shared" ca="1" si="19"/>
        <v>0</v>
      </c>
      <c r="Q38" s="169">
        <f t="shared" ca="1" si="19"/>
        <v>0</v>
      </c>
      <c r="R38" s="169">
        <f t="shared" ca="1" si="19"/>
        <v>0</v>
      </c>
      <c r="S38" s="169">
        <f t="shared" ca="1" si="19"/>
        <v>0</v>
      </c>
      <c r="T38" s="169">
        <f t="shared" ca="1" si="19"/>
        <v>0</v>
      </c>
      <c r="U38" s="169">
        <f t="shared" ca="1" si="19"/>
        <v>0</v>
      </c>
      <c r="V38" s="169">
        <f t="shared" ca="1" si="19"/>
        <v>0</v>
      </c>
      <c r="W38" s="169">
        <f t="shared" ca="1" si="19"/>
        <v>0</v>
      </c>
      <c r="X38" s="169">
        <f t="shared" ca="1" si="19"/>
        <v>0</v>
      </c>
      <c r="Y38" s="169">
        <f t="shared" ca="1" si="19"/>
        <v>0</v>
      </c>
      <c r="Z38" s="169">
        <f t="shared" ca="1" si="19"/>
        <v>0</v>
      </c>
      <c r="AA38" s="169">
        <f t="shared" ca="1" si="19"/>
        <v>0</v>
      </c>
      <c r="AB38" s="169">
        <f t="shared" ca="1" si="19"/>
        <v>0</v>
      </c>
      <c r="AC38" s="169">
        <f t="shared" ca="1" si="19"/>
        <v>0</v>
      </c>
      <c r="AD38" s="169">
        <f t="shared" ca="1" si="19"/>
        <v>0</v>
      </c>
      <c r="AE38" s="169">
        <f t="shared" ca="1" si="19"/>
        <v>0</v>
      </c>
      <c r="AF38" s="169">
        <f t="shared" ca="1" si="19"/>
        <v>0</v>
      </c>
      <c r="AG38" s="169">
        <f t="shared" ca="1" si="19"/>
        <v>0</v>
      </c>
      <c r="AH38" s="169">
        <f t="shared" ca="1" si="19"/>
        <v>0</v>
      </c>
      <c r="AI38" s="169">
        <f t="shared" ca="1" si="19"/>
        <v>0</v>
      </c>
      <c r="AJ38" s="169">
        <f t="shared" ca="1" si="19"/>
        <v>0</v>
      </c>
      <c r="AM38" s="383">
        <f ca="1">F38+NPV(SDN,G38:INDEX(G38:AJ38,PAL))</f>
        <v>0</v>
      </c>
      <c r="AN38" s="383">
        <f ca="1">F38+NPV(SDN,G38:INDEX(G38:AJ38,PAL))</f>
        <v>0</v>
      </c>
    </row>
    <row r="39" spans="2:40" s="3" customFormat="1" ht="12.75">
      <c r="B39" s="64" t="s">
        <v>38</v>
      </c>
      <c r="C39" s="483" t="str">
        <f>IF(Kalba="EN",Data2!C64,Data2!B64)</f>
        <v>Kito tarptautinio finansavimo lėšos</v>
      </c>
      <c r="D39" s="169">
        <f ca="1">F39+NPV(FDN,G39:INDEX(G39:AJ39,PAL))</f>
        <v>0</v>
      </c>
      <c r="E39" s="169">
        <f ca="1">SUMIF($F$5:$AJ$5,"&lt;="&amp;PAL,$F39:$AJ39)</f>
        <v>0</v>
      </c>
      <c r="F39" s="169">
        <f t="shared" ca="1" si="18"/>
        <v>0</v>
      </c>
      <c r="G39" s="169">
        <f t="shared" ca="1" si="19"/>
        <v>0</v>
      </c>
      <c r="H39" s="169">
        <f t="shared" ca="1" si="19"/>
        <v>0</v>
      </c>
      <c r="I39" s="169">
        <f t="shared" ca="1" si="19"/>
        <v>0</v>
      </c>
      <c r="J39" s="169">
        <f t="shared" ca="1" si="19"/>
        <v>0</v>
      </c>
      <c r="K39" s="169">
        <f t="shared" ca="1" si="19"/>
        <v>0</v>
      </c>
      <c r="L39" s="169">
        <f t="shared" ca="1" si="19"/>
        <v>0</v>
      </c>
      <c r="M39" s="169">
        <f t="shared" ca="1" si="19"/>
        <v>0</v>
      </c>
      <c r="N39" s="169">
        <f t="shared" ca="1" si="19"/>
        <v>0</v>
      </c>
      <c r="O39" s="169">
        <f t="shared" ca="1" si="19"/>
        <v>0</v>
      </c>
      <c r="P39" s="169">
        <f t="shared" ca="1" si="19"/>
        <v>0</v>
      </c>
      <c r="Q39" s="169">
        <f t="shared" ca="1" si="19"/>
        <v>0</v>
      </c>
      <c r="R39" s="169">
        <f t="shared" ca="1" si="19"/>
        <v>0</v>
      </c>
      <c r="S39" s="169">
        <f t="shared" ca="1" si="19"/>
        <v>0</v>
      </c>
      <c r="T39" s="169">
        <f t="shared" ca="1" si="19"/>
        <v>0</v>
      </c>
      <c r="U39" s="169">
        <f t="shared" ca="1" si="19"/>
        <v>0</v>
      </c>
      <c r="V39" s="169">
        <f t="shared" ca="1" si="19"/>
        <v>0</v>
      </c>
      <c r="W39" s="169">
        <f t="shared" ca="1" si="19"/>
        <v>0</v>
      </c>
      <c r="X39" s="169">
        <f t="shared" ca="1" si="19"/>
        <v>0</v>
      </c>
      <c r="Y39" s="169">
        <f t="shared" ca="1" si="19"/>
        <v>0</v>
      </c>
      <c r="Z39" s="169">
        <f t="shared" ca="1" si="19"/>
        <v>0</v>
      </c>
      <c r="AA39" s="169">
        <f t="shared" ca="1" si="19"/>
        <v>0</v>
      </c>
      <c r="AB39" s="169">
        <f t="shared" ca="1" si="19"/>
        <v>0</v>
      </c>
      <c r="AC39" s="169">
        <f t="shared" ca="1" si="19"/>
        <v>0</v>
      </c>
      <c r="AD39" s="169">
        <f t="shared" ca="1" si="19"/>
        <v>0</v>
      </c>
      <c r="AE39" s="169">
        <f t="shared" ca="1" si="19"/>
        <v>0</v>
      </c>
      <c r="AF39" s="169">
        <f t="shared" ca="1" si="19"/>
        <v>0</v>
      </c>
      <c r="AG39" s="169">
        <f t="shared" ca="1" si="19"/>
        <v>0</v>
      </c>
      <c r="AH39" s="169">
        <f t="shared" ca="1" si="19"/>
        <v>0</v>
      </c>
      <c r="AI39" s="169">
        <f t="shared" ca="1" si="19"/>
        <v>0</v>
      </c>
      <c r="AJ39" s="169">
        <f t="shared" ca="1" si="19"/>
        <v>0</v>
      </c>
      <c r="AM39" s="383">
        <f ca="1">F39+NPV(SDN,G39:INDEX(G39:AJ39,PAL))</f>
        <v>0</v>
      </c>
      <c r="AN39" s="383">
        <f ca="1">F39+NPV(SDN,G39:INDEX(G39:AJ39,PAL))</f>
        <v>0</v>
      </c>
    </row>
    <row r="40" spans="2:40" s="3" customFormat="1" ht="25.5">
      <c r="B40" s="64" t="s">
        <v>40</v>
      </c>
      <c r="C40" s="483" t="str">
        <f>IF(Kalba="EN",Data2!C65,Data2!B65)</f>
        <v>Specialiosios programos lėšos, skirtos padengti netinkamą finansuoti PVM</v>
      </c>
      <c r="D40" s="169">
        <f ca="1">F40+NPV(FDN,G40:INDEX(G40:AJ40,PAL))</f>
        <v>0</v>
      </c>
      <c r="E40" s="169">
        <f ca="1">SUMIF($F$5:$AJ$5,"&lt;="&amp;PAL,$F40:$AJ40)</f>
        <v>0</v>
      </c>
      <c r="F40" s="169">
        <f t="shared" ca="1" si="18"/>
        <v>0</v>
      </c>
      <c r="G40" s="169">
        <f t="shared" ca="1" si="19"/>
        <v>0</v>
      </c>
      <c r="H40" s="169">
        <f t="shared" ca="1" si="19"/>
        <v>0</v>
      </c>
      <c r="I40" s="169">
        <f t="shared" ca="1" si="19"/>
        <v>0</v>
      </c>
      <c r="J40" s="169">
        <f t="shared" ca="1" si="19"/>
        <v>0</v>
      </c>
      <c r="K40" s="169">
        <f t="shared" ca="1" si="19"/>
        <v>0</v>
      </c>
      <c r="L40" s="169">
        <f t="shared" ca="1" si="19"/>
        <v>0</v>
      </c>
      <c r="M40" s="169">
        <f t="shared" ca="1" si="19"/>
        <v>0</v>
      </c>
      <c r="N40" s="169">
        <f t="shared" ca="1" si="19"/>
        <v>0</v>
      </c>
      <c r="O40" s="169">
        <f t="shared" ca="1" si="19"/>
        <v>0</v>
      </c>
      <c r="P40" s="169">
        <f t="shared" ca="1" si="19"/>
        <v>0</v>
      </c>
      <c r="Q40" s="169">
        <f t="shared" ca="1" si="19"/>
        <v>0</v>
      </c>
      <c r="R40" s="169">
        <f t="shared" ca="1" si="19"/>
        <v>0</v>
      </c>
      <c r="S40" s="169">
        <f t="shared" ca="1" si="19"/>
        <v>0</v>
      </c>
      <c r="T40" s="169">
        <f t="shared" ca="1" si="19"/>
        <v>0</v>
      </c>
      <c r="U40" s="169">
        <f t="shared" ca="1" si="19"/>
        <v>0</v>
      </c>
      <c r="V40" s="169">
        <f t="shared" ca="1" si="19"/>
        <v>0</v>
      </c>
      <c r="W40" s="169">
        <f t="shared" ca="1" si="19"/>
        <v>0</v>
      </c>
      <c r="X40" s="169">
        <f t="shared" ca="1" si="19"/>
        <v>0</v>
      </c>
      <c r="Y40" s="169">
        <f t="shared" ca="1" si="19"/>
        <v>0</v>
      </c>
      <c r="Z40" s="169">
        <f t="shared" ca="1" si="19"/>
        <v>0</v>
      </c>
      <c r="AA40" s="169">
        <f t="shared" ca="1" si="19"/>
        <v>0</v>
      </c>
      <c r="AB40" s="169">
        <f t="shared" ca="1" si="19"/>
        <v>0</v>
      </c>
      <c r="AC40" s="169">
        <f t="shared" ca="1" si="19"/>
        <v>0</v>
      </c>
      <c r="AD40" s="169">
        <f t="shared" ca="1" si="19"/>
        <v>0</v>
      </c>
      <c r="AE40" s="169">
        <f t="shared" ca="1" si="19"/>
        <v>0</v>
      </c>
      <c r="AF40" s="169">
        <f t="shared" ca="1" si="19"/>
        <v>0</v>
      </c>
      <c r="AG40" s="169">
        <f t="shared" ca="1" si="19"/>
        <v>0</v>
      </c>
      <c r="AH40" s="169">
        <f t="shared" ca="1" si="19"/>
        <v>0</v>
      </c>
      <c r="AI40" s="169">
        <f t="shared" ca="1" si="19"/>
        <v>0</v>
      </c>
      <c r="AJ40" s="169">
        <f t="shared" ca="1" si="19"/>
        <v>0</v>
      </c>
      <c r="AM40" s="383">
        <f ca="1">F40+NPV(SDN,G40:INDEX(G40:AJ40,PAL))</f>
        <v>0</v>
      </c>
      <c r="AN40" s="383">
        <f ca="1">F40+NPV(SDN,G40:INDEX(G40:AJ40,PAL))</f>
        <v>0</v>
      </c>
    </row>
    <row r="41" spans="2:40" s="61" customFormat="1" ht="12.75">
      <c r="B41" s="66" t="s">
        <v>41</v>
      </c>
      <c r="C41" s="482" t="str">
        <f>IF(Kalba="EN",Data2!C66,Data2!B66)</f>
        <v>Nuosavos lėšos</v>
      </c>
      <c r="D41" s="170">
        <f ca="1">ROUND(SUM(D42:D43),0)</f>
        <v>0</v>
      </c>
      <c r="E41" s="170">
        <f ca="1">ROUND(SUM(E42:E43),0)</f>
        <v>0</v>
      </c>
      <c r="F41" s="170">
        <f t="shared" ref="F41:AJ41" ca="1" si="20">ROUND(SUM(F42:F43),0)</f>
        <v>0</v>
      </c>
      <c r="G41" s="170">
        <f ca="1">ROUND(SUM(G42:G43),0)</f>
        <v>0</v>
      </c>
      <c r="H41" s="170">
        <f t="shared" ca="1" si="20"/>
        <v>0</v>
      </c>
      <c r="I41" s="170">
        <f t="shared" ca="1" si="20"/>
        <v>0</v>
      </c>
      <c r="J41" s="170">
        <f t="shared" ca="1" si="20"/>
        <v>0</v>
      </c>
      <c r="K41" s="170">
        <f t="shared" ca="1" si="20"/>
        <v>0</v>
      </c>
      <c r="L41" s="170">
        <f t="shared" ca="1" si="20"/>
        <v>0</v>
      </c>
      <c r="M41" s="170">
        <f t="shared" ca="1" si="20"/>
        <v>0</v>
      </c>
      <c r="N41" s="170">
        <f t="shared" ca="1" si="20"/>
        <v>0</v>
      </c>
      <c r="O41" s="170">
        <f t="shared" ca="1" si="20"/>
        <v>0</v>
      </c>
      <c r="P41" s="170">
        <f t="shared" ca="1" si="20"/>
        <v>0</v>
      </c>
      <c r="Q41" s="170">
        <f t="shared" ca="1" si="20"/>
        <v>0</v>
      </c>
      <c r="R41" s="170">
        <f t="shared" ca="1" si="20"/>
        <v>0</v>
      </c>
      <c r="S41" s="170">
        <f t="shared" ca="1" si="20"/>
        <v>0</v>
      </c>
      <c r="T41" s="170">
        <f t="shared" ca="1" si="20"/>
        <v>0</v>
      </c>
      <c r="U41" s="170">
        <f t="shared" ca="1" si="20"/>
        <v>0</v>
      </c>
      <c r="V41" s="170">
        <f t="shared" ca="1" si="20"/>
        <v>0</v>
      </c>
      <c r="W41" s="170">
        <f t="shared" ca="1" si="20"/>
        <v>0</v>
      </c>
      <c r="X41" s="170">
        <f t="shared" ca="1" si="20"/>
        <v>0</v>
      </c>
      <c r="Y41" s="170">
        <f t="shared" ca="1" si="20"/>
        <v>0</v>
      </c>
      <c r="Z41" s="170">
        <f t="shared" ca="1" si="20"/>
        <v>0</v>
      </c>
      <c r="AA41" s="170">
        <f t="shared" ca="1" si="20"/>
        <v>0</v>
      </c>
      <c r="AB41" s="170">
        <f t="shared" ca="1" si="20"/>
        <v>0</v>
      </c>
      <c r="AC41" s="170">
        <f t="shared" ca="1" si="20"/>
        <v>0</v>
      </c>
      <c r="AD41" s="170">
        <f t="shared" ca="1" si="20"/>
        <v>0</v>
      </c>
      <c r="AE41" s="170">
        <f t="shared" ca="1" si="20"/>
        <v>0</v>
      </c>
      <c r="AF41" s="170">
        <f t="shared" ca="1" si="20"/>
        <v>0</v>
      </c>
      <c r="AG41" s="170">
        <f t="shared" ca="1" si="20"/>
        <v>0</v>
      </c>
      <c r="AH41" s="170">
        <f t="shared" ca="1" si="20"/>
        <v>0</v>
      </c>
      <c r="AI41" s="170">
        <f t="shared" ca="1" si="20"/>
        <v>0</v>
      </c>
      <c r="AJ41" s="170">
        <f t="shared" ca="1" si="20"/>
        <v>0</v>
      </c>
      <c r="AM41" s="382">
        <f ca="1">ROUND(SUM(AM42:AM43),0)</f>
        <v>0</v>
      </c>
      <c r="AN41" s="382">
        <f ca="1">ROUND(SUM(AN42:AN43),0)</f>
        <v>0</v>
      </c>
    </row>
    <row r="42" spans="2:40" s="3" customFormat="1" ht="25.5">
      <c r="B42" s="64" t="s">
        <v>42</v>
      </c>
      <c r="C42" s="483" t="str">
        <f>IF(Kalba="EN",Data2!C67,Data2!B67)</f>
        <v>Viešosios lėšos (valstybės, savivaldybės biudžetai, kiti viešųjų lėšų šaltiniai)</v>
      </c>
      <c r="D42" s="169">
        <f ca="1">F42+NPV(FDN,G42:INDEX(G42:AJ42,PAL))</f>
        <v>0</v>
      </c>
      <c r="E42" s="169">
        <f ca="1">SUMIF($F$5:$AJ$5,"&lt;="&amp;PAL,$F42:$AJ42)</f>
        <v>0</v>
      </c>
      <c r="F42" s="169">
        <f t="shared" ref="F42:U43" ca="1" si="21">SUM(SavoAdresas,SavoAdresas1,SavoAdresas2,SavoAdresas3)</f>
        <v>0</v>
      </c>
      <c r="G42" s="169">
        <f t="shared" ca="1" si="21"/>
        <v>0</v>
      </c>
      <c r="H42" s="169">
        <f t="shared" ca="1" si="21"/>
        <v>0</v>
      </c>
      <c r="I42" s="169">
        <f t="shared" ca="1" si="21"/>
        <v>0</v>
      </c>
      <c r="J42" s="169">
        <f t="shared" ca="1" si="21"/>
        <v>0</v>
      </c>
      <c r="K42" s="169">
        <f t="shared" ca="1" si="21"/>
        <v>0</v>
      </c>
      <c r="L42" s="169">
        <f t="shared" ca="1" si="21"/>
        <v>0</v>
      </c>
      <c r="M42" s="169">
        <f t="shared" ca="1" si="21"/>
        <v>0</v>
      </c>
      <c r="N42" s="169">
        <f t="shared" ca="1" si="21"/>
        <v>0</v>
      </c>
      <c r="O42" s="169">
        <f t="shared" ca="1" si="21"/>
        <v>0</v>
      </c>
      <c r="P42" s="169">
        <f t="shared" ca="1" si="21"/>
        <v>0</v>
      </c>
      <c r="Q42" s="169">
        <f t="shared" ca="1" si="21"/>
        <v>0</v>
      </c>
      <c r="R42" s="169">
        <f t="shared" ca="1" si="21"/>
        <v>0</v>
      </c>
      <c r="S42" s="169">
        <f t="shared" ca="1" si="21"/>
        <v>0</v>
      </c>
      <c r="T42" s="169">
        <f t="shared" ca="1" si="21"/>
        <v>0</v>
      </c>
      <c r="U42" s="169">
        <f t="shared" ca="1" si="21"/>
        <v>0</v>
      </c>
      <c r="V42" s="169">
        <f t="shared" ref="G42:AJ43" ca="1" si="22">SUM(SavoAdresas,SavoAdresas1,SavoAdresas2,SavoAdresas3)</f>
        <v>0</v>
      </c>
      <c r="W42" s="169">
        <f t="shared" ca="1" si="22"/>
        <v>0</v>
      </c>
      <c r="X42" s="169">
        <f t="shared" ca="1" si="22"/>
        <v>0</v>
      </c>
      <c r="Y42" s="169">
        <f t="shared" ca="1" si="22"/>
        <v>0</v>
      </c>
      <c r="Z42" s="169">
        <f t="shared" ca="1" si="22"/>
        <v>0</v>
      </c>
      <c r="AA42" s="169">
        <f t="shared" ca="1" si="22"/>
        <v>0</v>
      </c>
      <c r="AB42" s="169">
        <f t="shared" ca="1" si="22"/>
        <v>0</v>
      </c>
      <c r="AC42" s="169">
        <f t="shared" ca="1" si="22"/>
        <v>0</v>
      </c>
      <c r="AD42" s="169">
        <f t="shared" ca="1" si="22"/>
        <v>0</v>
      </c>
      <c r="AE42" s="169">
        <f t="shared" ca="1" si="22"/>
        <v>0</v>
      </c>
      <c r="AF42" s="169">
        <f t="shared" ca="1" si="22"/>
        <v>0</v>
      </c>
      <c r="AG42" s="169">
        <f t="shared" ca="1" si="22"/>
        <v>0</v>
      </c>
      <c r="AH42" s="169">
        <f t="shared" ca="1" si="22"/>
        <v>0</v>
      </c>
      <c r="AI42" s="169">
        <f t="shared" ca="1" si="22"/>
        <v>0</v>
      </c>
      <c r="AJ42" s="169">
        <f t="shared" ca="1" si="22"/>
        <v>0</v>
      </c>
      <c r="AM42" s="383">
        <f ca="1">F42+NPV(SDN,G42:INDEX(G42:AJ42,PAL))</f>
        <v>0</v>
      </c>
      <c r="AN42" s="383">
        <f ca="1">F42+NPV(SDN,G42:INDEX(G42:AJ42,PAL))</f>
        <v>0</v>
      </c>
    </row>
    <row r="43" spans="2:40" s="3" customFormat="1" ht="12.75">
      <c r="B43" s="64" t="s">
        <v>43</v>
      </c>
      <c r="C43" s="483" t="str">
        <f>IF(Kalba="EN",Data2!C68,Data2!B68)</f>
        <v>Privačios lėšos (nuosavos, kitos privačios lėšos)</v>
      </c>
      <c r="D43" s="169">
        <f ca="1">F43+NPV(FDN,G43:INDEX(G43:AJ43,PAL))</f>
        <v>0</v>
      </c>
      <c r="E43" s="169">
        <f ca="1">SUMIF($F$5:$AJ$5,"&lt;="&amp;PAL,$F43:$AJ43)</f>
        <v>0</v>
      </c>
      <c r="F43" s="169">
        <f t="shared" ca="1" si="21"/>
        <v>0</v>
      </c>
      <c r="G43" s="169">
        <f t="shared" ca="1" si="22"/>
        <v>0</v>
      </c>
      <c r="H43" s="169">
        <f t="shared" ca="1" si="22"/>
        <v>0</v>
      </c>
      <c r="I43" s="169">
        <f t="shared" ca="1" si="22"/>
        <v>0</v>
      </c>
      <c r="J43" s="169">
        <f t="shared" ca="1" si="22"/>
        <v>0</v>
      </c>
      <c r="K43" s="169">
        <f t="shared" ca="1" si="22"/>
        <v>0</v>
      </c>
      <c r="L43" s="169">
        <f t="shared" ca="1" si="22"/>
        <v>0</v>
      </c>
      <c r="M43" s="169">
        <f t="shared" ca="1" si="22"/>
        <v>0</v>
      </c>
      <c r="N43" s="169">
        <f t="shared" ca="1" si="22"/>
        <v>0</v>
      </c>
      <c r="O43" s="169">
        <f t="shared" ca="1" si="22"/>
        <v>0</v>
      </c>
      <c r="P43" s="169">
        <f t="shared" ca="1" si="22"/>
        <v>0</v>
      </c>
      <c r="Q43" s="169">
        <f t="shared" ca="1" si="22"/>
        <v>0</v>
      </c>
      <c r="R43" s="169">
        <f t="shared" ca="1" si="22"/>
        <v>0</v>
      </c>
      <c r="S43" s="169">
        <f t="shared" ca="1" si="22"/>
        <v>0</v>
      </c>
      <c r="T43" s="169">
        <f t="shared" ca="1" si="22"/>
        <v>0</v>
      </c>
      <c r="U43" s="169">
        <f t="shared" ca="1" si="22"/>
        <v>0</v>
      </c>
      <c r="V43" s="169">
        <f t="shared" ca="1" si="22"/>
        <v>0</v>
      </c>
      <c r="W43" s="169">
        <f t="shared" ca="1" si="22"/>
        <v>0</v>
      </c>
      <c r="X43" s="169">
        <f t="shared" ca="1" si="22"/>
        <v>0</v>
      </c>
      <c r="Y43" s="169">
        <f t="shared" ca="1" si="22"/>
        <v>0</v>
      </c>
      <c r="Z43" s="169">
        <f t="shared" ca="1" si="22"/>
        <v>0</v>
      </c>
      <c r="AA43" s="169">
        <f t="shared" ca="1" si="22"/>
        <v>0</v>
      </c>
      <c r="AB43" s="169">
        <f t="shared" ca="1" si="22"/>
        <v>0</v>
      </c>
      <c r="AC43" s="169">
        <f t="shared" ca="1" si="22"/>
        <v>0</v>
      </c>
      <c r="AD43" s="169">
        <f t="shared" ca="1" si="22"/>
        <v>0</v>
      </c>
      <c r="AE43" s="169">
        <f t="shared" ca="1" si="22"/>
        <v>0</v>
      </c>
      <c r="AF43" s="169">
        <f t="shared" ca="1" si="22"/>
        <v>0</v>
      </c>
      <c r="AG43" s="169">
        <f t="shared" ca="1" si="22"/>
        <v>0</v>
      </c>
      <c r="AH43" s="169">
        <f t="shared" ca="1" si="22"/>
        <v>0</v>
      </c>
      <c r="AI43" s="169">
        <f t="shared" ca="1" si="22"/>
        <v>0</v>
      </c>
      <c r="AJ43" s="169">
        <f t="shared" ca="1" si="22"/>
        <v>0</v>
      </c>
      <c r="AM43" s="383">
        <f ca="1">F43+NPV(SDN,G43:INDEX(G43:AJ43,PAL))</f>
        <v>0</v>
      </c>
      <c r="AN43" s="383">
        <f ca="1">F43+NPV(SDN,G43:INDEX(G43:AJ43,PAL))</f>
        <v>0</v>
      </c>
    </row>
    <row r="44" spans="2:40" s="61" customFormat="1" ht="12.75">
      <c r="B44" s="66" t="s">
        <v>44</v>
      </c>
      <c r="C44" s="482" t="str">
        <f>IF(Kalba="EN",Data2!C69,Data2!B69)</f>
        <v>Paskolos</v>
      </c>
      <c r="D44" s="170">
        <f ca="1">ROUND(SUM(D45)-SUM(D46),0)</f>
        <v>0</v>
      </c>
      <c r="E44" s="170">
        <f ca="1">ROUND(SUM(E45)-SUM(E46),0)</f>
        <v>0</v>
      </c>
      <c r="F44" s="170">
        <f t="shared" ref="F44:AJ44" ca="1" si="23">ROUND(SUM(F45)-SUM(F46),0)</f>
        <v>0</v>
      </c>
      <c r="G44" s="170">
        <f ca="1">ROUND(SUM(G45)-SUM(G46),0)</f>
        <v>0</v>
      </c>
      <c r="H44" s="170">
        <f t="shared" ca="1" si="23"/>
        <v>0</v>
      </c>
      <c r="I44" s="170">
        <f t="shared" ca="1" si="23"/>
        <v>0</v>
      </c>
      <c r="J44" s="170">
        <f t="shared" ca="1" si="23"/>
        <v>0</v>
      </c>
      <c r="K44" s="170">
        <f t="shared" ca="1" si="23"/>
        <v>0</v>
      </c>
      <c r="L44" s="170">
        <f t="shared" ca="1" si="23"/>
        <v>0</v>
      </c>
      <c r="M44" s="170">
        <f t="shared" ca="1" si="23"/>
        <v>0</v>
      </c>
      <c r="N44" s="170">
        <f t="shared" ca="1" si="23"/>
        <v>0</v>
      </c>
      <c r="O44" s="170">
        <f t="shared" ca="1" si="23"/>
        <v>0</v>
      </c>
      <c r="P44" s="170">
        <f t="shared" ca="1" si="23"/>
        <v>0</v>
      </c>
      <c r="Q44" s="170">
        <f t="shared" ca="1" si="23"/>
        <v>0</v>
      </c>
      <c r="R44" s="170">
        <f t="shared" ca="1" si="23"/>
        <v>0</v>
      </c>
      <c r="S44" s="170">
        <f t="shared" ca="1" si="23"/>
        <v>0</v>
      </c>
      <c r="T44" s="170">
        <f t="shared" ca="1" si="23"/>
        <v>0</v>
      </c>
      <c r="U44" s="170">
        <f t="shared" ca="1" si="23"/>
        <v>0</v>
      </c>
      <c r="V44" s="170">
        <f t="shared" ca="1" si="23"/>
        <v>0</v>
      </c>
      <c r="W44" s="170">
        <f t="shared" ca="1" si="23"/>
        <v>0</v>
      </c>
      <c r="X44" s="170">
        <f t="shared" ca="1" si="23"/>
        <v>0</v>
      </c>
      <c r="Y44" s="170">
        <f t="shared" ca="1" si="23"/>
        <v>0</v>
      </c>
      <c r="Z44" s="170">
        <f t="shared" ca="1" si="23"/>
        <v>0</v>
      </c>
      <c r="AA44" s="170">
        <f t="shared" ca="1" si="23"/>
        <v>0</v>
      </c>
      <c r="AB44" s="170">
        <f t="shared" ca="1" si="23"/>
        <v>0</v>
      </c>
      <c r="AC44" s="170">
        <f t="shared" ca="1" si="23"/>
        <v>0</v>
      </c>
      <c r="AD44" s="170">
        <f t="shared" ca="1" si="23"/>
        <v>0</v>
      </c>
      <c r="AE44" s="170">
        <f t="shared" ca="1" si="23"/>
        <v>0</v>
      </c>
      <c r="AF44" s="170">
        <f t="shared" ca="1" si="23"/>
        <v>0</v>
      </c>
      <c r="AG44" s="170">
        <f t="shared" ca="1" si="23"/>
        <v>0</v>
      </c>
      <c r="AH44" s="170">
        <f t="shared" ca="1" si="23"/>
        <v>0</v>
      </c>
      <c r="AI44" s="170">
        <f t="shared" ca="1" si="23"/>
        <v>0</v>
      </c>
      <c r="AJ44" s="170">
        <f t="shared" ca="1" si="23"/>
        <v>0</v>
      </c>
      <c r="AM44" s="382">
        <f ca="1">ROUND(SUM(AM45)-SUM(AM46),0)</f>
        <v>0</v>
      </c>
      <c r="AN44" s="382">
        <f ca="1">ROUND(SUM(AN45)-SUM(AN46),0)</f>
        <v>0</v>
      </c>
    </row>
    <row r="45" spans="2:40" s="3" customFormat="1" ht="12.75">
      <c r="B45" s="64" t="s">
        <v>46</v>
      </c>
      <c r="C45" s="483" t="str">
        <f>IF(Kalba="EN",Data2!C70,Data2!B70)</f>
        <v>Paskolos</v>
      </c>
      <c r="D45" s="169">
        <f ca="1">F45+NPV(FDN,G45:INDEX(G45:AJ45,PAL))</f>
        <v>0</v>
      </c>
      <c r="E45" s="169">
        <f ca="1">SUMIF($F$5:$AJ$5,"&lt;="&amp;PAL,$F45:$AJ45)</f>
        <v>0</v>
      </c>
      <c r="F45" s="169">
        <f t="shared" ref="F45:U46" ca="1" si="24">SUM(SavoAdresas,SavoAdresas1,SavoAdresas2,SavoAdresas3)</f>
        <v>0</v>
      </c>
      <c r="G45" s="169">
        <f t="shared" ca="1" si="24"/>
        <v>0</v>
      </c>
      <c r="H45" s="169">
        <f t="shared" ca="1" si="24"/>
        <v>0</v>
      </c>
      <c r="I45" s="169">
        <f t="shared" ca="1" si="24"/>
        <v>0</v>
      </c>
      <c r="J45" s="169">
        <f t="shared" ca="1" si="24"/>
        <v>0</v>
      </c>
      <c r="K45" s="169">
        <f t="shared" ca="1" si="24"/>
        <v>0</v>
      </c>
      <c r="L45" s="169">
        <f t="shared" ca="1" si="24"/>
        <v>0</v>
      </c>
      <c r="M45" s="169">
        <f t="shared" ca="1" si="24"/>
        <v>0</v>
      </c>
      <c r="N45" s="169">
        <f t="shared" ca="1" si="24"/>
        <v>0</v>
      </c>
      <c r="O45" s="169">
        <f t="shared" ca="1" si="24"/>
        <v>0</v>
      </c>
      <c r="P45" s="169">
        <f t="shared" ca="1" si="24"/>
        <v>0</v>
      </c>
      <c r="Q45" s="169">
        <f t="shared" ca="1" si="24"/>
        <v>0</v>
      </c>
      <c r="R45" s="169">
        <f t="shared" ca="1" si="24"/>
        <v>0</v>
      </c>
      <c r="S45" s="169">
        <f t="shared" ca="1" si="24"/>
        <v>0</v>
      </c>
      <c r="T45" s="169">
        <f t="shared" ca="1" si="24"/>
        <v>0</v>
      </c>
      <c r="U45" s="169">
        <f t="shared" ca="1" si="24"/>
        <v>0</v>
      </c>
      <c r="V45" s="169">
        <f t="shared" ref="G45:AJ46" ca="1" si="25">SUM(SavoAdresas,SavoAdresas1,SavoAdresas2,SavoAdresas3)</f>
        <v>0</v>
      </c>
      <c r="W45" s="169">
        <f t="shared" ca="1" si="25"/>
        <v>0</v>
      </c>
      <c r="X45" s="169">
        <f t="shared" ca="1" si="25"/>
        <v>0</v>
      </c>
      <c r="Y45" s="169">
        <f t="shared" ca="1" si="25"/>
        <v>0</v>
      </c>
      <c r="Z45" s="169">
        <f t="shared" ca="1" si="25"/>
        <v>0</v>
      </c>
      <c r="AA45" s="169">
        <f t="shared" ca="1" si="25"/>
        <v>0</v>
      </c>
      <c r="AB45" s="169">
        <f t="shared" ca="1" si="25"/>
        <v>0</v>
      </c>
      <c r="AC45" s="169">
        <f t="shared" ca="1" si="25"/>
        <v>0</v>
      </c>
      <c r="AD45" s="169">
        <f t="shared" ca="1" si="25"/>
        <v>0</v>
      </c>
      <c r="AE45" s="169">
        <f t="shared" ca="1" si="25"/>
        <v>0</v>
      </c>
      <c r="AF45" s="169">
        <f t="shared" ca="1" si="25"/>
        <v>0</v>
      </c>
      <c r="AG45" s="169">
        <f t="shared" ca="1" si="25"/>
        <v>0</v>
      </c>
      <c r="AH45" s="169">
        <f t="shared" ca="1" si="25"/>
        <v>0</v>
      </c>
      <c r="AI45" s="169">
        <f t="shared" ca="1" si="25"/>
        <v>0</v>
      </c>
      <c r="AJ45" s="169">
        <f t="shared" ca="1" si="25"/>
        <v>0</v>
      </c>
      <c r="AM45" s="383">
        <f ca="1">F45+NPV(SDN,G45:INDEX(G45:AJ45,PAL))</f>
        <v>0</v>
      </c>
      <c r="AN45" s="383">
        <f ca="1">F45+NPV(SDN,G45:INDEX(G45:AJ45,PAL))</f>
        <v>0</v>
      </c>
    </row>
    <row r="46" spans="2:40" s="3" customFormat="1" ht="12.75">
      <c r="B46" s="64" t="s">
        <v>48</v>
      </c>
      <c r="C46" s="483" t="str">
        <f>IF(Kalba="EN",Data2!C71,Data2!B71)</f>
        <v>Paskolų grąžinimai (išskyrus palūkanas)</v>
      </c>
      <c r="D46" s="169">
        <f ca="1">F46+NPV(FDN,G46:INDEX(G46:AJ46,PAL))</f>
        <v>0</v>
      </c>
      <c r="E46" s="169">
        <f ca="1">SUMIF($F$5:$AJ$5,"&lt;="&amp;PAL,$F46:$AJ46)</f>
        <v>0</v>
      </c>
      <c r="F46" s="169">
        <f t="shared" ca="1" si="24"/>
        <v>0</v>
      </c>
      <c r="G46" s="169">
        <f t="shared" ca="1" si="25"/>
        <v>0</v>
      </c>
      <c r="H46" s="169">
        <f t="shared" ca="1" si="25"/>
        <v>0</v>
      </c>
      <c r="I46" s="169">
        <f t="shared" ca="1" si="25"/>
        <v>0</v>
      </c>
      <c r="J46" s="169">
        <f t="shared" ca="1" si="25"/>
        <v>0</v>
      </c>
      <c r="K46" s="169">
        <f t="shared" ca="1" si="25"/>
        <v>0</v>
      </c>
      <c r="L46" s="169">
        <f t="shared" ca="1" si="25"/>
        <v>0</v>
      </c>
      <c r="M46" s="169">
        <f t="shared" ca="1" si="25"/>
        <v>0</v>
      </c>
      <c r="N46" s="169">
        <f t="shared" ca="1" si="25"/>
        <v>0</v>
      </c>
      <c r="O46" s="169">
        <f t="shared" ca="1" si="25"/>
        <v>0</v>
      </c>
      <c r="P46" s="169">
        <f t="shared" ca="1" si="25"/>
        <v>0</v>
      </c>
      <c r="Q46" s="169">
        <f t="shared" ca="1" si="25"/>
        <v>0</v>
      </c>
      <c r="R46" s="169">
        <f t="shared" ca="1" si="25"/>
        <v>0</v>
      </c>
      <c r="S46" s="169">
        <f t="shared" ca="1" si="25"/>
        <v>0</v>
      </c>
      <c r="T46" s="169">
        <f t="shared" ca="1" si="25"/>
        <v>0</v>
      </c>
      <c r="U46" s="169">
        <f t="shared" ca="1" si="25"/>
        <v>0</v>
      </c>
      <c r="V46" s="169">
        <f t="shared" ca="1" si="25"/>
        <v>0</v>
      </c>
      <c r="W46" s="169">
        <f t="shared" ca="1" si="25"/>
        <v>0</v>
      </c>
      <c r="X46" s="169">
        <f t="shared" ca="1" si="25"/>
        <v>0</v>
      </c>
      <c r="Y46" s="169">
        <f t="shared" ca="1" si="25"/>
        <v>0</v>
      </c>
      <c r="Z46" s="169">
        <f t="shared" ca="1" si="25"/>
        <v>0</v>
      </c>
      <c r="AA46" s="169">
        <f t="shared" ca="1" si="25"/>
        <v>0</v>
      </c>
      <c r="AB46" s="169">
        <f t="shared" ca="1" si="25"/>
        <v>0</v>
      </c>
      <c r="AC46" s="169">
        <f t="shared" ca="1" si="25"/>
        <v>0</v>
      </c>
      <c r="AD46" s="169">
        <f t="shared" ca="1" si="25"/>
        <v>0</v>
      </c>
      <c r="AE46" s="169">
        <f t="shared" ca="1" si="25"/>
        <v>0</v>
      </c>
      <c r="AF46" s="169">
        <f t="shared" ca="1" si="25"/>
        <v>0</v>
      </c>
      <c r="AG46" s="169">
        <f t="shared" ca="1" si="25"/>
        <v>0</v>
      </c>
      <c r="AH46" s="169">
        <f t="shared" ca="1" si="25"/>
        <v>0</v>
      </c>
      <c r="AI46" s="169">
        <f t="shared" ca="1" si="25"/>
        <v>0</v>
      </c>
      <c r="AJ46" s="169">
        <f t="shared" ca="1" si="25"/>
        <v>0</v>
      </c>
      <c r="AM46" s="383">
        <f ca="1">F46+NPV(SDN,G46:INDEX(G46:AJ46,PAL))</f>
        <v>0</v>
      </c>
      <c r="AN46" s="383">
        <f ca="1">F46+NPV(SDN,G46:INDEX(G46:AJ46,PAL))</f>
        <v>0</v>
      </c>
    </row>
    <row r="47" spans="2:40" s="61" customFormat="1" ht="12.75">
      <c r="B47" s="66" t="s">
        <v>49</v>
      </c>
      <c r="C47" s="482" t="str">
        <f>IF(Kalba="EN",Data2!C72,Data2!B72)</f>
        <v>Socialinio ekonominio (SE) poveikio finansinė išraiška</v>
      </c>
      <c r="D47" s="170">
        <f t="shared" ref="D47:AJ47" ca="1" si="26">SUM(D48)-SUM(D56)</f>
        <v>0</v>
      </c>
      <c r="E47" s="170">
        <f t="shared" ca="1" si="26"/>
        <v>0</v>
      </c>
      <c r="F47" s="170">
        <f t="shared" ca="1" si="26"/>
        <v>0</v>
      </c>
      <c r="G47" s="170">
        <f ca="1">SUM(G48)-SUM(G56)</f>
        <v>0</v>
      </c>
      <c r="H47" s="170">
        <f t="shared" ca="1" si="26"/>
        <v>0</v>
      </c>
      <c r="I47" s="170">
        <f t="shared" ca="1" si="26"/>
        <v>0</v>
      </c>
      <c r="J47" s="170">
        <f t="shared" ca="1" si="26"/>
        <v>0</v>
      </c>
      <c r="K47" s="170">
        <f t="shared" ca="1" si="26"/>
        <v>0</v>
      </c>
      <c r="L47" s="170">
        <f t="shared" ca="1" si="26"/>
        <v>0</v>
      </c>
      <c r="M47" s="170">
        <f t="shared" ca="1" si="26"/>
        <v>0</v>
      </c>
      <c r="N47" s="170">
        <f t="shared" ca="1" si="26"/>
        <v>0</v>
      </c>
      <c r="O47" s="170">
        <f t="shared" ca="1" si="26"/>
        <v>0</v>
      </c>
      <c r="P47" s="170">
        <f t="shared" ca="1" si="26"/>
        <v>0</v>
      </c>
      <c r="Q47" s="170">
        <f t="shared" ca="1" si="26"/>
        <v>0</v>
      </c>
      <c r="R47" s="170">
        <f t="shared" ca="1" si="26"/>
        <v>0</v>
      </c>
      <c r="S47" s="170">
        <f t="shared" ca="1" si="26"/>
        <v>0</v>
      </c>
      <c r="T47" s="170">
        <f t="shared" ca="1" si="26"/>
        <v>0</v>
      </c>
      <c r="U47" s="170">
        <f t="shared" ca="1" si="26"/>
        <v>0</v>
      </c>
      <c r="V47" s="170">
        <f t="shared" ca="1" si="26"/>
        <v>0</v>
      </c>
      <c r="W47" s="170">
        <f t="shared" ca="1" si="26"/>
        <v>0</v>
      </c>
      <c r="X47" s="170">
        <f t="shared" ca="1" si="26"/>
        <v>0</v>
      </c>
      <c r="Y47" s="170">
        <f t="shared" ca="1" si="26"/>
        <v>0</v>
      </c>
      <c r="Z47" s="170">
        <f t="shared" ca="1" si="26"/>
        <v>0</v>
      </c>
      <c r="AA47" s="170">
        <f t="shared" ca="1" si="26"/>
        <v>0</v>
      </c>
      <c r="AB47" s="170">
        <f t="shared" ca="1" si="26"/>
        <v>0</v>
      </c>
      <c r="AC47" s="170">
        <f t="shared" ca="1" si="26"/>
        <v>0</v>
      </c>
      <c r="AD47" s="170">
        <f t="shared" ca="1" si="26"/>
        <v>0</v>
      </c>
      <c r="AE47" s="170">
        <f t="shared" ca="1" si="26"/>
        <v>0</v>
      </c>
      <c r="AF47" s="170">
        <f t="shared" ca="1" si="26"/>
        <v>0</v>
      </c>
      <c r="AG47" s="170">
        <f t="shared" ca="1" si="26"/>
        <v>0</v>
      </c>
      <c r="AH47" s="170">
        <f t="shared" ca="1" si="26"/>
        <v>0</v>
      </c>
      <c r="AI47" s="170">
        <f t="shared" ca="1" si="26"/>
        <v>0</v>
      </c>
      <c r="AJ47" s="170">
        <f t="shared" ca="1" si="26"/>
        <v>0</v>
      </c>
      <c r="AM47" s="382">
        <f ca="1">SUM(AM48)-SUM(AM56)</f>
        <v>0</v>
      </c>
      <c r="AN47" s="382">
        <f ca="1">SUM(AN48)-SUM(AN56)</f>
        <v>0</v>
      </c>
    </row>
    <row r="48" spans="2:40" s="61" customFormat="1" ht="12.75">
      <c r="B48" s="66" t="s">
        <v>50</v>
      </c>
      <c r="C48" s="482" t="str">
        <f>IF(Kalba="EN",Data2!C73,Data2!B73)</f>
        <v>SE nauda</v>
      </c>
      <c r="D48" s="170">
        <f t="shared" ref="D48:AJ48" ca="1" si="27">ROUND(SUM(D49:D55),0)</f>
        <v>0</v>
      </c>
      <c r="E48" s="170">
        <f t="shared" ca="1" si="27"/>
        <v>0</v>
      </c>
      <c r="F48" s="170">
        <f t="shared" ca="1" si="27"/>
        <v>0</v>
      </c>
      <c r="G48" s="170">
        <f ca="1">ROUND(SUM(G49:G55),0)</f>
        <v>0</v>
      </c>
      <c r="H48" s="170">
        <f t="shared" ca="1" si="27"/>
        <v>0</v>
      </c>
      <c r="I48" s="170">
        <f t="shared" ca="1" si="27"/>
        <v>0</v>
      </c>
      <c r="J48" s="170">
        <f t="shared" ca="1" si="27"/>
        <v>0</v>
      </c>
      <c r="K48" s="170">
        <f t="shared" ca="1" si="27"/>
        <v>0</v>
      </c>
      <c r="L48" s="170">
        <f t="shared" ca="1" si="27"/>
        <v>0</v>
      </c>
      <c r="M48" s="170">
        <f t="shared" ca="1" si="27"/>
        <v>0</v>
      </c>
      <c r="N48" s="170">
        <f t="shared" ca="1" si="27"/>
        <v>0</v>
      </c>
      <c r="O48" s="170">
        <f t="shared" ca="1" si="27"/>
        <v>0</v>
      </c>
      <c r="P48" s="170">
        <f t="shared" ca="1" si="27"/>
        <v>0</v>
      </c>
      <c r="Q48" s="170">
        <f t="shared" ca="1" si="27"/>
        <v>0</v>
      </c>
      <c r="R48" s="170">
        <f t="shared" ca="1" si="27"/>
        <v>0</v>
      </c>
      <c r="S48" s="170">
        <f t="shared" ca="1" si="27"/>
        <v>0</v>
      </c>
      <c r="T48" s="170">
        <f t="shared" ca="1" si="27"/>
        <v>0</v>
      </c>
      <c r="U48" s="170">
        <f t="shared" ca="1" si="27"/>
        <v>0</v>
      </c>
      <c r="V48" s="170">
        <f t="shared" ca="1" si="27"/>
        <v>0</v>
      </c>
      <c r="W48" s="170">
        <f t="shared" ca="1" si="27"/>
        <v>0</v>
      </c>
      <c r="X48" s="170">
        <f t="shared" ca="1" si="27"/>
        <v>0</v>
      </c>
      <c r="Y48" s="170">
        <f t="shared" ca="1" si="27"/>
        <v>0</v>
      </c>
      <c r="Z48" s="170">
        <f t="shared" ca="1" si="27"/>
        <v>0</v>
      </c>
      <c r="AA48" s="170">
        <f t="shared" ca="1" si="27"/>
        <v>0</v>
      </c>
      <c r="AB48" s="170">
        <f t="shared" ca="1" si="27"/>
        <v>0</v>
      </c>
      <c r="AC48" s="170">
        <f t="shared" ca="1" si="27"/>
        <v>0</v>
      </c>
      <c r="AD48" s="170">
        <f t="shared" ca="1" si="27"/>
        <v>0</v>
      </c>
      <c r="AE48" s="170">
        <f t="shared" ca="1" si="27"/>
        <v>0</v>
      </c>
      <c r="AF48" s="170">
        <f t="shared" ca="1" si="27"/>
        <v>0</v>
      </c>
      <c r="AG48" s="170">
        <f t="shared" ca="1" si="27"/>
        <v>0</v>
      </c>
      <c r="AH48" s="170">
        <f t="shared" ca="1" si="27"/>
        <v>0</v>
      </c>
      <c r="AI48" s="170">
        <f t="shared" ca="1" si="27"/>
        <v>0</v>
      </c>
      <c r="AJ48" s="170">
        <f t="shared" ca="1" si="27"/>
        <v>0</v>
      </c>
      <c r="AM48" s="382">
        <f ca="1">ROUND(SUM(AM49:AM55),0)</f>
        <v>0</v>
      </c>
      <c r="AN48" s="382">
        <f ca="1">ROUND(SUM(AN49:AN55),0)</f>
        <v>0</v>
      </c>
    </row>
    <row r="49" spans="2:40" s="3" customFormat="1" ht="12.75">
      <c r="B49" s="64" t="s">
        <v>51</v>
      </c>
      <c r="C49" s="484" t="str">
        <f>IF(Kalba="EN",Data2!C$75,Data2!B$75)</f>
        <v>bendra SE naudos komponеntų finansinė išraiška</v>
      </c>
      <c r="D49" s="169">
        <f ca="1">F49+NPV(SDN,G49:INDEX(G49:AJ49,PAL))</f>
        <v>0</v>
      </c>
      <c r="E49" s="169">
        <f t="shared" ref="E49:E55" ca="1" si="28">SUMIF($F$5:$AJ$5,"&lt;="&amp;PAL,$F49:$AJ49)</f>
        <v>0</v>
      </c>
      <c r="F49" s="169">
        <f t="shared" ref="F49:U55" ca="1" si="29">SUM(SavoAdresas,SavoAdresas1,SavoAdresas2,SavoAdresas3)</f>
        <v>0</v>
      </c>
      <c r="G49" s="169">
        <f t="shared" ca="1" si="29"/>
        <v>0</v>
      </c>
      <c r="H49" s="169">
        <f t="shared" ca="1" si="29"/>
        <v>0</v>
      </c>
      <c r="I49" s="169">
        <f t="shared" ca="1" si="29"/>
        <v>0</v>
      </c>
      <c r="J49" s="169">
        <f t="shared" ca="1" si="29"/>
        <v>0</v>
      </c>
      <c r="K49" s="169">
        <f t="shared" ca="1" si="29"/>
        <v>0</v>
      </c>
      <c r="L49" s="169">
        <f t="shared" ca="1" si="29"/>
        <v>0</v>
      </c>
      <c r="M49" s="169">
        <f t="shared" ca="1" si="29"/>
        <v>0</v>
      </c>
      <c r="N49" s="169">
        <f t="shared" ca="1" si="29"/>
        <v>0</v>
      </c>
      <c r="O49" s="169">
        <f t="shared" ca="1" si="29"/>
        <v>0</v>
      </c>
      <c r="P49" s="169">
        <f t="shared" ca="1" si="29"/>
        <v>0</v>
      </c>
      <c r="Q49" s="169">
        <f t="shared" ca="1" si="29"/>
        <v>0</v>
      </c>
      <c r="R49" s="169">
        <f t="shared" ca="1" si="29"/>
        <v>0</v>
      </c>
      <c r="S49" s="169">
        <f t="shared" ca="1" si="29"/>
        <v>0</v>
      </c>
      <c r="T49" s="169">
        <f t="shared" ca="1" si="29"/>
        <v>0</v>
      </c>
      <c r="U49" s="169">
        <f t="shared" ca="1" si="29"/>
        <v>0</v>
      </c>
      <c r="V49" s="169">
        <f t="shared" ref="G49:AJ55" ca="1" si="30">SUM(SavoAdresas,SavoAdresas1,SavoAdresas2,SavoAdresas3)</f>
        <v>0</v>
      </c>
      <c r="W49" s="169">
        <f t="shared" ca="1" si="30"/>
        <v>0</v>
      </c>
      <c r="X49" s="169">
        <f t="shared" ca="1" si="30"/>
        <v>0</v>
      </c>
      <c r="Y49" s="169">
        <f t="shared" ca="1" si="30"/>
        <v>0</v>
      </c>
      <c r="Z49" s="169">
        <f t="shared" ca="1" si="30"/>
        <v>0</v>
      </c>
      <c r="AA49" s="169">
        <f t="shared" ca="1" si="30"/>
        <v>0</v>
      </c>
      <c r="AB49" s="169">
        <f t="shared" ca="1" si="30"/>
        <v>0</v>
      </c>
      <c r="AC49" s="169">
        <f t="shared" ca="1" si="30"/>
        <v>0</v>
      </c>
      <c r="AD49" s="169">
        <f t="shared" ca="1" si="30"/>
        <v>0</v>
      </c>
      <c r="AE49" s="169">
        <f t="shared" ca="1" si="30"/>
        <v>0</v>
      </c>
      <c r="AF49" s="169">
        <f t="shared" ca="1" si="30"/>
        <v>0</v>
      </c>
      <c r="AG49" s="169">
        <f t="shared" ca="1" si="30"/>
        <v>0</v>
      </c>
      <c r="AH49" s="169">
        <f t="shared" ca="1" si="30"/>
        <v>0</v>
      </c>
      <c r="AI49" s="169">
        <f t="shared" ca="1" si="30"/>
        <v>0</v>
      </c>
      <c r="AJ49" s="169">
        <f t="shared" ca="1" si="30"/>
        <v>0</v>
      </c>
      <c r="AM49" s="383">
        <f ca="1">F49+NPV(SDN,G49:INDEX(G49:AJ49,PAL))</f>
        <v>0</v>
      </c>
      <c r="AN49" s="383">
        <f ca="1">F49+NPV(SDN,G49:INDEX(G49:AJ49,PAL))</f>
        <v>0</v>
      </c>
    </row>
    <row r="50" spans="2:40" s="3" customFormat="1" ht="12.75">
      <c r="B50" s="64" t="s">
        <v>52</v>
      </c>
      <c r="C50" s="484" t="str">
        <f>IF(Kalba="EN",Data2!C$75,Data2!B$75)</f>
        <v>bendra SE naudos komponеntų finansinė išraiška</v>
      </c>
      <c r="D50" s="169">
        <f ca="1">F50+NPV(SDN,G50:INDEX(G50:AJ50,PAL))</f>
        <v>0</v>
      </c>
      <c r="E50" s="169">
        <f t="shared" ca="1" si="28"/>
        <v>0</v>
      </c>
      <c r="F50" s="169">
        <f t="shared" ca="1" si="29"/>
        <v>0</v>
      </c>
      <c r="G50" s="169">
        <f t="shared" ca="1" si="30"/>
        <v>0</v>
      </c>
      <c r="H50" s="169">
        <f t="shared" ca="1" si="30"/>
        <v>0</v>
      </c>
      <c r="I50" s="169">
        <f t="shared" ca="1" si="30"/>
        <v>0</v>
      </c>
      <c r="J50" s="169">
        <f t="shared" ca="1" si="30"/>
        <v>0</v>
      </c>
      <c r="K50" s="169">
        <f t="shared" ca="1" si="30"/>
        <v>0</v>
      </c>
      <c r="L50" s="169">
        <f t="shared" ca="1" si="30"/>
        <v>0</v>
      </c>
      <c r="M50" s="169">
        <f t="shared" ca="1" si="30"/>
        <v>0</v>
      </c>
      <c r="N50" s="169">
        <f t="shared" ca="1" si="30"/>
        <v>0</v>
      </c>
      <c r="O50" s="169">
        <f t="shared" ca="1" si="30"/>
        <v>0</v>
      </c>
      <c r="P50" s="169">
        <f t="shared" ca="1" si="30"/>
        <v>0</v>
      </c>
      <c r="Q50" s="169">
        <f t="shared" ca="1" si="30"/>
        <v>0</v>
      </c>
      <c r="R50" s="169">
        <f t="shared" ca="1" si="30"/>
        <v>0</v>
      </c>
      <c r="S50" s="169">
        <f t="shared" ca="1" si="30"/>
        <v>0</v>
      </c>
      <c r="T50" s="169">
        <f t="shared" ca="1" si="30"/>
        <v>0</v>
      </c>
      <c r="U50" s="169">
        <f t="shared" ca="1" si="30"/>
        <v>0</v>
      </c>
      <c r="V50" s="169">
        <f t="shared" ca="1" si="30"/>
        <v>0</v>
      </c>
      <c r="W50" s="169">
        <f t="shared" ca="1" si="30"/>
        <v>0</v>
      </c>
      <c r="X50" s="169">
        <f t="shared" ca="1" si="30"/>
        <v>0</v>
      </c>
      <c r="Y50" s="169">
        <f t="shared" ca="1" si="30"/>
        <v>0</v>
      </c>
      <c r="Z50" s="169">
        <f t="shared" ca="1" si="30"/>
        <v>0</v>
      </c>
      <c r="AA50" s="169">
        <f t="shared" ca="1" si="30"/>
        <v>0</v>
      </c>
      <c r="AB50" s="169">
        <f t="shared" ca="1" si="30"/>
        <v>0</v>
      </c>
      <c r="AC50" s="169">
        <f t="shared" ca="1" si="30"/>
        <v>0</v>
      </c>
      <c r="AD50" s="169">
        <f t="shared" ca="1" si="30"/>
        <v>0</v>
      </c>
      <c r="AE50" s="169">
        <f t="shared" ca="1" si="30"/>
        <v>0</v>
      </c>
      <c r="AF50" s="169">
        <f t="shared" ca="1" si="30"/>
        <v>0</v>
      </c>
      <c r="AG50" s="169">
        <f t="shared" ca="1" si="30"/>
        <v>0</v>
      </c>
      <c r="AH50" s="169">
        <f t="shared" ca="1" si="30"/>
        <v>0</v>
      </c>
      <c r="AI50" s="169">
        <f t="shared" ca="1" si="30"/>
        <v>0</v>
      </c>
      <c r="AJ50" s="169">
        <f t="shared" ca="1" si="30"/>
        <v>0</v>
      </c>
      <c r="AM50" s="383">
        <f ca="1">F50+NPV(SDN,G50:INDEX(G50:AJ50,PAL))</f>
        <v>0</v>
      </c>
      <c r="AN50" s="383">
        <f ca="1">F50+NPV(SDN,G50:INDEX(G50:AJ50,PAL))</f>
        <v>0</v>
      </c>
    </row>
    <row r="51" spans="2:40" s="3" customFormat="1" ht="12.75">
      <c r="B51" s="64" t="s">
        <v>339</v>
      </c>
      <c r="C51" s="484" t="str">
        <f>IF(Kalba="EN",Data2!C$75,Data2!B$75)</f>
        <v>bendra SE naudos komponеntų finansinė išraiška</v>
      </c>
      <c r="D51" s="169">
        <f ca="1">F51+NPV(SDN,G51:INDEX(G51:AJ51,PAL))</f>
        <v>0</v>
      </c>
      <c r="E51" s="169">
        <f t="shared" ca="1" si="28"/>
        <v>0</v>
      </c>
      <c r="F51" s="169">
        <f t="shared" ca="1" si="29"/>
        <v>0</v>
      </c>
      <c r="G51" s="169">
        <f t="shared" ca="1" si="30"/>
        <v>0</v>
      </c>
      <c r="H51" s="169">
        <f t="shared" ca="1" si="30"/>
        <v>0</v>
      </c>
      <c r="I51" s="169">
        <f t="shared" ca="1" si="30"/>
        <v>0</v>
      </c>
      <c r="J51" s="169">
        <f t="shared" ca="1" si="30"/>
        <v>0</v>
      </c>
      <c r="K51" s="169">
        <f t="shared" ca="1" si="30"/>
        <v>0</v>
      </c>
      <c r="L51" s="169">
        <f t="shared" ca="1" si="30"/>
        <v>0</v>
      </c>
      <c r="M51" s="169">
        <f t="shared" ca="1" si="30"/>
        <v>0</v>
      </c>
      <c r="N51" s="169">
        <f t="shared" ca="1" si="30"/>
        <v>0</v>
      </c>
      <c r="O51" s="169">
        <f t="shared" ca="1" si="30"/>
        <v>0</v>
      </c>
      <c r="P51" s="169">
        <f t="shared" ca="1" si="30"/>
        <v>0</v>
      </c>
      <c r="Q51" s="169">
        <f t="shared" ca="1" si="30"/>
        <v>0</v>
      </c>
      <c r="R51" s="169">
        <f t="shared" ca="1" si="30"/>
        <v>0</v>
      </c>
      <c r="S51" s="169">
        <f t="shared" ca="1" si="30"/>
        <v>0</v>
      </c>
      <c r="T51" s="169">
        <f t="shared" ca="1" si="30"/>
        <v>0</v>
      </c>
      <c r="U51" s="169">
        <f t="shared" ca="1" si="30"/>
        <v>0</v>
      </c>
      <c r="V51" s="169">
        <f t="shared" ca="1" si="30"/>
        <v>0</v>
      </c>
      <c r="W51" s="169">
        <f t="shared" ca="1" si="30"/>
        <v>0</v>
      </c>
      <c r="X51" s="169">
        <f t="shared" ca="1" si="30"/>
        <v>0</v>
      </c>
      <c r="Y51" s="169">
        <f t="shared" ca="1" si="30"/>
        <v>0</v>
      </c>
      <c r="Z51" s="169">
        <f t="shared" ca="1" si="30"/>
        <v>0</v>
      </c>
      <c r="AA51" s="169">
        <f t="shared" ca="1" si="30"/>
        <v>0</v>
      </c>
      <c r="AB51" s="169">
        <f t="shared" ca="1" si="30"/>
        <v>0</v>
      </c>
      <c r="AC51" s="169">
        <f t="shared" ca="1" si="30"/>
        <v>0</v>
      </c>
      <c r="AD51" s="169">
        <f t="shared" ca="1" si="30"/>
        <v>0</v>
      </c>
      <c r="AE51" s="169">
        <f t="shared" ca="1" si="30"/>
        <v>0</v>
      </c>
      <c r="AF51" s="169">
        <f t="shared" ca="1" si="30"/>
        <v>0</v>
      </c>
      <c r="AG51" s="169">
        <f t="shared" ca="1" si="30"/>
        <v>0</v>
      </c>
      <c r="AH51" s="169">
        <f t="shared" ca="1" si="30"/>
        <v>0</v>
      </c>
      <c r="AI51" s="169">
        <f t="shared" ca="1" si="30"/>
        <v>0</v>
      </c>
      <c r="AJ51" s="169">
        <f t="shared" ca="1" si="30"/>
        <v>0</v>
      </c>
      <c r="AM51" s="383">
        <f ca="1">F51+NPV(SDN,G51:INDEX(G51:AJ51,PAL))</f>
        <v>0</v>
      </c>
      <c r="AN51" s="383">
        <f ca="1">F51+NPV(SDN,G51:INDEX(G51:AJ51,PAL))</f>
        <v>0</v>
      </c>
    </row>
    <row r="52" spans="2:40" s="3" customFormat="1" ht="12.75">
      <c r="B52" s="64" t="s">
        <v>340</v>
      </c>
      <c r="C52" s="484" t="str">
        <f>IF(Kalba="EN",Data2!C$75,Data2!B$75)</f>
        <v>bendra SE naudos komponеntų finansinė išraiška</v>
      </c>
      <c r="D52" s="169">
        <f ca="1">F52+NPV(SDN,G52:INDEX(G52:AJ52,PAL))</f>
        <v>0</v>
      </c>
      <c r="E52" s="169">
        <f t="shared" ca="1" si="28"/>
        <v>0</v>
      </c>
      <c r="F52" s="169">
        <f t="shared" ca="1" si="29"/>
        <v>0</v>
      </c>
      <c r="G52" s="169">
        <f t="shared" ca="1" si="30"/>
        <v>0</v>
      </c>
      <c r="H52" s="169">
        <f t="shared" ca="1" si="30"/>
        <v>0</v>
      </c>
      <c r="I52" s="169">
        <f t="shared" ca="1" si="30"/>
        <v>0</v>
      </c>
      <c r="J52" s="169">
        <f t="shared" ca="1" si="30"/>
        <v>0</v>
      </c>
      <c r="K52" s="169">
        <f t="shared" ca="1" si="30"/>
        <v>0</v>
      </c>
      <c r="L52" s="169">
        <f t="shared" ca="1" si="30"/>
        <v>0</v>
      </c>
      <c r="M52" s="169">
        <f t="shared" ca="1" si="30"/>
        <v>0</v>
      </c>
      <c r="N52" s="169">
        <f t="shared" ca="1" si="30"/>
        <v>0</v>
      </c>
      <c r="O52" s="169">
        <f t="shared" ca="1" si="30"/>
        <v>0</v>
      </c>
      <c r="P52" s="169">
        <f t="shared" ca="1" si="30"/>
        <v>0</v>
      </c>
      <c r="Q52" s="169">
        <f t="shared" ca="1" si="30"/>
        <v>0</v>
      </c>
      <c r="R52" s="169">
        <f t="shared" ca="1" si="30"/>
        <v>0</v>
      </c>
      <c r="S52" s="169">
        <f t="shared" ca="1" si="30"/>
        <v>0</v>
      </c>
      <c r="T52" s="169">
        <f t="shared" ca="1" si="30"/>
        <v>0</v>
      </c>
      <c r="U52" s="169">
        <f t="shared" ca="1" si="30"/>
        <v>0</v>
      </c>
      <c r="V52" s="169">
        <f t="shared" ca="1" si="30"/>
        <v>0</v>
      </c>
      <c r="W52" s="169">
        <f t="shared" ca="1" si="30"/>
        <v>0</v>
      </c>
      <c r="X52" s="169">
        <f t="shared" ca="1" si="30"/>
        <v>0</v>
      </c>
      <c r="Y52" s="169">
        <f t="shared" ca="1" si="30"/>
        <v>0</v>
      </c>
      <c r="Z52" s="169">
        <f t="shared" ca="1" si="30"/>
        <v>0</v>
      </c>
      <c r="AA52" s="169">
        <f t="shared" ca="1" si="30"/>
        <v>0</v>
      </c>
      <c r="AB52" s="169">
        <f t="shared" ca="1" si="30"/>
        <v>0</v>
      </c>
      <c r="AC52" s="169">
        <f t="shared" ca="1" si="30"/>
        <v>0</v>
      </c>
      <c r="AD52" s="169">
        <f t="shared" ca="1" si="30"/>
        <v>0</v>
      </c>
      <c r="AE52" s="169">
        <f t="shared" ca="1" si="30"/>
        <v>0</v>
      </c>
      <c r="AF52" s="169">
        <f t="shared" ca="1" si="30"/>
        <v>0</v>
      </c>
      <c r="AG52" s="169">
        <f t="shared" ca="1" si="30"/>
        <v>0</v>
      </c>
      <c r="AH52" s="169">
        <f t="shared" ca="1" si="30"/>
        <v>0</v>
      </c>
      <c r="AI52" s="169">
        <f t="shared" ca="1" si="30"/>
        <v>0</v>
      </c>
      <c r="AJ52" s="169">
        <f t="shared" ca="1" si="30"/>
        <v>0</v>
      </c>
      <c r="AM52" s="383">
        <f ca="1">F52+NPV(SDN,G52:INDEX(G52:AJ52,PAL))</f>
        <v>0</v>
      </c>
      <c r="AN52" s="383">
        <f ca="1">F52+NPV(SDN,G52:INDEX(G52:AJ52,PAL))</f>
        <v>0</v>
      </c>
    </row>
    <row r="53" spans="2:40" s="3" customFormat="1" ht="12.75">
      <c r="B53" s="64" t="s">
        <v>341</v>
      </c>
      <c r="C53" s="484" t="str">
        <f>IF(Kalba="EN",Data2!C$75,Data2!B$75)</f>
        <v>bendra SE naudos komponеntų finansinė išraiška</v>
      </c>
      <c r="D53" s="169">
        <f ca="1">F53+NPV(SDN,G53:INDEX(G53:AJ53,PAL))</f>
        <v>0</v>
      </c>
      <c r="E53" s="169">
        <f t="shared" ca="1" si="28"/>
        <v>0</v>
      </c>
      <c r="F53" s="169">
        <f t="shared" ca="1" si="29"/>
        <v>0</v>
      </c>
      <c r="G53" s="169">
        <f t="shared" ca="1" si="30"/>
        <v>0</v>
      </c>
      <c r="H53" s="169">
        <f t="shared" ca="1" si="30"/>
        <v>0</v>
      </c>
      <c r="I53" s="169">
        <f t="shared" ca="1" si="30"/>
        <v>0</v>
      </c>
      <c r="J53" s="169">
        <f t="shared" ca="1" si="30"/>
        <v>0</v>
      </c>
      <c r="K53" s="169">
        <f t="shared" ca="1" si="30"/>
        <v>0</v>
      </c>
      <c r="L53" s="169">
        <f t="shared" ca="1" si="30"/>
        <v>0</v>
      </c>
      <c r="M53" s="169">
        <f t="shared" ca="1" si="30"/>
        <v>0</v>
      </c>
      <c r="N53" s="169">
        <f t="shared" ca="1" si="30"/>
        <v>0</v>
      </c>
      <c r="O53" s="169">
        <f t="shared" ca="1" si="30"/>
        <v>0</v>
      </c>
      <c r="P53" s="169">
        <f t="shared" ca="1" si="30"/>
        <v>0</v>
      </c>
      <c r="Q53" s="169">
        <f t="shared" ca="1" si="30"/>
        <v>0</v>
      </c>
      <c r="R53" s="169">
        <f t="shared" ca="1" si="30"/>
        <v>0</v>
      </c>
      <c r="S53" s="169">
        <f t="shared" ca="1" si="30"/>
        <v>0</v>
      </c>
      <c r="T53" s="169">
        <f t="shared" ca="1" si="30"/>
        <v>0</v>
      </c>
      <c r="U53" s="169">
        <f t="shared" ca="1" si="30"/>
        <v>0</v>
      </c>
      <c r="V53" s="169">
        <f t="shared" ca="1" si="30"/>
        <v>0</v>
      </c>
      <c r="W53" s="169">
        <f t="shared" ca="1" si="30"/>
        <v>0</v>
      </c>
      <c r="X53" s="169">
        <f t="shared" ca="1" si="30"/>
        <v>0</v>
      </c>
      <c r="Y53" s="169">
        <f t="shared" ca="1" si="30"/>
        <v>0</v>
      </c>
      <c r="Z53" s="169">
        <f t="shared" ca="1" si="30"/>
        <v>0</v>
      </c>
      <c r="AA53" s="169">
        <f t="shared" ca="1" si="30"/>
        <v>0</v>
      </c>
      <c r="AB53" s="169">
        <f t="shared" ca="1" si="30"/>
        <v>0</v>
      </c>
      <c r="AC53" s="169">
        <f t="shared" ca="1" si="30"/>
        <v>0</v>
      </c>
      <c r="AD53" s="169">
        <f t="shared" ca="1" si="30"/>
        <v>0</v>
      </c>
      <c r="AE53" s="169">
        <f t="shared" ca="1" si="30"/>
        <v>0</v>
      </c>
      <c r="AF53" s="169">
        <f t="shared" ca="1" si="30"/>
        <v>0</v>
      </c>
      <c r="AG53" s="169">
        <f t="shared" ca="1" si="30"/>
        <v>0</v>
      </c>
      <c r="AH53" s="169">
        <f t="shared" ca="1" si="30"/>
        <v>0</v>
      </c>
      <c r="AI53" s="169">
        <f t="shared" ca="1" si="30"/>
        <v>0</v>
      </c>
      <c r="AJ53" s="169">
        <f t="shared" ca="1" si="30"/>
        <v>0</v>
      </c>
      <c r="AM53" s="383">
        <f ca="1">F53+NPV(SDN,G53:INDEX(G53:AJ53,PAL))</f>
        <v>0</v>
      </c>
      <c r="AN53" s="383">
        <f ca="1">F53+NPV(SDN,G53:INDEX(G53:AJ53,PAL))</f>
        <v>0</v>
      </c>
    </row>
    <row r="54" spans="2:40" s="3" customFormat="1" ht="12.75">
      <c r="B54" s="64" t="s">
        <v>342</v>
      </c>
      <c r="C54" s="484" t="str">
        <f>IF(Kalba="EN",Data2!C$75,Data2!B$75)</f>
        <v>bendra SE naudos komponеntų finansinė išraiška</v>
      </c>
      <c r="D54" s="169">
        <f ca="1">F54+NPV(SDN,G54:INDEX(G54:AJ54,PAL))</f>
        <v>0</v>
      </c>
      <c r="E54" s="169">
        <f t="shared" ca="1" si="28"/>
        <v>0</v>
      </c>
      <c r="F54" s="169">
        <f t="shared" ca="1" si="29"/>
        <v>0</v>
      </c>
      <c r="G54" s="169">
        <f t="shared" ca="1" si="30"/>
        <v>0</v>
      </c>
      <c r="H54" s="169">
        <f t="shared" ca="1" si="30"/>
        <v>0</v>
      </c>
      <c r="I54" s="169">
        <f t="shared" ca="1" si="30"/>
        <v>0</v>
      </c>
      <c r="J54" s="169">
        <f t="shared" ca="1" si="30"/>
        <v>0</v>
      </c>
      <c r="K54" s="169">
        <f t="shared" ca="1" si="30"/>
        <v>0</v>
      </c>
      <c r="L54" s="169">
        <f t="shared" ca="1" si="30"/>
        <v>0</v>
      </c>
      <c r="M54" s="169">
        <f t="shared" ca="1" si="30"/>
        <v>0</v>
      </c>
      <c r="N54" s="169">
        <f t="shared" ca="1" si="30"/>
        <v>0</v>
      </c>
      <c r="O54" s="169">
        <f t="shared" ca="1" si="30"/>
        <v>0</v>
      </c>
      <c r="P54" s="169">
        <f t="shared" ca="1" si="30"/>
        <v>0</v>
      </c>
      <c r="Q54" s="169">
        <f t="shared" ca="1" si="30"/>
        <v>0</v>
      </c>
      <c r="R54" s="169">
        <f t="shared" ca="1" si="30"/>
        <v>0</v>
      </c>
      <c r="S54" s="169">
        <f t="shared" ca="1" si="30"/>
        <v>0</v>
      </c>
      <c r="T54" s="169">
        <f t="shared" ca="1" si="30"/>
        <v>0</v>
      </c>
      <c r="U54" s="169">
        <f t="shared" ca="1" si="30"/>
        <v>0</v>
      </c>
      <c r="V54" s="169">
        <f t="shared" ca="1" si="30"/>
        <v>0</v>
      </c>
      <c r="W54" s="169">
        <f t="shared" ca="1" si="30"/>
        <v>0</v>
      </c>
      <c r="X54" s="169">
        <f t="shared" ca="1" si="30"/>
        <v>0</v>
      </c>
      <c r="Y54" s="169">
        <f t="shared" ca="1" si="30"/>
        <v>0</v>
      </c>
      <c r="Z54" s="169">
        <f t="shared" ca="1" si="30"/>
        <v>0</v>
      </c>
      <c r="AA54" s="169">
        <f t="shared" ca="1" si="30"/>
        <v>0</v>
      </c>
      <c r="AB54" s="169">
        <f t="shared" ca="1" si="30"/>
        <v>0</v>
      </c>
      <c r="AC54" s="169">
        <f t="shared" ca="1" si="30"/>
        <v>0</v>
      </c>
      <c r="AD54" s="169">
        <f t="shared" ca="1" si="30"/>
        <v>0</v>
      </c>
      <c r="AE54" s="169">
        <f t="shared" ca="1" si="30"/>
        <v>0</v>
      </c>
      <c r="AF54" s="169">
        <f t="shared" ca="1" si="30"/>
        <v>0</v>
      </c>
      <c r="AG54" s="169">
        <f t="shared" ca="1" si="30"/>
        <v>0</v>
      </c>
      <c r="AH54" s="169">
        <f t="shared" ca="1" si="30"/>
        <v>0</v>
      </c>
      <c r="AI54" s="169">
        <f t="shared" ca="1" si="30"/>
        <v>0</v>
      </c>
      <c r="AJ54" s="169">
        <f t="shared" ca="1" si="30"/>
        <v>0</v>
      </c>
      <c r="AM54" s="383">
        <f ca="1">F54+NPV(SDN,G54:INDEX(G54:AJ54,PAL))</f>
        <v>0</v>
      </c>
      <c r="AN54" s="383">
        <f ca="1">F54+NPV(SDN,G54:INDEX(G54:AJ54,PAL))</f>
        <v>0</v>
      </c>
    </row>
    <row r="55" spans="2:40" s="3" customFormat="1" ht="12.75">
      <c r="B55" s="64" t="s">
        <v>343</v>
      </c>
      <c r="C55" s="484" t="str">
        <f>IF(Kalba="EN",Data2!C$75,Data2!B$75)</f>
        <v>bendra SE naudos komponеntų finansinė išraiška</v>
      </c>
      <c r="D55" s="169">
        <f ca="1">F55+NPV(SDN,G55:INDEX(G55:AJ55,PAL))</f>
        <v>0</v>
      </c>
      <c r="E55" s="169">
        <f t="shared" ca="1" si="28"/>
        <v>0</v>
      </c>
      <c r="F55" s="169">
        <f t="shared" ca="1" si="29"/>
        <v>0</v>
      </c>
      <c r="G55" s="169">
        <f t="shared" ca="1" si="30"/>
        <v>0</v>
      </c>
      <c r="H55" s="169">
        <f t="shared" ca="1" si="30"/>
        <v>0</v>
      </c>
      <c r="I55" s="169">
        <f t="shared" ca="1" si="30"/>
        <v>0</v>
      </c>
      <c r="J55" s="169">
        <f t="shared" ca="1" si="30"/>
        <v>0</v>
      </c>
      <c r="K55" s="169">
        <f t="shared" ca="1" si="30"/>
        <v>0</v>
      </c>
      <c r="L55" s="169">
        <f t="shared" ca="1" si="30"/>
        <v>0</v>
      </c>
      <c r="M55" s="169">
        <f t="shared" ca="1" si="30"/>
        <v>0</v>
      </c>
      <c r="N55" s="169">
        <f t="shared" ca="1" si="30"/>
        <v>0</v>
      </c>
      <c r="O55" s="169">
        <f t="shared" ca="1" si="30"/>
        <v>0</v>
      </c>
      <c r="P55" s="169">
        <f t="shared" ca="1" si="30"/>
        <v>0</v>
      </c>
      <c r="Q55" s="169">
        <f t="shared" ca="1" si="30"/>
        <v>0</v>
      </c>
      <c r="R55" s="169">
        <f t="shared" ca="1" si="30"/>
        <v>0</v>
      </c>
      <c r="S55" s="169">
        <f t="shared" ca="1" si="30"/>
        <v>0</v>
      </c>
      <c r="T55" s="169">
        <f t="shared" ca="1" si="30"/>
        <v>0</v>
      </c>
      <c r="U55" s="169">
        <f t="shared" ca="1" si="30"/>
        <v>0</v>
      </c>
      <c r="V55" s="169">
        <f t="shared" ca="1" si="30"/>
        <v>0</v>
      </c>
      <c r="W55" s="169">
        <f t="shared" ca="1" si="30"/>
        <v>0</v>
      </c>
      <c r="X55" s="169">
        <f t="shared" ca="1" si="30"/>
        <v>0</v>
      </c>
      <c r="Y55" s="169">
        <f t="shared" ca="1" si="30"/>
        <v>0</v>
      </c>
      <c r="Z55" s="169">
        <f t="shared" ca="1" si="30"/>
        <v>0</v>
      </c>
      <c r="AA55" s="169">
        <f t="shared" ca="1" si="30"/>
        <v>0</v>
      </c>
      <c r="AB55" s="169">
        <f t="shared" ca="1" si="30"/>
        <v>0</v>
      </c>
      <c r="AC55" s="169">
        <f t="shared" ca="1" si="30"/>
        <v>0</v>
      </c>
      <c r="AD55" s="169">
        <f t="shared" ca="1" si="30"/>
        <v>0</v>
      </c>
      <c r="AE55" s="169">
        <f t="shared" ca="1" si="30"/>
        <v>0</v>
      </c>
      <c r="AF55" s="169">
        <f t="shared" ca="1" si="30"/>
        <v>0</v>
      </c>
      <c r="AG55" s="169">
        <f t="shared" ca="1" si="30"/>
        <v>0</v>
      </c>
      <c r="AH55" s="169">
        <f t="shared" ca="1" si="30"/>
        <v>0</v>
      </c>
      <c r="AI55" s="169">
        <f t="shared" ca="1" si="30"/>
        <v>0</v>
      </c>
      <c r="AJ55" s="169">
        <f t="shared" ca="1" si="30"/>
        <v>0</v>
      </c>
      <c r="AM55" s="383">
        <f ca="1">F55+NPV(SDN,G55:INDEX(G55:AJ55,PAL))</f>
        <v>0</v>
      </c>
      <c r="AN55" s="383">
        <f ca="1">F55+NPV(SDN,G55:INDEX(G55:AJ55,PAL))</f>
        <v>0</v>
      </c>
    </row>
    <row r="56" spans="2:40" s="3" customFormat="1" ht="12.75">
      <c r="B56" s="66" t="s">
        <v>53</v>
      </c>
      <c r="C56" s="180" t="str">
        <f>IF(Kalba="EN",Data2!C76,Data2!B76)</f>
        <v>SE žala</v>
      </c>
      <c r="D56" s="170">
        <f t="shared" ref="D56:AJ56" ca="1" si="31">ROUND(SUM(D57:D59),0)</f>
        <v>0</v>
      </c>
      <c r="E56" s="170">
        <f t="shared" ca="1" si="31"/>
        <v>0</v>
      </c>
      <c r="F56" s="170">
        <f t="shared" ca="1" si="31"/>
        <v>0</v>
      </c>
      <c r="G56" s="170">
        <f ca="1">ROUND(SUM(G57:G59),0)</f>
        <v>0</v>
      </c>
      <c r="H56" s="170">
        <f t="shared" ca="1" si="31"/>
        <v>0</v>
      </c>
      <c r="I56" s="170">
        <f t="shared" ca="1" si="31"/>
        <v>0</v>
      </c>
      <c r="J56" s="170">
        <f t="shared" ca="1" si="31"/>
        <v>0</v>
      </c>
      <c r="K56" s="170">
        <f t="shared" ca="1" si="31"/>
        <v>0</v>
      </c>
      <c r="L56" s="170">
        <f t="shared" ca="1" si="31"/>
        <v>0</v>
      </c>
      <c r="M56" s="170">
        <f t="shared" ca="1" si="31"/>
        <v>0</v>
      </c>
      <c r="N56" s="170">
        <f t="shared" ca="1" si="31"/>
        <v>0</v>
      </c>
      <c r="O56" s="170">
        <f t="shared" ca="1" si="31"/>
        <v>0</v>
      </c>
      <c r="P56" s="170">
        <f t="shared" ca="1" si="31"/>
        <v>0</v>
      </c>
      <c r="Q56" s="170">
        <f t="shared" ca="1" si="31"/>
        <v>0</v>
      </c>
      <c r="R56" s="170">
        <f t="shared" ca="1" si="31"/>
        <v>0</v>
      </c>
      <c r="S56" s="170">
        <f t="shared" ca="1" si="31"/>
        <v>0</v>
      </c>
      <c r="T56" s="170">
        <f t="shared" ca="1" si="31"/>
        <v>0</v>
      </c>
      <c r="U56" s="170">
        <f t="shared" ca="1" si="31"/>
        <v>0</v>
      </c>
      <c r="V56" s="170">
        <f t="shared" ca="1" si="31"/>
        <v>0</v>
      </c>
      <c r="W56" s="170">
        <f t="shared" ca="1" si="31"/>
        <v>0</v>
      </c>
      <c r="X56" s="170">
        <f t="shared" ca="1" si="31"/>
        <v>0</v>
      </c>
      <c r="Y56" s="170">
        <f t="shared" ca="1" si="31"/>
        <v>0</v>
      </c>
      <c r="Z56" s="170">
        <f t="shared" ca="1" si="31"/>
        <v>0</v>
      </c>
      <c r="AA56" s="170">
        <f t="shared" ca="1" si="31"/>
        <v>0</v>
      </c>
      <c r="AB56" s="170">
        <f t="shared" ca="1" si="31"/>
        <v>0</v>
      </c>
      <c r="AC56" s="170">
        <f t="shared" ca="1" si="31"/>
        <v>0</v>
      </c>
      <c r="AD56" s="170">
        <f t="shared" ca="1" si="31"/>
        <v>0</v>
      </c>
      <c r="AE56" s="170">
        <f t="shared" ca="1" si="31"/>
        <v>0</v>
      </c>
      <c r="AF56" s="170">
        <f t="shared" ca="1" si="31"/>
        <v>0</v>
      </c>
      <c r="AG56" s="170">
        <f t="shared" ca="1" si="31"/>
        <v>0</v>
      </c>
      <c r="AH56" s="170">
        <f t="shared" ca="1" si="31"/>
        <v>0</v>
      </c>
      <c r="AI56" s="170">
        <f t="shared" ca="1" si="31"/>
        <v>0</v>
      </c>
      <c r="AJ56" s="170">
        <f t="shared" ca="1" si="31"/>
        <v>0</v>
      </c>
      <c r="AM56" s="382">
        <f ca="1">ROUND(SUM(AM57:AM59),0)</f>
        <v>0</v>
      </c>
      <c r="AN56" s="382">
        <f ca="1">F56+NPV(SDN,G56:INDEX(G56:AJ56,PAL))</f>
        <v>0</v>
      </c>
    </row>
    <row r="57" spans="2:40" s="3" customFormat="1" ht="12.75">
      <c r="B57" s="64" t="s">
        <v>344</v>
      </c>
      <c r="C57" s="484" t="str">
        <f>IF(Kalba="EN",Data2!C$78,Data2!B$78)</f>
        <v>bendra SE žalos komponеntų finansinė išraiška</v>
      </c>
      <c r="D57" s="169">
        <f ca="1">F57+NPV(SDN,G57:INDEX(G57:AJ57,PAL))</f>
        <v>0</v>
      </c>
      <c r="E57" s="169">
        <f ca="1">SUMIF($F$5:$AJ$5,"&lt;="&amp;PAL,$F57:$AJ57)</f>
        <v>0</v>
      </c>
      <c r="F57" s="169">
        <f t="shared" ref="F57:U59" ca="1" si="32">SUM(SavoAdresas,SavoAdresas1,SavoAdresas2,SavoAdresas3)</f>
        <v>0</v>
      </c>
      <c r="G57" s="169">
        <f t="shared" ca="1" si="32"/>
        <v>0</v>
      </c>
      <c r="H57" s="169">
        <f t="shared" ca="1" si="32"/>
        <v>0</v>
      </c>
      <c r="I57" s="169">
        <f t="shared" ca="1" si="32"/>
        <v>0</v>
      </c>
      <c r="J57" s="169">
        <f t="shared" ca="1" si="32"/>
        <v>0</v>
      </c>
      <c r="K57" s="169">
        <f t="shared" ca="1" si="32"/>
        <v>0</v>
      </c>
      <c r="L57" s="169">
        <f t="shared" ca="1" si="32"/>
        <v>0</v>
      </c>
      <c r="M57" s="169">
        <f t="shared" ca="1" si="32"/>
        <v>0</v>
      </c>
      <c r="N57" s="169">
        <f t="shared" ca="1" si="32"/>
        <v>0</v>
      </c>
      <c r="O57" s="169">
        <f t="shared" ca="1" si="32"/>
        <v>0</v>
      </c>
      <c r="P57" s="169">
        <f t="shared" ca="1" si="32"/>
        <v>0</v>
      </c>
      <c r="Q57" s="169">
        <f t="shared" ca="1" si="32"/>
        <v>0</v>
      </c>
      <c r="R57" s="169">
        <f t="shared" ca="1" si="32"/>
        <v>0</v>
      </c>
      <c r="S57" s="169">
        <f t="shared" ca="1" si="32"/>
        <v>0</v>
      </c>
      <c r="T57" s="169">
        <f t="shared" ca="1" si="32"/>
        <v>0</v>
      </c>
      <c r="U57" s="169">
        <f t="shared" ca="1" si="32"/>
        <v>0</v>
      </c>
      <c r="V57" s="169">
        <f t="shared" ref="G57:AJ59" ca="1" si="33">SUM(SavoAdresas,SavoAdresas1,SavoAdresas2,SavoAdresas3)</f>
        <v>0</v>
      </c>
      <c r="W57" s="169">
        <f t="shared" ca="1" si="33"/>
        <v>0</v>
      </c>
      <c r="X57" s="169">
        <f t="shared" ca="1" si="33"/>
        <v>0</v>
      </c>
      <c r="Y57" s="169">
        <f t="shared" ca="1" si="33"/>
        <v>0</v>
      </c>
      <c r="Z57" s="169">
        <f t="shared" ca="1" si="33"/>
        <v>0</v>
      </c>
      <c r="AA57" s="169">
        <f t="shared" ca="1" si="33"/>
        <v>0</v>
      </c>
      <c r="AB57" s="169">
        <f t="shared" ca="1" si="33"/>
        <v>0</v>
      </c>
      <c r="AC57" s="169">
        <f t="shared" ca="1" si="33"/>
        <v>0</v>
      </c>
      <c r="AD57" s="169">
        <f t="shared" ca="1" si="33"/>
        <v>0</v>
      </c>
      <c r="AE57" s="169">
        <f t="shared" ca="1" si="33"/>
        <v>0</v>
      </c>
      <c r="AF57" s="169">
        <f t="shared" ca="1" si="33"/>
        <v>0</v>
      </c>
      <c r="AG57" s="169">
        <f t="shared" ca="1" si="33"/>
        <v>0</v>
      </c>
      <c r="AH57" s="169">
        <f t="shared" ca="1" si="33"/>
        <v>0</v>
      </c>
      <c r="AI57" s="169">
        <f t="shared" ca="1" si="33"/>
        <v>0</v>
      </c>
      <c r="AJ57" s="169">
        <f t="shared" ca="1" si="33"/>
        <v>0</v>
      </c>
      <c r="AM57" s="383">
        <f ca="1">F57+NPV(SDN,G57:INDEX(G57:AJ57,PAL))</f>
        <v>0</v>
      </c>
      <c r="AN57" s="383">
        <f ca="1">F57+NPV(SDN,G57:INDEX(G57:AJ57,PAL))</f>
        <v>0</v>
      </c>
    </row>
    <row r="58" spans="2:40" s="3" customFormat="1" ht="12.75">
      <c r="B58" s="64" t="s">
        <v>345</v>
      </c>
      <c r="C58" s="484" t="str">
        <f>IF(Kalba="EN",Data2!C$78,Data2!B$78)</f>
        <v>bendra SE žalos komponеntų finansinė išraiška</v>
      </c>
      <c r="D58" s="169">
        <f ca="1">F58+NPV(SDN,G58:INDEX(G58:AJ58,PAL))</f>
        <v>0</v>
      </c>
      <c r="E58" s="169">
        <f ca="1">SUMIF($F$5:$AJ$5,"&lt;="&amp;PAL,$F58:$AJ58)</f>
        <v>0</v>
      </c>
      <c r="F58" s="169">
        <f t="shared" ca="1" si="32"/>
        <v>0</v>
      </c>
      <c r="G58" s="169">
        <f t="shared" ca="1" si="33"/>
        <v>0</v>
      </c>
      <c r="H58" s="169">
        <f t="shared" ca="1" si="33"/>
        <v>0</v>
      </c>
      <c r="I58" s="169">
        <f t="shared" ca="1" si="33"/>
        <v>0</v>
      </c>
      <c r="J58" s="169">
        <f t="shared" ca="1" si="33"/>
        <v>0</v>
      </c>
      <c r="K58" s="169">
        <f t="shared" ca="1" si="33"/>
        <v>0</v>
      </c>
      <c r="L58" s="169">
        <f t="shared" ca="1" si="33"/>
        <v>0</v>
      </c>
      <c r="M58" s="169">
        <f t="shared" ca="1" si="33"/>
        <v>0</v>
      </c>
      <c r="N58" s="169">
        <f t="shared" ca="1" si="33"/>
        <v>0</v>
      </c>
      <c r="O58" s="169">
        <f t="shared" ca="1" si="33"/>
        <v>0</v>
      </c>
      <c r="P58" s="169">
        <f t="shared" ca="1" si="33"/>
        <v>0</v>
      </c>
      <c r="Q58" s="169">
        <f t="shared" ca="1" si="33"/>
        <v>0</v>
      </c>
      <c r="R58" s="169">
        <f t="shared" ca="1" si="33"/>
        <v>0</v>
      </c>
      <c r="S58" s="169">
        <f t="shared" ca="1" si="33"/>
        <v>0</v>
      </c>
      <c r="T58" s="169">
        <f t="shared" ca="1" si="33"/>
        <v>0</v>
      </c>
      <c r="U58" s="169">
        <f t="shared" ca="1" si="33"/>
        <v>0</v>
      </c>
      <c r="V58" s="169">
        <f t="shared" ca="1" si="33"/>
        <v>0</v>
      </c>
      <c r="W58" s="169">
        <f t="shared" ca="1" si="33"/>
        <v>0</v>
      </c>
      <c r="X58" s="169">
        <f t="shared" ca="1" si="33"/>
        <v>0</v>
      </c>
      <c r="Y58" s="169">
        <f t="shared" ca="1" si="33"/>
        <v>0</v>
      </c>
      <c r="Z58" s="169">
        <f t="shared" ca="1" si="33"/>
        <v>0</v>
      </c>
      <c r="AA58" s="169">
        <f t="shared" ca="1" si="33"/>
        <v>0</v>
      </c>
      <c r="AB58" s="169">
        <f t="shared" ca="1" si="33"/>
        <v>0</v>
      </c>
      <c r="AC58" s="169">
        <f t="shared" ca="1" si="33"/>
        <v>0</v>
      </c>
      <c r="AD58" s="169">
        <f t="shared" ca="1" si="33"/>
        <v>0</v>
      </c>
      <c r="AE58" s="169">
        <f t="shared" ca="1" si="33"/>
        <v>0</v>
      </c>
      <c r="AF58" s="169">
        <f t="shared" ca="1" si="33"/>
        <v>0</v>
      </c>
      <c r="AG58" s="169">
        <f t="shared" ca="1" si="33"/>
        <v>0</v>
      </c>
      <c r="AH58" s="169">
        <f t="shared" ca="1" si="33"/>
        <v>0</v>
      </c>
      <c r="AI58" s="169">
        <f t="shared" ca="1" si="33"/>
        <v>0</v>
      </c>
      <c r="AJ58" s="169">
        <f t="shared" ca="1" si="33"/>
        <v>0</v>
      </c>
      <c r="AM58" s="383">
        <f ca="1">F58+NPV(SDN,G58:INDEX(G58:AJ58,PAL))</f>
        <v>0</v>
      </c>
      <c r="AN58" s="383">
        <f ca="1">F58+NPV(SDN,G58:INDEX(G58:AJ58,PAL))</f>
        <v>0</v>
      </c>
    </row>
    <row r="59" spans="2:40" s="3" customFormat="1" ht="13.5" thickBot="1">
      <c r="B59" s="64" t="s">
        <v>346</v>
      </c>
      <c r="C59" s="484" t="str">
        <f>IF(Kalba="EN",Data2!C$78,Data2!B$78)</f>
        <v>bendra SE žalos komponеntų finansinė išraiška</v>
      </c>
      <c r="D59" s="169">
        <f ca="1">F59+NPV(SDN,G59:INDEX(G59:AJ59,PAL))</f>
        <v>0</v>
      </c>
      <c r="E59" s="169">
        <f ca="1">SUMIF($F$5:$AJ$5,"&lt;="&amp;PAL,$F59:$AJ59)</f>
        <v>0</v>
      </c>
      <c r="F59" s="169">
        <f t="shared" ca="1" si="32"/>
        <v>0</v>
      </c>
      <c r="G59" s="169">
        <f t="shared" ca="1" si="33"/>
        <v>0</v>
      </c>
      <c r="H59" s="169">
        <f t="shared" ca="1" si="33"/>
        <v>0</v>
      </c>
      <c r="I59" s="169">
        <f t="shared" ca="1" si="33"/>
        <v>0</v>
      </c>
      <c r="J59" s="169">
        <f t="shared" ca="1" si="33"/>
        <v>0</v>
      </c>
      <c r="K59" s="169">
        <f t="shared" ca="1" si="33"/>
        <v>0</v>
      </c>
      <c r="L59" s="169">
        <f t="shared" ca="1" si="33"/>
        <v>0</v>
      </c>
      <c r="M59" s="169">
        <f t="shared" ca="1" si="33"/>
        <v>0</v>
      </c>
      <c r="N59" s="169">
        <f t="shared" ca="1" si="33"/>
        <v>0</v>
      </c>
      <c r="O59" s="169">
        <f t="shared" ca="1" si="33"/>
        <v>0</v>
      </c>
      <c r="P59" s="169">
        <f t="shared" ca="1" si="33"/>
        <v>0</v>
      </c>
      <c r="Q59" s="169">
        <f t="shared" ca="1" si="33"/>
        <v>0</v>
      </c>
      <c r="R59" s="169">
        <f t="shared" ca="1" si="33"/>
        <v>0</v>
      </c>
      <c r="S59" s="169">
        <f t="shared" ca="1" si="33"/>
        <v>0</v>
      </c>
      <c r="T59" s="169">
        <f t="shared" ca="1" si="33"/>
        <v>0</v>
      </c>
      <c r="U59" s="169">
        <f t="shared" ca="1" si="33"/>
        <v>0</v>
      </c>
      <c r="V59" s="169">
        <f t="shared" ca="1" si="33"/>
        <v>0</v>
      </c>
      <c r="W59" s="169">
        <f t="shared" ca="1" si="33"/>
        <v>0</v>
      </c>
      <c r="X59" s="169">
        <f t="shared" ca="1" si="33"/>
        <v>0</v>
      </c>
      <c r="Y59" s="169">
        <f t="shared" ca="1" si="33"/>
        <v>0</v>
      </c>
      <c r="Z59" s="169">
        <f t="shared" ca="1" si="33"/>
        <v>0</v>
      </c>
      <c r="AA59" s="169">
        <f t="shared" ca="1" si="33"/>
        <v>0</v>
      </c>
      <c r="AB59" s="169">
        <f t="shared" ca="1" si="33"/>
        <v>0</v>
      </c>
      <c r="AC59" s="169">
        <f t="shared" ca="1" si="33"/>
        <v>0</v>
      </c>
      <c r="AD59" s="169">
        <f t="shared" ca="1" si="33"/>
        <v>0</v>
      </c>
      <c r="AE59" s="169">
        <f t="shared" ca="1" si="33"/>
        <v>0</v>
      </c>
      <c r="AF59" s="169">
        <f t="shared" ca="1" si="33"/>
        <v>0</v>
      </c>
      <c r="AG59" s="169">
        <f t="shared" ca="1" si="33"/>
        <v>0</v>
      </c>
      <c r="AH59" s="169">
        <f t="shared" ca="1" si="33"/>
        <v>0</v>
      </c>
      <c r="AI59" s="169">
        <f t="shared" ca="1" si="33"/>
        <v>0</v>
      </c>
      <c r="AJ59" s="169">
        <f t="shared" ca="1" si="33"/>
        <v>0</v>
      </c>
      <c r="AM59" s="394">
        <f ca="1">F59+NPV(SDN,G59:INDEX(G59:AJ59,PAL))</f>
        <v>0</v>
      </c>
      <c r="AN59" s="394">
        <f ca="1">F59+NPV(SDN,G59:INDEX(G59:AJ59,PAL))</f>
        <v>0</v>
      </c>
    </row>
    <row r="60" spans="2:40" s="3" customFormat="1" ht="12.75">
      <c r="F60" s="26"/>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row>
    <row r="61" spans="2:40" s="3" customFormat="1" ht="12.75">
      <c r="C61" s="404" t="str">
        <f>IF(Kalba="EN",Data2!C79,Data2!B79)</f>
        <v>Finansinės analizės (FA) rodiklių apskaičiavimas</v>
      </c>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row>
    <row r="62" spans="2:40" s="3" customFormat="1" ht="12.75">
      <c r="C62" s="68" t="str">
        <f>IF(Kalba="EN",Data2!C80,Data2!B80)</f>
        <v>FA rodiklių investicijoms lėšų srautas (realiąja išraiška)</v>
      </c>
      <c r="D62" s="69"/>
      <c r="E62" s="69"/>
      <c r="F62" s="65">
        <f t="shared" ref="F62:AJ62" ca="1" si="34">ROUND(SUM(F16:F17)-SUM(F7,F22),0)</f>
        <v>0</v>
      </c>
      <c r="G62" s="65">
        <f t="shared" ca="1" si="34"/>
        <v>0</v>
      </c>
      <c r="H62" s="65">
        <f t="shared" ca="1" si="34"/>
        <v>0</v>
      </c>
      <c r="I62" s="65">
        <f t="shared" ca="1" si="34"/>
        <v>0</v>
      </c>
      <c r="J62" s="65">
        <f t="shared" ca="1" si="34"/>
        <v>0</v>
      </c>
      <c r="K62" s="65">
        <f t="shared" ca="1" si="34"/>
        <v>0</v>
      </c>
      <c r="L62" s="65">
        <f t="shared" ca="1" si="34"/>
        <v>0</v>
      </c>
      <c r="M62" s="65">
        <f t="shared" ca="1" si="34"/>
        <v>0</v>
      </c>
      <c r="N62" s="65">
        <f t="shared" ca="1" si="34"/>
        <v>0</v>
      </c>
      <c r="O62" s="65">
        <f t="shared" ca="1" si="34"/>
        <v>0</v>
      </c>
      <c r="P62" s="65">
        <f t="shared" ca="1" si="34"/>
        <v>0</v>
      </c>
      <c r="Q62" s="65">
        <f t="shared" ca="1" si="34"/>
        <v>0</v>
      </c>
      <c r="R62" s="65">
        <f t="shared" ca="1" si="34"/>
        <v>0</v>
      </c>
      <c r="S62" s="65">
        <f t="shared" ca="1" si="34"/>
        <v>0</v>
      </c>
      <c r="T62" s="65">
        <f t="shared" ca="1" si="34"/>
        <v>0</v>
      </c>
      <c r="U62" s="65">
        <f t="shared" ca="1" si="34"/>
        <v>0</v>
      </c>
      <c r="V62" s="65">
        <f t="shared" ca="1" si="34"/>
        <v>0</v>
      </c>
      <c r="W62" s="65">
        <f t="shared" ca="1" si="34"/>
        <v>0</v>
      </c>
      <c r="X62" s="65">
        <f t="shared" ca="1" si="34"/>
        <v>0</v>
      </c>
      <c r="Y62" s="65">
        <f t="shared" ca="1" si="34"/>
        <v>0</v>
      </c>
      <c r="Z62" s="65">
        <f t="shared" ca="1" si="34"/>
        <v>0</v>
      </c>
      <c r="AA62" s="65">
        <f t="shared" ca="1" si="34"/>
        <v>0</v>
      </c>
      <c r="AB62" s="65">
        <f t="shared" ca="1" si="34"/>
        <v>0</v>
      </c>
      <c r="AC62" s="65">
        <f t="shared" ca="1" si="34"/>
        <v>0</v>
      </c>
      <c r="AD62" s="65">
        <f t="shared" ca="1" si="34"/>
        <v>0</v>
      </c>
      <c r="AE62" s="65">
        <f t="shared" ca="1" si="34"/>
        <v>0</v>
      </c>
      <c r="AF62" s="65">
        <f t="shared" ca="1" si="34"/>
        <v>0</v>
      </c>
      <c r="AG62" s="65">
        <f t="shared" ca="1" si="34"/>
        <v>0</v>
      </c>
      <c r="AH62" s="65">
        <f t="shared" ca="1" si="34"/>
        <v>0</v>
      </c>
      <c r="AI62" s="65">
        <f t="shared" ca="1" si="34"/>
        <v>0</v>
      </c>
      <c r="AJ62" s="65">
        <f t="shared" ca="1" si="34"/>
        <v>0</v>
      </c>
    </row>
    <row r="63" spans="2:40" s="3" customFormat="1" ht="12.75">
      <c r="C63" s="68" t="str">
        <f>IF(Kalba="EN",Data2!C82,Data2!B82)</f>
        <v>Suminis finansinio gyvybingumo lėšų srautas (realiąja išraiška)</v>
      </c>
      <c r="D63" s="70"/>
      <c r="E63" s="70"/>
      <c r="F63" s="65">
        <f ca="1">ROUND(SUM(F17,F35)-SUM(F7,F21,F30),0)</f>
        <v>0</v>
      </c>
      <c r="G63" s="65">
        <f t="shared" ref="G63:AJ63" ca="1" si="35">ROUND(SUM(G17,G35)-SUM(G7,G21,G30)+F63,0)</f>
        <v>0</v>
      </c>
      <c r="H63" s="65">
        <f t="shared" ca="1" si="35"/>
        <v>0</v>
      </c>
      <c r="I63" s="65">
        <f t="shared" ca="1" si="35"/>
        <v>0</v>
      </c>
      <c r="J63" s="65">
        <f t="shared" ca="1" si="35"/>
        <v>0</v>
      </c>
      <c r="K63" s="65">
        <f t="shared" ca="1" si="35"/>
        <v>0</v>
      </c>
      <c r="L63" s="65">
        <f t="shared" ca="1" si="35"/>
        <v>0</v>
      </c>
      <c r="M63" s="65">
        <f t="shared" ca="1" si="35"/>
        <v>0</v>
      </c>
      <c r="N63" s="65">
        <f t="shared" ca="1" si="35"/>
        <v>0</v>
      </c>
      <c r="O63" s="65">
        <f t="shared" ca="1" si="35"/>
        <v>0</v>
      </c>
      <c r="P63" s="65">
        <f t="shared" ca="1" si="35"/>
        <v>0</v>
      </c>
      <c r="Q63" s="65">
        <f t="shared" ca="1" si="35"/>
        <v>0</v>
      </c>
      <c r="R63" s="65">
        <f t="shared" ca="1" si="35"/>
        <v>0</v>
      </c>
      <c r="S63" s="65">
        <f t="shared" ca="1" si="35"/>
        <v>0</v>
      </c>
      <c r="T63" s="65">
        <f t="shared" ca="1" si="35"/>
        <v>0</v>
      </c>
      <c r="U63" s="65">
        <f t="shared" ca="1" si="35"/>
        <v>0</v>
      </c>
      <c r="V63" s="65">
        <f t="shared" ca="1" si="35"/>
        <v>0</v>
      </c>
      <c r="W63" s="65">
        <f t="shared" ca="1" si="35"/>
        <v>0</v>
      </c>
      <c r="X63" s="65">
        <f t="shared" ca="1" si="35"/>
        <v>0</v>
      </c>
      <c r="Y63" s="65">
        <f t="shared" ca="1" si="35"/>
        <v>0</v>
      </c>
      <c r="Z63" s="65">
        <f t="shared" ca="1" si="35"/>
        <v>0</v>
      </c>
      <c r="AA63" s="65">
        <f t="shared" ca="1" si="35"/>
        <v>0</v>
      </c>
      <c r="AB63" s="65">
        <f t="shared" ca="1" si="35"/>
        <v>0</v>
      </c>
      <c r="AC63" s="65">
        <f t="shared" ca="1" si="35"/>
        <v>0</v>
      </c>
      <c r="AD63" s="65">
        <f t="shared" ca="1" si="35"/>
        <v>0</v>
      </c>
      <c r="AE63" s="65">
        <f t="shared" ca="1" si="35"/>
        <v>0</v>
      </c>
      <c r="AF63" s="65">
        <f t="shared" ca="1" si="35"/>
        <v>0</v>
      </c>
      <c r="AG63" s="65">
        <f t="shared" ca="1" si="35"/>
        <v>0</v>
      </c>
      <c r="AH63" s="65">
        <f t="shared" ca="1" si="35"/>
        <v>0</v>
      </c>
      <c r="AI63" s="65">
        <f t="shared" ca="1" si="35"/>
        <v>0</v>
      </c>
      <c r="AJ63" s="65">
        <f t="shared" ca="1" si="35"/>
        <v>0</v>
      </c>
    </row>
    <row r="64" spans="2:40" s="3" customFormat="1" ht="12.75">
      <c r="C64" s="68" t="str">
        <f>IF(Kalba="EN",Data2!C84,Data2!B84)</f>
        <v>FA rodiklių kapitalui lėšų srautas (realiąja išraiška)</v>
      </c>
      <c r="D64" s="69"/>
      <c r="E64" s="69"/>
      <c r="F64" s="65">
        <f t="shared" ref="F64:AJ64" ca="1" si="36">SUM(F16,F17)-SUM(F21,F38,F40,F41,F46)+IF(AND(F5&gt;Investiciju_metu_skaicius,F22&gt;0,SUM(F38:F40,F41,F44)&gt;0),MIN(F22,SUM(F38:F40,F41,F44)),0)</f>
        <v>0</v>
      </c>
      <c r="G64" s="65">
        <f t="shared" ca="1" si="36"/>
        <v>0</v>
      </c>
      <c r="H64" s="65">
        <f t="shared" ca="1" si="36"/>
        <v>0</v>
      </c>
      <c r="I64" s="65">
        <f t="shared" ca="1" si="36"/>
        <v>0</v>
      </c>
      <c r="J64" s="65">
        <f t="shared" ca="1" si="36"/>
        <v>0</v>
      </c>
      <c r="K64" s="65">
        <f t="shared" ca="1" si="36"/>
        <v>0</v>
      </c>
      <c r="L64" s="65">
        <f t="shared" ca="1" si="36"/>
        <v>0</v>
      </c>
      <c r="M64" s="65">
        <f t="shared" ca="1" si="36"/>
        <v>0</v>
      </c>
      <c r="N64" s="65">
        <f t="shared" ca="1" si="36"/>
        <v>0</v>
      </c>
      <c r="O64" s="65">
        <f t="shared" ca="1" si="36"/>
        <v>0</v>
      </c>
      <c r="P64" s="65">
        <f t="shared" ca="1" si="36"/>
        <v>0</v>
      </c>
      <c r="Q64" s="65">
        <f t="shared" ca="1" si="36"/>
        <v>0</v>
      </c>
      <c r="R64" s="65">
        <f t="shared" ca="1" si="36"/>
        <v>0</v>
      </c>
      <c r="S64" s="65">
        <f t="shared" ca="1" si="36"/>
        <v>0</v>
      </c>
      <c r="T64" s="65">
        <f t="shared" ca="1" si="36"/>
        <v>0</v>
      </c>
      <c r="U64" s="65">
        <f t="shared" ca="1" si="36"/>
        <v>0</v>
      </c>
      <c r="V64" s="65">
        <f t="shared" ca="1" si="36"/>
        <v>0</v>
      </c>
      <c r="W64" s="65">
        <f t="shared" ca="1" si="36"/>
        <v>0</v>
      </c>
      <c r="X64" s="65">
        <f t="shared" ca="1" si="36"/>
        <v>0</v>
      </c>
      <c r="Y64" s="65">
        <f t="shared" ca="1" si="36"/>
        <v>0</v>
      </c>
      <c r="Z64" s="65">
        <f t="shared" ca="1" si="36"/>
        <v>0</v>
      </c>
      <c r="AA64" s="65">
        <f t="shared" ca="1" si="36"/>
        <v>0</v>
      </c>
      <c r="AB64" s="65">
        <f t="shared" ca="1" si="36"/>
        <v>0</v>
      </c>
      <c r="AC64" s="65">
        <f t="shared" ca="1" si="36"/>
        <v>0</v>
      </c>
      <c r="AD64" s="65">
        <f t="shared" ca="1" si="36"/>
        <v>0</v>
      </c>
      <c r="AE64" s="65">
        <f t="shared" ca="1" si="36"/>
        <v>0</v>
      </c>
      <c r="AF64" s="65">
        <f t="shared" ca="1" si="36"/>
        <v>0</v>
      </c>
      <c r="AG64" s="65">
        <f t="shared" ca="1" si="36"/>
        <v>0</v>
      </c>
      <c r="AH64" s="65">
        <f t="shared" ca="1" si="36"/>
        <v>0</v>
      </c>
      <c r="AI64" s="65">
        <f t="shared" ca="1" si="36"/>
        <v>0</v>
      </c>
      <c r="AJ64" s="65">
        <f t="shared" ca="1" si="36"/>
        <v>0</v>
      </c>
    </row>
    <row r="65" spans="3:36" s="3" customFormat="1" ht="12.75">
      <c r="C65" s="68" t="str">
        <f>IF(Kalba="EN",Data2!C86,Data2!B86)</f>
        <v>Finansinė grynoji dabartinė vertė investicijoms - FGDV(I)</v>
      </c>
      <c r="D65" s="71">
        <f ca="1">F62+NPV(FDN,G62:INDEX(G62:AJ62,PAL))</f>
        <v>0</v>
      </c>
      <c r="E65" s="72"/>
      <c r="F65" s="26"/>
      <c r="G65" s="26"/>
      <c r="H65" s="26"/>
      <c r="I65" s="26"/>
      <c r="J65" s="26"/>
      <c r="K65" s="26"/>
      <c r="L65" s="26"/>
      <c r="M65" s="26"/>
      <c r="N65" s="26"/>
      <c r="O65" s="26"/>
      <c r="P65" s="26"/>
      <c r="Q65" s="26"/>
      <c r="R65" s="26"/>
      <c r="S65" s="26"/>
      <c r="T65" s="26"/>
      <c r="U65" s="26"/>
      <c r="V65" s="26"/>
      <c r="W65" s="26"/>
      <c r="X65" s="26"/>
      <c r="Y65" s="26"/>
      <c r="Z65" s="26"/>
      <c r="AA65" s="26"/>
      <c r="AB65" s="26"/>
      <c r="AC65" s="26"/>
      <c r="AD65" s="26"/>
      <c r="AE65" s="26"/>
      <c r="AF65" s="26"/>
      <c r="AG65" s="26"/>
      <c r="AH65" s="26"/>
      <c r="AI65" s="26"/>
      <c r="AJ65" s="26"/>
    </row>
    <row r="66" spans="3:36" s="3" customFormat="1" ht="12.75">
      <c r="C66" s="68" t="str">
        <f>IF(Kalba="EN",Data2!C87,Data2!B87)</f>
        <v>Finansinė vidinė grąžos norma investicijoms - FVGN(I)</v>
      </c>
      <c r="D66" s="73" t="str">
        <f ca="1">IF(ISERROR(E66),"Nėra reikšmės",E66)</f>
        <v>Nėra reikšmės</v>
      </c>
      <c r="E66" s="201" t="e">
        <f ca="1">IRR(F62:INDEX(F62:AJ62,PAL+1))</f>
        <v>#NUM!</v>
      </c>
      <c r="F66" s="26"/>
      <c r="G66" s="26"/>
      <c r="H66" s="26"/>
      <c r="I66" s="26"/>
      <c r="J66" s="26"/>
      <c r="K66" s="26"/>
      <c r="L66" s="26"/>
      <c r="M66" s="26"/>
      <c r="N66" s="26"/>
      <c r="O66" s="26"/>
      <c r="P66" s="26"/>
      <c r="Q66" s="26"/>
      <c r="R66" s="26"/>
      <c r="S66" s="26"/>
      <c r="T66" s="26"/>
      <c r="U66" s="26"/>
      <c r="V66" s="26"/>
      <c r="W66" s="26"/>
      <c r="X66" s="26"/>
      <c r="Y66" s="26"/>
      <c r="Z66" s="26"/>
      <c r="AA66" s="26"/>
      <c r="AB66" s="26"/>
      <c r="AC66" s="26"/>
      <c r="AD66" s="26"/>
      <c r="AE66" s="26"/>
      <c r="AF66" s="26"/>
      <c r="AG66" s="26"/>
      <c r="AH66" s="26"/>
      <c r="AI66" s="26"/>
      <c r="AJ66" s="26"/>
    </row>
    <row r="67" spans="3:36" s="3" customFormat="1" ht="12.75">
      <c r="C67" s="68" t="str">
        <f>IF(Kalba="EN",Data2!C88,Data2!B88)</f>
        <v>Finansinė modifikuota vidinė grąžos norma investicijoms - FMVGN(I)</v>
      </c>
      <c r="D67" s="73" t="str">
        <f ca="1">IF(ISERROR(E67),"Nėra reikšmės",E67)</f>
        <v>Nėra reikšmės</v>
      </c>
      <c r="E67" s="201" t="e">
        <f ca="1">MIRR(F62:INDEX(F62:AJ62,PAL+1),FDN,FDN)</f>
        <v>#DIV/0!</v>
      </c>
      <c r="F67" s="26"/>
      <c r="G67" s="81"/>
      <c r="H67" s="26"/>
      <c r="I67" s="26"/>
      <c r="J67" s="26"/>
      <c r="K67" s="26"/>
      <c r="L67" s="26"/>
      <c r="M67" s="26"/>
      <c r="N67" s="26"/>
      <c r="O67" s="26"/>
      <c r="P67" s="26"/>
      <c r="Q67" s="26"/>
      <c r="R67" s="26"/>
      <c r="S67" s="26"/>
      <c r="T67" s="26"/>
      <c r="U67" s="26"/>
      <c r="V67" s="26"/>
      <c r="W67" s="26"/>
      <c r="X67" s="26"/>
      <c r="Y67" s="26"/>
      <c r="Z67" s="26"/>
      <c r="AA67" s="26"/>
      <c r="AB67" s="26"/>
      <c r="AC67" s="26"/>
      <c r="AD67" s="26"/>
      <c r="AE67" s="26"/>
      <c r="AF67" s="26"/>
      <c r="AG67" s="26"/>
      <c r="AH67" s="26"/>
      <c r="AI67" s="26"/>
      <c r="AJ67" s="26"/>
    </row>
    <row r="68" spans="3:36" s="3" customFormat="1" ht="12.75">
      <c r="C68" s="68" t="str">
        <f>IF(Kalba="EN",Data2!C89,Data2!B89)</f>
        <v>Finansinis naudos ir išlaidų santykis - FNIS</v>
      </c>
      <c r="D68" s="75" t="str">
        <f ca="1">IF(ISERROR(D17/SUM(D7,-D16,D22)),"-",D17/SUM(D7,-D16,D22))</f>
        <v>-</v>
      </c>
      <c r="E68" s="72"/>
      <c r="F68" s="26"/>
      <c r="G68" s="82"/>
      <c r="H68" s="82"/>
      <c r="I68" s="26"/>
      <c r="J68" s="26"/>
      <c r="K68" s="26"/>
      <c r="L68" s="26"/>
      <c r="M68" s="26"/>
      <c r="N68" s="26"/>
      <c r="O68" s="26"/>
      <c r="P68" s="26"/>
      <c r="Q68" s="26"/>
      <c r="R68" s="26"/>
      <c r="S68" s="26"/>
      <c r="T68" s="26"/>
      <c r="U68" s="26"/>
      <c r="V68" s="26"/>
      <c r="W68" s="26"/>
      <c r="X68" s="26"/>
      <c r="Y68" s="26"/>
      <c r="Z68" s="26"/>
      <c r="AA68" s="26"/>
      <c r="AB68" s="26"/>
      <c r="AC68" s="26"/>
      <c r="AD68" s="26"/>
      <c r="AE68" s="26"/>
      <c r="AF68" s="26"/>
      <c r="AG68" s="26"/>
      <c r="AH68" s="26"/>
      <c r="AI68" s="26"/>
      <c r="AJ68" s="26"/>
    </row>
    <row r="69" spans="3:36" s="3" customFormat="1" ht="12.75">
      <c r="C69" s="68" t="str">
        <f>IF(Kalba="EN",Data2!C90,Data2!B90)</f>
        <v>Finansinis gyvybingumas (realiąja išraiška)</v>
      </c>
      <c r="D69" s="76" t="str">
        <f ca="1">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row>
    <row r="70" spans="3:36" s="3" customFormat="1" ht="12.75">
      <c r="C70" s="68" t="str">
        <f>IF(Kalba="EN",Data2!C92,Data2!B92)</f>
        <v>Finansinė grynoji dabartinė vertė kapitalui - FGDV(K)</v>
      </c>
      <c r="D70" s="71">
        <f ca="1">F64+NPV(FDN,G64:INDEX(G64:AJ64,PAL))</f>
        <v>0</v>
      </c>
      <c r="E70" s="72"/>
      <c r="F70" s="26"/>
      <c r="G70" s="82"/>
      <c r="H70" s="82"/>
      <c r="I70" s="26"/>
      <c r="J70" s="26"/>
      <c r="K70" s="26"/>
      <c r="L70" s="26"/>
      <c r="M70" s="26"/>
      <c r="N70" s="26"/>
      <c r="O70" s="26"/>
      <c r="P70" s="26"/>
      <c r="Q70" s="26"/>
      <c r="R70" s="26"/>
      <c r="S70" s="26"/>
      <c r="T70" s="26"/>
      <c r="U70" s="26"/>
      <c r="V70" s="26"/>
      <c r="W70" s="26"/>
      <c r="X70" s="26"/>
      <c r="Y70" s="26"/>
      <c r="Z70" s="26"/>
      <c r="AA70" s="26"/>
      <c r="AB70" s="26"/>
      <c r="AC70" s="26"/>
      <c r="AD70" s="26"/>
      <c r="AE70" s="26"/>
      <c r="AF70" s="26"/>
      <c r="AG70" s="26"/>
      <c r="AH70" s="26"/>
      <c r="AI70" s="26"/>
      <c r="AJ70" s="26"/>
    </row>
    <row r="71" spans="3:36" s="3" customFormat="1" ht="12.75">
      <c r="C71" s="68" t="str">
        <f>IF(Kalba="EN",Data2!C93,Data2!B93)</f>
        <v>Finansinė vidinė grąžos norma kapitalui - FVGN(K)</v>
      </c>
      <c r="D71" s="73" t="str">
        <f ca="1">IF(ISERROR(E71),"Nėra reikšmės",E71)</f>
        <v>Nėra reikšmės</v>
      </c>
      <c r="E71" s="201" t="e">
        <f ca="1">IRR(F64:INDEX(F64:AJ64,PAL+1))</f>
        <v>#NUM!</v>
      </c>
      <c r="F71" s="26"/>
      <c r="G71" s="26"/>
      <c r="H71" s="26"/>
      <c r="I71" s="26"/>
      <c r="J71" s="26"/>
      <c r="K71" s="26"/>
      <c r="L71" s="26"/>
      <c r="M71" s="26"/>
      <c r="N71" s="26"/>
      <c r="O71" s="26"/>
      <c r="P71" s="26"/>
      <c r="Q71" s="26"/>
      <c r="R71" s="26"/>
      <c r="S71" s="26"/>
      <c r="T71" s="26"/>
      <c r="U71" s="26"/>
      <c r="V71" s="26"/>
      <c r="W71" s="26"/>
      <c r="X71" s="26"/>
      <c r="Y71" s="26"/>
      <c r="Z71" s="26"/>
      <c r="AA71" s="26"/>
      <c r="AB71" s="26"/>
      <c r="AC71" s="26"/>
      <c r="AD71" s="26"/>
      <c r="AE71" s="26"/>
      <c r="AF71" s="26"/>
      <c r="AG71" s="26"/>
      <c r="AH71" s="26"/>
      <c r="AI71" s="26"/>
      <c r="AJ71" s="26"/>
    </row>
    <row r="72" spans="3:36" s="3" customFormat="1" ht="12.75">
      <c r="C72" s="68" t="str">
        <f>IF(Kalba="EN",Data2!C94,Data2!B94)</f>
        <v>Finansinė modifikuota vidinė grąžos norma kapitalui - FMVGN(K)</v>
      </c>
      <c r="D72" s="73" t="str">
        <f ca="1">IF(ISERROR(E72),"Nėra reikšmės",E72)</f>
        <v>Nėra reikšmės</v>
      </c>
      <c r="E72" s="201" t="e">
        <f ca="1">MIRR(F64:INDEX(F64:AJ64,PAL+1),FDN,FDN)</f>
        <v>#DIV/0!</v>
      </c>
      <c r="F72" s="26"/>
      <c r="G72" s="26"/>
      <c r="H72" s="26"/>
      <c r="I72" s="26"/>
      <c r="J72" s="26"/>
      <c r="K72" s="26"/>
      <c r="L72" s="26"/>
      <c r="M72" s="26"/>
      <c r="N72" s="26"/>
      <c r="O72" s="26"/>
      <c r="P72" s="26"/>
      <c r="Q72" s="26"/>
      <c r="R72" s="26"/>
      <c r="S72" s="26"/>
      <c r="T72" s="26"/>
      <c r="U72" s="26"/>
      <c r="V72" s="26"/>
      <c r="W72" s="26"/>
      <c r="X72" s="26"/>
      <c r="Y72" s="26"/>
      <c r="Z72" s="26"/>
      <c r="AA72" s="26"/>
      <c r="AB72" s="26"/>
      <c r="AC72" s="26"/>
      <c r="AD72" s="26"/>
      <c r="AE72" s="26"/>
      <c r="AF72" s="26"/>
      <c r="AG72" s="26"/>
      <c r="AH72" s="26"/>
      <c r="AI72" s="26"/>
      <c r="AJ72" s="26"/>
    </row>
    <row r="73" spans="3:36" s="3" customFormat="1" ht="12.75">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26"/>
      <c r="AF73" s="26"/>
      <c r="AG73" s="26"/>
      <c r="AH73" s="26"/>
      <c r="AI73" s="26"/>
      <c r="AJ73" s="26"/>
    </row>
    <row r="74" spans="3:36" s="3" customFormat="1" ht="12.75">
      <c r="C74" s="404" t="str">
        <f>IF(Kalba="EN",Data2!C95,Data2!B95)</f>
        <v>Ekonominės analizės (EA) rodiklių apskaičiavimas</v>
      </c>
      <c r="D74" s="163"/>
      <c r="E74" s="163"/>
      <c r="F74" s="163"/>
      <c r="G74" s="163"/>
      <c r="H74" s="163"/>
      <c r="I74" s="163"/>
      <c r="J74" s="163"/>
      <c r="K74" s="163"/>
      <c r="L74" s="163"/>
      <c r="M74" s="163"/>
      <c r="N74" s="163"/>
      <c r="O74" s="163"/>
      <c r="P74" s="163"/>
      <c r="Q74" s="163"/>
      <c r="R74" s="163"/>
      <c r="S74" s="163"/>
      <c r="T74" s="163"/>
      <c r="U74" s="163"/>
      <c r="V74" s="163"/>
      <c r="W74" s="163"/>
      <c r="X74" s="163"/>
      <c r="Y74" s="163"/>
      <c r="Z74" s="163"/>
      <c r="AA74" s="163"/>
      <c r="AB74" s="163"/>
      <c r="AC74" s="163"/>
      <c r="AD74" s="163"/>
      <c r="AE74" s="163"/>
      <c r="AF74" s="163"/>
      <c r="AG74" s="163"/>
      <c r="AH74" s="163"/>
      <c r="AI74" s="163"/>
      <c r="AJ74" s="163"/>
    </row>
    <row r="75" spans="3:36" s="3" customFormat="1" ht="12.75">
      <c r="C75" s="68" t="str">
        <f>IF(Kalba="EN",Data2!C96,Data2!B96)</f>
        <v>EA rodiklių lėšų srautas (realiąja išraiška)</v>
      </c>
      <c r="D75" s="69"/>
      <c r="E75" s="69"/>
      <c r="F75" s="65" t="e">
        <f ca="1">IF(pvm_susigrazinimas="Taip",SUMPRODUCT(F$16,Data1!$C$63,Data1!$D$11)-SUMPRODUCT(F$8:F$15,Data1!$C$55:$C$62,Data1!$D$3:$D$10)-SUMPRODUCT(F$23:F$28,Data1!$C$70:$C$75,Data1!$D$18:$D$23)+F47,SUMPRODUCT(F$16,Data1!$C$63)-SUMPRODUCT(F$8:F$15,Data1!$C$55:$C$62)-SUMPRODUCT(F$23:F$28,Data1!$C$70:$C$75)+F47)</f>
        <v>#VALUE!</v>
      </c>
      <c r="G75" s="65" t="e">
        <f ca="1">IF(pvm_susigrazinimas="Taip",SUMPRODUCT(G$16,Data1!$C$63,Data1!$D$11)-SUMPRODUCT(G$8:G$15,Data1!$C$55:$C$62,Data1!$D$3:$D$10)-SUMPRODUCT(G$23:G$28,Data1!$C$70:$C$75,Data1!$D$18:$D$23)+G47,SUMPRODUCT(G$16,Data1!$C$63)-SUMPRODUCT(G$8:G$15,Data1!$C$55:$C$62)-SUMPRODUCT(G$23:G$28,Data1!$C$70:$C$75)+G47)</f>
        <v>#VALUE!</v>
      </c>
      <c r="H75" s="65" t="e">
        <f ca="1">IF(pvm_susigrazinimas="Taip",SUMPRODUCT(H$16,Data1!$C$63,Data1!$D$11)-SUMPRODUCT(H$8:H$15,Data1!$C$55:$C$62,Data1!$D$3:$D$10)-SUMPRODUCT(H$23:H$28,Data1!$C$70:$C$75,Data1!$D$18:$D$23)+H47,SUMPRODUCT(H$16,Data1!$C$63)-SUMPRODUCT(H$8:H$15,Data1!$C$55:$C$62)-SUMPRODUCT(H$23:H$28,Data1!$C$70:$C$75)+H47)</f>
        <v>#VALUE!</v>
      </c>
      <c r="I75" s="65" t="e">
        <f ca="1">IF(pvm_susigrazinimas="Taip",SUMPRODUCT(I$16,Data1!$C$63,Data1!$D$11)-SUMPRODUCT(I$8:I$15,Data1!$C$55:$C$62,Data1!$D$3:$D$10)-SUMPRODUCT(I$23:I$28,Data1!$C$70:$C$75,Data1!$D$18:$D$23)+I47,SUMPRODUCT(I$16,Data1!$C$63)-SUMPRODUCT(I$8:I$15,Data1!$C$55:$C$62)-SUMPRODUCT(I$23:I$28,Data1!$C$70:$C$75)+I47)</f>
        <v>#VALUE!</v>
      </c>
      <c r="J75" s="65" t="e">
        <f ca="1">IF(pvm_susigrazinimas="Taip",SUMPRODUCT(J$16,Data1!$C$63,Data1!$D$11)-SUMPRODUCT(J$8:J$15,Data1!$C$55:$C$62,Data1!$D$3:$D$10)-SUMPRODUCT(J$23:J$28,Data1!$C$70:$C$75,Data1!$D$18:$D$23)+J47,SUMPRODUCT(J$16,Data1!$C$63)-SUMPRODUCT(J$8:J$15,Data1!$C$55:$C$62)-SUMPRODUCT(J$23:J$28,Data1!$C$70:$C$75)+J47)</f>
        <v>#VALUE!</v>
      </c>
      <c r="K75" s="65" t="e">
        <f ca="1">IF(pvm_susigrazinimas="Taip",SUMPRODUCT(K$16,Data1!$C$63,Data1!$D$11)-SUMPRODUCT(K$8:K$15,Data1!$C$55:$C$62,Data1!$D$3:$D$10)-SUMPRODUCT(K$23:K$28,Data1!$C$70:$C$75,Data1!$D$18:$D$23)+K47,SUMPRODUCT(K$16,Data1!$C$63)-SUMPRODUCT(K$8:K$15,Data1!$C$55:$C$62)-SUMPRODUCT(K$23:K$28,Data1!$C$70:$C$75)+K47)</f>
        <v>#VALUE!</v>
      </c>
      <c r="L75" s="65" t="e">
        <f ca="1">IF(pvm_susigrazinimas="Taip",SUMPRODUCT(L$16,Data1!$C$63,Data1!$D$11)-SUMPRODUCT(L$8:L$15,Data1!$C$55:$C$62,Data1!$D$3:$D$10)-SUMPRODUCT(L$23:L$28,Data1!$C$70:$C$75,Data1!$D$18:$D$23)+L47,SUMPRODUCT(L$16,Data1!$C$63)-SUMPRODUCT(L$8:L$15,Data1!$C$55:$C$62)-SUMPRODUCT(L$23:L$28,Data1!$C$70:$C$75)+L47)</f>
        <v>#VALUE!</v>
      </c>
      <c r="M75" s="65" t="e">
        <f ca="1">IF(pvm_susigrazinimas="Taip",SUMPRODUCT(M$16,Data1!$C$63,Data1!$D$11)-SUMPRODUCT(M$8:M$15,Data1!$C$55:$C$62,Data1!$D$3:$D$10)-SUMPRODUCT(M$23:M$28,Data1!$C$70:$C$75,Data1!$D$18:$D$23)+M47,SUMPRODUCT(M$16,Data1!$C$63)-SUMPRODUCT(M$8:M$15,Data1!$C$55:$C$62)-SUMPRODUCT(M$23:M$28,Data1!$C$70:$C$75)+M47)</f>
        <v>#VALUE!</v>
      </c>
      <c r="N75" s="65" t="e">
        <f ca="1">IF(pvm_susigrazinimas="Taip",SUMPRODUCT(N$16,Data1!$C$63,Data1!$D$11)-SUMPRODUCT(N$8:N$15,Data1!$C$55:$C$62,Data1!$D$3:$D$10)-SUMPRODUCT(N$23:N$28,Data1!$C$70:$C$75,Data1!$D$18:$D$23)+N47,SUMPRODUCT(N$16,Data1!$C$63)-SUMPRODUCT(N$8:N$15,Data1!$C$55:$C$62)-SUMPRODUCT(N$23:N$28,Data1!$C$70:$C$75)+N47)</f>
        <v>#VALUE!</v>
      </c>
      <c r="O75" s="65" t="e">
        <f ca="1">IF(pvm_susigrazinimas="Taip",SUMPRODUCT(O$16,Data1!$C$63,Data1!$D$11)-SUMPRODUCT(O$8:O$15,Data1!$C$55:$C$62,Data1!$D$3:$D$10)-SUMPRODUCT(O$23:O$28,Data1!$C$70:$C$75,Data1!$D$18:$D$23)+O47,SUMPRODUCT(O$16,Data1!$C$63)-SUMPRODUCT(O$8:O$15,Data1!$C$55:$C$62)-SUMPRODUCT(O$23:O$28,Data1!$C$70:$C$75)+O47)</f>
        <v>#VALUE!</v>
      </c>
      <c r="P75" s="65" t="e">
        <f ca="1">IF(pvm_susigrazinimas="Taip",SUMPRODUCT(P$16,Data1!$C$63,Data1!$D$11)-SUMPRODUCT(P$8:P$15,Data1!$C$55:$C$62,Data1!$D$3:$D$10)-SUMPRODUCT(P$23:P$28,Data1!$C$70:$C$75,Data1!$D$18:$D$23)+P47,SUMPRODUCT(P$16,Data1!$C$63)-SUMPRODUCT(P$8:P$15,Data1!$C$55:$C$62)-SUMPRODUCT(P$23:P$28,Data1!$C$70:$C$75)+P47)</f>
        <v>#VALUE!</v>
      </c>
      <c r="Q75" s="65" t="e">
        <f ca="1">IF(pvm_susigrazinimas="Taip",SUMPRODUCT(Q$16,Data1!$C$63,Data1!$D$11)-SUMPRODUCT(Q$8:Q$15,Data1!$C$55:$C$62,Data1!$D$3:$D$10)-SUMPRODUCT(Q$23:Q$28,Data1!$C$70:$C$75,Data1!$D$18:$D$23)+Q47,SUMPRODUCT(Q$16,Data1!$C$63)-SUMPRODUCT(Q$8:Q$15,Data1!$C$55:$C$62)-SUMPRODUCT(Q$23:Q$28,Data1!$C$70:$C$75)+Q47)</f>
        <v>#VALUE!</v>
      </c>
      <c r="R75" s="65" t="e">
        <f ca="1">IF(pvm_susigrazinimas="Taip",SUMPRODUCT(R$16,Data1!$C$63,Data1!$D$11)-SUMPRODUCT(R$8:R$15,Data1!$C$55:$C$62,Data1!$D$3:$D$10)-SUMPRODUCT(R$23:R$28,Data1!$C$70:$C$75,Data1!$D$18:$D$23)+R47,SUMPRODUCT(R$16,Data1!$C$63)-SUMPRODUCT(R$8:R$15,Data1!$C$55:$C$62)-SUMPRODUCT(R$23:R$28,Data1!$C$70:$C$75)+R47)</f>
        <v>#VALUE!</v>
      </c>
      <c r="S75" s="65" t="e">
        <f ca="1">IF(pvm_susigrazinimas="Taip",SUMPRODUCT(S$16,Data1!$C$63,Data1!$D$11)-SUMPRODUCT(S$8:S$15,Data1!$C$55:$C$62,Data1!$D$3:$D$10)-SUMPRODUCT(S$23:S$28,Data1!$C$70:$C$75,Data1!$D$18:$D$23)+S47,SUMPRODUCT(S$16,Data1!$C$63)-SUMPRODUCT(S$8:S$15,Data1!$C$55:$C$62)-SUMPRODUCT(S$23:S$28,Data1!$C$70:$C$75)+S47)</f>
        <v>#VALUE!</v>
      </c>
      <c r="T75" s="65" t="e">
        <f ca="1">IF(pvm_susigrazinimas="Taip",SUMPRODUCT(T$16,Data1!$C$63,Data1!$D$11)-SUMPRODUCT(T$8:T$15,Data1!$C$55:$C$62,Data1!$D$3:$D$10)-SUMPRODUCT(T$23:T$28,Data1!$C$70:$C$75,Data1!$D$18:$D$23)+T47,SUMPRODUCT(T$16,Data1!$C$63)-SUMPRODUCT(T$8:T$15,Data1!$C$55:$C$62)-SUMPRODUCT(T$23:T$28,Data1!$C$70:$C$75)+T47)</f>
        <v>#VALUE!</v>
      </c>
      <c r="U75" s="65" t="e">
        <f ca="1">IF(pvm_susigrazinimas="Taip",SUMPRODUCT(U$16,Data1!$C$63,Data1!$D$11)-SUMPRODUCT(U$8:U$15,Data1!$C$55:$C$62,Data1!$D$3:$D$10)-SUMPRODUCT(U$23:U$28,Data1!$C$70:$C$75,Data1!$D$18:$D$23)+U47,SUMPRODUCT(U$16,Data1!$C$63)-SUMPRODUCT(U$8:U$15,Data1!$C$55:$C$62)-SUMPRODUCT(U$23:U$28,Data1!$C$70:$C$75)+U47)</f>
        <v>#VALUE!</v>
      </c>
      <c r="V75" s="65" t="e">
        <f ca="1">IF(pvm_susigrazinimas="Taip",SUMPRODUCT(V$16,Data1!$C$63,Data1!$D$11)-SUMPRODUCT(V$8:V$15,Data1!$C$55:$C$62,Data1!$D$3:$D$10)-SUMPRODUCT(V$23:V$28,Data1!$C$70:$C$75,Data1!$D$18:$D$23)+V47,SUMPRODUCT(V$16,Data1!$C$63)-SUMPRODUCT(V$8:V$15,Data1!$C$55:$C$62)-SUMPRODUCT(V$23:V$28,Data1!$C$70:$C$75)+V47)</f>
        <v>#VALUE!</v>
      </c>
      <c r="W75" s="65" t="e">
        <f ca="1">IF(pvm_susigrazinimas="Taip",SUMPRODUCT(W$16,Data1!$C$63,Data1!$D$11)-SUMPRODUCT(W$8:W$15,Data1!$C$55:$C$62,Data1!$D$3:$D$10)-SUMPRODUCT(W$23:W$28,Data1!$C$70:$C$75,Data1!$D$18:$D$23)+W47,SUMPRODUCT(W$16,Data1!$C$63)-SUMPRODUCT(W$8:W$15,Data1!$C$55:$C$62)-SUMPRODUCT(W$23:W$28,Data1!$C$70:$C$75)+W47)</f>
        <v>#VALUE!</v>
      </c>
      <c r="X75" s="65" t="e">
        <f ca="1">IF(pvm_susigrazinimas="Taip",SUMPRODUCT(X$16,Data1!$C$63,Data1!$D$11)-SUMPRODUCT(X$8:X$15,Data1!$C$55:$C$62,Data1!$D$3:$D$10)-SUMPRODUCT(X$23:X$28,Data1!$C$70:$C$75,Data1!$D$18:$D$23)+X47,SUMPRODUCT(X$16,Data1!$C$63)-SUMPRODUCT(X$8:X$15,Data1!$C$55:$C$62)-SUMPRODUCT(X$23:X$28,Data1!$C$70:$C$75)+X47)</f>
        <v>#VALUE!</v>
      </c>
      <c r="Y75" s="65" t="e">
        <f ca="1">IF(pvm_susigrazinimas="Taip",SUMPRODUCT(Y$16,Data1!$C$63,Data1!$D$11)-SUMPRODUCT(Y$8:Y$15,Data1!$C$55:$C$62,Data1!$D$3:$D$10)-SUMPRODUCT(Y$23:Y$28,Data1!$C$70:$C$75,Data1!$D$18:$D$23)+Y47,SUMPRODUCT(Y$16,Data1!$C$63)-SUMPRODUCT(Y$8:Y$15,Data1!$C$55:$C$62)-SUMPRODUCT(Y$23:Y$28,Data1!$C$70:$C$75)+Y47)</f>
        <v>#VALUE!</v>
      </c>
      <c r="Z75" s="65" t="e">
        <f ca="1">IF(pvm_susigrazinimas="Taip",SUMPRODUCT(Z$16,Data1!$C$63,Data1!$D$11)-SUMPRODUCT(Z$8:Z$15,Data1!$C$55:$C$62,Data1!$D$3:$D$10)-SUMPRODUCT(Z$23:Z$28,Data1!$C$70:$C$75,Data1!$D$18:$D$23)+Z47,SUMPRODUCT(Z$16,Data1!$C$63)-SUMPRODUCT(Z$8:Z$15,Data1!$C$55:$C$62)-SUMPRODUCT(Z$23:Z$28,Data1!$C$70:$C$75)+Z47)</f>
        <v>#VALUE!</v>
      </c>
      <c r="AA75" s="65" t="e">
        <f ca="1">IF(pvm_susigrazinimas="Taip",SUMPRODUCT(AA$16,Data1!$C$63,Data1!$D$11)-SUMPRODUCT(AA$8:AA$15,Data1!$C$55:$C$62,Data1!$D$3:$D$10)-SUMPRODUCT(AA$23:AA$28,Data1!$C$70:$C$75,Data1!$D$18:$D$23)+AA47,SUMPRODUCT(AA$16,Data1!$C$63)-SUMPRODUCT(AA$8:AA$15,Data1!$C$55:$C$62)-SUMPRODUCT(AA$23:AA$28,Data1!$C$70:$C$75)+AA47)</f>
        <v>#VALUE!</v>
      </c>
      <c r="AB75" s="65" t="e">
        <f ca="1">IF(pvm_susigrazinimas="Taip",SUMPRODUCT(AB$16,Data1!$C$63,Data1!$D$11)-SUMPRODUCT(AB$8:AB$15,Data1!$C$55:$C$62,Data1!$D$3:$D$10)-SUMPRODUCT(AB$23:AB$28,Data1!$C$70:$C$75,Data1!$D$18:$D$23)+AB47,SUMPRODUCT(AB$16,Data1!$C$63)-SUMPRODUCT(AB$8:AB$15,Data1!$C$55:$C$62)-SUMPRODUCT(AB$23:AB$28,Data1!$C$70:$C$75)+AB47)</f>
        <v>#VALUE!</v>
      </c>
      <c r="AC75" s="65" t="e">
        <f ca="1">IF(pvm_susigrazinimas="Taip",SUMPRODUCT(AC$16,Data1!$C$63,Data1!$D$11)-SUMPRODUCT(AC$8:AC$15,Data1!$C$55:$C$62,Data1!$D$3:$D$10)-SUMPRODUCT(AC$23:AC$28,Data1!$C$70:$C$75,Data1!$D$18:$D$23)+AC47,SUMPRODUCT(AC$16,Data1!$C$63)-SUMPRODUCT(AC$8:AC$15,Data1!$C$55:$C$62)-SUMPRODUCT(AC$23:AC$28,Data1!$C$70:$C$75)+AC47)</f>
        <v>#VALUE!</v>
      </c>
      <c r="AD75" s="65" t="e">
        <f ca="1">IF(pvm_susigrazinimas="Taip",SUMPRODUCT(AD$16,Data1!$C$63,Data1!$D$11)-SUMPRODUCT(AD$8:AD$15,Data1!$C$55:$C$62,Data1!$D$3:$D$10)-SUMPRODUCT(AD$23:AD$28,Data1!$C$70:$C$75,Data1!$D$18:$D$23)+AD47,SUMPRODUCT(AD$16,Data1!$C$63)-SUMPRODUCT(AD$8:AD$15,Data1!$C$55:$C$62)-SUMPRODUCT(AD$23:AD$28,Data1!$C$70:$C$75)+AD47)</f>
        <v>#VALUE!</v>
      </c>
      <c r="AE75" s="65" t="e">
        <f ca="1">IF(pvm_susigrazinimas="Taip",SUMPRODUCT(AE$16,Data1!$C$63,Data1!$D$11)-SUMPRODUCT(AE$8:AE$15,Data1!$C$55:$C$62,Data1!$D$3:$D$10)-SUMPRODUCT(AE$23:AE$28,Data1!$C$70:$C$75,Data1!$D$18:$D$23)+AE47,SUMPRODUCT(AE$16,Data1!$C$63)-SUMPRODUCT(AE$8:AE$15,Data1!$C$55:$C$62)-SUMPRODUCT(AE$23:AE$28,Data1!$C$70:$C$75)+AE47)</f>
        <v>#VALUE!</v>
      </c>
      <c r="AF75" s="65" t="e">
        <f ca="1">IF(pvm_susigrazinimas="Taip",SUMPRODUCT(AF$16,Data1!$C$63,Data1!$D$11)-SUMPRODUCT(AF$8:AF$15,Data1!$C$55:$C$62,Data1!$D$3:$D$10)-SUMPRODUCT(AF$23:AF$28,Data1!$C$70:$C$75,Data1!$D$18:$D$23)+AF47,SUMPRODUCT(AF$16,Data1!$C$63)-SUMPRODUCT(AF$8:AF$15,Data1!$C$55:$C$62)-SUMPRODUCT(AF$23:AF$28,Data1!$C$70:$C$75)+AF47)</f>
        <v>#VALUE!</v>
      </c>
      <c r="AG75" s="65" t="e">
        <f ca="1">IF(pvm_susigrazinimas="Taip",SUMPRODUCT(AG$16,Data1!$C$63,Data1!$D$11)-SUMPRODUCT(AG$8:AG$15,Data1!$C$55:$C$62,Data1!$D$3:$D$10)-SUMPRODUCT(AG$23:AG$28,Data1!$C$70:$C$75,Data1!$D$18:$D$23)+AG47,SUMPRODUCT(AG$16,Data1!$C$63)-SUMPRODUCT(AG$8:AG$15,Data1!$C$55:$C$62)-SUMPRODUCT(AG$23:AG$28,Data1!$C$70:$C$75)+AG47)</f>
        <v>#VALUE!</v>
      </c>
      <c r="AH75" s="65" t="e">
        <f ca="1">IF(pvm_susigrazinimas="Taip",SUMPRODUCT(AH$16,Data1!$C$63,Data1!$D$11)-SUMPRODUCT(AH$8:AH$15,Data1!$C$55:$C$62,Data1!$D$3:$D$10)-SUMPRODUCT(AH$23:AH$28,Data1!$C$70:$C$75,Data1!$D$18:$D$23)+AH47,SUMPRODUCT(AH$16,Data1!$C$63)-SUMPRODUCT(AH$8:AH$15,Data1!$C$55:$C$62)-SUMPRODUCT(AH$23:AH$28,Data1!$C$70:$C$75)+AH47)</f>
        <v>#VALUE!</v>
      </c>
      <c r="AI75" s="65" t="e">
        <f ca="1">IF(pvm_susigrazinimas="Taip",SUMPRODUCT(AI$16,Data1!$C$63,Data1!$D$11)-SUMPRODUCT(AI$8:AI$15,Data1!$C$55:$C$62,Data1!$D$3:$D$10)-SUMPRODUCT(AI$23:AI$28,Data1!$C$70:$C$75,Data1!$D$18:$D$23)+AI47,SUMPRODUCT(AI$16,Data1!$C$63)-SUMPRODUCT(AI$8:AI$15,Data1!$C$55:$C$62)-SUMPRODUCT(AI$23:AI$28,Data1!$C$70:$C$75)+AI47)</f>
        <v>#VALUE!</v>
      </c>
      <c r="AJ75" s="65" t="e">
        <f ca="1">IF(pvm_susigrazinimas="Taip",SUMPRODUCT(AJ$16,Data1!$C$63,Data1!$D$11)-SUMPRODUCT(AJ$8:AJ$15,Data1!$C$55:$C$62,Data1!$D$3:$D$10)-SUMPRODUCT(AJ$23:AJ$28,Data1!$C$70:$C$75,Data1!$D$18:$D$23)+AJ47,SUMPRODUCT(AJ$16,Data1!$C$63)-SUMPRODUCT(AJ$8:AJ$15,Data1!$C$55:$C$62)-SUMPRODUCT(AJ$23:AJ$28,Data1!$C$70:$C$75)+AJ47)</f>
        <v>#VALUE!</v>
      </c>
    </row>
    <row r="76" spans="3:36" s="3" customFormat="1" ht="12.75">
      <c r="C76" s="68" t="str">
        <f>IF(Kalba="EN",Data2!C98,Data2!B98)</f>
        <v>Konvertuota investicijų (A.) GDV</v>
      </c>
      <c r="D76" s="71">
        <f ca="1">IF(pvm_susigrazinimas="Taip",SUMPRODUCT(AN8:AN15,Data1!C55:C62),SUMPRODUCT(AM8:AM15,Data1!C55:C62))</f>
        <v>0</v>
      </c>
      <c r="F76" s="26"/>
      <c r="G76" s="26"/>
      <c r="H76" s="26"/>
      <c r="I76" s="26"/>
      <c r="J76" s="26"/>
      <c r="K76" s="26"/>
      <c r="L76" s="26"/>
      <c r="M76" s="26"/>
      <c r="N76" s="26"/>
      <c r="O76" s="26"/>
      <c r="P76" s="26"/>
      <c r="Q76" s="26"/>
      <c r="R76" s="26"/>
      <c r="S76" s="26"/>
      <c r="T76" s="26"/>
      <c r="U76" s="26"/>
      <c r="V76" s="26"/>
      <c r="W76" s="26"/>
      <c r="X76" s="26"/>
      <c r="Y76" s="26"/>
      <c r="Z76" s="26"/>
      <c r="AA76" s="26"/>
      <c r="AB76" s="26"/>
      <c r="AC76" s="26"/>
      <c r="AD76" s="26"/>
      <c r="AE76" s="26"/>
      <c r="AF76" s="26"/>
      <c r="AG76" s="26"/>
      <c r="AH76" s="26"/>
      <c r="AI76" s="26"/>
      <c r="AJ76" s="26"/>
    </row>
    <row r="77" spans="3:36" s="3" customFormat="1" ht="12.75">
      <c r="C77" s="68" t="str">
        <f>IF(Kalba="EN",Data2!C99,Data2!B99)</f>
        <v>Konvertuota investicijų likutinės vertės (B.) GDV</v>
      </c>
      <c r="D77" s="71">
        <f ca="1">IF(pvm_susigrazinimas="Taip",PRODUCT(AN16,Data1!C63),PRODUCT(AM16,Data1!C63))</f>
        <v>0</v>
      </c>
      <c r="F77" s="26"/>
      <c r="G77" s="26"/>
      <c r="H77" s="26"/>
      <c r="I77" s="26"/>
      <c r="J77" s="26"/>
      <c r="K77" s="26"/>
      <c r="L77" s="26"/>
      <c r="M77" s="26"/>
      <c r="N77" s="26"/>
      <c r="O77" s="26"/>
      <c r="P77" s="26"/>
      <c r="Q77" s="26"/>
      <c r="R77" s="26"/>
      <c r="S77" s="26"/>
      <c r="T77" s="26"/>
      <c r="U77" s="26"/>
      <c r="V77" s="26"/>
      <c r="W77" s="26"/>
      <c r="X77" s="26"/>
      <c r="Y77" s="26"/>
      <c r="Z77" s="26"/>
      <c r="AA77" s="26"/>
      <c r="AB77" s="26"/>
      <c r="AC77" s="26"/>
      <c r="AD77" s="26"/>
      <c r="AE77" s="26"/>
      <c r="AF77" s="26"/>
      <c r="AG77" s="26"/>
      <c r="AH77" s="26"/>
      <c r="AI77" s="26"/>
      <c r="AJ77" s="26"/>
    </row>
    <row r="78" spans="3:36" s="3" customFormat="1" ht="12.75">
      <c r="C78" s="68" t="str">
        <f>IF(Kalba="EN",Data2!C100,Data2!B100)</f>
        <v>Konvertuota veiklos pajamų (C.) GDV</v>
      </c>
      <c r="D78" s="71">
        <f ca="1">IF(pvm_susigrazinimas="Taip",SUMPRODUCT(AN18:AN20,Data1!C65:C67),SUMPRODUCT(AM18:AM20,Data1!C65:C67))</f>
        <v>0</v>
      </c>
      <c r="F78" s="26"/>
      <c r="G78" s="26"/>
      <c r="H78" s="26"/>
      <c r="I78" s="26"/>
      <c r="J78" s="26"/>
      <c r="K78" s="26"/>
      <c r="L78" s="26"/>
      <c r="M78" s="26"/>
      <c r="N78" s="26"/>
      <c r="O78" s="26"/>
      <c r="P78" s="26"/>
      <c r="Q78" s="26"/>
      <c r="R78" s="26"/>
      <c r="S78" s="26"/>
      <c r="T78" s="26"/>
      <c r="U78" s="26"/>
      <c r="V78" s="26"/>
      <c r="W78" s="26"/>
      <c r="X78" s="26"/>
      <c r="Y78" s="26"/>
      <c r="Z78" s="26"/>
      <c r="AA78" s="26"/>
      <c r="AB78" s="26"/>
      <c r="AC78" s="26"/>
      <c r="AD78" s="26"/>
      <c r="AE78" s="26"/>
      <c r="AF78" s="26"/>
      <c r="AG78" s="26"/>
      <c r="AH78" s="26"/>
      <c r="AI78" s="26"/>
      <c r="AJ78" s="26"/>
    </row>
    <row r="79" spans="3:36" s="3" customFormat="1" ht="12.75">
      <c r="C79" s="68" t="str">
        <f>IF(Kalba="EN",Data2!C101,Data2!B101)</f>
        <v>Konvertuota veiklos išlaidų (D.1.) GDV</v>
      </c>
      <c r="D79" s="71">
        <f ca="1">IF(pvm_susigrazinimas="Taip",SUMPRODUCT(AN23:AN28,Data1!C70:C75),SUMPRODUCT(AM23:AM28,Data1!C70:C75))</f>
        <v>0</v>
      </c>
      <c r="F79" s="26"/>
      <c r="G79" s="26"/>
      <c r="H79" s="26"/>
      <c r="I79" s="26"/>
      <c r="J79" s="26"/>
      <c r="K79" s="26"/>
      <c r="L79" s="26"/>
      <c r="M79" s="26"/>
      <c r="N79" s="26"/>
      <c r="O79" s="26"/>
      <c r="P79" s="26"/>
      <c r="Q79" s="26"/>
      <c r="R79" s="26"/>
      <c r="S79" s="26"/>
      <c r="T79" s="26"/>
      <c r="U79" s="26"/>
      <c r="V79" s="26"/>
      <c r="W79" s="26"/>
      <c r="X79" s="26"/>
      <c r="Y79" s="26"/>
      <c r="Z79" s="26"/>
      <c r="AA79" s="26"/>
      <c r="AB79" s="26"/>
      <c r="AC79" s="26"/>
      <c r="AD79" s="26"/>
      <c r="AE79" s="26"/>
      <c r="AF79" s="26"/>
      <c r="AG79" s="26"/>
      <c r="AH79" s="26"/>
      <c r="AI79" s="26"/>
      <c r="AJ79" s="26"/>
    </row>
    <row r="80" spans="3:36" s="3" customFormat="1" ht="12.75">
      <c r="C80" s="68" t="str">
        <f>IF(Kalba="EN",Data2!C102,Data2!B102)</f>
        <v>Ekonominė grynoji dabartinė vertė - EGDV</v>
      </c>
      <c r="D80" s="71" t="e">
        <f ca="1">F75+NPV(SDN,G75:INDEX(G75:AJ75,PAL))</f>
        <v>#VALUE!</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row>
    <row r="81" spans="3:36" s="3" customFormat="1" ht="12.75">
      <c r="C81" s="68" t="str">
        <f>IF(Kalba="EN",Data2!C103,Data2!B103)</f>
        <v>Ekonominė vidinė grąžos norma - EVGN</v>
      </c>
      <c r="D81" s="77" t="str">
        <f ca="1">IF(ISERROR(E81),"Nėra reikšmės",E81)</f>
        <v>Nėra reikšmės</v>
      </c>
      <c r="E81" s="201" t="e">
        <f ca="1">ROUND(IRR(F75:INDEX(F75:AJ75,PAL+1)),4)</f>
        <v>#VALUE!</v>
      </c>
      <c r="F81" s="26"/>
      <c r="G81" s="26"/>
      <c r="H81" s="26"/>
      <c r="I81" s="26"/>
      <c r="J81" s="26"/>
      <c r="K81" s="26"/>
      <c r="L81" s="26"/>
      <c r="M81" s="26"/>
      <c r="N81" s="26"/>
      <c r="O81" s="26"/>
      <c r="P81" s="26"/>
      <c r="Q81" s="26"/>
      <c r="R81" s="26"/>
      <c r="S81" s="26"/>
      <c r="T81" s="26"/>
      <c r="U81" s="26"/>
      <c r="V81" s="26"/>
      <c r="W81" s="26"/>
      <c r="X81" s="26"/>
      <c r="Y81" s="26"/>
      <c r="Z81" s="26"/>
      <c r="AA81" s="26"/>
      <c r="AB81" s="26"/>
      <c r="AC81" s="26"/>
      <c r="AD81" s="26"/>
      <c r="AE81" s="26"/>
      <c r="AF81" s="26"/>
      <c r="AG81" s="26"/>
      <c r="AH81" s="26"/>
      <c r="AI81" s="26"/>
      <c r="AJ81" s="26"/>
    </row>
    <row r="82" spans="3:36" s="3" customFormat="1" ht="12.75">
      <c r="C82" s="79" t="str">
        <f>IF(Kalba="EN",Data2!C104,Data2!B104)</f>
        <v>Ekonominės naudos ir išlaidų santykis - ENIS</v>
      </c>
      <c r="D82" s="80" t="str">
        <f ca="1">IF(ISERROR(SUM(D47) / SUM(D76,-D77,D79)),"-",SUM(D47) / SUM(D76,-D77,D79))</f>
        <v>-</v>
      </c>
      <c r="F82" s="26"/>
      <c r="G82" s="26"/>
      <c r="H82" s="26"/>
      <c r="I82" s="26"/>
      <c r="J82" s="26"/>
      <c r="K82" s="26"/>
      <c r="L82" s="26"/>
      <c r="M82" s="26"/>
      <c r="N82" s="26"/>
      <c r="O82" s="26"/>
      <c r="P82" s="26"/>
      <c r="Q82" s="26"/>
      <c r="R82" s="26"/>
      <c r="S82" s="26"/>
      <c r="T82" s="26"/>
      <c r="U82" s="26"/>
      <c r="V82" s="26"/>
      <c r="W82" s="26"/>
      <c r="X82" s="26"/>
      <c r="Y82" s="26"/>
      <c r="Z82" s="26"/>
      <c r="AA82" s="26"/>
      <c r="AB82" s="26"/>
      <c r="AC82" s="26"/>
      <c r="AD82" s="26"/>
      <c r="AE82" s="26"/>
      <c r="AF82" s="26"/>
      <c r="AG82" s="26"/>
      <c r="AH82" s="26"/>
      <c r="AI82" s="26"/>
      <c r="AJ82" s="26"/>
    </row>
    <row r="83" spans="3:36" s="3" customFormat="1" ht="7.5" customHeight="1">
      <c r="F83" s="26"/>
      <c r="G83" s="26"/>
      <c r="H83" s="26"/>
      <c r="I83" s="26"/>
      <c r="J83" s="26"/>
      <c r="K83" s="26"/>
      <c r="L83" s="26"/>
      <c r="M83" s="26"/>
      <c r="N83" s="26"/>
      <c r="O83" s="26"/>
      <c r="P83" s="26"/>
      <c r="Q83" s="26"/>
      <c r="R83" s="26"/>
      <c r="S83" s="26"/>
      <c r="T83" s="26"/>
      <c r="U83" s="26"/>
      <c r="V83" s="26"/>
      <c r="W83" s="26"/>
      <c r="X83" s="26"/>
      <c r="Y83" s="26"/>
      <c r="Z83" s="26"/>
      <c r="AA83" s="26"/>
      <c r="AB83" s="26"/>
      <c r="AC83" s="26"/>
      <c r="AD83" s="26"/>
      <c r="AE83" s="26"/>
      <c r="AF83" s="26"/>
      <c r="AG83" s="26"/>
      <c r="AH83" s="26"/>
      <c r="AI83" s="26"/>
      <c r="AJ83" s="26"/>
    </row>
    <row r="84" spans="3:36" s="2" customFormat="1" hidden="1">
      <c r="C84" s="3"/>
      <c r="D84" s="3"/>
      <c r="E84" s="3"/>
      <c r="F84" s="26"/>
      <c r="G84" s="26"/>
      <c r="H84" s="26"/>
      <c r="I84" s="26"/>
      <c r="J84" s="26"/>
      <c r="K84" s="26"/>
      <c r="L84" s="26"/>
      <c r="M84" s="26"/>
      <c r="N84" s="26"/>
      <c r="O84" s="26"/>
      <c r="P84" s="26"/>
      <c r="Q84" s="26"/>
      <c r="R84" s="26"/>
      <c r="S84" s="26"/>
      <c r="T84" s="26"/>
      <c r="U84" s="26"/>
      <c r="V84" s="26"/>
      <c r="W84" s="26"/>
      <c r="X84" s="26"/>
      <c r="Y84" s="26"/>
      <c r="Z84" s="26"/>
      <c r="AA84" s="26"/>
      <c r="AB84" s="26"/>
      <c r="AC84" s="26"/>
      <c r="AD84" s="26"/>
      <c r="AE84" s="26"/>
      <c r="AF84" s="26"/>
      <c r="AG84" s="26"/>
      <c r="AH84" s="26"/>
      <c r="AI84" s="26"/>
      <c r="AJ84" s="26"/>
    </row>
    <row r="85" spans="3:36" s="2" customFormat="1" hidden="1">
      <c r="C85" s="3"/>
      <c r="D85" s="3"/>
      <c r="E85" s="3"/>
      <c r="F85" s="26"/>
      <c r="G85" s="26"/>
      <c r="H85" s="26"/>
      <c r="I85" s="26"/>
      <c r="J85" s="26"/>
      <c r="K85" s="26"/>
      <c r="L85" s="26"/>
      <c r="M85" s="26"/>
      <c r="N85" s="26"/>
      <c r="O85" s="26"/>
      <c r="P85" s="26"/>
      <c r="Q85" s="26"/>
      <c r="R85" s="26"/>
      <c r="S85" s="26"/>
      <c r="T85" s="26"/>
      <c r="U85" s="26"/>
      <c r="V85" s="26"/>
      <c r="W85" s="26"/>
      <c r="X85" s="26"/>
      <c r="Y85" s="26"/>
      <c r="Z85" s="26"/>
      <c r="AA85" s="26"/>
      <c r="AB85" s="26"/>
      <c r="AC85" s="26"/>
      <c r="AD85" s="26"/>
      <c r="AE85" s="26"/>
      <c r="AF85" s="26"/>
      <c r="AG85" s="26"/>
      <c r="AH85" s="26"/>
      <c r="AI85" s="26"/>
      <c r="AJ85" s="26"/>
    </row>
    <row r="86" spans="3:36" s="2" customFormat="1" hidden="1">
      <c r="C86" s="3"/>
      <c r="D86" s="3"/>
      <c r="E86" s="3"/>
      <c r="F86" s="26"/>
      <c r="G86" s="26"/>
      <c r="H86" s="26"/>
      <c r="I86" s="26"/>
      <c r="J86" s="26"/>
      <c r="K86" s="26"/>
      <c r="L86" s="26"/>
      <c r="M86" s="26"/>
      <c r="N86" s="26"/>
      <c r="O86" s="26"/>
      <c r="P86" s="26"/>
      <c r="Q86" s="26"/>
      <c r="R86" s="26"/>
      <c r="S86" s="26"/>
      <c r="T86" s="26"/>
      <c r="U86" s="26"/>
      <c r="V86" s="26"/>
      <c r="W86" s="26"/>
      <c r="X86" s="26"/>
      <c r="Y86" s="26"/>
      <c r="Z86" s="26"/>
      <c r="AA86" s="26"/>
      <c r="AB86" s="26"/>
      <c r="AC86" s="26"/>
      <c r="AD86" s="26"/>
      <c r="AE86" s="26"/>
      <c r="AF86" s="26"/>
      <c r="AG86" s="26"/>
      <c r="AH86" s="26"/>
      <c r="AI86" s="26"/>
      <c r="AJ86" s="26"/>
    </row>
    <row r="87" spans="3:36" s="2" customFormat="1" hidden="1">
      <c r="C87" s="3"/>
      <c r="D87" s="3"/>
      <c r="E87" s="3"/>
      <c r="F87" s="26"/>
      <c r="G87" s="26"/>
      <c r="H87" s="26"/>
      <c r="I87" s="26"/>
      <c r="J87" s="26"/>
      <c r="K87" s="26"/>
      <c r="L87" s="26"/>
      <c r="M87" s="26"/>
      <c r="N87" s="26"/>
      <c r="O87" s="26"/>
      <c r="P87" s="26"/>
      <c r="Q87" s="26"/>
      <c r="R87" s="26"/>
      <c r="S87" s="26"/>
      <c r="T87" s="26"/>
      <c r="U87" s="26"/>
      <c r="V87" s="26"/>
      <c r="W87" s="26"/>
      <c r="X87" s="26"/>
      <c r="Y87" s="26"/>
      <c r="Z87" s="26"/>
      <c r="AA87" s="26"/>
      <c r="AB87" s="26"/>
      <c r="AC87" s="26"/>
      <c r="AD87" s="26"/>
      <c r="AE87" s="26"/>
      <c r="AF87" s="26"/>
      <c r="AG87" s="26"/>
      <c r="AH87" s="26"/>
      <c r="AI87" s="26"/>
      <c r="AJ87" s="26"/>
    </row>
    <row r="88" spans="3:36" s="2" customFormat="1" hidden="1">
      <c r="C88" s="3"/>
      <c r="D88" s="3"/>
      <c r="E88" s="3"/>
      <c r="F88" s="26"/>
      <c r="G88" s="26"/>
      <c r="H88" s="26"/>
      <c r="I88" s="26"/>
      <c r="J88" s="26"/>
      <c r="K88" s="26"/>
      <c r="L88" s="26"/>
      <c r="M88" s="26"/>
      <c r="N88" s="26"/>
      <c r="O88" s="26"/>
      <c r="P88" s="26"/>
      <c r="Q88" s="26"/>
      <c r="R88" s="26"/>
      <c r="S88" s="26"/>
      <c r="T88" s="26"/>
      <c r="U88" s="26"/>
      <c r="V88" s="26"/>
      <c r="W88" s="26"/>
      <c r="X88" s="26"/>
      <c r="Y88" s="26"/>
      <c r="Z88" s="26"/>
      <c r="AA88" s="26"/>
      <c r="AB88" s="26"/>
      <c r="AC88" s="26"/>
      <c r="AD88" s="26"/>
      <c r="AE88" s="26"/>
      <c r="AF88" s="26"/>
      <c r="AG88" s="26"/>
      <c r="AH88" s="26"/>
      <c r="AI88" s="26"/>
      <c r="AJ88" s="26"/>
    </row>
  </sheetData>
  <sheetProtection algorithmName="SHA-512" hashValue="UXQ0DUJiu7BYJJMy/4PQFGdJ4bQn6Vt5B5yXAZMP80J7q7CC0OisBb92+3sp79b8AzjcO/tGZFiS37Pb1PcUOw==" saltValue="FXGeggILqhsgUOcB4OXUCw==" spinCount="100000" sheet="1" objects="1" scenarios="1"/>
  <mergeCells count="3">
    <mergeCell ref="C2:E2"/>
    <mergeCell ref="C3:E3"/>
    <mergeCell ref="C4:E4"/>
  </mergeCells>
  <conditionalFormatting sqref="C4:E4">
    <cfRule type="expression" dxfId="93" priority="2" stopIfTrue="1">
      <formula>LEN($C$4)&gt;0</formula>
    </cfRule>
  </conditionalFormatting>
  <conditionalFormatting sqref="B7:C59">
    <cfRule type="expression" dxfId="92" priority="3" stopIfTrue="1">
      <formula>#REF!=1</formula>
    </cfRule>
  </conditionalFormatting>
  <dataValidations count="1">
    <dataValidation type="decimal" allowBlank="1" showInputMessage="1" showErrorMessage="1" sqref="F45:AJ46 F42:AJ43 F8:AJ16 F18:AJ20 F33:AJ33 F23:AJ29 F49:AJ55 F37:AJ40 F57:AJ59">
      <formula1>-99999999</formula1>
      <formula2>99999999</formula2>
    </dataValidation>
  </dataValidations>
  <pageMargins left="0.23622047244094491" right="0.23622047244094491" top="0.74803149606299213" bottom="0.74803149606299213" header="0.31496062992125984" footer="0.31496062992125984"/>
  <pageSetup paperSize="9" scale="44" fitToWidth="2"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3">
    <tabColor theme="1"/>
    <pageSetUpPr fitToPage="1"/>
  </sheetPr>
  <dimension ref="A1:AM78"/>
  <sheetViews>
    <sheetView showGridLines="0" showRowColHeaders="0" zoomScaleNormal="100" workbookViewId="0">
      <pane xSplit="7" ySplit="6" topLeftCell="H7" activePane="bottomRight" state="frozen"/>
      <selection activeCell="P38" sqref="P38"/>
      <selection pane="topRight" activeCell="P38" sqref="P38"/>
      <selection pane="bottomLeft" activeCell="P38" sqref="P38"/>
      <selection pane="bottomRight" activeCell="G71" sqref="G71"/>
    </sheetView>
  </sheetViews>
  <sheetFormatPr defaultColWidth="0" defaultRowHeight="15" zeroHeight="1"/>
  <cols>
    <col min="1" max="1" width="1.42578125" style="2" customWidth="1"/>
    <col min="2" max="2" width="8.140625" style="3" customWidth="1"/>
    <col min="3" max="3" width="55.28515625" style="3" customWidth="1"/>
    <col min="4" max="4" width="17.140625" style="3" customWidth="1"/>
    <col min="5" max="5" width="17.140625" style="26" customWidth="1"/>
    <col min="6" max="6" width="13.140625" style="3" customWidth="1"/>
    <col min="7" max="7" width="13.140625" style="3" bestFit="1" customWidth="1"/>
    <col min="8" max="12" width="11.42578125" style="26" customWidth="1"/>
    <col min="13" max="13" width="14.42578125" style="26" customWidth="1"/>
    <col min="14" max="38" width="11.42578125" style="26" customWidth="1"/>
    <col min="39" max="39" width="1.42578125" style="2" customWidth="1"/>
    <col min="40" max="16384" width="9.140625" style="2" hidden="1"/>
  </cols>
  <sheetData>
    <row r="1" spans="2:38" ht="7.5" customHeight="1"/>
    <row r="2" spans="2:38" s="3" customFormat="1" ht="27.75" customHeight="1">
      <c r="B2" s="164"/>
      <c r="C2" s="933" t="s">
        <v>610</v>
      </c>
      <c r="D2" s="933"/>
      <c r="E2" s="933"/>
      <c r="F2" s="933"/>
      <c r="G2" s="933"/>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2:38" s="11" customFormat="1" ht="26.25" customHeight="1">
      <c r="B3" s="165"/>
      <c r="C3" s="935"/>
      <c r="D3" s="935"/>
      <c r="E3" s="935"/>
      <c r="F3" s="935"/>
      <c r="G3" s="935"/>
      <c r="H3" s="166"/>
      <c r="I3" s="167"/>
      <c r="J3" s="166"/>
      <c r="K3" s="166"/>
      <c r="L3" s="166"/>
      <c r="M3" s="166"/>
      <c r="N3" s="166"/>
      <c r="O3" s="166"/>
      <c r="P3" s="166"/>
      <c r="Q3" s="166"/>
      <c r="R3" s="166"/>
      <c r="S3" s="166"/>
      <c r="T3" s="166"/>
      <c r="U3" s="166"/>
      <c r="V3" s="166"/>
      <c r="W3" s="166"/>
      <c r="X3" s="166"/>
      <c r="Y3" s="166"/>
      <c r="Z3" s="166"/>
      <c r="AA3" s="166"/>
      <c r="AB3" s="166"/>
      <c r="AC3" s="166"/>
      <c r="AD3" s="166"/>
      <c r="AE3" s="166"/>
      <c r="AF3" s="166"/>
      <c r="AG3" s="166"/>
      <c r="AH3" s="166"/>
      <c r="AI3" s="166"/>
      <c r="AJ3" s="166"/>
      <c r="AK3" s="166"/>
      <c r="AL3" s="166"/>
    </row>
    <row r="4" spans="2:38" s="3" customFormat="1" ht="7.5" customHeight="1">
      <c r="B4" s="53"/>
      <c r="C4" s="932"/>
      <c r="D4" s="932"/>
      <c r="E4" s="932"/>
      <c r="F4" s="26"/>
      <c r="G4" s="2"/>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row>
    <row r="5" spans="2:38" s="3" customFormat="1" ht="12.75" customHeight="1">
      <c r="B5" s="54" t="str">
        <f>IF(Kalba="EN",Data2!C30,Data2!B30)</f>
        <v>Projekto įgyvendinimo metai</v>
      </c>
      <c r="C5" s="55"/>
      <c r="D5" s="939" t="s">
        <v>1144</v>
      </c>
      <c r="E5" s="937" t="s">
        <v>562</v>
      </c>
      <c r="F5" s="359" t="s">
        <v>563</v>
      </c>
      <c r="G5" s="360"/>
      <c r="H5" s="58">
        <v>0</v>
      </c>
      <c r="I5" s="58">
        <v>1</v>
      </c>
      <c r="J5" s="58">
        <v>2</v>
      </c>
      <c r="K5" s="58">
        <v>3</v>
      </c>
      <c r="L5" s="58">
        <v>4</v>
      </c>
      <c r="M5" s="58">
        <v>5</v>
      </c>
      <c r="N5" s="58">
        <v>6</v>
      </c>
      <c r="O5" s="58">
        <v>7</v>
      </c>
      <c r="P5" s="58">
        <v>8</v>
      </c>
      <c r="Q5" s="58">
        <v>9</v>
      </c>
      <c r="R5" s="58">
        <v>10</v>
      </c>
      <c r="S5" s="58">
        <v>11</v>
      </c>
      <c r="T5" s="58">
        <v>12</v>
      </c>
      <c r="U5" s="58">
        <v>13</v>
      </c>
      <c r="V5" s="58">
        <v>14</v>
      </c>
      <c r="W5" s="58">
        <v>15</v>
      </c>
      <c r="X5" s="58">
        <v>16</v>
      </c>
      <c r="Y5" s="58">
        <v>17</v>
      </c>
      <c r="Z5" s="58">
        <v>18</v>
      </c>
      <c r="AA5" s="58">
        <v>19</v>
      </c>
      <c r="AB5" s="58">
        <v>20</v>
      </c>
      <c r="AC5" s="58">
        <v>21</v>
      </c>
      <c r="AD5" s="58">
        <v>22</v>
      </c>
      <c r="AE5" s="58">
        <v>23</v>
      </c>
      <c r="AF5" s="58">
        <v>24</v>
      </c>
      <c r="AG5" s="58">
        <v>25</v>
      </c>
      <c r="AH5" s="58">
        <v>26</v>
      </c>
      <c r="AI5" s="58">
        <v>27</v>
      </c>
      <c r="AJ5" s="58">
        <v>28</v>
      </c>
      <c r="AK5" s="58">
        <v>29</v>
      </c>
      <c r="AL5" s="58">
        <v>30</v>
      </c>
    </row>
    <row r="6" spans="2:38" s="3" customFormat="1" ht="12.75">
      <c r="B6" s="54" t="str">
        <f>IF(Kalba="EN",Data2!C31,Data2!B31)</f>
        <v>Projekto biudžeto eilutė / Projekto įgyvendinimo kalendoriniai metai</v>
      </c>
      <c r="C6" s="55"/>
      <c r="D6" s="940"/>
      <c r="E6" s="938"/>
      <c r="F6" s="60" t="s">
        <v>383</v>
      </c>
      <c r="G6" s="60" t="s">
        <v>1482</v>
      </c>
      <c r="H6" s="58">
        <f>IF(Veiklu_pradzia=DATE(YEAR(Veiklu_pradzia)-1,12,31)+1,YEAR(Veiklu_pradzia)-1,YEAR(Veiklu_pradzia))</f>
        <v>2017</v>
      </c>
      <c r="I6" s="58">
        <f>H6+1</f>
        <v>2018</v>
      </c>
      <c r="J6" s="58">
        <f t="shared" ref="J6:AL6" si="0">I6+1</f>
        <v>2019</v>
      </c>
      <c r="K6" s="58">
        <f t="shared" si="0"/>
        <v>2020</v>
      </c>
      <c r="L6" s="58">
        <f t="shared" si="0"/>
        <v>2021</v>
      </c>
      <c r="M6" s="58">
        <f t="shared" si="0"/>
        <v>2022</v>
      </c>
      <c r="N6" s="58">
        <f t="shared" si="0"/>
        <v>2023</v>
      </c>
      <c r="O6" s="58">
        <f t="shared" si="0"/>
        <v>2024</v>
      </c>
      <c r="P6" s="58">
        <f t="shared" si="0"/>
        <v>2025</v>
      </c>
      <c r="Q6" s="58">
        <f t="shared" si="0"/>
        <v>2026</v>
      </c>
      <c r="R6" s="58">
        <f t="shared" si="0"/>
        <v>2027</v>
      </c>
      <c r="S6" s="58">
        <f t="shared" si="0"/>
        <v>2028</v>
      </c>
      <c r="T6" s="58">
        <f t="shared" si="0"/>
        <v>2029</v>
      </c>
      <c r="U6" s="58">
        <f t="shared" si="0"/>
        <v>2030</v>
      </c>
      <c r="V6" s="58">
        <f t="shared" si="0"/>
        <v>2031</v>
      </c>
      <c r="W6" s="58">
        <f t="shared" si="0"/>
        <v>2032</v>
      </c>
      <c r="X6" s="58">
        <f t="shared" si="0"/>
        <v>2033</v>
      </c>
      <c r="Y6" s="58">
        <f t="shared" si="0"/>
        <v>2034</v>
      </c>
      <c r="Z6" s="58">
        <f t="shared" si="0"/>
        <v>2035</v>
      </c>
      <c r="AA6" s="58">
        <f t="shared" si="0"/>
        <v>2036</v>
      </c>
      <c r="AB6" s="58">
        <f t="shared" si="0"/>
        <v>2037</v>
      </c>
      <c r="AC6" s="58">
        <f t="shared" si="0"/>
        <v>2038</v>
      </c>
      <c r="AD6" s="58">
        <f t="shared" si="0"/>
        <v>2039</v>
      </c>
      <c r="AE6" s="58">
        <f t="shared" si="0"/>
        <v>2040</v>
      </c>
      <c r="AF6" s="58">
        <f t="shared" si="0"/>
        <v>2041</v>
      </c>
      <c r="AG6" s="58">
        <f t="shared" si="0"/>
        <v>2042</v>
      </c>
      <c r="AH6" s="58">
        <f t="shared" si="0"/>
        <v>2043</v>
      </c>
      <c r="AI6" s="58">
        <f t="shared" si="0"/>
        <v>2044</v>
      </c>
      <c r="AJ6" s="58">
        <f t="shared" si="0"/>
        <v>2045</v>
      </c>
      <c r="AK6" s="58">
        <f t="shared" si="0"/>
        <v>2046</v>
      </c>
      <c r="AL6" s="58">
        <f t="shared" si="0"/>
        <v>2047</v>
      </c>
    </row>
    <row r="7" spans="2:38" s="61" customFormat="1" ht="12.75">
      <c r="B7" s="5" t="s">
        <v>6</v>
      </c>
      <c r="C7" s="482" t="str">
        <f>IF(Kalba="EN",Data2!C32,Data2!B32)</f>
        <v>Alternatyvos investicijos, iš viso</v>
      </c>
      <c r="D7" s="170">
        <f ca="1">'4'!E7</f>
        <v>0</v>
      </c>
      <c r="E7" s="170">
        <f ca="1">SUM(E8:E15)</f>
        <v>0</v>
      </c>
      <c r="F7" s="170">
        <f ca="1">ROUND(SUM(F8:F15),0)</f>
        <v>0</v>
      </c>
      <c r="G7" s="170">
        <f ca="1">ROUND(SUM(G8:G15),0)</f>
        <v>0</v>
      </c>
      <c r="H7" s="170">
        <f ca="1">ROUND(SUM(H8:H15),0)</f>
        <v>0</v>
      </c>
      <c r="I7" s="170">
        <f t="shared" ref="I7:Q7" ca="1" si="1">ROUND(SUM(I8:I15),0)</f>
        <v>0</v>
      </c>
      <c r="J7" s="170">
        <f t="shared" ca="1" si="1"/>
        <v>0</v>
      </c>
      <c r="K7" s="170">
        <f t="shared" ca="1" si="1"/>
        <v>0</v>
      </c>
      <c r="L7" s="170">
        <f t="shared" ca="1" si="1"/>
        <v>0</v>
      </c>
      <c r="M7" s="170">
        <f t="shared" ca="1" si="1"/>
        <v>0</v>
      </c>
      <c r="N7" s="170">
        <f t="shared" ca="1" si="1"/>
        <v>0</v>
      </c>
      <c r="O7" s="170">
        <f t="shared" ca="1" si="1"/>
        <v>0</v>
      </c>
      <c r="P7" s="170">
        <f t="shared" ca="1" si="1"/>
        <v>0</v>
      </c>
      <c r="Q7" s="170">
        <f t="shared" ca="1" si="1"/>
        <v>0</v>
      </c>
      <c r="R7" s="170">
        <f t="shared" ref="R7:AL7" ca="1" si="2">ROUND(SUM(R8:R15),0)</f>
        <v>0</v>
      </c>
      <c r="S7" s="170">
        <f t="shared" ca="1" si="2"/>
        <v>0</v>
      </c>
      <c r="T7" s="170">
        <f t="shared" ca="1" si="2"/>
        <v>0</v>
      </c>
      <c r="U7" s="170">
        <f t="shared" ca="1" si="2"/>
        <v>0</v>
      </c>
      <c r="V7" s="170">
        <f t="shared" ca="1" si="2"/>
        <v>0</v>
      </c>
      <c r="W7" s="170">
        <f t="shared" ca="1" si="2"/>
        <v>0</v>
      </c>
      <c r="X7" s="170">
        <f t="shared" ca="1" si="2"/>
        <v>0</v>
      </c>
      <c r="Y7" s="170">
        <f t="shared" ca="1" si="2"/>
        <v>0</v>
      </c>
      <c r="Z7" s="170">
        <f t="shared" ca="1" si="2"/>
        <v>0</v>
      </c>
      <c r="AA7" s="170">
        <f t="shared" ca="1" si="2"/>
        <v>0</v>
      </c>
      <c r="AB7" s="170">
        <f t="shared" ca="1" si="2"/>
        <v>0</v>
      </c>
      <c r="AC7" s="170">
        <f t="shared" ca="1" si="2"/>
        <v>0</v>
      </c>
      <c r="AD7" s="170">
        <f t="shared" ca="1" si="2"/>
        <v>0</v>
      </c>
      <c r="AE7" s="170">
        <f t="shared" ca="1" si="2"/>
        <v>0</v>
      </c>
      <c r="AF7" s="170">
        <f t="shared" ca="1" si="2"/>
        <v>0</v>
      </c>
      <c r="AG7" s="170">
        <f t="shared" ca="1" si="2"/>
        <v>0</v>
      </c>
      <c r="AH7" s="170">
        <f t="shared" ca="1" si="2"/>
        <v>0</v>
      </c>
      <c r="AI7" s="170">
        <f t="shared" ca="1" si="2"/>
        <v>0</v>
      </c>
      <c r="AJ7" s="170">
        <f t="shared" ca="1" si="2"/>
        <v>0</v>
      </c>
      <c r="AK7" s="170">
        <f t="shared" ca="1" si="2"/>
        <v>0</v>
      </c>
      <c r="AL7" s="170">
        <f t="shared" ca="1" si="2"/>
        <v>0</v>
      </c>
    </row>
    <row r="8" spans="2:38" s="3" customFormat="1" ht="12.75">
      <c r="B8" s="64" t="s">
        <v>7</v>
      </c>
      <c r="C8" s="483" t="str">
        <f>IF(Kalba="EN",Data2!C33,Data2!B33)</f>
        <v>Žemė</v>
      </c>
      <c r="D8" s="169">
        <f ca="1">'4'!E8</f>
        <v>0</v>
      </c>
      <c r="E8" s="169">
        <f ca="1">ABS(LogLogistinis3PSkirstinys(D8,70%,2.1121,0.30732,0.74111,0.9299)-D8)</f>
        <v>0</v>
      </c>
      <c r="F8" s="169">
        <f ca="1">H8+NPV(FDN,I8:INDEX(I8:AL8,PAL))</f>
        <v>0</v>
      </c>
      <c r="G8" s="169">
        <f t="shared" ref="G8:G16" ca="1" si="3">SUMIF($H$5:$AL$5,"&lt;="&amp;PAL,$H8:$AL8)</f>
        <v>0</v>
      </c>
      <c r="H8" s="169">
        <f ca="1">IF( ISERROR( '4'!F8/'4'!$E8 * $E8),0, '4'!F8/'4'!$E8 * $E8 )</f>
        <v>0</v>
      </c>
      <c r="I8" s="169">
        <f ca="1">IF( ISERROR( '4'!G8/'4'!$E8 * $E8),0, '4'!G8/'4'!$E8 * $E8 )</f>
        <v>0</v>
      </c>
      <c r="J8" s="169">
        <f ca="1">IF( ISERROR( '4'!H8/'4'!$E8 * $E8),0, '4'!H8/'4'!$E8 * $E8 )</f>
        <v>0</v>
      </c>
      <c r="K8" s="169">
        <f ca="1">IF( ISERROR( '4'!I8/'4'!$E8 * $E8),0, '4'!I8/'4'!$E8 * $E8 )</f>
        <v>0</v>
      </c>
      <c r="L8" s="169">
        <f ca="1">IF( ISERROR( '4'!J8/'4'!$E8 * $E8),0, '4'!J8/'4'!$E8 * $E8 )</f>
        <v>0</v>
      </c>
      <c r="M8" s="169">
        <f ca="1">IF( ISERROR( '4'!K8/'4'!$E8 * $E8),0, '4'!K8/'4'!$E8 * $E8 )</f>
        <v>0</v>
      </c>
      <c r="N8" s="169">
        <f ca="1">IF( ISERROR( '4'!L8/'4'!$E8 * $E8),0, '4'!L8/'4'!$E8 * $E8 )</f>
        <v>0</v>
      </c>
      <c r="O8" s="169">
        <f ca="1">IF( ISERROR( '4'!M8/'4'!$E8 * $E8),0, '4'!M8/'4'!$E8 * $E8 )</f>
        <v>0</v>
      </c>
      <c r="P8" s="169">
        <f ca="1">IF( ISERROR( '4'!N8/'4'!$E8 * $E8),0, '4'!N8/'4'!$E8 * $E8 )</f>
        <v>0</v>
      </c>
      <c r="Q8" s="169">
        <f ca="1">IF( ISERROR( '4'!O8/'4'!$E8 * $E8),0, '4'!O8/'4'!$E8 * $E8 )</f>
        <v>0</v>
      </c>
      <c r="R8" s="169">
        <f ca="1">IF( ISERROR( '4'!P8/'4'!$E8 * $E8),0, '4'!P8/'4'!$E8 * $E8 )</f>
        <v>0</v>
      </c>
      <c r="S8" s="169">
        <f ca="1">IF( ISERROR( '4'!Q8/'4'!$E8 * $E8),0, '4'!Q8/'4'!$E8 * $E8 )</f>
        <v>0</v>
      </c>
      <c r="T8" s="169">
        <f ca="1">IF( ISERROR( '4'!R8/'4'!$E8 * $E8),0, '4'!R8/'4'!$E8 * $E8 )</f>
        <v>0</v>
      </c>
      <c r="U8" s="169">
        <f ca="1">IF( ISERROR( '4'!S8/'4'!$E8 * $E8),0, '4'!S8/'4'!$E8 * $E8 )</f>
        <v>0</v>
      </c>
      <c r="V8" s="169">
        <f ca="1">IF( ISERROR( '4'!T8/'4'!$E8 * $E8),0, '4'!T8/'4'!$E8 * $E8 )</f>
        <v>0</v>
      </c>
      <c r="W8" s="169">
        <f ca="1">IF( ISERROR( '4'!U8/'4'!$E8 * $E8),0, '4'!U8/'4'!$E8 * $E8 )</f>
        <v>0</v>
      </c>
      <c r="X8" s="169">
        <f ca="1">IF( ISERROR( '4'!V8/'4'!$E8 * $E8),0, '4'!V8/'4'!$E8 * $E8 )</f>
        <v>0</v>
      </c>
      <c r="Y8" s="169">
        <f ca="1">IF( ISERROR( '4'!W8/'4'!$E8 * $E8),0, '4'!W8/'4'!$E8 * $E8 )</f>
        <v>0</v>
      </c>
      <c r="Z8" s="169">
        <f ca="1">IF( ISERROR( '4'!X8/'4'!$E8 * $E8),0, '4'!X8/'4'!$E8 * $E8 )</f>
        <v>0</v>
      </c>
      <c r="AA8" s="169">
        <f ca="1">IF( ISERROR( '4'!Y8/'4'!$E8 * $E8),0, '4'!Y8/'4'!$E8 * $E8 )</f>
        <v>0</v>
      </c>
      <c r="AB8" s="169">
        <f ca="1">IF( ISERROR( '4'!Z8/'4'!$E8 * $E8),0, '4'!Z8/'4'!$E8 * $E8 )</f>
        <v>0</v>
      </c>
      <c r="AC8" s="169">
        <f ca="1">IF( ISERROR( '4'!AA8/'4'!$E8 * $E8),0, '4'!AA8/'4'!$E8 * $E8 )</f>
        <v>0</v>
      </c>
      <c r="AD8" s="169">
        <f ca="1">IF( ISERROR( '4'!AB8/'4'!$E8 * $E8),0, '4'!AB8/'4'!$E8 * $E8 )</f>
        <v>0</v>
      </c>
      <c r="AE8" s="169">
        <f ca="1">IF( ISERROR( '4'!AC8/'4'!$E8 * $E8),0, '4'!AC8/'4'!$E8 * $E8 )</f>
        <v>0</v>
      </c>
      <c r="AF8" s="169">
        <f ca="1">IF( ISERROR( '4'!AD8/'4'!$E8 * $E8),0, '4'!AD8/'4'!$E8 * $E8 )</f>
        <v>0</v>
      </c>
      <c r="AG8" s="169">
        <f ca="1">IF( ISERROR( '4'!AE8/'4'!$E8 * $E8),0, '4'!AE8/'4'!$E8 * $E8 )</f>
        <v>0</v>
      </c>
      <c r="AH8" s="169">
        <f ca="1">IF( ISERROR( '4'!AF8/'4'!$E8 * $E8),0, '4'!AF8/'4'!$E8 * $E8 )</f>
        <v>0</v>
      </c>
      <c r="AI8" s="169">
        <f ca="1">IF( ISERROR( '4'!AG8/'4'!$E8 * $E8),0, '4'!AG8/'4'!$E8 * $E8 )</f>
        <v>0</v>
      </c>
      <c r="AJ8" s="169">
        <f ca="1">IF( ISERROR( '4'!AH8/'4'!$E8 * $E8),0, '4'!AH8/'4'!$E8 * $E8 )</f>
        <v>0</v>
      </c>
      <c r="AK8" s="169">
        <f ca="1">IF( ISERROR( '4'!AI8/'4'!$E8 * $E8),0, '4'!AI8/'4'!$E8 * $E8 )</f>
        <v>0</v>
      </c>
      <c r="AL8" s="169">
        <f ca="1">IF( ISERROR( '4'!AJ8/'4'!$E8 * $E8),0, '4'!AJ8/'4'!$E8 * $E8 )</f>
        <v>0</v>
      </c>
    </row>
    <row r="9" spans="2:38" s="3" customFormat="1" ht="12.75">
      <c r="B9" s="64" t="s">
        <v>9</v>
      </c>
      <c r="C9" s="483" t="str">
        <f>IF(Kalba="EN",Data2!C34,Data2!B34)</f>
        <v>Nekilnojamasis turtas</v>
      </c>
      <c r="D9" s="169">
        <f ca="1">'4'!E9</f>
        <v>0</v>
      </c>
      <c r="E9" s="169">
        <f ca="1">ABS(LogLogistinis3PSkirstinys(D9,70%,2.1121,0.30732,0.74111,0.9299)-D9)</f>
        <v>0</v>
      </c>
      <c r="F9" s="169">
        <f ca="1">H9+NPV(FDN,I9:INDEX(I9:AL9,PAL))</f>
        <v>0</v>
      </c>
      <c r="G9" s="169">
        <f t="shared" ca="1" si="3"/>
        <v>0</v>
      </c>
      <c r="H9" s="169">
        <f ca="1">IF( ISERROR( '4'!F9/'4'!$E9 * $E9),0, '4'!F9/'4'!$E9 * $E9 )</f>
        <v>0</v>
      </c>
      <c r="I9" s="169">
        <f ca="1">IF( ISERROR( '4'!G9/'4'!$E9 * $E9),0, '4'!G9/'4'!$E9 * $E9 )</f>
        <v>0</v>
      </c>
      <c r="J9" s="169">
        <f ca="1">IF( ISERROR( '4'!H9/'4'!$E9 * $E9),0, '4'!H9/'4'!$E9 * $E9 )</f>
        <v>0</v>
      </c>
      <c r="K9" s="169">
        <f ca="1">IF( ISERROR( '4'!I9/'4'!$E9 * $E9),0, '4'!I9/'4'!$E9 * $E9 )</f>
        <v>0</v>
      </c>
      <c r="L9" s="169">
        <f ca="1">IF( ISERROR( '4'!J9/'4'!$E9 * $E9),0, '4'!J9/'4'!$E9 * $E9 )</f>
        <v>0</v>
      </c>
      <c r="M9" s="169">
        <f ca="1">IF( ISERROR( '4'!K9/'4'!$E9 * $E9),0, '4'!K9/'4'!$E9 * $E9 )</f>
        <v>0</v>
      </c>
      <c r="N9" s="169">
        <f ca="1">IF( ISERROR( '4'!L9/'4'!$E9 * $E9),0, '4'!L9/'4'!$E9 * $E9 )</f>
        <v>0</v>
      </c>
      <c r="O9" s="169">
        <f ca="1">IF( ISERROR( '4'!M9/'4'!$E9 * $E9),0, '4'!M9/'4'!$E9 * $E9 )</f>
        <v>0</v>
      </c>
      <c r="P9" s="169">
        <f ca="1">IF( ISERROR( '4'!N9/'4'!$E9 * $E9),0, '4'!N9/'4'!$E9 * $E9 )</f>
        <v>0</v>
      </c>
      <c r="Q9" s="169">
        <f ca="1">IF( ISERROR( '4'!O9/'4'!$E9 * $E9),0, '4'!O9/'4'!$E9 * $E9 )</f>
        <v>0</v>
      </c>
      <c r="R9" s="169">
        <f ca="1">IF( ISERROR( '4'!P9/'4'!$E9 * $E9),0, '4'!P9/'4'!$E9 * $E9 )</f>
        <v>0</v>
      </c>
      <c r="S9" s="169">
        <f ca="1">IF( ISERROR( '4'!Q9/'4'!$E9 * $E9),0, '4'!Q9/'4'!$E9 * $E9 )</f>
        <v>0</v>
      </c>
      <c r="T9" s="169">
        <f ca="1">IF( ISERROR( '4'!R9/'4'!$E9 * $E9),0, '4'!R9/'4'!$E9 * $E9 )</f>
        <v>0</v>
      </c>
      <c r="U9" s="169">
        <f ca="1">IF( ISERROR( '4'!S9/'4'!$E9 * $E9),0, '4'!S9/'4'!$E9 * $E9 )</f>
        <v>0</v>
      </c>
      <c r="V9" s="169">
        <f ca="1">IF( ISERROR( '4'!T9/'4'!$E9 * $E9),0, '4'!T9/'4'!$E9 * $E9 )</f>
        <v>0</v>
      </c>
      <c r="W9" s="169">
        <f ca="1">IF( ISERROR( '4'!U9/'4'!$E9 * $E9),0, '4'!U9/'4'!$E9 * $E9 )</f>
        <v>0</v>
      </c>
      <c r="X9" s="169">
        <f ca="1">IF( ISERROR( '4'!V9/'4'!$E9 * $E9),0, '4'!V9/'4'!$E9 * $E9 )</f>
        <v>0</v>
      </c>
      <c r="Y9" s="169">
        <f ca="1">IF( ISERROR( '4'!W9/'4'!$E9 * $E9),0, '4'!W9/'4'!$E9 * $E9 )</f>
        <v>0</v>
      </c>
      <c r="Z9" s="169">
        <f ca="1">IF( ISERROR( '4'!X9/'4'!$E9 * $E9),0, '4'!X9/'4'!$E9 * $E9 )</f>
        <v>0</v>
      </c>
      <c r="AA9" s="169">
        <f ca="1">IF( ISERROR( '4'!Y9/'4'!$E9 * $E9),0, '4'!Y9/'4'!$E9 * $E9 )</f>
        <v>0</v>
      </c>
      <c r="AB9" s="169">
        <f ca="1">IF( ISERROR( '4'!Z9/'4'!$E9 * $E9),0, '4'!Z9/'4'!$E9 * $E9 )</f>
        <v>0</v>
      </c>
      <c r="AC9" s="169">
        <f ca="1">IF( ISERROR( '4'!AA9/'4'!$E9 * $E9),0, '4'!AA9/'4'!$E9 * $E9 )</f>
        <v>0</v>
      </c>
      <c r="AD9" s="169">
        <f ca="1">IF( ISERROR( '4'!AB9/'4'!$E9 * $E9),0, '4'!AB9/'4'!$E9 * $E9 )</f>
        <v>0</v>
      </c>
      <c r="AE9" s="169">
        <f ca="1">IF( ISERROR( '4'!AC9/'4'!$E9 * $E9),0, '4'!AC9/'4'!$E9 * $E9 )</f>
        <v>0</v>
      </c>
      <c r="AF9" s="169">
        <f ca="1">IF( ISERROR( '4'!AD9/'4'!$E9 * $E9),0, '4'!AD9/'4'!$E9 * $E9 )</f>
        <v>0</v>
      </c>
      <c r="AG9" s="169">
        <f ca="1">IF( ISERROR( '4'!AE9/'4'!$E9 * $E9),0, '4'!AE9/'4'!$E9 * $E9 )</f>
        <v>0</v>
      </c>
      <c r="AH9" s="169">
        <f ca="1">IF( ISERROR( '4'!AF9/'4'!$E9 * $E9),0, '4'!AF9/'4'!$E9 * $E9 )</f>
        <v>0</v>
      </c>
      <c r="AI9" s="169">
        <f ca="1">IF( ISERROR( '4'!AG9/'4'!$E9 * $E9),0, '4'!AG9/'4'!$E9 * $E9 )</f>
        <v>0</v>
      </c>
      <c r="AJ9" s="169">
        <f ca="1">IF( ISERROR( '4'!AH9/'4'!$E9 * $E9),0, '4'!AH9/'4'!$E9 * $E9 )</f>
        <v>0</v>
      </c>
      <c r="AK9" s="169">
        <f ca="1">IF( ISERROR( '4'!AI9/'4'!$E9 * $E9),0, '4'!AI9/'4'!$E9 * $E9 )</f>
        <v>0</v>
      </c>
      <c r="AL9" s="169">
        <f ca="1">IF( ISERROR( '4'!AJ9/'4'!$E9 * $E9),0, '4'!AJ9/'4'!$E9 * $E9 )</f>
        <v>0</v>
      </c>
    </row>
    <row r="10" spans="2:38" s="3" customFormat="1" ht="12.75">
      <c r="B10" s="64" t="s">
        <v>11</v>
      </c>
      <c r="C10" s="483" t="str">
        <f>IF(Kalba="EN",Data2!C35,Data2!B35)</f>
        <v>Statyba, rekonstravimas, kapitalinis remontas ir kiti darbai</v>
      </c>
      <c r="D10" s="169">
        <f ca="1">'4'!E10</f>
        <v>0</v>
      </c>
      <c r="E10" s="169">
        <f ca="1">ABS(LogLogistinis3PSkirstinys(D10,70%,1.9673,0.32927,0.74202,0.92827)-D10)</f>
        <v>0</v>
      </c>
      <c r="F10" s="169">
        <f ca="1">H10+NPV(FDN,I10:INDEX(I10:AL10,PAL))</f>
        <v>0</v>
      </c>
      <c r="G10" s="169">
        <f t="shared" ca="1" si="3"/>
        <v>0</v>
      </c>
      <c r="H10" s="169">
        <f ca="1">IF( ISERROR( '4'!F10/'4'!$E10 * $E10),0, '4'!F10/'4'!$E10 * $E10 )</f>
        <v>0</v>
      </c>
      <c r="I10" s="169">
        <f ca="1">IF( ISERROR( '4'!G10/'4'!$E10 * $E10),0, '4'!G10/'4'!$E10 * $E10 )</f>
        <v>0</v>
      </c>
      <c r="J10" s="169">
        <f ca="1">IF( ISERROR( '4'!H10/'4'!$E10 * $E10),0, '4'!H10/'4'!$E10 * $E10 )</f>
        <v>0</v>
      </c>
      <c r="K10" s="169">
        <f ca="1">IF( ISERROR( '4'!I10/'4'!$E10 * $E10),0, '4'!I10/'4'!$E10 * $E10 )</f>
        <v>0</v>
      </c>
      <c r="L10" s="169">
        <f ca="1">IF( ISERROR( '4'!J10/'4'!$E10 * $E10),0, '4'!J10/'4'!$E10 * $E10 )</f>
        <v>0</v>
      </c>
      <c r="M10" s="169">
        <f ca="1">IF( ISERROR( '4'!K10/'4'!$E10 * $E10),0, '4'!K10/'4'!$E10 * $E10 )</f>
        <v>0</v>
      </c>
      <c r="N10" s="169">
        <f ca="1">IF( ISERROR( '4'!L10/'4'!$E10 * $E10),0, '4'!L10/'4'!$E10 * $E10 )</f>
        <v>0</v>
      </c>
      <c r="O10" s="169">
        <f ca="1">IF( ISERROR( '4'!M10/'4'!$E10 * $E10),0, '4'!M10/'4'!$E10 * $E10 )</f>
        <v>0</v>
      </c>
      <c r="P10" s="169">
        <f ca="1">IF( ISERROR( '4'!N10/'4'!$E10 * $E10),0, '4'!N10/'4'!$E10 * $E10 )</f>
        <v>0</v>
      </c>
      <c r="Q10" s="169">
        <f ca="1">IF( ISERROR( '4'!O10/'4'!$E10 * $E10),0, '4'!O10/'4'!$E10 * $E10 )</f>
        <v>0</v>
      </c>
      <c r="R10" s="169">
        <f ca="1">IF( ISERROR( '4'!P10/'4'!$E10 * $E10),0, '4'!P10/'4'!$E10 * $E10 )</f>
        <v>0</v>
      </c>
      <c r="S10" s="169">
        <f ca="1">IF( ISERROR( '4'!Q10/'4'!$E10 * $E10),0, '4'!Q10/'4'!$E10 * $E10 )</f>
        <v>0</v>
      </c>
      <c r="T10" s="169">
        <f ca="1">IF( ISERROR( '4'!R10/'4'!$E10 * $E10),0, '4'!R10/'4'!$E10 * $E10 )</f>
        <v>0</v>
      </c>
      <c r="U10" s="169">
        <f ca="1">IF( ISERROR( '4'!S10/'4'!$E10 * $E10),0, '4'!S10/'4'!$E10 * $E10 )</f>
        <v>0</v>
      </c>
      <c r="V10" s="169">
        <f ca="1">IF( ISERROR( '4'!T10/'4'!$E10 * $E10),0, '4'!T10/'4'!$E10 * $E10 )</f>
        <v>0</v>
      </c>
      <c r="W10" s="169">
        <f ca="1">IF( ISERROR( '4'!U10/'4'!$E10 * $E10),0, '4'!U10/'4'!$E10 * $E10 )</f>
        <v>0</v>
      </c>
      <c r="X10" s="169">
        <f ca="1">IF( ISERROR( '4'!V10/'4'!$E10 * $E10),0, '4'!V10/'4'!$E10 * $E10 )</f>
        <v>0</v>
      </c>
      <c r="Y10" s="169">
        <f ca="1">IF( ISERROR( '4'!W10/'4'!$E10 * $E10),0, '4'!W10/'4'!$E10 * $E10 )</f>
        <v>0</v>
      </c>
      <c r="Z10" s="169">
        <f ca="1">IF( ISERROR( '4'!X10/'4'!$E10 * $E10),0, '4'!X10/'4'!$E10 * $E10 )</f>
        <v>0</v>
      </c>
      <c r="AA10" s="169">
        <f ca="1">IF( ISERROR( '4'!Y10/'4'!$E10 * $E10),0, '4'!Y10/'4'!$E10 * $E10 )</f>
        <v>0</v>
      </c>
      <c r="AB10" s="169">
        <f ca="1">IF( ISERROR( '4'!Z10/'4'!$E10 * $E10),0, '4'!Z10/'4'!$E10 * $E10 )</f>
        <v>0</v>
      </c>
      <c r="AC10" s="169">
        <f ca="1">IF( ISERROR( '4'!AA10/'4'!$E10 * $E10),0, '4'!AA10/'4'!$E10 * $E10 )</f>
        <v>0</v>
      </c>
      <c r="AD10" s="169">
        <f ca="1">IF( ISERROR( '4'!AB10/'4'!$E10 * $E10),0, '4'!AB10/'4'!$E10 * $E10 )</f>
        <v>0</v>
      </c>
      <c r="AE10" s="169">
        <f ca="1">IF( ISERROR( '4'!AC10/'4'!$E10 * $E10),0, '4'!AC10/'4'!$E10 * $E10 )</f>
        <v>0</v>
      </c>
      <c r="AF10" s="169">
        <f ca="1">IF( ISERROR( '4'!AD10/'4'!$E10 * $E10),0, '4'!AD10/'4'!$E10 * $E10 )</f>
        <v>0</v>
      </c>
      <c r="AG10" s="169">
        <f ca="1">IF( ISERROR( '4'!AE10/'4'!$E10 * $E10),0, '4'!AE10/'4'!$E10 * $E10 )</f>
        <v>0</v>
      </c>
      <c r="AH10" s="169">
        <f ca="1">IF( ISERROR( '4'!AF10/'4'!$E10 * $E10),0, '4'!AF10/'4'!$E10 * $E10 )</f>
        <v>0</v>
      </c>
      <c r="AI10" s="169">
        <f ca="1">IF( ISERROR( '4'!AG10/'4'!$E10 * $E10),0, '4'!AG10/'4'!$E10 * $E10 )</f>
        <v>0</v>
      </c>
      <c r="AJ10" s="169">
        <f ca="1">IF( ISERROR( '4'!AH10/'4'!$E10 * $E10),0, '4'!AH10/'4'!$E10 * $E10 )</f>
        <v>0</v>
      </c>
      <c r="AK10" s="169">
        <f ca="1">IF( ISERROR( '4'!AI10/'4'!$E10 * $E10),0, '4'!AI10/'4'!$E10 * $E10 )</f>
        <v>0</v>
      </c>
      <c r="AL10" s="169">
        <f ca="1">IF( ISERROR( '4'!AJ10/'4'!$E10 * $E10),0, '4'!AJ10/'4'!$E10 * $E10 )</f>
        <v>0</v>
      </c>
    </row>
    <row r="11" spans="2:38" s="3" customFormat="1" ht="12.75">
      <c r="B11" s="64" t="s">
        <v>13</v>
      </c>
      <c r="C11" s="483" t="str">
        <f>IF(Kalba="EN",Data2!C36,Data2!B36)</f>
        <v>Įranga, įrenginiai ir kitas ilgalaikis turtas</v>
      </c>
      <c r="D11" s="169">
        <f ca="1">'4'!E11</f>
        <v>0</v>
      </c>
      <c r="E11" s="169">
        <f ca="1">ABS(LogLogistinis3PSkirstinys(D11,70%,2.7906,0.28554,0.72694,0.945188)-D11)</f>
        <v>0</v>
      </c>
      <c r="F11" s="169">
        <f ca="1">H11+NPV(FDN,I11:INDEX(I11:AL11,PAL))</f>
        <v>0</v>
      </c>
      <c r="G11" s="169">
        <f t="shared" ca="1" si="3"/>
        <v>0</v>
      </c>
      <c r="H11" s="169">
        <f ca="1">IF( ISERROR( '4'!F11/'4'!$E11 * $E11),0, '4'!F11/'4'!$E11 * $E11 )</f>
        <v>0</v>
      </c>
      <c r="I11" s="169">
        <f ca="1">IF( ISERROR( '4'!G11/'4'!$E11 * $E11),0, '4'!G11/'4'!$E11 * $E11 )</f>
        <v>0</v>
      </c>
      <c r="J11" s="169">
        <f ca="1">IF( ISERROR( '4'!H11/'4'!$E11 * $E11),0, '4'!H11/'4'!$E11 * $E11 )</f>
        <v>0</v>
      </c>
      <c r="K11" s="169">
        <f ca="1">IF( ISERROR( '4'!I11/'4'!$E11 * $E11),0, '4'!I11/'4'!$E11 * $E11 )</f>
        <v>0</v>
      </c>
      <c r="L11" s="169">
        <f ca="1">IF( ISERROR( '4'!J11/'4'!$E11 * $E11),0, '4'!J11/'4'!$E11 * $E11 )</f>
        <v>0</v>
      </c>
      <c r="M11" s="169">
        <f ca="1">IF( ISERROR( '4'!K11/'4'!$E11 * $E11),0, '4'!K11/'4'!$E11 * $E11 )</f>
        <v>0</v>
      </c>
      <c r="N11" s="169">
        <f ca="1">IF( ISERROR( '4'!L11/'4'!$E11 * $E11),0, '4'!L11/'4'!$E11 * $E11 )</f>
        <v>0</v>
      </c>
      <c r="O11" s="169">
        <f ca="1">IF( ISERROR( '4'!M11/'4'!$E11 * $E11),0, '4'!M11/'4'!$E11 * $E11 )</f>
        <v>0</v>
      </c>
      <c r="P11" s="169">
        <f ca="1">IF( ISERROR( '4'!N11/'4'!$E11 * $E11),0, '4'!N11/'4'!$E11 * $E11 )</f>
        <v>0</v>
      </c>
      <c r="Q11" s="169">
        <f ca="1">IF( ISERROR( '4'!O11/'4'!$E11 * $E11),0, '4'!O11/'4'!$E11 * $E11 )</f>
        <v>0</v>
      </c>
      <c r="R11" s="169">
        <f ca="1">IF( ISERROR( '4'!P11/'4'!$E11 * $E11),0, '4'!P11/'4'!$E11 * $E11 )</f>
        <v>0</v>
      </c>
      <c r="S11" s="169">
        <f ca="1">IF( ISERROR( '4'!Q11/'4'!$E11 * $E11),0, '4'!Q11/'4'!$E11 * $E11 )</f>
        <v>0</v>
      </c>
      <c r="T11" s="169">
        <f ca="1">IF( ISERROR( '4'!R11/'4'!$E11 * $E11),0, '4'!R11/'4'!$E11 * $E11 )</f>
        <v>0</v>
      </c>
      <c r="U11" s="169">
        <f ca="1">IF( ISERROR( '4'!S11/'4'!$E11 * $E11),0, '4'!S11/'4'!$E11 * $E11 )</f>
        <v>0</v>
      </c>
      <c r="V11" s="169">
        <f ca="1">IF( ISERROR( '4'!T11/'4'!$E11 * $E11),0, '4'!T11/'4'!$E11 * $E11 )</f>
        <v>0</v>
      </c>
      <c r="W11" s="169">
        <f ca="1">IF( ISERROR( '4'!U11/'4'!$E11 * $E11),0, '4'!U11/'4'!$E11 * $E11 )</f>
        <v>0</v>
      </c>
      <c r="X11" s="169">
        <f ca="1">IF( ISERROR( '4'!V11/'4'!$E11 * $E11),0, '4'!V11/'4'!$E11 * $E11 )</f>
        <v>0</v>
      </c>
      <c r="Y11" s="169">
        <f ca="1">IF( ISERROR( '4'!W11/'4'!$E11 * $E11),0, '4'!W11/'4'!$E11 * $E11 )</f>
        <v>0</v>
      </c>
      <c r="Z11" s="169">
        <f ca="1">IF( ISERROR( '4'!X11/'4'!$E11 * $E11),0, '4'!X11/'4'!$E11 * $E11 )</f>
        <v>0</v>
      </c>
      <c r="AA11" s="169">
        <f ca="1">IF( ISERROR( '4'!Y11/'4'!$E11 * $E11),0, '4'!Y11/'4'!$E11 * $E11 )</f>
        <v>0</v>
      </c>
      <c r="AB11" s="169">
        <f ca="1">IF( ISERROR( '4'!Z11/'4'!$E11 * $E11),0, '4'!Z11/'4'!$E11 * $E11 )</f>
        <v>0</v>
      </c>
      <c r="AC11" s="169">
        <f ca="1">IF( ISERROR( '4'!AA11/'4'!$E11 * $E11),0, '4'!AA11/'4'!$E11 * $E11 )</f>
        <v>0</v>
      </c>
      <c r="AD11" s="169">
        <f ca="1">IF( ISERROR( '4'!AB11/'4'!$E11 * $E11),0, '4'!AB11/'4'!$E11 * $E11 )</f>
        <v>0</v>
      </c>
      <c r="AE11" s="169">
        <f ca="1">IF( ISERROR( '4'!AC11/'4'!$E11 * $E11),0, '4'!AC11/'4'!$E11 * $E11 )</f>
        <v>0</v>
      </c>
      <c r="AF11" s="169">
        <f ca="1">IF( ISERROR( '4'!AD11/'4'!$E11 * $E11),0, '4'!AD11/'4'!$E11 * $E11 )</f>
        <v>0</v>
      </c>
      <c r="AG11" s="169">
        <f ca="1">IF( ISERROR( '4'!AE11/'4'!$E11 * $E11),0, '4'!AE11/'4'!$E11 * $E11 )</f>
        <v>0</v>
      </c>
      <c r="AH11" s="169">
        <f ca="1">IF( ISERROR( '4'!AF11/'4'!$E11 * $E11),0, '4'!AF11/'4'!$E11 * $E11 )</f>
        <v>0</v>
      </c>
      <c r="AI11" s="169">
        <f ca="1">IF( ISERROR( '4'!AG11/'4'!$E11 * $E11),0, '4'!AG11/'4'!$E11 * $E11 )</f>
        <v>0</v>
      </c>
      <c r="AJ11" s="169">
        <f ca="1">IF( ISERROR( '4'!AH11/'4'!$E11 * $E11),0, '4'!AH11/'4'!$E11 * $E11 )</f>
        <v>0</v>
      </c>
      <c r="AK11" s="169">
        <f ca="1">IF( ISERROR( '4'!AI11/'4'!$E11 * $E11),0, '4'!AI11/'4'!$E11 * $E11 )</f>
        <v>0</v>
      </c>
      <c r="AL11" s="169">
        <f ca="1">IF( ISERROR( '4'!AJ11/'4'!$E11 * $E11),0, '4'!AJ11/'4'!$E11 * $E11 )</f>
        <v>0</v>
      </c>
    </row>
    <row r="12" spans="2:38" s="3" customFormat="1" ht="25.5">
      <c r="B12" s="64" t="s">
        <v>15</v>
      </c>
      <c r="C12" s="483" t="str">
        <f>IF(Kalba="EN",Data2!C37,Data2!B37)</f>
        <v>Projektavimo, techninės priežiūros ir kitos su investicijomis į ilgalaikį turtą (A.1.-A.4.) susijusios paslaugos</v>
      </c>
      <c r="D12" s="169">
        <f ca="1">'4'!E12</f>
        <v>0</v>
      </c>
      <c r="E12" s="169">
        <f ca="1">ABS(LogLogistinis3PSkirstinys(D12,70%,1.8405,0.25464,0.75111,0.88251)-D12)</f>
        <v>0</v>
      </c>
      <c r="F12" s="169">
        <f ca="1">H12+NPV(FDN,I12:INDEX(I12:AL12,PAL))</f>
        <v>0</v>
      </c>
      <c r="G12" s="169">
        <f t="shared" ca="1" si="3"/>
        <v>0</v>
      </c>
      <c r="H12" s="169">
        <f ca="1">IF( ISERROR( '4'!F12/'4'!$E12 * $E12),0, '4'!F12/'4'!$E12 * $E12 )</f>
        <v>0</v>
      </c>
      <c r="I12" s="169">
        <f ca="1">IF( ISERROR( '4'!G12/'4'!$E12 * $E12),0, '4'!G12/'4'!$E12 * $E12 )</f>
        <v>0</v>
      </c>
      <c r="J12" s="169">
        <f ca="1">IF( ISERROR( '4'!H12/'4'!$E12 * $E12),0, '4'!H12/'4'!$E12 * $E12 )</f>
        <v>0</v>
      </c>
      <c r="K12" s="169">
        <f ca="1">IF( ISERROR( '4'!I12/'4'!$E12 * $E12),0, '4'!I12/'4'!$E12 * $E12 )</f>
        <v>0</v>
      </c>
      <c r="L12" s="169">
        <f ca="1">IF( ISERROR( '4'!J12/'4'!$E12 * $E12),0, '4'!J12/'4'!$E12 * $E12 )</f>
        <v>0</v>
      </c>
      <c r="M12" s="169">
        <f ca="1">IF( ISERROR( '4'!K12/'4'!$E12 * $E12),0, '4'!K12/'4'!$E12 * $E12 )</f>
        <v>0</v>
      </c>
      <c r="N12" s="169">
        <f ca="1">IF( ISERROR( '4'!L12/'4'!$E12 * $E12),0, '4'!L12/'4'!$E12 * $E12 )</f>
        <v>0</v>
      </c>
      <c r="O12" s="169">
        <f ca="1">IF( ISERROR( '4'!M12/'4'!$E12 * $E12),0, '4'!M12/'4'!$E12 * $E12 )</f>
        <v>0</v>
      </c>
      <c r="P12" s="169">
        <f ca="1">IF( ISERROR( '4'!N12/'4'!$E12 * $E12),0, '4'!N12/'4'!$E12 * $E12 )</f>
        <v>0</v>
      </c>
      <c r="Q12" s="169">
        <f ca="1">IF( ISERROR( '4'!O12/'4'!$E12 * $E12),0, '4'!O12/'4'!$E12 * $E12 )</f>
        <v>0</v>
      </c>
      <c r="R12" s="169">
        <f ca="1">IF( ISERROR( '4'!P12/'4'!$E12 * $E12),0, '4'!P12/'4'!$E12 * $E12 )</f>
        <v>0</v>
      </c>
      <c r="S12" s="169">
        <f ca="1">IF( ISERROR( '4'!Q12/'4'!$E12 * $E12),0, '4'!Q12/'4'!$E12 * $E12 )</f>
        <v>0</v>
      </c>
      <c r="T12" s="169">
        <f ca="1">IF( ISERROR( '4'!R12/'4'!$E12 * $E12),0, '4'!R12/'4'!$E12 * $E12 )</f>
        <v>0</v>
      </c>
      <c r="U12" s="169">
        <f ca="1">IF( ISERROR( '4'!S12/'4'!$E12 * $E12),0, '4'!S12/'4'!$E12 * $E12 )</f>
        <v>0</v>
      </c>
      <c r="V12" s="169">
        <f ca="1">IF( ISERROR( '4'!T12/'4'!$E12 * $E12),0, '4'!T12/'4'!$E12 * $E12 )</f>
        <v>0</v>
      </c>
      <c r="W12" s="169">
        <f ca="1">IF( ISERROR( '4'!U12/'4'!$E12 * $E12),0, '4'!U12/'4'!$E12 * $E12 )</f>
        <v>0</v>
      </c>
      <c r="X12" s="169">
        <f ca="1">IF( ISERROR( '4'!V12/'4'!$E12 * $E12),0, '4'!V12/'4'!$E12 * $E12 )</f>
        <v>0</v>
      </c>
      <c r="Y12" s="169">
        <f ca="1">IF( ISERROR( '4'!W12/'4'!$E12 * $E12),0, '4'!W12/'4'!$E12 * $E12 )</f>
        <v>0</v>
      </c>
      <c r="Z12" s="169">
        <f ca="1">IF( ISERROR( '4'!X12/'4'!$E12 * $E12),0, '4'!X12/'4'!$E12 * $E12 )</f>
        <v>0</v>
      </c>
      <c r="AA12" s="169">
        <f ca="1">IF( ISERROR( '4'!Y12/'4'!$E12 * $E12),0, '4'!Y12/'4'!$E12 * $E12 )</f>
        <v>0</v>
      </c>
      <c r="AB12" s="169">
        <f ca="1">IF( ISERROR( '4'!Z12/'4'!$E12 * $E12),0, '4'!Z12/'4'!$E12 * $E12 )</f>
        <v>0</v>
      </c>
      <c r="AC12" s="169">
        <f ca="1">IF( ISERROR( '4'!AA12/'4'!$E12 * $E12),0, '4'!AA12/'4'!$E12 * $E12 )</f>
        <v>0</v>
      </c>
      <c r="AD12" s="169">
        <f ca="1">IF( ISERROR( '4'!AB12/'4'!$E12 * $E12),0, '4'!AB12/'4'!$E12 * $E12 )</f>
        <v>0</v>
      </c>
      <c r="AE12" s="169">
        <f ca="1">IF( ISERROR( '4'!AC12/'4'!$E12 * $E12),0, '4'!AC12/'4'!$E12 * $E12 )</f>
        <v>0</v>
      </c>
      <c r="AF12" s="169">
        <f ca="1">IF( ISERROR( '4'!AD12/'4'!$E12 * $E12),0, '4'!AD12/'4'!$E12 * $E12 )</f>
        <v>0</v>
      </c>
      <c r="AG12" s="169">
        <f ca="1">IF( ISERROR( '4'!AE12/'4'!$E12 * $E12),0, '4'!AE12/'4'!$E12 * $E12 )</f>
        <v>0</v>
      </c>
      <c r="AH12" s="169">
        <f ca="1">IF( ISERROR( '4'!AF12/'4'!$E12 * $E12),0, '4'!AF12/'4'!$E12 * $E12 )</f>
        <v>0</v>
      </c>
      <c r="AI12" s="169">
        <f ca="1">IF( ISERROR( '4'!AG12/'4'!$E12 * $E12),0, '4'!AG12/'4'!$E12 * $E12 )</f>
        <v>0</v>
      </c>
      <c r="AJ12" s="169">
        <f ca="1">IF( ISERROR( '4'!AH12/'4'!$E12 * $E12),0, '4'!AH12/'4'!$E12 * $E12 )</f>
        <v>0</v>
      </c>
      <c r="AK12" s="169">
        <f ca="1">IF( ISERROR( '4'!AI12/'4'!$E12 * $E12),0, '4'!AI12/'4'!$E12 * $E12 )</f>
        <v>0</v>
      </c>
      <c r="AL12" s="169">
        <f ca="1">IF( ISERROR( '4'!AJ12/'4'!$E12 * $E12),0, '4'!AJ12/'4'!$E12 * $E12 )</f>
        <v>0</v>
      </c>
    </row>
    <row r="13" spans="2:38" s="3" customFormat="1" ht="12.75">
      <c r="B13" s="64" t="s">
        <v>16</v>
      </c>
      <c r="C13" s="483" t="str">
        <f>IF(Kalba="EN",Data2!C38,Data2!B38)</f>
        <v>Projekto administravimas ir vykdymas</v>
      </c>
      <c r="D13" s="169">
        <f ca="1">'4'!E13</f>
        <v>0</v>
      </c>
      <c r="E13" s="169">
        <f ca="1">ABS(LogLogistinis3PSkirstinys(D13,70%,1.9247,0.23155,0.7493,0.876598)-D13)</f>
        <v>0</v>
      </c>
      <c r="F13" s="169">
        <f ca="1">H13+NPV(FDN,I13:INDEX(I13:AL13,PAL))</f>
        <v>0</v>
      </c>
      <c r="G13" s="169">
        <f t="shared" ca="1" si="3"/>
        <v>0</v>
      </c>
      <c r="H13" s="169">
        <f ca="1">IF( ISERROR( '4'!F13/'4'!$E13 * $E13),0, '4'!F13/'4'!$E13 * $E13 )</f>
        <v>0</v>
      </c>
      <c r="I13" s="169">
        <f ca="1">IF( ISERROR( '4'!G13/'4'!$E13 * $E13),0, '4'!G13/'4'!$E13 * $E13 )</f>
        <v>0</v>
      </c>
      <c r="J13" s="169">
        <f ca="1">IF( ISERROR( '4'!H13/'4'!$E13 * $E13),0, '4'!H13/'4'!$E13 * $E13 )</f>
        <v>0</v>
      </c>
      <c r="K13" s="169">
        <f ca="1">IF( ISERROR( '4'!I13/'4'!$E13 * $E13),0, '4'!I13/'4'!$E13 * $E13 )</f>
        <v>0</v>
      </c>
      <c r="L13" s="169">
        <f ca="1">IF( ISERROR( '4'!J13/'4'!$E13 * $E13),0, '4'!J13/'4'!$E13 * $E13 )</f>
        <v>0</v>
      </c>
      <c r="M13" s="169">
        <f ca="1">IF( ISERROR( '4'!K13/'4'!$E13 * $E13),0, '4'!K13/'4'!$E13 * $E13 )</f>
        <v>0</v>
      </c>
      <c r="N13" s="169">
        <f ca="1">IF( ISERROR( '4'!L13/'4'!$E13 * $E13),0, '4'!L13/'4'!$E13 * $E13 )</f>
        <v>0</v>
      </c>
      <c r="O13" s="169">
        <f ca="1">IF( ISERROR( '4'!M13/'4'!$E13 * $E13),0, '4'!M13/'4'!$E13 * $E13 )</f>
        <v>0</v>
      </c>
      <c r="P13" s="169">
        <f ca="1">IF( ISERROR( '4'!N13/'4'!$E13 * $E13),0, '4'!N13/'4'!$E13 * $E13 )</f>
        <v>0</v>
      </c>
      <c r="Q13" s="169">
        <f ca="1">IF( ISERROR( '4'!O13/'4'!$E13 * $E13),0, '4'!O13/'4'!$E13 * $E13 )</f>
        <v>0</v>
      </c>
      <c r="R13" s="169">
        <f ca="1">IF( ISERROR( '4'!P13/'4'!$E13 * $E13),0, '4'!P13/'4'!$E13 * $E13 )</f>
        <v>0</v>
      </c>
      <c r="S13" s="169">
        <f ca="1">IF( ISERROR( '4'!Q13/'4'!$E13 * $E13),0, '4'!Q13/'4'!$E13 * $E13 )</f>
        <v>0</v>
      </c>
      <c r="T13" s="169">
        <f ca="1">IF( ISERROR( '4'!R13/'4'!$E13 * $E13),0, '4'!R13/'4'!$E13 * $E13 )</f>
        <v>0</v>
      </c>
      <c r="U13" s="169">
        <f ca="1">IF( ISERROR( '4'!S13/'4'!$E13 * $E13),0, '4'!S13/'4'!$E13 * $E13 )</f>
        <v>0</v>
      </c>
      <c r="V13" s="169">
        <f ca="1">IF( ISERROR( '4'!T13/'4'!$E13 * $E13),0, '4'!T13/'4'!$E13 * $E13 )</f>
        <v>0</v>
      </c>
      <c r="W13" s="169">
        <f ca="1">IF( ISERROR( '4'!U13/'4'!$E13 * $E13),0, '4'!U13/'4'!$E13 * $E13 )</f>
        <v>0</v>
      </c>
      <c r="X13" s="169">
        <f ca="1">IF( ISERROR( '4'!V13/'4'!$E13 * $E13),0, '4'!V13/'4'!$E13 * $E13 )</f>
        <v>0</v>
      </c>
      <c r="Y13" s="169">
        <f ca="1">IF( ISERROR( '4'!W13/'4'!$E13 * $E13),0, '4'!W13/'4'!$E13 * $E13 )</f>
        <v>0</v>
      </c>
      <c r="Z13" s="169">
        <f ca="1">IF( ISERROR( '4'!X13/'4'!$E13 * $E13),0, '4'!X13/'4'!$E13 * $E13 )</f>
        <v>0</v>
      </c>
      <c r="AA13" s="169">
        <f ca="1">IF( ISERROR( '4'!Y13/'4'!$E13 * $E13),0, '4'!Y13/'4'!$E13 * $E13 )</f>
        <v>0</v>
      </c>
      <c r="AB13" s="169">
        <f ca="1">IF( ISERROR( '4'!Z13/'4'!$E13 * $E13),0, '4'!Z13/'4'!$E13 * $E13 )</f>
        <v>0</v>
      </c>
      <c r="AC13" s="169">
        <f ca="1">IF( ISERROR( '4'!AA13/'4'!$E13 * $E13),0, '4'!AA13/'4'!$E13 * $E13 )</f>
        <v>0</v>
      </c>
      <c r="AD13" s="169">
        <f ca="1">IF( ISERROR( '4'!AB13/'4'!$E13 * $E13),0, '4'!AB13/'4'!$E13 * $E13 )</f>
        <v>0</v>
      </c>
      <c r="AE13" s="169">
        <f ca="1">IF( ISERROR( '4'!AC13/'4'!$E13 * $E13),0, '4'!AC13/'4'!$E13 * $E13 )</f>
        <v>0</v>
      </c>
      <c r="AF13" s="169">
        <f ca="1">IF( ISERROR( '4'!AD13/'4'!$E13 * $E13),0, '4'!AD13/'4'!$E13 * $E13 )</f>
        <v>0</v>
      </c>
      <c r="AG13" s="169">
        <f ca="1">IF( ISERROR( '4'!AE13/'4'!$E13 * $E13),0, '4'!AE13/'4'!$E13 * $E13 )</f>
        <v>0</v>
      </c>
      <c r="AH13" s="169">
        <f ca="1">IF( ISERROR( '4'!AF13/'4'!$E13 * $E13),0, '4'!AF13/'4'!$E13 * $E13 )</f>
        <v>0</v>
      </c>
      <c r="AI13" s="169">
        <f ca="1">IF( ISERROR( '4'!AG13/'4'!$E13 * $E13),0, '4'!AG13/'4'!$E13 * $E13 )</f>
        <v>0</v>
      </c>
      <c r="AJ13" s="169">
        <f ca="1">IF( ISERROR( '4'!AH13/'4'!$E13 * $E13),0, '4'!AH13/'4'!$E13 * $E13 )</f>
        <v>0</v>
      </c>
      <c r="AK13" s="169">
        <f ca="1">IF( ISERROR( '4'!AI13/'4'!$E13 * $E13),0, '4'!AI13/'4'!$E13 * $E13 )</f>
        <v>0</v>
      </c>
      <c r="AL13" s="169">
        <f ca="1">IF( ISERROR( '4'!AJ13/'4'!$E13 * $E13),0, '4'!AJ13/'4'!$E13 * $E13 )</f>
        <v>0</v>
      </c>
    </row>
    <row r="14" spans="2:38" s="3" customFormat="1" ht="12.75">
      <c r="B14" s="64" t="s">
        <v>18</v>
      </c>
      <c r="C14" s="483" t="str">
        <f>IF(Kalba="EN",Data2!C39,Data2!B39)</f>
        <v>Kitos paslaugos ir išlaidos</v>
      </c>
      <c r="D14" s="169">
        <f ca="1">'4'!E14</f>
        <v>0</v>
      </c>
      <c r="E14" s="169">
        <f ca="1">ABS(LogLogistinis3PSkirstinys(D14,70%,1.9247,0.23155,0.7493,0.876598)-D14)</f>
        <v>0</v>
      </c>
      <c r="F14" s="169">
        <f ca="1">H14+NPV(FDN,I14:INDEX(I14:AL14,PAL))</f>
        <v>0</v>
      </c>
      <c r="G14" s="169">
        <f t="shared" ca="1" si="3"/>
        <v>0</v>
      </c>
      <c r="H14" s="169">
        <f ca="1">IF( ISERROR( '4'!F14/'4'!$E14 * $E14),0, '4'!F14/'4'!$E14 * $E14 )</f>
        <v>0</v>
      </c>
      <c r="I14" s="169">
        <f ca="1">IF( ISERROR( '4'!G14/'4'!$E14 * $E14),0, '4'!G14/'4'!$E14 * $E14 )</f>
        <v>0</v>
      </c>
      <c r="J14" s="169">
        <f ca="1">IF( ISERROR( '4'!H14/'4'!$E14 * $E14),0, '4'!H14/'4'!$E14 * $E14 )</f>
        <v>0</v>
      </c>
      <c r="K14" s="169">
        <f ca="1">IF( ISERROR( '4'!I14/'4'!$E14 * $E14),0, '4'!I14/'4'!$E14 * $E14 )</f>
        <v>0</v>
      </c>
      <c r="L14" s="169">
        <f ca="1">IF( ISERROR( '4'!J14/'4'!$E14 * $E14),0, '4'!J14/'4'!$E14 * $E14 )</f>
        <v>0</v>
      </c>
      <c r="M14" s="169">
        <f ca="1">IF( ISERROR( '4'!K14/'4'!$E14 * $E14),0, '4'!K14/'4'!$E14 * $E14 )</f>
        <v>0</v>
      </c>
      <c r="N14" s="169">
        <f ca="1">IF( ISERROR( '4'!L14/'4'!$E14 * $E14),0, '4'!L14/'4'!$E14 * $E14 )</f>
        <v>0</v>
      </c>
      <c r="O14" s="169">
        <f ca="1">IF( ISERROR( '4'!M14/'4'!$E14 * $E14),0, '4'!M14/'4'!$E14 * $E14 )</f>
        <v>0</v>
      </c>
      <c r="P14" s="169">
        <f ca="1">IF( ISERROR( '4'!N14/'4'!$E14 * $E14),0, '4'!N14/'4'!$E14 * $E14 )</f>
        <v>0</v>
      </c>
      <c r="Q14" s="169">
        <f ca="1">IF( ISERROR( '4'!O14/'4'!$E14 * $E14),0, '4'!O14/'4'!$E14 * $E14 )</f>
        <v>0</v>
      </c>
      <c r="R14" s="169">
        <f ca="1">IF( ISERROR( '4'!P14/'4'!$E14 * $E14),0, '4'!P14/'4'!$E14 * $E14 )</f>
        <v>0</v>
      </c>
      <c r="S14" s="169">
        <f ca="1">IF( ISERROR( '4'!Q14/'4'!$E14 * $E14),0, '4'!Q14/'4'!$E14 * $E14 )</f>
        <v>0</v>
      </c>
      <c r="T14" s="169">
        <f ca="1">IF( ISERROR( '4'!R14/'4'!$E14 * $E14),0, '4'!R14/'4'!$E14 * $E14 )</f>
        <v>0</v>
      </c>
      <c r="U14" s="169">
        <f ca="1">IF( ISERROR( '4'!S14/'4'!$E14 * $E14),0, '4'!S14/'4'!$E14 * $E14 )</f>
        <v>0</v>
      </c>
      <c r="V14" s="169">
        <f ca="1">IF( ISERROR( '4'!T14/'4'!$E14 * $E14),0, '4'!T14/'4'!$E14 * $E14 )</f>
        <v>0</v>
      </c>
      <c r="W14" s="169">
        <f ca="1">IF( ISERROR( '4'!U14/'4'!$E14 * $E14),0, '4'!U14/'4'!$E14 * $E14 )</f>
        <v>0</v>
      </c>
      <c r="X14" s="169">
        <f ca="1">IF( ISERROR( '4'!V14/'4'!$E14 * $E14),0, '4'!V14/'4'!$E14 * $E14 )</f>
        <v>0</v>
      </c>
      <c r="Y14" s="169">
        <f ca="1">IF( ISERROR( '4'!W14/'4'!$E14 * $E14),0, '4'!W14/'4'!$E14 * $E14 )</f>
        <v>0</v>
      </c>
      <c r="Z14" s="169">
        <f ca="1">IF( ISERROR( '4'!X14/'4'!$E14 * $E14),0, '4'!X14/'4'!$E14 * $E14 )</f>
        <v>0</v>
      </c>
      <c r="AA14" s="169">
        <f ca="1">IF( ISERROR( '4'!Y14/'4'!$E14 * $E14),0, '4'!Y14/'4'!$E14 * $E14 )</f>
        <v>0</v>
      </c>
      <c r="AB14" s="169">
        <f ca="1">IF( ISERROR( '4'!Z14/'4'!$E14 * $E14),0, '4'!Z14/'4'!$E14 * $E14 )</f>
        <v>0</v>
      </c>
      <c r="AC14" s="169">
        <f ca="1">IF( ISERROR( '4'!AA14/'4'!$E14 * $E14),0, '4'!AA14/'4'!$E14 * $E14 )</f>
        <v>0</v>
      </c>
      <c r="AD14" s="169">
        <f ca="1">IF( ISERROR( '4'!AB14/'4'!$E14 * $E14),0, '4'!AB14/'4'!$E14 * $E14 )</f>
        <v>0</v>
      </c>
      <c r="AE14" s="169">
        <f ca="1">IF( ISERROR( '4'!AC14/'4'!$E14 * $E14),0, '4'!AC14/'4'!$E14 * $E14 )</f>
        <v>0</v>
      </c>
      <c r="AF14" s="169">
        <f ca="1">IF( ISERROR( '4'!AD14/'4'!$E14 * $E14),0, '4'!AD14/'4'!$E14 * $E14 )</f>
        <v>0</v>
      </c>
      <c r="AG14" s="169">
        <f ca="1">IF( ISERROR( '4'!AE14/'4'!$E14 * $E14),0, '4'!AE14/'4'!$E14 * $E14 )</f>
        <v>0</v>
      </c>
      <c r="AH14" s="169">
        <f ca="1">IF( ISERROR( '4'!AF14/'4'!$E14 * $E14),0, '4'!AF14/'4'!$E14 * $E14 )</f>
        <v>0</v>
      </c>
      <c r="AI14" s="169">
        <f ca="1">IF( ISERROR( '4'!AG14/'4'!$E14 * $E14),0, '4'!AG14/'4'!$E14 * $E14 )</f>
        <v>0</v>
      </c>
      <c r="AJ14" s="169">
        <f ca="1">IF( ISERROR( '4'!AH14/'4'!$E14 * $E14),0, '4'!AH14/'4'!$E14 * $E14 )</f>
        <v>0</v>
      </c>
      <c r="AK14" s="169">
        <f ca="1">IF( ISERROR( '4'!AI14/'4'!$E14 * $E14),0, '4'!AI14/'4'!$E14 * $E14 )</f>
        <v>0</v>
      </c>
      <c r="AL14" s="169">
        <f ca="1">IF( ISERROR( '4'!AJ14/'4'!$E14 * $E14),0, '4'!AJ14/'4'!$E14 * $E14 )</f>
        <v>0</v>
      </c>
    </row>
    <row r="15" spans="2:38" s="3" customFormat="1" ht="12.75">
      <c r="B15" s="64" t="s">
        <v>294</v>
      </c>
      <c r="C15" s="483" t="str">
        <f>IF(Kalba="EN",Data2!C40,Data2!B40)</f>
        <v>Reinvesticijos </v>
      </c>
      <c r="D15" s="169">
        <f ca="1">'4'!E15</f>
        <v>0</v>
      </c>
      <c r="E15" s="169">
        <f ca="1">ABS(LogLogistinis3PSkirstinys(D15,70%,2.1274,0.30981,0.73931,0.931093)-D15)</f>
        <v>0</v>
      </c>
      <c r="F15" s="169">
        <f ca="1">H15+NPV(FDN,I15:INDEX(I15:AL15,PAL))</f>
        <v>0</v>
      </c>
      <c r="G15" s="169">
        <f t="shared" ca="1" si="3"/>
        <v>0</v>
      </c>
      <c r="H15" s="169">
        <f ca="1">IF( ISERROR( '4'!F15/'4'!$E15 * $E15),0, '4'!F15/'4'!$E15 * $E15 )</f>
        <v>0</v>
      </c>
      <c r="I15" s="169">
        <f ca="1">IF( ISERROR( '4'!G15/'4'!$E15 * $E15),0, '4'!G15/'4'!$E15 * $E15 )</f>
        <v>0</v>
      </c>
      <c r="J15" s="169">
        <f ca="1">IF( ISERROR( '4'!H15/'4'!$E15 * $E15),0, '4'!H15/'4'!$E15 * $E15 )</f>
        <v>0</v>
      </c>
      <c r="K15" s="169">
        <f ca="1">IF( ISERROR( '4'!I15/'4'!$E15 * $E15),0, '4'!I15/'4'!$E15 * $E15 )</f>
        <v>0</v>
      </c>
      <c r="L15" s="169">
        <f ca="1">IF( ISERROR( '4'!J15/'4'!$E15 * $E15),0, '4'!J15/'4'!$E15 * $E15 )</f>
        <v>0</v>
      </c>
      <c r="M15" s="169">
        <f ca="1">IF( ISERROR( '4'!K15/'4'!$E15 * $E15),0, '4'!K15/'4'!$E15 * $E15 )</f>
        <v>0</v>
      </c>
      <c r="N15" s="169">
        <f ca="1">IF( ISERROR( '4'!L15/'4'!$E15 * $E15),0, '4'!L15/'4'!$E15 * $E15 )</f>
        <v>0</v>
      </c>
      <c r="O15" s="169">
        <f ca="1">IF( ISERROR( '4'!M15/'4'!$E15 * $E15),0, '4'!M15/'4'!$E15 * $E15 )</f>
        <v>0</v>
      </c>
      <c r="P15" s="169">
        <f ca="1">IF( ISERROR( '4'!N15/'4'!$E15 * $E15),0, '4'!N15/'4'!$E15 * $E15 )</f>
        <v>0</v>
      </c>
      <c r="Q15" s="169">
        <f ca="1">IF( ISERROR( '4'!O15/'4'!$E15 * $E15),0, '4'!O15/'4'!$E15 * $E15 )</f>
        <v>0</v>
      </c>
      <c r="R15" s="169">
        <f ca="1">IF( ISERROR( '4'!P15/'4'!$E15 * $E15),0, '4'!P15/'4'!$E15 * $E15 )</f>
        <v>0</v>
      </c>
      <c r="S15" s="169">
        <f ca="1">IF( ISERROR( '4'!Q15/'4'!$E15 * $E15),0, '4'!Q15/'4'!$E15 * $E15 )</f>
        <v>0</v>
      </c>
      <c r="T15" s="169">
        <f ca="1">IF( ISERROR( '4'!R15/'4'!$E15 * $E15),0, '4'!R15/'4'!$E15 * $E15 )</f>
        <v>0</v>
      </c>
      <c r="U15" s="169">
        <f ca="1">IF( ISERROR( '4'!S15/'4'!$E15 * $E15),0, '4'!S15/'4'!$E15 * $E15 )</f>
        <v>0</v>
      </c>
      <c r="V15" s="169">
        <f ca="1">IF( ISERROR( '4'!T15/'4'!$E15 * $E15),0, '4'!T15/'4'!$E15 * $E15 )</f>
        <v>0</v>
      </c>
      <c r="W15" s="169">
        <f ca="1">IF( ISERROR( '4'!U15/'4'!$E15 * $E15),0, '4'!U15/'4'!$E15 * $E15 )</f>
        <v>0</v>
      </c>
      <c r="X15" s="169">
        <f ca="1">IF( ISERROR( '4'!V15/'4'!$E15 * $E15),0, '4'!V15/'4'!$E15 * $E15 )</f>
        <v>0</v>
      </c>
      <c r="Y15" s="169">
        <f ca="1">IF( ISERROR( '4'!W15/'4'!$E15 * $E15),0, '4'!W15/'4'!$E15 * $E15 )</f>
        <v>0</v>
      </c>
      <c r="Z15" s="169">
        <f ca="1">IF( ISERROR( '4'!X15/'4'!$E15 * $E15),0, '4'!X15/'4'!$E15 * $E15 )</f>
        <v>0</v>
      </c>
      <c r="AA15" s="169">
        <f ca="1">IF( ISERROR( '4'!Y15/'4'!$E15 * $E15),0, '4'!Y15/'4'!$E15 * $E15 )</f>
        <v>0</v>
      </c>
      <c r="AB15" s="169">
        <f ca="1">IF( ISERROR( '4'!Z15/'4'!$E15 * $E15),0, '4'!Z15/'4'!$E15 * $E15 )</f>
        <v>0</v>
      </c>
      <c r="AC15" s="169">
        <f ca="1">IF( ISERROR( '4'!AA15/'4'!$E15 * $E15),0, '4'!AA15/'4'!$E15 * $E15 )</f>
        <v>0</v>
      </c>
      <c r="AD15" s="169">
        <f ca="1">IF( ISERROR( '4'!AB15/'4'!$E15 * $E15),0, '4'!AB15/'4'!$E15 * $E15 )</f>
        <v>0</v>
      </c>
      <c r="AE15" s="169">
        <f ca="1">IF( ISERROR( '4'!AC15/'4'!$E15 * $E15),0, '4'!AC15/'4'!$E15 * $E15 )</f>
        <v>0</v>
      </c>
      <c r="AF15" s="169">
        <f ca="1">IF( ISERROR( '4'!AD15/'4'!$E15 * $E15),0, '4'!AD15/'4'!$E15 * $E15 )</f>
        <v>0</v>
      </c>
      <c r="AG15" s="169">
        <f ca="1">IF( ISERROR( '4'!AE15/'4'!$E15 * $E15),0, '4'!AE15/'4'!$E15 * $E15 )</f>
        <v>0</v>
      </c>
      <c r="AH15" s="169">
        <f ca="1">IF( ISERROR( '4'!AF15/'4'!$E15 * $E15),0, '4'!AF15/'4'!$E15 * $E15 )</f>
        <v>0</v>
      </c>
      <c r="AI15" s="169">
        <f ca="1">IF( ISERROR( '4'!AG15/'4'!$E15 * $E15),0, '4'!AG15/'4'!$E15 * $E15 )</f>
        <v>0</v>
      </c>
      <c r="AJ15" s="169">
        <f ca="1">IF( ISERROR( '4'!AH15/'4'!$E15 * $E15),0, '4'!AH15/'4'!$E15 * $E15 )</f>
        <v>0</v>
      </c>
      <c r="AK15" s="169">
        <f ca="1">IF( ISERROR( '4'!AI15/'4'!$E15 * $E15),0, '4'!AI15/'4'!$E15 * $E15 )</f>
        <v>0</v>
      </c>
      <c r="AL15" s="169">
        <f ca="1">IF( ISERROR( '4'!AJ15/'4'!$E15 * $E15),0, '4'!AJ15/'4'!$E15 * $E15 )</f>
        <v>0</v>
      </c>
    </row>
    <row r="16" spans="2:38" s="61" customFormat="1" ht="12.75">
      <c r="B16" s="64" t="s">
        <v>20</v>
      </c>
      <c r="C16" s="483" t="str">
        <f>IF(Kalba="EN",Data2!C41,Data2!B41)</f>
        <v>Investicijų likutinė vertė</v>
      </c>
      <c r="D16" s="169">
        <f ca="1">'4'!E16</f>
        <v>0</v>
      </c>
      <c r="E16" s="169">
        <f ca="1">(ABS(D16) * 200% - SQRT( (1-70%) * ABS(D16) * (200%-50%) * ABS(D16) * (200%-1) ) - ABS(D16))</f>
        <v>0</v>
      </c>
      <c r="F16" s="169">
        <f ca="1">H16+NPV(FDN,I16:INDEX(I16:AL16,PAL))</f>
        <v>0</v>
      </c>
      <c r="G16" s="169">
        <f t="shared" ca="1" si="3"/>
        <v>0</v>
      </c>
      <c r="H16" s="169">
        <f ca="1">IF( ISERROR( '4'!F16/'4'!$E16 * $E16),0, '4'!F16/'4'!$E16 * $E16 )</f>
        <v>0</v>
      </c>
      <c r="I16" s="169">
        <f ca="1">IF( ISERROR( '4'!G16/'4'!$E16 * $E16),0, '4'!G16/'4'!$E16 * $E16 )</f>
        <v>0</v>
      </c>
      <c r="J16" s="169">
        <f ca="1">IF( ISERROR( '4'!H16/'4'!$E16 * $E16),0, '4'!H16/'4'!$E16 * $E16 )</f>
        <v>0</v>
      </c>
      <c r="K16" s="169">
        <f ca="1">IF( ISERROR( '4'!I16/'4'!$E16 * $E16),0, '4'!I16/'4'!$E16 * $E16 )</f>
        <v>0</v>
      </c>
      <c r="L16" s="169">
        <f ca="1">IF( ISERROR( '4'!J16/'4'!$E16 * $E16),0, '4'!J16/'4'!$E16 * $E16 )</f>
        <v>0</v>
      </c>
      <c r="M16" s="169">
        <f ca="1">IF( ISERROR( '4'!K16/'4'!$E16 * $E16),0, '4'!K16/'4'!$E16 * $E16 )</f>
        <v>0</v>
      </c>
      <c r="N16" s="169">
        <f ca="1">IF( ISERROR( '4'!L16/'4'!$E16 * $E16),0, '4'!L16/'4'!$E16 * $E16 )</f>
        <v>0</v>
      </c>
      <c r="O16" s="169">
        <f ca="1">IF( ISERROR( '4'!M16/'4'!$E16 * $E16),0, '4'!M16/'4'!$E16 * $E16 )</f>
        <v>0</v>
      </c>
      <c r="P16" s="169">
        <f ca="1">IF( ISERROR( '4'!N16/'4'!$E16 * $E16),0, '4'!N16/'4'!$E16 * $E16 )</f>
        <v>0</v>
      </c>
      <c r="Q16" s="169">
        <f ca="1">IF( ISERROR( '4'!O16/'4'!$E16 * $E16),0, '4'!O16/'4'!$E16 * $E16 )</f>
        <v>0</v>
      </c>
      <c r="R16" s="169">
        <f ca="1">IF( ISERROR( '4'!P16/'4'!$E16 * $E16),0, '4'!P16/'4'!$E16 * $E16 )</f>
        <v>0</v>
      </c>
      <c r="S16" s="169">
        <f ca="1">IF( ISERROR( '4'!Q16/'4'!$E16 * $E16),0, '4'!Q16/'4'!$E16 * $E16 )</f>
        <v>0</v>
      </c>
      <c r="T16" s="169">
        <f ca="1">IF( ISERROR( '4'!R16/'4'!$E16 * $E16),0, '4'!R16/'4'!$E16 * $E16 )</f>
        <v>0</v>
      </c>
      <c r="U16" s="169">
        <f ca="1">IF( ISERROR( '4'!S16/'4'!$E16 * $E16),0, '4'!S16/'4'!$E16 * $E16 )</f>
        <v>0</v>
      </c>
      <c r="V16" s="169">
        <f ca="1">IF( ISERROR( '4'!T16/'4'!$E16 * $E16),0, '4'!T16/'4'!$E16 * $E16 )</f>
        <v>0</v>
      </c>
      <c r="W16" s="169">
        <f ca="1">IF( ISERROR( '4'!U16/'4'!$E16 * $E16),0, '4'!U16/'4'!$E16 * $E16 )</f>
        <v>0</v>
      </c>
      <c r="X16" s="169">
        <f ca="1">IF( ISERROR( '4'!V16/'4'!$E16 * $E16),0, '4'!V16/'4'!$E16 * $E16 )</f>
        <v>0</v>
      </c>
      <c r="Y16" s="169">
        <f ca="1">IF( ISERROR( '4'!W16/'4'!$E16 * $E16),0, '4'!W16/'4'!$E16 * $E16 )</f>
        <v>0</v>
      </c>
      <c r="Z16" s="169">
        <f ca="1">IF( ISERROR( '4'!X16/'4'!$E16 * $E16),0, '4'!X16/'4'!$E16 * $E16 )</f>
        <v>0</v>
      </c>
      <c r="AA16" s="169">
        <f ca="1">IF( ISERROR( '4'!Y16/'4'!$E16 * $E16),0, '4'!Y16/'4'!$E16 * $E16 )</f>
        <v>0</v>
      </c>
      <c r="AB16" s="169">
        <f ca="1">IF( ISERROR( '4'!Z16/'4'!$E16 * $E16),0, '4'!Z16/'4'!$E16 * $E16 )</f>
        <v>0</v>
      </c>
      <c r="AC16" s="169">
        <f ca="1">IF( ISERROR( '4'!AA16/'4'!$E16 * $E16),0, '4'!AA16/'4'!$E16 * $E16 )</f>
        <v>0</v>
      </c>
      <c r="AD16" s="169">
        <f ca="1">IF( ISERROR( '4'!AB16/'4'!$E16 * $E16),0, '4'!AB16/'4'!$E16 * $E16 )</f>
        <v>0</v>
      </c>
      <c r="AE16" s="169">
        <f ca="1">IF( ISERROR( '4'!AC16/'4'!$E16 * $E16),0, '4'!AC16/'4'!$E16 * $E16 )</f>
        <v>0</v>
      </c>
      <c r="AF16" s="169">
        <f ca="1">IF( ISERROR( '4'!AD16/'4'!$E16 * $E16),0, '4'!AD16/'4'!$E16 * $E16 )</f>
        <v>0</v>
      </c>
      <c r="AG16" s="169">
        <f ca="1">IF( ISERROR( '4'!AE16/'4'!$E16 * $E16),0, '4'!AE16/'4'!$E16 * $E16 )</f>
        <v>0</v>
      </c>
      <c r="AH16" s="169">
        <f ca="1">IF( ISERROR( '4'!AF16/'4'!$E16 * $E16),0, '4'!AF16/'4'!$E16 * $E16 )</f>
        <v>0</v>
      </c>
      <c r="AI16" s="169">
        <f ca="1">IF( ISERROR( '4'!AG16/'4'!$E16 * $E16),0, '4'!AG16/'4'!$E16 * $E16 )</f>
        <v>0</v>
      </c>
      <c r="AJ16" s="169">
        <f ca="1">IF( ISERROR( '4'!AH16/'4'!$E16 * $E16),0, '4'!AH16/'4'!$E16 * $E16 )</f>
        <v>0</v>
      </c>
      <c r="AK16" s="169">
        <f ca="1">IF( ISERROR( '4'!AI16/'4'!$E16 * $E16),0, '4'!AI16/'4'!$E16 * $E16 )</f>
        <v>0</v>
      </c>
      <c r="AL16" s="169">
        <f ca="1">IF( ISERROR( '4'!AJ16/'4'!$E16 * $E16),0, '4'!AJ16/'4'!$E16 * $E16 )</f>
        <v>0</v>
      </c>
    </row>
    <row r="17" spans="2:38" s="61" customFormat="1" ht="12.75">
      <c r="B17" s="5" t="s">
        <v>21</v>
      </c>
      <c r="C17" s="482" t="str">
        <f>IF(Kalba="EN",Data2!C42,Data2!B42)</f>
        <v>Veiklos pajamos, iš viso</v>
      </c>
      <c r="D17" s="170">
        <f ca="1">'4'!E17</f>
        <v>0</v>
      </c>
      <c r="E17" s="170">
        <f ca="1">ROUND(SUM(E18:E20),0)</f>
        <v>0</v>
      </c>
      <c r="F17" s="170">
        <f ca="1">ROUND(SUM(F18:F20),0)</f>
        <v>0</v>
      </c>
      <c r="G17" s="170">
        <f ca="1">ROUND(SUM(G18:G20),0)</f>
        <v>0</v>
      </c>
      <c r="H17" s="170">
        <f ca="1">ROUND(SUM(H18:H20),0)</f>
        <v>0</v>
      </c>
      <c r="I17" s="170">
        <f t="shared" ref="I17:Q17" ca="1" si="4">ROUND(SUM(I18:I20),0)</f>
        <v>0</v>
      </c>
      <c r="J17" s="170">
        <f t="shared" ca="1" si="4"/>
        <v>0</v>
      </c>
      <c r="K17" s="170">
        <f t="shared" ca="1" si="4"/>
        <v>0</v>
      </c>
      <c r="L17" s="170">
        <f t="shared" ca="1" si="4"/>
        <v>0</v>
      </c>
      <c r="M17" s="170">
        <f t="shared" ca="1" si="4"/>
        <v>0</v>
      </c>
      <c r="N17" s="170">
        <f t="shared" ca="1" si="4"/>
        <v>0</v>
      </c>
      <c r="O17" s="170">
        <f t="shared" ca="1" si="4"/>
        <v>0</v>
      </c>
      <c r="P17" s="170">
        <f t="shared" ca="1" si="4"/>
        <v>0</v>
      </c>
      <c r="Q17" s="170">
        <f t="shared" ca="1" si="4"/>
        <v>0</v>
      </c>
      <c r="R17" s="170">
        <f t="shared" ref="R17:AL17" ca="1" si="5">ROUND(SUM(R18:R20),0)</f>
        <v>0</v>
      </c>
      <c r="S17" s="170">
        <f t="shared" ca="1" si="5"/>
        <v>0</v>
      </c>
      <c r="T17" s="170">
        <f t="shared" ca="1" si="5"/>
        <v>0</v>
      </c>
      <c r="U17" s="170">
        <f t="shared" ca="1" si="5"/>
        <v>0</v>
      </c>
      <c r="V17" s="170">
        <f t="shared" ca="1" si="5"/>
        <v>0</v>
      </c>
      <c r="W17" s="170">
        <f t="shared" ca="1" si="5"/>
        <v>0</v>
      </c>
      <c r="X17" s="170">
        <f t="shared" ca="1" si="5"/>
        <v>0</v>
      </c>
      <c r="Y17" s="170">
        <f t="shared" ca="1" si="5"/>
        <v>0</v>
      </c>
      <c r="Z17" s="170">
        <f t="shared" ca="1" si="5"/>
        <v>0</v>
      </c>
      <c r="AA17" s="170">
        <f t="shared" ca="1" si="5"/>
        <v>0</v>
      </c>
      <c r="AB17" s="170">
        <f t="shared" ca="1" si="5"/>
        <v>0</v>
      </c>
      <c r="AC17" s="170">
        <f t="shared" ca="1" si="5"/>
        <v>0</v>
      </c>
      <c r="AD17" s="170">
        <f t="shared" ca="1" si="5"/>
        <v>0</v>
      </c>
      <c r="AE17" s="170">
        <f t="shared" ca="1" si="5"/>
        <v>0</v>
      </c>
      <c r="AF17" s="170">
        <f t="shared" ca="1" si="5"/>
        <v>0</v>
      </c>
      <c r="AG17" s="170">
        <f t="shared" ca="1" si="5"/>
        <v>0</v>
      </c>
      <c r="AH17" s="170">
        <f t="shared" ca="1" si="5"/>
        <v>0</v>
      </c>
      <c r="AI17" s="170">
        <f t="shared" ca="1" si="5"/>
        <v>0</v>
      </c>
      <c r="AJ17" s="170">
        <f t="shared" ca="1" si="5"/>
        <v>0</v>
      </c>
      <c r="AK17" s="170">
        <f t="shared" ca="1" si="5"/>
        <v>0</v>
      </c>
      <c r="AL17" s="170">
        <f t="shared" ca="1" si="5"/>
        <v>0</v>
      </c>
    </row>
    <row r="18" spans="2:38" s="3" customFormat="1" ht="12.75">
      <c r="B18" s="64" t="s">
        <v>22</v>
      </c>
      <c r="C18" s="483" t="str">
        <f>IF(Kalba="EN",Data2!C43,Data2!B43)</f>
        <v>Prekių pardavimo pajamos</v>
      </c>
      <c r="D18" s="169">
        <f ca="1">'4'!E18</f>
        <v>0</v>
      </c>
      <c r="E18" s="169">
        <f ca="1">IF(ISERROR(NORMINV(70%,ABS(D18),ABS(D18*50%))),0,NORMINV(70%,ABS(D18),ABS(D18*50%))-ABS(D18))</f>
        <v>0</v>
      </c>
      <c r="F18" s="169">
        <f ca="1">H18+NPV(FDN,I18:INDEX(I18:AL18,PAL))</f>
        <v>0</v>
      </c>
      <c r="G18" s="169">
        <f ca="1">SUMIF($H$5:$AL$5,"&lt;="&amp;PAL,$H18:$AL18)</f>
        <v>0</v>
      </c>
      <c r="H18" s="169">
        <f ca="1">IF( ISERROR( '4'!F18/'4'!$E18 * $E18),0, '4'!F18/'4'!$E18 * $E18 )</f>
        <v>0</v>
      </c>
      <c r="I18" s="169">
        <f ca="1">IF( ISERROR( '4'!G18/'4'!$E18 * $E18),0, '4'!G18/'4'!$E18 * $E18 )</f>
        <v>0</v>
      </c>
      <c r="J18" s="169">
        <f ca="1">IF( ISERROR( '4'!H18/'4'!$E18 * $E18),0, '4'!H18/'4'!$E18 * $E18 )</f>
        <v>0</v>
      </c>
      <c r="K18" s="169">
        <f ca="1">IF( ISERROR( '4'!I18/'4'!$E18 * $E18),0, '4'!I18/'4'!$E18 * $E18 )</f>
        <v>0</v>
      </c>
      <c r="L18" s="169">
        <f ca="1">IF( ISERROR( '4'!J18/'4'!$E18 * $E18),0, '4'!J18/'4'!$E18 * $E18 )</f>
        <v>0</v>
      </c>
      <c r="M18" s="169">
        <f ca="1">IF( ISERROR( '4'!K18/'4'!$E18 * $E18),0, '4'!K18/'4'!$E18 * $E18 )</f>
        <v>0</v>
      </c>
      <c r="N18" s="169">
        <f ca="1">IF( ISERROR( '4'!L18/'4'!$E18 * $E18),0, '4'!L18/'4'!$E18 * $E18 )</f>
        <v>0</v>
      </c>
      <c r="O18" s="169">
        <f ca="1">IF( ISERROR( '4'!M18/'4'!$E18 * $E18),0, '4'!M18/'4'!$E18 * $E18 )</f>
        <v>0</v>
      </c>
      <c r="P18" s="169">
        <f ca="1">IF( ISERROR( '4'!N18/'4'!$E18 * $E18),0, '4'!N18/'4'!$E18 * $E18 )</f>
        <v>0</v>
      </c>
      <c r="Q18" s="169">
        <f ca="1">IF( ISERROR( '4'!O18/'4'!$E18 * $E18),0, '4'!O18/'4'!$E18 * $E18 )</f>
        <v>0</v>
      </c>
      <c r="R18" s="169">
        <f ca="1">IF( ISERROR( '4'!P18/'4'!$E18 * $E18),0, '4'!P18/'4'!$E18 * $E18 )</f>
        <v>0</v>
      </c>
      <c r="S18" s="169">
        <f ca="1">IF( ISERROR( '4'!Q18/'4'!$E18 * $E18),0, '4'!Q18/'4'!$E18 * $E18 )</f>
        <v>0</v>
      </c>
      <c r="T18" s="169">
        <f ca="1">IF( ISERROR( '4'!R18/'4'!$E18 * $E18),0, '4'!R18/'4'!$E18 * $E18 )</f>
        <v>0</v>
      </c>
      <c r="U18" s="169">
        <f ca="1">IF( ISERROR( '4'!S18/'4'!$E18 * $E18),0, '4'!S18/'4'!$E18 * $E18 )</f>
        <v>0</v>
      </c>
      <c r="V18" s="169">
        <f ca="1">IF( ISERROR( '4'!T18/'4'!$E18 * $E18),0, '4'!T18/'4'!$E18 * $E18 )</f>
        <v>0</v>
      </c>
      <c r="W18" s="169">
        <f ca="1">IF( ISERROR( '4'!U18/'4'!$E18 * $E18),0, '4'!U18/'4'!$E18 * $E18 )</f>
        <v>0</v>
      </c>
      <c r="X18" s="169">
        <f ca="1">IF( ISERROR( '4'!V18/'4'!$E18 * $E18),0, '4'!V18/'4'!$E18 * $E18 )</f>
        <v>0</v>
      </c>
      <c r="Y18" s="169">
        <f ca="1">IF( ISERROR( '4'!W18/'4'!$E18 * $E18),0, '4'!W18/'4'!$E18 * $E18 )</f>
        <v>0</v>
      </c>
      <c r="Z18" s="169">
        <f ca="1">IF( ISERROR( '4'!X18/'4'!$E18 * $E18),0, '4'!X18/'4'!$E18 * $E18 )</f>
        <v>0</v>
      </c>
      <c r="AA18" s="169">
        <f ca="1">IF( ISERROR( '4'!Y18/'4'!$E18 * $E18),0, '4'!Y18/'4'!$E18 * $E18 )</f>
        <v>0</v>
      </c>
      <c r="AB18" s="169">
        <f ca="1">IF( ISERROR( '4'!Z18/'4'!$E18 * $E18),0, '4'!Z18/'4'!$E18 * $E18 )</f>
        <v>0</v>
      </c>
      <c r="AC18" s="169">
        <f ca="1">IF( ISERROR( '4'!AA18/'4'!$E18 * $E18),0, '4'!AA18/'4'!$E18 * $E18 )</f>
        <v>0</v>
      </c>
      <c r="AD18" s="169">
        <f ca="1">IF( ISERROR( '4'!AB18/'4'!$E18 * $E18),0, '4'!AB18/'4'!$E18 * $E18 )</f>
        <v>0</v>
      </c>
      <c r="AE18" s="169">
        <f ca="1">IF( ISERROR( '4'!AC18/'4'!$E18 * $E18),0, '4'!AC18/'4'!$E18 * $E18 )</f>
        <v>0</v>
      </c>
      <c r="AF18" s="169">
        <f ca="1">IF( ISERROR( '4'!AD18/'4'!$E18 * $E18),0, '4'!AD18/'4'!$E18 * $E18 )</f>
        <v>0</v>
      </c>
      <c r="AG18" s="169">
        <f ca="1">IF( ISERROR( '4'!AE18/'4'!$E18 * $E18),0, '4'!AE18/'4'!$E18 * $E18 )</f>
        <v>0</v>
      </c>
      <c r="AH18" s="169">
        <f ca="1">IF( ISERROR( '4'!AF18/'4'!$E18 * $E18),0, '4'!AF18/'4'!$E18 * $E18 )</f>
        <v>0</v>
      </c>
      <c r="AI18" s="169">
        <f ca="1">IF( ISERROR( '4'!AG18/'4'!$E18 * $E18),0, '4'!AG18/'4'!$E18 * $E18 )</f>
        <v>0</v>
      </c>
      <c r="AJ18" s="169">
        <f ca="1">IF( ISERROR( '4'!AH18/'4'!$E18 * $E18),0, '4'!AH18/'4'!$E18 * $E18 )</f>
        <v>0</v>
      </c>
      <c r="AK18" s="169">
        <f ca="1">IF( ISERROR( '4'!AI18/'4'!$E18 * $E18),0, '4'!AI18/'4'!$E18 * $E18 )</f>
        <v>0</v>
      </c>
      <c r="AL18" s="169">
        <f ca="1">IF( ISERROR( '4'!AJ18/'4'!$E18 * $E18),0, '4'!AJ18/'4'!$E18 * $E18 )</f>
        <v>0</v>
      </c>
    </row>
    <row r="19" spans="2:38" s="3" customFormat="1" ht="12.75">
      <c r="B19" s="64" t="s">
        <v>23</v>
      </c>
      <c r="C19" s="483" t="str">
        <f>IF(Kalba="EN",Data2!C44,Data2!B44)</f>
        <v>Paslaugų suteikimo pajamos</v>
      </c>
      <c r="D19" s="169">
        <f ca="1">'4'!E19</f>
        <v>0</v>
      </c>
      <c r="E19" s="169">
        <f ca="1">IF(ISERROR(NORMINV(70%,ABS(D19),ABS(D19*50%))),0,NORMINV(70%,ABS(D19),ABS(D19*50%))-ABS(D19))</f>
        <v>0</v>
      </c>
      <c r="F19" s="169">
        <f ca="1">H19+NPV(FDN,I19:INDEX(I19:AL19,PAL))</f>
        <v>0</v>
      </c>
      <c r="G19" s="169">
        <f ca="1">SUMIF($H$5:$AL$5,"&lt;="&amp;PAL,$H19:$AL19)</f>
        <v>0</v>
      </c>
      <c r="H19" s="169">
        <f ca="1">IF( ISERROR( '4'!F19/'4'!$E19 * $E19),0, '4'!F19/'4'!$E19 * $E19 )</f>
        <v>0</v>
      </c>
      <c r="I19" s="169">
        <f ca="1">IF( ISERROR( '4'!G19/'4'!$E19 * $E19),0, '4'!G19/'4'!$E19 * $E19 )</f>
        <v>0</v>
      </c>
      <c r="J19" s="169">
        <f ca="1">IF( ISERROR( '4'!H19/'4'!$E19 * $E19),0, '4'!H19/'4'!$E19 * $E19 )</f>
        <v>0</v>
      </c>
      <c r="K19" s="169">
        <f ca="1">IF( ISERROR( '4'!I19/'4'!$E19 * $E19),0, '4'!I19/'4'!$E19 * $E19 )</f>
        <v>0</v>
      </c>
      <c r="L19" s="169">
        <f ca="1">IF( ISERROR( '4'!J19/'4'!$E19 * $E19),0, '4'!J19/'4'!$E19 * $E19 )</f>
        <v>0</v>
      </c>
      <c r="M19" s="169">
        <f ca="1">IF( ISERROR( '4'!K19/'4'!$E19 * $E19),0, '4'!K19/'4'!$E19 * $E19 )</f>
        <v>0</v>
      </c>
      <c r="N19" s="169">
        <f ca="1">IF( ISERROR( '4'!L19/'4'!$E19 * $E19),0, '4'!L19/'4'!$E19 * $E19 )</f>
        <v>0</v>
      </c>
      <c r="O19" s="169">
        <f ca="1">IF( ISERROR( '4'!M19/'4'!$E19 * $E19),0, '4'!M19/'4'!$E19 * $E19 )</f>
        <v>0</v>
      </c>
      <c r="P19" s="169">
        <f ca="1">IF( ISERROR( '4'!N19/'4'!$E19 * $E19),0, '4'!N19/'4'!$E19 * $E19 )</f>
        <v>0</v>
      </c>
      <c r="Q19" s="169">
        <f ca="1">IF( ISERROR( '4'!O19/'4'!$E19 * $E19),0, '4'!O19/'4'!$E19 * $E19 )</f>
        <v>0</v>
      </c>
      <c r="R19" s="169">
        <f ca="1">IF( ISERROR( '4'!P19/'4'!$E19 * $E19),0, '4'!P19/'4'!$E19 * $E19 )</f>
        <v>0</v>
      </c>
      <c r="S19" s="169">
        <f ca="1">IF( ISERROR( '4'!Q19/'4'!$E19 * $E19),0, '4'!Q19/'4'!$E19 * $E19 )</f>
        <v>0</v>
      </c>
      <c r="T19" s="169">
        <f ca="1">IF( ISERROR( '4'!R19/'4'!$E19 * $E19),0, '4'!R19/'4'!$E19 * $E19 )</f>
        <v>0</v>
      </c>
      <c r="U19" s="169">
        <f ca="1">IF( ISERROR( '4'!S19/'4'!$E19 * $E19),0, '4'!S19/'4'!$E19 * $E19 )</f>
        <v>0</v>
      </c>
      <c r="V19" s="169">
        <f ca="1">IF( ISERROR( '4'!T19/'4'!$E19 * $E19),0, '4'!T19/'4'!$E19 * $E19 )</f>
        <v>0</v>
      </c>
      <c r="W19" s="169">
        <f ca="1">IF( ISERROR( '4'!U19/'4'!$E19 * $E19),0, '4'!U19/'4'!$E19 * $E19 )</f>
        <v>0</v>
      </c>
      <c r="X19" s="169">
        <f ca="1">IF( ISERROR( '4'!V19/'4'!$E19 * $E19),0, '4'!V19/'4'!$E19 * $E19 )</f>
        <v>0</v>
      </c>
      <c r="Y19" s="169">
        <f ca="1">IF( ISERROR( '4'!W19/'4'!$E19 * $E19),0, '4'!W19/'4'!$E19 * $E19 )</f>
        <v>0</v>
      </c>
      <c r="Z19" s="169">
        <f ca="1">IF( ISERROR( '4'!X19/'4'!$E19 * $E19),0, '4'!X19/'4'!$E19 * $E19 )</f>
        <v>0</v>
      </c>
      <c r="AA19" s="169">
        <f ca="1">IF( ISERROR( '4'!Y19/'4'!$E19 * $E19),0, '4'!Y19/'4'!$E19 * $E19 )</f>
        <v>0</v>
      </c>
      <c r="AB19" s="169">
        <f ca="1">IF( ISERROR( '4'!Z19/'4'!$E19 * $E19),0, '4'!Z19/'4'!$E19 * $E19 )</f>
        <v>0</v>
      </c>
      <c r="AC19" s="169">
        <f ca="1">IF( ISERROR( '4'!AA19/'4'!$E19 * $E19),0, '4'!AA19/'4'!$E19 * $E19 )</f>
        <v>0</v>
      </c>
      <c r="AD19" s="169">
        <f ca="1">IF( ISERROR( '4'!AB19/'4'!$E19 * $E19),0, '4'!AB19/'4'!$E19 * $E19 )</f>
        <v>0</v>
      </c>
      <c r="AE19" s="169">
        <f ca="1">IF( ISERROR( '4'!AC19/'4'!$E19 * $E19),0, '4'!AC19/'4'!$E19 * $E19 )</f>
        <v>0</v>
      </c>
      <c r="AF19" s="169">
        <f ca="1">IF( ISERROR( '4'!AD19/'4'!$E19 * $E19),0, '4'!AD19/'4'!$E19 * $E19 )</f>
        <v>0</v>
      </c>
      <c r="AG19" s="169">
        <f ca="1">IF( ISERROR( '4'!AE19/'4'!$E19 * $E19),0, '4'!AE19/'4'!$E19 * $E19 )</f>
        <v>0</v>
      </c>
      <c r="AH19" s="169">
        <f ca="1">IF( ISERROR( '4'!AF19/'4'!$E19 * $E19),0, '4'!AF19/'4'!$E19 * $E19 )</f>
        <v>0</v>
      </c>
      <c r="AI19" s="169">
        <f ca="1">IF( ISERROR( '4'!AG19/'4'!$E19 * $E19),0, '4'!AG19/'4'!$E19 * $E19 )</f>
        <v>0</v>
      </c>
      <c r="AJ19" s="169">
        <f ca="1">IF( ISERROR( '4'!AH19/'4'!$E19 * $E19),0, '4'!AH19/'4'!$E19 * $E19 )</f>
        <v>0</v>
      </c>
      <c r="AK19" s="169">
        <f ca="1">IF( ISERROR( '4'!AI19/'4'!$E19 * $E19),0, '4'!AI19/'4'!$E19 * $E19 )</f>
        <v>0</v>
      </c>
      <c r="AL19" s="169">
        <f ca="1">IF( ISERROR( '4'!AJ19/'4'!$E19 * $E19),0, '4'!AJ19/'4'!$E19 * $E19 )</f>
        <v>0</v>
      </c>
    </row>
    <row r="20" spans="2:38" s="3" customFormat="1" ht="12.75">
      <c r="B20" s="64" t="s">
        <v>24</v>
      </c>
      <c r="C20" s="483" t="str">
        <f>IF(Kalba="EN",Data2!C45,Data2!B45)</f>
        <v>Finansinės ir investicinės veiklos bei kitos pajamos</v>
      </c>
      <c r="D20" s="169">
        <f ca="1">'4'!E20</f>
        <v>0</v>
      </c>
      <c r="E20" s="169">
        <f ca="1">IF(ISERROR(NORMINV(70%,ABS(D20),ABS(D20*50%))),0,NORMINV(70%,ABS(D20),ABS(D20*50%))-ABS(D20))</f>
        <v>0</v>
      </c>
      <c r="F20" s="169">
        <f ca="1">H20+NPV(FDN,I20:INDEX(I20:AL20,PAL))</f>
        <v>0</v>
      </c>
      <c r="G20" s="169">
        <f ca="1">SUMIF($H$5:$AL$5,"&lt;="&amp;PAL,$H20:$AL20)</f>
        <v>0</v>
      </c>
      <c r="H20" s="169">
        <f ca="1">IF( ISERROR( '4'!F20/'4'!$E20 * $E20),0, '4'!F20/'4'!$E20 * $E20 )</f>
        <v>0</v>
      </c>
      <c r="I20" s="169">
        <f ca="1">IF( ISERROR( '4'!G20/'4'!$E20 * $E20),0, '4'!G20/'4'!$E20 * $E20 )</f>
        <v>0</v>
      </c>
      <c r="J20" s="169">
        <f ca="1">IF( ISERROR( '4'!H20/'4'!$E20 * $E20),0, '4'!H20/'4'!$E20 * $E20 )</f>
        <v>0</v>
      </c>
      <c r="K20" s="169">
        <f ca="1">IF( ISERROR( '4'!I20/'4'!$E20 * $E20),0, '4'!I20/'4'!$E20 * $E20 )</f>
        <v>0</v>
      </c>
      <c r="L20" s="169">
        <f ca="1">IF( ISERROR( '4'!J20/'4'!$E20 * $E20),0, '4'!J20/'4'!$E20 * $E20 )</f>
        <v>0</v>
      </c>
      <c r="M20" s="169">
        <f ca="1">IF( ISERROR( '4'!K20/'4'!$E20 * $E20),0, '4'!K20/'4'!$E20 * $E20 )</f>
        <v>0</v>
      </c>
      <c r="N20" s="169">
        <f ca="1">IF( ISERROR( '4'!L20/'4'!$E20 * $E20),0, '4'!L20/'4'!$E20 * $E20 )</f>
        <v>0</v>
      </c>
      <c r="O20" s="169">
        <f ca="1">IF( ISERROR( '4'!M20/'4'!$E20 * $E20),0, '4'!M20/'4'!$E20 * $E20 )</f>
        <v>0</v>
      </c>
      <c r="P20" s="169">
        <f ca="1">IF( ISERROR( '4'!N20/'4'!$E20 * $E20),0, '4'!N20/'4'!$E20 * $E20 )</f>
        <v>0</v>
      </c>
      <c r="Q20" s="169">
        <f ca="1">IF( ISERROR( '4'!O20/'4'!$E20 * $E20),0, '4'!O20/'4'!$E20 * $E20 )</f>
        <v>0</v>
      </c>
      <c r="R20" s="169">
        <f ca="1">IF( ISERROR( '4'!P20/'4'!$E20 * $E20),0, '4'!P20/'4'!$E20 * $E20 )</f>
        <v>0</v>
      </c>
      <c r="S20" s="169">
        <f ca="1">IF( ISERROR( '4'!Q20/'4'!$E20 * $E20),0, '4'!Q20/'4'!$E20 * $E20 )</f>
        <v>0</v>
      </c>
      <c r="T20" s="169">
        <f ca="1">IF( ISERROR( '4'!R20/'4'!$E20 * $E20),0, '4'!R20/'4'!$E20 * $E20 )</f>
        <v>0</v>
      </c>
      <c r="U20" s="169">
        <f ca="1">IF( ISERROR( '4'!S20/'4'!$E20 * $E20),0, '4'!S20/'4'!$E20 * $E20 )</f>
        <v>0</v>
      </c>
      <c r="V20" s="169">
        <f ca="1">IF( ISERROR( '4'!T20/'4'!$E20 * $E20),0, '4'!T20/'4'!$E20 * $E20 )</f>
        <v>0</v>
      </c>
      <c r="W20" s="169">
        <f ca="1">IF( ISERROR( '4'!U20/'4'!$E20 * $E20),0, '4'!U20/'4'!$E20 * $E20 )</f>
        <v>0</v>
      </c>
      <c r="X20" s="169">
        <f ca="1">IF( ISERROR( '4'!V20/'4'!$E20 * $E20),0, '4'!V20/'4'!$E20 * $E20 )</f>
        <v>0</v>
      </c>
      <c r="Y20" s="169">
        <f ca="1">IF( ISERROR( '4'!W20/'4'!$E20 * $E20),0, '4'!W20/'4'!$E20 * $E20 )</f>
        <v>0</v>
      </c>
      <c r="Z20" s="169">
        <f ca="1">IF( ISERROR( '4'!X20/'4'!$E20 * $E20),0, '4'!X20/'4'!$E20 * $E20 )</f>
        <v>0</v>
      </c>
      <c r="AA20" s="169">
        <f ca="1">IF( ISERROR( '4'!Y20/'4'!$E20 * $E20),0, '4'!Y20/'4'!$E20 * $E20 )</f>
        <v>0</v>
      </c>
      <c r="AB20" s="169">
        <f ca="1">IF( ISERROR( '4'!Z20/'4'!$E20 * $E20),0, '4'!Z20/'4'!$E20 * $E20 )</f>
        <v>0</v>
      </c>
      <c r="AC20" s="169">
        <f ca="1">IF( ISERROR( '4'!AA20/'4'!$E20 * $E20),0, '4'!AA20/'4'!$E20 * $E20 )</f>
        <v>0</v>
      </c>
      <c r="AD20" s="169">
        <f ca="1">IF( ISERROR( '4'!AB20/'4'!$E20 * $E20),0, '4'!AB20/'4'!$E20 * $E20 )</f>
        <v>0</v>
      </c>
      <c r="AE20" s="169">
        <f ca="1">IF( ISERROR( '4'!AC20/'4'!$E20 * $E20),0, '4'!AC20/'4'!$E20 * $E20 )</f>
        <v>0</v>
      </c>
      <c r="AF20" s="169">
        <f ca="1">IF( ISERROR( '4'!AD20/'4'!$E20 * $E20),0, '4'!AD20/'4'!$E20 * $E20 )</f>
        <v>0</v>
      </c>
      <c r="AG20" s="169">
        <f ca="1">IF( ISERROR( '4'!AE20/'4'!$E20 * $E20),0, '4'!AE20/'4'!$E20 * $E20 )</f>
        <v>0</v>
      </c>
      <c r="AH20" s="169">
        <f ca="1">IF( ISERROR( '4'!AF20/'4'!$E20 * $E20),0, '4'!AF20/'4'!$E20 * $E20 )</f>
        <v>0</v>
      </c>
      <c r="AI20" s="169">
        <f ca="1">IF( ISERROR( '4'!AG20/'4'!$E20 * $E20),0, '4'!AG20/'4'!$E20 * $E20 )</f>
        <v>0</v>
      </c>
      <c r="AJ20" s="169">
        <f ca="1">IF( ISERROR( '4'!AH20/'4'!$E20 * $E20),0, '4'!AH20/'4'!$E20 * $E20 )</f>
        <v>0</v>
      </c>
      <c r="AK20" s="169">
        <f ca="1">IF( ISERROR( '4'!AI20/'4'!$E20 * $E20),0, '4'!AI20/'4'!$E20 * $E20 )</f>
        <v>0</v>
      </c>
      <c r="AL20" s="169">
        <f ca="1">IF( ISERROR( '4'!AJ20/'4'!$E20 * $E20),0, '4'!AJ20/'4'!$E20 * $E20 )</f>
        <v>0</v>
      </c>
    </row>
    <row r="21" spans="2:38" s="61" customFormat="1" ht="12.75">
      <c r="B21" s="5" t="s">
        <v>25</v>
      </c>
      <c r="C21" s="482" t="str">
        <f>IF(Kalba="EN",Data2!C46,Data2!B46)</f>
        <v>Veiklos ir finansinės išlaidos, iš viso</v>
      </c>
      <c r="D21" s="170">
        <f ca="1">'4'!E21</f>
        <v>0</v>
      </c>
      <c r="E21" s="170">
        <f ca="1">ROUND(SUM(E22,E29),0)</f>
        <v>0</v>
      </c>
      <c r="F21" s="170">
        <f ca="1">ROUND(SUM(F22,F29),0)</f>
        <v>0</v>
      </c>
      <c r="G21" s="170">
        <f ca="1">ROUND(SUM(G22,G29),0)</f>
        <v>0</v>
      </c>
      <c r="H21" s="170">
        <f ca="1">ROUND(SUM(H22,H29),0)</f>
        <v>0</v>
      </c>
      <c r="I21" s="170">
        <f t="shared" ref="I21:Q21" ca="1" si="6">ROUND(SUM(I22,I29),0)</f>
        <v>0</v>
      </c>
      <c r="J21" s="170">
        <f t="shared" ca="1" si="6"/>
        <v>0</v>
      </c>
      <c r="K21" s="170">
        <f t="shared" ca="1" si="6"/>
        <v>0</v>
      </c>
      <c r="L21" s="170">
        <f t="shared" ca="1" si="6"/>
        <v>0</v>
      </c>
      <c r="M21" s="170">
        <f t="shared" ca="1" si="6"/>
        <v>0</v>
      </c>
      <c r="N21" s="170">
        <f t="shared" ca="1" si="6"/>
        <v>0</v>
      </c>
      <c r="O21" s="170">
        <f t="shared" ca="1" si="6"/>
        <v>0</v>
      </c>
      <c r="P21" s="170">
        <f t="shared" ca="1" si="6"/>
        <v>0</v>
      </c>
      <c r="Q21" s="170">
        <f t="shared" ca="1" si="6"/>
        <v>0</v>
      </c>
      <c r="R21" s="170">
        <f t="shared" ref="R21:AL21" ca="1" si="7">ROUND(SUM(R22,R29),0)</f>
        <v>0</v>
      </c>
      <c r="S21" s="170">
        <f t="shared" ca="1" si="7"/>
        <v>0</v>
      </c>
      <c r="T21" s="170">
        <f t="shared" ca="1" si="7"/>
        <v>0</v>
      </c>
      <c r="U21" s="170">
        <f t="shared" ca="1" si="7"/>
        <v>0</v>
      </c>
      <c r="V21" s="170">
        <f t="shared" ca="1" si="7"/>
        <v>0</v>
      </c>
      <c r="W21" s="170">
        <f t="shared" ca="1" si="7"/>
        <v>0</v>
      </c>
      <c r="X21" s="170">
        <f t="shared" ca="1" si="7"/>
        <v>0</v>
      </c>
      <c r="Y21" s="170">
        <f t="shared" ca="1" si="7"/>
        <v>0</v>
      </c>
      <c r="Z21" s="170">
        <f t="shared" ca="1" si="7"/>
        <v>0</v>
      </c>
      <c r="AA21" s="170">
        <f t="shared" ca="1" si="7"/>
        <v>0</v>
      </c>
      <c r="AB21" s="170">
        <f t="shared" ca="1" si="7"/>
        <v>0</v>
      </c>
      <c r="AC21" s="170">
        <f t="shared" ca="1" si="7"/>
        <v>0</v>
      </c>
      <c r="AD21" s="170">
        <f t="shared" ca="1" si="7"/>
        <v>0</v>
      </c>
      <c r="AE21" s="170">
        <f t="shared" ca="1" si="7"/>
        <v>0</v>
      </c>
      <c r="AF21" s="170">
        <f t="shared" ca="1" si="7"/>
        <v>0</v>
      </c>
      <c r="AG21" s="170">
        <f t="shared" ca="1" si="7"/>
        <v>0</v>
      </c>
      <c r="AH21" s="170">
        <f t="shared" ca="1" si="7"/>
        <v>0</v>
      </c>
      <c r="AI21" s="170">
        <f t="shared" ca="1" si="7"/>
        <v>0</v>
      </c>
      <c r="AJ21" s="170">
        <f t="shared" ca="1" si="7"/>
        <v>0</v>
      </c>
      <c r="AK21" s="170">
        <f t="shared" ca="1" si="7"/>
        <v>0</v>
      </c>
      <c r="AL21" s="170">
        <f t="shared" ca="1" si="7"/>
        <v>0</v>
      </c>
    </row>
    <row r="22" spans="2:38" s="61" customFormat="1" ht="12.75">
      <c r="B22" s="66" t="s">
        <v>297</v>
      </c>
      <c r="C22" s="482" t="str">
        <f>IF(Kalba="EN",Data2!C47,Data2!B47)</f>
        <v>Veiklos išlaidos</v>
      </c>
      <c r="D22" s="170">
        <f ca="1">'4'!E22</f>
        <v>0</v>
      </c>
      <c r="E22" s="170">
        <f ca="1">ROUND(SUM(E23:E28),0)</f>
        <v>0</v>
      </c>
      <c r="F22" s="170">
        <f ca="1">ROUND(SUM(F23:F28),0)</f>
        <v>0</v>
      </c>
      <c r="G22" s="170">
        <f ca="1">ROUND(SUM(G23:G28),0)</f>
        <v>0</v>
      </c>
      <c r="H22" s="170">
        <f ca="1">ROUND(SUM(H23:H28),0)</f>
        <v>0</v>
      </c>
      <c r="I22" s="170">
        <f t="shared" ref="I22:Q22" ca="1" si="8">ROUND(SUM(I23:I28),0)</f>
        <v>0</v>
      </c>
      <c r="J22" s="170">
        <f t="shared" ca="1" si="8"/>
        <v>0</v>
      </c>
      <c r="K22" s="170">
        <f t="shared" ca="1" si="8"/>
        <v>0</v>
      </c>
      <c r="L22" s="170">
        <f t="shared" ca="1" si="8"/>
        <v>0</v>
      </c>
      <c r="M22" s="170">
        <f t="shared" ca="1" si="8"/>
        <v>0</v>
      </c>
      <c r="N22" s="170">
        <f t="shared" ca="1" si="8"/>
        <v>0</v>
      </c>
      <c r="O22" s="170">
        <f t="shared" ca="1" si="8"/>
        <v>0</v>
      </c>
      <c r="P22" s="170">
        <f t="shared" ca="1" si="8"/>
        <v>0</v>
      </c>
      <c r="Q22" s="170">
        <f t="shared" ca="1" si="8"/>
        <v>0</v>
      </c>
      <c r="R22" s="170">
        <f t="shared" ref="R22:AL22" ca="1" si="9">ROUND(SUM(R23:R28),0)</f>
        <v>0</v>
      </c>
      <c r="S22" s="170">
        <f t="shared" ca="1" si="9"/>
        <v>0</v>
      </c>
      <c r="T22" s="170">
        <f t="shared" ca="1" si="9"/>
        <v>0</v>
      </c>
      <c r="U22" s="170">
        <f t="shared" ca="1" si="9"/>
        <v>0</v>
      </c>
      <c r="V22" s="170">
        <f t="shared" ca="1" si="9"/>
        <v>0</v>
      </c>
      <c r="W22" s="170">
        <f t="shared" ca="1" si="9"/>
        <v>0</v>
      </c>
      <c r="X22" s="170">
        <f t="shared" ca="1" si="9"/>
        <v>0</v>
      </c>
      <c r="Y22" s="170">
        <f t="shared" ca="1" si="9"/>
        <v>0</v>
      </c>
      <c r="Z22" s="170">
        <f t="shared" ca="1" si="9"/>
        <v>0</v>
      </c>
      <c r="AA22" s="170">
        <f t="shared" ca="1" si="9"/>
        <v>0</v>
      </c>
      <c r="AB22" s="170">
        <f t="shared" ca="1" si="9"/>
        <v>0</v>
      </c>
      <c r="AC22" s="170">
        <f t="shared" ca="1" si="9"/>
        <v>0</v>
      </c>
      <c r="AD22" s="170">
        <f t="shared" ca="1" si="9"/>
        <v>0</v>
      </c>
      <c r="AE22" s="170">
        <f t="shared" ca="1" si="9"/>
        <v>0</v>
      </c>
      <c r="AF22" s="170">
        <f t="shared" ca="1" si="9"/>
        <v>0</v>
      </c>
      <c r="AG22" s="170">
        <f t="shared" ca="1" si="9"/>
        <v>0</v>
      </c>
      <c r="AH22" s="170">
        <f t="shared" ca="1" si="9"/>
        <v>0</v>
      </c>
      <c r="AI22" s="170">
        <f t="shared" ca="1" si="9"/>
        <v>0</v>
      </c>
      <c r="AJ22" s="170">
        <f t="shared" ca="1" si="9"/>
        <v>0</v>
      </c>
      <c r="AK22" s="170">
        <f t="shared" ca="1" si="9"/>
        <v>0</v>
      </c>
      <c r="AL22" s="170">
        <f t="shared" ca="1" si="9"/>
        <v>0</v>
      </c>
    </row>
    <row r="23" spans="2:38" s="3" customFormat="1" ht="12.75">
      <c r="B23" s="64" t="s">
        <v>298</v>
      </c>
      <c r="C23" s="483" t="str">
        <f>IF(Kalba="EN",Data2!C48,Data2!B48)</f>
        <v>Žaliavos</v>
      </c>
      <c r="D23" s="169">
        <f ca="1">'4'!E23</f>
        <v>0</v>
      </c>
      <c r="E23" s="169">
        <f ca="1">(ABS(D23)*200%-SQRT((1-70%)*ABS(D23)*(200%-50%)*ABS(D23)*(200%-1)))-ABS(D23)</f>
        <v>0</v>
      </c>
      <c r="F23" s="169">
        <f ca="1">H23+NPV(FDN,I23:INDEX(I23:AL23,PAL))</f>
        <v>0</v>
      </c>
      <c r="G23" s="169">
        <f t="shared" ref="G23:G29" ca="1" si="10">SUMIF($H$5:$AL$5,"&lt;="&amp;PAL,$H23:$AL23)</f>
        <v>0</v>
      </c>
      <c r="H23" s="169">
        <f ca="1">IF( ISERROR( '4'!F23/'4'!$E23 * $E23),0, '4'!F23/'4'!$E23 * $E23 )</f>
        <v>0</v>
      </c>
      <c r="I23" s="169">
        <f ca="1">IF( ISERROR( '4'!G23/'4'!$E23 * $E23),0, '4'!G23/'4'!$E23 * $E23 )</f>
        <v>0</v>
      </c>
      <c r="J23" s="169">
        <f ca="1">IF( ISERROR( '4'!H23/'4'!$E23 * $E23),0, '4'!H23/'4'!$E23 * $E23 )</f>
        <v>0</v>
      </c>
      <c r="K23" s="169">
        <f ca="1">IF( ISERROR( '4'!I23/'4'!$E23 * $E23),0, '4'!I23/'4'!$E23 * $E23 )</f>
        <v>0</v>
      </c>
      <c r="L23" s="169">
        <f ca="1">IF( ISERROR( '4'!J23/'4'!$E23 * $E23),0, '4'!J23/'4'!$E23 * $E23 )</f>
        <v>0</v>
      </c>
      <c r="M23" s="169">
        <f ca="1">IF( ISERROR( '4'!K23/'4'!$E23 * $E23),0, '4'!K23/'4'!$E23 * $E23 )</f>
        <v>0</v>
      </c>
      <c r="N23" s="169">
        <f ca="1">IF( ISERROR( '4'!L23/'4'!$E23 * $E23),0, '4'!L23/'4'!$E23 * $E23 )</f>
        <v>0</v>
      </c>
      <c r="O23" s="169">
        <f ca="1">IF( ISERROR( '4'!M23/'4'!$E23 * $E23),0, '4'!M23/'4'!$E23 * $E23 )</f>
        <v>0</v>
      </c>
      <c r="P23" s="169">
        <f ca="1">IF( ISERROR( '4'!N23/'4'!$E23 * $E23),0, '4'!N23/'4'!$E23 * $E23 )</f>
        <v>0</v>
      </c>
      <c r="Q23" s="169">
        <f ca="1">IF( ISERROR( '4'!O23/'4'!$E23 * $E23),0, '4'!O23/'4'!$E23 * $E23 )</f>
        <v>0</v>
      </c>
      <c r="R23" s="169">
        <f ca="1">IF( ISERROR( '4'!P23/'4'!$E23 * $E23),0, '4'!P23/'4'!$E23 * $E23 )</f>
        <v>0</v>
      </c>
      <c r="S23" s="169">
        <f ca="1">IF( ISERROR( '4'!Q23/'4'!$E23 * $E23),0, '4'!Q23/'4'!$E23 * $E23 )</f>
        <v>0</v>
      </c>
      <c r="T23" s="169">
        <f ca="1">IF( ISERROR( '4'!R23/'4'!$E23 * $E23),0, '4'!R23/'4'!$E23 * $E23 )</f>
        <v>0</v>
      </c>
      <c r="U23" s="169">
        <f ca="1">IF( ISERROR( '4'!S23/'4'!$E23 * $E23),0, '4'!S23/'4'!$E23 * $E23 )</f>
        <v>0</v>
      </c>
      <c r="V23" s="169">
        <f ca="1">IF( ISERROR( '4'!T23/'4'!$E23 * $E23),0, '4'!T23/'4'!$E23 * $E23 )</f>
        <v>0</v>
      </c>
      <c r="W23" s="169">
        <f ca="1">IF( ISERROR( '4'!U23/'4'!$E23 * $E23),0, '4'!U23/'4'!$E23 * $E23 )</f>
        <v>0</v>
      </c>
      <c r="X23" s="169">
        <f ca="1">IF( ISERROR( '4'!V23/'4'!$E23 * $E23),0, '4'!V23/'4'!$E23 * $E23 )</f>
        <v>0</v>
      </c>
      <c r="Y23" s="169">
        <f ca="1">IF( ISERROR( '4'!W23/'4'!$E23 * $E23),0, '4'!W23/'4'!$E23 * $E23 )</f>
        <v>0</v>
      </c>
      <c r="Z23" s="169">
        <f ca="1">IF( ISERROR( '4'!X23/'4'!$E23 * $E23),0, '4'!X23/'4'!$E23 * $E23 )</f>
        <v>0</v>
      </c>
      <c r="AA23" s="169">
        <f ca="1">IF( ISERROR( '4'!Y23/'4'!$E23 * $E23),0, '4'!Y23/'4'!$E23 * $E23 )</f>
        <v>0</v>
      </c>
      <c r="AB23" s="169">
        <f ca="1">IF( ISERROR( '4'!Z23/'4'!$E23 * $E23),0, '4'!Z23/'4'!$E23 * $E23 )</f>
        <v>0</v>
      </c>
      <c r="AC23" s="169">
        <f ca="1">IF( ISERROR( '4'!AA23/'4'!$E23 * $E23),0, '4'!AA23/'4'!$E23 * $E23 )</f>
        <v>0</v>
      </c>
      <c r="AD23" s="169">
        <f ca="1">IF( ISERROR( '4'!AB23/'4'!$E23 * $E23),0, '4'!AB23/'4'!$E23 * $E23 )</f>
        <v>0</v>
      </c>
      <c r="AE23" s="169">
        <f ca="1">IF( ISERROR( '4'!AC23/'4'!$E23 * $E23),0, '4'!AC23/'4'!$E23 * $E23 )</f>
        <v>0</v>
      </c>
      <c r="AF23" s="169">
        <f ca="1">IF( ISERROR( '4'!AD23/'4'!$E23 * $E23),0, '4'!AD23/'4'!$E23 * $E23 )</f>
        <v>0</v>
      </c>
      <c r="AG23" s="169">
        <f ca="1">IF( ISERROR( '4'!AE23/'4'!$E23 * $E23),0, '4'!AE23/'4'!$E23 * $E23 )</f>
        <v>0</v>
      </c>
      <c r="AH23" s="169">
        <f ca="1">IF( ISERROR( '4'!AF23/'4'!$E23 * $E23),0, '4'!AF23/'4'!$E23 * $E23 )</f>
        <v>0</v>
      </c>
      <c r="AI23" s="169">
        <f ca="1">IF( ISERROR( '4'!AG23/'4'!$E23 * $E23),0, '4'!AG23/'4'!$E23 * $E23 )</f>
        <v>0</v>
      </c>
      <c r="AJ23" s="169">
        <f ca="1">IF( ISERROR( '4'!AH23/'4'!$E23 * $E23),0, '4'!AH23/'4'!$E23 * $E23 )</f>
        <v>0</v>
      </c>
      <c r="AK23" s="169">
        <f ca="1">IF( ISERROR( '4'!AI23/'4'!$E23 * $E23),0, '4'!AI23/'4'!$E23 * $E23 )</f>
        <v>0</v>
      </c>
      <c r="AL23" s="169">
        <f ca="1">IF( ISERROR( '4'!AJ23/'4'!$E23 * $E23),0, '4'!AJ23/'4'!$E23 * $E23 )</f>
        <v>0</v>
      </c>
    </row>
    <row r="24" spans="2:38" s="3" customFormat="1" ht="12.75">
      <c r="B24" s="64" t="s">
        <v>299</v>
      </c>
      <c r="C24" s="483" t="str">
        <f>IF(Kalba="EN",Data2!C49,Data2!B49)</f>
        <v>Darbo užmokesčio išlaidos</v>
      </c>
      <c r="D24" s="169">
        <f ca="1">'4'!E24</f>
        <v>0</v>
      </c>
      <c r="E24" s="169">
        <f t="shared" ref="E24:E29" ca="1" si="11">(ABS(D24)*200%-SQRT((1-70%)*ABS(D24)*(200%-50%)*ABS(D24)*(200%-1)))-ABS(D24)</f>
        <v>0</v>
      </c>
      <c r="F24" s="169">
        <f ca="1">H24+NPV(FDN,I24:INDEX(I24:AL24,PAL))</f>
        <v>0</v>
      </c>
      <c r="G24" s="169">
        <f t="shared" ca="1" si="10"/>
        <v>0</v>
      </c>
      <c r="H24" s="169">
        <f ca="1">IF( ISERROR( '4'!F24/'4'!$E24 * $E24),0, '4'!F24/'4'!$E24 * $E24 )</f>
        <v>0</v>
      </c>
      <c r="I24" s="169">
        <f ca="1">IF( ISERROR( '4'!G24/'4'!$E24 * $E24),0, '4'!G24/'4'!$E24 * $E24 )</f>
        <v>0</v>
      </c>
      <c r="J24" s="169">
        <f ca="1">IF( ISERROR( '4'!H24/'4'!$E24 * $E24),0, '4'!H24/'4'!$E24 * $E24 )</f>
        <v>0</v>
      </c>
      <c r="K24" s="169">
        <f ca="1">IF( ISERROR( '4'!I24/'4'!$E24 * $E24),0, '4'!I24/'4'!$E24 * $E24 )</f>
        <v>0</v>
      </c>
      <c r="L24" s="169">
        <f ca="1">IF( ISERROR( '4'!J24/'4'!$E24 * $E24),0, '4'!J24/'4'!$E24 * $E24 )</f>
        <v>0</v>
      </c>
      <c r="M24" s="169">
        <f ca="1">IF( ISERROR( '4'!K24/'4'!$E24 * $E24),0, '4'!K24/'4'!$E24 * $E24 )</f>
        <v>0</v>
      </c>
      <c r="N24" s="169">
        <f ca="1">IF( ISERROR( '4'!L24/'4'!$E24 * $E24),0, '4'!L24/'4'!$E24 * $E24 )</f>
        <v>0</v>
      </c>
      <c r="O24" s="169">
        <f ca="1">IF( ISERROR( '4'!M24/'4'!$E24 * $E24),0, '4'!M24/'4'!$E24 * $E24 )</f>
        <v>0</v>
      </c>
      <c r="P24" s="169">
        <f ca="1">IF( ISERROR( '4'!N24/'4'!$E24 * $E24),0, '4'!N24/'4'!$E24 * $E24 )</f>
        <v>0</v>
      </c>
      <c r="Q24" s="169">
        <f ca="1">IF( ISERROR( '4'!O24/'4'!$E24 * $E24),0, '4'!O24/'4'!$E24 * $E24 )</f>
        <v>0</v>
      </c>
      <c r="R24" s="169">
        <f ca="1">IF( ISERROR( '4'!P24/'4'!$E24 * $E24),0, '4'!P24/'4'!$E24 * $E24 )</f>
        <v>0</v>
      </c>
      <c r="S24" s="169">
        <f ca="1">IF( ISERROR( '4'!Q24/'4'!$E24 * $E24),0, '4'!Q24/'4'!$E24 * $E24 )</f>
        <v>0</v>
      </c>
      <c r="T24" s="169">
        <f ca="1">IF( ISERROR( '4'!R24/'4'!$E24 * $E24),0, '4'!R24/'4'!$E24 * $E24 )</f>
        <v>0</v>
      </c>
      <c r="U24" s="169">
        <f ca="1">IF( ISERROR( '4'!S24/'4'!$E24 * $E24),0, '4'!S24/'4'!$E24 * $E24 )</f>
        <v>0</v>
      </c>
      <c r="V24" s="169">
        <f ca="1">IF( ISERROR( '4'!T24/'4'!$E24 * $E24),0, '4'!T24/'4'!$E24 * $E24 )</f>
        <v>0</v>
      </c>
      <c r="W24" s="169">
        <f ca="1">IF( ISERROR( '4'!U24/'4'!$E24 * $E24),0, '4'!U24/'4'!$E24 * $E24 )</f>
        <v>0</v>
      </c>
      <c r="X24" s="169">
        <f ca="1">IF( ISERROR( '4'!V24/'4'!$E24 * $E24),0, '4'!V24/'4'!$E24 * $E24 )</f>
        <v>0</v>
      </c>
      <c r="Y24" s="169">
        <f ca="1">IF( ISERROR( '4'!W24/'4'!$E24 * $E24),0, '4'!W24/'4'!$E24 * $E24 )</f>
        <v>0</v>
      </c>
      <c r="Z24" s="169">
        <f ca="1">IF( ISERROR( '4'!X24/'4'!$E24 * $E24),0, '4'!X24/'4'!$E24 * $E24 )</f>
        <v>0</v>
      </c>
      <c r="AA24" s="169">
        <f ca="1">IF( ISERROR( '4'!Y24/'4'!$E24 * $E24),0, '4'!Y24/'4'!$E24 * $E24 )</f>
        <v>0</v>
      </c>
      <c r="AB24" s="169">
        <f ca="1">IF( ISERROR( '4'!Z24/'4'!$E24 * $E24),0, '4'!Z24/'4'!$E24 * $E24 )</f>
        <v>0</v>
      </c>
      <c r="AC24" s="169">
        <f ca="1">IF( ISERROR( '4'!AA24/'4'!$E24 * $E24),0, '4'!AA24/'4'!$E24 * $E24 )</f>
        <v>0</v>
      </c>
      <c r="AD24" s="169">
        <f ca="1">IF( ISERROR( '4'!AB24/'4'!$E24 * $E24),0, '4'!AB24/'4'!$E24 * $E24 )</f>
        <v>0</v>
      </c>
      <c r="AE24" s="169">
        <f ca="1">IF( ISERROR( '4'!AC24/'4'!$E24 * $E24),0, '4'!AC24/'4'!$E24 * $E24 )</f>
        <v>0</v>
      </c>
      <c r="AF24" s="169">
        <f ca="1">IF( ISERROR( '4'!AD24/'4'!$E24 * $E24),0, '4'!AD24/'4'!$E24 * $E24 )</f>
        <v>0</v>
      </c>
      <c r="AG24" s="169">
        <f ca="1">IF( ISERROR( '4'!AE24/'4'!$E24 * $E24),0, '4'!AE24/'4'!$E24 * $E24 )</f>
        <v>0</v>
      </c>
      <c r="AH24" s="169">
        <f ca="1">IF( ISERROR( '4'!AF24/'4'!$E24 * $E24),0, '4'!AF24/'4'!$E24 * $E24 )</f>
        <v>0</v>
      </c>
      <c r="AI24" s="169">
        <f ca="1">IF( ISERROR( '4'!AG24/'4'!$E24 * $E24),0, '4'!AG24/'4'!$E24 * $E24 )</f>
        <v>0</v>
      </c>
      <c r="AJ24" s="169">
        <f ca="1">IF( ISERROR( '4'!AH24/'4'!$E24 * $E24),0, '4'!AH24/'4'!$E24 * $E24 )</f>
        <v>0</v>
      </c>
      <c r="AK24" s="169">
        <f ca="1">IF( ISERROR( '4'!AI24/'4'!$E24 * $E24),0, '4'!AI24/'4'!$E24 * $E24 )</f>
        <v>0</v>
      </c>
      <c r="AL24" s="169">
        <f ca="1">IF( ISERROR( '4'!AJ24/'4'!$E24 * $E24),0, '4'!AJ24/'4'!$E24 * $E24 )</f>
        <v>0</v>
      </c>
    </row>
    <row r="25" spans="2:38" s="3" customFormat="1" ht="12.75">
      <c r="B25" s="64" t="s">
        <v>300</v>
      </c>
      <c r="C25" s="483" t="str">
        <f>IF(Kalba="EN",Data2!C50,Data2!B50)</f>
        <v>Elektros energijos išlaidos</v>
      </c>
      <c r="D25" s="169">
        <f ca="1">'4'!E25</f>
        <v>0</v>
      </c>
      <c r="E25" s="169">
        <f t="shared" ca="1" si="11"/>
        <v>0</v>
      </c>
      <c r="F25" s="169">
        <f ca="1">H25+NPV(FDN,I25:INDEX(I25:AL25,PAL))</f>
        <v>0</v>
      </c>
      <c r="G25" s="169">
        <f t="shared" ca="1" si="10"/>
        <v>0</v>
      </c>
      <c r="H25" s="169">
        <f ca="1">IF( ISERROR( '4'!F25/'4'!$E25 * $E25),0, '4'!F25/'4'!$E25 * $E25 )</f>
        <v>0</v>
      </c>
      <c r="I25" s="169">
        <f ca="1">IF( ISERROR( '4'!G25/'4'!$E25 * $E25),0, '4'!G25/'4'!$E25 * $E25 )</f>
        <v>0</v>
      </c>
      <c r="J25" s="169">
        <f ca="1">IF( ISERROR( '4'!H25/'4'!$E25 * $E25),0, '4'!H25/'4'!$E25 * $E25 )</f>
        <v>0</v>
      </c>
      <c r="K25" s="169">
        <f ca="1">IF( ISERROR( '4'!I25/'4'!$E25 * $E25),0, '4'!I25/'4'!$E25 * $E25 )</f>
        <v>0</v>
      </c>
      <c r="L25" s="169">
        <f ca="1">IF( ISERROR( '4'!J25/'4'!$E25 * $E25),0, '4'!J25/'4'!$E25 * $E25 )</f>
        <v>0</v>
      </c>
      <c r="M25" s="169">
        <f ca="1">IF( ISERROR( '4'!K25/'4'!$E25 * $E25),0, '4'!K25/'4'!$E25 * $E25 )</f>
        <v>0</v>
      </c>
      <c r="N25" s="169">
        <f ca="1">IF( ISERROR( '4'!L25/'4'!$E25 * $E25),0, '4'!L25/'4'!$E25 * $E25 )</f>
        <v>0</v>
      </c>
      <c r="O25" s="169">
        <f ca="1">IF( ISERROR( '4'!M25/'4'!$E25 * $E25),0, '4'!M25/'4'!$E25 * $E25 )</f>
        <v>0</v>
      </c>
      <c r="P25" s="169">
        <f ca="1">IF( ISERROR( '4'!N25/'4'!$E25 * $E25),0, '4'!N25/'4'!$E25 * $E25 )</f>
        <v>0</v>
      </c>
      <c r="Q25" s="169">
        <f ca="1">IF( ISERROR( '4'!O25/'4'!$E25 * $E25),0, '4'!O25/'4'!$E25 * $E25 )</f>
        <v>0</v>
      </c>
      <c r="R25" s="169">
        <f ca="1">IF( ISERROR( '4'!P25/'4'!$E25 * $E25),0, '4'!P25/'4'!$E25 * $E25 )</f>
        <v>0</v>
      </c>
      <c r="S25" s="169">
        <f ca="1">IF( ISERROR( '4'!Q25/'4'!$E25 * $E25),0, '4'!Q25/'4'!$E25 * $E25 )</f>
        <v>0</v>
      </c>
      <c r="T25" s="169">
        <f ca="1">IF( ISERROR( '4'!R25/'4'!$E25 * $E25),0, '4'!R25/'4'!$E25 * $E25 )</f>
        <v>0</v>
      </c>
      <c r="U25" s="169">
        <f ca="1">IF( ISERROR( '4'!S25/'4'!$E25 * $E25),0, '4'!S25/'4'!$E25 * $E25 )</f>
        <v>0</v>
      </c>
      <c r="V25" s="169">
        <f ca="1">IF( ISERROR( '4'!T25/'4'!$E25 * $E25),0, '4'!T25/'4'!$E25 * $E25 )</f>
        <v>0</v>
      </c>
      <c r="W25" s="169">
        <f ca="1">IF( ISERROR( '4'!U25/'4'!$E25 * $E25),0, '4'!U25/'4'!$E25 * $E25 )</f>
        <v>0</v>
      </c>
      <c r="X25" s="169">
        <f ca="1">IF( ISERROR( '4'!V25/'4'!$E25 * $E25),0, '4'!V25/'4'!$E25 * $E25 )</f>
        <v>0</v>
      </c>
      <c r="Y25" s="169">
        <f ca="1">IF( ISERROR( '4'!W25/'4'!$E25 * $E25),0, '4'!W25/'4'!$E25 * $E25 )</f>
        <v>0</v>
      </c>
      <c r="Z25" s="169">
        <f ca="1">IF( ISERROR( '4'!X25/'4'!$E25 * $E25),0, '4'!X25/'4'!$E25 * $E25 )</f>
        <v>0</v>
      </c>
      <c r="AA25" s="169">
        <f ca="1">IF( ISERROR( '4'!Y25/'4'!$E25 * $E25),0, '4'!Y25/'4'!$E25 * $E25 )</f>
        <v>0</v>
      </c>
      <c r="AB25" s="169">
        <f ca="1">IF( ISERROR( '4'!Z25/'4'!$E25 * $E25),0, '4'!Z25/'4'!$E25 * $E25 )</f>
        <v>0</v>
      </c>
      <c r="AC25" s="169">
        <f ca="1">IF( ISERROR( '4'!AA25/'4'!$E25 * $E25),0, '4'!AA25/'4'!$E25 * $E25 )</f>
        <v>0</v>
      </c>
      <c r="AD25" s="169">
        <f ca="1">IF( ISERROR( '4'!AB25/'4'!$E25 * $E25),0, '4'!AB25/'4'!$E25 * $E25 )</f>
        <v>0</v>
      </c>
      <c r="AE25" s="169">
        <f ca="1">IF( ISERROR( '4'!AC25/'4'!$E25 * $E25),0, '4'!AC25/'4'!$E25 * $E25 )</f>
        <v>0</v>
      </c>
      <c r="AF25" s="169">
        <f ca="1">IF( ISERROR( '4'!AD25/'4'!$E25 * $E25),0, '4'!AD25/'4'!$E25 * $E25 )</f>
        <v>0</v>
      </c>
      <c r="AG25" s="169">
        <f ca="1">IF( ISERROR( '4'!AE25/'4'!$E25 * $E25),0, '4'!AE25/'4'!$E25 * $E25 )</f>
        <v>0</v>
      </c>
      <c r="AH25" s="169">
        <f ca="1">IF( ISERROR( '4'!AF25/'4'!$E25 * $E25),0, '4'!AF25/'4'!$E25 * $E25 )</f>
        <v>0</v>
      </c>
      <c r="AI25" s="169">
        <f ca="1">IF( ISERROR( '4'!AG25/'4'!$E25 * $E25),0, '4'!AG25/'4'!$E25 * $E25 )</f>
        <v>0</v>
      </c>
      <c r="AJ25" s="169">
        <f ca="1">IF( ISERROR( '4'!AH25/'4'!$E25 * $E25),0, '4'!AH25/'4'!$E25 * $E25 )</f>
        <v>0</v>
      </c>
      <c r="AK25" s="169">
        <f ca="1">IF( ISERROR( '4'!AI25/'4'!$E25 * $E25),0, '4'!AI25/'4'!$E25 * $E25 )</f>
        <v>0</v>
      </c>
      <c r="AL25" s="169">
        <f ca="1">IF( ISERROR( '4'!AJ25/'4'!$E25 * $E25),0, '4'!AJ25/'4'!$E25 * $E25 )</f>
        <v>0</v>
      </c>
    </row>
    <row r="26" spans="2:38" s="3" customFormat="1" ht="12.75">
      <c r="B26" s="64" t="s">
        <v>301</v>
      </c>
      <c r="C26" s="483" t="str">
        <f>IF(Kalba="EN",Data2!C51,Data2!B51)</f>
        <v>Šildymo (išskyrus elektrą) išlaidos</v>
      </c>
      <c r="D26" s="169">
        <f ca="1">'4'!E26</f>
        <v>0</v>
      </c>
      <c r="E26" s="169">
        <f t="shared" ca="1" si="11"/>
        <v>0</v>
      </c>
      <c r="F26" s="169">
        <f ca="1">H26+NPV(FDN,I26:INDEX(I26:AL26,PAL))</f>
        <v>0</v>
      </c>
      <c r="G26" s="169">
        <f t="shared" ca="1" si="10"/>
        <v>0</v>
      </c>
      <c r="H26" s="169">
        <f ca="1">IF( ISERROR( '4'!F26/'4'!$E26 * $E26),0, '4'!F26/'4'!$E26 * $E26 )</f>
        <v>0</v>
      </c>
      <c r="I26" s="169">
        <f ca="1">IF( ISERROR( '4'!G26/'4'!$E26 * $E26),0, '4'!G26/'4'!$E26 * $E26 )</f>
        <v>0</v>
      </c>
      <c r="J26" s="169">
        <f ca="1">IF( ISERROR( '4'!H26/'4'!$E26 * $E26),0, '4'!H26/'4'!$E26 * $E26 )</f>
        <v>0</v>
      </c>
      <c r="K26" s="169">
        <f ca="1">IF( ISERROR( '4'!I26/'4'!$E26 * $E26),0, '4'!I26/'4'!$E26 * $E26 )</f>
        <v>0</v>
      </c>
      <c r="L26" s="169">
        <f ca="1">IF( ISERROR( '4'!J26/'4'!$E26 * $E26),0, '4'!J26/'4'!$E26 * $E26 )</f>
        <v>0</v>
      </c>
      <c r="M26" s="169">
        <f ca="1">IF( ISERROR( '4'!K26/'4'!$E26 * $E26),0, '4'!K26/'4'!$E26 * $E26 )</f>
        <v>0</v>
      </c>
      <c r="N26" s="169">
        <f ca="1">IF( ISERROR( '4'!L26/'4'!$E26 * $E26),0, '4'!L26/'4'!$E26 * $E26 )</f>
        <v>0</v>
      </c>
      <c r="O26" s="169">
        <f ca="1">IF( ISERROR( '4'!M26/'4'!$E26 * $E26),0, '4'!M26/'4'!$E26 * $E26 )</f>
        <v>0</v>
      </c>
      <c r="P26" s="169">
        <f ca="1">IF( ISERROR( '4'!N26/'4'!$E26 * $E26),0, '4'!N26/'4'!$E26 * $E26 )</f>
        <v>0</v>
      </c>
      <c r="Q26" s="169">
        <f ca="1">IF( ISERROR( '4'!O26/'4'!$E26 * $E26),0, '4'!O26/'4'!$E26 * $E26 )</f>
        <v>0</v>
      </c>
      <c r="R26" s="169">
        <f ca="1">IF( ISERROR( '4'!P26/'4'!$E26 * $E26),0, '4'!P26/'4'!$E26 * $E26 )</f>
        <v>0</v>
      </c>
      <c r="S26" s="169">
        <f ca="1">IF( ISERROR( '4'!Q26/'4'!$E26 * $E26),0, '4'!Q26/'4'!$E26 * $E26 )</f>
        <v>0</v>
      </c>
      <c r="T26" s="169">
        <f ca="1">IF( ISERROR( '4'!R26/'4'!$E26 * $E26),0, '4'!R26/'4'!$E26 * $E26 )</f>
        <v>0</v>
      </c>
      <c r="U26" s="169">
        <f ca="1">IF( ISERROR( '4'!S26/'4'!$E26 * $E26),0, '4'!S26/'4'!$E26 * $E26 )</f>
        <v>0</v>
      </c>
      <c r="V26" s="169">
        <f ca="1">IF( ISERROR( '4'!T26/'4'!$E26 * $E26),0, '4'!T26/'4'!$E26 * $E26 )</f>
        <v>0</v>
      </c>
      <c r="W26" s="169">
        <f ca="1">IF( ISERROR( '4'!U26/'4'!$E26 * $E26),0, '4'!U26/'4'!$E26 * $E26 )</f>
        <v>0</v>
      </c>
      <c r="X26" s="169">
        <f ca="1">IF( ISERROR( '4'!V26/'4'!$E26 * $E26),0, '4'!V26/'4'!$E26 * $E26 )</f>
        <v>0</v>
      </c>
      <c r="Y26" s="169">
        <f ca="1">IF( ISERROR( '4'!W26/'4'!$E26 * $E26),0, '4'!W26/'4'!$E26 * $E26 )</f>
        <v>0</v>
      </c>
      <c r="Z26" s="169">
        <f ca="1">IF( ISERROR( '4'!X26/'4'!$E26 * $E26),0, '4'!X26/'4'!$E26 * $E26 )</f>
        <v>0</v>
      </c>
      <c r="AA26" s="169">
        <f ca="1">IF( ISERROR( '4'!Y26/'4'!$E26 * $E26),0, '4'!Y26/'4'!$E26 * $E26 )</f>
        <v>0</v>
      </c>
      <c r="AB26" s="169">
        <f ca="1">IF( ISERROR( '4'!Z26/'4'!$E26 * $E26),0, '4'!Z26/'4'!$E26 * $E26 )</f>
        <v>0</v>
      </c>
      <c r="AC26" s="169">
        <f ca="1">IF( ISERROR( '4'!AA26/'4'!$E26 * $E26),0, '4'!AA26/'4'!$E26 * $E26 )</f>
        <v>0</v>
      </c>
      <c r="AD26" s="169">
        <f ca="1">IF( ISERROR( '4'!AB26/'4'!$E26 * $E26),0, '4'!AB26/'4'!$E26 * $E26 )</f>
        <v>0</v>
      </c>
      <c r="AE26" s="169">
        <f ca="1">IF( ISERROR( '4'!AC26/'4'!$E26 * $E26),0, '4'!AC26/'4'!$E26 * $E26 )</f>
        <v>0</v>
      </c>
      <c r="AF26" s="169">
        <f ca="1">IF( ISERROR( '4'!AD26/'4'!$E26 * $E26),0, '4'!AD26/'4'!$E26 * $E26 )</f>
        <v>0</v>
      </c>
      <c r="AG26" s="169">
        <f ca="1">IF( ISERROR( '4'!AE26/'4'!$E26 * $E26),0, '4'!AE26/'4'!$E26 * $E26 )</f>
        <v>0</v>
      </c>
      <c r="AH26" s="169">
        <f ca="1">IF( ISERROR( '4'!AF26/'4'!$E26 * $E26),0, '4'!AF26/'4'!$E26 * $E26 )</f>
        <v>0</v>
      </c>
      <c r="AI26" s="169">
        <f ca="1">IF( ISERROR( '4'!AG26/'4'!$E26 * $E26),0, '4'!AG26/'4'!$E26 * $E26 )</f>
        <v>0</v>
      </c>
      <c r="AJ26" s="169">
        <f ca="1">IF( ISERROR( '4'!AH26/'4'!$E26 * $E26),0, '4'!AH26/'4'!$E26 * $E26 )</f>
        <v>0</v>
      </c>
      <c r="AK26" s="169">
        <f ca="1">IF( ISERROR( '4'!AI26/'4'!$E26 * $E26),0, '4'!AI26/'4'!$E26 * $E26 )</f>
        <v>0</v>
      </c>
      <c r="AL26" s="169">
        <f ca="1">IF( ISERROR( '4'!AJ26/'4'!$E26 * $E26),0, '4'!AJ26/'4'!$E26 * $E26 )</f>
        <v>0</v>
      </c>
    </row>
    <row r="27" spans="2:38" s="3" customFormat="1" ht="12.75">
      <c r="B27" s="64" t="s">
        <v>303</v>
      </c>
      <c r="C27" s="483" t="str">
        <f>IF(Kalba="EN",Data2!C52,Data2!B52)</f>
        <v>Infrastruktūros būklės palaikymo išlaidos</v>
      </c>
      <c r="D27" s="169">
        <f ca="1">'4'!E27</f>
        <v>0</v>
      </c>
      <c r="E27" s="169">
        <f t="shared" ca="1" si="11"/>
        <v>0</v>
      </c>
      <c r="F27" s="169">
        <f ca="1">H27+NPV(FDN,I27:INDEX(I27:AL27,PAL))</f>
        <v>0</v>
      </c>
      <c r="G27" s="169">
        <f t="shared" ca="1" si="10"/>
        <v>0</v>
      </c>
      <c r="H27" s="169">
        <f ca="1">IF( ISERROR( '4'!F27/'4'!$E27 * $E27),0, '4'!F27/'4'!$E27 * $E27 )</f>
        <v>0</v>
      </c>
      <c r="I27" s="169">
        <f ca="1">IF( ISERROR( '4'!G27/'4'!$E27 * $E27),0, '4'!G27/'4'!$E27 * $E27 )</f>
        <v>0</v>
      </c>
      <c r="J27" s="169">
        <f ca="1">IF( ISERROR( '4'!H27/'4'!$E27 * $E27),0, '4'!H27/'4'!$E27 * $E27 )</f>
        <v>0</v>
      </c>
      <c r="K27" s="169">
        <f ca="1">IF( ISERROR( '4'!I27/'4'!$E27 * $E27),0, '4'!I27/'4'!$E27 * $E27 )</f>
        <v>0</v>
      </c>
      <c r="L27" s="169">
        <f ca="1">IF( ISERROR( '4'!J27/'4'!$E27 * $E27),0, '4'!J27/'4'!$E27 * $E27 )</f>
        <v>0</v>
      </c>
      <c r="M27" s="169">
        <f ca="1">IF( ISERROR( '4'!K27/'4'!$E27 * $E27),0, '4'!K27/'4'!$E27 * $E27 )</f>
        <v>0</v>
      </c>
      <c r="N27" s="169">
        <f ca="1">IF( ISERROR( '4'!L27/'4'!$E27 * $E27),0, '4'!L27/'4'!$E27 * $E27 )</f>
        <v>0</v>
      </c>
      <c r="O27" s="169">
        <f ca="1">IF( ISERROR( '4'!M27/'4'!$E27 * $E27),0, '4'!M27/'4'!$E27 * $E27 )</f>
        <v>0</v>
      </c>
      <c r="P27" s="169">
        <f ca="1">IF( ISERROR( '4'!N27/'4'!$E27 * $E27),0, '4'!N27/'4'!$E27 * $E27 )</f>
        <v>0</v>
      </c>
      <c r="Q27" s="169">
        <f ca="1">IF( ISERROR( '4'!O27/'4'!$E27 * $E27),0, '4'!O27/'4'!$E27 * $E27 )</f>
        <v>0</v>
      </c>
      <c r="R27" s="169">
        <f ca="1">IF( ISERROR( '4'!P27/'4'!$E27 * $E27),0, '4'!P27/'4'!$E27 * $E27 )</f>
        <v>0</v>
      </c>
      <c r="S27" s="169">
        <f ca="1">IF( ISERROR( '4'!Q27/'4'!$E27 * $E27),0, '4'!Q27/'4'!$E27 * $E27 )</f>
        <v>0</v>
      </c>
      <c r="T27" s="169">
        <f ca="1">IF( ISERROR( '4'!R27/'4'!$E27 * $E27),0, '4'!R27/'4'!$E27 * $E27 )</f>
        <v>0</v>
      </c>
      <c r="U27" s="169">
        <f ca="1">IF( ISERROR( '4'!S27/'4'!$E27 * $E27),0, '4'!S27/'4'!$E27 * $E27 )</f>
        <v>0</v>
      </c>
      <c r="V27" s="169">
        <f ca="1">IF( ISERROR( '4'!T27/'4'!$E27 * $E27),0, '4'!T27/'4'!$E27 * $E27 )</f>
        <v>0</v>
      </c>
      <c r="W27" s="169">
        <f ca="1">IF( ISERROR( '4'!U27/'4'!$E27 * $E27),0, '4'!U27/'4'!$E27 * $E27 )</f>
        <v>0</v>
      </c>
      <c r="X27" s="169">
        <f ca="1">IF( ISERROR( '4'!V27/'4'!$E27 * $E27),0, '4'!V27/'4'!$E27 * $E27 )</f>
        <v>0</v>
      </c>
      <c r="Y27" s="169">
        <f ca="1">IF( ISERROR( '4'!W27/'4'!$E27 * $E27),0, '4'!W27/'4'!$E27 * $E27 )</f>
        <v>0</v>
      </c>
      <c r="Z27" s="169">
        <f ca="1">IF( ISERROR( '4'!X27/'4'!$E27 * $E27),0, '4'!X27/'4'!$E27 * $E27 )</f>
        <v>0</v>
      </c>
      <c r="AA27" s="169">
        <f ca="1">IF( ISERROR( '4'!Y27/'4'!$E27 * $E27),0, '4'!Y27/'4'!$E27 * $E27 )</f>
        <v>0</v>
      </c>
      <c r="AB27" s="169">
        <f ca="1">IF( ISERROR( '4'!Z27/'4'!$E27 * $E27),0, '4'!Z27/'4'!$E27 * $E27 )</f>
        <v>0</v>
      </c>
      <c r="AC27" s="169">
        <f ca="1">IF( ISERROR( '4'!AA27/'4'!$E27 * $E27),0, '4'!AA27/'4'!$E27 * $E27 )</f>
        <v>0</v>
      </c>
      <c r="AD27" s="169">
        <f ca="1">IF( ISERROR( '4'!AB27/'4'!$E27 * $E27),0, '4'!AB27/'4'!$E27 * $E27 )</f>
        <v>0</v>
      </c>
      <c r="AE27" s="169">
        <f ca="1">IF( ISERROR( '4'!AC27/'4'!$E27 * $E27),0, '4'!AC27/'4'!$E27 * $E27 )</f>
        <v>0</v>
      </c>
      <c r="AF27" s="169">
        <f ca="1">IF( ISERROR( '4'!AD27/'4'!$E27 * $E27),0, '4'!AD27/'4'!$E27 * $E27 )</f>
        <v>0</v>
      </c>
      <c r="AG27" s="169">
        <f ca="1">IF( ISERROR( '4'!AE27/'4'!$E27 * $E27),0, '4'!AE27/'4'!$E27 * $E27 )</f>
        <v>0</v>
      </c>
      <c r="AH27" s="169">
        <f ca="1">IF( ISERROR( '4'!AF27/'4'!$E27 * $E27),0, '4'!AF27/'4'!$E27 * $E27 )</f>
        <v>0</v>
      </c>
      <c r="AI27" s="169">
        <f ca="1">IF( ISERROR( '4'!AG27/'4'!$E27 * $E27),0, '4'!AG27/'4'!$E27 * $E27 )</f>
        <v>0</v>
      </c>
      <c r="AJ27" s="169">
        <f ca="1">IF( ISERROR( '4'!AH27/'4'!$E27 * $E27),0, '4'!AH27/'4'!$E27 * $E27 )</f>
        <v>0</v>
      </c>
      <c r="AK27" s="169">
        <f ca="1">IF( ISERROR( '4'!AI27/'4'!$E27 * $E27),0, '4'!AI27/'4'!$E27 * $E27 )</f>
        <v>0</v>
      </c>
      <c r="AL27" s="169">
        <f ca="1">IF( ISERROR( '4'!AJ27/'4'!$E27 * $E27),0, '4'!AJ27/'4'!$E27 * $E27 )</f>
        <v>0</v>
      </c>
    </row>
    <row r="28" spans="2:38" s="3" customFormat="1" ht="12.75">
      <c r="B28" s="64" t="s">
        <v>304</v>
      </c>
      <c r="C28" s="483" t="str">
        <f>IF(Kalba="EN",Data2!C53,Data2!B53)</f>
        <v>Kitos išlaidos</v>
      </c>
      <c r="D28" s="169">
        <f ca="1">'4'!E28</f>
        <v>0</v>
      </c>
      <c r="E28" s="169">
        <f t="shared" ca="1" si="11"/>
        <v>0</v>
      </c>
      <c r="F28" s="169">
        <f ca="1">H28+NPV(FDN,I28:INDEX(I28:AL28,PAL))</f>
        <v>0</v>
      </c>
      <c r="G28" s="169">
        <f t="shared" ca="1" si="10"/>
        <v>0</v>
      </c>
      <c r="H28" s="169">
        <f ca="1">IF( ISERROR( '4'!F28/'4'!$E28 * $E28),0, '4'!F28/'4'!$E28 * $E28 )</f>
        <v>0</v>
      </c>
      <c r="I28" s="169">
        <f ca="1">IF( ISERROR( '4'!G28/'4'!$E28 * $E28),0, '4'!G28/'4'!$E28 * $E28 )</f>
        <v>0</v>
      </c>
      <c r="J28" s="169">
        <f ca="1">IF( ISERROR( '4'!H28/'4'!$E28 * $E28),0, '4'!H28/'4'!$E28 * $E28 )</f>
        <v>0</v>
      </c>
      <c r="K28" s="169">
        <f ca="1">IF( ISERROR( '4'!I28/'4'!$E28 * $E28),0, '4'!I28/'4'!$E28 * $E28 )</f>
        <v>0</v>
      </c>
      <c r="L28" s="169">
        <f ca="1">IF( ISERROR( '4'!J28/'4'!$E28 * $E28),0, '4'!J28/'4'!$E28 * $E28 )</f>
        <v>0</v>
      </c>
      <c r="M28" s="169">
        <f ca="1">IF( ISERROR( '4'!K28/'4'!$E28 * $E28),0, '4'!K28/'4'!$E28 * $E28 )</f>
        <v>0</v>
      </c>
      <c r="N28" s="169">
        <f ca="1">IF( ISERROR( '4'!L28/'4'!$E28 * $E28),0, '4'!L28/'4'!$E28 * $E28 )</f>
        <v>0</v>
      </c>
      <c r="O28" s="169">
        <f ca="1">IF( ISERROR( '4'!M28/'4'!$E28 * $E28),0, '4'!M28/'4'!$E28 * $E28 )</f>
        <v>0</v>
      </c>
      <c r="P28" s="169">
        <f ca="1">IF( ISERROR( '4'!N28/'4'!$E28 * $E28),0, '4'!N28/'4'!$E28 * $E28 )</f>
        <v>0</v>
      </c>
      <c r="Q28" s="169">
        <f ca="1">IF( ISERROR( '4'!O28/'4'!$E28 * $E28),0, '4'!O28/'4'!$E28 * $E28 )</f>
        <v>0</v>
      </c>
      <c r="R28" s="169">
        <f ca="1">IF( ISERROR( '4'!P28/'4'!$E28 * $E28),0, '4'!P28/'4'!$E28 * $E28 )</f>
        <v>0</v>
      </c>
      <c r="S28" s="169">
        <f ca="1">IF( ISERROR( '4'!Q28/'4'!$E28 * $E28),0, '4'!Q28/'4'!$E28 * $E28 )</f>
        <v>0</v>
      </c>
      <c r="T28" s="169">
        <f ca="1">IF( ISERROR( '4'!R28/'4'!$E28 * $E28),0, '4'!R28/'4'!$E28 * $E28 )</f>
        <v>0</v>
      </c>
      <c r="U28" s="169">
        <f ca="1">IF( ISERROR( '4'!S28/'4'!$E28 * $E28),0, '4'!S28/'4'!$E28 * $E28 )</f>
        <v>0</v>
      </c>
      <c r="V28" s="169">
        <f ca="1">IF( ISERROR( '4'!T28/'4'!$E28 * $E28),0, '4'!T28/'4'!$E28 * $E28 )</f>
        <v>0</v>
      </c>
      <c r="W28" s="169">
        <f ca="1">IF( ISERROR( '4'!U28/'4'!$E28 * $E28),0, '4'!U28/'4'!$E28 * $E28 )</f>
        <v>0</v>
      </c>
      <c r="X28" s="169">
        <f ca="1">IF( ISERROR( '4'!V28/'4'!$E28 * $E28),0, '4'!V28/'4'!$E28 * $E28 )</f>
        <v>0</v>
      </c>
      <c r="Y28" s="169">
        <f ca="1">IF( ISERROR( '4'!W28/'4'!$E28 * $E28),0, '4'!W28/'4'!$E28 * $E28 )</f>
        <v>0</v>
      </c>
      <c r="Z28" s="169">
        <f ca="1">IF( ISERROR( '4'!X28/'4'!$E28 * $E28),0, '4'!X28/'4'!$E28 * $E28 )</f>
        <v>0</v>
      </c>
      <c r="AA28" s="169">
        <f ca="1">IF( ISERROR( '4'!Y28/'4'!$E28 * $E28),0, '4'!Y28/'4'!$E28 * $E28 )</f>
        <v>0</v>
      </c>
      <c r="AB28" s="169">
        <f ca="1">IF( ISERROR( '4'!Z28/'4'!$E28 * $E28),0, '4'!Z28/'4'!$E28 * $E28 )</f>
        <v>0</v>
      </c>
      <c r="AC28" s="169">
        <f ca="1">IF( ISERROR( '4'!AA28/'4'!$E28 * $E28),0, '4'!AA28/'4'!$E28 * $E28 )</f>
        <v>0</v>
      </c>
      <c r="AD28" s="169">
        <f ca="1">IF( ISERROR( '4'!AB28/'4'!$E28 * $E28),0, '4'!AB28/'4'!$E28 * $E28 )</f>
        <v>0</v>
      </c>
      <c r="AE28" s="169">
        <f ca="1">IF( ISERROR( '4'!AC28/'4'!$E28 * $E28),0, '4'!AC28/'4'!$E28 * $E28 )</f>
        <v>0</v>
      </c>
      <c r="AF28" s="169">
        <f ca="1">IF( ISERROR( '4'!AD28/'4'!$E28 * $E28),0, '4'!AD28/'4'!$E28 * $E28 )</f>
        <v>0</v>
      </c>
      <c r="AG28" s="169">
        <f ca="1">IF( ISERROR( '4'!AE28/'4'!$E28 * $E28),0, '4'!AE28/'4'!$E28 * $E28 )</f>
        <v>0</v>
      </c>
      <c r="AH28" s="169">
        <f ca="1">IF( ISERROR( '4'!AF28/'4'!$E28 * $E28),0, '4'!AF28/'4'!$E28 * $E28 )</f>
        <v>0</v>
      </c>
      <c r="AI28" s="169">
        <f ca="1">IF( ISERROR( '4'!AG28/'4'!$E28 * $E28),0, '4'!AG28/'4'!$E28 * $E28 )</f>
        <v>0</v>
      </c>
      <c r="AJ28" s="169">
        <f ca="1">IF( ISERROR( '4'!AH28/'4'!$E28 * $E28),0, '4'!AH28/'4'!$E28 * $E28 )</f>
        <v>0</v>
      </c>
      <c r="AK28" s="169">
        <f ca="1">IF( ISERROR( '4'!AI28/'4'!$E28 * $E28),0, '4'!AI28/'4'!$E28 * $E28 )</f>
        <v>0</v>
      </c>
      <c r="AL28" s="169">
        <f ca="1">IF( ISERROR( '4'!AJ28/'4'!$E28 * $E28),0, '4'!AJ28/'4'!$E28 * $E28 )</f>
        <v>0</v>
      </c>
    </row>
    <row r="29" spans="2:38" s="3" customFormat="1" ht="12.75">
      <c r="B29" s="64" t="s">
        <v>305</v>
      </c>
      <c r="C29" s="483" t="str">
        <f>IF(Kalba="EN",Data2!C54,Data2!B54)</f>
        <v>Gautų paskolų (G.3.1.) palūkanos</v>
      </c>
      <c r="D29" s="169">
        <f ca="1">'4'!E29</f>
        <v>0</v>
      </c>
      <c r="E29" s="169">
        <f t="shared" ca="1" si="11"/>
        <v>0</v>
      </c>
      <c r="F29" s="169">
        <f ca="1">H29+NPV(FDN,I29:INDEX(I29:AL29,PAL))</f>
        <v>0</v>
      </c>
      <c r="G29" s="169">
        <f t="shared" ca="1" si="10"/>
        <v>0</v>
      </c>
      <c r="H29" s="169">
        <f ca="1">IF( ISERROR( '4'!F29/'4'!$E29 * $E29),0, '4'!F29/'4'!$E29 * $E29 )</f>
        <v>0</v>
      </c>
      <c r="I29" s="169">
        <f ca="1">IF( ISERROR( '4'!G29/'4'!$E29 * $E29),0, '4'!G29/'4'!$E29 * $E29 )</f>
        <v>0</v>
      </c>
      <c r="J29" s="169">
        <f ca="1">IF( ISERROR( '4'!H29/'4'!$E29 * $E29),0, '4'!H29/'4'!$E29 * $E29 )</f>
        <v>0</v>
      </c>
      <c r="K29" s="169">
        <f ca="1">IF( ISERROR( '4'!I29/'4'!$E29 * $E29),0, '4'!I29/'4'!$E29 * $E29 )</f>
        <v>0</v>
      </c>
      <c r="L29" s="169">
        <f ca="1">IF( ISERROR( '4'!J29/'4'!$E29 * $E29),0, '4'!J29/'4'!$E29 * $E29 )</f>
        <v>0</v>
      </c>
      <c r="M29" s="169">
        <f ca="1">IF( ISERROR( '4'!K29/'4'!$E29 * $E29),0, '4'!K29/'4'!$E29 * $E29 )</f>
        <v>0</v>
      </c>
      <c r="N29" s="169">
        <f ca="1">IF( ISERROR( '4'!L29/'4'!$E29 * $E29),0, '4'!L29/'4'!$E29 * $E29 )</f>
        <v>0</v>
      </c>
      <c r="O29" s="169">
        <f ca="1">IF( ISERROR( '4'!M29/'4'!$E29 * $E29),0, '4'!M29/'4'!$E29 * $E29 )</f>
        <v>0</v>
      </c>
      <c r="P29" s="169">
        <f ca="1">IF( ISERROR( '4'!N29/'4'!$E29 * $E29),0, '4'!N29/'4'!$E29 * $E29 )</f>
        <v>0</v>
      </c>
      <c r="Q29" s="169">
        <f ca="1">IF( ISERROR( '4'!O29/'4'!$E29 * $E29),0, '4'!O29/'4'!$E29 * $E29 )</f>
        <v>0</v>
      </c>
      <c r="R29" s="169">
        <f ca="1">IF( ISERROR( '4'!P29/'4'!$E29 * $E29),0, '4'!P29/'4'!$E29 * $E29 )</f>
        <v>0</v>
      </c>
      <c r="S29" s="169">
        <f ca="1">IF( ISERROR( '4'!Q29/'4'!$E29 * $E29),0, '4'!Q29/'4'!$E29 * $E29 )</f>
        <v>0</v>
      </c>
      <c r="T29" s="169">
        <f ca="1">IF( ISERROR( '4'!R29/'4'!$E29 * $E29),0, '4'!R29/'4'!$E29 * $E29 )</f>
        <v>0</v>
      </c>
      <c r="U29" s="169">
        <f ca="1">IF( ISERROR( '4'!S29/'4'!$E29 * $E29),0, '4'!S29/'4'!$E29 * $E29 )</f>
        <v>0</v>
      </c>
      <c r="V29" s="169">
        <f ca="1">IF( ISERROR( '4'!T29/'4'!$E29 * $E29),0, '4'!T29/'4'!$E29 * $E29 )</f>
        <v>0</v>
      </c>
      <c r="W29" s="169">
        <f ca="1">IF( ISERROR( '4'!U29/'4'!$E29 * $E29),0, '4'!U29/'4'!$E29 * $E29 )</f>
        <v>0</v>
      </c>
      <c r="X29" s="169">
        <f ca="1">IF( ISERROR( '4'!V29/'4'!$E29 * $E29),0, '4'!V29/'4'!$E29 * $E29 )</f>
        <v>0</v>
      </c>
      <c r="Y29" s="169">
        <f ca="1">IF( ISERROR( '4'!W29/'4'!$E29 * $E29),0, '4'!W29/'4'!$E29 * $E29 )</f>
        <v>0</v>
      </c>
      <c r="Z29" s="169">
        <f ca="1">IF( ISERROR( '4'!X29/'4'!$E29 * $E29),0, '4'!X29/'4'!$E29 * $E29 )</f>
        <v>0</v>
      </c>
      <c r="AA29" s="169">
        <f ca="1">IF( ISERROR( '4'!Y29/'4'!$E29 * $E29),0, '4'!Y29/'4'!$E29 * $E29 )</f>
        <v>0</v>
      </c>
      <c r="AB29" s="169">
        <f ca="1">IF( ISERROR( '4'!Z29/'4'!$E29 * $E29),0, '4'!Z29/'4'!$E29 * $E29 )</f>
        <v>0</v>
      </c>
      <c r="AC29" s="169">
        <f ca="1">IF( ISERROR( '4'!AA29/'4'!$E29 * $E29),0, '4'!AA29/'4'!$E29 * $E29 )</f>
        <v>0</v>
      </c>
      <c r="AD29" s="169">
        <f ca="1">IF( ISERROR( '4'!AB29/'4'!$E29 * $E29),0, '4'!AB29/'4'!$E29 * $E29 )</f>
        <v>0</v>
      </c>
      <c r="AE29" s="169">
        <f ca="1">IF( ISERROR( '4'!AC29/'4'!$E29 * $E29),0, '4'!AC29/'4'!$E29 * $E29 )</f>
        <v>0</v>
      </c>
      <c r="AF29" s="169">
        <f ca="1">IF( ISERROR( '4'!AD29/'4'!$E29 * $E29),0, '4'!AD29/'4'!$E29 * $E29 )</f>
        <v>0</v>
      </c>
      <c r="AG29" s="169">
        <f ca="1">IF( ISERROR( '4'!AE29/'4'!$E29 * $E29),0, '4'!AE29/'4'!$E29 * $E29 )</f>
        <v>0</v>
      </c>
      <c r="AH29" s="169">
        <f ca="1">IF( ISERROR( '4'!AF29/'4'!$E29 * $E29),0, '4'!AF29/'4'!$E29 * $E29 )</f>
        <v>0</v>
      </c>
      <c r="AI29" s="169">
        <f ca="1">IF( ISERROR( '4'!AG29/'4'!$E29 * $E29),0, '4'!AG29/'4'!$E29 * $E29 )</f>
        <v>0</v>
      </c>
      <c r="AJ29" s="169">
        <f ca="1">IF( ISERROR( '4'!AH29/'4'!$E29 * $E29),0, '4'!AH29/'4'!$E29 * $E29 )</f>
        <v>0</v>
      </c>
      <c r="AK29" s="169">
        <f ca="1">IF( ISERROR( '4'!AI29/'4'!$E29 * $E29),0, '4'!AI29/'4'!$E29 * $E29 )</f>
        <v>0</v>
      </c>
      <c r="AL29" s="169">
        <f ca="1">IF( ISERROR( '4'!AJ29/'4'!$E29 * $E29),0, '4'!AJ29/'4'!$E29 * $E29 )</f>
        <v>0</v>
      </c>
    </row>
    <row r="30" spans="2:38" s="61" customFormat="1" ht="25.5" customHeight="1">
      <c r="B30" s="5" t="s">
        <v>26</v>
      </c>
      <c r="C30" s="482" t="str">
        <f>IF(Kalba="EN",Data2!C55,Data2!B55)</f>
        <v>Mokesčiai (+ neigiama įtaka; - teigiama įtaka biudžeto lėšų srautams)</v>
      </c>
      <c r="D30" s="170">
        <f ca="1">'4'!E30</f>
        <v>0</v>
      </c>
      <c r="E30" s="169">
        <f t="shared" ref="E30:E46" ca="1" si="12">IF(D30&lt;0,(( ABS(D30) * 200% - SQRT( (1-70%) * ABS(D30) * (200%-50%) * ABS(D30) * (200%-1) ) ) - ABS(D30))*(-1),( ABS(D30) * 200% - SQRT( (1-70%) * ABS(D30) * (200%-50%) * ABS(D30) * (200%-1) ) ) - ABS(D30))</f>
        <v>0</v>
      </c>
      <c r="F30" s="170">
        <f ca="1">ROUND(F31-SUM(F32:F33),0)</f>
        <v>0</v>
      </c>
      <c r="G30" s="170">
        <f ca="1">ROUND(G31-SUM(G32:G33),0)</f>
        <v>0</v>
      </c>
      <c r="H30" s="170">
        <f ca="1">ROUND(H31-SUM(H32:H33),0)</f>
        <v>0</v>
      </c>
      <c r="I30" s="170">
        <f t="shared" ref="I30:Q30" ca="1" si="13">ROUND(I31-SUM(I32:I33),0)</f>
        <v>0</v>
      </c>
      <c r="J30" s="170">
        <f t="shared" ca="1" si="13"/>
        <v>0</v>
      </c>
      <c r="K30" s="170">
        <f t="shared" ca="1" si="13"/>
        <v>0</v>
      </c>
      <c r="L30" s="170">
        <f t="shared" ca="1" si="13"/>
        <v>0</v>
      </c>
      <c r="M30" s="170">
        <f t="shared" ca="1" si="13"/>
        <v>0</v>
      </c>
      <c r="N30" s="170">
        <f t="shared" ca="1" si="13"/>
        <v>0</v>
      </c>
      <c r="O30" s="170">
        <f t="shared" ca="1" si="13"/>
        <v>0</v>
      </c>
      <c r="P30" s="170">
        <f t="shared" ca="1" si="13"/>
        <v>0</v>
      </c>
      <c r="Q30" s="170">
        <f t="shared" ca="1" si="13"/>
        <v>0</v>
      </c>
      <c r="R30" s="170">
        <f t="shared" ref="R30:AL30" ca="1" si="14">ROUND(R31-SUM(R32:R33),0)</f>
        <v>0</v>
      </c>
      <c r="S30" s="170">
        <f t="shared" ca="1" si="14"/>
        <v>0</v>
      </c>
      <c r="T30" s="170">
        <f t="shared" ca="1" si="14"/>
        <v>0</v>
      </c>
      <c r="U30" s="170">
        <f t="shared" ca="1" si="14"/>
        <v>0</v>
      </c>
      <c r="V30" s="170">
        <f t="shared" ca="1" si="14"/>
        <v>0</v>
      </c>
      <c r="W30" s="170">
        <f t="shared" ca="1" si="14"/>
        <v>0</v>
      </c>
      <c r="X30" s="170">
        <f t="shared" ca="1" si="14"/>
        <v>0</v>
      </c>
      <c r="Y30" s="170">
        <f t="shared" ca="1" si="14"/>
        <v>0</v>
      </c>
      <c r="Z30" s="170">
        <f t="shared" ca="1" si="14"/>
        <v>0</v>
      </c>
      <c r="AA30" s="170">
        <f t="shared" ca="1" si="14"/>
        <v>0</v>
      </c>
      <c r="AB30" s="170">
        <f t="shared" ca="1" si="14"/>
        <v>0</v>
      </c>
      <c r="AC30" s="170">
        <f t="shared" ca="1" si="14"/>
        <v>0</v>
      </c>
      <c r="AD30" s="170">
        <f t="shared" ca="1" si="14"/>
        <v>0</v>
      </c>
      <c r="AE30" s="170">
        <f t="shared" ca="1" si="14"/>
        <v>0</v>
      </c>
      <c r="AF30" s="170">
        <f t="shared" ca="1" si="14"/>
        <v>0</v>
      </c>
      <c r="AG30" s="170">
        <f t="shared" ca="1" si="14"/>
        <v>0</v>
      </c>
      <c r="AH30" s="170">
        <f t="shared" ca="1" si="14"/>
        <v>0</v>
      </c>
      <c r="AI30" s="170">
        <f t="shared" ca="1" si="14"/>
        <v>0</v>
      </c>
      <c r="AJ30" s="170">
        <f t="shared" ca="1" si="14"/>
        <v>0</v>
      </c>
      <c r="AK30" s="170">
        <f t="shared" ca="1" si="14"/>
        <v>0</v>
      </c>
      <c r="AL30" s="170">
        <f t="shared" ca="1" si="14"/>
        <v>0</v>
      </c>
    </row>
    <row r="31" spans="2:38" s="3" customFormat="1" ht="12.75" customHeight="1">
      <c r="B31" s="64" t="s">
        <v>307</v>
      </c>
      <c r="C31" s="483" t="str">
        <f>IF(Kalba="EN",Data2!C56,Data2!B56)</f>
        <v>Bendra importo/pirkimo PVM suma</v>
      </c>
      <c r="D31" s="169">
        <f ca="1">'4'!E31</f>
        <v>0</v>
      </c>
      <c r="E31" s="169">
        <f t="shared" ca="1" si="12"/>
        <v>0</v>
      </c>
      <c r="F31" s="169">
        <f ca="1">H31+NPV(FDN,I31:INDEX(I31:AL31,PAL))</f>
        <v>0</v>
      </c>
      <c r="G31" s="169">
        <f ca="1">SUMIF($H$5:$AL$5,"&lt;="&amp;PAL,$H31:$AL31)</f>
        <v>0</v>
      </c>
      <c r="H31" s="169">
        <f ca="1">SUMPRODUCT(H8:H15,Pirkimo_PVM)+SUMPRODUCT(H23:H28,Pirkimo_PVM_II)</f>
        <v>0</v>
      </c>
      <c r="I31" s="169">
        <f t="shared" ref="I31:Q31" ca="1" si="15">SUMPRODUCT(I8:I15,Pirkimo_PVM)+SUMPRODUCT(I23:I28,Pirkimo_PVM_II)</f>
        <v>0</v>
      </c>
      <c r="J31" s="169">
        <f t="shared" ca="1" si="15"/>
        <v>0</v>
      </c>
      <c r="K31" s="169">
        <f t="shared" ca="1" si="15"/>
        <v>0</v>
      </c>
      <c r="L31" s="169">
        <f t="shared" ca="1" si="15"/>
        <v>0</v>
      </c>
      <c r="M31" s="169">
        <f t="shared" ca="1" si="15"/>
        <v>0</v>
      </c>
      <c r="N31" s="169">
        <f t="shared" ca="1" si="15"/>
        <v>0</v>
      </c>
      <c r="O31" s="169">
        <f t="shared" ca="1" si="15"/>
        <v>0</v>
      </c>
      <c r="P31" s="169">
        <f t="shared" ca="1" si="15"/>
        <v>0</v>
      </c>
      <c r="Q31" s="169">
        <f t="shared" ca="1" si="15"/>
        <v>0</v>
      </c>
      <c r="R31" s="169">
        <f t="shared" ref="R31:AL31" ca="1" si="16">SUMPRODUCT(R8:R15,Pirkimo_PVM)+SUMPRODUCT(R23:R28,Pirkimo_PVM_II)</f>
        <v>0</v>
      </c>
      <c r="S31" s="169">
        <f t="shared" ca="1" si="16"/>
        <v>0</v>
      </c>
      <c r="T31" s="169">
        <f t="shared" ca="1" si="16"/>
        <v>0</v>
      </c>
      <c r="U31" s="169">
        <f t="shared" ca="1" si="16"/>
        <v>0</v>
      </c>
      <c r="V31" s="169">
        <f t="shared" ca="1" si="16"/>
        <v>0</v>
      </c>
      <c r="W31" s="169">
        <f t="shared" ca="1" si="16"/>
        <v>0</v>
      </c>
      <c r="X31" s="169">
        <f t="shared" ca="1" si="16"/>
        <v>0</v>
      </c>
      <c r="Y31" s="169">
        <f t="shared" ca="1" si="16"/>
        <v>0</v>
      </c>
      <c r="Z31" s="169">
        <f t="shared" ca="1" si="16"/>
        <v>0</v>
      </c>
      <c r="AA31" s="169">
        <f t="shared" ca="1" si="16"/>
        <v>0</v>
      </c>
      <c r="AB31" s="169">
        <f t="shared" ca="1" si="16"/>
        <v>0</v>
      </c>
      <c r="AC31" s="169">
        <f t="shared" ca="1" si="16"/>
        <v>0</v>
      </c>
      <c r="AD31" s="169">
        <f t="shared" ca="1" si="16"/>
        <v>0</v>
      </c>
      <c r="AE31" s="169">
        <f t="shared" ca="1" si="16"/>
        <v>0</v>
      </c>
      <c r="AF31" s="169">
        <f t="shared" ca="1" si="16"/>
        <v>0</v>
      </c>
      <c r="AG31" s="169">
        <f t="shared" ca="1" si="16"/>
        <v>0</v>
      </c>
      <c r="AH31" s="169">
        <f t="shared" ca="1" si="16"/>
        <v>0</v>
      </c>
      <c r="AI31" s="169">
        <f t="shared" ca="1" si="16"/>
        <v>0</v>
      </c>
      <c r="AJ31" s="169">
        <f t="shared" ca="1" si="16"/>
        <v>0</v>
      </c>
      <c r="AK31" s="169">
        <f t="shared" ca="1" si="16"/>
        <v>0</v>
      </c>
      <c r="AL31" s="169">
        <f t="shared" ca="1" si="16"/>
        <v>0</v>
      </c>
    </row>
    <row r="32" spans="2:38" s="3" customFormat="1" ht="12.75" customHeight="1">
      <c r="B32" s="64" t="s">
        <v>309</v>
      </c>
      <c r="C32" s="483" t="str">
        <f>IF(Kalba="EN",Data2!C57,Data2!B57)</f>
        <v>Bendra pardavimo PVM suma</v>
      </c>
      <c r="D32" s="169">
        <f ca="1">'4'!E32</f>
        <v>0</v>
      </c>
      <c r="E32" s="169">
        <f t="shared" ca="1" si="12"/>
        <v>0</v>
      </c>
      <c r="F32" s="169">
        <f ca="1">H32+NPV(FDN,I32:INDEX(I32:AL32,PAL))</f>
        <v>0</v>
      </c>
      <c r="G32" s="169">
        <f ca="1">SUMIF($H$5:$AL$5,"&lt;="&amp;PAL,$H32:$AL32)</f>
        <v>0</v>
      </c>
      <c r="H32" s="169">
        <f ca="1">SUMPRODUCT(H18:H19,Pardavimo_PVM)</f>
        <v>0</v>
      </c>
      <c r="I32" s="169">
        <f t="shared" ref="I32:Q32" ca="1" si="17">SUMPRODUCT(I18:I19,Pardavimo_PVM)</f>
        <v>0</v>
      </c>
      <c r="J32" s="169">
        <f t="shared" ca="1" si="17"/>
        <v>0</v>
      </c>
      <c r="K32" s="169">
        <f t="shared" ca="1" si="17"/>
        <v>0</v>
      </c>
      <c r="L32" s="169">
        <f t="shared" ca="1" si="17"/>
        <v>0</v>
      </c>
      <c r="M32" s="169">
        <f t="shared" ca="1" si="17"/>
        <v>0</v>
      </c>
      <c r="N32" s="169">
        <f t="shared" ca="1" si="17"/>
        <v>0</v>
      </c>
      <c r="O32" s="169">
        <f t="shared" ca="1" si="17"/>
        <v>0</v>
      </c>
      <c r="P32" s="169">
        <f t="shared" ca="1" si="17"/>
        <v>0</v>
      </c>
      <c r="Q32" s="169">
        <f t="shared" ca="1" si="17"/>
        <v>0</v>
      </c>
      <c r="R32" s="169">
        <f t="shared" ref="R32:AL32" ca="1" si="18">SUMPRODUCT(R18:R19,Pardavimo_PVM)</f>
        <v>0</v>
      </c>
      <c r="S32" s="169">
        <f t="shared" ca="1" si="18"/>
        <v>0</v>
      </c>
      <c r="T32" s="169">
        <f t="shared" ca="1" si="18"/>
        <v>0</v>
      </c>
      <c r="U32" s="169">
        <f t="shared" ca="1" si="18"/>
        <v>0</v>
      </c>
      <c r="V32" s="169">
        <f t="shared" ca="1" si="18"/>
        <v>0</v>
      </c>
      <c r="W32" s="169">
        <f t="shared" ca="1" si="18"/>
        <v>0</v>
      </c>
      <c r="X32" s="169">
        <f t="shared" ca="1" si="18"/>
        <v>0</v>
      </c>
      <c r="Y32" s="169">
        <f t="shared" ca="1" si="18"/>
        <v>0</v>
      </c>
      <c r="Z32" s="169">
        <f t="shared" ca="1" si="18"/>
        <v>0</v>
      </c>
      <c r="AA32" s="169">
        <f t="shared" ca="1" si="18"/>
        <v>0</v>
      </c>
      <c r="AB32" s="169">
        <f t="shared" ca="1" si="18"/>
        <v>0</v>
      </c>
      <c r="AC32" s="169">
        <f t="shared" ca="1" si="18"/>
        <v>0</v>
      </c>
      <c r="AD32" s="169">
        <f t="shared" ca="1" si="18"/>
        <v>0</v>
      </c>
      <c r="AE32" s="169">
        <f t="shared" ca="1" si="18"/>
        <v>0</v>
      </c>
      <c r="AF32" s="169">
        <f t="shared" ca="1" si="18"/>
        <v>0</v>
      </c>
      <c r="AG32" s="169">
        <f t="shared" ca="1" si="18"/>
        <v>0</v>
      </c>
      <c r="AH32" s="169">
        <f t="shared" ca="1" si="18"/>
        <v>0</v>
      </c>
      <c r="AI32" s="169">
        <f t="shared" ca="1" si="18"/>
        <v>0</v>
      </c>
      <c r="AJ32" s="169">
        <f t="shared" ca="1" si="18"/>
        <v>0</v>
      </c>
      <c r="AK32" s="169">
        <f t="shared" ca="1" si="18"/>
        <v>0</v>
      </c>
      <c r="AL32" s="169">
        <f t="shared" ca="1" si="18"/>
        <v>0</v>
      </c>
    </row>
    <row r="33" spans="2:38" s="3" customFormat="1" ht="12.75" customHeight="1">
      <c r="B33" s="64" t="s">
        <v>311</v>
      </c>
      <c r="C33" s="483" t="str">
        <f>IF(Kalba="EN",Data2!C58,Data2!B58)</f>
        <v>Bendra kitų mokėtinų netiesioginių mokesčių suma</v>
      </c>
      <c r="D33" s="169">
        <f ca="1">'4'!E33</f>
        <v>0</v>
      </c>
      <c r="E33" s="169">
        <f t="shared" ca="1" si="12"/>
        <v>0</v>
      </c>
      <c r="F33" s="169">
        <f>H33+NPV(FDN,I33:INDEX(I33:AL33,PAL))</f>
        <v>0</v>
      </c>
      <c r="G33" s="169">
        <f>SUMIF($H$5:$AL$5,"&lt;="&amp;PAL,$H33:$AL33)</f>
        <v>0</v>
      </c>
      <c r="H33" s="169">
        <v>0</v>
      </c>
      <c r="I33" s="169">
        <v>0</v>
      </c>
      <c r="J33" s="169">
        <v>0</v>
      </c>
      <c r="K33" s="169">
        <v>0</v>
      </c>
      <c r="L33" s="169">
        <v>0</v>
      </c>
      <c r="M33" s="169">
        <v>0</v>
      </c>
      <c r="N33" s="169">
        <v>0</v>
      </c>
      <c r="O33" s="169">
        <v>0</v>
      </c>
      <c r="P33" s="169">
        <v>0</v>
      </c>
      <c r="Q33" s="169">
        <v>0</v>
      </c>
      <c r="R33" s="169">
        <v>0</v>
      </c>
      <c r="S33" s="169">
        <v>0</v>
      </c>
      <c r="T33" s="169">
        <v>0</v>
      </c>
      <c r="U33" s="169">
        <v>0</v>
      </c>
      <c r="V33" s="169">
        <v>0</v>
      </c>
      <c r="W33" s="169">
        <v>0</v>
      </c>
      <c r="X33" s="169">
        <v>0</v>
      </c>
      <c r="Y33" s="169">
        <v>0</v>
      </c>
      <c r="Z33" s="169">
        <v>0</v>
      </c>
      <c r="AA33" s="169">
        <v>0</v>
      </c>
      <c r="AB33" s="169">
        <v>0</v>
      </c>
      <c r="AC33" s="169">
        <v>0</v>
      </c>
      <c r="AD33" s="169">
        <v>0</v>
      </c>
      <c r="AE33" s="169">
        <v>0</v>
      </c>
      <c r="AF33" s="169">
        <v>0</v>
      </c>
      <c r="AG33" s="169">
        <v>0</v>
      </c>
      <c r="AH33" s="169">
        <v>0</v>
      </c>
      <c r="AI33" s="169">
        <v>0</v>
      </c>
      <c r="AJ33" s="169">
        <v>0</v>
      </c>
      <c r="AK33" s="169">
        <v>0</v>
      </c>
      <c r="AL33" s="169">
        <v>0</v>
      </c>
    </row>
    <row r="34" spans="2:38" s="61" customFormat="1" ht="12.75" customHeight="1">
      <c r="B34" s="5" t="s">
        <v>28</v>
      </c>
      <c r="C34" s="482" t="str">
        <f>IF(Kalba="EN",Data2!C59,Data2!B59)</f>
        <v>Grynosios pajamos</v>
      </c>
      <c r="D34" s="170">
        <f ca="1">'4'!E34</f>
        <v>0</v>
      </c>
      <c r="E34" s="169">
        <f t="shared" ca="1" si="12"/>
        <v>0</v>
      </c>
      <c r="F34" s="170">
        <f ca="1">ROUND(SUM(F17)-SUM(F15,F22),0)</f>
        <v>0</v>
      </c>
      <c r="G34" s="62">
        <f t="shared" ref="G34:AL34" ca="1" si="19">ROUND(SUM(G17)-SUM(G15,G22),0)</f>
        <v>0</v>
      </c>
      <c r="H34" s="170">
        <f t="shared" ca="1" si="19"/>
        <v>0</v>
      </c>
      <c r="I34" s="170">
        <f t="shared" ca="1" si="19"/>
        <v>0</v>
      </c>
      <c r="J34" s="170">
        <f t="shared" ca="1" si="19"/>
        <v>0</v>
      </c>
      <c r="K34" s="170">
        <f t="shared" ca="1" si="19"/>
        <v>0</v>
      </c>
      <c r="L34" s="170">
        <f t="shared" ca="1" si="19"/>
        <v>0</v>
      </c>
      <c r="M34" s="170">
        <f t="shared" ca="1" si="19"/>
        <v>0</v>
      </c>
      <c r="N34" s="170">
        <f t="shared" ca="1" si="19"/>
        <v>0</v>
      </c>
      <c r="O34" s="170">
        <f t="shared" ca="1" si="19"/>
        <v>0</v>
      </c>
      <c r="P34" s="170">
        <f t="shared" ca="1" si="19"/>
        <v>0</v>
      </c>
      <c r="Q34" s="170">
        <f t="shared" ca="1" si="19"/>
        <v>0</v>
      </c>
      <c r="R34" s="170">
        <f t="shared" ca="1" si="19"/>
        <v>0</v>
      </c>
      <c r="S34" s="170">
        <f t="shared" ca="1" si="19"/>
        <v>0</v>
      </c>
      <c r="T34" s="170">
        <f t="shared" ca="1" si="19"/>
        <v>0</v>
      </c>
      <c r="U34" s="170">
        <f t="shared" ca="1" si="19"/>
        <v>0</v>
      </c>
      <c r="V34" s="170">
        <f t="shared" ca="1" si="19"/>
        <v>0</v>
      </c>
      <c r="W34" s="170">
        <f t="shared" ca="1" si="19"/>
        <v>0</v>
      </c>
      <c r="X34" s="170">
        <f t="shared" ca="1" si="19"/>
        <v>0</v>
      </c>
      <c r="Y34" s="170">
        <f t="shared" ca="1" si="19"/>
        <v>0</v>
      </c>
      <c r="Z34" s="170">
        <f t="shared" ca="1" si="19"/>
        <v>0</v>
      </c>
      <c r="AA34" s="170">
        <f t="shared" ca="1" si="19"/>
        <v>0</v>
      </c>
      <c r="AB34" s="170">
        <f t="shared" ca="1" si="19"/>
        <v>0</v>
      </c>
      <c r="AC34" s="170">
        <f t="shared" ca="1" si="19"/>
        <v>0</v>
      </c>
      <c r="AD34" s="170">
        <f t="shared" ca="1" si="19"/>
        <v>0</v>
      </c>
      <c r="AE34" s="170">
        <f t="shared" ca="1" si="19"/>
        <v>0</v>
      </c>
      <c r="AF34" s="170">
        <f t="shared" ca="1" si="19"/>
        <v>0</v>
      </c>
      <c r="AG34" s="170">
        <f t="shared" ca="1" si="19"/>
        <v>0</v>
      </c>
      <c r="AH34" s="170">
        <f t="shared" ca="1" si="19"/>
        <v>0</v>
      </c>
      <c r="AI34" s="170">
        <f t="shared" ca="1" si="19"/>
        <v>0</v>
      </c>
      <c r="AJ34" s="170">
        <f t="shared" ca="1" si="19"/>
        <v>0</v>
      </c>
      <c r="AK34" s="170">
        <f t="shared" ca="1" si="19"/>
        <v>0</v>
      </c>
      <c r="AL34" s="170">
        <f t="shared" ca="1" si="19"/>
        <v>0</v>
      </c>
    </row>
    <row r="35" spans="2:38" s="61" customFormat="1" ht="12.75" customHeight="1">
      <c r="B35" s="66" t="s">
        <v>313</v>
      </c>
      <c r="C35" s="482" t="str">
        <f>IF(Kalba="EN",Data2!C60,Data2!B60)</f>
        <v>Finansavimas, iš viso</v>
      </c>
      <c r="D35" s="170">
        <f ca="1">'4'!E35</f>
        <v>0</v>
      </c>
      <c r="E35" s="169">
        <f t="shared" ca="1" si="12"/>
        <v>0</v>
      </c>
      <c r="F35" s="170">
        <f>SUM(F36,F41,F44)</f>
        <v>0</v>
      </c>
      <c r="G35" s="170">
        <f>SUM(G36,G41,G44)</f>
        <v>0</v>
      </c>
      <c r="H35" s="170">
        <f>SUM(H36,H41,H44)</f>
        <v>0</v>
      </c>
      <c r="I35" s="170">
        <f t="shared" ref="I35:Q35" si="20">SUM(I36,I41,I44)</f>
        <v>0</v>
      </c>
      <c r="J35" s="170">
        <f t="shared" si="20"/>
        <v>0</v>
      </c>
      <c r="K35" s="170">
        <f t="shared" si="20"/>
        <v>0</v>
      </c>
      <c r="L35" s="170">
        <f t="shared" si="20"/>
        <v>0</v>
      </c>
      <c r="M35" s="170">
        <f t="shared" si="20"/>
        <v>0</v>
      </c>
      <c r="N35" s="170">
        <f t="shared" si="20"/>
        <v>0</v>
      </c>
      <c r="O35" s="170">
        <f t="shared" si="20"/>
        <v>0</v>
      </c>
      <c r="P35" s="170">
        <f t="shared" si="20"/>
        <v>0</v>
      </c>
      <c r="Q35" s="170">
        <f t="shared" si="20"/>
        <v>0</v>
      </c>
      <c r="R35" s="170">
        <f t="shared" ref="R35:AL35" si="21">SUM(R36,R41,R44)</f>
        <v>0</v>
      </c>
      <c r="S35" s="170">
        <f t="shared" si="21"/>
        <v>0</v>
      </c>
      <c r="T35" s="170">
        <f t="shared" si="21"/>
        <v>0</v>
      </c>
      <c r="U35" s="170">
        <f t="shared" si="21"/>
        <v>0</v>
      </c>
      <c r="V35" s="170">
        <f t="shared" si="21"/>
        <v>0</v>
      </c>
      <c r="W35" s="170">
        <f t="shared" si="21"/>
        <v>0</v>
      </c>
      <c r="X35" s="170">
        <f t="shared" si="21"/>
        <v>0</v>
      </c>
      <c r="Y35" s="170">
        <f t="shared" si="21"/>
        <v>0</v>
      </c>
      <c r="Z35" s="170">
        <f t="shared" si="21"/>
        <v>0</v>
      </c>
      <c r="AA35" s="170">
        <f t="shared" si="21"/>
        <v>0</v>
      </c>
      <c r="AB35" s="170">
        <f t="shared" si="21"/>
        <v>0</v>
      </c>
      <c r="AC35" s="170">
        <f t="shared" si="21"/>
        <v>0</v>
      </c>
      <c r="AD35" s="170">
        <f t="shared" si="21"/>
        <v>0</v>
      </c>
      <c r="AE35" s="170">
        <f t="shared" si="21"/>
        <v>0</v>
      </c>
      <c r="AF35" s="170">
        <f t="shared" si="21"/>
        <v>0</v>
      </c>
      <c r="AG35" s="170">
        <f t="shared" si="21"/>
        <v>0</v>
      </c>
      <c r="AH35" s="170">
        <f t="shared" si="21"/>
        <v>0</v>
      </c>
      <c r="AI35" s="170">
        <f t="shared" si="21"/>
        <v>0</v>
      </c>
      <c r="AJ35" s="170">
        <f t="shared" si="21"/>
        <v>0</v>
      </c>
      <c r="AK35" s="170">
        <f t="shared" si="21"/>
        <v>0</v>
      </c>
      <c r="AL35" s="170">
        <f t="shared" si="21"/>
        <v>0</v>
      </c>
    </row>
    <row r="36" spans="2:38" s="61" customFormat="1" ht="12.75" customHeight="1">
      <c r="B36" s="66" t="s">
        <v>32</v>
      </c>
      <c r="C36" s="482" t="str">
        <f>IF(Kalba="EN",Data2!C61,Data2!B61)</f>
        <v>Prašomas finansavimas</v>
      </c>
      <c r="D36" s="170">
        <f ca="1">'4'!E36</f>
        <v>0</v>
      </c>
      <c r="E36" s="169">
        <f t="shared" ca="1" si="12"/>
        <v>0</v>
      </c>
      <c r="F36" s="170">
        <f>ROUND(SUM(F37:F40),0)</f>
        <v>0</v>
      </c>
      <c r="G36" s="170">
        <f>ROUND(SUM(G37:G40),0)</f>
        <v>0</v>
      </c>
      <c r="H36" s="170">
        <f>ROUND(SUM(H37:H40),0)</f>
        <v>0</v>
      </c>
      <c r="I36" s="170">
        <f t="shared" ref="I36:Q36" si="22">ROUND(SUM(I37:I40),0)</f>
        <v>0</v>
      </c>
      <c r="J36" s="170">
        <f t="shared" si="22"/>
        <v>0</v>
      </c>
      <c r="K36" s="170">
        <f t="shared" si="22"/>
        <v>0</v>
      </c>
      <c r="L36" s="170">
        <f t="shared" si="22"/>
        <v>0</v>
      </c>
      <c r="M36" s="170">
        <f t="shared" si="22"/>
        <v>0</v>
      </c>
      <c r="N36" s="170">
        <f t="shared" si="22"/>
        <v>0</v>
      </c>
      <c r="O36" s="170">
        <f t="shared" si="22"/>
        <v>0</v>
      </c>
      <c r="P36" s="170">
        <f t="shared" si="22"/>
        <v>0</v>
      </c>
      <c r="Q36" s="170">
        <f t="shared" si="22"/>
        <v>0</v>
      </c>
      <c r="R36" s="170">
        <f t="shared" ref="R36:AL36" si="23">ROUND(SUM(R37:R40),0)</f>
        <v>0</v>
      </c>
      <c r="S36" s="170">
        <f t="shared" si="23"/>
        <v>0</v>
      </c>
      <c r="T36" s="170">
        <f t="shared" si="23"/>
        <v>0</v>
      </c>
      <c r="U36" s="170">
        <f t="shared" si="23"/>
        <v>0</v>
      </c>
      <c r="V36" s="170">
        <f t="shared" si="23"/>
        <v>0</v>
      </c>
      <c r="W36" s="170">
        <f t="shared" si="23"/>
        <v>0</v>
      </c>
      <c r="X36" s="170">
        <f t="shared" si="23"/>
        <v>0</v>
      </c>
      <c r="Y36" s="170">
        <f t="shared" si="23"/>
        <v>0</v>
      </c>
      <c r="Z36" s="170">
        <f t="shared" si="23"/>
        <v>0</v>
      </c>
      <c r="AA36" s="170">
        <f t="shared" si="23"/>
        <v>0</v>
      </c>
      <c r="AB36" s="170">
        <f t="shared" si="23"/>
        <v>0</v>
      </c>
      <c r="AC36" s="170">
        <f t="shared" si="23"/>
        <v>0</v>
      </c>
      <c r="AD36" s="170">
        <f t="shared" si="23"/>
        <v>0</v>
      </c>
      <c r="AE36" s="170">
        <f t="shared" si="23"/>
        <v>0</v>
      </c>
      <c r="AF36" s="170">
        <f t="shared" si="23"/>
        <v>0</v>
      </c>
      <c r="AG36" s="170">
        <f t="shared" si="23"/>
        <v>0</v>
      </c>
      <c r="AH36" s="170">
        <f t="shared" si="23"/>
        <v>0</v>
      </c>
      <c r="AI36" s="170">
        <f t="shared" si="23"/>
        <v>0</v>
      </c>
      <c r="AJ36" s="170">
        <f t="shared" si="23"/>
        <v>0</v>
      </c>
      <c r="AK36" s="170">
        <f t="shared" si="23"/>
        <v>0</v>
      </c>
      <c r="AL36" s="170">
        <f t="shared" si="23"/>
        <v>0</v>
      </c>
    </row>
    <row r="37" spans="2:38" s="3" customFormat="1" ht="12.75" customHeight="1">
      <c r="B37" s="64" t="s">
        <v>34</v>
      </c>
      <c r="C37" s="483" t="str">
        <f>IF(Kalba="EN",Data2!C62,Data2!B62)</f>
        <v>ES struktūrinės paramos lėšos</v>
      </c>
      <c r="D37" s="169">
        <f ca="1">'4'!E37</f>
        <v>0</v>
      </c>
      <c r="E37" s="169">
        <f t="shared" ca="1" si="12"/>
        <v>0</v>
      </c>
      <c r="F37" s="169">
        <f>H37+NPV(FDN,I37:INDEX(I37:AL37,PAL))</f>
        <v>0</v>
      </c>
      <c r="G37" s="169">
        <f>SUMIF($H$5:$AL$5,"&lt;="&amp;PAL,$H37:$AL37)</f>
        <v>0</v>
      </c>
      <c r="H37" s="169">
        <v>0</v>
      </c>
      <c r="I37" s="169">
        <v>0</v>
      </c>
      <c r="J37" s="169">
        <v>0</v>
      </c>
      <c r="K37" s="169">
        <v>0</v>
      </c>
      <c r="L37" s="169">
        <v>0</v>
      </c>
      <c r="M37" s="169">
        <v>0</v>
      </c>
      <c r="N37" s="169">
        <v>0</v>
      </c>
      <c r="O37" s="169">
        <v>0</v>
      </c>
      <c r="P37" s="169">
        <v>0</v>
      </c>
      <c r="Q37" s="169">
        <v>0</v>
      </c>
      <c r="R37" s="169">
        <v>0</v>
      </c>
      <c r="S37" s="169">
        <v>0</v>
      </c>
      <c r="T37" s="169">
        <v>0</v>
      </c>
      <c r="U37" s="169">
        <v>0</v>
      </c>
      <c r="V37" s="169">
        <v>0</v>
      </c>
      <c r="W37" s="169">
        <v>0</v>
      </c>
      <c r="X37" s="169">
        <v>0</v>
      </c>
      <c r="Y37" s="169">
        <v>0</v>
      </c>
      <c r="Z37" s="169">
        <v>0</v>
      </c>
      <c r="AA37" s="169">
        <v>0</v>
      </c>
      <c r="AB37" s="169">
        <v>0</v>
      </c>
      <c r="AC37" s="169">
        <v>0</v>
      </c>
      <c r="AD37" s="169">
        <v>0</v>
      </c>
      <c r="AE37" s="169">
        <v>0</v>
      </c>
      <c r="AF37" s="169">
        <v>0</v>
      </c>
      <c r="AG37" s="169">
        <v>0</v>
      </c>
      <c r="AH37" s="169">
        <v>0</v>
      </c>
      <c r="AI37" s="169">
        <v>0</v>
      </c>
      <c r="AJ37" s="169">
        <v>0</v>
      </c>
      <c r="AK37" s="169">
        <v>0</v>
      </c>
      <c r="AL37" s="169">
        <v>0</v>
      </c>
    </row>
    <row r="38" spans="2:38" s="3" customFormat="1" ht="12.75" customHeight="1">
      <c r="B38" s="64" t="s">
        <v>36</v>
      </c>
      <c r="C38" s="483" t="str">
        <f>IF(Kalba="EN",Data2!C63,Data2!B63)</f>
        <v>LR bendrojo finansavimo lėšos</v>
      </c>
      <c r="D38" s="169">
        <f ca="1">'4'!E38</f>
        <v>0</v>
      </c>
      <c r="E38" s="169">
        <f t="shared" ca="1" si="12"/>
        <v>0</v>
      </c>
      <c r="F38" s="169">
        <f>H38+NPV(FDN,I38:INDEX(I38:AL38,PAL))</f>
        <v>0</v>
      </c>
      <c r="G38" s="169">
        <f>SUMIF($H$5:$AL$5,"&lt;="&amp;PAL,$H38:$AL38)</f>
        <v>0</v>
      </c>
      <c r="H38" s="169">
        <v>0</v>
      </c>
      <c r="I38" s="169">
        <v>0</v>
      </c>
      <c r="J38" s="169">
        <v>0</v>
      </c>
      <c r="K38" s="169">
        <v>0</v>
      </c>
      <c r="L38" s="169">
        <v>0</v>
      </c>
      <c r="M38" s="169">
        <v>0</v>
      </c>
      <c r="N38" s="169">
        <v>0</v>
      </c>
      <c r="O38" s="169">
        <v>0</v>
      </c>
      <c r="P38" s="169">
        <v>0</v>
      </c>
      <c r="Q38" s="169">
        <v>0</v>
      </c>
      <c r="R38" s="169">
        <v>0</v>
      </c>
      <c r="S38" s="169">
        <v>0</v>
      </c>
      <c r="T38" s="169">
        <v>0</v>
      </c>
      <c r="U38" s="169">
        <v>0</v>
      </c>
      <c r="V38" s="169">
        <v>0</v>
      </c>
      <c r="W38" s="169">
        <v>0</v>
      </c>
      <c r="X38" s="169">
        <v>0</v>
      </c>
      <c r="Y38" s="169">
        <v>0</v>
      </c>
      <c r="Z38" s="169">
        <v>0</v>
      </c>
      <c r="AA38" s="169">
        <v>0</v>
      </c>
      <c r="AB38" s="169">
        <v>0</v>
      </c>
      <c r="AC38" s="169">
        <v>0</v>
      </c>
      <c r="AD38" s="169">
        <v>0</v>
      </c>
      <c r="AE38" s="169">
        <v>0</v>
      </c>
      <c r="AF38" s="169">
        <v>0</v>
      </c>
      <c r="AG38" s="169">
        <v>0</v>
      </c>
      <c r="AH38" s="169">
        <v>0</v>
      </c>
      <c r="AI38" s="169">
        <v>0</v>
      </c>
      <c r="AJ38" s="169">
        <v>0</v>
      </c>
      <c r="AK38" s="169">
        <v>0</v>
      </c>
      <c r="AL38" s="169">
        <v>0</v>
      </c>
    </row>
    <row r="39" spans="2:38" s="3" customFormat="1" ht="12.75" customHeight="1">
      <c r="B39" s="64" t="s">
        <v>38</v>
      </c>
      <c r="C39" s="483" t="str">
        <f>IF(Kalba="EN",Data2!C64,Data2!B64)</f>
        <v>Kito tarptautinio finansavimo lėšos</v>
      </c>
      <c r="D39" s="169">
        <f ca="1">'4'!E39</f>
        <v>0</v>
      </c>
      <c r="E39" s="169">
        <f t="shared" ca="1" si="12"/>
        <v>0</v>
      </c>
      <c r="F39" s="169">
        <f>H39+NPV(FDN,I39:INDEX(I39:AL39,PAL))</f>
        <v>0</v>
      </c>
      <c r="G39" s="169">
        <f>SUMIF($H$5:$AL$5,"&lt;="&amp;PAL,$H39:$AL39)</f>
        <v>0</v>
      </c>
      <c r="H39" s="169">
        <v>0</v>
      </c>
      <c r="I39" s="169">
        <v>0</v>
      </c>
      <c r="J39" s="169">
        <v>0</v>
      </c>
      <c r="K39" s="169">
        <v>0</v>
      </c>
      <c r="L39" s="169">
        <v>0</v>
      </c>
      <c r="M39" s="169">
        <v>0</v>
      </c>
      <c r="N39" s="169">
        <v>0</v>
      </c>
      <c r="O39" s="169">
        <v>0</v>
      </c>
      <c r="P39" s="169">
        <v>0</v>
      </c>
      <c r="Q39" s="169">
        <v>0</v>
      </c>
      <c r="R39" s="169">
        <v>0</v>
      </c>
      <c r="S39" s="169">
        <v>0</v>
      </c>
      <c r="T39" s="169">
        <v>0</v>
      </c>
      <c r="U39" s="169">
        <v>0</v>
      </c>
      <c r="V39" s="169">
        <v>0</v>
      </c>
      <c r="W39" s="169">
        <v>0</v>
      </c>
      <c r="X39" s="169">
        <v>0</v>
      </c>
      <c r="Y39" s="169">
        <v>0</v>
      </c>
      <c r="Z39" s="169">
        <v>0</v>
      </c>
      <c r="AA39" s="169">
        <v>0</v>
      </c>
      <c r="AB39" s="169">
        <v>0</v>
      </c>
      <c r="AC39" s="169">
        <v>0</v>
      </c>
      <c r="AD39" s="169">
        <v>0</v>
      </c>
      <c r="AE39" s="169">
        <v>0</v>
      </c>
      <c r="AF39" s="169">
        <v>0</v>
      </c>
      <c r="AG39" s="169">
        <v>0</v>
      </c>
      <c r="AH39" s="169">
        <v>0</v>
      </c>
      <c r="AI39" s="169">
        <v>0</v>
      </c>
      <c r="AJ39" s="169">
        <v>0</v>
      </c>
      <c r="AK39" s="169">
        <v>0</v>
      </c>
      <c r="AL39" s="169">
        <v>0</v>
      </c>
    </row>
    <row r="40" spans="2:38" s="3" customFormat="1" ht="25.5" customHeight="1">
      <c r="B40" s="64" t="s">
        <v>40</v>
      </c>
      <c r="C40" s="483" t="str">
        <f>IF(Kalba="EN",Data2!C65,Data2!B65)</f>
        <v>Specialiosios programos lėšos, skirtos padengti netinkamą finansuoti PVM</v>
      </c>
      <c r="D40" s="169">
        <f ca="1">'4'!E40</f>
        <v>0</v>
      </c>
      <c r="E40" s="169">
        <f t="shared" ca="1" si="12"/>
        <v>0</v>
      </c>
      <c r="F40" s="169">
        <f>H40+NPV(FDN,I40:INDEX(I40:AL40,PAL))</f>
        <v>0</v>
      </c>
      <c r="G40" s="169">
        <f>SUMIF($H$5:$AL$5,"&lt;="&amp;PAL,$H40:$AL40)</f>
        <v>0</v>
      </c>
      <c r="H40" s="169">
        <v>0</v>
      </c>
      <c r="I40" s="169">
        <v>0</v>
      </c>
      <c r="J40" s="169">
        <v>0</v>
      </c>
      <c r="K40" s="169">
        <v>0</v>
      </c>
      <c r="L40" s="169">
        <v>0</v>
      </c>
      <c r="M40" s="169">
        <v>0</v>
      </c>
      <c r="N40" s="169">
        <v>0</v>
      </c>
      <c r="O40" s="169">
        <v>0</v>
      </c>
      <c r="P40" s="169">
        <v>0</v>
      </c>
      <c r="Q40" s="169">
        <v>0</v>
      </c>
      <c r="R40" s="169">
        <v>0</v>
      </c>
      <c r="S40" s="169">
        <v>0</v>
      </c>
      <c r="T40" s="169">
        <v>0</v>
      </c>
      <c r="U40" s="169">
        <v>0</v>
      </c>
      <c r="V40" s="169">
        <v>0</v>
      </c>
      <c r="W40" s="169">
        <v>0</v>
      </c>
      <c r="X40" s="169">
        <v>0</v>
      </c>
      <c r="Y40" s="169">
        <v>0</v>
      </c>
      <c r="Z40" s="169">
        <v>0</v>
      </c>
      <c r="AA40" s="169">
        <v>0</v>
      </c>
      <c r="AB40" s="169">
        <v>0</v>
      </c>
      <c r="AC40" s="169">
        <v>0</v>
      </c>
      <c r="AD40" s="169">
        <v>0</v>
      </c>
      <c r="AE40" s="169">
        <v>0</v>
      </c>
      <c r="AF40" s="169">
        <v>0</v>
      </c>
      <c r="AG40" s="169">
        <v>0</v>
      </c>
      <c r="AH40" s="169">
        <v>0</v>
      </c>
      <c r="AI40" s="169">
        <v>0</v>
      </c>
      <c r="AJ40" s="169">
        <v>0</v>
      </c>
      <c r="AK40" s="169">
        <v>0</v>
      </c>
      <c r="AL40" s="169">
        <v>0</v>
      </c>
    </row>
    <row r="41" spans="2:38" s="61" customFormat="1" ht="12.75" customHeight="1">
      <c r="B41" s="66" t="s">
        <v>41</v>
      </c>
      <c r="C41" s="482" t="str">
        <f>IF(Kalba="EN",Data2!C66,Data2!B66)</f>
        <v>Nuosavos lėšos</v>
      </c>
      <c r="D41" s="170">
        <f ca="1">'4'!E41</f>
        <v>0</v>
      </c>
      <c r="E41" s="169">
        <f t="shared" ca="1" si="12"/>
        <v>0</v>
      </c>
      <c r="F41" s="170">
        <f>ROUND(SUM(F42:F43),0)</f>
        <v>0</v>
      </c>
      <c r="G41" s="170">
        <f>ROUND(SUM(G42:G43),0)</f>
        <v>0</v>
      </c>
      <c r="H41" s="170">
        <f>ROUND(SUM(H42:H43),0)</f>
        <v>0</v>
      </c>
      <c r="I41" s="170">
        <f t="shared" ref="I41:Q41" si="24">ROUND(SUM(I42:I43),0)</f>
        <v>0</v>
      </c>
      <c r="J41" s="170">
        <f t="shared" si="24"/>
        <v>0</v>
      </c>
      <c r="K41" s="170">
        <f t="shared" si="24"/>
        <v>0</v>
      </c>
      <c r="L41" s="170">
        <f t="shared" si="24"/>
        <v>0</v>
      </c>
      <c r="M41" s="170">
        <f t="shared" si="24"/>
        <v>0</v>
      </c>
      <c r="N41" s="170">
        <f t="shared" si="24"/>
        <v>0</v>
      </c>
      <c r="O41" s="170">
        <f t="shared" si="24"/>
        <v>0</v>
      </c>
      <c r="P41" s="170">
        <f t="shared" si="24"/>
        <v>0</v>
      </c>
      <c r="Q41" s="170">
        <f t="shared" si="24"/>
        <v>0</v>
      </c>
      <c r="R41" s="170">
        <f t="shared" ref="R41:AL41" si="25">ROUND(SUM(R42:R43),0)</f>
        <v>0</v>
      </c>
      <c r="S41" s="170">
        <f t="shared" si="25"/>
        <v>0</v>
      </c>
      <c r="T41" s="170">
        <f t="shared" si="25"/>
        <v>0</v>
      </c>
      <c r="U41" s="170">
        <f t="shared" si="25"/>
        <v>0</v>
      </c>
      <c r="V41" s="170">
        <f t="shared" si="25"/>
        <v>0</v>
      </c>
      <c r="W41" s="170">
        <f t="shared" si="25"/>
        <v>0</v>
      </c>
      <c r="X41" s="170">
        <f t="shared" si="25"/>
        <v>0</v>
      </c>
      <c r="Y41" s="170">
        <f t="shared" si="25"/>
        <v>0</v>
      </c>
      <c r="Z41" s="170">
        <f t="shared" si="25"/>
        <v>0</v>
      </c>
      <c r="AA41" s="170">
        <f t="shared" si="25"/>
        <v>0</v>
      </c>
      <c r="AB41" s="170">
        <f t="shared" si="25"/>
        <v>0</v>
      </c>
      <c r="AC41" s="170">
        <f t="shared" si="25"/>
        <v>0</v>
      </c>
      <c r="AD41" s="170">
        <f t="shared" si="25"/>
        <v>0</v>
      </c>
      <c r="AE41" s="170">
        <f t="shared" si="25"/>
        <v>0</v>
      </c>
      <c r="AF41" s="170">
        <f t="shared" si="25"/>
        <v>0</v>
      </c>
      <c r="AG41" s="170">
        <f t="shared" si="25"/>
        <v>0</v>
      </c>
      <c r="AH41" s="170">
        <f t="shared" si="25"/>
        <v>0</v>
      </c>
      <c r="AI41" s="170">
        <f t="shared" si="25"/>
        <v>0</v>
      </c>
      <c r="AJ41" s="170">
        <f t="shared" si="25"/>
        <v>0</v>
      </c>
      <c r="AK41" s="170">
        <f t="shared" si="25"/>
        <v>0</v>
      </c>
      <c r="AL41" s="170">
        <f t="shared" si="25"/>
        <v>0</v>
      </c>
    </row>
    <row r="42" spans="2:38" s="3" customFormat="1" ht="25.5" customHeight="1">
      <c r="B42" s="64" t="s">
        <v>42</v>
      </c>
      <c r="C42" s="483" t="str">
        <f>IF(Kalba="EN",Data2!C67,Data2!B67)</f>
        <v>Viešosios lėšos (valstybės, savivaldybės biudžetai, kiti viešųjų lėšų šaltiniai)</v>
      </c>
      <c r="D42" s="169">
        <f ca="1">'4'!E42</f>
        <v>0</v>
      </c>
      <c r="E42" s="169">
        <f t="shared" ca="1" si="12"/>
        <v>0</v>
      </c>
      <c r="F42" s="169">
        <f>H42+NPV(FDN,I42:INDEX(I42:AL42,PAL))</f>
        <v>0</v>
      </c>
      <c r="G42" s="169">
        <f>SUMIF($H$5:$AL$5,"&lt;="&amp;PAL,$H42:$AL42)</f>
        <v>0</v>
      </c>
      <c r="H42" s="169">
        <v>0</v>
      </c>
      <c r="I42" s="169">
        <v>0</v>
      </c>
      <c r="J42" s="169">
        <v>0</v>
      </c>
      <c r="K42" s="169">
        <v>0</v>
      </c>
      <c r="L42" s="169">
        <v>0</v>
      </c>
      <c r="M42" s="169">
        <v>0</v>
      </c>
      <c r="N42" s="169">
        <v>0</v>
      </c>
      <c r="O42" s="169">
        <v>0</v>
      </c>
      <c r="P42" s="169">
        <v>0</v>
      </c>
      <c r="Q42" s="169">
        <v>0</v>
      </c>
      <c r="R42" s="169">
        <v>0</v>
      </c>
      <c r="S42" s="169">
        <v>0</v>
      </c>
      <c r="T42" s="169">
        <v>0</v>
      </c>
      <c r="U42" s="169">
        <v>0</v>
      </c>
      <c r="V42" s="169">
        <v>0</v>
      </c>
      <c r="W42" s="169">
        <v>0</v>
      </c>
      <c r="X42" s="169">
        <v>0</v>
      </c>
      <c r="Y42" s="169">
        <v>0</v>
      </c>
      <c r="Z42" s="169">
        <v>0</v>
      </c>
      <c r="AA42" s="169">
        <v>0</v>
      </c>
      <c r="AB42" s="169">
        <v>0</v>
      </c>
      <c r="AC42" s="169">
        <v>0</v>
      </c>
      <c r="AD42" s="169">
        <v>0</v>
      </c>
      <c r="AE42" s="169">
        <v>0</v>
      </c>
      <c r="AF42" s="169">
        <v>0</v>
      </c>
      <c r="AG42" s="169">
        <v>0</v>
      </c>
      <c r="AH42" s="169">
        <v>0</v>
      </c>
      <c r="AI42" s="169">
        <v>0</v>
      </c>
      <c r="AJ42" s="169">
        <v>0</v>
      </c>
      <c r="AK42" s="169">
        <v>0</v>
      </c>
      <c r="AL42" s="169">
        <v>0</v>
      </c>
    </row>
    <row r="43" spans="2:38" s="3" customFormat="1" ht="12.75" customHeight="1">
      <c r="B43" s="64" t="s">
        <v>43</v>
      </c>
      <c r="C43" s="483" t="str">
        <f>IF(Kalba="EN",Data2!C68,Data2!B68)</f>
        <v>Privačios lėšos (nuosavos, kitos privačios lėšos)</v>
      </c>
      <c r="D43" s="169">
        <f ca="1">'4'!E43</f>
        <v>0</v>
      </c>
      <c r="E43" s="169">
        <f t="shared" ca="1" si="12"/>
        <v>0</v>
      </c>
      <c r="F43" s="169">
        <f>H43+NPV(FDN,I43:INDEX(I43:AL43,PAL))</f>
        <v>0</v>
      </c>
      <c r="G43" s="169">
        <f>SUMIF($H$5:$AL$5,"&lt;="&amp;PAL,$H43:$AL43)</f>
        <v>0</v>
      </c>
      <c r="H43" s="169">
        <v>0</v>
      </c>
      <c r="I43" s="169">
        <v>0</v>
      </c>
      <c r="J43" s="169">
        <v>0</v>
      </c>
      <c r="K43" s="169">
        <v>0</v>
      </c>
      <c r="L43" s="169">
        <v>0</v>
      </c>
      <c r="M43" s="169">
        <v>0</v>
      </c>
      <c r="N43" s="169">
        <v>0</v>
      </c>
      <c r="O43" s="169">
        <v>0</v>
      </c>
      <c r="P43" s="169">
        <v>0</v>
      </c>
      <c r="Q43" s="169">
        <v>0</v>
      </c>
      <c r="R43" s="169">
        <v>0</v>
      </c>
      <c r="S43" s="169">
        <v>0</v>
      </c>
      <c r="T43" s="169">
        <v>0</v>
      </c>
      <c r="U43" s="169">
        <v>0</v>
      </c>
      <c r="V43" s="169">
        <v>0</v>
      </c>
      <c r="W43" s="169">
        <v>0</v>
      </c>
      <c r="X43" s="169">
        <v>0</v>
      </c>
      <c r="Y43" s="169">
        <v>0</v>
      </c>
      <c r="Z43" s="169">
        <v>0</v>
      </c>
      <c r="AA43" s="169">
        <v>0</v>
      </c>
      <c r="AB43" s="169">
        <v>0</v>
      </c>
      <c r="AC43" s="169">
        <v>0</v>
      </c>
      <c r="AD43" s="169">
        <v>0</v>
      </c>
      <c r="AE43" s="169">
        <v>0</v>
      </c>
      <c r="AF43" s="169">
        <v>0</v>
      </c>
      <c r="AG43" s="169">
        <v>0</v>
      </c>
      <c r="AH43" s="169">
        <v>0</v>
      </c>
      <c r="AI43" s="169">
        <v>0</v>
      </c>
      <c r="AJ43" s="169">
        <v>0</v>
      </c>
      <c r="AK43" s="169">
        <v>0</v>
      </c>
      <c r="AL43" s="169">
        <v>0</v>
      </c>
    </row>
    <row r="44" spans="2:38" s="61" customFormat="1" ht="12.75" customHeight="1">
      <c r="B44" s="66" t="s">
        <v>44</v>
      </c>
      <c r="C44" s="482" t="str">
        <f>IF(Kalba="EN",Data2!C69,Data2!B69)</f>
        <v>Paskolos</v>
      </c>
      <c r="D44" s="170">
        <f ca="1">'4'!E44</f>
        <v>0</v>
      </c>
      <c r="E44" s="169">
        <f t="shared" ca="1" si="12"/>
        <v>0</v>
      </c>
      <c r="F44" s="170">
        <f>ROUND(SUM(F45)-SUM(F46),0)</f>
        <v>0</v>
      </c>
      <c r="G44" s="170">
        <f>ROUND(SUM(G45)-SUM(G46),0)</f>
        <v>0</v>
      </c>
      <c r="H44" s="170">
        <f>ROUND(SUM(H45)-SUM(H46),0)</f>
        <v>0</v>
      </c>
      <c r="I44" s="170">
        <f t="shared" ref="I44:Q44" si="26">ROUND(SUM(I45)-SUM(I46),0)</f>
        <v>0</v>
      </c>
      <c r="J44" s="170">
        <f t="shared" si="26"/>
        <v>0</v>
      </c>
      <c r="K44" s="170">
        <f t="shared" si="26"/>
        <v>0</v>
      </c>
      <c r="L44" s="170">
        <f t="shared" si="26"/>
        <v>0</v>
      </c>
      <c r="M44" s="170">
        <f t="shared" si="26"/>
        <v>0</v>
      </c>
      <c r="N44" s="170">
        <f t="shared" si="26"/>
        <v>0</v>
      </c>
      <c r="O44" s="170">
        <f t="shared" si="26"/>
        <v>0</v>
      </c>
      <c r="P44" s="170">
        <f t="shared" si="26"/>
        <v>0</v>
      </c>
      <c r="Q44" s="170">
        <f t="shared" si="26"/>
        <v>0</v>
      </c>
      <c r="R44" s="170">
        <f t="shared" ref="R44:AL44" si="27">ROUND(SUM(R45)-SUM(R46),0)</f>
        <v>0</v>
      </c>
      <c r="S44" s="170">
        <f t="shared" si="27"/>
        <v>0</v>
      </c>
      <c r="T44" s="170">
        <f t="shared" si="27"/>
        <v>0</v>
      </c>
      <c r="U44" s="170">
        <f t="shared" si="27"/>
        <v>0</v>
      </c>
      <c r="V44" s="170">
        <f t="shared" si="27"/>
        <v>0</v>
      </c>
      <c r="W44" s="170">
        <f t="shared" si="27"/>
        <v>0</v>
      </c>
      <c r="X44" s="170">
        <f t="shared" si="27"/>
        <v>0</v>
      </c>
      <c r="Y44" s="170">
        <f t="shared" si="27"/>
        <v>0</v>
      </c>
      <c r="Z44" s="170">
        <f t="shared" si="27"/>
        <v>0</v>
      </c>
      <c r="AA44" s="170">
        <f t="shared" si="27"/>
        <v>0</v>
      </c>
      <c r="AB44" s="170">
        <f t="shared" si="27"/>
        <v>0</v>
      </c>
      <c r="AC44" s="170">
        <f t="shared" si="27"/>
        <v>0</v>
      </c>
      <c r="AD44" s="170">
        <f t="shared" si="27"/>
        <v>0</v>
      </c>
      <c r="AE44" s="170">
        <f t="shared" si="27"/>
        <v>0</v>
      </c>
      <c r="AF44" s="170">
        <f t="shared" si="27"/>
        <v>0</v>
      </c>
      <c r="AG44" s="170">
        <f t="shared" si="27"/>
        <v>0</v>
      </c>
      <c r="AH44" s="170">
        <f t="shared" si="27"/>
        <v>0</v>
      </c>
      <c r="AI44" s="170">
        <f t="shared" si="27"/>
        <v>0</v>
      </c>
      <c r="AJ44" s="170">
        <f t="shared" si="27"/>
        <v>0</v>
      </c>
      <c r="AK44" s="170">
        <f t="shared" si="27"/>
        <v>0</v>
      </c>
      <c r="AL44" s="170">
        <f t="shared" si="27"/>
        <v>0</v>
      </c>
    </row>
    <row r="45" spans="2:38" s="3" customFormat="1" ht="12.75" customHeight="1">
      <c r="B45" s="64" t="s">
        <v>46</v>
      </c>
      <c r="C45" s="483" t="str">
        <f>IF(Kalba="EN",Data2!C70,Data2!B70)</f>
        <v>Paskolos</v>
      </c>
      <c r="D45" s="169">
        <f ca="1">'4'!E45</f>
        <v>0</v>
      </c>
      <c r="E45" s="169">
        <f t="shared" ca="1" si="12"/>
        <v>0</v>
      </c>
      <c r="F45" s="169">
        <f>H45+NPV(FDN,I45:INDEX(I45:AL45,PAL))</f>
        <v>0</v>
      </c>
      <c r="G45" s="169">
        <f>SUMIF($H$5:$AL$5,"&lt;="&amp;PAL,$H45:$AL45)</f>
        <v>0</v>
      </c>
      <c r="H45" s="169">
        <v>0</v>
      </c>
      <c r="I45" s="169">
        <v>0</v>
      </c>
      <c r="J45" s="169">
        <v>0</v>
      </c>
      <c r="K45" s="169">
        <v>0</v>
      </c>
      <c r="L45" s="169">
        <v>0</v>
      </c>
      <c r="M45" s="169">
        <v>0</v>
      </c>
      <c r="N45" s="169">
        <v>0</v>
      </c>
      <c r="O45" s="169">
        <v>0</v>
      </c>
      <c r="P45" s="169">
        <v>0</v>
      </c>
      <c r="Q45" s="169">
        <v>0</v>
      </c>
      <c r="R45" s="169">
        <v>0</v>
      </c>
      <c r="S45" s="169">
        <v>0</v>
      </c>
      <c r="T45" s="169">
        <v>0</v>
      </c>
      <c r="U45" s="169">
        <v>0</v>
      </c>
      <c r="V45" s="169">
        <v>0</v>
      </c>
      <c r="W45" s="169">
        <v>0</v>
      </c>
      <c r="X45" s="169">
        <v>0</v>
      </c>
      <c r="Y45" s="169">
        <v>0</v>
      </c>
      <c r="Z45" s="169">
        <v>0</v>
      </c>
      <c r="AA45" s="169">
        <v>0</v>
      </c>
      <c r="AB45" s="169">
        <v>0</v>
      </c>
      <c r="AC45" s="169">
        <v>0</v>
      </c>
      <c r="AD45" s="169">
        <v>0</v>
      </c>
      <c r="AE45" s="169">
        <v>0</v>
      </c>
      <c r="AF45" s="169">
        <v>0</v>
      </c>
      <c r="AG45" s="169">
        <v>0</v>
      </c>
      <c r="AH45" s="169">
        <v>0</v>
      </c>
      <c r="AI45" s="169">
        <v>0</v>
      </c>
      <c r="AJ45" s="169">
        <v>0</v>
      </c>
      <c r="AK45" s="169">
        <v>0</v>
      </c>
      <c r="AL45" s="169">
        <v>0</v>
      </c>
    </row>
    <row r="46" spans="2:38" s="3" customFormat="1" ht="12.75" customHeight="1">
      <c r="B46" s="64" t="s">
        <v>48</v>
      </c>
      <c r="C46" s="483" t="str">
        <f>IF(Kalba="EN",Data2!C71,Data2!B71)</f>
        <v>Paskolų grąžinimai (išskyrus palūkanas)</v>
      </c>
      <c r="D46" s="169">
        <f ca="1">'4'!E46</f>
        <v>0</v>
      </c>
      <c r="E46" s="169">
        <f t="shared" ca="1" si="12"/>
        <v>0</v>
      </c>
      <c r="F46" s="169">
        <f>H46+NPV(FDN,I46:INDEX(I46:AL46,PAL))</f>
        <v>0</v>
      </c>
      <c r="G46" s="169">
        <f>SUMIF($H$5:$AL$5,"&lt;="&amp;PAL,$H46:$AL46)</f>
        <v>0</v>
      </c>
      <c r="H46" s="169">
        <v>0</v>
      </c>
      <c r="I46" s="169">
        <v>0</v>
      </c>
      <c r="J46" s="169">
        <v>0</v>
      </c>
      <c r="K46" s="169">
        <v>0</v>
      </c>
      <c r="L46" s="169">
        <v>0</v>
      </c>
      <c r="M46" s="169">
        <v>0</v>
      </c>
      <c r="N46" s="169">
        <v>0</v>
      </c>
      <c r="O46" s="169">
        <v>0</v>
      </c>
      <c r="P46" s="169">
        <v>0</v>
      </c>
      <c r="Q46" s="169">
        <v>0</v>
      </c>
      <c r="R46" s="169">
        <v>0</v>
      </c>
      <c r="S46" s="169">
        <v>0</v>
      </c>
      <c r="T46" s="169">
        <v>0</v>
      </c>
      <c r="U46" s="169">
        <v>0</v>
      </c>
      <c r="V46" s="169">
        <v>0</v>
      </c>
      <c r="W46" s="169">
        <v>0</v>
      </c>
      <c r="X46" s="169">
        <v>0</v>
      </c>
      <c r="Y46" s="169">
        <v>0</v>
      </c>
      <c r="Z46" s="169">
        <v>0</v>
      </c>
      <c r="AA46" s="169">
        <v>0</v>
      </c>
      <c r="AB46" s="169">
        <v>0</v>
      </c>
      <c r="AC46" s="169">
        <v>0</v>
      </c>
      <c r="AD46" s="169">
        <v>0</v>
      </c>
      <c r="AE46" s="169">
        <v>0</v>
      </c>
      <c r="AF46" s="169">
        <v>0</v>
      </c>
      <c r="AG46" s="169">
        <v>0</v>
      </c>
      <c r="AH46" s="169">
        <v>0</v>
      </c>
      <c r="AI46" s="169">
        <v>0</v>
      </c>
      <c r="AJ46" s="169">
        <v>0</v>
      </c>
      <c r="AK46" s="169">
        <v>0</v>
      </c>
      <c r="AL46" s="169">
        <v>0</v>
      </c>
    </row>
    <row r="47" spans="2:38" s="61" customFormat="1" ht="12.75">
      <c r="B47" s="66" t="s">
        <v>49</v>
      </c>
      <c r="C47" s="482" t="str">
        <f>IF(Kalba="EN",Data2!C72,Data2!B72)</f>
        <v>Socialinio ekonominio (SE) poveikio finansinė išraiška</v>
      </c>
      <c r="D47" s="170">
        <f ca="1">'4'!E47</f>
        <v>0</v>
      </c>
      <c r="E47" s="170">
        <f ca="1">SUM(E48)-SUM(E56)</f>
        <v>0</v>
      </c>
      <c r="F47" s="170">
        <f ca="1">SUM(F48)-SUM(F56)</f>
        <v>0</v>
      </c>
      <c r="G47" s="170">
        <f ca="1">SUM(G48)-SUM(G56)</f>
        <v>0</v>
      </c>
      <c r="H47" s="170">
        <f ca="1">SUM(H48)-SUM(H56)</f>
        <v>0</v>
      </c>
      <c r="I47" s="170">
        <f t="shared" ref="I47:Q47" ca="1" si="28">SUM(I48)-SUM(I56)</f>
        <v>0</v>
      </c>
      <c r="J47" s="170">
        <f t="shared" ca="1" si="28"/>
        <v>0</v>
      </c>
      <c r="K47" s="170">
        <f t="shared" ca="1" si="28"/>
        <v>0</v>
      </c>
      <c r="L47" s="170">
        <f t="shared" ca="1" si="28"/>
        <v>0</v>
      </c>
      <c r="M47" s="170">
        <f t="shared" ca="1" si="28"/>
        <v>0</v>
      </c>
      <c r="N47" s="170">
        <f t="shared" ca="1" si="28"/>
        <v>0</v>
      </c>
      <c r="O47" s="170">
        <f t="shared" ca="1" si="28"/>
        <v>0</v>
      </c>
      <c r="P47" s="170">
        <f t="shared" ca="1" si="28"/>
        <v>0</v>
      </c>
      <c r="Q47" s="170">
        <f t="shared" ca="1" si="28"/>
        <v>0</v>
      </c>
      <c r="R47" s="170">
        <f t="shared" ref="R47:AL47" ca="1" si="29">SUM(R48)-SUM(R56)</f>
        <v>0</v>
      </c>
      <c r="S47" s="170">
        <f t="shared" ca="1" si="29"/>
        <v>0</v>
      </c>
      <c r="T47" s="170">
        <f t="shared" ca="1" si="29"/>
        <v>0</v>
      </c>
      <c r="U47" s="170">
        <f t="shared" ca="1" si="29"/>
        <v>0</v>
      </c>
      <c r="V47" s="170">
        <f t="shared" ca="1" si="29"/>
        <v>0</v>
      </c>
      <c r="W47" s="170">
        <f t="shared" ca="1" si="29"/>
        <v>0</v>
      </c>
      <c r="X47" s="170">
        <f t="shared" ca="1" si="29"/>
        <v>0</v>
      </c>
      <c r="Y47" s="170">
        <f t="shared" ca="1" si="29"/>
        <v>0</v>
      </c>
      <c r="Z47" s="170">
        <f t="shared" ca="1" si="29"/>
        <v>0</v>
      </c>
      <c r="AA47" s="170">
        <f t="shared" ca="1" si="29"/>
        <v>0</v>
      </c>
      <c r="AB47" s="170">
        <f t="shared" ca="1" si="29"/>
        <v>0</v>
      </c>
      <c r="AC47" s="170">
        <f t="shared" ca="1" si="29"/>
        <v>0</v>
      </c>
      <c r="AD47" s="170">
        <f t="shared" ca="1" si="29"/>
        <v>0</v>
      </c>
      <c r="AE47" s="170">
        <f t="shared" ca="1" si="29"/>
        <v>0</v>
      </c>
      <c r="AF47" s="170">
        <f t="shared" ca="1" si="29"/>
        <v>0</v>
      </c>
      <c r="AG47" s="170">
        <f t="shared" ca="1" si="29"/>
        <v>0</v>
      </c>
      <c r="AH47" s="170">
        <f t="shared" ca="1" si="29"/>
        <v>0</v>
      </c>
      <c r="AI47" s="170">
        <f t="shared" ca="1" si="29"/>
        <v>0</v>
      </c>
      <c r="AJ47" s="170">
        <f t="shared" ca="1" si="29"/>
        <v>0</v>
      </c>
      <c r="AK47" s="170">
        <f t="shared" ca="1" si="29"/>
        <v>0</v>
      </c>
      <c r="AL47" s="170">
        <f t="shared" ca="1" si="29"/>
        <v>0</v>
      </c>
    </row>
    <row r="48" spans="2:38" s="61" customFormat="1" ht="12.75">
      <c r="B48" s="66" t="s">
        <v>50</v>
      </c>
      <c r="C48" s="482" t="str">
        <f>IF(Kalba="EN",Data2!C73,Data2!B73)</f>
        <v>SE nauda</v>
      </c>
      <c r="D48" s="170">
        <f ca="1">'4'!E48</f>
        <v>0</v>
      </c>
      <c r="E48" s="170">
        <f ca="1">ROUND(SUM(E49:E55),0)</f>
        <v>0</v>
      </c>
      <c r="F48" s="170">
        <f ca="1">ROUND(SUM(F49:F55),0)</f>
        <v>0</v>
      </c>
      <c r="G48" s="170">
        <f ca="1">ROUND(SUM(G49:G55),0)</f>
        <v>0</v>
      </c>
      <c r="H48" s="170">
        <f ca="1">ROUND(SUM(H49:H55),0)</f>
        <v>0</v>
      </c>
      <c r="I48" s="170">
        <f t="shared" ref="I48:Q48" ca="1" si="30">ROUND(SUM(I49:I55),0)</f>
        <v>0</v>
      </c>
      <c r="J48" s="170">
        <f t="shared" ca="1" si="30"/>
        <v>0</v>
      </c>
      <c r="K48" s="170">
        <f t="shared" ca="1" si="30"/>
        <v>0</v>
      </c>
      <c r="L48" s="170">
        <f t="shared" ca="1" si="30"/>
        <v>0</v>
      </c>
      <c r="M48" s="170">
        <f t="shared" ca="1" si="30"/>
        <v>0</v>
      </c>
      <c r="N48" s="170">
        <f t="shared" ca="1" si="30"/>
        <v>0</v>
      </c>
      <c r="O48" s="170">
        <f t="shared" ca="1" si="30"/>
        <v>0</v>
      </c>
      <c r="P48" s="170">
        <f t="shared" ca="1" si="30"/>
        <v>0</v>
      </c>
      <c r="Q48" s="170">
        <f t="shared" ca="1" si="30"/>
        <v>0</v>
      </c>
      <c r="R48" s="170">
        <f t="shared" ref="R48:AL48" ca="1" si="31">ROUND(SUM(R49:R55),0)</f>
        <v>0</v>
      </c>
      <c r="S48" s="170">
        <f t="shared" ca="1" si="31"/>
        <v>0</v>
      </c>
      <c r="T48" s="170">
        <f t="shared" ca="1" si="31"/>
        <v>0</v>
      </c>
      <c r="U48" s="170">
        <f t="shared" ca="1" si="31"/>
        <v>0</v>
      </c>
      <c r="V48" s="170">
        <f t="shared" ca="1" si="31"/>
        <v>0</v>
      </c>
      <c r="W48" s="170">
        <f t="shared" ca="1" si="31"/>
        <v>0</v>
      </c>
      <c r="X48" s="170">
        <f t="shared" ca="1" si="31"/>
        <v>0</v>
      </c>
      <c r="Y48" s="170">
        <f t="shared" ca="1" si="31"/>
        <v>0</v>
      </c>
      <c r="Z48" s="170">
        <f t="shared" ca="1" si="31"/>
        <v>0</v>
      </c>
      <c r="AA48" s="170">
        <f t="shared" ca="1" si="31"/>
        <v>0</v>
      </c>
      <c r="AB48" s="170">
        <f t="shared" ca="1" si="31"/>
        <v>0</v>
      </c>
      <c r="AC48" s="170">
        <f t="shared" ca="1" si="31"/>
        <v>0</v>
      </c>
      <c r="AD48" s="170">
        <f t="shared" ca="1" si="31"/>
        <v>0</v>
      </c>
      <c r="AE48" s="170">
        <f t="shared" ca="1" si="31"/>
        <v>0</v>
      </c>
      <c r="AF48" s="170">
        <f t="shared" ca="1" si="31"/>
        <v>0</v>
      </c>
      <c r="AG48" s="170">
        <f t="shared" ca="1" si="31"/>
        <v>0</v>
      </c>
      <c r="AH48" s="170">
        <f t="shared" ca="1" si="31"/>
        <v>0</v>
      </c>
      <c r="AI48" s="170">
        <f t="shared" ca="1" si="31"/>
        <v>0</v>
      </c>
      <c r="AJ48" s="170">
        <f t="shared" ca="1" si="31"/>
        <v>0</v>
      </c>
      <c r="AK48" s="170">
        <f t="shared" ca="1" si="31"/>
        <v>0</v>
      </c>
      <c r="AL48" s="170">
        <f t="shared" ca="1" si="31"/>
        <v>0</v>
      </c>
    </row>
    <row r="49" spans="2:38" s="3" customFormat="1" ht="12.75">
      <c r="B49" s="64" t="s">
        <v>51</v>
      </c>
      <c r="C49" s="484" t="str">
        <f>IF(Kalba="EN",Data2!C$75,Data2!B$75)</f>
        <v>bendra SE naudos komponеntų finansinė išraiška</v>
      </c>
      <c r="D49" s="169">
        <f ca="1">'4'!E49</f>
        <v>0</v>
      </c>
      <c r="E49" s="169">
        <f t="shared" ref="E49:E55" ca="1" si="32">IF(ISERROR(NORMINV(70%,ABS(D49),ABS(D49*50%))),0,NORMINV(70%,ABS(D49),ABS(D49*50%))-ABS(D49))</f>
        <v>0</v>
      </c>
      <c r="F49" s="169">
        <f ca="1">H49+NPV(SDN,I49:INDEX(I49:AL49,PAL))</f>
        <v>0</v>
      </c>
      <c r="G49" s="169">
        <f t="shared" ref="G49:G55" ca="1" si="33">SUMIF($H$5:$AL$5,"&lt;="&amp;PAL,$H49:$AL49)</f>
        <v>0</v>
      </c>
      <c r="H49" s="169">
        <f ca="1">IF( ISERROR( '4'!F49/'4'!$E49 * $E49),0, '4'!F49/'4'!$E49 * $E49 )</f>
        <v>0</v>
      </c>
      <c r="I49" s="169">
        <f ca="1">IF( ISERROR( '4'!G49/'4'!$E49 * $E49),0, '4'!G49/'4'!$E49 * $E49 )</f>
        <v>0</v>
      </c>
      <c r="J49" s="169">
        <f ca="1">IF( ISERROR( '4'!H49/'4'!$E49 * $E49),0, '4'!H49/'4'!$E49 * $E49 )</f>
        <v>0</v>
      </c>
      <c r="K49" s="169">
        <f ca="1">IF( ISERROR( '4'!I49/'4'!$E49 * $E49),0, '4'!I49/'4'!$E49 * $E49 )</f>
        <v>0</v>
      </c>
      <c r="L49" s="169">
        <f ca="1">IF( ISERROR( '4'!J49/'4'!$E49 * $E49),0, '4'!J49/'4'!$E49 * $E49 )</f>
        <v>0</v>
      </c>
      <c r="M49" s="169">
        <f ca="1">IF( ISERROR( '4'!K49/'4'!$E49 * $E49),0, '4'!K49/'4'!$E49 * $E49 )</f>
        <v>0</v>
      </c>
      <c r="N49" s="169">
        <f ca="1">IF( ISERROR( '4'!L49/'4'!$E49 * $E49),0, '4'!L49/'4'!$E49 * $E49 )</f>
        <v>0</v>
      </c>
      <c r="O49" s="169">
        <f ca="1">IF( ISERROR( '4'!M49/'4'!$E49 * $E49),0, '4'!M49/'4'!$E49 * $E49 )</f>
        <v>0</v>
      </c>
      <c r="P49" s="169">
        <f ca="1">IF( ISERROR( '4'!N49/'4'!$E49 * $E49),0, '4'!N49/'4'!$E49 * $E49 )</f>
        <v>0</v>
      </c>
      <c r="Q49" s="169">
        <f ca="1">IF( ISERROR( '4'!O49/'4'!$E49 * $E49),0, '4'!O49/'4'!$E49 * $E49 )</f>
        <v>0</v>
      </c>
      <c r="R49" s="169">
        <f ca="1">IF( ISERROR( '4'!P49/'4'!$E49 * $E49),0, '4'!P49/'4'!$E49 * $E49 )</f>
        <v>0</v>
      </c>
      <c r="S49" s="169">
        <f ca="1">IF( ISERROR( '4'!Q49/'4'!$E49 * $E49),0, '4'!Q49/'4'!$E49 * $E49 )</f>
        <v>0</v>
      </c>
      <c r="T49" s="169">
        <f ca="1">IF( ISERROR( '4'!R49/'4'!$E49 * $E49),0, '4'!R49/'4'!$E49 * $E49 )</f>
        <v>0</v>
      </c>
      <c r="U49" s="169">
        <f ca="1">IF( ISERROR( '4'!S49/'4'!$E49 * $E49),0, '4'!S49/'4'!$E49 * $E49 )</f>
        <v>0</v>
      </c>
      <c r="V49" s="169">
        <f ca="1">IF( ISERROR( '4'!T49/'4'!$E49 * $E49),0, '4'!T49/'4'!$E49 * $E49 )</f>
        <v>0</v>
      </c>
      <c r="W49" s="169">
        <f ca="1">IF( ISERROR( '4'!U49/'4'!$E49 * $E49),0, '4'!U49/'4'!$E49 * $E49 )</f>
        <v>0</v>
      </c>
      <c r="X49" s="169">
        <f ca="1">IF( ISERROR( '4'!V49/'4'!$E49 * $E49),0, '4'!V49/'4'!$E49 * $E49 )</f>
        <v>0</v>
      </c>
      <c r="Y49" s="169">
        <f ca="1">IF( ISERROR( '4'!W49/'4'!$E49 * $E49),0, '4'!W49/'4'!$E49 * $E49 )</f>
        <v>0</v>
      </c>
      <c r="Z49" s="169">
        <f ca="1">IF( ISERROR( '4'!X49/'4'!$E49 * $E49),0, '4'!X49/'4'!$E49 * $E49 )</f>
        <v>0</v>
      </c>
      <c r="AA49" s="169">
        <f ca="1">IF( ISERROR( '4'!Y49/'4'!$E49 * $E49),0, '4'!Y49/'4'!$E49 * $E49 )</f>
        <v>0</v>
      </c>
      <c r="AB49" s="169">
        <f ca="1">IF( ISERROR( '4'!Z49/'4'!$E49 * $E49),0, '4'!Z49/'4'!$E49 * $E49 )</f>
        <v>0</v>
      </c>
      <c r="AC49" s="169">
        <f ca="1">IF( ISERROR( '4'!AA49/'4'!$E49 * $E49),0, '4'!AA49/'4'!$E49 * $E49 )</f>
        <v>0</v>
      </c>
      <c r="AD49" s="169">
        <f ca="1">IF( ISERROR( '4'!AB49/'4'!$E49 * $E49),0, '4'!AB49/'4'!$E49 * $E49 )</f>
        <v>0</v>
      </c>
      <c r="AE49" s="169">
        <f ca="1">IF( ISERROR( '4'!AC49/'4'!$E49 * $E49),0, '4'!AC49/'4'!$E49 * $E49 )</f>
        <v>0</v>
      </c>
      <c r="AF49" s="169">
        <f ca="1">IF( ISERROR( '4'!AD49/'4'!$E49 * $E49),0, '4'!AD49/'4'!$E49 * $E49 )</f>
        <v>0</v>
      </c>
      <c r="AG49" s="169">
        <f ca="1">IF( ISERROR( '4'!AE49/'4'!$E49 * $E49),0, '4'!AE49/'4'!$E49 * $E49 )</f>
        <v>0</v>
      </c>
      <c r="AH49" s="169">
        <f ca="1">IF( ISERROR( '4'!AF49/'4'!$E49 * $E49),0, '4'!AF49/'4'!$E49 * $E49 )</f>
        <v>0</v>
      </c>
      <c r="AI49" s="169">
        <f ca="1">IF( ISERROR( '4'!AG49/'4'!$E49 * $E49),0, '4'!AG49/'4'!$E49 * $E49 )</f>
        <v>0</v>
      </c>
      <c r="AJ49" s="169">
        <f ca="1">IF( ISERROR( '4'!AH49/'4'!$E49 * $E49),0, '4'!AH49/'4'!$E49 * $E49 )</f>
        <v>0</v>
      </c>
      <c r="AK49" s="169">
        <f ca="1">IF( ISERROR( '4'!AI49/'4'!$E49 * $E49),0, '4'!AI49/'4'!$E49 * $E49 )</f>
        <v>0</v>
      </c>
      <c r="AL49" s="169">
        <f ca="1">IF( ISERROR( '4'!AJ49/'4'!$E49 * $E49),0, '4'!AJ49/'4'!$E49 * $E49 )</f>
        <v>0</v>
      </c>
    </row>
    <row r="50" spans="2:38" s="3" customFormat="1" ht="12.75">
      <c r="B50" s="64" t="s">
        <v>52</v>
      </c>
      <c r="C50" s="484" t="str">
        <f>IF(Kalba="EN",Data2!C$75,Data2!B$75)</f>
        <v>bendra SE naudos komponеntų finansinė išraiška</v>
      </c>
      <c r="D50" s="169">
        <f ca="1">'4'!E50</f>
        <v>0</v>
      </c>
      <c r="E50" s="169">
        <f t="shared" ca="1" si="32"/>
        <v>0</v>
      </c>
      <c r="F50" s="169">
        <f ca="1">H50+NPV(SDN,I50:INDEX(I50:AL50,PAL))</f>
        <v>0</v>
      </c>
      <c r="G50" s="169">
        <f t="shared" ca="1" si="33"/>
        <v>0</v>
      </c>
      <c r="H50" s="169">
        <f ca="1">IF( ISERROR( '4'!F50/'4'!$E50 * $E50),0, '4'!F50/'4'!$E50 * $E50 )</f>
        <v>0</v>
      </c>
      <c r="I50" s="169">
        <f ca="1">IF( ISERROR( '4'!G50/'4'!$E50 * $E50),0, '4'!G50/'4'!$E50 * $E50 )</f>
        <v>0</v>
      </c>
      <c r="J50" s="169">
        <f ca="1">IF( ISERROR( '4'!H50/'4'!$E50 * $E50),0, '4'!H50/'4'!$E50 * $E50 )</f>
        <v>0</v>
      </c>
      <c r="K50" s="169">
        <f ca="1">IF( ISERROR( '4'!I50/'4'!$E50 * $E50),0, '4'!I50/'4'!$E50 * $E50 )</f>
        <v>0</v>
      </c>
      <c r="L50" s="169">
        <f ca="1">IF( ISERROR( '4'!J50/'4'!$E50 * $E50),0, '4'!J50/'4'!$E50 * $E50 )</f>
        <v>0</v>
      </c>
      <c r="M50" s="169">
        <f ca="1">IF( ISERROR( '4'!K50/'4'!$E50 * $E50),0, '4'!K50/'4'!$E50 * $E50 )</f>
        <v>0</v>
      </c>
      <c r="N50" s="169">
        <f ca="1">IF( ISERROR( '4'!L50/'4'!$E50 * $E50),0, '4'!L50/'4'!$E50 * $E50 )</f>
        <v>0</v>
      </c>
      <c r="O50" s="169">
        <f ca="1">IF( ISERROR( '4'!M50/'4'!$E50 * $E50),0, '4'!M50/'4'!$E50 * $E50 )</f>
        <v>0</v>
      </c>
      <c r="P50" s="169">
        <f ca="1">IF( ISERROR( '4'!N50/'4'!$E50 * $E50),0, '4'!N50/'4'!$E50 * $E50 )</f>
        <v>0</v>
      </c>
      <c r="Q50" s="169">
        <f ca="1">IF( ISERROR( '4'!O50/'4'!$E50 * $E50),0, '4'!O50/'4'!$E50 * $E50 )</f>
        <v>0</v>
      </c>
      <c r="R50" s="169">
        <f ca="1">IF( ISERROR( '4'!P50/'4'!$E50 * $E50),0, '4'!P50/'4'!$E50 * $E50 )</f>
        <v>0</v>
      </c>
      <c r="S50" s="169">
        <f ca="1">IF( ISERROR( '4'!Q50/'4'!$E50 * $E50),0, '4'!Q50/'4'!$E50 * $E50 )</f>
        <v>0</v>
      </c>
      <c r="T50" s="169">
        <f ca="1">IF( ISERROR( '4'!R50/'4'!$E50 * $E50),0, '4'!R50/'4'!$E50 * $E50 )</f>
        <v>0</v>
      </c>
      <c r="U50" s="169">
        <f ca="1">IF( ISERROR( '4'!S50/'4'!$E50 * $E50),0, '4'!S50/'4'!$E50 * $E50 )</f>
        <v>0</v>
      </c>
      <c r="V50" s="169">
        <f ca="1">IF( ISERROR( '4'!T50/'4'!$E50 * $E50),0, '4'!T50/'4'!$E50 * $E50 )</f>
        <v>0</v>
      </c>
      <c r="W50" s="169">
        <f ca="1">IF( ISERROR( '4'!U50/'4'!$E50 * $E50),0, '4'!U50/'4'!$E50 * $E50 )</f>
        <v>0</v>
      </c>
      <c r="X50" s="169">
        <f ca="1">IF( ISERROR( '4'!V50/'4'!$E50 * $E50),0, '4'!V50/'4'!$E50 * $E50 )</f>
        <v>0</v>
      </c>
      <c r="Y50" s="169">
        <f ca="1">IF( ISERROR( '4'!W50/'4'!$E50 * $E50),0, '4'!W50/'4'!$E50 * $E50 )</f>
        <v>0</v>
      </c>
      <c r="Z50" s="169">
        <f ca="1">IF( ISERROR( '4'!X50/'4'!$E50 * $E50),0, '4'!X50/'4'!$E50 * $E50 )</f>
        <v>0</v>
      </c>
      <c r="AA50" s="169">
        <f ca="1">IF( ISERROR( '4'!Y50/'4'!$E50 * $E50),0, '4'!Y50/'4'!$E50 * $E50 )</f>
        <v>0</v>
      </c>
      <c r="AB50" s="169">
        <f ca="1">IF( ISERROR( '4'!Z50/'4'!$E50 * $E50),0, '4'!Z50/'4'!$E50 * $E50 )</f>
        <v>0</v>
      </c>
      <c r="AC50" s="169">
        <f ca="1">IF( ISERROR( '4'!AA50/'4'!$E50 * $E50),0, '4'!AA50/'4'!$E50 * $E50 )</f>
        <v>0</v>
      </c>
      <c r="AD50" s="169">
        <f ca="1">IF( ISERROR( '4'!AB50/'4'!$E50 * $E50),0, '4'!AB50/'4'!$E50 * $E50 )</f>
        <v>0</v>
      </c>
      <c r="AE50" s="169">
        <f ca="1">IF( ISERROR( '4'!AC50/'4'!$E50 * $E50),0, '4'!AC50/'4'!$E50 * $E50 )</f>
        <v>0</v>
      </c>
      <c r="AF50" s="169">
        <f ca="1">IF( ISERROR( '4'!AD50/'4'!$E50 * $E50),0, '4'!AD50/'4'!$E50 * $E50 )</f>
        <v>0</v>
      </c>
      <c r="AG50" s="169">
        <f ca="1">IF( ISERROR( '4'!AE50/'4'!$E50 * $E50),0, '4'!AE50/'4'!$E50 * $E50 )</f>
        <v>0</v>
      </c>
      <c r="AH50" s="169">
        <f ca="1">IF( ISERROR( '4'!AF50/'4'!$E50 * $E50),0, '4'!AF50/'4'!$E50 * $E50 )</f>
        <v>0</v>
      </c>
      <c r="AI50" s="169">
        <f ca="1">IF( ISERROR( '4'!AG50/'4'!$E50 * $E50),0, '4'!AG50/'4'!$E50 * $E50 )</f>
        <v>0</v>
      </c>
      <c r="AJ50" s="169">
        <f ca="1">IF( ISERROR( '4'!AH50/'4'!$E50 * $E50),0, '4'!AH50/'4'!$E50 * $E50 )</f>
        <v>0</v>
      </c>
      <c r="AK50" s="169">
        <f ca="1">IF( ISERROR( '4'!AI50/'4'!$E50 * $E50),0, '4'!AI50/'4'!$E50 * $E50 )</f>
        <v>0</v>
      </c>
      <c r="AL50" s="169">
        <f ca="1">IF( ISERROR( '4'!AJ50/'4'!$E50 * $E50),0, '4'!AJ50/'4'!$E50 * $E50 )</f>
        <v>0</v>
      </c>
    </row>
    <row r="51" spans="2:38" s="3" customFormat="1" ht="12.75">
      <c r="B51" s="64" t="s">
        <v>339</v>
      </c>
      <c r="C51" s="484" t="str">
        <f>IF(Kalba="EN",Data2!C$75,Data2!B$75)</f>
        <v>bendra SE naudos komponеntų finansinė išraiška</v>
      </c>
      <c r="D51" s="169">
        <f ca="1">'4'!E51</f>
        <v>0</v>
      </c>
      <c r="E51" s="169">
        <f t="shared" ca="1" si="32"/>
        <v>0</v>
      </c>
      <c r="F51" s="169">
        <f ca="1">H51+NPV(SDN,I51:INDEX(I51:AL51,PAL))</f>
        <v>0</v>
      </c>
      <c r="G51" s="169">
        <f t="shared" ca="1" si="33"/>
        <v>0</v>
      </c>
      <c r="H51" s="169">
        <f ca="1">IF( ISERROR( '4'!F51/'4'!$E51 * $E51),0, '4'!F51/'4'!$E51 * $E51 )</f>
        <v>0</v>
      </c>
      <c r="I51" s="169">
        <f ca="1">IF( ISERROR( '4'!G51/'4'!$E51 * $E51),0, '4'!G51/'4'!$E51 * $E51 )</f>
        <v>0</v>
      </c>
      <c r="J51" s="169">
        <f ca="1">IF( ISERROR( '4'!H51/'4'!$E51 * $E51),0, '4'!H51/'4'!$E51 * $E51 )</f>
        <v>0</v>
      </c>
      <c r="K51" s="169">
        <f ca="1">IF( ISERROR( '4'!I51/'4'!$E51 * $E51),0, '4'!I51/'4'!$E51 * $E51 )</f>
        <v>0</v>
      </c>
      <c r="L51" s="169">
        <f ca="1">IF( ISERROR( '4'!J51/'4'!$E51 * $E51),0, '4'!J51/'4'!$E51 * $E51 )</f>
        <v>0</v>
      </c>
      <c r="M51" s="169">
        <f ca="1">IF( ISERROR( '4'!K51/'4'!$E51 * $E51),0, '4'!K51/'4'!$E51 * $E51 )</f>
        <v>0</v>
      </c>
      <c r="N51" s="169">
        <f ca="1">IF( ISERROR( '4'!L51/'4'!$E51 * $E51),0, '4'!L51/'4'!$E51 * $E51 )</f>
        <v>0</v>
      </c>
      <c r="O51" s="169">
        <f ca="1">IF( ISERROR( '4'!M51/'4'!$E51 * $E51),0, '4'!M51/'4'!$E51 * $E51 )</f>
        <v>0</v>
      </c>
      <c r="P51" s="169">
        <f ca="1">IF( ISERROR( '4'!N51/'4'!$E51 * $E51),0, '4'!N51/'4'!$E51 * $E51 )</f>
        <v>0</v>
      </c>
      <c r="Q51" s="169">
        <f ca="1">IF( ISERROR( '4'!O51/'4'!$E51 * $E51),0, '4'!O51/'4'!$E51 * $E51 )</f>
        <v>0</v>
      </c>
      <c r="R51" s="169">
        <f ca="1">IF( ISERROR( '4'!P51/'4'!$E51 * $E51),0, '4'!P51/'4'!$E51 * $E51 )</f>
        <v>0</v>
      </c>
      <c r="S51" s="169">
        <f ca="1">IF( ISERROR( '4'!Q51/'4'!$E51 * $E51),0, '4'!Q51/'4'!$E51 * $E51 )</f>
        <v>0</v>
      </c>
      <c r="T51" s="169">
        <f ca="1">IF( ISERROR( '4'!R51/'4'!$E51 * $E51),0, '4'!R51/'4'!$E51 * $E51 )</f>
        <v>0</v>
      </c>
      <c r="U51" s="169">
        <f ca="1">IF( ISERROR( '4'!S51/'4'!$E51 * $E51),0, '4'!S51/'4'!$E51 * $E51 )</f>
        <v>0</v>
      </c>
      <c r="V51" s="169">
        <f ca="1">IF( ISERROR( '4'!T51/'4'!$E51 * $E51),0, '4'!T51/'4'!$E51 * $E51 )</f>
        <v>0</v>
      </c>
      <c r="W51" s="169">
        <f ca="1">IF( ISERROR( '4'!U51/'4'!$E51 * $E51),0, '4'!U51/'4'!$E51 * $E51 )</f>
        <v>0</v>
      </c>
      <c r="X51" s="169">
        <f ca="1">IF( ISERROR( '4'!V51/'4'!$E51 * $E51),0, '4'!V51/'4'!$E51 * $E51 )</f>
        <v>0</v>
      </c>
      <c r="Y51" s="169">
        <f ca="1">IF( ISERROR( '4'!W51/'4'!$E51 * $E51),0, '4'!W51/'4'!$E51 * $E51 )</f>
        <v>0</v>
      </c>
      <c r="Z51" s="169">
        <f ca="1">IF( ISERROR( '4'!X51/'4'!$E51 * $E51),0, '4'!X51/'4'!$E51 * $E51 )</f>
        <v>0</v>
      </c>
      <c r="AA51" s="169">
        <f ca="1">IF( ISERROR( '4'!Y51/'4'!$E51 * $E51),0, '4'!Y51/'4'!$E51 * $E51 )</f>
        <v>0</v>
      </c>
      <c r="AB51" s="169">
        <f ca="1">IF( ISERROR( '4'!Z51/'4'!$E51 * $E51),0, '4'!Z51/'4'!$E51 * $E51 )</f>
        <v>0</v>
      </c>
      <c r="AC51" s="169">
        <f ca="1">IF( ISERROR( '4'!AA51/'4'!$E51 * $E51),0, '4'!AA51/'4'!$E51 * $E51 )</f>
        <v>0</v>
      </c>
      <c r="AD51" s="169">
        <f ca="1">IF( ISERROR( '4'!AB51/'4'!$E51 * $E51),0, '4'!AB51/'4'!$E51 * $E51 )</f>
        <v>0</v>
      </c>
      <c r="AE51" s="169">
        <f ca="1">IF( ISERROR( '4'!AC51/'4'!$E51 * $E51),0, '4'!AC51/'4'!$E51 * $E51 )</f>
        <v>0</v>
      </c>
      <c r="AF51" s="169">
        <f ca="1">IF( ISERROR( '4'!AD51/'4'!$E51 * $E51),0, '4'!AD51/'4'!$E51 * $E51 )</f>
        <v>0</v>
      </c>
      <c r="AG51" s="169">
        <f ca="1">IF( ISERROR( '4'!AE51/'4'!$E51 * $E51),0, '4'!AE51/'4'!$E51 * $E51 )</f>
        <v>0</v>
      </c>
      <c r="AH51" s="169">
        <f ca="1">IF( ISERROR( '4'!AF51/'4'!$E51 * $E51),0, '4'!AF51/'4'!$E51 * $E51 )</f>
        <v>0</v>
      </c>
      <c r="AI51" s="169">
        <f ca="1">IF( ISERROR( '4'!AG51/'4'!$E51 * $E51),0, '4'!AG51/'4'!$E51 * $E51 )</f>
        <v>0</v>
      </c>
      <c r="AJ51" s="169">
        <f ca="1">IF( ISERROR( '4'!AH51/'4'!$E51 * $E51),0, '4'!AH51/'4'!$E51 * $E51 )</f>
        <v>0</v>
      </c>
      <c r="AK51" s="169">
        <f ca="1">IF( ISERROR( '4'!AI51/'4'!$E51 * $E51),0, '4'!AI51/'4'!$E51 * $E51 )</f>
        <v>0</v>
      </c>
      <c r="AL51" s="169">
        <f ca="1">IF( ISERROR( '4'!AJ51/'4'!$E51 * $E51),0, '4'!AJ51/'4'!$E51 * $E51 )</f>
        <v>0</v>
      </c>
    </row>
    <row r="52" spans="2:38" s="3" customFormat="1" ht="12.75">
      <c r="B52" s="64" t="s">
        <v>340</v>
      </c>
      <c r="C52" s="484" t="str">
        <f>IF(Kalba="EN",Data2!C$75,Data2!B$75)</f>
        <v>bendra SE naudos komponеntų finansinė išraiška</v>
      </c>
      <c r="D52" s="169">
        <f ca="1">'4'!E52</f>
        <v>0</v>
      </c>
      <c r="E52" s="169">
        <f t="shared" ca="1" si="32"/>
        <v>0</v>
      </c>
      <c r="F52" s="169">
        <f ca="1">H52+NPV(SDN,I52:INDEX(I52:AL52,PAL))</f>
        <v>0</v>
      </c>
      <c r="G52" s="169">
        <f t="shared" ca="1" si="33"/>
        <v>0</v>
      </c>
      <c r="H52" s="169">
        <f ca="1">IF( ISERROR( '4'!F52/'4'!$E52 * $E52),0, '4'!F52/'4'!$E52 * $E52 )</f>
        <v>0</v>
      </c>
      <c r="I52" s="169">
        <f ca="1">IF( ISERROR( '4'!G52/'4'!$E52 * $E52),0, '4'!G52/'4'!$E52 * $E52 )</f>
        <v>0</v>
      </c>
      <c r="J52" s="169">
        <f ca="1">IF( ISERROR( '4'!H52/'4'!$E52 * $E52),0, '4'!H52/'4'!$E52 * $E52 )</f>
        <v>0</v>
      </c>
      <c r="K52" s="169">
        <f ca="1">IF( ISERROR( '4'!I52/'4'!$E52 * $E52),0, '4'!I52/'4'!$E52 * $E52 )</f>
        <v>0</v>
      </c>
      <c r="L52" s="169">
        <f ca="1">IF( ISERROR( '4'!J52/'4'!$E52 * $E52),0, '4'!J52/'4'!$E52 * $E52 )</f>
        <v>0</v>
      </c>
      <c r="M52" s="169">
        <f ca="1">IF( ISERROR( '4'!K52/'4'!$E52 * $E52),0, '4'!K52/'4'!$E52 * $E52 )</f>
        <v>0</v>
      </c>
      <c r="N52" s="169">
        <f ca="1">IF( ISERROR( '4'!L52/'4'!$E52 * $E52),0, '4'!L52/'4'!$E52 * $E52 )</f>
        <v>0</v>
      </c>
      <c r="O52" s="169">
        <f ca="1">IF( ISERROR( '4'!M52/'4'!$E52 * $E52),0, '4'!M52/'4'!$E52 * $E52 )</f>
        <v>0</v>
      </c>
      <c r="P52" s="169">
        <f ca="1">IF( ISERROR( '4'!N52/'4'!$E52 * $E52),0, '4'!N52/'4'!$E52 * $E52 )</f>
        <v>0</v>
      </c>
      <c r="Q52" s="169">
        <f ca="1">IF( ISERROR( '4'!O52/'4'!$E52 * $E52),0, '4'!O52/'4'!$E52 * $E52 )</f>
        <v>0</v>
      </c>
      <c r="R52" s="169">
        <f ca="1">IF( ISERROR( '4'!P52/'4'!$E52 * $E52),0, '4'!P52/'4'!$E52 * $E52 )</f>
        <v>0</v>
      </c>
      <c r="S52" s="169">
        <f ca="1">IF( ISERROR( '4'!Q52/'4'!$E52 * $E52),0, '4'!Q52/'4'!$E52 * $E52 )</f>
        <v>0</v>
      </c>
      <c r="T52" s="169">
        <f ca="1">IF( ISERROR( '4'!R52/'4'!$E52 * $E52),0, '4'!R52/'4'!$E52 * $E52 )</f>
        <v>0</v>
      </c>
      <c r="U52" s="169">
        <f ca="1">IF( ISERROR( '4'!S52/'4'!$E52 * $E52),0, '4'!S52/'4'!$E52 * $E52 )</f>
        <v>0</v>
      </c>
      <c r="V52" s="169">
        <f ca="1">IF( ISERROR( '4'!T52/'4'!$E52 * $E52),0, '4'!T52/'4'!$E52 * $E52 )</f>
        <v>0</v>
      </c>
      <c r="W52" s="169">
        <f ca="1">IF( ISERROR( '4'!U52/'4'!$E52 * $E52),0, '4'!U52/'4'!$E52 * $E52 )</f>
        <v>0</v>
      </c>
      <c r="X52" s="169">
        <f ca="1">IF( ISERROR( '4'!V52/'4'!$E52 * $E52),0, '4'!V52/'4'!$E52 * $E52 )</f>
        <v>0</v>
      </c>
      <c r="Y52" s="169">
        <f ca="1">IF( ISERROR( '4'!W52/'4'!$E52 * $E52),0, '4'!W52/'4'!$E52 * $E52 )</f>
        <v>0</v>
      </c>
      <c r="Z52" s="169">
        <f ca="1">IF( ISERROR( '4'!X52/'4'!$E52 * $E52),0, '4'!X52/'4'!$E52 * $E52 )</f>
        <v>0</v>
      </c>
      <c r="AA52" s="169">
        <f ca="1">IF( ISERROR( '4'!Y52/'4'!$E52 * $E52),0, '4'!Y52/'4'!$E52 * $E52 )</f>
        <v>0</v>
      </c>
      <c r="AB52" s="169">
        <f ca="1">IF( ISERROR( '4'!Z52/'4'!$E52 * $E52),0, '4'!Z52/'4'!$E52 * $E52 )</f>
        <v>0</v>
      </c>
      <c r="AC52" s="169">
        <f ca="1">IF( ISERROR( '4'!AA52/'4'!$E52 * $E52),0, '4'!AA52/'4'!$E52 * $E52 )</f>
        <v>0</v>
      </c>
      <c r="AD52" s="169">
        <f ca="1">IF( ISERROR( '4'!AB52/'4'!$E52 * $E52),0, '4'!AB52/'4'!$E52 * $E52 )</f>
        <v>0</v>
      </c>
      <c r="AE52" s="169">
        <f ca="1">IF( ISERROR( '4'!AC52/'4'!$E52 * $E52),0, '4'!AC52/'4'!$E52 * $E52 )</f>
        <v>0</v>
      </c>
      <c r="AF52" s="169">
        <f ca="1">IF( ISERROR( '4'!AD52/'4'!$E52 * $E52),0, '4'!AD52/'4'!$E52 * $E52 )</f>
        <v>0</v>
      </c>
      <c r="AG52" s="169">
        <f ca="1">IF( ISERROR( '4'!AE52/'4'!$E52 * $E52),0, '4'!AE52/'4'!$E52 * $E52 )</f>
        <v>0</v>
      </c>
      <c r="AH52" s="169">
        <f ca="1">IF( ISERROR( '4'!AF52/'4'!$E52 * $E52),0, '4'!AF52/'4'!$E52 * $E52 )</f>
        <v>0</v>
      </c>
      <c r="AI52" s="169">
        <f ca="1">IF( ISERROR( '4'!AG52/'4'!$E52 * $E52),0, '4'!AG52/'4'!$E52 * $E52 )</f>
        <v>0</v>
      </c>
      <c r="AJ52" s="169">
        <f ca="1">IF( ISERROR( '4'!AH52/'4'!$E52 * $E52),0, '4'!AH52/'4'!$E52 * $E52 )</f>
        <v>0</v>
      </c>
      <c r="AK52" s="169">
        <f ca="1">IF( ISERROR( '4'!AI52/'4'!$E52 * $E52),0, '4'!AI52/'4'!$E52 * $E52 )</f>
        <v>0</v>
      </c>
      <c r="AL52" s="169">
        <f ca="1">IF( ISERROR( '4'!AJ52/'4'!$E52 * $E52),0, '4'!AJ52/'4'!$E52 * $E52 )</f>
        <v>0</v>
      </c>
    </row>
    <row r="53" spans="2:38" s="3" customFormat="1" ht="12.75">
      <c r="B53" s="64" t="s">
        <v>341</v>
      </c>
      <c r="C53" s="484" t="str">
        <f>IF(Kalba="EN",Data2!C$75,Data2!B$75)</f>
        <v>bendra SE naudos komponеntų finansinė išraiška</v>
      </c>
      <c r="D53" s="169">
        <f ca="1">'4'!E53</f>
        <v>0</v>
      </c>
      <c r="E53" s="169">
        <f t="shared" ca="1" si="32"/>
        <v>0</v>
      </c>
      <c r="F53" s="169">
        <f ca="1">H53+NPV(SDN,I53:INDEX(I53:AL53,PAL))</f>
        <v>0</v>
      </c>
      <c r="G53" s="169">
        <f t="shared" ca="1" si="33"/>
        <v>0</v>
      </c>
      <c r="H53" s="169">
        <f ca="1">IF( ISERROR( '4'!F53/'4'!$E53 * $E53),0, '4'!F53/'4'!$E53 * $E53 )</f>
        <v>0</v>
      </c>
      <c r="I53" s="169">
        <f ca="1">IF( ISERROR( '4'!G53/'4'!$E53 * $E53),0, '4'!G53/'4'!$E53 * $E53 )</f>
        <v>0</v>
      </c>
      <c r="J53" s="169">
        <f ca="1">IF( ISERROR( '4'!H53/'4'!$E53 * $E53),0, '4'!H53/'4'!$E53 * $E53 )</f>
        <v>0</v>
      </c>
      <c r="K53" s="169">
        <f ca="1">IF( ISERROR( '4'!I53/'4'!$E53 * $E53),0, '4'!I53/'4'!$E53 * $E53 )</f>
        <v>0</v>
      </c>
      <c r="L53" s="169">
        <f ca="1">IF( ISERROR( '4'!J53/'4'!$E53 * $E53),0, '4'!J53/'4'!$E53 * $E53 )</f>
        <v>0</v>
      </c>
      <c r="M53" s="169">
        <f ca="1">IF( ISERROR( '4'!K53/'4'!$E53 * $E53),0, '4'!K53/'4'!$E53 * $E53 )</f>
        <v>0</v>
      </c>
      <c r="N53" s="169">
        <f ca="1">IF( ISERROR( '4'!L53/'4'!$E53 * $E53),0, '4'!L53/'4'!$E53 * $E53 )</f>
        <v>0</v>
      </c>
      <c r="O53" s="169">
        <f ca="1">IF( ISERROR( '4'!M53/'4'!$E53 * $E53),0, '4'!M53/'4'!$E53 * $E53 )</f>
        <v>0</v>
      </c>
      <c r="P53" s="169">
        <f ca="1">IF( ISERROR( '4'!N53/'4'!$E53 * $E53),0, '4'!N53/'4'!$E53 * $E53 )</f>
        <v>0</v>
      </c>
      <c r="Q53" s="169">
        <f ca="1">IF( ISERROR( '4'!O53/'4'!$E53 * $E53),0, '4'!O53/'4'!$E53 * $E53 )</f>
        <v>0</v>
      </c>
      <c r="R53" s="169">
        <f ca="1">IF( ISERROR( '4'!P53/'4'!$E53 * $E53),0, '4'!P53/'4'!$E53 * $E53 )</f>
        <v>0</v>
      </c>
      <c r="S53" s="169">
        <f ca="1">IF( ISERROR( '4'!Q53/'4'!$E53 * $E53),0, '4'!Q53/'4'!$E53 * $E53 )</f>
        <v>0</v>
      </c>
      <c r="T53" s="169">
        <f ca="1">IF( ISERROR( '4'!R53/'4'!$E53 * $E53),0, '4'!R53/'4'!$E53 * $E53 )</f>
        <v>0</v>
      </c>
      <c r="U53" s="169">
        <f ca="1">IF( ISERROR( '4'!S53/'4'!$E53 * $E53),0, '4'!S53/'4'!$E53 * $E53 )</f>
        <v>0</v>
      </c>
      <c r="V53" s="169">
        <f ca="1">IF( ISERROR( '4'!T53/'4'!$E53 * $E53),0, '4'!T53/'4'!$E53 * $E53 )</f>
        <v>0</v>
      </c>
      <c r="W53" s="169">
        <f ca="1">IF( ISERROR( '4'!U53/'4'!$E53 * $E53),0, '4'!U53/'4'!$E53 * $E53 )</f>
        <v>0</v>
      </c>
      <c r="X53" s="169">
        <f ca="1">IF( ISERROR( '4'!V53/'4'!$E53 * $E53),0, '4'!V53/'4'!$E53 * $E53 )</f>
        <v>0</v>
      </c>
      <c r="Y53" s="169">
        <f ca="1">IF( ISERROR( '4'!W53/'4'!$E53 * $E53),0, '4'!W53/'4'!$E53 * $E53 )</f>
        <v>0</v>
      </c>
      <c r="Z53" s="169">
        <f ca="1">IF( ISERROR( '4'!X53/'4'!$E53 * $E53),0, '4'!X53/'4'!$E53 * $E53 )</f>
        <v>0</v>
      </c>
      <c r="AA53" s="169">
        <f ca="1">IF( ISERROR( '4'!Y53/'4'!$E53 * $E53),0, '4'!Y53/'4'!$E53 * $E53 )</f>
        <v>0</v>
      </c>
      <c r="AB53" s="169">
        <f ca="1">IF( ISERROR( '4'!Z53/'4'!$E53 * $E53),0, '4'!Z53/'4'!$E53 * $E53 )</f>
        <v>0</v>
      </c>
      <c r="AC53" s="169">
        <f ca="1">IF( ISERROR( '4'!AA53/'4'!$E53 * $E53),0, '4'!AA53/'4'!$E53 * $E53 )</f>
        <v>0</v>
      </c>
      <c r="AD53" s="169">
        <f ca="1">IF( ISERROR( '4'!AB53/'4'!$E53 * $E53),0, '4'!AB53/'4'!$E53 * $E53 )</f>
        <v>0</v>
      </c>
      <c r="AE53" s="169">
        <f ca="1">IF( ISERROR( '4'!AC53/'4'!$E53 * $E53),0, '4'!AC53/'4'!$E53 * $E53 )</f>
        <v>0</v>
      </c>
      <c r="AF53" s="169">
        <f ca="1">IF( ISERROR( '4'!AD53/'4'!$E53 * $E53),0, '4'!AD53/'4'!$E53 * $E53 )</f>
        <v>0</v>
      </c>
      <c r="AG53" s="169">
        <f ca="1">IF( ISERROR( '4'!AE53/'4'!$E53 * $E53),0, '4'!AE53/'4'!$E53 * $E53 )</f>
        <v>0</v>
      </c>
      <c r="AH53" s="169">
        <f ca="1">IF( ISERROR( '4'!AF53/'4'!$E53 * $E53),0, '4'!AF53/'4'!$E53 * $E53 )</f>
        <v>0</v>
      </c>
      <c r="AI53" s="169">
        <f ca="1">IF( ISERROR( '4'!AG53/'4'!$E53 * $E53),0, '4'!AG53/'4'!$E53 * $E53 )</f>
        <v>0</v>
      </c>
      <c r="AJ53" s="169">
        <f ca="1">IF( ISERROR( '4'!AH53/'4'!$E53 * $E53),0, '4'!AH53/'4'!$E53 * $E53 )</f>
        <v>0</v>
      </c>
      <c r="AK53" s="169">
        <f ca="1">IF( ISERROR( '4'!AI53/'4'!$E53 * $E53),0, '4'!AI53/'4'!$E53 * $E53 )</f>
        <v>0</v>
      </c>
      <c r="AL53" s="169">
        <f ca="1">IF( ISERROR( '4'!AJ53/'4'!$E53 * $E53),0, '4'!AJ53/'4'!$E53 * $E53 )</f>
        <v>0</v>
      </c>
    </row>
    <row r="54" spans="2:38" s="3" customFormat="1" ht="12.75">
      <c r="B54" s="64" t="s">
        <v>342</v>
      </c>
      <c r="C54" s="484" t="str">
        <f>IF(Kalba="EN",Data2!C$75,Data2!B$75)</f>
        <v>bendra SE naudos komponеntų finansinė išraiška</v>
      </c>
      <c r="D54" s="169">
        <f ca="1">'4'!E54</f>
        <v>0</v>
      </c>
      <c r="E54" s="169">
        <f t="shared" ca="1" si="32"/>
        <v>0</v>
      </c>
      <c r="F54" s="169">
        <f ca="1">H54+NPV(SDN,I54:INDEX(I54:AL54,PAL))</f>
        <v>0</v>
      </c>
      <c r="G54" s="169">
        <f t="shared" ca="1" si="33"/>
        <v>0</v>
      </c>
      <c r="H54" s="169">
        <f ca="1">IF( ISERROR( '4'!F54/'4'!$E54 * $E54),0, '4'!F54/'4'!$E54 * $E54 )</f>
        <v>0</v>
      </c>
      <c r="I54" s="169">
        <f ca="1">IF( ISERROR( '4'!G54/'4'!$E54 * $E54),0, '4'!G54/'4'!$E54 * $E54 )</f>
        <v>0</v>
      </c>
      <c r="J54" s="169">
        <f ca="1">IF( ISERROR( '4'!H54/'4'!$E54 * $E54),0, '4'!H54/'4'!$E54 * $E54 )</f>
        <v>0</v>
      </c>
      <c r="K54" s="169">
        <f ca="1">IF( ISERROR( '4'!I54/'4'!$E54 * $E54),0, '4'!I54/'4'!$E54 * $E54 )</f>
        <v>0</v>
      </c>
      <c r="L54" s="169">
        <f ca="1">IF( ISERROR( '4'!J54/'4'!$E54 * $E54),0, '4'!J54/'4'!$E54 * $E54 )</f>
        <v>0</v>
      </c>
      <c r="M54" s="169">
        <f ca="1">IF( ISERROR( '4'!K54/'4'!$E54 * $E54),0, '4'!K54/'4'!$E54 * $E54 )</f>
        <v>0</v>
      </c>
      <c r="N54" s="169">
        <f ca="1">IF( ISERROR( '4'!L54/'4'!$E54 * $E54),0, '4'!L54/'4'!$E54 * $E54 )</f>
        <v>0</v>
      </c>
      <c r="O54" s="169">
        <f ca="1">IF( ISERROR( '4'!M54/'4'!$E54 * $E54),0, '4'!M54/'4'!$E54 * $E54 )</f>
        <v>0</v>
      </c>
      <c r="P54" s="169">
        <f ca="1">IF( ISERROR( '4'!N54/'4'!$E54 * $E54),0, '4'!N54/'4'!$E54 * $E54 )</f>
        <v>0</v>
      </c>
      <c r="Q54" s="169">
        <f ca="1">IF( ISERROR( '4'!O54/'4'!$E54 * $E54),0, '4'!O54/'4'!$E54 * $E54 )</f>
        <v>0</v>
      </c>
      <c r="R54" s="169">
        <f ca="1">IF( ISERROR( '4'!P54/'4'!$E54 * $E54),0, '4'!P54/'4'!$E54 * $E54 )</f>
        <v>0</v>
      </c>
      <c r="S54" s="169">
        <f ca="1">IF( ISERROR( '4'!Q54/'4'!$E54 * $E54),0, '4'!Q54/'4'!$E54 * $E54 )</f>
        <v>0</v>
      </c>
      <c r="T54" s="169">
        <f ca="1">IF( ISERROR( '4'!R54/'4'!$E54 * $E54),0, '4'!R54/'4'!$E54 * $E54 )</f>
        <v>0</v>
      </c>
      <c r="U54" s="169">
        <f ca="1">IF( ISERROR( '4'!S54/'4'!$E54 * $E54),0, '4'!S54/'4'!$E54 * $E54 )</f>
        <v>0</v>
      </c>
      <c r="V54" s="169">
        <f ca="1">IF( ISERROR( '4'!T54/'4'!$E54 * $E54),0, '4'!T54/'4'!$E54 * $E54 )</f>
        <v>0</v>
      </c>
      <c r="W54" s="169">
        <f ca="1">IF( ISERROR( '4'!U54/'4'!$E54 * $E54),0, '4'!U54/'4'!$E54 * $E54 )</f>
        <v>0</v>
      </c>
      <c r="X54" s="169">
        <f ca="1">IF( ISERROR( '4'!V54/'4'!$E54 * $E54),0, '4'!V54/'4'!$E54 * $E54 )</f>
        <v>0</v>
      </c>
      <c r="Y54" s="169">
        <f ca="1">IF( ISERROR( '4'!W54/'4'!$E54 * $E54),0, '4'!W54/'4'!$E54 * $E54 )</f>
        <v>0</v>
      </c>
      <c r="Z54" s="169">
        <f ca="1">IF( ISERROR( '4'!X54/'4'!$E54 * $E54),0, '4'!X54/'4'!$E54 * $E54 )</f>
        <v>0</v>
      </c>
      <c r="AA54" s="169">
        <f ca="1">IF( ISERROR( '4'!Y54/'4'!$E54 * $E54),0, '4'!Y54/'4'!$E54 * $E54 )</f>
        <v>0</v>
      </c>
      <c r="AB54" s="169">
        <f ca="1">IF( ISERROR( '4'!Z54/'4'!$E54 * $E54),0, '4'!Z54/'4'!$E54 * $E54 )</f>
        <v>0</v>
      </c>
      <c r="AC54" s="169">
        <f ca="1">IF( ISERROR( '4'!AA54/'4'!$E54 * $E54),0, '4'!AA54/'4'!$E54 * $E54 )</f>
        <v>0</v>
      </c>
      <c r="AD54" s="169">
        <f ca="1">IF( ISERROR( '4'!AB54/'4'!$E54 * $E54),0, '4'!AB54/'4'!$E54 * $E54 )</f>
        <v>0</v>
      </c>
      <c r="AE54" s="169">
        <f ca="1">IF( ISERROR( '4'!AC54/'4'!$E54 * $E54),0, '4'!AC54/'4'!$E54 * $E54 )</f>
        <v>0</v>
      </c>
      <c r="AF54" s="169">
        <f ca="1">IF( ISERROR( '4'!AD54/'4'!$E54 * $E54),0, '4'!AD54/'4'!$E54 * $E54 )</f>
        <v>0</v>
      </c>
      <c r="AG54" s="169">
        <f ca="1">IF( ISERROR( '4'!AE54/'4'!$E54 * $E54),0, '4'!AE54/'4'!$E54 * $E54 )</f>
        <v>0</v>
      </c>
      <c r="AH54" s="169">
        <f ca="1">IF( ISERROR( '4'!AF54/'4'!$E54 * $E54),0, '4'!AF54/'4'!$E54 * $E54 )</f>
        <v>0</v>
      </c>
      <c r="AI54" s="169">
        <f ca="1">IF( ISERROR( '4'!AG54/'4'!$E54 * $E54),0, '4'!AG54/'4'!$E54 * $E54 )</f>
        <v>0</v>
      </c>
      <c r="AJ54" s="169">
        <f ca="1">IF( ISERROR( '4'!AH54/'4'!$E54 * $E54),0, '4'!AH54/'4'!$E54 * $E54 )</f>
        <v>0</v>
      </c>
      <c r="AK54" s="169">
        <f ca="1">IF( ISERROR( '4'!AI54/'4'!$E54 * $E54),0, '4'!AI54/'4'!$E54 * $E54 )</f>
        <v>0</v>
      </c>
      <c r="AL54" s="169">
        <f ca="1">IF( ISERROR( '4'!AJ54/'4'!$E54 * $E54),0, '4'!AJ54/'4'!$E54 * $E54 )</f>
        <v>0</v>
      </c>
    </row>
    <row r="55" spans="2:38" s="3" customFormat="1" ht="12.75">
      <c r="B55" s="64" t="s">
        <v>343</v>
      </c>
      <c r="C55" s="484" t="str">
        <f>IF(Kalba="EN",Data2!C$75,Data2!B$75)</f>
        <v>bendra SE naudos komponеntų finansinė išraiška</v>
      </c>
      <c r="D55" s="169">
        <f ca="1">'4'!E55</f>
        <v>0</v>
      </c>
      <c r="E55" s="169">
        <f t="shared" ca="1" si="32"/>
        <v>0</v>
      </c>
      <c r="F55" s="169">
        <f ca="1">H55+NPV(SDN,I55:INDEX(I55:AL55,PAL))</f>
        <v>0</v>
      </c>
      <c r="G55" s="169">
        <f t="shared" ca="1" si="33"/>
        <v>0</v>
      </c>
      <c r="H55" s="169">
        <f ca="1">IF( ISERROR( '4'!F55/'4'!$E55 * $E55),0, '4'!F55/'4'!$E55 * $E55 )</f>
        <v>0</v>
      </c>
      <c r="I55" s="169">
        <f ca="1">IF( ISERROR( '4'!G55/'4'!$E55 * $E55),0, '4'!G55/'4'!$E55 * $E55 )</f>
        <v>0</v>
      </c>
      <c r="J55" s="169">
        <f ca="1">IF( ISERROR( '4'!H55/'4'!$E55 * $E55),0, '4'!H55/'4'!$E55 * $E55 )</f>
        <v>0</v>
      </c>
      <c r="K55" s="169">
        <f ca="1">IF( ISERROR( '4'!I55/'4'!$E55 * $E55),0, '4'!I55/'4'!$E55 * $E55 )</f>
        <v>0</v>
      </c>
      <c r="L55" s="169">
        <f ca="1">IF( ISERROR( '4'!J55/'4'!$E55 * $E55),0, '4'!J55/'4'!$E55 * $E55 )</f>
        <v>0</v>
      </c>
      <c r="M55" s="169">
        <f ca="1">IF( ISERROR( '4'!K55/'4'!$E55 * $E55),0, '4'!K55/'4'!$E55 * $E55 )</f>
        <v>0</v>
      </c>
      <c r="N55" s="169">
        <f ca="1">IF( ISERROR( '4'!L55/'4'!$E55 * $E55),0, '4'!L55/'4'!$E55 * $E55 )</f>
        <v>0</v>
      </c>
      <c r="O55" s="169">
        <f ca="1">IF( ISERROR( '4'!M55/'4'!$E55 * $E55),0, '4'!M55/'4'!$E55 * $E55 )</f>
        <v>0</v>
      </c>
      <c r="P55" s="169">
        <f ca="1">IF( ISERROR( '4'!N55/'4'!$E55 * $E55),0, '4'!N55/'4'!$E55 * $E55 )</f>
        <v>0</v>
      </c>
      <c r="Q55" s="169">
        <f ca="1">IF( ISERROR( '4'!O55/'4'!$E55 * $E55),0, '4'!O55/'4'!$E55 * $E55 )</f>
        <v>0</v>
      </c>
      <c r="R55" s="169">
        <f ca="1">IF( ISERROR( '4'!P55/'4'!$E55 * $E55),0, '4'!P55/'4'!$E55 * $E55 )</f>
        <v>0</v>
      </c>
      <c r="S55" s="169">
        <f ca="1">IF( ISERROR( '4'!Q55/'4'!$E55 * $E55),0, '4'!Q55/'4'!$E55 * $E55 )</f>
        <v>0</v>
      </c>
      <c r="T55" s="169">
        <f ca="1">IF( ISERROR( '4'!R55/'4'!$E55 * $E55),0, '4'!R55/'4'!$E55 * $E55 )</f>
        <v>0</v>
      </c>
      <c r="U55" s="169">
        <f ca="1">IF( ISERROR( '4'!S55/'4'!$E55 * $E55),0, '4'!S55/'4'!$E55 * $E55 )</f>
        <v>0</v>
      </c>
      <c r="V55" s="169">
        <f ca="1">IF( ISERROR( '4'!T55/'4'!$E55 * $E55),0, '4'!T55/'4'!$E55 * $E55 )</f>
        <v>0</v>
      </c>
      <c r="W55" s="169">
        <f ca="1">IF( ISERROR( '4'!U55/'4'!$E55 * $E55),0, '4'!U55/'4'!$E55 * $E55 )</f>
        <v>0</v>
      </c>
      <c r="X55" s="169">
        <f ca="1">IF( ISERROR( '4'!V55/'4'!$E55 * $E55),0, '4'!V55/'4'!$E55 * $E55 )</f>
        <v>0</v>
      </c>
      <c r="Y55" s="169">
        <f ca="1">IF( ISERROR( '4'!W55/'4'!$E55 * $E55),0, '4'!W55/'4'!$E55 * $E55 )</f>
        <v>0</v>
      </c>
      <c r="Z55" s="169">
        <f ca="1">IF( ISERROR( '4'!X55/'4'!$E55 * $E55),0, '4'!X55/'4'!$E55 * $E55 )</f>
        <v>0</v>
      </c>
      <c r="AA55" s="169">
        <f ca="1">IF( ISERROR( '4'!Y55/'4'!$E55 * $E55),0, '4'!Y55/'4'!$E55 * $E55 )</f>
        <v>0</v>
      </c>
      <c r="AB55" s="169">
        <f ca="1">IF( ISERROR( '4'!Z55/'4'!$E55 * $E55),0, '4'!Z55/'4'!$E55 * $E55 )</f>
        <v>0</v>
      </c>
      <c r="AC55" s="169">
        <f ca="1">IF( ISERROR( '4'!AA55/'4'!$E55 * $E55),0, '4'!AA55/'4'!$E55 * $E55 )</f>
        <v>0</v>
      </c>
      <c r="AD55" s="169">
        <f ca="1">IF( ISERROR( '4'!AB55/'4'!$E55 * $E55),0, '4'!AB55/'4'!$E55 * $E55 )</f>
        <v>0</v>
      </c>
      <c r="AE55" s="169">
        <f ca="1">IF( ISERROR( '4'!AC55/'4'!$E55 * $E55),0, '4'!AC55/'4'!$E55 * $E55 )</f>
        <v>0</v>
      </c>
      <c r="AF55" s="169">
        <f ca="1">IF( ISERROR( '4'!AD55/'4'!$E55 * $E55),0, '4'!AD55/'4'!$E55 * $E55 )</f>
        <v>0</v>
      </c>
      <c r="AG55" s="169">
        <f ca="1">IF( ISERROR( '4'!AE55/'4'!$E55 * $E55),0, '4'!AE55/'4'!$E55 * $E55 )</f>
        <v>0</v>
      </c>
      <c r="AH55" s="169">
        <f ca="1">IF( ISERROR( '4'!AF55/'4'!$E55 * $E55),0, '4'!AF55/'4'!$E55 * $E55 )</f>
        <v>0</v>
      </c>
      <c r="AI55" s="169">
        <f ca="1">IF( ISERROR( '4'!AG55/'4'!$E55 * $E55),0, '4'!AG55/'4'!$E55 * $E55 )</f>
        <v>0</v>
      </c>
      <c r="AJ55" s="169">
        <f ca="1">IF( ISERROR( '4'!AH55/'4'!$E55 * $E55),0, '4'!AH55/'4'!$E55 * $E55 )</f>
        <v>0</v>
      </c>
      <c r="AK55" s="169">
        <f ca="1">IF( ISERROR( '4'!AI55/'4'!$E55 * $E55),0, '4'!AI55/'4'!$E55 * $E55 )</f>
        <v>0</v>
      </c>
      <c r="AL55" s="169">
        <f ca="1">IF( ISERROR( '4'!AJ55/'4'!$E55 * $E55),0, '4'!AJ55/'4'!$E55 * $E55 )</f>
        <v>0</v>
      </c>
    </row>
    <row r="56" spans="2:38" s="3" customFormat="1" ht="12.75">
      <c r="B56" s="66" t="s">
        <v>53</v>
      </c>
      <c r="C56" s="180" t="str">
        <f>IF(Kalba="EN",Data2!C76,Data2!B76)</f>
        <v>SE žala</v>
      </c>
      <c r="D56" s="170">
        <f ca="1">'4'!E56</f>
        <v>0</v>
      </c>
      <c r="E56" s="170">
        <f ca="1">ROUND(SUM(E57:E59),0)</f>
        <v>0</v>
      </c>
      <c r="F56" s="170">
        <f ca="1">ROUND(SUM(F57:F59),0)</f>
        <v>0</v>
      </c>
      <c r="G56" s="170">
        <f ca="1">ROUND(SUM(G57:G59),0)</f>
        <v>0</v>
      </c>
      <c r="H56" s="170">
        <f ca="1">ROUND(SUM(H57:H59),0)</f>
        <v>0</v>
      </c>
      <c r="I56" s="170">
        <f t="shared" ref="I56:Q56" ca="1" si="34">ROUND(SUM(I57:I59),0)</f>
        <v>0</v>
      </c>
      <c r="J56" s="170">
        <f t="shared" ca="1" si="34"/>
        <v>0</v>
      </c>
      <c r="K56" s="170">
        <f t="shared" ca="1" si="34"/>
        <v>0</v>
      </c>
      <c r="L56" s="170">
        <f t="shared" ca="1" si="34"/>
        <v>0</v>
      </c>
      <c r="M56" s="170">
        <f t="shared" ca="1" si="34"/>
        <v>0</v>
      </c>
      <c r="N56" s="170">
        <f t="shared" ca="1" si="34"/>
        <v>0</v>
      </c>
      <c r="O56" s="170">
        <f t="shared" ca="1" si="34"/>
        <v>0</v>
      </c>
      <c r="P56" s="170">
        <f t="shared" ca="1" si="34"/>
        <v>0</v>
      </c>
      <c r="Q56" s="170">
        <f t="shared" ca="1" si="34"/>
        <v>0</v>
      </c>
      <c r="R56" s="170">
        <f t="shared" ref="R56:AL56" ca="1" si="35">ROUND(SUM(R57:R59),0)</f>
        <v>0</v>
      </c>
      <c r="S56" s="170">
        <f t="shared" ca="1" si="35"/>
        <v>0</v>
      </c>
      <c r="T56" s="170">
        <f t="shared" ca="1" si="35"/>
        <v>0</v>
      </c>
      <c r="U56" s="170">
        <f t="shared" ca="1" si="35"/>
        <v>0</v>
      </c>
      <c r="V56" s="170">
        <f t="shared" ca="1" si="35"/>
        <v>0</v>
      </c>
      <c r="W56" s="170">
        <f t="shared" ca="1" si="35"/>
        <v>0</v>
      </c>
      <c r="X56" s="170">
        <f t="shared" ca="1" si="35"/>
        <v>0</v>
      </c>
      <c r="Y56" s="170">
        <f t="shared" ca="1" si="35"/>
        <v>0</v>
      </c>
      <c r="Z56" s="170">
        <f t="shared" ca="1" si="35"/>
        <v>0</v>
      </c>
      <c r="AA56" s="170">
        <f t="shared" ca="1" si="35"/>
        <v>0</v>
      </c>
      <c r="AB56" s="170">
        <f t="shared" ca="1" si="35"/>
        <v>0</v>
      </c>
      <c r="AC56" s="170">
        <f t="shared" ca="1" si="35"/>
        <v>0</v>
      </c>
      <c r="AD56" s="170">
        <f t="shared" ca="1" si="35"/>
        <v>0</v>
      </c>
      <c r="AE56" s="170">
        <f t="shared" ca="1" si="35"/>
        <v>0</v>
      </c>
      <c r="AF56" s="170">
        <f t="shared" ca="1" si="35"/>
        <v>0</v>
      </c>
      <c r="AG56" s="170">
        <f t="shared" ca="1" si="35"/>
        <v>0</v>
      </c>
      <c r="AH56" s="170">
        <f t="shared" ca="1" si="35"/>
        <v>0</v>
      </c>
      <c r="AI56" s="170">
        <f t="shared" ca="1" si="35"/>
        <v>0</v>
      </c>
      <c r="AJ56" s="170">
        <f t="shared" ca="1" si="35"/>
        <v>0</v>
      </c>
      <c r="AK56" s="170">
        <f t="shared" ca="1" si="35"/>
        <v>0</v>
      </c>
      <c r="AL56" s="170">
        <f t="shared" ca="1" si="35"/>
        <v>0</v>
      </c>
    </row>
    <row r="57" spans="2:38" s="3" customFormat="1" ht="12.75">
      <c r="B57" s="64" t="s">
        <v>344</v>
      </c>
      <c r="C57" s="484" t="str">
        <f>IF(Kalba="EN",Data2!C$78,Data2!B$78)</f>
        <v>bendra SE žalos komponеntų finansinė išraiška</v>
      </c>
      <c r="D57" s="169">
        <f ca="1">'4'!E57</f>
        <v>0</v>
      </c>
      <c r="E57" s="169">
        <f ca="1">IF(ISERROR(NORMINV(70%,ABS(D57),ABS(D57*50%))),0,NORMINV(70%,ABS(D57),ABS(D57*50%))-ABS(D57))</f>
        <v>0</v>
      </c>
      <c r="F57" s="169">
        <f ca="1">H57+NPV(SDN,I57:INDEX(I57:AL57,PAL))</f>
        <v>0</v>
      </c>
      <c r="G57" s="169">
        <f ca="1">SUMIF($H$5:$AL$5,"&lt;="&amp;PAL,$H57:$AL57)</f>
        <v>0</v>
      </c>
      <c r="H57" s="169">
        <f ca="1">IF( ISERROR( '4'!F57/'4'!$E57 * $E57),0, '4'!F57/'4'!$E57 * $E57 )</f>
        <v>0</v>
      </c>
      <c r="I57" s="169">
        <f ca="1">IF( ISERROR( '4'!G57/'4'!$E57 * $E57),0, '4'!G57/'4'!$E57 * $E57 )</f>
        <v>0</v>
      </c>
      <c r="J57" s="169">
        <f ca="1">IF( ISERROR( '4'!H57/'4'!$E57 * $E57),0, '4'!H57/'4'!$E57 * $E57 )</f>
        <v>0</v>
      </c>
      <c r="K57" s="169">
        <f ca="1">IF( ISERROR( '4'!I57/'4'!$E57 * $E57),0, '4'!I57/'4'!$E57 * $E57 )</f>
        <v>0</v>
      </c>
      <c r="L57" s="169">
        <f ca="1">IF( ISERROR( '4'!J57/'4'!$E57 * $E57),0, '4'!J57/'4'!$E57 * $E57 )</f>
        <v>0</v>
      </c>
      <c r="M57" s="169">
        <f ca="1">IF( ISERROR( '4'!K57/'4'!$E57 * $E57),0, '4'!K57/'4'!$E57 * $E57 )</f>
        <v>0</v>
      </c>
      <c r="N57" s="169">
        <f ca="1">IF( ISERROR( '4'!L57/'4'!$E57 * $E57),0, '4'!L57/'4'!$E57 * $E57 )</f>
        <v>0</v>
      </c>
      <c r="O57" s="169">
        <f ca="1">IF( ISERROR( '4'!M57/'4'!$E57 * $E57),0, '4'!M57/'4'!$E57 * $E57 )</f>
        <v>0</v>
      </c>
      <c r="P57" s="169">
        <f ca="1">IF( ISERROR( '4'!N57/'4'!$E57 * $E57),0, '4'!N57/'4'!$E57 * $E57 )</f>
        <v>0</v>
      </c>
      <c r="Q57" s="169">
        <f ca="1">IF( ISERROR( '4'!O57/'4'!$E57 * $E57),0, '4'!O57/'4'!$E57 * $E57 )</f>
        <v>0</v>
      </c>
      <c r="R57" s="169">
        <f ca="1">IF( ISERROR( '4'!P57/'4'!$E57 * $E57),0, '4'!P57/'4'!$E57 * $E57 )</f>
        <v>0</v>
      </c>
      <c r="S57" s="169">
        <f ca="1">IF( ISERROR( '4'!Q57/'4'!$E57 * $E57),0, '4'!Q57/'4'!$E57 * $E57 )</f>
        <v>0</v>
      </c>
      <c r="T57" s="169">
        <f ca="1">IF( ISERROR( '4'!R57/'4'!$E57 * $E57),0, '4'!R57/'4'!$E57 * $E57 )</f>
        <v>0</v>
      </c>
      <c r="U57" s="169">
        <f ca="1">IF( ISERROR( '4'!S57/'4'!$E57 * $E57),0, '4'!S57/'4'!$E57 * $E57 )</f>
        <v>0</v>
      </c>
      <c r="V57" s="169">
        <f ca="1">IF( ISERROR( '4'!T57/'4'!$E57 * $E57),0, '4'!T57/'4'!$E57 * $E57 )</f>
        <v>0</v>
      </c>
      <c r="W57" s="169">
        <f ca="1">IF( ISERROR( '4'!U57/'4'!$E57 * $E57),0, '4'!U57/'4'!$E57 * $E57 )</f>
        <v>0</v>
      </c>
      <c r="X57" s="169">
        <f ca="1">IF( ISERROR( '4'!V57/'4'!$E57 * $E57),0, '4'!V57/'4'!$E57 * $E57 )</f>
        <v>0</v>
      </c>
      <c r="Y57" s="169">
        <f ca="1">IF( ISERROR( '4'!W57/'4'!$E57 * $E57),0, '4'!W57/'4'!$E57 * $E57 )</f>
        <v>0</v>
      </c>
      <c r="Z57" s="169">
        <f ca="1">IF( ISERROR( '4'!X57/'4'!$E57 * $E57),0, '4'!X57/'4'!$E57 * $E57 )</f>
        <v>0</v>
      </c>
      <c r="AA57" s="169">
        <f ca="1">IF( ISERROR( '4'!Y57/'4'!$E57 * $E57),0, '4'!Y57/'4'!$E57 * $E57 )</f>
        <v>0</v>
      </c>
      <c r="AB57" s="169">
        <f ca="1">IF( ISERROR( '4'!Z57/'4'!$E57 * $E57),0, '4'!Z57/'4'!$E57 * $E57 )</f>
        <v>0</v>
      </c>
      <c r="AC57" s="169">
        <f ca="1">IF( ISERROR( '4'!AA57/'4'!$E57 * $E57),0, '4'!AA57/'4'!$E57 * $E57 )</f>
        <v>0</v>
      </c>
      <c r="AD57" s="169">
        <f ca="1">IF( ISERROR( '4'!AB57/'4'!$E57 * $E57),0, '4'!AB57/'4'!$E57 * $E57 )</f>
        <v>0</v>
      </c>
      <c r="AE57" s="169">
        <f ca="1">IF( ISERROR( '4'!AC57/'4'!$E57 * $E57),0, '4'!AC57/'4'!$E57 * $E57 )</f>
        <v>0</v>
      </c>
      <c r="AF57" s="169">
        <f ca="1">IF( ISERROR( '4'!AD57/'4'!$E57 * $E57),0, '4'!AD57/'4'!$E57 * $E57 )</f>
        <v>0</v>
      </c>
      <c r="AG57" s="169">
        <f ca="1">IF( ISERROR( '4'!AE57/'4'!$E57 * $E57),0, '4'!AE57/'4'!$E57 * $E57 )</f>
        <v>0</v>
      </c>
      <c r="AH57" s="169">
        <f ca="1">IF( ISERROR( '4'!AF57/'4'!$E57 * $E57),0, '4'!AF57/'4'!$E57 * $E57 )</f>
        <v>0</v>
      </c>
      <c r="AI57" s="169">
        <f ca="1">IF( ISERROR( '4'!AG57/'4'!$E57 * $E57),0, '4'!AG57/'4'!$E57 * $E57 )</f>
        <v>0</v>
      </c>
      <c r="AJ57" s="169">
        <f ca="1">IF( ISERROR( '4'!AH57/'4'!$E57 * $E57),0, '4'!AH57/'4'!$E57 * $E57 )</f>
        <v>0</v>
      </c>
      <c r="AK57" s="169">
        <f ca="1">IF( ISERROR( '4'!AI57/'4'!$E57 * $E57),0, '4'!AI57/'4'!$E57 * $E57 )</f>
        <v>0</v>
      </c>
      <c r="AL57" s="169">
        <f ca="1">IF( ISERROR( '4'!AJ57/'4'!$E57 * $E57),0, '4'!AJ57/'4'!$E57 * $E57 )</f>
        <v>0</v>
      </c>
    </row>
    <row r="58" spans="2:38" s="3" customFormat="1" ht="12.75">
      <c r="B58" s="64" t="s">
        <v>345</v>
      </c>
      <c r="C58" s="484" t="str">
        <f>IF(Kalba="EN",Data2!C$78,Data2!B$78)</f>
        <v>bendra SE žalos komponеntų finansinė išraiška</v>
      </c>
      <c r="D58" s="169">
        <f ca="1">'4'!E58</f>
        <v>0</v>
      </c>
      <c r="E58" s="169">
        <f ca="1">IF(ISERROR(NORMINV(70%,ABS(D58),ABS(D58*50%))),0,NORMINV(70%,ABS(D58),ABS(D58*50%))-ABS(D58))</f>
        <v>0</v>
      </c>
      <c r="F58" s="169">
        <f ca="1">H58+NPV(SDN,I58:INDEX(I58:AL58,PAL))</f>
        <v>0</v>
      </c>
      <c r="G58" s="169">
        <f ca="1">SUMIF($H$5:$AL$5,"&lt;="&amp;PAL,$H58:$AL58)</f>
        <v>0</v>
      </c>
      <c r="H58" s="169">
        <f ca="1">IF( ISERROR( '4'!F58/'4'!$E58 * $E58),0, '4'!F58/'4'!$E58 * $E58 )</f>
        <v>0</v>
      </c>
      <c r="I58" s="169">
        <f ca="1">IF( ISERROR( '4'!G58/'4'!$E58 * $E58),0, '4'!G58/'4'!$E58 * $E58 )</f>
        <v>0</v>
      </c>
      <c r="J58" s="169">
        <f ca="1">IF( ISERROR( '4'!H58/'4'!$E58 * $E58),0, '4'!H58/'4'!$E58 * $E58 )</f>
        <v>0</v>
      </c>
      <c r="K58" s="169">
        <f ca="1">IF( ISERROR( '4'!I58/'4'!$E58 * $E58),0, '4'!I58/'4'!$E58 * $E58 )</f>
        <v>0</v>
      </c>
      <c r="L58" s="169">
        <f ca="1">IF( ISERROR( '4'!J58/'4'!$E58 * $E58),0, '4'!J58/'4'!$E58 * $E58 )</f>
        <v>0</v>
      </c>
      <c r="M58" s="169">
        <f ca="1">IF( ISERROR( '4'!K58/'4'!$E58 * $E58),0, '4'!K58/'4'!$E58 * $E58 )</f>
        <v>0</v>
      </c>
      <c r="N58" s="169">
        <f ca="1">IF( ISERROR( '4'!L58/'4'!$E58 * $E58),0, '4'!L58/'4'!$E58 * $E58 )</f>
        <v>0</v>
      </c>
      <c r="O58" s="169">
        <f ca="1">IF( ISERROR( '4'!M58/'4'!$E58 * $E58),0, '4'!M58/'4'!$E58 * $E58 )</f>
        <v>0</v>
      </c>
      <c r="P58" s="169">
        <f ca="1">IF( ISERROR( '4'!N58/'4'!$E58 * $E58),0, '4'!N58/'4'!$E58 * $E58 )</f>
        <v>0</v>
      </c>
      <c r="Q58" s="169">
        <f ca="1">IF( ISERROR( '4'!O58/'4'!$E58 * $E58),0, '4'!O58/'4'!$E58 * $E58 )</f>
        <v>0</v>
      </c>
      <c r="R58" s="169">
        <f ca="1">IF( ISERROR( '4'!P58/'4'!$E58 * $E58),0, '4'!P58/'4'!$E58 * $E58 )</f>
        <v>0</v>
      </c>
      <c r="S58" s="169">
        <f ca="1">IF( ISERROR( '4'!Q58/'4'!$E58 * $E58),0, '4'!Q58/'4'!$E58 * $E58 )</f>
        <v>0</v>
      </c>
      <c r="T58" s="169">
        <f ca="1">IF( ISERROR( '4'!R58/'4'!$E58 * $E58),0, '4'!R58/'4'!$E58 * $E58 )</f>
        <v>0</v>
      </c>
      <c r="U58" s="169">
        <f ca="1">IF( ISERROR( '4'!S58/'4'!$E58 * $E58),0, '4'!S58/'4'!$E58 * $E58 )</f>
        <v>0</v>
      </c>
      <c r="V58" s="169">
        <f ca="1">IF( ISERROR( '4'!T58/'4'!$E58 * $E58),0, '4'!T58/'4'!$E58 * $E58 )</f>
        <v>0</v>
      </c>
      <c r="W58" s="169">
        <f ca="1">IF( ISERROR( '4'!U58/'4'!$E58 * $E58),0, '4'!U58/'4'!$E58 * $E58 )</f>
        <v>0</v>
      </c>
      <c r="X58" s="169">
        <f ca="1">IF( ISERROR( '4'!V58/'4'!$E58 * $E58),0, '4'!V58/'4'!$E58 * $E58 )</f>
        <v>0</v>
      </c>
      <c r="Y58" s="169">
        <f ca="1">IF( ISERROR( '4'!W58/'4'!$E58 * $E58),0, '4'!W58/'4'!$E58 * $E58 )</f>
        <v>0</v>
      </c>
      <c r="Z58" s="169">
        <f ca="1">IF( ISERROR( '4'!X58/'4'!$E58 * $E58),0, '4'!X58/'4'!$E58 * $E58 )</f>
        <v>0</v>
      </c>
      <c r="AA58" s="169">
        <f ca="1">IF( ISERROR( '4'!Y58/'4'!$E58 * $E58),0, '4'!Y58/'4'!$E58 * $E58 )</f>
        <v>0</v>
      </c>
      <c r="AB58" s="169">
        <f ca="1">IF( ISERROR( '4'!Z58/'4'!$E58 * $E58),0, '4'!Z58/'4'!$E58 * $E58 )</f>
        <v>0</v>
      </c>
      <c r="AC58" s="169">
        <f ca="1">IF( ISERROR( '4'!AA58/'4'!$E58 * $E58),0, '4'!AA58/'4'!$E58 * $E58 )</f>
        <v>0</v>
      </c>
      <c r="AD58" s="169">
        <f ca="1">IF( ISERROR( '4'!AB58/'4'!$E58 * $E58),0, '4'!AB58/'4'!$E58 * $E58 )</f>
        <v>0</v>
      </c>
      <c r="AE58" s="169">
        <f ca="1">IF( ISERROR( '4'!AC58/'4'!$E58 * $E58),0, '4'!AC58/'4'!$E58 * $E58 )</f>
        <v>0</v>
      </c>
      <c r="AF58" s="169">
        <f ca="1">IF( ISERROR( '4'!AD58/'4'!$E58 * $E58),0, '4'!AD58/'4'!$E58 * $E58 )</f>
        <v>0</v>
      </c>
      <c r="AG58" s="169">
        <f ca="1">IF( ISERROR( '4'!AE58/'4'!$E58 * $E58),0, '4'!AE58/'4'!$E58 * $E58 )</f>
        <v>0</v>
      </c>
      <c r="AH58" s="169">
        <f ca="1">IF( ISERROR( '4'!AF58/'4'!$E58 * $E58),0, '4'!AF58/'4'!$E58 * $E58 )</f>
        <v>0</v>
      </c>
      <c r="AI58" s="169">
        <f ca="1">IF( ISERROR( '4'!AG58/'4'!$E58 * $E58),0, '4'!AG58/'4'!$E58 * $E58 )</f>
        <v>0</v>
      </c>
      <c r="AJ58" s="169">
        <f ca="1">IF( ISERROR( '4'!AH58/'4'!$E58 * $E58),0, '4'!AH58/'4'!$E58 * $E58 )</f>
        <v>0</v>
      </c>
      <c r="AK58" s="169">
        <f ca="1">IF( ISERROR( '4'!AI58/'4'!$E58 * $E58),0, '4'!AI58/'4'!$E58 * $E58 )</f>
        <v>0</v>
      </c>
      <c r="AL58" s="169">
        <f ca="1">IF( ISERROR( '4'!AJ58/'4'!$E58 * $E58),0, '4'!AJ58/'4'!$E58 * $E58 )</f>
        <v>0</v>
      </c>
    </row>
    <row r="59" spans="2:38" s="3" customFormat="1" ht="12.75">
      <c r="B59" s="64" t="s">
        <v>346</v>
      </c>
      <c r="C59" s="484" t="str">
        <f>IF(Kalba="EN",Data2!C$78,Data2!B$78)</f>
        <v>bendra SE žalos komponеntų finansinė išraiška</v>
      </c>
      <c r="D59" s="169">
        <f ca="1">'4'!E59</f>
        <v>0</v>
      </c>
      <c r="E59" s="169">
        <f ca="1">IF(ISERROR(NORMINV(70%,ABS(D59),ABS(D59*50%))),0,NORMINV(70%,ABS(D59),ABS(D59*50%))-ABS(D59))</f>
        <v>0</v>
      </c>
      <c r="F59" s="169">
        <f ca="1">H59+NPV(SDN,I59:INDEX(I59:AL59,PAL))</f>
        <v>0</v>
      </c>
      <c r="G59" s="169">
        <f ca="1">SUMIF($H$5:$AL$5,"&lt;="&amp;PAL,$H59:$AL59)</f>
        <v>0</v>
      </c>
      <c r="H59" s="169">
        <f ca="1">IF( ISERROR( '4'!F59/'4'!$E59 * $E59),0, '4'!F59/'4'!$E59 * $E59 )</f>
        <v>0</v>
      </c>
      <c r="I59" s="169">
        <f ca="1">IF( ISERROR( '4'!G59/'4'!$E59 * $E59),0, '4'!G59/'4'!$E59 * $E59 )</f>
        <v>0</v>
      </c>
      <c r="J59" s="169">
        <f ca="1">IF( ISERROR( '4'!H59/'4'!$E59 * $E59),0, '4'!H59/'4'!$E59 * $E59 )</f>
        <v>0</v>
      </c>
      <c r="K59" s="169">
        <f ca="1">IF( ISERROR( '4'!I59/'4'!$E59 * $E59),0, '4'!I59/'4'!$E59 * $E59 )</f>
        <v>0</v>
      </c>
      <c r="L59" s="169">
        <f ca="1">IF( ISERROR( '4'!J59/'4'!$E59 * $E59),0, '4'!J59/'4'!$E59 * $E59 )</f>
        <v>0</v>
      </c>
      <c r="M59" s="169">
        <f ca="1">IF( ISERROR( '4'!K59/'4'!$E59 * $E59),0, '4'!K59/'4'!$E59 * $E59 )</f>
        <v>0</v>
      </c>
      <c r="N59" s="169">
        <f ca="1">IF( ISERROR( '4'!L59/'4'!$E59 * $E59),0, '4'!L59/'4'!$E59 * $E59 )</f>
        <v>0</v>
      </c>
      <c r="O59" s="169">
        <f ca="1">IF( ISERROR( '4'!M59/'4'!$E59 * $E59),0, '4'!M59/'4'!$E59 * $E59 )</f>
        <v>0</v>
      </c>
      <c r="P59" s="169">
        <f ca="1">IF( ISERROR( '4'!N59/'4'!$E59 * $E59),0, '4'!N59/'4'!$E59 * $E59 )</f>
        <v>0</v>
      </c>
      <c r="Q59" s="169">
        <f ca="1">IF( ISERROR( '4'!O59/'4'!$E59 * $E59),0, '4'!O59/'4'!$E59 * $E59 )</f>
        <v>0</v>
      </c>
      <c r="R59" s="169">
        <f ca="1">IF( ISERROR( '4'!P59/'4'!$E59 * $E59),0, '4'!P59/'4'!$E59 * $E59 )</f>
        <v>0</v>
      </c>
      <c r="S59" s="169">
        <f ca="1">IF( ISERROR( '4'!Q59/'4'!$E59 * $E59),0, '4'!Q59/'4'!$E59 * $E59 )</f>
        <v>0</v>
      </c>
      <c r="T59" s="169">
        <f ca="1">IF( ISERROR( '4'!R59/'4'!$E59 * $E59),0, '4'!R59/'4'!$E59 * $E59 )</f>
        <v>0</v>
      </c>
      <c r="U59" s="169">
        <f ca="1">IF( ISERROR( '4'!S59/'4'!$E59 * $E59),0, '4'!S59/'4'!$E59 * $E59 )</f>
        <v>0</v>
      </c>
      <c r="V59" s="169">
        <f ca="1">IF( ISERROR( '4'!T59/'4'!$E59 * $E59),0, '4'!T59/'4'!$E59 * $E59 )</f>
        <v>0</v>
      </c>
      <c r="W59" s="169">
        <f ca="1">IF( ISERROR( '4'!U59/'4'!$E59 * $E59),0, '4'!U59/'4'!$E59 * $E59 )</f>
        <v>0</v>
      </c>
      <c r="X59" s="169">
        <f ca="1">IF( ISERROR( '4'!V59/'4'!$E59 * $E59),0, '4'!V59/'4'!$E59 * $E59 )</f>
        <v>0</v>
      </c>
      <c r="Y59" s="169">
        <f ca="1">IF( ISERROR( '4'!W59/'4'!$E59 * $E59),0, '4'!W59/'4'!$E59 * $E59 )</f>
        <v>0</v>
      </c>
      <c r="Z59" s="169">
        <f ca="1">IF( ISERROR( '4'!X59/'4'!$E59 * $E59),0, '4'!X59/'4'!$E59 * $E59 )</f>
        <v>0</v>
      </c>
      <c r="AA59" s="169">
        <f ca="1">IF( ISERROR( '4'!Y59/'4'!$E59 * $E59),0, '4'!Y59/'4'!$E59 * $E59 )</f>
        <v>0</v>
      </c>
      <c r="AB59" s="169">
        <f ca="1">IF( ISERROR( '4'!Z59/'4'!$E59 * $E59),0, '4'!Z59/'4'!$E59 * $E59 )</f>
        <v>0</v>
      </c>
      <c r="AC59" s="169">
        <f ca="1">IF( ISERROR( '4'!AA59/'4'!$E59 * $E59),0, '4'!AA59/'4'!$E59 * $E59 )</f>
        <v>0</v>
      </c>
      <c r="AD59" s="169">
        <f ca="1">IF( ISERROR( '4'!AB59/'4'!$E59 * $E59),0, '4'!AB59/'4'!$E59 * $E59 )</f>
        <v>0</v>
      </c>
      <c r="AE59" s="169">
        <f ca="1">IF( ISERROR( '4'!AC59/'4'!$E59 * $E59),0, '4'!AC59/'4'!$E59 * $E59 )</f>
        <v>0</v>
      </c>
      <c r="AF59" s="169">
        <f ca="1">IF( ISERROR( '4'!AD59/'4'!$E59 * $E59),0, '4'!AD59/'4'!$E59 * $E59 )</f>
        <v>0</v>
      </c>
      <c r="AG59" s="169">
        <f ca="1">IF( ISERROR( '4'!AE59/'4'!$E59 * $E59),0, '4'!AE59/'4'!$E59 * $E59 )</f>
        <v>0</v>
      </c>
      <c r="AH59" s="169">
        <f ca="1">IF( ISERROR( '4'!AF59/'4'!$E59 * $E59),0, '4'!AF59/'4'!$E59 * $E59 )</f>
        <v>0</v>
      </c>
      <c r="AI59" s="169">
        <f ca="1">IF( ISERROR( '4'!AG59/'4'!$E59 * $E59),0, '4'!AG59/'4'!$E59 * $E59 )</f>
        <v>0</v>
      </c>
      <c r="AJ59" s="169">
        <f ca="1">IF( ISERROR( '4'!AH59/'4'!$E59 * $E59),0, '4'!AH59/'4'!$E59 * $E59 )</f>
        <v>0</v>
      </c>
      <c r="AK59" s="169">
        <f ca="1">IF( ISERROR( '4'!AI59/'4'!$E59 * $E59),0, '4'!AI59/'4'!$E59 * $E59 )</f>
        <v>0</v>
      </c>
      <c r="AL59" s="169">
        <f ca="1">IF( ISERROR( '4'!AJ59/'4'!$E59 * $E59),0, '4'!AJ59/'4'!$E59 * $E59 )</f>
        <v>0</v>
      </c>
    </row>
    <row r="60" spans="2:38" s="3" customFormat="1" ht="12.75">
      <c r="E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K60" s="26"/>
      <c r="AL60" s="26"/>
    </row>
    <row r="61" spans="2:38" s="3" customFormat="1" ht="13.5" thickBot="1">
      <c r="E61" s="26"/>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6"/>
      <c r="AG61" s="26"/>
      <c r="AH61" s="26"/>
      <c r="AI61" s="26"/>
      <c r="AJ61" s="26"/>
      <c r="AK61" s="26"/>
      <c r="AL61" s="26"/>
    </row>
    <row r="62" spans="2:38" s="3" customFormat="1" ht="14.25" thickTop="1" thickBot="1">
      <c r="B62" s="936"/>
      <c r="C62" s="936"/>
      <c r="D62" s="936"/>
      <c r="E62" s="936"/>
      <c r="F62" s="60" t="s">
        <v>383</v>
      </c>
      <c r="G62" s="60" t="s">
        <v>1482</v>
      </c>
      <c r="H62" s="58">
        <v>0</v>
      </c>
      <c r="I62" s="58">
        <v>1</v>
      </c>
      <c r="J62" s="58">
        <v>2</v>
      </c>
      <c r="K62" s="58">
        <v>3</v>
      </c>
      <c r="L62" s="58">
        <v>4</v>
      </c>
      <c r="M62" s="58">
        <v>5</v>
      </c>
      <c r="N62" s="58">
        <v>6</v>
      </c>
      <c r="O62" s="58">
        <v>7</v>
      </c>
      <c r="P62" s="58">
        <v>8</v>
      </c>
      <c r="Q62" s="58">
        <v>9</v>
      </c>
      <c r="R62" s="58">
        <v>10</v>
      </c>
      <c r="S62" s="58">
        <v>11</v>
      </c>
      <c r="T62" s="58">
        <v>12</v>
      </c>
      <c r="U62" s="58">
        <v>13</v>
      </c>
      <c r="V62" s="58">
        <v>14</v>
      </c>
      <c r="W62" s="58">
        <v>15</v>
      </c>
      <c r="X62" s="58">
        <v>16</v>
      </c>
      <c r="Y62" s="58">
        <v>17</v>
      </c>
      <c r="Z62" s="58">
        <v>18</v>
      </c>
      <c r="AA62" s="58">
        <v>19</v>
      </c>
      <c r="AB62" s="58">
        <v>20</v>
      </c>
      <c r="AC62" s="58">
        <v>21</v>
      </c>
      <c r="AD62" s="58">
        <v>22</v>
      </c>
      <c r="AE62" s="58">
        <v>23</v>
      </c>
      <c r="AF62" s="58">
        <v>24</v>
      </c>
      <c r="AG62" s="58">
        <v>25</v>
      </c>
      <c r="AH62" s="58">
        <v>26</v>
      </c>
      <c r="AI62" s="58">
        <v>27</v>
      </c>
      <c r="AJ62" s="58">
        <v>28</v>
      </c>
      <c r="AK62" s="58">
        <v>29</v>
      </c>
      <c r="AL62" s="58">
        <v>30</v>
      </c>
    </row>
    <row r="63" spans="2:38" s="3" customFormat="1" ht="14.25" customHeight="1" thickTop="1" thickBot="1">
      <c r="B63" s="936" t="s">
        <v>571</v>
      </c>
      <c r="C63" s="936"/>
      <c r="D63" s="936"/>
      <c r="E63" s="936"/>
      <c r="F63" s="369">
        <f ca="1">H63+NPV(FDN,I63:INDEX(I63:AL63,PAL))</f>
        <v>0</v>
      </c>
      <c r="G63" s="65">
        <f ca="1">SUMIF($H$5:$AL$5,"&lt;="&amp;PAL,$H63:$AL63)</f>
        <v>0</v>
      </c>
      <c r="H63" s="65">
        <f t="shared" ref="H63:AL63" ca="1" si="36">IF(H62&lt;=PAL,SUM(H7,H16,H17,H21),0)</f>
        <v>0</v>
      </c>
      <c r="I63" s="65">
        <f t="shared" ca="1" si="36"/>
        <v>0</v>
      </c>
      <c r="J63" s="65">
        <f t="shared" ca="1" si="36"/>
        <v>0</v>
      </c>
      <c r="K63" s="65">
        <f t="shared" ca="1" si="36"/>
        <v>0</v>
      </c>
      <c r="L63" s="65">
        <f t="shared" ca="1" si="36"/>
        <v>0</v>
      </c>
      <c r="M63" s="65">
        <f t="shared" ca="1" si="36"/>
        <v>0</v>
      </c>
      <c r="N63" s="65">
        <f t="shared" ca="1" si="36"/>
        <v>0</v>
      </c>
      <c r="O63" s="65">
        <f t="shared" ca="1" si="36"/>
        <v>0</v>
      </c>
      <c r="P63" s="65">
        <f t="shared" ca="1" si="36"/>
        <v>0</v>
      </c>
      <c r="Q63" s="65">
        <f t="shared" ca="1" si="36"/>
        <v>0</v>
      </c>
      <c r="R63" s="65">
        <f t="shared" ca="1" si="36"/>
        <v>0</v>
      </c>
      <c r="S63" s="65">
        <f t="shared" ca="1" si="36"/>
        <v>0</v>
      </c>
      <c r="T63" s="65">
        <f t="shared" ca="1" si="36"/>
        <v>0</v>
      </c>
      <c r="U63" s="65">
        <f t="shared" ca="1" si="36"/>
        <v>0</v>
      </c>
      <c r="V63" s="65">
        <f t="shared" ca="1" si="36"/>
        <v>0</v>
      </c>
      <c r="W63" s="65">
        <f t="shared" ca="1" si="36"/>
        <v>0</v>
      </c>
      <c r="X63" s="65">
        <f t="shared" ca="1" si="36"/>
        <v>0</v>
      </c>
      <c r="Y63" s="65">
        <f t="shared" ca="1" si="36"/>
        <v>0</v>
      </c>
      <c r="Z63" s="65">
        <f t="shared" ca="1" si="36"/>
        <v>0</v>
      </c>
      <c r="AA63" s="65">
        <f t="shared" ca="1" si="36"/>
        <v>0</v>
      </c>
      <c r="AB63" s="65">
        <f t="shared" ca="1" si="36"/>
        <v>0</v>
      </c>
      <c r="AC63" s="65">
        <f t="shared" ca="1" si="36"/>
        <v>0</v>
      </c>
      <c r="AD63" s="65">
        <f t="shared" ca="1" si="36"/>
        <v>0</v>
      </c>
      <c r="AE63" s="65">
        <f t="shared" ca="1" si="36"/>
        <v>0</v>
      </c>
      <c r="AF63" s="65">
        <f t="shared" ca="1" si="36"/>
        <v>0</v>
      </c>
      <c r="AG63" s="65">
        <f t="shared" ca="1" si="36"/>
        <v>0</v>
      </c>
      <c r="AH63" s="65">
        <f t="shared" si="36"/>
        <v>0</v>
      </c>
      <c r="AI63" s="65">
        <f t="shared" si="36"/>
        <v>0</v>
      </c>
      <c r="AJ63" s="65">
        <f t="shared" si="36"/>
        <v>0</v>
      </c>
      <c r="AK63" s="65">
        <f t="shared" si="36"/>
        <v>0</v>
      </c>
      <c r="AL63" s="65">
        <f t="shared" si="36"/>
        <v>0</v>
      </c>
    </row>
    <row r="64" spans="2:38" s="3" customFormat="1" ht="14.25" customHeight="1" thickTop="1" thickBot="1">
      <c r="B64" s="936" t="s">
        <v>572</v>
      </c>
      <c r="C64" s="936"/>
      <c r="D64" s="936"/>
      <c r="E64" s="936"/>
      <c r="F64" s="369">
        <f ca="1">SUMIF($H$62:$AL$62,"&lt;="&amp;PAL,$H64:$AL64)</f>
        <v>0</v>
      </c>
      <c r="G64" s="65" t="s">
        <v>69</v>
      </c>
      <c r="H64" s="65">
        <f t="shared" ref="H64:AL64" ca="1" si="37">IF(H62&lt;=PAL,H63/(1+FDN)^H62,0)</f>
        <v>0</v>
      </c>
      <c r="I64" s="65">
        <f t="shared" ca="1" si="37"/>
        <v>0</v>
      </c>
      <c r="J64" s="65">
        <f t="shared" ca="1" si="37"/>
        <v>0</v>
      </c>
      <c r="K64" s="65">
        <f t="shared" ca="1" si="37"/>
        <v>0</v>
      </c>
      <c r="L64" s="65">
        <f t="shared" ca="1" si="37"/>
        <v>0</v>
      </c>
      <c r="M64" s="65">
        <f t="shared" ca="1" si="37"/>
        <v>0</v>
      </c>
      <c r="N64" s="65">
        <f t="shared" ca="1" si="37"/>
        <v>0</v>
      </c>
      <c r="O64" s="65">
        <f t="shared" ca="1" si="37"/>
        <v>0</v>
      </c>
      <c r="P64" s="65">
        <f t="shared" ca="1" si="37"/>
        <v>0</v>
      </c>
      <c r="Q64" s="65">
        <f t="shared" ca="1" si="37"/>
        <v>0</v>
      </c>
      <c r="R64" s="65">
        <f t="shared" ca="1" si="37"/>
        <v>0</v>
      </c>
      <c r="S64" s="65">
        <f t="shared" ca="1" si="37"/>
        <v>0</v>
      </c>
      <c r="T64" s="65">
        <f t="shared" ca="1" si="37"/>
        <v>0</v>
      </c>
      <c r="U64" s="65">
        <f t="shared" ca="1" si="37"/>
        <v>0</v>
      </c>
      <c r="V64" s="65">
        <f t="shared" ca="1" si="37"/>
        <v>0</v>
      </c>
      <c r="W64" s="65">
        <f t="shared" ca="1" si="37"/>
        <v>0</v>
      </c>
      <c r="X64" s="65">
        <f t="shared" ca="1" si="37"/>
        <v>0</v>
      </c>
      <c r="Y64" s="65">
        <f t="shared" ca="1" si="37"/>
        <v>0</v>
      </c>
      <c r="Z64" s="65">
        <f t="shared" ca="1" si="37"/>
        <v>0</v>
      </c>
      <c r="AA64" s="65">
        <f t="shared" ca="1" si="37"/>
        <v>0</v>
      </c>
      <c r="AB64" s="65">
        <f t="shared" ca="1" si="37"/>
        <v>0</v>
      </c>
      <c r="AC64" s="65">
        <f t="shared" ca="1" si="37"/>
        <v>0</v>
      </c>
      <c r="AD64" s="65">
        <f t="shared" ca="1" si="37"/>
        <v>0</v>
      </c>
      <c r="AE64" s="65">
        <f t="shared" ca="1" si="37"/>
        <v>0</v>
      </c>
      <c r="AF64" s="65">
        <f t="shared" ca="1" si="37"/>
        <v>0</v>
      </c>
      <c r="AG64" s="65">
        <f t="shared" ca="1" si="37"/>
        <v>0</v>
      </c>
      <c r="AH64" s="65">
        <f t="shared" si="37"/>
        <v>0</v>
      </c>
      <c r="AI64" s="65">
        <f t="shared" si="37"/>
        <v>0</v>
      </c>
      <c r="AJ64" s="65">
        <f t="shared" si="37"/>
        <v>0</v>
      </c>
      <c r="AK64" s="65">
        <f t="shared" si="37"/>
        <v>0</v>
      </c>
      <c r="AL64" s="65">
        <f t="shared" si="37"/>
        <v>0</v>
      </c>
    </row>
    <row r="65" spans="3:38" s="3" customFormat="1" ht="13.5" thickTop="1">
      <c r="E65" s="26"/>
      <c r="H65" s="26"/>
      <c r="I65" s="26"/>
      <c r="J65" s="26"/>
      <c r="K65" s="26"/>
      <c r="L65" s="26"/>
      <c r="M65" s="26"/>
      <c r="N65" s="26"/>
      <c r="O65" s="26"/>
      <c r="P65" s="26"/>
      <c r="Q65" s="26"/>
      <c r="R65" s="26"/>
      <c r="S65" s="26"/>
      <c r="T65" s="26"/>
      <c r="U65" s="26"/>
      <c r="V65" s="26"/>
      <c r="W65" s="26"/>
      <c r="X65" s="26"/>
      <c r="Y65" s="26"/>
      <c r="Z65" s="26"/>
      <c r="AA65" s="26"/>
      <c r="AB65" s="26"/>
      <c r="AC65" s="26"/>
      <c r="AD65" s="26"/>
      <c r="AE65" s="26"/>
      <c r="AF65" s="26"/>
      <c r="AG65" s="26"/>
      <c r="AH65" s="26"/>
      <c r="AI65" s="26"/>
      <c r="AJ65" s="26"/>
      <c r="AK65" s="26"/>
      <c r="AL65" s="26"/>
    </row>
    <row r="66" spans="3:38" s="3" customFormat="1" ht="12.75">
      <c r="E66" s="26"/>
      <c r="H66" s="26"/>
      <c r="I66" s="26"/>
      <c r="J66" s="26"/>
      <c r="K66" s="26"/>
      <c r="L66" s="26"/>
      <c r="M66" s="26"/>
      <c r="N66" s="26"/>
      <c r="O66" s="26"/>
      <c r="P66" s="26"/>
      <c r="Q66" s="26"/>
      <c r="R66" s="26"/>
      <c r="S66" s="26"/>
      <c r="T66" s="26"/>
      <c r="U66" s="26"/>
      <c r="V66" s="26"/>
      <c r="W66" s="26"/>
      <c r="X66" s="26"/>
      <c r="Y66" s="26"/>
      <c r="Z66" s="26"/>
      <c r="AA66" s="26"/>
      <c r="AB66" s="26"/>
      <c r="AC66" s="26"/>
      <c r="AD66" s="26"/>
      <c r="AE66" s="26"/>
      <c r="AF66" s="26"/>
      <c r="AG66" s="26"/>
      <c r="AH66" s="26"/>
      <c r="AI66" s="26"/>
      <c r="AJ66" s="26"/>
      <c r="AK66" s="26"/>
      <c r="AL66" s="26"/>
    </row>
    <row r="67" spans="3:38" s="3" customFormat="1" ht="12.75">
      <c r="E67" s="26"/>
      <c r="H67" s="26"/>
      <c r="I67" s="26"/>
      <c r="J67" s="26"/>
      <c r="K67" s="26"/>
      <c r="L67" s="26"/>
      <c r="M67" s="26"/>
      <c r="N67" s="26"/>
      <c r="O67" s="26"/>
      <c r="P67" s="26"/>
      <c r="Q67" s="26"/>
      <c r="R67" s="26"/>
      <c r="S67" s="26"/>
      <c r="T67" s="26"/>
      <c r="U67" s="26"/>
      <c r="V67" s="26"/>
      <c r="W67" s="26"/>
      <c r="X67" s="26"/>
      <c r="Y67" s="26"/>
      <c r="Z67" s="26"/>
      <c r="AA67" s="26"/>
      <c r="AB67" s="26"/>
      <c r="AC67" s="26"/>
      <c r="AD67" s="26"/>
      <c r="AE67" s="26"/>
      <c r="AF67" s="26"/>
      <c r="AG67" s="26"/>
      <c r="AH67" s="26"/>
      <c r="AI67" s="26"/>
      <c r="AJ67" s="26"/>
      <c r="AK67" s="26"/>
      <c r="AL67" s="26"/>
    </row>
    <row r="68" spans="3:38" ht="15.75" thickBot="1"/>
    <row r="69" spans="3:38" ht="39" thickTop="1">
      <c r="C69" s="363" t="s">
        <v>564</v>
      </c>
      <c r="D69" s="364" t="s">
        <v>642</v>
      </c>
      <c r="E69" s="361" t="s">
        <v>565</v>
      </c>
    </row>
    <row r="70" spans="3:38">
      <c r="C70" s="365" t="s">
        <v>1226</v>
      </c>
      <c r="D70" s="367">
        <f ca="1">SUM(F12:F13)</f>
        <v>0</v>
      </c>
      <c r="E70" s="362" t="s">
        <v>567</v>
      </c>
    </row>
    <row r="71" spans="3:38">
      <c r="C71" s="365" t="s">
        <v>1225</v>
      </c>
      <c r="D71" s="367">
        <f ca="1">SUM(F8:F10)</f>
        <v>0</v>
      </c>
      <c r="E71" s="362" t="s">
        <v>566</v>
      </c>
    </row>
    <row r="72" spans="3:38" ht="26.25">
      <c r="C72" s="365" t="s">
        <v>1224</v>
      </c>
      <c r="D72" s="367">
        <f ca="1">SUM(F11)</f>
        <v>0</v>
      </c>
      <c r="E72" s="584" t="s">
        <v>13</v>
      </c>
    </row>
    <row r="73" spans="3:38">
      <c r="C73" s="365" t="s">
        <v>1222</v>
      </c>
      <c r="D73" s="367">
        <f ca="1">SUM(F14)</f>
        <v>0</v>
      </c>
      <c r="E73" s="584" t="s">
        <v>18</v>
      </c>
    </row>
    <row r="74" spans="3:38">
      <c r="C74" s="365" t="s">
        <v>1223</v>
      </c>
      <c r="D74" s="367">
        <f ca="1">SUM(F29)</f>
        <v>0</v>
      </c>
      <c r="E74" s="362" t="s">
        <v>305</v>
      </c>
    </row>
    <row r="75" spans="3:38" ht="38.25">
      <c r="C75" s="365" t="s">
        <v>1220</v>
      </c>
      <c r="D75" s="367">
        <f ca="1">SUM(F23:F28)</f>
        <v>0</v>
      </c>
      <c r="E75" s="362" t="s">
        <v>569</v>
      </c>
    </row>
    <row r="76" spans="3:38">
      <c r="C76" s="365" t="s">
        <v>1219</v>
      </c>
      <c r="D76" s="367">
        <f ca="1">SUM(F18:F20)</f>
        <v>0</v>
      </c>
      <c r="E76" s="362" t="s">
        <v>568</v>
      </c>
    </row>
    <row r="77" spans="3:38" ht="15.75" thickBot="1">
      <c r="C77" s="366" t="s">
        <v>1221</v>
      </c>
      <c r="D77" s="368">
        <f ca="1">SUM(F15:F16)</f>
        <v>0</v>
      </c>
      <c r="E77" s="362" t="s">
        <v>570</v>
      </c>
    </row>
    <row r="78" spans="3:38" ht="7.5" customHeight="1" thickTop="1"/>
  </sheetData>
  <sheetProtection algorithmName="SHA-512" hashValue="rBk4eAPmFj4VVxNp//wHcdAQ6kAAhwsxNFKxTeeOaulbh4T3kHlenC0q2eiOJzWx0t3J6YSaZXHWm9QZfJoj+A==" saltValue="vnWzVMTV276RiUoc2ipPKA==" spinCount="100000" sheet="1" objects="1" scenarios="1"/>
  <mergeCells count="8">
    <mergeCell ref="B63:E63"/>
    <mergeCell ref="B64:E64"/>
    <mergeCell ref="E5:E6"/>
    <mergeCell ref="D5:D6"/>
    <mergeCell ref="C2:G2"/>
    <mergeCell ref="C3:G3"/>
    <mergeCell ref="C4:E4"/>
    <mergeCell ref="B62:E62"/>
  </mergeCells>
  <conditionalFormatting sqref="B7:C59">
    <cfRule type="expression" dxfId="91" priority="3" stopIfTrue="1">
      <formula>#REF!=1</formula>
    </cfRule>
  </conditionalFormatting>
  <conditionalFormatting sqref="C4:E4">
    <cfRule type="expression" dxfId="90" priority="1" stopIfTrue="1">
      <formula>LEN($C$4)&gt;0</formula>
    </cfRule>
  </conditionalFormatting>
  <dataValidations count="1">
    <dataValidation type="decimal" allowBlank="1" showInputMessage="1" showErrorMessage="1" sqref="H49:AL55 H42:AL43 H18:AL20 H63:AL66 H8:AL16 H33:AL33 H45:AL46 H37:AL40 H57:AL61 H23:AL29">
      <formula1>-99999999</formula1>
      <formula2>99999999</formula2>
    </dataValidation>
  </dataValidations>
  <pageMargins left="0.23622047244094491" right="0.23622047244094491" top="0.74803149606299213" bottom="0.74803149606299213" header="0.31496062992125984" footer="0.31496062992125984"/>
  <pageSetup paperSize="9" scale="41" fitToWidth="2" orientation="landscape" r:id="rId1"/>
  <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1">
    <tabColor theme="1"/>
    <pageSetUpPr fitToPage="1"/>
  </sheetPr>
  <dimension ref="A1:AO258"/>
  <sheetViews>
    <sheetView showGridLines="0" showRowColHeaders="0" zoomScaleNormal="100" workbookViewId="0">
      <pane xSplit="5" ySplit="6" topLeftCell="F7" activePane="bottomRight" state="frozen"/>
      <selection activeCell="P38" sqref="P38"/>
      <selection pane="topRight" activeCell="P38" sqref="P38"/>
      <selection pane="bottomLeft" activeCell="P38" sqref="P38"/>
      <selection pane="bottomRight" activeCell="F86" sqref="F86"/>
    </sheetView>
  </sheetViews>
  <sheetFormatPr defaultColWidth="0" defaultRowHeight="15" zeroHeight="1"/>
  <cols>
    <col min="1" max="1" width="1.42578125" style="2" customWidth="1"/>
    <col min="2" max="2" width="8.140625" style="3" customWidth="1"/>
    <col min="3" max="3" width="58.5703125" style="3" customWidth="1"/>
    <col min="4" max="4" width="13.140625" style="3" customWidth="1"/>
    <col min="5" max="5" width="13.140625" style="3" bestFit="1" customWidth="1"/>
    <col min="6" max="10" width="11.42578125" style="26" customWidth="1"/>
    <col min="11" max="11" width="14.42578125" style="26" customWidth="1"/>
    <col min="12" max="36" width="11.42578125" style="26" customWidth="1"/>
    <col min="37" max="37" width="1.42578125" style="2" customWidth="1"/>
    <col min="38" max="38" width="10" style="2" hidden="1" customWidth="1"/>
    <col min="39" max="39" width="22" style="211" hidden="1" customWidth="1"/>
    <col min="40" max="40" width="11.42578125" style="2" hidden="1" customWidth="1"/>
    <col min="41" max="41" width="17.7109375" style="2" hidden="1" customWidth="1"/>
    <col min="42" max="16384" width="9.140625" style="2" hidden="1"/>
  </cols>
  <sheetData>
    <row r="1" spans="2:41" ht="7.5" customHeight="1"/>
    <row r="2" spans="2:41" s="3" customFormat="1" ht="27.75" customHeight="1">
      <c r="B2" s="164"/>
      <c r="C2" s="933" t="s">
        <v>611</v>
      </c>
      <c r="D2" s="933"/>
      <c r="E2" s="933"/>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M2" s="26"/>
    </row>
    <row r="3" spans="2:41" s="11" customFormat="1" ht="26.25" customHeight="1">
      <c r="B3" s="165"/>
      <c r="C3" s="935"/>
      <c r="D3" s="935"/>
      <c r="E3" s="935"/>
      <c r="F3" s="166"/>
      <c r="G3" s="167"/>
      <c r="H3" s="166"/>
      <c r="I3" s="166"/>
      <c r="J3" s="166"/>
      <c r="K3" s="166"/>
      <c r="L3" s="166"/>
      <c r="M3" s="166"/>
      <c r="N3" s="166"/>
      <c r="O3" s="166"/>
      <c r="P3" s="166"/>
      <c r="Q3" s="166"/>
      <c r="R3" s="166"/>
      <c r="S3" s="166"/>
      <c r="T3" s="166"/>
      <c r="U3" s="166"/>
      <c r="V3" s="166"/>
      <c r="W3" s="166"/>
      <c r="X3" s="166"/>
      <c r="Y3" s="166"/>
      <c r="Z3" s="166"/>
      <c r="AA3" s="166"/>
      <c r="AB3" s="166"/>
      <c r="AC3" s="166"/>
      <c r="AD3" s="166"/>
      <c r="AE3" s="166"/>
      <c r="AF3" s="166"/>
      <c r="AG3" s="166"/>
      <c r="AH3" s="166"/>
      <c r="AI3" s="166"/>
      <c r="AJ3" s="166"/>
      <c r="AM3" s="166"/>
    </row>
    <row r="4" spans="2:41" s="3" customFormat="1" ht="7.5" customHeight="1" thickBot="1">
      <c r="B4" s="53"/>
      <c r="C4" s="932"/>
      <c r="D4" s="932"/>
      <c r="E4" s="932"/>
      <c r="F4" s="26"/>
      <c r="G4" s="2"/>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M4" s="26"/>
    </row>
    <row r="5" spans="2:41" s="3" customFormat="1" ht="13.5" thickBot="1">
      <c r="B5" s="54" t="str">
        <f>IF(Kalba="EN",Data2!C30,Data2!B30)</f>
        <v>Projekto įgyvendinimo metai</v>
      </c>
      <c r="C5" s="55"/>
      <c r="D5" s="56" t="s">
        <v>331</v>
      </c>
      <c r="E5" s="57"/>
      <c r="F5" s="58">
        <v>0</v>
      </c>
      <c r="G5" s="58">
        <v>1</v>
      </c>
      <c r="H5" s="58">
        <v>2</v>
      </c>
      <c r="I5" s="58">
        <v>3</v>
      </c>
      <c r="J5" s="58">
        <v>4</v>
      </c>
      <c r="K5" s="58">
        <v>5</v>
      </c>
      <c r="L5" s="58">
        <v>6</v>
      </c>
      <c r="M5" s="58">
        <v>7</v>
      </c>
      <c r="N5" s="58">
        <v>8</v>
      </c>
      <c r="O5" s="58">
        <v>9</v>
      </c>
      <c r="P5" s="58">
        <v>10</v>
      </c>
      <c r="Q5" s="58">
        <v>11</v>
      </c>
      <c r="R5" s="58">
        <v>12</v>
      </c>
      <c r="S5" s="58">
        <v>13</v>
      </c>
      <c r="T5" s="58">
        <v>14</v>
      </c>
      <c r="U5" s="58">
        <v>15</v>
      </c>
      <c r="V5" s="58">
        <v>16</v>
      </c>
      <c r="W5" s="58">
        <v>17</v>
      </c>
      <c r="X5" s="58">
        <v>18</v>
      </c>
      <c r="Y5" s="58">
        <v>19</v>
      </c>
      <c r="Z5" s="58">
        <v>20</v>
      </c>
      <c r="AA5" s="58">
        <v>21</v>
      </c>
      <c r="AB5" s="58">
        <v>22</v>
      </c>
      <c r="AC5" s="58">
        <v>23</v>
      </c>
      <c r="AD5" s="58">
        <v>24</v>
      </c>
      <c r="AE5" s="58">
        <v>25</v>
      </c>
      <c r="AF5" s="58">
        <v>26</v>
      </c>
      <c r="AG5" s="58">
        <v>27</v>
      </c>
      <c r="AH5" s="58">
        <v>28</v>
      </c>
      <c r="AI5" s="58">
        <v>29</v>
      </c>
      <c r="AJ5" s="58">
        <v>30</v>
      </c>
      <c r="AL5" s="947" t="s">
        <v>544</v>
      </c>
      <c r="AM5" s="948"/>
    </row>
    <row r="6" spans="2:41" s="3" customFormat="1" ht="12.75">
      <c r="B6" s="54" t="str">
        <f>IF(Kalba="EN",Data2!C31,Data2!B31)</f>
        <v>Projekto biudžeto eilutė / Projekto įgyvendinimo kalendoriniai metai</v>
      </c>
      <c r="C6" s="55"/>
      <c r="D6" s="60" t="s">
        <v>383</v>
      </c>
      <c r="E6" s="60" t="s">
        <v>1482</v>
      </c>
      <c r="F6" s="58">
        <f>IF(Veiklu_pradzia=DATE(YEAR(Veiklu_pradzia)-1,12,31)+1,YEAR(Veiklu_pradzia)-1,YEAR(Veiklu_pradzia))</f>
        <v>2017</v>
      </c>
      <c r="G6" s="58">
        <f>F6+1</f>
        <v>2018</v>
      </c>
      <c r="H6" s="58">
        <f t="shared" ref="H6:AJ6" si="0">G6+1</f>
        <v>2019</v>
      </c>
      <c r="I6" s="58">
        <f t="shared" si="0"/>
        <v>2020</v>
      </c>
      <c r="J6" s="58">
        <f t="shared" si="0"/>
        <v>2021</v>
      </c>
      <c r="K6" s="58">
        <f t="shared" si="0"/>
        <v>2022</v>
      </c>
      <c r="L6" s="58">
        <f t="shared" si="0"/>
        <v>2023</v>
      </c>
      <c r="M6" s="58">
        <f t="shared" si="0"/>
        <v>2024</v>
      </c>
      <c r="N6" s="58">
        <f t="shared" si="0"/>
        <v>2025</v>
      </c>
      <c r="O6" s="58">
        <f t="shared" si="0"/>
        <v>2026</v>
      </c>
      <c r="P6" s="58">
        <f t="shared" si="0"/>
        <v>2027</v>
      </c>
      <c r="Q6" s="58">
        <f t="shared" si="0"/>
        <v>2028</v>
      </c>
      <c r="R6" s="58">
        <f t="shared" si="0"/>
        <v>2029</v>
      </c>
      <c r="S6" s="58">
        <f t="shared" si="0"/>
        <v>2030</v>
      </c>
      <c r="T6" s="58">
        <f t="shared" si="0"/>
        <v>2031</v>
      </c>
      <c r="U6" s="58">
        <f t="shared" si="0"/>
        <v>2032</v>
      </c>
      <c r="V6" s="58">
        <f t="shared" si="0"/>
        <v>2033</v>
      </c>
      <c r="W6" s="58">
        <f t="shared" si="0"/>
        <v>2034</v>
      </c>
      <c r="X6" s="58">
        <f t="shared" si="0"/>
        <v>2035</v>
      </c>
      <c r="Y6" s="58">
        <f t="shared" si="0"/>
        <v>2036</v>
      </c>
      <c r="Z6" s="58">
        <f t="shared" si="0"/>
        <v>2037</v>
      </c>
      <c r="AA6" s="58">
        <f t="shared" si="0"/>
        <v>2038</v>
      </c>
      <c r="AB6" s="58">
        <f t="shared" si="0"/>
        <v>2039</v>
      </c>
      <c r="AC6" s="58">
        <f t="shared" si="0"/>
        <v>2040</v>
      </c>
      <c r="AD6" s="58">
        <f t="shared" si="0"/>
        <v>2041</v>
      </c>
      <c r="AE6" s="58">
        <f t="shared" si="0"/>
        <v>2042</v>
      </c>
      <c r="AF6" s="58">
        <f t="shared" si="0"/>
        <v>2043</v>
      </c>
      <c r="AG6" s="58">
        <f t="shared" si="0"/>
        <v>2044</v>
      </c>
      <c r="AH6" s="58">
        <f t="shared" si="0"/>
        <v>2045</v>
      </c>
      <c r="AI6" s="58">
        <f t="shared" si="0"/>
        <v>2046</v>
      </c>
      <c r="AJ6" s="58">
        <f t="shared" si="0"/>
        <v>2047</v>
      </c>
      <c r="AL6" s="248"/>
      <c r="AM6" s="249"/>
      <c r="AN6" s="405" t="s">
        <v>607</v>
      </c>
      <c r="AO6" s="407" t="s">
        <v>612</v>
      </c>
    </row>
    <row r="7" spans="2:41" s="61" customFormat="1" ht="12.75" customHeight="1" thickBot="1">
      <c r="B7" s="5" t="s">
        <v>6</v>
      </c>
      <c r="C7" s="482" t="str">
        <f>IF(Kalba="EN",Data2!C32,Data2!B32)</f>
        <v>Alternatyvos investicijos, iš viso</v>
      </c>
      <c r="D7" s="170">
        <f t="shared" ref="D7:T7" ca="1" si="1">ROUND(SUM(D8:D15),0)</f>
        <v>0</v>
      </c>
      <c r="E7" s="170">
        <f t="shared" ca="1" si="1"/>
        <v>0</v>
      </c>
      <c r="F7" s="170">
        <f t="shared" ca="1" si="1"/>
        <v>0</v>
      </c>
      <c r="G7" s="170">
        <f t="shared" ca="1" si="1"/>
        <v>0</v>
      </c>
      <c r="H7" s="170">
        <f t="shared" ca="1" si="1"/>
        <v>0</v>
      </c>
      <c r="I7" s="170">
        <f t="shared" ca="1" si="1"/>
        <v>0</v>
      </c>
      <c r="J7" s="170">
        <f t="shared" ca="1" si="1"/>
        <v>0</v>
      </c>
      <c r="K7" s="170">
        <f t="shared" ca="1" si="1"/>
        <v>0</v>
      </c>
      <c r="L7" s="170">
        <f t="shared" ca="1" si="1"/>
        <v>0</v>
      </c>
      <c r="M7" s="170">
        <f t="shared" ca="1" si="1"/>
        <v>0</v>
      </c>
      <c r="N7" s="170">
        <f t="shared" ca="1" si="1"/>
        <v>0</v>
      </c>
      <c r="O7" s="170">
        <f t="shared" ca="1" si="1"/>
        <v>0</v>
      </c>
      <c r="P7" s="170">
        <f t="shared" ca="1" si="1"/>
        <v>0</v>
      </c>
      <c r="Q7" s="170">
        <f t="shared" ca="1" si="1"/>
        <v>0</v>
      </c>
      <c r="R7" s="170">
        <f t="shared" ca="1" si="1"/>
        <v>0</v>
      </c>
      <c r="S7" s="170">
        <f t="shared" ca="1" si="1"/>
        <v>0</v>
      </c>
      <c r="T7" s="170">
        <f t="shared" ca="1" si="1"/>
        <v>0</v>
      </c>
      <c r="U7" s="170">
        <f ca="1">ROUND(SUM(U8:U15),0)</f>
        <v>0</v>
      </c>
      <c r="V7" s="170">
        <f ca="1">ROUND(SUM(V8:V15),0)</f>
        <v>0</v>
      </c>
      <c r="W7" s="170">
        <f ca="1">ROUND(SUM(W8:W15),0)</f>
        <v>0</v>
      </c>
      <c r="X7" s="170">
        <f ca="1">ROUND(SUM(X8:X15),0)</f>
        <v>0</v>
      </c>
      <c r="Y7" s="170">
        <f ca="1">ROUND(SUM(Y8:Y15),0)</f>
        <v>0</v>
      </c>
      <c r="Z7" s="170">
        <f t="shared" ref="Z7:AJ7" ca="1" si="2">ROUND(SUM(Z8:Z15),0)</f>
        <v>0</v>
      </c>
      <c r="AA7" s="170">
        <f t="shared" ca="1" si="2"/>
        <v>0</v>
      </c>
      <c r="AB7" s="170">
        <f t="shared" ca="1" si="2"/>
        <v>0</v>
      </c>
      <c r="AC7" s="170">
        <f t="shared" ca="1" si="2"/>
        <v>0</v>
      </c>
      <c r="AD7" s="170">
        <f t="shared" ca="1" si="2"/>
        <v>0</v>
      </c>
      <c r="AE7" s="170">
        <f t="shared" ca="1" si="2"/>
        <v>0</v>
      </c>
      <c r="AF7" s="170">
        <f t="shared" ca="1" si="2"/>
        <v>0</v>
      </c>
      <c r="AG7" s="170">
        <f t="shared" ca="1" si="2"/>
        <v>0</v>
      </c>
      <c r="AH7" s="170">
        <f t="shared" ca="1" si="2"/>
        <v>0</v>
      </c>
      <c r="AI7" s="170">
        <f t="shared" ca="1" si="2"/>
        <v>0</v>
      </c>
      <c r="AJ7" s="170">
        <f t="shared" ca="1" si="2"/>
        <v>0</v>
      </c>
      <c r="AL7" s="250"/>
      <c r="AM7" s="251"/>
      <c r="AN7" s="406">
        <f ca="1">ROUND(SUM(AN8:AN15),0)</f>
        <v>0</v>
      </c>
      <c r="AO7" s="408" t="e">
        <f ca="1">ROUND(D80,-1)</f>
        <v>#VALUE!</v>
      </c>
    </row>
    <row r="8" spans="2:41" s="3" customFormat="1" ht="12.75" hidden="1">
      <c r="B8" s="64" t="s">
        <v>7</v>
      </c>
      <c r="C8" s="483" t="str">
        <f>IF(Kalba="EN",Data2!C33,Data2!B33)</f>
        <v>Žemė</v>
      </c>
      <c r="D8" s="169">
        <f ca="1">F8+NPV(FDN,G8:INDEX(G8:AJ8,PAL))</f>
        <v>0</v>
      </c>
      <c r="E8" s="169">
        <f t="shared" ref="E8:E16" ca="1" si="3">SUMIF($F$5:$AJ$5,"&lt;="&amp;PAL,$F8:$AJ8)</f>
        <v>0</v>
      </c>
      <c r="F8" s="169">
        <f ca="1">'4'!F8 * $AM8</f>
        <v>0</v>
      </c>
      <c r="G8" s="169">
        <f ca="1">'4'!G8 * $AM8</f>
        <v>0</v>
      </c>
      <c r="H8" s="169">
        <f ca="1">'4'!H8 * $AM8</f>
        <v>0</v>
      </c>
      <c r="I8" s="169">
        <f ca="1">'4'!I8 * $AM8</f>
        <v>0</v>
      </c>
      <c r="J8" s="169">
        <f ca="1">'4'!J8 * $AM8</f>
        <v>0</v>
      </c>
      <c r="K8" s="169">
        <f ca="1">'4'!K8 * $AM8</f>
        <v>0</v>
      </c>
      <c r="L8" s="169">
        <f ca="1">'4'!L8 * $AM8</f>
        <v>0</v>
      </c>
      <c r="M8" s="169">
        <f ca="1">'4'!M8 * $AM8</f>
        <v>0</v>
      </c>
      <c r="N8" s="169">
        <f ca="1">'4'!N8 * $AM8</f>
        <v>0</v>
      </c>
      <c r="O8" s="169">
        <f ca="1">'4'!O8 * $AM8</f>
        <v>0</v>
      </c>
      <c r="P8" s="169">
        <f ca="1">'4'!P8 * $AM8</f>
        <v>0</v>
      </c>
      <c r="Q8" s="169">
        <f ca="1">'4'!Q8 * $AM8</f>
        <v>0</v>
      </c>
      <c r="R8" s="169">
        <f ca="1">'4'!R8 * $AM8</f>
        <v>0</v>
      </c>
      <c r="S8" s="169">
        <f ca="1">'4'!S8 * $AM8</f>
        <v>0</v>
      </c>
      <c r="T8" s="169">
        <f ca="1">'4'!T8 * $AM8</f>
        <v>0</v>
      </c>
      <c r="U8" s="169">
        <f ca="1">'4'!U8 * $AM8</f>
        <v>0</v>
      </c>
      <c r="V8" s="169">
        <f ca="1">'4'!V8 * $AM8</f>
        <v>0</v>
      </c>
      <c r="W8" s="169">
        <f ca="1">'4'!W8 * $AM8</f>
        <v>0</v>
      </c>
      <c r="X8" s="169">
        <f ca="1">'4'!X8 * $AM8</f>
        <v>0</v>
      </c>
      <c r="Y8" s="169">
        <f ca="1">'4'!Y8 * $AM8</f>
        <v>0</v>
      </c>
      <c r="Z8" s="169">
        <f ca="1">'4'!Z8 * $AM8</f>
        <v>0</v>
      </c>
      <c r="AA8" s="169">
        <f ca="1">'4'!AA8 * $AM8</f>
        <v>0</v>
      </c>
      <c r="AB8" s="169">
        <f ca="1">'4'!AB8 * $AM8</f>
        <v>0</v>
      </c>
      <c r="AC8" s="169">
        <f ca="1">'4'!AC8 * $AM8</f>
        <v>0</v>
      </c>
      <c r="AD8" s="169">
        <f ca="1">'4'!AD8 * $AM8</f>
        <v>0</v>
      </c>
      <c r="AE8" s="169">
        <f ca="1">'4'!AE8 * $AM8</f>
        <v>0</v>
      </c>
      <c r="AF8" s="169">
        <f ca="1">'4'!AF8 * $AM8</f>
        <v>0</v>
      </c>
      <c r="AG8" s="169">
        <f ca="1">'4'!AG8 * $AM8</f>
        <v>0</v>
      </c>
      <c r="AH8" s="169">
        <f ca="1">'4'!AH8 * $AM8</f>
        <v>0</v>
      </c>
      <c r="AI8" s="169">
        <f ca="1">'4'!AI8 * $AM8</f>
        <v>0</v>
      </c>
      <c r="AJ8" s="169">
        <f ca="1">'4'!AJ8 * $AM8</f>
        <v>0</v>
      </c>
      <c r="AL8" s="255" t="s">
        <v>7</v>
      </c>
      <c r="AM8" s="256">
        <v>1</v>
      </c>
      <c r="AN8" s="383">
        <f ca="1">F8+NPV(SDN,G8:INDEX(G8:AJ8,PAL))</f>
        <v>0</v>
      </c>
    </row>
    <row r="9" spans="2:41" s="3" customFormat="1" ht="12.75" hidden="1">
      <c r="B9" s="64" t="s">
        <v>9</v>
      </c>
      <c r="C9" s="483" t="str">
        <f>IF(Kalba="EN",Data2!C34,Data2!B34)</f>
        <v>Nekilnojamasis turtas</v>
      </c>
      <c r="D9" s="169">
        <f ca="1">F9+NPV(FDN,G9:INDEX(G9:AJ9,PAL))</f>
        <v>0</v>
      </c>
      <c r="E9" s="169">
        <f t="shared" ca="1" si="3"/>
        <v>0</v>
      </c>
      <c r="F9" s="169">
        <f ca="1">'4'!F9 * $AM9</f>
        <v>0</v>
      </c>
      <c r="G9" s="169">
        <f ca="1">'4'!G9 * $AM9</f>
        <v>0</v>
      </c>
      <c r="H9" s="169">
        <f ca="1">'4'!H9 * $AM9</f>
        <v>0</v>
      </c>
      <c r="I9" s="169">
        <f ca="1">'4'!I9 * $AM9</f>
        <v>0</v>
      </c>
      <c r="J9" s="169">
        <f ca="1">'4'!J9 * $AM9</f>
        <v>0</v>
      </c>
      <c r="K9" s="169">
        <f ca="1">'4'!K9 * $AM9</f>
        <v>0</v>
      </c>
      <c r="L9" s="169">
        <f ca="1">'4'!L9 * $AM9</f>
        <v>0</v>
      </c>
      <c r="M9" s="169">
        <f ca="1">'4'!M9 * $AM9</f>
        <v>0</v>
      </c>
      <c r="N9" s="169">
        <f ca="1">'4'!N9 * $AM9</f>
        <v>0</v>
      </c>
      <c r="O9" s="169">
        <f ca="1">'4'!O9 * $AM9</f>
        <v>0</v>
      </c>
      <c r="P9" s="169">
        <f ca="1">'4'!P9 * $AM9</f>
        <v>0</v>
      </c>
      <c r="Q9" s="169">
        <f ca="1">'4'!Q9 * $AM9</f>
        <v>0</v>
      </c>
      <c r="R9" s="169">
        <f ca="1">'4'!R9 * $AM9</f>
        <v>0</v>
      </c>
      <c r="S9" s="169">
        <f ca="1">'4'!S9 * $AM9</f>
        <v>0</v>
      </c>
      <c r="T9" s="169">
        <f ca="1">'4'!T9 * $AM9</f>
        <v>0</v>
      </c>
      <c r="U9" s="169">
        <f ca="1">'4'!U9 * $AM9</f>
        <v>0</v>
      </c>
      <c r="V9" s="169">
        <f ca="1">'4'!V9 * $AM9</f>
        <v>0</v>
      </c>
      <c r="W9" s="169">
        <f ca="1">'4'!W9 * $AM9</f>
        <v>0</v>
      </c>
      <c r="X9" s="169">
        <f ca="1">'4'!X9 * $AM9</f>
        <v>0</v>
      </c>
      <c r="Y9" s="169">
        <f ca="1">'4'!Y9 * $AM9</f>
        <v>0</v>
      </c>
      <c r="Z9" s="169">
        <f ca="1">'4'!Z9 * $AM9</f>
        <v>0</v>
      </c>
      <c r="AA9" s="169">
        <f ca="1">'4'!AA9 * $AM9</f>
        <v>0</v>
      </c>
      <c r="AB9" s="169">
        <f ca="1">'4'!AB9 * $AM9</f>
        <v>0</v>
      </c>
      <c r="AC9" s="169">
        <f ca="1">'4'!AC9 * $AM9</f>
        <v>0</v>
      </c>
      <c r="AD9" s="169">
        <f ca="1">'4'!AD9 * $AM9</f>
        <v>0</v>
      </c>
      <c r="AE9" s="169">
        <f ca="1">'4'!AE9 * $AM9</f>
        <v>0</v>
      </c>
      <c r="AF9" s="169">
        <f ca="1">'4'!AF9 * $AM9</f>
        <v>0</v>
      </c>
      <c r="AG9" s="169">
        <f ca="1">'4'!AG9 * $AM9</f>
        <v>0</v>
      </c>
      <c r="AH9" s="169">
        <f ca="1">'4'!AH9 * $AM9</f>
        <v>0</v>
      </c>
      <c r="AI9" s="169">
        <f ca="1">'4'!AI9 * $AM9</f>
        <v>0</v>
      </c>
      <c r="AJ9" s="169">
        <f ca="1">'4'!AJ9 * $AM9</f>
        <v>0</v>
      </c>
      <c r="AL9" s="255" t="s">
        <v>9</v>
      </c>
      <c r="AM9" s="256">
        <v>1</v>
      </c>
      <c r="AN9" s="383">
        <f ca="1">F9+NPV(SDN,G9:INDEX(G9:AJ9,PAL))</f>
        <v>0</v>
      </c>
    </row>
    <row r="10" spans="2:41" s="3" customFormat="1" ht="12.75" hidden="1">
      <c r="B10" s="64" t="s">
        <v>11</v>
      </c>
      <c r="C10" s="483" t="str">
        <f>IF(Kalba="EN",Data2!C35,Data2!B35)</f>
        <v>Statyba, rekonstravimas, kapitalinis remontas ir kiti darbai</v>
      </c>
      <c r="D10" s="169">
        <f ca="1">F10+NPV(FDN,G10:INDEX(G10:AJ10,PAL))</f>
        <v>0</v>
      </c>
      <c r="E10" s="169">
        <f t="shared" ca="1" si="3"/>
        <v>0</v>
      </c>
      <c r="F10" s="169">
        <f ca="1">'4'!F10 * $AM10</f>
        <v>0</v>
      </c>
      <c r="G10" s="169">
        <f ca="1">'4'!G10 * $AM10</f>
        <v>0</v>
      </c>
      <c r="H10" s="169">
        <f ca="1">'4'!H10 * $AM10</f>
        <v>0</v>
      </c>
      <c r="I10" s="169">
        <f ca="1">'4'!I10 * $AM10</f>
        <v>0</v>
      </c>
      <c r="J10" s="169">
        <f ca="1">'4'!J10 * $AM10</f>
        <v>0</v>
      </c>
      <c r="K10" s="169">
        <f ca="1">'4'!K10 * $AM10</f>
        <v>0</v>
      </c>
      <c r="L10" s="169">
        <f ca="1">'4'!L10 * $AM10</f>
        <v>0</v>
      </c>
      <c r="M10" s="169">
        <f ca="1">'4'!M10 * $AM10</f>
        <v>0</v>
      </c>
      <c r="N10" s="169">
        <f ca="1">'4'!N10 * $AM10</f>
        <v>0</v>
      </c>
      <c r="O10" s="169">
        <f ca="1">'4'!O10 * $AM10</f>
        <v>0</v>
      </c>
      <c r="P10" s="169">
        <f ca="1">'4'!P10 * $AM10</f>
        <v>0</v>
      </c>
      <c r="Q10" s="169">
        <f ca="1">'4'!Q10 * $AM10</f>
        <v>0</v>
      </c>
      <c r="R10" s="169">
        <f ca="1">'4'!R10 * $AM10</f>
        <v>0</v>
      </c>
      <c r="S10" s="169">
        <f ca="1">'4'!S10 * $AM10</f>
        <v>0</v>
      </c>
      <c r="T10" s="169">
        <f ca="1">'4'!T10 * $AM10</f>
        <v>0</v>
      </c>
      <c r="U10" s="169">
        <f ca="1">'4'!U10 * $AM10</f>
        <v>0</v>
      </c>
      <c r="V10" s="169">
        <f ca="1">'4'!V10 * $AM10</f>
        <v>0</v>
      </c>
      <c r="W10" s="169">
        <f ca="1">'4'!W10 * $AM10</f>
        <v>0</v>
      </c>
      <c r="X10" s="169">
        <f ca="1">'4'!X10 * $AM10</f>
        <v>0</v>
      </c>
      <c r="Y10" s="169">
        <f ca="1">'4'!Y10 * $AM10</f>
        <v>0</v>
      </c>
      <c r="Z10" s="169">
        <f ca="1">'4'!Z10 * $AM10</f>
        <v>0</v>
      </c>
      <c r="AA10" s="169">
        <f ca="1">'4'!AA10 * $AM10</f>
        <v>0</v>
      </c>
      <c r="AB10" s="169">
        <f ca="1">'4'!AB10 * $AM10</f>
        <v>0</v>
      </c>
      <c r="AC10" s="169">
        <f ca="1">'4'!AC10 * $AM10</f>
        <v>0</v>
      </c>
      <c r="AD10" s="169">
        <f ca="1">'4'!AD10 * $AM10</f>
        <v>0</v>
      </c>
      <c r="AE10" s="169">
        <f ca="1">'4'!AE10 * $AM10</f>
        <v>0</v>
      </c>
      <c r="AF10" s="169">
        <f ca="1">'4'!AF10 * $AM10</f>
        <v>0</v>
      </c>
      <c r="AG10" s="169">
        <f ca="1">'4'!AG10 * $AM10</f>
        <v>0</v>
      </c>
      <c r="AH10" s="169">
        <f ca="1">'4'!AH10 * $AM10</f>
        <v>0</v>
      </c>
      <c r="AI10" s="169">
        <f ca="1">'4'!AI10 * $AM10</f>
        <v>0</v>
      </c>
      <c r="AJ10" s="169">
        <f ca="1">'4'!AJ10 * $AM10</f>
        <v>0</v>
      </c>
      <c r="AL10" s="255" t="s">
        <v>11</v>
      </c>
      <c r="AM10" s="256">
        <v>1</v>
      </c>
      <c r="AN10" s="383">
        <f ca="1">F10+NPV(SDN,G10:INDEX(G10:AJ10,PAL))</f>
        <v>0</v>
      </c>
    </row>
    <row r="11" spans="2:41" s="3" customFormat="1" ht="12.75" hidden="1">
      <c r="B11" s="64" t="s">
        <v>13</v>
      </c>
      <c r="C11" s="483" t="str">
        <f>IF(Kalba="EN",Data2!C36,Data2!B36)</f>
        <v>Įranga, įrenginiai ir kitas ilgalaikis turtas</v>
      </c>
      <c r="D11" s="169">
        <f ca="1">F11+NPV(FDN,G11:INDEX(G11:AJ11,PAL))</f>
        <v>0</v>
      </c>
      <c r="E11" s="169">
        <f t="shared" ca="1" si="3"/>
        <v>0</v>
      </c>
      <c r="F11" s="169">
        <f ca="1">'4'!F11 * $AM11</f>
        <v>0</v>
      </c>
      <c r="G11" s="169">
        <f ca="1">'4'!G11 * $AM11</f>
        <v>0</v>
      </c>
      <c r="H11" s="169">
        <f ca="1">'4'!H11 * $AM11</f>
        <v>0</v>
      </c>
      <c r="I11" s="169">
        <f ca="1">'4'!I11 * $AM11</f>
        <v>0</v>
      </c>
      <c r="J11" s="169">
        <f ca="1">'4'!J11 * $AM11</f>
        <v>0</v>
      </c>
      <c r="K11" s="169">
        <f ca="1">'4'!K11 * $AM11</f>
        <v>0</v>
      </c>
      <c r="L11" s="169">
        <f ca="1">'4'!L11 * $AM11</f>
        <v>0</v>
      </c>
      <c r="M11" s="169">
        <f ca="1">'4'!M11 * $AM11</f>
        <v>0</v>
      </c>
      <c r="N11" s="169">
        <f ca="1">'4'!N11 * $AM11</f>
        <v>0</v>
      </c>
      <c r="O11" s="169">
        <f ca="1">'4'!O11 * $AM11</f>
        <v>0</v>
      </c>
      <c r="P11" s="169">
        <f ca="1">'4'!P11 * $AM11</f>
        <v>0</v>
      </c>
      <c r="Q11" s="169">
        <f ca="1">'4'!Q11 * $AM11</f>
        <v>0</v>
      </c>
      <c r="R11" s="169">
        <f ca="1">'4'!R11 * $AM11</f>
        <v>0</v>
      </c>
      <c r="S11" s="169">
        <f ca="1">'4'!S11 * $AM11</f>
        <v>0</v>
      </c>
      <c r="T11" s="169">
        <f ca="1">'4'!T11 * $AM11</f>
        <v>0</v>
      </c>
      <c r="U11" s="169">
        <f ca="1">'4'!U11 * $AM11</f>
        <v>0</v>
      </c>
      <c r="V11" s="169">
        <f ca="1">'4'!V11 * $AM11</f>
        <v>0</v>
      </c>
      <c r="W11" s="169">
        <f ca="1">'4'!W11 * $AM11</f>
        <v>0</v>
      </c>
      <c r="X11" s="169">
        <f ca="1">'4'!X11 * $AM11</f>
        <v>0</v>
      </c>
      <c r="Y11" s="169">
        <f ca="1">'4'!Y11 * $AM11</f>
        <v>0</v>
      </c>
      <c r="Z11" s="169">
        <f ca="1">'4'!Z11 * $AM11</f>
        <v>0</v>
      </c>
      <c r="AA11" s="169">
        <f ca="1">'4'!AA11 * $AM11</f>
        <v>0</v>
      </c>
      <c r="AB11" s="169">
        <f ca="1">'4'!AB11 * $AM11</f>
        <v>0</v>
      </c>
      <c r="AC11" s="169">
        <f ca="1">'4'!AC11 * $AM11</f>
        <v>0</v>
      </c>
      <c r="AD11" s="169">
        <f ca="1">'4'!AD11 * $AM11</f>
        <v>0</v>
      </c>
      <c r="AE11" s="169">
        <f ca="1">'4'!AE11 * $AM11</f>
        <v>0</v>
      </c>
      <c r="AF11" s="169">
        <f ca="1">'4'!AF11 * $AM11</f>
        <v>0</v>
      </c>
      <c r="AG11" s="169">
        <f ca="1">'4'!AG11 * $AM11</f>
        <v>0</v>
      </c>
      <c r="AH11" s="169">
        <f ca="1">'4'!AH11 * $AM11</f>
        <v>0</v>
      </c>
      <c r="AI11" s="169">
        <f ca="1">'4'!AI11 * $AM11</f>
        <v>0</v>
      </c>
      <c r="AJ11" s="169">
        <f ca="1">'4'!AJ11 * $AM11</f>
        <v>0</v>
      </c>
      <c r="AL11" s="255" t="s">
        <v>13</v>
      </c>
      <c r="AM11" s="256">
        <v>1</v>
      </c>
      <c r="AN11" s="383">
        <f ca="1">F11+NPV(SDN,G11:INDEX(G11:AJ11,PAL))</f>
        <v>0</v>
      </c>
    </row>
    <row r="12" spans="2:41" s="3" customFormat="1" ht="25.5" hidden="1">
      <c r="B12" s="64" t="s">
        <v>15</v>
      </c>
      <c r="C12" s="483" t="str">
        <f>IF(Kalba="EN",Data2!C37,Data2!B37)</f>
        <v>Projektavimo, techninės priežiūros ir kitos su investicijomis į ilgalaikį turtą (A.1.-A.4.) susijusios paslaugos</v>
      </c>
      <c r="D12" s="169">
        <f ca="1">F12+NPV(FDN,G12:INDEX(G12:AJ12,PAL))</f>
        <v>0</v>
      </c>
      <c r="E12" s="169">
        <f t="shared" ca="1" si="3"/>
        <v>0</v>
      </c>
      <c r="F12" s="169">
        <f ca="1">'4'!F12 * $AM12</f>
        <v>0</v>
      </c>
      <c r="G12" s="169">
        <f ca="1">'4'!G12 * $AM12</f>
        <v>0</v>
      </c>
      <c r="H12" s="169">
        <f ca="1">'4'!H12 * $AM12</f>
        <v>0</v>
      </c>
      <c r="I12" s="169">
        <f ca="1">'4'!I12 * $AM12</f>
        <v>0</v>
      </c>
      <c r="J12" s="169">
        <f ca="1">'4'!J12 * $AM12</f>
        <v>0</v>
      </c>
      <c r="K12" s="169">
        <f ca="1">'4'!K12 * $AM12</f>
        <v>0</v>
      </c>
      <c r="L12" s="169">
        <f ca="1">'4'!L12 * $AM12</f>
        <v>0</v>
      </c>
      <c r="M12" s="169">
        <f ca="1">'4'!M12 * $AM12</f>
        <v>0</v>
      </c>
      <c r="N12" s="169">
        <f ca="1">'4'!N12 * $AM12</f>
        <v>0</v>
      </c>
      <c r="O12" s="169">
        <f ca="1">'4'!O12 * $AM12</f>
        <v>0</v>
      </c>
      <c r="P12" s="169">
        <f ca="1">'4'!P12 * $AM12</f>
        <v>0</v>
      </c>
      <c r="Q12" s="169">
        <f ca="1">'4'!Q12 * $AM12</f>
        <v>0</v>
      </c>
      <c r="R12" s="169">
        <f ca="1">'4'!R12 * $AM12</f>
        <v>0</v>
      </c>
      <c r="S12" s="169">
        <f ca="1">'4'!S12 * $AM12</f>
        <v>0</v>
      </c>
      <c r="T12" s="169">
        <f ca="1">'4'!T12 * $AM12</f>
        <v>0</v>
      </c>
      <c r="U12" s="169">
        <f ca="1">'4'!U12 * $AM12</f>
        <v>0</v>
      </c>
      <c r="V12" s="169">
        <f ca="1">'4'!V12 * $AM12</f>
        <v>0</v>
      </c>
      <c r="W12" s="169">
        <f ca="1">'4'!W12 * $AM12</f>
        <v>0</v>
      </c>
      <c r="X12" s="169">
        <f ca="1">'4'!X12 * $AM12</f>
        <v>0</v>
      </c>
      <c r="Y12" s="169">
        <f ca="1">'4'!Y12 * $AM12</f>
        <v>0</v>
      </c>
      <c r="Z12" s="169">
        <f ca="1">'4'!Z12 * $AM12</f>
        <v>0</v>
      </c>
      <c r="AA12" s="169">
        <f ca="1">'4'!AA12 * $AM12</f>
        <v>0</v>
      </c>
      <c r="AB12" s="169">
        <f ca="1">'4'!AB12 * $AM12</f>
        <v>0</v>
      </c>
      <c r="AC12" s="169">
        <f ca="1">'4'!AC12 * $AM12</f>
        <v>0</v>
      </c>
      <c r="AD12" s="169">
        <f ca="1">'4'!AD12 * $AM12</f>
        <v>0</v>
      </c>
      <c r="AE12" s="169">
        <f ca="1">'4'!AE12 * $AM12</f>
        <v>0</v>
      </c>
      <c r="AF12" s="169">
        <f ca="1">'4'!AF12 * $AM12</f>
        <v>0</v>
      </c>
      <c r="AG12" s="169">
        <f ca="1">'4'!AG12 * $AM12</f>
        <v>0</v>
      </c>
      <c r="AH12" s="169">
        <f ca="1">'4'!AH12 * $AM12</f>
        <v>0</v>
      </c>
      <c r="AI12" s="169">
        <f ca="1">'4'!AI12 * $AM12</f>
        <v>0</v>
      </c>
      <c r="AJ12" s="169">
        <f ca="1">'4'!AJ12 * $AM12</f>
        <v>0</v>
      </c>
      <c r="AL12" s="255" t="s">
        <v>15</v>
      </c>
      <c r="AM12" s="256">
        <v>1</v>
      </c>
      <c r="AN12" s="383">
        <f ca="1">F12+NPV(SDN,G12:INDEX(G12:AJ12,PAL))</f>
        <v>0</v>
      </c>
    </row>
    <row r="13" spans="2:41" s="3" customFormat="1" ht="12.75" hidden="1">
      <c r="B13" s="64" t="s">
        <v>16</v>
      </c>
      <c r="C13" s="483" t="str">
        <f>IF(Kalba="EN",Data2!C38,Data2!B38)</f>
        <v>Projekto administravimas ir vykdymas</v>
      </c>
      <c r="D13" s="169">
        <f ca="1">F13+NPV(FDN,G13:INDEX(G13:AJ13,PAL))</f>
        <v>0</v>
      </c>
      <c r="E13" s="169">
        <f t="shared" ca="1" si="3"/>
        <v>0</v>
      </c>
      <c r="F13" s="169">
        <f ca="1">'4'!F13 * $AM13</f>
        <v>0</v>
      </c>
      <c r="G13" s="169">
        <f ca="1">'4'!G13 * $AM13</f>
        <v>0</v>
      </c>
      <c r="H13" s="169">
        <f ca="1">'4'!H13 * $AM13</f>
        <v>0</v>
      </c>
      <c r="I13" s="169">
        <f ca="1">'4'!I13 * $AM13</f>
        <v>0</v>
      </c>
      <c r="J13" s="169">
        <f ca="1">'4'!J13 * $AM13</f>
        <v>0</v>
      </c>
      <c r="K13" s="169">
        <f ca="1">'4'!K13 * $AM13</f>
        <v>0</v>
      </c>
      <c r="L13" s="169">
        <f ca="1">'4'!L13 * $AM13</f>
        <v>0</v>
      </c>
      <c r="M13" s="169">
        <f ca="1">'4'!M13 * $AM13</f>
        <v>0</v>
      </c>
      <c r="N13" s="169">
        <f ca="1">'4'!N13 * $AM13</f>
        <v>0</v>
      </c>
      <c r="O13" s="169">
        <f ca="1">'4'!O13 * $AM13</f>
        <v>0</v>
      </c>
      <c r="P13" s="169">
        <f ca="1">'4'!P13 * $AM13</f>
        <v>0</v>
      </c>
      <c r="Q13" s="169">
        <f ca="1">'4'!Q13 * $AM13</f>
        <v>0</v>
      </c>
      <c r="R13" s="169">
        <f ca="1">'4'!R13 * $AM13</f>
        <v>0</v>
      </c>
      <c r="S13" s="169">
        <f ca="1">'4'!S13 * $AM13</f>
        <v>0</v>
      </c>
      <c r="T13" s="169">
        <f ca="1">'4'!T13 * $AM13</f>
        <v>0</v>
      </c>
      <c r="U13" s="169">
        <f ca="1">'4'!U13 * $AM13</f>
        <v>0</v>
      </c>
      <c r="V13" s="169">
        <f ca="1">'4'!V13 * $AM13</f>
        <v>0</v>
      </c>
      <c r="W13" s="169">
        <f ca="1">'4'!W13 * $AM13</f>
        <v>0</v>
      </c>
      <c r="X13" s="169">
        <f ca="1">'4'!X13 * $AM13</f>
        <v>0</v>
      </c>
      <c r="Y13" s="169">
        <f ca="1">'4'!Y13 * $AM13</f>
        <v>0</v>
      </c>
      <c r="Z13" s="169">
        <f ca="1">'4'!Z13 * $AM13</f>
        <v>0</v>
      </c>
      <c r="AA13" s="169">
        <f ca="1">'4'!AA13 * $AM13</f>
        <v>0</v>
      </c>
      <c r="AB13" s="169">
        <f ca="1">'4'!AB13 * $AM13</f>
        <v>0</v>
      </c>
      <c r="AC13" s="169">
        <f ca="1">'4'!AC13 * $AM13</f>
        <v>0</v>
      </c>
      <c r="AD13" s="169">
        <f ca="1">'4'!AD13 * $AM13</f>
        <v>0</v>
      </c>
      <c r="AE13" s="169">
        <f ca="1">'4'!AE13 * $AM13</f>
        <v>0</v>
      </c>
      <c r="AF13" s="169">
        <f ca="1">'4'!AF13 * $AM13</f>
        <v>0</v>
      </c>
      <c r="AG13" s="169">
        <f ca="1">'4'!AG13 * $AM13</f>
        <v>0</v>
      </c>
      <c r="AH13" s="169">
        <f ca="1">'4'!AH13 * $AM13</f>
        <v>0</v>
      </c>
      <c r="AI13" s="169">
        <f ca="1">'4'!AI13 * $AM13</f>
        <v>0</v>
      </c>
      <c r="AJ13" s="169">
        <f ca="1">'4'!AJ13 * $AM13</f>
        <v>0</v>
      </c>
      <c r="AL13" s="255" t="s">
        <v>16</v>
      </c>
      <c r="AM13" s="256">
        <v>1</v>
      </c>
      <c r="AN13" s="383">
        <f ca="1">F13+NPV(SDN,G13:INDEX(G13:AJ13,PAL))</f>
        <v>0</v>
      </c>
    </row>
    <row r="14" spans="2:41" s="3" customFormat="1" ht="12.75" hidden="1">
      <c r="B14" s="64" t="s">
        <v>18</v>
      </c>
      <c r="C14" s="483" t="str">
        <f>IF(Kalba="EN",Data2!C39,Data2!B39)</f>
        <v>Kitos paslaugos ir išlaidos</v>
      </c>
      <c r="D14" s="169">
        <f ca="1">F14+NPV(FDN,G14:INDEX(G14:AJ14,PAL))</f>
        <v>0</v>
      </c>
      <c r="E14" s="169">
        <f t="shared" ca="1" si="3"/>
        <v>0</v>
      </c>
      <c r="F14" s="169">
        <f ca="1">'4'!F14 * $AM14</f>
        <v>0</v>
      </c>
      <c r="G14" s="169">
        <f ca="1">'4'!G14 * $AM14</f>
        <v>0</v>
      </c>
      <c r="H14" s="169">
        <f ca="1">'4'!H14 * $AM14</f>
        <v>0</v>
      </c>
      <c r="I14" s="169">
        <f ca="1">'4'!I14 * $AM14</f>
        <v>0</v>
      </c>
      <c r="J14" s="169">
        <f ca="1">'4'!J14 * $AM14</f>
        <v>0</v>
      </c>
      <c r="K14" s="169">
        <f ca="1">'4'!K14 * $AM14</f>
        <v>0</v>
      </c>
      <c r="L14" s="169">
        <f ca="1">'4'!L14 * $AM14</f>
        <v>0</v>
      </c>
      <c r="M14" s="169">
        <f ca="1">'4'!M14 * $AM14</f>
        <v>0</v>
      </c>
      <c r="N14" s="169">
        <f ca="1">'4'!N14 * $AM14</f>
        <v>0</v>
      </c>
      <c r="O14" s="169">
        <f ca="1">'4'!O14 * $AM14</f>
        <v>0</v>
      </c>
      <c r="P14" s="169">
        <f ca="1">'4'!P14 * $AM14</f>
        <v>0</v>
      </c>
      <c r="Q14" s="169">
        <f ca="1">'4'!Q14 * $AM14</f>
        <v>0</v>
      </c>
      <c r="R14" s="169">
        <f ca="1">'4'!R14 * $AM14</f>
        <v>0</v>
      </c>
      <c r="S14" s="169">
        <f ca="1">'4'!S14 * $AM14</f>
        <v>0</v>
      </c>
      <c r="T14" s="169">
        <f ca="1">'4'!T14 * $AM14</f>
        <v>0</v>
      </c>
      <c r="U14" s="169">
        <f ca="1">'4'!U14 * $AM14</f>
        <v>0</v>
      </c>
      <c r="V14" s="169">
        <f ca="1">'4'!V14 * $AM14</f>
        <v>0</v>
      </c>
      <c r="W14" s="169">
        <f ca="1">'4'!W14 * $AM14</f>
        <v>0</v>
      </c>
      <c r="X14" s="169">
        <f ca="1">'4'!X14 * $AM14</f>
        <v>0</v>
      </c>
      <c r="Y14" s="169">
        <f ca="1">'4'!Y14 * $AM14</f>
        <v>0</v>
      </c>
      <c r="Z14" s="169">
        <f ca="1">'4'!Z14 * $AM14</f>
        <v>0</v>
      </c>
      <c r="AA14" s="169">
        <f ca="1">'4'!AA14 * $AM14</f>
        <v>0</v>
      </c>
      <c r="AB14" s="169">
        <f ca="1">'4'!AB14 * $AM14</f>
        <v>0</v>
      </c>
      <c r="AC14" s="169">
        <f ca="1">'4'!AC14 * $AM14</f>
        <v>0</v>
      </c>
      <c r="AD14" s="169">
        <f ca="1">'4'!AD14 * $AM14</f>
        <v>0</v>
      </c>
      <c r="AE14" s="169">
        <f ca="1">'4'!AE14 * $AM14</f>
        <v>0</v>
      </c>
      <c r="AF14" s="169">
        <f ca="1">'4'!AF14 * $AM14</f>
        <v>0</v>
      </c>
      <c r="AG14" s="169">
        <f ca="1">'4'!AG14 * $AM14</f>
        <v>0</v>
      </c>
      <c r="AH14" s="169">
        <f ca="1">'4'!AH14 * $AM14</f>
        <v>0</v>
      </c>
      <c r="AI14" s="169">
        <f ca="1">'4'!AI14 * $AM14</f>
        <v>0</v>
      </c>
      <c r="AJ14" s="169">
        <f ca="1">'4'!AJ14 * $AM14</f>
        <v>0</v>
      </c>
      <c r="AL14" s="255" t="s">
        <v>18</v>
      </c>
      <c r="AM14" s="256">
        <v>1</v>
      </c>
      <c r="AN14" s="383">
        <f ca="1">F14+NPV(SDN,G14:INDEX(G14:AJ14,PAL))</f>
        <v>0</v>
      </c>
    </row>
    <row r="15" spans="2:41" s="3" customFormat="1" ht="12.75" hidden="1">
      <c r="B15" s="64" t="s">
        <v>294</v>
      </c>
      <c r="C15" s="483" t="str">
        <f>IF(Kalba="EN",Data2!C40,Data2!B40)</f>
        <v>Reinvesticijos </v>
      </c>
      <c r="D15" s="169">
        <f ca="1">F15+NPV(FDN,G15:INDEX(G15:AJ15,PAL))</f>
        <v>0</v>
      </c>
      <c r="E15" s="169">
        <f t="shared" ca="1" si="3"/>
        <v>0</v>
      </c>
      <c r="F15" s="169">
        <f ca="1">'4'!F15 * $AM15</f>
        <v>0</v>
      </c>
      <c r="G15" s="169">
        <f ca="1">'4'!G15 * $AM15</f>
        <v>0</v>
      </c>
      <c r="H15" s="169">
        <f ca="1">'4'!H15 * $AM15</f>
        <v>0</v>
      </c>
      <c r="I15" s="169">
        <f ca="1">'4'!I15 * $AM15</f>
        <v>0</v>
      </c>
      <c r="J15" s="169">
        <f ca="1">'4'!J15 * $AM15</f>
        <v>0</v>
      </c>
      <c r="K15" s="169">
        <f ca="1">'4'!K15 * $AM15</f>
        <v>0</v>
      </c>
      <c r="L15" s="169">
        <f ca="1">'4'!L15 * $AM15</f>
        <v>0</v>
      </c>
      <c r="M15" s="169">
        <f ca="1">'4'!M15 * $AM15</f>
        <v>0</v>
      </c>
      <c r="N15" s="169">
        <f ca="1">'4'!N15 * $AM15</f>
        <v>0</v>
      </c>
      <c r="O15" s="169">
        <f ca="1">'4'!O15 * $AM15</f>
        <v>0</v>
      </c>
      <c r="P15" s="169">
        <f ca="1">'4'!P15 * $AM15</f>
        <v>0</v>
      </c>
      <c r="Q15" s="169">
        <f ca="1">'4'!Q15 * $AM15</f>
        <v>0</v>
      </c>
      <c r="R15" s="169">
        <f ca="1">'4'!R15 * $AM15</f>
        <v>0</v>
      </c>
      <c r="S15" s="169">
        <f ca="1">'4'!S15 * $AM15</f>
        <v>0</v>
      </c>
      <c r="T15" s="169">
        <f ca="1">'4'!T15 * $AM15</f>
        <v>0</v>
      </c>
      <c r="U15" s="169">
        <f ca="1">'4'!U15 * $AM15</f>
        <v>0</v>
      </c>
      <c r="V15" s="169">
        <f ca="1">'4'!V15 * $AM15</f>
        <v>0</v>
      </c>
      <c r="W15" s="169">
        <f ca="1">'4'!W15 * $AM15</f>
        <v>0</v>
      </c>
      <c r="X15" s="169">
        <f ca="1">'4'!X15 * $AM15</f>
        <v>0</v>
      </c>
      <c r="Y15" s="169">
        <f ca="1">'4'!Y15 * $AM15</f>
        <v>0</v>
      </c>
      <c r="Z15" s="169">
        <f ca="1">'4'!Z15 * $AM15</f>
        <v>0</v>
      </c>
      <c r="AA15" s="169">
        <f ca="1">'4'!AA15 * $AM15</f>
        <v>0</v>
      </c>
      <c r="AB15" s="169">
        <f ca="1">'4'!AB15 * $AM15</f>
        <v>0</v>
      </c>
      <c r="AC15" s="169">
        <f ca="1">'4'!AC15 * $AM15</f>
        <v>0</v>
      </c>
      <c r="AD15" s="169">
        <f ca="1">'4'!AD15 * $AM15</f>
        <v>0</v>
      </c>
      <c r="AE15" s="169">
        <f ca="1">'4'!AE15 * $AM15</f>
        <v>0</v>
      </c>
      <c r="AF15" s="169">
        <f ca="1">'4'!AF15 * $AM15</f>
        <v>0</v>
      </c>
      <c r="AG15" s="169">
        <f ca="1">'4'!AG15 * $AM15</f>
        <v>0</v>
      </c>
      <c r="AH15" s="169">
        <f ca="1">'4'!AH15 * $AM15</f>
        <v>0</v>
      </c>
      <c r="AI15" s="169">
        <f ca="1">'4'!AI15 * $AM15</f>
        <v>0</v>
      </c>
      <c r="AJ15" s="169">
        <f ca="1">'4'!AJ15 * $AM15</f>
        <v>0</v>
      </c>
      <c r="AL15" s="255" t="s">
        <v>294</v>
      </c>
      <c r="AM15" s="256">
        <v>1</v>
      </c>
      <c r="AN15" s="383">
        <f ca="1">F15+NPV(SDN,G15:INDEX(G15:AJ15,PAL))</f>
        <v>0</v>
      </c>
    </row>
    <row r="16" spans="2:41" s="61" customFormat="1" ht="12.75">
      <c r="B16" s="64" t="s">
        <v>20</v>
      </c>
      <c r="C16" s="483" t="str">
        <f>IF(Kalba="EN",Data2!C41,Data2!B41)</f>
        <v>Investicijų likutinė vertė</v>
      </c>
      <c r="D16" s="169">
        <f ca="1">F16+NPV(FDN,G16:INDEX(G16:AJ16,PAL))</f>
        <v>0</v>
      </c>
      <c r="E16" s="169">
        <f t="shared" ca="1" si="3"/>
        <v>0</v>
      </c>
      <c r="F16" s="169">
        <f ca="1">'4'!F16 * $AM16</f>
        <v>0</v>
      </c>
      <c r="G16" s="169">
        <f ca="1">'4'!G16 * $AM16</f>
        <v>0</v>
      </c>
      <c r="H16" s="169">
        <f ca="1">'4'!H16 * $AM16</f>
        <v>0</v>
      </c>
      <c r="I16" s="169">
        <f ca="1">'4'!I16 * $AM16</f>
        <v>0</v>
      </c>
      <c r="J16" s="169">
        <f ca="1">'4'!J16 * $AM16</f>
        <v>0</v>
      </c>
      <c r="K16" s="169">
        <f ca="1">'4'!K16 * $AM16</f>
        <v>0</v>
      </c>
      <c r="L16" s="169">
        <f ca="1">'4'!L16 * $AM16</f>
        <v>0</v>
      </c>
      <c r="M16" s="169">
        <f ca="1">'4'!M16 * $AM16</f>
        <v>0</v>
      </c>
      <c r="N16" s="169">
        <f ca="1">'4'!N16 * $AM16</f>
        <v>0</v>
      </c>
      <c r="O16" s="169">
        <f ca="1">'4'!O16 * $AM16</f>
        <v>0</v>
      </c>
      <c r="P16" s="169">
        <f ca="1">'4'!P16 * $AM16</f>
        <v>0</v>
      </c>
      <c r="Q16" s="169">
        <f ca="1">'4'!Q16 * $AM16</f>
        <v>0</v>
      </c>
      <c r="R16" s="169">
        <f ca="1">'4'!R16 * $AM16</f>
        <v>0</v>
      </c>
      <c r="S16" s="169">
        <f ca="1">'4'!S16 * $AM16</f>
        <v>0</v>
      </c>
      <c r="T16" s="169">
        <f ca="1">'4'!T16 * $AM16</f>
        <v>0</v>
      </c>
      <c r="U16" s="169">
        <f ca="1">'4'!U16 * $AM16</f>
        <v>0</v>
      </c>
      <c r="V16" s="169">
        <f ca="1">'4'!V16 * $AM16</f>
        <v>0</v>
      </c>
      <c r="W16" s="169">
        <f ca="1">'4'!W16 * $AM16</f>
        <v>0</v>
      </c>
      <c r="X16" s="169">
        <f ca="1">'4'!X16 * $AM16</f>
        <v>0</v>
      </c>
      <c r="Y16" s="169">
        <f ca="1">'4'!Y16 * $AM16</f>
        <v>0</v>
      </c>
      <c r="Z16" s="169">
        <f ca="1">'4'!Z16 * $AM16</f>
        <v>0</v>
      </c>
      <c r="AA16" s="169">
        <f ca="1">'4'!AA16 * $AM16</f>
        <v>0</v>
      </c>
      <c r="AB16" s="169">
        <f ca="1">'4'!AB16 * $AM16</f>
        <v>0</v>
      </c>
      <c r="AC16" s="169">
        <f ca="1">'4'!AC16 * $AM16</f>
        <v>0</v>
      </c>
      <c r="AD16" s="169">
        <f ca="1">'4'!AD16 * $AM16</f>
        <v>0</v>
      </c>
      <c r="AE16" s="169">
        <f ca="1">'4'!AE16 * $AM16</f>
        <v>0</v>
      </c>
      <c r="AF16" s="169">
        <f ca="1">'4'!AF16 * $AM16</f>
        <v>0</v>
      </c>
      <c r="AG16" s="169">
        <f ca="1">'4'!AG16 * $AM16</f>
        <v>0</v>
      </c>
      <c r="AH16" s="169">
        <f ca="1">'4'!AH16 * $AM16</f>
        <v>0</v>
      </c>
      <c r="AI16" s="169">
        <f ca="1">'4'!AI16 * $AM16</f>
        <v>0</v>
      </c>
      <c r="AJ16" s="169">
        <f ca="1">'4'!AJ16 * $AM16</f>
        <v>0</v>
      </c>
      <c r="AL16" s="255" t="s">
        <v>20</v>
      </c>
      <c r="AM16" s="256">
        <v>1</v>
      </c>
      <c r="AN16" s="383">
        <f ca="1">F16+NPV(SDN,G16:INDEX(G16:AJ16,PAL))</f>
        <v>0</v>
      </c>
    </row>
    <row r="17" spans="2:40" s="61" customFormat="1" ht="12.75">
      <c r="B17" s="5" t="s">
        <v>21</v>
      </c>
      <c r="C17" s="482" t="str">
        <f>IF(Kalba="EN",Data2!C42,Data2!B42)</f>
        <v>Veiklos pajamos, iš viso</v>
      </c>
      <c r="D17" s="170">
        <f t="shared" ref="D17:T17" ca="1" si="4">ROUND(SUM(D18:D20),0)</f>
        <v>0</v>
      </c>
      <c r="E17" s="170">
        <f t="shared" ca="1" si="4"/>
        <v>0</v>
      </c>
      <c r="F17" s="170">
        <f t="shared" ca="1" si="4"/>
        <v>0</v>
      </c>
      <c r="G17" s="170">
        <f t="shared" ca="1" si="4"/>
        <v>0</v>
      </c>
      <c r="H17" s="170">
        <f t="shared" ca="1" si="4"/>
        <v>0</v>
      </c>
      <c r="I17" s="170">
        <f t="shared" ca="1" si="4"/>
        <v>0</v>
      </c>
      <c r="J17" s="170">
        <f t="shared" ca="1" si="4"/>
        <v>0</v>
      </c>
      <c r="K17" s="170">
        <f t="shared" ca="1" si="4"/>
        <v>0</v>
      </c>
      <c r="L17" s="170">
        <f t="shared" ca="1" si="4"/>
        <v>0</v>
      </c>
      <c r="M17" s="170">
        <f t="shared" ca="1" si="4"/>
        <v>0</v>
      </c>
      <c r="N17" s="170">
        <f t="shared" ca="1" si="4"/>
        <v>0</v>
      </c>
      <c r="O17" s="170">
        <f t="shared" ca="1" si="4"/>
        <v>0</v>
      </c>
      <c r="P17" s="170">
        <f t="shared" ca="1" si="4"/>
        <v>0</v>
      </c>
      <c r="Q17" s="170">
        <f t="shared" ca="1" si="4"/>
        <v>0</v>
      </c>
      <c r="R17" s="170">
        <f t="shared" ca="1" si="4"/>
        <v>0</v>
      </c>
      <c r="S17" s="170">
        <f t="shared" ca="1" si="4"/>
        <v>0</v>
      </c>
      <c r="T17" s="170">
        <f t="shared" ca="1" si="4"/>
        <v>0</v>
      </c>
      <c r="U17" s="170">
        <f ca="1">ROUND(SUM(U18:U20),0)</f>
        <v>0</v>
      </c>
      <c r="V17" s="170">
        <f ca="1">ROUND(SUM(V18:V20),0)</f>
        <v>0</v>
      </c>
      <c r="W17" s="170">
        <f ca="1">ROUND(SUM(W18:W20),0)</f>
        <v>0</v>
      </c>
      <c r="X17" s="170">
        <f ca="1">ROUND(SUM(X18:X20),0)</f>
        <v>0</v>
      </c>
      <c r="Y17" s="170">
        <f ca="1">ROUND(SUM(Y18:Y20),0)</f>
        <v>0</v>
      </c>
      <c r="Z17" s="170">
        <f t="shared" ref="Z17:AJ17" ca="1" si="5">ROUND(SUM(Z18:Z20),0)</f>
        <v>0</v>
      </c>
      <c r="AA17" s="170">
        <f t="shared" ca="1" si="5"/>
        <v>0</v>
      </c>
      <c r="AB17" s="170">
        <f t="shared" ca="1" si="5"/>
        <v>0</v>
      </c>
      <c r="AC17" s="170">
        <f t="shared" ca="1" si="5"/>
        <v>0</v>
      </c>
      <c r="AD17" s="170">
        <f t="shared" ca="1" si="5"/>
        <v>0</v>
      </c>
      <c r="AE17" s="170">
        <f t="shared" ca="1" si="5"/>
        <v>0</v>
      </c>
      <c r="AF17" s="170">
        <f t="shared" ca="1" si="5"/>
        <v>0</v>
      </c>
      <c r="AG17" s="170">
        <f t="shared" ca="1" si="5"/>
        <v>0</v>
      </c>
      <c r="AH17" s="170">
        <f t="shared" ca="1" si="5"/>
        <v>0</v>
      </c>
      <c r="AI17" s="170">
        <f t="shared" ca="1" si="5"/>
        <v>0</v>
      </c>
      <c r="AJ17" s="170">
        <f t="shared" ca="1" si="5"/>
        <v>0</v>
      </c>
      <c r="AL17" s="255" t="s">
        <v>22</v>
      </c>
      <c r="AM17" s="256">
        <v>1</v>
      </c>
      <c r="AN17" s="382">
        <f ca="1">ROUND(SUM(AN18:AN20),0)</f>
        <v>0</v>
      </c>
    </row>
    <row r="18" spans="2:40" s="3" customFormat="1" ht="12.75" hidden="1">
      <c r="B18" s="64" t="s">
        <v>22</v>
      </c>
      <c r="C18" s="483" t="str">
        <f>IF(Kalba="EN",Data2!C43,Data2!B43)</f>
        <v>Prekių pardavimo pajamos</v>
      </c>
      <c r="D18" s="169">
        <f ca="1">F18+NPV(FDN,G18:INDEX(G18:AJ18,PAL))</f>
        <v>0</v>
      </c>
      <c r="E18" s="169">
        <f ca="1">SUMIF($F$5:$AJ$5,"&lt;="&amp;PAL,$F18:$AJ18)</f>
        <v>0</v>
      </c>
      <c r="F18" s="169">
        <f ca="1">'4'!F18 * $AM17</f>
        <v>0</v>
      </c>
      <c r="G18" s="169">
        <f ca="1">'4'!G18 * $AM17</f>
        <v>0</v>
      </c>
      <c r="H18" s="169">
        <f ca="1">'4'!H18 * $AM17</f>
        <v>0</v>
      </c>
      <c r="I18" s="169">
        <f ca="1">'4'!I18 * $AM17</f>
        <v>0</v>
      </c>
      <c r="J18" s="169">
        <f ca="1">'4'!J18 * $AM17</f>
        <v>0</v>
      </c>
      <c r="K18" s="169">
        <f ca="1">'4'!K18 * $AM17</f>
        <v>0</v>
      </c>
      <c r="L18" s="169">
        <f ca="1">'4'!L18 * $AM17</f>
        <v>0</v>
      </c>
      <c r="M18" s="169">
        <f ca="1">'4'!M18 * $AM17</f>
        <v>0</v>
      </c>
      <c r="N18" s="169">
        <f ca="1">'4'!N18 * $AM17</f>
        <v>0</v>
      </c>
      <c r="O18" s="169">
        <f ca="1">'4'!O18 * $AM17</f>
        <v>0</v>
      </c>
      <c r="P18" s="169">
        <f ca="1">'4'!P18 * $AM17</f>
        <v>0</v>
      </c>
      <c r="Q18" s="169">
        <f ca="1">'4'!Q18 * $AM17</f>
        <v>0</v>
      </c>
      <c r="R18" s="169">
        <f ca="1">'4'!R18 * $AM17</f>
        <v>0</v>
      </c>
      <c r="S18" s="169">
        <f ca="1">'4'!S18 * $AM17</f>
        <v>0</v>
      </c>
      <c r="T18" s="169">
        <f ca="1">'4'!T18 * $AM17</f>
        <v>0</v>
      </c>
      <c r="U18" s="169">
        <f ca="1">'4'!U18 * $AM17</f>
        <v>0</v>
      </c>
      <c r="V18" s="169">
        <f ca="1">'4'!V18 * $AM17</f>
        <v>0</v>
      </c>
      <c r="W18" s="169">
        <f ca="1">'4'!W18 * $AM17</f>
        <v>0</v>
      </c>
      <c r="X18" s="169">
        <f ca="1">'4'!X18 * $AM17</f>
        <v>0</v>
      </c>
      <c r="Y18" s="169">
        <f ca="1">'4'!Y18 * $AM17</f>
        <v>0</v>
      </c>
      <c r="Z18" s="169">
        <f ca="1">'4'!Z18 * $AM17</f>
        <v>0</v>
      </c>
      <c r="AA18" s="169">
        <f ca="1">'4'!AA18 * $AM17</f>
        <v>0</v>
      </c>
      <c r="AB18" s="169">
        <f ca="1">'4'!AB18 * $AM17</f>
        <v>0</v>
      </c>
      <c r="AC18" s="169">
        <f ca="1">'4'!AC18 * $AM17</f>
        <v>0</v>
      </c>
      <c r="AD18" s="169">
        <f ca="1">'4'!AD18 * $AM17</f>
        <v>0</v>
      </c>
      <c r="AE18" s="169">
        <f ca="1">'4'!AE18 * $AM17</f>
        <v>0</v>
      </c>
      <c r="AF18" s="169">
        <f ca="1">'4'!AF18 * $AM17</f>
        <v>0</v>
      </c>
      <c r="AG18" s="169">
        <f ca="1">'4'!AG18 * $AM17</f>
        <v>0</v>
      </c>
      <c r="AH18" s="169">
        <f ca="1">'4'!AH18 * $AM17</f>
        <v>0</v>
      </c>
      <c r="AI18" s="169">
        <f ca="1">'4'!AI18 * $AM17</f>
        <v>0</v>
      </c>
      <c r="AJ18" s="169">
        <f ca="1">'4'!AJ18 * $AM17</f>
        <v>0</v>
      </c>
      <c r="AL18" s="255" t="s">
        <v>23</v>
      </c>
      <c r="AM18" s="256">
        <v>1</v>
      </c>
      <c r="AN18" s="383">
        <f ca="1">F18+NPV(SDN,G18:INDEX(G18:AJ18,PAL))</f>
        <v>0</v>
      </c>
    </row>
    <row r="19" spans="2:40" s="3" customFormat="1" ht="12.75" hidden="1">
      <c r="B19" s="64" t="s">
        <v>23</v>
      </c>
      <c r="C19" s="483" t="str">
        <f>IF(Kalba="EN",Data2!C44,Data2!B44)</f>
        <v>Paslaugų suteikimo pajamos</v>
      </c>
      <c r="D19" s="169">
        <f ca="1">F19+NPV(FDN,G19:INDEX(G19:AJ19,PAL))</f>
        <v>0</v>
      </c>
      <c r="E19" s="169">
        <f ca="1">SUMIF($F$5:$AJ$5,"&lt;="&amp;PAL,$F19:$AJ19)</f>
        <v>0</v>
      </c>
      <c r="F19" s="169">
        <f ca="1">'4'!F19 * $AM18</f>
        <v>0</v>
      </c>
      <c r="G19" s="169">
        <f ca="1">'4'!G19 * $AM18</f>
        <v>0</v>
      </c>
      <c r="H19" s="169">
        <f ca="1">'4'!H19 * $AM18</f>
        <v>0</v>
      </c>
      <c r="I19" s="169">
        <f ca="1">'4'!I19 * $AM18</f>
        <v>0</v>
      </c>
      <c r="J19" s="169">
        <f ca="1">'4'!J19 * $AM18</f>
        <v>0</v>
      </c>
      <c r="K19" s="169">
        <f ca="1">'4'!K19 * $AM18</f>
        <v>0</v>
      </c>
      <c r="L19" s="169">
        <f ca="1">'4'!L19 * $AM18</f>
        <v>0</v>
      </c>
      <c r="M19" s="169">
        <f ca="1">'4'!M19 * $AM18</f>
        <v>0</v>
      </c>
      <c r="N19" s="169">
        <f ca="1">'4'!N19 * $AM18</f>
        <v>0</v>
      </c>
      <c r="O19" s="169">
        <f ca="1">'4'!O19 * $AM18</f>
        <v>0</v>
      </c>
      <c r="P19" s="169">
        <f ca="1">'4'!P19 * $AM18</f>
        <v>0</v>
      </c>
      <c r="Q19" s="169">
        <f ca="1">'4'!Q19 * $AM18</f>
        <v>0</v>
      </c>
      <c r="R19" s="169">
        <f ca="1">'4'!R19 * $AM18</f>
        <v>0</v>
      </c>
      <c r="S19" s="169">
        <f ca="1">'4'!S19 * $AM18</f>
        <v>0</v>
      </c>
      <c r="T19" s="169">
        <f ca="1">'4'!T19 * $AM18</f>
        <v>0</v>
      </c>
      <c r="U19" s="169">
        <f ca="1">'4'!U19 * $AM18</f>
        <v>0</v>
      </c>
      <c r="V19" s="169">
        <f ca="1">'4'!V19 * $AM18</f>
        <v>0</v>
      </c>
      <c r="W19" s="169">
        <f ca="1">'4'!W19 * $AM18</f>
        <v>0</v>
      </c>
      <c r="X19" s="169">
        <f ca="1">'4'!X19 * $AM18</f>
        <v>0</v>
      </c>
      <c r="Y19" s="169">
        <f ca="1">'4'!Y19 * $AM18</f>
        <v>0</v>
      </c>
      <c r="Z19" s="169">
        <f ca="1">'4'!Z19 * $AM18</f>
        <v>0</v>
      </c>
      <c r="AA19" s="169">
        <f ca="1">'4'!AA19 * $AM18</f>
        <v>0</v>
      </c>
      <c r="AB19" s="169">
        <f ca="1">'4'!AB19 * $AM18</f>
        <v>0</v>
      </c>
      <c r="AC19" s="169">
        <f ca="1">'4'!AC19 * $AM18</f>
        <v>0</v>
      </c>
      <c r="AD19" s="169">
        <f ca="1">'4'!AD19 * $AM18</f>
        <v>0</v>
      </c>
      <c r="AE19" s="169">
        <f ca="1">'4'!AE19 * $AM18</f>
        <v>0</v>
      </c>
      <c r="AF19" s="169">
        <f ca="1">'4'!AF19 * $AM18</f>
        <v>0</v>
      </c>
      <c r="AG19" s="169">
        <f ca="1">'4'!AG19 * $AM18</f>
        <v>0</v>
      </c>
      <c r="AH19" s="169">
        <f ca="1">'4'!AH19 * $AM18</f>
        <v>0</v>
      </c>
      <c r="AI19" s="169">
        <f ca="1">'4'!AI19 * $AM18</f>
        <v>0</v>
      </c>
      <c r="AJ19" s="169">
        <f ca="1">'4'!AJ19 * $AM18</f>
        <v>0</v>
      </c>
      <c r="AL19" s="255" t="s">
        <v>24</v>
      </c>
      <c r="AM19" s="256">
        <v>1</v>
      </c>
      <c r="AN19" s="383">
        <f ca="1">F19+NPV(SDN,G19:INDEX(G19:AJ19,PAL))</f>
        <v>0</v>
      </c>
    </row>
    <row r="20" spans="2:40" s="3" customFormat="1" ht="12.75" hidden="1">
      <c r="B20" s="64" t="s">
        <v>24</v>
      </c>
      <c r="C20" s="483" t="str">
        <f>IF(Kalba="EN",Data2!C45,Data2!B45)</f>
        <v>Finansinės ir investicinės veiklos bei kitos pajamos</v>
      </c>
      <c r="D20" s="169">
        <f ca="1">F20+NPV(FDN,G20:INDEX(G20:AJ20,PAL))</f>
        <v>0</v>
      </c>
      <c r="E20" s="169">
        <f ca="1">SUMIF($F$5:$AJ$5,"&lt;="&amp;PAL,$F20:$AJ20)</f>
        <v>0</v>
      </c>
      <c r="F20" s="169">
        <f ca="1">'4'!F20 * $AM19</f>
        <v>0</v>
      </c>
      <c r="G20" s="169">
        <f ca="1">'4'!G20 * $AM19</f>
        <v>0</v>
      </c>
      <c r="H20" s="169">
        <f ca="1">'4'!H20 * $AM19</f>
        <v>0</v>
      </c>
      <c r="I20" s="169">
        <f ca="1">'4'!I20 * $AM19</f>
        <v>0</v>
      </c>
      <c r="J20" s="169">
        <f ca="1">'4'!J20 * $AM19</f>
        <v>0</v>
      </c>
      <c r="K20" s="169">
        <f ca="1">'4'!K20 * $AM19</f>
        <v>0</v>
      </c>
      <c r="L20" s="169">
        <f ca="1">'4'!L20 * $AM19</f>
        <v>0</v>
      </c>
      <c r="M20" s="169">
        <f ca="1">'4'!M20 * $AM19</f>
        <v>0</v>
      </c>
      <c r="N20" s="169">
        <f ca="1">'4'!N20 * $AM19</f>
        <v>0</v>
      </c>
      <c r="O20" s="169">
        <f ca="1">'4'!O20 * $AM19</f>
        <v>0</v>
      </c>
      <c r="P20" s="169">
        <f ca="1">'4'!P20 * $AM19</f>
        <v>0</v>
      </c>
      <c r="Q20" s="169">
        <f ca="1">'4'!Q20 * $AM19</f>
        <v>0</v>
      </c>
      <c r="R20" s="169">
        <f ca="1">'4'!R20 * $AM19</f>
        <v>0</v>
      </c>
      <c r="S20" s="169">
        <f ca="1">'4'!S20 * $AM19</f>
        <v>0</v>
      </c>
      <c r="T20" s="169">
        <f ca="1">'4'!T20 * $AM19</f>
        <v>0</v>
      </c>
      <c r="U20" s="169">
        <f ca="1">'4'!U20 * $AM19</f>
        <v>0</v>
      </c>
      <c r="V20" s="169">
        <f ca="1">'4'!V20 * $AM19</f>
        <v>0</v>
      </c>
      <c r="W20" s="169">
        <f ca="1">'4'!W20 * $AM19</f>
        <v>0</v>
      </c>
      <c r="X20" s="169">
        <f ca="1">'4'!X20 * $AM19</f>
        <v>0</v>
      </c>
      <c r="Y20" s="169">
        <f ca="1">'4'!Y20 * $AM19</f>
        <v>0</v>
      </c>
      <c r="Z20" s="169">
        <f ca="1">'4'!Z20 * $AM19</f>
        <v>0</v>
      </c>
      <c r="AA20" s="169">
        <f ca="1">'4'!AA20 * $AM19</f>
        <v>0</v>
      </c>
      <c r="AB20" s="169">
        <f ca="1">'4'!AB20 * $AM19</f>
        <v>0</v>
      </c>
      <c r="AC20" s="169">
        <f ca="1">'4'!AC20 * $AM19</f>
        <v>0</v>
      </c>
      <c r="AD20" s="169">
        <f ca="1">'4'!AD20 * $AM19</f>
        <v>0</v>
      </c>
      <c r="AE20" s="169">
        <f ca="1">'4'!AE20 * $AM19</f>
        <v>0</v>
      </c>
      <c r="AF20" s="169">
        <f ca="1">'4'!AF20 * $AM19</f>
        <v>0</v>
      </c>
      <c r="AG20" s="169">
        <f ca="1">'4'!AG20 * $AM19</f>
        <v>0</v>
      </c>
      <c r="AH20" s="169">
        <f ca="1">'4'!AH20 * $AM19</f>
        <v>0</v>
      </c>
      <c r="AI20" s="169">
        <f ca="1">'4'!AI20 * $AM19</f>
        <v>0</v>
      </c>
      <c r="AJ20" s="169">
        <f ca="1">'4'!AJ20 * $AM19</f>
        <v>0</v>
      </c>
      <c r="AL20" s="255" t="s">
        <v>298</v>
      </c>
      <c r="AM20" s="256">
        <v>1</v>
      </c>
      <c r="AN20" s="383">
        <f ca="1">F20+NPV(SDN,G20:INDEX(G20:AJ20,PAL))</f>
        <v>0</v>
      </c>
    </row>
    <row r="21" spans="2:40" s="61" customFormat="1" ht="12.75">
      <c r="B21" s="5" t="s">
        <v>25</v>
      </c>
      <c r="C21" s="482" t="str">
        <f>IF(Kalba="EN",Data2!C46,Data2!B46)</f>
        <v>Veiklos ir finansinės išlaidos, iš viso</v>
      </c>
      <c r="D21" s="170">
        <f ca="1">ROUND(SUM(D22,D29),0)</f>
        <v>0</v>
      </c>
      <c r="E21" s="170">
        <f ca="1">ROUND(SUM(E22,E29),0)</f>
        <v>0</v>
      </c>
      <c r="F21" s="170">
        <f t="shared" ref="F21:T21" ca="1" si="6">ROUND(SUM(F22,F29),0)</f>
        <v>0</v>
      </c>
      <c r="G21" s="170">
        <f t="shared" ca="1" si="6"/>
        <v>0</v>
      </c>
      <c r="H21" s="170">
        <f t="shared" ca="1" si="6"/>
        <v>0</v>
      </c>
      <c r="I21" s="170">
        <f t="shared" ca="1" si="6"/>
        <v>0</v>
      </c>
      <c r="J21" s="170">
        <f t="shared" ca="1" si="6"/>
        <v>0</v>
      </c>
      <c r="K21" s="170">
        <f t="shared" ca="1" si="6"/>
        <v>0</v>
      </c>
      <c r="L21" s="170">
        <f t="shared" ca="1" si="6"/>
        <v>0</v>
      </c>
      <c r="M21" s="170">
        <f t="shared" ca="1" si="6"/>
        <v>0</v>
      </c>
      <c r="N21" s="170">
        <f t="shared" ca="1" si="6"/>
        <v>0</v>
      </c>
      <c r="O21" s="170">
        <f t="shared" ca="1" si="6"/>
        <v>0</v>
      </c>
      <c r="P21" s="170">
        <f t="shared" ca="1" si="6"/>
        <v>0</v>
      </c>
      <c r="Q21" s="170">
        <f t="shared" ca="1" si="6"/>
        <v>0</v>
      </c>
      <c r="R21" s="170">
        <f t="shared" ca="1" si="6"/>
        <v>0</v>
      </c>
      <c r="S21" s="170">
        <f t="shared" ca="1" si="6"/>
        <v>0</v>
      </c>
      <c r="T21" s="170">
        <f t="shared" ca="1" si="6"/>
        <v>0</v>
      </c>
      <c r="U21" s="170">
        <f ca="1">ROUND(SUM(U22,U29),0)</f>
        <v>0</v>
      </c>
      <c r="V21" s="170">
        <f ca="1">ROUND(SUM(V22,V29),0)</f>
        <v>0</v>
      </c>
      <c r="W21" s="170">
        <f ca="1">ROUND(SUM(W22,W29),0)</f>
        <v>0</v>
      </c>
      <c r="X21" s="170">
        <f ca="1">ROUND(SUM(X22,X29),0)</f>
        <v>0</v>
      </c>
      <c r="Y21" s="170">
        <f ca="1">ROUND(SUM(Y22,Y29),0)</f>
        <v>0</v>
      </c>
      <c r="Z21" s="170">
        <f t="shared" ref="Z21:AJ21" ca="1" si="7">ROUND(SUM(Z22,Z29),0)</f>
        <v>0</v>
      </c>
      <c r="AA21" s="170">
        <f t="shared" ca="1" si="7"/>
        <v>0</v>
      </c>
      <c r="AB21" s="170">
        <f t="shared" ca="1" si="7"/>
        <v>0</v>
      </c>
      <c r="AC21" s="170">
        <f t="shared" ca="1" si="7"/>
        <v>0</v>
      </c>
      <c r="AD21" s="170">
        <f t="shared" ca="1" si="7"/>
        <v>0</v>
      </c>
      <c r="AE21" s="170">
        <f t="shared" ca="1" si="7"/>
        <v>0</v>
      </c>
      <c r="AF21" s="170">
        <f t="shared" ca="1" si="7"/>
        <v>0</v>
      </c>
      <c r="AG21" s="170">
        <f t="shared" ca="1" si="7"/>
        <v>0</v>
      </c>
      <c r="AH21" s="170">
        <f t="shared" ca="1" si="7"/>
        <v>0</v>
      </c>
      <c r="AI21" s="170">
        <f t="shared" ca="1" si="7"/>
        <v>0</v>
      </c>
      <c r="AJ21" s="170">
        <f t="shared" ca="1" si="7"/>
        <v>0</v>
      </c>
      <c r="AL21" s="255" t="s">
        <v>299</v>
      </c>
      <c r="AM21" s="256">
        <v>1</v>
      </c>
      <c r="AN21" s="382">
        <f ca="1">ROUND(SUM(AN22,AN29),0)</f>
        <v>0</v>
      </c>
    </row>
    <row r="22" spans="2:40" s="61" customFormat="1" ht="12.75">
      <c r="B22" s="66" t="s">
        <v>297</v>
      </c>
      <c r="C22" s="482" t="str">
        <f>IF(Kalba="EN",Data2!C47,Data2!B47)</f>
        <v>Veiklos išlaidos</v>
      </c>
      <c r="D22" s="170">
        <f ca="1">ROUND(SUM(D23:D28),0)</f>
        <v>0</v>
      </c>
      <c r="E22" s="170">
        <f ca="1">ROUND(SUM(E23:E28),0)</f>
        <v>0</v>
      </c>
      <c r="F22" s="170">
        <f t="shared" ref="F22:T22" ca="1" si="8">ROUND(SUM(F23:F28),0)</f>
        <v>0</v>
      </c>
      <c r="G22" s="170">
        <f t="shared" ca="1" si="8"/>
        <v>0</v>
      </c>
      <c r="H22" s="170">
        <f t="shared" ca="1" si="8"/>
        <v>0</v>
      </c>
      <c r="I22" s="170">
        <f t="shared" ca="1" si="8"/>
        <v>0</v>
      </c>
      <c r="J22" s="170">
        <f t="shared" ca="1" si="8"/>
        <v>0</v>
      </c>
      <c r="K22" s="170">
        <f t="shared" ca="1" si="8"/>
        <v>0</v>
      </c>
      <c r="L22" s="170">
        <f t="shared" ca="1" si="8"/>
        <v>0</v>
      </c>
      <c r="M22" s="170">
        <f t="shared" ca="1" si="8"/>
        <v>0</v>
      </c>
      <c r="N22" s="170">
        <f t="shared" ca="1" si="8"/>
        <v>0</v>
      </c>
      <c r="O22" s="170">
        <f t="shared" ca="1" si="8"/>
        <v>0</v>
      </c>
      <c r="P22" s="170">
        <f t="shared" ca="1" si="8"/>
        <v>0</v>
      </c>
      <c r="Q22" s="170">
        <f t="shared" ca="1" si="8"/>
        <v>0</v>
      </c>
      <c r="R22" s="170">
        <f t="shared" ca="1" si="8"/>
        <v>0</v>
      </c>
      <c r="S22" s="170">
        <f t="shared" ca="1" si="8"/>
        <v>0</v>
      </c>
      <c r="T22" s="170">
        <f t="shared" ca="1" si="8"/>
        <v>0</v>
      </c>
      <c r="U22" s="170">
        <f ca="1">ROUND(SUM(U23:U28),0)</f>
        <v>0</v>
      </c>
      <c r="V22" s="170">
        <f ca="1">ROUND(SUM(V23:V28),0)</f>
        <v>0</v>
      </c>
      <c r="W22" s="170">
        <f ca="1">ROUND(SUM(W23:W28),0)</f>
        <v>0</v>
      </c>
      <c r="X22" s="170">
        <f ca="1">ROUND(SUM(X23:X28),0)</f>
        <v>0</v>
      </c>
      <c r="Y22" s="170">
        <f ca="1">ROUND(SUM(Y23:Y28),0)</f>
        <v>0</v>
      </c>
      <c r="Z22" s="170">
        <f t="shared" ref="Z22:AJ22" ca="1" si="9">ROUND(SUM(Z23:Z28),0)</f>
        <v>0</v>
      </c>
      <c r="AA22" s="170">
        <f t="shared" ca="1" si="9"/>
        <v>0</v>
      </c>
      <c r="AB22" s="170">
        <f t="shared" ca="1" si="9"/>
        <v>0</v>
      </c>
      <c r="AC22" s="170">
        <f t="shared" ca="1" si="9"/>
        <v>0</v>
      </c>
      <c r="AD22" s="170">
        <f t="shared" ca="1" si="9"/>
        <v>0</v>
      </c>
      <c r="AE22" s="170">
        <f t="shared" ca="1" si="9"/>
        <v>0</v>
      </c>
      <c r="AF22" s="170">
        <f t="shared" ca="1" si="9"/>
        <v>0</v>
      </c>
      <c r="AG22" s="170">
        <f t="shared" ca="1" si="9"/>
        <v>0</v>
      </c>
      <c r="AH22" s="170">
        <f t="shared" ca="1" si="9"/>
        <v>0</v>
      </c>
      <c r="AI22" s="170">
        <f t="shared" ca="1" si="9"/>
        <v>0</v>
      </c>
      <c r="AJ22" s="170">
        <f t="shared" ca="1" si="9"/>
        <v>0</v>
      </c>
      <c r="AL22" s="255" t="s">
        <v>300</v>
      </c>
      <c r="AM22" s="256">
        <v>1</v>
      </c>
      <c r="AN22" s="382">
        <f ca="1">ROUND(SUM(AN23:AN28),0)</f>
        <v>0</v>
      </c>
    </row>
    <row r="23" spans="2:40" s="3" customFormat="1" ht="12.75" hidden="1">
      <c r="B23" s="64" t="s">
        <v>298</v>
      </c>
      <c r="C23" s="483" t="str">
        <f>IF(Kalba="EN",Data2!C48,Data2!B48)</f>
        <v>Žaliavos</v>
      </c>
      <c r="D23" s="169">
        <f ca="1">F23+NPV(FDN,G23:INDEX(G23:AJ23,PAL))</f>
        <v>0</v>
      </c>
      <c r="E23" s="169">
        <f t="shared" ref="E23:E29" ca="1" si="10">SUMIF($F$5:$AJ$5,"&lt;="&amp;PAL,$F23:$AJ23)</f>
        <v>0</v>
      </c>
      <c r="F23" s="169">
        <f ca="1">'4'!F23 * $AM20</f>
        <v>0</v>
      </c>
      <c r="G23" s="169">
        <f ca="1">'4'!G23 * $AM20</f>
        <v>0</v>
      </c>
      <c r="H23" s="169">
        <f ca="1">'4'!H23 * $AM20</f>
        <v>0</v>
      </c>
      <c r="I23" s="169">
        <f ca="1">'4'!I23 * $AM20</f>
        <v>0</v>
      </c>
      <c r="J23" s="169">
        <f ca="1">'4'!J23 * $AM20</f>
        <v>0</v>
      </c>
      <c r="K23" s="169">
        <f ca="1">'4'!K23 * $AM20</f>
        <v>0</v>
      </c>
      <c r="L23" s="169">
        <f ca="1">'4'!L23 * $AM20</f>
        <v>0</v>
      </c>
      <c r="M23" s="169">
        <f ca="1">'4'!M23 * $AM20</f>
        <v>0</v>
      </c>
      <c r="N23" s="169">
        <f ca="1">'4'!N23 * $AM20</f>
        <v>0</v>
      </c>
      <c r="O23" s="169">
        <f ca="1">'4'!O23 * $AM20</f>
        <v>0</v>
      </c>
      <c r="P23" s="169">
        <f ca="1">'4'!P23 * $AM20</f>
        <v>0</v>
      </c>
      <c r="Q23" s="169">
        <f ca="1">'4'!Q23 * $AM20</f>
        <v>0</v>
      </c>
      <c r="R23" s="169">
        <f ca="1">'4'!R23 * $AM20</f>
        <v>0</v>
      </c>
      <c r="S23" s="169">
        <f ca="1">'4'!S23 * $AM20</f>
        <v>0</v>
      </c>
      <c r="T23" s="169">
        <f ca="1">'4'!T23 * $AM20</f>
        <v>0</v>
      </c>
      <c r="U23" s="169">
        <f ca="1">'4'!U23 * $AM20</f>
        <v>0</v>
      </c>
      <c r="V23" s="169">
        <f ca="1">'4'!V23 * $AM20</f>
        <v>0</v>
      </c>
      <c r="W23" s="169">
        <f ca="1">'4'!W23 * $AM20</f>
        <v>0</v>
      </c>
      <c r="X23" s="169">
        <f ca="1">'4'!X23 * $AM20</f>
        <v>0</v>
      </c>
      <c r="Y23" s="169">
        <f ca="1">'4'!Y23 * $AM20</f>
        <v>0</v>
      </c>
      <c r="Z23" s="169">
        <f ca="1">'4'!Z23 * $AM20</f>
        <v>0</v>
      </c>
      <c r="AA23" s="169">
        <f ca="1">'4'!AA23 * $AM20</f>
        <v>0</v>
      </c>
      <c r="AB23" s="169">
        <f ca="1">'4'!AB23 * $AM20</f>
        <v>0</v>
      </c>
      <c r="AC23" s="169">
        <f ca="1">'4'!AC23 * $AM20</f>
        <v>0</v>
      </c>
      <c r="AD23" s="169">
        <f ca="1">'4'!AD23 * $AM20</f>
        <v>0</v>
      </c>
      <c r="AE23" s="169">
        <f ca="1">'4'!AE23 * $AM20</f>
        <v>0</v>
      </c>
      <c r="AF23" s="169">
        <f ca="1">'4'!AF23 * $AM20</f>
        <v>0</v>
      </c>
      <c r="AG23" s="169">
        <f ca="1">'4'!AG23 * $AM20</f>
        <v>0</v>
      </c>
      <c r="AH23" s="169">
        <f ca="1">'4'!AH23 * $AM20</f>
        <v>0</v>
      </c>
      <c r="AI23" s="169">
        <f ca="1">'4'!AI23 * $AM20</f>
        <v>0</v>
      </c>
      <c r="AJ23" s="169">
        <f ca="1">'4'!AJ23 * $AM20</f>
        <v>0</v>
      </c>
      <c r="AL23" s="255" t="s">
        <v>301</v>
      </c>
      <c r="AM23" s="256">
        <v>1</v>
      </c>
      <c r="AN23" s="383">
        <f ca="1">F23+NPV(SDN,G23:INDEX(G23:AJ23,PAL))</f>
        <v>0</v>
      </c>
    </row>
    <row r="24" spans="2:40" s="3" customFormat="1" ht="12.75" hidden="1">
      <c r="B24" s="64" t="s">
        <v>299</v>
      </c>
      <c r="C24" s="483" t="str">
        <f>IF(Kalba="EN",Data2!C49,Data2!B49)</f>
        <v>Darbo užmokesčio išlaidos</v>
      </c>
      <c r="D24" s="169">
        <f ca="1">F24+NPV(FDN,G24:INDEX(G24:AJ24,PAL))</f>
        <v>0</v>
      </c>
      <c r="E24" s="169">
        <f t="shared" ca="1" si="10"/>
        <v>0</v>
      </c>
      <c r="F24" s="169">
        <f ca="1">'4'!F24 * $AM21</f>
        <v>0</v>
      </c>
      <c r="G24" s="169">
        <f ca="1">'4'!G24 * $AM21</f>
        <v>0</v>
      </c>
      <c r="H24" s="169">
        <f ca="1">'4'!H24 * $AM21</f>
        <v>0</v>
      </c>
      <c r="I24" s="169">
        <f ca="1">'4'!I24 * $AM21</f>
        <v>0</v>
      </c>
      <c r="J24" s="169">
        <f ca="1">'4'!J24 * $AM21</f>
        <v>0</v>
      </c>
      <c r="K24" s="169">
        <f ca="1">'4'!K24 * $AM21</f>
        <v>0</v>
      </c>
      <c r="L24" s="169">
        <f ca="1">'4'!L24 * $AM21</f>
        <v>0</v>
      </c>
      <c r="M24" s="169">
        <f ca="1">'4'!M24 * $AM21</f>
        <v>0</v>
      </c>
      <c r="N24" s="169">
        <f ca="1">'4'!N24 * $AM21</f>
        <v>0</v>
      </c>
      <c r="O24" s="169">
        <f ca="1">'4'!O24 * $AM21</f>
        <v>0</v>
      </c>
      <c r="P24" s="169">
        <f ca="1">'4'!P24 * $AM21</f>
        <v>0</v>
      </c>
      <c r="Q24" s="169">
        <f ca="1">'4'!Q24 * $AM21</f>
        <v>0</v>
      </c>
      <c r="R24" s="169">
        <f ca="1">'4'!R24 * $AM21</f>
        <v>0</v>
      </c>
      <c r="S24" s="169">
        <f ca="1">'4'!S24 * $AM21</f>
        <v>0</v>
      </c>
      <c r="T24" s="169">
        <f ca="1">'4'!T24 * $AM21</f>
        <v>0</v>
      </c>
      <c r="U24" s="169">
        <f ca="1">'4'!U24 * $AM21</f>
        <v>0</v>
      </c>
      <c r="V24" s="169">
        <f ca="1">'4'!V24 * $AM21</f>
        <v>0</v>
      </c>
      <c r="W24" s="169">
        <f ca="1">'4'!W24 * $AM21</f>
        <v>0</v>
      </c>
      <c r="X24" s="169">
        <f ca="1">'4'!X24 * $AM21</f>
        <v>0</v>
      </c>
      <c r="Y24" s="169">
        <f ca="1">'4'!Y24 * $AM21</f>
        <v>0</v>
      </c>
      <c r="Z24" s="169">
        <f ca="1">'4'!Z24 * $AM21</f>
        <v>0</v>
      </c>
      <c r="AA24" s="169">
        <f ca="1">'4'!AA24 * $AM21</f>
        <v>0</v>
      </c>
      <c r="AB24" s="169">
        <f ca="1">'4'!AB24 * $AM21</f>
        <v>0</v>
      </c>
      <c r="AC24" s="169">
        <f ca="1">'4'!AC24 * $AM21</f>
        <v>0</v>
      </c>
      <c r="AD24" s="169">
        <f ca="1">'4'!AD24 * $AM21</f>
        <v>0</v>
      </c>
      <c r="AE24" s="169">
        <f ca="1">'4'!AE24 * $AM21</f>
        <v>0</v>
      </c>
      <c r="AF24" s="169">
        <f ca="1">'4'!AF24 * $AM21</f>
        <v>0</v>
      </c>
      <c r="AG24" s="169">
        <f ca="1">'4'!AG24 * $AM21</f>
        <v>0</v>
      </c>
      <c r="AH24" s="169">
        <f ca="1">'4'!AH24 * $AM21</f>
        <v>0</v>
      </c>
      <c r="AI24" s="169">
        <f ca="1">'4'!AI24 * $AM21</f>
        <v>0</v>
      </c>
      <c r="AJ24" s="169">
        <f ca="1">'4'!AJ24 * $AM21</f>
        <v>0</v>
      </c>
      <c r="AL24" s="255" t="s">
        <v>303</v>
      </c>
      <c r="AM24" s="256">
        <v>1</v>
      </c>
      <c r="AN24" s="383">
        <f ca="1">F24+NPV(SDN,G24:INDEX(G24:AJ24,PAL))</f>
        <v>0</v>
      </c>
    </row>
    <row r="25" spans="2:40" s="3" customFormat="1" ht="12.75" hidden="1">
      <c r="B25" s="64" t="s">
        <v>300</v>
      </c>
      <c r="C25" s="483" t="str">
        <f>IF(Kalba="EN",Data2!C50,Data2!B50)</f>
        <v>Elektros energijos išlaidos</v>
      </c>
      <c r="D25" s="169">
        <f ca="1">F25+NPV(FDN,G25:INDEX(G25:AJ25,PAL))</f>
        <v>0</v>
      </c>
      <c r="E25" s="169">
        <f t="shared" ca="1" si="10"/>
        <v>0</v>
      </c>
      <c r="F25" s="169">
        <f ca="1">'4'!F25 * $AM22</f>
        <v>0</v>
      </c>
      <c r="G25" s="169">
        <f ca="1">'4'!G25 * $AM22</f>
        <v>0</v>
      </c>
      <c r="H25" s="169">
        <f ca="1">'4'!H25 * $AM22</f>
        <v>0</v>
      </c>
      <c r="I25" s="169">
        <f ca="1">'4'!I25 * $AM22</f>
        <v>0</v>
      </c>
      <c r="J25" s="169">
        <f ca="1">'4'!J25 * $AM22</f>
        <v>0</v>
      </c>
      <c r="K25" s="169">
        <f ca="1">'4'!K25 * $AM22</f>
        <v>0</v>
      </c>
      <c r="L25" s="169">
        <f ca="1">'4'!L25 * $AM22</f>
        <v>0</v>
      </c>
      <c r="M25" s="169">
        <f ca="1">'4'!M25 * $AM22</f>
        <v>0</v>
      </c>
      <c r="N25" s="169">
        <f ca="1">'4'!N25 * $AM22</f>
        <v>0</v>
      </c>
      <c r="O25" s="169">
        <f ca="1">'4'!O25 * $AM22</f>
        <v>0</v>
      </c>
      <c r="P25" s="169">
        <f ca="1">'4'!P25 * $AM22</f>
        <v>0</v>
      </c>
      <c r="Q25" s="169">
        <f ca="1">'4'!Q25 * $AM22</f>
        <v>0</v>
      </c>
      <c r="R25" s="169">
        <f ca="1">'4'!R25 * $AM22</f>
        <v>0</v>
      </c>
      <c r="S25" s="169">
        <f ca="1">'4'!S25 * $AM22</f>
        <v>0</v>
      </c>
      <c r="T25" s="169">
        <f ca="1">'4'!T25 * $AM22</f>
        <v>0</v>
      </c>
      <c r="U25" s="169">
        <f ca="1">'4'!U25 * $AM22</f>
        <v>0</v>
      </c>
      <c r="V25" s="169">
        <f ca="1">'4'!V25 * $AM22</f>
        <v>0</v>
      </c>
      <c r="W25" s="169">
        <f ca="1">'4'!W25 * $AM22</f>
        <v>0</v>
      </c>
      <c r="X25" s="169">
        <f ca="1">'4'!X25 * $AM22</f>
        <v>0</v>
      </c>
      <c r="Y25" s="169">
        <f ca="1">'4'!Y25 * $AM22</f>
        <v>0</v>
      </c>
      <c r="Z25" s="169">
        <f ca="1">'4'!Z25 * $AM22</f>
        <v>0</v>
      </c>
      <c r="AA25" s="169">
        <f ca="1">'4'!AA25 * $AM22</f>
        <v>0</v>
      </c>
      <c r="AB25" s="169">
        <f ca="1">'4'!AB25 * $AM22</f>
        <v>0</v>
      </c>
      <c r="AC25" s="169">
        <f ca="1">'4'!AC25 * $AM22</f>
        <v>0</v>
      </c>
      <c r="AD25" s="169">
        <f ca="1">'4'!AD25 * $AM22</f>
        <v>0</v>
      </c>
      <c r="AE25" s="169">
        <f ca="1">'4'!AE25 * $AM22</f>
        <v>0</v>
      </c>
      <c r="AF25" s="169">
        <f ca="1">'4'!AF25 * $AM22</f>
        <v>0</v>
      </c>
      <c r="AG25" s="169">
        <f ca="1">'4'!AG25 * $AM22</f>
        <v>0</v>
      </c>
      <c r="AH25" s="169">
        <f ca="1">'4'!AH25 * $AM22</f>
        <v>0</v>
      </c>
      <c r="AI25" s="169">
        <f ca="1">'4'!AI25 * $AM22</f>
        <v>0</v>
      </c>
      <c r="AJ25" s="169">
        <f ca="1">'4'!AJ25 * $AM22</f>
        <v>0</v>
      </c>
      <c r="AL25" s="255" t="s">
        <v>304</v>
      </c>
      <c r="AM25" s="256">
        <v>1</v>
      </c>
      <c r="AN25" s="383">
        <f ca="1">F25+NPV(SDN,G25:INDEX(G25:AJ25,PAL))</f>
        <v>0</v>
      </c>
    </row>
    <row r="26" spans="2:40" s="3" customFormat="1" ht="12.75" hidden="1">
      <c r="B26" s="64" t="s">
        <v>301</v>
      </c>
      <c r="C26" s="483" t="str">
        <f>IF(Kalba="EN",Data2!C51,Data2!B51)</f>
        <v>Šildymo (išskyrus elektrą) išlaidos</v>
      </c>
      <c r="D26" s="169">
        <f ca="1">F26+NPV(FDN,G26:INDEX(G26:AJ26,PAL))</f>
        <v>0</v>
      </c>
      <c r="E26" s="169">
        <f t="shared" ca="1" si="10"/>
        <v>0</v>
      </c>
      <c r="F26" s="169">
        <f ca="1">'4'!F26 * $AM23</f>
        <v>0</v>
      </c>
      <c r="G26" s="169">
        <f ca="1">'4'!G26 * $AM23</f>
        <v>0</v>
      </c>
      <c r="H26" s="169">
        <f ca="1">'4'!H26 * $AM23</f>
        <v>0</v>
      </c>
      <c r="I26" s="169">
        <f ca="1">'4'!I26 * $AM23</f>
        <v>0</v>
      </c>
      <c r="J26" s="169">
        <f ca="1">'4'!J26 * $AM23</f>
        <v>0</v>
      </c>
      <c r="K26" s="169">
        <f ca="1">'4'!K26 * $AM23</f>
        <v>0</v>
      </c>
      <c r="L26" s="169">
        <f ca="1">'4'!L26 * $AM23</f>
        <v>0</v>
      </c>
      <c r="M26" s="169">
        <f ca="1">'4'!M26 * $AM23</f>
        <v>0</v>
      </c>
      <c r="N26" s="169">
        <f ca="1">'4'!N26 * $AM23</f>
        <v>0</v>
      </c>
      <c r="O26" s="169">
        <f ca="1">'4'!O26 * $AM23</f>
        <v>0</v>
      </c>
      <c r="P26" s="169">
        <f ca="1">'4'!P26 * $AM23</f>
        <v>0</v>
      </c>
      <c r="Q26" s="169">
        <f ca="1">'4'!Q26 * $AM23</f>
        <v>0</v>
      </c>
      <c r="R26" s="169">
        <f ca="1">'4'!R26 * $AM23</f>
        <v>0</v>
      </c>
      <c r="S26" s="169">
        <f ca="1">'4'!S26 * $AM23</f>
        <v>0</v>
      </c>
      <c r="T26" s="169">
        <f ca="1">'4'!T26 * $AM23</f>
        <v>0</v>
      </c>
      <c r="U26" s="169">
        <f ca="1">'4'!U26 * $AM23</f>
        <v>0</v>
      </c>
      <c r="V26" s="169">
        <f ca="1">'4'!V26 * $AM23</f>
        <v>0</v>
      </c>
      <c r="W26" s="169">
        <f ca="1">'4'!W26 * $AM23</f>
        <v>0</v>
      </c>
      <c r="X26" s="169">
        <f ca="1">'4'!X26 * $AM23</f>
        <v>0</v>
      </c>
      <c r="Y26" s="169">
        <f ca="1">'4'!Y26 * $AM23</f>
        <v>0</v>
      </c>
      <c r="Z26" s="169">
        <f ca="1">'4'!Z26 * $AM23</f>
        <v>0</v>
      </c>
      <c r="AA26" s="169">
        <f ca="1">'4'!AA26 * $AM23</f>
        <v>0</v>
      </c>
      <c r="AB26" s="169">
        <f ca="1">'4'!AB26 * $AM23</f>
        <v>0</v>
      </c>
      <c r="AC26" s="169">
        <f ca="1">'4'!AC26 * $AM23</f>
        <v>0</v>
      </c>
      <c r="AD26" s="169">
        <f ca="1">'4'!AD26 * $AM23</f>
        <v>0</v>
      </c>
      <c r="AE26" s="169">
        <f ca="1">'4'!AE26 * $AM23</f>
        <v>0</v>
      </c>
      <c r="AF26" s="169">
        <f ca="1">'4'!AF26 * $AM23</f>
        <v>0</v>
      </c>
      <c r="AG26" s="169">
        <f ca="1">'4'!AG26 * $AM23</f>
        <v>0</v>
      </c>
      <c r="AH26" s="169">
        <f ca="1">'4'!AH26 * $AM23</f>
        <v>0</v>
      </c>
      <c r="AI26" s="169">
        <f ca="1">'4'!AI26 * $AM23</f>
        <v>0</v>
      </c>
      <c r="AJ26" s="169">
        <f ca="1">'4'!AJ26 * $AM23</f>
        <v>0</v>
      </c>
      <c r="AL26" s="255" t="s">
        <v>305</v>
      </c>
      <c r="AM26" s="256">
        <v>1</v>
      </c>
      <c r="AN26" s="383">
        <f ca="1">F26+NPV(SDN,G26:INDEX(G26:AJ26,PAL))</f>
        <v>0</v>
      </c>
    </row>
    <row r="27" spans="2:40" s="3" customFormat="1" ht="12.75" hidden="1">
      <c r="B27" s="64" t="s">
        <v>303</v>
      </c>
      <c r="C27" s="483" t="str">
        <f>IF(Kalba="EN",Data2!C52,Data2!B52)</f>
        <v>Infrastruktūros būklės palaikymo išlaidos</v>
      </c>
      <c r="D27" s="169">
        <f ca="1">F27+NPV(FDN,G27:INDEX(G27:AJ27,PAL))</f>
        <v>0</v>
      </c>
      <c r="E27" s="169">
        <f t="shared" ca="1" si="10"/>
        <v>0</v>
      </c>
      <c r="F27" s="169">
        <f ca="1">'4'!F27 * $AM24</f>
        <v>0</v>
      </c>
      <c r="G27" s="169">
        <f ca="1">'4'!G27 * $AM24</f>
        <v>0</v>
      </c>
      <c r="H27" s="169">
        <f ca="1">'4'!H27 * $AM24</f>
        <v>0</v>
      </c>
      <c r="I27" s="169">
        <f ca="1">'4'!I27 * $AM24</f>
        <v>0</v>
      </c>
      <c r="J27" s="169">
        <f ca="1">'4'!J27 * $AM24</f>
        <v>0</v>
      </c>
      <c r="K27" s="169">
        <f ca="1">'4'!K27 * $AM24</f>
        <v>0</v>
      </c>
      <c r="L27" s="169">
        <f ca="1">'4'!L27 * $AM24</f>
        <v>0</v>
      </c>
      <c r="M27" s="169">
        <f ca="1">'4'!M27 * $AM24</f>
        <v>0</v>
      </c>
      <c r="N27" s="169">
        <f ca="1">'4'!N27 * $AM24</f>
        <v>0</v>
      </c>
      <c r="O27" s="169">
        <f ca="1">'4'!O27 * $AM24</f>
        <v>0</v>
      </c>
      <c r="P27" s="169">
        <f ca="1">'4'!P27 * $AM24</f>
        <v>0</v>
      </c>
      <c r="Q27" s="169">
        <f ca="1">'4'!Q27 * $AM24</f>
        <v>0</v>
      </c>
      <c r="R27" s="169">
        <f ca="1">'4'!R27 * $AM24</f>
        <v>0</v>
      </c>
      <c r="S27" s="169">
        <f ca="1">'4'!S27 * $AM24</f>
        <v>0</v>
      </c>
      <c r="T27" s="169">
        <f ca="1">'4'!T27 * $AM24</f>
        <v>0</v>
      </c>
      <c r="U27" s="169">
        <f ca="1">'4'!U27 * $AM24</f>
        <v>0</v>
      </c>
      <c r="V27" s="169">
        <f ca="1">'4'!V27 * $AM24</f>
        <v>0</v>
      </c>
      <c r="W27" s="169">
        <f ca="1">'4'!W27 * $AM24</f>
        <v>0</v>
      </c>
      <c r="X27" s="169">
        <f ca="1">'4'!X27 * $AM24</f>
        <v>0</v>
      </c>
      <c r="Y27" s="169">
        <f ca="1">'4'!Y27 * $AM24</f>
        <v>0</v>
      </c>
      <c r="Z27" s="169">
        <f ca="1">'4'!Z27 * $AM24</f>
        <v>0</v>
      </c>
      <c r="AA27" s="169">
        <f ca="1">'4'!AA27 * $AM24</f>
        <v>0</v>
      </c>
      <c r="AB27" s="169">
        <f ca="1">'4'!AB27 * $AM24</f>
        <v>0</v>
      </c>
      <c r="AC27" s="169">
        <f ca="1">'4'!AC27 * $AM24</f>
        <v>0</v>
      </c>
      <c r="AD27" s="169">
        <f ca="1">'4'!AD27 * $AM24</f>
        <v>0</v>
      </c>
      <c r="AE27" s="169">
        <f ca="1">'4'!AE27 * $AM24</f>
        <v>0</v>
      </c>
      <c r="AF27" s="169">
        <f ca="1">'4'!AF27 * $AM24</f>
        <v>0</v>
      </c>
      <c r="AG27" s="169">
        <f ca="1">'4'!AG27 * $AM24</f>
        <v>0</v>
      </c>
      <c r="AH27" s="169">
        <f ca="1">'4'!AH27 * $AM24</f>
        <v>0</v>
      </c>
      <c r="AI27" s="169">
        <f ca="1">'4'!AI27 * $AM24</f>
        <v>0</v>
      </c>
      <c r="AJ27" s="169">
        <f ca="1">'4'!AJ27 * $AM24</f>
        <v>0</v>
      </c>
      <c r="AL27" s="255" t="s">
        <v>51</v>
      </c>
      <c r="AM27" s="256">
        <v>1</v>
      </c>
      <c r="AN27" s="383">
        <f ca="1">F27+NPV(SDN,G27:INDEX(G27:AJ27,PAL))</f>
        <v>0</v>
      </c>
    </row>
    <row r="28" spans="2:40" s="3" customFormat="1" ht="12.75" hidden="1">
      <c r="B28" s="64" t="s">
        <v>304</v>
      </c>
      <c r="C28" s="483" t="str">
        <f>IF(Kalba="EN",Data2!C53,Data2!B53)</f>
        <v>Kitos išlaidos</v>
      </c>
      <c r="D28" s="169">
        <f ca="1">F28+NPV(FDN,G28:INDEX(G28:AJ28,PAL))</f>
        <v>0</v>
      </c>
      <c r="E28" s="169">
        <f t="shared" ca="1" si="10"/>
        <v>0</v>
      </c>
      <c r="F28" s="169">
        <f ca="1">'4'!F28 * $AM25</f>
        <v>0</v>
      </c>
      <c r="G28" s="169">
        <f ca="1">'4'!G28 * $AM25</f>
        <v>0</v>
      </c>
      <c r="H28" s="169">
        <f ca="1">'4'!H28 * $AM25</f>
        <v>0</v>
      </c>
      <c r="I28" s="169">
        <f ca="1">'4'!I28 * $AM25</f>
        <v>0</v>
      </c>
      <c r="J28" s="169">
        <f ca="1">'4'!J28 * $AM25</f>
        <v>0</v>
      </c>
      <c r="K28" s="169">
        <f ca="1">'4'!K28 * $AM25</f>
        <v>0</v>
      </c>
      <c r="L28" s="169">
        <f ca="1">'4'!L28 * $AM25</f>
        <v>0</v>
      </c>
      <c r="M28" s="169">
        <f ca="1">'4'!M28 * $AM25</f>
        <v>0</v>
      </c>
      <c r="N28" s="169">
        <f ca="1">'4'!N28 * $AM25</f>
        <v>0</v>
      </c>
      <c r="O28" s="169">
        <f ca="1">'4'!O28 * $AM25</f>
        <v>0</v>
      </c>
      <c r="P28" s="169">
        <f ca="1">'4'!P28 * $AM25</f>
        <v>0</v>
      </c>
      <c r="Q28" s="169">
        <f ca="1">'4'!Q28 * $AM25</f>
        <v>0</v>
      </c>
      <c r="R28" s="169">
        <f ca="1">'4'!R28 * $AM25</f>
        <v>0</v>
      </c>
      <c r="S28" s="169">
        <f ca="1">'4'!S28 * $AM25</f>
        <v>0</v>
      </c>
      <c r="T28" s="169">
        <f ca="1">'4'!T28 * $AM25</f>
        <v>0</v>
      </c>
      <c r="U28" s="169">
        <f ca="1">'4'!U28 * $AM25</f>
        <v>0</v>
      </c>
      <c r="V28" s="169">
        <f ca="1">'4'!V28 * $AM25</f>
        <v>0</v>
      </c>
      <c r="W28" s="169">
        <f ca="1">'4'!W28 * $AM25</f>
        <v>0</v>
      </c>
      <c r="X28" s="169">
        <f ca="1">'4'!X28 * $AM25</f>
        <v>0</v>
      </c>
      <c r="Y28" s="169">
        <f ca="1">'4'!Y28 * $AM25</f>
        <v>0</v>
      </c>
      <c r="Z28" s="169">
        <f ca="1">'4'!Z28 * $AM25</f>
        <v>0</v>
      </c>
      <c r="AA28" s="169">
        <f ca="1">'4'!AA28 * $AM25</f>
        <v>0</v>
      </c>
      <c r="AB28" s="169">
        <f ca="1">'4'!AB28 * $AM25</f>
        <v>0</v>
      </c>
      <c r="AC28" s="169">
        <f ca="1">'4'!AC28 * $AM25</f>
        <v>0</v>
      </c>
      <c r="AD28" s="169">
        <f ca="1">'4'!AD28 * $AM25</f>
        <v>0</v>
      </c>
      <c r="AE28" s="169">
        <f ca="1">'4'!AE28 * $AM25</f>
        <v>0</v>
      </c>
      <c r="AF28" s="169">
        <f ca="1">'4'!AF28 * $AM25</f>
        <v>0</v>
      </c>
      <c r="AG28" s="169">
        <f ca="1">'4'!AG28 * $AM25</f>
        <v>0</v>
      </c>
      <c r="AH28" s="169">
        <f ca="1">'4'!AH28 * $AM25</f>
        <v>0</v>
      </c>
      <c r="AI28" s="169">
        <f ca="1">'4'!AI28 * $AM25</f>
        <v>0</v>
      </c>
      <c r="AJ28" s="169">
        <f ca="1">'4'!AJ28 * $AM25</f>
        <v>0</v>
      </c>
      <c r="AL28" s="255" t="s">
        <v>52</v>
      </c>
      <c r="AM28" s="256">
        <v>1</v>
      </c>
      <c r="AN28" s="383">
        <f ca="1">F28+NPV(SDN,G28:INDEX(G28:AJ28,PAL))</f>
        <v>0</v>
      </c>
    </row>
    <row r="29" spans="2:40" s="3" customFormat="1" ht="12.75">
      <c r="B29" s="64" t="s">
        <v>305</v>
      </c>
      <c r="C29" s="483" t="str">
        <f>IF(Kalba="EN",Data2!C54,Data2!B54)</f>
        <v>Gautų paskolų (G.3.1.) palūkanos</v>
      </c>
      <c r="D29" s="169">
        <f ca="1">F29+NPV(FDN,G29:INDEX(G29:AJ29,PAL))</f>
        <v>0</v>
      </c>
      <c r="E29" s="169">
        <f t="shared" ca="1" si="10"/>
        <v>0</v>
      </c>
      <c r="F29" s="169">
        <f ca="1">'4'!F29 * $AM26</f>
        <v>0</v>
      </c>
      <c r="G29" s="169">
        <f ca="1">'4'!G29 * $AM26</f>
        <v>0</v>
      </c>
      <c r="H29" s="169">
        <f ca="1">'4'!H29 * $AM26</f>
        <v>0</v>
      </c>
      <c r="I29" s="169">
        <f ca="1">'4'!I29 * $AM26</f>
        <v>0</v>
      </c>
      <c r="J29" s="169">
        <f ca="1">'4'!J29 * $AM26</f>
        <v>0</v>
      </c>
      <c r="K29" s="169">
        <f ca="1">'4'!K29 * $AM26</f>
        <v>0</v>
      </c>
      <c r="L29" s="169">
        <f ca="1">'4'!L29 * $AM26</f>
        <v>0</v>
      </c>
      <c r="M29" s="169">
        <f ca="1">'4'!M29 * $AM26</f>
        <v>0</v>
      </c>
      <c r="N29" s="169">
        <f ca="1">'4'!N29 * $AM26</f>
        <v>0</v>
      </c>
      <c r="O29" s="169">
        <f ca="1">'4'!O29 * $AM26</f>
        <v>0</v>
      </c>
      <c r="P29" s="169">
        <f ca="1">'4'!P29 * $AM26</f>
        <v>0</v>
      </c>
      <c r="Q29" s="169">
        <f ca="1">'4'!Q29 * $AM26</f>
        <v>0</v>
      </c>
      <c r="R29" s="169">
        <f ca="1">'4'!R29 * $AM26</f>
        <v>0</v>
      </c>
      <c r="S29" s="169">
        <f ca="1">'4'!S29 * $AM26</f>
        <v>0</v>
      </c>
      <c r="T29" s="169">
        <f ca="1">'4'!T29 * $AM26</f>
        <v>0</v>
      </c>
      <c r="U29" s="169">
        <f ca="1">'4'!U29 * $AM26</f>
        <v>0</v>
      </c>
      <c r="V29" s="169">
        <f ca="1">'4'!V29 * $AM26</f>
        <v>0</v>
      </c>
      <c r="W29" s="169">
        <f ca="1">'4'!W29 * $AM26</f>
        <v>0</v>
      </c>
      <c r="X29" s="169">
        <f ca="1">'4'!X29 * $AM26</f>
        <v>0</v>
      </c>
      <c r="Y29" s="169">
        <f ca="1">'4'!Y29 * $AM26</f>
        <v>0</v>
      </c>
      <c r="Z29" s="169">
        <f ca="1">'4'!Z29 * $AM26</f>
        <v>0</v>
      </c>
      <c r="AA29" s="169">
        <f ca="1">'4'!AA29 * $AM26</f>
        <v>0</v>
      </c>
      <c r="AB29" s="169">
        <f ca="1">'4'!AB29 * $AM26</f>
        <v>0</v>
      </c>
      <c r="AC29" s="169">
        <f ca="1">'4'!AC29 * $AM26</f>
        <v>0</v>
      </c>
      <c r="AD29" s="169">
        <f ca="1">'4'!AD29 * $AM26</f>
        <v>0</v>
      </c>
      <c r="AE29" s="169">
        <f ca="1">'4'!AE29 * $AM26</f>
        <v>0</v>
      </c>
      <c r="AF29" s="169">
        <f ca="1">'4'!AF29 * $AM26</f>
        <v>0</v>
      </c>
      <c r="AG29" s="169">
        <f ca="1">'4'!AG29 * $AM26</f>
        <v>0</v>
      </c>
      <c r="AH29" s="169">
        <f ca="1">'4'!AH29 * $AM26</f>
        <v>0</v>
      </c>
      <c r="AI29" s="169">
        <f ca="1">'4'!AI29 * $AM26</f>
        <v>0</v>
      </c>
      <c r="AJ29" s="169">
        <f ca="1">'4'!AJ29 * $AM26</f>
        <v>0</v>
      </c>
      <c r="AL29" s="255" t="s">
        <v>339</v>
      </c>
      <c r="AM29" s="256">
        <v>1</v>
      </c>
      <c r="AN29" s="383">
        <f ca="1">F29+NPV(SDN,G29:INDEX(G29:AJ29,PAL))</f>
        <v>0</v>
      </c>
    </row>
    <row r="30" spans="2:40" s="61" customFormat="1" ht="25.5">
      <c r="B30" s="5" t="s">
        <v>26</v>
      </c>
      <c r="C30" s="482" t="str">
        <f>IF(Kalba="EN",Data2!C55,Data2!B55)</f>
        <v>Mokesčiai (+ neigiama įtaka; - teigiama įtaka biudžeto lėšų srautams)</v>
      </c>
      <c r="D30" s="170">
        <f t="shared" ref="D30:T30" ca="1" si="11">ROUND(D31-SUM(D32:D33),0)</f>
        <v>0</v>
      </c>
      <c r="E30" s="170">
        <f t="shared" ca="1" si="11"/>
        <v>0</v>
      </c>
      <c r="F30" s="170">
        <f t="shared" ca="1" si="11"/>
        <v>0</v>
      </c>
      <c r="G30" s="170">
        <f t="shared" ca="1" si="11"/>
        <v>0</v>
      </c>
      <c r="H30" s="170">
        <f t="shared" ca="1" si="11"/>
        <v>0</v>
      </c>
      <c r="I30" s="170">
        <f t="shared" ca="1" si="11"/>
        <v>0</v>
      </c>
      <c r="J30" s="170">
        <f t="shared" ca="1" si="11"/>
        <v>0</v>
      </c>
      <c r="K30" s="170">
        <f t="shared" ca="1" si="11"/>
        <v>0</v>
      </c>
      <c r="L30" s="170">
        <f t="shared" ca="1" si="11"/>
        <v>0</v>
      </c>
      <c r="M30" s="170">
        <f t="shared" ca="1" si="11"/>
        <v>0</v>
      </c>
      <c r="N30" s="170">
        <f t="shared" ca="1" si="11"/>
        <v>0</v>
      </c>
      <c r="O30" s="170">
        <f t="shared" ca="1" si="11"/>
        <v>0</v>
      </c>
      <c r="P30" s="170">
        <f t="shared" ca="1" si="11"/>
        <v>0</v>
      </c>
      <c r="Q30" s="170">
        <f t="shared" ca="1" si="11"/>
        <v>0</v>
      </c>
      <c r="R30" s="170">
        <f t="shared" ca="1" si="11"/>
        <v>0</v>
      </c>
      <c r="S30" s="170">
        <f t="shared" ca="1" si="11"/>
        <v>0</v>
      </c>
      <c r="T30" s="170">
        <f t="shared" ca="1" si="11"/>
        <v>0</v>
      </c>
      <c r="U30" s="170">
        <f ca="1">ROUND(U31-SUM(U32:U33),0)</f>
        <v>0</v>
      </c>
      <c r="V30" s="170">
        <f ca="1">ROUND(V31-SUM(V32:V33),0)</f>
        <v>0</v>
      </c>
      <c r="W30" s="170">
        <f ca="1">ROUND(W31-SUM(W32:W33),0)</f>
        <v>0</v>
      </c>
      <c r="X30" s="170">
        <f ca="1">ROUND(X31-SUM(X32:X33),0)</f>
        <v>0</v>
      </c>
      <c r="Y30" s="170">
        <f ca="1">ROUND(Y31-SUM(Y32:Y33),0)</f>
        <v>0</v>
      </c>
      <c r="Z30" s="170">
        <f t="shared" ref="Z30:AJ30" ca="1" si="12">ROUND(Z31-SUM(Z32:Z33),0)</f>
        <v>0</v>
      </c>
      <c r="AA30" s="170">
        <f t="shared" ca="1" si="12"/>
        <v>0</v>
      </c>
      <c r="AB30" s="170">
        <f t="shared" ca="1" si="12"/>
        <v>0</v>
      </c>
      <c r="AC30" s="170">
        <f t="shared" ca="1" si="12"/>
        <v>0</v>
      </c>
      <c r="AD30" s="170">
        <f t="shared" ca="1" si="12"/>
        <v>0</v>
      </c>
      <c r="AE30" s="170">
        <f t="shared" ca="1" si="12"/>
        <v>0</v>
      </c>
      <c r="AF30" s="170">
        <f t="shared" ca="1" si="12"/>
        <v>0</v>
      </c>
      <c r="AG30" s="170">
        <f t="shared" ca="1" si="12"/>
        <v>0</v>
      </c>
      <c r="AH30" s="170">
        <f t="shared" ca="1" si="12"/>
        <v>0</v>
      </c>
      <c r="AI30" s="170">
        <f t="shared" ca="1" si="12"/>
        <v>0</v>
      </c>
      <c r="AJ30" s="170">
        <f t="shared" ca="1" si="12"/>
        <v>0</v>
      </c>
      <c r="AL30" s="255" t="s">
        <v>340</v>
      </c>
      <c r="AM30" s="256">
        <v>1</v>
      </c>
      <c r="AN30" s="382">
        <f ca="1">ROUND(AN31-SUM(AN32:AN33),0)</f>
        <v>0</v>
      </c>
    </row>
    <row r="31" spans="2:40" s="3" customFormat="1" ht="12.75" hidden="1">
      <c r="B31" s="64" t="s">
        <v>307</v>
      </c>
      <c r="C31" s="483" t="str">
        <f>IF(Kalba="EN",Data2!C56,Data2!B56)</f>
        <v>Bendra importo/pirkimo PVM suma</v>
      </c>
      <c r="D31" s="169">
        <f ca="1">F31+NPV(FDN,G31:INDEX(G31:AJ31,PAL))</f>
        <v>0</v>
      </c>
      <c r="E31" s="169">
        <f ca="1">SUMIF($F$5:$AJ$5,"&lt;="&amp;PAL,$F31:$AJ31)</f>
        <v>0</v>
      </c>
      <c r="F31" s="169">
        <f t="shared" ref="F31:T31" ca="1" si="13">SUMPRODUCT(F8:F15,Pirkimo_PVM)+SUMPRODUCT(F23:F28,Pirkimo_PVM_II)</f>
        <v>0</v>
      </c>
      <c r="G31" s="169">
        <f t="shared" ca="1" si="13"/>
        <v>0</v>
      </c>
      <c r="H31" s="169">
        <f t="shared" ca="1" si="13"/>
        <v>0</v>
      </c>
      <c r="I31" s="169">
        <f t="shared" ca="1" si="13"/>
        <v>0</v>
      </c>
      <c r="J31" s="169">
        <f t="shared" ca="1" si="13"/>
        <v>0</v>
      </c>
      <c r="K31" s="169">
        <f t="shared" ca="1" si="13"/>
        <v>0</v>
      </c>
      <c r="L31" s="169">
        <f t="shared" ca="1" si="13"/>
        <v>0</v>
      </c>
      <c r="M31" s="169">
        <f t="shared" ca="1" si="13"/>
        <v>0</v>
      </c>
      <c r="N31" s="169">
        <f t="shared" ca="1" si="13"/>
        <v>0</v>
      </c>
      <c r="O31" s="169">
        <f t="shared" ca="1" si="13"/>
        <v>0</v>
      </c>
      <c r="P31" s="169">
        <f t="shared" ca="1" si="13"/>
        <v>0</v>
      </c>
      <c r="Q31" s="169">
        <f t="shared" ca="1" si="13"/>
        <v>0</v>
      </c>
      <c r="R31" s="169">
        <f t="shared" ca="1" si="13"/>
        <v>0</v>
      </c>
      <c r="S31" s="169">
        <f t="shared" ca="1" si="13"/>
        <v>0</v>
      </c>
      <c r="T31" s="169">
        <f t="shared" ca="1" si="13"/>
        <v>0</v>
      </c>
      <c r="U31" s="169">
        <f ca="1">SUMPRODUCT(U8:U15,Pirkimo_PVM)+SUMPRODUCT(U23:U28,Pirkimo_PVM_II)</f>
        <v>0</v>
      </c>
      <c r="V31" s="169">
        <f ca="1">SUMPRODUCT(V8:V15,Pirkimo_PVM)+SUMPRODUCT(V23:V28,Pirkimo_PVM_II)</f>
        <v>0</v>
      </c>
      <c r="W31" s="169">
        <f ca="1">SUMPRODUCT(W8:W15,Pirkimo_PVM)+SUMPRODUCT(W23:W28,Pirkimo_PVM_II)</f>
        <v>0</v>
      </c>
      <c r="X31" s="169">
        <f ca="1">SUMPRODUCT(X8:X15,Pirkimo_PVM)+SUMPRODUCT(X23:X28,Pirkimo_PVM_II)</f>
        <v>0</v>
      </c>
      <c r="Y31" s="169">
        <f ca="1">SUMPRODUCT(Y8:Y15,Pirkimo_PVM)+SUMPRODUCT(Y23:Y28,Pirkimo_PVM_II)</f>
        <v>0</v>
      </c>
      <c r="Z31" s="169">
        <f t="shared" ref="Z31:AJ31" ca="1" si="14">SUMPRODUCT(Z8:Z15,Pirkimo_PVM)+SUMPRODUCT(Z23:Z28,Pirkimo_PVM_II)</f>
        <v>0</v>
      </c>
      <c r="AA31" s="169">
        <f t="shared" ca="1" si="14"/>
        <v>0</v>
      </c>
      <c r="AB31" s="169">
        <f t="shared" ca="1" si="14"/>
        <v>0</v>
      </c>
      <c r="AC31" s="169">
        <f t="shared" ca="1" si="14"/>
        <v>0</v>
      </c>
      <c r="AD31" s="169">
        <f t="shared" ca="1" si="14"/>
        <v>0</v>
      </c>
      <c r="AE31" s="169">
        <f t="shared" ca="1" si="14"/>
        <v>0</v>
      </c>
      <c r="AF31" s="169">
        <f t="shared" ca="1" si="14"/>
        <v>0</v>
      </c>
      <c r="AG31" s="169">
        <f t="shared" ca="1" si="14"/>
        <v>0</v>
      </c>
      <c r="AH31" s="169">
        <f t="shared" ca="1" si="14"/>
        <v>0</v>
      </c>
      <c r="AI31" s="169">
        <f t="shared" ca="1" si="14"/>
        <v>0</v>
      </c>
      <c r="AJ31" s="169">
        <f t="shared" ca="1" si="14"/>
        <v>0</v>
      </c>
      <c r="AL31" s="255" t="s">
        <v>341</v>
      </c>
      <c r="AM31" s="256">
        <v>1</v>
      </c>
      <c r="AN31" s="383">
        <f ca="1">F31+NPV(SDN,G31:INDEX(G31:AJ31,PAL))</f>
        <v>0</v>
      </c>
    </row>
    <row r="32" spans="2:40" s="3" customFormat="1" ht="12.75" hidden="1">
      <c r="B32" s="64" t="s">
        <v>309</v>
      </c>
      <c r="C32" s="483" t="str">
        <f>IF(Kalba="EN",Data2!C57,Data2!B57)</f>
        <v>Bendra pardavimo PVM suma</v>
      </c>
      <c r="D32" s="169">
        <f ca="1">F32+NPV(FDN,G32:INDEX(G32:AJ32,PAL))</f>
        <v>0</v>
      </c>
      <c r="E32" s="169">
        <f ca="1">SUMIF($F$5:$AJ$5,"&lt;="&amp;PAL,$F32:$AJ32)</f>
        <v>0</v>
      </c>
      <c r="F32" s="169">
        <f t="shared" ref="F32:T32" ca="1" si="15">SUMPRODUCT(F18:F19,Pardavimo_PVM)</f>
        <v>0</v>
      </c>
      <c r="G32" s="169">
        <f t="shared" ca="1" si="15"/>
        <v>0</v>
      </c>
      <c r="H32" s="169">
        <f t="shared" ca="1" si="15"/>
        <v>0</v>
      </c>
      <c r="I32" s="169">
        <f t="shared" ca="1" si="15"/>
        <v>0</v>
      </c>
      <c r="J32" s="169">
        <f t="shared" ca="1" si="15"/>
        <v>0</v>
      </c>
      <c r="K32" s="169">
        <f t="shared" ca="1" si="15"/>
        <v>0</v>
      </c>
      <c r="L32" s="169">
        <f t="shared" ca="1" si="15"/>
        <v>0</v>
      </c>
      <c r="M32" s="169">
        <f t="shared" ca="1" si="15"/>
        <v>0</v>
      </c>
      <c r="N32" s="169">
        <f t="shared" ca="1" si="15"/>
        <v>0</v>
      </c>
      <c r="O32" s="169">
        <f t="shared" ca="1" si="15"/>
        <v>0</v>
      </c>
      <c r="P32" s="169">
        <f t="shared" ca="1" si="15"/>
        <v>0</v>
      </c>
      <c r="Q32" s="169">
        <f t="shared" ca="1" si="15"/>
        <v>0</v>
      </c>
      <c r="R32" s="169">
        <f t="shared" ca="1" si="15"/>
        <v>0</v>
      </c>
      <c r="S32" s="169">
        <f t="shared" ca="1" si="15"/>
        <v>0</v>
      </c>
      <c r="T32" s="169">
        <f t="shared" ca="1" si="15"/>
        <v>0</v>
      </c>
      <c r="U32" s="169">
        <f ca="1">SUMPRODUCT(U18:U19,Pardavimo_PVM)</f>
        <v>0</v>
      </c>
      <c r="V32" s="169">
        <f ca="1">SUMPRODUCT(V18:V19,Pardavimo_PVM)</f>
        <v>0</v>
      </c>
      <c r="W32" s="169">
        <f ca="1">SUMPRODUCT(W18:W19,Pardavimo_PVM)</f>
        <v>0</v>
      </c>
      <c r="X32" s="169">
        <f ca="1">SUMPRODUCT(X18:X19,Pardavimo_PVM)</f>
        <v>0</v>
      </c>
      <c r="Y32" s="169">
        <f ca="1">SUMPRODUCT(Y18:Y19,Pardavimo_PVM)</f>
        <v>0</v>
      </c>
      <c r="Z32" s="169">
        <f t="shared" ref="Z32:AJ32" ca="1" si="16">SUMPRODUCT(Z18:Z19,Pardavimo_PVM)</f>
        <v>0</v>
      </c>
      <c r="AA32" s="169">
        <f t="shared" ca="1" si="16"/>
        <v>0</v>
      </c>
      <c r="AB32" s="169">
        <f t="shared" ca="1" si="16"/>
        <v>0</v>
      </c>
      <c r="AC32" s="169">
        <f t="shared" ca="1" si="16"/>
        <v>0</v>
      </c>
      <c r="AD32" s="169">
        <f t="shared" ca="1" si="16"/>
        <v>0</v>
      </c>
      <c r="AE32" s="169">
        <f t="shared" ca="1" si="16"/>
        <v>0</v>
      </c>
      <c r="AF32" s="169">
        <f t="shared" ca="1" si="16"/>
        <v>0</v>
      </c>
      <c r="AG32" s="169">
        <f t="shared" ca="1" si="16"/>
        <v>0</v>
      </c>
      <c r="AH32" s="169">
        <f t="shared" ca="1" si="16"/>
        <v>0</v>
      </c>
      <c r="AI32" s="169">
        <f t="shared" ca="1" si="16"/>
        <v>0</v>
      </c>
      <c r="AJ32" s="169">
        <f t="shared" ca="1" si="16"/>
        <v>0</v>
      </c>
      <c r="AL32" s="255" t="s">
        <v>342</v>
      </c>
      <c r="AM32" s="256">
        <v>1</v>
      </c>
      <c r="AN32" s="383">
        <f ca="1">F32+NPV(SDN,G32:INDEX(G32:AJ32,PAL))</f>
        <v>0</v>
      </c>
    </row>
    <row r="33" spans="2:40" s="3" customFormat="1" ht="12.75" hidden="1">
      <c r="B33" s="64" t="s">
        <v>311</v>
      </c>
      <c r="C33" s="483" t="str">
        <f>IF(Kalba="EN",Data2!C58,Data2!B58)</f>
        <v>Bendra kitų mokėtinų netiesioginių mokesčių suma</v>
      </c>
      <c r="D33" s="169">
        <f ca="1">F33+NPV(FDN,G33:INDEX(G33:AJ33,PAL))</f>
        <v>0</v>
      </c>
      <c r="E33" s="169">
        <f ca="1">SUMIF($F$5:$AJ$5,"&lt;="&amp;PAL,$F33:$AJ33)</f>
        <v>0</v>
      </c>
      <c r="F33" s="169">
        <f ca="1">'4'!F33</f>
        <v>0</v>
      </c>
      <c r="G33" s="169">
        <f ca="1">'4'!G33</f>
        <v>0</v>
      </c>
      <c r="H33" s="169">
        <f ca="1">'4'!H33</f>
        <v>0</v>
      </c>
      <c r="I33" s="169">
        <f ca="1">'4'!I33</f>
        <v>0</v>
      </c>
      <c r="J33" s="169">
        <f ca="1">'4'!J33</f>
        <v>0</v>
      </c>
      <c r="K33" s="169">
        <f ca="1">'4'!K33</f>
        <v>0</v>
      </c>
      <c r="L33" s="169">
        <f ca="1">'4'!L33</f>
        <v>0</v>
      </c>
      <c r="M33" s="169">
        <f ca="1">'4'!M33</f>
        <v>0</v>
      </c>
      <c r="N33" s="169">
        <f ca="1">'4'!N33</f>
        <v>0</v>
      </c>
      <c r="O33" s="169">
        <f ca="1">'4'!O33</f>
        <v>0</v>
      </c>
      <c r="P33" s="169">
        <f ca="1">'4'!P33</f>
        <v>0</v>
      </c>
      <c r="Q33" s="169">
        <f ca="1">'4'!Q33</f>
        <v>0</v>
      </c>
      <c r="R33" s="169">
        <f ca="1">'4'!R33</f>
        <v>0</v>
      </c>
      <c r="S33" s="169">
        <f ca="1">'4'!S33</f>
        <v>0</v>
      </c>
      <c r="T33" s="169">
        <f ca="1">'4'!T33</f>
        <v>0</v>
      </c>
      <c r="U33" s="169">
        <f ca="1">'4'!U33</f>
        <v>0</v>
      </c>
      <c r="V33" s="169">
        <f ca="1">'4'!V33</f>
        <v>0</v>
      </c>
      <c r="W33" s="169">
        <f ca="1">'4'!W33</f>
        <v>0</v>
      </c>
      <c r="X33" s="169">
        <f ca="1">'4'!X33</f>
        <v>0</v>
      </c>
      <c r="Y33" s="169">
        <f ca="1">'4'!Y33</f>
        <v>0</v>
      </c>
      <c r="Z33" s="169">
        <f ca="1">'4'!Z33</f>
        <v>0</v>
      </c>
      <c r="AA33" s="169">
        <f ca="1">'4'!AA33</f>
        <v>0</v>
      </c>
      <c r="AB33" s="169">
        <f ca="1">'4'!AB33</f>
        <v>0</v>
      </c>
      <c r="AC33" s="169">
        <f ca="1">'4'!AC33</f>
        <v>0</v>
      </c>
      <c r="AD33" s="169">
        <f ca="1">'4'!AD33</f>
        <v>0</v>
      </c>
      <c r="AE33" s="169">
        <f ca="1">'4'!AE33</f>
        <v>0</v>
      </c>
      <c r="AF33" s="169">
        <f ca="1">'4'!AF33</f>
        <v>0</v>
      </c>
      <c r="AG33" s="169">
        <f ca="1">'4'!AG33</f>
        <v>0</v>
      </c>
      <c r="AH33" s="169">
        <f ca="1">'4'!AH33</f>
        <v>0</v>
      </c>
      <c r="AI33" s="169">
        <f ca="1">'4'!AI33</f>
        <v>0</v>
      </c>
      <c r="AJ33" s="169">
        <f ca="1">'4'!AJ33</f>
        <v>0</v>
      </c>
      <c r="AL33" s="255" t="s">
        <v>343</v>
      </c>
      <c r="AM33" s="256">
        <v>1</v>
      </c>
      <c r="AN33" s="383">
        <f ca="1">F33+NPV(SDN,G33:INDEX(G33:AJ33,PAL))</f>
        <v>0</v>
      </c>
    </row>
    <row r="34" spans="2:40" s="61" customFormat="1" ht="12.75">
      <c r="B34" s="5" t="s">
        <v>28</v>
      </c>
      <c r="C34" s="482" t="str">
        <f>IF(Kalba="EN",Data2!C59,Data2!B59)</f>
        <v>Grynosios pajamos</v>
      </c>
      <c r="D34" s="170">
        <f ca="1">ROUND(SUM(D17)-SUM(D15,D22),0)</f>
        <v>0</v>
      </c>
      <c r="E34" s="62">
        <f t="shared" ref="E34:AJ34" ca="1" si="17">ROUND(SUM(E17)-SUM(E15,E22),0)</f>
        <v>0</v>
      </c>
      <c r="F34" s="170">
        <f t="shared" ca="1" si="17"/>
        <v>0</v>
      </c>
      <c r="G34" s="170">
        <f t="shared" ca="1" si="17"/>
        <v>0</v>
      </c>
      <c r="H34" s="170">
        <f t="shared" ca="1" si="17"/>
        <v>0</v>
      </c>
      <c r="I34" s="170">
        <f t="shared" ca="1" si="17"/>
        <v>0</v>
      </c>
      <c r="J34" s="170">
        <f t="shared" ca="1" si="17"/>
        <v>0</v>
      </c>
      <c r="K34" s="170">
        <f t="shared" ca="1" si="17"/>
        <v>0</v>
      </c>
      <c r="L34" s="170">
        <f t="shared" ca="1" si="17"/>
        <v>0</v>
      </c>
      <c r="M34" s="170">
        <f t="shared" ca="1" si="17"/>
        <v>0</v>
      </c>
      <c r="N34" s="170">
        <f t="shared" ca="1" si="17"/>
        <v>0</v>
      </c>
      <c r="O34" s="170">
        <f t="shared" ca="1" si="17"/>
        <v>0</v>
      </c>
      <c r="P34" s="170">
        <f t="shared" ca="1" si="17"/>
        <v>0</v>
      </c>
      <c r="Q34" s="170">
        <f t="shared" ca="1" si="17"/>
        <v>0</v>
      </c>
      <c r="R34" s="170">
        <f t="shared" ca="1" si="17"/>
        <v>0</v>
      </c>
      <c r="S34" s="170">
        <f t="shared" ca="1" si="17"/>
        <v>0</v>
      </c>
      <c r="T34" s="170">
        <f t="shared" ca="1" si="17"/>
        <v>0</v>
      </c>
      <c r="U34" s="170">
        <f t="shared" ca="1" si="17"/>
        <v>0</v>
      </c>
      <c r="V34" s="170">
        <f t="shared" ca="1" si="17"/>
        <v>0</v>
      </c>
      <c r="W34" s="170">
        <f t="shared" ca="1" si="17"/>
        <v>0</v>
      </c>
      <c r="X34" s="170">
        <f t="shared" ca="1" si="17"/>
        <v>0</v>
      </c>
      <c r="Y34" s="170">
        <f t="shared" ca="1" si="17"/>
        <v>0</v>
      </c>
      <c r="Z34" s="170">
        <f t="shared" ca="1" si="17"/>
        <v>0</v>
      </c>
      <c r="AA34" s="170">
        <f t="shared" ca="1" si="17"/>
        <v>0</v>
      </c>
      <c r="AB34" s="170">
        <f t="shared" ca="1" si="17"/>
        <v>0</v>
      </c>
      <c r="AC34" s="170">
        <f t="shared" ca="1" si="17"/>
        <v>0</v>
      </c>
      <c r="AD34" s="170">
        <f t="shared" ca="1" si="17"/>
        <v>0</v>
      </c>
      <c r="AE34" s="170">
        <f t="shared" ca="1" si="17"/>
        <v>0</v>
      </c>
      <c r="AF34" s="170">
        <f t="shared" ca="1" si="17"/>
        <v>0</v>
      </c>
      <c r="AG34" s="170">
        <f t="shared" ca="1" si="17"/>
        <v>0</v>
      </c>
      <c r="AH34" s="170">
        <f t="shared" ca="1" si="17"/>
        <v>0</v>
      </c>
      <c r="AI34" s="170">
        <f t="shared" ca="1" si="17"/>
        <v>0</v>
      </c>
      <c r="AJ34" s="170">
        <f t="shared" ca="1" si="17"/>
        <v>0</v>
      </c>
      <c r="AL34" s="255" t="s">
        <v>344</v>
      </c>
      <c r="AM34" s="256">
        <v>1</v>
      </c>
      <c r="AN34" s="382" t="e">
        <f ca="1">ROUND(SUM(AO17)-SUM(AO7,AO21),0)</f>
        <v>#VALUE!</v>
      </c>
    </row>
    <row r="35" spans="2:40" s="61" customFormat="1" ht="12.75">
      <c r="B35" s="66" t="s">
        <v>313</v>
      </c>
      <c r="C35" s="482" t="str">
        <f>IF(Kalba="EN",Data2!C60,Data2!B60)</f>
        <v>Finansavimas, iš viso</v>
      </c>
      <c r="D35" s="170">
        <f ca="1">SUM(D36,D41,D44)</f>
        <v>0</v>
      </c>
      <c r="E35" s="170">
        <f t="shared" ref="E35:T35" ca="1" si="18">SUM(E36,E41,E44)</f>
        <v>0</v>
      </c>
      <c r="F35" s="170">
        <f t="shared" ca="1" si="18"/>
        <v>0</v>
      </c>
      <c r="G35" s="170">
        <f t="shared" ca="1" si="18"/>
        <v>0</v>
      </c>
      <c r="H35" s="170">
        <f t="shared" ca="1" si="18"/>
        <v>0</v>
      </c>
      <c r="I35" s="170">
        <f t="shared" ca="1" si="18"/>
        <v>0</v>
      </c>
      <c r="J35" s="170">
        <f t="shared" ca="1" si="18"/>
        <v>0</v>
      </c>
      <c r="K35" s="170">
        <f t="shared" ca="1" si="18"/>
        <v>0</v>
      </c>
      <c r="L35" s="170">
        <f t="shared" ca="1" si="18"/>
        <v>0</v>
      </c>
      <c r="M35" s="170">
        <f t="shared" ca="1" si="18"/>
        <v>0</v>
      </c>
      <c r="N35" s="170">
        <f t="shared" ca="1" si="18"/>
        <v>0</v>
      </c>
      <c r="O35" s="170">
        <f t="shared" ca="1" si="18"/>
        <v>0</v>
      </c>
      <c r="P35" s="170">
        <f t="shared" ca="1" si="18"/>
        <v>0</v>
      </c>
      <c r="Q35" s="170">
        <f t="shared" ca="1" si="18"/>
        <v>0</v>
      </c>
      <c r="R35" s="170">
        <f t="shared" ca="1" si="18"/>
        <v>0</v>
      </c>
      <c r="S35" s="170">
        <f t="shared" ca="1" si="18"/>
        <v>0</v>
      </c>
      <c r="T35" s="170">
        <f t="shared" ca="1" si="18"/>
        <v>0</v>
      </c>
      <c r="U35" s="170">
        <f ca="1">SUM(U36,U41,U44)</f>
        <v>0</v>
      </c>
      <c r="V35" s="170">
        <f ca="1">SUM(V36,V41,V44)</f>
        <v>0</v>
      </c>
      <c r="W35" s="170">
        <f ca="1">SUM(W36,W41,W44)</f>
        <v>0</v>
      </c>
      <c r="X35" s="170">
        <f ca="1">SUM(X36,X41,X44)</f>
        <v>0</v>
      </c>
      <c r="Y35" s="170">
        <f ca="1">SUM(Y36,Y41,Y44)</f>
        <v>0</v>
      </c>
      <c r="Z35" s="170">
        <f t="shared" ref="Z35:AJ35" ca="1" si="19">SUM(Z36,Z41,Z44)</f>
        <v>0</v>
      </c>
      <c r="AA35" s="170">
        <f t="shared" ca="1" si="19"/>
        <v>0</v>
      </c>
      <c r="AB35" s="170">
        <f t="shared" ca="1" si="19"/>
        <v>0</v>
      </c>
      <c r="AC35" s="170">
        <f t="shared" ca="1" si="19"/>
        <v>0</v>
      </c>
      <c r="AD35" s="170">
        <f t="shared" ca="1" si="19"/>
        <v>0</v>
      </c>
      <c r="AE35" s="170">
        <f t="shared" ca="1" si="19"/>
        <v>0</v>
      </c>
      <c r="AF35" s="170">
        <f t="shared" ca="1" si="19"/>
        <v>0</v>
      </c>
      <c r="AG35" s="170">
        <f t="shared" ca="1" si="19"/>
        <v>0</v>
      </c>
      <c r="AH35" s="170">
        <f t="shared" ca="1" si="19"/>
        <v>0</v>
      </c>
      <c r="AI35" s="170">
        <f t="shared" ca="1" si="19"/>
        <v>0</v>
      </c>
      <c r="AJ35" s="170">
        <f t="shared" ca="1" si="19"/>
        <v>0</v>
      </c>
      <c r="AL35" s="255" t="s">
        <v>345</v>
      </c>
      <c r="AM35" s="256">
        <v>1</v>
      </c>
      <c r="AN35" s="382">
        <f>SUM(AO36,AO41,AO44)</f>
        <v>0</v>
      </c>
    </row>
    <row r="36" spans="2:40" s="61" customFormat="1" ht="13.5" hidden="1" thickBot="1">
      <c r="B36" s="66" t="s">
        <v>32</v>
      </c>
      <c r="C36" s="482" t="str">
        <f>IF(Kalba="EN",Data2!C61,Data2!B61)</f>
        <v>Prašomas finansavimas</v>
      </c>
      <c r="D36" s="170">
        <f ca="1">ROUND(SUM(D37:D40),0)</f>
        <v>0</v>
      </c>
      <c r="E36" s="170">
        <f ca="1">ROUND(SUM(E37:E40),0)</f>
        <v>0</v>
      </c>
      <c r="F36" s="170">
        <f t="shared" ref="F36:T36" ca="1" si="20">ROUND(SUM(F37:F40),0)</f>
        <v>0</v>
      </c>
      <c r="G36" s="170">
        <f t="shared" ca="1" si="20"/>
        <v>0</v>
      </c>
      <c r="H36" s="170">
        <f t="shared" ca="1" si="20"/>
        <v>0</v>
      </c>
      <c r="I36" s="170">
        <f t="shared" ca="1" si="20"/>
        <v>0</v>
      </c>
      <c r="J36" s="170">
        <f t="shared" ca="1" si="20"/>
        <v>0</v>
      </c>
      <c r="K36" s="170">
        <f t="shared" ca="1" si="20"/>
        <v>0</v>
      </c>
      <c r="L36" s="170">
        <f t="shared" ca="1" si="20"/>
        <v>0</v>
      </c>
      <c r="M36" s="170">
        <f t="shared" ca="1" si="20"/>
        <v>0</v>
      </c>
      <c r="N36" s="170">
        <f t="shared" ca="1" si="20"/>
        <v>0</v>
      </c>
      <c r="O36" s="170">
        <f t="shared" ca="1" si="20"/>
        <v>0</v>
      </c>
      <c r="P36" s="170">
        <f t="shared" ca="1" si="20"/>
        <v>0</v>
      </c>
      <c r="Q36" s="170">
        <f t="shared" ca="1" si="20"/>
        <v>0</v>
      </c>
      <c r="R36" s="170">
        <f t="shared" ca="1" si="20"/>
        <v>0</v>
      </c>
      <c r="S36" s="170">
        <f t="shared" ca="1" si="20"/>
        <v>0</v>
      </c>
      <c r="T36" s="170">
        <f t="shared" ca="1" si="20"/>
        <v>0</v>
      </c>
      <c r="U36" s="170">
        <f ca="1">ROUND(SUM(U37:U40),0)</f>
        <v>0</v>
      </c>
      <c r="V36" s="170">
        <f ca="1">ROUND(SUM(V37:V40),0)</f>
        <v>0</v>
      </c>
      <c r="W36" s="170">
        <f ca="1">ROUND(SUM(W37:W40),0)</f>
        <v>0</v>
      </c>
      <c r="X36" s="170">
        <f ca="1">ROUND(SUM(X37:X40),0)</f>
        <v>0</v>
      </c>
      <c r="Y36" s="170">
        <f ca="1">ROUND(SUM(Y37:Y40),0)</f>
        <v>0</v>
      </c>
      <c r="Z36" s="170">
        <f t="shared" ref="Z36:AJ36" ca="1" si="21">ROUND(SUM(Z37:Z40),0)</f>
        <v>0</v>
      </c>
      <c r="AA36" s="170">
        <f t="shared" ca="1" si="21"/>
        <v>0</v>
      </c>
      <c r="AB36" s="170">
        <f t="shared" ca="1" si="21"/>
        <v>0</v>
      </c>
      <c r="AC36" s="170">
        <f t="shared" ca="1" si="21"/>
        <v>0</v>
      </c>
      <c r="AD36" s="170">
        <f t="shared" ca="1" si="21"/>
        <v>0</v>
      </c>
      <c r="AE36" s="170">
        <f t="shared" ca="1" si="21"/>
        <v>0</v>
      </c>
      <c r="AF36" s="170">
        <f t="shared" ca="1" si="21"/>
        <v>0</v>
      </c>
      <c r="AG36" s="170">
        <f t="shared" ca="1" si="21"/>
        <v>0</v>
      </c>
      <c r="AH36" s="170">
        <f t="shared" ca="1" si="21"/>
        <v>0</v>
      </c>
      <c r="AI36" s="170">
        <f t="shared" ca="1" si="21"/>
        <v>0</v>
      </c>
      <c r="AJ36" s="170">
        <f t="shared" ca="1" si="21"/>
        <v>0</v>
      </c>
      <c r="AL36" s="257" t="s">
        <v>346</v>
      </c>
      <c r="AM36" s="258">
        <v>1</v>
      </c>
      <c r="AN36" s="382">
        <f ca="1">ROUND(SUM(AN37:AN40),0)</f>
        <v>0</v>
      </c>
    </row>
    <row r="37" spans="2:40" s="3" customFormat="1" ht="12.75" hidden="1">
      <c r="B37" s="64" t="s">
        <v>34</v>
      </c>
      <c r="C37" s="483" t="str">
        <f>IF(Kalba="EN",Data2!C62,Data2!B62)</f>
        <v>ES struktūrinės paramos lėšos</v>
      </c>
      <c r="D37" s="169">
        <f ca="1">F37+NPV(FDN,G37:INDEX(G37:AJ37,PAL))</f>
        <v>0</v>
      </c>
      <c r="E37" s="169">
        <f ca="1">SUMIF($F$5:$AJ$5,"&lt;="&amp;PAL,$F37:$AJ37)</f>
        <v>0</v>
      </c>
      <c r="F37" s="169">
        <f ca="1">'4'!F37</f>
        <v>0</v>
      </c>
      <c r="G37" s="169">
        <f ca="1">'4'!G37</f>
        <v>0</v>
      </c>
      <c r="H37" s="169">
        <f ca="1">'4'!H37</f>
        <v>0</v>
      </c>
      <c r="I37" s="169">
        <f ca="1">'4'!I37</f>
        <v>0</v>
      </c>
      <c r="J37" s="169">
        <f ca="1">'4'!J37</f>
        <v>0</v>
      </c>
      <c r="K37" s="169">
        <f ca="1">'4'!K37</f>
        <v>0</v>
      </c>
      <c r="L37" s="169">
        <f ca="1">'4'!L37</f>
        <v>0</v>
      </c>
      <c r="M37" s="169">
        <f ca="1">'4'!M37</f>
        <v>0</v>
      </c>
      <c r="N37" s="169">
        <f ca="1">'4'!N37</f>
        <v>0</v>
      </c>
      <c r="O37" s="169">
        <f ca="1">'4'!O37</f>
        <v>0</v>
      </c>
      <c r="P37" s="169">
        <f ca="1">'4'!P37</f>
        <v>0</v>
      </c>
      <c r="Q37" s="169">
        <f ca="1">'4'!Q37</f>
        <v>0</v>
      </c>
      <c r="R37" s="169">
        <f ca="1">'4'!R37</f>
        <v>0</v>
      </c>
      <c r="S37" s="169">
        <f ca="1">'4'!S37</f>
        <v>0</v>
      </c>
      <c r="T37" s="169">
        <f ca="1">'4'!T37</f>
        <v>0</v>
      </c>
      <c r="U37" s="169">
        <f ca="1">'4'!U37</f>
        <v>0</v>
      </c>
      <c r="V37" s="169">
        <f ca="1">'4'!V37</f>
        <v>0</v>
      </c>
      <c r="W37" s="169">
        <f ca="1">'4'!W37</f>
        <v>0</v>
      </c>
      <c r="X37" s="169">
        <f ca="1">'4'!X37</f>
        <v>0</v>
      </c>
      <c r="Y37" s="169">
        <f ca="1">'4'!Y37</f>
        <v>0</v>
      </c>
      <c r="Z37" s="169">
        <f ca="1">'4'!Z37</f>
        <v>0</v>
      </c>
      <c r="AA37" s="169">
        <f ca="1">'4'!AA37</f>
        <v>0</v>
      </c>
      <c r="AB37" s="169">
        <f ca="1">'4'!AB37</f>
        <v>0</v>
      </c>
      <c r="AC37" s="169">
        <f ca="1">'4'!AC37</f>
        <v>0</v>
      </c>
      <c r="AD37" s="169">
        <f ca="1">'4'!AD37</f>
        <v>0</v>
      </c>
      <c r="AE37" s="169">
        <f ca="1">'4'!AE37</f>
        <v>0</v>
      </c>
      <c r="AF37" s="169">
        <f ca="1">'4'!AF37</f>
        <v>0</v>
      </c>
      <c r="AG37" s="169">
        <f ca="1">'4'!AG37</f>
        <v>0</v>
      </c>
      <c r="AH37" s="169">
        <f ca="1">'4'!AH37</f>
        <v>0</v>
      </c>
      <c r="AI37" s="169">
        <f ca="1">'4'!AI37</f>
        <v>0</v>
      </c>
      <c r="AJ37" s="169">
        <f ca="1">'4'!AJ37</f>
        <v>0</v>
      </c>
      <c r="AM37" s="26"/>
      <c r="AN37" s="383">
        <f ca="1">F37+NPV(SDN,G37:INDEX(G37:AJ37,PAL))</f>
        <v>0</v>
      </c>
    </row>
    <row r="38" spans="2:40" s="3" customFormat="1" ht="12.75" hidden="1">
      <c r="B38" s="64" t="s">
        <v>36</v>
      </c>
      <c r="C38" s="483" t="str">
        <f>IF(Kalba="EN",Data2!C63,Data2!B63)</f>
        <v>LR bendrojo finansavimo lėšos</v>
      </c>
      <c r="D38" s="169">
        <f ca="1">F38+NPV(FDN,G38:INDEX(G38:AJ38,PAL))</f>
        <v>0</v>
      </c>
      <c r="E38" s="169">
        <f ca="1">SUMIF($F$5:$AJ$5,"&lt;="&amp;PAL,$F38:$AJ38)</f>
        <v>0</v>
      </c>
      <c r="F38" s="169">
        <f ca="1">'4'!F38</f>
        <v>0</v>
      </c>
      <c r="G38" s="169">
        <f ca="1">'4'!G38</f>
        <v>0</v>
      </c>
      <c r="H38" s="169">
        <f ca="1">'4'!H38</f>
        <v>0</v>
      </c>
      <c r="I38" s="169">
        <f ca="1">'4'!I38</f>
        <v>0</v>
      </c>
      <c r="J38" s="169">
        <f ca="1">'4'!J38</f>
        <v>0</v>
      </c>
      <c r="K38" s="169">
        <f ca="1">'4'!K38</f>
        <v>0</v>
      </c>
      <c r="L38" s="169">
        <f ca="1">'4'!L38</f>
        <v>0</v>
      </c>
      <c r="M38" s="169">
        <f ca="1">'4'!M38</f>
        <v>0</v>
      </c>
      <c r="N38" s="169">
        <f ca="1">'4'!N38</f>
        <v>0</v>
      </c>
      <c r="O38" s="169">
        <f ca="1">'4'!O38</f>
        <v>0</v>
      </c>
      <c r="P38" s="169">
        <f ca="1">'4'!P38</f>
        <v>0</v>
      </c>
      <c r="Q38" s="169">
        <f ca="1">'4'!Q38</f>
        <v>0</v>
      </c>
      <c r="R38" s="169">
        <f ca="1">'4'!R38</f>
        <v>0</v>
      </c>
      <c r="S38" s="169">
        <f ca="1">'4'!S38</f>
        <v>0</v>
      </c>
      <c r="T38" s="169">
        <f ca="1">'4'!T38</f>
        <v>0</v>
      </c>
      <c r="U38" s="169">
        <f ca="1">'4'!U38</f>
        <v>0</v>
      </c>
      <c r="V38" s="169">
        <f ca="1">'4'!V38</f>
        <v>0</v>
      </c>
      <c r="W38" s="169">
        <f ca="1">'4'!W38</f>
        <v>0</v>
      </c>
      <c r="X38" s="169">
        <f ca="1">'4'!X38</f>
        <v>0</v>
      </c>
      <c r="Y38" s="169">
        <f ca="1">'4'!Y38</f>
        <v>0</v>
      </c>
      <c r="Z38" s="169">
        <f ca="1">'4'!Z38</f>
        <v>0</v>
      </c>
      <c r="AA38" s="169">
        <f ca="1">'4'!AA38</f>
        <v>0</v>
      </c>
      <c r="AB38" s="169">
        <f ca="1">'4'!AB38</f>
        <v>0</v>
      </c>
      <c r="AC38" s="169">
        <f ca="1">'4'!AC38</f>
        <v>0</v>
      </c>
      <c r="AD38" s="169">
        <f ca="1">'4'!AD38</f>
        <v>0</v>
      </c>
      <c r="AE38" s="169">
        <f ca="1">'4'!AE38</f>
        <v>0</v>
      </c>
      <c r="AF38" s="169">
        <f ca="1">'4'!AF38</f>
        <v>0</v>
      </c>
      <c r="AG38" s="169">
        <f ca="1">'4'!AG38</f>
        <v>0</v>
      </c>
      <c r="AH38" s="169">
        <f ca="1">'4'!AH38</f>
        <v>0</v>
      </c>
      <c r="AI38" s="169">
        <f ca="1">'4'!AI38</f>
        <v>0</v>
      </c>
      <c r="AJ38" s="169">
        <f ca="1">'4'!AJ38</f>
        <v>0</v>
      </c>
      <c r="AM38" s="26" t="s">
        <v>561</v>
      </c>
      <c r="AN38" s="383">
        <f ca="1">F38+NPV(SDN,G38:INDEX(G38:AJ38,PAL))</f>
        <v>0</v>
      </c>
    </row>
    <row r="39" spans="2:40" s="3" customFormat="1" ht="12.75" hidden="1">
      <c r="B39" s="64" t="s">
        <v>38</v>
      </c>
      <c r="C39" s="483" t="str">
        <f>IF(Kalba="EN",Data2!C64,Data2!B64)</f>
        <v>Kito tarptautinio finansavimo lėšos</v>
      </c>
      <c r="D39" s="169">
        <f ca="1">F39+NPV(FDN,G39:INDEX(G39:AJ39,PAL))</f>
        <v>0</v>
      </c>
      <c r="E39" s="169">
        <f ca="1">SUMIF($F$5:$AJ$5,"&lt;="&amp;PAL,$F39:$AJ39)</f>
        <v>0</v>
      </c>
      <c r="F39" s="169">
        <f ca="1">'4'!F39</f>
        <v>0</v>
      </c>
      <c r="G39" s="169">
        <f ca="1">'4'!G39</f>
        <v>0</v>
      </c>
      <c r="H39" s="169">
        <f ca="1">'4'!H39</f>
        <v>0</v>
      </c>
      <c r="I39" s="169">
        <f ca="1">'4'!I39</f>
        <v>0</v>
      </c>
      <c r="J39" s="169">
        <f ca="1">'4'!J39</f>
        <v>0</v>
      </c>
      <c r="K39" s="169">
        <f ca="1">'4'!K39</f>
        <v>0</v>
      </c>
      <c r="L39" s="169">
        <f ca="1">'4'!L39</f>
        <v>0</v>
      </c>
      <c r="M39" s="169">
        <f ca="1">'4'!M39</f>
        <v>0</v>
      </c>
      <c r="N39" s="169">
        <f ca="1">'4'!N39</f>
        <v>0</v>
      </c>
      <c r="O39" s="169">
        <f ca="1">'4'!O39</f>
        <v>0</v>
      </c>
      <c r="P39" s="169">
        <f ca="1">'4'!P39</f>
        <v>0</v>
      </c>
      <c r="Q39" s="169">
        <f ca="1">'4'!Q39</f>
        <v>0</v>
      </c>
      <c r="R39" s="169">
        <f ca="1">'4'!R39</f>
        <v>0</v>
      </c>
      <c r="S39" s="169">
        <f ca="1">'4'!S39</f>
        <v>0</v>
      </c>
      <c r="T39" s="169">
        <f ca="1">'4'!T39</f>
        <v>0</v>
      </c>
      <c r="U39" s="169">
        <f ca="1">'4'!U39</f>
        <v>0</v>
      </c>
      <c r="V39" s="169">
        <f ca="1">'4'!V39</f>
        <v>0</v>
      </c>
      <c r="W39" s="169">
        <f ca="1">'4'!W39</f>
        <v>0</v>
      </c>
      <c r="X39" s="169">
        <f ca="1">'4'!X39</f>
        <v>0</v>
      </c>
      <c r="Y39" s="169">
        <f ca="1">'4'!Y39</f>
        <v>0</v>
      </c>
      <c r="Z39" s="169">
        <f ca="1">'4'!Z39</f>
        <v>0</v>
      </c>
      <c r="AA39" s="169">
        <f ca="1">'4'!AA39</f>
        <v>0</v>
      </c>
      <c r="AB39" s="169">
        <f ca="1">'4'!AB39</f>
        <v>0</v>
      </c>
      <c r="AC39" s="169">
        <f ca="1">'4'!AC39</f>
        <v>0</v>
      </c>
      <c r="AD39" s="169">
        <f ca="1">'4'!AD39</f>
        <v>0</v>
      </c>
      <c r="AE39" s="169">
        <f ca="1">'4'!AE39</f>
        <v>0</v>
      </c>
      <c r="AF39" s="169">
        <f ca="1">'4'!AF39</f>
        <v>0</v>
      </c>
      <c r="AG39" s="169">
        <f ca="1">'4'!AG39</f>
        <v>0</v>
      </c>
      <c r="AH39" s="169">
        <f ca="1">'4'!AH39</f>
        <v>0</v>
      </c>
      <c r="AI39" s="169">
        <f ca="1">'4'!AI39</f>
        <v>0</v>
      </c>
      <c r="AJ39" s="169">
        <f ca="1">'4'!AJ39</f>
        <v>0</v>
      </c>
      <c r="AM39" s="26"/>
      <c r="AN39" s="383">
        <f ca="1">F39+NPV(SDN,G39:INDEX(G39:AJ39,PAL))</f>
        <v>0</v>
      </c>
    </row>
    <row r="40" spans="2:40" s="3" customFormat="1" ht="25.5" hidden="1">
      <c r="B40" s="64" t="s">
        <v>40</v>
      </c>
      <c r="C40" s="483" t="str">
        <f>IF(Kalba="EN",Data2!C65,Data2!B65)</f>
        <v>Specialiosios programos lėšos, skirtos padengti netinkamą finansuoti PVM</v>
      </c>
      <c r="D40" s="169">
        <f ca="1">F40+NPV(FDN,G40:INDEX(G40:AJ40,PAL))</f>
        <v>0</v>
      </c>
      <c r="E40" s="169">
        <f ca="1">SUMIF($F$5:$AJ$5,"&lt;="&amp;PAL,$F40:$AJ40)</f>
        <v>0</v>
      </c>
      <c r="F40" s="169">
        <f ca="1">'4'!F40</f>
        <v>0</v>
      </c>
      <c r="G40" s="169">
        <f ca="1">'4'!G40</f>
        <v>0</v>
      </c>
      <c r="H40" s="169">
        <f ca="1">'4'!H40</f>
        <v>0</v>
      </c>
      <c r="I40" s="169">
        <f ca="1">'4'!I40</f>
        <v>0</v>
      </c>
      <c r="J40" s="169">
        <f ca="1">'4'!J40</f>
        <v>0</v>
      </c>
      <c r="K40" s="169">
        <f ca="1">'4'!K40</f>
        <v>0</v>
      </c>
      <c r="L40" s="169">
        <f ca="1">'4'!L40</f>
        <v>0</v>
      </c>
      <c r="M40" s="169">
        <f ca="1">'4'!M40</f>
        <v>0</v>
      </c>
      <c r="N40" s="169">
        <f ca="1">'4'!N40</f>
        <v>0</v>
      </c>
      <c r="O40" s="169">
        <f ca="1">'4'!O40</f>
        <v>0</v>
      </c>
      <c r="P40" s="169">
        <f ca="1">'4'!P40</f>
        <v>0</v>
      </c>
      <c r="Q40" s="169">
        <f ca="1">'4'!Q40</f>
        <v>0</v>
      </c>
      <c r="R40" s="169">
        <f ca="1">'4'!R40</f>
        <v>0</v>
      </c>
      <c r="S40" s="169">
        <f ca="1">'4'!S40</f>
        <v>0</v>
      </c>
      <c r="T40" s="169">
        <f ca="1">'4'!T40</f>
        <v>0</v>
      </c>
      <c r="U40" s="169">
        <f ca="1">'4'!U40</f>
        <v>0</v>
      </c>
      <c r="V40" s="169">
        <f ca="1">'4'!V40</f>
        <v>0</v>
      </c>
      <c r="W40" s="169">
        <f ca="1">'4'!W40</f>
        <v>0</v>
      </c>
      <c r="X40" s="169">
        <f ca="1">'4'!X40</f>
        <v>0</v>
      </c>
      <c r="Y40" s="169">
        <f ca="1">'4'!Y40</f>
        <v>0</v>
      </c>
      <c r="Z40" s="169">
        <f ca="1">'4'!Z40</f>
        <v>0</v>
      </c>
      <c r="AA40" s="169">
        <f ca="1">'4'!AA40</f>
        <v>0</v>
      </c>
      <c r="AB40" s="169">
        <f ca="1">'4'!AB40</f>
        <v>0</v>
      </c>
      <c r="AC40" s="169">
        <f ca="1">'4'!AC40</f>
        <v>0</v>
      </c>
      <c r="AD40" s="169">
        <f ca="1">'4'!AD40</f>
        <v>0</v>
      </c>
      <c r="AE40" s="169">
        <f ca="1">'4'!AE40</f>
        <v>0</v>
      </c>
      <c r="AF40" s="169">
        <f ca="1">'4'!AF40</f>
        <v>0</v>
      </c>
      <c r="AG40" s="169">
        <f ca="1">'4'!AG40</f>
        <v>0</v>
      </c>
      <c r="AH40" s="169">
        <f ca="1">'4'!AH40</f>
        <v>0</v>
      </c>
      <c r="AI40" s="169">
        <f ca="1">'4'!AI40</f>
        <v>0</v>
      </c>
      <c r="AJ40" s="169">
        <f ca="1">'4'!AJ40</f>
        <v>0</v>
      </c>
      <c r="AM40" s="26"/>
      <c r="AN40" s="383">
        <f ca="1">F40+NPV(SDN,G40:INDEX(G40:AJ40,PAL))</f>
        <v>0</v>
      </c>
    </row>
    <row r="41" spans="2:40" s="61" customFormat="1" ht="12.75" hidden="1">
      <c r="B41" s="66" t="s">
        <v>41</v>
      </c>
      <c r="C41" s="482" t="str">
        <f>IF(Kalba="EN",Data2!C66,Data2!B66)</f>
        <v>Nuosavos lėšos</v>
      </c>
      <c r="D41" s="170">
        <f ca="1">ROUND(SUM(D42:D43),0)</f>
        <v>0</v>
      </c>
      <c r="E41" s="170">
        <f ca="1">ROUND(SUM(E42:E43),0)</f>
        <v>0</v>
      </c>
      <c r="F41" s="170">
        <f t="shared" ref="F41:T41" ca="1" si="22">ROUND(SUM(F42:F43),0)</f>
        <v>0</v>
      </c>
      <c r="G41" s="170">
        <f t="shared" ca="1" si="22"/>
        <v>0</v>
      </c>
      <c r="H41" s="170">
        <f t="shared" ca="1" si="22"/>
        <v>0</v>
      </c>
      <c r="I41" s="170">
        <f t="shared" ca="1" si="22"/>
        <v>0</v>
      </c>
      <c r="J41" s="170">
        <f t="shared" ca="1" si="22"/>
        <v>0</v>
      </c>
      <c r="K41" s="170">
        <f t="shared" ca="1" si="22"/>
        <v>0</v>
      </c>
      <c r="L41" s="170">
        <f t="shared" ca="1" si="22"/>
        <v>0</v>
      </c>
      <c r="M41" s="170">
        <f t="shared" ca="1" si="22"/>
        <v>0</v>
      </c>
      <c r="N41" s="170">
        <f t="shared" ca="1" si="22"/>
        <v>0</v>
      </c>
      <c r="O41" s="170">
        <f t="shared" ca="1" si="22"/>
        <v>0</v>
      </c>
      <c r="P41" s="170">
        <f t="shared" ca="1" si="22"/>
        <v>0</v>
      </c>
      <c r="Q41" s="170">
        <f t="shared" ca="1" si="22"/>
        <v>0</v>
      </c>
      <c r="R41" s="170">
        <f t="shared" ca="1" si="22"/>
        <v>0</v>
      </c>
      <c r="S41" s="170">
        <f t="shared" ca="1" si="22"/>
        <v>0</v>
      </c>
      <c r="T41" s="170">
        <f t="shared" ca="1" si="22"/>
        <v>0</v>
      </c>
      <c r="U41" s="170">
        <f ca="1">ROUND(SUM(U42:U43),0)</f>
        <v>0</v>
      </c>
      <c r="V41" s="170">
        <f ca="1">ROUND(SUM(V42:V43),0)</f>
        <v>0</v>
      </c>
      <c r="W41" s="170">
        <f ca="1">ROUND(SUM(W42:W43),0)</f>
        <v>0</v>
      </c>
      <c r="X41" s="170">
        <f ca="1">ROUND(SUM(X42:X43),0)</f>
        <v>0</v>
      </c>
      <c r="Y41" s="170">
        <f ca="1">ROUND(SUM(Y42:Y43),0)</f>
        <v>0</v>
      </c>
      <c r="Z41" s="170">
        <f t="shared" ref="Z41:AJ41" ca="1" si="23">ROUND(SUM(Z42:Z43),0)</f>
        <v>0</v>
      </c>
      <c r="AA41" s="170">
        <f t="shared" ca="1" si="23"/>
        <v>0</v>
      </c>
      <c r="AB41" s="170">
        <f t="shared" ca="1" si="23"/>
        <v>0</v>
      </c>
      <c r="AC41" s="170">
        <f t="shared" ca="1" si="23"/>
        <v>0</v>
      </c>
      <c r="AD41" s="170">
        <f t="shared" ca="1" si="23"/>
        <v>0</v>
      </c>
      <c r="AE41" s="170">
        <f t="shared" ca="1" si="23"/>
        <v>0</v>
      </c>
      <c r="AF41" s="170">
        <f t="shared" ca="1" si="23"/>
        <v>0</v>
      </c>
      <c r="AG41" s="170">
        <f t="shared" ca="1" si="23"/>
        <v>0</v>
      </c>
      <c r="AH41" s="170">
        <f t="shared" ca="1" si="23"/>
        <v>0</v>
      </c>
      <c r="AI41" s="170">
        <f t="shared" ca="1" si="23"/>
        <v>0</v>
      </c>
      <c r="AJ41" s="170">
        <f t="shared" ca="1" si="23"/>
        <v>0</v>
      </c>
      <c r="AM41" s="148"/>
      <c r="AN41" s="382">
        <f ca="1">ROUND(SUM(AN42:AN43),0)</f>
        <v>0</v>
      </c>
    </row>
    <row r="42" spans="2:40" s="3" customFormat="1" ht="25.5" hidden="1">
      <c r="B42" s="64" t="s">
        <v>42</v>
      </c>
      <c r="C42" s="483" t="str">
        <f>IF(Kalba="EN",Data2!C67,Data2!B67)</f>
        <v>Viešosios lėšos (valstybės, savivaldybės biudžetai, kiti viešųjų lėšų šaltiniai)</v>
      </c>
      <c r="D42" s="169">
        <f ca="1">F42+NPV(FDN,G42:INDEX(G42:AJ42,PAL))</f>
        <v>0</v>
      </c>
      <c r="E42" s="169">
        <f ca="1">SUMIF($F$5:$AJ$5,"&lt;="&amp;PAL,$F42:$AJ42)</f>
        <v>0</v>
      </c>
      <c r="F42" s="169">
        <f ca="1">'4'!F42</f>
        <v>0</v>
      </c>
      <c r="G42" s="169">
        <f ca="1">'4'!G42</f>
        <v>0</v>
      </c>
      <c r="H42" s="169">
        <f ca="1">'4'!H42</f>
        <v>0</v>
      </c>
      <c r="I42" s="169">
        <f ca="1">'4'!I42</f>
        <v>0</v>
      </c>
      <c r="J42" s="169">
        <f ca="1">'4'!J42</f>
        <v>0</v>
      </c>
      <c r="K42" s="169">
        <f ca="1">'4'!K42</f>
        <v>0</v>
      </c>
      <c r="L42" s="169">
        <f ca="1">'4'!L42</f>
        <v>0</v>
      </c>
      <c r="M42" s="169">
        <f ca="1">'4'!M42</f>
        <v>0</v>
      </c>
      <c r="N42" s="169">
        <f ca="1">'4'!N42</f>
        <v>0</v>
      </c>
      <c r="O42" s="169">
        <f ca="1">'4'!O42</f>
        <v>0</v>
      </c>
      <c r="P42" s="169">
        <f ca="1">'4'!P42</f>
        <v>0</v>
      </c>
      <c r="Q42" s="169">
        <f ca="1">'4'!Q42</f>
        <v>0</v>
      </c>
      <c r="R42" s="169">
        <f ca="1">'4'!R42</f>
        <v>0</v>
      </c>
      <c r="S42" s="169">
        <f ca="1">'4'!S42</f>
        <v>0</v>
      </c>
      <c r="T42" s="169">
        <f ca="1">'4'!T42</f>
        <v>0</v>
      </c>
      <c r="U42" s="169">
        <f ca="1">'4'!U42</f>
        <v>0</v>
      </c>
      <c r="V42" s="169">
        <f ca="1">'4'!V42</f>
        <v>0</v>
      </c>
      <c r="W42" s="169">
        <f ca="1">'4'!W42</f>
        <v>0</v>
      </c>
      <c r="X42" s="169">
        <f ca="1">'4'!X42</f>
        <v>0</v>
      </c>
      <c r="Y42" s="169">
        <f ca="1">'4'!Y42</f>
        <v>0</v>
      </c>
      <c r="Z42" s="169">
        <f ca="1">'4'!Z42</f>
        <v>0</v>
      </c>
      <c r="AA42" s="169">
        <f ca="1">'4'!AA42</f>
        <v>0</v>
      </c>
      <c r="AB42" s="169">
        <f ca="1">'4'!AB42</f>
        <v>0</v>
      </c>
      <c r="AC42" s="169">
        <f ca="1">'4'!AC42</f>
        <v>0</v>
      </c>
      <c r="AD42" s="169">
        <f ca="1">'4'!AD42</f>
        <v>0</v>
      </c>
      <c r="AE42" s="169">
        <f ca="1">'4'!AE42</f>
        <v>0</v>
      </c>
      <c r="AF42" s="169">
        <f ca="1">'4'!AF42</f>
        <v>0</v>
      </c>
      <c r="AG42" s="169">
        <f ca="1">'4'!AG42</f>
        <v>0</v>
      </c>
      <c r="AH42" s="169">
        <f ca="1">'4'!AH42</f>
        <v>0</v>
      </c>
      <c r="AI42" s="169">
        <f ca="1">'4'!AI42</f>
        <v>0</v>
      </c>
      <c r="AJ42" s="169">
        <f ca="1">'4'!AJ42</f>
        <v>0</v>
      </c>
      <c r="AM42" s="26"/>
      <c r="AN42" s="383">
        <f ca="1">F42+NPV(SDN,G42:INDEX(G42:AJ42,PAL))</f>
        <v>0</v>
      </c>
    </row>
    <row r="43" spans="2:40" s="3" customFormat="1" ht="12.75" hidden="1">
      <c r="B43" s="64" t="s">
        <v>43</v>
      </c>
      <c r="C43" s="483" t="str">
        <f>IF(Kalba="EN",Data2!C68,Data2!B68)</f>
        <v>Privačios lėšos (nuosavos, kitos privačios lėšos)</v>
      </c>
      <c r="D43" s="169">
        <f ca="1">F43+NPV(FDN,G43:INDEX(G43:AJ43,PAL))</f>
        <v>0</v>
      </c>
      <c r="E43" s="169">
        <f ca="1">SUMIF($F$5:$AJ$5,"&lt;="&amp;PAL,$F43:$AJ43)</f>
        <v>0</v>
      </c>
      <c r="F43" s="169">
        <f ca="1">'4'!F43</f>
        <v>0</v>
      </c>
      <c r="G43" s="169">
        <f ca="1">'4'!G43</f>
        <v>0</v>
      </c>
      <c r="H43" s="169">
        <f ca="1">'4'!H43</f>
        <v>0</v>
      </c>
      <c r="I43" s="169">
        <f ca="1">'4'!I43</f>
        <v>0</v>
      </c>
      <c r="J43" s="169">
        <f ca="1">'4'!J43</f>
        <v>0</v>
      </c>
      <c r="K43" s="169">
        <f ca="1">'4'!K43</f>
        <v>0</v>
      </c>
      <c r="L43" s="169">
        <f ca="1">'4'!L43</f>
        <v>0</v>
      </c>
      <c r="M43" s="169">
        <f ca="1">'4'!M43</f>
        <v>0</v>
      </c>
      <c r="N43" s="169">
        <f ca="1">'4'!N43</f>
        <v>0</v>
      </c>
      <c r="O43" s="169">
        <f ca="1">'4'!O43</f>
        <v>0</v>
      </c>
      <c r="P43" s="169">
        <f ca="1">'4'!P43</f>
        <v>0</v>
      </c>
      <c r="Q43" s="169">
        <f ca="1">'4'!Q43</f>
        <v>0</v>
      </c>
      <c r="R43" s="169">
        <f ca="1">'4'!R43</f>
        <v>0</v>
      </c>
      <c r="S43" s="169">
        <f ca="1">'4'!S43</f>
        <v>0</v>
      </c>
      <c r="T43" s="169">
        <f ca="1">'4'!T43</f>
        <v>0</v>
      </c>
      <c r="U43" s="169">
        <f ca="1">'4'!U43</f>
        <v>0</v>
      </c>
      <c r="V43" s="169">
        <f ca="1">'4'!V43</f>
        <v>0</v>
      </c>
      <c r="W43" s="169">
        <f ca="1">'4'!W43</f>
        <v>0</v>
      </c>
      <c r="X43" s="169">
        <f ca="1">'4'!X43</f>
        <v>0</v>
      </c>
      <c r="Y43" s="169">
        <f ca="1">'4'!Y43</f>
        <v>0</v>
      </c>
      <c r="Z43" s="169">
        <f ca="1">'4'!Z43</f>
        <v>0</v>
      </c>
      <c r="AA43" s="169">
        <f ca="1">'4'!AA43</f>
        <v>0</v>
      </c>
      <c r="AB43" s="169">
        <f ca="1">'4'!AB43</f>
        <v>0</v>
      </c>
      <c r="AC43" s="169">
        <f ca="1">'4'!AC43</f>
        <v>0</v>
      </c>
      <c r="AD43" s="169">
        <f ca="1">'4'!AD43</f>
        <v>0</v>
      </c>
      <c r="AE43" s="169">
        <f ca="1">'4'!AE43</f>
        <v>0</v>
      </c>
      <c r="AF43" s="169">
        <f ca="1">'4'!AF43</f>
        <v>0</v>
      </c>
      <c r="AG43" s="169">
        <f ca="1">'4'!AG43</f>
        <v>0</v>
      </c>
      <c r="AH43" s="169">
        <f ca="1">'4'!AH43</f>
        <v>0</v>
      </c>
      <c r="AI43" s="169">
        <f ca="1">'4'!AI43</f>
        <v>0</v>
      </c>
      <c r="AJ43" s="169">
        <f ca="1">'4'!AJ43</f>
        <v>0</v>
      </c>
      <c r="AM43" s="26"/>
      <c r="AN43" s="383">
        <f ca="1">F43+NPV(SDN,G43:INDEX(G43:AJ43,PAL))</f>
        <v>0</v>
      </c>
    </row>
    <row r="44" spans="2:40" s="61" customFormat="1" ht="12.75" hidden="1">
      <c r="B44" s="66" t="s">
        <v>44</v>
      </c>
      <c r="C44" s="482" t="str">
        <f>IF(Kalba="EN",Data2!C69,Data2!B69)</f>
        <v>Paskolos</v>
      </c>
      <c r="D44" s="170">
        <f ca="1">ROUND(SUM(D45)-SUM(D46),0)</f>
        <v>0</v>
      </c>
      <c r="E44" s="170">
        <f ca="1">ROUND(SUM(E45)-SUM(E46),0)</f>
        <v>0</v>
      </c>
      <c r="F44" s="170">
        <f t="shared" ref="F44:T44" ca="1" si="24">ROUND(SUM(F45)-SUM(F46),0)</f>
        <v>0</v>
      </c>
      <c r="G44" s="170">
        <f t="shared" ca="1" si="24"/>
        <v>0</v>
      </c>
      <c r="H44" s="170">
        <f t="shared" ca="1" si="24"/>
        <v>0</v>
      </c>
      <c r="I44" s="170">
        <f t="shared" ca="1" si="24"/>
        <v>0</v>
      </c>
      <c r="J44" s="170">
        <f t="shared" ca="1" si="24"/>
        <v>0</v>
      </c>
      <c r="K44" s="170">
        <f t="shared" ca="1" si="24"/>
        <v>0</v>
      </c>
      <c r="L44" s="170">
        <f t="shared" ca="1" si="24"/>
        <v>0</v>
      </c>
      <c r="M44" s="170">
        <f t="shared" ca="1" si="24"/>
        <v>0</v>
      </c>
      <c r="N44" s="170">
        <f t="shared" ca="1" si="24"/>
        <v>0</v>
      </c>
      <c r="O44" s="170">
        <f t="shared" ca="1" si="24"/>
        <v>0</v>
      </c>
      <c r="P44" s="170">
        <f t="shared" ca="1" si="24"/>
        <v>0</v>
      </c>
      <c r="Q44" s="170">
        <f t="shared" ca="1" si="24"/>
        <v>0</v>
      </c>
      <c r="R44" s="170">
        <f t="shared" ca="1" si="24"/>
        <v>0</v>
      </c>
      <c r="S44" s="170">
        <f t="shared" ca="1" si="24"/>
        <v>0</v>
      </c>
      <c r="T44" s="170">
        <f t="shared" ca="1" si="24"/>
        <v>0</v>
      </c>
      <c r="U44" s="170">
        <f ca="1">ROUND(SUM(U45)-SUM(U46),0)</f>
        <v>0</v>
      </c>
      <c r="V44" s="170">
        <f ca="1">ROUND(SUM(V45)-SUM(V46),0)</f>
        <v>0</v>
      </c>
      <c r="W44" s="170">
        <f ca="1">ROUND(SUM(W45)-SUM(W46),0)</f>
        <v>0</v>
      </c>
      <c r="X44" s="170">
        <f ca="1">ROUND(SUM(X45)-SUM(X46),0)</f>
        <v>0</v>
      </c>
      <c r="Y44" s="170">
        <f ca="1">ROUND(SUM(Y45)-SUM(Y46),0)</f>
        <v>0</v>
      </c>
      <c r="Z44" s="170">
        <f t="shared" ref="Z44:AJ44" ca="1" si="25">ROUND(SUM(Z45)-SUM(Z46),0)</f>
        <v>0</v>
      </c>
      <c r="AA44" s="170">
        <f t="shared" ca="1" si="25"/>
        <v>0</v>
      </c>
      <c r="AB44" s="170">
        <f t="shared" ca="1" si="25"/>
        <v>0</v>
      </c>
      <c r="AC44" s="170">
        <f t="shared" ca="1" si="25"/>
        <v>0</v>
      </c>
      <c r="AD44" s="170">
        <f t="shared" ca="1" si="25"/>
        <v>0</v>
      </c>
      <c r="AE44" s="170">
        <f t="shared" ca="1" si="25"/>
        <v>0</v>
      </c>
      <c r="AF44" s="170">
        <f t="shared" ca="1" si="25"/>
        <v>0</v>
      </c>
      <c r="AG44" s="170">
        <f t="shared" ca="1" si="25"/>
        <v>0</v>
      </c>
      <c r="AH44" s="170">
        <f t="shared" ca="1" si="25"/>
        <v>0</v>
      </c>
      <c r="AI44" s="170">
        <f t="shared" ca="1" si="25"/>
        <v>0</v>
      </c>
      <c r="AJ44" s="170">
        <f t="shared" ca="1" si="25"/>
        <v>0</v>
      </c>
      <c r="AM44" s="148"/>
      <c r="AN44" s="382">
        <f ca="1">ROUND(SUM(AN45)-SUM(AN46),0)</f>
        <v>0</v>
      </c>
    </row>
    <row r="45" spans="2:40" s="3" customFormat="1" ht="12.75" hidden="1">
      <c r="B45" s="64" t="s">
        <v>46</v>
      </c>
      <c r="C45" s="483" t="str">
        <f>IF(Kalba="EN",Data2!C70,Data2!B70)</f>
        <v>Paskolos</v>
      </c>
      <c r="D45" s="169">
        <f ca="1">F45+NPV(FDN,G45:INDEX(G45:AJ45,PAL))</f>
        <v>0</v>
      </c>
      <c r="E45" s="169">
        <f ca="1">SUMIF($F$5:$AJ$5,"&lt;="&amp;PAL,$F45:$AJ45)</f>
        <v>0</v>
      </c>
      <c r="F45" s="169">
        <f ca="1">'4'!F45</f>
        <v>0</v>
      </c>
      <c r="G45" s="169">
        <f ca="1">'4'!G45</f>
        <v>0</v>
      </c>
      <c r="H45" s="169">
        <f ca="1">'4'!H45</f>
        <v>0</v>
      </c>
      <c r="I45" s="169">
        <f ca="1">'4'!I45</f>
        <v>0</v>
      </c>
      <c r="J45" s="169">
        <f ca="1">'4'!J45</f>
        <v>0</v>
      </c>
      <c r="K45" s="169">
        <f ca="1">'4'!K45</f>
        <v>0</v>
      </c>
      <c r="L45" s="169">
        <f ca="1">'4'!L45</f>
        <v>0</v>
      </c>
      <c r="M45" s="169">
        <f ca="1">'4'!M45</f>
        <v>0</v>
      </c>
      <c r="N45" s="169">
        <f ca="1">'4'!N45</f>
        <v>0</v>
      </c>
      <c r="O45" s="169">
        <f ca="1">'4'!O45</f>
        <v>0</v>
      </c>
      <c r="P45" s="169">
        <f ca="1">'4'!P45</f>
        <v>0</v>
      </c>
      <c r="Q45" s="169">
        <f ca="1">'4'!Q45</f>
        <v>0</v>
      </c>
      <c r="R45" s="169">
        <f ca="1">'4'!R45</f>
        <v>0</v>
      </c>
      <c r="S45" s="169">
        <f ca="1">'4'!S45</f>
        <v>0</v>
      </c>
      <c r="T45" s="169">
        <f ca="1">'4'!T45</f>
        <v>0</v>
      </c>
      <c r="U45" s="169">
        <f ca="1">'4'!U45</f>
        <v>0</v>
      </c>
      <c r="V45" s="169">
        <f ca="1">'4'!V45</f>
        <v>0</v>
      </c>
      <c r="W45" s="169">
        <f ca="1">'4'!W45</f>
        <v>0</v>
      </c>
      <c r="X45" s="169">
        <f ca="1">'4'!X45</f>
        <v>0</v>
      </c>
      <c r="Y45" s="169">
        <f ca="1">'4'!Y45</f>
        <v>0</v>
      </c>
      <c r="Z45" s="169">
        <f ca="1">'4'!Z45</f>
        <v>0</v>
      </c>
      <c r="AA45" s="169">
        <f ca="1">'4'!AA45</f>
        <v>0</v>
      </c>
      <c r="AB45" s="169">
        <f ca="1">'4'!AB45</f>
        <v>0</v>
      </c>
      <c r="AC45" s="169">
        <f ca="1">'4'!AC45</f>
        <v>0</v>
      </c>
      <c r="AD45" s="169">
        <f ca="1">'4'!AD45</f>
        <v>0</v>
      </c>
      <c r="AE45" s="169">
        <f ca="1">'4'!AE45</f>
        <v>0</v>
      </c>
      <c r="AF45" s="169">
        <f ca="1">'4'!AF45</f>
        <v>0</v>
      </c>
      <c r="AG45" s="169">
        <f ca="1">'4'!AG45</f>
        <v>0</v>
      </c>
      <c r="AH45" s="169">
        <f ca="1">'4'!AH45</f>
        <v>0</v>
      </c>
      <c r="AI45" s="169">
        <f ca="1">'4'!AI45</f>
        <v>0</v>
      </c>
      <c r="AJ45" s="169">
        <f ca="1">'4'!AJ45</f>
        <v>0</v>
      </c>
      <c r="AM45" s="26"/>
      <c r="AN45" s="383">
        <f ca="1">F45+NPV(SDN,G45:INDEX(G45:AJ45,PAL))</f>
        <v>0</v>
      </c>
    </row>
    <row r="46" spans="2:40" s="3" customFormat="1" ht="12.75" hidden="1">
      <c r="B46" s="64" t="s">
        <v>48</v>
      </c>
      <c r="C46" s="483" t="str">
        <f>IF(Kalba="EN",Data2!C71,Data2!B71)</f>
        <v>Paskolų grąžinimai (išskyrus palūkanas)</v>
      </c>
      <c r="D46" s="169">
        <f ca="1">F46+NPV(FDN,G46:INDEX(G46:AJ46,PAL))</f>
        <v>0</v>
      </c>
      <c r="E46" s="169">
        <f ca="1">SUMIF($F$5:$AJ$5,"&lt;="&amp;PAL,$F46:$AJ46)</f>
        <v>0</v>
      </c>
      <c r="F46" s="169">
        <f ca="1">'4'!F46</f>
        <v>0</v>
      </c>
      <c r="G46" s="169">
        <f ca="1">'4'!G46</f>
        <v>0</v>
      </c>
      <c r="H46" s="169">
        <f ca="1">'4'!H46</f>
        <v>0</v>
      </c>
      <c r="I46" s="169">
        <f ca="1">'4'!I46</f>
        <v>0</v>
      </c>
      <c r="J46" s="169">
        <f ca="1">'4'!J46</f>
        <v>0</v>
      </c>
      <c r="K46" s="169">
        <f ca="1">'4'!K46</f>
        <v>0</v>
      </c>
      <c r="L46" s="169">
        <f ca="1">'4'!L46</f>
        <v>0</v>
      </c>
      <c r="M46" s="169">
        <f ca="1">'4'!M46</f>
        <v>0</v>
      </c>
      <c r="N46" s="169">
        <f ca="1">'4'!N46</f>
        <v>0</v>
      </c>
      <c r="O46" s="169">
        <f ca="1">'4'!O46</f>
        <v>0</v>
      </c>
      <c r="P46" s="169">
        <f ca="1">'4'!P46</f>
        <v>0</v>
      </c>
      <c r="Q46" s="169">
        <f ca="1">'4'!Q46</f>
        <v>0</v>
      </c>
      <c r="R46" s="169">
        <f ca="1">'4'!R46</f>
        <v>0</v>
      </c>
      <c r="S46" s="169">
        <f ca="1">'4'!S46</f>
        <v>0</v>
      </c>
      <c r="T46" s="169">
        <f ca="1">'4'!T46</f>
        <v>0</v>
      </c>
      <c r="U46" s="169">
        <f ca="1">'4'!U46</f>
        <v>0</v>
      </c>
      <c r="V46" s="169">
        <f ca="1">'4'!V46</f>
        <v>0</v>
      </c>
      <c r="W46" s="169">
        <f ca="1">'4'!W46</f>
        <v>0</v>
      </c>
      <c r="X46" s="169">
        <f ca="1">'4'!X46</f>
        <v>0</v>
      </c>
      <c r="Y46" s="169">
        <f ca="1">'4'!Y46</f>
        <v>0</v>
      </c>
      <c r="Z46" s="169">
        <f ca="1">'4'!Z46</f>
        <v>0</v>
      </c>
      <c r="AA46" s="169">
        <f ca="1">'4'!AA46</f>
        <v>0</v>
      </c>
      <c r="AB46" s="169">
        <f ca="1">'4'!AB46</f>
        <v>0</v>
      </c>
      <c r="AC46" s="169">
        <f ca="1">'4'!AC46</f>
        <v>0</v>
      </c>
      <c r="AD46" s="169">
        <f ca="1">'4'!AD46</f>
        <v>0</v>
      </c>
      <c r="AE46" s="169">
        <f ca="1">'4'!AE46</f>
        <v>0</v>
      </c>
      <c r="AF46" s="169">
        <f ca="1">'4'!AF46</f>
        <v>0</v>
      </c>
      <c r="AG46" s="169">
        <f ca="1">'4'!AG46</f>
        <v>0</v>
      </c>
      <c r="AH46" s="169">
        <f ca="1">'4'!AH46</f>
        <v>0</v>
      </c>
      <c r="AI46" s="169">
        <f ca="1">'4'!AI46</f>
        <v>0</v>
      </c>
      <c r="AJ46" s="169">
        <f ca="1">'4'!AJ46</f>
        <v>0</v>
      </c>
      <c r="AM46" s="26"/>
      <c r="AN46" s="383">
        <f ca="1">F46+NPV(SDN,G46:INDEX(G46:AJ46,PAL))</f>
        <v>0</v>
      </c>
    </row>
    <row r="47" spans="2:40" s="61" customFormat="1" ht="12.75">
      <c r="B47" s="66" t="s">
        <v>49</v>
      </c>
      <c r="C47" s="482" t="str">
        <f>IF(Kalba="EN",Data2!C72,Data2!B72)</f>
        <v>Socialinio ekonominio (SE) poveikio finansinė išraiška</v>
      </c>
      <c r="D47" s="170">
        <f t="shared" ref="D47:T47" ca="1" si="26">SUM(D48)-SUM(D56)</f>
        <v>0</v>
      </c>
      <c r="E47" s="170">
        <f t="shared" ca="1" si="26"/>
        <v>0</v>
      </c>
      <c r="F47" s="170">
        <f t="shared" ca="1" si="26"/>
        <v>0</v>
      </c>
      <c r="G47" s="170">
        <f t="shared" ca="1" si="26"/>
        <v>0</v>
      </c>
      <c r="H47" s="170">
        <f t="shared" ca="1" si="26"/>
        <v>0</v>
      </c>
      <c r="I47" s="170">
        <f t="shared" ca="1" si="26"/>
        <v>0</v>
      </c>
      <c r="J47" s="170">
        <f t="shared" ca="1" si="26"/>
        <v>0</v>
      </c>
      <c r="K47" s="170">
        <f t="shared" ca="1" si="26"/>
        <v>0</v>
      </c>
      <c r="L47" s="170">
        <f t="shared" ca="1" si="26"/>
        <v>0</v>
      </c>
      <c r="M47" s="170">
        <f t="shared" ca="1" si="26"/>
        <v>0</v>
      </c>
      <c r="N47" s="170">
        <f t="shared" ca="1" si="26"/>
        <v>0</v>
      </c>
      <c r="O47" s="170">
        <f t="shared" ca="1" si="26"/>
        <v>0</v>
      </c>
      <c r="P47" s="170">
        <f t="shared" ca="1" si="26"/>
        <v>0</v>
      </c>
      <c r="Q47" s="170">
        <f t="shared" ca="1" si="26"/>
        <v>0</v>
      </c>
      <c r="R47" s="170">
        <f t="shared" ca="1" si="26"/>
        <v>0</v>
      </c>
      <c r="S47" s="170">
        <f t="shared" ca="1" si="26"/>
        <v>0</v>
      </c>
      <c r="T47" s="170">
        <f t="shared" ca="1" si="26"/>
        <v>0</v>
      </c>
      <c r="U47" s="170">
        <f ca="1">SUM(U48)-SUM(U56)</f>
        <v>0</v>
      </c>
      <c r="V47" s="170">
        <f ca="1">SUM(V48)-SUM(V56)</f>
        <v>0</v>
      </c>
      <c r="W47" s="170">
        <f ca="1">SUM(W48)-SUM(W56)</f>
        <v>0</v>
      </c>
      <c r="X47" s="170">
        <f ca="1">SUM(X48)-SUM(X56)</f>
        <v>0</v>
      </c>
      <c r="Y47" s="170">
        <f ca="1">SUM(Y48)-SUM(Y56)</f>
        <v>0</v>
      </c>
      <c r="Z47" s="170">
        <f t="shared" ref="Z47:AJ47" ca="1" si="27">SUM(Z48)-SUM(Z56)</f>
        <v>0</v>
      </c>
      <c r="AA47" s="170">
        <f t="shared" ca="1" si="27"/>
        <v>0</v>
      </c>
      <c r="AB47" s="170">
        <f t="shared" ca="1" si="27"/>
        <v>0</v>
      </c>
      <c r="AC47" s="170">
        <f t="shared" ca="1" si="27"/>
        <v>0</v>
      </c>
      <c r="AD47" s="170">
        <f t="shared" ca="1" si="27"/>
        <v>0</v>
      </c>
      <c r="AE47" s="170">
        <f t="shared" ca="1" si="27"/>
        <v>0</v>
      </c>
      <c r="AF47" s="170">
        <f t="shared" ca="1" si="27"/>
        <v>0</v>
      </c>
      <c r="AG47" s="170">
        <f t="shared" ca="1" si="27"/>
        <v>0</v>
      </c>
      <c r="AH47" s="170">
        <f t="shared" ca="1" si="27"/>
        <v>0</v>
      </c>
      <c r="AI47" s="170">
        <f t="shared" ca="1" si="27"/>
        <v>0</v>
      </c>
      <c r="AJ47" s="170">
        <f t="shared" ca="1" si="27"/>
        <v>0</v>
      </c>
      <c r="AM47" s="148"/>
      <c r="AN47" s="382">
        <f ca="1">SUM(AN48)-SUM(AN56)</f>
        <v>0</v>
      </c>
    </row>
    <row r="48" spans="2:40" s="61" customFormat="1" ht="12.75" hidden="1">
      <c r="B48" s="66" t="s">
        <v>50</v>
      </c>
      <c r="C48" s="482" t="str">
        <f>IF(Kalba="EN",Data2!C73,Data2!B73)</f>
        <v>SE nauda</v>
      </c>
      <c r="D48" s="170">
        <f t="shared" ref="D48:T48" ca="1" si="28">ROUND(SUM(D49:D55),0)</f>
        <v>0</v>
      </c>
      <c r="E48" s="170">
        <f t="shared" ca="1" si="28"/>
        <v>0</v>
      </c>
      <c r="F48" s="170">
        <f t="shared" ca="1" si="28"/>
        <v>0</v>
      </c>
      <c r="G48" s="170">
        <f t="shared" ca="1" si="28"/>
        <v>0</v>
      </c>
      <c r="H48" s="170">
        <f t="shared" ca="1" si="28"/>
        <v>0</v>
      </c>
      <c r="I48" s="170">
        <f t="shared" ca="1" si="28"/>
        <v>0</v>
      </c>
      <c r="J48" s="170">
        <f t="shared" ca="1" si="28"/>
        <v>0</v>
      </c>
      <c r="K48" s="170">
        <f t="shared" ca="1" si="28"/>
        <v>0</v>
      </c>
      <c r="L48" s="170">
        <f t="shared" ca="1" si="28"/>
        <v>0</v>
      </c>
      <c r="M48" s="170">
        <f t="shared" ca="1" si="28"/>
        <v>0</v>
      </c>
      <c r="N48" s="170">
        <f t="shared" ca="1" si="28"/>
        <v>0</v>
      </c>
      <c r="O48" s="170">
        <f t="shared" ca="1" si="28"/>
        <v>0</v>
      </c>
      <c r="P48" s="170">
        <f t="shared" ca="1" si="28"/>
        <v>0</v>
      </c>
      <c r="Q48" s="170">
        <f t="shared" ca="1" si="28"/>
        <v>0</v>
      </c>
      <c r="R48" s="170">
        <f t="shared" ca="1" si="28"/>
        <v>0</v>
      </c>
      <c r="S48" s="170">
        <f t="shared" ca="1" si="28"/>
        <v>0</v>
      </c>
      <c r="T48" s="170">
        <f t="shared" ca="1" si="28"/>
        <v>0</v>
      </c>
      <c r="U48" s="170">
        <f ca="1">ROUND(SUM(U49:U55),0)</f>
        <v>0</v>
      </c>
      <c r="V48" s="170">
        <f ca="1">ROUND(SUM(V49:V55),0)</f>
        <v>0</v>
      </c>
      <c r="W48" s="170">
        <f ca="1">ROUND(SUM(W49:W55),0)</f>
        <v>0</v>
      </c>
      <c r="X48" s="170">
        <f ca="1">ROUND(SUM(X49:X55),0)</f>
        <v>0</v>
      </c>
      <c r="Y48" s="170">
        <f ca="1">ROUND(SUM(Y49:Y55),0)</f>
        <v>0</v>
      </c>
      <c r="Z48" s="170">
        <f t="shared" ref="Z48:AJ48" ca="1" si="29">ROUND(SUM(Z49:Z55),0)</f>
        <v>0</v>
      </c>
      <c r="AA48" s="170">
        <f t="shared" ca="1" si="29"/>
        <v>0</v>
      </c>
      <c r="AB48" s="170">
        <f t="shared" ca="1" si="29"/>
        <v>0</v>
      </c>
      <c r="AC48" s="170">
        <f t="shared" ca="1" si="29"/>
        <v>0</v>
      </c>
      <c r="AD48" s="170">
        <f t="shared" ca="1" si="29"/>
        <v>0</v>
      </c>
      <c r="AE48" s="170">
        <f t="shared" ca="1" si="29"/>
        <v>0</v>
      </c>
      <c r="AF48" s="170">
        <f t="shared" ca="1" si="29"/>
        <v>0</v>
      </c>
      <c r="AG48" s="170">
        <f t="shared" ca="1" si="29"/>
        <v>0</v>
      </c>
      <c r="AH48" s="170">
        <f t="shared" ca="1" si="29"/>
        <v>0</v>
      </c>
      <c r="AI48" s="170">
        <f t="shared" ca="1" si="29"/>
        <v>0</v>
      </c>
      <c r="AJ48" s="170">
        <f t="shared" ca="1" si="29"/>
        <v>0</v>
      </c>
      <c r="AM48" s="148"/>
      <c r="AN48" s="382">
        <f ca="1">ROUND(SUM(AN49:AN55),0)</f>
        <v>0</v>
      </c>
    </row>
    <row r="49" spans="2:40" s="3" customFormat="1" ht="12.75" hidden="1">
      <c r="B49" s="64" t="s">
        <v>51</v>
      </c>
      <c r="C49" s="484" t="str">
        <f>IF(Kalba="EN",Data2!C$75,Data2!B$75)</f>
        <v>bendra SE naudos komponеntų finansinė išraiška</v>
      </c>
      <c r="D49" s="169">
        <f ca="1">F49+NPV(SDN,G49:INDEX(G49:AJ49,PAL))</f>
        <v>0</v>
      </c>
      <c r="E49" s="169">
        <f t="shared" ref="E49:E55" ca="1" si="30">SUMIF($F$5:$AJ$5,"&lt;="&amp;PAL,$F49:$AJ49)</f>
        <v>0</v>
      </c>
      <c r="F49" s="169">
        <f ca="1">'4'!F49 * $AM27</f>
        <v>0</v>
      </c>
      <c r="G49" s="169">
        <f ca="1">'4'!G49 * $AM27</f>
        <v>0</v>
      </c>
      <c r="H49" s="169">
        <f ca="1">'4'!H49 * $AM27</f>
        <v>0</v>
      </c>
      <c r="I49" s="169">
        <f ca="1">'4'!I49 * $AM27</f>
        <v>0</v>
      </c>
      <c r="J49" s="169">
        <f ca="1">'4'!J49 * $AM27</f>
        <v>0</v>
      </c>
      <c r="K49" s="169">
        <f ca="1">'4'!K49 * $AM27</f>
        <v>0</v>
      </c>
      <c r="L49" s="169">
        <f ca="1">'4'!L49 * $AM27</f>
        <v>0</v>
      </c>
      <c r="M49" s="169">
        <f ca="1">'4'!M49 * $AM27</f>
        <v>0</v>
      </c>
      <c r="N49" s="169">
        <f ca="1">'4'!N49 * $AM27</f>
        <v>0</v>
      </c>
      <c r="O49" s="169">
        <f ca="1">'4'!O49 * $AM27</f>
        <v>0</v>
      </c>
      <c r="P49" s="169">
        <f ca="1">'4'!P49 * $AM27</f>
        <v>0</v>
      </c>
      <c r="Q49" s="169">
        <f ca="1">'4'!Q49 * $AM27</f>
        <v>0</v>
      </c>
      <c r="R49" s="169">
        <f ca="1">'4'!R49 * $AM27</f>
        <v>0</v>
      </c>
      <c r="S49" s="169">
        <f ca="1">'4'!S49 * $AM27</f>
        <v>0</v>
      </c>
      <c r="T49" s="169">
        <f ca="1">'4'!T49 * $AM27</f>
        <v>0</v>
      </c>
      <c r="U49" s="169">
        <f ca="1">'4'!U49 * $AM27</f>
        <v>0</v>
      </c>
      <c r="V49" s="169">
        <f ca="1">'4'!V49 * $AM27</f>
        <v>0</v>
      </c>
      <c r="W49" s="169">
        <f ca="1">'4'!W49 * $AM27</f>
        <v>0</v>
      </c>
      <c r="X49" s="169">
        <f ca="1">'4'!X49 * $AM27</f>
        <v>0</v>
      </c>
      <c r="Y49" s="169">
        <f ca="1">'4'!Y49 * $AM27</f>
        <v>0</v>
      </c>
      <c r="Z49" s="169">
        <f ca="1">'4'!Z49 * $AM27</f>
        <v>0</v>
      </c>
      <c r="AA49" s="169">
        <f ca="1">'4'!AA49 * $AM27</f>
        <v>0</v>
      </c>
      <c r="AB49" s="169">
        <f ca="1">'4'!AB49 * $AM27</f>
        <v>0</v>
      </c>
      <c r="AC49" s="169">
        <f ca="1">'4'!AC49 * $AM27</f>
        <v>0</v>
      </c>
      <c r="AD49" s="169">
        <f ca="1">'4'!AD49 * $AM27</f>
        <v>0</v>
      </c>
      <c r="AE49" s="169">
        <f ca="1">'4'!AE49 * $AM27</f>
        <v>0</v>
      </c>
      <c r="AF49" s="169">
        <f ca="1">'4'!AF49 * $AM27</f>
        <v>0</v>
      </c>
      <c r="AG49" s="169">
        <f ca="1">'4'!AG49 * $AM27</f>
        <v>0</v>
      </c>
      <c r="AH49" s="169">
        <f ca="1">'4'!AH49 * $AM27</f>
        <v>0</v>
      </c>
      <c r="AI49" s="169">
        <f ca="1">'4'!AI49 * $AM27</f>
        <v>0</v>
      </c>
      <c r="AJ49" s="169">
        <f ca="1">'4'!AJ49 * $AM27</f>
        <v>0</v>
      </c>
      <c r="AN49" s="383">
        <f ca="1">F49+NPV(SDN,G49:INDEX(G49:AJ49,PAL))</f>
        <v>0</v>
      </c>
    </row>
    <row r="50" spans="2:40" s="3" customFormat="1" ht="12.75" hidden="1">
      <c r="B50" s="64" t="s">
        <v>52</v>
      </c>
      <c r="C50" s="484" t="str">
        <f>IF(Kalba="EN",Data2!C$75,Data2!B$75)</f>
        <v>bendra SE naudos komponеntų finansinė išraiška</v>
      </c>
      <c r="D50" s="169">
        <f ca="1">F50+NPV(SDN,G50:INDEX(G50:AJ50,PAL))</f>
        <v>0</v>
      </c>
      <c r="E50" s="169">
        <f t="shared" ca="1" si="30"/>
        <v>0</v>
      </c>
      <c r="F50" s="169">
        <f ca="1">'4'!F50 * $AM28</f>
        <v>0</v>
      </c>
      <c r="G50" s="169">
        <f ca="1">'4'!G50 * $AM28</f>
        <v>0</v>
      </c>
      <c r="H50" s="169">
        <f ca="1">'4'!H50 * $AM28</f>
        <v>0</v>
      </c>
      <c r="I50" s="169">
        <f ca="1">'4'!I50 * $AM28</f>
        <v>0</v>
      </c>
      <c r="J50" s="169">
        <f ca="1">'4'!J50 * $AM28</f>
        <v>0</v>
      </c>
      <c r="K50" s="169">
        <f ca="1">'4'!K50 * $AM28</f>
        <v>0</v>
      </c>
      <c r="L50" s="169">
        <f ca="1">'4'!L50 * $AM28</f>
        <v>0</v>
      </c>
      <c r="M50" s="169">
        <f ca="1">'4'!M50 * $AM28</f>
        <v>0</v>
      </c>
      <c r="N50" s="169">
        <f ca="1">'4'!N50 * $AM28</f>
        <v>0</v>
      </c>
      <c r="O50" s="169">
        <f ca="1">'4'!O50 * $AM28</f>
        <v>0</v>
      </c>
      <c r="P50" s="169">
        <f ca="1">'4'!P50 * $AM28</f>
        <v>0</v>
      </c>
      <c r="Q50" s="169">
        <f ca="1">'4'!Q50 * $AM28</f>
        <v>0</v>
      </c>
      <c r="R50" s="169">
        <f ca="1">'4'!R50 * $AM28</f>
        <v>0</v>
      </c>
      <c r="S50" s="169">
        <f ca="1">'4'!S50 * $AM28</f>
        <v>0</v>
      </c>
      <c r="T50" s="169">
        <f ca="1">'4'!T50 * $AM28</f>
        <v>0</v>
      </c>
      <c r="U50" s="169">
        <f ca="1">'4'!U50 * $AM28</f>
        <v>0</v>
      </c>
      <c r="V50" s="169">
        <f ca="1">'4'!V50 * $AM28</f>
        <v>0</v>
      </c>
      <c r="W50" s="169">
        <f ca="1">'4'!W50 * $AM28</f>
        <v>0</v>
      </c>
      <c r="X50" s="169">
        <f ca="1">'4'!X50 * $AM28</f>
        <v>0</v>
      </c>
      <c r="Y50" s="169">
        <f ca="1">'4'!Y50 * $AM28</f>
        <v>0</v>
      </c>
      <c r="Z50" s="169">
        <f ca="1">'4'!Z50 * $AM28</f>
        <v>0</v>
      </c>
      <c r="AA50" s="169">
        <f ca="1">'4'!AA50 * $AM28</f>
        <v>0</v>
      </c>
      <c r="AB50" s="169">
        <f ca="1">'4'!AB50 * $AM28</f>
        <v>0</v>
      </c>
      <c r="AC50" s="169">
        <f ca="1">'4'!AC50 * $AM28</f>
        <v>0</v>
      </c>
      <c r="AD50" s="169">
        <f ca="1">'4'!AD50 * $AM28</f>
        <v>0</v>
      </c>
      <c r="AE50" s="169">
        <f ca="1">'4'!AE50 * $AM28</f>
        <v>0</v>
      </c>
      <c r="AF50" s="169">
        <f ca="1">'4'!AF50 * $AM28</f>
        <v>0</v>
      </c>
      <c r="AG50" s="169">
        <f ca="1">'4'!AG50 * $AM28</f>
        <v>0</v>
      </c>
      <c r="AH50" s="169">
        <f ca="1">'4'!AH50 * $AM28</f>
        <v>0</v>
      </c>
      <c r="AI50" s="169">
        <f ca="1">'4'!AI50 * $AM28</f>
        <v>0</v>
      </c>
      <c r="AJ50" s="169">
        <f ca="1">'4'!AJ50 * $AM28</f>
        <v>0</v>
      </c>
      <c r="AN50" s="383">
        <f ca="1">F50+NPV(SDN,G50:INDEX(G50:AJ50,PAL))</f>
        <v>0</v>
      </c>
    </row>
    <row r="51" spans="2:40" s="3" customFormat="1" ht="12.75" hidden="1">
      <c r="B51" s="64" t="s">
        <v>339</v>
      </c>
      <c r="C51" s="484" t="str">
        <f>IF(Kalba="EN",Data2!C$75,Data2!B$75)</f>
        <v>bendra SE naudos komponеntų finansinė išraiška</v>
      </c>
      <c r="D51" s="169">
        <f ca="1">F51+NPV(SDN,G51:INDEX(G51:AJ51,PAL))</f>
        <v>0</v>
      </c>
      <c r="E51" s="169">
        <f t="shared" ca="1" si="30"/>
        <v>0</v>
      </c>
      <c r="F51" s="169">
        <f ca="1">'4'!F51 * $AM29</f>
        <v>0</v>
      </c>
      <c r="G51" s="169">
        <f ca="1">'4'!G51 * $AM29</f>
        <v>0</v>
      </c>
      <c r="H51" s="169">
        <f ca="1">'4'!H51 * $AM29</f>
        <v>0</v>
      </c>
      <c r="I51" s="169">
        <f ca="1">'4'!I51 * $AM29</f>
        <v>0</v>
      </c>
      <c r="J51" s="169">
        <f ca="1">'4'!J51 * $AM29</f>
        <v>0</v>
      </c>
      <c r="K51" s="169">
        <f ca="1">'4'!K51 * $AM29</f>
        <v>0</v>
      </c>
      <c r="L51" s="169">
        <f ca="1">'4'!L51 * $AM29</f>
        <v>0</v>
      </c>
      <c r="M51" s="169">
        <f ca="1">'4'!M51 * $AM29</f>
        <v>0</v>
      </c>
      <c r="N51" s="169">
        <f ca="1">'4'!N51 * $AM29</f>
        <v>0</v>
      </c>
      <c r="O51" s="169">
        <f ca="1">'4'!O51 * $AM29</f>
        <v>0</v>
      </c>
      <c r="P51" s="169">
        <f ca="1">'4'!P51 * $AM29</f>
        <v>0</v>
      </c>
      <c r="Q51" s="169">
        <f ca="1">'4'!Q51 * $AM29</f>
        <v>0</v>
      </c>
      <c r="R51" s="169">
        <f ca="1">'4'!R51 * $AM29</f>
        <v>0</v>
      </c>
      <c r="S51" s="169">
        <f ca="1">'4'!S51 * $AM29</f>
        <v>0</v>
      </c>
      <c r="T51" s="169">
        <f ca="1">'4'!T51 * $AM29</f>
        <v>0</v>
      </c>
      <c r="U51" s="169">
        <f ca="1">'4'!U51 * $AM29</f>
        <v>0</v>
      </c>
      <c r="V51" s="169">
        <f ca="1">'4'!V51 * $AM29</f>
        <v>0</v>
      </c>
      <c r="W51" s="169">
        <f ca="1">'4'!W51 * $AM29</f>
        <v>0</v>
      </c>
      <c r="X51" s="169">
        <f ca="1">'4'!X51 * $AM29</f>
        <v>0</v>
      </c>
      <c r="Y51" s="169">
        <f ca="1">'4'!Y51 * $AM29</f>
        <v>0</v>
      </c>
      <c r="Z51" s="169">
        <f ca="1">'4'!Z51 * $AM29</f>
        <v>0</v>
      </c>
      <c r="AA51" s="169">
        <f ca="1">'4'!AA51 * $AM29</f>
        <v>0</v>
      </c>
      <c r="AB51" s="169">
        <f ca="1">'4'!AB51 * $AM29</f>
        <v>0</v>
      </c>
      <c r="AC51" s="169">
        <f ca="1">'4'!AC51 * $AM29</f>
        <v>0</v>
      </c>
      <c r="AD51" s="169">
        <f ca="1">'4'!AD51 * $AM29</f>
        <v>0</v>
      </c>
      <c r="AE51" s="169">
        <f ca="1">'4'!AE51 * $AM29</f>
        <v>0</v>
      </c>
      <c r="AF51" s="169">
        <f ca="1">'4'!AF51 * $AM29</f>
        <v>0</v>
      </c>
      <c r="AG51" s="169">
        <f ca="1">'4'!AG51 * $AM29</f>
        <v>0</v>
      </c>
      <c r="AH51" s="169">
        <f ca="1">'4'!AH51 * $AM29</f>
        <v>0</v>
      </c>
      <c r="AI51" s="169">
        <f ca="1">'4'!AI51 * $AM29</f>
        <v>0</v>
      </c>
      <c r="AJ51" s="169">
        <f ca="1">'4'!AJ51 * $AM29</f>
        <v>0</v>
      </c>
      <c r="AN51" s="383">
        <f ca="1">F51+NPV(SDN,G51:INDEX(G51:AJ51,PAL))</f>
        <v>0</v>
      </c>
    </row>
    <row r="52" spans="2:40" s="3" customFormat="1" ht="12.75" hidden="1">
      <c r="B52" s="64" t="s">
        <v>340</v>
      </c>
      <c r="C52" s="484" t="str">
        <f>IF(Kalba="EN",Data2!C$75,Data2!B$75)</f>
        <v>bendra SE naudos komponеntų finansinė išraiška</v>
      </c>
      <c r="D52" s="169">
        <f ca="1">F52+NPV(SDN,G52:INDEX(G52:AJ52,PAL))</f>
        <v>0</v>
      </c>
      <c r="E52" s="169">
        <f t="shared" ca="1" si="30"/>
        <v>0</v>
      </c>
      <c r="F52" s="169">
        <f ca="1">'4'!F52 * $AM30</f>
        <v>0</v>
      </c>
      <c r="G52" s="169">
        <f ca="1">'4'!G52 * $AM30</f>
        <v>0</v>
      </c>
      <c r="H52" s="169">
        <f ca="1">'4'!H52 * $AM30</f>
        <v>0</v>
      </c>
      <c r="I52" s="169">
        <f ca="1">'4'!I52 * $AM30</f>
        <v>0</v>
      </c>
      <c r="J52" s="169">
        <f ca="1">'4'!J52 * $AM30</f>
        <v>0</v>
      </c>
      <c r="K52" s="169">
        <f ca="1">'4'!K52 * $AM30</f>
        <v>0</v>
      </c>
      <c r="L52" s="169">
        <f ca="1">'4'!L52 * $AM30</f>
        <v>0</v>
      </c>
      <c r="M52" s="169">
        <f ca="1">'4'!M52 * $AM30</f>
        <v>0</v>
      </c>
      <c r="N52" s="169">
        <f ca="1">'4'!N52 * $AM30</f>
        <v>0</v>
      </c>
      <c r="O52" s="169">
        <f ca="1">'4'!O52 * $AM30</f>
        <v>0</v>
      </c>
      <c r="P52" s="169">
        <f ca="1">'4'!P52 * $AM30</f>
        <v>0</v>
      </c>
      <c r="Q52" s="169">
        <f ca="1">'4'!Q52 * $AM30</f>
        <v>0</v>
      </c>
      <c r="R52" s="169">
        <f ca="1">'4'!R52 * $AM30</f>
        <v>0</v>
      </c>
      <c r="S52" s="169">
        <f ca="1">'4'!S52 * $AM30</f>
        <v>0</v>
      </c>
      <c r="T52" s="169">
        <f ca="1">'4'!T52 * $AM30</f>
        <v>0</v>
      </c>
      <c r="U52" s="169">
        <f ca="1">'4'!U52 * $AM30</f>
        <v>0</v>
      </c>
      <c r="V52" s="169">
        <f ca="1">'4'!V52 * $AM30</f>
        <v>0</v>
      </c>
      <c r="W52" s="169">
        <f ca="1">'4'!W52 * $AM30</f>
        <v>0</v>
      </c>
      <c r="X52" s="169">
        <f ca="1">'4'!X52 * $AM30</f>
        <v>0</v>
      </c>
      <c r="Y52" s="169">
        <f ca="1">'4'!Y52 * $AM30</f>
        <v>0</v>
      </c>
      <c r="Z52" s="169">
        <f ca="1">'4'!Z52 * $AM30</f>
        <v>0</v>
      </c>
      <c r="AA52" s="169">
        <f ca="1">'4'!AA52 * $AM30</f>
        <v>0</v>
      </c>
      <c r="AB52" s="169">
        <f ca="1">'4'!AB52 * $AM30</f>
        <v>0</v>
      </c>
      <c r="AC52" s="169">
        <f ca="1">'4'!AC52 * $AM30</f>
        <v>0</v>
      </c>
      <c r="AD52" s="169">
        <f ca="1">'4'!AD52 * $AM30</f>
        <v>0</v>
      </c>
      <c r="AE52" s="169">
        <f ca="1">'4'!AE52 * $AM30</f>
        <v>0</v>
      </c>
      <c r="AF52" s="169">
        <f ca="1">'4'!AF52 * $AM30</f>
        <v>0</v>
      </c>
      <c r="AG52" s="169">
        <f ca="1">'4'!AG52 * $AM30</f>
        <v>0</v>
      </c>
      <c r="AH52" s="169">
        <f ca="1">'4'!AH52 * $AM30</f>
        <v>0</v>
      </c>
      <c r="AI52" s="169">
        <f ca="1">'4'!AI52 * $AM30</f>
        <v>0</v>
      </c>
      <c r="AJ52" s="169">
        <f ca="1">'4'!AJ52 * $AM30</f>
        <v>0</v>
      </c>
      <c r="AN52" s="383">
        <f ca="1">F52+NPV(SDN,G52:INDEX(G52:AJ52,PAL))</f>
        <v>0</v>
      </c>
    </row>
    <row r="53" spans="2:40" s="3" customFormat="1" ht="12.75" hidden="1">
      <c r="B53" s="64" t="s">
        <v>341</v>
      </c>
      <c r="C53" s="484" t="str">
        <f>IF(Kalba="EN",Data2!C$75,Data2!B$75)</f>
        <v>bendra SE naudos komponеntų finansinė išraiška</v>
      </c>
      <c r="D53" s="169">
        <f ca="1">F53+NPV(SDN,G53:INDEX(G53:AJ53,PAL))</f>
        <v>0</v>
      </c>
      <c r="E53" s="169">
        <f t="shared" ca="1" si="30"/>
        <v>0</v>
      </c>
      <c r="F53" s="169">
        <f ca="1">'4'!F53 * $AM31</f>
        <v>0</v>
      </c>
      <c r="G53" s="169">
        <f ca="1">'4'!G53 * $AM31</f>
        <v>0</v>
      </c>
      <c r="H53" s="169">
        <f ca="1">'4'!H53 * $AM31</f>
        <v>0</v>
      </c>
      <c r="I53" s="169">
        <f ca="1">'4'!I53 * $AM31</f>
        <v>0</v>
      </c>
      <c r="J53" s="169">
        <f ca="1">'4'!J53 * $AM31</f>
        <v>0</v>
      </c>
      <c r="K53" s="169">
        <f ca="1">'4'!K53 * $AM31</f>
        <v>0</v>
      </c>
      <c r="L53" s="169">
        <f ca="1">'4'!L53 * $AM31</f>
        <v>0</v>
      </c>
      <c r="M53" s="169">
        <f ca="1">'4'!M53 * $AM31</f>
        <v>0</v>
      </c>
      <c r="N53" s="169">
        <f ca="1">'4'!N53 * $AM31</f>
        <v>0</v>
      </c>
      <c r="O53" s="169">
        <f ca="1">'4'!O53 * $AM31</f>
        <v>0</v>
      </c>
      <c r="P53" s="169">
        <f ca="1">'4'!P53 * $AM31</f>
        <v>0</v>
      </c>
      <c r="Q53" s="169">
        <f ca="1">'4'!Q53 * $AM31</f>
        <v>0</v>
      </c>
      <c r="R53" s="169">
        <f ca="1">'4'!R53 * $AM31</f>
        <v>0</v>
      </c>
      <c r="S53" s="169">
        <f ca="1">'4'!S53 * $AM31</f>
        <v>0</v>
      </c>
      <c r="T53" s="169">
        <f ca="1">'4'!T53 * $AM31</f>
        <v>0</v>
      </c>
      <c r="U53" s="169">
        <f ca="1">'4'!U53 * $AM31</f>
        <v>0</v>
      </c>
      <c r="V53" s="169">
        <f ca="1">'4'!V53 * $AM31</f>
        <v>0</v>
      </c>
      <c r="W53" s="169">
        <f ca="1">'4'!W53 * $AM31</f>
        <v>0</v>
      </c>
      <c r="X53" s="169">
        <f ca="1">'4'!X53 * $AM31</f>
        <v>0</v>
      </c>
      <c r="Y53" s="169">
        <f ca="1">'4'!Y53 * $AM31</f>
        <v>0</v>
      </c>
      <c r="Z53" s="169">
        <f ca="1">'4'!Z53 * $AM31</f>
        <v>0</v>
      </c>
      <c r="AA53" s="169">
        <f ca="1">'4'!AA53 * $AM31</f>
        <v>0</v>
      </c>
      <c r="AB53" s="169">
        <f ca="1">'4'!AB53 * $AM31</f>
        <v>0</v>
      </c>
      <c r="AC53" s="169">
        <f ca="1">'4'!AC53 * $AM31</f>
        <v>0</v>
      </c>
      <c r="AD53" s="169">
        <f ca="1">'4'!AD53 * $AM31</f>
        <v>0</v>
      </c>
      <c r="AE53" s="169">
        <f ca="1">'4'!AE53 * $AM31</f>
        <v>0</v>
      </c>
      <c r="AF53" s="169">
        <f ca="1">'4'!AF53 * $AM31</f>
        <v>0</v>
      </c>
      <c r="AG53" s="169">
        <f ca="1">'4'!AG53 * $AM31</f>
        <v>0</v>
      </c>
      <c r="AH53" s="169">
        <f ca="1">'4'!AH53 * $AM31</f>
        <v>0</v>
      </c>
      <c r="AI53" s="169">
        <f ca="1">'4'!AI53 * $AM31</f>
        <v>0</v>
      </c>
      <c r="AJ53" s="169">
        <f ca="1">'4'!AJ53 * $AM31</f>
        <v>0</v>
      </c>
      <c r="AN53" s="383">
        <f ca="1">F53+NPV(SDN,G53:INDEX(G53:AJ53,PAL))</f>
        <v>0</v>
      </c>
    </row>
    <row r="54" spans="2:40" s="3" customFormat="1" ht="12.75" hidden="1">
      <c r="B54" s="64" t="s">
        <v>342</v>
      </c>
      <c r="C54" s="484" t="str">
        <f>IF(Kalba="EN",Data2!C$75,Data2!B$75)</f>
        <v>bendra SE naudos komponеntų finansinė išraiška</v>
      </c>
      <c r="D54" s="169">
        <f ca="1">F54+NPV(SDN,G54:INDEX(G54:AJ54,PAL))</f>
        <v>0</v>
      </c>
      <c r="E54" s="169">
        <f t="shared" ca="1" si="30"/>
        <v>0</v>
      </c>
      <c r="F54" s="169">
        <f ca="1">'4'!F54 * $AM32</f>
        <v>0</v>
      </c>
      <c r="G54" s="169">
        <f ca="1">'4'!G54 * $AM32</f>
        <v>0</v>
      </c>
      <c r="H54" s="169">
        <f ca="1">'4'!H54 * $AM32</f>
        <v>0</v>
      </c>
      <c r="I54" s="169">
        <f ca="1">'4'!I54 * $AM32</f>
        <v>0</v>
      </c>
      <c r="J54" s="169">
        <f ca="1">'4'!J54 * $AM32</f>
        <v>0</v>
      </c>
      <c r="K54" s="169">
        <f ca="1">'4'!K54 * $AM32</f>
        <v>0</v>
      </c>
      <c r="L54" s="169">
        <f ca="1">'4'!L54 * $AM32</f>
        <v>0</v>
      </c>
      <c r="M54" s="169">
        <f ca="1">'4'!M54 * $AM32</f>
        <v>0</v>
      </c>
      <c r="N54" s="169">
        <f ca="1">'4'!N54 * $AM32</f>
        <v>0</v>
      </c>
      <c r="O54" s="169">
        <f ca="1">'4'!O54 * $AM32</f>
        <v>0</v>
      </c>
      <c r="P54" s="169">
        <f ca="1">'4'!P54 * $AM32</f>
        <v>0</v>
      </c>
      <c r="Q54" s="169">
        <f ca="1">'4'!Q54 * $AM32</f>
        <v>0</v>
      </c>
      <c r="R54" s="169">
        <f ca="1">'4'!R54 * $AM32</f>
        <v>0</v>
      </c>
      <c r="S54" s="169">
        <f ca="1">'4'!S54 * $AM32</f>
        <v>0</v>
      </c>
      <c r="T54" s="169">
        <f ca="1">'4'!T54 * $AM32</f>
        <v>0</v>
      </c>
      <c r="U54" s="169">
        <f ca="1">'4'!U54 * $AM32</f>
        <v>0</v>
      </c>
      <c r="V54" s="169">
        <f ca="1">'4'!V54 * $AM32</f>
        <v>0</v>
      </c>
      <c r="W54" s="169">
        <f ca="1">'4'!W54 * $AM32</f>
        <v>0</v>
      </c>
      <c r="X54" s="169">
        <f ca="1">'4'!X54 * $AM32</f>
        <v>0</v>
      </c>
      <c r="Y54" s="169">
        <f ca="1">'4'!Y54 * $AM32</f>
        <v>0</v>
      </c>
      <c r="Z54" s="169">
        <f ca="1">'4'!Z54 * $AM32</f>
        <v>0</v>
      </c>
      <c r="AA54" s="169">
        <f ca="1">'4'!AA54 * $AM32</f>
        <v>0</v>
      </c>
      <c r="AB54" s="169">
        <f ca="1">'4'!AB54 * $AM32</f>
        <v>0</v>
      </c>
      <c r="AC54" s="169">
        <f ca="1">'4'!AC54 * $AM32</f>
        <v>0</v>
      </c>
      <c r="AD54" s="169">
        <f ca="1">'4'!AD54 * $AM32</f>
        <v>0</v>
      </c>
      <c r="AE54" s="169">
        <f ca="1">'4'!AE54 * $AM32</f>
        <v>0</v>
      </c>
      <c r="AF54" s="169">
        <f ca="1">'4'!AF54 * $AM32</f>
        <v>0</v>
      </c>
      <c r="AG54" s="169">
        <f ca="1">'4'!AG54 * $AM32</f>
        <v>0</v>
      </c>
      <c r="AH54" s="169">
        <f ca="1">'4'!AH54 * $AM32</f>
        <v>0</v>
      </c>
      <c r="AI54" s="169">
        <f ca="1">'4'!AI54 * $AM32</f>
        <v>0</v>
      </c>
      <c r="AJ54" s="169">
        <f ca="1">'4'!AJ54 * $AM32</f>
        <v>0</v>
      </c>
      <c r="AN54" s="383">
        <f ca="1">F54+NPV(SDN,G54:INDEX(G54:AJ54,PAL))</f>
        <v>0</v>
      </c>
    </row>
    <row r="55" spans="2:40" s="3" customFormat="1" ht="12.75" hidden="1">
      <c r="B55" s="64" t="s">
        <v>343</v>
      </c>
      <c r="C55" s="484" t="str">
        <f>IF(Kalba="EN",Data2!C$75,Data2!B$75)</f>
        <v>bendra SE naudos komponеntų finansinė išraiška</v>
      </c>
      <c r="D55" s="169">
        <f ca="1">F55+NPV(SDN,G55:INDEX(G55:AJ55,PAL))</f>
        <v>0</v>
      </c>
      <c r="E55" s="169">
        <f t="shared" ca="1" si="30"/>
        <v>0</v>
      </c>
      <c r="F55" s="169">
        <f ca="1">'4'!F55 * $AM33</f>
        <v>0</v>
      </c>
      <c r="G55" s="169">
        <f ca="1">'4'!G55 * $AM33</f>
        <v>0</v>
      </c>
      <c r="H55" s="169">
        <f ca="1">'4'!H55 * $AM33</f>
        <v>0</v>
      </c>
      <c r="I55" s="169">
        <f ca="1">'4'!I55 * $AM33</f>
        <v>0</v>
      </c>
      <c r="J55" s="169">
        <f ca="1">'4'!J55 * $AM33</f>
        <v>0</v>
      </c>
      <c r="K55" s="169">
        <f ca="1">'4'!K55 * $AM33</f>
        <v>0</v>
      </c>
      <c r="L55" s="169">
        <f ca="1">'4'!L55 * $AM33</f>
        <v>0</v>
      </c>
      <c r="M55" s="169">
        <f ca="1">'4'!M55 * $AM33</f>
        <v>0</v>
      </c>
      <c r="N55" s="169">
        <f ca="1">'4'!N55 * $AM33</f>
        <v>0</v>
      </c>
      <c r="O55" s="169">
        <f ca="1">'4'!O55 * $AM33</f>
        <v>0</v>
      </c>
      <c r="P55" s="169">
        <f ca="1">'4'!P55 * $AM33</f>
        <v>0</v>
      </c>
      <c r="Q55" s="169">
        <f ca="1">'4'!Q55 * $AM33</f>
        <v>0</v>
      </c>
      <c r="R55" s="169">
        <f ca="1">'4'!R55 * $AM33</f>
        <v>0</v>
      </c>
      <c r="S55" s="169">
        <f ca="1">'4'!S55 * $AM33</f>
        <v>0</v>
      </c>
      <c r="T55" s="169">
        <f ca="1">'4'!T55 * $AM33</f>
        <v>0</v>
      </c>
      <c r="U55" s="169">
        <f ca="1">'4'!U55 * $AM33</f>
        <v>0</v>
      </c>
      <c r="V55" s="169">
        <f ca="1">'4'!V55 * $AM33</f>
        <v>0</v>
      </c>
      <c r="W55" s="169">
        <f ca="1">'4'!W55 * $AM33</f>
        <v>0</v>
      </c>
      <c r="X55" s="169">
        <f ca="1">'4'!X55 * $AM33</f>
        <v>0</v>
      </c>
      <c r="Y55" s="169">
        <f ca="1">'4'!Y55 * $AM33</f>
        <v>0</v>
      </c>
      <c r="Z55" s="169">
        <f ca="1">'4'!Z55 * $AM33</f>
        <v>0</v>
      </c>
      <c r="AA55" s="169">
        <f ca="1">'4'!AA55 * $AM33</f>
        <v>0</v>
      </c>
      <c r="AB55" s="169">
        <f ca="1">'4'!AB55 * $AM33</f>
        <v>0</v>
      </c>
      <c r="AC55" s="169">
        <f ca="1">'4'!AC55 * $AM33</f>
        <v>0</v>
      </c>
      <c r="AD55" s="169">
        <f ca="1">'4'!AD55 * $AM33</f>
        <v>0</v>
      </c>
      <c r="AE55" s="169">
        <f ca="1">'4'!AE55 * $AM33</f>
        <v>0</v>
      </c>
      <c r="AF55" s="169">
        <f ca="1">'4'!AF55 * $AM33</f>
        <v>0</v>
      </c>
      <c r="AG55" s="169">
        <f ca="1">'4'!AG55 * $AM33</f>
        <v>0</v>
      </c>
      <c r="AH55" s="169">
        <f ca="1">'4'!AH55 * $AM33</f>
        <v>0</v>
      </c>
      <c r="AI55" s="169">
        <f ca="1">'4'!AI55 * $AM33</f>
        <v>0</v>
      </c>
      <c r="AJ55" s="169">
        <f ca="1">'4'!AJ55 * $AM33</f>
        <v>0</v>
      </c>
      <c r="AN55" s="383">
        <f ca="1">F55+NPV(SDN,G55:INDEX(G55:AJ55,PAL))</f>
        <v>0</v>
      </c>
    </row>
    <row r="56" spans="2:40" s="3" customFormat="1" ht="12.75" hidden="1">
      <c r="B56" s="66" t="s">
        <v>53</v>
      </c>
      <c r="C56" s="180" t="str">
        <f>IF(Kalba="EN",Data2!C76,Data2!B76)</f>
        <v>SE žala</v>
      </c>
      <c r="D56" s="170">
        <f t="shared" ref="D56:T56" ca="1" si="31">ROUND(SUM(D57:D59),0)</f>
        <v>0</v>
      </c>
      <c r="E56" s="170">
        <f t="shared" ca="1" si="31"/>
        <v>0</v>
      </c>
      <c r="F56" s="170">
        <f t="shared" ca="1" si="31"/>
        <v>0</v>
      </c>
      <c r="G56" s="170">
        <f t="shared" ca="1" si="31"/>
        <v>0</v>
      </c>
      <c r="H56" s="170">
        <f t="shared" ca="1" si="31"/>
        <v>0</v>
      </c>
      <c r="I56" s="170">
        <f t="shared" ca="1" si="31"/>
        <v>0</v>
      </c>
      <c r="J56" s="170">
        <f t="shared" ca="1" si="31"/>
        <v>0</v>
      </c>
      <c r="K56" s="170">
        <f t="shared" ca="1" si="31"/>
        <v>0</v>
      </c>
      <c r="L56" s="170">
        <f t="shared" ca="1" si="31"/>
        <v>0</v>
      </c>
      <c r="M56" s="170">
        <f t="shared" ca="1" si="31"/>
        <v>0</v>
      </c>
      <c r="N56" s="170">
        <f t="shared" ca="1" si="31"/>
        <v>0</v>
      </c>
      <c r="O56" s="170">
        <f t="shared" ca="1" si="31"/>
        <v>0</v>
      </c>
      <c r="P56" s="170">
        <f t="shared" ca="1" si="31"/>
        <v>0</v>
      </c>
      <c r="Q56" s="170">
        <f t="shared" ca="1" si="31"/>
        <v>0</v>
      </c>
      <c r="R56" s="170">
        <f t="shared" ca="1" si="31"/>
        <v>0</v>
      </c>
      <c r="S56" s="170">
        <f t="shared" ca="1" si="31"/>
        <v>0</v>
      </c>
      <c r="T56" s="170">
        <f t="shared" ca="1" si="31"/>
        <v>0</v>
      </c>
      <c r="U56" s="170">
        <f ca="1">ROUND(SUM(U57:U59),0)</f>
        <v>0</v>
      </c>
      <c r="V56" s="170">
        <f ca="1">ROUND(SUM(V57:V59),0)</f>
        <v>0</v>
      </c>
      <c r="W56" s="170">
        <f ca="1">ROUND(SUM(W57:W59),0)</f>
        <v>0</v>
      </c>
      <c r="X56" s="170">
        <f ca="1">ROUND(SUM(X57:X59),0)</f>
        <v>0</v>
      </c>
      <c r="Y56" s="170">
        <f ca="1">ROUND(SUM(Y57:Y59),0)</f>
        <v>0</v>
      </c>
      <c r="Z56" s="170">
        <f t="shared" ref="Z56:AJ56" ca="1" si="32">ROUND(SUM(Z57:Z59),0)</f>
        <v>0</v>
      </c>
      <c r="AA56" s="170">
        <f t="shared" ca="1" si="32"/>
        <v>0</v>
      </c>
      <c r="AB56" s="170">
        <f t="shared" ca="1" si="32"/>
        <v>0</v>
      </c>
      <c r="AC56" s="170">
        <f t="shared" ca="1" si="32"/>
        <v>0</v>
      </c>
      <c r="AD56" s="170">
        <f t="shared" ca="1" si="32"/>
        <v>0</v>
      </c>
      <c r="AE56" s="170">
        <f t="shared" ca="1" si="32"/>
        <v>0</v>
      </c>
      <c r="AF56" s="170">
        <f t="shared" ca="1" si="32"/>
        <v>0</v>
      </c>
      <c r="AG56" s="170">
        <f t="shared" ca="1" si="32"/>
        <v>0</v>
      </c>
      <c r="AH56" s="170">
        <f t="shared" ca="1" si="32"/>
        <v>0</v>
      </c>
      <c r="AI56" s="170">
        <f t="shared" ca="1" si="32"/>
        <v>0</v>
      </c>
      <c r="AJ56" s="170">
        <f t="shared" ca="1" si="32"/>
        <v>0</v>
      </c>
      <c r="AM56" s="26"/>
      <c r="AN56" s="382">
        <f ca="1">ROUND(SUM(AN57:AN59),0)</f>
        <v>0</v>
      </c>
    </row>
    <row r="57" spans="2:40" s="3" customFormat="1" ht="12.75" hidden="1">
      <c r="B57" s="64" t="s">
        <v>344</v>
      </c>
      <c r="C57" s="484" t="str">
        <f>IF(Kalba="EN",Data2!C$78,Data2!B$78)</f>
        <v>bendra SE žalos komponеntų finansinė išraiška</v>
      </c>
      <c r="D57" s="169">
        <f ca="1">F57+NPV(SDN,G57:INDEX(G57:AJ57,PAL))</f>
        <v>0</v>
      </c>
      <c r="E57" s="169">
        <f ca="1">SUMIF($F$5:$AJ$5,"&lt;="&amp;PAL,$F57:$AJ57)</f>
        <v>0</v>
      </c>
      <c r="F57" s="169">
        <f ca="1">'4'!F57 * $AM34</f>
        <v>0</v>
      </c>
      <c r="G57" s="169">
        <f ca="1">'4'!G57 * $AM34</f>
        <v>0</v>
      </c>
      <c r="H57" s="169">
        <f ca="1">'4'!H57 * $AM34</f>
        <v>0</v>
      </c>
      <c r="I57" s="169">
        <f ca="1">'4'!I57 * $AM34</f>
        <v>0</v>
      </c>
      <c r="J57" s="169">
        <f ca="1">'4'!J57 * $AM34</f>
        <v>0</v>
      </c>
      <c r="K57" s="169">
        <f ca="1">'4'!K57 * $AM34</f>
        <v>0</v>
      </c>
      <c r="L57" s="169">
        <f ca="1">'4'!L57 * $AM34</f>
        <v>0</v>
      </c>
      <c r="M57" s="169">
        <f ca="1">'4'!M57 * $AM34</f>
        <v>0</v>
      </c>
      <c r="N57" s="169">
        <f ca="1">'4'!N57 * $AM34</f>
        <v>0</v>
      </c>
      <c r="O57" s="169">
        <f ca="1">'4'!O57 * $AM34</f>
        <v>0</v>
      </c>
      <c r="P57" s="169">
        <f ca="1">'4'!P57 * $AM34</f>
        <v>0</v>
      </c>
      <c r="Q57" s="169">
        <f ca="1">'4'!Q57 * $AM34</f>
        <v>0</v>
      </c>
      <c r="R57" s="169">
        <f ca="1">'4'!R57 * $AM34</f>
        <v>0</v>
      </c>
      <c r="S57" s="169">
        <f ca="1">'4'!S57 * $AM34</f>
        <v>0</v>
      </c>
      <c r="T57" s="169">
        <f ca="1">'4'!T57 * $AM34</f>
        <v>0</v>
      </c>
      <c r="U57" s="169">
        <f ca="1">'4'!U57 * $AM34</f>
        <v>0</v>
      </c>
      <c r="V57" s="169">
        <f ca="1">'4'!V57 * $AM34</f>
        <v>0</v>
      </c>
      <c r="W57" s="169">
        <f ca="1">'4'!W57 * $AM34</f>
        <v>0</v>
      </c>
      <c r="X57" s="169">
        <f ca="1">'4'!X57 * $AM34</f>
        <v>0</v>
      </c>
      <c r="Y57" s="169">
        <f ca="1">'4'!Y57 * $AM34</f>
        <v>0</v>
      </c>
      <c r="Z57" s="169">
        <f ca="1">'4'!Z57 * $AM34</f>
        <v>0</v>
      </c>
      <c r="AA57" s="169">
        <f ca="1">'4'!AA57 * $AM34</f>
        <v>0</v>
      </c>
      <c r="AB57" s="169">
        <f ca="1">'4'!AB57 * $AM34</f>
        <v>0</v>
      </c>
      <c r="AC57" s="169">
        <f ca="1">'4'!AC57 * $AM34</f>
        <v>0</v>
      </c>
      <c r="AD57" s="169">
        <f ca="1">'4'!AD57 * $AM34</f>
        <v>0</v>
      </c>
      <c r="AE57" s="169">
        <f ca="1">'4'!AE57 * $AM34</f>
        <v>0</v>
      </c>
      <c r="AF57" s="169">
        <f ca="1">'4'!AF57 * $AM34</f>
        <v>0</v>
      </c>
      <c r="AG57" s="169">
        <f ca="1">'4'!AG57 * $AM34</f>
        <v>0</v>
      </c>
      <c r="AH57" s="169">
        <f ca="1">'4'!AH57 * $AM34</f>
        <v>0</v>
      </c>
      <c r="AI57" s="169">
        <f ca="1">'4'!AI57 * $AM34</f>
        <v>0</v>
      </c>
      <c r="AJ57" s="169">
        <f ca="1">'4'!AJ57 * $AM34</f>
        <v>0</v>
      </c>
      <c r="AN57" s="383">
        <f ca="1">F57+NPV(SDN,G57:INDEX(G57:AJ57,PAL))</f>
        <v>0</v>
      </c>
    </row>
    <row r="58" spans="2:40" s="3" customFormat="1" ht="12" hidden="1" customHeight="1">
      <c r="B58" s="64" t="s">
        <v>345</v>
      </c>
      <c r="C58" s="484" t="str">
        <f>IF(Kalba="EN",Data2!C$78,Data2!B$78)</f>
        <v>bendra SE žalos komponеntų finansinė išraiška</v>
      </c>
      <c r="D58" s="169">
        <f ca="1">F58+NPV(SDN,G58:INDEX(G58:AJ58,PAL))</f>
        <v>0</v>
      </c>
      <c r="E58" s="169">
        <f ca="1">SUMIF($F$5:$AJ$5,"&lt;="&amp;PAL,$F58:$AJ58)</f>
        <v>0</v>
      </c>
      <c r="F58" s="169">
        <f ca="1">'4'!F58 * $AM35</f>
        <v>0</v>
      </c>
      <c r="G58" s="169">
        <f ca="1">'4'!G58 * $AM35</f>
        <v>0</v>
      </c>
      <c r="H58" s="169">
        <f ca="1">'4'!H58 * $AM35</f>
        <v>0</v>
      </c>
      <c r="I58" s="169">
        <f ca="1">'4'!I58 * $AM35</f>
        <v>0</v>
      </c>
      <c r="J58" s="169">
        <f ca="1">'4'!J58 * $AM35</f>
        <v>0</v>
      </c>
      <c r="K58" s="169">
        <f ca="1">'4'!K58 * $AM35</f>
        <v>0</v>
      </c>
      <c r="L58" s="169">
        <f ca="1">'4'!L58 * $AM35</f>
        <v>0</v>
      </c>
      <c r="M58" s="169">
        <f ca="1">'4'!M58 * $AM35</f>
        <v>0</v>
      </c>
      <c r="N58" s="169">
        <f ca="1">'4'!N58 * $AM35</f>
        <v>0</v>
      </c>
      <c r="O58" s="169">
        <f ca="1">'4'!O58 * $AM35</f>
        <v>0</v>
      </c>
      <c r="P58" s="169">
        <f ca="1">'4'!P58 * $AM35</f>
        <v>0</v>
      </c>
      <c r="Q58" s="169">
        <f ca="1">'4'!Q58 * $AM35</f>
        <v>0</v>
      </c>
      <c r="R58" s="169">
        <f ca="1">'4'!R58 * $AM35</f>
        <v>0</v>
      </c>
      <c r="S58" s="169">
        <f ca="1">'4'!S58 * $AM35</f>
        <v>0</v>
      </c>
      <c r="T58" s="169">
        <f ca="1">'4'!T58 * $AM35</f>
        <v>0</v>
      </c>
      <c r="U58" s="169">
        <f ca="1">'4'!U58 * $AM35</f>
        <v>0</v>
      </c>
      <c r="V58" s="169">
        <f ca="1">'4'!V58 * $AM35</f>
        <v>0</v>
      </c>
      <c r="W58" s="169">
        <f ca="1">'4'!W58 * $AM35</f>
        <v>0</v>
      </c>
      <c r="X58" s="169">
        <f ca="1">'4'!X58 * $AM35</f>
        <v>0</v>
      </c>
      <c r="Y58" s="169">
        <f ca="1">'4'!Y58 * $AM35</f>
        <v>0</v>
      </c>
      <c r="Z58" s="169">
        <f ca="1">'4'!Z58 * $AM35</f>
        <v>0</v>
      </c>
      <c r="AA58" s="169">
        <f ca="1">'4'!AA58 * $AM35</f>
        <v>0</v>
      </c>
      <c r="AB58" s="169">
        <f ca="1">'4'!AB58 * $AM35</f>
        <v>0</v>
      </c>
      <c r="AC58" s="169">
        <f ca="1">'4'!AC58 * $AM35</f>
        <v>0</v>
      </c>
      <c r="AD58" s="169">
        <f ca="1">'4'!AD58 * $AM35</f>
        <v>0</v>
      </c>
      <c r="AE58" s="169">
        <f ca="1">'4'!AE58 * $AM35</f>
        <v>0</v>
      </c>
      <c r="AF58" s="169">
        <f ca="1">'4'!AF58 * $AM35</f>
        <v>0</v>
      </c>
      <c r="AG58" s="169">
        <f ca="1">'4'!AG58 * $AM35</f>
        <v>0</v>
      </c>
      <c r="AH58" s="169">
        <f ca="1">'4'!AH58 * $AM35</f>
        <v>0</v>
      </c>
      <c r="AI58" s="169">
        <f ca="1">'4'!AI58 * $AM35</f>
        <v>0</v>
      </c>
      <c r="AJ58" s="169">
        <f ca="1">'4'!AJ58 * $AM35</f>
        <v>0</v>
      </c>
      <c r="AN58" s="383">
        <f ca="1">F58+NPV(SDN,G58:INDEX(G58:AJ58,PAL))</f>
        <v>0</v>
      </c>
    </row>
    <row r="59" spans="2:40" s="3" customFormat="1" ht="12" hidden="1" customHeight="1" thickBot="1">
      <c r="B59" s="64" t="s">
        <v>346</v>
      </c>
      <c r="C59" s="484" t="str">
        <f>IF(Kalba="EN",Data2!C$78,Data2!B$78)</f>
        <v>bendra SE žalos komponеntų finansinė išraiška</v>
      </c>
      <c r="D59" s="169">
        <f ca="1">F59+NPV(FDN,G59:INDEX(G59:AJ59,PAL))</f>
        <v>0</v>
      </c>
      <c r="E59" s="169">
        <f ca="1">SUMIF($F$5:$AJ$5,"&lt;="&amp;PAL,$F59:$AJ59)</f>
        <v>0</v>
      </c>
      <c r="F59" s="169">
        <f ca="1">'4'!F59 * $AM36</f>
        <v>0</v>
      </c>
      <c r="G59" s="169">
        <f ca="1">'4'!G59 * $AM36</f>
        <v>0</v>
      </c>
      <c r="H59" s="169">
        <f ca="1">'4'!H59 * $AM36</f>
        <v>0</v>
      </c>
      <c r="I59" s="169">
        <f ca="1">'4'!I59 * $AM36</f>
        <v>0</v>
      </c>
      <c r="J59" s="169">
        <f ca="1">'4'!J59 * $AM36</f>
        <v>0</v>
      </c>
      <c r="K59" s="169">
        <f ca="1">'4'!K59 * $AM36</f>
        <v>0</v>
      </c>
      <c r="L59" s="169">
        <f ca="1">'4'!L59 * $AM36</f>
        <v>0</v>
      </c>
      <c r="M59" s="169">
        <f ca="1">'4'!M59 * $AM36</f>
        <v>0</v>
      </c>
      <c r="N59" s="169">
        <f ca="1">'4'!N59 * $AM36</f>
        <v>0</v>
      </c>
      <c r="O59" s="169">
        <f ca="1">'4'!O59 * $AM36</f>
        <v>0</v>
      </c>
      <c r="P59" s="169">
        <f ca="1">'4'!P59 * $AM36</f>
        <v>0</v>
      </c>
      <c r="Q59" s="169">
        <f ca="1">'4'!Q59 * $AM36</f>
        <v>0</v>
      </c>
      <c r="R59" s="169">
        <f ca="1">'4'!R59 * $AM36</f>
        <v>0</v>
      </c>
      <c r="S59" s="169">
        <f ca="1">'4'!S59 * $AM36</f>
        <v>0</v>
      </c>
      <c r="T59" s="169">
        <f ca="1">'4'!T59 * $AM36</f>
        <v>0</v>
      </c>
      <c r="U59" s="169">
        <f ca="1">'4'!U59 * $AM36</f>
        <v>0</v>
      </c>
      <c r="V59" s="169">
        <f ca="1">'4'!V59 * $AM36</f>
        <v>0</v>
      </c>
      <c r="W59" s="169">
        <f ca="1">'4'!W59 * $AM36</f>
        <v>0</v>
      </c>
      <c r="X59" s="169">
        <f ca="1">'4'!X59 * $AM36</f>
        <v>0</v>
      </c>
      <c r="Y59" s="169">
        <f ca="1">'4'!Y59 * $AM36</f>
        <v>0</v>
      </c>
      <c r="Z59" s="169">
        <f ca="1">'4'!Z59 * $AM36</f>
        <v>0</v>
      </c>
      <c r="AA59" s="169">
        <f ca="1">'4'!AA59 * $AM36</f>
        <v>0</v>
      </c>
      <c r="AB59" s="169">
        <f ca="1">'4'!AB59 * $AM36</f>
        <v>0</v>
      </c>
      <c r="AC59" s="169">
        <f ca="1">'4'!AC59 * $AM36</f>
        <v>0</v>
      </c>
      <c r="AD59" s="169">
        <f ca="1">'4'!AD59 * $AM36</f>
        <v>0</v>
      </c>
      <c r="AE59" s="169">
        <f ca="1">'4'!AE59 * $AM36</f>
        <v>0</v>
      </c>
      <c r="AF59" s="169">
        <f ca="1">'4'!AF59 * $AM36</f>
        <v>0</v>
      </c>
      <c r="AG59" s="169">
        <f ca="1">'4'!AG59 * $AM36</f>
        <v>0</v>
      </c>
      <c r="AH59" s="169">
        <f ca="1">'4'!AH59 * $AM36</f>
        <v>0</v>
      </c>
      <c r="AI59" s="169">
        <f ca="1">'4'!AI59 * $AM36</f>
        <v>0</v>
      </c>
      <c r="AJ59" s="169">
        <f ca="1">'4'!AJ59 * $AM36</f>
        <v>0</v>
      </c>
      <c r="AN59" s="394">
        <f ca="1">F59+NPV(SDN,G59:INDEX(G59:AJ59,PAL))</f>
        <v>0</v>
      </c>
    </row>
    <row r="60" spans="2:40" s="3" customFormat="1" ht="12" customHeight="1">
      <c r="F60" s="26"/>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M60" s="26"/>
    </row>
    <row r="61" spans="2:40" s="3" customFormat="1" ht="12.75">
      <c r="B61" s="931" t="str">
        <f>IF(Kalba="EN",Data2!C79,Data2!B79)</f>
        <v>Finansinės analizės (FA) rodiklių apskaičiavimas</v>
      </c>
      <c r="C61" s="931"/>
      <c r="D61" s="210"/>
      <c r="E61" s="210"/>
      <c r="F61" s="210"/>
      <c r="G61" s="210"/>
      <c r="H61" s="210"/>
      <c r="I61" s="210"/>
      <c r="J61" s="210"/>
      <c r="K61" s="210"/>
      <c r="L61" s="210"/>
      <c r="M61" s="210"/>
      <c r="N61" s="210"/>
      <c r="O61" s="210"/>
      <c r="P61" s="210"/>
      <c r="Q61" s="210"/>
      <c r="R61" s="210"/>
      <c r="S61" s="210"/>
      <c r="T61" s="210"/>
      <c r="U61" s="210"/>
      <c r="V61" s="210"/>
      <c r="W61" s="210"/>
      <c r="X61" s="210"/>
      <c r="Y61" s="210"/>
      <c r="Z61" s="210"/>
      <c r="AA61" s="210"/>
      <c r="AB61" s="210"/>
      <c r="AC61" s="210"/>
      <c r="AD61" s="210"/>
      <c r="AE61" s="210"/>
      <c r="AF61" s="210"/>
      <c r="AG61" s="210"/>
      <c r="AH61" s="210"/>
      <c r="AI61" s="210"/>
      <c r="AJ61" s="210"/>
      <c r="AM61" s="26"/>
    </row>
    <row r="62" spans="2:40" s="3" customFormat="1" ht="12.75">
      <c r="C62" s="68" t="str">
        <f>IF(Kalba="EN",Data2!C80,Data2!B80)</f>
        <v>FA rodiklių investicijoms lėšų srautas (realiąja išraiška)</v>
      </c>
      <c r="D62" s="69"/>
      <c r="E62" s="69"/>
      <c r="F62" s="65">
        <f t="shared" ref="F62:AJ62" ca="1" si="33">ROUND(SUM(F16:F17)-SUM(F7,F22),0)</f>
        <v>0</v>
      </c>
      <c r="G62" s="65">
        <f t="shared" ca="1" si="33"/>
        <v>0</v>
      </c>
      <c r="H62" s="65">
        <f t="shared" ca="1" si="33"/>
        <v>0</v>
      </c>
      <c r="I62" s="65">
        <f t="shared" ca="1" si="33"/>
        <v>0</v>
      </c>
      <c r="J62" s="65">
        <f t="shared" ca="1" si="33"/>
        <v>0</v>
      </c>
      <c r="K62" s="65">
        <f t="shared" ca="1" si="33"/>
        <v>0</v>
      </c>
      <c r="L62" s="65">
        <f t="shared" ca="1" si="33"/>
        <v>0</v>
      </c>
      <c r="M62" s="65">
        <f t="shared" ca="1" si="33"/>
        <v>0</v>
      </c>
      <c r="N62" s="65">
        <f t="shared" ca="1" si="33"/>
        <v>0</v>
      </c>
      <c r="O62" s="65">
        <f t="shared" ca="1" si="33"/>
        <v>0</v>
      </c>
      <c r="P62" s="65">
        <f t="shared" ca="1" si="33"/>
        <v>0</v>
      </c>
      <c r="Q62" s="65">
        <f t="shared" ca="1" si="33"/>
        <v>0</v>
      </c>
      <c r="R62" s="65">
        <f t="shared" ca="1" si="33"/>
        <v>0</v>
      </c>
      <c r="S62" s="65">
        <f t="shared" ca="1" si="33"/>
        <v>0</v>
      </c>
      <c r="T62" s="65">
        <f t="shared" ca="1" si="33"/>
        <v>0</v>
      </c>
      <c r="U62" s="65">
        <f t="shared" ca="1" si="33"/>
        <v>0</v>
      </c>
      <c r="V62" s="65">
        <f t="shared" ca="1" si="33"/>
        <v>0</v>
      </c>
      <c r="W62" s="65">
        <f t="shared" ca="1" si="33"/>
        <v>0</v>
      </c>
      <c r="X62" s="65">
        <f t="shared" ca="1" si="33"/>
        <v>0</v>
      </c>
      <c r="Y62" s="65">
        <f t="shared" ca="1" si="33"/>
        <v>0</v>
      </c>
      <c r="Z62" s="65">
        <f t="shared" ca="1" si="33"/>
        <v>0</v>
      </c>
      <c r="AA62" s="65">
        <f t="shared" ca="1" si="33"/>
        <v>0</v>
      </c>
      <c r="AB62" s="65">
        <f t="shared" ca="1" si="33"/>
        <v>0</v>
      </c>
      <c r="AC62" s="65">
        <f t="shared" ca="1" si="33"/>
        <v>0</v>
      </c>
      <c r="AD62" s="65">
        <f t="shared" ca="1" si="33"/>
        <v>0</v>
      </c>
      <c r="AE62" s="65">
        <f t="shared" ca="1" si="33"/>
        <v>0</v>
      </c>
      <c r="AF62" s="65">
        <f t="shared" ca="1" si="33"/>
        <v>0</v>
      </c>
      <c r="AG62" s="65">
        <f t="shared" ca="1" si="33"/>
        <v>0</v>
      </c>
      <c r="AH62" s="65">
        <f t="shared" ca="1" si="33"/>
        <v>0</v>
      </c>
      <c r="AI62" s="65">
        <f t="shared" ca="1" si="33"/>
        <v>0</v>
      </c>
      <c r="AJ62" s="65">
        <f t="shared" ca="1" si="33"/>
        <v>0</v>
      </c>
      <c r="AM62" s="26"/>
    </row>
    <row r="63" spans="2:40" s="3" customFormat="1" ht="12.75" hidden="1">
      <c r="C63" s="68" t="str">
        <f>IF(Kalba="EN",Data2!C82,Data2!B82)</f>
        <v>Suminis finansinio gyvybingumo lėšų srautas (realiąja išraiška)</v>
      </c>
      <c r="D63" s="70"/>
      <c r="E63" s="70"/>
      <c r="F63" s="65">
        <f ca="1">ROUND(SUM(F17,F35)-SUM(F7,F21,F30),0)</f>
        <v>0</v>
      </c>
      <c r="G63" s="65">
        <f t="shared" ref="G63:AJ63" ca="1" si="34">ROUND(SUM(G17,G35)-SUM(G7,G21,G30)+F63,0)</f>
        <v>0</v>
      </c>
      <c r="H63" s="65">
        <f t="shared" ca="1" si="34"/>
        <v>0</v>
      </c>
      <c r="I63" s="65">
        <f t="shared" ca="1" si="34"/>
        <v>0</v>
      </c>
      <c r="J63" s="65">
        <f t="shared" ca="1" si="34"/>
        <v>0</v>
      </c>
      <c r="K63" s="65">
        <f t="shared" ca="1" si="34"/>
        <v>0</v>
      </c>
      <c r="L63" s="65">
        <f t="shared" ca="1" si="34"/>
        <v>0</v>
      </c>
      <c r="M63" s="65">
        <f t="shared" ca="1" si="34"/>
        <v>0</v>
      </c>
      <c r="N63" s="65">
        <f t="shared" ca="1" si="34"/>
        <v>0</v>
      </c>
      <c r="O63" s="65">
        <f t="shared" ca="1" si="34"/>
        <v>0</v>
      </c>
      <c r="P63" s="65">
        <f t="shared" ca="1" si="34"/>
        <v>0</v>
      </c>
      <c r="Q63" s="65">
        <f t="shared" ca="1" si="34"/>
        <v>0</v>
      </c>
      <c r="R63" s="65">
        <f t="shared" ca="1" si="34"/>
        <v>0</v>
      </c>
      <c r="S63" s="65">
        <f t="shared" ca="1" si="34"/>
        <v>0</v>
      </c>
      <c r="T63" s="65">
        <f t="shared" ca="1" si="34"/>
        <v>0</v>
      </c>
      <c r="U63" s="65">
        <f t="shared" ca="1" si="34"/>
        <v>0</v>
      </c>
      <c r="V63" s="65">
        <f t="shared" ca="1" si="34"/>
        <v>0</v>
      </c>
      <c r="W63" s="65">
        <f t="shared" ca="1" si="34"/>
        <v>0</v>
      </c>
      <c r="X63" s="65">
        <f t="shared" ca="1" si="34"/>
        <v>0</v>
      </c>
      <c r="Y63" s="65">
        <f t="shared" ca="1" si="34"/>
        <v>0</v>
      </c>
      <c r="Z63" s="65">
        <f t="shared" ca="1" si="34"/>
        <v>0</v>
      </c>
      <c r="AA63" s="65">
        <f t="shared" ca="1" si="34"/>
        <v>0</v>
      </c>
      <c r="AB63" s="65">
        <f t="shared" ca="1" si="34"/>
        <v>0</v>
      </c>
      <c r="AC63" s="65">
        <f t="shared" ca="1" si="34"/>
        <v>0</v>
      </c>
      <c r="AD63" s="65">
        <f t="shared" ca="1" si="34"/>
        <v>0</v>
      </c>
      <c r="AE63" s="65">
        <f t="shared" ca="1" si="34"/>
        <v>0</v>
      </c>
      <c r="AF63" s="65">
        <f t="shared" ca="1" si="34"/>
        <v>0</v>
      </c>
      <c r="AG63" s="65">
        <f t="shared" ca="1" si="34"/>
        <v>0</v>
      </c>
      <c r="AH63" s="65">
        <f t="shared" ca="1" si="34"/>
        <v>0</v>
      </c>
      <c r="AI63" s="65">
        <f t="shared" ca="1" si="34"/>
        <v>0</v>
      </c>
      <c r="AJ63" s="65">
        <f t="shared" ca="1" si="34"/>
        <v>0</v>
      </c>
      <c r="AM63" s="26"/>
    </row>
    <row r="64" spans="2:40" s="3" customFormat="1" ht="12.75" hidden="1">
      <c r="C64" s="68" t="str">
        <f>IF(Kalba="EN",Data2!C84,Data2!B84)</f>
        <v>FA rodiklių kapitalui lėšų srautas (realiąja išraiška)</v>
      </c>
      <c r="D64" s="69"/>
      <c r="E64" s="69"/>
      <c r="F64" s="65">
        <f t="shared" ref="F64:AJ64" ca="1" si="35">SUM(F16,F17)-SUM(F21,F38,F40,F41,F46)+IF(AND(F5&gt;Investiciju_metu_skaicius,F22&gt;0,SUM(F38:F40,F41,F44)&gt;0),MIN(F22,SUM(F38:F40,F41,F44)),0)</f>
        <v>0</v>
      </c>
      <c r="G64" s="65">
        <f t="shared" ca="1" si="35"/>
        <v>0</v>
      </c>
      <c r="H64" s="65">
        <f t="shared" ca="1" si="35"/>
        <v>0</v>
      </c>
      <c r="I64" s="65">
        <f t="shared" ca="1" si="35"/>
        <v>0</v>
      </c>
      <c r="J64" s="65">
        <f t="shared" ca="1" si="35"/>
        <v>0</v>
      </c>
      <c r="K64" s="65">
        <f t="shared" ca="1" si="35"/>
        <v>0</v>
      </c>
      <c r="L64" s="65">
        <f t="shared" ca="1" si="35"/>
        <v>0</v>
      </c>
      <c r="M64" s="65">
        <f t="shared" ca="1" si="35"/>
        <v>0</v>
      </c>
      <c r="N64" s="65">
        <f t="shared" ca="1" si="35"/>
        <v>0</v>
      </c>
      <c r="O64" s="65">
        <f t="shared" ca="1" si="35"/>
        <v>0</v>
      </c>
      <c r="P64" s="65">
        <f t="shared" ca="1" si="35"/>
        <v>0</v>
      </c>
      <c r="Q64" s="65">
        <f t="shared" ca="1" si="35"/>
        <v>0</v>
      </c>
      <c r="R64" s="65">
        <f t="shared" ca="1" si="35"/>
        <v>0</v>
      </c>
      <c r="S64" s="65">
        <f t="shared" ca="1" si="35"/>
        <v>0</v>
      </c>
      <c r="T64" s="65">
        <f t="shared" ca="1" si="35"/>
        <v>0</v>
      </c>
      <c r="U64" s="65">
        <f t="shared" ca="1" si="35"/>
        <v>0</v>
      </c>
      <c r="V64" s="65">
        <f t="shared" ca="1" si="35"/>
        <v>0</v>
      </c>
      <c r="W64" s="65">
        <f t="shared" ca="1" si="35"/>
        <v>0</v>
      </c>
      <c r="X64" s="65">
        <f t="shared" ca="1" si="35"/>
        <v>0</v>
      </c>
      <c r="Y64" s="65">
        <f t="shared" ca="1" si="35"/>
        <v>0</v>
      </c>
      <c r="Z64" s="65">
        <f t="shared" ca="1" si="35"/>
        <v>0</v>
      </c>
      <c r="AA64" s="65">
        <f t="shared" ca="1" si="35"/>
        <v>0</v>
      </c>
      <c r="AB64" s="65">
        <f t="shared" ca="1" si="35"/>
        <v>0</v>
      </c>
      <c r="AC64" s="65">
        <f t="shared" ca="1" si="35"/>
        <v>0</v>
      </c>
      <c r="AD64" s="65">
        <f t="shared" ca="1" si="35"/>
        <v>0</v>
      </c>
      <c r="AE64" s="65">
        <f t="shared" ca="1" si="35"/>
        <v>0</v>
      </c>
      <c r="AF64" s="65">
        <f t="shared" ca="1" si="35"/>
        <v>0</v>
      </c>
      <c r="AG64" s="65">
        <f t="shared" ca="1" si="35"/>
        <v>0</v>
      </c>
      <c r="AH64" s="65">
        <f t="shared" ca="1" si="35"/>
        <v>0</v>
      </c>
      <c r="AI64" s="65">
        <f t="shared" ca="1" si="35"/>
        <v>0</v>
      </c>
      <c r="AJ64" s="65">
        <f t="shared" ca="1" si="35"/>
        <v>0</v>
      </c>
      <c r="AM64" s="26"/>
    </row>
    <row r="65" spans="2:39" s="3" customFormat="1" ht="12.75">
      <c r="C65" s="68" t="str">
        <f>IF(Kalba="EN",Data2!C86,Data2!B86)</f>
        <v>Finansinė grynoji dabartinė vertė investicijoms - FGDV(I)</v>
      </c>
      <c r="D65" s="71">
        <f ca="1">ROUND(F62+NPV(FDN,G62:INDEX(G62:AJ62,PAL)),0)</f>
        <v>0</v>
      </c>
      <c r="E65" s="72"/>
      <c r="F65" s="26"/>
      <c r="G65" s="26"/>
      <c r="H65" s="26"/>
      <c r="I65" s="26"/>
      <c r="J65" s="26"/>
      <c r="K65" s="26"/>
      <c r="L65" s="26"/>
      <c r="M65" s="26"/>
      <c r="N65" s="26"/>
      <c r="O65" s="26"/>
      <c r="P65" s="26"/>
      <c r="Q65" s="26"/>
      <c r="R65" s="26"/>
      <c r="S65" s="26"/>
      <c r="T65" s="26"/>
      <c r="U65" s="26"/>
      <c r="V65" s="26"/>
      <c r="W65" s="26"/>
      <c r="X65" s="26"/>
      <c r="Y65" s="26"/>
      <c r="Z65" s="26"/>
      <c r="AA65" s="26"/>
      <c r="AB65" s="26"/>
      <c r="AC65" s="26"/>
      <c r="AD65" s="26"/>
      <c r="AE65" s="26"/>
      <c r="AF65" s="26"/>
      <c r="AG65" s="26"/>
      <c r="AH65" s="26"/>
      <c r="AI65" s="26"/>
      <c r="AJ65" s="26"/>
      <c r="AM65" s="26"/>
    </row>
    <row r="66" spans="2:39" s="3" customFormat="1" ht="12.75">
      <c r="C66" s="68" t="str">
        <f>IF(Kalba="EN",Data2!C87,Data2!B87)</f>
        <v>Finansinė vidinė grąžos norma investicijoms - FVGN(I)</v>
      </c>
      <c r="D66" s="73" t="str">
        <f ca="1">IF(ISERROR(E66),"Nėra reikšmės",E66)</f>
        <v>Nėra reikšmės</v>
      </c>
      <c r="E66" s="201" t="e">
        <f ca="1">ROUND(IRR(F62:INDEX(F62:AJ62,PAL+1)),4)</f>
        <v>#NUM!</v>
      </c>
      <c r="F66" s="26"/>
      <c r="G66" s="26"/>
      <c r="H66" s="26"/>
      <c r="I66" s="26"/>
      <c r="J66" s="26"/>
      <c r="K66" s="26"/>
      <c r="L66" s="26"/>
      <c r="M66" s="26"/>
      <c r="N66" s="26"/>
      <c r="O66" s="26"/>
      <c r="P66" s="26"/>
      <c r="Q66" s="26"/>
      <c r="R66" s="26"/>
      <c r="S66" s="26"/>
      <c r="T66" s="26"/>
      <c r="U66" s="26"/>
      <c r="V66" s="26"/>
      <c r="W66" s="26"/>
      <c r="X66" s="26"/>
      <c r="Y66" s="26"/>
      <c r="Z66" s="26"/>
      <c r="AA66" s="26"/>
      <c r="AB66" s="26"/>
      <c r="AC66" s="26"/>
      <c r="AD66" s="26"/>
      <c r="AE66" s="26"/>
      <c r="AF66" s="26"/>
      <c r="AG66" s="26"/>
      <c r="AH66" s="26"/>
      <c r="AI66" s="26"/>
      <c r="AJ66" s="26"/>
      <c r="AM66" s="26"/>
    </row>
    <row r="67" spans="2:39" s="3" customFormat="1" ht="12.75">
      <c r="C67" s="68" t="str">
        <f>IF(Kalba="EN",Data2!C88,Data2!B88)</f>
        <v>Finansinė modifikuota vidinė grąžos norma investicijoms - FMVGN(I)</v>
      </c>
      <c r="D67" s="73" t="str">
        <f ca="1">IF(ISERROR(E67),"Nėra reikšmės",E67)</f>
        <v>Nėra reikšmės</v>
      </c>
      <c r="E67" s="201" t="e">
        <f ca="1">ROUND(MIRR(F62:INDEX(F62:AJ62,PAL+1),FDN,FDN),4)</f>
        <v>#DIV/0!</v>
      </c>
      <c r="F67" s="26"/>
      <c r="G67" s="81"/>
      <c r="H67" s="26"/>
      <c r="I67" s="26"/>
      <c r="J67" s="26"/>
      <c r="K67" s="26"/>
      <c r="L67" s="26"/>
      <c r="M67" s="26"/>
      <c r="N67" s="26"/>
      <c r="O67" s="26"/>
      <c r="P67" s="26"/>
      <c r="Q67" s="26"/>
      <c r="R67" s="26"/>
      <c r="S67" s="26"/>
      <c r="T67" s="26"/>
      <c r="U67" s="26"/>
      <c r="V67" s="26"/>
      <c r="W67" s="26"/>
      <c r="X67" s="26"/>
      <c r="Y67" s="26"/>
      <c r="Z67" s="26"/>
      <c r="AA67" s="26"/>
      <c r="AB67" s="26"/>
      <c r="AC67" s="26"/>
      <c r="AD67" s="26"/>
      <c r="AE67" s="26"/>
      <c r="AF67" s="26"/>
      <c r="AG67" s="26"/>
      <c r="AH67" s="26"/>
      <c r="AI67" s="26"/>
      <c r="AJ67" s="26"/>
      <c r="AM67" s="26"/>
    </row>
    <row r="68" spans="2:39" s="3" customFormat="1" ht="12.75" hidden="1">
      <c r="C68" s="68" t="str">
        <f>IF(Kalba="EN",Data2!C89,Data2!B89)</f>
        <v>Finansinis naudos ir išlaidų santykis - FNIS</v>
      </c>
      <c r="D68" s="75" t="str">
        <f ca="1">IF(ISERROR(D17/SUM(D7,-D16,D22)),"-",D17/SUM(D7,-D16,D22))</f>
        <v>-</v>
      </c>
      <c r="E68" s="72"/>
      <c r="F68" s="26"/>
      <c r="G68" s="82"/>
      <c r="H68" s="82"/>
      <c r="I68" s="26"/>
      <c r="J68" s="26"/>
      <c r="K68" s="26"/>
      <c r="L68" s="26"/>
      <c r="M68" s="26"/>
      <c r="N68" s="26"/>
      <c r="O68" s="26"/>
      <c r="P68" s="26"/>
      <c r="Q68" s="26"/>
      <c r="R68" s="26"/>
      <c r="S68" s="26"/>
      <c r="T68" s="26"/>
      <c r="U68" s="26"/>
      <c r="V68" s="26"/>
      <c r="W68" s="26"/>
      <c r="X68" s="26"/>
      <c r="Y68" s="26"/>
      <c r="Z68" s="26"/>
      <c r="AA68" s="26"/>
      <c r="AB68" s="26"/>
      <c r="AC68" s="26"/>
      <c r="AD68" s="26"/>
      <c r="AE68" s="26"/>
      <c r="AF68" s="26"/>
      <c r="AG68" s="26"/>
      <c r="AH68" s="26"/>
      <c r="AI68" s="26"/>
      <c r="AJ68" s="26"/>
      <c r="AM68" s="26"/>
    </row>
    <row r="69" spans="2:39" s="3" customFormat="1" ht="12.75" hidden="1">
      <c r="C69" s="68" t="str">
        <f>IF(Kalba="EN",Data2!C90,Data2!B90)</f>
        <v>Finansinis gyvybingumas (realiąja išraiška)</v>
      </c>
      <c r="D69" s="76" t="str">
        <f ca="1">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c r="AM69" s="26"/>
    </row>
    <row r="70" spans="2:39" s="3" customFormat="1" ht="12.75" hidden="1">
      <c r="C70" s="68" t="str">
        <f>IF(Kalba="EN",Data2!C92,Data2!B92)</f>
        <v>Finansinė grynoji dabartinė vertė kapitalui - FGDV(K)</v>
      </c>
      <c r="D70" s="71">
        <f ca="1">F64+NPV(FDN,G64:INDEX(G64:AJ64,PAL))</f>
        <v>0</v>
      </c>
      <c r="E70" s="72"/>
      <c r="F70" s="26"/>
      <c r="G70" s="82"/>
      <c r="H70" s="82"/>
      <c r="I70" s="26"/>
      <c r="J70" s="26"/>
      <c r="K70" s="26"/>
      <c r="L70" s="26"/>
      <c r="M70" s="26"/>
      <c r="N70" s="26"/>
      <c r="O70" s="26"/>
      <c r="P70" s="26"/>
      <c r="Q70" s="26"/>
      <c r="R70" s="26"/>
      <c r="S70" s="26"/>
      <c r="T70" s="26"/>
      <c r="U70" s="26"/>
      <c r="V70" s="26"/>
      <c r="W70" s="26"/>
      <c r="X70" s="26"/>
      <c r="Y70" s="26"/>
      <c r="Z70" s="26"/>
      <c r="AA70" s="26"/>
      <c r="AB70" s="26"/>
      <c r="AC70" s="26"/>
      <c r="AD70" s="26"/>
      <c r="AE70" s="26"/>
      <c r="AF70" s="26"/>
      <c r="AG70" s="26"/>
      <c r="AH70" s="26"/>
      <c r="AI70" s="26"/>
      <c r="AJ70" s="26"/>
      <c r="AM70" s="26"/>
    </row>
    <row r="71" spans="2:39" s="3" customFormat="1" ht="12.75" hidden="1">
      <c r="C71" s="68" t="str">
        <f>IF(Kalba="EN",Data2!C93,Data2!B93)</f>
        <v>Finansinė vidinė grąžos norma kapitalui - FVGN(K)</v>
      </c>
      <c r="D71" s="73" t="str">
        <f ca="1">IF(ISERROR(E71),"Nėra reikšmės",E71)</f>
        <v>Nėra reikšmės</v>
      </c>
      <c r="E71" s="201" t="e">
        <f ca="1">ROUND(IRR(F64:INDEX(F64:AJ64,PAL+1)),4)</f>
        <v>#NUM!</v>
      </c>
      <c r="F71" s="26"/>
      <c r="G71" s="26"/>
      <c r="H71" s="26"/>
      <c r="I71" s="26"/>
      <c r="J71" s="26"/>
      <c r="K71" s="26"/>
      <c r="L71" s="26"/>
      <c r="M71" s="26"/>
      <c r="N71" s="26"/>
      <c r="O71" s="26"/>
      <c r="P71" s="26"/>
      <c r="Q71" s="26"/>
      <c r="R71" s="26"/>
      <c r="S71" s="26"/>
      <c r="T71" s="26"/>
      <c r="U71" s="26"/>
      <c r="V71" s="26"/>
      <c r="W71" s="26"/>
      <c r="X71" s="26"/>
      <c r="Y71" s="26"/>
      <c r="Z71" s="26"/>
      <c r="AA71" s="26"/>
      <c r="AB71" s="26"/>
      <c r="AC71" s="26"/>
      <c r="AD71" s="26"/>
      <c r="AE71" s="26"/>
      <c r="AF71" s="26"/>
      <c r="AG71" s="26"/>
      <c r="AH71" s="26"/>
      <c r="AI71" s="26"/>
      <c r="AJ71" s="26"/>
      <c r="AM71" s="26"/>
    </row>
    <row r="72" spans="2:39" s="3" customFormat="1" ht="12.75" hidden="1">
      <c r="C72" s="68" t="str">
        <f>IF(Kalba="EN",Data2!C94,Data2!B94)</f>
        <v>Finansinė modifikuota vidinė grąžos norma kapitalui - FMVGN(K)</v>
      </c>
      <c r="D72" s="73" t="str">
        <f ca="1">IF(ISERROR(E72),"Nėra reikšmės",E72)</f>
        <v>Nėra reikšmės</v>
      </c>
      <c r="E72" s="201" t="e">
        <f ca="1">ROUND(MIRR(F64:INDEX(F64:AJ64,PAL+1),FDN,FDN),4)</f>
        <v>#DIV/0!</v>
      </c>
      <c r="F72" s="26"/>
      <c r="G72" s="26"/>
      <c r="H72" s="26"/>
      <c r="I72" s="26"/>
      <c r="J72" s="26"/>
      <c r="K72" s="26"/>
      <c r="L72" s="26"/>
      <c r="M72" s="26"/>
      <c r="N72" s="26"/>
      <c r="O72" s="26"/>
      <c r="P72" s="26"/>
      <c r="Q72" s="26"/>
      <c r="R72" s="26"/>
      <c r="S72" s="26"/>
      <c r="T72" s="26"/>
      <c r="U72" s="26"/>
      <c r="V72" s="26"/>
      <c r="W72" s="26"/>
      <c r="X72" s="26"/>
      <c r="Y72" s="26"/>
      <c r="Z72" s="26"/>
      <c r="AA72" s="26"/>
      <c r="AB72" s="26"/>
      <c r="AC72" s="26"/>
      <c r="AD72" s="26"/>
      <c r="AE72" s="26"/>
      <c r="AF72" s="26"/>
      <c r="AG72" s="26"/>
      <c r="AH72" s="26"/>
      <c r="AI72" s="26"/>
      <c r="AJ72" s="26"/>
      <c r="AM72" s="26"/>
    </row>
    <row r="73" spans="2:39" s="3" customFormat="1" ht="12.75">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26"/>
      <c r="AF73" s="26"/>
      <c r="AG73" s="26"/>
      <c r="AH73" s="26"/>
      <c r="AI73" s="26"/>
      <c r="AJ73" s="26"/>
      <c r="AM73" s="26"/>
    </row>
    <row r="74" spans="2:39" s="3" customFormat="1" ht="12.75">
      <c r="B74" s="931" t="str">
        <f>IF(Kalba="EN",Data2!C95,Data2!B95)</f>
        <v>Ekonominės analizės (EA) rodiklių apskaičiavimas</v>
      </c>
      <c r="C74" s="931"/>
      <c r="D74" s="210"/>
      <c r="E74" s="210"/>
      <c r="F74" s="210"/>
      <c r="G74" s="210"/>
      <c r="H74" s="210"/>
      <c r="I74" s="210"/>
      <c r="J74" s="210"/>
      <c r="K74" s="210"/>
      <c r="L74" s="210"/>
      <c r="M74" s="210"/>
      <c r="N74" s="210"/>
      <c r="O74" s="210"/>
      <c r="P74" s="210"/>
      <c r="Q74" s="210"/>
      <c r="R74" s="210"/>
      <c r="S74" s="210"/>
      <c r="T74" s="210"/>
      <c r="U74" s="210"/>
      <c r="V74" s="210"/>
      <c r="W74" s="210"/>
      <c r="X74" s="210"/>
      <c r="Y74" s="210"/>
      <c r="Z74" s="210"/>
      <c r="AA74" s="210"/>
      <c r="AB74" s="210"/>
      <c r="AC74" s="210"/>
      <c r="AD74" s="210"/>
      <c r="AE74" s="210"/>
      <c r="AF74" s="210"/>
      <c r="AG74" s="210"/>
      <c r="AH74" s="210"/>
      <c r="AI74" s="210"/>
      <c r="AJ74" s="210"/>
      <c r="AM74" s="26"/>
    </row>
    <row r="75" spans="2:39" s="3" customFormat="1" ht="12.75">
      <c r="C75" s="68" t="str">
        <f>IF(Kalba="EN",Data2!C96,Data2!B96)</f>
        <v>EA rodiklių lėšų srautas (realiąja išraiška)</v>
      </c>
      <c r="D75" s="69"/>
      <c r="E75" s="69"/>
      <c r="F75" s="65" t="e">
        <f ca="1">IF(pvm_susigrazinimas="Taip",SUMPRODUCT(F$16,Data1!$C$63,Data1!$D$11)-SUMPRODUCT(F$8:F$15,Data1!$C$55:$C$62,Data1!$D$3:$D$10)-SUMPRODUCT(F$23:F$28,Data1!$C$70:$C$75,Data1!$D$18:$D$23)+F47,SUMPRODUCT(F$16,Data1!$C$63)-SUMPRODUCT(F$8:F$15,Data1!$C$55:$C$62)-SUMPRODUCT(F$23:F$28,Data1!$C$70:$C$75)+F47)</f>
        <v>#VALUE!</v>
      </c>
      <c r="G75" s="65" t="e">
        <f ca="1">IF(pvm_susigrazinimas="Taip",SUMPRODUCT(G$16,Data1!$C$63,Data1!$D$11)-SUMPRODUCT(G$8:G$15,Data1!$C$55:$C$62,Data1!$D$3:$D$10)-SUMPRODUCT(G$23:G$28,Data1!$C$70:$C$75,Data1!$D$18:$D$23)+G47,SUMPRODUCT(G$16,Data1!$C$63)-SUMPRODUCT(G$8:G$15,Data1!$C$55:$C$62)-SUMPRODUCT(G$23:G$28,Data1!$C$70:$C$75)+G47)</f>
        <v>#VALUE!</v>
      </c>
      <c r="H75" s="65" t="e">
        <f ca="1">IF(pvm_susigrazinimas="Taip",SUMPRODUCT(H$16,Data1!$C$63,Data1!$D$11)-SUMPRODUCT(H$8:H$15,Data1!$C$55:$C$62,Data1!$D$3:$D$10)-SUMPRODUCT(H$23:H$28,Data1!$C$70:$C$75,Data1!$D$18:$D$23)+H47,SUMPRODUCT(H$16,Data1!$C$63)-SUMPRODUCT(H$8:H$15,Data1!$C$55:$C$62)-SUMPRODUCT(H$23:H$28,Data1!$C$70:$C$75)+H47)</f>
        <v>#VALUE!</v>
      </c>
      <c r="I75" s="65" t="e">
        <f ca="1">IF(pvm_susigrazinimas="Taip",SUMPRODUCT(I$16,Data1!$C$63,Data1!$D$11)-SUMPRODUCT(I$8:I$15,Data1!$C$55:$C$62,Data1!$D$3:$D$10)-SUMPRODUCT(I$23:I$28,Data1!$C$70:$C$75,Data1!$D$18:$D$23)+I47,SUMPRODUCT(I$16,Data1!$C$63)-SUMPRODUCT(I$8:I$15,Data1!$C$55:$C$62)-SUMPRODUCT(I$23:I$28,Data1!$C$70:$C$75)+I47)</f>
        <v>#VALUE!</v>
      </c>
      <c r="J75" s="65" t="e">
        <f ca="1">IF(pvm_susigrazinimas="Taip",SUMPRODUCT(J$16,Data1!$C$63,Data1!$D$11)-SUMPRODUCT(J$8:J$15,Data1!$C$55:$C$62,Data1!$D$3:$D$10)-SUMPRODUCT(J$23:J$28,Data1!$C$70:$C$75,Data1!$D$18:$D$23)+J47,SUMPRODUCT(J$16,Data1!$C$63)-SUMPRODUCT(J$8:J$15,Data1!$C$55:$C$62)-SUMPRODUCT(J$23:J$28,Data1!$C$70:$C$75)+J47)</f>
        <v>#VALUE!</v>
      </c>
      <c r="K75" s="65" t="e">
        <f ca="1">IF(pvm_susigrazinimas="Taip",SUMPRODUCT(K$16,Data1!$C$63,Data1!$D$11)-SUMPRODUCT(K$8:K$15,Data1!$C$55:$C$62,Data1!$D$3:$D$10)-SUMPRODUCT(K$23:K$28,Data1!$C$70:$C$75,Data1!$D$18:$D$23)+K47,SUMPRODUCT(K$16,Data1!$C$63)-SUMPRODUCT(K$8:K$15,Data1!$C$55:$C$62)-SUMPRODUCT(K$23:K$28,Data1!$C$70:$C$75)+K47)</f>
        <v>#VALUE!</v>
      </c>
      <c r="L75" s="65" t="e">
        <f ca="1">IF(pvm_susigrazinimas="Taip",SUMPRODUCT(L$16,Data1!$C$63,Data1!$D$11)-SUMPRODUCT(L$8:L$15,Data1!$C$55:$C$62,Data1!$D$3:$D$10)-SUMPRODUCT(L$23:L$28,Data1!$C$70:$C$75,Data1!$D$18:$D$23)+L47,SUMPRODUCT(L$16,Data1!$C$63)-SUMPRODUCT(L$8:L$15,Data1!$C$55:$C$62)-SUMPRODUCT(L$23:L$28,Data1!$C$70:$C$75)+L47)</f>
        <v>#VALUE!</v>
      </c>
      <c r="M75" s="65" t="e">
        <f ca="1">IF(pvm_susigrazinimas="Taip",SUMPRODUCT(M$16,Data1!$C$63,Data1!$D$11)-SUMPRODUCT(M$8:M$15,Data1!$C$55:$C$62,Data1!$D$3:$D$10)-SUMPRODUCT(M$23:M$28,Data1!$C$70:$C$75,Data1!$D$18:$D$23)+M47,SUMPRODUCT(M$16,Data1!$C$63)-SUMPRODUCT(M$8:M$15,Data1!$C$55:$C$62)-SUMPRODUCT(M$23:M$28,Data1!$C$70:$C$75)+M47)</f>
        <v>#VALUE!</v>
      </c>
      <c r="N75" s="65" t="e">
        <f ca="1">IF(pvm_susigrazinimas="Taip",SUMPRODUCT(N$16,Data1!$C$63,Data1!$D$11)-SUMPRODUCT(N$8:N$15,Data1!$C$55:$C$62,Data1!$D$3:$D$10)-SUMPRODUCT(N$23:N$28,Data1!$C$70:$C$75,Data1!$D$18:$D$23)+N47,SUMPRODUCT(N$16,Data1!$C$63)-SUMPRODUCT(N$8:N$15,Data1!$C$55:$C$62)-SUMPRODUCT(N$23:N$28,Data1!$C$70:$C$75)+N47)</f>
        <v>#VALUE!</v>
      </c>
      <c r="O75" s="65" t="e">
        <f ca="1">IF(pvm_susigrazinimas="Taip",SUMPRODUCT(O$16,Data1!$C$63,Data1!$D$11)-SUMPRODUCT(O$8:O$15,Data1!$C$55:$C$62,Data1!$D$3:$D$10)-SUMPRODUCT(O$23:O$28,Data1!$C$70:$C$75,Data1!$D$18:$D$23)+O47,SUMPRODUCT(O$16,Data1!$C$63)-SUMPRODUCT(O$8:O$15,Data1!$C$55:$C$62)-SUMPRODUCT(O$23:O$28,Data1!$C$70:$C$75)+O47)</f>
        <v>#VALUE!</v>
      </c>
      <c r="P75" s="65" t="e">
        <f ca="1">IF(pvm_susigrazinimas="Taip",SUMPRODUCT(P$16,Data1!$C$63,Data1!$D$11)-SUMPRODUCT(P$8:P$15,Data1!$C$55:$C$62,Data1!$D$3:$D$10)-SUMPRODUCT(P$23:P$28,Data1!$C$70:$C$75,Data1!$D$18:$D$23)+P47,SUMPRODUCT(P$16,Data1!$C$63)-SUMPRODUCT(P$8:P$15,Data1!$C$55:$C$62)-SUMPRODUCT(P$23:P$28,Data1!$C$70:$C$75)+P47)</f>
        <v>#VALUE!</v>
      </c>
      <c r="Q75" s="65" t="e">
        <f ca="1">IF(pvm_susigrazinimas="Taip",SUMPRODUCT(Q$16,Data1!$C$63,Data1!$D$11)-SUMPRODUCT(Q$8:Q$15,Data1!$C$55:$C$62,Data1!$D$3:$D$10)-SUMPRODUCT(Q$23:Q$28,Data1!$C$70:$C$75,Data1!$D$18:$D$23)+Q47,SUMPRODUCT(Q$16,Data1!$C$63)-SUMPRODUCT(Q$8:Q$15,Data1!$C$55:$C$62)-SUMPRODUCT(Q$23:Q$28,Data1!$C$70:$C$75)+Q47)</f>
        <v>#VALUE!</v>
      </c>
      <c r="R75" s="65" t="e">
        <f ca="1">IF(pvm_susigrazinimas="Taip",SUMPRODUCT(R$16,Data1!$C$63,Data1!$D$11)-SUMPRODUCT(R$8:R$15,Data1!$C$55:$C$62,Data1!$D$3:$D$10)-SUMPRODUCT(R$23:R$28,Data1!$C$70:$C$75,Data1!$D$18:$D$23)+R47,SUMPRODUCT(R$16,Data1!$C$63)-SUMPRODUCT(R$8:R$15,Data1!$C$55:$C$62)-SUMPRODUCT(R$23:R$28,Data1!$C$70:$C$75)+R47)</f>
        <v>#VALUE!</v>
      </c>
      <c r="S75" s="65" t="e">
        <f ca="1">IF(pvm_susigrazinimas="Taip",SUMPRODUCT(S$16,Data1!$C$63,Data1!$D$11)-SUMPRODUCT(S$8:S$15,Data1!$C$55:$C$62,Data1!$D$3:$D$10)-SUMPRODUCT(S$23:S$28,Data1!$C$70:$C$75,Data1!$D$18:$D$23)+S47,SUMPRODUCT(S$16,Data1!$C$63)-SUMPRODUCT(S$8:S$15,Data1!$C$55:$C$62)-SUMPRODUCT(S$23:S$28,Data1!$C$70:$C$75)+S47)</f>
        <v>#VALUE!</v>
      </c>
      <c r="T75" s="65" t="e">
        <f ca="1">IF(pvm_susigrazinimas="Taip",SUMPRODUCT(T$16,Data1!$C$63,Data1!$D$11)-SUMPRODUCT(T$8:T$15,Data1!$C$55:$C$62,Data1!$D$3:$D$10)-SUMPRODUCT(T$23:T$28,Data1!$C$70:$C$75,Data1!$D$18:$D$23)+T47,SUMPRODUCT(T$16,Data1!$C$63)-SUMPRODUCT(T$8:T$15,Data1!$C$55:$C$62)-SUMPRODUCT(T$23:T$28,Data1!$C$70:$C$75)+T47)</f>
        <v>#VALUE!</v>
      </c>
      <c r="U75" s="65" t="e">
        <f ca="1">IF(pvm_susigrazinimas="Taip",SUMPRODUCT(U$16,Data1!$C$63,Data1!$D$11)-SUMPRODUCT(U$8:U$15,Data1!$C$55:$C$62,Data1!$D$3:$D$10)-SUMPRODUCT(U$23:U$28,Data1!$C$70:$C$75,Data1!$D$18:$D$23)+U47,SUMPRODUCT(U$16,Data1!$C$63)-SUMPRODUCT(U$8:U$15,Data1!$C$55:$C$62)-SUMPRODUCT(U$23:U$28,Data1!$C$70:$C$75)+U47)</f>
        <v>#VALUE!</v>
      </c>
      <c r="V75" s="65" t="e">
        <f ca="1">IF(pvm_susigrazinimas="Taip",SUMPRODUCT(V$16,Data1!$C$63,Data1!$D$11)-SUMPRODUCT(V$8:V$15,Data1!$C$55:$C$62,Data1!$D$3:$D$10)-SUMPRODUCT(V$23:V$28,Data1!$C$70:$C$75,Data1!$D$18:$D$23)+V47,SUMPRODUCT(V$16,Data1!$C$63)-SUMPRODUCT(V$8:V$15,Data1!$C$55:$C$62)-SUMPRODUCT(V$23:V$28,Data1!$C$70:$C$75)+V47)</f>
        <v>#VALUE!</v>
      </c>
      <c r="W75" s="65" t="e">
        <f ca="1">IF(pvm_susigrazinimas="Taip",SUMPRODUCT(W$16,Data1!$C$63,Data1!$D$11)-SUMPRODUCT(W$8:W$15,Data1!$C$55:$C$62,Data1!$D$3:$D$10)-SUMPRODUCT(W$23:W$28,Data1!$C$70:$C$75,Data1!$D$18:$D$23)+W47,SUMPRODUCT(W$16,Data1!$C$63)-SUMPRODUCT(W$8:W$15,Data1!$C$55:$C$62)-SUMPRODUCT(W$23:W$28,Data1!$C$70:$C$75)+W47)</f>
        <v>#VALUE!</v>
      </c>
      <c r="X75" s="65" t="e">
        <f ca="1">IF(pvm_susigrazinimas="Taip",SUMPRODUCT(X$16,Data1!$C$63,Data1!$D$11)-SUMPRODUCT(X$8:X$15,Data1!$C$55:$C$62,Data1!$D$3:$D$10)-SUMPRODUCT(X$23:X$28,Data1!$C$70:$C$75,Data1!$D$18:$D$23)+X47,SUMPRODUCT(X$16,Data1!$C$63)-SUMPRODUCT(X$8:X$15,Data1!$C$55:$C$62)-SUMPRODUCT(X$23:X$28,Data1!$C$70:$C$75)+X47)</f>
        <v>#VALUE!</v>
      </c>
      <c r="Y75" s="65" t="e">
        <f ca="1">IF(pvm_susigrazinimas="Taip",SUMPRODUCT(Y$16,Data1!$C$63,Data1!$D$11)-SUMPRODUCT(Y$8:Y$15,Data1!$C$55:$C$62,Data1!$D$3:$D$10)-SUMPRODUCT(Y$23:Y$28,Data1!$C$70:$C$75,Data1!$D$18:$D$23)+Y47,SUMPRODUCT(Y$16,Data1!$C$63)-SUMPRODUCT(Y$8:Y$15,Data1!$C$55:$C$62)-SUMPRODUCT(Y$23:Y$28,Data1!$C$70:$C$75)+Y47)</f>
        <v>#VALUE!</v>
      </c>
      <c r="Z75" s="65" t="e">
        <f ca="1">IF(pvm_susigrazinimas="Taip",SUMPRODUCT(Z$16,Data1!$C$63,Data1!$D$11)-SUMPRODUCT(Z$8:Z$15,Data1!$C$55:$C$62,Data1!$D$3:$D$10)-SUMPRODUCT(Z$23:Z$28,Data1!$C$70:$C$75,Data1!$D$18:$D$23)+Z47,SUMPRODUCT(Z$16,Data1!$C$63)-SUMPRODUCT(Z$8:Z$15,Data1!$C$55:$C$62)-SUMPRODUCT(Z$23:Z$28,Data1!$C$70:$C$75)+Z47)</f>
        <v>#VALUE!</v>
      </c>
      <c r="AA75" s="65" t="e">
        <f ca="1">IF(pvm_susigrazinimas="Taip",SUMPRODUCT(AA$16,Data1!$C$63,Data1!$D$11)-SUMPRODUCT(AA$8:AA$15,Data1!$C$55:$C$62,Data1!$D$3:$D$10)-SUMPRODUCT(AA$23:AA$28,Data1!$C$70:$C$75,Data1!$D$18:$D$23)+AA47,SUMPRODUCT(AA$16,Data1!$C$63)-SUMPRODUCT(AA$8:AA$15,Data1!$C$55:$C$62)-SUMPRODUCT(AA$23:AA$28,Data1!$C$70:$C$75)+AA47)</f>
        <v>#VALUE!</v>
      </c>
      <c r="AB75" s="65" t="e">
        <f ca="1">IF(pvm_susigrazinimas="Taip",SUMPRODUCT(AB$16,Data1!$C$63,Data1!$D$11)-SUMPRODUCT(AB$8:AB$15,Data1!$C$55:$C$62,Data1!$D$3:$D$10)-SUMPRODUCT(AB$23:AB$28,Data1!$C$70:$C$75,Data1!$D$18:$D$23)+AB47,SUMPRODUCT(AB$16,Data1!$C$63)-SUMPRODUCT(AB$8:AB$15,Data1!$C$55:$C$62)-SUMPRODUCT(AB$23:AB$28,Data1!$C$70:$C$75)+AB47)</f>
        <v>#VALUE!</v>
      </c>
      <c r="AC75" s="65" t="e">
        <f ca="1">IF(pvm_susigrazinimas="Taip",SUMPRODUCT(AC$16,Data1!$C$63,Data1!$D$11)-SUMPRODUCT(AC$8:AC$15,Data1!$C$55:$C$62,Data1!$D$3:$D$10)-SUMPRODUCT(AC$23:AC$28,Data1!$C$70:$C$75,Data1!$D$18:$D$23)+AC47,SUMPRODUCT(AC$16,Data1!$C$63)-SUMPRODUCT(AC$8:AC$15,Data1!$C$55:$C$62)-SUMPRODUCT(AC$23:AC$28,Data1!$C$70:$C$75)+AC47)</f>
        <v>#VALUE!</v>
      </c>
      <c r="AD75" s="65" t="e">
        <f ca="1">IF(pvm_susigrazinimas="Taip",SUMPRODUCT(AD$16,Data1!$C$63,Data1!$D$11)-SUMPRODUCT(AD$8:AD$15,Data1!$C$55:$C$62,Data1!$D$3:$D$10)-SUMPRODUCT(AD$23:AD$28,Data1!$C$70:$C$75,Data1!$D$18:$D$23)+AD47,SUMPRODUCT(AD$16,Data1!$C$63)-SUMPRODUCT(AD$8:AD$15,Data1!$C$55:$C$62)-SUMPRODUCT(AD$23:AD$28,Data1!$C$70:$C$75)+AD47)</f>
        <v>#VALUE!</v>
      </c>
      <c r="AE75" s="65" t="e">
        <f ca="1">IF(pvm_susigrazinimas="Taip",SUMPRODUCT(AE$16,Data1!$C$63,Data1!$D$11)-SUMPRODUCT(AE$8:AE$15,Data1!$C$55:$C$62,Data1!$D$3:$D$10)-SUMPRODUCT(AE$23:AE$28,Data1!$C$70:$C$75,Data1!$D$18:$D$23)+AE47,SUMPRODUCT(AE$16,Data1!$C$63)-SUMPRODUCT(AE$8:AE$15,Data1!$C$55:$C$62)-SUMPRODUCT(AE$23:AE$28,Data1!$C$70:$C$75)+AE47)</f>
        <v>#VALUE!</v>
      </c>
      <c r="AF75" s="65" t="e">
        <f ca="1">IF(pvm_susigrazinimas="Taip",SUMPRODUCT(AF$16,Data1!$C$63,Data1!$D$11)-SUMPRODUCT(AF$8:AF$15,Data1!$C$55:$C$62,Data1!$D$3:$D$10)-SUMPRODUCT(AF$23:AF$28,Data1!$C$70:$C$75,Data1!$D$18:$D$23)+AF47,SUMPRODUCT(AF$16,Data1!$C$63)-SUMPRODUCT(AF$8:AF$15,Data1!$C$55:$C$62)-SUMPRODUCT(AF$23:AF$28,Data1!$C$70:$C$75)+AF47)</f>
        <v>#VALUE!</v>
      </c>
      <c r="AG75" s="65" t="e">
        <f ca="1">IF(pvm_susigrazinimas="Taip",SUMPRODUCT(AG$16,Data1!$C$63,Data1!$D$11)-SUMPRODUCT(AG$8:AG$15,Data1!$C$55:$C$62,Data1!$D$3:$D$10)-SUMPRODUCT(AG$23:AG$28,Data1!$C$70:$C$75,Data1!$D$18:$D$23)+AG47,SUMPRODUCT(AG$16,Data1!$C$63)-SUMPRODUCT(AG$8:AG$15,Data1!$C$55:$C$62)-SUMPRODUCT(AG$23:AG$28,Data1!$C$70:$C$75)+AG47)</f>
        <v>#VALUE!</v>
      </c>
      <c r="AH75" s="65" t="e">
        <f ca="1">IF(pvm_susigrazinimas="Taip",SUMPRODUCT(AH$16,Data1!$C$63,Data1!$D$11)-SUMPRODUCT(AH$8:AH$15,Data1!$C$55:$C$62,Data1!$D$3:$D$10)-SUMPRODUCT(AH$23:AH$28,Data1!$C$70:$C$75,Data1!$D$18:$D$23)+AH47,SUMPRODUCT(AH$16,Data1!$C$63)-SUMPRODUCT(AH$8:AH$15,Data1!$C$55:$C$62)-SUMPRODUCT(AH$23:AH$28,Data1!$C$70:$C$75)+AH47)</f>
        <v>#VALUE!</v>
      </c>
      <c r="AI75" s="65" t="e">
        <f ca="1">IF(pvm_susigrazinimas="Taip",SUMPRODUCT(AI$16,Data1!$C$63,Data1!$D$11)-SUMPRODUCT(AI$8:AI$15,Data1!$C$55:$C$62,Data1!$D$3:$D$10)-SUMPRODUCT(AI$23:AI$28,Data1!$C$70:$C$75,Data1!$D$18:$D$23)+AI47,SUMPRODUCT(AI$16,Data1!$C$63)-SUMPRODUCT(AI$8:AI$15,Data1!$C$55:$C$62)-SUMPRODUCT(AI$23:AI$28,Data1!$C$70:$C$75)+AI47)</f>
        <v>#VALUE!</v>
      </c>
      <c r="AJ75" s="65" t="e">
        <f ca="1">IF(pvm_susigrazinimas="Taip",SUMPRODUCT(AJ$16,Data1!$C$63,Data1!$D$11)-SUMPRODUCT(AJ$8:AJ$15,Data1!$C$55:$C$62,Data1!$D$3:$D$10)-SUMPRODUCT(AJ$23:AJ$28,Data1!$C$70:$C$75,Data1!$D$18:$D$23)+AJ47,SUMPRODUCT(AJ$16,Data1!$C$63)-SUMPRODUCT(AJ$8:AJ$15,Data1!$C$55:$C$62)-SUMPRODUCT(AJ$23:AJ$28,Data1!$C$70:$C$75)+AJ47)</f>
        <v>#VALUE!</v>
      </c>
      <c r="AM75" s="26"/>
    </row>
    <row r="76" spans="2:39" s="3" customFormat="1" ht="12.75" hidden="1">
      <c r="C76" s="68" t="str">
        <f>IF(Kalba="EN",Data2!C98,Data2!B98)</f>
        <v>Konvertuota investicijų (A.) GDV</v>
      </c>
      <c r="D76" s="71">
        <f ca="1">SUMPRODUCT(AN8:AN15,Data1!C55:C62)</f>
        <v>0</v>
      </c>
      <c r="F76" s="26"/>
      <c r="G76" s="26"/>
      <c r="H76" s="26"/>
      <c r="I76" s="26"/>
      <c r="J76" s="26"/>
      <c r="K76" s="26"/>
      <c r="L76" s="26"/>
      <c r="M76" s="26"/>
      <c r="N76" s="26"/>
      <c r="O76" s="26"/>
      <c r="P76" s="26"/>
      <c r="Q76" s="26"/>
      <c r="R76" s="26"/>
      <c r="S76" s="26"/>
      <c r="T76" s="26"/>
      <c r="U76" s="26"/>
      <c r="V76" s="26"/>
      <c r="W76" s="26"/>
      <c r="X76" s="26"/>
      <c r="Y76" s="26"/>
      <c r="Z76" s="26"/>
      <c r="AA76" s="26"/>
      <c r="AB76" s="26"/>
      <c r="AC76" s="26"/>
      <c r="AD76" s="26"/>
      <c r="AE76" s="26"/>
      <c r="AF76" s="26"/>
      <c r="AG76" s="26"/>
      <c r="AH76" s="26"/>
      <c r="AI76" s="26"/>
      <c r="AJ76" s="26"/>
      <c r="AM76" s="26"/>
    </row>
    <row r="77" spans="2:39" s="3" customFormat="1" ht="12.75" hidden="1">
      <c r="C77" s="68" t="str">
        <f>IF(Kalba="EN",Data2!C99,Data2!B99)</f>
        <v>Konvertuota investicijų likutinės vertės (B.) GDV</v>
      </c>
      <c r="D77" s="71">
        <f ca="1">PRODUCT(AN16,Data1!C63)</f>
        <v>0</v>
      </c>
      <c r="F77" s="26"/>
      <c r="G77" s="26"/>
      <c r="H77" s="26"/>
      <c r="I77" s="26"/>
      <c r="J77" s="26"/>
      <c r="K77" s="26"/>
      <c r="L77" s="26"/>
      <c r="M77" s="26"/>
      <c r="N77" s="26"/>
      <c r="O77" s="26"/>
      <c r="P77" s="26"/>
      <c r="Q77" s="26"/>
      <c r="R77" s="26"/>
      <c r="S77" s="26"/>
      <c r="T77" s="26"/>
      <c r="U77" s="26"/>
      <c r="V77" s="26"/>
      <c r="W77" s="26"/>
      <c r="X77" s="26"/>
      <c r="Y77" s="26"/>
      <c r="Z77" s="26"/>
      <c r="AA77" s="26"/>
      <c r="AB77" s="26"/>
      <c r="AC77" s="26"/>
      <c r="AD77" s="26"/>
      <c r="AE77" s="26"/>
      <c r="AF77" s="26"/>
      <c r="AG77" s="26"/>
      <c r="AH77" s="26"/>
      <c r="AI77" s="26"/>
      <c r="AJ77" s="26"/>
      <c r="AM77" s="26"/>
    </row>
    <row r="78" spans="2:39" s="3" customFormat="1" ht="12.75" hidden="1">
      <c r="C78" s="68" t="str">
        <f>IF(Kalba="EN",Data2!C100,Data2!B100)</f>
        <v>Konvertuota veiklos pajamų (C.) GDV</v>
      </c>
      <c r="D78" s="71">
        <f ca="1">SUMPRODUCT(AN18:AN20,Data1!C65:C67)</f>
        <v>0</v>
      </c>
      <c r="F78" s="26"/>
      <c r="G78" s="26"/>
      <c r="H78" s="26"/>
      <c r="I78" s="26"/>
      <c r="J78" s="26"/>
      <c r="K78" s="26"/>
      <c r="L78" s="26"/>
      <c r="M78" s="26"/>
      <c r="N78" s="26"/>
      <c r="O78" s="26"/>
      <c r="P78" s="26"/>
      <c r="Q78" s="26"/>
      <c r="R78" s="26"/>
      <c r="S78" s="26"/>
      <c r="T78" s="26"/>
      <c r="U78" s="26"/>
      <c r="V78" s="26"/>
      <c r="W78" s="26"/>
      <c r="X78" s="26"/>
      <c r="Y78" s="26"/>
      <c r="Z78" s="26"/>
      <c r="AA78" s="26"/>
      <c r="AB78" s="26"/>
      <c r="AC78" s="26"/>
      <c r="AD78" s="26"/>
      <c r="AE78" s="26"/>
      <c r="AF78" s="26"/>
      <c r="AG78" s="26"/>
      <c r="AH78" s="26"/>
      <c r="AI78" s="26"/>
      <c r="AJ78" s="26"/>
      <c r="AM78" s="26"/>
    </row>
    <row r="79" spans="2:39" s="3" customFormat="1" ht="12.75" hidden="1">
      <c r="C79" s="68" t="str">
        <f>IF(Kalba="EN",Data2!C101,Data2!B101)</f>
        <v>Konvertuota veiklos išlaidų (D.1.) GDV</v>
      </c>
      <c r="D79" s="71">
        <f ca="1">SUMPRODUCT(AN23:AN28,Data1!C70:C75)</f>
        <v>0</v>
      </c>
      <c r="F79" s="26"/>
      <c r="G79" s="26"/>
      <c r="H79" s="26"/>
      <c r="I79" s="26"/>
      <c r="J79" s="26"/>
      <c r="K79" s="26"/>
      <c r="L79" s="26"/>
      <c r="M79" s="26"/>
      <c r="N79" s="26"/>
      <c r="O79" s="26"/>
      <c r="P79" s="26"/>
      <c r="Q79" s="26"/>
      <c r="R79" s="26"/>
      <c r="S79" s="26"/>
      <c r="T79" s="26"/>
      <c r="U79" s="259"/>
      <c r="V79" s="26"/>
      <c r="W79" s="26"/>
      <c r="X79" s="26"/>
      <c r="Y79" s="26"/>
      <c r="Z79" s="26"/>
      <c r="AA79" s="26"/>
      <c r="AB79" s="26"/>
      <c r="AC79" s="26"/>
      <c r="AD79" s="26"/>
      <c r="AE79" s="26"/>
      <c r="AF79" s="26"/>
      <c r="AG79" s="26"/>
      <c r="AH79" s="26"/>
      <c r="AI79" s="26"/>
      <c r="AJ79" s="26"/>
      <c r="AM79" s="26"/>
    </row>
    <row r="80" spans="2:39" s="3" customFormat="1" ht="12.75">
      <c r="C80" s="79" t="str">
        <f>IF(Kalba="EN",Data2!C102,Data2!B102)</f>
        <v>Ekonominė grynoji dabartinė vertė - EGDV</v>
      </c>
      <c r="D80" s="395" t="e">
        <f ca="1">F75+NPV(SDN,G75:INDEX(G75:AJ75,PAL))</f>
        <v>#VALUE!</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c r="AM80" s="26"/>
    </row>
    <row r="81" spans="2:39" s="3" customFormat="1" ht="12.75">
      <c r="C81" s="68" t="str">
        <f>IF(Kalba="EN",Data2!C103,Data2!B103)</f>
        <v>Ekonominė vidinė grąžos norma - EVGN</v>
      </c>
      <c r="D81" s="398" t="str">
        <f ca="1">IF(ISERROR(E81),"Nėra reikšmės",E81)</f>
        <v>Nėra reikšmės</v>
      </c>
      <c r="E81" s="201" t="e">
        <f ca="1">ROUND(IRR(F75:INDEX(F75:AJ75,PAL+1)),4)</f>
        <v>#VALUE!</v>
      </c>
      <c r="F81" s="26"/>
      <c r="G81" s="26"/>
      <c r="H81" s="26"/>
      <c r="I81" s="26"/>
      <c r="J81" s="26"/>
      <c r="K81" s="26"/>
      <c r="L81" s="26"/>
      <c r="M81" s="26"/>
      <c r="N81" s="26"/>
      <c r="O81" s="26"/>
      <c r="P81" s="26"/>
      <c r="Q81" s="26"/>
      <c r="R81" s="26"/>
      <c r="S81" s="26"/>
      <c r="T81" s="26"/>
      <c r="U81" s="26"/>
      <c r="V81" s="26"/>
      <c r="W81" s="26"/>
      <c r="X81" s="26"/>
      <c r="Y81" s="26"/>
      <c r="Z81" s="26"/>
      <c r="AA81" s="26"/>
      <c r="AB81" s="26"/>
      <c r="AC81" s="26"/>
      <c r="AD81" s="26"/>
      <c r="AE81" s="26"/>
      <c r="AF81" s="26"/>
      <c r="AG81" s="26"/>
      <c r="AH81" s="26"/>
      <c r="AI81" s="26"/>
      <c r="AJ81" s="26"/>
      <c r="AM81" s="26"/>
    </row>
    <row r="82" spans="2:39" s="3" customFormat="1" ht="12.75" hidden="1">
      <c r="C82" s="68" t="str">
        <f>IF(Kalba="EN",Data2!C104,Data2!B104)</f>
        <v>Ekonominės naudos ir išlaidų santykis - ENIS</v>
      </c>
      <c r="D82" s="399" t="str">
        <f ca="1">IF(ISERROR(SUM(D47) / SUM(D76,-D77,D79)),"-",SUM(D47) / SUM(D76,-D77,D79))</f>
        <v>-</v>
      </c>
      <c r="F82" s="26"/>
      <c r="G82" s="26"/>
      <c r="H82" s="26"/>
      <c r="I82" s="26"/>
      <c r="J82" s="26"/>
      <c r="K82" s="26"/>
      <c r="L82" s="26"/>
      <c r="M82" s="26"/>
      <c r="N82" s="26"/>
      <c r="O82" s="26"/>
      <c r="P82" s="26"/>
      <c r="Q82" s="26"/>
      <c r="R82" s="26"/>
      <c r="S82" s="26"/>
      <c r="T82" s="26"/>
      <c r="U82" s="26"/>
      <c r="V82" s="26"/>
      <c r="W82" s="26"/>
      <c r="X82" s="26"/>
      <c r="Y82" s="26"/>
      <c r="Z82" s="26"/>
      <c r="AA82" s="26"/>
      <c r="AB82" s="26"/>
      <c r="AC82" s="26"/>
      <c r="AD82" s="26"/>
      <c r="AE82" s="26"/>
      <c r="AF82" s="26"/>
      <c r="AG82" s="26"/>
      <c r="AH82" s="26"/>
      <c r="AI82" s="26"/>
      <c r="AJ82" s="26"/>
      <c r="AM82" s="26"/>
    </row>
    <row r="83" spans="2:39" s="3" customFormat="1" ht="13.5" thickBot="1">
      <c r="F83" s="26"/>
      <c r="G83" s="26"/>
      <c r="H83" s="26"/>
      <c r="I83" s="26"/>
      <c r="J83" s="26"/>
      <c r="K83" s="26"/>
      <c r="L83" s="26"/>
      <c r="M83" s="26"/>
      <c r="N83" s="26"/>
      <c r="O83" s="26"/>
      <c r="P83" s="26"/>
      <c r="Q83" s="26"/>
      <c r="R83" s="26"/>
      <c r="S83" s="26"/>
      <c r="T83" s="26"/>
      <c r="U83" s="26"/>
      <c r="V83" s="26"/>
      <c r="W83" s="26"/>
      <c r="X83" s="26"/>
      <c r="Y83" s="26"/>
      <c r="Z83" s="26"/>
      <c r="AA83" s="26"/>
      <c r="AB83" s="26"/>
      <c r="AC83" s="26"/>
      <c r="AD83" s="26"/>
      <c r="AE83" s="26"/>
      <c r="AF83" s="26"/>
      <c r="AG83" s="26"/>
      <c r="AH83" s="26"/>
      <c r="AI83" s="26"/>
      <c r="AJ83" s="26"/>
      <c r="AM83" s="26"/>
    </row>
    <row r="84" spans="2:39" ht="15.75" thickBot="1">
      <c r="F84" s="941" t="s">
        <v>550</v>
      </c>
      <c r="G84" s="942"/>
      <c r="H84" s="942"/>
      <c r="I84" s="942"/>
      <c r="J84" s="942"/>
      <c r="K84" s="942"/>
      <c r="L84" s="942"/>
      <c r="M84" s="942"/>
      <c r="N84" s="942"/>
      <c r="O84" s="942"/>
      <c r="P84" s="942"/>
      <c r="Q84" s="942"/>
      <c r="R84" s="942"/>
      <c r="S84" s="942"/>
      <c r="T84" s="943"/>
      <c r="U84" s="941" t="s">
        <v>554</v>
      </c>
      <c r="V84" s="942"/>
      <c r="W84" s="942"/>
      <c r="X84" s="942"/>
      <c r="Y84" s="942"/>
      <c r="Z84" s="942"/>
      <c r="AA84" s="942"/>
      <c r="AB84" s="942"/>
      <c r="AC84" s="942"/>
      <c r="AD84" s="942"/>
      <c r="AE84" s="942"/>
      <c r="AF84" s="942"/>
      <c r="AG84" s="942"/>
      <c r="AH84" s="942"/>
      <c r="AI84" s="943"/>
    </row>
    <row r="85" spans="2:39">
      <c r="B85" s="230"/>
      <c r="C85" s="231" t="s">
        <v>545</v>
      </c>
      <c r="D85" s="231"/>
      <c r="E85" s="232"/>
      <c r="F85" s="222">
        <v>-0.25</v>
      </c>
      <c r="G85" s="223">
        <v>-0.2</v>
      </c>
      <c r="H85" s="223">
        <v>-0.15</v>
      </c>
      <c r="I85" s="223">
        <v>-0.1</v>
      </c>
      <c r="J85" s="223">
        <v>-0.05</v>
      </c>
      <c r="K85" s="223">
        <v>-0.03</v>
      </c>
      <c r="L85" s="223">
        <v>-0.01</v>
      </c>
      <c r="M85" s="223">
        <v>0</v>
      </c>
      <c r="N85" s="223">
        <v>0.01</v>
      </c>
      <c r="O85" s="223">
        <v>0.03</v>
      </c>
      <c r="P85" s="223">
        <v>0.05</v>
      </c>
      <c r="Q85" s="223">
        <v>0.1</v>
      </c>
      <c r="R85" s="223">
        <v>0.15</v>
      </c>
      <c r="S85" s="223">
        <v>0.2</v>
      </c>
      <c r="T85" s="224">
        <v>0.25</v>
      </c>
      <c r="U85" s="252">
        <v>-0.25</v>
      </c>
      <c r="V85" s="253">
        <v>-0.2</v>
      </c>
      <c r="W85" s="253">
        <v>-0.15</v>
      </c>
      <c r="X85" s="253">
        <v>-0.1</v>
      </c>
      <c r="Y85" s="253">
        <v>-0.05</v>
      </c>
      <c r="Z85" s="253">
        <v>-0.03</v>
      </c>
      <c r="AA85" s="253">
        <v>-0.01</v>
      </c>
      <c r="AB85" s="253">
        <v>0</v>
      </c>
      <c r="AC85" s="253">
        <v>0.01</v>
      </c>
      <c r="AD85" s="253">
        <v>0.03</v>
      </c>
      <c r="AE85" s="253">
        <v>0.05</v>
      </c>
      <c r="AF85" s="253">
        <v>0.1</v>
      </c>
      <c r="AG85" s="253">
        <v>0.15</v>
      </c>
      <c r="AH85" s="253">
        <v>0.2</v>
      </c>
      <c r="AI85" s="254">
        <v>0.25</v>
      </c>
    </row>
    <row r="86" spans="2:39">
      <c r="B86" s="233" t="s">
        <v>69</v>
      </c>
      <c r="C86" s="215" t="s">
        <v>546</v>
      </c>
      <c r="D86" s="215"/>
      <c r="E86" s="234"/>
      <c r="F86" s="290" t="str">
        <f>IFERROR(IF(AND($AB86&gt;0,U86&gt;0),U86/$AB86-1,(U86-($AB86))/ABS($AB86)),"0")</f>
        <v>0</v>
      </c>
      <c r="G86" s="291" t="str">
        <f t="shared" ref="G86:T104" si="36">IFERROR(IF(AND($AB86&gt;0,V86&gt;0),V86/$AB86-1,(V86-($AB86))/ABS($AB86)),"0")</f>
        <v>0</v>
      </c>
      <c r="H86" s="291" t="str">
        <f t="shared" si="36"/>
        <v>0</v>
      </c>
      <c r="I86" s="291" t="str">
        <f t="shared" si="36"/>
        <v>0</v>
      </c>
      <c r="J86" s="291" t="str">
        <f t="shared" si="36"/>
        <v>0</v>
      </c>
      <c r="K86" s="291" t="str">
        <f t="shared" si="36"/>
        <v>0</v>
      </c>
      <c r="L86" s="291" t="str">
        <f t="shared" si="36"/>
        <v>0</v>
      </c>
      <c r="M86" s="291" t="str">
        <f t="shared" si="36"/>
        <v>0</v>
      </c>
      <c r="N86" s="291" t="str">
        <f t="shared" si="36"/>
        <v>0</v>
      </c>
      <c r="O86" s="291" t="str">
        <f t="shared" si="36"/>
        <v>0</v>
      </c>
      <c r="P86" s="291" t="str">
        <f t="shared" si="36"/>
        <v>0</v>
      </c>
      <c r="Q86" s="291" t="str">
        <f t="shared" si="36"/>
        <v>0</v>
      </c>
      <c r="R86" s="291" t="str">
        <f t="shared" si="36"/>
        <v>0</v>
      </c>
      <c r="S86" s="291" t="str">
        <f t="shared" si="36"/>
        <v>0</v>
      </c>
      <c r="T86" s="292" t="str">
        <f t="shared" si="36"/>
        <v>0</v>
      </c>
      <c r="U86" s="260">
        <v>0</v>
      </c>
      <c r="V86" s="261">
        <v>0</v>
      </c>
      <c r="W86" s="261">
        <v>0</v>
      </c>
      <c r="X86" s="261">
        <v>0</v>
      </c>
      <c r="Y86" s="261">
        <v>0</v>
      </c>
      <c r="Z86" s="261">
        <v>0</v>
      </c>
      <c r="AA86" s="261">
        <v>0</v>
      </c>
      <c r="AB86" s="261">
        <v>0</v>
      </c>
      <c r="AC86" s="261">
        <v>0</v>
      </c>
      <c r="AD86" s="261">
        <v>0</v>
      </c>
      <c r="AE86" s="261">
        <v>0</v>
      </c>
      <c r="AF86" s="261">
        <v>0</v>
      </c>
      <c r="AG86" s="261">
        <v>0</v>
      </c>
      <c r="AH86" s="261">
        <v>0</v>
      </c>
      <c r="AI86" s="262">
        <v>0</v>
      </c>
    </row>
    <row r="87" spans="2:39">
      <c r="B87" s="235" t="s">
        <v>69</v>
      </c>
      <c r="C87" s="216" t="s">
        <v>547</v>
      </c>
      <c r="D87" s="216"/>
      <c r="E87" s="236"/>
      <c r="F87" s="293" t="str">
        <f t="shared" ref="F87:I117" si="37">IFERROR(IF(AND($AB87&gt;0,U87&gt;0),U87/$AB87-1,(U87-($AB87))/ABS($AB87)),"0")</f>
        <v>0</v>
      </c>
      <c r="G87" s="294" t="str">
        <f t="shared" si="36"/>
        <v>0</v>
      </c>
      <c r="H87" s="294" t="str">
        <f t="shared" si="36"/>
        <v>0</v>
      </c>
      <c r="I87" s="294" t="str">
        <f t="shared" si="36"/>
        <v>0</v>
      </c>
      <c r="J87" s="294" t="str">
        <f t="shared" si="36"/>
        <v>0</v>
      </c>
      <c r="K87" s="294" t="str">
        <f t="shared" si="36"/>
        <v>0</v>
      </c>
      <c r="L87" s="294" t="str">
        <f t="shared" si="36"/>
        <v>0</v>
      </c>
      <c r="M87" s="294" t="str">
        <f t="shared" si="36"/>
        <v>0</v>
      </c>
      <c r="N87" s="294" t="str">
        <f t="shared" si="36"/>
        <v>0</v>
      </c>
      <c r="O87" s="294" t="str">
        <f t="shared" si="36"/>
        <v>0</v>
      </c>
      <c r="P87" s="294" t="str">
        <f t="shared" si="36"/>
        <v>0</v>
      </c>
      <c r="Q87" s="294" t="str">
        <f t="shared" si="36"/>
        <v>0</v>
      </c>
      <c r="R87" s="294" t="str">
        <f t="shared" si="36"/>
        <v>0</v>
      </c>
      <c r="S87" s="294" t="str">
        <f t="shared" si="36"/>
        <v>0</v>
      </c>
      <c r="T87" s="295" t="str">
        <f t="shared" si="36"/>
        <v>0</v>
      </c>
      <c r="U87" s="263">
        <v>0</v>
      </c>
      <c r="V87" s="264">
        <v>0</v>
      </c>
      <c r="W87" s="264">
        <v>0</v>
      </c>
      <c r="X87" s="264">
        <v>0</v>
      </c>
      <c r="Y87" s="264">
        <v>0</v>
      </c>
      <c r="Z87" s="264">
        <v>0</v>
      </c>
      <c r="AA87" s="264">
        <v>0</v>
      </c>
      <c r="AB87" s="264">
        <v>0</v>
      </c>
      <c r="AC87" s="264">
        <v>0</v>
      </c>
      <c r="AD87" s="264">
        <v>0</v>
      </c>
      <c r="AE87" s="264">
        <v>0</v>
      </c>
      <c r="AF87" s="264">
        <v>0</v>
      </c>
      <c r="AG87" s="264">
        <v>0</v>
      </c>
      <c r="AH87" s="264">
        <v>0</v>
      </c>
      <c r="AI87" s="265">
        <v>0</v>
      </c>
    </row>
    <row r="88" spans="2:39">
      <c r="B88" s="233" t="s">
        <v>69</v>
      </c>
      <c r="C88" s="215" t="s">
        <v>548</v>
      </c>
      <c r="D88" s="215"/>
      <c r="E88" s="234"/>
      <c r="F88" s="296" t="str">
        <f t="shared" si="37"/>
        <v>0</v>
      </c>
      <c r="G88" s="291" t="str">
        <f t="shared" si="36"/>
        <v>0</v>
      </c>
      <c r="H88" s="291" t="str">
        <f t="shared" si="36"/>
        <v>0</v>
      </c>
      <c r="I88" s="291" t="str">
        <f t="shared" si="36"/>
        <v>0</v>
      </c>
      <c r="J88" s="291" t="str">
        <f t="shared" si="36"/>
        <v>0</v>
      </c>
      <c r="K88" s="291" t="str">
        <f t="shared" si="36"/>
        <v>0</v>
      </c>
      <c r="L88" s="291" t="str">
        <f t="shared" si="36"/>
        <v>0</v>
      </c>
      <c r="M88" s="291" t="str">
        <f t="shared" si="36"/>
        <v>0</v>
      </c>
      <c r="N88" s="291" t="str">
        <f t="shared" si="36"/>
        <v>0</v>
      </c>
      <c r="O88" s="291" t="str">
        <f t="shared" si="36"/>
        <v>0</v>
      </c>
      <c r="P88" s="291" t="str">
        <f t="shared" si="36"/>
        <v>0</v>
      </c>
      <c r="Q88" s="291" t="str">
        <f t="shared" si="36"/>
        <v>0</v>
      </c>
      <c r="R88" s="291" t="str">
        <f t="shared" si="36"/>
        <v>0</v>
      </c>
      <c r="S88" s="291" t="str">
        <f t="shared" si="36"/>
        <v>0</v>
      </c>
      <c r="T88" s="292" t="str">
        <f t="shared" si="36"/>
        <v>0</v>
      </c>
      <c r="U88" s="260" t="s">
        <v>69</v>
      </c>
      <c r="V88" s="261" t="s">
        <v>69</v>
      </c>
      <c r="W88" s="261" t="s">
        <v>69</v>
      </c>
      <c r="X88" s="261" t="s">
        <v>69</v>
      </c>
      <c r="Y88" s="261" t="s">
        <v>69</v>
      </c>
      <c r="Z88" s="261" t="s">
        <v>69</v>
      </c>
      <c r="AA88" s="261" t="s">
        <v>69</v>
      </c>
      <c r="AB88" s="261" t="s">
        <v>69</v>
      </c>
      <c r="AC88" s="261" t="s">
        <v>69</v>
      </c>
      <c r="AD88" s="261" t="s">
        <v>69</v>
      </c>
      <c r="AE88" s="261" t="s">
        <v>69</v>
      </c>
      <c r="AF88" s="261" t="s">
        <v>69</v>
      </c>
      <c r="AG88" s="261" t="s">
        <v>69</v>
      </c>
      <c r="AH88" s="261" t="s">
        <v>69</v>
      </c>
      <c r="AI88" s="262" t="s">
        <v>69</v>
      </c>
    </row>
    <row r="89" spans="2:39" s="213" customFormat="1">
      <c r="B89" s="237" t="s">
        <v>7</v>
      </c>
      <c r="C89" s="217" t="s">
        <v>8</v>
      </c>
      <c r="D89" s="217"/>
      <c r="E89" s="238"/>
      <c r="F89" s="297" t="str">
        <f>IFERROR(IF(AND($AB89&gt;0,U89&gt;0),U89/$AB89-1,(U89-($AB89))/ABS($AB89)),"0")</f>
        <v>0</v>
      </c>
      <c r="G89" s="298" t="str">
        <f t="shared" si="36"/>
        <v>0</v>
      </c>
      <c r="H89" s="298" t="str">
        <f t="shared" si="36"/>
        <v>0</v>
      </c>
      <c r="I89" s="298" t="str">
        <f t="shared" si="36"/>
        <v>0</v>
      </c>
      <c r="J89" s="298" t="str">
        <f t="shared" si="36"/>
        <v>0</v>
      </c>
      <c r="K89" s="298" t="str">
        <f t="shared" si="36"/>
        <v>0</v>
      </c>
      <c r="L89" s="298" t="str">
        <f t="shared" si="36"/>
        <v>0</v>
      </c>
      <c r="M89" s="298" t="str">
        <f t="shared" si="36"/>
        <v>0</v>
      </c>
      <c r="N89" s="298" t="str">
        <f t="shared" si="36"/>
        <v>0</v>
      </c>
      <c r="O89" s="298" t="str">
        <f t="shared" si="36"/>
        <v>0</v>
      </c>
      <c r="P89" s="298" t="str">
        <f t="shared" si="36"/>
        <v>0</v>
      </c>
      <c r="Q89" s="298" t="str">
        <f t="shared" si="36"/>
        <v>0</v>
      </c>
      <c r="R89" s="298" t="str">
        <f t="shared" si="36"/>
        <v>0</v>
      </c>
      <c r="S89" s="298" t="str">
        <f t="shared" si="36"/>
        <v>0</v>
      </c>
      <c r="T89" s="299" t="str">
        <f t="shared" si="36"/>
        <v>0</v>
      </c>
      <c r="U89" s="266">
        <v>0</v>
      </c>
      <c r="V89" s="267">
        <v>0</v>
      </c>
      <c r="W89" s="267">
        <v>0</v>
      </c>
      <c r="X89" s="267">
        <v>0</v>
      </c>
      <c r="Y89" s="267">
        <v>0</v>
      </c>
      <c r="Z89" s="267">
        <v>0</v>
      </c>
      <c r="AA89" s="267">
        <v>0</v>
      </c>
      <c r="AB89" s="267">
        <v>0</v>
      </c>
      <c r="AC89" s="267">
        <v>0</v>
      </c>
      <c r="AD89" s="267">
        <v>0</v>
      </c>
      <c r="AE89" s="267">
        <v>0</v>
      </c>
      <c r="AF89" s="267">
        <v>0</v>
      </c>
      <c r="AG89" s="267">
        <v>0</v>
      </c>
      <c r="AH89" s="267">
        <v>0</v>
      </c>
      <c r="AI89" s="268">
        <v>0</v>
      </c>
      <c r="AJ89" s="212"/>
      <c r="AM89" s="214"/>
    </row>
    <row r="90" spans="2:39" s="213" customFormat="1">
      <c r="B90" s="239" t="s">
        <v>9</v>
      </c>
      <c r="C90" s="218" t="s">
        <v>10</v>
      </c>
      <c r="D90" s="218"/>
      <c r="E90" s="240"/>
      <c r="F90" s="300" t="str">
        <f t="shared" si="37"/>
        <v>0</v>
      </c>
      <c r="G90" s="301" t="str">
        <f t="shared" si="36"/>
        <v>0</v>
      </c>
      <c r="H90" s="301" t="str">
        <f t="shared" si="36"/>
        <v>0</v>
      </c>
      <c r="I90" s="301" t="str">
        <f t="shared" si="36"/>
        <v>0</v>
      </c>
      <c r="J90" s="301" t="str">
        <f t="shared" si="36"/>
        <v>0</v>
      </c>
      <c r="K90" s="301" t="str">
        <f t="shared" si="36"/>
        <v>0</v>
      </c>
      <c r="L90" s="301" t="str">
        <f t="shared" si="36"/>
        <v>0</v>
      </c>
      <c r="M90" s="301" t="str">
        <f t="shared" si="36"/>
        <v>0</v>
      </c>
      <c r="N90" s="301" t="str">
        <f t="shared" si="36"/>
        <v>0</v>
      </c>
      <c r="O90" s="301" t="str">
        <f t="shared" si="36"/>
        <v>0</v>
      </c>
      <c r="P90" s="301" t="str">
        <f t="shared" si="36"/>
        <v>0</v>
      </c>
      <c r="Q90" s="301" t="str">
        <f t="shared" si="36"/>
        <v>0</v>
      </c>
      <c r="R90" s="301" t="str">
        <f t="shared" si="36"/>
        <v>0</v>
      </c>
      <c r="S90" s="301" t="str">
        <f t="shared" si="36"/>
        <v>0</v>
      </c>
      <c r="T90" s="302" t="str">
        <f t="shared" si="36"/>
        <v>0</v>
      </c>
      <c r="U90" s="269">
        <v>0</v>
      </c>
      <c r="V90" s="270">
        <v>0</v>
      </c>
      <c r="W90" s="270">
        <v>0</v>
      </c>
      <c r="X90" s="270">
        <v>0</v>
      </c>
      <c r="Y90" s="270">
        <v>0</v>
      </c>
      <c r="Z90" s="270">
        <v>0</v>
      </c>
      <c r="AA90" s="270">
        <v>0</v>
      </c>
      <c r="AB90" s="270">
        <v>0</v>
      </c>
      <c r="AC90" s="270">
        <v>0</v>
      </c>
      <c r="AD90" s="270">
        <v>0</v>
      </c>
      <c r="AE90" s="270">
        <v>0</v>
      </c>
      <c r="AF90" s="270">
        <v>0</v>
      </c>
      <c r="AG90" s="270">
        <v>0</v>
      </c>
      <c r="AH90" s="270">
        <v>0</v>
      </c>
      <c r="AI90" s="271">
        <v>0</v>
      </c>
      <c r="AJ90" s="212"/>
      <c r="AM90" s="214"/>
    </row>
    <row r="91" spans="2:39" s="213" customFormat="1">
      <c r="B91" s="237" t="s">
        <v>11</v>
      </c>
      <c r="C91" s="217" t="s">
        <v>12</v>
      </c>
      <c r="D91" s="217"/>
      <c r="E91" s="238"/>
      <c r="F91" s="297" t="str">
        <f t="shared" si="37"/>
        <v>0</v>
      </c>
      <c r="G91" s="298" t="str">
        <f t="shared" si="36"/>
        <v>0</v>
      </c>
      <c r="H91" s="298" t="str">
        <f t="shared" si="36"/>
        <v>0</v>
      </c>
      <c r="I91" s="298" t="str">
        <f t="shared" si="36"/>
        <v>0</v>
      </c>
      <c r="J91" s="298" t="str">
        <f t="shared" si="36"/>
        <v>0</v>
      </c>
      <c r="K91" s="298" t="str">
        <f t="shared" si="36"/>
        <v>0</v>
      </c>
      <c r="L91" s="298" t="str">
        <f t="shared" si="36"/>
        <v>0</v>
      </c>
      <c r="M91" s="298" t="str">
        <f t="shared" si="36"/>
        <v>0</v>
      </c>
      <c r="N91" s="298" t="str">
        <f t="shared" si="36"/>
        <v>0</v>
      </c>
      <c r="O91" s="298" t="str">
        <f t="shared" si="36"/>
        <v>0</v>
      </c>
      <c r="P91" s="298" t="str">
        <f t="shared" si="36"/>
        <v>0</v>
      </c>
      <c r="Q91" s="298" t="str">
        <f t="shared" si="36"/>
        <v>0</v>
      </c>
      <c r="R91" s="298" t="str">
        <f t="shared" si="36"/>
        <v>0</v>
      </c>
      <c r="S91" s="298" t="str">
        <f t="shared" si="36"/>
        <v>0</v>
      </c>
      <c r="T91" s="299" t="str">
        <f t="shared" si="36"/>
        <v>0</v>
      </c>
      <c r="U91" s="266">
        <v>0</v>
      </c>
      <c r="V91" s="267">
        <v>0</v>
      </c>
      <c r="W91" s="267">
        <v>0</v>
      </c>
      <c r="X91" s="267">
        <v>0</v>
      </c>
      <c r="Y91" s="267">
        <v>0</v>
      </c>
      <c r="Z91" s="267">
        <v>0</v>
      </c>
      <c r="AA91" s="267">
        <v>0</v>
      </c>
      <c r="AB91" s="267">
        <v>0</v>
      </c>
      <c r="AC91" s="267">
        <v>0</v>
      </c>
      <c r="AD91" s="267">
        <v>0</v>
      </c>
      <c r="AE91" s="267">
        <v>0</v>
      </c>
      <c r="AF91" s="267">
        <v>0</v>
      </c>
      <c r="AG91" s="267">
        <v>0</v>
      </c>
      <c r="AH91" s="267">
        <v>0</v>
      </c>
      <c r="AI91" s="268">
        <v>0</v>
      </c>
      <c r="AJ91" s="212"/>
      <c r="AM91" s="214"/>
    </row>
    <row r="92" spans="2:39" s="213" customFormat="1">
      <c r="B92" s="239" t="s">
        <v>13</v>
      </c>
      <c r="C92" s="218" t="s">
        <v>393</v>
      </c>
      <c r="D92" s="218"/>
      <c r="E92" s="240"/>
      <c r="F92" s="300" t="str">
        <f t="shared" si="37"/>
        <v>0</v>
      </c>
      <c r="G92" s="301" t="str">
        <f t="shared" si="36"/>
        <v>0</v>
      </c>
      <c r="H92" s="301" t="str">
        <f t="shared" si="36"/>
        <v>0</v>
      </c>
      <c r="I92" s="301" t="str">
        <f t="shared" si="36"/>
        <v>0</v>
      </c>
      <c r="J92" s="301" t="str">
        <f t="shared" si="36"/>
        <v>0</v>
      </c>
      <c r="K92" s="301" t="str">
        <f t="shared" si="36"/>
        <v>0</v>
      </c>
      <c r="L92" s="301" t="str">
        <f t="shared" si="36"/>
        <v>0</v>
      </c>
      <c r="M92" s="301" t="str">
        <f t="shared" si="36"/>
        <v>0</v>
      </c>
      <c r="N92" s="301" t="str">
        <f t="shared" si="36"/>
        <v>0</v>
      </c>
      <c r="O92" s="301" t="str">
        <f t="shared" si="36"/>
        <v>0</v>
      </c>
      <c r="P92" s="301" t="str">
        <f t="shared" si="36"/>
        <v>0</v>
      </c>
      <c r="Q92" s="301" t="str">
        <f t="shared" si="36"/>
        <v>0</v>
      </c>
      <c r="R92" s="301" t="str">
        <f t="shared" si="36"/>
        <v>0</v>
      </c>
      <c r="S92" s="301" t="str">
        <f t="shared" si="36"/>
        <v>0</v>
      </c>
      <c r="T92" s="302" t="str">
        <f t="shared" si="36"/>
        <v>0</v>
      </c>
      <c r="U92" s="269">
        <v>0</v>
      </c>
      <c r="V92" s="270">
        <v>0</v>
      </c>
      <c r="W92" s="270">
        <v>0</v>
      </c>
      <c r="X92" s="270">
        <v>0</v>
      </c>
      <c r="Y92" s="270">
        <v>0</v>
      </c>
      <c r="Z92" s="270">
        <v>0</v>
      </c>
      <c r="AA92" s="270">
        <v>0</v>
      </c>
      <c r="AB92" s="270">
        <v>0</v>
      </c>
      <c r="AC92" s="270">
        <v>0</v>
      </c>
      <c r="AD92" s="270">
        <v>0</v>
      </c>
      <c r="AE92" s="270">
        <v>0</v>
      </c>
      <c r="AF92" s="270">
        <v>0</v>
      </c>
      <c r="AG92" s="270">
        <v>0</v>
      </c>
      <c r="AH92" s="270">
        <v>0</v>
      </c>
      <c r="AI92" s="271">
        <v>0</v>
      </c>
      <c r="AJ92" s="212"/>
      <c r="AM92" s="214"/>
    </row>
    <row r="93" spans="2:39" s="213" customFormat="1" ht="26.25">
      <c r="B93" s="237" t="s">
        <v>15</v>
      </c>
      <c r="C93" s="217" t="s">
        <v>386</v>
      </c>
      <c r="D93" s="217"/>
      <c r="E93" s="238"/>
      <c r="F93" s="297" t="str">
        <f t="shared" si="37"/>
        <v>0</v>
      </c>
      <c r="G93" s="298" t="str">
        <f t="shared" si="36"/>
        <v>0</v>
      </c>
      <c r="H93" s="298" t="str">
        <f t="shared" si="36"/>
        <v>0</v>
      </c>
      <c r="I93" s="298" t="str">
        <f t="shared" si="36"/>
        <v>0</v>
      </c>
      <c r="J93" s="298" t="str">
        <f t="shared" si="36"/>
        <v>0</v>
      </c>
      <c r="K93" s="298" t="str">
        <f t="shared" si="36"/>
        <v>0</v>
      </c>
      <c r="L93" s="298" t="str">
        <f t="shared" si="36"/>
        <v>0</v>
      </c>
      <c r="M93" s="298" t="str">
        <f t="shared" si="36"/>
        <v>0</v>
      </c>
      <c r="N93" s="298" t="str">
        <f t="shared" si="36"/>
        <v>0</v>
      </c>
      <c r="O93" s="298" t="str">
        <f t="shared" si="36"/>
        <v>0</v>
      </c>
      <c r="P93" s="298" t="str">
        <f t="shared" si="36"/>
        <v>0</v>
      </c>
      <c r="Q93" s="298" t="str">
        <f t="shared" si="36"/>
        <v>0</v>
      </c>
      <c r="R93" s="298" t="str">
        <f t="shared" si="36"/>
        <v>0</v>
      </c>
      <c r="S93" s="298" t="str">
        <f t="shared" si="36"/>
        <v>0</v>
      </c>
      <c r="T93" s="299" t="str">
        <f t="shared" si="36"/>
        <v>0</v>
      </c>
      <c r="U93" s="266">
        <v>0</v>
      </c>
      <c r="V93" s="267">
        <v>0</v>
      </c>
      <c r="W93" s="267">
        <v>0</v>
      </c>
      <c r="X93" s="267">
        <v>0</v>
      </c>
      <c r="Y93" s="267">
        <v>0</v>
      </c>
      <c r="Z93" s="267">
        <v>0</v>
      </c>
      <c r="AA93" s="267">
        <v>0</v>
      </c>
      <c r="AB93" s="267">
        <v>0</v>
      </c>
      <c r="AC93" s="267">
        <v>0</v>
      </c>
      <c r="AD93" s="267">
        <v>0</v>
      </c>
      <c r="AE93" s="267">
        <v>0</v>
      </c>
      <c r="AF93" s="267">
        <v>0</v>
      </c>
      <c r="AG93" s="267">
        <v>0</v>
      </c>
      <c r="AH93" s="267">
        <v>0</v>
      </c>
      <c r="AI93" s="268">
        <v>0</v>
      </c>
      <c r="AJ93" s="212"/>
      <c r="AM93" s="214"/>
    </row>
    <row r="94" spans="2:39" s="213" customFormat="1">
      <c r="B94" s="239" t="s">
        <v>16</v>
      </c>
      <c r="C94" s="218" t="s">
        <v>17</v>
      </c>
      <c r="D94" s="218"/>
      <c r="E94" s="240"/>
      <c r="F94" s="300" t="str">
        <f t="shared" si="37"/>
        <v>0</v>
      </c>
      <c r="G94" s="301" t="str">
        <f t="shared" si="36"/>
        <v>0</v>
      </c>
      <c r="H94" s="301" t="str">
        <f t="shared" si="36"/>
        <v>0</v>
      </c>
      <c r="I94" s="301" t="str">
        <f t="shared" si="36"/>
        <v>0</v>
      </c>
      <c r="J94" s="301" t="str">
        <f t="shared" si="36"/>
        <v>0</v>
      </c>
      <c r="K94" s="301" t="str">
        <f t="shared" si="36"/>
        <v>0</v>
      </c>
      <c r="L94" s="301" t="str">
        <f t="shared" si="36"/>
        <v>0</v>
      </c>
      <c r="M94" s="301" t="str">
        <f t="shared" si="36"/>
        <v>0</v>
      </c>
      <c r="N94" s="301" t="str">
        <f t="shared" si="36"/>
        <v>0</v>
      </c>
      <c r="O94" s="301" t="str">
        <f t="shared" si="36"/>
        <v>0</v>
      </c>
      <c r="P94" s="301" t="str">
        <f t="shared" si="36"/>
        <v>0</v>
      </c>
      <c r="Q94" s="301" t="str">
        <f t="shared" si="36"/>
        <v>0</v>
      </c>
      <c r="R94" s="301" t="str">
        <f t="shared" si="36"/>
        <v>0</v>
      </c>
      <c r="S94" s="301" t="str">
        <f t="shared" si="36"/>
        <v>0</v>
      </c>
      <c r="T94" s="302" t="str">
        <f t="shared" si="36"/>
        <v>0</v>
      </c>
      <c r="U94" s="269">
        <v>0</v>
      </c>
      <c r="V94" s="270">
        <v>0</v>
      </c>
      <c r="W94" s="270">
        <v>0</v>
      </c>
      <c r="X94" s="270">
        <v>0</v>
      </c>
      <c r="Y94" s="270">
        <v>0</v>
      </c>
      <c r="Z94" s="270">
        <v>0</v>
      </c>
      <c r="AA94" s="270">
        <v>0</v>
      </c>
      <c r="AB94" s="270">
        <v>0</v>
      </c>
      <c r="AC94" s="270">
        <v>0</v>
      </c>
      <c r="AD94" s="270">
        <v>0</v>
      </c>
      <c r="AE94" s="270">
        <v>0</v>
      </c>
      <c r="AF94" s="270">
        <v>0</v>
      </c>
      <c r="AG94" s="270">
        <v>0</v>
      </c>
      <c r="AH94" s="270">
        <v>0</v>
      </c>
      <c r="AI94" s="271">
        <v>0</v>
      </c>
      <c r="AJ94" s="212"/>
      <c r="AM94" s="214"/>
    </row>
    <row r="95" spans="2:39" s="213" customFormat="1">
      <c r="B95" s="237" t="s">
        <v>18</v>
      </c>
      <c r="C95" s="217" t="s">
        <v>293</v>
      </c>
      <c r="D95" s="217"/>
      <c r="E95" s="238"/>
      <c r="F95" s="297" t="str">
        <f t="shared" si="37"/>
        <v>0</v>
      </c>
      <c r="G95" s="298" t="str">
        <f t="shared" si="36"/>
        <v>0</v>
      </c>
      <c r="H95" s="298" t="str">
        <f t="shared" si="36"/>
        <v>0</v>
      </c>
      <c r="I95" s="298" t="str">
        <f t="shared" si="36"/>
        <v>0</v>
      </c>
      <c r="J95" s="298" t="str">
        <f t="shared" si="36"/>
        <v>0</v>
      </c>
      <c r="K95" s="298" t="str">
        <f t="shared" si="36"/>
        <v>0</v>
      </c>
      <c r="L95" s="298" t="str">
        <f t="shared" si="36"/>
        <v>0</v>
      </c>
      <c r="M95" s="298" t="str">
        <f t="shared" si="36"/>
        <v>0</v>
      </c>
      <c r="N95" s="298" t="str">
        <f t="shared" si="36"/>
        <v>0</v>
      </c>
      <c r="O95" s="298" t="str">
        <f t="shared" si="36"/>
        <v>0</v>
      </c>
      <c r="P95" s="298" t="str">
        <f t="shared" si="36"/>
        <v>0</v>
      </c>
      <c r="Q95" s="298" t="str">
        <f t="shared" si="36"/>
        <v>0</v>
      </c>
      <c r="R95" s="298" t="str">
        <f t="shared" si="36"/>
        <v>0</v>
      </c>
      <c r="S95" s="298" t="str">
        <f>IFERROR(IF(AND($AB95&gt;0,AH95&gt;0),AH95/$AB95-1,(AH95-($AB95))/ABS($AB95)),"0")</f>
        <v>0</v>
      </c>
      <c r="T95" s="299" t="str">
        <f t="shared" si="36"/>
        <v>0</v>
      </c>
      <c r="U95" s="266">
        <v>0</v>
      </c>
      <c r="V95" s="267">
        <v>0</v>
      </c>
      <c r="W95" s="267">
        <v>0</v>
      </c>
      <c r="X95" s="267">
        <v>0</v>
      </c>
      <c r="Y95" s="267">
        <v>0</v>
      </c>
      <c r="Z95" s="267">
        <v>0</v>
      </c>
      <c r="AA95" s="267">
        <v>0</v>
      </c>
      <c r="AB95" s="267">
        <v>0</v>
      </c>
      <c r="AC95" s="267">
        <v>0</v>
      </c>
      <c r="AD95" s="267">
        <v>0</v>
      </c>
      <c r="AE95" s="267">
        <v>0</v>
      </c>
      <c r="AF95" s="267">
        <v>0</v>
      </c>
      <c r="AG95" s="267">
        <v>0</v>
      </c>
      <c r="AH95" s="267">
        <v>0</v>
      </c>
      <c r="AI95" s="268">
        <v>0</v>
      </c>
      <c r="AJ95" s="212"/>
      <c r="AM95" s="214"/>
    </row>
    <row r="96" spans="2:39" s="213" customFormat="1">
      <c r="B96" s="239" t="s">
        <v>294</v>
      </c>
      <c r="C96" s="218" t="s">
        <v>19</v>
      </c>
      <c r="D96" s="218"/>
      <c r="E96" s="240"/>
      <c r="F96" s="300" t="str">
        <f t="shared" si="37"/>
        <v>0</v>
      </c>
      <c r="G96" s="301" t="str">
        <f t="shared" si="36"/>
        <v>0</v>
      </c>
      <c r="H96" s="301" t="str">
        <f t="shared" si="36"/>
        <v>0</v>
      </c>
      <c r="I96" s="301" t="str">
        <f t="shared" si="36"/>
        <v>0</v>
      </c>
      <c r="J96" s="301" t="str">
        <f t="shared" si="36"/>
        <v>0</v>
      </c>
      <c r="K96" s="301" t="str">
        <f t="shared" si="36"/>
        <v>0</v>
      </c>
      <c r="L96" s="301" t="str">
        <f t="shared" si="36"/>
        <v>0</v>
      </c>
      <c r="M96" s="301" t="str">
        <f t="shared" si="36"/>
        <v>0</v>
      </c>
      <c r="N96" s="301" t="str">
        <f t="shared" si="36"/>
        <v>0</v>
      </c>
      <c r="O96" s="301" t="str">
        <f t="shared" si="36"/>
        <v>0</v>
      </c>
      <c r="P96" s="301" t="str">
        <f t="shared" si="36"/>
        <v>0</v>
      </c>
      <c r="Q96" s="301" t="str">
        <f t="shared" si="36"/>
        <v>0</v>
      </c>
      <c r="R96" s="301" t="str">
        <f t="shared" si="36"/>
        <v>0</v>
      </c>
      <c r="S96" s="301" t="str">
        <f t="shared" si="36"/>
        <v>0</v>
      </c>
      <c r="T96" s="302" t="str">
        <f t="shared" si="36"/>
        <v>0</v>
      </c>
      <c r="U96" s="269">
        <v>0</v>
      </c>
      <c r="V96" s="270">
        <v>0</v>
      </c>
      <c r="W96" s="270">
        <v>0</v>
      </c>
      <c r="X96" s="270">
        <v>0</v>
      </c>
      <c r="Y96" s="270">
        <v>0</v>
      </c>
      <c r="Z96" s="270">
        <v>0</v>
      </c>
      <c r="AA96" s="270">
        <v>0</v>
      </c>
      <c r="AB96" s="270">
        <v>0</v>
      </c>
      <c r="AC96" s="270">
        <v>0</v>
      </c>
      <c r="AD96" s="270">
        <v>0</v>
      </c>
      <c r="AE96" s="270">
        <v>0</v>
      </c>
      <c r="AF96" s="270">
        <v>0</v>
      </c>
      <c r="AG96" s="270">
        <v>0</v>
      </c>
      <c r="AH96" s="270">
        <v>0</v>
      </c>
      <c r="AI96" s="271">
        <v>0</v>
      </c>
      <c r="AJ96" s="212"/>
      <c r="AM96" s="214"/>
    </row>
    <row r="97" spans="2:39" s="213" customFormat="1">
      <c r="B97" s="237" t="s">
        <v>20</v>
      </c>
      <c r="C97" s="217" t="s">
        <v>27</v>
      </c>
      <c r="D97" s="217"/>
      <c r="E97" s="238"/>
      <c r="F97" s="297" t="str">
        <f t="shared" si="37"/>
        <v>0</v>
      </c>
      <c r="G97" s="298" t="str">
        <f t="shared" si="36"/>
        <v>0</v>
      </c>
      <c r="H97" s="298" t="str">
        <f t="shared" si="36"/>
        <v>0</v>
      </c>
      <c r="I97" s="298" t="str">
        <f t="shared" si="36"/>
        <v>0</v>
      </c>
      <c r="J97" s="298" t="str">
        <f t="shared" si="36"/>
        <v>0</v>
      </c>
      <c r="K97" s="298" t="str">
        <f t="shared" si="36"/>
        <v>0</v>
      </c>
      <c r="L97" s="298" t="str">
        <f t="shared" si="36"/>
        <v>0</v>
      </c>
      <c r="M97" s="298" t="str">
        <f t="shared" si="36"/>
        <v>0</v>
      </c>
      <c r="N97" s="298" t="str">
        <f t="shared" si="36"/>
        <v>0</v>
      </c>
      <c r="O97" s="298" t="str">
        <f t="shared" si="36"/>
        <v>0</v>
      </c>
      <c r="P97" s="298" t="str">
        <f t="shared" si="36"/>
        <v>0</v>
      </c>
      <c r="Q97" s="298" t="str">
        <f t="shared" si="36"/>
        <v>0</v>
      </c>
      <c r="R97" s="298" t="str">
        <f t="shared" si="36"/>
        <v>0</v>
      </c>
      <c r="S97" s="298" t="str">
        <f t="shared" si="36"/>
        <v>0</v>
      </c>
      <c r="T97" s="299" t="str">
        <f t="shared" si="36"/>
        <v>0</v>
      </c>
      <c r="U97" s="266">
        <v>0</v>
      </c>
      <c r="V97" s="267">
        <v>0</v>
      </c>
      <c r="W97" s="267">
        <v>0</v>
      </c>
      <c r="X97" s="267">
        <v>0</v>
      </c>
      <c r="Y97" s="267">
        <v>0</v>
      </c>
      <c r="Z97" s="267">
        <v>0</v>
      </c>
      <c r="AA97" s="267">
        <v>0</v>
      </c>
      <c r="AB97" s="267">
        <v>0</v>
      </c>
      <c r="AC97" s="267">
        <v>0</v>
      </c>
      <c r="AD97" s="267">
        <v>0</v>
      </c>
      <c r="AE97" s="267">
        <v>0</v>
      </c>
      <c r="AF97" s="267">
        <v>0</v>
      </c>
      <c r="AG97" s="267">
        <v>0</v>
      </c>
      <c r="AH97" s="267">
        <v>0</v>
      </c>
      <c r="AI97" s="268">
        <v>0</v>
      </c>
      <c r="AJ97" s="212"/>
      <c r="AM97" s="214"/>
    </row>
    <row r="98" spans="2:39" s="213" customFormat="1">
      <c r="B98" s="239" t="s">
        <v>22</v>
      </c>
      <c r="C98" s="218" t="s">
        <v>30</v>
      </c>
      <c r="D98" s="218"/>
      <c r="E98" s="240"/>
      <c r="F98" s="300" t="str">
        <f t="shared" si="37"/>
        <v>0</v>
      </c>
      <c r="G98" s="301" t="str">
        <f t="shared" si="36"/>
        <v>0</v>
      </c>
      <c r="H98" s="301" t="str">
        <f t="shared" si="36"/>
        <v>0</v>
      </c>
      <c r="I98" s="301" t="str">
        <f t="shared" si="36"/>
        <v>0</v>
      </c>
      <c r="J98" s="301" t="str">
        <f t="shared" si="36"/>
        <v>0</v>
      </c>
      <c r="K98" s="301" t="str">
        <f t="shared" si="36"/>
        <v>0</v>
      </c>
      <c r="L98" s="301" t="str">
        <f t="shared" si="36"/>
        <v>0</v>
      </c>
      <c r="M98" s="301" t="str">
        <f t="shared" si="36"/>
        <v>0</v>
      </c>
      <c r="N98" s="301" t="str">
        <f t="shared" si="36"/>
        <v>0</v>
      </c>
      <c r="O98" s="301" t="str">
        <f t="shared" si="36"/>
        <v>0</v>
      </c>
      <c r="P98" s="301" t="str">
        <f t="shared" si="36"/>
        <v>0</v>
      </c>
      <c r="Q98" s="301" t="str">
        <f t="shared" si="36"/>
        <v>0</v>
      </c>
      <c r="R98" s="301" t="str">
        <f t="shared" si="36"/>
        <v>0</v>
      </c>
      <c r="S98" s="301" t="str">
        <f t="shared" si="36"/>
        <v>0</v>
      </c>
      <c r="T98" s="302" t="str">
        <f t="shared" si="36"/>
        <v>0</v>
      </c>
      <c r="U98" s="269">
        <v>0</v>
      </c>
      <c r="V98" s="270">
        <v>0</v>
      </c>
      <c r="W98" s="270">
        <v>0</v>
      </c>
      <c r="X98" s="270">
        <v>0</v>
      </c>
      <c r="Y98" s="270">
        <v>0</v>
      </c>
      <c r="Z98" s="270">
        <v>0</v>
      </c>
      <c r="AA98" s="270">
        <v>0</v>
      </c>
      <c r="AB98" s="270">
        <v>0</v>
      </c>
      <c r="AC98" s="270">
        <v>0</v>
      </c>
      <c r="AD98" s="270">
        <v>0</v>
      </c>
      <c r="AE98" s="270">
        <v>0</v>
      </c>
      <c r="AF98" s="270">
        <v>0</v>
      </c>
      <c r="AG98" s="270">
        <v>0</v>
      </c>
      <c r="AH98" s="270">
        <v>0</v>
      </c>
      <c r="AI98" s="271">
        <v>0</v>
      </c>
      <c r="AJ98" s="212"/>
      <c r="AM98" s="214"/>
    </row>
    <row r="99" spans="2:39" s="213" customFormat="1">
      <c r="B99" s="237" t="s">
        <v>23</v>
      </c>
      <c r="C99" s="217" t="s">
        <v>31</v>
      </c>
      <c r="D99" s="217"/>
      <c r="E99" s="238"/>
      <c r="F99" s="297" t="str">
        <f t="shared" si="37"/>
        <v>0</v>
      </c>
      <c r="G99" s="298" t="str">
        <f t="shared" si="36"/>
        <v>0</v>
      </c>
      <c r="H99" s="298" t="str">
        <f t="shared" si="36"/>
        <v>0</v>
      </c>
      <c r="I99" s="298" t="str">
        <f t="shared" si="36"/>
        <v>0</v>
      </c>
      <c r="J99" s="298" t="str">
        <f t="shared" si="36"/>
        <v>0</v>
      </c>
      <c r="K99" s="298" t="str">
        <f t="shared" si="36"/>
        <v>0</v>
      </c>
      <c r="L99" s="298" t="str">
        <f t="shared" si="36"/>
        <v>0</v>
      </c>
      <c r="M99" s="298" t="str">
        <f t="shared" si="36"/>
        <v>0</v>
      </c>
      <c r="N99" s="298" t="str">
        <f t="shared" si="36"/>
        <v>0</v>
      </c>
      <c r="O99" s="298" t="str">
        <f t="shared" si="36"/>
        <v>0</v>
      </c>
      <c r="P99" s="298" t="str">
        <f t="shared" si="36"/>
        <v>0</v>
      </c>
      <c r="Q99" s="298" t="str">
        <f t="shared" si="36"/>
        <v>0</v>
      </c>
      <c r="R99" s="298" t="str">
        <f t="shared" si="36"/>
        <v>0</v>
      </c>
      <c r="S99" s="298" t="str">
        <f t="shared" si="36"/>
        <v>0</v>
      </c>
      <c r="T99" s="299" t="str">
        <f t="shared" si="36"/>
        <v>0</v>
      </c>
      <c r="U99" s="266">
        <v>0</v>
      </c>
      <c r="V99" s="267">
        <v>0</v>
      </c>
      <c r="W99" s="267">
        <v>0</v>
      </c>
      <c r="X99" s="267">
        <v>0</v>
      </c>
      <c r="Y99" s="267">
        <v>0</v>
      </c>
      <c r="Z99" s="267">
        <v>0</v>
      </c>
      <c r="AA99" s="267">
        <v>0</v>
      </c>
      <c r="AB99" s="267">
        <v>0</v>
      </c>
      <c r="AC99" s="267">
        <v>0</v>
      </c>
      <c r="AD99" s="267">
        <v>0</v>
      </c>
      <c r="AE99" s="267">
        <v>0</v>
      </c>
      <c r="AF99" s="267">
        <v>0</v>
      </c>
      <c r="AG99" s="267">
        <v>0</v>
      </c>
      <c r="AH99" s="267">
        <v>0</v>
      </c>
      <c r="AI99" s="268">
        <v>0</v>
      </c>
      <c r="AJ99" s="212"/>
      <c r="AM99" s="214"/>
    </row>
    <row r="100" spans="2:39" s="213" customFormat="1">
      <c r="B100" s="239" t="s">
        <v>24</v>
      </c>
      <c r="C100" s="218" t="s">
        <v>295</v>
      </c>
      <c r="D100" s="218"/>
      <c r="E100" s="240"/>
      <c r="F100" s="300" t="str">
        <f t="shared" si="37"/>
        <v>0</v>
      </c>
      <c r="G100" s="301" t="str">
        <f t="shared" si="36"/>
        <v>0</v>
      </c>
      <c r="H100" s="301" t="str">
        <f t="shared" si="36"/>
        <v>0</v>
      </c>
      <c r="I100" s="301" t="str">
        <f t="shared" si="36"/>
        <v>0</v>
      </c>
      <c r="J100" s="301" t="str">
        <f t="shared" si="36"/>
        <v>0</v>
      </c>
      <c r="K100" s="301" t="str">
        <f t="shared" si="36"/>
        <v>0</v>
      </c>
      <c r="L100" s="301" t="str">
        <f t="shared" si="36"/>
        <v>0</v>
      </c>
      <c r="M100" s="301" t="str">
        <f t="shared" si="36"/>
        <v>0</v>
      </c>
      <c r="N100" s="301" t="str">
        <f t="shared" si="36"/>
        <v>0</v>
      </c>
      <c r="O100" s="301" t="str">
        <f t="shared" si="36"/>
        <v>0</v>
      </c>
      <c r="P100" s="301" t="str">
        <f t="shared" si="36"/>
        <v>0</v>
      </c>
      <c r="Q100" s="301" t="str">
        <f t="shared" si="36"/>
        <v>0</v>
      </c>
      <c r="R100" s="301" t="str">
        <f t="shared" si="36"/>
        <v>0</v>
      </c>
      <c r="S100" s="301" t="str">
        <f t="shared" si="36"/>
        <v>0</v>
      </c>
      <c r="T100" s="302" t="str">
        <f t="shared" si="36"/>
        <v>0</v>
      </c>
      <c r="U100" s="269">
        <v>0</v>
      </c>
      <c r="V100" s="270">
        <v>0</v>
      </c>
      <c r="W100" s="270">
        <v>0</v>
      </c>
      <c r="X100" s="270">
        <v>0</v>
      </c>
      <c r="Y100" s="270">
        <v>0</v>
      </c>
      <c r="Z100" s="270">
        <v>0</v>
      </c>
      <c r="AA100" s="270">
        <v>0</v>
      </c>
      <c r="AB100" s="270">
        <v>0</v>
      </c>
      <c r="AC100" s="270">
        <v>0</v>
      </c>
      <c r="AD100" s="270">
        <v>0</v>
      </c>
      <c r="AE100" s="270">
        <v>0</v>
      </c>
      <c r="AF100" s="270">
        <v>0</v>
      </c>
      <c r="AG100" s="270">
        <v>0</v>
      </c>
      <c r="AH100" s="270">
        <v>0</v>
      </c>
      <c r="AI100" s="271">
        <v>0</v>
      </c>
      <c r="AJ100" s="212"/>
      <c r="AM100" s="214"/>
    </row>
    <row r="101" spans="2:39" s="213" customFormat="1">
      <c r="B101" s="237" t="s">
        <v>298</v>
      </c>
      <c r="C101" s="217" t="s">
        <v>35</v>
      </c>
      <c r="D101" s="217"/>
      <c r="E101" s="238"/>
      <c r="F101" s="297" t="str">
        <f t="shared" si="37"/>
        <v>0</v>
      </c>
      <c r="G101" s="298" t="str">
        <f t="shared" si="36"/>
        <v>0</v>
      </c>
      <c r="H101" s="298" t="str">
        <f t="shared" si="36"/>
        <v>0</v>
      </c>
      <c r="I101" s="298" t="str">
        <f t="shared" si="36"/>
        <v>0</v>
      </c>
      <c r="J101" s="298" t="str">
        <f t="shared" si="36"/>
        <v>0</v>
      </c>
      <c r="K101" s="298" t="str">
        <f t="shared" si="36"/>
        <v>0</v>
      </c>
      <c r="L101" s="298" t="str">
        <f t="shared" si="36"/>
        <v>0</v>
      </c>
      <c r="M101" s="298" t="str">
        <f t="shared" si="36"/>
        <v>0</v>
      </c>
      <c r="N101" s="298" t="str">
        <f t="shared" si="36"/>
        <v>0</v>
      </c>
      <c r="O101" s="298" t="str">
        <f t="shared" si="36"/>
        <v>0</v>
      </c>
      <c r="P101" s="298" t="str">
        <f t="shared" si="36"/>
        <v>0</v>
      </c>
      <c r="Q101" s="298" t="str">
        <f t="shared" si="36"/>
        <v>0</v>
      </c>
      <c r="R101" s="298" t="str">
        <f t="shared" si="36"/>
        <v>0</v>
      </c>
      <c r="S101" s="298" t="str">
        <f t="shared" si="36"/>
        <v>0</v>
      </c>
      <c r="T101" s="299" t="str">
        <f t="shared" si="36"/>
        <v>0</v>
      </c>
      <c r="U101" s="266">
        <v>0</v>
      </c>
      <c r="V101" s="267">
        <v>0</v>
      </c>
      <c r="W101" s="267">
        <v>0</v>
      </c>
      <c r="X101" s="267">
        <v>0</v>
      </c>
      <c r="Y101" s="267">
        <v>0</v>
      </c>
      <c r="Z101" s="267">
        <v>0</v>
      </c>
      <c r="AA101" s="267">
        <v>0</v>
      </c>
      <c r="AB101" s="267">
        <v>0</v>
      </c>
      <c r="AC101" s="267">
        <v>0</v>
      </c>
      <c r="AD101" s="267">
        <v>0</v>
      </c>
      <c r="AE101" s="267">
        <v>0</v>
      </c>
      <c r="AF101" s="267">
        <v>0</v>
      </c>
      <c r="AG101" s="267">
        <v>0</v>
      </c>
      <c r="AH101" s="267">
        <v>0</v>
      </c>
      <c r="AI101" s="268">
        <v>0</v>
      </c>
      <c r="AJ101" s="212"/>
      <c r="AM101" s="214"/>
    </row>
    <row r="102" spans="2:39" s="213" customFormat="1">
      <c r="B102" s="239" t="s">
        <v>299</v>
      </c>
      <c r="C102" s="218" t="s">
        <v>37</v>
      </c>
      <c r="D102" s="218"/>
      <c r="E102" s="240"/>
      <c r="F102" s="300" t="str">
        <f t="shared" si="37"/>
        <v>0</v>
      </c>
      <c r="G102" s="301" t="str">
        <f t="shared" si="36"/>
        <v>0</v>
      </c>
      <c r="H102" s="301" t="str">
        <f t="shared" si="36"/>
        <v>0</v>
      </c>
      <c r="I102" s="301" t="str">
        <f t="shared" si="36"/>
        <v>0</v>
      </c>
      <c r="J102" s="301" t="str">
        <f t="shared" si="36"/>
        <v>0</v>
      </c>
      <c r="K102" s="301" t="str">
        <f t="shared" si="36"/>
        <v>0</v>
      </c>
      <c r="L102" s="301" t="str">
        <f t="shared" si="36"/>
        <v>0</v>
      </c>
      <c r="M102" s="301" t="str">
        <f t="shared" si="36"/>
        <v>0</v>
      </c>
      <c r="N102" s="301" t="str">
        <f t="shared" si="36"/>
        <v>0</v>
      </c>
      <c r="O102" s="301" t="str">
        <f t="shared" si="36"/>
        <v>0</v>
      </c>
      <c r="P102" s="301" t="str">
        <f t="shared" si="36"/>
        <v>0</v>
      </c>
      <c r="Q102" s="301" t="str">
        <f t="shared" si="36"/>
        <v>0</v>
      </c>
      <c r="R102" s="301" t="str">
        <f t="shared" si="36"/>
        <v>0</v>
      </c>
      <c r="S102" s="301" t="str">
        <f t="shared" si="36"/>
        <v>0</v>
      </c>
      <c r="T102" s="302" t="str">
        <f t="shared" si="36"/>
        <v>0</v>
      </c>
      <c r="U102" s="269">
        <v>0</v>
      </c>
      <c r="V102" s="270">
        <v>0</v>
      </c>
      <c r="W102" s="270">
        <v>0</v>
      </c>
      <c r="X102" s="270">
        <v>0</v>
      </c>
      <c r="Y102" s="270">
        <v>0</v>
      </c>
      <c r="Z102" s="270">
        <v>0</v>
      </c>
      <c r="AA102" s="270">
        <v>0</v>
      </c>
      <c r="AB102" s="270">
        <v>0</v>
      </c>
      <c r="AC102" s="270">
        <v>0</v>
      </c>
      <c r="AD102" s="270">
        <v>0</v>
      </c>
      <c r="AE102" s="270">
        <v>0</v>
      </c>
      <c r="AF102" s="270">
        <v>0</v>
      </c>
      <c r="AG102" s="270">
        <v>0</v>
      </c>
      <c r="AH102" s="270">
        <v>0</v>
      </c>
      <c r="AI102" s="271">
        <v>0</v>
      </c>
      <c r="AJ102" s="212"/>
      <c r="AM102" s="214"/>
    </row>
    <row r="103" spans="2:39" s="213" customFormat="1">
      <c r="B103" s="237" t="s">
        <v>300</v>
      </c>
      <c r="C103" s="217" t="s">
        <v>39</v>
      </c>
      <c r="D103" s="217"/>
      <c r="E103" s="238"/>
      <c r="F103" s="297" t="str">
        <f t="shared" si="37"/>
        <v>0</v>
      </c>
      <c r="G103" s="298" t="str">
        <f t="shared" si="36"/>
        <v>0</v>
      </c>
      <c r="H103" s="298" t="str">
        <f t="shared" si="36"/>
        <v>0</v>
      </c>
      <c r="I103" s="298" t="str">
        <f t="shared" si="36"/>
        <v>0</v>
      </c>
      <c r="J103" s="298" t="str">
        <f t="shared" si="36"/>
        <v>0</v>
      </c>
      <c r="K103" s="298" t="str">
        <f t="shared" si="36"/>
        <v>0</v>
      </c>
      <c r="L103" s="298" t="str">
        <f t="shared" si="36"/>
        <v>0</v>
      </c>
      <c r="M103" s="298" t="str">
        <f t="shared" si="36"/>
        <v>0</v>
      </c>
      <c r="N103" s="298" t="str">
        <f t="shared" si="36"/>
        <v>0</v>
      </c>
      <c r="O103" s="298" t="str">
        <f t="shared" si="36"/>
        <v>0</v>
      </c>
      <c r="P103" s="298" t="str">
        <f t="shared" si="36"/>
        <v>0</v>
      </c>
      <c r="Q103" s="298" t="str">
        <f t="shared" si="36"/>
        <v>0</v>
      </c>
      <c r="R103" s="298" t="str">
        <f t="shared" si="36"/>
        <v>0</v>
      </c>
      <c r="S103" s="298" t="str">
        <f t="shared" si="36"/>
        <v>0</v>
      </c>
      <c r="T103" s="299" t="str">
        <f t="shared" si="36"/>
        <v>0</v>
      </c>
      <c r="U103" s="266">
        <v>0</v>
      </c>
      <c r="V103" s="267">
        <v>0</v>
      </c>
      <c r="W103" s="267">
        <v>0</v>
      </c>
      <c r="X103" s="267">
        <v>0</v>
      </c>
      <c r="Y103" s="267">
        <v>0</v>
      </c>
      <c r="Z103" s="267">
        <v>0</v>
      </c>
      <c r="AA103" s="267">
        <v>0</v>
      </c>
      <c r="AB103" s="267">
        <v>0</v>
      </c>
      <c r="AC103" s="267">
        <v>0</v>
      </c>
      <c r="AD103" s="267">
        <v>0</v>
      </c>
      <c r="AE103" s="267">
        <v>0</v>
      </c>
      <c r="AF103" s="267">
        <v>0</v>
      </c>
      <c r="AG103" s="267">
        <v>0</v>
      </c>
      <c r="AH103" s="267">
        <v>0</v>
      </c>
      <c r="AI103" s="268">
        <v>0</v>
      </c>
      <c r="AJ103" s="212"/>
      <c r="AM103" s="214"/>
    </row>
    <row r="104" spans="2:39" s="213" customFormat="1">
      <c r="B104" s="239" t="s">
        <v>301</v>
      </c>
      <c r="C104" s="218" t="s">
        <v>302</v>
      </c>
      <c r="D104" s="218"/>
      <c r="E104" s="240"/>
      <c r="F104" s="300" t="str">
        <f t="shared" si="37"/>
        <v>0</v>
      </c>
      <c r="G104" s="301" t="str">
        <f t="shared" si="36"/>
        <v>0</v>
      </c>
      <c r="H104" s="301" t="str">
        <f t="shared" si="36"/>
        <v>0</v>
      </c>
      <c r="I104" s="301" t="str">
        <f t="shared" si="36"/>
        <v>0</v>
      </c>
      <c r="J104" s="301" t="str">
        <f t="shared" ref="J104:T117" si="38">IFERROR(IF(AND($AB104&gt;0,Y104&gt;0),Y104/$AB104-1,(Y104-($AB104))/ABS($AB104)),"0")</f>
        <v>0</v>
      </c>
      <c r="K104" s="301" t="str">
        <f t="shared" si="38"/>
        <v>0</v>
      </c>
      <c r="L104" s="301" t="str">
        <f t="shared" si="38"/>
        <v>0</v>
      </c>
      <c r="M104" s="301" t="str">
        <f t="shared" si="38"/>
        <v>0</v>
      </c>
      <c r="N104" s="301" t="str">
        <f t="shared" si="38"/>
        <v>0</v>
      </c>
      <c r="O104" s="301" t="str">
        <f t="shared" si="38"/>
        <v>0</v>
      </c>
      <c r="P104" s="301" t="str">
        <f t="shared" si="38"/>
        <v>0</v>
      </c>
      <c r="Q104" s="301" t="str">
        <f t="shared" si="38"/>
        <v>0</v>
      </c>
      <c r="R104" s="301" t="str">
        <f t="shared" si="38"/>
        <v>0</v>
      </c>
      <c r="S104" s="301" t="str">
        <f t="shared" si="38"/>
        <v>0</v>
      </c>
      <c r="T104" s="302" t="str">
        <f t="shared" si="38"/>
        <v>0</v>
      </c>
      <c r="U104" s="269">
        <v>0</v>
      </c>
      <c r="V104" s="270">
        <v>0</v>
      </c>
      <c r="W104" s="270">
        <v>0</v>
      </c>
      <c r="X104" s="270">
        <v>0</v>
      </c>
      <c r="Y104" s="270">
        <v>0</v>
      </c>
      <c r="Z104" s="270">
        <v>0</v>
      </c>
      <c r="AA104" s="270">
        <v>0</v>
      </c>
      <c r="AB104" s="270">
        <v>0</v>
      </c>
      <c r="AC104" s="270">
        <v>0</v>
      </c>
      <c r="AD104" s="270">
        <v>0</v>
      </c>
      <c r="AE104" s="270">
        <v>0</v>
      </c>
      <c r="AF104" s="270">
        <v>0</v>
      </c>
      <c r="AG104" s="270">
        <v>0</v>
      </c>
      <c r="AH104" s="270">
        <v>0</v>
      </c>
      <c r="AI104" s="271">
        <v>0</v>
      </c>
      <c r="AJ104" s="212"/>
      <c r="AM104" s="214"/>
    </row>
    <row r="105" spans="2:39" s="213" customFormat="1">
      <c r="B105" s="237" t="s">
        <v>303</v>
      </c>
      <c r="C105" s="217" t="s">
        <v>47</v>
      </c>
      <c r="D105" s="217"/>
      <c r="E105" s="238"/>
      <c r="F105" s="297" t="str">
        <f t="shared" si="37"/>
        <v>0</v>
      </c>
      <c r="G105" s="298" t="str">
        <f t="shared" si="37"/>
        <v>0</v>
      </c>
      <c r="H105" s="298" t="str">
        <f t="shared" si="37"/>
        <v>0</v>
      </c>
      <c r="I105" s="298" t="str">
        <f t="shared" si="37"/>
        <v>0</v>
      </c>
      <c r="J105" s="298" t="str">
        <f t="shared" si="38"/>
        <v>0</v>
      </c>
      <c r="K105" s="298" t="str">
        <f t="shared" si="38"/>
        <v>0</v>
      </c>
      <c r="L105" s="298" t="str">
        <f t="shared" si="38"/>
        <v>0</v>
      </c>
      <c r="M105" s="298" t="str">
        <f t="shared" si="38"/>
        <v>0</v>
      </c>
      <c r="N105" s="298" t="str">
        <f t="shared" si="38"/>
        <v>0</v>
      </c>
      <c r="O105" s="298" t="str">
        <f t="shared" si="38"/>
        <v>0</v>
      </c>
      <c r="P105" s="298" t="str">
        <f t="shared" si="38"/>
        <v>0</v>
      </c>
      <c r="Q105" s="298" t="str">
        <f t="shared" si="38"/>
        <v>0</v>
      </c>
      <c r="R105" s="298" t="str">
        <f t="shared" si="38"/>
        <v>0</v>
      </c>
      <c r="S105" s="298" t="str">
        <f t="shared" si="38"/>
        <v>0</v>
      </c>
      <c r="T105" s="299" t="str">
        <f t="shared" si="38"/>
        <v>0</v>
      </c>
      <c r="U105" s="266">
        <v>0</v>
      </c>
      <c r="V105" s="267">
        <v>0</v>
      </c>
      <c r="W105" s="267">
        <v>0</v>
      </c>
      <c r="X105" s="267">
        <v>0</v>
      </c>
      <c r="Y105" s="267">
        <v>0</v>
      </c>
      <c r="Z105" s="267">
        <v>0</v>
      </c>
      <c r="AA105" s="267">
        <v>0</v>
      </c>
      <c r="AB105" s="267">
        <v>0</v>
      </c>
      <c r="AC105" s="267">
        <v>0</v>
      </c>
      <c r="AD105" s="267">
        <v>0</v>
      </c>
      <c r="AE105" s="267">
        <v>0</v>
      </c>
      <c r="AF105" s="267">
        <v>0</v>
      </c>
      <c r="AG105" s="267">
        <v>0</v>
      </c>
      <c r="AH105" s="267">
        <v>0</v>
      </c>
      <c r="AI105" s="268">
        <v>0</v>
      </c>
      <c r="AJ105" s="212"/>
      <c r="AM105" s="214"/>
    </row>
    <row r="106" spans="2:39" s="213" customFormat="1">
      <c r="B106" s="239" t="s">
        <v>304</v>
      </c>
      <c r="C106" s="218" t="s">
        <v>45</v>
      </c>
      <c r="D106" s="218"/>
      <c r="E106" s="240"/>
      <c r="F106" s="300" t="str">
        <f t="shared" si="37"/>
        <v>0</v>
      </c>
      <c r="G106" s="301" t="str">
        <f t="shared" si="37"/>
        <v>0</v>
      </c>
      <c r="H106" s="301" t="str">
        <f t="shared" si="37"/>
        <v>0</v>
      </c>
      <c r="I106" s="301" t="str">
        <f t="shared" si="37"/>
        <v>0</v>
      </c>
      <c r="J106" s="301" t="str">
        <f t="shared" si="38"/>
        <v>0</v>
      </c>
      <c r="K106" s="301" t="str">
        <f t="shared" si="38"/>
        <v>0</v>
      </c>
      <c r="L106" s="301" t="str">
        <f t="shared" si="38"/>
        <v>0</v>
      </c>
      <c r="M106" s="301" t="str">
        <f t="shared" si="38"/>
        <v>0</v>
      </c>
      <c r="N106" s="301" t="str">
        <f t="shared" si="38"/>
        <v>0</v>
      </c>
      <c r="O106" s="301" t="str">
        <f t="shared" si="38"/>
        <v>0</v>
      </c>
      <c r="P106" s="301" t="str">
        <f t="shared" si="38"/>
        <v>0</v>
      </c>
      <c r="Q106" s="301" t="str">
        <f t="shared" si="38"/>
        <v>0</v>
      </c>
      <c r="R106" s="301" t="str">
        <f t="shared" si="38"/>
        <v>0</v>
      </c>
      <c r="S106" s="301" t="str">
        <f t="shared" si="38"/>
        <v>0</v>
      </c>
      <c r="T106" s="302" t="str">
        <f t="shared" si="38"/>
        <v>0</v>
      </c>
      <c r="U106" s="269">
        <v>0</v>
      </c>
      <c r="V106" s="270">
        <v>0</v>
      </c>
      <c r="W106" s="270">
        <v>0</v>
      </c>
      <c r="X106" s="270">
        <v>0</v>
      </c>
      <c r="Y106" s="270">
        <v>0</v>
      </c>
      <c r="Z106" s="270">
        <v>0</v>
      </c>
      <c r="AA106" s="270">
        <v>0</v>
      </c>
      <c r="AB106" s="270">
        <v>0</v>
      </c>
      <c r="AC106" s="270">
        <v>0</v>
      </c>
      <c r="AD106" s="270">
        <v>0</v>
      </c>
      <c r="AE106" s="270">
        <v>0</v>
      </c>
      <c r="AF106" s="270">
        <v>0</v>
      </c>
      <c r="AG106" s="270">
        <v>0</v>
      </c>
      <c r="AH106" s="270">
        <v>0</v>
      </c>
      <c r="AI106" s="271">
        <v>0</v>
      </c>
      <c r="AJ106" s="212"/>
      <c r="AM106" s="214"/>
    </row>
    <row r="107" spans="2:39" s="213" customFormat="1">
      <c r="B107" s="237" t="s">
        <v>305</v>
      </c>
      <c r="C107" s="217" t="s">
        <v>306</v>
      </c>
      <c r="D107" s="217"/>
      <c r="E107" s="238"/>
      <c r="F107" s="297" t="str">
        <f t="shared" si="37"/>
        <v>0</v>
      </c>
      <c r="G107" s="298" t="str">
        <f t="shared" si="37"/>
        <v>0</v>
      </c>
      <c r="H107" s="298" t="str">
        <f t="shared" si="37"/>
        <v>0</v>
      </c>
      <c r="I107" s="298" t="str">
        <f t="shared" si="37"/>
        <v>0</v>
      </c>
      <c r="J107" s="298" t="str">
        <f t="shared" si="38"/>
        <v>0</v>
      </c>
      <c r="K107" s="298" t="str">
        <f t="shared" si="38"/>
        <v>0</v>
      </c>
      <c r="L107" s="298" t="str">
        <f t="shared" si="38"/>
        <v>0</v>
      </c>
      <c r="M107" s="298" t="str">
        <f t="shared" si="38"/>
        <v>0</v>
      </c>
      <c r="N107" s="298" t="str">
        <f t="shared" si="38"/>
        <v>0</v>
      </c>
      <c r="O107" s="298" t="str">
        <f t="shared" si="38"/>
        <v>0</v>
      </c>
      <c r="P107" s="298" t="str">
        <f t="shared" si="38"/>
        <v>0</v>
      </c>
      <c r="Q107" s="298" t="str">
        <f t="shared" si="38"/>
        <v>0</v>
      </c>
      <c r="R107" s="298" t="str">
        <f t="shared" si="38"/>
        <v>0</v>
      </c>
      <c r="S107" s="298" t="str">
        <f t="shared" si="38"/>
        <v>0</v>
      </c>
      <c r="T107" s="299" t="str">
        <f t="shared" si="38"/>
        <v>0</v>
      </c>
      <c r="U107" s="266">
        <v>0</v>
      </c>
      <c r="V107" s="267">
        <v>0</v>
      </c>
      <c r="W107" s="267">
        <v>0</v>
      </c>
      <c r="X107" s="267">
        <v>0</v>
      </c>
      <c r="Y107" s="267">
        <v>0</v>
      </c>
      <c r="Z107" s="267">
        <v>0</v>
      </c>
      <c r="AA107" s="267">
        <v>0</v>
      </c>
      <c r="AB107" s="267">
        <v>0</v>
      </c>
      <c r="AC107" s="267">
        <v>0</v>
      </c>
      <c r="AD107" s="267">
        <v>0</v>
      </c>
      <c r="AE107" s="267">
        <v>0</v>
      </c>
      <c r="AF107" s="267">
        <v>0</v>
      </c>
      <c r="AG107" s="267">
        <v>0</v>
      </c>
      <c r="AH107" s="267">
        <v>0</v>
      </c>
      <c r="AI107" s="268">
        <v>0</v>
      </c>
      <c r="AJ107" s="212"/>
      <c r="AM107" s="214"/>
    </row>
    <row r="108" spans="2:39" s="213" customFormat="1">
      <c r="B108" s="239" t="s">
        <v>51</v>
      </c>
      <c r="C108" s="220" t="s">
        <v>540</v>
      </c>
      <c r="D108" s="218"/>
      <c r="E108" s="240"/>
      <c r="F108" s="300" t="str">
        <f t="shared" si="37"/>
        <v>0</v>
      </c>
      <c r="G108" s="301" t="str">
        <f t="shared" si="37"/>
        <v>0</v>
      </c>
      <c r="H108" s="301" t="str">
        <f t="shared" si="37"/>
        <v>0</v>
      </c>
      <c r="I108" s="301" t="str">
        <f t="shared" si="37"/>
        <v>0</v>
      </c>
      <c r="J108" s="301" t="str">
        <f t="shared" si="38"/>
        <v>0</v>
      </c>
      <c r="K108" s="301" t="str">
        <f t="shared" si="38"/>
        <v>0</v>
      </c>
      <c r="L108" s="301" t="str">
        <f t="shared" si="38"/>
        <v>0</v>
      </c>
      <c r="M108" s="301" t="str">
        <f t="shared" si="38"/>
        <v>0</v>
      </c>
      <c r="N108" s="301" t="str">
        <f t="shared" si="38"/>
        <v>0</v>
      </c>
      <c r="O108" s="301" t="str">
        <f t="shared" si="38"/>
        <v>0</v>
      </c>
      <c r="P108" s="301" t="str">
        <f t="shared" si="38"/>
        <v>0</v>
      </c>
      <c r="Q108" s="301" t="str">
        <f t="shared" si="38"/>
        <v>0</v>
      </c>
      <c r="R108" s="301" t="str">
        <f t="shared" si="38"/>
        <v>0</v>
      </c>
      <c r="S108" s="301" t="str">
        <f t="shared" si="38"/>
        <v>0</v>
      </c>
      <c r="T108" s="302" t="str">
        <f t="shared" si="38"/>
        <v>0</v>
      </c>
      <c r="U108" s="269">
        <v>0</v>
      </c>
      <c r="V108" s="270">
        <v>0</v>
      </c>
      <c r="W108" s="270">
        <v>0</v>
      </c>
      <c r="X108" s="270">
        <v>0</v>
      </c>
      <c r="Y108" s="270">
        <v>0</v>
      </c>
      <c r="Z108" s="270">
        <v>0</v>
      </c>
      <c r="AA108" s="270">
        <v>0</v>
      </c>
      <c r="AB108" s="270">
        <v>0</v>
      </c>
      <c r="AC108" s="270">
        <v>0</v>
      </c>
      <c r="AD108" s="270">
        <v>0</v>
      </c>
      <c r="AE108" s="270">
        <v>0</v>
      </c>
      <c r="AF108" s="270">
        <v>0</v>
      </c>
      <c r="AG108" s="270">
        <v>0</v>
      </c>
      <c r="AH108" s="270">
        <v>0</v>
      </c>
      <c r="AI108" s="271">
        <v>0</v>
      </c>
      <c r="AJ108" s="212"/>
      <c r="AM108" s="214"/>
    </row>
    <row r="109" spans="2:39" s="213" customFormat="1">
      <c r="B109" s="237" t="s">
        <v>52</v>
      </c>
      <c r="C109" s="221" t="s">
        <v>540</v>
      </c>
      <c r="D109" s="217"/>
      <c r="E109" s="238"/>
      <c r="F109" s="297" t="str">
        <f t="shared" si="37"/>
        <v>0</v>
      </c>
      <c r="G109" s="298" t="str">
        <f t="shared" si="37"/>
        <v>0</v>
      </c>
      <c r="H109" s="298" t="str">
        <f t="shared" si="37"/>
        <v>0</v>
      </c>
      <c r="I109" s="298" t="str">
        <f t="shared" si="37"/>
        <v>0</v>
      </c>
      <c r="J109" s="298" t="str">
        <f t="shared" si="38"/>
        <v>0</v>
      </c>
      <c r="K109" s="298" t="str">
        <f t="shared" si="38"/>
        <v>0</v>
      </c>
      <c r="L109" s="298" t="str">
        <f t="shared" si="38"/>
        <v>0</v>
      </c>
      <c r="M109" s="298" t="str">
        <f t="shared" si="38"/>
        <v>0</v>
      </c>
      <c r="N109" s="298" t="str">
        <f t="shared" si="38"/>
        <v>0</v>
      </c>
      <c r="O109" s="298" t="str">
        <f t="shared" si="38"/>
        <v>0</v>
      </c>
      <c r="P109" s="298" t="str">
        <f t="shared" si="38"/>
        <v>0</v>
      </c>
      <c r="Q109" s="298" t="str">
        <f t="shared" si="38"/>
        <v>0</v>
      </c>
      <c r="R109" s="298" t="str">
        <f t="shared" si="38"/>
        <v>0</v>
      </c>
      <c r="S109" s="298" t="str">
        <f t="shared" si="38"/>
        <v>0</v>
      </c>
      <c r="T109" s="299" t="str">
        <f t="shared" si="38"/>
        <v>0</v>
      </c>
      <c r="U109" s="266">
        <v>0</v>
      </c>
      <c r="V109" s="267">
        <v>0</v>
      </c>
      <c r="W109" s="267">
        <v>0</v>
      </c>
      <c r="X109" s="267">
        <v>0</v>
      </c>
      <c r="Y109" s="267">
        <v>0</v>
      </c>
      <c r="Z109" s="267">
        <v>0</v>
      </c>
      <c r="AA109" s="267">
        <v>0</v>
      </c>
      <c r="AB109" s="267">
        <v>0</v>
      </c>
      <c r="AC109" s="267">
        <v>0</v>
      </c>
      <c r="AD109" s="267">
        <v>0</v>
      </c>
      <c r="AE109" s="267">
        <v>0</v>
      </c>
      <c r="AF109" s="267">
        <v>0</v>
      </c>
      <c r="AG109" s="267">
        <v>0</v>
      </c>
      <c r="AH109" s="267">
        <v>0</v>
      </c>
      <c r="AI109" s="268">
        <v>0</v>
      </c>
      <c r="AJ109" s="212"/>
      <c r="AM109" s="214"/>
    </row>
    <row r="110" spans="2:39" s="213" customFormat="1">
      <c r="B110" s="239" t="s">
        <v>339</v>
      </c>
      <c r="C110" s="220" t="s">
        <v>540</v>
      </c>
      <c r="D110" s="218"/>
      <c r="E110" s="240"/>
      <c r="F110" s="300" t="str">
        <f t="shared" si="37"/>
        <v>0</v>
      </c>
      <c r="G110" s="301" t="str">
        <f t="shared" si="37"/>
        <v>0</v>
      </c>
      <c r="H110" s="301" t="str">
        <f t="shared" si="37"/>
        <v>0</v>
      </c>
      <c r="I110" s="301" t="str">
        <f t="shared" si="37"/>
        <v>0</v>
      </c>
      <c r="J110" s="301" t="str">
        <f t="shared" si="38"/>
        <v>0</v>
      </c>
      <c r="K110" s="301" t="str">
        <f t="shared" si="38"/>
        <v>0</v>
      </c>
      <c r="L110" s="301" t="str">
        <f t="shared" si="38"/>
        <v>0</v>
      </c>
      <c r="M110" s="301" t="str">
        <f t="shared" si="38"/>
        <v>0</v>
      </c>
      <c r="N110" s="301" t="str">
        <f t="shared" si="38"/>
        <v>0</v>
      </c>
      <c r="O110" s="301" t="str">
        <f t="shared" si="38"/>
        <v>0</v>
      </c>
      <c r="P110" s="301" t="str">
        <f t="shared" si="38"/>
        <v>0</v>
      </c>
      <c r="Q110" s="301" t="str">
        <f t="shared" si="38"/>
        <v>0</v>
      </c>
      <c r="R110" s="301" t="str">
        <f t="shared" si="38"/>
        <v>0</v>
      </c>
      <c r="S110" s="301" t="str">
        <f t="shared" si="38"/>
        <v>0</v>
      </c>
      <c r="T110" s="302" t="str">
        <f t="shared" si="38"/>
        <v>0</v>
      </c>
      <c r="U110" s="269">
        <v>0</v>
      </c>
      <c r="V110" s="270">
        <v>0</v>
      </c>
      <c r="W110" s="270">
        <v>0</v>
      </c>
      <c r="X110" s="270">
        <v>0</v>
      </c>
      <c r="Y110" s="270">
        <v>0</v>
      </c>
      <c r="Z110" s="270">
        <v>0</v>
      </c>
      <c r="AA110" s="270">
        <v>0</v>
      </c>
      <c r="AB110" s="270">
        <v>0</v>
      </c>
      <c r="AC110" s="270">
        <v>0</v>
      </c>
      <c r="AD110" s="270">
        <v>0</v>
      </c>
      <c r="AE110" s="270">
        <v>0</v>
      </c>
      <c r="AF110" s="270">
        <v>0</v>
      </c>
      <c r="AG110" s="270">
        <v>0</v>
      </c>
      <c r="AH110" s="270">
        <v>0</v>
      </c>
      <c r="AI110" s="271">
        <v>0</v>
      </c>
      <c r="AJ110" s="212"/>
      <c r="AM110" s="214"/>
    </row>
    <row r="111" spans="2:39" s="213" customFormat="1">
      <c r="B111" s="237" t="s">
        <v>340</v>
      </c>
      <c r="C111" s="221" t="s">
        <v>540</v>
      </c>
      <c r="D111" s="217"/>
      <c r="E111" s="238"/>
      <c r="F111" s="297" t="str">
        <f t="shared" si="37"/>
        <v>0</v>
      </c>
      <c r="G111" s="298" t="str">
        <f t="shared" si="37"/>
        <v>0</v>
      </c>
      <c r="H111" s="298" t="str">
        <f t="shared" si="37"/>
        <v>0</v>
      </c>
      <c r="I111" s="298" t="str">
        <f t="shared" si="37"/>
        <v>0</v>
      </c>
      <c r="J111" s="298" t="str">
        <f t="shared" si="38"/>
        <v>0</v>
      </c>
      <c r="K111" s="298" t="str">
        <f t="shared" si="38"/>
        <v>0</v>
      </c>
      <c r="L111" s="298" t="str">
        <f t="shared" si="38"/>
        <v>0</v>
      </c>
      <c r="M111" s="298" t="str">
        <f t="shared" si="38"/>
        <v>0</v>
      </c>
      <c r="N111" s="298" t="str">
        <f t="shared" si="38"/>
        <v>0</v>
      </c>
      <c r="O111" s="298" t="str">
        <f t="shared" si="38"/>
        <v>0</v>
      </c>
      <c r="P111" s="298" t="str">
        <f t="shared" si="38"/>
        <v>0</v>
      </c>
      <c r="Q111" s="298" t="str">
        <f t="shared" si="38"/>
        <v>0</v>
      </c>
      <c r="R111" s="298" t="str">
        <f t="shared" si="38"/>
        <v>0</v>
      </c>
      <c r="S111" s="298" t="str">
        <f t="shared" si="38"/>
        <v>0</v>
      </c>
      <c r="T111" s="299" t="str">
        <f t="shared" si="38"/>
        <v>0</v>
      </c>
      <c r="U111" s="266">
        <v>0</v>
      </c>
      <c r="V111" s="267">
        <v>0</v>
      </c>
      <c r="W111" s="267">
        <v>0</v>
      </c>
      <c r="X111" s="267">
        <v>0</v>
      </c>
      <c r="Y111" s="267">
        <v>0</v>
      </c>
      <c r="Z111" s="267">
        <v>0</v>
      </c>
      <c r="AA111" s="267">
        <v>0</v>
      </c>
      <c r="AB111" s="267">
        <v>0</v>
      </c>
      <c r="AC111" s="267">
        <v>0</v>
      </c>
      <c r="AD111" s="267">
        <v>0</v>
      </c>
      <c r="AE111" s="267">
        <v>0</v>
      </c>
      <c r="AF111" s="267">
        <v>0</v>
      </c>
      <c r="AG111" s="267">
        <v>0</v>
      </c>
      <c r="AH111" s="267">
        <v>0</v>
      </c>
      <c r="AI111" s="268">
        <v>0</v>
      </c>
      <c r="AJ111" s="212"/>
      <c r="AM111" s="214"/>
    </row>
    <row r="112" spans="2:39" s="213" customFormat="1">
      <c r="B112" s="239" t="s">
        <v>341</v>
      </c>
      <c r="C112" s="220" t="s">
        <v>540</v>
      </c>
      <c r="D112" s="218"/>
      <c r="E112" s="240"/>
      <c r="F112" s="300" t="str">
        <f t="shared" si="37"/>
        <v>0</v>
      </c>
      <c r="G112" s="301" t="str">
        <f t="shared" si="37"/>
        <v>0</v>
      </c>
      <c r="H112" s="301" t="str">
        <f t="shared" si="37"/>
        <v>0</v>
      </c>
      <c r="I112" s="301" t="str">
        <f t="shared" si="37"/>
        <v>0</v>
      </c>
      <c r="J112" s="301" t="str">
        <f t="shared" si="38"/>
        <v>0</v>
      </c>
      <c r="K112" s="301" t="str">
        <f t="shared" si="38"/>
        <v>0</v>
      </c>
      <c r="L112" s="301" t="str">
        <f t="shared" si="38"/>
        <v>0</v>
      </c>
      <c r="M112" s="301" t="str">
        <f t="shared" si="38"/>
        <v>0</v>
      </c>
      <c r="N112" s="301" t="str">
        <f t="shared" si="38"/>
        <v>0</v>
      </c>
      <c r="O112" s="301" t="str">
        <f t="shared" si="38"/>
        <v>0</v>
      </c>
      <c r="P112" s="301" t="str">
        <f t="shared" si="38"/>
        <v>0</v>
      </c>
      <c r="Q112" s="301" t="str">
        <f t="shared" si="38"/>
        <v>0</v>
      </c>
      <c r="R112" s="301" t="str">
        <f t="shared" si="38"/>
        <v>0</v>
      </c>
      <c r="S112" s="301" t="str">
        <f t="shared" si="38"/>
        <v>0</v>
      </c>
      <c r="T112" s="302" t="str">
        <f t="shared" si="38"/>
        <v>0</v>
      </c>
      <c r="U112" s="269">
        <v>0</v>
      </c>
      <c r="V112" s="270">
        <v>0</v>
      </c>
      <c r="W112" s="270">
        <v>0</v>
      </c>
      <c r="X112" s="270">
        <v>0</v>
      </c>
      <c r="Y112" s="270">
        <v>0</v>
      </c>
      <c r="Z112" s="270">
        <v>0</v>
      </c>
      <c r="AA112" s="270">
        <v>0</v>
      </c>
      <c r="AB112" s="270">
        <v>0</v>
      </c>
      <c r="AC112" s="270">
        <v>0</v>
      </c>
      <c r="AD112" s="270">
        <v>0</v>
      </c>
      <c r="AE112" s="270">
        <v>0</v>
      </c>
      <c r="AF112" s="270">
        <v>0</v>
      </c>
      <c r="AG112" s="270">
        <v>0</v>
      </c>
      <c r="AH112" s="270">
        <v>0</v>
      </c>
      <c r="AI112" s="271">
        <v>0</v>
      </c>
      <c r="AJ112" s="212"/>
      <c r="AM112" s="214"/>
    </row>
    <row r="113" spans="2:39" s="213" customFormat="1">
      <c r="B113" s="237" t="s">
        <v>342</v>
      </c>
      <c r="C113" s="221" t="s">
        <v>540</v>
      </c>
      <c r="D113" s="217"/>
      <c r="E113" s="238"/>
      <c r="F113" s="297" t="str">
        <f t="shared" si="37"/>
        <v>0</v>
      </c>
      <c r="G113" s="298" t="str">
        <f t="shared" si="37"/>
        <v>0</v>
      </c>
      <c r="H113" s="298" t="str">
        <f t="shared" si="37"/>
        <v>0</v>
      </c>
      <c r="I113" s="298" t="str">
        <f t="shared" si="37"/>
        <v>0</v>
      </c>
      <c r="J113" s="298" t="str">
        <f t="shared" si="38"/>
        <v>0</v>
      </c>
      <c r="K113" s="298" t="str">
        <f t="shared" si="38"/>
        <v>0</v>
      </c>
      <c r="L113" s="298" t="str">
        <f t="shared" si="38"/>
        <v>0</v>
      </c>
      <c r="M113" s="298" t="str">
        <f t="shared" si="38"/>
        <v>0</v>
      </c>
      <c r="N113" s="298" t="str">
        <f t="shared" si="38"/>
        <v>0</v>
      </c>
      <c r="O113" s="298" t="str">
        <f t="shared" si="38"/>
        <v>0</v>
      </c>
      <c r="P113" s="298" t="str">
        <f t="shared" si="38"/>
        <v>0</v>
      </c>
      <c r="Q113" s="298" t="str">
        <f t="shared" si="38"/>
        <v>0</v>
      </c>
      <c r="R113" s="298" t="str">
        <f t="shared" si="38"/>
        <v>0</v>
      </c>
      <c r="S113" s="298" t="str">
        <f t="shared" si="38"/>
        <v>0</v>
      </c>
      <c r="T113" s="299" t="str">
        <f t="shared" si="38"/>
        <v>0</v>
      </c>
      <c r="U113" s="266">
        <v>0</v>
      </c>
      <c r="V113" s="267">
        <v>0</v>
      </c>
      <c r="W113" s="267">
        <v>0</v>
      </c>
      <c r="X113" s="267">
        <v>0</v>
      </c>
      <c r="Y113" s="267">
        <v>0</v>
      </c>
      <c r="Z113" s="267">
        <v>0</v>
      </c>
      <c r="AA113" s="267">
        <v>0</v>
      </c>
      <c r="AB113" s="267">
        <v>0</v>
      </c>
      <c r="AC113" s="267">
        <v>0</v>
      </c>
      <c r="AD113" s="267">
        <v>0</v>
      </c>
      <c r="AE113" s="267">
        <v>0</v>
      </c>
      <c r="AF113" s="267">
        <v>0</v>
      </c>
      <c r="AG113" s="267">
        <v>0</v>
      </c>
      <c r="AH113" s="267">
        <v>0</v>
      </c>
      <c r="AI113" s="268">
        <v>0</v>
      </c>
      <c r="AJ113" s="212"/>
      <c r="AM113" s="214"/>
    </row>
    <row r="114" spans="2:39" s="213" customFormat="1">
      <c r="B114" s="239" t="s">
        <v>343</v>
      </c>
      <c r="C114" s="220" t="s">
        <v>540</v>
      </c>
      <c r="D114" s="218"/>
      <c r="E114" s="240"/>
      <c r="F114" s="300" t="str">
        <f t="shared" si="37"/>
        <v>0</v>
      </c>
      <c r="G114" s="301" t="str">
        <f t="shared" si="37"/>
        <v>0</v>
      </c>
      <c r="H114" s="301" t="str">
        <f t="shared" si="37"/>
        <v>0</v>
      </c>
      <c r="I114" s="301" t="str">
        <f t="shared" si="37"/>
        <v>0</v>
      </c>
      <c r="J114" s="301" t="str">
        <f t="shared" si="38"/>
        <v>0</v>
      </c>
      <c r="K114" s="301" t="str">
        <f t="shared" si="38"/>
        <v>0</v>
      </c>
      <c r="L114" s="301" t="str">
        <f t="shared" si="38"/>
        <v>0</v>
      </c>
      <c r="M114" s="301" t="str">
        <f t="shared" si="38"/>
        <v>0</v>
      </c>
      <c r="N114" s="301" t="str">
        <f t="shared" si="38"/>
        <v>0</v>
      </c>
      <c r="O114" s="301" t="str">
        <f t="shared" si="38"/>
        <v>0</v>
      </c>
      <c r="P114" s="301" t="str">
        <f t="shared" si="38"/>
        <v>0</v>
      </c>
      <c r="Q114" s="301" t="str">
        <f t="shared" si="38"/>
        <v>0</v>
      </c>
      <c r="R114" s="301" t="str">
        <f t="shared" si="38"/>
        <v>0</v>
      </c>
      <c r="S114" s="301" t="str">
        <f t="shared" si="38"/>
        <v>0</v>
      </c>
      <c r="T114" s="302" t="str">
        <f t="shared" si="38"/>
        <v>0</v>
      </c>
      <c r="U114" s="269">
        <v>0</v>
      </c>
      <c r="V114" s="270">
        <v>0</v>
      </c>
      <c r="W114" s="270">
        <v>0</v>
      </c>
      <c r="X114" s="270">
        <v>0</v>
      </c>
      <c r="Y114" s="270">
        <v>0</v>
      </c>
      <c r="Z114" s="270">
        <v>0</v>
      </c>
      <c r="AA114" s="270">
        <v>0</v>
      </c>
      <c r="AB114" s="270">
        <v>0</v>
      </c>
      <c r="AC114" s="270">
        <v>0</v>
      </c>
      <c r="AD114" s="270">
        <v>0</v>
      </c>
      <c r="AE114" s="270">
        <v>0</v>
      </c>
      <c r="AF114" s="270">
        <v>0</v>
      </c>
      <c r="AG114" s="270">
        <v>0</v>
      </c>
      <c r="AH114" s="270">
        <v>0</v>
      </c>
      <c r="AI114" s="271">
        <v>0</v>
      </c>
      <c r="AJ114" s="212"/>
      <c r="AM114" s="214"/>
    </row>
    <row r="115" spans="2:39" s="213" customFormat="1">
      <c r="B115" s="237" t="s">
        <v>344</v>
      </c>
      <c r="C115" s="221" t="s">
        <v>542</v>
      </c>
      <c r="D115" s="217"/>
      <c r="E115" s="238"/>
      <c r="F115" s="297" t="str">
        <f t="shared" si="37"/>
        <v>0</v>
      </c>
      <c r="G115" s="298" t="str">
        <f t="shared" si="37"/>
        <v>0</v>
      </c>
      <c r="H115" s="298" t="str">
        <f t="shared" si="37"/>
        <v>0</v>
      </c>
      <c r="I115" s="298" t="str">
        <f t="shared" si="37"/>
        <v>0</v>
      </c>
      <c r="J115" s="298" t="str">
        <f t="shared" si="38"/>
        <v>0</v>
      </c>
      <c r="K115" s="298" t="str">
        <f t="shared" si="38"/>
        <v>0</v>
      </c>
      <c r="L115" s="298" t="str">
        <f t="shared" si="38"/>
        <v>0</v>
      </c>
      <c r="M115" s="298" t="str">
        <f t="shared" si="38"/>
        <v>0</v>
      </c>
      <c r="N115" s="298" t="str">
        <f t="shared" si="38"/>
        <v>0</v>
      </c>
      <c r="O115" s="298" t="str">
        <f t="shared" si="38"/>
        <v>0</v>
      </c>
      <c r="P115" s="298" t="str">
        <f t="shared" si="38"/>
        <v>0</v>
      </c>
      <c r="Q115" s="298" t="str">
        <f t="shared" si="38"/>
        <v>0</v>
      </c>
      <c r="R115" s="298" t="str">
        <f t="shared" si="38"/>
        <v>0</v>
      </c>
      <c r="S115" s="298" t="str">
        <f t="shared" si="38"/>
        <v>0</v>
      </c>
      <c r="T115" s="299" t="str">
        <f t="shared" si="38"/>
        <v>0</v>
      </c>
      <c r="U115" s="266">
        <v>0</v>
      </c>
      <c r="V115" s="267">
        <v>0</v>
      </c>
      <c r="W115" s="267">
        <v>0</v>
      </c>
      <c r="X115" s="267">
        <v>0</v>
      </c>
      <c r="Y115" s="267">
        <v>0</v>
      </c>
      <c r="Z115" s="267">
        <v>0</v>
      </c>
      <c r="AA115" s="267">
        <v>0</v>
      </c>
      <c r="AB115" s="267">
        <v>0</v>
      </c>
      <c r="AC115" s="267">
        <v>0</v>
      </c>
      <c r="AD115" s="267">
        <v>0</v>
      </c>
      <c r="AE115" s="267">
        <v>0</v>
      </c>
      <c r="AF115" s="267">
        <v>0</v>
      </c>
      <c r="AG115" s="267">
        <v>0</v>
      </c>
      <c r="AH115" s="267">
        <v>0</v>
      </c>
      <c r="AI115" s="268">
        <v>0</v>
      </c>
      <c r="AJ115" s="212"/>
      <c r="AM115" s="214"/>
    </row>
    <row r="116" spans="2:39" s="213" customFormat="1">
      <c r="B116" s="239" t="s">
        <v>345</v>
      </c>
      <c r="C116" s="220" t="s">
        <v>542</v>
      </c>
      <c r="D116" s="218"/>
      <c r="E116" s="240"/>
      <c r="F116" s="300" t="str">
        <f t="shared" si="37"/>
        <v>0</v>
      </c>
      <c r="G116" s="301" t="str">
        <f t="shared" si="37"/>
        <v>0</v>
      </c>
      <c r="H116" s="301" t="str">
        <f t="shared" si="37"/>
        <v>0</v>
      </c>
      <c r="I116" s="301" t="str">
        <f t="shared" si="37"/>
        <v>0</v>
      </c>
      <c r="J116" s="301" t="str">
        <f t="shared" si="38"/>
        <v>0</v>
      </c>
      <c r="K116" s="301" t="str">
        <f t="shared" si="38"/>
        <v>0</v>
      </c>
      <c r="L116" s="301" t="str">
        <f t="shared" si="38"/>
        <v>0</v>
      </c>
      <c r="M116" s="301" t="str">
        <f t="shared" si="38"/>
        <v>0</v>
      </c>
      <c r="N116" s="301" t="str">
        <f t="shared" si="38"/>
        <v>0</v>
      </c>
      <c r="O116" s="301" t="str">
        <f t="shared" si="38"/>
        <v>0</v>
      </c>
      <c r="P116" s="301" t="str">
        <f t="shared" si="38"/>
        <v>0</v>
      </c>
      <c r="Q116" s="301" t="str">
        <f t="shared" si="38"/>
        <v>0</v>
      </c>
      <c r="R116" s="301" t="str">
        <f t="shared" si="38"/>
        <v>0</v>
      </c>
      <c r="S116" s="301" t="str">
        <f t="shared" si="38"/>
        <v>0</v>
      </c>
      <c r="T116" s="302" t="str">
        <f t="shared" si="38"/>
        <v>0</v>
      </c>
      <c r="U116" s="269">
        <v>0</v>
      </c>
      <c r="V116" s="270">
        <v>0</v>
      </c>
      <c r="W116" s="270">
        <v>0</v>
      </c>
      <c r="X116" s="270">
        <v>0</v>
      </c>
      <c r="Y116" s="270">
        <v>0</v>
      </c>
      <c r="Z116" s="270">
        <v>0</v>
      </c>
      <c r="AA116" s="270">
        <v>0</v>
      </c>
      <c r="AB116" s="270">
        <v>0</v>
      </c>
      <c r="AC116" s="270">
        <v>0</v>
      </c>
      <c r="AD116" s="270">
        <v>0</v>
      </c>
      <c r="AE116" s="270">
        <v>0</v>
      </c>
      <c r="AF116" s="270">
        <v>0</v>
      </c>
      <c r="AG116" s="270">
        <v>0</v>
      </c>
      <c r="AH116" s="270">
        <v>0</v>
      </c>
      <c r="AI116" s="271">
        <v>0</v>
      </c>
      <c r="AJ116" s="212"/>
      <c r="AM116" s="214"/>
    </row>
    <row r="117" spans="2:39" s="213" customFormat="1" ht="15.75" thickBot="1">
      <c r="B117" s="241" t="s">
        <v>346</v>
      </c>
      <c r="C117" s="242" t="s">
        <v>542</v>
      </c>
      <c r="D117" s="243"/>
      <c r="E117" s="244"/>
      <c r="F117" s="303" t="str">
        <f t="shared" si="37"/>
        <v>0</v>
      </c>
      <c r="G117" s="304" t="str">
        <f t="shared" si="37"/>
        <v>0</v>
      </c>
      <c r="H117" s="304" t="str">
        <f t="shared" si="37"/>
        <v>0</v>
      </c>
      <c r="I117" s="304" t="str">
        <f t="shared" si="37"/>
        <v>0</v>
      </c>
      <c r="J117" s="304" t="str">
        <f t="shared" si="38"/>
        <v>0</v>
      </c>
      <c r="K117" s="304" t="str">
        <f t="shared" si="38"/>
        <v>0</v>
      </c>
      <c r="L117" s="304" t="str">
        <f t="shared" si="38"/>
        <v>0</v>
      </c>
      <c r="M117" s="304" t="str">
        <f t="shared" si="38"/>
        <v>0</v>
      </c>
      <c r="N117" s="304" t="str">
        <f t="shared" si="38"/>
        <v>0</v>
      </c>
      <c r="O117" s="304" t="str">
        <f t="shared" si="38"/>
        <v>0</v>
      </c>
      <c r="P117" s="304" t="str">
        <f t="shared" si="38"/>
        <v>0</v>
      </c>
      <c r="Q117" s="304" t="str">
        <f t="shared" si="38"/>
        <v>0</v>
      </c>
      <c r="R117" s="304" t="str">
        <f t="shared" si="38"/>
        <v>0</v>
      </c>
      <c r="S117" s="304" t="str">
        <f t="shared" si="38"/>
        <v>0</v>
      </c>
      <c r="T117" s="305" t="str">
        <f t="shared" si="38"/>
        <v>0</v>
      </c>
      <c r="U117" s="272">
        <v>0</v>
      </c>
      <c r="V117" s="273">
        <v>0</v>
      </c>
      <c r="W117" s="273">
        <v>0</v>
      </c>
      <c r="X117" s="273">
        <v>0</v>
      </c>
      <c r="Y117" s="273">
        <v>0</v>
      </c>
      <c r="Z117" s="273">
        <v>0</v>
      </c>
      <c r="AA117" s="273">
        <v>0</v>
      </c>
      <c r="AB117" s="273">
        <v>0</v>
      </c>
      <c r="AC117" s="273">
        <v>0</v>
      </c>
      <c r="AD117" s="273">
        <v>0</v>
      </c>
      <c r="AE117" s="273">
        <v>0</v>
      </c>
      <c r="AF117" s="273">
        <v>0</v>
      </c>
      <c r="AG117" s="273">
        <v>0</v>
      </c>
      <c r="AH117" s="273">
        <v>0</v>
      </c>
      <c r="AI117" s="274">
        <v>0</v>
      </c>
      <c r="AJ117" s="212"/>
      <c r="AM117" s="214"/>
    </row>
    <row r="118" spans="2:39" ht="15.75" thickBot="1"/>
    <row r="119" spans="2:39" ht="15.75" thickBot="1">
      <c r="F119" s="941" t="s">
        <v>549</v>
      </c>
      <c r="G119" s="942"/>
      <c r="H119" s="942"/>
      <c r="I119" s="942"/>
      <c r="J119" s="942"/>
      <c r="K119" s="942"/>
      <c r="L119" s="942"/>
      <c r="M119" s="942"/>
      <c r="N119" s="942"/>
      <c r="O119" s="942"/>
      <c r="P119" s="942"/>
      <c r="Q119" s="942"/>
      <c r="R119" s="942"/>
      <c r="S119" s="942"/>
      <c r="T119" s="943"/>
      <c r="U119" s="941" t="s">
        <v>553</v>
      </c>
      <c r="V119" s="942"/>
      <c r="W119" s="942"/>
      <c r="X119" s="942"/>
      <c r="Y119" s="942"/>
      <c r="Z119" s="942"/>
      <c r="AA119" s="942"/>
      <c r="AB119" s="942"/>
      <c r="AC119" s="942"/>
      <c r="AD119" s="942"/>
      <c r="AE119" s="942"/>
      <c r="AF119" s="942"/>
      <c r="AG119" s="942"/>
      <c r="AH119" s="942"/>
      <c r="AI119" s="943"/>
    </row>
    <row r="120" spans="2:39">
      <c r="B120" s="230"/>
      <c r="C120" s="231" t="s">
        <v>545</v>
      </c>
      <c r="D120" s="231"/>
      <c r="E120" s="232"/>
      <c r="F120" s="222">
        <v>-0.25</v>
      </c>
      <c r="G120" s="223">
        <v>-0.2</v>
      </c>
      <c r="H120" s="223">
        <v>-0.15</v>
      </c>
      <c r="I120" s="223">
        <v>-0.1</v>
      </c>
      <c r="J120" s="223">
        <v>-0.05</v>
      </c>
      <c r="K120" s="223">
        <v>-0.03</v>
      </c>
      <c r="L120" s="223">
        <v>-0.01</v>
      </c>
      <c r="M120" s="223">
        <v>0</v>
      </c>
      <c r="N120" s="223">
        <v>0.01</v>
      </c>
      <c r="O120" s="223">
        <v>0.03</v>
      </c>
      <c r="P120" s="223">
        <v>0.05</v>
      </c>
      <c r="Q120" s="223">
        <v>0.1</v>
      </c>
      <c r="R120" s="223">
        <v>0.15</v>
      </c>
      <c r="S120" s="223">
        <v>0.2</v>
      </c>
      <c r="T120" s="224">
        <v>0.25</v>
      </c>
      <c r="U120" s="252">
        <v>-0.25</v>
      </c>
      <c r="V120" s="253">
        <v>-0.2</v>
      </c>
      <c r="W120" s="253">
        <v>-0.15</v>
      </c>
      <c r="X120" s="253">
        <v>-0.1</v>
      </c>
      <c r="Y120" s="253">
        <v>-0.05</v>
      </c>
      <c r="Z120" s="253">
        <v>-0.03</v>
      </c>
      <c r="AA120" s="253">
        <v>-0.01</v>
      </c>
      <c r="AB120" s="253">
        <v>0</v>
      </c>
      <c r="AC120" s="253">
        <v>0.01</v>
      </c>
      <c r="AD120" s="253">
        <v>0.03</v>
      </c>
      <c r="AE120" s="253">
        <v>0.05</v>
      </c>
      <c r="AF120" s="253">
        <v>0.1</v>
      </c>
      <c r="AG120" s="253">
        <v>0.15</v>
      </c>
      <c r="AH120" s="253">
        <v>0.2</v>
      </c>
      <c r="AI120" s="254">
        <v>0.25</v>
      </c>
    </row>
    <row r="121" spans="2:39">
      <c r="B121" s="233" t="s">
        <v>69</v>
      </c>
      <c r="C121" s="215" t="s">
        <v>546</v>
      </c>
      <c r="D121" s="215"/>
      <c r="E121" s="234"/>
      <c r="F121" s="306" t="str">
        <f>IFERROR(IF(AND($AB121&gt;0,U121&gt;0),U121/$AB121-1,(U121-($AB121))/ABS($AB121)),"0")</f>
        <v>0</v>
      </c>
      <c r="G121" s="307" t="str">
        <f t="shared" ref="G121:T139" si="39">IFERROR(IF(AND($AB121&gt;0,V121&gt;0),V121/$AB121-1,(V121-($AB121))/ABS($AB121)),"0")</f>
        <v>0</v>
      </c>
      <c r="H121" s="307" t="str">
        <f t="shared" si="39"/>
        <v>0</v>
      </c>
      <c r="I121" s="307" t="str">
        <f t="shared" si="39"/>
        <v>0</v>
      </c>
      <c r="J121" s="307" t="str">
        <f t="shared" si="39"/>
        <v>0</v>
      </c>
      <c r="K121" s="307" t="str">
        <f t="shared" si="39"/>
        <v>0</v>
      </c>
      <c r="L121" s="307" t="str">
        <f t="shared" si="39"/>
        <v>0</v>
      </c>
      <c r="M121" s="307" t="str">
        <f t="shared" si="39"/>
        <v>0</v>
      </c>
      <c r="N121" s="307" t="str">
        <f t="shared" si="39"/>
        <v>0</v>
      </c>
      <c r="O121" s="307" t="str">
        <f t="shared" si="39"/>
        <v>0</v>
      </c>
      <c r="P121" s="307" t="str">
        <f t="shared" si="39"/>
        <v>0</v>
      </c>
      <c r="Q121" s="307" t="str">
        <f t="shared" si="39"/>
        <v>0</v>
      </c>
      <c r="R121" s="307" t="str">
        <f t="shared" si="39"/>
        <v>0</v>
      </c>
      <c r="S121" s="307" t="str">
        <f t="shared" si="39"/>
        <v>0</v>
      </c>
      <c r="T121" s="308" t="str">
        <f t="shared" si="39"/>
        <v>0</v>
      </c>
      <c r="U121" s="30" t="s">
        <v>69</v>
      </c>
      <c r="V121" s="27" t="s">
        <v>69</v>
      </c>
      <c r="W121" s="27" t="s">
        <v>69</v>
      </c>
      <c r="X121" s="27" t="s">
        <v>69</v>
      </c>
      <c r="Y121" s="27" t="s">
        <v>69</v>
      </c>
      <c r="Z121" s="27" t="s">
        <v>69</v>
      </c>
      <c r="AA121" s="27" t="s">
        <v>69</v>
      </c>
      <c r="AB121" s="27" t="s">
        <v>69</v>
      </c>
      <c r="AC121" s="27" t="s">
        <v>69</v>
      </c>
      <c r="AD121" s="27" t="s">
        <v>69</v>
      </c>
      <c r="AE121" s="27" t="s">
        <v>69</v>
      </c>
      <c r="AF121" s="27" t="s">
        <v>69</v>
      </c>
      <c r="AG121" s="27" t="s">
        <v>69</v>
      </c>
      <c r="AH121" s="27" t="s">
        <v>69</v>
      </c>
      <c r="AI121" s="31" t="s">
        <v>69</v>
      </c>
    </row>
    <row r="122" spans="2:39">
      <c r="B122" s="235" t="s">
        <v>69</v>
      </c>
      <c r="C122" s="216" t="s">
        <v>547</v>
      </c>
      <c r="D122" s="216"/>
      <c r="E122" s="236"/>
      <c r="F122" s="309" t="str">
        <f t="shared" ref="F122:I152" si="40">IFERROR(IF(AND($AB122&gt;0,U122&gt;0),U122/$AB122-1,(U122-($AB122))/ABS($AB122)),"0")</f>
        <v>0</v>
      </c>
      <c r="G122" s="310" t="str">
        <f t="shared" si="39"/>
        <v>0</v>
      </c>
      <c r="H122" s="310" t="str">
        <f t="shared" si="39"/>
        <v>0</v>
      </c>
      <c r="I122" s="310" t="str">
        <f t="shared" si="39"/>
        <v>0</v>
      </c>
      <c r="J122" s="310" t="str">
        <f t="shared" si="39"/>
        <v>0</v>
      </c>
      <c r="K122" s="310" t="str">
        <f t="shared" si="39"/>
        <v>0</v>
      </c>
      <c r="L122" s="310" t="str">
        <f t="shared" si="39"/>
        <v>0</v>
      </c>
      <c r="M122" s="310" t="str">
        <f t="shared" si="39"/>
        <v>0</v>
      </c>
      <c r="N122" s="310" t="str">
        <f t="shared" si="39"/>
        <v>0</v>
      </c>
      <c r="O122" s="310" t="str">
        <f t="shared" si="39"/>
        <v>0</v>
      </c>
      <c r="P122" s="310" t="str">
        <f t="shared" si="39"/>
        <v>0</v>
      </c>
      <c r="Q122" s="310" t="str">
        <f t="shared" si="39"/>
        <v>0</v>
      </c>
      <c r="R122" s="310" t="str">
        <f t="shared" si="39"/>
        <v>0</v>
      </c>
      <c r="S122" s="310" t="str">
        <f t="shared" si="39"/>
        <v>0</v>
      </c>
      <c r="T122" s="311" t="str">
        <f t="shared" si="39"/>
        <v>0</v>
      </c>
      <c r="U122" s="32" t="s">
        <v>69</v>
      </c>
      <c r="V122" s="28" t="s">
        <v>69</v>
      </c>
      <c r="W122" s="28" t="s">
        <v>69</v>
      </c>
      <c r="X122" s="28" t="s">
        <v>69</v>
      </c>
      <c r="Y122" s="28" t="s">
        <v>69</v>
      </c>
      <c r="Z122" s="28" t="s">
        <v>69</v>
      </c>
      <c r="AA122" s="28" t="s">
        <v>69</v>
      </c>
      <c r="AB122" s="28" t="s">
        <v>69</v>
      </c>
      <c r="AC122" s="28" t="s">
        <v>69</v>
      </c>
      <c r="AD122" s="28" t="s">
        <v>69</v>
      </c>
      <c r="AE122" s="28" t="s">
        <v>69</v>
      </c>
      <c r="AF122" s="28" t="s">
        <v>69</v>
      </c>
      <c r="AG122" s="28" t="s">
        <v>69</v>
      </c>
      <c r="AH122" s="28" t="s">
        <v>69</v>
      </c>
      <c r="AI122" s="33" t="s">
        <v>69</v>
      </c>
    </row>
    <row r="123" spans="2:39">
      <c r="B123" s="233" t="s">
        <v>69</v>
      </c>
      <c r="C123" s="215" t="s">
        <v>548</v>
      </c>
      <c r="D123" s="215"/>
      <c r="E123" s="234"/>
      <c r="F123" s="306" t="str">
        <f t="shared" si="40"/>
        <v>0</v>
      </c>
      <c r="G123" s="307" t="str">
        <f t="shared" si="39"/>
        <v>0</v>
      </c>
      <c r="H123" s="307" t="str">
        <f t="shared" si="39"/>
        <v>0</v>
      </c>
      <c r="I123" s="307" t="str">
        <f t="shared" si="39"/>
        <v>0</v>
      </c>
      <c r="J123" s="307" t="str">
        <f t="shared" si="39"/>
        <v>0</v>
      </c>
      <c r="K123" s="307" t="str">
        <f t="shared" si="39"/>
        <v>0</v>
      </c>
      <c r="L123" s="307" t="str">
        <f t="shared" si="39"/>
        <v>0</v>
      </c>
      <c r="M123" s="307" t="str">
        <f t="shared" si="39"/>
        <v>0</v>
      </c>
      <c r="N123" s="307" t="str">
        <f t="shared" si="39"/>
        <v>0</v>
      </c>
      <c r="O123" s="307" t="str">
        <f t="shared" si="39"/>
        <v>0</v>
      </c>
      <c r="P123" s="307" t="str">
        <f t="shared" si="39"/>
        <v>0</v>
      </c>
      <c r="Q123" s="307" t="str">
        <f t="shared" si="39"/>
        <v>0</v>
      </c>
      <c r="R123" s="307" t="str">
        <f t="shared" si="39"/>
        <v>0</v>
      </c>
      <c r="S123" s="307" t="str">
        <f t="shared" si="39"/>
        <v>0</v>
      </c>
      <c r="T123" s="308" t="str">
        <f t="shared" si="39"/>
        <v>0</v>
      </c>
      <c r="U123" s="30" t="s">
        <v>69</v>
      </c>
      <c r="V123" s="27" t="s">
        <v>69</v>
      </c>
      <c r="W123" s="27" t="s">
        <v>69</v>
      </c>
      <c r="X123" s="27" t="s">
        <v>69</v>
      </c>
      <c r="Y123" s="27" t="s">
        <v>69</v>
      </c>
      <c r="Z123" s="27" t="s">
        <v>69</v>
      </c>
      <c r="AA123" s="27" t="s">
        <v>69</v>
      </c>
      <c r="AB123" s="27" t="s">
        <v>69</v>
      </c>
      <c r="AC123" s="27" t="s">
        <v>69</v>
      </c>
      <c r="AD123" s="27" t="s">
        <v>69</v>
      </c>
      <c r="AE123" s="27" t="s">
        <v>69</v>
      </c>
      <c r="AF123" s="27" t="s">
        <v>69</v>
      </c>
      <c r="AG123" s="27" t="s">
        <v>69</v>
      </c>
      <c r="AH123" s="27" t="s">
        <v>69</v>
      </c>
      <c r="AI123" s="31" t="s">
        <v>69</v>
      </c>
    </row>
    <row r="124" spans="2:39" s="213" customFormat="1">
      <c r="B124" s="237" t="s">
        <v>7</v>
      </c>
      <c r="C124" s="217" t="s">
        <v>8</v>
      </c>
      <c r="D124" s="217"/>
      <c r="E124" s="238"/>
      <c r="F124" s="312" t="str">
        <f>IFERROR(IF(AND($AB124&gt;0,U124&gt;0),U124/$AB124-1,(U124-($AB124))/ABS($AB124)),"0")</f>
        <v>0</v>
      </c>
      <c r="G124" s="313" t="str">
        <f t="shared" si="39"/>
        <v>0</v>
      </c>
      <c r="H124" s="313" t="str">
        <f t="shared" si="39"/>
        <v>0</v>
      </c>
      <c r="I124" s="313" t="str">
        <f t="shared" si="39"/>
        <v>0</v>
      </c>
      <c r="J124" s="313" t="str">
        <f t="shared" si="39"/>
        <v>0</v>
      </c>
      <c r="K124" s="313" t="str">
        <f t="shared" si="39"/>
        <v>0</v>
      </c>
      <c r="L124" s="313" t="str">
        <f t="shared" si="39"/>
        <v>0</v>
      </c>
      <c r="M124" s="313" t="str">
        <f t="shared" si="39"/>
        <v>0</v>
      </c>
      <c r="N124" s="313" t="str">
        <f t="shared" si="39"/>
        <v>0</v>
      </c>
      <c r="O124" s="313" t="str">
        <f t="shared" si="39"/>
        <v>0</v>
      </c>
      <c r="P124" s="313" t="str">
        <f t="shared" si="39"/>
        <v>0</v>
      </c>
      <c r="Q124" s="313" t="str">
        <f t="shared" si="39"/>
        <v>0</v>
      </c>
      <c r="R124" s="313" t="str">
        <f t="shared" si="39"/>
        <v>0</v>
      </c>
      <c r="S124" s="313" t="str">
        <f t="shared" si="39"/>
        <v>0</v>
      </c>
      <c r="T124" s="314" t="str">
        <f t="shared" si="39"/>
        <v>0</v>
      </c>
      <c r="U124" s="225" t="s">
        <v>69</v>
      </c>
      <c r="V124" s="29" t="s">
        <v>69</v>
      </c>
      <c r="W124" s="29" t="s">
        <v>69</v>
      </c>
      <c r="X124" s="29" t="s">
        <v>69</v>
      </c>
      <c r="Y124" s="29" t="s">
        <v>69</v>
      </c>
      <c r="Z124" s="29" t="s">
        <v>69</v>
      </c>
      <c r="AA124" s="29" t="s">
        <v>69</v>
      </c>
      <c r="AB124" s="29" t="s">
        <v>69</v>
      </c>
      <c r="AC124" s="29" t="s">
        <v>69</v>
      </c>
      <c r="AD124" s="29" t="s">
        <v>69</v>
      </c>
      <c r="AE124" s="29" t="s">
        <v>69</v>
      </c>
      <c r="AF124" s="29" t="s">
        <v>69</v>
      </c>
      <c r="AG124" s="29" t="s">
        <v>69</v>
      </c>
      <c r="AH124" s="29" t="s">
        <v>69</v>
      </c>
      <c r="AI124" s="34" t="s">
        <v>69</v>
      </c>
      <c r="AJ124" s="212"/>
      <c r="AM124" s="214"/>
    </row>
    <row r="125" spans="2:39" s="213" customFormat="1">
      <c r="B125" s="239" t="s">
        <v>9</v>
      </c>
      <c r="C125" s="218" t="s">
        <v>10</v>
      </c>
      <c r="D125" s="218"/>
      <c r="E125" s="240"/>
      <c r="F125" s="315" t="str">
        <f t="shared" si="40"/>
        <v>0</v>
      </c>
      <c r="G125" s="316" t="str">
        <f t="shared" si="39"/>
        <v>0</v>
      </c>
      <c r="H125" s="316" t="str">
        <f t="shared" si="39"/>
        <v>0</v>
      </c>
      <c r="I125" s="316" t="str">
        <f t="shared" si="39"/>
        <v>0</v>
      </c>
      <c r="J125" s="316" t="str">
        <f t="shared" si="39"/>
        <v>0</v>
      </c>
      <c r="K125" s="316" t="str">
        <f t="shared" si="39"/>
        <v>0</v>
      </c>
      <c r="L125" s="316" t="str">
        <f t="shared" si="39"/>
        <v>0</v>
      </c>
      <c r="M125" s="316" t="str">
        <f t="shared" si="39"/>
        <v>0</v>
      </c>
      <c r="N125" s="316" t="str">
        <f t="shared" si="39"/>
        <v>0</v>
      </c>
      <c r="O125" s="316" t="str">
        <f t="shared" si="39"/>
        <v>0</v>
      </c>
      <c r="P125" s="316" t="str">
        <f t="shared" si="39"/>
        <v>0</v>
      </c>
      <c r="Q125" s="316" t="str">
        <f t="shared" si="39"/>
        <v>0</v>
      </c>
      <c r="R125" s="316" t="str">
        <f t="shared" si="39"/>
        <v>0</v>
      </c>
      <c r="S125" s="316" t="str">
        <f t="shared" si="39"/>
        <v>0</v>
      </c>
      <c r="T125" s="317" t="str">
        <f t="shared" si="39"/>
        <v>0</v>
      </c>
      <c r="U125" s="226" t="s">
        <v>69</v>
      </c>
      <c r="V125" s="219" t="s">
        <v>69</v>
      </c>
      <c r="W125" s="219" t="s">
        <v>69</v>
      </c>
      <c r="X125" s="219" t="s">
        <v>69</v>
      </c>
      <c r="Y125" s="219" t="s">
        <v>69</v>
      </c>
      <c r="Z125" s="219" t="s">
        <v>69</v>
      </c>
      <c r="AA125" s="219" t="s">
        <v>69</v>
      </c>
      <c r="AB125" s="219" t="s">
        <v>69</v>
      </c>
      <c r="AC125" s="219" t="s">
        <v>69</v>
      </c>
      <c r="AD125" s="219" t="s">
        <v>69</v>
      </c>
      <c r="AE125" s="219" t="s">
        <v>69</v>
      </c>
      <c r="AF125" s="219" t="s">
        <v>69</v>
      </c>
      <c r="AG125" s="219" t="s">
        <v>69</v>
      </c>
      <c r="AH125" s="219" t="s">
        <v>69</v>
      </c>
      <c r="AI125" s="227" t="s">
        <v>69</v>
      </c>
      <c r="AJ125" s="212"/>
      <c r="AM125" s="214"/>
    </row>
    <row r="126" spans="2:39" s="213" customFormat="1">
      <c r="B126" s="237" t="s">
        <v>11</v>
      </c>
      <c r="C126" s="217" t="s">
        <v>12</v>
      </c>
      <c r="D126" s="217"/>
      <c r="E126" s="238"/>
      <c r="F126" s="312" t="str">
        <f t="shared" si="40"/>
        <v>0</v>
      </c>
      <c r="G126" s="313" t="str">
        <f t="shared" si="39"/>
        <v>0</v>
      </c>
      <c r="H126" s="313" t="str">
        <f t="shared" si="39"/>
        <v>0</v>
      </c>
      <c r="I126" s="313" t="str">
        <f t="shared" si="39"/>
        <v>0</v>
      </c>
      <c r="J126" s="313" t="str">
        <f t="shared" si="39"/>
        <v>0</v>
      </c>
      <c r="K126" s="313" t="str">
        <f t="shared" si="39"/>
        <v>0</v>
      </c>
      <c r="L126" s="313" t="str">
        <f t="shared" si="39"/>
        <v>0</v>
      </c>
      <c r="M126" s="313" t="str">
        <f t="shared" si="39"/>
        <v>0</v>
      </c>
      <c r="N126" s="313" t="str">
        <f t="shared" si="39"/>
        <v>0</v>
      </c>
      <c r="O126" s="313" t="str">
        <f t="shared" si="39"/>
        <v>0</v>
      </c>
      <c r="P126" s="313" t="str">
        <f t="shared" si="39"/>
        <v>0</v>
      </c>
      <c r="Q126" s="313" t="str">
        <f t="shared" si="39"/>
        <v>0</v>
      </c>
      <c r="R126" s="313" t="str">
        <f t="shared" si="39"/>
        <v>0</v>
      </c>
      <c r="S126" s="313" t="str">
        <f t="shared" si="39"/>
        <v>0</v>
      </c>
      <c r="T126" s="314" t="str">
        <f t="shared" si="39"/>
        <v>0</v>
      </c>
      <c r="U126" s="225" t="s">
        <v>69</v>
      </c>
      <c r="V126" s="29" t="s">
        <v>69</v>
      </c>
      <c r="W126" s="29" t="s">
        <v>69</v>
      </c>
      <c r="X126" s="29" t="s">
        <v>69</v>
      </c>
      <c r="Y126" s="29" t="s">
        <v>69</v>
      </c>
      <c r="Z126" s="29" t="s">
        <v>69</v>
      </c>
      <c r="AA126" s="29" t="s">
        <v>69</v>
      </c>
      <c r="AB126" s="29" t="s">
        <v>69</v>
      </c>
      <c r="AC126" s="29" t="s">
        <v>69</v>
      </c>
      <c r="AD126" s="29" t="s">
        <v>69</v>
      </c>
      <c r="AE126" s="29" t="s">
        <v>69</v>
      </c>
      <c r="AF126" s="29" t="s">
        <v>69</v>
      </c>
      <c r="AG126" s="29" t="s">
        <v>69</v>
      </c>
      <c r="AH126" s="29" t="s">
        <v>69</v>
      </c>
      <c r="AI126" s="34" t="s">
        <v>69</v>
      </c>
      <c r="AJ126" s="212"/>
      <c r="AM126" s="214"/>
    </row>
    <row r="127" spans="2:39" s="213" customFormat="1">
      <c r="B127" s="239" t="s">
        <v>13</v>
      </c>
      <c r="C127" s="218" t="s">
        <v>393</v>
      </c>
      <c r="D127" s="218"/>
      <c r="E127" s="240"/>
      <c r="F127" s="315" t="str">
        <f t="shared" si="40"/>
        <v>0</v>
      </c>
      <c r="G127" s="316" t="str">
        <f t="shared" si="39"/>
        <v>0</v>
      </c>
      <c r="H127" s="316" t="str">
        <f t="shared" si="39"/>
        <v>0</v>
      </c>
      <c r="I127" s="316" t="str">
        <f t="shared" si="39"/>
        <v>0</v>
      </c>
      <c r="J127" s="316" t="str">
        <f t="shared" si="39"/>
        <v>0</v>
      </c>
      <c r="K127" s="316" t="str">
        <f t="shared" si="39"/>
        <v>0</v>
      </c>
      <c r="L127" s="316" t="str">
        <f t="shared" si="39"/>
        <v>0</v>
      </c>
      <c r="M127" s="316" t="str">
        <f t="shared" si="39"/>
        <v>0</v>
      </c>
      <c r="N127" s="316" t="str">
        <f t="shared" si="39"/>
        <v>0</v>
      </c>
      <c r="O127" s="316" t="str">
        <f t="shared" si="39"/>
        <v>0</v>
      </c>
      <c r="P127" s="316" t="str">
        <f t="shared" si="39"/>
        <v>0</v>
      </c>
      <c r="Q127" s="316" t="str">
        <f t="shared" si="39"/>
        <v>0</v>
      </c>
      <c r="R127" s="316" t="str">
        <f t="shared" si="39"/>
        <v>0</v>
      </c>
      <c r="S127" s="316" t="str">
        <f t="shared" si="39"/>
        <v>0</v>
      </c>
      <c r="T127" s="317" t="str">
        <f t="shared" si="39"/>
        <v>0</v>
      </c>
      <c r="U127" s="226" t="s">
        <v>69</v>
      </c>
      <c r="V127" s="219" t="s">
        <v>69</v>
      </c>
      <c r="W127" s="219" t="s">
        <v>69</v>
      </c>
      <c r="X127" s="219" t="s">
        <v>69</v>
      </c>
      <c r="Y127" s="219" t="s">
        <v>69</v>
      </c>
      <c r="Z127" s="219" t="s">
        <v>69</v>
      </c>
      <c r="AA127" s="219" t="s">
        <v>69</v>
      </c>
      <c r="AB127" s="219" t="s">
        <v>69</v>
      </c>
      <c r="AC127" s="219" t="s">
        <v>69</v>
      </c>
      <c r="AD127" s="219" t="s">
        <v>69</v>
      </c>
      <c r="AE127" s="219" t="s">
        <v>69</v>
      </c>
      <c r="AF127" s="219" t="s">
        <v>69</v>
      </c>
      <c r="AG127" s="219" t="s">
        <v>69</v>
      </c>
      <c r="AH127" s="219" t="s">
        <v>69</v>
      </c>
      <c r="AI127" s="227" t="s">
        <v>69</v>
      </c>
      <c r="AJ127" s="212"/>
      <c r="AM127" s="214"/>
    </row>
    <row r="128" spans="2:39" s="213" customFormat="1" ht="26.25">
      <c r="B128" s="237" t="s">
        <v>15</v>
      </c>
      <c r="C128" s="217" t="s">
        <v>386</v>
      </c>
      <c r="D128" s="217"/>
      <c r="E128" s="238"/>
      <c r="F128" s="312" t="str">
        <f t="shared" si="40"/>
        <v>0</v>
      </c>
      <c r="G128" s="313" t="str">
        <f t="shared" si="39"/>
        <v>0</v>
      </c>
      <c r="H128" s="313" t="str">
        <f t="shared" si="39"/>
        <v>0</v>
      </c>
      <c r="I128" s="313" t="str">
        <f t="shared" si="39"/>
        <v>0</v>
      </c>
      <c r="J128" s="313" t="str">
        <f t="shared" si="39"/>
        <v>0</v>
      </c>
      <c r="K128" s="313" t="str">
        <f t="shared" si="39"/>
        <v>0</v>
      </c>
      <c r="L128" s="313" t="str">
        <f t="shared" si="39"/>
        <v>0</v>
      </c>
      <c r="M128" s="313" t="str">
        <f t="shared" si="39"/>
        <v>0</v>
      </c>
      <c r="N128" s="313" t="str">
        <f t="shared" si="39"/>
        <v>0</v>
      </c>
      <c r="O128" s="313" t="str">
        <f t="shared" si="39"/>
        <v>0</v>
      </c>
      <c r="P128" s="313" t="str">
        <f t="shared" si="39"/>
        <v>0</v>
      </c>
      <c r="Q128" s="313" t="str">
        <f t="shared" si="39"/>
        <v>0</v>
      </c>
      <c r="R128" s="313" t="str">
        <f t="shared" si="39"/>
        <v>0</v>
      </c>
      <c r="S128" s="313" t="str">
        <f t="shared" si="39"/>
        <v>0</v>
      </c>
      <c r="T128" s="314" t="str">
        <f t="shared" si="39"/>
        <v>0</v>
      </c>
      <c r="U128" s="225" t="s">
        <v>69</v>
      </c>
      <c r="V128" s="29" t="s">
        <v>69</v>
      </c>
      <c r="W128" s="29" t="s">
        <v>69</v>
      </c>
      <c r="X128" s="29" t="s">
        <v>69</v>
      </c>
      <c r="Y128" s="29" t="s">
        <v>69</v>
      </c>
      <c r="Z128" s="29" t="s">
        <v>69</v>
      </c>
      <c r="AA128" s="29" t="s">
        <v>69</v>
      </c>
      <c r="AB128" s="29" t="s">
        <v>69</v>
      </c>
      <c r="AC128" s="29" t="s">
        <v>69</v>
      </c>
      <c r="AD128" s="29" t="s">
        <v>69</v>
      </c>
      <c r="AE128" s="29" t="s">
        <v>69</v>
      </c>
      <c r="AF128" s="29" t="s">
        <v>69</v>
      </c>
      <c r="AG128" s="29" t="s">
        <v>69</v>
      </c>
      <c r="AH128" s="29" t="s">
        <v>69</v>
      </c>
      <c r="AI128" s="34" t="s">
        <v>69</v>
      </c>
      <c r="AJ128" s="212"/>
      <c r="AM128" s="214"/>
    </row>
    <row r="129" spans="2:39" s="213" customFormat="1">
      <c r="B129" s="239" t="s">
        <v>16</v>
      </c>
      <c r="C129" s="218" t="s">
        <v>17</v>
      </c>
      <c r="D129" s="218"/>
      <c r="E129" s="240"/>
      <c r="F129" s="315" t="str">
        <f t="shared" si="40"/>
        <v>0</v>
      </c>
      <c r="G129" s="316" t="str">
        <f t="shared" si="39"/>
        <v>0</v>
      </c>
      <c r="H129" s="316" t="str">
        <f t="shared" si="39"/>
        <v>0</v>
      </c>
      <c r="I129" s="316" t="str">
        <f t="shared" si="39"/>
        <v>0</v>
      </c>
      <c r="J129" s="316" t="str">
        <f t="shared" si="39"/>
        <v>0</v>
      </c>
      <c r="K129" s="316" t="str">
        <f t="shared" si="39"/>
        <v>0</v>
      </c>
      <c r="L129" s="316" t="str">
        <f t="shared" si="39"/>
        <v>0</v>
      </c>
      <c r="M129" s="316" t="str">
        <f t="shared" si="39"/>
        <v>0</v>
      </c>
      <c r="N129" s="316" t="str">
        <f t="shared" si="39"/>
        <v>0</v>
      </c>
      <c r="O129" s="316" t="str">
        <f t="shared" si="39"/>
        <v>0</v>
      </c>
      <c r="P129" s="316" t="str">
        <f t="shared" si="39"/>
        <v>0</v>
      </c>
      <c r="Q129" s="316" t="str">
        <f t="shared" si="39"/>
        <v>0</v>
      </c>
      <c r="R129" s="316" t="str">
        <f t="shared" si="39"/>
        <v>0</v>
      </c>
      <c r="S129" s="316" t="str">
        <f t="shared" si="39"/>
        <v>0</v>
      </c>
      <c r="T129" s="317" t="str">
        <f t="shared" si="39"/>
        <v>0</v>
      </c>
      <c r="U129" s="226" t="s">
        <v>69</v>
      </c>
      <c r="V129" s="219" t="s">
        <v>69</v>
      </c>
      <c r="W129" s="219" t="s">
        <v>69</v>
      </c>
      <c r="X129" s="219" t="s">
        <v>69</v>
      </c>
      <c r="Y129" s="219" t="s">
        <v>69</v>
      </c>
      <c r="Z129" s="219" t="s">
        <v>69</v>
      </c>
      <c r="AA129" s="219" t="s">
        <v>69</v>
      </c>
      <c r="AB129" s="219" t="s">
        <v>69</v>
      </c>
      <c r="AC129" s="219" t="s">
        <v>69</v>
      </c>
      <c r="AD129" s="219" t="s">
        <v>69</v>
      </c>
      <c r="AE129" s="219" t="s">
        <v>69</v>
      </c>
      <c r="AF129" s="219" t="s">
        <v>69</v>
      </c>
      <c r="AG129" s="219" t="s">
        <v>69</v>
      </c>
      <c r="AH129" s="219" t="s">
        <v>69</v>
      </c>
      <c r="AI129" s="227" t="s">
        <v>69</v>
      </c>
      <c r="AJ129" s="212"/>
      <c r="AM129" s="214"/>
    </row>
    <row r="130" spans="2:39" s="213" customFormat="1">
      <c r="B130" s="237" t="s">
        <v>18</v>
      </c>
      <c r="C130" s="217" t="s">
        <v>293</v>
      </c>
      <c r="D130" s="217"/>
      <c r="E130" s="238"/>
      <c r="F130" s="312" t="str">
        <f t="shared" si="40"/>
        <v>0</v>
      </c>
      <c r="G130" s="313" t="str">
        <f t="shared" si="39"/>
        <v>0</v>
      </c>
      <c r="H130" s="313" t="str">
        <f t="shared" si="39"/>
        <v>0</v>
      </c>
      <c r="I130" s="313" t="str">
        <f t="shared" si="39"/>
        <v>0</v>
      </c>
      <c r="J130" s="313" t="str">
        <f t="shared" si="39"/>
        <v>0</v>
      </c>
      <c r="K130" s="313" t="str">
        <f t="shared" si="39"/>
        <v>0</v>
      </c>
      <c r="L130" s="313" t="str">
        <f t="shared" si="39"/>
        <v>0</v>
      </c>
      <c r="M130" s="313" t="str">
        <f t="shared" si="39"/>
        <v>0</v>
      </c>
      <c r="N130" s="313" t="str">
        <f t="shared" si="39"/>
        <v>0</v>
      </c>
      <c r="O130" s="313" t="str">
        <f t="shared" si="39"/>
        <v>0</v>
      </c>
      <c r="P130" s="313" t="str">
        <f t="shared" si="39"/>
        <v>0</v>
      </c>
      <c r="Q130" s="313" t="str">
        <f t="shared" si="39"/>
        <v>0</v>
      </c>
      <c r="R130" s="313" t="str">
        <f t="shared" si="39"/>
        <v>0</v>
      </c>
      <c r="S130" s="313" t="str">
        <f t="shared" si="39"/>
        <v>0</v>
      </c>
      <c r="T130" s="314" t="str">
        <f t="shared" si="39"/>
        <v>0</v>
      </c>
      <c r="U130" s="225" t="s">
        <v>69</v>
      </c>
      <c r="V130" s="29" t="s">
        <v>69</v>
      </c>
      <c r="W130" s="29" t="s">
        <v>69</v>
      </c>
      <c r="X130" s="29" t="s">
        <v>69</v>
      </c>
      <c r="Y130" s="29" t="s">
        <v>69</v>
      </c>
      <c r="Z130" s="29" t="s">
        <v>69</v>
      </c>
      <c r="AA130" s="29" t="s">
        <v>69</v>
      </c>
      <c r="AB130" s="29" t="s">
        <v>69</v>
      </c>
      <c r="AC130" s="29" t="s">
        <v>69</v>
      </c>
      <c r="AD130" s="29" t="s">
        <v>69</v>
      </c>
      <c r="AE130" s="29" t="s">
        <v>69</v>
      </c>
      <c r="AF130" s="29" t="s">
        <v>69</v>
      </c>
      <c r="AG130" s="29" t="s">
        <v>69</v>
      </c>
      <c r="AH130" s="29" t="s">
        <v>69</v>
      </c>
      <c r="AI130" s="34" t="s">
        <v>69</v>
      </c>
      <c r="AJ130" s="212"/>
      <c r="AM130" s="214"/>
    </row>
    <row r="131" spans="2:39" s="213" customFormat="1">
      <c r="B131" s="239" t="s">
        <v>294</v>
      </c>
      <c r="C131" s="218" t="s">
        <v>19</v>
      </c>
      <c r="D131" s="218"/>
      <c r="E131" s="240"/>
      <c r="F131" s="315" t="str">
        <f t="shared" si="40"/>
        <v>0</v>
      </c>
      <c r="G131" s="316" t="str">
        <f t="shared" si="39"/>
        <v>0</v>
      </c>
      <c r="H131" s="316" t="str">
        <f t="shared" si="39"/>
        <v>0</v>
      </c>
      <c r="I131" s="316" t="str">
        <f t="shared" si="39"/>
        <v>0</v>
      </c>
      <c r="J131" s="316" t="str">
        <f t="shared" si="39"/>
        <v>0</v>
      </c>
      <c r="K131" s="316" t="str">
        <f t="shared" si="39"/>
        <v>0</v>
      </c>
      <c r="L131" s="316" t="str">
        <f t="shared" si="39"/>
        <v>0</v>
      </c>
      <c r="M131" s="316" t="str">
        <f t="shared" si="39"/>
        <v>0</v>
      </c>
      <c r="N131" s="316" t="str">
        <f t="shared" si="39"/>
        <v>0</v>
      </c>
      <c r="O131" s="316" t="str">
        <f t="shared" si="39"/>
        <v>0</v>
      </c>
      <c r="P131" s="316" t="str">
        <f t="shared" si="39"/>
        <v>0</v>
      </c>
      <c r="Q131" s="316" t="str">
        <f t="shared" si="39"/>
        <v>0</v>
      </c>
      <c r="R131" s="316" t="str">
        <f t="shared" si="39"/>
        <v>0</v>
      </c>
      <c r="S131" s="316" t="str">
        <f t="shared" si="39"/>
        <v>0</v>
      </c>
      <c r="T131" s="317" t="str">
        <f t="shared" si="39"/>
        <v>0</v>
      </c>
      <c r="U131" s="226" t="s">
        <v>69</v>
      </c>
      <c r="V131" s="219" t="s">
        <v>69</v>
      </c>
      <c r="W131" s="219" t="s">
        <v>69</v>
      </c>
      <c r="X131" s="219" t="s">
        <v>69</v>
      </c>
      <c r="Y131" s="219" t="s">
        <v>69</v>
      </c>
      <c r="Z131" s="219" t="s">
        <v>69</v>
      </c>
      <c r="AA131" s="219" t="s">
        <v>69</v>
      </c>
      <c r="AB131" s="219" t="s">
        <v>69</v>
      </c>
      <c r="AC131" s="219" t="s">
        <v>69</v>
      </c>
      <c r="AD131" s="219" t="s">
        <v>69</v>
      </c>
      <c r="AE131" s="219" t="s">
        <v>69</v>
      </c>
      <c r="AF131" s="219" t="s">
        <v>69</v>
      </c>
      <c r="AG131" s="219" t="s">
        <v>69</v>
      </c>
      <c r="AH131" s="219" t="s">
        <v>69</v>
      </c>
      <c r="AI131" s="227" t="s">
        <v>69</v>
      </c>
      <c r="AJ131" s="212"/>
      <c r="AM131" s="214"/>
    </row>
    <row r="132" spans="2:39" s="213" customFormat="1">
      <c r="B132" s="237" t="s">
        <v>20</v>
      </c>
      <c r="C132" s="217" t="s">
        <v>27</v>
      </c>
      <c r="D132" s="217"/>
      <c r="E132" s="238"/>
      <c r="F132" s="312" t="str">
        <f t="shared" si="40"/>
        <v>0</v>
      </c>
      <c r="G132" s="313" t="str">
        <f t="shared" si="39"/>
        <v>0</v>
      </c>
      <c r="H132" s="313" t="str">
        <f t="shared" si="39"/>
        <v>0</v>
      </c>
      <c r="I132" s="313" t="str">
        <f t="shared" si="39"/>
        <v>0</v>
      </c>
      <c r="J132" s="313" t="str">
        <f t="shared" si="39"/>
        <v>0</v>
      </c>
      <c r="K132" s="313" t="str">
        <f t="shared" si="39"/>
        <v>0</v>
      </c>
      <c r="L132" s="313" t="str">
        <f t="shared" si="39"/>
        <v>0</v>
      </c>
      <c r="M132" s="313" t="str">
        <f t="shared" si="39"/>
        <v>0</v>
      </c>
      <c r="N132" s="313" t="str">
        <f t="shared" si="39"/>
        <v>0</v>
      </c>
      <c r="O132" s="313" t="str">
        <f t="shared" si="39"/>
        <v>0</v>
      </c>
      <c r="P132" s="313" t="str">
        <f t="shared" si="39"/>
        <v>0</v>
      </c>
      <c r="Q132" s="313" t="str">
        <f t="shared" si="39"/>
        <v>0</v>
      </c>
      <c r="R132" s="313" t="str">
        <f t="shared" si="39"/>
        <v>0</v>
      </c>
      <c r="S132" s="313" t="str">
        <f t="shared" si="39"/>
        <v>0</v>
      </c>
      <c r="T132" s="314" t="str">
        <f t="shared" si="39"/>
        <v>0</v>
      </c>
      <c r="U132" s="225" t="s">
        <v>69</v>
      </c>
      <c r="V132" s="29" t="s">
        <v>69</v>
      </c>
      <c r="W132" s="29" t="s">
        <v>69</v>
      </c>
      <c r="X132" s="29" t="s">
        <v>69</v>
      </c>
      <c r="Y132" s="29" t="s">
        <v>69</v>
      </c>
      <c r="Z132" s="29" t="s">
        <v>69</v>
      </c>
      <c r="AA132" s="29" t="s">
        <v>69</v>
      </c>
      <c r="AB132" s="29" t="s">
        <v>69</v>
      </c>
      <c r="AC132" s="29" t="s">
        <v>69</v>
      </c>
      <c r="AD132" s="29" t="s">
        <v>69</v>
      </c>
      <c r="AE132" s="29" t="s">
        <v>69</v>
      </c>
      <c r="AF132" s="29" t="s">
        <v>69</v>
      </c>
      <c r="AG132" s="29" t="s">
        <v>69</v>
      </c>
      <c r="AH132" s="29" t="s">
        <v>69</v>
      </c>
      <c r="AI132" s="34" t="s">
        <v>69</v>
      </c>
      <c r="AJ132" s="212"/>
      <c r="AM132" s="214"/>
    </row>
    <row r="133" spans="2:39" s="213" customFormat="1">
      <c r="B133" s="239" t="s">
        <v>22</v>
      </c>
      <c r="C133" s="218" t="s">
        <v>30</v>
      </c>
      <c r="D133" s="218"/>
      <c r="E133" s="240"/>
      <c r="F133" s="315" t="str">
        <f t="shared" si="40"/>
        <v>0</v>
      </c>
      <c r="G133" s="316" t="str">
        <f t="shared" si="39"/>
        <v>0</v>
      </c>
      <c r="H133" s="316" t="str">
        <f t="shared" si="39"/>
        <v>0</v>
      </c>
      <c r="I133" s="316" t="str">
        <f t="shared" si="39"/>
        <v>0</v>
      </c>
      <c r="J133" s="316" t="str">
        <f t="shared" si="39"/>
        <v>0</v>
      </c>
      <c r="K133" s="316" t="str">
        <f t="shared" si="39"/>
        <v>0</v>
      </c>
      <c r="L133" s="316" t="str">
        <f t="shared" si="39"/>
        <v>0</v>
      </c>
      <c r="M133" s="316" t="str">
        <f t="shared" si="39"/>
        <v>0</v>
      </c>
      <c r="N133" s="316" t="str">
        <f t="shared" si="39"/>
        <v>0</v>
      </c>
      <c r="O133" s="316" t="str">
        <f t="shared" si="39"/>
        <v>0</v>
      </c>
      <c r="P133" s="316" t="str">
        <f t="shared" si="39"/>
        <v>0</v>
      </c>
      <c r="Q133" s="316" t="str">
        <f t="shared" si="39"/>
        <v>0</v>
      </c>
      <c r="R133" s="316" t="str">
        <f t="shared" si="39"/>
        <v>0</v>
      </c>
      <c r="S133" s="316" t="str">
        <f t="shared" si="39"/>
        <v>0</v>
      </c>
      <c r="T133" s="317" t="str">
        <f t="shared" si="39"/>
        <v>0</v>
      </c>
      <c r="U133" s="226" t="s">
        <v>69</v>
      </c>
      <c r="V133" s="219" t="s">
        <v>69</v>
      </c>
      <c r="W133" s="219" t="s">
        <v>69</v>
      </c>
      <c r="X133" s="219" t="s">
        <v>69</v>
      </c>
      <c r="Y133" s="219" t="s">
        <v>69</v>
      </c>
      <c r="Z133" s="219" t="s">
        <v>69</v>
      </c>
      <c r="AA133" s="219" t="s">
        <v>69</v>
      </c>
      <c r="AB133" s="219" t="s">
        <v>69</v>
      </c>
      <c r="AC133" s="219" t="s">
        <v>69</v>
      </c>
      <c r="AD133" s="219" t="s">
        <v>69</v>
      </c>
      <c r="AE133" s="219" t="s">
        <v>69</v>
      </c>
      <c r="AF133" s="219" t="s">
        <v>69</v>
      </c>
      <c r="AG133" s="219" t="s">
        <v>69</v>
      </c>
      <c r="AH133" s="219" t="s">
        <v>69</v>
      </c>
      <c r="AI133" s="227" t="s">
        <v>69</v>
      </c>
      <c r="AJ133" s="212"/>
      <c r="AM133" s="214"/>
    </row>
    <row r="134" spans="2:39" s="213" customFormat="1">
      <c r="B134" s="237" t="s">
        <v>23</v>
      </c>
      <c r="C134" s="217" t="s">
        <v>31</v>
      </c>
      <c r="D134" s="217"/>
      <c r="E134" s="238"/>
      <c r="F134" s="312" t="str">
        <f t="shared" si="40"/>
        <v>0</v>
      </c>
      <c r="G134" s="313" t="str">
        <f t="shared" si="39"/>
        <v>0</v>
      </c>
      <c r="H134" s="313" t="str">
        <f t="shared" si="39"/>
        <v>0</v>
      </c>
      <c r="I134" s="313" t="str">
        <f t="shared" si="39"/>
        <v>0</v>
      </c>
      <c r="J134" s="313" t="str">
        <f t="shared" si="39"/>
        <v>0</v>
      </c>
      <c r="K134" s="313" t="str">
        <f t="shared" si="39"/>
        <v>0</v>
      </c>
      <c r="L134" s="313" t="str">
        <f t="shared" si="39"/>
        <v>0</v>
      </c>
      <c r="M134" s="313" t="str">
        <f t="shared" si="39"/>
        <v>0</v>
      </c>
      <c r="N134" s="313" t="str">
        <f t="shared" si="39"/>
        <v>0</v>
      </c>
      <c r="O134" s="313" t="str">
        <f t="shared" si="39"/>
        <v>0</v>
      </c>
      <c r="P134" s="313" t="str">
        <f t="shared" si="39"/>
        <v>0</v>
      </c>
      <c r="Q134" s="313" t="str">
        <f t="shared" si="39"/>
        <v>0</v>
      </c>
      <c r="R134" s="313" t="str">
        <f t="shared" si="39"/>
        <v>0</v>
      </c>
      <c r="S134" s="313" t="str">
        <f t="shared" si="39"/>
        <v>0</v>
      </c>
      <c r="T134" s="314" t="str">
        <f t="shared" si="39"/>
        <v>0</v>
      </c>
      <c r="U134" s="225" t="s">
        <v>69</v>
      </c>
      <c r="V134" s="29" t="s">
        <v>69</v>
      </c>
      <c r="W134" s="29" t="s">
        <v>69</v>
      </c>
      <c r="X134" s="29" t="s">
        <v>69</v>
      </c>
      <c r="Y134" s="29" t="s">
        <v>69</v>
      </c>
      <c r="Z134" s="29" t="s">
        <v>69</v>
      </c>
      <c r="AA134" s="29" t="s">
        <v>69</v>
      </c>
      <c r="AB134" s="29" t="s">
        <v>69</v>
      </c>
      <c r="AC134" s="29" t="s">
        <v>69</v>
      </c>
      <c r="AD134" s="29" t="s">
        <v>69</v>
      </c>
      <c r="AE134" s="29" t="s">
        <v>69</v>
      </c>
      <c r="AF134" s="29" t="s">
        <v>69</v>
      </c>
      <c r="AG134" s="29" t="s">
        <v>69</v>
      </c>
      <c r="AH134" s="29" t="s">
        <v>69</v>
      </c>
      <c r="AI134" s="34" t="s">
        <v>69</v>
      </c>
      <c r="AJ134" s="212"/>
      <c r="AM134" s="214"/>
    </row>
    <row r="135" spans="2:39" s="213" customFormat="1">
      <c r="B135" s="239" t="s">
        <v>24</v>
      </c>
      <c r="C135" s="218" t="s">
        <v>295</v>
      </c>
      <c r="D135" s="218"/>
      <c r="E135" s="240"/>
      <c r="F135" s="315" t="str">
        <f t="shared" si="40"/>
        <v>0</v>
      </c>
      <c r="G135" s="316" t="str">
        <f t="shared" si="39"/>
        <v>0</v>
      </c>
      <c r="H135" s="316" t="str">
        <f t="shared" si="39"/>
        <v>0</v>
      </c>
      <c r="I135" s="316" t="str">
        <f t="shared" si="39"/>
        <v>0</v>
      </c>
      <c r="J135" s="316" t="str">
        <f t="shared" si="39"/>
        <v>0</v>
      </c>
      <c r="K135" s="316" t="str">
        <f t="shared" si="39"/>
        <v>0</v>
      </c>
      <c r="L135" s="316" t="str">
        <f t="shared" si="39"/>
        <v>0</v>
      </c>
      <c r="M135" s="316" t="str">
        <f t="shared" si="39"/>
        <v>0</v>
      </c>
      <c r="N135" s="316" t="str">
        <f t="shared" si="39"/>
        <v>0</v>
      </c>
      <c r="O135" s="316" t="str">
        <f t="shared" si="39"/>
        <v>0</v>
      </c>
      <c r="P135" s="316" t="str">
        <f t="shared" si="39"/>
        <v>0</v>
      </c>
      <c r="Q135" s="316" t="str">
        <f t="shared" si="39"/>
        <v>0</v>
      </c>
      <c r="R135" s="316" t="str">
        <f t="shared" si="39"/>
        <v>0</v>
      </c>
      <c r="S135" s="316" t="str">
        <f t="shared" si="39"/>
        <v>0</v>
      </c>
      <c r="T135" s="317" t="str">
        <f t="shared" si="39"/>
        <v>0</v>
      </c>
      <c r="U135" s="226" t="s">
        <v>69</v>
      </c>
      <c r="V135" s="219" t="s">
        <v>69</v>
      </c>
      <c r="W135" s="219" t="s">
        <v>69</v>
      </c>
      <c r="X135" s="219" t="s">
        <v>69</v>
      </c>
      <c r="Y135" s="219" t="s">
        <v>69</v>
      </c>
      <c r="Z135" s="219" t="s">
        <v>69</v>
      </c>
      <c r="AA135" s="219" t="s">
        <v>69</v>
      </c>
      <c r="AB135" s="219" t="s">
        <v>69</v>
      </c>
      <c r="AC135" s="219" t="s">
        <v>69</v>
      </c>
      <c r="AD135" s="219" t="s">
        <v>69</v>
      </c>
      <c r="AE135" s="219" t="s">
        <v>69</v>
      </c>
      <c r="AF135" s="219" t="s">
        <v>69</v>
      </c>
      <c r="AG135" s="219" t="s">
        <v>69</v>
      </c>
      <c r="AH135" s="219" t="s">
        <v>69</v>
      </c>
      <c r="AI135" s="227" t="s">
        <v>69</v>
      </c>
      <c r="AJ135" s="212"/>
      <c r="AM135" s="214"/>
    </row>
    <row r="136" spans="2:39" s="213" customFormat="1">
      <c r="B136" s="237" t="s">
        <v>298</v>
      </c>
      <c r="C136" s="217" t="s">
        <v>35</v>
      </c>
      <c r="D136" s="217"/>
      <c r="E136" s="238"/>
      <c r="F136" s="312" t="str">
        <f t="shared" si="40"/>
        <v>0</v>
      </c>
      <c r="G136" s="313" t="str">
        <f t="shared" si="39"/>
        <v>0</v>
      </c>
      <c r="H136" s="313" t="str">
        <f t="shared" si="39"/>
        <v>0</v>
      </c>
      <c r="I136" s="313" t="str">
        <f t="shared" si="39"/>
        <v>0</v>
      </c>
      <c r="J136" s="313" t="str">
        <f t="shared" si="39"/>
        <v>0</v>
      </c>
      <c r="K136" s="313" t="str">
        <f t="shared" si="39"/>
        <v>0</v>
      </c>
      <c r="L136" s="313" t="str">
        <f t="shared" si="39"/>
        <v>0</v>
      </c>
      <c r="M136" s="313" t="str">
        <f t="shared" si="39"/>
        <v>0</v>
      </c>
      <c r="N136" s="313" t="str">
        <f t="shared" si="39"/>
        <v>0</v>
      </c>
      <c r="O136" s="313" t="str">
        <f t="shared" si="39"/>
        <v>0</v>
      </c>
      <c r="P136" s="313" t="str">
        <f t="shared" si="39"/>
        <v>0</v>
      </c>
      <c r="Q136" s="313" t="str">
        <f t="shared" si="39"/>
        <v>0</v>
      </c>
      <c r="R136" s="313" t="str">
        <f t="shared" si="39"/>
        <v>0</v>
      </c>
      <c r="S136" s="313" t="str">
        <f t="shared" si="39"/>
        <v>0</v>
      </c>
      <c r="T136" s="314" t="str">
        <f t="shared" si="39"/>
        <v>0</v>
      </c>
      <c r="U136" s="225" t="s">
        <v>69</v>
      </c>
      <c r="V136" s="29" t="s">
        <v>69</v>
      </c>
      <c r="W136" s="29" t="s">
        <v>69</v>
      </c>
      <c r="X136" s="29" t="s">
        <v>69</v>
      </c>
      <c r="Y136" s="29" t="s">
        <v>69</v>
      </c>
      <c r="Z136" s="29" t="s">
        <v>69</v>
      </c>
      <c r="AA136" s="29" t="s">
        <v>69</v>
      </c>
      <c r="AB136" s="29" t="s">
        <v>69</v>
      </c>
      <c r="AC136" s="29" t="s">
        <v>69</v>
      </c>
      <c r="AD136" s="29" t="s">
        <v>69</v>
      </c>
      <c r="AE136" s="29" t="s">
        <v>69</v>
      </c>
      <c r="AF136" s="29" t="s">
        <v>69</v>
      </c>
      <c r="AG136" s="29" t="s">
        <v>69</v>
      </c>
      <c r="AH136" s="29" t="s">
        <v>69</v>
      </c>
      <c r="AI136" s="34" t="s">
        <v>69</v>
      </c>
      <c r="AJ136" s="212"/>
      <c r="AM136" s="214"/>
    </row>
    <row r="137" spans="2:39" s="213" customFormat="1">
      <c r="B137" s="239" t="s">
        <v>299</v>
      </c>
      <c r="C137" s="218" t="s">
        <v>37</v>
      </c>
      <c r="D137" s="218"/>
      <c r="E137" s="240"/>
      <c r="F137" s="315" t="str">
        <f t="shared" si="40"/>
        <v>0</v>
      </c>
      <c r="G137" s="316" t="str">
        <f t="shared" si="39"/>
        <v>0</v>
      </c>
      <c r="H137" s="316" t="str">
        <f t="shared" si="39"/>
        <v>0</v>
      </c>
      <c r="I137" s="316" t="str">
        <f t="shared" si="39"/>
        <v>0</v>
      </c>
      <c r="J137" s="316" t="str">
        <f t="shared" si="39"/>
        <v>0</v>
      </c>
      <c r="K137" s="316" t="str">
        <f t="shared" si="39"/>
        <v>0</v>
      </c>
      <c r="L137" s="316" t="str">
        <f t="shared" si="39"/>
        <v>0</v>
      </c>
      <c r="M137" s="316" t="str">
        <f t="shared" si="39"/>
        <v>0</v>
      </c>
      <c r="N137" s="316" t="str">
        <f t="shared" si="39"/>
        <v>0</v>
      </c>
      <c r="O137" s="316" t="str">
        <f t="shared" si="39"/>
        <v>0</v>
      </c>
      <c r="P137" s="316" t="str">
        <f t="shared" si="39"/>
        <v>0</v>
      </c>
      <c r="Q137" s="316" t="str">
        <f t="shared" si="39"/>
        <v>0</v>
      </c>
      <c r="R137" s="316" t="str">
        <f t="shared" si="39"/>
        <v>0</v>
      </c>
      <c r="S137" s="316" t="str">
        <f t="shared" si="39"/>
        <v>0</v>
      </c>
      <c r="T137" s="317" t="str">
        <f t="shared" si="39"/>
        <v>0</v>
      </c>
      <c r="U137" s="226" t="s">
        <v>69</v>
      </c>
      <c r="V137" s="219" t="s">
        <v>69</v>
      </c>
      <c r="W137" s="219" t="s">
        <v>69</v>
      </c>
      <c r="X137" s="219" t="s">
        <v>69</v>
      </c>
      <c r="Y137" s="219" t="s">
        <v>69</v>
      </c>
      <c r="Z137" s="219" t="s">
        <v>69</v>
      </c>
      <c r="AA137" s="219" t="s">
        <v>69</v>
      </c>
      <c r="AB137" s="219" t="s">
        <v>69</v>
      </c>
      <c r="AC137" s="219" t="s">
        <v>69</v>
      </c>
      <c r="AD137" s="219" t="s">
        <v>69</v>
      </c>
      <c r="AE137" s="219" t="s">
        <v>69</v>
      </c>
      <c r="AF137" s="219" t="s">
        <v>69</v>
      </c>
      <c r="AG137" s="219" t="s">
        <v>69</v>
      </c>
      <c r="AH137" s="219" t="s">
        <v>69</v>
      </c>
      <c r="AI137" s="227" t="s">
        <v>69</v>
      </c>
      <c r="AJ137" s="212"/>
      <c r="AM137" s="214"/>
    </row>
    <row r="138" spans="2:39" s="213" customFormat="1">
      <c r="B138" s="237" t="s">
        <v>300</v>
      </c>
      <c r="C138" s="217" t="s">
        <v>39</v>
      </c>
      <c r="D138" s="217"/>
      <c r="E138" s="238"/>
      <c r="F138" s="312" t="str">
        <f t="shared" si="40"/>
        <v>0</v>
      </c>
      <c r="G138" s="313" t="str">
        <f t="shared" si="39"/>
        <v>0</v>
      </c>
      <c r="H138" s="313" t="str">
        <f t="shared" si="39"/>
        <v>0</v>
      </c>
      <c r="I138" s="313" t="str">
        <f t="shared" si="39"/>
        <v>0</v>
      </c>
      <c r="J138" s="313" t="str">
        <f t="shared" si="39"/>
        <v>0</v>
      </c>
      <c r="K138" s="313" t="str">
        <f t="shared" si="39"/>
        <v>0</v>
      </c>
      <c r="L138" s="313" t="str">
        <f t="shared" si="39"/>
        <v>0</v>
      </c>
      <c r="M138" s="313" t="str">
        <f t="shared" si="39"/>
        <v>0</v>
      </c>
      <c r="N138" s="313" t="str">
        <f t="shared" si="39"/>
        <v>0</v>
      </c>
      <c r="O138" s="313" t="str">
        <f t="shared" si="39"/>
        <v>0</v>
      </c>
      <c r="P138" s="313" t="str">
        <f t="shared" si="39"/>
        <v>0</v>
      </c>
      <c r="Q138" s="313" t="str">
        <f t="shared" si="39"/>
        <v>0</v>
      </c>
      <c r="R138" s="313" t="str">
        <f t="shared" si="39"/>
        <v>0</v>
      </c>
      <c r="S138" s="313" t="str">
        <f t="shared" si="39"/>
        <v>0</v>
      </c>
      <c r="T138" s="314" t="str">
        <f t="shared" si="39"/>
        <v>0</v>
      </c>
      <c r="U138" s="225" t="s">
        <v>69</v>
      </c>
      <c r="V138" s="29" t="s">
        <v>69</v>
      </c>
      <c r="W138" s="29" t="s">
        <v>69</v>
      </c>
      <c r="X138" s="29" t="s">
        <v>69</v>
      </c>
      <c r="Y138" s="29" t="s">
        <v>69</v>
      </c>
      <c r="Z138" s="29" t="s">
        <v>69</v>
      </c>
      <c r="AA138" s="29" t="s">
        <v>69</v>
      </c>
      <c r="AB138" s="29" t="s">
        <v>69</v>
      </c>
      <c r="AC138" s="29" t="s">
        <v>69</v>
      </c>
      <c r="AD138" s="29" t="s">
        <v>69</v>
      </c>
      <c r="AE138" s="29" t="s">
        <v>69</v>
      </c>
      <c r="AF138" s="29" t="s">
        <v>69</v>
      </c>
      <c r="AG138" s="29" t="s">
        <v>69</v>
      </c>
      <c r="AH138" s="29" t="s">
        <v>69</v>
      </c>
      <c r="AI138" s="34" t="s">
        <v>69</v>
      </c>
      <c r="AJ138" s="212"/>
      <c r="AM138" s="214"/>
    </row>
    <row r="139" spans="2:39" s="213" customFormat="1">
      <c r="B139" s="239" t="s">
        <v>301</v>
      </c>
      <c r="C139" s="218" t="s">
        <v>302</v>
      </c>
      <c r="D139" s="218"/>
      <c r="E139" s="240"/>
      <c r="F139" s="315" t="str">
        <f t="shared" si="40"/>
        <v>0</v>
      </c>
      <c r="G139" s="316" t="str">
        <f t="shared" si="39"/>
        <v>0</v>
      </c>
      <c r="H139" s="316" t="str">
        <f t="shared" si="39"/>
        <v>0</v>
      </c>
      <c r="I139" s="316" t="str">
        <f t="shared" si="39"/>
        <v>0</v>
      </c>
      <c r="J139" s="316" t="str">
        <f t="shared" ref="J139:T152" si="41">IFERROR(IF(AND($AB139&gt;0,Y139&gt;0),Y139/$AB139-1,(Y139-($AB139))/ABS($AB139)),"0")</f>
        <v>0</v>
      </c>
      <c r="K139" s="316" t="str">
        <f t="shared" si="41"/>
        <v>0</v>
      </c>
      <c r="L139" s="316" t="str">
        <f t="shared" si="41"/>
        <v>0</v>
      </c>
      <c r="M139" s="316" t="str">
        <f t="shared" si="41"/>
        <v>0</v>
      </c>
      <c r="N139" s="316" t="str">
        <f t="shared" si="41"/>
        <v>0</v>
      </c>
      <c r="O139" s="316" t="str">
        <f t="shared" si="41"/>
        <v>0</v>
      </c>
      <c r="P139" s="316" t="str">
        <f t="shared" si="41"/>
        <v>0</v>
      </c>
      <c r="Q139" s="316" t="str">
        <f t="shared" si="41"/>
        <v>0</v>
      </c>
      <c r="R139" s="316" t="str">
        <f t="shared" si="41"/>
        <v>0</v>
      </c>
      <c r="S139" s="316" t="str">
        <f t="shared" si="41"/>
        <v>0</v>
      </c>
      <c r="T139" s="317" t="str">
        <f t="shared" si="41"/>
        <v>0</v>
      </c>
      <c r="U139" s="226" t="s">
        <v>69</v>
      </c>
      <c r="V139" s="219" t="s">
        <v>69</v>
      </c>
      <c r="W139" s="219" t="s">
        <v>69</v>
      </c>
      <c r="X139" s="219" t="s">
        <v>69</v>
      </c>
      <c r="Y139" s="219" t="s">
        <v>69</v>
      </c>
      <c r="Z139" s="219" t="s">
        <v>69</v>
      </c>
      <c r="AA139" s="219" t="s">
        <v>69</v>
      </c>
      <c r="AB139" s="219" t="s">
        <v>69</v>
      </c>
      <c r="AC139" s="219" t="s">
        <v>69</v>
      </c>
      <c r="AD139" s="219" t="s">
        <v>69</v>
      </c>
      <c r="AE139" s="219" t="s">
        <v>69</v>
      </c>
      <c r="AF139" s="219" t="s">
        <v>69</v>
      </c>
      <c r="AG139" s="219" t="s">
        <v>69</v>
      </c>
      <c r="AH139" s="219" t="s">
        <v>69</v>
      </c>
      <c r="AI139" s="227" t="s">
        <v>69</v>
      </c>
      <c r="AJ139" s="212"/>
      <c r="AM139" s="214"/>
    </row>
    <row r="140" spans="2:39" s="213" customFormat="1">
      <c r="B140" s="237" t="s">
        <v>303</v>
      </c>
      <c r="C140" s="217" t="s">
        <v>47</v>
      </c>
      <c r="D140" s="217"/>
      <c r="E140" s="238"/>
      <c r="F140" s="312" t="str">
        <f t="shared" si="40"/>
        <v>0</v>
      </c>
      <c r="G140" s="313" t="str">
        <f t="shared" si="40"/>
        <v>0</v>
      </c>
      <c r="H140" s="313" t="str">
        <f t="shared" si="40"/>
        <v>0</v>
      </c>
      <c r="I140" s="313" t="str">
        <f t="shared" si="40"/>
        <v>0</v>
      </c>
      <c r="J140" s="313" t="str">
        <f t="shared" si="41"/>
        <v>0</v>
      </c>
      <c r="K140" s="313" t="str">
        <f t="shared" si="41"/>
        <v>0</v>
      </c>
      <c r="L140" s="313" t="str">
        <f t="shared" si="41"/>
        <v>0</v>
      </c>
      <c r="M140" s="313" t="str">
        <f t="shared" si="41"/>
        <v>0</v>
      </c>
      <c r="N140" s="313" t="str">
        <f t="shared" si="41"/>
        <v>0</v>
      </c>
      <c r="O140" s="313" t="str">
        <f t="shared" si="41"/>
        <v>0</v>
      </c>
      <c r="P140" s="313" t="str">
        <f t="shared" si="41"/>
        <v>0</v>
      </c>
      <c r="Q140" s="313" t="str">
        <f t="shared" si="41"/>
        <v>0</v>
      </c>
      <c r="R140" s="313" t="str">
        <f t="shared" si="41"/>
        <v>0</v>
      </c>
      <c r="S140" s="313" t="str">
        <f t="shared" si="41"/>
        <v>0</v>
      </c>
      <c r="T140" s="314" t="str">
        <f t="shared" si="41"/>
        <v>0</v>
      </c>
      <c r="U140" s="225" t="s">
        <v>69</v>
      </c>
      <c r="V140" s="29" t="s">
        <v>69</v>
      </c>
      <c r="W140" s="29" t="s">
        <v>69</v>
      </c>
      <c r="X140" s="29" t="s">
        <v>69</v>
      </c>
      <c r="Y140" s="29" t="s">
        <v>69</v>
      </c>
      <c r="Z140" s="29" t="s">
        <v>69</v>
      </c>
      <c r="AA140" s="29" t="s">
        <v>69</v>
      </c>
      <c r="AB140" s="29" t="s">
        <v>69</v>
      </c>
      <c r="AC140" s="29" t="s">
        <v>69</v>
      </c>
      <c r="AD140" s="29" t="s">
        <v>69</v>
      </c>
      <c r="AE140" s="29" t="s">
        <v>69</v>
      </c>
      <c r="AF140" s="29" t="s">
        <v>69</v>
      </c>
      <c r="AG140" s="29" t="s">
        <v>69</v>
      </c>
      <c r="AH140" s="29" t="s">
        <v>69</v>
      </c>
      <c r="AI140" s="34" t="s">
        <v>69</v>
      </c>
      <c r="AJ140" s="212"/>
      <c r="AM140" s="214"/>
    </row>
    <row r="141" spans="2:39" s="213" customFormat="1">
      <c r="B141" s="239" t="s">
        <v>304</v>
      </c>
      <c r="C141" s="218" t="s">
        <v>45</v>
      </c>
      <c r="D141" s="218"/>
      <c r="E141" s="240"/>
      <c r="F141" s="315" t="str">
        <f t="shared" si="40"/>
        <v>0</v>
      </c>
      <c r="G141" s="316" t="str">
        <f t="shared" si="40"/>
        <v>0</v>
      </c>
      <c r="H141" s="316" t="str">
        <f t="shared" si="40"/>
        <v>0</v>
      </c>
      <c r="I141" s="316" t="str">
        <f t="shared" si="40"/>
        <v>0</v>
      </c>
      <c r="J141" s="316" t="str">
        <f t="shared" si="41"/>
        <v>0</v>
      </c>
      <c r="K141" s="316" t="str">
        <f t="shared" si="41"/>
        <v>0</v>
      </c>
      <c r="L141" s="316" t="str">
        <f t="shared" si="41"/>
        <v>0</v>
      </c>
      <c r="M141" s="316" t="str">
        <f t="shared" si="41"/>
        <v>0</v>
      </c>
      <c r="N141" s="316" t="str">
        <f t="shared" si="41"/>
        <v>0</v>
      </c>
      <c r="O141" s="316" t="str">
        <f t="shared" si="41"/>
        <v>0</v>
      </c>
      <c r="P141" s="316" t="str">
        <f t="shared" si="41"/>
        <v>0</v>
      </c>
      <c r="Q141" s="316" t="str">
        <f t="shared" si="41"/>
        <v>0</v>
      </c>
      <c r="R141" s="316" t="str">
        <f t="shared" si="41"/>
        <v>0</v>
      </c>
      <c r="S141" s="316" t="str">
        <f t="shared" si="41"/>
        <v>0</v>
      </c>
      <c r="T141" s="317" t="str">
        <f t="shared" si="41"/>
        <v>0</v>
      </c>
      <c r="U141" s="226" t="s">
        <v>69</v>
      </c>
      <c r="V141" s="219" t="s">
        <v>69</v>
      </c>
      <c r="W141" s="219" t="s">
        <v>69</v>
      </c>
      <c r="X141" s="219" t="s">
        <v>69</v>
      </c>
      <c r="Y141" s="219" t="s">
        <v>69</v>
      </c>
      <c r="Z141" s="219" t="s">
        <v>69</v>
      </c>
      <c r="AA141" s="219" t="s">
        <v>69</v>
      </c>
      <c r="AB141" s="219" t="s">
        <v>69</v>
      </c>
      <c r="AC141" s="219" t="s">
        <v>69</v>
      </c>
      <c r="AD141" s="219" t="s">
        <v>69</v>
      </c>
      <c r="AE141" s="219" t="s">
        <v>69</v>
      </c>
      <c r="AF141" s="219" t="s">
        <v>69</v>
      </c>
      <c r="AG141" s="219" t="s">
        <v>69</v>
      </c>
      <c r="AH141" s="219" t="s">
        <v>69</v>
      </c>
      <c r="AI141" s="227" t="s">
        <v>69</v>
      </c>
      <c r="AJ141" s="212"/>
      <c r="AM141" s="214"/>
    </row>
    <row r="142" spans="2:39" s="213" customFormat="1">
      <c r="B142" s="237" t="s">
        <v>305</v>
      </c>
      <c r="C142" s="217" t="s">
        <v>306</v>
      </c>
      <c r="D142" s="217"/>
      <c r="E142" s="238"/>
      <c r="F142" s="312" t="str">
        <f t="shared" si="40"/>
        <v>0</v>
      </c>
      <c r="G142" s="313" t="str">
        <f t="shared" si="40"/>
        <v>0</v>
      </c>
      <c r="H142" s="313" t="str">
        <f t="shared" si="40"/>
        <v>0</v>
      </c>
      <c r="I142" s="313" t="str">
        <f t="shared" si="40"/>
        <v>0</v>
      </c>
      <c r="J142" s="313" t="str">
        <f t="shared" si="41"/>
        <v>0</v>
      </c>
      <c r="K142" s="313" t="str">
        <f t="shared" si="41"/>
        <v>0</v>
      </c>
      <c r="L142" s="313" t="str">
        <f t="shared" si="41"/>
        <v>0</v>
      </c>
      <c r="M142" s="313" t="str">
        <f t="shared" si="41"/>
        <v>0</v>
      </c>
      <c r="N142" s="313" t="str">
        <f t="shared" si="41"/>
        <v>0</v>
      </c>
      <c r="O142" s="313" t="str">
        <f t="shared" si="41"/>
        <v>0</v>
      </c>
      <c r="P142" s="313" t="str">
        <f t="shared" si="41"/>
        <v>0</v>
      </c>
      <c r="Q142" s="313" t="str">
        <f t="shared" si="41"/>
        <v>0</v>
      </c>
      <c r="R142" s="313" t="str">
        <f t="shared" si="41"/>
        <v>0</v>
      </c>
      <c r="S142" s="313" t="str">
        <f t="shared" si="41"/>
        <v>0</v>
      </c>
      <c r="T142" s="314" t="str">
        <f t="shared" si="41"/>
        <v>0</v>
      </c>
      <c r="U142" s="225" t="s">
        <v>69</v>
      </c>
      <c r="V142" s="29" t="s">
        <v>69</v>
      </c>
      <c r="W142" s="29" t="s">
        <v>69</v>
      </c>
      <c r="X142" s="29" t="s">
        <v>69</v>
      </c>
      <c r="Y142" s="29" t="s">
        <v>69</v>
      </c>
      <c r="Z142" s="29" t="s">
        <v>69</v>
      </c>
      <c r="AA142" s="29" t="s">
        <v>69</v>
      </c>
      <c r="AB142" s="29" t="s">
        <v>69</v>
      </c>
      <c r="AC142" s="29" t="s">
        <v>69</v>
      </c>
      <c r="AD142" s="29" t="s">
        <v>69</v>
      </c>
      <c r="AE142" s="29" t="s">
        <v>69</v>
      </c>
      <c r="AF142" s="29" t="s">
        <v>69</v>
      </c>
      <c r="AG142" s="29" t="s">
        <v>69</v>
      </c>
      <c r="AH142" s="29" t="s">
        <v>69</v>
      </c>
      <c r="AI142" s="34" t="s">
        <v>69</v>
      </c>
      <c r="AJ142" s="212"/>
      <c r="AM142" s="214"/>
    </row>
    <row r="143" spans="2:39" s="213" customFormat="1">
      <c r="B143" s="239" t="s">
        <v>51</v>
      </c>
      <c r="C143" s="220" t="s">
        <v>540</v>
      </c>
      <c r="D143" s="218"/>
      <c r="E143" s="240"/>
      <c r="F143" s="315" t="str">
        <f t="shared" si="40"/>
        <v>0</v>
      </c>
      <c r="G143" s="316" t="str">
        <f t="shared" si="40"/>
        <v>0</v>
      </c>
      <c r="H143" s="316" t="str">
        <f t="shared" si="40"/>
        <v>0</v>
      </c>
      <c r="I143" s="316" t="str">
        <f t="shared" si="40"/>
        <v>0</v>
      </c>
      <c r="J143" s="316" t="str">
        <f t="shared" si="41"/>
        <v>0</v>
      </c>
      <c r="K143" s="316" t="str">
        <f t="shared" si="41"/>
        <v>0</v>
      </c>
      <c r="L143" s="316" t="str">
        <f t="shared" si="41"/>
        <v>0</v>
      </c>
      <c r="M143" s="316" t="str">
        <f t="shared" si="41"/>
        <v>0</v>
      </c>
      <c r="N143" s="316" t="str">
        <f t="shared" si="41"/>
        <v>0</v>
      </c>
      <c r="O143" s="316" t="str">
        <f t="shared" si="41"/>
        <v>0</v>
      </c>
      <c r="P143" s="316" t="str">
        <f t="shared" si="41"/>
        <v>0</v>
      </c>
      <c r="Q143" s="316" t="str">
        <f t="shared" si="41"/>
        <v>0</v>
      </c>
      <c r="R143" s="316" t="str">
        <f t="shared" si="41"/>
        <v>0</v>
      </c>
      <c r="S143" s="316" t="str">
        <f t="shared" si="41"/>
        <v>0</v>
      </c>
      <c r="T143" s="317" t="str">
        <f t="shared" si="41"/>
        <v>0</v>
      </c>
      <c r="U143" s="226" t="s">
        <v>69</v>
      </c>
      <c r="V143" s="219" t="s">
        <v>69</v>
      </c>
      <c r="W143" s="219" t="s">
        <v>69</v>
      </c>
      <c r="X143" s="219" t="s">
        <v>69</v>
      </c>
      <c r="Y143" s="219" t="s">
        <v>69</v>
      </c>
      <c r="Z143" s="219" t="s">
        <v>69</v>
      </c>
      <c r="AA143" s="219" t="s">
        <v>69</v>
      </c>
      <c r="AB143" s="219" t="s">
        <v>69</v>
      </c>
      <c r="AC143" s="219" t="s">
        <v>69</v>
      </c>
      <c r="AD143" s="219" t="s">
        <v>69</v>
      </c>
      <c r="AE143" s="219" t="s">
        <v>69</v>
      </c>
      <c r="AF143" s="219" t="s">
        <v>69</v>
      </c>
      <c r="AG143" s="219" t="s">
        <v>69</v>
      </c>
      <c r="AH143" s="219" t="s">
        <v>69</v>
      </c>
      <c r="AI143" s="227" t="s">
        <v>69</v>
      </c>
      <c r="AJ143" s="212"/>
      <c r="AM143" s="214"/>
    </row>
    <row r="144" spans="2:39" s="213" customFormat="1">
      <c r="B144" s="237" t="s">
        <v>52</v>
      </c>
      <c r="C144" s="221" t="s">
        <v>540</v>
      </c>
      <c r="D144" s="217"/>
      <c r="E144" s="238"/>
      <c r="F144" s="312" t="str">
        <f t="shared" si="40"/>
        <v>0</v>
      </c>
      <c r="G144" s="313" t="str">
        <f t="shared" si="40"/>
        <v>0</v>
      </c>
      <c r="H144" s="313" t="str">
        <f t="shared" si="40"/>
        <v>0</v>
      </c>
      <c r="I144" s="313" t="str">
        <f t="shared" si="40"/>
        <v>0</v>
      </c>
      <c r="J144" s="313" t="str">
        <f t="shared" si="41"/>
        <v>0</v>
      </c>
      <c r="K144" s="313" t="str">
        <f t="shared" si="41"/>
        <v>0</v>
      </c>
      <c r="L144" s="313" t="str">
        <f t="shared" si="41"/>
        <v>0</v>
      </c>
      <c r="M144" s="313" t="str">
        <f t="shared" si="41"/>
        <v>0</v>
      </c>
      <c r="N144" s="313" t="str">
        <f t="shared" si="41"/>
        <v>0</v>
      </c>
      <c r="O144" s="313" t="str">
        <f t="shared" si="41"/>
        <v>0</v>
      </c>
      <c r="P144" s="313" t="str">
        <f t="shared" si="41"/>
        <v>0</v>
      </c>
      <c r="Q144" s="313" t="str">
        <f t="shared" si="41"/>
        <v>0</v>
      </c>
      <c r="R144" s="313" t="str">
        <f t="shared" si="41"/>
        <v>0</v>
      </c>
      <c r="S144" s="313" t="str">
        <f t="shared" si="41"/>
        <v>0</v>
      </c>
      <c r="T144" s="314" t="str">
        <f t="shared" si="41"/>
        <v>0</v>
      </c>
      <c r="U144" s="225" t="s">
        <v>69</v>
      </c>
      <c r="V144" s="29" t="s">
        <v>69</v>
      </c>
      <c r="W144" s="29" t="s">
        <v>69</v>
      </c>
      <c r="X144" s="29" t="s">
        <v>69</v>
      </c>
      <c r="Y144" s="29" t="s">
        <v>69</v>
      </c>
      <c r="Z144" s="29" t="s">
        <v>69</v>
      </c>
      <c r="AA144" s="29" t="s">
        <v>69</v>
      </c>
      <c r="AB144" s="29" t="s">
        <v>69</v>
      </c>
      <c r="AC144" s="29" t="s">
        <v>69</v>
      </c>
      <c r="AD144" s="29" t="s">
        <v>69</v>
      </c>
      <c r="AE144" s="29" t="s">
        <v>69</v>
      </c>
      <c r="AF144" s="29" t="s">
        <v>69</v>
      </c>
      <c r="AG144" s="29" t="s">
        <v>69</v>
      </c>
      <c r="AH144" s="29" t="s">
        <v>69</v>
      </c>
      <c r="AI144" s="34" t="s">
        <v>69</v>
      </c>
      <c r="AJ144" s="212"/>
      <c r="AM144" s="214"/>
    </row>
    <row r="145" spans="2:39" s="213" customFormat="1">
      <c r="B145" s="239" t="s">
        <v>339</v>
      </c>
      <c r="C145" s="220" t="s">
        <v>540</v>
      </c>
      <c r="D145" s="218"/>
      <c r="E145" s="240"/>
      <c r="F145" s="315" t="str">
        <f t="shared" si="40"/>
        <v>0</v>
      </c>
      <c r="G145" s="316" t="str">
        <f t="shared" si="40"/>
        <v>0</v>
      </c>
      <c r="H145" s="316" t="str">
        <f t="shared" si="40"/>
        <v>0</v>
      </c>
      <c r="I145" s="316" t="str">
        <f t="shared" si="40"/>
        <v>0</v>
      </c>
      <c r="J145" s="316" t="str">
        <f t="shared" si="41"/>
        <v>0</v>
      </c>
      <c r="K145" s="316" t="str">
        <f t="shared" si="41"/>
        <v>0</v>
      </c>
      <c r="L145" s="316" t="str">
        <f t="shared" si="41"/>
        <v>0</v>
      </c>
      <c r="M145" s="316" t="str">
        <f t="shared" si="41"/>
        <v>0</v>
      </c>
      <c r="N145" s="316" t="str">
        <f t="shared" si="41"/>
        <v>0</v>
      </c>
      <c r="O145" s="316" t="str">
        <f t="shared" si="41"/>
        <v>0</v>
      </c>
      <c r="P145" s="316" t="str">
        <f t="shared" si="41"/>
        <v>0</v>
      </c>
      <c r="Q145" s="316" t="str">
        <f t="shared" si="41"/>
        <v>0</v>
      </c>
      <c r="R145" s="316" t="str">
        <f t="shared" si="41"/>
        <v>0</v>
      </c>
      <c r="S145" s="316" t="str">
        <f t="shared" si="41"/>
        <v>0</v>
      </c>
      <c r="T145" s="317" t="str">
        <f t="shared" si="41"/>
        <v>0</v>
      </c>
      <c r="U145" s="226" t="s">
        <v>69</v>
      </c>
      <c r="V145" s="219" t="s">
        <v>69</v>
      </c>
      <c r="W145" s="219" t="s">
        <v>69</v>
      </c>
      <c r="X145" s="219" t="s">
        <v>69</v>
      </c>
      <c r="Y145" s="219" t="s">
        <v>69</v>
      </c>
      <c r="Z145" s="219" t="s">
        <v>69</v>
      </c>
      <c r="AA145" s="219" t="s">
        <v>69</v>
      </c>
      <c r="AB145" s="219" t="s">
        <v>69</v>
      </c>
      <c r="AC145" s="219" t="s">
        <v>69</v>
      </c>
      <c r="AD145" s="219" t="s">
        <v>69</v>
      </c>
      <c r="AE145" s="219" t="s">
        <v>69</v>
      </c>
      <c r="AF145" s="219" t="s">
        <v>69</v>
      </c>
      <c r="AG145" s="219" t="s">
        <v>69</v>
      </c>
      <c r="AH145" s="219" t="s">
        <v>69</v>
      </c>
      <c r="AI145" s="227" t="s">
        <v>69</v>
      </c>
      <c r="AJ145" s="212"/>
      <c r="AM145" s="214"/>
    </row>
    <row r="146" spans="2:39" s="213" customFormat="1">
      <c r="B146" s="237" t="s">
        <v>340</v>
      </c>
      <c r="C146" s="221" t="s">
        <v>540</v>
      </c>
      <c r="D146" s="217"/>
      <c r="E146" s="238"/>
      <c r="F146" s="312" t="str">
        <f t="shared" si="40"/>
        <v>0</v>
      </c>
      <c r="G146" s="313" t="str">
        <f t="shared" si="40"/>
        <v>0</v>
      </c>
      <c r="H146" s="313" t="str">
        <f t="shared" si="40"/>
        <v>0</v>
      </c>
      <c r="I146" s="313" t="str">
        <f t="shared" si="40"/>
        <v>0</v>
      </c>
      <c r="J146" s="313" t="str">
        <f t="shared" si="41"/>
        <v>0</v>
      </c>
      <c r="K146" s="313" t="str">
        <f t="shared" si="41"/>
        <v>0</v>
      </c>
      <c r="L146" s="313" t="str">
        <f t="shared" si="41"/>
        <v>0</v>
      </c>
      <c r="M146" s="313" t="str">
        <f t="shared" si="41"/>
        <v>0</v>
      </c>
      <c r="N146" s="313" t="str">
        <f t="shared" si="41"/>
        <v>0</v>
      </c>
      <c r="O146" s="313" t="str">
        <f t="shared" si="41"/>
        <v>0</v>
      </c>
      <c r="P146" s="313" t="str">
        <f t="shared" si="41"/>
        <v>0</v>
      </c>
      <c r="Q146" s="313" t="str">
        <f t="shared" si="41"/>
        <v>0</v>
      </c>
      <c r="R146" s="313" t="str">
        <f t="shared" si="41"/>
        <v>0</v>
      </c>
      <c r="S146" s="313" t="str">
        <f t="shared" si="41"/>
        <v>0</v>
      </c>
      <c r="T146" s="314" t="str">
        <f t="shared" si="41"/>
        <v>0</v>
      </c>
      <c r="U146" s="225" t="s">
        <v>69</v>
      </c>
      <c r="V146" s="29" t="s">
        <v>69</v>
      </c>
      <c r="W146" s="29" t="s">
        <v>69</v>
      </c>
      <c r="X146" s="29" t="s">
        <v>69</v>
      </c>
      <c r="Y146" s="29" t="s">
        <v>69</v>
      </c>
      <c r="Z146" s="29" t="s">
        <v>69</v>
      </c>
      <c r="AA146" s="29" t="s">
        <v>69</v>
      </c>
      <c r="AB146" s="29" t="s">
        <v>69</v>
      </c>
      <c r="AC146" s="29" t="s">
        <v>69</v>
      </c>
      <c r="AD146" s="29" t="s">
        <v>69</v>
      </c>
      <c r="AE146" s="29" t="s">
        <v>69</v>
      </c>
      <c r="AF146" s="29" t="s">
        <v>69</v>
      </c>
      <c r="AG146" s="29" t="s">
        <v>69</v>
      </c>
      <c r="AH146" s="29" t="s">
        <v>69</v>
      </c>
      <c r="AI146" s="34" t="s">
        <v>69</v>
      </c>
      <c r="AJ146" s="212"/>
      <c r="AM146" s="214"/>
    </row>
    <row r="147" spans="2:39" s="213" customFormat="1">
      <c r="B147" s="239" t="s">
        <v>341</v>
      </c>
      <c r="C147" s="220" t="s">
        <v>540</v>
      </c>
      <c r="D147" s="218"/>
      <c r="E147" s="240"/>
      <c r="F147" s="315" t="str">
        <f t="shared" si="40"/>
        <v>0</v>
      </c>
      <c r="G147" s="316" t="str">
        <f t="shared" si="40"/>
        <v>0</v>
      </c>
      <c r="H147" s="316" t="str">
        <f t="shared" si="40"/>
        <v>0</v>
      </c>
      <c r="I147" s="316" t="str">
        <f t="shared" si="40"/>
        <v>0</v>
      </c>
      <c r="J147" s="316" t="str">
        <f t="shared" si="41"/>
        <v>0</v>
      </c>
      <c r="K147" s="316" t="str">
        <f t="shared" si="41"/>
        <v>0</v>
      </c>
      <c r="L147" s="316" t="str">
        <f t="shared" si="41"/>
        <v>0</v>
      </c>
      <c r="M147" s="316" t="str">
        <f t="shared" si="41"/>
        <v>0</v>
      </c>
      <c r="N147" s="316" t="str">
        <f t="shared" si="41"/>
        <v>0</v>
      </c>
      <c r="O147" s="316" t="str">
        <f t="shared" si="41"/>
        <v>0</v>
      </c>
      <c r="P147" s="316" t="str">
        <f t="shared" si="41"/>
        <v>0</v>
      </c>
      <c r="Q147" s="316" t="str">
        <f t="shared" si="41"/>
        <v>0</v>
      </c>
      <c r="R147" s="316" t="str">
        <f t="shared" si="41"/>
        <v>0</v>
      </c>
      <c r="S147" s="316" t="str">
        <f t="shared" si="41"/>
        <v>0</v>
      </c>
      <c r="T147" s="317" t="str">
        <f t="shared" si="41"/>
        <v>0</v>
      </c>
      <c r="U147" s="226" t="s">
        <v>69</v>
      </c>
      <c r="V147" s="219" t="s">
        <v>69</v>
      </c>
      <c r="W147" s="219" t="s">
        <v>69</v>
      </c>
      <c r="X147" s="219" t="s">
        <v>69</v>
      </c>
      <c r="Y147" s="219" t="s">
        <v>69</v>
      </c>
      <c r="Z147" s="219" t="s">
        <v>69</v>
      </c>
      <c r="AA147" s="219" t="s">
        <v>69</v>
      </c>
      <c r="AB147" s="219" t="s">
        <v>69</v>
      </c>
      <c r="AC147" s="219" t="s">
        <v>69</v>
      </c>
      <c r="AD147" s="219" t="s">
        <v>69</v>
      </c>
      <c r="AE147" s="219" t="s">
        <v>69</v>
      </c>
      <c r="AF147" s="219" t="s">
        <v>69</v>
      </c>
      <c r="AG147" s="219" t="s">
        <v>69</v>
      </c>
      <c r="AH147" s="219" t="s">
        <v>69</v>
      </c>
      <c r="AI147" s="227" t="s">
        <v>69</v>
      </c>
      <c r="AJ147" s="212"/>
      <c r="AM147" s="214"/>
    </row>
    <row r="148" spans="2:39" s="213" customFormat="1">
      <c r="B148" s="237" t="s">
        <v>342</v>
      </c>
      <c r="C148" s="221" t="s">
        <v>540</v>
      </c>
      <c r="D148" s="217"/>
      <c r="E148" s="238"/>
      <c r="F148" s="312" t="str">
        <f t="shared" si="40"/>
        <v>0</v>
      </c>
      <c r="G148" s="313" t="str">
        <f t="shared" si="40"/>
        <v>0</v>
      </c>
      <c r="H148" s="313" t="str">
        <f t="shared" si="40"/>
        <v>0</v>
      </c>
      <c r="I148" s="313" t="str">
        <f t="shared" si="40"/>
        <v>0</v>
      </c>
      <c r="J148" s="313" t="str">
        <f t="shared" si="41"/>
        <v>0</v>
      </c>
      <c r="K148" s="313" t="str">
        <f t="shared" si="41"/>
        <v>0</v>
      </c>
      <c r="L148" s="313" t="str">
        <f t="shared" si="41"/>
        <v>0</v>
      </c>
      <c r="M148" s="313" t="str">
        <f t="shared" si="41"/>
        <v>0</v>
      </c>
      <c r="N148" s="313" t="str">
        <f t="shared" si="41"/>
        <v>0</v>
      </c>
      <c r="O148" s="313" t="str">
        <f t="shared" si="41"/>
        <v>0</v>
      </c>
      <c r="P148" s="313" t="str">
        <f t="shared" si="41"/>
        <v>0</v>
      </c>
      <c r="Q148" s="313" t="str">
        <f t="shared" si="41"/>
        <v>0</v>
      </c>
      <c r="R148" s="313" t="str">
        <f t="shared" si="41"/>
        <v>0</v>
      </c>
      <c r="S148" s="313" t="str">
        <f t="shared" si="41"/>
        <v>0</v>
      </c>
      <c r="T148" s="314" t="str">
        <f t="shared" si="41"/>
        <v>0</v>
      </c>
      <c r="U148" s="225" t="s">
        <v>69</v>
      </c>
      <c r="V148" s="29" t="s">
        <v>69</v>
      </c>
      <c r="W148" s="29" t="s">
        <v>69</v>
      </c>
      <c r="X148" s="29" t="s">
        <v>69</v>
      </c>
      <c r="Y148" s="29" t="s">
        <v>69</v>
      </c>
      <c r="Z148" s="29" t="s">
        <v>69</v>
      </c>
      <c r="AA148" s="29" t="s">
        <v>69</v>
      </c>
      <c r="AB148" s="29" t="s">
        <v>69</v>
      </c>
      <c r="AC148" s="29" t="s">
        <v>69</v>
      </c>
      <c r="AD148" s="29" t="s">
        <v>69</v>
      </c>
      <c r="AE148" s="29" t="s">
        <v>69</v>
      </c>
      <c r="AF148" s="29" t="s">
        <v>69</v>
      </c>
      <c r="AG148" s="29" t="s">
        <v>69</v>
      </c>
      <c r="AH148" s="29" t="s">
        <v>69</v>
      </c>
      <c r="AI148" s="34" t="s">
        <v>69</v>
      </c>
      <c r="AJ148" s="212"/>
      <c r="AM148" s="214"/>
    </row>
    <row r="149" spans="2:39" s="213" customFormat="1">
      <c r="B149" s="239" t="s">
        <v>343</v>
      </c>
      <c r="C149" s="220" t="s">
        <v>540</v>
      </c>
      <c r="D149" s="218"/>
      <c r="E149" s="240"/>
      <c r="F149" s="315" t="str">
        <f t="shared" si="40"/>
        <v>0</v>
      </c>
      <c r="G149" s="316" t="str">
        <f t="shared" si="40"/>
        <v>0</v>
      </c>
      <c r="H149" s="316" t="str">
        <f t="shared" si="40"/>
        <v>0</v>
      </c>
      <c r="I149" s="316" t="str">
        <f t="shared" si="40"/>
        <v>0</v>
      </c>
      <c r="J149" s="316" t="str">
        <f t="shared" si="41"/>
        <v>0</v>
      </c>
      <c r="K149" s="316" t="str">
        <f t="shared" si="41"/>
        <v>0</v>
      </c>
      <c r="L149" s="316" t="str">
        <f t="shared" si="41"/>
        <v>0</v>
      </c>
      <c r="M149" s="316" t="str">
        <f t="shared" si="41"/>
        <v>0</v>
      </c>
      <c r="N149" s="316" t="str">
        <f t="shared" si="41"/>
        <v>0</v>
      </c>
      <c r="O149" s="316" t="str">
        <f t="shared" si="41"/>
        <v>0</v>
      </c>
      <c r="P149" s="316" t="str">
        <f t="shared" si="41"/>
        <v>0</v>
      </c>
      <c r="Q149" s="316" t="str">
        <f t="shared" si="41"/>
        <v>0</v>
      </c>
      <c r="R149" s="316" t="str">
        <f t="shared" si="41"/>
        <v>0</v>
      </c>
      <c r="S149" s="316" t="str">
        <f t="shared" si="41"/>
        <v>0</v>
      </c>
      <c r="T149" s="317" t="str">
        <f t="shared" si="41"/>
        <v>0</v>
      </c>
      <c r="U149" s="226" t="s">
        <v>69</v>
      </c>
      <c r="V149" s="219" t="s">
        <v>69</v>
      </c>
      <c r="W149" s="219" t="s">
        <v>69</v>
      </c>
      <c r="X149" s="219" t="s">
        <v>69</v>
      </c>
      <c r="Y149" s="219" t="s">
        <v>69</v>
      </c>
      <c r="Z149" s="219" t="s">
        <v>69</v>
      </c>
      <c r="AA149" s="219" t="s">
        <v>69</v>
      </c>
      <c r="AB149" s="219" t="s">
        <v>69</v>
      </c>
      <c r="AC149" s="219" t="s">
        <v>69</v>
      </c>
      <c r="AD149" s="219" t="s">
        <v>69</v>
      </c>
      <c r="AE149" s="219" t="s">
        <v>69</v>
      </c>
      <c r="AF149" s="219" t="s">
        <v>69</v>
      </c>
      <c r="AG149" s="219" t="s">
        <v>69</v>
      </c>
      <c r="AH149" s="219" t="s">
        <v>69</v>
      </c>
      <c r="AI149" s="227" t="s">
        <v>69</v>
      </c>
      <c r="AJ149" s="212"/>
      <c r="AM149" s="214"/>
    </row>
    <row r="150" spans="2:39" s="213" customFormat="1">
      <c r="B150" s="237" t="s">
        <v>344</v>
      </c>
      <c r="C150" s="221" t="s">
        <v>542</v>
      </c>
      <c r="D150" s="217"/>
      <c r="E150" s="238"/>
      <c r="F150" s="312" t="str">
        <f t="shared" si="40"/>
        <v>0</v>
      </c>
      <c r="G150" s="313" t="str">
        <f t="shared" si="40"/>
        <v>0</v>
      </c>
      <c r="H150" s="313" t="str">
        <f t="shared" si="40"/>
        <v>0</v>
      </c>
      <c r="I150" s="313" t="str">
        <f t="shared" si="40"/>
        <v>0</v>
      </c>
      <c r="J150" s="313" t="str">
        <f t="shared" si="41"/>
        <v>0</v>
      </c>
      <c r="K150" s="313" t="str">
        <f t="shared" si="41"/>
        <v>0</v>
      </c>
      <c r="L150" s="313" t="str">
        <f t="shared" si="41"/>
        <v>0</v>
      </c>
      <c r="M150" s="313" t="str">
        <f t="shared" si="41"/>
        <v>0</v>
      </c>
      <c r="N150" s="313" t="str">
        <f t="shared" si="41"/>
        <v>0</v>
      </c>
      <c r="O150" s="313" t="str">
        <f t="shared" si="41"/>
        <v>0</v>
      </c>
      <c r="P150" s="313" t="str">
        <f t="shared" si="41"/>
        <v>0</v>
      </c>
      <c r="Q150" s="313" t="str">
        <f t="shared" si="41"/>
        <v>0</v>
      </c>
      <c r="R150" s="313" t="str">
        <f t="shared" si="41"/>
        <v>0</v>
      </c>
      <c r="S150" s="313" t="str">
        <f t="shared" si="41"/>
        <v>0</v>
      </c>
      <c r="T150" s="314" t="str">
        <f t="shared" si="41"/>
        <v>0</v>
      </c>
      <c r="U150" s="225" t="s">
        <v>69</v>
      </c>
      <c r="V150" s="29" t="s">
        <v>69</v>
      </c>
      <c r="W150" s="29" t="s">
        <v>69</v>
      </c>
      <c r="X150" s="29" t="s">
        <v>69</v>
      </c>
      <c r="Y150" s="29" t="s">
        <v>69</v>
      </c>
      <c r="Z150" s="29" t="s">
        <v>69</v>
      </c>
      <c r="AA150" s="29" t="s">
        <v>69</v>
      </c>
      <c r="AB150" s="29" t="s">
        <v>69</v>
      </c>
      <c r="AC150" s="29" t="s">
        <v>69</v>
      </c>
      <c r="AD150" s="29" t="s">
        <v>69</v>
      </c>
      <c r="AE150" s="29" t="s">
        <v>69</v>
      </c>
      <c r="AF150" s="29" t="s">
        <v>69</v>
      </c>
      <c r="AG150" s="29" t="s">
        <v>69</v>
      </c>
      <c r="AH150" s="29" t="s">
        <v>69</v>
      </c>
      <c r="AI150" s="34" t="s">
        <v>69</v>
      </c>
      <c r="AJ150" s="212"/>
      <c r="AM150" s="214"/>
    </row>
    <row r="151" spans="2:39" s="213" customFormat="1">
      <c r="B151" s="239" t="s">
        <v>345</v>
      </c>
      <c r="C151" s="220" t="s">
        <v>542</v>
      </c>
      <c r="D151" s="218"/>
      <c r="E151" s="240"/>
      <c r="F151" s="315" t="str">
        <f t="shared" si="40"/>
        <v>0</v>
      </c>
      <c r="G151" s="316" t="str">
        <f t="shared" si="40"/>
        <v>0</v>
      </c>
      <c r="H151" s="316" t="str">
        <f t="shared" si="40"/>
        <v>0</v>
      </c>
      <c r="I151" s="316" t="str">
        <f t="shared" si="40"/>
        <v>0</v>
      </c>
      <c r="J151" s="316" t="str">
        <f t="shared" si="41"/>
        <v>0</v>
      </c>
      <c r="K151" s="316" t="str">
        <f t="shared" si="41"/>
        <v>0</v>
      </c>
      <c r="L151" s="316" t="str">
        <f t="shared" si="41"/>
        <v>0</v>
      </c>
      <c r="M151" s="316" t="str">
        <f t="shared" si="41"/>
        <v>0</v>
      </c>
      <c r="N151" s="316" t="str">
        <f t="shared" si="41"/>
        <v>0</v>
      </c>
      <c r="O151" s="316" t="str">
        <f t="shared" si="41"/>
        <v>0</v>
      </c>
      <c r="P151" s="316" t="str">
        <f t="shared" si="41"/>
        <v>0</v>
      </c>
      <c r="Q151" s="316" t="str">
        <f t="shared" si="41"/>
        <v>0</v>
      </c>
      <c r="R151" s="316" t="str">
        <f t="shared" si="41"/>
        <v>0</v>
      </c>
      <c r="S151" s="316" t="str">
        <f t="shared" si="41"/>
        <v>0</v>
      </c>
      <c r="T151" s="317" t="str">
        <f t="shared" si="41"/>
        <v>0</v>
      </c>
      <c r="U151" s="226" t="s">
        <v>69</v>
      </c>
      <c r="V151" s="219" t="s">
        <v>69</v>
      </c>
      <c r="W151" s="219" t="s">
        <v>69</v>
      </c>
      <c r="X151" s="219" t="s">
        <v>69</v>
      </c>
      <c r="Y151" s="219" t="s">
        <v>69</v>
      </c>
      <c r="Z151" s="219" t="s">
        <v>69</v>
      </c>
      <c r="AA151" s="219" t="s">
        <v>69</v>
      </c>
      <c r="AB151" s="219" t="s">
        <v>69</v>
      </c>
      <c r="AC151" s="219" t="s">
        <v>69</v>
      </c>
      <c r="AD151" s="219" t="s">
        <v>69</v>
      </c>
      <c r="AE151" s="219" t="s">
        <v>69</v>
      </c>
      <c r="AF151" s="219" t="s">
        <v>69</v>
      </c>
      <c r="AG151" s="219" t="s">
        <v>69</v>
      </c>
      <c r="AH151" s="219" t="s">
        <v>69</v>
      </c>
      <c r="AI151" s="227" t="s">
        <v>69</v>
      </c>
      <c r="AJ151" s="212"/>
      <c r="AM151" s="214"/>
    </row>
    <row r="152" spans="2:39" s="213" customFormat="1" ht="15.75" thickBot="1">
      <c r="B152" s="241" t="s">
        <v>346</v>
      </c>
      <c r="C152" s="242" t="s">
        <v>542</v>
      </c>
      <c r="D152" s="243"/>
      <c r="E152" s="244"/>
      <c r="F152" s="318" t="str">
        <f t="shared" si="40"/>
        <v>0</v>
      </c>
      <c r="G152" s="319" t="str">
        <f t="shared" si="40"/>
        <v>0</v>
      </c>
      <c r="H152" s="319" t="str">
        <f t="shared" si="40"/>
        <v>0</v>
      </c>
      <c r="I152" s="319" t="str">
        <f t="shared" si="40"/>
        <v>0</v>
      </c>
      <c r="J152" s="319" t="str">
        <f t="shared" si="41"/>
        <v>0</v>
      </c>
      <c r="K152" s="319" t="str">
        <f t="shared" si="41"/>
        <v>0</v>
      </c>
      <c r="L152" s="319" t="str">
        <f t="shared" si="41"/>
        <v>0</v>
      </c>
      <c r="M152" s="319" t="str">
        <f t="shared" si="41"/>
        <v>0</v>
      </c>
      <c r="N152" s="319" t="str">
        <f t="shared" si="41"/>
        <v>0</v>
      </c>
      <c r="O152" s="319" t="str">
        <f t="shared" si="41"/>
        <v>0</v>
      </c>
      <c r="P152" s="319" t="str">
        <f t="shared" si="41"/>
        <v>0</v>
      </c>
      <c r="Q152" s="319" t="str">
        <f t="shared" si="41"/>
        <v>0</v>
      </c>
      <c r="R152" s="319" t="str">
        <f t="shared" si="41"/>
        <v>0</v>
      </c>
      <c r="S152" s="319" t="str">
        <f t="shared" si="41"/>
        <v>0</v>
      </c>
      <c r="T152" s="320" t="str">
        <f t="shared" si="41"/>
        <v>0</v>
      </c>
      <c r="U152" s="228" t="s">
        <v>69</v>
      </c>
      <c r="V152" s="229" t="s">
        <v>69</v>
      </c>
      <c r="W152" s="229" t="s">
        <v>69</v>
      </c>
      <c r="X152" s="229" t="s">
        <v>69</v>
      </c>
      <c r="Y152" s="229" t="s">
        <v>69</v>
      </c>
      <c r="Z152" s="229" t="s">
        <v>69</v>
      </c>
      <c r="AA152" s="229" t="s">
        <v>69</v>
      </c>
      <c r="AB152" s="229" t="s">
        <v>69</v>
      </c>
      <c r="AC152" s="229" t="s">
        <v>69</v>
      </c>
      <c r="AD152" s="229" t="s">
        <v>69</v>
      </c>
      <c r="AE152" s="229" t="s">
        <v>69</v>
      </c>
      <c r="AF152" s="229" t="s">
        <v>69</v>
      </c>
      <c r="AG152" s="229" t="s">
        <v>69</v>
      </c>
      <c r="AH152" s="229" t="s">
        <v>69</v>
      </c>
      <c r="AI152" s="51" t="s">
        <v>69</v>
      </c>
      <c r="AJ152" s="212"/>
      <c r="AM152" s="214"/>
    </row>
    <row r="153" spans="2:39" ht="15.75" thickBot="1"/>
    <row r="154" spans="2:39" ht="15.75" thickBot="1">
      <c r="F154" s="941" t="s">
        <v>551</v>
      </c>
      <c r="G154" s="942"/>
      <c r="H154" s="942"/>
      <c r="I154" s="942"/>
      <c r="J154" s="942"/>
      <c r="K154" s="942"/>
      <c r="L154" s="942"/>
      <c r="M154" s="942"/>
      <c r="N154" s="942"/>
      <c r="O154" s="942"/>
      <c r="P154" s="942"/>
      <c r="Q154" s="942"/>
      <c r="R154" s="942"/>
      <c r="S154" s="942"/>
      <c r="T154" s="943"/>
      <c r="U154" s="941" t="s">
        <v>552</v>
      </c>
      <c r="V154" s="942"/>
      <c r="W154" s="942"/>
      <c r="X154" s="942"/>
      <c r="Y154" s="942"/>
      <c r="Z154" s="942"/>
      <c r="AA154" s="942"/>
      <c r="AB154" s="942"/>
      <c r="AC154" s="942"/>
      <c r="AD154" s="942"/>
      <c r="AE154" s="942"/>
      <c r="AF154" s="942"/>
      <c r="AG154" s="942"/>
      <c r="AH154" s="942"/>
      <c r="AI154" s="943"/>
    </row>
    <row r="155" spans="2:39">
      <c r="B155" s="230"/>
      <c r="C155" s="231" t="s">
        <v>545</v>
      </c>
      <c r="D155" s="231"/>
      <c r="E155" s="232"/>
      <c r="F155" s="222">
        <v>-0.25</v>
      </c>
      <c r="G155" s="223">
        <v>-0.2</v>
      </c>
      <c r="H155" s="223">
        <v>-0.15</v>
      </c>
      <c r="I155" s="223">
        <v>-0.1</v>
      </c>
      <c r="J155" s="223">
        <v>-0.05</v>
      </c>
      <c r="K155" s="223">
        <v>-0.03</v>
      </c>
      <c r="L155" s="223">
        <v>-0.01</v>
      </c>
      <c r="M155" s="223">
        <v>0</v>
      </c>
      <c r="N155" s="223">
        <v>0.01</v>
      </c>
      <c r="O155" s="223">
        <v>0.03</v>
      </c>
      <c r="P155" s="223">
        <v>0.05</v>
      </c>
      <c r="Q155" s="223">
        <v>0.1</v>
      </c>
      <c r="R155" s="223">
        <v>0.15</v>
      </c>
      <c r="S155" s="223">
        <v>0.2</v>
      </c>
      <c r="T155" s="224">
        <v>0.25</v>
      </c>
      <c r="U155" s="252">
        <v>-0.25</v>
      </c>
      <c r="V155" s="253">
        <v>-0.2</v>
      </c>
      <c r="W155" s="253">
        <v>-0.15</v>
      </c>
      <c r="X155" s="253">
        <v>-0.1</v>
      </c>
      <c r="Y155" s="253">
        <v>-0.05</v>
      </c>
      <c r="Z155" s="253">
        <v>-0.03</v>
      </c>
      <c r="AA155" s="253">
        <v>-0.01</v>
      </c>
      <c r="AB155" s="253">
        <v>0</v>
      </c>
      <c r="AC155" s="253">
        <v>0.01</v>
      </c>
      <c r="AD155" s="253">
        <v>0.03</v>
      </c>
      <c r="AE155" s="253">
        <v>0.05</v>
      </c>
      <c r="AF155" s="253">
        <v>0.1</v>
      </c>
      <c r="AG155" s="253">
        <v>0.15</v>
      </c>
      <c r="AH155" s="253">
        <v>0.2</v>
      </c>
      <c r="AI155" s="254">
        <v>0.25</v>
      </c>
    </row>
    <row r="156" spans="2:39">
      <c r="B156" s="233" t="s">
        <v>69</v>
      </c>
      <c r="C156" s="215" t="s">
        <v>546</v>
      </c>
      <c r="D156" s="215"/>
      <c r="E156" s="234"/>
      <c r="F156" s="306" t="str">
        <f>IFERROR(IF(AND($AB156&gt;0,U156&gt;0),U156/$AB156-1,(U156-($AB156))/ABS($AB156)),"0")</f>
        <v>0</v>
      </c>
      <c r="G156" s="307" t="str">
        <f t="shared" ref="G156:T174" si="42">IFERROR(IF(AND($AB156&gt;0,V156&gt;0),V156/$AB156-1,(V156-($AB156))/ABS($AB156)),"0")</f>
        <v>0</v>
      </c>
      <c r="H156" s="307" t="str">
        <f t="shared" si="42"/>
        <v>0</v>
      </c>
      <c r="I156" s="307" t="str">
        <f t="shared" si="42"/>
        <v>0</v>
      </c>
      <c r="J156" s="307" t="str">
        <f t="shared" si="42"/>
        <v>0</v>
      </c>
      <c r="K156" s="307" t="str">
        <f t="shared" si="42"/>
        <v>0</v>
      </c>
      <c r="L156" s="307" t="str">
        <f t="shared" si="42"/>
        <v>0</v>
      </c>
      <c r="M156" s="307" t="str">
        <f t="shared" si="42"/>
        <v>0</v>
      </c>
      <c r="N156" s="307" t="str">
        <f t="shared" si="42"/>
        <v>0</v>
      </c>
      <c r="O156" s="307" t="str">
        <f t="shared" si="42"/>
        <v>0</v>
      </c>
      <c r="P156" s="307" t="str">
        <f t="shared" si="42"/>
        <v>0</v>
      </c>
      <c r="Q156" s="307" t="str">
        <f t="shared" si="42"/>
        <v>0</v>
      </c>
      <c r="R156" s="307" t="str">
        <f t="shared" si="42"/>
        <v>0</v>
      </c>
      <c r="S156" s="307" t="str">
        <f t="shared" si="42"/>
        <v>0</v>
      </c>
      <c r="T156" s="308" t="str">
        <f t="shared" si="42"/>
        <v>0</v>
      </c>
      <c r="U156" s="260" t="e">
        <v>#VALUE!</v>
      </c>
      <c r="V156" s="261" t="e">
        <v>#VALUE!</v>
      </c>
      <c r="W156" s="261" t="e">
        <v>#VALUE!</v>
      </c>
      <c r="X156" s="261" t="e">
        <v>#VALUE!</v>
      </c>
      <c r="Y156" s="261" t="e">
        <v>#VALUE!</v>
      </c>
      <c r="Z156" s="261" t="e">
        <v>#VALUE!</v>
      </c>
      <c r="AA156" s="261" t="e">
        <v>#VALUE!</v>
      </c>
      <c r="AB156" s="261" t="e">
        <v>#VALUE!</v>
      </c>
      <c r="AC156" s="261" t="e">
        <v>#VALUE!</v>
      </c>
      <c r="AD156" s="261" t="e">
        <v>#VALUE!</v>
      </c>
      <c r="AE156" s="261" t="e">
        <v>#VALUE!</v>
      </c>
      <c r="AF156" s="261" t="e">
        <v>#VALUE!</v>
      </c>
      <c r="AG156" s="261" t="e">
        <v>#VALUE!</v>
      </c>
      <c r="AH156" s="261" t="e">
        <v>#VALUE!</v>
      </c>
      <c r="AI156" s="262" t="e">
        <v>#VALUE!</v>
      </c>
    </row>
    <row r="157" spans="2:39">
      <c r="B157" s="235" t="s">
        <v>69</v>
      </c>
      <c r="C157" s="216" t="s">
        <v>547</v>
      </c>
      <c r="D157" s="216"/>
      <c r="E157" s="236"/>
      <c r="F157" s="309" t="str">
        <f t="shared" ref="F157:I187" si="43">IFERROR(IF(AND($AB157&gt;0,U157&gt;0),U157/$AB157-1,(U157-($AB157))/ABS($AB157)),"0")</f>
        <v>0</v>
      </c>
      <c r="G157" s="310" t="str">
        <f t="shared" si="42"/>
        <v>0</v>
      </c>
      <c r="H157" s="310" t="str">
        <f t="shared" si="42"/>
        <v>0</v>
      </c>
      <c r="I157" s="310" t="str">
        <f t="shared" si="42"/>
        <v>0</v>
      </c>
      <c r="J157" s="310" t="str">
        <f t="shared" si="42"/>
        <v>0</v>
      </c>
      <c r="K157" s="310" t="str">
        <f t="shared" si="42"/>
        <v>0</v>
      </c>
      <c r="L157" s="310" t="str">
        <f t="shared" si="42"/>
        <v>0</v>
      </c>
      <c r="M157" s="310" t="str">
        <f t="shared" si="42"/>
        <v>0</v>
      </c>
      <c r="N157" s="310" t="str">
        <f t="shared" si="42"/>
        <v>0</v>
      </c>
      <c r="O157" s="310" t="str">
        <f t="shared" si="42"/>
        <v>0</v>
      </c>
      <c r="P157" s="310" t="str">
        <f t="shared" si="42"/>
        <v>0</v>
      </c>
      <c r="Q157" s="310" t="str">
        <f t="shared" si="42"/>
        <v>0</v>
      </c>
      <c r="R157" s="310" t="str">
        <f t="shared" si="42"/>
        <v>0</v>
      </c>
      <c r="S157" s="310" t="str">
        <f t="shared" si="42"/>
        <v>0</v>
      </c>
      <c r="T157" s="311" t="str">
        <f t="shared" si="42"/>
        <v>0</v>
      </c>
      <c r="U157" s="263" t="s">
        <v>69</v>
      </c>
      <c r="V157" s="264" t="s">
        <v>69</v>
      </c>
      <c r="W157" s="264" t="s">
        <v>69</v>
      </c>
      <c r="X157" s="264" t="s">
        <v>69</v>
      </c>
      <c r="Y157" s="264" t="s">
        <v>69</v>
      </c>
      <c r="Z157" s="264" t="s">
        <v>69</v>
      </c>
      <c r="AA157" s="264" t="s">
        <v>69</v>
      </c>
      <c r="AB157" s="264" t="s">
        <v>69</v>
      </c>
      <c r="AC157" s="264" t="s">
        <v>69</v>
      </c>
      <c r="AD157" s="264" t="s">
        <v>69</v>
      </c>
      <c r="AE157" s="264" t="s">
        <v>69</v>
      </c>
      <c r="AF157" s="264" t="s">
        <v>69</v>
      </c>
      <c r="AG157" s="264" t="s">
        <v>69</v>
      </c>
      <c r="AH157" s="264" t="s">
        <v>69</v>
      </c>
      <c r="AI157" s="265" t="s">
        <v>69</v>
      </c>
    </row>
    <row r="158" spans="2:39">
      <c r="B158" s="233" t="s">
        <v>69</v>
      </c>
      <c r="C158" s="215" t="s">
        <v>548</v>
      </c>
      <c r="D158" s="215"/>
      <c r="E158" s="234"/>
      <c r="F158" s="306" t="str">
        <f t="shared" si="43"/>
        <v>0</v>
      </c>
      <c r="G158" s="307" t="str">
        <f t="shared" si="42"/>
        <v>0</v>
      </c>
      <c r="H158" s="307" t="str">
        <f t="shared" si="42"/>
        <v>0</v>
      </c>
      <c r="I158" s="307" t="str">
        <f t="shared" si="42"/>
        <v>0</v>
      </c>
      <c r="J158" s="307" t="str">
        <f t="shared" si="42"/>
        <v>0</v>
      </c>
      <c r="K158" s="307" t="str">
        <f t="shared" si="42"/>
        <v>0</v>
      </c>
      <c r="L158" s="307" t="str">
        <f t="shared" si="42"/>
        <v>0</v>
      </c>
      <c r="M158" s="307" t="str">
        <f t="shared" si="42"/>
        <v>0</v>
      </c>
      <c r="N158" s="307" t="str">
        <f t="shared" si="42"/>
        <v>0</v>
      </c>
      <c r="O158" s="307" t="str">
        <f t="shared" si="42"/>
        <v>0</v>
      </c>
      <c r="P158" s="307" t="str">
        <f t="shared" si="42"/>
        <v>0</v>
      </c>
      <c r="Q158" s="307" t="str">
        <f t="shared" si="42"/>
        <v>0</v>
      </c>
      <c r="R158" s="307" t="str">
        <f t="shared" si="42"/>
        <v>0</v>
      </c>
      <c r="S158" s="307" t="str">
        <f t="shared" si="42"/>
        <v>0</v>
      </c>
      <c r="T158" s="308" t="str">
        <f t="shared" si="42"/>
        <v>0</v>
      </c>
      <c r="U158" s="260" t="e">
        <v>#VALUE!</v>
      </c>
      <c r="V158" s="261" t="e">
        <v>#VALUE!</v>
      </c>
      <c r="W158" s="261" t="e">
        <v>#VALUE!</v>
      </c>
      <c r="X158" s="261" t="e">
        <v>#VALUE!</v>
      </c>
      <c r="Y158" s="261" t="e">
        <v>#VALUE!</v>
      </c>
      <c r="Z158" s="261" t="e">
        <v>#VALUE!</v>
      </c>
      <c r="AA158" s="261" t="e">
        <v>#VALUE!</v>
      </c>
      <c r="AB158" s="261" t="e">
        <v>#VALUE!</v>
      </c>
      <c r="AC158" s="261" t="e">
        <v>#VALUE!</v>
      </c>
      <c r="AD158" s="261" t="e">
        <v>#VALUE!</v>
      </c>
      <c r="AE158" s="261" t="e">
        <v>#VALUE!</v>
      </c>
      <c r="AF158" s="261" t="e">
        <v>#VALUE!</v>
      </c>
      <c r="AG158" s="261" t="e">
        <v>#VALUE!</v>
      </c>
      <c r="AH158" s="261" t="e">
        <v>#VALUE!</v>
      </c>
      <c r="AI158" s="262" t="e">
        <v>#VALUE!</v>
      </c>
    </row>
    <row r="159" spans="2:39" s="213" customFormat="1">
      <c r="B159" s="237" t="s">
        <v>7</v>
      </c>
      <c r="C159" s="217" t="s">
        <v>8</v>
      </c>
      <c r="D159" s="217"/>
      <c r="E159" s="238"/>
      <c r="F159" s="312" t="str">
        <f>IFERROR(IF(AND($AB159&gt;0,U159&gt;0),U159/$AB159-1,(U159-($AB159))/ABS($AB159)),"0")</f>
        <v>0</v>
      </c>
      <c r="G159" s="313" t="str">
        <f t="shared" si="42"/>
        <v>0</v>
      </c>
      <c r="H159" s="313" t="str">
        <f t="shared" si="42"/>
        <v>0</v>
      </c>
      <c r="I159" s="313" t="str">
        <f t="shared" si="42"/>
        <v>0</v>
      </c>
      <c r="J159" s="313" t="str">
        <f t="shared" si="42"/>
        <v>0</v>
      </c>
      <c r="K159" s="313" t="str">
        <f t="shared" si="42"/>
        <v>0</v>
      </c>
      <c r="L159" s="313" t="str">
        <f t="shared" si="42"/>
        <v>0</v>
      </c>
      <c r="M159" s="313" t="str">
        <f t="shared" si="42"/>
        <v>0</v>
      </c>
      <c r="N159" s="313" t="str">
        <f t="shared" si="42"/>
        <v>0</v>
      </c>
      <c r="O159" s="313" t="str">
        <f t="shared" si="42"/>
        <v>0</v>
      </c>
      <c r="P159" s="313" t="str">
        <f t="shared" si="42"/>
        <v>0</v>
      </c>
      <c r="Q159" s="313" t="str">
        <f t="shared" si="42"/>
        <v>0</v>
      </c>
      <c r="R159" s="313" t="str">
        <f t="shared" si="42"/>
        <v>0</v>
      </c>
      <c r="S159" s="313" t="str">
        <f t="shared" si="42"/>
        <v>0</v>
      </c>
      <c r="T159" s="314" t="str">
        <f t="shared" si="42"/>
        <v>0</v>
      </c>
      <c r="U159" s="266" t="e">
        <v>#VALUE!</v>
      </c>
      <c r="V159" s="267" t="e">
        <v>#VALUE!</v>
      </c>
      <c r="W159" s="267" t="e">
        <v>#VALUE!</v>
      </c>
      <c r="X159" s="267" t="e">
        <v>#VALUE!</v>
      </c>
      <c r="Y159" s="267" t="e">
        <v>#VALUE!</v>
      </c>
      <c r="Z159" s="267" t="e">
        <v>#VALUE!</v>
      </c>
      <c r="AA159" s="267" t="e">
        <v>#VALUE!</v>
      </c>
      <c r="AB159" s="267" t="e">
        <v>#VALUE!</v>
      </c>
      <c r="AC159" s="267" t="e">
        <v>#VALUE!</v>
      </c>
      <c r="AD159" s="267" t="e">
        <v>#VALUE!</v>
      </c>
      <c r="AE159" s="267" t="e">
        <v>#VALUE!</v>
      </c>
      <c r="AF159" s="267" t="e">
        <v>#VALUE!</v>
      </c>
      <c r="AG159" s="267" t="e">
        <v>#VALUE!</v>
      </c>
      <c r="AH159" s="267" t="e">
        <v>#VALUE!</v>
      </c>
      <c r="AI159" s="268" t="e">
        <v>#VALUE!</v>
      </c>
      <c r="AJ159" s="212"/>
      <c r="AM159" s="214"/>
    </row>
    <row r="160" spans="2:39" s="213" customFormat="1">
      <c r="B160" s="239" t="s">
        <v>9</v>
      </c>
      <c r="C160" s="218" t="s">
        <v>10</v>
      </c>
      <c r="D160" s="218"/>
      <c r="E160" s="240"/>
      <c r="F160" s="315" t="str">
        <f t="shared" si="43"/>
        <v>0</v>
      </c>
      <c r="G160" s="316" t="str">
        <f t="shared" si="42"/>
        <v>0</v>
      </c>
      <c r="H160" s="316" t="str">
        <f t="shared" si="42"/>
        <v>0</v>
      </c>
      <c r="I160" s="316" t="str">
        <f t="shared" si="42"/>
        <v>0</v>
      </c>
      <c r="J160" s="316" t="str">
        <f t="shared" si="42"/>
        <v>0</v>
      </c>
      <c r="K160" s="316" t="str">
        <f t="shared" si="42"/>
        <v>0</v>
      </c>
      <c r="L160" s="316" t="str">
        <f t="shared" si="42"/>
        <v>0</v>
      </c>
      <c r="M160" s="316" t="str">
        <f t="shared" si="42"/>
        <v>0</v>
      </c>
      <c r="N160" s="316" t="str">
        <f t="shared" si="42"/>
        <v>0</v>
      </c>
      <c r="O160" s="316" t="str">
        <f t="shared" si="42"/>
        <v>0</v>
      </c>
      <c r="P160" s="316" t="str">
        <f t="shared" si="42"/>
        <v>0</v>
      </c>
      <c r="Q160" s="316" t="str">
        <f t="shared" si="42"/>
        <v>0</v>
      </c>
      <c r="R160" s="316" t="str">
        <f t="shared" si="42"/>
        <v>0</v>
      </c>
      <c r="S160" s="316" t="str">
        <f t="shared" si="42"/>
        <v>0</v>
      </c>
      <c r="T160" s="317" t="str">
        <f t="shared" si="42"/>
        <v>0</v>
      </c>
      <c r="U160" s="269" t="e">
        <v>#VALUE!</v>
      </c>
      <c r="V160" s="270" t="e">
        <v>#VALUE!</v>
      </c>
      <c r="W160" s="270" t="e">
        <v>#VALUE!</v>
      </c>
      <c r="X160" s="270" t="e">
        <v>#VALUE!</v>
      </c>
      <c r="Y160" s="270" t="e">
        <v>#VALUE!</v>
      </c>
      <c r="Z160" s="270" t="e">
        <v>#VALUE!</v>
      </c>
      <c r="AA160" s="270" t="e">
        <v>#VALUE!</v>
      </c>
      <c r="AB160" s="270" t="e">
        <v>#VALUE!</v>
      </c>
      <c r="AC160" s="270" t="e">
        <v>#VALUE!</v>
      </c>
      <c r="AD160" s="270" t="e">
        <v>#VALUE!</v>
      </c>
      <c r="AE160" s="270" t="e">
        <v>#VALUE!</v>
      </c>
      <c r="AF160" s="270" t="e">
        <v>#VALUE!</v>
      </c>
      <c r="AG160" s="270" t="e">
        <v>#VALUE!</v>
      </c>
      <c r="AH160" s="270" t="e">
        <v>#VALUE!</v>
      </c>
      <c r="AI160" s="271" t="e">
        <v>#VALUE!</v>
      </c>
      <c r="AJ160" s="212"/>
      <c r="AM160" s="214"/>
    </row>
    <row r="161" spans="2:39" s="213" customFormat="1">
      <c r="B161" s="237" t="s">
        <v>11</v>
      </c>
      <c r="C161" s="217" t="s">
        <v>12</v>
      </c>
      <c r="D161" s="217"/>
      <c r="E161" s="238"/>
      <c r="F161" s="312" t="str">
        <f t="shared" si="43"/>
        <v>0</v>
      </c>
      <c r="G161" s="313" t="str">
        <f t="shared" si="42"/>
        <v>0</v>
      </c>
      <c r="H161" s="313" t="str">
        <f t="shared" si="42"/>
        <v>0</v>
      </c>
      <c r="I161" s="313" t="str">
        <f t="shared" si="42"/>
        <v>0</v>
      </c>
      <c r="J161" s="313" t="str">
        <f t="shared" si="42"/>
        <v>0</v>
      </c>
      <c r="K161" s="313" t="str">
        <f t="shared" si="42"/>
        <v>0</v>
      </c>
      <c r="L161" s="313" t="str">
        <f t="shared" si="42"/>
        <v>0</v>
      </c>
      <c r="M161" s="313" t="str">
        <f t="shared" si="42"/>
        <v>0</v>
      </c>
      <c r="N161" s="313" t="str">
        <f t="shared" si="42"/>
        <v>0</v>
      </c>
      <c r="O161" s="313" t="str">
        <f t="shared" si="42"/>
        <v>0</v>
      </c>
      <c r="P161" s="313" t="str">
        <f t="shared" si="42"/>
        <v>0</v>
      </c>
      <c r="Q161" s="313" t="str">
        <f t="shared" si="42"/>
        <v>0</v>
      </c>
      <c r="R161" s="313" t="str">
        <f t="shared" si="42"/>
        <v>0</v>
      </c>
      <c r="S161" s="313" t="str">
        <f t="shared" si="42"/>
        <v>0</v>
      </c>
      <c r="T161" s="314" t="str">
        <f t="shared" si="42"/>
        <v>0</v>
      </c>
      <c r="U161" s="266" t="e">
        <v>#VALUE!</v>
      </c>
      <c r="V161" s="267" t="e">
        <v>#VALUE!</v>
      </c>
      <c r="W161" s="267" t="e">
        <v>#VALUE!</v>
      </c>
      <c r="X161" s="267" t="e">
        <v>#VALUE!</v>
      </c>
      <c r="Y161" s="267" t="e">
        <v>#VALUE!</v>
      </c>
      <c r="Z161" s="267" t="e">
        <v>#VALUE!</v>
      </c>
      <c r="AA161" s="267" t="e">
        <v>#VALUE!</v>
      </c>
      <c r="AB161" s="267" t="e">
        <v>#VALUE!</v>
      </c>
      <c r="AC161" s="267" t="e">
        <v>#VALUE!</v>
      </c>
      <c r="AD161" s="267" t="e">
        <v>#VALUE!</v>
      </c>
      <c r="AE161" s="267" t="e">
        <v>#VALUE!</v>
      </c>
      <c r="AF161" s="267" t="e">
        <v>#VALUE!</v>
      </c>
      <c r="AG161" s="267" t="e">
        <v>#VALUE!</v>
      </c>
      <c r="AH161" s="267" t="e">
        <v>#VALUE!</v>
      </c>
      <c r="AI161" s="268" t="e">
        <v>#VALUE!</v>
      </c>
      <c r="AJ161" s="212"/>
      <c r="AM161" s="214"/>
    </row>
    <row r="162" spans="2:39" s="213" customFormat="1">
      <c r="B162" s="239" t="s">
        <v>13</v>
      </c>
      <c r="C162" s="218" t="s">
        <v>393</v>
      </c>
      <c r="D162" s="218"/>
      <c r="E162" s="240"/>
      <c r="F162" s="315" t="str">
        <f t="shared" si="43"/>
        <v>0</v>
      </c>
      <c r="G162" s="316" t="str">
        <f t="shared" si="42"/>
        <v>0</v>
      </c>
      <c r="H162" s="316" t="str">
        <f t="shared" si="42"/>
        <v>0</v>
      </c>
      <c r="I162" s="316" t="str">
        <f t="shared" si="42"/>
        <v>0</v>
      </c>
      <c r="J162" s="316" t="str">
        <f t="shared" si="42"/>
        <v>0</v>
      </c>
      <c r="K162" s="316" t="str">
        <f t="shared" si="42"/>
        <v>0</v>
      </c>
      <c r="L162" s="316" t="str">
        <f t="shared" si="42"/>
        <v>0</v>
      </c>
      <c r="M162" s="316" t="str">
        <f t="shared" si="42"/>
        <v>0</v>
      </c>
      <c r="N162" s="316" t="str">
        <f t="shared" si="42"/>
        <v>0</v>
      </c>
      <c r="O162" s="316" t="str">
        <f t="shared" si="42"/>
        <v>0</v>
      </c>
      <c r="P162" s="316" t="str">
        <f t="shared" si="42"/>
        <v>0</v>
      </c>
      <c r="Q162" s="316" t="str">
        <f t="shared" si="42"/>
        <v>0</v>
      </c>
      <c r="R162" s="316" t="str">
        <f t="shared" si="42"/>
        <v>0</v>
      </c>
      <c r="S162" s="316" t="str">
        <f t="shared" si="42"/>
        <v>0</v>
      </c>
      <c r="T162" s="317" t="str">
        <f t="shared" si="42"/>
        <v>0</v>
      </c>
      <c r="U162" s="269" t="e">
        <v>#VALUE!</v>
      </c>
      <c r="V162" s="270" t="e">
        <v>#VALUE!</v>
      </c>
      <c r="W162" s="270" t="e">
        <v>#VALUE!</v>
      </c>
      <c r="X162" s="270" t="e">
        <v>#VALUE!</v>
      </c>
      <c r="Y162" s="270" t="e">
        <v>#VALUE!</v>
      </c>
      <c r="Z162" s="270" t="e">
        <v>#VALUE!</v>
      </c>
      <c r="AA162" s="270" t="e">
        <v>#VALUE!</v>
      </c>
      <c r="AB162" s="270" t="e">
        <v>#VALUE!</v>
      </c>
      <c r="AC162" s="270" t="e">
        <v>#VALUE!</v>
      </c>
      <c r="AD162" s="270" t="e">
        <v>#VALUE!</v>
      </c>
      <c r="AE162" s="270" t="e">
        <v>#VALUE!</v>
      </c>
      <c r="AF162" s="270" t="e">
        <v>#VALUE!</v>
      </c>
      <c r="AG162" s="270" t="e">
        <v>#VALUE!</v>
      </c>
      <c r="AH162" s="270" t="e">
        <v>#VALUE!</v>
      </c>
      <c r="AI162" s="271" t="e">
        <v>#VALUE!</v>
      </c>
      <c r="AJ162" s="212"/>
      <c r="AM162" s="214"/>
    </row>
    <row r="163" spans="2:39" s="213" customFormat="1" ht="26.25">
      <c r="B163" s="237" t="s">
        <v>15</v>
      </c>
      <c r="C163" s="217" t="s">
        <v>386</v>
      </c>
      <c r="D163" s="217"/>
      <c r="E163" s="238"/>
      <c r="F163" s="312" t="str">
        <f t="shared" si="43"/>
        <v>0</v>
      </c>
      <c r="G163" s="313" t="str">
        <f t="shared" si="42"/>
        <v>0</v>
      </c>
      <c r="H163" s="313" t="str">
        <f t="shared" si="42"/>
        <v>0</v>
      </c>
      <c r="I163" s="313" t="str">
        <f t="shared" si="42"/>
        <v>0</v>
      </c>
      <c r="J163" s="313" t="str">
        <f t="shared" si="42"/>
        <v>0</v>
      </c>
      <c r="K163" s="313" t="str">
        <f t="shared" si="42"/>
        <v>0</v>
      </c>
      <c r="L163" s="313" t="str">
        <f t="shared" si="42"/>
        <v>0</v>
      </c>
      <c r="M163" s="313" t="str">
        <f t="shared" si="42"/>
        <v>0</v>
      </c>
      <c r="N163" s="313" t="str">
        <f t="shared" si="42"/>
        <v>0</v>
      </c>
      <c r="O163" s="313" t="str">
        <f t="shared" si="42"/>
        <v>0</v>
      </c>
      <c r="P163" s="313" t="str">
        <f t="shared" si="42"/>
        <v>0</v>
      </c>
      <c r="Q163" s="313" t="str">
        <f t="shared" si="42"/>
        <v>0</v>
      </c>
      <c r="R163" s="313" t="str">
        <f t="shared" si="42"/>
        <v>0</v>
      </c>
      <c r="S163" s="313" t="str">
        <f t="shared" si="42"/>
        <v>0</v>
      </c>
      <c r="T163" s="314" t="str">
        <f t="shared" si="42"/>
        <v>0</v>
      </c>
      <c r="U163" s="266" t="e">
        <v>#VALUE!</v>
      </c>
      <c r="V163" s="267" t="e">
        <v>#VALUE!</v>
      </c>
      <c r="W163" s="267" t="e">
        <v>#VALUE!</v>
      </c>
      <c r="X163" s="267" t="e">
        <v>#VALUE!</v>
      </c>
      <c r="Y163" s="267" t="e">
        <v>#VALUE!</v>
      </c>
      <c r="Z163" s="267" t="e">
        <v>#VALUE!</v>
      </c>
      <c r="AA163" s="267" t="e">
        <v>#VALUE!</v>
      </c>
      <c r="AB163" s="267" t="e">
        <v>#VALUE!</v>
      </c>
      <c r="AC163" s="267" t="e">
        <v>#VALUE!</v>
      </c>
      <c r="AD163" s="267" t="e">
        <v>#VALUE!</v>
      </c>
      <c r="AE163" s="267" t="e">
        <v>#VALUE!</v>
      </c>
      <c r="AF163" s="267" t="e">
        <v>#VALUE!</v>
      </c>
      <c r="AG163" s="267" t="e">
        <v>#VALUE!</v>
      </c>
      <c r="AH163" s="267" t="e">
        <v>#VALUE!</v>
      </c>
      <c r="AI163" s="268" t="e">
        <v>#VALUE!</v>
      </c>
      <c r="AJ163" s="212"/>
      <c r="AM163" s="214"/>
    </row>
    <row r="164" spans="2:39" s="213" customFormat="1">
      <c r="B164" s="239" t="s">
        <v>16</v>
      </c>
      <c r="C164" s="218" t="s">
        <v>17</v>
      </c>
      <c r="D164" s="218"/>
      <c r="E164" s="240"/>
      <c r="F164" s="315" t="str">
        <f t="shared" si="43"/>
        <v>0</v>
      </c>
      <c r="G164" s="316" t="str">
        <f t="shared" si="42"/>
        <v>0</v>
      </c>
      <c r="H164" s="316" t="str">
        <f t="shared" si="42"/>
        <v>0</v>
      </c>
      <c r="I164" s="316" t="str">
        <f t="shared" si="42"/>
        <v>0</v>
      </c>
      <c r="J164" s="316" t="str">
        <f t="shared" si="42"/>
        <v>0</v>
      </c>
      <c r="K164" s="316" t="str">
        <f t="shared" si="42"/>
        <v>0</v>
      </c>
      <c r="L164" s="316" t="str">
        <f t="shared" si="42"/>
        <v>0</v>
      </c>
      <c r="M164" s="316" t="str">
        <f t="shared" si="42"/>
        <v>0</v>
      </c>
      <c r="N164" s="316" t="str">
        <f t="shared" si="42"/>
        <v>0</v>
      </c>
      <c r="O164" s="316" t="str">
        <f t="shared" si="42"/>
        <v>0</v>
      </c>
      <c r="P164" s="316" t="str">
        <f t="shared" si="42"/>
        <v>0</v>
      </c>
      <c r="Q164" s="316" t="str">
        <f t="shared" si="42"/>
        <v>0</v>
      </c>
      <c r="R164" s="316" t="str">
        <f t="shared" si="42"/>
        <v>0</v>
      </c>
      <c r="S164" s="316" t="str">
        <f t="shared" si="42"/>
        <v>0</v>
      </c>
      <c r="T164" s="317" t="str">
        <f t="shared" si="42"/>
        <v>0</v>
      </c>
      <c r="U164" s="269" t="e">
        <v>#VALUE!</v>
      </c>
      <c r="V164" s="270" t="e">
        <v>#VALUE!</v>
      </c>
      <c r="W164" s="270" t="e">
        <v>#VALUE!</v>
      </c>
      <c r="X164" s="270" t="e">
        <v>#VALUE!</v>
      </c>
      <c r="Y164" s="270" t="e">
        <v>#VALUE!</v>
      </c>
      <c r="Z164" s="270" t="e">
        <v>#VALUE!</v>
      </c>
      <c r="AA164" s="270" t="e">
        <v>#VALUE!</v>
      </c>
      <c r="AB164" s="270" t="e">
        <v>#VALUE!</v>
      </c>
      <c r="AC164" s="270" t="e">
        <v>#VALUE!</v>
      </c>
      <c r="AD164" s="270" t="e">
        <v>#VALUE!</v>
      </c>
      <c r="AE164" s="270" t="e">
        <v>#VALUE!</v>
      </c>
      <c r="AF164" s="270" t="e">
        <v>#VALUE!</v>
      </c>
      <c r="AG164" s="270" t="e">
        <v>#VALUE!</v>
      </c>
      <c r="AH164" s="270" t="e">
        <v>#VALUE!</v>
      </c>
      <c r="AI164" s="271" t="e">
        <v>#VALUE!</v>
      </c>
      <c r="AJ164" s="212"/>
      <c r="AM164" s="214"/>
    </row>
    <row r="165" spans="2:39" s="213" customFormat="1">
      <c r="B165" s="237" t="s">
        <v>18</v>
      </c>
      <c r="C165" s="217" t="s">
        <v>293</v>
      </c>
      <c r="D165" s="217"/>
      <c r="E165" s="238"/>
      <c r="F165" s="312" t="str">
        <f t="shared" si="43"/>
        <v>0</v>
      </c>
      <c r="G165" s="313" t="str">
        <f t="shared" si="42"/>
        <v>0</v>
      </c>
      <c r="H165" s="313" t="str">
        <f t="shared" si="42"/>
        <v>0</v>
      </c>
      <c r="I165" s="313" t="str">
        <f t="shared" si="42"/>
        <v>0</v>
      </c>
      <c r="J165" s="313" t="str">
        <f t="shared" si="42"/>
        <v>0</v>
      </c>
      <c r="K165" s="313" t="str">
        <f t="shared" si="42"/>
        <v>0</v>
      </c>
      <c r="L165" s="313" t="str">
        <f t="shared" si="42"/>
        <v>0</v>
      </c>
      <c r="M165" s="313" t="str">
        <f t="shared" si="42"/>
        <v>0</v>
      </c>
      <c r="N165" s="313" t="str">
        <f t="shared" si="42"/>
        <v>0</v>
      </c>
      <c r="O165" s="313" t="str">
        <f t="shared" si="42"/>
        <v>0</v>
      </c>
      <c r="P165" s="313" t="str">
        <f t="shared" si="42"/>
        <v>0</v>
      </c>
      <c r="Q165" s="313" t="str">
        <f t="shared" si="42"/>
        <v>0</v>
      </c>
      <c r="R165" s="313" t="str">
        <f t="shared" si="42"/>
        <v>0</v>
      </c>
      <c r="S165" s="313" t="str">
        <f t="shared" si="42"/>
        <v>0</v>
      </c>
      <c r="T165" s="314" t="str">
        <f t="shared" si="42"/>
        <v>0</v>
      </c>
      <c r="U165" s="266" t="e">
        <v>#VALUE!</v>
      </c>
      <c r="V165" s="267" t="e">
        <v>#VALUE!</v>
      </c>
      <c r="W165" s="267" t="e">
        <v>#VALUE!</v>
      </c>
      <c r="X165" s="267" t="e">
        <v>#VALUE!</v>
      </c>
      <c r="Y165" s="267" t="e">
        <v>#VALUE!</v>
      </c>
      <c r="Z165" s="267" t="e">
        <v>#VALUE!</v>
      </c>
      <c r="AA165" s="267" t="e">
        <v>#VALUE!</v>
      </c>
      <c r="AB165" s="267" t="e">
        <v>#VALUE!</v>
      </c>
      <c r="AC165" s="267" t="e">
        <v>#VALUE!</v>
      </c>
      <c r="AD165" s="267" t="e">
        <v>#VALUE!</v>
      </c>
      <c r="AE165" s="267" t="e">
        <v>#VALUE!</v>
      </c>
      <c r="AF165" s="267" t="e">
        <v>#VALUE!</v>
      </c>
      <c r="AG165" s="267" t="e">
        <v>#VALUE!</v>
      </c>
      <c r="AH165" s="267" t="e">
        <v>#VALUE!</v>
      </c>
      <c r="AI165" s="268" t="e">
        <v>#VALUE!</v>
      </c>
      <c r="AJ165" s="212"/>
      <c r="AM165" s="214"/>
    </row>
    <row r="166" spans="2:39" s="213" customFormat="1">
      <c r="B166" s="239" t="s">
        <v>294</v>
      </c>
      <c r="C166" s="218" t="s">
        <v>19</v>
      </c>
      <c r="D166" s="218"/>
      <c r="E166" s="240"/>
      <c r="F166" s="315" t="str">
        <f t="shared" si="43"/>
        <v>0</v>
      </c>
      <c r="G166" s="316" t="str">
        <f t="shared" si="42"/>
        <v>0</v>
      </c>
      <c r="H166" s="316" t="str">
        <f t="shared" si="42"/>
        <v>0</v>
      </c>
      <c r="I166" s="316" t="str">
        <f t="shared" si="42"/>
        <v>0</v>
      </c>
      <c r="J166" s="316" t="str">
        <f t="shared" si="42"/>
        <v>0</v>
      </c>
      <c r="K166" s="316" t="str">
        <f t="shared" si="42"/>
        <v>0</v>
      </c>
      <c r="L166" s="316" t="str">
        <f t="shared" si="42"/>
        <v>0</v>
      </c>
      <c r="M166" s="316" t="str">
        <f t="shared" si="42"/>
        <v>0</v>
      </c>
      <c r="N166" s="316" t="str">
        <f t="shared" si="42"/>
        <v>0</v>
      </c>
      <c r="O166" s="316" t="str">
        <f t="shared" si="42"/>
        <v>0</v>
      </c>
      <c r="P166" s="316" t="str">
        <f t="shared" si="42"/>
        <v>0</v>
      </c>
      <c r="Q166" s="316" t="str">
        <f t="shared" si="42"/>
        <v>0</v>
      </c>
      <c r="R166" s="316" t="str">
        <f t="shared" si="42"/>
        <v>0</v>
      </c>
      <c r="S166" s="316" t="str">
        <f t="shared" si="42"/>
        <v>0</v>
      </c>
      <c r="T166" s="317" t="str">
        <f t="shared" si="42"/>
        <v>0</v>
      </c>
      <c r="U166" s="269" t="e">
        <v>#VALUE!</v>
      </c>
      <c r="V166" s="270" t="e">
        <v>#VALUE!</v>
      </c>
      <c r="W166" s="270" t="e">
        <v>#VALUE!</v>
      </c>
      <c r="X166" s="270" t="e">
        <v>#VALUE!</v>
      </c>
      <c r="Y166" s="270" t="e">
        <v>#VALUE!</v>
      </c>
      <c r="Z166" s="270" t="e">
        <v>#VALUE!</v>
      </c>
      <c r="AA166" s="270" t="e">
        <v>#VALUE!</v>
      </c>
      <c r="AB166" s="270" t="e">
        <v>#VALUE!</v>
      </c>
      <c r="AC166" s="270" t="e">
        <v>#VALUE!</v>
      </c>
      <c r="AD166" s="270" t="e">
        <v>#VALUE!</v>
      </c>
      <c r="AE166" s="270" t="e">
        <v>#VALUE!</v>
      </c>
      <c r="AF166" s="270" t="e">
        <v>#VALUE!</v>
      </c>
      <c r="AG166" s="270" t="e">
        <v>#VALUE!</v>
      </c>
      <c r="AH166" s="270" t="e">
        <v>#VALUE!</v>
      </c>
      <c r="AI166" s="271" t="e">
        <v>#VALUE!</v>
      </c>
      <c r="AJ166" s="212"/>
      <c r="AM166" s="214"/>
    </row>
    <row r="167" spans="2:39" s="213" customFormat="1">
      <c r="B167" s="237" t="s">
        <v>20</v>
      </c>
      <c r="C167" s="217" t="s">
        <v>27</v>
      </c>
      <c r="D167" s="217"/>
      <c r="E167" s="238"/>
      <c r="F167" s="312" t="str">
        <f t="shared" si="43"/>
        <v>0</v>
      </c>
      <c r="G167" s="313" t="str">
        <f t="shared" si="42"/>
        <v>0</v>
      </c>
      <c r="H167" s="313" t="str">
        <f t="shared" si="42"/>
        <v>0</v>
      </c>
      <c r="I167" s="313" t="str">
        <f t="shared" si="42"/>
        <v>0</v>
      </c>
      <c r="J167" s="313" t="str">
        <f t="shared" si="42"/>
        <v>0</v>
      </c>
      <c r="K167" s="313" t="str">
        <f t="shared" si="42"/>
        <v>0</v>
      </c>
      <c r="L167" s="313" t="str">
        <f t="shared" si="42"/>
        <v>0</v>
      </c>
      <c r="M167" s="313" t="str">
        <f t="shared" si="42"/>
        <v>0</v>
      </c>
      <c r="N167" s="313" t="str">
        <f t="shared" si="42"/>
        <v>0</v>
      </c>
      <c r="O167" s="313" t="str">
        <f t="shared" si="42"/>
        <v>0</v>
      </c>
      <c r="P167" s="313" t="str">
        <f t="shared" si="42"/>
        <v>0</v>
      </c>
      <c r="Q167" s="313" t="str">
        <f t="shared" si="42"/>
        <v>0</v>
      </c>
      <c r="R167" s="313" t="str">
        <f t="shared" si="42"/>
        <v>0</v>
      </c>
      <c r="S167" s="313" t="str">
        <f t="shared" si="42"/>
        <v>0</v>
      </c>
      <c r="T167" s="314" t="str">
        <f t="shared" si="42"/>
        <v>0</v>
      </c>
      <c r="U167" s="266" t="e">
        <v>#VALUE!</v>
      </c>
      <c r="V167" s="267" t="e">
        <v>#VALUE!</v>
      </c>
      <c r="W167" s="267" t="e">
        <v>#VALUE!</v>
      </c>
      <c r="X167" s="267" t="e">
        <v>#VALUE!</v>
      </c>
      <c r="Y167" s="267" t="e">
        <v>#VALUE!</v>
      </c>
      <c r="Z167" s="267" t="e">
        <v>#VALUE!</v>
      </c>
      <c r="AA167" s="267" t="e">
        <v>#VALUE!</v>
      </c>
      <c r="AB167" s="267" t="e">
        <v>#VALUE!</v>
      </c>
      <c r="AC167" s="267" t="e">
        <v>#VALUE!</v>
      </c>
      <c r="AD167" s="267" t="e">
        <v>#VALUE!</v>
      </c>
      <c r="AE167" s="267" t="e">
        <v>#VALUE!</v>
      </c>
      <c r="AF167" s="267" t="e">
        <v>#VALUE!</v>
      </c>
      <c r="AG167" s="267" t="e">
        <v>#VALUE!</v>
      </c>
      <c r="AH167" s="267" t="e">
        <v>#VALUE!</v>
      </c>
      <c r="AI167" s="268" t="e">
        <v>#VALUE!</v>
      </c>
      <c r="AJ167" s="212"/>
      <c r="AM167" s="214"/>
    </row>
    <row r="168" spans="2:39" s="213" customFormat="1">
      <c r="B168" s="239" t="s">
        <v>22</v>
      </c>
      <c r="C168" s="218" t="s">
        <v>30</v>
      </c>
      <c r="D168" s="218"/>
      <c r="E168" s="240"/>
      <c r="F168" s="315" t="str">
        <f t="shared" si="43"/>
        <v>0</v>
      </c>
      <c r="G168" s="316" t="str">
        <f t="shared" si="42"/>
        <v>0</v>
      </c>
      <c r="H168" s="316" t="str">
        <f t="shared" si="42"/>
        <v>0</v>
      </c>
      <c r="I168" s="316" t="str">
        <f t="shared" si="42"/>
        <v>0</v>
      </c>
      <c r="J168" s="316" t="str">
        <f t="shared" si="42"/>
        <v>0</v>
      </c>
      <c r="K168" s="316" t="str">
        <f t="shared" si="42"/>
        <v>0</v>
      </c>
      <c r="L168" s="316" t="str">
        <f t="shared" si="42"/>
        <v>0</v>
      </c>
      <c r="M168" s="316" t="str">
        <f t="shared" si="42"/>
        <v>0</v>
      </c>
      <c r="N168" s="316" t="str">
        <f t="shared" si="42"/>
        <v>0</v>
      </c>
      <c r="O168" s="316" t="str">
        <f t="shared" si="42"/>
        <v>0</v>
      </c>
      <c r="P168" s="316" t="str">
        <f t="shared" si="42"/>
        <v>0</v>
      </c>
      <c r="Q168" s="316" t="str">
        <f t="shared" si="42"/>
        <v>0</v>
      </c>
      <c r="R168" s="316" t="str">
        <f t="shared" si="42"/>
        <v>0</v>
      </c>
      <c r="S168" s="316" t="str">
        <f t="shared" si="42"/>
        <v>0</v>
      </c>
      <c r="T168" s="317" t="str">
        <f t="shared" si="42"/>
        <v>0</v>
      </c>
      <c r="U168" s="269" t="e">
        <v>#VALUE!</v>
      </c>
      <c r="V168" s="270" t="e">
        <v>#VALUE!</v>
      </c>
      <c r="W168" s="270" t="e">
        <v>#VALUE!</v>
      </c>
      <c r="X168" s="270" t="e">
        <v>#VALUE!</v>
      </c>
      <c r="Y168" s="270" t="e">
        <v>#VALUE!</v>
      </c>
      <c r="Z168" s="270" t="e">
        <v>#VALUE!</v>
      </c>
      <c r="AA168" s="270" t="e">
        <v>#VALUE!</v>
      </c>
      <c r="AB168" s="270" t="e">
        <v>#VALUE!</v>
      </c>
      <c r="AC168" s="270" t="e">
        <v>#VALUE!</v>
      </c>
      <c r="AD168" s="270" t="e">
        <v>#VALUE!</v>
      </c>
      <c r="AE168" s="270" t="e">
        <v>#VALUE!</v>
      </c>
      <c r="AF168" s="270" t="e">
        <v>#VALUE!</v>
      </c>
      <c r="AG168" s="270" t="e">
        <v>#VALUE!</v>
      </c>
      <c r="AH168" s="270" t="e">
        <v>#VALUE!</v>
      </c>
      <c r="AI168" s="271" t="e">
        <v>#VALUE!</v>
      </c>
      <c r="AJ168" s="212"/>
      <c r="AM168" s="214"/>
    </row>
    <row r="169" spans="2:39" s="213" customFormat="1">
      <c r="B169" s="237" t="s">
        <v>23</v>
      </c>
      <c r="C169" s="217" t="s">
        <v>31</v>
      </c>
      <c r="D169" s="217"/>
      <c r="E169" s="238"/>
      <c r="F169" s="312" t="str">
        <f t="shared" si="43"/>
        <v>0</v>
      </c>
      <c r="G169" s="313" t="str">
        <f t="shared" si="42"/>
        <v>0</v>
      </c>
      <c r="H169" s="313" t="str">
        <f t="shared" si="42"/>
        <v>0</v>
      </c>
      <c r="I169" s="313" t="str">
        <f t="shared" si="42"/>
        <v>0</v>
      </c>
      <c r="J169" s="313" t="str">
        <f t="shared" si="42"/>
        <v>0</v>
      </c>
      <c r="K169" s="313" t="str">
        <f t="shared" si="42"/>
        <v>0</v>
      </c>
      <c r="L169" s="313" t="str">
        <f t="shared" si="42"/>
        <v>0</v>
      </c>
      <c r="M169" s="313" t="str">
        <f t="shared" si="42"/>
        <v>0</v>
      </c>
      <c r="N169" s="313" t="str">
        <f t="shared" si="42"/>
        <v>0</v>
      </c>
      <c r="O169" s="313" t="str">
        <f t="shared" si="42"/>
        <v>0</v>
      </c>
      <c r="P169" s="313" t="str">
        <f t="shared" si="42"/>
        <v>0</v>
      </c>
      <c r="Q169" s="313" t="str">
        <f t="shared" si="42"/>
        <v>0</v>
      </c>
      <c r="R169" s="313" t="str">
        <f t="shared" si="42"/>
        <v>0</v>
      </c>
      <c r="S169" s="313" t="str">
        <f t="shared" si="42"/>
        <v>0</v>
      </c>
      <c r="T169" s="314" t="str">
        <f t="shared" si="42"/>
        <v>0</v>
      </c>
      <c r="U169" s="266" t="e">
        <v>#VALUE!</v>
      </c>
      <c r="V169" s="267" t="e">
        <v>#VALUE!</v>
      </c>
      <c r="W169" s="267" t="e">
        <v>#VALUE!</v>
      </c>
      <c r="X169" s="267" t="e">
        <v>#VALUE!</v>
      </c>
      <c r="Y169" s="267" t="e">
        <v>#VALUE!</v>
      </c>
      <c r="Z169" s="267" t="e">
        <v>#VALUE!</v>
      </c>
      <c r="AA169" s="267" t="e">
        <v>#VALUE!</v>
      </c>
      <c r="AB169" s="267" t="e">
        <v>#VALUE!</v>
      </c>
      <c r="AC169" s="267" t="e">
        <v>#VALUE!</v>
      </c>
      <c r="AD169" s="267" t="e">
        <v>#VALUE!</v>
      </c>
      <c r="AE169" s="267" t="e">
        <v>#VALUE!</v>
      </c>
      <c r="AF169" s="267" t="e">
        <v>#VALUE!</v>
      </c>
      <c r="AG169" s="267" t="e">
        <v>#VALUE!</v>
      </c>
      <c r="AH169" s="267" t="e">
        <v>#VALUE!</v>
      </c>
      <c r="AI169" s="268" t="e">
        <v>#VALUE!</v>
      </c>
      <c r="AJ169" s="212"/>
      <c r="AM169" s="214"/>
    </row>
    <row r="170" spans="2:39" s="213" customFormat="1">
      <c r="B170" s="239" t="s">
        <v>24</v>
      </c>
      <c r="C170" s="218" t="s">
        <v>295</v>
      </c>
      <c r="D170" s="218"/>
      <c r="E170" s="240"/>
      <c r="F170" s="315" t="str">
        <f t="shared" si="43"/>
        <v>0</v>
      </c>
      <c r="G170" s="316" t="str">
        <f t="shared" si="42"/>
        <v>0</v>
      </c>
      <c r="H170" s="316" t="str">
        <f t="shared" si="42"/>
        <v>0</v>
      </c>
      <c r="I170" s="316" t="str">
        <f t="shared" si="42"/>
        <v>0</v>
      </c>
      <c r="J170" s="316" t="str">
        <f t="shared" si="42"/>
        <v>0</v>
      </c>
      <c r="K170" s="316" t="str">
        <f t="shared" si="42"/>
        <v>0</v>
      </c>
      <c r="L170" s="316" t="str">
        <f t="shared" si="42"/>
        <v>0</v>
      </c>
      <c r="M170" s="316" t="str">
        <f t="shared" si="42"/>
        <v>0</v>
      </c>
      <c r="N170" s="316" t="str">
        <f t="shared" si="42"/>
        <v>0</v>
      </c>
      <c r="O170" s="316" t="str">
        <f t="shared" si="42"/>
        <v>0</v>
      </c>
      <c r="P170" s="316" t="str">
        <f t="shared" si="42"/>
        <v>0</v>
      </c>
      <c r="Q170" s="316" t="str">
        <f t="shared" si="42"/>
        <v>0</v>
      </c>
      <c r="R170" s="316" t="str">
        <f t="shared" si="42"/>
        <v>0</v>
      </c>
      <c r="S170" s="316" t="str">
        <f t="shared" si="42"/>
        <v>0</v>
      </c>
      <c r="T170" s="317" t="str">
        <f t="shared" si="42"/>
        <v>0</v>
      </c>
      <c r="U170" s="269" t="e">
        <v>#VALUE!</v>
      </c>
      <c r="V170" s="270" t="e">
        <v>#VALUE!</v>
      </c>
      <c r="W170" s="270" t="e">
        <v>#VALUE!</v>
      </c>
      <c r="X170" s="270" t="e">
        <v>#VALUE!</v>
      </c>
      <c r="Y170" s="270" t="e">
        <v>#VALUE!</v>
      </c>
      <c r="Z170" s="270" t="e">
        <v>#VALUE!</v>
      </c>
      <c r="AA170" s="270" t="e">
        <v>#VALUE!</v>
      </c>
      <c r="AB170" s="270" t="e">
        <v>#VALUE!</v>
      </c>
      <c r="AC170" s="270" t="e">
        <v>#VALUE!</v>
      </c>
      <c r="AD170" s="270" t="e">
        <v>#VALUE!</v>
      </c>
      <c r="AE170" s="270" t="e">
        <v>#VALUE!</v>
      </c>
      <c r="AF170" s="270" t="e">
        <v>#VALUE!</v>
      </c>
      <c r="AG170" s="270" t="e">
        <v>#VALUE!</v>
      </c>
      <c r="AH170" s="270" t="e">
        <v>#VALUE!</v>
      </c>
      <c r="AI170" s="271" t="e">
        <v>#VALUE!</v>
      </c>
      <c r="AJ170" s="212"/>
      <c r="AM170" s="214"/>
    </row>
    <row r="171" spans="2:39" s="213" customFormat="1">
      <c r="B171" s="237" t="s">
        <v>298</v>
      </c>
      <c r="C171" s="217" t="s">
        <v>35</v>
      </c>
      <c r="D171" s="217"/>
      <c r="E171" s="238"/>
      <c r="F171" s="312" t="str">
        <f t="shared" si="43"/>
        <v>0</v>
      </c>
      <c r="G171" s="313" t="str">
        <f t="shared" si="42"/>
        <v>0</v>
      </c>
      <c r="H171" s="313" t="str">
        <f t="shared" si="42"/>
        <v>0</v>
      </c>
      <c r="I171" s="313" t="str">
        <f t="shared" si="42"/>
        <v>0</v>
      </c>
      <c r="J171" s="313" t="str">
        <f t="shared" si="42"/>
        <v>0</v>
      </c>
      <c r="K171" s="313" t="str">
        <f t="shared" si="42"/>
        <v>0</v>
      </c>
      <c r="L171" s="313" t="str">
        <f t="shared" si="42"/>
        <v>0</v>
      </c>
      <c r="M171" s="313" t="str">
        <f t="shared" si="42"/>
        <v>0</v>
      </c>
      <c r="N171" s="313" t="str">
        <f t="shared" si="42"/>
        <v>0</v>
      </c>
      <c r="O171" s="313" t="str">
        <f t="shared" si="42"/>
        <v>0</v>
      </c>
      <c r="P171" s="313" t="str">
        <f t="shared" si="42"/>
        <v>0</v>
      </c>
      <c r="Q171" s="313" t="str">
        <f t="shared" si="42"/>
        <v>0</v>
      </c>
      <c r="R171" s="313" t="str">
        <f t="shared" si="42"/>
        <v>0</v>
      </c>
      <c r="S171" s="313" t="str">
        <f t="shared" si="42"/>
        <v>0</v>
      </c>
      <c r="T171" s="314" t="str">
        <f t="shared" si="42"/>
        <v>0</v>
      </c>
      <c r="U171" s="266" t="e">
        <v>#VALUE!</v>
      </c>
      <c r="V171" s="267" t="e">
        <v>#VALUE!</v>
      </c>
      <c r="W171" s="267" t="e">
        <v>#VALUE!</v>
      </c>
      <c r="X171" s="267" t="e">
        <v>#VALUE!</v>
      </c>
      <c r="Y171" s="267" t="e">
        <v>#VALUE!</v>
      </c>
      <c r="Z171" s="267" t="e">
        <v>#VALUE!</v>
      </c>
      <c r="AA171" s="267" t="e">
        <v>#VALUE!</v>
      </c>
      <c r="AB171" s="267" t="e">
        <v>#VALUE!</v>
      </c>
      <c r="AC171" s="267" t="e">
        <v>#VALUE!</v>
      </c>
      <c r="AD171" s="267" t="e">
        <v>#VALUE!</v>
      </c>
      <c r="AE171" s="267" t="e">
        <v>#VALUE!</v>
      </c>
      <c r="AF171" s="267" t="e">
        <v>#VALUE!</v>
      </c>
      <c r="AG171" s="267" t="e">
        <v>#VALUE!</v>
      </c>
      <c r="AH171" s="267" t="e">
        <v>#VALUE!</v>
      </c>
      <c r="AI171" s="268" t="e">
        <v>#VALUE!</v>
      </c>
      <c r="AJ171" s="212"/>
      <c r="AM171" s="214"/>
    </row>
    <row r="172" spans="2:39" s="213" customFormat="1">
      <c r="B172" s="239" t="s">
        <v>299</v>
      </c>
      <c r="C172" s="218" t="s">
        <v>37</v>
      </c>
      <c r="D172" s="218"/>
      <c r="E172" s="240"/>
      <c r="F172" s="315" t="str">
        <f t="shared" si="43"/>
        <v>0</v>
      </c>
      <c r="G172" s="316" t="str">
        <f t="shared" si="42"/>
        <v>0</v>
      </c>
      <c r="H172" s="316" t="str">
        <f t="shared" si="42"/>
        <v>0</v>
      </c>
      <c r="I172" s="316" t="str">
        <f t="shared" si="42"/>
        <v>0</v>
      </c>
      <c r="J172" s="316" t="str">
        <f t="shared" si="42"/>
        <v>0</v>
      </c>
      <c r="K172" s="316" t="str">
        <f t="shared" si="42"/>
        <v>0</v>
      </c>
      <c r="L172" s="316" t="str">
        <f t="shared" si="42"/>
        <v>0</v>
      </c>
      <c r="M172" s="316" t="str">
        <f t="shared" si="42"/>
        <v>0</v>
      </c>
      <c r="N172" s="316" t="str">
        <f t="shared" si="42"/>
        <v>0</v>
      </c>
      <c r="O172" s="316" t="str">
        <f t="shared" si="42"/>
        <v>0</v>
      </c>
      <c r="P172" s="316" t="str">
        <f t="shared" si="42"/>
        <v>0</v>
      </c>
      <c r="Q172" s="316" t="str">
        <f t="shared" si="42"/>
        <v>0</v>
      </c>
      <c r="R172" s="316" t="str">
        <f t="shared" si="42"/>
        <v>0</v>
      </c>
      <c r="S172" s="316" t="str">
        <f t="shared" si="42"/>
        <v>0</v>
      </c>
      <c r="T172" s="317" t="str">
        <f t="shared" si="42"/>
        <v>0</v>
      </c>
      <c r="U172" s="269" t="e">
        <v>#VALUE!</v>
      </c>
      <c r="V172" s="270" t="e">
        <v>#VALUE!</v>
      </c>
      <c r="W172" s="270" t="e">
        <v>#VALUE!</v>
      </c>
      <c r="X172" s="270" t="e">
        <v>#VALUE!</v>
      </c>
      <c r="Y172" s="270" t="e">
        <v>#VALUE!</v>
      </c>
      <c r="Z172" s="270" t="e">
        <v>#VALUE!</v>
      </c>
      <c r="AA172" s="270" t="e">
        <v>#VALUE!</v>
      </c>
      <c r="AB172" s="270" t="e">
        <v>#VALUE!</v>
      </c>
      <c r="AC172" s="270" t="e">
        <v>#VALUE!</v>
      </c>
      <c r="AD172" s="270" t="e">
        <v>#VALUE!</v>
      </c>
      <c r="AE172" s="270" t="e">
        <v>#VALUE!</v>
      </c>
      <c r="AF172" s="270" t="e">
        <v>#VALUE!</v>
      </c>
      <c r="AG172" s="270" t="e">
        <v>#VALUE!</v>
      </c>
      <c r="AH172" s="270" t="e">
        <v>#VALUE!</v>
      </c>
      <c r="AI172" s="271" t="e">
        <v>#VALUE!</v>
      </c>
      <c r="AJ172" s="212"/>
      <c r="AM172" s="214"/>
    </row>
    <row r="173" spans="2:39" s="213" customFormat="1">
      <c r="B173" s="237" t="s">
        <v>300</v>
      </c>
      <c r="C173" s="217" t="s">
        <v>39</v>
      </c>
      <c r="D173" s="217"/>
      <c r="E173" s="238"/>
      <c r="F173" s="312" t="str">
        <f t="shared" si="43"/>
        <v>0</v>
      </c>
      <c r="G173" s="313" t="str">
        <f t="shared" si="42"/>
        <v>0</v>
      </c>
      <c r="H173" s="313" t="str">
        <f t="shared" si="42"/>
        <v>0</v>
      </c>
      <c r="I173" s="313" t="str">
        <f t="shared" si="42"/>
        <v>0</v>
      </c>
      <c r="J173" s="313" t="str">
        <f t="shared" si="42"/>
        <v>0</v>
      </c>
      <c r="K173" s="313" t="str">
        <f t="shared" si="42"/>
        <v>0</v>
      </c>
      <c r="L173" s="313" t="str">
        <f t="shared" si="42"/>
        <v>0</v>
      </c>
      <c r="M173" s="313" t="str">
        <f t="shared" si="42"/>
        <v>0</v>
      </c>
      <c r="N173" s="313" t="str">
        <f t="shared" si="42"/>
        <v>0</v>
      </c>
      <c r="O173" s="313" t="str">
        <f t="shared" si="42"/>
        <v>0</v>
      </c>
      <c r="P173" s="313" t="str">
        <f t="shared" si="42"/>
        <v>0</v>
      </c>
      <c r="Q173" s="313" t="str">
        <f t="shared" si="42"/>
        <v>0</v>
      </c>
      <c r="R173" s="313" t="str">
        <f t="shared" si="42"/>
        <v>0</v>
      </c>
      <c r="S173" s="313" t="str">
        <f t="shared" si="42"/>
        <v>0</v>
      </c>
      <c r="T173" s="314" t="str">
        <f t="shared" si="42"/>
        <v>0</v>
      </c>
      <c r="U173" s="266" t="e">
        <v>#VALUE!</v>
      </c>
      <c r="V173" s="267" t="e">
        <v>#VALUE!</v>
      </c>
      <c r="W173" s="267" t="e">
        <v>#VALUE!</v>
      </c>
      <c r="X173" s="267" t="e">
        <v>#VALUE!</v>
      </c>
      <c r="Y173" s="267" t="e">
        <v>#VALUE!</v>
      </c>
      <c r="Z173" s="267" t="e">
        <v>#VALUE!</v>
      </c>
      <c r="AA173" s="267" t="e">
        <v>#VALUE!</v>
      </c>
      <c r="AB173" s="267" t="e">
        <v>#VALUE!</v>
      </c>
      <c r="AC173" s="267" t="e">
        <v>#VALUE!</v>
      </c>
      <c r="AD173" s="267" t="e">
        <v>#VALUE!</v>
      </c>
      <c r="AE173" s="267" t="e">
        <v>#VALUE!</v>
      </c>
      <c r="AF173" s="267" t="e">
        <v>#VALUE!</v>
      </c>
      <c r="AG173" s="267" t="e">
        <v>#VALUE!</v>
      </c>
      <c r="AH173" s="267" t="e">
        <v>#VALUE!</v>
      </c>
      <c r="AI173" s="268" t="e">
        <v>#VALUE!</v>
      </c>
      <c r="AJ173" s="212"/>
      <c r="AM173" s="214"/>
    </row>
    <row r="174" spans="2:39" s="213" customFormat="1">
      <c r="B174" s="239" t="s">
        <v>301</v>
      </c>
      <c r="C174" s="218" t="s">
        <v>302</v>
      </c>
      <c r="D174" s="218"/>
      <c r="E174" s="240"/>
      <c r="F174" s="315" t="str">
        <f t="shared" si="43"/>
        <v>0</v>
      </c>
      <c r="G174" s="316" t="str">
        <f t="shared" si="42"/>
        <v>0</v>
      </c>
      <c r="H174" s="316" t="str">
        <f t="shared" si="42"/>
        <v>0</v>
      </c>
      <c r="I174" s="316" t="str">
        <f t="shared" si="42"/>
        <v>0</v>
      </c>
      <c r="J174" s="316" t="str">
        <f t="shared" ref="J174:T187" si="44">IFERROR(IF(AND($AB174&gt;0,Y174&gt;0),Y174/$AB174-1,(Y174-($AB174))/ABS($AB174)),"0")</f>
        <v>0</v>
      </c>
      <c r="K174" s="316" t="str">
        <f t="shared" si="44"/>
        <v>0</v>
      </c>
      <c r="L174" s="316" t="str">
        <f t="shared" si="44"/>
        <v>0</v>
      </c>
      <c r="M174" s="316" t="str">
        <f t="shared" si="44"/>
        <v>0</v>
      </c>
      <c r="N174" s="316" t="str">
        <f t="shared" si="44"/>
        <v>0</v>
      </c>
      <c r="O174" s="316" t="str">
        <f t="shared" si="44"/>
        <v>0</v>
      </c>
      <c r="P174" s="316" t="str">
        <f t="shared" si="44"/>
        <v>0</v>
      </c>
      <c r="Q174" s="316" t="str">
        <f t="shared" si="44"/>
        <v>0</v>
      </c>
      <c r="R174" s="316" t="str">
        <f t="shared" si="44"/>
        <v>0</v>
      </c>
      <c r="S174" s="316" t="str">
        <f t="shared" si="44"/>
        <v>0</v>
      </c>
      <c r="T174" s="317" t="str">
        <f t="shared" si="44"/>
        <v>0</v>
      </c>
      <c r="U174" s="269" t="e">
        <v>#VALUE!</v>
      </c>
      <c r="V174" s="270" t="e">
        <v>#VALUE!</v>
      </c>
      <c r="W174" s="270" t="e">
        <v>#VALUE!</v>
      </c>
      <c r="X174" s="270" t="e">
        <v>#VALUE!</v>
      </c>
      <c r="Y174" s="270" t="e">
        <v>#VALUE!</v>
      </c>
      <c r="Z174" s="270" t="e">
        <v>#VALUE!</v>
      </c>
      <c r="AA174" s="270" t="e">
        <v>#VALUE!</v>
      </c>
      <c r="AB174" s="270" t="e">
        <v>#VALUE!</v>
      </c>
      <c r="AC174" s="270" t="e">
        <v>#VALUE!</v>
      </c>
      <c r="AD174" s="270" t="e">
        <v>#VALUE!</v>
      </c>
      <c r="AE174" s="270" t="e">
        <v>#VALUE!</v>
      </c>
      <c r="AF174" s="270" t="e">
        <v>#VALUE!</v>
      </c>
      <c r="AG174" s="270" t="e">
        <v>#VALUE!</v>
      </c>
      <c r="AH174" s="270" t="e">
        <v>#VALUE!</v>
      </c>
      <c r="AI174" s="271" t="e">
        <v>#VALUE!</v>
      </c>
      <c r="AJ174" s="212"/>
      <c r="AM174" s="214"/>
    </row>
    <row r="175" spans="2:39" s="213" customFormat="1">
      <c r="B175" s="237" t="s">
        <v>303</v>
      </c>
      <c r="C175" s="217" t="s">
        <v>47</v>
      </c>
      <c r="D175" s="217"/>
      <c r="E175" s="238"/>
      <c r="F175" s="312" t="str">
        <f t="shared" si="43"/>
        <v>0</v>
      </c>
      <c r="G175" s="313" t="str">
        <f t="shared" si="43"/>
        <v>0</v>
      </c>
      <c r="H175" s="313" t="str">
        <f t="shared" si="43"/>
        <v>0</v>
      </c>
      <c r="I175" s="313" t="str">
        <f t="shared" si="43"/>
        <v>0</v>
      </c>
      <c r="J175" s="313" t="str">
        <f t="shared" si="44"/>
        <v>0</v>
      </c>
      <c r="K175" s="313" t="str">
        <f t="shared" si="44"/>
        <v>0</v>
      </c>
      <c r="L175" s="313" t="str">
        <f t="shared" si="44"/>
        <v>0</v>
      </c>
      <c r="M175" s="313" t="str">
        <f t="shared" si="44"/>
        <v>0</v>
      </c>
      <c r="N175" s="313" t="str">
        <f t="shared" si="44"/>
        <v>0</v>
      </c>
      <c r="O175" s="313" t="str">
        <f t="shared" si="44"/>
        <v>0</v>
      </c>
      <c r="P175" s="313" t="str">
        <f t="shared" si="44"/>
        <v>0</v>
      </c>
      <c r="Q175" s="313" t="str">
        <f t="shared" si="44"/>
        <v>0</v>
      </c>
      <c r="R175" s="313" t="str">
        <f t="shared" si="44"/>
        <v>0</v>
      </c>
      <c r="S175" s="313" t="str">
        <f t="shared" si="44"/>
        <v>0</v>
      </c>
      <c r="T175" s="314" t="str">
        <f t="shared" si="44"/>
        <v>0</v>
      </c>
      <c r="U175" s="266" t="e">
        <v>#VALUE!</v>
      </c>
      <c r="V175" s="267" t="e">
        <v>#VALUE!</v>
      </c>
      <c r="W175" s="267" t="e">
        <v>#VALUE!</v>
      </c>
      <c r="X175" s="267" t="e">
        <v>#VALUE!</v>
      </c>
      <c r="Y175" s="267" t="e">
        <v>#VALUE!</v>
      </c>
      <c r="Z175" s="267" t="e">
        <v>#VALUE!</v>
      </c>
      <c r="AA175" s="267" t="e">
        <v>#VALUE!</v>
      </c>
      <c r="AB175" s="267" t="e">
        <v>#VALUE!</v>
      </c>
      <c r="AC175" s="267" t="e">
        <v>#VALUE!</v>
      </c>
      <c r="AD175" s="267" t="e">
        <v>#VALUE!</v>
      </c>
      <c r="AE175" s="267" t="e">
        <v>#VALUE!</v>
      </c>
      <c r="AF175" s="267" t="e">
        <v>#VALUE!</v>
      </c>
      <c r="AG175" s="267" t="e">
        <v>#VALUE!</v>
      </c>
      <c r="AH175" s="267" t="e">
        <v>#VALUE!</v>
      </c>
      <c r="AI175" s="268" t="e">
        <v>#VALUE!</v>
      </c>
      <c r="AJ175" s="212"/>
      <c r="AM175" s="214"/>
    </row>
    <row r="176" spans="2:39" s="213" customFormat="1">
      <c r="B176" s="239" t="s">
        <v>304</v>
      </c>
      <c r="C176" s="218" t="s">
        <v>45</v>
      </c>
      <c r="D176" s="218"/>
      <c r="E176" s="240"/>
      <c r="F176" s="315" t="str">
        <f t="shared" si="43"/>
        <v>0</v>
      </c>
      <c r="G176" s="316" t="str">
        <f t="shared" si="43"/>
        <v>0</v>
      </c>
      <c r="H176" s="316" t="str">
        <f t="shared" si="43"/>
        <v>0</v>
      </c>
      <c r="I176" s="316" t="str">
        <f t="shared" si="43"/>
        <v>0</v>
      </c>
      <c r="J176" s="316" t="str">
        <f t="shared" si="44"/>
        <v>0</v>
      </c>
      <c r="K176" s="316" t="str">
        <f t="shared" si="44"/>
        <v>0</v>
      </c>
      <c r="L176" s="316" t="str">
        <f t="shared" si="44"/>
        <v>0</v>
      </c>
      <c r="M176" s="316" t="str">
        <f t="shared" si="44"/>
        <v>0</v>
      </c>
      <c r="N176" s="316" t="str">
        <f t="shared" si="44"/>
        <v>0</v>
      </c>
      <c r="O176" s="316" t="str">
        <f t="shared" si="44"/>
        <v>0</v>
      </c>
      <c r="P176" s="316" t="str">
        <f t="shared" si="44"/>
        <v>0</v>
      </c>
      <c r="Q176" s="316" t="str">
        <f t="shared" si="44"/>
        <v>0</v>
      </c>
      <c r="R176" s="316" t="str">
        <f t="shared" si="44"/>
        <v>0</v>
      </c>
      <c r="S176" s="316" t="str">
        <f t="shared" si="44"/>
        <v>0</v>
      </c>
      <c r="T176" s="317" t="str">
        <f t="shared" si="44"/>
        <v>0</v>
      </c>
      <c r="U176" s="269" t="e">
        <v>#VALUE!</v>
      </c>
      <c r="V176" s="270" t="e">
        <v>#VALUE!</v>
      </c>
      <c r="W176" s="270" t="e">
        <v>#VALUE!</v>
      </c>
      <c r="X176" s="270" t="e">
        <v>#VALUE!</v>
      </c>
      <c r="Y176" s="270" t="e">
        <v>#VALUE!</v>
      </c>
      <c r="Z176" s="270" t="e">
        <v>#VALUE!</v>
      </c>
      <c r="AA176" s="270" t="e">
        <v>#VALUE!</v>
      </c>
      <c r="AB176" s="270" t="e">
        <v>#VALUE!</v>
      </c>
      <c r="AC176" s="270" t="e">
        <v>#VALUE!</v>
      </c>
      <c r="AD176" s="270" t="e">
        <v>#VALUE!</v>
      </c>
      <c r="AE176" s="270" t="e">
        <v>#VALUE!</v>
      </c>
      <c r="AF176" s="270" t="e">
        <v>#VALUE!</v>
      </c>
      <c r="AG176" s="270" t="e">
        <v>#VALUE!</v>
      </c>
      <c r="AH176" s="270" t="e">
        <v>#VALUE!</v>
      </c>
      <c r="AI176" s="271" t="e">
        <v>#VALUE!</v>
      </c>
      <c r="AJ176" s="212"/>
      <c r="AM176" s="214"/>
    </row>
    <row r="177" spans="2:39" s="213" customFormat="1">
      <c r="B177" s="237" t="s">
        <v>305</v>
      </c>
      <c r="C177" s="217" t="s">
        <v>306</v>
      </c>
      <c r="D177" s="217"/>
      <c r="E177" s="238"/>
      <c r="F177" s="312" t="str">
        <f t="shared" si="43"/>
        <v>0</v>
      </c>
      <c r="G177" s="313" t="str">
        <f t="shared" si="43"/>
        <v>0</v>
      </c>
      <c r="H177" s="313" t="str">
        <f t="shared" si="43"/>
        <v>0</v>
      </c>
      <c r="I177" s="313" t="str">
        <f t="shared" si="43"/>
        <v>0</v>
      </c>
      <c r="J177" s="313" t="str">
        <f t="shared" si="44"/>
        <v>0</v>
      </c>
      <c r="K177" s="313" t="str">
        <f t="shared" si="44"/>
        <v>0</v>
      </c>
      <c r="L177" s="313" t="str">
        <f t="shared" si="44"/>
        <v>0</v>
      </c>
      <c r="M177" s="313" t="str">
        <f t="shared" si="44"/>
        <v>0</v>
      </c>
      <c r="N177" s="313" t="str">
        <f t="shared" si="44"/>
        <v>0</v>
      </c>
      <c r="O177" s="313" t="str">
        <f t="shared" si="44"/>
        <v>0</v>
      </c>
      <c r="P177" s="313" t="str">
        <f t="shared" si="44"/>
        <v>0</v>
      </c>
      <c r="Q177" s="313" t="str">
        <f t="shared" si="44"/>
        <v>0</v>
      </c>
      <c r="R177" s="313" t="str">
        <f t="shared" si="44"/>
        <v>0</v>
      </c>
      <c r="S177" s="313" t="str">
        <f t="shared" si="44"/>
        <v>0</v>
      </c>
      <c r="T177" s="314" t="str">
        <f t="shared" si="44"/>
        <v>0</v>
      </c>
      <c r="U177" s="266" t="e">
        <v>#VALUE!</v>
      </c>
      <c r="V177" s="267" t="e">
        <v>#VALUE!</v>
      </c>
      <c r="W177" s="267" t="e">
        <v>#VALUE!</v>
      </c>
      <c r="X177" s="267" t="e">
        <v>#VALUE!</v>
      </c>
      <c r="Y177" s="267" t="e">
        <v>#VALUE!</v>
      </c>
      <c r="Z177" s="267" t="e">
        <v>#VALUE!</v>
      </c>
      <c r="AA177" s="267" t="e">
        <v>#VALUE!</v>
      </c>
      <c r="AB177" s="267" t="e">
        <v>#VALUE!</v>
      </c>
      <c r="AC177" s="267" t="e">
        <v>#VALUE!</v>
      </c>
      <c r="AD177" s="267" t="e">
        <v>#VALUE!</v>
      </c>
      <c r="AE177" s="267" t="e">
        <v>#VALUE!</v>
      </c>
      <c r="AF177" s="267" t="e">
        <v>#VALUE!</v>
      </c>
      <c r="AG177" s="267" t="e">
        <v>#VALUE!</v>
      </c>
      <c r="AH177" s="267" t="e">
        <v>#VALUE!</v>
      </c>
      <c r="AI177" s="268" t="e">
        <v>#VALUE!</v>
      </c>
      <c r="AJ177" s="212"/>
      <c r="AM177" s="214"/>
    </row>
    <row r="178" spans="2:39" s="213" customFormat="1">
      <c r="B178" s="239" t="s">
        <v>51</v>
      </c>
      <c r="C178" s="220" t="s">
        <v>540</v>
      </c>
      <c r="D178" s="218"/>
      <c r="E178" s="240"/>
      <c r="F178" s="315" t="str">
        <f t="shared" si="43"/>
        <v>0</v>
      </c>
      <c r="G178" s="316" t="str">
        <f t="shared" si="43"/>
        <v>0</v>
      </c>
      <c r="H178" s="316" t="str">
        <f t="shared" si="43"/>
        <v>0</v>
      </c>
      <c r="I178" s="316" t="str">
        <f t="shared" si="43"/>
        <v>0</v>
      </c>
      <c r="J178" s="316" t="str">
        <f t="shared" si="44"/>
        <v>0</v>
      </c>
      <c r="K178" s="316" t="str">
        <f t="shared" si="44"/>
        <v>0</v>
      </c>
      <c r="L178" s="316" t="str">
        <f t="shared" si="44"/>
        <v>0</v>
      </c>
      <c r="M178" s="316" t="str">
        <f t="shared" si="44"/>
        <v>0</v>
      </c>
      <c r="N178" s="316" t="str">
        <f t="shared" si="44"/>
        <v>0</v>
      </c>
      <c r="O178" s="316" t="str">
        <f t="shared" si="44"/>
        <v>0</v>
      </c>
      <c r="P178" s="316" t="str">
        <f t="shared" si="44"/>
        <v>0</v>
      </c>
      <c r="Q178" s="316" t="str">
        <f t="shared" si="44"/>
        <v>0</v>
      </c>
      <c r="R178" s="316" t="str">
        <f t="shared" si="44"/>
        <v>0</v>
      </c>
      <c r="S178" s="316" t="str">
        <f t="shared" si="44"/>
        <v>0</v>
      </c>
      <c r="T178" s="317" t="str">
        <f t="shared" si="44"/>
        <v>0</v>
      </c>
      <c r="U178" s="269" t="e">
        <v>#VALUE!</v>
      </c>
      <c r="V178" s="270" t="e">
        <v>#VALUE!</v>
      </c>
      <c r="W178" s="270" t="e">
        <v>#VALUE!</v>
      </c>
      <c r="X178" s="270" t="e">
        <v>#VALUE!</v>
      </c>
      <c r="Y178" s="270" t="e">
        <v>#VALUE!</v>
      </c>
      <c r="Z178" s="270" t="e">
        <v>#VALUE!</v>
      </c>
      <c r="AA178" s="270" t="e">
        <v>#VALUE!</v>
      </c>
      <c r="AB178" s="270" t="e">
        <v>#VALUE!</v>
      </c>
      <c r="AC178" s="270" t="e">
        <v>#VALUE!</v>
      </c>
      <c r="AD178" s="270" t="e">
        <v>#VALUE!</v>
      </c>
      <c r="AE178" s="270" t="e">
        <v>#VALUE!</v>
      </c>
      <c r="AF178" s="270" t="e">
        <v>#VALUE!</v>
      </c>
      <c r="AG178" s="270" t="e">
        <v>#VALUE!</v>
      </c>
      <c r="AH178" s="270" t="e">
        <v>#VALUE!</v>
      </c>
      <c r="AI178" s="271" t="e">
        <v>#VALUE!</v>
      </c>
      <c r="AJ178" s="212"/>
      <c r="AM178" s="214"/>
    </row>
    <row r="179" spans="2:39" s="213" customFormat="1">
      <c r="B179" s="237" t="s">
        <v>52</v>
      </c>
      <c r="C179" s="221" t="s">
        <v>540</v>
      </c>
      <c r="D179" s="217"/>
      <c r="E179" s="238"/>
      <c r="F179" s="312" t="str">
        <f t="shared" si="43"/>
        <v>0</v>
      </c>
      <c r="G179" s="313" t="str">
        <f t="shared" si="43"/>
        <v>0</v>
      </c>
      <c r="H179" s="313" t="str">
        <f t="shared" si="43"/>
        <v>0</v>
      </c>
      <c r="I179" s="313" t="str">
        <f t="shared" si="43"/>
        <v>0</v>
      </c>
      <c r="J179" s="313" t="str">
        <f t="shared" si="44"/>
        <v>0</v>
      </c>
      <c r="K179" s="313" t="str">
        <f t="shared" si="44"/>
        <v>0</v>
      </c>
      <c r="L179" s="313" t="str">
        <f t="shared" si="44"/>
        <v>0</v>
      </c>
      <c r="M179" s="313" t="str">
        <f t="shared" si="44"/>
        <v>0</v>
      </c>
      <c r="N179" s="313" t="str">
        <f t="shared" si="44"/>
        <v>0</v>
      </c>
      <c r="O179" s="313" t="str">
        <f t="shared" si="44"/>
        <v>0</v>
      </c>
      <c r="P179" s="313" t="str">
        <f t="shared" si="44"/>
        <v>0</v>
      </c>
      <c r="Q179" s="313" t="str">
        <f t="shared" si="44"/>
        <v>0</v>
      </c>
      <c r="R179" s="313" t="str">
        <f t="shared" si="44"/>
        <v>0</v>
      </c>
      <c r="S179" s="313" t="str">
        <f t="shared" si="44"/>
        <v>0</v>
      </c>
      <c r="T179" s="314" t="str">
        <f t="shared" si="44"/>
        <v>0</v>
      </c>
      <c r="U179" s="266" t="e">
        <v>#VALUE!</v>
      </c>
      <c r="V179" s="267" t="e">
        <v>#VALUE!</v>
      </c>
      <c r="W179" s="267" t="e">
        <v>#VALUE!</v>
      </c>
      <c r="X179" s="267" t="e">
        <v>#VALUE!</v>
      </c>
      <c r="Y179" s="267" t="e">
        <v>#VALUE!</v>
      </c>
      <c r="Z179" s="267" t="e">
        <v>#VALUE!</v>
      </c>
      <c r="AA179" s="267" t="e">
        <v>#VALUE!</v>
      </c>
      <c r="AB179" s="267" t="e">
        <v>#VALUE!</v>
      </c>
      <c r="AC179" s="267" t="e">
        <v>#VALUE!</v>
      </c>
      <c r="AD179" s="267" t="e">
        <v>#VALUE!</v>
      </c>
      <c r="AE179" s="267" t="e">
        <v>#VALUE!</v>
      </c>
      <c r="AF179" s="267" t="e">
        <v>#VALUE!</v>
      </c>
      <c r="AG179" s="267" t="e">
        <v>#VALUE!</v>
      </c>
      <c r="AH179" s="267" t="e">
        <v>#VALUE!</v>
      </c>
      <c r="AI179" s="268" t="e">
        <v>#VALUE!</v>
      </c>
      <c r="AJ179" s="212"/>
      <c r="AM179" s="214"/>
    </row>
    <row r="180" spans="2:39" s="213" customFormat="1">
      <c r="B180" s="239" t="s">
        <v>339</v>
      </c>
      <c r="C180" s="220" t="s">
        <v>540</v>
      </c>
      <c r="D180" s="218"/>
      <c r="E180" s="240"/>
      <c r="F180" s="315" t="str">
        <f t="shared" si="43"/>
        <v>0</v>
      </c>
      <c r="G180" s="316" t="str">
        <f t="shared" si="43"/>
        <v>0</v>
      </c>
      <c r="H180" s="316" t="str">
        <f t="shared" si="43"/>
        <v>0</v>
      </c>
      <c r="I180" s="316" t="str">
        <f t="shared" si="43"/>
        <v>0</v>
      </c>
      <c r="J180" s="316" t="str">
        <f t="shared" si="44"/>
        <v>0</v>
      </c>
      <c r="K180" s="316" t="str">
        <f t="shared" si="44"/>
        <v>0</v>
      </c>
      <c r="L180" s="316" t="str">
        <f t="shared" si="44"/>
        <v>0</v>
      </c>
      <c r="M180" s="316" t="str">
        <f t="shared" si="44"/>
        <v>0</v>
      </c>
      <c r="N180" s="316" t="str">
        <f t="shared" si="44"/>
        <v>0</v>
      </c>
      <c r="O180" s="316" t="str">
        <f t="shared" si="44"/>
        <v>0</v>
      </c>
      <c r="P180" s="316" t="str">
        <f t="shared" si="44"/>
        <v>0</v>
      </c>
      <c r="Q180" s="316" t="str">
        <f t="shared" si="44"/>
        <v>0</v>
      </c>
      <c r="R180" s="316" t="str">
        <f t="shared" si="44"/>
        <v>0</v>
      </c>
      <c r="S180" s="316" t="str">
        <f t="shared" si="44"/>
        <v>0</v>
      </c>
      <c r="T180" s="317" t="str">
        <f t="shared" si="44"/>
        <v>0</v>
      </c>
      <c r="U180" s="269" t="e">
        <v>#VALUE!</v>
      </c>
      <c r="V180" s="270" t="e">
        <v>#VALUE!</v>
      </c>
      <c r="W180" s="270" t="e">
        <v>#VALUE!</v>
      </c>
      <c r="X180" s="270" t="e">
        <v>#VALUE!</v>
      </c>
      <c r="Y180" s="270" t="e">
        <v>#VALUE!</v>
      </c>
      <c r="Z180" s="270" t="e">
        <v>#VALUE!</v>
      </c>
      <c r="AA180" s="270" t="e">
        <v>#VALUE!</v>
      </c>
      <c r="AB180" s="270" t="e">
        <v>#VALUE!</v>
      </c>
      <c r="AC180" s="270" t="e">
        <v>#VALUE!</v>
      </c>
      <c r="AD180" s="270" t="e">
        <v>#VALUE!</v>
      </c>
      <c r="AE180" s="270" t="e">
        <v>#VALUE!</v>
      </c>
      <c r="AF180" s="270" t="e">
        <v>#VALUE!</v>
      </c>
      <c r="AG180" s="270" t="e">
        <v>#VALUE!</v>
      </c>
      <c r="AH180" s="270" t="e">
        <v>#VALUE!</v>
      </c>
      <c r="AI180" s="271" t="e">
        <v>#VALUE!</v>
      </c>
      <c r="AJ180" s="212"/>
      <c r="AM180" s="214"/>
    </row>
    <row r="181" spans="2:39" s="213" customFormat="1">
      <c r="B181" s="237" t="s">
        <v>340</v>
      </c>
      <c r="C181" s="221" t="s">
        <v>540</v>
      </c>
      <c r="D181" s="217"/>
      <c r="E181" s="238"/>
      <c r="F181" s="312" t="str">
        <f t="shared" si="43"/>
        <v>0</v>
      </c>
      <c r="G181" s="313" t="str">
        <f t="shared" si="43"/>
        <v>0</v>
      </c>
      <c r="H181" s="313" t="str">
        <f t="shared" si="43"/>
        <v>0</v>
      </c>
      <c r="I181" s="313" t="str">
        <f t="shared" si="43"/>
        <v>0</v>
      </c>
      <c r="J181" s="313" t="str">
        <f t="shared" si="44"/>
        <v>0</v>
      </c>
      <c r="K181" s="313" t="str">
        <f t="shared" si="44"/>
        <v>0</v>
      </c>
      <c r="L181" s="313" t="str">
        <f t="shared" si="44"/>
        <v>0</v>
      </c>
      <c r="M181" s="313" t="str">
        <f t="shared" si="44"/>
        <v>0</v>
      </c>
      <c r="N181" s="313" t="str">
        <f t="shared" si="44"/>
        <v>0</v>
      </c>
      <c r="O181" s="313" t="str">
        <f t="shared" si="44"/>
        <v>0</v>
      </c>
      <c r="P181" s="313" t="str">
        <f t="shared" si="44"/>
        <v>0</v>
      </c>
      <c r="Q181" s="313" t="str">
        <f t="shared" si="44"/>
        <v>0</v>
      </c>
      <c r="R181" s="313" t="str">
        <f t="shared" si="44"/>
        <v>0</v>
      </c>
      <c r="S181" s="313" t="str">
        <f t="shared" si="44"/>
        <v>0</v>
      </c>
      <c r="T181" s="314" t="str">
        <f t="shared" si="44"/>
        <v>0</v>
      </c>
      <c r="U181" s="266" t="e">
        <v>#VALUE!</v>
      </c>
      <c r="V181" s="267" t="e">
        <v>#VALUE!</v>
      </c>
      <c r="W181" s="267" t="e">
        <v>#VALUE!</v>
      </c>
      <c r="X181" s="267" t="e">
        <v>#VALUE!</v>
      </c>
      <c r="Y181" s="267" t="e">
        <v>#VALUE!</v>
      </c>
      <c r="Z181" s="267" t="e">
        <v>#VALUE!</v>
      </c>
      <c r="AA181" s="267" t="e">
        <v>#VALUE!</v>
      </c>
      <c r="AB181" s="267" t="e">
        <v>#VALUE!</v>
      </c>
      <c r="AC181" s="267" t="e">
        <v>#VALUE!</v>
      </c>
      <c r="AD181" s="267" t="e">
        <v>#VALUE!</v>
      </c>
      <c r="AE181" s="267" t="e">
        <v>#VALUE!</v>
      </c>
      <c r="AF181" s="267" t="e">
        <v>#VALUE!</v>
      </c>
      <c r="AG181" s="267" t="e">
        <v>#VALUE!</v>
      </c>
      <c r="AH181" s="267" t="e">
        <v>#VALUE!</v>
      </c>
      <c r="AI181" s="268" t="e">
        <v>#VALUE!</v>
      </c>
      <c r="AJ181" s="212"/>
      <c r="AM181" s="214"/>
    </row>
    <row r="182" spans="2:39" s="213" customFormat="1">
      <c r="B182" s="239" t="s">
        <v>341</v>
      </c>
      <c r="C182" s="220" t="s">
        <v>540</v>
      </c>
      <c r="D182" s="218"/>
      <c r="E182" s="240"/>
      <c r="F182" s="315" t="str">
        <f t="shared" si="43"/>
        <v>0</v>
      </c>
      <c r="G182" s="316" t="str">
        <f t="shared" si="43"/>
        <v>0</v>
      </c>
      <c r="H182" s="316" t="str">
        <f t="shared" si="43"/>
        <v>0</v>
      </c>
      <c r="I182" s="316" t="str">
        <f t="shared" si="43"/>
        <v>0</v>
      </c>
      <c r="J182" s="316" t="str">
        <f t="shared" si="44"/>
        <v>0</v>
      </c>
      <c r="K182" s="316" t="str">
        <f t="shared" si="44"/>
        <v>0</v>
      </c>
      <c r="L182" s="316" t="str">
        <f t="shared" si="44"/>
        <v>0</v>
      </c>
      <c r="M182" s="316" t="str">
        <f t="shared" si="44"/>
        <v>0</v>
      </c>
      <c r="N182" s="316" t="str">
        <f t="shared" si="44"/>
        <v>0</v>
      </c>
      <c r="O182" s="316" t="str">
        <f t="shared" si="44"/>
        <v>0</v>
      </c>
      <c r="P182" s="316" t="str">
        <f t="shared" si="44"/>
        <v>0</v>
      </c>
      <c r="Q182" s="316" t="str">
        <f t="shared" si="44"/>
        <v>0</v>
      </c>
      <c r="R182" s="316" t="str">
        <f t="shared" si="44"/>
        <v>0</v>
      </c>
      <c r="S182" s="316" t="str">
        <f t="shared" si="44"/>
        <v>0</v>
      </c>
      <c r="T182" s="317" t="str">
        <f t="shared" si="44"/>
        <v>0</v>
      </c>
      <c r="U182" s="269" t="e">
        <v>#VALUE!</v>
      </c>
      <c r="V182" s="270" t="e">
        <v>#VALUE!</v>
      </c>
      <c r="W182" s="270" t="e">
        <v>#VALUE!</v>
      </c>
      <c r="X182" s="270" t="e">
        <v>#VALUE!</v>
      </c>
      <c r="Y182" s="270" t="e">
        <v>#VALUE!</v>
      </c>
      <c r="Z182" s="270" t="e">
        <v>#VALUE!</v>
      </c>
      <c r="AA182" s="270" t="e">
        <v>#VALUE!</v>
      </c>
      <c r="AB182" s="270" t="e">
        <v>#VALUE!</v>
      </c>
      <c r="AC182" s="270" t="e">
        <v>#VALUE!</v>
      </c>
      <c r="AD182" s="270" t="e">
        <v>#VALUE!</v>
      </c>
      <c r="AE182" s="270" t="e">
        <v>#VALUE!</v>
      </c>
      <c r="AF182" s="270" t="e">
        <v>#VALUE!</v>
      </c>
      <c r="AG182" s="270" t="e">
        <v>#VALUE!</v>
      </c>
      <c r="AH182" s="270" t="e">
        <v>#VALUE!</v>
      </c>
      <c r="AI182" s="271" t="e">
        <v>#VALUE!</v>
      </c>
      <c r="AJ182" s="212"/>
      <c r="AM182" s="214"/>
    </row>
    <row r="183" spans="2:39" s="213" customFormat="1">
      <c r="B183" s="237" t="s">
        <v>342</v>
      </c>
      <c r="C183" s="221" t="s">
        <v>540</v>
      </c>
      <c r="D183" s="217"/>
      <c r="E183" s="238"/>
      <c r="F183" s="312" t="str">
        <f t="shared" si="43"/>
        <v>0</v>
      </c>
      <c r="G183" s="313" t="str">
        <f t="shared" si="43"/>
        <v>0</v>
      </c>
      <c r="H183" s="313" t="str">
        <f t="shared" si="43"/>
        <v>0</v>
      </c>
      <c r="I183" s="313" t="str">
        <f t="shared" si="43"/>
        <v>0</v>
      </c>
      <c r="J183" s="313" t="str">
        <f t="shared" si="44"/>
        <v>0</v>
      </c>
      <c r="K183" s="313" t="str">
        <f t="shared" si="44"/>
        <v>0</v>
      </c>
      <c r="L183" s="313" t="str">
        <f t="shared" si="44"/>
        <v>0</v>
      </c>
      <c r="M183" s="313" t="str">
        <f t="shared" si="44"/>
        <v>0</v>
      </c>
      <c r="N183" s="313" t="str">
        <f t="shared" si="44"/>
        <v>0</v>
      </c>
      <c r="O183" s="313" t="str">
        <f t="shared" si="44"/>
        <v>0</v>
      </c>
      <c r="P183" s="313" t="str">
        <f t="shared" si="44"/>
        <v>0</v>
      </c>
      <c r="Q183" s="313" t="str">
        <f t="shared" si="44"/>
        <v>0</v>
      </c>
      <c r="R183" s="313" t="str">
        <f t="shared" si="44"/>
        <v>0</v>
      </c>
      <c r="S183" s="313" t="str">
        <f t="shared" si="44"/>
        <v>0</v>
      </c>
      <c r="T183" s="314" t="str">
        <f t="shared" si="44"/>
        <v>0</v>
      </c>
      <c r="U183" s="266" t="e">
        <v>#VALUE!</v>
      </c>
      <c r="V183" s="267" t="e">
        <v>#VALUE!</v>
      </c>
      <c r="W183" s="267" t="e">
        <v>#VALUE!</v>
      </c>
      <c r="X183" s="267" t="e">
        <v>#VALUE!</v>
      </c>
      <c r="Y183" s="267" t="e">
        <v>#VALUE!</v>
      </c>
      <c r="Z183" s="267" t="e">
        <v>#VALUE!</v>
      </c>
      <c r="AA183" s="267" t="e">
        <v>#VALUE!</v>
      </c>
      <c r="AB183" s="267" t="e">
        <v>#VALUE!</v>
      </c>
      <c r="AC183" s="267" t="e">
        <v>#VALUE!</v>
      </c>
      <c r="AD183" s="267" t="e">
        <v>#VALUE!</v>
      </c>
      <c r="AE183" s="267" t="e">
        <v>#VALUE!</v>
      </c>
      <c r="AF183" s="267" t="e">
        <v>#VALUE!</v>
      </c>
      <c r="AG183" s="267" t="e">
        <v>#VALUE!</v>
      </c>
      <c r="AH183" s="267" t="e">
        <v>#VALUE!</v>
      </c>
      <c r="AI183" s="268" t="e">
        <v>#VALUE!</v>
      </c>
      <c r="AJ183" s="212"/>
      <c r="AM183" s="214"/>
    </row>
    <row r="184" spans="2:39" s="213" customFormat="1">
      <c r="B184" s="239" t="s">
        <v>343</v>
      </c>
      <c r="C184" s="220" t="s">
        <v>540</v>
      </c>
      <c r="D184" s="218"/>
      <c r="E184" s="240"/>
      <c r="F184" s="315" t="str">
        <f t="shared" si="43"/>
        <v>0</v>
      </c>
      <c r="G184" s="316" t="str">
        <f t="shared" si="43"/>
        <v>0</v>
      </c>
      <c r="H184" s="316" t="str">
        <f t="shared" si="43"/>
        <v>0</v>
      </c>
      <c r="I184" s="316" t="str">
        <f t="shared" si="43"/>
        <v>0</v>
      </c>
      <c r="J184" s="316" t="str">
        <f t="shared" si="44"/>
        <v>0</v>
      </c>
      <c r="K184" s="316" t="str">
        <f t="shared" si="44"/>
        <v>0</v>
      </c>
      <c r="L184" s="316" t="str">
        <f t="shared" si="44"/>
        <v>0</v>
      </c>
      <c r="M184" s="316" t="str">
        <f t="shared" si="44"/>
        <v>0</v>
      </c>
      <c r="N184" s="316" t="str">
        <f t="shared" si="44"/>
        <v>0</v>
      </c>
      <c r="O184" s="316" t="str">
        <f t="shared" si="44"/>
        <v>0</v>
      </c>
      <c r="P184" s="316" t="str">
        <f t="shared" si="44"/>
        <v>0</v>
      </c>
      <c r="Q184" s="316" t="str">
        <f t="shared" si="44"/>
        <v>0</v>
      </c>
      <c r="R184" s="316" t="str">
        <f t="shared" si="44"/>
        <v>0</v>
      </c>
      <c r="S184" s="316" t="str">
        <f t="shared" si="44"/>
        <v>0</v>
      </c>
      <c r="T184" s="317" t="str">
        <f t="shared" si="44"/>
        <v>0</v>
      </c>
      <c r="U184" s="269" t="e">
        <v>#VALUE!</v>
      </c>
      <c r="V184" s="270" t="e">
        <v>#VALUE!</v>
      </c>
      <c r="W184" s="270" t="e">
        <v>#VALUE!</v>
      </c>
      <c r="X184" s="270" t="e">
        <v>#VALUE!</v>
      </c>
      <c r="Y184" s="270" t="e">
        <v>#VALUE!</v>
      </c>
      <c r="Z184" s="270" t="e">
        <v>#VALUE!</v>
      </c>
      <c r="AA184" s="270" t="e">
        <v>#VALUE!</v>
      </c>
      <c r="AB184" s="270" t="e">
        <v>#VALUE!</v>
      </c>
      <c r="AC184" s="270" t="e">
        <v>#VALUE!</v>
      </c>
      <c r="AD184" s="270" t="e">
        <v>#VALUE!</v>
      </c>
      <c r="AE184" s="270" t="e">
        <v>#VALUE!</v>
      </c>
      <c r="AF184" s="270" t="e">
        <v>#VALUE!</v>
      </c>
      <c r="AG184" s="270" t="e">
        <v>#VALUE!</v>
      </c>
      <c r="AH184" s="270" t="e">
        <v>#VALUE!</v>
      </c>
      <c r="AI184" s="271" t="e">
        <v>#VALUE!</v>
      </c>
      <c r="AJ184" s="212"/>
      <c r="AM184" s="214"/>
    </row>
    <row r="185" spans="2:39" s="213" customFormat="1">
      <c r="B185" s="237" t="s">
        <v>344</v>
      </c>
      <c r="C185" s="221" t="s">
        <v>542</v>
      </c>
      <c r="D185" s="217"/>
      <c r="E185" s="238"/>
      <c r="F185" s="312" t="str">
        <f t="shared" si="43"/>
        <v>0</v>
      </c>
      <c r="G185" s="313" t="str">
        <f t="shared" si="43"/>
        <v>0</v>
      </c>
      <c r="H185" s="313" t="str">
        <f t="shared" si="43"/>
        <v>0</v>
      </c>
      <c r="I185" s="313" t="str">
        <f t="shared" si="43"/>
        <v>0</v>
      </c>
      <c r="J185" s="313" t="str">
        <f t="shared" si="44"/>
        <v>0</v>
      </c>
      <c r="K185" s="313" t="str">
        <f t="shared" si="44"/>
        <v>0</v>
      </c>
      <c r="L185" s="313" t="str">
        <f t="shared" si="44"/>
        <v>0</v>
      </c>
      <c r="M185" s="313" t="str">
        <f t="shared" si="44"/>
        <v>0</v>
      </c>
      <c r="N185" s="313" t="str">
        <f t="shared" si="44"/>
        <v>0</v>
      </c>
      <c r="O185" s="313" t="str">
        <f t="shared" si="44"/>
        <v>0</v>
      </c>
      <c r="P185" s="313" t="str">
        <f t="shared" si="44"/>
        <v>0</v>
      </c>
      <c r="Q185" s="313" t="str">
        <f t="shared" si="44"/>
        <v>0</v>
      </c>
      <c r="R185" s="313" t="str">
        <f t="shared" si="44"/>
        <v>0</v>
      </c>
      <c r="S185" s="313" t="str">
        <f t="shared" si="44"/>
        <v>0</v>
      </c>
      <c r="T185" s="314" t="str">
        <f t="shared" si="44"/>
        <v>0</v>
      </c>
      <c r="U185" s="266" t="e">
        <v>#VALUE!</v>
      </c>
      <c r="V185" s="267" t="e">
        <v>#VALUE!</v>
      </c>
      <c r="W185" s="267" t="e">
        <v>#VALUE!</v>
      </c>
      <c r="X185" s="267" t="e">
        <v>#VALUE!</v>
      </c>
      <c r="Y185" s="267" t="e">
        <v>#VALUE!</v>
      </c>
      <c r="Z185" s="267" t="e">
        <v>#VALUE!</v>
      </c>
      <c r="AA185" s="267" t="e">
        <v>#VALUE!</v>
      </c>
      <c r="AB185" s="267" t="e">
        <v>#VALUE!</v>
      </c>
      <c r="AC185" s="267" t="e">
        <v>#VALUE!</v>
      </c>
      <c r="AD185" s="267" t="e">
        <v>#VALUE!</v>
      </c>
      <c r="AE185" s="267" t="e">
        <v>#VALUE!</v>
      </c>
      <c r="AF185" s="267" t="e">
        <v>#VALUE!</v>
      </c>
      <c r="AG185" s="267" t="e">
        <v>#VALUE!</v>
      </c>
      <c r="AH185" s="267" t="e">
        <v>#VALUE!</v>
      </c>
      <c r="AI185" s="268" t="e">
        <v>#VALUE!</v>
      </c>
      <c r="AJ185" s="212"/>
      <c r="AM185" s="214"/>
    </row>
    <row r="186" spans="2:39" s="213" customFormat="1">
      <c r="B186" s="239" t="s">
        <v>345</v>
      </c>
      <c r="C186" s="220" t="s">
        <v>542</v>
      </c>
      <c r="D186" s="218"/>
      <c r="E186" s="240"/>
      <c r="F186" s="315" t="str">
        <f t="shared" si="43"/>
        <v>0</v>
      </c>
      <c r="G186" s="316" t="str">
        <f t="shared" si="43"/>
        <v>0</v>
      </c>
      <c r="H186" s="316" t="str">
        <f t="shared" si="43"/>
        <v>0</v>
      </c>
      <c r="I186" s="316" t="str">
        <f t="shared" si="43"/>
        <v>0</v>
      </c>
      <c r="J186" s="316" t="str">
        <f t="shared" si="44"/>
        <v>0</v>
      </c>
      <c r="K186" s="316" t="str">
        <f t="shared" si="44"/>
        <v>0</v>
      </c>
      <c r="L186" s="316" t="str">
        <f t="shared" si="44"/>
        <v>0</v>
      </c>
      <c r="M186" s="316" t="str">
        <f t="shared" si="44"/>
        <v>0</v>
      </c>
      <c r="N186" s="316" t="str">
        <f t="shared" si="44"/>
        <v>0</v>
      </c>
      <c r="O186" s="316" t="str">
        <f t="shared" si="44"/>
        <v>0</v>
      </c>
      <c r="P186" s="316" t="str">
        <f t="shared" si="44"/>
        <v>0</v>
      </c>
      <c r="Q186" s="316" t="str">
        <f t="shared" si="44"/>
        <v>0</v>
      </c>
      <c r="R186" s="316" t="str">
        <f t="shared" si="44"/>
        <v>0</v>
      </c>
      <c r="S186" s="316" t="str">
        <f t="shared" si="44"/>
        <v>0</v>
      </c>
      <c r="T186" s="317" t="str">
        <f t="shared" si="44"/>
        <v>0</v>
      </c>
      <c r="U186" s="269" t="e">
        <v>#VALUE!</v>
      </c>
      <c r="V186" s="270" t="e">
        <v>#VALUE!</v>
      </c>
      <c r="W186" s="270" t="e">
        <v>#VALUE!</v>
      </c>
      <c r="X186" s="270" t="e">
        <v>#VALUE!</v>
      </c>
      <c r="Y186" s="270" t="e">
        <v>#VALUE!</v>
      </c>
      <c r="Z186" s="270" t="e">
        <v>#VALUE!</v>
      </c>
      <c r="AA186" s="270" t="e">
        <v>#VALUE!</v>
      </c>
      <c r="AB186" s="270" t="e">
        <v>#VALUE!</v>
      </c>
      <c r="AC186" s="270" t="e">
        <v>#VALUE!</v>
      </c>
      <c r="AD186" s="270" t="e">
        <v>#VALUE!</v>
      </c>
      <c r="AE186" s="270" t="e">
        <v>#VALUE!</v>
      </c>
      <c r="AF186" s="270" t="e">
        <v>#VALUE!</v>
      </c>
      <c r="AG186" s="270" t="e">
        <v>#VALUE!</v>
      </c>
      <c r="AH186" s="270" t="e">
        <v>#VALUE!</v>
      </c>
      <c r="AI186" s="271" t="e">
        <v>#VALUE!</v>
      </c>
      <c r="AJ186" s="212"/>
      <c r="AM186" s="214"/>
    </row>
    <row r="187" spans="2:39" s="213" customFormat="1" ht="15.75" thickBot="1">
      <c r="B187" s="241" t="s">
        <v>346</v>
      </c>
      <c r="C187" s="242" t="s">
        <v>542</v>
      </c>
      <c r="D187" s="243"/>
      <c r="E187" s="244"/>
      <c r="F187" s="318" t="str">
        <f t="shared" si="43"/>
        <v>0</v>
      </c>
      <c r="G187" s="319" t="str">
        <f t="shared" si="43"/>
        <v>0</v>
      </c>
      <c r="H187" s="319" t="str">
        <f t="shared" si="43"/>
        <v>0</v>
      </c>
      <c r="I187" s="319" t="str">
        <f t="shared" si="43"/>
        <v>0</v>
      </c>
      <c r="J187" s="319" t="str">
        <f t="shared" si="44"/>
        <v>0</v>
      </c>
      <c r="K187" s="319" t="str">
        <f t="shared" si="44"/>
        <v>0</v>
      </c>
      <c r="L187" s="319" t="str">
        <f t="shared" si="44"/>
        <v>0</v>
      </c>
      <c r="M187" s="319" t="str">
        <f t="shared" si="44"/>
        <v>0</v>
      </c>
      <c r="N187" s="319" t="str">
        <f t="shared" si="44"/>
        <v>0</v>
      </c>
      <c r="O187" s="319" t="str">
        <f t="shared" si="44"/>
        <v>0</v>
      </c>
      <c r="P187" s="319" t="str">
        <f t="shared" si="44"/>
        <v>0</v>
      </c>
      <c r="Q187" s="319" t="str">
        <f t="shared" si="44"/>
        <v>0</v>
      </c>
      <c r="R187" s="319" t="str">
        <f t="shared" si="44"/>
        <v>0</v>
      </c>
      <c r="S187" s="319" t="str">
        <f t="shared" si="44"/>
        <v>0</v>
      </c>
      <c r="T187" s="320" t="str">
        <f t="shared" si="44"/>
        <v>0</v>
      </c>
      <c r="U187" s="272" t="e">
        <v>#VALUE!</v>
      </c>
      <c r="V187" s="273" t="e">
        <v>#VALUE!</v>
      </c>
      <c r="W187" s="273" t="e">
        <v>#VALUE!</v>
      </c>
      <c r="X187" s="273" t="e">
        <v>#VALUE!</v>
      </c>
      <c r="Y187" s="273" t="e">
        <v>#VALUE!</v>
      </c>
      <c r="Z187" s="273" t="e">
        <v>#VALUE!</v>
      </c>
      <c r="AA187" s="273" t="e">
        <v>#VALUE!</v>
      </c>
      <c r="AB187" s="273" t="e">
        <v>#VALUE!</v>
      </c>
      <c r="AC187" s="273" t="e">
        <v>#VALUE!</v>
      </c>
      <c r="AD187" s="273" t="e">
        <v>#VALUE!</v>
      </c>
      <c r="AE187" s="273" t="e">
        <v>#VALUE!</v>
      </c>
      <c r="AF187" s="273" t="e">
        <v>#VALUE!</v>
      </c>
      <c r="AG187" s="273" t="e">
        <v>#VALUE!</v>
      </c>
      <c r="AH187" s="273" t="e">
        <v>#VALUE!</v>
      </c>
      <c r="AI187" s="274" t="e">
        <v>#VALUE!</v>
      </c>
      <c r="AJ187" s="212"/>
      <c r="AM187" s="214"/>
    </row>
    <row r="188" spans="2:39" ht="15.75" thickBot="1"/>
    <row r="189" spans="2:39" ht="15.75" thickBot="1">
      <c r="F189" s="941" t="s">
        <v>556</v>
      </c>
      <c r="G189" s="942"/>
      <c r="H189" s="942"/>
      <c r="I189" s="942"/>
      <c r="J189" s="942"/>
      <c r="K189" s="942"/>
      <c r="L189" s="942"/>
      <c r="M189" s="942"/>
      <c r="N189" s="942"/>
      <c r="O189" s="942"/>
      <c r="P189" s="942"/>
      <c r="Q189" s="942"/>
      <c r="R189" s="942"/>
      <c r="S189" s="942"/>
      <c r="T189" s="943"/>
      <c r="U189" s="941" t="s">
        <v>555</v>
      </c>
      <c r="V189" s="942"/>
      <c r="W189" s="942"/>
      <c r="X189" s="942"/>
      <c r="Y189" s="942"/>
      <c r="Z189" s="942"/>
      <c r="AA189" s="942"/>
      <c r="AB189" s="942"/>
      <c r="AC189" s="942"/>
      <c r="AD189" s="942"/>
      <c r="AE189" s="942"/>
      <c r="AF189" s="942"/>
      <c r="AG189" s="942"/>
      <c r="AH189" s="942"/>
      <c r="AI189" s="943"/>
    </row>
    <row r="190" spans="2:39">
      <c r="B190" s="230"/>
      <c r="C190" s="231" t="s">
        <v>545</v>
      </c>
      <c r="D190" s="231"/>
      <c r="E190" s="232"/>
      <c r="F190" s="222">
        <v>-0.25</v>
      </c>
      <c r="G190" s="223">
        <v>-0.2</v>
      </c>
      <c r="H190" s="223">
        <v>-0.15</v>
      </c>
      <c r="I190" s="223">
        <v>-0.1</v>
      </c>
      <c r="J190" s="223">
        <v>-0.05</v>
      </c>
      <c r="K190" s="223">
        <v>-0.03</v>
      </c>
      <c r="L190" s="223">
        <v>-0.01</v>
      </c>
      <c r="M190" s="223">
        <v>0</v>
      </c>
      <c r="N190" s="223">
        <v>0.01</v>
      </c>
      <c r="O190" s="223">
        <v>0.03</v>
      </c>
      <c r="P190" s="223">
        <v>0.05</v>
      </c>
      <c r="Q190" s="223">
        <v>0.1</v>
      </c>
      <c r="R190" s="223">
        <v>0.15</v>
      </c>
      <c r="S190" s="223">
        <v>0.2</v>
      </c>
      <c r="T190" s="224">
        <v>0.25</v>
      </c>
      <c r="U190" s="252">
        <v>-0.25</v>
      </c>
      <c r="V190" s="253">
        <v>-0.2</v>
      </c>
      <c r="W190" s="253">
        <v>-0.15</v>
      </c>
      <c r="X190" s="253">
        <v>-0.1</v>
      </c>
      <c r="Y190" s="253">
        <v>-0.05</v>
      </c>
      <c r="Z190" s="253">
        <v>-0.03</v>
      </c>
      <c r="AA190" s="253">
        <v>-0.01</v>
      </c>
      <c r="AB190" s="253">
        <v>0</v>
      </c>
      <c r="AC190" s="253">
        <v>0.01</v>
      </c>
      <c r="AD190" s="253">
        <v>0.03</v>
      </c>
      <c r="AE190" s="253">
        <v>0.05</v>
      </c>
      <c r="AF190" s="253">
        <v>0.1</v>
      </c>
      <c r="AG190" s="253">
        <v>0.15</v>
      </c>
      <c r="AH190" s="253">
        <v>0.2</v>
      </c>
      <c r="AI190" s="254">
        <v>0.25</v>
      </c>
    </row>
    <row r="191" spans="2:39">
      <c r="B191" s="233" t="s">
        <v>69</v>
      </c>
      <c r="C191" s="215" t="s">
        <v>546</v>
      </c>
      <c r="D191" s="215"/>
      <c r="E191" s="234"/>
      <c r="F191" s="306" t="str">
        <f>IFERROR(IF(AND($AB191&gt;0,U191&gt;0),U191/$AB191-1,(U191-($AB191))/ABS($AB191)),"0")</f>
        <v>0</v>
      </c>
      <c r="G191" s="307" t="str">
        <f t="shared" ref="G191:T209" si="45">IFERROR(IF(AND($AB191&gt;0,V191&gt;0),V191/$AB191-1,(V191-($AB191))/ABS($AB191)),"0")</f>
        <v>0</v>
      </c>
      <c r="H191" s="307" t="str">
        <f t="shared" si="45"/>
        <v>0</v>
      </c>
      <c r="I191" s="307" t="str">
        <f t="shared" si="45"/>
        <v>0</v>
      </c>
      <c r="J191" s="307" t="str">
        <f t="shared" si="45"/>
        <v>0</v>
      </c>
      <c r="K191" s="307" t="str">
        <f t="shared" si="45"/>
        <v>0</v>
      </c>
      <c r="L191" s="307" t="str">
        <f t="shared" si="45"/>
        <v>0</v>
      </c>
      <c r="M191" s="307" t="str">
        <f t="shared" si="45"/>
        <v>0</v>
      </c>
      <c r="N191" s="307" t="str">
        <f t="shared" si="45"/>
        <v>0</v>
      </c>
      <c r="O191" s="307" t="str">
        <f t="shared" si="45"/>
        <v>0</v>
      </c>
      <c r="P191" s="307" t="str">
        <f t="shared" si="45"/>
        <v>0</v>
      </c>
      <c r="Q191" s="307" t="str">
        <f t="shared" si="45"/>
        <v>0</v>
      </c>
      <c r="R191" s="307" t="str">
        <f t="shared" si="45"/>
        <v>0</v>
      </c>
      <c r="S191" s="307" t="str">
        <f t="shared" si="45"/>
        <v>0</v>
      </c>
      <c r="T191" s="308" t="str">
        <f t="shared" si="45"/>
        <v>0</v>
      </c>
      <c r="U191" s="280" t="s">
        <v>69</v>
      </c>
      <c r="V191" s="275" t="s">
        <v>69</v>
      </c>
      <c r="W191" s="275" t="s">
        <v>69</v>
      </c>
      <c r="X191" s="275" t="s">
        <v>69</v>
      </c>
      <c r="Y191" s="275" t="s">
        <v>69</v>
      </c>
      <c r="Z191" s="275" t="s">
        <v>69</v>
      </c>
      <c r="AA191" s="275" t="s">
        <v>69</v>
      </c>
      <c r="AB191" s="275" t="s">
        <v>69</v>
      </c>
      <c r="AC191" s="275" t="s">
        <v>69</v>
      </c>
      <c r="AD191" s="275" t="s">
        <v>69</v>
      </c>
      <c r="AE191" s="275" t="s">
        <v>69</v>
      </c>
      <c r="AF191" s="275" t="s">
        <v>69</v>
      </c>
      <c r="AG191" s="275" t="s">
        <v>69</v>
      </c>
      <c r="AH191" s="275" t="s">
        <v>69</v>
      </c>
      <c r="AI191" s="276" t="s">
        <v>69</v>
      </c>
    </row>
    <row r="192" spans="2:39">
      <c r="B192" s="235" t="s">
        <v>69</v>
      </c>
      <c r="C192" s="216" t="s">
        <v>547</v>
      </c>
      <c r="D192" s="216"/>
      <c r="E192" s="236"/>
      <c r="F192" s="309" t="str">
        <f t="shared" ref="F192:I222" si="46">IFERROR(IF(AND($AB192&gt;0,U192&gt;0),U192/$AB192-1,(U192-($AB192))/ABS($AB192)),"0")</f>
        <v>0</v>
      </c>
      <c r="G192" s="310" t="str">
        <f t="shared" si="45"/>
        <v>0</v>
      </c>
      <c r="H192" s="310" t="str">
        <f t="shared" si="45"/>
        <v>0</v>
      </c>
      <c r="I192" s="310" t="str">
        <f t="shared" si="45"/>
        <v>0</v>
      </c>
      <c r="J192" s="310" t="str">
        <f t="shared" si="45"/>
        <v>0</v>
      </c>
      <c r="K192" s="310" t="str">
        <f t="shared" si="45"/>
        <v>0</v>
      </c>
      <c r="L192" s="310" t="str">
        <f t="shared" si="45"/>
        <v>0</v>
      </c>
      <c r="M192" s="310" t="str">
        <f t="shared" si="45"/>
        <v>0</v>
      </c>
      <c r="N192" s="310" t="str">
        <f t="shared" si="45"/>
        <v>0</v>
      </c>
      <c r="O192" s="310" t="str">
        <f t="shared" si="45"/>
        <v>0</v>
      </c>
      <c r="P192" s="310" t="str">
        <f t="shared" si="45"/>
        <v>0</v>
      </c>
      <c r="Q192" s="310" t="str">
        <f t="shared" si="45"/>
        <v>0</v>
      </c>
      <c r="R192" s="310" t="str">
        <f t="shared" si="45"/>
        <v>0</v>
      </c>
      <c r="S192" s="310" t="str">
        <f t="shared" si="45"/>
        <v>0</v>
      </c>
      <c r="T192" s="311" t="str">
        <f t="shared" si="45"/>
        <v>0</v>
      </c>
      <c r="U192" s="277" t="s">
        <v>69</v>
      </c>
      <c r="V192" s="278" t="s">
        <v>69</v>
      </c>
      <c r="W192" s="278" t="s">
        <v>69</v>
      </c>
      <c r="X192" s="278" t="s">
        <v>69</v>
      </c>
      <c r="Y192" s="278" t="s">
        <v>69</v>
      </c>
      <c r="Z192" s="278" t="s">
        <v>69</v>
      </c>
      <c r="AA192" s="278" t="s">
        <v>69</v>
      </c>
      <c r="AB192" s="278" t="s">
        <v>69</v>
      </c>
      <c r="AC192" s="278" t="s">
        <v>69</v>
      </c>
      <c r="AD192" s="278" t="s">
        <v>69</v>
      </c>
      <c r="AE192" s="278" t="s">
        <v>69</v>
      </c>
      <c r="AF192" s="278" t="s">
        <v>69</v>
      </c>
      <c r="AG192" s="278" t="s">
        <v>69</v>
      </c>
      <c r="AH192" s="278" t="s">
        <v>69</v>
      </c>
      <c r="AI192" s="279" t="s">
        <v>69</v>
      </c>
    </row>
    <row r="193" spans="2:39">
      <c r="B193" s="233" t="s">
        <v>69</v>
      </c>
      <c r="C193" s="215" t="s">
        <v>548</v>
      </c>
      <c r="D193" s="215"/>
      <c r="E193" s="234"/>
      <c r="F193" s="306" t="str">
        <f t="shared" si="46"/>
        <v>0</v>
      </c>
      <c r="G193" s="307" t="str">
        <f t="shared" si="45"/>
        <v>0</v>
      </c>
      <c r="H193" s="307" t="str">
        <f t="shared" si="45"/>
        <v>0</v>
      </c>
      <c r="I193" s="307" t="str">
        <f t="shared" si="45"/>
        <v>0</v>
      </c>
      <c r="J193" s="307" t="str">
        <f t="shared" si="45"/>
        <v>0</v>
      </c>
      <c r="K193" s="307" t="str">
        <f t="shared" si="45"/>
        <v>0</v>
      </c>
      <c r="L193" s="307" t="str">
        <f t="shared" si="45"/>
        <v>0</v>
      </c>
      <c r="M193" s="307" t="str">
        <f t="shared" si="45"/>
        <v>0</v>
      </c>
      <c r="N193" s="307" t="str">
        <f t="shared" si="45"/>
        <v>0</v>
      </c>
      <c r="O193" s="307" t="str">
        <f t="shared" si="45"/>
        <v>0</v>
      </c>
      <c r="P193" s="307" t="str">
        <f t="shared" si="45"/>
        <v>0</v>
      </c>
      <c r="Q193" s="307" t="str">
        <f t="shared" si="45"/>
        <v>0</v>
      </c>
      <c r="R193" s="307" t="str">
        <f t="shared" si="45"/>
        <v>0</v>
      </c>
      <c r="S193" s="307" t="str">
        <f t="shared" si="45"/>
        <v>0</v>
      </c>
      <c r="T193" s="308" t="str">
        <f t="shared" si="45"/>
        <v>0</v>
      </c>
      <c r="U193" s="280" t="s">
        <v>69</v>
      </c>
      <c r="V193" s="275" t="s">
        <v>69</v>
      </c>
      <c r="W193" s="275" t="s">
        <v>69</v>
      </c>
      <c r="X193" s="275" t="s">
        <v>69</v>
      </c>
      <c r="Y193" s="275" t="s">
        <v>69</v>
      </c>
      <c r="Z193" s="275" t="s">
        <v>69</v>
      </c>
      <c r="AA193" s="275" t="s">
        <v>69</v>
      </c>
      <c r="AB193" s="275" t="s">
        <v>69</v>
      </c>
      <c r="AC193" s="275" t="s">
        <v>69</v>
      </c>
      <c r="AD193" s="275" t="s">
        <v>69</v>
      </c>
      <c r="AE193" s="275" t="s">
        <v>69</v>
      </c>
      <c r="AF193" s="275" t="s">
        <v>69</v>
      </c>
      <c r="AG193" s="275" t="s">
        <v>69</v>
      </c>
      <c r="AH193" s="275" t="s">
        <v>69</v>
      </c>
      <c r="AI193" s="276" t="s">
        <v>69</v>
      </c>
    </row>
    <row r="194" spans="2:39" s="213" customFormat="1">
      <c r="B194" s="237" t="s">
        <v>7</v>
      </c>
      <c r="C194" s="217" t="s">
        <v>8</v>
      </c>
      <c r="D194" s="217"/>
      <c r="E194" s="238"/>
      <c r="F194" s="312" t="str">
        <f>IFERROR(IF(AND($AB194&gt;0,U194&gt;0),U194/$AB194-1,(U194-($AB194))/ABS($AB194)),"0")</f>
        <v>0</v>
      </c>
      <c r="G194" s="313" t="str">
        <f t="shared" si="45"/>
        <v>0</v>
      </c>
      <c r="H194" s="313" t="str">
        <f t="shared" si="45"/>
        <v>0</v>
      </c>
      <c r="I194" s="313" t="str">
        <f t="shared" si="45"/>
        <v>0</v>
      </c>
      <c r="J194" s="313" t="str">
        <f t="shared" si="45"/>
        <v>0</v>
      </c>
      <c r="K194" s="313" t="str">
        <f t="shared" si="45"/>
        <v>0</v>
      </c>
      <c r="L194" s="313" t="str">
        <f t="shared" si="45"/>
        <v>0</v>
      </c>
      <c r="M194" s="313" t="str">
        <f t="shared" si="45"/>
        <v>0</v>
      </c>
      <c r="N194" s="313" t="str">
        <f t="shared" si="45"/>
        <v>0</v>
      </c>
      <c r="O194" s="313" t="str">
        <f t="shared" si="45"/>
        <v>0</v>
      </c>
      <c r="P194" s="313" t="str">
        <f t="shared" si="45"/>
        <v>0</v>
      </c>
      <c r="Q194" s="313" t="str">
        <f t="shared" si="45"/>
        <v>0</v>
      </c>
      <c r="R194" s="313" t="str">
        <f t="shared" si="45"/>
        <v>0</v>
      </c>
      <c r="S194" s="313" t="str">
        <f t="shared" si="45"/>
        <v>0</v>
      </c>
      <c r="T194" s="314" t="str">
        <f t="shared" si="45"/>
        <v>0</v>
      </c>
      <c r="U194" s="281" t="s">
        <v>69</v>
      </c>
      <c r="V194" s="282" t="s">
        <v>69</v>
      </c>
      <c r="W194" s="282" t="s">
        <v>69</v>
      </c>
      <c r="X194" s="282" t="s">
        <v>69</v>
      </c>
      <c r="Y194" s="282" t="s">
        <v>69</v>
      </c>
      <c r="Z194" s="282" t="s">
        <v>69</v>
      </c>
      <c r="AA194" s="282" t="s">
        <v>69</v>
      </c>
      <c r="AB194" s="282" t="s">
        <v>69</v>
      </c>
      <c r="AC194" s="282" t="s">
        <v>69</v>
      </c>
      <c r="AD194" s="282" t="s">
        <v>69</v>
      </c>
      <c r="AE194" s="282" t="s">
        <v>69</v>
      </c>
      <c r="AF194" s="282" t="s">
        <v>69</v>
      </c>
      <c r="AG194" s="282" t="s">
        <v>69</v>
      </c>
      <c r="AH194" s="282" t="s">
        <v>69</v>
      </c>
      <c r="AI194" s="283" t="s">
        <v>69</v>
      </c>
      <c r="AJ194" s="212"/>
      <c r="AM194" s="214"/>
    </row>
    <row r="195" spans="2:39" s="213" customFormat="1">
      <c r="B195" s="239" t="s">
        <v>9</v>
      </c>
      <c r="C195" s="218" t="s">
        <v>10</v>
      </c>
      <c r="D195" s="218"/>
      <c r="E195" s="240"/>
      <c r="F195" s="315" t="str">
        <f t="shared" si="46"/>
        <v>0</v>
      </c>
      <c r="G195" s="316" t="str">
        <f t="shared" si="45"/>
        <v>0</v>
      </c>
      <c r="H195" s="316" t="str">
        <f t="shared" si="45"/>
        <v>0</v>
      </c>
      <c r="I195" s="316" t="str">
        <f t="shared" si="45"/>
        <v>0</v>
      </c>
      <c r="J195" s="316" t="str">
        <f t="shared" si="45"/>
        <v>0</v>
      </c>
      <c r="K195" s="316" t="str">
        <f t="shared" si="45"/>
        <v>0</v>
      </c>
      <c r="L195" s="316" t="str">
        <f t="shared" si="45"/>
        <v>0</v>
      </c>
      <c r="M195" s="316" t="str">
        <f t="shared" si="45"/>
        <v>0</v>
      </c>
      <c r="N195" s="316" t="str">
        <f t="shared" si="45"/>
        <v>0</v>
      </c>
      <c r="O195" s="316" t="str">
        <f t="shared" si="45"/>
        <v>0</v>
      </c>
      <c r="P195" s="316" t="str">
        <f t="shared" si="45"/>
        <v>0</v>
      </c>
      <c r="Q195" s="316" t="str">
        <f t="shared" si="45"/>
        <v>0</v>
      </c>
      <c r="R195" s="316" t="str">
        <f t="shared" si="45"/>
        <v>0</v>
      </c>
      <c r="S195" s="316" t="str">
        <f t="shared" si="45"/>
        <v>0</v>
      </c>
      <c r="T195" s="317" t="str">
        <f t="shared" si="45"/>
        <v>0</v>
      </c>
      <c r="U195" s="284" t="s">
        <v>69</v>
      </c>
      <c r="V195" s="285" t="s">
        <v>69</v>
      </c>
      <c r="W195" s="285" t="s">
        <v>69</v>
      </c>
      <c r="X195" s="285" t="s">
        <v>69</v>
      </c>
      <c r="Y195" s="285" t="s">
        <v>69</v>
      </c>
      <c r="Z195" s="285" t="s">
        <v>69</v>
      </c>
      <c r="AA195" s="285" t="s">
        <v>69</v>
      </c>
      <c r="AB195" s="285" t="s">
        <v>69</v>
      </c>
      <c r="AC195" s="285" t="s">
        <v>69</v>
      </c>
      <c r="AD195" s="285" t="s">
        <v>69</v>
      </c>
      <c r="AE195" s="285" t="s">
        <v>69</v>
      </c>
      <c r="AF195" s="285" t="s">
        <v>69</v>
      </c>
      <c r="AG195" s="285" t="s">
        <v>69</v>
      </c>
      <c r="AH195" s="285" t="s">
        <v>69</v>
      </c>
      <c r="AI195" s="286" t="s">
        <v>69</v>
      </c>
      <c r="AJ195" s="212"/>
      <c r="AM195" s="214"/>
    </row>
    <row r="196" spans="2:39" s="213" customFormat="1">
      <c r="B196" s="237" t="s">
        <v>11</v>
      </c>
      <c r="C196" s="217" t="s">
        <v>12</v>
      </c>
      <c r="D196" s="217"/>
      <c r="E196" s="238"/>
      <c r="F196" s="312" t="str">
        <f t="shared" si="46"/>
        <v>0</v>
      </c>
      <c r="G196" s="313" t="str">
        <f t="shared" si="45"/>
        <v>0</v>
      </c>
      <c r="H196" s="313" t="str">
        <f t="shared" si="45"/>
        <v>0</v>
      </c>
      <c r="I196" s="313" t="str">
        <f t="shared" si="45"/>
        <v>0</v>
      </c>
      <c r="J196" s="313" t="str">
        <f t="shared" si="45"/>
        <v>0</v>
      </c>
      <c r="K196" s="313" t="str">
        <f t="shared" si="45"/>
        <v>0</v>
      </c>
      <c r="L196" s="313" t="str">
        <f t="shared" si="45"/>
        <v>0</v>
      </c>
      <c r="M196" s="313" t="str">
        <f t="shared" si="45"/>
        <v>0</v>
      </c>
      <c r="N196" s="313" t="str">
        <f t="shared" si="45"/>
        <v>0</v>
      </c>
      <c r="O196" s="313" t="str">
        <f t="shared" si="45"/>
        <v>0</v>
      </c>
      <c r="P196" s="313" t="str">
        <f t="shared" si="45"/>
        <v>0</v>
      </c>
      <c r="Q196" s="313" t="str">
        <f t="shared" si="45"/>
        <v>0</v>
      </c>
      <c r="R196" s="313" t="str">
        <f t="shared" si="45"/>
        <v>0</v>
      </c>
      <c r="S196" s="313" t="str">
        <f t="shared" si="45"/>
        <v>0</v>
      </c>
      <c r="T196" s="314" t="str">
        <f t="shared" si="45"/>
        <v>0</v>
      </c>
      <c r="U196" s="281" t="s">
        <v>69</v>
      </c>
      <c r="V196" s="282" t="s">
        <v>69</v>
      </c>
      <c r="W196" s="282" t="s">
        <v>69</v>
      </c>
      <c r="X196" s="282" t="s">
        <v>69</v>
      </c>
      <c r="Y196" s="282" t="s">
        <v>69</v>
      </c>
      <c r="Z196" s="282" t="s">
        <v>69</v>
      </c>
      <c r="AA196" s="282" t="s">
        <v>69</v>
      </c>
      <c r="AB196" s="282" t="s">
        <v>69</v>
      </c>
      <c r="AC196" s="282" t="s">
        <v>69</v>
      </c>
      <c r="AD196" s="282" t="s">
        <v>69</v>
      </c>
      <c r="AE196" s="282" t="s">
        <v>69</v>
      </c>
      <c r="AF196" s="282" t="s">
        <v>69</v>
      </c>
      <c r="AG196" s="282" t="s">
        <v>69</v>
      </c>
      <c r="AH196" s="282" t="s">
        <v>69</v>
      </c>
      <c r="AI196" s="283" t="s">
        <v>69</v>
      </c>
      <c r="AJ196" s="212"/>
      <c r="AM196" s="214"/>
    </row>
    <row r="197" spans="2:39" s="213" customFormat="1">
      <c r="B197" s="239" t="s">
        <v>13</v>
      </c>
      <c r="C197" s="218" t="s">
        <v>393</v>
      </c>
      <c r="D197" s="218"/>
      <c r="E197" s="240"/>
      <c r="F197" s="315" t="str">
        <f t="shared" si="46"/>
        <v>0</v>
      </c>
      <c r="G197" s="316" t="str">
        <f t="shared" si="45"/>
        <v>0</v>
      </c>
      <c r="H197" s="316" t="str">
        <f t="shared" si="45"/>
        <v>0</v>
      </c>
      <c r="I197" s="316" t="str">
        <f t="shared" si="45"/>
        <v>0</v>
      </c>
      <c r="J197" s="316" t="str">
        <f t="shared" si="45"/>
        <v>0</v>
      </c>
      <c r="K197" s="316" t="str">
        <f t="shared" si="45"/>
        <v>0</v>
      </c>
      <c r="L197" s="316" t="str">
        <f t="shared" si="45"/>
        <v>0</v>
      </c>
      <c r="M197" s="316" t="str">
        <f t="shared" si="45"/>
        <v>0</v>
      </c>
      <c r="N197" s="316" t="str">
        <f t="shared" si="45"/>
        <v>0</v>
      </c>
      <c r="O197" s="316" t="str">
        <f t="shared" si="45"/>
        <v>0</v>
      </c>
      <c r="P197" s="316" t="str">
        <f t="shared" si="45"/>
        <v>0</v>
      </c>
      <c r="Q197" s="316" t="str">
        <f t="shared" si="45"/>
        <v>0</v>
      </c>
      <c r="R197" s="316" t="str">
        <f t="shared" si="45"/>
        <v>0</v>
      </c>
      <c r="S197" s="316" t="str">
        <f t="shared" si="45"/>
        <v>0</v>
      </c>
      <c r="T197" s="317" t="str">
        <f t="shared" si="45"/>
        <v>0</v>
      </c>
      <c r="U197" s="284" t="s">
        <v>69</v>
      </c>
      <c r="V197" s="285" t="s">
        <v>69</v>
      </c>
      <c r="W197" s="285" t="s">
        <v>69</v>
      </c>
      <c r="X197" s="285" t="s">
        <v>69</v>
      </c>
      <c r="Y197" s="285" t="s">
        <v>69</v>
      </c>
      <c r="Z197" s="285" t="s">
        <v>69</v>
      </c>
      <c r="AA197" s="285" t="s">
        <v>69</v>
      </c>
      <c r="AB197" s="285" t="s">
        <v>69</v>
      </c>
      <c r="AC197" s="285" t="s">
        <v>69</v>
      </c>
      <c r="AD197" s="285" t="s">
        <v>69</v>
      </c>
      <c r="AE197" s="285" t="s">
        <v>69</v>
      </c>
      <c r="AF197" s="285" t="s">
        <v>69</v>
      </c>
      <c r="AG197" s="285" t="s">
        <v>69</v>
      </c>
      <c r="AH197" s="285" t="s">
        <v>69</v>
      </c>
      <c r="AI197" s="286" t="s">
        <v>69</v>
      </c>
      <c r="AJ197" s="212"/>
      <c r="AM197" s="214"/>
    </row>
    <row r="198" spans="2:39" s="213" customFormat="1" ht="26.25">
      <c r="B198" s="237" t="s">
        <v>15</v>
      </c>
      <c r="C198" s="217" t="s">
        <v>386</v>
      </c>
      <c r="D198" s="217"/>
      <c r="E198" s="238"/>
      <c r="F198" s="312" t="str">
        <f t="shared" si="46"/>
        <v>0</v>
      </c>
      <c r="G198" s="313" t="str">
        <f t="shared" si="45"/>
        <v>0</v>
      </c>
      <c r="H198" s="313" t="str">
        <f t="shared" si="45"/>
        <v>0</v>
      </c>
      <c r="I198" s="313" t="str">
        <f t="shared" si="45"/>
        <v>0</v>
      </c>
      <c r="J198" s="313" t="str">
        <f t="shared" si="45"/>
        <v>0</v>
      </c>
      <c r="K198" s="313" t="str">
        <f t="shared" si="45"/>
        <v>0</v>
      </c>
      <c r="L198" s="313" t="str">
        <f t="shared" si="45"/>
        <v>0</v>
      </c>
      <c r="M198" s="313" t="str">
        <f t="shared" si="45"/>
        <v>0</v>
      </c>
      <c r="N198" s="313" t="str">
        <f t="shared" si="45"/>
        <v>0</v>
      </c>
      <c r="O198" s="313" t="str">
        <f t="shared" si="45"/>
        <v>0</v>
      </c>
      <c r="P198" s="313" t="str">
        <f t="shared" si="45"/>
        <v>0</v>
      </c>
      <c r="Q198" s="313" t="str">
        <f t="shared" si="45"/>
        <v>0</v>
      </c>
      <c r="R198" s="313" t="str">
        <f t="shared" si="45"/>
        <v>0</v>
      </c>
      <c r="S198" s="313" t="str">
        <f t="shared" si="45"/>
        <v>0</v>
      </c>
      <c r="T198" s="314" t="str">
        <f t="shared" si="45"/>
        <v>0</v>
      </c>
      <c r="U198" s="281" t="s">
        <v>69</v>
      </c>
      <c r="V198" s="282" t="s">
        <v>69</v>
      </c>
      <c r="W198" s="282" t="s">
        <v>69</v>
      </c>
      <c r="X198" s="282" t="s">
        <v>69</v>
      </c>
      <c r="Y198" s="282" t="s">
        <v>69</v>
      </c>
      <c r="Z198" s="282" t="s">
        <v>69</v>
      </c>
      <c r="AA198" s="282" t="s">
        <v>69</v>
      </c>
      <c r="AB198" s="282" t="s">
        <v>69</v>
      </c>
      <c r="AC198" s="282" t="s">
        <v>69</v>
      </c>
      <c r="AD198" s="282" t="s">
        <v>69</v>
      </c>
      <c r="AE198" s="282" t="s">
        <v>69</v>
      </c>
      <c r="AF198" s="282" t="s">
        <v>69</v>
      </c>
      <c r="AG198" s="282" t="s">
        <v>69</v>
      </c>
      <c r="AH198" s="282" t="s">
        <v>69</v>
      </c>
      <c r="AI198" s="283" t="s">
        <v>69</v>
      </c>
      <c r="AJ198" s="212"/>
      <c r="AM198" s="214"/>
    </row>
    <row r="199" spans="2:39" s="213" customFormat="1">
      <c r="B199" s="239" t="s">
        <v>16</v>
      </c>
      <c r="C199" s="218" t="s">
        <v>17</v>
      </c>
      <c r="D199" s="218"/>
      <c r="E199" s="240"/>
      <c r="F199" s="315" t="str">
        <f t="shared" si="46"/>
        <v>0</v>
      </c>
      <c r="G199" s="316" t="str">
        <f t="shared" si="45"/>
        <v>0</v>
      </c>
      <c r="H199" s="316" t="str">
        <f t="shared" si="45"/>
        <v>0</v>
      </c>
      <c r="I199" s="316" t="str">
        <f t="shared" si="45"/>
        <v>0</v>
      </c>
      <c r="J199" s="316" t="str">
        <f t="shared" si="45"/>
        <v>0</v>
      </c>
      <c r="K199" s="316" t="str">
        <f t="shared" si="45"/>
        <v>0</v>
      </c>
      <c r="L199" s="316" t="str">
        <f t="shared" si="45"/>
        <v>0</v>
      </c>
      <c r="M199" s="316" t="str">
        <f t="shared" si="45"/>
        <v>0</v>
      </c>
      <c r="N199" s="316" t="str">
        <f t="shared" si="45"/>
        <v>0</v>
      </c>
      <c r="O199" s="316" t="str">
        <f t="shared" si="45"/>
        <v>0</v>
      </c>
      <c r="P199" s="316" t="str">
        <f t="shared" si="45"/>
        <v>0</v>
      </c>
      <c r="Q199" s="316" t="str">
        <f t="shared" si="45"/>
        <v>0</v>
      </c>
      <c r="R199" s="316" t="str">
        <f t="shared" si="45"/>
        <v>0</v>
      </c>
      <c r="S199" s="316" t="str">
        <f t="shared" si="45"/>
        <v>0</v>
      </c>
      <c r="T199" s="317" t="str">
        <f t="shared" si="45"/>
        <v>0</v>
      </c>
      <c r="U199" s="284" t="s">
        <v>69</v>
      </c>
      <c r="V199" s="285" t="s">
        <v>69</v>
      </c>
      <c r="W199" s="285" t="s">
        <v>69</v>
      </c>
      <c r="X199" s="285" t="s">
        <v>69</v>
      </c>
      <c r="Y199" s="285" t="s">
        <v>69</v>
      </c>
      <c r="Z199" s="285" t="s">
        <v>69</v>
      </c>
      <c r="AA199" s="285" t="s">
        <v>69</v>
      </c>
      <c r="AB199" s="285" t="s">
        <v>69</v>
      </c>
      <c r="AC199" s="285" t="s">
        <v>69</v>
      </c>
      <c r="AD199" s="285" t="s">
        <v>69</v>
      </c>
      <c r="AE199" s="285" t="s">
        <v>69</v>
      </c>
      <c r="AF199" s="285" t="s">
        <v>69</v>
      </c>
      <c r="AG199" s="285" t="s">
        <v>69</v>
      </c>
      <c r="AH199" s="285" t="s">
        <v>69</v>
      </c>
      <c r="AI199" s="286" t="s">
        <v>69</v>
      </c>
      <c r="AJ199" s="212"/>
      <c r="AM199" s="214"/>
    </row>
    <row r="200" spans="2:39" s="213" customFormat="1">
      <c r="B200" s="237" t="s">
        <v>18</v>
      </c>
      <c r="C200" s="217" t="s">
        <v>293</v>
      </c>
      <c r="D200" s="217"/>
      <c r="E200" s="238"/>
      <c r="F200" s="312" t="str">
        <f t="shared" si="46"/>
        <v>0</v>
      </c>
      <c r="G200" s="313" t="str">
        <f t="shared" si="45"/>
        <v>0</v>
      </c>
      <c r="H200" s="313" t="str">
        <f t="shared" si="45"/>
        <v>0</v>
      </c>
      <c r="I200" s="313" t="str">
        <f t="shared" si="45"/>
        <v>0</v>
      </c>
      <c r="J200" s="313" t="str">
        <f t="shared" si="45"/>
        <v>0</v>
      </c>
      <c r="K200" s="313" t="str">
        <f t="shared" si="45"/>
        <v>0</v>
      </c>
      <c r="L200" s="313" t="str">
        <f t="shared" si="45"/>
        <v>0</v>
      </c>
      <c r="M200" s="313" t="str">
        <f t="shared" si="45"/>
        <v>0</v>
      </c>
      <c r="N200" s="313" t="str">
        <f t="shared" si="45"/>
        <v>0</v>
      </c>
      <c r="O200" s="313" t="str">
        <f t="shared" si="45"/>
        <v>0</v>
      </c>
      <c r="P200" s="313" t="str">
        <f t="shared" si="45"/>
        <v>0</v>
      </c>
      <c r="Q200" s="313" t="str">
        <f t="shared" si="45"/>
        <v>0</v>
      </c>
      <c r="R200" s="313" t="str">
        <f t="shared" si="45"/>
        <v>0</v>
      </c>
      <c r="S200" s="313" t="str">
        <f t="shared" si="45"/>
        <v>0</v>
      </c>
      <c r="T200" s="314" t="str">
        <f t="shared" si="45"/>
        <v>0</v>
      </c>
      <c r="U200" s="281" t="s">
        <v>69</v>
      </c>
      <c r="V200" s="282" t="s">
        <v>69</v>
      </c>
      <c r="W200" s="282" t="s">
        <v>69</v>
      </c>
      <c r="X200" s="282" t="s">
        <v>69</v>
      </c>
      <c r="Y200" s="282" t="s">
        <v>69</v>
      </c>
      <c r="Z200" s="282" t="s">
        <v>69</v>
      </c>
      <c r="AA200" s="282" t="s">
        <v>69</v>
      </c>
      <c r="AB200" s="282" t="s">
        <v>69</v>
      </c>
      <c r="AC200" s="282" t="s">
        <v>69</v>
      </c>
      <c r="AD200" s="282" t="s">
        <v>69</v>
      </c>
      <c r="AE200" s="282" t="s">
        <v>69</v>
      </c>
      <c r="AF200" s="282" t="s">
        <v>69</v>
      </c>
      <c r="AG200" s="282" t="s">
        <v>69</v>
      </c>
      <c r="AH200" s="282" t="s">
        <v>69</v>
      </c>
      <c r="AI200" s="283" t="s">
        <v>69</v>
      </c>
      <c r="AJ200" s="212"/>
      <c r="AM200" s="214"/>
    </row>
    <row r="201" spans="2:39" s="213" customFormat="1">
      <c r="B201" s="239" t="s">
        <v>294</v>
      </c>
      <c r="C201" s="218" t="s">
        <v>19</v>
      </c>
      <c r="D201" s="218"/>
      <c r="E201" s="240"/>
      <c r="F201" s="315" t="str">
        <f t="shared" si="46"/>
        <v>0</v>
      </c>
      <c r="G201" s="316" t="str">
        <f t="shared" si="45"/>
        <v>0</v>
      </c>
      <c r="H201" s="316" t="str">
        <f t="shared" si="45"/>
        <v>0</v>
      </c>
      <c r="I201" s="316" t="str">
        <f t="shared" si="45"/>
        <v>0</v>
      </c>
      <c r="J201" s="316" t="str">
        <f t="shared" si="45"/>
        <v>0</v>
      </c>
      <c r="K201" s="316" t="str">
        <f t="shared" si="45"/>
        <v>0</v>
      </c>
      <c r="L201" s="316" t="str">
        <f t="shared" si="45"/>
        <v>0</v>
      </c>
      <c r="M201" s="316" t="str">
        <f t="shared" si="45"/>
        <v>0</v>
      </c>
      <c r="N201" s="316" t="str">
        <f t="shared" si="45"/>
        <v>0</v>
      </c>
      <c r="O201" s="316" t="str">
        <f t="shared" si="45"/>
        <v>0</v>
      </c>
      <c r="P201" s="316" t="str">
        <f t="shared" si="45"/>
        <v>0</v>
      </c>
      <c r="Q201" s="316" t="str">
        <f t="shared" si="45"/>
        <v>0</v>
      </c>
      <c r="R201" s="316" t="str">
        <f t="shared" si="45"/>
        <v>0</v>
      </c>
      <c r="S201" s="316" t="str">
        <f t="shared" si="45"/>
        <v>0</v>
      </c>
      <c r="T201" s="317" t="str">
        <f t="shared" si="45"/>
        <v>0</v>
      </c>
      <c r="U201" s="284" t="s">
        <v>69</v>
      </c>
      <c r="V201" s="285" t="s">
        <v>69</v>
      </c>
      <c r="W201" s="285" t="s">
        <v>69</v>
      </c>
      <c r="X201" s="285" t="s">
        <v>69</v>
      </c>
      <c r="Y201" s="285" t="s">
        <v>69</v>
      </c>
      <c r="Z201" s="285" t="s">
        <v>69</v>
      </c>
      <c r="AA201" s="285" t="s">
        <v>69</v>
      </c>
      <c r="AB201" s="285" t="s">
        <v>69</v>
      </c>
      <c r="AC201" s="285" t="s">
        <v>69</v>
      </c>
      <c r="AD201" s="285" t="s">
        <v>69</v>
      </c>
      <c r="AE201" s="285" t="s">
        <v>69</v>
      </c>
      <c r="AF201" s="285" t="s">
        <v>69</v>
      </c>
      <c r="AG201" s="285" t="s">
        <v>69</v>
      </c>
      <c r="AH201" s="285" t="s">
        <v>69</v>
      </c>
      <c r="AI201" s="286" t="s">
        <v>69</v>
      </c>
      <c r="AJ201" s="212"/>
      <c r="AM201" s="214"/>
    </row>
    <row r="202" spans="2:39" s="213" customFormat="1">
      <c r="B202" s="237" t="s">
        <v>20</v>
      </c>
      <c r="C202" s="217" t="s">
        <v>27</v>
      </c>
      <c r="D202" s="217"/>
      <c r="E202" s="238"/>
      <c r="F202" s="312" t="str">
        <f t="shared" si="46"/>
        <v>0</v>
      </c>
      <c r="G202" s="313" t="str">
        <f t="shared" si="45"/>
        <v>0</v>
      </c>
      <c r="H202" s="313" t="str">
        <f t="shared" si="45"/>
        <v>0</v>
      </c>
      <c r="I202" s="313" t="str">
        <f t="shared" si="45"/>
        <v>0</v>
      </c>
      <c r="J202" s="313" t="str">
        <f t="shared" si="45"/>
        <v>0</v>
      </c>
      <c r="K202" s="313" t="str">
        <f t="shared" si="45"/>
        <v>0</v>
      </c>
      <c r="L202" s="313" t="str">
        <f t="shared" si="45"/>
        <v>0</v>
      </c>
      <c r="M202" s="313" t="str">
        <f t="shared" si="45"/>
        <v>0</v>
      </c>
      <c r="N202" s="313" t="str">
        <f t="shared" si="45"/>
        <v>0</v>
      </c>
      <c r="O202" s="313" t="str">
        <f t="shared" si="45"/>
        <v>0</v>
      </c>
      <c r="P202" s="313" t="str">
        <f t="shared" si="45"/>
        <v>0</v>
      </c>
      <c r="Q202" s="313" t="str">
        <f t="shared" si="45"/>
        <v>0</v>
      </c>
      <c r="R202" s="313" t="str">
        <f t="shared" si="45"/>
        <v>0</v>
      </c>
      <c r="S202" s="313" t="str">
        <f t="shared" si="45"/>
        <v>0</v>
      </c>
      <c r="T202" s="314" t="str">
        <f t="shared" si="45"/>
        <v>0</v>
      </c>
      <c r="U202" s="281" t="s">
        <v>69</v>
      </c>
      <c r="V202" s="282" t="s">
        <v>69</v>
      </c>
      <c r="W202" s="282" t="s">
        <v>69</v>
      </c>
      <c r="X202" s="282" t="s">
        <v>69</v>
      </c>
      <c r="Y202" s="282" t="s">
        <v>69</v>
      </c>
      <c r="Z202" s="282" t="s">
        <v>69</v>
      </c>
      <c r="AA202" s="282" t="s">
        <v>69</v>
      </c>
      <c r="AB202" s="282" t="s">
        <v>69</v>
      </c>
      <c r="AC202" s="282" t="s">
        <v>69</v>
      </c>
      <c r="AD202" s="282" t="s">
        <v>69</v>
      </c>
      <c r="AE202" s="282" t="s">
        <v>69</v>
      </c>
      <c r="AF202" s="282" t="s">
        <v>69</v>
      </c>
      <c r="AG202" s="282" t="s">
        <v>69</v>
      </c>
      <c r="AH202" s="282" t="s">
        <v>69</v>
      </c>
      <c r="AI202" s="283" t="s">
        <v>69</v>
      </c>
      <c r="AJ202" s="212"/>
      <c r="AM202" s="214"/>
    </row>
    <row r="203" spans="2:39" s="213" customFormat="1">
      <c r="B203" s="239" t="s">
        <v>22</v>
      </c>
      <c r="C203" s="218" t="s">
        <v>30</v>
      </c>
      <c r="D203" s="218"/>
      <c r="E203" s="240"/>
      <c r="F203" s="315" t="str">
        <f t="shared" si="46"/>
        <v>0</v>
      </c>
      <c r="G203" s="316" t="str">
        <f t="shared" si="45"/>
        <v>0</v>
      </c>
      <c r="H203" s="316" t="str">
        <f t="shared" si="45"/>
        <v>0</v>
      </c>
      <c r="I203" s="316" t="str">
        <f t="shared" si="45"/>
        <v>0</v>
      </c>
      <c r="J203" s="316" t="str">
        <f t="shared" si="45"/>
        <v>0</v>
      </c>
      <c r="K203" s="316" t="str">
        <f t="shared" si="45"/>
        <v>0</v>
      </c>
      <c r="L203" s="316" t="str">
        <f t="shared" si="45"/>
        <v>0</v>
      </c>
      <c r="M203" s="316" t="str">
        <f t="shared" si="45"/>
        <v>0</v>
      </c>
      <c r="N203" s="316" t="str">
        <f t="shared" si="45"/>
        <v>0</v>
      </c>
      <c r="O203" s="316" t="str">
        <f t="shared" si="45"/>
        <v>0</v>
      </c>
      <c r="P203" s="316" t="str">
        <f t="shared" si="45"/>
        <v>0</v>
      </c>
      <c r="Q203" s="316" t="str">
        <f t="shared" si="45"/>
        <v>0</v>
      </c>
      <c r="R203" s="316" t="str">
        <f t="shared" si="45"/>
        <v>0</v>
      </c>
      <c r="S203" s="316" t="str">
        <f t="shared" si="45"/>
        <v>0</v>
      </c>
      <c r="T203" s="317" t="str">
        <f t="shared" si="45"/>
        <v>0</v>
      </c>
      <c r="U203" s="284" t="s">
        <v>69</v>
      </c>
      <c r="V203" s="285" t="s">
        <v>69</v>
      </c>
      <c r="W203" s="285" t="s">
        <v>69</v>
      </c>
      <c r="X203" s="285" t="s">
        <v>69</v>
      </c>
      <c r="Y203" s="285" t="s">
        <v>69</v>
      </c>
      <c r="Z203" s="285" t="s">
        <v>69</v>
      </c>
      <c r="AA203" s="285" t="s">
        <v>69</v>
      </c>
      <c r="AB203" s="285" t="s">
        <v>69</v>
      </c>
      <c r="AC203" s="285" t="s">
        <v>69</v>
      </c>
      <c r="AD203" s="285" t="s">
        <v>69</v>
      </c>
      <c r="AE203" s="285" t="s">
        <v>69</v>
      </c>
      <c r="AF203" s="285" t="s">
        <v>69</v>
      </c>
      <c r="AG203" s="285" t="s">
        <v>69</v>
      </c>
      <c r="AH203" s="285" t="s">
        <v>69</v>
      </c>
      <c r="AI203" s="286" t="s">
        <v>69</v>
      </c>
      <c r="AJ203" s="212"/>
      <c r="AM203" s="214"/>
    </row>
    <row r="204" spans="2:39" s="213" customFormat="1">
      <c r="B204" s="237" t="s">
        <v>23</v>
      </c>
      <c r="C204" s="217" t="s">
        <v>31</v>
      </c>
      <c r="D204" s="217"/>
      <c r="E204" s="238"/>
      <c r="F204" s="312" t="str">
        <f t="shared" si="46"/>
        <v>0</v>
      </c>
      <c r="G204" s="313" t="str">
        <f t="shared" si="45"/>
        <v>0</v>
      </c>
      <c r="H204" s="313" t="str">
        <f t="shared" si="45"/>
        <v>0</v>
      </c>
      <c r="I204" s="313" t="str">
        <f t="shared" si="45"/>
        <v>0</v>
      </c>
      <c r="J204" s="313" t="str">
        <f t="shared" si="45"/>
        <v>0</v>
      </c>
      <c r="K204" s="313" t="str">
        <f t="shared" si="45"/>
        <v>0</v>
      </c>
      <c r="L204" s="313" t="str">
        <f t="shared" si="45"/>
        <v>0</v>
      </c>
      <c r="M204" s="313" t="str">
        <f t="shared" si="45"/>
        <v>0</v>
      </c>
      <c r="N204" s="313" t="str">
        <f t="shared" si="45"/>
        <v>0</v>
      </c>
      <c r="O204" s="313" t="str">
        <f t="shared" si="45"/>
        <v>0</v>
      </c>
      <c r="P204" s="313" t="str">
        <f t="shared" si="45"/>
        <v>0</v>
      </c>
      <c r="Q204" s="313" t="str">
        <f t="shared" si="45"/>
        <v>0</v>
      </c>
      <c r="R204" s="313" t="str">
        <f t="shared" si="45"/>
        <v>0</v>
      </c>
      <c r="S204" s="313" t="str">
        <f t="shared" si="45"/>
        <v>0</v>
      </c>
      <c r="T204" s="314" t="str">
        <f t="shared" si="45"/>
        <v>0</v>
      </c>
      <c r="U204" s="281" t="s">
        <v>69</v>
      </c>
      <c r="V204" s="282" t="s">
        <v>69</v>
      </c>
      <c r="W204" s="282" t="s">
        <v>69</v>
      </c>
      <c r="X204" s="282" t="s">
        <v>69</v>
      </c>
      <c r="Y204" s="282" t="s">
        <v>69</v>
      </c>
      <c r="Z204" s="282" t="s">
        <v>69</v>
      </c>
      <c r="AA204" s="282" t="s">
        <v>69</v>
      </c>
      <c r="AB204" s="282" t="s">
        <v>69</v>
      </c>
      <c r="AC204" s="282" t="s">
        <v>69</v>
      </c>
      <c r="AD204" s="282" t="s">
        <v>69</v>
      </c>
      <c r="AE204" s="282" t="s">
        <v>69</v>
      </c>
      <c r="AF204" s="282" t="s">
        <v>69</v>
      </c>
      <c r="AG204" s="282" t="s">
        <v>69</v>
      </c>
      <c r="AH204" s="282" t="s">
        <v>69</v>
      </c>
      <c r="AI204" s="283" t="s">
        <v>69</v>
      </c>
      <c r="AJ204" s="212"/>
      <c r="AM204" s="214"/>
    </row>
    <row r="205" spans="2:39" s="213" customFormat="1">
      <c r="B205" s="239" t="s">
        <v>24</v>
      </c>
      <c r="C205" s="218" t="s">
        <v>295</v>
      </c>
      <c r="D205" s="218"/>
      <c r="E205" s="240"/>
      <c r="F205" s="315" t="str">
        <f t="shared" si="46"/>
        <v>0</v>
      </c>
      <c r="G205" s="316" t="str">
        <f t="shared" si="45"/>
        <v>0</v>
      </c>
      <c r="H205" s="316" t="str">
        <f t="shared" si="45"/>
        <v>0</v>
      </c>
      <c r="I205" s="316" t="str">
        <f t="shared" si="45"/>
        <v>0</v>
      </c>
      <c r="J205" s="316" t="str">
        <f t="shared" si="45"/>
        <v>0</v>
      </c>
      <c r="K205" s="316" t="str">
        <f t="shared" si="45"/>
        <v>0</v>
      </c>
      <c r="L205" s="316" t="str">
        <f t="shared" si="45"/>
        <v>0</v>
      </c>
      <c r="M205" s="316" t="str">
        <f t="shared" si="45"/>
        <v>0</v>
      </c>
      <c r="N205" s="316" t="str">
        <f t="shared" si="45"/>
        <v>0</v>
      </c>
      <c r="O205" s="316" t="str">
        <f t="shared" si="45"/>
        <v>0</v>
      </c>
      <c r="P205" s="316" t="str">
        <f t="shared" si="45"/>
        <v>0</v>
      </c>
      <c r="Q205" s="316" t="str">
        <f t="shared" si="45"/>
        <v>0</v>
      </c>
      <c r="R205" s="316" t="str">
        <f t="shared" si="45"/>
        <v>0</v>
      </c>
      <c r="S205" s="316" t="str">
        <f t="shared" si="45"/>
        <v>0</v>
      </c>
      <c r="T205" s="317" t="str">
        <f t="shared" si="45"/>
        <v>0</v>
      </c>
      <c r="U205" s="284" t="s">
        <v>69</v>
      </c>
      <c r="V205" s="285" t="s">
        <v>69</v>
      </c>
      <c r="W205" s="285" t="s">
        <v>69</v>
      </c>
      <c r="X205" s="285" t="s">
        <v>69</v>
      </c>
      <c r="Y205" s="285" t="s">
        <v>69</v>
      </c>
      <c r="Z205" s="285" t="s">
        <v>69</v>
      </c>
      <c r="AA205" s="285" t="s">
        <v>69</v>
      </c>
      <c r="AB205" s="285" t="s">
        <v>69</v>
      </c>
      <c r="AC205" s="285" t="s">
        <v>69</v>
      </c>
      <c r="AD205" s="285" t="s">
        <v>69</v>
      </c>
      <c r="AE205" s="285" t="s">
        <v>69</v>
      </c>
      <c r="AF205" s="285" t="s">
        <v>69</v>
      </c>
      <c r="AG205" s="285" t="s">
        <v>69</v>
      </c>
      <c r="AH205" s="285" t="s">
        <v>69</v>
      </c>
      <c r="AI205" s="286" t="s">
        <v>69</v>
      </c>
      <c r="AJ205" s="212"/>
      <c r="AM205" s="214"/>
    </row>
    <row r="206" spans="2:39" s="213" customFormat="1">
      <c r="B206" s="237" t="s">
        <v>298</v>
      </c>
      <c r="C206" s="217" t="s">
        <v>35</v>
      </c>
      <c r="D206" s="217"/>
      <c r="E206" s="238"/>
      <c r="F206" s="312" t="str">
        <f t="shared" si="46"/>
        <v>0</v>
      </c>
      <c r="G206" s="313" t="str">
        <f t="shared" si="45"/>
        <v>0</v>
      </c>
      <c r="H206" s="313" t="str">
        <f t="shared" si="45"/>
        <v>0</v>
      </c>
      <c r="I206" s="313" t="str">
        <f t="shared" si="45"/>
        <v>0</v>
      </c>
      <c r="J206" s="313" t="str">
        <f t="shared" si="45"/>
        <v>0</v>
      </c>
      <c r="K206" s="313" t="str">
        <f t="shared" si="45"/>
        <v>0</v>
      </c>
      <c r="L206" s="313" t="str">
        <f t="shared" si="45"/>
        <v>0</v>
      </c>
      <c r="M206" s="313" t="str">
        <f t="shared" si="45"/>
        <v>0</v>
      </c>
      <c r="N206" s="313" t="str">
        <f t="shared" si="45"/>
        <v>0</v>
      </c>
      <c r="O206" s="313" t="str">
        <f t="shared" si="45"/>
        <v>0</v>
      </c>
      <c r="P206" s="313" t="str">
        <f t="shared" si="45"/>
        <v>0</v>
      </c>
      <c r="Q206" s="313" t="str">
        <f t="shared" si="45"/>
        <v>0</v>
      </c>
      <c r="R206" s="313" t="str">
        <f t="shared" si="45"/>
        <v>0</v>
      </c>
      <c r="S206" s="313" t="str">
        <f t="shared" si="45"/>
        <v>0</v>
      </c>
      <c r="T206" s="314" t="str">
        <f t="shared" si="45"/>
        <v>0</v>
      </c>
      <c r="U206" s="281" t="s">
        <v>69</v>
      </c>
      <c r="V206" s="282" t="s">
        <v>69</v>
      </c>
      <c r="W206" s="282" t="s">
        <v>69</v>
      </c>
      <c r="X206" s="282" t="s">
        <v>69</v>
      </c>
      <c r="Y206" s="282" t="s">
        <v>69</v>
      </c>
      <c r="Z206" s="282" t="s">
        <v>69</v>
      </c>
      <c r="AA206" s="282" t="s">
        <v>69</v>
      </c>
      <c r="AB206" s="282" t="s">
        <v>69</v>
      </c>
      <c r="AC206" s="282" t="s">
        <v>69</v>
      </c>
      <c r="AD206" s="282" t="s">
        <v>69</v>
      </c>
      <c r="AE206" s="282" t="s">
        <v>69</v>
      </c>
      <c r="AF206" s="282" t="s">
        <v>69</v>
      </c>
      <c r="AG206" s="282" t="s">
        <v>69</v>
      </c>
      <c r="AH206" s="282" t="s">
        <v>69</v>
      </c>
      <c r="AI206" s="283" t="s">
        <v>69</v>
      </c>
      <c r="AJ206" s="212"/>
      <c r="AM206" s="214"/>
    </row>
    <row r="207" spans="2:39" s="213" customFormat="1">
      <c r="B207" s="239" t="s">
        <v>299</v>
      </c>
      <c r="C207" s="218" t="s">
        <v>37</v>
      </c>
      <c r="D207" s="218"/>
      <c r="E207" s="240"/>
      <c r="F207" s="315" t="str">
        <f t="shared" si="46"/>
        <v>0</v>
      </c>
      <c r="G207" s="316" t="str">
        <f t="shared" si="45"/>
        <v>0</v>
      </c>
      <c r="H207" s="316" t="str">
        <f t="shared" si="45"/>
        <v>0</v>
      </c>
      <c r="I207" s="316" t="str">
        <f t="shared" si="45"/>
        <v>0</v>
      </c>
      <c r="J207" s="316" t="str">
        <f t="shared" si="45"/>
        <v>0</v>
      </c>
      <c r="K207" s="316" t="str">
        <f t="shared" si="45"/>
        <v>0</v>
      </c>
      <c r="L207" s="316" t="str">
        <f t="shared" si="45"/>
        <v>0</v>
      </c>
      <c r="M207" s="316" t="str">
        <f t="shared" si="45"/>
        <v>0</v>
      </c>
      <c r="N207" s="316" t="str">
        <f t="shared" si="45"/>
        <v>0</v>
      </c>
      <c r="O207" s="316" t="str">
        <f t="shared" si="45"/>
        <v>0</v>
      </c>
      <c r="P207" s="316" t="str">
        <f t="shared" si="45"/>
        <v>0</v>
      </c>
      <c r="Q207" s="316" t="str">
        <f t="shared" si="45"/>
        <v>0</v>
      </c>
      <c r="R207" s="316" t="str">
        <f t="shared" si="45"/>
        <v>0</v>
      </c>
      <c r="S207" s="316" t="str">
        <f t="shared" si="45"/>
        <v>0</v>
      </c>
      <c r="T207" s="317" t="str">
        <f t="shared" si="45"/>
        <v>0</v>
      </c>
      <c r="U207" s="284" t="s">
        <v>69</v>
      </c>
      <c r="V207" s="285" t="s">
        <v>69</v>
      </c>
      <c r="W207" s="285" t="s">
        <v>69</v>
      </c>
      <c r="X207" s="285" t="s">
        <v>69</v>
      </c>
      <c r="Y207" s="285" t="s">
        <v>69</v>
      </c>
      <c r="Z207" s="285" t="s">
        <v>69</v>
      </c>
      <c r="AA207" s="285" t="s">
        <v>69</v>
      </c>
      <c r="AB207" s="285" t="s">
        <v>69</v>
      </c>
      <c r="AC207" s="285" t="s">
        <v>69</v>
      </c>
      <c r="AD207" s="285" t="s">
        <v>69</v>
      </c>
      <c r="AE207" s="285" t="s">
        <v>69</v>
      </c>
      <c r="AF207" s="285" t="s">
        <v>69</v>
      </c>
      <c r="AG207" s="285" t="s">
        <v>69</v>
      </c>
      <c r="AH207" s="285" t="s">
        <v>69</v>
      </c>
      <c r="AI207" s="286" t="s">
        <v>69</v>
      </c>
      <c r="AJ207" s="212"/>
      <c r="AM207" s="214"/>
    </row>
    <row r="208" spans="2:39" s="213" customFormat="1">
      <c r="B208" s="237" t="s">
        <v>300</v>
      </c>
      <c r="C208" s="217" t="s">
        <v>39</v>
      </c>
      <c r="D208" s="217"/>
      <c r="E208" s="238"/>
      <c r="F208" s="312" t="str">
        <f t="shared" si="46"/>
        <v>0</v>
      </c>
      <c r="G208" s="313" t="str">
        <f t="shared" si="45"/>
        <v>0</v>
      </c>
      <c r="H208" s="313" t="str">
        <f t="shared" si="45"/>
        <v>0</v>
      </c>
      <c r="I208" s="313" t="str">
        <f t="shared" si="45"/>
        <v>0</v>
      </c>
      <c r="J208" s="313" t="str">
        <f t="shared" si="45"/>
        <v>0</v>
      </c>
      <c r="K208" s="313" t="str">
        <f t="shared" si="45"/>
        <v>0</v>
      </c>
      <c r="L208" s="313" t="str">
        <f t="shared" si="45"/>
        <v>0</v>
      </c>
      <c r="M208" s="313" t="str">
        <f t="shared" si="45"/>
        <v>0</v>
      </c>
      <c r="N208" s="313" t="str">
        <f t="shared" si="45"/>
        <v>0</v>
      </c>
      <c r="O208" s="313" t="str">
        <f t="shared" si="45"/>
        <v>0</v>
      </c>
      <c r="P208" s="313" t="str">
        <f t="shared" si="45"/>
        <v>0</v>
      </c>
      <c r="Q208" s="313" t="str">
        <f t="shared" si="45"/>
        <v>0</v>
      </c>
      <c r="R208" s="313" t="str">
        <f t="shared" si="45"/>
        <v>0</v>
      </c>
      <c r="S208" s="313" t="str">
        <f t="shared" si="45"/>
        <v>0</v>
      </c>
      <c r="T208" s="314" t="str">
        <f t="shared" si="45"/>
        <v>0</v>
      </c>
      <c r="U208" s="281" t="s">
        <v>69</v>
      </c>
      <c r="V208" s="282" t="s">
        <v>69</v>
      </c>
      <c r="W208" s="282" t="s">
        <v>69</v>
      </c>
      <c r="X208" s="282" t="s">
        <v>69</v>
      </c>
      <c r="Y208" s="282" t="s">
        <v>69</v>
      </c>
      <c r="Z208" s="282" t="s">
        <v>69</v>
      </c>
      <c r="AA208" s="282" t="s">
        <v>69</v>
      </c>
      <c r="AB208" s="282" t="s">
        <v>69</v>
      </c>
      <c r="AC208" s="282" t="s">
        <v>69</v>
      </c>
      <c r="AD208" s="282" t="s">
        <v>69</v>
      </c>
      <c r="AE208" s="282" t="s">
        <v>69</v>
      </c>
      <c r="AF208" s="282" t="s">
        <v>69</v>
      </c>
      <c r="AG208" s="282" t="s">
        <v>69</v>
      </c>
      <c r="AH208" s="282" t="s">
        <v>69</v>
      </c>
      <c r="AI208" s="283" t="s">
        <v>69</v>
      </c>
      <c r="AJ208" s="212"/>
      <c r="AM208" s="214"/>
    </row>
    <row r="209" spans="2:39" s="213" customFormat="1">
      <c r="B209" s="239" t="s">
        <v>301</v>
      </c>
      <c r="C209" s="218" t="s">
        <v>302</v>
      </c>
      <c r="D209" s="218"/>
      <c r="E209" s="240"/>
      <c r="F209" s="315" t="str">
        <f t="shared" si="46"/>
        <v>0</v>
      </c>
      <c r="G209" s="316" t="str">
        <f t="shared" si="45"/>
        <v>0</v>
      </c>
      <c r="H209" s="316" t="str">
        <f t="shared" si="45"/>
        <v>0</v>
      </c>
      <c r="I209" s="316" t="str">
        <f t="shared" si="45"/>
        <v>0</v>
      </c>
      <c r="J209" s="316" t="str">
        <f t="shared" ref="J209:T222" si="47">IFERROR(IF(AND($AB209&gt;0,Y209&gt;0),Y209/$AB209-1,(Y209-($AB209))/ABS($AB209)),"0")</f>
        <v>0</v>
      </c>
      <c r="K209" s="316" t="str">
        <f t="shared" si="47"/>
        <v>0</v>
      </c>
      <c r="L209" s="316" t="str">
        <f t="shared" si="47"/>
        <v>0</v>
      </c>
      <c r="M209" s="316" t="str">
        <f t="shared" si="47"/>
        <v>0</v>
      </c>
      <c r="N209" s="316" t="str">
        <f t="shared" si="47"/>
        <v>0</v>
      </c>
      <c r="O209" s="316" t="str">
        <f t="shared" si="47"/>
        <v>0</v>
      </c>
      <c r="P209" s="316" t="str">
        <f t="shared" si="47"/>
        <v>0</v>
      </c>
      <c r="Q209" s="316" t="str">
        <f t="shared" si="47"/>
        <v>0</v>
      </c>
      <c r="R209" s="316" t="str">
        <f t="shared" si="47"/>
        <v>0</v>
      </c>
      <c r="S209" s="316" t="str">
        <f t="shared" si="47"/>
        <v>0</v>
      </c>
      <c r="T209" s="317" t="str">
        <f t="shared" si="47"/>
        <v>0</v>
      </c>
      <c r="U209" s="284" t="s">
        <v>69</v>
      </c>
      <c r="V209" s="285" t="s">
        <v>69</v>
      </c>
      <c r="W209" s="285" t="s">
        <v>69</v>
      </c>
      <c r="X209" s="285" t="s">
        <v>69</v>
      </c>
      <c r="Y209" s="285" t="s">
        <v>69</v>
      </c>
      <c r="Z209" s="285" t="s">
        <v>69</v>
      </c>
      <c r="AA209" s="285" t="s">
        <v>69</v>
      </c>
      <c r="AB209" s="285" t="s">
        <v>69</v>
      </c>
      <c r="AC209" s="285" t="s">
        <v>69</v>
      </c>
      <c r="AD209" s="285" t="s">
        <v>69</v>
      </c>
      <c r="AE209" s="285" t="s">
        <v>69</v>
      </c>
      <c r="AF209" s="285" t="s">
        <v>69</v>
      </c>
      <c r="AG209" s="285" t="s">
        <v>69</v>
      </c>
      <c r="AH209" s="285" t="s">
        <v>69</v>
      </c>
      <c r="AI209" s="286" t="s">
        <v>69</v>
      </c>
      <c r="AJ209" s="212"/>
      <c r="AM209" s="214"/>
    </row>
    <row r="210" spans="2:39" s="213" customFormat="1">
      <c r="B210" s="237" t="s">
        <v>303</v>
      </c>
      <c r="C210" s="217" t="s">
        <v>47</v>
      </c>
      <c r="D210" s="217"/>
      <c r="E210" s="238"/>
      <c r="F210" s="312" t="str">
        <f t="shared" si="46"/>
        <v>0</v>
      </c>
      <c r="G210" s="313" t="str">
        <f t="shared" si="46"/>
        <v>0</v>
      </c>
      <c r="H210" s="313" t="str">
        <f t="shared" si="46"/>
        <v>0</v>
      </c>
      <c r="I210" s="313" t="str">
        <f t="shared" si="46"/>
        <v>0</v>
      </c>
      <c r="J210" s="313" t="str">
        <f t="shared" si="47"/>
        <v>0</v>
      </c>
      <c r="K210" s="313" t="str">
        <f t="shared" si="47"/>
        <v>0</v>
      </c>
      <c r="L210" s="313" t="str">
        <f t="shared" si="47"/>
        <v>0</v>
      </c>
      <c r="M210" s="313" t="str">
        <f t="shared" si="47"/>
        <v>0</v>
      </c>
      <c r="N210" s="313" t="str">
        <f t="shared" si="47"/>
        <v>0</v>
      </c>
      <c r="O210" s="313" t="str">
        <f t="shared" si="47"/>
        <v>0</v>
      </c>
      <c r="P210" s="313" t="str">
        <f t="shared" si="47"/>
        <v>0</v>
      </c>
      <c r="Q210" s="313" t="str">
        <f t="shared" si="47"/>
        <v>0</v>
      </c>
      <c r="R210" s="313" t="str">
        <f t="shared" si="47"/>
        <v>0</v>
      </c>
      <c r="S210" s="313" t="str">
        <f t="shared" si="47"/>
        <v>0</v>
      </c>
      <c r="T210" s="314" t="str">
        <f t="shared" si="47"/>
        <v>0</v>
      </c>
      <c r="U210" s="281" t="s">
        <v>69</v>
      </c>
      <c r="V210" s="282" t="s">
        <v>69</v>
      </c>
      <c r="W210" s="282" t="s">
        <v>69</v>
      </c>
      <c r="X210" s="282" t="s">
        <v>69</v>
      </c>
      <c r="Y210" s="282" t="s">
        <v>69</v>
      </c>
      <c r="Z210" s="282" t="s">
        <v>69</v>
      </c>
      <c r="AA210" s="282" t="s">
        <v>69</v>
      </c>
      <c r="AB210" s="282" t="s">
        <v>69</v>
      </c>
      <c r="AC210" s="282" t="s">
        <v>69</v>
      </c>
      <c r="AD210" s="282" t="s">
        <v>69</v>
      </c>
      <c r="AE210" s="282" t="s">
        <v>69</v>
      </c>
      <c r="AF210" s="282" t="s">
        <v>69</v>
      </c>
      <c r="AG210" s="282" t="s">
        <v>69</v>
      </c>
      <c r="AH210" s="282" t="s">
        <v>69</v>
      </c>
      <c r="AI210" s="283" t="s">
        <v>69</v>
      </c>
      <c r="AJ210" s="212"/>
      <c r="AM210" s="214"/>
    </row>
    <row r="211" spans="2:39" s="213" customFormat="1">
      <c r="B211" s="239" t="s">
        <v>304</v>
      </c>
      <c r="C211" s="218" t="s">
        <v>45</v>
      </c>
      <c r="D211" s="218"/>
      <c r="E211" s="240"/>
      <c r="F211" s="315" t="str">
        <f t="shared" si="46"/>
        <v>0</v>
      </c>
      <c r="G211" s="316" t="str">
        <f t="shared" si="46"/>
        <v>0</v>
      </c>
      <c r="H211" s="316" t="str">
        <f t="shared" si="46"/>
        <v>0</v>
      </c>
      <c r="I211" s="316" t="str">
        <f t="shared" si="46"/>
        <v>0</v>
      </c>
      <c r="J211" s="316" t="str">
        <f t="shared" si="47"/>
        <v>0</v>
      </c>
      <c r="K211" s="316" t="str">
        <f t="shared" si="47"/>
        <v>0</v>
      </c>
      <c r="L211" s="316" t="str">
        <f t="shared" si="47"/>
        <v>0</v>
      </c>
      <c r="M211" s="316" t="str">
        <f t="shared" si="47"/>
        <v>0</v>
      </c>
      <c r="N211" s="316" t="str">
        <f t="shared" si="47"/>
        <v>0</v>
      </c>
      <c r="O211" s="316" t="str">
        <f t="shared" si="47"/>
        <v>0</v>
      </c>
      <c r="P211" s="316" t="str">
        <f t="shared" si="47"/>
        <v>0</v>
      </c>
      <c r="Q211" s="316" t="str">
        <f t="shared" si="47"/>
        <v>0</v>
      </c>
      <c r="R211" s="316" t="str">
        <f t="shared" si="47"/>
        <v>0</v>
      </c>
      <c r="S211" s="316" t="str">
        <f t="shared" si="47"/>
        <v>0</v>
      </c>
      <c r="T211" s="317" t="str">
        <f t="shared" si="47"/>
        <v>0</v>
      </c>
      <c r="U211" s="284" t="s">
        <v>69</v>
      </c>
      <c r="V211" s="285" t="s">
        <v>69</v>
      </c>
      <c r="W211" s="285" t="s">
        <v>69</v>
      </c>
      <c r="X211" s="285" t="s">
        <v>69</v>
      </c>
      <c r="Y211" s="285" t="s">
        <v>69</v>
      </c>
      <c r="Z211" s="285" t="s">
        <v>69</v>
      </c>
      <c r="AA211" s="285" t="s">
        <v>69</v>
      </c>
      <c r="AB211" s="285" t="s">
        <v>69</v>
      </c>
      <c r="AC211" s="285" t="s">
        <v>69</v>
      </c>
      <c r="AD211" s="285" t="s">
        <v>69</v>
      </c>
      <c r="AE211" s="285" t="s">
        <v>69</v>
      </c>
      <c r="AF211" s="285" t="s">
        <v>69</v>
      </c>
      <c r="AG211" s="285" t="s">
        <v>69</v>
      </c>
      <c r="AH211" s="285" t="s">
        <v>69</v>
      </c>
      <c r="AI211" s="286" t="s">
        <v>69</v>
      </c>
      <c r="AJ211" s="212"/>
      <c r="AM211" s="214"/>
    </row>
    <row r="212" spans="2:39" s="213" customFormat="1">
      <c r="B212" s="237" t="s">
        <v>305</v>
      </c>
      <c r="C212" s="217" t="s">
        <v>306</v>
      </c>
      <c r="D212" s="217"/>
      <c r="E212" s="238"/>
      <c r="F212" s="312" t="str">
        <f t="shared" si="46"/>
        <v>0</v>
      </c>
      <c r="G212" s="313" t="str">
        <f t="shared" si="46"/>
        <v>0</v>
      </c>
      <c r="H212" s="313" t="str">
        <f t="shared" si="46"/>
        <v>0</v>
      </c>
      <c r="I212" s="313" t="str">
        <f t="shared" si="46"/>
        <v>0</v>
      </c>
      <c r="J212" s="313" t="str">
        <f t="shared" si="47"/>
        <v>0</v>
      </c>
      <c r="K212" s="313" t="str">
        <f t="shared" si="47"/>
        <v>0</v>
      </c>
      <c r="L212" s="313" t="str">
        <f t="shared" si="47"/>
        <v>0</v>
      </c>
      <c r="M212" s="313" t="str">
        <f t="shared" si="47"/>
        <v>0</v>
      </c>
      <c r="N212" s="313" t="str">
        <f t="shared" si="47"/>
        <v>0</v>
      </c>
      <c r="O212" s="313" t="str">
        <f t="shared" si="47"/>
        <v>0</v>
      </c>
      <c r="P212" s="313" t="str">
        <f t="shared" si="47"/>
        <v>0</v>
      </c>
      <c r="Q212" s="313" t="str">
        <f t="shared" si="47"/>
        <v>0</v>
      </c>
      <c r="R212" s="313" t="str">
        <f t="shared" si="47"/>
        <v>0</v>
      </c>
      <c r="S212" s="313" t="str">
        <f t="shared" si="47"/>
        <v>0</v>
      </c>
      <c r="T212" s="314" t="str">
        <f t="shared" si="47"/>
        <v>0</v>
      </c>
      <c r="U212" s="281" t="s">
        <v>69</v>
      </c>
      <c r="V212" s="282" t="s">
        <v>69</v>
      </c>
      <c r="W212" s="282" t="s">
        <v>69</v>
      </c>
      <c r="X212" s="282" t="s">
        <v>69</v>
      </c>
      <c r="Y212" s="282" t="s">
        <v>69</v>
      </c>
      <c r="Z212" s="282" t="s">
        <v>69</v>
      </c>
      <c r="AA212" s="282" t="s">
        <v>69</v>
      </c>
      <c r="AB212" s="282" t="s">
        <v>69</v>
      </c>
      <c r="AC212" s="282" t="s">
        <v>69</v>
      </c>
      <c r="AD212" s="282" t="s">
        <v>69</v>
      </c>
      <c r="AE212" s="282" t="s">
        <v>69</v>
      </c>
      <c r="AF212" s="282" t="s">
        <v>69</v>
      </c>
      <c r="AG212" s="282" t="s">
        <v>69</v>
      </c>
      <c r="AH212" s="282" t="s">
        <v>69</v>
      </c>
      <c r="AI212" s="283" t="s">
        <v>69</v>
      </c>
      <c r="AJ212" s="212"/>
      <c r="AM212" s="214"/>
    </row>
    <row r="213" spans="2:39" s="213" customFormat="1">
      <c r="B213" s="239" t="s">
        <v>51</v>
      </c>
      <c r="C213" s="220" t="s">
        <v>540</v>
      </c>
      <c r="D213" s="218"/>
      <c r="E213" s="240"/>
      <c r="F213" s="315" t="str">
        <f t="shared" si="46"/>
        <v>0</v>
      </c>
      <c r="G213" s="316" t="str">
        <f t="shared" si="46"/>
        <v>0</v>
      </c>
      <c r="H213" s="316" t="str">
        <f t="shared" si="46"/>
        <v>0</v>
      </c>
      <c r="I213" s="316" t="str">
        <f t="shared" si="46"/>
        <v>0</v>
      </c>
      <c r="J213" s="316" t="str">
        <f t="shared" si="47"/>
        <v>0</v>
      </c>
      <c r="K213" s="316" t="str">
        <f t="shared" si="47"/>
        <v>0</v>
      </c>
      <c r="L213" s="316" t="str">
        <f t="shared" si="47"/>
        <v>0</v>
      </c>
      <c r="M213" s="316" t="str">
        <f t="shared" si="47"/>
        <v>0</v>
      </c>
      <c r="N213" s="316" t="str">
        <f t="shared" si="47"/>
        <v>0</v>
      </c>
      <c r="O213" s="316" t="str">
        <f t="shared" si="47"/>
        <v>0</v>
      </c>
      <c r="P213" s="316" t="str">
        <f t="shared" si="47"/>
        <v>0</v>
      </c>
      <c r="Q213" s="316" t="str">
        <f t="shared" si="47"/>
        <v>0</v>
      </c>
      <c r="R213" s="316" t="str">
        <f t="shared" si="47"/>
        <v>0</v>
      </c>
      <c r="S213" s="316" t="str">
        <f t="shared" si="47"/>
        <v>0</v>
      </c>
      <c r="T213" s="317" t="str">
        <f t="shared" si="47"/>
        <v>0</v>
      </c>
      <c r="U213" s="284" t="s">
        <v>69</v>
      </c>
      <c r="V213" s="285" t="s">
        <v>69</v>
      </c>
      <c r="W213" s="285" t="s">
        <v>69</v>
      </c>
      <c r="X213" s="285" t="s">
        <v>69</v>
      </c>
      <c r="Y213" s="285" t="s">
        <v>69</v>
      </c>
      <c r="Z213" s="285" t="s">
        <v>69</v>
      </c>
      <c r="AA213" s="285" t="s">
        <v>69</v>
      </c>
      <c r="AB213" s="285" t="s">
        <v>69</v>
      </c>
      <c r="AC213" s="285" t="s">
        <v>69</v>
      </c>
      <c r="AD213" s="285" t="s">
        <v>69</v>
      </c>
      <c r="AE213" s="285" t="s">
        <v>69</v>
      </c>
      <c r="AF213" s="285" t="s">
        <v>69</v>
      </c>
      <c r="AG213" s="285" t="s">
        <v>69</v>
      </c>
      <c r="AH213" s="285" t="s">
        <v>69</v>
      </c>
      <c r="AI213" s="286" t="s">
        <v>69</v>
      </c>
      <c r="AJ213" s="212"/>
      <c r="AM213" s="214"/>
    </row>
    <row r="214" spans="2:39" s="213" customFormat="1">
      <c r="B214" s="237" t="s">
        <v>52</v>
      </c>
      <c r="C214" s="221" t="s">
        <v>540</v>
      </c>
      <c r="D214" s="217"/>
      <c r="E214" s="238"/>
      <c r="F214" s="312" t="str">
        <f t="shared" si="46"/>
        <v>0</v>
      </c>
      <c r="G214" s="313" t="str">
        <f t="shared" si="46"/>
        <v>0</v>
      </c>
      <c r="H214" s="313" t="str">
        <f t="shared" si="46"/>
        <v>0</v>
      </c>
      <c r="I214" s="313" t="str">
        <f t="shared" si="46"/>
        <v>0</v>
      </c>
      <c r="J214" s="313" t="str">
        <f t="shared" si="47"/>
        <v>0</v>
      </c>
      <c r="K214" s="313" t="str">
        <f t="shared" si="47"/>
        <v>0</v>
      </c>
      <c r="L214" s="313" t="str">
        <f t="shared" si="47"/>
        <v>0</v>
      </c>
      <c r="M214" s="313" t="str">
        <f t="shared" si="47"/>
        <v>0</v>
      </c>
      <c r="N214" s="313" t="str">
        <f t="shared" si="47"/>
        <v>0</v>
      </c>
      <c r="O214" s="313" t="str">
        <f t="shared" si="47"/>
        <v>0</v>
      </c>
      <c r="P214" s="313" t="str">
        <f t="shared" si="47"/>
        <v>0</v>
      </c>
      <c r="Q214" s="313" t="str">
        <f t="shared" si="47"/>
        <v>0</v>
      </c>
      <c r="R214" s="313" t="str">
        <f t="shared" si="47"/>
        <v>0</v>
      </c>
      <c r="S214" s="313" t="str">
        <f t="shared" si="47"/>
        <v>0</v>
      </c>
      <c r="T214" s="314" t="str">
        <f t="shared" si="47"/>
        <v>0</v>
      </c>
      <c r="U214" s="281" t="s">
        <v>69</v>
      </c>
      <c r="V214" s="282" t="s">
        <v>69</v>
      </c>
      <c r="W214" s="282" t="s">
        <v>69</v>
      </c>
      <c r="X214" s="282" t="s">
        <v>69</v>
      </c>
      <c r="Y214" s="282" t="s">
        <v>69</v>
      </c>
      <c r="Z214" s="282" t="s">
        <v>69</v>
      </c>
      <c r="AA214" s="282" t="s">
        <v>69</v>
      </c>
      <c r="AB214" s="282" t="s">
        <v>69</v>
      </c>
      <c r="AC214" s="282" t="s">
        <v>69</v>
      </c>
      <c r="AD214" s="282" t="s">
        <v>69</v>
      </c>
      <c r="AE214" s="282" t="s">
        <v>69</v>
      </c>
      <c r="AF214" s="282" t="s">
        <v>69</v>
      </c>
      <c r="AG214" s="282" t="s">
        <v>69</v>
      </c>
      <c r="AH214" s="282" t="s">
        <v>69</v>
      </c>
      <c r="AI214" s="283" t="s">
        <v>69</v>
      </c>
      <c r="AJ214" s="212"/>
      <c r="AM214" s="214"/>
    </row>
    <row r="215" spans="2:39" s="213" customFormat="1">
      <c r="B215" s="239" t="s">
        <v>339</v>
      </c>
      <c r="C215" s="220" t="s">
        <v>540</v>
      </c>
      <c r="D215" s="218"/>
      <c r="E215" s="240"/>
      <c r="F215" s="315" t="str">
        <f t="shared" si="46"/>
        <v>0</v>
      </c>
      <c r="G215" s="316" t="str">
        <f t="shared" si="46"/>
        <v>0</v>
      </c>
      <c r="H215" s="316" t="str">
        <f t="shared" si="46"/>
        <v>0</v>
      </c>
      <c r="I215" s="316" t="str">
        <f t="shared" si="46"/>
        <v>0</v>
      </c>
      <c r="J215" s="316" t="str">
        <f t="shared" si="47"/>
        <v>0</v>
      </c>
      <c r="K215" s="316" t="str">
        <f t="shared" si="47"/>
        <v>0</v>
      </c>
      <c r="L215" s="316" t="str">
        <f t="shared" si="47"/>
        <v>0</v>
      </c>
      <c r="M215" s="316" t="str">
        <f t="shared" si="47"/>
        <v>0</v>
      </c>
      <c r="N215" s="316" t="str">
        <f t="shared" si="47"/>
        <v>0</v>
      </c>
      <c r="O215" s="316" t="str">
        <f t="shared" si="47"/>
        <v>0</v>
      </c>
      <c r="P215" s="316" t="str">
        <f t="shared" si="47"/>
        <v>0</v>
      </c>
      <c r="Q215" s="316" t="str">
        <f t="shared" si="47"/>
        <v>0</v>
      </c>
      <c r="R215" s="316" t="str">
        <f t="shared" si="47"/>
        <v>0</v>
      </c>
      <c r="S215" s="316" t="str">
        <f t="shared" si="47"/>
        <v>0</v>
      </c>
      <c r="T215" s="317" t="str">
        <f t="shared" si="47"/>
        <v>0</v>
      </c>
      <c r="U215" s="284" t="s">
        <v>69</v>
      </c>
      <c r="V215" s="285" t="s">
        <v>69</v>
      </c>
      <c r="W215" s="285" t="s">
        <v>69</v>
      </c>
      <c r="X215" s="285" t="s">
        <v>69</v>
      </c>
      <c r="Y215" s="285" t="s">
        <v>69</v>
      </c>
      <c r="Z215" s="285" t="s">
        <v>69</v>
      </c>
      <c r="AA215" s="285" t="s">
        <v>69</v>
      </c>
      <c r="AB215" s="285" t="s">
        <v>69</v>
      </c>
      <c r="AC215" s="285" t="s">
        <v>69</v>
      </c>
      <c r="AD215" s="285" t="s">
        <v>69</v>
      </c>
      <c r="AE215" s="285" t="s">
        <v>69</v>
      </c>
      <c r="AF215" s="285" t="s">
        <v>69</v>
      </c>
      <c r="AG215" s="285" t="s">
        <v>69</v>
      </c>
      <c r="AH215" s="285" t="s">
        <v>69</v>
      </c>
      <c r="AI215" s="286" t="s">
        <v>69</v>
      </c>
      <c r="AJ215" s="212"/>
      <c r="AM215" s="214"/>
    </row>
    <row r="216" spans="2:39" s="213" customFormat="1">
      <c r="B216" s="237" t="s">
        <v>340</v>
      </c>
      <c r="C216" s="221" t="s">
        <v>540</v>
      </c>
      <c r="D216" s="217"/>
      <c r="E216" s="238"/>
      <c r="F216" s="312" t="str">
        <f t="shared" si="46"/>
        <v>0</v>
      </c>
      <c r="G216" s="313" t="str">
        <f t="shared" si="46"/>
        <v>0</v>
      </c>
      <c r="H216" s="313" t="str">
        <f t="shared" si="46"/>
        <v>0</v>
      </c>
      <c r="I216" s="313" t="str">
        <f t="shared" si="46"/>
        <v>0</v>
      </c>
      <c r="J216" s="313" t="str">
        <f t="shared" si="47"/>
        <v>0</v>
      </c>
      <c r="K216" s="313" t="str">
        <f t="shared" si="47"/>
        <v>0</v>
      </c>
      <c r="L216" s="313" t="str">
        <f t="shared" si="47"/>
        <v>0</v>
      </c>
      <c r="M216" s="313" t="str">
        <f t="shared" si="47"/>
        <v>0</v>
      </c>
      <c r="N216" s="313" t="str">
        <f t="shared" si="47"/>
        <v>0</v>
      </c>
      <c r="O216" s="313" t="str">
        <f t="shared" si="47"/>
        <v>0</v>
      </c>
      <c r="P216" s="313" t="str">
        <f t="shared" si="47"/>
        <v>0</v>
      </c>
      <c r="Q216" s="313" t="str">
        <f t="shared" si="47"/>
        <v>0</v>
      </c>
      <c r="R216" s="313" t="str">
        <f t="shared" si="47"/>
        <v>0</v>
      </c>
      <c r="S216" s="313" t="str">
        <f t="shared" si="47"/>
        <v>0</v>
      </c>
      <c r="T216" s="314" t="str">
        <f t="shared" si="47"/>
        <v>0</v>
      </c>
      <c r="U216" s="281" t="s">
        <v>69</v>
      </c>
      <c r="V216" s="282" t="s">
        <v>69</v>
      </c>
      <c r="W216" s="282" t="s">
        <v>69</v>
      </c>
      <c r="X216" s="282" t="s">
        <v>69</v>
      </c>
      <c r="Y216" s="282" t="s">
        <v>69</v>
      </c>
      <c r="Z216" s="282" t="s">
        <v>69</v>
      </c>
      <c r="AA216" s="282" t="s">
        <v>69</v>
      </c>
      <c r="AB216" s="282" t="s">
        <v>69</v>
      </c>
      <c r="AC216" s="282" t="s">
        <v>69</v>
      </c>
      <c r="AD216" s="282" t="s">
        <v>69</v>
      </c>
      <c r="AE216" s="282" t="s">
        <v>69</v>
      </c>
      <c r="AF216" s="282" t="s">
        <v>69</v>
      </c>
      <c r="AG216" s="282" t="s">
        <v>69</v>
      </c>
      <c r="AH216" s="282" t="s">
        <v>69</v>
      </c>
      <c r="AI216" s="283" t="s">
        <v>69</v>
      </c>
      <c r="AJ216" s="212"/>
      <c r="AM216" s="214"/>
    </row>
    <row r="217" spans="2:39" s="213" customFormat="1">
      <c r="B217" s="239" t="s">
        <v>341</v>
      </c>
      <c r="C217" s="220" t="s">
        <v>540</v>
      </c>
      <c r="D217" s="218"/>
      <c r="E217" s="240"/>
      <c r="F217" s="315" t="str">
        <f t="shared" si="46"/>
        <v>0</v>
      </c>
      <c r="G217" s="316" t="str">
        <f t="shared" si="46"/>
        <v>0</v>
      </c>
      <c r="H217" s="316" t="str">
        <f t="shared" si="46"/>
        <v>0</v>
      </c>
      <c r="I217" s="316" t="str">
        <f t="shared" si="46"/>
        <v>0</v>
      </c>
      <c r="J217" s="316" t="str">
        <f t="shared" si="47"/>
        <v>0</v>
      </c>
      <c r="K217" s="316" t="str">
        <f t="shared" si="47"/>
        <v>0</v>
      </c>
      <c r="L217" s="316" t="str">
        <f t="shared" si="47"/>
        <v>0</v>
      </c>
      <c r="M217" s="316" t="str">
        <f t="shared" si="47"/>
        <v>0</v>
      </c>
      <c r="N217" s="316" t="str">
        <f t="shared" si="47"/>
        <v>0</v>
      </c>
      <c r="O217" s="316" t="str">
        <f t="shared" si="47"/>
        <v>0</v>
      </c>
      <c r="P217" s="316" t="str">
        <f t="shared" si="47"/>
        <v>0</v>
      </c>
      <c r="Q217" s="316" t="str">
        <f t="shared" si="47"/>
        <v>0</v>
      </c>
      <c r="R217" s="316" t="str">
        <f t="shared" si="47"/>
        <v>0</v>
      </c>
      <c r="S217" s="316" t="str">
        <f t="shared" si="47"/>
        <v>0</v>
      </c>
      <c r="T217" s="317" t="str">
        <f t="shared" si="47"/>
        <v>0</v>
      </c>
      <c r="U217" s="284" t="s">
        <v>69</v>
      </c>
      <c r="V217" s="285" t="s">
        <v>69</v>
      </c>
      <c r="W217" s="285" t="s">
        <v>69</v>
      </c>
      <c r="X217" s="285" t="s">
        <v>69</v>
      </c>
      <c r="Y217" s="285" t="s">
        <v>69</v>
      </c>
      <c r="Z217" s="285" t="s">
        <v>69</v>
      </c>
      <c r="AA217" s="285" t="s">
        <v>69</v>
      </c>
      <c r="AB217" s="285" t="s">
        <v>69</v>
      </c>
      <c r="AC217" s="285" t="s">
        <v>69</v>
      </c>
      <c r="AD217" s="285" t="s">
        <v>69</v>
      </c>
      <c r="AE217" s="285" t="s">
        <v>69</v>
      </c>
      <c r="AF217" s="285" t="s">
        <v>69</v>
      </c>
      <c r="AG217" s="285" t="s">
        <v>69</v>
      </c>
      <c r="AH217" s="285" t="s">
        <v>69</v>
      </c>
      <c r="AI217" s="286" t="s">
        <v>69</v>
      </c>
      <c r="AJ217" s="212"/>
      <c r="AM217" s="214"/>
    </row>
    <row r="218" spans="2:39" s="213" customFormat="1">
      <c r="B218" s="237" t="s">
        <v>342</v>
      </c>
      <c r="C218" s="221" t="s">
        <v>540</v>
      </c>
      <c r="D218" s="217"/>
      <c r="E218" s="238"/>
      <c r="F218" s="312" t="str">
        <f t="shared" si="46"/>
        <v>0</v>
      </c>
      <c r="G218" s="313" t="str">
        <f t="shared" si="46"/>
        <v>0</v>
      </c>
      <c r="H218" s="313" t="str">
        <f t="shared" si="46"/>
        <v>0</v>
      </c>
      <c r="I218" s="313" t="str">
        <f t="shared" si="46"/>
        <v>0</v>
      </c>
      <c r="J218" s="313" t="str">
        <f t="shared" si="47"/>
        <v>0</v>
      </c>
      <c r="K218" s="313" t="str">
        <f t="shared" si="47"/>
        <v>0</v>
      </c>
      <c r="L218" s="313" t="str">
        <f t="shared" si="47"/>
        <v>0</v>
      </c>
      <c r="M218" s="313" t="str">
        <f t="shared" si="47"/>
        <v>0</v>
      </c>
      <c r="N218" s="313" t="str">
        <f t="shared" si="47"/>
        <v>0</v>
      </c>
      <c r="O218" s="313" t="str">
        <f t="shared" si="47"/>
        <v>0</v>
      </c>
      <c r="P218" s="313" t="str">
        <f t="shared" si="47"/>
        <v>0</v>
      </c>
      <c r="Q218" s="313" t="str">
        <f t="shared" si="47"/>
        <v>0</v>
      </c>
      <c r="R218" s="313" t="str">
        <f t="shared" si="47"/>
        <v>0</v>
      </c>
      <c r="S218" s="313" t="str">
        <f t="shared" si="47"/>
        <v>0</v>
      </c>
      <c r="T218" s="314" t="str">
        <f t="shared" si="47"/>
        <v>0</v>
      </c>
      <c r="U218" s="281" t="s">
        <v>69</v>
      </c>
      <c r="V218" s="282" t="s">
        <v>69</v>
      </c>
      <c r="W218" s="282" t="s">
        <v>69</v>
      </c>
      <c r="X218" s="282" t="s">
        <v>69</v>
      </c>
      <c r="Y218" s="282" t="s">
        <v>69</v>
      </c>
      <c r="Z218" s="282" t="s">
        <v>69</v>
      </c>
      <c r="AA218" s="282" t="s">
        <v>69</v>
      </c>
      <c r="AB218" s="282" t="s">
        <v>69</v>
      </c>
      <c r="AC218" s="282" t="s">
        <v>69</v>
      </c>
      <c r="AD218" s="282" t="s">
        <v>69</v>
      </c>
      <c r="AE218" s="282" t="s">
        <v>69</v>
      </c>
      <c r="AF218" s="282" t="s">
        <v>69</v>
      </c>
      <c r="AG218" s="282" t="s">
        <v>69</v>
      </c>
      <c r="AH218" s="282" t="s">
        <v>69</v>
      </c>
      <c r="AI218" s="283" t="s">
        <v>69</v>
      </c>
      <c r="AJ218" s="212"/>
      <c r="AM218" s="214"/>
    </row>
    <row r="219" spans="2:39" s="213" customFormat="1">
      <c r="B219" s="239" t="s">
        <v>343</v>
      </c>
      <c r="C219" s="220" t="s">
        <v>540</v>
      </c>
      <c r="D219" s="218"/>
      <c r="E219" s="240"/>
      <c r="F219" s="315" t="str">
        <f t="shared" si="46"/>
        <v>0</v>
      </c>
      <c r="G219" s="316" t="str">
        <f t="shared" si="46"/>
        <v>0</v>
      </c>
      <c r="H219" s="316" t="str">
        <f t="shared" si="46"/>
        <v>0</v>
      </c>
      <c r="I219" s="316" t="str">
        <f t="shared" si="46"/>
        <v>0</v>
      </c>
      <c r="J219" s="316" t="str">
        <f t="shared" si="47"/>
        <v>0</v>
      </c>
      <c r="K219" s="316" t="str">
        <f t="shared" si="47"/>
        <v>0</v>
      </c>
      <c r="L219" s="316" t="str">
        <f t="shared" si="47"/>
        <v>0</v>
      </c>
      <c r="M219" s="316" t="str">
        <f t="shared" si="47"/>
        <v>0</v>
      </c>
      <c r="N219" s="316" t="str">
        <f t="shared" si="47"/>
        <v>0</v>
      </c>
      <c r="O219" s="316" t="str">
        <f t="shared" si="47"/>
        <v>0</v>
      </c>
      <c r="P219" s="316" t="str">
        <f t="shared" si="47"/>
        <v>0</v>
      </c>
      <c r="Q219" s="316" t="str">
        <f t="shared" si="47"/>
        <v>0</v>
      </c>
      <c r="R219" s="316" t="str">
        <f t="shared" si="47"/>
        <v>0</v>
      </c>
      <c r="S219" s="316" t="str">
        <f t="shared" si="47"/>
        <v>0</v>
      </c>
      <c r="T219" s="317" t="str">
        <f t="shared" si="47"/>
        <v>0</v>
      </c>
      <c r="U219" s="284" t="s">
        <v>69</v>
      </c>
      <c r="V219" s="285" t="s">
        <v>69</v>
      </c>
      <c r="W219" s="285" t="s">
        <v>69</v>
      </c>
      <c r="X219" s="285" t="s">
        <v>69</v>
      </c>
      <c r="Y219" s="285" t="s">
        <v>69</v>
      </c>
      <c r="Z219" s="285" t="s">
        <v>69</v>
      </c>
      <c r="AA219" s="285" t="s">
        <v>69</v>
      </c>
      <c r="AB219" s="285" t="s">
        <v>69</v>
      </c>
      <c r="AC219" s="285" t="s">
        <v>69</v>
      </c>
      <c r="AD219" s="285" t="s">
        <v>69</v>
      </c>
      <c r="AE219" s="285" t="s">
        <v>69</v>
      </c>
      <c r="AF219" s="285" t="s">
        <v>69</v>
      </c>
      <c r="AG219" s="285" t="s">
        <v>69</v>
      </c>
      <c r="AH219" s="285" t="s">
        <v>69</v>
      </c>
      <c r="AI219" s="286" t="s">
        <v>69</v>
      </c>
      <c r="AJ219" s="212"/>
      <c r="AM219" s="214"/>
    </row>
    <row r="220" spans="2:39" s="213" customFormat="1">
      <c r="B220" s="237" t="s">
        <v>344</v>
      </c>
      <c r="C220" s="221" t="s">
        <v>542</v>
      </c>
      <c r="D220" s="217"/>
      <c r="E220" s="238"/>
      <c r="F220" s="312" t="str">
        <f t="shared" si="46"/>
        <v>0</v>
      </c>
      <c r="G220" s="313" t="str">
        <f t="shared" si="46"/>
        <v>0</v>
      </c>
      <c r="H220" s="313" t="str">
        <f t="shared" si="46"/>
        <v>0</v>
      </c>
      <c r="I220" s="313" t="str">
        <f t="shared" si="46"/>
        <v>0</v>
      </c>
      <c r="J220" s="313" t="str">
        <f t="shared" si="47"/>
        <v>0</v>
      </c>
      <c r="K220" s="313" t="str">
        <f t="shared" si="47"/>
        <v>0</v>
      </c>
      <c r="L220" s="313" t="str">
        <f t="shared" si="47"/>
        <v>0</v>
      </c>
      <c r="M220" s="313" t="str">
        <f t="shared" si="47"/>
        <v>0</v>
      </c>
      <c r="N220" s="313" t="str">
        <f t="shared" si="47"/>
        <v>0</v>
      </c>
      <c r="O220" s="313" t="str">
        <f t="shared" si="47"/>
        <v>0</v>
      </c>
      <c r="P220" s="313" t="str">
        <f t="shared" si="47"/>
        <v>0</v>
      </c>
      <c r="Q220" s="313" t="str">
        <f t="shared" si="47"/>
        <v>0</v>
      </c>
      <c r="R220" s="313" t="str">
        <f t="shared" si="47"/>
        <v>0</v>
      </c>
      <c r="S220" s="313" t="str">
        <f t="shared" si="47"/>
        <v>0</v>
      </c>
      <c r="T220" s="314" t="str">
        <f t="shared" si="47"/>
        <v>0</v>
      </c>
      <c r="U220" s="281" t="s">
        <v>69</v>
      </c>
      <c r="V220" s="282" t="s">
        <v>69</v>
      </c>
      <c r="W220" s="282" t="s">
        <v>69</v>
      </c>
      <c r="X220" s="282" t="s">
        <v>69</v>
      </c>
      <c r="Y220" s="282" t="s">
        <v>69</v>
      </c>
      <c r="Z220" s="282" t="s">
        <v>69</v>
      </c>
      <c r="AA220" s="282" t="s">
        <v>69</v>
      </c>
      <c r="AB220" s="282" t="s">
        <v>69</v>
      </c>
      <c r="AC220" s="282" t="s">
        <v>69</v>
      </c>
      <c r="AD220" s="282" t="s">
        <v>69</v>
      </c>
      <c r="AE220" s="282" t="s">
        <v>69</v>
      </c>
      <c r="AF220" s="282" t="s">
        <v>69</v>
      </c>
      <c r="AG220" s="282" t="s">
        <v>69</v>
      </c>
      <c r="AH220" s="282" t="s">
        <v>69</v>
      </c>
      <c r="AI220" s="283" t="s">
        <v>69</v>
      </c>
      <c r="AJ220" s="212"/>
      <c r="AM220" s="214"/>
    </row>
    <row r="221" spans="2:39" s="213" customFormat="1">
      <c r="B221" s="239" t="s">
        <v>345</v>
      </c>
      <c r="C221" s="220" t="s">
        <v>542</v>
      </c>
      <c r="D221" s="218"/>
      <c r="E221" s="240"/>
      <c r="F221" s="315" t="str">
        <f t="shared" si="46"/>
        <v>0</v>
      </c>
      <c r="G221" s="316" t="str">
        <f t="shared" si="46"/>
        <v>0</v>
      </c>
      <c r="H221" s="316" t="str">
        <f t="shared" si="46"/>
        <v>0</v>
      </c>
      <c r="I221" s="316" t="str">
        <f t="shared" si="46"/>
        <v>0</v>
      </c>
      <c r="J221" s="316" t="str">
        <f t="shared" si="47"/>
        <v>0</v>
      </c>
      <c r="K221" s="316" t="str">
        <f t="shared" si="47"/>
        <v>0</v>
      </c>
      <c r="L221" s="316" t="str">
        <f t="shared" si="47"/>
        <v>0</v>
      </c>
      <c r="M221" s="316" t="str">
        <f t="shared" si="47"/>
        <v>0</v>
      </c>
      <c r="N221" s="316" t="str">
        <f t="shared" si="47"/>
        <v>0</v>
      </c>
      <c r="O221" s="316" t="str">
        <f t="shared" si="47"/>
        <v>0</v>
      </c>
      <c r="P221" s="316" t="str">
        <f t="shared" si="47"/>
        <v>0</v>
      </c>
      <c r="Q221" s="316" t="str">
        <f t="shared" si="47"/>
        <v>0</v>
      </c>
      <c r="R221" s="316" t="str">
        <f t="shared" si="47"/>
        <v>0</v>
      </c>
      <c r="S221" s="316" t="str">
        <f t="shared" si="47"/>
        <v>0</v>
      </c>
      <c r="T221" s="317" t="str">
        <f t="shared" si="47"/>
        <v>0</v>
      </c>
      <c r="U221" s="284" t="s">
        <v>69</v>
      </c>
      <c r="V221" s="285" t="s">
        <v>69</v>
      </c>
      <c r="W221" s="285" t="s">
        <v>69</v>
      </c>
      <c r="X221" s="285" t="s">
        <v>69</v>
      </c>
      <c r="Y221" s="285" t="s">
        <v>69</v>
      </c>
      <c r="Z221" s="285" t="s">
        <v>69</v>
      </c>
      <c r="AA221" s="285" t="s">
        <v>69</v>
      </c>
      <c r="AB221" s="285" t="s">
        <v>69</v>
      </c>
      <c r="AC221" s="285" t="s">
        <v>69</v>
      </c>
      <c r="AD221" s="285" t="s">
        <v>69</v>
      </c>
      <c r="AE221" s="285" t="s">
        <v>69</v>
      </c>
      <c r="AF221" s="285" t="s">
        <v>69</v>
      </c>
      <c r="AG221" s="285" t="s">
        <v>69</v>
      </c>
      <c r="AH221" s="285" t="s">
        <v>69</v>
      </c>
      <c r="AI221" s="286" t="s">
        <v>69</v>
      </c>
      <c r="AJ221" s="212"/>
      <c r="AM221" s="214"/>
    </row>
    <row r="222" spans="2:39" s="213" customFormat="1" ht="15.75" thickBot="1">
      <c r="B222" s="241" t="s">
        <v>346</v>
      </c>
      <c r="C222" s="242" t="s">
        <v>542</v>
      </c>
      <c r="D222" s="243"/>
      <c r="E222" s="244"/>
      <c r="F222" s="318" t="str">
        <f t="shared" si="46"/>
        <v>0</v>
      </c>
      <c r="G222" s="319" t="str">
        <f t="shared" si="46"/>
        <v>0</v>
      </c>
      <c r="H222" s="319" t="str">
        <f t="shared" si="46"/>
        <v>0</v>
      </c>
      <c r="I222" s="319" t="str">
        <f t="shared" si="46"/>
        <v>0</v>
      </c>
      <c r="J222" s="319" t="str">
        <f t="shared" si="47"/>
        <v>0</v>
      </c>
      <c r="K222" s="319" t="str">
        <f t="shared" si="47"/>
        <v>0</v>
      </c>
      <c r="L222" s="319" t="str">
        <f t="shared" si="47"/>
        <v>0</v>
      </c>
      <c r="M222" s="319" t="str">
        <f t="shared" si="47"/>
        <v>0</v>
      </c>
      <c r="N222" s="319" t="str">
        <f t="shared" si="47"/>
        <v>0</v>
      </c>
      <c r="O222" s="319" t="str">
        <f t="shared" si="47"/>
        <v>0</v>
      </c>
      <c r="P222" s="319" t="str">
        <f t="shared" si="47"/>
        <v>0</v>
      </c>
      <c r="Q222" s="319" t="str">
        <f t="shared" si="47"/>
        <v>0</v>
      </c>
      <c r="R222" s="319" t="str">
        <f t="shared" si="47"/>
        <v>0</v>
      </c>
      <c r="S222" s="319" t="str">
        <f t="shared" si="47"/>
        <v>0</v>
      </c>
      <c r="T222" s="320" t="str">
        <f t="shared" si="47"/>
        <v>0</v>
      </c>
      <c r="U222" s="287" t="s">
        <v>69</v>
      </c>
      <c r="V222" s="288" t="s">
        <v>69</v>
      </c>
      <c r="W222" s="288" t="s">
        <v>69</v>
      </c>
      <c r="X222" s="288" t="s">
        <v>69</v>
      </c>
      <c r="Y222" s="288" t="s">
        <v>69</v>
      </c>
      <c r="Z222" s="288" t="s">
        <v>69</v>
      </c>
      <c r="AA222" s="288" t="s">
        <v>69</v>
      </c>
      <c r="AB222" s="288" t="s">
        <v>69</v>
      </c>
      <c r="AC222" s="288" t="s">
        <v>69</v>
      </c>
      <c r="AD222" s="288" t="s">
        <v>69</v>
      </c>
      <c r="AE222" s="288" t="s">
        <v>69</v>
      </c>
      <c r="AF222" s="288" t="s">
        <v>69</v>
      </c>
      <c r="AG222" s="288" t="s">
        <v>69</v>
      </c>
      <c r="AH222" s="288" t="s">
        <v>69</v>
      </c>
      <c r="AI222" s="289" t="s">
        <v>69</v>
      </c>
      <c r="AJ222" s="212"/>
      <c r="AM222" s="214"/>
    </row>
    <row r="223" spans="2:39" ht="15.75" thickBot="1"/>
    <row r="224" spans="2:39" ht="15.75" thickBot="1">
      <c r="F224" s="944" t="s">
        <v>557</v>
      </c>
      <c r="G224" s="945"/>
      <c r="H224" s="945"/>
      <c r="I224" s="946"/>
    </row>
    <row r="225" spans="2:12" ht="38.25">
      <c r="B225" s="230"/>
      <c r="C225" s="124" t="s">
        <v>545</v>
      </c>
      <c r="D225" s="124" t="s">
        <v>383</v>
      </c>
      <c r="E225" s="130" t="s">
        <v>513</v>
      </c>
      <c r="F225" s="246" t="s">
        <v>469</v>
      </c>
      <c r="G225" s="245" t="s">
        <v>470</v>
      </c>
      <c r="H225" s="245" t="s">
        <v>476</v>
      </c>
      <c r="I225" s="133" t="s">
        <v>477</v>
      </c>
      <c r="J225" s="247" t="s">
        <v>558</v>
      </c>
      <c r="K225" s="247" t="s">
        <v>559</v>
      </c>
      <c r="L225" s="247" t="s">
        <v>560</v>
      </c>
    </row>
    <row r="226" spans="2:12">
      <c r="B226" s="233" t="s">
        <v>69</v>
      </c>
      <c r="C226" s="215" t="s">
        <v>546</v>
      </c>
      <c r="D226" s="27" t="s">
        <v>69</v>
      </c>
      <c r="E226" s="31" t="s">
        <v>69</v>
      </c>
      <c r="F226" s="327" t="str">
        <f>IF(OR(ABS(L86/L$85)&gt;1,ABS(N86/N$85)&gt;1),"+","")</f>
        <v/>
      </c>
      <c r="G226" s="328" t="str">
        <f>IF(OR(ABS(L121/L$120)&gt;1,ABS(N121/N$120)&gt;1),"+","")</f>
        <v/>
      </c>
      <c r="H226" s="328" t="str">
        <f>IF(OR(ABS(L156/L$155)&gt;1,ABS(N156/N$155)&gt;1),"+","")</f>
        <v/>
      </c>
      <c r="I226" s="329" t="str">
        <f>IF(OR(ABS(L191/L$190)&gt;1,ABS(N191/N$190)&gt;1),"+","")</f>
        <v/>
      </c>
      <c r="J226" s="348" t="str">
        <f>IF(LEN(CONCATENATE(F226,G226,H226,I226))&gt;0,"Taip","")</f>
        <v/>
      </c>
      <c r="K226" s="321" t="s">
        <v>69</v>
      </c>
      <c r="L226" s="326" t="s">
        <v>69</v>
      </c>
    </row>
    <row r="227" spans="2:12">
      <c r="B227" s="235" t="s">
        <v>69</v>
      </c>
      <c r="C227" s="216" t="s">
        <v>547</v>
      </c>
      <c r="D227" s="28" t="s">
        <v>69</v>
      </c>
      <c r="E227" s="33" t="s">
        <v>69</v>
      </c>
      <c r="F227" s="330" t="str">
        <f t="shared" ref="F227:F256" si="48">IF(OR(ABS(L87/L$85)&gt;1,ABS(N87/N$85)&gt;1),"+","")</f>
        <v/>
      </c>
      <c r="G227" s="331" t="str">
        <f t="shared" ref="G227:G257" si="49">IF(OR(ABS(L122/L$120)&gt;1,ABS(N122/N$120)&gt;1),"+","")</f>
        <v/>
      </c>
      <c r="H227" s="331" t="str">
        <f t="shared" ref="H227:H257" si="50">IF(OR(ABS(L157/L$155)&gt;1,ABS(N157/N$155)&gt;1),"+","")</f>
        <v/>
      </c>
      <c r="I227" s="332" t="str">
        <f t="shared" ref="I227:I257" si="51">IF(OR(ABS(L192/L$190)&gt;1,ABS(N192/N$190)&gt;1),"+","")</f>
        <v/>
      </c>
      <c r="J227" s="349" t="str">
        <f t="shared" ref="J227:J257" si="52">IF(LEN(CONCATENATE(F227,G227,H227,I227))&gt;0,"Taip","")</f>
        <v/>
      </c>
      <c r="K227" s="322" t="s">
        <v>69</v>
      </c>
      <c r="L227" s="355" t="s">
        <v>69</v>
      </c>
    </row>
    <row r="228" spans="2:12">
      <c r="B228" s="233" t="s">
        <v>69</v>
      </c>
      <c r="C228" s="215" t="s">
        <v>548</v>
      </c>
      <c r="D228" s="27" t="s">
        <v>69</v>
      </c>
      <c r="E228" s="31" t="s">
        <v>69</v>
      </c>
      <c r="F228" s="327" t="str">
        <f t="shared" si="48"/>
        <v/>
      </c>
      <c r="G228" s="328" t="str">
        <f t="shared" si="49"/>
        <v/>
      </c>
      <c r="H228" s="328" t="str">
        <f t="shared" si="50"/>
        <v/>
      </c>
      <c r="I228" s="329" t="str">
        <f t="shared" si="51"/>
        <v/>
      </c>
      <c r="J228" s="348" t="str">
        <f t="shared" si="52"/>
        <v/>
      </c>
      <c r="K228" s="326" t="s">
        <v>69</v>
      </c>
      <c r="L228" s="326" t="s">
        <v>69</v>
      </c>
    </row>
    <row r="229" spans="2:12">
      <c r="B229" s="237" t="s">
        <v>7</v>
      </c>
      <c r="C229" s="217" t="s">
        <v>8</v>
      </c>
      <c r="D229" s="267">
        <f t="shared" ref="D229:E237" ca="1" si="53">D8</f>
        <v>0</v>
      </c>
      <c r="E229" s="268">
        <f t="shared" ca="1" si="53"/>
        <v>0</v>
      </c>
      <c r="F229" s="333" t="str">
        <f t="shared" si="48"/>
        <v/>
      </c>
      <c r="G229" s="334" t="str">
        <f t="shared" si="49"/>
        <v/>
      </c>
      <c r="H229" s="334" t="str">
        <f t="shared" si="50"/>
        <v/>
      </c>
      <c r="I229" s="335" t="str">
        <f t="shared" si="51"/>
        <v/>
      </c>
      <c r="J229" s="350" t="str">
        <f t="shared" si="52"/>
        <v/>
      </c>
      <c r="K229" s="323" t="s">
        <v>69</v>
      </c>
      <c r="L229" s="356" t="str">
        <f ca="1">IF(ISERROR((K229-D229)/D229),"-",(K229-D229)/D229)</f>
        <v>-</v>
      </c>
    </row>
    <row r="230" spans="2:12">
      <c r="B230" s="239" t="s">
        <v>9</v>
      </c>
      <c r="C230" s="218" t="s">
        <v>10</v>
      </c>
      <c r="D230" s="270">
        <f t="shared" ca="1" si="53"/>
        <v>0</v>
      </c>
      <c r="E230" s="271">
        <f t="shared" ca="1" si="53"/>
        <v>0</v>
      </c>
      <c r="F230" s="336" t="str">
        <f t="shared" si="48"/>
        <v/>
      </c>
      <c r="G230" s="337" t="str">
        <f t="shared" si="49"/>
        <v/>
      </c>
      <c r="H230" s="337" t="str">
        <f t="shared" si="50"/>
        <v/>
      </c>
      <c r="I230" s="338" t="str">
        <f t="shared" si="51"/>
        <v/>
      </c>
      <c r="J230" s="351" t="str">
        <f t="shared" si="52"/>
        <v/>
      </c>
      <c r="K230" s="324" t="s">
        <v>69</v>
      </c>
      <c r="L230" s="357" t="str">
        <f t="shared" ref="L230:L257" ca="1" si="54">IF(ISERROR((K230-D230)/D230),"-",(K230-D230)/D230)</f>
        <v>-</v>
      </c>
    </row>
    <row r="231" spans="2:12">
      <c r="B231" s="237" t="s">
        <v>11</v>
      </c>
      <c r="C231" s="217" t="s">
        <v>12</v>
      </c>
      <c r="D231" s="267">
        <f t="shared" ca="1" si="53"/>
        <v>0</v>
      </c>
      <c r="E231" s="268">
        <f t="shared" ca="1" si="53"/>
        <v>0</v>
      </c>
      <c r="F231" s="333" t="str">
        <f t="shared" si="48"/>
        <v/>
      </c>
      <c r="G231" s="334" t="str">
        <f t="shared" si="49"/>
        <v/>
      </c>
      <c r="H231" s="334" t="str">
        <f t="shared" si="50"/>
        <v/>
      </c>
      <c r="I231" s="335" t="str">
        <f t="shared" si="51"/>
        <v/>
      </c>
      <c r="J231" s="350" t="str">
        <f t="shared" si="52"/>
        <v/>
      </c>
      <c r="K231" s="323" t="s">
        <v>69</v>
      </c>
      <c r="L231" s="356" t="str">
        <f t="shared" ca="1" si="54"/>
        <v>-</v>
      </c>
    </row>
    <row r="232" spans="2:12">
      <c r="B232" s="239" t="s">
        <v>13</v>
      </c>
      <c r="C232" s="218" t="s">
        <v>393</v>
      </c>
      <c r="D232" s="270">
        <f t="shared" ca="1" si="53"/>
        <v>0</v>
      </c>
      <c r="E232" s="271">
        <f t="shared" ca="1" si="53"/>
        <v>0</v>
      </c>
      <c r="F232" s="336" t="str">
        <f t="shared" si="48"/>
        <v/>
      </c>
      <c r="G232" s="337" t="str">
        <f t="shared" si="49"/>
        <v/>
      </c>
      <c r="H232" s="337" t="str">
        <f t="shared" si="50"/>
        <v/>
      </c>
      <c r="I232" s="338" t="str">
        <f t="shared" si="51"/>
        <v/>
      </c>
      <c r="J232" s="351" t="str">
        <f t="shared" si="52"/>
        <v/>
      </c>
      <c r="K232" s="324" t="s">
        <v>69</v>
      </c>
      <c r="L232" s="357" t="str">
        <f t="shared" ca="1" si="54"/>
        <v>-</v>
      </c>
    </row>
    <row r="233" spans="2:12" ht="26.25">
      <c r="B233" s="237" t="s">
        <v>15</v>
      </c>
      <c r="C233" s="217" t="s">
        <v>386</v>
      </c>
      <c r="D233" s="267">
        <f t="shared" ca="1" si="53"/>
        <v>0</v>
      </c>
      <c r="E233" s="268">
        <f t="shared" ca="1" si="53"/>
        <v>0</v>
      </c>
      <c r="F233" s="333" t="str">
        <f t="shared" si="48"/>
        <v/>
      </c>
      <c r="G233" s="334" t="str">
        <f t="shared" si="49"/>
        <v/>
      </c>
      <c r="H233" s="334" t="str">
        <f t="shared" si="50"/>
        <v/>
      </c>
      <c r="I233" s="335" t="str">
        <f t="shared" si="51"/>
        <v/>
      </c>
      <c r="J233" s="350" t="str">
        <f t="shared" si="52"/>
        <v/>
      </c>
      <c r="K233" s="323" t="s">
        <v>69</v>
      </c>
      <c r="L233" s="356" t="str">
        <f t="shared" ca="1" si="54"/>
        <v>-</v>
      </c>
    </row>
    <row r="234" spans="2:12">
      <c r="B234" s="239" t="s">
        <v>16</v>
      </c>
      <c r="C234" s="218" t="s">
        <v>17</v>
      </c>
      <c r="D234" s="270">
        <f t="shared" ca="1" si="53"/>
        <v>0</v>
      </c>
      <c r="E234" s="271">
        <f t="shared" ca="1" si="53"/>
        <v>0</v>
      </c>
      <c r="F234" s="336" t="str">
        <f t="shared" si="48"/>
        <v/>
      </c>
      <c r="G234" s="337" t="str">
        <f t="shared" si="49"/>
        <v/>
      </c>
      <c r="H234" s="337" t="str">
        <f t="shared" si="50"/>
        <v/>
      </c>
      <c r="I234" s="338" t="str">
        <f t="shared" si="51"/>
        <v/>
      </c>
      <c r="J234" s="351" t="str">
        <f t="shared" si="52"/>
        <v/>
      </c>
      <c r="K234" s="324" t="s">
        <v>69</v>
      </c>
      <c r="L234" s="357" t="str">
        <f t="shared" ca="1" si="54"/>
        <v>-</v>
      </c>
    </row>
    <row r="235" spans="2:12">
      <c r="B235" s="237" t="s">
        <v>18</v>
      </c>
      <c r="C235" s="217" t="s">
        <v>293</v>
      </c>
      <c r="D235" s="267">
        <f t="shared" ca="1" si="53"/>
        <v>0</v>
      </c>
      <c r="E235" s="268">
        <f t="shared" ca="1" si="53"/>
        <v>0</v>
      </c>
      <c r="F235" s="333" t="str">
        <f t="shared" si="48"/>
        <v/>
      </c>
      <c r="G235" s="334" t="str">
        <f t="shared" si="49"/>
        <v/>
      </c>
      <c r="H235" s="334" t="str">
        <f t="shared" si="50"/>
        <v/>
      </c>
      <c r="I235" s="335" t="str">
        <f t="shared" si="51"/>
        <v/>
      </c>
      <c r="J235" s="350" t="str">
        <f t="shared" si="52"/>
        <v/>
      </c>
      <c r="K235" s="323" t="s">
        <v>69</v>
      </c>
      <c r="L235" s="356" t="str">
        <f t="shared" ca="1" si="54"/>
        <v>-</v>
      </c>
    </row>
    <row r="236" spans="2:12">
      <c r="B236" s="239" t="s">
        <v>294</v>
      </c>
      <c r="C236" s="218" t="s">
        <v>19</v>
      </c>
      <c r="D236" s="270">
        <f t="shared" ca="1" si="53"/>
        <v>0</v>
      </c>
      <c r="E236" s="271">
        <f t="shared" ca="1" si="53"/>
        <v>0</v>
      </c>
      <c r="F236" s="336" t="str">
        <f t="shared" si="48"/>
        <v/>
      </c>
      <c r="G236" s="337" t="str">
        <f t="shared" si="49"/>
        <v/>
      </c>
      <c r="H236" s="337" t="str">
        <f t="shared" si="50"/>
        <v/>
      </c>
      <c r="I236" s="338" t="str">
        <f t="shared" si="51"/>
        <v/>
      </c>
      <c r="J236" s="351" t="str">
        <f t="shared" si="52"/>
        <v/>
      </c>
      <c r="K236" s="324" t="s">
        <v>69</v>
      </c>
      <c r="L236" s="357" t="str">
        <f t="shared" ca="1" si="54"/>
        <v>-</v>
      </c>
    </row>
    <row r="237" spans="2:12">
      <c r="B237" s="237" t="s">
        <v>20</v>
      </c>
      <c r="C237" s="217" t="s">
        <v>27</v>
      </c>
      <c r="D237" s="267">
        <f t="shared" ca="1" si="53"/>
        <v>0</v>
      </c>
      <c r="E237" s="268">
        <f t="shared" ca="1" si="53"/>
        <v>0</v>
      </c>
      <c r="F237" s="333" t="str">
        <f t="shared" si="48"/>
        <v/>
      </c>
      <c r="G237" s="334" t="str">
        <f t="shared" si="49"/>
        <v/>
      </c>
      <c r="H237" s="334" t="str">
        <f t="shared" si="50"/>
        <v/>
      </c>
      <c r="I237" s="335" t="str">
        <f t="shared" si="51"/>
        <v/>
      </c>
      <c r="J237" s="350" t="str">
        <f t="shared" si="52"/>
        <v/>
      </c>
      <c r="K237" s="323" t="s">
        <v>69</v>
      </c>
      <c r="L237" s="356" t="str">
        <f t="shared" ca="1" si="54"/>
        <v>-</v>
      </c>
    </row>
    <row r="238" spans="2:12">
      <c r="B238" s="239" t="s">
        <v>22</v>
      </c>
      <c r="C238" s="218" t="s">
        <v>30</v>
      </c>
      <c r="D238" s="270">
        <f t="shared" ref="D238:E240" ca="1" si="55">D18</f>
        <v>0</v>
      </c>
      <c r="E238" s="271">
        <f t="shared" ca="1" si="55"/>
        <v>0</v>
      </c>
      <c r="F238" s="336" t="str">
        <f t="shared" si="48"/>
        <v/>
      </c>
      <c r="G238" s="337" t="str">
        <f t="shared" si="49"/>
        <v/>
      </c>
      <c r="H238" s="337" t="str">
        <f t="shared" si="50"/>
        <v/>
      </c>
      <c r="I238" s="338" t="str">
        <f t="shared" si="51"/>
        <v/>
      </c>
      <c r="J238" s="351" t="str">
        <f t="shared" si="52"/>
        <v/>
      </c>
      <c r="K238" s="324" t="s">
        <v>69</v>
      </c>
      <c r="L238" s="357" t="str">
        <f t="shared" ca="1" si="54"/>
        <v>-</v>
      </c>
    </row>
    <row r="239" spans="2:12">
      <c r="B239" s="237" t="s">
        <v>23</v>
      </c>
      <c r="C239" s="217" t="s">
        <v>31</v>
      </c>
      <c r="D239" s="267">
        <f t="shared" ca="1" si="55"/>
        <v>0</v>
      </c>
      <c r="E239" s="268">
        <f t="shared" ca="1" si="55"/>
        <v>0</v>
      </c>
      <c r="F239" s="333" t="str">
        <f t="shared" si="48"/>
        <v/>
      </c>
      <c r="G239" s="334" t="str">
        <f t="shared" si="49"/>
        <v/>
      </c>
      <c r="H239" s="334" t="str">
        <f t="shared" si="50"/>
        <v/>
      </c>
      <c r="I239" s="335" t="str">
        <f t="shared" si="51"/>
        <v/>
      </c>
      <c r="J239" s="350" t="str">
        <f t="shared" si="52"/>
        <v/>
      </c>
      <c r="K239" s="323" t="s">
        <v>69</v>
      </c>
      <c r="L239" s="356" t="str">
        <f t="shared" ca="1" si="54"/>
        <v>-</v>
      </c>
    </row>
    <row r="240" spans="2:12">
      <c r="B240" s="239" t="s">
        <v>24</v>
      </c>
      <c r="C240" s="218" t="s">
        <v>295</v>
      </c>
      <c r="D240" s="270">
        <f t="shared" ca="1" si="55"/>
        <v>0</v>
      </c>
      <c r="E240" s="271">
        <f t="shared" ca="1" si="55"/>
        <v>0</v>
      </c>
      <c r="F240" s="336" t="str">
        <f t="shared" si="48"/>
        <v/>
      </c>
      <c r="G240" s="337" t="str">
        <f t="shared" si="49"/>
        <v/>
      </c>
      <c r="H240" s="337" t="str">
        <f t="shared" si="50"/>
        <v/>
      </c>
      <c r="I240" s="338" t="str">
        <f t="shared" si="51"/>
        <v/>
      </c>
      <c r="J240" s="351" t="str">
        <f t="shared" si="52"/>
        <v/>
      </c>
      <c r="K240" s="324" t="s">
        <v>69</v>
      </c>
      <c r="L240" s="357" t="str">
        <f t="shared" ca="1" si="54"/>
        <v>-</v>
      </c>
    </row>
    <row r="241" spans="2:12">
      <c r="B241" s="237" t="s">
        <v>298</v>
      </c>
      <c r="C241" s="217" t="s">
        <v>35</v>
      </c>
      <c r="D241" s="267">
        <f t="shared" ref="D241:D247" ca="1" si="56">D23</f>
        <v>0</v>
      </c>
      <c r="E241" s="268">
        <f t="shared" ref="E241:E247" ca="1" si="57">E23</f>
        <v>0</v>
      </c>
      <c r="F241" s="333" t="str">
        <f t="shared" si="48"/>
        <v/>
      </c>
      <c r="G241" s="334" t="str">
        <f t="shared" si="49"/>
        <v/>
      </c>
      <c r="H241" s="334" t="str">
        <f t="shared" si="50"/>
        <v/>
      </c>
      <c r="I241" s="335" t="str">
        <f t="shared" si="51"/>
        <v/>
      </c>
      <c r="J241" s="350" t="str">
        <f t="shared" si="52"/>
        <v/>
      </c>
      <c r="K241" s="323" t="s">
        <v>69</v>
      </c>
      <c r="L241" s="356" t="str">
        <f t="shared" ca="1" si="54"/>
        <v>-</v>
      </c>
    </row>
    <row r="242" spans="2:12">
      <c r="B242" s="239" t="s">
        <v>299</v>
      </c>
      <c r="C242" s="218" t="s">
        <v>37</v>
      </c>
      <c r="D242" s="270">
        <f t="shared" ca="1" si="56"/>
        <v>0</v>
      </c>
      <c r="E242" s="271">
        <f t="shared" ca="1" si="57"/>
        <v>0</v>
      </c>
      <c r="F242" s="336" t="str">
        <f t="shared" si="48"/>
        <v/>
      </c>
      <c r="G242" s="337" t="str">
        <f t="shared" si="49"/>
        <v/>
      </c>
      <c r="H242" s="337" t="str">
        <f t="shared" si="50"/>
        <v/>
      </c>
      <c r="I242" s="338" t="str">
        <f t="shared" si="51"/>
        <v/>
      </c>
      <c r="J242" s="351" t="str">
        <f t="shared" si="52"/>
        <v/>
      </c>
      <c r="K242" s="324" t="s">
        <v>69</v>
      </c>
      <c r="L242" s="357" t="str">
        <f t="shared" ca="1" si="54"/>
        <v>-</v>
      </c>
    </row>
    <row r="243" spans="2:12">
      <c r="B243" s="237" t="s">
        <v>300</v>
      </c>
      <c r="C243" s="217" t="s">
        <v>39</v>
      </c>
      <c r="D243" s="267">
        <f t="shared" ca="1" si="56"/>
        <v>0</v>
      </c>
      <c r="E243" s="268">
        <f t="shared" ca="1" si="57"/>
        <v>0</v>
      </c>
      <c r="F243" s="333" t="str">
        <f t="shared" si="48"/>
        <v/>
      </c>
      <c r="G243" s="334" t="str">
        <f t="shared" si="49"/>
        <v/>
      </c>
      <c r="H243" s="334" t="str">
        <f t="shared" si="50"/>
        <v/>
      </c>
      <c r="I243" s="335" t="str">
        <f t="shared" si="51"/>
        <v/>
      </c>
      <c r="J243" s="350" t="str">
        <f t="shared" si="52"/>
        <v/>
      </c>
      <c r="K243" s="323" t="s">
        <v>69</v>
      </c>
      <c r="L243" s="356" t="str">
        <f t="shared" ca="1" si="54"/>
        <v>-</v>
      </c>
    </row>
    <row r="244" spans="2:12">
      <c r="B244" s="239" t="s">
        <v>301</v>
      </c>
      <c r="C244" s="218" t="s">
        <v>302</v>
      </c>
      <c r="D244" s="270">
        <f t="shared" ca="1" si="56"/>
        <v>0</v>
      </c>
      <c r="E244" s="271">
        <f t="shared" ca="1" si="57"/>
        <v>0</v>
      </c>
      <c r="F244" s="336" t="str">
        <f t="shared" si="48"/>
        <v/>
      </c>
      <c r="G244" s="337" t="str">
        <f t="shared" si="49"/>
        <v/>
      </c>
      <c r="H244" s="337" t="str">
        <f t="shared" si="50"/>
        <v/>
      </c>
      <c r="I244" s="338" t="str">
        <f t="shared" si="51"/>
        <v/>
      </c>
      <c r="J244" s="351" t="str">
        <f t="shared" si="52"/>
        <v/>
      </c>
      <c r="K244" s="324" t="s">
        <v>69</v>
      </c>
      <c r="L244" s="357" t="str">
        <f t="shared" ca="1" si="54"/>
        <v>-</v>
      </c>
    </row>
    <row r="245" spans="2:12">
      <c r="B245" s="237" t="s">
        <v>303</v>
      </c>
      <c r="C245" s="217" t="s">
        <v>47</v>
      </c>
      <c r="D245" s="267">
        <f t="shared" ca="1" si="56"/>
        <v>0</v>
      </c>
      <c r="E245" s="268">
        <f t="shared" ca="1" si="57"/>
        <v>0</v>
      </c>
      <c r="F245" s="333" t="str">
        <f t="shared" si="48"/>
        <v/>
      </c>
      <c r="G245" s="334" t="str">
        <f t="shared" si="49"/>
        <v/>
      </c>
      <c r="H245" s="334" t="str">
        <f t="shared" si="50"/>
        <v/>
      </c>
      <c r="I245" s="335" t="str">
        <f t="shared" si="51"/>
        <v/>
      </c>
      <c r="J245" s="350" t="str">
        <f t="shared" si="52"/>
        <v/>
      </c>
      <c r="K245" s="323" t="s">
        <v>69</v>
      </c>
      <c r="L245" s="356" t="str">
        <f t="shared" ca="1" si="54"/>
        <v>-</v>
      </c>
    </row>
    <row r="246" spans="2:12">
      <c r="B246" s="239" t="s">
        <v>304</v>
      </c>
      <c r="C246" s="218" t="s">
        <v>45</v>
      </c>
      <c r="D246" s="270">
        <f t="shared" ca="1" si="56"/>
        <v>0</v>
      </c>
      <c r="E246" s="271">
        <f t="shared" ca="1" si="57"/>
        <v>0</v>
      </c>
      <c r="F246" s="336" t="str">
        <f t="shared" si="48"/>
        <v/>
      </c>
      <c r="G246" s="337" t="str">
        <f t="shared" si="49"/>
        <v/>
      </c>
      <c r="H246" s="337" t="str">
        <f t="shared" si="50"/>
        <v/>
      </c>
      <c r="I246" s="338" t="str">
        <f t="shared" si="51"/>
        <v/>
      </c>
      <c r="J246" s="351" t="str">
        <f t="shared" si="52"/>
        <v/>
      </c>
      <c r="K246" s="324" t="s">
        <v>69</v>
      </c>
      <c r="L246" s="357" t="str">
        <f t="shared" ca="1" si="54"/>
        <v>-</v>
      </c>
    </row>
    <row r="247" spans="2:12">
      <c r="B247" s="237" t="s">
        <v>305</v>
      </c>
      <c r="C247" s="217" t="s">
        <v>306</v>
      </c>
      <c r="D247" s="267">
        <f t="shared" ca="1" si="56"/>
        <v>0</v>
      </c>
      <c r="E247" s="268">
        <f t="shared" ca="1" si="57"/>
        <v>0</v>
      </c>
      <c r="F247" s="333" t="str">
        <f t="shared" si="48"/>
        <v/>
      </c>
      <c r="G247" s="334" t="str">
        <f t="shared" si="49"/>
        <v/>
      </c>
      <c r="H247" s="334" t="str">
        <f t="shared" si="50"/>
        <v/>
      </c>
      <c r="I247" s="335" t="str">
        <f t="shared" si="51"/>
        <v/>
      </c>
      <c r="J247" s="350" t="str">
        <f t="shared" si="52"/>
        <v/>
      </c>
      <c r="K247" s="323" t="s">
        <v>69</v>
      </c>
      <c r="L247" s="356" t="str">
        <f t="shared" ca="1" si="54"/>
        <v>-</v>
      </c>
    </row>
    <row r="248" spans="2:12">
      <c r="B248" s="239" t="s">
        <v>51</v>
      </c>
      <c r="C248" s="220" t="s">
        <v>540</v>
      </c>
      <c r="D248" s="270">
        <f t="shared" ref="D248:D254" ca="1" si="58">D49</f>
        <v>0</v>
      </c>
      <c r="E248" s="271">
        <f t="shared" ref="E248:E254" ca="1" si="59">E49</f>
        <v>0</v>
      </c>
      <c r="F248" s="339" t="str">
        <f t="shared" si="48"/>
        <v/>
      </c>
      <c r="G248" s="340" t="str">
        <f t="shared" si="49"/>
        <v/>
      </c>
      <c r="H248" s="340" t="str">
        <f t="shared" si="50"/>
        <v/>
      </c>
      <c r="I248" s="341" t="str">
        <f t="shared" si="51"/>
        <v/>
      </c>
      <c r="J248" s="352" t="str">
        <f t="shared" si="52"/>
        <v/>
      </c>
      <c r="K248" s="324" t="s">
        <v>69</v>
      </c>
      <c r="L248" s="357" t="str">
        <f t="shared" ca="1" si="54"/>
        <v>-</v>
      </c>
    </row>
    <row r="249" spans="2:12">
      <c r="B249" s="237" t="s">
        <v>52</v>
      </c>
      <c r="C249" s="221" t="s">
        <v>540</v>
      </c>
      <c r="D249" s="267">
        <f t="shared" ca="1" si="58"/>
        <v>0</v>
      </c>
      <c r="E249" s="268">
        <f t="shared" ca="1" si="59"/>
        <v>0</v>
      </c>
      <c r="F249" s="342" t="str">
        <f t="shared" si="48"/>
        <v/>
      </c>
      <c r="G249" s="343" t="str">
        <f t="shared" si="49"/>
        <v/>
      </c>
      <c r="H249" s="343" t="str">
        <f t="shared" si="50"/>
        <v/>
      </c>
      <c r="I249" s="344" t="str">
        <f t="shared" si="51"/>
        <v/>
      </c>
      <c r="J249" s="353" t="str">
        <f t="shared" si="52"/>
        <v/>
      </c>
      <c r="K249" s="323" t="s">
        <v>69</v>
      </c>
      <c r="L249" s="356" t="str">
        <f t="shared" ca="1" si="54"/>
        <v>-</v>
      </c>
    </row>
    <row r="250" spans="2:12">
      <c r="B250" s="239" t="s">
        <v>339</v>
      </c>
      <c r="C250" s="220" t="s">
        <v>540</v>
      </c>
      <c r="D250" s="270">
        <f t="shared" ca="1" si="58"/>
        <v>0</v>
      </c>
      <c r="E250" s="271">
        <f t="shared" ca="1" si="59"/>
        <v>0</v>
      </c>
      <c r="F250" s="339" t="str">
        <f t="shared" si="48"/>
        <v/>
      </c>
      <c r="G250" s="340" t="str">
        <f t="shared" si="49"/>
        <v/>
      </c>
      <c r="H250" s="340" t="str">
        <f t="shared" si="50"/>
        <v/>
      </c>
      <c r="I250" s="341" t="str">
        <f t="shared" si="51"/>
        <v/>
      </c>
      <c r="J250" s="352" t="str">
        <f t="shared" si="52"/>
        <v/>
      </c>
      <c r="K250" s="324" t="s">
        <v>69</v>
      </c>
      <c r="L250" s="357" t="str">
        <f t="shared" ca="1" si="54"/>
        <v>-</v>
      </c>
    </row>
    <row r="251" spans="2:12">
      <c r="B251" s="237" t="s">
        <v>340</v>
      </c>
      <c r="C251" s="221" t="s">
        <v>540</v>
      </c>
      <c r="D251" s="267">
        <f t="shared" ca="1" si="58"/>
        <v>0</v>
      </c>
      <c r="E251" s="268">
        <f t="shared" ca="1" si="59"/>
        <v>0</v>
      </c>
      <c r="F251" s="342" t="str">
        <f t="shared" si="48"/>
        <v/>
      </c>
      <c r="G251" s="343" t="str">
        <f t="shared" si="49"/>
        <v/>
      </c>
      <c r="H251" s="343" t="str">
        <f t="shared" si="50"/>
        <v/>
      </c>
      <c r="I251" s="344" t="str">
        <f t="shared" si="51"/>
        <v/>
      </c>
      <c r="J251" s="353" t="str">
        <f t="shared" si="52"/>
        <v/>
      </c>
      <c r="K251" s="323" t="s">
        <v>69</v>
      </c>
      <c r="L251" s="356" t="str">
        <f t="shared" ca="1" si="54"/>
        <v>-</v>
      </c>
    </row>
    <row r="252" spans="2:12">
      <c r="B252" s="239" t="s">
        <v>341</v>
      </c>
      <c r="C252" s="220" t="s">
        <v>540</v>
      </c>
      <c r="D252" s="270">
        <f t="shared" ca="1" si="58"/>
        <v>0</v>
      </c>
      <c r="E252" s="271">
        <f t="shared" ca="1" si="59"/>
        <v>0</v>
      </c>
      <c r="F252" s="339" t="str">
        <f t="shared" si="48"/>
        <v/>
      </c>
      <c r="G252" s="340" t="str">
        <f t="shared" si="49"/>
        <v/>
      </c>
      <c r="H252" s="340" t="str">
        <f t="shared" si="50"/>
        <v/>
      </c>
      <c r="I252" s="341" t="str">
        <f t="shared" si="51"/>
        <v/>
      </c>
      <c r="J252" s="352" t="str">
        <f t="shared" si="52"/>
        <v/>
      </c>
      <c r="K252" s="324" t="s">
        <v>69</v>
      </c>
      <c r="L252" s="357" t="str">
        <f t="shared" ca="1" si="54"/>
        <v>-</v>
      </c>
    </row>
    <row r="253" spans="2:12">
      <c r="B253" s="237" t="s">
        <v>342</v>
      </c>
      <c r="C253" s="221" t="s">
        <v>540</v>
      </c>
      <c r="D253" s="267">
        <f t="shared" ca="1" si="58"/>
        <v>0</v>
      </c>
      <c r="E253" s="268">
        <f t="shared" ca="1" si="59"/>
        <v>0</v>
      </c>
      <c r="F253" s="342" t="str">
        <f t="shared" si="48"/>
        <v/>
      </c>
      <c r="G253" s="343" t="str">
        <f t="shared" si="49"/>
        <v/>
      </c>
      <c r="H253" s="343" t="str">
        <f t="shared" si="50"/>
        <v/>
      </c>
      <c r="I253" s="344" t="str">
        <f t="shared" si="51"/>
        <v/>
      </c>
      <c r="J253" s="353" t="str">
        <f t="shared" si="52"/>
        <v/>
      </c>
      <c r="K253" s="323" t="s">
        <v>69</v>
      </c>
      <c r="L253" s="356" t="str">
        <f t="shared" ca="1" si="54"/>
        <v>-</v>
      </c>
    </row>
    <row r="254" spans="2:12">
      <c r="B254" s="239" t="s">
        <v>343</v>
      </c>
      <c r="C254" s="220" t="s">
        <v>540</v>
      </c>
      <c r="D254" s="270">
        <f t="shared" ca="1" si="58"/>
        <v>0</v>
      </c>
      <c r="E254" s="271">
        <f t="shared" ca="1" si="59"/>
        <v>0</v>
      </c>
      <c r="F254" s="339" t="str">
        <f t="shared" si="48"/>
        <v/>
      </c>
      <c r="G254" s="340" t="str">
        <f t="shared" si="49"/>
        <v/>
      </c>
      <c r="H254" s="340" t="str">
        <f t="shared" si="50"/>
        <v/>
      </c>
      <c r="I254" s="341" t="str">
        <f t="shared" si="51"/>
        <v/>
      </c>
      <c r="J254" s="352" t="str">
        <f t="shared" si="52"/>
        <v/>
      </c>
      <c r="K254" s="324" t="s">
        <v>69</v>
      </c>
      <c r="L254" s="357" t="str">
        <f t="shared" ca="1" si="54"/>
        <v>-</v>
      </c>
    </row>
    <row r="255" spans="2:12">
      <c r="B255" s="237" t="s">
        <v>344</v>
      </c>
      <c r="C255" s="221" t="s">
        <v>542</v>
      </c>
      <c r="D255" s="267">
        <f t="shared" ref="D255:E257" ca="1" si="60">D57</f>
        <v>0</v>
      </c>
      <c r="E255" s="268">
        <f t="shared" ca="1" si="60"/>
        <v>0</v>
      </c>
      <c r="F255" s="342" t="str">
        <f t="shared" si="48"/>
        <v/>
      </c>
      <c r="G255" s="343" t="str">
        <f t="shared" si="49"/>
        <v/>
      </c>
      <c r="H255" s="343" t="str">
        <f t="shared" si="50"/>
        <v/>
      </c>
      <c r="I255" s="344" t="str">
        <f t="shared" si="51"/>
        <v/>
      </c>
      <c r="J255" s="353" t="str">
        <f t="shared" si="52"/>
        <v/>
      </c>
      <c r="K255" s="323" t="s">
        <v>69</v>
      </c>
      <c r="L255" s="356" t="str">
        <f t="shared" ca="1" si="54"/>
        <v>-</v>
      </c>
    </row>
    <row r="256" spans="2:12">
      <c r="B256" s="239" t="s">
        <v>345</v>
      </c>
      <c r="C256" s="220" t="s">
        <v>542</v>
      </c>
      <c r="D256" s="270">
        <f t="shared" ca="1" si="60"/>
        <v>0</v>
      </c>
      <c r="E256" s="271">
        <f t="shared" ca="1" si="60"/>
        <v>0</v>
      </c>
      <c r="F256" s="339" t="str">
        <f t="shared" si="48"/>
        <v/>
      </c>
      <c r="G256" s="340" t="str">
        <f t="shared" si="49"/>
        <v/>
      </c>
      <c r="H256" s="340" t="str">
        <f t="shared" si="50"/>
        <v/>
      </c>
      <c r="I256" s="341" t="str">
        <f t="shared" si="51"/>
        <v/>
      </c>
      <c r="J256" s="352" t="str">
        <f t="shared" si="52"/>
        <v/>
      </c>
      <c r="K256" s="324" t="s">
        <v>69</v>
      </c>
      <c r="L256" s="357" t="str">
        <f t="shared" ca="1" si="54"/>
        <v>-</v>
      </c>
    </row>
    <row r="257" spans="2:12" ht="15.75" thickBot="1">
      <c r="B257" s="241" t="s">
        <v>346</v>
      </c>
      <c r="C257" s="242" t="s">
        <v>542</v>
      </c>
      <c r="D257" s="273">
        <f t="shared" ca="1" si="60"/>
        <v>0</v>
      </c>
      <c r="E257" s="274">
        <f t="shared" ca="1" si="60"/>
        <v>0</v>
      </c>
      <c r="F257" s="345" t="str">
        <f>IF(OR(ABS(L117/L$85)&gt;1,ABS(N117/N$85)&gt;1),"+","")</f>
        <v/>
      </c>
      <c r="G257" s="346" t="str">
        <f t="shared" si="49"/>
        <v/>
      </c>
      <c r="H257" s="346" t="str">
        <f t="shared" si="50"/>
        <v/>
      </c>
      <c r="I257" s="347" t="str">
        <f t="shared" si="51"/>
        <v/>
      </c>
      <c r="J257" s="354" t="str">
        <f t="shared" si="52"/>
        <v/>
      </c>
      <c r="K257" s="325" t="s">
        <v>69</v>
      </c>
      <c r="L257" s="358" t="str">
        <f t="shared" ca="1" si="54"/>
        <v>-</v>
      </c>
    </row>
    <row r="258" spans="2:12" ht="7.5" customHeight="1"/>
  </sheetData>
  <sheetProtection algorithmName="SHA-512" hashValue="UAjugDJTK4nSEYdni55jfJee9cJx29T3w1vYwpBph7oCto3oqYU+XHqjdtnEN5/653phNz25z9tyLtxMLtCyQQ==" saltValue="wIvAI5+7ezjDMfvriCMNAw==" spinCount="100000" sheet="1" objects="1" scenarios="1"/>
  <mergeCells count="15">
    <mergeCell ref="F84:T84"/>
    <mergeCell ref="F224:I224"/>
    <mergeCell ref="AL5:AM5"/>
    <mergeCell ref="U84:AI84"/>
    <mergeCell ref="F119:T119"/>
    <mergeCell ref="U119:AI119"/>
    <mergeCell ref="F154:T154"/>
    <mergeCell ref="U154:AI154"/>
    <mergeCell ref="F189:T189"/>
    <mergeCell ref="U189:AI189"/>
    <mergeCell ref="C3:E3"/>
    <mergeCell ref="C4:E4"/>
    <mergeCell ref="B61:C61"/>
    <mergeCell ref="B74:C74"/>
    <mergeCell ref="C2:E2"/>
  </mergeCells>
  <conditionalFormatting sqref="C4:E4">
    <cfRule type="expression" dxfId="89" priority="2" stopIfTrue="1">
      <formula>LEN($C$4)&gt;0</formula>
    </cfRule>
  </conditionalFormatting>
  <conditionalFormatting sqref="B8:C59">
    <cfRule type="expression" dxfId="88" priority="3" stopIfTrue="1">
      <formula>#REF!=1</formula>
    </cfRule>
  </conditionalFormatting>
  <conditionalFormatting sqref="B7:C7">
    <cfRule type="expression" dxfId="87" priority="1" stopIfTrue="1">
      <formula>#REF!=1</formula>
    </cfRule>
  </conditionalFormatting>
  <dataValidations disablePrompts="1" count="1">
    <dataValidation type="decimal" allowBlank="1" showInputMessage="1" showErrorMessage="1" sqref="F37:AJ40 F45:AJ46 F33:AJ33 F23:AJ29 F57:AJ59 F8:AJ16 F42:AJ43 F18:AJ20 F49:AJ55">
      <formula1>-99999999</formula1>
      <formula2>99999999</formula2>
    </dataValidation>
  </dataValidations>
  <pageMargins left="0.23622047244094491" right="0.23622047244094491" top="0.74803149606299213" bottom="0.74803149606299213" header="0.31496062992125984" footer="0.31496062992125984"/>
  <pageSetup paperSize="9" scale="26" fitToHeight="3" orientation="landscape" r:id="rId1"/>
  <cellWatches>
    <cellWatch r="D80"/>
  </cellWatches>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03">
    <tabColor theme="1" tint="0.499984740745262"/>
  </sheetPr>
  <dimension ref="A1:H351"/>
  <sheetViews>
    <sheetView showGridLines="0" showRowColHeaders="0" zoomScale="80" zoomScaleNormal="80" workbookViewId="0">
      <pane xSplit="4" ySplit="1" topLeftCell="E2" activePane="bottomRight" state="frozen"/>
      <selection pane="topRight" activeCell="D1" sqref="D1"/>
      <selection pane="bottomLeft" activeCell="A3" sqref="A3"/>
      <selection pane="bottomRight" activeCell="J182" sqref="J182"/>
    </sheetView>
  </sheetViews>
  <sheetFormatPr defaultRowHeight="15"/>
  <cols>
    <col min="1" max="1" width="23.7109375" hidden="1" customWidth="1"/>
    <col min="2" max="2" width="28.28515625" hidden="1" customWidth="1"/>
    <col min="3" max="3" width="28.28515625" customWidth="1"/>
    <col min="4" max="4" width="64" customWidth="1"/>
    <col min="5" max="5" width="15.85546875" style="104" customWidth="1"/>
    <col min="6" max="6" width="14.140625" style="105" customWidth="1"/>
    <col min="7" max="7" width="16" customWidth="1"/>
  </cols>
  <sheetData>
    <row r="1" spans="1:6" ht="48.75" customHeight="1">
      <c r="A1" s="102" t="s">
        <v>922</v>
      </c>
      <c r="B1" s="102" t="s">
        <v>955</v>
      </c>
      <c r="C1" s="102" t="s">
        <v>957</v>
      </c>
      <c r="D1" s="102" t="s">
        <v>956</v>
      </c>
      <c r="E1" s="498" t="s">
        <v>268</v>
      </c>
      <c r="F1" s="203" t="s">
        <v>923</v>
      </c>
    </row>
    <row r="2" spans="1:6">
      <c r="A2" s="499" t="s">
        <v>109</v>
      </c>
      <c r="B2" s="499" t="s">
        <v>643</v>
      </c>
      <c r="C2" s="522" t="s">
        <v>109</v>
      </c>
      <c r="D2" s="500" t="s">
        <v>644</v>
      </c>
      <c r="E2" s="500" t="s">
        <v>122</v>
      </c>
      <c r="F2" s="500" t="s">
        <v>645</v>
      </c>
    </row>
    <row r="3" spans="1:6">
      <c r="A3" s="499" t="s">
        <v>109</v>
      </c>
      <c r="B3" s="499" t="s">
        <v>646</v>
      </c>
      <c r="C3" s="522" t="s">
        <v>109</v>
      </c>
      <c r="D3" s="500" t="s">
        <v>455</v>
      </c>
      <c r="E3" s="500" t="s">
        <v>122</v>
      </c>
      <c r="F3" s="500" t="s">
        <v>645</v>
      </c>
    </row>
    <row r="4" spans="1:6" ht="24.75">
      <c r="A4" s="499" t="s">
        <v>109</v>
      </c>
      <c r="B4" s="499" t="s">
        <v>647</v>
      </c>
      <c r="C4" s="522" t="s">
        <v>109</v>
      </c>
      <c r="D4" s="500" t="s">
        <v>456</v>
      </c>
      <c r="E4" s="500" t="s">
        <v>122</v>
      </c>
      <c r="F4" s="500" t="s">
        <v>645</v>
      </c>
    </row>
    <row r="5" spans="1:6" ht="48.75">
      <c r="A5" s="499" t="s">
        <v>109</v>
      </c>
      <c r="B5" s="499" t="s">
        <v>648</v>
      </c>
      <c r="C5" s="522" t="s">
        <v>109</v>
      </c>
      <c r="D5" s="500" t="s">
        <v>649</v>
      </c>
      <c r="E5" s="500" t="s">
        <v>122</v>
      </c>
      <c r="F5" s="500" t="s">
        <v>645</v>
      </c>
    </row>
    <row r="6" spans="1:6" ht="60.75">
      <c r="A6" s="499" t="s">
        <v>109</v>
      </c>
      <c r="B6" s="499" t="s">
        <v>650</v>
      </c>
      <c r="C6" s="522" t="s">
        <v>109</v>
      </c>
      <c r="D6" s="500" t="s">
        <v>652</v>
      </c>
      <c r="E6" s="500" t="s">
        <v>122</v>
      </c>
      <c r="F6" s="500" t="s">
        <v>653</v>
      </c>
    </row>
    <row r="7" spans="1:6" ht="48.75">
      <c r="A7" s="499" t="s">
        <v>109</v>
      </c>
      <c r="B7" s="499" t="s">
        <v>651</v>
      </c>
      <c r="C7" s="522" t="s">
        <v>109</v>
      </c>
      <c r="D7" s="500" t="s">
        <v>657</v>
      </c>
      <c r="E7" s="500" t="s">
        <v>122</v>
      </c>
      <c r="F7" s="500" t="s">
        <v>653</v>
      </c>
    </row>
    <row r="8" spans="1:6" ht="48.75">
      <c r="A8" s="499" t="s">
        <v>109</v>
      </c>
      <c r="B8" s="499" t="s">
        <v>654</v>
      </c>
      <c r="C8" s="522" t="s">
        <v>109</v>
      </c>
      <c r="D8" s="500" t="s">
        <v>665</v>
      </c>
      <c r="E8" s="500" t="s">
        <v>122</v>
      </c>
      <c r="F8" s="500" t="s">
        <v>653</v>
      </c>
    </row>
    <row r="9" spans="1:6" ht="36.75">
      <c r="A9" s="499" t="s">
        <v>109</v>
      </c>
      <c r="B9" s="499" t="s">
        <v>655</v>
      </c>
      <c r="C9" s="522" t="s">
        <v>109</v>
      </c>
      <c r="D9" s="500" t="s">
        <v>644</v>
      </c>
      <c r="E9" s="500" t="s">
        <v>126</v>
      </c>
      <c r="F9" s="500" t="s">
        <v>645</v>
      </c>
    </row>
    <row r="10" spans="1:6" ht="36.75">
      <c r="A10" s="499" t="s">
        <v>109</v>
      </c>
      <c r="B10" s="499" t="s">
        <v>656</v>
      </c>
      <c r="C10" s="522" t="s">
        <v>109</v>
      </c>
      <c r="D10" s="500" t="s">
        <v>455</v>
      </c>
      <c r="E10" s="500" t="s">
        <v>126</v>
      </c>
      <c r="F10" s="500" t="s">
        <v>645</v>
      </c>
    </row>
    <row r="11" spans="1:6" ht="36.75">
      <c r="A11" s="499" t="s">
        <v>109</v>
      </c>
      <c r="B11" s="499" t="s">
        <v>658</v>
      </c>
      <c r="C11" s="522" t="s">
        <v>109</v>
      </c>
      <c r="D11" s="500" t="s">
        <v>456</v>
      </c>
      <c r="E11" s="500" t="s">
        <v>126</v>
      </c>
      <c r="F11" s="500" t="s">
        <v>645</v>
      </c>
    </row>
    <row r="12" spans="1:6" ht="36.75">
      <c r="A12" s="499" t="s">
        <v>109</v>
      </c>
      <c r="B12" s="499" t="s">
        <v>659</v>
      </c>
      <c r="C12" s="522" t="s">
        <v>109</v>
      </c>
      <c r="D12" s="500" t="s">
        <v>649</v>
      </c>
      <c r="E12" s="500" t="s">
        <v>127</v>
      </c>
      <c r="F12" s="500" t="s">
        <v>645</v>
      </c>
    </row>
    <row r="13" spans="1:6" ht="36.75">
      <c r="A13" s="499" t="s">
        <v>109</v>
      </c>
      <c r="B13" s="499" t="s">
        <v>660</v>
      </c>
      <c r="C13" s="522" t="s">
        <v>110</v>
      </c>
      <c r="D13" s="500" t="s">
        <v>667</v>
      </c>
      <c r="E13" s="500" t="s">
        <v>130</v>
      </c>
      <c r="F13" s="500" t="s">
        <v>645</v>
      </c>
    </row>
    <row r="14" spans="1:6" ht="36.75">
      <c r="A14" s="499" t="s">
        <v>109</v>
      </c>
      <c r="B14" s="499" t="s">
        <v>661</v>
      </c>
      <c r="C14" s="522" t="s">
        <v>110</v>
      </c>
      <c r="D14" s="500" t="s">
        <v>515</v>
      </c>
      <c r="E14" s="500" t="s">
        <v>130</v>
      </c>
      <c r="F14" s="500" t="s">
        <v>645</v>
      </c>
    </row>
    <row r="15" spans="1:6" ht="36.75">
      <c r="A15" s="499" t="s">
        <v>109</v>
      </c>
      <c r="B15" s="499" t="s">
        <v>662</v>
      </c>
      <c r="C15" s="522" t="s">
        <v>110</v>
      </c>
      <c r="D15" s="503" t="s">
        <v>671</v>
      </c>
      <c r="E15" s="500" t="s">
        <v>131</v>
      </c>
      <c r="F15" s="500" t="s">
        <v>645</v>
      </c>
    </row>
    <row r="16" spans="1:6" ht="36.75">
      <c r="A16" s="499" t="s">
        <v>109</v>
      </c>
      <c r="B16" s="499" t="s">
        <v>663</v>
      </c>
      <c r="C16" s="522" t="s">
        <v>110</v>
      </c>
      <c r="D16" s="500" t="s">
        <v>515</v>
      </c>
      <c r="E16" s="500" t="s">
        <v>131</v>
      </c>
      <c r="F16" s="500" t="s">
        <v>645</v>
      </c>
    </row>
    <row r="17" spans="1:6" ht="60.75">
      <c r="A17" s="499" t="s">
        <v>109</v>
      </c>
      <c r="B17" s="499" t="s">
        <v>664</v>
      </c>
      <c r="C17" s="522" t="s">
        <v>110</v>
      </c>
      <c r="D17" s="500" t="s">
        <v>516</v>
      </c>
      <c r="E17" s="500" t="s">
        <v>133</v>
      </c>
      <c r="F17" s="500" t="s">
        <v>645</v>
      </c>
    </row>
    <row r="18" spans="1:6" ht="48.75">
      <c r="A18" s="502" t="s">
        <v>110</v>
      </c>
      <c r="B18" s="502" t="s">
        <v>666</v>
      </c>
      <c r="C18" s="502" t="s">
        <v>111</v>
      </c>
      <c r="D18" s="500" t="s">
        <v>520</v>
      </c>
      <c r="E18" s="500" t="s">
        <v>140</v>
      </c>
      <c r="F18" s="500" t="s">
        <v>645</v>
      </c>
    </row>
    <row r="19" spans="1:6" ht="36.75">
      <c r="A19" s="502" t="s">
        <v>110</v>
      </c>
      <c r="B19" s="502" t="s">
        <v>668</v>
      </c>
      <c r="C19" s="502" t="s">
        <v>111</v>
      </c>
      <c r="D19" s="500" t="s">
        <v>678</v>
      </c>
      <c r="E19" s="500" t="s">
        <v>141</v>
      </c>
      <c r="F19" s="500" t="s">
        <v>645</v>
      </c>
    </row>
    <row r="20" spans="1:6" ht="36.75">
      <c r="A20" s="502" t="s">
        <v>110</v>
      </c>
      <c r="B20" s="502" t="s">
        <v>669</v>
      </c>
      <c r="C20" s="502" t="s">
        <v>111</v>
      </c>
      <c r="D20" s="500" t="s">
        <v>687</v>
      </c>
      <c r="E20" s="500" t="s">
        <v>142</v>
      </c>
      <c r="F20" s="500" t="s">
        <v>645</v>
      </c>
    </row>
    <row r="21" spans="1:6" ht="36.75">
      <c r="A21" s="502" t="s">
        <v>110</v>
      </c>
      <c r="B21" s="502" t="s">
        <v>670</v>
      </c>
      <c r="C21" s="502" t="s">
        <v>111</v>
      </c>
      <c r="D21" s="503" t="s">
        <v>687</v>
      </c>
      <c r="E21" s="500" t="s">
        <v>143</v>
      </c>
      <c r="F21" s="500" t="s">
        <v>645</v>
      </c>
    </row>
    <row r="22" spans="1:6" ht="192.75" customHeight="1">
      <c r="A22" s="502" t="s">
        <v>110</v>
      </c>
      <c r="B22" s="502" t="s">
        <v>672</v>
      </c>
      <c r="C22" s="502" t="s">
        <v>111</v>
      </c>
      <c r="D22" s="503" t="s">
        <v>687</v>
      </c>
      <c r="E22" s="500" t="s">
        <v>144</v>
      </c>
      <c r="F22" s="500" t="s">
        <v>645</v>
      </c>
    </row>
    <row r="23" spans="1:6" ht="68.25" customHeight="1">
      <c r="A23" s="502" t="s">
        <v>110</v>
      </c>
      <c r="B23" s="502" t="s">
        <v>673</v>
      </c>
      <c r="C23" s="502" t="s">
        <v>111</v>
      </c>
      <c r="D23" s="503" t="s">
        <v>711</v>
      </c>
      <c r="E23" s="500" t="s">
        <v>144</v>
      </c>
      <c r="F23" s="500" t="s">
        <v>645</v>
      </c>
    </row>
    <row r="24" spans="1:6" ht="69.75" customHeight="1">
      <c r="A24" s="501"/>
      <c r="B24" s="501"/>
      <c r="C24" s="502" t="s">
        <v>111</v>
      </c>
      <c r="D24" s="503" t="s">
        <v>521</v>
      </c>
      <c r="E24" s="500" t="s">
        <v>144</v>
      </c>
      <c r="F24" s="500" t="s">
        <v>645</v>
      </c>
    </row>
    <row r="25" spans="1:6" ht="48.75">
      <c r="A25" s="499" t="s">
        <v>111</v>
      </c>
      <c r="B25" s="499" t="s">
        <v>674</v>
      </c>
      <c r="C25" s="502" t="s">
        <v>111</v>
      </c>
      <c r="D25" s="503" t="s">
        <v>714</v>
      </c>
      <c r="E25" s="500" t="s">
        <v>144</v>
      </c>
      <c r="F25" s="500" t="s">
        <v>645</v>
      </c>
    </row>
    <row r="26" spans="1:6" ht="60.75">
      <c r="A26" s="499" t="s">
        <v>111</v>
      </c>
      <c r="B26" s="499" t="s">
        <v>675</v>
      </c>
      <c r="C26" s="502" t="s">
        <v>111</v>
      </c>
      <c r="D26" s="503" t="s">
        <v>522</v>
      </c>
      <c r="E26" s="500" t="s">
        <v>144</v>
      </c>
      <c r="F26" s="500" t="s">
        <v>645</v>
      </c>
    </row>
    <row r="27" spans="1:6" ht="48.75">
      <c r="A27" s="499" t="s">
        <v>111</v>
      </c>
      <c r="B27" s="499" t="s">
        <v>676</v>
      </c>
      <c r="C27" s="502" t="s">
        <v>111</v>
      </c>
      <c r="D27" s="503" t="s">
        <v>682</v>
      </c>
      <c r="E27" s="500" t="s">
        <v>145</v>
      </c>
      <c r="F27" s="500" t="s">
        <v>645</v>
      </c>
    </row>
    <row r="28" spans="1:6" ht="48.75">
      <c r="A28" s="499" t="s">
        <v>111</v>
      </c>
      <c r="B28" s="499" t="s">
        <v>677</v>
      </c>
      <c r="C28" s="522" t="s">
        <v>112</v>
      </c>
      <c r="D28" s="503" t="s">
        <v>945</v>
      </c>
      <c r="E28" s="500" t="s">
        <v>150</v>
      </c>
      <c r="F28" s="500" t="s">
        <v>645</v>
      </c>
    </row>
    <row r="29" spans="1:6" ht="48.75">
      <c r="A29" s="499" t="s">
        <v>111</v>
      </c>
      <c r="B29" s="499" t="s">
        <v>679</v>
      </c>
      <c r="C29" s="522" t="s">
        <v>112</v>
      </c>
      <c r="D29" s="503" t="s">
        <v>924</v>
      </c>
      <c r="E29" s="500" t="s">
        <v>150</v>
      </c>
      <c r="F29" s="500" t="s">
        <v>645</v>
      </c>
    </row>
    <row r="30" spans="1:6" ht="48.75">
      <c r="A30" s="499" t="s">
        <v>111</v>
      </c>
      <c r="B30" s="499" t="s">
        <v>680</v>
      </c>
      <c r="C30" s="522" t="s">
        <v>112</v>
      </c>
      <c r="D30" s="500" t="s">
        <v>958</v>
      </c>
      <c r="E30" s="500" t="s">
        <v>150</v>
      </c>
      <c r="F30" s="500" t="s">
        <v>645</v>
      </c>
    </row>
    <row r="31" spans="1:6" ht="48.75">
      <c r="A31" s="499" t="s">
        <v>111</v>
      </c>
      <c r="B31" s="499" t="s">
        <v>681</v>
      </c>
      <c r="C31" s="522" t="s">
        <v>112</v>
      </c>
      <c r="D31" s="500" t="s">
        <v>1137</v>
      </c>
      <c r="E31" s="500" t="s">
        <v>150</v>
      </c>
      <c r="F31" s="500" t="s">
        <v>653</v>
      </c>
    </row>
    <row r="32" spans="1:6" ht="60.75">
      <c r="A32" s="499" t="s">
        <v>111</v>
      </c>
      <c r="B32" s="499" t="s">
        <v>683</v>
      </c>
      <c r="C32" s="522" t="s">
        <v>112</v>
      </c>
      <c r="D32" s="500" t="s">
        <v>1138</v>
      </c>
      <c r="E32" s="500" t="s">
        <v>150</v>
      </c>
      <c r="F32" s="500" t="s">
        <v>645</v>
      </c>
    </row>
    <row r="33" spans="1:6" ht="36.75">
      <c r="A33" s="499" t="s">
        <v>111</v>
      </c>
      <c r="B33" s="499" t="s">
        <v>684</v>
      </c>
      <c r="C33" s="522" t="s">
        <v>112</v>
      </c>
      <c r="D33" s="500" t="s">
        <v>940</v>
      </c>
      <c r="E33" s="500" t="s">
        <v>150</v>
      </c>
      <c r="F33" s="500" t="s">
        <v>645</v>
      </c>
    </row>
    <row r="34" spans="1:6" ht="60.75">
      <c r="A34" s="499" t="s">
        <v>111</v>
      </c>
      <c r="B34" s="499" t="s">
        <v>685</v>
      </c>
      <c r="C34" s="522" t="s">
        <v>112</v>
      </c>
      <c r="D34" s="500" t="s">
        <v>928</v>
      </c>
      <c r="E34" s="500" t="s">
        <v>150</v>
      </c>
      <c r="F34" s="500" t="s">
        <v>645</v>
      </c>
    </row>
    <row r="35" spans="1:6" ht="48.75">
      <c r="A35" s="499" t="s">
        <v>111</v>
      </c>
      <c r="B35" s="499" t="s">
        <v>686</v>
      </c>
      <c r="C35" s="522" t="s">
        <v>112</v>
      </c>
      <c r="D35" s="500" t="s">
        <v>945</v>
      </c>
      <c r="E35" s="500" t="s">
        <v>151</v>
      </c>
      <c r="F35" s="500" t="s">
        <v>645</v>
      </c>
    </row>
    <row r="36" spans="1:6" ht="48.75">
      <c r="A36" s="499" t="s">
        <v>111</v>
      </c>
      <c r="B36" s="499" t="s">
        <v>688</v>
      </c>
      <c r="C36" s="522" t="s">
        <v>112</v>
      </c>
      <c r="D36" s="500" t="s">
        <v>924</v>
      </c>
      <c r="E36" s="500" t="s">
        <v>151</v>
      </c>
      <c r="F36" s="500" t="s">
        <v>645</v>
      </c>
    </row>
    <row r="37" spans="1:6" ht="60.75">
      <c r="A37" s="499" t="s">
        <v>111</v>
      </c>
      <c r="B37" s="499" t="s">
        <v>689</v>
      </c>
      <c r="C37" s="522" t="s">
        <v>112</v>
      </c>
      <c r="D37" s="500" t="s">
        <v>930</v>
      </c>
      <c r="E37" s="500" t="s">
        <v>151</v>
      </c>
      <c r="F37" s="500" t="s">
        <v>645</v>
      </c>
    </row>
    <row r="38" spans="1:6" ht="48.75">
      <c r="A38" s="499" t="s">
        <v>111</v>
      </c>
      <c r="B38" s="499" t="s">
        <v>690</v>
      </c>
      <c r="C38" s="522" t="s">
        <v>112</v>
      </c>
      <c r="D38" s="500" t="s">
        <v>1137</v>
      </c>
      <c r="E38" s="500" t="s">
        <v>151</v>
      </c>
      <c r="F38" s="500" t="s">
        <v>653</v>
      </c>
    </row>
    <row r="39" spans="1:6" ht="48.75">
      <c r="A39" s="499" t="s">
        <v>111</v>
      </c>
      <c r="B39" s="499" t="s">
        <v>691</v>
      </c>
      <c r="C39" s="522" t="s">
        <v>112</v>
      </c>
      <c r="D39" s="500" t="s">
        <v>1138</v>
      </c>
      <c r="E39" s="500" t="s">
        <v>151</v>
      </c>
      <c r="F39" s="500" t="s">
        <v>645</v>
      </c>
    </row>
    <row r="40" spans="1:6" ht="60.75">
      <c r="A40" s="499" t="s">
        <v>111</v>
      </c>
      <c r="B40" s="499" t="s">
        <v>692</v>
      </c>
      <c r="C40" s="522" t="s">
        <v>112</v>
      </c>
      <c r="D40" s="510" t="s">
        <v>1139</v>
      </c>
      <c r="E40" s="500" t="s">
        <v>151</v>
      </c>
      <c r="F40" s="500" t="s">
        <v>653</v>
      </c>
    </row>
    <row r="41" spans="1:6" ht="48.75">
      <c r="A41" s="499" t="s">
        <v>111</v>
      </c>
      <c r="B41" s="499" t="s">
        <v>693</v>
      </c>
      <c r="C41" s="522" t="s">
        <v>112</v>
      </c>
      <c r="D41" s="510" t="s">
        <v>940</v>
      </c>
      <c r="E41" s="500" t="s">
        <v>151</v>
      </c>
      <c r="F41" s="500" t="s">
        <v>645</v>
      </c>
    </row>
    <row r="42" spans="1:6" ht="60.75">
      <c r="A42" s="499" t="s">
        <v>111</v>
      </c>
      <c r="B42" s="499" t="s">
        <v>694</v>
      </c>
      <c r="C42" s="522" t="s">
        <v>112</v>
      </c>
      <c r="D42" s="510" t="s">
        <v>953</v>
      </c>
      <c r="E42" s="500" t="s">
        <v>151</v>
      </c>
      <c r="F42" s="500" t="s">
        <v>653</v>
      </c>
    </row>
    <row r="43" spans="1:6" ht="72.75">
      <c r="A43" s="499" t="s">
        <v>111</v>
      </c>
      <c r="B43" s="499" t="s">
        <v>695</v>
      </c>
      <c r="C43" s="522" t="s">
        <v>112</v>
      </c>
      <c r="D43" s="500" t="s">
        <v>928</v>
      </c>
      <c r="E43" s="500" t="s">
        <v>151</v>
      </c>
      <c r="F43" s="500" t="s">
        <v>645</v>
      </c>
    </row>
    <row r="44" spans="1:6" ht="60.75">
      <c r="A44" s="499" t="s">
        <v>111</v>
      </c>
      <c r="B44" s="499" t="s">
        <v>696</v>
      </c>
      <c r="C44" s="522" t="s">
        <v>112</v>
      </c>
      <c r="D44" s="500" t="s">
        <v>945</v>
      </c>
      <c r="E44" s="500" t="s">
        <v>152</v>
      </c>
      <c r="F44" s="500" t="s">
        <v>645</v>
      </c>
    </row>
    <row r="45" spans="1:6" ht="60.75">
      <c r="A45" s="499" t="s">
        <v>111</v>
      </c>
      <c r="B45" s="499" t="s">
        <v>697</v>
      </c>
      <c r="C45" s="522" t="s">
        <v>112</v>
      </c>
      <c r="D45" s="500" t="s">
        <v>1139</v>
      </c>
      <c r="E45" s="500" t="s">
        <v>152</v>
      </c>
      <c r="F45" s="500" t="s">
        <v>653</v>
      </c>
    </row>
    <row r="46" spans="1:6" ht="60.75">
      <c r="A46" s="499" t="s">
        <v>111</v>
      </c>
      <c r="B46" s="499" t="s">
        <v>698</v>
      </c>
      <c r="C46" s="522" t="s">
        <v>112</v>
      </c>
      <c r="D46" s="500" t="s">
        <v>1140</v>
      </c>
      <c r="E46" s="500" t="s">
        <v>152</v>
      </c>
      <c r="F46" s="500" t="s">
        <v>645</v>
      </c>
    </row>
    <row r="47" spans="1:6" ht="60.75">
      <c r="A47" s="499" t="s">
        <v>111</v>
      </c>
      <c r="B47" s="499" t="s">
        <v>699</v>
      </c>
      <c r="C47" s="522" t="s">
        <v>112</v>
      </c>
      <c r="D47" s="500" t="s">
        <v>928</v>
      </c>
      <c r="E47" s="500" t="s">
        <v>152</v>
      </c>
      <c r="F47" s="500" t="s">
        <v>645</v>
      </c>
    </row>
    <row r="48" spans="1:6" ht="60.75">
      <c r="A48" s="499" t="s">
        <v>111</v>
      </c>
      <c r="B48" s="499" t="s">
        <v>700</v>
      </c>
      <c r="C48" s="522" t="s">
        <v>112</v>
      </c>
      <c r="D48" s="511" t="s">
        <v>945</v>
      </c>
      <c r="E48" s="500" t="s">
        <v>153</v>
      </c>
      <c r="F48" s="500" t="s">
        <v>645</v>
      </c>
    </row>
    <row r="49" spans="1:6" ht="60.75">
      <c r="A49" s="499" t="s">
        <v>111</v>
      </c>
      <c r="B49" s="499" t="s">
        <v>701</v>
      </c>
      <c r="C49" s="522" t="s">
        <v>112</v>
      </c>
      <c r="D49" s="511" t="s">
        <v>958</v>
      </c>
      <c r="E49" s="500" t="s">
        <v>153</v>
      </c>
      <c r="F49" s="500" t="s">
        <v>645</v>
      </c>
    </row>
    <row r="50" spans="1:6" ht="60.75">
      <c r="A50" s="499" t="s">
        <v>111</v>
      </c>
      <c r="B50" s="499" t="s">
        <v>702</v>
      </c>
      <c r="C50" s="522" t="s">
        <v>112</v>
      </c>
      <c r="D50" s="510" t="s">
        <v>1137</v>
      </c>
      <c r="E50" s="500" t="s">
        <v>153</v>
      </c>
      <c r="F50" s="500" t="s">
        <v>653</v>
      </c>
    </row>
    <row r="51" spans="1:6" ht="60.75">
      <c r="A51" s="499" t="s">
        <v>111</v>
      </c>
      <c r="B51" s="499" t="s">
        <v>703</v>
      </c>
      <c r="C51" s="522" t="s">
        <v>112</v>
      </c>
      <c r="D51" s="510" t="s">
        <v>1138</v>
      </c>
      <c r="E51" s="500" t="s">
        <v>153</v>
      </c>
      <c r="F51" s="500" t="s">
        <v>645</v>
      </c>
    </row>
    <row r="52" spans="1:6" ht="60.75">
      <c r="A52" s="499" t="s">
        <v>111</v>
      </c>
      <c r="B52" s="499" t="s">
        <v>704</v>
      </c>
      <c r="C52" s="522" t="s">
        <v>112</v>
      </c>
      <c r="D52" s="510" t="s">
        <v>1139</v>
      </c>
      <c r="E52" s="500" t="s">
        <v>153</v>
      </c>
      <c r="F52" s="500" t="s">
        <v>653</v>
      </c>
    </row>
    <row r="53" spans="1:6" ht="60.75">
      <c r="A53" s="499" t="s">
        <v>111</v>
      </c>
      <c r="B53" s="499" t="s">
        <v>705</v>
      </c>
      <c r="C53" s="522" t="s">
        <v>112</v>
      </c>
      <c r="D53" s="510" t="s">
        <v>940</v>
      </c>
      <c r="E53" s="500" t="s">
        <v>153</v>
      </c>
      <c r="F53" s="500" t="s">
        <v>645</v>
      </c>
    </row>
    <row r="54" spans="1:6" ht="60.75">
      <c r="A54" s="499" t="s">
        <v>111</v>
      </c>
      <c r="B54" s="499" t="s">
        <v>706</v>
      </c>
      <c r="C54" s="522" t="s">
        <v>112</v>
      </c>
      <c r="D54" s="510" t="s">
        <v>928</v>
      </c>
      <c r="E54" s="500" t="s">
        <v>153</v>
      </c>
      <c r="F54" s="500" t="s">
        <v>645</v>
      </c>
    </row>
    <row r="55" spans="1:6" ht="60.75">
      <c r="A55" s="499" t="s">
        <v>111</v>
      </c>
      <c r="B55" s="499" t="s">
        <v>707</v>
      </c>
      <c r="C55" s="522" t="s">
        <v>112</v>
      </c>
      <c r="D55" s="510" t="s">
        <v>953</v>
      </c>
      <c r="E55" s="500" t="s">
        <v>153</v>
      </c>
      <c r="F55" s="500" t="s">
        <v>653</v>
      </c>
    </row>
    <row r="56" spans="1:6" ht="60.75">
      <c r="A56" s="499" t="s">
        <v>111</v>
      </c>
      <c r="B56" s="499" t="s">
        <v>708</v>
      </c>
      <c r="C56" s="522" t="s">
        <v>112</v>
      </c>
      <c r="D56" s="510" t="s">
        <v>945</v>
      </c>
      <c r="E56" s="500" t="s">
        <v>155</v>
      </c>
      <c r="F56" s="500" t="s">
        <v>645</v>
      </c>
    </row>
    <row r="57" spans="1:6" ht="60.75">
      <c r="A57" s="499" t="s">
        <v>111</v>
      </c>
      <c r="B57" s="499" t="s">
        <v>709</v>
      </c>
      <c r="C57" s="522" t="s">
        <v>112</v>
      </c>
      <c r="D57" s="510" t="s">
        <v>924</v>
      </c>
      <c r="E57" s="500" t="s">
        <v>155</v>
      </c>
      <c r="F57" s="500" t="s">
        <v>645</v>
      </c>
    </row>
    <row r="58" spans="1:6" ht="24.75">
      <c r="A58" s="499" t="s">
        <v>111</v>
      </c>
      <c r="B58" s="499" t="s">
        <v>710</v>
      </c>
      <c r="C58" s="522" t="s">
        <v>112</v>
      </c>
      <c r="D58" s="510" t="s">
        <v>940</v>
      </c>
      <c r="E58" s="500" t="s">
        <v>155</v>
      </c>
      <c r="F58" s="500" t="s">
        <v>645</v>
      </c>
    </row>
    <row r="59" spans="1:6" ht="24.75">
      <c r="A59" s="499" t="s">
        <v>111</v>
      </c>
      <c r="B59" s="499" t="s">
        <v>712</v>
      </c>
      <c r="C59" s="522" t="s">
        <v>112</v>
      </c>
      <c r="D59" s="500" t="s">
        <v>1139</v>
      </c>
      <c r="E59" s="500" t="s">
        <v>155</v>
      </c>
      <c r="F59" s="500" t="s">
        <v>653</v>
      </c>
    </row>
    <row r="60" spans="1:6" ht="36.75">
      <c r="A60" s="499" t="s">
        <v>111</v>
      </c>
      <c r="B60" s="499" t="s">
        <v>713</v>
      </c>
      <c r="C60" s="522" t="s">
        <v>112</v>
      </c>
      <c r="D60" s="500" t="s">
        <v>928</v>
      </c>
      <c r="E60" s="500" t="s">
        <v>155</v>
      </c>
      <c r="F60" s="500" t="s">
        <v>645</v>
      </c>
    </row>
    <row r="61" spans="1:6" ht="36.75">
      <c r="A61" s="499" t="s">
        <v>111</v>
      </c>
      <c r="B61" s="499" t="s">
        <v>715</v>
      </c>
      <c r="C61" s="522" t="s">
        <v>113</v>
      </c>
      <c r="D61" s="500" t="s">
        <v>925</v>
      </c>
      <c r="E61" s="500" t="s">
        <v>186</v>
      </c>
      <c r="F61" s="500" t="s">
        <v>645</v>
      </c>
    </row>
    <row r="62" spans="1:6" ht="48.75">
      <c r="A62" s="499" t="s">
        <v>111</v>
      </c>
      <c r="B62" s="499" t="s">
        <v>716</v>
      </c>
      <c r="C62" s="522" t="s">
        <v>113</v>
      </c>
      <c r="D62" s="500" t="s">
        <v>926</v>
      </c>
      <c r="E62" s="500" t="s">
        <v>186</v>
      </c>
      <c r="F62" s="500" t="s">
        <v>645</v>
      </c>
    </row>
    <row r="63" spans="1:6">
      <c r="A63" s="579"/>
      <c r="B63" s="579"/>
      <c r="C63" s="549" t="s">
        <v>113</v>
      </c>
      <c r="D63" s="500" t="s">
        <v>1208</v>
      </c>
      <c r="E63" s="500" t="s">
        <v>188</v>
      </c>
      <c r="F63" s="500" t="s">
        <v>645</v>
      </c>
    </row>
    <row r="64" spans="1:6" ht="48.75">
      <c r="A64" s="499" t="s">
        <v>111</v>
      </c>
      <c r="B64" s="499" t="s">
        <v>717</v>
      </c>
      <c r="C64" s="522" t="s">
        <v>113</v>
      </c>
      <c r="D64" s="500" t="s">
        <v>927</v>
      </c>
      <c r="E64" s="500" t="s">
        <v>186</v>
      </c>
      <c r="F64" s="500" t="s">
        <v>645</v>
      </c>
    </row>
    <row r="65" spans="1:6" ht="36.75">
      <c r="A65" s="499" t="s">
        <v>112</v>
      </c>
      <c r="B65" s="499" t="s">
        <v>718</v>
      </c>
      <c r="C65" s="522" t="s">
        <v>113</v>
      </c>
      <c r="D65" s="500" t="s">
        <v>928</v>
      </c>
      <c r="E65" s="500" t="s">
        <v>186</v>
      </c>
      <c r="F65" s="500" t="s">
        <v>645</v>
      </c>
    </row>
    <row r="66" spans="1:6" ht="36.75">
      <c r="A66" s="499" t="s">
        <v>112</v>
      </c>
      <c r="B66" s="499" t="s">
        <v>719</v>
      </c>
      <c r="C66" s="522" t="s">
        <v>113</v>
      </c>
      <c r="D66" s="500" t="s">
        <v>929</v>
      </c>
      <c r="E66" s="500" t="s">
        <v>186</v>
      </c>
      <c r="F66" s="500" t="s">
        <v>645</v>
      </c>
    </row>
    <row r="67" spans="1:6" ht="24.75">
      <c r="A67" s="499" t="s">
        <v>112</v>
      </c>
      <c r="B67" s="499" t="s">
        <v>720</v>
      </c>
      <c r="C67" s="522" t="s">
        <v>113</v>
      </c>
      <c r="D67" s="500" t="s">
        <v>940</v>
      </c>
      <c r="E67" s="500" t="s">
        <v>186</v>
      </c>
      <c r="F67" s="500" t="s">
        <v>645</v>
      </c>
    </row>
    <row r="68" spans="1:6" ht="48.75">
      <c r="A68" s="499" t="s">
        <v>112</v>
      </c>
      <c r="B68" s="499" t="s">
        <v>721</v>
      </c>
      <c r="C68" s="522" t="s">
        <v>113</v>
      </c>
      <c r="D68" s="500" t="s">
        <v>1139</v>
      </c>
      <c r="E68" s="500" t="s">
        <v>186</v>
      </c>
      <c r="F68" s="500" t="s">
        <v>653</v>
      </c>
    </row>
    <row r="69" spans="1:6" ht="48.75">
      <c r="A69" s="499" t="s">
        <v>112</v>
      </c>
      <c r="B69" s="499" t="s">
        <v>722</v>
      </c>
      <c r="C69" s="522" t="s">
        <v>113</v>
      </c>
      <c r="D69" s="500" t="s">
        <v>930</v>
      </c>
      <c r="E69" s="500" t="s">
        <v>186</v>
      </c>
      <c r="F69" s="500" t="s">
        <v>645</v>
      </c>
    </row>
    <row r="70" spans="1:6" ht="48.75">
      <c r="A70" s="499" t="s">
        <v>112</v>
      </c>
      <c r="B70" s="499" t="s">
        <v>723</v>
      </c>
      <c r="C70" s="522" t="s">
        <v>113</v>
      </c>
      <c r="D70" s="500" t="s">
        <v>925</v>
      </c>
      <c r="E70" s="500" t="s">
        <v>187</v>
      </c>
      <c r="F70" s="500" t="s">
        <v>645</v>
      </c>
    </row>
    <row r="71" spans="1:6" ht="24.75">
      <c r="A71" s="499" t="s">
        <v>112</v>
      </c>
      <c r="B71" s="499" t="s">
        <v>724</v>
      </c>
      <c r="C71" s="522" t="s">
        <v>113</v>
      </c>
      <c r="D71" s="500" t="s">
        <v>926</v>
      </c>
      <c r="E71" s="500" t="s">
        <v>187</v>
      </c>
      <c r="F71" s="500" t="s">
        <v>645</v>
      </c>
    </row>
    <row r="72" spans="1:6" ht="36.75">
      <c r="A72" s="499" t="s">
        <v>112</v>
      </c>
      <c r="B72" s="499" t="s">
        <v>725</v>
      </c>
      <c r="C72" s="522" t="s">
        <v>113</v>
      </c>
      <c r="D72" s="500" t="s">
        <v>927</v>
      </c>
      <c r="E72" s="500" t="s">
        <v>187</v>
      </c>
      <c r="F72" s="500" t="s">
        <v>645</v>
      </c>
    </row>
    <row r="73" spans="1:6" ht="36.75">
      <c r="A73" s="499" t="s">
        <v>112</v>
      </c>
      <c r="B73" s="499" t="s">
        <v>726</v>
      </c>
      <c r="C73" s="522" t="s">
        <v>113</v>
      </c>
      <c r="D73" s="500" t="s">
        <v>928</v>
      </c>
      <c r="E73" s="500" t="s">
        <v>187</v>
      </c>
      <c r="F73" s="500" t="s">
        <v>645</v>
      </c>
    </row>
    <row r="74" spans="1:6" ht="48.75">
      <c r="A74" s="868" t="s">
        <v>112</v>
      </c>
      <c r="B74" s="499" t="s">
        <v>727</v>
      </c>
      <c r="C74" s="522" t="s">
        <v>113</v>
      </c>
      <c r="D74" s="510" t="s">
        <v>929</v>
      </c>
      <c r="E74" s="500" t="s">
        <v>187</v>
      </c>
      <c r="F74" s="500" t="s">
        <v>645</v>
      </c>
    </row>
    <row r="75" spans="1:6">
      <c r="A75" s="868"/>
      <c r="B75" s="499" t="s">
        <v>728</v>
      </c>
      <c r="C75" s="522" t="s">
        <v>113</v>
      </c>
      <c r="D75" s="510" t="s">
        <v>1139</v>
      </c>
      <c r="E75" s="500" t="s">
        <v>187</v>
      </c>
      <c r="F75" s="500" t="s">
        <v>653</v>
      </c>
    </row>
    <row r="76" spans="1:6">
      <c r="A76" s="868"/>
      <c r="B76" s="499" t="s">
        <v>729</v>
      </c>
      <c r="C76" s="522" t="s">
        <v>113</v>
      </c>
      <c r="D76" s="510" t="s">
        <v>940</v>
      </c>
      <c r="E76" s="500" t="s">
        <v>187</v>
      </c>
      <c r="F76" s="500" t="s">
        <v>645</v>
      </c>
    </row>
    <row r="77" spans="1:6">
      <c r="A77" s="868"/>
      <c r="B77" s="499" t="s">
        <v>730</v>
      </c>
      <c r="C77" s="522" t="s">
        <v>113</v>
      </c>
      <c r="D77" s="510" t="s">
        <v>930</v>
      </c>
      <c r="E77" s="500" t="s">
        <v>187</v>
      </c>
      <c r="F77" s="500" t="s">
        <v>645</v>
      </c>
    </row>
    <row r="78" spans="1:6">
      <c r="A78" s="868"/>
      <c r="B78" s="499" t="s">
        <v>731</v>
      </c>
      <c r="C78" s="522" t="s">
        <v>113</v>
      </c>
      <c r="D78" s="510" t="s">
        <v>925</v>
      </c>
      <c r="E78" s="500" t="s">
        <v>188</v>
      </c>
      <c r="F78" s="500" t="s">
        <v>645</v>
      </c>
    </row>
    <row r="79" spans="1:6">
      <c r="A79" s="868"/>
      <c r="B79" s="499" t="s">
        <v>732</v>
      </c>
      <c r="C79" s="522" t="s">
        <v>113</v>
      </c>
      <c r="D79" s="510" t="s">
        <v>926</v>
      </c>
      <c r="E79" s="500" t="s">
        <v>188</v>
      </c>
      <c r="F79" s="500" t="s">
        <v>645</v>
      </c>
    </row>
    <row r="80" spans="1:6">
      <c r="A80" s="868"/>
      <c r="B80" s="499" t="s">
        <v>733</v>
      </c>
      <c r="C80" s="522" t="s">
        <v>113</v>
      </c>
      <c r="D80" s="500" t="s">
        <v>927</v>
      </c>
      <c r="E80" s="500" t="s">
        <v>188</v>
      </c>
      <c r="F80" s="500" t="s">
        <v>645</v>
      </c>
    </row>
    <row r="81" spans="1:6" ht="24.75">
      <c r="A81" s="868"/>
      <c r="B81" s="499" t="s">
        <v>734</v>
      </c>
      <c r="C81" s="522" t="s">
        <v>113</v>
      </c>
      <c r="D81" s="500" t="s">
        <v>928</v>
      </c>
      <c r="E81" s="500" t="s">
        <v>188</v>
      </c>
      <c r="F81" s="500" t="s">
        <v>645</v>
      </c>
    </row>
    <row r="82" spans="1:6">
      <c r="A82" s="868"/>
      <c r="B82" s="499" t="s">
        <v>735</v>
      </c>
      <c r="C82" s="522" t="s">
        <v>113</v>
      </c>
      <c r="D82" s="500" t="s">
        <v>929</v>
      </c>
      <c r="E82" s="500" t="s">
        <v>188</v>
      </c>
      <c r="F82" s="500" t="s">
        <v>645</v>
      </c>
    </row>
    <row r="83" spans="1:6">
      <c r="A83" s="868"/>
      <c r="B83" s="499" t="s">
        <v>736</v>
      </c>
      <c r="C83" s="522" t="s">
        <v>113</v>
      </c>
      <c r="D83" s="500" t="s">
        <v>1139</v>
      </c>
      <c r="E83" s="500" t="s">
        <v>188</v>
      </c>
      <c r="F83" s="500" t="s">
        <v>653</v>
      </c>
    </row>
    <row r="84" spans="1:6">
      <c r="A84" s="868"/>
      <c r="B84" s="499" t="s">
        <v>737</v>
      </c>
      <c r="C84" s="522" t="s">
        <v>113</v>
      </c>
      <c r="D84" s="510" t="s">
        <v>940</v>
      </c>
      <c r="E84" s="500" t="s">
        <v>188</v>
      </c>
      <c r="F84" s="500" t="s">
        <v>645</v>
      </c>
    </row>
    <row r="85" spans="1:6">
      <c r="A85" s="868"/>
      <c r="B85" s="499" t="s">
        <v>738</v>
      </c>
      <c r="C85" s="522" t="s">
        <v>113</v>
      </c>
      <c r="D85" s="511" t="s">
        <v>930</v>
      </c>
      <c r="E85" s="500" t="s">
        <v>188</v>
      </c>
      <c r="F85" s="500" t="s">
        <v>645</v>
      </c>
    </row>
    <row r="86" spans="1:6">
      <c r="A86" s="868"/>
      <c r="B86" s="499" t="s">
        <v>739</v>
      </c>
      <c r="C86" s="522" t="s">
        <v>113</v>
      </c>
      <c r="D86" s="511" t="s">
        <v>925</v>
      </c>
      <c r="E86" s="500" t="s">
        <v>189</v>
      </c>
      <c r="F86" s="500" t="s">
        <v>645</v>
      </c>
    </row>
    <row r="87" spans="1:6">
      <c r="A87" s="868"/>
      <c r="B87" s="499" t="s">
        <v>740</v>
      </c>
      <c r="C87" s="522" t="s">
        <v>113</v>
      </c>
      <c r="D87" s="511" t="s">
        <v>927</v>
      </c>
      <c r="E87" s="500" t="s">
        <v>189</v>
      </c>
      <c r="F87" s="500" t="s">
        <v>645</v>
      </c>
    </row>
    <row r="88" spans="1:6" ht="24.75">
      <c r="A88" s="868"/>
      <c r="B88" s="499" t="s">
        <v>741</v>
      </c>
      <c r="C88" s="522" t="s">
        <v>113</v>
      </c>
      <c r="D88" s="511" t="s">
        <v>928</v>
      </c>
      <c r="E88" s="500" t="s">
        <v>189</v>
      </c>
      <c r="F88" s="500" t="s">
        <v>645</v>
      </c>
    </row>
    <row r="89" spans="1:6">
      <c r="A89" s="868"/>
      <c r="B89" s="499" t="s">
        <v>742</v>
      </c>
      <c r="C89" s="522" t="s">
        <v>113</v>
      </c>
      <c r="D89" s="511" t="s">
        <v>929</v>
      </c>
      <c r="E89" s="500" t="s">
        <v>189</v>
      </c>
      <c r="F89" s="500" t="s">
        <v>645</v>
      </c>
    </row>
    <row r="90" spans="1:6">
      <c r="A90" s="868"/>
      <c r="B90" s="499" t="s">
        <v>743</v>
      </c>
      <c r="C90" s="522" t="s">
        <v>113</v>
      </c>
      <c r="D90" s="511" t="s">
        <v>1139</v>
      </c>
      <c r="E90" s="500" t="s">
        <v>189</v>
      </c>
      <c r="F90" s="500" t="s">
        <v>653</v>
      </c>
    </row>
    <row r="91" spans="1:6">
      <c r="A91" s="868"/>
      <c r="B91" s="499" t="s">
        <v>744</v>
      </c>
      <c r="C91" s="522" t="s">
        <v>113</v>
      </c>
      <c r="D91" s="511" t="s">
        <v>940</v>
      </c>
      <c r="E91" s="500" t="s">
        <v>189</v>
      </c>
      <c r="F91" s="500" t="s">
        <v>645</v>
      </c>
    </row>
    <row r="92" spans="1:6">
      <c r="A92" s="868"/>
      <c r="B92" s="499" t="s">
        <v>745</v>
      </c>
      <c r="C92" s="522" t="s">
        <v>113</v>
      </c>
      <c r="D92" s="511" t="s">
        <v>930</v>
      </c>
      <c r="E92" s="500" t="s">
        <v>189</v>
      </c>
      <c r="F92" s="500" t="s">
        <v>645</v>
      </c>
    </row>
    <row r="93" spans="1:6">
      <c r="A93" s="868"/>
      <c r="B93" s="499" t="s">
        <v>746</v>
      </c>
      <c r="C93" s="522" t="s">
        <v>113</v>
      </c>
      <c r="D93" s="511" t="s">
        <v>938</v>
      </c>
      <c r="E93" s="500" t="s">
        <v>190</v>
      </c>
      <c r="F93" s="500" t="s">
        <v>645</v>
      </c>
    </row>
    <row r="94" spans="1:6" ht="24.75">
      <c r="A94" s="868"/>
      <c r="B94" s="499" t="s">
        <v>747</v>
      </c>
      <c r="C94" s="522" t="s">
        <v>113</v>
      </c>
      <c r="D94" s="511" t="s">
        <v>928</v>
      </c>
      <c r="E94" s="500" t="s">
        <v>190</v>
      </c>
      <c r="F94" s="500" t="s">
        <v>645</v>
      </c>
    </row>
    <row r="95" spans="1:6">
      <c r="A95" s="868"/>
      <c r="B95" s="499" t="s">
        <v>748</v>
      </c>
      <c r="C95" s="522" t="s">
        <v>113</v>
      </c>
      <c r="D95" s="511" t="s">
        <v>929</v>
      </c>
      <c r="E95" s="500" t="s">
        <v>190</v>
      </c>
      <c r="F95" s="500" t="s">
        <v>645</v>
      </c>
    </row>
    <row r="96" spans="1:6">
      <c r="A96" s="868"/>
      <c r="B96" s="499" t="s">
        <v>749</v>
      </c>
      <c r="C96" s="522" t="s">
        <v>113</v>
      </c>
      <c r="D96" s="511" t="s">
        <v>1139</v>
      </c>
      <c r="E96" s="500" t="s">
        <v>190</v>
      </c>
      <c r="F96" s="500" t="s">
        <v>653</v>
      </c>
    </row>
    <row r="97" spans="1:6">
      <c r="A97" s="868"/>
      <c r="B97" s="499" t="s">
        <v>750</v>
      </c>
      <c r="C97" s="522" t="s">
        <v>113</v>
      </c>
      <c r="D97" s="510" t="s">
        <v>940</v>
      </c>
      <c r="E97" s="500" t="s">
        <v>190</v>
      </c>
      <c r="F97" s="500" t="s">
        <v>645</v>
      </c>
    </row>
    <row r="98" spans="1:6">
      <c r="A98" s="868"/>
      <c r="B98" s="499" t="s">
        <v>751</v>
      </c>
      <c r="C98" s="522" t="s">
        <v>798</v>
      </c>
      <c r="D98" s="510" t="s">
        <v>960</v>
      </c>
      <c r="E98" s="500" t="s">
        <v>191</v>
      </c>
      <c r="F98" s="500" t="s">
        <v>645</v>
      </c>
    </row>
    <row r="99" spans="1:6">
      <c r="A99" s="868"/>
      <c r="B99" s="499" t="s">
        <v>752</v>
      </c>
      <c r="C99" s="522" t="s">
        <v>798</v>
      </c>
      <c r="D99" s="510" t="s">
        <v>959</v>
      </c>
      <c r="E99" s="500" t="s">
        <v>192</v>
      </c>
      <c r="F99" s="500" t="s">
        <v>645</v>
      </c>
    </row>
    <row r="100" spans="1:6">
      <c r="A100" s="868"/>
      <c r="B100" s="499" t="s">
        <v>753</v>
      </c>
      <c r="C100" s="522" t="s">
        <v>798</v>
      </c>
      <c r="D100" s="510" t="s">
        <v>931</v>
      </c>
      <c r="E100" s="500" t="s">
        <v>193</v>
      </c>
      <c r="F100" s="500" t="s">
        <v>645</v>
      </c>
    </row>
    <row r="101" spans="1:6">
      <c r="A101" s="868"/>
      <c r="B101" s="499" t="s">
        <v>754</v>
      </c>
      <c r="C101" s="522" t="s">
        <v>798</v>
      </c>
      <c r="D101" s="510" t="s">
        <v>931</v>
      </c>
      <c r="E101" s="500" t="s">
        <v>194</v>
      </c>
      <c r="F101" s="500" t="s">
        <v>645</v>
      </c>
    </row>
    <row r="102" spans="1:6">
      <c r="A102" s="868"/>
      <c r="B102" s="499" t="s">
        <v>755</v>
      </c>
      <c r="C102" s="522" t="s">
        <v>798</v>
      </c>
      <c r="D102" s="510" t="s">
        <v>932</v>
      </c>
      <c r="E102" s="500" t="s">
        <v>195</v>
      </c>
      <c r="F102" s="500" t="s">
        <v>645</v>
      </c>
    </row>
    <row r="103" spans="1:6">
      <c r="A103" s="868"/>
      <c r="B103" s="499" t="s">
        <v>756</v>
      </c>
      <c r="C103" s="522" t="s">
        <v>115</v>
      </c>
      <c r="D103" s="510" t="s">
        <v>933</v>
      </c>
      <c r="E103" s="500" t="s">
        <v>196</v>
      </c>
      <c r="F103" s="500" t="s">
        <v>645</v>
      </c>
    </row>
    <row r="104" spans="1:6">
      <c r="A104" s="868"/>
      <c r="B104" s="499" t="s">
        <v>757</v>
      </c>
      <c r="C104" s="522" t="s">
        <v>115</v>
      </c>
      <c r="D104" s="511" t="s">
        <v>962</v>
      </c>
      <c r="E104" s="500" t="s">
        <v>196</v>
      </c>
      <c r="F104" s="500" t="s">
        <v>645</v>
      </c>
    </row>
    <row r="105" spans="1:6" ht="48.75">
      <c r="A105" s="869" t="s">
        <v>112</v>
      </c>
      <c r="B105" s="499" t="s">
        <v>758</v>
      </c>
      <c r="C105" s="522" t="s">
        <v>115</v>
      </c>
      <c r="D105" s="511" t="s">
        <v>1141</v>
      </c>
      <c r="E105" s="500" t="s">
        <v>196</v>
      </c>
      <c r="F105" s="500" t="s">
        <v>645</v>
      </c>
    </row>
    <row r="106" spans="1:6">
      <c r="A106" s="870"/>
      <c r="B106" s="499" t="s">
        <v>728</v>
      </c>
      <c r="C106" s="522" t="s">
        <v>115</v>
      </c>
      <c r="D106" s="511" t="s">
        <v>934</v>
      </c>
      <c r="E106" s="500" t="s">
        <v>197</v>
      </c>
      <c r="F106" s="500" t="s">
        <v>645</v>
      </c>
    </row>
    <row r="107" spans="1:6" ht="24.75">
      <c r="A107" s="870"/>
      <c r="B107" s="499" t="s">
        <v>729</v>
      </c>
      <c r="C107" s="522" t="s">
        <v>115</v>
      </c>
      <c r="D107" s="510" t="s">
        <v>928</v>
      </c>
      <c r="E107" s="500" t="s">
        <v>197</v>
      </c>
      <c r="F107" s="500" t="s">
        <v>645</v>
      </c>
    </row>
    <row r="108" spans="1:6">
      <c r="A108" s="870"/>
      <c r="B108" s="499" t="s">
        <v>730</v>
      </c>
      <c r="C108" s="522" t="s">
        <v>115</v>
      </c>
      <c r="D108" s="510" t="s">
        <v>929</v>
      </c>
      <c r="E108" s="500" t="s">
        <v>197</v>
      </c>
      <c r="F108" s="500" t="s">
        <v>645</v>
      </c>
    </row>
    <row r="109" spans="1:6">
      <c r="A109" s="870"/>
      <c r="B109" s="499" t="s">
        <v>731</v>
      </c>
      <c r="C109" s="522" t="s">
        <v>115</v>
      </c>
      <c r="D109" s="510" t="s">
        <v>935</v>
      </c>
      <c r="E109" s="500" t="s">
        <v>198</v>
      </c>
      <c r="F109" s="500" t="s">
        <v>645</v>
      </c>
    </row>
    <row r="110" spans="1:6">
      <c r="A110" s="870"/>
      <c r="B110" s="499" t="s">
        <v>732</v>
      </c>
      <c r="C110" s="522" t="s">
        <v>115</v>
      </c>
      <c r="D110" s="510" t="s">
        <v>936</v>
      </c>
      <c r="E110" s="500" t="s">
        <v>198</v>
      </c>
      <c r="F110" s="500" t="s">
        <v>645</v>
      </c>
    </row>
    <row r="111" spans="1:6">
      <c r="A111" s="870"/>
      <c r="B111" s="499" t="s">
        <v>733</v>
      </c>
      <c r="C111" s="522" t="s">
        <v>116</v>
      </c>
      <c r="D111" s="510" t="s">
        <v>937</v>
      </c>
      <c r="E111" s="500" t="s">
        <v>200</v>
      </c>
      <c r="F111" s="500" t="s">
        <v>645</v>
      </c>
    </row>
    <row r="112" spans="1:6" ht="24.75">
      <c r="A112" s="870"/>
      <c r="B112" s="499" t="s">
        <v>734</v>
      </c>
      <c r="C112" s="522" t="s">
        <v>116</v>
      </c>
      <c r="D112" s="510" t="s">
        <v>928</v>
      </c>
      <c r="E112" s="500" t="s">
        <v>200</v>
      </c>
      <c r="F112" s="500" t="s">
        <v>645</v>
      </c>
    </row>
    <row r="113" spans="1:6">
      <c r="A113" s="870"/>
      <c r="B113" s="499" t="s">
        <v>735</v>
      </c>
      <c r="C113" s="522" t="s">
        <v>116</v>
      </c>
      <c r="D113" s="510" t="s">
        <v>1142</v>
      </c>
      <c r="E113" s="500" t="s">
        <v>200</v>
      </c>
      <c r="F113" s="500" t="s">
        <v>653</v>
      </c>
    </row>
    <row r="114" spans="1:6">
      <c r="A114" s="870"/>
      <c r="B114" s="499" t="s">
        <v>736</v>
      </c>
      <c r="C114" s="522" t="s">
        <v>116</v>
      </c>
      <c r="D114" s="510" t="s">
        <v>1143</v>
      </c>
      <c r="E114" s="500" t="s">
        <v>200</v>
      </c>
      <c r="F114" s="500" t="s">
        <v>645</v>
      </c>
    </row>
    <row r="115" spans="1:6">
      <c r="A115" s="870"/>
      <c r="B115" s="499" t="s">
        <v>737</v>
      </c>
      <c r="C115" s="522" t="s">
        <v>116</v>
      </c>
      <c r="D115" s="510" t="s">
        <v>938</v>
      </c>
      <c r="E115" s="500" t="s">
        <v>211</v>
      </c>
      <c r="F115" s="500" t="s">
        <v>645</v>
      </c>
    </row>
    <row r="116" spans="1:6" ht="24.75">
      <c r="A116" s="870"/>
      <c r="B116" s="499" t="s">
        <v>738</v>
      </c>
      <c r="C116" s="522" t="s">
        <v>116</v>
      </c>
      <c r="D116" s="510" t="s">
        <v>928</v>
      </c>
      <c r="E116" s="500" t="s">
        <v>211</v>
      </c>
      <c r="F116" s="500" t="s">
        <v>645</v>
      </c>
    </row>
    <row r="117" spans="1:6">
      <c r="A117" s="870"/>
      <c r="B117" s="499" t="s">
        <v>739</v>
      </c>
      <c r="C117" s="522" t="s">
        <v>116</v>
      </c>
      <c r="D117" s="510" t="s">
        <v>929</v>
      </c>
      <c r="E117" s="500" t="s">
        <v>211</v>
      </c>
      <c r="F117" s="500" t="s">
        <v>645</v>
      </c>
    </row>
    <row r="118" spans="1:6">
      <c r="A118" s="870"/>
      <c r="B118" s="499" t="s">
        <v>740</v>
      </c>
      <c r="C118" s="522" t="s">
        <v>116</v>
      </c>
      <c r="D118" s="510" t="s">
        <v>939</v>
      </c>
      <c r="E118" s="500" t="s">
        <v>211</v>
      </c>
      <c r="F118" s="500" t="s">
        <v>645</v>
      </c>
    </row>
    <row r="119" spans="1:6">
      <c r="A119" s="870"/>
      <c r="B119" s="499" t="s">
        <v>741</v>
      </c>
      <c r="C119" s="522" t="s">
        <v>117</v>
      </c>
      <c r="D119" s="510" t="s">
        <v>644</v>
      </c>
      <c r="E119" s="500" t="s">
        <v>201</v>
      </c>
      <c r="F119" s="500" t="s">
        <v>645</v>
      </c>
    </row>
    <row r="120" spans="1:6">
      <c r="A120" s="870"/>
      <c r="B120" s="499" t="s">
        <v>742</v>
      </c>
      <c r="C120" s="522" t="s">
        <v>117</v>
      </c>
      <c r="D120" s="510" t="s">
        <v>455</v>
      </c>
      <c r="E120" s="500" t="s">
        <v>201</v>
      </c>
      <c r="F120" s="500" t="s">
        <v>645</v>
      </c>
    </row>
    <row r="121" spans="1:6">
      <c r="A121" s="870"/>
      <c r="B121" s="499" t="s">
        <v>743</v>
      </c>
      <c r="C121" s="522" t="s">
        <v>117</v>
      </c>
      <c r="D121" s="510" t="s">
        <v>940</v>
      </c>
      <c r="E121" s="500" t="s">
        <v>201</v>
      </c>
      <c r="F121" s="500" t="s">
        <v>645</v>
      </c>
    </row>
    <row r="122" spans="1:6" ht="24.75">
      <c r="A122" s="870"/>
      <c r="B122" s="499" t="s">
        <v>744</v>
      </c>
      <c r="C122" s="522" t="s">
        <v>117</v>
      </c>
      <c r="D122" s="510" t="s">
        <v>928</v>
      </c>
      <c r="E122" s="500" t="s">
        <v>201</v>
      </c>
      <c r="F122" s="500" t="s">
        <v>645</v>
      </c>
    </row>
    <row r="123" spans="1:6">
      <c r="A123" s="870"/>
      <c r="B123" s="499" t="s">
        <v>745</v>
      </c>
      <c r="C123" s="522" t="s">
        <v>869</v>
      </c>
      <c r="D123" s="510" t="s">
        <v>941</v>
      </c>
      <c r="E123" s="500" t="s">
        <v>205</v>
      </c>
      <c r="F123" s="500" t="s">
        <v>645</v>
      </c>
    </row>
    <row r="124" spans="1:6">
      <c r="A124" s="870"/>
      <c r="B124" s="499" t="s">
        <v>746</v>
      </c>
      <c r="C124" s="522" t="s">
        <v>869</v>
      </c>
      <c r="D124" s="510" t="s">
        <v>942</v>
      </c>
      <c r="E124" s="500" t="s">
        <v>205</v>
      </c>
      <c r="F124" s="500" t="s">
        <v>645</v>
      </c>
    </row>
    <row r="125" spans="1:6">
      <c r="A125" s="870"/>
      <c r="B125" s="499" t="s">
        <v>747</v>
      </c>
      <c r="C125" s="522" t="s">
        <v>869</v>
      </c>
      <c r="D125" s="510" t="s">
        <v>943</v>
      </c>
      <c r="E125" s="500" t="s">
        <v>205</v>
      </c>
      <c r="F125" s="500" t="s">
        <v>645</v>
      </c>
    </row>
    <row r="126" spans="1:6">
      <c r="A126" s="870"/>
      <c r="B126" s="499" t="s">
        <v>748</v>
      </c>
      <c r="C126" s="522" t="s">
        <v>869</v>
      </c>
      <c r="D126" s="510" t="s">
        <v>944</v>
      </c>
      <c r="E126" s="500" t="s">
        <v>205</v>
      </c>
      <c r="F126" s="500" t="s">
        <v>645</v>
      </c>
    </row>
    <row r="127" spans="1:6">
      <c r="A127" s="870"/>
      <c r="B127" s="499" t="s">
        <v>749</v>
      </c>
      <c r="C127" s="522" t="s">
        <v>869</v>
      </c>
      <c r="D127" s="510" t="s">
        <v>941</v>
      </c>
      <c r="E127" s="500" t="s">
        <v>206</v>
      </c>
      <c r="F127" s="500" t="s">
        <v>645</v>
      </c>
    </row>
    <row r="128" spans="1:6">
      <c r="A128" s="870"/>
      <c r="B128" s="499" t="s">
        <v>750</v>
      </c>
      <c r="C128" s="522" t="s">
        <v>869</v>
      </c>
      <c r="D128" s="510" t="s">
        <v>942</v>
      </c>
      <c r="E128" s="500" t="s">
        <v>206</v>
      </c>
      <c r="F128" s="500" t="s">
        <v>645</v>
      </c>
    </row>
    <row r="129" spans="1:6">
      <c r="A129" s="870"/>
      <c r="B129" s="499" t="s">
        <v>751</v>
      </c>
      <c r="C129" s="522" t="s">
        <v>869</v>
      </c>
      <c r="D129" s="510" t="s">
        <v>943</v>
      </c>
      <c r="E129" s="500" t="s">
        <v>206</v>
      </c>
      <c r="F129" s="500" t="s">
        <v>645</v>
      </c>
    </row>
    <row r="130" spans="1:6">
      <c r="A130" s="870"/>
      <c r="B130" s="499" t="s">
        <v>752</v>
      </c>
      <c r="C130" s="522" t="s">
        <v>869</v>
      </c>
      <c r="D130" s="510" t="s">
        <v>944</v>
      </c>
      <c r="E130" s="500" t="s">
        <v>206</v>
      </c>
      <c r="F130" s="500" t="s">
        <v>645</v>
      </c>
    </row>
    <row r="131" spans="1:6">
      <c r="A131" s="870"/>
      <c r="B131" s="499" t="s">
        <v>753</v>
      </c>
      <c r="C131" s="522" t="s">
        <v>869</v>
      </c>
      <c r="D131" s="510" t="s">
        <v>941</v>
      </c>
      <c r="E131" s="500" t="s">
        <v>207</v>
      </c>
      <c r="F131" s="500" t="s">
        <v>645</v>
      </c>
    </row>
    <row r="132" spans="1:6">
      <c r="A132" s="870"/>
      <c r="B132" s="499" t="s">
        <v>754</v>
      </c>
      <c r="C132" s="522" t="s">
        <v>869</v>
      </c>
      <c r="D132" s="510" t="s">
        <v>942</v>
      </c>
      <c r="E132" s="500" t="s">
        <v>207</v>
      </c>
      <c r="F132" s="500" t="s">
        <v>645</v>
      </c>
    </row>
    <row r="133" spans="1:6">
      <c r="A133" s="870"/>
      <c r="B133" s="499" t="s">
        <v>755</v>
      </c>
      <c r="C133" s="522" t="s">
        <v>869</v>
      </c>
      <c r="D133" s="510" t="s">
        <v>943</v>
      </c>
      <c r="E133" s="500" t="s">
        <v>207</v>
      </c>
      <c r="F133" s="500" t="s">
        <v>645</v>
      </c>
    </row>
    <row r="134" spans="1:6">
      <c r="A134" s="870"/>
      <c r="B134" s="499" t="s">
        <v>756</v>
      </c>
      <c r="C134" s="522" t="s">
        <v>869</v>
      </c>
      <c r="D134" s="510" t="s">
        <v>944</v>
      </c>
      <c r="E134" s="500" t="s">
        <v>207</v>
      </c>
      <c r="F134" s="500" t="s">
        <v>645</v>
      </c>
    </row>
    <row r="135" spans="1:6">
      <c r="A135" s="870"/>
      <c r="B135" s="499" t="s">
        <v>757</v>
      </c>
      <c r="C135" s="522" t="s">
        <v>869</v>
      </c>
      <c r="D135" s="510" t="s">
        <v>945</v>
      </c>
      <c r="E135" s="500" t="s">
        <v>207</v>
      </c>
      <c r="F135" s="500" t="s">
        <v>645</v>
      </c>
    </row>
    <row r="136" spans="1:6" ht="48.75">
      <c r="A136" s="869" t="s">
        <v>112</v>
      </c>
      <c r="B136" s="499" t="s">
        <v>759</v>
      </c>
      <c r="C136" s="522" t="s">
        <v>869</v>
      </c>
      <c r="D136" s="510" t="s">
        <v>945</v>
      </c>
      <c r="E136" s="500" t="s">
        <v>208</v>
      </c>
      <c r="F136" s="500" t="s">
        <v>645</v>
      </c>
    </row>
    <row r="137" spans="1:6">
      <c r="A137" s="870"/>
      <c r="B137" s="499" t="s">
        <v>728</v>
      </c>
      <c r="C137" s="522" t="s">
        <v>869</v>
      </c>
      <c r="D137" s="510" t="s">
        <v>945</v>
      </c>
      <c r="E137" s="500" t="s">
        <v>212</v>
      </c>
      <c r="F137" s="500" t="s">
        <v>645</v>
      </c>
    </row>
    <row r="138" spans="1:6">
      <c r="A138" s="870"/>
      <c r="B138" s="499" t="s">
        <v>729</v>
      </c>
      <c r="C138" s="522" t="s">
        <v>869</v>
      </c>
      <c r="D138" s="510" t="s">
        <v>946</v>
      </c>
      <c r="E138" s="500" t="s">
        <v>212</v>
      </c>
      <c r="F138" s="500" t="s">
        <v>645</v>
      </c>
    </row>
    <row r="139" spans="1:6">
      <c r="A139" s="870"/>
      <c r="B139" s="499" t="s">
        <v>730</v>
      </c>
      <c r="C139" s="522" t="s">
        <v>869</v>
      </c>
      <c r="D139" s="510" t="s">
        <v>931</v>
      </c>
      <c r="E139" s="500" t="s">
        <v>213</v>
      </c>
      <c r="F139" s="500" t="s">
        <v>645</v>
      </c>
    </row>
    <row r="140" spans="1:6">
      <c r="A140" s="870"/>
      <c r="B140" s="499" t="s">
        <v>731</v>
      </c>
      <c r="C140" s="522" t="s">
        <v>119</v>
      </c>
      <c r="D140" s="510" t="s">
        <v>941</v>
      </c>
      <c r="E140" s="500" t="s">
        <v>209</v>
      </c>
      <c r="F140" s="500" t="s">
        <v>645</v>
      </c>
    </row>
    <row r="141" spans="1:6">
      <c r="A141" s="870"/>
      <c r="B141" s="499" t="s">
        <v>732</v>
      </c>
      <c r="C141" s="522" t="s">
        <v>119</v>
      </c>
      <c r="D141" s="511" t="s">
        <v>942</v>
      </c>
      <c r="E141" s="500" t="s">
        <v>209</v>
      </c>
      <c r="F141" s="500" t="s">
        <v>645</v>
      </c>
    </row>
    <row r="142" spans="1:6">
      <c r="A142" s="870"/>
      <c r="B142" s="499" t="s">
        <v>733</v>
      </c>
      <c r="C142" s="522" t="s">
        <v>119</v>
      </c>
      <c r="D142" s="511" t="s">
        <v>947</v>
      </c>
      <c r="E142" s="500" t="s">
        <v>209</v>
      </c>
      <c r="F142" s="500" t="s">
        <v>645</v>
      </c>
    </row>
    <row r="143" spans="1:6">
      <c r="A143" s="870"/>
      <c r="B143" s="499" t="s">
        <v>734</v>
      </c>
      <c r="C143" s="522" t="s">
        <v>119</v>
      </c>
      <c r="D143" s="511" t="s">
        <v>944</v>
      </c>
      <c r="E143" s="500" t="s">
        <v>209</v>
      </c>
      <c r="F143" s="500" t="s">
        <v>645</v>
      </c>
    </row>
    <row r="144" spans="1:6">
      <c r="A144" s="870"/>
      <c r="B144" s="499" t="s">
        <v>735</v>
      </c>
      <c r="C144" s="522" t="s">
        <v>119</v>
      </c>
      <c r="D144" s="511" t="s">
        <v>941</v>
      </c>
      <c r="E144" s="500" t="s">
        <v>210</v>
      </c>
      <c r="F144" s="500" t="s">
        <v>645</v>
      </c>
    </row>
    <row r="145" spans="1:6">
      <c r="A145" s="870"/>
      <c r="B145" s="499" t="s">
        <v>736</v>
      </c>
      <c r="C145" s="522" t="s">
        <v>119</v>
      </c>
      <c r="D145" s="511" t="s">
        <v>942</v>
      </c>
      <c r="E145" s="500" t="s">
        <v>210</v>
      </c>
      <c r="F145" s="500" t="s">
        <v>645</v>
      </c>
    </row>
    <row r="146" spans="1:6">
      <c r="A146" s="870"/>
      <c r="B146" s="499" t="s">
        <v>737</v>
      </c>
      <c r="C146" s="522" t="s">
        <v>119</v>
      </c>
      <c r="D146" s="511" t="s">
        <v>947</v>
      </c>
      <c r="E146" s="500" t="s">
        <v>210</v>
      </c>
      <c r="F146" s="500" t="s">
        <v>645</v>
      </c>
    </row>
    <row r="147" spans="1:6">
      <c r="A147" s="870"/>
      <c r="B147" s="499" t="s">
        <v>738</v>
      </c>
      <c r="C147" s="522" t="s">
        <v>119</v>
      </c>
      <c r="D147" s="511" t="s">
        <v>944</v>
      </c>
      <c r="E147" s="500" t="s">
        <v>210</v>
      </c>
      <c r="F147" s="500" t="s">
        <v>645</v>
      </c>
    </row>
    <row r="148" spans="1:6">
      <c r="A148" s="870"/>
      <c r="B148" s="499" t="s">
        <v>739</v>
      </c>
      <c r="C148" s="522" t="s">
        <v>119</v>
      </c>
      <c r="D148" s="511" t="s">
        <v>941</v>
      </c>
      <c r="E148" s="500" t="s">
        <v>214</v>
      </c>
      <c r="F148" s="500" t="s">
        <v>645</v>
      </c>
    </row>
    <row r="149" spans="1:6">
      <c r="A149" s="870"/>
      <c r="B149" s="499" t="s">
        <v>740</v>
      </c>
      <c r="C149" s="522" t="s">
        <v>119</v>
      </c>
      <c r="D149" s="511" t="s">
        <v>942</v>
      </c>
      <c r="E149" s="500" t="s">
        <v>214</v>
      </c>
      <c r="F149" s="500" t="s">
        <v>645</v>
      </c>
    </row>
    <row r="150" spans="1:6">
      <c r="A150" s="870"/>
      <c r="B150" s="499" t="s">
        <v>741</v>
      </c>
      <c r="C150" s="522" t="s">
        <v>119</v>
      </c>
      <c r="D150" s="511" t="s">
        <v>947</v>
      </c>
      <c r="E150" s="500" t="s">
        <v>214</v>
      </c>
      <c r="F150" s="500" t="s">
        <v>645</v>
      </c>
    </row>
    <row r="151" spans="1:6">
      <c r="A151" s="870"/>
      <c r="B151" s="499" t="s">
        <v>742</v>
      </c>
      <c r="C151" s="522" t="s">
        <v>119</v>
      </c>
      <c r="D151" s="511" t="s">
        <v>944</v>
      </c>
      <c r="E151" s="500" t="s">
        <v>214</v>
      </c>
      <c r="F151" s="500" t="s">
        <v>645</v>
      </c>
    </row>
    <row r="152" spans="1:6">
      <c r="A152" s="870"/>
      <c r="B152" s="499" t="s">
        <v>743</v>
      </c>
      <c r="C152" s="522" t="s">
        <v>119</v>
      </c>
      <c r="D152" s="511" t="s">
        <v>941</v>
      </c>
      <c r="E152" s="500" t="s">
        <v>215</v>
      </c>
      <c r="F152" s="500" t="s">
        <v>645</v>
      </c>
    </row>
    <row r="153" spans="1:6">
      <c r="A153" s="870"/>
      <c r="B153" s="499" t="s">
        <v>744</v>
      </c>
      <c r="C153" s="522" t="s">
        <v>119</v>
      </c>
      <c r="D153" s="511" t="s">
        <v>942</v>
      </c>
      <c r="E153" s="500" t="s">
        <v>215</v>
      </c>
      <c r="F153" s="500" t="s">
        <v>645</v>
      </c>
    </row>
    <row r="154" spans="1:6">
      <c r="A154" s="870"/>
      <c r="B154" s="499" t="s">
        <v>745</v>
      </c>
      <c r="C154" s="522" t="s">
        <v>119</v>
      </c>
      <c r="D154" s="511" t="s">
        <v>947</v>
      </c>
      <c r="E154" s="500" t="s">
        <v>215</v>
      </c>
      <c r="F154" s="500" t="s">
        <v>645</v>
      </c>
    </row>
    <row r="155" spans="1:6">
      <c r="A155" s="870"/>
      <c r="B155" s="499" t="s">
        <v>746</v>
      </c>
      <c r="C155" s="522" t="s">
        <v>119</v>
      </c>
      <c r="D155" s="511" t="s">
        <v>944</v>
      </c>
      <c r="E155" s="500" t="s">
        <v>215</v>
      </c>
      <c r="F155" s="500" t="s">
        <v>645</v>
      </c>
    </row>
    <row r="156" spans="1:6">
      <c r="A156" s="870"/>
      <c r="B156" s="499" t="s">
        <v>747</v>
      </c>
      <c r="C156" s="522" t="s">
        <v>120</v>
      </c>
      <c r="D156" s="511" t="s">
        <v>948</v>
      </c>
      <c r="E156" s="500" t="s">
        <v>216</v>
      </c>
      <c r="F156" s="500" t="s">
        <v>645</v>
      </c>
    </row>
    <row r="157" spans="1:6">
      <c r="A157" s="870"/>
      <c r="B157" s="499" t="s">
        <v>748</v>
      </c>
      <c r="C157" s="522" t="s">
        <v>120</v>
      </c>
      <c r="D157" s="511" t="s">
        <v>949</v>
      </c>
      <c r="E157" s="500" t="s">
        <v>216</v>
      </c>
      <c r="F157" s="500" t="s">
        <v>645</v>
      </c>
    </row>
    <row r="158" spans="1:6">
      <c r="A158" s="870"/>
      <c r="B158" s="499" t="s">
        <v>749</v>
      </c>
      <c r="C158" s="522" t="s">
        <v>120</v>
      </c>
      <c r="D158" s="511" t="s">
        <v>950</v>
      </c>
      <c r="E158" s="500" t="s">
        <v>216</v>
      </c>
      <c r="F158" s="500" t="s">
        <v>645</v>
      </c>
    </row>
    <row r="159" spans="1:6">
      <c r="A159" s="870"/>
      <c r="B159" s="499" t="s">
        <v>750</v>
      </c>
      <c r="C159" s="522" t="s">
        <v>120</v>
      </c>
      <c r="D159" s="500" t="s">
        <v>961</v>
      </c>
      <c r="E159" s="500" t="s">
        <v>216</v>
      </c>
      <c r="F159" s="500" t="s">
        <v>645</v>
      </c>
    </row>
    <row r="160" spans="1:6">
      <c r="A160" s="870"/>
      <c r="B160" s="499" t="s">
        <v>751</v>
      </c>
      <c r="C160" s="522" t="s">
        <v>120</v>
      </c>
      <c r="D160" s="500" t="s">
        <v>948</v>
      </c>
      <c r="E160" s="500" t="s">
        <v>217</v>
      </c>
      <c r="F160" s="500" t="s">
        <v>645</v>
      </c>
    </row>
    <row r="161" spans="1:8">
      <c r="A161" s="870"/>
      <c r="B161" s="499" t="s">
        <v>752</v>
      </c>
      <c r="C161" s="522" t="s">
        <v>120</v>
      </c>
      <c r="D161" s="500" t="s">
        <v>949</v>
      </c>
      <c r="E161" s="500" t="s">
        <v>217</v>
      </c>
      <c r="F161" s="500" t="s">
        <v>645</v>
      </c>
    </row>
    <row r="162" spans="1:8">
      <c r="A162" s="870"/>
      <c r="B162" s="499" t="s">
        <v>753</v>
      </c>
      <c r="C162" s="522" t="s">
        <v>120</v>
      </c>
      <c r="D162" s="500" t="s">
        <v>950</v>
      </c>
      <c r="E162" s="500" t="s">
        <v>217</v>
      </c>
      <c r="F162" s="500" t="s">
        <v>645</v>
      </c>
    </row>
    <row r="163" spans="1:8">
      <c r="A163" s="870"/>
      <c r="B163" s="499" t="s">
        <v>754</v>
      </c>
      <c r="C163" s="522" t="s">
        <v>120</v>
      </c>
      <c r="D163" s="500" t="s">
        <v>961</v>
      </c>
      <c r="E163" s="500" t="s">
        <v>217</v>
      </c>
      <c r="F163" s="500" t="s">
        <v>645</v>
      </c>
    </row>
    <row r="164" spans="1:8">
      <c r="A164" s="870"/>
      <c r="B164" s="499" t="s">
        <v>755</v>
      </c>
      <c r="C164" s="522" t="s">
        <v>121</v>
      </c>
      <c r="D164" s="500" t="s">
        <v>951</v>
      </c>
      <c r="E164" s="500" t="s">
        <v>218</v>
      </c>
      <c r="F164" s="500" t="s">
        <v>645</v>
      </c>
    </row>
    <row r="165" spans="1:8">
      <c r="A165" s="870"/>
      <c r="B165" s="499" t="s">
        <v>756</v>
      </c>
      <c r="C165" s="522" t="s">
        <v>121</v>
      </c>
      <c r="D165" s="500" t="s">
        <v>952</v>
      </c>
      <c r="E165" s="500" t="s">
        <v>218</v>
      </c>
      <c r="F165" s="500" t="s">
        <v>645</v>
      </c>
    </row>
    <row r="166" spans="1:8" ht="24.75">
      <c r="A166" s="870"/>
      <c r="B166" s="499" t="s">
        <v>757</v>
      </c>
      <c r="C166" s="522" t="s">
        <v>121</v>
      </c>
      <c r="D166" s="500" t="s">
        <v>953</v>
      </c>
      <c r="E166" s="500" t="s">
        <v>218</v>
      </c>
      <c r="F166" s="500" t="s">
        <v>653</v>
      </c>
    </row>
    <row r="167" spans="1:8" ht="24.75">
      <c r="A167" s="499" t="s">
        <v>112</v>
      </c>
      <c r="B167" s="499" t="s">
        <v>760</v>
      </c>
      <c r="C167" s="522" t="s">
        <v>121</v>
      </c>
      <c r="D167" s="500" t="s">
        <v>954</v>
      </c>
      <c r="E167" s="500" t="s">
        <v>218</v>
      </c>
      <c r="F167" s="500" t="s">
        <v>653</v>
      </c>
    </row>
    <row r="168" spans="1:8" ht="24.75">
      <c r="A168" s="499" t="s">
        <v>112</v>
      </c>
      <c r="B168" s="499" t="s">
        <v>761</v>
      </c>
      <c r="C168" s="522" t="s">
        <v>121</v>
      </c>
      <c r="D168" s="500" t="s">
        <v>657</v>
      </c>
      <c r="E168" s="500" t="s">
        <v>218</v>
      </c>
      <c r="F168" s="500" t="s">
        <v>653</v>
      </c>
    </row>
    <row r="169" spans="1:8" ht="24.75">
      <c r="A169" s="499" t="s">
        <v>112</v>
      </c>
      <c r="B169" s="499" t="s">
        <v>762</v>
      </c>
      <c r="C169" s="522" t="s">
        <v>121</v>
      </c>
      <c r="D169" s="500" t="s">
        <v>951</v>
      </c>
      <c r="E169" s="500" t="s">
        <v>219</v>
      </c>
      <c r="F169" s="500" t="s">
        <v>645</v>
      </c>
    </row>
    <row r="170" spans="1:8" ht="24.75">
      <c r="A170" s="499" t="s">
        <v>112</v>
      </c>
      <c r="B170" s="499" t="s">
        <v>763</v>
      </c>
      <c r="C170" s="522" t="s">
        <v>121</v>
      </c>
      <c r="D170" s="500" t="s">
        <v>952</v>
      </c>
      <c r="E170" s="500" t="s">
        <v>219</v>
      </c>
      <c r="F170" s="500" t="s">
        <v>645</v>
      </c>
    </row>
    <row r="171" spans="1:8" ht="24.75">
      <c r="A171" s="499" t="s">
        <v>112</v>
      </c>
      <c r="B171" s="499" t="s">
        <v>764</v>
      </c>
      <c r="C171" s="522" t="s">
        <v>121</v>
      </c>
      <c r="D171" s="500" t="s">
        <v>953</v>
      </c>
      <c r="E171" s="500" t="s">
        <v>219</v>
      </c>
      <c r="F171" s="500" t="s">
        <v>653</v>
      </c>
    </row>
    <row r="172" spans="1:8" ht="24.75">
      <c r="A172" s="499" t="s">
        <v>112</v>
      </c>
      <c r="B172" s="499" t="s">
        <v>765</v>
      </c>
      <c r="C172" s="522" t="s">
        <v>121</v>
      </c>
      <c r="D172" s="500" t="s">
        <v>954</v>
      </c>
      <c r="E172" s="500" t="s">
        <v>219</v>
      </c>
      <c r="F172" s="500" t="s">
        <v>653</v>
      </c>
    </row>
    <row r="173" spans="1:8" ht="24.75">
      <c r="A173" s="499" t="s">
        <v>112</v>
      </c>
      <c r="B173" s="499" t="s">
        <v>766</v>
      </c>
      <c r="C173" s="522" t="s">
        <v>121</v>
      </c>
      <c r="D173" s="500" t="s">
        <v>657</v>
      </c>
      <c r="E173" s="500" t="s">
        <v>219</v>
      </c>
      <c r="F173" s="500" t="s">
        <v>653</v>
      </c>
    </row>
    <row r="174" spans="1:8" ht="24.75">
      <c r="A174" s="499" t="s">
        <v>112</v>
      </c>
      <c r="B174" s="499" t="s">
        <v>767</v>
      </c>
      <c r="C174" s="499" t="s">
        <v>1146</v>
      </c>
      <c r="D174" s="500" t="s">
        <v>1152</v>
      </c>
      <c r="E174" s="500" t="s">
        <v>251</v>
      </c>
      <c r="F174" s="500" t="s">
        <v>645</v>
      </c>
    </row>
    <row r="175" spans="1:8" ht="24.75">
      <c r="A175" s="499" t="s">
        <v>112</v>
      </c>
      <c r="B175" s="499" t="s">
        <v>768</v>
      </c>
      <c r="C175" s="529" t="s">
        <v>1146</v>
      </c>
      <c r="D175" s="500" t="s">
        <v>1152</v>
      </c>
      <c r="E175" s="500" t="s">
        <v>256</v>
      </c>
      <c r="F175" s="500" t="s">
        <v>645</v>
      </c>
    </row>
    <row r="176" spans="1:8" s="509" customFormat="1" ht="24.75" customHeight="1">
      <c r="A176" s="507" t="s">
        <v>112</v>
      </c>
      <c r="B176" s="507" t="s">
        <v>769</v>
      </c>
      <c r="C176" s="499" t="s">
        <v>113</v>
      </c>
      <c r="D176" s="500" t="s">
        <v>1227</v>
      </c>
      <c r="E176" s="500" t="s">
        <v>187</v>
      </c>
      <c r="F176" s="500" t="s">
        <v>645</v>
      </c>
      <c r="G176"/>
      <c r="H176"/>
    </row>
    <row r="177" spans="1:8" ht="22.5" customHeight="1">
      <c r="A177" s="499" t="s">
        <v>113</v>
      </c>
      <c r="B177" s="499" t="s">
        <v>770</v>
      </c>
      <c r="C177" s="529" t="s">
        <v>115</v>
      </c>
      <c r="D177" s="500" t="s">
        <v>945</v>
      </c>
      <c r="E177" s="500" t="s">
        <v>197</v>
      </c>
      <c r="F177" s="500" t="s">
        <v>645</v>
      </c>
    </row>
    <row r="178" spans="1:8" ht="27" customHeight="1">
      <c r="A178" s="499" t="s">
        <v>113</v>
      </c>
      <c r="B178" s="499" t="s">
        <v>771</v>
      </c>
      <c r="C178" s="499" t="s">
        <v>110</v>
      </c>
      <c r="D178" s="500" t="s">
        <v>1228</v>
      </c>
      <c r="E178" s="500" t="s">
        <v>131</v>
      </c>
      <c r="F178" s="500" t="s">
        <v>645</v>
      </c>
    </row>
    <row r="179" spans="1:8" ht="20.25" customHeight="1">
      <c r="A179" s="499" t="s">
        <v>113</v>
      </c>
      <c r="B179" s="499" t="s">
        <v>772</v>
      </c>
      <c r="C179" s="583" t="s">
        <v>110</v>
      </c>
      <c r="D179" s="500" t="s">
        <v>1228</v>
      </c>
      <c r="E179" s="500" t="s">
        <v>132</v>
      </c>
      <c r="F179" s="500" t="s">
        <v>645</v>
      </c>
    </row>
    <row r="180" spans="1:8" ht="48.75">
      <c r="A180" s="499" t="s">
        <v>113</v>
      </c>
      <c r="B180" s="499" t="s">
        <v>773</v>
      </c>
      <c r="C180" s="499"/>
      <c r="D180" s="500"/>
      <c r="E180" s="500"/>
      <c r="F180" s="500"/>
    </row>
    <row r="181" spans="1:8" ht="36.75">
      <c r="A181" s="499" t="s">
        <v>113</v>
      </c>
      <c r="B181" s="499" t="s">
        <v>774</v>
      </c>
      <c r="C181" s="499"/>
      <c r="D181" s="500"/>
      <c r="E181" s="500"/>
      <c r="F181" s="500"/>
    </row>
    <row r="182" spans="1:8" ht="36.75">
      <c r="A182" s="499" t="s">
        <v>113</v>
      </c>
      <c r="B182" s="499" t="s">
        <v>775</v>
      </c>
      <c r="C182" s="499"/>
      <c r="D182" s="500"/>
      <c r="E182" s="500"/>
      <c r="F182" s="500"/>
    </row>
    <row r="183" spans="1:8" ht="48.75">
      <c r="A183" s="499" t="s">
        <v>113</v>
      </c>
      <c r="B183" s="499" t="s">
        <v>776</v>
      </c>
      <c r="C183" s="499"/>
      <c r="D183" s="500"/>
      <c r="E183" s="500"/>
      <c r="F183" s="500"/>
    </row>
    <row r="184" spans="1:8" ht="36.75">
      <c r="A184" s="499" t="s">
        <v>113</v>
      </c>
      <c r="B184" s="499" t="s">
        <v>777</v>
      </c>
      <c r="C184" s="499"/>
      <c r="D184" s="500"/>
      <c r="E184" s="500"/>
      <c r="F184" s="500"/>
    </row>
    <row r="185" spans="1:8" ht="36.75">
      <c r="A185" s="499" t="s">
        <v>113</v>
      </c>
      <c r="B185" s="499" t="s">
        <v>778</v>
      </c>
      <c r="C185" s="499"/>
      <c r="D185" s="500"/>
      <c r="E185" s="500"/>
      <c r="F185" s="500"/>
    </row>
    <row r="186" spans="1:8" ht="24.75">
      <c r="A186" s="499" t="s">
        <v>113</v>
      </c>
      <c r="B186" s="499" t="s">
        <v>779</v>
      </c>
      <c r="C186" s="499"/>
      <c r="D186" s="500"/>
      <c r="E186" s="500"/>
      <c r="F186" s="500"/>
    </row>
    <row r="187" spans="1:8" ht="24.75">
      <c r="A187" s="499" t="s">
        <v>113</v>
      </c>
      <c r="B187" s="499" t="s">
        <v>780</v>
      </c>
      <c r="C187" s="499"/>
      <c r="D187" s="500"/>
      <c r="E187" s="500"/>
      <c r="F187" s="500"/>
    </row>
    <row r="188" spans="1:8" ht="24.75">
      <c r="A188" s="499" t="s">
        <v>113</v>
      </c>
      <c r="B188" s="499" t="s">
        <v>781</v>
      </c>
      <c r="C188" s="499"/>
      <c r="D188" s="500"/>
      <c r="E188" s="500"/>
      <c r="F188" s="500"/>
    </row>
    <row r="189" spans="1:8" ht="48.75">
      <c r="A189" s="499" t="s">
        <v>113</v>
      </c>
      <c r="B189" s="499" t="s">
        <v>782</v>
      </c>
      <c r="C189" s="499"/>
      <c r="D189" s="500"/>
      <c r="E189" s="500"/>
      <c r="F189" s="500"/>
    </row>
    <row r="190" spans="1:8" s="509" customFormat="1" ht="36.75">
      <c r="A190" s="507" t="s">
        <v>113</v>
      </c>
      <c r="B190" s="507" t="s">
        <v>783</v>
      </c>
      <c r="C190" s="507"/>
      <c r="D190" s="508"/>
      <c r="E190" s="508"/>
      <c r="F190" s="508"/>
      <c r="G190"/>
      <c r="H190"/>
    </row>
    <row r="191" spans="1:8" ht="24.75">
      <c r="A191" s="499" t="s">
        <v>113</v>
      </c>
      <c r="B191" s="499" t="s">
        <v>784</v>
      </c>
      <c r="C191" s="499"/>
      <c r="D191" s="500"/>
      <c r="E191" s="500"/>
      <c r="F191" s="500"/>
    </row>
    <row r="192" spans="1:8" ht="24.75">
      <c r="A192" s="499" t="s">
        <v>113</v>
      </c>
      <c r="B192" s="499" t="s">
        <v>785</v>
      </c>
      <c r="C192" s="499"/>
      <c r="D192" s="500"/>
      <c r="E192" s="500"/>
      <c r="F192" s="500"/>
    </row>
    <row r="193" spans="1:6" ht="24.75">
      <c r="A193" s="499" t="s">
        <v>113</v>
      </c>
      <c r="B193" s="499" t="s">
        <v>786</v>
      </c>
      <c r="C193" s="499"/>
      <c r="D193" s="500"/>
      <c r="E193" s="500"/>
      <c r="F193" s="500"/>
    </row>
    <row r="194" spans="1:6" ht="24.75">
      <c r="A194" s="499" t="s">
        <v>113</v>
      </c>
      <c r="B194" s="499" t="s">
        <v>787</v>
      </c>
      <c r="C194" s="499"/>
      <c r="D194" s="500"/>
      <c r="E194" s="500"/>
      <c r="F194" s="500"/>
    </row>
    <row r="195" spans="1:6" ht="24.75">
      <c r="A195" s="499" t="s">
        <v>113</v>
      </c>
      <c r="B195" s="499" t="s">
        <v>788</v>
      </c>
      <c r="C195" s="499"/>
      <c r="D195" s="500"/>
      <c r="E195" s="500"/>
      <c r="F195" s="500"/>
    </row>
    <row r="196" spans="1:6" ht="24.75">
      <c r="A196" s="499" t="s">
        <v>113</v>
      </c>
      <c r="B196" s="499" t="s">
        <v>789</v>
      </c>
      <c r="C196" s="499"/>
      <c r="D196" s="500"/>
      <c r="E196" s="500"/>
      <c r="F196" s="500"/>
    </row>
    <row r="197" spans="1:6" ht="24.75">
      <c r="A197" s="499" t="s">
        <v>113</v>
      </c>
      <c r="B197" s="499" t="s">
        <v>790</v>
      </c>
      <c r="C197" s="499"/>
      <c r="D197" s="500"/>
      <c r="E197" s="500"/>
      <c r="F197" s="500"/>
    </row>
    <row r="198" spans="1:6" ht="24.75">
      <c r="A198" s="499" t="s">
        <v>113</v>
      </c>
      <c r="B198" s="499" t="s">
        <v>791</v>
      </c>
      <c r="C198" s="499"/>
      <c r="D198" s="500"/>
      <c r="E198" s="500"/>
      <c r="F198" s="500"/>
    </row>
    <row r="199" spans="1:6" ht="24.75">
      <c r="A199" s="499" t="s">
        <v>113</v>
      </c>
      <c r="B199" s="499" t="s">
        <v>792</v>
      </c>
      <c r="C199" s="499"/>
      <c r="D199" s="500"/>
      <c r="E199" s="500"/>
      <c r="F199" s="500"/>
    </row>
    <row r="200" spans="1:6" ht="24.75">
      <c r="A200" s="499" t="s">
        <v>113</v>
      </c>
      <c r="B200" s="499" t="s">
        <v>793</v>
      </c>
      <c r="C200" s="499"/>
      <c r="D200" s="500"/>
      <c r="E200" s="500"/>
      <c r="F200" s="500"/>
    </row>
    <row r="201" spans="1:6" ht="24.75">
      <c r="A201" s="499" t="s">
        <v>113</v>
      </c>
      <c r="B201" s="499" t="s">
        <v>794</v>
      </c>
      <c r="C201" s="499"/>
      <c r="D201" s="500"/>
      <c r="E201" s="500"/>
      <c r="F201" s="500"/>
    </row>
    <row r="202" spans="1:6" ht="24.75">
      <c r="A202" s="499" t="s">
        <v>113</v>
      </c>
      <c r="B202" s="499" t="s">
        <v>795</v>
      </c>
      <c r="C202" s="499"/>
      <c r="D202" s="500"/>
      <c r="E202" s="500"/>
      <c r="F202" s="500"/>
    </row>
    <row r="203" spans="1:6" ht="24.75">
      <c r="A203" s="499" t="s">
        <v>113</v>
      </c>
      <c r="B203" s="499" t="s">
        <v>796</v>
      </c>
      <c r="C203" s="499"/>
      <c r="D203" s="500"/>
      <c r="E203" s="500"/>
      <c r="F203" s="500"/>
    </row>
    <row r="204" spans="1:6" ht="36.75">
      <c r="A204" s="499" t="s">
        <v>113</v>
      </c>
      <c r="B204" s="499" t="s">
        <v>797</v>
      </c>
      <c r="C204" s="499"/>
      <c r="D204" s="500"/>
      <c r="E204" s="500"/>
      <c r="F204" s="500"/>
    </row>
    <row r="205" spans="1:6" ht="24.75">
      <c r="A205" s="502" t="s">
        <v>798</v>
      </c>
      <c r="B205" s="502" t="s">
        <v>799</v>
      </c>
      <c r="C205" s="502"/>
      <c r="D205" s="500"/>
      <c r="E205" s="500"/>
      <c r="F205" s="500"/>
    </row>
    <row r="206" spans="1:6" ht="24.75">
      <c r="A206" s="502" t="s">
        <v>798</v>
      </c>
      <c r="B206" s="502" t="s">
        <v>800</v>
      </c>
      <c r="C206" s="502"/>
      <c r="D206" s="500"/>
      <c r="E206" s="500"/>
      <c r="F206" s="500"/>
    </row>
    <row r="207" spans="1:6" ht="24.75">
      <c r="A207" s="502" t="s">
        <v>798</v>
      </c>
      <c r="B207" s="502" t="s">
        <v>801</v>
      </c>
      <c r="C207" s="502"/>
      <c r="D207" s="500"/>
      <c r="E207" s="503"/>
      <c r="F207" s="503"/>
    </row>
    <row r="208" spans="1:6" ht="48.75">
      <c r="A208" s="502" t="s">
        <v>798</v>
      </c>
      <c r="B208" s="502" t="s">
        <v>802</v>
      </c>
      <c r="C208" s="502"/>
      <c r="D208" s="500"/>
      <c r="E208" s="503"/>
      <c r="F208" s="503"/>
    </row>
    <row r="209" spans="1:6" ht="36.75">
      <c r="A209" s="502" t="s">
        <v>798</v>
      </c>
      <c r="B209" s="502" t="s">
        <v>803</v>
      </c>
      <c r="C209" s="502"/>
      <c r="D209" s="503"/>
      <c r="E209" s="503"/>
      <c r="F209" s="503"/>
    </row>
    <row r="210" spans="1:6" ht="36.75">
      <c r="A210" s="502" t="s">
        <v>798</v>
      </c>
      <c r="B210" s="502" t="s">
        <v>804</v>
      </c>
      <c r="C210" s="502"/>
      <c r="D210" s="503"/>
      <c r="E210" s="503"/>
      <c r="F210" s="503"/>
    </row>
    <row r="211" spans="1:6" ht="36.75">
      <c r="A211" s="502" t="s">
        <v>798</v>
      </c>
      <c r="B211" s="502" t="s">
        <v>805</v>
      </c>
      <c r="C211" s="502"/>
      <c r="D211" s="503"/>
      <c r="E211" s="503"/>
      <c r="F211" s="503"/>
    </row>
    <row r="212" spans="1:6" ht="48.75">
      <c r="A212" s="502" t="s">
        <v>798</v>
      </c>
      <c r="B212" s="502" t="s">
        <v>806</v>
      </c>
      <c r="C212" s="502"/>
      <c r="D212" s="503"/>
      <c r="E212" s="503"/>
      <c r="F212" s="503"/>
    </row>
    <row r="213" spans="1:6" ht="48.75">
      <c r="A213" s="502" t="s">
        <v>798</v>
      </c>
      <c r="B213" s="502" t="s">
        <v>807</v>
      </c>
      <c r="C213" s="502"/>
      <c r="D213" s="503"/>
      <c r="E213" s="503"/>
      <c r="F213" s="503"/>
    </row>
    <row r="214" spans="1:6" ht="48.75">
      <c r="A214" s="502" t="s">
        <v>798</v>
      </c>
      <c r="B214" s="502" t="s">
        <v>808</v>
      </c>
      <c r="C214" s="502"/>
      <c r="D214" s="503"/>
      <c r="E214" s="503"/>
      <c r="F214" s="503"/>
    </row>
    <row r="215" spans="1:6" ht="60.75">
      <c r="A215" s="502" t="s">
        <v>798</v>
      </c>
      <c r="B215" s="502" t="s">
        <v>809</v>
      </c>
      <c r="C215" s="502"/>
      <c r="D215" s="503"/>
      <c r="E215" s="503"/>
      <c r="F215" s="503"/>
    </row>
    <row r="216" spans="1:6" ht="72.75">
      <c r="A216" s="502" t="s">
        <v>798</v>
      </c>
      <c r="B216" s="502" t="s">
        <v>810</v>
      </c>
      <c r="C216" s="502"/>
      <c r="D216" s="503"/>
      <c r="E216" s="503"/>
      <c r="F216" s="503"/>
    </row>
    <row r="217" spans="1:6" ht="72.75">
      <c r="A217" s="502" t="s">
        <v>798</v>
      </c>
      <c r="B217" s="502" t="s">
        <v>811</v>
      </c>
      <c r="C217" s="502"/>
      <c r="D217" s="503"/>
      <c r="E217" s="503"/>
      <c r="F217" s="503"/>
    </row>
    <row r="218" spans="1:6" ht="36.75">
      <c r="A218" s="502" t="s">
        <v>798</v>
      </c>
      <c r="B218" s="502" t="s">
        <v>812</v>
      </c>
      <c r="C218" s="502"/>
      <c r="D218" s="503"/>
      <c r="E218" s="503"/>
      <c r="F218" s="503"/>
    </row>
    <row r="219" spans="1:6" ht="24.75">
      <c r="A219" s="502" t="s">
        <v>798</v>
      </c>
      <c r="B219" s="502" t="s">
        <v>813</v>
      </c>
      <c r="C219" s="502"/>
      <c r="D219" s="503"/>
      <c r="E219" s="503"/>
      <c r="F219" s="503"/>
    </row>
    <row r="220" spans="1:6" ht="48.75">
      <c r="A220" s="502" t="s">
        <v>115</v>
      </c>
      <c r="B220" s="502" t="s">
        <v>814</v>
      </c>
      <c r="C220" s="502"/>
      <c r="D220" s="503"/>
      <c r="E220" s="503"/>
      <c r="F220" s="503"/>
    </row>
    <row r="221" spans="1:6" ht="60.75">
      <c r="A221" s="502" t="s">
        <v>115</v>
      </c>
      <c r="B221" s="502" t="s">
        <v>815</v>
      </c>
      <c r="C221" s="502"/>
      <c r="D221" s="503"/>
      <c r="E221" s="503"/>
      <c r="F221" s="503"/>
    </row>
    <row r="222" spans="1:6" ht="48.75">
      <c r="A222" s="502" t="s">
        <v>115</v>
      </c>
      <c r="B222" s="502" t="s">
        <v>816</v>
      </c>
      <c r="C222" s="502"/>
      <c r="D222" s="503"/>
      <c r="E222" s="503"/>
      <c r="F222" s="503"/>
    </row>
    <row r="223" spans="1:6" ht="60.75">
      <c r="A223" s="502" t="s">
        <v>115</v>
      </c>
      <c r="B223" s="502" t="s">
        <v>817</v>
      </c>
      <c r="C223" s="502"/>
      <c r="D223" s="503"/>
      <c r="E223" s="503"/>
      <c r="F223" s="503"/>
    </row>
    <row r="224" spans="1:6" ht="60.75">
      <c r="A224" s="502" t="s">
        <v>115</v>
      </c>
      <c r="B224" s="502" t="s">
        <v>818</v>
      </c>
      <c r="C224" s="502"/>
      <c r="D224" s="503"/>
      <c r="E224" s="503"/>
      <c r="F224" s="503"/>
    </row>
    <row r="225" spans="1:6" ht="48.75">
      <c r="A225" s="502" t="s">
        <v>115</v>
      </c>
      <c r="B225" s="502" t="s">
        <v>819</v>
      </c>
      <c r="C225" s="502"/>
      <c r="D225" s="503"/>
      <c r="E225" s="503"/>
      <c r="F225" s="503"/>
    </row>
    <row r="226" spans="1:6" ht="60.75">
      <c r="A226" s="502" t="s">
        <v>115</v>
      </c>
      <c r="B226" s="502" t="s">
        <v>820</v>
      </c>
      <c r="C226" s="502"/>
      <c r="D226" s="503"/>
      <c r="E226" s="503"/>
      <c r="F226" s="503"/>
    </row>
    <row r="227" spans="1:6" ht="60.75">
      <c r="A227" s="502" t="s">
        <v>115</v>
      </c>
      <c r="B227" s="502" t="s">
        <v>821</v>
      </c>
      <c r="C227" s="502"/>
      <c r="D227" s="503"/>
      <c r="E227" s="503"/>
      <c r="F227" s="503"/>
    </row>
    <row r="228" spans="1:6" ht="48.75">
      <c r="A228" s="502" t="s">
        <v>115</v>
      </c>
      <c r="B228" s="502" t="s">
        <v>822</v>
      </c>
      <c r="C228" s="502"/>
      <c r="D228" s="503"/>
      <c r="E228" s="503"/>
      <c r="F228" s="503"/>
    </row>
    <row r="229" spans="1:6" ht="60.75">
      <c r="A229" s="502" t="s">
        <v>115</v>
      </c>
      <c r="B229" s="502" t="s">
        <v>823</v>
      </c>
      <c r="C229" s="502"/>
      <c r="D229" s="503"/>
      <c r="E229" s="503"/>
      <c r="F229" s="503"/>
    </row>
    <row r="230" spans="1:6" ht="48.75">
      <c r="A230" s="502" t="s">
        <v>115</v>
      </c>
      <c r="B230" s="502" t="s">
        <v>824</v>
      </c>
      <c r="C230" s="502"/>
      <c r="D230" s="503"/>
      <c r="E230" s="503"/>
      <c r="F230" s="503"/>
    </row>
    <row r="231" spans="1:6" ht="48.75">
      <c r="A231" s="502" t="s">
        <v>115</v>
      </c>
      <c r="B231" s="502" t="s">
        <v>825</v>
      </c>
      <c r="C231" s="502"/>
      <c r="D231" s="503"/>
      <c r="E231" s="503"/>
      <c r="F231" s="503"/>
    </row>
    <row r="232" spans="1:6" ht="48.75">
      <c r="A232" s="502" t="s">
        <v>115</v>
      </c>
      <c r="B232" s="502" t="s">
        <v>782</v>
      </c>
      <c r="C232" s="502"/>
      <c r="D232" s="503"/>
      <c r="E232" s="503"/>
      <c r="F232" s="503"/>
    </row>
    <row r="233" spans="1:6" ht="36.75">
      <c r="A233" s="502" t="s">
        <v>115</v>
      </c>
      <c r="B233" s="502" t="s">
        <v>783</v>
      </c>
      <c r="C233" s="502"/>
      <c r="D233" s="503"/>
      <c r="E233" s="503"/>
      <c r="F233" s="503"/>
    </row>
    <row r="234" spans="1:6" ht="48.75">
      <c r="A234" s="502" t="s">
        <v>115</v>
      </c>
      <c r="B234" s="502" t="s">
        <v>826</v>
      </c>
      <c r="C234" s="502"/>
      <c r="D234" s="503"/>
      <c r="E234" s="503"/>
      <c r="F234" s="503"/>
    </row>
    <row r="235" spans="1:6" ht="48.75">
      <c r="A235" s="502" t="s">
        <v>115</v>
      </c>
      <c r="B235" s="502" t="s">
        <v>827</v>
      </c>
      <c r="C235" s="502"/>
      <c r="D235" s="503"/>
      <c r="E235" s="503"/>
      <c r="F235" s="503"/>
    </row>
    <row r="236" spans="1:6" ht="48.75">
      <c r="A236" s="502" t="s">
        <v>115</v>
      </c>
      <c r="B236" s="502" t="s">
        <v>828</v>
      </c>
      <c r="C236" s="502"/>
      <c r="D236" s="503"/>
      <c r="E236" s="503"/>
      <c r="F236" s="503"/>
    </row>
    <row r="237" spans="1:6" ht="60.75">
      <c r="A237" s="502" t="s">
        <v>115</v>
      </c>
      <c r="B237" s="502" t="s">
        <v>829</v>
      </c>
      <c r="C237" s="502"/>
      <c r="D237" s="503"/>
      <c r="E237" s="503"/>
      <c r="F237" s="503"/>
    </row>
    <row r="238" spans="1:6" ht="60.75">
      <c r="A238" s="502" t="s">
        <v>115</v>
      </c>
      <c r="B238" s="502" t="s">
        <v>830</v>
      </c>
      <c r="C238" s="502"/>
      <c r="D238" s="503"/>
      <c r="E238" s="503"/>
      <c r="F238" s="503"/>
    </row>
    <row r="239" spans="1:6" ht="60.75">
      <c r="A239" s="499" t="s">
        <v>116</v>
      </c>
      <c r="B239" s="499" t="s">
        <v>831</v>
      </c>
      <c r="C239" s="499"/>
      <c r="D239" s="500"/>
      <c r="E239" s="500"/>
      <c r="F239" s="500"/>
    </row>
    <row r="240" spans="1:6" ht="60.75">
      <c r="A240" s="499" t="s">
        <v>116</v>
      </c>
      <c r="B240" s="499" t="s">
        <v>832</v>
      </c>
      <c r="C240" s="499"/>
      <c r="D240" s="500"/>
      <c r="E240" s="500"/>
      <c r="F240" s="500"/>
    </row>
    <row r="241" spans="1:6" ht="60.75">
      <c r="A241" s="499" t="s">
        <v>116</v>
      </c>
      <c r="B241" s="499" t="s">
        <v>833</v>
      </c>
      <c r="C241" s="499"/>
      <c r="D241" s="500"/>
      <c r="E241" s="500"/>
      <c r="F241" s="500"/>
    </row>
    <row r="242" spans="1:6" ht="60.75">
      <c r="A242" s="499" t="s">
        <v>116</v>
      </c>
      <c r="B242" s="499" t="s">
        <v>834</v>
      </c>
      <c r="C242" s="499"/>
      <c r="D242" s="500"/>
      <c r="E242" s="500"/>
      <c r="F242" s="500"/>
    </row>
    <row r="243" spans="1:6" ht="60.75">
      <c r="A243" s="499" t="s">
        <v>116</v>
      </c>
      <c r="B243" s="499" t="s">
        <v>835</v>
      </c>
      <c r="C243" s="499"/>
      <c r="D243" s="500"/>
      <c r="E243" s="500"/>
      <c r="F243" s="500"/>
    </row>
    <row r="244" spans="1:6" ht="60.75">
      <c r="A244" s="499" t="s">
        <v>116</v>
      </c>
      <c r="B244" s="499" t="s">
        <v>836</v>
      </c>
      <c r="C244" s="499"/>
      <c r="D244" s="500"/>
      <c r="E244" s="500"/>
      <c r="F244" s="500"/>
    </row>
    <row r="245" spans="1:6" ht="60.75">
      <c r="A245" s="499" t="s">
        <v>116</v>
      </c>
      <c r="B245" s="499" t="s">
        <v>837</v>
      </c>
      <c r="C245" s="499"/>
      <c r="D245" s="500"/>
      <c r="E245" s="500"/>
      <c r="F245" s="500"/>
    </row>
    <row r="246" spans="1:6" ht="60.75">
      <c r="A246" s="499" t="s">
        <v>116</v>
      </c>
      <c r="B246" s="499" t="s">
        <v>838</v>
      </c>
      <c r="C246" s="499"/>
      <c r="D246" s="500"/>
      <c r="E246" s="500"/>
      <c r="F246" s="500"/>
    </row>
    <row r="247" spans="1:6" ht="60.75">
      <c r="A247" s="499" t="s">
        <v>116</v>
      </c>
      <c r="B247" s="499" t="s">
        <v>839</v>
      </c>
      <c r="C247" s="499"/>
      <c r="D247" s="500"/>
      <c r="E247" s="500"/>
      <c r="F247" s="500"/>
    </row>
    <row r="248" spans="1:6" ht="24.75">
      <c r="A248" s="499" t="s">
        <v>116</v>
      </c>
      <c r="B248" s="499" t="s">
        <v>840</v>
      </c>
      <c r="C248" s="499"/>
      <c r="D248" s="500"/>
      <c r="E248" s="500"/>
      <c r="F248" s="500"/>
    </row>
    <row r="249" spans="1:6" ht="48.75">
      <c r="A249" s="499" t="s">
        <v>116</v>
      </c>
      <c r="B249" s="499" t="s">
        <v>841</v>
      </c>
      <c r="C249" s="499"/>
      <c r="D249" s="500"/>
      <c r="E249" s="500"/>
      <c r="F249" s="500"/>
    </row>
    <row r="250" spans="1:6" ht="36.75">
      <c r="A250" s="499" t="s">
        <v>116</v>
      </c>
      <c r="B250" s="499" t="s">
        <v>842</v>
      </c>
      <c r="C250" s="499"/>
      <c r="D250" s="500"/>
      <c r="E250" s="500"/>
      <c r="F250" s="500"/>
    </row>
    <row r="251" spans="1:6" ht="48.75">
      <c r="A251" s="499" t="s">
        <v>116</v>
      </c>
      <c r="B251" s="499" t="s">
        <v>843</v>
      </c>
      <c r="C251" s="499"/>
      <c r="D251" s="500"/>
      <c r="E251" s="500"/>
      <c r="F251" s="500"/>
    </row>
    <row r="252" spans="1:6" ht="48.75">
      <c r="A252" s="499" t="s">
        <v>116</v>
      </c>
      <c r="B252" s="499" t="s">
        <v>844</v>
      </c>
      <c r="C252" s="499"/>
      <c r="D252" s="500"/>
      <c r="E252" s="500"/>
      <c r="F252" s="500"/>
    </row>
    <row r="253" spans="1:6" ht="48.75">
      <c r="A253" s="499" t="s">
        <v>116</v>
      </c>
      <c r="B253" s="499" t="s">
        <v>845</v>
      </c>
      <c r="C253" s="499"/>
      <c r="D253" s="500"/>
      <c r="E253" s="500"/>
      <c r="F253" s="500"/>
    </row>
    <row r="254" spans="1:6" ht="48.75">
      <c r="A254" s="499" t="s">
        <v>116</v>
      </c>
      <c r="B254" s="499" t="s">
        <v>846</v>
      </c>
      <c r="C254" s="499"/>
      <c r="D254" s="500"/>
      <c r="E254" s="500"/>
      <c r="F254" s="500"/>
    </row>
    <row r="255" spans="1:6" ht="48.75">
      <c r="A255" s="499" t="s">
        <v>116</v>
      </c>
      <c r="B255" s="499" t="s">
        <v>847</v>
      </c>
      <c r="C255" s="499"/>
      <c r="D255" s="500"/>
      <c r="E255" s="500"/>
      <c r="F255" s="500"/>
    </row>
    <row r="256" spans="1:6" ht="48.75">
      <c r="A256" s="499" t="s">
        <v>116</v>
      </c>
      <c r="B256" s="499" t="s">
        <v>848</v>
      </c>
      <c r="C256" s="499"/>
      <c r="D256" s="500"/>
      <c r="E256" s="500"/>
      <c r="F256" s="500"/>
    </row>
    <row r="257" spans="1:6" ht="48.75">
      <c r="A257" s="499" t="s">
        <v>116</v>
      </c>
      <c r="B257" s="499" t="s">
        <v>849</v>
      </c>
      <c r="C257" s="499"/>
      <c r="D257" s="500"/>
      <c r="E257" s="500"/>
      <c r="F257" s="500"/>
    </row>
    <row r="258" spans="1:6" ht="48.75">
      <c r="A258" s="499" t="s">
        <v>116</v>
      </c>
      <c r="B258" s="499" t="s">
        <v>850</v>
      </c>
      <c r="C258" s="499"/>
      <c r="D258" s="500"/>
      <c r="E258" s="500"/>
      <c r="F258" s="500"/>
    </row>
    <row r="259" spans="1:6" ht="60.75">
      <c r="A259" s="499" t="s">
        <v>116</v>
      </c>
      <c r="B259" s="499" t="s">
        <v>851</v>
      </c>
      <c r="C259" s="499"/>
      <c r="D259" s="500"/>
      <c r="E259" s="500"/>
      <c r="F259" s="500"/>
    </row>
    <row r="260" spans="1:6" ht="60.75">
      <c r="A260" s="499" t="s">
        <v>116</v>
      </c>
      <c r="B260" s="499" t="s">
        <v>852</v>
      </c>
      <c r="C260" s="499"/>
      <c r="D260" s="500"/>
      <c r="E260" s="500"/>
      <c r="F260" s="500"/>
    </row>
    <row r="261" spans="1:6" ht="48.75">
      <c r="A261" s="499" t="s">
        <v>116</v>
      </c>
      <c r="B261" s="499" t="s">
        <v>853</v>
      </c>
      <c r="C261" s="499"/>
      <c r="D261" s="500"/>
      <c r="E261" s="500"/>
      <c r="F261" s="500"/>
    </row>
    <row r="262" spans="1:6" ht="48.75">
      <c r="A262" s="499" t="s">
        <v>116</v>
      </c>
      <c r="B262" s="499" t="s">
        <v>854</v>
      </c>
      <c r="C262" s="499"/>
      <c r="D262" s="500"/>
      <c r="E262" s="500"/>
      <c r="F262" s="500"/>
    </row>
    <row r="263" spans="1:6" ht="24.75">
      <c r="A263" s="499" t="s">
        <v>116</v>
      </c>
      <c r="B263" s="499" t="s">
        <v>855</v>
      </c>
      <c r="C263" s="499"/>
      <c r="D263" s="500"/>
      <c r="E263" s="500"/>
      <c r="F263" s="500"/>
    </row>
    <row r="264" spans="1:6" ht="24.75">
      <c r="A264" s="499" t="s">
        <v>116</v>
      </c>
      <c r="B264" s="499" t="s">
        <v>856</v>
      </c>
      <c r="C264" s="499"/>
      <c r="D264" s="500"/>
      <c r="E264" s="500"/>
      <c r="F264" s="500"/>
    </row>
    <row r="265" spans="1:6" ht="24.75">
      <c r="A265" s="499" t="s">
        <v>116</v>
      </c>
      <c r="B265" s="499" t="s">
        <v>857</v>
      </c>
      <c r="C265" s="499"/>
      <c r="D265" s="500"/>
      <c r="E265" s="500"/>
      <c r="F265" s="500"/>
    </row>
    <row r="266" spans="1:6" ht="24.75">
      <c r="A266" s="499" t="s">
        <v>116</v>
      </c>
      <c r="B266" s="499" t="s">
        <v>858</v>
      </c>
      <c r="C266" s="499"/>
      <c r="D266" s="500"/>
      <c r="E266" s="500"/>
      <c r="F266" s="500"/>
    </row>
    <row r="267" spans="1:6" ht="24.75">
      <c r="A267" s="499" t="s">
        <v>116</v>
      </c>
      <c r="B267" s="499" t="s">
        <v>859</v>
      </c>
      <c r="C267" s="499"/>
      <c r="D267" s="500"/>
      <c r="E267" s="500"/>
      <c r="F267" s="500"/>
    </row>
    <row r="268" spans="1:6" ht="24.75">
      <c r="A268" s="499" t="s">
        <v>116</v>
      </c>
      <c r="B268" s="499" t="s">
        <v>860</v>
      </c>
      <c r="C268" s="499"/>
      <c r="D268" s="500"/>
      <c r="E268" s="500"/>
      <c r="F268" s="500"/>
    </row>
    <row r="269" spans="1:6" ht="24.75">
      <c r="A269" s="499" t="s">
        <v>116</v>
      </c>
      <c r="B269" s="499" t="s">
        <v>861</v>
      </c>
      <c r="C269" s="499"/>
      <c r="D269" s="500"/>
      <c r="E269" s="500"/>
      <c r="F269" s="500"/>
    </row>
    <row r="270" spans="1:6" ht="24.75">
      <c r="A270" s="499" t="s">
        <v>116</v>
      </c>
      <c r="B270" s="499" t="s">
        <v>862</v>
      </c>
      <c r="C270" s="499"/>
      <c r="D270" s="500"/>
      <c r="E270" s="500"/>
      <c r="F270" s="500"/>
    </row>
    <row r="271" spans="1:6" ht="24.75">
      <c r="A271" s="499" t="s">
        <v>116</v>
      </c>
      <c r="B271" s="499" t="s">
        <v>863</v>
      </c>
      <c r="C271" s="499"/>
      <c r="D271" s="500"/>
      <c r="E271" s="500"/>
      <c r="F271" s="500"/>
    </row>
    <row r="272" spans="1:6">
      <c r="A272" s="502" t="s">
        <v>117</v>
      </c>
      <c r="B272" s="502" t="s">
        <v>643</v>
      </c>
      <c r="C272" s="502"/>
      <c r="D272" s="503"/>
      <c r="E272" s="503"/>
      <c r="F272" s="503"/>
    </row>
    <row r="273" spans="1:6">
      <c r="A273" s="502" t="s">
        <v>117</v>
      </c>
      <c r="B273" s="502" t="s">
        <v>646</v>
      </c>
      <c r="C273" s="502"/>
      <c r="D273" s="503"/>
      <c r="E273" s="503"/>
      <c r="F273" s="503"/>
    </row>
    <row r="274" spans="1:6">
      <c r="A274" s="502" t="s">
        <v>117</v>
      </c>
      <c r="B274" s="502" t="s">
        <v>864</v>
      </c>
      <c r="C274" s="502"/>
      <c r="D274" s="503"/>
      <c r="E274" s="503"/>
      <c r="F274" s="503"/>
    </row>
    <row r="275" spans="1:6">
      <c r="A275" s="502" t="s">
        <v>117</v>
      </c>
      <c r="B275" s="502" t="s">
        <v>865</v>
      </c>
      <c r="C275" s="502"/>
      <c r="D275" s="503"/>
      <c r="E275" s="503"/>
      <c r="F275" s="503"/>
    </row>
    <row r="276" spans="1:6" ht="24.75">
      <c r="A276" s="502" t="s">
        <v>117</v>
      </c>
      <c r="B276" s="502" t="s">
        <v>866</v>
      </c>
      <c r="C276" s="502"/>
      <c r="D276" s="503"/>
      <c r="E276" s="503"/>
      <c r="F276" s="503"/>
    </row>
    <row r="277" spans="1:6">
      <c r="A277" s="502" t="s">
        <v>117</v>
      </c>
      <c r="B277" s="502" t="s">
        <v>867</v>
      </c>
      <c r="C277" s="502"/>
      <c r="D277" s="503"/>
      <c r="E277" s="503"/>
      <c r="F277" s="503"/>
    </row>
    <row r="278" spans="1:6" ht="48.75">
      <c r="A278" s="502" t="s">
        <v>117</v>
      </c>
      <c r="B278" s="502" t="s">
        <v>868</v>
      </c>
      <c r="C278" s="502"/>
      <c r="D278" s="500"/>
      <c r="E278" s="500"/>
      <c r="F278" s="500"/>
    </row>
    <row r="279" spans="1:6" ht="24.75">
      <c r="A279" s="499" t="s">
        <v>869</v>
      </c>
      <c r="B279" s="499" t="s">
        <v>870</v>
      </c>
      <c r="C279" s="499"/>
      <c r="D279" s="500"/>
      <c r="E279" s="500"/>
      <c r="F279" s="500"/>
    </row>
    <row r="280" spans="1:6" ht="36.75">
      <c r="A280" s="499" t="s">
        <v>869</v>
      </c>
      <c r="B280" s="499" t="s">
        <v>871</v>
      </c>
      <c r="C280" s="499"/>
      <c r="D280" s="500"/>
      <c r="E280" s="500"/>
      <c r="F280" s="500"/>
    </row>
    <row r="281" spans="1:6" ht="36.75">
      <c r="A281" s="499" t="s">
        <v>869</v>
      </c>
      <c r="B281" s="499" t="s">
        <v>872</v>
      </c>
      <c r="C281" s="499"/>
      <c r="D281" s="500"/>
      <c r="E281" s="500"/>
      <c r="F281" s="500"/>
    </row>
    <row r="282" spans="1:6" ht="36.75">
      <c r="A282" s="499" t="s">
        <v>869</v>
      </c>
      <c r="B282" s="499" t="s">
        <v>873</v>
      </c>
      <c r="C282" s="499"/>
      <c r="D282" s="500"/>
      <c r="E282" s="500"/>
      <c r="F282" s="500"/>
    </row>
    <row r="283" spans="1:6" ht="36.75">
      <c r="A283" s="499" t="s">
        <v>869</v>
      </c>
      <c r="B283" s="499" t="s">
        <v>874</v>
      </c>
      <c r="C283" s="499"/>
      <c r="D283" s="500"/>
      <c r="E283" s="500"/>
      <c r="F283" s="500"/>
    </row>
    <row r="284" spans="1:6" ht="36.75">
      <c r="A284" s="499" t="s">
        <v>869</v>
      </c>
      <c r="B284" s="499" t="s">
        <v>875</v>
      </c>
      <c r="C284" s="499"/>
      <c r="D284" s="500"/>
      <c r="E284" s="500"/>
      <c r="F284" s="500"/>
    </row>
    <row r="285" spans="1:6" ht="36.75">
      <c r="A285" s="499" t="s">
        <v>869</v>
      </c>
      <c r="B285" s="499" t="s">
        <v>876</v>
      </c>
      <c r="C285" s="499"/>
      <c r="D285" s="500"/>
      <c r="E285" s="500"/>
      <c r="F285" s="500"/>
    </row>
    <row r="286" spans="1:6" ht="48.75">
      <c r="A286" s="499" t="s">
        <v>869</v>
      </c>
      <c r="B286" s="499" t="s">
        <v>877</v>
      </c>
      <c r="C286" s="499"/>
      <c r="D286" s="500"/>
      <c r="E286" s="500"/>
      <c r="F286" s="500"/>
    </row>
    <row r="287" spans="1:6" ht="48.75">
      <c r="A287" s="499" t="s">
        <v>869</v>
      </c>
      <c r="B287" s="499" t="s">
        <v>878</v>
      </c>
      <c r="C287" s="499"/>
      <c r="D287" s="500"/>
      <c r="E287" s="500"/>
      <c r="F287" s="500"/>
    </row>
    <row r="288" spans="1:6" ht="24.75">
      <c r="A288" s="499" t="s">
        <v>869</v>
      </c>
      <c r="B288" s="499" t="s">
        <v>879</v>
      </c>
      <c r="C288" s="499"/>
      <c r="D288" s="500"/>
      <c r="E288" s="500"/>
      <c r="F288" s="500"/>
    </row>
    <row r="289" spans="1:6" ht="60.75">
      <c r="A289" s="499" t="s">
        <v>869</v>
      </c>
      <c r="B289" s="499" t="s">
        <v>880</v>
      </c>
      <c r="C289" s="499"/>
      <c r="D289" s="500"/>
      <c r="E289" s="500"/>
      <c r="F289" s="500"/>
    </row>
    <row r="290" spans="1:6" ht="72.75">
      <c r="A290" s="499" t="s">
        <v>869</v>
      </c>
      <c r="B290" s="499" t="s">
        <v>881</v>
      </c>
      <c r="C290" s="499"/>
      <c r="D290" s="500"/>
      <c r="E290" s="500"/>
      <c r="F290" s="500"/>
    </row>
    <row r="291" spans="1:6" ht="72.75">
      <c r="A291" s="499" t="s">
        <v>869</v>
      </c>
      <c r="B291" s="499" t="s">
        <v>882</v>
      </c>
      <c r="C291" s="499"/>
      <c r="D291" s="500"/>
      <c r="E291" s="500"/>
      <c r="F291" s="500"/>
    </row>
    <row r="292" spans="1:6" ht="60.75">
      <c r="A292" s="499" t="s">
        <v>869</v>
      </c>
      <c r="B292" s="499" t="s">
        <v>883</v>
      </c>
      <c r="C292" s="499"/>
      <c r="D292" s="500"/>
      <c r="E292" s="500"/>
      <c r="F292" s="500"/>
    </row>
    <row r="293" spans="1:6" ht="72.75">
      <c r="A293" s="499" t="s">
        <v>869</v>
      </c>
      <c r="B293" s="499" t="s">
        <v>884</v>
      </c>
      <c r="C293" s="499"/>
      <c r="D293" s="500"/>
      <c r="E293" s="500"/>
      <c r="F293" s="500"/>
    </row>
    <row r="294" spans="1:6" ht="72.75">
      <c r="A294" s="499" t="s">
        <v>869</v>
      </c>
      <c r="B294" s="499" t="s">
        <v>885</v>
      </c>
      <c r="C294" s="499"/>
      <c r="D294" s="500"/>
      <c r="E294" s="500"/>
      <c r="F294" s="500"/>
    </row>
    <row r="295" spans="1:6" ht="72.75">
      <c r="A295" s="499" t="s">
        <v>869</v>
      </c>
      <c r="B295" s="499" t="s">
        <v>886</v>
      </c>
      <c r="C295" s="499"/>
      <c r="D295" s="500"/>
      <c r="E295" s="500"/>
      <c r="F295" s="500"/>
    </row>
    <row r="296" spans="1:6" ht="84.75">
      <c r="A296" s="499" t="s">
        <v>869</v>
      </c>
      <c r="B296" s="499" t="s">
        <v>887</v>
      </c>
      <c r="C296" s="499"/>
      <c r="D296" s="500"/>
      <c r="E296" s="500"/>
      <c r="F296" s="500"/>
    </row>
    <row r="297" spans="1:6" ht="72.75">
      <c r="A297" s="499" t="s">
        <v>869</v>
      </c>
      <c r="B297" s="499" t="s">
        <v>888</v>
      </c>
      <c r="C297" s="499"/>
      <c r="D297" s="500"/>
      <c r="E297" s="500"/>
      <c r="F297" s="500"/>
    </row>
    <row r="298" spans="1:6" ht="84.75">
      <c r="A298" s="499" t="s">
        <v>869</v>
      </c>
      <c r="B298" s="499" t="s">
        <v>889</v>
      </c>
      <c r="C298" s="499"/>
      <c r="D298" s="500"/>
      <c r="E298" s="500"/>
      <c r="F298" s="500"/>
    </row>
    <row r="299" spans="1:6" ht="72.75">
      <c r="A299" s="499" t="s">
        <v>869</v>
      </c>
      <c r="B299" s="499" t="s">
        <v>890</v>
      </c>
      <c r="C299" s="499"/>
      <c r="D299" s="500"/>
      <c r="E299" s="500"/>
      <c r="F299" s="500"/>
    </row>
    <row r="300" spans="1:6" ht="84.75">
      <c r="A300" s="499" t="s">
        <v>869</v>
      </c>
      <c r="B300" s="499" t="s">
        <v>891</v>
      </c>
      <c r="C300" s="499"/>
      <c r="D300" s="500"/>
      <c r="E300" s="500"/>
      <c r="F300" s="500"/>
    </row>
    <row r="301" spans="1:6">
      <c r="A301" s="499" t="s">
        <v>869</v>
      </c>
      <c r="B301" s="499" t="s">
        <v>892</v>
      </c>
      <c r="C301" s="499"/>
      <c r="D301" s="500"/>
      <c r="E301" s="500"/>
      <c r="F301" s="500"/>
    </row>
    <row r="302" spans="1:6">
      <c r="A302" s="499" t="s">
        <v>869</v>
      </c>
      <c r="B302" s="499" t="s">
        <v>893</v>
      </c>
      <c r="C302" s="499"/>
      <c r="D302" s="500"/>
      <c r="E302" s="500"/>
      <c r="F302" s="500"/>
    </row>
    <row r="303" spans="1:6" ht="36.75">
      <c r="A303" s="499" t="s">
        <v>869</v>
      </c>
      <c r="B303" s="499" t="s">
        <v>894</v>
      </c>
      <c r="C303" s="499"/>
      <c r="D303" s="500"/>
      <c r="E303" s="500"/>
      <c r="F303" s="500"/>
    </row>
    <row r="304" spans="1:6" ht="36.75">
      <c r="A304" s="499" t="s">
        <v>869</v>
      </c>
      <c r="B304" s="499" t="s">
        <v>895</v>
      </c>
      <c r="C304" s="499"/>
      <c r="D304" s="500"/>
      <c r="E304" s="500"/>
      <c r="F304" s="500"/>
    </row>
    <row r="305" spans="1:6" ht="60.75">
      <c r="A305" s="499" t="s">
        <v>869</v>
      </c>
      <c r="B305" s="499" t="s">
        <v>896</v>
      </c>
      <c r="C305" s="499"/>
      <c r="D305" s="500"/>
      <c r="E305" s="500"/>
      <c r="F305" s="500"/>
    </row>
    <row r="306" spans="1:6" ht="72.75">
      <c r="A306" s="499" t="s">
        <v>869</v>
      </c>
      <c r="B306" s="499" t="s">
        <v>897</v>
      </c>
      <c r="C306" s="499"/>
      <c r="D306" s="500"/>
      <c r="E306" s="500"/>
      <c r="F306" s="500"/>
    </row>
    <row r="307" spans="1:6" ht="72.75">
      <c r="A307" s="499" t="s">
        <v>869</v>
      </c>
      <c r="B307" s="499" t="s">
        <v>898</v>
      </c>
      <c r="C307" s="499"/>
      <c r="D307" s="500"/>
      <c r="E307" s="500"/>
      <c r="F307" s="500"/>
    </row>
    <row r="308" spans="1:6" ht="36.75">
      <c r="A308" s="499" t="s">
        <v>869</v>
      </c>
      <c r="B308" s="499" t="s">
        <v>899</v>
      </c>
      <c r="C308" s="499"/>
      <c r="D308" s="500"/>
      <c r="E308" s="500"/>
      <c r="F308" s="500"/>
    </row>
    <row r="309" spans="1:6" ht="24.75">
      <c r="A309" s="499" t="s">
        <v>119</v>
      </c>
      <c r="B309" s="499" t="s">
        <v>870</v>
      </c>
      <c r="C309" s="499"/>
      <c r="D309" s="500"/>
      <c r="E309" s="500"/>
      <c r="F309" s="500"/>
    </row>
    <row r="310" spans="1:6" ht="36.75">
      <c r="A310" s="499" t="s">
        <v>119</v>
      </c>
      <c r="B310" s="499" t="s">
        <v>871</v>
      </c>
      <c r="C310" s="499"/>
      <c r="D310" s="500"/>
      <c r="E310" s="500"/>
      <c r="F310" s="500"/>
    </row>
    <row r="311" spans="1:6" ht="36.75">
      <c r="A311" s="499" t="s">
        <v>119</v>
      </c>
      <c r="B311" s="499" t="s">
        <v>872</v>
      </c>
      <c r="C311" s="499"/>
      <c r="D311" s="500"/>
      <c r="E311" s="500"/>
      <c r="F311" s="500"/>
    </row>
    <row r="312" spans="1:6" ht="36.75">
      <c r="A312" s="499" t="s">
        <v>119</v>
      </c>
      <c r="B312" s="499" t="s">
        <v>873</v>
      </c>
      <c r="C312" s="499"/>
      <c r="D312" s="500"/>
      <c r="E312" s="500"/>
      <c r="F312" s="500"/>
    </row>
    <row r="313" spans="1:6" ht="36.75">
      <c r="A313" s="499" t="s">
        <v>119</v>
      </c>
      <c r="B313" s="499" t="s">
        <v>874</v>
      </c>
      <c r="C313" s="499"/>
      <c r="D313" s="500"/>
      <c r="E313" s="500"/>
      <c r="F313" s="500"/>
    </row>
    <row r="314" spans="1:6" ht="36.75">
      <c r="A314" s="499" t="s">
        <v>119</v>
      </c>
      <c r="B314" s="499" t="s">
        <v>875</v>
      </c>
      <c r="C314" s="499"/>
      <c r="D314" s="500"/>
      <c r="E314" s="500"/>
      <c r="F314" s="500"/>
    </row>
    <row r="315" spans="1:6" ht="36.75">
      <c r="A315" s="499" t="s">
        <v>119</v>
      </c>
      <c r="B315" s="499" t="s">
        <v>876</v>
      </c>
      <c r="C315" s="499"/>
      <c r="D315" s="500"/>
      <c r="E315" s="500"/>
      <c r="F315" s="500"/>
    </row>
    <row r="316" spans="1:6" ht="48.75">
      <c r="A316" s="499" t="s">
        <v>119</v>
      </c>
      <c r="B316" s="499" t="s">
        <v>877</v>
      </c>
      <c r="C316" s="499"/>
      <c r="D316" s="500"/>
      <c r="E316" s="500"/>
      <c r="F316" s="500"/>
    </row>
    <row r="317" spans="1:6" ht="48.75">
      <c r="A317" s="499" t="s">
        <v>119</v>
      </c>
      <c r="B317" s="499" t="s">
        <v>878</v>
      </c>
      <c r="C317" s="499"/>
      <c r="D317" s="500"/>
      <c r="E317" s="500"/>
      <c r="F317" s="500"/>
    </row>
    <row r="318" spans="1:6" ht="24.75">
      <c r="A318" s="499" t="s">
        <v>119</v>
      </c>
      <c r="B318" s="499" t="s">
        <v>900</v>
      </c>
      <c r="C318" s="499"/>
      <c r="D318" s="500"/>
      <c r="E318" s="500"/>
      <c r="F318" s="500"/>
    </row>
    <row r="319" spans="1:6" ht="60.75">
      <c r="A319" s="499" t="s">
        <v>119</v>
      </c>
      <c r="B319" s="499" t="s">
        <v>880</v>
      </c>
      <c r="C319" s="499"/>
      <c r="D319" s="500"/>
      <c r="E319" s="500"/>
      <c r="F319" s="500"/>
    </row>
    <row r="320" spans="1:6" ht="72.75">
      <c r="A320" s="499" t="s">
        <v>119</v>
      </c>
      <c r="B320" s="499" t="s">
        <v>881</v>
      </c>
      <c r="C320" s="499"/>
      <c r="D320" s="500"/>
      <c r="E320" s="500"/>
      <c r="F320" s="500"/>
    </row>
    <row r="321" spans="1:6" ht="72.75">
      <c r="A321" s="499" t="s">
        <v>119</v>
      </c>
      <c r="B321" s="499" t="s">
        <v>901</v>
      </c>
      <c r="C321" s="499"/>
      <c r="D321" s="500"/>
      <c r="E321" s="500"/>
      <c r="F321" s="500"/>
    </row>
    <row r="322" spans="1:6" ht="60.75">
      <c r="A322" s="499" t="s">
        <v>119</v>
      </c>
      <c r="B322" s="499" t="s">
        <v>883</v>
      </c>
      <c r="C322" s="499"/>
      <c r="D322" s="500"/>
      <c r="E322" s="500"/>
      <c r="F322" s="500"/>
    </row>
    <row r="323" spans="1:6" ht="72.75">
      <c r="A323" s="499" t="s">
        <v>119</v>
      </c>
      <c r="B323" s="499" t="s">
        <v>884</v>
      </c>
      <c r="C323" s="499"/>
      <c r="D323" s="500"/>
      <c r="E323" s="500"/>
      <c r="F323" s="500"/>
    </row>
    <row r="324" spans="1:6" ht="72.75">
      <c r="A324" s="499" t="s">
        <v>119</v>
      </c>
      <c r="B324" s="499" t="s">
        <v>885</v>
      </c>
      <c r="C324" s="499"/>
      <c r="D324" s="500"/>
      <c r="E324" s="500"/>
      <c r="F324" s="500"/>
    </row>
    <row r="325" spans="1:6" ht="72.75">
      <c r="A325" s="499" t="s">
        <v>119</v>
      </c>
      <c r="B325" s="499" t="s">
        <v>886</v>
      </c>
      <c r="C325" s="499"/>
      <c r="D325" s="500"/>
      <c r="E325" s="500"/>
      <c r="F325" s="500"/>
    </row>
    <row r="326" spans="1:6" ht="84.75">
      <c r="A326" s="499" t="s">
        <v>119</v>
      </c>
      <c r="B326" s="499" t="s">
        <v>887</v>
      </c>
      <c r="C326" s="499"/>
      <c r="D326" s="500"/>
      <c r="E326" s="500"/>
      <c r="F326" s="500"/>
    </row>
    <row r="327" spans="1:6" ht="72.75">
      <c r="A327" s="499" t="s">
        <v>119</v>
      </c>
      <c r="B327" s="499" t="s">
        <v>888</v>
      </c>
      <c r="C327" s="499"/>
      <c r="D327" s="500"/>
      <c r="E327" s="500"/>
      <c r="F327" s="500"/>
    </row>
    <row r="328" spans="1:6" ht="84.75">
      <c r="A328" s="499" t="s">
        <v>119</v>
      </c>
      <c r="B328" s="499" t="s">
        <v>889</v>
      </c>
      <c r="C328" s="499"/>
      <c r="D328" s="500"/>
      <c r="E328" s="503"/>
      <c r="F328" s="503"/>
    </row>
    <row r="329" spans="1:6" ht="72.75">
      <c r="A329" s="499" t="s">
        <v>119</v>
      </c>
      <c r="B329" s="499" t="s">
        <v>902</v>
      </c>
      <c r="C329" s="499"/>
      <c r="D329" s="500"/>
      <c r="E329" s="503"/>
      <c r="F329" s="503"/>
    </row>
    <row r="330" spans="1:6" ht="84.75">
      <c r="A330" s="499" t="s">
        <v>119</v>
      </c>
      <c r="B330" s="499" t="s">
        <v>891</v>
      </c>
      <c r="C330" s="499"/>
      <c r="D330" s="500"/>
      <c r="E330" s="503"/>
      <c r="F330" s="503"/>
    </row>
    <row r="331" spans="1:6" ht="36.75">
      <c r="A331" s="502" t="s">
        <v>120</v>
      </c>
      <c r="B331" s="502" t="s">
        <v>903</v>
      </c>
      <c r="C331" s="502"/>
      <c r="D331" s="504"/>
      <c r="E331" s="504"/>
      <c r="F331" s="504"/>
    </row>
    <row r="332" spans="1:6" ht="24.75">
      <c r="A332" s="502" t="s">
        <v>120</v>
      </c>
      <c r="B332" s="502" t="s">
        <v>904</v>
      </c>
      <c r="C332" s="502"/>
      <c r="D332" s="504"/>
      <c r="E332" s="504"/>
      <c r="F332" s="504"/>
    </row>
    <row r="333" spans="1:6" ht="36.75">
      <c r="A333" s="502" t="s">
        <v>120</v>
      </c>
      <c r="B333" s="502" t="s">
        <v>905</v>
      </c>
      <c r="C333" s="502"/>
      <c r="D333" s="503"/>
      <c r="E333" s="503"/>
      <c r="F333" s="503"/>
    </row>
    <row r="334" spans="1:6" ht="24.75">
      <c r="A334" s="502" t="s">
        <v>120</v>
      </c>
      <c r="B334" s="502" t="s">
        <v>906</v>
      </c>
      <c r="C334" s="502"/>
      <c r="D334" s="504"/>
      <c r="E334" s="504"/>
      <c r="F334" s="504"/>
    </row>
    <row r="335" spans="1:6" ht="24.75">
      <c r="A335" s="501" t="s">
        <v>121</v>
      </c>
      <c r="B335" s="501" t="s">
        <v>907</v>
      </c>
      <c r="C335" s="501"/>
      <c r="D335" s="504"/>
      <c r="E335" s="504"/>
      <c r="F335" s="504"/>
    </row>
    <row r="336" spans="1:6" ht="24.75">
      <c r="A336" s="501" t="s">
        <v>121</v>
      </c>
      <c r="B336" s="501" t="s">
        <v>908</v>
      </c>
      <c r="C336" s="501"/>
      <c r="D336" s="503"/>
      <c r="E336" s="503"/>
      <c r="F336" s="503"/>
    </row>
    <row r="337" spans="1:6" ht="48.75">
      <c r="A337" s="501" t="s">
        <v>121</v>
      </c>
      <c r="B337" s="502" t="s">
        <v>909</v>
      </c>
      <c r="C337" s="502"/>
      <c r="D337" s="503"/>
      <c r="E337" s="503"/>
      <c r="F337" s="503"/>
    </row>
    <row r="338" spans="1:6" ht="48.75">
      <c r="A338" s="501" t="s">
        <v>121</v>
      </c>
      <c r="B338" s="501" t="s">
        <v>910</v>
      </c>
      <c r="C338" s="501"/>
      <c r="D338" s="503"/>
      <c r="E338" s="503"/>
      <c r="F338" s="503"/>
    </row>
    <row r="339" spans="1:6" ht="48.75">
      <c r="A339" s="501" t="s">
        <v>121</v>
      </c>
      <c r="B339" s="501" t="s">
        <v>911</v>
      </c>
      <c r="C339" s="501"/>
      <c r="D339" s="503"/>
      <c r="E339" s="503"/>
      <c r="F339" s="503"/>
    </row>
    <row r="340" spans="1:6" ht="36.75">
      <c r="A340" s="501" t="s">
        <v>121</v>
      </c>
      <c r="B340" s="501" t="s">
        <v>912</v>
      </c>
      <c r="C340" s="501"/>
      <c r="D340" s="503"/>
      <c r="E340" s="503"/>
      <c r="F340" s="503"/>
    </row>
    <row r="341" spans="1:6" ht="36.75">
      <c r="A341" s="501" t="s">
        <v>121</v>
      </c>
      <c r="B341" s="502" t="s">
        <v>913</v>
      </c>
      <c r="C341" s="502"/>
      <c r="D341" s="503"/>
      <c r="E341" s="503"/>
      <c r="F341" s="503"/>
    </row>
    <row r="342" spans="1:6" ht="36.75">
      <c r="A342" s="501" t="s">
        <v>121</v>
      </c>
      <c r="B342" s="502" t="s">
        <v>914</v>
      </c>
      <c r="C342" s="502"/>
      <c r="D342" s="503"/>
      <c r="E342" s="503"/>
      <c r="F342" s="503"/>
    </row>
    <row r="343" spans="1:6" ht="36.75">
      <c r="A343" s="501" t="s">
        <v>121</v>
      </c>
      <c r="B343" s="502" t="s">
        <v>915</v>
      </c>
      <c r="C343" s="502"/>
      <c r="D343" s="503"/>
      <c r="E343" s="503"/>
      <c r="F343" s="503"/>
    </row>
    <row r="344" spans="1:6" ht="36.75">
      <c r="A344" s="501" t="s">
        <v>121</v>
      </c>
      <c r="B344" s="502" t="s">
        <v>916</v>
      </c>
      <c r="C344" s="502"/>
      <c r="D344" s="503"/>
      <c r="E344" s="503"/>
      <c r="F344" s="503"/>
    </row>
    <row r="345" spans="1:6" ht="36.75">
      <c r="A345" s="501" t="s">
        <v>121</v>
      </c>
      <c r="B345" s="502" t="s">
        <v>917</v>
      </c>
      <c r="C345" s="502"/>
      <c r="D345" s="503"/>
      <c r="E345" s="505"/>
      <c r="F345" s="506"/>
    </row>
    <row r="346" spans="1:6" ht="36.75">
      <c r="A346" s="501" t="s">
        <v>121</v>
      </c>
      <c r="B346" s="502" t="s">
        <v>918</v>
      </c>
      <c r="C346" s="502"/>
      <c r="D346" s="503"/>
      <c r="E346" s="505"/>
      <c r="F346" s="506"/>
    </row>
    <row r="347" spans="1:6" ht="36.75">
      <c r="A347" s="501" t="s">
        <v>121</v>
      </c>
      <c r="B347" s="502" t="s">
        <v>919</v>
      </c>
      <c r="C347" s="502"/>
      <c r="D347" s="503"/>
      <c r="E347" s="505"/>
      <c r="F347" s="506"/>
    </row>
    <row r="348" spans="1:6" ht="36.75">
      <c r="A348" s="501" t="s">
        <v>121</v>
      </c>
      <c r="B348" s="502" t="s">
        <v>920</v>
      </c>
      <c r="C348" s="502"/>
      <c r="D348" s="503"/>
      <c r="E348" s="505"/>
      <c r="F348" s="506"/>
    </row>
    <row r="349" spans="1:6" ht="36.75">
      <c r="A349" s="501" t="s">
        <v>121</v>
      </c>
      <c r="B349" s="502" t="s">
        <v>921</v>
      </c>
      <c r="C349" s="502"/>
      <c r="D349" s="503"/>
      <c r="E349" s="505"/>
      <c r="F349" s="506"/>
    </row>
    <row r="350" spans="1:6">
      <c r="A350" s="501" t="s">
        <v>1146</v>
      </c>
      <c r="B350" s="502" t="s">
        <v>1150</v>
      </c>
      <c r="C350" s="502"/>
      <c r="D350" s="503"/>
      <c r="E350" s="505"/>
      <c r="F350" s="506"/>
    </row>
    <row r="351" spans="1:6" ht="24.75">
      <c r="A351" s="501" t="s">
        <v>1146</v>
      </c>
      <c r="B351" s="502" t="s">
        <v>1151</v>
      </c>
      <c r="C351" s="502"/>
      <c r="D351" s="503"/>
      <c r="E351" s="505"/>
      <c r="F351" s="506"/>
    </row>
  </sheetData>
  <autoFilter ref="A1:I349"/>
  <mergeCells count="3">
    <mergeCell ref="A74:A104"/>
    <mergeCell ref="A105:A135"/>
    <mergeCell ref="A136:A166"/>
  </mergeCell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2">
    <tabColor theme="1"/>
    <pageSetUpPr fitToPage="1"/>
  </sheetPr>
  <dimension ref="A1:AO112"/>
  <sheetViews>
    <sheetView showGridLines="0" showRowColHeaders="0" zoomScaleNormal="100" workbookViewId="0">
      <pane xSplit="5" ySplit="6" topLeftCell="F7" activePane="bottomRight" state="frozen"/>
      <selection activeCell="P38" sqref="P38"/>
      <selection pane="topRight" activeCell="P38" sqref="P38"/>
      <selection pane="bottomLeft" activeCell="P38" sqref="P38"/>
      <selection pane="bottomRight" activeCell="F5" sqref="F5"/>
    </sheetView>
  </sheetViews>
  <sheetFormatPr defaultColWidth="0" defaultRowHeight="15" customHeight="1" zeroHeight="1"/>
  <cols>
    <col min="1" max="1" width="1.42578125" style="2" customWidth="1"/>
    <col min="2" max="2" width="8.140625" style="3" customWidth="1"/>
    <col min="3" max="3" width="58.5703125" style="3" customWidth="1"/>
    <col min="4" max="4" width="13.140625" style="3" customWidth="1"/>
    <col min="5" max="5" width="13.140625" style="3" bestFit="1" customWidth="1"/>
    <col min="6" max="36" width="11.42578125" style="26" customWidth="1"/>
    <col min="37" max="37" width="1.42578125" style="2" customWidth="1"/>
    <col min="38" max="40" width="9.140625" style="2" hidden="1" customWidth="1"/>
    <col min="41" max="41" width="28" style="211" hidden="1" customWidth="1"/>
    <col min="42" max="16384" width="9.140625" style="2" hidden="1"/>
  </cols>
  <sheetData>
    <row r="1" spans="2:41" ht="7.5" customHeight="1"/>
    <row r="2" spans="2:41" s="3" customFormat="1" ht="27.75" customHeight="1">
      <c r="B2" s="164"/>
      <c r="C2" s="933" t="s">
        <v>613</v>
      </c>
      <c r="D2" s="933"/>
      <c r="E2" s="933"/>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O2" s="26"/>
    </row>
    <row r="3" spans="2:41" s="11" customFormat="1" ht="26.25" customHeight="1">
      <c r="B3" s="165"/>
      <c r="C3" s="935"/>
      <c r="D3" s="935"/>
      <c r="E3" s="935"/>
      <c r="F3" s="166"/>
      <c r="G3" s="167"/>
      <c r="H3" s="166"/>
      <c r="I3" s="166"/>
      <c r="J3" s="166"/>
      <c r="K3" s="166"/>
      <c r="L3" s="166"/>
      <c r="M3" s="166"/>
      <c r="N3" s="166"/>
      <c r="O3" s="166"/>
      <c r="P3" s="166"/>
      <c r="Q3" s="166"/>
      <c r="R3" s="166"/>
      <c r="S3" s="166"/>
      <c r="T3" s="166"/>
      <c r="U3" s="166"/>
      <c r="V3" s="166"/>
      <c r="W3" s="166"/>
      <c r="X3" s="166"/>
      <c r="Y3" s="166"/>
      <c r="Z3" s="166"/>
      <c r="AA3" s="166"/>
      <c r="AB3" s="166"/>
      <c r="AC3" s="166"/>
      <c r="AD3" s="166"/>
      <c r="AE3" s="166"/>
      <c r="AF3" s="166"/>
      <c r="AG3" s="166"/>
      <c r="AH3" s="166"/>
      <c r="AI3" s="166"/>
      <c r="AJ3" s="166"/>
      <c r="AO3" s="166"/>
    </row>
    <row r="4" spans="2:41" s="3" customFormat="1" ht="7.5" customHeight="1">
      <c r="B4" s="53"/>
      <c r="C4" s="932"/>
      <c r="D4" s="932"/>
      <c r="E4" s="932"/>
      <c r="F4" s="26"/>
      <c r="G4" s="2"/>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O4" s="26"/>
    </row>
    <row r="5" spans="2:41" s="3" customFormat="1" ht="13.5" thickBot="1">
      <c r="B5" s="54" t="str">
        <f>IF(Kalba="EN",Data2!C30,Data2!B30)</f>
        <v>Projekto įgyvendinimo metai</v>
      </c>
      <c r="C5" s="55"/>
      <c r="D5" s="56" t="s">
        <v>331</v>
      </c>
      <c r="E5" s="57"/>
      <c r="F5" s="58">
        <v>0</v>
      </c>
      <c r="G5" s="58">
        <v>1</v>
      </c>
      <c r="H5" s="58">
        <v>2</v>
      </c>
      <c r="I5" s="58">
        <v>3</v>
      </c>
      <c r="J5" s="58">
        <v>4</v>
      </c>
      <c r="K5" s="58">
        <v>5</v>
      </c>
      <c r="L5" s="58">
        <v>6</v>
      </c>
      <c r="M5" s="58">
        <v>7</v>
      </c>
      <c r="N5" s="58">
        <v>8</v>
      </c>
      <c r="O5" s="58">
        <v>9</v>
      </c>
      <c r="P5" s="58">
        <v>10</v>
      </c>
      <c r="Q5" s="58">
        <v>11</v>
      </c>
      <c r="R5" s="58">
        <v>12</v>
      </c>
      <c r="S5" s="58">
        <v>13</v>
      </c>
      <c r="T5" s="58">
        <v>14</v>
      </c>
      <c r="U5" s="58">
        <v>15</v>
      </c>
      <c r="V5" s="58">
        <v>16</v>
      </c>
      <c r="W5" s="58">
        <v>17</v>
      </c>
      <c r="X5" s="58">
        <v>18</v>
      </c>
      <c r="Y5" s="58">
        <v>19</v>
      </c>
      <c r="Z5" s="58">
        <v>20</v>
      </c>
      <c r="AA5" s="58">
        <v>21</v>
      </c>
      <c r="AB5" s="58">
        <v>22</v>
      </c>
      <c r="AC5" s="58">
        <v>23</v>
      </c>
      <c r="AD5" s="58">
        <v>24</v>
      </c>
      <c r="AE5" s="58">
        <v>25</v>
      </c>
      <c r="AF5" s="58">
        <v>26</v>
      </c>
      <c r="AG5" s="58">
        <v>27</v>
      </c>
      <c r="AH5" s="58">
        <v>28</v>
      </c>
      <c r="AI5" s="58">
        <v>29</v>
      </c>
      <c r="AJ5" s="58">
        <v>30</v>
      </c>
      <c r="AO5" s="26"/>
    </row>
    <row r="6" spans="2:41" s="3" customFormat="1" ht="12.75">
      <c r="B6" s="54" t="str">
        <f>IF(Kalba="EN",Data2!C31,Data2!B31)</f>
        <v>Projekto biudžeto eilutė / Projekto įgyvendinimo kalendoriniai metai</v>
      </c>
      <c r="C6" s="55"/>
      <c r="D6" s="60" t="s">
        <v>383</v>
      </c>
      <c r="E6" s="60" t="s">
        <v>1482</v>
      </c>
      <c r="F6" s="58">
        <f>IF(Veiklu_pradzia=DATE(YEAR(Veiklu_pradzia)-1,12,31)+1,YEAR(Veiklu_pradzia)-1,YEAR(Veiklu_pradzia))</f>
        <v>2017</v>
      </c>
      <c r="G6" s="58">
        <f>F6+1</f>
        <v>2018</v>
      </c>
      <c r="H6" s="58">
        <f t="shared" ref="H6:AJ6" si="0">G6+1</f>
        <v>2019</v>
      </c>
      <c r="I6" s="58">
        <f t="shared" si="0"/>
        <v>2020</v>
      </c>
      <c r="J6" s="58">
        <f t="shared" si="0"/>
        <v>2021</v>
      </c>
      <c r="K6" s="58">
        <f t="shared" si="0"/>
        <v>2022</v>
      </c>
      <c r="L6" s="58">
        <f t="shared" si="0"/>
        <v>2023</v>
      </c>
      <c r="M6" s="58">
        <f t="shared" si="0"/>
        <v>2024</v>
      </c>
      <c r="N6" s="58">
        <f t="shared" si="0"/>
        <v>2025</v>
      </c>
      <c r="O6" s="58">
        <f t="shared" si="0"/>
        <v>2026</v>
      </c>
      <c r="P6" s="58">
        <f t="shared" si="0"/>
        <v>2027</v>
      </c>
      <c r="Q6" s="58">
        <f t="shared" si="0"/>
        <v>2028</v>
      </c>
      <c r="R6" s="58">
        <f t="shared" si="0"/>
        <v>2029</v>
      </c>
      <c r="S6" s="58">
        <f t="shared" si="0"/>
        <v>2030</v>
      </c>
      <c r="T6" s="58">
        <f t="shared" si="0"/>
        <v>2031</v>
      </c>
      <c r="U6" s="58">
        <f t="shared" si="0"/>
        <v>2032</v>
      </c>
      <c r="V6" s="58">
        <f t="shared" si="0"/>
        <v>2033</v>
      </c>
      <c r="W6" s="58">
        <f t="shared" si="0"/>
        <v>2034</v>
      </c>
      <c r="X6" s="58">
        <f t="shared" si="0"/>
        <v>2035</v>
      </c>
      <c r="Y6" s="58">
        <f t="shared" si="0"/>
        <v>2036</v>
      </c>
      <c r="Z6" s="58">
        <f t="shared" si="0"/>
        <v>2037</v>
      </c>
      <c r="AA6" s="58">
        <f t="shared" si="0"/>
        <v>2038</v>
      </c>
      <c r="AB6" s="58">
        <f t="shared" si="0"/>
        <v>2039</v>
      </c>
      <c r="AC6" s="58">
        <f t="shared" si="0"/>
        <v>2040</v>
      </c>
      <c r="AD6" s="58">
        <f t="shared" si="0"/>
        <v>2041</v>
      </c>
      <c r="AE6" s="58">
        <f t="shared" si="0"/>
        <v>2042</v>
      </c>
      <c r="AF6" s="58">
        <f t="shared" si="0"/>
        <v>2043</v>
      </c>
      <c r="AG6" s="58">
        <f t="shared" si="0"/>
        <v>2044</v>
      </c>
      <c r="AH6" s="58">
        <f t="shared" si="0"/>
        <v>2045</v>
      </c>
      <c r="AI6" s="58">
        <f t="shared" si="0"/>
        <v>2046</v>
      </c>
      <c r="AJ6" s="58">
        <f t="shared" si="0"/>
        <v>2047</v>
      </c>
      <c r="AM6" s="405" t="s">
        <v>607</v>
      </c>
      <c r="AN6" s="386" t="s">
        <v>335</v>
      </c>
      <c r="AO6" s="414" t="s">
        <v>622</v>
      </c>
    </row>
    <row r="7" spans="2:41" s="61" customFormat="1" ht="12.75">
      <c r="B7" s="5" t="s">
        <v>6</v>
      </c>
      <c r="C7" s="482" t="str">
        <f>IF(Kalba="EN",Data2!C32,Data2!B32)</f>
        <v>Alternatyvos investicijos, iš viso</v>
      </c>
      <c r="D7" s="170">
        <f ca="1">ROUND(SUM(D8:D15),0)</f>
        <v>0</v>
      </c>
      <c r="E7" s="170">
        <f ca="1">ROUND(SUM(E8:E15),0)</f>
        <v>0</v>
      </c>
      <c r="F7" s="170">
        <f ca="1">ROUND(SUM(F8:F15),0)</f>
        <v>0</v>
      </c>
      <c r="G7" s="170">
        <f t="shared" ref="G7:AJ7" ca="1" si="1">ROUND(SUM(G8:G15),0)</f>
        <v>0</v>
      </c>
      <c r="H7" s="170">
        <f t="shared" ca="1" si="1"/>
        <v>0</v>
      </c>
      <c r="I7" s="170">
        <f t="shared" ca="1" si="1"/>
        <v>0</v>
      </c>
      <c r="J7" s="170">
        <f t="shared" ca="1" si="1"/>
        <v>0</v>
      </c>
      <c r="K7" s="170">
        <f t="shared" ca="1" si="1"/>
        <v>0</v>
      </c>
      <c r="L7" s="170">
        <f t="shared" ca="1" si="1"/>
        <v>0</v>
      </c>
      <c r="M7" s="170">
        <f t="shared" ca="1" si="1"/>
        <v>0</v>
      </c>
      <c r="N7" s="170">
        <f t="shared" ca="1" si="1"/>
        <v>0</v>
      </c>
      <c r="O7" s="170">
        <f t="shared" ca="1" si="1"/>
        <v>0</v>
      </c>
      <c r="P7" s="170">
        <f t="shared" ca="1" si="1"/>
        <v>0</v>
      </c>
      <c r="Q7" s="170">
        <f t="shared" ca="1" si="1"/>
        <v>0</v>
      </c>
      <c r="R7" s="170">
        <f t="shared" ca="1" si="1"/>
        <v>0</v>
      </c>
      <c r="S7" s="170">
        <f t="shared" ca="1" si="1"/>
        <v>0</v>
      </c>
      <c r="T7" s="170">
        <f t="shared" ca="1" si="1"/>
        <v>0</v>
      </c>
      <c r="U7" s="170">
        <f t="shared" ca="1" si="1"/>
        <v>0</v>
      </c>
      <c r="V7" s="170">
        <f t="shared" ca="1" si="1"/>
        <v>0</v>
      </c>
      <c r="W7" s="170">
        <f t="shared" ca="1" si="1"/>
        <v>0</v>
      </c>
      <c r="X7" s="170">
        <f t="shared" ca="1" si="1"/>
        <v>0</v>
      </c>
      <c r="Y7" s="170">
        <f t="shared" ca="1" si="1"/>
        <v>0</v>
      </c>
      <c r="Z7" s="170">
        <f t="shared" ca="1" si="1"/>
        <v>0</v>
      </c>
      <c r="AA7" s="170">
        <f t="shared" ca="1" si="1"/>
        <v>0</v>
      </c>
      <c r="AB7" s="170">
        <f t="shared" ca="1" si="1"/>
        <v>0</v>
      </c>
      <c r="AC7" s="170">
        <f t="shared" ca="1" si="1"/>
        <v>0</v>
      </c>
      <c r="AD7" s="170">
        <f t="shared" ca="1" si="1"/>
        <v>0</v>
      </c>
      <c r="AE7" s="170">
        <f t="shared" ca="1" si="1"/>
        <v>0</v>
      </c>
      <c r="AF7" s="170">
        <f t="shared" ca="1" si="1"/>
        <v>0</v>
      </c>
      <c r="AG7" s="170">
        <f t="shared" ca="1" si="1"/>
        <v>0</v>
      </c>
      <c r="AH7" s="170">
        <f t="shared" ca="1" si="1"/>
        <v>0</v>
      </c>
      <c r="AI7" s="170">
        <f t="shared" ca="1" si="1"/>
        <v>0</v>
      </c>
      <c r="AJ7" s="170">
        <f t="shared" ca="1" si="1"/>
        <v>0</v>
      </c>
      <c r="AM7" s="406">
        <f ca="1">ROUND(SUM(AM8:AM15),0)</f>
        <v>0</v>
      </c>
      <c r="AN7" s="250"/>
      <c r="AO7" s="417"/>
    </row>
    <row r="8" spans="2:41" s="3" customFormat="1" ht="12.75" hidden="1">
      <c r="B8" s="64" t="s">
        <v>7</v>
      </c>
      <c r="C8" s="483" t="str">
        <f>IF(Kalba="EN",Data2!C33,Data2!B33)</f>
        <v>Žemė</v>
      </c>
      <c r="D8" s="169">
        <f ca="1">F8+NPV(FDN,G8:INDEX(G8:AJ8,PAL))</f>
        <v>0</v>
      </c>
      <c r="E8" s="169">
        <f t="shared" ref="E8:E16" ca="1" si="2">SUMIF($F$5:$AJ$5,"&lt;="&amp;PAL,$F8:$AJ8)</f>
        <v>0</v>
      </c>
      <c r="F8" s="169">
        <f ca="1">'4'!F8 * $AO8</f>
        <v>0</v>
      </c>
      <c r="G8" s="169">
        <f ca="1">'4'!G8 * $AO8</f>
        <v>0</v>
      </c>
      <c r="H8" s="169">
        <f ca="1">'4'!H8 * $AO8</f>
        <v>0</v>
      </c>
      <c r="I8" s="169">
        <f ca="1">'4'!I8 * $AO8</f>
        <v>0</v>
      </c>
      <c r="J8" s="169">
        <f ca="1">'4'!J8 * $AO8</f>
        <v>0</v>
      </c>
      <c r="K8" s="169">
        <f ca="1">'4'!K8 * $AO8</f>
        <v>0</v>
      </c>
      <c r="L8" s="169">
        <f ca="1">'4'!L8 * $AO8</f>
        <v>0</v>
      </c>
      <c r="M8" s="169">
        <f ca="1">'4'!M8 * $AO8</f>
        <v>0</v>
      </c>
      <c r="N8" s="169">
        <f ca="1">'4'!N8 * $AO8</f>
        <v>0</v>
      </c>
      <c r="O8" s="169">
        <f ca="1">'4'!O8 * $AO8</f>
        <v>0</v>
      </c>
      <c r="P8" s="169">
        <f ca="1">'4'!P8 * $AO8</f>
        <v>0</v>
      </c>
      <c r="Q8" s="169">
        <f ca="1">'4'!Q8 * $AO8</f>
        <v>0</v>
      </c>
      <c r="R8" s="169">
        <f ca="1">'4'!R8 * $AO8</f>
        <v>0</v>
      </c>
      <c r="S8" s="169">
        <f ca="1">'4'!S8 * $AO8</f>
        <v>0</v>
      </c>
      <c r="T8" s="169">
        <f ca="1">'4'!T8 * $AO8</f>
        <v>0</v>
      </c>
      <c r="U8" s="169">
        <f ca="1">'4'!U8 * $AO8</f>
        <v>0</v>
      </c>
      <c r="V8" s="169">
        <f ca="1">'4'!V8 * $AO8</f>
        <v>0</v>
      </c>
      <c r="W8" s="169">
        <f ca="1">'4'!W8 * $AO8</f>
        <v>0</v>
      </c>
      <c r="X8" s="169">
        <f ca="1">'4'!X8 * $AO8</f>
        <v>0</v>
      </c>
      <c r="Y8" s="169">
        <f ca="1">'4'!Y8 * $AO8</f>
        <v>0</v>
      </c>
      <c r="Z8" s="169">
        <f ca="1">'4'!Z8 * $AO8</f>
        <v>0</v>
      </c>
      <c r="AA8" s="169">
        <f ca="1">'4'!AA8 * $AO8</f>
        <v>0</v>
      </c>
      <c r="AB8" s="169">
        <f ca="1">'4'!AB8 * $AO8</f>
        <v>0</v>
      </c>
      <c r="AC8" s="169">
        <f ca="1">'4'!AC8 * $AO8</f>
        <v>0</v>
      </c>
      <c r="AD8" s="169">
        <f ca="1">'4'!AD8 * $AO8</f>
        <v>0</v>
      </c>
      <c r="AE8" s="169">
        <f ca="1">'4'!AE8 * $AO8</f>
        <v>0</v>
      </c>
      <c r="AF8" s="169">
        <f ca="1">'4'!AF8 * $AO8</f>
        <v>0</v>
      </c>
      <c r="AG8" s="169">
        <f ca="1">'4'!AG8 * $AO8</f>
        <v>0</v>
      </c>
      <c r="AH8" s="169">
        <f ca="1">'4'!AH8 * $AO8</f>
        <v>0</v>
      </c>
      <c r="AI8" s="169">
        <f ca="1">'4'!AI8 * $AO8</f>
        <v>0</v>
      </c>
      <c r="AJ8" s="169">
        <f ca="1">'4'!AJ8 * $AO8</f>
        <v>0</v>
      </c>
      <c r="AM8" s="415">
        <f ca="1">F8+NPV(SDN,G8:INDEX(G8:AJ8,PAL))</f>
        <v>0</v>
      </c>
      <c r="AN8" s="418" t="str">
        <f>B8</f>
        <v>A.1.</v>
      </c>
      <c r="AO8" s="419">
        <v>1</v>
      </c>
    </row>
    <row r="9" spans="2:41" s="3" customFormat="1" ht="12.75" hidden="1">
      <c r="B9" s="64" t="s">
        <v>9</v>
      </c>
      <c r="C9" s="483" t="str">
        <f>IF(Kalba="EN",Data2!C34,Data2!B34)</f>
        <v>Nekilnojamasis turtas</v>
      </c>
      <c r="D9" s="169">
        <f ca="1">F9+NPV(FDN,G9:INDEX(G9:AJ9,PAL))</f>
        <v>0</v>
      </c>
      <c r="E9" s="169">
        <f t="shared" ca="1" si="2"/>
        <v>0</v>
      </c>
      <c r="F9" s="169">
        <f ca="1">'4'!F9 * $AO9</f>
        <v>0</v>
      </c>
      <c r="G9" s="169">
        <f ca="1">'4'!G9 * $AO9</f>
        <v>0</v>
      </c>
      <c r="H9" s="169">
        <f ca="1">'4'!H9 * $AO9</f>
        <v>0</v>
      </c>
      <c r="I9" s="169">
        <f ca="1">'4'!I9 * $AO9</f>
        <v>0</v>
      </c>
      <c r="J9" s="169">
        <f ca="1">'4'!J9 * $AO9</f>
        <v>0</v>
      </c>
      <c r="K9" s="169">
        <f ca="1">'4'!K9 * $AO9</f>
        <v>0</v>
      </c>
      <c r="L9" s="169">
        <f ca="1">'4'!L9 * $AO9</f>
        <v>0</v>
      </c>
      <c r="M9" s="169">
        <f ca="1">'4'!M9 * $AO9</f>
        <v>0</v>
      </c>
      <c r="N9" s="169">
        <f ca="1">'4'!N9 * $AO9</f>
        <v>0</v>
      </c>
      <c r="O9" s="169">
        <f ca="1">'4'!O9 * $AO9</f>
        <v>0</v>
      </c>
      <c r="P9" s="169">
        <f ca="1">'4'!P9 * $AO9</f>
        <v>0</v>
      </c>
      <c r="Q9" s="169">
        <f ca="1">'4'!Q9 * $AO9</f>
        <v>0</v>
      </c>
      <c r="R9" s="169">
        <f ca="1">'4'!R9 * $AO9</f>
        <v>0</v>
      </c>
      <c r="S9" s="169">
        <f ca="1">'4'!S9 * $AO9</f>
        <v>0</v>
      </c>
      <c r="T9" s="169">
        <f ca="1">'4'!T9 * $AO9</f>
        <v>0</v>
      </c>
      <c r="U9" s="169">
        <f ca="1">'4'!U9 * $AO9</f>
        <v>0</v>
      </c>
      <c r="V9" s="169">
        <f ca="1">'4'!V9 * $AO9</f>
        <v>0</v>
      </c>
      <c r="W9" s="169">
        <f ca="1">'4'!W9 * $AO9</f>
        <v>0</v>
      </c>
      <c r="X9" s="169">
        <f ca="1">'4'!X9 * $AO9</f>
        <v>0</v>
      </c>
      <c r="Y9" s="169">
        <f ca="1">'4'!Y9 * $AO9</f>
        <v>0</v>
      </c>
      <c r="Z9" s="169">
        <f ca="1">'4'!Z9 * $AO9</f>
        <v>0</v>
      </c>
      <c r="AA9" s="169">
        <f ca="1">'4'!AA9 * $AO9</f>
        <v>0</v>
      </c>
      <c r="AB9" s="169">
        <f ca="1">'4'!AB9 * $AO9</f>
        <v>0</v>
      </c>
      <c r="AC9" s="169">
        <f ca="1">'4'!AC9 * $AO9</f>
        <v>0</v>
      </c>
      <c r="AD9" s="169">
        <f ca="1">'4'!AD9 * $AO9</f>
        <v>0</v>
      </c>
      <c r="AE9" s="169">
        <f ca="1">'4'!AE9 * $AO9</f>
        <v>0</v>
      </c>
      <c r="AF9" s="169">
        <f ca="1">'4'!AF9 * $AO9</f>
        <v>0</v>
      </c>
      <c r="AG9" s="169">
        <f ca="1">'4'!AG9 * $AO9</f>
        <v>0</v>
      </c>
      <c r="AH9" s="169">
        <f ca="1">'4'!AH9 * $AO9</f>
        <v>0</v>
      </c>
      <c r="AI9" s="169">
        <f ca="1">'4'!AI9 * $AO9</f>
        <v>0</v>
      </c>
      <c r="AJ9" s="169">
        <f ca="1">'4'!AJ9 * $AO9</f>
        <v>0</v>
      </c>
      <c r="AM9" s="415">
        <f ca="1">F9+NPV(SDN,G9:INDEX(G9:AJ9,PAL))</f>
        <v>0</v>
      </c>
      <c r="AN9" s="418" t="str">
        <f t="shared" ref="AN9:AN59" si="3">B9</f>
        <v>A.2.</v>
      </c>
      <c r="AO9" s="419">
        <v>1</v>
      </c>
    </row>
    <row r="10" spans="2:41" s="3" customFormat="1" ht="12.75" hidden="1">
      <c r="B10" s="64" t="s">
        <v>11</v>
      </c>
      <c r="C10" s="483" t="str">
        <f>IF(Kalba="EN",Data2!C35,Data2!B35)</f>
        <v>Statyba, rekonstravimas, kapitalinis remontas ir kiti darbai</v>
      </c>
      <c r="D10" s="169">
        <f ca="1">F10+NPV(FDN,G10:INDEX(G10:AJ10,PAL))</f>
        <v>0</v>
      </c>
      <c r="E10" s="169">
        <f t="shared" ca="1" si="2"/>
        <v>0</v>
      </c>
      <c r="F10" s="169">
        <f ca="1">'4'!F10 * $AO10</f>
        <v>0</v>
      </c>
      <c r="G10" s="169">
        <f ca="1">'4'!G10 * $AO10</f>
        <v>0</v>
      </c>
      <c r="H10" s="169">
        <f ca="1">'4'!H10 * $AO10</f>
        <v>0</v>
      </c>
      <c r="I10" s="169">
        <f ca="1">'4'!I10 * $AO10</f>
        <v>0</v>
      </c>
      <c r="J10" s="169">
        <f ca="1">'4'!J10 * $AO10</f>
        <v>0</v>
      </c>
      <c r="K10" s="169">
        <f ca="1">'4'!K10 * $AO10</f>
        <v>0</v>
      </c>
      <c r="L10" s="169">
        <f ca="1">'4'!L10 * $AO10</f>
        <v>0</v>
      </c>
      <c r="M10" s="169">
        <f ca="1">'4'!M10 * $AO10</f>
        <v>0</v>
      </c>
      <c r="N10" s="169">
        <f ca="1">'4'!N10 * $AO10</f>
        <v>0</v>
      </c>
      <c r="O10" s="169">
        <f ca="1">'4'!O10 * $AO10</f>
        <v>0</v>
      </c>
      <c r="P10" s="169">
        <f ca="1">'4'!P10 * $AO10</f>
        <v>0</v>
      </c>
      <c r="Q10" s="169">
        <f ca="1">'4'!Q10 * $AO10</f>
        <v>0</v>
      </c>
      <c r="R10" s="169">
        <f ca="1">'4'!R10 * $AO10</f>
        <v>0</v>
      </c>
      <c r="S10" s="169">
        <f ca="1">'4'!S10 * $AO10</f>
        <v>0</v>
      </c>
      <c r="T10" s="169">
        <f ca="1">'4'!T10 * $AO10</f>
        <v>0</v>
      </c>
      <c r="U10" s="169">
        <f ca="1">'4'!U10 * $AO10</f>
        <v>0</v>
      </c>
      <c r="V10" s="169">
        <f ca="1">'4'!V10 * $AO10</f>
        <v>0</v>
      </c>
      <c r="W10" s="169">
        <f ca="1">'4'!W10 * $AO10</f>
        <v>0</v>
      </c>
      <c r="X10" s="169">
        <f ca="1">'4'!X10 * $AO10</f>
        <v>0</v>
      </c>
      <c r="Y10" s="169">
        <f ca="1">'4'!Y10 * $AO10</f>
        <v>0</v>
      </c>
      <c r="Z10" s="169">
        <f ca="1">'4'!Z10 * $AO10</f>
        <v>0</v>
      </c>
      <c r="AA10" s="169">
        <f ca="1">'4'!AA10 * $AO10</f>
        <v>0</v>
      </c>
      <c r="AB10" s="169">
        <f ca="1">'4'!AB10 * $AO10</f>
        <v>0</v>
      </c>
      <c r="AC10" s="169">
        <f ca="1">'4'!AC10 * $AO10</f>
        <v>0</v>
      </c>
      <c r="AD10" s="169">
        <f ca="1">'4'!AD10 * $AO10</f>
        <v>0</v>
      </c>
      <c r="AE10" s="169">
        <f ca="1">'4'!AE10 * $AO10</f>
        <v>0</v>
      </c>
      <c r="AF10" s="169">
        <f ca="1">'4'!AF10 * $AO10</f>
        <v>0</v>
      </c>
      <c r="AG10" s="169">
        <f ca="1">'4'!AG10 * $AO10</f>
        <v>0</v>
      </c>
      <c r="AH10" s="169">
        <f ca="1">'4'!AH10 * $AO10</f>
        <v>0</v>
      </c>
      <c r="AI10" s="169">
        <f ca="1">'4'!AI10 * $AO10</f>
        <v>0</v>
      </c>
      <c r="AJ10" s="169">
        <f ca="1">'4'!AJ10 * $AO10</f>
        <v>0</v>
      </c>
      <c r="AM10" s="415">
        <f ca="1">F10+NPV(SDN,G10:INDEX(G10:AJ10,PAL))</f>
        <v>0</v>
      </c>
      <c r="AN10" s="418" t="str">
        <f t="shared" si="3"/>
        <v>A.3.</v>
      </c>
      <c r="AO10" s="419">
        <v>1</v>
      </c>
    </row>
    <row r="11" spans="2:41" s="3" customFormat="1" ht="12.75" hidden="1">
      <c r="B11" s="64" t="s">
        <v>13</v>
      </c>
      <c r="C11" s="483" t="str">
        <f>IF(Kalba="EN",Data2!C36,Data2!B36)</f>
        <v>Įranga, įrenginiai ir kitas ilgalaikis turtas</v>
      </c>
      <c r="D11" s="169">
        <f ca="1">F11+NPV(FDN,G11:INDEX(G11:AJ11,PAL))</f>
        <v>0</v>
      </c>
      <c r="E11" s="169">
        <f t="shared" ca="1" si="2"/>
        <v>0</v>
      </c>
      <c r="F11" s="169">
        <f ca="1">'4'!F11 * $AO11</f>
        <v>0</v>
      </c>
      <c r="G11" s="169">
        <f ca="1">'4'!G11 * $AO11</f>
        <v>0</v>
      </c>
      <c r="H11" s="169">
        <f ca="1">'4'!H11 * $AO11</f>
        <v>0</v>
      </c>
      <c r="I11" s="169">
        <f ca="1">'4'!I11 * $AO11</f>
        <v>0</v>
      </c>
      <c r="J11" s="169">
        <f ca="1">'4'!J11 * $AO11</f>
        <v>0</v>
      </c>
      <c r="K11" s="169">
        <f ca="1">'4'!K11 * $AO11</f>
        <v>0</v>
      </c>
      <c r="L11" s="169">
        <f ca="1">'4'!L11 * $AO11</f>
        <v>0</v>
      </c>
      <c r="M11" s="169">
        <f ca="1">'4'!M11 * $AO11</f>
        <v>0</v>
      </c>
      <c r="N11" s="169">
        <f ca="1">'4'!N11 * $AO11</f>
        <v>0</v>
      </c>
      <c r="O11" s="169">
        <f ca="1">'4'!O11 * $AO11</f>
        <v>0</v>
      </c>
      <c r="P11" s="169">
        <f ca="1">'4'!P11 * $AO11</f>
        <v>0</v>
      </c>
      <c r="Q11" s="169">
        <f ca="1">'4'!Q11 * $AO11</f>
        <v>0</v>
      </c>
      <c r="R11" s="169">
        <f ca="1">'4'!R11 * $AO11</f>
        <v>0</v>
      </c>
      <c r="S11" s="169">
        <f ca="1">'4'!S11 * $AO11</f>
        <v>0</v>
      </c>
      <c r="T11" s="169">
        <f ca="1">'4'!T11 * $AO11</f>
        <v>0</v>
      </c>
      <c r="U11" s="169">
        <f ca="1">'4'!U11 * $AO11</f>
        <v>0</v>
      </c>
      <c r="V11" s="169">
        <f ca="1">'4'!V11 * $AO11</f>
        <v>0</v>
      </c>
      <c r="W11" s="169">
        <f ca="1">'4'!W11 * $AO11</f>
        <v>0</v>
      </c>
      <c r="X11" s="169">
        <f ca="1">'4'!X11 * $AO11</f>
        <v>0</v>
      </c>
      <c r="Y11" s="169">
        <f ca="1">'4'!Y11 * $AO11</f>
        <v>0</v>
      </c>
      <c r="Z11" s="169">
        <f ca="1">'4'!Z11 * $AO11</f>
        <v>0</v>
      </c>
      <c r="AA11" s="169">
        <f ca="1">'4'!AA11 * $AO11</f>
        <v>0</v>
      </c>
      <c r="AB11" s="169">
        <f ca="1">'4'!AB11 * $AO11</f>
        <v>0</v>
      </c>
      <c r="AC11" s="169">
        <f ca="1">'4'!AC11 * $AO11</f>
        <v>0</v>
      </c>
      <c r="AD11" s="169">
        <f ca="1">'4'!AD11 * $AO11</f>
        <v>0</v>
      </c>
      <c r="AE11" s="169">
        <f ca="1">'4'!AE11 * $AO11</f>
        <v>0</v>
      </c>
      <c r="AF11" s="169">
        <f ca="1">'4'!AF11 * $AO11</f>
        <v>0</v>
      </c>
      <c r="AG11" s="169">
        <f ca="1">'4'!AG11 * $AO11</f>
        <v>0</v>
      </c>
      <c r="AH11" s="169">
        <f ca="1">'4'!AH11 * $AO11</f>
        <v>0</v>
      </c>
      <c r="AI11" s="169">
        <f ca="1">'4'!AI11 * $AO11</f>
        <v>0</v>
      </c>
      <c r="AJ11" s="169">
        <f ca="1">'4'!AJ11 * $AO11</f>
        <v>0</v>
      </c>
      <c r="AM11" s="415">
        <f ca="1">F11+NPV(SDN,G11:INDEX(G11:AJ11,PAL))</f>
        <v>0</v>
      </c>
      <c r="AN11" s="418" t="str">
        <f t="shared" si="3"/>
        <v>A.4.</v>
      </c>
      <c r="AO11" s="419">
        <v>1</v>
      </c>
    </row>
    <row r="12" spans="2:41" s="3" customFormat="1" ht="25.5" hidden="1">
      <c r="B12" s="64" t="s">
        <v>15</v>
      </c>
      <c r="C12" s="483" t="str">
        <f>IF(Kalba="EN",Data2!C37,Data2!B37)</f>
        <v>Projektavimo, techninės priežiūros ir kitos su investicijomis į ilgalaikį turtą (A.1.-A.4.) susijusios paslaugos</v>
      </c>
      <c r="D12" s="169">
        <f ca="1">F12+NPV(FDN,G12:INDEX(G12:AJ12,PAL))</f>
        <v>0</v>
      </c>
      <c r="E12" s="169">
        <f t="shared" ca="1" si="2"/>
        <v>0</v>
      </c>
      <c r="F12" s="169">
        <f ca="1">'4'!F12 * $AO12</f>
        <v>0</v>
      </c>
      <c r="G12" s="169">
        <f ca="1">'4'!G12 * $AO12</f>
        <v>0</v>
      </c>
      <c r="H12" s="169">
        <f ca="1">'4'!H12 * $AO12</f>
        <v>0</v>
      </c>
      <c r="I12" s="169">
        <f ca="1">'4'!I12 * $AO12</f>
        <v>0</v>
      </c>
      <c r="J12" s="169">
        <f ca="1">'4'!J12 * $AO12</f>
        <v>0</v>
      </c>
      <c r="K12" s="169">
        <f ca="1">'4'!K12 * $AO12</f>
        <v>0</v>
      </c>
      <c r="L12" s="169">
        <f ca="1">'4'!L12 * $AO12</f>
        <v>0</v>
      </c>
      <c r="M12" s="169">
        <f ca="1">'4'!M12 * $AO12</f>
        <v>0</v>
      </c>
      <c r="N12" s="169">
        <f ca="1">'4'!N12 * $AO12</f>
        <v>0</v>
      </c>
      <c r="O12" s="169">
        <f ca="1">'4'!O12 * $AO12</f>
        <v>0</v>
      </c>
      <c r="P12" s="169">
        <f ca="1">'4'!P12 * $AO12</f>
        <v>0</v>
      </c>
      <c r="Q12" s="169">
        <f ca="1">'4'!Q12 * $AO12</f>
        <v>0</v>
      </c>
      <c r="R12" s="169">
        <f ca="1">'4'!R12 * $AO12</f>
        <v>0</v>
      </c>
      <c r="S12" s="169">
        <f ca="1">'4'!S12 * $AO12</f>
        <v>0</v>
      </c>
      <c r="T12" s="169">
        <f ca="1">'4'!T12 * $AO12</f>
        <v>0</v>
      </c>
      <c r="U12" s="169">
        <f ca="1">'4'!U12 * $AO12</f>
        <v>0</v>
      </c>
      <c r="V12" s="169">
        <f ca="1">'4'!V12 * $AO12</f>
        <v>0</v>
      </c>
      <c r="W12" s="169">
        <f ca="1">'4'!W12 * $AO12</f>
        <v>0</v>
      </c>
      <c r="X12" s="169">
        <f ca="1">'4'!X12 * $AO12</f>
        <v>0</v>
      </c>
      <c r="Y12" s="169">
        <f ca="1">'4'!Y12 * $AO12</f>
        <v>0</v>
      </c>
      <c r="Z12" s="169">
        <f ca="1">'4'!Z12 * $AO12</f>
        <v>0</v>
      </c>
      <c r="AA12" s="169">
        <f ca="1">'4'!AA12 * $AO12</f>
        <v>0</v>
      </c>
      <c r="AB12" s="169">
        <f ca="1">'4'!AB12 * $AO12</f>
        <v>0</v>
      </c>
      <c r="AC12" s="169">
        <f ca="1">'4'!AC12 * $AO12</f>
        <v>0</v>
      </c>
      <c r="AD12" s="169">
        <f ca="1">'4'!AD12 * $AO12</f>
        <v>0</v>
      </c>
      <c r="AE12" s="169">
        <f ca="1">'4'!AE12 * $AO12</f>
        <v>0</v>
      </c>
      <c r="AF12" s="169">
        <f ca="1">'4'!AF12 * $AO12</f>
        <v>0</v>
      </c>
      <c r="AG12" s="169">
        <f ca="1">'4'!AG12 * $AO12</f>
        <v>0</v>
      </c>
      <c r="AH12" s="169">
        <f ca="1">'4'!AH12 * $AO12</f>
        <v>0</v>
      </c>
      <c r="AI12" s="169">
        <f ca="1">'4'!AI12 * $AO12</f>
        <v>0</v>
      </c>
      <c r="AJ12" s="169">
        <f ca="1">'4'!AJ12 * $AO12</f>
        <v>0</v>
      </c>
      <c r="AM12" s="415">
        <f ca="1">F12+NPV(SDN,G12:INDEX(G12:AJ12,PAL))</f>
        <v>0</v>
      </c>
      <c r="AN12" s="418" t="str">
        <f t="shared" si="3"/>
        <v>A.5.</v>
      </c>
      <c r="AO12" s="419">
        <v>1</v>
      </c>
    </row>
    <row r="13" spans="2:41" s="3" customFormat="1" ht="12.75" hidden="1">
      <c r="B13" s="64" t="s">
        <v>16</v>
      </c>
      <c r="C13" s="483" t="str">
        <f>IF(Kalba="EN",Data2!C38,Data2!B38)</f>
        <v>Projekto administravimas ir vykdymas</v>
      </c>
      <c r="D13" s="169">
        <f ca="1">F13+NPV(FDN,G13:INDEX(G13:AJ13,PAL))</f>
        <v>0</v>
      </c>
      <c r="E13" s="169">
        <f t="shared" ca="1" si="2"/>
        <v>0</v>
      </c>
      <c r="F13" s="169">
        <f ca="1">'4'!F13 * $AO13</f>
        <v>0</v>
      </c>
      <c r="G13" s="169">
        <f ca="1">'4'!G13 * $AO13</f>
        <v>0</v>
      </c>
      <c r="H13" s="169">
        <f ca="1">'4'!H13 * $AO13</f>
        <v>0</v>
      </c>
      <c r="I13" s="169">
        <f ca="1">'4'!I13 * $AO13</f>
        <v>0</v>
      </c>
      <c r="J13" s="169">
        <f ca="1">'4'!J13 * $AO13</f>
        <v>0</v>
      </c>
      <c r="K13" s="169">
        <f ca="1">'4'!K13 * $AO13</f>
        <v>0</v>
      </c>
      <c r="L13" s="169">
        <f ca="1">'4'!L13 * $AO13</f>
        <v>0</v>
      </c>
      <c r="M13" s="169">
        <f ca="1">'4'!M13 * $AO13</f>
        <v>0</v>
      </c>
      <c r="N13" s="169">
        <f ca="1">'4'!N13 * $AO13</f>
        <v>0</v>
      </c>
      <c r="O13" s="169">
        <f ca="1">'4'!O13 * $AO13</f>
        <v>0</v>
      </c>
      <c r="P13" s="169">
        <f ca="1">'4'!P13 * $AO13</f>
        <v>0</v>
      </c>
      <c r="Q13" s="169">
        <f ca="1">'4'!Q13 * $AO13</f>
        <v>0</v>
      </c>
      <c r="R13" s="169">
        <f ca="1">'4'!R13 * $AO13</f>
        <v>0</v>
      </c>
      <c r="S13" s="169">
        <f ca="1">'4'!S13 * $AO13</f>
        <v>0</v>
      </c>
      <c r="T13" s="169">
        <f ca="1">'4'!T13 * $AO13</f>
        <v>0</v>
      </c>
      <c r="U13" s="169">
        <f ca="1">'4'!U13 * $AO13</f>
        <v>0</v>
      </c>
      <c r="V13" s="169">
        <f ca="1">'4'!V13 * $AO13</f>
        <v>0</v>
      </c>
      <c r="W13" s="169">
        <f ca="1">'4'!W13 * $AO13</f>
        <v>0</v>
      </c>
      <c r="X13" s="169">
        <f ca="1">'4'!X13 * $AO13</f>
        <v>0</v>
      </c>
      <c r="Y13" s="169">
        <f ca="1">'4'!Y13 * $AO13</f>
        <v>0</v>
      </c>
      <c r="Z13" s="169">
        <f ca="1">'4'!Z13 * $AO13</f>
        <v>0</v>
      </c>
      <c r="AA13" s="169">
        <f ca="1">'4'!AA13 * $AO13</f>
        <v>0</v>
      </c>
      <c r="AB13" s="169">
        <f ca="1">'4'!AB13 * $AO13</f>
        <v>0</v>
      </c>
      <c r="AC13" s="169">
        <f ca="1">'4'!AC13 * $AO13</f>
        <v>0</v>
      </c>
      <c r="AD13" s="169">
        <f ca="1">'4'!AD13 * $AO13</f>
        <v>0</v>
      </c>
      <c r="AE13" s="169">
        <f ca="1">'4'!AE13 * $AO13</f>
        <v>0</v>
      </c>
      <c r="AF13" s="169">
        <f ca="1">'4'!AF13 * $AO13</f>
        <v>0</v>
      </c>
      <c r="AG13" s="169">
        <f ca="1">'4'!AG13 * $AO13</f>
        <v>0</v>
      </c>
      <c r="AH13" s="169">
        <f ca="1">'4'!AH13 * $AO13</f>
        <v>0</v>
      </c>
      <c r="AI13" s="169">
        <f ca="1">'4'!AI13 * $AO13</f>
        <v>0</v>
      </c>
      <c r="AJ13" s="169">
        <f ca="1">'4'!AJ13 * $AO13</f>
        <v>0</v>
      </c>
      <c r="AM13" s="415">
        <f ca="1">F13+NPV(SDN,G13:INDEX(G13:AJ13,PAL))</f>
        <v>0</v>
      </c>
      <c r="AN13" s="418" t="str">
        <f t="shared" si="3"/>
        <v>A.6.</v>
      </c>
      <c r="AO13" s="419">
        <v>1</v>
      </c>
    </row>
    <row r="14" spans="2:41" s="3" customFormat="1" ht="12.75" hidden="1">
      <c r="B14" s="64" t="s">
        <v>18</v>
      </c>
      <c r="C14" s="483" t="str">
        <f>IF(Kalba="EN",Data2!C39,Data2!B39)</f>
        <v>Kitos paslaugos ir išlaidos</v>
      </c>
      <c r="D14" s="169">
        <f ca="1">F14+NPV(FDN,G14:INDEX(G14:AJ14,PAL))</f>
        <v>0</v>
      </c>
      <c r="E14" s="169">
        <f t="shared" ca="1" si="2"/>
        <v>0</v>
      </c>
      <c r="F14" s="169">
        <f ca="1">'4'!F14 * $AO14</f>
        <v>0</v>
      </c>
      <c r="G14" s="169">
        <f ca="1">'4'!G14 * $AO14</f>
        <v>0</v>
      </c>
      <c r="H14" s="169">
        <f ca="1">'4'!H14 * $AO14</f>
        <v>0</v>
      </c>
      <c r="I14" s="169">
        <f ca="1">'4'!I14 * $AO14</f>
        <v>0</v>
      </c>
      <c r="J14" s="169">
        <f ca="1">'4'!J14 * $AO14</f>
        <v>0</v>
      </c>
      <c r="K14" s="169">
        <f ca="1">'4'!K14 * $AO14</f>
        <v>0</v>
      </c>
      <c r="L14" s="169">
        <f ca="1">'4'!L14 * $AO14</f>
        <v>0</v>
      </c>
      <c r="M14" s="169">
        <f ca="1">'4'!M14 * $AO14</f>
        <v>0</v>
      </c>
      <c r="N14" s="169">
        <f ca="1">'4'!N14 * $AO14</f>
        <v>0</v>
      </c>
      <c r="O14" s="169">
        <f ca="1">'4'!O14 * $AO14</f>
        <v>0</v>
      </c>
      <c r="P14" s="169">
        <f ca="1">'4'!P14 * $AO14</f>
        <v>0</v>
      </c>
      <c r="Q14" s="169">
        <f ca="1">'4'!Q14 * $AO14</f>
        <v>0</v>
      </c>
      <c r="R14" s="169">
        <f ca="1">'4'!R14 * $AO14</f>
        <v>0</v>
      </c>
      <c r="S14" s="169">
        <f ca="1">'4'!S14 * $AO14</f>
        <v>0</v>
      </c>
      <c r="T14" s="169">
        <f ca="1">'4'!T14 * $AO14</f>
        <v>0</v>
      </c>
      <c r="U14" s="169">
        <f ca="1">'4'!U14 * $AO14</f>
        <v>0</v>
      </c>
      <c r="V14" s="169">
        <f ca="1">'4'!V14 * $AO14</f>
        <v>0</v>
      </c>
      <c r="W14" s="169">
        <f ca="1">'4'!W14 * $AO14</f>
        <v>0</v>
      </c>
      <c r="X14" s="169">
        <f ca="1">'4'!X14 * $AO14</f>
        <v>0</v>
      </c>
      <c r="Y14" s="169">
        <f ca="1">'4'!Y14 * $AO14</f>
        <v>0</v>
      </c>
      <c r="Z14" s="169">
        <f ca="1">'4'!Z14 * $AO14</f>
        <v>0</v>
      </c>
      <c r="AA14" s="169">
        <f ca="1">'4'!AA14 * $AO14</f>
        <v>0</v>
      </c>
      <c r="AB14" s="169">
        <f ca="1">'4'!AB14 * $AO14</f>
        <v>0</v>
      </c>
      <c r="AC14" s="169">
        <f ca="1">'4'!AC14 * $AO14</f>
        <v>0</v>
      </c>
      <c r="AD14" s="169">
        <f ca="1">'4'!AD14 * $AO14</f>
        <v>0</v>
      </c>
      <c r="AE14" s="169">
        <f ca="1">'4'!AE14 * $AO14</f>
        <v>0</v>
      </c>
      <c r="AF14" s="169">
        <f ca="1">'4'!AF14 * $AO14</f>
        <v>0</v>
      </c>
      <c r="AG14" s="169">
        <f ca="1">'4'!AG14 * $AO14</f>
        <v>0</v>
      </c>
      <c r="AH14" s="169">
        <f ca="1">'4'!AH14 * $AO14</f>
        <v>0</v>
      </c>
      <c r="AI14" s="169">
        <f ca="1">'4'!AI14 * $AO14</f>
        <v>0</v>
      </c>
      <c r="AJ14" s="169">
        <f ca="1">'4'!AJ14 * $AO14</f>
        <v>0</v>
      </c>
      <c r="AM14" s="415">
        <f ca="1">F14+NPV(SDN,G14:INDEX(G14:AJ14,PAL))</f>
        <v>0</v>
      </c>
      <c r="AN14" s="418" t="str">
        <f t="shared" si="3"/>
        <v>A.7.</v>
      </c>
      <c r="AO14" s="419">
        <v>1</v>
      </c>
    </row>
    <row r="15" spans="2:41" s="3" customFormat="1" ht="12.75" hidden="1">
      <c r="B15" s="64" t="s">
        <v>294</v>
      </c>
      <c r="C15" s="483" t="str">
        <f>IF(Kalba="EN",Data2!C40,Data2!B40)</f>
        <v>Reinvesticijos </v>
      </c>
      <c r="D15" s="169">
        <f ca="1">F15+NPV(FDN,G15:INDEX(G15:AJ15,PAL))</f>
        <v>0</v>
      </c>
      <c r="E15" s="169">
        <f t="shared" ca="1" si="2"/>
        <v>0</v>
      </c>
      <c r="F15" s="169">
        <f ca="1">'4'!F15 * $AO15</f>
        <v>0</v>
      </c>
      <c r="G15" s="169">
        <f ca="1">'4'!G15 * $AO15</f>
        <v>0</v>
      </c>
      <c r="H15" s="169">
        <f ca="1">'4'!H15 * $AO15</f>
        <v>0</v>
      </c>
      <c r="I15" s="169">
        <f ca="1">'4'!I15 * $AO15</f>
        <v>0</v>
      </c>
      <c r="J15" s="169">
        <f ca="1">'4'!J15 * $AO15</f>
        <v>0</v>
      </c>
      <c r="K15" s="169">
        <f ca="1">'4'!K15 * $AO15</f>
        <v>0</v>
      </c>
      <c r="L15" s="169">
        <f ca="1">'4'!L15 * $AO15</f>
        <v>0</v>
      </c>
      <c r="M15" s="169">
        <f ca="1">'4'!M15 * $AO15</f>
        <v>0</v>
      </c>
      <c r="N15" s="169">
        <f ca="1">'4'!N15 * $AO15</f>
        <v>0</v>
      </c>
      <c r="O15" s="169">
        <f ca="1">'4'!O15 * $AO15</f>
        <v>0</v>
      </c>
      <c r="P15" s="169">
        <f ca="1">'4'!P15 * $AO15</f>
        <v>0</v>
      </c>
      <c r="Q15" s="169">
        <f ca="1">'4'!Q15 * $AO15</f>
        <v>0</v>
      </c>
      <c r="R15" s="169">
        <f ca="1">'4'!R15 * $AO15</f>
        <v>0</v>
      </c>
      <c r="S15" s="169">
        <f ca="1">'4'!S15 * $AO15</f>
        <v>0</v>
      </c>
      <c r="T15" s="169">
        <f ca="1">'4'!T15 * $AO15</f>
        <v>0</v>
      </c>
      <c r="U15" s="169">
        <f ca="1">'4'!U15 * $AO15</f>
        <v>0</v>
      </c>
      <c r="V15" s="169">
        <f ca="1">'4'!V15 * $AO15</f>
        <v>0</v>
      </c>
      <c r="W15" s="169">
        <f ca="1">'4'!W15 * $AO15</f>
        <v>0</v>
      </c>
      <c r="X15" s="169">
        <f ca="1">'4'!X15 * $AO15</f>
        <v>0</v>
      </c>
      <c r="Y15" s="169">
        <f ca="1">'4'!Y15 * $AO15</f>
        <v>0</v>
      </c>
      <c r="Z15" s="169">
        <f ca="1">'4'!Z15 * $AO15</f>
        <v>0</v>
      </c>
      <c r="AA15" s="169">
        <f ca="1">'4'!AA15 * $AO15</f>
        <v>0</v>
      </c>
      <c r="AB15" s="169">
        <f ca="1">'4'!AB15 * $AO15</f>
        <v>0</v>
      </c>
      <c r="AC15" s="169">
        <f ca="1">'4'!AC15 * $AO15</f>
        <v>0</v>
      </c>
      <c r="AD15" s="169">
        <f ca="1">'4'!AD15 * $AO15</f>
        <v>0</v>
      </c>
      <c r="AE15" s="169">
        <f ca="1">'4'!AE15 * $AO15</f>
        <v>0</v>
      </c>
      <c r="AF15" s="169">
        <f ca="1">'4'!AF15 * $AO15</f>
        <v>0</v>
      </c>
      <c r="AG15" s="169">
        <f ca="1">'4'!AG15 * $AO15</f>
        <v>0</v>
      </c>
      <c r="AH15" s="169">
        <f ca="1">'4'!AH15 * $AO15</f>
        <v>0</v>
      </c>
      <c r="AI15" s="169">
        <f ca="1">'4'!AI15 * $AO15</f>
        <v>0</v>
      </c>
      <c r="AJ15" s="169">
        <f ca="1">'4'!AJ15 * $AO15</f>
        <v>0</v>
      </c>
      <c r="AM15" s="415">
        <f ca="1">F15+NPV(SDN,G15:INDEX(G15:AJ15,PAL))</f>
        <v>0</v>
      </c>
      <c r="AN15" s="418" t="str">
        <f t="shared" si="3"/>
        <v>A.8.</v>
      </c>
      <c r="AO15" s="419">
        <v>1</v>
      </c>
    </row>
    <row r="16" spans="2:41" s="61" customFormat="1" ht="12.75">
      <c r="B16" s="64" t="s">
        <v>20</v>
      </c>
      <c r="C16" s="483" t="str">
        <f>IF(Kalba="EN",Data2!C41,Data2!B41)</f>
        <v>Investicijų likutinė vertė</v>
      </c>
      <c r="D16" s="169">
        <f ca="1">F16+NPV(FDN,G16:INDEX(G16:AJ16,PAL))</f>
        <v>0</v>
      </c>
      <c r="E16" s="169">
        <f t="shared" ca="1" si="2"/>
        <v>0</v>
      </c>
      <c r="F16" s="169">
        <f ca="1">'4'!F16 * $AO16</f>
        <v>0</v>
      </c>
      <c r="G16" s="169">
        <f ca="1">'4'!G16 * $AO16</f>
        <v>0</v>
      </c>
      <c r="H16" s="169">
        <f ca="1">'4'!H16 * $AO16</f>
        <v>0</v>
      </c>
      <c r="I16" s="169">
        <f ca="1">'4'!I16 * $AO16</f>
        <v>0</v>
      </c>
      <c r="J16" s="169">
        <f ca="1">'4'!J16 * $AO16</f>
        <v>0</v>
      </c>
      <c r="K16" s="169">
        <f ca="1">'4'!K16 * $AO16</f>
        <v>0</v>
      </c>
      <c r="L16" s="169">
        <f ca="1">'4'!L16 * $AO16</f>
        <v>0</v>
      </c>
      <c r="M16" s="169">
        <f ca="1">'4'!M16 * $AO16</f>
        <v>0</v>
      </c>
      <c r="N16" s="169">
        <f ca="1">'4'!N16 * $AO16</f>
        <v>0</v>
      </c>
      <c r="O16" s="169">
        <f ca="1">'4'!O16 * $AO16</f>
        <v>0</v>
      </c>
      <c r="P16" s="169">
        <f ca="1">'4'!P16 * $AO16</f>
        <v>0</v>
      </c>
      <c r="Q16" s="169">
        <f ca="1">'4'!Q16 * $AO16</f>
        <v>0</v>
      </c>
      <c r="R16" s="169">
        <f ca="1">'4'!R16 * $AO16</f>
        <v>0</v>
      </c>
      <c r="S16" s="169">
        <f ca="1">'4'!S16 * $AO16</f>
        <v>0</v>
      </c>
      <c r="T16" s="169">
        <f ca="1">'4'!T16 * $AO16</f>
        <v>0</v>
      </c>
      <c r="U16" s="169">
        <f ca="1">'4'!U16 * $AO16</f>
        <v>0</v>
      </c>
      <c r="V16" s="169">
        <f ca="1">'4'!V16 * $AO16</f>
        <v>0</v>
      </c>
      <c r="W16" s="169">
        <f ca="1">'4'!W16 * $AO16</f>
        <v>0</v>
      </c>
      <c r="X16" s="169">
        <f ca="1">'4'!X16 * $AO16</f>
        <v>0</v>
      </c>
      <c r="Y16" s="169">
        <f ca="1">'4'!Y16 * $AO16</f>
        <v>0</v>
      </c>
      <c r="Z16" s="169">
        <f ca="1">'4'!Z16 * $AO16</f>
        <v>0</v>
      </c>
      <c r="AA16" s="169">
        <f ca="1">'4'!AA16 * $AO16</f>
        <v>0</v>
      </c>
      <c r="AB16" s="169">
        <f ca="1">'4'!AB16 * $AO16</f>
        <v>0</v>
      </c>
      <c r="AC16" s="169">
        <f ca="1">'4'!AC16 * $AO16</f>
        <v>0</v>
      </c>
      <c r="AD16" s="169">
        <f ca="1">'4'!AD16 * $AO16</f>
        <v>0</v>
      </c>
      <c r="AE16" s="169">
        <f ca="1">'4'!AE16 * $AO16</f>
        <v>0</v>
      </c>
      <c r="AF16" s="169">
        <f ca="1">'4'!AF16 * $AO16</f>
        <v>0</v>
      </c>
      <c r="AG16" s="169">
        <f ca="1">'4'!AG16 * $AO16</f>
        <v>0</v>
      </c>
      <c r="AH16" s="169">
        <f ca="1">'4'!AH16 * $AO16</f>
        <v>0</v>
      </c>
      <c r="AI16" s="169">
        <f ca="1">'4'!AI16 * $AO16</f>
        <v>0</v>
      </c>
      <c r="AJ16" s="169">
        <f ca="1">'4'!AJ16 * $AO16</f>
        <v>0</v>
      </c>
      <c r="AM16" s="415">
        <f ca="1">F16+NPV(SDN,G16:INDEX(G16:AJ16,PAL))</f>
        <v>0</v>
      </c>
      <c r="AN16" s="418" t="str">
        <f t="shared" si="3"/>
        <v>B.</v>
      </c>
      <c r="AO16" s="419">
        <v>1</v>
      </c>
    </row>
    <row r="17" spans="2:41" s="61" customFormat="1" ht="12.75">
      <c r="B17" s="5" t="s">
        <v>21</v>
      </c>
      <c r="C17" s="482" t="str">
        <f>IF(Kalba="EN",Data2!C42,Data2!B42)</f>
        <v>Veiklos pajamos, iš viso</v>
      </c>
      <c r="D17" s="170">
        <f ca="1">ROUND(SUM(D18:D20),0)</f>
        <v>0</v>
      </c>
      <c r="E17" s="170">
        <f ca="1">ROUND(SUM(E18:E20),0)</f>
        <v>0</v>
      </c>
      <c r="F17" s="170">
        <f ca="1">ROUND(SUM(F18:F20),0)</f>
        <v>0</v>
      </c>
      <c r="G17" s="170">
        <f t="shared" ref="G17:AJ17" ca="1" si="4">ROUND(SUM(G18:G20),0)</f>
        <v>0</v>
      </c>
      <c r="H17" s="170">
        <f t="shared" ca="1" si="4"/>
        <v>0</v>
      </c>
      <c r="I17" s="170">
        <f t="shared" ca="1" si="4"/>
        <v>0</v>
      </c>
      <c r="J17" s="170">
        <f t="shared" ca="1" si="4"/>
        <v>0</v>
      </c>
      <c r="K17" s="170">
        <f t="shared" ca="1" si="4"/>
        <v>0</v>
      </c>
      <c r="L17" s="170">
        <f t="shared" ca="1" si="4"/>
        <v>0</v>
      </c>
      <c r="M17" s="170">
        <f t="shared" ca="1" si="4"/>
        <v>0</v>
      </c>
      <c r="N17" s="170">
        <f t="shared" ca="1" si="4"/>
        <v>0</v>
      </c>
      <c r="O17" s="170">
        <f t="shared" ca="1" si="4"/>
        <v>0</v>
      </c>
      <c r="P17" s="170">
        <f t="shared" ca="1" si="4"/>
        <v>0</v>
      </c>
      <c r="Q17" s="170">
        <f t="shared" ca="1" si="4"/>
        <v>0</v>
      </c>
      <c r="R17" s="170">
        <f t="shared" ca="1" si="4"/>
        <v>0</v>
      </c>
      <c r="S17" s="170">
        <f t="shared" ca="1" si="4"/>
        <v>0</v>
      </c>
      <c r="T17" s="170">
        <f t="shared" ca="1" si="4"/>
        <v>0</v>
      </c>
      <c r="U17" s="170">
        <f t="shared" ca="1" si="4"/>
        <v>0</v>
      </c>
      <c r="V17" s="170">
        <f t="shared" ca="1" si="4"/>
        <v>0</v>
      </c>
      <c r="W17" s="170">
        <f t="shared" ca="1" si="4"/>
        <v>0</v>
      </c>
      <c r="X17" s="170">
        <f t="shared" ca="1" si="4"/>
        <v>0</v>
      </c>
      <c r="Y17" s="170">
        <f t="shared" ca="1" si="4"/>
        <v>0</v>
      </c>
      <c r="Z17" s="170">
        <f t="shared" ca="1" si="4"/>
        <v>0</v>
      </c>
      <c r="AA17" s="170">
        <f t="shared" ca="1" si="4"/>
        <v>0</v>
      </c>
      <c r="AB17" s="170">
        <f t="shared" ca="1" si="4"/>
        <v>0</v>
      </c>
      <c r="AC17" s="170">
        <f t="shared" ca="1" si="4"/>
        <v>0</v>
      </c>
      <c r="AD17" s="170">
        <f t="shared" ca="1" si="4"/>
        <v>0</v>
      </c>
      <c r="AE17" s="170">
        <f t="shared" ca="1" si="4"/>
        <v>0</v>
      </c>
      <c r="AF17" s="170">
        <f t="shared" ca="1" si="4"/>
        <v>0</v>
      </c>
      <c r="AG17" s="170">
        <f t="shared" ca="1" si="4"/>
        <v>0</v>
      </c>
      <c r="AH17" s="170">
        <f t="shared" ca="1" si="4"/>
        <v>0</v>
      </c>
      <c r="AI17" s="170">
        <f t="shared" ca="1" si="4"/>
        <v>0</v>
      </c>
      <c r="AJ17" s="170">
        <f t="shared" ca="1" si="4"/>
        <v>0</v>
      </c>
      <c r="AM17" s="406">
        <f ca="1">ROUND(SUM(AM18:AM20),0)</f>
        <v>0</v>
      </c>
      <c r="AN17" s="418" t="str">
        <f t="shared" si="3"/>
        <v>C.</v>
      </c>
      <c r="AO17" s="251"/>
    </row>
    <row r="18" spans="2:41" s="3" customFormat="1" ht="12.75" hidden="1">
      <c r="B18" s="64" t="s">
        <v>22</v>
      </c>
      <c r="C18" s="483" t="str">
        <f>IF(Kalba="EN",Data2!C43,Data2!B43)</f>
        <v>Prekių pardavimo pajamos</v>
      </c>
      <c r="D18" s="169">
        <f ca="1">F18+NPV(FDN,G18:INDEX(G18:AJ18,PAL))</f>
        <v>0</v>
      </c>
      <c r="E18" s="169">
        <f ca="1">SUMIF($F$5:$AJ$5,"&lt;="&amp;PAL,$F18:$AJ18)</f>
        <v>0</v>
      </c>
      <c r="F18" s="169">
        <f ca="1">'4'!F18 * $AO18</f>
        <v>0</v>
      </c>
      <c r="G18" s="169">
        <f ca="1">'4'!G18 * $AO18</f>
        <v>0</v>
      </c>
      <c r="H18" s="169">
        <f ca="1">'4'!H18 * $AO18</f>
        <v>0</v>
      </c>
      <c r="I18" s="169">
        <f ca="1">'4'!I18 * $AO18</f>
        <v>0</v>
      </c>
      <c r="J18" s="169">
        <f ca="1">'4'!J18 * $AO18</f>
        <v>0</v>
      </c>
      <c r="K18" s="169">
        <f ca="1">'4'!K18 * $AO18</f>
        <v>0</v>
      </c>
      <c r="L18" s="169">
        <f ca="1">'4'!L18 * $AO18</f>
        <v>0</v>
      </c>
      <c r="M18" s="169">
        <f ca="1">'4'!M18 * $AO18</f>
        <v>0</v>
      </c>
      <c r="N18" s="169">
        <f ca="1">'4'!N18 * $AO18</f>
        <v>0</v>
      </c>
      <c r="O18" s="169">
        <f ca="1">'4'!O18 * $AO18</f>
        <v>0</v>
      </c>
      <c r="P18" s="169">
        <f ca="1">'4'!P18 * $AO18</f>
        <v>0</v>
      </c>
      <c r="Q18" s="169">
        <f ca="1">'4'!Q18 * $AO18</f>
        <v>0</v>
      </c>
      <c r="R18" s="169">
        <f ca="1">'4'!R18 * $AO18</f>
        <v>0</v>
      </c>
      <c r="S18" s="169">
        <f ca="1">'4'!S18 * $AO18</f>
        <v>0</v>
      </c>
      <c r="T18" s="169">
        <f ca="1">'4'!T18 * $AO18</f>
        <v>0</v>
      </c>
      <c r="U18" s="169">
        <f ca="1">'4'!U18 * $AO18</f>
        <v>0</v>
      </c>
      <c r="V18" s="169">
        <f ca="1">'4'!V18 * $AO18</f>
        <v>0</v>
      </c>
      <c r="W18" s="169">
        <f ca="1">'4'!W18 * $AO18</f>
        <v>0</v>
      </c>
      <c r="X18" s="169">
        <f ca="1">'4'!X18 * $AO18</f>
        <v>0</v>
      </c>
      <c r="Y18" s="169">
        <f ca="1">'4'!Y18 * $AO18</f>
        <v>0</v>
      </c>
      <c r="Z18" s="169">
        <f ca="1">'4'!Z18 * $AO18</f>
        <v>0</v>
      </c>
      <c r="AA18" s="169">
        <f ca="1">'4'!AA18 * $AO18</f>
        <v>0</v>
      </c>
      <c r="AB18" s="169">
        <f ca="1">'4'!AB18 * $AO18</f>
        <v>0</v>
      </c>
      <c r="AC18" s="169">
        <f ca="1">'4'!AC18 * $AO18</f>
        <v>0</v>
      </c>
      <c r="AD18" s="169">
        <f ca="1">'4'!AD18 * $AO18</f>
        <v>0</v>
      </c>
      <c r="AE18" s="169">
        <f ca="1">'4'!AE18 * $AO18</f>
        <v>0</v>
      </c>
      <c r="AF18" s="169">
        <f ca="1">'4'!AF18 * $AO18</f>
        <v>0</v>
      </c>
      <c r="AG18" s="169">
        <f ca="1">'4'!AG18 * $AO18</f>
        <v>0</v>
      </c>
      <c r="AH18" s="169">
        <f ca="1">'4'!AH18 * $AO18</f>
        <v>0</v>
      </c>
      <c r="AI18" s="169">
        <f ca="1">'4'!AI18 * $AO18</f>
        <v>0</v>
      </c>
      <c r="AJ18" s="169">
        <f ca="1">'4'!AJ18 * $AO18</f>
        <v>0</v>
      </c>
      <c r="AM18" s="415">
        <f ca="1">F18+NPV(SDN,G18:INDEX(G18:AJ18,PAL))</f>
        <v>0</v>
      </c>
      <c r="AN18" s="418" t="str">
        <f t="shared" si="3"/>
        <v>C.1.</v>
      </c>
      <c r="AO18" s="419">
        <v>1</v>
      </c>
    </row>
    <row r="19" spans="2:41" s="3" customFormat="1" ht="12.75" hidden="1">
      <c r="B19" s="64" t="s">
        <v>23</v>
      </c>
      <c r="C19" s="483" t="str">
        <f>IF(Kalba="EN",Data2!C44,Data2!B44)</f>
        <v>Paslaugų suteikimo pajamos</v>
      </c>
      <c r="D19" s="169">
        <f ca="1">F19+NPV(FDN,G19:INDEX(G19:AJ19,PAL))</f>
        <v>0</v>
      </c>
      <c r="E19" s="169">
        <f ca="1">SUMIF($F$5:$AJ$5,"&lt;="&amp;PAL,$F19:$AJ19)</f>
        <v>0</v>
      </c>
      <c r="F19" s="169">
        <f ca="1">'4'!F19 * $AO19</f>
        <v>0</v>
      </c>
      <c r="G19" s="169">
        <f ca="1">'4'!G19 * $AO19</f>
        <v>0</v>
      </c>
      <c r="H19" s="169">
        <f ca="1">'4'!H19 * $AO19</f>
        <v>0</v>
      </c>
      <c r="I19" s="169">
        <f ca="1">'4'!I19 * $AO19</f>
        <v>0</v>
      </c>
      <c r="J19" s="169">
        <f ca="1">'4'!J19 * $AO19</f>
        <v>0</v>
      </c>
      <c r="K19" s="169">
        <f ca="1">'4'!K19 * $AO19</f>
        <v>0</v>
      </c>
      <c r="L19" s="169">
        <f ca="1">'4'!L19 * $AO19</f>
        <v>0</v>
      </c>
      <c r="M19" s="169">
        <f ca="1">'4'!M19 * $AO19</f>
        <v>0</v>
      </c>
      <c r="N19" s="169">
        <f ca="1">'4'!N19 * $AO19</f>
        <v>0</v>
      </c>
      <c r="O19" s="169">
        <f ca="1">'4'!O19 * $AO19</f>
        <v>0</v>
      </c>
      <c r="P19" s="169">
        <f ca="1">'4'!P19 * $AO19</f>
        <v>0</v>
      </c>
      <c r="Q19" s="169">
        <f ca="1">'4'!Q19 * $AO19</f>
        <v>0</v>
      </c>
      <c r="R19" s="169">
        <f ca="1">'4'!R19 * $AO19</f>
        <v>0</v>
      </c>
      <c r="S19" s="169">
        <f ca="1">'4'!S19 * $AO19</f>
        <v>0</v>
      </c>
      <c r="T19" s="169">
        <f ca="1">'4'!T19 * $AO19</f>
        <v>0</v>
      </c>
      <c r="U19" s="169">
        <f ca="1">'4'!U19 * $AO19</f>
        <v>0</v>
      </c>
      <c r="V19" s="169">
        <f ca="1">'4'!V19 * $AO19</f>
        <v>0</v>
      </c>
      <c r="W19" s="169">
        <f ca="1">'4'!W19 * $AO19</f>
        <v>0</v>
      </c>
      <c r="X19" s="169">
        <f ca="1">'4'!X19 * $AO19</f>
        <v>0</v>
      </c>
      <c r="Y19" s="169">
        <f ca="1">'4'!Y19 * $AO19</f>
        <v>0</v>
      </c>
      <c r="Z19" s="169">
        <f ca="1">'4'!Z19 * $AO19</f>
        <v>0</v>
      </c>
      <c r="AA19" s="169">
        <f ca="1">'4'!AA19 * $AO19</f>
        <v>0</v>
      </c>
      <c r="AB19" s="169">
        <f ca="1">'4'!AB19 * $AO19</f>
        <v>0</v>
      </c>
      <c r="AC19" s="169">
        <f ca="1">'4'!AC19 * $AO19</f>
        <v>0</v>
      </c>
      <c r="AD19" s="169">
        <f ca="1">'4'!AD19 * $AO19</f>
        <v>0</v>
      </c>
      <c r="AE19" s="169">
        <f ca="1">'4'!AE19 * $AO19</f>
        <v>0</v>
      </c>
      <c r="AF19" s="169">
        <f ca="1">'4'!AF19 * $AO19</f>
        <v>0</v>
      </c>
      <c r="AG19" s="169">
        <f ca="1">'4'!AG19 * $AO19</f>
        <v>0</v>
      </c>
      <c r="AH19" s="169">
        <f ca="1">'4'!AH19 * $AO19</f>
        <v>0</v>
      </c>
      <c r="AI19" s="169">
        <f ca="1">'4'!AI19 * $AO19</f>
        <v>0</v>
      </c>
      <c r="AJ19" s="169">
        <f ca="1">'4'!AJ19 * $AO19</f>
        <v>0</v>
      </c>
      <c r="AM19" s="415">
        <f ca="1">F19+NPV(SDN,G19:INDEX(G19:AJ19,PAL))</f>
        <v>0</v>
      </c>
      <c r="AN19" s="418" t="str">
        <f t="shared" si="3"/>
        <v>C.2.</v>
      </c>
      <c r="AO19" s="419">
        <v>1</v>
      </c>
    </row>
    <row r="20" spans="2:41" s="3" customFormat="1" ht="12.75" hidden="1">
      <c r="B20" s="64" t="s">
        <v>24</v>
      </c>
      <c r="C20" s="483" t="str">
        <f>IF(Kalba="EN",Data2!C45,Data2!B45)</f>
        <v>Finansinės ir investicinės veiklos bei kitos pajamos</v>
      </c>
      <c r="D20" s="169">
        <f ca="1">F20+NPV(FDN,G20:INDEX(G20:AJ20,PAL))</f>
        <v>0</v>
      </c>
      <c r="E20" s="169">
        <f ca="1">SUMIF($F$5:$AJ$5,"&lt;="&amp;PAL,$F20:$AJ20)</f>
        <v>0</v>
      </c>
      <c r="F20" s="169">
        <f ca="1">'4'!F20 * $AO20</f>
        <v>0</v>
      </c>
      <c r="G20" s="169">
        <f ca="1">'4'!G20 * $AO20</f>
        <v>0</v>
      </c>
      <c r="H20" s="169">
        <f ca="1">'4'!H20 * $AO20</f>
        <v>0</v>
      </c>
      <c r="I20" s="169">
        <f ca="1">'4'!I20 * $AO20</f>
        <v>0</v>
      </c>
      <c r="J20" s="169">
        <f ca="1">'4'!J20 * $AO20</f>
        <v>0</v>
      </c>
      <c r="K20" s="169">
        <f ca="1">'4'!K20 * $AO20</f>
        <v>0</v>
      </c>
      <c r="L20" s="169">
        <f ca="1">'4'!L20 * $AO20</f>
        <v>0</v>
      </c>
      <c r="M20" s="169">
        <f ca="1">'4'!M20 * $AO20</f>
        <v>0</v>
      </c>
      <c r="N20" s="169">
        <f ca="1">'4'!N20 * $AO20</f>
        <v>0</v>
      </c>
      <c r="O20" s="169">
        <f ca="1">'4'!O20 * $AO20</f>
        <v>0</v>
      </c>
      <c r="P20" s="169">
        <f ca="1">'4'!P20 * $AO20</f>
        <v>0</v>
      </c>
      <c r="Q20" s="169">
        <f ca="1">'4'!Q20 * $AO20</f>
        <v>0</v>
      </c>
      <c r="R20" s="169">
        <f ca="1">'4'!R20 * $AO20</f>
        <v>0</v>
      </c>
      <c r="S20" s="169">
        <f ca="1">'4'!S20 * $AO20</f>
        <v>0</v>
      </c>
      <c r="T20" s="169">
        <f ca="1">'4'!T20 * $AO20</f>
        <v>0</v>
      </c>
      <c r="U20" s="169">
        <f ca="1">'4'!U20 * $AO20</f>
        <v>0</v>
      </c>
      <c r="V20" s="169">
        <f ca="1">'4'!V20 * $AO20</f>
        <v>0</v>
      </c>
      <c r="W20" s="169">
        <f ca="1">'4'!W20 * $AO20</f>
        <v>0</v>
      </c>
      <c r="X20" s="169">
        <f ca="1">'4'!X20 * $AO20</f>
        <v>0</v>
      </c>
      <c r="Y20" s="169">
        <f ca="1">'4'!Y20 * $AO20</f>
        <v>0</v>
      </c>
      <c r="Z20" s="169">
        <f ca="1">'4'!Z20 * $AO20</f>
        <v>0</v>
      </c>
      <c r="AA20" s="169">
        <f ca="1">'4'!AA20 * $AO20</f>
        <v>0</v>
      </c>
      <c r="AB20" s="169">
        <f ca="1">'4'!AB20 * $AO20</f>
        <v>0</v>
      </c>
      <c r="AC20" s="169">
        <f ca="1">'4'!AC20 * $AO20</f>
        <v>0</v>
      </c>
      <c r="AD20" s="169">
        <f ca="1">'4'!AD20 * $AO20</f>
        <v>0</v>
      </c>
      <c r="AE20" s="169">
        <f ca="1">'4'!AE20 * $AO20</f>
        <v>0</v>
      </c>
      <c r="AF20" s="169">
        <f ca="1">'4'!AF20 * $AO20</f>
        <v>0</v>
      </c>
      <c r="AG20" s="169">
        <f ca="1">'4'!AG20 * $AO20</f>
        <v>0</v>
      </c>
      <c r="AH20" s="169">
        <f ca="1">'4'!AH20 * $AO20</f>
        <v>0</v>
      </c>
      <c r="AI20" s="169">
        <f ca="1">'4'!AI20 * $AO20</f>
        <v>0</v>
      </c>
      <c r="AJ20" s="169">
        <f ca="1">'4'!AJ20 * $AO20</f>
        <v>0</v>
      </c>
      <c r="AM20" s="415">
        <f ca="1">F20+NPV(SDN,G20:INDEX(G20:AJ20,PAL))</f>
        <v>0</v>
      </c>
      <c r="AN20" s="418" t="str">
        <f t="shared" si="3"/>
        <v>C.3.</v>
      </c>
      <c r="AO20" s="419">
        <v>1</v>
      </c>
    </row>
    <row r="21" spans="2:41" s="61" customFormat="1" ht="12.75">
      <c r="B21" s="5" t="s">
        <v>25</v>
      </c>
      <c r="C21" s="482" t="str">
        <f>IF(Kalba="EN",Data2!C46,Data2!B46)</f>
        <v>Veiklos ir finansinės išlaidos, iš viso</v>
      </c>
      <c r="D21" s="170">
        <f ca="1">ROUND(SUM(D22,D29),0)</f>
        <v>0</v>
      </c>
      <c r="E21" s="170">
        <f ca="1">ROUND(SUM(E22,E29),0)</f>
        <v>0</v>
      </c>
      <c r="F21" s="170">
        <f t="shared" ref="F21:AJ21" ca="1" si="5">ROUND(SUM(F22,F29),0)</f>
        <v>0</v>
      </c>
      <c r="G21" s="170">
        <f t="shared" ca="1" si="5"/>
        <v>0</v>
      </c>
      <c r="H21" s="170">
        <f t="shared" ca="1" si="5"/>
        <v>0</v>
      </c>
      <c r="I21" s="170">
        <f t="shared" ca="1" si="5"/>
        <v>0</v>
      </c>
      <c r="J21" s="170">
        <f t="shared" ca="1" si="5"/>
        <v>0</v>
      </c>
      <c r="K21" s="170">
        <f t="shared" ca="1" si="5"/>
        <v>0</v>
      </c>
      <c r="L21" s="170">
        <f t="shared" ca="1" si="5"/>
        <v>0</v>
      </c>
      <c r="M21" s="170">
        <f t="shared" ca="1" si="5"/>
        <v>0</v>
      </c>
      <c r="N21" s="170">
        <f t="shared" ca="1" si="5"/>
        <v>0</v>
      </c>
      <c r="O21" s="170">
        <f t="shared" ca="1" si="5"/>
        <v>0</v>
      </c>
      <c r="P21" s="170">
        <f t="shared" ca="1" si="5"/>
        <v>0</v>
      </c>
      <c r="Q21" s="170">
        <f t="shared" ca="1" si="5"/>
        <v>0</v>
      </c>
      <c r="R21" s="170">
        <f t="shared" ca="1" si="5"/>
        <v>0</v>
      </c>
      <c r="S21" s="170">
        <f t="shared" ca="1" si="5"/>
        <v>0</v>
      </c>
      <c r="T21" s="170">
        <f t="shared" ca="1" si="5"/>
        <v>0</v>
      </c>
      <c r="U21" s="170">
        <f t="shared" ca="1" si="5"/>
        <v>0</v>
      </c>
      <c r="V21" s="170">
        <f t="shared" ca="1" si="5"/>
        <v>0</v>
      </c>
      <c r="W21" s="170">
        <f t="shared" ca="1" si="5"/>
        <v>0</v>
      </c>
      <c r="X21" s="170">
        <f t="shared" ca="1" si="5"/>
        <v>0</v>
      </c>
      <c r="Y21" s="170">
        <f t="shared" ca="1" si="5"/>
        <v>0</v>
      </c>
      <c r="Z21" s="170">
        <f t="shared" ca="1" si="5"/>
        <v>0</v>
      </c>
      <c r="AA21" s="170">
        <f t="shared" ca="1" si="5"/>
        <v>0</v>
      </c>
      <c r="AB21" s="170">
        <f t="shared" ca="1" si="5"/>
        <v>0</v>
      </c>
      <c r="AC21" s="170">
        <f t="shared" ca="1" si="5"/>
        <v>0</v>
      </c>
      <c r="AD21" s="170">
        <f t="shared" ca="1" si="5"/>
        <v>0</v>
      </c>
      <c r="AE21" s="170">
        <f t="shared" ca="1" si="5"/>
        <v>0</v>
      </c>
      <c r="AF21" s="170">
        <f t="shared" ca="1" si="5"/>
        <v>0</v>
      </c>
      <c r="AG21" s="170">
        <f t="shared" ca="1" si="5"/>
        <v>0</v>
      </c>
      <c r="AH21" s="170">
        <f t="shared" ca="1" si="5"/>
        <v>0</v>
      </c>
      <c r="AI21" s="170">
        <f t="shared" ca="1" si="5"/>
        <v>0</v>
      </c>
      <c r="AJ21" s="170">
        <f t="shared" ca="1" si="5"/>
        <v>0</v>
      </c>
      <c r="AM21" s="406">
        <f ca="1">ROUND(SUM(AM22,AM29),0)</f>
        <v>0</v>
      </c>
      <c r="AN21" s="418" t="str">
        <f t="shared" si="3"/>
        <v>D.</v>
      </c>
      <c r="AO21" s="251"/>
    </row>
    <row r="22" spans="2:41" s="61" customFormat="1" ht="12.75" hidden="1">
      <c r="B22" s="66" t="s">
        <v>297</v>
      </c>
      <c r="C22" s="482" t="str">
        <f>IF(Kalba="EN",Data2!C47,Data2!B47)</f>
        <v>Veiklos išlaidos</v>
      </c>
      <c r="D22" s="170">
        <f ca="1">ROUND(SUM(D23:D28),0)</f>
        <v>0</v>
      </c>
      <c r="E22" s="170">
        <f ca="1">ROUND(SUM(E23:E28),0)</f>
        <v>0</v>
      </c>
      <c r="F22" s="170">
        <f t="shared" ref="F22:AJ22" ca="1" si="6">ROUND(SUM(F23:F28),0)</f>
        <v>0</v>
      </c>
      <c r="G22" s="170">
        <f t="shared" ca="1" si="6"/>
        <v>0</v>
      </c>
      <c r="H22" s="170">
        <f t="shared" ca="1" si="6"/>
        <v>0</v>
      </c>
      <c r="I22" s="170">
        <f t="shared" ca="1" si="6"/>
        <v>0</v>
      </c>
      <c r="J22" s="170">
        <f t="shared" ca="1" si="6"/>
        <v>0</v>
      </c>
      <c r="K22" s="170">
        <f t="shared" ca="1" si="6"/>
        <v>0</v>
      </c>
      <c r="L22" s="170">
        <f t="shared" ca="1" si="6"/>
        <v>0</v>
      </c>
      <c r="M22" s="170">
        <f t="shared" ca="1" si="6"/>
        <v>0</v>
      </c>
      <c r="N22" s="170">
        <f t="shared" ca="1" si="6"/>
        <v>0</v>
      </c>
      <c r="O22" s="170">
        <f t="shared" ca="1" si="6"/>
        <v>0</v>
      </c>
      <c r="P22" s="170">
        <f t="shared" ca="1" si="6"/>
        <v>0</v>
      </c>
      <c r="Q22" s="170">
        <f t="shared" ca="1" si="6"/>
        <v>0</v>
      </c>
      <c r="R22" s="170">
        <f t="shared" ca="1" si="6"/>
        <v>0</v>
      </c>
      <c r="S22" s="170">
        <f t="shared" ca="1" si="6"/>
        <v>0</v>
      </c>
      <c r="T22" s="170">
        <f t="shared" ca="1" si="6"/>
        <v>0</v>
      </c>
      <c r="U22" s="170">
        <f t="shared" ca="1" si="6"/>
        <v>0</v>
      </c>
      <c r="V22" s="170">
        <f t="shared" ca="1" si="6"/>
        <v>0</v>
      </c>
      <c r="W22" s="170">
        <f t="shared" ca="1" si="6"/>
        <v>0</v>
      </c>
      <c r="X22" s="170">
        <f t="shared" ca="1" si="6"/>
        <v>0</v>
      </c>
      <c r="Y22" s="170">
        <f t="shared" ca="1" si="6"/>
        <v>0</v>
      </c>
      <c r="Z22" s="170">
        <f t="shared" ca="1" si="6"/>
        <v>0</v>
      </c>
      <c r="AA22" s="170">
        <f t="shared" ca="1" si="6"/>
        <v>0</v>
      </c>
      <c r="AB22" s="170">
        <f t="shared" ca="1" si="6"/>
        <v>0</v>
      </c>
      <c r="AC22" s="170">
        <f t="shared" ca="1" si="6"/>
        <v>0</v>
      </c>
      <c r="AD22" s="170">
        <f t="shared" ca="1" si="6"/>
        <v>0</v>
      </c>
      <c r="AE22" s="170">
        <f t="shared" ca="1" si="6"/>
        <v>0</v>
      </c>
      <c r="AF22" s="170">
        <f t="shared" ca="1" si="6"/>
        <v>0</v>
      </c>
      <c r="AG22" s="170">
        <f t="shared" ca="1" si="6"/>
        <v>0</v>
      </c>
      <c r="AH22" s="170">
        <f t="shared" ca="1" si="6"/>
        <v>0</v>
      </c>
      <c r="AI22" s="170">
        <f t="shared" ca="1" si="6"/>
        <v>0</v>
      </c>
      <c r="AJ22" s="170">
        <f t="shared" ca="1" si="6"/>
        <v>0</v>
      </c>
      <c r="AM22" s="406">
        <f ca="1">ROUND(SUM(AM23:AM28),0)</f>
        <v>0</v>
      </c>
      <c r="AN22" s="418" t="str">
        <f t="shared" si="3"/>
        <v>D.1.</v>
      </c>
      <c r="AO22" s="251"/>
    </row>
    <row r="23" spans="2:41" s="3" customFormat="1" ht="12.75" hidden="1">
      <c r="B23" s="64" t="s">
        <v>298</v>
      </c>
      <c r="C23" s="483" t="str">
        <f>IF(Kalba="EN",Data2!C48,Data2!B48)</f>
        <v>Žaliavos</v>
      </c>
      <c r="D23" s="169">
        <f ca="1">F23+NPV(FDN,G23:INDEX(G23:AJ23,PAL))</f>
        <v>0</v>
      </c>
      <c r="E23" s="169">
        <f t="shared" ref="E23:E29" ca="1" si="7">SUMIF($F$5:$AJ$5,"&lt;="&amp;PAL,$F23:$AJ23)</f>
        <v>0</v>
      </c>
      <c r="F23" s="169">
        <f ca="1">'4'!F23 * $AO23</f>
        <v>0</v>
      </c>
      <c r="G23" s="169">
        <f ca="1">'4'!G23 * $AO23</f>
        <v>0</v>
      </c>
      <c r="H23" s="169">
        <f ca="1">'4'!H23 * $AO23</f>
        <v>0</v>
      </c>
      <c r="I23" s="169">
        <f ca="1">'4'!I23 * $AO23</f>
        <v>0</v>
      </c>
      <c r="J23" s="169">
        <f ca="1">'4'!J23 * $AO23</f>
        <v>0</v>
      </c>
      <c r="K23" s="169">
        <f ca="1">'4'!K23 * $AO23</f>
        <v>0</v>
      </c>
      <c r="L23" s="169">
        <f ca="1">'4'!L23 * $AO23</f>
        <v>0</v>
      </c>
      <c r="M23" s="169">
        <f ca="1">'4'!M23 * $AO23</f>
        <v>0</v>
      </c>
      <c r="N23" s="169">
        <f ca="1">'4'!N23 * $AO23</f>
        <v>0</v>
      </c>
      <c r="O23" s="169">
        <f ca="1">'4'!O23 * $AO23</f>
        <v>0</v>
      </c>
      <c r="P23" s="169">
        <f ca="1">'4'!P23 * $AO23</f>
        <v>0</v>
      </c>
      <c r="Q23" s="169">
        <f ca="1">'4'!Q23 * $AO23</f>
        <v>0</v>
      </c>
      <c r="R23" s="169">
        <f ca="1">'4'!R23 * $AO23</f>
        <v>0</v>
      </c>
      <c r="S23" s="169">
        <f ca="1">'4'!S23 * $AO23</f>
        <v>0</v>
      </c>
      <c r="T23" s="169">
        <f ca="1">'4'!T23 * $AO23</f>
        <v>0</v>
      </c>
      <c r="U23" s="169">
        <f ca="1">'4'!U23 * $AO23</f>
        <v>0</v>
      </c>
      <c r="V23" s="169">
        <f ca="1">'4'!V23 * $AO23</f>
        <v>0</v>
      </c>
      <c r="W23" s="169">
        <f ca="1">'4'!W23 * $AO23</f>
        <v>0</v>
      </c>
      <c r="X23" s="169">
        <f ca="1">'4'!X23 * $AO23</f>
        <v>0</v>
      </c>
      <c r="Y23" s="169">
        <f ca="1">'4'!Y23 * $AO23</f>
        <v>0</v>
      </c>
      <c r="Z23" s="169">
        <f ca="1">'4'!Z23 * $AO23</f>
        <v>0</v>
      </c>
      <c r="AA23" s="169">
        <f ca="1">'4'!AA23 * $AO23</f>
        <v>0</v>
      </c>
      <c r="AB23" s="169">
        <f ca="1">'4'!AB23 * $AO23</f>
        <v>0</v>
      </c>
      <c r="AC23" s="169">
        <f ca="1">'4'!AC23 * $AO23</f>
        <v>0</v>
      </c>
      <c r="AD23" s="169">
        <f ca="1">'4'!AD23 * $AO23</f>
        <v>0</v>
      </c>
      <c r="AE23" s="169">
        <f ca="1">'4'!AE23 * $AO23</f>
        <v>0</v>
      </c>
      <c r="AF23" s="169">
        <f ca="1">'4'!AF23 * $AO23</f>
        <v>0</v>
      </c>
      <c r="AG23" s="169">
        <f ca="1">'4'!AG23 * $AO23</f>
        <v>0</v>
      </c>
      <c r="AH23" s="169">
        <f ca="1">'4'!AH23 * $AO23</f>
        <v>0</v>
      </c>
      <c r="AI23" s="169">
        <f ca="1">'4'!AI23 * $AO23</f>
        <v>0</v>
      </c>
      <c r="AJ23" s="169">
        <f ca="1">'4'!AJ23 * $AO23</f>
        <v>0</v>
      </c>
      <c r="AM23" s="415">
        <f ca="1">F23+NPV(SDN,G23:INDEX(G23:AJ23,PAL))</f>
        <v>0</v>
      </c>
      <c r="AN23" s="418" t="str">
        <f t="shared" si="3"/>
        <v>D.1.1.</v>
      </c>
      <c r="AO23" s="419">
        <v>1</v>
      </c>
    </row>
    <row r="24" spans="2:41" s="3" customFormat="1" ht="12.75" hidden="1">
      <c r="B24" s="64" t="s">
        <v>299</v>
      </c>
      <c r="C24" s="483" t="str">
        <f>IF(Kalba="EN",Data2!C49,Data2!B49)</f>
        <v>Darbo užmokesčio išlaidos</v>
      </c>
      <c r="D24" s="169">
        <f ca="1">F24+NPV(FDN,G24:INDEX(G24:AJ24,PAL))</f>
        <v>0</v>
      </c>
      <c r="E24" s="169">
        <f t="shared" ca="1" si="7"/>
        <v>0</v>
      </c>
      <c r="F24" s="169">
        <f ca="1">'4'!F24 * $AO24</f>
        <v>0</v>
      </c>
      <c r="G24" s="169">
        <f ca="1">'4'!G24 * $AO24</f>
        <v>0</v>
      </c>
      <c r="H24" s="169">
        <f ca="1">'4'!H24 * $AO24</f>
        <v>0</v>
      </c>
      <c r="I24" s="169">
        <f ca="1">'4'!I24 * $AO24</f>
        <v>0</v>
      </c>
      <c r="J24" s="169">
        <f ca="1">'4'!J24 * $AO24</f>
        <v>0</v>
      </c>
      <c r="K24" s="169">
        <f ca="1">'4'!K24 * $AO24</f>
        <v>0</v>
      </c>
      <c r="L24" s="169">
        <f ca="1">'4'!L24 * $AO24</f>
        <v>0</v>
      </c>
      <c r="M24" s="169">
        <f ca="1">'4'!M24 * $AO24</f>
        <v>0</v>
      </c>
      <c r="N24" s="169">
        <f ca="1">'4'!N24 * $AO24</f>
        <v>0</v>
      </c>
      <c r="O24" s="169">
        <f ca="1">'4'!O24 * $AO24</f>
        <v>0</v>
      </c>
      <c r="P24" s="169">
        <f ca="1">'4'!P24 * $AO24</f>
        <v>0</v>
      </c>
      <c r="Q24" s="169">
        <f ca="1">'4'!Q24 * $AO24</f>
        <v>0</v>
      </c>
      <c r="R24" s="169">
        <f ca="1">'4'!R24 * $AO24</f>
        <v>0</v>
      </c>
      <c r="S24" s="169">
        <f ca="1">'4'!S24 * $AO24</f>
        <v>0</v>
      </c>
      <c r="T24" s="169">
        <f ca="1">'4'!T24 * $AO24</f>
        <v>0</v>
      </c>
      <c r="U24" s="169">
        <f ca="1">'4'!U24 * $AO24</f>
        <v>0</v>
      </c>
      <c r="V24" s="169">
        <f ca="1">'4'!V24 * $AO24</f>
        <v>0</v>
      </c>
      <c r="W24" s="169">
        <f ca="1">'4'!W24 * $AO24</f>
        <v>0</v>
      </c>
      <c r="X24" s="169">
        <f ca="1">'4'!X24 * $AO24</f>
        <v>0</v>
      </c>
      <c r="Y24" s="169">
        <f ca="1">'4'!Y24 * $AO24</f>
        <v>0</v>
      </c>
      <c r="Z24" s="169">
        <f ca="1">'4'!Z24 * $AO24</f>
        <v>0</v>
      </c>
      <c r="AA24" s="169">
        <f ca="1">'4'!AA24 * $AO24</f>
        <v>0</v>
      </c>
      <c r="AB24" s="169">
        <f ca="1">'4'!AB24 * $AO24</f>
        <v>0</v>
      </c>
      <c r="AC24" s="169">
        <f ca="1">'4'!AC24 * $AO24</f>
        <v>0</v>
      </c>
      <c r="AD24" s="169">
        <f ca="1">'4'!AD24 * $AO24</f>
        <v>0</v>
      </c>
      <c r="AE24" s="169">
        <f ca="1">'4'!AE24 * $AO24</f>
        <v>0</v>
      </c>
      <c r="AF24" s="169">
        <f ca="1">'4'!AF24 * $AO24</f>
        <v>0</v>
      </c>
      <c r="AG24" s="169">
        <f ca="1">'4'!AG24 * $AO24</f>
        <v>0</v>
      </c>
      <c r="AH24" s="169">
        <f ca="1">'4'!AH24 * $AO24</f>
        <v>0</v>
      </c>
      <c r="AI24" s="169">
        <f ca="1">'4'!AI24 * $AO24</f>
        <v>0</v>
      </c>
      <c r="AJ24" s="169">
        <f ca="1">'4'!AJ24 * $AO24</f>
        <v>0</v>
      </c>
      <c r="AM24" s="415">
        <f ca="1">F24+NPV(SDN,G24:INDEX(G24:AJ24,PAL))</f>
        <v>0</v>
      </c>
      <c r="AN24" s="418" t="str">
        <f t="shared" si="3"/>
        <v>D.1.2.</v>
      </c>
      <c r="AO24" s="419">
        <v>1</v>
      </c>
    </row>
    <row r="25" spans="2:41" s="3" customFormat="1" ht="12.75" hidden="1">
      <c r="B25" s="64" t="s">
        <v>300</v>
      </c>
      <c r="C25" s="483" t="str">
        <f>IF(Kalba="EN",Data2!C50,Data2!B50)</f>
        <v>Elektros energijos išlaidos</v>
      </c>
      <c r="D25" s="169">
        <f ca="1">F25+NPV(FDN,G25:INDEX(G25:AJ25,PAL))</f>
        <v>0</v>
      </c>
      <c r="E25" s="169">
        <f t="shared" ca="1" si="7"/>
        <v>0</v>
      </c>
      <c r="F25" s="169">
        <f ca="1">'4'!F25 * $AO25</f>
        <v>0</v>
      </c>
      <c r="G25" s="169">
        <f ca="1">'4'!G25 * $AO25</f>
        <v>0</v>
      </c>
      <c r="H25" s="169">
        <f ca="1">'4'!H25 * $AO25</f>
        <v>0</v>
      </c>
      <c r="I25" s="169">
        <f ca="1">'4'!I25 * $AO25</f>
        <v>0</v>
      </c>
      <c r="J25" s="169">
        <f ca="1">'4'!J25 * $AO25</f>
        <v>0</v>
      </c>
      <c r="K25" s="169">
        <f ca="1">'4'!K25 * $AO25</f>
        <v>0</v>
      </c>
      <c r="L25" s="169">
        <f ca="1">'4'!L25 * $AO25</f>
        <v>0</v>
      </c>
      <c r="M25" s="169">
        <f ca="1">'4'!M25 * $AO25</f>
        <v>0</v>
      </c>
      <c r="N25" s="169">
        <f ca="1">'4'!N25 * $AO25</f>
        <v>0</v>
      </c>
      <c r="O25" s="169">
        <f ca="1">'4'!O25 * $AO25</f>
        <v>0</v>
      </c>
      <c r="P25" s="169">
        <f ca="1">'4'!P25 * $AO25</f>
        <v>0</v>
      </c>
      <c r="Q25" s="169">
        <f ca="1">'4'!Q25 * $AO25</f>
        <v>0</v>
      </c>
      <c r="R25" s="169">
        <f ca="1">'4'!R25 * $AO25</f>
        <v>0</v>
      </c>
      <c r="S25" s="169">
        <f ca="1">'4'!S25 * $AO25</f>
        <v>0</v>
      </c>
      <c r="T25" s="169">
        <f ca="1">'4'!T25 * $AO25</f>
        <v>0</v>
      </c>
      <c r="U25" s="169">
        <f ca="1">'4'!U25 * $AO25</f>
        <v>0</v>
      </c>
      <c r="V25" s="169">
        <f ca="1">'4'!V25 * $AO25</f>
        <v>0</v>
      </c>
      <c r="W25" s="169">
        <f ca="1">'4'!W25 * $AO25</f>
        <v>0</v>
      </c>
      <c r="X25" s="169">
        <f ca="1">'4'!X25 * $AO25</f>
        <v>0</v>
      </c>
      <c r="Y25" s="169">
        <f ca="1">'4'!Y25 * $AO25</f>
        <v>0</v>
      </c>
      <c r="Z25" s="169">
        <f ca="1">'4'!Z25 * $AO25</f>
        <v>0</v>
      </c>
      <c r="AA25" s="169">
        <f ca="1">'4'!AA25 * $AO25</f>
        <v>0</v>
      </c>
      <c r="AB25" s="169">
        <f ca="1">'4'!AB25 * $AO25</f>
        <v>0</v>
      </c>
      <c r="AC25" s="169">
        <f ca="1">'4'!AC25 * $AO25</f>
        <v>0</v>
      </c>
      <c r="AD25" s="169">
        <f ca="1">'4'!AD25 * $AO25</f>
        <v>0</v>
      </c>
      <c r="AE25" s="169">
        <f ca="1">'4'!AE25 * $AO25</f>
        <v>0</v>
      </c>
      <c r="AF25" s="169">
        <f ca="1">'4'!AF25 * $AO25</f>
        <v>0</v>
      </c>
      <c r="AG25" s="169">
        <f ca="1">'4'!AG25 * $AO25</f>
        <v>0</v>
      </c>
      <c r="AH25" s="169">
        <f ca="1">'4'!AH25 * $AO25</f>
        <v>0</v>
      </c>
      <c r="AI25" s="169">
        <f ca="1">'4'!AI25 * $AO25</f>
        <v>0</v>
      </c>
      <c r="AJ25" s="169">
        <f ca="1">'4'!AJ25 * $AO25</f>
        <v>0</v>
      </c>
      <c r="AM25" s="415">
        <f ca="1">F25+NPV(SDN,G25:INDEX(G25:AJ25,PAL))</f>
        <v>0</v>
      </c>
      <c r="AN25" s="418" t="str">
        <f t="shared" si="3"/>
        <v>D.1.3.</v>
      </c>
      <c r="AO25" s="419">
        <v>1</v>
      </c>
    </row>
    <row r="26" spans="2:41" s="3" customFormat="1" ht="12.75" hidden="1">
      <c r="B26" s="64" t="s">
        <v>301</v>
      </c>
      <c r="C26" s="483" t="str">
        <f>IF(Kalba="EN",Data2!C51,Data2!B51)</f>
        <v>Šildymo (išskyrus elektrą) išlaidos</v>
      </c>
      <c r="D26" s="169">
        <f ca="1">F26+NPV(FDN,G26:INDEX(G26:AJ26,PAL))</f>
        <v>0</v>
      </c>
      <c r="E26" s="169">
        <f t="shared" ca="1" si="7"/>
        <v>0</v>
      </c>
      <c r="F26" s="169">
        <f ca="1">'4'!F26 * $AO26</f>
        <v>0</v>
      </c>
      <c r="G26" s="169">
        <f ca="1">'4'!G26 * $AO26</f>
        <v>0</v>
      </c>
      <c r="H26" s="169">
        <f ca="1">'4'!H26 * $AO26</f>
        <v>0</v>
      </c>
      <c r="I26" s="169">
        <f ca="1">'4'!I26 * $AO26</f>
        <v>0</v>
      </c>
      <c r="J26" s="169">
        <f ca="1">'4'!J26 * $AO26</f>
        <v>0</v>
      </c>
      <c r="K26" s="169">
        <f ca="1">'4'!K26 * $AO26</f>
        <v>0</v>
      </c>
      <c r="L26" s="169">
        <f ca="1">'4'!L26 * $AO26</f>
        <v>0</v>
      </c>
      <c r="M26" s="169">
        <f ca="1">'4'!M26 * $AO26</f>
        <v>0</v>
      </c>
      <c r="N26" s="169">
        <f ca="1">'4'!N26 * $AO26</f>
        <v>0</v>
      </c>
      <c r="O26" s="169">
        <f ca="1">'4'!O26 * $AO26</f>
        <v>0</v>
      </c>
      <c r="P26" s="169">
        <f ca="1">'4'!P26 * $AO26</f>
        <v>0</v>
      </c>
      <c r="Q26" s="169">
        <f ca="1">'4'!Q26 * $AO26</f>
        <v>0</v>
      </c>
      <c r="R26" s="169">
        <f ca="1">'4'!R26 * $AO26</f>
        <v>0</v>
      </c>
      <c r="S26" s="169">
        <f ca="1">'4'!S26 * $AO26</f>
        <v>0</v>
      </c>
      <c r="T26" s="169">
        <f ca="1">'4'!T26 * $AO26</f>
        <v>0</v>
      </c>
      <c r="U26" s="169">
        <f ca="1">'4'!U26 * $AO26</f>
        <v>0</v>
      </c>
      <c r="V26" s="169">
        <f ca="1">'4'!V26 * $AO26</f>
        <v>0</v>
      </c>
      <c r="W26" s="169">
        <f ca="1">'4'!W26 * $AO26</f>
        <v>0</v>
      </c>
      <c r="X26" s="169">
        <f ca="1">'4'!X26 * $AO26</f>
        <v>0</v>
      </c>
      <c r="Y26" s="169">
        <f ca="1">'4'!Y26 * $AO26</f>
        <v>0</v>
      </c>
      <c r="Z26" s="169">
        <f ca="1">'4'!Z26 * $AO26</f>
        <v>0</v>
      </c>
      <c r="AA26" s="169">
        <f ca="1">'4'!AA26 * $AO26</f>
        <v>0</v>
      </c>
      <c r="AB26" s="169">
        <f ca="1">'4'!AB26 * $AO26</f>
        <v>0</v>
      </c>
      <c r="AC26" s="169">
        <f ca="1">'4'!AC26 * $AO26</f>
        <v>0</v>
      </c>
      <c r="AD26" s="169">
        <f ca="1">'4'!AD26 * $AO26</f>
        <v>0</v>
      </c>
      <c r="AE26" s="169">
        <f ca="1">'4'!AE26 * $AO26</f>
        <v>0</v>
      </c>
      <c r="AF26" s="169">
        <f ca="1">'4'!AF26 * $AO26</f>
        <v>0</v>
      </c>
      <c r="AG26" s="169">
        <f ca="1">'4'!AG26 * $AO26</f>
        <v>0</v>
      </c>
      <c r="AH26" s="169">
        <f ca="1">'4'!AH26 * $AO26</f>
        <v>0</v>
      </c>
      <c r="AI26" s="169">
        <f ca="1">'4'!AI26 * $AO26</f>
        <v>0</v>
      </c>
      <c r="AJ26" s="169">
        <f ca="1">'4'!AJ26 * $AO26</f>
        <v>0</v>
      </c>
      <c r="AM26" s="415">
        <f ca="1">F26+NPV(SDN,G26:INDEX(G26:AJ26,PAL))</f>
        <v>0</v>
      </c>
      <c r="AN26" s="418" t="str">
        <f t="shared" si="3"/>
        <v>D.1.4.</v>
      </c>
      <c r="AO26" s="419">
        <v>1</v>
      </c>
    </row>
    <row r="27" spans="2:41" s="3" customFormat="1" ht="12.75" hidden="1">
      <c r="B27" s="64" t="s">
        <v>303</v>
      </c>
      <c r="C27" s="483" t="str">
        <f>IF(Kalba="EN",Data2!C52,Data2!B52)</f>
        <v>Infrastruktūros būklės palaikymo išlaidos</v>
      </c>
      <c r="D27" s="169">
        <f ca="1">F27+NPV(FDN,G27:INDEX(G27:AJ27,PAL))</f>
        <v>0</v>
      </c>
      <c r="E27" s="169">
        <f t="shared" ca="1" si="7"/>
        <v>0</v>
      </c>
      <c r="F27" s="169">
        <f ca="1">'4'!F27 * $AO27</f>
        <v>0</v>
      </c>
      <c r="G27" s="169">
        <f ca="1">'4'!G27 * $AO27</f>
        <v>0</v>
      </c>
      <c r="H27" s="169">
        <f ca="1">'4'!H27 * $AO27</f>
        <v>0</v>
      </c>
      <c r="I27" s="169">
        <f ca="1">'4'!I27 * $AO27</f>
        <v>0</v>
      </c>
      <c r="J27" s="169">
        <f ca="1">'4'!J27 * $AO27</f>
        <v>0</v>
      </c>
      <c r="K27" s="169">
        <f ca="1">'4'!K27 * $AO27</f>
        <v>0</v>
      </c>
      <c r="L27" s="169">
        <f ca="1">'4'!L27 * $AO27</f>
        <v>0</v>
      </c>
      <c r="M27" s="169">
        <f ca="1">'4'!M27 * $AO27</f>
        <v>0</v>
      </c>
      <c r="N27" s="169">
        <f ca="1">'4'!N27 * $AO27</f>
        <v>0</v>
      </c>
      <c r="O27" s="169">
        <f ca="1">'4'!O27 * $AO27</f>
        <v>0</v>
      </c>
      <c r="P27" s="169">
        <f ca="1">'4'!P27 * $AO27</f>
        <v>0</v>
      </c>
      <c r="Q27" s="169">
        <f ca="1">'4'!Q27 * $AO27</f>
        <v>0</v>
      </c>
      <c r="R27" s="169">
        <f ca="1">'4'!R27 * $AO27</f>
        <v>0</v>
      </c>
      <c r="S27" s="169">
        <f ca="1">'4'!S27 * $AO27</f>
        <v>0</v>
      </c>
      <c r="T27" s="169">
        <f ca="1">'4'!T27 * $AO27</f>
        <v>0</v>
      </c>
      <c r="U27" s="169">
        <f ca="1">'4'!U27 * $AO27</f>
        <v>0</v>
      </c>
      <c r="V27" s="169">
        <f ca="1">'4'!V27 * $AO27</f>
        <v>0</v>
      </c>
      <c r="W27" s="169">
        <f ca="1">'4'!W27 * $AO27</f>
        <v>0</v>
      </c>
      <c r="X27" s="169">
        <f ca="1">'4'!X27 * $AO27</f>
        <v>0</v>
      </c>
      <c r="Y27" s="169">
        <f ca="1">'4'!Y27 * $AO27</f>
        <v>0</v>
      </c>
      <c r="Z27" s="169">
        <f ca="1">'4'!Z27 * $AO27</f>
        <v>0</v>
      </c>
      <c r="AA27" s="169">
        <f ca="1">'4'!AA27 * $AO27</f>
        <v>0</v>
      </c>
      <c r="AB27" s="169">
        <f ca="1">'4'!AB27 * $AO27</f>
        <v>0</v>
      </c>
      <c r="AC27" s="169">
        <f ca="1">'4'!AC27 * $AO27</f>
        <v>0</v>
      </c>
      <c r="AD27" s="169">
        <f ca="1">'4'!AD27 * $AO27</f>
        <v>0</v>
      </c>
      <c r="AE27" s="169">
        <f ca="1">'4'!AE27 * $AO27</f>
        <v>0</v>
      </c>
      <c r="AF27" s="169">
        <f ca="1">'4'!AF27 * $AO27</f>
        <v>0</v>
      </c>
      <c r="AG27" s="169">
        <f ca="1">'4'!AG27 * $AO27</f>
        <v>0</v>
      </c>
      <c r="AH27" s="169">
        <f ca="1">'4'!AH27 * $AO27</f>
        <v>0</v>
      </c>
      <c r="AI27" s="169">
        <f ca="1">'4'!AI27 * $AO27</f>
        <v>0</v>
      </c>
      <c r="AJ27" s="169">
        <f ca="1">'4'!AJ27 * $AO27</f>
        <v>0</v>
      </c>
      <c r="AM27" s="415">
        <f ca="1">F27+NPV(SDN,G27:INDEX(G27:AJ27,PAL))</f>
        <v>0</v>
      </c>
      <c r="AN27" s="418" t="str">
        <f t="shared" si="3"/>
        <v>D.1.5.</v>
      </c>
      <c r="AO27" s="419">
        <v>1</v>
      </c>
    </row>
    <row r="28" spans="2:41" s="3" customFormat="1" ht="12.75" hidden="1">
      <c r="B28" s="64" t="s">
        <v>304</v>
      </c>
      <c r="C28" s="483" t="str">
        <f>IF(Kalba="EN",Data2!C53,Data2!B53)</f>
        <v>Kitos išlaidos</v>
      </c>
      <c r="D28" s="169">
        <f ca="1">F28+NPV(FDN,G28:INDEX(G28:AJ28,PAL))</f>
        <v>0</v>
      </c>
      <c r="E28" s="169">
        <f t="shared" ca="1" si="7"/>
        <v>0</v>
      </c>
      <c r="F28" s="169">
        <f ca="1">'4'!F28 * $AO28</f>
        <v>0</v>
      </c>
      <c r="G28" s="169">
        <f ca="1">'4'!G28 * $AO28</f>
        <v>0</v>
      </c>
      <c r="H28" s="169">
        <f ca="1">'4'!H28 * $AO28</f>
        <v>0</v>
      </c>
      <c r="I28" s="169">
        <f ca="1">'4'!I28 * $AO28</f>
        <v>0</v>
      </c>
      <c r="J28" s="169">
        <f ca="1">'4'!J28 * $AO28</f>
        <v>0</v>
      </c>
      <c r="K28" s="169">
        <f ca="1">'4'!K28 * $AO28</f>
        <v>0</v>
      </c>
      <c r="L28" s="169">
        <f ca="1">'4'!L28 * $AO28</f>
        <v>0</v>
      </c>
      <c r="M28" s="169">
        <f ca="1">'4'!M28 * $AO28</f>
        <v>0</v>
      </c>
      <c r="N28" s="169">
        <f ca="1">'4'!N28 * $AO28</f>
        <v>0</v>
      </c>
      <c r="O28" s="169">
        <f ca="1">'4'!O28 * $AO28</f>
        <v>0</v>
      </c>
      <c r="P28" s="169">
        <f ca="1">'4'!P28 * $AO28</f>
        <v>0</v>
      </c>
      <c r="Q28" s="169">
        <f ca="1">'4'!Q28 * $AO28</f>
        <v>0</v>
      </c>
      <c r="R28" s="169">
        <f ca="1">'4'!R28 * $AO28</f>
        <v>0</v>
      </c>
      <c r="S28" s="169">
        <f ca="1">'4'!S28 * $AO28</f>
        <v>0</v>
      </c>
      <c r="T28" s="169">
        <f ca="1">'4'!T28 * $AO28</f>
        <v>0</v>
      </c>
      <c r="U28" s="169">
        <f ca="1">'4'!U28 * $AO28</f>
        <v>0</v>
      </c>
      <c r="V28" s="169">
        <f ca="1">'4'!V28 * $AO28</f>
        <v>0</v>
      </c>
      <c r="W28" s="169">
        <f ca="1">'4'!W28 * $AO28</f>
        <v>0</v>
      </c>
      <c r="X28" s="169">
        <f ca="1">'4'!X28 * $AO28</f>
        <v>0</v>
      </c>
      <c r="Y28" s="169">
        <f ca="1">'4'!Y28 * $AO28</f>
        <v>0</v>
      </c>
      <c r="Z28" s="169">
        <f ca="1">'4'!Z28 * $AO28</f>
        <v>0</v>
      </c>
      <c r="AA28" s="169">
        <f ca="1">'4'!AA28 * $AO28</f>
        <v>0</v>
      </c>
      <c r="AB28" s="169">
        <f ca="1">'4'!AB28 * $AO28</f>
        <v>0</v>
      </c>
      <c r="AC28" s="169">
        <f ca="1">'4'!AC28 * $AO28</f>
        <v>0</v>
      </c>
      <c r="AD28" s="169">
        <f ca="1">'4'!AD28 * $AO28</f>
        <v>0</v>
      </c>
      <c r="AE28" s="169">
        <f ca="1">'4'!AE28 * $AO28</f>
        <v>0</v>
      </c>
      <c r="AF28" s="169">
        <f ca="1">'4'!AF28 * $AO28</f>
        <v>0</v>
      </c>
      <c r="AG28" s="169">
        <f ca="1">'4'!AG28 * $AO28</f>
        <v>0</v>
      </c>
      <c r="AH28" s="169">
        <f ca="1">'4'!AH28 * $AO28</f>
        <v>0</v>
      </c>
      <c r="AI28" s="169">
        <f ca="1">'4'!AI28 * $AO28</f>
        <v>0</v>
      </c>
      <c r="AJ28" s="169">
        <f ca="1">'4'!AJ28 * $AO28</f>
        <v>0</v>
      </c>
      <c r="AM28" s="415">
        <f ca="1">F28+NPV(SDN,G28:INDEX(G28:AJ28,PAL))</f>
        <v>0</v>
      </c>
      <c r="AN28" s="418" t="str">
        <f t="shared" si="3"/>
        <v>D.1.6.</v>
      </c>
      <c r="AO28" s="419">
        <v>1</v>
      </c>
    </row>
    <row r="29" spans="2:41" s="3" customFormat="1" ht="12.75" hidden="1">
      <c r="B29" s="64" t="s">
        <v>305</v>
      </c>
      <c r="C29" s="483" t="str">
        <f>IF(Kalba="EN",Data2!C54,Data2!B54)</f>
        <v>Gautų paskolų (G.3.1.) palūkanos</v>
      </c>
      <c r="D29" s="169">
        <f ca="1">F29+NPV(FDN,G29:INDEX(G29:AJ29,PAL))</f>
        <v>0</v>
      </c>
      <c r="E29" s="169">
        <f t="shared" ca="1" si="7"/>
        <v>0</v>
      </c>
      <c r="F29" s="169">
        <f ca="1">'4'!F29 * $AO29</f>
        <v>0</v>
      </c>
      <c r="G29" s="169">
        <f ca="1">'4'!G29 * $AO29</f>
        <v>0</v>
      </c>
      <c r="H29" s="169">
        <f ca="1">'4'!H29 * $AO29</f>
        <v>0</v>
      </c>
      <c r="I29" s="169">
        <f ca="1">'4'!I29 * $AO29</f>
        <v>0</v>
      </c>
      <c r="J29" s="169">
        <f ca="1">'4'!J29 * $AO29</f>
        <v>0</v>
      </c>
      <c r="K29" s="169">
        <f ca="1">'4'!K29 * $AO29</f>
        <v>0</v>
      </c>
      <c r="L29" s="169">
        <f ca="1">'4'!L29 * $AO29</f>
        <v>0</v>
      </c>
      <c r="M29" s="169">
        <f ca="1">'4'!M29 * $AO29</f>
        <v>0</v>
      </c>
      <c r="N29" s="169">
        <f ca="1">'4'!N29 * $AO29</f>
        <v>0</v>
      </c>
      <c r="O29" s="169">
        <f ca="1">'4'!O29 * $AO29</f>
        <v>0</v>
      </c>
      <c r="P29" s="169">
        <f ca="1">'4'!P29 * $AO29</f>
        <v>0</v>
      </c>
      <c r="Q29" s="169">
        <f ca="1">'4'!Q29 * $AO29</f>
        <v>0</v>
      </c>
      <c r="R29" s="169">
        <f ca="1">'4'!R29 * $AO29</f>
        <v>0</v>
      </c>
      <c r="S29" s="169">
        <f ca="1">'4'!S29 * $AO29</f>
        <v>0</v>
      </c>
      <c r="T29" s="169">
        <f ca="1">'4'!T29 * $AO29</f>
        <v>0</v>
      </c>
      <c r="U29" s="169">
        <f ca="1">'4'!U29 * $AO29</f>
        <v>0</v>
      </c>
      <c r="V29" s="169">
        <f ca="1">'4'!V29 * $AO29</f>
        <v>0</v>
      </c>
      <c r="W29" s="169">
        <f ca="1">'4'!W29 * $AO29</f>
        <v>0</v>
      </c>
      <c r="X29" s="169">
        <f ca="1">'4'!X29 * $AO29</f>
        <v>0</v>
      </c>
      <c r="Y29" s="169">
        <f ca="1">'4'!Y29 * $AO29</f>
        <v>0</v>
      </c>
      <c r="Z29" s="169">
        <f ca="1">'4'!Z29 * $AO29</f>
        <v>0</v>
      </c>
      <c r="AA29" s="169">
        <f ca="1">'4'!AA29 * $AO29</f>
        <v>0</v>
      </c>
      <c r="AB29" s="169">
        <f ca="1">'4'!AB29 * $AO29</f>
        <v>0</v>
      </c>
      <c r="AC29" s="169">
        <f ca="1">'4'!AC29 * $AO29</f>
        <v>0</v>
      </c>
      <c r="AD29" s="169">
        <f ca="1">'4'!AD29 * $AO29</f>
        <v>0</v>
      </c>
      <c r="AE29" s="169">
        <f ca="1">'4'!AE29 * $AO29</f>
        <v>0</v>
      </c>
      <c r="AF29" s="169">
        <f ca="1">'4'!AF29 * $AO29</f>
        <v>0</v>
      </c>
      <c r="AG29" s="169">
        <f ca="1">'4'!AG29 * $AO29</f>
        <v>0</v>
      </c>
      <c r="AH29" s="169">
        <f ca="1">'4'!AH29 * $AO29</f>
        <v>0</v>
      </c>
      <c r="AI29" s="169">
        <f ca="1">'4'!AI29 * $AO29</f>
        <v>0</v>
      </c>
      <c r="AJ29" s="169">
        <f ca="1">'4'!AJ29 * $AO29</f>
        <v>0</v>
      </c>
      <c r="AM29" s="415">
        <f ca="1">F29+NPV(SDN,G29:INDEX(G29:AJ29,PAL))</f>
        <v>0</v>
      </c>
      <c r="AN29" s="418" t="str">
        <f t="shared" si="3"/>
        <v>D.2.</v>
      </c>
      <c r="AO29" s="419">
        <v>1</v>
      </c>
    </row>
    <row r="30" spans="2:41" s="61" customFormat="1" ht="25.5">
      <c r="B30" s="5" t="s">
        <v>26</v>
      </c>
      <c r="C30" s="482" t="str">
        <f>IF(Kalba="EN",Data2!C55,Data2!B55)</f>
        <v>Mokesčiai (+ neigiama įtaka; - teigiama įtaka biudžeto lėšų srautams)</v>
      </c>
      <c r="D30" s="170">
        <f ca="1">ROUND(D31-SUM(D32:D33),0)</f>
        <v>0</v>
      </c>
      <c r="E30" s="170">
        <f ca="1">ROUND(E31-SUM(E32:E33),0)</f>
        <v>0</v>
      </c>
      <c r="F30" s="170">
        <f ca="1">ROUND(F31-SUM(F32:F33),0)</f>
        <v>0</v>
      </c>
      <c r="G30" s="170">
        <f t="shared" ref="G30:AJ30" ca="1" si="8">ROUND(G31-SUM(G32:G33),0)</f>
        <v>0</v>
      </c>
      <c r="H30" s="170">
        <f t="shared" ca="1" si="8"/>
        <v>0</v>
      </c>
      <c r="I30" s="170">
        <f t="shared" ca="1" si="8"/>
        <v>0</v>
      </c>
      <c r="J30" s="170">
        <f t="shared" ca="1" si="8"/>
        <v>0</v>
      </c>
      <c r="K30" s="170">
        <f t="shared" ca="1" si="8"/>
        <v>0</v>
      </c>
      <c r="L30" s="170">
        <f t="shared" ca="1" si="8"/>
        <v>0</v>
      </c>
      <c r="M30" s="170">
        <f t="shared" ca="1" si="8"/>
        <v>0</v>
      </c>
      <c r="N30" s="170">
        <f t="shared" ca="1" si="8"/>
        <v>0</v>
      </c>
      <c r="O30" s="170">
        <f t="shared" ca="1" si="8"/>
        <v>0</v>
      </c>
      <c r="P30" s="170">
        <f t="shared" ca="1" si="8"/>
        <v>0</v>
      </c>
      <c r="Q30" s="170">
        <f t="shared" ca="1" si="8"/>
        <v>0</v>
      </c>
      <c r="R30" s="170">
        <f t="shared" ca="1" si="8"/>
        <v>0</v>
      </c>
      <c r="S30" s="170">
        <f t="shared" ca="1" si="8"/>
        <v>0</v>
      </c>
      <c r="T30" s="170">
        <f t="shared" ca="1" si="8"/>
        <v>0</v>
      </c>
      <c r="U30" s="170">
        <f t="shared" ca="1" si="8"/>
        <v>0</v>
      </c>
      <c r="V30" s="170">
        <f t="shared" ca="1" si="8"/>
        <v>0</v>
      </c>
      <c r="W30" s="170">
        <f t="shared" ca="1" si="8"/>
        <v>0</v>
      </c>
      <c r="X30" s="170">
        <f t="shared" ca="1" si="8"/>
        <v>0</v>
      </c>
      <c r="Y30" s="170">
        <f t="shared" ca="1" si="8"/>
        <v>0</v>
      </c>
      <c r="Z30" s="170">
        <f t="shared" ca="1" si="8"/>
        <v>0</v>
      </c>
      <c r="AA30" s="170">
        <f t="shared" ca="1" si="8"/>
        <v>0</v>
      </c>
      <c r="AB30" s="170">
        <f t="shared" ca="1" si="8"/>
        <v>0</v>
      </c>
      <c r="AC30" s="170">
        <f t="shared" ca="1" si="8"/>
        <v>0</v>
      </c>
      <c r="AD30" s="170">
        <f t="shared" ca="1" si="8"/>
        <v>0</v>
      </c>
      <c r="AE30" s="170">
        <f t="shared" ca="1" si="8"/>
        <v>0</v>
      </c>
      <c r="AF30" s="170">
        <f t="shared" ca="1" si="8"/>
        <v>0</v>
      </c>
      <c r="AG30" s="170">
        <f t="shared" ca="1" si="8"/>
        <v>0</v>
      </c>
      <c r="AH30" s="170">
        <f t="shared" ca="1" si="8"/>
        <v>0</v>
      </c>
      <c r="AI30" s="170">
        <f t="shared" ca="1" si="8"/>
        <v>0</v>
      </c>
      <c r="AJ30" s="170">
        <f t="shared" ca="1" si="8"/>
        <v>0</v>
      </c>
      <c r="AM30" s="406">
        <f ca="1">ROUND(AM31-SUM(AM32:AM33),0)</f>
        <v>0</v>
      </c>
      <c r="AN30" s="418" t="str">
        <f t="shared" si="3"/>
        <v>E.</v>
      </c>
      <c r="AO30" s="251"/>
    </row>
    <row r="31" spans="2:41" s="3" customFormat="1" ht="12.75" hidden="1">
      <c r="B31" s="64" t="s">
        <v>307</v>
      </c>
      <c r="C31" s="483" t="str">
        <f>IF(Kalba="EN",Data2!C56,Data2!B56)</f>
        <v>Bendra importo/pirkimo PVM suma</v>
      </c>
      <c r="D31" s="169">
        <f ca="1">F31+NPV(FDN,G31:INDEX(G31:AJ31,PAL))</f>
        <v>0</v>
      </c>
      <c r="E31" s="169">
        <f ca="1">SUMIF($F$5:$AJ$5,"&lt;="&amp;PAL,$F31:$AJ31)</f>
        <v>0</v>
      </c>
      <c r="F31" s="169">
        <f t="shared" ref="F31:AJ31" ca="1" si="9">SUMPRODUCT(F8:F15,Pirkimo_PVM)+SUMPRODUCT(F23:F28,Pirkimo_PVM_II)</f>
        <v>0</v>
      </c>
      <c r="G31" s="169">
        <f t="shared" ca="1" si="9"/>
        <v>0</v>
      </c>
      <c r="H31" s="169">
        <f t="shared" ca="1" si="9"/>
        <v>0</v>
      </c>
      <c r="I31" s="169">
        <f t="shared" ca="1" si="9"/>
        <v>0</v>
      </c>
      <c r="J31" s="169">
        <f t="shared" ca="1" si="9"/>
        <v>0</v>
      </c>
      <c r="K31" s="169">
        <f t="shared" ca="1" si="9"/>
        <v>0</v>
      </c>
      <c r="L31" s="169">
        <f t="shared" ca="1" si="9"/>
        <v>0</v>
      </c>
      <c r="M31" s="169">
        <f t="shared" ca="1" si="9"/>
        <v>0</v>
      </c>
      <c r="N31" s="169">
        <f t="shared" ca="1" si="9"/>
        <v>0</v>
      </c>
      <c r="O31" s="169">
        <f t="shared" ca="1" si="9"/>
        <v>0</v>
      </c>
      <c r="P31" s="169">
        <f t="shared" ca="1" si="9"/>
        <v>0</v>
      </c>
      <c r="Q31" s="169">
        <f t="shared" ca="1" si="9"/>
        <v>0</v>
      </c>
      <c r="R31" s="169">
        <f t="shared" ca="1" si="9"/>
        <v>0</v>
      </c>
      <c r="S31" s="169">
        <f t="shared" ca="1" si="9"/>
        <v>0</v>
      </c>
      <c r="T31" s="169">
        <f t="shared" ca="1" si="9"/>
        <v>0</v>
      </c>
      <c r="U31" s="169">
        <f t="shared" ca="1" si="9"/>
        <v>0</v>
      </c>
      <c r="V31" s="169">
        <f t="shared" ca="1" si="9"/>
        <v>0</v>
      </c>
      <c r="W31" s="169">
        <f t="shared" ca="1" si="9"/>
        <v>0</v>
      </c>
      <c r="X31" s="169">
        <f t="shared" ca="1" si="9"/>
        <v>0</v>
      </c>
      <c r="Y31" s="169">
        <f t="shared" ca="1" si="9"/>
        <v>0</v>
      </c>
      <c r="Z31" s="169">
        <f t="shared" ca="1" si="9"/>
        <v>0</v>
      </c>
      <c r="AA31" s="169">
        <f t="shared" ca="1" si="9"/>
        <v>0</v>
      </c>
      <c r="AB31" s="169">
        <f t="shared" ca="1" si="9"/>
        <v>0</v>
      </c>
      <c r="AC31" s="169">
        <f t="shared" ca="1" si="9"/>
        <v>0</v>
      </c>
      <c r="AD31" s="169">
        <f t="shared" ca="1" si="9"/>
        <v>0</v>
      </c>
      <c r="AE31" s="169">
        <f t="shared" ca="1" si="9"/>
        <v>0</v>
      </c>
      <c r="AF31" s="169">
        <f t="shared" ca="1" si="9"/>
        <v>0</v>
      </c>
      <c r="AG31" s="169">
        <f t="shared" ca="1" si="9"/>
        <v>0</v>
      </c>
      <c r="AH31" s="169">
        <f t="shared" ca="1" si="9"/>
        <v>0</v>
      </c>
      <c r="AI31" s="169">
        <f t="shared" ca="1" si="9"/>
        <v>0</v>
      </c>
      <c r="AJ31" s="169">
        <f t="shared" ca="1" si="9"/>
        <v>0</v>
      </c>
      <c r="AM31" s="415">
        <f ca="1">F31+NPV(SDN,G31:INDEX(G31:AJ31,PAL))</f>
        <v>0</v>
      </c>
      <c r="AN31" s="418" t="str">
        <f t="shared" si="3"/>
        <v>E.1.</v>
      </c>
      <c r="AO31" s="249"/>
    </row>
    <row r="32" spans="2:41" s="3" customFormat="1" ht="12.75" hidden="1">
      <c r="B32" s="64" t="s">
        <v>309</v>
      </c>
      <c r="C32" s="483" t="str">
        <f>IF(Kalba="EN",Data2!C57,Data2!B57)</f>
        <v>Bendra pardavimo PVM suma</v>
      </c>
      <c r="D32" s="169">
        <f ca="1">F32+NPV(FDN,G32:INDEX(G32:AJ32,PAL))</f>
        <v>0</v>
      </c>
      <c r="E32" s="169">
        <f ca="1">SUMIF($F$5:$AJ$5,"&lt;="&amp;PAL,$F32:$AJ32)</f>
        <v>0</v>
      </c>
      <c r="F32" s="169">
        <f t="shared" ref="F32:AJ32" ca="1" si="10">SUMPRODUCT(F18:F19,Pardavimo_PVM)</f>
        <v>0</v>
      </c>
      <c r="G32" s="169">
        <f t="shared" ca="1" si="10"/>
        <v>0</v>
      </c>
      <c r="H32" s="169">
        <f t="shared" ca="1" si="10"/>
        <v>0</v>
      </c>
      <c r="I32" s="169">
        <f t="shared" ca="1" si="10"/>
        <v>0</v>
      </c>
      <c r="J32" s="169">
        <f t="shared" ca="1" si="10"/>
        <v>0</v>
      </c>
      <c r="K32" s="169">
        <f t="shared" ca="1" si="10"/>
        <v>0</v>
      </c>
      <c r="L32" s="169">
        <f t="shared" ca="1" si="10"/>
        <v>0</v>
      </c>
      <c r="M32" s="169">
        <f t="shared" ca="1" si="10"/>
        <v>0</v>
      </c>
      <c r="N32" s="169">
        <f t="shared" ca="1" si="10"/>
        <v>0</v>
      </c>
      <c r="O32" s="169">
        <f t="shared" ca="1" si="10"/>
        <v>0</v>
      </c>
      <c r="P32" s="169">
        <f t="shared" ca="1" si="10"/>
        <v>0</v>
      </c>
      <c r="Q32" s="169">
        <f t="shared" ca="1" si="10"/>
        <v>0</v>
      </c>
      <c r="R32" s="169">
        <f t="shared" ca="1" si="10"/>
        <v>0</v>
      </c>
      <c r="S32" s="169">
        <f t="shared" ca="1" si="10"/>
        <v>0</v>
      </c>
      <c r="T32" s="169">
        <f t="shared" ca="1" si="10"/>
        <v>0</v>
      </c>
      <c r="U32" s="169">
        <f t="shared" ca="1" si="10"/>
        <v>0</v>
      </c>
      <c r="V32" s="169">
        <f t="shared" ca="1" si="10"/>
        <v>0</v>
      </c>
      <c r="W32" s="169">
        <f t="shared" ca="1" si="10"/>
        <v>0</v>
      </c>
      <c r="X32" s="169">
        <f t="shared" ca="1" si="10"/>
        <v>0</v>
      </c>
      <c r="Y32" s="169">
        <f t="shared" ca="1" si="10"/>
        <v>0</v>
      </c>
      <c r="Z32" s="169">
        <f t="shared" ca="1" si="10"/>
        <v>0</v>
      </c>
      <c r="AA32" s="169">
        <f t="shared" ca="1" si="10"/>
        <v>0</v>
      </c>
      <c r="AB32" s="169">
        <f t="shared" ca="1" si="10"/>
        <v>0</v>
      </c>
      <c r="AC32" s="169">
        <f t="shared" ca="1" si="10"/>
        <v>0</v>
      </c>
      <c r="AD32" s="169">
        <f t="shared" ca="1" si="10"/>
        <v>0</v>
      </c>
      <c r="AE32" s="169">
        <f t="shared" ca="1" si="10"/>
        <v>0</v>
      </c>
      <c r="AF32" s="169">
        <f t="shared" ca="1" si="10"/>
        <v>0</v>
      </c>
      <c r="AG32" s="169">
        <f t="shared" ca="1" si="10"/>
        <v>0</v>
      </c>
      <c r="AH32" s="169">
        <f t="shared" ca="1" si="10"/>
        <v>0</v>
      </c>
      <c r="AI32" s="169">
        <f t="shared" ca="1" si="10"/>
        <v>0</v>
      </c>
      <c r="AJ32" s="169">
        <f t="shared" ca="1" si="10"/>
        <v>0</v>
      </c>
      <c r="AM32" s="415">
        <f ca="1">F32+NPV(SDN,G32:INDEX(G32:AJ32,PAL))</f>
        <v>0</v>
      </c>
      <c r="AN32" s="418" t="str">
        <f t="shared" si="3"/>
        <v>E.2.</v>
      </c>
      <c r="AO32" s="249"/>
    </row>
    <row r="33" spans="2:41" s="3" customFormat="1" ht="12.75" hidden="1">
      <c r="B33" s="64" t="s">
        <v>311</v>
      </c>
      <c r="C33" s="483" t="str">
        <f>IF(Kalba="EN",Data2!C58,Data2!B58)</f>
        <v>Bendra kitų mokėtinų netiesioginių mokesčių suma</v>
      </c>
      <c r="D33" s="169">
        <f ca="1">F33+NPV(FDN,G33:INDEX(G33:AJ33,PAL))</f>
        <v>0</v>
      </c>
      <c r="E33" s="169">
        <f ca="1">SUMIF($F$5:$AJ$5,"&lt;="&amp;PAL,$F33:$AJ33)</f>
        <v>0</v>
      </c>
      <c r="F33" s="169">
        <f ca="1">'4'!F33</f>
        <v>0</v>
      </c>
      <c r="G33" s="169">
        <f ca="1">'4'!G33</f>
        <v>0</v>
      </c>
      <c r="H33" s="169">
        <f ca="1">'4'!H33</f>
        <v>0</v>
      </c>
      <c r="I33" s="169">
        <f ca="1">'4'!I33</f>
        <v>0</v>
      </c>
      <c r="J33" s="169">
        <f ca="1">'4'!J33</f>
        <v>0</v>
      </c>
      <c r="K33" s="169">
        <f ca="1">'4'!K33</f>
        <v>0</v>
      </c>
      <c r="L33" s="169">
        <f ca="1">'4'!L33</f>
        <v>0</v>
      </c>
      <c r="M33" s="169">
        <f ca="1">'4'!M33</f>
        <v>0</v>
      </c>
      <c r="N33" s="169">
        <f ca="1">'4'!N33</f>
        <v>0</v>
      </c>
      <c r="O33" s="169">
        <f ca="1">'4'!O33</f>
        <v>0</v>
      </c>
      <c r="P33" s="169">
        <f ca="1">'4'!P33</f>
        <v>0</v>
      </c>
      <c r="Q33" s="169">
        <f ca="1">'4'!Q33</f>
        <v>0</v>
      </c>
      <c r="R33" s="169">
        <f ca="1">'4'!R33</f>
        <v>0</v>
      </c>
      <c r="S33" s="169">
        <f ca="1">'4'!S33</f>
        <v>0</v>
      </c>
      <c r="T33" s="169">
        <f ca="1">'4'!T33</f>
        <v>0</v>
      </c>
      <c r="U33" s="169">
        <f ca="1">'4'!U33</f>
        <v>0</v>
      </c>
      <c r="V33" s="169">
        <f ca="1">'4'!V33</f>
        <v>0</v>
      </c>
      <c r="W33" s="169">
        <f ca="1">'4'!W33</f>
        <v>0</v>
      </c>
      <c r="X33" s="169">
        <f ca="1">'4'!X33</f>
        <v>0</v>
      </c>
      <c r="Y33" s="169">
        <f ca="1">'4'!Y33</f>
        <v>0</v>
      </c>
      <c r="Z33" s="169">
        <f ca="1">'4'!Z33</f>
        <v>0</v>
      </c>
      <c r="AA33" s="169">
        <f ca="1">'4'!AA33</f>
        <v>0</v>
      </c>
      <c r="AB33" s="169">
        <f ca="1">'4'!AB33</f>
        <v>0</v>
      </c>
      <c r="AC33" s="169">
        <f ca="1">'4'!AC33</f>
        <v>0</v>
      </c>
      <c r="AD33" s="169">
        <f ca="1">'4'!AD33</f>
        <v>0</v>
      </c>
      <c r="AE33" s="169">
        <f ca="1">'4'!AE33</f>
        <v>0</v>
      </c>
      <c r="AF33" s="169">
        <f ca="1">'4'!AF33</f>
        <v>0</v>
      </c>
      <c r="AG33" s="169">
        <f ca="1">'4'!AG33</f>
        <v>0</v>
      </c>
      <c r="AH33" s="169">
        <f ca="1">'4'!AH33</f>
        <v>0</v>
      </c>
      <c r="AI33" s="169">
        <f ca="1">'4'!AI33</f>
        <v>0</v>
      </c>
      <c r="AJ33" s="169">
        <f ca="1">'4'!AJ33</f>
        <v>0</v>
      </c>
      <c r="AM33" s="415">
        <f ca="1">F33+NPV(SDN,G33:INDEX(G33:AJ33,PAL))</f>
        <v>0</v>
      </c>
      <c r="AN33" s="418" t="str">
        <f t="shared" si="3"/>
        <v>E.3.</v>
      </c>
      <c r="AO33" s="249"/>
    </row>
    <row r="34" spans="2:41" s="61" customFormat="1" ht="12.75">
      <c r="B34" s="5" t="s">
        <v>28</v>
      </c>
      <c r="C34" s="482" t="str">
        <f>IF(Kalba="EN",Data2!C59,Data2!B59)</f>
        <v>Grynosios pajamos</v>
      </c>
      <c r="D34" s="170">
        <f ca="1">ROUND(SUM(D17)-SUM(D15,D22),0)</f>
        <v>0</v>
      </c>
      <c r="E34" s="62">
        <f t="shared" ref="E34:AJ34" ca="1" si="11">ROUND(SUM(E17)-SUM(E15,E22),0)</f>
        <v>0</v>
      </c>
      <c r="F34" s="170">
        <f t="shared" ca="1" si="11"/>
        <v>0</v>
      </c>
      <c r="G34" s="170">
        <f t="shared" ca="1" si="11"/>
        <v>0</v>
      </c>
      <c r="H34" s="170">
        <f t="shared" ca="1" si="11"/>
        <v>0</v>
      </c>
      <c r="I34" s="170">
        <f t="shared" ca="1" si="11"/>
        <v>0</v>
      </c>
      <c r="J34" s="170">
        <f t="shared" ca="1" si="11"/>
        <v>0</v>
      </c>
      <c r="K34" s="170">
        <f t="shared" ca="1" si="11"/>
        <v>0</v>
      </c>
      <c r="L34" s="170">
        <f t="shared" ca="1" si="11"/>
        <v>0</v>
      </c>
      <c r="M34" s="170">
        <f t="shared" ca="1" si="11"/>
        <v>0</v>
      </c>
      <c r="N34" s="170">
        <f t="shared" ca="1" si="11"/>
        <v>0</v>
      </c>
      <c r="O34" s="170">
        <f t="shared" ca="1" si="11"/>
        <v>0</v>
      </c>
      <c r="P34" s="170">
        <f t="shared" ca="1" si="11"/>
        <v>0</v>
      </c>
      <c r="Q34" s="170">
        <f t="shared" ca="1" si="11"/>
        <v>0</v>
      </c>
      <c r="R34" s="170">
        <f t="shared" ca="1" si="11"/>
        <v>0</v>
      </c>
      <c r="S34" s="170">
        <f t="shared" ca="1" si="11"/>
        <v>0</v>
      </c>
      <c r="T34" s="170">
        <f t="shared" ca="1" si="11"/>
        <v>0</v>
      </c>
      <c r="U34" s="170">
        <f t="shared" ca="1" si="11"/>
        <v>0</v>
      </c>
      <c r="V34" s="170">
        <f t="shared" ca="1" si="11"/>
        <v>0</v>
      </c>
      <c r="W34" s="170">
        <f t="shared" ca="1" si="11"/>
        <v>0</v>
      </c>
      <c r="X34" s="170">
        <f t="shared" ca="1" si="11"/>
        <v>0</v>
      </c>
      <c r="Y34" s="170">
        <f t="shared" ca="1" si="11"/>
        <v>0</v>
      </c>
      <c r="Z34" s="170">
        <f t="shared" ca="1" si="11"/>
        <v>0</v>
      </c>
      <c r="AA34" s="170">
        <f t="shared" ca="1" si="11"/>
        <v>0</v>
      </c>
      <c r="AB34" s="170">
        <f t="shared" ca="1" si="11"/>
        <v>0</v>
      </c>
      <c r="AC34" s="170">
        <f t="shared" ca="1" si="11"/>
        <v>0</v>
      </c>
      <c r="AD34" s="170">
        <f t="shared" ca="1" si="11"/>
        <v>0</v>
      </c>
      <c r="AE34" s="170">
        <f t="shared" ca="1" si="11"/>
        <v>0</v>
      </c>
      <c r="AF34" s="170">
        <f t="shared" ca="1" si="11"/>
        <v>0</v>
      </c>
      <c r="AG34" s="170">
        <f t="shared" ca="1" si="11"/>
        <v>0</v>
      </c>
      <c r="AH34" s="170">
        <f t="shared" ca="1" si="11"/>
        <v>0</v>
      </c>
      <c r="AI34" s="170">
        <f t="shared" ca="1" si="11"/>
        <v>0</v>
      </c>
      <c r="AJ34" s="170">
        <f t="shared" ca="1" si="11"/>
        <v>0</v>
      </c>
      <c r="AM34" s="406">
        <f>ROUND(SUM(AN17)-SUM(AN7,AN21),0)</f>
        <v>0</v>
      </c>
      <c r="AN34" s="418" t="str">
        <f t="shared" si="3"/>
        <v>F.</v>
      </c>
      <c r="AO34" s="251"/>
    </row>
    <row r="35" spans="2:41" s="61" customFormat="1" ht="12.75">
      <c r="B35" s="66" t="s">
        <v>313</v>
      </c>
      <c r="C35" s="482" t="str">
        <f>IF(Kalba="EN",Data2!C60,Data2!B60)</f>
        <v>Finansavimas, iš viso</v>
      </c>
      <c r="D35" s="170">
        <f ca="1">SUM(D36,D41,D44)</f>
        <v>0</v>
      </c>
      <c r="E35" s="170">
        <f t="shared" ref="E35:AJ35" ca="1" si="12">SUM(E36,E41,E44)</f>
        <v>0</v>
      </c>
      <c r="F35" s="170">
        <f t="shared" ca="1" si="12"/>
        <v>0</v>
      </c>
      <c r="G35" s="170">
        <f t="shared" ca="1" si="12"/>
        <v>0</v>
      </c>
      <c r="H35" s="170">
        <f t="shared" ca="1" si="12"/>
        <v>0</v>
      </c>
      <c r="I35" s="170">
        <f t="shared" ca="1" si="12"/>
        <v>0</v>
      </c>
      <c r="J35" s="170">
        <f t="shared" ca="1" si="12"/>
        <v>0</v>
      </c>
      <c r="K35" s="170">
        <f t="shared" ca="1" si="12"/>
        <v>0</v>
      </c>
      <c r="L35" s="170">
        <f t="shared" ca="1" si="12"/>
        <v>0</v>
      </c>
      <c r="M35" s="170">
        <f t="shared" ca="1" si="12"/>
        <v>0</v>
      </c>
      <c r="N35" s="170">
        <f t="shared" ca="1" si="12"/>
        <v>0</v>
      </c>
      <c r="O35" s="170">
        <f t="shared" ca="1" si="12"/>
        <v>0</v>
      </c>
      <c r="P35" s="170">
        <f t="shared" ca="1" si="12"/>
        <v>0</v>
      </c>
      <c r="Q35" s="170">
        <f t="shared" ca="1" si="12"/>
        <v>0</v>
      </c>
      <c r="R35" s="170">
        <f t="shared" ca="1" si="12"/>
        <v>0</v>
      </c>
      <c r="S35" s="170">
        <f t="shared" ca="1" si="12"/>
        <v>0</v>
      </c>
      <c r="T35" s="170">
        <f t="shared" ca="1" si="12"/>
        <v>0</v>
      </c>
      <c r="U35" s="170">
        <f t="shared" ca="1" si="12"/>
        <v>0</v>
      </c>
      <c r="V35" s="170">
        <f t="shared" ca="1" si="12"/>
        <v>0</v>
      </c>
      <c r="W35" s="170">
        <f t="shared" ca="1" si="12"/>
        <v>0</v>
      </c>
      <c r="X35" s="170">
        <f t="shared" ca="1" si="12"/>
        <v>0</v>
      </c>
      <c r="Y35" s="170">
        <f t="shared" ca="1" si="12"/>
        <v>0</v>
      </c>
      <c r="Z35" s="170">
        <f t="shared" ca="1" si="12"/>
        <v>0</v>
      </c>
      <c r="AA35" s="170">
        <f t="shared" ca="1" si="12"/>
        <v>0</v>
      </c>
      <c r="AB35" s="170">
        <f t="shared" ca="1" si="12"/>
        <v>0</v>
      </c>
      <c r="AC35" s="170">
        <f t="shared" ca="1" si="12"/>
        <v>0</v>
      </c>
      <c r="AD35" s="170">
        <f t="shared" ca="1" si="12"/>
        <v>0</v>
      </c>
      <c r="AE35" s="170">
        <f t="shared" ca="1" si="12"/>
        <v>0</v>
      </c>
      <c r="AF35" s="170">
        <f t="shared" ca="1" si="12"/>
        <v>0</v>
      </c>
      <c r="AG35" s="170">
        <f t="shared" ca="1" si="12"/>
        <v>0</v>
      </c>
      <c r="AH35" s="170">
        <f t="shared" ca="1" si="12"/>
        <v>0</v>
      </c>
      <c r="AI35" s="170">
        <f t="shared" ca="1" si="12"/>
        <v>0</v>
      </c>
      <c r="AJ35" s="170">
        <f t="shared" ca="1" si="12"/>
        <v>0</v>
      </c>
      <c r="AM35" s="406">
        <f>SUM(AN36,AN41,AN44)</f>
        <v>0</v>
      </c>
      <c r="AN35" s="418" t="str">
        <f t="shared" si="3"/>
        <v xml:space="preserve">G. </v>
      </c>
      <c r="AO35" s="251"/>
    </row>
    <row r="36" spans="2:41" s="61" customFormat="1" ht="12.75" hidden="1">
      <c r="B36" s="66" t="s">
        <v>32</v>
      </c>
      <c r="C36" s="482" t="str">
        <f>IF(Kalba="EN",Data2!C61,Data2!B61)</f>
        <v>Prašomas finansavimas</v>
      </c>
      <c r="D36" s="170">
        <f ca="1">ROUND(SUM(D37:D40),0)</f>
        <v>0</v>
      </c>
      <c r="E36" s="170">
        <f ca="1">ROUND(SUM(E37:E40),0)</f>
        <v>0</v>
      </c>
      <c r="F36" s="170">
        <f t="shared" ref="F36:AJ36" ca="1" si="13">ROUND(SUM(F37:F40),0)</f>
        <v>0</v>
      </c>
      <c r="G36" s="170">
        <f t="shared" ca="1" si="13"/>
        <v>0</v>
      </c>
      <c r="H36" s="170">
        <f t="shared" ca="1" si="13"/>
        <v>0</v>
      </c>
      <c r="I36" s="170">
        <f t="shared" ca="1" si="13"/>
        <v>0</v>
      </c>
      <c r="J36" s="170">
        <f t="shared" ca="1" si="13"/>
        <v>0</v>
      </c>
      <c r="K36" s="170">
        <f t="shared" ca="1" si="13"/>
        <v>0</v>
      </c>
      <c r="L36" s="170">
        <f t="shared" ca="1" si="13"/>
        <v>0</v>
      </c>
      <c r="M36" s="170">
        <f t="shared" ca="1" si="13"/>
        <v>0</v>
      </c>
      <c r="N36" s="170">
        <f t="shared" ca="1" si="13"/>
        <v>0</v>
      </c>
      <c r="O36" s="170">
        <f t="shared" ca="1" si="13"/>
        <v>0</v>
      </c>
      <c r="P36" s="170">
        <f t="shared" ca="1" si="13"/>
        <v>0</v>
      </c>
      <c r="Q36" s="170">
        <f t="shared" ca="1" si="13"/>
        <v>0</v>
      </c>
      <c r="R36" s="170">
        <f t="shared" ca="1" si="13"/>
        <v>0</v>
      </c>
      <c r="S36" s="170">
        <f t="shared" ca="1" si="13"/>
        <v>0</v>
      </c>
      <c r="T36" s="170">
        <f t="shared" ca="1" si="13"/>
        <v>0</v>
      </c>
      <c r="U36" s="170">
        <f t="shared" ca="1" si="13"/>
        <v>0</v>
      </c>
      <c r="V36" s="170">
        <f t="shared" ca="1" si="13"/>
        <v>0</v>
      </c>
      <c r="W36" s="170">
        <f t="shared" ca="1" si="13"/>
        <v>0</v>
      </c>
      <c r="X36" s="170">
        <f t="shared" ca="1" si="13"/>
        <v>0</v>
      </c>
      <c r="Y36" s="170">
        <f t="shared" ca="1" si="13"/>
        <v>0</v>
      </c>
      <c r="Z36" s="170">
        <f t="shared" ca="1" si="13"/>
        <v>0</v>
      </c>
      <c r="AA36" s="170">
        <f t="shared" ca="1" si="13"/>
        <v>0</v>
      </c>
      <c r="AB36" s="170">
        <f t="shared" ca="1" si="13"/>
        <v>0</v>
      </c>
      <c r="AC36" s="170">
        <f t="shared" ca="1" si="13"/>
        <v>0</v>
      </c>
      <c r="AD36" s="170">
        <f t="shared" ca="1" si="13"/>
        <v>0</v>
      </c>
      <c r="AE36" s="170">
        <f t="shared" ca="1" si="13"/>
        <v>0</v>
      </c>
      <c r="AF36" s="170">
        <f t="shared" ca="1" si="13"/>
        <v>0</v>
      </c>
      <c r="AG36" s="170">
        <f t="shared" ca="1" si="13"/>
        <v>0</v>
      </c>
      <c r="AH36" s="170">
        <f t="shared" ca="1" si="13"/>
        <v>0</v>
      </c>
      <c r="AI36" s="170">
        <f t="shared" ca="1" si="13"/>
        <v>0</v>
      </c>
      <c r="AJ36" s="170">
        <f t="shared" ca="1" si="13"/>
        <v>0</v>
      </c>
      <c r="AM36" s="406">
        <f ca="1">ROUND(SUM(AM37:AM40),0)</f>
        <v>0</v>
      </c>
      <c r="AN36" s="418" t="str">
        <f t="shared" si="3"/>
        <v>G.1.</v>
      </c>
      <c r="AO36" s="251"/>
    </row>
    <row r="37" spans="2:41" s="3" customFormat="1" ht="12.75" hidden="1">
      <c r="B37" s="64" t="s">
        <v>34</v>
      </c>
      <c r="C37" s="483" t="str">
        <f>IF(Kalba="EN",Data2!C62,Data2!B62)</f>
        <v>ES struktūrinės paramos lėšos</v>
      </c>
      <c r="D37" s="169">
        <f ca="1">F37+NPV(FDN,G37:INDEX(G37:AJ37,PAL))</f>
        <v>0</v>
      </c>
      <c r="E37" s="169">
        <f ca="1">SUMIF($F$5:$AJ$5,"&lt;="&amp;PAL,$F37:$AJ37)</f>
        <v>0</v>
      </c>
      <c r="F37" s="169">
        <f ca="1">'4'!F37</f>
        <v>0</v>
      </c>
      <c r="G37" s="169">
        <f ca="1">'4'!G37</f>
        <v>0</v>
      </c>
      <c r="H37" s="169">
        <f ca="1">'4'!H37</f>
        <v>0</v>
      </c>
      <c r="I37" s="169">
        <f ca="1">'4'!I37</f>
        <v>0</v>
      </c>
      <c r="J37" s="169">
        <f ca="1">'4'!J37</f>
        <v>0</v>
      </c>
      <c r="K37" s="169">
        <f ca="1">'4'!K37</f>
        <v>0</v>
      </c>
      <c r="L37" s="169">
        <f ca="1">'4'!L37</f>
        <v>0</v>
      </c>
      <c r="M37" s="169">
        <f ca="1">'4'!M37</f>
        <v>0</v>
      </c>
      <c r="N37" s="169">
        <f ca="1">'4'!N37</f>
        <v>0</v>
      </c>
      <c r="O37" s="169">
        <f ca="1">'4'!O37</f>
        <v>0</v>
      </c>
      <c r="P37" s="169">
        <f ca="1">'4'!P37</f>
        <v>0</v>
      </c>
      <c r="Q37" s="169">
        <f ca="1">'4'!Q37</f>
        <v>0</v>
      </c>
      <c r="R37" s="169">
        <f ca="1">'4'!R37</f>
        <v>0</v>
      </c>
      <c r="S37" s="169">
        <f ca="1">'4'!S37</f>
        <v>0</v>
      </c>
      <c r="T37" s="169">
        <f ca="1">'4'!T37</f>
        <v>0</v>
      </c>
      <c r="U37" s="169">
        <f ca="1">'4'!U37</f>
        <v>0</v>
      </c>
      <c r="V37" s="169">
        <f ca="1">'4'!V37</f>
        <v>0</v>
      </c>
      <c r="W37" s="169">
        <f ca="1">'4'!W37</f>
        <v>0</v>
      </c>
      <c r="X37" s="169">
        <f ca="1">'4'!X37</f>
        <v>0</v>
      </c>
      <c r="Y37" s="169">
        <f ca="1">'4'!Y37</f>
        <v>0</v>
      </c>
      <c r="Z37" s="169">
        <f ca="1">'4'!Z37</f>
        <v>0</v>
      </c>
      <c r="AA37" s="169">
        <f ca="1">'4'!AA37</f>
        <v>0</v>
      </c>
      <c r="AB37" s="169">
        <f ca="1">'4'!AB37</f>
        <v>0</v>
      </c>
      <c r="AC37" s="169">
        <f ca="1">'4'!AC37</f>
        <v>0</v>
      </c>
      <c r="AD37" s="169">
        <f ca="1">'4'!AD37</f>
        <v>0</v>
      </c>
      <c r="AE37" s="169">
        <f ca="1">'4'!AE37</f>
        <v>0</v>
      </c>
      <c r="AF37" s="169">
        <f ca="1">'4'!AF37</f>
        <v>0</v>
      </c>
      <c r="AG37" s="169">
        <f ca="1">'4'!AG37</f>
        <v>0</v>
      </c>
      <c r="AH37" s="169">
        <f ca="1">'4'!AH37</f>
        <v>0</v>
      </c>
      <c r="AI37" s="169">
        <f ca="1">'4'!AI37</f>
        <v>0</v>
      </c>
      <c r="AJ37" s="169">
        <f ca="1">'4'!AJ37</f>
        <v>0</v>
      </c>
      <c r="AM37" s="415">
        <f ca="1">F37+NPV(SDN,G37:INDEX(G37:AJ37,PAL))</f>
        <v>0</v>
      </c>
      <c r="AN37" s="418" t="str">
        <f t="shared" si="3"/>
        <v>G.1.1.</v>
      </c>
      <c r="AO37" s="249"/>
    </row>
    <row r="38" spans="2:41" s="3" customFormat="1" ht="12.75" hidden="1">
      <c r="B38" s="64" t="s">
        <v>36</v>
      </c>
      <c r="C38" s="483" t="str">
        <f>IF(Kalba="EN",Data2!C63,Data2!B63)</f>
        <v>LR bendrojo finansavimo lėšos</v>
      </c>
      <c r="D38" s="169">
        <f ca="1">F38+NPV(FDN,G38:INDEX(G38:AJ38,PAL))</f>
        <v>0</v>
      </c>
      <c r="E38" s="169">
        <f ca="1">SUMIF($F$5:$AJ$5,"&lt;="&amp;PAL,$F38:$AJ38)</f>
        <v>0</v>
      </c>
      <c r="F38" s="169">
        <f ca="1">'4'!F38</f>
        <v>0</v>
      </c>
      <c r="G38" s="169">
        <f ca="1">'4'!G38</f>
        <v>0</v>
      </c>
      <c r="H38" s="169">
        <f ca="1">'4'!H38</f>
        <v>0</v>
      </c>
      <c r="I38" s="169">
        <f ca="1">'4'!I38</f>
        <v>0</v>
      </c>
      <c r="J38" s="169">
        <f ca="1">'4'!J38</f>
        <v>0</v>
      </c>
      <c r="K38" s="169">
        <f ca="1">'4'!K38</f>
        <v>0</v>
      </c>
      <c r="L38" s="169">
        <f ca="1">'4'!L38</f>
        <v>0</v>
      </c>
      <c r="M38" s="169">
        <f ca="1">'4'!M38</f>
        <v>0</v>
      </c>
      <c r="N38" s="169">
        <f ca="1">'4'!N38</f>
        <v>0</v>
      </c>
      <c r="O38" s="169">
        <f ca="1">'4'!O38</f>
        <v>0</v>
      </c>
      <c r="P38" s="169">
        <f ca="1">'4'!P38</f>
        <v>0</v>
      </c>
      <c r="Q38" s="169">
        <f ca="1">'4'!Q38</f>
        <v>0</v>
      </c>
      <c r="R38" s="169">
        <f ca="1">'4'!R38</f>
        <v>0</v>
      </c>
      <c r="S38" s="169">
        <f ca="1">'4'!S38</f>
        <v>0</v>
      </c>
      <c r="T38" s="169">
        <f ca="1">'4'!T38</f>
        <v>0</v>
      </c>
      <c r="U38" s="169">
        <f ca="1">'4'!U38</f>
        <v>0</v>
      </c>
      <c r="V38" s="169">
        <f ca="1">'4'!V38</f>
        <v>0</v>
      </c>
      <c r="W38" s="169">
        <f ca="1">'4'!W38</f>
        <v>0</v>
      </c>
      <c r="X38" s="169">
        <f ca="1">'4'!X38</f>
        <v>0</v>
      </c>
      <c r="Y38" s="169">
        <f ca="1">'4'!Y38</f>
        <v>0</v>
      </c>
      <c r="Z38" s="169">
        <f ca="1">'4'!Z38</f>
        <v>0</v>
      </c>
      <c r="AA38" s="169">
        <f ca="1">'4'!AA38</f>
        <v>0</v>
      </c>
      <c r="AB38" s="169">
        <f ca="1">'4'!AB38</f>
        <v>0</v>
      </c>
      <c r="AC38" s="169">
        <f ca="1">'4'!AC38</f>
        <v>0</v>
      </c>
      <c r="AD38" s="169">
        <f ca="1">'4'!AD38</f>
        <v>0</v>
      </c>
      <c r="AE38" s="169">
        <f ca="1">'4'!AE38</f>
        <v>0</v>
      </c>
      <c r="AF38" s="169">
        <f ca="1">'4'!AF38</f>
        <v>0</v>
      </c>
      <c r="AG38" s="169">
        <f ca="1">'4'!AG38</f>
        <v>0</v>
      </c>
      <c r="AH38" s="169">
        <f ca="1">'4'!AH38</f>
        <v>0</v>
      </c>
      <c r="AI38" s="169">
        <f ca="1">'4'!AI38</f>
        <v>0</v>
      </c>
      <c r="AJ38" s="169">
        <f ca="1">'4'!AJ38</f>
        <v>0</v>
      </c>
      <c r="AM38" s="415">
        <f ca="1">F38+NPV(SDN,G38:INDEX(G38:AJ38,PAL))</f>
        <v>0</v>
      </c>
      <c r="AN38" s="418" t="str">
        <f t="shared" si="3"/>
        <v>G.1.2.</v>
      </c>
      <c r="AO38" s="249"/>
    </row>
    <row r="39" spans="2:41" s="3" customFormat="1" ht="12.75" hidden="1">
      <c r="B39" s="64" t="s">
        <v>38</v>
      </c>
      <c r="C39" s="483" t="str">
        <f>IF(Kalba="EN",Data2!C64,Data2!B64)</f>
        <v>Kito tarptautinio finansavimo lėšos</v>
      </c>
      <c r="D39" s="169">
        <f ca="1">F39+NPV(FDN,G39:INDEX(G39:AJ39,PAL))</f>
        <v>0</v>
      </c>
      <c r="E39" s="169">
        <f ca="1">SUMIF($F$5:$AJ$5,"&lt;="&amp;PAL,$F39:$AJ39)</f>
        <v>0</v>
      </c>
      <c r="F39" s="169">
        <f ca="1">'4'!F39</f>
        <v>0</v>
      </c>
      <c r="G39" s="169">
        <f ca="1">'4'!G39</f>
        <v>0</v>
      </c>
      <c r="H39" s="169">
        <f ca="1">'4'!H39</f>
        <v>0</v>
      </c>
      <c r="I39" s="169">
        <f ca="1">'4'!I39</f>
        <v>0</v>
      </c>
      <c r="J39" s="169">
        <f ca="1">'4'!J39</f>
        <v>0</v>
      </c>
      <c r="K39" s="169">
        <f ca="1">'4'!K39</f>
        <v>0</v>
      </c>
      <c r="L39" s="169">
        <f ca="1">'4'!L39</f>
        <v>0</v>
      </c>
      <c r="M39" s="169">
        <f ca="1">'4'!M39</f>
        <v>0</v>
      </c>
      <c r="N39" s="169">
        <f ca="1">'4'!N39</f>
        <v>0</v>
      </c>
      <c r="O39" s="169">
        <f ca="1">'4'!O39</f>
        <v>0</v>
      </c>
      <c r="P39" s="169">
        <f ca="1">'4'!P39</f>
        <v>0</v>
      </c>
      <c r="Q39" s="169">
        <f ca="1">'4'!Q39</f>
        <v>0</v>
      </c>
      <c r="R39" s="169">
        <f ca="1">'4'!R39</f>
        <v>0</v>
      </c>
      <c r="S39" s="169">
        <f ca="1">'4'!S39</f>
        <v>0</v>
      </c>
      <c r="T39" s="169">
        <f ca="1">'4'!T39</f>
        <v>0</v>
      </c>
      <c r="U39" s="169">
        <f ca="1">'4'!U39</f>
        <v>0</v>
      </c>
      <c r="V39" s="169">
        <f ca="1">'4'!V39</f>
        <v>0</v>
      </c>
      <c r="W39" s="169">
        <f ca="1">'4'!W39</f>
        <v>0</v>
      </c>
      <c r="X39" s="169">
        <f ca="1">'4'!X39</f>
        <v>0</v>
      </c>
      <c r="Y39" s="169">
        <f ca="1">'4'!Y39</f>
        <v>0</v>
      </c>
      <c r="Z39" s="169">
        <f ca="1">'4'!Z39</f>
        <v>0</v>
      </c>
      <c r="AA39" s="169">
        <f ca="1">'4'!AA39</f>
        <v>0</v>
      </c>
      <c r="AB39" s="169">
        <f ca="1">'4'!AB39</f>
        <v>0</v>
      </c>
      <c r="AC39" s="169">
        <f ca="1">'4'!AC39</f>
        <v>0</v>
      </c>
      <c r="AD39" s="169">
        <f ca="1">'4'!AD39</f>
        <v>0</v>
      </c>
      <c r="AE39" s="169">
        <f ca="1">'4'!AE39</f>
        <v>0</v>
      </c>
      <c r="AF39" s="169">
        <f ca="1">'4'!AF39</f>
        <v>0</v>
      </c>
      <c r="AG39" s="169">
        <f ca="1">'4'!AG39</f>
        <v>0</v>
      </c>
      <c r="AH39" s="169">
        <f ca="1">'4'!AH39</f>
        <v>0</v>
      </c>
      <c r="AI39" s="169">
        <f ca="1">'4'!AI39</f>
        <v>0</v>
      </c>
      <c r="AJ39" s="169">
        <f ca="1">'4'!AJ39</f>
        <v>0</v>
      </c>
      <c r="AM39" s="415">
        <f ca="1">F39+NPV(SDN,G39:INDEX(G39:AJ39,PAL))</f>
        <v>0</v>
      </c>
      <c r="AN39" s="418" t="str">
        <f t="shared" si="3"/>
        <v>G.1.3.</v>
      </c>
      <c r="AO39" s="249"/>
    </row>
    <row r="40" spans="2:41" s="3" customFormat="1" ht="25.5" hidden="1">
      <c r="B40" s="64" t="s">
        <v>40</v>
      </c>
      <c r="C40" s="483" t="str">
        <f>IF(Kalba="EN",Data2!C65,Data2!B65)</f>
        <v>Specialiosios programos lėšos, skirtos padengti netinkamą finansuoti PVM</v>
      </c>
      <c r="D40" s="169">
        <f ca="1">F40+NPV(FDN,G40:INDEX(G40:AJ40,PAL))</f>
        <v>0</v>
      </c>
      <c r="E40" s="169">
        <f ca="1">SUMIF($F$5:$AJ$5,"&lt;="&amp;PAL,$F40:$AJ40)</f>
        <v>0</v>
      </c>
      <c r="F40" s="169">
        <f ca="1">'4'!F40</f>
        <v>0</v>
      </c>
      <c r="G40" s="169">
        <f ca="1">'4'!G40</f>
        <v>0</v>
      </c>
      <c r="H40" s="169">
        <f ca="1">'4'!H40</f>
        <v>0</v>
      </c>
      <c r="I40" s="169">
        <f ca="1">'4'!I40</f>
        <v>0</v>
      </c>
      <c r="J40" s="169">
        <f ca="1">'4'!J40</f>
        <v>0</v>
      </c>
      <c r="K40" s="169">
        <f ca="1">'4'!K40</f>
        <v>0</v>
      </c>
      <c r="L40" s="169">
        <f ca="1">'4'!L40</f>
        <v>0</v>
      </c>
      <c r="M40" s="169">
        <f ca="1">'4'!M40</f>
        <v>0</v>
      </c>
      <c r="N40" s="169">
        <f ca="1">'4'!N40</f>
        <v>0</v>
      </c>
      <c r="O40" s="169">
        <f ca="1">'4'!O40</f>
        <v>0</v>
      </c>
      <c r="P40" s="169">
        <f ca="1">'4'!P40</f>
        <v>0</v>
      </c>
      <c r="Q40" s="169">
        <f ca="1">'4'!Q40</f>
        <v>0</v>
      </c>
      <c r="R40" s="169">
        <f ca="1">'4'!R40</f>
        <v>0</v>
      </c>
      <c r="S40" s="169">
        <f ca="1">'4'!S40</f>
        <v>0</v>
      </c>
      <c r="T40" s="169">
        <f ca="1">'4'!T40</f>
        <v>0</v>
      </c>
      <c r="U40" s="169">
        <f ca="1">'4'!U40</f>
        <v>0</v>
      </c>
      <c r="V40" s="169">
        <f ca="1">'4'!V40</f>
        <v>0</v>
      </c>
      <c r="W40" s="169">
        <f ca="1">'4'!W40</f>
        <v>0</v>
      </c>
      <c r="X40" s="169">
        <f ca="1">'4'!X40</f>
        <v>0</v>
      </c>
      <c r="Y40" s="169">
        <f ca="1">'4'!Y40</f>
        <v>0</v>
      </c>
      <c r="Z40" s="169">
        <f ca="1">'4'!Z40</f>
        <v>0</v>
      </c>
      <c r="AA40" s="169">
        <f ca="1">'4'!AA40</f>
        <v>0</v>
      </c>
      <c r="AB40" s="169">
        <f ca="1">'4'!AB40</f>
        <v>0</v>
      </c>
      <c r="AC40" s="169">
        <f ca="1">'4'!AC40</f>
        <v>0</v>
      </c>
      <c r="AD40" s="169">
        <f ca="1">'4'!AD40</f>
        <v>0</v>
      </c>
      <c r="AE40" s="169">
        <f ca="1">'4'!AE40</f>
        <v>0</v>
      </c>
      <c r="AF40" s="169">
        <f ca="1">'4'!AF40</f>
        <v>0</v>
      </c>
      <c r="AG40" s="169">
        <f ca="1">'4'!AG40</f>
        <v>0</v>
      </c>
      <c r="AH40" s="169">
        <f ca="1">'4'!AH40</f>
        <v>0</v>
      </c>
      <c r="AI40" s="169">
        <f ca="1">'4'!AI40</f>
        <v>0</v>
      </c>
      <c r="AJ40" s="169">
        <f ca="1">'4'!AJ40</f>
        <v>0</v>
      </c>
      <c r="AM40" s="415">
        <f ca="1">F40+NPV(SDN,G40:INDEX(G40:AJ40,PAL))</f>
        <v>0</v>
      </c>
      <c r="AN40" s="418" t="str">
        <f t="shared" si="3"/>
        <v>G.1.4.</v>
      </c>
      <c r="AO40" s="249"/>
    </row>
    <row r="41" spans="2:41" s="61" customFormat="1" ht="12.75" hidden="1">
      <c r="B41" s="66" t="s">
        <v>41</v>
      </c>
      <c r="C41" s="482" t="str">
        <f>IF(Kalba="EN",Data2!C66,Data2!B66)</f>
        <v>Nuosavos lėšos</v>
      </c>
      <c r="D41" s="170">
        <f ca="1">ROUND(SUM(D42:D43),0)</f>
        <v>0</v>
      </c>
      <c r="E41" s="170">
        <f ca="1">ROUND(SUM(E42:E43),0)</f>
        <v>0</v>
      </c>
      <c r="F41" s="170">
        <f t="shared" ref="F41:AJ41" ca="1" si="14">ROUND(SUM(F42:F43),0)</f>
        <v>0</v>
      </c>
      <c r="G41" s="170">
        <f t="shared" ca="1" si="14"/>
        <v>0</v>
      </c>
      <c r="H41" s="170">
        <f t="shared" ca="1" si="14"/>
        <v>0</v>
      </c>
      <c r="I41" s="170">
        <f t="shared" ca="1" si="14"/>
        <v>0</v>
      </c>
      <c r="J41" s="170">
        <f t="shared" ca="1" si="14"/>
        <v>0</v>
      </c>
      <c r="K41" s="170">
        <f t="shared" ca="1" si="14"/>
        <v>0</v>
      </c>
      <c r="L41" s="170">
        <f t="shared" ca="1" si="14"/>
        <v>0</v>
      </c>
      <c r="M41" s="170">
        <f t="shared" ca="1" si="14"/>
        <v>0</v>
      </c>
      <c r="N41" s="170">
        <f t="shared" ca="1" si="14"/>
        <v>0</v>
      </c>
      <c r="O41" s="170">
        <f t="shared" ca="1" si="14"/>
        <v>0</v>
      </c>
      <c r="P41" s="170">
        <f t="shared" ca="1" si="14"/>
        <v>0</v>
      </c>
      <c r="Q41" s="170">
        <f t="shared" ca="1" si="14"/>
        <v>0</v>
      </c>
      <c r="R41" s="170">
        <f t="shared" ca="1" si="14"/>
        <v>0</v>
      </c>
      <c r="S41" s="170">
        <f t="shared" ca="1" si="14"/>
        <v>0</v>
      </c>
      <c r="T41" s="170">
        <f t="shared" ca="1" si="14"/>
        <v>0</v>
      </c>
      <c r="U41" s="170">
        <f t="shared" ca="1" si="14"/>
        <v>0</v>
      </c>
      <c r="V41" s="170">
        <f t="shared" ca="1" si="14"/>
        <v>0</v>
      </c>
      <c r="W41" s="170">
        <f t="shared" ca="1" si="14"/>
        <v>0</v>
      </c>
      <c r="X41" s="170">
        <f t="shared" ca="1" si="14"/>
        <v>0</v>
      </c>
      <c r="Y41" s="170">
        <f t="shared" ca="1" si="14"/>
        <v>0</v>
      </c>
      <c r="Z41" s="170">
        <f t="shared" ca="1" si="14"/>
        <v>0</v>
      </c>
      <c r="AA41" s="170">
        <f t="shared" ca="1" si="14"/>
        <v>0</v>
      </c>
      <c r="AB41" s="170">
        <f t="shared" ca="1" si="14"/>
        <v>0</v>
      </c>
      <c r="AC41" s="170">
        <f t="shared" ca="1" si="14"/>
        <v>0</v>
      </c>
      <c r="AD41" s="170">
        <f t="shared" ca="1" si="14"/>
        <v>0</v>
      </c>
      <c r="AE41" s="170">
        <f t="shared" ca="1" si="14"/>
        <v>0</v>
      </c>
      <c r="AF41" s="170">
        <f t="shared" ca="1" si="14"/>
        <v>0</v>
      </c>
      <c r="AG41" s="170">
        <f t="shared" ca="1" si="14"/>
        <v>0</v>
      </c>
      <c r="AH41" s="170">
        <f t="shared" ca="1" si="14"/>
        <v>0</v>
      </c>
      <c r="AI41" s="170">
        <f t="shared" ca="1" si="14"/>
        <v>0</v>
      </c>
      <c r="AJ41" s="170">
        <f t="shared" ca="1" si="14"/>
        <v>0</v>
      </c>
      <c r="AM41" s="406">
        <f ca="1">ROUND(SUM(AM42:AM43),0)</f>
        <v>0</v>
      </c>
      <c r="AN41" s="418" t="str">
        <f t="shared" si="3"/>
        <v>G.2.</v>
      </c>
      <c r="AO41" s="251"/>
    </row>
    <row r="42" spans="2:41" s="3" customFormat="1" ht="25.5" hidden="1">
      <c r="B42" s="64" t="s">
        <v>42</v>
      </c>
      <c r="C42" s="483" t="str">
        <f>IF(Kalba="EN",Data2!C67,Data2!B67)</f>
        <v>Viešosios lėšos (valstybės, savivaldybės biudžetai, kiti viešųjų lėšų šaltiniai)</v>
      </c>
      <c r="D42" s="169">
        <f ca="1">F42+NPV(FDN,G42:INDEX(G42:AJ42,PAL))</f>
        <v>0</v>
      </c>
      <c r="E42" s="169">
        <f ca="1">SUMIF($F$5:$AJ$5,"&lt;="&amp;PAL,$F42:$AJ42)</f>
        <v>0</v>
      </c>
      <c r="F42" s="169">
        <f ca="1">'4'!F42</f>
        <v>0</v>
      </c>
      <c r="G42" s="169">
        <f ca="1">'4'!G42</f>
        <v>0</v>
      </c>
      <c r="H42" s="169">
        <f ca="1">'4'!H42</f>
        <v>0</v>
      </c>
      <c r="I42" s="169">
        <f ca="1">'4'!I42</f>
        <v>0</v>
      </c>
      <c r="J42" s="169">
        <f ca="1">'4'!J42</f>
        <v>0</v>
      </c>
      <c r="K42" s="169">
        <f ca="1">'4'!K42</f>
        <v>0</v>
      </c>
      <c r="L42" s="169">
        <f ca="1">'4'!L42</f>
        <v>0</v>
      </c>
      <c r="M42" s="169">
        <f ca="1">'4'!M42</f>
        <v>0</v>
      </c>
      <c r="N42" s="169">
        <f ca="1">'4'!N42</f>
        <v>0</v>
      </c>
      <c r="O42" s="169">
        <f ca="1">'4'!O42</f>
        <v>0</v>
      </c>
      <c r="P42" s="169">
        <f ca="1">'4'!P42</f>
        <v>0</v>
      </c>
      <c r="Q42" s="169">
        <f ca="1">'4'!Q42</f>
        <v>0</v>
      </c>
      <c r="R42" s="169">
        <f ca="1">'4'!R42</f>
        <v>0</v>
      </c>
      <c r="S42" s="169">
        <f ca="1">'4'!S42</f>
        <v>0</v>
      </c>
      <c r="T42" s="169">
        <f ca="1">'4'!T42</f>
        <v>0</v>
      </c>
      <c r="U42" s="169">
        <f ca="1">'4'!U42</f>
        <v>0</v>
      </c>
      <c r="V42" s="169">
        <f ca="1">'4'!V42</f>
        <v>0</v>
      </c>
      <c r="W42" s="169">
        <f ca="1">'4'!W42</f>
        <v>0</v>
      </c>
      <c r="X42" s="169">
        <f ca="1">'4'!X42</f>
        <v>0</v>
      </c>
      <c r="Y42" s="169">
        <f ca="1">'4'!Y42</f>
        <v>0</v>
      </c>
      <c r="Z42" s="169">
        <f ca="1">'4'!Z42</f>
        <v>0</v>
      </c>
      <c r="AA42" s="169">
        <f ca="1">'4'!AA42</f>
        <v>0</v>
      </c>
      <c r="AB42" s="169">
        <f ca="1">'4'!AB42</f>
        <v>0</v>
      </c>
      <c r="AC42" s="169">
        <f ca="1">'4'!AC42</f>
        <v>0</v>
      </c>
      <c r="AD42" s="169">
        <f ca="1">'4'!AD42</f>
        <v>0</v>
      </c>
      <c r="AE42" s="169">
        <f ca="1">'4'!AE42</f>
        <v>0</v>
      </c>
      <c r="AF42" s="169">
        <f ca="1">'4'!AF42</f>
        <v>0</v>
      </c>
      <c r="AG42" s="169">
        <f ca="1">'4'!AG42</f>
        <v>0</v>
      </c>
      <c r="AH42" s="169">
        <f ca="1">'4'!AH42</f>
        <v>0</v>
      </c>
      <c r="AI42" s="169">
        <f ca="1">'4'!AI42</f>
        <v>0</v>
      </c>
      <c r="AJ42" s="169">
        <f ca="1">'4'!AJ42</f>
        <v>0</v>
      </c>
      <c r="AM42" s="415">
        <f ca="1">F42+NPV(SDN,G42:INDEX(G42:AJ42,PAL))</f>
        <v>0</v>
      </c>
      <c r="AN42" s="418" t="str">
        <f t="shared" si="3"/>
        <v>G.2.1.</v>
      </c>
      <c r="AO42" s="249"/>
    </row>
    <row r="43" spans="2:41" s="3" customFormat="1" ht="12.75" hidden="1">
      <c r="B43" s="64" t="s">
        <v>43</v>
      </c>
      <c r="C43" s="483" t="str">
        <f>IF(Kalba="EN",Data2!C68,Data2!B68)</f>
        <v>Privačios lėšos (nuosavos, kitos privačios lėšos)</v>
      </c>
      <c r="D43" s="169">
        <f ca="1">F43+NPV(FDN,G43:INDEX(G43:AJ43,PAL))</f>
        <v>0</v>
      </c>
      <c r="E43" s="169">
        <f ca="1">SUMIF($F$5:$AJ$5,"&lt;="&amp;PAL,$F43:$AJ43)</f>
        <v>0</v>
      </c>
      <c r="F43" s="169">
        <f ca="1">'4'!F43</f>
        <v>0</v>
      </c>
      <c r="G43" s="169">
        <f ca="1">'4'!G43</f>
        <v>0</v>
      </c>
      <c r="H43" s="169">
        <f ca="1">'4'!H43</f>
        <v>0</v>
      </c>
      <c r="I43" s="169">
        <f ca="1">'4'!I43</f>
        <v>0</v>
      </c>
      <c r="J43" s="169">
        <f ca="1">'4'!J43</f>
        <v>0</v>
      </c>
      <c r="K43" s="169">
        <f ca="1">'4'!K43</f>
        <v>0</v>
      </c>
      <c r="L43" s="169">
        <f ca="1">'4'!L43</f>
        <v>0</v>
      </c>
      <c r="M43" s="169">
        <f ca="1">'4'!M43</f>
        <v>0</v>
      </c>
      <c r="N43" s="169">
        <f ca="1">'4'!N43</f>
        <v>0</v>
      </c>
      <c r="O43" s="169">
        <f ca="1">'4'!O43</f>
        <v>0</v>
      </c>
      <c r="P43" s="169">
        <f ca="1">'4'!P43</f>
        <v>0</v>
      </c>
      <c r="Q43" s="169">
        <f ca="1">'4'!Q43</f>
        <v>0</v>
      </c>
      <c r="R43" s="169">
        <f ca="1">'4'!R43</f>
        <v>0</v>
      </c>
      <c r="S43" s="169">
        <f ca="1">'4'!S43</f>
        <v>0</v>
      </c>
      <c r="T43" s="169">
        <f ca="1">'4'!T43</f>
        <v>0</v>
      </c>
      <c r="U43" s="169">
        <f ca="1">'4'!U43</f>
        <v>0</v>
      </c>
      <c r="V43" s="169">
        <f ca="1">'4'!V43</f>
        <v>0</v>
      </c>
      <c r="W43" s="169">
        <f ca="1">'4'!W43</f>
        <v>0</v>
      </c>
      <c r="X43" s="169">
        <f ca="1">'4'!X43</f>
        <v>0</v>
      </c>
      <c r="Y43" s="169">
        <f ca="1">'4'!Y43</f>
        <v>0</v>
      </c>
      <c r="Z43" s="169">
        <f ca="1">'4'!Z43</f>
        <v>0</v>
      </c>
      <c r="AA43" s="169">
        <f ca="1">'4'!AA43</f>
        <v>0</v>
      </c>
      <c r="AB43" s="169">
        <f ca="1">'4'!AB43</f>
        <v>0</v>
      </c>
      <c r="AC43" s="169">
        <f ca="1">'4'!AC43</f>
        <v>0</v>
      </c>
      <c r="AD43" s="169">
        <f ca="1">'4'!AD43</f>
        <v>0</v>
      </c>
      <c r="AE43" s="169">
        <f ca="1">'4'!AE43</f>
        <v>0</v>
      </c>
      <c r="AF43" s="169">
        <f ca="1">'4'!AF43</f>
        <v>0</v>
      </c>
      <c r="AG43" s="169">
        <f ca="1">'4'!AG43</f>
        <v>0</v>
      </c>
      <c r="AH43" s="169">
        <f ca="1">'4'!AH43</f>
        <v>0</v>
      </c>
      <c r="AI43" s="169">
        <f ca="1">'4'!AI43</f>
        <v>0</v>
      </c>
      <c r="AJ43" s="169">
        <f ca="1">'4'!AJ43</f>
        <v>0</v>
      </c>
      <c r="AM43" s="415">
        <f ca="1">F43+NPV(SDN,G43:INDEX(G43:AJ43,PAL))</f>
        <v>0</v>
      </c>
      <c r="AN43" s="418" t="str">
        <f t="shared" si="3"/>
        <v>G.2.2.</v>
      </c>
      <c r="AO43" s="249"/>
    </row>
    <row r="44" spans="2:41" s="61" customFormat="1" ht="12.75" hidden="1">
      <c r="B44" s="66" t="s">
        <v>44</v>
      </c>
      <c r="C44" s="482" t="str">
        <f>IF(Kalba="EN",Data2!C69,Data2!B69)</f>
        <v>Paskolos</v>
      </c>
      <c r="D44" s="170">
        <f ca="1">ROUND(SUM(D45)-SUM(D46),0)</f>
        <v>0</v>
      </c>
      <c r="E44" s="170">
        <f ca="1">ROUND(SUM(E45)-SUM(E46),0)</f>
        <v>0</v>
      </c>
      <c r="F44" s="170">
        <f t="shared" ref="F44:AJ44" ca="1" si="15">ROUND(SUM(F45)-SUM(F46),0)</f>
        <v>0</v>
      </c>
      <c r="G44" s="170">
        <f t="shared" ca="1" si="15"/>
        <v>0</v>
      </c>
      <c r="H44" s="170">
        <f t="shared" ca="1" si="15"/>
        <v>0</v>
      </c>
      <c r="I44" s="170">
        <f t="shared" ca="1" si="15"/>
        <v>0</v>
      </c>
      <c r="J44" s="170">
        <f t="shared" ca="1" si="15"/>
        <v>0</v>
      </c>
      <c r="K44" s="170">
        <f t="shared" ca="1" si="15"/>
        <v>0</v>
      </c>
      <c r="L44" s="170">
        <f t="shared" ca="1" si="15"/>
        <v>0</v>
      </c>
      <c r="M44" s="170">
        <f t="shared" ca="1" si="15"/>
        <v>0</v>
      </c>
      <c r="N44" s="170">
        <f t="shared" ca="1" si="15"/>
        <v>0</v>
      </c>
      <c r="O44" s="170">
        <f t="shared" ca="1" si="15"/>
        <v>0</v>
      </c>
      <c r="P44" s="170">
        <f t="shared" ca="1" si="15"/>
        <v>0</v>
      </c>
      <c r="Q44" s="170">
        <f t="shared" ca="1" si="15"/>
        <v>0</v>
      </c>
      <c r="R44" s="170">
        <f t="shared" ca="1" si="15"/>
        <v>0</v>
      </c>
      <c r="S44" s="170">
        <f t="shared" ca="1" si="15"/>
        <v>0</v>
      </c>
      <c r="T44" s="170">
        <f t="shared" ca="1" si="15"/>
        <v>0</v>
      </c>
      <c r="U44" s="170">
        <f t="shared" ca="1" si="15"/>
        <v>0</v>
      </c>
      <c r="V44" s="170">
        <f t="shared" ca="1" si="15"/>
        <v>0</v>
      </c>
      <c r="W44" s="170">
        <f t="shared" ca="1" si="15"/>
        <v>0</v>
      </c>
      <c r="X44" s="170">
        <f t="shared" ca="1" si="15"/>
        <v>0</v>
      </c>
      <c r="Y44" s="170">
        <f t="shared" ca="1" si="15"/>
        <v>0</v>
      </c>
      <c r="Z44" s="170">
        <f t="shared" ca="1" si="15"/>
        <v>0</v>
      </c>
      <c r="AA44" s="170">
        <f t="shared" ca="1" si="15"/>
        <v>0</v>
      </c>
      <c r="AB44" s="170">
        <f t="shared" ca="1" si="15"/>
        <v>0</v>
      </c>
      <c r="AC44" s="170">
        <f t="shared" ca="1" si="15"/>
        <v>0</v>
      </c>
      <c r="AD44" s="170">
        <f t="shared" ca="1" si="15"/>
        <v>0</v>
      </c>
      <c r="AE44" s="170">
        <f t="shared" ca="1" si="15"/>
        <v>0</v>
      </c>
      <c r="AF44" s="170">
        <f t="shared" ca="1" si="15"/>
        <v>0</v>
      </c>
      <c r="AG44" s="170">
        <f t="shared" ca="1" si="15"/>
        <v>0</v>
      </c>
      <c r="AH44" s="170">
        <f t="shared" ca="1" si="15"/>
        <v>0</v>
      </c>
      <c r="AI44" s="170">
        <f t="shared" ca="1" si="15"/>
        <v>0</v>
      </c>
      <c r="AJ44" s="170">
        <f t="shared" ca="1" si="15"/>
        <v>0</v>
      </c>
      <c r="AM44" s="406">
        <f ca="1">ROUND(SUM(AM45)-SUM(AM46),0)</f>
        <v>0</v>
      </c>
      <c r="AN44" s="418" t="str">
        <f t="shared" si="3"/>
        <v>G.3.</v>
      </c>
      <c r="AO44" s="251"/>
    </row>
    <row r="45" spans="2:41" s="3" customFormat="1" ht="12.75" hidden="1">
      <c r="B45" s="64" t="s">
        <v>46</v>
      </c>
      <c r="C45" s="483" t="str">
        <f>IF(Kalba="EN",Data2!C70,Data2!B70)</f>
        <v>Paskolos</v>
      </c>
      <c r="D45" s="169">
        <f ca="1">F45+NPV(FDN,G45:INDEX(G45:AJ45,PAL))</f>
        <v>0</v>
      </c>
      <c r="E45" s="169">
        <f ca="1">SUMIF($F$5:$AJ$5,"&lt;="&amp;PAL,$F45:$AJ45)</f>
        <v>0</v>
      </c>
      <c r="F45" s="169">
        <f ca="1">'4'!F45</f>
        <v>0</v>
      </c>
      <c r="G45" s="169">
        <f ca="1">'4'!G45</f>
        <v>0</v>
      </c>
      <c r="H45" s="169">
        <f ca="1">'4'!H45</f>
        <v>0</v>
      </c>
      <c r="I45" s="169">
        <f ca="1">'4'!I45</f>
        <v>0</v>
      </c>
      <c r="J45" s="169">
        <f ca="1">'4'!J45</f>
        <v>0</v>
      </c>
      <c r="K45" s="169">
        <f ca="1">'4'!K45</f>
        <v>0</v>
      </c>
      <c r="L45" s="169">
        <f ca="1">'4'!L45</f>
        <v>0</v>
      </c>
      <c r="M45" s="169">
        <f ca="1">'4'!M45</f>
        <v>0</v>
      </c>
      <c r="N45" s="169">
        <f ca="1">'4'!N45</f>
        <v>0</v>
      </c>
      <c r="O45" s="169">
        <f ca="1">'4'!O45</f>
        <v>0</v>
      </c>
      <c r="P45" s="169">
        <f ca="1">'4'!P45</f>
        <v>0</v>
      </c>
      <c r="Q45" s="169">
        <f ca="1">'4'!Q45</f>
        <v>0</v>
      </c>
      <c r="R45" s="169">
        <f ca="1">'4'!R45</f>
        <v>0</v>
      </c>
      <c r="S45" s="169">
        <f ca="1">'4'!S45</f>
        <v>0</v>
      </c>
      <c r="T45" s="169">
        <f ca="1">'4'!T45</f>
        <v>0</v>
      </c>
      <c r="U45" s="169">
        <f ca="1">'4'!U45</f>
        <v>0</v>
      </c>
      <c r="V45" s="169">
        <f ca="1">'4'!V45</f>
        <v>0</v>
      </c>
      <c r="W45" s="169">
        <f ca="1">'4'!W45</f>
        <v>0</v>
      </c>
      <c r="X45" s="169">
        <f ca="1">'4'!X45</f>
        <v>0</v>
      </c>
      <c r="Y45" s="169">
        <f ca="1">'4'!Y45</f>
        <v>0</v>
      </c>
      <c r="Z45" s="169">
        <f ca="1">'4'!Z45</f>
        <v>0</v>
      </c>
      <c r="AA45" s="169">
        <f ca="1">'4'!AA45</f>
        <v>0</v>
      </c>
      <c r="AB45" s="169">
        <f ca="1">'4'!AB45</f>
        <v>0</v>
      </c>
      <c r="AC45" s="169">
        <f ca="1">'4'!AC45</f>
        <v>0</v>
      </c>
      <c r="AD45" s="169">
        <f ca="1">'4'!AD45</f>
        <v>0</v>
      </c>
      <c r="AE45" s="169">
        <f ca="1">'4'!AE45</f>
        <v>0</v>
      </c>
      <c r="AF45" s="169">
        <f ca="1">'4'!AF45</f>
        <v>0</v>
      </c>
      <c r="AG45" s="169">
        <f ca="1">'4'!AG45</f>
        <v>0</v>
      </c>
      <c r="AH45" s="169">
        <f ca="1">'4'!AH45</f>
        <v>0</v>
      </c>
      <c r="AI45" s="169">
        <f ca="1">'4'!AI45</f>
        <v>0</v>
      </c>
      <c r="AJ45" s="169">
        <f ca="1">'4'!AJ45</f>
        <v>0</v>
      </c>
      <c r="AM45" s="415">
        <f ca="1">F45+NPV(SDN,G45:INDEX(G45:AJ45,PAL))</f>
        <v>0</v>
      </c>
      <c r="AN45" s="418" t="str">
        <f t="shared" si="3"/>
        <v>G.3.1.</v>
      </c>
      <c r="AO45" s="249"/>
    </row>
    <row r="46" spans="2:41" s="3" customFormat="1" ht="12.75" hidden="1">
      <c r="B46" s="64" t="s">
        <v>48</v>
      </c>
      <c r="C46" s="483" t="str">
        <f>IF(Kalba="EN",Data2!C71,Data2!B71)</f>
        <v>Paskolų grąžinimai (išskyrus palūkanas)</v>
      </c>
      <c r="D46" s="169">
        <f ca="1">F46+NPV(FDN,G46:INDEX(G46:AJ46,PAL))</f>
        <v>0</v>
      </c>
      <c r="E46" s="169">
        <f ca="1">SUMIF($F$5:$AJ$5,"&lt;="&amp;PAL,$F46:$AJ46)</f>
        <v>0</v>
      </c>
      <c r="F46" s="169">
        <f ca="1">'4'!F46</f>
        <v>0</v>
      </c>
      <c r="G46" s="169">
        <f ca="1">'4'!G46</f>
        <v>0</v>
      </c>
      <c r="H46" s="169">
        <f ca="1">'4'!H46</f>
        <v>0</v>
      </c>
      <c r="I46" s="169">
        <f ca="1">'4'!I46</f>
        <v>0</v>
      </c>
      <c r="J46" s="169">
        <f ca="1">'4'!J46</f>
        <v>0</v>
      </c>
      <c r="K46" s="169">
        <f ca="1">'4'!K46</f>
        <v>0</v>
      </c>
      <c r="L46" s="169">
        <f ca="1">'4'!L46</f>
        <v>0</v>
      </c>
      <c r="M46" s="169">
        <f ca="1">'4'!M46</f>
        <v>0</v>
      </c>
      <c r="N46" s="169">
        <f ca="1">'4'!N46</f>
        <v>0</v>
      </c>
      <c r="O46" s="169">
        <f ca="1">'4'!O46</f>
        <v>0</v>
      </c>
      <c r="P46" s="169">
        <f ca="1">'4'!P46</f>
        <v>0</v>
      </c>
      <c r="Q46" s="169">
        <f ca="1">'4'!Q46</f>
        <v>0</v>
      </c>
      <c r="R46" s="169">
        <f ca="1">'4'!R46</f>
        <v>0</v>
      </c>
      <c r="S46" s="169">
        <f ca="1">'4'!S46</f>
        <v>0</v>
      </c>
      <c r="T46" s="169">
        <f ca="1">'4'!T46</f>
        <v>0</v>
      </c>
      <c r="U46" s="169">
        <f ca="1">'4'!U46</f>
        <v>0</v>
      </c>
      <c r="V46" s="169">
        <f ca="1">'4'!V46</f>
        <v>0</v>
      </c>
      <c r="W46" s="169">
        <f ca="1">'4'!W46</f>
        <v>0</v>
      </c>
      <c r="X46" s="169">
        <f ca="1">'4'!X46</f>
        <v>0</v>
      </c>
      <c r="Y46" s="169">
        <f ca="1">'4'!Y46</f>
        <v>0</v>
      </c>
      <c r="Z46" s="169">
        <f ca="1">'4'!Z46</f>
        <v>0</v>
      </c>
      <c r="AA46" s="169">
        <f ca="1">'4'!AA46</f>
        <v>0</v>
      </c>
      <c r="AB46" s="169">
        <f ca="1">'4'!AB46</f>
        <v>0</v>
      </c>
      <c r="AC46" s="169">
        <f ca="1">'4'!AC46</f>
        <v>0</v>
      </c>
      <c r="AD46" s="169">
        <f ca="1">'4'!AD46</f>
        <v>0</v>
      </c>
      <c r="AE46" s="169">
        <f ca="1">'4'!AE46</f>
        <v>0</v>
      </c>
      <c r="AF46" s="169">
        <f ca="1">'4'!AF46</f>
        <v>0</v>
      </c>
      <c r="AG46" s="169">
        <f ca="1">'4'!AG46</f>
        <v>0</v>
      </c>
      <c r="AH46" s="169">
        <f ca="1">'4'!AH46</f>
        <v>0</v>
      </c>
      <c r="AI46" s="169">
        <f ca="1">'4'!AI46</f>
        <v>0</v>
      </c>
      <c r="AJ46" s="169">
        <f ca="1">'4'!AJ46</f>
        <v>0</v>
      </c>
      <c r="AM46" s="415">
        <f ca="1">F46+NPV(SDN,G46:INDEX(G46:AJ46,PAL))</f>
        <v>0</v>
      </c>
      <c r="AN46" s="418" t="str">
        <f t="shared" si="3"/>
        <v>G.3.2.</v>
      </c>
      <c r="AO46" s="249"/>
    </row>
    <row r="47" spans="2:41" s="61" customFormat="1" ht="12.75">
      <c r="B47" s="66" t="s">
        <v>49</v>
      </c>
      <c r="C47" s="482" t="str">
        <f>IF(Kalba="EN",Data2!C72,Data2!B72)</f>
        <v>Socialinio ekonominio (SE) poveikio finansinė išraiška</v>
      </c>
      <c r="D47" s="170">
        <f t="shared" ref="D47:AJ47" ca="1" si="16">SUM(D48)-SUM(D56)</f>
        <v>0</v>
      </c>
      <c r="E47" s="170">
        <f t="shared" ca="1" si="16"/>
        <v>0</v>
      </c>
      <c r="F47" s="170">
        <f t="shared" ca="1" si="16"/>
        <v>0</v>
      </c>
      <c r="G47" s="170">
        <f t="shared" ca="1" si="16"/>
        <v>0</v>
      </c>
      <c r="H47" s="170">
        <f t="shared" ca="1" si="16"/>
        <v>0</v>
      </c>
      <c r="I47" s="170">
        <f t="shared" ca="1" si="16"/>
        <v>0</v>
      </c>
      <c r="J47" s="170">
        <f t="shared" ca="1" si="16"/>
        <v>0</v>
      </c>
      <c r="K47" s="170">
        <f t="shared" ca="1" si="16"/>
        <v>0</v>
      </c>
      <c r="L47" s="170">
        <f t="shared" ca="1" si="16"/>
        <v>0</v>
      </c>
      <c r="M47" s="170">
        <f t="shared" ca="1" si="16"/>
        <v>0</v>
      </c>
      <c r="N47" s="170">
        <f t="shared" ca="1" si="16"/>
        <v>0</v>
      </c>
      <c r="O47" s="170">
        <f t="shared" ca="1" si="16"/>
        <v>0</v>
      </c>
      <c r="P47" s="170">
        <f t="shared" ca="1" si="16"/>
        <v>0</v>
      </c>
      <c r="Q47" s="170">
        <f t="shared" ca="1" si="16"/>
        <v>0</v>
      </c>
      <c r="R47" s="170">
        <f t="shared" ca="1" si="16"/>
        <v>0</v>
      </c>
      <c r="S47" s="170">
        <f t="shared" ca="1" si="16"/>
        <v>0</v>
      </c>
      <c r="T47" s="170">
        <f t="shared" ca="1" si="16"/>
        <v>0</v>
      </c>
      <c r="U47" s="170">
        <f t="shared" ca="1" si="16"/>
        <v>0</v>
      </c>
      <c r="V47" s="170">
        <f t="shared" ca="1" si="16"/>
        <v>0</v>
      </c>
      <c r="W47" s="170">
        <f t="shared" ca="1" si="16"/>
        <v>0</v>
      </c>
      <c r="X47" s="170">
        <f t="shared" ca="1" si="16"/>
        <v>0</v>
      </c>
      <c r="Y47" s="170">
        <f t="shared" ca="1" si="16"/>
        <v>0</v>
      </c>
      <c r="Z47" s="170">
        <f t="shared" ca="1" si="16"/>
        <v>0</v>
      </c>
      <c r="AA47" s="170">
        <f t="shared" ca="1" si="16"/>
        <v>0</v>
      </c>
      <c r="AB47" s="170">
        <f t="shared" ca="1" si="16"/>
        <v>0</v>
      </c>
      <c r="AC47" s="170">
        <f t="shared" ca="1" si="16"/>
        <v>0</v>
      </c>
      <c r="AD47" s="170">
        <f t="shared" ca="1" si="16"/>
        <v>0</v>
      </c>
      <c r="AE47" s="170">
        <f t="shared" ca="1" si="16"/>
        <v>0</v>
      </c>
      <c r="AF47" s="170">
        <f t="shared" ca="1" si="16"/>
        <v>0</v>
      </c>
      <c r="AG47" s="170">
        <f t="shared" ca="1" si="16"/>
        <v>0</v>
      </c>
      <c r="AH47" s="170">
        <f t="shared" ca="1" si="16"/>
        <v>0</v>
      </c>
      <c r="AI47" s="170">
        <f t="shared" ca="1" si="16"/>
        <v>0</v>
      </c>
      <c r="AJ47" s="170">
        <f t="shared" ca="1" si="16"/>
        <v>0</v>
      </c>
      <c r="AM47" s="406">
        <f ca="1">SUM(AM48)-SUM(AM56)</f>
        <v>0</v>
      </c>
      <c r="AN47" s="418" t="str">
        <f t="shared" si="3"/>
        <v>H.</v>
      </c>
      <c r="AO47" s="417">
        <v>1</v>
      </c>
    </row>
    <row r="48" spans="2:41" s="61" customFormat="1" ht="12.75" hidden="1">
      <c r="B48" s="66" t="s">
        <v>50</v>
      </c>
      <c r="C48" s="482" t="str">
        <f>IF(Kalba="EN",Data2!C73,Data2!B73)</f>
        <v>SE nauda</v>
      </c>
      <c r="D48" s="170">
        <f t="shared" ref="D48:AJ48" ca="1" si="17">ROUND(SUM(D49:D55),0)</f>
        <v>0</v>
      </c>
      <c r="E48" s="170">
        <f t="shared" ca="1" si="17"/>
        <v>0</v>
      </c>
      <c r="F48" s="170">
        <f t="shared" ca="1" si="17"/>
        <v>0</v>
      </c>
      <c r="G48" s="170">
        <f t="shared" ca="1" si="17"/>
        <v>0</v>
      </c>
      <c r="H48" s="170">
        <f t="shared" ca="1" si="17"/>
        <v>0</v>
      </c>
      <c r="I48" s="170">
        <f t="shared" ca="1" si="17"/>
        <v>0</v>
      </c>
      <c r="J48" s="170">
        <f t="shared" ca="1" si="17"/>
        <v>0</v>
      </c>
      <c r="K48" s="170">
        <f t="shared" ca="1" si="17"/>
        <v>0</v>
      </c>
      <c r="L48" s="170">
        <f t="shared" ca="1" si="17"/>
        <v>0</v>
      </c>
      <c r="M48" s="170">
        <f t="shared" ca="1" si="17"/>
        <v>0</v>
      </c>
      <c r="N48" s="170">
        <f t="shared" ca="1" si="17"/>
        <v>0</v>
      </c>
      <c r="O48" s="170">
        <f t="shared" ca="1" si="17"/>
        <v>0</v>
      </c>
      <c r="P48" s="170">
        <f t="shared" ca="1" si="17"/>
        <v>0</v>
      </c>
      <c r="Q48" s="170">
        <f t="shared" ca="1" si="17"/>
        <v>0</v>
      </c>
      <c r="R48" s="170">
        <f t="shared" ca="1" si="17"/>
        <v>0</v>
      </c>
      <c r="S48" s="170">
        <f t="shared" ca="1" si="17"/>
        <v>0</v>
      </c>
      <c r="T48" s="170">
        <f t="shared" ca="1" si="17"/>
        <v>0</v>
      </c>
      <c r="U48" s="170">
        <f t="shared" ca="1" si="17"/>
        <v>0</v>
      </c>
      <c r="V48" s="170">
        <f t="shared" ca="1" si="17"/>
        <v>0</v>
      </c>
      <c r="W48" s="170">
        <f t="shared" ca="1" si="17"/>
        <v>0</v>
      </c>
      <c r="X48" s="170">
        <f t="shared" ca="1" si="17"/>
        <v>0</v>
      </c>
      <c r="Y48" s="170">
        <f t="shared" ca="1" si="17"/>
        <v>0</v>
      </c>
      <c r="Z48" s="170">
        <f t="shared" ca="1" si="17"/>
        <v>0</v>
      </c>
      <c r="AA48" s="170">
        <f t="shared" ca="1" si="17"/>
        <v>0</v>
      </c>
      <c r="AB48" s="170">
        <f t="shared" ca="1" si="17"/>
        <v>0</v>
      </c>
      <c r="AC48" s="170">
        <f t="shared" ca="1" si="17"/>
        <v>0</v>
      </c>
      <c r="AD48" s="170">
        <f t="shared" ca="1" si="17"/>
        <v>0</v>
      </c>
      <c r="AE48" s="170">
        <f t="shared" ca="1" si="17"/>
        <v>0</v>
      </c>
      <c r="AF48" s="170">
        <f t="shared" ca="1" si="17"/>
        <v>0</v>
      </c>
      <c r="AG48" s="170">
        <f t="shared" ca="1" si="17"/>
        <v>0</v>
      </c>
      <c r="AH48" s="170">
        <f t="shared" ca="1" si="17"/>
        <v>0</v>
      </c>
      <c r="AI48" s="170">
        <f t="shared" ca="1" si="17"/>
        <v>0</v>
      </c>
      <c r="AJ48" s="170">
        <f t="shared" ca="1" si="17"/>
        <v>0</v>
      </c>
      <c r="AM48" s="406">
        <f ca="1">ROUND(SUM(AM49:AM55),0)</f>
        <v>0</v>
      </c>
      <c r="AN48" s="418" t="str">
        <f t="shared" si="3"/>
        <v>H.1.</v>
      </c>
      <c r="AO48" s="251"/>
    </row>
    <row r="49" spans="2:41" s="3" customFormat="1" ht="12.75" hidden="1">
      <c r="B49" s="64" t="s">
        <v>51</v>
      </c>
      <c r="C49" s="484" t="str">
        <f>IF(Kalba="EN",Data2!C$75,Data2!B$75)</f>
        <v>bendra SE naudos komponеntų finansinė išraiška</v>
      </c>
      <c r="D49" s="169">
        <f ca="1">F49+NPV(SDN,G49:INDEX(G49:AJ49,PAL))</f>
        <v>0</v>
      </c>
      <c r="E49" s="169">
        <f t="shared" ref="E49:E55" ca="1" si="18">SUMIF($F$5:$AJ$5,"&lt;="&amp;PAL,$F49:$AJ49)</f>
        <v>0</v>
      </c>
      <c r="F49" s="169">
        <f ca="1">'4'!F49 * $AO49</f>
        <v>0</v>
      </c>
      <c r="G49" s="169">
        <f ca="1">'4'!G49 * $AO49</f>
        <v>0</v>
      </c>
      <c r="H49" s="169">
        <f ca="1">'4'!H49 * $AO49</f>
        <v>0</v>
      </c>
      <c r="I49" s="169">
        <f ca="1">'4'!I49 * $AO49</f>
        <v>0</v>
      </c>
      <c r="J49" s="169">
        <f ca="1">'4'!J49 * $AO49</f>
        <v>0</v>
      </c>
      <c r="K49" s="169">
        <f ca="1">'4'!K49 * $AO49</f>
        <v>0</v>
      </c>
      <c r="L49" s="169">
        <f ca="1">'4'!L49 * $AO49</f>
        <v>0</v>
      </c>
      <c r="M49" s="169">
        <f ca="1">'4'!M49 * $AO49</f>
        <v>0</v>
      </c>
      <c r="N49" s="169">
        <f ca="1">'4'!N49 * $AO49</f>
        <v>0</v>
      </c>
      <c r="O49" s="169">
        <f ca="1">'4'!O49 * $AO49</f>
        <v>0</v>
      </c>
      <c r="P49" s="169">
        <f ca="1">'4'!P49 * $AO49</f>
        <v>0</v>
      </c>
      <c r="Q49" s="169">
        <f ca="1">'4'!Q49 * $AO49</f>
        <v>0</v>
      </c>
      <c r="R49" s="169">
        <f ca="1">'4'!R49 * $AO49</f>
        <v>0</v>
      </c>
      <c r="S49" s="169">
        <f ca="1">'4'!S49 * $AO49</f>
        <v>0</v>
      </c>
      <c r="T49" s="169">
        <f ca="1">'4'!T49 * $AO49</f>
        <v>0</v>
      </c>
      <c r="U49" s="169">
        <f ca="1">'4'!U49 * $AO49</f>
        <v>0</v>
      </c>
      <c r="V49" s="169">
        <f ca="1">'4'!V49 * $AO49</f>
        <v>0</v>
      </c>
      <c r="W49" s="169">
        <f ca="1">'4'!W49 * $AO49</f>
        <v>0</v>
      </c>
      <c r="X49" s="169">
        <f ca="1">'4'!X49 * $AO49</f>
        <v>0</v>
      </c>
      <c r="Y49" s="169">
        <f ca="1">'4'!Y49 * $AO49</f>
        <v>0</v>
      </c>
      <c r="Z49" s="169">
        <f ca="1">'4'!Z49 * $AO49</f>
        <v>0</v>
      </c>
      <c r="AA49" s="169">
        <f ca="1">'4'!AA49 * $AO49</f>
        <v>0</v>
      </c>
      <c r="AB49" s="169">
        <f ca="1">'4'!AB49 * $AO49</f>
        <v>0</v>
      </c>
      <c r="AC49" s="169">
        <f ca="1">'4'!AC49 * $AO49</f>
        <v>0</v>
      </c>
      <c r="AD49" s="169">
        <f ca="1">'4'!AD49 * $AO49</f>
        <v>0</v>
      </c>
      <c r="AE49" s="169">
        <f ca="1">'4'!AE49 * $AO49</f>
        <v>0</v>
      </c>
      <c r="AF49" s="169">
        <f ca="1">'4'!AF49 * $AO49</f>
        <v>0</v>
      </c>
      <c r="AG49" s="169">
        <f ca="1">'4'!AG49 * $AO49</f>
        <v>0</v>
      </c>
      <c r="AH49" s="169">
        <f ca="1">'4'!AH49 * $AO49</f>
        <v>0</v>
      </c>
      <c r="AI49" s="169">
        <f ca="1">'4'!AI49 * $AO49</f>
        <v>0</v>
      </c>
      <c r="AJ49" s="169">
        <f ca="1">'4'!AJ49 * $AO49</f>
        <v>0</v>
      </c>
      <c r="AM49" s="415">
        <f ca="1">F49+NPV(SDN,G49:INDEX(G49:AJ49,PAL))</f>
        <v>0</v>
      </c>
      <c r="AN49" s="418" t="str">
        <f t="shared" si="3"/>
        <v>H.1.1.</v>
      </c>
      <c r="AO49" s="419">
        <f>AO$47</f>
        <v>1</v>
      </c>
    </row>
    <row r="50" spans="2:41" s="3" customFormat="1" ht="12.75" hidden="1">
      <c r="B50" s="64" t="s">
        <v>52</v>
      </c>
      <c r="C50" s="484" t="str">
        <f>IF(Kalba="EN",Data2!C$75,Data2!B$75)</f>
        <v>bendra SE naudos komponеntų finansinė išraiška</v>
      </c>
      <c r="D50" s="169">
        <f ca="1">F50+NPV(SDN,G50:INDEX(G50:AJ50,PAL))</f>
        <v>0</v>
      </c>
      <c r="E50" s="169">
        <f t="shared" ca="1" si="18"/>
        <v>0</v>
      </c>
      <c r="F50" s="169">
        <f ca="1">'4'!F50 * $AO50</f>
        <v>0</v>
      </c>
      <c r="G50" s="169">
        <f ca="1">'4'!G50 * $AO50</f>
        <v>0</v>
      </c>
      <c r="H50" s="169">
        <f ca="1">'4'!H50 * $AO50</f>
        <v>0</v>
      </c>
      <c r="I50" s="169">
        <f ca="1">'4'!I50 * $AO50</f>
        <v>0</v>
      </c>
      <c r="J50" s="169">
        <f ca="1">'4'!J50 * $AO50</f>
        <v>0</v>
      </c>
      <c r="K50" s="169">
        <f ca="1">'4'!K50 * $AO50</f>
        <v>0</v>
      </c>
      <c r="L50" s="169">
        <f ca="1">'4'!L50 * $AO50</f>
        <v>0</v>
      </c>
      <c r="M50" s="169">
        <f ca="1">'4'!M50 * $AO50</f>
        <v>0</v>
      </c>
      <c r="N50" s="169">
        <f ca="1">'4'!N50 * $AO50</f>
        <v>0</v>
      </c>
      <c r="O50" s="169">
        <f ca="1">'4'!O50 * $AO50</f>
        <v>0</v>
      </c>
      <c r="P50" s="169">
        <f ca="1">'4'!P50 * $AO50</f>
        <v>0</v>
      </c>
      <c r="Q50" s="169">
        <f ca="1">'4'!Q50 * $AO50</f>
        <v>0</v>
      </c>
      <c r="R50" s="169">
        <f ca="1">'4'!R50 * $AO50</f>
        <v>0</v>
      </c>
      <c r="S50" s="169">
        <f ca="1">'4'!S50 * $AO50</f>
        <v>0</v>
      </c>
      <c r="T50" s="169">
        <f ca="1">'4'!T50 * $AO50</f>
        <v>0</v>
      </c>
      <c r="U50" s="169">
        <f ca="1">'4'!U50 * $AO50</f>
        <v>0</v>
      </c>
      <c r="V50" s="169">
        <f ca="1">'4'!V50 * $AO50</f>
        <v>0</v>
      </c>
      <c r="W50" s="169">
        <f ca="1">'4'!W50 * $AO50</f>
        <v>0</v>
      </c>
      <c r="X50" s="169">
        <f ca="1">'4'!X50 * $AO50</f>
        <v>0</v>
      </c>
      <c r="Y50" s="169">
        <f ca="1">'4'!Y50 * $AO50</f>
        <v>0</v>
      </c>
      <c r="Z50" s="169">
        <f ca="1">'4'!Z50 * $AO50</f>
        <v>0</v>
      </c>
      <c r="AA50" s="169">
        <f ca="1">'4'!AA50 * $AO50</f>
        <v>0</v>
      </c>
      <c r="AB50" s="169">
        <f ca="1">'4'!AB50 * $AO50</f>
        <v>0</v>
      </c>
      <c r="AC50" s="169">
        <f ca="1">'4'!AC50 * $AO50</f>
        <v>0</v>
      </c>
      <c r="AD50" s="169">
        <f ca="1">'4'!AD50 * $AO50</f>
        <v>0</v>
      </c>
      <c r="AE50" s="169">
        <f ca="1">'4'!AE50 * $AO50</f>
        <v>0</v>
      </c>
      <c r="AF50" s="169">
        <f ca="1">'4'!AF50 * $AO50</f>
        <v>0</v>
      </c>
      <c r="AG50" s="169">
        <f ca="1">'4'!AG50 * $AO50</f>
        <v>0</v>
      </c>
      <c r="AH50" s="169">
        <f ca="1">'4'!AH50 * $AO50</f>
        <v>0</v>
      </c>
      <c r="AI50" s="169">
        <f ca="1">'4'!AI50 * $AO50</f>
        <v>0</v>
      </c>
      <c r="AJ50" s="169">
        <f ca="1">'4'!AJ50 * $AO50</f>
        <v>0</v>
      </c>
      <c r="AM50" s="415">
        <f ca="1">F50+NPV(SDN,G50:INDEX(G50:AJ50,PAL))</f>
        <v>0</v>
      </c>
      <c r="AN50" s="418" t="str">
        <f t="shared" si="3"/>
        <v>H.1.2.</v>
      </c>
      <c r="AO50" s="419">
        <f t="shared" ref="AO50:AO59" si="19">AO$47</f>
        <v>1</v>
      </c>
    </row>
    <row r="51" spans="2:41" s="3" customFormat="1" ht="12.75" hidden="1">
      <c r="B51" s="64" t="s">
        <v>339</v>
      </c>
      <c r="C51" s="484" t="str">
        <f>IF(Kalba="EN",Data2!C$75,Data2!B$75)</f>
        <v>bendra SE naudos komponеntų finansinė išraiška</v>
      </c>
      <c r="D51" s="169">
        <f ca="1">F51+NPV(SDN,G51:INDEX(G51:AJ51,PAL))</f>
        <v>0</v>
      </c>
      <c r="E51" s="169">
        <f t="shared" ca="1" si="18"/>
        <v>0</v>
      </c>
      <c r="F51" s="169">
        <f ca="1">'4'!F51 * $AO51</f>
        <v>0</v>
      </c>
      <c r="G51" s="169">
        <f ca="1">'4'!G51 * $AO51</f>
        <v>0</v>
      </c>
      <c r="H51" s="169">
        <f ca="1">'4'!H51 * $AO51</f>
        <v>0</v>
      </c>
      <c r="I51" s="169">
        <f ca="1">'4'!I51 * $AO51</f>
        <v>0</v>
      </c>
      <c r="J51" s="169">
        <f ca="1">'4'!J51 * $AO51</f>
        <v>0</v>
      </c>
      <c r="K51" s="169">
        <f ca="1">'4'!K51 * $AO51</f>
        <v>0</v>
      </c>
      <c r="L51" s="169">
        <f ca="1">'4'!L51 * $AO51</f>
        <v>0</v>
      </c>
      <c r="M51" s="169">
        <f ca="1">'4'!M51 * $AO51</f>
        <v>0</v>
      </c>
      <c r="N51" s="169">
        <f ca="1">'4'!N51 * $AO51</f>
        <v>0</v>
      </c>
      <c r="O51" s="169">
        <f ca="1">'4'!O51 * $AO51</f>
        <v>0</v>
      </c>
      <c r="P51" s="169">
        <f ca="1">'4'!P51 * $AO51</f>
        <v>0</v>
      </c>
      <c r="Q51" s="169">
        <f ca="1">'4'!Q51 * $AO51</f>
        <v>0</v>
      </c>
      <c r="R51" s="169">
        <f ca="1">'4'!R51 * $AO51</f>
        <v>0</v>
      </c>
      <c r="S51" s="169">
        <f ca="1">'4'!S51 * $AO51</f>
        <v>0</v>
      </c>
      <c r="T51" s="169">
        <f ca="1">'4'!T51 * $AO51</f>
        <v>0</v>
      </c>
      <c r="U51" s="169">
        <f ca="1">'4'!U51 * $AO51</f>
        <v>0</v>
      </c>
      <c r="V51" s="169">
        <f ca="1">'4'!V51 * $AO51</f>
        <v>0</v>
      </c>
      <c r="W51" s="169">
        <f ca="1">'4'!W51 * $AO51</f>
        <v>0</v>
      </c>
      <c r="X51" s="169">
        <f ca="1">'4'!X51 * $AO51</f>
        <v>0</v>
      </c>
      <c r="Y51" s="169">
        <f ca="1">'4'!Y51 * $AO51</f>
        <v>0</v>
      </c>
      <c r="Z51" s="169">
        <f ca="1">'4'!Z51 * $AO51</f>
        <v>0</v>
      </c>
      <c r="AA51" s="169">
        <f ca="1">'4'!AA51 * $AO51</f>
        <v>0</v>
      </c>
      <c r="AB51" s="169">
        <f ca="1">'4'!AB51 * $AO51</f>
        <v>0</v>
      </c>
      <c r="AC51" s="169">
        <f ca="1">'4'!AC51 * $AO51</f>
        <v>0</v>
      </c>
      <c r="AD51" s="169">
        <f ca="1">'4'!AD51 * $AO51</f>
        <v>0</v>
      </c>
      <c r="AE51" s="169">
        <f ca="1">'4'!AE51 * $AO51</f>
        <v>0</v>
      </c>
      <c r="AF51" s="169">
        <f ca="1">'4'!AF51 * $AO51</f>
        <v>0</v>
      </c>
      <c r="AG51" s="169">
        <f ca="1">'4'!AG51 * $AO51</f>
        <v>0</v>
      </c>
      <c r="AH51" s="169">
        <f ca="1">'4'!AH51 * $AO51</f>
        <v>0</v>
      </c>
      <c r="AI51" s="169">
        <f ca="1">'4'!AI51 * $AO51</f>
        <v>0</v>
      </c>
      <c r="AJ51" s="169">
        <f ca="1">'4'!AJ51 * $AO51</f>
        <v>0</v>
      </c>
      <c r="AM51" s="415">
        <f ca="1">F51+NPV(SDN,G51:INDEX(G51:AJ51,PAL))</f>
        <v>0</v>
      </c>
      <c r="AN51" s="418" t="str">
        <f t="shared" si="3"/>
        <v>H.1.3.</v>
      </c>
      <c r="AO51" s="419">
        <f t="shared" si="19"/>
        <v>1</v>
      </c>
    </row>
    <row r="52" spans="2:41" s="3" customFormat="1" ht="12.75" hidden="1">
      <c r="B52" s="64" t="s">
        <v>340</v>
      </c>
      <c r="C52" s="484" t="str">
        <f>IF(Kalba="EN",Data2!C$75,Data2!B$75)</f>
        <v>bendra SE naudos komponеntų finansinė išraiška</v>
      </c>
      <c r="D52" s="169">
        <f ca="1">F52+NPV(SDN,G52:INDEX(G52:AJ52,PAL))</f>
        <v>0</v>
      </c>
      <c r="E52" s="169">
        <f t="shared" ca="1" si="18"/>
        <v>0</v>
      </c>
      <c r="F52" s="169">
        <f ca="1">'4'!F52 * $AO52</f>
        <v>0</v>
      </c>
      <c r="G52" s="169">
        <f ca="1">'4'!G52 * $AO52</f>
        <v>0</v>
      </c>
      <c r="H52" s="169">
        <f ca="1">'4'!H52 * $AO52</f>
        <v>0</v>
      </c>
      <c r="I52" s="169">
        <f ca="1">'4'!I52 * $AO52</f>
        <v>0</v>
      </c>
      <c r="J52" s="169">
        <f ca="1">'4'!J52 * $AO52</f>
        <v>0</v>
      </c>
      <c r="K52" s="169">
        <f ca="1">'4'!K52 * $AO52</f>
        <v>0</v>
      </c>
      <c r="L52" s="169">
        <f ca="1">'4'!L52 * $AO52</f>
        <v>0</v>
      </c>
      <c r="M52" s="169">
        <f ca="1">'4'!M52 * $AO52</f>
        <v>0</v>
      </c>
      <c r="N52" s="169">
        <f ca="1">'4'!N52 * $AO52</f>
        <v>0</v>
      </c>
      <c r="O52" s="169">
        <f ca="1">'4'!O52 * $AO52</f>
        <v>0</v>
      </c>
      <c r="P52" s="169">
        <f ca="1">'4'!P52 * $AO52</f>
        <v>0</v>
      </c>
      <c r="Q52" s="169">
        <f ca="1">'4'!Q52 * $AO52</f>
        <v>0</v>
      </c>
      <c r="R52" s="169">
        <f ca="1">'4'!R52 * $AO52</f>
        <v>0</v>
      </c>
      <c r="S52" s="169">
        <f ca="1">'4'!S52 * $AO52</f>
        <v>0</v>
      </c>
      <c r="T52" s="169">
        <f ca="1">'4'!T52 * $AO52</f>
        <v>0</v>
      </c>
      <c r="U52" s="169">
        <f ca="1">'4'!U52 * $AO52</f>
        <v>0</v>
      </c>
      <c r="V52" s="169">
        <f ca="1">'4'!V52 * $AO52</f>
        <v>0</v>
      </c>
      <c r="W52" s="169">
        <f ca="1">'4'!W52 * $AO52</f>
        <v>0</v>
      </c>
      <c r="X52" s="169">
        <f ca="1">'4'!X52 * $AO52</f>
        <v>0</v>
      </c>
      <c r="Y52" s="169">
        <f ca="1">'4'!Y52 * $AO52</f>
        <v>0</v>
      </c>
      <c r="Z52" s="169">
        <f ca="1">'4'!Z52 * $AO52</f>
        <v>0</v>
      </c>
      <c r="AA52" s="169">
        <f ca="1">'4'!AA52 * $AO52</f>
        <v>0</v>
      </c>
      <c r="AB52" s="169">
        <f ca="1">'4'!AB52 * $AO52</f>
        <v>0</v>
      </c>
      <c r="AC52" s="169">
        <f ca="1">'4'!AC52 * $AO52</f>
        <v>0</v>
      </c>
      <c r="AD52" s="169">
        <f ca="1">'4'!AD52 * $AO52</f>
        <v>0</v>
      </c>
      <c r="AE52" s="169">
        <f ca="1">'4'!AE52 * $AO52</f>
        <v>0</v>
      </c>
      <c r="AF52" s="169">
        <f ca="1">'4'!AF52 * $AO52</f>
        <v>0</v>
      </c>
      <c r="AG52" s="169">
        <f ca="1">'4'!AG52 * $AO52</f>
        <v>0</v>
      </c>
      <c r="AH52" s="169">
        <f ca="1">'4'!AH52 * $AO52</f>
        <v>0</v>
      </c>
      <c r="AI52" s="169">
        <f ca="1">'4'!AI52 * $AO52</f>
        <v>0</v>
      </c>
      <c r="AJ52" s="169">
        <f ca="1">'4'!AJ52 * $AO52</f>
        <v>0</v>
      </c>
      <c r="AM52" s="415">
        <f ca="1">F52+NPV(SDN,G52:INDEX(G52:AJ52,PAL))</f>
        <v>0</v>
      </c>
      <c r="AN52" s="418" t="str">
        <f t="shared" si="3"/>
        <v>H.1.4.</v>
      </c>
      <c r="AO52" s="419">
        <f t="shared" si="19"/>
        <v>1</v>
      </c>
    </row>
    <row r="53" spans="2:41" s="3" customFormat="1" ht="12.75" hidden="1">
      <c r="B53" s="64" t="s">
        <v>341</v>
      </c>
      <c r="C53" s="484" t="str">
        <f>IF(Kalba="EN",Data2!C$75,Data2!B$75)</f>
        <v>bendra SE naudos komponеntų finansinė išraiška</v>
      </c>
      <c r="D53" s="169">
        <f ca="1">F53+NPV(SDN,G53:INDEX(G53:AJ53,PAL))</f>
        <v>0</v>
      </c>
      <c r="E53" s="169">
        <f t="shared" ca="1" si="18"/>
        <v>0</v>
      </c>
      <c r="F53" s="169">
        <f ca="1">'4'!F53 * $AO53</f>
        <v>0</v>
      </c>
      <c r="G53" s="169">
        <f ca="1">'4'!G53 * $AO53</f>
        <v>0</v>
      </c>
      <c r="H53" s="169">
        <f ca="1">'4'!H53 * $AO53</f>
        <v>0</v>
      </c>
      <c r="I53" s="169">
        <f ca="1">'4'!I53 * $AO53</f>
        <v>0</v>
      </c>
      <c r="J53" s="169">
        <f ca="1">'4'!J53 * $AO53</f>
        <v>0</v>
      </c>
      <c r="K53" s="169">
        <f ca="1">'4'!K53 * $AO53</f>
        <v>0</v>
      </c>
      <c r="L53" s="169">
        <f ca="1">'4'!L53 * $AO53</f>
        <v>0</v>
      </c>
      <c r="M53" s="169">
        <f ca="1">'4'!M53 * $AO53</f>
        <v>0</v>
      </c>
      <c r="N53" s="169">
        <f ca="1">'4'!N53 * $AO53</f>
        <v>0</v>
      </c>
      <c r="O53" s="169">
        <f ca="1">'4'!O53 * $AO53</f>
        <v>0</v>
      </c>
      <c r="P53" s="169">
        <f ca="1">'4'!P53 * $AO53</f>
        <v>0</v>
      </c>
      <c r="Q53" s="169">
        <f ca="1">'4'!Q53 * $AO53</f>
        <v>0</v>
      </c>
      <c r="R53" s="169">
        <f ca="1">'4'!R53 * $AO53</f>
        <v>0</v>
      </c>
      <c r="S53" s="169">
        <f ca="1">'4'!S53 * $AO53</f>
        <v>0</v>
      </c>
      <c r="T53" s="169">
        <f ca="1">'4'!T53 * $AO53</f>
        <v>0</v>
      </c>
      <c r="U53" s="169">
        <f ca="1">'4'!U53 * $AO53</f>
        <v>0</v>
      </c>
      <c r="V53" s="169">
        <f ca="1">'4'!V53 * $AO53</f>
        <v>0</v>
      </c>
      <c r="W53" s="169">
        <f ca="1">'4'!W53 * $AO53</f>
        <v>0</v>
      </c>
      <c r="X53" s="169">
        <f ca="1">'4'!X53 * $AO53</f>
        <v>0</v>
      </c>
      <c r="Y53" s="169">
        <f ca="1">'4'!Y53 * $AO53</f>
        <v>0</v>
      </c>
      <c r="Z53" s="169">
        <f ca="1">'4'!Z53 * $AO53</f>
        <v>0</v>
      </c>
      <c r="AA53" s="169">
        <f ca="1">'4'!AA53 * $AO53</f>
        <v>0</v>
      </c>
      <c r="AB53" s="169">
        <f ca="1">'4'!AB53 * $AO53</f>
        <v>0</v>
      </c>
      <c r="AC53" s="169">
        <f ca="1">'4'!AC53 * $AO53</f>
        <v>0</v>
      </c>
      <c r="AD53" s="169">
        <f ca="1">'4'!AD53 * $AO53</f>
        <v>0</v>
      </c>
      <c r="AE53" s="169">
        <f ca="1">'4'!AE53 * $AO53</f>
        <v>0</v>
      </c>
      <c r="AF53" s="169">
        <f ca="1">'4'!AF53 * $AO53</f>
        <v>0</v>
      </c>
      <c r="AG53" s="169">
        <f ca="1">'4'!AG53 * $AO53</f>
        <v>0</v>
      </c>
      <c r="AH53" s="169">
        <f ca="1">'4'!AH53 * $AO53</f>
        <v>0</v>
      </c>
      <c r="AI53" s="169">
        <f ca="1">'4'!AI53 * $AO53</f>
        <v>0</v>
      </c>
      <c r="AJ53" s="169">
        <f ca="1">'4'!AJ53 * $AO53</f>
        <v>0</v>
      </c>
      <c r="AM53" s="415">
        <f ca="1">F53+NPV(SDN,G53:INDEX(G53:AJ53,PAL))</f>
        <v>0</v>
      </c>
      <c r="AN53" s="418" t="str">
        <f t="shared" si="3"/>
        <v>H.1.5.</v>
      </c>
      <c r="AO53" s="419">
        <f t="shared" si="19"/>
        <v>1</v>
      </c>
    </row>
    <row r="54" spans="2:41" s="3" customFormat="1" ht="12.75" hidden="1">
      <c r="B54" s="64" t="s">
        <v>342</v>
      </c>
      <c r="C54" s="484" t="str">
        <f>IF(Kalba="EN",Data2!C$75,Data2!B$75)</f>
        <v>bendra SE naudos komponеntų finansinė išraiška</v>
      </c>
      <c r="D54" s="169">
        <f ca="1">F54+NPV(SDN,G54:INDEX(G54:AJ54,PAL))</f>
        <v>0</v>
      </c>
      <c r="E54" s="169">
        <f t="shared" ca="1" si="18"/>
        <v>0</v>
      </c>
      <c r="F54" s="169">
        <f ca="1">'4'!F54 * $AO54</f>
        <v>0</v>
      </c>
      <c r="G54" s="169">
        <f ca="1">'4'!G54 * $AO54</f>
        <v>0</v>
      </c>
      <c r="H54" s="169">
        <f ca="1">'4'!H54 * $AO54</f>
        <v>0</v>
      </c>
      <c r="I54" s="169">
        <f ca="1">'4'!I54 * $AO54</f>
        <v>0</v>
      </c>
      <c r="J54" s="169">
        <f ca="1">'4'!J54 * $AO54</f>
        <v>0</v>
      </c>
      <c r="K54" s="169">
        <f ca="1">'4'!K54 * $AO54</f>
        <v>0</v>
      </c>
      <c r="L54" s="169">
        <f ca="1">'4'!L54 * $AO54</f>
        <v>0</v>
      </c>
      <c r="M54" s="169">
        <f ca="1">'4'!M54 * $AO54</f>
        <v>0</v>
      </c>
      <c r="N54" s="169">
        <f ca="1">'4'!N54 * $AO54</f>
        <v>0</v>
      </c>
      <c r="O54" s="169">
        <f ca="1">'4'!O54 * $AO54</f>
        <v>0</v>
      </c>
      <c r="P54" s="169">
        <f ca="1">'4'!P54 * $AO54</f>
        <v>0</v>
      </c>
      <c r="Q54" s="169">
        <f ca="1">'4'!Q54 * $AO54</f>
        <v>0</v>
      </c>
      <c r="R54" s="169">
        <f ca="1">'4'!R54 * $AO54</f>
        <v>0</v>
      </c>
      <c r="S54" s="169">
        <f ca="1">'4'!S54 * $AO54</f>
        <v>0</v>
      </c>
      <c r="T54" s="169">
        <f ca="1">'4'!T54 * $AO54</f>
        <v>0</v>
      </c>
      <c r="U54" s="169">
        <f ca="1">'4'!U54 * $AO54</f>
        <v>0</v>
      </c>
      <c r="V54" s="169">
        <f ca="1">'4'!V54 * $AO54</f>
        <v>0</v>
      </c>
      <c r="W54" s="169">
        <f ca="1">'4'!W54 * $AO54</f>
        <v>0</v>
      </c>
      <c r="X54" s="169">
        <f ca="1">'4'!X54 * $AO54</f>
        <v>0</v>
      </c>
      <c r="Y54" s="169">
        <f ca="1">'4'!Y54 * $AO54</f>
        <v>0</v>
      </c>
      <c r="Z54" s="169">
        <f ca="1">'4'!Z54 * $AO54</f>
        <v>0</v>
      </c>
      <c r="AA54" s="169">
        <f ca="1">'4'!AA54 * $AO54</f>
        <v>0</v>
      </c>
      <c r="AB54" s="169">
        <f ca="1">'4'!AB54 * $AO54</f>
        <v>0</v>
      </c>
      <c r="AC54" s="169">
        <f ca="1">'4'!AC54 * $AO54</f>
        <v>0</v>
      </c>
      <c r="AD54" s="169">
        <f ca="1">'4'!AD54 * $AO54</f>
        <v>0</v>
      </c>
      <c r="AE54" s="169">
        <f ca="1">'4'!AE54 * $AO54</f>
        <v>0</v>
      </c>
      <c r="AF54" s="169">
        <f ca="1">'4'!AF54 * $AO54</f>
        <v>0</v>
      </c>
      <c r="AG54" s="169">
        <f ca="1">'4'!AG54 * $AO54</f>
        <v>0</v>
      </c>
      <c r="AH54" s="169">
        <f ca="1">'4'!AH54 * $AO54</f>
        <v>0</v>
      </c>
      <c r="AI54" s="169">
        <f ca="1">'4'!AI54 * $AO54</f>
        <v>0</v>
      </c>
      <c r="AJ54" s="169">
        <f ca="1">'4'!AJ54 * $AO54</f>
        <v>0</v>
      </c>
      <c r="AM54" s="415">
        <f ca="1">F54+NPV(SDN,G54:INDEX(G54:AJ54,PAL))</f>
        <v>0</v>
      </c>
      <c r="AN54" s="418" t="str">
        <f t="shared" si="3"/>
        <v>H.1.6.</v>
      </c>
      <c r="AO54" s="419">
        <f t="shared" si="19"/>
        <v>1</v>
      </c>
    </row>
    <row r="55" spans="2:41" s="3" customFormat="1" ht="12.75" hidden="1">
      <c r="B55" s="64" t="s">
        <v>343</v>
      </c>
      <c r="C55" s="484" t="str">
        <f>IF(Kalba="EN",Data2!C$75,Data2!B$75)</f>
        <v>bendra SE naudos komponеntų finansinė išraiška</v>
      </c>
      <c r="D55" s="169">
        <f ca="1">F55+NPV(SDN,G55:INDEX(G55:AJ55,PAL))</f>
        <v>0</v>
      </c>
      <c r="E55" s="169">
        <f t="shared" ca="1" si="18"/>
        <v>0</v>
      </c>
      <c r="F55" s="169">
        <f ca="1">'4'!F55 * $AO55</f>
        <v>0</v>
      </c>
      <c r="G55" s="169">
        <f ca="1">'4'!G55 * $AO55</f>
        <v>0</v>
      </c>
      <c r="H55" s="169">
        <f ca="1">'4'!H55 * $AO55</f>
        <v>0</v>
      </c>
      <c r="I55" s="169">
        <f ca="1">'4'!I55 * $AO55</f>
        <v>0</v>
      </c>
      <c r="J55" s="169">
        <f ca="1">'4'!J55 * $AO55</f>
        <v>0</v>
      </c>
      <c r="K55" s="169">
        <f ca="1">'4'!K55 * $AO55</f>
        <v>0</v>
      </c>
      <c r="L55" s="169">
        <f ca="1">'4'!L55 * $AO55</f>
        <v>0</v>
      </c>
      <c r="M55" s="169">
        <f ca="1">'4'!M55 * $AO55</f>
        <v>0</v>
      </c>
      <c r="N55" s="169">
        <f ca="1">'4'!N55 * $AO55</f>
        <v>0</v>
      </c>
      <c r="O55" s="169">
        <f ca="1">'4'!O55 * $AO55</f>
        <v>0</v>
      </c>
      <c r="P55" s="169">
        <f ca="1">'4'!P55 * $AO55</f>
        <v>0</v>
      </c>
      <c r="Q55" s="169">
        <f ca="1">'4'!Q55 * $AO55</f>
        <v>0</v>
      </c>
      <c r="R55" s="169">
        <f ca="1">'4'!R55 * $AO55</f>
        <v>0</v>
      </c>
      <c r="S55" s="169">
        <f ca="1">'4'!S55 * $AO55</f>
        <v>0</v>
      </c>
      <c r="T55" s="169">
        <f ca="1">'4'!T55 * $AO55</f>
        <v>0</v>
      </c>
      <c r="U55" s="169">
        <f ca="1">'4'!U55 * $AO55</f>
        <v>0</v>
      </c>
      <c r="V55" s="169">
        <f ca="1">'4'!V55 * $AO55</f>
        <v>0</v>
      </c>
      <c r="W55" s="169">
        <f ca="1">'4'!W55 * $AO55</f>
        <v>0</v>
      </c>
      <c r="X55" s="169">
        <f ca="1">'4'!X55 * $AO55</f>
        <v>0</v>
      </c>
      <c r="Y55" s="169">
        <f ca="1">'4'!Y55 * $AO55</f>
        <v>0</v>
      </c>
      <c r="Z55" s="169">
        <f ca="1">'4'!Z55 * $AO55</f>
        <v>0</v>
      </c>
      <c r="AA55" s="169">
        <f ca="1">'4'!AA55 * $AO55</f>
        <v>0</v>
      </c>
      <c r="AB55" s="169">
        <f ca="1">'4'!AB55 * $AO55</f>
        <v>0</v>
      </c>
      <c r="AC55" s="169">
        <f ca="1">'4'!AC55 * $AO55</f>
        <v>0</v>
      </c>
      <c r="AD55" s="169">
        <f ca="1">'4'!AD55 * $AO55</f>
        <v>0</v>
      </c>
      <c r="AE55" s="169">
        <f ca="1">'4'!AE55 * $AO55</f>
        <v>0</v>
      </c>
      <c r="AF55" s="169">
        <f ca="1">'4'!AF55 * $AO55</f>
        <v>0</v>
      </c>
      <c r="AG55" s="169">
        <f ca="1">'4'!AG55 * $AO55</f>
        <v>0</v>
      </c>
      <c r="AH55" s="169">
        <f ca="1">'4'!AH55 * $AO55</f>
        <v>0</v>
      </c>
      <c r="AI55" s="169">
        <f ca="1">'4'!AI55 * $AO55</f>
        <v>0</v>
      </c>
      <c r="AJ55" s="169">
        <f ca="1">'4'!AJ55 * $AO55</f>
        <v>0</v>
      </c>
      <c r="AM55" s="415">
        <f ca="1">F55+NPV(SDN,G55:INDEX(G55:AJ55,PAL))</f>
        <v>0</v>
      </c>
      <c r="AN55" s="418" t="str">
        <f t="shared" si="3"/>
        <v>H.1.7.</v>
      </c>
      <c r="AO55" s="419">
        <f t="shared" si="19"/>
        <v>1</v>
      </c>
    </row>
    <row r="56" spans="2:41" s="3" customFormat="1" ht="12.75" hidden="1">
      <c r="B56" s="66" t="s">
        <v>53</v>
      </c>
      <c r="C56" s="180" t="str">
        <f>IF(Kalba="EN",Data2!C76,Data2!B76)</f>
        <v>SE žala</v>
      </c>
      <c r="D56" s="170">
        <f t="shared" ref="D56:AJ56" ca="1" si="20">ROUND(SUM(D57:D59),0)</f>
        <v>0</v>
      </c>
      <c r="E56" s="170">
        <f t="shared" ca="1" si="20"/>
        <v>0</v>
      </c>
      <c r="F56" s="170">
        <f t="shared" ca="1" si="20"/>
        <v>0</v>
      </c>
      <c r="G56" s="170">
        <f t="shared" ca="1" si="20"/>
        <v>0</v>
      </c>
      <c r="H56" s="170">
        <f t="shared" ca="1" si="20"/>
        <v>0</v>
      </c>
      <c r="I56" s="170">
        <f t="shared" ca="1" si="20"/>
        <v>0</v>
      </c>
      <c r="J56" s="170">
        <f t="shared" ca="1" si="20"/>
        <v>0</v>
      </c>
      <c r="K56" s="170">
        <f t="shared" ca="1" si="20"/>
        <v>0</v>
      </c>
      <c r="L56" s="170">
        <f t="shared" ca="1" si="20"/>
        <v>0</v>
      </c>
      <c r="M56" s="170">
        <f t="shared" ca="1" si="20"/>
        <v>0</v>
      </c>
      <c r="N56" s="170">
        <f t="shared" ca="1" si="20"/>
        <v>0</v>
      </c>
      <c r="O56" s="170">
        <f t="shared" ca="1" si="20"/>
        <v>0</v>
      </c>
      <c r="P56" s="170">
        <f t="shared" ca="1" si="20"/>
        <v>0</v>
      </c>
      <c r="Q56" s="170">
        <f t="shared" ca="1" si="20"/>
        <v>0</v>
      </c>
      <c r="R56" s="170">
        <f t="shared" ca="1" si="20"/>
        <v>0</v>
      </c>
      <c r="S56" s="170">
        <f t="shared" ca="1" si="20"/>
        <v>0</v>
      </c>
      <c r="T56" s="170">
        <f t="shared" ca="1" si="20"/>
        <v>0</v>
      </c>
      <c r="U56" s="170">
        <f t="shared" ca="1" si="20"/>
        <v>0</v>
      </c>
      <c r="V56" s="170">
        <f t="shared" ca="1" si="20"/>
        <v>0</v>
      </c>
      <c r="W56" s="170">
        <f t="shared" ca="1" si="20"/>
        <v>0</v>
      </c>
      <c r="X56" s="170">
        <f t="shared" ca="1" si="20"/>
        <v>0</v>
      </c>
      <c r="Y56" s="170">
        <f t="shared" ca="1" si="20"/>
        <v>0</v>
      </c>
      <c r="Z56" s="170">
        <f t="shared" ca="1" si="20"/>
        <v>0</v>
      </c>
      <c r="AA56" s="170">
        <f t="shared" ca="1" si="20"/>
        <v>0</v>
      </c>
      <c r="AB56" s="170">
        <f t="shared" ca="1" si="20"/>
        <v>0</v>
      </c>
      <c r="AC56" s="170">
        <f t="shared" ca="1" si="20"/>
        <v>0</v>
      </c>
      <c r="AD56" s="170">
        <f t="shared" ca="1" si="20"/>
        <v>0</v>
      </c>
      <c r="AE56" s="170">
        <f t="shared" ca="1" si="20"/>
        <v>0</v>
      </c>
      <c r="AF56" s="170">
        <f t="shared" ca="1" si="20"/>
        <v>0</v>
      </c>
      <c r="AG56" s="170">
        <f t="shared" ca="1" si="20"/>
        <v>0</v>
      </c>
      <c r="AH56" s="170">
        <f t="shared" ca="1" si="20"/>
        <v>0</v>
      </c>
      <c r="AI56" s="170">
        <f t="shared" ca="1" si="20"/>
        <v>0</v>
      </c>
      <c r="AJ56" s="170">
        <f t="shared" ca="1" si="20"/>
        <v>0</v>
      </c>
      <c r="AM56" s="406">
        <f ca="1">ROUND(SUM(AM57:AM59),0)</f>
        <v>0</v>
      </c>
      <c r="AN56" s="418" t="str">
        <f t="shared" si="3"/>
        <v>H.2.</v>
      </c>
      <c r="AO56" s="249"/>
    </row>
    <row r="57" spans="2:41" s="3" customFormat="1" ht="12.75" hidden="1">
      <c r="B57" s="64" t="s">
        <v>344</v>
      </c>
      <c r="C57" s="484" t="str">
        <f>IF(Kalba="EN",Data2!C$78,Data2!B$78)</f>
        <v>bendra SE žalos komponеntų finansinė išraiška</v>
      </c>
      <c r="D57" s="169">
        <f ca="1">F57+NPV(SDN,G57:INDEX(G57:AJ57,PAL))</f>
        <v>0</v>
      </c>
      <c r="E57" s="169">
        <f ca="1">SUMIF($F$5:$AJ$5,"&lt;="&amp;PAL,$F57:$AJ57)</f>
        <v>0</v>
      </c>
      <c r="F57" s="169">
        <f ca="1">'4'!F57 * $AO57</f>
        <v>0</v>
      </c>
      <c r="G57" s="169">
        <f ca="1">'4'!G57 * $AO57</f>
        <v>0</v>
      </c>
      <c r="H57" s="169">
        <f ca="1">'4'!H57 * $AO57</f>
        <v>0</v>
      </c>
      <c r="I57" s="169">
        <f ca="1">'4'!I57 * $AO57</f>
        <v>0</v>
      </c>
      <c r="J57" s="169">
        <f ca="1">'4'!J57 * $AO57</f>
        <v>0</v>
      </c>
      <c r="K57" s="169">
        <f ca="1">'4'!K57 * $AO57</f>
        <v>0</v>
      </c>
      <c r="L57" s="169">
        <f ca="1">'4'!L57 * $AO57</f>
        <v>0</v>
      </c>
      <c r="M57" s="169">
        <f ca="1">'4'!M57 * $AO57</f>
        <v>0</v>
      </c>
      <c r="N57" s="169">
        <f ca="1">'4'!N57 * $AO57</f>
        <v>0</v>
      </c>
      <c r="O57" s="169">
        <f ca="1">'4'!O57 * $AO57</f>
        <v>0</v>
      </c>
      <c r="P57" s="169">
        <f ca="1">'4'!P57 * $AO57</f>
        <v>0</v>
      </c>
      <c r="Q57" s="169">
        <f ca="1">'4'!Q57 * $AO57</f>
        <v>0</v>
      </c>
      <c r="R57" s="169">
        <f ca="1">'4'!R57 * $AO57</f>
        <v>0</v>
      </c>
      <c r="S57" s="169">
        <f ca="1">'4'!S57 * $AO57</f>
        <v>0</v>
      </c>
      <c r="T57" s="169">
        <f ca="1">'4'!T57 * $AO57</f>
        <v>0</v>
      </c>
      <c r="U57" s="169">
        <f ca="1">'4'!U57 * $AO57</f>
        <v>0</v>
      </c>
      <c r="V57" s="169">
        <f ca="1">'4'!V57 * $AO57</f>
        <v>0</v>
      </c>
      <c r="W57" s="169">
        <f ca="1">'4'!W57 * $AO57</f>
        <v>0</v>
      </c>
      <c r="X57" s="169">
        <f ca="1">'4'!X57 * $AO57</f>
        <v>0</v>
      </c>
      <c r="Y57" s="169">
        <f ca="1">'4'!Y57 * $AO57</f>
        <v>0</v>
      </c>
      <c r="Z57" s="169">
        <f ca="1">'4'!Z57 * $AO57</f>
        <v>0</v>
      </c>
      <c r="AA57" s="169">
        <f ca="1">'4'!AA57 * $AO57</f>
        <v>0</v>
      </c>
      <c r="AB57" s="169">
        <f ca="1">'4'!AB57 * $AO57</f>
        <v>0</v>
      </c>
      <c r="AC57" s="169">
        <f ca="1">'4'!AC57 * $AO57</f>
        <v>0</v>
      </c>
      <c r="AD57" s="169">
        <f ca="1">'4'!AD57 * $AO57</f>
        <v>0</v>
      </c>
      <c r="AE57" s="169">
        <f ca="1">'4'!AE57 * $AO57</f>
        <v>0</v>
      </c>
      <c r="AF57" s="169">
        <f ca="1">'4'!AF57 * $AO57</f>
        <v>0</v>
      </c>
      <c r="AG57" s="169">
        <f ca="1">'4'!AG57 * $AO57</f>
        <v>0</v>
      </c>
      <c r="AH57" s="169">
        <f ca="1">'4'!AH57 * $AO57</f>
        <v>0</v>
      </c>
      <c r="AI57" s="169">
        <f ca="1">'4'!AI57 * $AO57</f>
        <v>0</v>
      </c>
      <c r="AJ57" s="169">
        <f ca="1">'4'!AJ57 * $AO57</f>
        <v>0</v>
      </c>
      <c r="AM57" s="415">
        <f ca="1">F57+NPV(SDN,G57:INDEX(G57:AJ57,PAL))</f>
        <v>0</v>
      </c>
      <c r="AN57" s="418" t="str">
        <f t="shared" si="3"/>
        <v>H.2.1.</v>
      </c>
      <c r="AO57" s="419">
        <f t="shared" si="19"/>
        <v>1</v>
      </c>
    </row>
    <row r="58" spans="2:41" s="3" customFormat="1" ht="12.75" hidden="1">
      <c r="B58" s="64" t="s">
        <v>345</v>
      </c>
      <c r="C58" s="484" t="str">
        <f>IF(Kalba="EN",Data2!C$78,Data2!B$78)</f>
        <v>bendra SE žalos komponеntų finansinė išraiška</v>
      </c>
      <c r="D58" s="169">
        <f ca="1">F58+NPV(SDN,G58:INDEX(G58:AJ58,PAL))</f>
        <v>0</v>
      </c>
      <c r="E58" s="169">
        <f ca="1">SUMIF($F$5:$AJ$5,"&lt;="&amp;PAL,$F58:$AJ58)</f>
        <v>0</v>
      </c>
      <c r="F58" s="169">
        <f ca="1">'4'!F58 * $AO58</f>
        <v>0</v>
      </c>
      <c r="G58" s="169">
        <f ca="1">'4'!G58 * $AO58</f>
        <v>0</v>
      </c>
      <c r="H58" s="169">
        <f ca="1">'4'!H58 * $AO58</f>
        <v>0</v>
      </c>
      <c r="I58" s="169">
        <f ca="1">'4'!I58 * $AO58</f>
        <v>0</v>
      </c>
      <c r="J58" s="169">
        <f ca="1">'4'!J58 * $AO58</f>
        <v>0</v>
      </c>
      <c r="K58" s="169">
        <f ca="1">'4'!K58 * $AO58</f>
        <v>0</v>
      </c>
      <c r="L58" s="169">
        <f ca="1">'4'!L58 * $AO58</f>
        <v>0</v>
      </c>
      <c r="M58" s="169">
        <f ca="1">'4'!M58 * $AO58</f>
        <v>0</v>
      </c>
      <c r="N58" s="169">
        <f ca="1">'4'!N58 * $AO58</f>
        <v>0</v>
      </c>
      <c r="O58" s="169">
        <f ca="1">'4'!O58 * $AO58</f>
        <v>0</v>
      </c>
      <c r="P58" s="169">
        <f ca="1">'4'!P58 * $AO58</f>
        <v>0</v>
      </c>
      <c r="Q58" s="169">
        <f ca="1">'4'!Q58 * $AO58</f>
        <v>0</v>
      </c>
      <c r="R58" s="169">
        <f ca="1">'4'!R58 * $AO58</f>
        <v>0</v>
      </c>
      <c r="S58" s="169">
        <f ca="1">'4'!S58 * $AO58</f>
        <v>0</v>
      </c>
      <c r="T58" s="169">
        <f ca="1">'4'!T58 * $AO58</f>
        <v>0</v>
      </c>
      <c r="U58" s="169">
        <f ca="1">'4'!U58 * $AO58</f>
        <v>0</v>
      </c>
      <c r="V58" s="169">
        <f ca="1">'4'!V58 * $AO58</f>
        <v>0</v>
      </c>
      <c r="W58" s="169">
        <f ca="1">'4'!W58 * $AO58</f>
        <v>0</v>
      </c>
      <c r="X58" s="169">
        <f ca="1">'4'!X58 * $AO58</f>
        <v>0</v>
      </c>
      <c r="Y58" s="169">
        <f ca="1">'4'!Y58 * $AO58</f>
        <v>0</v>
      </c>
      <c r="Z58" s="169">
        <f ca="1">'4'!Z58 * $AO58</f>
        <v>0</v>
      </c>
      <c r="AA58" s="169">
        <f ca="1">'4'!AA58 * $AO58</f>
        <v>0</v>
      </c>
      <c r="AB58" s="169">
        <f ca="1">'4'!AB58 * $AO58</f>
        <v>0</v>
      </c>
      <c r="AC58" s="169">
        <f ca="1">'4'!AC58 * $AO58</f>
        <v>0</v>
      </c>
      <c r="AD58" s="169">
        <f ca="1">'4'!AD58 * $AO58</f>
        <v>0</v>
      </c>
      <c r="AE58" s="169">
        <f ca="1">'4'!AE58 * $AO58</f>
        <v>0</v>
      </c>
      <c r="AF58" s="169">
        <f ca="1">'4'!AF58 * $AO58</f>
        <v>0</v>
      </c>
      <c r="AG58" s="169">
        <f ca="1">'4'!AG58 * $AO58</f>
        <v>0</v>
      </c>
      <c r="AH58" s="169">
        <f ca="1">'4'!AH58 * $AO58</f>
        <v>0</v>
      </c>
      <c r="AI58" s="169">
        <f ca="1">'4'!AI58 * $AO58</f>
        <v>0</v>
      </c>
      <c r="AJ58" s="169">
        <f ca="1">'4'!AJ58 * $AO58</f>
        <v>0</v>
      </c>
      <c r="AM58" s="415">
        <f ca="1">F58+NPV(SDN,G58:INDEX(G58:AJ58,PAL))</f>
        <v>0</v>
      </c>
      <c r="AN58" s="418" t="str">
        <f t="shared" si="3"/>
        <v>H.2.2.</v>
      </c>
      <c r="AO58" s="419">
        <f t="shared" si="19"/>
        <v>1</v>
      </c>
    </row>
    <row r="59" spans="2:41" s="3" customFormat="1" ht="13.5" hidden="1" thickBot="1">
      <c r="B59" s="64" t="s">
        <v>346</v>
      </c>
      <c r="C59" s="484" t="str">
        <f>IF(Kalba="EN",Data2!C$78,Data2!B$78)</f>
        <v>bendra SE žalos komponеntų finansinė išraiška</v>
      </c>
      <c r="D59" s="169">
        <f ca="1">F59+NPV(SDN,G59:INDEX(G59:AJ59,PAL))</f>
        <v>0</v>
      </c>
      <c r="E59" s="169">
        <f ca="1">SUMIF($F$5:$AJ$5,"&lt;="&amp;PAL,$F59:$AJ59)</f>
        <v>0</v>
      </c>
      <c r="F59" s="169">
        <f ca="1">'4'!F59 * $AO59</f>
        <v>0</v>
      </c>
      <c r="G59" s="169">
        <f ca="1">'4'!G59 * $AO59</f>
        <v>0</v>
      </c>
      <c r="H59" s="169">
        <f ca="1">'4'!H59 * $AO59</f>
        <v>0</v>
      </c>
      <c r="I59" s="169">
        <f ca="1">'4'!I59 * $AO59</f>
        <v>0</v>
      </c>
      <c r="J59" s="169">
        <f ca="1">'4'!J59 * $AO59</f>
        <v>0</v>
      </c>
      <c r="K59" s="169">
        <f ca="1">'4'!K59 * $AO59</f>
        <v>0</v>
      </c>
      <c r="L59" s="169">
        <f ca="1">'4'!L59 * $AO59</f>
        <v>0</v>
      </c>
      <c r="M59" s="169">
        <f ca="1">'4'!M59 * $AO59</f>
        <v>0</v>
      </c>
      <c r="N59" s="169">
        <f ca="1">'4'!N59 * $AO59</f>
        <v>0</v>
      </c>
      <c r="O59" s="169">
        <f ca="1">'4'!O59 * $AO59</f>
        <v>0</v>
      </c>
      <c r="P59" s="169">
        <f ca="1">'4'!P59 * $AO59</f>
        <v>0</v>
      </c>
      <c r="Q59" s="169">
        <f ca="1">'4'!Q59 * $AO59</f>
        <v>0</v>
      </c>
      <c r="R59" s="169">
        <f ca="1">'4'!R59 * $AO59</f>
        <v>0</v>
      </c>
      <c r="S59" s="169">
        <f ca="1">'4'!S59 * $AO59</f>
        <v>0</v>
      </c>
      <c r="T59" s="169">
        <f ca="1">'4'!T59 * $AO59</f>
        <v>0</v>
      </c>
      <c r="U59" s="169">
        <f ca="1">'4'!U59 * $AO59</f>
        <v>0</v>
      </c>
      <c r="V59" s="169">
        <f ca="1">'4'!V59 * $AO59</f>
        <v>0</v>
      </c>
      <c r="W59" s="169">
        <f ca="1">'4'!W59 * $AO59</f>
        <v>0</v>
      </c>
      <c r="X59" s="169">
        <f ca="1">'4'!X59 * $AO59</f>
        <v>0</v>
      </c>
      <c r="Y59" s="169">
        <f ca="1">'4'!Y59 * $AO59</f>
        <v>0</v>
      </c>
      <c r="Z59" s="169">
        <f ca="1">'4'!Z59 * $AO59</f>
        <v>0</v>
      </c>
      <c r="AA59" s="169">
        <f ca="1">'4'!AA59 * $AO59</f>
        <v>0</v>
      </c>
      <c r="AB59" s="169">
        <f ca="1">'4'!AB59 * $AO59</f>
        <v>0</v>
      </c>
      <c r="AC59" s="169">
        <f ca="1">'4'!AC59 * $AO59</f>
        <v>0</v>
      </c>
      <c r="AD59" s="169">
        <f ca="1">'4'!AD59 * $AO59</f>
        <v>0</v>
      </c>
      <c r="AE59" s="169">
        <f ca="1">'4'!AE59 * $AO59</f>
        <v>0</v>
      </c>
      <c r="AF59" s="169">
        <f ca="1">'4'!AF59 * $AO59</f>
        <v>0</v>
      </c>
      <c r="AG59" s="169">
        <f ca="1">'4'!AG59 * $AO59</f>
        <v>0</v>
      </c>
      <c r="AH59" s="169">
        <f ca="1">'4'!AH59 * $AO59</f>
        <v>0</v>
      </c>
      <c r="AI59" s="169">
        <f ca="1">'4'!AI59 * $AO59</f>
        <v>0</v>
      </c>
      <c r="AJ59" s="169">
        <f ca="1">'4'!AJ59 * $AO59</f>
        <v>0</v>
      </c>
      <c r="AM59" s="416">
        <f ca="1">F59+NPV(SDN,G59:INDEX(G59:AJ59,PAL))</f>
        <v>0</v>
      </c>
      <c r="AN59" s="420" t="str">
        <f t="shared" si="3"/>
        <v>H.2.3.</v>
      </c>
      <c r="AO59" s="421">
        <f t="shared" si="19"/>
        <v>1</v>
      </c>
    </row>
    <row r="60" spans="2:41" s="3" customFormat="1" ht="12.75">
      <c r="F60" s="26"/>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O60" s="26"/>
    </row>
    <row r="61" spans="2:41" s="3" customFormat="1" ht="12.75">
      <c r="B61" s="931" t="str">
        <f>IF(Kalba="EN",Data2!C79,Data2!B79)</f>
        <v>Finansinės analizės (FA) rodiklių apskaičiavimas</v>
      </c>
      <c r="C61" s="931"/>
      <c r="D61" s="375"/>
      <c r="E61" s="375"/>
      <c r="F61" s="375"/>
      <c r="G61" s="375"/>
      <c r="H61" s="375"/>
      <c r="I61" s="375"/>
      <c r="J61" s="375"/>
      <c r="K61" s="375"/>
      <c r="L61" s="375"/>
      <c r="M61" s="375"/>
      <c r="N61" s="375"/>
      <c r="O61" s="375"/>
      <c r="P61" s="375"/>
      <c r="Q61" s="375"/>
      <c r="R61" s="375"/>
      <c r="S61" s="375"/>
      <c r="T61" s="375"/>
      <c r="U61" s="375"/>
      <c r="V61" s="375"/>
      <c r="W61" s="375"/>
      <c r="X61" s="375"/>
      <c r="Y61" s="375"/>
      <c r="Z61" s="375"/>
      <c r="AA61" s="375"/>
      <c r="AB61" s="375"/>
      <c r="AC61" s="375"/>
      <c r="AD61" s="375"/>
      <c r="AE61" s="375"/>
      <c r="AF61" s="375"/>
      <c r="AG61" s="375"/>
      <c r="AH61" s="375"/>
      <c r="AI61" s="375"/>
      <c r="AJ61" s="375"/>
      <c r="AO61" s="26"/>
    </row>
    <row r="62" spans="2:41" s="3" customFormat="1" ht="12.75">
      <c r="C62" s="68" t="str">
        <f>IF(Kalba="EN",Data2!C80,Data2!B80)</f>
        <v>FA rodiklių investicijoms lėšų srautas (realiąja išraiška)</v>
      </c>
      <c r="D62" s="69"/>
      <c r="E62" s="69"/>
      <c r="F62" s="65">
        <f t="shared" ref="F62:AJ62" ca="1" si="21">ROUND(SUM(F16:F17)-SUM(F7,F22),0)</f>
        <v>0</v>
      </c>
      <c r="G62" s="65">
        <f t="shared" ca="1" si="21"/>
        <v>0</v>
      </c>
      <c r="H62" s="65">
        <f t="shared" ca="1" si="21"/>
        <v>0</v>
      </c>
      <c r="I62" s="65">
        <f t="shared" ca="1" si="21"/>
        <v>0</v>
      </c>
      <c r="J62" s="65">
        <f t="shared" ca="1" si="21"/>
        <v>0</v>
      </c>
      <c r="K62" s="65">
        <f t="shared" ca="1" si="21"/>
        <v>0</v>
      </c>
      <c r="L62" s="65">
        <f t="shared" ca="1" si="21"/>
        <v>0</v>
      </c>
      <c r="M62" s="65">
        <f t="shared" ca="1" si="21"/>
        <v>0</v>
      </c>
      <c r="N62" s="65">
        <f t="shared" ca="1" si="21"/>
        <v>0</v>
      </c>
      <c r="O62" s="65">
        <f t="shared" ca="1" si="21"/>
        <v>0</v>
      </c>
      <c r="P62" s="65">
        <f t="shared" ca="1" si="21"/>
        <v>0</v>
      </c>
      <c r="Q62" s="65">
        <f t="shared" ca="1" si="21"/>
        <v>0</v>
      </c>
      <c r="R62" s="65">
        <f t="shared" ca="1" si="21"/>
        <v>0</v>
      </c>
      <c r="S62" s="65">
        <f t="shared" ca="1" si="21"/>
        <v>0</v>
      </c>
      <c r="T62" s="65">
        <f t="shared" ca="1" si="21"/>
        <v>0</v>
      </c>
      <c r="U62" s="65">
        <f t="shared" ca="1" si="21"/>
        <v>0</v>
      </c>
      <c r="V62" s="65">
        <f t="shared" ca="1" si="21"/>
        <v>0</v>
      </c>
      <c r="W62" s="65">
        <f t="shared" ca="1" si="21"/>
        <v>0</v>
      </c>
      <c r="X62" s="65">
        <f t="shared" ca="1" si="21"/>
        <v>0</v>
      </c>
      <c r="Y62" s="65">
        <f t="shared" ca="1" si="21"/>
        <v>0</v>
      </c>
      <c r="Z62" s="65">
        <f t="shared" ca="1" si="21"/>
        <v>0</v>
      </c>
      <c r="AA62" s="65">
        <f t="shared" ca="1" si="21"/>
        <v>0</v>
      </c>
      <c r="AB62" s="65">
        <f t="shared" ca="1" si="21"/>
        <v>0</v>
      </c>
      <c r="AC62" s="65">
        <f t="shared" ca="1" si="21"/>
        <v>0</v>
      </c>
      <c r="AD62" s="65">
        <f t="shared" ca="1" si="21"/>
        <v>0</v>
      </c>
      <c r="AE62" s="65">
        <f t="shared" ca="1" si="21"/>
        <v>0</v>
      </c>
      <c r="AF62" s="65">
        <f t="shared" ca="1" si="21"/>
        <v>0</v>
      </c>
      <c r="AG62" s="65">
        <f t="shared" ca="1" si="21"/>
        <v>0</v>
      </c>
      <c r="AH62" s="65">
        <f t="shared" ca="1" si="21"/>
        <v>0</v>
      </c>
      <c r="AI62" s="65">
        <f t="shared" ca="1" si="21"/>
        <v>0</v>
      </c>
      <c r="AJ62" s="65">
        <f t="shared" ca="1" si="21"/>
        <v>0</v>
      </c>
      <c r="AO62" s="26"/>
    </row>
    <row r="63" spans="2:41" s="3" customFormat="1" ht="12.75" hidden="1">
      <c r="C63" s="68" t="str">
        <f>IF(Kalba="EN",Data2!C82,Data2!B82)</f>
        <v>Suminis finansinio gyvybingumo lėšų srautas (realiąja išraiška)</v>
      </c>
      <c r="D63" s="70"/>
      <c r="E63" s="70"/>
      <c r="F63" s="65">
        <f ca="1">ROUND(SUM(F17,F35)-SUM(F7,F21,F30),0)</f>
        <v>0</v>
      </c>
      <c r="G63" s="65">
        <f t="shared" ref="G63:AJ63" ca="1" si="22">ROUND(SUM(G17,G35)-SUM(G7,G21,G30)+F63,0)</f>
        <v>0</v>
      </c>
      <c r="H63" s="65">
        <f t="shared" ca="1" si="22"/>
        <v>0</v>
      </c>
      <c r="I63" s="65">
        <f t="shared" ca="1" si="22"/>
        <v>0</v>
      </c>
      <c r="J63" s="65">
        <f t="shared" ca="1" si="22"/>
        <v>0</v>
      </c>
      <c r="K63" s="65">
        <f t="shared" ca="1" si="22"/>
        <v>0</v>
      </c>
      <c r="L63" s="65">
        <f t="shared" ca="1" si="22"/>
        <v>0</v>
      </c>
      <c r="M63" s="65">
        <f t="shared" ca="1" si="22"/>
        <v>0</v>
      </c>
      <c r="N63" s="65">
        <f t="shared" ca="1" si="22"/>
        <v>0</v>
      </c>
      <c r="O63" s="65">
        <f t="shared" ca="1" si="22"/>
        <v>0</v>
      </c>
      <c r="P63" s="65">
        <f t="shared" ca="1" si="22"/>
        <v>0</v>
      </c>
      <c r="Q63" s="65">
        <f t="shared" ca="1" si="22"/>
        <v>0</v>
      </c>
      <c r="R63" s="65">
        <f t="shared" ca="1" si="22"/>
        <v>0</v>
      </c>
      <c r="S63" s="65">
        <f t="shared" ca="1" si="22"/>
        <v>0</v>
      </c>
      <c r="T63" s="65">
        <f t="shared" ca="1" si="22"/>
        <v>0</v>
      </c>
      <c r="U63" s="65">
        <f t="shared" ca="1" si="22"/>
        <v>0</v>
      </c>
      <c r="V63" s="65">
        <f t="shared" ca="1" si="22"/>
        <v>0</v>
      </c>
      <c r="W63" s="65">
        <f t="shared" ca="1" si="22"/>
        <v>0</v>
      </c>
      <c r="X63" s="65">
        <f t="shared" ca="1" si="22"/>
        <v>0</v>
      </c>
      <c r="Y63" s="65">
        <f t="shared" ca="1" si="22"/>
        <v>0</v>
      </c>
      <c r="Z63" s="65">
        <f t="shared" ca="1" si="22"/>
        <v>0</v>
      </c>
      <c r="AA63" s="65">
        <f t="shared" ca="1" si="22"/>
        <v>0</v>
      </c>
      <c r="AB63" s="65">
        <f t="shared" ca="1" si="22"/>
        <v>0</v>
      </c>
      <c r="AC63" s="65">
        <f t="shared" ca="1" si="22"/>
        <v>0</v>
      </c>
      <c r="AD63" s="65">
        <f t="shared" ca="1" si="22"/>
        <v>0</v>
      </c>
      <c r="AE63" s="65">
        <f t="shared" ca="1" si="22"/>
        <v>0</v>
      </c>
      <c r="AF63" s="65">
        <f t="shared" ca="1" si="22"/>
        <v>0</v>
      </c>
      <c r="AG63" s="65">
        <f t="shared" ca="1" si="22"/>
        <v>0</v>
      </c>
      <c r="AH63" s="65">
        <f t="shared" ca="1" si="22"/>
        <v>0</v>
      </c>
      <c r="AI63" s="65">
        <f t="shared" ca="1" si="22"/>
        <v>0</v>
      </c>
      <c r="AJ63" s="65">
        <f t="shared" ca="1" si="22"/>
        <v>0</v>
      </c>
      <c r="AO63" s="26"/>
    </row>
    <row r="64" spans="2:41" s="3" customFormat="1" ht="12.75" hidden="1">
      <c r="C64" s="68" t="str">
        <f>IF(Kalba="EN",Data2!C84,Data2!B84)</f>
        <v>FA rodiklių kapitalui lėšų srautas (realiąja išraiška)</v>
      </c>
      <c r="D64" s="69"/>
      <c r="E64" s="69"/>
      <c r="F64" s="65">
        <f t="shared" ref="F64:AJ64" ca="1" si="23">SUM(F16,F17)-SUM(F21,F38,F40,F41,F46)+IF(AND(F5&gt;Investiciju_metu_skaicius,F22&gt;0,SUM(F38:F40,F41,F44)&gt;0),MIN(F22,SUM(F38:F40,F41,F44)),0)</f>
        <v>0</v>
      </c>
      <c r="G64" s="65">
        <f t="shared" ca="1" si="23"/>
        <v>0</v>
      </c>
      <c r="H64" s="65">
        <f t="shared" ca="1" si="23"/>
        <v>0</v>
      </c>
      <c r="I64" s="65">
        <f t="shared" ca="1" si="23"/>
        <v>0</v>
      </c>
      <c r="J64" s="65">
        <f t="shared" ca="1" si="23"/>
        <v>0</v>
      </c>
      <c r="K64" s="65">
        <f t="shared" ca="1" si="23"/>
        <v>0</v>
      </c>
      <c r="L64" s="65">
        <f t="shared" ca="1" si="23"/>
        <v>0</v>
      </c>
      <c r="M64" s="65">
        <f t="shared" ca="1" si="23"/>
        <v>0</v>
      </c>
      <c r="N64" s="65">
        <f t="shared" ca="1" si="23"/>
        <v>0</v>
      </c>
      <c r="O64" s="65">
        <f t="shared" ca="1" si="23"/>
        <v>0</v>
      </c>
      <c r="P64" s="65">
        <f t="shared" ca="1" si="23"/>
        <v>0</v>
      </c>
      <c r="Q64" s="65">
        <f t="shared" ca="1" si="23"/>
        <v>0</v>
      </c>
      <c r="R64" s="65">
        <f t="shared" ca="1" si="23"/>
        <v>0</v>
      </c>
      <c r="S64" s="65">
        <f t="shared" ca="1" si="23"/>
        <v>0</v>
      </c>
      <c r="T64" s="65">
        <f t="shared" ca="1" si="23"/>
        <v>0</v>
      </c>
      <c r="U64" s="65">
        <f t="shared" ca="1" si="23"/>
        <v>0</v>
      </c>
      <c r="V64" s="65">
        <f t="shared" ca="1" si="23"/>
        <v>0</v>
      </c>
      <c r="W64" s="65">
        <f t="shared" ca="1" si="23"/>
        <v>0</v>
      </c>
      <c r="X64" s="65">
        <f t="shared" ca="1" si="23"/>
        <v>0</v>
      </c>
      <c r="Y64" s="65">
        <f t="shared" ca="1" si="23"/>
        <v>0</v>
      </c>
      <c r="Z64" s="65">
        <f t="shared" ca="1" si="23"/>
        <v>0</v>
      </c>
      <c r="AA64" s="65">
        <f t="shared" ca="1" si="23"/>
        <v>0</v>
      </c>
      <c r="AB64" s="65">
        <f t="shared" ca="1" si="23"/>
        <v>0</v>
      </c>
      <c r="AC64" s="65">
        <f t="shared" ca="1" si="23"/>
        <v>0</v>
      </c>
      <c r="AD64" s="65">
        <f t="shared" ca="1" si="23"/>
        <v>0</v>
      </c>
      <c r="AE64" s="65">
        <f t="shared" ca="1" si="23"/>
        <v>0</v>
      </c>
      <c r="AF64" s="65">
        <f t="shared" ca="1" si="23"/>
        <v>0</v>
      </c>
      <c r="AG64" s="65">
        <f t="shared" ca="1" si="23"/>
        <v>0</v>
      </c>
      <c r="AH64" s="65">
        <f t="shared" ca="1" si="23"/>
        <v>0</v>
      </c>
      <c r="AI64" s="65">
        <f t="shared" ca="1" si="23"/>
        <v>0</v>
      </c>
      <c r="AJ64" s="65">
        <f t="shared" ca="1" si="23"/>
        <v>0</v>
      </c>
      <c r="AO64" s="26"/>
    </row>
    <row r="65" spans="2:41" s="3" customFormat="1" ht="12.75">
      <c r="C65" s="68" t="str">
        <f>IF(Kalba="EN",Data2!C86,Data2!B86)</f>
        <v>Finansinė grynoji dabartinė vertė investicijoms - FGDV(I)</v>
      </c>
      <c r="D65" s="71">
        <f ca="1">F62+NPV(FDN,G62:INDEX(G62:AJ62,PAL))</f>
        <v>0</v>
      </c>
      <c r="E65" s="72"/>
      <c r="F65" s="26"/>
      <c r="G65" s="26"/>
      <c r="H65" s="26"/>
      <c r="I65" s="26"/>
      <c r="J65" s="26"/>
      <c r="K65" s="26"/>
      <c r="L65" s="26"/>
      <c r="M65" s="26"/>
      <c r="N65" s="26"/>
      <c r="O65" s="26"/>
      <c r="P65" s="26"/>
      <c r="Q65" s="26"/>
      <c r="R65" s="26"/>
      <c r="S65" s="26"/>
      <c r="T65" s="26"/>
      <c r="U65" s="26"/>
      <c r="V65" s="26"/>
      <c r="W65" s="26"/>
      <c r="X65" s="26"/>
      <c r="Y65" s="26"/>
      <c r="Z65" s="26"/>
      <c r="AA65" s="26"/>
      <c r="AB65" s="26"/>
      <c r="AC65" s="26"/>
      <c r="AD65" s="26"/>
      <c r="AE65" s="26"/>
      <c r="AF65" s="26"/>
      <c r="AG65" s="26"/>
      <c r="AH65" s="26"/>
      <c r="AI65" s="26"/>
      <c r="AJ65" s="26"/>
      <c r="AO65" s="26"/>
    </row>
    <row r="66" spans="2:41" s="3" customFormat="1" ht="12.75">
      <c r="C66" s="68" t="str">
        <f>IF(Kalba="EN",Data2!C87,Data2!B87)</f>
        <v>Finansinė vidinė grąžos norma investicijoms - FVGN(I)</v>
      </c>
      <c r="D66" s="73" t="str">
        <f ca="1">IF(ISERROR(E66),"Nėra reikšmės",E66)</f>
        <v>Nėra reikšmės</v>
      </c>
      <c r="E66" s="201" t="e">
        <f ca="1">IRR(F62:INDEX(F62:AJ62,PAL+1))</f>
        <v>#NUM!</v>
      </c>
      <c r="F66" s="26"/>
      <c r="G66" s="26"/>
      <c r="H66" s="26"/>
      <c r="I66" s="26"/>
      <c r="J66" s="26"/>
      <c r="K66" s="26"/>
      <c r="L66" s="26"/>
      <c r="M66" s="26"/>
      <c r="N66" s="26"/>
      <c r="O66" s="26"/>
      <c r="P66" s="26"/>
      <c r="Q66" s="26"/>
      <c r="R66" s="26"/>
      <c r="S66" s="26"/>
      <c r="T66" s="26"/>
      <c r="U66" s="26"/>
      <c r="V66" s="26"/>
      <c r="W66" s="26"/>
      <c r="X66" s="26"/>
      <c r="Y66" s="26"/>
      <c r="Z66" s="26"/>
      <c r="AA66" s="26"/>
      <c r="AB66" s="26"/>
      <c r="AC66" s="26"/>
      <c r="AD66" s="26"/>
      <c r="AE66" s="26"/>
      <c r="AF66" s="26"/>
      <c r="AG66" s="26"/>
      <c r="AH66" s="26"/>
      <c r="AI66" s="26"/>
      <c r="AJ66" s="26"/>
      <c r="AO66" s="26"/>
    </row>
    <row r="67" spans="2:41" s="3" customFormat="1" ht="12.75">
      <c r="C67" s="68" t="str">
        <f>IF(Kalba="EN",Data2!C88,Data2!B88)</f>
        <v>Finansinė modifikuota vidinė grąžos norma investicijoms - FMVGN(I)</v>
      </c>
      <c r="D67" s="73" t="str">
        <f ca="1">IF(ISERROR(E67),"Nėra reikšmės",E67)</f>
        <v>Nėra reikšmės</v>
      </c>
      <c r="E67" s="201" t="e">
        <f ca="1">MIRR(F62:INDEX(F62:AJ62,PAL+1),FDN,FDN)</f>
        <v>#DIV/0!</v>
      </c>
      <c r="F67" s="26"/>
      <c r="G67" s="81"/>
      <c r="H67" s="26"/>
      <c r="I67" s="26"/>
      <c r="J67" s="26"/>
      <c r="K67" s="26"/>
      <c r="L67" s="26"/>
      <c r="M67" s="26"/>
      <c r="N67" s="26"/>
      <c r="O67" s="26"/>
      <c r="P67" s="26"/>
      <c r="Q67" s="26"/>
      <c r="R67" s="26"/>
      <c r="S67" s="26"/>
      <c r="T67" s="26"/>
      <c r="U67" s="26"/>
      <c r="V67" s="26"/>
      <c r="W67" s="26"/>
      <c r="X67" s="26"/>
      <c r="Y67" s="26"/>
      <c r="Z67" s="26"/>
      <c r="AA67" s="26"/>
      <c r="AB67" s="26"/>
      <c r="AC67" s="26"/>
      <c r="AD67" s="26"/>
      <c r="AE67" s="26"/>
      <c r="AF67" s="26"/>
      <c r="AG67" s="26"/>
      <c r="AH67" s="26"/>
      <c r="AI67" s="26"/>
      <c r="AJ67" s="26"/>
      <c r="AO67" s="26"/>
    </row>
    <row r="68" spans="2:41" s="3" customFormat="1" ht="12.75" hidden="1">
      <c r="C68" s="68" t="str">
        <f>IF(Kalba="EN",Data2!C89,Data2!B89)</f>
        <v>Finansinis naudos ir išlaidų santykis - FNIS</v>
      </c>
      <c r="D68" s="75" t="str">
        <f ca="1">IF(ISERROR(D17/SUM(D7,-D16,D22)),"-",D17/SUM(D7,-D16,D22))</f>
        <v>-</v>
      </c>
      <c r="E68" s="72"/>
      <c r="F68" s="26"/>
      <c r="G68" s="82"/>
      <c r="H68" s="82"/>
      <c r="I68" s="26"/>
      <c r="J68" s="26"/>
      <c r="K68" s="26"/>
      <c r="L68" s="26"/>
      <c r="M68" s="26"/>
      <c r="N68" s="26"/>
      <c r="O68" s="26"/>
      <c r="P68" s="26"/>
      <c r="Q68" s="26"/>
      <c r="R68" s="26"/>
      <c r="S68" s="26"/>
      <c r="T68" s="26"/>
      <c r="U68" s="26"/>
      <c r="V68" s="26"/>
      <c r="W68" s="26"/>
      <c r="X68" s="26"/>
      <c r="Y68" s="26"/>
      <c r="Z68" s="26"/>
      <c r="AA68" s="26"/>
      <c r="AB68" s="26"/>
      <c r="AC68" s="26"/>
      <c r="AD68" s="26"/>
      <c r="AE68" s="26"/>
      <c r="AF68" s="26"/>
      <c r="AG68" s="26"/>
      <c r="AH68" s="26"/>
      <c r="AI68" s="26"/>
      <c r="AJ68" s="26"/>
      <c r="AO68" s="26"/>
    </row>
    <row r="69" spans="2:41" s="3" customFormat="1" ht="12.75" hidden="1">
      <c r="C69" s="68" t="str">
        <f>IF(Kalba="EN",Data2!C90,Data2!B90)</f>
        <v>Finansinis gyvybingumas (realiąja išraiška)</v>
      </c>
      <c r="D69" s="76" t="str">
        <f ca="1">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c r="AO69" s="26"/>
    </row>
    <row r="70" spans="2:41" s="3" customFormat="1" ht="12.75" hidden="1">
      <c r="C70" s="68" t="str">
        <f>IF(Kalba="EN",Data2!C92,Data2!B92)</f>
        <v>Finansinė grynoji dabartinė vertė kapitalui - FGDV(K)</v>
      </c>
      <c r="D70" s="71">
        <f ca="1">F64+NPV(FDN,G64:INDEX(G64:AJ64,PAL))</f>
        <v>0</v>
      </c>
      <c r="E70" s="72"/>
      <c r="F70" s="26"/>
      <c r="G70" s="82"/>
      <c r="H70" s="82"/>
      <c r="I70" s="26"/>
      <c r="J70" s="26"/>
      <c r="K70" s="26"/>
      <c r="L70" s="26"/>
      <c r="M70" s="26"/>
      <c r="N70" s="26"/>
      <c r="O70" s="26"/>
      <c r="P70" s="26"/>
      <c r="Q70" s="26"/>
      <c r="R70" s="26"/>
      <c r="S70" s="26"/>
      <c r="T70" s="26"/>
      <c r="U70" s="26"/>
      <c r="V70" s="26"/>
      <c r="W70" s="26"/>
      <c r="X70" s="26"/>
      <c r="Y70" s="26"/>
      <c r="Z70" s="26"/>
      <c r="AA70" s="26"/>
      <c r="AB70" s="26"/>
      <c r="AC70" s="26"/>
      <c r="AD70" s="26"/>
      <c r="AE70" s="26"/>
      <c r="AF70" s="26"/>
      <c r="AG70" s="26"/>
      <c r="AH70" s="26"/>
      <c r="AI70" s="26"/>
      <c r="AJ70" s="26"/>
      <c r="AO70" s="26"/>
    </row>
    <row r="71" spans="2:41" s="3" customFormat="1" ht="12.75" hidden="1">
      <c r="C71" s="68" t="str">
        <f>IF(Kalba="EN",Data2!C93,Data2!B93)</f>
        <v>Finansinė vidinė grąžos norma kapitalui - FVGN(K)</v>
      </c>
      <c r="D71" s="73" t="str">
        <f ca="1">IF(ISERROR(E71),"Nėra reikšmės",E71)</f>
        <v>Nėra reikšmės</v>
      </c>
      <c r="E71" s="201" t="e">
        <f ca="1">IRR(F64:INDEX(F64:AJ64,PAL+1))</f>
        <v>#NUM!</v>
      </c>
      <c r="F71" s="26"/>
      <c r="G71" s="26"/>
      <c r="H71" s="26"/>
      <c r="I71" s="26"/>
      <c r="J71" s="26"/>
      <c r="K71" s="26"/>
      <c r="L71" s="26"/>
      <c r="M71" s="26"/>
      <c r="N71" s="26"/>
      <c r="O71" s="26"/>
      <c r="P71" s="26"/>
      <c r="Q71" s="26"/>
      <c r="R71" s="26"/>
      <c r="S71" s="26"/>
      <c r="T71" s="26"/>
      <c r="U71" s="26"/>
      <c r="V71" s="26"/>
      <c r="W71" s="26"/>
      <c r="X71" s="26"/>
      <c r="Y71" s="26"/>
      <c r="Z71" s="26"/>
      <c r="AA71" s="26"/>
      <c r="AB71" s="26"/>
      <c r="AC71" s="26"/>
      <c r="AD71" s="26"/>
      <c r="AE71" s="26"/>
      <c r="AF71" s="26"/>
      <c r="AG71" s="26"/>
      <c r="AH71" s="26"/>
      <c r="AI71" s="26"/>
      <c r="AJ71" s="26"/>
      <c r="AO71" s="26"/>
    </row>
    <row r="72" spans="2:41" s="3" customFormat="1" ht="12.75" hidden="1">
      <c r="C72" s="68" t="str">
        <f>IF(Kalba="EN",Data2!C94,Data2!B94)</f>
        <v>Finansinė modifikuota vidinė grąžos norma kapitalui - FMVGN(K)</v>
      </c>
      <c r="D72" s="73" t="str">
        <f ca="1">IF(ISERROR(E72),"Nėra reikšmės",E72)</f>
        <v>Nėra reikšmės</v>
      </c>
      <c r="E72" s="201" t="e">
        <f ca="1">MIRR(F64:INDEX(F64:AJ64,PAL+1),FDN,FDN)</f>
        <v>#DIV/0!</v>
      </c>
      <c r="F72" s="26"/>
      <c r="G72" s="26"/>
      <c r="H72" s="26"/>
      <c r="I72" s="26"/>
      <c r="J72" s="26"/>
      <c r="K72" s="26"/>
      <c r="L72" s="26"/>
      <c r="M72" s="26"/>
      <c r="N72" s="26"/>
      <c r="O72" s="26"/>
      <c r="P72" s="26"/>
      <c r="Q72" s="26"/>
      <c r="R72" s="26"/>
      <c r="S72" s="26"/>
      <c r="T72" s="26"/>
      <c r="U72" s="26"/>
      <c r="V72" s="26"/>
      <c r="W72" s="26"/>
      <c r="X72" s="26"/>
      <c r="Y72" s="26"/>
      <c r="Z72" s="26"/>
      <c r="AA72" s="26"/>
      <c r="AB72" s="26"/>
      <c r="AC72" s="26"/>
      <c r="AD72" s="26"/>
      <c r="AE72" s="26"/>
      <c r="AF72" s="26"/>
      <c r="AG72" s="26"/>
      <c r="AH72" s="26"/>
      <c r="AI72" s="26"/>
      <c r="AJ72" s="26"/>
      <c r="AO72" s="26"/>
    </row>
    <row r="73" spans="2:41" s="3" customFormat="1" ht="12.75">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26"/>
      <c r="AF73" s="26"/>
      <c r="AG73" s="26"/>
      <c r="AH73" s="26"/>
      <c r="AI73" s="26"/>
      <c r="AJ73" s="26"/>
      <c r="AO73" s="26"/>
    </row>
    <row r="74" spans="2:41" s="3" customFormat="1" ht="12.75">
      <c r="B74" s="931" t="str">
        <f>IF(Kalba="EN",Data2!C95,Data2!B95)</f>
        <v>Ekonominės analizės (EA) rodiklių apskaičiavimas</v>
      </c>
      <c r="C74" s="931"/>
      <c r="D74" s="375"/>
      <c r="E74" s="375"/>
      <c r="F74" s="375"/>
      <c r="G74" s="375"/>
      <c r="H74" s="375"/>
      <c r="I74" s="375"/>
      <c r="J74" s="375"/>
      <c r="K74" s="375"/>
      <c r="L74" s="375"/>
      <c r="M74" s="375"/>
      <c r="N74" s="375"/>
      <c r="O74" s="375"/>
      <c r="P74" s="375"/>
      <c r="Q74" s="375"/>
      <c r="R74" s="375"/>
      <c r="S74" s="375"/>
      <c r="T74" s="375"/>
      <c r="U74" s="375"/>
      <c r="V74" s="375"/>
      <c r="W74" s="375"/>
      <c r="X74" s="375"/>
      <c r="Y74" s="375"/>
      <c r="Z74" s="375"/>
      <c r="AA74" s="375"/>
      <c r="AB74" s="375"/>
      <c r="AC74" s="375"/>
      <c r="AD74" s="375"/>
      <c r="AE74" s="375"/>
      <c r="AF74" s="375"/>
      <c r="AG74" s="375"/>
      <c r="AH74" s="375"/>
      <c r="AI74" s="375"/>
      <c r="AJ74" s="375"/>
      <c r="AO74" s="26"/>
    </row>
    <row r="75" spans="2:41" s="3" customFormat="1" ht="12.75">
      <c r="C75" s="68" t="str">
        <f>IF(Kalba="EN",Data2!C96,Data2!B96)</f>
        <v>EA rodiklių lėšų srautas (realiąja išraiška)</v>
      </c>
      <c r="D75" s="69"/>
      <c r="E75" s="69"/>
      <c r="F75" s="65" t="e">
        <f ca="1">IF(pvm_susigrazinimas="Taip",SUMPRODUCT(F$16,Data1!$C$63,Data1!$D$11)-SUMPRODUCT(F$8:F$15,Data1!$C$55:$C$62,Data1!$D$3:$D$10)-SUMPRODUCT(F$23:F$28,Data1!$C$70:$C$75,Data1!$D$18:$D$23)+F47,SUMPRODUCT(F$16,Data1!$C$63)-SUMPRODUCT(F$8:F$15,Data1!$C$55:$C$62)-SUMPRODUCT(F$23:F$28,Data1!$C$70:$C$75)+F47)</f>
        <v>#VALUE!</v>
      </c>
      <c r="G75" s="65" t="e">
        <f ca="1">IF(pvm_susigrazinimas="Taip",SUMPRODUCT(G$16,Data1!$C$63,Data1!$D$11)-SUMPRODUCT(G$8:G$15,Data1!$C$55:$C$62,Data1!$D$3:$D$10)-SUMPRODUCT(G$23:G$28,Data1!$C$70:$C$75,Data1!$D$18:$D$23)+G47,SUMPRODUCT(G$16,Data1!$C$63)-SUMPRODUCT(G$8:G$15,Data1!$C$55:$C$62)-SUMPRODUCT(G$23:G$28,Data1!$C$70:$C$75)+G47)</f>
        <v>#VALUE!</v>
      </c>
      <c r="H75" s="65" t="e">
        <f ca="1">IF(pvm_susigrazinimas="Taip",SUMPRODUCT(H$16,Data1!$C$63,Data1!$D$11)-SUMPRODUCT(H$8:H$15,Data1!$C$55:$C$62,Data1!$D$3:$D$10)-SUMPRODUCT(H$23:H$28,Data1!$C$70:$C$75,Data1!$D$18:$D$23)+H47,SUMPRODUCT(H$16,Data1!$C$63)-SUMPRODUCT(H$8:H$15,Data1!$C$55:$C$62)-SUMPRODUCT(H$23:H$28,Data1!$C$70:$C$75)+H47)</f>
        <v>#VALUE!</v>
      </c>
      <c r="I75" s="65" t="e">
        <f ca="1">IF(pvm_susigrazinimas="Taip",SUMPRODUCT(I$16,Data1!$C$63,Data1!$D$11)-SUMPRODUCT(I$8:I$15,Data1!$C$55:$C$62,Data1!$D$3:$D$10)-SUMPRODUCT(I$23:I$28,Data1!$C$70:$C$75,Data1!$D$18:$D$23)+I47,SUMPRODUCT(I$16,Data1!$C$63)-SUMPRODUCT(I$8:I$15,Data1!$C$55:$C$62)-SUMPRODUCT(I$23:I$28,Data1!$C$70:$C$75)+I47)</f>
        <v>#VALUE!</v>
      </c>
      <c r="J75" s="65" t="e">
        <f ca="1">IF(pvm_susigrazinimas="Taip",SUMPRODUCT(J$16,Data1!$C$63,Data1!$D$11)-SUMPRODUCT(J$8:J$15,Data1!$C$55:$C$62,Data1!$D$3:$D$10)-SUMPRODUCT(J$23:J$28,Data1!$C$70:$C$75,Data1!$D$18:$D$23)+J47,SUMPRODUCT(J$16,Data1!$C$63)-SUMPRODUCT(J$8:J$15,Data1!$C$55:$C$62)-SUMPRODUCT(J$23:J$28,Data1!$C$70:$C$75)+J47)</f>
        <v>#VALUE!</v>
      </c>
      <c r="K75" s="65" t="e">
        <f ca="1">IF(pvm_susigrazinimas="Taip",SUMPRODUCT(K$16,Data1!$C$63,Data1!$D$11)-SUMPRODUCT(K$8:K$15,Data1!$C$55:$C$62,Data1!$D$3:$D$10)-SUMPRODUCT(K$23:K$28,Data1!$C$70:$C$75,Data1!$D$18:$D$23)+K47,SUMPRODUCT(K$16,Data1!$C$63)-SUMPRODUCT(K$8:K$15,Data1!$C$55:$C$62)-SUMPRODUCT(K$23:K$28,Data1!$C$70:$C$75)+K47)</f>
        <v>#VALUE!</v>
      </c>
      <c r="L75" s="65" t="e">
        <f ca="1">IF(pvm_susigrazinimas="Taip",SUMPRODUCT(L$16,Data1!$C$63,Data1!$D$11)-SUMPRODUCT(L$8:L$15,Data1!$C$55:$C$62,Data1!$D$3:$D$10)-SUMPRODUCT(L$23:L$28,Data1!$C$70:$C$75,Data1!$D$18:$D$23)+L47,SUMPRODUCT(L$16,Data1!$C$63)-SUMPRODUCT(L$8:L$15,Data1!$C$55:$C$62)-SUMPRODUCT(L$23:L$28,Data1!$C$70:$C$75)+L47)</f>
        <v>#VALUE!</v>
      </c>
      <c r="M75" s="65" t="e">
        <f ca="1">IF(pvm_susigrazinimas="Taip",SUMPRODUCT(M$16,Data1!$C$63,Data1!$D$11)-SUMPRODUCT(M$8:M$15,Data1!$C$55:$C$62,Data1!$D$3:$D$10)-SUMPRODUCT(M$23:M$28,Data1!$C$70:$C$75,Data1!$D$18:$D$23)+M47,SUMPRODUCT(M$16,Data1!$C$63)-SUMPRODUCT(M$8:M$15,Data1!$C$55:$C$62)-SUMPRODUCT(M$23:M$28,Data1!$C$70:$C$75)+M47)</f>
        <v>#VALUE!</v>
      </c>
      <c r="N75" s="65" t="e">
        <f ca="1">IF(pvm_susigrazinimas="Taip",SUMPRODUCT(N$16,Data1!$C$63,Data1!$D$11)-SUMPRODUCT(N$8:N$15,Data1!$C$55:$C$62,Data1!$D$3:$D$10)-SUMPRODUCT(N$23:N$28,Data1!$C$70:$C$75,Data1!$D$18:$D$23)+N47,SUMPRODUCT(N$16,Data1!$C$63)-SUMPRODUCT(N$8:N$15,Data1!$C$55:$C$62)-SUMPRODUCT(N$23:N$28,Data1!$C$70:$C$75)+N47)</f>
        <v>#VALUE!</v>
      </c>
      <c r="O75" s="65" t="e">
        <f ca="1">IF(pvm_susigrazinimas="Taip",SUMPRODUCT(O$16,Data1!$C$63,Data1!$D$11)-SUMPRODUCT(O$8:O$15,Data1!$C$55:$C$62,Data1!$D$3:$D$10)-SUMPRODUCT(O$23:O$28,Data1!$C$70:$C$75,Data1!$D$18:$D$23)+O47,SUMPRODUCT(O$16,Data1!$C$63)-SUMPRODUCT(O$8:O$15,Data1!$C$55:$C$62)-SUMPRODUCT(O$23:O$28,Data1!$C$70:$C$75)+O47)</f>
        <v>#VALUE!</v>
      </c>
      <c r="P75" s="65" t="e">
        <f ca="1">IF(pvm_susigrazinimas="Taip",SUMPRODUCT(P$16,Data1!$C$63,Data1!$D$11)-SUMPRODUCT(P$8:P$15,Data1!$C$55:$C$62,Data1!$D$3:$D$10)-SUMPRODUCT(P$23:P$28,Data1!$C$70:$C$75,Data1!$D$18:$D$23)+P47,SUMPRODUCT(P$16,Data1!$C$63)-SUMPRODUCT(P$8:P$15,Data1!$C$55:$C$62)-SUMPRODUCT(P$23:P$28,Data1!$C$70:$C$75)+P47)</f>
        <v>#VALUE!</v>
      </c>
      <c r="Q75" s="65" t="e">
        <f ca="1">IF(pvm_susigrazinimas="Taip",SUMPRODUCT(Q$16,Data1!$C$63,Data1!$D$11)-SUMPRODUCT(Q$8:Q$15,Data1!$C$55:$C$62,Data1!$D$3:$D$10)-SUMPRODUCT(Q$23:Q$28,Data1!$C$70:$C$75,Data1!$D$18:$D$23)+Q47,SUMPRODUCT(Q$16,Data1!$C$63)-SUMPRODUCT(Q$8:Q$15,Data1!$C$55:$C$62)-SUMPRODUCT(Q$23:Q$28,Data1!$C$70:$C$75)+Q47)</f>
        <v>#VALUE!</v>
      </c>
      <c r="R75" s="65" t="e">
        <f ca="1">IF(pvm_susigrazinimas="Taip",SUMPRODUCT(R$16,Data1!$C$63,Data1!$D$11)-SUMPRODUCT(R$8:R$15,Data1!$C$55:$C$62,Data1!$D$3:$D$10)-SUMPRODUCT(R$23:R$28,Data1!$C$70:$C$75,Data1!$D$18:$D$23)+R47,SUMPRODUCT(R$16,Data1!$C$63)-SUMPRODUCT(R$8:R$15,Data1!$C$55:$C$62)-SUMPRODUCT(R$23:R$28,Data1!$C$70:$C$75)+R47)</f>
        <v>#VALUE!</v>
      </c>
      <c r="S75" s="65" t="e">
        <f ca="1">IF(pvm_susigrazinimas="Taip",SUMPRODUCT(S$16,Data1!$C$63,Data1!$D$11)-SUMPRODUCT(S$8:S$15,Data1!$C$55:$C$62,Data1!$D$3:$D$10)-SUMPRODUCT(S$23:S$28,Data1!$C$70:$C$75,Data1!$D$18:$D$23)+S47,SUMPRODUCT(S$16,Data1!$C$63)-SUMPRODUCT(S$8:S$15,Data1!$C$55:$C$62)-SUMPRODUCT(S$23:S$28,Data1!$C$70:$C$75)+S47)</f>
        <v>#VALUE!</v>
      </c>
      <c r="T75" s="65" t="e">
        <f ca="1">IF(pvm_susigrazinimas="Taip",SUMPRODUCT(T$16,Data1!$C$63,Data1!$D$11)-SUMPRODUCT(T$8:T$15,Data1!$C$55:$C$62,Data1!$D$3:$D$10)-SUMPRODUCT(T$23:T$28,Data1!$C$70:$C$75,Data1!$D$18:$D$23)+T47,SUMPRODUCT(T$16,Data1!$C$63)-SUMPRODUCT(T$8:T$15,Data1!$C$55:$C$62)-SUMPRODUCT(T$23:T$28,Data1!$C$70:$C$75)+T47)</f>
        <v>#VALUE!</v>
      </c>
      <c r="U75" s="65" t="e">
        <f ca="1">IF(pvm_susigrazinimas="Taip",SUMPRODUCT(U$16,Data1!$C$63,Data1!$D$11)-SUMPRODUCT(U$8:U$15,Data1!$C$55:$C$62,Data1!$D$3:$D$10)-SUMPRODUCT(U$23:U$28,Data1!$C$70:$C$75,Data1!$D$18:$D$23)+U47,SUMPRODUCT(U$16,Data1!$C$63)-SUMPRODUCT(U$8:U$15,Data1!$C$55:$C$62)-SUMPRODUCT(U$23:U$28,Data1!$C$70:$C$75)+U47)</f>
        <v>#VALUE!</v>
      </c>
      <c r="V75" s="65" t="e">
        <f ca="1">IF(pvm_susigrazinimas="Taip",SUMPRODUCT(V$16,Data1!$C$63,Data1!$D$11)-SUMPRODUCT(V$8:V$15,Data1!$C$55:$C$62,Data1!$D$3:$D$10)-SUMPRODUCT(V$23:V$28,Data1!$C$70:$C$75,Data1!$D$18:$D$23)+V47,SUMPRODUCT(V$16,Data1!$C$63)-SUMPRODUCT(V$8:V$15,Data1!$C$55:$C$62)-SUMPRODUCT(V$23:V$28,Data1!$C$70:$C$75)+V47)</f>
        <v>#VALUE!</v>
      </c>
      <c r="W75" s="65" t="e">
        <f ca="1">IF(pvm_susigrazinimas="Taip",SUMPRODUCT(W$16,Data1!$C$63,Data1!$D$11)-SUMPRODUCT(W$8:W$15,Data1!$C$55:$C$62,Data1!$D$3:$D$10)-SUMPRODUCT(W$23:W$28,Data1!$C$70:$C$75,Data1!$D$18:$D$23)+W47,SUMPRODUCT(W$16,Data1!$C$63)-SUMPRODUCT(W$8:W$15,Data1!$C$55:$C$62)-SUMPRODUCT(W$23:W$28,Data1!$C$70:$C$75)+W47)</f>
        <v>#VALUE!</v>
      </c>
      <c r="X75" s="65" t="e">
        <f ca="1">IF(pvm_susigrazinimas="Taip",SUMPRODUCT(X$16,Data1!$C$63,Data1!$D$11)-SUMPRODUCT(X$8:X$15,Data1!$C$55:$C$62,Data1!$D$3:$D$10)-SUMPRODUCT(X$23:X$28,Data1!$C$70:$C$75,Data1!$D$18:$D$23)+X47,SUMPRODUCT(X$16,Data1!$C$63)-SUMPRODUCT(X$8:X$15,Data1!$C$55:$C$62)-SUMPRODUCT(X$23:X$28,Data1!$C$70:$C$75)+X47)</f>
        <v>#VALUE!</v>
      </c>
      <c r="Y75" s="65" t="e">
        <f ca="1">IF(pvm_susigrazinimas="Taip",SUMPRODUCT(Y$16,Data1!$C$63,Data1!$D$11)-SUMPRODUCT(Y$8:Y$15,Data1!$C$55:$C$62,Data1!$D$3:$D$10)-SUMPRODUCT(Y$23:Y$28,Data1!$C$70:$C$75,Data1!$D$18:$D$23)+Y47,SUMPRODUCT(Y$16,Data1!$C$63)-SUMPRODUCT(Y$8:Y$15,Data1!$C$55:$C$62)-SUMPRODUCT(Y$23:Y$28,Data1!$C$70:$C$75)+Y47)</f>
        <v>#VALUE!</v>
      </c>
      <c r="Z75" s="65" t="e">
        <f ca="1">IF(pvm_susigrazinimas="Taip",SUMPRODUCT(Z$16,Data1!$C$63,Data1!$D$11)-SUMPRODUCT(Z$8:Z$15,Data1!$C$55:$C$62,Data1!$D$3:$D$10)-SUMPRODUCT(Z$23:Z$28,Data1!$C$70:$C$75,Data1!$D$18:$D$23)+Z47,SUMPRODUCT(Z$16,Data1!$C$63)-SUMPRODUCT(Z$8:Z$15,Data1!$C$55:$C$62)-SUMPRODUCT(Z$23:Z$28,Data1!$C$70:$C$75)+Z47)</f>
        <v>#VALUE!</v>
      </c>
      <c r="AA75" s="65" t="e">
        <f ca="1">IF(pvm_susigrazinimas="Taip",SUMPRODUCT(AA$16,Data1!$C$63,Data1!$D$11)-SUMPRODUCT(AA$8:AA$15,Data1!$C$55:$C$62,Data1!$D$3:$D$10)-SUMPRODUCT(AA$23:AA$28,Data1!$C$70:$C$75,Data1!$D$18:$D$23)+AA47,SUMPRODUCT(AA$16,Data1!$C$63)-SUMPRODUCT(AA$8:AA$15,Data1!$C$55:$C$62)-SUMPRODUCT(AA$23:AA$28,Data1!$C$70:$C$75)+AA47)</f>
        <v>#VALUE!</v>
      </c>
      <c r="AB75" s="65" t="e">
        <f ca="1">IF(pvm_susigrazinimas="Taip",SUMPRODUCT(AB$16,Data1!$C$63,Data1!$D$11)-SUMPRODUCT(AB$8:AB$15,Data1!$C$55:$C$62,Data1!$D$3:$D$10)-SUMPRODUCT(AB$23:AB$28,Data1!$C$70:$C$75,Data1!$D$18:$D$23)+AB47,SUMPRODUCT(AB$16,Data1!$C$63)-SUMPRODUCT(AB$8:AB$15,Data1!$C$55:$C$62)-SUMPRODUCT(AB$23:AB$28,Data1!$C$70:$C$75)+AB47)</f>
        <v>#VALUE!</v>
      </c>
      <c r="AC75" s="65" t="e">
        <f ca="1">IF(pvm_susigrazinimas="Taip",SUMPRODUCT(AC$16,Data1!$C$63,Data1!$D$11)-SUMPRODUCT(AC$8:AC$15,Data1!$C$55:$C$62,Data1!$D$3:$D$10)-SUMPRODUCT(AC$23:AC$28,Data1!$C$70:$C$75,Data1!$D$18:$D$23)+AC47,SUMPRODUCT(AC$16,Data1!$C$63)-SUMPRODUCT(AC$8:AC$15,Data1!$C$55:$C$62)-SUMPRODUCT(AC$23:AC$28,Data1!$C$70:$C$75)+AC47)</f>
        <v>#VALUE!</v>
      </c>
      <c r="AD75" s="65" t="e">
        <f ca="1">IF(pvm_susigrazinimas="Taip",SUMPRODUCT(AD$16,Data1!$C$63,Data1!$D$11)-SUMPRODUCT(AD$8:AD$15,Data1!$C$55:$C$62,Data1!$D$3:$D$10)-SUMPRODUCT(AD$23:AD$28,Data1!$C$70:$C$75,Data1!$D$18:$D$23)+AD47,SUMPRODUCT(AD$16,Data1!$C$63)-SUMPRODUCT(AD$8:AD$15,Data1!$C$55:$C$62)-SUMPRODUCT(AD$23:AD$28,Data1!$C$70:$C$75)+AD47)</f>
        <v>#VALUE!</v>
      </c>
      <c r="AE75" s="65" t="e">
        <f ca="1">IF(pvm_susigrazinimas="Taip",SUMPRODUCT(AE$16,Data1!$C$63,Data1!$D$11)-SUMPRODUCT(AE$8:AE$15,Data1!$C$55:$C$62,Data1!$D$3:$D$10)-SUMPRODUCT(AE$23:AE$28,Data1!$C$70:$C$75,Data1!$D$18:$D$23)+AE47,SUMPRODUCT(AE$16,Data1!$C$63)-SUMPRODUCT(AE$8:AE$15,Data1!$C$55:$C$62)-SUMPRODUCT(AE$23:AE$28,Data1!$C$70:$C$75)+AE47)</f>
        <v>#VALUE!</v>
      </c>
      <c r="AF75" s="65" t="e">
        <f ca="1">IF(pvm_susigrazinimas="Taip",SUMPRODUCT(AF$16,Data1!$C$63,Data1!$D$11)-SUMPRODUCT(AF$8:AF$15,Data1!$C$55:$C$62,Data1!$D$3:$D$10)-SUMPRODUCT(AF$23:AF$28,Data1!$C$70:$C$75,Data1!$D$18:$D$23)+AF47,SUMPRODUCT(AF$16,Data1!$C$63)-SUMPRODUCT(AF$8:AF$15,Data1!$C$55:$C$62)-SUMPRODUCT(AF$23:AF$28,Data1!$C$70:$C$75)+AF47)</f>
        <v>#VALUE!</v>
      </c>
      <c r="AG75" s="65" t="e">
        <f ca="1">IF(pvm_susigrazinimas="Taip",SUMPRODUCT(AG$16,Data1!$C$63,Data1!$D$11)-SUMPRODUCT(AG$8:AG$15,Data1!$C$55:$C$62,Data1!$D$3:$D$10)-SUMPRODUCT(AG$23:AG$28,Data1!$C$70:$C$75,Data1!$D$18:$D$23)+AG47,SUMPRODUCT(AG$16,Data1!$C$63)-SUMPRODUCT(AG$8:AG$15,Data1!$C$55:$C$62)-SUMPRODUCT(AG$23:AG$28,Data1!$C$70:$C$75)+AG47)</f>
        <v>#VALUE!</v>
      </c>
      <c r="AH75" s="65" t="e">
        <f ca="1">IF(pvm_susigrazinimas="Taip",SUMPRODUCT(AH$16,Data1!$C$63,Data1!$D$11)-SUMPRODUCT(AH$8:AH$15,Data1!$C$55:$C$62,Data1!$D$3:$D$10)-SUMPRODUCT(AH$23:AH$28,Data1!$C$70:$C$75,Data1!$D$18:$D$23)+AH47,SUMPRODUCT(AH$16,Data1!$C$63)-SUMPRODUCT(AH$8:AH$15,Data1!$C$55:$C$62)-SUMPRODUCT(AH$23:AH$28,Data1!$C$70:$C$75)+AH47)</f>
        <v>#VALUE!</v>
      </c>
      <c r="AI75" s="65" t="e">
        <f ca="1">IF(pvm_susigrazinimas="Taip",SUMPRODUCT(AI$16,Data1!$C$63,Data1!$D$11)-SUMPRODUCT(AI$8:AI$15,Data1!$C$55:$C$62,Data1!$D$3:$D$10)-SUMPRODUCT(AI$23:AI$28,Data1!$C$70:$C$75,Data1!$D$18:$D$23)+AI47,SUMPRODUCT(AI$16,Data1!$C$63)-SUMPRODUCT(AI$8:AI$15,Data1!$C$55:$C$62)-SUMPRODUCT(AI$23:AI$28,Data1!$C$70:$C$75)+AI47)</f>
        <v>#VALUE!</v>
      </c>
      <c r="AJ75" s="65" t="e">
        <f ca="1">IF(pvm_susigrazinimas="Taip",SUMPRODUCT(AJ$16,Data1!$C$63,Data1!$D$11)-SUMPRODUCT(AJ$8:AJ$15,Data1!$C$55:$C$62,Data1!$D$3:$D$10)-SUMPRODUCT(AJ$23:AJ$28,Data1!$C$70:$C$75,Data1!$D$18:$D$23)+AJ47,SUMPRODUCT(AJ$16,Data1!$C$63)-SUMPRODUCT(AJ$8:AJ$15,Data1!$C$55:$C$62)-SUMPRODUCT(AJ$23:AJ$28,Data1!$C$70:$C$75)+AJ47)</f>
        <v>#VALUE!</v>
      </c>
      <c r="AO75" s="26"/>
    </row>
    <row r="76" spans="2:41" s="3" customFormat="1" ht="12.75" hidden="1">
      <c r="C76" s="68" t="str">
        <f>IF(Kalba="EN",Data2!C98,Data2!B98)</f>
        <v>Konvertuota investicijų (A.) GDV</v>
      </c>
      <c r="D76" s="71">
        <f ca="1">SUMPRODUCT(AM8:AM15,Data1!C55:C62)</f>
        <v>0</v>
      </c>
      <c r="F76" s="26"/>
      <c r="G76" s="26"/>
      <c r="H76" s="26"/>
      <c r="I76" s="26"/>
      <c r="J76" s="26"/>
      <c r="K76" s="26"/>
      <c r="L76" s="26"/>
      <c r="M76" s="26"/>
      <c r="N76" s="26"/>
      <c r="O76" s="26"/>
      <c r="P76" s="26"/>
      <c r="Q76" s="26"/>
      <c r="R76" s="26"/>
      <c r="S76" s="26"/>
      <c r="T76" s="26"/>
      <c r="U76" s="26"/>
      <c r="V76" s="26"/>
      <c r="W76" s="26"/>
      <c r="X76" s="26"/>
      <c r="Y76" s="26"/>
      <c r="Z76" s="26"/>
      <c r="AA76" s="26"/>
      <c r="AB76" s="26"/>
      <c r="AC76" s="26"/>
      <c r="AD76" s="26"/>
      <c r="AE76" s="26"/>
      <c r="AF76" s="26"/>
      <c r="AG76" s="26"/>
      <c r="AH76" s="26"/>
      <c r="AI76" s="26"/>
      <c r="AJ76" s="26"/>
      <c r="AO76" s="26"/>
    </row>
    <row r="77" spans="2:41" s="3" customFormat="1" ht="12.75" hidden="1">
      <c r="C77" s="68" t="str">
        <f>IF(Kalba="EN",Data2!C99,Data2!B99)</f>
        <v>Konvertuota investicijų likutinės vertės (B.) GDV</v>
      </c>
      <c r="D77" s="71">
        <f ca="1">PRODUCT(AM16,Data1!C63)</f>
        <v>0</v>
      </c>
      <c r="F77" s="26"/>
      <c r="G77" s="26"/>
      <c r="H77" s="26"/>
      <c r="I77" s="26"/>
      <c r="J77" s="26"/>
      <c r="K77" s="26"/>
      <c r="L77" s="26"/>
      <c r="M77" s="26"/>
      <c r="N77" s="26"/>
      <c r="O77" s="26"/>
      <c r="P77" s="26"/>
      <c r="Q77" s="26"/>
      <c r="R77" s="26"/>
      <c r="S77" s="26"/>
      <c r="T77" s="26"/>
      <c r="U77" s="26"/>
      <c r="V77" s="26"/>
      <c r="W77" s="26"/>
      <c r="X77" s="26"/>
      <c r="Y77" s="26"/>
      <c r="Z77" s="26"/>
      <c r="AA77" s="26"/>
      <c r="AB77" s="26"/>
      <c r="AC77" s="26"/>
      <c r="AD77" s="26"/>
      <c r="AE77" s="26"/>
      <c r="AF77" s="26"/>
      <c r="AG77" s="26"/>
      <c r="AH77" s="26"/>
      <c r="AI77" s="26"/>
      <c r="AJ77" s="26"/>
      <c r="AO77" s="26"/>
    </row>
    <row r="78" spans="2:41" s="3" customFormat="1" ht="12.75" hidden="1">
      <c r="C78" s="68" t="str">
        <f>IF(Kalba="EN",Data2!C100,Data2!B100)</f>
        <v>Konvertuota veiklos pajamų (C.) GDV</v>
      </c>
      <c r="D78" s="71">
        <f ca="1">SUMPRODUCT(AM18:AM20,Data1!C65:C67)</f>
        <v>0</v>
      </c>
      <c r="F78" s="26"/>
      <c r="G78" s="26"/>
      <c r="H78" s="26"/>
      <c r="I78" s="26"/>
      <c r="J78" s="26"/>
      <c r="K78" s="26"/>
      <c r="L78" s="26"/>
      <c r="M78" s="26"/>
      <c r="N78" s="26"/>
      <c r="O78" s="26"/>
      <c r="P78" s="26"/>
      <c r="Q78" s="26"/>
      <c r="R78" s="26"/>
      <c r="S78" s="26"/>
      <c r="T78" s="26"/>
      <c r="U78" s="26"/>
      <c r="V78" s="26"/>
      <c r="W78" s="26"/>
      <c r="X78" s="26"/>
      <c r="Y78" s="26"/>
      <c r="Z78" s="26"/>
      <c r="AA78" s="26"/>
      <c r="AB78" s="26"/>
      <c r="AC78" s="26"/>
      <c r="AD78" s="26"/>
      <c r="AE78" s="26"/>
      <c r="AF78" s="26"/>
      <c r="AG78" s="26"/>
      <c r="AH78" s="26"/>
      <c r="AI78" s="26"/>
      <c r="AJ78" s="26"/>
      <c r="AO78" s="26"/>
    </row>
    <row r="79" spans="2:41" s="3" customFormat="1" ht="12.75" hidden="1">
      <c r="C79" s="68" t="str">
        <f>IF(Kalba="EN",Data2!C101,Data2!B101)</f>
        <v>Konvertuota veiklos išlaidų (D.1.) GDV</v>
      </c>
      <c r="D79" s="71">
        <f ca="1">SUMPRODUCT(AM23:AM28,Data1!C70:C75)</f>
        <v>0</v>
      </c>
      <c r="F79" s="26"/>
      <c r="G79" s="26"/>
      <c r="H79" s="26"/>
      <c r="I79" s="26"/>
      <c r="J79" s="26"/>
      <c r="K79" s="26"/>
      <c r="L79" s="26"/>
      <c r="M79" s="26"/>
      <c r="N79" s="26"/>
      <c r="O79" s="26"/>
      <c r="P79" s="26"/>
      <c r="Q79" s="26"/>
      <c r="R79" s="26"/>
      <c r="S79" s="26"/>
      <c r="T79" s="26"/>
      <c r="U79" s="26"/>
      <c r="V79" s="26"/>
      <c r="W79" s="26"/>
      <c r="X79" s="26"/>
      <c r="Y79" s="26"/>
      <c r="Z79" s="26"/>
      <c r="AA79" s="26"/>
      <c r="AB79" s="26"/>
      <c r="AC79" s="26"/>
      <c r="AD79" s="26"/>
      <c r="AE79" s="26"/>
      <c r="AF79" s="26"/>
      <c r="AG79" s="26"/>
      <c r="AH79" s="26"/>
      <c r="AI79" s="26"/>
      <c r="AJ79" s="26"/>
      <c r="AO79" s="26"/>
    </row>
    <row r="80" spans="2:41" s="3" customFormat="1" ht="12.75" customHeight="1">
      <c r="C80" s="68" t="str">
        <f>IF(Kalba="EN",Data2!C102,Data2!B102)</f>
        <v>Ekonominė grynoji dabartinė vertė - EGDV</v>
      </c>
      <c r="D80" s="71" t="e">
        <f ca="1">F75+NPV(SDN,G75:INDEX(G75:AJ75,PAL))</f>
        <v>#VALUE!</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c r="AO80" s="26"/>
    </row>
    <row r="81" spans="2:41" s="3" customFormat="1" ht="12.75">
      <c r="C81" s="68" t="str">
        <f>IF(Kalba="EN",Data2!C103,Data2!B103)</f>
        <v>Ekonominė vidinė grąžos norma - EVGN</v>
      </c>
      <c r="D81" s="77" t="str">
        <f ca="1">IF(ISERROR(E81),"Nėra reikšmės",E81)</f>
        <v>Nėra reikšmės</v>
      </c>
      <c r="E81" s="201" t="e">
        <f ca="1">ROUND(IRR(F75:INDEX(F75:AJ75,PAL+1)),4)</f>
        <v>#VALUE!</v>
      </c>
      <c r="F81" s="26"/>
      <c r="G81" s="26"/>
      <c r="H81" s="26"/>
      <c r="I81" s="26"/>
      <c r="J81" s="26"/>
      <c r="K81" s="26"/>
      <c r="L81" s="26"/>
      <c r="M81" s="26"/>
      <c r="N81" s="26"/>
      <c r="O81" s="26"/>
      <c r="P81" s="26"/>
      <c r="Q81" s="26"/>
      <c r="R81" s="26"/>
      <c r="S81" s="26"/>
      <c r="T81" s="26"/>
      <c r="U81" s="26"/>
      <c r="V81" s="26"/>
      <c r="W81" s="26"/>
      <c r="X81" s="26"/>
      <c r="Y81" s="26"/>
      <c r="Z81" s="26"/>
      <c r="AA81" s="26"/>
      <c r="AB81" s="26"/>
      <c r="AC81" s="26"/>
      <c r="AD81" s="26"/>
      <c r="AE81" s="26"/>
      <c r="AF81" s="26"/>
      <c r="AG81" s="26"/>
      <c r="AH81" s="26"/>
      <c r="AI81" s="26"/>
      <c r="AJ81" s="26"/>
      <c r="AO81" s="26"/>
    </row>
    <row r="82" spans="2:41" s="3" customFormat="1" ht="12.75">
      <c r="C82" s="79" t="str">
        <f>IF(Kalba="EN",Data2!C104,Data2!B104)</f>
        <v>Ekonominės naudos ir išlaidų santykis - ENIS</v>
      </c>
      <c r="D82" s="80" t="str">
        <f ca="1">IF(ISERROR(SUM(D47) / SUM(D76,-D77,D79)),"-",SUM(D47) / SUM(D76,-D77,D79))</f>
        <v>-</v>
      </c>
      <c r="F82" s="26"/>
      <c r="G82" s="26"/>
      <c r="H82" s="26"/>
      <c r="I82" s="26"/>
      <c r="J82" s="26"/>
      <c r="K82" s="26"/>
      <c r="L82" s="26"/>
      <c r="M82" s="26"/>
      <c r="N82" s="26"/>
      <c r="O82" s="26"/>
      <c r="P82" s="26"/>
      <c r="Q82" s="26"/>
      <c r="R82" s="26"/>
      <c r="S82" s="26"/>
      <c r="T82" s="26"/>
      <c r="U82" s="26"/>
      <c r="V82" s="26"/>
      <c r="W82" s="26"/>
      <c r="X82" s="26"/>
      <c r="Y82" s="26"/>
      <c r="Z82" s="26"/>
      <c r="AA82" s="26"/>
      <c r="AB82" s="26"/>
      <c r="AC82" s="26"/>
      <c r="AD82" s="26"/>
      <c r="AE82" s="26"/>
      <c r="AF82" s="26"/>
      <c r="AG82" s="26"/>
      <c r="AH82" s="26"/>
      <c r="AI82" s="26"/>
      <c r="AJ82" s="26"/>
      <c r="AO82" s="26"/>
    </row>
    <row r="83" spans="2:41" s="3" customFormat="1" ht="12.75" customHeight="1">
      <c r="F83" s="26"/>
      <c r="G83" s="26"/>
      <c r="H83" s="26"/>
      <c r="I83" s="26"/>
      <c r="J83" s="26"/>
      <c r="K83" s="26"/>
      <c r="L83" s="26"/>
      <c r="M83" s="26"/>
      <c r="N83" s="26"/>
      <c r="O83" s="26"/>
      <c r="P83" s="26"/>
      <c r="Q83" s="26"/>
      <c r="R83" s="26"/>
      <c r="S83" s="26"/>
      <c r="T83" s="26"/>
      <c r="U83" s="26"/>
      <c r="V83" s="26"/>
      <c r="W83" s="26"/>
      <c r="X83" s="26"/>
      <c r="Y83" s="26"/>
      <c r="Z83" s="26"/>
      <c r="AA83" s="26"/>
      <c r="AB83" s="26"/>
      <c r="AC83" s="26"/>
      <c r="AD83" s="26"/>
      <c r="AE83" s="26"/>
      <c r="AF83" s="26"/>
      <c r="AG83" s="26"/>
      <c r="AH83" s="26"/>
      <c r="AI83" s="26"/>
      <c r="AJ83" s="26"/>
      <c r="AO83" s="26"/>
    </row>
    <row r="84" spans="2:41" ht="25.5" hidden="1">
      <c r="B84" s="409" t="s">
        <v>335</v>
      </c>
      <c r="C84" s="410" t="s">
        <v>619</v>
      </c>
      <c r="D84" s="151" t="s">
        <v>614</v>
      </c>
      <c r="E84" s="151" t="s">
        <v>615</v>
      </c>
      <c r="F84" s="151" t="s">
        <v>618</v>
      </c>
      <c r="G84" s="151" t="s">
        <v>616</v>
      </c>
      <c r="H84" s="151" t="s">
        <v>617</v>
      </c>
    </row>
    <row r="85" spans="2:41" hidden="1">
      <c r="B85" s="64" t="str">
        <f t="shared" ref="B85:C93" si="24">B8</f>
        <v>A.1.</v>
      </c>
      <c r="C85" s="4" t="str">
        <f t="shared" si="24"/>
        <v>Žemė</v>
      </c>
      <c r="D85" s="489">
        <f ca="1">J85</f>
        <v>1.25</v>
      </c>
      <c r="E85" s="489">
        <f t="shared" ref="E85:H85" ca="1" si="25">K85</f>
        <v>1.1000000000000001</v>
      </c>
      <c r="F85" s="489">
        <f t="shared" si="25"/>
        <v>1</v>
      </c>
      <c r="G85" s="489">
        <f t="shared" ca="1" si="25"/>
        <v>0.9</v>
      </c>
      <c r="H85" s="489">
        <f t="shared" ca="1" si="25"/>
        <v>0.75</v>
      </c>
      <c r="J85" s="543">
        <f ca="1">IF($D8&lt;0,0.75,1.25)</f>
        <v>1.25</v>
      </c>
      <c r="K85" s="543">
        <f ca="1">IF($D8&lt;0,0.9,1.1)</f>
        <v>1.1000000000000001</v>
      </c>
      <c r="L85" s="543">
        <v>1</v>
      </c>
      <c r="M85" s="543">
        <f ca="1">IF($D8&lt;0,1.1,0.9)</f>
        <v>0.9</v>
      </c>
      <c r="N85" s="543">
        <f ca="1">IF($D8&lt;0,1.25,0.75)</f>
        <v>0.75</v>
      </c>
    </row>
    <row r="86" spans="2:41" hidden="1">
      <c r="B86" s="64" t="str">
        <f t="shared" si="24"/>
        <v>A.2.</v>
      </c>
      <c r="C86" s="4" t="str">
        <f t="shared" si="24"/>
        <v>Nekilnojamasis turtas</v>
      </c>
      <c r="D86" s="489">
        <f t="shared" ref="D86:D104" ca="1" si="26">J86</f>
        <v>1.25</v>
      </c>
      <c r="E86" s="489">
        <f t="shared" ref="E86:E104" ca="1" si="27">K86</f>
        <v>1.1000000000000001</v>
      </c>
      <c r="F86" s="489">
        <f t="shared" ref="F86:F104" si="28">L86</f>
        <v>1</v>
      </c>
      <c r="G86" s="489">
        <f t="shared" ref="G86:G104" ca="1" si="29">M86</f>
        <v>0.9</v>
      </c>
      <c r="H86" s="489">
        <f t="shared" ref="H86:H104" ca="1" si="30">N86</f>
        <v>0.75</v>
      </c>
      <c r="J86" s="543">
        <f t="shared" ref="J86:J92" ca="1" si="31">IF($D9&lt;0,0.75,1.25)</f>
        <v>1.25</v>
      </c>
      <c r="K86" s="543">
        <f t="shared" ref="K86:K92" ca="1" si="32">IF($D9&lt;0,0.9,1.1)</f>
        <v>1.1000000000000001</v>
      </c>
      <c r="L86" s="543">
        <v>1</v>
      </c>
      <c r="M86" s="543">
        <f t="shared" ref="M86:M92" ca="1" si="33">IF($D9&lt;0,1.1,0.9)</f>
        <v>0.9</v>
      </c>
      <c r="N86" s="543">
        <f t="shared" ref="N86:N92" ca="1" si="34">IF($D9&lt;0,1.25,0.75)</f>
        <v>0.75</v>
      </c>
    </row>
    <row r="87" spans="2:41" hidden="1">
      <c r="B87" s="64" t="str">
        <f t="shared" si="24"/>
        <v>A.3.</v>
      </c>
      <c r="C87" s="4" t="str">
        <f t="shared" si="24"/>
        <v>Statyba, rekonstravimas, kapitalinis remontas ir kiti darbai</v>
      </c>
      <c r="D87" s="489">
        <f t="shared" ca="1" si="26"/>
        <v>1.25</v>
      </c>
      <c r="E87" s="489">
        <f t="shared" ca="1" si="27"/>
        <v>1.1000000000000001</v>
      </c>
      <c r="F87" s="489">
        <f t="shared" si="28"/>
        <v>1</v>
      </c>
      <c r="G87" s="489">
        <f t="shared" ca="1" si="29"/>
        <v>0.9</v>
      </c>
      <c r="H87" s="489">
        <f t="shared" ca="1" si="30"/>
        <v>0.75</v>
      </c>
      <c r="J87" s="543">
        <f t="shared" ca="1" si="31"/>
        <v>1.25</v>
      </c>
      <c r="K87" s="543">
        <f t="shared" ca="1" si="32"/>
        <v>1.1000000000000001</v>
      </c>
      <c r="L87" s="543">
        <v>1</v>
      </c>
      <c r="M87" s="543">
        <f t="shared" ca="1" si="33"/>
        <v>0.9</v>
      </c>
      <c r="N87" s="543">
        <f t="shared" ca="1" si="34"/>
        <v>0.75</v>
      </c>
    </row>
    <row r="88" spans="2:41" hidden="1">
      <c r="B88" s="64" t="str">
        <f t="shared" si="24"/>
        <v>A.4.</v>
      </c>
      <c r="C88" s="4" t="str">
        <f t="shared" si="24"/>
        <v>Įranga, įrenginiai ir kitas ilgalaikis turtas</v>
      </c>
      <c r="D88" s="489">
        <f t="shared" ca="1" si="26"/>
        <v>1.25</v>
      </c>
      <c r="E88" s="489">
        <f t="shared" ca="1" si="27"/>
        <v>1.1000000000000001</v>
      </c>
      <c r="F88" s="489">
        <f t="shared" si="28"/>
        <v>1</v>
      </c>
      <c r="G88" s="489">
        <f t="shared" ca="1" si="29"/>
        <v>0.9</v>
      </c>
      <c r="H88" s="489">
        <f t="shared" ca="1" si="30"/>
        <v>0.75</v>
      </c>
      <c r="J88" s="543">
        <f t="shared" ca="1" si="31"/>
        <v>1.25</v>
      </c>
      <c r="K88" s="543">
        <f t="shared" ca="1" si="32"/>
        <v>1.1000000000000001</v>
      </c>
      <c r="L88" s="543">
        <v>1</v>
      </c>
      <c r="M88" s="543">
        <f t="shared" ca="1" si="33"/>
        <v>0.9</v>
      </c>
      <c r="N88" s="543">
        <f t="shared" ca="1" si="34"/>
        <v>0.75</v>
      </c>
    </row>
    <row r="89" spans="2:41" ht="26.25" hidden="1">
      <c r="B89" s="64" t="str">
        <f t="shared" si="24"/>
        <v>A.5.</v>
      </c>
      <c r="C89" s="4" t="str">
        <f t="shared" si="24"/>
        <v>Projektavimo, techninės priežiūros ir kitos su investicijomis į ilgalaikį turtą (A.1.-A.4.) susijusios paslaugos</v>
      </c>
      <c r="D89" s="489">
        <f t="shared" ca="1" si="26"/>
        <v>1.25</v>
      </c>
      <c r="E89" s="489">
        <f t="shared" ca="1" si="27"/>
        <v>1.1000000000000001</v>
      </c>
      <c r="F89" s="489">
        <f t="shared" si="28"/>
        <v>1</v>
      </c>
      <c r="G89" s="489">
        <f t="shared" ca="1" si="29"/>
        <v>0.9</v>
      </c>
      <c r="H89" s="489">
        <f t="shared" ca="1" si="30"/>
        <v>0.75</v>
      </c>
      <c r="J89" s="543">
        <f t="shared" ca="1" si="31"/>
        <v>1.25</v>
      </c>
      <c r="K89" s="543">
        <f t="shared" ca="1" si="32"/>
        <v>1.1000000000000001</v>
      </c>
      <c r="L89" s="543">
        <v>1</v>
      </c>
      <c r="M89" s="543">
        <f t="shared" ca="1" si="33"/>
        <v>0.9</v>
      </c>
      <c r="N89" s="543">
        <f t="shared" ca="1" si="34"/>
        <v>0.75</v>
      </c>
    </row>
    <row r="90" spans="2:41" hidden="1">
      <c r="B90" s="64" t="str">
        <f t="shared" si="24"/>
        <v>A.6.</v>
      </c>
      <c r="C90" s="4" t="str">
        <f t="shared" si="24"/>
        <v>Projekto administravimas ir vykdymas</v>
      </c>
      <c r="D90" s="489">
        <f t="shared" ca="1" si="26"/>
        <v>1.25</v>
      </c>
      <c r="E90" s="489">
        <f t="shared" ca="1" si="27"/>
        <v>1.1000000000000001</v>
      </c>
      <c r="F90" s="489">
        <f t="shared" si="28"/>
        <v>1</v>
      </c>
      <c r="G90" s="489">
        <f t="shared" ca="1" si="29"/>
        <v>0.9</v>
      </c>
      <c r="H90" s="489">
        <f t="shared" ca="1" si="30"/>
        <v>0.75</v>
      </c>
      <c r="J90" s="543">
        <f t="shared" ca="1" si="31"/>
        <v>1.25</v>
      </c>
      <c r="K90" s="543">
        <f t="shared" ca="1" si="32"/>
        <v>1.1000000000000001</v>
      </c>
      <c r="L90" s="543">
        <v>1</v>
      </c>
      <c r="M90" s="543">
        <f t="shared" ca="1" si="33"/>
        <v>0.9</v>
      </c>
      <c r="N90" s="543">
        <f t="shared" ca="1" si="34"/>
        <v>0.75</v>
      </c>
    </row>
    <row r="91" spans="2:41" hidden="1">
      <c r="B91" s="64" t="str">
        <f t="shared" si="24"/>
        <v>A.7.</v>
      </c>
      <c r="C91" s="4" t="str">
        <f t="shared" si="24"/>
        <v>Kitos paslaugos ir išlaidos</v>
      </c>
      <c r="D91" s="489">
        <f t="shared" ca="1" si="26"/>
        <v>1.25</v>
      </c>
      <c r="E91" s="489">
        <f t="shared" ca="1" si="27"/>
        <v>1.1000000000000001</v>
      </c>
      <c r="F91" s="489">
        <f t="shared" si="28"/>
        <v>1</v>
      </c>
      <c r="G91" s="489">
        <f t="shared" ca="1" si="29"/>
        <v>0.9</v>
      </c>
      <c r="H91" s="489">
        <f t="shared" ca="1" si="30"/>
        <v>0.75</v>
      </c>
      <c r="J91" s="543">
        <f t="shared" ca="1" si="31"/>
        <v>1.25</v>
      </c>
      <c r="K91" s="543">
        <f t="shared" ca="1" si="32"/>
        <v>1.1000000000000001</v>
      </c>
      <c r="L91" s="543">
        <v>1</v>
      </c>
      <c r="M91" s="543">
        <f t="shared" ca="1" si="33"/>
        <v>0.9</v>
      </c>
      <c r="N91" s="543">
        <f t="shared" ca="1" si="34"/>
        <v>0.75</v>
      </c>
    </row>
    <row r="92" spans="2:41" hidden="1">
      <c r="B92" s="64" t="str">
        <f t="shared" si="24"/>
        <v>A.8.</v>
      </c>
      <c r="C92" s="4" t="str">
        <f t="shared" si="24"/>
        <v>Reinvesticijos </v>
      </c>
      <c r="D92" s="489">
        <f t="shared" ca="1" si="26"/>
        <v>1.25</v>
      </c>
      <c r="E92" s="489">
        <f t="shared" ca="1" si="27"/>
        <v>1.1000000000000001</v>
      </c>
      <c r="F92" s="489">
        <f t="shared" si="28"/>
        <v>1</v>
      </c>
      <c r="G92" s="489">
        <f t="shared" ca="1" si="29"/>
        <v>0.9</v>
      </c>
      <c r="H92" s="489">
        <f t="shared" ca="1" si="30"/>
        <v>0.75</v>
      </c>
      <c r="J92" s="543">
        <f t="shared" ca="1" si="31"/>
        <v>1.25</v>
      </c>
      <c r="K92" s="543">
        <f t="shared" ca="1" si="32"/>
        <v>1.1000000000000001</v>
      </c>
      <c r="L92" s="543">
        <v>1</v>
      </c>
      <c r="M92" s="543">
        <f t="shared" ca="1" si="33"/>
        <v>0.9</v>
      </c>
      <c r="N92" s="543">
        <f t="shared" ca="1" si="34"/>
        <v>0.75</v>
      </c>
    </row>
    <row r="93" spans="2:41" hidden="1">
      <c r="B93" s="64" t="str">
        <f t="shared" si="24"/>
        <v>B.</v>
      </c>
      <c r="C93" s="4" t="str">
        <f t="shared" si="24"/>
        <v>Investicijų likutinė vertė</v>
      </c>
      <c r="D93" s="489">
        <f t="shared" ca="1" si="26"/>
        <v>0.75</v>
      </c>
      <c r="E93" s="489">
        <f t="shared" ca="1" si="27"/>
        <v>0.9</v>
      </c>
      <c r="F93" s="489">
        <f t="shared" si="28"/>
        <v>1</v>
      </c>
      <c r="G93" s="489">
        <f t="shared" ca="1" si="29"/>
        <v>1.1000000000000001</v>
      </c>
      <c r="H93" s="489">
        <f t="shared" ca="1" si="30"/>
        <v>1.25</v>
      </c>
      <c r="J93" s="542">
        <f ca="1">IF($D16&lt;0,1.25,0.75)</f>
        <v>0.75</v>
      </c>
      <c r="K93" s="542">
        <f ca="1">IF($D16&lt;0,1.1,0.9)</f>
        <v>0.9</v>
      </c>
      <c r="L93" s="542">
        <v>1</v>
      </c>
      <c r="M93" s="542">
        <f ca="1">IF($D16&lt;0,0.9,1.1)</f>
        <v>1.1000000000000001</v>
      </c>
      <c r="N93" s="542">
        <f ca="1">IF($D16&lt;0,0.75,1.25)</f>
        <v>1.25</v>
      </c>
    </row>
    <row r="94" spans="2:41" ht="15" hidden="1" customHeight="1">
      <c r="B94" s="64" t="str">
        <f t="shared" ref="B94:C96" si="35">B18</f>
        <v>C.1.</v>
      </c>
      <c r="C94" s="413" t="str">
        <f t="shared" si="35"/>
        <v>Prekių pardavimo pajamos</v>
      </c>
      <c r="D94" s="489">
        <f t="shared" ca="1" si="26"/>
        <v>0.75</v>
      </c>
      <c r="E94" s="489">
        <f t="shared" ca="1" si="27"/>
        <v>0.9</v>
      </c>
      <c r="F94" s="489">
        <f t="shared" si="28"/>
        <v>1</v>
      </c>
      <c r="G94" s="489">
        <f t="shared" ca="1" si="29"/>
        <v>1.1000000000000001</v>
      </c>
      <c r="H94" s="489">
        <f t="shared" ca="1" si="30"/>
        <v>1.25</v>
      </c>
      <c r="J94" s="542">
        <f ca="1">IF($D18&lt;0,1.25,0.75)</f>
        <v>0.75</v>
      </c>
      <c r="K94" s="542">
        <f ca="1">IF($D18&lt;0,1.1,0.9)</f>
        <v>0.9</v>
      </c>
      <c r="L94" s="542">
        <v>1</v>
      </c>
      <c r="M94" s="542">
        <f ca="1">IF($D18&lt;0,0.9,1.1)</f>
        <v>1.1000000000000001</v>
      </c>
      <c r="N94" s="542">
        <f ca="1">IF($D18&lt;0,0.75,1.25)</f>
        <v>1.25</v>
      </c>
    </row>
    <row r="95" spans="2:41" ht="15" hidden="1" customHeight="1">
      <c r="B95" s="64" t="str">
        <f t="shared" si="35"/>
        <v>C.2.</v>
      </c>
      <c r="C95" s="413" t="str">
        <f t="shared" si="35"/>
        <v>Paslaugų suteikimo pajamos</v>
      </c>
      <c r="D95" s="489">
        <f t="shared" ca="1" si="26"/>
        <v>0.75</v>
      </c>
      <c r="E95" s="489">
        <f t="shared" ca="1" si="27"/>
        <v>0.9</v>
      </c>
      <c r="F95" s="489">
        <f t="shared" si="28"/>
        <v>1</v>
      </c>
      <c r="G95" s="489">
        <f t="shared" ca="1" si="29"/>
        <v>1.1000000000000001</v>
      </c>
      <c r="H95" s="489">
        <f t="shared" ca="1" si="30"/>
        <v>1.25</v>
      </c>
      <c r="J95" s="542">
        <f ca="1">IF($D19&lt;0,1.25,0.75)</f>
        <v>0.75</v>
      </c>
      <c r="K95" s="542">
        <f ca="1">IF($D19&lt;0,1.1,0.9)</f>
        <v>0.9</v>
      </c>
      <c r="L95" s="542">
        <v>1</v>
      </c>
      <c r="M95" s="542">
        <f ca="1">IF($D19&lt;0,0.9,1.1)</f>
        <v>1.1000000000000001</v>
      </c>
      <c r="N95" s="542">
        <f ca="1">IF($D19&lt;0,0.75,1.25)</f>
        <v>1.25</v>
      </c>
    </row>
    <row r="96" spans="2:41" ht="15" hidden="1" customHeight="1">
      <c r="B96" s="64" t="str">
        <f t="shared" si="35"/>
        <v>C.3.</v>
      </c>
      <c r="C96" s="413" t="str">
        <f t="shared" si="35"/>
        <v>Finansinės ir investicinės veiklos bei kitos pajamos</v>
      </c>
      <c r="D96" s="489">
        <f t="shared" ca="1" si="26"/>
        <v>0.75</v>
      </c>
      <c r="E96" s="489">
        <f t="shared" ca="1" si="27"/>
        <v>0.9</v>
      </c>
      <c r="F96" s="489">
        <f t="shared" si="28"/>
        <v>1</v>
      </c>
      <c r="G96" s="489">
        <f t="shared" ca="1" si="29"/>
        <v>1.1000000000000001</v>
      </c>
      <c r="H96" s="489">
        <f t="shared" ca="1" si="30"/>
        <v>1.25</v>
      </c>
      <c r="J96" s="542">
        <f ca="1">IF($D20&lt;0,1.25,0.75)</f>
        <v>0.75</v>
      </c>
      <c r="K96" s="542">
        <f ca="1">IF($D20&lt;0,1.1,0.9)</f>
        <v>0.9</v>
      </c>
      <c r="L96" s="542">
        <v>1</v>
      </c>
      <c r="M96" s="542">
        <f ca="1">IF($D20&lt;0,0.9,1.1)</f>
        <v>1.1000000000000001</v>
      </c>
      <c r="N96" s="542">
        <f ca="1">IF($D20&lt;0,0.75,1.25)</f>
        <v>1.25</v>
      </c>
    </row>
    <row r="97" spans="2:14" ht="15" hidden="1" customHeight="1">
      <c r="B97" s="64" t="str">
        <f t="shared" ref="B97:C103" si="36">B23</f>
        <v>D.1.1.</v>
      </c>
      <c r="C97" s="4" t="str">
        <f t="shared" si="36"/>
        <v>Žaliavos</v>
      </c>
      <c r="D97" s="489">
        <f t="shared" ca="1" si="26"/>
        <v>1.25</v>
      </c>
      <c r="E97" s="489">
        <f t="shared" ca="1" si="27"/>
        <v>1.1000000000000001</v>
      </c>
      <c r="F97" s="489">
        <f t="shared" si="28"/>
        <v>1</v>
      </c>
      <c r="G97" s="489">
        <f t="shared" ca="1" si="29"/>
        <v>0.9</v>
      </c>
      <c r="H97" s="489">
        <f t="shared" ca="1" si="30"/>
        <v>0.75</v>
      </c>
      <c r="J97" s="543">
        <f ca="1">IF($D23&lt;0,0.75,1.25)</f>
        <v>1.25</v>
      </c>
      <c r="K97" s="543">
        <f ca="1">IF($D23&lt;0,0.9,1.1)</f>
        <v>1.1000000000000001</v>
      </c>
      <c r="L97" s="543">
        <v>1</v>
      </c>
      <c r="M97" s="543">
        <f ca="1">IF($D23&lt;0,1.1,0.9)</f>
        <v>0.9</v>
      </c>
      <c r="N97" s="543">
        <f ca="1">IF($D23&lt;0,1.25,0.75)</f>
        <v>0.75</v>
      </c>
    </row>
    <row r="98" spans="2:14" ht="15" hidden="1" customHeight="1">
      <c r="B98" s="64" t="str">
        <f t="shared" si="36"/>
        <v>D.1.2.</v>
      </c>
      <c r="C98" s="4" t="str">
        <f t="shared" si="36"/>
        <v>Darbo užmokesčio išlaidos</v>
      </c>
      <c r="D98" s="489">
        <f t="shared" ca="1" si="26"/>
        <v>1.25</v>
      </c>
      <c r="E98" s="489">
        <f t="shared" ca="1" si="27"/>
        <v>1.1000000000000001</v>
      </c>
      <c r="F98" s="489">
        <f t="shared" si="28"/>
        <v>1</v>
      </c>
      <c r="G98" s="489">
        <f t="shared" ca="1" si="29"/>
        <v>0.9</v>
      </c>
      <c r="H98" s="489">
        <f t="shared" ca="1" si="30"/>
        <v>0.75</v>
      </c>
      <c r="J98" s="543">
        <f t="shared" ref="J98:J103" ca="1" si="37">IF($D24&lt;0,0.75,1.25)</f>
        <v>1.25</v>
      </c>
      <c r="K98" s="543">
        <f t="shared" ref="K98:K103" ca="1" si="38">IF($D24&lt;0,0.9,1.1)</f>
        <v>1.1000000000000001</v>
      </c>
      <c r="L98" s="543">
        <v>1</v>
      </c>
      <c r="M98" s="543">
        <f t="shared" ref="M98:M103" ca="1" si="39">IF($D24&lt;0,1.1,0.9)</f>
        <v>0.9</v>
      </c>
      <c r="N98" s="543">
        <f t="shared" ref="N98:N103" ca="1" si="40">IF($D24&lt;0,1.25,0.75)</f>
        <v>0.75</v>
      </c>
    </row>
    <row r="99" spans="2:14" ht="15" hidden="1" customHeight="1">
      <c r="B99" s="64" t="str">
        <f t="shared" si="36"/>
        <v>D.1.3.</v>
      </c>
      <c r="C99" s="4" t="str">
        <f t="shared" si="36"/>
        <v>Elektros energijos išlaidos</v>
      </c>
      <c r="D99" s="489">
        <f t="shared" ca="1" si="26"/>
        <v>1.25</v>
      </c>
      <c r="E99" s="489">
        <f t="shared" ca="1" si="27"/>
        <v>1.1000000000000001</v>
      </c>
      <c r="F99" s="489">
        <f t="shared" si="28"/>
        <v>1</v>
      </c>
      <c r="G99" s="489">
        <f t="shared" ca="1" si="29"/>
        <v>0.9</v>
      </c>
      <c r="H99" s="489">
        <f t="shared" ca="1" si="30"/>
        <v>0.75</v>
      </c>
      <c r="J99" s="543">
        <f t="shared" ca="1" si="37"/>
        <v>1.25</v>
      </c>
      <c r="K99" s="543">
        <f t="shared" ca="1" si="38"/>
        <v>1.1000000000000001</v>
      </c>
      <c r="L99" s="543">
        <v>1</v>
      </c>
      <c r="M99" s="543">
        <f t="shared" ca="1" si="39"/>
        <v>0.9</v>
      </c>
      <c r="N99" s="543">
        <f t="shared" ca="1" si="40"/>
        <v>0.75</v>
      </c>
    </row>
    <row r="100" spans="2:14" ht="15" hidden="1" customHeight="1">
      <c r="B100" s="64" t="str">
        <f t="shared" si="36"/>
        <v>D.1.4.</v>
      </c>
      <c r="C100" s="4" t="str">
        <f t="shared" si="36"/>
        <v>Šildymo (išskyrus elektrą) išlaidos</v>
      </c>
      <c r="D100" s="489">
        <f t="shared" ca="1" si="26"/>
        <v>1.25</v>
      </c>
      <c r="E100" s="489">
        <f t="shared" ca="1" si="27"/>
        <v>1.1000000000000001</v>
      </c>
      <c r="F100" s="489">
        <f t="shared" si="28"/>
        <v>1</v>
      </c>
      <c r="G100" s="489">
        <f t="shared" ca="1" si="29"/>
        <v>0.9</v>
      </c>
      <c r="H100" s="489">
        <f t="shared" ca="1" si="30"/>
        <v>0.75</v>
      </c>
      <c r="J100" s="543">
        <f t="shared" ca="1" si="37"/>
        <v>1.25</v>
      </c>
      <c r="K100" s="543">
        <f t="shared" ca="1" si="38"/>
        <v>1.1000000000000001</v>
      </c>
      <c r="L100" s="543">
        <v>1</v>
      </c>
      <c r="M100" s="543">
        <f t="shared" ca="1" si="39"/>
        <v>0.9</v>
      </c>
      <c r="N100" s="543">
        <f t="shared" ca="1" si="40"/>
        <v>0.75</v>
      </c>
    </row>
    <row r="101" spans="2:14" ht="15" hidden="1" customHeight="1">
      <c r="B101" s="64" t="str">
        <f t="shared" si="36"/>
        <v>D.1.5.</v>
      </c>
      <c r="C101" s="4" t="str">
        <f t="shared" si="36"/>
        <v>Infrastruktūros būklės palaikymo išlaidos</v>
      </c>
      <c r="D101" s="489">
        <f t="shared" ca="1" si="26"/>
        <v>1.25</v>
      </c>
      <c r="E101" s="489">
        <f t="shared" ca="1" si="27"/>
        <v>1.1000000000000001</v>
      </c>
      <c r="F101" s="489">
        <f t="shared" si="28"/>
        <v>1</v>
      </c>
      <c r="G101" s="489">
        <f t="shared" ca="1" si="29"/>
        <v>0.9</v>
      </c>
      <c r="H101" s="489">
        <f t="shared" ca="1" si="30"/>
        <v>0.75</v>
      </c>
      <c r="J101" s="543">
        <f t="shared" ca="1" si="37"/>
        <v>1.25</v>
      </c>
      <c r="K101" s="543">
        <f t="shared" ca="1" si="38"/>
        <v>1.1000000000000001</v>
      </c>
      <c r="L101" s="543">
        <v>1</v>
      </c>
      <c r="M101" s="543">
        <f t="shared" ca="1" si="39"/>
        <v>0.9</v>
      </c>
      <c r="N101" s="543">
        <f t="shared" ca="1" si="40"/>
        <v>0.75</v>
      </c>
    </row>
    <row r="102" spans="2:14" ht="15" hidden="1" customHeight="1">
      <c r="B102" s="64" t="str">
        <f t="shared" si="36"/>
        <v>D.1.6.</v>
      </c>
      <c r="C102" s="4" t="str">
        <f t="shared" si="36"/>
        <v>Kitos išlaidos</v>
      </c>
      <c r="D102" s="489">
        <f t="shared" ca="1" si="26"/>
        <v>1.25</v>
      </c>
      <c r="E102" s="489">
        <f t="shared" ca="1" si="27"/>
        <v>1.1000000000000001</v>
      </c>
      <c r="F102" s="489">
        <f t="shared" si="28"/>
        <v>1</v>
      </c>
      <c r="G102" s="489">
        <f t="shared" ca="1" si="29"/>
        <v>0.9</v>
      </c>
      <c r="H102" s="489">
        <f t="shared" ca="1" si="30"/>
        <v>0.75</v>
      </c>
      <c r="J102" s="543">
        <f t="shared" ca="1" si="37"/>
        <v>1.25</v>
      </c>
      <c r="K102" s="543">
        <f t="shared" ca="1" si="38"/>
        <v>1.1000000000000001</v>
      </c>
      <c r="L102" s="543">
        <v>1</v>
      </c>
      <c r="M102" s="543">
        <f t="shared" ca="1" si="39"/>
        <v>0.9</v>
      </c>
      <c r="N102" s="543">
        <f t="shared" ca="1" si="40"/>
        <v>0.75</v>
      </c>
    </row>
    <row r="103" spans="2:14" ht="15" hidden="1" customHeight="1">
      <c r="B103" s="64" t="str">
        <f t="shared" si="36"/>
        <v>D.2.</v>
      </c>
      <c r="C103" s="4" t="str">
        <f t="shared" si="36"/>
        <v>Gautų paskolų (G.3.1.) palūkanos</v>
      </c>
      <c r="D103" s="489">
        <f t="shared" ca="1" si="26"/>
        <v>1.25</v>
      </c>
      <c r="E103" s="489">
        <f t="shared" ca="1" si="27"/>
        <v>1.1000000000000001</v>
      </c>
      <c r="F103" s="489">
        <f t="shared" si="28"/>
        <v>1</v>
      </c>
      <c r="G103" s="489">
        <f t="shared" ca="1" si="29"/>
        <v>0.9</v>
      </c>
      <c r="H103" s="489">
        <f t="shared" ca="1" si="30"/>
        <v>0.75</v>
      </c>
      <c r="J103" s="543">
        <f t="shared" ca="1" si="37"/>
        <v>1.25</v>
      </c>
      <c r="K103" s="543">
        <f t="shared" ca="1" si="38"/>
        <v>1.1000000000000001</v>
      </c>
      <c r="L103" s="543">
        <v>1</v>
      </c>
      <c r="M103" s="543">
        <f t="shared" ca="1" si="39"/>
        <v>0.9</v>
      </c>
      <c r="N103" s="543">
        <f t="shared" ca="1" si="40"/>
        <v>0.75</v>
      </c>
    </row>
    <row r="104" spans="2:14" ht="15" hidden="1" customHeight="1">
      <c r="B104" s="64" t="str">
        <f>B47</f>
        <v>H.</v>
      </c>
      <c r="C104" s="4" t="str">
        <f>C47</f>
        <v>Socialinio ekonominio (SE) poveikio finansinė išraiška</v>
      </c>
      <c r="D104" s="489">
        <f t="shared" ca="1" si="26"/>
        <v>0.75</v>
      </c>
      <c r="E104" s="489">
        <f t="shared" ca="1" si="27"/>
        <v>0.9</v>
      </c>
      <c r="F104" s="489">
        <f t="shared" si="28"/>
        <v>1</v>
      </c>
      <c r="G104" s="489">
        <f t="shared" ca="1" si="29"/>
        <v>1.1000000000000001</v>
      </c>
      <c r="H104" s="489">
        <f t="shared" ca="1" si="30"/>
        <v>1.25</v>
      </c>
      <c r="J104" s="542">
        <f ca="1">IF($D47&lt;0,1.25,0.75)</f>
        <v>0.75</v>
      </c>
      <c r="K104" s="542">
        <f ca="1">IF($D47&lt;0,1.1,0.9)</f>
        <v>0.9</v>
      </c>
      <c r="L104" s="542">
        <v>1</v>
      </c>
      <c r="M104" s="542">
        <f ca="1">IF($D47&lt;0,0.9,1.1)</f>
        <v>1.1000000000000001</v>
      </c>
      <c r="N104" s="542">
        <f ca="1">IF($D47&lt;0,0.75,1.25)</f>
        <v>1.25</v>
      </c>
    </row>
    <row r="105" spans="2:14" ht="15" customHeight="1"/>
    <row r="106" spans="2:14" ht="25.5">
      <c r="C106" s="151" t="s">
        <v>621</v>
      </c>
      <c r="D106" s="151" t="s">
        <v>614</v>
      </c>
      <c r="E106" s="151" t="s">
        <v>615</v>
      </c>
      <c r="F106" s="151" t="s">
        <v>618</v>
      </c>
      <c r="G106" s="151" t="s">
        <v>616</v>
      </c>
      <c r="H106" s="151" t="s">
        <v>617</v>
      </c>
    </row>
    <row r="107" spans="2:14">
      <c r="C107" s="68" t="s">
        <v>68</v>
      </c>
      <c r="D107" s="422">
        <v>0</v>
      </c>
      <c r="E107" s="422">
        <v>0</v>
      </c>
      <c r="F107" s="422">
        <v>0</v>
      </c>
      <c r="G107" s="422">
        <v>0</v>
      </c>
      <c r="H107" s="422">
        <v>0</v>
      </c>
    </row>
    <row r="108" spans="2:14" ht="25.5">
      <c r="C108" s="68" t="s">
        <v>67</v>
      </c>
      <c r="D108" s="423" t="s">
        <v>561</v>
      </c>
      <c r="E108" s="423" t="s">
        <v>561</v>
      </c>
      <c r="F108" s="423" t="s">
        <v>561</v>
      </c>
      <c r="G108" s="423" t="s">
        <v>561</v>
      </c>
      <c r="H108" s="423" t="s">
        <v>561</v>
      </c>
    </row>
    <row r="109" spans="2:14" ht="25.5">
      <c r="C109" s="68" t="s">
        <v>367</v>
      </c>
      <c r="D109" s="423" t="s">
        <v>561</v>
      </c>
      <c r="E109" s="423" t="s">
        <v>561</v>
      </c>
      <c r="F109" s="423" t="s">
        <v>561</v>
      </c>
      <c r="G109" s="423" t="s">
        <v>561</v>
      </c>
      <c r="H109" s="423" t="s">
        <v>561</v>
      </c>
    </row>
    <row r="110" spans="2:14">
      <c r="C110" s="68" t="s">
        <v>63</v>
      </c>
      <c r="D110" s="422" t="e">
        <v>#VALUE!</v>
      </c>
      <c r="E110" s="422" t="e">
        <v>#VALUE!</v>
      </c>
      <c r="F110" s="422" t="e">
        <v>#VALUE!</v>
      </c>
      <c r="G110" s="422" t="e">
        <v>#VALUE!</v>
      </c>
      <c r="H110" s="422" t="e">
        <v>#VALUE!</v>
      </c>
    </row>
    <row r="111" spans="2:14" ht="25.5">
      <c r="C111" s="68" t="s">
        <v>64</v>
      </c>
      <c r="D111" s="423" t="s">
        <v>561</v>
      </c>
      <c r="E111" s="423" t="s">
        <v>561</v>
      </c>
      <c r="F111" s="423" t="s">
        <v>561</v>
      </c>
      <c r="G111" s="423" t="s">
        <v>561</v>
      </c>
      <c r="H111" s="423" t="s">
        <v>561</v>
      </c>
    </row>
    <row r="112" spans="2:14" ht="7.5" customHeight="1"/>
  </sheetData>
  <sheetProtection algorithmName="SHA-512" hashValue="g+V15xrpRkkbXJfoDJQvwdDF9XbY98R0clOFr7R50DDD3OCERTkij4sWQOjiPB6fUJmQetnOlBe1UMM7htrcCA==" saltValue="L6SBHDTQn0NftwmsDz/G0w==" spinCount="100000" sheet="1" objects="1" scenarios="1"/>
  <mergeCells count="5">
    <mergeCell ref="C2:E2"/>
    <mergeCell ref="C3:E3"/>
    <mergeCell ref="C4:E4"/>
    <mergeCell ref="B61:C61"/>
    <mergeCell ref="B74:C74"/>
  </mergeCells>
  <conditionalFormatting sqref="C4:E4">
    <cfRule type="expression" dxfId="86" priority="2" stopIfTrue="1">
      <formula>LEN($C$4)&gt;0</formula>
    </cfRule>
  </conditionalFormatting>
  <conditionalFormatting sqref="B7:C59">
    <cfRule type="expression" dxfId="85" priority="3" stopIfTrue="1">
      <formula>#REF!=1</formula>
    </cfRule>
  </conditionalFormatting>
  <conditionalFormatting sqref="B85:C104">
    <cfRule type="expression" dxfId="84" priority="1" stopIfTrue="1">
      <formula>#REF!=1</formula>
    </cfRule>
  </conditionalFormatting>
  <dataValidations count="2">
    <dataValidation type="decimal" allowBlank="1" showInputMessage="1" showErrorMessage="1" sqref="F18:AJ20 F42:AJ43 F49:AJ55 F8:AJ16 F23:AJ29 F33:AJ33 F45:AJ46 F37:AJ40 F57:AJ59">
      <formula1>-99999999</formula1>
      <formula2>99999999</formula2>
    </dataValidation>
    <dataValidation showDropDown="1" showInputMessage="1" showErrorMessage="1" sqref="D85:H104"/>
  </dataValidations>
  <pageMargins left="0.70866141732283472" right="0.70866141732283472" top="0.74803149606299213" bottom="0.74803149606299213" header="0.31496062992125984" footer="0.31496062992125984"/>
  <pageSetup paperSize="9" scale="41" fitToWidth="2"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4">
    <tabColor theme="1"/>
    <pageSetUpPr fitToPage="1"/>
  </sheetPr>
  <dimension ref="A1:AO89"/>
  <sheetViews>
    <sheetView showGridLines="0" showRowColHeaders="0" workbookViewId="0">
      <pane xSplit="5" ySplit="6" topLeftCell="F7" activePane="bottomRight" state="frozen"/>
      <selection pane="topRight" activeCell="F1" sqref="F1"/>
      <selection pane="bottomLeft" activeCell="A7" sqref="A7"/>
      <selection pane="bottomRight" activeCell="A82" sqref="A5:XFD82"/>
    </sheetView>
  </sheetViews>
  <sheetFormatPr defaultColWidth="9.140625" defaultRowHeight="15" customHeight="1" zeroHeight="1"/>
  <cols>
    <col min="1" max="1" width="1.42578125" style="2" customWidth="1"/>
    <col min="2" max="2" width="8.140625" style="3" customWidth="1"/>
    <col min="3" max="3" width="58.5703125" style="3" customWidth="1"/>
    <col min="4" max="4" width="13.140625" style="3" customWidth="1"/>
    <col min="5" max="5" width="13.140625" style="3" bestFit="1" customWidth="1"/>
    <col min="6" max="36" width="11.42578125" style="26" customWidth="1"/>
    <col min="37" max="37" width="1.42578125" style="2" customWidth="1"/>
    <col min="38" max="38" width="9.140625" style="2" customWidth="1"/>
    <col min="39" max="39" width="10.140625" style="2" customWidth="1"/>
    <col min="40" max="40" width="29.28515625" style="2" customWidth="1"/>
    <col min="41" max="41" width="19" style="2" customWidth="1"/>
    <col min="42" max="16384" width="9.140625" style="2"/>
  </cols>
  <sheetData>
    <row r="1" spans="2:41" ht="7.5" customHeight="1"/>
    <row r="2" spans="2:41" s="3" customFormat="1" ht="27.75" customHeight="1">
      <c r="B2" s="164"/>
      <c r="C2" s="933" t="s">
        <v>623</v>
      </c>
      <c r="D2" s="933"/>
      <c r="E2" s="933"/>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row>
    <row r="3" spans="2:41" s="11" customFormat="1" ht="26.25" customHeight="1">
      <c r="B3" s="165"/>
      <c r="C3" s="935"/>
      <c r="D3" s="935"/>
      <c r="E3" s="935"/>
      <c r="F3" s="166"/>
      <c r="G3" s="167"/>
      <c r="H3" s="166"/>
      <c r="I3" s="166"/>
      <c r="J3" s="166"/>
      <c r="K3" s="166"/>
      <c r="L3" s="166"/>
      <c r="M3" s="166"/>
      <c r="N3" s="166"/>
      <c r="O3" s="166"/>
      <c r="P3" s="166"/>
      <c r="Q3" s="166"/>
      <c r="R3" s="166"/>
      <c r="S3" s="166"/>
      <c r="T3" s="166"/>
      <c r="U3" s="166"/>
      <c r="V3" s="166"/>
      <c r="W3" s="166"/>
      <c r="X3" s="166"/>
      <c r="Y3" s="166"/>
      <c r="Z3" s="166"/>
      <c r="AA3" s="166"/>
      <c r="AB3" s="166"/>
      <c r="AC3" s="166"/>
      <c r="AD3" s="166"/>
      <c r="AE3" s="166"/>
      <c r="AF3" s="166"/>
      <c r="AG3" s="166"/>
      <c r="AH3" s="166"/>
      <c r="AI3" s="166"/>
      <c r="AJ3" s="166"/>
    </row>
    <row r="4" spans="2:41" s="3" customFormat="1" ht="7.5" customHeight="1">
      <c r="B4" s="53"/>
      <c r="C4" s="932"/>
      <c r="D4" s="932"/>
      <c r="E4" s="932"/>
      <c r="F4" s="26"/>
      <c r="G4" s="2"/>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row>
    <row r="5" spans="2:41" s="3" customFormat="1" ht="13.5" hidden="1" thickBot="1">
      <c r="B5" s="54" t="str">
        <f>IF(Kalba="EN",Data2!C30,Data2!B30)</f>
        <v>Projekto įgyvendinimo metai</v>
      </c>
      <c r="C5" s="55"/>
      <c r="D5" s="56" t="s">
        <v>331</v>
      </c>
      <c r="E5" s="57"/>
      <c r="F5" s="58">
        <v>0</v>
      </c>
      <c r="G5" s="58">
        <v>1</v>
      </c>
      <c r="H5" s="58">
        <v>2</v>
      </c>
      <c r="I5" s="58">
        <v>3</v>
      </c>
      <c r="J5" s="58">
        <v>4</v>
      </c>
      <c r="K5" s="58">
        <v>5</v>
      </c>
      <c r="L5" s="58">
        <v>6</v>
      </c>
      <c r="M5" s="58">
        <v>7</v>
      </c>
      <c r="N5" s="58">
        <v>8</v>
      </c>
      <c r="O5" s="58">
        <v>9</v>
      </c>
      <c r="P5" s="58">
        <v>10</v>
      </c>
      <c r="Q5" s="58">
        <v>11</v>
      </c>
      <c r="R5" s="58">
        <v>12</v>
      </c>
      <c r="S5" s="58">
        <v>13</v>
      </c>
      <c r="T5" s="58">
        <v>14</v>
      </c>
      <c r="U5" s="58">
        <v>15</v>
      </c>
      <c r="V5" s="58">
        <v>16</v>
      </c>
      <c r="W5" s="58">
        <v>17</v>
      </c>
      <c r="X5" s="58">
        <v>18</v>
      </c>
      <c r="Y5" s="58">
        <v>19</v>
      </c>
      <c r="Z5" s="58">
        <v>20</v>
      </c>
      <c r="AA5" s="58">
        <v>21</v>
      </c>
      <c r="AB5" s="58">
        <v>22</v>
      </c>
      <c r="AC5" s="58">
        <v>23</v>
      </c>
      <c r="AD5" s="58">
        <v>24</v>
      </c>
      <c r="AE5" s="58">
        <v>25</v>
      </c>
      <c r="AF5" s="58">
        <v>26</v>
      </c>
      <c r="AG5" s="58">
        <v>27</v>
      </c>
      <c r="AH5" s="58">
        <v>28</v>
      </c>
      <c r="AI5" s="58">
        <v>29</v>
      </c>
      <c r="AJ5" s="58">
        <v>30</v>
      </c>
    </row>
    <row r="6" spans="2:41" s="3" customFormat="1" ht="12.75" hidden="1">
      <c r="B6" s="54" t="str">
        <f>IF(Kalba="EN",Data2!C31,Data2!B31)</f>
        <v>Projekto biudžeto eilutė / Projekto įgyvendinimo kalendoriniai metai</v>
      </c>
      <c r="C6" s="55"/>
      <c r="D6" s="60" t="s">
        <v>606</v>
      </c>
      <c r="E6" s="60" t="s">
        <v>513</v>
      </c>
      <c r="F6" s="58">
        <f>IF(Veiklu_pradzia=DATE(YEAR(Veiklu_pradzia)-1,12,31)+1,YEAR(Veiklu_pradzia)-1,YEAR(Veiklu_pradzia))</f>
        <v>2017</v>
      </c>
      <c r="G6" s="58">
        <f>F6+1</f>
        <v>2018</v>
      </c>
      <c r="H6" s="58">
        <f t="shared" ref="H6:AJ6" si="0">G6+1</f>
        <v>2019</v>
      </c>
      <c r="I6" s="58">
        <f t="shared" si="0"/>
        <v>2020</v>
      </c>
      <c r="J6" s="58">
        <f t="shared" si="0"/>
        <v>2021</v>
      </c>
      <c r="K6" s="58">
        <f t="shared" si="0"/>
        <v>2022</v>
      </c>
      <c r="L6" s="58">
        <f t="shared" si="0"/>
        <v>2023</v>
      </c>
      <c r="M6" s="58">
        <f t="shared" si="0"/>
        <v>2024</v>
      </c>
      <c r="N6" s="58">
        <f t="shared" si="0"/>
        <v>2025</v>
      </c>
      <c r="O6" s="58">
        <f t="shared" si="0"/>
        <v>2026</v>
      </c>
      <c r="P6" s="58">
        <f t="shared" si="0"/>
        <v>2027</v>
      </c>
      <c r="Q6" s="58">
        <f t="shared" si="0"/>
        <v>2028</v>
      </c>
      <c r="R6" s="58">
        <f t="shared" si="0"/>
        <v>2029</v>
      </c>
      <c r="S6" s="58">
        <f t="shared" si="0"/>
        <v>2030</v>
      </c>
      <c r="T6" s="58">
        <f t="shared" si="0"/>
        <v>2031</v>
      </c>
      <c r="U6" s="58">
        <f t="shared" si="0"/>
        <v>2032</v>
      </c>
      <c r="V6" s="58">
        <f t="shared" si="0"/>
        <v>2033</v>
      </c>
      <c r="W6" s="58">
        <f t="shared" si="0"/>
        <v>2034</v>
      </c>
      <c r="X6" s="58">
        <f t="shared" si="0"/>
        <v>2035</v>
      </c>
      <c r="Y6" s="58">
        <f t="shared" si="0"/>
        <v>2036</v>
      </c>
      <c r="Z6" s="58">
        <f t="shared" si="0"/>
        <v>2037</v>
      </c>
      <c r="AA6" s="58">
        <f t="shared" si="0"/>
        <v>2038</v>
      </c>
      <c r="AB6" s="58">
        <f t="shared" si="0"/>
        <v>2039</v>
      </c>
      <c r="AC6" s="58">
        <f t="shared" si="0"/>
        <v>2040</v>
      </c>
      <c r="AD6" s="58">
        <f t="shared" si="0"/>
        <v>2041</v>
      </c>
      <c r="AE6" s="58">
        <f t="shared" si="0"/>
        <v>2042</v>
      </c>
      <c r="AF6" s="58">
        <f t="shared" si="0"/>
        <v>2043</v>
      </c>
      <c r="AG6" s="58">
        <f t="shared" si="0"/>
        <v>2044</v>
      </c>
      <c r="AH6" s="58">
        <f t="shared" si="0"/>
        <v>2045</v>
      </c>
      <c r="AI6" s="58">
        <f t="shared" si="0"/>
        <v>2046</v>
      </c>
      <c r="AJ6" s="58">
        <f t="shared" si="0"/>
        <v>2047</v>
      </c>
      <c r="AM6" s="403" t="s">
        <v>607</v>
      </c>
      <c r="AN6" s="403" t="s">
        <v>625</v>
      </c>
      <c r="AO6" s="403" t="s">
        <v>626</v>
      </c>
    </row>
    <row r="7" spans="2:41" s="61" customFormat="1" ht="12.75" hidden="1">
      <c r="B7" s="5" t="s">
        <v>6</v>
      </c>
      <c r="C7" s="482" t="str">
        <f>IF(Kalba="EN",Data2!C32,Data2!B32)</f>
        <v>Alternatyvos investicijos, iš viso</v>
      </c>
      <c r="D7" s="170">
        <f ca="1">ROUND(SUM(D8:D15),0)</f>
        <v>0</v>
      </c>
      <c r="E7" s="170">
        <f ca="1">ROUND(SUM(E8:E15),0)</f>
        <v>0</v>
      </c>
      <c r="F7" s="170">
        <f ca="1">ROUND(SUM(F8:F15),0)</f>
        <v>0</v>
      </c>
      <c r="G7" s="170">
        <f t="shared" ref="G7:AJ7" ca="1" si="1">ROUND(SUM(G8:G15),0)</f>
        <v>0</v>
      </c>
      <c r="H7" s="170">
        <f t="shared" ca="1" si="1"/>
        <v>0</v>
      </c>
      <c r="I7" s="170">
        <f t="shared" ca="1" si="1"/>
        <v>0</v>
      </c>
      <c r="J7" s="170">
        <f t="shared" ca="1" si="1"/>
        <v>0</v>
      </c>
      <c r="K7" s="170">
        <f t="shared" ca="1" si="1"/>
        <v>0</v>
      </c>
      <c r="L7" s="170">
        <f t="shared" ca="1" si="1"/>
        <v>0</v>
      </c>
      <c r="M7" s="170">
        <f t="shared" ca="1" si="1"/>
        <v>0</v>
      </c>
      <c r="N7" s="170">
        <f t="shared" ca="1" si="1"/>
        <v>0</v>
      </c>
      <c r="O7" s="170">
        <f t="shared" ca="1" si="1"/>
        <v>0</v>
      </c>
      <c r="P7" s="170">
        <f t="shared" ca="1" si="1"/>
        <v>0</v>
      </c>
      <c r="Q7" s="170">
        <f t="shared" ca="1" si="1"/>
        <v>0</v>
      </c>
      <c r="R7" s="170">
        <f t="shared" ca="1" si="1"/>
        <v>0</v>
      </c>
      <c r="S7" s="170">
        <f t="shared" ca="1" si="1"/>
        <v>0</v>
      </c>
      <c r="T7" s="170">
        <f t="shared" ca="1" si="1"/>
        <v>0</v>
      </c>
      <c r="U7" s="170">
        <f t="shared" ca="1" si="1"/>
        <v>0</v>
      </c>
      <c r="V7" s="170">
        <f t="shared" ca="1" si="1"/>
        <v>0</v>
      </c>
      <c r="W7" s="170">
        <f t="shared" ca="1" si="1"/>
        <v>0</v>
      </c>
      <c r="X7" s="170">
        <f t="shared" ca="1" si="1"/>
        <v>0</v>
      </c>
      <c r="Y7" s="170">
        <f t="shared" ca="1" si="1"/>
        <v>0</v>
      </c>
      <c r="Z7" s="170">
        <f t="shared" ca="1" si="1"/>
        <v>0</v>
      </c>
      <c r="AA7" s="170">
        <f t="shared" ca="1" si="1"/>
        <v>0</v>
      </c>
      <c r="AB7" s="170">
        <f t="shared" ca="1" si="1"/>
        <v>0</v>
      </c>
      <c r="AC7" s="170">
        <f t="shared" ca="1" si="1"/>
        <v>0</v>
      </c>
      <c r="AD7" s="170">
        <f t="shared" ca="1" si="1"/>
        <v>0</v>
      </c>
      <c r="AE7" s="170">
        <f t="shared" ca="1" si="1"/>
        <v>0</v>
      </c>
      <c r="AF7" s="170">
        <f t="shared" ca="1" si="1"/>
        <v>0</v>
      </c>
      <c r="AG7" s="170">
        <f t="shared" ca="1" si="1"/>
        <v>0</v>
      </c>
      <c r="AH7" s="170">
        <f t="shared" ca="1" si="1"/>
        <v>0</v>
      </c>
      <c r="AI7" s="170">
        <f t="shared" ca="1" si="1"/>
        <v>0</v>
      </c>
      <c r="AJ7" s="170">
        <f t="shared" ca="1" si="1"/>
        <v>0</v>
      </c>
      <c r="AM7" s="382">
        <f ca="1">ROUND(SUM(AM8:AM15),0)</f>
        <v>0</v>
      </c>
      <c r="AN7" s="382"/>
      <c r="AO7" s="382"/>
    </row>
    <row r="8" spans="2:41" s="3" customFormat="1" ht="12.75" hidden="1">
      <c r="B8" s="64" t="s">
        <v>7</v>
      </c>
      <c r="C8" s="483" t="str">
        <f>IF(Kalba="EN",Data2!C33,Data2!B33)</f>
        <v>Žemė</v>
      </c>
      <c r="D8" s="169">
        <f ca="1">F8+NPV(FDN,G8:INDEX(G8:AJ8,PAL))</f>
        <v>0</v>
      </c>
      <c r="E8" s="169">
        <f t="shared" ref="E8:E16" ca="1" si="2">SUMIF($F$5:$AJ$5,"&lt;="&amp;PAL,$F8:$AJ8)</f>
        <v>0</v>
      </c>
      <c r="F8" s="169">
        <f ca="1">'4'!F8 * $AN8</f>
        <v>0</v>
      </c>
      <c r="G8" s="169">
        <f ca="1">'4'!G8 * $AN8</f>
        <v>0</v>
      </c>
      <c r="H8" s="169">
        <f ca="1">'4'!H8 * $AN8</f>
        <v>0</v>
      </c>
      <c r="I8" s="169">
        <f ca="1">'4'!I8 * $AN8</f>
        <v>0</v>
      </c>
      <c r="J8" s="169">
        <f ca="1">'4'!J8 * $AN8</f>
        <v>0</v>
      </c>
      <c r="K8" s="169">
        <f ca="1">'4'!K8 * $AN8</f>
        <v>0</v>
      </c>
      <c r="L8" s="169">
        <f ca="1">'4'!L8 * $AN8</f>
        <v>0</v>
      </c>
      <c r="M8" s="169">
        <f ca="1">'4'!M8 * $AN8</f>
        <v>0</v>
      </c>
      <c r="N8" s="169">
        <f ca="1">'4'!N8 * $AN8</f>
        <v>0</v>
      </c>
      <c r="O8" s="169">
        <f ca="1">'4'!O8 * $AN8</f>
        <v>0</v>
      </c>
      <c r="P8" s="169">
        <f ca="1">'4'!P8 * $AN8</f>
        <v>0</v>
      </c>
      <c r="Q8" s="169">
        <f ca="1">'4'!Q8 * $AN8</f>
        <v>0</v>
      </c>
      <c r="R8" s="169">
        <f ca="1">'4'!R8 * $AN8</f>
        <v>0</v>
      </c>
      <c r="S8" s="169">
        <f ca="1">'4'!S8 * $AN8</f>
        <v>0</v>
      </c>
      <c r="T8" s="169">
        <f ca="1">'4'!T8 * $AN8</f>
        <v>0</v>
      </c>
      <c r="U8" s="169">
        <f ca="1">'4'!U8 * $AN8</f>
        <v>0</v>
      </c>
      <c r="V8" s="169">
        <f ca="1">'4'!V8 * $AN8</f>
        <v>0</v>
      </c>
      <c r="W8" s="169">
        <f ca="1">'4'!W8 * $AN8</f>
        <v>0</v>
      </c>
      <c r="X8" s="169">
        <f ca="1">'4'!X8 * $AN8</f>
        <v>0</v>
      </c>
      <c r="Y8" s="169">
        <f ca="1">'4'!Y8 * $AN8</f>
        <v>0</v>
      </c>
      <c r="Z8" s="169">
        <f ca="1">'4'!Z8 * $AN8</f>
        <v>0</v>
      </c>
      <c r="AA8" s="169">
        <f ca="1">'4'!AA8 * $AN8</f>
        <v>0</v>
      </c>
      <c r="AB8" s="169">
        <f ca="1">'4'!AB8 * $AN8</f>
        <v>0</v>
      </c>
      <c r="AC8" s="169">
        <f ca="1">'4'!AC8 * $AN8</f>
        <v>0</v>
      </c>
      <c r="AD8" s="169">
        <f ca="1">'4'!AD8 * $AN8</f>
        <v>0</v>
      </c>
      <c r="AE8" s="169">
        <f ca="1">'4'!AE8 * $AN8</f>
        <v>0</v>
      </c>
      <c r="AF8" s="169">
        <f ca="1">'4'!AF8 * $AN8</f>
        <v>0</v>
      </c>
      <c r="AG8" s="169">
        <f ca="1">'4'!AG8 * $AN8</f>
        <v>0</v>
      </c>
      <c r="AH8" s="169">
        <f ca="1">'4'!AH8 * $AN8</f>
        <v>0</v>
      </c>
      <c r="AI8" s="169">
        <f ca="1">'4'!AI8 * $AN8</f>
        <v>0</v>
      </c>
      <c r="AJ8" s="169">
        <f ca="1">'4'!AJ8 * $AN8</f>
        <v>0</v>
      </c>
      <c r="AM8" s="383">
        <f ca="1">F8+NPV(SDN,G8:INDEX(G8:AJ8,PAL))</f>
        <v>0</v>
      </c>
      <c r="AN8" s="425">
        <f ca="1">IF(ISERROR(AO8),0,AO8)</f>
        <v>0</v>
      </c>
      <c r="AO8" s="425" t="e">
        <f ca="1">LogLogistinis3PSkirstinys(ABS('4'!E8),RAND(),2.1121,0.30732,0.74111,0.9299)/ABS('4'!E8)</f>
        <v>#DIV/0!</v>
      </c>
    </row>
    <row r="9" spans="2:41" s="3" customFormat="1" ht="12.75" hidden="1">
      <c r="B9" s="64" t="s">
        <v>9</v>
      </c>
      <c r="C9" s="483" t="str">
        <f>IF(Kalba="EN",Data2!C34,Data2!B34)</f>
        <v>Nekilnojamasis turtas</v>
      </c>
      <c r="D9" s="169">
        <f ca="1">F9+NPV(FDN,G9:INDEX(G9:AJ9,PAL))</f>
        <v>0</v>
      </c>
      <c r="E9" s="169">
        <f t="shared" ca="1" si="2"/>
        <v>0</v>
      </c>
      <c r="F9" s="169">
        <f ca="1">'4'!F9 * $AN9</f>
        <v>0</v>
      </c>
      <c r="G9" s="169">
        <f ca="1">'4'!G9 * $AN9</f>
        <v>0</v>
      </c>
      <c r="H9" s="169">
        <f ca="1">'4'!H9 * $AN9</f>
        <v>0</v>
      </c>
      <c r="I9" s="169">
        <f ca="1">'4'!I9 * $AN9</f>
        <v>0</v>
      </c>
      <c r="J9" s="169">
        <f ca="1">'4'!J9 * $AN9</f>
        <v>0</v>
      </c>
      <c r="K9" s="169">
        <f ca="1">'4'!K9 * $AN9</f>
        <v>0</v>
      </c>
      <c r="L9" s="169">
        <f ca="1">'4'!L9 * $AN9</f>
        <v>0</v>
      </c>
      <c r="M9" s="169">
        <f ca="1">'4'!M9 * $AN9</f>
        <v>0</v>
      </c>
      <c r="N9" s="169">
        <f ca="1">'4'!N9 * $AN9</f>
        <v>0</v>
      </c>
      <c r="O9" s="169">
        <f ca="1">'4'!O9 * $AN9</f>
        <v>0</v>
      </c>
      <c r="P9" s="169">
        <f ca="1">'4'!P9 * $AN9</f>
        <v>0</v>
      </c>
      <c r="Q9" s="169">
        <f ca="1">'4'!Q9 * $AN9</f>
        <v>0</v>
      </c>
      <c r="R9" s="169">
        <f ca="1">'4'!R9 * $AN9</f>
        <v>0</v>
      </c>
      <c r="S9" s="169">
        <f ca="1">'4'!S9 * $AN9</f>
        <v>0</v>
      </c>
      <c r="T9" s="169">
        <f ca="1">'4'!T9 * $AN9</f>
        <v>0</v>
      </c>
      <c r="U9" s="169">
        <f ca="1">'4'!U9 * $AN9</f>
        <v>0</v>
      </c>
      <c r="V9" s="169">
        <f ca="1">'4'!V9 * $AN9</f>
        <v>0</v>
      </c>
      <c r="W9" s="169">
        <f ca="1">'4'!W9 * $AN9</f>
        <v>0</v>
      </c>
      <c r="X9" s="169">
        <f ca="1">'4'!X9 * $AN9</f>
        <v>0</v>
      </c>
      <c r="Y9" s="169">
        <f ca="1">'4'!Y9 * $AN9</f>
        <v>0</v>
      </c>
      <c r="Z9" s="169">
        <f ca="1">'4'!Z9 * $AN9</f>
        <v>0</v>
      </c>
      <c r="AA9" s="169">
        <f ca="1">'4'!AA9 * $AN9</f>
        <v>0</v>
      </c>
      <c r="AB9" s="169">
        <f ca="1">'4'!AB9 * $AN9</f>
        <v>0</v>
      </c>
      <c r="AC9" s="169">
        <f ca="1">'4'!AC9 * $AN9</f>
        <v>0</v>
      </c>
      <c r="AD9" s="169">
        <f ca="1">'4'!AD9 * $AN9</f>
        <v>0</v>
      </c>
      <c r="AE9" s="169">
        <f ca="1">'4'!AE9 * $AN9</f>
        <v>0</v>
      </c>
      <c r="AF9" s="169">
        <f ca="1">'4'!AF9 * $AN9</f>
        <v>0</v>
      </c>
      <c r="AG9" s="169">
        <f ca="1">'4'!AG9 * $AN9</f>
        <v>0</v>
      </c>
      <c r="AH9" s="169">
        <f ca="1">'4'!AH9 * $AN9</f>
        <v>0</v>
      </c>
      <c r="AI9" s="169">
        <f ca="1">'4'!AI9 * $AN9</f>
        <v>0</v>
      </c>
      <c r="AJ9" s="169">
        <f ca="1">'4'!AJ9 * $AN9</f>
        <v>0</v>
      </c>
      <c r="AM9" s="383">
        <f ca="1">F9+NPV(SDN,G9:INDEX(G9:AJ9,PAL))</f>
        <v>0</v>
      </c>
      <c r="AN9" s="425">
        <f t="shared" ref="AN9:AN14" ca="1" si="3">IF(ISERROR(AO9),0,AO9)</f>
        <v>0</v>
      </c>
      <c r="AO9" s="425" t="e">
        <f ca="1">LogLogistinis3PSkirstinys(ABS('4'!E9),RAND(),2.1121,0.30732,0.74111,0.9299)/ABS('4'!E9)</f>
        <v>#DIV/0!</v>
      </c>
    </row>
    <row r="10" spans="2:41" s="3" customFormat="1" ht="12.75" hidden="1">
      <c r="B10" s="64" t="s">
        <v>11</v>
      </c>
      <c r="C10" s="483" t="str">
        <f>IF(Kalba="EN",Data2!C35,Data2!B35)</f>
        <v>Statyba, rekonstravimas, kapitalinis remontas ir kiti darbai</v>
      </c>
      <c r="D10" s="169">
        <f ca="1">F10+NPV(FDN,G10:INDEX(G10:AJ10,PAL))</f>
        <v>0</v>
      </c>
      <c r="E10" s="169">
        <f t="shared" ca="1" si="2"/>
        <v>0</v>
      </c>
      <c r="F10" s="169">
        <f ca="1">'4'!F10 * $AN10</f>
        <v>0</v>
      </c>
      <c r="G10" s="169">
        <f ca="1">'4'!G10 * $AN10</f>
        <v>0</v>
      </c>
      <c r="H10" s="169">
        <f ca="1">'4'!H10 * $AN10</f>
        <v>0</v>
      </c>
      <c r="I10" s="169">
        <f ca="1">'4'!I10 * $AN10</f>
        <v>0</v>
      </c>
      <c r="J10" s="169">
        <f ca="1">'4'!J10 * $AN10</f>
        <v>0</v>
      </c>
      <c r="K10" s="169">
        <f ca="1">'4'!K10 * $AN10</f>
        <v>0</v>
      </c>
      <c r="L10" s="169">
        <f ca="1">'4'!L10 * $AN10</f>
        <v>0</v>
      </c>
      <c r="M10" s="169">
        <f ca="1">'4'!M10 * $AN10</f>
        <v>0</v>
      </c>
      <c r="N10" s="169">
        <f ca="1">'4'!N10 * $AN10</f>
        <v>0</v>
      </c>
      <c r="O10" s="169">
        <f ca="1">'4'!O10 * $AN10</f>
        <v>0</v>
      </c>
      <c r="P10" s="169">
        <f ca="1">'4'!P10 * $AN10</f>
        <v>0</v>
      </c>
      <c r="Q10" s="169">
        <f ca="1">'4'!Q10 * $AN10</f>
        <v>0</v>
      </c>
      <c r="R10" s="169">
        <f ca="1">'4'!R10 * $AN10</f>
        <v>0</v>
      </c>
      <c r="S10" s="169">
        <f ca="1">'4'!S10 * $AN10</f>
        <v>0</v>
      </c>
      <c r="T10" s="169">
        <f ca="1">'4'!T10 * $AN10</f>
        <v>0</v>
      </c>
      <c r="U10" s="169">
        <f ca="1">'4'!U10 * $AN10</f>
        <v>0</v>
      </c>
      <c r="V10" s="169">
        <f ca="1">'4'!V10 * $AN10</f>
        <v>0</v>
      </c>
      <c r="W10" s="169">
        <f ca="1">'4'!W10 * $AN10</f>
        <v>0</v>
      </c>
      <c r="X10" s="169">
        <f ca="1">'4'!X10 * $AN10</f>
        <v>0</v>
      </c>
      <c r="Y10" s="169">
        <f ca="1">'4'!Y10 * $AN10</f>
        <v>0</v>
      </c>
      <c r="Z10" s="169">
        <f ca="1">'4'!Z10 * $AN10</f>
        <v>0</v>
      </c>
      <c r="AA10" s="169">
        <f ca="1">'4'!AA10 * $AN10</f>
        <v>0</v>
      </c>
      <c r="AB10" s="169">
        <f ca="1">'4'!AB10 * $AN10</f>
        <v>0</v>
      </c>
      <c r="AC10" s="169">
        <f ca="1">'4'!AC10 * $AN10</f>
        <v>0</v>
      </c>
      <c r="AD10" s="169">
        <f ca="1">'4'!AD10 * $AN10</f>
        <v>0</v>
      </c>
      <c r="AE10" s="169">
        <f ca="1">'4'!AE10 * $AN10</f>
        <v>0</v>
      </c>
      <c r="AF10" s="169">
        <f ca="1">'4'!AF10 * $AN10</f>
        <v>0</v>
      </c>
      <c r="AG10" s="169">
        <f ca="1">'4'!AG10 * $AN10</f>
        <v>0</v>
      </c>
      <c r="AH10" s="169">
        <f ca="1">'4'!AH10 * $AN10</f>
        <v>0</v>
      </c>
      <c r="AI10" s="169">
        <f ca="1">'4'!AI10 * $AN10</f>
        <v>0</v>
      </c>
      <c r="AJ10" s="169">
        <f ca="1">'4'!AJ10 * $AN10</f>
        <v>0</v>
      </c>
      <c r="AM10" s="383">
        <f ca="1">F10+NPV(SDN,G10:INDEX(G10:AJ10,PAL))</f>
        <v>0</v>
      </c>
      <c r="AN10" s="425">
        <f t="shared" ca="1" si="3"/>
        <v>0</v>
      </c>
      <c r="AO10" s="425" t="e">
        <f ca="1">LogLogistinis3PSkirstinys(ABS('4'!E10),RAND(),1.9673,0.32927,0.74202,0.92827)/ABS('4'!E10)</f>
        <v>#DIV/0!</v>
      </c>
    </row>
    <row r="11" spans="2:41" s="3" customFormat="1" ht="12.75" hidden="1">
      <c r="B11" s="64" t="s">
        <v>13</v>
      </c>
      <c r="C11" s="483" t="str">
        <f>IF(Kalba="EN",Data2!C36,Data2!B36)</f>
        <v>Įranga, įrenginiai ir kitas ilgalaikis turtas</v>
      </c>
      <c r="D11" s="169">
        <f ca="1">F11+NPV(FDN,G11:INDEX(G11:AJ11,PAL))</f>
        <v>0</v>
      </c>
      <c r="E11" s="169">
        <f t="shared" ca="1" si="2"/>
        <v>0</v>
      </c>
      <c r="F11" s="169">
        <f ca="1">'4'!F11 * $AN11</f>
        <v>0</v>
      </c>
      <c r="G11" s="169">
        <f ca="1">'4'!G11 * $AN11</f>
        <v>0</v>
      </c>
      <c r="H11" s="169">
        <f ca="1">'4'!H11 * $AN11</f>
        <v>0</v>
      </c>
      <c r="I11" s="169">
        <f ca="1">'4'!I11 * $AN11</f>
        <v>0</v>
      </c>
      <c r="J11" s="169">
        <f ca="1">'4'!J11 * $AN11</f>
        <v>0</v>
      </c>
      <c r="K11" s="169">
        <f ca="1">'4'!K11 * $AN11</f>
        <v>0</v>
      </c>
      <c r="L11" s="169">
        <f ca="1">'4'!L11 * $AN11</f>
        <v>0</v>
      </c>
      <c r="M11" s="169">
        <f ca="1">'4'!M11 * $AN11</f>
        <v>0</v>
      </c>
      <c r="N11" s="169">
        <f ca="1">'4'!N11 * $AN11</f>
        <v>0</v>
      </c>
      <c r="O11" s="169">
        <f ca="1">'4'!O11 * $AN11</f>
        <v>0</v>
      </c>
      <c r="P11" s="169">
        <f ca="1">'4'!P11 * $AN11</f>
        <v>0</v>
      </c>
      <c r="Q11" s="169">
        <f ca="1">'4'!Q11 * $AN11</f>
        <v>0</v>
      </c>
      <c r="R11" s="169">
        <f ca="1">'4'!R11 * $AN11</f>
        <v>0</v>
      </c>
      <c r="S11" s="169">
        <f ca="1">'4'!S11 * $AN11</f>
        <v>0</v>
      </c>
      <c r="T11" s="169">
        <f ca="1">'4'!T11 * $AN11</f>
        <v>0</v>
      </c>
      <c r="U11" s="169">
        <f ca="1">'4'!U11 * $AN11</f>
        <v>0</v>
      </c>
      <c r="V11" s="169">
        <f ca="1">'4'!V11 * $AN11</f>
        <v>0</v>
      </c>
      <c r="W11" s="169">
        <f ca="1">'4'!W11 * $AN11</f>
        <v>0</v>
      </c>
      <c r="X11" s="169">
        <f ca="1">'4'!X11 * $AN11</f>
        <v>0</v>
      </c>
      <c r="Y11" s="169">
        <f ca="1">'4'!Y11 * $AN11</f>
        <v>0</v>
      </c>
      <c r="Z11" s="169">
        <f ca="1">'4'!Z11 * $AN11</f>
        <v>0</v>
      </c>
      <c r="AA11" s="169">
        <f ca="1">'4'!AA11 * $AN11</f>
        <v>0</v>
      </c>
      <c r="AB11" s="169">
        <f ca="1">'4'!AB11 * $AN11</f>
        <v>0</v>
      </c>
      <c r="AC11" s="169">
        <f ca="1">'4'!AC11 * $AN11</f>
        <v>0</v>
      </c>
      <c r="AD11" s="169">
        <f ca="1">'4'!AD11 * $AN11</f>
        <v>0</v>
      </c>
      <c r="AE11" s="169">
        <f ca="1">'4'!AE11 * $AN11</f>
        <v>0</v>
      </c>
      <c r="AF11" s="169">
        <f ca="1">'4'!AF11 * $AN11</f>
        <v>0</v>
      </c>
      <c r="AG11" s="169">
        <f ca="1">'4'!AG11 * $AN11</f>
        <v>0</v>
      </c>
      <c r="AH11" s="169">
        <f ca="1">'4'!AH11 * $AN11</f>
        <v>0</v>
      </c>
      <c r="AI11" s="169">
        <f ca="1">'4'!AI11 * $AN11</f>
        <v>0</v>
      </c>
      <c r="AJ11" s="169">
        <f ca="1">'4'!AJ11 * $AN11</f>
        <v>0</v>
      </c>
      <c r="AM11" s="383">
        <f ca="1">F11+NPV(SDN,G11:INDEX(G11:AJ11,PAL))</f>
        <v>0</v>
      </c>
      <c r="AN11" s="425">
        <f t="shared" ca="1" si="3"/>
        <v>0</v>
      </c>
      <c r="AO11" s="425" t="e">
        <f ca="1">LogLogistinis3PSkirstinys(ABS('4'!E11),RAND(),2.7906,0.28554,0.72694,0.945188)/ABS('4'!E11)</f>
        <v>#DIV/0!</v>
      </c>
    </row>
    <row r="12" spans="2:41" s="3" customFormat="1" ht="25.5" hidden="1">
      <c r="B12" s="64" t="s">
        <v>15</v>
      </c>
      <c r="C12" s="483" t="str">
        <f>IF(Kalba="EN",Data2!C37,Data2!B37)</f>
        <v>Projektavimo, techninės priežiūros ir kitos su investicijomis į ilgalaikį turtą (A.1.-A.4.) susijusios paslaugos</v>
      </c>
      <c r="D12" s="169">
        <f ca="1">F12+NPV(FDN,G12:INDEX(G12:AJ12,PAL))</f>
        <v>0</v>
      </c>
      <c r="E12" s="169">
        <f t="shared" ca="1" si="2"/>
        <v>0</v>
      </c>
      <c r="F12" s="169">
        <f ca="1">'4'!F12 * $AN12</f>
        <v>0</v>
      </c>
      <c r="G12" s="169">
        <f ca="1">'4'!G12 * $AN12</f>
        <v>0</v>
      </c>
      <c r="H12" s="169">
        <f ca="1">'4'!H12 * $AN12</f>
        <v>0</v>
      </c>
      <c r="I12" s="169">
        <f ca="1">'4'!I12 * $AN12</f>
        <v>0</v>
      </c>
      <c r="J12" s="169">
        <f ca="1">'4'!J12 * $AN12</f>
        <v>0</v>
      </c>
      <c r="K12" s="169">
        <f ca="1">'4'!K12 * $AN12</f>
        <v>0</v>
      </c>
      <c r="L12" s="169">
        <f ca="1">'4'!L12 * $AN12</f>
        <v>0</v>
      </c>
      <c r="M12" s="169">
        <f ca="1">'4'!M12 * $AN12</f>
        <v>0</v>
      </c>
      <c r="N12" s="169">
        <f ca="1">'4'!N12 * $AN12</f>
        <v>0</v>
      </c>
      <c r="O12" s="169">
        <f ca="1">'4'!O12 * $AN12</f>
        <v>0</v>
      </c>
      <c r="P12" s="169">
        <f ca="1">'4'!P12 * $AN12</f>
        <v>0</v>
      </c>
      <c r="Q12" s="169">
        <f ca="1">'4'!Q12 * $AN12</f>
        <v>0</v>
      </c>
      <c r="R12" s="169">
        <f ca="1">'4'!R12 * $AN12</f>
        <v>0</v>
      </c>
      <c r="S12" s="169">
        <f ca="1">'4'!S12 * $AN12</f>
        <v>0</v>
      </c>
      <c r="T12" s="169">
        <f ca="1">'4'!T12 * $AN12</f>
        <v>0</v>
      </c>
      <c r="U12" s="169">
        <f ca="1">'4'!U12 * $AN12</f>
        <v>0</v>
      </c>
      <c r="V12" s="169">
        <f ca="1">'4'!V12 * $AN12</f>
        <v>0</v>
      </c>
      <c r="W12" s="169">
        <f ca="1">'4'!W12 * $AN12</f>
        <v>0</v>
      </c>
      <c r="X12" s="169">
        <f ca="1">'4'!X12 * $AN12</f>
        <v>0</v>
      </c>
      <c r="Y12" s="169">
        <f ca="1">'4'!Y12 * $AN12</f>
        <v>0</v>
      </c>
      <c r="Z12" s="169">
        <f ca="1">'4'!Z12 * $AN12</f>
        <v>0</v>
      </c>
      <c r="AA12" s="169">
        <f ca="1">'4'!AA12 * $AN12</f>
        <v>0</v>
      </c>
      <c r="AB12" s="169">
        <f ca="1">'4'!AB12 * $AN12</f>
        <v>0</v>
      </c>
      <c r="AC12" s="169">
        <f ca="1">'4'!AC12 * $AN12</f>
        <v>0</v>
      </c>
      <c r="AD12" s="169">
        <f ca="1">'4'!AD12 * $AN12</f>
        <v>0</v>
      </c>
      <c r="AE12" s="169">
        <f ca="1">'4'!AE12 * $AN12</f>
        <v>0</v>
      </c>
      <c r="AF12" s="169">
        <f ca="1">'4'!AF12 * $AN12</f>
        <v>0</v>
      </c>
      <c r="AG12" s="169">
        <f ca="1">'4'!AG12 * $AN12</f>
        <v>0</v>
      </c>
      <c r="AH12" s="169">
        <f ca="1">'4'!AH12 * $AN12</f>
        <v>0</v>
      </c>
      <c r="AI12" s="169">
        <f ca="1">'4'!AI12 * $AN12</f>
        <v>0</v>
      </c>
      <c r="AJ12" s="169">
        <f ca="1">'4'!AJ12 * $AN12</f>
        <v>0</v>
      </c>
      <c r="AM12" s="383">
        <f ca="1">F12+NPV(SDN,G12:INDEX(G12:AJ12,PAL))</f>
        <v>0</v>
      </c>
      <c r="AN12" s="425">
        <f t="shared" ca="1" si="3"/>
        <v>0</v>
      </c>
      <c r="AO12" s="425" t="e">
        <f ca="1">LogLogistinis3PSkirstinys(ABS('4'!E12),RAND(),1.8405,0.25464,0.75111,0.88251)/ABS('4'!E12)</f>
        <v>#DIV/0!</v>
      </c>
    </row>
    <row r="13" spans="2:41" s="3" customFormat="1" ht="12.75" hidden="1">
      <c r="B13" s="64" t="s">
        <v>16</v>
      </c>
      <c r="C13" s="483" t="str">
        <f>IF(Kalba="EN",Data2!C38,Data2!B38)</f>
        <v>Projekto administravimas ir vykdymas</v>
      </c>
      <c r="D13" s="169">
        <f ca="1">F13+NPV(FDN,G13:INDEX(G13:AJ13,PAL))</f>
        <v>0</v>
      </c>
      <c r="E13" s="169">
        <f t="shared" ca="1" si="2"/>
        <v>0</v>
      </c>
      <c r="F13" s="169">
        <f ca="1">'4'!F13 * $AN13</f>
        <v>0</v>
      </c>
      <c r="G13" s="169">
        <f ca="1">'4'!G13 * $AN13</f>
        <v>0</v>
      </c>
      <c r="H13" s="169">
        <f ca="1">'4'!H13 * $AN13</f>
        <v>0</v>
      </c>
      <c r="I13" s="169">
        <f ca="1">'4'!I13 * $AN13</f>
        <v>0</v>
      </c>
      <c r="J13" s="169">
        <f ca="1">'4'!J13 * $AN13</f>
        <v>0</v>
      </c>
      <c r="K13" s="169">
        <f ca="1">'4'!K13 * $AN13</f>
        <v>0</v>
      </c>
      <c r="L13" s="169">
        <f ca="1">'4'!L13 * $AN13</f>
        <v>0</v>
      </c>
      <c r="M13" s="169">
        <f ca="1">'4'!M13 * $AN13</f>
        <v>0</v>
      </c>
      <c r="N13" s="169">
        <f ca="1">'4'!N13 * $AN13</f>
        <v>0</v>
      </c>
      <c r="O13" s="169">
        <f ca="1">'4'!O13 * $AN13</f>
        <v>0</v>
      </c>
      <c r="P13" s="169">
        <f ca="1">'4'!P13 * $AN13</f>
        <v>0</v>
      </c>
      <c r="Q13" s="169">
        <f ca="1">'4'!Q13 * $AN13</f>
        <v>0</v>
      </c>
      <c r="R13" s="169">
        <f ca="1">'4'!R13 * $AN13</f>
        <v>0</v>
      </c>
      <c r="S13" s="169">
        <f ca="1">'4'!S13 * $AN13</f>
        <v>0</v>
      </c>
      <c r="T13" s="169">
        <f ca="1">'4'!T13 * $AN13</f>
        <v>0</v>
      </c>
      <c r="U13" s="169">
        <f ca="1">'4'!U13 * $AN13</f>
        <v>0</v>
      </c>
      <c r="V13" s="169">
        <f ca="1">'4'!V13 * $AN13</f>
        <v>0</v>
      </c>
      <c r="W13" s="169">
        <f ca="1">'4'!W13 * $AN13</f>
        <v>0</v>
      </c>
      <c r="X13" s="169">
        <f ca="1">'4'!X13 * $AN13</f>
        <v>0</v>
      </c>
      <c r="Y13" s="169">
        <f ca="1">'4'!Y13 * $AN13</f>
        <v>0</v>
      </c>
      <c r="Z13" s="169">
        <f ca="1">'4'!Z13 * $AN13</f>
        <v>0</v>
      </c>
      <c r="AA13" s="169">
        <f ca="1">'4'!AA13 * $AN13</f>
        <v>0</v>
      </c>
      <c r="AB13" s="169">
        <f ca="1">'4'!AB13 * $AN13</f>
        <v>0</v>
      </c>
      <c r="AC13" s="169">
        <f ca="1">'4'!AC13 * $AN13</f>
        <v>0</v>
      </c>
      <c r="AD13" s="169">
        <f ca="1">'4'!AD13 * $AN13</f>
        <v>0</v>
      </c>
      <c r="AE13" s="169">
        <f ca="1">'4'!AE13 * $AN13</f>
        <v>0</v>
      </c>
      <c r="AF13" s="169">
        <f ca="1">'4'!AF13 * $AN13</f>
        <v>0</v>
      </c>
      <c r="AG13" s="169">
        <f ca="1">'4'!AG13 * $AN13</f>
        <v>0</v>
      </c>
      <c r="AH13" s="169">
        <f ca="1">'4'!AH13 * $AN13</f>
        <v>0</v>
      </c>
      <c r="AI13" s="169">
        <f ca="1">'4'!AI13 * $AN13</f>
        <v>0</v>
      </c>
      <c r="AJ13" s="169">
        <f ca="1">'4'!AJ13 * $AN13</f>
        <v>0</v>
      </c>
      <c r="AM13" s="383">
        <f ca="1">F13+NPV(SDN,G13:INDEX(G13:AJ13,PAL))</f>
        <v>0</v>
      </c>
      <c r="AN13" s="425">
        <f t="shared" ca="1" si="3"/>
        <v>0</v>
      </c>
      <c r="AO13" s="425" t="e">
        <f ca="1">LogLogistinis3PSkirstinys(ABS('4'!E13),RAND(),1.9247,0.23155,0.7493,0.876598)/ABS('4'!E13)</f>
        <v>#DIV/0!</v>
      </c>
    </row>
    <row r="14" spans="2:41" s="3" customFormat="1" ht="12.75" hidden="1">
      <c r="B14" s="64" t="s">
        <v>18</v>
      </c>
      <c r="C14" s="483" t="str">
        <f>IF(Kalba="EN",Data2!C39,Data2!B39)</f>
        <v>Kitos paslaugos ir išlaidos</v>
      </c>
      <c r="D14" s="169">
        <f ca="1">F14+NPV(FDN,G14:INDEX(G14:AJ14,PAL))</f>
        <v>0</v>
      </c>
      <c r="E14" s="169">
        <f t="shared" ca="1" si="2"/>
        <v>0</v>
      </c>
      <c r="F14" s="169">
        <f ca="1">'4'!F14 * $AN14</f>
        <v>0</v>
      </c>
      <c r="G14" s="169">
        <f ca="1">'4'!G14 * $AN14</f>
        <v>0</v>
      </c>
      <c r="H14" s="169">
        <f ca="1">'4'!H14 * $AN14</f>
        <v>0</v>
      </c>
      <c r="I14" s="169">
        <f ca="1">'4'!I14 * $AN14</f>
        <v>0</v>
      </c>
      <c r="J14" s="169">
        <f ca="1">'4'!J14 * $AN14</f>
        <v>0</v>
      </c>
      <c r="K14" s="169">
        <f ca="1">'4'!K14 * $AN14</f>
        <v>0</v>
      </c>
      <c r="L14" s="169">
        <f ca="1">'4'!L14 * $AN14</f>
        <v>0</v>
      </c>
      <c r="M14" s="169">
        <f ca="1">'4'!M14 * $AN14</f>
        <v>0</v>
      </c>
      <c r="N14" s="169">
        <f ca="1">'4'!N14 * $AN14</f>
        <v>0</v>
      </c>
      <c r="O14" s="169">
        <f ca="1">'4'!O14 * $AN14</f>
        <v>0</v>
      </c>
      <c r="P14" s="169">
        <f ca="1">'4'!P14 * $AN14</f>
        <v>0</v>
      </c>
      <c r="Q14" s="169">
        <f ca="1">'4'!Q14 * $AN14</f>
        <v>0</v>
      </c>
      <c r="R14" s="169">
        <f ca="1">'4'!R14 * $AN14</f>
        <v>0</v>
      </c>
      <c r="S14" s="169">
        <f ca="1">'4'!S14 * $AN14</f>
        <v>0</v>
      </c>
      <c r="T14" s="169">
        <f ca="1">'4'!T14 * $AN14</f>
        <v>0</v>
      </c>
      <c r="U14" s="169">
        <f ca="1">'4'!U14 * $AN14</f>
        <v>0</v>
      </c>
      <c r="V14" s="169">
        <f ca="1">'4'!V14 * $AN14</f>
        <v>0</v>
      </c>
      <c r="W14" s="169">
        <f ca="1">'4'!W14 * $AN14</f>
        <v>0</v>
      </c>
      <c r="X14" s="169">
        <f ca="1">'4'!X14 * $AN14</f>
        <v>0</v>
      </c>
      <c r="Y14" s="169">
        <f ca="1">'4'!Y14 * $AN14</f>
        <v>0</v>
      </c>
      <c r="Z14" s="169">
        <f ca="1">'4'!Z14 * $AN14</f>
        <v>0</v>
      </c>
      <c r="AA14" s="169">
        <f ca="1">'4'!AA14 * $AN14</f>
        <v>0</v>
      </c>
      <c r="AB14" s="169">
        <f ca="1">'4'!AB14 * $AN14</f>
        <v>0</v>
      </c>
      <c r="AC14" s="169">
        <f ca="1">'4'!AC14 * $AN14</f>
        <v>0</v>
      </c>
      <c r="AD14" s="169">
        <f ca="1">'4'!AD14 * $AN14</f>
        <v>0</v>
      </c>
      <c r="AE14" s="169">
        <f ca="1">'4'!AE14 * $AN14</f>
        <v>0</v>
      </c>
      <c r="AF14" s="169">
        <f ca="1">'4'!AF14 * $AN14</f>
        <v>0</v>
      </c>
      <c r="AG14" s="169">
        <f ca="1">'4'!AG14 * $AN14</f>
        <v>0</v>
      </c>
      <c r="AH14" s="169">
        <f ca="1">'4'!AH14 * $AN14</f>
        <v>0</v>
      </c>
      <c r="AI14" s="169">
        <f ca="1">'4'!AI14 * $AN14</f>
        <v>0</v>
      </c>
      <c r="AJ14" s="169">
        <f ca="1">'4'!AJ14 * $AN14</f>
        <v>0</v>
      </c>
      <c r="AM14" s="383">
        <f ca="1">F14+NPV(SDN,G14:INDEX(G14:AJ14,PAL))</f>
        <v>0</v>
      </c>
      <c r="AN14" s="425">
        <f t="shared" ca="1" si="3"/>
        <v>0</v>
      </c>
      <c r="AO14" s="425" t="e">
        <f ca="1">LogLogistinis3PSkirstinys(ABS('4'!E14),RAND(),1.9247,0.23155,0.7493,0.876598)/ABS('4'!E14)</f>
        <v>#DIV/0!</v>
      </c>
    </row>
    <row r="15" spans="2:41" s="3" customFormat="1" ht="12.75" hidden="1">
      <c r="B15" s="64" t="s">
        <v>294</v>
      </c>
      <c r="C15" s="483" t="str">
        <f>IF(Kalba="EN",Data2!C40,Data2!B40)</f>
        <v>Reinvesticijos </v>
      </c>
      <c r="D15" s="169">
        <f ca="1">F15+NPV(FDN,G15:INDEX(G15:AJ15,PAL))</f>
        <v>0</v>
      </c>
      <c r="E15" s="169">
        <f t="shared" ca="1" si="2"/>
        <v>0</v>
      </c>
      <c r="F15" s="169">
        <f ca="1">'4'!F15 * $AN15</f>
        <v>0</v>
      </c>
      <c r="G15" s="169">
        <f ca="1">'4'!G15 * $AN15</f>
        <v>0</v>
      </c>
      <c r="H15" s="169">
        <f ca="1">'4'!H15 * $AN15</f>
        <v>0</v>
      </c>
      <c r="I15" s="169">
        <f ca="1">'4'!I15 * $AN15</f>
        <v>0</v>
      </c>
      <c r="J15" s="169">
        <f ca="1">'4'!J15 * $AN15</f>
        <v>0</v>
      </c>
      <c r="K15" s="169">
        <f ca="1">'4'!K15 * $AN15</f>
        <v>0</v>
      </c>
      <c r="L15" s="169">
        <f ca="1">'4'!L15 * $AN15</f>
        <v>0</v>
      </c>
      <c r="M15" s="169">
        <f ca="1">'4'!M15 * $AN15</f>
        <v>0</v>
      </c>
      <c r="N15" s="169">
        <f ca="1">'4'!N15 * $AN15</f>
        <v>0</v>
      </c>
      <c r="O15" s="169">
        <f ca="1">'4'!O15 * $AN15</f>
        <v>0</v>
      </c>
      <c r="P15" s="169">
        <f ca="1">'4'!P15 * $AN15</f>
        <v>0</v>
      </c>
      <c r="Q15" s="169">
        <f ca="1">'4'!Q15 * $AN15</f>
        <v>0</v>
      </c>
      <c r="R15" s="169">
        <f ca="1">'4'!R15 * $AN15</f>
        <v>0</v>
      </c>
      <c r="S15" s="169">
        <f ca="1">'4'!S15 * $AN15</f>
        <v>0</v>
      </c>
      <c r="T15" s="169">
        <f ca="1">'4'!T15 * $AN15</f>
        <v>0</v>
      </c>
      <c r="U15" s="169">
        <f ca="1">'4'!U15 * $AN15</f>
        <v>0</v>
      </c>
      <c r="V15" s="169">
        <f ca="1">'4'!V15 * $AN15</f>
        <v>0</v>
      </c>
      <c r="W15" s="169">
        <f ca="1">'4'!W15 * $AN15</f>
        <v>0</v>
      </c>
      <c r="X15" s="169">
        <f ca="1">'4'!X15 * $AN15</f>
        <v>0</v>
      </c>
      <c r="Y15" s="169">
        <f ca="1">'4'!Y15 * $AN15</f>
        <v>0</v>
      </c>
      <c r="Z15" s="169">
        <f ca="1">'4'!Z15 * $AN15</f>
        <v>0</v>
      </c>
      <c r="AA15" s="169">
        <f ca="1">'4'!AA15 * $AN15</f>
        <v>0</v>
      </c>
      <c r="AB15" s="169">
        <f ca="1">'4'!AB15 * $AN15</f>
        <v>0</v>
      </c>
      <c r="AC15" s="169">
        <f ca="1">'4'!AC15 * $AN15</f>
        <v>0</v>
      </c>
      <c r="AD15" s="169">
        <f ca="1">'4'!AD15 * $AN15</f>
        <v>0</v>
      </c>
      <c r="AE15" s="169">
        <f ca="1">'4'!AE15 * $AN15</f>
        <v>0</v>
      </c>
      <c r="AF15" s="169">
        <f ca="1">'4'!AF15 * $AN15</f>
        <v>0</v>
      </c>
      <c r="AG15" s="169">
        <f ca="1">'4'!AG15 * $AN15</f>
        <v>0</v>
      </c>
      <c r="AH15" s="169">
        <f ca="1">'4'!AH15 * $AN15</f>
        <v>0</v>
      </c>
      <c r="AI15" s="169">
        <f ca="1">'4'!AI15 * $AN15</f>
        <v>0</v>
      </c>
      <c r="AJ15" s="169">
        <f ca="1">'4'!AJ15 * $AN15</f>
        <v>0</v>
      </c>
      <c r="AM15" s="383">
        <f ca="1">F15+NPV(SDN,G15:INDEX(G15:AJ15,PAL))</f>
        <v>0</v>
      </c>
      <c r="AN15" s="425">
        <f ca="1">IF(ISERROR(AO15),0,AO15)</f>
        <v>0</v>
      </c>
      <c r="AO15" s="425" t="e">
        <f ca="1">LogLogistinis3PSkirstinys(ABS('4'!E15),RAND(),2.1274,0.30981,0.73931,0.931093)/ABS('4'!E15)</f>
        <v>#DIV/0!</v>
      </c>
    </row>
    <row r="16" spans="2:41" s="61" customFormat="1" ht="12.75" hidden="1">
      <c r="B16" s="64" t="s">
        <v>20</v>
      </c>
      <c r="C16" s="483" t="str">
        <f>IF(Kalba="EN",Data2!C41,Data2!B41)</f>
        <v>Investicijų likutinė vertė</v>
      </c>
      <c r="D16" s="169">
        <f ca="1">F16+NPV(FDN,G16:INDEX(G16:AJ16,PAL))</f>
        <v>0</v>
      </c>
      <c r="E16" s="169">
        <f t="shared" ca="1" si="2"/>
        <v>0</v>
      </c>
      <c r="F16" s="169">
        <f ca="1">'4'!F16 * $AN16</f>
        <v>0</v>
      </c>
      <c r="G16" s="169">
        <f ca="1">'4'!G16 * $AN16</f>
        <v>0</v>
      </c>
      <c r="H16" s="169">
        <f ca="1">'4'!H16 * $AN16</f>
        <v>0</v>
      </c>
      <c r="I16" s="169">
        <f ca="1">'4'!I16 * $AN16</f>
        <v>0</v>
      </c>
      <c r="J16" s="169">
        <f ca="1">'4'!J16 * $AN16</f>
        <v>0</v>
      </c>
      <c r="K16" s="169">
        <f ca="1">'4'!K16 * $AN16</f>
        <v>0</v>
      </c>
      <c r="L16" s="169">
        <f ca="1">'4'!L16 * $AN16</f>
        <v>0</v>
      </c>
      <c r="M16" s="169">
        <f ca="1">'4'!M16 * $AN16</f>
        <v>0</v>
      </c>
      <c r="N16" s="169">
        <f ca="1">'4'!N16 * $AN16</f>
        <v>0</v>
      </c>
      <c r="O16" s="169">
        <f ca="1">'4'!O16 * $AN16</f>
        <v>0</v>
      </c>
      <c r="P16" s="169">
        <f ca="1">'4'!P16 * $AN16</f>
        <v>0</v>
      </c>
      <c r="Q16" s="169">
        <f ca="1">'4'!Q16 * $AN16</f>
        <v>0</v>
      </c>
      <c r="R16" s="169">
        <f ca="1">'4'!R16 * $AN16</f>
        <v>0</v>
      </c>
      <c r="S16" s="169">
        <f ca="1">'4'!S16 * $AN16</f>
        <v>0</v>
      </c>
      <c r="T16" s="169">
        <f ca="1">'4'!T16 * $AN16</f>
        <v>0</v>
      </c>
      <c r="U16" s="169">
        <f ca="1">'4'!U16 * $AN16</f>
        <v>0</v>
      </c>
      <c r="V16" s="169">
        <f ca="1">'4'!V16 * $AN16</f>
        <v>0</v>
      </c>
      <c r="W16" s="169">
        <f ca="1">'4'!W16 * $AN16</f>
        <v>0</v>
      </c>
      <c r="X16" s="169">
        <f ca="1">'4'!X16 * $AN16</f>
        <v>0</v>
      </c>
      <c r="Y16" s="169">
        <f ca="1">'4'!Y16 * $AN16</f>
        <v>0</v>
      </c>
      <c r="Z16" s="169">
        <f ca="1">'4'!Z16 * $AN16</f>
        <v>0</v>
      </c>
      <c r="AA16" s="169">
        <f ca="1">'4'!AA16 * $AN16</f>
        <v>0</v>
      </c>
      <c r="AB16" s="169">
        <f ca="1">'4'!AB16 * $AN16</f>
        <v>0</v>
      </c>
      <c r="AC16" s="169">
        <f ca="1">'4'!AC16 * $AN16</f>
        <v>0</v>
      </c>
      <c r="AD16" s="169">
        <f ca="1">'4'!AD16 * $AN16</f>
        <v>0</v>
      </c>
      <c r="AE16" s="169">
        <f ca="1">'4'!AE16 * $AN16</f>
        <v>0</v>
      </c>
      <c r="AF16" s="169">
        <f ca="1">'4'!AF16 * $AN16</f>
        <v>0</v>
      </c>
      <c r="AG16" s="169">
        <f ca="1">'4'!AG16 * $AN16</f>
        <v>0</v>
      </c>
      <c r="AH16" s="169">
        <f ca="1">'4'!AH16 * $AN16</f>
        <v>0</v>
      </c>
      <c r="AI16" s="169">
        <f ca="1">'4'!AI16 * $AN16</f>
        <v>0</v>
      </c>
      <c r="AJ16" s="169">
        <f ca="1">'4'!AJ16 * $AN16</f>
        <v>0</v>
      </c>
      <c r="AM16" s="383">
        <f ca="1">F16+NPV(SDN,G16:INDEX(G16:AJ16,PAL))</f>
        <v>0</v>
      </c>
      <c r="AN16" s="425">
        <f ca="1">IF(ISERROR(AO16),0,AO16)</f>
        <v>0</v>
      </c>
      <c r="AO16" s="425" t="e">
        <f ca="1">TrikampioSkirstinys(ABS('4'!E16 )* 90%,ABS('4'!E16) * 200%,ABS('4'!E16))/ABS('4'!E16)</f>
        <v>#VALUE!</v>
      </c>
    </row>
    <row r="17" spans="2:41" s="61" customFormat="1" ht="12.75" hidden="1">
      <c r="B17" s="5" t="s">
        <v>21</v>
      </c>
      <c r="C17" s="482" t="str">
        <f>IF(Kalba="EN",Data2!C42,Data2!B42)</f>
        <v>Veiklos pajamos, iš viso</v>
      </c>
      <c r="D17" s="170">
        <f ca="1">ROUND(SUM(D18:D20),0)</f>
        <v>0</v>
      </c>
      <c r="E17" s="170">
        <f ca="1">ROUND(SUM(E18:E20),0)</f>
        <v>0</v>
      </c>
      <c r="F17" s="170">
        <f ca="1">ROUND(SUM(F18:F20),0)</f>
        <v>0</v>
      </c>
      <c r="G17" s="170">
        <f t="shared" ref="G17:AJ17" ca="1" si="4">ROUND(SUM(G18:G20),0)</f>
        <v>0</v>
      </c>
      <c r="H17" s="170">
        <f t="shared" ca="1" si="4"/>
        <v>0</v>
      </c>
      <c r="I17" s="170">
        <f t="shared" ca="1" si="4"/>
        <v>0</v>
      </c>
      <c r="J17" s="170">
        <f t="shared" ca="1" si="4"/>
        <v>0</v>
      </c>
      <c r="K17" s="170">
        <f t="shared" ca="1" si="4"/>
        <v>0</v>
      </c>
      <c r="L17" s="170">
        <f t="shared" ca="1" si="4"/>
        <v>0</v>
      </c>
      <c r="M17" s="170">
        <f t="shared" ca="1" si="4"/>
        <v>0</v>
      </c>
      <c r="N17" s="170">
        <f t="shared" ca="1" si="4"/>
        <v>0</v>
      </c>
      <c r="O17" s="170">
        <f t="shared" ca="1" si="4"/>
        <v>0</v>
      </c>
      <c r="P17" s="170">
        <f t="shared" ca="1" si="4"/>
        <v>0</v>
      </c>
      <c r="Q17" s="170">
        <f t="shared" ca="1" si="4"/>
        <v>0</v>
      </c>
      <c r="R17" s="170">
        <f t="shared" ca="1" si="4"/>
        <v>0</v>
      </c>
      <c r="S17" s="170">
        <f t="shared" ca="1" si="4"/>
        <v>0</v>
      </c>
      <c r="T17" s="170">
        <f t="shared" ca="1" si="4"/>
        <v>0</v>
      </c>
      <c r="U17" s="170">
        <f t="shared" ca="1" si="4"/>
        <v>0</v>
      </c>
      <c r="V17" s="170">
        <f t="shared" ca="1" si="4"/>
        <v>0</v>
      </c>
      <c r="W17" s="170">
        <f t="shared" ca="1" si="4"/>
        <v>0</v>
      </c>
      <c r="X17" s="170">
        <f t="shared" ca="1" si="4"/>
        <v>0</v>
      </c>
      <c r="Y17" s="170">
        <f t="shared" ca="1" si="4"/>
        <v>0</v>
      </c>
      <c r="Z17" s="170">
        <f t="shared" ca="1" si="4"/>
        <v>0</v>
      </c>
      <c r="AA17" s="170">
        <f t="shared" ca="1" si="4"/>
        <v>0</v>
      </c>
      <c r="AB17" s="170">
        <f t="shared" ca="1" si="4"/>
        <v>0</v>
      </c>
      <c r="AC17" s="170">
        <f t="shared" ca="1" si="4"/>
        <v>0</v>
      </c>
      <c r="AD17" s="170">
        <f t="shared" ca="1" si="4"/>
        <v>0</v>
      </c>
      <c r="AE17" s="170">
        <f t="shared" ca="1" si="4"/>
        <v>0</v>
      </c>
      <c r="AF17" s="170">
        <f t="shared" ca="1" si="4"/>
        <v>0</v>
      </c>
      <c r="AG17" s="170">
        <f t="shared" ca="1" si="4"/>
        <v>0</v>
      </c>
      <c r="AH17" s="170">
        <f t="shared" ca="1" si="4"/>
        <v>0</v>
      </c>
      <c r="AI17" s="170">
        <f t="shared" ca="1" si="4"/>
        <v>0</v>
      </c>
      <c r="AJ17" s="170">
        <f t="shared" ca="1" si="4"/>
        <v>0</v>
      </c>
      <c r="AM17" s="382">
        <f ca="1">ROUND(SUM(AM18:AM20),0)</f>
        <v>0</v>
      </c>
      <c r="AN17" s="382"/>
      <c r="AO17" s="382"/>
    </row>
    <row r="18" spans="2:41" s="3" customFormat="1" ht="12.75" hidden="1">
      <c r="B18" s="64" t="s">
        <v>22</v>
      </c>
      <c r="C18" s="483" t="str">
        <f>IF(Kalba="EN",Data2!C43,Data2!B43)</f>
        <v>Prekių pardavimo pajamos</v>
      </c>
      <c r="D18" s="169">
        <f ca="1">F18+NPV(FDN,G18:INDEX(G18:AJ18,PAL))</f>
        <v>0</v>
      </c>
      <c r="E18" s="169">
        <f ca="1">SUMIF($F$5:$AJ$5,"&lt;="&amp;PAL,$F18:$AJ18)</f>
        <v>0</v>
      </c>
      <c r="F18" s="169">
        <f ca="1">'4'!F18 * $AN18</f>
        <v>0</v>
      </c>
      <c r="G18" s="169">
        <f ca="1">'4'!G18 * $AN18</f>
        <v>0</v>
      </c>
      <c r="H18" s="169">
        <f ca="1">'4'!H18 * $AN18</f>
        <v>0</v>
      </c>
      <c r="I18" s="169">
        <f ca="1">'4'!I18 * $AN18</f>
        <v>0</v>
      </c>
      <c r="J18" s="169">
        <f ca="1">'4'!J18 * $AN18</f>
        <v>0</v>
      </c>
      <c r="K18" s="169">
        <f ca="1">'4'!K18 * $AN18</f>
        <v>0</v>
      </c>
      <c r="L18" s="169">
        <f ca="1">'4'!L18 * $AN18</f>
        <v>0</v>
      </c>
      <c r="M18" s="169">
        <f ca="1">'4'!M18 * $AN18</f>
        <v>0</v>
      </c>
      <c r="N18" s="169">
        <f ca="1">'4'!N18 * $AN18</f>
        <v>0</v>
      </c>
      <c r="O18" s="169">
        <f ca="1">'4'!O18 * $AN18</f>
        <v>0</v>
      </c>
      <c r="P18" s="169">
        <f ca="1">'4'!P18 * $AN18</f>
        <v>0</v>
      </c>
      <c r="Q18" s="169">
        <f ca="1">'4'!Q18 * $AN18</f>
        <v>0</v>
      </c>
      <c r="R18" s="169">
        <f ca="1">'4'!R18 * $AN18</f>
        <v>0</v>
      </c>
      <c r="S18" s="169">
        <f ca="1">'4'!S18 * $AN18</f>
        <v>0</v>
      </c>
      <c r="T18" s="169">
        <f ca="1">'4'!T18 * $AN18</f>
        <v>0</v>
      </c>
      <c r="U18" s="169">
        <f ca="1">'4'!U18 * $AN18</f>
        <v>0</v>
      </c>
      <c r="V18" s="169">
        <f ca="1">'4'!V18 * $AN18</f>
        <v>0</v>
      </c>
      <c r="W18" s="169">
        <f ca="1">'4'!W18 * $AN18</f>
        <v>0</v>
      </c>
      <c r="X18" s="169">
        <f ca="1">'4'!X18 * $AN18</f>
        <v>0</v>
      </c>
      <c r="Y18" s="169">
        <f ca="1">'4'!Y18 * $AN18</f>
        <v>0</v>
      </c>
      <c r="Z18" s="169">
        <f ca="1">'4'!Z18 * $AN18</f>
        <v>0</v>
      </c>
      <c r="AA18" s="169">
        <f ca="1">'4'!AA18 * $AN18</f>
        <v>0</v>
      </c>
      <c r="AB18" s="169">
        <f ca="1">'4'!AB18 * $AN18</f>
        <v>0</v>
      </c>
      <c r="AC18" s="169">
        <f ca="1">'4'!AC18 * $AN18</f>
        <v>0</v>
      </c>
      <c r="AD18" s="169">
        <f ca="1">'4'!AD18 * $AN18</f>
        <v>0</v>
      </c>
      <c r="AE18" s="169">
        <f ca="1">'4'!AE18 * $AN18</f>
        <v>0</v>
      </c>
      <c r="AF18" s="169">
        <f ca="1">'4'!AF18 * $AN18</f>
        <v>0</v>
      </c>
      <c r="AG18" s="169">
        <f ca="1">'4'!AG18 * $AN18</f>
        <v>0</v>
      </c>
      <c r="AH18" s="169">
        <f ca="1">'4'!AH18 * $AN18</f>
        <v>0</v>
      </c>
      <c r="AI18" s="169">
        <f ca="1">'4'!AI18 * $AN18</f>
        <v>0</v>
      </c>
      <c r="AJ18" s="169">
        <f ca="1">'4'!AJ18 * $AN18</f>
        <v>0</v>
      </c>
      <c r="AM18" s="383">
        <f ca="1">F18+NPV(SDN,G18:INDEX(G18:AJ18,PAL))</f>
        <v>0</v>
      </c>
      <c r="AN18" s="425">
        <f ca="1">IF(ISERROR(AO18),0,AO18)</f>
        <v>0</v>
      </c>
      <c r="AO18" s="425" t="e">
        <f ca="1">NormalusSkirstinys(ABS('4'!E18),ABS('4'!E18)*50%)/ABS('4'!E18)</f>
        <v>#DIV/0!</v>
      </c>
    </row>
    <row r="19" spans="2:41" s="3" customFormat="1" ht="12.75" hidden="1">
      <c r="B19" s="64" t="s">
        <v>23</v>
      </c>
      <c r="C19" s="483" t="str">
        <f>IF(Kalba="EN",Data2!C44,Data2!B44)</f>
        <v>Paslaugų suteikimo pajamos</v>
      </c>
      <c r="D19" s="169">
        <f ca="1">F19+NPV(FDN,G19:INDEX(G19:AJ19,PAL))</f>
        <v>0</v>
      </c>
      <c r="E19" s="169">
        <f ca="1">SUMIF($F$5:$AJ$5,"&lt;="&amp;PAL,$F19:$AJ19)</f>
        <v>0</v>
      </c>
      <c r="F19" s="169">
        <f ca="1">'4'!F19 * $AN19</f>
        <v>0</v>
      </c>
      <c r="G19" s="169">
        <f ca="1">'4'!G19 * $AN19</f>
        <v>0</v>
      </c>
      <c r="H19" s="169">
        <f ca="1">'4'!H19 * $AN19</f>
        <v>0</v>
      </c>
      <c r="I19" s="169">
        <f ca="1">'4'!I19 * $AN19</f>
        <v>0</v>
      </c>
      <c r="J19" s="169">
        <f ca="1">'4'!J19 * $AN19</f>
        <v>0</v>
      </c>
      <c r="K19" s="169">
        <f ca="1">'4'!K19 * $AN19</f>
        <v>0</v>
      </c>
      <c r="L19" s="169">
        <f ca="1">'4'!L19 * $AN19</f>
        <v>0</v>
      </c>
      <c r="M19" s="169">
        <f ca="1">'4'!M19 * $AN19</f>
        <v>0</v>
      </c>
      <c r="N19" s="169">
        <f ca="1">'4'!N19 * $AN19</f>
        <v>0</v>
      </c>
      <c r="O19" s="169">
        <f ca="1">'4'!O19 * $AN19</f>
        <v>0</v>
      </c>
      <c r="P19" s="169">
        <f ca="1">'4'!P19 * $AN19</f>
        <v>0</v>
      </c>
      <c r="Q19" s="169">
        <f ca="1">'4'!Q19 * $AN19</f>
        <v>0</v>
      </c>
      <c r="R19" s="169">
        <f ca="1">'4'!R19 * $AN19</f>
        <v>0</v>
      </c>
      <c r="S19" s="169">
        <f ca="1">'4'!S19 * $AN19</f>
        <v>0</v>
      </c>
      <c r="T19" s="169">
        <f ca="1">'4'!T19 * $AN19</f>
        <v>0</v>
      </c>
      <c r="U19" s="169">
        <f ca="1">'4'!U19 * $AN19</f>
        <v>0</v>
      </c>
      <c r="V19" s="169">
        <f ca="1">'4'!V19 * $AN19</f>
        <v>0</v>
      </c>
      <c r="W19" s="169">
        <f ca="1">'4'!W19 * $AN19</f>
        <v>0</v>
      </c>
      <c r="X19" s="169">
        <f ca="1">'4'!X19 * $AN19</f>
        <v>0</v>
      </c>
      <c r="Y19" s="169">
        <f ca="1">'4'!Y19 * $AN19</f>
        <v>0</v>
      </c>
      <c r="Z19" s="169">
        <f ca="1">'4'!Z19 * $AN19</f>
        <v>0</v>
      </c>
      <c r="AA19" s="169">
        <f ca="1">'4'!AA19 * $AN19</f>
        <v>0</v>
      </c>
      <c r="AB19" s="169">
        <f ca="1">'4'!AB19 * $AN19</f>
        <v>0</v>
      </c>
      <c r="AC19" s="169">
        <f ca="1">'4'!AC19 * $AN19</f>
        <v>0</v>
      </c>
      <c r="AD19" s="169">
        <f ca="1">'4'!AD19 * $AN19</f>
        <v>0</v>
      </c>
      <c r="AE19" s="169">
        <f ca="1">'4'!AE19 * $AN19</f>
        <v>0</v>
      </c>
      <c r="AF19" s="169">
        <f ca="1">'4'!AF19 * $AN19</f>
        <v>0</v>
      </c>
      <c r="AG19" s="169">
        <f ca="1">'4'!AG19 * $AN19</f>
        <v>0</v>
      </c>
      <c r="AH19" s="169">
        <f ca="1">'4'!AH19 * $AN19</f>
        <v>0</v>
      </c>
      <c r="AI19" s="169">
        <f ca="1">'4'!AI19 * $AN19</f>
        <v>0</v>
      </c>
      <c r="AJ19" s="169">
        <f ca="1">'4'!AJ19 * $AN19</f>
        <v>0</v>
      </c>
      <c r="AM19" s="383">
        <f ca="1">F19+NPV(SDN,G19:INDEX(G19:AJ19,PAL))</f>
        <v>0</v>
      </c>
      <c r="AN19" s="425">
        <f ca="1">IF(ISERROR(AO19),0,AO19)</f>
        <v>0</v>
      </c>
      <c r="AO19" s="425" t="e">
        <f ca="1">NormalusSkirstinys(ABS('4'!E19),ABS('4'!E19)*50%)/ABS('4'!E19)</f>
        <v>#DIV/0!</v>
      </c>
    </row>
    <row r="20" spans="2:41" s="3" customFormat="1" ht="12.75" hidden="1">
      <c r="B20" s="64" t="s">
        <v>24</v>
      </c>
      <c r="C20" s="483" t="str">
        <f>IF(Kalba="EN",Data2!C45,Data2!B45)</f>
        <v>Finansinės ir investicinės veiklos bei kitos pajamos</v>
      </c>
      <c r="D20" s="169">
        <f ca="1">F20+NPV(FDN,G20:INDEX(G20:AJ20,PAL))</f>
        <v>0</v>
      </c>
      <c r="E20" s="169">
        <f ca="1">SUMIF($F$5:$AJ$5,"&lt;="&amp;PAL,$F20:$AJ20)</f>
        <v>0</v>
      </c>
      <c r="F20" s="169">
        <f ca="1">'4'!F20 * $AN20</f>
        <v>0</v>
      </c>
      <c r="G20" s="169">
        <f ca="1">'4'!G20 * $AN20</f>
        <v>0</v>
      </c>
      <c r="H20" s="169">
        <f ca="1">'4'!H20 * $AN20</f>
        <v>0</v>
      </c>
      <c r="I20" s="169">
        <f ca="1">'4'!I20 * $AN20</f>
        <v>0</v>
      </c>
      <c r="J20" s="169">
        <f ca="1">'4'!J20 * $AN20</f>
        <v>0</v>
      </c>
      <c r="K20" s="169">
        <f ca="1">'4'!K20 * $AN20</f>
        <v>0</v>
      </c>
      <c r="L20" s="169">
        <f ca="1">'4'!L20 * $AN20</f>
        <v>0</v>
      </c>
      <c r="M20" s="169">
        <f ca="1">'4'!M20 * $AN20</f>
        <v>0</v>
      </c>
      <c r="N20" s="169">
        <f ca="1">'4'!N20 * $AN20</f>
        <v>0</v>
      </c>
      <c r="O20" s="169">
        <f ca="1">'4'!O20 * $AN20</f>
        <v>0</v>
      </c>
      <c r="P20" s="169">
        <f ca="1">'4'!P20 * $AN20</f>
        <v>0</v>
      </c>
      <c r="Q20" s="169">
        <f ca="1">'4'!Q20 * $AN20</f>
        <v>0</v>
      </c>
      <c r="R20" s="169">
        <f ca="1">'4'!R20 * $AN20</f>
        <v>0</v>
      </c>
      <c r="S20" s="169">
        <f ca="1">'4'!S20 * $AN20</f>
        <v>0</v>
      </c>
      <c r="T20" s="169">
        <f ca="1">'4'!T20 * $AN20</f>
        <v>0</v>
      </c>
      <c r="U20" s="169">
        <f ca="1">'4'!U20 * $AN20</f>
        <v>0</v>
      </c>
      <c r="V20" s="169">
        <f ca="1">'4'!V20 * $AN20</f>
        <v>0</v>
      </c>
      <c r="W20" s="169">
        <f ca="1">'4'!W20 * $AN20</f>
        <v>0</v>
      </c>
      <c r="X20" s="169">
        <f ca="1">'4'!X20 * $AN20</f>
        <v>0</v>
      </c>
      <c r="Y20" s="169">
        <f ca="1">'4'!Y20 * $AN20</f>
        <v>0</v>
      </c>
      <c r="Z20" s="169">
        <f ca="1">'4'!Z20 * $AN20</f>
        <v>0</v>
      </c>
      <c r="AA20" s="169">
        <f ca="1">'4'!AA20 * $AN20</f>
        <v>0</v>
      </c>
      <c r="AB20" s="169">
        <f ca="1">'4'!AB20 * $AN20</f>
        <v>0</v>
      </c>
      <c r="AC20" s="169">
        <f ca="1">'4'!AC20 * $AN20</f>
        <v>0</v>
      </c>
      <c r="AD20" s="169">
        <f ca="1">'4'!AD20 * $AN20</f>
        <v>0</v>
      </c>
      <c r="AE20" s="169">
        <f ca="1">'4'!AE20 * $AN20</f>
        <v>0</v>
      </c>
      <c r="AF20" s="169">
        <f ca="1">'4'!AF20 * $AN20</f>
        <v>0</v>
      </c>
      <c r="AG20" s="169">
        <f ca="1">'4'!AG20 * $AN20</f>
        <v>0</v>
      </c>
      <c r="AH20" s="169">
        <f ca="1">'4'!AH20 * $AN20</f>
        <v>0</v>
      </c>
      <c r="AI20" s="169">
        <f ca="1">'4'!AI20 * $AN20</f>
        <v>0</v>
      </c>
      <c r="AJ20" s="169">
        <f ca="1">'4'!AJ20 * $AN20</f>
        <v>0</v>
      </c>
      <c r="AM20" s="383">
        <f ca="1">F20+NPV(SDN,G20:INDEX(G20:AJ20,PAL))</f>
        <v>0</v>
      </c>
      <c r="AN20" s="425">
        <f ca="1">IF(ISERROR(AO20),0,AO20)</f>
        <v>0</v>
      </c>
      <c r="AO20" s="425" t="e">
        <f ca="1">NormalusSkirstinys(ABS('4'!E20),ABS('4'!E20)*50%)/ABS('4'!E20)</f>
        <v>#DIV/0!</v>
      </c>
    </row>
    <row r="21" spans="2:41" s="61" customFormat="1" ht="12.75" hidden="1">
      <c r="B21" s="5" t="s">
        <v>25</v>
      </c>
      <c r="C21" s="482" t="str">
        <f>IF(Kalba="EN",Data2!C46,Data2!B46)</f>
        <v>Veiklos ir finansinės išlaidos, iš viso</v>
      </c>
      <c r="D21" s="170">
        <f ca="1">ROUND(SUM(D22,D29),0)</f>
        <v>0</v>
      </c>
      <c r="E21" s="170">
        <f ca="1">ROUND(SUM(E22,E29),0)</f>
        <v>0</v>
      </c>
      <c r="F21" s="170">
        <f t="shared" ref="F21:AJ21" ca="1" si="5">ROUND(SUM(F22,F29),0)</f>
        <v>0</v>
      </c>
      <c r="G21" s="170">
        <f t="shared" ca="1" si="5"/>
        <v>0</v>
      </c>
      <c r="H21" s="170">
        <f t="shared" ca="1" si="5"/>
        <v>0</v>
      </c>
      <c r="I21" s="170">
        <f t="shared" ca="1" si="5"/>
        <v>0</v>
      </c>
      <c r="J21" s="170">
        <f t="shared" ca="1" si="5"/>
        <v>0</v>
      </c>
      <c r="K21" s="170">
        <f t="shared" ca="1" si="5"/>
        <v>0</v>
      </c>
      <c r="L21" s="170">
        <f t="shared" ca="1" si="5"/>
        <v>0</v>
      </c>
      <c r="M21" s="170">
        <f t="shared" ca="1" si="5"/>
        <v>0</v>
      </c>
      <c r="N21" s="170">
        <f t="shared" ca="1" si="5"/>
        <v>0</v>
      </c>
      <c r="O21" s="170">
        <f t="shared" ca="1" si="5"/>
        <v>0</v>
      </c>
      <c r="P21" s="170">
        <f t="shared" ca="1" si="5"/>
        <v>0</v>
      </c>
      <c r="Q21" s="170">
        <f t="shared" ca="1" si="5"/>
        <v>0</v>
      </c>
      <c r="R21" s="170">
        <f t="shared" ca="1" si="5"/>
        <v>0</v>
      </c>
      <c r="S21" s="170">
        <f t="shared" ca="1" si="5"/>
        <v>0</v>
      </c>
      <c r="T21" s="170">
        <f t="shared" ca="1" si="5"/>
        <v>0</v>
      </c>
      <c r="U21" s="170">
        <f t="shared" ca="1" si="5"/>
        <v>0</v>
      </c>
      <c r="V21" s="170">
        <f t="shared" ca="1" si="5"/>
        <v>0</v>
      </c>
      <c r="W21" s="170">
        <f t="shared" ca="1" si="5"/>
        <v>0</v>
      </c>
      <c r="X21" s="170">
        <f t="shared" ca="1" si="5"/>
        <v>0</v>
      </c>
      <c r="Y21" s="170">
        <f t="shared" ca="1" si="5"/>
        <v>0</v>
      </c>
      <c r="Z21" s="170">
        <f t="shared" ca="1" si="5"/>
        <v>0</v>
      </c>
      <c r="AA21" s="170">
        <f t="shared" ca="1" si="5"/>
        <v>0</v>
      </c>
      <c r="AB21" s="170">
        <f t="shared" ca="1" si="5"/>
        <v>0</v>
      </c>
      <c r="AC21" s="170">
        <f t="shared" ca="1" si="5"/>
        <v>0</v>
      </c>
      <c r="AD21" s="170">
        <f t="shared" ca="1" si="5"/>
        <v>0</v>
      </c>
      <c r="AE21" s="170">
        <f t="shared" ca="1" si="5"/>
        <v>0</v>
      </c>
      <c r="AF21" s="170">
        <f t="shared" ca="1" si="5"/>
        <v>0</v>
      </c>
      <c r="AG21" s="170">
        <f t="shared" ca="1" si="5"/>
        <v>0</v>
      </c>
      <c r="AH21" s="170">
        <f t="shared" ca="1" si="5"/>
        <v>0</v>
      </c>
      <c r="AI21" s="170">
        <f t="shared" ca="1" si="5"/>
        <v>0</v>
      </c>
      <c r="AJ21" s="170">
        <f t="shared" ca="1" si="5"/>
        <v>0</v>
      </c>
      <c r="AM21" s="382">
        <f ca="1">ROUND(SUM(AM22,AM29),0)</f>
        <v>0</v>
      </c>
      <c r="AN21" s="382"/>
      <c r="AO21" s="382"/>
    </row>
    <row r="22" spans="2:41" s="61" customFormat="1" ht="12.75" hidden="1">
      <c r="B22" s="66" t="s">
        <v>297</v>
      </c>
      <c r="C22" s="482" t="str">
        <f>IF(Kalba="EN",Data2!C47,Data2!B47)</f>
        <v>Veiklos išlaidos</v>
      </c>
      <c r="D22" s="170">
        <f ca="1">ROUND(SUM(D23:D28),0)</f>
        <v>0</v>
      </c>
      <c r="E22" s="170">
        <f ca="1">ROUND(SUM(E23:E28),0)</f>
        <v>0</v>
      </c>
      <c r="F22" s="170">
        <f t="shared" ref="F22:AJ22" ca="1" si="6">ROUND(SUM(F23:F28),0)</f>
        <v>0</v>
      </c>
      <c r="G22" s="170">
        <f t="shared" ca="1" si="6"/>
        <v>0</v>
      </c>
      <c r="H22" s="170">
        <f t="shared" ca="1" si="6"/>
        <v>0</v>
      </c>
      <c r="I22" s="170">
        <f t="shared" ca="1" si="6"/>
        <v>0</v>
      </c>
      <c r="J22" s="170">
        <f t="shared" ca="1" si="6"/>
        <v>0</v>
      </c>
      <c r="K22" s="170">
        <f t="shared" ca="1" si="6"/>
        <v>0</v>
      </c>
      <c r="L22" s="170">
        <f t="shared" ca="1" si="6"/>
        <v>0</v>
      </c>
      <c r="M22" s="170">
        <f t="shared" ca="1" si="6"/>
        <v>0</v>
      </c>
      <c r="N22" s="170">
        <f t="shared" ca="1" si="6"/>
        <v>0</v>
      </c>
      <c r="O22" s="170">
        <f t="shared" ca="1" si="6"/>
        <v>0</v>
      </c>
      <c r="P22" s="170">
        <f t="shared" ca="1" si="6"/>
        <v>0</v>
      </c>
      <c r="Q22" s="170">
        <f t="shared" ca="1" si="6"/>
        <v>0</v>
      </c>
      <c r="R22" s="170">
        <f t="shared" ca="1" si="6"/>
        <v>0</v>
      </c>
      <c r="S22" s="170">
        <f t="shared" ca="1" si="6"/>
        <v>0</v>
      </c>
      <c r="T22" s="170">
        <f t="shared" ca="1" si="6"/>
        <v>0</v>
      </c>
      <c r="U22" s="170">
        <f t="shared" ca="1" si="6"/>
        <v>0</v>
      </c>
      <c r="V22" s="170">
        <f t="shared" ca="1" si="6"/>
        <v>0</v>
      </c>
      <c r="W22" s="170">
        <f t="shared" ca="1" si="6"/>
        <v>0</v>
      </c>
      <c r="X22" s="170">
        <f t="shared" ca="1" si="6"/>
        <v>0</v>
      </c>
      <c r="Y22" s="170">
        <f t="shared" ca="1" si="6"/>
        <v>0</v>
      </c>
      <c r="Z22" s="170">
        <f t="shared" ca="1" si="6"/>
        <v>0</v>
      </c>
      <c r="AA22" s="170">
        <f t="shared" ca="1" si="6"/>
        <v>0</v>
      </c>
      <c r="AB22" s="170">
        <f t="shared" ca="1" si="6"/>
        <v>0</v>
      </c>
      <c r="AC22" s="170">
        <f t="shared" ca="1" si="6"/>
        <v>0</v>
      </c>
      <c r="AD22" s="170">
        <f t="shared" ca="1" si="6"/>
        <v>0</v>
      </c>
      <c r="AE22" s="170">
        <f t="shared" ca="1" si="6"/>
        <v>0</v>
      </c>
      <c r="AF22" s="170">
        <f t="shared" ca="1" si="6"/>
        <v>0</v>
      </c>
      <c r="AG22" s="170">
        <f t="shared" ca="1" si="6"/>
        <v>0</v>
      </c>
      <c r="AH22" s="170">
        <f t="shared" ca="1" si="6"/>
        <v>0</v>
      </c>
      <c r="AI22" s="170">
        <f t="shared" ca="1" si="6"/>
        <v>0</v>
      </c>
      <c r="AJ22" s="170">
        <f t="shared" ca="1" si="6"/>
        <v>0</v>
      </c>
      <c r="AM22" s="382">
        <f ca="1">ROUND(SUM(AM23:AM28),0)</f>
        <v>0</v>
      </c>
      <c r="AN22" s="382"/>
      <c r="AO22" s="382"/>
    </row>
    <row r="23" spans="2:41" s="3" customFormat="1" ht="12.75" hidden="1">
      <c r="B23" s="64" t="s">
        <v>298</v>
      </c>
      <c r="C23" s="483" t="str">
        <f>IF(Kalba="EN",Data2!C48,Data2!B48)</f>
        <v>Žaliavos</v>
      </c>
      <c r="D23" s="169">
        <f ca="1">F23+NPV(FDN,G23:INDEX(G23:AJ23,PAL))</f>
        <v>0</v>
      </c>
      <c r="E23" s="169">
        <f t="shared" ref="E23:E29" ca="1" si="7">SUMIF($F$5:$AJ$5,"&lt;="&amp;PAL,$F23:$AJ23)</f>
        <v>0</v>
      </c>
      <c r="F23" s="169">
        <f ca="1">'4'!F23 * $AN23</f>
        <v>0</v>
      </c>
      <c r="G23" s="169">
        <f ca="1">'4'!G23 * $AN23</f>
        <v>0</v>
      </c>
      <c r="H23" s="169">
        <f ca="1">'4'!H23 * $AN23</f>
        <v>0</v>
      </c>
      <c r="I23" s="169">
        <f ca="1">'4'!I23 * $AN23</f>
        <v>0</v>
      </c>
      <c r="J23" s="169">
        <f ca="1">'4'!J23 * $AN23</f>
        <v>0</v>
      </c>
      <c r="K23" s="169">
        <f ca="1">'4'!K23 * $AN23</f>
        <v>0</v>
      </c>
      <c r="L23" s="169">
        <f ca="1">'4'!L23 * $AN23</f>
        <v>0</v>
      </c>
      <c r="M23" s="169">
        <f ca="1">'4'!M23 * $AN23</f>
        <v>0</v>
      </c>
      <c r="N23" s="169">
        <f ca="1">'4'!N23 * $AN23</f>
        <v>0</v>
      </c>
      <c r="O23" s="169">
        <f ca="1">'4'!O23 * $AN23</f>
        <v>0</v>
      </c>
      <c r="P23" s="169">
        <f ca="1">'4'!P23 * $AN23</f>
        <v>0</v>
      </c>
      <c r="Q23" s="169">
        <f ca="1">'4'!Q23 * $AN23</f>
        <v>0</v>
      </c>
      <c r="R23" s="169">
        <f ca="1">'4'!R23 * $AN23</f>
        <v>0</v>
      </c>
      <c r="S23" s="169">
        <f ca="1">'4'!S23 * $AN23</f>
        <v>0</v>
      </c>
      <c r="T23" s="169">
        <f ca="1">'4'!T23 * $AN23</f>
        <v>0</v>
      </c>
      <c r="U23" s="169">
        <f ca="1">'4'!U23 * $AN23</f>
        <v>0</v>
      </c>
      <c r="V23" s="169">
        <f ca="1">'4'!V23 * $AN23</f>
        <v>0</v>
      </c>
      <c r="W23" s="169">
        <f ca="1">'4'!W23 * $AN23</f>
        <v>0</v>
      </c>
      <c r="X23" s="169">
        <f ca="1">'4'!X23 * $AN23</f>
        <v>0</v>
      </c>
      <c r="Y23" s="169">
        <f ca="1">'4'!Y23 * $AN23</f>
        <v>0</v>
      </c>
      <c r="Z23" s="169">
        <f ca="1">'4'!Z23 * $AN23</f>
        <v>0</v>
      </c>
      <c r="AA23" s="169">
        <f ca="1">'4'!AA23 * $AN23</f>
        <v>0</v>
      </c>
      <c r="AB23" s="169">
        <f ca="1">'4'!AB23 * $AN23</f>
        <v>0</v>
      </c>
      <c r="AC23" s="169">
        <f ca="1">'4'!AC23 * $AN23</f>
        <v>0</v>
      </c>
      <c r="AD23" s="169">
        <f ca="1">'4'!AD23 * $AN23</f>
        <v>0</v>
      </c>
      <c r="AE23" s="169">
        <f ca="1">'4'!AE23 * $AN23</f>
        <v>0</v>
      </c>
      <c r="AF23" s="169">
        <f ca="1">'4'!AF23 * $AN23</f>
        <v>0</v>
      </c>
      <c r="AG23" s="169">
        <f ca="1">'4'!AG23 * $AN23</f>
        <v>0</v>
      </c>
      <c r="AH23" s="169">
        <f ca="1">'4'!AH23 * $AN23</f>
        <v>0</v>
      </c>
      <c r="AI23" s="169">
        <f ca="1">'4'!AI23 * $AN23</f>
        <v>0</v>
      </c>
      <c r="AJ23" s="169">
        <f ca="1">'4'!AJ23 * $AN23</f>
        <v>0</v>
      </c>
      <c r="AM23" s="383">
        <f ca="1">F23+NPV(SDN,G23:INDEX(G23:AJ23,PAL))</f>
        <v>0</v>
      </c>
      <c r="AN23" s="425">
        <f ca="1">IF(ISERROR(AO23),0,AO23)</f>
        <v>0</v>
      </c>
      <c r="AO23" s="425" t="e">
        <f ca="1">TrikampioSkirstinys(ABS('4'!E23) * 50%,ABS('4'!E23) * 200%,ABS('4'!E23))/ABS('4'!E23)</f>
        <v>#VALUE!</v>
      </c>
    </row>
    <row r="24" spans="2:41" s="3" customFormat="1" ht="12.75" hidden="1">
      <c r="B24" s="64" t="s">
        <v>299</v>
      </c>
      <c r="C24" s="483" t="str">
        <f>IF(Kalba="EN",Data2!C49,Data2!B49)</f>
        <v>Darbo užmokesčio išlaidos</v>
      </c>
      <c r="D24" s="169">
        <f ca="1">F24+NPV(FDN,G24:INDEX(G24:AJ24,PAL))</f>
        <v>0</v>
      </c>
      <c r="E24" s="169">
        <f t="shared" ca="1" si="7"/>
        <v>0</v>
      </c>
      <c r="F24" s="169">
        <f ca="1">'4'!F24 * $AN24</f>
        <v>0</v>
      </c>
      <c r="G24" s="169">
        <f ca="1">'4'!G24 * $AN24</f>
        <v>0</v>
      </c>
      <c r="H24" s="169">
        <f ca="1">'4'!H24 * $AN24</f>
        <v>0</v>
      </c>
      <c r="I24" s="169">
        <f ca="1">'4'!I24 * $AN24</f>
        <v>0</v>
      </c>
      <c r="J24" s="169">
        <f ca="1">'4'!J24 * $AN24</f>
        <v>0</v>
      </c>
      <c r="K24" s="169">
        <f ca="1">'4'!K24 * $AN24</f>
        <v>0</v>
      </c>
      <c r="L24" s="169">
        <f ca="1">'4'!L24 * $AN24</f>
        <v>0</v>
      </c>
      <c r="M24" s="169">
        <f ca="1">'4'!M24 * $AN24</f>
        <v>0</v>
      </c>
      <c r="N24" s="169">
        <f ca="1">'4'!N24 * $AN24</f>
        <v>0</v>
      </c>
      <c r="O24" s="169">
        <f ca="1">'4'!O24 * $AN24</f>
        <v>0</v>
      </c>
      <c r="P24" s="169">
        <f ca="1">'4'!P24 * $AN24</f>
        <v>0</v>
      </c>
      <c r="Q24" s="169">
        <f ca="1">'4'!Q24 * $AN24</f>
        <v>0</v>
      </c>
      <c r="R24" s="169">
        <f ca="1">'4'!R24 * $AN24</f>
        <v>0</v>
      </c>
      <c r="S24" s="169">
        <f ca="1">'4'!S24 * $AN24</f>
        <v>0</v>
      </c>
      <c r="T24" s="169">
        <f ca="1">'4'!T24 * $AN24</f>
        <v>0</v>
      </c>
      <c r="U24" s="169">
        <f ca="1">'4'!U24 * $AN24</f>
        <v>0</v>
      </c>
      <c r="V24" s="169">
        <f ca="1">'4'!V24 * $AN24</f>
        <v>0</v>
      </c>
      <c r="W24" s="169">
        <f ca="1">'4'!W24 * $AN24</f>
        <v>0</v>
      </c>
      <c r="X24" s="169">
        <f ca="1">'4'!X24 * $AN24</f>
        <v>0</v>
      </c>
      <c r="Y24" s="169">
        <f ca="1">'4'!Y24 * $AN24</f>
        <v>0</v>
      </c>
      <c r="Z24" s="169">
        <f ca="1">'4'!Z24 * $AN24</f>
        <v>0</v>
      </c>
      <c r="AA24" s="169">
        <f ca="1">'4'!AA24 * $AN24</f>
        <v>0</v>
      </c>
      <c r="AB24" s="169">
        <f ca="1">'4'!AB24 * $AN24</f>
        <v>0</v>
      </c>
      <c r="AC24" s="169">
        <f ca="1">'4'!AC24 * $AN24</f>
        <v>0</v>
      </c>
      <c r="AD24" s="169">
        <f ca="1">'4'!AD24 * $AN24</f>
        <v>0</v>
      </c>
      <c r="AE24" s="169">
        <f ca="1">'4'!AE24 * $AN24</f>
        <v>0</v>
      </c>
      <c r="AF24" s="169">
        <f ca="1">'4'!AF24 * $AN24</f>
        <v>0</v>
      </c>
      <c r="AG24" s="169">
        <f ca="1">'4'!AG24 * $AN24</f>
        <v>0</v>
      </c>
      <c r="AH24" s="169">
        <f ca="1">'4'!AH24 * $AN24</f>
        <v>0</v>
      </c>
      <c r="AI24" s="169">
        <f ca="1">'4'!AI24 * $AN24</f>
        <v>0</v>
      </c>
      <c r="AJ24" s="169">
        <f ca="1">'4'!AJ24 * $AN24</f>
        <v>0</v>
      </c>
      <c r="AM24" s="383">
        <f ca="1">F24+NPV(SDN,G24:INDEX(G24:AJ24,PAL))</f>
        <v>0</v>
      </c>
      <c r="AN24" s="425">
        <f t="shared" ref="AN24:AN29" ca="1" si="8">IF(ISERROR(AO24),0,AO24)</f>
        <v>0</v>
      </c>
      <c r="AO24" s="425" t="e">
        <f ca="1">TrikampioSkirstinys(ABS('4'!E24) * 50%,ABS('4'!E24) * 200%,ABS('4'!E24))/ABS('4'!E24)</f>
        <v>#VALUE!</v>
      </c>
    </row>
    <row r="25" spans="2:41" s="3" customFormat="1" ht="12.75" hidden="1">
      <c r="B25" s="64" t="s">
        <v>300</v>
      </c>
      <c r="C25" s="483" t="str">
        <f>IF(Kalba="EN",Data2!C50,Data2!B50)</f>
        <v>Elektros energijos išlaidos</v>
      </c>
      <c r="D25" s="169">
        <f ca="1">F25+NPV(FDN,G25:INDEX(G25:AJ25,PAL))</f>
        <v>0</v>
      </c>
      <c r="E25" s="169">
        <f t="shared" ca="1" si="7"/>
        <v>0</v>
      </c>
      <c r="F25" s="169">
        <f ca="1">'4'!F25 * $AN25</f>
        <v>0</v>
      </c>
      <c r="G25" s="169">
        <f ca="1">'4'!G25 * $AN25</f>
        <v>0</v>
      </c>
      <c r="H25" s="169">
        <f ca="1">'4'!H25 * $AN25</f>
        <v>0</v>
      </c>
      <c r="I25" s="169">
        <f ca="1">'4'!I25 * $AN25</f>
        <v>0</v>
      </c>
      <c r="J25" s="169">
        <f ca="1">'4'!J25 * $AN25</f>
        <v>0</v>
      </c>
      <c r="K25" s="169">
        <f ca="1">'4'!K25 * $AN25</f>
        <v>0</v>
      </c>
      <c r="L25" s="169">
        <f ca="1">'4'!L25 * $AN25</f>
        <v>0</v>
      </c>
      <c r="M25" s="169">
        <f ca="1">'4'!M25 * $AN25</f>
        <v>0</v>
      </c>
      <c r="N25" s="169">
        <f ca="1">'4'!N25 * $AN25</f>
        <v>0</v>
      </c>
      <c r="O25" s="169">
        <f ca="1">'4'!O25 * $AN25</f>
        <v>0</v>
      </c>
      <c r="P25" s="169">
        <f ca="1">'4'!P25 * $AN25</f>
        <v>0</v>
      </c>
      <c r="Q25" s="169">
        <f ca="1">'4'!Q25 * $AN25</f>
        <v>0</v>
      </c>
      <c r="R25" s="169">
        <f ca="1">'4'!R25 * $AN25</f>
        <v>0</v>
      </c>
      <c r="S25" s="169">
        <f ca="1">'4'!S25 * $AN25</f>
        <v>0</v>
      </c>
      <c r="T25" s="169">
        <f ca="1">'4'!T25 * $AN25</f>
        <v>0</v>
      </c>
      <c r="U25" s="169">
        <f ca="1">'4'!U25 * $AN25</f>
        <v>0</v>
      </c>
      <c r="V25" s="169">
        <f ca="1">'4'!V25 * $AN25</f>
        <v>0</v>
      </c>
      <c r="W25" s="169">
        <f ca="1">'4'!W25 * $AN25</f>
        <v>0</v>
      </c>
      <c r="X25" s="169">
        <f ca="1">'4'!X25 * $AN25</f>
        <v>0</v>
      </c>
      <c r="Y25" s="169">
        <f ca="1">'4'!Y25 * $AN25</f>
        <v>0</v>
      </c>
      <c r="Z25" s="169">
        <f ca="1">'4'!Z25 * $AN25</f>
        <v>0</v>
      </c>
      <c r="AA25" s="169">
        <f ca="1">'4'!AA25 * $AN25</f>
        <v>0</v>
      </c>
      <c r="AB25" s="169">
        <f ca="1">'4'!AB25 * $AN25</f>
        <v>0</v>
      </c>
      <c r="AC25" s="169">
        <f ca="1">'4'!AC25 * $AN25</f>
        <v>0</v>
      </c>
      <c r="AD25" s="169">
        <f ca="1">'4'!AD25 * $AN25</f>
        <v>0</v>
      </c>
      <c r="AE25" s="169">
        <f ca="1">'4'!AE25 * $AN25</f>
        <v>0</v>
      </c>
      <c r="AF25" s="169">
        <f ca="1">'4'!AF25 * $AN25</f>
        <v>0</v>
      </c>
      <c r="AG25" s="169">
        <f ca="1">'4'!AG25 * $AN25</f>
        <v>0</v>
      </c>
      <c r="AH25" s="169">
        <f ca="1">'4'!AH25 * $AN25</f>
        <v>0</v>
      </c>
      <c r="AI25" s="169">
        <f ca="1">'4'!AI25 * $AN25</f>
        <v>0</v>
      </c>
      <c r="AJ25" s="169">
        <f ca="1">'4'!AJ25 * $AN25</f>
        <v>0</v>
      </c>
      <c r="AM25" s="383">
        <f ca="1">F25+NPV(SDN,G25:INDEX(G25:AJ25,PAL))</f>
        <v>0</v>
      </c>
      <c r="AN25" s="425">
        <f t="shared" ca="1" si="8"/>
        <v>0</v>
      </c>
      <c r="AO25" s="425" t="e">
        <f ca="1">TrikampioSkirstinys(ABS('4'!E25) * 50%,ABS('4'!E25) * 200%,ABS('4'!E25))/ABS('4'!E25)</f>
        <v>#VALUE!</v>
      </c>
    </row>
    <row r="26" spans="2:41" s="3" customFormat="1" ht="12.75" hidden="1">
      <c r="B26" s="64" t="s">
        <v>301</v>
      </c>
      <c r="C26" s="483" t="str">
        <f>IF(Kalba="EN",Data2!C51,Data2!B51)</f>
        <v>Šildymo (išskyrus elektrą) išlaidos</v>
      </c>
      <c r="D26" s="169">
        <f ca="1">F26+NPV(FDN,G26:INDEX(G26:AJ26,PAL))</f>
        <v>0</v>
      </c>
      <c r="E26" s="169">
        <f t="shared" ca="1" si="7"/>
        <v>0</v>
      </c>
      <c r="F26" s="169">
        <f ca="1">'4'!F26 * $AN26</f>
        <v>0</v>
      </c>
      <c r="G26" s="169">
        <f ca="1">'4'!G26 * $AN26</f>
        <v>0</v>
      </c>
      <c r="H26" s="169">
        <f ca="1">'4'!H26 * $AN26</f>
        <v>0</v>
      </c>
      <c r="I26" s="169">
        <f ca="1">'4'!I26 * $AN26</f>
        <v>0</v>
      </c>
      <c r="J26" s="169">
        <f ca="1">'4'!J26 * $AN26</f>
        <v>0</v>
      </c>
      <c r="K26" s="169">
        <f ca="1">'4'!K26 * $AN26</f>
        <v>0</v>
      </c>
      <c r="L26" s="169">
        <f ca="1">'4'!L26 * $AN26</f>
        <v>0</v>
      </c>
      <c r="M26" s="169">
        <f ca="1">'4'!M26 * $AN26</f>
        <v>0</v>
      </c>
      <c r="N26" s="169">
        <f ca="1">'4'!N26 * $AN26</f>
        <v>0</v>
      </c>
      <c r="O26" s="169">
        <f ca="1">'4'!O26 * $AN26</f>
        <v>0</v>
      </c>
      <c r="P26" s="169">
        <f ca="1">'4'!P26 * $AN26</f>
        <v>0</v>
      </c>
      <c r="Q26" s="169">
        <f ca="1">'4'!Q26 * $AN26</f>
        <v>0</v>
      </c>
      <c r="R26" s="169">
        <f ca="1">'4'!R26 * $AN26</f>
        <v>0</v>
      </c>
      <c r="S26" s="169">
        <f ca="1">'4'!S26 * $AN26</f>
        <v>0</v>
      </c>
      <c r="T26" s="169">
        <f ca="1">'4'!T26 * $AN26</f>
        <v>0</v>
      </c>
      <c r="U26" s="169">
        <f ca="1">'4'!U26 * $AN26</f>
        <v>0</v>
      </c>
      <c r="V26" s="169">
        <f ca="1">'4'!V26 * $AN26</f>
        <v>0</v>
      </c>
      <c r="W26" s="169">
        <f ca="1">'4'!W26 * $AN26</f>
        <v>0</v>
      </c>
      <c r="X26" s="169">
        <f ca="1">'4'!X26 * $AN26</f>
        <v>0</v>
      </c>
      <c r="Y26" s="169">
        <f ca="1">'4'!Y26 * $AN26</f>
        <v>0</v>
      </c>
      <c r="Z26" s="169">
        <f ca="1">'4'!Z26 * $AN26</f>
        <v>0</v>
      </c>
      <c r="AA26" s="169">
        <f ca="1">'4'!AA26 * $AN26</f>
        <v>0</v>
      </c>
      <c r="AB26" s="169">
        <f ca="1">'4'!AB26 * $AN26</f>
        <v>0</v>
      </c>
      <c r="AC26" s="169">
        <f ca="1">'4'!AC26 * $AN26</f>
        <v>0</v>
      </c>
      <c r="AD26" s="169">
        <f ca="1">'4'!AD26 * $AN26</f>
        <v>0</v>
      </c>
      <c r="AE26" s="169">
        <f ca="1">'4'!AE26 * $AN26</f>
        <v>0</v>
      </c>
      <c r="AF26" s="169">
        <f ca="1">'4'!AF26 * $AN26</f>
        <v>0</v>
      </c>
      <c r="AG26" s="169">
        <f ca="1">'4'!AG26 * $AN26</f>
        <v>0</v>
      </c>
      <c r="AH26" s="169">
        <f ca="1">'4'!AH26 * $AN26</f>
        <v>0</v>
      </c>
      <c r="AI26" s="169">
        <f ca="1">'4'!AI26 * $AN26</f>
        <v>0</v>
      </c>
      <c r="AJ26" s="169">
        <f ca="1">'4'!AJ26 * $AN26</f>
        <v>0</v>
      </c>
      <c r="AM26" s="383">
        <f ca="1">F26+NPV(SDN,G26:INDEX(G26:AJ26,PAL))</f>
        <v>0</v>
      </c>
      <c r="AN26" s="425">
        <f t="shared" ca="1" si="8"/>
        <v>0</v>
      </c>
      <c r="AO26" s="425" t="e">
        <f ca="1">TrikampioSkirstinys(ABS('4'!E26) * 50%,ABS('4'!E26) * 200%,ABS('4'!E26))/ABS('4'!E26)</f>
        <v>#VALUE!</v>
      </c>
    </row>
    <row r="27" spans="2:41" s="3" customFormat="1" ht="12.75" hidden="1">
      <c r="B27" s="64" t="s">
        <v>303</v>
      </c>
      <c r="C27" s="483" t="str">
        <f>IF(Kalba="EN",Data2!C52,Data2!B52)</f>
        <v>Infrastruktūros būklės palaikymo išlaidos</v>
      </c>
      <c r="D27" s="169">
        <f ca="1">F27+NPV(FDN,G27:INDEX(G27:AJ27,PAL))</f>
        <v>0</v>
      </c>
      <c r="E27" s="169">
        <f t="shared" ca="1" si="7"/>
        <v>0</v>
      </c>
      <c r="F27" s="169">
        <f ca="1">'4'!F27 * $AN27</f>
        <v>0</v>
      </c>
      <c r="G27" s="169">
        <f ca="1">'4'!G27 * $AN27</f>
        <v>0</v>
      </c>
      <c r="H27" s="169">
        <f ca="1">'4'!H27 * $AN27</f>
        <v>0</v>
      </c>
      <c r="I27" s="169">
        <f ca="1">'4'!I27 * $AN27</f>
        <v>0</v>
      </c>
      <c r="J27" s="169">
        <f ca="1">'4'!J27 * $AN27</f>
        <v>0</v>
      </c>
      <c r="K27" s="169">
        <f ca="1">'4'!K27 * $AN27</f>
        <v>0</v>
      </c>
      <c r="L27" s="169">
        <f ca="1">'4'!L27 * $AN27</f>
        <v>0</v>
      </c>
      <c r="M27" s="169">
        <f ca="1">'4'!M27 * $AN27</f>
        <v>0</v>
      </c>
      <c r="N27" s="169">
        <f ca="1">'4'!N27 * $AN27</f>
        <v>0</v>
      </c>
      <c r="O27" s="169">
        <f ca="1">'4'!O27 * $AN27</f>
        <v>0</v>
      </c>
      <c r="P27" s="169">
        <f ca="1">'4'!P27 * $AN27</f>
        <v>0</v>
      </c>
      <c r="Q27" s="169">
        <f ca="1">'4'!Q27 * $AN27</f>
        <v>0</v>
      </c>
      <c r="R27" s="169">
        <f ca="1">'4'!R27 * $AN27</f>
        <v>0</v>
      </c>
      <c r="S27" s="169">
        <f ca="1">'4'!S27 * $AN27</f>
        <v>0</v>
      </c>
      <c r="T27" s="169">
        <f ca="1">'4'!T27 * $AN27</f>
        <v>0</v>
      </c>
      <c r="U27" s="169">
        <f ca="1">'4'!U27 * $AN27</f>
        <v>0</v>
      </c>
      <c r="V27" s="169">
        <f ca="1">'4'!V27 * $AN27</f>
        <v>0</v>
      </c>
      <c r="W27" s="169">
        <f ca="1">'4'!W27 * $AN27</f>
        <v>0</v>
      </c>
      <c r="X27" s="169">
        <f ca="1">'4'!X27 * $AN27</f>
        <v>0</v>
      </c>
      <c r="Y27" s="169">
        <f ca="1">'4'!Y27 * $AN27</f>
        <v>0</v>
      </c>
      <c r="Z27" s="169">
        <f ca="1">'4'!Z27 * $AN27</f>
        <v>0</v>
      </c>
      <c r="AA27" s="169">
        <f ca="1">'4'!AA27 * $AN27</f>
        <v>0</v>
      </c>
      <c r="AB27" s="169">
        <f ca="1">'4'!AB27 * $AN27</f>
        <v>0</v>
      </c>
      <c r="AC27" s="169">
        <f ca="1">'4'!AC27 * $AN27</f>
        <v>0</v>
      </c>
      <c r="AD27" s="169">
        <f ca="1">'4'!AD27 * $AN27</f>
        <v>0</v>
      </c>
      <c r="AE27" s="169">
        <f ca="1">'4'!AE27 * $AN27</f>
        <v>0</v>
      </c>
      <c r="AF27" s="169">
        <f ca="1">'4'!AF27 * $AN27</f>
        <v>0</v>
      </c>
      <c r="AG27" s="169">
        <f ca="1">'4'!AG27 * $AN27</f>
        <v>0</v>
      </c>
      <c r="AH27" s="169">
        <f ca="1">'4'!AH27 * $AN27</f>
        <v>0</v>
      </c>
      <c r="AI27" s="169">
        <f ca="1">'4'!AI27 * $AN27</f>
        <v>0</v>
      </c>
      <c r="AJ27" s="169">
        <f ca="1">'4'!AJ27 * $AN27</f>
        <v>0</v>
      </c>
      <c r="AM27" s="383">
        <f ca="1">F27+NPV(SDN,G27:INDEX(G27:AJ27,PAL))</f>
        <v>0</v>
      </c>
      <c r="AN27" s="425">
        <f t="shared" ca="1" si="8"/>
        <v>0</v>
      </c>
      <c r="AO27" s="425" t="e">
        <f ca="1">TrikampioSkirstinys(ABS('4'!E27) * 50%,ABS('4'!E27) * 200%,ABS('4'!E27))/ABS('4'!E27)</f>
        <v>#VALUE!</v>
      </c>
    </row>
    <row r="28" spans="2:41" s="3" customFormat="1" ht="12.75" hidden="1">
      <c r="B28" s="64" t="s">
        <v>304</v>
      </c>
      <c r="C28" s="483" t="str">
        <f>IF(Kalba="EN",Data2!C53,Data2!B53)</f>
        <v>Kitos išlaidos</v>
      </c>
      <c r="D28" s="169">
        <f ca="1">F28+NPV(FDN,G28:INDEX(G28:AJ28,PAL))</f>
        <v>0</v>
      </c>
      <c r="E28" s="169">
        <f t="shared" ca="1" si="7"/>
        <v>0</v>
      </c>
      <c r="F28" s="169">
        <f ca="1">'4'!F28 * $AN28</f>
        <v>0</v>
      </c>
      <c r="G28" s="169">
        <f ca="1">'4'!G28 * $AN28</f>
        <v>0</v>
      </c>
      <c r="H28" s="169">
        <f ca="1">'4'!H28 * $AN28</f>
        <v>0</v>
      </c>
      <c r="I28" s="169">
        <f ca="1">'4'!I28 * $AN28</f>
        <v>0</v>
      </c>
      <c r="J28" s="169">
        <f ca="1">'4'!J28 * $AN28</f>
        <v>0</v>
      </c>
      <c r="K28" s="169">
        <f ca="1">'4'!K28 * $AN28</f>
        <v>0</v>
      </c>
      <c r="L28" s="169">
        <f ca="1">'4'!L28 * $AN28</f>
        <v>0</v>
      </c>
      <c r="M28" s="169">
        <f ca="1">'4'!M28 * $AN28</f>
        <v>0</v>
      </c>
      <c r="N28" s="169">
        <f ca="1">'4'!N28 * $AN28</f>
        <v>0</v>
      </c>
      <c r="O28" s="169">
        <f ca="1">'4'!O28 * $AN28</f>
        <v>0</v>
      </c>
      <c r="P28" s="169">
        <f ca="1">'4'!P28 * $AN28</f>
        <v>0</v>
      </c>
      <c r="Q28" s="169">
        <f ca="1">'4'!Q28 * $AN28</f>
        <v>0</v>
      </c>
      <c r="R28" s="169">
        <f ca="1">'4'!R28 * $AN28</f>
        <v>0</v>
      </c>
      <c r="S28" s="169">
        <f ca="1">'4'!S28 * $AN28</f>
        <v>0</v>
      </c>
      <c r="T28" s="169">
        <f ca="1">'4'!T28 * $AN28</f>
        <v>0</v>
      </c>
      <c r="U28" s="169">
        <f ca="1">'4'!U28 * $AN28</f>
        <v>0</v>
      </c>
      <c r="V28" s="169">
        <f ca="1">'4'!V28 * $AN28</f>
        <v>0</v>
      </c>
      <c r="W28" s="169">
        <f ca="1">'4'!W28 * $AN28</f>
        <v>0</v>
      </c>
      <c r="X28" s="169">
        <f ca="1">'4'!X28 * $AN28</f>
        <v>0</v>
      </c>
      <c r="Y28" s="169">
        <f ca="1">'4'!Y28 * $AN28</f>
        <v>0</v>
      </c>
      <c r="Z28" s="169">
        <f ca="1">'4'!Z28 * $AN28</f>
        <v>0</v>
      </c>
      <c r="AA28" s="169">
        <f ca="1">'4'!AA28 * $AN28</f>
        <v>0</v>
      </c>
      <c r="AB28" s="169">
        <f ca="1">'4'!AB28 * $AN28</f>
        <v>0</v>
      </c>
      <c r="AC28" s="169">
        <f ca="1">'4'!AC28 * $AN28</f>
        <v>0</v>
      </c>
      <c r="AD28" s="169">
        <f ca="1">'4'!AD28 * $AN28</f>
        <v>0</v>
      </c>
      <c r="AE28" s="169">
        <f ca="1">'4'!AE28 * $AN28</f>
        <v>0</v>
      </c>
      <c r="AF28" s="169">
        <f ca="1">'4'!AF28 * $AN28</f>
        <v>0</v>
      </c>
      <c r="AG28" s="169">
        <f ca="1">'4'!AG28 * $AN28</f>
        <v>0</v>
      </c>
      <c r="AH28" s="169">
        <f ca="1">'4'!AH28 * $AN28</f>
        <v>0</v>
      </c>
      <c r="AI28" s="169">
        <f ca="1">'4'!AI28 * $AN28</f>
        <v>0</v>
      </c>
      <c r="AJ28" s="169">
        <f ca="1">'4'!AJ28 * $AN28</f>
        <v>0</v>
      </c>
      <c r="AM28" s="383">
        <f ca="1">F28+NPV(SDN,G28:INDEX(G28:AJ28,PAL))</f>
        <v>0</v>
      </c>
      <c r="AN28" s="425">
        <f t="shared" ca="1" si="8"/>
        <v>0</v>
      </c>
      <c r="AO28" s="425" t="e">
        <f ca="1">TrikampioSkirstinys(ABS('4'!E28) * 50%,ABS('4'!E28) * 200%,ABS('4'!E28))/ABS('4'!E28)</f>
        <v>#VALUE!</v>
      </c>
    </row>
    <row r="29" spans="2:41" s="3" customFormat="1" ht="12.75" hidden="1">
      <c r="B29" s="64" t="s">
        <v>305</v>
      </c>
      <c r="C29" s="483" t="str">
        <f>IF(Kalba="EN",Data2!C54,Data2!B54)</f>
        <v>Gautų paskolų (G.3.1.) palūkanos</v>
      </c>
      <c r="D29" s="169">
        <f ca="1">F29+NPV(FDN,G29:INDEX(G29:AJ29,PAL))</f>
        <v>0</v>
      </c>
      <c r="E29" s="169">
        <f t="shared" ca="1" si="7"/>
        <v>0</v>
      </c>
      <c r="F29" s="169">
        <f ca="1">'4'!F29 * $AN29</f>
        <v>0</v>
      </c>
      <c r="G29" s="169">
        <f ca="1">'4'!G29 * $AN29</f>
        <v>0</v>
      </c>
      <c r="H29" s="169">
        <f ca="1">'4'!H29 * $AN29</f>
        <v>0</v>
      </c>
      <c r="I29" s="169">
        <f ca="1">'4'!I29 * $AN29</f>
        <v>0</v>
      </c>
      <c r="J29" s="169">
        <f ca="1">'4'!J29 * $AN29</f>
        <v>0</v>
      </c>
      <c r="K29" s="169">
        <f ca="1">'4'!K29 * $AN29</f>
        <v>0</v>
      </c>
      <c r="L29" s="169">
        <f ca="1">'4'!L29 * $AN29</f>
        <v>0</v>
      </c>
      <c r="M29" s="169">
        <f ca="1">'4'!M29 * $AN29</f>
        <v>0</v>
      </c>
      <c r="N29" s="169">
        <f ca="1">'4'!N29 * $AN29</f>
        <v>0</v>
      </c>
      <c r="O29" s="169">
        <f ca="1">'4'!O29 * $AN29</f>
        <v>0</v>
      </c>
      <c r="P29" s="169">
        <f ca="1">'4'!P29 * $AN29</f>
        <v>0</v>
      </c>
      <c r="Q29" s="169">
        <f ca="1">'4'!Q29 * $AN29</f>
        <v>0</v>
      </c>
      <c r="R29" s="169">
        <f ca="1">'4'!R29 * $AN29</f>
        <v>0</v>
      </c>
      <c r="S29" s="169">
        <f ca="1">'4'!S29 * $AN29</f>
        <v>0</v>
      </c>
      <c r="T29" s="169">
        <f ca="1">'4'!T29 * $AN29</f>
        <v>0</v>
      </c>
      <c r="U29" s="169">
        <f ca="1">'4'!U29 * $AN29</f>
        <v>0</v>
      </c>
      <c r="V29" s="169">
        <f ca="1">'4'!V29 * $AN29</f>
        <v>0</v>
      </c>
      <c r="W29" s="169">
        <f ca="1">'4'!W29 * $AN29</f>
        <v>0</v>
      </c>
      <c r="X29" s="169">
        <f ca="1">'4'!X29 * $AN29</f>
        <v>0</v>
      </c>
      <c r="Y29" s="169">
        <f ca="1">'4'!Y29 * $AN29</f>
        <v>0</v>
      </c>
      <c r="Z29" s="169">
        <f ca="1">'4'!Z29 * $AN29</f>
        <v>0</v>
      </c>
      <c r="AA29" s="169">
        <f ca="1">'4'!AA29 * $AN29</f>
        <v>0</v>
      </c>
      <c r="AB29" s="169">
        <f ca="1">'4'!AB29 * $AN29</f>
        <v>0</v>
      </c>
      <c r="AC29" s="169">
        <f ca="1">'4'!AC29 * $AN29</f>
        <v>0</v>
      </c>
      <c r="AD29" s="169">
        <f ca="1">'4'!AD29 * $AN29</f>
        <v>0</v>
      </c>
      <c r="AE29" s="169">
        <f ca="1">'4'!AE29 * $AN29</f>
        <v>0</v>
      </c>
      <c r="AF29" s="169">
        <f ca="1">'4'!AF29 * $AN29</f>
        <v>0</v>
      </c>
      <c r="AG29" s="169">
        <f ca="1">'4'!AG29 * $AN29</f>
        <v>0</v>
      </c>
      <c r="AH29" s="169">
        <f ca="1">'4'!AH29 * $AN29</f>
        <v>0</v>
      </c>
      <c r="AI29" s="169">
        <f ca="1">'4'!AI29 * $AN29</f>
        <v>0</v>
      </c>
      <c r="AJ29" s="169">
        <f ca="1">'4'!AJ29 * $AN29</f>
        <v>0</v>
      </c>
      <c r="AM29" s="383">
        <f ca="1">F29+NPV(SDN,G29:INDEX(G29:AJ29,PAL))</f>
        <v>0</v>
      </c>
      <c r="AN29" s="425">
        <f t="shared" ca="1" si="8"/>
        <v>0</v>
      </c>
      <c r="AO29" s="425" t="e">
        <f ca="1">TrikampioSkirstinys(ABS('4'!E29) * 50%,ABS('4'!E29) * 200%,ABS('4'!E29))/ABS('4'!E29)</f>
        <v>#VALUE!</v>
      </c>
    </row>
    <row r="30" spans="2:41" s="61" customFormat="1" ht="25.5" hidden="1">
      <c r="B30" s="5" t="s">
        <v>26</v>
      </c>
      <c r="C30" s="482" t="str">
        <f>IF(Kalba="EN",Data2!C55,Data2!B55)</f>
        <v>Mokesčiai (+ neigiama įtaka; - teigiama įtaka biudžeto lėšų srautams)</v>
      </c>
      <c r="D30" s="170">
        <f ca="1">ROUND(D31-SUM(D32:D33),0)</f>
        <v>0</v>
      </c>
      <c r="E30" s="170">
        <f ca="1">ROUND(E31-SUM(E32:E33),0)</f>
        <v>0</v>
      </c>
      <c r="F30" s="170">
        <f ca="1">ROUND(F31-SUM(F32:F33),0)</f>
        <v>0</v>
      </c>
      <c r="G30" s="170">
        <f t="shared" ref="G30:AJ30" ca="1" si="9">ROUND(G31-SUM(G32:G33),0)</f>
        <v>0</v>
      </c>
      <c r="H30" s="170">
        <f t="shared" ca="1" si="9"/>
        <v>0</v>
      </c>
      <c r="I30" s="170">
        <f t="shared" ca="1" si="9"/>
        <v>0</v>
      </c>
      <c r="J30" s="170">
        <f t="shared" ca="1" si="9"/>
        <v>0</v>
      </c>
      <c r="K30" s="170">
        <f t="shared" ca="1" si="9"/>
        <v>0</v>
      </c>
      <c r="L30" s="170">
        <f t="shared" ca="1" si="9"/>
        <v>0</v>
      </c>
      <c r="M30" s="170">
        <f t="shared" ca="1" si="9"/>
        <v>0</v>
      </c>
      <c r="N30" s="170">
        <f t="shared" ca="1" si="9"/>
        <v>0</v>
      </c>
      <c r="O30" s="170">
        <f t="shared" ca="1" si="9"/>
        <v>0</v>
      </c>
      <c r="P30" s="170">
        <f t="shared" ca="1" si="9"/>
        <v>0</v>
      </c>
      <c r="Q30" s="170">
        <f t="shared" ca="1" si="9"/>
        <v>0</v>
      </c>
      <c r="R30" s="170">
        <f t="shared" ca="1" si="9"/>
        <v>0</v>
      </c>
      <c r="S30" s="170">
        <f t="shared" ca="1" si="9"/>
        <v>0</v>
      </c>
      <c r="T30" s="170">
        <f t="shared" ca="1" si="9"/>
        <v>0</v>
      </c>
      <c r="U30" s="170">
        <f t="shared" ca="1" si="9"/>
        <v>0</v>
      </c>
      <c r="V30" s="170">
        <f t="shared" ca="1" si="9"/>
        <v>0</v>
      </c>
      <c r="W30" s="170">
        <f t="shared" ca="1" si="9"/>
        <v>0</v>
      </c>
      <c r="X30" s="170">
        <f t="shared" ca="1" si="9"/>
        <v>0</v>
      </c>
      <c r="Y30" s="170">
        <f t="shared" ca="1" si="9"/>
        <v>0</v>
      </c>
      <c r="Z30" s="170">
        <f t="shared" ca="1" si="9"/>
        <v>0</v>
      </c>
      <c r="AA30" s="170">
        <f t="shared" ca="1" si="9"/>
        <v>0</v>
      </c>
      <c r="AB30" s="170">
        <f t="shared" ca="1" si="9"/>
        <v>0</v>
      </c>
      <c r="AC30" s="170">
        <f t="shared" ca="1" si="9"/>
        <v>0</v>
      </c>
      <c r="AD30" s="170">
        <f t="shared" ca="1" si="9"/>
        <v>0</v>
      </c>
      <c r="AE30" s="170">
        <f t="shared" ca="1" si="9"/>
        <v>0</v>
      </c>
      <c r="AF30" s="170">
        <f t="shared" ca="1" si="9"/>
        <v>0</v>
      </c>
      <c r="AG30" s="170">
        <f t="shared" ca="1" si="9"/>
        <v>0</v>
      </c>
      <c r="AH30" s="170">
        <f t="shared" ca="1" si="9"/>
        <v>0</v>
      </c>
      <c r="AI30" s="170">
        <f t="shared" ca="1" si="9"/>
        <v>0</v>
      </c>
      <c r="AJ30" s="170">
        <f t="shared" ca="1" si="9"/>
        <v>0</v>
      </c>
      <c r="AM30" s="382">
        <f ca="1">ROUND(AM31-SUM(AM32:AM33),0)</f>
        <v>0</v>
      </c>
      <c r="AN30" s="425"/>
      <c r="AO30" s="382"/>
    </row>
    <row r="31" spans="2:41" s="3" customFormat="1" ht="12.75" hidden="1">
      <c r="B31" s="64" t="s">
        <v>307</v>
      </c>
      <c r="C31" s="483" t="str">
        <f>IF(Kalba="EN",Data2!C56,Data2!B56)</f>
        <v>Bendra importo/pirkimo PVM suma</v>
      </c>
      <c r="D31" s="169">
        <f ca="1">F31+NPV(FDN,G31:INDEX(G31:AJ31,PAL))</f>
        <v>0</v>
      </c>
      <c r="E31" s="169">
        <f ca="1">SUMIF($F$5:$AJ$5,"&lt;="&amp;PAL,$F31:$AJ31)</f>
        <v>0</v>
      </c>
      <c r="F31" s="169">
        <f ca="1">'4'!F31</f>
        <v>0</v>
      </c>
      <c r="G31" s="169">
        <f ca="1">'4'!G31</f>
        <v>0</v>
      </c>
      <c r="H31" s="169">
        <f ca="1">'4'!H31</f>
        <v>0</v>
      </c>
      <c r="I31" s="169">
        <f ca="1">'4'!I31</f>
        <v>0</v>
      </c>
      <c r="J31" s="169">
        <f ca="1">'4'!J31</f>
        <v>0</v>
      </c>
      <c r="K31" s="169">
        <f ca="1">'4'!K31</f>
        <v>0</v>
      </c>
      <c r="L31" s="169">
        <f ca="1">'4'!L31</f>
        <v>0</v>
      </c>
      <c r="M31" s="169">
        <f ca="1">'4'!M31</f>
        <v>0</v>
      </c>
      <c r="N31" s="169">
        <f ca="1">'4'!N31</f>
        <v>0</v>
      </c>
      <c r="O31" s="169">
        <f ca="1">'4'!O31</f>
        <v>0</v>
      </c>
      <c r="P31" s="169">
        <f ca="1">'4'!P31</f>
        <v>0</v>
      </c>
      <c r="Q31" s="169">
        <f ca="1">'4'!Q31</f>
        <v>0</v>
      </c>
      <c r="R31" s="169">
        <f ca="1">'4'!R31</f>
        <v>0</v>
      </c>
      <c r="S31" s="169">
        <f ca="1">'4'!S31</f>
        <v>0</v>
      </c>
      <c r="T31" s="169">
        <f ca="1">'4'!T31</f>
        <v>0</v>
      </c>
      <c r="U31" s="169">
        <f ca="1">'4'!U31</f>
        <v>0</v>
      </c>
      <c r="V31" s="169">
        <f ca="1">'4'!V31</f>
        <v>0</v>
      </c>
      <c r="W31" s="169">
        <f ca="1">'4'!W31</f>
        <v>0</v>
      </c>
      <c r="X31" s="169">
        <f ca="1">'4'!X31</f>
        <v>0</v>
      </c>
      <c r="Y31" s="169">
        <f ca="1">'4'!Y31</f>
        <v>0</v>
      </c>
      <c r="Z31" s="169">
        <f ca="1">'4'!Z31</f>
        <v>0</v>
      </c>
      <c r="AA31" s="169">
        <f ca="1">'4'!AA31</f>
        <v>0</v>
      </c>
      <c r="AB31" s="169">
        <f ca="1">'4'!AB31</f>
        <v>0</v>
      </c>
      <c r="AC31" s="169">
        <f ca="1">'4'!AC31</f>
        <v>0</v>
      </c>
      <c r="AD31" s="169">
        <f ca="1">'4'!AD31</f>
        <v>0</v>
      </c>
      <c r="AE31" s="169">
        <f ca="1">'4'!AE31</f>
        <v>0</v>
      </c>
      <c r="AF31" s="169">
        <f ca="1">'4'!AF31</f>
        <v>0</v>
      </c>
      <c r="AG31" s="169">
        <f ca="1">'4'!AG31</f>
        <v>0</v>
      </c>
      <c r="AH31" s="169">
        <f ca="1">'4'!AH31</f>
        <v>0</v>
      </c>
      <c r="AI31" s="169">
        <f ca="1">'4'!AI31</f>
        <v>0</v>
      </c>
      <c r="AJ31" s="169">
        <f ca="1">'4'!AJ31</f>
        <v>0</v>
      </c>
      <c r="AM31" s="383">
        <f ca="1">F31+NPV(SDN,G31:INDEX(G31:AJ31,PAL))</f>
        <v>0</v>
      </c>
      <c r="AN31" s="425"/>
      <c r="AO31" s="383"/>
    </row>
    <row r="32" spans="2:41" s="3" customFormat="1" ht="12.75" hidden="1">
      <c r="B32" s="64" t="s">
        <v>309</v>
      </c>
      <c r="C32" s="483" t="str">
        <f>IF(Kalba="EN",Data2!C57,Data2!B57)</f>
        <v>Bendra pardavimo PVM suma</v>
      </c>
      <c r="D32" s="169">
        <f ca="1">F32+NPV(FDN,G32:INDEX(G32:AJ32,PAL))</f>
        <v>0</v>
      </c>
      <c r="E32" s="169">
        <f ca="1">SUMIF($F$5:$AJ$5,"&lt;="&amp;PAL,$F32:$AJ32)</f>
        <v>0</v>
      </c>
      <c r="F32" s="169">
        <f ca="1">'4'!F32</f>
        <v>0</v>
      </c>
      <c r="G32" s="169">
        <f ca="1">'4'!G32</f>
        <v>0</v>
      </c>
      <c r="H32" s="169">
        <f ca="1">'4'!H32</f>
        <v>0</v>
      </c>
      <c r="I32" s="169">
        <f ca="1">'4'!I32</f>
        <v>0</v>
      </c>
      <c r="J32" s="169">
        <f ca="1">'4'!J32</f>
        <v>0</v>
      </c>
      <c r="K32" s="169">
        <f ca="1">'4'!K32</f>
        <v>0</v>
      </c>
      <c r="L32" s="169">
        <f ca="1">'4'!L32</f>
        <v>0</v>
      </c>
      <c r="M32" s="169">
        <f ca="1">'4'!M32</f>
        <v>0</v>
      </c>
      <c r="N32" s="169">
        <f ca="1">'4'!N32</f>
        <v>0</v>
      </c>
      <c r="O32" s="169">
        <f ca="1">'4'!O32</f>
        <v>0</v>
      </c>
      <c r="P32" s="169">
        <f ca="1">'4'!P32</f>
        <v>0</v>
      </c>
      <c r="Q32" s="169">
        <f ca="1">'4'!Q32</f>
        <v>0</v>
      </c>
      <c r="R32" s="169">
        <f ca="1">'4'!R32</f>
        <v>0</v>
      </c>
      <c r="S32" s="169">
        <f ca="1">'4'!S32</f>
        <v>0</v>
      </c>
      <c r="T32" s="169">
        <f ca="1">'4'!T32</f>
        <v>0</v>
      </c>
      <c r="U32" s="169">
        <f ca="1">'4'!U32</f>
        <v>0</v>
      </c>
      <c r="V32" s="169">
        <f ca="1">'4'!V32</f>
        <v>0</v>
      </c>
      <c r="W32" s="169">
        <f ca="1">'4'!W32</f>
        <v>0</v>
      </c>
      <c r="X32" s="169">
        <f ca="1">'4'!X32</f>
        <v>0</v>
      </c>
      <c r="Y32" s="169">
        <f ca="1">'4'!Y32</f>
        <v>0</v>
      </c>
      <c r="Z32" s="169">
        <f ca="1">'4'!Z32</f>
        <v>0</v>
      </c>
      <c r="AA32" s="169">
        <f ca="1">'4'!AA32</f>
        <v>0</v>
      </c>
      <c r="AB32" s="169">
        <f ca="1">'4'!AB32</f>
        <v>0</v>
      </c>
      <c r="AC32" s="169">
        <f ca="1">'4'!AC32</f>
        <v>0</v>
      </c>
      <c r="AD32" s="169">
        <f ca="1">'4'!AD32</f>
        <v>0</v>
      </c>
      <c r="AE32" s="169">
        <f ca="1">'4'!AE32</f>
        <v>0</v>
      </c>
      <c r="AF32" s="169">
        <f ca="1">'4'!AF32</f>
        <v>0</v>
      </c>
      <c r="AG32" s="169">
        <f ca="1">'4'!AG32</f>
        <v>0</v>
      </c>
      <c r="AH32" s="169">
        <f ca="1">'4'!AH32</f>
        <v>0</v>
      </c>
      <c r="AI32" s="169">
        <f ca="1">'4'!AI32</f>
        <v>0</v>
      </c>
      <c r="AJ32" s="169">
        <f ca="1">'4'!AJ32</f>
        <v>0</v>
      </c>
      <c r="AM32" s="383">
        <f ca="1">F32+NPV(SDN,G32:INDEX(G32:AJ32,PAL))</f>
        <v>0</v>
      </c>
      <c r="AN32" s="425"/>
      <c r="AO32" s="383"/>
    </row>
    <row r="33" spans="2:41" s="3" customFormat="1" ht="12.75" hidden="1">
      <c r="B33" s="64" t="s">
        <v>311</v>
      </c>
      <c r="C33" s="483" t="str">
        <f>IF(Kalba="EN",Data2!C58,Data2!B58)</f>
        <v>Bendra kitų mokėtinų netiesioginių mokesčių suma</v>
      </c>
      <c r="D33" s="169">
        <f ca="1">F33+NPV(FDN,G33:INDEX(G33:AJ33,PAL))</f>
        <v>0</v>
      </c>
      <c r="E33" s="169">
        <f ca="1">SUMIF($F$5:$AJ$5,"&lt;="&amp;PAL,$F33:$AJ33)</f>
        <v>0</v>
      </c>
      <c r="F33" s="169">
        <f ca="1">'4'!F33</f>
        <v>0</v>
      </c>
      <c r="G33" s="169">
        <f ca="1">'4'!G33</f>
        <v>0</v>
      </c>
      <c r="H33" s="169">
        <f ca="1">'4'!H33</f>
        <v>0</v>
      </c>
      <c r="I33" s="169">
        <f ca="1">'4'!I33</f>
        <v>0</v>
      </c>
      <c r="J33" s="169">
        <f ca="1">'4'!J33</f>
        <v>0</v>
      </c>
      <c r="K33" s="169">
        <f ca="1">'4'!K33</f>
        <v>0</v>
      </c>
      <c r="L33" s="169">
        <f ca="1">'4'!L33</f>
        <v>0</v>
      </c>
      <c r="M33" s="169">
        <f ca="1">'4'!M33</f>
        <v>0</v>
      </c>
      <c r="N33" s="169">
        <f ca="1">'4'!N33</f>
        <v>0</v>
      </c>
      <c r="O33" s="169">
        <f ca="1">'4'!O33</f>
        <v>0</v>
      </c>
      <c r="P33" s="169">
        <f ca="1">'4'!P33</f>
        <v>0</v>
      </c>
      <c r="Q33" s="169">
        <f ca="1">'4'!Q33</f>
        <v>0</v>
      </c>
      <c r="R33" s="169">
        <f ca="1">'4'!R33</f>
        <v>0</v>
      </c>
      <c r="S33" s="169">
        <f ca="1">'4'!S33</f>
        <v>0</v>
      </c>
      <c r="T33" s="169">
        <f ca="1">'4'!T33</f>
        <v>0</v>
      </c>
      <c r="U33" s="169">
        <f ca="1">'4'!U33</f>
        <v>0</v>
      </c>
      <c r="V33" s="169">
        <f ca="1">'4'!V33</f>
        <v>0</v>
      </c>
      <c r="W33" s="169">
        <f ca="1">'4'!W33</f>
        <v>0</v>
      </c>
      <c r="X33" s="169">
        <f ca="1">'4'!X33</f>
        <v>0</v>
      </c>
      <c r="Y33" s="169">
        <f ca="1">'4'!Y33</f>
        <v>0</v>
      </c>
      <c r="Z33" s="169">
        <f ca="1">'4'!Z33</f>
        <v>0</v>
      </c>
      <c r="AA33" s="169">
        <f ca="1">'4'!AA33</f>
        <v>0</v>
      </c>
      <c r="AB33" s="169">
        <f ca="1">'4'!AB33</f>
        <v>0</v>
      </c>
      <c r="AC33" s="169">
        <f ca="1">'4'!AC33</f>
        <v>0</v>
      </c>
      <c r="AD33" s="169">
        <f ca="1">'4'!AD33</f>
        <v>0</v>
      </c>
      <c r="AE33" s="169">
        <f ca="1">'4'!AE33</f>
        <v>0</v>
      </c>
      <c r="AF33" s="169">
        <f ca="1">'4'!AF33</f>
        <v>0</v>
      </c>
      <c r="AG33" s="169">
        <f ca="1">'4'!AG33</f>
        <v>0</v>
      </c>
      <c r="AH33" s="169">
        <f ca="1">'4'!AH33</f>
        <v>0</v>
      </c>
      <c r="AI33" s="169">
        <f ca="1">'4'!AI33</f>
        <v>0</v>
      </c>
      <c r="AJ33" s="169">
        <f ca="1">'4'!AJ33</f>
        <v>0</v>
      </c>
      <c r="AM33" s="383">
        <f ca="1">F33+NPV(SDN,G33:INDEX(G33:AJ33,PAL))</f>
        <v>0</v>
      </c>
      <c r="AN33" s="425"/>
      <c r="AO33" s="383"/>
    </row>
    <row r="34" spans="2:41" s="61" customFormat="1" ht="12.75" hidden="1">
      <c r="B34" s="5" t="s">
        <v>28</v>
      </c>
      <c r="C34" s="482" t="str">
        <f>IF(Kalba="EN",Data2!C59,Data2!B59)</f>
        <v>Grynosios pajamos</v>
      </c>
      <c r="D34" s="170">
        <f ca="1">ROUND(SUM(D17)-SUM(D15,D22),0)</f>
        <v>0</v>
      </c>
      <c r="E34" s="62">
        <f t="shared" ref="E34:AJ34" ca="1" si="10">ROUND(SUM(E17)-SUM(E15,E22),0)</f>
        <v>0</v>
      </c>
      <c r="F34" s="170">
        <f t="shared" ca="1" si="10"/>
        <v>0</v>
      </c>
      <c r="G34" s="170">
        <f t="shared" ca="1" si="10"/>
        <v>0</v>
      </c>
      <c r="H34" s="170">
        <f t="shared" ca="1" si="10"/>
        <v>0</v>
      </c>
      <c r="I34" s="170">
        <f t="shared" ca="1" si="10"/>
        <v>0</v>
      </c>
      <c r="J34" s="170">
        <f t="shared" ca="1" si="10"/>
        <v>0</v>
      </c>
      <c r="K34" s="170">
        <f t="shared" ca="1" si="10"/>
        <v>0</v>
      </c>
      <c r="L34" s="170">
        <f t="shared" ca="1" si="10"/>
        <v>0</v>
      </c>
      <c r="M34" s="170">
        <f t="shared" ca="1" si="10"/>
        <v>0</v>
      </c>
      <c r="N34" s="170">
        <f t="shared" ca="1" si="10"/>
        <v>0</v>
      </c>
      <c r="O34" s="170">
        <f t="shared" ca="1" si="10"/>
        <v>0</v>
      </c>
      <c r="P34" s="170">
        <f t="shared" ca="1" si="10"/>
        <v>0</v>
      </c>
      <c r="Q34" s="170">
        <f t="shared" ca="1" si="10"/>
        <v>0</v>
      </c>
      <c r="R34" s="170">
        <f t="shared" ca="1" si="10"/>
        <v>0</v>
      </c>
      <c r="S34" s="170">
        <f t="shared" ca="1" si="10"/>
        <v>0</v>
      </c>
      <c r="T34" s="170">
        <f t="shared" ca="1" si="10"/>
        <v>0</v>
      </c>
      <c r="U34" s="170">
        <f t="shared" ca="1" si="10"/>
        <v>0</v>
      </c>
      <c r="V34" s="170">
        <f t="shared" ca="1" si="10"/>
        <v>0</v>
      </c>
      <c r="W34" s="170">
        <f t="shared" ca="1" si="10"/>
        <v>0</v>
      </c>
      <c r="X34" s="170">
        <f t="shared" ca="1" si="10"/>
        <v>0</v>
      </c>
      <c r="Y34" s="170">
        <f t="shared" ca="1" si="10"/>
        <v>0</v>
      </c>
      <c r="Z34" s="170">
        <f t="shared" ca="1" si="10"/>
        <v>0</v>
      </c>
      <c r="AA34" s="170">
        <f t="shared" ca="1" si="10"/>
        <v>0</v>
      </c>
      <c r="AB34" s="170">
        <f t="shared" ca="1" si="10"/>
        <v>0</v>
      </c>
      <c r="AC34" s="170">
        <f t="shared" ca="1" si="10"/>
        <v>0</v>
      </c>
      <c r="AD34" s="170">
        <f t="shared" ca="1" si="10"/>
        <v>0</v>
      </c>
      <c r="AE34" s="170">
        <f t="shared" ca="1" si="10"/>
        <v>0</v>
      </c>
      <c r="AF34" s="170">
        <f t="shared" ca="1" si="10"/>
        <v>0</v>
      </c>
      <c r="AG34" s="170">
        <f t="shared" ca="1" si="10"/>
        <v>0</v>
      </c>
      <c r="AH34" s="170">
        <f t="shared" ca="1" si="10"/>
        <v>0</v>
      </c>
      <c r="AI34" s="170">
        <f t="shared" ca="1" si="10"/>
        <v>0</v>
      </c>
      <c r="AJ34" s="170">
        <f t="shared" ca="1" si="10"/>
        <v>0</v>
      </c>
      <c r="AM34" s="382">
        <f>ROUND(SUM(AN17)-SUM(AN7,AN21),0)</f>
        <v>0</v>
      </c>
      <c r="AN34" s="425"/>
      <c r="AO34" s="382"/>
    </row>
    <row r="35" spans="2:41" s="61" customFormat="1" ht="12.75" hidden="1">
      <c r="B35" s="66" t="s">
        <v>313</v>
      </c>
      <c r="C35" s="482" t="str">
        <f>IF(Kalba="EN",Data2!C60,Data2!B60)</f>
        <v>Finansavimas, iš viso</v>
      </c>
      <c r="D35" s="170">
        <f ca="1">SUM(E36,E41,E44)</f>
        <v>0</v>
      </c>
      <c r="E35" s="170">
        <f t="shared" ref="E35:AJ35" ca="1" si="11">SUM(E36,E41,E44)</f>
        <v>0</v>
      </c>
      <c r="F35" s="170">
        <f t="shared" ca="1" si="11"/>
        <v>0</v>
      </c>
      <c r="G35" s="170">
        <f t="shared" ca="1" si="11"/>
        <v>0</v>
      </c>
      <c r="H35" s="170">
        <f t="shared" ca="1" si="11"/>
        <v>0</v>
      </c>
      <c r="I35" s="170">
        <f t="shared" ca="1" si="11"/>
        <v>0</v>
      </c>
      <c r="J35" s="170">
        <f t="shared" ca="1" si="11"/>
        <v>0</v>
      </c>
      <c r="K35" s="170">
        <f t="shared" ca="1" si="11"/>
        <v>0</v>
      </c>
      <c r="L35" s="170">
        <f t="shared" ca="1" si="11"/>
        <v>0</v>
      </c>
      <c r="M35" s="170">
        <f t="shared" ca="1" si="11"/>
        <v>0</v>
      </c>
      <c r="N35" s="170">
        <f t="shared" ca="1" si="11"/>
        <v>0</v>
      </c>
      <c r="O35" s="170">
        <f t="shared" ca="1" si="11"/>
        <v>0</v>
      </c>
      <c r="P35" s="170">
        <f t="shared" ca="1" si="11"/>
        <v>0</v>
      </c>
      <c r="Q35" s="170">
        <f t="shared" ca="1" si="11"/>
        <v>0</v>
      </c>
      <c r="R35" s="170">
        <f t="shared" ca="1" si="11"/>
        <v>0</v>
      </c>
      <c r="S35" s="170">
        <f t="shared" ca="1" si="11"/>
        <v>0</v>
      </c>
      <c r="T35" s="170">
        <f t="shared" ca="1" si="11"/>
        <v>0</v>
      </c>
      <c r="U35" s="170">
        <f t="shared" ca="1" si="11"/>
        <v>0</v>
      </c>
      <c r="V35" s="170">
        <f t="shared" ca="1" si="11"/>
        <v>0</v>
      </c>
      <c r="W35" s="170">
        <f t="shared" ca="1" si="11"/>
        <v>0</v>
      </c>
      <c r="X35" s="170">
        <f t="shared" ca="1" si="11"/>
        <v>0</v>
      </c>
      <c r="Y35" s="170">
        <f t="shared" ca="1" si="11"/>
        <v>0</v>
      </c>
      <c r="Z35" s="170">
        <f t="shared" ca="1" si="11"/>
        <v>0</v>
      </c>
      <c r="AA35" s="170">
        <f t="shared" ca="1" si="11"/>
        <v>0</v>
      </c>
      <c r="AB35" s="170">
        <f t="shared" ca="1" si="11"/>
        <v>0</v>
      </c>
      <c r="AC35" s="170">
        <f t="shared" ca="1" si="11"/>
        <v>0</v>
      </c>
      <c r="AD35" s="170">
        <f t="shared" ca="1" si="11"/>
        <v>0</v>
      </c>
      <c r="AE35" s="170">
        <f t="shared" ca="1" si="11"/>
        <v>0</v>
      </c>
      <c r="AF35" s="170">
        <f t="shared" ca="1" si="11"/>
        <v>0</v>
      </c>
      <c r="AG35" s="170">
        <f t="shared" ca="1" si="11"/>
        <v>0</v>
      </c>
      <c r="AH35" s="170">
        <f t="shared" ca="1" si="11"/>
        <v>0</v>
      </c>
      <c r="AI35" s="170">
        <f t="shared" ca="1" si="11"/>
        <v>0</v>
      </c>
      <c r="AJ35" s="170">
        <f t="shared" ca="1" si="11"/>
        <v>0</v>
      </c>
      <c r="AM35" s="382">
        <f>SUM(AN36,AN41,AN44)</f>
        <v>0</v>
      </c>
      <c r="AN35" s="425"/>
      <c r="AO35" s="382"/>
    </row>
    <row r="36" spans="2:41" s="61" customFormat="1" ht="12.75" hidden="1">
      <c r="B36" s="66" t="s">
        <v>32</v>
      </c>
      <c r="C36" s="482" t="str">
        <f>IF(Kalba="EN",Data2!C61,Data2!B61)</f>
        <v>Prašomas finansavimas</v>
      </c>
      <c r="D36" s="170">
        <f ca="1">ROUND(SUM(D37:D40),0)</f>
        <v>0</v>
      </c>
      <c r="E36" s="170">
        <f ca="1">ROUND(SUM(E37:E40),0)</f>
        <v>0</v>
      </c>
      <c r="F36" s="170">
        <f t="shared" ref="F36:AJ36" ca="1" si="12">ROUND(SUM(F37:F40),0)</f>
        <v>0</v>
      </c>
      <c r="G36" s="170">
        <f t="shared" ca="1" si="12"/>
        <v>0</v>
      </c>
      <c r="H36" s="170">
        <f t="shared" ca="1" si="12"/>
        <v>0</v>
      </c>
      <c r="I36" s="170">
        <f t="shared" ca="1" si="12"/>
        <v>0</v>
      </c>
      <c r="J36" s="170">
        <f t="shared" ca="1" si="12"/>
        <v>0</v>
      </c>
      <c r="K36" s="170">
        <f t="shared" ca="1" si="12"/>
        <v>0</v>
      </c>
      <c r="L36" s="170">
        <f t="shared" ca="1" si="12"/>
        <v>0</v>
      </c>
      <c r="M36" s="170">
        <f t="shared" ca="1" si="12"/>
        <v>0</v>
      </c>
      <c r="N36" s="170">
        <f t="shared" ca="1" si="12"/>
        <v>0</v>
      </c>
      <c r="O36" s="170">
        <f t="shared" ca="1" si="12"/>
        <v>0</v>
      </c>
      <c r="P36" s="170">
        <f t="shared" ca="1" si="12"/>
        <v>0</v>
      </c>
      <c r="Q36" s="170">
        <f t="shared" ca="1" si="12"/>
        <v>0</v>
      </c>
      <c r="R36" s="170">
        <f t="shared" ca="1" si="12"/>
        <v>0</v>
      </c>
      <c r="S36" s="170">
        <f t="shared" ca="1" si="12"/>
        <v>0</v>
      </c>
      <c r="T36" s="170">
        <f t="shared" ca="1" si="12"/>
        <v>0</v>
      </c>
      <c r="U36" s="170">
        <f t="shared" ca="1" si="12"/>
        <v>0</v>
      </c>
      <c r="V36" s="170">
        <f t="shared" ca="1" si="12"/>
        <v>0</v>
      </c>
      <c r="W36" s="170">
        <f t="shared" ca="1" si="12"/>
        <v>0</v>
      </c>
      <c r="X36" s="170">
        <f t="shared" ca="1" si="12"/>
        <v>0</v>
      </c>
      <c r="Y36" s="170">
        <f t="shared" ca="1" si="12"/>
        <v>0</v>
      </c>
      <c r="Z36" s="170">
        <f t="shared" ca="1" si="12"/>
        <v>0</v>
      </c>
      <c r="AA36" s="170">
        <f t="shared" ca="1" si="12"/>
        <v>0</v>
      </c>
      <c r="AB36" s="170">
        <f t="shared" ca="1" si="12"/>
        <v>0</v>
      </c>
      <c r="AC36" s="170">
        <f t="shared" ca="1" si="12"/>
        <v>0</v>
      </c>
      <c r="AD36" s="170">
        <f t="shared" ca="1" si="12"/>
        <v>0</v>
      </c>
      <c r="AE36" s="170">
        <f t="shared" ca="1" si="12"/>
        <v>0</v>
      </c>
      <c r="AF36" s="170">
        <f t="shared" ca="1" si="12"/>
        <v>0</v>
      </c>
      <c r="AG36" s="170">
        <f t="shared" ca="1" si="12"/>
        <v>0</v>
      </c>
      <c r="AH36" s="170">
        <f t="shared" ca="1" si="12"/>
        <v>0</v>
      </c>
      <c r="AI36" s="170">
        <f t="shared" ca="1" si="12"/>
        <v>0</v>
      </c>
      <c r="AJ36" s="170">
        <f t="shared" ca="1" si="12"/>
        <v>0</v>
      </c>
      <c r="AM36" s="382">
        <f ca="1">ROUND(SUM(AM37:AM40),0)</f>
        <v>0</v>
      </c>
      <c r="AN36" s="425"/>
      <c r="AO36" s="382"/>
    </row>
    <row r="37" spans="2:41" s="3" customFormat="1" ht="12.75" hidden="1">
      <c r="B37" s="64" t="s">
        <v>34</v>
      </c>
      <c r="C37" s="483" t="str">
        <f>IF(Kalba="EN",Data2!C62,Data2!B62)</f>
        <v>ES struktūrinės paramos lėšos</v>
      </c>
      <c r="D37" s="169">
        <f ca="1">F37+NPV(FDN,G37:INDEX(G37:AJ37,PAL))</f>
        <v>0</v>
      </c>
      <c r="E37" s="169">
        <f ca="1">SUMIF($F$5:$AJ$5,"&lt;="&amp;PAL,$F37:$AJ37)</f>
        <v>0</v>
      </c>
      <c r="F37" s="169">
        <f ca="1">'4'!F37</f>
        <v>0</v>
      </c>
      <c r="G37" s="169">
        <f ca="1">'4'!G37</f>
        <v>0</v>
      </c>
      <c r="H37" s="169">
        <f ca="1">'4'!H37</f>
        <v>0</v>
      </c>
      <c r="I37" s="169">
        <f ca="1">'4'!I37</f>
        <v>0</v>
      </c>
      <c r="J37" s="169">
        <f ca="1">'4'!J37</f>
        <v>0</v>
      </c>
      <c r="K37" s="169">
        <f ca="1">'4'!K37</f>
        <v>0</v>
      </c>
      <c r="L37" s="169">
        <f ca="1">'4'!L37</f>
        <v>0</v>
      </c>
      <c r="M37" s="169">
        <f ca="1">'4'!M37</f>
        <v>0</v>
      </c>
      <c r="N37" s="169">
        <f ca="1">'4'!N37</f>
        <v>0</v>
      </c>
      <c r="O37" s="169">
        <f ca="1">'4'!O37</f>
        <v>0</v>
      </c>
      <c r="P37" s="169">
        <f ca="1">'4'!P37</f>
        <v>0</v>
      </c>
      <c r="Q37" s="169">
        <f ca="1">'4'!Q37</f>
        <v>0</v>
      </c>
      <c r="R37" s="169">
        <f ca="1">'4'!R37</f>
        <v>0</v>
      </c>
      <c r="S37" s="169">
        <f ca="1">'4'!S37</f>
        <v>0</v>
      </c>
      <c r="T37" s="169">
        <f ca="1">'4'!T37</f>
        <v>0</v>
      </c>
      <c r="U37" s="169">
        <f ca="1">'4'!U37</f>
        <v>0</v>
      </c>
      <c r="V37" s="169">
        <f ca="1">'4'!V37</f>
        <v>0</v>
      </c>
      <c r="W37" s="169">
        <f ca="1">'4'!W37</f>
        <v>0</v>
      </c>
      <c r="X37" s="169">
        <f ca="1">'4'!X37</f>
        <v>0</v>
      </c>
      <c r="Y37" s="169">
        <f ca="1">'4'!Y37</f>
        <v>0</v>
      </c>
      <c r="Z37" s="169">
        <f ca="1">'4'!Z37</f>
        <v>0</v>
      </c>
      <c r="AA37" s="169">
        <f ca="1">'4'!AA37</f>
        <v>0</v>
      </c>
      <c r="AB37" s="169">
        <f ca="1">'4'!AB37</f>
        <v>0</v>
      </c>
      <c r="AC37" s="169">
        <f ca="1">'4'!AC37</f>
        <v>0</v>
      </c>
      <c r="AD37" s="169">
        <f ca="1">'4'!AD37</f>
        <v>0</v>
      </c>
      <c r="AE37" s="169">
        <f ca="1">'4'!AE37</f>
        <v>0</v>
      </c>
      <c r="AF37" s="169">
        <f ca="1">'4'!AF37</f>
        <v>0</v>
      </c>
      <c r="AG37" s="169">
        <f ca="1">'4'!AG37</f>
        <v>0</v>
      </c>
      <c r="AH37" s="169">
        <f ca="1">'4'!AH37</f>
        <v>0</v>
      </c>
      <c r="AI37" s="169">
        <f ca="1">'4'!AI37</f>
        <v>0</v>
      </c>
      <c r="AJ37" s="169">
        <f ca="1">'4'!AJ37</f>
        <v>0</v>
      </c>
      <c r="AM37" s="383">
        <f ca="1">F37+NPV(SDN,G37:INDEX(G37:AJ37,PAL))</f>
        <v>0</v>
      </c>
      <c r="AN37" s="425"/>
      <c r="AO37" s="383"/>
    </row>
    <row r="38" spans="2:41" s="3" customFormat="1" ht="12.75" hidden="1">
      <c r="B38" s="64" t="s">
        <v>36</v>
      </c>
      <c r="C38" s="483" t="str">
        <f>IF(Kalba="EN",Data2!C63,Data2!B63)</f>
        <v>LR bendrojo finansavimo lėšos</v>
      </c>
      <c r="D38" s="169">
        <f ca="1">F38+NPV(FDN,G38:INDEX(G38:AJ38,PAL))</f>
        <v>0</v>
      </c>
      <c r="E38" s="169">
        <f ca="1">SUMIF($F$5:$AJ$5,"&lt;="&amp;PAL,$F38:$AJ38)</f>
        <v>0</v>
      </c>
      <c r="F38" s="169">
        <f ca="1">'4'!F38</f>
        <v>0</v>
      </c>
      <c r="G38" s="169">
        <f ca="1">'4'!G38</f>
        <v>0</v>
      </c>
      <c r="H38" s="169">
        <f ca="1">'4'!H38</f>
        <v>0</v>
      </c>
      <c r="I38" s="169">
        <f ca="1">'4'!I38</f>
        <v>0</v>
      </c>
      <c r="J38" s="169">
        <f ca="1">'4'!J38</f>
        <v>0</v>
      </c>
      <c r="K38" s="169">
        <f ca="1">'4'!K38</f>
        <v>0</v>
      </c>
      <c r="L38" s="169">
        <f ca="1">'4'!L38</f>
        <v>0</v>
      </c>
      <c r="M38" s="169">
        <f ca="1">'4'!M38</f>
        <v>0</v>
      </c>
      <c r="N38" s="169">
        <f ca="1">'4'!N38</f>
        <v>0</v>
      </c>
      <c r="O38" s="169">
        <f ca="1">'4'!O38</f>
        <v>0</v>
      </c>
      <c r="P38" s="169">
        <f ca="1">'4'!P38</f>
        <v>0</v>
      </c>
      <c r="Q38" s="169">
        <f ca="1">'4'!Q38</f>
        <v>0</v>
      </c>
      <c r="R38" s="169">
        <f ca="1">'4'!R38</f>
        <v>0</v>
      </c>
      <c r="S38" s="169">
        <f ca="1">'4'!S38</f>
        <v>0</v>
      </c>
      <c r="T38" s="169">
        <f ca="1">'4'!T38</f>
        <v>0</v>
      </c>
      <c r="U38" s="169">
        <f ca="1">'4'!U38</f>
        <v>0</v>
      </c>
      <c r="V38" s="169">
        <f ca="1">'4'!V38</f>
        <v>0</v>
      </c>
      <c r="W38" s="169">
        <f ca="1">'4'!W38</f>
        <v>0</v>
      </c>
      <c r="X38" s="169">
        <f ca="1">'4'!X38</f>
        <v>0</v>
      </c>
      <c r="Y38" s="169">
        <f ca="1">'4'!Y38</f>
        <v>0</v>
      </c>
      <c r="Z38" s="169">
        <f ca="1">'4'!Z38</f>
        <v>0</v>
      </c>
      <c r="AA38" s="169">
        <f ca="1">'4'!AA38</f>
        <v>0</v>
      </c>
      <c r="AB38" s="169">
        <f ca="1">'4'!AB38</f>
        <v>0</v>
      </c>
      <c r="AC38" s="169">
        <f ca="1">'4'!AC38</f>
        <v>0</v>
      </c>
      <c r="AD38" s="169">
        <f ca="1">'4'!AD38</f>
        <v>0</v>
      </c>
      <c r="AE38" s="169">
        <f ca="1">'4'!AE38</f>
        <v>0</v>
      </c>
      <c r="AF38" s="169">
        <f ca="1">'4'!AF38</f>
        <v>0</v>
      </c>
      <c r="AG38" s="169">
        <f ca="1">'4'!AG38</f>
        <v>0</v>
      </c>
      <c r="AH38" s="169">
        <f ca="1">'4'!AH38</f>
        <v>0</v>
      </c>
      <c r="AI38" s="169">
        <f ca="1">'4'!AI38</f>
        <v>0</v>
      </c>
      <c r="AJ38" s="169">
        <f ca="1">'4'!AJ38</f>
        <v>0</v>
      </c>
      <c r="AM38" s="383">
        <f ca="1">F38+NPV(SDN,G38:INDEX(G38:AJ38,PAL))</f>
        <v>0</v>
      </c>
      <c r="AN38" s="425"/>
      <c r="AO38" s="383"/>
    </row>
    <row r="39" spans="2:41" s="3" customFormat="1" ht="12.75" hidden="1">
      <c r="B39" s="64" t="s">
        <v>38</v>
      </c>
      <c r="C39" s="483" t="str">
        <f>IF(Kalba="EN",Data2!C64,Data2!B64)</f>
        <v>Kito tarptautinio finansavimo lėšos</v>
      </c>
      <c r="D39" s="169">
        <f ca="1">F39+NPV(FDN,G39:INDEX(G39:AJ39,PAL))</f>
        <v>0</v>
      </c>
      <c r="E39" s="169">
        <f ca="1">SUMIF($F$5:$AJ$5,"&lt;="&amp;PAL,$F39:$AJ39)</f>
        <v>0</v>
      </c>
      <c r="F39" s="169">
        <f ca="1">'4'!F39</f>
        <v>0</v>
      </c>
      <c r="G39" s="169">
        <f ca="1">'4'!G39</f>
        <v>0</v>
      </c>
      <c r="H39" s="169">
        <f ca="1">'4'!H39</f>
        <v>0</v>
      </c>
      <c r="I39" s="169">
        <f ca="1">'4'!I39</f>
        <v>0</v>
      </c>
      <c r="J39" s="169">
        <f ca="1">'4'!J39</f>
        <v>0</v>
      </c>
      <c r="K39" s="169">
        <f ca="1">'4'!K39</f>
        <v>0</v>
      </c>
      <c r="L39" s="169">
        <f ca="1">'4'!L39</f>
        <v>0</v>
      </c>
      <c r="M39" s="169">
        <f ca="1">'4'!M39</f>
        <v>0</v>
      </c>
      <c r="N39" s="169">
        <f ca="1">'4'!N39</f>
        <v>0</v>
      </c>
      <c r="O39" s="169">
        <f ca="1">'4'!O39</f>
        <v>0</v>
      </c>
      <c r="P39" s="169">
        <f ca="1">'4'!P39</f>
        <v>0</v>
      </c>
      <c r="Q39" s="169">
        <f ca="1">'4'!Q39</f>
        <v>0</v>
      </c>
      <c r="R39" s="169">
        <f ca="1">'4'!R39</f>
        <v>0</v>
      </c>
      <c r="S39" s="169">
        <f ca="1">'4'!S39</f>
        <v>0</v>
      </c>
      <c r="T39" s="169">
        <f ca="1">'4'!T39</f>
        <v>0</v>
      </c>
      <c r="U39" s="169">
        <f ca="1">'4'!U39</f>
        <v>0</v>
      </c>
      <c r="V39" s="169">
        <f ca="1">'4'!V39</f>
        <v>0</v>
      </c>
      <c r="W39" s="169">
        <f ca="1">'4'!W39</f>
        <v>0</v>
      </c>
      <c r="X39" s="169">
        <f ca="1">'4'!X39</f>
        <v>0</v>
      </c>
      <c r="Y39" s="169">
        <f ca="1">'4'!Y39</f>
        <v>0</v>
      </c>
      <c r="Z39" s="169">
        <f ca="1">'4'!Z39</f>
        <v>0</v>
      </c>
      <c r="AA39" s="169">
        <f ca="1">'4'!AA39</f>
        <v>0</v>
      </c>
      <c r="AB39" s="169">
        <f ca="1">'4'!AB39</f>
        <v>0</v>
      </c>
      <c r="AC39" s="169">
        <f ca="1">'4'!AC39</f>
        <v>0</v>
      </c>
      <c r="AD39" s="169">
        <f ca="1">'4'!AD39</f>
        <v>0</v>
      </c>
      <c r="AE39" s="169">
        <f ca="1">'4'!AE39</f>
        <v>0</v>
      </c>
      <c r="AF39" s="169">
        <f ca="1">'4'!AF39</f>
        <v>0</v>
      </c>
      <c r="AG39" s="169">
        <f ca="1">'4'!AG39</f>
        <v>0</v>
      </c>
      <c r="AH39" s="169">
        <f ca="1">'4'!AH39</f>
        <v>0</v>
      </c>
      <c r="AI39" s="169">
        <f ca="1">'4'!AI39</f>
        <v>0</v>
      </c>
      <c r="AJ39" s="169">
        <f ca="1">'4'!AJ39</f>
        <v>0</v>
      </c>
      <c r="AM39" s="383">
        <f ca="1">F39+NPV(SDN,G39:INDEX(G39:AJ39,PAL))</f>
        <v>0</v>
      </c>
      <c r="AN39" s="425"/>
      <c r="AO39" s="383"/>
    </row>
    <row r="40" spans="2:41" s="3" customFormat="1" ht="25.5" hidden="1">
      <c r="B40" s="64" t="s">
        <v>40</v>
      </c>
      <c r="C40" s="483" t="str">
        <f>IF(Kalba="EN",Data2!C65,Data2!B65)</f>
        <v>Specialiosios programos lėšos, skirtos padengti netinkamą finansuoti PVM</v>
      </c>
      <c r="D40" s="169">
        <f ca="1">F40+NPV(FDN,G40:INDEX(G40:AJ40,PAL))</f>
        <v>0</v>
      </c>
      <c r="E40" s="169">
        <f ca="1">SUMIF($F$5:$AJ$5,"&lt;="&amp;PAL,$F40:$AJ40)</f>
        <v>0</v>
      </c>
      <c r="F40" s="169">
        <f ca="1">'4'!F40</f>
        <v>0</v>
      </c>
      <c r="G40" s="169">
        <f ca="1">'4'!G40</f>
        <v>0</v>
      </c>
      <c r="H40" s="169">
        <f ca="1">'4'!H40</f>
        <v>0</v>
      </c>
      <c r="I40" s="169">
        <f ca="1">'4'!I40</f>
        <v>0</v>
      </c>
      <c r="J40" s="169">
        <f ca="1">'4'!J40</f>
        <v>0</v>
      </c>
      <c r="K40" s="169">
        <f ca="1">'4'!K40</f>
        <v>0</v>
      </c>
      <c r="L40" s="169">
        <f ca="1">'4'!L40</f>
        <v>0</v>
      </c>
      <c r="M40" s="169">
        <f ca="1">'4'!M40</f>
        <v>0</v>
      </c>
      <c r="N40" s="169">
        <f ca="1">'4'!N40</f>
        <v>0</v>
      </c>
      <c r="O40" s="169">
        <f ca="1">'4'!O40</f>
        <v>0</v>
      </c>
      <c r="P40" s="169">
        <f ca="1">'4'!P40</f>
        <v>0</v>
      </c>
      <c r="Q40" s="169">
        <f ca="1">'4'!Q40</f>
        <v>0</v>
      </c>
      <c r="R40" s="169">
        <f ca="1">'4'!R40</f>
        <v>0</v>
      </c>
      <c r="S40" s="169">
        <f ca="1">'4'!S40</f>
        <v>0</v>
      </c>
      <c r="T40" s="169">
        <f ca="1">'4'!T40</f>
        <v>0</v>
      </c>
      <c r="U40" s="169">
        <f ca="1">'4'!U40</f>
        <v>0</v>
      </c>
      <c r="V40" s="169">
        <f ca="1">'4'!V40</f>
        <v>0</v>
      </c>
      <c r="W40" s="169">
        <f ca="1">'4'!W40</f>
        <v>0</v>
      </c>
      <c r="X40" s="169">
        <f ca="1">'4'!X40</f>
        <v>0</v>
      </c>
      <c r="Y40" s="169">
        <f ca="1">'4'!Y40</f>
        <v>0</v>
      </c>
      <c r="Z40" s="169">
        <f ca="1">'4'!Z40</f>
        <v>0</v>
      </c>
      <c r="AA40" s="169">
        <f ca="1">'4'!AA40</f>
        <v>0</v>
      </c>
      <c r="AB40" s="169">
        <f ca="1">'4'!AB40</f>
        <v>0</v>
      </c>
      <c r="AC40" s="169">
        <f ca="1">'4'!AC40</f>
        <v>0</v>
      </c>
      <c r="AD40" s="169">
        <f ca="1">'4'!AD40</f>
        <v>0</v>
      </c>
      <c r="AE40" s="169">
        <f ca="1">'4'!AE40</f>
        <v>0</v>
      </c>
      <c r="AF40" s="169">
        <f ca="1">'4'!AF40</f>
        <v>0</v>
      </c>
      <c r="AG40" s="169">
        <f ca="1">'4'!AG40</f>
        <v>0</v>
      </c>
      <c r="AH40" s="169">
        <f ca="1">'4'!AH40</f>
        <v>0</v>
      </c>
      <c r="AI40" s="169">
        <f ca="1">'4'!AI40</f>
        <v>0</v>
      </c>
      <c r="AJ40" s="169">
        <f ca="1">'4'!AJ40</f>
        <v>0</v>
      </c>
      <c r="AM40" s="383">
        <f ca="1">F40+NPV(SDN,G40:INDEX(G40:AJ40,PAL))</f>
        <v>0</v>
      </c>
      <c r="AN40" s="425"/>
      <c r="AO40" s="383"/>
    </row>
    <row r="41" spans="2:41" s="61" customFormat="1" ht="12.75" hidden="1">
      <c r="B41" s="66" t="s">
        <v>41</v>
      </c>
      <c r="C41" s="482" t="str">
        <f>IF(Kalba="EN",Data2!C66,Data2!B66)</f>
        <v>Nuosavos lėšos</v>
      </c>
      <c r="D41" s="170">
        <f ca="1">ROUND(SUM(D42:D43),0)</f>
        <v>0</v>
      </c>
      <c r="E41" s="170">
        <f ca="1">ROUND(SUM(E42:E43),0)</f>
        <v>0</v>
      </c>
      <c r="F41" s="170">
        <f t="shared" ref="F41:AJ41" ca="1" si="13">ROUND(SUM(F42:F43),0)</f>
        <v>0</v>
      </c>
      <c r="G41" s="170">
        <f t="shared" ca="1" si="13"/>
        <v>0</v>
      </c>
      <c r="H41" s="170">
        <f t="shared" ca="1" si="13"/>
        <v>0</v>
      </c>
      <c r="I41" s="170">
        <f t="shared" ca="1" si="13"/>
        <v>0</v>
      </c>
      <c r="J41" s="170">
        <f t="shared" ca="1" si="13"/>
        <v>0</v>
      </c>
      <c r="K41" s="170">
        <f t="shared" ca="1" si="13"/>
        <v>0</v>
      </c>
      <c r="L41" s="170">
        <f t="shared" ca="1" si="13"/>
        <v>0</v>
      </c>
      <c r="M41" s="170">
        <f t="shared" ca="1" si="13"/>
        <v>0</v>
      </c>
      <c r="N41" s="170">
        <f t="shared" ca="1" si="13"/>
        <v>0</v>
      </c>
      <c r="O41" s="170">
        <f t="shared" ca="1" si="13"/>
        <v>0</v>
      </c>
      <c r="P41" s="170">
        <f t="shared" ca="1" si="13"/>
        <v>0</v>
      </c>
      <c r="Q41" s="170">
        <f t="shared" ca="1" si="13"/>
        <v>0</v>
      </c>
      <c r="R41" s="170">
        <f t="shared" ca="1" si="13"/>
        <v>0</v>
      </c>
      <c r="S41" s="170">
        <f t="shared" ca="1" si="13"/>
        <v>0</v>
      </c>
      <c r="T41" s="170">
        <f t="shared" ca="1" si="13"/>
        <v>0</v>
      </c>
      <c r="U41" s="170">
        <f t="shared" ca="1" si="13"/>
        <v>0</v>
      </c>
      <c r="V41" s="170">
        <f t="shared" ca="1" si="13"/>
        <v>0</v>
      </c>
      <c r="W41" s="170">
        <f t="shared" ca="1" si="13"/>
        <v>0</v>
      </c>
      <c r="X41" s="170">
        <f t="shared" ca="1" si="13"/>
        <v>0</v>
      </c>
      <c r="Y41" s="170">
        <f t="shared" ca="1" si="13"/>
        <v>0</v>
      </c>
      <c r="Z41" s="170">
        <f t="shared" ca="1" si="13"/>
        <v>0</v>
      </c>
      <c r="AA41" s="170">
        <f t="shared" ca="1" si="13"/>
        <v>0</v>
      </c>
      <c r="AB41" s="170">
        <f t="shared" ca="1" si="13"/>
        <v>0</v>
      </c>
      <c r="AC41" s="170">
        <f t="shared" ca="1" si="13"/>
        <v>0</v>
      </c>
      <c r="AD41" s="170">
        <f t="shared" ca="1" si="13"/>
        <v>0</v>
      </c>
      <c r="AE41" s="170">
        <f t="shared" ca="1" si="13"/>
        <v>0</v>
      </c>
      <c r="AF41" s="170">
        <f t="shared" ca="1" si="13"/>
        <v>0</v>
      </c>
      <c r="AG41" s="170">
        <f t="shared" ca="1" si="13"/>
        <v>0</v>
      </c>
      <c r="AH41" s="170">
        <f t="shared" ca="1" si="13"/>
        <v>0</v>
      </c>
      <c r="AI41" s="170">
        <f t="shared" ca="1" si="13"/>
        <v>0</v>
      </c>
      <c r="AJ41" s="170">
        <f t="shared" ca="1" si="13"/>
        <v>0</v>
      </c>
      <c r="AM41" s="382">
        <f ca="1">ROUND(SUM(AM42:AM43),0)</f>
        <v>0</v>
      </c>
      <c r="AN41" s="425"/>
      <c r="AO41" s="382"/>
    </row>
    <row r="42" spans="2:41" s="3" customFormat="1" ht="25.5" hidden="1">
      <c r="B42" s="64" t="s">
        <v>42</v>
      </c>
      <c r="C42" s="483" t="str">
        <f>IF(Kalba="EN",Data2!C67,Data2!B67)</f>
        <v>Viešosios lėšos (valstybės, savivaldybės biudžetai, kiti viešųjų lėšų šaltiniai)</v>
      </c>
      <c r="D42" s="169">
        <f ca="1">F42+NPV(FDN,G42:INDEX(G42:AJ42,PAL))</f>
        <v>0</v>
      </c>
      <c r="E42" s="169">
        <f ca="1">SUMIF($F$5:$AJ$5,"&lt;="&amp;PAL,$F42:$AJ42)</f>
        <v>0</v>
      </c>
      <c r="F42" s="169">
        <f ca="1">'4'!F42</f>
        <v>0</v>
      </c>
      <c r="G42" s="169">
        <f ca="1">'4'!G42</f>
        <v>0</v>
      </c>
      <c r="H42" s="169">
        <f ca="1">'4'!H42</f>
        <v>0</v>
      </c>
      <c r="I42" s="169">
        <f ca="1">'4'!I42</f>
        <v>0</v>
      </c>
      <c r="J42" s="169">
        <f ca="1">'4'!J42</f>
        <v>0</v>
      </c>
      <c r="K42" s="169">
        <f ca="1">'4'!K42</f>
        <v>0</v>
      </c>
      <c r="L42" s="169">
        <f ca="1">'4'!L42</f>
        <v>0</v>
      </c>
      <c r="M42" s="169">
        <f ca="1">'4'!M42</f>
        <v>0</v>
      </c>
      <c r="N42" s="169">
        <f ca="1">'4'!N42</f>
        <v>0</v>
      </c>
      <c r="O42" s="169">
        <f ca="1">'4'!O42</f>
        <v>0</v>
      </c>
      <c r="P42" s="169">
        <f ca="1">'4'!P42</f>
        <v>0</v>
      </c>
      <c r="Q42" s="169">
        <f ca="1">'4'!Q42</f>
        <v>0</v>
      </c>
      <c r="R42" s="169">
        <f ca="1">'4'!R42</f>
        <v>0</v>
      </c>
      <c r="S42" s="169">
        <f ca="1">'4'!S42</f>
        <v>0</v>
      </c>
      <c r="T42" s="169">
        <f ca="1">'4'!T42</f>
        <v>0</v>
      </c>
      <c r="U42" s="169">
        <f ca="1">'4'!U42</f>
        <v>0</v>
      </c>
      <c r="V42" s="169">
        <f ca="1">'4'!V42</f>
        <v>0</v>
      </c>
      <c r="W42" s="169">
        <f ca="1">'4'!W42</f>
        <v>0</v>
      </c>
      <c r="X42" s="169">
        <f ca="1">'4'!X42</f>
        <v>0</v>
      </c>
      <c r="Y42" s="169">
        <f ca="1">'4'!Y42</f>
        <v>0</v>
      </c>
      <c r="Z42" s="169">
        <f ca="1">'4'!Z42</f>
        <v>0</v>
      </c>
      <c r="AA42" s="169">
        <f ca="1">'4'!AA42</f>
        <v>0</v>
      </c>
      <c r="AB42" s="169">
        <f ca="1">'4'!AB42</f>
        <v>0</v>
      </c>
      <c r="AC42" s="169">
        <f ca="1">'4'!AC42</f>
        <v>0</v>
      </c>
      <c r="AD42" s="169">
        <f ca="1">'4'!AD42</f>
        <v>0</v>
      </c>
      <c r="AE42" s="169">
        <f ca="1">'4'!AE42</f>
        <v>0</v>
      </c>
      <c r="AF42" s="169">
        <f ca="1">'4'!AF42</f>
        <v>0</v>
      </c>
      <c r="AG42" s="169">
        <f ca="1">'4'!AG42</f>
        <v>0</v>
      </c>
      <c r="AH42" s="169">
        <f ca="1">'4'!AH42</f>
        <v>0</v>
      </c>
      <c r="AI42" s="169">
        <f ca="1">'4'!AI42</f>
        <v>0</v>
      </c>
      <c r="AJ42" s="169">
        <f ca="1">'4'!AJ42</f>
        <v>0</v>
      </c>
      <c r="AM42" s="383">
        <f ca="1">F42+NPV(SDN,G42:INDEX(G42:AJ42,PAL))</f>
        <v>0</v>
      </c>
      <c r="AN42" s="425"/>
      <c r="AO42" s="383"/>
    </row>
    <row r="43" spans="2:41" s="3" customFormat="1" ht="12.75" hidden="1">
      <c r="B43" s="64" t="s">
        <v>43</v>
      </c>
      <c r="C43" s="483" t="str">
        <f>IF(Kalba="EN",Data2!C68,Data2!B68)</f>
        <v>Privačios lėšos (nuosavos, kitos privačios lėšos)</v>
      </c>
      <c r="D43" s="169">
        <f ca="1">F43+NPV(FDN,G43:INDEX(G43:AJ43,PAL))</f>
        <v>0</v>
      </c>
      <c r="E43" s="169">
        <f ca="1">SUMIF($F$5:$AJ$5,"&lt;="&amp;PAL,$F43:$AJ43)</f>
        <v>0</v>
      </c>
      <c r="F43" s="169">
        <f ca="1">'4'!F43</f>
        <v>0</v>
      </c>
      <c r="G43" s="169">
        <f ca="1">'4'!G43</f>
        <v>0</v>
      </c>
      <c r="H43" s="169">
        <f ca="1">'4'!H43</f>
        <v>0</v>
      </c>
      <c r="I43" s="169">
        <f ca="1">'4'!I43</f>
        <v>0</v>
      </c>
      <c r="J43" s="169">
        <f ca="1">'4'!J43</f>
        <v>0</v>
      </c>
      <c r="K43" s="169">
        <f ca="1">'4'!K43</f>
        <v>0</v>
      </c>
      <c r="L43" s="169">
        <f ca="1">'4'!L43</f>
        <v>0</v>
      </c>
      <c r="M43" s="169">
        <f ca="1">'4'!M43</f>
        <v>0</v>
      </c>
      <c r="N43" s="169">
        <f ca="1">'4'!N43</f>
        <v>0</v>
      </c>
      <c r="O43" s="169">
        <f ca="1">'4'!O43</f>
        <v>0</v>
      </c>
      <c r="P43" s="169">
        <f ca="1">'4'!P43</f>
        <v>0</v>
      </c>
      <c r="Q43" s="169">
        <f ca="1">'4'!Q43</f>
        <v>0</v>
      </c>
      <c r="R43" s="169">
        <f ca="1">'4'!R43</f>
        <v>0</v>
      </c>
      <c r="S43" s="169">
        <f ca="1">'4'!S43</f>
        <v>0</v>
      </c>
      <c r="T43" s="169">
        <f ca="1">'4'!T43</f>
        <v>0</v>
      </c>
      <c r="U43" s="169">
        <f ca="1">'4'!U43</f>
        <v>0</v>
      </c>
      <c r="V43" s="169">
        <f ca="1">'4'!V43</f>
        <v>0</v>
      </c>
      <c r="W43" s="169">
        <f ca="1">'4'!W43</f>
        <v>0</v>
      </c>
      <c r="X43" s="169">
        <f ca="1">'4'!X43</f>
        <v>0</v>
      </c>
      <c r="Y43" s="169">
        <f ca="1">'4'!Y43</f>
        <v>0</v>
      </c>
      <c r="Z43" s="169">
        <f ca="1">'4'!Z43</f>
        <v>0</v>
      </c>
      <c r="AA43" s="169">
        <f ca="1">'4'!AA43</f>
        <v>0</v>
      </c>
      <c r="AB43" s="169">
        <f ca="1">'4'!AB43</f>
        <v>0</v>
      </c>
      <c r="AC43" s="169">
        <f ca="1">'4'!AC43</f>
        <v>0</v>
      </c>
      <c r="AD43" s="169">
        <f ca="1">'4'!AD43</f>
        <v>0</v>
      </c>
      <c r="AE43" s="169">
        <f ca="1">'4'!AE43</f>
        <v>0</v>
      </c>
      <c r="AF43" s="169">
        <f ca="1">'4'!AF43</f>
        <v>0</v>
      </c>
      <c r="AG43" s="169">
        <f ca="1">'4'!AG43</f>
        <v>0</v>
      </c>
      <c r="AH43" s="169">
        <f ca="1">'4'!AH43</f>
        <v>0</v>
      </c>
      <c r="AI43" s="169">
        <f ca="1">'4'!AI43</f>
        <v>0</v>
      </c>
      <c r="AJ43" s="169">
        <f ca="1">'4'!AJ43</f>
        <v>0</v>
      </c>
      <c r="AM43" s="383">
        <f ca="1">F43+NPV(SDN,G43:INDEX(G43:AJ43,PAL))</f>
        <v>0</v>
      </c>
      <c r="AN43" s="425"/>
      <c r="AO43" s="383"/>
    </row>
    <row r="44" spans="2:41" s="61" customFormat="1" ht="12.75" hidden="1">
      <c r="B44" s="66" t="s">
        <v>44</v>
      </c>
      <c r="C44" s="482" t="str">
        <f>IF(Kalba="EN",Data2!C69,Data2!B69)</f>
        <v>Paskolos</v>
      </c>
      <c r="D44" s="170">
        <f ca="1">ROUND(SUM(D45)-SUM(D46),0)</f>
        <v>0</v>
      </c>
      <c r="E44" s="170">
        <f ca="1">ROUND(SUM(E45)-SUM(E46),0)</f>
        <v>0</v>
      </c>
      <c r="F44" s="170">
        <f t="shared" ref="F44:AJ44" ca="1" si="14">ROUND(SUM(F45)-SUM(F46),0)</f>
        <v>0</v>
      </c>
      <c r="G44" s="170">
        <f t="shared" ca="1" si="14"/>
        <v>0</v>
      </c>
      <c r="H44" s="170">
        <f t="shared" ca="1" si="14"/>
        <v>0</v>
      </c>
      <c r="I44" s="170">
        <f t="shared" ca="1" si="14"/>
        <v>0</v>
      </c>
      <c r="J44" s="170">
        <f t="shared" ca="1" si="14"/>
        <v>0</v>
      </c>
      <c r="K44" s="170">
        <f t="shared" ca="1" si="14"/>
        <v>0</v>
      </c>
      <c r="L44" s="170">
        <f t="shared" ca="1" si="14"/>
        <v>0</v>
      </c>
      <c r="M44" s="170">
        <f t="shared" ca="1" si="14"/>
        <v>0</v>
      </c>
      <c r="N44" s="170">
        <f t="shared" ca="1" si="14"/>
        <v>0</v>
      </c>
      <c r="O44" s="170">
        <f t="shared" ca="1" si="14"/>
        <v>0</v>
      </c>
      <c r="P44" s="170">
        <f t="shared" ca="1" si="14"/>
        <v>0</v>
      </c>
      <c r="Q44" s="170">
        <f t="shared" ca="1" si="14"/>
        <v>0</v>
      </c>
      <c r="R44" s="170">
        <f t="shared" ca="1" si="14"/>
        <v>0</v>
      </c>
      <c r="S44" s="170">
        <f t="shared" ca="1" si="14"/>
        <v>0</v>
      </c>
      <c r="T44" s="170">
        <f t="shared" ca="1" si="14"/>
        <v>0</v>
      </c>
      <c r="U44" s="170">
        <f t="shared" ca="1" si="14"/>
        <v>0</v>
      </c>
      <c r="V44" s="170">
        <f t="shared" ca="1" si="14"/>
        <v>0</v>
      </c>
      <c r="W44" s="170">
        <f t="shared" ca="1" si="14"/>
        <v>0</v>
      </c>
      <c r="X44" s="170">
        <f t="shared" ca="1" si="14"/>
        <v>0</v>
      </c>
      <c r="Y44" s="170">
        <f t="shared" ca="1" si="14"/>
        <v>0</v>
      </c>
      <c r="Z44" s="170">
        <f t="shared" ca="1" si="14"/>
        <v>0</v>
      </c>
      <c r="AA44" s="170">
        <f t="shared" ca="1" si="14"/>
        <v>0</v>
      </c>
      <c r="AB44" s="170">
        <f t="shared" ca="1" si="14"/>
        <v>0</v>
      </c>
      <c r="AC44" s="170">
        <f t="shared" ca="1" si="14"/>
        <v>0</v>
      </c>
      <c r="AD44" s="170">
        <f t="shared" ca="1" si="14"/>
        <v>0</v>
      </c>
      <c r="AE44" s="170">
        <f t="shared" ca="1" si="14"/>
        <v>0</v>
      </c>
      <c r="AF44" s="170">
        <f t="shared" ca="1" si="14"/>
        <v>0</v>
      </c>
      <c r="AG44" s="170">
        <f t="shared" ca="1" si="14"/>
        <v>0</v>
      </c>
      <c r="AH44" s="170">
        <f t="shared" ca="1" si="14"/>
        <v>0</v>
      </c>
      <c r="AI44" s="170">
        <f t="shared" ca="1" si="14"/>
        <v>0</v>
      </c>
      <c r="AJ44" s="170">
        <f t="shared" ca="1" si="14"/>
        <v>0</v>
      </c>
      <c r="AM44" s="382">
        <f ca="1">ROUND(SUM(AM45)-SUM(AM46),0)</f>
        <v>0</v>
      </c>
      <c r="AN44" s="425"/>
      <c r="AO44" s="382"/>
    </row>
    <row r="45" spans="2:41" s="3" customFormat="1" ht="12.75" hidden="1">
      <c r="B45" s="64" t="s">
        <v>46</v>
      </c>
      <c r="C45" s="483" t="str">
        <f>IF(Kalba="EN",Data2!C70,Data2!B70)</f>
        <v>Paskolos</v>
      </c>
      <c r="D45" s="169">
        <f ca="1">F45+NPV(FDN,G45:INDEX(G45:AJ45,PAL))</f>
        <v>0</v>
      </c>
      <c r="E45" s="169">
        <f ca="1">SUMIF($F$5:$AJ$5,"&lt;="&amp;PAL,$F45:$AJ45)</f>
        <v>0</v>
      </c>
      <c r="F45" s="169">
        <f ca="1">'4'!F45</f>
        <v>0</v>
      </c>
      <c r="G45" s="169">
        <f ca="1">'4'!G45</f>
        <v>0</v>
      </c>
      <c r="H45" s="169">
        <f ca="1">'4'!H45</f>
        <v>0</v>
      </c>
      <c r="I45" s="169">
        <f ca="1">'4'!I45</f>
        <v>0</v>
      </c>
      <c r="J45" s="169">
        <f ca="1">'4'!J45</f>
        <v>0</v>
      </c>
      <c r="K45" s="169">
        <f ca="1">'4'!K45</f>
        <v>0</v>
      </c>
      <c r="L45" s="169">
        <f ca="1">'4'!L45</f>
        <v>0</v>
      </c>
      <c r="M45" s="169">
        <f ca="1">'4'!M45</f>
        <v>0</v>
      </c>
      <c r="N45" s="169">
        <f ca="1">'4'!N45</f>
        <v>0</v>
      </c>
      <c r="O45" s="169">
        <f ca="1">'4'!O45</f>
        <v>0</v>
      </c>
      <c r="P45" s="169">
        <f ca="1">'4'!P45</f>
        <v>0</v>
      </c>
      <c r="Q45" s="169">
        <f ca="1">'4'!Q45</f>
        <v>0</v>
      </c>
      <c r="R45" s="169">
        <f ca="1">'4'!R45</f>
        <v>0</v>
      </c>
      <c r="S45" s="169">
        <f ca="1">'4'!S45</f>
        <v>0</v>
      </c>
      <c r="T45" s="169">
        <f ca="1">'4'!T45</f>
        <v>0</v>
      </c>
      <c r="U45" s="169">
        <f ca="1">'4'!U45</f>
        <v>0</v>
      </c>
      <c r="V45" s="169">
        <f ca="1">'4'!V45</f>
        <v>0</v>
      </c>
      <c r="W45" s="169">
        <f ca="1">'4'!W45</f>
        <v>0</v>
      </c>
      <c r="X45" s="169">
        <f ca="1">'4'!X45</f>
        <v>0</v>
      </c>
      <c r="Y45" s="169">
        <f ca="1">'4'!Y45</f>
        <v>0</v>
      </c>
      <c r="Z45" s="169">
        <f ca="1">'4'!Z45</f>
        <v>0</v>
      </c>
      <c r="AA45" s="169">
        <f ca="1">'4'!AA45</f>
        <v>0</v>
      </c>
      <c r="AB45" s="169">
        <f ca="1">'4'!AB45</f>
        <v>0</v>
      </c>
      <c r="AC45" s="169">
        <f ca="1">'4'!AC45</f>
        <v>0</v>
      </c>
      <c r="AD45" s="169">
        <f ca="1">'4'!AD45</f>
        <v>0</v>
      </c>
      <c r="AE45" s="169">
        <f ca="1">'4'!AE45</f>
        <v>0</v>
      </c>
      <c r="AF45" s="169">
        <f ca="1">'4'!AF45</f>
        <v>0</v>
      </c>
      <c r="AG45" s="169">
        <f ca="1">'4'!AG45</f>
        <v>0</v>
      </c>
      <c r="AH45" s="169">
        <f ca="1">'4'!AH45</f>
        <v>0</v>
      </c>
      <c r="AI45" s="169">
        <f ca="1">'4'!AI45</f>
        <v>0</v>
      </c>
      <c r="AJ45" s="169">
        <f ca="1">'4'!AJ45</f>
        <v>0</v>
      </c>
      <c r="AM45" s="383">
        <f ca="1">F45+NPV(SDN,G45:INDEX(G45:AJ45,PAL))</f>
        <v>0</v>
      </c>
      <c r="AN45" s="425"/>
      <c r="AO45" s="383"/>
    </row>
    <row r="46" spans="2:41" s="3" customFormat="1" ht="12.75" hidden="1">
      <c r="B46" s="64" t="s">
        <v>48</v>
      </c>
      <c r="C46" s="483" t="str">
        <f>IF(Kalba="EN",Data2!C71,Data2!B71)</f>
        <v>Paskolų grąžinimai (išskyrus palūkanas)</v>
      </c>
      <c r="D46" s="169">
        <f ca="1">F46+NPV(FDN,G46:INDEX(G46:AJ46,PAL))</f>
        <v>0</v>
      </c>
      <c r="E46" s="169">
        <f ca="1">SUMIF($F$5:$AJ$5,"&lt;="&amp;PAL,$F46:$AJ46)</f>
        <v>0</v>
      </c>
      <c r="F46" s="169">
        <f ca="1">'4'!F46</f>
        <v>0</v>
      </c>
      <c r="G46" s="169">
        <f ca="1">'4'!G46</f>
        <v>0</v>
      </c>
      <c r="H46" s="169">
        <f ca="1">'4'!H46</f>
        <v>0</v>
      </c>
      <c r="I46" s="169">
        <f ca="1">'4'!I46</f>
        <v>0</v>
      </c>
      <c r="J46" s="169">
        <f ca="1">'4'!J46</f>
        <v>0</v>
      </c>
      <c r="K46" s="169">
        <f ca="1">'4'!K46</f>
        <v>0</v>
      </c>
      <c r="L46" s="169">
        <f ca="1">'4'!L46</f>
        <v>0</v>
      </c>
      <c r="M46" s="169">
        <f ca="1">'4'!M46</f>
        <v>0</v>
      </c>
      <c r="N46" s="169">
        <f ca="1">'4'!N46</f>
        <v>0</v>
      </c>
      <c r="O46" s="169">
        <f ca="1">'4'!O46</f>
        <v>0</v>
      </c>
      <c r="P46" s="169">
        <f ca="1">'4'!P46</f>
        <v>0</v>
      </c>
      <c r="Q46" s="169">
        <f ca="1">'4'!Q46</f>
        <v>0</v>
      </c>
      <c r="R46" s="169">
        <f ca="1">'4'!R46</f>
        <v>0</v>
      </c>
      <c r="S46" s="169">
        <f ca="1">'4'!S46</f>
        <v>0</v>
      </c>
      <c r="T46" s="169">
        <f ca="1">'4'!T46</f>
        <v>0</v>
      </c>
      <c r="U46" s="169">
        <f ca="1">'4'!U46</f>
        <v>0</v>
      </c>
      <c r="V46" s="169">
        <f ca="1">'4'!V46</f>
        <v>0</v>
      </c>
      <c r="W46" s="169">
        <f ca="1">'4'!W46</f>
        <v>0</v>
      </c>
      <c r="X46" s="169">
        <f ca="1">'4'!X46</f>
        <v>0</v>
      </c>
      <c r="Y46" s="169">
        <f ca="1">'4'!Y46</f>
        <v>0</v>
      </c>
      <c r="Z46" s="169">
        <f ca="1">'4'!Z46</f>
        <v>0</v>
      </c>
      <c r="AA46" s="169">
        <f ca="1">'4'!AA46</f>
        <v>0</v>
      </c>
      <c r="AB46" s="169">
        <f ca="1">'4'!AB46</f>
        <v>0</v>
      </c>
      <c r="AC46" s="169">
        <f ca="1">'4'!AC46</f>
        <v>0</v>
      </c>
      <c r="AD46" s="169">
        <f ca="1">'4'!AD46</f>
        <v>0</v>
      </c>
      <c r="AE46" s="169">
        <f ca="1">'4'!AE46</f>
        <v>0</v>
      </c>
      <c r="AF46" s="169">
        <f ca="1">'4'!AF46</f>
        <v>0</v>
      </c>
      <c r="AG46" s="169">
        <f ca="1">'4'!AG46</f>
        <v>0</v>
      </c>
      <c r="AH46" s="169">
        <f ca="1">'4'!AH46</f>
        <v>0</v>
      </c>
      <c r="AI46" s="169">
        <f ca="1">'4'!AI46</f>
        <v>0</v>
      </c>
      <c r="AJ46" s="169">
        <f ca="1">'4'!AJ46</f>
        <v>0</v>
      </c>
      <c r="AM46" s="383">
        <f ca="1">F46+NPV(SDN,G46:INDEX(G46:AJ46,PAL))</f>
        <v>0</v>
      </c>
      <c r="AN46" s="425"/>
      <c r="AO46" s="383"/>
    </row>
    <row r="47" spans="2:41" s="61" customFormat="1" ht="12.75" hidden="1">
      <c r="B47" s="66" t="s">
        <v>49</v>
      </c>
      <c r="C47" s="482" t="str">
        <f>IF(Kalba="EN",Data2!C72,Data2!B72)</f>
        <v>Socialinio ekonominio (SE) poveikio finansinė išraiška</v>
      </c>
      <c r="D47" s="170">
        <f t="shared" ref="D47:AJ47" ca="1" si="15">SUM(D48)-SUM(D56)</f>
        <v>0</v>
      </c>
      <c r="E47" s="170">
        <f t="shared" ca="1" si="15"/>
        <v>0</v>
      </c>
      <c r="F47" s="170">
        <f t="shared" ca="1" si="15"/>
        <v>0</v>
      </c>
      <c r="G47" s="170">
        <f t="shared" ca="1" si="15"/>
        <v>0</v>
      </c>
      <c r="H47" s="170">
        <f t="shared" ca="1" si="15"/>
        <v>0</v>
      </c>
      <c r="I47" s="170">
        <f t="shared" ca="1" si="15"/>
        <v>0</v>
      </c>
      <c r="J47" s="170">
        <f t="shared" ca="1" si="15"/>
        <v>0</v>
      </c>
      <c r="K47" s="170">
        <f t="shared" ca="1" si="15"/>
        <v>0</v>
      </c>
      <c r="L47" s="170">
        <f t="shared" ca="1" si="15"/>
        <v>0</v>
      </c>
      <c r="M47" s="170">
        <f t="shared" ca="1" si="15"/>
        <v>0</v>
      </c>
      <c r="N47" s="170">
        <f t="shared" ca="1" si="15"/>
        <v>0</v>
      </c>
      <c r="O47" s="170">
        <f t="shared" ca="1" si="15"/>
        <v>0</v>
      </c>
      <c r="P47" s="170">
        <f t="shared" ca="1" si="15"/>
        <v>0</v>
      </c>
      <c r="Q47" s="170">
        <f t="shared" ca="1" si="15"/>
        <v>0</v>
      </c>
      <c r="R47" s="170">
        <f t="shared" ca="1" si="15"/>
        <v>0</v>
      </c>
      <c r="S47" s="170">
        <f t="shared" ca="1" si="15"/>
        <v>0</v>
      </c>
      <c r="T47" s="170">
        <f t="shared" ca="1" si="15"/>
        <v>0</v>
      </c>
      <c r="U47" s="170">
        <f t="shared" ca="1" si="15"/>
        <v>0</v>
      </c>
      <c r="V47" s="170">
        <f t="shared" ca="1" si="15"/>
        <v>0</v>
      </c>
      <c r="W47" s="170">
        <f t="shared" ca="1" si="15"/>
        <v>0</v>
      </c>
      <c r="X47" s="170">
        <f t="shared" ca="1" si="15"/>
        <v>0</v>
      </c>
      <c r="Y47" s="170">
        <f t="shared" ca="1" si="15"/>
        <v>0</v>
      </c>
      <c r="Z47" s="170">
        <f t="shared" ca="1" si="15"/>
        <v>0</v>
      </c>
      <c r="AA47" s="170">
        <f t="shared" ca="1" si="15"/>
        <v>0</v>
      </c>
      <c r="AB47" s="170">
        <f t="shared" ca="1" si="15"/>
        <v>0</v>
      </c>
      <c r="AC47" s="170">
        <f t="shared" ca="1" si="15"/>
        <v>0</v>
      </c>
      <c r="AD47" s="170">
        <f t="shared" ca="1" si="15"/>
        <v>0</v>
      </c>
      <c r="AE47" s="170">
        <f t="shared" ca="1" si="15"/>
        <v>0</v>
      </c>
      <c r="AF47" s="170">
        <f t="shared" ca="1" si="15"/>
        <v>0</v>
      </c>
      <c r="AG47" s="170">
        <f t="shared" ca="1" si="15"/>
        <v>0</v>
      </c>
      <c r="AH47" s="170">
        <f t="shared" ca="1" si="15"/>
        <v>0</v>
      </c>
      <c r="AI47" s="170">
        <f t="shared" ca="1" si="15"/>
        <v>0</v>
      </c>
      <c r="AJ47" s="170">
        <f t="shared" ca="1" si="15"/>
        <v>0</v>
      </c>
      <c r="AM47" s="382">
        <f ca="1">SUM(AM48)-SUM(AM56)</f>
        <v>0</v>
      </c>
      <c r="AN47" s="382"/>
      <c r="AO47" s="382"/>
    </row>
    <row r="48" spans="2:41" s="61" customFormat="1" ht="12.75" hidden="1">
      <c r="B48" s="66" t="s">
        <v>50</v>
      </c>
      <c r="C48" s="482" t="str">
        <f>IF(Kalba="EN",Data2!C73,Data2!B73)</f>
        <v>SE nauda</v>
      </c>
      <c r="D48" s="170">
        <f t="shared" ref="D48:AJ48" ca="1" si="16">ROUND(SUM(D49:D55),0)</f>
        <v>0</v>
      </c>
      <c r="E48" s="170">
        <f t="shared" ca="1" si="16"/>
        <v>0</v>
      </c>
      <c r="F48" s="170">
        <f t="shared" ca="1" si="16"/>
        <v>0</v>
      </c>
      <c r="G48" s="170">
        <f t="shared" ca="1" si="16"/>
        <v>0</v>
      </c>
      <c r="H48" s="170">
        <f t="shared" ca="1" si="16"/>
        <v>0</v>
      </c>
      <c r="I48" s="170">
        <f t="shared" ca="1" si="16"/>
        <v>0</v>
      </c>
      <c r="J48" s="170">
        <f t="shared" ca="1" si="16"/>
        <v>0</v>
      </c>
      <c r="K48" s="170">
        <f t="shared" ca="1" si="16"/>
        <v>0</v>
      </c>
      <c r="L48" s="170">
        <f t="shared" ca="1" si="16"/>
        <v>0</v>
      </c>
      <c r="M48" s="170">
        <f t="shared" ca="1" si="16"/>
        <v>0</v>
      </c>
      <c r="N48" s="170">
        <f t="shared" ca="1" si="16"/>
        <v>0</v>
      </c>
      <c r="O48" s="170">
        <f t="shared" ca="1" si="16"/>
        <v>0</v>
      </c>
      <c r="P48" s="170">
        <f t="shared" ca="1" si="16"/>
        <v>0</v>
      </c>
      <c r="Q48" s="170">
        <f t="shared" ca="1" si="16"/>
        <v>0</v>
      </c>
      <c r="R48" s="170">
        <f t="shared" ca="1" si="16"/>
        <v>0</v>
      </c>
      <c r="S48" s="170">
        <f t="shared" ca="1" si="16"/>
        <v>0</v>
      </c>
      <c r="T48" s="170">
        <f t="shared" ca="1" si="16"/>
        <v>0</v>
      </c>
      <c r="U48" s="170">
        <f t="shared" ca="1" si="16"/>
        <v>0</v>
      </c>
      <c r="V48" s="170">
        <f t="shared" ca="1" si="16"/>
        <v>0</v>
      </c>
      <c r="W48" s="170">
        <f t="shared" ca="1" si="16"/>
        <v>0</v>
      </c>
      <c r="X48" s="170">
        <f t="shared" ca="1" si="16"/>
        <v>0</v>
      </c>
      <c r="Y48" s="170">
        <f t="shared" ca="1" si="16"/>
        <v>0</v>
      </c>
      <c r="Z48" s="170">
        <f t="shared" ca="1" si="16"/>
        <v>0</v>
      </c>
      <c r="AA48" s="170">
        <f t="shared" ca="1" si="16"/>
        <v>0</v>
      </c>
      <c r="AB48" s="170">
        <f t="shared" ca="1" si="16"/>
        <v>0</v>
      </c>
      <c r="AC48" s="170">
        <f t="shared" ca="1" si="16"/>
        <v>0</v>
      </c>
      <c r="AD48" s="170">
        <f t="shared" ca="1" si="16"/>
        <v>0</v>
      </c>
      <c r="AE48" s="170">
        <f t="shared" ca="1" si="16"/>
        <v>0</v>
      </c>
      <c r="AF48" s="170">
        <f t="shared" ca="1" si="16"/>
        <v>0</v>
      </c>
      <c r="AG48" s="170">
        <f t="shared" ca="1" si="16"/>
        <v>0</v>
      </c>
      <c r="AH48" s="170">
        <f t="shared" ca="1" si="16"/>
        <v>0</v>
      </c>
      <c r="AI48" s="170">
        <f t="shared" ca="1" si="16"/>
        <v>0</v>
      </c>
      <c r="AJ48" s="170">
        <f t="shared" ca="1" si="16"/>
        <v>0</v>
      </c>
      <c r="AM48" s="382">
        <f ca="1">ROUND(SUM(AM49:AM55),0)</f>
        <v>0</v>
      </c>
      <c r="AN48" s="382"/>
      <c r="AO48" s="382"/>
    </row>
    <row r="49" spans="2:41" s="3" customFormat="1" ht="12.75" hidden="1">
      <c r="B49" s="64" t="s">
        <v>51</v>
      </c>
      <c r="C49" s="484" t="str">
        <f>IF(Kalba="EN",Data2!C$75,Data2!B$75)</f>
        <v>bendra SE naudos komponеntų finansinė išraiška</v>
      </c>
      <c r="D49" s="169">
        <f ca="1">F49+NPV(FDN,G49:INDEX(G49:AJ49,PAL))</f>
        <v>0</v>
      </c>
      <c r="E49" s="169">
        <f t="shared" ref="E49:E55" ca="1" si="17">SUMIF($F$5:$AJ$5,"&lt;="&amp;PAL,$F49:$AJ49)</f>
        <v>0</v>
      </c>
      <c r="F49" s="169">
        <f ca="1">'4'!F49 * $AN49</f>
        <v>0</v>
      </c>
      <c r="G49" s="169">
        <f ca="1">'4'!G49 * $AN49</f>
        <v>0</v>
      </c>
      <c r="H49" s="169">
        <f ca="1">'4'!H49 * $AN49</f>
        <v>0</v>
      </c>
      <c r="I49" s="169">
        <f ca="1">'4'!I49 * $AN49</f>
        <v>0</v>
      </c>
      <c r="J49" s="169">
        <f ca="1">'4'!J49 * $AN49</f>
        <v>0</v>
      </c>
      <c r="K49" s="169">
        <f ca="1">'4'!K49 * $AN49</f>
        <v>0</v>
      </c>
      <c r="L49" s="169">
        <f ca="1">'4'!L49 * $AN49</f>
        <v>0</v>
      </c>
      <c r="M49" s="169">
        <f ca="1">'4'!M49 * $AN49</f>
        <v>0</v>
      </c>
      <c r="N49" s="169">
        <f ca="1">'4'!N49 * $AN49</f>
        <v>0</v>
      </c>
      <c r="O49" s="169">
        <f ca="1">'4'!O49 * $AN49</f>
        <v>0</v>
      </c>
      <c r="P49" s="169">
        <f ca="1">'4'!P49 * $AN49</f>
        <v>0</v>
      </c>
      <c r="Q49" s="169">
        <f ca="1">'4'!Q49 * $AN49</f>
        <v>0</v>
      </c>
      <c r="R49" s="169">
        <f ca="1">'4'!R49 * $AN49</f>
        <v>0</v>
      </c>
      <c r="S49" s="169">
        <f ca="1">'4'!S49 * $AN49</f>
        <v>0</v>
      </c>
      <c r="T49" s="169">
        <f ca="1">'4'!T49 * $AN49</f>
        <v>0</v>
      </c>
      <c r="U49" s="169">
        <f ca="1">'4'!U49 * $AN49</f>
        <v>0</v>
      </c>
      <c r="V49" s="169">
        <f ca="1">'4'!V49 * $AN49</f>
        <v>0</v>
      </c>
      <c r="W49" s="169">
        <f ca="1">'4'!W49 * $AN49</f>
        <v>0</v>
      </c>
      <c r="X49" s="169">
        <f ca="1">'4'!X49 * $AN49</f>
        <v>0</v>
      </c>
      <c r="Y49" s="169">
        <f ca="1">'4'!Y49 * $AN49</f>
        <v>0</v>
      </c>
      <c r="Z49" s="169">
        <f ca="1">'4'!Z49 * $AN49</f>
        <v>0</v>
      </c>
      <c r="AA49" s="169">
        <f ca="1">'4'!AA49 * $AN49</f>
        <v>0</v>
      </c>
      <c r="AB49" s="169">
        <f ca="1">'4'!AB49 * $AN49</f>
        <v>0</v>
      </c>
      <c r="AC49" s="169">
        <f ca="1">'4'!AC49 * $AN49</f>
        <v>0</v>
      </c>
      <c r="AD49" s="169">
        <f ca="1">'4'!AD49 * $AN49</f>
        <v>0</v>
      </c>
      <c r="AE49" s="169">
        <f ca="1">'4'!AE49 * $AN49</f>
        <v>0</v>
      </c>
      <c r="AF49" s="169">
        <f ca="1">'4'!AF49 * $AN49</f>
        <v>0</v>
      </c>
      <c r="AG49" s="169">
        <f ca="1">'4'!AG49 * $AN49</f>
        <v>0</v>
      </c>
      <c r="AH49" s="169">
        <f ca="1">'4'!AH49 * $AN49</f>
        <v>0</v>
      </c>
      <c r="AI49" s="169">
        <f ca="1">'4'!AI49 * $AN49</f>
        <v>0</v>
      </c>
      <c r="AJ49" s="169">
        <f ca="1">'4'!AJ49 * $AN49</f>
        <v>0</v>
      </c>
      <c r="AM49" s="383">
        <f ca="1">F49+NPV(SDN,G49:INDEX(G49:AJ49,PAL))</f>
        <v>0</v>
      </c>
      <c r="AN49" s="425">
        <f ca="1">IF(ISERROR(AO49),0,AO49)</f>
        <v>0</v>
      </c>
      <c r="AO49" s="425" t="e">
        <f ca="1">NormalusSkirstinys(ABS('4'!E49),ABS('4'!E49)*50%)/ABS('4'!E49)</f>
        <v>#DIV/0!</v>
      </c>
    </row>
    <row r="50" spans="2:41" s="3" customFormat="1" ht="12.75" hidden="1">
      <c r="B50" s="64" t="s">
        <v>52</v>
      </c>
      <c r="C50" s="484" t="str">
        <f>IF(Kalba="EN",Data2!C$75,Data2!B$75)</f>
        <v>bendra SE naudos komponеntų finansinė išraiška</v>
      </c>
      <c r="D50" s="169">
        <f ca="1">F50+NPV(FDN,G50:INDEX(G50:AJ50,PAL))</f>
        <v>0</v>
      </c>
      <c r="E50" s="169">
        <f t="shared" ca="1" si="17"/>
        <v>0</v>
      </c>
      <c r="F50" s="169">
        <f ca="1">'4'!F50 * $AN50</f>
        <v>0</v>
      </c>
      <c r="G50" s="169">
        <f ca="1">'4'!G50 * $AN50</f>
        <v>0</v>
      </c>
      <c r="H50" s="169">
        <f ca="1">'4'!H50 * $AN50</f>
        <v>0</v>
      </c>
      <c r="I50" s="169">
        <f ca="1">'4'!I50 * $AN50</f>
        <v>0</v>
      </c>
      <c r="J50" s="169">
        <f ca="1">'4'!J50 * $AN50</f>
        <v>0</v>
      </c>
      <c r="K50" s="169">
        <f ca="1">'4'!K50 * $AN50</f>
        <v>0</v>
      </c>
      <c r="L50" s="169">
        <f ca="1">'4'!L50 * $AN50</f>
        <v>0</v>
      </c>
      <c r="M50" s="169">
        <f ca="1">'4'!M50 * $AN50</f>
        <v>0</v>
      </c>
      <c r="N50" s="169">
        <f ca="1">'4'!N50 * $AN50</f>
        <v>0</v>
      </c>
      <c r="O50" s="169">
        <f ca="1">'4'!O50 * $AN50</f>
        <v>0</v>
      </c>
      <c r="P50" s="169">
        <f ca="1">'4'!P50 * $AN50</f>
        <v>0</v>
      </c>
      <c r="Q50" s="169">
        <f ca="1">'4'!Q50 * $AN50</f>
        <v>0</v>
      </c>
      <c r="R50" s="169">
        <f ca="1">'4'!R50 * $AN50</f>
        <v>0</v>
      </c>
      <c r="S50" s="169">
        <f ca="1">'4'!S50 * $AN50</f>
        <v>0</v>
      </c>
      <c r="T50" s="169">
        <f ca="1">'4'!T50 * $AN50</f>
        <v>0</v>
      </c>
      <c r="U50" s="169">
        <f ca="1">'4'!U50 * $AN50</f>
        <v>0</v>
      </c>
      <c r="V50" s="169">
        <f ca="1">'4'!V50 * $AN50</f>
        <v>0</v>
      </c>
      <c r="W50" s="169">
        <f ca="1">'4'!W50 * $AN50</f>
        <v>0</v>
      </c>
      <c r="X50" s="169">
        <f ca="1">'4'!X50 * $AN50</f>
        <v>0</v>
      </c>
      <c r="Y50" s="169">
        <f ca="1">'4'!Y50 * $AN50</f>
        <v>0</v>
      </c>
      <c r="Z50" s="169">
        <f ca="1">'4'!Z50 * $AN50</f>
        <v>0</v>
      </c>
      <c r="AA50" s="169">
        <f ca="1">'4'!AA50 * $AN50</f>
        <v>0</v>
      </c>
      <c r="AB50" s="169">
        <f ca="1">'4'!AB50 * $AN50</f>
        <v>0</v>
      </c>
      <c r="AC50" s="169">
        <f ca="1">'4'!AC50 * $AN50</f>
        <v>0</v>
      </c>
      <c r="AD50" s="169">
        <f ca="1">'4'!AD50 * $AN50</f>
        <v>0</v>
      </c>
      <c r="AE50" s="169">
        <f ca="1">'4'!AE50 * $AN50</f>
        <v>0</v>
      </c>
      <c r="AF50" s="169">
        <f ca="1">'4'!AF50 * $AN50</f>
        <v>0</v>
      </c>
      <c r="AG50" s="169">
        <f ca="1">'4'!AG50 * $AN50</f>
        <v>0</v>
      </c>
      <c r="AH50" s="169">
        <f ca="1">'4'!AH50 * $AN50</f>
        <v>0</v>
      </c>
      <c r="AI50" s="169">
        <f ca="1">'4'!AI50 * $AN50</f>
        <v>0</v>
      </c>
      <c r="AJ50" s="169">
        <f ca="1">'4'!AJ50 * $AN50</f>
        <v>0</v>
      </c>
      <c r="AM50" s="383">
        <f ca="1">F50+NPV(SDN,G50:INDEX(G50:AJ50,PAL))</f>
        <v>0</v>
      </c>
      <c r="AN50" s="425">
        <f t="shared" ref="AN50:AN55" ca="1" si="18">IF(ISERROR(AO50),0,AO50)</f>
        <v>0</v>
      </c>
      <c r="AO50" s="425" t="e">
        <f ca="1">NormalusSkirstinys(ABS('4'!E50),ABS('4'!E50)*50%)/ABS('4'!E50)</f>
        <v>#DIV/0!</v>
      </c>
    </row>
    <row r="51" spans="2:41" s="3" customFormat="1" ht="12.75" hidden="1">
      <c r="B51" s="64" t="s">
        <v>339</v>
      </c>
      <c r="C51" s="484" t="str">
        <f>IF(Kalba="EN",Data2!C$75,Data2!B$75)</f>
        <v>bendra SE naudos komponеntų finansinė išraiška</v>
      </c>
      <c r="D51" s="169">
        <f ca="1">F51+NPV(FDN,G51:INDEX(G51:AJ51,PAL))</f>
        <v>0</v>
      </c>
      <c r="E51" s="169">
        <f t="shared" ca="1" si="17"/>
        <v>0</v>
      </c>
      <c r="F51" s="169">
        <f ca="1">'4'!F51 * $AN51</f>
        <v>0</v>
      </c>
      <c r="G51" s="169">
        <f ca="1">'4'!G51 * $AN51</f>
        <v>0</v>
      </c>
      <c r="H51" s="169">
        <f ca="1">'4'!H51 * $AN51</f>
        <v>0</v>
      </c>
      <c r="I51" s="169">
        <f ca="1">'4'!I51 * $AN51</f>
        <v>0</v>
      </c>
      <c r="J51" s="169">
        <f ca="1">'4'!J51 * $AN51</f>
        <v>0</v>
      </c>
      <c r="K51" s="169">
        <f ca="1">'4'!K51 * $AN51</f>
        <v>0</v>
      </c>
      <c r="L51" s="169">
        <f ca="1">'4'!L51 * $AN51</f>
        <v>0</v>
      </c>
      <c r="M51" s="169">
        <f ca="1">'4'!M51 * $AN51</f>
        <v>0</v>
      </c>
      <c r="N51" s="169">
        <f ca="1">'4'!N51 * $AN51</f>
        <v>0</v>
      </c>
      <c r="O51" s="169">
        <f ca="1">'4'!O51 * $AN51</f>
        <v>0</v>
      </c>
      <c r="P51" s="169">
        <f ca="1">'4'!P51 * $AN51</f>
        <v>0</v>
      </c>
      <c r="Q51" s="169">
        <f ca="1">'4'!Q51 * $AN51</f>
        <v>0</v>
      </c>
      <c r="R51" s="169">
        <f ca="1">'4'!R51 * $AN51</f>
        <v>0</v>
      </c>
      <c r="S51" s="169">
        <f ca="1">'4'!S51 * $AN51</f>
        <v>0</v>
      </c>
      <c r="T51" s="169">
        <f ca="1">'4'!T51 * $AN51</f>
        <v>0</v>
      </c>
      <c r="U51" s="169">
        <f ca="1">'4'!U51 * $AN51</f>
        <v>0</v>
      </c>
      <c r="V51" s="169">
        <f ca="1">'4'!V51 * $AN51</f>
        <v>0</v>
      </c>
      <c r="W51" s="169">
        <f ca="1">'4'!W51 * $AN51</f>
        <v>0</v>
      </c>
      <c r="X51" s="169">
        <f ca="1">'4'!X51 * $AN51</f>
        <v>0</v>
      </c>
      <c r="Y51" s="169">
        <f ca="1">'4'!Y51 * $AN51</f>
        <v>0</v>
      </c>
      <c r="Z51" s="169">
        <f ca="1">'4'!Z51 * $AN51</f>
        <v>0</v>
      </c>
      <c r="AA51" s="169">
        <f ca="1">'4'!AA51 * $AN51</f>
        <v>0</v>
      </c>
      <c r="AB51" s="169">
        <f ca="1">'4'!AB51 * $AN51</f>
        <v>0</v>
      </c>
      <c r="AC51" s="169">
        <f ca="1">'4'!AC51 * $AN51</f>
        <v>0</v>
      </c>
      <c r="AD51" s="169">
        <f ca="1">'4'!AD51 * $AN51</f>
        <v>0</v>
      </c>
      <c r="AE51" s="169">
        <f ca="1">'4'!AE51 * $AN51</f>
        <v>0</v>
      </c>
      <c r="AF51" s="169">
        <f ca="1">'4'!AF51 * $AN51</f>
        <v>0</v>
      </c>
      <c r="AG51" s="169">
        <f ca="1">'4'!AG51 * $AN51</f>
        <v>0</v>
      </c>
      <c r="AH51" s="169">
        <f ca="1">'4'!AH51 * $AN51</f>
        <v>0</v>
      </c>
      <c r="AI51" s="169">
        <f ca="1">'4'!AI51 * $AN51</f>
        <v>0</v>
      </c>
      <c r="AJ51" s="169">
        <f ca="1">'4'!AJ51 * $AN51</f>
        <v>0</v>
      </c>
      <c r="AM51" s="383">
        <f ca="1">F51+NPV(SDN,G51:INDEX(G51:AJ51,PAL))</f>
        <v>0</v>
      </c>
      <c r="AN51" s="425">
        <f t="shared" ca="1" si="18"/>
        <v>0</v>
      </c>
      <c r="AO51" s="425" t="e">
        <f ca="1">NormalusSkirstinys(ABS('4'!E51),ABS('4'!E51)*50%)/ABS('4'!E51)</f>
        <v>#DIV/0!</v>
      </c>
    </row>
    <row r="52" spans="2:41" s="3" customFormat="1" ht="12.75" hidden="1">
      <c r="B52" s="64" t="s">
        <v>340</v>
      </c>
      <c r="C52" s="484" t="str">
        <f>IF(Kalba="EN",Data2!C$75,Data2!B$75)</f>
        <v>bendra SE naudos komponеntų finansinė išraiška</v>
      </c>
      <c r="D52" s="169">
        <f ca="1">F52+NPV(FDN,G52:INDEX(G52:AJ52,PAL))</f>
        <v>0</v>
      </c>
      <c r="E52" s="169">
        <f t="shared" ca="1" si="17"/>
        <v>0</v>
      </c>
      <c r="F52" s="169">
        <f ca="1">'4'!F52 * $AN52</f>
        <v>0</v>
      </c>
      <c r="G52" s="169">
        <f ca="1">'4'!G52 * $AN52</f>
        <v>0</v>
      </c>
      <c r="H52" s="169">
        <f ca="1">'4'!H52 * $AN52</f>
        <v>0</v>
      </c>
      <c r="I52" s="169">
        <f ca="1">'4'!I52 * $AN52</f>
        <v>0</v>
      </c>
      <c r="J52" s="169">
        <f ca="1">'4'!J52 * $AN52</f>
        <v>0</v>
      </c>
      <c r="K52" s="169">
        <f ca="1">'4'!K52 * $AN52</f>
        <v>0</v>
      </c>
      <c r="L52" s="169">
        <f ca="1">'4'!L52 * $AN52</f>
        <v>0</v>
      </c>
      <c r="M52" s="169">
        <f ca="1">'4'!M52 * $AN52</f>
        <v>0</v>
      </c>
      <c r="N52" s="169">
        <f ca="1">'4'!N52 * $AN52</f>
        <v>0</v>
      </c>
      <c r="O52" s="169">
        <f ca="1">'4'!O52 * $AN52</f>
        <v>0</v>
      </c>
      <c r="P52" s="169">
        <f ca="1">'4'!P52 * $AN52</f>
        <v>0</v>
      </c>
      <c r="Q52" s="169">
        <f ca="1">'4'!Q52 * $AN52</f>
        <v>0</v>
      </c>
      <c r="R52" s="169">
        <f ca="1">'4'!R52 * $AN52</f>
        <v>0</v>
      </c>
      <c r="S52" s="169">
        <f ca="1">'4'!S52 * $AN52</f>
        <v>0</v>
      </c>
      <c r="T52" s="169">
        <f ca="1">'4'!T52 * $AN52</f>
        <v>0</v>
      </c>
      <c r="U52" s="169">
        <f ca="1">'4'!U52 * $AN52</f>
        <v>0</v>
      </c>
      <c r="V52" s="169">
        <f ca="1">'4'!V52 * $AN52</f>
        <v>0</v>
      </c>
      <c r="W52" s="169">
        <f ca="1">'4'!W52 * $AN52</f>
        <v>0</v>
      </c>
      <c r="X52" s="169">
        <f ca="1">'4'!X52 * $AN52</f>
        <v>0</v>
      </c>
      <c r="Y52" s="169">
        <f ca="1">'4'!Y52 * $AN52</f>
        <v>0</v>
      </c>
      <c r="Z52" s="169">
        <f ca="1">'4'!Z52 * $AN52</f>
        <v>0</v>
      </c>
      <c r="AA52" s="169">
        <f ca="1">'4'!AA52 * $AN52</f>
        <v>0</v>
      </c>
      <c r="AB52" s="169">
        <f ca="1">'4'!AB52 * $AN52</f>
        <v>0</v>
      </c>
      <c r="AC52" s="169">
        <f ca="1">'4'!AC52 * $AN52</f>
        <v>0</v>
      </c>
      <c r="AD52" s="169">
        <f ca="1">'4'!AD52 * $AN52</f>
        <v>0</v>
      </c>
      <c r="AE52" s="169">
        <f ca="1">'4'!AE52 * $AN52</f>
        <v>0</v>
      </c>
      <c r="AF52" s="169">
        <f ca="1">'4'!AF52 * $AN52</f>
        <v>0</v>
      </c>
      <c r="AG52" s="169">
        <f ca="1">'4'!AG52 * $AN52</f>
        <v>0</v>
      </c>
      <c r="AH52" s="169">
        <f ca="1">'4'!AH52 * $AN52</f>
        <v>0</v>
      </c>
      <c r="AI52" s="169">
        <f ca="1">'4'!AI52 * $AN52</f>
        <v>0</v>
      </c>
      <c r="AJ52" s="169">
        <f ca="1">'4'!AJ52 * $AN52</f>
        <v>0</v>
      </c>
      <c r="AM52" s="383">
        <f ca="1">F52+NPV(SDN,G52:INDEX(G52:AJ52,PAL))</f>
        <v>0</v>
      </c>
      <c r="AN52" s="425">
        <f t="shared" ca="1" si="18"/>
        <v>0</v>
      </c>
      <c r="AO52" s="425" t="e">
        <f ca="1">NormalusSkirstinys(ABS('4'!E52),ABS('4'!E52)*50%)/ABS('4'!E52)</f>
        <v>#DIV/0!</v>
      </c>
    </row>
    <row r="53" spans="2:41" s="3" customFormat="1" ht="12.75" hidden="1">
      <c r="B53" s="64" t="s">
        <v>341</v>
      </c>
      <c r="C53" s="484" t="str">
        <f>IF(Kalba="EN",Data2!C$75,Data2!B$75)</f>
        <v>bendra SE naudos komponеntų finansinė išraiška</v>
      </c>
      <c r="D53" s="169">
        <f ca="1">F53+NPV(FDN,G53:INDEX(G53:AJ53,PAL))</f>
        <v>0</v>
      </c>
      <c r="E53" s="169">
        <f t="shared" ca="1" si="17"/>
        <v>0</v>
      </c>
      <c r="F53" s="169">
        <f ca="1">'4'!F53 * $AN53</f>
        <v>0</v>
      </c>
      <c r="G53" s="169">
        <f ca="1">'4'!G53 * $AN53</f>
        <v>0</v>
      </c>
      <c r="H53" s="169">
        <f ca="1">'4'!H53 * $AN53</f>
        <v>0</v>
      </c>
      <c r="I53" s="169">
        <f ca="1">'4'!I53 * $AN53</f>
        <v>0</v>
      </c>
      <c r="J53" s="169">
        <f ca="1">'4'!J53 * $AN53</f>
        <v>0</v>
      </c>
      <c r="K53" s="169">
        <f ca="1">'4'!K53 * $AN53</f>
        <v>0</v>
      </c>
      <c r="L53" s="169">
        <f ca="1">'4'!L53 * $AN53</f>
        <v>0</v>
      </c>
      <c r="M53" s="169">
        <f ca="1">'4'!M53 * $AN53</f>
        <v>0</v>
      </c>
      <c r="N53" s="169">
        <f ca="1">'4'!N53 * $AN53</f>
        <v>0</v>
      </c>
      <c r="O53" s="169">
        <f ca="1">'4'!O53 * $AN53</f>
        <v>0</v>
      </c>
      <c r="P53" s="169">
        <f ca="1">'4'!P53 * $AN53</f>
        <v>0</v>
      </c>
      <c r="Q53" s="169">
        <f ca="1">'4'!Q53 * $AN53</f>
        <v>0</v>
      </c>
      <c r="R53" s="169">
        <f ca="1">'4'!R53 * $AN53</f>
        <v>0</v>
      </c>
      <c r="S53" s="169">
        <f ca="1">'4'!S53 * $AN53</f>
        <v>0</v>
      </c>
      <c r="T53" s="169">
        <f ca="1">'4'!T53 * $AN53</f>
        <v>0</v>
      </c>
      <c r="U53" s="169">
        <f ca="1">'4'!U53 * $AN53</f>
        <v>0</v>
      </c>
      <c r="V53" s="169">
        <f ca="1">'4'!V53 * $AN53</f>
        <v>0</v>
      </c>
      <c r="W53" s="169">
        <f ca="1">'4'!W53 * $AN53</f>
        <v>0</v>
      </c>
      <c r="X53" s="169">
        <f ca="1">'4'!X53 * $AN53</f>
        <v>0</v>
      </c>
      <c r="Y53" s="169">
        <f ca="1">'4'!Y53 * $AN53</f>
        <v>0</v>
      </c>
      <c r="Z53" s="169">
        <f ca="1">'4'!Z53 * $AN53</f>
        <v>0</v>
      </c>
      <c r="AA53" s="169">
        <f ca="1">'4'!AA53 * $AN53</f>
        <v>0</v>
      </c>
      <c r="AB53" s="169">
        <f ca="1">'4'!AB53 * $AN53</f>
        <v>0</v>
      </c>
      <c r="AC53" s="169">
        <f ca="1">'4'!AC53 * $AN53</f>
        <v>0</v>
      </c>
      <c r="AD53" s="169">
        <f ca="1">'4'!AD53 * $AN53</f>
        <v>0</v>
      </c>
      <c r="AE53" s="169">
        <f ca="1">'4'!AE53 * $AN53</f>
        <v>0</v>
      </c>
      <c r="AF53" s="169">
        <f ca="1">'4'!AF53 * $AN53</f>
        <v>0</v>
      </c>
      <c r="AG53" s="169">
        <f ca="1">'4'!AG53 * $AN53</f>
        <v>0</v>
      </c>
      <c r="AH53" s="169">
        <f ca="1">'4'!AH53 * $AN53</f>
        <v>0</v>
      </c>
      <c r="AI53" s="169">
        <f ca="1">'4'!AI53 * $AN53</f>
        <v>0</v>
      </c>
      <c r="AJ53" s="169">
        <f ca="1">'4'!AJ53 * $AN53</f>
        <v>0</v>
      </c>
      <c r="AM53" s="383">
        <f ca="1">F53+NPV(SDN,G53:INDEX(G53:AJ53,PAL))</f>
        <v>0</v>
      </c>
      <c r="AN53" s="425">
        <f t="shared" ca="1" si="18"/>
        <v>0</v>
      </c>
      <c r="AO53" s="425" t="e">
        <f ca="1">NormalusSkirstinys(ABS('4'!E53),ABS('4'!E53)*50%)/ABS('4'!E53)</f>
        <v>#DIV/0!</v>
      </c>
    </row>
    <row r="54" spans="2:41" s="3" customFormat="1" ht="12.75" hidden="1">
      <c r="B54" s="64" t="s">
        <v>342</v>
      </c>
      <c r="C54" s="484" t="str">
        <f>IF(Kalba="EN",Data2!C$75,Data2!B$75)</f>
        <v>bendra SE naudos komponеntų finansinė išraiška</v>
      </c>
      <c r="D54" s="169">
        <f ca="1">F54+NPV(FDN,G54:INDEX(G54:AJ54,PAL))</f>
        <v>0</v>
      </c>
      <c r="E54" s="169">
        <f t="shared" ca="1" si="17"/>
        <v>0</v>
      </c>
      <c r="F54" s="169">
        <f ca="1">'4'!F54 * $AN54</f>
        <v>0</v>
      </c>
      <c r="G54" s="169">
        <f ca="1">'4'!G54 * $AN54</f>
        <v>0</v>
      </c>
      <c r="H54" s="169">
        <f ca="1">'4'!H54 * $AN54</f>
        <v>0</v>
      </c>
      <c r="I54" s="169">
        <f ca="1">'4'!I54 * $AN54</f>
        <v>0</v>
      </c>
      <c r="J54" s="169">
        <f ca="1">'4'!J54 * $AN54</f>
        <v>0</v>
      </c>
      <c r="K54" s="169">
        <f ca="1">'4'!K54 * $AN54</f>
        <v>0</v>
      </c>
      <c r="L54" s="169">
        <f ca="1">'4'!L54 * $AN54</f>
        <v>0</v>
      </c>
      <c r="M54" s="169">
        <f ca="1">'4'!M54 * $AN54</f>
        <v>0</v>
      </c>
      <c r="N54" s="169">
        <f ca="1">'4'!N54 * $AN54</f>
        <v>0</v>
      </c>
      <c r="O54" s="169">
        <f ca="1">'4'!O54 * $AN54</f>
        <v>0</v>
      </c>
      <c r="P54" s="169">
        <f ca="1">'4'!P54 * $AN54</f>
        <v>0</v>
      </c>
      <c r="Q54" s="169">
        <f ca="1">'4'!Q54 * $AN54</f>
        <v>0</v>
      </c>
      <c r="R54" s="169">
        <f ca="1">'4'!R54 * $AN54</f>
        <v>0</v>
      </c>
      <c r="S54" s="169">
        <f ca="1">'4'!S54 * $AN54</f>
        <v>0</v>
      </c>
      <c r="T54" s="169">
        <f ca="1">'4'!T54 * $AN54</f>
        <v>0</v>
      </c>
      <c r="U54" s="169">
        <f ca="1">'4'!U54 * $AN54</f>
        <v>0</v>
      </c>
      <c r="V54" s="169">
        <f ca="1">'4'!V54 * $AN54</f>
        <v>0</v>
      </c>
      <c r="W54" s="169">
        <f ca="1">'4'!W54 * $AN54</f>
        <v>0</v>
      </c>
      <c r="X54" s="169">
        <f ca="1">'4'!X54 * $AN54</f>
        <v>0</v>
      </c>
      <c r="Y54" s="169">
        <f ca="1">'4'!Y54 * $AN54</f>
        <v>0</v>
      </c>
      <c r="Z54" s="169">
        <f ca="1">'4'!Z54 * $AN54</f>
        <v>0</v>
      </c>
      <c r="AA54" s="169">
        <f ca="1">'4'!AA54 * $AN54</f>
        <v>0</v>
      </c>
      <c r="AB54" s="169">
        <f ca="1">'4'!AB54 * $AN54</f>
        <v>0</v>
      </c>
      <c r="AC54" s="169">
        <f ca="1">'4'!AC54 * $AN54</f>
        <v>0</v>
      </c>
      <c r="AD54" s="169">
        <f ca="1">'4'!AD54 * $AN54</f>
        <v>0</v>
      </c>
      <c r="AE54" s="169">
        <f ca="1">'4'!AE54 * $AN54</f>
        <v>0</v>
      </c>
      <c r="AF54" s="169">
        <f ca="1">'4'!AF54 * $AN54</f>
        <v>0</v>
      </c>
      <c r="AG54" s="169">
        <f ca="1">'4'!AG54 * $AN54</f>
        <v>0</v>
      </c>
      <c r="AH54" s="169">
        <f ca="1">'4'!AH54 * $AN54</f>
        <v>0</v>
      </c>
      <c r="AI54" s="169">
        <f ca="1">'4'!AI54 * $AN54</f>
        <v>0</v>
      </c>
      <c r="AJ54" s="169">
        <f ca="1">'4'!AJ54 * $AN54</f>
        <v>0</v>
      </c>
      <c r="AM54" s="383">
        <f ca="1">F54+NPV(SDN,G54:INDEX(G54:AJ54,PAL))</f>
        <v>0</v>
      </c>
      <c r="AN54" s="425">
        <f t="shared" ca="1" si="18"/>
        <v>0</v>
      </c>
      <c r="AO54" s="425" t="e">
        <f ca="1">NormalusSkirstinys(ABS('4'!E54),ABS('4'!E54)*50%)/ABS('4'!E54)</f>
        <v>#DIV/0!</v>
      </c>
    </row>
    <row r="55" spans="2:41" s="3" customFormat="1" ht="12.75" hidden="1">
      <c r="B55" s="64" t="s">
        <v>343</v>
      </c>
      <c r="C55" s="484" t="str">
        <f>IF(Kalba="EN",Data2!C$75,Data2!B$75)</f>
        <v>bendra SE naudos komponеntų finansinė išraiška</v>
      </c>
      <c r="D55" s="169">
        <f ca="1">F55+NPV(FDN,G55:INDEX(G55:AJ55,PAL))</f>
        <v>0</v>
      </c>
      <c r="E55" s="169">
        <f t="shared" ca="1" si="17"/>
        <v>0</v>
      </c>
      <c r="F55" s="169">
        <f ca="1">'4'!F55 * $AN55</f>
        <v>0</v>
      </c>
      <c r="G55" s="169">
        <f ca="1">'4'!G55 * $AN55</f>
        <v>0</v>
      </c>
      <c r="H55" s="169">
        <f ca="1">'4'!H55 * $AN55</f>
        <v>0</v>
      </c>
      <c r="I55" s="169">
        <f ca="1">'4'!I55 * $AN55</f>
        <v>0</v>
      </c>
      <c r="J55" s="169">
        <f ca="1">'4'!J55 * $AN55</f>
        <v>0</v>
      </c>
      <c r="K55" s="169">
        <f ca="1">'4'!K55 * $AN55</f>
        <v>0</v>
      </c>
      <c r="L55" s="169">
        <f ca="1">'4'!L55 * $AN55</f>
        <v>0</v>
      </c>
      <c r="M55" s="169">
        <f ca="1">'4'!M55 * $AN55</f>
        <v>0</v>
      </c>
      <c r="N55" s="169">
        <f ca="1">'4'!N55 * $AN55</f>
        <v>0</v>
      </c>
      <c r="O55" s="169">
        <f ca="1">'4'!O55 * $AN55</f>
        <v>0</v>
      </c>
      <c r="P55" s="169">
        <f ca="1">'4'!P55 * $AN55</f>
        <v>0</v>
      </c>
      <c r="Q55" s="169">
        <f ca="1">'4'!Q55 * $AN55</f>
        <v>0</v>
      </c>
      <c r="R55" s="169">
        <f ca="1">'4'!R55 * $AN55</f>
        <v>0</v>
      </c>
      <c r="S55" s="169">
        <f ca="1">'4'!S55 * $AN55</f>
        <v>0</v>
      </c>
      <c r="T55" s="169">
        <f ca="1">'4'!T55 * $AN55</f>
        <v>0</v>
      </c>
      <c r="U55" s="169">
        <f ca="1">'4'!U55 * $AN55</f>
        <v>0</v>
      </c>
      <c r="V55" s="169">
        <f ca="1">'4'!V55 * $AN55</f>
        <v>0</v>
      </c>
      <c r="W55" s="169">
        <f ca="1">'4'!W55 * $AN55</f>
        <v>0</v>
      </c>
      <c r="X55" s="169">
        <f ca="1">'4'!X55 * $AN55</f>
        <v>0</v>
      </c>
      <c r="Y55" s="169">
        <f ca="1">'4'!Y55 * $AN55</f>
        <v>0</v>
      </c>
      <c r="Z55" s="169">
        <f ca="1">'4'!Z55 * $AN55</f>
        <v>0</v>
      </c>
      <c r="AA55" s="169">
        <f ca="1">'4'!AA55 * $AN55</f>
        <v>0</v>
      </c>
      <c r="AB55" s="169">
        <f ca="1">'4'!AB55 * $AN55</f>
        <v>0</v>
      </c>
      <c r="AC55" s="169">
        <f ca="1">'4'!AC55 * $AN55</f>
        <v>0</v>
      </c>
      <c r="AD55" s="169">
        <f ca="1">'4'!AD55 * $AN55</f>
        <v>0</v>
      </c>
      <c r="AE55" s="169">
        <f ca="1">'4'!AE55 * $AN55</f>
        <v>0</v>
      </c>
      <c r="AF55" s="169">
        <f ca="1">'4'!AF55 * $AN55</f>
        <v>0</v>
      </c>
      <c r="AG55" s="169">
        <f ca="1">'4'!AG55 * $AN55</f>
        <v>0</v>
      </c>
      <c r="AH55" s="169">
        <f ca="1">'4'!AH55 * $AN55</f>
        <v>0</v>
      </c>
      <c r="AI55" s="169">
        <f ca="1">'4'!AI55 * $AN55</f>
        <v>0</v>
      </c>
      <c r="AJ55" s="169">
        <f ca="1">'4'!AJ55 * $AN55</f>
        <v>0</v>
      </c>
      <c r="AM55" s="383">
        <f ca="1">F55+NPV(SDN,G55:INDEX(G55:AJ55,PAL))</f>
        <v>0</v>
      </c>
      <c r="AN55" s="425">
        <f t="shared" ca="1" si="18"/>
        <v>0</v>
      </c>
      <c r="AO55" s="425" t="e">
        <f ca="1">NormalusSkirstinys(ABS('4'!E55),ABS('4'!E55)*50%)/ABS('4'!E55)</f>
        <v>#DIV/0!</v>
      </c>
    </row>
    <row r="56" spans="2:41" s="3" customFormat="1" ht="12.75" hidden="1">
      <c r="B56" s="66" t="s">
        <v>53</v>
      </c>
      <c r="C56" s="180" t="str">
        <f>IF(Kalba="EN",Data2!C76,Data2!B76)</f>
        <v>SE žala</v>
      </c>
      <c r="D56" s="170">
        <f t="shared" ref="D56:AJ56" ca="1" si="19">ROUND(SUM(D57:D59),0)</f>
        <v>0</v>
      </c>
      <c r="E56" s="170">
        <f t="shared" ca="1" si="19"/>
        <v>0</v>
      </c>
      <c r="F56" s="170">
        <f t="shared" ca="1" si="19"/>
        <v>0</v>
      </c>
      <c r="G56" s="170">
        <f t="shared" ca="1" si="19"/>
        <v>0</v>
      </c>
      <c r="H56" s="170">
        <f t="shared" ca="1" si="19"/>
        <v>0</v>
      </c>
      <c r="I56" s="170">
        <f t="shared" ca="1" si="19"/>
        <v>0</v>
      </c>
      <c r="J56" s="170">
        <f t="shared" ca="1" si="19"/>
        <v>0</v>
      </c>
      <c r="K56" s="170">
        <f t="shared" ca="1" si="19"/>
        <v>0</v>
      </c>
      <c r="L56" s="170">
        <f t="shared" ca="1" si="19"/>
        <v>0</v>
      </c>
      <c r="M56" s="170">
        <f t="shared" ca="1" si="19"/>
        <v>0</v>
      </c>
      <c r="N56" s="170">
        <f t="shared" ca="1" si="19"/>
        <v>0</v>
      </c>
      <c r="O56" s="170">
        <f t="shared" ca="1" si="19"/>
        <v>0</v>
      </c>
      <c r="P56" s="170">
        <f t="shared" ca="1" si="19"/>
        <v>0</v>
      </c>
      <c r="Q56" s="170">
        <f t="shared" ca="1" si="19"/>
        <v>0</v>
      </c>
      <c r="R56" s="170">
        <f t="shared" ca="1" si="19"/>
        <v>0</v>
      </c>
      <c r="S56" s="170">
        <f t="shared" ca="1" si="19"/>
        <v>0</v>
      </c>
      <c r="T56" s="170">
        <f t="shared" ca="1" si="19"/>
        <v>0</v>
      </c>
      <c r="U56" s="170">
        <f t="shared" ca="1" si="19"/>
        <v>0</v>
      </c>
      <c r="V56" s="170">
        <f t="shared" ca="1" si="19"/>
        <v>0</v>
      </c>
      <c r="W56" s="170">
        <f t="shared" ca="1" si="19"/>
        <v>0</v>
      </c>
      <c r="X56" s="170">
        <f t="shared" ca="1" si="19"/>
        <v>0</v>
      </c>
      <c r="Y56" s="170">
        <f t="shared" ca="1" si="19"/>
        <v>0</v>
      </c>
      <c r="Z56" s="170">
        <f t="shared" ca="1" si="19"/>
        <v>0</v>
      </c>
      <c r="AA56" s="170">
        <f t="shared" ca="1" si="19"/>
        <v>0</v>
      </c>
      <c r="AB56" s="170">
        <f t="shared" ca="1" si="19"/>
        <v>0</v>
      </c>
      <c r="AC56" s="170">
        <f t="shared" ca="1" si="19"/>
        <v>0</v>
      </c>
      <c r="AD56" s="170">
        <f t="shared" ca="1" si="19"/>
        <v>0</v>
      </c>
      <c r="AE56" s="170">
        <f t="shared" ca="1" si="19"/>
        <v>0</v>
      </c>
      <c r="AF56" s="170">
        <f t="shared" ca="1" si="19"/>
        <v>0</v>
      </c>
      <c r="AG56" s="170">
        <f t="shared" ca="1" si="19"/>
        <v>0</v>
      </c>
      <c r="AH56" s="170">
        <f t="shared" ca="1" si="19"/>
        <v>0</v>
      </c>
      <c r="AI56" s="170">
        <f t="shared" ca="1" si="19"/>
        <v>0</v>
      </c>
      <c r="AJ56" s="170">
        <f t="shared" ca="1" si="19"/>
        <v>0</v>
      </c>
      <c r="AM56" s="382">
        <f ca="1">ROUND(SUM(AM57:AM59),0)</f>
        <v>0</v>
      </c>
      <c r="AN56" s="382"/>
      <c r="AO56" s="382"/>
    </row>
    <row r="57" spans="2:41" s="3" customFormat="1" ht="12.75" hidden="1">
      <c r="B57" s="64" t="s">
        <v>344</v>
      </c>
      <c r="C57" s="484" t="str">
        <f>IF(Kalba="EN",Data2!C$78,Data2!B$78)</f>
        <v>bendra SE žalos komponеntų finansinė išraiška</v>
      </c>
      <c r="D57" s="169">
        <f ca="1">F57+NPV(FDN,G57:INDEX(G57:AJ57,PAL))</f>
        <v>0</v>
      </c>
      <c r="E57" s="169">
        <f ca="1">SUMIF($F$5:$AJ$5,"&lt;="&amp;PAL,$F57:$AJ57)</f>
        <v>0</v>
      </c>
      <c r="F57" s="169">
        <f ca="1">'4'!F57 * $AN57</f>
        <v>0</v>
      </c>
      <c r="G57" s="169">
        <f ca="1">'4'!G57 * $AN57</f>
        <v>0</v>
      </c>
      <c r="H57" s="169">
        <f ca="1">'4'!H57 * $AN57</f>
        <v>0</v>
      </c>
      <c r="I57" s="169">
        <f ca="1">'4'!I57 * $AN57</f>
        <v>0</v>
      </c>
      <c r="J57" s="169">
        <f ca="1">'4'!J57 * $AN57</f>
        <v>0</v>
      </c>
      <c r="K57" s="169">
        <f ca="1">'4'!K57 * $AN57</f>
        <v>0</v>
      </c>
      <c r="L57" s="169">
        <f ca="1">'4'!L57 * $AN57</f>
        <v>0</v>
      </c>
      <c r="M57" s="169">
        <f ca="1">'4'!M57 * $AN57</f>
        <v>0</v>
      </c>
      <c r="N57" s="169">
        <f ca="1">'4'!N57 * $AN57</f>
        <v>0</v>
      </c>
      <c r="O57" s="169">
        <f ca="1">'4'!O57 * $AN57</f>
        <v>0</v>
      </c>
      <c r="P57" s="169">
        <f ca="1">'4'!P57 * $AN57</f>
        <v>0</v>
      </c>
      <c r="Q57" s="169">
        <f ca="1">'4'!Q57 * $AN57</f>
        <v>0</v>
      </c>
      <c r="R57" s="169">
        <f ca="1">'4'!R57 * $AN57</f>
        <v>0</v>
      </c>
      <c r="S57" s="169">
        <f ca="1">'4'!S57 * $AN57</f>
        <v>0</v>
      </c>
      <c r="T57" s="169">
        <f ca="1">'4'!T57 * $AN57</f>
        <v>0</v>
      </c>
      <c r="U57" s="169">
        <f ca="1">'4'!U57 * $AN57</f>
        <v>0</v>
      </c>
      <c r="V57" s="169">
        <f ca="1">'4'!V57 * $AN57</f>
        <v>0</v>
      </c>
      <c r="W57" s="169">
        <f ca="1">'4'!W57 * $AN57</f>
        <v>0</v>
      </c>
      <c r="X57" s="169">
        <f ca="1">'4'!X57 * $AN57</f>
        <v>0</v>
      </c>
      <c r="Y57" s="169">
        <f ca="1">'4'!Y57 * $AN57</f>
        <v>0</v>
      </c>
      <c r="Z57" s="169">
        <f ca="1">'4'!Z57 * $AN57</f>
        <v>0</v>
      </c>
      <c r="AA57" s="169">
        <f ca="1">'4'!AA57 * $AN57</f>
        <v>0</v>
      </c>
      <c r="AB57" s="169">
        <f ca="1">'4'!AB57 * $AN57</f>
        <v>0</v>
      </c>
      <c r="AC57" s="169">
        <f ca="1">'4'!AC57 * $AN57</f>
        <v>0</v>
      </c>
      <c r="AD57" s="169">
        <f ca="1">'4'!AD57 * $AN57</f>
        <v>0</v>
      </c>
      <c r="AE57" s="169">
        <f ca="1">'4'!AE57 * $AN57</f>
        <v>0</v>
      </c>
      <c r="AF57" s="169">
        <f ca="1">'4'!AF57 * $AN57</f>
        <v>0</v>
      </c>
      <c r="AG57" s="169">
        <f ca="1">'4'!AG57 * $AN57</f>
        <v>0</v>
      </c>
      <c r="AH57" s="169">
        <f ca="1">'4'!AH57 * $AN57</f>
        <v>0</v>
      </c>
      <c r="AI57" s="169">
        <f ca="1">'4'!AI57 * $AN57</f>
        <v>0</v>
      </c>
      <c r="AJ57" s="169">
        <f ca="1">'4'!AJ57 * $AN57</f>
        <v>0</v>
      </c>
      <c r="AM57" s="383">
        <f ca="1">F57+NPV(SDN,G57:INDEX(G57:AJ57,PAL))</f>
        <v>0</v>
      </c>
      <c r="AN57" s="425">
        <f ca="1">IF(ISERROR(AO57),0,AO57)</f>
        <v>0</v>
      </c>
      <c r="AO57" s="425" t="e">
        <f ca="1">NormalusSkirstinys(ABS('4'!E57),ABS('4'!E57)*50%)/ABS('4'!E57)</f>
        <v>#DIV/0!</v>
      </c>
    </row>
    <row r="58" spans="2:41" s="3" customFormat="1" ht="12.75" hidden="1">
      <c r="B58" s="64" t="s">
        <v>345</v>
      </c>
      <c r="C58" s="484" t="str">
        <f>IF(Kalba="EN",Data2!C$78,Data2!B$78)</f>
        <v>bendra SE žalos komponеntų finansinė išraiška</v>
      </c>
      <c r="D58" s="169">
        <f ca="1">F58+NPV(FDN,G58:INDEX(G58:AJ58,PAL))</f>
        <v>0</v>
      </c>
      <c r="E58" s="169">
        <f ca="1">SUMIF($F$5:$AJ$5,"&lt;="&amp;PAL,$F58:$AJ58)</f>
        <v>0</v>
      </c>
      <c r="F58" s="169">
        <f ca="1">'4'!F58 * $AN58</f>
        <v>0</v>
      </c>
      <c r="G58" s="169">
        <f ca="1">'4'!G58 * $AN58</f>
        <v>0</v>
      </c>
      <c r="H58" s="169">
        <f ca="1">'4'!H58 * $AN58</f>
        <v>0</v>
      </c>
      <c r="I58" s="169">
        <f ca="1">'4'!I58 * $AN58</f>
        <v>0</v>
      </c>
      <c r="J58" s="169">
        <f ca="1">'4'!J58 * $AN58</f>
        <v>0</v>
      </c>
      <c r="K58" s="169">
        <f ca="1">'4'!K58 * $AN58</f>
        <v>0</v>
      </c>
      <c r="L58" s="169">
        <f ca="1">'4'!L58 * $AN58</f>
        <v>0</v>
      </c>
      <c r="M58" s="169">
        <f ca="1">'4'!M58 * $AN58</f>
        <v>0</v>
      </c>
      <c r="N58" s="169">
        <f ca="1">'4'!N58 * $AN58</f>
        <v>0</v>
      </c>
      <c r="O58" s="169">
        <f ca="1">'4'!O58 * $AN58</f>
        <v>0</v>
      </c>
      <c r="P58" s="169">
        <f ca="1">'4'!P58 * $AN58</f>
        <v>0</v>
      </c>
      <c r="Q58" s="169">
        <f ca="1">'4'!Q58 * $AN58</f>
        <v>0</v>
      </c>
      <c r="R58" s="169">
        <f ca="1">'4'!R58 * $AN58</f>
        <v>0</v>
      </c>
      <c r="S58" s="169">
        <f ca="1">'4'!S58 * $AN58</f>
        <v>0</v>
      </c>
      <c r="T58" s="169">
        <f ca="1">'4'!T58 * $AN58</f>
        <v>0</v>
      </c>
      <c r="U58" s="169">
        <f ca="1">'4'!U58 * $AN58</f>
        <v>0</v>
      </c>
      <c r="V58" s="169">
        <f ca="1">'4'!V58 * $AN58</f>
        <v>0</v>
      </c>
      <c r="W58" s="169">
        <f ca="1">'4'!W58 * $AN58</f>
        <v>0</v>
      </c>
      <c r="X58" s="169">
        <f ca="1">'4'!X58 * $AN58</f>
        <v>0</v>
      </c>
      <c r="Y58" s="169">
        <f ca="1">'4'!Y58 * $AN58</f>
        <v>0</v>
      </c>
      <c r="Z58" s="169">
        <f ca="1">'4'!Z58 * $AN58</f>
        <v>0</v>
      </c>
      <c r="AA58" s="169">
        <f ca="1">'4'!AA58 * $AN58</f>
        <v>0</v>
      </c>
      <c r="AB58" s="169">
        <f ca="1">'4'!AB58 * $AN58</f>
        <v>0</v>
      </c>
      <c r="AC58" s="169">
        <f ca="1">'4'!AC58 * $AN58</f>
        <v>0</v>
      </c>
      <c r="AD58" s="169">
        <f ca="1">'4'!AD58 * $AN58</f>
        <v>0</v>
      </c>
      <c r="AE58" s="169">
        <f ca="1">'4'!AE58 * $AN58</f>
        <v>0</v>
      </c>
      <c r="AF58" s="169">
        <f ca="1">'4'!AF58 * $AN58</f>
        <v>0</v>
      </c>
      <c r="AG58" s="169">
        <f ca="1">'4'!AG58 * $AN58</f>
        <v>0</v>
      </c>
      <c r="AH58" s="169">
        <f ca="1">'4'!AH58 * $AN58</f>
        <v>0</v>
      </c>
      <c r="AI58" s="169">
        <f ca="1">'4'!AI58 * $AN58</f>
        <v>0</v>
      </c>
      <c r="AJ58" s="169">
        <f ca="1">'4'!AJ58 * $AN58</f>
        <v>0</v>
      </c>
      <c r="AM58" s="383">
        <f ca="1">F58+NPV(SDN,G58:INDEX(G58:AJ58,PAL))</f>
        <v>0</v>
      </c>
      <c r="AN58" s="425">
        <f ca="1">IF(ISERROR(AO58),0,AO58)</f>
        <v>0</v>
      </c>
      <c r="AO58" s="425" t="e">
        <f ca="1">NormalusSkirstinys(ABS('4'!E58),ABS('4'!E58)*50%)/ABS('4'!E58)</f>
        <v>#DIV/0!</v>
      </c>
    </row>
    <row r="59" spans="2:41" s="3" customFormat="1" ht="13.5" hidden="1" thickBot="1">
      <c r="B59" s="64" t="s">
        <v>346</v>
      </c>
      <c r="C59" s="484" t="str">
        <f>IF(Kalba="EN",Data2!C$78,Data2!B$78)</f>
        <v>bendra SE žalos komponеntų finansinė išraiška</v>
      </c>
      <c r="D59" s="169">
        <f ca="1">F59+NPV(FDN,G59:INDEX(G59:AJ59,PAL))</f>
        <v>0</v>
      </c>
      <c r="E59" s="169">
        <f ca="1">SUMIF($F$5:$AJ$5,"&lt;="&amp;PAL,$F59:$AJ59)</f>
        <v>0</v>
      </c>
      <c r="F59" s="169">
        <f ca="1">'4'!F59 * $AN59</f>
        <v>0</v>
      </c>
      <c r="G59" s="169">
        <f ca="1">'4'!G59 * $AN59</f>
        <v>0</v>
      </c>
      <c r="H59" s="169">
        <f ca="1">'4'!H59 * $AN59</f>
        <v>0</v>
      </c>
      <c r="I59" s="169">
        <f ca="1">'4'!I59 * $AN59</f>
        <v>0</v>
      </c>
      <c r="J59" s="169">
        <f ca="1">'4'!J59 * $AN59</f>
        <v>0</v>
      </c>
      <c r="K59" s="169">
        <f ca="1">'4'!K59 * $AN59</f>
        <v>0</v>
      </c>
      <c r="L59" s="169">
        <f ca="1">'4'!L59 * $AN59</f>
        <v>0</v>
      </c>
      <c r="M59" s="169">
        <f ca="1">'4'!M59 * $AN59</f>
        <v>0</v>
      </c>
      <c r="N59" s="169">
        <f ca="1">'4'!N59 * $AN59</f>
        <v>0</v>
      </c>
      <c r="O59" s="169">
        <f ca="1">'4'!O59 * $AN59</f>
        <v>0</v>
      </c>
      <c r="P59" s="169">
        <f ca="1">'4'!P59 * $AN59</f>
        <v>0</v>
      </c>
      <c r="Q59" s="169">
        <f ca="1">'4'!Q59 * $AN59</f>
        <v>0</v>
      </c>
      <c r="R59" s="169">
        <f ca="1">'4'!R59 * $AN59</f>
        <v>0</v>
      </c>
      <c r="S59" s="169">
        <f ca="1">'4'!S59 * $AN59</f>
        <v>0</v>
      </c>
      <c r="T59" s="169">
        <f ca="1">'4'!T59 * $AN59</f>
        <v>0</v>
      </c>
      <c r="U59" s="169">
        <f ca="1">'4'!U59 * $AN59</f>
        <v>0</v>
      </c>
      <c r="V59" s="169">
        <f ca="1">'4'!V59 * $AN59</f>
        <v>0</v>
      </c>
      <c r="W59" s="169">
        <f ca="1">'4'!W59 * $AN59</f>
        <v>0</v>
      </c>
      <c r="X59" s="169">
        <f ca="1">'4'!X59 * $AN59</f>
        <v>0</v>
      </c>
      <c r="Y59" s="169">
        <f ca="1">'4'!Y59 * $AN59</f>
        <v>0</v>
      </c>
      <c r="Z59" s="169">
        <f ca="1">'4'!Z59 * $AN59</f>
        <v>0</v>
      </c>
      <c r="AA59" s="169">
        <f ca="1">'4'!AA59 * $AN59</f>
        <v>0</v>
      </c>
      <c r="AB59" s="169">
        <f ca="1">'4'!AB59 * $AN59</f>
        <v>0</v>
      </c>
      <c r="AC59" s="169">
        <f ca="1">'4'!AC59 * $AN59</f>
        <v>0</v>
      </c>
      <c r="AD59" s="169">
        <f ca="1">'4'!AD59 * $AN59</f>
        <v>0</v>
      </c>
      <c r="AE59" s="169">
        <f ca="1">'4'!AE59 * $AN59</f>
        <v>0</v>
      </c>
      <c r="AF59" s="169">
        <f ca="1">'4'!AF59 * $AN59</f>
        <v>0</v>
      </c>
      <c r="AG59" s="169">
        <f ca="1">'4'!AG59 * $AN59</f>
        <v>0</v>
      </c>
      <c r="AH59" s="169">
        <f ca="1">'4'!AH59 * $AN59</f>
        <v>0</v>
      </c>
      <c r="AI59" s="169">
        <f ca="1">'4'!AI59 * $AN59</f>
        <v>0</v>
      </c>
      <c r="AJ59" s="169">
        <f ca="1">'4'!AJ59 * $AN59</f>
        <v>0</v>
      </c>
      <c r="AM59" s="394">
        <f ca="1">F59+NPV(SDN,G59:INDEX(G59:AJ59,PAL))</f>
        <v>0</v>
      </c>
      <c r="AN59" s="426">
        <f ca="1">IF(ISERROR(AO59),0,AO59)</f>
        <v>0</v>
      </c>
      <c r="AO59" s="426" t="e">
        <f ca="1">NormalusSkirstinys(ABS('4'!E59),ABS('4'!E59)*50%)/ABS('4'!E59)</f>
        <v>#DIV/0!</v>
      </c>
    </row>
    <row r="60" spans="2:41" s="3" customFormat="1" ht="12.75" hidden="1">
      <c r="F60" s="26"/>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row>
    <row r="61" spans="2:41" s="3" customFormat="1" ht="12.75" hidden="1">
      <c r="C61" s="404" t="str">
        <f>IF(Kalba="EN",Data2!C79,Data2!B79)</f>
        <v>Finansinės analizės (FA) rodiklių apskaičiavimas</v>
      </c>
      <c r="D61" s="424"/>
      <c r="E61" s="424"/>
      <c r="F61" s="424"/>
      <c r="G61" s="424"/>
      <c r="H61" s="424"/>
      <c r="I61" s="424"/>
      <c r="J61" s="424"/>
      <c r="K61" s="424"/>
      <c r="L61" s="424"/>
      <c r="M61" s="424"/>
      <c r="N61" s="424"/>
      <c r="O61" s="424"/>
      <c r="P61" s="424"/>
      <c r="Q61" s="424"/>
      <c r="R61" s="424"/>
      <c r="S61" s="424"/>
      <c r="T61" s="424"/>
      <c r="U61" s="424"/>
      <c r="V61" s="424"/>
      <c r="W61" s="424"/>
      <c r="X61" s="424"/>
      <c r="Y61" s="424"/>
      <c r="Z61" s="424"/>
      <c r="AA61" s="424"/>
      <c r="AB61" s="424"/>
      <c r="AC61" s="424"/>
      <c r="AD61" s="424"/>
      <c r="AE61" s="424"/>
      <c r="AF61" s="424"/>
      <c r="AG61" s="424"/>
      <c r="AH61" s="424"/>
      <c r="AI61" s="424"/>
      <c r="AJ61" s="424"/>
    </row>
    <row r="62" spans="2:41" s="3" customFormat="1" ht="12.75" hidden="1">
      <c r="C62" s="68" t="str">
        <f>IF(Kalba="EN",Data2!C80,Data2!B80)</f>
        <v>FA rodiklių investicijoms lėšų srautas (realiąja išraiška)</v>
      </c>
      <c r="D62" s="69"/>
      <c r="E62" s="69"/>
      <c r="F62" s="65">
        <f ca="1">ROUND(SUM(F16:F17)-SUM(F7,F22),0)</f>
        <v>0</v>
      </c>
      <c r="G62" s="65">
        <f t="shared" ref="G62:AE62" ca="1" si="20">ROUND(SUM(G16:G17)-SUM(G7,G22),0)</f>
        <v>0</v>
      </c>
      <c r="H62" s="65">
        <f t="shared" ca="1" si="20"/>
        <v>0</v>
      </c>
      <c r="I62" s="65">
        <f t="shared" ca="1" si="20"/>
        <v>0</v>
      </c>
      <c r="J62" s="65">
        <f t="shared" ca="1" si="20"/>
        <v>0</v>
      </c>
      <c r="K62" s="65">
        <f t="shared" ca="1" si="20"/>
        <v>0</v>
      </c>
      <c r="L62" s="65">
        <f t="shared" ca="1" si="20"/>
        <v>0</v>
      </c>
      <c r="M62" s="65">
        <f t="shared" ca="1" si="20"/>
        <v>0</v>
      </c>
      <c r="N62" s="65">
        <f t="shared" ca="1" si="20"/>
        <v>0</v>
      </c>
      <c r="O62" s="65">
        <f t="shared" ca="1" si="20"/>
        <v>0</v>
      </c>
      <c r="P62" s="65">
        <f t="shared" ca="1" si="20"/>
        <v>0</v>
      </c>
      <c r="Q62" s="65">
        <f t="shared" ca="1" si="20"/>
        <v>0</v>
      </c>
      <c r="R62" s="65">
        <f t="shared" ca="1" si="20"/>
        <v>0</v>
      </c>
      <c r="S62" s="65">
        <f t="shared" ca="1" si="20"/>
        <v>0</v>
      </c>
      <c r="T62" s="65">
        <f t="shared" ca="1" si="20"/>
        <v>0</v>
      </c>
      <c r="U62" s="65">
        <f t="shared" ca="1" si="20"/>
        <v>0</v>
      </c>
      <c r="V62" s="65">
        <f t="shared" ca="1" si="20"/>
        <v>0</v>
      </c>
      <c r="W62" s="65">
        <f t="shared" ca="1" si="20"/>
        <v>0</v>
      </c>
      <c r="X62" s="65">
        <f t="shared" ca="1" si="20"/>
        <v>0</v>
      </c>
      <c r="Y62" s="65">
        <f t="shared" ca="1" si="20"/>
        <v>0</v>
      </c>
      <c r="Z62" s="65">
        <f t="shared" ca="1" si="20"/>
        <v>0</v>
      </c>
      <c r="AA62" s="65">
        <f t="shared" ca="1" si="20"/>
        <v>0</v>
      </c>
      <c r="AB62" s="65">
        <f t="shared" ca="1" si="20"/>
        <v>0</v>
      </c>
      <c r="AC62" s="65">
        <f t="shared" ca="1" si="20"/>
        <v>0</v>
      </c>
      <c r="AD62" s="65">
        <f t="shared" ca="1" si="20"/>
        <v>0</v>
      </c>
      <c r="AE62" s="65">
        <f t="shared" ca="1" si="20"/>
        <v>0</v>
      </c>
      <c r="AF62" s="65">
        <f ca="1">ROUND(SUM(AF16:AF17)-SUM(AF7,AF22),0)</f>
        <v>0</v>
      </c>
      <c r="AG62" s="65">
        <f ca="1">ROUND(SUM(AG16:AG17)-SUM(AG7,AG22),0)</f>
        <v>0</v>
      </c>
      <c r="AH62" s="65">
        <f ca="1">ROUND(SUM(AH16:AH17)-SUM(AH7,AH22),0)</f>
        <v>0</v>
      </c>
      <c r="AI62" s="65">
        <f ca="1">ROUND(SUM(AI16:AI17)-SUM(AI7,AI22),0)</f>
        <v>0</v>
      </c>
      <c r="AJ62" s="65">
        <f ca="1">ROUND(SUM(AJ16:AJ17)-SUM(AJ7,AJ22),0)</f>
        <v>0</v>
      </c>
    </row>
    <row r="63" spans="2:41" s="3" customFormat="1" ht="12.75" hidden="1">
      <c r="C63" s="68" t="str">
        <f>IF(Kalba="EN",Data2!C82,Data2!B82)</f>
        <v>Suminis finansinio gyvybingumo lėšų srautas (realiąja išraiška)</v>
      </c>
      <c r="D63" s="70"/>
      <c r="E63" s="70"/>
      <c r="F63" s="65">
        <f ca="1">ROUND(SUM(F17,F35)-SUM(F7,F21,F30),0)</f>
        <v>0</v>
      </c>
      <c r="G63" s="65">
        <f t="shared" ref="G63:AE63" ca="1" si="21">ROUND(SUM(G17,G35)-SUM(G7,G21,G30)+F63,0)</f>
        <v>0</v>
      </c>
      <c r="H63" s="65">
        <f t="shared" ca="1" si="21"/>
        <v>0</v>
      </c>
      <c r="I63" s="65">
        <f t="shared" ca="1" si="21"/>
        <v>0</v>
      </c>
      <c r="J63" s="65">
        <f t="shared" ca="1" si="21"/>
        <v>0</v>
      </c>
      <c r="K63" s="65">
        <f t="shared" ca="1" si="21"/>
        <v>0</v>
      </c>
      <c r="L63" s="65">
        <f t="shared" ca="1" si="21"/>
        <v>0</v>
      </c>
      <c r="M63" s="65">
        <f t="shared" ca="1" si="21"/>
        <v>0</v>
      </c>
      <c r="N63" s="65">
        <f t="shared" ca="1" si="21"/>
        <v>0</v>
      </c>
      <c r="O63" s="65">
        <f t="shared" ca="1" si="21"/>
        <v>0</v>
      </c>
      <c r="P63" s="65">
        <f t="shared" ca="1" si="21"/>
        <v>0</v>
      </c>
      <c r="Q63" s="65">
        <f t="shared" ca="1" si="21"/>
        <v>0</v>
      </c>
      <c r="R63" s="65">
        <f t="shared" ca="1" si="21"/>
        <v>0</v>
      </c>
      <c r="S63" s="65">
        <f t="shared" ca="1" si="21"/>
        <v>0</v>
      </c>
      <c r="T63" s="65">
        <f t="shared" ca="1" si="21"/>
        <v>0</v>
      </c>
      <c r="U63" s="65">
        <f t="shared" ca="1" si="21"/>
        <v>0</v>
      </c>
      <c r="V63" s="65">
        <f t="shared" ca="1" si="21"/>
        <v>0</v>
      </c>
      <c r="W63" s="65">
        <f t="shared" ca="1" si="21"/>
        <v>0</v>
      </c>
      <c r="X63" s="65">
        <f t="shared" ca="1" si="21"/>
        <v>0</v>
      </c>
      <c r="Y63" s="65">
        <f t="shared" ca="1" si="21"/>
        <v>0</v>
      </c>
      <c r="Z63" s="65">
        <f t="shared" ca="1" si="21"/>
        <v>0</v>
      </c>
      <c r="AA63" s="65">
        <f t="shared" ca="1" si="21"/>
        <v>0</v>
      </c>
      <c r="AB63" s="65">
        <f t="shared" ca="1" si="21"/>
        <v>0</v>
      </c>
      <c r="AC63" s="65">
        <f t="shared" ca="1" si="21"/>
        <v>0</v>
      </c>
      <c r="AD63" s="65">
        <f t="shared" ca="1" si="21"/>
        <v>0</v>
      </c>
      <c r="AE63" s="65">
        <f t="shared" ca="1" si="21"/>
        <v>0</v>
      </c>
      <c r="AF63" s="65">
        <f ca="1">ROUND(SUM(AF17,AF35)-SUM(AF7,AF21,AF30)+AE63,0)</f>
        <v>0</v>
      </c>
      <c r="AG63" s="65">
        <f ca="1">ROUND(SUM(AG17,AG35)-SUM(AG7,AG21,AG30)+AF63,0)</f>
        <v>0</v>
      </c>
      <c r="AH63" s="65">
        <f ca="1">ROUND(SUM(AH17,AH35)-SUM(AH7,AH21,AH30)+AG63,0)</f>
        <v>0</v>
      </c>
      <c r="AI63" s="65">
        <f ca="1">ROUND(SUM(AI17,AI35)-SUM(AI7,AI21,AI30)+AH63,0)</f>
        <v>0</v>
      </c>
      <c r="AJ63" s="65">
        <f ca="1">ROUND(SUM(AJ17,AJ35)-SUM(AJ7,AJ21,AJ30)+AI63,0)</f>
        <v>0</v>
      </c>
    </row>
    <row r="64" spans="2:41" s="3" customFormat="1" ht="12.75" hidden="1">
      <c r="C64" s="68" t="str">
        <f>IF(Kalba="EN",Data2!C84,Data2!B84)</f>
        <v>FA rodiklių kapitalui lėšų srautas (realiąja išraiška)</v>
      </c>
      <c r="D64" s="69"/>
      <c r="E64" s="69"/>
      <c r="F64" s="65">
        <f ca="1">SUM(F16,F17)-SUM(F21,F38,F40,F41,F46)+IF(AND(F5&gt;Investiciju_metu_skaicius,F22&gt;0,SUM(F38:F40,F41,F44)&gt;0),MIN(F22,SUM(F38:F40,F41,F44)),0)</f>
        <v>0</v>
      </c>
      <c r="G64" s="65">
        <f t="shared" ref="G64:AE64" ca="1" si="22">SUM(G16,G17)-SUM(G21,G38,G40,G41,G46)+IF(AND(G5&gt;Investiciju_metu_skaicius,G22&gt;0,SUM(G38:G40,G41,G44)&gt;0),MIN(G22,SUM(G38:G40,G41,G44)),0)</f>
        <v>0</v>
      </c>
      <c r="H64" s="65">
        <f t="shared" ca="1" si="22"/>
        <v>0</v>
      </c>
      <c r="I64" s="65">
        <f t="shared" ca="1" si="22"/>
        <v>0</v>
      </c>
      <c r="J64" s="65">
        <f t="shared" ca="1" si="22"/>
        <v>0</v>
      </c>
      <c r="K64" s="65">
        <f t="shared" ca="1" si="22"/>
        <v>0</v>
      </c>
      <c r="L64" s="65">
        <f t="shared" ca="1" si="22"/>
        <v>0</v>
      </c>
      <c r="M64" s="65">
        <f t="shared" ca="1" si="22"/>
        <v>0</v>
      </c>
      <c r="N64" s="65">
        <f t="shared" ca="1" si="22"/>
        <v>0</v>
      </c>
      <c r="O64" s="65">
        <f t="shared" ca="1" si="22"/>
        <v>0</v>
      </c>
      <c r="P64" s="65">
        <f t="shared" ca="1" si="22"/>
        <v>0</v>
      </c>
      <c r="Q64" s="65">
        <f t="shared" ca="1" si="22"/>
        <v>0</v>
      </c>
      <c r="R64" s="65">
        <f t="shared" ca="1" si="22"/>
        <v>0</v>
      </c>
      <c r="S64" s="65">
        <f t="shared" ca="1" si="22"/>
        <v>0</v>
      </c>
      <c r="T64" s="65">
        <f t="shared" ca="1" si="22"/>
        <v>0</v>
      </c>
      <c r="U64" s="65">
        <f t="shared" ca="1" si="22"/>
        <v>0</v>
      </c>
      <c r="V64" s="65">
        <f t="shared" ca="1" si="22"/>
        <v>0</v>
      </c>
      <c r="W64" s="65">
        <f t="shared" ca="1" si="22"/>
        <v>0</v>
      </c>
      <c r="X64" s="65">
        <f t="shared" ca="1" si="22"/>
        <v>0</v>
      </c>
      <c r="Y64" s="65">
        <f t="shared" ca="1" si="22"/>
        <v>0</v>
      </c>
      <c r="Z64" s="65">
        <f t="shared" ca="1" si="22"/>
        <v>0</v>
      </c>
      <c r="AA64" s="65">
        <f t="shared" ca="1" si="22"/>
        <v>0</v>
      </c>
      <c r="AB64" s="65">
        <f t="shared" ca="1" si="22"/>
        <v>0</v>
      </c>
      <c r="AC64" s="65">
        <f t="shared" ca="1" si="22"/>
        <v>0</v>
      </c>
      <c r="AD64" s="65">
        <f t="shared" ca="1" si="22"/>
        <v>0</v>
      </c>
      <c r="AE64" s="65">
        <f t="shared" ca="1" si="22"/>
        <v>0</v>
      </c>
      <c r="AF64" s="65">
        <f ca="1">SUM(AF16,AF17)-SUM(AF21,AF38,AF40,AF41,AF46)+IF(AND(AF5&gt;Investiciju_metu_skaicius,AF22&gt;0,SUM(AF38:AF40,AF41,AF44)&gt;0),MIN(AF22,SUM(AF38:AF40,AF41,AF44)),0)</f>
        <v>0</v>
      </c>
      <c r="AG64" s="65">
        <f ca="1">SUM(AG16,AG17)-SUM(AG21,AG38,AG40,AG41,AG46)+IF(AND(AG5&gt;Investiciju_metu_skaicius,AG22&gt;0,SUM(AG38:AG40,AG41,AG44)&gt;0),MIN(AG22,SUM(AG38:AG40,AG41,AG44)),0)</f>
        <v>0</v>
      </c>
      <c r="AH64" s="65">
        <f ca="1">SUM(AH16,AH17)-SUM(AH21,AH38,AH40,AH41,AH46)+IF(AND(AH5&gt;Investiciju_metu_skaicius,AH22&gt;0,SUM(AH38:AH40,AH41,AH44)&gt;0),MIN(AH22,SUM(AH38:AH40,AH41,AH44)),0)</f>
        <v>0</v>
      </c>
      <c r="AI64" s="65">
        <f ca="1">SUM(AI16,AI17)-SUM(AI21,AI38,AI40,AI41,AI46)+IF(AND(AI5&gt;Investiciju_metu_skaicius,AI22&gt;0,SUM(AI38:AI40,AI41,AI44)&gt;0),MIN(AI22,SUM(AI38:AI40,AI41,AI44)),0)</f>
        <v>0</v>
      </c>
      <c r="AJ64" s="65">
        <f ca="1">SUM(AJ16,AJ17)-SUM(AJ21,AJ38,AJ40,AJ41,AJ46)+IF(AND(AJ5&gt;Investiciju_metu_skaicius,AJ22&gt;0,SUM(AJ38:AJ40,AJ41,AJ44)&gt;0),MIN(AJ22,SUM(AJ38:AJ40,AJ41,AJ44)),0)</f>
        <v>0</v>
      </c>
    </row>
    <row r="65" spans="3:36" s="3" customFormat="1" ht="12.75" hidden="1">
      <c r="C65" s="68" t="str">
        <f>IF(Kalba="EN",Data2!C86,Data2!B86)</f>
        <v>Finansinė grynoji dabartinė vertė investicijoms - FGDV(I)</v>
      </c>
      <c r="D65" s="71">
        <f ca="1">F62+NPV(FDN,G62:INDEX(G62:AJ62,PAL))</f>
        <v>0</v>
      </c>
      <c r="E65" s="72"/>
      <c r="F65" s="26"/>
      <c r="G65" s="26"/>
      <c r="H65" s="26"/>
      <c r="I65" s="26"/>
      <c r="J65" s="26"/>
      <c r="K65" s="26"/>
      <c r="L65" s="26"/>
      <c r="M65" s="26"/>
      <c r="N65" s="26"/>
      <c r="O65" s="26"/>
      <c r="P65" s="26"/>
      <c r="Q65" s="26"/>
      <c r="R65" s="26"/>
      <c r="S65" s="26"/>
      <c r="T65" s="26"/>
      <c r="U65" s="26"/>
      <c r="V65" s="26"/>
      <c r="W65" s="26"/>
      <c r="X65" s="26"/>
      <c r="Y65" s="26"/>
      <c r="Z65" s="26"/>
      <c r="AA65" s="26"/>
      <c r="AB65" s="26"/>
      <c r="AC65" s="26"/>
      <c r="AD65" s="26"/>
      <c r="AE65" s="26"/>
      <c r="AF65" s="26"/>
      <c r="AG65" s="26"/>
      <c r="AH65" s="26"/>
      <c r="AI65" s="26"/>
      <c r="AJ65" s="26"/>
    </row>
    <row r="66" spans="3:36" s="3" customFormat="1" ht="12.75" hidden="1">
      <c r="C66" s="68" t="str">
        <f>IF(Kalba="EN",Data2!C87,Data2!B87)</f>
        <v>Finansinė vidinė grąžos norma investicijoms - FVGN(I)</v>
      </c>
      <c r="D66" s="73" t="str">
        <f ca="1">IF(ISERROR(E66),"Nėra reikšmės",E66)</f>
        <v>Nėra reikšmės</v>
      </c>
      <c r="E66" s="201" t="e">
        <f ca="1">IRR(F62:INDEX(F62:AJ62,PAL+1))</f>
        <v>#NUM!</v>
      </c>
      <c r="F66" s="26"/>
      <c r="G66" s="26"/>
      <c r="H66" s="26"/>
      <c r="I66" s="26"/>
      <c r="J66" s="26"/>
      <c r="K66" s="26"/>
      <c r="L66" s="26"/>
      <c r="M66" s="26"/>
      <c r="N66" s="26"/>
      <c r="O66" s="26"/>
      <c r="P66" s="26"/>
      <c r="Q66" s="26"/>
      <c r="R66" s="26"/>
      <c r="S66" s="26"/>
      <c r="T66" s="26"/>
      <c r="U66" s="26"/>
      <c r="V66" s="26"/>
      <c r="W66" s="26"/>
      <c r="X66" s="26"/>
      <c r="Y66" s="26"/>
      <c r="Z66" s="26"/>
      <c r="AA66" s="26"/>
      <c r="AB66" s="26"/>
      <c r="AC66" s="26"/>
      <c r="AD66" s="26"/>
      <c r="AE66" s="26"/>
      <c r="AF66" s="26"/>
      <c r="AG66" s="26"/>
      <c r="AH66" s="26"/>
      <c r="AI66" s="26"/>
      <c r="AJ66" s="26"/>
    </row>
    <row r="67" spans="3:36" s="3" customFormat="1" ht="12.75" hidden="1">
      <c r="C67" s="68" t="str">
        <f>IF(Kalba="EN",Data2!C88,Data2!B88)</f>
        <v>Finansinė modifikuota vidinė grąžos norma investicijoms - FMVGN(I)</v>
      </c>
      <c r="D67" s="73" t="str">
        <f ca="1">IF(ISERROR(E67),"Nėra reikšmės",E67)</f>
        <v>Nėra reikšmės</v>
      </c>
      <c r="E67" s="201" t="e">
        <f ca="1">MIRR(F62:INDEX(F62:AJ62,PAL+1),FDN,FDN)</f>
        <v>#DIV/0!</v>
      </c>
      <c r="F67" s="26"/>
      <c r="G67" s="81"/>
      <c r="H67" s="26"/>
      <c r="I67" s="26"/>
      <c r="J67" s="26"/>
      <c r="K67" s="26"/>
      <c r="L67" s="26"/>
      <c r="M67" s="26"/>
      <c r="N67" s="26"/>
      <c r="O67" s="26"/>
      <c r="P67" s="26"/>
      <c r="Q67" s="26"/>
      <c r="R67" s="26"/>
      <c r="S67" s="26"/>
      <c r="T67" s="26"/>
      <c r="U67" s="26"/>
      <c r="V67" s="26"/>
      <c r="W67" s="26"/>
      <c r="X67" s="26"/>
      <c r="Y67" s="26"/>
      <c r="Z67" s="26"/>
      <c r="AA67" s="26"/>
      <c r="AB67" s="26"/>
      <c r="AC67" s="26"/>
      <c r="AD67" s="26"/>
      <c r="AE67" s="26"/>
      <c r="AF67" s="26"/>
      <c r="AG67" s="26"/>
      <c r="AH67" s="26"/>
      <c r="AI67" s="26"/>
      <c r="AJ67" s="26"/>
    </row>
    <row r="68" spans="3:36" s="3" customFormat="1" ht="12.75" hidden="1">
      <c r="C68" s="68" t="str">
        <f>IF(Kalba="EN",Data2!C89,Data2!B89)</f>
        <v>Finansinis naudos ir išlaidų santykis - FNIS</v>
      </c>
      <c r="D68" s="75" t="str">
        <f ca="1">IF(ISERROR(D17/SUM(D7,-D16,D22)),"-",D17/SUM(D7,-D16,D22))</f>
        <v>-</v>
      </c>
      <c r="E68" s="72"/>
      <c r="F68" s="26"/>
      <c r="G68" s="82"/>
      <c r="H68" s="82"/>
      <c r="I68" s="26"/>
      <c r="J68" s="26"/>
      <c r="K68" s="26"/>
      <c r="L68" s="26"/>
      <c r="M68" s="26"/>
      <c r="N68" s="26"/>
      <c r="O68" s="26"/>
      <c r="P68" s="26"/>
      <c r="Q68" s="26"/>
      <c r="R68" s="26"/>
      <c r="S68" s="26"/>
      <c r="T68" s="26"/>
      <c r="U68" s="26"/>
      <c r="V68" s="26"/>
      <c r="W68" s="26"/>
      <c r="X68" s="26"/>
      <c r="Y68" s="26"/>
      <c r="Z68" s="26"/>
      <c r="AA68" s="26"/>
      <c r="AB68" s="26"/>
      <c r="AC68" s="26"/>
      <c r="AD68" s="26"/>
      <c r="AE68" s="26"/>
      <c r="AF68" s="26"/>
      <c r="AG68" s="26"/>
      <c r="AH68" s="26"/>
      <c r="AI68" s="26"/>
      <c r="AJ68" s="26"/>
    </row>
    <row r="69" spans="3:36" s="3" customFormat="1" ht="12.75" hidden="1">
      <c r="C69" s="68" t="str">
        <f>IF(Kalba="EN",Data2!C90,Data2!B90)</f>
        <v>Finansinis gyvybingumas (realiąja išraiška)</v>
      </c>
      <c r="D69" s="76" t="str">
        <f ca="1">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row>
    <row r="70" spans="3:36" s="3" customFormat="1" ht="12.75" hidden="1">
      <c r="C70" s="68" t="str">
        <f>IF(Kalba="EN",Data2!C92,Data2!B92)</f>
        <v>Finansinė grynoji dabartinė vertė kapitalui - FGDV(K)</v>
      </c>
      <c r="D70" s="71">
        <f ca="1">F64+NPV(FDN,G64:INDEX(G64:AJ64,PAL))</f>
        <v>0</v>
      </c>
      <c r="E70" s="72"/>
      <c r="F70" s="26"/>
      <c r="G70" s="82"/>
      <c r="H70" s="82"/>
      <c r="I70" s="26"/>
      <c r="J70" s="26"/>
      <c r="K70" s="26"/>
      <c r="L70" s="26"/>
      <c r="M70" s="26"/>
      <c r="N70" s="26"/>
      <c r="O70" s="26"/>
      <c r="P70" s="26"/>
      <c r="Q70" s="26"/>
      <c r="R70" s="26"/>
      <c r="S70" s="26"/>
      <c r="T70" s="26"/>
      <c r="U70" s="26"/>
      <c r="V70" s="26"/>
      <c r="W70" s="26"/>
      <c r="X70" s="26"/>
      <c r="Y70" s="26"/>
      <c r="Z70" s="26"/>
      <c r="AA70" s="26"/>
      <c r="AB70" s="26"/>
      <c r="AC70" s="26"/>
      <c r="AD70" s="26"/>
      <c r="AE70" s="26"/>
      <c r="AF70" s="26"/>
      <c r="AG70" s="26"/>
      <c r="AH70" s="26"/>
      <c r="AI70" s="26"/>
      <c r="AJ70" s="26"/>
    </row>
    <row r="71" spans="3:36" s="3" customFormat="1" ht="12.75" hidden="1">
      <c r="C71" s="68" t="str">
        <f>IF(Kalba="EN",Data2!C93,Data2!B93)</f>
        <v>Finansinė vidinė grąžos norma kapitalui - FVGN(K)</v>
      </c>
      <c r="D71" s="73" t="str">
        <f ca="1">IF(ISERROR(E71),"Nėra reikšmės",E71)</f>
        <v>Nėra reikšmės</v>
      </c>
      <c r="E71" s="201" t="e">
        <f ca="1">IRR(F64:INDEX(F64:AJ64,PAL+1))</f>
        <v>#NUM!</v>
      </c>
      <c r="F71" s="26"/>
      <c r="G71" s="26"/>
      <c r="H71" s="26"/>
      <c r="I71" s="26"/>
      <c r="J71" s="26"/>
      <c r="K71" s="26"/>
      <c r="L71" s="26"/>
      <c r="M71" s="26"/>
      <c r="N71" s="26"/>
      <c r="O71" s="26"/>
      <c r="P71" s="26"/>
      <c r="Q71" s="26"/>
      <c r="R71" s="26"/>
      <c r="S71" s="26"/>
      <c r="T71" s="26"/>
      <c r="U71" s="26"/>
      <c r="V71" s="26"/>
      <c r="W71" s="26"/>
      <c r="X71" s="26"/>
      <c r="Y71" s="26"/>
      <c r="Z71" s="26"/>
      <c r="AA71" s="26"/>
      <c r="AB71" s="26"/>
      <c r="AC71" s="26"/>
      <c r="AD71" s="26"/>
      <c r="AE71" s="26"/>
      <c r="AF71" s="26"/>
      <c r="AG71" s="26"/>
      <c r="AH71" s="26"/>
      <c r="AI71" s="26"/>
      <c r="AJ71" s="26"/>
    </row>
    <row r="72" spans="3:36" s="3" customFormat="1" ht="12.75" hidden="1">
      <c r="C72" s="68" t="str">
        <f>IF(Kalba="EN",Data2!C94,Data2!B94)</f>
        <v>Finansinė modifikuota vidinė grąžos norma kapitalui - FMVGN(K)</v>
      </c>
      <c r="D72" s="73" t="str">
        <f ca="1">IF(ISERROR(E72),"Nėra reikšmės",E72)</f>
        <v>Nėra reikšmės</v>
      </c>
      <c r="E72" s="201" t="e">
        <f ca="1">MIRR(F64:INDEX(F64:AJ64,PAL+1),FDN,FDN)</f>
        <v>#DIV/0!</v>
      </c>
      <c r="F72" s="26"/>
      <c r="G72" s="26"/>
      <c r="H72" s="26"/>
      <c r="I72" s="26"/>
      <c r="J72" s="26"/>
      <c r="K72" s="26"/>
      <c r="L72" s="26"/>
      <c r="M72" s="26"/>
      <c r="N72" s="26"/>
      <c r="O72" s="26"/>
      <c r="P72" s="26"/>
      <c r="Q72" s="26"/>
      <c r="R72" s="26"/>
      <c r="S72" s="26"/>
      <c r="T72" s="26"/>
      <c r="U72" s="26"/>
      <c r="V72" s="26"/>
      <c r="W72" s="26"/>
      <c r="X72" s="26"/>
      <c r="Y72" s="26"/>
      <c r="Z72" s="26"/>
      <c r="AA72" s="26"/>
      <c r="AB72" s="26"/>
      <c r="AC72" s="26"/>
      <c r="AD72" s="26"/>
      <c r="AE72" s="26"/>
      <c r="AF72" s="26"/>
      <c r="AG72" s="26"/>
      <c r="AH72" s="26"/>
      <c r="AI72" s="26"/>
      <c r="AJ72" s="26"/>
    </row>
    <row r="73" spans="3:36" s="3" customFormat="1" ht="12.75" hidden="1">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26"/>
      <c r="AF73" s="26"/>
      <c r="AG73" s="26"/>
      <c r="AH73" s="26"/>
      <c r="AI73" s="26"/>
      <c r="AJ73" s="26"/>
    </row>
    <row r="74" spans="3:36" s="3" customFormat="1" ht="12.75" hidden="1">
      <c r="C74" s="404" t="str">
        <f>IF(Kalba="EN",Data2!C95,Data2!B95)</f>
        <v>Ekonominės analizės (EA) rodiklių apskaičiavimas</v>
      </c>
      <c r="D74" s="424"/>
      <c r="E74" s="424"/>
      <c r="F74" s="424"/>
      <c r="G74" s="424"/>
      <c r="H74" s="424"/>
      <c r="I74" s="424"/>
      <c r="J74" s="424"/>
      <c r="K74" s="424"/>
      <c r="L74" s="424"/>
      <c r="M74" s="424"/>
      <c r="N74" s="424"/>
      <c r="O74" s="424"/>
      <c r="P74" s="424"/>
      <c r="Q74" s="424"/>
      <c r="R74" s="424"/>
      <c r="S74" s="424"/>
      <c r="T74" s="424"/>
      <c r="U74" s="424"/>
      <c r="V74" s="424"/>
      <c r="W74" s="424"/>
      <c r="X74" s="424"/>
      <c r="Y74" s="424"/>
      <c r="Z74" s="424"/>
      <c r="AA74" s="424"/>
      <c r="AB74" s="424"/>
      <c r="AC74" s="424"/>
      <c r="AD74" s="424"/>
      <c r="AE74" s="424"/>
      <c r="AF74" s="424"/>
      <c r="AG74" s="424"/>
      <c r="AH74" s="424"/>
      <c r="AI74" s="424"/>
      <c r="AJ74" s="424"/>
    </row>
    <row r="75" spans="3:36" s="3" customFormat="1" ht="12.75" hidden="1">
      <c r="C75" s="68" t="str">
        <f>IF(Kalba="EN",Data2!C96,Data2!B96)</f>
        <v>EA rodiklių lėšų srautas (realiąja išraiška)</v>
      </c>
      <c r="D75" s="69"/>
      <c r="E75" s="69"/>
      <c r="F75" s="65" t="e">
        <f ca="1">IF(pvm_susigrazinimas="Taip",SUMPRODUCT(F$16,Data1!$C$63,Data1!$D$11)-SUMPRODUCT(F$8:F$15,Data1!$C$55:$C$62,Data1!$D$3:$D$10)-SUMPRODUCT(F$23:F$28,Data1!$C$70:$C$75,Data1!$D$18:$D$23)+F47,SUMPRODUCT(F$16,Data1!$C$63)-SUMPRODUCT(F$8:F$15,Data1!$C$55:$C$62)-SUMPRODUCT(F$23:F$28,Data1!$C$70:$C$75)+F47)</f>
        <v>#VALUE!</v>
      </c>
      <c r="G75" s="65" t="e">
        <f ca="1">IF(pvm_susigrazinimas="Taip",SUMPRODUCT(G$16,Data1!$C$63,Data1!$D$11)-SUMPRODUCT(G$8:G$15,Data1!$C$55:$C$62,Data1!$D$3:$D$10)-SUMPRODUCT(G$23:G$28,Data1!$C$70:$C$75,Data1!$D$18:$D$23)+G47,SUMPRODUCT(G$16,Data1!$C$63)-SUMPRODUCT(G$8:G$15,Data1!$C$55:$C$62)-SUMPRODUCT(G$23:G$28,Data1!$C$70:$C$75)+G47)</f>
        <v>#VALUE!</v>
      </c>
      <c r="H75" s="65" t="e">
        <f ca="1">IF(pvm_susigrazinimas="Taip",SUMPRODUCT(H$16,Data1!$C$63,Data1!$D$11)-SUMPRODUCT(H$8:H$15,Data1!$C$55:$C$62,Data1!$D$3:$D$10)-SUMPRODUCT(H$23:H$28,Data1!$C$70:$C$75,Data1!$D$18:$D$23)+H47,SUMPRODUCT(H$16,Data1!$C$63)-SUMPRODUCT(H$8:H$15,Data1!$C$55:$C$62)-SUMPRODUCT(H$23:H$28,Data1!$C$70:$C$75)+H47)</f>
        <v>#VALUE!</v>
      </c>
      <c r="I75" s="65" t="e">
        <f ca="1">IF(pvm_susigrazinimas="Taip",SUMPRODUCT(I$16,Data1!$C$63,Data1!$D$11)-SUMPRODUCT(I$8:I$15,Data1!$C$55:$C$62,Data1!$D$3:$D$10)-SUMPRODUCT(I$23:I$28,Data1!$C$70:$C$75,Data1!$D$18:$D$23)+I47,SUMPRODUCT(I$16,Data1!$C$63)-SUMPRODUCT(I$8:I$15,Data1!$C$55:$C$62)-SUMPRODUCT(I$23:I$28,Data1!$C$70:$C$75)+I47)</f>
        <v>#VALUE!</v>
      </c>
      <c r="J75" s="65" t="e">
        <f ca="1">IF(pvm_susigrazinimas="Taip",SUMPRODUCT(J$16,Data1!$C$63,Data1!$D$11)-SUMPRODUCT(J$8:J$15,Data1!$C$55:$C$62,Data1!$D$3:$D$10)-SUMPRODUCT(J$23:J$28,Data1!$C$70:$C$75,Data1!$D$18:$D$23)+J47,SUMPRODUCT(J$16,Data1!$C$63)-SUMPRODUCT(J$8:J$15,Data1!$C$55:$C$62)-SUMPRODUCT(J$23:J$28,Data1!$C$70:$C$75)+J47)</f>
        <v>#VALUE!</v>
      </c>
      <c r="K75" s="65" t="e">
        <f ca="1">IF(pvm_susigrazinimas="Taip",SUMPRODUCT(K$16,Data1!$C$63,Data1!$D$11)-SUMPRODUCT(K$8:K$15,Data1!$C$55:$C$62,Data1!$D$3:$D$10)-SUMPRODUCT(K$23:K$28,Data1!$C$70:$C$75,Data1!$D$18:$D$23)+K47,SUMPRODUCT(K$16,Data1!$C$63)-SUMPRODUCT(K$8:K$15,Data1!$C$55:$C$62)-SUMPRODUCT(K$23:K$28,Data1!$C$70:$C$75)+K47)</f>
        <v>#VALUE!</v>
      </c>
      <c r="L75" s="65" t="e">
        <f ca="1">IF(pvm_susigrazinimas="Taip",SUMPRODUCT(L$16,Data1!$C$63,Data1!$D$11)-SUMPRODUCT(L$8:L$15,Data1!$C$55:$C$62,Data1!$D$3:$D$10)-SUMPRODUCT(L$23:L$28,Data1!$C$70:$C$75,Data1!$D$18:$D$23)+L47,SUMPRODUCT(L$16,Data1!$C$63)-SUMPRODUCT(L$8:L$15,Data1!$C$55:$C$62)-SUMPRODUCT(L$23:L$28,Data1!$C$70:$C$75)+L47)</f>
        <v>#VALUE!</v>
      </c>
      <c r="M75" s="65" t="e">
        <f ca="1">IF(pvm_susigrazinimas="Taip",SUMPRODUCT(M$16,Data1!$C$63,Data1!$D$11)-SUMPRODUCT(M$8:M$15,Data1!$C$55:$C$62,Data1!$D$3:$D$10)-SUMPRODUCT(M$23:M$28,Data1!$C$70:$C$75,Data1!$D$18:$D$23)+M47,SUMPRODUCT(M$16,Data1!$C$63)-SUMPRODUCT(M$8:M$15,Data1!$C$55:$C$62)-SUMPRODUCT(M$23:M$28,Data1!$C$70:$C$75)+M47)</f>
        <v>#VALUE!</v>
      </c>
      <c r="N75" s="65" t="e">
        <f ca="1">IF(pvm_susigrazinimas="Taip",SUMPRODUCT(N$16,Data1!$C$63,Data1!$D$11)-SUMPRODUCT(N$8:N$15,Data1!$C$55:$C$62,Data1!$D$3:$D$10)-SUMPRODUCT(N$23:N$28,Data1!$C$70:$C$75,Data1!$D$18:$D$23)+N47,SUMPRODUCT(N$16,Data1!$C$63)-SUMPRODUCT(N$8:N$15,Data1!$C$55:$C$62)-SUMPRODUCT(N$23:N$28,Data1!$C$70:$C$75)+N47)</f>
        <v>#VALUE!</v>
      </c>
      <c r="O75" s="65" t="e">
        <f ca="1">IF(pvm_susigrazinimas="Taip",SUMPRODUCT(O$16,Data1!$C$63,Data1!$D$11)-SUMPRODUCT(O$8:O$15,Data1!$C$55:$C$62,Data1!$D$3:$D$10)-SUMPRODUCT(O$23:O$28,Data1!$C$70:$C$75,Data1!$D$18:$D$23)+O47,SUMPRODUCT(O$16,Data1!$C$63)-SUMPRODUCT(O$8:O$15,Data1!$C$55:$C$62)-SUMPRODUCT(O$23:O$28,Data1!$C$70:$C$75)+O47)</f>
        <v>#VALUE!</v>
      </c>
      <c r="P75" s="65" t="e">
        <f ca="1">IF(pvm_susigrazinimas="Taip",SUMPRODUCT(P$16,Data1!$C$63,Data1!$D$11)-SUMPRODUCT(P$8:P$15,Data1!$C$55:$C$62,Data1!$D$3:$D$10)-SUMPRODUCT(P$23:P$28,Data1!$C$70:$C$75,Data1!$D$18:$D$23)+P47,SUMPRODUCT(P$16,Data1!$C$63)-SUMPRODUCT(P$8:P$15,Data1!$C$55:$C$62)-SUMPRODUCT(P$23:P$28,Data1!$C$70:$C$75)+P47)</f>
        <v>#VALUE!</v>
      </c>
      <c r="Q75" s="65" t="e">
        <f ca="1">IF(pvm_susigrazinimas="Taip",SUMPRODUCT(Q$16,Data1!$C$63,Data1!$D$11)-SUMPRODUCT(Q$8:Q$15,Data1!$C$55:$C$62,Data1!$D$3:$D$10)-SUMPRODUCT(Q$23:Q$28,Data1!$C$70:$C$75,Data1!$D$18:$D$23)+Q47,SUMPRODUCT(Q$16,Data1!$C$63)-SUMPRODUCT(Q$8:Q$15,Data1!$C$55:$C$62)-SUMPRODUCT(Q$23:Q$28,Data1!$C$70:$C$75)+Q47)</f>
        <v>#VALUE!</v>
      </c>
      <c r="R75" s="65" t="e">
        <f ca="1">IF(pvm_susigrazinimas="Taip",SUMPRODUCT(R$16,Data1!$C$63,Data1!$D$11)-SUMPRODUCT(R$8:R$15,Data1!$C$55:$C$62,Data1!$D$3:$D$10)-SUMPRODUCT(R$23:R$28,Data1!$C$70:$C$75,Data1!$D$18:$D$23)+R47,SUMPRODUCT(R$16,Data1!$C$63)-SUMPRODUCT(R$8:R$15,Data1!$C$55:$C$62)-SUMPRODUCT(R$23:R$28,Data1!$C$70:$C$75)+R47)</f>
        <v>#VALUE!</v>
      </c>
      <c r="S75" s="65" t="e">
        <f ca="1">IF(pvm_susigrazinimas="Taip",SUMPRODUCT(S$16,Data1!$C$63,Data1!$D$11)-SUMPRODUCT(S$8:S$15,Data1!$C$55:$C$62,Data1!$D$3:$D$10)-SUMPRODUCT(S$23:S$28,Data1!$C$70:$C$75,Data1!$D$18:$D$23)+S47,SUMPRODUCT(S$16,Data1!$C$63)-SUMPRODUCT(S$8:S$15,Data1!$C$55:$C$62)-SUMPRODUCT(S$23:S$28,Data1!$C$70:$C$75)+S47)</f>
        <v>#VALUE!</v>
      </c>
      <c r="T75" s="65" t="e">
        <f ca="1">IF(pvm_susigrazinimas="Taip",SUMPRODUCT(T$16,Data1!$C$63,Data1!$D$11)-SUMPRODUCT(T$8:T$15,Data1!$C$55:$C$62,Data1!$D$3:$D$10)-SUMPRODUCT(T$23:T$28,Data1!$C$70:$C$75,Data1!$D$18:$D$23)+T47,SUMPRODUCT(T$16,Data1!$C$63)-SUMPRODUCT(T$8:T$15,Data1!$C$55:$C$62)-SUMPRODUCT(T$23:T$28,Data1!$C$70:$C$75)+T47)</f>
        <v>#VALUE!</v>
      </c>
      <c r="U75" s="65" t="e">
        <f ca="1">IF(pvm_susigrazinimas="Taip",SUMPRODUCT(U$16,Data1!$C$63,Data1!$D$11)-SUMPRODUCT(U$8:U$15,Data1!$C$55:$C$62,Data1!$D$3:$D$10)-SUMPRODUCT(U$23:U$28,Data1!$C$70:$C$75,Data1!$D$18:$D$23)+U47,SUMPRODUCT(U$16,Data1!$C$63)-SUMPRODUCT(U$8:U$15,Data1!$C$55:$C$62)-SUMPRODUCT(U$23:U$28,Data1!$C$70:$C$75)+U47)</f>
        <v>#VALUE!</v>
      </c>
      <c r="V75" s="65" t="e">
        <f ca="1">IF(pvm_susigrazinimas="Taip",SUMPRODUCT(V$16,Data1!$C$63,Data1!$D$11)-SUMPRODUCT(V$8:V$15,Data1!$C$55:$C$62,Data1!$D$3:$D$10)-SUMPRODUCT(V$23:V$28,Data1!$C$70:$C$75,Data1!$D$18:$D$23)+V47,SUMPRODUCT(V$16,Data1!$C$63)-SUMPRODUCT(V$8:V$15,Data1!$C$55:$C$62)-SUMPRODUCT(V$23:V$28,Data1!$C$70:$C$75)+V47)</f>
        <v>#VALUE!</v>
      </c>
      <c r="W75" s="65" t="e">
        <f ca="1">IF(pvm_susigrazinimas="Taip",SUMPRODUCT(W$16,Data1!$C$63,Data1!$D$11)-SUMPRODUCT(W$8:W$15,Data1!$C$55:$C$62,Data1!$D$3:$D$10)-SUMPRODUCT(W$23:W$28,Data1!$C$70:$C$75,Data1!$D$18:$D$23)+W47,SUMPRODUCT(W$16,Data1!$C$63)-SUMPRODUCT(W$8:W$15,Data1!$C$55:$C$62)-SUMPRODUCT(W$23:W$28,Data1!$C$70:$C$75)+W47)</f>
        <v>#VALUE!</v>
      </c>
      <c r="X75" s="65" t="e">
        <f ca="1">IF(pvm_susigrazinimas="Taip",SUMPRODUCT(X$16,Data1!$C$63,Data1!$D$11)-SUMPRODUCT(X$8:X$15,Data1!$C$55:$C$62,Data1!$D$3:$D$10)-SUMPRODUCT(X$23:X$28,Data1!$C$70:$C$75,Data1!$D$18:$D$23)+X47,SUMPRODUCT(X$16,Data1!$C$63)-SUMPRODUCT(X$8:X$15,Data1!$C$55:$C$62)-SUMPRODUCT(X$23:X$28,Data1!$C$70:$C$75)+X47)</f>
        <v>#VALUE!</v>
      </c>
      <c r="Y75" s="65" t="e">
        <f ca="1">IF(pvm_susigrazinimas="Taip",SUMPRODUCT(Y$16,Data1!$C$63,Data1!$D$11)-SUMPRODUCT(Y$8:Y$15,Data1!$C$55:$C$62,Data1!$D$3:$D$10)-SUMPRODUCT(Y$23:Y$28,Data1!$C$70:$C$75,Data1!$D$18:$D$23)+Y47,SUMPRODUCT(Y$16,Data1!$C$63)-SUMPRODUCT(Y$8:Y$15,Data1!$C$55:$C$62)-SUMPRODUCT(Y$23:Y$28,Data1!$C$70:$C$75)+Y47)</f>
        <v>#VALUE!</v>
      </c>
      <c r="Z75" s="65" t="e">
        <f ca="1">IF(pvm_susigrazinimas="Taip",SUMPRODUCT(Z$16,Data1!$C$63,Data1!$D$11)-SUMPRODUCT(Z$8:Z$15,Data1!$C$55:$C$62,Data1!$D$3:$D$10)-SUMPRODUCT(Z$23:Z$28,Data1!$C$70:$C$75,Data1!$D$18:$D$23)+Z47,SUMPRODUCT(Z$16,Data1!$C$63)-SUMPRODUCT(Z$8:Z$15,Data1!$C$55:$C$62)-SUMPRODUCT(Z$23:Z$28,Data1!$C$70:$C$75)+Z47)</f>
        <v>#VALUE!</v>
      </c>
      <c r="AA75" s="65" t="e">
        <f ca="1">IF(pvm_susigrazinimas="Taip",SUMPRODUCT(AA$16,Data1!$C$63,Data1!$D$11)-SUMPRODUCT(AA$8:AA$15,Data1!$C$55:$C$62,Data1!$D$3:$D$10)-SUMPRODUCT(AA$23:AA$28,Data1!$C$70:$C$75,Data1!$D$18:$D$23)+AA47,SUMPRODUCT(AA$16,Data1!$C$63)-SUMPRODUCT(AA$8:AA$15,Data1!$C$55:$C$62)-SUMPRODUCT(AA$23:AA$28,Data1!$C$70:$C$75)+AA47)</f>
        <v>#VALUE!</v>
      </c>
      <c r="AB75" s="65" t="e">
        <f ca="1">IF(pvm_susigrazinimas="Taip",SUMPRODUCT(AB$16,Data1!$C$63,Data1!$D$11)-SUMPRODUCT(AB$8:AB$15,Data1!$C$55:$C$62,Data1!$D$3:$D$10)-SUMPRODUCT(AB$23:AB$28,Data1!$C$70:$C$75,Data1!$D$18:$D$23)+AB47,SUMPRODUCT(AB$16,Data1!$C$63)-SUMPRODUCT(AB$8:AB$15,Data1!$C$55:$C$62)-SUMPRODUCT(AB$23:AB$28,Data1!$C$70:$C$75)+AB47)</f>
        <v>#VALUE!</v>
      </c>
      <c r="AC75" s="65" t="e">
        <f ca="1">IF(pvm_susigrazinimas="Taip",SUMPRODUCT(AC$16,Data1!$C$63,Data1!$D$11)-SUMPRODUCT(AC$8:AC$15,Data1!$C$55:$C$62,Data1!$D$3:$D$10)-SUMPRODUCT(AC$23:AC$28,Data1!$C$70:$C$75,Data1!$D$18:$D$23)+AC47,SUMPRODUCT(AC$16,Data1!$C$63)-SUMPRODUCT(AC$8:AC$15,Data1!$C$55:$C$62)-SUMPRODUCT(AC$23:AC$28,Data1!$C$70:$C$75)+AC47)</f>
        <v>#VALUE!</v>
      </c>
      <c r="AD75" s="65" t="e">
        <f ca="1">IF(pvm_susigrazinimas="Taip",SUMPRODUCT(AD$16,Data1!$C$63,Data1!$D$11)-SUMPRODUCT(AD$8:AD$15,Data1!$C$55:$C$62,Data1!$D$3:$D$10)-SUMPRODUCT(AD$23:AD$28,Data1!$C$70:$C$75,Data1!$D$18:$D$23)+AD47,SUMPRODUCT(AD$16,Data1!$C$63)-SUMPRODUCT(AD$8:AD$15,Data1!$C$55:$C$62)-SUMPRODUCT(AD$23:AD$28,Data1!$C$70:$C$75)+AD47)</f>
        <v>#VALUE!</v>
      </c>
      <c r="AE75" s="65" t="e">
        <f ca="1">IF(pvm_susigrazinimas="Taip",SUMPRODUCT(AE$16,Data1!$C$63,Data1!$D$11)-SUMPRODUCT(AE$8:AE$15,Data1!$C$55:$C$62,Data1!$D$3:$D$10)-SUMPRODUCT(AE$23:AE$28,Data1!$C$70:$C$75,Data1!$D$18:$D$23)+AE47,SUMPRODUCT(AE$16,Data1!$C$63)-SUMPRODUCT(AE$8:AE$15,Data1!$C$55:$C$62)-SUMPRODUCT(AE$23:AE$28,Data1!$C$70:$C$75)+AE47)</f>
        <v>#VALUE!</v>
      </c>
      <c r="AF75" s="65">
        <f ca="1">SUMPRODUCT(AF$16:AF$20,Data1!$C$63:$C$67)-SUMPRODUCT(AF$8:AF$15,Data1!$C$55:$C$62)-SUMPRODUCT(AF$23:AF$28,Data1!$C$70:$C$75)+AF47</f>
        <v>0</v>
      </c>
      <c r="AG75" s="65">
        <f ca="1">SUMPRODUCT(AG$16:AG$20,Data1!$C$63:$C$67)-SUMPRODUCT(AG$8:AG$15,Data1!$C$55:$C$62)-SUMPRODUCT(AG$23:AG$28,Data1!$C$70:$C$75)+AG47</f>
        <v>0</v>
      </c>
      <c r="AH75" s="65">
        <f ca="1">SUMPRODUCT(AH$16:AH$20,Data1!$C$63:$C$67)-SUMPRODUCT(AH$8:AH$15,Data1!$C$55:$C$62)-SUMPRODUCT(AH$23:AH$28,Data1!$C$70:$C$75)+AH47</f>
        <v>0</v>
      </c>
      <c r="AI75" s="65">
        <f ca="1">SUMPRODUCT(AI$16:AI$20,Data1!$C$63:$C$67)-SUMPRODUCT(AI$8:AI$15,Data1!$C$55:$C$62)-SUMPRODUCT(AI$23:AI$28,Data1!$C$70:$C$75)+AI47</f>
        <v>0</v>
      </c>
      <c r="AJ75" s="65">
        <f ca="1">SUMPRODUCT(AJ$16:AJ$20,Data1!$C$63:$C$67)-SUMPRODUCT(AJ$8:AJ$15,Data1!$C$55:$C$62)-SUMPRODUCT(AJ$23:AJ$28,Data1!$C$70:$C$75)+AJ47</f>
        <v>0</v>
      </c>
    </row>
    <row r="76" spans="3:36" s="3" customFormat="1" ht="12.75" hidden="1">
      <c r="C76" s="68" t="str">
        <f>IF(Kalba="EN",Data2!C98,Data2!B98)</f>
        <v>Konvertuota investicijų (A.) GDV</v>
      </c>
      <c r="D76" s="71">
        <f ca="1">SUMPRODUCT(AM8:AM15,Data1!C55:C62)</f>
        <v>0</v>
      </c>
      <c r="F76" s="26"/>
      <c r="G76" s="26"/>
      <c r="H76" s="26"/>
      <c r="I76" s="26"/>
      <c r="J76" s="26"/>
      <c r="K76" s="26"/>
      <c r="L76" s="26"/>
      <c r="M76" s="26"/>
      <c r="N76" s="26"/>
      <c r="O76" s="26"/>
      <c r="P76" s="26"/>
      <c r="Q76" s="26"/>
      <c r="R76" s="26"/>
      <c r="S76" s="26"/>
      <c r="T76" s="26"/>
      <c r="U76" s="26"/>
      <c r="V76" s="26"/>
      <c r="W76" s="26"/>
      <c r="X76" s="26"/>
      <c r="Y76" s="26"/>
      <c r="Z76" s="26"/>
      <c r="AA76" s="26"/>
      <c r="AB76" s="26"/>
      <c r="AC76" s="26"/>
      <c r="AD76" s="26"/>
      <c r="AE76" s="26"/>
      <c r="AF76" s="26"/>
      <c r="AG76" s="26"/>
      <c r="AH76" s="26"/>
      <c r="AI76" s="26"/>
      <c r="AJ76" s="26"/>
    </row>
    <row r="77" spans="3:36" s="3" customFormat="1" ht="12.75" hidden="1">
      <c r="C77" s="68" t="str">
        <f>IF(Kalba="EN",Data2!C99,Data2!B99)</f>
        <v>Konvertuota investicijų likutinės vertės (B.) GDV</v>
      </c>
      <c r="D77" s="71">
        <f ca="1">PRODUCT(AM16,Data1!C63)</f>
        <v>0</v>
      </c>
      <c r="F77" s="26"/>
      <c r="G77" s="26"/>
      <c r="H77" s="26"/>
      <c r="I77" s="26"/>
      <c r="J77" s="26"/>
      <c r="K77" s="26"/>
      <c r="L77" s="26"/>
      <c r="M77" s="26"/>
      <c r="N77" s="26"/>
      <c r="O77" s="26"/>
      <c r="P77" s="26"/>
      <c r="Q77" s="26"/>
      <c r="R77" s="26"/>
      <c r="S77" s="26"/>
      <c r="T77" s="26"/>
      <c r="U77" s="26"/>
      <c r="V77" s="26"/>
      <c r="W77" s="26"/>
      <c r="X77" s="26"/>
      <c r="Y77" s="26"/>
      <c r="Z77" s="26"/>
      <c r="AA77" s="26"/>
      <c r="AB77" s="26"/>
      <c r="AC77" s="26"/>
      <c r="AD77" s="26"/>
      <c r="AE77" s="26"/>
      <c r="AF77" s="26"/>
      <c r="AG77" s="26"/>
      <c r="AH77" s="26"/>
      <c r="AI77" s="26"/>
      <c r="AJ77" s="26"/>
    </row>
    <row r="78" spans="3:36" s="3" customFormat="1" ht="12.75" hidden="1">
      <c r="C78" s="68" t="str">
        <f>IF(Kalba="EN",Data2!C100,Data2!B100)</f>
        <v>Konvertuota veiklos pajamų (C.) GDV</v>
      </c>
      <c r="D78" s="71">
        <f ca="1">SUMPRODUCT(AM18:AM20,Data1!C65:C67)</f>
        <v>0</v>
      </c>
      <c r="F78" s="26"/>
      <c r="G78" s="26"/>
      <c r="H78" s="26"/>
      <c r="I78" s="26"/>
      <c r="J78" s="26"/>
      <c r="K78" s="26"/>
      <c r="L78" s="26"/>
      <c r="M78" s="26"/>
      <c r="N78" s="26"/>
      <c r="O78" s="26"/>
      <c r="P78" s="26"/>
      <c r="Q78" s="26"/>
      <c r="R78" s="26"/>
      <c r="S78" s="26"/>
      <c r="T78" s="26"/>
      <c r="U78" s="26"/>
      <c r="V78" s="26"/>
      <c r="W78" s="26"/>
      <c r="X78" s="26"/>
      <c r="Y78" s="26"/>
      <c r="Z78" s="26"/>
      <c r="AA78" s="26"/>
      <c r="AB78" s="26"/>
      <c r="AC78" s="26"/>
      <c r="AD78" s="26"/>
      <c r="AE78" s="26"/>
      <c r="AF78" s="26"/>
      <c r="AG78" s="26"/>
      <c r="AH78" s="26"/>
      <c r="AI78" s="26"/>
      <c r="AJ78" s="26"/>
    </row>
    <row r="79" spans="3:36" s="3" customFormat="1" ht="12.75" hidden="1">
      <c r="C79" s="68" t="str">
        <f>IF(Kalba="EN",Data2!C101,Data2!B101)</f>
        <v>Konvertuota veiklos išlaidų (D.1.) GDV</v>
      </c>
      <c r="D79" s="71">
        <f ca="1">SUMPRODUCT(AM23:AM28,Data1!C70:C75)</f>
        <v>0</v>
      </c>
      <c r="F79" s="26"/>
      <c r="G79" s="26"/>
      <c r="H79" s="26"/>
      <c r="I79" s="26"/>
      <c r="J79" s="26"/>
      <c r="K79" s="26"/>
      <c r="L79" s="26"/>
      <c r="M79" s="26"/>
      <c r="N79" s="26"/>
      <c r="O79" s="26"/>
      <c r="P79" s="26"/>
      <c r="Q79" s="26"/>
      <c r="R79" s="26"/>
      <c r="S79" s="26"/>
      <c r="T79" s="26"/>
      <c r="U79" s="26"/>
      <c r="V79" s="26"/>
      <c r="W79" s="26"/>
      <c r="X79" s="26"/>
      <c r="Y79" s="26"/>
      <c r="Z79" s="26"/>
      <c r="AA79" s="26"/>
      <c r="AB79" s="26"/>
      <c r="AC79" s="26"/>
      <c r="AD79" s="26"/>
      <c r="AE79" s="26"/>
      <c r="AF79" s="26"/>
      <c r="AG79" s="26"/>
      <c r="AH79" s="26"/>
      <c r="AI79" s="26"/>
      <c r="AJ79" s="26"/>
    </row>
    <row r="80" spans="3:36" s="3" customFormat="1" ht="12.75" hidden="1">
      <c r="C80" s="68" t="str">
        <f>IF(Kalba="EN",Data2!C102,Data2!B102)</f>
        <v>Ekonominė grynoji dabartinė vertė - EGDV</v>
      </c>
      <c r="D80" s="71" t="e">
        <f ca="1">F75+NPV(SDN,G75:INDEX(G75:AJ75,PAL))</f>
        <v>#VALUE!</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row>
    <row r="81" spans="1:36" s="3" customFormat="1" ht="12.75" hidden="1">
      <c r="C81" s="68" t="str">
        <f>IF(Kalba="EN",Data2!C103,Data2!B103)</f>
        <v>Ekonominė vidinė grąžos norma - EVGN</v>
      </c>
      <c r="D81" s="77" t="str">
        <f ca="1">IF(ISERROR(E81),"Nėra reikšmės",E81)</f>
        <v>Nėra reikšmės</v>
      </c>
      <c r="E81" s="201" t="e">
        <f ca="1">ROUND(IRR(F75:INDEX(F75:AJ75,PAL+1)),4)</f>
        <v>#VALUE!</v>
      </c>
      <c r="F81" s="26"/>
      <c r="G81" s="26"/>
      <c r="H81" s="26"/>
      <c r="I81" s="26"/>
      <c r="J81" s="26"/>
      <c r="K81" s="26"/>
      <c r="L81" s="26"/>
      <c r="M81" s="26"/>
      <c r="N81" s="26"/>
      <c r="O81" s="26"/>
      <c r="P81" s="26"/>
      <c r="Q81" s="26"/>
      <c r="R81" s="26"/>
      <c r="S81" s="26"/>
      <c r="T81" s="26"/>
      <c r="U81" s="26"/>
      <c r="V81" s="26"/>
      <c r="W81" s="26"/>
      <c r="X81" s="26"/>
      <c r="Y81" s="26"/>
      <c r="Z81" s="26"/>
      <c r="AA81" s="26"/>
      <c r="AB81" s="26"/>
      <c r="AC81" s="26"/>
      <c r="AD81" s="26"/>
      <c r="AE81" s="26"/>
      <c r="AF81" s="26"/>
      <c r="AG81" s="26"/>
      <c r="AH81" s="26"/>
      <c r="AI81" s="26"/>
      <c r="AJ81" s="26"/>
    </row>
    <row r="82" spans="1:36" s="3" customFormat="1" ht="12.75" hidden="1">
      <c r="C82" s="79" t="str">
        <f>IF(Kalba="EN",Data2!C104,Data2!B104)</f>
        <v>Ekonominės naudos ir išlaidų santykis - ENIS</v>
      </c>
      <c r="D82" s="80" t="str">
        <f ca="1">IF(ISERROR(SUM(D47) / SUM(D76,-D77,D79)),"-",SUM(D47) / SUM(D76,-D77,D79))</f>
        <v>-</v>
      </c>
      <c r="F82" s="26"/>
      <c r="G82" s="26"/>
      <c r="H82" s="26"/>
      <c r="I82" s="26"/>
      <c r="J82" s="26"/>
      <c r="K82" s="26"/>
      <c r="L82" s="26"/>
      <c r="M82" s="26"/>
      <c r="N82" s="26"/>
      <c r="O82" s="26"/>
      <c r="P82" s="26"/>
      <c r="Q82" s="26"/>
      <c r="R82" s="26"/>
      <c r="S82" s="26"/>
      <c r="T82" s="26"/>
      <c r="U82" s="26"/>
      <c r="V82" s="26"/>
      <c r="W82" s="26"/>
      <c r="X82" s="26"/>
      <c r="Y82" s="26"/>
      <c r="Z82" s="26"/>
      <c r="AA82" s="26"/>
      <c r="AB82" s="26"/>
      <c r="AC82" s="26"/>
      <c r="AD82" s="26"/>
      <c r="AE82" s="26"/>
      <c r="AF82" s="26"/>
      <c r="AG82" s="26"/>
      <c r="AH82" s="26"/>
      <c r="AI82" s="26"/>
      <c r="AJ82" s="26"/>
    </row>
    <row r="83" spans="1:36" s="3" customFormat="1" ht="13.5" thickBot="1">
      <c r="F83" s="26"/>
      <c r="G83" s="26"/>
      <c r="H83" s="26"/>
      <c r="I83" s="26"/>
      <c r="J83" s="26"/>
      <c r="K83" s="26"/>
      <c r="L83" s="26"/>
      <c r="M83" s="26"/>
      <c r="N83" s="26"/>
      <c r="O83" s="26"/>
      <c r="P83" s="26"/>
      <c r="Q83" s="26"/>
      <c r="R83" s="26"/>
      <c r="S83" s="26"/>
      <c r="T83" s="26"/>
      <c r="U83" s="26"/>
      <c r="V83" s="26"/>
      <c r="W83" s="26"/>
      <c r="X83" s="26"/>
      <c r="Y83" s="26"/>
      <c r="Z83" s="26"/>
      <c r="AA83" s="26"/>
      <c r="AB83" s="26"/>
      <c r="AC83" s="26"/>
      <c r="AD83" s="26"/>
      <c r="AE83" s="26"/>
      <c r="AF83" s="26"/>
      <c r="AG83" s="26"/>
      <c r="AH83" s="26"/>
      <c r="AI83" s="26"/>
      <c r="AJ83" s="26"/>
    </row>
    <row r="84" spans="1:36" ht="64.5" thickTop="1">
      <c r="A84" s="438"/>
      <c r="B84" s="435" t="s">
        <v>630</v>
      </c>
      <c r="C84" s="429" t="s">
        <v>640</v>
      </c>
      <c r="D84" s="429" t="s">
        <v>628</v>
      </c>
      <c r="E84" s="439" t="s">
        <v>629</v>
      </c>
      <c r="F84" s="430"/>
    </row>
    <row r="85" spans="1:36">
      <c r="A85" s="438"/>
      <c r="B85" s="436" t="s">
        <v>469</v>
      </c>
      <c r="C85" s="78">
        <v>0</v>
      </c>
      <c r="D85" s="428" t="e">
        <f>Data5!I3</f>
        <v>#DIV/0!</v>
      </c>
      <c r="E85" s="431">
        <f>Data5!J3</f>
        <v>0</v>
      </c>
    </row>
    <row r="86" spans="1:36">
      <c r="A86" s="438"/>
      <c r="B86" s="436" t="s">
        <v>470</v>
      </c>
      <c r="C86" s="487">
        <v>0</v>
      </c>
      <c r="D86" s="428" t="e">
        <f>Data5!I4</f>
        <v>#DIV/0!</v>
      </c>
      <c r="E86" s="432">
        <f>Data5!J4</f>
        <v>0</v>
      </c>
    </row>
    <row r="87" spans="1:36">
      <c r="A87" s="438"/>
      <c r="B87" s="436" t="s">
        <v>476</v>
      </c>
      <c r="C87" s="78">
        <v>0</v>
      </c>
      <c r="D87" s="428" t="e">
        <f>Data5!I5</f>
        <v>#DIV/0!</v>
      </c>
      <c r="E87" s="431">
        <f>Data5!J5</f>
        <v>0</v>
      </c>
    </row>
    <row r="88" spans="1:36" ht="15.75" thickBot="1">
      <c r="A88" s="438"/>
      <c r="B88" s="437" t="s">
        <v>477</v>
      </c>
      <c r="C88" s="488">
        <v>0</v>
      </c>
      <c r="D88" s="433" t="e">
        <f>Data5!I6</f>
        <v>#DIV/0!</v>
      </c>
      <c r="E88" s="434">
        <f>Data5!J6</f>
        <v>0</v>
      </c>
    </row>
    <row r="89" spans="1:36" ht="15" customHeight="1" thickTop="1"/>
  </sheetData>
  <sheetProtection algorithmName="SHA-512" hashValue="KNUE3v5m8ELkmHxjLCB022GtUvvtouwDH4b2PGF4huMulSKI2AzSZ23LyIME9uaw5dLwgIfwrE389XZERMzNiA==" saltValue="gD5PZm9QuEhpiOWGI9WKkA==" spinCount="100000" sheet="1" objects="1" scenarios="1"/>
  <mergeCells count="3">
    <mergeCell ref="C2:E2"/>
    <mergeCell ref="C3:E3"/>
    <mergeCell ref="C4:E4"/>
  </mergeCells>
  <conditionalFormatting sqref="C4:E4">
    <cfRule type="expression" dxfId="83" priority="1" stopIfTrue="1">
      <formula>LEN($C$4)&gt;0</formula>
    </cfRule>
  </conditionalFormatting>
  <conditionalFormatting sqref="B7:C59">
    <cfRule type="expression" dxfId="82" priority="2" stopIfTrue="1">
      <formula>#REF!=1</formula>
    </cfRule>
  </conditionalFormatting>
  <dataValidations count="1">
    <dataValidation type="decimal" allowBlank="1" showInputMessage="1" showErrorMessage="1" sqref="F42:AJ43 F33:AJ33 F8:AJ16 F18:AJ20 F23:AJ29 F57:AJ59 F49:AJ55 F37:AJ40 F45:AJ46">
      <formula1>-99999999</formula1>
      <formula2>99999999</formula2>
    </dataValidation>
  </dataValidations>
  <pageMargins left="0.25" right="0.25" top="0.75" bottom="0.75" header="0.3" footer="0.3"/>
  <pageSetup paperSize="9" scale="44" fitToWidth="2"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5">
    <tabColor theme="1"/>
    <pageSetUpPr fitToPage="1"/>
  </sheetPr>
  <dimension ref="A1:AO42"/>
  <sheetViews>
    <sheetView showGridLines="0" showRowColHeaders="0" zoomScaleNormal="100" zoomScaleSheetLayoutView="100" workbookViewId="0">
      <selection activeCell="C2" sqref="C2:E2"/>
    </sheetView>
  </sheetViews>
  <sheetFormatPr defaultColWidth="0" defaultRowHeight="15" zeroHeight="1"/>
  <cols>
    <col min="1" max="1" width="1.42578125" style="2" customWidth="1"/>
    <col min="2" max="2" width="8.140625" style="3" customWidth="1"/>
    <col min="3" max="3" width="58.5703125" style="3" customWidth="1"/>
    <col min="4" max="4" width="13.140625" style="3" customWidth="1"/>
    <col min="5" max="5" width="13.140625" style="3" bestFit="1" customWidth="1"/>
    <col min="6" max="13" width="11.42578125" style="26" customWidth="1"/>
    <col min="14" max="14" width="1.42578125" style="26" customWidth="1"/>
    <col min="15" max="15" width="9.140625" style="2" hidden="1" customWidth="1"/>
    <col min="16" max="16" width="10.140625" style="2" hidden="1" customWidth="1"/>
    <col min="17" max="17" width="29.28515625" style="2" hidden="1" customWidth="1"/>
    <col min="18" max="18" width="19" style="2" hidden="1" customWidth="1"/>
    <col min="19" max="37" width="0" style="2" hidden="1" customWidth="1"/>
    <col min="38" max="38" width="9.140625" style="2" hidden="1" customWidth="1"/>
    <col min="39" max="39" width="10.140625" style="2" hidden="1" customWidth="1"/>
    <col min="40" max="40" width="29.28515625" style="2" hidden="1" customWidth="1"/>
    <col min="41" max="41" width="19" style="2" hidden="1" customWidth="1"/>
    <col min="42" max="16384" width="9.140625" style="2" hidden="1"/>
  </cols>
  <sheetData>
    <row r="1" spans="2:14" ht="7.5" customHeight="1"/>
    <row r="2" spans="2:14" s="3" customFormat="1" ht="27.75" customHeight="1">
      <c r="B2" s="164"/>
      <c r="C2" s="933" t="s">
        <v>639</v>
      </c>
      <c r="D2" s="933"/>
      <c r="E2" s="933"/>
      <c r="F2" s="26"/>
      <c r="G2" s="26"/>
      <c r="H2" s="26"/>
      <c r="I2" s="26"/>
      <c r="J2" s="26"/>
      <c r="K2" s="26"/>
      <c r="L2" s="26"/>
      <c r="M2" s="26"/>
      <c r="N2" s="26"/>
    </row>
    <row r="3" spans="2:14" s="11" customFormat="1" ht="26.25" customHeight="1">
      <c r="B3" s="165"/>
      <c r="C3" s="935"/>
      <c r="D3" s="935"/>
      <c r="E3" s="935"/>
      <c r="F3" s="166"/>
      <c r="G3" s="167"/>
      <c r="H3" s="166"/>
      <c r="I3" s="166"/>
      <c r="J3" s="166"/>
      <c r="K3" s="166"/>
      <c r="L3" s="166"/>
      <c r="M3" s="166"/>
      <c r="N3" s="166"/>
    </row>
    <row r="4" spans="2:14" s="3" customFormat="1" ht="7.5" customHeight="1">
      <c r="B4" s="53"/>
      <c r="C4" s="932"/>
      <c r="D4" s="932"/>
      <c r="E4" s="932"/>
      <c r="F4" s="26"/>
      <c r="G4" s="2"/>
      <c r="H4" s="26"/>
      <c r="I4" s="26"/>
      <c r="J4" s="26"/>
      <c r="K4" s="26"/>
      <c r="L4" s="26"/>
      <c r="M4" s="26"/>
      <c r="N4" s="26"/>
    </row>
    <row r="5" spans="2:14"/>
    <row r="6" spans="2:14"/>
    <row r="7" spans="2:14"/>
    <row r="8" spans="2:14"/>
    <row r="9" spans="2:14"/>
    <row r="10" spans="2:14"/>
    <row r="11" spans="2:14"/>
    <row r="12" spans="2:14"/>
    <row r="13" spans="2:14"/>
    <row r="14" spans="2:14"/>
    <row r="15" spans="2:14"/>
    <row r="16" spans="2:14"/>
    <row r="17"/>
    <row r="18"/>
    <row r="19"/>
    <row r="20"/>
    <row r="21"/>
    <row r="22"/>
    <row r="23"/>
    <row r="24"/>
    <row r="25"/>
    <row r="26"/>
    <row r="27"/>
    <row r="28"/>
    <row r="29"/>
    <row r="30"/>
    <row r="31"/>
    <row r="32"/>
    <row r="33"/>
    <row r="34"/>
    <row r="35"/>
    <row r="36"/>
    <row r="37"/>
    <row r="38"/>
    <row r="39"/>
    <row r="40"/>
    <row r="41"/>
    <row r="42" ht="7.5" customHeight="1"/>
  </sheetData>
  <sheetProtection algorithmName="SHA-512" hashValue="zv4uaORzQaAnKsarn8FQEG3uR7D//GzaToz8c3mRqvAVSJeDevn0wQbqcjHgtG5ViWCD6JVk+CSQmy7fZ8HW2A==" saltValue="Re/AgLKnqOX3bItPClgo4Q==" spinCount="100000" sheet="1" objects="1" scenarios="1"/>
  <mergeCells count="3">
    <mergeCell ref="C2:E2"/>
    <mergeCell ref="C3:E3"/>
    <mergeCell ref="C4:E4"/>
  </mergeCells>
  <conditionalFormatting sqref="C4:E4">
    <cfRule type="expression" dxfId="81" priority="1" stopIfTrue="1">
      <formula>LEN($C$4)&gt;0</formula>
    </cfRule>
  </conditionalFormatting>
  <pageMargins left="0.25" right="0.25" top="0.75" bottom="0.75" header="0.3" footer="0.3"/>
  <pageSetup paperSize="9" scale="76"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2">
    <tabColor rgb="FFFFC000"/>
    <pageSetUpPr fitToPage="1"/>
  </sheetPr>
  <dimension ref="B1:AJ88"/>
  <sheetViews>
    <sheetView showGridLines="0" showRowColHeaders="0" zoomScaleNormal="100" workbookViewId="0">
      <pane xSplit="5" ySplit="6" topLeftCell="F7" activePane="bottomRight" state="frozen"/>
      <selection pane="topRight" activeCell="F1" sqref="F1"/>
      <selection pane="bottomLeft" activeCell="A7" sqref="A7"/>
      <selection pane="bottomRight" activeCell="E6" sqref="E6"/>
    </sheetView>
  </sheetViews>
  <sheetFormatPr defaultColWidth="9.140625" defaultRowHeight="0" customHeight="1" zeroHeight="1"/>
  <cols>
    <col min="1" max="1" width="1.42578125" style="2" customWidth="1"/>
    <col min="2" max="2" width="8.140625" style="3" customWidth="1"/>
    <col min="3" max="3" width="58.5703125" style="3" customWidth="1"/>
    <col min="4" max="4" width="13.140625" style="3" customWidth="1"/>
    <col min="5" max="5" width="13.140625" style="3" bestFit="1" customWidth="1"/>
    <col min="6" max="36" width="11.42578125" style="26" customWidth="1"/>
    <col min="37" max="37" width="1.42578125" style="2" customWidth="1"/>
    <col min="38" max="38" width="9.140625" style="2" customWidth="1"/>
    <col min="39" max="16384" width="9.140625" style="2"/>
  </cols>
  <sheetData>
    <row r="1" spans="2:36" ht="7.5" customHeight="1"/>
    <row r="2" spans="2:36" s="3" customFormat="1" ht="27.75" customHeight="1">
      <c r="B2" s="164"/>
      <c r="C2" s="934" t="s">
        <v>966</v>
      </c>
      <c r="D2" s="934"/>
      <c r="E2" s="934"/>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row>
    <row r="3" spans="2:36" s="11" customFormat="1" ht="26.25" customHeight="1">
      <c r="B3" s="165"/>
      <c r="C3" s="935"/>
      <c r="D3" s="935"/>
      <c r="E3" s="935"/>
      <c r="F3" s="166"/>
      <c r="G3" s="167"/>
      <c r="H3" s="166"/>
      <c r="I3" s="166"/>
      <c r="J3" s="166"/>
      <c r="K3" s="166"/>
      <c r="L3" s="166"/>
      <c r="M3" s="166"/>
      <c r="N3" s="166"/>
      <c r="O3" s="166"/>
      <c r="P3" s="166"/>
      <c r="Q3" s="166"/>
      <c r="R3" s="166"/>
      <c r="S3" s="166"/>
      <c r="T3" s="166"/>
      <c r="U3" s="166"/>
      <c r="V3" s="166"/>
      <c r="W3" s="166"/>
      <c r="X3" s="166"/>
      <c r="Y3" s="166"/>
      <c r="Z3" s="166"/>
      <c r="AA3" s="166"/>
      <c r="AB3" s="166"/>
      <c r="AC3" s="166"/>
      <c r="AD3" s="166"/>
      <c r="AE3" s="166"/>
      <c r="AF3" s="166"/>
      <c r="AG3" s="166"/>
      <c r="AH3" s="166"/>
      <c r="AI3" s="166"/>
      <c r="AJ3" s="166"/>
    </row>
    <row r="4" spans="2:36" s="3" customFormat="1" ht="7.5" customHeight="1">
      <c r="B4" s="53"/>
      <c r="C4" s="932"/>
      <c r="D4" s="932"/>
      <c r="E4" s="932"/>
      <c r="F4" s="26"/>
      <c r="G4" s="2"/>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row>
    <row r="5" spans="2:36" s="3" customFormat="1" ht="12.75">
      <c r="B5" s="54" t="str">
        <f>IF(Kalba="EN",Data2!C30,Data2!B30)</f>
        <v>Projekto įgyvendinimo metai</v>
      </c>
      <c r="C5" s="55"/>
      <c r="D5" s="56" t="s">
        <v>331</v>
      </c>
      <c r="E5" s="57"/>
      <c r="F5" s="58">
        <v>0</v>
      </c>
      <c r="G5" s="58">
        <v>1</v>
      </c>
      <c r="H5" s="58">
        <v>2</v>
      </c>
      <c r="I5" s="58">
        <v>3</v>
      </c>
      <c r="J5" s="58">
        <v>4</v>
      </c>
      <c r="K5" s="58">
        <v>5</v>
      </c>
      <c r="L5" s="58">
        <v>6</v>
      </c>
      <c r="M5" s="58">
        <v>7</v>
      </c>
      <c r="N5" s="58">
        <v>8</v>
      </c>
      <c r="O5" s="58">
        <v>9</v>
      </c>
      <c r="P5" s="58">
        <v>10</v>
      </c>
      <c r="Q5" s="58">
        <v>11</v>
      </c>
      <c r="R5" s="58">
        <v>12</v>
      </c>
      <c r="S5" s="58">
        <v>13</v>
      </c>
      <c r="T5" s="58">
        <v>14</v>
      </c>
      <c r="U5" s="58">
        <v>15</v>
      </c>
      <c r="V5" s="58">
        <v>16</v>
      </c>
      <c r="W5" s="58">
        <v>17</v>
      </c>
      <c r="X5" s="58">
        <v>18</v>
      </c>
      <c r="Y5" s="58">
        <v>19</v>
      </c>
      <c r="Z5" s="58">
        <v>20</v>
      </c>
      <c r="AA5" s="58">
        <v>21</v>
      </c>
      <c r="AB5" s="58">
        <v>22</v>
      </c>
      <c r="AC5" s="58">
        <v>23</v>
      </c>
      <c r="AD5" s="58">
        <v>24</v>
      </c>
      <c r="AE5" s="58">
        <v>25</v>
      </c>
      <c r="AF5" s="58">
        <v>26</v>
      </c>
      <c r="AG5" s="58">
        <v>27</v>
      </c>
      <c r="AH5" s="58">
        <v>28</v>
      </c>
      <c r="AI5" s="58">
        <v>29</v>
      </c>
      <c r="AJ5" s="58">
        <v>30</v>
      </c>
    </row>
    <row r="6" spans="2:36" s="3" customFormat="1" ht="14.25" customHeight="1">
      <c r="B6" s="54" t="str">
        <f>IF(Kalba="EN",Data2!C31,Data2!B31)</f>
        <v>Projekto biudžeto eilutė / Projekto įgyvendinimo kalendoriniai metai</v>
      </c>
      <c r="C6" s="55"/>
      <c r="D6" s="60" t="s">
        <v>383</v>
      </c>
      <c r="E6" s="60" t="s">
        <v>1482</v>
      </c>
      <c r="F6" s="58">
        <f>IF(Veiklu_pradzia=DATE(YEAR(Veiklu_pradzia)-1,12,31)+1,YEAR(Veiklu_pradzia)-1,YEAR(Veiklu_pradzia))</f>
        <v>2017</v>
      </c>
      <c r="G6" s="58">
        <f>F6+1</f>
        <v>2018</v>
      </c>
      <c r="H6" s="58">
        <f t="shared" ref="H6:AJ6" si="0">G6+1</f>
        <v>2019</v>
      </c>
      <c r="I6" s="58">
        <f t="shared" si="0"/>
        <v>2020</v>
      </c>
      <c r="J6" s="58">
        <f t="shared" si="0"/>
        <v>2021</v>
      </c>
      <c r="K6" s="58">
        <f t="shared" si="0"/>
        <v>2022</v>
      </c>
      <c r="L6" s="58">
        <f t="shared" si="0"/>
        <v>2023</v>
      </c>
      <c r="M6" s="58">
        <f t="shared" si="0"/>
        <v>2024</v>
      </c>
      <c r="N6" s="58">
        <f t="shared" si="0"/>
        <v>2025</v>
      </c>
      <c r="O6" s="58">
        <f t="shared" si="0"/>
        <v>2026</v>
      </c>
      <c r="P6" s="58">
        <f t="shared" si="0"/>
        <v>2027</v>
      </c>
      <c r="Q6" s="58">
        <f t="shared" si="0"/>
        <v>2028</v>
      </c>
      <c r="R6" s="58">
        <f t="shared" si="0"/>
        <v>2029</v>
      </c>
      <c r="S6" s="58">
        <f t="shared" si="0"/>
        <v>2030</v>
      </c>
      <c r="T6" s="58">
        <f t="shared" si="0"/>
        <v>2031</v>
      </c>
      <c r="U6" s="58">
        <f t="shared" si="0"/>
        <v>2032</v>
      </c>
      <c r="V6" s="58">
        <f t="shared" si="0"/>
        <v>2033</v>
      </c>
      <c r="W6" s="58">
        <f t="shared" si="0"/>
        <v>2034</v>
      </c>
      <c r="X6" s="58">
        <f t="shared" si="0"/>
        <v>2035</v>
      </c>
      <c r="Y6" s="58">
        <f t="shared" si="0"/>
        <v>2036</v>
      </c>
      <c r="Z6" s="58">
        <f t="shared" si="0"/>
        <v>2037</v>
      </c>
      <c r="AA6" s="58">
        <f t="shared" si="0"/>
        <v>2038</v>
      </c>
      <c r="AB6" s="58">
        <f t="shared" si="0"/>
        <v>2039</v>
      </c>
      <c r="AC6" s="58">
        <f t="shared" si="0"/>
        <v>2040</v>
      </c>
      <c r="AD6" s="58">
        <f t="shared" si="0"/>
        <v>2041</v>
      </c>
      <c r="AE6" s="58">
        <f t="shared" si="0"/>
        <v>2042</v>
      </c>
      <c r="AF6" s="58">
        <f t="shared" si="0"/>
        <v>2043</v>
      </c>
      <c r="AG6" s="58">
        <f t="shared" si="0"/>
        <v>2044</v>
      </c>
      <c r="AH6" s="58">
        <f t="shared" si="0"/>
        <v>2045</v>
      </c>
      <c r="AI6" s="58">
        <f t="shared" si="0"/>
        <v>2046</v>
      </c>
      <c r="AJ6" s="58">
        <f t="shared" si="0"/>
        <v>2047</v>
      </c>
    </row>
    <row r="7" spans="2:36" s="61" customFormat="1" ht="12.75">
      <c r="B7" s="5" t="s">
        <v>6</v>
      </c>
      <c r="C7" s="482" t="str">
        <f>IF(Kalba="EN",Data2!C32,Data2!B32)</f>
        <v>Alternatyvos investicijos, iš viso</v>
      </c>
      <c r="D7" s="170">
        <f ca="1">ROUND(SUM(D8:D15),0)</f>
        <v>0</v>
      </c>
      <c r="E7" s="170">
        <f ca="1">ROUND(SUM(E8:E15),0)</f>
        <v>0</v>
      </c>
      <c r="F7" s="170">
        <f ca="1">ROUND(SUM(F8:F15),0)</f>
        <v>0</v>
      </c>
      <c r="G7" s="170">
        <f t="shared" ref="G7:AJ7" ca="1" si="1">ROUND(SUM(G8:G15),0)</f>
        <v>0</v>
      </c>
      <c r="H7" s="170">
        <f t="shared" ca="1" si="1"/>
        <v>0</v>
      </c>
      <c r="I7" s="170">
        <f t="shared" ca="1" si="1"/>
        <v>0</v>
      </c>
      <c r="J7" s="170">
        <f t="shared" ca="1" si="1"/>
        <v>0</v>
      </c>
      <c r="K7" s="170">
        <f t="shared" ca="1" si="1"/>
        <v>0</v>
      </c>
      <c r="L7" s="170">
        <f t="shared" ca="1" si="1"/>
        <v>0</v>
      </c>
      <c r="M7" s="170">
        <f t="shared" ca="1" si="1"/>
        <v>0</v>
      </c>
      <c r="N7" s="170">
        <f t="shared" ca="1" si="1"/>
        <v>0</v>
      </c>
      <c r="O7" s="170">
        <f t="shared" ca="1" si="1"/>
        <v>0</v>
      </c>
      <c r="P7" s="170">
        <f t="shared" ca="1" si="1"/>
        <v>0</v>
      </c>
      <c r="Q7" s="170">
        <f t="shared" ca="1" si="1"/>
        <v>0</v>
      </c>
      <c r="R7" s="170">
        <f t="shared" ca="1" si="1"/>
        <v>0</v>
      </c>
      <c r="S7" s="170">
        <f t="shared" ca="1" si="1"/>
        <v>0</v>
      </c>
      <c r="T7" s="170">
        <f t="shared" ca="1" si="1"/>
        <v>0</v>
      </c>
      <c r="U7" s="170">
        <f t="shared" ca="1" si="1"/>
        <v>0</v>
      </c>
      <c r="V7" s="170">
        <f t="shared" ca="1" si="1"/>
        <v>0</v>
      </c>
      <c r="W7" s="170">
        <f t="shared" ca="1" si="1"/>
        <v>0</v>
      </c>
      <c r="X7" s="170">
        <f t="shared" ca="1" si="1"/>
        <v>0</v>
      </c>
      <c r="Y7" s="170">
        <f t="shared" ca="1" si="1"/>
        <v>0</v>
      </c>
      <c r="Z7" s="170">
        <f t="shared" ca="1" si="1"/>
        <v>0</v>
      </c>
      <c r="AA7" s="170">
        <f t="shared" ca="1" si="1"/>
        <v>0</v>
      </c>
      <c r="AB7" s="170">
        <f t="shared" ca="1" si="1"/>
        <v>0</v>
      </c>
      <c r="AC7" s="170">
        <f t="shared" ca="1" si="1"/>
        <v>0</v>
      </c>
      <c r="AD7" s="170">
        <f t="shared" ca="1" si="1"/>
        <v>0</v>
      </c>
      <c r="AE7" s="170">
        <f t="shared" ca="1" si="1"/>
        <v>0</v>
      </c>
      <c r="AF7" s="170">
        <f t="shared" ca="1" si="1"/>
        <v>0</v>
      </c>
      <c r="AG7" s="170">
        <f t="shared" ca="1" si="1"/>
        <v>0</v>
      </c>
      <c r="AH7" s="170">
        <f t="shared" ca="1" si="1"/>
        <v>0</v>
      </c>
      <c r="AI7" s="170">
        <f t="shared" ca="1" si="1"/>
        <v>0</v>
      </c>
      <c r="AJ7" s="170">
        <f t="shared" ca="1" si="1"/>
        <v>0</v>
      </c>
    </row>
    <row r="8" spans="2:36" s="3" customFormat="1" ht="12.75">
      <c r="B8" s="64" t="s">
        <v>7</v>
      </c>
      <c r="C8" s="483" t="str">
        <f>IF(Kalba="EN",Data2!C33,Data2!B33)</f>
        <v>Žemė</v>
      </c>
      <c r="D8" s="169">
        <f ca="1">F8+NPV(FDN,G8:INDEX(G8:AJ8,PAL))</f>
        <v>0</v>
      </c>
      <c r="E8" s="169">
        <f t="shared" ref="E8:E16" ca="1" si="2">SUMIF($F$5:$AJ$5,"&lt;="&amp;PAL,$F8:$AJ8)</f>
        <v>0</v>
      </c>
      <c r="F8" s="169">
        <f ca="1">'4'!F8+A.0!F8+B.0!F8+C.0!F8+D.0!F8</f>
        <v>0</v>
      </c>
      <c r="G8" s="169">
        <f ca="1">'4'!G8+A.0!G8+B.0!G8+C.0!G8+D.0!G8</f>
        <v>0</v>
      </c>
      <c r="H8" s="169">
        <f ca="1">'4'!H8+A.0!H8+B.0!H8+C.0!H8+D.0!H8</f>
        <v>0</v>
      </c>
      <c r="I8" s="169">
        <f ca="1">'4'!I8+A.0!I8+B.0!I8+C.0!I8+D.0!I8</f>
        <v>0</v>
      </c>
      <c r="J8" s="169">
        <f ca="1">'4'!J8+A.0!J8+B.0!J8+C.0!J8+D.0!J8</f>
        <v>0</v>
      </c>
      <c r="K8" s="169">
        <f ca="1">'4'!K8+A.0!K8+B.0!K8+C.0!K8+D.0!K8</f>
        <v>0</v>
      </c>
      <c r="L8" s="169">
        <f ca="1">'4'!L8+A.0!L8+B.0!L8+C.0!L8+D.0!L8</f>
        <v>0</v>
      </c>
      <c r="M8" s="169">
        <f ca="1">'4'!M8+A.0!M8+B.0!M8+C.0!M8+D.0!M8</f>
        <v>0</v>
      </c>
      <c r="N8" s="169">
        <f ca="1">'4'!N8+A.0!N8+B.0!N8+C.0!N8+D.0!N8</f>
        <v>0</v>
      </c>
      <c r="O8" s="169">
        <f ca="1">'4'!O8+A.0!O8+B.0!O8+C.0!O8+D.0!O8</f>
        <v>0</v>
      </c>
      <c r="P8" s="169">
        <f ca="1">'4'!P8+A.0!P8+B.0!P8+C.0!P8+D.0!P8</f>
        <v>0</v>
      </c>
      <c r="Q8" s="169">
        <f ca="1">'4'!Q8+A.0!Q8+B.0!Q8+C.0!Q8+D.0!Q8</f>
        <v>0</v>
      </c>
      <c r="R8" s="169">
        <f ca="1">'4'!R8+A.0!R8+B.0!R8+C.0!R8+D.0!R8</f>
        <v>0</v>
      </c>
      <c r="S8" s="169">
        <f ca="1">'4'!S8+A.0!S8+B.0!S8+C.0!S8+D.0!S8</f>
        <v>0</v>
      </c>
      <c r="T8" s="169">
        <f ca="1">'4'!T8+A.0!T8+B.0!T8+C.0!T8+D.0!T8</f>
        <v>0</v>
      </c>
      <c r="U8" s="169">
        <f ca="1">'4'!U8+A.0!U8+B.0!U8+C.0!U8+D.0!U8</f>
        <v>0</v>
      </c>
      <c r="V8" s="169">
        <f ca="1">'4'!V8+A.0!V8+B.0!V8+C.0!V8+D.0!V8</f>
        <v>0</v>
      </c>
      <c r="W8" s="169">
        <f ca="1">'4'!W8+A.0!W8+B.0!W8+C.0!W8+D.0!W8</f>
        <v>0</v>
      </c>
      <c r="X8" s="169">
        <f ca="1">'4'!X8+A.0!X8+B.0!X8+C.0!X8+D.0!X8</f>
        <v>0</v>
      </c>
      <c r="Y8" s="169">
        <f ca="1">'4'!Y8+A.0!Y8+B.0!Y8+C.0!Y8+D.0!Y8</f>
        <v>0</v>
      </c>
      <c r="Z8" s="169">
        <f ca="1">'4'!Z8+A.0!Z8+B.0!Z8+C.0!Z8+D.0!Z8</f>
        <v>0</v>
      </c>
      <c r="AA8" s="169">
        <f ca="1">'4'!AA8+A.0!AA8+B.0!AA8+C.0!AA8+D.0!AA8</f>
        <v>0</v>
      </c>
      <c r="AB8" s="169">
        <f ca="1">'4'!AB8+A.0!AB8+B.0!AB8+C.0!AB8+D.0!AB8</f>
        <v>0</v>
      </c>
      <c r="AC8" s="169">
        <f ca="1">'4'!AC8+A.0!AC8+B.0!AC8+C.0!AC8+D.0!AC8</f>
        <v>0</v>
      </c>
      <c r="AD8" s="169">
        <f ca="1">'4'!AD8+A.0!AD8+B.0!AD8+C.0!AD8+D.0!AD8</f>
        <v>0</v>
      </c>
      <c r="AE8" s="169">
        <f ca="1">'4'!AE8+A.0!AE8+B.0!AE8+C.0!AE8+D.0!AE8</f>
        <v>0</v>
      </c>
      <c r="AF8" s="169">
        <f ca="1">'4'!AF8+A.0!AF8+B.0!AF8+C.0!AF8+D.0!AF8</f>
        <v>0</v>
      </c>
      <c r="AG8" s="169">
        <f ca="1">'4'!AG8+A.0!AG8+B.0!AG8+C.0!AG8+D.0!AG8</f>
        <v>0</v>
      </c>
      <c r="AH8" s="169">
        <f ca="1">'4'!AH8+A.0!AH8+B.0!AH8+C.0!AH8+D.0!AH8</f>
        <v>0</v>
      </c>
      <c r="AI8" s="169">
        <f ca="1">'4'!AI8+A.0!AI8+B.0!AI8+C.0!AI8+D.0!AI8</f>
        <v>0</v>
      </c>
      <c r="AJ8" s="169">
        <f ca="1">'4'!AJ8+A.0!AJ8+B.0!AJ8+C.0!AJ8+D.0!AJ8</f>
        <v>0</v>
      </c>
    </row>
    <row r="9" spans="2:36" s="3" customFormat="1" ht="12.75">
      <c r="B9" s="64" t="s">
        <v>9</v>
      </c>
      <c r="C9" s="483" t="str">
        <f>IF(Kalba="EN",Data2!C34,Data2!B34)</f>
        <v>Nekilnojamasis turtas</v>
      </c>
      <c r="D9" s="169">
        <f ca="1">F9+NPV(FDN,G9:INDEX(G9:AJ9,PAL))</f>
        <v>0</v>
      </c>
      <c r="E9" s="169">
        <f t="shared" ca="1" si="2"/>
        <v>0</v>
      </c>
      <c r="F9" s="169">
        <f ca="1">'4'!F9+A.0!F9+B.0!F9+C.0!F9+D.0!F9</f>
        <v>0</v>
      </c>
      <c r="G9" s="169">
        <f ca="1">'4'!G9+A.0!G9+B.0!G9+C.0!G9+D.0!G9</f>
        <v>0</v>
      </c>
      <c r="H9" s="169">
        <f ca="1">'4'!H9+A.0!H9+B.0!H9+C.0!H9+D.0!H9</f>
        <v>0</v>
      </c>
      <c r="I9" s="169">
        <f ca="1">'4'!I9+A.0!I9+B.0!I9+C.0!I9+D.0!I9</f>
        <v>0</v>
      </c>
      <c r="J9" s="169">
        <f ca="1">'4'!J9+A.0!J9+B.0!J9+C.0!J9+D.0!J9</f>
        <v>0</v>
      </c>
      <c r="K9" s="169">
        <f ca="1">'4'!K9+A.0!K9+B.0!K9+C.0!K9+D.0!K9</f>
        <v>0</v>
      </c>
      <c r="L9" s="169">
        <f ca="1">'4'!L9+A.0!L9+B.0!L9+C.0!L9+D.0!L9</f>
        <v>0</v>
      </c>
      <c r="M9" s="169">
        <f ca="1">'4'!M9+A.0!M9+B.0!M9+C.0!M9+D.0!M9</f>
        <v>0</v>
      </c>
      <c r="N9" s="169">
        <f ca="1">'4'!N9+A.0!N9+B.0!N9+C.0!N9+D.0!N9</f>
        <v>0</v>
      </c>
      <c r="O9" s="169">
        <f ca="1">'4'!O9+A.0!O9+B.0!O9+C.0!O9+D.0!O9</f>
        <v>0</v>
      </c>
      <c r="P9" s="169">
        <f ca="1">'4'!P9+A.0!P9+B.0!P9+C.0!P9+D.0!P9</f>
        <v>0</v>
      </c>
      <c r="Q9" s="169">
        <f ca="1">'4'!Q9+A.0!Q9+B.0!Q9+C.0!Q9+D.0!Q9</f>
        <v>0</v>
      </c>
      <c r="R9" s="169">
        <f ca="1">'4'!R9+A.0!R9+B.0!R9+C.0!R9+D.0!R9</f>
        <v>0</v>
      </c>
      <c r="S9" s="169">
        <f ca="1">'4'!S9+A.0!S9+B.0!S9+C.0!S9+D.0!S9</f>
        <v>0</v>
      </c>
      <c r="T9" s="169">
        <f ca="1">'4'!T9+A.0!T9+B.0!T9+C.0!T9+D.0!T9</f>
        <v>0</v>
      </c>
      <c r="U9" s="169">
        <f ca="1">'4'!U9+A.0!U9+B.0!U9+C.0!U9+D.0!U9</f>
        <v>0</v>
      </c>
      <c r="V9" s="169">
        <f ca="1">'4'!V9+A.0!V9+B.0!V9+C.0!V9+D.0!V9</f>
        <v>0</v>
      </c>
      <c r="W9" s="169">
        <f ca="1">'4'!W9+A.0!W9+B.0!W9+C.0!W9+D.0!W9</f>
        <v>0</v>
      </c>
      <c r="X9" s="169">
        <f ca="1">'4'!X9+A.0!X9+B.0!X9+C.0!X9+D.0!X9</f>
        <v>0</v>
      </c>
      <c r="Y9" s="169">
        <f ca="1">'4'!Y9+A.0!Y9+B.0!Y9+C.0!Y9+D.0!Y9</f>
        <v>0</v>
      </c>
      <c r="Z9" s="169">
        <f ca="1">'4'!Z9+A.0!Z9+B.0!Z9+C.0!Z9+D.0!Z9</f>
        <v>0</v>
      </c>
      <c r="AA9" s="169">
        <f ca="1">'4'!AA9+A.0!AA9+B.0!AA9+C.0!AA9+D.0!AA9</f>
        <v>0</v>
      </c>
      <c r="AB9" s="169">
        <f ca="1">'4'!AB9+A.0!AB9+B.0!AB9+C.0!AB9+D.0!AB9</f>
        <v>0</v>
      </c>
      <c r="AC9" s="169">
        <f ca="1">'4'!AC9+A.0!AC9+B.0!AC9+C.0!AC9+D.0!AC9</f>
        <v>0</v>
      </c>
      <c r="AD9" s="169">
        <f ca="1">'4'!AD9+A.0!AD9+B.0!AD9+C.0!AD9+D.0!AD9</f>
        <v>0</v>
      </c>
      <c r="AE9" s="169">
        <f ca="1">'4'!AE9+A.0!AE9+B.0!AE9+C.0!AE9+D.0!AE9</f>
        <v>0</v>
      </c>
      <c r="AF9" s="169">
        <f ca="1">'4'!AF9+A.0!AF9+B.0!AF9+C.0!AF9+D.0!AF9</f>
        <v>0</v>
      </c>
      <c r="AG9" s="169">
        <f ca="1">'4'!AG9+A.0!AG9+B.0!AG9+C.0!AG9+D.0!AG9</f>
        <v>0</v>
      </c>
      <c r="AH9" s="169">
        <f ca="1">'4'!AH9+A.0!AH9+B.0!AH9+C.0!AH9+D.0!AH9</f>
        <v>0</v>
      </c>
      <c r="AI9" s="169">
        <f ca="1">'4'!AI9+A.0!AI9+B.0!AI9+C.0!AI9+D.0!AI9</f>
        <v>0</v>
      </c>
      <c r="AJ9" s="169">
        <f ca="1">'4'!AJ9+A.0!AJ9+B.0!AJ9+C.0!AJ9+D.0!AJ9</f>
        <v>0</v>
      </c>
    </row>
    <row r="10" spans="2:36" s="3" customFormat="1" ht="12.75">
      <c r="B10" s="64" t="s">
        <v>11</v>
      </c>
      <c r="C10" s="483" t="str">
        <f>IF(Kalba="EN",Data2!C35,Data2!B35)</f>
        <v>Statyba, rekonstravimas, kapitalinis remontas ir kiti darbai</v>
      </c>
      <c r="D10" s="169">
        <f ca="1">F10+NPV(FDN,G10:INDEX(G10:AJ10,PAL))</f>
        <v>0</v>
      </c>
      <c r="E10" s="169">
        <f t="shared" ca="1" si="2"/>
        <v>0</v>
      </c>
      <c r="F10" s="169">
        <f ca="1">'4'!F10+A.0!F10+B.0!F10+C.0!F10+D.0!F10</f>
        <v>0</v>
      </c>
      <c r="G10" s="169">
        <f ca="1">'4'!G10+A.0!G10+B.0!G10+C.0!G10+D.0!G10</f>
        <v>0</v>
      </c>
      <c r="H10" s="169">
        <f ca="1">'4'!H10+A.0!H10+B.0!H10+C.0!H10+D.0!H10</f>
        <v>0</v>
      </c>
      <c r="I10" s="169">
        <f ca="1">'4'!I10+A.0!I10+B.0!I10+C.0!I10+D.0!I10</f>
        <v>0</v>
      </c>
      <c r="J10" s="169">
        <f ca="1">'4'!J10+A.0!J10+B.0!J10+C.0!J10+D.0!J10</f>
        <v>0</v>
      </c>
      <c r="K10" s="169">
        <f ca="1">'4'!K10+A.0!K10+B.0!K10+C.0!K10+D.0!K10</f>
        <v>0</v>
      </c>
      <c r="L10" s="169">
        <f ca="1">'4'!L10+A.0!L10+B.0!L10+C.0!L10+D.0!L10</f>
        <v>0</v>
      </c>
      <c r="M10" s="169">
        <f ca="1">'4'!M10+A.0!M10+B.0!M10+C.0!M10+D.0!M10</f>
        <v>0</v>
      </c>
      <c r="N10" s="169">
        <f ca="1">'4'!N10+A.0!N10+B.0!N10+C.0!N10+D.0!N10</f>
        <v>0</v>
      </c>
      <c r="O10" s="169">
        <f ca="1">'4'!O10+A.0!O10+B.0!O10+C.0!O10+D.0!O10</f>
        <v>0</v>
      </c>
      <c r="P10" s="169">
        <f ca="1">'4'!P10+A.0!P10+B.0!P10+C.0!P10+D.0!P10</f>
        <v>0</v>
      </c>
      <c r="Q10" s="169">
        <f ca="1">'4'!Q10+A.0!Q10+B.0!Q10+C.0!Q10+D.0!Q10</f>
        <v>0</v>
      </c>
      <c r="R10" s="169">
        <f ca="1">'4'!R10+A.0!R10+B.0!R10+C.0!R10+D.0!R10</f>
        <v>0</v>
      </c>
      <c r="S10" s="169">
        <f ca="1">'4'!S10+A.0!S10+B.0!S10+C.0!S10+D.0!S10</f>
        <v>0</v>
      </c>
      <c r="T10" s="169">
        <f ca="1">'4'!T10+A.0!T10+B.0!T10+C.0!T10+D.0!T10</f>
        <v>0</v>
      </c>
      <c r="U10" s="169">
        <f ca="1">'4'!U10+A.0!U10+B.0!U10+C.0!U10+D.0!U10</f>
        <v>0</v>
      </c>
      <c r="V10" s="169">
        <f ca="1">'4'!V10+A.0!V10+B.0!V10+C.0!V10+D.0!V10</f>
        <v>0</v>
      </c>
      <c r="W10" s="169">
        <f ca="1">'4'!W10+A.0!W10+B.0!W10+C.0!W10+D.0!W10</f>
        <v>0</v>
      </c>
      <c r="X10" s="169">
        <f ca="1">'4'!X10+A.0!X10+B.0!X10+C.0!X10+D.0!X10</f>
        <v>0</v>
      </c>
      <c r="Y10" s="169">
        <f ca="1">'4'!Y10+A.0!Y10+B.0!Y10+C.0!Y10+D.0!Y10</f>
        <v>0</v>
      </c>
      <c r="Z10" s="169">
        <f ca="1">'4'!Z10+A.0!Z10+B.0!Z10+C.0!Z10+D.0!Z10</f>
        <v>0</v>
      </c>
      <c r="AA10" s="169">
        <f ca="1">'4'!AA10+A.0!AA10+B.0!AA10+C.0!AA10+D.0!AA10</f>
        <v>0</v>
      </c>
      <c r="AB10" s="169">
        <f ca="1">'4'!AB10+A.0!AB10+B.0!AB10+C.0!AB10+D.0!AB10</f>
        <v>0</v>
      </c>
      <c r="AC10" s="169">
        <f ca="1">'4'!AC10+A.0!AC10+B.0!AC10+C.0!AC10+D.0!AC10</f>
        <v>0</v>
      </c>
      <c r="AD10" s="169">
        <f ca="1">'4'!AD10+A.0!AD10+B.0!AD10+C.0!AD10+D.0!AD10</f>
        <v>0</v>
      </c>
      <c r="AE10" s="169">
        <f ca="1">'4'!AE10+A.0!AE10+B.0!AE10+C.0!AE10+D.0!AE10</f>
        <v>0</v>
      </c>
      <c r="AF10" s="169">
        <f ca="1">'4'!AF10+A.0!AF10+B.0!AF10+C.0!AF10+D.0!AF10</f>
        <v>0</v>
      </c>
      <c r="AG10" s="169">
        <f ca="1">'4'!AG10+A.0!AG10+B.0!AG10+C.0!AG10+D.0!AG10</f>
        <v>0</v>
      </c>
      <c r="AH10" s="169">
        <f ca="1">'4'!AH10+A.0!AH10+B.0!AH10+C.0!AH10+D.0!AH10</f>
        <v>0</v>
      </c>
      <c r="AI10" s="169">
        <f ca="1">'4'!AI10+A.0!AI10+B.0!AI10+C.0!AI10+D.0!AI10</f>
        <v>0</v>
      </c>
      <c r="AJ10" s="169">
        <f ca="1">'4'!AJ10+A.0!AJ10+B.0!AJ10+C.0!AJ10+D.0!AJ10</f>
        <v>0</v>
      </c>
    </row>
    <row r="11" spans="2:36" s="3" customFormat="1" ht="12.75">
      <c r="B11" s="64" t="s">
        <v>13</v>
      </c>
      <c r="C11" s="483" t="str">
        <f>IF(Kalba="EN",Data2!C36,Data2!B36)</f>
        <v>Įranga, įrenginiai ir kitas ilgalaikis turtas</v>
      </c>
      <c r="D11" s="169">
        <f ca="1">F11+NPV(FDN,G11:INDEX(G11:AJ11,PAL))</f>
        <v>0</v>
      </c>
      <c r="E11" s="169">
        <f t="shared" ca="1" si="2"/>
        <v>0</v>
      </c>
      <c r="F11" s="169">
        <f ca="1">'4'!F11+A.0!F11+B.0!F11+C.0!F11+D.0!F11</f>
        <v>0</v>
      </c>
      <c r="G11" s="169">
        <f ca="1">'4'!G11+A.0!G11+B.0!G11+C.0!G11+D.0!G11</f>
        <v>0</v>
      </c>
      <c r="H11" s="169">
        <f ca="1">'4'!H11+A.0!H11+B.0!H11+C.0!H11+D.0!H11</f>
        <v>0</v>
      </c>
      <c r="I11" s="169">
        <f ca="1">'4'!I11+A.0!I11+B.0!I11+C.0!I11+D.0!I11</f>
        <v>0</v>
      </c>
      <c r="J11" s="169">
        <f ca="1">'4'!J11+A.0!J11+B.0!J11+C.0!J11+D.0!J11</f>
        <v>0</v>
      </c>
      <c r="K11" s="169">
        <f ca="1">'4'!K11+A.0!K11+B.0!K11+C.0!K11+D.0!K11</f>
        <v>0</v>
      </c>
      <c r="L11" s="169">
        <f ca="1">'4'!L11+A.0!L11+B.0!L11+C.0!L11+D.0!L11</f>
        <v>0</v>
      </c>
      <c r="M11" s="169">
        <f ca="1">'4'!M11+A.0!M11+B.0!M11+C.0!M11+D.0!M11</f>
        <v>0</v>
      </c>
      <c r="N11" s="169">
        <f ca="1">'4'!N11+A.0!N11+B.0!N11+C.0!N11+D.0!N11</f>
        <v>0</v>
      </c>
      <c r="O11" s="169">
        <f ca="1">'4'!O11+A.0!O11+B.0!O11+C.0!O11+D.0!O11</f>
        <v>0</v>
      </c>
      <c r="P11" s="169">
        <f ca="1">'4'!P11+A.0!P11+B.0!P11+C.0!P11+D.0!P11</f>
        <v>0</v>
      </c>
      <c r="Q11" s="169">
        <f ca="1">'4'!Q11+A.0!Q11+B.0!Q11+C.0!Q11+D.0!Q11</f>
        <v>0</v>
      </c>
      <c r="R11" s="169">
        <f ca="1">'4'!R11+A.0!R11+B.0!R11+C.0!R11+D.0!R11</f>
        <v>0</v>
      </c>
      <c r="S11" s="169">
        <f ca="1">'4'!S11+A.0!S11+B.0!S11+C.0!S11+D.0!S11</f>
        <v>0</v>
      </c>
      <c r="T11" s="169">
        <f ca="1">'4'!T11+A.0!T11+B.0!T11+C.0!T11+D.0!T11</f>
        <v>0</v>
      </c>
      <c r="U11" s="169">
        <f ca="1">'4'!U11+A.0!U11+B.0!U11+C.0!U11+D.0!U11</f>
        <v>0</v>
      </c>
      <c r="V11" s="169">
        <f ca="1">'4'!V11+A.0!V11+B.0!V11+C.0!V11+D.0!V11</f>
        <v>0</v>
      </c>
      <c r="W11" s="169">
        <f ca="1">'4'!W11+A.0!W11+B.0!W11+C.0!W11+D.0!W11</f>
        <v>0</v>
      </c>
      <c r="X11" s="169">
        <f ca="1">'4'!X11+A.0!X11+B.0!X11+C.0!X11+D.0!X11</f>
        <v>0</v>
      </c>
      <c r="Y11" s="169">
        <f ca="1">'4'!Y11+A.0!Y11+B.0!Y11+C.0!Y11+D.0!Y11</f>
        <v>0</v>
      </c>
      <c r="Z11" s="169">
        <f ca="1">'4'!Z11+A.0!Z11+B.0!Z11+C.0!Z11+D.0!Z11</f>
        <v>0</v>
      </c>
      <c r="AA11" s="169">
        <f ca="1">'4'!AA11+A.0!AA11+B.0!AA11+C.0!AA11+D.0!AA11</f>
        <v>0</v>
      </c>
      <c r="AB11" s="169">
        <f ca="1">'4'!AB11+A.0!AB11+B.0!AB11+C.0!AB11+D.0!AB11</f>
        <v>0</v>
      </c>
      <c r="AC11" s="169">
        <f ca="1">'4'!AC11+A.0!AC11+B.0!AC11+C.0!AC11+D.0!AC11</f>
        <v>0</v>
      </c>
      <c r="AD11" s="169">
        <f ca="1">'4'!AD11+A.0!AD11+B.0!AD11+C.0!AD11+D.0!AD11</f>
        <v>0</v>
      </c>
      <c r="AE11" s="169">
        <f ca="1">'4'!AE11+A.0!AE11+B.0!AE11+C.0!AE11+D.0!AE11</f>
        <v>0</v>
      </c>
      <c r="AF11" s="169">
        <f ca="1">'4'!AF11+A.0!AF11+B.0!AF11+C.0!AF11+D.0!AF11</f>
        <v>0</v>
      </c>
      <c r="AG11" s="169">
        <f ca="1">'4'!AG11+A.0!AG11+B.0!AG11+C.0!AG11+D.0!AG11</f>
        <v>0</v>
      </c>
      <c r="AH11" s="169">
        <f ca="1">'4'!AH11+A.0!AH11+B.0!AH11+C.0!AH11+D.0!AH11</f>
        <v>0</v>
      </c>
      <c r="AI11" s="169">
        <f ca="1">'4'!AI11+A.0!AI11+B.0!AI11+C.0!AI11+D.0!AI11</f>
        <v>0</v>
      </c>
      <c r="AJ11" s="169">
        <f ca="1">'4'!AJ11+A.0!AJ11+B.0!AJ11+C.0!AJ11+D.0!AJ11</f>
        <v>0</v>
      </c>
    </row>
    <row r="12" spans="2:36" s="3" customFormat="1" ht="25.5">
      <c r="B12" s="64" t="s">
        <v>15</v>
      </c>
      <c r="C12" s="483" t="str">
        <f>IF(Kalba="EN",Data2!C37,Data2!B37)</f>
        <v>Projektavimo, techninės priežiūros ir kitos su investicijomis į ilgalaikį turtą (A.1.-A.4.) susijusios paslaugos</v>
      </c>
      <c r="D12" s="169">
        <f ca="1">F12+NPV(FDN,G12:INDEX(G12:AJ12,PAL))</f>
        <v>0</v>
      </c>
      <c r="E12" s="169">
        <f t="shared" ca="1" si="2"/>
        <v>0</v>
      </c>
      <c r="F12" s="169">
        <f ca="1">'4'!F12+A.0!F12+B.0!F12+C.0!F12+D.0!F12</f>
        <v>0</v>
      </c>
      <c r="G12" s="169">
        <f ca="1">'4'!G12+A.0!G12+B.0!G12+C.0!G12+D.0!G12</f>
        <v>0</v>
      </c>
      <c r="H12" s="169">
        <f ca="1">'4'!H12+A.0!H12+B.0!H12+C.0!H12+D.0!H12</f>
        <v>0</v>
      </c>
      <c r="I12" s="169">
        <f ca="1">'4'!I12+A.0!I12+B.0!I12+C.0!I12+D.0!I12</f>
        <v>0</v>
      </c>
      <c r="J12" s="169">
        <f ca="1">'4'!J12+A.0!J12+B.0!J12+C.0!J12+D.0!J12</f>
        <v>0</v>
      </c>
      <c r="K12" s="169">
        <f ca="1">'4'!K12+A.0!K12+B.0!K12+C.0!K12+D.0!K12</f>
        <v>0</v>
      </c>
      <c r="L12" s="169">
        <f ca="1">'4'!L12+A.0!L12+B.0!L12+C.0!L12+D.0!L12</f>
        <v>0</v>
      </c>
      <c r="M12" s="169">
        <f ca="1">'4'!M12+A.0!M12+B.0!M12+C.0!M12+D.0!M12</f>
        <v>0</v>
      </c>
      <c r="N12" s="169">
        <f ca="1">'4'!N12+A.0!N12+B.0!N12+C.0!N12+D.0!N12</f>
        <v>0</v>
      </c>
      <c r="O12" s="169">
        <f ca="1">'4'!O12+A.0!O12+B.0!O12+C.0!O12+D.0!O12</f>
        <v>0</v>
      </c>
      <c r="P12" s="169">
        <f ca="1">'4'!P12+A.0!P12+B.0!P12+C.0!P12+D.0!P12</f>
        <v>0</v>
      </c>
      <c r="Q12" s="169">
        <f ca="1">'4'!Q12+A.0!Q12+B.0!Q12+C.0!Q12+D.0!Q12</f>
        <v>0</v>
      </c>
      <c r="R12" s="169">
        <f ca="1">'4'!R12+A.0!R12+B.0!R12+C.0!R12+D.0!R12</f>
        <v>0</v>
      </c>
      <c r="S12" s="169">
        <f ca="1">'4'!S12+A.0!S12+B.0!S12+C.0!S12+D.0!S12</f>
        <v>0</v>
      </c>
      <c r="T12" s="169">
        <f ca="1">'4'!T12+A.0!T12+B.0!T12+C.0!T12+D.0!T12</f>
        <v>0</v>
      </c>
      <c r="U12" s="169">
        <f ca="1">'4'!U12+A.0!U12+B.0!U12+C.0!U12+D.0!U12</f>
        <v>0</v>
      </c>
      <c r="V12" s="169">
        <f ca="1">'4'!V12+A.0!V12+B.0!V12+C.0!V12+D.0!V12</f>
        <v>0</v>
      </c>
      <c r="W12" s="169">
        <f ca="1">'4'!W12+A.0!W12+B.0!W12+C.0!W12+D.0!W12</f>
        <v>0</v>
      </c>
      <c r="X12" s="169">
        <f ca="1">'4'!X12+A.0!X12+B.0!X12+C.0!X12+D.0!X12</f>
        <v>0</v>
      </c>
      <c r="Y12" s="169">
        <f ca="1">'4'!Y12+A.0!Y12+B.0!Y12+C.0!Y12+D.0!Y12</f>
        <v>0</v>
      </c>
      <c r="Z12" s="169">
        <f ca="1">'4'!Z12+A.0!Z12+B.0!Z12+C.0!Z12+D.0!Z12</f>
        <v>0</v>
      </c>
      <c r="AA12" s="169">
        <f ca="1">'4'!AA12+A.0!AA12+B.0!AA12+C.0!AA12+D.0!AA12</f>
        <v>0</v>
      </c>
      <c r="AB12" s="169">
        <f ca="1">'4'!AB12+A.0!AB12+B.0!AB12+C.0!AB12+D.0!AB12</f>
        <v>0</v>
      </c>
      <c r="AC12" s="169">
        <f ca="1">'4'!AC12+A.0!AC12+B.0!AC12+C.0!AC12+D.0!AC12</f>
        <v>0</v>
      </c>
      <c r="AD12" s="169">
        <f ca="1">'4'!AD12+A.0!AD12+B.0!AD12+C.0!AD12+D.0!AD12</f>
        <v>0</v>
      </c>
      <c r="AE12" s="169">
        <f ca="1">'4'!AE12+A.0!AE12+B.0!AE12+C.0!AE12+D.0!AE12</f>
        <v>0</v>
      </c>
      <c r="AF12" s="169">
        <f ca="1">'4'!AF12+A.0!AF12+B.0!AF12+C.0!AF12+D.0!AF12</f>
        <v>0</v>
      </c>
      <c r="AG12" s="169">
        <f ca="1">'4'!AG12+A.0!AG12+B.0!AG12+C.0!AG12+D.0!AG12</f>
        <v>0</v>
      </c>
      <c r="AH12" s="169">
        <f ca="1">'4'!AH12+A.0!AH12+B.0!AH12+C.0!AH12+D.0!AH12</f>
        <v>0</v>
      </c>
      <c r="AI12" s="169">
        <f ca="1">'4'!AI12+A.0!AI12+B.0!AI12+C.0!AI12+D.0!AI12</f>
        <v>0</v>
      </c>
      <c r="AJ12" s="169">
        <f ca="1">'4'!AJ12+A.0!AJ12+B.0!AJ12+C.0!AJ12+D.0!AJ12</f>
        <v>0</v>
      </c>
    </row>
    <row r="13" spans="2:36" s="3" customFormat="1" ht="12.75">
      <c r="B13" s="64" t="s">
        <v>16</v>
      </c>
      <c r="C13" s="483" t="str">
        <f>IF(Kalba="EN",Data2!C38,Data2!B38)</f>
        <v>Projekto administravimas ir vykdymas</v>
      </c>
      <c r="D13" s="169">
        <f ca="1">F13+NPV(FDN,G13:INDEX(G13:AJ13,PAL))</f>
        <v>0</v>
      </c>
      <c r="E13" s="169">
        <f t="shared" ca="1" si="2"/>
        <v>0</v>
      </c>
      <c r="F13" s="169">
        <f ca="1">'4'!F13+A.0!F13+B.0!F13+C.0!F13+D.0!F13</f>
        <v>0</v>
      </c>
      <c r="G13" s="169">
        <f ca="1">'4'!G13+A.0!G13+B.0!G13+C.0!G13+D.0!G13</f>
        <v>0</v>
      </c>
      <c r="H13" s="169">
        <f ca="1">'4'!H13+A.0!H13+B.0!H13+C.0!H13+D.0!H13</f>
        <v>0</v>
      </c>
      <c r="I13" s="169">
        <f ca="1">'4'!I13+A.0!I13+B.0!I13+C.0!I13+D.0!I13</f>
        <v>0</v>
      </c>
      <c r="J13" s="169">
        <f ca="1">'4'!J13+A.0!J13+B.0!J13+C.0!J13+D.0!J13</f>
        <v>0</v>
      </c>
      <c r="K13" s="169">
        <f ca="1">'4'!K13+A.0!K13+B.0!K13+C.0!K13+D.0!K13</f>
        <v>0</v>
      </c>
      <c r="L13" s="169">
        <f ca="1">'4'!L13+A.0!L13+B.0!L13+C.0!L13+D.0!L13</f>
        <v>0</v>
      </c>
      <c r="M13" s="169">
        <f ca="1">'4'!M13+A.0!M13+B.0!M13+C.0!M13+D.0!M13</f>
        <v>0</v>
      </c>
      <c r="N13" s="169">
        <f ca="1">'4'!N13+A.0!N13+B.0!N13+C.0!N13+D.0!N13</f>
        <v>0</v>
      </c>
      <c r="O13" s="169">
        <f ca="1">'4'!O13+A.0!O13+B.0!O13+C.0!O13+D.0!O13</f>
        <v>0</v>
      </c>
      <c r="P13" s="169">
        <f ca="1">'4'!P13+A.0!P13+B.0!P13+C.0!P13+D.0!P13</f>
        <v>0</v>
      </c>
      <c r="Q13" s="169">
        <f ca="1">'4'!Q13+A.0!Q13+B.0!Q13+C.0!Q13+D.0!Q13</f>
        <v>0</v>
      </c>
      <c r="R13" s="169">
        <f ca="1">'4'!R13+A.0!R13+B.0!R13+C.0!R13+D.0!R13</f>
        <v>0</v>
      </c>
      <c r="S13" s="169">
        <f ca="1">'4'!S13+A.0!S13+B.0!S13+C.0!S13+D.0!S13</f>
        <v>0</v>
      </c>
      <c r="T13" s="169">
        <f ca="1">'4'!T13+A.0!T13+B.0!T13+C.0!T13+D.0!T13</f>
        <v>0</v>
      </c>
      <c r="U13" s="169">
        <f ca="1">'4'!U13+A.0!U13+B.0!U13+C.0!U13+D.0!U13</f>
        <v>0</v>
      </c>
      <c r="V13" s="169">
        <f ca="1">'4'!V13+A.0!V13+B.0!V13+C.0!V13+D.0!V13</f>
        <v>0</v>
      </c>
      <c r="W13" s="169">
        <f ca="1">'4'!W13+A.0!W13+B.0!W13+C.0!W13+D.0!W13</f>
        <v>0</v>
      </c>
      <c r="X13" s="169">
        <f ca="1">'4'!X13+A.0!X13+B.0!X13+C.0!X13+D.0!X13</f>
        <v>0</v>
      </c>
      <c r="Y13" s="169">
        <f ca="1">'4'!Y13+A.0!Y13+B.0!Y13+C.0!Y13+D.0!Y13</f>
        <v>0</v>
      </c>
      <c r="Z13" s="169">
        <f ca="1">'4'!Z13+A.0!Z13+B.0!Z13+C.0!Z13+D.0!Z13</f>
        <v>0</v>
      </c>
      <c r="AA13" s="169">
        <f ca="1">'4'!AA13+A.0!AA13+B.0!AA13+C.0!AA13+D.0!AA13</f>
        <v>0</v>
      </c>
      <c r="AB13" s="169">
        <f ca="1">'4'!AB13+A.0!AB13+B.0!AB13+C.0!AB13+D.0!AB13</f>
        <v>0</v>
      </c>
      <c r="AC13" s="169">
        <f ca="1">'4'!AC13+A.0!AC13+B.0!AC13+C.0!AC13+D.0!AC13</f>
        <v>0</v>
      </c>
      <c r="AD13" s="169">
        <f ca="1">'4'!AD13+A.0!AD13+B.0!AD13+C.0!AD13+D.0!AD13</f>
        <v>0</v>
      </c>
      <c r="AE13" s="169">
        <f ca="1">'4'!AE13+A.0!AE13+B.0!AE13+C.0!AE13+D.0!AE13</f>
        <v>0</v>
      </c>
      <c r="AF13" s="169">
        <f ca="1">'4'!AF13+A.0!AF13+B.0!AF13+C.0!AF13+D.0!AF13</f>
        <v>0</v>
      </c>
      <c r="AG13" s="169">
        <f ca="1">'4'!AG13+A.0!AG13+B.0!AG13+C.0!AG13+D.0!AG13</f>
        <v>0</v>
      </c>
      <c r="AH13" s="169">
        <f ca="1">'4'!AH13+A.0!AH13+B.0!AH13+C.0!AH13+D.0!AH13</f>
        <v>0</v>
      </c>
      <c r="AI13" s="169">
        <f ca="1">'4'!AI13+A.0!AI13+B.0!AI13+C.0!AI13+D.0!AI13</f>
        <v>0</v>
      </c>
      <c r="AJ13" s="169">
        <f ca="1">'4'!AJ13+A.0!AJ13+B.0!AJ13+C.0!AJ13+D.0!AJ13</f>
        <v>0</v>
      </c>
    </row>
    <row r="14" spans="2:36" s="3" customFormat="1" ht="12.75">
      <c r="B14" s="64" t="s">
        <v>18</v>
      </c>
      <c r="C14" s="483" t="str">
        <f>IF(Kalba="EN",Data2!C39,Data2!B39)</f>
        <v>Kitos paslaugos ir išlaidos</v>
      </c>
      <c r="D14" s="169">
        <f ca="1">F14+NPV(FDN,G14:INDEX(G14:AJ14,PAL))</f>
        <v>0</v>
      </c>
      <c r="E14" s="169">
        <f t="shared" ca="1" si="2"/>
        <v>0</v>
      </c>
      <c r="F14" s="169">
        <f ca="1">'4'!F14+A.0!F14+B.0!F14+C.0!F14+D.0!F14</f>
        <v>0</v>
      </c>
      <c r="G14" s="169">
        <f ca="1">'4'!G14+A.0!G14+B.0!G14+C.0!G14+D.0!G14</f>
        <v>0</v>
      </c>
      <c r="H14" s="169">
        <f ca="1">'4'!H14+A.0!H14+B.0!H14+C.0!H14+D.0!H14</f>
        <v>0</v>
      </c>
      <c r="I14" s="169">
        <f ca="1">'4'!I14+A.0!I14+B.0!I14+C.0!I14+D.0!I14</f>
        <v>0</v>
      </c>
      <c r="J14" s="169">
        <f ca="1">'4'!J14+A.0!J14+B.0!J14+C.0!J14+D.0!J14</f>
        <v>0</v>
      </c>
      <c r="K14" s="169">
        <f ca="1">'4'!K14+A.0!K14+B.0!K14+C.0!K14+D.0!K14</f>
        <v>0</v>
      </c>
      <c r="L14" s="169">
        <f ca="1">'4'!L14+A.0!L14+B.0!L14+C.0!L14+D.0!L14</f>
        <v>0</v>
      </c>
      <c r="M14" s="169">
        <f ca="1">'4'!M14+A.0!M14+B.0!M14+C.0!M14+D.0!M14</f>
        <v>0</v>
      </c>
      <c r="N14" s="169">
        <f ca="1">'4'!N14+A.0!N14+B.0!N14+C.0!N14+D.0!N14</f>
        <v>0</v>
      </c>
      <c r="O14" s="169">
        <f ca="1">'4'!O14+A.0!O14+B.0!O14+C.0!O14+D.0!O14</f>
        <v>0</v>
      </c>
      <c r="P14" s="169">
        <f ca="1">'4'!P14+A.0!P14+B.0!P14+C.0!P14+D.0!P14</f>
        <v>0</v>
      </c>
      <c r="Q14" s="169">
        <f ca="1">'4'!Q14+A.0!Q14+B.0!Q14+C.0!Q14+D.0!Q14</f>
        <v>0</v>
      </c>
      <c r="R14" s="169">
        <f ca="1">'4'!R14+A.0!R14+B.0!R14+C.0!R14+D.0!R14</f>
        <v>0</v>
      </c>
      <c r="S14" s="169">
        <f ca="1">'4'!S14+A.0!S14+B.0!S14+C.0!S14+D.0!S14</f>
        <v>0</v>
      </c>
      <c r="T14" s="169">
        <f ca="1">'4'!T14+A.0!T14+B.0!T14+C.0!T14+D.0!T14</f>
        <v>0</v>
      </c>
      <c r="U14" s="169">
        <f ca="1">'4'!U14+A.0!U14+B.0!U14+C.0!U14+D.0!U14</f>
        <v>0</v>
      </c>
      <c r="V14" s="169">
        <f ca="1">'4'!V14+A.0!V14+B.0!V14+C.0!V14+D.0!V14</f>
        <v>0</v>
      </c>
      <c r="W14" s="169">
        <f ca="1">'4'!W14+A.0!W14+B.0!W14+C.0!W14+D.0!W14</f>
        <v>0</v>
      </c>
      <c r="X14" s="169">
        <f ca="1">'4'!X14+A.0!X14+B.0!X14+C.0!X14+D.0!X14</f>
        <v>0</v>
      </c>
      <c r="Y14" s="169">
        <f ca="1">'4'!Y14+A.0!Y14+B.0!Y14+C.0!Y14+D.0!Y14</f>
        <v>0</v>
      </c>
      <c r="Z14" s="169">
        <f ca="1">'4'!Z14+A.0!Z14+B.0!Z14+C.0!Z14+D.0!Z14</f>
        <v>0</v>
      </c>
      <c r="AA14" s="169">
        <f ca="1">'4'!AA14+A.0!AA14+B.0!AA14+C.0!AA14+D.0!AA14</f>
        <v>0</v>
      </c>
      <c r="AB14" s="169">
        <f ca="1">'4'!AB14+A.0!AB14+B.0!AB14+C.0!AB14+D.0!AB14</f>
        <v>0</v>
      </c>
      <c r="AC14" s="169">
        <f ca="1">'4'!AC14+A.0!AC14+B.0!AC14+C.0!AC14+D.0!AC14</f>
        <v>0</v>
      </c>
      <c r="AD14" s="169">
        <f ca="1">'4'!AD14+A.0!AD14+B.0!AD14+C.0!AD14+D.0!AD14</f>
        <v>0</v>
      </c>
      <c r="AE14" s="169">
        <f ca="1">'4'!AE14+A.0!AE14+B.0!AE14+C.0!AE14+D.0!AE14</f>
        <v>0</v>
      </c>
      <c r="AF14" s="169">
        <f ca="1">'4'!AF14+A.0!AF14+B.0!AF14+C.0!AF14+D.0!AF14</f>
        <v>0</v>
      </c>
      <c r="AG14" s="169">
        <f ca="1">'4'!AG14+A.0!AG14+B.0!AG14+C.0!AG14+D.0!AG14</f>
        <v>0</v>
      </c>
      <c r="AH14" s="169">
        <f ca="1">'4'!AH14+A.0!AH14+B.0!AH14+C.0!AH14+D.0!AH14</f>
        <v>0</v>
      </c>
      <c r="AI14" s="169">
        <f ca="1">'4'!AI14+A.0!AI14+B.0!AI14+C.0!AI14+D.0!AI14</f>
        <v>0</v>
      </c>
      <c r="AJ14" s="169">
        <f ca="1">'4'!AJ14+A.0!AJ14+B.0!AJ14+C.0!AJ14+D.0!AJ14</f>
        <v>0</v>
      </c>
    </row>
    <row r="15" spans="2:36" s="3" customFormat="1" ht="12.75">
      <c r="B15" s="64" t="s">
        <v>294</v>
      </c>
      <c r="C15" s="483" t="str">
        <f>IF(Kalba="EN",Data2!C40,Data2!B40)</f>
        <v>Reinvesticijos </v>
      </c>
      <c r="D15" s="169">
        <f ca="1">F15+NPV(FDN,G15:INDEX(G15:AJ15,PAL))</f>
        <v>0</v>
      </c>
      <c r="E15" s="169">
        <f t="shared" ca="1" si="2"/>
        <v>0</v>
      </c>
      <c r="F15" s="169">
        <f ca="1">'4'!F15+A.0!F15+B.0!F15+C.0!F15+D.0!F15</f>
        <v>0</v>
      </c>
      <c r="G15" s="169">
        <f ca="1">'4'!G15+A.0!G15+B.0!G15+C.0!G15+D.0!G15</f>
        <v>0</v>
      </c>
      <c r="H15" s="169">
        <f ca="1">'4'!H15+A.0!H15+B.0!H15+C.0!H15+D.0!H15</f>
        <v>0</v>
      </c>
      <c r="I15" s="169">
        <f ca="1">'4'!I15+A.0!I15+B.0!I15+C.0!I15+D.0!I15</f>
        <v>0</v>
      </c>
      <c r="J15" s="169">
        <f ca="1">'4'!J15+A.0!J15+B.0!J15+C.0!J15+D.0!J15</f>
        <v>0</v>
      </c>
      <c r="K15" s="169">
        <f ca="1">'4'!K15+A.0!K15+B.0!K15+C.0!K15+D.0!K15</f>
        <v>0</v>
      </c>
      <c r="L15" s="169">
        <f ca="1">'4'!L15+A.0!L15+B.0!L15+C.0!L15+D.0!L15</f>
        <v>0</v>
      </c>
      <c r="M15" s="169">
        <f ca="1">'4'!M15+A.0!M15+B.0!M15+C.0!M15+D.0!M15</f>
        <v>0</v>
      </c>
      <c r="N15" s="169">
        <f ca="1">'4'!N15+A.0!N15+B.0!N15+C.0!N15+D.0!N15</f>
        <v>0</v>
      </c>
      <c r="O15" s="169">
        <f ca="1">'4'!O15+A.0!O15+B.0!O15+C.0!O15+D.0!O15</f>
        <v>0</v>
      </c>
      <c r="P15" s="169">
        <f ca="1">'4'!P15+A.0!P15+B.0!P15+C.0!P15+D.0!P15</f>
        <v>0</v>
      </c>
      <c r="Q15" s="169">
        <f ca="1">'4'!Q15+A.0!Q15+B.0!Q15+C.0!Q15+D.0!Q15</f>
        <v>0</v>
      </c>
      <c r="R15" s="169">
        <f ca="1">'4'!R15+A.0!R15+B.0!R15+C.0!R15+D.0!R15</f>
        <v>0</v>
      </c>
      <c r="S15" s="169">
        <f ca="1">'4'!S15+A.0!S15+B.0!S15+C.0!S15+D.0!S15</f>
        <v>0</v>
      </c>
      <c r="T15" s="169">
        <f ca="1">'4'!T15+A.0!T15+B.0!T15+C.0!T15+D.0!T15</f>
        <v>0</v>
      </c>
      <c r="U15" s="169">
        <f ca="1">'4'!U15+A.0!U15+B.0!U15+C.0!U15+D.0!U15</f>
        <v>0</v>
      </c>
      <c r="V15" s="169">
        <f ca="1">'4'!V15+A.0!V15+B.0!V15+C.0!V15+D.0!V15</f>
        <v>0</v>
      </c>
      <c r="W15" s="169">
        <f ca="1">'4'!W15+A.0!W15+B.0!W15+C.0!W15+D.0!W15</f>
        <v>0</v>
      </c>
      <c r="X15" s="169">
        <f ca="1">'4'!X15+A.0!X15+B.0!X15+C.0!X15+D.0!X15</f>
        <v>0</v>
      </c>
      <c r="Y15" s="169">
        <f ca="1">'4'!Y15+A.0!Y15+B.0!Y15+C.0!Y15+D.0!Y15</f>
        <v>0</v>
      </c>
      <c r="Z15" s="169">
        <f ca="1">'4'!Z15+A.0!Z15+B.0!Z15+C.0!Z15+D.0!Z15</f>
        <v>0</v>
      </c>
      <c r="AA15" s="169">
        <f ca="1">'4'!AA15+A.0!AA15+B.0!AA15+C.0!AA15+D.0!AA15</f>
        <v>0</v>
      </c>
      <c r="AB15" s="169">
        <f ca="1">'4'!AB15+A.0!AB15+B.0!AB15+C.0!AB15+D.0!AB15</f>
        <v>0</v>
      </c>
      <c r="AC15" s="169">
        <f ca="1">'4'!AC15+A.0!AC15+B.0!AC15+C.0!AC15+D.0!AC15</f>
        <v>0</v>
      </c>
      <c r="AD15" s="169">
        <f ca="1">'4'!AD15+A.0!AD15+B.0!AD15+C.0!AD15+D.0!AD15</f>
        <v>0</v>
      </c>
      <c r="AE15" s="169">
        <f ca="1">'4'!AE15+A.0!AE15+B.0!AE15+C.0!AE15+D.0!AE15</f>
        <v>0</v>
      </c>
      <c r="AF15" s="169">
        <f ca="1">'4'!AF15+A.0!AF15+B.0!AF15+C.0!AF15+D.0!AF15</f>
        <v>0</v>
      </c>
      <c r="AG15" s="169">
        <f ca="1">'4'!AG15+A.0!AG15+B.0!AG15+C.0!AG15+D.0!AG15</f>
        <v>0</v>
      </c>
      <c r="AH15" s="169">
        <f ca="1">'4'!AH15+A.0!AH15+B.0!AH15+C.0!AH15+D.0!AH15</f>
        <v>0</v>
      </c>
      <c r="AI15" s="169">
        <f ca="1">'4'!AI15+A.0!AI15+B.0!AI15+C.0!AI15+D.0!AI15</f>
        <v>0</v>
      </c>
      <c r="AJ15" s="169">
        <f ca="1">'4'!AJ15+A.0!AJ15+B.0!AJ15+C.0!AJ15+D.0!AJ15</f>
        <v>0</v>
      </c>
    </row>
    <row r="16" spans="2:36" s="61" customFormat="1" ht="12.75">
      <c r="B16" s="64" t="s">
        <v>20</v>
      </c>
      <c r="C16" s="483" t="str">
        <f>IF(Kalba="EN",Data2!C41,Data2!B41)</f>
        <v>Investicijų likutinė vertė</v>
      </c>
      <c r="D16" s="169">
        <f ca="1">F16+NPV(FDN,G16:INDEX(G16:AJ16,PAL))</f>
        <v>0</v>
      </c>
      <c r="E16" s="169">
        <f t="shared" ca="1" si="2"/>
        <v>0</v>
      </c>
      <c r="F16" s="169">
        <f ca="1">'4'!F16+A.0!F16+B.0!F16+C.0!F16+D.0!F16</f>
        <v>0</v>
      </c>
      <c r="G16" s="169">
        <f ca="1">'4'!G16+A.0!G16+B.0!G16+C.0!G16+D.0!G16</f>
        <v>0</v>
      </c>
      <c r="H16" s="169">
        <f ca="1">'4'!H16+A.0!H16+B.0!H16+C.0!H16+D.0!H16</f>
        <v>0</v>
      </c>
      <c r="I16" s="169">
        <f ca="1">'4'!I16+A.0!I16+B.0!I16+C.0!I16+D.0!I16</f>
        <v>0</v>
      </c>
      <c r="J16" s="169">
        <f ca="1">'4'!J16+A.0!J16+B.0!J16+C.0!J16+D.0!J16</f>
        <v>0</v>
      </c>
      <c r="K16" s="169">
        <f ca="1">'4'!K16+A.0!K16+B.0!K16+C.0!K16+D.0!K16</f>
        <v>0</v>
      </c>
      <c r="L16" s="169">
        <f ca="1">'4'!L16+A.0!L16+B.0!L16+C.0!L16+D.0!L16</f>
        <v>0</v>
      </c>
      <c r="M16" s="169">
        <f ca="1">'4'!M16+A.0!M16+B.0!M16+C.0!M16+D.0!M16</f>
        <v>0</v>
      </c>
      <c r="N16" s="169">
        <f ca="1">'4'!N16+A.0!N16+B.0!N16+C.0!N16+D.0!N16</f>
        <v>0</v>
      </c>
      <c r="O16" s="169">
        <f ca="1">'4'!O16+A.0!O16+B.0!O16+C.0!O16+D.0!O16</f>
        <v>0</v>
      </c>
      <c r="P16" s="169">
        <f ca="1">'4'!P16+A.0!P16+B.0!P16+C.0!P16+D.0!P16</f>
        <v>0</v>
      </c>
      <c r="Q16" s="169">
        <f ca="1">'4'!Q16+A.0!Q16+B.0!Q16+C.0!Q16+D.0!Q16</f>
        <v>0</v>
      </c>
      <c r="R16" s="169">
        <f ca="1">'4'!R16+A.0!R16+B.0!R16+C.0!R16+D.0!R16</f>
        <v>0</v>
      </c>
      <c r="S16" s="169">
        <f ca="1">'4'!S16+A.0!S16+B.0!S16+C.0!S16+D.0!S16</f>
        <v>0</v>
      </c>
      <c r="T16" s="169">
        <f ca="1">'4'!T16+A.0!T16+B.0!T16+C.0!T16+D.0!T16</f>
        <v>0</v>
      </c>
      <c r="U16" s="169">
        <f ca="1">'4'!U16+A.0!U16+B.0!U16+C.0!U16+D.0!U16</f>
        <v>0</v>
      </c>
      <c r="V16" s="169">
        <f ca="1">'4'!V16+A.0!V16+B.0!V16+C.0!V16+D.0!V16</f>
        <v>0</v>
      </c>
      <c r="W16" s="169">
        <f ca="1">'4'!W16+A.0!W16+B.0!W16+C.0!W16+D.0!W16</f>
        <v>0</v>
      </c>
      <c r="X16" s="169">
        <f ca="1">'4'!X16+A.0!X16+B.0!X16+C.0!X16+D.0!X16</f>
        <v>0</v>
      </c>
      <c r="Y16" s="169">
        <f ca="1">'4'!Y16+A.0!Y16+B.0!Y16+C.0!Y16+D.0!Y16</f>
        <v>0</v>
      </c>
      <c r="Z16" s="169">
        <f ca="1">'4'!Z16+A.0!Z16+B.0!Z16+C.0!Z16+D.0!Z16</f>
        <v>0</v>
      </c>
      <c r="AA16" s="169">
        <f ca="1">'4'!AA16+A.0!AA16+B.0!AA16+C.0!AA16+D.0!AA16</f>
        <v>0</v>
      </c>
      <c r="AB16" s="169">
        <f ca="1">'4'!AB16+A.0!AB16+B.0!AB16+C.0!AB16+D.0!AB16</f>
        <v>0</v>
      </c>
      <c r="AC16" s="169">
        <f ca="1">'4'!AC16+A.0!AC16+B.0!AC16+C.0!AC16+D.0!AC16</f>
        <v>0</v>
      </c>
      <c r="AD16" s="169">
        <f ca="1">'4'!AD16+A.0!AD16+B.0!AD16+C.0!AD16+D.0!AD16</f>
        <v>0</v>
      </c>
      <c r="AE16" s="169">
        <f ca="1">'4'!AE16+A.0!AE16+B.0!AE16+C.0!AE16+D.0!AE16</f>
        <v>0</v>
      </c>
      <c r="AF16" s="169">
        <f ca="1">'4'!AF16+A.0!AF16+B.0!AF16+C.0!AF16+D.0!AF16</f>
        <v>0</v>
      </c>
      <c r="AG16" s="169">
        <f ca="1">'4'!AG16+A.0!AG16+B.0!AG16+C.0!AG16+D.0!AG16</f>
        <v>0</v>
      </c>
      <c r="AH16" s="169">
        <f ca="1">'4'!AH16+A.0!AH16+B.0!AH16+C.0!AH16+D.0!AH16</f>
        <v>0</v>
      </c>
      <c r="AI16" s="169">
        <f ca="1">'4'!AI16+A.0!AI16+B.0!AI16+C.0!AI16+D.0!AI16</f>
        <v>0</v>
      </c>
      <c r="AJ16" s="169">
        <f ca="1">'4'!AJ16+A.0!AJ16+B.0!AJ16+C.0!AJ16+D.0!AJ16</f>
        <v>0</v>
      </c>
    </row>
    <row r="17" spans="2:36" s="61" customFormat="1" ht="12.75">
      <c r="B17" s="5" t="s">
        <v>21</v>
      </c>
      <c r="C17" s="482" t="str">
        <f>IF(Kalba="EN",Data2!C42,Data2!B42)</f>
        <v>Veiklos pajamos, iš viso</v>
      </c>
      <c r="D17" s="170">
        <f ca="1">ROUND(SUM(D18:D20),0)</f>
        <v>0</v>
      </c>
      <c r="E17" s="170">
        <f ca="1">ROUND(SUM(E18:E20),0)</f>
        <v>0</v>
      </c>
      <c r="F17" s="170">
        <f ca="1">ROUND(SUM(F18:F20),0)</f>
        <v>0</v>
      </c>
      <c r="G17" s="170">
        <f t="shared" ref="G17:AJ17" ca="1" si="3">ROUND(SUM(G18:G20),0)</f>
        <v>0</v>
      </c>
      <c r="H17" s="170">
        <f t="shared" ca="1" si="3"/>
        <v>0</v>
      </c>
      <c r="I17" s="170">
        <f t="shared" ca="1" si="3"/>
        <v>0</v>
      </c>
      <c r="J17" s="170">
        <f t="shared" ca="1" si="3"/>
        <v>0</v>
      </c>
      <c r="K17" s="170">
        <f t="shared" ca="1" si="3"/>
        <v>0</v>
      </c>
      <c r="L17" s="170">
        <f t="shared" ca="1" si="3"/>
        <v>0</v>
      </c>
      <c r="M17" s="170">
        <f t="shared" ca="1" si="3"/>
        <v>0</v>
      </c>
      <c r="N17" s="170">
        <f t="shared" ca="1" si="3"/>
        <v>0</v>
      </c>
      <c r="O17" s="170">
        <f t="shared" ca="1" si="3"/>
        <v>0</v>
      </c>
      <c r="P17" s="170">
        <f t="shared" ca="1" si="3"/>
        <v>0</v>
      </c>
      <c r="Q17" s="170">
        <f t="shared" ca="1" si="3"/>
        <v>0</v>
      </c>
      <c r="R17" s="170">
        <f t="shared" ca="1" si="3"/>
        <v>0</v>
      </c>
      <c r="S17" s="170">
        <f t="shared" ca="1" si="3"/>
        <v>0</v>
      </c>
      <c r="T17" s="170">
        <f t="shared" ca="1" si="3"/>
        <v>0</v>
      </c>
      <c r="U17" s="170">
        <f t="shared" ca="1" si="3"/>
        <v>0</v>
      </c>
      <c r="V17" s="170">
        <f t="shared" ca="1" si="3"/>
        <v>0</v>
      </c>
      <c r="W17" s="170">
        <f t="shared" ca="1" si="3"/>
        <v>0</v>
      </c>
      <c r="X17" s="170">
        <f t="shared" ca="1" si="3"/>
        <v>0</v>
      </c>
      <c r="Y17" s="170">
        <f t="shared" ca="1" si="3"/>
        <v>0</v>
      </c>
      <c r="Z17" s="170">
        <f t="shared" ca="1" si="3"/>
        <v>0</v>
      </c>
      <c r="AA17" s="170">
        <f t="shared" ca="1" si="3"/>
        <v>0</v>
      </c>
      <c r="AB17" s="170">
        <f t="shared" ca="1" si="3"/>
        <v>0</v>
      </c>
      <c r="AC17" s="170">
        <f t="shared" ca="1" si="3"/>
        <v>0</v>
      </c>
      <c r="AD17" s="170">
        <f t="shared" ca="1" si="3"/>
        <v>0</v>
      </c>
      <c r="AE17" s="170">
        <f t="shared" ca="1" si="3"/>
        <v>0</v>
      </c>
      <c r="AF17" s="170">
        <f t="shared" ca="1" si="3"/>
        <v>0</v>
      </c>
      <c r="AG17" s="170">
        <f t="shared" ca="1" si="3"/>
        <v>0</v>
      </c>
      <c r="AH17" s="170">
        <f t="shared" ca="1" si="3"/>
        <v>0</v>
      </c>
      <c r="AI17" s="170">
        <f t="shared" ca="1" si="3"/>
        <v>0</v>
      </c>
      <c r="AJ17" s="170">
        <f t="shared" ca="1" si="3"/>
        <v>0</v>
      </c>
    </row>
    <row r="18" spans="2:36" s="3" customFormat="1" ht="12.75">
      <c r="B18" s="64" t="s">
        <v>22</v>
      </c>
      <c r="C18" s="483" t="str">
        <f>IF(Kalba="EN",Data2!C43,Data2!B43)</f>
        <v>Prekių pardavimo pajamos</v>
      </c>
      <c r="D18" s="169">
        <f ca="1">F18+NPV(FDN,G18:INDEX(G18:AJ18,PAL))</f>
        <v>0</v>
      </c>
      <c r="E18" s="169">
        <f ca="1">SUMIF($F$5:$AJ$5,"&lt;="&amp;PAL,$F18:$AJ18)</f>
        <v>0</v>
      </c>
      <c r="F18" s="169">
        <f ca="1">'4'!F18+A.0!F18+B.0!F18+C.0!F18+D.0!F18</f>
        <v>0</v>
      </c>
      <c r="G18" s="169">
        <f ca="1">'4'!G18+A.0!G18+B.0!G18+C.0!G18+D.0!G18</f>
        <v>0</v>
      </c>
      <c r="H18" s="169">
        <f ca="1">'4'!H18+A.0!H18+B.0!H18+C.0!H18+D.0!H18</f>
        <v>0</v>
      </c>
      <c r="I18" s="169">
        <f ca="1">'4'!I18+A.0!I18+B.0!I18+C.0!I18+D.0!I18</f>
        <v>0</v>
      </c>
      <c r="J18" s="169">
        <f ca="1">'4'!J18+A.0!J18+B.0!J18+C.0!J18+D.0!J18</f>
        <v>0</v>
      </c>
      <c r="K18" s="169">
        <f ca="1">'4'!K18+A.0!K18+B.0!K18+C.0!K18+D.0!K18</f>
        <v>0</v>
      </c>
      <c r="L18" s="169">
        <f ca="1">'4'!L18+A.0!L18+B.0!L18+C.0!L18+D.0!L18</f>
        <v>0</v>
      </c>
      <c r="M18" s="169">
        <f ca="1">'4'!M18+A.0!M18+B.0!M18+C.0!M18+D.0!M18</f>
        <v>0</v>
      </c>
      <c r="N18" s="169">
        <f ca="1">'4'!N18+A.0!N18+B.0!N18+C.0!N18+D.0!N18</f>
        <v>0</v>
      </c>
      <c r="O18" s="169">
        <f ca="1">'4'!O18+A.0!O18+B.0!O18+C.0!O18+D.0!O18</f>
        <v>0</v>
      </c>
      <c r="P18" s="169">
        <f ca="1">'4'!P18+A.0!P18+B.0!P18+C.0!P18+D.0!P18</f>
        <v>0</v>
      </c>
      <c r="Q18" s="169">
        <f ca="1">'4'!Q18+A.0!Q18+B.0!Q18+C.0!Q18+D.0!Q18</f>
        <v>0</v>
      </c>
      <c r="R18" s="169">
        <f ca="1">'4'!R18+A.0!R18+B.0!R18+C.0!R18+D.0!R18</f>
        <v>0</v>
      </c>
      <c r="S18" s="169">
        <f ca="1">'4'!S18+A.0!S18+B.0!S18+C.0!S18+D.0!S18</f>
        <v>0</v>
      </c>
      <c r="T18" s="169">
        <f ca="1">'4'!T18+A.0!T18+B.0!T18+C.0!T18+D.0!T18</f>
        <v>0</v>
      </c>
      <c r="U18" s="169">
        <f ca="1">'4'!U18+A.0!U18+B.0!U18+C.0!U18+D.0!U18</f>
        <v>0</v>
      </c>
      <c r="V18" s="169">
        <f ca="1">'4'!V18+A.0!V18+B.0!V18+C.0!V18+D.0!V18</f>
        <v>0</v>
      </c>
      <c r="W18" s="169">
        <f ca="1">'4'!W18+A.0!W18+B.0!W18+C.0!W18+D.0!W18</f>
        <v>0</v>
      </c>
      <c r="X18" s="169">
        <f ca="1">'4'!X18+A.0!X18+B.0!X18+C.0!X18+D.0!X18</f>
        <v>0</v>
      </c>
      <c r="Y18" s="169">
        <f ca="1">'4'!Y18+A.0!Y18+B.0!Y18+C.0!Y18+D.0!Y18</f>
        <v>0</v>
      </c>
      <c r="Z18" s="169">
        <f ca="1">'4'!Z18+A.0!Z18+B.0!Z18+C.0!Z18+D.0!Z18</f>
        <v>0</v>
      </c>
      <c r="AA18" s="169">
        <f ca="1">'4'!AA18+A.0!AA18+B.0!AA18+C.0!AA18+D.0!AA18</f>
        <v>0</v>
      </c>
      <c r="AB18" s="169">
        <f ca="1">'4'!AB18+A.0!AB18+B.0!AB18+C.0!AB18+D.0!AB18</f>
        <v>0</v>
      </c>
      <c r="AC18" s="169">
        <f ca="1">'4'!AC18+A.0!AC18+B.0!AC18+C.0!AC18+D.0!AC18</f>
        <v>0</v>
      </c>
      <c r="AD18" s="169">
        <f ca="1">'4'!AD18+A.0!AD18+B.0!AD18+C.0!AD18+D.0!AD18</f>
        <v>0</v>
      </c>
      <c r="AE18" s="169">
        <f ca="1">'4'!AE18+A.0!AE18+B.0!AE18+C.0!AE18+D.0!AE18</f>
        <v>0</v>
      </c>
      <c r="AF18" s="169">
        <f ca="1">'4'!AF18+A.0!AF18+B.0!AF18+C.0!AF18+D.0!AF18</f>
        <v>0</v>
      </c>
      <c r="AG18" s="169">
        <f ca="1">'4'!AG18+A.0!AG18+B.0!AG18+C.0!AG18+D.0!AG18</f>
        <v>0</v>
      </c>
      <c r="AH18" s="169">
        <f ca="1">'4'!AH18+A.0!AH18+B.0!AH18+C.0!AH18+D.0!AH18</f>
        <v>0</v>
      </c>
      <c r="AI18" s="169">
        <f ca="1">'4'!AI18+A.0!AI18+B.0!AI18+C.0!AI18+D.0!AI18</f>
        <v>0</v>
      </c>
      <c r="AJ18" s="169">
        <f ca="1">'4'!AJ18+A.0!AJ18+B.0!AJ18+C.0!AJ18+D.0!AJ18</f>
        <v>0</v>
      </c>
    </row>
    <row r="19" spans="2:36" s="3" customFormat="1" ht="12.75">
      <c r="B19" s="64" t="s">
        <v>23</v>
      </c>
      <c r="C19" s="483" t="str">
        <f>IF(Kalba="EN",Data2!C44,Data2!B44)</f>
        <v>Paslaugų suteikimo pajamos</v>
      </c>
      <c r="D19" s="169">
        <f ca="1">F19+NPV(FDN,G19:INDEX(G19:AJ19,PAL))</f>
        <v>0</v>
      </c>
      <c r="E19" s="169">
        <f ca="1">SUMIF($F$5:$AJ$5,"&lt;="&amp;PAL,$F19:$AJ19)</f>
        <v>0</v>
      </c>
      <c r="F19" s="169">
        <f ca="1">'4'!F19+A.0!F19+B.0!F19+C.0!F19+D.0!F19</f>
        <v>0</v>
      </c>
      <c r="G19" s="169">
        <f ca="1">'4'!G19+A.0!G19+B.0!G19+C.0!G19+D.0!G19</f>
        <v>0</v>
      </c>
      <c r="H19" s="169">
        <f ca="1">'4'!H19+A.0!H19+B.0!H19+C.0!H19+D.0!H19</f>
        <v>0</v>
      </c>
      <c r="I19" s="169">
        <f ca="1">'4'!I19+A.0!I19+B.0!I19+C.0!I19+D.0!I19</f>
        <v>0</v>
      </c>
      <c r="J19" s="169">
        <f ca="1">'4'!J19+A.0!J19+B.0!J19+C.0!J19+D.0!J19</f>
        <v>0</v>
      </c>
      <c r="K19" s="169">
        <f ca="1">'4'!K19+A.0!K19+B.0!K19+C.0!K19+D.0!K19</f>
        <v>0</v>
      </c>
      <c r="L19" s="169">
        <f ca="1">'4'!L19+A.0!L19+B.0!L19+C.0!L19+D.0!L19</f>
        <v>0</v>
      </c>
      <c r="M19" s="169">
        <f ca="1">'4'!M19+A.0!M19+B.0!M19+C.0!M19+D.0!M19</f>
        <v>0</v>
      </c>
      <c r="N19" s="169">
        <f ca="1">'4'!N19+A.0!N19+B.0!N19+C.0!N19+D.0!N19</f>
        <v>0</v>
      </c>
      <c r="O19" s="169">
        <f ca="1">'4'!O19+A.0!O19+B.0!O19+C.0!O19+D.0!O19</f>
        <v>0</v>
      </c>
      <c r="P19" s="169">
        <f ca="1">'4'!P19+A.0!P19+B.0!P19+C.0!P19+D.0!P19</f>
        <v>0</v>
      </c>
      <c r="Q19" s="169">
        <f ca="1">'4'!Q19+A.0!Q19+B.0!Q19+C.0!Q19+D.0!Q19</f>
        <v>0</v>
      </c>
      <c r="R19" s="169">
        <f ca="1">'4'!R19+A.0!R19+B.0!R19+C.0!R19+D.0!R19</f>
        <v>0</v>
      </c>
      <c r="S19" s="169">
        <f ca="1">'4'!S19+A.0!S19+B.0!S19+C.0!S19+D.0!S19</f>
        <v>0</v>
      </c>
      <c r="T19" s="169">
        <f ca="1">'4'!T19+A.0!T19+B.0!T19+C.0!T19+D.0!T19</f>
        <v>0</v>
      </c>
      <c r="U19" s="169">
        <f ca="1">'4'!U19+A.0!U19+B.0!U19+C.0!U19+D.0!U19</f>
        <v>0</v>
      </c>
      <c r="V19" s="169">
        <f ca="1">'4'!V19+A.0!V19+B.0!V19+C.0!V19+D.0!V19</f>
        <v>0</v>
      </c>
      <c r="W19" s="169">
        <f ca="1">'4'!W19+A.0!W19+B.0!W19+C.0!W19+D.0!W19</f>
        <v>0</v>
      </c>
      <c r="X19" s="169">
        <f ca="1">'4'!X19+A.0!X19+B.0!X19+C.0!X19+D.0!X19</f>
        <v>0</v>
      </c>
      <c r="Y19" s="169">
        <f ca="1">'4'!Y19+A.0!Y19+B.0!Y19+C.0!Y19+D.0!Y19</f>
        <v>0</v>
      </c>
      <c r="Z19" s="169">
        <f ca="1">'4'!Z19+A.0!Z19+B.0!Z19+C.0!Z19+D.0!Z19</f>
        <v>0</v>
      </c>
      <c r="AA19" s="169">
        <f ca="1">'4'!AA19+A.0!AA19+B.0!AA19+C.0!AA19+D.0!AA19</f>
        <v>0</v>
      </c>
      <c r="AB19" s="169">
        <f ca="1">'4'!AB19+A.0!AB19+B.0!AB19+C.0!AB19+D.0!AB19</f>
        <v>0</v>
      </c>
      <c r="AC19" s="169">
        <f ca="1">'4'!AC19+A.0!AC19+B.0!AC19+C.0!AC19+D.0!AC19</f>
        <v>0</v>
      </c>
      <c r="AD19" s="169">
        <f ca="1">'4'!AD19+A.0!AD19+B.0!AD19+C.0!AD19+D.0!AD19</f>
        <v>0</v>
      </c>
      <c r="AE19" s="169">
        <f ca="1">'4'!AE19+A.0!AE19+B.0!AE19+C.0!AE19+D.0!AE19</f>
        <v>0</v>
      </c>
      <c r="AF19" s="169">
        <f ca="1">'4'!AF19+A.0!AF19+B.0!AF19+C.0!AF19+D.0!AF19</f>
        <v>0</v>
      </c>
      <c r="AG19" s="169">
        <f ca="1">'4'!AG19+A.0!AG19+B.0!AG19+C.0!AG19+D.0!AG19</f>
        <v>0</v>
      </c>
      <c r="AH19" s="169">
        <f ca="1">'4'!AH19+A.0!AH19+B.0!AH19+C.0!AH19+D.0!AH19</f>
        <v>0</v>
      </c>
      <c r="AI19" s="169">
        <f ca="1">'4'!AI19+A.0!AI19+B.0!AI19+C.0!AI19+D.0!AI19</f>
        <v>0</v>
      </c>
      <c r="AJ19" s="169">
        <f ca="1">'4'!AJ19+A.0!AJ19+B.0!AJ19+C.0!AJ19+D.0!AJ19</f>
        <v>0</v>
      </c>
    </row>
    <row r="20" spans="2:36" s="3" customFormat="1" ht="12.75">
      <c r="B20" s="64" t="s">
        <v>24</v>
      </c>
      <c r="C20" s="483" t="str">
        <f>IF(Kalba="EN",Data2!C45,Data2!B45)</f>
        <v>Finansinės ir investicinės veiklos bei kitos pajamos</v>
      </c>
      <c r="D20" s="169">
        <f ca="1">F20+NPV(FDN,G20:INDEX(G20:AJ20,PAL))</f>
        <v>0</v>
      </c>
      <c r="E20" s="169">
        <f ca="1">SUMIF($F$5:$AJ$5,"&lt;="&amp;PAL,$F20:$AJ20)</f>
        <v>0</v>
      </c>
      <c r="F20" s="169">
        <f ca="1">'4'!F20+A.0!F20+B.0!F20+C.0!F20+D.0!F20</f>
        <v>0</v>
      </c>
      <c r="G20" s="169">
        <f ca="1">'4'!G20+A.0!G20+B.0!G20+C.0!G20+D.0!G20</f>
        <v>0</v>
      </c>
      <c r="H20" s="169">
        <f ca="1">'4'!H20+A.0!H20+B.0!H20+C.0!H20+D.0!H20</f>
        <v>0</v>
      </c>
      <c r="I20" s="169">
        <f ca="1">'4'!I20+A.0!I20+B.0!I20+C.0!I20+D.0!I20</f>
        <v>0</v>
      </c>
      <c r="J20" s="169">
        <f ca="1">'4'!J20+A.0!J20+B.0!J20+C.0!J20+D.0!J20</f>
        <v>0</v>
      </c>
      <c r="K20" s="169">
        <f ca="1">'4'!K20+A.0!K20+B.0!K20+C.0!K20+D.0!K20</f>
        <v>0</v>
      </c>
      <c r="L20" s="169">
        <f ca="1">'4'!L20+A.0!L20+B.0!L20+C.0!L20+D.0!L20</f>
        <v>0</v>
      </c>
      <c r="M20" s="169">
        <f ca="1">'4'!M20+A.0!M20+B.0!M20+C.0!M20+D.0!M20</f>
        <v>0</v>
      </c>
      <c r="N20" s="169">
        <f ca="1">'4'!N20+A.0!N20+B.0!N20+C.0!N20+D.0!N20</f>
        <v>0</v>
      </c>
      <c r="O20" s="169">
        <f ca="1">'4'!O20+A.0!O20+B.0!O20+C.0!O20+D.0!O20</f>
        <v>0</v>
      </c>
      <c r="P20" s="169">
        <f ca="1">'4'!P20+A.0!P20+B.0!P20+C.0!P20+D.0!P20</f>
        <v>0</v>
      </c>
      <c r="Q20" s="169">
        <f ca="1">'4'!Q20+A.0!Q20+B.0!Q20+C.0!Q20+D.0!Q20</f>
        <v>0</v>
      </c>
      <c r="R20" s="169">
        <f ca="1">'4'!R20+A.0!R20+B.0!R20+C.0!R20+D.0!R20</f>
        <v>0</v>
      </c>
      <c r="S20" s="169">
        <f ca="1">'4'!S20+A.0!S20+B.0!S20+C.0!S20+D.0!S20</f>
        <v>0</v>
      </c>
      <c r="T20" s="169">
        <f ca="1">'4'!T20+A.0!T20+B.0!T20+C.0!T20+D.0!T20</f>
        <v>0</v>
      </c>
      <c r="U20" s="169">
        <f ca="1">'4'!U20+A.0!U20+B.0!U20+C.0!U20+D.0!U20</f>
        <v>0</v>
      </c>
      <c r="V20" s="169">
        <f ca="1">'4'!V20+A.0!V20+B.0!V20+C.0!V20+D.0!V20</f>
        <v>0</v>
      </c>
      <c r="W20" s="169">
        <f ca="1">'4'!W20+A.0!W20+B.0!W20+C.0!W20+D.0!W20</f>
        <v>0</v>
      </c>
      <c r="X20" s="169">
        <f ca="1">'4'!X20+A.0!X20+B.0!X20+C.0!X20+D.0!X20</f>
        <v>0</v>
      </c>
      <c r="Y20" s="169">
        <f ca="1">'4'!Y20+A.0!Y20+B.0!Y20+C.0!Y20+D.0!Y20</f>
        <v>0</v>
      </c>
      <c r="Z20" s="169">
        <f ca="1">'4'!Z20+A.0!Z20+B.0!Z20+C.0!Z20+D.0!Z20</f>
        <v>0</v>
      </c>
      <c r="AA20" s="169">
        <f ca="1">'4'!AA20+A.0!AA20+B.0!AA20+C.0!AA20+D.0!AA20</f>
        <v>0</v>
      </c>
      <c r="AB20" s="169">
        <f ca="1">'4'!AB20+A.0!AB20+B.0!AB20+C.0!AB20+D.0!AB20</f>
        <v>0</v>
      </c>
      <c r="AC20" s="169">
        <f ca="1">'4'!AC20+A.0!AC20+B.0!AC20+C.0!AC20+D.0!AC20</f>
        <v>0</v>
      </c>
      <c r="AD20" s="169">
        <f ca="1">'4'!AD20+A.0!AD20+B.0!AD20+C.0!AD20+D.0!AD20</f>
        <v>0</v>
      </c>
      <c r="AE20" s="169">
        <f ca="1">'4'!AE20+A.0!AE20+B.0!AE20+C.0!AE20+D.0!AE20</f>
        <v>0</v>
      </c>
      <c r="AF20" s="169">
        <f ca="1">'4'!AF20+A.0!AF20+B.0!AF20+C.0!AF20+D.0!AF20</f>
        <v>0</v>
      </c>
      <c r="AG20" s="169">
        <f ca="1">'4'!AG20+A.0!AG20+B.0!AG20+C.0!AG20+D.0!AG20</f>
        <v>0</v>
      </c>
      <c r="AH20" s="169">
        <f ca="1">'4'!AH20+A.0!AH20+B.0!AH20+C.0!AH20+D.0!AH20</f>
        <v>0</v>
      </c>
      <c r="AI20" s="169">
        <f ca="1">'4'!AI20+A.0!AI20+B.0!AI20+C.0!AI20+D.0!AI20</f>
        <v>0</v>
      </c>
      <c r="AJ20" s="169">
        <f ca="1">'4'!AJ20+A.0!AJ20+B.0!AJ20+C.0!AJ20+D.0!AJ20</f>
        <v>0</v>
      </c>
    </row>
    <row r="21" spans="2:36" s="61" customFormat="1" ht="12.75">
      <c r="B21" s="5" t="s">
        <v>25</v>
      </c>
      <c r="C21" s="482" t="str">
        <f>IF(Kalba="EN",Data2!C46,Data2!B46)</f>
        <v>Veiklos ir finansinės išlaidos, iš viso</v>
      </c>
      <c r="D21" s="170">
        <f ca="1">ROUND(SUM(D22,D29),0)</f>
        <v>0</v>
      </c>
      <c r="E21" s="170">
        <f ca="1">ROUND(SUM(E22,E29),0)</f>
        <v>0</v>
      </c>
      <c r="F21" s="170">
        <f ca="1">ROUND(SUM(F22,F29),0)</f>
        <v>0</v>
      </c>
      <c r="G21" s="170">
        <f t="shared" ref="G21:AJ21" ca="1" si="4">ROUND(SUM(G22,G29),0)</f>
        <v>0</v>
      </c>
      <c r="H21" s="170">
        <f t="shared" ca="1" si="4"/>
        <v>0</v>
      </c>
      <c r="I21" s="170">
        <f t="shared" ca="1" si="4"/>
        <v>0</v>
      </c>
      <c r="J21" s="170">
        <f t="shared" ca="1" si="4"/>
        <v>0</v>
      </c>
      <c r="K21" s="170">
        <f t="shared" ca="1" si="4"/>
        <v>0</v>
      </c>
      <c r="L21" s="170">
        <f t="shared" ca="1" si="4"/>
        <v>0</v>
      </c>
      <c r="M21" s="170">
        <f t="shared" ca="1" si="4"/>
        <v>0</v>
      </c>
      <c r="N21" s="170">
        <f t="shared" ca="1" si="4"/>
        <v>0</v>
      </c>
      <c r="O21" s="170">
        <f t="shared" ca="1" si="4"/>
        <v>0</v>
      </c>
      <c r="P21" s="170">
        <f t="shared" ca="1" si="4"/>
        <v>0</v>
      </c>
      <c r="Q21" s="170">
        <f t="shared" ca="1" si="4"/>
        <v>0</v>
      </c>
      <c r="R21" s="170">
        <f t="shared" ca="1" si="4"/>
        <v>0</v>
      </c>
      <c r="S21" s="170">
        <f t="shared" ca="1" si="4"/>
        <v>0</v>
      </c>
      <c r="T21" s="170">
        <f t="shared" ca="1" si="4"/>
        <v>0</v>
      </c>
      <c r="U21" s="170">
        <f t="shared" ca="1" si="4"/>
        <v>0</v>
      </c>
      <c r="V21" s="170">
        <f t="shared" ca="1" si="4"/>
        <v>0</v>
      </c>
      <c r="W21" s="170">
        <f t="shared" ca="1" si="4"/>
        <v>0</v>
      </c>
      <c r="X21" s="170">
        <f t="shared" ca="1" si="4"/>
        <v>0</v>
      </c>
      <c r="Y21" s="170">
        <f t="shared" ca="1" si="4"/>
        <v>0</v>
      </c>
      <c r="Z21" s="170">
        <f t="shared" ca="1" si="4"/>
        <v>0</v>
      </c>
      <c r="AA21" s="170">
        <f t="shared" ca="1" si="4"/>
        <v>0</v>
      </c>
      <c r="AB21" s="170">
        <f t="shared" ca="1" si="4"/>
        <v>0</v>
      </c>
      <c r="AC21" s="170">
        <f t="shared" ca="1" si="4"/>
        <v>0</v>
      </c>
      <c r="AD21" s="170">
        <f t="shared" ca="1" si="4"/>
        <v>0</v>
      </c>
      <c r="AE21" s="170">
        <f t="shared" ca="1" si="4"/>
        <v>0</v>
      </c>
      <c r="AF21" s="170">
        <f t="shared" ca="1" si="4"/>
        <v>0</v>
      </c>
      <c r="AG21" s="170">
        <f t="shared" ca="1" si="4"/>
        <v>0</v>
      </c>
      <c r="AH21" s="170">
        <f t="shared" ca="1" si="4"/>
        <v>0</v>
      </c>
      <c r="AI21" s="170">
        <f t="shared" ca="1" si="4"/>
        <v>0</v>
      </c>
      <c r="AJ21" s="170">
        <f t="shared" ca="1" si="4"/>
        <v>0</v>
      </c>
    </row>
    <row r="22" spans="2:36" s="61" customFormat="1" ht="12.75">
      <c r="B22" s="66" t="s">
        <v>297</v>
      </c>
      <c r="C22" s="482" t="str">
        <f>IF(Kalba="EN",Data2!C47,Data2!B47)</f>
        <v>Veiklos išlaidos</v>
      </c>
      <c r="D22" s="170">
        <f ca="1">ROUND(SUM(D23:D28),0)</f>
        <v>0</v>
      </c>
      <c r="E22" s="170">
        <f ca="1">ROUND(SUM(E23:E28),0)</f>
        <v>0</v>
      </c>
      <c r="F22" s="170">
        <f ca="1">ROUND(SUM(F23:F28),0)</f>
        <v>0</v>
      </c>
      <c r="G22" s="170">
        <f t="shared" ref="G22:AJ22" ca="1" si="5">ROUND(SUM(G23:G28),0)</f>
        <v>0</v>
      </c>
      <c r="H22" s="170">
        <f t="shared" ca="1" si="5"/>
        <v>0</v>
      </c>
      <c r="I22" s="170">
        <f t="shared" ca="1" si="5"/>
        <v>0</v>
      </c>
      <c r="J22" s="170">
        <f t="shared" ca="1" si="5"/>
        <v>0</v>
      </c>
      <c r="K22" s="170">
        <f t="shared" ca="1" si="5"/>
        <v>0</v>
      </c>
      <c r="L22" s="170">
        <f t="shared" ca="1" si="5"/>
        <v>0</v>
      </c>
      <c r="M22" s="170">
        <f t="shared" ca="1" si="5"/>
        <v>0</v>
      </c>
      <c r="N22" s="170">
        <f t="shared" ca="1" si="5"/>
        <v>0</v>
      </c>
      <c r="O22" s="170">
        <f t="shared" ca="1" si="5"/>
        <v>0</v>
      </c>
      <c r="P22" s="170">
        <f t="shared" ca="1" si="5"/>
        <v>0</v>
      </c>
      <c r="Q22" s="170">
        <f t="shared" ca="1" si="5"/>
        <v>0</v>
      </c>
      <c r="R22" s="170">
        <f t="shared" ca="1" si="5"/>
        <v>0</v>
      </c>
      <c r="S22" s="170">
        <f t="shared" ca="1" si="5"/>
        <v>0</v>
      </c>
      <c r="T22" s="170">
        <f t="shared" ca="1" si="5"/>
        <v>0</v>
      </c>
      <c r="U22" s="170">
        <f t="shared" ca="1" si="5"/>
        <v>0</v>
      </c>
      <c r="V22" s="170">
        <f t="shared" ca="1" si="5"/>
        <v>0</v>
      </c>
      <c r="W22" s="170">
        <f t="shared" ca="1" si="5"/>
        <v>0</v>
      </c>
      <c r="X22" s="170">
        <f t="shared" ca="1" si="5"/>
        <v>0</v>
      </c>
      <c r="Y22" s="170">
        <f t="shared" ca="1" si="5"/>
        <v>0</v>
      </c>
      <c r="Z22" s="170">
        <f t="shared" ca="1" si="5"/>
        <v>0</v>
      </c>
      <c r="AA22" s="170">
        <f t="shared" ca="1" si="5"/>
        <v>0</v>
      </c>
      <c r="AB22" s="170">
        <f t="shared" ca="1" si="5"/>
        <v>0</v>
      </c>
      <c r="AC22" s="170">
        <f t="shared" ca="1" si="5"/>
        <v>0</v>
      </c>
      <c r="AD22" s="170">
        <f t="shared" ca="1" si="5"/>
        <v>0</v>
      </c>
      <c r="AE22" s="170">
        <f t="shared" ca="1" si="5"/>
        <v>0</v>
      </c>
      <c r="AF22" s="170">
        <f t="shared" ca="1" si="5"/>
        <v>0</v>
      </c>
      <c r="AG22" s="170">
        <f t="shared" ca="1" si="5"/>
        <v>0</v>
      </c>
      <c r="AH22" s="170">
        <f t="shared" ca="1" si="5"/>
        <v>0</v>
      </c>
      <c r="AI22" s="170">
        <f t="shared" ca="1" si="5"/>
        <v>0</v>
      </c>
      <c r="AJ22" s="170">
        <f t="shared" ca="1" si="5"/>
        <v>0</v>
      </c>
    </row>
    <row r="23" spans="2:36" s="3" customFormat="1" ht="12.75">
      <c r="B23" s="64" t="s">
        <v>298</v>
      </c>
      <c r="C23" s="483" t="str">
        <f>IF(Kalba="EN",Data2!C48,Data2!B48)</f>
        <v>Žaliavos</v>
      </c>
      <c r="D23" s="169">
        <f ca="1">F23+NPV(FDN,G23:INDEX(G23:AJ23,PAL))</f>
        <v>0</v>
      </c>
      <c r="E23" s="169">
        <f t="shared" ref="E23:E29" ca="1" si="6">SUMIF($F$5:$AJ$5,"&lt;="&amp;PAL,$F23:$AJ23)</f>
        <v>0</v>
      </c>
      <c r="F23" s="169">
        <f ca="1">'4'!F23+A.0!F23+B.0!F23+C.0!F23+D.0!F23</f>
        <v>0</v>
      </c>
      <c r="G23" s="169">
        <f ca="1">'4'!G23+A.0!G23+B.0!G23+C.0!G23+D.0!G23</f>
        <v>0</v>
      </c>
      <c r="H23" s="169">
        <f ca="1">'4'!H23+A.0!H23+B.0!H23+C.0!H23+D.0!H23</f>
        <v>0</v>
      </c>
      <c r="I23" s="169">
        <f ca="1">'4'!I23+A.0!I23+B.0!I23+C.0!I23+D.0!I23</f>
        <v>0</v>
      </c>
      <c r="J23" s="169">
        <f ca="1">'4'!J23+A.0!J23+B.0!J23+C.0!J23+D.0!J23</f>
        <v>0</v>
      </c>
      <c r="K23" s="169">
        <f ca="1">'4'!K23+A.0!K23+B.0!K23+C.0!K23+D.0!K23</f>
        <v>0</v>
      </c>
      <c r="L23" s="169">
        <f ca="1">'4'!L23+A.0!L23+B.0!L23+C.0!L23+D.0!L23</f>
        <v>0</v>
      </c>
      <c r="M23" s="169">
        <f ca="1">'4'!M23+A.0!M23+B.0!M23+C.0!M23+D.0!M23</f>
        <v>0</v>
      </c>
      <c r="N23" s="169">
        <f ca="1">'4'!N23+A.0!N23+B.0!N23+C.0!N23+D.0!N23</f>
        <v>0</v>
      </c>
      <c r="O23" s="169">
        <f ca="1">'4'!O23+A.0!O23+B.0!O23+C.0!O23+D.0!O23</f>
        <v>0</v>
      </c>
      <c r="P23" s="169">
        <f ca="1">'4'!P23+A.0!P23+B.0!P23+C.0!P23+D.0!P23</f>
        <v>0</v>
      </c>
      <c r="Q23" s="169">
        <f ca="1">'4'!Q23+A.0!Q23+B.0!Q23+C.0!Q23+D.0!Q23</f>
        <v>0</v>
      </c>
      <c r="R23" s="169">
        <f ca="1">'4'!R23+A.0!R23+B.0!R23+C.0!R23+D.0!R23</f>
        <v>0</v>
      </c>
      <c r="S23" s="169">
        <f ca="1">'4'!S23+A.0!S23+B.0!S23+C.0!S23+D.0!S23</f>
        <v>0</v>
      </c>
      <c r="T23" s="169">
        <f ca="1">'4'!T23+A.0!T23+B.0!T23+C.0!T23+D.0!T23</f>
        <v>0</v>
      </c>
      <c r="U23" s="169">
        <f ca="1">'4'!U23+A.0!U23+B.0!U23+C.0!U23+D.0!U23</f>
        <v>0</v>
      </c>
      <c r="V23" s="169">
        <f ca="1">'4'!V23+A.0!V23+B.0!V23+C.0!V23+D.0!V23</f>
        <v>0</v>
      </c>
      <c r="W23" s="169">
        <f ca="1">'4'!W23+A.0!W23+B.0!W23+C.0!W23+D.0!W23</f>
        <v>0</v>
      </c>
      <c r="X23" s="169">
        <f ca="1">'4'!X23+A.0!X23+B.0!X23+C.0!X23+D.0!X23</f>
        <v>0</v>
      </c>
      <c r="Y23" s="169">
        <f ca="1">'4'!Y23+A.0!Y23+B.0!Y23+C.0!Y23+D.0!Y23</f>
        <v>0</v>
      </c>
      <c r="Z23" s="169">
        <f ca="1">'4'!Z23+A.0!Z23+B.0!Z23+C.0!Z23+D.0!Z23</f>
        <v>0</v>
      </c>
      <c r="AA23" s="169">
        <f ca="1">'4'!AA23+A.0!AA23+B.0!AA23+C.0!AA23+D.0!AA23</f>
        <v>0</v>
      </c>
      <c r="AB23" s="169">
        <f ca="1">'4'!AB23+A.0!AB23+B.0!AB23+C.0!AB23+D.0!AB23</f>
        <v>0</v>
      </c>
      <c r="AC23" s="169">
        <f ca="1">'4'!AC23+A.0!AC23+B.0!AC23+C.0!AC23+D.0!AC23</f>
        <v>0</v>
      </c>
      <c r="AD23" s="169">
        <f ca="1">'4'!AD23+A.0!AD23+B.0!AD23+C.0!AD23+D.0!AD23</f>
        <v>0</v>
      </c>
      <c r="AE23" s="169">
        <f ca="1">'4'!AE23+A.0!AE23+B.0!AE23+C.0!AE23+D.0!AE23</f>
        <v>0</v>
      </c>
      <c r="AF23" s="169">
        <f ca="1">'4'!AF23+A.0!AF23+B.0!AF23+C.0!AF23+D.0!AF23</f>
        <v>0</v>
      </c>
      <c r="AG23" s="169">
        <f ca="1">'4'!AG23+A.0!AG23+B.0!AG23+C.0!AG23+D.0!AG23</f>
        <v>0</v>
      </c>
      <c r="AH23" s="169">
        <f ca="1">'4'!AH23+A.0!AH23+B.0!AH23+C.0!AH23+D.0!AH23</f>
        <v>0</v>
      </c>
      <c r="AI23" s="169">
        <f ca="1">'4'!AI23+A.0!AI23+B.0!AI23+C.0!AI23+D.0!AI23</f>
        <v>0</v>
      </c>
      <c r="AJ23" s="169">
        <f ca="1">'4'!AJ23+A.0!AJ23+B.0!AJ23+C.0!AJ23+D.0!AJ23</f>
        <v>0</v>
      </c>
    </row>
    <row r="24" spans="2:36" s="3" customFormat="1" ht="12.75">
      <c r="B24" s="64" t="s">
        <v>299</v>
      </c>
      <c r="C24" s="483" t="str">
        <f>IF(Kalba="EN",Data2!C49,Data2!B49)</f>
        <v>Darbo užmokesčio išlaidos</v>
      </c>
      <c r="D24" s="169">
        <f ca="1">F24+NPV(FDN,G24:INDEX(G24:AJ24,PAL))</f>
        <v>0</v>
      </c>
      <c r="E24" s="169">
        <f t="shared" ca="1" si="6"/>
        <v>0</v>
      </c>
      <c r="F24" s="169">
        <f ca="1">'4'!F24+A.0!F24+B.0!F24+C.0!F24+D.0!F24</f>
        <v>0</v>
      </c>
      <c r="G24" s="169">
        <f ca="1">'4'!G24+A.0!G24+B.0!G24+C.0!G24+D.0!G24</f>
        <v>0</v>
      </c>
      <c r="H24" s="169">
        <f ca="1">'4'!H24+A.0!H24+B.0!H24+C.0!H24+D.0!H24</f>
        <v>0</v>
      </c>
      <c r="I24" s="169">
        <f ca="1">'4'!I24+A.0!I24+B.0!I24+C.0!I24+D.0!I24</f>
        <v>0</v>
      </c>
      <c r="J24" s="169">
        <f ca="1">'4'!J24+A.0!J24+B.0!J24+C.0!J24+D.0!J24</f>
        <v>0</v>
      </c>
      <c r="K24" s="169">
        <f ca="1">'4'!K24+A.0!K24+B.0!K24+C.0!K24+D.0!K24</f>
        <v>0</v>
      </c>
      <c r="L24" s="169">
        <f ca="1">'4'!L24+A.0!L24+B.0!L24+C.0!L24+D.0!L24</f>
        <v>0</v>
      </c>
      <c r="M24" s="169">
        <f ca="1">'4'!M24+A.0!M24+B.0!M24+C.0!M24+D.0!M24</f>
        <v>0</v>
      </c>
      <c r="N24" s="169">
        <f ca="1">'4'!N24+A.0!N24+B.0!N24+C.0!N24+D.0!N24</f>
        <v>0</v>
      </c>
      <c r="O24" s="169">
        <f ca="1">'4'!O24+A.0!O24+B.0!O24+C.0!O24+D.0!O24</f>
        <v>0</v>
      </c>
      <c r="P24" s="169">
        <f ca="1">'4'!P24+A.0!P24+B.0!P24+C.0!P24+D.0!P24</f>
        <v>0</v>
      </c>
      <c r="Q24" s="169">
        <f ca="1">'4'!Q24+A.0!Q24+B.0!Q24+C.0!Q24+D.0!Q24</f>
        <v>0</v>
      </c>
      <c r="R24" s="169">
        <f ca="1">'4'!R24+A.0!R24+B.0!R24+C.0!R24+D.0!R24</f>
        <v>0</v>
      </c>
      <c r="S24" s="169">
        <f ca="1">'4'!S24+A.0!S24+B.0!S24+C.0!S24+D.0!S24</f>
        <v>0</v>
      </c>
      <c r="T24" s="169">
        <f ca="1">'4'!T24+A.0!T24+B.0!T24+C.0!T24+D.0!T24</f>
        <v>0</v>
      </c>
      <c r="U24" s="169">
        <f ca="1">'4'!U24+A.0!U24+B.0!U24+C.0!U24+D.0!U24</f>
        <v>0</v>
      </c>
      <c r="V24" s="169">
        <f ca="1">'4'!V24+A.0!V24+B.0!V24+C.0!V24+D.0!V24</f>
        <v>0</v>
      </c>
      <c r="W24" s="169">
        <f ca="1">'4'!W24+A.0!W24+B.0!W24+C.0!W24+D.0!W24</f>
        <v>0</v>
      </c>
      <c r="X24" s="169">
        <f ca="1">'4'!X24+A.0!X24+B.0!X24+C.0!X24+D.0!X24</f>
        <v>0</v>
      </c>
      <c r="Y24" s="169">
        <f ca="1">'4'!Y24+A.0!Y24+B.0!Y24+C.0!Y24+D.0!Y24</f>
        <v>0</v>
      </c>
      <c r="Z24" s="169">
        <f ca="1">'4'!Z24+A.0!Z24+B.0!Z24+C.0!Z24+D.0!Z24</f>
        <v>0</v>
      </c>
      <c r="AA24" s="169">
        <f ca="1">'4'!AA24+A.0!AA24+B.0!AA24+C.0!AA24+D.0!AA24</f>
        <v>0</v>
      </c>
      <c r="AB24" s="169">
        <f ca="1">'4'!AB24+A.0!AB24+B.0!AB24+C.0!AB24+D.0!AB24</f>
        <v>0</v>
      </c>
      <c r="AC24" s="169">
        <f ca="1">'4'!AC24+A.0!AC24+B.0!AC24+C.0!AC24+D.0!AC24</f>
        <v>0</v>
      </c>
      <c r="AD24" s="169">
        <f ca="1">'4'!AD24+A.0!AD24+B.0!AD24+C.0!AD24+D.0!AD24</f>
        <v>0</v>
      </c>
      <c r="AE24" s="169">
        <f ca="1">'4'!AE24+A.0!AE24+B.0!AE24+C.0!AE24+D.0!AE24</f>
        <v>0</v>
      </c>
      <c r="AF24" s="169">
        <f ca="1">'4'!AF24+A.0!AF24+B.0!AF24+C.0!AF24+D.0!AF24</f>
        <v>0</v>
      </c>
      <c r="AG24" s="169">
        <f ca="1">'4'!AG24+A.0!AG24+B.0!AG24+C.0!AG24+D.0!AG24</f>
        <v>0</v>
      </c>
      <c r="AH24" s="169">
        <f ca="1">'4'!AH24+A.0!AH24+B.0!AH24+C.0!AH24+D.0!AH24</f>
        <v>0</v>
      </c>
      <c r="AI24" s="169">
        <f ca="1">'4'!AI24+A.0!AI24+B.0!AI24+C.0!AI24+D.0!AI24</f>
        <v>0</v>
      </c>
      <c r="AJ24" s="169">
        <f ca="1">'4'!AJ24+A.0!AJ24+B.0!AJ24+C.0!AJ24+D.0!AJ24</f>
        <v>0</v>
      </c>
    </row>
    <row r="25" spans="2:36" s="3" customFormat="1" ht="12.75">
      <c r="B25" s="64" t="s">
        <v>300</v>
      </c>
      <c r="C25" s="483" t="str">
        <f>IF(Kalba="EN",Data2!C50,Data2!B50)</f>
        <v>Elektros energijos išlaidos</v>
      </c>
      <c r="D25" s="169">
        <f ca="1">F25+NPV(FDN,G25:INDEX(G25:AJ25,PAL))</f>
        <v>0</v>
      </c>
      <c r="E25" s="169">
        <f t="shared" ca="1" si="6"/>
        <v>0</v>
      </c>
      <c r="F25" s="169">
        <f ca="1">'4'!F25+A.0!F25+B.0!F25+C.0!F25+D.0!F25</f>
        <v>0</v>
      </c>
      <c r="G25" s="169">
        <f ca="1">'4'!G25+A.0!G25+B.0!G25+C.0!G25+D.0!G25</f>
        <v>0</v>
      </c>
      <c r="H25" s="169">
        <f ca="1">'4'!H25+A.0!H25+B.0!H25+C.0!H25+D.0!H25</f>
        <v>0</v>
      </c>
      <c r="I25" s="169">
        <f ca="1">'4'!I25+A.0!I25+B.0!I25+C.0!I25+D.0!I25</f>
        <v>0</v>
      </c>
      <c r="J25" s="169">
        <f ca="1">'4'!J25+A.0!J25+B.0!J25+C.0!J25+D.0!J25</f>
        <v>0</v>
      </c>
      <c r="K25" s="169">
        <f ca="1">'4'!K25+A.0!K25+B.0!K25+C.0!K25+D.0!K25</f>
        <v>0</v>
      </c>
      <c r="L25" s="169">
        <f ca="1">'4'!L25+A.0!L25+B.0!L25+C.0!L25+D.0!L25</f>
        <v>0</v>
      </c>
      <c r="M25" s="169">
        <f ca="1">'4'!M25+A.0!M25+B.0!M25+C.0!M25+D.0!M25</f>
        <v>0</v>
      </c>
      <c r="N25" s="169">
        <f ca="1">'4'!N25+A.0!N25+B.0!N25+C.0!N25+D.0!N25</f>
        <v>0</v>
      </c>
      <c r="O25" s="169">
        <f ca="1">'4'!O25+A.0!O25+B.0!O25+C.0!O25+D.0!O25</f>
        <v>0</v>
      </c>
      <c r="P25" s="169">
        <f ca="1">'4'!P25+A.0!P25+B.0!P25+C.0!P25+D.0!P25</f>
        <v>0</v>
      </c>
      <c r="Q25" s="169">
        <f ca="1">'4'!Q25+A.0!Q25+B.0!Q25+C.0!Q25+D.0!Q25</f>
        <v>0</v>
      </c>
      <c r="R25" s="169">
        <f ca="1">'4'!R25+A.0!R25+B.0!R25+C.0!R25+D.0!R25</f>
        <v>0</v>
      </c>
      <c r="S25" s="169">
        <f ca="1">'4'!S25+A.0!S25+B.0!S25+C.0!S25+D.0!S25</f>
        <v>0</v>
      </c>
      <c r="T25" s="169">
        <f ca="1">'4'!T25+A.0!T25+B.0!T25+C.0!T25+D.0!T25</f>
        <v>0</v>
      </c>
      <c r="U25" s="169">
        <f ca="1">'4'!U25+A.0!U25+B.0!U25+C.0!U25+D.0!U25</f>
        <v>0</v>
      </c>
      <c r="V25" s="169">
        <f ca="1">'4'!V25+A.0!V25+B.0!V25+C.0!V25+D.0!V25</f>
        <v>0</v>
      </c>
      <c r="W25" s="169">
        <f ca="1">'4'!W25+A.0!W25+B.0!W25+C.0!W25+D.0!W25</f>
        <v>0</v>
      </c>
      <c r="X25" s="169">
        <f ca="1">'4'!X25+A.0!X25+B.0!X25+C.0!X25+D.0!X25</f>
        <v>0</v>
      </c>
      <c r="Y25" s="169">
        <f ca="1">'4'!Y25+A.0!Y25+B.0!Y25+C.0!Y25+D.0!Y25</f>
        <v>0</v>
      </c>
      <c r="Z25" s="169">
        <f ca="1">'4'!Z25+A.0!Z25+B.0!Z25+C.0!Z25+D.0!Z25</f>
        <v>0</v>
      </c>
      <c r="AA25" s="169">
        <f ca="1">'4'!AA25+A.0!AA25+B.0!AA25+C.0!AA25+D.0!AA25</f>
        <v>0</v>
      </c>
      <c r="AB25" s="169">
        <f ca="1">'4'!AB25+A.0!AB25+B.0!AB25+C.0!AB25+D.0!AB25</f>
        <v>0</v>
      </c>
      <c r="AC25" s="169">
        <f ca="1">'4'!AC25+A.0!AC25+B.0!AC25+C.0!AC25+D.0!AC25</f>
        <v>0</v>
      </c>
      <c r="AD25" s="169">
        <f ca="1">'4'!AD25+A.0!AD25+B.0!AD25+C.0!AD25+D.0!AD25</f>
        <v>0</v>
      </c>
      <c r="AE25" s="169">
        <f ca="1">'4'!AE25+A.0!AE25+B.0!AE25+C.0!AE25+D.0!AE25</f>
        <v>0</v>
      </c>
      <c r="AF25" s="169">
        <f ca="1">'4'!AF25+A.0!AF25+B.0!AF25+C.0!AF25+D.0!AF25</f>
        <v>0</v>
      </c>
      <c r="AG25" s="169">
        <f ca="1">'4'!AG25+A.0!AG25+B.0!AG25+C.0!AG25+D.0!AG25</f>
        <v>0</v>
      </c>
      <c r="AH25" s="169">
        <f ca="1">'4'!AH25+A.0!AH25+B.0!AH25+C.0!AH25+D.0!AH25</f>
        <v>0</v>
      </c>
      <c r="AI25" s="169">
        <f ca="1">'4'!AI25+A.0!AI25+B.0!AI25+C.0!AI25+D.0!AI25</f>
        <v>0</v>
      </c>
      <c r="AJ25" s="169">
        <f ca="1">'4'!AJ25+A.0!AJ25+B.0!AJ25+C.0!AJ25+D.0!AJ25</f>
        <v>0</v>
      </c>
    </row>
    <row r="26" spans="2:36" s="3" customFormat="1" ht="12.75">
      <c r="B26" s="64" t="s">
        <v>301</v>
      </c>
      <c r="C26" s="483" t="str">
        <f>IF(Kalba="EN",Data2!C51,Data2!B51)</f>
        <v>Šildymo (išskyrus elektrą) išlaidos</v>
      </c>
      <c r="D26" s="169">
        <f ca="1">F26+NPV(FDN,G26:INDEX(G26:AJ26,PAL))</f>
        <v>0</v>
      </c>
      <c r="E26" s="169">
        <f t="shared" ca="1" si="6"/>
        <v>0</v>
      </c>
      <c r="F26" s="169">
        <f ca="1">'4'!F26+A.0!F26+B.0!F26+C.0!F26+D.0!F26</f>
        <v>0</v>
      </c>
      <c r="G26" s="169">
        <f ca="1">'4'!G26+A.0!G26+B.0!G26+C.0!G26+D.0!G26</f>
        <v>0</v>
      </c>
      <c r="H26" s="169">
        <f ca="1">'4'!H26+A.0!H26+B.0!H26+C.0!H26+D.0!H26</f>
        <v>0</v>
      </c>
      <c r="I26" s="169">
        <f ca="1">'4'!I26+A.0!I26+B.0!I26+C.0!I26+D.0!I26</f>
        <v>0</v>
      </c>
      <c r="J26" s="169">
        <f ca="1">'4'!J26+A.0!J26+B.0!J26+C.0!J26+D.0!J26</f>
        <v>0</v>
      </c>
      <c r="K26" s="169">
        <f ca="1">'4'!K26+A.0!K26+B.0!K26+C.0!K26+D.0!K26</f>
        <v>0</v>
      </c>
      <c r="L26" s="169">
        <f ca="1">'4'!L26+A.0!L26+B.0!L26+C.0!L26+D.0!L26</f>
        <v>0</v>
      </c>
      <c r="M26" s="169">
        <f ca="1">'4'!M26+A.0!M26+B.0!M26+C.0!M26+D.0!M26</f>
        <v>0</v>
      </c>
      <c r="N26" s="169">
        <f ca="1">'4'!N26+A.0!N26+B.0!N26+C.0!N26+D.0!N26</f>
        <v>0</v>
      </c>
      <c r="O26" s="169">
        <f ca="1">'4'!O26+A.0!O26+B.0!O26+C.0!O26+D.0!O26</f>
        <v>0</v>
      </c>
      <c r="P26" s="169">
        <f ca="1">'4'!P26+A.0!P26+B.0!P26+C.0!P26+D.0!P26</f>
        <v>0</v>
      </c>
      <c r="Q26" s="169">
        <f ca="1">'4'!Q26+A.0!Q26+B.0!Q26+C.0!Q26+D.0!Q26</f>
        <v>0</v>
      </c>
      <c r="R26" s="169">
        <f ca="1">'4'!R26+A.0!R26+B.0!R26+C.0!R26+D.0!R26</f>
        <v>0</v>
      </c>
      <c r="S26" s="169">
        <f ca="1">'4'!S26+A.0!S26+B.0!S26+C.0!S26+D.0!S26</f>
        <v>0</v>
      </c>
      <c r="T26" s="169">
        <f ca="1">'4'!T26+A.0!T26+B.0!T26+C.0!T26+D.0!T26</f>
        <v>0</v>
      </c>
      <c r="U26" s="169">
        <f ca="1">'4'!U26+A.0!U26+B.0!U26+C.0!U26+D.0!U26</f>
        <v>0</v>
      </c>
      <c r="V26" s="169">
        <f ca="1">'4'!V26+A.0!V26+B.0!V26+C.0!V26+D.0!V26</f>
        <v>0</v>
      </c>
      <c r="W26" s="169">
        <f ca="1">'4'!W26+A.0!W26+B.0!W26+C.0!W26+D.0!W26</f>
        <v>0</v>
      </c>
      <c r="X26" s="169">
        <f ca="1">'4'!X26+A.0!X26+B.0!X26+C.0!X26+D.0!X26</f>
        <v>0</v>
      </c>
      <c r="Y26" s="169">
        <f ca="1">'4'!Y26+A.0!Y26+B.0!Y26+C.0!Y26+D.0!Y26</f>
        <v>0</v>
      </c>
      <c r="Z26" s="169">
        <f ca="1">'4'!Z26+A.0!Z26+B.0!Z26+C.0!Z26+D.0!Z26</f>
        <v>0</v>
      </c>
      <c r="AA26" s="169">
        <f ca="1">'4'!AA26+A.0!AA26+B.0!AA26+C.0!AA26+D.0!AA26</f>
        <v>0</v>
      </c>
      <c r="AB26" s="169">
        <f ca="1">'4'!AB26+A.0!AB26+B.0!AB26+C.0!AB26+D.0!AB26</f>
        <v>0</v>
      </c>
      <c r="AC26" s="169">
        <f ca="1">'4'!AC26+A.0!AC26+B.0!AC26+C.0!AC26+D.0!AC26</f>
        <v>0</v>
      </c>
      <c r="AD26" s="169">
        <f ca="1">'4'!AD26+A.0!AD26+B.0!AD26+C.0!AD26+D.0!AD26</f>
        <v>0</v>
      </c>
      <c r="AE26" s="169">
        <f ca="1">'4'!AE26+A.0!AE26+B.0!AE26+C.0!AE26+D.0!AE26</f>
        <v>0</v>
      </c>
      <c r="AF26" s="169">
        <f ca="1">'4'!AF26+A.0!AF26+B.0!AF26+C.0!AF26+D.0!AF26</f>
        <v>0</v>
      </c>
      <c r="AG26" s="169">
        <f ca="1">'4'!AG26+A.0!AG26+B.0!AG26+C.0!AG26+D.0!AG26</f>
        <v>0</v>
      </c>
      <c r="AH26" s="169">
        <f ca="1">'4'!AH26+A.0!AH26+B.0!AH26+C.0!AH26+D.0!AH26</f>
        <v>0</v>
      </c>
      <c r="AI26" s="169">
        <f ca="1">'4'!AI26+A.0!AI26+B.0!AI26+C.0!AI26+D.0!AI26</f>
        <v>0</v>
      </c>
      <c r="AJ26" s="169">
        <f ca="1">'4'!AJ26+A.0!AJ26+B.0!AJ26+C.0!AJ26+D.0!AJ26</f>
        <v>0</v>
      </c>
    </row>
    <row r="27" spans="2:36" s="3" customFormat="1" ht="12.75">
      <c r="B27" s="64" t="s">
        <v>303</v>
      </c>
      <c r="C27" s="483" t="str">
        <f>IF(Kalba="EN",Data2!C52,Data2!B52)</f>
        <v>Infrastruktūros būklės palaikymo išlaidos</v>
      </c>
      <c r="D27" s="169">
        <f ca="1">F27+NPV(FDN,G27:INDEX(G27:AJ27,PAL))</f>
        <v>0</v>
      </c>
      <c r="E27" s="169">
        <f t="shared" ca="1" si="6"/>
        <v>0</v>
      </c>
      <c r="F27" s="169">
        <f ca="1">'4'!F27+A.0!F27+B.0!F27+C.0!F27+D.0!F27</f>
        <v>0</v>
      </c>
      <c r="G27" s="169">
        <f ca="1">'4'!G27+A.0!G27+B.0!G27+C.0!G27+D.0!G27</f>
        <v>0</v>
      </c>
      <c r="H27" s="169">
        <f ca="1">'4'!H27+A.0!H27+B.0!H27+C.0!H27+D.0!H27</f>
        <v>0</v>
      </c>
      <c r="I27" s="169">
        <f ca="1">'4'!I27+A.0!I27+B.0!I27+C.0!I27+D.0!I27</f>
        <v>0</v>
      </c>
      <c r="J27" s="169">
        <f ca="1">'4'!J27+A.0!J27+B.0!J27+C.0!J27+D.0!J27</f>
        <v>0</v>
      </c>
      <c r="K27" s="169">
        <f ca="1">'4'!K27+A.0!K27+B.0!K27+C.0!K27+D.0!K27</f>
        <v>0</v>
      </c>
      <c r="L27" s="169">
        <f ca="1">'4'!L27+A.0!L27+B.0!L27+C.0!L27+D.0!L27</f>
        <v>0</v>
      </c>
      <c r="M27" s="169">
        <f ca="1">'4'!M27+A.0!M27+B.0!M27+C.0!M27+D.0!M27</f>
        <v>0</v>
      </c>
      <c r="N27" s="169">
        <f ca="1">'4'!N27+A.0!N27+B.0!N27+C.0!N27+D.0!N27</f>
        <v>0</v>
      </c>
      <c r="O27" s="169">
        <f ca="1">'4'!O27+A.0!O27+B.0!O27+C.0!O27+D.0!O27</f>
        <v>0</v>
      </c>
      <c r="P27" s="169">
        <f ca="1">'4'!P27+A.0!P27+B.0!P27+C.0!P27+D.0!P27</f>
        <v>0</v>
      </c>
      <c r="Q27" s="169">
        <f ca="1">'4'!Q27+A.0!Q27+B.0!Q27+C.0!Q27+D.0!Q27</f>
        <v>0</v>
      </c>
      <c r="R27" s="169">
        <f ca="1">'4'!R27+A.0!R27+B.0!R27+C.0!R27+D.0!R27</f>
        <v>0</v>
      </c>
      <c r="S27" s="169">
        <f ca="1">'4'!S27+A.0!S27+B.0!S27+C.0!S27+D.0!S27</f>
        <v>0</v>
      </c>
      <c r="T27" s="169">
        <f ca="1">'4'!T27+A.0!T27+B.0!T27+C.0!T27+D.0!T27</f>
        <v>0</v>
      </c>
      <c r="U27" s="169">
        <f ca="1">'4'!U27+A.0!U27+B.0!U27+C.0!U27+D.0!U27</f>
        <v>0</v>
      </c>
      <c r="V27" s="169">
        <f ca="1">'4'!V27+A.0!V27+B.0!V27+C.0!V27+D.0!V27</f>
        <v>0</v>
      </c>
      <c r="W27" s="169">
        <f ca="1">'4'!W27+A.0!W27+B.0!W27+C.0!W27+D.0!W27</f>
        <v>0</v>
      </c>
      <c r="X27" s="169">
        <f ca="1">'4'!X27+A.0!X27+B.0!X27+C.0!X27+D.0!X27</f>
        <v>0</v>
      </c>
      <c r="Y27" s="169">
        <f ca="1">'4'!Y27+A.0!Y27+B.0!Y27+C.0!Y27+D.0!Y27</f>
        <v>0</v>
      </c>
      <c r="Z27" s="169">
        <f ca="1">'4'!Z27+A.0!Z27+B.0!Z27+C.0!Z27+D.0!Z27</f>
        <v>0</v>
      </c>
      <c r="AA27" s="169">
        <f ca="1">'4'!AA27+A.0!AA27+B.0!AA27+C.0!AA27+D.0!AA27</f>
        <v>0</v>
      </c>
      <c r="AB27" s="169">
        <f ca="1">'4'!AB27+A.0!AB27+B.0!AB27+C.0!AB27+D.0!AB27</f>
        <v>0</v>
      </c>
      <c r="AC27" s="169">
        <f ca="1">'4'!AC27+A.0!AC27+B.0!AC27+C.0!AC27+D.0!AC27</f>
        <v>0</v>
      </c>
      <c r="AD27" s="169">
        <f ca="1">'4'!AD27+A.0!AD27+B.0!AD27+C.0!AD27+D.0!AD27</f>
        <v>0</v>
      </c>
      <c r="AE27" s="169">
        <f ca="1">'4'!AE27+A.0!AE27+B.0!AE27+C.0!AE27+D.0!AE27</f>
        <v>0</v>
      </c>
      <c r="AF27" s="169">
        <f ca="1">'4'!AF27+A.0!AF27+B.0!AF27+C.0!AF27+D.0!AF27</f>
        <v>0</v>
      </c>
      <c r="AG27" s="169">
        <f ca="1">'4'!AG27+A.0!AG27+B.0!AG27+C.0!AG27+D.0!AG27</f>
        <v>0</v>
      </c>
      <c r="AH27" s="169">
        <f ca="1">'4'!AH27+A.0!AH27+B.0!AH27+C.0!AH27+D.0!AH27</f>
        <v>0</v>
      </c>
      <c r="AI27" s="169">
        <f ca="1">'4'!AI27+A.0!AI27+B.0!AI27+C.0!AI27+D.0!AI27</f>
        <v>0</v>
      </c>
      <c r="AJ27" s="169">
        <f ca="1">'4'!AJ27+A.0!AJ27+B.0!AJ27+C.0!AJ27+D.0!AJ27</f>
        <v>0</v>
      </c>
    </row>
    <row r="28" spans="2:36" s="3" customFormat="1" ht="12.75">
      <c r="B28" s="64" t="s">
        <v>304</v>
      </c>
      <c r="C28" s="483" t="str">
        <f>IF(Kalba="EN",Data2!C53,Data2!B53)</f>
        <v>Kitos išlaidos</v>
      </c>
      <c r="D28" s="169">
        <f ca="1">F28+NPV(FDN,G28:INDEX(G28:AJ28,PAL))</f>
        <v>0</v>
      </c>
      <c r="E28" s="169">
        <f t="shared" ca="1" si="6"/>
        <v>0</v>
      </c>
      <c r="F28" s="169">
        <f ca="1">'4'!F28+A.0!F28+B.0!F28+C.0!F28+D.0!F28</f>
        <v>0</v>
      </c>
      <c r="G28" s="169">
        <f ca="1">'4'!G28+A.0!G28+B.0!G28+C.0!G28+D.0!G28</f>
        <v>0</v>
      </c>
      <c r="H28" s="169">
        <f ca="1">'4'!H28+A.0!H28+B.0!H28+C.0!H28+D.0!H28</f>
        <v>0</v>
      </c>
      <c r="I28" s="169">
        <f ca="1">'4'!I28+A.0!I28+B.0!I28+C.0!I28+D.0!I28</f>
        <v>0</v>
      </c>
      <c r="J28" s="169">
        <f ca="1">'4'!J28+A.0!J28+B.0!J28+C.0!J28+D.0!J28</f>
        <v>0</v>
      </c>
      <c r="K28" s="169">
        <f ca="1">'4'!K28+A.0!K28+B.0!K28+C.0!K28+D.0!K28</f>
        <v>0</v>
      </c>
      <c r="L28" s="169">
        <f ca="1">'4'!L28+A.0!L28+B.0!L28+C.0!L28+D.0!L28</f>
        <v>0</v>
      </c>
      <c r="M28" s="169">
        <f ca="1">'4'!M28+A.0!M28+B.0!M28+C.0!M28+D.0!M28</f>
        <v>0</v>
      </c>
      <c r="N28" s="169">
        <f ca="1">'4'!N28+A.0!N28+B.0!N28+C.0!N28+D.0!N28</f>
        <v>0</v>
      </c>
      <c r="O28" s="169">
        <f ca="1">'4'!O28+A.0!O28+B.0!O28+C.0!O28+D.0!O28</f>
        <v>0</v>
      </c>
      <c r="P28" s="169">
        <f ca="1">'4'!P28+A.0!P28+B.0!P28+C.0!P28+D.0!P28</f>
        <v>0</v>
      </c>
      <c r="Q28" s="169">
        <f ca="1">'4'!Q28+A.0!Q28+B.0!Q28+C.0!Q28+D.0!Q28</f>
        <v>0</v>
      </c>
      <c r="R28" s="169">
        <f ca="1">'4'!R28+A.0!R28+B.0!R28+C.0!R28+D.0!R28</f>
        <v>0</v>
      </c>
      <c r="S28" s="169">
        <f ca="1">'4'!S28+A.0!S28+B.0!S28+C.0!S28+D.0!S28</f>
        <v>0</v>
      </c>
      <c r="T28" s="169">
        <f ca="1">'4'!T28+A.0!T28+B.0!T28+C.0!T28+D.0!T28</f>
        <v>0</v>
      </c>
      <c r="U28" s="169">
        <f ca="1">'4'!U28+A.0!U28+B.0!U28+C.0!U28+D.0!U28</f>
        <v>0</v>
      </c>
      <c r="V28" s="169">
        <f ca="1">'4'!V28+A.0!V28+B.0!V28+C.0!V28+D.0!V28</f>
        <v>0</v>
      </c>
      <c r="W28" s="169">
        <f ca="1">'4'!W28+A.0!W28+B.0!W28+C.0!W28+D.0!W28</f>
        <v>0</v>
      </c>
      <c r="X28" s="169">
        <f ca="1">'4'!X28+A.0!X28+B.0!X28+C.0!X28+D.0!X28</f>
        <v>0</v>
      </c>
      <c r="Y28" s="169">
        <f ca="1">'4'!Y28+A.0!Y28+B.0!Y28+C.0!Y28+D.0!Y28</f>
        <v>0</v>
      </c>
      <c r="Z28" s="169">
        <f ca="1">'4'!Z28+A.0!Z28+B.0!Z28+C.0!Z28+D.0!Z28</f>
        <v>0</v>
      </c>
      <c r="AA28" s="169">
        <f ca="1">'4'!AA28+A.0!AA28+B.0!AA28+C.0!AA28+D.0!AA28</f>
        <v>0</v>
      </c>
      <c r="AB28" s="169">
        <f ca="1">'4'!AB28+A.0!AB28+B.0!AB28+C.0!AB28+D.0!AB28</f>
        <v>0</v>
      </c>
      <c r="AC28" s="169">
        <f ca="1">'4'!AC28+A.0!AC28+B.0!AC28+C.0!AC28+D.0!AC28</f>
        <v>0</v>
      </c>
      <c r="AD28" s="169">
        <f ca="1">'4'!AD28+A.0!AD28+B.0!AD28+C.0!AD28+D.0!AD28</f>
        <v>0</v>
      </c>
      <c r="AE28" s="169">
        <f ca="1">'4'!AE28+A.0!AE28+B.0!AE28+C.0!AE28+D.0!AE28</f>
        <v>0</v>
      </c>
      <c r="AF28" s="169">
        <f ca="1">'4'!AF28+A.0!AF28+B.0!AF28+C.0!AF28+D.0!AF28</f>
        <v>0</v>
      </c>
      <c r="AG28" s="169">
        <f ca="1">'4'!AG28+A.0!AG28+B.0!AG28+C.0!AG28+D.0!AG28</f>
        <v>0</v>
      </c>
      <c r="AH28" s="169">
        <f ca="1">'4'!AH28+A.0!AH28+B.0!AH28+C.0!AH28+D.0!AH28</f>
        <v>0</v>
      </c>
      <c r="AI28" s="169">
        <f ca="1">'4'!AI28+A.0!AI28+B.0!AI28+C.0!AI28+D.0!AI28</f>
        <v>0</v>
      </c>
      <c r="AJ28" s="169">
        <f ca="1">'4'!AJ28+A.0!AJ28+B.0!AJ28+C.0!AJ28+D.0!AJ28</f>
        <v>0</v>
      </c>
    </row>
    <row r="29" spans="2:36" s="3" customFormat="1" ht="12.75">
      <c r="B29" s="64" t="s">
        <v>305</v>
      </c>
      <c r="C29" s="483" t="str">
        <f>IF(Kalba="EN",Data2!C54,Data2!B54)</f>
        <v>Gautų paskolų (G.3.1.) palūkanos</v>
      </c>
      <c r="D29" s="169">
        <f ca="1">F29+NPV(FDN,G29:INDEX(G29:AJ29,PAL))</f>
        <v>0</v>
      </c>
      <c r="E29" s="169">
        <f t="shared" ca="1" si="6"/>
        <v>0</v>
      </c>
      <c r="F29" s="169">
        <f ca="1">'4'!F29+A.0!F29+B.0!F29+C.0!F29+D.0!F29</f>
        <v>0</v>
      </c>
      <c r="G29" s="169">
        <f ca="1">'4'!G29+A.0!G29+B.0!G29+C.0!G29+D.0!G29</f>
        <v>0</v>
      </c>
      <c r="H29" s="169">
        <f ca="1">'4'!H29+A.0!H29+B.0!H29+C.0!H29+D.0!H29</f>
        <v>0</v>
      </c>
      <c r="I29" s="169">
        <f ca="1">'4'!I29+A.0!I29+B.0!I29+C.0!I29+D.0!I29</f>
        <v>0</v>
      </c>
      <c r="J29" s="169">
        <f ca="1">'4'!J29+A.0!J29+B.0!J29+C.0!J29+D.0!J29</f>
        <v>0</v>
      </c>
      <c r="K29" s="169">
        <f ca="1">'4'!K29+A.0!K29+B.0!K29+C.0!K29+D.0!K29</f>
        <v>0</v>
      </c>
      <c r="L29" s="169">
        <f ca="1">'4'!L29+A.0!L29+B.0!L29+C.0!L29+D.0!L29</f>
        <v>0</v>
      </c>
      <c r="M29" s="169">
        <f ca="1">'4'!M29+A.0!M29+B.0!M29+C.0!M29+D.0!M29</f>
        <v>0</v>
      </c>
      <c r="N29" s="169">
        <f ca="1">'4'!N29+A.0!N29+B.0!N29+C.0!N29+D.0!N29</f>
        <v>0</v>
      </c>
      <c r="O29" s="169">
        <f ca="1">'4'!O29+A.0!O29+B.0!O29+C.0!O29+D.0!O29</f>
        <v>0</v>
      </c>
      <c r="P29" s="169">
        <f ca="1">'4'!P29+A.0!P29+B.0!P29+C.0!P29+D.0!P29</f>
        <v>0</v>
      </c>
      <c r="Q29" s="169">
        <f ca="1">'4'!Q29+A.0!Q29+B.0!Q29+C.0!Q29+D.0!Q29</f>
        <v>0</v>
      </c>
      <c r="R29" s="169">
        <f ca="1">'4'!R29+A.0!R29+B.0!R29+C.0!R29+D.0!R29</f>
        <v>0</v>
      </c>
      <c r="S29" s="169">
        <f ca="1">'4'!S29+A.0!S29+B.0!S29+C.0!S29+D.0!S29</f>
        <v>0</v>
      </c>
      <c r="T29" s="169">
        <f ca="1">'4'!T29+A.0!T29+B.0!T29+C.0!T29+D.0!T29</f>
        <v>0</v>
      </c>
      <c r="U29" s="169">
        <f ca="1">'4'!U29+A.0!U29+B.0!U29+C.0!U29+D.0!U29</f>
        <v>0</v>
      </c>
      <c r="V29" s="169">
        <f ca="1">'4'!V29+A.0!V29+B.0!V29+C.0!V29+D.0!V29</f>
        <v>0</v>
      </c>
      <c r="W29" s="169">
        <f ca="1">'4'!W29+A.0!W29+B.0!W29+C.0!W29+D.0!W29</f>
        <v>0</v>
      </c>
      <c r="X29" s="169">
        <f ca="1">'4'!X29+A.0!X29+B.0!X29+C.0!X29+D.0!X29</f>
        <v>0</v>
      </c>
      <c r="Y29" s="169">
        <f ca="1">'4'!Y29+A.0!Y29+B.0!Y29+C.0!Y29+D.0!Y29</f>
        <v>0</v>
      </c>
      <c r="Z29" s="169">
        <f ca="1">'4'!Z29+A.0!Z29+B.0!Z29+C.0!Z29+D.0!Z29</f>
        <v>0</v>
      </c>
      <c r="AA29" s="169">
        <f ca="1">'4'!AA29+A.0!AA29+B.0!AA29+C.0!AA29+D.0!AA29</f>
        <v>0</v>
      </c>
      <c r="AB29" s="169">
        <f ca="1">'4'!AB29+A.0!AB29+B.0!AB29+C.0!AB29+D.0!AB29</f>
        <v>0</v>
      </c>
      <c r="AC29" s="169">
        <f ca="1">'4'!AC29+A.0!AC29+B.0!AC29+C.0!AC29+D.0!AC29</f>
        <v>0</v>
      </c>
      <c r="AD29" s="169">
        <f ca="1">'4'!AD29+A.0!AD29+B.0!AD29+C.0!AD29+D.0!AD29</f>
        <v>0</v>
      </c>
      <c r="AE29" s="169">
        <f ca="1">'4'!AE29+A.0!AE29+B.0!AE29+C.0!AE29+D.0!AE29</f>
        <v>0</v>
      </c>
      <c r="AF29" s="169">
        <f ca="1">'4'!AF29+A.0!AF29+B.0!AF29+C.0!AF29+D.0!AF29</f>
        <v>0</v>
      </c>
      <c r="AG29" s="169">
        <f ca="1">'4'!AG29+A.0!AG29+B.0!AG29+C.0!AG29+D.0!AG29</f>
        <v>0</v>
      </c>
      <c r="AH29" s="169">
        <f ca="1">'4'!AH29+A.0!AH29+B.0!AH29+C.0!AH29+D.0!AH29</f>
        <v>0</v>
      </c>
      <c r="AI29" s="169">
        <f ca="1">'4'!AI29+A.0!AI29+B.0!AI29+C.0!AI29+D.0!AI29</f>
        <v>0</v>
      </c>
      <c r="AJ29" s="169">
        <f ca="1">'4'!AJ29+A.0!AJ29+B.0!AJ29+C.0!AJ29+D.0!AJ29</f>
        <v>0</v>
      </c>
    </row>
    <row r="30" spans="2:36" s="61" customFormat="1" ht="25.5">
      <c r="B30" s="5" t="s">
        <v>26</v>
      </c>
      <c r="C30" s="482" t="str">
        <f>IF(Kalba="EN",Data2!C55,Data2!B55)</f>
        <v>Mokesčiai (+ neigiama įtaka; - teigiama įtaka biudžeto lėšų srautams)</v>
      </c>
      <c r="D30" s="170">
        <f ca="1">ROUND(D31-SUM(D32:D33),0)</f>
        <v>0</v>
      </c>
      <c r="E30" s="170">
        <f ca="1">ROUND(E31-SUM(E32:E33),0)</f>
        <v>0</v>
      </c>
      <c r="F30" s="170">
        <f ca="1">ROUND(F31-SUM(F32:F33),0)</f>
        <v>0</v>
      </c>
      <c r="G30" s="170">
        <f t="shared" ref="G30:AJ30" ca="1" si="7">ROUND(G31-SUM(G32:G33),0)</f>
        <v>0</v>
      </c>
      <c r="H30" s="170">
        <f t="shared" ca="1" si="7"/>
        <v>0</v>
      </c>
      <c r="I30" s="170">
        <f t="shared" ca="1" si="7"/>
        <v>0</v>
      </c>
      <c r="J30" s="170">
        <f t="shared" ca="1" si="7"/>
        <v>0</v>
      </c>
      <c r="K30" s="170">
        <f t="shared" ca="1" si="7"/>
        <v>0</v>
      </c>
      <c r="L30" s="170">
        <f t="shared" ca="1" si="7"/>
        <v>0</v>
      </c>
      <c r="M30" s="170">
        <f t="shared" ca="1" si="7"/>
        <v>0</v>
      </c>
      <c r="N30" s="170">
        <f t="shared" ca="1" si="7"/>
        <v>0</v>
      </c>
      <c r="O30" s="170">
        <f t="shared" ca="1" si="7"/>
        <v>0</v>
      </c>
      <c r="P30" s="170">
        <f t="shared" ca="1" si="7"/>
        <v>0</v>
      </c>
      <c r="Q30" s="170">
        <f t="shared" ca="1" si="7"/>
        <v>0</v>
      </c>
      <c r="R30" s="170">
        <f t="shared" ca="1" si="7"/>
        <v>0</v>
      </c>
      <c r="S30" s="170">
        <f t="shared" ca="1" si="7"/>
        <v>0</v>
      </c>
      <c r="T30" s="170">
        <f t="shared" ca="1" si="7"/>
        <v>0</v>
      </c>
      <c r="U30" s="170">
        <f t="shared" ca="1" si="7"/>
        <v>0</v>
      </c>
      <c r="V30" s="170">
        <f t="shared" ca="1" si="7"/>
        <v>0</v>
      </c>
      <c r="W30" s="170">
        <f t="shared" ca="1" si="7"/>
        <v>0</v>
      </c>
      <c r="X30" s="170">
        <f t="shared" ca="1" si="7"/>
        <v>0</v>
      </c>
      <c r="Y30" s="170">
        <f t="shared" ca="1" si="7"/>
        <v>0</v>
      </c>
      <c r="Z30" s="170">
        <f t="shared" ca="1" si="7"/>
        <v>0</v>
      </c>
      <c r="AA30" s="170">
        <f t="shared" ca="1" si="7"/>
        <v>0</v>
      </c>
      <c r="AB30" s="170">
        <f t="shared" ca="1" si="7"/>
        <v>0</v>
      </c>
      <c r="AC30" s="170">
        <f t="shared" ca="1" si="7"/>
        <v>0</v>
      </c>
      <c r="AD30" s="170">
        <f t="shared" ca="1" si="7"/>
        <v>0</v>
      </c>
      <c r="AE30" s="170">
        <f t="shared" ca="1" si="7"/>
        <v>0</v>
      </c>
      <c r="AF30" s="170">
        <f t="shared" ca="1" si="7"/>
        <v>0</v>
      </c>
      <c r="AG30" s="170">
        <f t="shared" ca="1" si="7"/>
        <v>0</v>
      </c>
      <c r="AH30" s="170">
        <f t="shared" ca="1" si="7"/>
        <v>0</v>
      </c>
      <c r="AI30" s="170">
        <f t="shared" ca="1" si="7"/>
        <v>0</v>
      </c>
      <c r="AJ30" s="170">
        <f t="shared" ca="1" si="7"/>
        <v>0</v>
      </c>
    </row>
    <row r="31" spans="2:36" s="3" customFormat="1" ht="12.75">
      <c r="B31" s="64" t="s">
        <v>307</v>
      </c>
      <c r="C31" s="483" t="str">
        <f>IF(Kalba="EN",Data2!C56,Data2!B56)</f>
        <v>Bendra importo/pirkimo PVM suma</v>
      </c>
      <c r="D31" s="169">
        <f ca="1">F31+NPV(FDN,G31:INDEX(G31:AJ31,PAL))</f>
        <v>0</v>
      </c>
      <c r="E31" s="169">
        <f ca="1">SUMIF($F$5:$AJ$5,"&lt;="&amp;PAL,$F31:$AJ31)</f>
        <v>0</v>
      </c>
      <c r="F31" s="169">
        <f ca="1">'4'!F31+A.0!F31+B.0!F31+C.0!F31+D.0!F31</f>
        <v>0</v>
      </c>
      <c r="G31" s="169">
        <f ca="1">'4'!G31+A.0!G31+B.0!G31+C.0!G31+D.0!G31</f>
        <v>0</v>
      </c>
      <c r="H31" s="169">
        <f ca="1">'4'!H31+A.0!H31+B.0!H31+C.0!H31+D.0!H31</f>
        <v>0</v>
      </c>
      <c r="I31" s="169">
        <f ca="1">'4'!I31+A.0!I31+B.0!I31+C.0!I31+D.0!I31</f>
        <v>0</v>
      </c>
      <c r="J31" s="169">
        <f ca="1">'4'!J31+A.0!J31+B.0!J31+C.0!J31+D.0!J31</f>
        <v>0</v>
      </c>
      <c r="K31" s="169">
        <f ca="1">'4'!K31+A.0!K31+B.0!K31+C.0!K31+D.0!K31</f>
        <v>0</v>
      </c>
      <c r="L31" s="169">
        <f ca="1">'4'!L31+A.0!L31+B.0!L31+C.0!L31+D.0!L31</f>
        <v>0</v>
      </c>
      <c r="M31" s="169">
        <f ca="1">'4'!M31+A.0!M31+B.0!M31+C.0!M31+D.0!M31</f>
        <v>0</v>
      </c>
      <c r="N31" s="169">
        <f ca="1">'4'!N31+A.0!N31+B.0!N31+C.0!N31+D.0!N31</f>
        <v>0</v>
      </c>
      <c r="O31" s="169">
        <f ca="1">'4'!O31+A.0!O31+B.0!O31+C.0!O31+D.0!O31</f>
        <v>0</v>
      </c>
      <c r="P31" s="169">
        <f ca="1">'4'!P31+A.0!P31+B.0!P31+C.0!P31+D.0!P31</f>
        <v>0</v>
      </c>
      <c r="Q31" s="169">
        <f ca="1">'4'!Q31+A.0!Q31+B.0!Q31+C.0!Q31+D.0!Q31</f>
        <v>0</v>
      </c>
      <c r="R31" s="169">
        <f ca="1">'4'!R31+A.0!R31+B.0!R31+C.0!R31+D.0!R31</f>
        <v>0</v>
      </c>
      <c r="S31" s="169">
        <f ca="1">'4'!S31+A.0!S31+B.0!S31+C.0!S31+D.0!S31</f>
        <v>0</v>
      </c>
      <c r="T31" s="169">
        <f ca="1">'4'!T31+A.0!T31+B.0!T31+C.0!T31+D.0!T31</f>
        <v>0</v>
      </c>
      <c r="U31" s="169">
        <f ca="1">'4'!U31+A.0!U31+B.0!U31+C.0!U31+D.0!U31</f>
        <v>0</v>
      </c>
      <c r="V31" s="169">
        <f ca="1">'4'!V31+A.0!V31+B.0!V31+C.0!V31+D.0!V31</f>
        <v>0</v>
      </c>
      <c r="W31" s="169">
        <f ca="1">'4'!W31+A.0!W31+B.0!W31+C.0!W31+D.0!W31</f>
        <v>0</v>
      </c>
      <c r="X31" s="169">
        <f ca="1">'4'!X31+A.0!X31+B.0!X31+C.0!X31+D.0!X31</f>
        <v>0</v>
      </c>
      <c r="Y31" s="169">
        <f ca="1">'4'!Y31+A.0!Y31+B.0!Y31+C.0!Y31+D.0!Y31</f>
        <v>0</v>
      </c>
      <c r="Z31" s="169">
        <f ca="1">'4'!Z31+A.0!Z31+B.0!Z31+C.0!Z31+D.0!Z31</f>
        <v>0</v>
      </c>
      <c r="AA31" s="169">
        <f ca="1">'4'!AA31+A.0!AA31+B.0!AA31+C.0!AA31+D.0!AA31</f>
        <v>0</v>
      </c>
      <c r="AB31" s="169">
        <f ca="1">'4'!AB31+A.0!AB31+B.0!AB31+C.0!AB31+D.0!AB31</f>
        <v>0</v>
      </c>
      <c r="AC31" s="169">
        <f ca="1">'4'!AC31+A.0!AC31+B.0!AC31+C.0!AC31+D.0!AC31</f>
        <v>0</v>
      </c>
      <c r="AD31" s="169">
        <f ca="1">'4'!AD31+A.0!AD31+B.0!AD31+C.0!AD31+D.0!AD31</f>
        <v>0</v>
      </c>
      <c r="AE31" s="169">
        <f ca="1">'4'!AE31+A.0!AE31+B.0!AE31+C.0!AE31+D.0!AE31</f>
        <v>0</v>
      </c>
      <c r="AF31" s="169">
        <f ca="1">'4'!AF31+A.0!AF31+B.0!AF31+C.0!AF31+D.0!AF31</f>
        <v>0</v>
      </c>
      <c r="AG31" s="169">
        <f ca="1">'4'!AG31+A.0!AG31+B.0!AG31+C.0!AG31+D.0!AG31</f>
        <v>0</v>
      </c>
      <c r="AH31" s="169">
        <f ca="1">'4'!AH31+A.0!AH31+B.0!AH31+C.0!AH31+D.0!AH31</f>
        <v>0</v>
      </c>
      <c r="AI31" s="169">
        <f ca="1">'4'!AI31+A.0!AI31+B.0!AI31+C.0!AI31+D.0!AI31</f>
        <v>0</v>
      </c>
      <c r="AJ31" s="169">
        <f ca="1">'4'!AJ31+A.0!AJ31+B.0!AJ31+C.0!AJ31+D.0!AJ31</f>
        <v>0</v>
      </c>
    </row>
    <row r="32" spans="2:36" s="3" customFormat="1" ht="12.75">
      <c r="B32" s="64" t="s">
        <v>309</v>
      </c>
      <c r="C32" s="483" t="str">
        <f>IF(Kalba="EN",Data2!C57,Data2!B57)</f>
        <v>Bendra pardavimo PVM suma</v>
      </c>
      <c r="D32" s="169">
        <f ca="1">F32+NPV(FDN,G32:INDEX(G32:AJ32,PAL))</f>
        <v>0</v>
      </c>
      <c r="E32" s="169">
        <f ca="1">SUMIF($F$5:$AJ$5,"&lt;="&amp;PAL,$F32:$AJ32)</f>
        <v>0</v>
      </c>
      <c r="F32" s="169">
        <f ca="1">'4'!F32+A.0!F32+B.0!F32+C.0!F32+D.0!F32</f>
        <v>0</v>
      </c>
      <c r="G32" s="169">
        <f ca="1">'4'!G32+A.0!G32+B.0!G32+C.0!G32+D.0!G32</f>
        <v>0</v>
      </c>
      <c r="H32" s="169">
        <f ca="1">'4'!H32+A.0!H32+B.0!H32+C.0!H32+D.0!H32</f>
        <v>0</v>
      </c>
      <c r="I32" s="169">
        <f ca="1">'4'!I32+A.0!I32+B.0!I32+C.0!I32+D.0!I32</f>
        <v>0</v>
      </c>
      <c r="J32" s="169">
        <f ca="1">'4'!J32+A.0!J32+B.0!J32+C.0!J32+D.0!J32</f>
        <v>0</v>
      </c>
      <c r="K32" s="169">
        <f ca="1">'4'!K32+A.0!K32+B.0!K32+C.0!K32+D.0!K32</f>
        <v>0</v>
      </c>
      <c r="L32" s="169">
        <f ca="1">'4'!L32+A.0!L32+B.0!L32+C.0!L32+D.0!L32</f>
        <v>0</v>
      </c>
      <c r="M32" s="169">
        <f ca="1">'4'!M32+A.0!M32+B.0!M32+C.0!M32+D.0!M32</f>
        <v>0</v>
      </c>
      <c r="N32" s="169">
        <f ca="1">'4'!N32+A.0!N32+B.0!N32+C.0!N32+D.0!N32</f>
        <v>0</v>
      </c>
      <c r="O32" s="169">
        <f ca="1">'4'!O32+A.0!O32+B.0!O32+C.0!O32+D.0!O32</f>
        <v>0</v>
      </c>
      <c r="P32" s="169">
        <f ca="1">'4'!P32+A.0!P32+B.0!P32+C.0!P32+D.0!P32</f>
        <v>0</v>
      </c>
      <c r="Q32" s="169">
        <f ca="1">'4'!Q32+A.0!Q32+B.0!Q32+C.0!Q32+D.0!Q32</f>
        <v>0</v>
      </c>
      <c r="R32" s="169">
        <f ca="1">'4'!R32+A.0!R32+B.0!R32+C.0!R32+D.0!R32</f>
        <v>0</v>
      </c>
      <c r="S32" s="169">
        <f ca="1">'4'!S32+A.0!S32+B.0!S32+C.0!S32+D.0!S32</f>
        <v>0</v>
      </c>
      <c r="T32" s="169">
        <f ca="1">'4'!T32+A.0!T32+B.0!T32+C.0!T32+D.0!T32</f>
        <v>0</v>
      </c>
      <c r="U32" s="169">
        <f ca="1">'4'!U32+A.0!U32+B.0!U32+C.0!U32+D.0!U32</f>
        <v>0</v>
      </c>
      <c r="V32" s="169">
        <f ca="1">'4'!V32+A.0!V32+B.0!V32+C.0!V32+D.0!V32</f>
        <v>0</v>
      </c>
      <c r="W32" s="169">
        <f ca="1">'4'!W32+A.0!W32+B.0!W32+C.0!W32+D.0!W32</f>
        <v>0</v>
      </c>
      <c r="X32" s="169">
        <f ca="1">'4'!X32+A.0!X32+B.0!X32+C.0!X32+D.0!X32</f>
        <v>0</v>
      </c>
      <c r="Y32" s="169">
        <f ca="1">'4'!Y32+A.0!Y32+B.0!Y32+C.0!Y32+D.0!Y32</f>
        <v>0</v>
      </c>
      <c r="Z32" s="169">
        <f ca="1">'4'!Z32+A.0!Z32+B.0!Z32+C.0!Z32+D.0!Z32</f>
        <v>0</v>
      </c>
      <c r="AA32" s="169">
        <f ca="1">'4'!AA32+A.0!AA32+B.0!AA32+C.0!AA32+D.0!AA32</f>
        <v>0</v>
      </c>
      <c r="AB32" s="169">
        <f ca="1">'4'!AB32+A.0!AB32+B.0!AB32+C.0!AB32+D.0!AB32</f>
        <v>0</v>
      </c>
      <c r="AC32" s="169">
        <f ca="1">'4'!AC32+A.0!AC32+B.0!AC32+C.0!AC32+D.0!AC32</f>
        <v>0</v>
      </c>
      <c r="AD32" s="169">
        <f ca="1">'4'!AD32+A.0!AD32+B.0!AD32+C.0!AD32+D.0!AD32</f>
        <v>0</v>
      </c>
      <c r="AE32" s="169">
        <f ca="1">'4'!AE32+A.0!AE32+B.0!AE32+C.0!AE32+D.0!AE32</f>
        <v>0</v>
      </c>
      <c r="AF32" s="169">
        <f ca="1">'4'!AF32+A.0!AF32+B.0!AF32+C.0!AF32+D.0!AF32</f>
        <v>0</v>
      </c>
      <c r="AG32" s="169">
        <f ca="1">'4'!AG32+A.0!AG32+B.0!AG32+C.0!AG32+D.0!AG32</f>
        <v>0</v>
      </c>
      <c r="AH32" s="169">
        <f ca="1">'4'!AH32+A.0!AH32+B.0!AH32+C.0!AH32+D.0!AH32</f>
        <v>0</v>
      </c>
      <c r="AI32" s="169">
        <f ca="1">'4'!AI32+A.0!AI32+B.0!AI32+C.0!AI32+D.0!AI32</f>
        <v>0</v>
      </c>
      <c r="AJ32" s="169">
        <f ca="1">'4'!AJ32+A.0!AJ32+B.0!AJ32+C.0!AJ32+D.0!AJ32</f>
        <v>0</v>
      </c>
    </row>
    <row r="33" spans="2:36" s="3" customFormat="1" ht="12.75">
      <c r="B33" s="64" t="s">
        <v>311</v>
      </c>
      <c r="C33" s="483" t="str">
        <f>IF(Kalba="EN",Data2!C58,Data2!B58)</f>
        <v>Bendra kitų mokėtinų netiesioginių mokesčių suma</v>
      </c>
      <c r="D33" s="169">
        <f ca="1">F33+NPV(FDN,G33:INDEX(G33:AJ33,PAL))</f>
        <v>0</v>
      </c>
      <c r="E33" s="169">
        <f ca="1">SUMIF($F$5:$AJ$5,"&lt;="&amp;PAL,$F33:$AJ33)</f>
        <v>0</v>
      </c>
      <c r="F33" s="169">
        <f ca="1">'4'!F33+A.0!F33+B.0!F33+C.0!F33+D.0!F33</f>
        <v>0</v>
      </c>
      <c r="G33" s="169">
        <f ca="1">'4'!G33+A.0!G33+B.0!G33+C.0!G33+D.0!G33</f>
        <v>0</v>
      </c>
      <c r="H33" s="169">
        <f ca="1">'4'!H33+A.0!H33+B.0!H33+C.0!H33+D.0!H33</f>
        <v>0</v>
      </c>
      <c r="I33" s="169">
        <f ca="1">'4'!I33+A.0!I33+B.0!I33+C.0!I33+D.0!I33</f>
        <v>0</v>
      </c>
      <c r="J33" s="169">
        <f ca="1">'4'!J33+A.0!J33+B.0!J33+C.0!J33+D.0!J33</f>
        <v>0</v>
      </c>
      <c r="K33" s="169">
        <f ca="1">'4'!K33+A.0!K33+B.0!K33+C.0!K33+D.0!K33</f>
        <v>0</v>
      </c>
      <c r="L33" s="169">
        <f ca="1">'4'!L33+A.0!L33+B.0!L33+C.0!L33+D.0!L33</f>
        <v>0</v>
      </c>
      <c r="M33" s="169">
        <f ca="1">'4'!M33+A.0!M33+B.0!M33+C.0!M33+D.0!M33</f>
        <v>0</v>
      </c>
      <c r="N33" s="169">
        <f ca="1">'4'!N33+A.0!N33+B.0!N33+C.0!N33+D.0!N33</f>
        <v>0</v>
      </c>
      <c r="O33" s="169">
        <f ca="1">'4'!O33+A.0!O33+B.0!O33+C.0!O33+D.0!O33</f>
        <v>0</v>
      </c>
      <c r="P33" s="169">
        <f ca="1">'4'!P33+A.0!P33+B.0!P33+C.0!P33+D.0!P33</f>
        <v>0</v>
      </c>
      <c r="Q33" s="169">
        <f ca="1">'4'!Q33+A.0!Q33+B.0!Q33+C.0!Q33+D.0!Q33</f>
        <v>0</v>
      </c>
      <c r="R33" s="169">
        <f ca="1">'4'!R33+A.0!R33+B.0!R33+C.0!R33+D.0!R33</f>
        <v>0</v>
      </c>
      <c r="S33" s="169">
        <f ca="1">'4'!S33+A.0!S33+B.0!S33+C.0!S33+D.0!S33</f>
        <v>0</v>
      </c>
      <c r="T33" s="169">
        <f ca="1">'4'!T33+A.0!T33+B.0!T33+C.0!T33+D.0!T33</f>
        <v>0</v>
      </c>
      <c r="U33" s="169">
        <f ca="1">'4'!U33+A.0!U33+B.0!U33+C.0!U33+D.0!U33</f>
        <v>0</v>
      </c>
      <c r="V33" s="169">
        <f ca="1">'4'!V33+A.0!V33+B.0!V33+C.0!V33+D.0!V33</f>
        <v>0</v>
      </c>
      <c r="W33" s="169">
        <f ca="1">'4'!W33+A.0!W33+B.0!W33+C.0!W33+D.0!W33</f>
        <v>0</v>
      </c>
      <c r="X33" s="169">
        <f ca="1">'4'!X33+A.0!X33+B.0!X33+C.0!X33+D.0!X33</f>
        <v>0</v>
      </c>
      <c r="Y33" s="169">
        <f ca="1">'4'!Y33+A.0!Y33+B.0!Y33+C.0!Y33+D.0!Y33</f>
        <v>0</v>
      </c>
      <c r="Z33" s="169">
        <f ca="1">'4'!Z33+A.0!Z33+B.0!Z33+C.0!Z33+D.0!Z33</f>
        <v>0</v>
      </c>
      <c r="AA33" s="169">
        <f ca="1">'4'!AA33+A.0!AA33+B.0!AA33+C.0!AA33+D.0!AA33</f>
        <v>0</v>
      </c>
      <c r="AB33" s="169">
        <f ca="1">'4'!AB33+A.0!AB33+B.0!AB33+C.0!AB33+D.0!AB33</f>
        <v>0</v>
      </c>
      <c r="AC33" s="169">
        <f ca="1">'4'!AC33+A.0!AC33+B.0!AC33+C.0!AC33+D.0!AC33</f>
        <v>0</v>
      </c>
      <c r="AD33" s="169">
        <f ca="1">'4'!AD33+A.0!AD33+B.0!AD33+C.0!AD33+D.0!AD33</f>
        <v>0</v>
      </c>
      <c r="AE33" s="169">
        <f ca="1">'4'!AE33+A.0!AE33+B.0!AE33+C.0!AE33+D.0!AE33</f>
        <v>0</v>
      </c>
      <c r="AF33" s="169">
        <f ca="1">'4'!AF33+A.0!AF33+B.0!AF33+C.0!AF33+D.0!AF33</f>
        <v>0</v>
      </c>
      <c r="AG33" s="169">
        <f ca="1">'4'!AG33+A.0!AG33+B.0!AG33+C.0!AG33+D.0!AG33</f>
        <v>0</v>
      </c>
      <c r="AH33" s="169">
        <f ca="1">'4'!AH33+A.0!AH33+B.0!AH33+C.0!AH33+D.0!AH33</f>
        <v>0</v>
      </c>
      <c r="AI33" s="169">
        <f ca="1">'4'!AI33+A.0!AI33+B.0!AI33+C.0!AI33+D.0!AI33</f>
        <v>0</v>
      </c>
      <c r="AJ33" s="169">
        <f ca="1">'4'!AJ33+A.0!AJ33+B.0!AJ33+C.0!AJ33+D.0!AJ33</f>
        <v>0</v>
      </c>
    </row>
    <row r="34" spans="2:36" s="61" customFormat="1" ht="12.75">
      <c r="B34" s="5" t="s">
        <v>28</v>
      </c>
      <c r="C34" s="482" t="str">
        <f>IF(Kalba="EN",Data2!C59,Data2!B59)</f>
        <v>Grynosios pajamos</v>
      </c>
      <c r="D34" s="170">
        <f ca="1">ROUND(SUM(D17)-SUM(D15,D22),0)</f>
        <v>0</v>
      </c>
      <c r="E34" s="170">
        <f t="shared" ref="E34:AJ34" ca="1" si="8">ROUND(SUM(E17)-SUM(E15,E22),0)</f>
        <v>0</v>
      </c>
      <c r="F34" s="170">
        <f t="shared" ca="1" si="8"/>
        <v>0</v>
      </c>
      <c r="G34" s="170">
        <f t="shared" ca="1" si="8"/>
        <v>0</v>
      </c>
      <c r="H34" s="170">
        <f t="shared" ca="1" si="8"/>
        <v>0</v>
      </c>
      <c r="I34" s="170">
        <f t="shared" ca="1" si="8"/>
        <v>0</v>
      </c>
      <c r="J34" s="170">
        <f t="shared" ca="1" si="8"/>
        <v>0</v>
      </c>
      <c r="K34" s="170">
        <f t="shared" ca="1" si="8"/>
        <v>0</v>
      </c>
      <c r="L34" s="170">
        <f t="shared" ca="1" si="8"/>
        <v>0</v>
      </c>
      <c r="M34" s="170">
        <f t="shared" ca="1" si="8"/>
        <v>0</v>
      </c>
      <c r="N34" s="170">
        <f t="shared" ca="1" si="8"/>
        <v>0</v>
      </c>
      <c r="O34" s="170">
        <f t="shared" ca="1" si="8"/>
        <v>0</v>
      </c>
      <c r="P34" s="170">
        <f t="shared" ca="1" si="8"/>
        <v>0</v>
      </c>
      <c r="Q34" s="170">
        <f t="shared" ca="1" si="8"/>
        <v>0</v>
      </c>
      <c r="R34" s="170">
        <f t="shared" ca="1" si="8"/>
        <v>0</v>
      </c>
      <c r="S34" s="170">
        <f t="shared" ca="1" si="8"/>
        <v>0</v>
      </c>
      <c r="T34" s="170">
        <f t="shared" ca="1" si="8"/>
        <v>0</v>
      </c>
      <c r="U34" s="170">
        <f t="shared" ca="1" si="8"/>
        <v>0</v>
      </c>
      <c r="V34" s="170">
        <f t="shared" ca="1" si="8"/>
        <v>0</v>
      </c>
      <c r="W34" s="170">
        <f t="shared" ca="1" si="8"/>
        <v>0</v>
      </c>
      <c r="X34" s="170">
        <f t="shared" ca="1" si="8"/>
        <v>0</v>
      </c>
      <c r="Y34" s="170">
        <f t="shared" ca="1" si="8"/>
        <v>0</v>
      </c>
      <c r="Z34" s="170">
        <f t="shared" ca="1" si="8"/>
        <v>0</v>
      </c>
      <c r="AA34" s="170">
        <f t="shared" ca="1" si="8"/>
        <v>0</v>
      </c>
      <c r="AB34" s="170">
        <f t="shared" ca="1" si="8"/>
        <v>0</v>
      </c>
      <c r="AC34" s="170">
        <f t="shared" ca="1" si="8"/>
        <v>0</v>
      </c>
      <c r="AD34" s="170">
        <f t="shared" ca="1" si="8"/>
        <v>0</v>
      </c>
      <c r="AE34" s="170">
        <f t="shared" ca="1" si="8"/>
        <v>0</v>
      </c>
      <c r="AF34" s="170">
        <f t="shared" ca="1" si="8"/>
        <v>0</v>
      </c>
      <c r="AG34" s="170">
        <f t="shared" ca="1" si="8"/>
        <v>0</v>
      </c>
      <c r="AH34" s="170">
        <f t="shared" ca="1" si="8"/>
        <v>0</v>
      </c>
      <c r="AI34" s="170">
        <f t="shared" ca="1" si="8"/>
        <v>0</v>
      </c>
      <c r="AJ34" s="170">
        <f t="shared" ca="1" si="8"/>
        <v>0</v>
      </c>
    </row>
    <row r="35" spans="2:36" s="61" customFormat="1" ht="12.75">
      <c r="B35" s="66" t="s">
        <v>313</v>
      </c>
      <c r="C35" s="482" t="str">
        <f>IF(Kalba="EN",Data2!C60,Data2!B60)</f>
        <v>Finansavimas, iš viso</v>
      </c>
      <c r="D35" s="170">
        <f ca="1">SUM(D36,D41,D44)</f>
        <v>0</v>
      </c>
      <c r="E35" s="170">
        <f ca="1">SUM(E36,E41,E44)</f>
        <v>0</v>
      </c>
      <c r="F35" s="170">
        <f ca="1">SUM(F36,F41,F44)</f>
        <v>0</v>
      </c>
      <c r="G35" s="170">
        <f t="shared" ref="G35:AJ35" ca="1" si="9">SUM(G36,G41,G44)</f>
        <v>0</v>
      </c>
      <c r="H35" s="170">
        <f t="shared" ca="1" si="9"/>
        <v>0</v>
      </c>
      <c r="I35" s="170">
        <f t="shared" ca="1" si="9"/>
        <v>0</v>
      </c>
      <c r="J35" s="170">
        <f t="shared" ca="1" si="9"/>
        <v>0</v>
      </c>
      <c r="K35" s="170">
        <f t="shared" ca="1" si="9"/>
        <v>0</v>
      </c>
      <c r="L35" s="170">
        <f t="shared" ca="1" si="9"/>
        <v>0</v>
      </c>
      <c r="M35" s="170">
        <f t="shared" ca="1" si="9"/>
        <v>0</v>
      </c>
      <c r="N35" s="170">
        <f t="shared" ca="1" si="9"/>
        <v>0</v>
      </c>
      <c r="O35" s="170">
        <f t="shared" ca="1" si="9"/>
        <v>0</v>
      </c>
      <c r="P35" s="170">
        <f t="shared" ca="1" si="9"/>
        <v>0</v>
      </c>
      <c r="Q35" s="170">
        <f t="shared" ca="1" si="9"/>
        <v>0</v>
      </c>
      <c r="R35" s="170">
        <f t="shared" ca="1" si="9"/>
        <v>0</v>
      </c>
      <c r="S35" s="170">
        <f t="shared" ca="1" si="9"/>
        <v>0</v>
      </c>
      <c r="T35" s="170">
        <f t="shared" ca="1" si="9"/>
        <v>0</v>
      </c>
      <c r="U35" s="170">
        <f t="shared" ca="1" si="9"/>
        <v>0</v>
      </c>
      <c r="V35" s="170">
        <f t="shared" ca="1" si="9"/>
        <v>0</v>
      </c>
      <c r="W35" s="170">
        <f t="shared" ca="1" si="9"/>
        <v>0</v>
      </c>
      <c r="X35" s="170">
        <f t="shared" ca="1" si="9"/>
        <v>0</v>
      </c>
      <c r="Y35" s="170">
        <f t="shared" ca="1" si="9"/>
        <v>0</v>
      </c>
      <c r="Z35" s="170">
        <f t="shared" ca="1" si="9"/>
        <v>0</v>
      </c>
      <c r="AA35" s="170">
        <f t="shared" ca="1" si="9"/>
        <v>0</v>
      </c>
      <c r="AB35" s="170">
        <f t="shared" ca="1" si="9"/>
        <v>0</v>
      </c>
      <c r="AC35" s="170">
        <f t="shared" ca="1" si="9"/>
        <v>0</v>
      </c>
      <c r="AD35" s="170">
        <f t="shared" ca="1" si="9"/>
        <v>0</v>
      </c>
      <c r="AE35" s="170">
        <f t="shared" ca="1" si="9"/>
        <v>0</v>
      </c>
      <c r="AF35" s="170">
        <f t="shared" ca="1" si="9"/>
        <v>0</v>
      </c>
      <c r="AG35" s="170">
        <f t="shared" ca="1" si="9"/>
        <v>0</v>
      </c>
      <c r="AH35" s="170">
        <f t="shared" ca="1" si="9"/>
        <v>0</v>
      </c>
      <c r="AI35" s="170">
        <f t="shared" ca="1" si="9"/>
        <v>0</v>
      </c>
      <c r="AJ35" s="170">
        <f t="shared" ca="1" si="9"/>
        <v>0</v>
      </c>
    </row>
    <row r="36" spans="2:36" s="61" customFormat="1" ht="12.75">
      <c r="B36" s="66" t="s">
        <v>32</v>
      </c>
      <c r="C36" s="482" t="str">
        <f>IF(Kalba="EN",Data2!C61,Data2!B61)</f>
        <v>Prašomas finansavimas</v>
      </c>
      <c r="D36" s="170">
        <f ca="1">ROUND(SUM(D37:D40),0)</f>
        <v>0</v>
      </c>
      <c r="E36" s="170">
        <f ca="1">ROUND(SUM(E37:E40),0)</f>
        <v>0</v>
      </c>
      <c r="F36" s="170">
        <f ca="1">ROUND(SUM(F37:F40),0)</f>
        <v>0</v>
      </c>
      <c r="G36" s="170">
        <f t="shared" ref="G36:AJ36" ca="1" si="10">ROUND(SUM(G37:G40),0)</f>
        <v>0</v>
      </c>
      <c r="H36" s="170">
        <f t="shared" ca="1" si="10"/>
        <v>0</v>
      </c>
      <c r="I36" s="170">
        <f t="shared" ca="1" si="10"/>
        <v>0</v>
      </c>
      <c r="J36" s="170">
        <f t="shared" ca="1" si="10"/>
        <v>0</v>
      </c>
      <c r="K36" s="170">
        <f t="shared" ca="1" si="10"/>
        <v>0</v>
      </c>
      <c r="L36" s="170">
        <f t="shared" ca="1" si="10"/>
        <v>0</v>
      </c>
      <c r="M36" s="170">
        <f t="shared" ca="1" si="10"/>
        <v>0</v>
      </c>
      <c r="N36" s="170">
        <f t="shared" ca="1" si="10"/>
        <v>0</v>
      </c>
      <c r="O36" s="170">
        <f t="shared" ca="1" si="10"/>
        <v>0</v>
      </c>
      <c r="P36" s="170">
        <f t="shared" ca="1" si="10"/>
        <v>0</v>
      </c>
      <c r="Q36" s="170">
        <f t="shared" ca="1" si="10"/>
        <v>0</v>
      </c>
      <c r="R36" s="170">
        <f t="shared" ca="1" si="10"/>
        <v>0</v>
      </c>
      <c r="S36" s="170">
        <f t="shared" ca="1" si="10"/>
        <v>0</v>
      </c>
      <c r="T36" s="170">
        <f t="shared" ca="1" si="10"/>
        <v>0</v>
      </c>
      <c r="U36" s="170">
        <f t="shared" ca="1" si="10"/>
        <v>0</v>
      </c>
      <c r="V36" s="170">
        <f t="shared" ca="1" si="10"/>
        <v>0</v>
      </c>
      <c r="W36" s="170">
        <f t="shared" ca="1" si="10"/>
        <v>0</v>
      </c>
      <c r="X36" s="170">
        <f t="shared" ca="1" si="10"/>
        <v>0</v>
      </c>
      <c r="Y36" s="170">
        <f t="shared" ca="1" si="10"/>
        <v>0</v>
      </c>
      <c r="Z36" s="170">
        <f t="shared" ca="1" si="10"/>
        <v>0</v>
      </c>
      <c r="AA36" s="170">
        <f t="shared" ca="1" si="10"/>
        <v>0</v>
      </c>
      <c r="AB36" s="170">
        <f t="shared" ca="1" si="10"/>
        <v>0</v>
      </c>
      <c r="AC36" s="170">
        <f t="shared" ca="1" si="10"/>
        <v>0</v>
      </c>
      <c r="AD36" s="170">
        <f t="shared" ca="1" si="10"/>
        <v>0</v>
      </c>
      <c r="AE36" s="170">
        <f t="shared" ca="1" si="10"/>
        <v>0</v>
      </c>
      <c r="AF36" s="170">
        <f t="shared" ca="1" si="10"/>
        <v>0</v>
      </c>
      <c r="AG36" s="170">
        <f t="shared" ca="1" si="10"/>
        <v>0</v>
      </c>
      <c r="AH36" s="170">
        <f t="shared" ca="1" si="10"/>
        <v>0</v>
      </c>
      <c r="AI36" s="170">
        <f t="shared" ca="1" si="10"/>
        <v>0</v>
      </c>
      <c r="AJ36" s="170">
        <f t="shared" ca="1" si="10"/>
        <v>0</v>
      </c>
    </row>
    <row r="37" spans="2:36" s="3" customFormat="1" ht="12.75">
      <c r="B37" s="64" t="s">
        <v>34</v>
      </c>
      <c r="C37" s="483" t="str">
        <f>IF(Kalba="EN",Data2!C62,Data2!B62)</f>
        <v>ES struktūrinės paramos lėšos</v>
      </c>
      <c r="D37" s="169">
        <f ca="1">F37+NPV(FDN,G37:INDEX(G37:AJ37,PAL))</f>
        <v>0</v>
      </c>
      <c r="E37" s="169">
        <f ca="1">SUMIF($F$5:$AJ$5,"&lt;="&amp;PAL,$F37:$AJ37)</f>
        <v>0</v>
      </c>
      <c r="F37" s="169">
        <f ca="1">'4'!F37+A.0!F37+B.0!F37+C.0!F37+D.0!F37</f>
        <v>0</v>
      </c>
      <c r="G37" s="169">
        <f ca="1">'4'!G37+A.0!G37+B.0!G37+C.0!G37+D.0!G37</f>
        <v>0</v>
      </c>
      <c r="H37" s="169">
        <f ca="1">'4'!H37+A.0!H37+B.0!H37+C.0!H37+D.0!H37</f>
        <v>0</v>
      </c>
      <c r="I37" s="169">
        <f ca="1">'4'!I37+A.0!I37+B.0!I37+C.0!I37+D.0!I37</f>
        <v>0</v>
      </c>
      <c r="J37" s="169">
        <f ca="1">'4'!J37+A.0!J37+B.0!J37+C.0!J37+D.0!J37</f>
        <v>0</v>
      </c>
      <c r="K37" s="169">
        <f ca="1">'4'!K37+A.0!K37+B.0!K37+C.0!K37+D.0!K37</f>
        <v>0</v>
      </c>
      <c r="L37" s="169">
        <f ca="1">'4'!L37+A.0!L37+B.0!L37+C.0!L37+D.0!L37</f>
        <v>0</v>
      </c>
      <c r="M37" s="169">
        <f ca="1">'4'!M37+A.0!M37+B.0!M37+C.0!M37+D.0!M37</f>
        <v>0</v>
      </c>
      <c r="N37" s="169">
        <f ca="1">'4'!N37+A.0!N37+B.0!N37+C.0!N37+D.0!N37</f>
        <v>0</v>
      </c>
      <c r="O37" s="169">
        <f ca="1">'4'!O37+A.0!O37+B.0!O37+C.0!O37+D.0!O37</f>
        <v>0</v>
      </c>
      <c r="P37" s="169">
        <f ca="1">'4'!P37+A.0!P37+B.0!P37+C.0!P37+D.0!P37</f>
        <v>0</v>
      </c>
      <c r="Q37" s="169">
        <f ca="1">'4'!Q37+A.0!Q37+B.0!Q37+C.0!Q37+D.0!Q37</f>
        <v>0</v>
      </c>
      <c r="R37" s="169">
        <f ca="1">'4'!R37+A.0!R37+B.0!R37+C.0!R37+D.0!R37</f>
        <v>0</v>
      </c>
      <c r="S37" s="169">
        <f ca="1">'4'!S37+A.0!S37+B.0!S37+C.0!S37+D.0!S37</f>
        <v>0</v>
      </c>
      <c r="T37" s="169">
        <f ca="1">'4'!T37+A.0!T37+B.0!T37+C.0!T37+D.0!T37</f>
        <v>0</v>
      </c>
      <c r="U37" s="169">
        <f ca="1">'4'!U37+A.0!U37+B.0!U37+C.0!U37+D.0!U37</f>
        <v>0</v>
      </c>
      <c r="V37" s="169">
        <f ca="1">'4'!V37+A.0!V37+B.0!V37+C.0!V37+D.0!V37</f>
        <v>0</v>
      </c>
      <c r="W37" s="169">
        <f ca="1">'4'!W37+A.0!W37+B.0!W37+C.0!W37+D.0!W37</f>
        <v>0</v>
      </c>
      <c r="X37" s="169">
        <f ca="1">'4'!X37+A.0!X37+B.0!X37+C.0!X37+D.0!X37</f>
        <v>0</v>
      </c>
      <c r="Y37" s="169">
        <f ca="1">'4'!Y37+A.0!Y37+B.0!Y37+C.0!Y37+D.0!Y37</f>
        <v>0</v>
      </c>
      <c r="Z37" s="169">
        <f ca="1">'4'!Z37+A.0!Z37+B.0!Z37+C.0!Z37+D.0!Z37</f>
        <v>0</v>
      </c>
      <c r="AA37" s="169">
        <f ca="1">'4'!AA37+A.0!AA37+B.0!AA37+C.0!AA37+D.0!AA37</f>
        <v>0</v>
      </c>
      <c r="AB37" s="169">
        <f ca="1">'4'!AB37+A.0!AB37+B.0!AB37+C.0!AB37+D.0!AB37</f>
        <v>0</v>
      </c>
      <c r="AC37" s="169">
        <f ca="1">'4'!AC37+A.0!AC37+B.0!AC37+C.0!AC37+D.0!AC37</f>
        <v>0</v>
      </c>
      <c r="AD37" s="169">
        <f ca="1">'4'!AD37+A.0!AD37+B.0!AD37+C.0!AD37+D.0!AD37</f>
        <v>0</v>
      </c>
      <c r="AE37" s="169">
        <f ca="1">'4'!AE37+A.0!AE37+B.0!AE37+C.0!AE37+D.0!AE37</f>
        <v>0</v>
      </c>
      <c r="AF37" s="169">
        <f ca="1">'4'!AF37+A.0!AF37+B.0!AF37+C.0!AF37+D.0!AF37</f>
        <v>0</v>
      </c>
      <c r="AG37" s="169">
        <f ca="1">'4'!AG37+A.0!AG37+B.0!AG37+C.0!AG37+D.0!AG37</f>
        <v>0</v>
      </c>
      <c r="AH37" s="169">
        <f ca="1">'4'!AH37+A.0!AH37+B.0!AH37+C.0!AH37+D.0!AH37</f>
        <v>0</v>
      </c>
      <c r="AI37" s="169">
        <f ca="1">'4'!AI37+A.0!AI37+B.0!AI37+C.0!AI37+D.0!AI37</f>
        <v>0</v>
      </c>
      <c r="AJ37" s="169">
        <f ca="1">'4'!AJ37+A.0!AJ37+B.0!AJ37+C.0!AJ37+D.0!AJ37</f>
        <v>0</v>
      </c>
    </row>
    <row r="38" spans="2:36" s="3" customFormat="1" ht="12.75">
      <c r="B38" s="64" t="s">
        <v>36</v>
      </c>
      <c r="C38" s="483" t="str">
        <f>IF(Kalba="EN",Data2!C63,Data2!B63)</f>
        <v>LR bendrojo finansavimo lėšos</v>
      </c>
      <c r="D38" s="169">
        <f ca="1">F38+NPV(FDN,G38:INDEX(G38:AJ38,PAL))</f>
        <v>0</v>
      </c>
      <c r="E38" s="169">
        <f ca="1">SUMIF($F$5:$AJ$5,"&lt;="&amp;PAL,$F38:$AJ38)</f>
        <v>0</v>
      </c>
      <c r="F38" s="169">
        <f ca="1">'4'!F38+A.0!F38+B.0!F38+C.0!F38+D.0!F38</f>
        <v>0</v>
      </c>
      <c r="G38" s="169">
        <f ca="1">'4'!G38+A.0!G38+B.0!G38+C.0!G38+D.0!G38</f>
        <v>0</v>
      </c>
      <c r="H38" s="169">
        <f ca="1">'4'!H38+A.0!H38+B.0!H38+C.0!H38+D.0!H38</f>
        <v>0</v>
      </c>
      <c r="I38" s="169">
        <f ca="1">'4'!I38+A.0!I38+B.0!I38+C.0!I38+D.0!I38</f>
        <v>0</v>
      </c>
      <c r="J38" s="169">
        <f ca="1">'4'!J38+A.0!J38+B.0!J38+C.0!J38+D.0!J38</f>
        <v>0</v>
      </c>
      <c r="K38" s="169">
        <f ca="1">'4'!K38+A.0!K38+B.0!K38+C.0!K38+D.0!K38</f>
        <v>0</v>
      </c>
      <c r="L38" s="169">
        <f ca="1">'4'!L38+A.0!L38+B.0!L38+C.0!L38+D.0!L38</f>
        <v>0</v>
      </c>
      <c r="M38" s="169">
        <f ca="1">'4'!M38+A.0!M38+B.0!M38+C.0!M38+D.0!M38</f>
        <v>0</v>
      </c>
      <c r="N38" s="169">
        <f ca="1">'4'!N38+A.0!N38+B.0!N38+C.0!N38+D.0!N38</f>
        <v>0</v>
      </c>
      <c r="O38" s="169">
        <f ca="1">'4'!O38+A.0!O38+B.0!O38+C.0!O38+D.0!O38</f>
        <v>0</v>
      </c>
      <c r="P38" s="169">
        <f ca="1">'4'!P38+A.0!P38+B.0!P38+C.0!P38+D.0!P38</f>
        <v>0</v>
      </c>
      <c r="Q38" s="169">
        <f ca="1">'4'!Q38+A.0!Q38+B.0!Q38+C.0!Q38+D.0!Q38</f>
        <v>0</v>
      </c>
      <c r="R38" s="169">
        <f ca="1">'4'!R38+A.0!R38+B.0!R38+C.0!R38+D.0!R38</f>
        <v>0</v>
      </c>
      <c r="S38" s="169">
        <f ca="1">'4'!S38+A.0!S38+B.0!S38+C.0!S38+D.0!S38</f>
        <v>0</v>
      </c>
      <c r="T38" s="169">
        <f ca="1">'4'!T38+A.0!T38+B.0!T38+C.0!T38+D.0!T38</f>
        <v>0</v>
      </c>
      <c r="U38" s="169">
        <f ca="1">'4'!U38+A.0!U38+B.0!U38+C.0!U38+D.0!U38</f>
        <v>0</v>
      </c>
      <c r="V38" s="169">
        <f ca="1">'4'!V38+A.0!V38+B.0!V38+C.0!V38+D.0!V38</f>
        <v>0</v>
      </c>
      <c r="W38" s="169">
        <f ca="1">'4'!W38+A.0!W38+B.0!W38+C.0!W38+D.0!W38</f>
        <v>0</v>
      </c>
      <c r="X38" s="169">
        <f ca="1">'4'!X38+A.0!X38+B.0!X38+C.0!X38+D.0!X38</f>
        <v>0</v>
      </c>
      <c r="Y38" s="169">
        <f ca="1">'4'!Y38+A.0!Y38+B.0!Y38+C.0!Y38+D.0!Y38</f>
        <v>0</v>
      </c>
      <c r="Z38" s="169">
        <f ca="1">'4'!Z38+A.0!Z38+B.0!Z38+C.0!Z38+D.0!Z38</f>
        <v>0</v>
      </c>
      <c r="AA38" s="169">
        <f ca="1">'4'!AA38+A.0!AA38+B.0!AA38+C.0!AA38+D.0!AA38</f>
        <v>0</v>
      </c>
      <c r="AB38" s="169">
        <f ca="1">'4'!AB38+A.0!AB38+B.0!AB38+C.0!AB38+D.0!AB38</f>
        <v>0</v>
      </c>
      <c r="AC38" s="169">
        <f ca="1">'4'!AC38+A.0!AC38+B.0!AC38+C.0!AC38+D.0!AC38</f>
        <v>0</v>
      </c>
      <c r="AD38" s="169">
        <f ca="1">'4'!AD38+A.0!AD38+B.0!AD38+C.0!AD38+D.0!AD38</f>
        <v>0</v>
      </c>
      <c r="AE38" s="169">
        <f ca="1">'4'!AE38+A.0!AE38+B.0!AE38+C.0!AE38+D.0!AE38</f>
        <v>0</v>
      </c>
      <c r="AF38" s="169">
        <f ca="1">'4'!AF38+A.0!AF38+B.0!AF38+C.0!AF38+D.0!AF38</f>
        <v>0</v>
      </c>
      <c r="AG38" s="169">
        <f ca="1">'4'!AG38+A.0!AG38+B.0!AG38+C.0!AG38+D.0!AG38</f>
        <v>0</v>
      </c>
      <c r="AH38" s="169">
        <f ca="1">'4'!AH38+A.0!AH38+B.0!AH38+C.0!AH38+D.0!AH38</f>
        <v>0</v>
      </c>
      <c r="AI38" s="169">
        <f ca="1">'4'!AI38+A.0!AI38+B.0!AI38+C.0!AI38+D.0!AI38</f>
        <v>0</v>
      </c>
      <c r="AJ38" s="169">
        <f ca="1">'4'!AJ38+A.0!AJ38+B.0!AJ38+C.0!AJ38+D.0!AJ38</f>
        <v>0</v>
      </c>
    </row>
    <row r="39" spans="2:36" s="3" customFormat="1" ht="12.75">
      <c r="B39" s="64" t="s">
        <v>38</v>
      </c>
      <c r="C39" s="483" t="str">
        <f>IF(Kalba="EN",Data2!C64,Data2!B64)</f>
        <v>Kito tarptautinio finansavimo lėšos</v>
      </c>
      <c r="D39" s="169">
        <f ca="1">F39+NPV(FDN,G39:INDEX(G39:AJ39,PAL))</f>
        <v>0</v>
      </c>
      <c r="E39" s="169">
        <f ca="1">SUMIF($F$5:$AJ$5,"&lt;="&amp;PAL,$F39:$AJ39)</f>
        <v>0</v>
      </c>
      <c r="F39" s="169">
        <f ca="1">'4'!F39+A.0!F39+B.0!F39+C.0!F39+D.0!F39</f>
        <v>0</v>
      </c>
      <c r="G39" s="169">
        <f ca="1">'4'!G39+A.0!G39+B.0!G39+C.0!G39+D.0!G39</f>
        <v>0</v>
      </c>
      <c r="H39" s="169">
        <f ca="1">'4'!H39+A.0!H39+B.0!H39+C.0!H39+D.0!H39</f>
        <v>0</v>
      </c>
      <c r="I39" s="169">
        <f ca="1">'4'!I39+A.0!I39+B.0!I39+C.0!I39+D.0!I39</f>
        <v>0</v>
      </c>
      <c r="J39" s="169">
        <f ca="1">'4'!J39+A.0!J39+B.0!J39+C.0!J39+D.0!J39</f>
        <v>0</v>
      </c>
      <c r="K39" s="169">
        <f ca="1">'4'!K39+A.0!K39+B.0!K39+C.0!K39+D.0!K39</f>
        <v>0</v>
      </c>
      <c r="L39" s="169">
        <f ca="1">'4'!L39+A.0!L39+B.0!L39+C.0!L39+D.0!L39</f>
        <v>0</v>
      </c>
      <c r="M39" s="169">
        <f ca="1">'4'!M39+A.0!M39+B.0!M39+C.0!M39+D.0!M39</f>
        <v>0</v>
      </c>
      <c r="N39" s="169">
        <f ca="1">'4'!N39+A.0!N39+B.0!N39+C.0!N39+D.0!N39</f>
        <v>0</v>
      </c>
      <c r="O39" s="169">
        <f ca="1">'4'!O39+A.0!O39+B.0!O39+C.0!O39+D.0!O39</f>
        <v>0</v>
      </c>
      <c r="P39" s="169">
        <f ca="1">'4'!P39+A.0!P39+B.0!P39+C.0!P39+D.0!P39</f>
        <v>0</v>
      </c>
      <c r="Q39" s="169">
        <f ca="1">'4'!Q39+A.0!Q39+B.0!Q39+C.0!Q39+D.0!Q39</f>
        <v>0</v>
      </c>
      <c r="R39" s="169">
        <f ca="1">'4'!R39+A.0!R39+B.0!R39+C.0!R39+D.0!R39</f>
        <v>0</v>
      </c>
      <c r="S39" s="169">
        <f ca="1">'4'!S39+A.0!S39+B.0!S39+C.0!S39+D.0!S39</f>
        <v>0</v>
      </c>
      <c r="T39" s="169">
        <f ca="1">'4'!T39+A.0!T39+B.0!T39+C.0!T39+D.0!T39</f>
        <v>0</v>
      </c>
      <c r="U39" s="169">
        <f ca="1">'4'!U39+A.0!U39+B.0!U39+C.0!U39+D.0!U39</f>
        <v>0</v>
      </c>
      <c r="V39" s="169">
        <f ca="1">'4'!V39+A.0!V39+B.0!V39+C.0!V39+D.0!V39</f>
        <v>0</v>
      </c>
      <c r="W39" s="169">
        <f ca="1">'4'!W39+A.0!W39+B.0!W39+C.0!W39+D.0!W39</f>
        <v>0</v>
      </c>
      <c r="X39" s="169">
        <f ca="1">'4'!X39+A.0!X39+B.0!X39+C.0!X39+D.0!X39</f>
        <v>0</v>
      </c>
      <c r="Y39" s="169">
        <f ca="1">'4'!Y39+A.0!Y39+B.0!Y39+C.0!Y39+D.0!Y39</f>
        <v>0</v>
      </c>
      <c r="Z39" s="169">
        <f ca="1">'4'!Z39+A.0!Z39+B.0!Z39+C.0!Z39+D.0!Z39</f>
        <v>0</v>
      </c>
      <c r="AA39" s="169">
        <f ca="1">'4'!AA39+A.0!AA39+B.0!AA39+C.0!AA39+D.0!AA39</f>
        <v>0</v>
      </c>
      <c r="AB39" s="169">
        <f ca="1">'4'!AB39+A.0!AB39+B.0!AB39+C.0!AB39+D.0!AB39</f>
        <v>0</v>
      </c>
      <c r="AC39" s="169">
        <f ca="1">'4'!AC39+A.0!AC39+B.0!AC39+C.0!AC39+D.0!AC39</f>
        <v>0</v>
      </c>
      <c r="AD39" s="169">
        <f ca="1">'4'!AD39+A.0!AD39+B.0!AD39+C.0!AD39+D.0!AD39</f>
        <v>0</v>
      </c>
      <c r="AE39" s="169">
        <f ca="1">'4'!AE39+A.0!AE39+B.0!AE39+C.0!AE39+D.0!AE39</f>
        <v>0</v>
      </c>
      <c r="AF39" s="169">
        <f ca="1">'4'!AF39+A.0!AF39+B.0!AF39+C.0!AF39+D.0!AF39</f>
        <v>0</v>
      </c>
      <c r="AG39" s="169">
        <f ca="1">'4'!AG39+A.0!AG39+B.0!AG39+C.0!AG39+D.0!AG39</f>
        <v>0</v>
      </c>
      <c r="AH39" s="169">
        <f ca="1">'4'!AH39+A.0!AH39+B.0!AH39+C.0!AH39+D.0!AH39</f>
        <v>0</v>
      </c>
      <c r="AI39" s="169">
        <f ca="1">'4'!AI39+A.0!AI39+B.0!AI39+C.0!AI39+D.0!AI39</f>
        <v>0</v>
      </c>
      <c r="AJ39" s="169">
        <f ca="1">'4'!AJ39+A.0!AJ39+B.0!AJ39+C.0!AJ39+D.0!AJ39</f>
        <v>0</v>
      </c>
    </row>
    <row r="40" spans="2:36" s="3" customFormat="1" ht="25.5">
      <c r="B40" s="64" t="s">
        <v>40</v>
      </c>
      <c r="C40" s="483" t="str">
        <f>IF(Kalba="EN",Data2!C65,Data2!B65)</f>
        <v>Specialiosios programos lėšos, skirtos padengti netinkamą finansuoti PVM</v>
      </c>
      <c r="D40" s="169">
        <f ca="1">F40+NPV(FDN,G40:INDEX(G40:AJ40,PAL))</f>
        <v>0</v>
      </c>
      <c r="E40" s="169">
        <f ca="1">SUMIF($F$5:$AJ$5,"&lt;="&amp;PAL,$F40:$AJ40)</f>
        <v>0</v>
      </c>
      <c r="F40" s="169">
        <f ca="1">'4'!F40+A.0!F40+B.0!F40+C.0!F40+D.0!F40</f>
        <v>0</v>
      </c>
      <c r="G40" s="169">
        <f ca="1">'4'!G40+A.0!G40+B.0!G40+C.0!G40+D.0!G40</f>
        <v>0</v>
      </c>
      <c r="H40" s="169">
        <f ca="1">'4'!H40+A.0!H40+B.0!H40+C.0!H40+D.0!H40</f>
        <v>0</v>
      </c>
      <c r="I40" s="169">
        <f ca="1">'4'!I40+A.0!I40+B.0!I40+C.0!I40+D.0!I40</f>
        <v>0</v>
      </c>
      <c r="J40" s="169">
        <f ca="1">'4'!J40+A.0!J40+B.0!J40+C.0!J40+D.0!J40</f>
        <v>0</v>
      </c>
      <c r="K40" s="169">
        <f ca="1">'4'!K40+A.0!K40+B.0!K40+C.0!K40+D.0!K40</f>
        <v>0</v>
      </c>
      <c r="L40" s="169">
        <f ca="1">'4'!L40+A.0!L40+B.0!L40+C.0!L40+D.0!L40</f>
        <v>0</v>
      </c>
      <c r="M40" s="169">
        <f ca="1">'4'!M40+A.0!M40+B.0!M40+C.0!M40+D.0!M40</f>
        <v>0</v>
      </c>
      <c r="N40" s="169">
        <f ca="1">'4'!N40+A.0!N40+B.0!N40+C.0!N40+D.0!N40</f>
        <v>0</v>
      </c>
      <c r="O40" s="169">
        <f ca="1">'4'!O40+A.0!O40+B.0!O40+C.0!O40+D.0!O40</f>
        <v>0</v>
      </c>
      <c r="P40" s="169">
        <f ca="1">'4'!P40+A.0!P40+B.0!P40+C.0!P40+D.0!P40</f>
        <v>0</v>
      </c>
      <c r="Q40" s="169">
        <f ca="1">'4'!Q40+A.0!Q40+B.0!Q40+C.0!Q40+D.0!Q40</f>
        <v>0</v>
      </c>
      <c r="R40" s="169">
        <f ca="1">'4'!R40+A.0!R40+B.0!R40+C.0!R40+D.0!R40</f>
        <v>0</v>
      </c>
      <c r="S40" s="169">
        <f ca="1">'4'!S40+A.0!S40+B.0!S40+C.0!S40+D.0!S40</f>
        <v>0</v>
      </c>
      <c r="T40" s="169">
        <f ca="1">'4'!T40+A.0!T40+B.0!T40+C.0!T40+D.0!T40</f>
        <v>0</v>
      </c>
      <c r="U40" s="169">
        <f ca="1">'4'!U40+A.0!U40+B.0!U40+C.0!U40+D.0!U40</f>
        <v>0</v>
      </c>
      <c r="V40" s="169">
        <f ca="1">'4'!V40+A.0!V40+B.0!V40+C.0!V40+D.0!V40</f>
        <v>0</v>
      </c>
      <c r="W40" s="169">
        <f ca="1">'4'!W40+A.0!W40+B.0!W40+C.0!W40+D.0!W40</f>
        <v>0</v>
      </c>
      <c r="X40" s="169">
        <f ca="1">'4'!X40+A.0!X40+B.0!X40+C.0!X40+D.0!X40</f>
        <v>0</v>
      </c>
      <c r="Y40" s="169">
        <f ca="1">'4'!Y40+A.0!Y40+B.0!Y40+C.0!Y40+D.0!Y40</f>
        <v>0</v>
      </c>
      <c r="Z40" s="169">
        <f ca="1">'4'!Z40+A.0!Z40+B.0!Z40+C.0!Z40+D.0!Z40</f>
        <v>0</v>
      </c>
      <c r="AA40" s="169">
        <f ca="1">'4'!AA40+A.0!AA40+B.0!AA40+C.0!AA40+D.0!AA40</f>
        <v>0</v>
      </c>
      <c r="AB40" s="169">
        <f ca="1">'4'!AB40+A.0!AB40+B.0!AB40+C.0!AB40+D.0!AB40</f>
        <v>0</v>
      </c>
      <c r="AC40" s="169">
        <f ca="1">'4'!AC40+A.0!AC40+B.0!AC40+C.0!AC40+D.0!AC40</f>
        <v>0</v>
      </c>
      <c r="AD40" s="169">
        <f ca="1">'4'!AD40+A.0!AD40+B.0!AD40+C.0!AD40+D.0!AD40</f>
        <v>0</v>
      </c>
      <c r="AE40" s="169">
        <f ca="1">'4'!AE40+A.0!AE40+B.0!AE40+C.0!AE40+D.0!AE40</f>
        <v>0</v>
      </c>
      <c r="AF40" s="169">
        <f ca="1">'4'!AF40+A.0!AF40+B.0!AF40+C.0!AF40+D.0!AF40</f>
        <v>0</v>
      </c>
      <c r="AG40" s="169">
        <f ca="1">'4'!AG40+A.0!AG40+B.0!AG40+C.0!AG40+D.0!AG40</f>
        <v>0</v>
      </c>
      <c r="AH40" s="169">
        <f ca="1">'4'!AH40+A.0!AH40+B.0!AH40+C.0!AH40+D.0!AH40</f>
        <v>0</v>
      </c>
      <c r="AI40" s="169">
        <f ca="1">'4'!AI40+A.0!AI40+B.0!AI40+C.0!AI40+D.0!AI40</f>
        <v>0</v>
      </c>
      <c r="AJ40" s="169">
        <f ca="1">'4'!AJ40+A.0!AJ40+B.0!AJ40+C.0!AJ40+D.0!AJ40</f>
        <v>0</v>
      </c>
    </row>
    <row r="41" spans="2:36" s="61" customFormat="1" ht="12.75">
      <c r="B41" s="66" t="s">
        <v>41</v>
      </c>
      <c r="C41" s="482" t="str">
        <f>IF(Kalba="EN",Data2!C66,Data2!B66)</f>
        <v>Nuosavos lėšos</v>
      </c>
      <c r="D41" s="170">
        <f ca="1">ROUND(SUM(D42:D43),0)</f>
        <v>0</v>
      </c>
      <c r="E41" s="170">
        <f ca="1">ROUND(SUM(E42:E43),0)</f>
        <v>0</v>
      </c>
      <c r="F41" s="170">
        <f ca="1">ROUND(SUM(F42:F43),0)</f>
        <v>0</v>
      </c>
      <c r="G41" s="170">
        <f t="shared" ref="G41:AJ41" ca="1" si="11">ROUND(SUM(G42:G43),0)</f>
        <v>0</v>
      </c>
      <c r="H41" s="170">
        <f t="shared" ca="1" si="11"/>
        <v>0</v>
      </c>
      <c r="I41" s="170">
        <f t="shared" ca="1" si="11"/>
        <v>0</v>
      </c>
      <c r="J41" s="170">
        <f t="shared" ca="1" si="11"/>
        <v>0</v>
      </c>
      <c r="K41" s="170">
        <f t="shared" ca="1" si="11"/>
        <v>0</v>
      </c>
      <c r="L41" s="170">
        <f t="shared" ca="1" si="11"/>
        <v>0</v>
      </c>
      <c r="M41" s="170">
        <f t="shared" ca="1" si="11"/>
        <v>0</v>
      </c>
      <c r="N41" s="170">
        <f t="shared" ca="1" si="11"/>
        <v>0</v>
      </c>
      <c r="O41" s="170">
        <f t="shared" ca="1" si="11"/>
        <v>0</v>
      </c>
      <c r="P41" s="170">
        <f t="shared" ca="1" si="11"/>
        <v>0</v>
      </c>
      <c r="Q41" s="170">
        <f t="shared" ca="1" si="11"/>
        <v>0</v>
      </c>
      <c r="R41" s="170">
        <f t="shared" ca="1" si="11"/>
        <v>0</v>
      </c>
      <c r="S41" s="170">
        <f t="shared" ca="1" si="11"/>
        <v>0</v>
      </c>
      <c r="T41" s="170">
        <f t="shared" ca="1" si="11"/>
        <v>0</v>
      </c>
      <c r="U41" s="170">
        <f t="shared" ca="1" si="11"/>
        <v>0</v>
      </c>
      <c r="V41" s="170">
        <f t="shared" ca="1" si="11"/>
        <v>0</v>
      </c>
      <c r="W41" s="170">
        <f t="shared" ca="1" si="11"/>
        <v>0</v>
      </c>
      <c r="X41" s="170">
        <f t="shared" ca="1" si="11"/>
        <v>0</v>
      </c>
      <c r="Y41" s="170">
        <f t="shared" ca="1" si="11"/>
        <v>0</v>
      </c>
      <c r="Z41" s="170">
        <f t="shared" ca="1" si="11"/>
        <v>0</v>
      </c>
      <c r="AA41" s="170">
        <f t="shared" ca="1" si="11"/>
        <v>0</v>
      </c>
      <c r="AB41" s="170">
        <f t="shared" ca="1" si="11"/>
        <v>0</v>
      </c>
      <c r="AC41" s="170">
        <f t="shared" ca="1" si="11"/>
        <v>0</v>
      </c>
      <c r="AD41" s="170">
        <f t="shared" ca="1" si="11"/>
        <v>0</v>
      </c>
      <c r="AE41" s="170">
        <f t="shared" ca="1" si="11"/>
        <v>0</v>
      </c>
      <c r="AF41" s="170">
        <f t="shared" ca="1" si="11"/>
        <v>0</v>
      </c>
      <c r="AG41" s="170">
        <f t="shared" ca="1" si="11"/>
        <v>0</v>
      </c>
      <c r="AH41" s="170">
        <f t="shared" ca="1" si="11"/>
        <v>0</v>
      </c>
      <c r="AI41" s="170">
        <f t="shared" ca="1" si="11"/>
        <v>0</v>
      </c>
      <c r="AJ41" s="170">
        <f t="shared" ca="1" si="11"/>
        <v>0</v>
      </c>
    </row>
    <row r="42" spans="2:36" s="3" customFormat="1" ht="25.5">
      <c r="B42" s="64" t="s">
        <v>42</v>
      </c>
      <c r="C42" s="483" t="str">
        <f>IF(Kalba="EN",Data2!C67,Data2!B67)</f>
        <v>Viešosios lėšos (valstybės, savivaldybės biudžetai, kiti viešųjų lėšų šaltiniai)</v>
      </c>
      <c r="D42" s="169">
        <f ca="1">F42+NPV(FDN,G42:INDEX(G42:AJ42,PAL))</f>
        <v>0</v>
      </c>
      <c r="E42" s="169">
        <f ca="1">SUMIF($F$5:$AJ$5,"&lt;="&amp;PAL,$F42:$AJ42)</f>
        <v>0</v>
      </c>
      <c r="F42" s="169">
        <f ca="1">'4'!F42+A.0!F42+B.0!F42+C.0!F42+D.0!F42</f>
        <v>0</v>
      </c>
      <c r="G42" s="169">
        <f ca="1">'4'!G42+A.0!G42+B.0!G42+C.0!G42+D.0!G42</f>
        <v>0</v>
      </c>
      <c r="H42" s="169">
        <f ca="1">'4'!H42+A.0!H42+B.0!H42+C.0!H42+D.0!H42</f>
        <v>0</v>
      </c>
      <c r="I42" s="169">
        <f ca="1">'4'!I42+A.0!I42+B.0!I42+C.0!I42+D.0!I42</f>
        <v>0</v>
      </c>
      <c r="J42" s="169">
        <f ca="1">'4'!J42+A.0!J42+B.0!J42+C.0!J42+D.0!J42</f>
        <v>0</v>
      </c>
      <c r="K42" s="169">
        <f ca="1">'4'!K42+A.0!K42+B.0!K42+C.0!K42+D.0!K42</f>
        <v>0</v>
      </c>
      <c r="L42" s="169">
        <f ca="1">'4'!L42+A.0!L42+B.0!L42+C.0!L42+D.0!L42</f>
        <v>0</v>
      </c>
      <c r="M42" s="169">
        <f ca="1">'4'!M42+A.0!M42+B.0!M42+C.0!M42+D.0!M42</f>
        <v>0</v>
      </c>
      <c r="N42" s="169">
        <f ca="1">'4'!N42+A.0!N42+B.0!N42+C.0!N42+D.0!N42</f>
        <v>0</v>
      </c>
      <c r="O42" s="169">
        <f ca="1">'4'!O42+A.0!O42+B.0!O42+C.0!O42+D.0!O42</f>
        <v>0</v>
      </c>
      <c r="P42" s="169">
        <f ca="1">'4'!P42+A.0!P42+B.0!P42+C.0!P42+D.0!P42</f>
        <v>0</v>
      </c>
      <c r="Q42" s="169">
        <f ca="1">'4'!Q42+A.0!Q42+B.0!Q42+C.0!Q42+D.0!Q42</f>
        <v>0</v>
      </c>
      <c r="R42" s="169">
        <f ca="1">'4'!R42+A.0!R42+B.0!R42+C.0!R42+D.0!R42</f>
        <v>0</v>
      </c>
      <c r="S42" s="169">
        <f ca="1">'4'!S42+A.0!S42+B.0!S42+C.0!S42+D.0!S42</f>
        <v>0</v>
      </c>
      <c r="T42" s="169">
        <f ca="1">'4'!T42+A.0!T42+B.0!T42+C.0!T42+D.0!T42</f>
        <v>0</v>
      </c>
      <c r="U42" s="169">
        <f ca="1">'4'!U42+A.0!U42+B.0!U42+C.0!U42+D.0!U42</f>
        <v>0</v>
      </c>
      <c r="V42" s="169">
        <f ca="1">'4'!V42+A.0!V42+B.0!V42+C.0!V42+D.0!V42</f>
        <v>0</v>
      </c>
      <c r="W42" s="169">
        <f ca="1">'4'!W42+A.0!W42+B.0!W42+C.0!W42+D.0!W42</f>
        <v>0</v>
      </c>
      <c r="X42" s="169">
        <f ca="1">'4'!X42+A.0!X42+B.0!X42+C.0!X42+D.0!X42</f>
        <v>0</v>
      </c>
      <c r="Y42" s="169">
        <f ca="1">'4'!Y42+A.0!Y42+B.0!Y42+C.0!Y42+D.0!Y42</f>
        <v>0</v>
      </c>
      <c r="Z42" s="169">
        <f ca="1">'4'!Z42+A.0!Z42+B.0!Z42+C.0!Z42+D.0!Z42</f>
        <v>0</v>
      </c>
      <c r="AA42" s="169">
        <f ca="1">'4'!AA42+A.0!AA42+B.0!AA42+C.0!AA42+D.0!AA42</f>
        <v>0</v>
      </c>
      <c r="AB42" s="169">
        <f ca="1">'4'!AB42+A.0!AB42+B.0!AB42+C.0!AB42+D.0!AB42</f>
        <v>0</v>
      </c>
      <c r="AC42" s="169">
        <f ca="1">'4'!AC42+A.0!AC42+B.0!AC42+C.0!AC42+D.0!AC42</f>
        <v>0</v>
      </c>
      <c r="AD42" s="169">
        <f ca="1">'4'!AD42+A.0!AD42+B.0!AD42+C.0!AD42+D.0!AD42</f>
        <v>0</v>
      </c>
      <c r="AE42" s="169">
        <f ca="1">'4'!AE42+A.0!AE42+B.0!AE42+C.0!AE42+D.0!AE42</f>
        <v>0</v>
      </c>
      <c r="AF42" s="169">
        <f ca="1">'4'!AF42+A.0!AF42+B.0!AF42+C.0!AF42+D.0!AF42</f>
        <v>0</v>
      </c>
      <c r="AG42" s="169">
        <f ca="1">'4'!AG42+A.0!AG42+B.0!AG42+C.0!AG42+D.0!AG42</f>
        <v>0</v>
      </c>
      <c r="AH42" s="169">
        <f ca="1">'4'!AH42+A.0!AH42+B.0!AH42+C.0!AH42+D.0!AH42</f>
        <v>0</v>
      </c>
      <c r="AI42" s="169">
        <f ca="1">'4'!AI42+A.0!AI42+B.0!AI42+C.0!AI42+D.0!AI42</f>
        <v>0</v>
      </c>
      <c r="AJ42" s="169">
        <f ca="1">'4'!AJ42+A.0!AJ42+B.0!AJ42+C.0!AJ42+D.0!AJ42</f>
        <v>0</v>
      </c>
    </row>
    <row r="43" spans="2:36" s="3" customFormat="1" ht="12.75">
      <c r="B43" s="64" t="s">
        <v>43</v>
      </c>
      <c r="C43" s="483" t="str">
        <f>IF(Kalba="EN",Data2!C68,Data2!B68)</f>
        <v>Privačios lėšos (nuosavos, kitos privačios lėšos)</v>
      </c>
      <c r="D43" s="169">
        <f ca="1">F43+NPV(FDN,G43:INDEX(G43:AJ43,PAL))</f>
        <v>0</v>
      </c>
      <c r="E43" s="169">
        <f ca="1">SUMIF($F$5:$AJ$5,"&lt;="&amp;PAL,$F43:$AJ43)</f>
        <v>0</v>
      </c>
      <c r="F43" s="169">
        <f ca="1">'4'!F43+A.0!F43+B.0!F43+C.0!F43+D.0!F43</f>
        <v>0</v>
      </c>
      <c r="G43" s="169">
        <f ca="1">'4'!G43+A.0!G43+B.0!G43+C.0!G43+D.0!G43</f>
        <v>0</v>
      </c>
      <c r="H43" s="169">
        <f ca="1">'4'!H43+A.0!H43+B.0!H43+C.0!H43+D.0!H43</f>
        <v>0</v>
      </c>
      <c r="I43" s="169">
        <f ca="1">'4'!I43+A.0!I43+B.0!I43+C.0!I43+D.0!I43</f>
        <v>0</v>
      </c>
      <c r="J43" s="169">
        <f ca="1">'4'!J43+A.0!J43+B.0!J43+C.0!J43+D.0!J43</f>
        <v>0</v>
      </c>
      <c r="K43" s="169">
        <f ca="1">'4'!K43+A.0!K43+B.0!K43+C.0!K43+D.0!K43</f>
        <v>0</v>
      </c>
      <c r="L43" s="169">
        <f ca="1">'4'!L43+A.0!L43+B.0!L43+C.0!L43+D.0!L43</f>
        <v>0</v>
      </c>
      <c r="M43" s="169">
        <f ca="1">'4'!M43+A.0!M43+B.0!M43+C.0!M43+D.0!M43</f>
        <v>0</v>
      </c>
      <c r="N43" s="169">
        <f ca="1">'4'!N43+A.0!N43+B.0!N43+C.0!N43+D.0!N43</f>
        <v>0</v>
      </c>
      <c r="O43" s="169">
        <f ca="1">'4'!O43+A.0!O43+B.0!O43+C.0!O43+D.0!O43</f>
        <v>0</v>
      </c>
      <c r="P43" s="169">
        <f ca="1">'4'!P43+A.0!P43+B.0!P43+C.0!P43+D.0!P43</f>
        <v>0</v>
      </c>
      <c r="Q43" s="169">
        <f ca="1">'4'!Q43+A.0!Q43+B.0!Q43+C.0!Q43+D.0!Q43</f>
        <v>0</v>
      </c>
      <c r="R43" s="169">
        <f ca="1">'4'!R43+A.0!R43+B.0!R43+C.0!R43+D.0!R43</f>
        <v>0</v>
      </c>
      <c r="S43" s="169">
        <f ca="1">'4'!S43+A.0!S43+B.0!S43+C.0!S43+D.0!S43</f>
        <v>0</v>
      </c>
      <c r="T43" s="169">
        <f ca="1">'4'!T43+A.0!T43+B.0!T43+C.0!T43+D.0!T43</f>
        <v>0</v>
      </c>
      <c r="U43" s="169">
        <f ca="1">'4'!U43+A.0!U43+B.0!U43+C.0!U43+D.0!U43</f>
        <v>0</v>
      </c>
      <c r="V43" s="169">
        <f ca="1">'4'!V43+A.0!V43+B.0!V43+C.0!V43+D.0!V43</f>
        <v>0</v>
      </c>
      <c r="W43" s="169">
        <f ca="1">'4'!W43+A.0!W43+B.0!W43+C.0!W43+D.0!W43</f>
        <v>0</v>
      </c>
      <c r="X43" s="169">
        <f ca="1">'4'!X43+A.0!X43+B.0!X43+C.0!X43+D.0!X43</f>
        <v>0</v>
      </c>
      <c r="Y43" s="169">
        <f ca="1">'4'!Y43+A.0!Y43+B.0!Y43+C.0!Y43+D.0!Y43</f>
        <v>0</v>
      </c>
      <c r="Z43" s="169">
        <f ca="1">'4'!Z43+A.0!Z43+B.0!Z43+C.0!Z43+D.0!Z43</f>
        <v>0</v>
      </c>
      <c r="AA43" s="169">
        <f ca="1">'4'!AA43+A.0!AA43+B.0!AA43+C.0!AA43+D.0!AA43</f>
        <v>0</v>
      </c>
      <c r="AB43" s="169">
        <f ca="1">'4'!AB43+A.0!AB43+B.0!AB43+C.0!AB43+D.0!AB43</f>
        <v>0</v>
      </c>
      <c r="AC43" s="169">
        <f ca="1">'4'!AC43+A.0!AC43+B.0!AC43+C.0!AC43+D.0!AC43</f>
        <v>0</v>
      </c>
      <c r="AD43" s="169">
        <f ca="1">'4'!AD43+A.0!AD43+B.0!AD43+C.0!AD43+D.0!AD43</f>
        <v>0</v>
      </c>
      <c r="AE43" s="169">
        <f ca="1">'4'!AE43+A.0!AE43+B.0!AE43+C.0!AE43+D.0!AE43</f>
        <v>0</v>
      </c>
      <c r="AF43" s="169">
        <f ca="1">'4'!AF43+A.0!AF43+B.0!AF43+C.0!AF43+D.0!AF43</f>
        <v>0</v>
      </c>
      <c r="AG43" s="169">
        <f ca="1">'4'!AG43+A.0!AG43+B.0!AG43+C.0!AG43+D.0!AG43</f>
        <v>0</v>
      </c>
      <c r="AH43" s="169">
        <f ca="1">'4'!AH43+A.0!AH43+B.0!AH43+C.0!AH43+D.0!AH43</f>
        <v>0</v>
      </c>
      <c r="AI43" s="169">
        <f ca="1">'4'!AI43+A.0!AI43+B.0!AI43+C.0!AI43+D.0!AI43</f>
        <v>0</v>
      </c>
      <c r="AJ43" s="169">
        <f ca="1">'4'!AJ43+A.0!AJ43+B.0!AJ43+C.0!AJ43+D.0!AJ43</f>
        <v>0</v>
      </c>
    </row>
    <row r="44" spans="2:36" s="61" customFormat="1" ht="12.75">
      <c r="B44" s="66" t="s">
        <v>44</v>
      </c>
      <c r="C44" s="482" t="str">
        <f>IF(Kalba="EN",Data2!C69,Data2!B69)</f>
        <v>Paskolos</v>
      </c>
      <c r="D44" s="170">
        <f ca="1">ROUND(SUM(D45)-SUM(D46),0)</f>
        <v>0</v>
      </c>
      <c r="E44" s="170">
        <f ca="1">ROUND(SUM(E45)-SUM(E46),0)</f>
        <v>0</v>
      </c>
      <c r="F44" s="170">
        <f ca="1">ROUND(SUM(F45)-SUM(F46),0)</f>
        <v>0</v>
      </c>
      <c r="G44" s="170">
        <f t="shared" ref="G44:AJ44" ca="1" si="12">ROUND(SUM(G45)-SUM(G46),0)</f>
        <v>0</v>
      </c>
      <c r="H44" s="170">
        <f t="shared" ca="1" si="12"/>
        <v>0</v>
      </c>
      <c r="I44" s="170">
        <f t="shared" ca="1" si="12"/>
        <v>0</v>
      </c>
      <c r="J44" s="170">
        <f t="shared" ca="1" si="12"/>
        <v>0</v>
      </c>
      <c r="K44" s="170">
        <f t="shared" ca="1" si="12"/>
        <v>0</v>
      </c>
      <c r="L44" s="170">
        <f t="shared" ca="1" si="12"/>
        <v>0</v>
      </c>
      <c r="M44" s="170">
        <f t="shared" ca="1" si="12"/>
        <v>0</v>
      </c>
      <c r="N44" s="170">
        <f t="shared" ca="1" si="12"/>
        <v>0</v>
      </c>
      <c r="O44" s="170">
        <f t="shared" ca="1" si="12"/>
        <v>0</v>
      </c>
      <c r="P44" s="170">
        <f t="shared" ca="1" si="12"/>
        <v>0</v>
      </c>
      <c r="Q44" s="170">
        <f t="shared" ca="1" si="12"/>
        <v>0</v>
      </c>
      <c r="R44" s="170">
        <f t="shared" ca="1" si="12"/>
        <v>0</v>
      </c>
      <c r="S44" s="170">
        <f t="shared" ca="1" si="12"/>
        <v>0</v>
      </c>
      <c r="T44" s="170">
        <f t="shared" ca="1" si="12"/>
        <v>0</v>
      </c>
      <c r="U44" s="170">
        <f t="shared" ca="1" si="12"/>
        <v>0</v>
      </c>
      <c r="V44" s="170">
        <f t="shared" ca="1" si="12"/>
        <v>0</v>
      </c>
      <c r="W44" s="170">
        <f t="shared" ca="1" si="12"/>
        <v>0</v>
      </c>
      <c r="X44" s="170">
        <f t="shared" ca="1" si="12"/>
        <v>0</v>
      </c>
      <c r="Y44" s="170">
        <f t="shared" ca="1" si="12"/>
        <v>0</v>
      </c>
      <c r="Z44" s="170">
        <f t="shared" ca="1" si="12"/>
        <v>0</v>
      </c>
      <c r="AA44" s="170">
        <f t="shared" ca="1" si="12"/>
        <v>0</v>
      </c>
      <c r="AB44" s="170">
        <f t="shared" ca="1" si="12"/>
        <v>0</v>
      </c>
      <c r="AC44" s="170">
        <f t="shared" ca="1" si="12"/>
        <v>0</v>
      </c>
      <c r="AD44" s="170">
        <f t="shared" ca="1" si="12"/>
        <v>0</v>
      </c>
      <c r="AE44" s="170">
        <f t="shared" ca="1" si="12"/>
        <v>0</v>
      </c>
      <c r="AF44" s="170">
        <f t="shared" ca="1" si="12"/>
        <v>0</v>
      </c>
      <c r="AG44" s="170">
        <f t="shared" ca="1" si="12"/>
        <v>0</v>
      </c>
      <c r="AH44" s="170">
        <f t="shared" ca="1" si="12"/>
        <v>0</v>
      </c>
      <c r="AI44" s="170">
        <f t="shared" ca="1" si="12"/>
        <v>0</v>
      </c>
      <c r="AJ44" s="170">
        <f t="shared" ca="1" si="12"/>
        <v>0</v>
      </c>
    </row>
    <row r="45" spans="2:36" s="3" customFormat="1" ht="12.75">
      <c r="B45" s="64" t="s">
        <v>46</v>
      </c>
      <c r="C45" s="483" t="str">
        <f>IF(Kalba="EN",Data2!C70,Data2!B70)</f>
        <v>Paskolos</v>
      </c>
      <c r="D45" s="169">
        <f ca="1">F45+NPV(FDN,G45:INDEX(G45:AJ45,PAL))</f>
        <v>0</v>
      </c>
      <c r="E45" s="169">
        <f ca="1">SUMIF($F$5:$AJ$5,"&lt;="&amp;PAL,$F45:$AJ45)</f>
        <v>0</v>
      </c>
      <c r="F45" s="169">
        <f ca="1">'4'!F45+A.0!F45+B.0!F45+C.0!F45+D.0!F45</f>
        <v>0</v>
      </c>
      <c r="G45" s="169">
        <f ca="1">'4'!G45+A.0!G45+B.0!G45+C.0!G45+D.0!G45</f>
        <v>0</v>
      </c>
      <c r="H45" s="169">
        <f ca="1">'4'!H45+A.0!H45+B.0!H45+C.0!H45+D.0!H45</f>
        <v>0</v>
      </c>
      <c r="I45" s="169">
        <f ca="1">'4'!I45+A.0!I45+B.0!I45+C.0!I45+D.0!I45</f>
        <v>0</v>
      </c>
      <c r="J45" s="169">
        <f ca="1">'4'!J45+A.0!J45+B.0!J45+C.0!J45+D.0!J45</f>
        <v>0</v>
      </c>
      <c r="K45" s="169">
        <f ca="1">'4'!K45+A.0!K45+B.0!K45+C.0!K45+D.0!K45</f>
        <v>0</v>
      </c>
      <c r="L45" s="169">
        <f ca="1">'4'!L45+A.0!L45+B.0!L45+C.0!L45+D.0!L45</f>
        <v>0</v>
      </c>
      <c r="M45" s="169">
        <f ca="1">'4'!M45+A.0!M45+B.0!M45+C.0!M45+D.0!M45</f>
        <v>0</v>
      </c>
      <c r="N45" s="169">
        <f ca="1">'4'!N45+A.0!N45+B.0!N45+C.0!N45+D.0!N45</f>
        <v>0</v>
      </c>
      <c r="O45" s="169">
        <f ca="1">'4'!O45+A.0!O45+B.0!O45+C.0!O45+D.0!O45</f>
        <v>0</v>
      </c>
      <c r="P45" s="169">
        <f ca="1">'4'!P45+A.0!P45+B.0!P45+C.0!P45+D.0!P45</f>
        <v>0</v>
      </c>
      <c r="Q45" s="169">
        <f ca="1">'4'!Q45+A.0!Q45+B.0!Q45+C.0!Q45+D.0!Q45</f>
        <v>0</v>
      </c>
      <c r="R45" s="169">
        <f ca="1">'4'!R45+A.0!R45+B.0!R45+C.0!R45+D.0!R45</f>
        <v>0</v>
      </c>
      <c r="S45" s="169">
        <f ca="1">'4'!S45+A.0!S45+B.0!S45+C.0!S45+D.0!S45</f>
        <v>0</v>
      </c>
      <c r="T45" s="169">
        <f ca="1">'4'!T45+A.0!T45+B.0!T45+C.0!T45+D.0!T45</f>
        <v>0</v>
      </c>
      <c r="U45" s="169">
        <f ca="1">'4'!U45+A.0!U45+B.0!U45+C.0!U45+D.0!U45</f>
        <v>0</v>
      </c>
      <c r="V45" s="169">
        <f ca="1">'4'!V45+A.0!V45+B.0!V45+C.0!V45+D.0!V45</f>
        <v>0</v>
      </c>
      <c r="W45" s="169">
        <f ca="1">'4'!W45+A.0!W45+B.0!W45+C.0!W45+D.0!W45</f>
        <v>0</v>
      </c>
      <c r="X45" s="169">
        <f ca="1">'4'!X45+A.0!X45+B.0!X45+C.0!X45+D.0!X45</f>
        <v>0</v>
      </c>
      <c r="Y45" s="169">
        <f ca="1">'4'!Y45+A.0!Y45+B.0!Y45+C.0!Y45+D.0!Y45</f>
        <v>0</v>
      </c>
      <c r="Z45" s="169">
        <f ca="1">'4'!Z45+A.0!Z45+B.0!Z45+C.0!Z45+D.0!Z45</f>
        <v>0</v>
      </c>
      <c r="AA45" s="169">
        <f ca="1">'4'!AA45+A.0!AA45+B.0!AA45+C.0!AA45+D.0!AA45</f>
        <v>0</v>
      </c>
      <c r="AB45" s="169">
        <f ca="1">'4'!AB45+A.0!AB45+B.0!AB45+C.0!AB45+D.0!AB45</f>
        <v>0</v>
      </c>
      <c r="AC45" s="169">
        <f ca="1">'4'!AC45+A.0!AC45+B.0!AC45+C.0!AC45+D.0!AC45</f>
        <v>0</v>
      </c>
      <c r="AD45" s="169">
        <f ca="1">'4'!AD45+A.0!AD45+B.0!AD45+C.0!AD45+D.0!AD45</f>
        <v>0</v>
      </c>
      <c r="AE45" s="169">
        <f ca="1">'4'!AE45+A.0!AE45+B.0!AE45+C.0!AE45+D.0!AE45</f>
        <v>0</v>
      </c>
      <c r="AF45" s="169">
        <f ca="1">'4'!AF45+A.0!AF45+B.0!AF45+C.0!AF45+D.0!AF45</f>
        <v>0</v>
      </c>
      <c r="AG45" s="169">
        <f ca="1">'4'!AG45+A.0!AG45+B.0!AG45+C.0!AG45+D.0!AG45</f>
        <v>0</v>
      </c>
      <c r="AH45" s="169">
        <f ca="1">'4'!AH45+A.0!AH45+B.0!AH45+C.0!AH45+D.0!AH45</f>
        <v>0</v>
      </c>
      <c r="AI45" s="169">
        <f ca="1">'4'!AI45+A.0!AI45+B.0!AI45+C.0!AI45+D.0!AI45</f>
        <v>0</v>
      </c>
      <c r="AJ45" s="169">
        <f ca="1">'4'!AJ45+A.0!AJ45+B.0!AJ45+C.0!AJ45+D.0!AJ45</f>
        <v>0</v>
      </c>
    </row>
    <row r="46" spans="2:36" s="3" customFormat="1" ht="12.75">
      <c r="B46" s="64" t="s">
        <v>48</v>
      </c>
      <c r="C46" s="483" t="str">
        <f>IF(Kalba="EN",Data2!C71,Data2!B71)</f>
        <v>Paskolų grąžinimai (išskyrus palūkanas)</v>
      </c>
      <c r="D46" s="169">
        <f ca="1">F46+NPV(FDN,G46:INDEX(G46:AJ46,PAL))</f>
        <v>0</v>
      </c>
      <c r="E46" s="169">
        <f ca="1">SUMIF($F$5:$AJ$5,"&lt;="&amp;PAL,$F46:$AJ46)</f>
        <v>0</v>
      </c>
      <c r="F46" s="169">
        <f ca="1">'4'!F46+A.0!F46+B.0!F46+C.0!F46+D.0!F46</f>
        <v>0</v>
      </c>
      <c r="G46" s="169">
        <f ca="1">'4'!G46+A.0!G46+B.0!G46+C.0!G46+D.0!G46</f>
        <v>0</v>
      </c>
      <c r="H46" s="169">
        <f ca="1">'4'!H46+A.0!H46+B.0!H46+C.0!H46+D.0!H46</f>
        <v>0</v>
      </c>
      <c r="I46" s="169">
        <f ca="1">'4'!I46+A.0!I46+B.0!I46+C.0!I46+D.0!I46</f>
        <v>0</v>
      </c>
      <c r="J46" s="169">
        <f ca="1">'4'!J46+A.0!J46+B.0!J46+C.0!J46+D.0!J46</f>
        <v>0</v>
      </c>
      <c r="K46" s="169">
        <f ca="1">'4'!K46+A.0!K46+B.0!K46+C.0!K46+D.0!K46</f>
        <v>0</v>
      </c>
      <c r="L46" s="169">
        <f ca="1">'4'!L46+A.0!L46+B.0!L46+C.0!L46+D.0!L46</f>
        <v>0</v>
      </c>
      <c r="M46" s="169">
        <f ca="1">'4'!M46+A.0!M46+B.0!M46+C.0!M46+D.0!M46</f>
        <v>0</v>
      </c>
      <c r="N46" s="169">
        <f ca="1">'4'!N46+A.0!N46+B.0!N46+C.0!N46+D.0!N46</f>
        <v>0</v>
      </c>
      <c r="O46" s="169">
        <f ca="1">'4'!O46+A.0!O46+B.0!O46+C.0!O46+D.0!O46</f>
        <v>0</v>
      </c>
      <c r="P46" s="169">
        <f ca="1">'4'!P46+A.0!P46+B.0!P46+C.0!P46+D.0!P46</f>
        <v>0</v>
      </c>
      <c r="Q46" s="169">
        <f ca="1">'4'!Q46+A.0!Q46+B.0!Q46+C.0!Q46+D.0!Q46</f>
        <v>0</v>
      </c>
      <c r="R46" s="169">
        <f ca="1">'4'!R46+A.0!R46+B.0!R46+C.0!R46+D.0!R46</f>
        <v>0</v>
      </c>
      <c r="S46" s="169">
        <f ca="1">'4'!S46+A.0!S46+B.0!S46+C.0!S46+D.0!S46</f>
        <v>0</v>
      </c>
      <c r="T46" s="169">
        <f ca="1">'4'!T46+A.0!T46+B.0!T46+C.0!T46+D.0!T46</f>
        <v>0</v>
      </c>
      <c r="U46" s="169">
        <f ca="1">'4'!U46+A.0!U46+B.0!U46+C.0!U46+D.0!U46</f>
        <v>0</v>
      </c>
      <c r="V46" s="169">
        <f ca="1">'4'!V46+A.0!V46+B.0!V46+C.0!V46+D.0!V46</f>
        <v>0</v>
      </c>
      <c r="W46" s="169">
        <f ca="1">'4'!W46+A.0!W46+B.0!W46+C.0!W46+D.0!W46</f>
        <v>0</v>
      </c>
      <c r="X46" s="169">
        <f ca="1">'4'!X46+A.0!X46+B.0!X46+C.0!X46+D.0!X46</f>
        <v>0</v>
      </c>
      <c r="Y46" s="169">
        <f ca="1">'4'!Y46+A.0!Y46+B.0!Y46+C.0!Y46+D.0!Y46</f>
        <v>0</v>
      </c>
      <c r="Z46" s="169">
        <f ca="1">'4'!Z46+A.0!Z46+B.0!Z46+C.0!Z46+D.0!Z46</f>
        <v>0</v>
      </c>
      <c r="AA46" s="169">
        <f ca="1">'4'!AA46+A.0!AA46+B.0!AA46+C.0!AA46+D.0!AA46</f>
        <v>0</v>
      </c>
      <c r="AB46" s="169">
        <f ca="1">'4'!AB46+A.0!AB46+B.0!AB46+C.0!AB46+D.0!AB46</f>
        <v>0</v>
      </c>
      <c r="AC46" s="169">
        <f ca="1">'4'!AC46+A.0!AC46+B.0!AC46+C.0!AC46+D.0!AC46</f>
        <v>0</v>
      </c>
      <c r="AD46" s="169">
        <f ca="1">'4'!AD46+A.0!AD46+B.0!AD46+C.0!AD46+D.0!AD46</f>
        <v>0</v>
      </c>
      <c r="AE46" s="169">
        <f ca="1">'4'!AE46+A.0!AE46+B.0!AE46+C.0!AE46+D.0!AE46</f>
        <v>0</v>
      </c>
      <c r="AF46" s="169">
        <f ca="1">'4'!AF46+A.0!AF46+B.0!AF46+C.0!AF46+D.0!AF46</f>
        <v>0</v>
      </c>
      <c r="AG46" s="169">
        <f ca="1">'4'!AG46+A.0!AG46+B.0!AG46+C.0!AG46+D.0!AG46</f>
        <v>0</v>
      </c>
      <c r="AH46" s="169">
        <f ca="1">'4'!AH46+A.0!AH46+B.0!AH46+C.0!AH46+D.0!AH46</f>
        <v>0</v>
      </c>
      <c r="AI46" s="169">
        <f ca="1">'4'!AI46+A.0!AI46+B.0!AI46+C.0!AI46+D.0!AI46</f>
        <v>0</v>
      </c>
      <c r="AJ46" s="169">
        <f ca="1">'4'!AJ46+A.0!AJ46+B.0!AJ46+C.0!AJ46+D.0!AJ46</f>
        <v>0</v>
      </c>
    </row>
    <row r="47" spans="2:36" s="61" customFormat="1" ht="12.75" hidden="1">
      <c r="B47" s="66" t="s">
        <v>49</v>
      </c>
      <c r="C47" s="482" t="str">
        <f>IF(Kalba="EN",Data2!C72,Data2!B72)</f>
        <v>Socialinio ekonominio (SE) poveikio finansinė išraiška</v>
      </c>
      <c r="D47" s="170">
        <f ca="1">SUM(D48)-SUM(D56)</f>
        <v>0</v>
      </c>
      <c r="E47" s="170">
        <f ca="1">SUM(E48)-SUM(E56)</f>
        <v>0</v>
      </c>
      <c r="F47" s="170">
        <f ca="1">SUM(F48)-SUM(F56)</f>
        <v>0</v>
      </c>
      <c r="G47" s="170">
        <f t="shared" ref="G47:AJ47" ca="1" si="13">SUM(G48)-SUM(G56)</f>
        <v>0</v>
      </c>
      <c r="H47" s="170">
        <f t="shared" ca="1" si="13"/>
        <v>0</v>
      </c>
      <c r="I47" s="170">
        <f t="shared" ca="1" si="13"/>
        <v>0</v>
      </c>
      <c r="J47" s="170">
        <f t="shared" ca="1" si="13"/>
        <v>0</v>
      </c>
      <c r="K47" s="170">
        <f t="shared" ca="1" si="13"/>
        <v>0</v>
      </c>
      <c r="L47" s="170">
        <f t="shared" ca="1" si="13"/>
        <v>0</v>
      </c>
      <c r="M47" s="170">
        <f t="shared" ca="1" si="13"/>
        <v>0</v>
      </c>
      <c r="N47" s="170">
        <f t="shared" ca="1" si="13"/>
        <v>0</v>
      </c>
      <c r="O47" s="170">
        <f t="shared" ca="1" si="13"/>
        <v>0</v>
      </c>
      <c r="P47" s="170">
        <f t="shared" ca="1" si="13"/>
        <v>0</v>
      </c>
      <c r="Q47" s="170">
        <f t="shared" ca="1" si="13"/>
        <v>0</v>
      </c>
      <c r="R47" s="170">
        <f t="shared" ca="1" si="13"/>
        <v>0</v>
      </c>
      <c r="S47" s="170">
        <f t="shared" ca="1" si="13"/>
        <v>0</v>
      </c>
      <c r="T47" s="170">
        <f t="shared" ca="1" si="13"/>
        <v>0</v>
      </c>
      <c r="U47" s="170">
        <f t="shared" ca="1" si="13"/>
        <v>0</v>
      </c>
      <c r="V47" s="170">
        <f t="shared" ca="1" si="13"/>
        <v>0</v>
      </c>
      <c r="W47" s="170">
        <f t="shared" ca="1" si="13"/>
        <v>0</v>
      </c>
      <c r="X47" s="170">
        <f t="shared" ca="1" si="13"/>
        <v>0</v>
      </c>
      <c r="Y47" s="170">
        <f t="shared" ca="1" si="13"/>
        <v>0</v>
      </c>
      <c r="Z47" s="170">
        <f t="shared" ca="1" si="13"/>
        <v>0</v>
      </c>
      <c r="AA47" s="170">
        <f t="shared" ca="1" si="13"/>
        <v>0</v>
      </c>
      <c r="AB47" s="170">
        <f t="shared" ca="1" si="13"/>
        <v>0</v>
      </c>
      <c r="AC47" s="170">
        <f t="shared" ca="1" si="13"/>
        <v>0</v>
      </c>
      <c r="AD47" s="170">
        <f t="shared" ca="1" si="13"/>
        <v>0</v>
      </c>
      <c r="AE47" s="170">
        <f t="shared" ca="1" si="13"/>
        <v>0</v>
      </c>
      <c r="AF47" s="170">
        <f t="shared" ca="1" si="13"/>
        <v>0</v>
      </c>
      <c r="AG47" s="170">
        <f t="shared" ca="1" si="13"/>
        <v>0</v>
      </c>
      <c r="AH47" s="170">
        <f t="shared" ca="1" si="13"/>
        <v>0</v>
      </c>
      <c r="AI47" s="170">
        <f t="shared" ca="1" si="13"/>
        <v>0</v>
      </c>
      <c r="AJ47" s="170">
        <f t="shared" ca="1" si="13"/>
        <v>0</v>
      </c>
    </row>
    <row r="48" spans="2:36" s="61" customFormat="1" ht="12.75" hidden="1">
      <c r="B48" s="66" t="s">
        <v>50</v>
      </c>
      <c r="C48" s="482" t="str">
        <f>IF(Kalba="EN",Data2!C73,Data2!B73)</f>
        <v>SE nauda</v>
      </c>
      <c r="D48" s="170">
        <f ca="1">ROUND(SUM(D49:D55),0)</f>
        <v>0</v>
      </c>
      <c r="E48" s="170">
        <f ca="1">ROUND(SUM(E49:E55),0)</f>
        <v>0</v>
      </c>
      <c r="F48" s="170">
        <f ca="1">ROUND(SUM(F49:F55),0)</f>
        <v>0</v>
      </c>
      <c r="G48" s="170">
        <f t="shared" ref="G48:AJ48" ca="1" si="14">ROUND(SUM(G49:G55),0)</f>
        <v>0</v>
      </c>
      <c r="H48" s="170">
        <f t="shared" ca="1" si="14"/>
        <v>0</v>
      </c>
      <c r="I48" s="170">
        <f t="shared" ca="1" si="14"/>
        <v>0</v>
      </c>
      <c r="J48" s="170">
        <f t="shared" ca="1" si="14"/>
        <v>0</v>
      </c>
      <c r="K48" s="170">
        <f t="shared" ca="1" si="14"/>
        <v>0</v>
      </c>
      <c r="L48" s="170">
        <f t="shared" ca="1" si="14"/>
        <v>0</v>
      </c>
      <c r="M48" s="170">
        <f t="shared" ca="1" si="14"/>
        <v>0</v>
      </c>
      <c r="N48" s="170">
        <f t="shared" ca="1" si="14"/>
        <v>0</v>
      </c>
      <c r="O48" s="170">
        <f t="shared" ca="1" si="14"/>
        <v>0</v>
      </c>
      <c r="P48" s="170">
        <f t="shared" ca="1" si="14"/>
        <v>0</v>
      </c>
      <c r="Q48" s="170">
        <f t="shared" ca="1" si="14"/>
        <v>0</v>
      </c>
      <c r="R48" s="170">
        <f t="shared" ca="1" si="14"/>
        <v>0</v>
      </c>
      <c r="S48" s="170">
        <f t="shared" ca="1" si="14"/>
        <v>0</v>
      </c>
      <c r="T48" s="170">
        <f t="shared" ca="1" si="14"/>
        <v>0</v>
      </c>
      <c r="U48" s="170">
        <f t="shared" ca="1" si="14"/>
        <v>0</v>
      </c>
      <c r="V48" s="170">
        <f t="shared" ca="1" si="14"/>
        <v>0</v>
      </c>
      <c r="W48" s="170">
        <f t="shared" ca="1" si="14"/>
        <v>0</v>
      </c>
      <c r="X48" s="170">
        <f t="shared" ca="1" si="14"/>
        <v>0</v>
      </c>
      <c r="Y48" s="170">
        <f t="shared" ca="1" si="14"/>
        <v>0</v>
      </c>
      <c r="Z48" s="170">
        <f t="shared" ca="1" si="14"/>
        <v>0</v>
      </c>
      <c r="AA48" s="170">
        <f t="shared" ca="1" si="14"/>
        <v>0</v>
      </c>
      <c r="AB48" s="170">
        <f t="shared" ca="1" si="14"/>
        <v>0</v>
      </c>
      <c r="AC48" s="170">
        <f t="shared" ca="1" si="14"/>
        <v>0</v>
      </c>
      <c r="AD48" s="170">
        <f t="shared" ca="1" si="14"/>
        <v>0</v>
      </c>
      <c r="AE48" s="170">
        <f t="shared" ca="1" si="14"/>
        <v>0</v>
      </c>
      <c r="AF48" s="170">
        <f t="shared" ca="1" si="14"/>
        <v>0</v>
      </c>
      <c r="AG48" s="170">
        <f t="shared" ca="1" si="14"/>
        <v>0</v>
      </c>
      <c r="AH48" s="170">
        <f t="shared" ca="1" si="14"/>
        <v>0</v>
      </c>
      <c r="AI48" s="170">
        <f t="shared" ca="1" si="14"/>
        <v>0</v>
      </c>
      <c r="AJ48" s="170">
        <f t="shared" ca="1" si="14"/>
        <v>0</v>
      </c>
    </row>
    <row r="49" spans="2:36" s="3" customFormat="1" ht="12.75" hidden="1">
      <c r="B49" s="64" t="s">
        <v>51</v>
      </c>
      <c r="C49" s="484" t="str">
        <f>IF(Kalba="EN",Data2!C$75,Data2!B$75)</f>
        <v>bendra SE naudos komponеntų finansinė išraiška</v>
      </c>
      <c r="D49" s="169">
        <f ca="1">F49+NPV(SDN,G49:INDEX(G49:AJ49,PAL))</f>
        <v>0</v>
      </c>
      <c r="E49" s="169">
        <f t="shared" ref="E49:E55" ca="1" si="15">SUMIF($F$5:$AJ$5,"&lt;="&amp;PAL,$F49:$AJ49)</f>
        <v>0</v>
      </c>
      <c r="F49" s="169">
        <f ca="1">'4'!F49+A.0!F49+B.0!F49+C.0!F49+D.0!F49</f>
        <v>0</v>
      </c>
      <c r="G49" s="169">
        <f ca="1">'4'!G49+A.0!G49+B.0!G49+C.0!G49+D.0!G49</f>
        <v>0</v>
      </c>
      <c r="H49" s="169">
        <f ca="1">'4'!H49+A.0!H49+B.0!H49+C.0!H49+D.0!H49</f>
        <v>0</v>
      </c>
      <c r="I49" s="169">
        <f ca="1">'4'!I49+A.0!I49+B.0!I49+C.0!I49+D.0!I49</f>
        <v>0</v>
      </c>
      <c r="J49" s="169">
        <f ca="1">'4'!J49+A.0!J49+B.0!J49+C.0!J49+D.0!J49</f>
        <v>0</v>
      </c>
      <c r="K49" s="169">
        <f ca="1">'4'!K49+A.0!K49+B.0!K49+C.0!K49+D.0!K49</f>
        <v>0</v>
      </c>
      <c r="L49" s="169">
        <f ca="1">'4'!L49+A.0!L49+B.0!L49+C.0!L49+D.0!L49</f>
        <v>0</v>
      </c>
      <c r="M49" s="169">
        <f ca="1">'4'!M49+A.0!M49+B.0!M49+C.0!M49+D.0!M49</f>
        <v>0</v>
      </c>
      <c r="N49" s="169">
        <f ca="1">'4'!N49+A.0!N49+B.0!N49+C.0!N49+D.0!N49</f>
        <v>0</v>
      </c>
      <c r="O49" s="169">
        <f ca="1">'4'!O49+A.0!O49+B.0!O49+C.0!O49+D.0!O49</f>
        <v>0</v>
      </c>
      <c r="P49" s="169">
        <f ca="1">'4'!P49+A.0!P49+B.0!P49+C.0!P49+D.0!P49</f>
        <v>0</v>
      </c>
      <c r="Q49" s="169">
        <f ca="1">'4'!Q49+A.0!Q49+B.0!Q49+C.0!Q49+D.0!Q49</f>
        <v>0</v>
      </c>
      <c r="R49" s="169">
        <f ca="1">'4'!R49+A.0!R49+B.0!R49+C.0!R49+D.0!R49</f>
        <v>0</v>
      </c>
      <c r="S49" s="169">
        <f ca="1">'4'!S49+A.0!S49+B.0!S49+C.0!S49+D.0!S49</f>
        <v>0</v>
      </c>
      <c r="T49" s="169">
        <f ca="1">'4'!T49+A.0!T49+B.0!T49+C.0!T49+D.0!T49</f>
        <v>0</v>
      </c>
      <c r="U49" s="169">
        <f ca="1">'4'!U49+A.0!U49+B.0!U49+C.0!U49+D.0!U49</f>
        <v>0</v>
      </c>
      <c r="V49" s="169">
        <f ca="1">'4'!V49+A.0!V49+B.0!V49+C.0!V49+D.0!V49</f>
        <v>0</v>
      </c>
      <c r="W49" s="169">
        <f ca="1">'4'!W49+A.0!W49+B.0!W49+C.0!W49+D.0!W49</f>
        <v>0</v>
      </c>
      <c r="X49" s="169">
        <f ca="1">'4'!X49+A.0!X49+B.0!X49+C.0!X49+D.0!X49</f>
        <v>0</v>
      </c>
      <c r="Y49" s="169">
        <f ca="1">'4'!Y49+A.0!Y49+B.0!Y49+C.0!Y49+D.0!Y49</f>
        <v>0</v>
      </c>
      <c r="Z49" s="169">
        <f ca="1">'4'!Z49+A.0!Z49+B.0!Z49+C.0!Z49+D.0!Z49</f>
        <v>0</v>
      </c>
      <c r="AA49" s="169">
        <f ca="1">'4'!AA49+A.0!AA49+B.0!AA49+C.0!AA49+D.0!AA49</f>
        <v>0</v>
      </c>
      <c r="AB49" s="169">
        <f ca="1">'4'!AB49+A.0!AB49+B.0!AB49+C.0!AB49+D.0!AB49</f>
        <v>0</v>
      </c>
      <c r="AC49" s="169">
        <f ca="1">'4'!AC49+A.0!AC49+B.0!AC49+C.0!AC49+D.0!AC49</f>
        <v>0</v>
      </c>
      <c r="AD49" s="169">
        <f ca="1">'4'!AD49+A.0!AD49+B.0!AD49+C.0!AD49+D.0!AD49</f>
        <v>0</v>
      </c>
      <c r="AE49" s="169">
        <f ca="1">'4'!AE49+A.0!AE49+B.0!AE49+C.0!AE49+D.0!AE49</f>
        <v>0</v>
      </c>
      <c r="AF49" s="169">
        <f ca="1">'4'!AF49+A.0!AF49+B.0!AF49+C.0!AF49+D.0!AF49</f>
        <v>0</v>
      </c>
      <c r="AG49" s="169">
        <f ca="1">'4'!AG49+A.0!AG49+B.0!AG49+C.0!AG49+D.0!AG49</f>
        <v>0</v>
      </c>
      <c r="AH49" s="169">
        <f ca="1">'4'!AH49+A.0!AH49+B.0!AH49+C.0!AH49+D.0!AH49</f>
        <v>0</v>
      </c>
      <c r="AI49" s="169">
        <f ca="1">'4'!AI49+A.0!AI49+B.0!AI49+C.0!AI49+D.0!AI49</f>
        <v>0</v>
      </c>
      <c r="AJ49" s="169">
        <f ca="1">'4'!AJ49+A.0!AJ49+B.0!AJ49+C.0!AJ49+D.0!AJ49</f>
        <v>0</v>
      </c>
    </row>
    <row r="50" spans="2:36" s="3" customFormat="1" ht="12.75" hidden="1">
      <c r="B50" s="64" t="s">
        <v>52</v>
      </c>
      <c r="C50" s="484" t="str">
        <f>IF(Kalba="EN",Data2!C$75,Data2!B$75)</f>
        <v>bendra SE naudos komponеntų finansinė išraiška</v>
      </c>
      <c r="D50" s="169">
        <f ca="1">F50+NPV(SDN,G50:INDEX(G50:AJ50,PAL))</f>
        <v>0</v>
      </c>
      <c r="E50" s="169">
        <f t="shared" ca="1" si="15"/>
        <v>0</v>
      </c>
      <c r="F50" s="169">
        <f ca="1">'4'!F50+A.0!F50+B.0!F50+C.0!F50+D.0!F50</f>
        <v>0</v>
      </c>
      <c r="G50" s="169">
        <f ca="1">'4'!G50+A.0!G50+B.0!G50+C.0!G50+D.0!G50</f>
        <v>0</v>
      </c>
      <c r="H50" s="169">
        <f ca="1">'4'!H50+A.0!H50+B.0!H50+C.0!H50+D.0!H50</f>
        <v>0</v>
      </c>
      <c r="I50" s="169">
        <f ca="1">'4'!I50+A.0!I50+B.0!I50+C.0!I50+D.0!I50</f>
        <v>0</v>
      </c>
      <c r="J50" s="169">
        <f ca="1">'4'!J50+A.0!J50+B.0!J50+C.0!J50+D.0!J50</f>
        <v>0</v>
      </c>
      <c r="K50" s="169">
        <f ca="1">'4'!K50+A.0!K50+B.0!K50+C.0!K50+D.0!K50</f>
        <v>0</v>
      </c>
      <c r="L50" s="169">
        <f ca="1">'4'!L50+A.0!L50+B.0!L50+C.0!L50+D.0!L50</f>
        <v>0</v>
      </c>
      <c r="M50" s="169">
        <f ca="1">'4'!M50+A.0!M50+B.0!M50+C.0!M50+D.0!M50</f>
        <v>0</v>
      </c>
      <c r="N50" s="169">
        <f ca="1">'4'!N50+A.0!N50+B.0!N50+C.0!N50+D.0!N50</f>
        <v>0</v>
      </c>
      <c r="O50" s="169">
        <f ca="1">'4'!O50+A.0!O50+B.0!O50+C.0!O50+D.0!O50</f>
        <v>0</v>
      </c>
      <c r="P50" s="169">
        <f ca="1">'4'!P50+A.0!P50+B.0!P50+C.0!P50+D.0!P50</f>
        <v>0</v>
      </c>
      <c r="Q50" s="169">
        <f ca="1">'4'!Q50+A.0!Q50+B.0!Q50+C.0!Q50+D.0!Q50</f>
        <v>0</v>
      </c>
      <c r="R50" s="169">
        <f ca="1">'4'!R50+A.0!R50+B.0!R50+C.0!R50+D.0!R50</f>
        <v>0</v>
      </c>
      <c r="S50" s="169">
        <f ca="1">'4'!S50+A.0!S50+B.0!S50+C.0!S50+D.0!S50</f>
        <v>0</v>
      </c>
      <c r="T50" s="169">
        <f ca="1">'4'!T50+A.0!T50+B.0!T50+C.0!T50+D.0!T50</f>
        <v>0</v>
      </c>
      <c r="U50" s="169">
        <f ca="1">'4'!U50+A.0!U50+B.0!U50+C.0!U50+D.0!U50</f>
        <v>0</v>
      </c>
      <c r="V50" s="169">
        <f ca="1">'4'!V50+A.0!V50+B.0!V50+C.0!V50+D.0!V50</f>
        <v>0</v>
      </c>
      <c r="W50" s="169">
        <f ca="1">'4'!W50+A.0!W50+B.0!W50+C.0!W50+D.0!W50</f>
        <v>0</v>
      </c>
      <c r="X50" s="169">
        <f ca="1">'4'!X50+A.0!X50+B.0!X50+C.0!X50+D.0!X50</f>
        <v>0</v>
      </c>
      <c r="Y50" s="169">
        <f ca="1">'4'!Y50+A.0!Y50+B.0!Y50+C.0!Y50+D.0!Y50</f>
        <v>0</v>
      </c>
      <c r="Z50" s="169">
        <f ca="1">'4'!Z50+A.0!Z50+B.0!Z50+C.0!Z50+D.0!Z50</f>
        <v>0</v>
      </c>
      <c r="AA50" s="169">
        <f ca="1">'4'!AA50+A.0!AA50+B.0!AA50+C.0!AA50+D.0!AA50</f>
        <v>0</v>
      </c>
      <c r="AB50" s="169">
        <f ca="1">'4'!AB50+A.0!AB50+B.0!AB50+C.0!AB50+D.0!AB50</f>
        <v>0</v>
      </c>
      <c r="AC50" s="169">
        <f ca="1">'4'!AC50+A.0!AC50+B.0!AC50+C.0!AC50+D.0!AC50</f>
        <v>0</v>
      </c>
      <c r="AD50" s="169">
        <f ca="1">'4'!AD50+A.0!AD50+B.0!AD50+C.0!AD50+D.0!AD50</f>
        <v>0</v>
      </c>
      <c r="AE50" s="169">
        <f ca="1">'4'!AE50+A.0!AE50+B.0!AE50+C.0!AE50+D.0!AE50</f>
        <v>0</v>
      </c>
      <c r="AF50" s="169">
        <f ca="1">'4'!AF50+A.0!AF50+B.0!AF50+C.0!AF50+D.0!AF50</f>
        <v>0</v>
      </c>
      <c r="AG50" s="169">
        <f ca="1">'4'!AG50+A.0!AG50+B.0!AG50+C.0!AG50+D.0!AG50</f>
        <v>0</v>
      </c>
      <c r="AH50" s="169">
        <f ca="1">'4'!AH50+A.0!AH50+B.0!AH50+C.0!AH50+D.0!AH50</f>
        <v>0</v>
      </c>
      <c r="AI50" s="169">
        <f ca="1">'4'!AI50+A.0!AI50+B.0!AI50+C.0!AI50+D.0!AI50</f>
        <v>0</v>
      </c>
      <c r="AJ50" s="169">
        <f ca="1">'4'!AJ50+A.0!AJ50+B.0!AJ50+C.0!AJ50+D.0!AJ50</f>
        <v>0</v>
      </c>
    </row>
    <row r="51" spans="2:36" s="3" customFormat="1" ht="12.75" hidden="1">
      <c r="B51" s="64" t="s">
        <v>339</v>
      </c>
      <c r="C51" s="484" t="str">
        <f>IF(Kalba="EN",Data2!C$75,Data2!B$75)</f>
        <v>bendra SE naudos komponеntų finansinė išraiška</v>
      </c>
      <c r="D51" s="169">
        <f ca="1">F51+NPV(SDN,G51:INDEX(G51:AJ51,PAL))</f>
        <v>0</v>
      </c>
      <c r="E51" s="169">
        <f t="shared" ca="1" si="15"/>
        <v>0</v>
      </c>
      <c r="F51" s="169">
        <f ca="1">'4'!F51+A.0!F51+B.0!F51+C.0!F51+D.0!F51</f>
        <v>0</v>
      </c>
      <c r="G51" s="169">
        <f ca="1">'4'!G51+A.0!G51+B.0!G51+C.0!G51+D.0!G51</f>
        <v>0</v>
      </c>
      <c r="H51" s="169">
        <f ca="1">'4'!H51+A.0!H51+B.0!H51+C.0!H51+D.0!H51</f>
        <v>0</v>
      </c>
      <c r="I51" s="169">
        <f ca="1">'4'!I51+A.0!I51+B.0!I51+C.0!I51+D.0!I51</f>
        <v>0</v>
      </c>
      <c r="J51" s="169">
        <f ca="1">'4'!J51+A.0!J51+B.0!J51+C.0!J51+D.0!J51</f>
        <v>0</v>
      </c>
      <c r="K51" s="169">
        <f ca="1">'4'!K51+A.0!K51+B.0!K51+C.0!K51+D.0!K51</f>
        <v>0</v>
      </c>
      <c r="L51" s="169">
        <f ca="1">'4'!L51+A.0!L51+B.0!L51+C.0!L51+D.0!L51</f>
        <v>0</v>
      </c>
      <c r="M51" s="169">
        <f ca="1">'4'!M51+A.0!M51+B.0!M51+C.0!M51+D.0!M51</f>
        <v>0</v>
      </c>
      <c r="N51" s="169">
        <f ca="1">'4'!N51+A.0!N51+B.0!N51+C.0!N51+D.0!N51</f>
        <v>0</v>
      </c>
      <c r="O51" s="169">
        <f ca="1">'4'!O51+A.0!O51+B.0!O51+C.0!O51+D.0!O51</f>
        <v>0</v>
      </c>
      <c r="P51" s="169">
        <f ca="1">'4'!P51+A.0!P51+B.0!P51+C.0!P51+D.0!P51</f>
        <v>0</v>
      </c>
      <c r="Q51" s="169">
        <f ca="1">'4'!Q51+A.0!Q51+B.0!Q51+C.0!Q51+D.0!Q51</f>
        <v>0</v>
      </c>
      <c r="R51" s="169">
        <f ca="1">'4'!R51+A.0!R51+B.0!R51+C.0!R51+D.0!R51</f>
        <v>0</v>
      </c>
      <c r="S51" s="169">
        <f ca="1">'4'!S51+A.0!S51+B.0!S51+C.0!S51+D.0!S51</f>
        <v>0</v>
      </c>
      <c r="T51" s="169">
        <f ca="1">'4'!T51+A.0!T51+B.0!T51+C.0!T51+D.0!T51</f>
        <v>0</v>
      </c>
      <c r="U51" s="169">
        <f ca="1">'4'!U51+A.0!U51+B.0!U51+C.0!U51+D.0!U51</f>
        <v>0</v>
      </c>
      <c r="V51" s="169">
        <f ca="1">'4'!V51+A.0!V51+B.0!V51+C.0!V51+D.0!V51</f>
        <v>0</v>
      </c>
      <c r="W51" s="169">
        <f ca="1">'4'!W51+A.0!W51+B.0!W51+C.0!W51+D.0!W51</f>
        <v>0</v>
      </c>
      <c r="X51" s="169">
        <f ca="1">'4'!X51+A.0!X51+B.0!X51+C.0!X51+D.0!X51</f>
        <v>0</v>
      </c>
      <c r="Y51" s="169">
        <f ca="1">'4'!Y51+A.0!Y51+B.0!Y51+C.0!Y51+D.0!Y51</f>
        <v>0</v>
      </c>
      <c r="Z51" s="169">
        <f ca="1">'4'!Z51+A.0!Z51+B.0!Z51+C.0!Z51+D.0!Z51</f>
        <v>0</v>
      </c>
      <c r="AA51" s="169">
        <f ca="1">'4'!AA51+A.0!AA51+B.0!AA51+C.0!AA51+D.0!AA51</f>
        <v>0</v>
      </c>
      <c r="AB51" s="169">
        <f ca="1">'4'!AB51+A.0!AB51+B.0!AB51+C.0!AB51+D.0!AB51</f>
        <v>0</v>
      </c>
      <c r="AC51" s="169">
        <f ca="1">'4'!AC51+A.0!AC51+B.0!AC51+C.0!AC51+D.0!AC51</f>
        <v>0</v>
      </c>
      <c r="AD51" s="169">
        <f ca="1">'4'!AD51+A.0!AD51+B.0!AD51+C.0!AD51+D.0!AD51</f>
        <v>0</v>
      </c>
      <c r="AE51" s="169">
        <f ca="1">'4'!AE51+A.0!AE51+B.0!AE51+C.0!AE51+D.0!AE51</f>
        <v>0</v>
      </c>
      <c r="AF51" s="169">
        <f ca="1">'4'!AF51+A.0!AF51+B.0!AF51+C.0!AF51+D.0!AF51</f>
        <v>0</v>
      </c>
      <c r="AG51" s="169">
        <f ca="1">'4'!AG51+A.0!AG51+B.0!AG51+C.0!AG51+D.0!AG51</f>
        <v>0</v>
      </c>
      <c r="AH51" s="169">
        <f ca="1">'4'!AH51+A.0!AH51+B.0!AH51+C.0!AH51+D.0!AH51</f>
        <v>0</v>
      </c>
      <c r="AI51" s="169">
        <f ca="1">'4'!AI51+A.0!AI51+B.0!AI51+C.0!AI51+D.0!AI51</f>
        <v>0</v>
      </c>
      <c r="AJ51" s="169">
        <f ca="1">'4'!AJ51+A.0!AJ51+B.0!AJ51+C.0!AJ51+D.0!AJ51</f>
        <v>0</v>
      </c>
    </row>
    <row r="52" spans="2:36" s="3" customFormat="1" ht="12.75" hidden="1">
      <c r="B52" s="64" t="s">
        <v>340</v>
      </c>
      <c r="C52" s="484" t="str">
        <f>IF(Kalba="EN",Data2!C$75,Data2!B$75)</f>
        <v>bendra SE naudos komponеntų finansinė išraiška</v>
      </c>
      <c r="D52" s="169">
        <f ca="1">F52+NPV(SDN,G52:INDEX(G52:AJ52,PAL))</f>
        <v>0</v>
      </c>
      <c r="E52" s="169">
        <f t="shared" ca="1" si="15"/>
        <v>0</v>
      </c>
      <c r="F52" s="169">
        <f ca="1">'4'!F52+A.0!F52+B.0!F52+C.0!F52+D.0!F52</f>
        <v>0</v>
      </c>
      <c r="G52" s="169">
        <f ca="1">'4'!G52+A.0!G52+B.0!G52+C.0!G52+D.0!G52</f>
        <v>0</v>
      </c>
      <c r="H52" s="169">
        <f ca="1">'4'!H52+A.0!H52+B.0!H52+C.0!H52+D.0!H52</f>
        <v>0</v>
      </c>
      <c r="I52" s="169">
        <f ca="1">'4'!I52+A.0!I52+B.0!I52+C.0!I52+D.0!I52</f>
        <v>0</v>
      </c>
      <c r="J52" s="169">
        <f ca="1">'4'!J52+A.0!J52+B.0!J52+C.0!J52+D.0!J52</f>
        <v>0</v>
      </c>
      <c r="K52" s="169">
        <f ca="1">'4'!K52+A.0!K52+B.0!K52+C.0!K52+D.0!K52</f>
        <v>0</v>
      </c>
      <c r="L52" s="169">
        <f ca="1">'4'!L52+A.0!L52+B.0!L52+C.0!L52+D.0!L52</f>
        <v>0</v>
      </c>
      <c r="M52" s="169">
        <f ca="1">'4'!M52+A.0!M52+B.0!M52+C.0!M52+D.0!M52</f>
        <v>0</v>
      </c>
      <c r="N52" s="169">
        <f ca="1">'4'!N52+A.0!N52+B.0!N52+C.0!N52+D.0!N52</f>
        <v>0</v>
      </c>
      <c r="O52" s="169">
        <f ca="1">'4'!O52+A.0!O52+B.0!O52+C.0!O52+D.0!O52</f>
        <v>0</v>
      </c>
      <c r="P52" s="169">
        <f ca="1">'4'!P52+A.0!P52+B.0!P52+C.0!P52+D.0!P52</f>
        <v>0</v>
      </c>
      <c r="Q52" s="169">
        <f ca="1">'4'!Q52+A.0!Q52+B.0!Q52+C.0!Q52+D.0!Q52</f>
        <v>0</v>
      </c>
      <c r="R52" s="169">
        <f ca="1">'4'!R52+A.0!R52+B.0!R52+C.0!R52+D.0!R52</f>
        <v>0</v>
      </c>
      <c r="S52" s="169">
        <f ca="1">'4'!S52+A.0!S52+B.0!S52+C.0!S52+D.0!S52</f>
        <v>0</v>
      </c>
      <c r="T52" s="169">
        <f ca="1">'4'!T52+A.0!T52+B.0!T52+C.0!T52+D.0!T52</f>
        <v>0</v>
      </c>
      <c r="U52" s="169">
        <f ca="1">'4'!U52+A.0!U52+B.0!U52+C.0!U52+D.0!U52</f>
        <v>0</v>
      </c>
      <c r="V52" s="169">
        <f ca="1">'4'!V52+A.0!V52+B.0!V52+C.0!V52+D.0!V52</f>
        <v>0</v>
      </c>
      <c r="W52" s="169">
        <f ca="1">'4'!W52+A.0!W52+B.0!W52+C.0!W52+D.0!W52</f>
        <v>0</v>
      </c>
      <c r="X52" s="169">
        <f ca="1">'4'!X52+A.0!X52+B.0!X52+C.0!X52+D.0!X52</f>
        <v>0</v>
      </c>
      <c r="Y52" s="169">
        <f ca="1">'4'!Y52+A.0!Y52+B.0!Y52+C.0!Y52+D.0!Y52</f>
        <v>0</v>
      </c>
      <c r="Z52" s="169">
        <f ca="1">'4'!Z52+A.0!Z52+B.0!Z52+C.0!Z52+D.0!Z52</f>
        <v>0</v>
      </c>
      <c r="AA52" s="169">
        <f ca="1">'4'!AA52+A.0!AA52+B.0!AA52+C.0!AA52+D.0!AA52</f>
        <v>0</v>
      </c>
      <c r="AB52" s="169">
        <f ca="1">'4'!AB52+A.0!AB52+B.0!AB52+C.0!AB52+D.0!AB52</f>
        <v>0</v>
      </c>
      <c r="AC52" s="169">
        <f ca="1">'4'!AC52+A.0!AC52+B.0!AC52+C.0!AC52+D.0!AC52</f>
        <v>0</v>
      </c>
      <c r="AD52" s="169">
        <f ca="1">'4'!AD52+A.0!AD52+B.0!AD52+C.0!AD52+D.0!AD52</f>
        <v>0</v>
      </c>
      <c r="AE52" s="169">
        <f ca="1">'4'!AE52+A.0!AE52+B.0!AE52+C.0!AE52+D.0!AE52</f>
        <v>0</v>
      </c>
      <c r="AF52" s="169">
        <f ca="1">'4'!AF52+A.0!AF52+B.0!AF52+C.0!AF52+D.0!AF52</f>
        <v>0</v>
      </c>
      <c r="AG52" s="169">
        <f ca="1">'4'!AG52+A.0!AG52+B.0!AG52+C.0!AG52+D.0!AG52</f>
        <v>0</v>
      </c>
      <c r="AH52" s="169">
        <f ca="1">'4'!AH52+A.0!AH52+B.0!AH52+C.0!AH52+D.0!AH52</f>
        <v>0</v>
      </c>
      <c r="AI52" s="169">
        <f ca="1">'4'!AI52+A.0!AI52+B.0!AI52+C.0!AI52+D.0!AI52</f>
        <v>0</v>
      </c>
      <c r="AJ52" s="169">
        <f ca="1">'4'!AJ52+A.0!AJ52+B.0!AJ52+C.0!AJ52+D.0!AJ52</f>
        <v>0</v>
      </c>
    </row>
    <row r="53" spans="2:36" s="3" customFormat="1" ht="12.75" hidden="1">
      <c r="B53" s="64" t="s">
        <v>341</v>
      </c>
      <c r="C53" s="484" t="str">
        <f>IF(Kalba="EN",Data2!C$75,Data2!B$75)</f>
        <v>bendra SE naudos komponеntų finansinė išraiška</v>
      </c>
      <c r="D53" s="169">
        <f ca="1">F53+NPV(SDN,G53:INDEX(G53:AJ53,PAL))</f>
        <v>0</v>
      </c>
      <c r="E53" s="169">
        <f t="shared" ca="1" si="15"/>
        <v>0</v>
      </c>
      <c r="F53" s="169">
        <f ca="1">'4'!F53+A.0!F53+B.0!F53+C.0!F53+D.0!F53</f>
        <v>0</v>
      </c>
      <c r="G53" s="169">
        <f ca="1">'4'!G53+A.0!G53+B.0!G53+C.0!G53+D.0!G53</f>
        <v>0</v>
      </c>
      <c r="H53" s="169">
        <f ca="1">'4'!H53+A.0!H53+B.0!H53+C.0!H53+D.0!H53</f>
        <v>0</v>
      </c>
      <c r="I53" s="169">
        <f ca="1">'4'!I53+A.0!I53+B.0!I53+C.0!I53+D.0!I53</f>
        <v>0</v>
      </c>
      <c r="J53" s="169">
        <f ca="1">'4'!J53+A.0!J53+B.0!J53+C.0!J53+D.0!J53</f>
        <v>0</v>
      </c>
      <c r="K53" s="169">
        <f ca="1">'4'!K53+A.0!K53+B.0!K53+C.0!K53+D.0!K53</f>
        <v>0</v>
      </c>
      <c r="L53" s="169">
        <f ca="1">'4'!L53+A.0!L53+B.0!L53+C.0!L53+D.0!L53</f>
        <v>0</v>
      </c>
      <c r="M53" s="169">
        <f ca="1">'4'!M53+A.0!M53+B.0!M53+C.0!M53+D.0!M53</f>
        <v>0</v>
      </c>
      <c r="N53" s="169">
        <f ca="1">'4'!N53+A.0!N53+B.0!N53+C.0!N53+D.0!N53</f>
        <v>0</v>
      </c>
      <c r="O53" s="169">
        <f ca="1">'4'!O53+A.0!O53+B.0!O53+C.0!O53+D.0!O53</f>
        <v>0</v>
      </c>
      <c r="P53" s="169">
        <f ca="1">'4'!P53+A.0!P53+B.0!P53+C.0!P53+D.0!P53</f>
        <v>0</v>
      </c>
      <c r="Q53" s="169">
        <f ca="1">'4'!Q53+A.0!Q53+B.0!Q53+C.0!Q53+D.0!Q53</f>
        <v>0</v>
      </c>
      <c r="R53" s="169">
        <f ca="1">'4'!R53+A.0!R53+B.0!R53+C.0!R53+D.0!R53</f>
        <v>0</v>
      </c>
      <c r="S53" s="169">
        <f ca="1">'4'!S53+A.0!S53+B.0!S53+C.0!S53+D.0!S53</f>
        <v>0</v>
      </c>
      <c r="T53" s="169">
        <f ca="1">'4'!T53+A.0!T53+B.0!T53+C.0!T53+D.0!T53</f>
        <v>0</v>
      </c>
      <c r="U53" s="169">
        <f ca="1">'4'!U53+A.0!U53+B.0!U53+C.0!U53+D.0!U53</f>
        <v>0</v>
      </c>
      <c r="V53" s="169">
        <f ca="1">'4'!V53+A.0!V53+B.0!V53+C.0!V53+D.0!V53</f>
        <v>0</v>
      </c>
      <c r="W53" s="169">
        <f ca="1">'4'!W53+A.0!W53+B.0!W53+C.0!W53+D.0!W53</f>
        <v>0</v>
      </c>
      <c r="X53" s="169">
        <f ca="1">'4'!X53+A.0!X53+B.0!X53+C.0!X53+D.0!X53</f>
        <v>0</v>
      </c>
      <c r="Y53" s="169">
        <f ca="1">'4'!Y53+A.0!Y53+B.0!Y53+C.0!Y53+D.0!Y53</f>
        <v>0</v>
      </c>
      <c r="Z53" s="169">
        <f ca="1">'4'!Z53+A.0!Z53+B.0!Z53+C.0!Z53+D.0!Z53</f>
        <v>0</v>
      </c>
      <c r="AA53" s="169">
        <f ca="1">'4'!AA53+A.0!AA53+B.0!AA53+C.0!AA53+D.0!AA53</f>
        <v>0</v>
      </c>
      <c r="AB53" s="169">
        <f ca="1">'4'!AB53+A.0!AB53+B.0!AB53+C.0!AB53+D.0!AB53</f>
        <v>0</v>
      </c>
      <c r="AC53" s="169">
        <f ca="1">'4'!AC53+A.0!AC53+B.0!AC53+C.0!AC53+D.0!AC53</f>
        <v>0</v>
      </c>
      <c r="AD53" s="169">
        <f ca="1">'4'!AD53+A.0!AD53+B.0!AD53+C.0!AD53+D.0!AD53</f>
        <v>0</v>
      </c>
      <c r="AE53" s="169">
        <f ca="1">'4'!AE53+A.0!AE53+B.0!AE53+C.0!AE53+D.0!AE53</f>
        <v>0</v>
      </c>
      <c r="AF53" s="169">
        <f ca="1">'4'!AF53+A.0!AF53+B.0!AF53+C.0!AF53+D.0!AF53</f>
        <v>0</v>
      </c>
      <c r="AG53" s="169">
        <f ca="1">'4'!AG53+A.0!AG53+B.0!AG53+C.0!AG53+D.0!AG53</f>
        <v>0</v>
      </c>
      <c r="AH53" s="169">
        <f ca="1">'4'!AH53+A.0!AH53+B.0!AH53+C.0!AH53+D.0!AH53</f>
        <v>0</v>
      </c>
      <c r="AI53" s="169">
        <f ca="1">'4'!AI53+A.0!AI53+B.0!AI53+C.0!AI53+D.0!AI53</f>
        <v>0</v>
      </c>
      <c r="AJ53" s="169">
        <f ca="1">'4'!AJ53+A.0!AJ53+B.0!AJ53+C.0!AJ53+D.0!AJ53</f>
        <v>0</v>
      </c>
    </row>
    <row r="54" spans="2:36" s="3" customFormat="1" ht="12.75" hidden="1">
      <c r="B54" s="64" t="s">
        <v>342</v>
      </c>
      <c r="C54" s="484" t="str">
        <f>IF(Kalba="EN",Data2!C$75,Data2!B$75)</f>
        <v>bendra SE naudos komponеntų finansinė išraiška</v>
      </c>
      <c r="D54" s="169">
        <f ca="1">F54+NPV(SDN,G54:INDEX(G54:AJ54,PAL))</f>
        <v>0</v>
      </c>
      <c r="E54" s="169">
        <f t="shared" ca="1" si="15"/>
        <v>0</v>
      </c>
      <c r="F54" s="169">
        <f ca="1">'4'!F54+A.0!F54+B.0!F54+C.0!F54+D.0!F54</f>
        <v>0</v>
      </c>
      <c r="G54" s="169">
        <f ca="1">'4'!G54+A.0!G54+B.0!G54+C.0!G54+D.0!G54</f>
        <v>0</v>
      </c>
      <c r="H54" s="169">
        <f ca="1">'4'!H54+A.0!H54+B.0!H54+C.0!H54+D.0!H54</f>
        <v>0</v>
      </c>
      <c r="I54" s="169">
        <f ca="1">'4'!I54+A.0!I54+B.0!I54+C.0!I54+D.0!I54</f>
        <v>0</v>
      </c>
      <c r="J54" s="169">
        <f ca="1">'4'!J54+A.0!J54+B.0!J54+C.0!J54+D.0!J54</f>
        <v>0</v>
      </c>
      <c r="K54" s="169">
        <f ca="1">'4'!K54+A.0!K54+B.0!K54+C.0!K54+D.0!K54</f>
        <v>0</v>
      </c>
      <c r="L54" s="169">
        <f ca="1">'4'!L54+A.0!L54+B.0!L54+C.0!L54+D.0!L54</f>
        <v>0</v>
      </c>
      <c r="M54" s="169">
        <f ca="1">'4'!M54+A.0!M54+B.0!M54+C.0!M54+D.0!M54</f>
        <v>0</v>
      </c>
      <c r="N54" s="169">
        <f ca="1">'4'!N54+A.0!N54+B.0!N54+C.0!N54+D.0!N54</f>
        <v>0</v>
      </c>
      <c r="O54" s="169">
        <f ca="1">'4'!O54+A.0!O54+B.0!O54+C.0!O54+D.0!O54</f>
        <v>0</v>
      </c>
      <c r="P54" s="169">
        <f ca="1">'4'!P54+A.0!P54+B.0!P54+C.0!P54+D.0!P54</f>
        <v>0</v>
      </c>
      <c r="Q54" s="169">
        <f ca="1">'4'!Q54+A.0!Q54+B.0!Q54+C.0!Q54+D.0!Q54</f>
        <v>0</v>
      </c>
      <c r="R54" s="169">
        <f ca="1">'4'!R54+A.0!R54+B.0!R54+C.0!R54+D.0!R54</f>
        <v>0</v>
      </c>
      <c r="S54" s="169">
        <f ca="1">'4'!S54+A.0!S54+B.0!S54+C.0!S54+D.0!S54</f>
        <v>0</v>
      </c>
      <c r="T54" s="169">
        <f ca="1">'4'!T54+A.0!T54+B.0!T54+C.0!T54+D.0!T54</f>
        <v>0</v>
      </c>
      <c r="U54" s="169">
        <f ca="1">'4'!U54+A.0!U54+B.0!U54+C.0!U54+D.0!U54</f>
        <v>0</v>
      </c>
      <c r="V54" s="169">
        <f ca="1">'4'!V54+A.0!V54+B.0!V54+C.0!V54+D.0!V54</f>
        <v>0</v>
      </c>
      <c r="W54" s="169">
        <f ca="1">'4'!W54+A.0!W54+B.0!W54+C.0!W54+D.0!W54</f>
        <v>0</v>
      </c>
      <c r="X54" s="169">
        <f ca="1">'4'!X54+A.0!X54+B.0!X54+C.0!X54+D.0!X54</f>
        <v>0</v>
      </c>
      <c r="Y54" s="169">
        <f ca="1">'4'!Y54+A.0!Y54+B.0!Y54+C.0!Y54+D.0!Y54</f>
        <v>0</v>
      </c>
      <c r="Z54" s="169">
        <f ca="1">'4'!Z54+A.0!Z54+B.0!Z54+C.0!Z54+D.0!Z54</f>
        <v>0</v>
      </c>
      <c r="AA54" s="169">
        <f ca="1">'4'!AA54+A.0!AA54+B.0!AA54+C.0!AA54+D.0!AA54</f>
        <v>0</v>
      </c>
      <c r="AB54" s="169">
        <f ca="1">'4'!AB54+A.0!AB54+B.0!AB54+C.0!AB54+D.0!AB54</f>
        <v>0</v>
      </c>
      <c r="AC54" s="169">
        <f ca="1">'4'!AC54+A.0!AC54+B.0!AC54+C.0!AC54+D.0!AC54</f>
        <v>0</v>
      </c>
      <c r="AD54" s="169">
        <f ca="1">'4'!AD54+A.0!AD54+B.0!AD54+C.0!AD54+D.0!AD54</f>
        <v>0</v>
      </c>
      <c r="AE54" s="169">
        <f ca="1">'4'!AE54+A.0!AE54+B.0!AE54+C.0!AE54+D.0!AE54</f>
        <v>0</v>
      </c>
      <c r="AF54" s="169">
        <f ca="1">'4'!AF54+A.0!AF54+B.0!AF54+C.0!AF54+D.0!AF54</f>
        <v>0</v>
      </c>
      <c r="AG54" s="169">
        <f ca="1">'4'!AG54+A.0!AG54+B.0!AG54+C.0!AG54+D.0!AG54</f>
        <v>0</v>
      </c>
      <c r="AH54" s="169">
        <f ca="1">'4'!AH54+A.0!AH54+B.0!AH54+C.0!AH54+D.0!AH54</f>
        <v>0</v>
      </c>
      <c r="AI54" s="169">
        <f ca="1">'4'!AI54+A.0!AI54+B.0!AI54+C.0!AI54+D.0!AI54</f>
        <v>0</v>
      </c>
      <c r="AJ54" s="169">
        <f ca="1">'4'!AJ54+A.0!AJ54+B.0!AJ54+C.0!AJ54+D.0!AJ54</f>
        <v>0</v>
      </c>
    </row>
    <row r="55" spans="2:36" s="3" customFormat="1" ht="12.75" hidden="1">
      <c r="B55" s="64" t="s">
        <v>343</v>
      </c>
      <c r="C55" s="484" t="str">
        <f>IF(Kalba="EN",Data2!C$75,Data2!B$75)</f>
        <v>bendra SE naudos komponеntų finansinė išraiška</v>
      </c>
      <c r="D55" s="169">
        <f ca="1">F55+NPV(SDN,G55:INDEX(G55:AJ55,PAL))</f>
        <v>0</v>
      </c>
      <c r="E55" s="169">
        <f t="shared" ca="1" si="15"/>
        <v>0</v>
      </c>
      <c r="F55" s="169">
        <f ca="1">'4'!F55+A.0!F55+B.0!F55+C.0!F55+D.0!F55</f>
        <v>0</v>
      </c>
      <c r="G55" s="169">
        <f ca="1">'4'!G55+A.0!G55+B.0!G55+C.0!G55+D.0!G55</f>
        <v>0</v>
      </c>
      <c r="H55" s="169">
        <f ca="1">'4'!H55+A.0!H55+B.0!H55+C.0!H55+D.0!H55</f>
        <v>0</v>
      </c>
      <c r="I55" s="169">
        <f ca="1">'4'!I55+A.0!I55+B.0!I55+C.0!I55+D.0!I55</f>
        <v>0</v>
      </c>
      <c r="J55" s="169">
        <f ca="1">'4'!J55+A.0!J55+B.0!J55+C.0!J55+D.0!J55</f>
        <v>0</v>
      </c>
      <c r="K55" s="169">
        <f ca="1">'4'!K55+A.0!K55+B.0!K55+C.0!K55+D.0!K55</f>
        <v>0</v>
      </c>
      <c r="L55" s="169">
        <f ca="1">'4'!L55+A.0!L55+B.0!L55+C.0!L55+D.0!L55</f>
        <v>0</v>
      </c>
      <c r="M55" s="169">
        <f ca="1">'4'!M55+A.0!M55+B.0!M55+C.0!M55+D.0!M55</f>
        <v>0</v>
      </c>
      <c r="N55" s="169">
        <f ca="1">'4'!N55+A.0!N55+B.0!N55+C.0!N55+D.0!N55</f>
        <v>0</v>
      </c>
      <c r="O55" s="169">
        <f ca="1">'4'!O55+A.0!O55+B.0!O55+C.0!O55+D.0!O55</f>
        <v>0</v>
      </c>
      <c r="P55" s="169">
        <f ca="1">'4'!P55+A.0!P55+B.0!P55+C.0!P55+D.0!P55</f>
        <v>0</v>
      </c>
      <c r="Q55" s="169">
        <f ca="1">'4'!Q55+A.0!Q55+B.0!Q55+C.0!Q55+D.0!Q55</f>
        <v>0</v>
      </c>
      <c r="R55" s="169">
        <f ca="1">'4'!R55+A.0!R55+B.0!R55+C.0!R55+D.0!R55</f>
        <v>0</v>
      </c>
      <c r="S55" s="169">
        <f ca="1">'4'!S55+A.0!S55+B.0!S55+C.0!S55+D.0!S55</f>
        <v>0</v>
      </c>
      <c r="T55" s="169">
        <f ca="1">'4'!T55+A.0!T55+B.0!T55+C.0!T55+D.0!T55</f>
        <v>0</v>
      </c>
      <c r="U55" s="169">
        <f ca="1">'4'!U55+A.0!U55+B.0!U55+C.0!U55+D.0!U55</f>
        <v>0</v>
      </c>
      <c r="V55" s="169">
        <f ca="1">'4'!V55+A.0!V55+B.0!V55+C.0!V55+D.0!V55</f>
        <v>0</v>
      </c>
      <c r="W55" s="169">
        <f ca="1">'4'!W55+A.0!W55+B.0!W55+C.0!W55+D.0!W55</f>
        <v>0</v>
      </c>
      <c r="X55" s="169">
        <f ca="1">'4'!X55+A.0!X55+B.0!X55+C.0!X55+D.0!X55</f>
        <v>0</v>
      </c>
      <c r="Y55" s="169">
        <f ca="1">'4'!Y55+A.0!Y55+B.0!Y55+C.0!Y55+D.0!Y55</f>
        <v>0</v>
      </c>
      <c r="Z55" s="169">
        <f ca="1">'4'!Z55+A.0!Z55+B.0!Z55+C.0!Z55+D.0!Z55</f>
        <v>0</v>
      </c>
      <c r="AA55" s="169">
        <f ca="1">'4'!AA55+A.0!AA55+B.0!AA55+C.0!AA55+D.0!AA55</f>
        <v>0</v>
      </c>
      <c r="AB55" s="169">
        <f ca="1">'4'!AB55+A.0!AB55+B.0!AB55+C.0!AB55+D.0!AB55</f>
        <v>0</v>
      </c>
      <c r="AC55" s="169">
        <f ca="1">'4'!AC55+A.0!AC55+B.0!AC55+C.0!AC55+D.0!AC55</f>
        <v>0</v>
      </c>
      <c r="AD55" s="169">
        <f ca="1">'4'!AD55+A.0!AD55+B.0!AD55+C.0!AD55+D.0!AD55</f>
        <v>0</v>
      </c>
      <c r="AE55" s="169">
        <f ca="1">'4'!AE55+A.0!AE55+B.0!AE55+C.0!AE55+D.0!AE55</f>
        <v>0</v>
      </c>
      <c r="AF55" s="169">
        <f ca="1">'4'!AF55+A.0!AF55+B.0!AF55+C.0!AF55+D.0!AF55</f>
        <v>0</v>
      </c>
      <c r="AG55" s="169">
        <f ca="1">'4'!AG55+A.0!AG55+B.0!AG55+C.0!AG55+D.0!AG55</f>
        <v>0</v>
      </c>
      <c r="AH55" s="169">
        <f ca="1">'4'!AH55+A.0!AH55+B.0!AH55+C.0!AH55+D.0!AH55</f>
        <v>0</v>
      </c>
      <c r="AI55" s="169">
        <f ca="1">'4'!AI55+A.0!AI55+B.0!AI55+C.0!AI55+D.0!AI55</f>
        <v>0</v>
      </c>
      <c r="AJ55" s="169">
        <f ca="1">'4'!AJ55+A.0!AJ55+B.0!AJ55+C.0!AJ55+D.0!AJ55</f>
        <v>0</v>
      </c>
    </row>
    <row r="56" spans="2:36" s="3" customFormat="1" ht="12.75" hidden="1">
      <c r="B56" s="66" t="s">
        <v>53</v>
      </c>
      <c r="C56" s="180" t="str">
        <f>IF(Kalba="EN",Data2!C76,Data2!B76)</f>
        <v>SE žala</v>
      </c>
      <c r="D56" s="170">
        <f ca="1">ROUND(SUM(D57:D59),0)</f>
        <v>0</v>
      </c>
      <c r="E56" s="170">
        <f ca="1">ROUND(SUM(E57:E59),0)</f>
        <v>0</v>
      </c>
      <c r="F56" s="170">
        <f ca="1">ROUND(SUM(F57:F59),0)</f>
        <v>0</v>
      </c>
      <c r="G56" s="170">
        <f t="shared" ref="G56:AJ56" ca="1" si="16">ROUND(SUM(G57:G59),0)</f>
        <v>0</v>
      </c>
      <c r="H56" s="170">
        <f t="shared" ca="1" si="16"/>
        <v>0</v>
      </c>
      <c r="I56" s="170">
        <f t="shared" ca="1" si="16"/>
        <v>0</v>
      </c>
      <c r="J56" s="170">
        <f t="shared" ca="1" si="16"/>
        <v>0</v>
      </c>
      <c r="K56" s="170">
        <f t="shared" ca="1" si="16"/>
        <v>0</v>
      </c>
      <c r="L56" s="170">
        <f t="shared" ca="1" si="16"/>
        <v>0</v>
      </c>
      <c r="M56" s="170">
        <f t="shared" ca="1" si="16"/>
        <v>0</v>
      </c>
      <c r="N56" s="170">
        <f t="shared" ca="1" si="16"/>
        <v>0</v>
      </c>
      <c r="O56" s="170">
        <f t="shared" ca="1" si="16"/>
        <v>0</v>
      </c>
      <c r="P56" s="170">
        <f t="shared" ca="1" si="16"/>
        <v>0</v>
      </c>
      <c r="Q56" s="170">
        <f t="shared" ca="1" si="16"/>
        <v>0</v>
      </c>
      <c r="R56" s="170">
        <f t="shared" ca="1" si="16"/>
        <v>0</v>
      </c>
      <c r="S56" s="170">
        <f t="shared" ca="1" si="16"/>
        <v>0</v>
      </c>
      <c r="T56" s="170">
        <f t="shared" ca="1" si="16"/>
        <v>0</v>
      </c>
      <c r="U56" s="170">
        <f t="shared" ca="1" si="16"/>
        <v>0</v>
      </c>
      <c r="V56" s="170">
        <f t="shared" ca="1" si="16"/>
        <v>0</v>
      </c>
      <c r="W56" s="170">
        <f t="shared" ca="1" si="16"/>
        <v>0</v>
      </c>
      <c r="X56" s="170">
        <f t="shared" ca="1" si="16"/>
        <v>0</v>
      </c>
      <c r="Y56" s="170">
        <f t="shared" ca="1" si="16"/>
        <v>0</v>
      </c>
      <c r="Z56" s="170">
        <f t="shared" ca="1" si="16"/>
        <v>0</v>
      </c>
      <c r="AA56" s="170">
        <f t="shared" ca="1" si="16"/>
        <v>0</v>
      </c>
      <c r="AB56" s="170">
        <f t="shared" ca="1" si="16"/>
        <v>0</v>
      </c>
      <c r="AC56" s="170">
        <f t="shared" ca="1" si="16"/>
        <v>0</v>
      </c>
      <c r="AD56" s="170">
        <f t="shared" ca="1" si="16"/>
        <v>0</v>
      </c>
      <c r="AE56" s="170">
        <f t="shared" ca="1" si="16"/>
        <v>0</v>
      </c>
      <c r="AF56" s="170">
        <f t="shared" ca="1" si="16"/>
        <v>0</v>
      </c>
      <c r="AG56" s="170">
        <f t="shared" ca="1" si="16"/>
        <v>0</v>
      </c>
      <c r="AH56" s="170">
        <f t="shared" ca="1" si="16"/>
        <v>0</v>
      </c>
      <c r="AI56" s="170">
        <f t="shared" ca="1" si="16"/>
        <v>0</v>
      </c>
      <c r="AJ56" s="170">
        <f t="shared" ca="1" si="16"/>
        <v>0</v>
      </c>
    </row>
    <row r="57" spans="2:36" s="3" customFormat="1" ht="12.75" hidden="1">
      <c r="B57" s="64" t="s">
        <v>344</v>
      </c>
      <c r="C57" s="484" t="str">
        <f>IF(Kalba="EN",Data2!C$78,Data2!B$78)</f>
        <v>bendra SE žalos komponеntų finansinė išraiška</v>
      </c>
      <c r="D57" s="169">
        <f ca="1">F57+NPV(SDN,G57:INDEX(G57:AJ57,PAL))</f>
        <v>0</v>
      </c>
      <c r="E57" s="169">
        <f ca="1">SUMIF($F$5:$AJ$5,"&lt;="&amp;PAL,$F57:$AJ57)</f>
        <v>0</v>
      </c>
      <c r="F57" s="169">
        <f ca="1">'4'!F57+A.0!F57+B.0!F57+C.0!F57+D.0!F57</f>
        <v>0</v>
      </c>
      <c r="G57" s="169">
        <f ca="1">'4'!G57+A.0!G57+B.0!G57+C.0!G57+D.0!G57</f>
        <v>0</v>
      </c>
      <c r="H57" s="169">
        <f ca="1">'4'!H57+A.0!H57+B.0!H57+C.0!H57+D.0!H57</f>
        <v>0</v>
      </c>
      <c r="I57" s="169">
        <f ca="1">'4'!I57+A.0!I57+B.0!I57+C.0!I57+D.0!I57</f>
        <v>0</v>
      </c>
      <c r="J57" s="169">
        <f ca="1">'4'!J57+A.0!J57+B.0!J57+C.0!J57+D.0!J57</f>
        <v>0</v>
      </c>
      <c r="K57" s="169">
        <f ca="1">'4'!K57+A.0!K57+B.0!K57+C.0!K57+D.0!K57</f>
        <v>0</v>
      </c>
      <c r="L57" s="169">
        <f ca="1">'4'!L57+A.0!L57+B.0!L57+C.0!L57+D.0!L57</f>
        <v>0</v>
      </c>
      <c r="M57" s="169">
        <f ca="1">'4'!M57+A.0!M57+B.0!M57+C.0!M57+D.0!M57</f>
        <v>0</v>
      </c>
      <c r="N57" s="169">
        <f ca="1">'4'!N57+A.0!N57+B.0!N57+C.0!N57+D.0!N57</f>
        <v>0</v>
      </c>
      <c r="O57" s="169">
        <f ca="1">'4'!O57+A.0!O57+B.0!O57+C.0!O57+D.0!O57</f>
        <v>0</v>
      </c>
      <c r="P57" s="169">
        <f ca="1">'4'!P57+A.0!P57+B.0!P57+C.0!P57+D.0!P57</f>
        <v>0</v>
      </c>
      <c r="Q57" s="169">
        <f ca="1">'4'!Q57+A.0!Q57+B.0!Q57+C.0!Q57+D.0!Q57</f>
        <v>0</v>
      </c>
      <c r="R57" s="169">
        <f ca="1">'4'!R57+A.0!R57+B.0!R57+C.0!R57+D.0!R57</f>
        <v>0</v>
      </c>
      <c r="S57" s="169">
        <f ca="1">'4'!S57+A.0!S57+B.0!S57+C.0!S57+D.0!S57</f>
        <v>0</v>
      </c>
      <c r="T57" s="169">
        <f ca="1">'4'!T57+A.0!T57+B.0!T57+C.0!T57+D.0!T57</f>
        <v>0</v>
      </c>
      <c r="U57" s="169">
        <f ca="1">'4'!U57+A.0!U57+B.0!U57+C.0!U57+D.0!U57</f>
        <v>0</v>
      </c>
      <c r="V57" s="169">
        <f ca="1">'4'!V57+A.0!V57+B.0!V57+C.0!V57+D.0!V57</f>
        <v>0</v>
      </c>
      <c r="W57" s="169">
        <f ca="1">'4'!W57+A.0!W57+B.0!W57+C.0!W57+D.0!W57</f>
        <v>0</v>
      </c>
      <c r="X57" s="169">
        <f ca="1">'4'!X57+A.0!X57+B.0!X57+C.0!X57+D.0!X57</f>
        <v>0</v>
      </c>
      <c r="Y57" s="169">
        <f ca="1">'4'!Y57+A.0!Y57+B.0!Y57+C.0!Y57+D.0!Y57</f>
        <v>0</v>
      </c>
      <c r="Z57" s="169">
        <f ca="1">'4'!Z57+A.0!Z57+B.0!Z57+C.0!Z57+D.0!Z57</f>
        <v>0</v>
      </c>
      <c r="AA57" s="169">
        <f ca="1">'4'!AA57+A.0!AA57+B.0!AA57+C.0!AA57+D.0!AA57</f>
        <v>0</v>
      </c>
      <c r="AB57" s="169">
        <f ca="1">'4'!AB57+A.0!AB57+B.0!AB57+C.0!AB57+D.0!AB57</f>
        <v>0</v>
      </c>
      <c r="AC57" s="169">
        <f ca="1">'4'!AC57+A.0!AC57+B.0!AC57+C.0!AC57+D.0!AC57</f>
        <v>0</v>
      </c>
      <c r="AD57" s="169">
        <f ca="1">'4'!AD57+A.0!AD57+B.0!AD57+C.0!AD57+D.0!AD57</f>
        <v>0</v>
      </c>
      <c r="AE57" s="169">
        <f ca="1">'4'!AE57+A.0!AE57+B.0!AE57+C.0!AE57+D.0!AE57</f>
        <v>0</v>
      </c>
      <c r="AF57" s="169">
        <f ca="1">'4'!AF57+A.0!AF57+B.0!AF57+C.0!AF57+D.0!AF57</f>
        <v>0</v>
      </c>
      <c r="AG57" s="169">
        <f ca="1">'4'!AG57+A.0!AG57+B.0!AG57+C.0!AG57+D.0!AG57</f>
        <v>0</v>
      </c>
      <c r="AH57" s="169">
        <f ca="1">'4'!AH57+A.0!AH57+B.0!AH57+C.0!AH57+D.0!AH57</f>
        <v>0</v>
      </c>
      <c r="AI57" s="169">
        <f ca="1">'4'!AI57+A.0!AI57+B.0!AI57+C.0!AI57+D.0!AI57</f>
        <v>0</v>
      </c>
      <c r="AJ57" s="169">
        <f ca="1">'4'!AJ57+A.0!AJ57+B.0!AJ57+C.0!AJ57+D.0!AJ57</f>
        <v>0</v>
      </c>
    </row>
    <row r="58" spans="2:36" s="3" customFormat="1" ht="12.75" hidden="1">
      <c r="B58" s="64" t="s">
        <v>345</v>
      </c>
      <c r="C58" s="484" t="str">
        <f>IF(Kalba="EN",Data2!C$78,Data2!B$78)</f>
        <v>bendra SE žalos komponеntų finansinė išraiška</v>
      </c>
      <c r="D58" s="169">
        <f ca="1">F58+NPV(SDN,G58:INDEX(G58:AJ58,PAL))</f>
        <v>0</v>
      </c>
      <c r="E58" s="169">
        <f ca="1">SUMIF($F$5:$AJ$5,"&lt;="&amp;PAL,$F58:$AJ58)</f>
        <v>0</v>
      </c>
      <c r="F58" s="169">
        <f ca="1">'4'!F58+A.0!F58+B.0!F58+C.0!F58+D.0!F58</f>
        <v>0</v>
      </c>
      <c r="G58" s="169">
        <f ca="1">'4'!G58+A.0!G58+B.0!G58+C.0!G58+D.0!G58</f>
        <v>0</v>
      </c>
      <c r="H58" s="169">
        <f ca="1">'4'!H58+A.0!H58+B.0!H58+C.0!H58+D.0!H58</f>
        <v>0</v>
      </c>
      <c r="I58" s="169">
        <f ca="1">'4'!I58+A.0!I58+B.0!I58+C.0!I58+D.0!I58</f>
        <v>0</v>
      </c>
      <c r="J58" s="169">
        <f ca="1">'4'!J58+A.0!J58+B.0!J58+C.0!J58+D.0!J58</f>
        <v>0</v>
      </c>
      <c r="K58" s="169">
        <f ca="1">'4'!K58+A.0!K58+B.0!K58+C.0!K58+D.0!K58</f>
        <v>0</v>
      </c>
      <c r="L58" s="169">
        <f ca="1">'4'!L58+A.0!L58+B.0!L58+C.0!L58+D.0!L58</f>
        <v>0</v>
      </c>
      <c r="M58" s="169">
        <f ca="1">'4'!M58+A.0!M58+B.0!M58+C.0!M58+D.0!M58</f>
        <v>0</v>
      </c>
      <c r="N58" s="169">
        <f ca="1">'4'!N58+A.0!N58+B.0!N58+C.0!N58+D.0!N58</f>
        <v>0</v>
      </c>
      <c r="O58" s="169">
        <f ca="1">'4'!O58+A.0!O58+B.0!O58+C.0!O58+D.0!O58</f>
        <v>0</v>
      </c>
      <c r="P58" s="169">
        <f ca="1">'4'!P58+A.0!P58+B.0!P58+C.0!P58+D.0!P58</f>
        <v>0</v>
      </c>
      <c r="Q58" s="169">
        <f ca="1">'4'!Q58+A.0!Q58+B.0!Q58+C.0!Q58+D.0!Q58</f>
        <v>0</v>
      </c>
      <c r="R58" s="169">
        <f ca="1">'4'!R58+A.0!R58+B.0!R58+C.0!R58+D.0!R58</f>
        <v>0</v>
      </c>
      <c r="S58" s="169">
        <f ca="1">'4'!S58+A.0!S58+B.0!S58+C.0!S58+D.0!S58</f>
        <v>0</v>
      </c>
      <c r="T58" s="169">
        <f ca="1">'4'!T58+A.0!T58+B.0!T58+C.0!T58+D.0!T58</f>
        <v>0</v>
      </c>
      <c r="U58" s="169">
        <f ca="1">'4'!U58+A.0!U58+B.0!U58+C.0!U58+D.0!U58</f>
        <v>0</v>
      </c>
      <c r="V58" s="169">
        <f ca="1">'4'!V58+A.0!V58+B.0!V58+C.0!V58+D.0!V58</f>
        <v>0</v>
      </c>
      <c r="W58" s="169">
        <f ca="1">'4'!W58+A.0!W58+B.0!W58+C.0!W58+D.0!W58</f>
        <v>0</v>
      </c>
      <c r="X58" s="169">
        <f ca="1">'4'!X58+A.0!X58+B.0!X58+C.0!X58+D.0!X58</f>
        <v>0</v>
      </c>
      <c r="Y58" s="169">
        <f ca="1">'4'!Y58+A.0!Y58+B.0!Y58+C.0!Y58+D.0!Y58</f>
        <v>0</v>
      </c>
      <c r="Z58" s="169">
        <f ca="1">'4'!Z58+A.0!Z58+B.0!Z58+C.0!Z58+D.0!Z58</f>
        <v>0</v>
      </c>
      <c r="AA58" s="169">
        <f ca="1">'4'!AA58+A.0!AA58+B.0!AA58+C.0!AA58+D.0!AA58</f>
        <v>0</v>
      </c>
      <c r="AB58" s="169">
        <f ca="1">'4'!AB58+A.0!AB58+B.0!AB58+C.0!AB58+D.0!AB58</f>
        <v>0</v>
      </c>
      <c r="AC58" s="169">
        <f ca="1">'4'!AC58+A.0!AC58+B.0!AC58+C.0!AC58+D.0!AC58</f>
        <v>0</v>
      </c>
      <c r="AD58" s="169">
        <f ca="1">'4'!AD58+A.0!AD58+B.0!AD58+C.0!AD58+D.0!AD58</f>
        <v>0</v>
      </c>
      <c r="AE58" s="169">
        <f ca="1">'4'!AE58+A.0!AE58+B.0!AE58+C.0!AE58+D.0!AE58</f>
        <v>0</v>
      </c>
      <c r="AF58" s="169">
        <f ca="1">'4'!AF58+A.0!AF58+B.0!AF58+C.0!AF58+D.0!AF58</f>
        <v>0</v>
      </c>
      <c r="AG58" s="169">
        <f ca="1">'4'!AG58+A.0!AG58+B.0!AG58+C.0!AG58+D.0!AG58</f>
        <v>0</v>
      </c>
      <c r="AH58" s="169">
        <f ca="1">'4'!AH58+A.0!AH58+B.0!AH58+C.0!AH58+D.0!AH58</f>
        <v>0</v>
      </c>
      <c r="AI58" s="169">
        <f ca="1">'4'!AI58+A.0!AI58+B.0!AI58+C.0!AI58+D.0!AI58</f>
        <v>0</v>
      </c>
      <c r="AJ58" s="169">
        <f ca="1">'4'!AJ58+A.0!AJ58+B.0!AJ58+C.0!AJ58+D.0!AJ58</f>
        <v>0</v>
      </c>
    </row>
    <row r="59" spans="2:36" s="3" customFormat="1" ht="12.75" hidden="1">
      <c r="B59" s="64" t="s">
        <v>346</v>
      </c>
      <c r="C59" s="484" t="str">
        <f>IF(Kalba="EN",Data2!C$78,Data2!B$78)</f>
        <v>bendra SE žalos komponеntų finansinė išraiška</v>
      </c>
      <c r="D59" s="169">
        <f ca="1">F59+NPV(SDN,G59:INDEX(G59:AJ59,PAL))</f>
        <v>0</v>
      </c>
      <c r="E59" s="169">
        <f ca="1">SUMIF($F$5:$AJ$5,"&lt;="&amp;PAL,$F59:$AJ59)</f>
        <v>0</v>
      </c>
      <c r="F59" s="169">
        <f ca="1">'4'!F59+A.0!F59+B.0!F59+C.0!F59+D.0!F59</f>
        <v>0</v>
      </c>
      <c r="G59" s="169">
        <f ca="1">'4'!G59+A.0!G59+B.0!G59+C.0!G59+D.0!G59</f>
        <v>0</v>
      </c>
      <c r="H59" s="169">
        <f ca="1">'4'!H59+A.0!H59+B.0!H59+C.0!H59+D.0!H59</f>
        <v>0</v>
      </c>
      <c r="I59" s="169">
        <f ca="1">'4'!I59+A.0!I59+B.0!I59+C.0!I59+D.0!I59</f>
        <v>0</v>
      </c>
      <c r="J59" s="169">
        <f ca="1">'4'!J59+A.0!J59+B.0!J59+C.0!J59+D.0!J59</f>
        <v>0</v>
      </c>
      <c r="K59" s="169">
        <f ca="1">'4'!K59+A.0!K59+B.0!K59+C.0!K59+D.0!K59</f>
        <v>0</v>
      </c>
      <c r="L59" s="169">
        <f ca="1">'4'!L59+A.0!L59+B.0!L59+C.0!L59+D.0!L59</f>
        <v>0</v>
      </c>
      <c r="M59" s="169">
        <f ca="1">'4'!M59+A.0!M59+B.0!M59+C.0!M59+D.0!M59</f>
        <v>0</v>
      </c>
      <c r="N59" s="169">
        <f ca="1">'4'!N59+A.0!N59+B.0!N59+C.0!N59+D.0!N59</f>
        <v>0</v>
      </c>
      <c r="O59" s="169">
        <f ca="1">'4'!O59+A.0!O59+B.0!O59+C.0!O59+D.0!O59</f>
        <v>0</v>
      </c>
      <c r="P59" s="169">
        <f ca="1">'4'!P59+A.0!P59+B.0!P59+C.0!P59+D.0!P59</f>
        <v>0</v>
      </c>
      <c r="Q59" s="169">
        <f ca="1">'4'!Q59+A.0!Q59+B.0!Q59+C.0!Q59+D.0!Q59</f>
        <v>0</v>
      </c>
      <c r="R59" s="169">
        <f ca="1">'4'!R59+A.0!R59+B.0!R59+C.0!R59+D.0!R59</f>
        <v>0</v>
      </c>
      <c r="S59" s="169">
        <f ca="1">'4'!S59+A.0!S59+B.0!S59+C.0!S59+D.0!S59</f>
        <v>0</v>
      </c>
      <c r="T59" s="169">
        <f ca="1">'4'!T59+A.0!T59+B.0!T59+C.0!T59+D.0!T59</f>
        <v>0</v>
      </c>
      <c r="U59" s="169">
        <f ca="1">'4'!U59+A.0!U59+B.0!U59+C.0!U59+D.0!U59</f>
        <v>0</v>
      </c>
      <c r="V59" s="169">
        <f ca="1">'4'!V59+A.0!V59+B.0!V59+C.0!V59+D.0!V59</f>
        <v>0</v>
      </c>
      <c r="W59" s="169">
        <f ca="1">'4'!W59+A.0!W59+B.0!W59+C.0!W59+D.0!W59</f>
        <v>0</v>
      </c>
      <c r="X59" s="169">
        <f ca="1">'4'!X59+A.0!X59+B.0!X59+C.0!X59+D.0!X59</f>
        <v>0</v>
      </c>
      <c r="Y59" s="169">
        <f ca="1">'4'!Y59+A.0!Y59+B.0!Y59+C.0!Y59+D.0!Y59</f>
        <v>0</v>
      </c>
      <c r="Z59" s="169">
        <f ca="1">'4'!Z59+A.0!Z59+B.0!Z59+C.0!Z59+D.0!Z59</f>
        <v>0</v>
      </c>
      <c r="AA59" s="169">
        <f ca="1">'4'!AA59+A.0!AA59+B.0!AA59+C.0!AA59+D.0!AA59</f>
        <v>0</v>
      </c>
      <c r="AB59" s="169">
        <f ca="1">'4'!AB59+A.0!AB59+B.0!AB59+C.0!AB59+D.0!AB59</f>
        <v>0</v>
      </c>
      <c r="AC59" s="169">
        <f ca="1">'4'!AC59+A.0!AC59+B.0!AC59+C.0!AC59+D.0!AC59</f>
        <v>0</v>
      </c>
      <c r="AD59" s="169">
        <f ca="1">'4'!AD59+A.0!AD59+B.0!AD59+C.0!AD59+D.0!AD59</f>
        <v>0</v>
      </c>
      <c r="AE59" s="169">
        <f ca="1">'4'!AE59+A.0!AE59+B.0!AE59+C.0!AE59+D.0!AE59</f>
        <v>0</v>
      </c>
      <c r="AF59" s="169">
        <f ca="1">'4'!AF59+A.0!AF59+B.0!AF59+C.0!AF59+D.0!AF59</f>
        <v>0</v>
      </c>
      <c r="AG59" s="169">
        <f ca="1">'4'!AG59+A.0!AG59+B.0!AG59+C.0!AG59+D.0!AG59</f>
        <v>0</v>
      </c>
      <c r="AH59" s="169">
        <f ca="1">'4'!AH59+A.0!AH59+B.0!AH59+C.0!AH59+D.0!AH59</f>
        <v>0</v>
      </c>
      <c r="AI59" s="169">
        <f ca="1">'4'!AI59+A.0!AI59+B.0!AI59+C.0!AI59+D.0!AI59</f>
        <v>0</v>
      </c>
      <c r="AJ59" s="169">
        <f ca="1">'4'!AJ59+A.0!AJ59+B.0!AJ59+C.0!AJ59+D.0!AJ59</f>
        <v>0</v>
      </c>
    </row>
    <row r="60" spans="2:36" s="3" customFormat="1" ht="12.75">
      <c r="F60" s="26"/>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row>
    <row r="61" spans="2:36" s="3" customFormat="1" ht="12.75">
      <c r="C61" s="404" t="str">
        <f>IF(Kalba="EN",Data2!C79,Data2!B79)</f>
        <v>Finansinės analizės (FA) rodiklių apskaičiavimas</v>
      </c>
      <c r="D61" s="496"/>
      <c r="E61" s="496"/>
      <c r="F61" s="496"/>
      <c r="G61" s="496"/>
      <c r="H61" s="496"/>
      <c r="I61" s="496"/>
      <c r="J61" s="496"/>
      <c r="K61" s="496"/>
      <c r="L61" s="496"/>
      <c r="M61" s="496"/>
      <c r="N61" s="496"/>
      <c r="O61" s="496"/>
      <c r="P61" s="496"/>
      <c r="Q61" s="496"/>
      <c r="R61" s="496"/>
      <c r="S61" s="496"/>
      <c r="T61" s="496"/>
      <c r="U61" s="496"/>
      <c r="V61" s="496"/>
      <c r="W61" s="496"/>
      <c r="X61" s="496"/>
      <c r="Y61" s="496"/>
      <c r="Z61" s="496"/>
      <c r="AA61" s="496"/>
      <c r="AB61" s="496"/>
      <c r="AC61" s="496"/>
      <c r="AD61" s="496"/>
      <c r="AE61" s="496"/>
      <c r="AF61" s="496"/>
      <c r="AG61" s="496"/>
      <c r="AH61" s="496"/>
      <c r="AI61" s="496"/>
      <c r="AJ61" s="496"/>
    </row>
    <row r="62" spans="2:36" s="3" customFormat="1" ht="12.75">
      <c r="C62" s="512" t="str">
        <f>IF(Kalba="EN",Data2!C80,Data2!B80)</f>
        <v>FA rodiklių investicijoms lėšų srautas (realiąja išraiška)</v>
      </c>
      <c r="D62" s="69"/>
      <c r="E62" s="69"/>
      <c r="F62" s="65">
        <f t="shared" ref="F62:AJ62" ca="1" si="17">ROUND(SUM(F16:F17)-SUM(F7,F22),0)</f>
        <v>0</v>
      </c>
      <c r="G62" s="65">
        <f t="shared" ca="1" si="17"/>
        <v>0</v>
      </c>
      <c r="H62" s="65">
        <f t="shared" ca="1" si="17"/>
        <v>0</v>
      </c>
      <c r="I62" s="65">
        <f t="shared" ca="1" si="17"/>
        <v>0</v>
      </c>
      <c r="J62" s="65">
        <f t="shared" ca="1" si="17"/>
        <v>0</v>
      </c>
      <c r="K62" s="65">
        <f t="shared" ca="1" si="17"/>
        <v>0</v>
      </c>
      <c r="L62" s="65">
        <f t="shared" ca="1" si="17"/>
        <v>0</v>
      </c>
      <c r="M62" s="65">
        <f t="shared" ca="1" si="17"/>
        <v>0</v>
      </c>
      <c r="N62" s="65">
        <f t="shared" ca="1" si="17"/>
        <v>0</v>
      </c>
      <c r="O62" s="65">
        <f t="shared" ca="1" si="17"/>
        <v>0</v>
      </c>
      <c r="P62" s="65">
        <f t="shared" ca="1" si="17"/>
        <v>0</v>
      </c>
      <c r="Q62" s="65">
        <f t="shared" ca="1" si="17"/>
        <v>0</v>
      </c>
      <c r="R62" s="65">
        <f t="shared" ca="1" si="17"/>
        <v>0</v>
      </c>
      <c r="S62" s="65">
        <f t="shared" ca="1" si="17"/>
        <v>0</v>
      </c>
      <c r="T62" s="65">
        <f t="shared" ca="1" si="17"/>
        <v>0</v>
      </c>
      <c r="U62" s="65">
        <f t="shared" ca="1" si="17"/>
        <v>0</v>
      </c>
      <c r="V62" s="65">
        <f t="shared" ca="1" si="17"/>
        <v>0</v>
      </c>
      <c r="W62" s="65">
        <f t="shared" ca="1" si="17"/>
        <v>0</v>
      </c>
      <c r="X62" s="65">
        <f t="shared" ca="1" si="17"/>
        <v>0</v>
      </c>
      <c r="Y62" s="65">
        <f t="shared" ca="1" si="17"/>
        <v>0</v>
      </c>
      <c r="Z62" s="65">
        <f t="shared" ca="1" si="17"/>
        <v>0</v>
      </c>
      <c r="AA62" s="65">
        <f t="shared" ca="1" si="17"/>
        <v>0</v>
      </c>
      <c r="AB62" s="65">
        <f t="shared" ca="1" si="17"/>
        <v>0</v>
      </c>
      <c r="AC62" s="65">
        <f t="shared" ca="1" si="17"/>
        <v>0</v>
      </c>
      <c r="AD62" s="65">
        <f t="shared" ca="1" si="17"/>
        <v>0</v>
      </c>
      <c r="AE62" s="65">
        <f t="shared" ca="1" si="17"/>
        <v>0</v>
      </c>
      <c r="AF62" s="65">
        <f t="shared" ca="1" si="17"/>
        <v>0</v>
      </c>
      <c r="AG62" s="65">
        <f t="shared" ca="1" si="17"/>
        <v>0</v>
      </c>
      <c r="AH62" s="65">
        <f t="shared" ca="1" si="17"/>
        <v>0</v>
      </c>
      <c r="AI62" s="65">
        <f t="shared" ca="1" si="17"/>
        <v>0</v>
      </c>
      <c r="AJ62" s="65">
        <f t="shared" ca="1" si="17"/>
        <v>0</v>
      </c>
    </row>
    <row r="63" spans="2:36" s="3" customFormat="1" ht="12.75" hidden="1">
      <c r="C63" s="512" t="str">
        <f>IF(Kalba="EN",Data2!C82,Data2!B82)</f>
        <v>Suminis finansinio gyvybingumo lėšų srautas (realiąja išraiška)</v>
      </c>
      <c r="D63" s="70"/>
      <c r="E63" s="70"/>
      <c r="F63" s="65">
        <f ca="1">ROUND(SUM(F17,F35)-SUM(F7,F21,F30),0)</f>
        <v>0</v>
      </c>
      <c r="G63" s="65">
        <f t="shared" ref="G63:AJ63" ca="1" si="18">ROUND(SUM(G17,G35)-SUM(G7,G21,G30)+F63,0)</f>
        <v>0</v>
      </c>
      <c r="H63" s="65">
        <f t="shared" ca="1" si="18"/>
        <v>0</v>
      </c>
      <c r="I63" s="65">
        <f t="shared" ca="1" si="18"/>
        <v>0</v>
      </c>
      <c r="J63" s="65">
        <f t="shared" ca="1" si="18"/>
        <v>0</v>
      </c>
      <c r="K63" s="65">
        <f t="shared" ca="1" si="18"/>
        <v>0</v>
      </c>
      <c r="L63" s="65">
        <f t="shared" ca="1" si="18"/>
        <v>0</v>
      </c>
      <c r="M63" s="65">
        <f t="shared" ca="1" si="18"/>
        <v>0</v>
      </c>
      <c r="N63" s="65">
        <f t="shared" ca="1" si="18"/>
        <v>0</v>
      </c>
      <c r="O63" s="65">
        <f t="shared" ca="1" si="18"/>
        <v>0</v>
      </c>
      <c r="P63" s="65">
        <f t="shared" ca="1" si="18"/>
        <v>0</v>
      </c>
      <c r="Q63" s="65">
        <f t="shared" ca="1" si="18"/>
        <v>0</v>
      </c>
      <c r="R63" s="65">
        <f t="shared" ca="1" si="18"/>
        <v>0</v>
      </c>
      <c r="S63" s="65">
        <f t="shared" ca="1" si="18"/>
        <v>0</v>
      </c>
      <c r="T63" s="65">
        <f t="shared" ca="1" si="18"/>
        <v>0</v>
      </c>
      <c r="U63" s="65">
        <f t="shared" ca="1" si="18"/>
        <v>0</v>
      </c>
      <c r="V63" s="65">
        <f t="shared" ca="1" si="18"/>
        <v>0</v>
      </c>
      <c r="W63" s="65">
        <f t="shared" ca="1" si="18"/>
        <v>0</v>
      </c>
      <c r="X63" s="65">
        <f t="shared" ca="1" si="18"/>
        <v>0</v>
      </c>
      <c r="Y63" s="65">
        <f t="shared" ca="1" si="18"/>
        <v>0</v>
      </c>
      <c r="Z63" s="65">
        <f t="shared" ca="1" si="18"/>
        <v>0</v>
      </c>
      <c r="AA63" s="65">
        <f t="shared" ca="1" si="18"/>
        <v>0</v>
      </c>
      <c r="AB63" s="65">
        <f t="shared" ca="1" si="18"/>
        <v>0</v>
      </c>
      <c r="AC63" s="65">
        <f t="shared" ca="1" si="18"/>
        <v>0</v>
      </c>
      <c r="AD63" s="65">
        <f t="shared" ca="1" si="18"/>
        <v>0</v>
      </c>
      <c r="AE63" s="65">
        <f t="shared" ca="1" si="18"/>
        <v>0</v>
      </c>
      <c r="AF63" s="65">
        <f t="shared" ca="1" si="18"/>
        <v>0</v>
      </c>
      <c r="AG63" s="65">
        <f t="shared" ca="1" si="18"/>
        <v>0</v>
      </c>
      <c r="AH63" s="65">
        <f t="shared" ca="1" si="18"/>
        <v>0</v>
      </c>
      <c r="AI63" s="65">
        <f t="shared" ca="1" si="18"/>
        <v>0</v>
      </c>
      <c r="AJ63" s="65">
        <f t="shared" ca="1" si="18"/>
        <v>0</v>
      </c>
    </row>
    <row r="64" spans="2:36" s="3" customFormat="1" ht="12.75" hidden="1">
      <c r="C64" s="512" t="str">
        <f>IF(Kalba="EN",Data2!C84,Data2!B84)</f>
        <v>FA rodiklių kapitalui lėšų srautas (realiąja išraiška)</v>
      </c>
      <c r="D64" s="69"/>
      <c r="E64" s="69"/>
      <c r="F64" s="65">
        <f t="shared" ref="F64:AJ64" ca="1" si="19">SUM(F16,F17)-SUM(F21,F38,F40,F41,F46)+IF(AND(F5&gt;Investiciju_metu_skaicius,F22&gt;0,SUM(F38:F40,F41,F44)&gt;0),MIN(F22,SUM(F38:F40,F41,F44)),0)</f>
        <v>0</v>
      </c>
      <c r="G64" s="65">
        <f t="shared" ca="1" si="19"/>
        <v>0</v>
      </c>
      <c r="H64" s="65">
        <f t="shared" ca="1" si="19"/>
        <v>0</v>
      </c>
      <c r="I64" s="65">
        <f t="shared" ca="1" si="19"/>
        <v>0</v>
      </c>
      <c r="J64" s="65">
        <f t="shared" ca="1" si="19"/>
        <v>0</v>
      </c>
      <c r="K64" s="65">
        <f t="shared" ca="1" si="19"/>
        <v>0</v>
      </c>
      <c r="L64" s="65">
        <f t="shared" ca="1" si="19"/>
        <v>0</v>
      </c>
      <c r="M64" s="65">
        <f t="shared" ca="1" si="19"/>
        <v>0</v>
      </c>
      <c r="N64" s="65">
        <f t="shared" ca="1" si="19"/>
        <v>0</v>
      </c>
      <c r="O64" s="65">
        <f t="shared" ca="1" si="19"/>
        <v>0</v>
      </c>
      <c r="P64" s="65">
        <f t="shared" ca="1" si="19"/>
        <v>0</v>
      </c>
      <c r="Q64" s="65">
        <f t="shared" ca="1" si="19"/>
        <v>0</v>
      </c>
      <c r="R64" s="65">
        <f t="shared" ca="1" si="19"/>
        <v>0</v>
      </c>
      <c r="S64" s="65">
        <f t="shared" ca="1" si="19"/>
        <v>0</v>
      </c>
      <c r="T64" s="65">
        <f t="shared" ca="1" si="19"/>
        <v>0</v>
      </c>
      <c r="U64" s="65">
        <f t="shared" ca="1" si="19"/>
        <v>0</v>
      </c>
      <c r="V64" s="65">
        <f t="shared" ca="1" si="19"/>
        <v>0</v>
      </c>
      <c r="W64" s="65">
        <f t="shared" ca="1" si="19"/>
        <v>0</v>
      </c>
      <c r="X64" s="65">
        <f t="shared" ca="1" si="19"/>
        <v>0</v>
      </c>
      <c r="Y64" s="65">
        <f t="shared" ca="1" si="19"/>
        <v>0</v>
      </c>
      <c r="Z64" s="65">
        <f t="shared" ca="1" si="19"/>
        <v>0</v>
      </c>
      <c r="AA64" s="65">
        <f t="shared" ca="1" si="19"/>
        <v>0</v>
      </c>
      <c r="AB64" s="65">
        <f t="shared" ca="1" si="19"/>
        <v>0</v>
      </c>
      <c r="AC64" s="65">
        <f t="shared" ca="1" si="19"/>
        <v>0</v>
      </c>
      <c r="AD64" s="65">
        <f t="shared" ca="1" si="19"/>
        <v>0</v>
      </c>
      <c r="AE64" s="65">
        <f t="shared" ca="1" si="19"/>
        <v>0</v>
      </c>
      <c r="AF64" s="65">
        <f t="shared" ca="1" si="19"/>
        <v>0</v>
      </c>
      <c r="AG64" s="65">
        <f t="shared" ca="1" si="19"/>
        <v>0</v>
      </c>
      <c r="AH64" s="65">
        <f t="shared" ca="1" si="19"/>
        <v>0</v>
      </c>
      <c r="AI64" s="65">
        <f t="shared" ca="1" si="19"/>
        <v>0</v>
      </c>
      <c r="AJ64" s="65">
        <f t="shared" ca="1" si="19"/>
        <v>0</v>
      </c>
    </row>
    <row r="65" spans="3:36" s="3" customFormat="1" ht="12.75">
      <c r="C65" s="512" t="str">
        <f>IF(Kalba="EN",Data2!C86,Data2!B86)</f>
        <v>Finansinė grynoji dabartinė vertė investicijoms - FGDV(I)</v>
      </c>
      <c r="D65" s="71">
        <f ca="1">F62+NPV(FDN,G62:INDEX(G62:AJ62,PAL))</f>
        <v>0</v>
      </c>
      <c r="E65" s="72"/>
      <c r="F65" s="26"/>
      <c r="G65" s="26"/>
      <c r="H65" s="26"/>
      <c r="I65" s="26"/>
      <c r="J65" s="26"/>
      <c r="K65" s="26"/>
      <c r="L65" s="26"/>
      <c r="M65" s="26"/>
      <c r="N65" s="26"/>
      <c r="O65" s="26"/>
      <c r="P65" s="26"/>
      <c r="Q65" s="26"/>
      <c r="R65" s="26"/>
      <c r="S65" s="26"/>
      <c r="T65" s="26"/>
      <c r="U65" s="26"/>
      <c r="V65" s="26"/>
      <c r="W65" s="26"/>
      <c r="X65" s="26"/>
      <c r="Y65" s="26"/>
      <c r="Z65" s="26"/>
      <c r="AA65" s="26"/>
      <c r="AB65" s="26"/>
      <c r="AC65" s="26"/>
      <c r="AD65" s="26"/>
      <c r="AE65" s="26"/>
      <c r="AF65" s="26"/>
      <c r="AG65" s="26"/>
      <c r="AH65" s="26"/>
      <c r="AI65" s="26"/>
      <c r="AJ65" s="26"/>
    </row>
    <row r="66" spans="3:36" s="3" customFormat="1" ht="12.75">
      <c r="C66" s="512" t="str">
        <f>IF(Kalba="EN",Data2!C87,Data2!B87)</f>
        <v>Finansinė vidinė grąžos norma investicijoms - FVGN(I)</v>
      </c>
      <c r="D66" s="73" t="str">
        <f ca="1">IF(ISERROR(E66),"Nėra reikšmės",E66)</f>
        <v>Nėra reikšmės</v>
      </c>
      <c r="E66" s="201" t="e">
        <f ca="1">IRR(F62:INDEX(F62:AJ62,PAL+1))</f>
        <v>#NUM!</v>
      </c>
      <c r="F66" s="26"/>
      <c r="G66" s="26"/>
      <c r="H66" s="26"/>
      <c r="I66" s="26"/>
      <c r="J66" s="26"/>
      <c r="K66" s="26"/>
      <c r="L66" s="26"/>
      <c r="M66" s="26"/>
      <c r="N66" s="26"/>
      <c r="O66" s="26"/>
      <c r="P66" s="26"/>
      <c r="Q66" s="26"/>
      <c r="R66" s="26"/>
      <c r="S66" s="26"/>
      <c r="T66" s="26"/>
      <c r="U66" s="26"/>
      <c r="V66" s="26"/>
      <c r="W66" s="26"/>
      <c r="X66" s="26"/>
      <c r="Y66" s="26"/>
      <c r="Z66" s="26"/>
      <c r="AA66" s="26"/>
      <c r="AB66" s="26"/>
      <c r="AC66" s="26"/>
      <c r="AD66" s="26"/>
      <c r="AE66" s="26"/>
      <c r="AF66" s="26"/>
      <c r="AG66" s="26"/>
      <c r="AH66" s="26"/>
      <c r="AI66" s="26"/>
      <c r="AJ66" s="26"/>
    </row>
    <row r="67" spans="3:36" s="3" customFormat="1" ht="12.75">
      <c r="C67" s="512" t="str">
        <f>IF(Kalba="EN",Data2!C88,Data2!B88)</f>
        <v>Finansinė modifikuota vidinė grąžos norma investicijoms - FMVGN(I)</v>
      </c>
      <c r="D67" s="73" t="str">
        <f ca="1">IF(ISERROR(E67),"Nėra reikšmės",E67)</f>
        <v>Nėra reikšmės</v>
      </c>
      <c r="E67" s="201" t="e">
        <f ca="1">MIRR(F62:INDEX(F62:AJ62,PAL+1),FDN,FDN)</f>
        <v>#DIV/0!</v>
      </c>
      <c r="F67" s="26"/>
      <c r="G67" s="81"/>
      <c r="H67" s="26"/>
      <c r="I67" s="26"/>
      <c r="J67" s="26"/>
      <c r="K67" s="26"/>
      <c r="L67" s="26"/>
      <c r="M67" s="26"/>
      <c r="N67" s="26"/>
      <c r="O67" s="26"/>
      <c r="P67" s="26"/>
      <c r="Q67" s="26"/>
      <c r="R67" s="26"/>
      <c r="S67" s="26"/>
      <c r="T67" s="26"/>
      <c r="U67" s="26"/>
      <c r="V67" s="26"/>
      <c r="W67" s="26"/>
      <c r="X67" s="26"/>
      <c r="Y67" s="26"/>
      <c r="Z67" s="26"/>
      <c r="AA67" s="26"/>
      <c r="AB67" s="26"/>
      <c r="AC67" s="26"/>
      <c r="AD67" s="26"/>
      <c r="AE67" s="26"/>
      <c r="AF67" s="26"/>
      <c r="AG67" s="26"/>
      <c r="AH67" s="26"/>
      <c r="AI67" s="26"/>
      <c r="AJ67" s="26"/>
    </row>
    <row r="68" spans="3:36" s="3" customFormat="1" ht="12.75" hidden="1">
      <c r="C68" s="68" t="str">
        <f>IF(Kalba="EN",Data2!C89,Data2!B89)</f>
        <v>Finansinis naudos ir išlaidų santykis - FNIS</v>
      </c>
      <c r="D68" s="75" t="str">
        <f ca="1">IF(ISERROR(D17/SUM(D7,-D16,D22)),"-",D17/SUM(D7,-D16,D22))</f>
        <v>-</v>
      </c>
      <c r="E68" s="72"/>
      <c r="F68" s="26"/>
      <c r="G68" s="82"/>
      <c r="H68" s="82"/>
      <c r="I68" s="26"/>
      <c r="J68" s="26"/>
      <c r="K68" s="26"/>
      <c r="L68" s="26"/>
      <c r="M68" s="26"/>
      <c r="N68" s="26"/>
      <c r="O68" s="26"/>
      <c r="P68" s="26"/>
      <c r="Q68" s="26"/>
      <c r="R68" s="26"/>
      <c r="S68" s="26"/>
      <c r="T68" s="26"/>
      <c r="U68" s="26"/>
      <c r="V68" s="26"/>
      <c r="W68" s="26"/>
      <c r="X68" s="26"/>
      <c r="Y68" s="26"/>
      <c r="Z68" s="26"/>
      <c r="AA68" s="26"/>
      <c r="AB68" s="26"/>
      <c r="AC68" s="26"/>
      <c r="AD68" s="26"/>
      <c r="AE68" s="26"/>
      <c r="AF68" s="26"/>
      <c r="AG68" s="26"/>
      <c r="AH68" s="26"/>
      <c r="AI68" s="26"/>
      <c r="AJ68" s="26"/>
    </row>
    <row r="69" spans="3:36" s="3" customFormat="1" ht="12.75" hidden="1">
      <c r="C69" s="68" t="str">
        <f>IF(Kalba="EN",Data2!C90,Data2!B90)</f>
        <v>Finansinis gyvybingumas (realiąja išraiška)</v>
      </c>
      <c r="D69" s="76" t="str">
        <f ca="1">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row>
    <row r="70" spans="3:36" s="3" customFormat="1" ht="12.75" hidden="1">
      <c r="C70" s="68" t="str">
        <f>IF(Kalba="EN",Data2!C92,Data2!B92)</f>
        <v>Finansinė grynoji dabartinė vertė kapitalui - FGDV(K)</v>
      </c>
      <c r="D70" s="71">
        <f ca="1">F64+NPV(FDN,G64:INDEX(G64:AJ64,PAL))</f>
        <v>0</v>
      </c>
      <c r="E70" s="72"/>
      <c r="F70" s="26"/>
      <c r="G70" s="82"/>
      <c r="H70" s="82"/>
      <c r="I70" s="26"/>
      <c r="J70" s="26"/>
      <c r="K70" s="26"/>
      <c r="L70" s="26"/>
      <c r="M70" s="26"/>
      <c r="N70" s="26"/>
      <c r="O70" s="26"/>
      <c r="P70" s="26"/>
      <c r="Q70" s="26"/>
      <c r="R70" s="26"/>
      <c r="S70" s="26"/>
      <c r="T70" s="26"/>
      <c r="U70" s="26"/>
      <c r="V70" s="26"/>
      <c r="W70" s="26"/>
      <c r="X70" s="26"/>
      <c r="Y70" s="26"/>
      <c r="Z70" s="26"/>
      <c r="AA70" s="26"/>
      <c r="AB70" s="26"/>
      <c r="AC70" s="26"/>
      <c r="AD70" s="26"/>
      <c r="AE70" s="26"/>
      <c r="AF70" s="26"/>
      <c r="AG70" s="26"/>
      <c r="AH70" s="26"/>
      <c r="AI70" s="26"/>
      <c r="AJ70" s="26"/>
    </row>
    <row r="71" spans="3:36" s="3" customFormat="1" ht="12.75" hidden="1">
      <c r="C71" s="68" t="str">
        <f>IF(Kalba="EN",Data2!C93,Data2!B93)</f>
        <v>Finansinė vidinė grąžos norma kapitalui - FVGN(K)</v>
      </c>
      <c r="D71" s="73" t="str">
        <f ca="1">IF(ISERROR(E71),"Nėra reikšmės",E71)</f>
        <v>Nėra reikšmės</v>
      </c>
      <c r="E71" s="201" t="e">
        <f ca="1">IRR(F64:INDEX(F64:AJ64,PAL+1))</f>
        <v>#NUM!</v>
      </c>
      <c r="F71" s="26"/>
      <c r="G71" s="26"/>
      <c r="H71" s="26"/>
      <c r="I71" s="26"/>
      <c r="J71" s="26"/>
      <c r="K71" s="26"/>
      <c r="L71" s="26"/>
      <c r="M71" s="26"/>
      <c r="N71" s="26"/>
      <c r="O71" s="26"/>
      <c r="P71" s="26"/>
      <c r="Q71" s="26"/>
      <c r="R71" s="26"/>
      <c r="S71" s="26"/>
      <c r="T71" s="26"/>
      <c r="U71" s="26"/>
      <c r="V71" s="26"/>
      <c r="W71" s="26"/>
      <c r="X71" s="26"/>
      <c r="Y71" s="26"/>
      <c r="Z71" s="26"/>
      <c r="AA71" s="26"/>
      <c r="AB71" s="26"/>
      <c r="AC71" s="26"/>
      <c r="AD71" s="26"/>
      <c r="AE71" s="26"/>
      <c r="AF71" s="26"/>
      <c r="AG71" s="26"/>
      <c r="AH71" s="26"/>
      <c r="AI71" s="26"/>
      <c r="AJ71" s="26"/>
    </row>
    <row r="72" spans="3:36" s="3" customFormat="1" ht="12.75" hidden="1">
      <c r="C72" s="68" t="str">
        <f>IF(Kalba="EN",Data2!C94,Data2!B94)</f>
        <v>Finansinė modifikuota vidinė grąžos norma kapitalui - FMVGN(K)</v>
      </c>
      <c r="D72" s="73" t="str">
        <f ca="1">IF(ISERROR(E72),"Nėra reikšmės",E72)</f>
        <v>Nėra reikšmės</v>
      </c>
      <c r="E72" s="201" t="e">
        <f ca="1">MIRR(F64:INDEX(F64:AJ64,PAL+1),FDN,FDN)</f>
        <v>#DIV/0!</v>
      </c>
      <c r="F72" s="26"/>
      <c r="G72" s="26"/>
      <c r="H72" s="26"/>
      <c r="I72" s="26"/>
      <c r="J72" s="26"/>
      <c r="K72" s="26"/>
      <c r="L72" s="26"/>
      <c r="M72" s="26"/>
      <c r="N72" s="26"/>
      <c r="O72" s="26"/>
      <c r="P72" s="26"/>
      <c r="Q72" s="26"/>
      <c r="R72" s="26"/>
      <c r="S72" s="26"/>
      <c r="T72" s="26"/>
      <c r="U72" s="26"/>
      <c r="V72" s="26"/>
      <c r="W72" s="26"/>
      <c r="X72" s="26"/>
      <c r="Y72" s="26"/>
      <c r="Z72" s="26"/>
      <c r="AA72" s="26"/>
      <c r="AB72" s="26"/>
      <c r="AC72" s="26"/>
      <c r="AD72" s="26"/>
      <c r="AE72" s="26"/>
      <c r="AF72" s="26"/>
      <c r="AG72" s="26"/>
      <c r="AH72" s="26"/>
      <c r="AI72" s="26"/>
      <c r="AJ72" s="26"/>
    </row>
    <row r="73" spans="3:36" s="3" customFormat="1" ht="12.75" hidden="1">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26"/>
      <c r="AF73" s="26"/>
      <c r="AG73" s="26"/>
      <c r="AH73" s="26"/>
      <c r="AI73" s="26"/>
      <c r="AJ73" s="26"/>
    </row>
    <row r="74" spans="3:36" s="3" customFormat="1" ht="12.75" hidden="1">
      <c r="C74" s="404" t="str">
        <f>IF(Kalba="EN",Data2!C95,Data2!B95)</f>
        <v>Ekonominės analizės (EA) rodiklių apskaičiavimas</v>
      </c>
      <c r="D74" s="496"/>
      <c r="E74" s="496"/>
      <c r="F74" s="496"/>
      <c r="G74" s="496"/>
      <c r="H74" s="496"/>
      <c r="I74" s="496"/>
      <c r="J74" s="496"/>
      <c r="K74" s="496"/>
      <c r="L74" s="496"/>
      <c r="M74" s="496"/>
      <c r="N74" s="496"/>
      <c r="O74" s="496"/>
      <c r="P74" s="496"/>
      <c r="Q74" s="496"/>
      <c r="R74" s="496"/>
      <c r="S74" s="496"/>
      <c r="T74" s="496"/>
      <c r="U74" s="496"/>
      <c r="V74" s="496"/>
      <c r="W74" s="496"/>
      <c r="X74" s="496"/>
      <c r="Y74" s="496"/>
      <c r="Z74" s="496"/>
      <c r="AA74" s="496"/>
      <c r="AB74" s="496"/>
      <c r="AC74" s="496"/>
      <c r="AD74" s="496"/>
      <c r="AE74" s="496"/>
      <c r="AF74" s="496"/>
      <c r="AG74" s="496"/>
      <c r="AH74" s="496"/>
      <c r="AI74" s="496"/>
      <c r="AJ74" s="496"/>
    </row>
    <row r="75" spans="3:36" s="3" customFormat="1" ht="12.75" hidden="1">
      <c r="C75" s="68" t="str">
        <f>IF(Kalba="EN",Data2!C96,Data2!B96)</f>
        <v>EA rodiklių lėšų srautas (realiąja išraiška)</v>
      </c>
      <c r="D75" s="69"/>
      <c r="E75" s="69"/>
      <c r="F75" s="65">
        <f ca="1">SUMPRODUCT(F$16:F$20,Data1!$C$63:$C$67)-SUMPRODUCT(F$8:F$15,Data1!$C$55:$C$62)-SUMPRODUCT(F$23:F$28,Data1!$C$70:$C$75)+F47</f>
        <v>0</v>
      </c>
      <c r="G75" s="65">
        <f ca="1">SUMPRODUCT(G$16:G$20,Data1!$C$63:$C$67)-SUMPRODUCT(G$8:G$15,Data1!$C$55:$C$62)-SUMPRODUCT(G$23:G$28,Data1!$C$70:$C$75)+G47</f>
        <v>0</v>
      </c>
      <c r="H75" s="65">
        <f ca="1">SUMPRODUCT(H$16:H$20,Data1!$C$63:$C$67)-SUMPRODUCT(H$8:H$15,Data1!$C$55:$C$62)-SUMPRODUCT(H$23:H$28,Data1!$C$70:$C$75)+H47</f>
        <v>0</v>
      </c>
      <c r="I75" s="65">
        <f ca="1">SUMPRODUCT(I$16:I$20,Data1!$C$63:$C$67)-SUMPRODUCT(I$8:I$15,Data1!$C$55:$C$62)-SUMPRODUCT(I$23:I$28,Data1!$C$70:$C$75)+I47</f>
        <v>0</v>
      </c>
      <c r="J75" s="65">
        <f ca="1">SUMPRODUCT(J$16:J$20,Data1!$C$63:$C$67)-SUMPRODUCT(J$8:J$15,Data1!$C$55:$C$62)-SUMPRODUCT(J$23:J$28,Data1!$C$70:$C$75)+J47</f>
        <v>0</v>
      </c>
      <c r="K75" s="65">
        <f ca="1">SUMPRODUCT(K$16:K$20,Data1!$C$63:$C$67)-SUMPRODUCT(K$8:K$15,Data1!$C$55:$C$62)-SUMPRODUCT(K$23:K$28,Data1!$C$70:$C$75)+K47</f>
        <v>0</v>
      </c>
      <c r="L75" s="65">
        <f ca="1">SUMPRODUCT(L$16:L$20,Data1!$C$63:$C$67)-SUMPRODUCT(L$8:L$15,Data1!$C$55:$C$62)-SUMPRODUCT(L$23:L$28,Data1!$C$70:$C$75)+L47</f>
        <v>0</v>
      </c>
      <c r="M75" s="65">
        <f ca="1">SUMPRODUCT(M$16:M$20,Data1!$C$63:$C$67)-SUMPRODUCT(M$8:M$15,Data1!$C$55:$C$62)-SUMPRODUCT(M$23:M$28,Data1!$C$70:$C$75)+M47</f>
        <v>0</v>
      </c>
      <c r="N75" s="65">
        <f ca="1">SUMPRODUCT(N$16:N$20,Data1!$C$63:$C$67)-SUMPRODUCT(N$8:N$15,Data1!$C$55:$C$62)-SUMPRODUCT(N$23:N$28,Data1!$C$70:$C$75)+N47</f>
        <v>0</v>
      </c>
      <c r="O75" s="65">
        <f ca="1">SUMPRODUCT(O$16:O$20,Data1!$C$63:$C$67)-SUMPRODUCT(O$8:O$15,Data1!$C$55:$C$62)-SUMPRODUCT(O$23:O$28,Data1!$C$70:$C$75)+O47</f>
        <v>0</v>
      </c>
      <c r="P75" s="65">
        <f ca="1">SUMPRODUCT(P$16:P$20,Data1!$C$63:$C$67)-SUMPRODUCT(P$8:P$15,Data1!$C$55:$C$62)-SUMPRODUCT(P$23:P$28,Data1!$C$70:$C$75)+P47</f>
        <v>0</v>
      </c>
      <c r="Q75" s="65">
        <f ca="1">SUMPRODUCT(Q$16:Q$20,Data1!$C$63:$C$67)-SUMPRODUCT(Q$8:Q$15,Data1!$C$55:$C$62)-SUMPRODUCT(Q$23:Q$28,Data1!$C$70:$C$75)+Q47</f>
        <v>0</v>
      </c>
      <c r="R75" s="65">
        <f ca="1">SUMPRODUCT(R$16:R$20,Data1!$C$63:$C$67)-SUMPRODUCT(R$8:R$15,Data1!$C$55:$C$62)-SUMPRODUCT(R$23:R$28,Data1!$C$70:$C$75)+R47</f>
        <v>0</v>
      </c>
      <c r="S75" s="65">
        <f ca="1">SUMPRODUCT(S$16:S$20,Data1!$C$63:$C$67)-SUMPRODUCT(S$8:S$15,Data1!$C$55:$C$62)-SUMPRODUCT(S$23:S$28,Data1!$C$70:$C$75)+S47</f>
        <v>0</v>
      </c>
      <c r="T75" s="65">
        <f ca="1">SUMPRODUCT(T$16:T$20,Data1!$C$63:$C$67)-SUMPRODUCT(T$8:T$15,Data1!$C$55:$C$62)-SUMPRODUCT(T$23:T$28,Data1!$C$70:$C$75)+T47</f>
        <v>0</v>
      </c>
      <c r="U75" s="65">
        <f ca="1">SUMPRODUCT(U$16:U$20,Data1!$C$63:$C$67)-SUMPRODUCT(U$8:U$15,Data1!$C$55:$C$62)-SUMPRODUCT(U$23:U$28,Data1!$C$70:$C$75)+U47</f>
        <v>0</v>
      </c>
      <c r="V75" s="65">
        <f ca="1">SUMPRODUCT(V$16:V$20,Data1!$C$63:$C$67)-SUMPRODUCT(V$8:V$15,Data1!$C$55:$C$62)-SUMPRODUCT(V$23:V$28,Data1!$C$70:$C$75)+V47</f>
        <v>0</v>
      </c>
      <c r="W75" s="65">
        <f ca="1">SUMPRODUCT(W$16:W$20,Data1!$C$63:$C$67)-SUMPRODUCT(W$8:W$15,Data1!$C$55:$C$62)-SUMPRODUCT(W$23:W$28,Data1!$C$70:$C$75)+W47</f>
        <v>0</v>
      </c>
      <c r="X75" s="65">
        <f ca="1">SUMPRODUCT(X$16:X$20,Data1!$C$63:$C$67)-SUMPRODUCT(X$8:X$15,Data1!$C$55:$C$62)-SUMPRODUCT(X$23:X$28,Data1!$C$70:$C$75)+X47</f>
        <v>0</v>
      </c>
      <c r="Y75" s="65">
        <f ca="1">SUMPRODUCT(Y$16:Y$20,Data1!$C$63:$C$67)-SUMPRODUCT(Y$8:Y$15,Data1!$C$55:$C$62)-SUMPRODUCT(Y$23:Y$28,Data1!$C$70:$C$75)+Y47</f>
        <v>0</v>
      </c>
      <c r="Z75" s="65">
        <f ca="1">SUMPRODUCT(Z$16:Z$20,Data1!$C$63:$C$67)-SUMPRODUCT(Z$8:Z$15,Data1!$C$55:$C$62)-SUMPRODUCT(Z$23:Z$28,Data1!$C$70:$C$75)+Z47</f>
        <v>0</v>
      </c>
      <c r="AA75" s="65">
        <f ca="1">SUMPRODUCT(AA$16:AA$20,Data1!$C$63:$C$67)-SUMPRODUCT(AA$8:AA$15,Data1!$C$55:$C$62)-SUMPRODUCT(AA$23:AA$28,Data1!$C$70:$C$75)+AA47</f>
        <v>0</v>
      </c>
      <c r="AB75" s="65">
        <f ca="1">SUMPRODUCT(AB$16:AB$20,Data1!$C$63:$C$67)-SUMPRODUCT(AB$8:AB$15,Data1!$C$55:$C$62)-SUMPRODUCT(AB$23:AB$28,Data1!$C$70:$C$75)+AB47</f>
        <v>0</v>
      </c>
      <c r="AC75" s="65">
        <f ca="1">SUMPRODUCT(AC$16:AC$20,Data1!$C$63:$C$67)-SUMPRODUCT(AC$8:AC$15,Data1!$C$55:$C$62)-SUMPRODUCT(AC$23:AC$28,Data1!$C$70:$C$75)+AC47</f>
        <v>0</v>
      </c>
      <c r="AD75" s="65">
        <f ca="1">SUMPRODUCT(AD$16:AD$20,Data1!$C$63:$C$67)-SUMPRODUCT(AD$8:AD$15,Data1!$C$55:$C$62)-SUMPRODUCT(AD$23:AD$28,Data1!$C$70:$C$75)+AD47</f>
        <v>0</v>
      </c>
      <c r="AE75" s="65">
        <f ca="1">SUMPRODUCT(AE$16:AE$20,Data1!$C$63:$C$67)-SUMPRODUCT(AE$8:AE$15,Data1!$C$55:$C$62)-SUMPRODUCT(AE$23:AE$28,Data1!$C$70:$C$75)+AE47</f>
        <v>0</v>
      </c>
      <c r="AF75" s="65">
        <f ca="1">SUMPRODUCT(AF$16:AF$20,Data1!$C$63:$C$67)-SUMPRODUCT(AF$8:AF$15,Data1!$C$55:$C$62)-SUMPRODUCT(AF$23:AF$28,Data1!$C$70:$C$75)+AF47</f>
        <v>0</v>
      </c>
      <c r="AG75" s="65">
        <f ca="1">SUMPRODUCT(AG$16:AG$20,Data1!$C$63:$C$67)-SUMPRODUCT(AG$8:AG$15,Data1!$C$55:$C$62)-SUMPRODUCT(AG$23:AG$28,Data1!$C$70:$C$75)+AG47</f>
        <v>0</v>
      </c>
      <c r="AH75" s="65">
        <f ca="1">SUMPRODUCT(AH$16:AH$20,Data1!$C$63:$C$67)-SUMPRODUCT(AH$8:AH$15,Data1!$C$55:$C$62)-SUMPRODUCT(AH$23:AH$28,Data1!$C$70:$C$75)+AH47</f>
        <v>0</v>
      </c>
      <c r="AI75" s="65">
        <f ca="1">SUMPRODUCT(AI$16:AI$20,Data1!$C$63:$C$67)-SUMPRODUCT(AI$8:AI$15,Data1!$C$55:$C$62)-SUMPRODUCT(AI$23:AI$28,Data1!$C$70:$C$75)+AI47</f>
        <v>0</v>
      </c>
      <c r="AJ75" s="65">
        <f ca="1">SUMPRODUCT(AJ$16:AJ$20,Data1!$C$63:$C$67)-SUMPRODUCT(AJ$8:AJ$15,Data1!$C$55:$C$62)-SUMPRODUCT(AJ$23:AJ$28,Data1!$C$70:$C$75)+AJ47</f>
        <v>0</v>
      </c>
    </row>
    <row r="76" spans="3:36" s="3" customFormat="1" ht="12.75" hidden="1">
      <c r="C76" s="68" t="str">
        <f>IF(Kalba="EN",Data2!C98,Data2!B98)</f>
        <v>Konvertuota investicijų (A.) GDV</v>
      </c>
      <c r="D76" s="71" t="e">
        <f>SUMPRODUCT(#REF!,Data1!C55:C62)</f>
        <v>#REF!</v>
      </c>
      <c r="F76" s="26"/>
      <c r="G76" s="26"/>
      <c r="H76" s="26"/>
      <c r="I76" s="26"/>
      <c r="J76" s="26"/>
      <c r="K76" s="26"/>
      <c r="L76" s="26"/>
      <c r="M76" s="26"/>
      <c r="N76" s="26"/>
      <c r="O76" s="26"/>
      <c r="P76" s="26"/>
      <c r="Q76" s="26"/>
      <c r="R76" s="26"/>
      <c r="S76" s="26"/>
      <c r="T76" s="26"/>
      <c r="U76" s="26"/>
      <c r="V76" s="26"/>
      <c r="W76" s="26"/>
      <c r="X76" s="26"/>
      <c r="Y76" s="26"/>
      <c r="Z76" s="26"/>
      <c r="AA76" s="26"/>
      <c r="AB76" s="26"/>
      <c r="AC76" s="26"/>
      <c r="AD76" s="26"/>
      <c r="AE76" s="26"/>
      <c r="AF76" s="26"/>
      <c r="AG76" s="26"/>
      <c r="AH76" s="26"/>
      <c r="AI76" s="26"/>
      <c r="AJ76" s="26"/>
    </row>
    <row r="77" spans="3:36" s="3" customFormat="1" ht="12.75" hidden="1">
      <c r="C77" s="68" t="str">
        <f>IF(Kalba="EN",Data2!C99,Data2!B99)</f>
        <v>Konvertuota investicijų likutinės vertės (B.) GDV</v>
      </c>
      <c r="D77" s="71" t="e">
        <f>PRODUCT(#REF!,Data1!C63)</f>
        <v>#REF!</v>
      </c>
      <c r="F77" s="26"/>
      <c r="G77" s="26"/>
      <c r="H77" s="26"/>
      <c r="I77" s="26"/>
      <c r="J77" s="26"/>
      <c r="K77" s="26"/>
      <c r="L77" s="26"/>
      <c r="M77" s="26"/>
      <c r="N77" s="26"/>
      <c r="O77" s="26"/>
      <c r="P77" s="26"/>
      <c r="Q77" s="26"/>
      <c r="R77" s="26"/>
      <c r="S77" s="26"/>
      <c r="T77" s="26"/>
      <c r="U77" s="26"/>
      <c r="V77" s="26"/>
      <c r="W77" s="26"/>
      <c r="X77" s="26"/>
      <c r="Y77" s="26"/>
      <c r="Z77" s="26"/>
      <c r="AA77" s="26"/>
      <c r="AB77" s="26"/>
      <c r="AC77" s="26"/>
      <c r="AD77" s="26"/>
      <c r="AE77" s="26"/>
      <c r="AF77" s="26"/>
      <c r="AG77" s="26"/>
      <c r="AH77" s="26"/>
      <c r="AI77" s="26"/>
      <c r="AJ77" s="26"/>
    </row>
    <row r="78" spans="3:36" s="3" customFormat="1" ht="12.75" hidden="1">
      <c r="C78" s="68" t="str">
        <f>IF(Kalba="EN",Data2!C100,Data2!B100)</f>
        <v>Konvertuota veiklos pajamų (C.) GDV</v>
      </c>
      <c r="D78" s="71" t="e">
        <f>SUMPRODUCT(#REF!,Data1!C65:C67)</f>
        <v>#REF!</v>
      </c>
      <c r="F78" s="26"/>
      <c r="G78" s="26"/>
      <c r="H78" s="26"/>
      <c r="I78" s="26"/>
      <c r="J78" s="26"/>
      <c r="K78" s="26"/>
      <c r="L78" s="26"/>
      <c r="M78" s="26"/>
      <c r="N78" s="26"/>
      <c r="O78" s="26"/>
      <c r="P78" s="26"/>
      <c r="Q78" s="26"/>
      <c r="R78" s="26"/>
      <c r="S78" s="26"/>
      <c r="T78" s="26"/>
      <c r="U78" s="26"/>
      <c r="V78" s="26"/>
      <c r="W78" s="26"/>
      <c r="X78" s="26"/>
      <c r="Y78" s="26"/>
      <c r="Z78" s="26"/>
      <c r="AA78" s="26"/>
      <c r="AB78" s="26"/>
      <c r="AC78" s="26"/>
      <c r="AD78" s="26"/>
      <c r="AE78" s="26"/>
      <c r="AF78" s="26"/>
      <c r="AG78" s="26"/>
      <c r="AH78" s="26"/>
      <c r="AI78" s="26"/>
      <c r="AJ78" s="26"/>
    </row>
    <row r="79" spans="3:36" s="3" customFormat="1" ht="12.75" hidden="1">
      <c r="C79" s="68" t="str">
        <f>IF(Kalba="EN",Data2!C101,Data2!B101)</f>
        <v>Konvertuota veiklos išlaidų (D.1.) GDV</v>
      </c>
      <c r="D79" s="71" t="e">
        <f>SUMPRODUCT(#REF!,Data1!C70:C75)</f>
        <v>#REF!</v>
      </c>
      <c r="F79" s="26"/>
      <c r="G79" s="26"/>
      <c r="H79" s="26"/>
      <c r="I79" s="26"/>
      <c r="J79" s="26"/>
      <c r="K79" s="26"/>
      <c r="L79" s="26"/>
      <c r="M79" s="26"/>
      <c r="N79" s="26"/>
      <c r="O79" s="26"/>
      <c r="P79" s="26"/>
      <c r="Q79" s="26"/>
      <c r="R79" s="26"/>
      <c r="S79" s="26"/>
      <c r="T79" s="26"/>
      <c r="U79" s="26"/>
      <c r="V79" s="26"/>
      <c r="W79" s="26"/>
      <c r="X79" s="26"/>
      <c r="Y79" s="26"/>
      <c r="Z79" s="26"/>
      <c r="AA79" s="26"/>
      <c r="AB79" s="26"/>
      <c r="AC79" s="26"/>
      <c r="AD79" s="26"/>
      <c r="AE79" s="26"/>
      <c r="AF79" s="26"/>
      <c r="AG79" s="26"/>
      <c r="AH79" s="26"/>
      <c r="AI79" s="26"/>
      <c r="AJ79" s="26"/>
    </row>
    <row r="80" spans="3:36" s="3" customFormat="1" ht="12.75" hidden="1">
      <c r="C80" s="68" t="str">
        <f>IF(Kalba="EN",Data2!C102,Data2!B102)</f>
        <v>Ekonominė grynoji dabartinė vertė - EGDV</v>
      </c>
      <c r="D80" s="71">
        <f ca="1">F75+NPV(SDN,G75:INDEX(G75:AJ75,PAL))</f>
        <v>0</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row>
    <row r="81" spans="3:36" s="3" customFormat="1" ht="12.75" hidden="1">
      <c r="C81" s="68" t="str">
        <f>IF(Kalba="EN",Data2!C103,Data2!B103)</f>
        <v>Ekonominė vidinė grąžos norma - EVGN</v>
      </c>
      <c r="D81" s="77" t="str">
        <f ca="1">IF(ISERROR(E81),"Nėra reikšmės",E81)</f>
        <v>Nėra reikšmės</v>
      </c>
      <c r="E81" s="201" t="e">
        <f ca="1">ROUND(IRR(F75:INDEX(F75:AJ75,PAL+1)),4)</f>
        <v>#NUM!</v>
      </c>
      <c r="F81" s="26"/>
      <c r="G81" s="26"/>
      <c r="H81" s="26"/>
      <c r="I81" s="26"/>
      <c r="J81" s="26"/>
      <c r="K81" s="26"/>
      <c r="L81" s="26"/>
      <c r="M81" s="26"/>
      <c r="N81" s="26"/>
      <c r="O81" s="26"/>
      <c r="P81" s="26"/>
      <c r="Q81" s="26"/>
      <c r="R81" s="26"/>
      <c r="S81" s="26"/>
      <c r="T81" s="26"/>
      <c r="U81" s="26"/>
      <c r="V81" s="26"/>
      <c r="W81" s="26"/>
      <c r="X81" s="26"/>
      <c r="Y81" s="26"/>
      <c r="Z81" s="26"/>
      <c r="AA81" s="26"/>
      <c r="AB81" s="26"/>
      <c r="AC81" s="26"/>
      <c r="AD81" s="26"/>
      <c r="AE81" s="26"/>
      <c r="AF81" s="26"/>
      <c r="AG81" s="26"/>
      <c r="AH81" s="26"/>
      <c r="AI81" s="26"/>
      <c r="AJ81" s="26"/>
    </row>
    <row r="82" spans="3:36" s="3" customFormat="1" ht="12.75" hidden="1">
      <c r="C82" s="79" t="str">
        <f>IF(Kalba="EN",Data2!C104,Data2!B104)</f>
        <v>Ekonominės naudos ir išlaidų santykis - ENIS</v>
      </c>
      <c r="D82" s="80" t="str">
        <f>IF(ISERROR(SUM(D78,D48) / SUM(D76,-D77,D79,D56)),"-",SUM(D78,D48) / SUM(D76,-D77,D79,D56))</f>
        <v>-</v>
      </c>
      <c r="F82" s="26"/>
      <c r="G82" s="26"/>
      <c r="H82" s="26"/>
      <c r="I82" s="26"/>
      <c r="J82" s="26"/>
      <c r="K82" s="26"/>
      <c r="L82" s="26"/>
      <c r="M82" s="26"/>
      <c r="N82" s="26"/>
      <c r="O82" s="26"/>
      <c r="P82" s="26"/>
      <c r="Q82" s="26"/>
      <c r="R82" s="26"/>
      <c r="S82" s="26"/>
      <c r="T82" s="26"/>
      <c r="U82" s="26"/>
      <c r="V82" s="26"/>
      <c r="W82" s="26"/>
      <c r="X82" s="26"/>
      <c r="Y82" s="26"/>
      <c r="Z82" s="26"/>
      <c r="AA82" s="26"/>
      <c r="AB82" s="26"/>
      <c r="AC82" s="26"/>
      <c r="AD82" s="26"/>
      <c r="AE82" s="26"/>
      <c r="AF82" s="26"/>
      <c r="AG82" s="26"/>
      <c r="AH82" s="26"/>
      <c r="AI82" s="26"/>
      <c r="AJ82" s="26"/>
    </row>
    <row r="83" spans="3:36" s="3" customFormat="1" ht="7.5" customHeight="1">
      <c r="F83" s="26"/>
      <c r="G83" s="26"/>
      <c r="H83" s="26"/>
      <c r="I83" s="26"/>
      <c r="J83" s="26"/>
      <c r="K83" s="26"/>
      <c r="L83" s="26"/>
      <c r="M83" s="26"/>
      <c r="N83" s="26"/>
      <c r="O83" s="26"/>
      <c r="P83" s="26"/>
      <c r="Q83" s="26"/>
      <c r="R83" s="26"/>
      <c r="S83" s="26"/>
      <c r="T83" s="26"/>
      <c r="U83" s="26"/>
      <c r="V83" s="26"/>
      <c r="W83" s="26"/>
      <c r="X83" s="26"/>
      <c r="Y83" s="26"/>
      <c r="Z83" s="26"/>
      <c r="AA83" s="26"/>
      <c r="AB83" s="26"/>
      <c r="AC83" s="26"/>
      <c r="AD83" s="26"/>
      <c r="AE83" s="26"/>
      <c r="AF83" s="26"/>
      <c r="AG83" s="26"/>
      <c r="AH83" s="26"/>
      <c r="AI83" s="26"/>
      <c r="AJ83" s="26"/>
    </row>
    <row r="84" spans="3:36" s="2" customFormat="1" ht="15" hidden="1">
      <c r="C84" s="3"/>
      <c r="D84" s="3"/>
      <c r="E84" s="3"/>
      <c r="F84" s="26"/>
      <c r="G84" s="26"/>
      <c r="H84" s="26"/>
      <c r="I84" s="26"/>
      <c r="J84" s="26"/>
      <c r="K84" s="26"/>
      <c r="L84" s="26"/>
      <c r="M84" s="26"/>
      <c r="N84" s="26"/>
      <c r="O84" s="26"/>
      <c r="P84" s="26"/>
      <c r="Q84" s="26"/>
      <c r="R84" s="26"/>
      <c r="S84" s="26"/>
      <c r="T84" s="26"/>
      <c r="U84" s="26"/>
      <c r="V84" s="26"/>
      <c r="W84" s="26"/>
      <c r="X84" s="26"/>
      <c r="Y84" s="26"/>
      <c r="Z84" s="26"/>
      <c r="AA84" s="26"/>
      <c r="AB84" s="26"/>
      <c r="AC84" s="26"/>
      <c r="AD84" s="26"/>
      <c r="AE84" s="26"/>
      <c r="AF84" s="26"/>
      <c r="AG84" s="26"/>
      <c r="AH84" s="26"/>
      <c r="AI84" s="26"/>
      <c r="AJ84" s="26"/>
    </row>
    <row r="85" spans="3:36" s="2" customFormat="1" ht="15" hidden="1">
      <c r="C85" s="3"/>
      <c r="D85" s="3"/>
      <c r="E85" s="3"/>
      <c r="F85" s="26"/>
      <c r="G85" s="26"/>
      <c r="H85" s="26"/>
      <c r="I85" s="26"/>
      <c r="J85" s="26"/>
      <c r="K85" s="26"/>
      <c r="L85" s="26"/>
      <c r="M85" s="26"/>
      <c r="N85" s="26"/>
      <c r="O85" s="26"/>
      <c r="P85" s="26"/>
      <c r="Q85" s="26"/>
      <c r="R85" s="26"/>
      <c r="S85" s="26"/>
      <c r="T85" s="26"/>
      <c r="U85" s="26"/>
      <c r="V85" s="26"/>
      <c r="W85" s="26"/>
      <c r="X85" s="26"/>
      <c r="Y85" s="26"/>
      <c r="Z85" s="26"/>
      <c r="AA85" s="26"/>
      <c r="AB85" s="26"/>
      <c r="AC85" s="26"/>
      <c r="AD85" s="26"/>
      <c r="AE85" s="26"/>
      <c r="AF85" s="26"/>
      <c r="AG85" s="26"/>
      <c r="AH85" s="26"/>
      <c r="AI85" s="26"/>
      <c r="AJ85" s="26"/>
    </row>
    <row r="86" spans="3:36" s="2" customFormat="1" ht="15" hidden="1">
      <c r="C86" s="3"/>
      <c r="D86" s="3"/>
      <c r="E86" s="3"/>
      <c r="F86" s="26"/>
      <c r="G86" s="26"/>
      <c r="H86" s="26"/>
      <c r="I86" s="26"/>
      <c r="J86" s="26"/>
      <c r="K86" s="26"/>
      <c r="L86" s="26"/>
      <c r="M86" s="26"/>
      <c r="N86" s="26"/>
      <c r="O86" s="26"/>
      <c r="P86" s="26"/>
      <c r="Q86" s="26"/>
      <c r="R86" s="26"/>
      <c r="S86" s="26"/>
      <c r="T86" s="26"/>
      <c r="U86" s="26"/>
      <c r="V86" s="26"/>
      <c r="W86" s="26"/>
      <c r="X86" s="26"/>
      <c r="Y86" s="26"/>
      <c r="Z86" s="26"/>
      <c r="AA86" s="26"/>
      <c r="AB86" s="26"/>
      <c r="AC86" s="26"/>
      <c r="AD86" s="26"/>
      <c r="AE86" s="26"/>
      <c r="AF86" s="26"/>
      <c r="AG86" s="26"/>
      <c r="AH86" s="26"/>
      <c r="AI86" s="26"/>
      <c r="AJ86" s="26"/>
    </row>
    <row r="87" spans="3:36" s="2" customFormat="1" ht="15" hidden="1">
      <c r="C87" s="3"/>
      <c r="D87" s="3"/>
      <c r="E87" s="3"/>
      <c r="F87" s="26"/>
      <c r="G87" s="26"/>
      <c r="H87" s="26"/>
      <c r="I87" s="26"/>
      <c r="J87" s="26"/>
      <c r="K87" s="26"/>
      <c r="L87" s="26"/>
      <c r="M87" s="26"/>
      <c r="N87" s="26"/>
      <c r="O87" s="26"/>
      <c r="P87" s="26"/>
      <c r="Q87" s="26"/>
      <c r="R87" s="26"/>
      <c r="S87" s="26"/>
      <c r="T87" s="26"/>
      <c r="U87" s="26"/>
      <c r="V87" s="26"/>
      <c r="W87" s="26"/>
      <c r="X87" s="26"/>
      <c r="Y87" s="26"/>
      <c r="Z87" s="26"/>
      <c r="AA87" s="26"/>
      <c r="AB87" s="26"/>
      <c r="AC87" s="26"/>
      <c r="AD87" s="26"/>
      <c r="AE87" s="26"/>
      <c r="AF87" s="26"/>
      <c r="AG87" s="26"/>
      <c r="AH87" s="26"/>
      <c r="AI87" s="26"/>
      <c r="AJ87" s="26"/>
    </row>
    <row r="88" spans="3:36" s="2" customFormat="1" ht="15" hidden="1">
      <c r="C88" s="3"/>
      <c r="D88" s="3"/>
      <c r="E88" s="3"/>
      <c r="F88" s="26"/>
      <c r="G88" s="26"/>
      <c r="H88" s="26"/>
      <c r="I88" s="26"/>
      <c r="J88" s="26"/>
      <c r="K88" s="26"/>
      <c r="L88" s="26"/>
      <c r="M88" s="26"/>
      <c r="N88" s="26"/>
      <c r="O88" s="26"/>
      <c r="P88" s="26"/>
      <c r="Q88" s="26"/>
      <c r="R88" s="26"/>
      <c r="S88" s="26"/>
      <c r="T88" s="26"/>
      <c r="U88" s="26"/>
      <c r="V88" s="26"/>
      <c r="W88" s="26"/>
      <c r="X88" s="26"/>
      <c r="Y88" s="26"/>
      <c r="Z88" s="26"/>
      <c r="AA88" s="26"/>
      <c r="AB88" s="26"/>
      <c r="AC88" s="26"/>
      <c r="AD88" s="26"/>
      <c r="AE88" s="26"/>
      <c r="AF88" s="26"/>
      <c r="AG88" s="26"/>
      <c r="AH88" s="26"/>
      <c r="AI88" s="26"/>
      <c r="AJ88" s="26"/>
    </row>
  </sheetData>
  <sheetProtection algorithmName="SHA-512" hashValue="oiuYojx8nOfLQw8DiheWBO3T731E71V/vJDo66ixwpvwD+vR6BqKAgN49Auhx0s1a6Y1GRl13CK6QBlijxSIgA==" saltValue="g/baI6zRrBt/bOY6s2b14A==" spinCount="100000" sheet="1" objects="1" scenarios="1"/>
  <mergeCells count="3">
    <mergeCell ref="C2:E2"/>
    <mergeCell ref="C3:E3"/>
    <mergeCell ref="C4:E4"/>
  </mergeCells>
  <conditionalFormatting sqref="C4:E4">
    <cfRule type="expression" dxfId="80" priority="1" stopIfTrue="1">
      <formula>LEN($C$4)&gt;0</formula>
    </cfRule>
  </conditionalFormatting>
  <conditionalFormatting sqref="B7:C59">
    <cfRule type="expression" dxfId="79" priority="2" stopIfTrue="1">
      <formula>#REF!=1</formula>
    </cfRule>
  </conditionalFormatting>
  <dataValidations count="1">
    <dataValidation type="decimal" allowBlank="1" showInputMessage="1" showErrorMessage="1" sqref="F45:AJ46 F8:AJ16 F18:AJ20 F23:AJ29 F37:AJ40 F57:AJ59 F42:AJ43 F49:AJ55">
      <formula1>-99999999</formula1>
      <formula2>99999999</formula2>
    </dataValidation>
  </dataValidations>
  <pageMargins left="0.23622047244094491" right="0.23622047244094491" top="0.74803149606299213" bottom="0.74803149606299213" header="0.31496062992125984" footer="0.31496062992125984"/>
  <pageSetup paperSize="9" scale="44" fitToWidth="2"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6">
    <tabColor rgb="FFFFC000"/>
    <pageSetUpPr fitToPage="1"/>
  </sheetPr>
  <dimension ref="A1:AM78"/>
  <sheetViews>
    <sheetView showGridLines="0" showRowColHeaders="0" zoomScaleNormal="100" workbookViewId="0">
      <pane xSplit="7" ySplit="6" topLeftCell="H7" activePane="bottomRight" state="frozen"/>
      <selection activeCell="P38" sqref="P38"/>
      <selection pane="topRight" activeCell="P38" sqref="P38"/>
      <selection pane="bottomLeft" activeCell="P38" sqref="P38"/>
      <selection pane="bottomRight" activeCell="H71" sqref="H71"/>
    </sheetView>
  </sheetViews>
  <sheetFormatPr defaultColWidth="0" defaultRowHeight="15" customHeight="1" zeroHeight="1"/>
  <cols>
    <col min="1" max="1" width="1.42578125" style="2" customWidth="1"/>
    <col min="2" max="2" width="8.140625" style="3" customWidth="1"/>
    <col min="3" max="3" width="55.28515625" style="3" customWidth="1"/>
    <col min="4" max="4" width="17.140625" style="3" customWidth="1"/>
    <col min="5" max="5" width="17.140625" style="26" customWidth="1"/>
    <col min="6" max="6" width="13.140625" style="3" customWidth="1"/>
    <col min="7" max="7" width="13.140625" style="3" bestFit="1" customWidth="1"/>
    <col min="8" max="12" width="11.42578125" style="26" customWidth="1"/>
    <col min="13" max="13" width="14.42578125" style="26" customWidth="1"/>
    <col min="14" max="38" width="11.42578125" style="26" customWidth="1"/>
    <col min="39" max="39" width="1.42578125" style="2" customWidth="1"/>
    <col min="40" max="16384" width="9.140625" style="2" hidden="1"/>
  </cols>
  <sheetData>
    <row r="1" spans="2:38" ht="7.5" customHeight="1"/>
    <row r="2" spans="2:38" s="3" customFormat="1" ht="27.75" customHeight="1">
      <c r="B2" s="164"/>
      <c r="C2" s="933" t="s">
        <v>965</v>
      </c>
      <c r="D2" s="933"/>
      <c r="E2" s="933"/>
      <c r="F2" s="933"/>
      <c r="G2" s="933"/>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2:38" s="11" customFormat="1" ht="26.25" customHeight="1">
      <c r="B3" s="165"/>
      <c r="C3" s="935"/>
      <c r="D3" s="935"/>
      <c r="E3" s="935"/>
      <c r="F3" s="935"/>
      <c r="G3" s="935"/>
      <c r="H3" s="166"/>
      <c r="I3" s="167"/>
      <c r="J3" s="166"/>
      <c r="K3" s="166"/>
      <c r="L3" s="166"/>
      <c r="M3" s="166"/>
      <c r="N3" s="166"/>
      <c r="O3" s="166"/>
      <c r="P3" s="166"/>
      <c r="Q3" s="166"/>
      <c r="R3" s="166"/>
      <c r="S3" s="166"/>
      <c r="T3" s="166"/>
      <c r="U3" s="166"/>
      <c r="V3" s="166"/>
      <c r="W3" s="166"/>
      <c r="X3" s="166"/>
      <c r="Y3" s="166"/>
      <c r="Z3" s="166"/>
      <c r="AA3" s="166"/>
      <c r="AB3" s="166"/>
      <c r="AC3" s="166"/>
      <c r="AD3" s="166"/>
      <c r="AE3" s="166"/>
      <c r="AF3" s="166"/>
      <c r="AG3" s="166"/>
      <c r="AH3" s="166"/>
      <c r="AI3" s="166"/>
      <c r="AJ3" s="166"/>
      <c r="AK3" s="166"/>
      <c r="AL3" s="166"/>
    </row>
    <row r="4" spans="2:38" s="3" customFormat="1" ht="7.5" customHeight="1">
      <c r="B4" s="53"/>
      <c r="C4" s="932"/>
      <c r="D4" s="932"/>
      <c r="E4" s="932"/>
      <c r="F4" s="26"/>
      <c r="G4" s="2"/>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row>
    <row r="5" spans="2:38" s="3" customFormat="1" ht="12.75" customHeight="1">
      <c r="B5" s="54" t="str">
        <f>IF(Kalba="EN",Data2!C30,Data2!B30)</f>
        <v>Projekto įgyvendinimo metai</v>
      </c>
      <c r="C5" s="55"/>
      <c r="D5" s="939" t="s">
        <v>1145</v>
      </c>
      <c r="E5" s="937" t="s">
        <v>562</v>
      </c>
      <c r="F5" s="359" t="s">
        <v>563</v>
      </c>
      <c r="G5" s="360"/>
      <c r="H5" s="58">
        <v>0</v>
      </c>
      <c r="I5" s="58">
        <v>1</v>
      </c>
      <c r="J5" s="58">
        <v>2</v>
      </c>
      <c r="K5" s="58">
        <v>3</v>
      </c>
      <c r="L5" s="58">
        <v>4</v>
      </c>
      <c r="M5" s="58">
        <v>5</v>
      </c>
      <c r="N5" s="58">
        <v>6</v>
      </c>
      <c r="O5" s="58">
        <v>7</v>
      </c>
      <c r="P5" s="58">
        <v>8</v>
      </c>
      <c r="Q5" s="58">
        <v>9</v>
      </c>
      <c r="R5" s="58">
        <v>10</v>
      </c>
      <c r="S5" s="58">
        <v>11</v>
      </c>
      <c r="T5" s="58">
        <v>12</v>
      </c>
      <c r="U5" s="58">
        <v>13</v>
      </c>
      <c r="V5" s="58">
        <v>14</v>
      </c>
      <c r="W5" s="58">
        <v>15</v>
      </c>
      <c r="X5" s="58">
        <v>16</v>
      </c>
      <c r="Y5" s="58">
        <v>17</v>
      </c>
      <c r="Z5" s="58">
        <v>18</v>
      </c>
      <c r="AA5" s="58">
        <v>19</v>
      </c>
      <c r="AB5" s="58">
        <v>20</v>
      </c>
      <c r="AC5" s="58">
        <v>21</v>
      </c>
      <c r="AD5" s="58">
        <v>22</v>
      </c>
      <c r="AE5" s="58">
        <v>23</v>
      </c>
      <c r="AF5" s="58">
        <v>24</v>
      </c>
      <c r="AG5" s="58">
        <v>25</v>
      </c>
      <c r="AH5" s="58">
        <v>26</v>
      </c>
      <c r="AI5" s="58">
        <v>27</v>
      </c>
      <c r="AJ5" s="58">
        <v>28</v>
      </c>
      <c r="AK5" s="58">
        <v>29</v>
      </c>
      <c r="AL5" s="58">
        <v>30</v>
      </c>
    </row>
    <row r="6" spans="2:38" s="3" customFormat="1" ht="12.75">
      <c r="B6" s="54" t="str">
        <f>IF(Kalba="EN",Data2!C31,Data2!B31)</f>
        <v>Projekto biudžeto eilutė / Projekto įgyvendinimo kalendoriniai metai</v>
      </c>
      <c r="C6" s="55"/>
      <c r="D6" s="940"/>
      <c r="E6" s="938"/>
      <c r="F6" s="60" t="s">
        <v>383</v>
      </c>
      <c r="G6" s="60" t="s">
        <v>1482</v>
      </c>
      <c r="H6" s="58">
        <f>IF(Veiklu_pradzia=DATE(YEAR(Veiklu_pradzia)-1,12,31)+1,YEAR(Veiklu_pradzia)-1,YEAR(Veiklu_pradzia))</f>
        <v>2017</v>
      </c>
      <c r="I6" s="58">
        <f>H6+1</f>
        <v>2018</v>
      </c>
      <c r="J6" s="58">
        <f t="shared" ref="J6:AL6" si="0">I6+1</f>
        <v>2019</v>
      </c>
      <c r="K6" s="58">
        <f t="shared" si="0"/>
        <v>2020</v>
      </c>
      <c r="L6" s="58">
        <f t="shared" si="0"/>
        <v>2021</v>
      </c>
      <c r="M6" s="58">
        <f t="shared" si="0"/>
        <v>2022</v>
      </c>
      <c r="N6" s="58">
        <f t="shared" si="0"/>
        <v>2023</v>
      </c>
      <c r="O6" s="58">
        <f t="shared" si="0"/>
        <v>2024</v>
      </c>
      <c r="P6" s="58">
        <f t="shared" si="0"/>
        <v>2025</v>
      </c>
      <c r="Q6" s="58">
        <f t="shared" si="0"/>
        <v>2026</v>
      </c>
      <c r="R6" s="58">
        <f t="shared" si="0"/>
        <v>2027</v>
      </c>
      <c r="S6" s="58">
        <f t="shared" si="0"/>
        <v>2028</v>
      </c>
      <c r="T6" s="58">
        <f t="shared" si="0"/>
        <v>2029</v>
      </c>
      <c r="U6" s="58">
        <f t="shared" si="0"/>
        <v>2030</v>
      </c>
      <c r="V6" s="58">
        <f t="shared" si="0"/>
        <v>2031</v>
      </c>
      <c r="W6" s="58">
        <f t="shared" si="0"/>
        <v>2032</v>
      </c>
      <c r="X6" s="58">
        <f t="shared" si="0"/>
        <v>2033</v>
      </c>
      <c r="Y6" s="58">
        <f t="shared" si="0"/>
        <v>2034</v>
      </c>
      <c r="Z6" s="58">
        <f t="shared" si="0"/>
        <v>2035</v>
      </c>
      <c r="AA6" s="58">
        <f t="shared" si="0"/>
        <v>2036</v>
      </c>
      <c r="AB6" s="58">
        <f t="shared" si="0"/>
        <v>2037</v>
      </c>
      <c r="AC6" s="58">
        <f t="shared" si="0"/>
        <v>2038</v>
      </c>
      <c r="AD6" s="58">
        <f t="shared" si="0"/>
        <v>2039</v>
      </c>
      <c r="AE6" s="58">
        <f t="shared" si="0"/>
        <v>2040</v>
      </c>
      <c r="AF6" s="58">
        <f t="shared" si="0"/>
        <v>2041</v>
      </c>
      <c r="AG6" s="58">
        <f t="shared" si="0"/>
        <v>2042</v>
      </c>
      <c r="AH6" s="58">
        <f t="shared" si="0"/>
        <v>2043</v>
      </c>
      <c r="AI6" s="58">
        <f t="shared" si="0"/>
        <v>2044</v>
      </c>
      <c r="AJ6" s="58">
        <f t="shared" si="0"/>
        <v>2045</v>
      </c>
      <c r="AK6" s="58">
        <f t="shared" si="0"/>
        <v>2046</v>
      </c>
      <c r="AL6" s="58">
        <f t="shared" si="0"/>
        <v>2047</v>
      </c>
    </row>
    <row r="7" spans="2:38" s="61" customFormat="1" ht="12.75">
      <c r="B7" s="5" t="s">
        <v>6</v>
      </c>
      <c r="C7" s="482" t="str">
        <f>IF(Kalba="EN",Data2!C32,Data2!B32)</f>
        <v>Alternatyvos investicijos, iš viso</v>
      </c>
      <c r="D7" s="170">
        <f ca="1">'6.1'!E7</f>
        <v>0</v>
      </c>
      <c r="E7" s="170">
        <f ca="1">SUM(E8:E15)</f>
        <v>0</v>
      </c>
      <c r="F7" s="170">
        <f ca="1">ROUND(SUM(F8:F15),0)</f>
        <v>0</v>
      </c>
      <c r="G7" s="170">
        <f ca="1">ROUND(SUM(G8:G15),0)</f>
        <v>0</v>
      </c>
      <c r="H7" s="170">
        <f ca="1">ROUND(SUM(H8:H15),0)</f>
        <v>0</v>
      </c>
      <c r="I7" s="170">
        <f t="shared" ref="I7:AL7" ca="1" si="1">ROUND(SUM(I8:I15),0)</f>
        <v>0</v>
      </c>
      <c r="J7" s="170">
        <f t="shared" ca="1" si="1"/>
        <v>0</v>
      </c>
      <c r="K7" s="170">
        <f t="shared" ca="1" si="1"/>
        <v>0</v>
      </c>
      <c r="L7" s="170">
        <f t="shared" ca="1" si="1"/>
        <v>0</v>
      </c>
      <c r="M7" s="170">
        <f t="shared" ca="1" si="1"/>
        <v>0</v>
      </c>
      <c r="N7" s="170">
        <f t="shared" ca="1" si="1"/>
        <v>0</v>
      </c>
      <c r="O7" s="170">
        <f t="shared" ca="1" si="1"/>
        <v>0</v>
      </c>
      <c r="P7" s="170">
        <f t="shared" ca="1" si="1"/>
        <v>0</v>
      </c>
      <c r="Q7" s="170">
        <f t="shared" ca="1" si="1"/>
        <v>0</v>
      </c>
      <c r="R7" s="170">
        <f t="shared" ca="1" si="1"/>
        <v>0</v>
      </c>
      <c r="S7" s="170">
        <f t="shared" ca="1" si="1"/>
        <v>0</v>
      </c>
      <c r="T7" s="170">
        <f t="shared" ca="1" si="1"/>
        <v>0</v>
      </c>
      <c r="U7" s="170">
        <f t="shared" ca="1" si="1"/>
        <v>0</v>
      </c>
      <c r="V7" s="170">
        <f t="shared" ca="1" si="1"/>
        <v>0</v>
      </c>
      <c r="W7" s="170">
        <f t="shared" ca="1" si="1"/>
        <v>0</v>
      </c>
      <c r="X7" s="170">
        <f t="shared" ca="1" si="1"/>
        <v>0</v>
      </c>
      <c r="Y7" s="170">
        <f t="shared" ca="1" si="1"/>
        <v>0</v>
      </c>
      <c r="Z7" s="170">
        <f t="shared" ca="1" si="1"/>
        <v>0</v>
      </c>
      <c r="AA7" s="170">
        <f t="shared" ca="1" si="1"/>
        <v>0</v>
      </c>
      <c r="AB7" s="170">
        <f t="shared" ca="1" si="1"/>
        <v>0</v>
      </c>
      <c r="AC7" s="170">
        <f t="shared" ca="1" si="1"/>
        <v>0</v>
      </c>
      <c r="AD7" s="170">
        <f t="shared" ca="1" si="1"/>
        <v>0</v>
      </c>
      <c r="AE7" s="170">
        <f t="shared" ca="1" si="1"/>
        <v>0</v>
      </c>
      <c r="AF7" s="170">
        <f t="shared" ca="1" si="1"/>
        <v>0</v>
      </c>
      <c r="AG7" s="170">
        <f t="shared" ca="1" si="1"/>
        <v>0</v>
      </c>
      <c r="AH7" s="170">
        <f t="shared" ca="1" si="1"/>
        <v>0</v>
      </c>
      <c r="AI7" s="170">
        <f t="shared" ca="1" si="1"/>
        <v>0</v>
      </c>
      <c r="AJ7" s="170">
        <f t="shared" ca="1" si="1"/>
        <v>0</v>
      </c>
      <c r="AK7" s="170">
        <f t="shared" ca="1" si="1"/>
        <v>0</v>
      </c>
      <c r="AL7" s="170">
        <f t="shared" ca="1" si="1"/>
        <v>0</v>
      </c>
    </row>
    <row r="8" spans="2:38" s="3" customFormat="1" ht="12.75">
      <c r="B8" s="64" t="s">
        <v>7</v>
      </c>
      <c r="C8" s="483" t="str">
        <f>IF(Kalba="EN",Data2!C33,Data2!B33)</f>
        <v>Žemė</v>
      </c>
      <c r="D8" s="169">
        <f ca="1">'6.1'!E8</f>
        <v>0</v>
      </c>
      <c r="E8" s="169">
        <f ca="1">ABS(LogLogistinis3PSkirstinys(D8,70%,2.1121,0.30732,0.74111,0.9299)-D8)</f>
        <v>0</v>
      </c>
      <c r="F8" s="169">
        <f ca="1">H8+NPV(FDN,I8:INDEX(I8:AL8,PAL))</f>
        <v>0</v>
      </c>
      <c r="G8" s="169">
        <f ca="1">SUMIF($H$5:$AL$5,"&lt;="&amp;PAL,$H8:$AL8)</f>
        <v>0</v>
      </c>
      <c r="H8" s="169">
        <f ca="1">IF( ISERROR( '6.1'!F8/'6.1'!$E8 * $E8),0, '6.1'!F8/'6.1'!$E8 * $E8 )</f>
        <v>0</v>
      </c>
      <c r="I8" s="169">
        <f ca="1">IF( ISERROR( '6.1'!G8/'6.1'!$E8 * $E8),0, '6.1'!G8/'6.1'!$E8 * $E8 )</f>
        <v>0</v>
      </c>
      <c r="J8" s="169">
        <f ca="1">IF( ISERROR( '6.1'!H8/'6.1'!$E8 * $E8),0, '6.1'!H8/'6.1'!$E8 * $E8 )</f>
        <v>0</v>
      </c>
      <c r="K8" s="169">
        <f ca="1">IF( ISERROR( '6.1'!I8/'6.1'!$E8 * $E8),0, '6.1'!I8/'6.1'!$E8 * $E8 )</f>
        <v>0</v>
      </c>
      <c r="L8" s="169">
        <f ca="1">IF( ISERROR( '6.1'!J8/'6.1'!$E8 * $E8),0, '6.1'!J8/'6.1'!$E8 * $E8 )</f>
        <v>0</v>
      </c>
      <c r="M8" s="169">
        <f ca="1">IF( ISERROR( '6.1'!K8/'6.1'!$E8 * $E8),0, '6.1'!K8/'6.1'!$E8 * $E8 )</f>
        <v>0</v>
      </c>
      <c r="N8" s="169">
        <f ca="1">IF( ISERROR( '6.1'!L8/'6.1'!$E8 * $E8),0, '6.1'!L8/'6.1'!$E8 * $E8 )</f>
        <v>0</v>
      </c>
      <c r="O8" s="169">
        <f ca="1">IF( ISERROR( '6.1'!M8/'6.1'!$E8 * $E8),0, '6.1'!M8/'6.1'!$E8 * $E8 )</f>
        <v>0</v>
      </c>
      <c r="P8" s="169">
        <f ca="1">IF( ISERROR( '6.1'!N8/'6.1'!$E8 * $E8),0, '6.1'!N8/'6.1'!$E8 * $E8 )</f>
        <v>0</v>
      </c>
      <c r="Q8" s="169">
        <f ca="1">IF( ISERROR( '6.1'!O8/'6.1'!$E8 * $E8),0, '6.1'!O8/'6.1'!$E8 * $E8 )</f>
        <v>0</v>
      </c>
      <c r="R8" s="169">
        <f ca="1">IF( ISERROR( '6.1'!P8/'6.1'!$E8 * $E8),0, '6.1'!P8/'6.1'!$E8 * $E8 )</f>
        <v>0</v>
      </c>
      <c r="S8" s="169">
        <f ca="1">IF( ISERROR( '6.1'!Q8/'6.1'!$E8 * $E8),0, '6.1'!Q8/'6.1'!$E8 * $E8 )</f>
        <v>0</v>
      </c>
      <c r="T8" s="169">
        <f ca="1">IF( ISERROR( '6.1'!R8/'6.1'!$E8 * $E8),0, '6.1'!R8/'6.1'!$E8 * $E8 )</f>
        <v>0</v>
      </c>
      <c r="U8" s="169">
        <f ca="1">IF( ISERROR( '6.1'!S8/'6.1'!$E8 * $E8),0, '6.1'!S8/'6.1'!$E8 * $E8 )</f>
        <v>0</v>
      </c>
      <c r="V8" s="169">
        <f ca="1">IF( ISERROR( '6.1'!T8/'6.1'!$E8 * $E8),0, '6.1'!T8/'6.1'!$E8 * $E8 )</f>
        <v>0</v>
      </c>
      <c r="W8" s="169">
        <f ca="1">IF( ISERROR( '6.1'!U8/'6.1'!$E8 * $E8),0, '6.1'!U8/'6.1'!$E8 * $E8 )</f>
        <v>0</v>
      </c>
      <c r="X8" s="169">
        <f ca="1">IF( ISERROR( '6.1'!V8/'6.1'!$E8 * $E8),0, '6.1'!V8/'6.1'!$E8 * $E8 )</f>
        <v>0</v>
      </c>
      <c r="Y8" s="169">
        <f ca="1">IF( ISERROR( '6.1'!W8/'6.1'!$E8 * $E8),0, '6.1'!W8/'6.1'!$E8 * $E8 )</f>
        <v>0</v>
      </c>
      <c r="Z8" s="169">
        <f ca="1">IF( ISERROR( '6.1'!X8/'6.1'!$E8 * $E8),0, '6.1'!X8/'6.1'!$E8 * $E8 )</f>
        <v>0</v>
      </c>
      <c r="AA8" s="169">
        <f ca="1">IF( ISERROR( '6.1'!Y8/'6.1'!$E8 * $E8),0, '6.1'!Y8/'6.1'!$E8 * $E8 )</f>
        <v>0</v>
      </c>
      <c r="AB8" s="169">
        <f ca="1">IF( ISERROR( '6.1'!Z8/'6.1'!$E8 * $E8),0, '6.1'!Z8/'6.1'!$E8 * $E8 )</f>
        <v>0</v>
      </c>
      <c r="AC8" s="169">
        <f ca="1">IF( ISERROR( '6.1'!AA8/'6.1'!$E8 * $E8),0, '6.1'!AA8/'6.1'!$E8 * $E8 )</f>
        <v>0</v>
      </c>
      <c r="AD8" s="169">
        <f ca="1">IF( ISERROR( '6.1'!AB8/'6.1'!$E8 * $E8),0, '6.1'!AB8/'6.1'!$E8 * $E8 )</f>
        <v>0</v>
      </c>
      <c r="AE8" s="169">
        <f ca="1">IF( ISERROR( '6.1'!AC8/'6.1'!$E8 * $E8),0, '6.1'!AC8/'6.1'!$E8 * $E8 )</f>
        <v>0</v>
      </c>
      <c r="AF8" s="169">
        <f ca="1">IF( ISERROR( '6.1'!AD8/'6.1'!$E8 * $E8),0, '6.1'!AD8/'6.1'!$E8 * $E8 )</f>
        <v>0</v>
      </c>
      <c r="AG8" s="169">
        <f ca="1">IF( ISERROR( '6.1'!AE8/'6.1'!$E8 * $E8),0, '6.1'!AE8/'6.1'!$E8 * $E8 )</f>
        <v>0</v>
      </c>
      <c r="AH8" s="169">
        <f ca="1">IF( ISERROR( '6.1'!AF8/'6.1'!$E8 * $E8),0, '6.1'!AF8/'6.1'!$E8 * $E8 )</f>
        <v>0</v>
      </c>
      <c r="AI8" s="169">
        <f ca="1">IF( ISERROR( '6.1'!AG8/'6.1'!$E8 * $E8),0, '6.1'!AG8/'6.1'!$E8 * $E8 )</f>
        <v>0</v>
      </c>
      <c r="AJ8" s="169">
        <f ca="1">IF( ISERROR( '6.1'!AH8/'6.1'!$E8 * $E8),0, '6.1'!AH8/'6.1'!$E8 * $E8 )</f>
        <v>0</v>
      </c>
      <c r="AK8" s="169">
        <f ca="1">IF( ISERROR( '6.1'!AI8/'6.1'!$E8 * $E8),0, '6.1'!AI8/'6.1'!$E8 * $E8 )</f>
        <v>0</v>
      </c>
      <c r="AL8" s="169">
        <f ca="1">IF( ISERROR( '6.1'!AJ8/'6.1'!$E8 * $E8),0, '6.1'!AJ8/'6.1'!$E8 * $E8 )</f>
        <v>0</v>
      </c>
    </row>
    <row r="9" spans="2:38" s="3" customFormat="1" ht="12.75">
      <c r="B9" s="64" t="s">
        <v>9</v>
      </c>
      <c r="C9" s="483" t="str">
        <f>IF(Kalba="EN",Data2!C34,Data2!B34)</f>
        <v>Nekilnojamasis turtas</v>
      </c>
      <c r="D9" s="169">
        <f ca="1">'6.1'!E9</f>
        <v>0</v>
      </c>
      <c r="E9" s="169">
        <f ca="1">ABS(LogLogistinis3PSkirstinys(D9,70%,2.1121,0.30732,0.74111,0.9299)-D9)</f>
        <v>0</v>
      </c>
      <c r="F9" s="169">
        <f ca="1">H9+NPV(FDN,I9:INDEX(I9:AL9,PAL))</f>
        <v>0</v>
      </c>
      <c r="G9" s="169">
        <f t="shared" ref="G9:G16" ca="1" si="2">SUMIF($H$5:$AL$5,"&lt;="&amp;PAL,$H9:$AL9)</f>
        <v>0</v>
      </c>
      <c r="H9" s="169">
        <f ca="1">IF( ISERROR( '6.1'!F9/'6.1'!$E9 * $E9),0, '6.1'!F9/'6.1'!$E9 * $E9 )</f>
        <v>0</v>
      </c>
      <c r="I9" s="169">
        <f ca="1">IF( ISERROR( '6.1'!G9/'6.1'!$E9 * $E9),0, '6.1'!G9/'6.1'!$E9 * $E9 )</f>
        <v>0</v>
      </c>
      <c r="J9" s="169">
        <f ca="1">IF( ISERROR( '6.1'!H9/'6.1'!$E9 * $E9),0, '6.1'!H9/'6.1'!$E9 * $E9 )</f>
        <v>0</v>
      </c>
      <c r="K9" s="169">
        <f ca="1">IF( ISERROR( '6.1'!I9/'6.1'!$E9 * $E9),0, '6.1'!I9/'6.1'!$E9 * $E9 )</f>
        <v>0</v>
      </c>
      <c r="L9" s="169">
        <f ca="1">IF( ISERROR( '6.1'!J9/'6.1'!$E9 * $E9),0, '6.1'!J9/'6.1'!$E9 * $E9 )</f>
        <v>0</v>
      </c>
      <c r="M9" s="169">
        <f ca="1">IF( ISERROR( '6.1'!K9/'6.1'!$E9 * $E9),0, '6.1'!K9/'6.1'!$E9 * $E9 )</f>
        <v>0</v>
      </c>
      <c r="N9" s="169">
        <f ca="1">IF( ISERROR( '6.1'!L9/'6.1'!$E9 * $E9),0, '6.1'!L9/'6.1'!$E9 * $E9 )</f>
        <v>0</v>
      </c>
      <c r="O9" s="169">
        <f ca="1">IF( ISERROR( '6.1'!M9/'6.1'!$E9 * $E9),0, '6.1'!M9/'6.1'!$E9 * $E9 )</f>
        <v>0</v>
      </c>
      <c r="P9" s="169">
        <f ca="1">IF( ISERROR( '6.1'!N9/'6.1'!$E9 * $E9),0, '6.1'!N9/'6.1'!$E9 * $E9 )</f>
        <v>0</v>
      </c>
      <c r="Q9" s="169">
        <f ca="1">IF( ISERROR( '6.1'!O9/'6.1'!$E9 * $E9),0, '6.1'!O9/'6.1'!$E9 * $E9 )</f>
        <v>0</v>
      </c>
      <c r="R9" s="169">
        <f ca="1">IF( ISERROR( '6.1'!P9/'6.1'!$E9 * $E9),0, '6.1'!P9/'6.1'!$E9 * $E9 )</f>
        <v>0</v>
      </c>
      <c r="S9" s="169">
        <f ca="1">IF( ISERROR( '6.1'!Q9/'6.1'!$E9 * $E9),0, '6.1'!Q9/'6.1'!$E9 * $E9 )</f>
        <v>0</v>
      </c>
      <c r="T9" s="169">
        <f ca="1">IF( ISERROR( '6.1'!R9/'6.1'!$E9 * $E9),0, '6.1'!R9/'6.1'!$E9 * $E9 )</f>
        <v>0</v>
      </c>
      <c r="U9" s="169">
        <f ca="1">IF( ISERROR( '6.1'!S9/'6.1'!$E9 * $E9),0, '6.1'!S9/'6.1'!$E9 * $E9 )</f>
        <v>0</v>
      </c>
      <c r="V9" s="169">
        <f ca="1">IF( ISERROR( '6.1'!T9/'6.1'!$E9 * $E9),0, '6.1'!T9/'6.1'!$E9 * $E9 )</f>
        <v>0</v>
      </c>
      <c r="W9" s="169">
        <f ca="1">IF( ISERROR( '6.1'!U9/'6.1'!$E9 * $E9),0, '6.1'!U9/'6.1'!$E9 * $E9 )</f>
        <v>0</v>
      </c>
      <c r="X9" s="169">
        <f ca="1">IF( ISERROR( '6.1'!V9/'6.1'!$E9 * $E9),0, '6.1'!V9/'6.1'!$E9 * $E9 )</f>
        <v>0</v>
      </c>
      <c r="Y9" s="169">
        <f ca="1">IF( ISERROR( '6.1'!W9/'6.1'!$E9 * $E9),0, '6.1'!W9/'6.1'!$E9 * $E9 )</f>
        <v>0</v>
      </c>
      <c r="Z9" s="169">
        <f ca="1">IF( ISERROR( '6.1'!X9/'6.1'!$E9 * $E9),0, '6.1'!X9/'6.1'!$E9 * $E9 )</f>
        <v>0</v>
      </c>
      <c r="AA9" s="169">
        <f ca="1">IF( ISERROR( '6.1'!Y9/'6.1'!$E9 * $E9),0, '6.1'!Y9/'6.1'!$E9 * $E9 )</f>
        <v>0</v>
      </c>
      <c r="AB9" s="169">
        <f ca="1">IF( ISERROR( '6.1'!Z9/'6.1'!$E9 * $E9),0, '6.1'!Z9/'6.1'!$E9 * $E9 )</f>
        <v>0</v>
      </c>
      <c r="AC9" s="169">
        <f ca="1">IF( ISERROR( '6.1'!AA9/'6.1'!$E9 * $E9),0, '6.1'!AA9/'6.1'!$E9 * $E9 )</f>
        <v>0</v>
      </c>
      <c r="AD9" s="169">
        <f ca="1">IF( ISERROR( '6.1'!AB9/'6.1'!$E9 * $E9),0, '6.1'!AB9/'6.1'!$E9 * $E9 )</f>
        <v>0</v>
      </c>
      <c r="AE9" s="169">
        <f ca="1">IF( ISERROR( '6.1'!AC9/'6.1'!$E9 * $E9),0, '6.1'!AC9/'6.1'!$E9 * $E9 )</f>
        <v>0</v>
      </c>
      <c r="AF9" s="169">
        <f ca="1">IF( ISERROR( '6.1'!AD9/'6.1'!$E9 * $E9),0, '6.1'!AD9/'6.1'!$E9 * $E9 )</f>
        <v>0</v>
      </c>
      <c r="AG9" s="169">
        <f ca="1">IF( ISERROR( '6.1'!AE9/'6.1'!$E9 * $E9),0, '6.1'!AE9/'6.1'!$E9 * $E9 )</f>
        <v>0</v>
      </c>
      <c r="AH9" s="169">
        <f ca="1">IF( ISERROR( '6.1'!AF9/'6.1'!$E9 * $E9),0, '6.1'!AF9/'6.1'!$E9 * $E9 )</f>
        <v>0</v>
      </c>
      <c r="AI9" s="169">
        <f ca="1">IF( ISERROR( '6.1'!AG9/'6.1'!$E9 * $E9),0, '6.1'!AG9/'6.1'!$E9 * $E9 )</f>
        <v>0</v>
      </c>
      <c r="AJ9" s="169">
        <f ca="1">IF( ISERROR( '6.1'!AH9/'6.1'!$E9 * $E9),0, '6.1'!AH9/'6.1'!$E9 * $E9 )</f>
        <v>0</v>
      </c>
      <c r="AK9" s="169">
        <f ca="1">IF( ISERROR( '6.1'!AI9/'6.1'!$E9 * $E9),0, '6.1'!AI9/'6.1'!$E9 * $E9 )</f>
        <v>0</v>
      </c>
      <c r="AL9" s="169">
        <f ca="1">IF( ISERROR( '6.1'!AJ9/'6.1'!$E9 * $E9),0, '6.1'!AJ9/'6.1'!$E9 * $E9 )</f>
        <v>0</v>
      </c>
    </row>
    <row r="10" spans="2:38" s="3" customFormat="1" ht="12.75">
      <c r="B10" s="64" t="s">
        <v>11</v>
      </c>
      <c r="C10" s="483" t="str">
        <f>IF(Kalba="EN",Data2!C35,Data2!B35)</f>
        <v>Statyba, rekonstravimas, kapitalinis remontas ir kiti darbai</v>
      </c>
      <c r="D10" s="169">
        <f ca="1">'6.1'!E10</f>
        <v>0</v>
      </c>
      <c r="E10" s="169">
        <f ca="1">ABS(LogLogistinis3PSkirstinys(D10,70%,1.9673,0.32927,0.74202,0.92827)-D10)</f>
        <v>0</v>
      </c>
      <c r="F10" s="169">
        <f ca="1">H10+NPV(FDN,I10:INDEX(I10:AL10,PAL))</f>
        <v>0</v>
      </c>
      <c r="G10" s="169">
        <f t="shared" ca="1" si="2"/>
        <v>0</v>
      </c>
      <c r="H10" s="169">
        <f ca="1">IF( ISERROR( '6.1'!F10/'6.1'!$E10 * $E10),0, '6.1'!F10/'6.1'!$E10 * $E10 )</f>
        <v>0</v>
      </c>
      <c r="I10" s="169">
        <f ca="1">IF( ISERROR( '6.1'!G10/'6.1'!$E10 * $E10),0, '6.1'!G10/'6.1'!$E10 * $E10 )</f>
        <v>0</v>
      </c>
      <c r="J10" s="169">
        <f ca="1">IF( ISERROR( '6.1'!H10/'6.1'!$E10 * $E10),0, '6.1'!H10/'6.1'!$E10 * $E10 )</f>
        <v>0</v>
      </c>
      <c r="K10" s="169">
        <f ca="1">IF( ISERROR( '6.1'!I10/'6.1'!$E10 * $E10),0, '6.1'!I10/'6.1'!$E10 * $E10 )</f>
        <v>0</v>
      </c>
      <c r="L10" s="169">
        <f ca="1">IF( ISERROR( '6.1'!J10/'6.1'!$E10 * $E10),0, '6.1'!J10/'6.1'!$E10 * $E10 )</f>
        <v>0</v>
      </c>
      <c r="M10" s="169">
        <f ca="1">IF( ISERROR( '6.1'!K10/'6.1'!$E10 * $E10),0, '6.1'!K10/'6.1'!$E10 * $E10 )</f>
        <v>0</v>
      </c>
      <c r="N10" s="169">
        <f ca="1">IF( ISERROR( '6.1'!L10/'6.1'!$E10 * $E10),0, '6.1'!L10/'6.1'!$E10 * $E10 )</f>
        <v>0</v>
      </c>
      <c r="O10" s="169">
        <f ca="1">IF( ISERROR( '6.1'!M10/'6.1'!$E10 * $E10),0, '6.1'!M10/'6.1'!$E10 * $E10 )</f>
        <v>0</v>
      </c>
      <c r="P10" s="169">
        <f ca="1">IF( ISERROR( '6.1'!N10/'6.1'!$E10 * $E10),0, '6.1'!N10/'6.1'!$E10 * $E10 )</f>
        <v>0</v>
      </c>
      <c r="Q10" s="169">
        <f ca="1">IF( ISERROR( '6.1'!O10/'6.1'!$E10 * $E10),0, '6.1'!O10/'6.1'!$E10 * $E10 )</f>
        <v>0</v>
      </c>
      <c r="R10" s="169">
        <f ca="1">IF( ISERROR( '6.1'!P10/'6.1'!$E10 * $E10),0, '6.1'!P10/'6.1'!$E10 * $E10 )</f>
        <v>0</v>
      </c>
      <c r="S10" s="169">
        <f ca="1">IF( ISERROR( '6.1'!Q10/'6.1'!$E10 * $E10),0, '6.1'!Q10/'6.1'!$E10 * $E10 )</f>
        <v>0</v>
      </c>
      <c r="T10" s="169">
        <f ca="1">IF( ISERROR( '6.1'!R10/'6.1'!$E10 * $E10),0, '6.1'!R10/'6.1'!$E10 * $E10 )</f>
        <v>0</v>
      </c>
      <c r="U10" s="169">
        <f ca="1">IF( ISERROR( '6.1'!S10/'6.1'!$E10 * $E10),0, '6.1'!S10/'6.1'!$E10 * $E10 )</f>
        <v>0</v>
      </c>
      <c r="V10" s="169">
        <f ca="1">IF( ISERROR( '6.1'!T10/'6.1'!$E10 * $E10),0, '6.1'!T10/'6.1'!$E10 * $E10 )</f>
        <v>0</v>
      </c>
      <c r="W10" s="169">
        <f ca="1">IF( ISERROR( '6.1'!U10/'6.1'!$E10 * $E10),0, '6.1'!U10/'6.1'!$E10 * $E10 )</f>
        <v>0</v>
      </c>
      <c r="X10" s="169">
        <f ca="1">IF( ISERROR( '6.1'!V10/'6.1'!$E10 * $E10),0, '6.1'!V10/'6.1'!$E10 * $E10 )</f>
        <v>0</v>
      </c>
      <c r="Y10" s="169">
        <f ca="1">IF( ISERROR( '6.1'!W10/'6.1'!$E10 * $E10),0, '6.1'!W10/'6.1'!$E10 * $E10 )</f>
        <v>0</v>
      </c>
      <c r="Z10" s="169">
        <f ca="1">IF( ISERROR( '6.1'!X10/'6.1'!$E10 * $E10),0, '6.1'!X10/'6.1'!$E10 * $E10 )</f>
        <v>0</v>
      </c>
      <c r="AA10" s="169">
        <f ca="1">IF( ISERROR( '6.1'!Y10/'6.1'!$E10 * $E10),0, '6.1'!Y10/'6.1'!$E10 * $E10 )</f>
        <v>0</v>
      </c>
      <c r="AB10" s="169">
        <f ca="1">IF( ISERROR( '6.1'!Z10/'6.1'!$E10 * $E10),0, '6.1'!Z10/'6.1'!$E10 * $E10 )</f>
        <v>0</v>
      </c>
      <c r="AC10" s="169">
        <f ca="1">IF( ISERROR( '6.1'!AA10/'6.1'!$E10 * $E10),0, '6.1'!AA10/'6.1'!$E10 * $E10 )</f>
        <v>0</v>
      </c>
      <c r="AD10" s="169">
        <f ca="1">IF( ISERROR( '6.1'!AB10/'6.1'!$E10 * $E10),0, '6.1'!AB10/'6.1'!$E10 * $E10 )</f>
        <v>0</v>
      </c>
      <c r="AE10" s="169">
        <f ca="1">IF( ISERROR( '6.1'!AC10/'6.1'!$E10 * $E10),0, '6.1'!AC10/'6.1'!$E10 * $E10 )</f>
        <v>0</v>
      </c>
      <c r="AF10" s="169">
        <f ca="1">IF( ISERROR( '6.1'!AD10/'6.1'!$E10 * $E10),0, '6.1'!AD10/'6.1'!$E10 * $E10 )</f>
        <v>0</v>
      </c>
      <c r="AG10" s="169">
        <f ca="1">IF( ISERROR( '6.1'!AE10/'6.1'!$E10 * $E10),0, '6.1'!AE10/'6.1'!$E10 * $E10 )</f>
        <v>0</v>
      </c>
      <c r="AH10" s="169">
        <f ca="1">IF( ISERROR( '6.1'!AF10/'6.1'!$E10 * $E10),0, '6.1'!AF10/'6.1'!$E10 * $E10 )</f>
        <v>0</v>
      </c>
      <c r="AI10" s="169">
        <f ca="1">IF( ISERROR( '6.1'!AG10/'6.1'!$E10 * $E10),0, '6.1'!AG10/'6.1'!$E10 * $E10 )</f>
        <v>0</v>
      </c>
      <c r="AJ10" s="169">
        <f ca="1">IF( ISERROR( '6.1'!AH10/'6.1'!$E10 * $E10),0, '6.1'!AH10/'6.1'!$E10 * $E10 )</f>
        <v>0</v>
      </c>
      <c r="AK10" s="169">
        <f ca="1">IF( ISERROR( '6.1'!AI10/'6.1'!$E10 * $E10),0, '6.1'!AI10/'6.1'!$E10 * $E10 )</f>
        <v>0</v>
      </c>
      <c r="AL10" s="169">
        <f ca="1">IF( ISERROR( '6.1'!AJ10/'6.1'!$E10 * $E10),0, '6.1'!AJ10/'6.1'!$E10 * $E10 )</f>
        <v>0</v>
      </c>
    </row>
    <row r="11" spans="2:38" s="3" customFormat="1" ht="12.75">
      <c r="B11" s="64" t="s">
        <v>13</v>
      </c>
      <c r="C11" s="483" t="str">
        <f>IF(Kalba="EN",Data2!C36,Data2!B36)</f>
        <v>Įranga, įrenginiai ir kitas ilgalaikis turtas</v>
      </c>
      <c r="D11" s="169">
        <f ca="1">'6.1'!E11</f>
        <v>0</v>
      </c>
      <c r="E11" s="169">
        <f ca="1">ABS(LogLogistinis3PSkirstinys(D11,70%,2.7906,0.28554,0.72694,0.945188)-D11)</f>
        <v>0</v>
      </c>
      <c r="F11" s="169">
        <f ca="1">H11+NPV(FDN,I11:INDEX(I11:AL11,PAL))</f>
        <v>0</v>
      </c>
      <c r="G11" s="169">
        <f t="shared" ca="1" si="2"/>
        <v>0</v>
      </c>
      <c r="H11" s="169">
        <f ca="1">IF( ISERROR( '6.1'!F11/'6.1'!$E11 * $E11),0, '6.1'!F11/'6.1'!$E11 * $E11 )</f>
        <v>0</v>
      </c>
      <c r="I11" s="169">
        <f ca="1">IF( ISERROR( '6.1'!G11/'6.1'!$E11 * $E11),0, '6.1'!G11/'6.1'!$E11 * $E11 )</f>
        <v>0</v>
      </c>
      <c r="J11" s="169">
        <f ca="1">IF( ISERROR( '6.1'!H11/'6.1'!$E11 * $E11),0, '6.1'!H11/'6.1'!$E11 * $E11 )</f>
        <v>0</v>
      </c>
      <c r="K11" s="169">
        <f ca="1">IF( ISERROR( '6.1'!I11/'6.1'!$E11 * $E11),0, '6.1'!I11/'6.1'!$E11 * $E11 )</f>
        <v>0</v>
      </c>
      <c r="L11" s="169">
        <f ca="1">IF( ISERROR( '6.1'!J11/'6.1'!$E11 * $E11),0, '6.1'!J11/'6.1'!$E11 * $E11 )</f>
        <v>0</v>
      </c>
      <c r="M11" s="169">
        <f ca="1">IF( ISERROR( '6.1'!K11/'6.1'!$E11 * $E11),0, '6.1'!K11/'6.1'!$E11 * $E11 )</f>
        <v>0</v>
      </c>
      <c r="N11" s="169">
        <f ca="1">IF( ISERROR( '6.1'!L11/'6.1'!$E11 * $E11),0, '6.1'!L11/'6.1'!$E11 * $E11 )</f>
        <v>0</v>
      </c>
      <c r="O11" s="169">
        <f ca="1">IF( ISERROR( '6.1'!M11/'6.1'!$E11 * $E11),0, '6.1'!M11/'6.1'!$E11 * $E11 )</f>
        <v>0</v>
      </c>
      <c r="P11" s="169">
        <f ca="1">IF( ISERROR( '6.1'!N11/'6.1'!$E11 * $E11),0, '6.1'!N11/'6.1'!$E11 * $E11 )</f>
        <v>0</v>
      </c>
      <c r="Q11" s="169">
        <f ca="1">IF( ISERROR( '6.1'!O11/'6.1'!$E11 * $E11),0, '6.1'!O11/'6.1'!$E11 * $E11 )</f>
        <v>0</v>
      </c>
      <c r="R11" s="169">
        <f ca="1">IF( ISERROR( '6.1'!P11/'6.1'!$E11 * $E11),0, '6.1'!P11/'6.1'!$E11 * $E11 )</f>
        <v>0</v>
      </c>
      <c r="S11" s="169">
        <f ca="1">IF( ISERROR( '6.1'!Q11/'6.1'!$E11 * $E11),0, '6.1'!Q11/'6.1'!$E11 * $E11 )</f>
        <v>0</v>
      </c>
      <c r="T11" s="169">
        <f ca="1">IF( ISERROR( '6.1'!R11/'6.1'!$E11 * $E11),0, '6.1'!R11/'6.1'!$E11 * $E11 )</f>
        <v>0</v>
      </c>
      <c r="U11" s="169">
        <f ca="1">IF( ISERROR( '6.1'!S11/'6.1'!$E11 * $E11),0, '6.1'!S11/'6.1'!$E11 * $E11 )</f>
        <v>0</v>
      </c>
      <c r="V11" s="169">
        <f ca="1">IF( ISERROR( '6.1'!T11/'6.1'!$E11 * $E11),0, '6.1'!T11/'6.1'!$E11 * $E11 )</f>
        <v>0</v>
      </c>
      <c r="W11" s="169">
        <f ca="1">IF( ISERROR( '6.1'!U11/'6.1'!$E11 * $E11),0, '6.1'!U11/'6.1'!$E11 * $E11 )</f>
        <v>0</v>
      </c>
      <c r="X11" s="169">
        <f ca="1">IF( ISERROR( '6.1'!V11/'6.1'!$E11 * $E11),0, '6.1'!V11/'6.1'!$E11 * $E11 )</f>
        <v>0</v>
      </c>
      <c r="Y11" s="169">
        <f ca="1">IF( ISERROR( '6.1'!W11/'6.1'!$E11 * $E11),0, '6.1'!W11/'6.1'!$E11 * $E11 )</f>
        <v>0</v>
      </c>
      <c r="Z11" s="169">
        <f ca="1">IF( ISERROR( '6.1'!X11/'6.1'!$E11 * $E11),0, '6.1'!X11/'6.1'!$E11 * $E11 )</f>
        <v>0</v>
      </c>
      <c r="AA11" s="169">
        <f ca="1">IF( ISERROR( '6.1'!Y11/'6.1'!$E11 * $E11),0, '6.1'!Y11/'6.1'!$E11 * $E11 )</f>
        <v>0</v>
      </c>
      <c r="AB11" s="169">
        <f ca="1">IF( ISERROR( '6.1'!Z11/'6.1'!$E11 * $E11),0, '6.1'!Z11/'6.1'!$E11 * $E11 )</f>
        <v>0</v>
      </c>
      <c r="AC11" s="169">
        <f ca="1">IF( ISERROR( '6.1'!AA11/'6.1'!$E11 * $E11),0, '6.1'!AA11/'6.1'!$E11 * $E11 )</f>
        <v>0</v>
      </c>
      <c r="AD11" s="169">
        <f ca="1">IF( ISERROR( '6.1'!AB11/'6.1'!$E11 * $E11),0, '6.1'!AB11/'6.1'!$E11 * $E11 )</f>
        <v>0</v>
      </c>
      <c r="AE11" s="169">
        <f ca="1">IF( ISERROR( '6.1'!AC11/'6.1'!$E11 * $E11),0, '6.1'!AC11/'6.1'!$E11 * $E11 )</f>
        <v>0</v>
      </c>
      <c r="AF11" s="169">
        <f ca="1">IF( ISERROR( '6.1'!AD11/'6.1'!$E11 * $E11),0, '6.1'!AD11/'6.1'!$E11 * $E11 )</f>
        <v>0</v>
      </c>
      <c r="AG11" s="169">
        <f ca="1">IF( ISERROR( '6.1'!AE11/'6.1'!$E11 * $E11),0, '6.1'!AE11/'6.1'!$E11 * $E11 )</f>
        <v>0</v>
      </c>
      <c r="AH11" s="169">
        <f ca="1">IF( ISERROR( '6.1'!AF11/'6.1'!$E11 * $E11),0, '6.1'!AF11/'6.1'!$E11 * $E11 )</f>
        <v>0</v>
      </c>
      <c r="AI11" s="169">
        <f ca="1">IF( ISERROR( '6.1'!AG11/'6.1'!$E11 * $E11),0, '6.1'!AG11/'6.1'!$E11 * $E11 )</f>
        <v>0</v>
      </c>
      <c r="AJ11" s="169">
        <f ca="1">IF( ISERROR( '6.1'!AH11/'6.1'!$E11 * $E11),0, '6.1'!AH11/'6.1'!$E11 * $E11 )</f>
        <v>0</v>
      </c>
      <c r="AK11" s="169">
        <f ca="1">IF( ISERROR( '6.1'!AI11/'6.1'!$E11 * $E11),0, '6.1'!AI11/'6.1'!$E11 * $E11 )</f>
        <v>0</v>
      </c>
      <c r="AL11" s="169">
        <f ca="1">IF( ISERROR( '6.1'!AJ11/'6.1'!$E11 * $E11),0, '6.1'!AJ11/'6.1'!$E11 * $E11 )</f>
        <v>0</v>
      </c>
    </row>
    <row r="12" spans="2:38" s="3" customFormat="1" ht="25.5">
      <c r="B12" s="64" t="s">
        <v>15</v>
      </c>
      <c r="C12" s="483" t="str">
        <f>IF(Kalba="EN",Data2!C37,Data2!B37)</f>
        <v>Projektavimo, techninės priežiūros ir kitos su investicijomis į ilgalaikį turtą (A.1.-A.4.) susijusios paslaugos</v>
      </c>
      <c r="D12" s="169">
        <f ca="1">'6.1'!E12</f>
        <v>0</v>
      </c>
      <c r="E12" s="169">
        <f ca="1">ABS(LogLogistinis3PSkirstinys(D12,70%,1.8405,0.25464,0.75111,0.88251)-D12)</f>
        <v>0</v>
      </c>
      <c r="F12" s="169">
        <f ca="1">H12+NPV(FDN,I12:INDEX(I12:AL12,PAL))</f>
        <v>0</v>
      </c>
      <c r="G12" s="169">
        <f t="shared" ca="1" si="2"/>
        <v>0</v>
      </c>
      <c r="H12" s="169">
        <f ca="1">IF( ISERROR( '6.1'!F12/'6.1'!$E12 * $E12),0, '6.1'!F12/'6.1'!$E12 * $E12 )</f>
        <v>0</v>
      </c>
      <c r="I12" s="169">
        <f ca="1">IF( ISERROR( '6.1'!G12/'6.1'!$E12 * $E12),0, '6.1'!G12/'6.1'!$E12 * $E12 )</f>
        <v>0</v>
      </c>
      <c r="J12" s="169">
        <f ca="1">IF( ISERROR( '6.1'!H12/'6.1'!$E12 * $E12),0, '6.1'!H12/'6.1'!$E12 * $E12 )</f>
        <v>0</v>
      </c>
      <c r="K12" s="169">
        <f ca="1">IF( ISERROR( '6.1'!I12/'6.1'!$E12 * $E12),0, '6.1'!I12/'6.1'!$E12 * $E12 )</f>
        <v>0</v>
      </c>
      <c r="L12" s="169">
        <f ca="1">IF( ISERROR( '6.1'!J12/'6.1'!$E12 * $E12),0, '6.1'!J12/'6.1'!$E12 * $E12 )</f>
        <v>0</v>
      </c>
      <c r="M12" s="169">
        <f ca="1">IF( ISERROR( '6.1'!K12/'6.1'!$E12 * $E12),0, '6.1'!K12/'6.1'!$E12 * $E12 )</f>
        <v>0</v>
      </c>
      <c r="N12" s="169">
        <f ca="1">IF( ISERROR( '6.1'!L12/'6.1'!$E12 * $E12),0, '6.1'!L12/'6.1'!$E12 * $E12 )</f>
        <v>0</v>
      </c>
      <c r="O12" s="169">
        <f ca="1">IF( ISERROR( '6.1'!M12/'6.1'!$E12 * $E12),0, '6.1'!M12/'6.1'!$E12 * $E12 )</f>
        <v>0</v>
      </c>
      <c r="P12" s="169">
        <f ca="1">IF( ISERROR( '6.1'!N12/'6.1'!$E12 * $E12),0, '6.1'!N12/'6.1'!$E12 * $E12 )</f>
        <v>0</v>
      </c>
      <c r="Q12" s="169">
        <f ca="1">IF( ISERROR( '6.1'!O12/'6.1'!$E12 * $E12),0, '6.1'!O12/'6.1'!$E12 * $E12 )</f>
        <v>0</v>
      </c>
      <c r="R12" s="169">
        <f ca="1">IF( ISERROR( '6.1'!P12/'6.1'!$E12 * $E12),0, '6.1'!P12/'6.1'!$E12 * $E12 )</f>
        <v>0</v>
      </c>
      <c r="S12" s="169">
        <f ca="1">IF( ISERROR( '6.1'!Q12/'6.1'!$E12 * $E12),0, '6.1'!Q12/'6.1'!$E12 * $E12 )</f>
        <v>0</v>
      </c>
      <c r="T12" s="169">
        <f ca="1">IF( ISERROR( '6.1'!R12/'6.1'!$E12 * $E12),0, '6.1'!R12/'6.1'!$E12 * $E12 )</f>
        <v>0</v>
      </c>
      <c r="U12" s="169">
        <f ca="1">IF( ISERROR( '6.1'!S12/'6.1'!$E12 * $E12),0, '6.1'!S12/'6.1'!$E12 * $E12 )</f>
        <v>0</v>
      </c>
      <c r="V12" s="169">
        <f ca="1">IF( ISERROR( '6.1'!T12/'6.1'!$E12 * $E12),0, '6.1'!T12/'6.1'!$E12 * $E12 )</f>
        <v>0</v>
      </c>
      <c r="W12" s="169">
        <f ca="1">IF( ISERROR( '6.1'!U12/'6.1'!$E12 * $E12),0, '6.1'!U12/'6.1'!$E12 * $E12 )</f>
        <v>0</v>
      </c>
      <c r="X12" s="169">
        <f ca="1">IF( ISERROR( '6.1'!V12/'6.1'!$E12 * $E12),0, '6.1'!V12/'6.1'!$E12 * $E12 )</f>
        <v>0</v>
      </c>
      <c r="Y12" s="169">
        <f ca="1">IF( ISERROR( '6.1'!W12/'6.1'!$E12 * $E12),0, '6.1'!W12/'6.1'!$E12 * $E12 )</f>
        <v>0</v>
      </c>
      <c r="Z12" s="169">
        <f ca="1">IF( ISERROR( '6.1'!X12/'6.1'!$E12 * $E12),0, '6.1'!X12/'6.1'!$E12 * $E12 )</f>
        <v>0</v>
      </c>
      <c r="AA12" s="169">
        <f ca="1">IF( ISERROR( '6.1'!Y12/'6.1'!$E12 * $E12),0, '6.1'!Y12/'6.1'!$E12 * $E12 )</f>
        <v>0</v>
      </c>
      <c r="AB12" s="169">
        <f ca="1">IF( ISERROR( '6.1'!Z12/'6.1'!$E12 * $E12),0, '6.1'!Z12/'6.1'!$E12 * $E12 )</f>
        <v>0</v>
      </c>
      <c r="AC12" s="169">
        <f ca="1">IF( ISERROR( '6.1'!AA12/'6.1'!$E12 * $E12),0, '6.1'!AA12/'6.1'!$E12 * $E12 )</f>
        <v>0</v>
      </c>
      <c r="AD12" s="169">
        <f ca="1">IF( ISERROR( '6.1'!AB12/'6.1'!$E12 * $E12),0, '6.1'!AB12/'6.1'!$E12 * $E12 )</f>
        <v>0</v>
      </c>
      <c r="AE12" s="169">
        <f ca="1">IF( ISERROR( '6.1'!AC12/'6.1'!$E12 * $E12),0, '6.1'!AC12/'6.1'!$E12 * $E12 )</f>
        <v>0</v>
      </c>
      <c r="AF12" s="169">
        <f ca="1">IF( ISERROR( '6.1'!AD12/'6.1'!$E12 * $E12),0, '6.1'!AD12/'6.1'!$E12 * $E12 )</f>
        <v>0</v>
      </c>
      <c r="AG12" s="169">
        <f ca="1">IF( ISERROR( '6.1'!AE12/'6.1'!$E12 * $E12),0, '6.1'!AE12/'6.1'!$E12 * $E12 )</f>
        <v>0</v>
      </c>
      <c r="AH12" s="169">
        <f ca="1">IF( ISERROR( '6.1'!AF12/'6.1'!$E12 * $E12),0, '6.1'!AF12/'6.1'!$E12 * $E12 )</f>
        <v>0</v>
      </c>
      <c r="AI12" s="169">
        <f ca="1">IF( ISERROR( '6.1'!AG12/'6.1'!$E12 * $E12),0, '6.1'!AG12/'6.1'!$E12 * $E12 )</f>
        <v>0</v>
      </c>
      <c r="AJ12" s="169">
        <f ca="1">IF( ISERROR( '6.1'!AH12/'6.1'!$E12 * $E12),0, '6.1'!AH12/'6.1'!$E12 * $E12 )</f>
        <v>0</v>
      </c>
      <c r="AK12" s="169">
        <f ca="1">IF( ISERROR( '6.1'!AI12/'6.1'!$E12 * $E12),0, '6.1'!AI12/'6.1'!$E12 * $E12 )</f>
        <v>0</v>
      </c>
      <c r="AL12" s="169">
        <f ca="1">IF( ISERROR( '6.1'!AJ12/'6.1'!$E12 * $E12),0, '6.1'!AJ12/'6.1'!$E12 * $E12 )</f>
        <v>0</v>
      </c>
    </row>
    <row r="13" spans="2:38" s="3" customFormat="1" ht="12.75">
      <c r="B13" s="64" t="s">
        <v>16</v>
      </c>
      <c r="C13" s="483" t="str">
        <f>IF(Kalba="EN",Data2!C38,Data2!B38)</f>
        <v>Projekto administravimas ir vykdymas</v>
      </c>
      <c r="D13" s="169">
        <f ca="1">'6.1'!E13</f>
        <v>0</v>
      </c>
      <c r="E13" s="169">
        <f ca="1">ABS(LogLogistinis3PSkirstinys(D13,70%,1.9247,0.23155,0.7493,0.876598)-D13)</f>
        <v>0</v>
      </c>
      <c r="F13" s="169">
        <f ca="1">H13+NPV(FDN,I13:INDEX(I13:AL13,PAL))</f>
        <v>0</v>
      </c>
      <c r="G13" s="169">
        <f t="shared" ca="1" si="2"/>
        <v>0</v>
      </c>
      <c r="H13" s="169">
        <f ca="1">IF( ISERROR( '6.1'!F13/'6.1'!$E13 * $E13),0, '6.1'!F13/'6.1'!$E13 * $E13 )</f>
        <v>0</v>
      </c>
      <c r="I13" s="169">
        <f ca="1">IF( ISERROR( '6.1'!G13/'6.1'!$E13 * $E13),0, '6.1'!G13/'6.1'!$E13 * $E13 )</f>
        <v>0</v>
      </c>
      <c r="J13" s="169">
        <f ca="1">IF( ISERROR( '6.1'!H13/'6.1'!$E13 * $E13),0, '6.1'!H13/'6.1'!$E13 * $E13 )</f>
        <v>0</v>
      </c>
      <c r="K13" s="169">
        <f ca="1">IF( ISERROR( '6.1'!I13/'6.1'!$E13 * $E13),0, '6.1'!I13/'6.1'!$E13 * $E13 )</f>
        <v>0</v>
      </c>
      <c r="L13" s="169">
        <f ca="1">IF( ISERROR( '6.1'!J13/'6.1'!$E13 * $E13),0, '6.1'!J13/'6.1'!$E13 * $E13 )</f>
        <v>0</v>
      </c>
      <c r="M13" s="169">
        <f ca="1">IF( ISERROR( '6.1'!K13/'6.1'!$E13 * $E13),0, '6.1'!K13/'6.1'!$E13 * $E13 )</f>
        <v>0</v>
      </c>
      <c r="N13" s="169">
        <f ca="1">IF( ISERROR( '6.1'!L13/'6.1'!$E13 * $E13),0, '6.1'!L13/'6.1'!$E13 * $E13 )</f>
        <v>0</v>
      </c>
      <c r="O13" s="169">
        <f ca="1">IF( ISERROR( '6.1'!M13/'6.1'!$E13 * $E13),0, '6.1'!M13/'6.1'!$E13 * $E13 )</f>
        <v>0</v>
      </c>
      <c r="P13" s="169">
        <f ca="1">IF( ISERROR( '6.1'!N13/'6.1'!$E13 * $E13),0, '6.1'!N13/'6.1'!$E13 * $E13 )</f>
        <v>0</v>
      </c>
      <c r="Q13" s="169">
        <f ca="1">IF( ISERROR( '6.1'!O13/'6.1'!$E13 * $E13),0, '6.1'!O13/'6.1'!$E13 * $E13 )</f>
        <v>0</v>
      </c>
      <c r="R13" s="169">
        <f ca="1">IF( ISERROR( '6.1'!P13/'6.1'!$E13 * $E13),0, '6.1'!P13/'6.1'!$E13 * $E13 )</f>
        <v>0</v>
      </c>
      <c r="S13" s="169">
        <f ca="1">IF( ISERROR( '6.1'!Q13/'6.1'!$E13 * $E13),0, '6.1'!Q13/'6.1'!$E13 * $E13 )</f>
        <v>0</v>
      </c>
      <c r="T13" s="169">
        <f ca="1">IF( ISERROR( '6.1'!R13/'6.1'!$E13 * $E13),0, '6.1'!R13/'6.1'!$E13 * $E13 )</f>
        <v>0</v>
      </c>
      <c r="U13" s="169">
        <f ca="1">IF( ISERROR( '6.1'!S13/'6.1'!$E13 * $E13),0, '6.1'!S13/'6.1'!$E13 * $E13 )</f>
        <v>0</v>
      </c>
      <c r="V13" s="169">
        <f ca="1">IF( ISERROR( '6.1'!T13/'6.1'!$E13 * $E13),0, '6.1'!T13/'6.1'!$E13 * $E13 )</f>
        <v>0</v>
      </c>
      <c r="W13" s="169">
        <f ca="1">IF( ISERROR( '6.1'!U13/'6.1'!$E13 * $E13),0, '6.1'!U13/'6.1'!$E13 * $E13 )</f>
        <v>0</v>
      </c>
      <c r="X13" s="169">
        <f ca="1">IF( ISERROR( '6.1'!V13/'6.1'!$E13 * $E13),0, '6.1'!V13/'6.1'!$E13 * $E13 )</f>
        <v>0</v>
      </c>
      <c r="Y13" s="169">
        <f ca="1">IF( ISERROR( '6.1'!W13/'6.1'!$E13 * $E13),0, '6.1'!W13/'6.1'!$E13 * $E13 )</f>
        <v>0</v>
      </c>
      <c r="Z13" s="169">
        <f ca="1">IF( ISERROR( '6.1'!X13/'6.1'!$E13 * $E13),0, '6.1'!X13/'6.1'!$E13 * $E13 )</f>
        <v>0</v>
      </c>
      <c r="AA13" s="169">
        <f ca="1">IF( ISERROR( '6.1'!Y13/'6.1'!$E13 * $E13),0, '6.1'!Y13/'6.1'!$E13 * $E13 )</f>
        <v>0</v>
      </c>
      <c r="AB13" s="169">
        <f ca="1">IF( ISERROR( '6.1'!Z13/'6.1'!$E13 * $E13),0, '6.1'!Z13/'6.1'!$E13 * $E13 )</f>
        <v>0</v>
      </c>
      <c r="AC13" s="169">
        <f ca="1">IF( ISERROR( '6.1'!AA13/'6.1'!$E13 * $E13),0, '6.1'!AA13/'6.1'!$E13 * $E13 )</f>
        <v>0</v>
      </c>
      <c r="AD13" s="169">
        <f ca="1">IF( ISERROR( '6.1'!AB13/'6.1'!$E13 * $E13),0, '6.1'!AB13/'6.1'!$E13 * $E13 )</f>
        <v>0</v>
      </c>
      <c r="AE13" s="169">
        <f ca="1">IF( ISERROR( '6.1'!AC13/'6.1'!$E13 * $E13),0, '6.1'!AC13/'6.1'!$E13 * $E13 )</f>
        <v>0</v>
      </c>
      <c r="AF13" s="169">
        <f ca="1">IF( ISERROR( '6.1'!AD13/'6.1'!$E13 * $E13),0, '6.1'!AD13/'6.1'!$E13 * $E13 )</f>
        <v>0</v>
      </c>
      <c r="AG13" s="169">
        <f ca="1">IF( ISERROR( '6.1'!AE13/'6.1'!$E13 * $E13),0, '6.1'!AE13/'6.1'!$E13 * $E13 )</f>
        <v>0</v>
      </c>
      <c r="AH13" s="169">
        <f ca="1">IF( ISERROR( '6.1'!AF13/'6.1'!$E13 * $E13),0, '6.1'!AF13/'6.1'!$E13 * $E13 )</f>
        <v>0</v>
      </c>
      <c r="AI13" s="169">
        <f ca="1">IF( ISERROR( '6.1'!AG13/'6.1'!$E13 * $E13),0, '6.1'!AG13/'6.1'!$E13 * $E13 )</f>
        <v>0</v>
      </c>
      <c r="AJ13" s="169">
        <f ca="1">IF( ISERROR( '6.1'!AH13/'6.1'!$E13 * $E13),0, '6.1'!AH13/'6.1'!$E13 * $E13 )</f>
        <v>0</v>
      </c>
      <c r="AK13" s="169">
        <f ca="1">IF( ISERROR( '6.1'!AI13/'6.1'!$E13 * $E13),0, '6.1'!AI13/'6.1'!$E13 * $E13 )</f>
        <v>0</v>
      </c>
      <c r="AL13" s="169">
        <f ca="1">IF( ISERROR( '6.1'!AJ13/'6.1'!$E13 * $E13),0, '6.1'!AJ13/'6.1'!$E13 * $E13 )</f>
        <v>0</v>
      </c>
    </row>
    <row r="14" spans="2:38" s="3" customFormat="1" ht="12.75">
      <c r="B14" s="64" t="s">
        <v>18</v>
      </c>
      <c r="C14" s="483" t="str">
        <f>IF(Kalba="EN",Data2!C39,Data2!B39)</f>
        <v>Kitos paslaugos ir išlaidos</v>
      </c>
      <c r="D14" s="169">
        <f ca="1">'6.1'!E14</f>
        <v>0</v>
      </c>
      <c r="E14" s="169">
        <f ca="1">ABS(LogLogistinis3PSkirstinys(D14,70%,1.9247,0.23155,0.7493,0.876598)-D14)</f>
        <v>0</v>
      </c>
      <c r="F14" s="169">
        <f ca="1">H14+NPV(FDN,I14:INDEX(I14:AL14,PAL))</f>
        <v>0</v>
      </c>
      <c r="G14" s="169">
        <f t="shared" ca="1" si="2"/>
        <v>0</v>
      </c>
      <c r="H14" s="169">
        <f ca="1">IF( ISERROR( '6.1'!F14/'6.1'!$E14 * $E14),0, '6.1'!F14/'6.1'!$E14 * $E14 )</f>
        <v>0</v>
      </c>
      <c r="I14" s="169">
        <f ca="1">IF( ISERROR( '6.1'!G14/'6.1'!$E14 * $E14),0, '6.1'!G14/'6.1'!$E14 * $E14 )</f>
        <v>0</v>
      </c>
      <c r="J14" s="169">
        <f ca="1">IF( ISERROR( '6.1'!H14/'6.1'!$E14 * $E14),0, '6.1'!H14/'6.1'!$E14 * $E14 )</f>
        <v>0</v>
      </c>
      <c r="K14" s="169">
        <f ca="1">IF( ISERROR( '6.1'!I14/'6.1'!$E14 * $E14),0, '6.1'!I14/'6.1'!$E14 * $E14 )</f>
        <v>0</v>
      </c>
      <c r="L14" s="169">
        <f ca="1">IF( ISERROR( '6.1'!J14/'6.1'!$E14 * $E14),0, '6.1'!J14/'6.1'!$E14 * $E14 )</f>
        <v>0</v>
      </c>
      <c r="M14" s="169">
        <f ca="1">IF( ISERROR( '6.1'!K14/'6.1'!$E14 * $E14),0, '6.1'!K14/'6.1'!$E14 * $E14 )</f>
        <v>0</v>
      </c>
      <c r="N14" s="169">
        <f ca="1">IF( ISERROR( '6.1'!L14/'6.1'!$E14 * $E14),0, '6.1'!L14/'6.1'!$E14 * $E14 )</f>
        <v>0</v>
      </c>
      <c r="O14" s="169">
        <f ca="1">IF( ISERROR( '6.1'!M14/'6.1'!$E14 * $E14),0, '6.1'!M14/'6.1'!$E14 * $E14 )</f>
        <v>0</v>
      </c>
      <c r="P14" s="169">
        <f ca="1">IF( ISERROR( '6.1'!N14/'6.1'!$E14 * $E14),0, '6.1'!N14/'6.1'!$E14 * $E14 )</f>
        <v>0</v>
      </c>
      <c r="Q14" s="169">
        <f ca="1">IF( ISERROR( '6.1'!O14/'6.1'!$E14 * $E14),0, '6.1'!O14/'6.1'!$E14 * $E14 )</f>
        <v>0</v>
      </c>
      <c r="R14" s="169">
        <f ca="1">IF( ISERROR( '6.1'!P14/'6.1'!$E14 * $E14),0, '6.1'!P14/'6.1'!$E14 * $E14 )</f>
        <v>0</v>
      </c>
      <c r="S14" s="169">
        <f ca="1">IF( ISERROR( '6.1'!Q14/'6.1'!$E14 * $E14),0, '6.1'!Q14/'6.1'!$E14 * $E14 )</f>
        <v>0</v>
      </c>
      <c r="T14" s="169">
        <f ca="1">IF( ISERROR( '6.1'!R14/'6.1'!$E14 * $E14),0, '6.1'!R14/'6.1'!$E14 * $E14 )</f>
        <v>0</v>
      </c>
      <c r="U14" s="169">
        <f ca="1">IF( ISERROR( '6.1'!S14/'6.1'!$E14 * $E14),0, '6.1'!S14/'6.1'!$E14 * $E14 )</f>
        <v>0</v>
      </c>
      <c r="V14" s="169">
        <f ca="1">IF( ISERROR( '6.1'!T14/'6.1'!$E14 * $E14),0, '6.1'!T14/'6.1'!$E14 * $E14 )</f>
        <v>0</v>
      </c>
      <c r="W14" s="169">
        <f ca="1">IF( ISERROR( '6.1'!U14/'6.1'!$E14 * $E14),0, '6.1'!U14/'6.1'!$E14 * $E14 )</f>
        <v>0</v>
      </c>
      <c r="X14" s="169">
        <f ca="1">IF( ISERROR( '6.1'!V14/'6.1'!$E14 * $E14),0, '6.1'!V14/'6.1'!$E14 * $E14 )</f>
        <v>0</v>
      </c>
      <c r="Y14" s="169">
        <f ca="1">IF( ISERROR( '6.1'!W14/'6.1'!$E14 * $E14),0, '6.1'!W14/'6.1'!$E14 * $E14 )</f>
        <v>0</v>
      </c>
      <c r="Z14" s="169">
        <f ca="1">IF( ISERROR( '6.1'!X14/'6.1'!$E14 * $E14),0, '6.1'!X14/'6.1'!$E14 * $E14 )</f>
        <v>0</v>
      </c>
      <c r="AA14" s="169">
        <f ca="1">IF( ISERROR( '6.1'!Y14/'6.1'!$E14 * $E14),0, '6.1'!Y14/'6.1'!$E14 * $E14 )</f>
        <v>0</v>
      </c>
      <c r="AB14" s="169">
        <f ca="1">IF( ISERROR( '6.1'!Z14/'6.1'!$E14 * $E14),0, '6.1'!Z14/'6.1'!$E14 * $E14 )</f>
        <v>0</v>
      </c>
      <c r="AC14" s="169">
        <f ca="1">IF( ISERROR( '6.1'!AA14/'6.1'!$E14 * $E14),0, '6.1'!AA14/'6.1'!$E14 * $E14 )</f>
        <v>0</v>
      </c>
      <c r="AD14" s="169">
        <f ca="1">IF( ISERROR( '6.1'!AB14/'6.1'!$E14 * $E14),0, '6.1'!AB14/'6.1'!$E14 * $E14 )</f>
        <v>0</v>
      </c>
      <c r="AE14" s="169">
        <f ca="1">IF( ISERROR( '6.1'!AC14/'6.1'!$E14 * $E14),0, '6.1'!AC14/'6.1'!$E14 * $E14 )</f>
        <v>0</v>
      </c>
      <c r="AF14" s="169">
        <f ca="1">IF( ISERROR( '6.1'!AD14/'6.1'!$E14 * $E14),0, '6.1'!AD14/'6.1'!$E14 * $E14 )</f>
        <v>0</v>
      </c>
      <c r="AG14" s="169">
        <f ca="1">IF( ISERROR( '6.1'!AE14/'6.1'!$E14 * $E14),0, '6.1'!AE14/'6.1'!$E14 * $E14 )</f>
        <v>0</v>
      </c>
      <c r="AH14" s="169">
        <f ca="1">IF( ISERROR( '6.1'!AF14/'6.1'!$E14 * $E14),0, '6.1'!AF14/'6.1'!$E14 * $E14 )</f>
        <v>0</v>
      </c>
      <c r="AI14" s="169">
        <f ca="1">IF( ISERROR( '6.1'!AG14/'6.1'!$E14 * $E14),0, '6.1'!AG14/'6.1'!$E14 * $E14 )</f>
        <v>0</v>
      </c>
      <c r="AJ14" s="169">
        <f ca="1">IF( ISERROR( '6.1'!AH14/'6.1'!$E14 * $E14),0, '6.1'!AH14/'6.1'!$E14 * $E14 )</f>
        <v>0</v>
      </c>
      <c r="AK14" s="169">
        <f ca="1">IF( ISERROR( '6.1'!AI14/'6.1'!$E14 * $E14),0, '6.1'!AI14/'6.1'!$E14 * $E14 )</f>
        <v>0</v>
      </c>
      <c r="AL14" s="169">
        <f ca="1">IF( ISERROR( '6.1'!AJ14/'6.1'!$E14 * $E14),0, '6.1'!AJ14/'6.1'!$E14 * $E14 )</f>
        <v>0</v>
      </c>
    </row>
    <row r="15" spans="2:38" s="3" customFormat="1" ht="12.75">
      <c r="B15" s="64" t="s">
        <v>294</v>
      </c>
      <c r="C15" s="483" t="str">
        <f>IF(Kalba="EN",Data2!C40,Data2!B40)</f>
        <v>Reinvesticijos </v>
      </c>
      <c r="D15" s="169">
        <f ca="1">'6.1'!E15</f>
        <v>0</v>
      </c>
      <c r="E15" s="169">
        <f ca="1">ABS(LogLogistinis3PSkirstinys(D15,70%,2.1274,0.30981,0.73931,0.931093)-D15)</f>
        <v>0</v>
      </c>
      <c r="F15" s="169">
        <f ca="1">H15+NPV(FDN,I15:INDEX(I15:AL15,PAL))</f>
        <v>0</v>
      </c>
      <c r="G15" s="169">
        <f t="shared" ca="1" si="2"/>
        <v>0</v>
      </c>
      <c r="H15" s="169">
        <f ca="1">IF( ISERROR( '6.1'!F15/'6.1'!$E15 * $E15),0, '6.1'!F15/'6.1'!$E15 * $E15 )</f>
        <v>0</v>
      </c>
      <c r="I15" s="169">
        <f ca="1">IF( ISERROR( '6.1'!G15/'6.1'!$E15 * $E15),0, '6.1'!G15/'6.1'!$E15 * $E15 )</f>
        <v>0</v>
      </c>
      <c r="J15" s="169">
        <f ca="1">IF( ISERROR( '6.1'!H15/'6.1'!$E15 * $E15),0, '6.1'!H15/'6.1'!$E15 * $E15 )</f>
        <v>0</v>
      </c>
      <c r="K15" s="169">
        <f ca="1">IF( ISERROR( '6.1'!I15/'6.1'!$E15 * $E15),0, '6.1'!I15/'6.1'!$E15 * $E15 )</f>
        <v>0</v>
      </c>
      <c r="L15" s="169">
        <f ca="1">IF( ISERROR( '6.1'!J15/'6.1'!$E15 * $E15),0, '6.1'!J15/'6.1'!$E15 * $E15 )</f>
        <v>0</v>
      </c>
      <c r="M15" s="169">
        <f ca="1">IF( ISERROR( '6.1'!K15/'6.1'!$E15 * $E15),0, '6.1'!K15/'6.1'!$E15 * $E15 )</f>
        <v>0</v>
      </c>
      <c r="N15" s="169">
        <f ca="1">IF( ISERROR( '6.1'!L15/'6.1'!$E15 * $E15),0, '6.1'!L15/'6.1'!$E15 * $E15 )</f>
        <v>0</v>
      </c>
      <c r="O15" s="169">
        <f ca="1">IF( ISERROR( '6.1'!M15/'6.1'!$E15 * $E15),0, '6.1'!M15/'6.1'!$E15 * $E15 )</f>
        <v>0</v>
      </c>
      <c r="P15" s="169">
        <f ca="1">IF( ISERROR( '6.1'!N15/'6.1'!$E15 * $E15),0, '6.1'!N15/'6.1'!$E15 * $E15 )</f>
        <v>0</v>
      </c>
      <c r="Q15" s="169">
        <f ca="1">IF( ISERROR( '6.1'!O15/'6.1'!$E15 * $E15),0, '6.1'!O15/'6.1'!$E15 * $E15 )</f>
        <v>0</v>
      </c>
      <c r="R15" s="169">
        <f ca="1">IF( ISERROR( '6.1'!P15/'6.1'!$E15 * $E15),0, '6.1'!P15/'6.1'!$E15 * $E15 )</f>
        <v>0</v>
      </c>
      <c r="S15" s="169">
        <f ca="1">IF( ISERROR( '6.1'!Q15/'6.1'!$E15 * $E15),0, '6.1'!Q15/'6.1'!$E15 * $E15 )</f>
        <v>0</v>
      </c>
      <c r="T15" s="169">
        <f ca="1">IF( ISERROR( '6.1'!R15/'6.1'!$E15 * $E15),0, '6.1'!R15/'6.1'!$E15 * $E15 )</f>
        <v>0</v>
      </c>
      <c r="U15" s="169">
        <f ca="1">IF( ISERROR( '6.1'!S15/'6.1'!$E15 * $E15),0, '6.1'!S15/'6.1'!$E15 * $E15 )</f>
        <v>0</v>
      </c>
      <c r="V15" s="169">
        <f ca="1">IF( ISERROR( '6.1'!T15/'6.1'!$E15 * $E15),0, '6.1'!T15/'6.1'!$E15 * $E15 )</f>
        <v>0</v>
      </c>
      <c r="W15" s="169">
        <f ca="1">IF( ISERROR( '6.1'!U15/'6.1'!$E15 * $E15),0, '6.1'!U15/'6.1'!$E15 * $E15 )</f>
        <v>0</v>
      </c>
      <c r="X15" s="169">
        <f ca="1">IF( ISERROR( '6.1'!V15/'6.1'!$E15 * $E15),0, '6.1'!V15/'6.1'!$E15 * $E15 )</f>
        <v>0</v>
      </c>
      <c r="Y15" s="169">
        <f ca="1">IF( ISERROR( '6.1'!W15/'6.1'!$E15 * $E15),0, '6.1'!W15/'6.1'!$E15 * $E15 )</f>
        <v>0</v>
      </c>
      <c r="Z15" s="169">
        <f ca="1">IF( ISERROR( '6.1'!X15/'6.1'!$E15 * $E15),0, '6.1'!X15/'6.1'!$E15 * $E15 )</f>
        <v>0</v>
      </c>
      <c r="AA15" s="169">
        <f ca="1">IF( ISERROR( '6.1'!Y15/'6.1'!$E15 * $E15),0, '6.1'!Y15/'6.1'!$E15 * $E15 )</f>
        <v>0</v>
      </c>
      <c r="AB15" s="169">
        <f ca="1">IF( ISERROR( '6.1'!Z15/'6.1'!$E15 * $E15),0, '6.1'!Z15/'6.1'!$E15 * $E15 )</f>
        <v>0</v>
      </c>
      <c r="AC15" s="169">
        <f ca="1">IF( ISERROR( '6.1'!AA15/'6.1'!$E15 * $E15),0, '6.1'!AA15/'6.1'!$E15 * $E15 )</f>
        <v>0</v>
      </c>
      <c r="AD15" s="169">
        <f ca="1">IF( ISERROR( '6.1'!AB15/'6.1'!$E15 * $E15),0, '6.1'!AB15/'6.1'!$E15 * $E15 )</f>
        <v>0</v>
      </c>
      <c r="AE15" s="169">
        <f ca="1">IF( ISERROR( '6.1'!AC15/'6.1'!$E15 * $E15),0, '6.1'!AC15/'6.1'!$E15 * $E15 )</f>
        <v>0</v>
      </c>
      <c r="AF15" s="169">
        <f ca="1">IF( ISERROR( '6.1'!AD15/'6.1'!$E15 * $E15),0, '6.1'!AD15/'6.1'!$E15 * $E15 )</f>
        <v>0</v>
      </c>
      <c r="AG15" s="169">
        <f ca="1">IF( ISERROR( '6.1'!AE15/'6.1'!$E15 * $E15),0, '6.1'!AE15/'6.1'!$E15 * $E15 )</f>
        <v>0</v>
      </c>
      <c r="AH15" s="169">
        <f ca="1">IF( ISERROR( '6.1'!AF15/'6.1'!$E15 * $E15),0, '6.1'!AF15/'6.1'!$E15 * $E15 )</f>
        <v>0</v>
      </c>
      <c r="AI15" s="169">
        <f ca="1">IF( ISERROR( '6.1'!AG15/'6.1'!$E15 * $E15),0, '6.1'!AG15/'6.1'!$E15 * $E15 )</f>
        <v>0</v>
      </c>
      <c r="AJ15" s="169">
        <f ca="1">IF( ISERROR( '6.1'!AH15/'6.1'!$E15 * $E15),0, '6.1'!AH15/'6.1'!$E15 * $E15 )</f>
        <v>0</v>
      </c>
      <c r="AK15" s="169">
        <f ca="1">IF( ISERROR( '6.1'!AI15/'6.1'!$E15 * $E15),0, '6.1'!AI15/'6.1'!$E15 * $E15 )</f>
        <v>0</v>
      </c>
      <c r="AL15" s="169">
        <f ca="1">IF( ISERROR( '6.1'!AJ15/'6.1'!$E15 * $E15),0, '6.1'!AJ15/'6.1'!$E15 * $E15 )</f>
        <v>0</v>
      </c>
    </row>
    <row r="16" spans="2:38" s="61" customFormat="1" ht="12.75">
      <c r="B16" s="64" t="s">
        <v>20</v>
      </c>
      <c r="C16" s="483" t="str">
        <f>IF(Kalba="EN",Data2!C41,Data2!B41)</f>
        <v>Investicijų likutinė vertė</v>
      </c>
      <c r="D16" s="169">
        <f ca="1">'6.1'!E16</f>
        <v>0</v>
      </c>
      <c r="E16" s="169">
        <f ca="1">(ABS(D16) * 200% - SQRT( (1-70%) * ABS(D16) * (200%-50%) * ABS(D16) * (200%-1) ) - ABS(D16))</f>
        <v>0</v>
      </c>
      <c r="F16" s="169">
        <f ca="1">H16+NPV(FDN,I16:INDEX(I16:AL16,PAL))</f>
        <v>0</v>
      </c>
      <c r="G16" s="169">
        <f t="shared" ca="1" si="2"/>
        <v>0</v>
      </c>
      <c r="H16" s="169">
        <f ca="1">IF( ISERROR( '6.1'!F16/'6.1'!$E16 * $E16),0, '6.1'!F16/'6.1'!$E16 * $E16 )</f>
        <v>0</v>
      </c>
      <c r="I16" s="169">
        <f ca="1">IF( ISERROR( '6.1'!G16/'6.1'!$E16 * $E16),0, '6.1'!G16/'6.1'!$E16 * $E16 )</f>
        <v>0</v>
      </c>
      <c r="J16" s="169">
        <f ca="1">IF( ISERROR( '6.1'!H16/'6.1'!$E16 * $E16),0, '6.1'!H16/'6.1'!$E16 * $E16 )</f>
        <v>0</v>
      </c>
      <c r="K16" s="169">
        <f ca="1">IF( ISERROR( '6.1'!I16/'6.1'!$E16 * $E16),0, '6.1'!I16/'6.1'!$E16 * $E16 )</f>
        <v>0</v>
      </c>
      <c r="L16" s="169">
        <f ca="1">IF( ISERROR( '6.1'!J16/'6.1'!$E16 * $E16),0, '6.1'!J16/'6.1'!$E16 * $E16 )</f>
        <v>0</v>
      </c>
      <c r="M16" s="169">
        <f ca="1">IF( ISERROR( '6.1'!K16/'6.1'!$E16 * $E16),0, '6.1'!K16/'6.1'!$E16 * $E16 )</f>
        <v>0</v>
      </c>
      <c r="N16" s="169">
        <f ca="1">IF( ISERROR( '6.1'!L16/'6.1'!$E16 * $E16),0, '6.1'!L16/'6.1'!$E16 * $E16 )</f>
        <v>0</v>
      </c>
      <c r="O16" s="169">
        <f ca="1">IF( ISERROR( '6.1'!M16/'6.1'!$E16 * $E16),0, '6.1'!M16/'6.1'!$E16 * $E16 )</f>
        <v>0</v>
      </c>
      <c r="P16" s="169">
        <f ca="1">IF( ISERROR( '6.1'!N16/'6.1'!$E16 * $E16),0, '6.1'!N16/'6.1'!$E16 * $E16 )</f>
        <v>0</v>
      </c>
      <c r="Q16" s="169">
        <f ca="1">IF( ISERROR( '6.1'!O16/'6.1'!$E16 * $E16),0, '6.1'!O16/'6.1'!$E16 * $E16 )</f>
        <v>0</v>
      </c>
      <c r="R16" s="169">
        <f ca="1">IF( ISERROR( '6.1'!P16/'6.1'!$E16 * $E16),0, '6.1'!P16/'6.1'!$E16 * $E16 )</f>
        <v>0</v>
      </c>
      <c r="S16" s="169">
        <f ca="1">IF( ISERROR( '6.1'!Q16/'6.1'!$E16 * $E16),0, '6.1'!Q16/'6.1'!$E16 * $E16 )</f>
        <v>0</v>
      </c>
      <c r="T16" s="169">
        <f ca="1">IF( ISERROR( '6.1'!R16/'6.1'!$E16 * $E16),0, '6.1'!R16/'6.1'!$E16 * $E16 )</f>
        <v>0</v>
      </c>
      <c r="U16" s="169">
        <f ca="1">IF( ISERROR( '6.1'!S16/'6.1'!$E16 * $E16),0, '6.1'!S16/'6.1'!$E16 * $E16 )</f>
        <v>0</v>
      </c>
      <c r="V16" s="169">
        <f ca="1">IF( ISERROR( '6.1'!T16/'6.1'!$E16 * $E16),0, '6.1'!T16/'6.1'!$E16 * $E16 )</f>
        <v>0</v>
      </c>
      <c r="W16" s="169">
        <f ca="1">IF( ISERROR( '6.1'!U16/'6.1'!$E16 * $E16),0, '6.1'!U16/'6.1'!$E16 * $E16 )</f>
        <v>0</v>
      </c>
      <c r="X16" s="169">
        <f ca="1">IF( ISERROR( '6.1'!V16/'6.1'!$E16 * $E16),0, '6.1'!V16/'6.1'!$E16 * $E16 )</f>
        <v>0</v>
      </c>
      <c r="Y16" s="169">
        <f ca="1">IF( ISERROR( '6.1'!W16/'6.1'!$E16 * $E16),0, '6.1'!W16/'6.1'!$E16 * $E16 )</f>
        <v>0</v>
      </c>
      <c r="Z16" s="169">
        <f ca="1">IF( ISERROR( '6.1'!X16/'6.1'!$E16 * $E16),0, '6.1'!X16/'6.1'!$E16 * $E16 )</f>
        <v>0</v>
      </c>
      <c r="AA16" s="169">
        <f ca="1">IF( ISERROR( '6.1'!Y16/'6.1'!$E16 * $E16),0, '6.1'!Y16/'6.1'!$E16 * $E16 )</f>
        <v>0</v>
      </c>
      <c r="AB16" s="169">
        <f ca="1">IF( ISERROR( '6.1'!Z16/'6.1'!$E16 * $E16),0, '6.1'!Z16/'6.1'!$E16 * $E16 )</f>
        <v>0</v>
      </c>
      <c r="AC16" s="169">
        <f ca="1">IF( ISERROR( '6.1'!AA16/'6.1'!$E16 * $E16),0, '6.1'!AA16/'6.1'!$E16 * $E16 )</f>
        <v>0</v>
      </c>
      <c r="AD16" s="169">
        <f ca="1">IF( ISERROR( '6.1'!AB16/'6.1'!$E16 * $E16),0, '6.1'!AB16/'6.1'!$E16 * $E16 )</f>
        <v>0</v>
      </c>
      <c r="AE16" s="169">
        <f ca="1">IF( ISERROR( '6.1'!AC16/'6.1'!$E16 * $E16),0, '6.1'!AC16/'6.1'!$E16 * $E16 )</f>
        <v>0</v>
      </c>
      <c r="AF16" s="169">
        <f ca="1">IF( ISERROR( '6.1'!AD16/'6.1'!$E16 * $E16),0, '6.1'!AD16/'6.1'!$E16 * $E16 )</f>
        <v>0</v>
      </c>
      <c r="AG16" s="169">
        <f ca="1">IF( ISERROR( '6.1'!AE16/'6.1'!$E16 * $E16),0, '6.1'!AE16/'6.1'!$E16 * $E16 )</f>
        <v>0</v>
      </c>
      <c r="AH16" s="169">
        <f ca="1">IF( ISERROR( '6.1'!AF16/'6.1'!$E16 * $E16),0, '6.1'!AF16/'6.1'!$E16 * $E16 )</f>
        <v>0</v>
      </c>
      <c r="AI16" s="169">
        <f ca="1">IF( ISERROR( '6.1'!AG16/'6.1'!$E16 * $E16),0, '6.1'!AG16/'6.1'!$E16 * $E16 )</f>
        <v>0</v>
      </c>
      <c r="AJ16" s="169">
        <f ca="1">IF( ISERROR( '6.1'!AH16/'6.1'!$E16 * $E16),0, '6.1'!AH16/'6.1'!$E16 * $E16 )</f>
        <v>0</v>
      </c>
      <c r="AK16" s="169">
        <f ca="1">IF( ISERROR( '6.1'!AI16/'6.1'!$E16 * $E16),0, '6.1'!AI16/'6.1'!$E16 * $E16 )</f>
        <v>0</v>
      </c>
      <c r="AL16" s="169">
        <f ca="1">IF( ISERROR( '6.1'!AJ16/'6.1'!$E16 * $E16),0, '6.1'!AJ16/'6.1'!$E16 * $E16 )</f>
        <v>0</v>
      </c>
    </row>
    <row r="17" spans="2:38" s="61" customFormat="1" ht="12.75">
      <c r="B17" s="5" t="s">
        <v>21</v>
      </c>
      <c r="C17" s="482" t="str">
        <f>IF(Kalba="EN",Data2!C42,Data2!B42)</f>
        <v>Veiklos pajamos, iš viso</v>
      </c>
      <c r="D17" s="170">
        <f ca="1">'6.1'!E17</f>
        <v>0</v>
      </c>
      <c r="E17" s="170">
        <f ca="1">ROUND(SUM(E18:E20),0)</f>
        <v>0</v>
      </c>
      <c r="F17" s="170">
        <f ca="1">ROUND(SUM(F18:F20),0)</f>
        <v>0</v>
      </c>
      <c r="G17" s="170">
        <f ca="1">ROUND(SUM(G18:G20),0)</f>
        <v>0</v>
      </c>
      <c r="H17" s="170">
        <f ca="1">ROUND(SUM(H18:H20),0)</f>
        <v>0</v>
      </c>
      <c r="I17" s="170">
        <f t="shared" ref="I17:AL17" ca="1" si="3">ROUND(SUM(I18:I20),0)</f>
        <v>0</v>
      </c>
      <c r="J17" s="170">
        <f t="shared" ca="1" si="3"/>
        <v>0</v>
      </c>
      <c r="K17" s="170">
        <f t="shared" ca="1" si="3"/>
        <v>0</v>
      </c>
      <c r="L17" s="170">
        <f t="shared" ca="1" si="3"/>
        <v>0</v>
      </c>
      <c r="M17" s="170">
        <f t="shared" ca="1" si="3"/>
        <v>0</v>
      </c>
      <c r="N17" s="170">
        <f t="shared" ca="1" si="3"/>
        <v>0</v>
      </c>
      <c r="O17" s="170">
        <f t="shared" ca="1" si="3"/>
        <v>0</v>
      </c>
      <c r="P17" s="170">
        <f t="shared" ca="1" si="3"/>
        <v>0</v>
      </c>
      <c r="Q17" s="170">
        <f t="shared" ca="1" si="3"/>
        <v>0</v>
      </c>
      <c r="R17" s="170">
        <f t="shared" ca="1" si="3"/>
        <v>0</v>
      </c>
      <c r="S17" s="170">
        <f t="shared" ca="1" si="3"/>
        <v>0</v>
      </c>
      <c r="T17" s="170">
        <f t="shared" ca="1" si="3"/>
        <v>0</v>
      </c>
      <c r="U17" s="170">
        <f t="shared" ca="1" si="3"/>
        <v>0</v>
      </c>
      <c r="V17" s="170">
        <f t="shared" ca="1" si="3"/>
        <v>0</v>
      </c>
      <c r="W17" s="170">
        <f t="shared" ca="1" si="3"/>
        <v>0</v>
      </c>
      <c r="X17" s="170">
        <f t="shared" ca="1" si="3"/>
        <v>0</v>
      </c>
      <c r="Y17" s="170">
        <f t="shared" ca="1" si="3"/>
        <v>0</v>
      </c>
      <c r="Z17" s="170">
        <f t="shared" ca="1" si="3"/>
        <v>0</v>
      </c>
      <c r="AA17" s="170">
        <f t="shared" ca="1" si="3"/>
        <v>0</v>
      </c>
      <c r="AB17" s="170">
        <f t="shared" ca="1" si="3"/>
        <v>0</v>
      </c>
      <c r="AC17" s="170">
        <f t="shared" ca="1" si="3"/>
        <v>0</v>
      </c>
      <c r="AD17" s="170">
        <f t="shared" ca="1" si="3"/>
        <v>0</v>
      </c>
      <c r="AE17" s="170">
        <f t="shared" ca="1" si="3"/>
        <v>0</v>
      </c>
      <c r="AF17" s="170">
        <f t="shared" ca="1" si="3"/>
        <v>0</v>
      </c>
      <c r="AG17" s="170">
        <f t="shared" ca="1" si="3"/>
        <v>0</v>
      </c>
      <c r="AH17" s="170">
        <f t="shared" ca="1" si="3"/>
        <v>0</v>
      </c>
      <c r="AI17" s="170">
        <f t="shared" ca="1" si="3"/>
        <v>0</v>
      </c>
      <c r="AJ17" s="170">
        <f t="shared" ca="1" si="3"/>
        <v>0</v>
      </c>
      <c r="AK17" s="170">
        <f t="shared" ca="1" si="3"/>
        <v>0</v>
      </c>
      <c r="AL17" s="170">
        <f t="shared" ca="1" si="3"/>
        <v>0</v>
      </c>
    </row>
    <row r="18" spans="2:38" s="3" customFormat="1" ht="12.75">
      <c r="B18" s="64" t="s">
        <v>22</v>
      </c>
      <c r="C18" s="483" t="str">
        <f>IF(Kalba="EN",Data2!C43,Data2!B43)</f>
        <v>Prekių pardavimo pajamos</v>
      </c>
      <c r="D18" s="169">
        <f ca="1">'6.1'!E18</f>
        <v>0</v>
      </c>
      <c r="E18" s="169">
        <f ca="1">IF(ISERROR(NORMINV(70%,ABS(D18),ABS(D18*50%))),0,NORMINV(70%,ABS(D18),ABS(D18*50%))-ABS(D18))</f>
        <v>0</v>
      </c>
      <c r="F18" s="169">
        <f ca="1">H18+NPV(FDN,I18:INDEX(I18:AL18,PAL))</f>
        <v>0</v>
      </c>
      <c r="G18" s="169">
        <f ca="1">SUMIF($H$5:$AL$5,"&lt;="&amp;PAL,$H18:$AL18)</f>
        <v>0</v>
      </c>
      <c r="H18" s="169">
        <f ca="1">IF( ISERROR( '6.1'!F18/'6.1'!$E18 * $E18),0, '6.1'!F18/'6.1'!$E18 * $E18 )</f>
        <v>0</v>
      </c>
      <c r="I18" s="169">
        <f ca="1">IF( ISERROR( '6.1'!G18/'6.1'!$E18 * $E18),0, '6.1'!G18/'6.1'!$E18 * $E18 )</f>
        <v>0</v>
      </c>
      <c r="J18" s="169">
        <f ca="1">IF( ISERROR( '6.1'!H18/'6.1'!$E18 * $E18),0, '6.1'!H18/'6.1'!$E18 * $E18 )</f>
        <v>0</v>
      </c>
      <c r="K18" s="169">
        <f ca="1">IF( ISERROR( '6.1'!I18/'6.1'!$E18 * $E18),0, '6.1'!I18/'6.1'!$E18 * $E18 )</f>
        <v>0</v>
      </c>
      <c r="L18" s="169">
        <f ca="1">IF( ISERROR( '6.1'!J18/'6.1'!$E18 * $E18),0, '6.1'!J18/'6.1'!$E18 * $E18 )</f>
        <v>0</v>
      </c>
      <c r="M18" s="169">
        <f ca="1">IF( ISERROR( '6.1'!K18/'6.1'!$E18 * $E18),0, '6.1'!K18/'6.1'!$E18 * $E18 )</f>
        <v>0</v>
      </c>
      <c r="N18" s="169">
        <f ca="1">IF( ISERROR( '6.1'!L18/'6.1'!$E18 * $E18),0, '6.1'!L18/'6.1'!$E18 * $E18 )</f>
        <v>0</v>
      </c>
      <c r="O18" s="169">
        <f ca="1">IF( ISERROR( '6.1'!M18/'6.1'!$E18 * $E18),0, '6.1'!M18/'6.1'!$E18 * $E18 )</f>
        <v>0</v>
      </c>
      <c r="P18" s="169">
        <f ca="1">IF( ISERROR( '6.1'!N18/'6.1'!$E18 * $E18),0, '6.1'!N18/'6.1'!$E18 * $E18 )</f>
        <v>0</v>
      </c>
      <c r="Q18" s="169">
        <f ca="1">IF( ISERROR( '6.1'!O18/'6.1'!$E18 * $E18),0, '6.1'!O18/'6.1'!$E18 * $E18 )</f>
        <v>0</v>
      </c>
      <c r="R18" s="169">
        <f ca="1">IF( ISERROR( '6.1'!P18/'6.1'!$E18 * $E18),0, '6.1'!P18/'6.1'!$E18 * $E18 )</f>
        <v>0</v>
      </c>
      <c r="S18" s="169">
        <f ca="1">IF( ISERROR( '6.1'!Q18/'6.1'!$E18 * $E18),0, '6.1'!Q18/'6.1'!$E18 * $E18 )</f>
        <v>0</v>
      </c>
      <c r="T18" s="169">
        <f ca="1">IF( ISERROR( '6.1'!R18/'6.1'!$E18 * $E18),0, '6.1'!R18/'6.1'!$E18 * $E18 )</f>
        <v>0</v>
      </c>
      <c r="U18" s="169">
        <f ca="1">IF( ISERROR( '6.1'!S18/'6.1'!$E18 * $E18),0, '6.1'!S18/'6.1'!$E18 * $E18 )</f>
        <v>0</v>
      </c>
      <c r="V18" s="169">
        <f ca="1">IF( ISERROR( '6.1'!T18/'6.1'!$E18 * $E18),0, '6.1'!T18/'6.1'!$E18 * $E18 )</f>
        <v>0</v>
      </c>
      <c r="W18" s="169">
        <f ca="1">IF( ISERROR( '6.1'!U18/'6.1'!$E18 * $E18),0, '6.1'!U18/'6.1'!$E18 * $E18 )</f>
        <v>0</v>
      </c>
      <c r="X18" s="169">
        <f ca="1">IF( ISERROR( '6.1'!V18/'6.1'!$E18 * $E18),0, '6.1'!V18/'6.1'!$E18 * $E18 )</f>
        <v>0</v>
      </c>
      <c r="Y18" s="169">
        <f ca="1">IF( ISERROR( '6.1'!W18/'6.1'!$E18 * $E18),0, '6.1'!W18/'6.1'!$E18 * $E18 )</f>
        <v>0</v>
      </c>
      <c r="Z18" s="169">
        <f ca="1">IF( ISERROR( '6.1'!X18/'6.1'!$E18 * $E18),0, '6.1'!X18/'6.1'!$E18 * $E18 )</f>
        <v>0</v>
      </c>
      <c r="AA18" s="169">
        <f ca="1">IF( ISERROR( '6.1'!Y18/'6.1'!$E18 * $E18),0, '6.1'!Y18/'6.1'!$E18 * $E18 )</f>
        <v>0</v>
      </c>
      <c r="AB18" s="169">
        <f ca="1">IF( ISERROR( '6.1'!Z18/'6.1'!$E18 * $E18),0, '6.1'!Z18/'6.1'!$E18 * $E18 )</f>
        <v>0</v>
      </c>
      <c r="AC18" s="169">
        <f ca="1">IF( ISERROR( '6.1'!AA18/'6.1'!$E18 * $E18),0, '6.1'!AA18/'6.1'!$E18 * $E18 )</f>
        <v>0</v>
      </c>
      <c r="AD18" s="169">
        <f ca="1">IF( ISERROR( '6.1'!AB18/'6.1'!$E18 * $E18),0, '6.1'!AB18/'6.1'!$E18 * $E18 )</f>
        <v>0</v>
      </c>
      <c r="AE18" s="169">
        <f ca="1">IF( ISERROR( '6.1'!AC18/'6.1'!$E18 * $E18),0, '6.1'!AC18/'6.1'!$E18 * $E18 )</f>
        <v>0</v>
      </c>
      <c r="AF18" s="169">
        <f ca="1">IF( ISERROR( '6.1'!AD18/'6.1'!$E18 * $E18),0, '6.1'!AD18/'6.1'!$E18 * $E18 )</f>
        <v>0</v>
      </c>
      <c r="AG18" s="169">
        <f ca="1">IF( ISERROR( '6.1'!AE18/'6.1'!$E18 * $E18),0, '6.1'!AE18/'6.1'!$E18 * $E18 )</f>
        <v>0</v>
      </c>
      <c r="AH18" s="169">
        <f ca="1">IF( ISERROR( '6.1'!AF18/'6.1'!$E18 * $E18),0, '6.1'!AF18/'6.1'!$E18 * $E18 )</f>
        <v>0</v>
      </c>
      <c r="AI18" s="169">
        <f ca="1">IF( ISERROR( '6.1'!AG18/'6.1'!$E18 * $E18),0, '6.1'!AG18/'6.1'!$E18 * $E18 )</f>
        <v>0</v>
      </c>
      <c r="AJ18" s="169">
        <f ca="1">IF( ISERROR( '6.1'!AH18/'6.1'!$E18 * $E18),0, '6.1'!AH18/'6.1'!$E18 * $E18 )</f>
        <v>0</v>
      </c>
      <c r="AK18" s="169">
        <f ca="1">IF( ISERROR( '6.1'!AI18/'6.1'!$E18 * $E18),0, '6.1'!AI18/'6.1'!$E18 * $E18 )</f>
        <v>0</v>
      </c>
      <c r="AL18" s="169">
        <f ca="1">IF( ISERROR( '6.1'!AJ18/'6.1'!$E18 * $E18),0, '6.1'!AJ18/'6.1'!$E18 * $E18 )</f>
        <v>0</v>
      </c>
    </row>
    <row r="19" spans="2:38" s="3" customFormat="1" ht="12.75">
      <c r="B19" s="64" t="s">
        <v>23</v>
      </c>
      <c r="C19" s="483" t="str">
        <f>IF(Kalba="EN",Data2!C44,Data2!B44)</f>
        <v>Paslaugų suteikimo pajamos</v>
      </c>
      <c r="D19" s="169">
        <f ca="1">'6.1'!E19</f>
        <v>0</v>
      </c>
      <c r="E19" s="169">
        <f ca="1">IF(ISERROR(NORMINV(70%,ABS(D19),ABS(D19*50%))),0,NORMINV(70%,ABS(D19),ABS(D19*50%))-ABS(D19))</f>
        <v>0</v>
      </c>
      <c r="F19" s="169">
        <f ca="1">H19+NPV(FDN,I19:INDEX(I19:AL19,PAL))</f>
        <v>0</v>
      </c>
      <c r="G19" s="169">
        <f ca="1">SUMIF($H$5:$AL$5,"&lt;="&amp;PAL,$H19:$AL19)</f>
        <v>0</v>
      </c>
      <c r="H19" s="169">
        <f ca="1">IF( ISERROR( '6.1'!F19/'6.1'!$E19 * $E19),0, '6.1'!F19/'6.1'!$E19 * $E19 )</f>
        <v>0</v>
      </c>
      <c r="I19" s="169">
        <f ca="1">IF( ISERROR( '6.1'!G19/'6.1'!$E19 * $E19),0, '6.1'!G19/'6.1'!$E19 * $E19 )</f>
        <v>0</v>
      </c>
      <c r="J19" s="169">
        <f ca="1">IF( ISERROR( '6.1'!H19/'6.1'!$E19 * $E19),0, '6.1'!H19/'6.1'!$E19 * $E19 )</f>
        <v>0</v>
      </c>
      <c r="K19" s="169">
        <f ca="1">IF( ISERROR( '6.1'!I19/'6.1'!$E19 * $E19),0, '6.1'!I19/'6.1'!$E19 * $E19 )</f>
        <v>0</v>
      </c>
      <c r="L19" s="169">
        <f ca="1">IF( ISERROR( '6.1'!J19/'6.1'!$E19 * $E19),0, '6.1'!J19/'6.1'!$E19 * $E19 )</f>
        <v>0</v>
      </c>
      <c r="M19" s="169">
        <f ca="1">IF( ISERROR( '6.1'!K19/'6.1'!$E19 * $E19),0, '6.1'!K19/'6.1'!$E19 * $E19 )</f>
        <v>0</v>
      </c>
      <c r="N19" s="169">
        <f ca="1">IF( ISERROR( '6.1'!L19/'6.1'!$E19 * $E19),0, '6.1'!L19/'6.1'!$E19 * $E19 )</f>
        <v>0</v>
      </c>
      <c r="O19" s="169">
        <f ca="1">IF( ISERROR( '6.1'!M19/'6.1'!$E19 * $E19),0, '6.1'!M19/'6.1'!$E19 * $E19 )</f>
        <v>0</v>
      </c>
      <c r="P19" s="169">
        <f ca="1">IF( ISERROR( '6.1'!N19/'6.1'!$E19 * $E19),0, '6.1'!N19/'6.1'!$E19 * $E19 )</f>
        <v>0</v>
      </c>
      <c r="Q19" s="169">
        <f ca="1">IF( ISERROR( '6.1'!O19/'6.1'!$E19 * $E19),0, '6.1'!O19/'6.1'!$E19 * $E19 )</f>
        <v>0</v>
      </c>
      <c r="R19" s="169">
        <f ca="1">IF( ISERROR( '6.1'!P19/'6.1'!$E19 * $E19),0, '6.1'!P19/'6.1'!$E19 * $E19 )</f>
        <v>0</v>
      </c>
      <c r="S19" s="169">
        <f ca="1">IF( ISERROR( '6.1'!Q19/'6.1'!$E19 * $E19),0, '6.1'!Q19/'6.1'!$E19 * $E19 )</f>
        <v>0</v>
      </c>
      <c r="T19" s="169">
        <f ca="1">IF( ISERROR( '6.1'!R19/'6.1'!$E19 * $E19),0, '6.1'!R19/'6.1'!$E19 * $E19 )</f>
        <v>0</v>
      </c>
      <c r="U19" s="169">
        <f ca="1">IF( ISERROR( '6.1'!S19/'6.1'!$E19 * $E19),0, '6.1'!S19/'6.1'!$E19 * $E19 )</f>
        <v>0</v>
      </c>
      <c r="V19" s="169">
        <f ca="1">IF( ISERROR( '6.1'!T19/'6.1'!$E19 * $E19),0, '6.1'!T19/'6.1'!$E19 * $E19 )</f>
        <v>0</v>
      </c>
      <c r="W19" s="169">
        <f ca="1">IF( ISERROR( '6.1'!U19/'6.1'!$E19 * $E19),0, '6.1'!U19/'6.1'!$E19 * $E19 )</f>
        <v>0</v>
      </c>
      <c r="X19" s="169">
        <f ca="1">IF( ISERROR( '6.1'!V19/'6.1'!$E19 * $E19),0, '6.1'!V19/'6.1'!$E19 * $E19 )</f>
        <v>0</v>
      </c>
      <c r="Y19" s="169">
        <f ca="1">IF( ISERROR( '6.1'!W19/'6.1'!$E19 * $E19),0, '6.1'!W19/'6.1'!$E19 * $E19 )</f>
        <v>0</v>
      </c>
      <c r="Z19" s="169">
        <f ca="1">IF( ISERROR( '6.1'!X19/'6.1'!$E19 * $E19),0, '6.1'!X19/'6.1'!$E19 * $E19 )</f>
        <v>0</v>
      </c>
      <c r="AA19" s="169">
        <f ca="1">IF( ISERROR( '6.1'!Y19/'6.1'!$E19 * $E19),0, '6.1'!Y19/'6.1'!$E19 * $E19 )</f>
        <v>0</v>
      </c>
      <c r="AB19" s="169">
        <f ca="1">IF( ISERROR( '6.1'!Z19/'6.1'!$E19 * $E19),0, '6.1'!Z19/'6.1'!$E19 * $E19 )</f>
        <v>0</v>
      </c>
      <c r="AC19" s="169">
        <f ca="1">IF( ISERROR( '6.1'!AA19/'6.1'!$E19 * $E19),0, '6.1'!AA19/'6.1'!$E19 * $E19 )</f>
        <v>0</v>
      </c>
      <c r="AD19" s="169">
        <f ca="1">IF( ISERROR( '6.1'!AB19/'6.1'!$E19 * $E19),0, '6.1'!AB19/'6.1'!$E19 * $E19 )</f>
        <v>0</v>
      </c>
      <c r="AE19" s="169">
        <f ca="1">IF( ISERROR( '6.1'!AC19/'6.1'!$E19 * $E19),0, '6.1'!AC19/'6.1'!$E19 * $E19 )</f>
        <v>0</v>
      </c>
      <c r="AF19" s="169">
        <f ca="1">IF( ISERROR( '6.1'!AD19/'6.1'!$E19 * $E19),0, '6.1'!AD19/'6.1'!$E19 * $E19 )</f>
        <v>0</v>
      </c>
      <c r="AG19" s="169">
        <f ca="1">IF( ISERROR( '6.1'!AE19/'6.1'!$E19 * $E19),0, '6.1'!AE19/'6.1'!$E19 * $E19 )</f>
        <v>0</v>
      </c>
      <c r="AH19" s="169">
        <f ca="1">IF( ISERROR( '6.1'!AF19/'6.1'!$E19 * $E19),0, '6.1'!AF19/'6.1'!$E19 * $E19 )</f>
        <v>0</v>
      </c>
      <c r="AI19" s="169">
        <f ca="1">IF( ISERROR( '6.1'!AG19/'6.1'!$E19 * $E19),0, '6.1'!AG19/'6.1'!$E19 * $E19 )</f>
        <v>0</v>
      </c>
      <c r="AJ19" s="169">
        <f ca="1">IF( ISERROR( '6.1'!AH19/'6.1'!$E19 * $E19),0, '6.1'!AH19/'6.1'!$E19 * $E19 )</f>
        <v>0</v>
      </c>
      <c r="AK19" s="169">
        <f ca="1">IF( ISERROR( '6.1'!AI19/'6.1'!$E19 * $E19),0, '6.1'!AI19/'6.1'!$E19 * $E19 )</f>
        <v>0</v>
      </c>
      <c r="AL19" s="169">
        <f ca="1">IF( ISERROR( '6.1'!AJ19/'6.1'!$E19 * $E19),0, '6.1'!AJ19/'6.1'!$E19 * $E19 )</f>
        <v>0</v>
      </c>
    </row>
    <row r="20" spans="2:38" s="3" customFormat="1" ht="12.75">
      <c r="B20" s="64" t="s">
        <v>24</v>
      </c>
      <c r="C20" s="483" t="str">
        <f>IF(Kalba="EN",Data2!C45,Data2!B45)</f>
        <v>Finansinės ir investicinės veiklos bei kitos pajamos</v>
      </c>
      <c r="D20" s="169">
        <f ca="1">'6.1'!E20</f>
        <v>0</v>
      </c>
      <c r="E20" s="169">
        <f ca="1">IF(ISERROR(NORMINV(70%,ABS(D20),ABS(D20*50%))),0,NORMINV(70%,ABS(D20),ABS(D20*50%))-ABS(D20))</f>
        <v>0</v>
      </c>
      <c r="F20" s="169">
        <f ca="1">H20+NPV(FDN,I20:INDEX(I20:AL20,PAL))</f>
        <v>0</v>
      </c>
      <c r="G20" s="169">
        <f ca="1">SUMIF($H$5:$AL$5,"&lt;="&amp;PAL,$H20:$AL20)</f>
        <v>0</v>
      </c>
      <c r="H20" s="169">
        <f ca="1">IF( ISERROR( '6.1'!F20/'6.1'!$E20 * $E20),0, '6.1'!F20/'6.1'!$E20 * $E20 )</f>
        <v>0</v>
      </c>
      <c r="I20" s="169">
        <f ca="1">IF( ISERROR( '6.1'!G20/'6.1'!$E20 * $E20),0, '6.1'!G20/'6.1'!$E20 * $E20 )</f>
        <v>0</v>
      </c>
      <c r="J20" s="169">
        <f ca="1">IF( ISERROR( '6.1'!H20/'6.1'!$E20 * $E20),0, '6.1'!H20/'6.1'!$E20 * $E20 )</f>
        <v>0</v>
      </c>
      <c r="K20" s="169">
        <f ca="1">IF( ISERROR( '6.1'!I20/'6.1'!$E20 * $E20),0, '6.1'!I20/'6.1'!$E20 * $E20 )</f>
        <v>0</v>
      </c>
      <c r="L20" s="169">
        <f ca="1">IF( ISERROR( '6.1'!J20/'6.1'!$E20 * $E20),0, '6.1'!J20/'6.1'!$E20 * $E20 )</f>
        <v>0</v>
      </c>
      <c r="M20" s="169">
        <f ca="1">IF( ISERROR( '6.1'!K20/'6.1'!$E20 * $E20),0, '6.1'!K20/'6.1'!$E20 * $E20 )</f>
        <v>0</v>
      </c>
      <c r="N20" s="169">
        <f ca="1">IF( ISERROR( '6.1'!L20/'6.1'!$E20 * $E20),0, '6.1'!L20/'6.1'!$E20 * $E20 )</f>
        <v>0</v>
      </c>
      <c r="O20" s="169">
        <f ca="1">IF( ISERROR( '6.1'!M20/'6.1'!$E20 * $E20),0, '6.1'!M20/'6.1'!$E20 * $E20 )</f>
        <v>0</v>
      </c>
      <c r="P20" s="169">
        <f ca="1">IF( ISERROR( '6.1'!N20/'6.1'!$E20 * $E20),0, '6.1'!N20/'6.1'!$E20 * $E20 )</f>
        <v>0</v>
      </c>
      <c r="Q20" s="169">
        <f ca="1">IF( ISERROR( '6.1'!O20/'6.1'!$E20 * $E20),0, '6.1'!O20/'6.1'!$E20 * $E20 )</f>
        <v>0</v>
      </c>
      <c r="R20" s="169">
        <f ca="1">IF( ISERROR( '6.1'!P20/'6.1'!$E20 * $E20),0, '6.1'!P20/'6.1'!$E20 * $E20 )</f>
        <v>0</v>
      </c>
      <c r="S20" s="169">
        <f ca="1">IF( ISERROR( '6.1'!Q20/'6.1'!$E20 * $E20),0, '6.1'!Q20/'6.1'!$E20 * $E20 )</f>
        <v>0</v>
      </c>
      <c r="T20" s="169">
        <f ca="1">IF( ISERROR( '6.1'!R20/'6.1'!$E20 * $E20),0, '6.1'!R20/'6.1'!$E20 * $E20 )</f>
        <v>0</v>
      </c>
      <c r="U20" s="169">
        <f ca="1">IF( ISERROR( '6.1'!S20/'6.1'!$E20 * $E20),0, '6.1'!S20/'6.1'!$E20 * $E20 )</f>
        <v>0</v>
      </c>
      <c r="V20" s="169">
        <f ca="1">IF( ISERROR( '6.1'!T20/'6.1'!$E20 * $E20),0, '6.1'!T20/'6.1'!$E20 * $E20 )</f>
        <v>0</v>
      </c>
      <c r="W20" s="169">
        <f ca="1">IF( ISERROR( '6.1'!U20/'6.1'!$E20 * $E20),0, '6.1'!U20/'6.1'!$E20 * $E20 )</f>
        <v>0</v>
      </c>
      <c r="X20" s="169">
        <f ca="1">IF( ISERROR( '6.1'!V20/'6.1'!$E20 * $E20),0, '6.1'!V20/'6.1'!$E20 * $E20 )</f>
        <v>0</v>
      </c>
      <c r="Y20" s="169">
        <f ca="1">IF( ISERROR( '6.1'!W20/'6.1'!$E20 * $E20),0, '6.1'!W20/'6.1'!$E20 * $E20 )</f>
        <v>0</v>
      </c>
      <c r="Z20" s="169">
        <f ca="1">IF( ISERROR( '6.1'!X20/'6.1'!$E20 * $E20),0, '6.1'!X20/'6.1'!$E20 * $E20 )</f>
        <v>0</v>
      </c>
      <c r="AA20" s="169">
        <f ca="1">IF( ISERROR( '6.1'!Y20/'6.1'!$E20 * $E20),0, '6.1'!Y20/'6.1'!$E20 * $E20 )</f>
        <v>0</v>
      </c>
      <c r="AB20" s="169">
        <f ca="1">IF( ISERROR( '6.1'!Z20/'6.1'!$E20 * $E20),0, '6.1'!Z20/'6.1'!$E20 * $E20 )</f>
        <v>0</v>
      </c>
      <c r="AC20" s="169">
        <f ca="1">IF( ISERROR( '6.1'!AA20/'6.1'!$E20 * $E20),0, '6.1'!AA20/'6.1'!$E20 * $E20 )</f>
        <v>0</v>
      </c>
      <c r="AD20" s="169">
        <f ca="1">IF( ISERROR( '6.1'!AB20/'6.1'!$E20 * $E20),0, '6.1'!AB20/'6.1'!$E20 * $E20 )</f>
        <v>0</v>
      </c>
      <c r="AE20" s="169">
        <f ca="1">IF( ISERROR( '6.1'!AC20/'6.1'!$E20 * $E20),0, '6.1'!AC20/'6.1'!$E20 * $E20 )</f>
        <v>0</v>
      </c>
      <c r="AF20" s="169">
        <f ca="1">IF( ISERROR( '6.1'!AD20/'6.1'!$E20 * $E20),0, '6.1'!AD20/'6.1'!$E20 * $E20 )</f>
        <v>0</v>
      </c>
      <c r="AG20" s="169">
        <f ca="1">IF( ISERROR( '6.1'!AE20/'6.1'!$E20 * $E20),0, '6.1'!AE20/'6.1'!$E20 * $E20 )</f>
        <v>0</v>
      </c>
      <c r="AH20" s="169">
        <f ca="1">IF( ISERROR( '6.1'!AF20/'6.1'!$E20 * $E20),0, '6.1'!AF20/'6.1'!$E20 * $E20 )</f>
        <v>0</v>
      </c>
      <c r="AI20" s="169">
        <f ca="1">IF( ISERROR( '6.1'!AG20/'6.1'!$E20 * $E20),0, '6.1'!AG20/'6.1'!$E20 * $E20 )</f>
        <v>0</v>
      </c>
      <c r="AJ20" s="169">
        <f ca="1">IF( ISERROR( '6.1'!AH20/'6.1'!$E20 * $E20),0, '6.1'!AH20/'6.1'!$E20 * $E20 )</f>
        <v>0</v>
      </c>
      <c r="AK20" s="169">
        <f ca="1">IF( ISERROR( '6.1'!AI20/'6.1'!$E20 * $E20),0, '6.1'!AI20/'6.1'!$E20 * $E20 )</f>
        <v>0</v>
      </c>
      <c r="AL20" s="169">
        <f ca="1">IF( ISERROR( '6.1'!AJ20/'6.1'!$E20 * $E20),0, '6.1'!AJ20/'6.1'!$E20 * $E20 )</f>
        <v>0</v>
      </c>
    </row>
    <row r="21" spans="2:38" s="61" customFormat="1" ht="12.75">
      <c r="B21" s="5" t="s">
        <v>25</v>
      </c>
      <c r="C21" s="482" t="str">
        <f>IF(Kalba="EN",Data2!C46,Data2!B46)</f>
        <v>Veiklos ir finansinės išlaidos, iš viso</v>
      </c>
      <c r="D21" s="170">
        <f ca="1">'6.1'!E21</f>
        <v>0</v>
      </c>
      <c r="E21" s="170">
        <f ca="1">ROUND(SUM(E22,E29),0)</f>
        <v>0</v>
      </c>
      <c r="F21" s="170">
        <f ca="1">ROUND(SUM(F22,F29),0)</f>
        <v>0</v>
      </c>
      <c r="G21" s="170">
        <f ca="1">ROUND(SUM(G22,G29),0)</f>
        <v>0</v>
      </c>
      <c r="H21" s="170">
        <f ca="1">ROUND(SUM(H22,H29),0)</f>
        <v>0</v>
      </c>
      <c r="I21" s="170">
        <f t="shared" ref="I21:AL21" ca="1" si="4">ROUND(SUM(I22,I29),0)</f>
        <v>0</v>
      </c>
      <c r="J21" s="170">
        <f t="shared" ca="1" si="4"/>
        <v>0</v>
      </c>
      <c r="K21" s="170">
        <f t="shared" ca="1" si="4"/>
        <v>0</v>
      </c>
      <c r="L21" s="170">
        <f t="shared" ca="1" si="4"/>
        <v>0</v>
      </c>
      <c r="M21" s="170">
        <f t="shared" ca="1" si="4"/>
        <v>0</v>
      </c>
      <c r="N21" s="170">
        <f t="shared" ca="1" si="4"/>
        <v>0</v>
      </c>
      <c r="O21" s="170">
        <f t="shared" ca="1" si="4"/>
        <v>0</v>
      </c>
      <c r="P21" s="170">
        <f t="shared" ca="1" si="4"/>
        <v>0</v>
      </c>
      <c r="Q21" s="170">
        <f t="shared" ca="1" si="4"/>
        <v>0</v>
      </c>
      <c r="R21" s="170">
        <f t="shared" ca="1" si="4"/>
        <v>0</v>
      </c>
      <c r="S21" s="170">
        <f t="shared" ca="1" si="4"/>
        <v>0</v>
      </c>
      <c r="T21" s="170">
        <f t="shared" ca="1" si="4"/>
        <v>0</v>
      </c>
      <c r="U21" s="170">
        <f t="shared" ca="1" si="4"/>
        <v>0</v>
      </c>
      <c r="V21" s="170">
        <f t="shared" ca="1" si="4"/>
        <v>0</v>
      </c>
      <c r="W21" s="170">
        <f t="shared" ca="1" si="4"/>
        <v>0</v>
      </c>
      <c r="X21" s="170">
        <f t="shared" ca="1" si="4"/>
        <v>0</v>
      </c>
      <c r="Y21" s="170">
        <f t="shared" ca="1" si="4"/>
        <v>0</v>
      </c>
      <c r="Z21" s="170">
        <f t="shared" ca="1" si="4"/>
        <v>0</v>
      </c>
      <c r="AA21" s="170">
        <f t="shared" ca="1" si="4"/>
        <v>0</v>
      </c>
      <c r="AB21" s="170">
        <f t="shared" ca="1" si="4"/>
        <v>0</v>
      </c>
      <c r="AC21" s="170">
        <f t="shared" ca="1" si="4"/>
        <v>0</v>
      </c>
      <c r="AD21" s="170">
        <f t="shared" ca="1" si="4"/>
        <v>0</v>
      </c>
      <c r="AE21" s="170">
        <f t="shared" ca="1" si="4"/>
        <v>0</v>
      </c>
      <c r="AF21" s="170">
        <f t="shared" ca="1" si="4"/>
        <v>0</v>
      </c>
      <c r="AG21" s="170">
        <f t="shared" ca="1" si="4"/>
        <v>0</v>
      </c>
      <c r="AH21" s="170">
        <f t="shared" ca="1" si="4"/>
        <v>0</v>
      </c>
      <c r="AI21" s="170">
        <f t="shared" ca="1" si="4"/>
        <v>0</v>
      </c>
      <c r="AJ21" s="170">
        <f t="shared" ca="1" si="4"/>
        <v>0</v>
      </c>
      <c r="AK21" s="170">
        <f t="shared" ca="1" si="4"/>
        <v>0</v>
      </c>
      <c r="AL21" s="170">
        <f t="shared" ca="1" si="4"/>
        <v>0</v>
      </c>
    </row>
    <row r="22" spans="2:38" s="61" customFormat="1" ht="12.75">
      <c r="B22" s="66" t="s">
        <v>297</v>
      </c>
      <c r="C22" s="482" t="str">
        <f>IF(Kalba="EN",Data2!C47,Data2!B47)</f>
        <v>Veiklos išlaidos</v>
      </c>
      <c r="D22" s="170">
        <f ca="1">'6.1'!E22</f>
        <v>0</v>
      </c>
      <c r="E22" s="170">
        <f ca="1">ROUND(SUM(E23:E28),0)</f>
        <v>0</v>
      </c>
      <c r="F22" s="170">
        <f ca="1">ROUND(SUM(F23:F28),0)</f>
        <v>0</v>
      </c>
      <c r="G22" s="170">
        <f ca="1">ROUND(SUM(G23:G28),0)</f>
        <v>0</v>
      </c>
      <c r="H22" s="170">
        <f ca="1">ROUND(SUM(H23:H28),0)</f>
        <v>0</v>
      </c>
      <c r="I22" s="170">
        <f t="shared" ref="I22:AL22" ca="1" si="5">ROUND(SUM(I23:I28),0)</f>
        <v>0</v>
      </c>
      <c r="J22" s="170">
        <f t="shared" ca="1" si="5"/>
        <v>0</v>
      </c>
      <c r="K22" s="170">
        <f t="shared" ca="1" si="5"/>
        <v>0</v>
      </c>
      <c r="L22" s="170">
        <f t="shared" ca="1" si="5"/>
        <v>0</v>
      </c>
      <c r="M22" s="170">
        <f t="shared" ca="1" si="5"/>
        <v>0</v>
      </c>
      <c r="N22" s="170">
        <f t="shared" ca="1" si="5"/>
        <v>0</v>
      </c>
      <c r="O22" s="170">
        <f t="shared" ca="1" si="5"/>
        <v>0</v>
      </c>
      <c r="P22" s="170">
        <f t="shared" ca="1" si="5"/>
        <v>0</v>
      </c>
      <c r="Q22" s="170">
        <f t="shared" ca="1" si="5"/>
        <v>0</v>
      </c>
      <c r="R22" s="170">
        <f t="shared" ca="1" si="5"/>
        <v>0</v>
      </c>
      <c r="S22" s="170">
        <f t="shared" ca="1" si="5"/>
        <v>0</v>
      </c>
      <c r="T22" s="170">
        <f t="shared" ca="1" si="5"/>
        <v>0</v>
      </c>
      <c r="U22" s="170">
        <f t="shared" ca="1" si="5"/>
        <v>0</v>
      </c>
      <c r="V22" s="170">
        <f t="shared" ca="1" si="5"/>
        <v>0</v>
      </c>
      <c r="W22" s="170">
        <f t="shared" ca="1" si="5"/>
        <v>0</v>
      </c>
      <c r="X22" s="170">
        <f t="shared" ca="1" si="5"/>
        <v>0</v>
      </c>
      <c r="Y22" s="170">
        <f t="shared" ca="1" si="5"/>
        <v>0</v>
      </c>
      <c r="Z22" s="170">
        <f t="shared" ca="1" si="5"/>
        <v>0</v>
      </c>
      <c r="AA22" s="170">
        <f t="shared" ca="1" si="5"/>
        <v>0</v>
      </c>
      <c r="AB22" s="170">
        <f t="shared" ca="1" si="5"/>
        <v>0</v>
      </c>
      <c r="AC22" s="170">
        <f t="shared" ca="1" si="5"/>
        <v>0</v>
      </c>
      <c r="AD22" s="170">
        <f t="shared" ca="1" si="5"/>
        <v>0</v>
      </c>
      <c r="AE22" s="170">
        <f t="shared" ca="1" si="5"/>
        <v>0</v>
      </c>
      <c r="AF22" s="170">
        <f t="shared" ca="1" si="5"/>
        <v>0</v>
      </c>
      <c r="AG22" s="170">
        <f t="shared" ca="1" si="5"/>
        <v>0</v>
      </c>
      <c r="AH22" s="170">
        <f t="shared" ca="1" si="5"/>
        <v>0</v>
      </c>
      <c r="AI22" s="170">
        <f t="shared" ca="1" si="5"/>
        <v>0</v>
      </c>
      <c r="AJ22" s="170">
        <f t="shared" ca="1" si="5"/>
        <v>0</v>
      </c>
      <c r="AK22" s="170">
        <f t="shared" ca="1" si="5"/>
        <v>0</v>
      </c>
      <c r="AL22" s="170">
        <f t="shared" ca="1" si="5"/>
        <v>0</v>
      </c>
    </row>
    <row r="23" spans="2:38" s="3" customFormat="1" ht="12.75">
      <c r="B23" s="64" t="s">
        <v>298</v>
      </c>
      <c r="C23" s="483" t="str">
        <f>IF(Kalba="EN",Data2!C48,Data2!B48)</f>
        <v>Žaliavos</v>
      </c>
      <c r="D23" s="169">
        <f ca="1">'6.1'!E23</f>
        <v>0</v>
      </c>
      <c r="E23" s="169">
        <f ca="1">(ABS(D23)*200%-SQRT((1-70%)*ABS(D23)*(200%-50%)*ABS(D23)*(200%-1)))-ABS(D23)</f>
        <v>0</v>
      </c>
      <c r="F23" s="169">
        <f ca="1">H23+NPV(FDN,I23:INDEX(I23:AL23,PAL))</f>
        <v>0</v>
      </c>
      <c r="G23" s="169">
        <f t="shared" ref="G23:G29" ca="1" si="6">SUMIF($H$5:$AL$5,"&lt;="&amp;PAL,$H23:$AL23)</f>
        <v>0</v>
      </c>
      <c r="H23" s="169">
        <f ca="1">IF( ISERROR( '6.1'!F23/'6.1'!$E23 * $E23),0, '6.1'!F23/'6.1'!$E23 * $E23 )</f>
        <v>0</v>
      </c>
      <c r="I23" s="169">
        <f ca="1">IF( ISERROR( '6.1'!G23/'6.1'!$E23 * $E23),0, '6.1'!G23/'6.1'!$E23 * $E23 )</f>
        <v>0</v>
      </c>
      <c r="J23" s="169">
        <f ca="1">IF( ISERROR( '6.1'!H23/'6.1'!$E23 * $E23),0, '6.1'!H23/'6.1'!$E23 * $E23 )</f>
        <v>0</v>
      </c>
      <c r="K23" s="169">
        <f ca="1">IF( ISERROR( '6.1'!I23/'6.1'!$E23 * $E23),0, '6.1'!I23/'6.1'!$E23 * $E23 )</f>
        <v>0</v>
      </c>
      <c r="L23" s="169">
        <f ca="1">IF( ISERROR( '6.1'!J23/'6.1'!$E23 * $E23),0, '6.1'!J23/'6.1'!$E23 * $E23 )</f>
        <v>0</v>
      </c>
      <c r="M23" s="169">
        <f ca="1">IF( ISERROR( '6.1'!K23/'6.1'!$E23 * $E23),0, '6.1'!K23/'6.1'!$E23 * $E23 )</f>
        <v>0</v>
      </c>
      <c r="N23" s="169">
        <f ca="1">IF( ISERROR( '6.1'!L23/'6.1'!$E23 * $E23),0, '6.1'!L23/'6.1'!$E23 * $E23 )</f>
        <v>0</v>
      </c>
      <c r="O23" s="169">
        <f ca="1">IF( ISERROR( '6.1'!M23/'6.1'!$E23 * $E23),0, '6.1'!M23/'6.1'!$E23 * $E23 )</f>
        <v>0</v>
      </c>
      <c r="P23" s="169">
        <f ca="1">IF( ISERROR( '6.1'!N23/'6.1'!$E23 * $E23),0, '6.1'!N23/'6.1'!$E23 * $E23 )</f>
        <v>0</v>
      </c>
      <c r="Q23" s="169">
        <f ca="1">IF( ISERROR( '6.1'!O23/'6.1'!$E23 * $E23),0, '6.1'!O23/'6.1'!$E23 * $E23 )</f>
        <v>0</v>
      </c>
      <c r="R23" s="169">
        <f ca="1">IF( ISERROR( '6.1'!P23/'6.1'!$E23 * $E23),0, '6.1'!P23/'6.1'!$E23 * $E23 )</f>
        <v>0</v>
      </c>
      <c r="S23" s="169">
        <f ca="1">IF( ISERROR( '6.1'!Q23/'6.1'!$E23 * $E23),0, '6.1'!Q23/'6.1'!$E23 * $E23 )</f>
        <v>0</v>
      </c>
      <c r="T23" s="169">
        <f ca="1">IF( ISERROR( '6.1'!R23/'6.1'!$E23 * $E23),0, '6.1'!R23/'6.1'!$E23 * $E23 )</f>
        <v>0</v>
      </c>
      <c r="U23" s="169">
        <f ca="1">IF( ISERROR( '6.1'!S23/'6.1'!$E23 * $E23),0, '6.1'!S23/'6.1'!$E23 * $E23 )</f>
        <v>0</v>
      </c>
      <c r="V23" s="169">
        <f ca="1">IF( ISERROR( '6.1'!T23/'6.1'!$E23 * $E23),0, '6.1'!T23/'6.1'!$E23 * $E23 )</f>
        <v>0</v>
      </c>
      <c r="W23" s="169">
        <f ca="1">IF( ISERROR( '6.1'!U23/'6.1'!$E23 * $E23),0, '6.1'!U23/'6.1'!$E23 * $E23 )</f>
        <v>0</v>
      </c>
      <c r="X23" s="169">
        <f ca="1">IF( ISERROR( '6.1'!V23/'6.1'!$E23 * $E23),0, '6.1'!V23/'6.1'!$E23 * $E23 )</f>
        <v>0</v>
      </c>
      <c r="Y23" s="169">
        <f ca="1">IF( ISERROR( '6.1'!W23/'6.1'!$E23 * $E23),0, '6.1'!W23/'6.1'!$E23 * $E23 )</f>
        <v>0</v>
      </c>
      <c r="Z23" s="169">
        <f ca="1">IF( ISERROR( '6.1'!X23/'6.1'!$E23 * $E23),0, '6.1'!X23/'6.1'!$E23 * $E23 )</f>
        <v>0</v>
      </c>
      <c r="AA23" s="169">
        <f ca="1">IF( ISERROR( '6.1'!Y23/'6.1'!$E23 * $E23),0, '6.1'!Y23/'6.1'!$E23 * $E23 )</f>
        <v>0</v>
      </c>
      <c r="AB23" s="169">
        <f ca="1">IF( ISERROR( '6.1'!Z23/'6.1'!$E23 * $E23),0, '6.1'!Z23/'6.1'!$E23 * $E23 )</f>
        <v>0</v>
      </c>
      <c r="AC23" s="169">
        <f ca="1">IF( ISERROR( '6.1'!AA23/'6.1'!$E23 * $E23),0, '6.1'!AA23/'6.1'!$E23 * $E23 )</f>
        <v>0</v>
      </c>
      <c r="AD23" s="169">
        <f ca="1">IF( ISERROR( '6.1'!AB23/'6.1'!$E23 * $E23),0, '6.1'!AB23/'6.1'!$E23 * $E23 )</f>
        <v>0</v>
      </c>
      <c r="AE23" s="169">
        <f ca="1">IF( ISERROR( '6.1'!AC23/'6.1'!$E23 * $E23),0, '6.1'!AC23/'6.1'!$E23 * $E23 )</f>
        <v>0</v>
      </c>
      <c r="AF23" s="169">
        <f ca="1">IF( ISERROR( '6.1'!AD23/'6.1'!$E23 * $E23),0, '6.1'!AD23/'6.1'!$E23 * $E23 )</f>
        <v>0</v>
      </c>
      <c r="AG23" s="169">
        <f ca="1">IF( ISERROR( '6.1'!AE23/'6.1'!$E23 * $E23),0, '6.1'!AE23/'6.1'!$E23 * $E23 )</f>
        <v>0</v>
      </c>
      <c r="AH23" s="169">
        <f ca="1">IF( ISERROR( '6.1'!AF23/'6.1'!$E23 * $E23),0, '6.1'!AF23/'6.1'!$E23 * $E23 )</f>
        <v>0</v>
      </c>
      <c r="AI23" s="169">
        <f ca="1">IF( ISERROR( '6.1'!AG23/'6.1'!$E23 * $E23),0, '6.1'!AG23/'6.1'!$E23 * $E23 )</f>
        <v>0</v>
      </c>
      <c r="AJ23" s="169">
        <f ca="1">IF( ISERROR( '6.1'!AH23/'6.1'!$E23 * $E23),0, '6.1'!AH23/'6.1'!$E23 * $E23 )</f>
        <v>0</v>
      </c>
      <c r="AK23" s="169">
        <f ca="1">IF( ISERROR( '6.1'!AI23/'6.1'!$E23 * $E23),0, '6.1'!AI23/'6.1'!$E23 * $E23 )</f>
        <v>0</v>
      </c>
      <c r="AL23" s="169">
        <f ca="1">IF( ISERROR( '6.1'!AJ23/'6.1'!$E23 * $E23),0, '6.1'!AJ23/'6.1'!$E23 * $E23 )</f>
        <v>0</v>
      </c>
    </row>
    <row r="24" spans="2:38" s="3" customFormat="1" ht="12.75">
      <c r="B24" s="64" t="s">
        <v>299</v>
      </c>
      <c r="C24" s="483" t="str">
        <f>IF(Kalba="EN",Data2!C49,Data2!B49)</f>
        <v>Darbo užmokesčio išlaidos</v>
      </c>
      <c r="D24" s="169">
        <f ca="1">'6.1'!E24</f>
        <v>0</v>
      </c>
      <c r="E24" s="169">
        <f t="shared" ref="E24:E29" ca="1" si="7">(ABS(D24)*200%-SQRT((1-70%)*ABS(D24)*(200%-50%)*ABS(D24)*(200%-1)))-ABS(D24)</f>
        <v>0</v>
      </c>
      <c r="F24" s="169">
        <f ca="1">H24+NPV(FDN,I24:INDEX(I24:AL24,PAL))</f>
        <v>0</v>
      </c>
      <c r="G24" s="169">
        <f t="shared" ca="1" si="6"/>
        <v>0</v>
      </c>
      <c r="H24" s="169">
        <f ca="1">IF( ISERROR( '6.1'!F24/'6.1'!$E24 * $E24),0, '6.1'!F24/'6.1'!$E24 * $E24 )</f>
        <v>0</v>
      </c>
      <c r="I24" s="169">
        <f ca="1">IF( ISERROR( '6.1'!G24/'6.1'!$E24 * $E24),0, '6.1'!G24/'6.1'!$E24 * $E24 )</f>
        <v>0</v>
      </c>
      <c r="J24" s="169">
        <f ca="1">IF( ISERROR( '6.1'!H24/'6.1'!$E24 * $E24),0, '6.1'!H24/'6.1'!$E24 * $E24 )</f>
        <v>0</v>
      </c>
      <c r="K24" s="169">
        <f ca="1">IF( ISERROR( '6.1'!I24/'6.1'!$E24 * $E24),0, '6.1'!I24/'6.1'!$E24 * $E24 )</f>
        <v>0</v>
      </c>
      <c r="L24" s="169">
        <f ca="1">IF( ISERROR( '6.1'!J24/'6.1'!$E24 * $E24),0, '6.1'!J24/'6.1'!$E24 * $E24 )</f>
        <v>0</v>
      </c>
      <c r="M24" s="169">
        <f ca="1">IF( ISERROR( '6.1'!K24/'6.1'!$E24 * $E24),0, '6.1'!K24/'6.1'!$E24 * $E24 )</f>
        <v>0</v>
      </c>
      <c r="N24" s="169">
        <f ca="1">IF( ISERROR( '6.1'!L24/'6.1'!$E24 * $E24),0, '6.1'!L24/'6.1'!$E24 * $E24 )</f>
        <v>0</v>
      </c>
      <c r="O24" s="169">
        <f ca="1">IF( ISERROR( '6.1'!M24/'6.1'!$E24 * $E24),0, '6.1'!M24/'6.1'!$E24 * $E24 )</f>
        <v>0</v>
      </c>
      <c r="P24" s="169">
        <f ca="1">IF( ISERROR( '6.1'!N24/'6.1'!$E24 * $E24),0, '6.1'!N24/'6.1'!$E24 * $E24 )</f>
        <v>0</v>
      </c>
      <c r="Q24" s="169">
        <f ca="1">IF( ISERROR( '6.1'!O24/'6.1'!$E24 * $E24),0, '6.1'!O24/'6.1'!$E24 * $E24 )</f>
        <v>0</v>
      </c>
      <c r="R24" s="169">
        <f ca="1">IF( ISERROR( '6.1'!P24/'6.1'!$E24 * $E24),0, '6.1'!P24/'6.1'!$E24 * $E24 )</f>
        <v>0</v>
      </c>
      <c r="S24" s="169">
        <f ca="1">IF( ISERROR( '6.1'!Q24/'6.1'!$E24 * $E24),0, '6.1'!Q24/'6.1'!$E24 * $E24 )</f>
        <v>0</v>
      </c>
      <c r="T24" s="169">
        <f ca="1">IF( ISERROR( '6.1'!R24/'6.1'!$E24 * $E24),0, '6.1'!R24/'6.1'!$E24 * $E24 )</f>
        <v>0</v>
      </c>
      <c r="U24" s="169">
        <f ca="1">IF( ISERROR( '6.1'!S24/'6.1'!$E24 * $E24),0, '6.1'!S24/'6.1'!$E24 * $E24 )</f>
        <v>0</v>
      </c>
      <c r="V24" s="169">
        <f ca="1">IF( ISERROR( '6.1'!T24/'6.1'!$E24 * $E24),0, '6.1'!T24/'6.1'!$E24 * $E24 )</f>
        <v>0</v>
      </c>
      <c r="W24" s="169">
        <f ca="1">IF( ISERROR( '6.1'!U24/'6.1'!$E24 * $E24),0, '6.1'!U24/'6.1'!$E24 * $E24 )</f>
        <v>0</v>
      </c>
      <c r="X24" s="169">
        <f ca="1">IF( ISERROR( '6.1'!V24/'6.1'!$E24 * $E24),0, '6.1'!V24/'6.1'!$E24 * $E24 )</f>
        <v>0</v>
      </c>
      <c r="Y24" s="169">
        <f ca="1">IF( ISERROR( '6.1'!W24/'6.1'!$E24 * $E24),0, '6.1'!W24/'6.1'!$E24 * $E24 )</f>
        <v>0</v>
      </c>
      <c r="Z24" s="169">
        <f ca="1">IF( ISERROR( '6.1'!X24/'6.1'!$E24 * $E24),0, '6.1'!X24/'6.1'!$E24 * $E24 )</f>
        <v>0</v>
      </c>
      <c r="AA24" s="169">
        <f ca="1">IF( ISERROR( '6.1'!Y24/'6.1'!$E24 * $E24),0, '6.1'!Y24/'6.1'!$E24 * $E24 )</f>
        <v>0</v>
      </c>
      <c r="AB24" s="169">
        <f ca="1">IF( ISERROR( '6.1'!Z24/'6.1'!$E24 * $E24),0, '6.1'!Z24/'6.1'!$E24 * $E24 )</f>
        <v>0</v>
      </c>
      <c r="AC24" s="169">
        <f ca="1">IF( ISERROR( '6.1'!AA24/'6.1'!$E24 * $E24),0, '6.1'!AA24/'6.1'!$E24 * $E24 )</f>
        <v>0</v>
      </c>
      <c r="AD24" s="169">
        <f ca="1">IF( ISERROR( '6.1'!AB24/'6.1'!$E24 * $E24),0, '6.1'!AB24/'6.1'!$E24 * $E24 )</f>
        <v>0</v>
      </c>
      <c r="AE24" s="169">
        <f ca="1">IF( ISERROR( '6.1'!AC24/'6.1'!$E24 * $E24),0, '6.1'!AC24/'6.1'!$E24 * $E24 )</f>
        <v>0</v>
      </c>
      <c r="AF24" s="169">
        <f ca="1">IF( ISERROR( '6.1'!AD24/'6.1'!$E24 * $E24),0, '6.1'!AD24/'6.1'!$E24 * $E24 )</f>
        <v>0</v>
      </c>
      <c r="AG24" s="169">
        <f ca="1">IF( ISERROR( '6.1'!AE24/'6.1'!$E24 * $E24),0, '6.1'!AE24/'6.1'!$E24 * $E24 )</f>
        <v>0</v>
      </c>
      <c r="AH24" s="169">
        <f ca="1">IF( ISERROR( '6.1'!AF24/'6.1'!$E24 * $E24),0, '6.1'!AF24/'6.1'!$E24 * $E24 )</f>
        <v>0</v>
      </c>
      <c r="AI24" s="169">
        <f ca="1">IF( ISERROR( '6.1'!AG24/'6.1'!$E24 * $E24),0, '6.1'!AG24/'6.1'!$E24 * $E24 )</f>
        <v>0</v>
      </c>
      <c r="AJ24" s="169">
        <f ca="1">IF( ISERROR( '6.1'!AH24/'6.1'!$E24 * $E24),0, '6.1'!AH24/'6.1'!$E24 * $E24 )</f>
        <v>0</v>
      </c>
      <c r="AK24" s="169">
        <f ca="1">IF( ISERROR( '6.1'!AI24/'6.1'!$E24 * $E24),0, '6.1'!AI24/'6.1'!$E24 * $E24 )</f>
        <v>0</v>
      </c>
      <c r="AL24" s="169">
        <f ca="1">IF( ISERROR( '6.1'!AJ24/'6.1'!$E24 * $E24),0, '6.1'!AJ24/'6.1'!$E24 * $E24 )</f>
        <v>0</v>
      </c>
    </row>
    <row r="25" spans="2:38" s="3" customFormat="1" ht="12.75">
      <c r="B25" s="64" t="s">
        <v>300</v>
      </c>
      <c r="C25" s="483" t="str">
        <f>IF(Kalba="EN",Data2!C50,Data2!B50)</f>
        <v>Elektros energijos išlaidos</v>
      </c>
      <c r="D25" s="169">
        <f ca="1">'6.1'!E25</f>
        <v>0</v>
      </c>
      <c r="E25" s="169">
        <f t="shared" ca="1" si="7"/>
        <v>0</v>
      </c>
      <c r="F25" s="169">
        <f ca="1">H25+NPV(FDN,I25:INDEX(I25:AL25,PAL))</f>
        <v>0</v>
      </c>
      <c r="G25" s="169">
        <f t="shared" ca="1" si="6"/>
        <v>0</v>
      </c>
      <c r="H25" s="169">
        <f ca="1">IF( ISERROR( '6.1'!F25/'6.1'!$E25 * $E25),0, '6.1'!F25/'6.1'!$E25 * $E25 )</f>
        <v>0</v>
      </c>
      <c r="I25" s="169">
        <f ca="1">IF( ISERROR( '6.1'!G25/'6.1'!$E25 * $E25),0, '6.1'!G25/'6.1'!$E25 * $E25 )</f>
        <v>0</v>
      </c>
      <c r="J25" s="169">
        <f ca="1">IF( ISERROR( '6.1'!H25/'6.1'!$E25 * $E25),0, '6.1'!H25/'6.1'!$E25 * $E25 )</f>
        <v>0</v>
      </c>
      <c r="K25" s="169">
        <f ca="1">IF( ISERROR( '6.1'!I25/'6.1'!$E25 * $E25),0, '6.1'!I25/'6.1'!$E25 * $E25 )</f>
        <v>0</v>
      </c>
      <c r="L25" s="169">
        <f ca="1">IF( ISERROR( '6.1'!J25/'6.1'!$E25 * $E25),0, '6.1'!J25/'6.1'!$E25 * $E25 )</f>
        <v>0</v>
      </c>
      <c r="M25" s="169">
        <f ca="1">IF( ISERROR( '6.1'!K25/'6.1'!$E25 * $E25),0, '6.1'!K25/'6.1'!$E25 * $E25 )</f>
        <v>0</v>
      </c>
      <c r="N25" s="169">
        <f ca="1">IF( ISERROR( '6.1'!L25/'6.1'!$E25 * $E25),0, '6.1'!L25/'6.1'!$E25 * $E25 )</f>
        <v>0</v>
      </c>
      <c r="O25" s="169">
        <f ca="1">IF( ISERROR( '6.1'!M25/'6.1'!$E25 * $E25),0, '6.1'!M25/'6.1'!$E25 * $E25 )</f>
        <v>0</v>
      </c>
      <c r="P25" s="169">
        <f ca="1">IF( ISERROR( '6.1'!N25/'6.1'!$E25 * $E25),0, '6.1'!N25/'6.1'!$E25 * $E25 )</f>
        <v>0</v>
      </c>
      <c r="Q25" s="169">
        <f ca="1">IF( ISERROR( '6.1'!O25/'6.1'!$E25 * $E25),0, '6.1'!O25/'6.1'!$E25 * $E25 )</f>
        <v>0</v>
      </c>
      <c r="R25" s="169">
        <f ca="1">IF( ISERROR( '6.1'!P25/'6.1'!$E25 * $E25),0, '6.1'!P25/'6.1'!$E25 * $E25 )</f>
        <v>0</v>
      </c>
      <c r="S25" s="169">
        <f ca="1">IF( ISERROR( '6.1'!Q25/'6.1'!$E25 * $E25),0, '6.1'!Q25/'6.1'!$E25 * $E25 )</f>
        <v>0</v>
      </c>
      <c r="T25" s="169">
        <f ca="1">IF( ISERROR( '6.1'!R25/'6.1'!$E25 * $E25),0, '6.1'!R25/'6.1'!$E25 * $E25 )</f>
        <v>0</v>
      </c>
      <c r="U25" s="169">
        <f ca="1">IF( ISERROR( '6.1'!S25/'6.1'!$E25 * $E25),0, '6.1'!S25/'6.1'!$E25 * $E25 )</f>
        <v>0</v>
      </c>
      <c r="V25" s="169">
        <f ca="1">IF( ISERROR( '6.1'!T25/'6.1'!$E25 * $E25),0, '6.1'!T25/'6.1'!$E25 * $E25 )</f>
        <v>0</v>
      </c>
      <c r="W25" s="169">
        <f ca="1">IF( ISERROR( '6.1'!U25/'6.1'!$E25 * $E25),0, '6.1'!U25/'6.1'!$E25 * $E25 )</f>
        <v>0</v>
      </c>
      <c r="X25" s="169">
        <f ca="1">IF( ISERROR( '6.1'!V25/'6.1'!$E25 * $E25),0, '6.1'!V25/'6.1'!$E25 * $E25 )</f>
        <v>0</v>
      </c>
      <c r="Y25" s="169">
        <f ca="1">IF( ISERROR( '6.1'!W25/'6.1'!$E25 * $E25),0, '6.1'!W25/'6.1'!$E25 * $E25 )</f>
        <v>0</v>
      </c>
      <c r="Z25" s="169">
        <f ca="1">IF( ISERROR( '6.1'!X25/'6.1'!$E25 * $E25),0, '6.1'!X25/'6.1'!$E25 * $E25 )</f>
        <v>0</v>
      </c>
      <c r="AA25" s="169">
        <f ca="1">IF( ISERROR( '6.1'!Y25/'6.1'!$E25 * $E25),0, '6.1'!Y25/'6.1'!$E25 * $E25 )</f>
        <v>0</v>
      </c>
      <c r="AB25" s="169">
        <f ca="1">IF( ISERROR( '6.1'!Z25/'6.1'!$E25 * $E25),0, '6.1'!Z25/'6.1'!$E25 * $E25 )</f>
        <v>0</v>
      </c>
      <c r="AC25" s="169">
        <f ca="1">IF( ISERROR( '6.1'!AA25/'6.1'!$E25 * $E25),0, '6.1'!AA25/'6.1'!$E25 * $E25 )</f>
        <v>0</v>
      </c>
      <c r="AD25" s="169">
        <f ca="1">IF( ISERROR( '6.1'!AB25/'6.1'!$E25 * $E25),0, '6.1'!AB25/'6.1'!$E25 * $E25 )</f>
        <v>0</v>
      </c>
      <c r="AE25" s="169">
        <f ca="1">IF( ISERROR( '6.1'!AC25/'6.1'!$E25 * $E25),0, '6.1'!AC25/'6.1'!$E25 * $E25 )</f>
        <v>0</v>
      </c>
      <c r="AF25" s="169">
        <f ca="1">IF( ISERROR( '6.1'!AD25/'6.1'!$E25 * $E25),0, '6.1'!AD25/'6.1'!$E25 * $E25 )</f>
        <v>0</v>
      </c>
      <c r="AG25" s="169">
        <f ca="1">IF( ISERROR( '6.1'!AE25/'6.1'!$E25 * $E25),0, '6.1'!AE25/'6.1'!$E25 * $E25 )</f>
        <v>0</v>
      </c>
      <c r="AH25" s="169">
        <f ca="1">IF( ISERROR( '6.1'!AF25/'6.1'!$E25 * $E25),0, '6.1'!AF25/'6.1'!$E25 * $E25 )</f>
        <v>0</v>
      </c>
      <c r="AI25" s="169">
        <f ca="1">IF( ISERROR( '6.1'!AG25/'6.1'!$E25 * $E25),0, '6.1'!AG25/'6.1'!$E25 * $E25 )</f>
        <v>0</v>
      </c>
      <c r="AJ25" s="169">
        <f ca="1">IF( ISERROR( '6.1'!AH25/'6.1'!$E25 * $E25),0, '6.1'!AH25/'6.1'!$E25 * $E25 )</f>
        <v>0</v>
      </c>
      <c r="AK25" s="169">
        <f ca="1">IF( ISERROR( '6.1'!AI25/'6.1'!$E25 * $E25),0, '6.1'!AI25/'6.1'!$E25 * $E25 )</f>
        <v>0</v>
      </c>
      <c r="AL25" s="169">
        <f ca="1">IF( ISERROR( '6.1'!AJ25/'6.1'!$E25 * $E25),0, '6.1'!AJ25/'6.1'!$E25 * $E25 )</f>
        <v>0</v>
      </c>
    </row>
    <row r="26" spans="2:38" s="3" customFormat="1" ht="12.75">
      <c r="B26" s="64" t="s">
        <v>301</v>
      </c>
      <c r="C26" s="483" t="str">
        <f>IF(Kalba="EN",Data2!C51,Data2!B51)</f>
        <v>Šildymo (išskyrus elektrą) išlaidos</v>
      </c>
      <c r="D26" s="169">
        <f ca="1">'6.1'!E26</f>
        <v>0</v>
      </c>
      <c r="E26" s="169">
        <f t="shared" ca="1" si="7"/>
        <v>0</v>
      </c>
      <c r="F26" s="169">
        <f ca="1">H26+NPV(FDN,I26:INDEX(I26:AL26,PAL))</f>
        <v>0</v>
      </c>
      <c r="G26" s="169">
        <f t="shared" ca="1" si="6"/>
        <v>0</v>
      </c>
      <c r="H26" s="169">
        <f ca="1">IF( ISERROR( '6.1'!F26/'6.1'!$E26 * $E26),0, '6.1'!F26/'6.1'!$E26 * $E26 )</f>
        <v>0</v>
      </c>
      <c r="I26" s="169">
        <f ca="1">IF( ISERROR( '6.1'!G26/'6.1'!$E26 * $E26),0, '6.1'!G26/'6.1'!$E26 * $E26 )</f>
        <v>0</v>
      </c>
      <c r="J26" s="169">
        <f ca="1">IF( ISERROR( '6.1'!H26/'6.1'!$E26 * $E26),0, '6.1'!H26/'6.1'!$E26 * $E26 )</f>
        <v>0</v>
      </c>
      <c r="K26" s="169">
        <f ca="1">IF( ISERROR( '6.1'!I26/'6.1'!$E26 * $E26),0, '6.1'!I26/'6.1'!$E26 * $E26 )</f>
        <v>0</v>
      </c>
      <c r="L26" s="169">
        <f ca="1">IF( ISERROR( '6.1'!J26/'6.1'!$E26 * $E26),0, '6.1'!J26/'6.1'!$E26 * $E26 )</f>
        <v>0</v>
      </c>
      <c r="M26" s="169">
        <f ca="1">IF( ISERROR( '6.1'!K26/'6.1'!$E26 * $E26),0, '6.1'!K26/'6.1'!$E26 * $E26 )</f>
        <v>0</v>
      </c>
      <c r="N26" s="169">
        <f ca="1">IF( ISERROR( '6.1'!L26/'6.1'!$E26 * $E26),0, '6.1'!L26/'6.1'!$E26 * $E26 )</f>
        <v>0</v>
      </c>
      <c r="O26" s="169">
        <f ca="1">IF( ISERROR( '6.1'!M26/'6.1'!$E26 * $E26),0, '6.1'!M26/'6.1'!$E26 * $E26 )</f>
        <v>0</v>
      </c>
      <c r="P26" s="169">
        <f ca="1">IF( ISERROR( '6.1'!N26/'6.1'!$E26 * $E26),0, '6.1'!N26/'6.1'!$E26 * $E26 )</f>
        <v>0</v>
      </c>
      <c r="Q26" s="169">
        <f ca="1">IF( ISERROR( '6.1'!O26/'6.1'!$E26 * $E26),0, '6.1'!O26/'6.1'!$E26 * $E26 )</f>
        <v>0</v>
      </c>
      <c r="R26" s="169">
        <f ca="1">IF( ISERROR( '6.1'!P26/'6.1'!$E26 * $E26),0, '6.1'!P26/'6.1'!$E26 * $E26 )</f>
        <v>0</v>
      </c>
      <c r="S26" s="169">
        <f ca="1">IF( ISERROR( '6.1'!Q26/'6.1'!$E26 * $E26),0, '6.1'!Q26/'6.1'!$E26 * $E26 )</f>
        <v>0</v>
      </c>
      <c r="T26" s="169">
        <f ca="1">IF( ISERROR( '6.1'!R26/'6.1'!$E26 * $E26),0, '6.1'!R26/'6.1'!$E26 * $E26 )</f>
        <v>0</v>
      </c>
      <c r="U26" s="169">
        <f ca="1">IF( ISERROR( '6.1'!S26/'6.1'!$E26 * $E26),0, '6.1'!S26/'6.1'!$E26 * $E26 )</f>
        <v>0</v>
      </c>
      <c r="V26" s="169">
        <f ca="1">IF( ISERROR( '6.1'!T26/'6.1'!$E26 * $E26),0, '6.1'!T26/'6.1'!$E26 * $E26 )</f>
        <v>0</v>
      </c>
      <c r="W26" s="169">
        <f ca="1">IF( ISERROR( '6.1'!U26/'6.1'!$E26 * $E26),0, '6.1'!U26/'6.1'!$E26 * $E26 )</f>
        <v>0</v>
      </c>
      <c r="X26" s="169">
        <f ca="1">IF( ISERROR( '6.1'!V26/'6.1'!$E26 * $E26),0, '6.1'!V26/'6.1'!$E26 * $E26 )</f>
        <v>0</v>
      </c>
      <c r="Y26" s="169">
        <f ca="1">IF( ISERROR( '6.1'!W26/'6.1'!$E26 * $E26),0, '6.1'!W26/'6.1'!$E26 * $E26 )</f>
        <v>0</v>
      </c>
      <c r="Z26" s="169">
        <f ca="1">IF( ISERROR( '6.1'!X26/'6.1'!$E26 * $E26),0, '6.1'!X26/'6.1'!$E26 * $E26 )</f>
        <v>0</v>
      </c>
      <c r="AA26" s="169">
        <f ca="1">IF( ISERROR( '6.1'!Y26/'6.1'!$E26 * $E26),0, '6.1'!Y26/'6.1'!$E26 * $E26 )</f>
        <v>0</v>
      </c>
      <c r="AB26" s="169">
        <f ca="1">IF( ISERROR( '6.1'!Z26/'6.1'!$E26 * $E26),0, '6.1'!Z26/'6.1'!$E26 * $E26 )</f>
        <v>0</v>
      </c>
      <c r="AC26" s="169">
        <f ca="1">IF( ISERROR( '6.1'!AA26/'6.1'!$E26 * $E26),0, '6.1'!AA26/'6.1'!$E26 * $E26 )</f>
        <v>0</v>
      </c>
      <c r="AD26" s="169">
        <f ca="1">IF( ISERROR( '6.1'!AB26/'6.1'!$E26 * $E26),0, '6.1'!AB26/'6.1'!$E26 * $E26 )</f>
        <v>0</v>
      </c>
      <c r="AE26" s="169">
        <f ca="1">IF( ISERROR( '6.1'!AC26/'6.1'!$E26 * $E26),0, '6.1'!AC26/'6.1'!$E26 * $E26 )</f>
        <v>0</v>
      </c>
      <c r="AF26" s="169">
        <f ca="1">IF( ISERROR( '6.1'!AD26/'6.1'!$E26 * $E26),0, '6.1'!AD26/'6.1'!$E26 * $E26 )</f>
        <v>0</v>
      </c>
      <c r="AG26" s="169">
        <f ca="1">IF( ISERROR( '6.1'!AE26/'6.1'!$E26 * $E26),0, '6.1'!AE26/'6.1'!$E26 * $E26 )</f>
        <v>0</v>
      </c>
      <c r="AH26" s="169">
        <f ca="1">IF( ISERROR( '6.1'!AF26/'6.1'!$E26 * $E26),0, '6.1'!AF26/'6.1'!$E26 * $E26 )</f>
        <v>0</v>
      </c>
      <c r="AI26" s="169">
        <f ca="1">IF( ISERROR( '6.1'!AG26/'6.1'!$E26 * $E26),0, '6.1'!AG26/'6.1'!$E26 * $E26 )</f>
        <v>0</v>
      </c>
      <c r="AJ26" s="169">
        <f ca="1">IF( ISERROR( '6.1'!AH26/'6.1'!$E26 * $E26),0, '6.1'!AH26/'6.1'!$E26 * $E26 )</f>
        <v>0</v>
      </c>
      <c r="AK26" s="169">
        <f ca="1">IF( ISERROR( '6.1'!AI26/'6.1'!$E26 * $E26),0, '6.1'!AI26/'6.1'!$E26 * $E26 )</f>
        <v>0</v>
      </c>
      <c r="AL26" s="169">
        <f ca="1">IF( ISERROR( '6.1'!AJ26/'6.1'!$E26 * $E26),0, '6.1'!AJ26/'6.1'!$E26 * $E26 )</f>
        <v>0</v>
      </c>
    </row>
    <row r="27" spans="2:38" s="3" customFormat="1" ht="12.75">
      <c r="B27" s="64" t="s">
        <v>303</v>
      </c>
      <c r="C27" s="483" t="str">
        <f>IF(Kalba="EN",Data2!C52,Data2!B52)</f>
        <v>Infrastruktūros būklės palaikymo išlaidos</v>
      </c>
      <c r="D27" s="169">
        <f ca="1">'6.1'!E27</f>
        <v>0</v>
      </c>
      <c r="E27" s="169">
        <f t="shared" ca="1" si="7"/>
        <v>0</v>
      </c>
      <c r="F27" s="169">
        <f ca="1">H27+NPV(FDN,I27:INDEX(I27:AL27,PAL))</f>
        <v>0</v>
      </c>
      <c r="G27" s="169">
        <f t="shared" ca="1" si="6"/>
        <v>0</v>
      </c>
      <c r="H27" s="169">
        <f ca="1">IF( ISERROR( '6.1'!F27/'6.1'!$E27 * $E27),0, '6.1'!F27/'6.1'!$E27 * $E27 )</f>
        <v>0</v>
      </c>
      <c r="I27" s="169">
        <f ca="1">IF( ISERROR( '6.1'!G27/'6.1'!$E27 * $E27),0, '6.1'!G27/'6.1'!$E27 * $E27 )</f>
        <v>0</v>
      </c>
      <c r="J27" s="169">
        <f ca="1">IF( ISERROR( '6.1'!H27/'6.1'!$E27 * $E27),0, '6.1'!H27/'6.1'!$E27 * $E27 )</f>
        <v>0</v>
      </c>
      <c r="K27" s="169">
        <f ca="1">IF( ISERROR( '6.1'!I27/'6.1'!$E27 * $E27),0, '6.1'!I27/'6.1'!$E27 * $E27 )</f>
        <v>0</v>
      </c>
      <c r="L27" s="169">
        <f ca="1">IF( ISERROR( '6.1'!J27/'6.1'!$E27 * $E27),0, '6.1'!J27/'6.1'!$E27 * $E27 )</f>
        <v>0</v>
      </c>
      <c r="M27" s="169">
        <f ca="1">IF( ISERROR( '6.1'!K27/'6.1'!$E27 * $E27),0, '6.1'!K27/'6.1'!$E27 * $E27 )</f>
        <v>0</v>
      </c>
      <c r="N27" s="169">
        <f ca="1">IF( ISERROR( '6.1'!L27/'6.1'!$E27 * $E27),0, '6.1'!L27/'6.1'!$E27 * $E27 )</f>
        <v>0</v>
      </c>
      <c r="O27" s="169">
        <f ca="1">IF( ISERROR( '6.1'!M27/'6.1'!$E27 * $E27),0, '6.1'!M27/'6.1'!$E27 * $E27 )</f>
        <v>0</v>
      </c>
      <c r="P27" s="169">
        <f ca="1">IF( ISERROR( '6.1'!N27/'6.1'!$E27 * $E27),0, '6.1'!N27/'6.1'!$E27 * $E27 )</f>
        <v>0</v>
      </c>
      <c r="Q27" s="169">
        <f ca="1">IF( ISERROR( '6.1'!O27/'6.1'!$E27 * $E27),0, '6.1'!O27/'6.1'!$E27 * $E27 )</f>
        <v>0</v>
      </c>
      <c r="R27" s="169">
        <f ca="1">IF( ISERROR( '6.1'!P27/'6.1'!$E27 * $E27),0, '6.1'!P27/'6.1'!$E27 * $E27 )</f>
        <v>0</v>
      </c>
      <c r="S27" s="169">
        <f ca="1">IF( ISERROR( '6.1'!Q27/'6.1'!$E27 * $E27),0, '6.1'!Q27/'6.1'!$E27 * $E27 )</f>
        <v>0</v>
      </c>
      <c r="T27" s="169">
        <f ca="1">IF( ISERROR( '6.1'!R27/'6.1'!$E27 * $E27),0, '6.1'!R27/'6.1'!$E27 * $E27 )</f>
        <v>0</v>
      </c>
      <c r="U27" s="169">
        <f ca="1">IF( ISERROR( '6.1'!S27/'6.1'!$E27 * $E27),0, '6.1'!S27/'6.1'!$E27 * $E27 )</f>
        <v>0</v>
      </c>
      <c r="V27" s="169">
        <f ca="1">IF( ISERROR( '6.1'!T27/'6.1'!$E27 * $E27),0, '6.1'!T27/'6.1'!$E27 * $E27 )</f>
        <v>0</v>
      </c>
      <c r="W27" s="169">
        <f ca="1">IF( ISERROR( '6.1'!U27/'6.1'!$E27 * $E27),0, '6.1'!U27/'6.1'!$E27 * $E27 )</f>
        <v>0</v>
      </c>
      <c r="X27" s="169">
        <f ca="1">IF( ISERROR( '6.1'!V27/'6.1'!$E27 * $E27),0, '6.1'!V27/'6.1'!$E27 * $E27 )</f>
        <v>0</v>
      </c>
      <c r="Y27" s="169">
        <f ca="1">IF( ISERROR( '6.1'!W27/'6.1'!$E27 * $E27),0, '6.1'!W27/'6.1'!$E27 * $E27 )</f>
        <v>0</v>
      </c>
      <c r="Z27" s="169">
        <f ca="1">IF( ISERROR( '6.1'!X27/'6.1'!$E27 * $E27),0, '6.1'!X27/'6.1'!$E27 * $E27 )</f>
        <v>0</v>
      </c>
      <c r="AA27" s="169">
        <f ca="1">IF( ISERROR( '6.1'!Y27/'6.1'!$E27 * $E27),0, '6.1'!Y27/'6.1'!$E27 * $E27 )</f>
        <v>0</v>
      </c>
      <c r="AB27" s="169">
        <f ca="1">IF( ISERROR( '6.1'!Z27/'6.1'!$E27 * $E27),0, '6.1'!Z27/'6.1'!$E27 * $E27 )</f>
        <v>0</v>
      </c>
      <c r="AC27" s="169">
        <f ca="1">IF( ISERROR( '6.1'!AA27/'6.1'!$E27 * $E27),0, '6.1'!AA27/'6.1'!$E27 * $E27 )</f>
        <v>0</v>
      </c>
      <c r="AD27" s="169">
        <f ca="1">IF( ISERROR( '6.1'!AB27/'6.1'!$E27 * $E27),0, '6.1'!AB27/'6.1'!$E27 * $E27 )</f>
        <v>0</v>
      </c>
      <c r="AE27" s="169">
        <f ca="1">IF( ISERROR( '6.1'!AC27/'6.1'!$E27 * $E27),0, '6.1'!AC27/'6.1'!$E27 * $E27 )</f>
        <v>0</v>
      </c>
      <c r="AF27" s="169">
        <f ca="1">IF( ISERROR( '6.1'!AD27/'6.1'!$E27 * $E27),0, '6.1'!AD27/'6.1'!$E27 * $E27 )</f>
        <v>0</v>
      </c>
      <c r="AG27" s="169">
        <f ca="1">IF( ISERROR( '6.1'!AE27/'6.1'!$E27 * $E27),0, '6.1'!AE27/'6.1'!$E27 * $E27 )</f>
        <v>0</v>
      </c>
      <c r="AH27" s="169">
        <f ca="1">IF( ISERROR( '6.1'!AF27/'6.1'!$E27 * $E27),0, '6.1'!AF27/'6.1'!$E27 * $E27 )</f>
        <v>0</v>
      </c>
      <c r="AI27" s="169">
        <f ca="1">IF( ISERROR( '6.1'!AG27/'6.1'!$E27 * $E27),0, '6.1'!AG27/'6.1'!$E27 * $E27 )</f>
        <v>0</v>
      </c>
      <c r="AJ27" s="169">
        <f ca="1">IF( ISERROR( '6.1'!AH27/'6.1'!$E27 * $E27),0, '6.1'!AH27/'6.1'!$E27 * $E27 )</f>
        <v>0</v>
      </c>
      <c r="AK27" s="169">
        <f ca="1">IF( ISERROR( '6.1'!AI27/'6.1'!$E27 * $E27),0, '6.1'!AI27/'6.1'!$E27 * $E27 )</f>
        <v>0</v>
      </c>
      <c r="AL27" s="169">
        <f ca="1">IF( ISERROR( '6.1'!AJ27/'6.1'!$E27 * $E27),0, '6.1'!AJ27/'6.1'!$E27 * $E27 )</f>
        <v>0</v>
      </c>
    </row>
    <row r="28" spans="2:38" s="3" customFormat="1" ht="12.75">
      <c r="B28" s="64" t="s">
        <v>304</v>
      </c>
      <c r="C28" s="483" t="str">
        <f>IF(Kalba="EN",Data2!C53,Data2!B53)</f>
        <v>Kitos išlaidos</v>
      </c>
      <c r="D28" s="169">
        <f ca="1">'6.1'!E28</f>
        <v>0</v>
      </c>
      <c r="E28" s="169">
        <f t="shared" ca="1" si="7"/>
        <v>0</v>
      </c>
      <c r="F28" s="169">
        <f ca="1">H28+NPV(FDN,I28:INDEX(I28:AL28,PAL))</f>
        <v>0</v>
      </c>
      <c r="G28" s="169">
        <f t="shared" ca="1" si="6"/>
        <v>0</v>
      </c>
      <c r="H28" s="169">
        <f ca="1">IF( ISERROR( '6.1'!F28/'6.1'!$E28 * $E28),0, '6.1'!F28/'6.1'!$E28 * $E28 )</f>
        <v>0</v>
      </c>
      <c r="I28" s="169">
        <f ca="1">IF( ISERROR( '6.1'!G28/'6.1'!$E28 * $E28),0, '6.1'!G28/'6.1'!$E28 * $E28 )</f>
        <v>0</v>
      </c>
      <c r="J28" s="169">
        <f ca="1">IF( ISERROR( '6.1'!H28/'6.1'!$E28 * $E28),0, '6.1'!H28/'6.1'!$E28 * $E28 )</f>
        <v>0</v>
      </c>
      <c r="K28" s="169">
        <f ca="1">IF( ISERROR( '6.1'!I28/'6.1'!$E28 * $E28),0, '6.1'!I28/'6.1'!$E28 * $E28 )</f>
        <v>0</v>
      </c>
      <c r="L28" s="169">
        <f ca="1">IF( ISERROR( '6.1'!J28/'6.1'!$E28 * $E28),0, '6.1'!J28/'6.1'!$E28 * $E28 )</f>
        <v>0</v>
      </c>
      <c r="M28" s="169">
        <f ca="1">IF( ISERROR( '6.1'!K28/'6.1'!$E28 * $E28),0, '6.1'!K28/'6.1'!$E28 * $E28 )</f>
        <v>0</v>
      </c>
      <c r="N28" s="169">
        <f ca="1">IF( ISERROR( '6.1'!L28/'6.1'!$E28 * $E28),0, '6.1'!L28/'6.1'!$E28 * $E28 )</f>
        <v>0</v>
      </c>
      <c r="O28" s="169">
        <f ca="1">IF( ISERROR( '6.1'!M28/'6.1'!$E28 * $E28),0, '6.1'!M28/'6.1'!$E28 * $E28 )</f>
        <v>0</v>
      </c>
      <c r="P28" s="169">
        <f ca="1">IF( ISERROR( '6.1'!N28/'6.1'!$E28 * $E28),0, '6.1'!N28/'6.1'!$E28 * $E28 )</f>
        <v>0</v>
      </c>
      <c r="Q28" s="169">
        <f ca="1">IF( ISERROR( '6.1'!O28/'6.1'!$E28 * $E28),0, '6.1'!O28/'6.1'!$E28 * $E28 )</f>
        <v>0</v>
      </c>
      <c r="R28" s="169">
        <f ca="1">IF( ISERROR( '6.1'!P28/'6.1'!$E28 * $E28),0, '6.1'!P28/'6.1'!$E28 * $E28 )</f>
        <v>0</v>
      </c>
      <c r="S28" s="169">
        <f ca="1">IF( ISERROR( '6.1'!Q28/'6.1'!$E28 * $E28),0, '6.1'!Q28/'6.1'!$E28 * $E28 )</f>
        <v>0</v>
      </c>
      <c r="T28" s="169">
        <f ca="1">IF( ISERROR( '6.1'!R28/'6.1'!$E28 * $E28),0, '6.1'!R28/'6.1'!$E28 * $E28 )</f>
        <v>0</v>
      </c>
      <c r="U28" s="169">
        <f ca="1">IF( ISERROR( '6.1'!S28/'6.1'!$E28 * $E28),0, '6.1'!S28/'6.1'!$E28 * $E28 )</f>
        <v>0</v>
      </c>
      <c r="V28" s="169">
        <f ca="1">IF( ISERROR( '6.1'!T28/'6.1'!$E28 * $E28),0, '6.1'!T28/'6.1'!$E28 * $E28 )</f>
        <v>0</v>
      </c>
      <c r="W28" s="169">
        <f ca="1">IF( ISERROR( '6.1'!U28/'6.1'!$E28 * $E28),0, '6.1'!U28/'6.1'!$E28 * $E28 )</f>
        <v>0</v>
      </c>
      <c r="X28" s="169">
        <f ca="1">IF( ISERROR( '6.1'!V28/'6.1'!$E28 * $E28),0, '6.1'!V28/'6.1'!$E28 * $E28 )</f>
        <v>0</v>
      </c>
      <c r="Y28" s="169">
        <f ca="1">IF( ISERROR( '6.1'!W28/'6.1'!$E28 * $E28),0, '6.1'!W28/'6.1'!$E28 * $E28 )</f>
        <v>0</v>
      </c>
      <c r="Z28" s="169">
        <f ca="1">IF( ISERROR( '6.1'!X28/'6.1'!$E28 * $E28),0, '6.1'!X28/'6.1'!$E28 * $E28 )</f>
        <v>0</v>
      </c>
      <c r="AA28" s="169">
        <f ca="1">IF( ISERROR( '6.1'!Y28/'6.1'!$E28 * $E28),0, '6.1'!Y28/'6.1'!$E28 * $E28 )</f>
        <v>0</v>
      </c>
      <c r="AB28" s="169">
        <f ca="1">IF( ISERROR( '6.1'!Z28/'6.1'!$E28 * $E28),0, '6.1'!Z28/'6.1'!$E28 * $E28 )</f>
        <v>0</v>
      </c>
      <c r="AC28" s="169">
        <f ca="1">IF( ISERROR( '6.1'!AA28/'6.1'!$E28 * $E28),0, '6.1'!AA28/'6.1'!$E28 * $E28 )</f>
        <v>0</v>
      </c>
      <c r="AD28" s="169">
        <f ca="1">IF( ISERROR( '6.1'!AB28/'6.1'!$E28 * $E28),0, '6.1'!AB28/'6.1'!$E28 * $E28 )</f>
        <v>0</v>
      </c>
      <c r="AE28" s="169">
        <f ca="1">IF( ISERROR( '6.1'!AC28/'6.1'!$E28 * $E28),0, '6.1'!AC28/'6.1'!$E28 * $E28 )</f>
        <v>0</v>
      </c>
      <c r="AF28" s="169">
        <f ca="1">IF( ISERROR( '6.1'!AD28/'6.1'!$E28 * $E28),0, '6.1'!AD28/'6.1'!$E28 * $E28 )</f>
        <v>0</v>
      </c>
      <c r="AG28" s="169">
        <f ca="1">IF( ISERROR( '6.1'!AE28/'6.1'!$E28 * $E28),0, '6.1'!AE28/'6.1'!$E28 * $E28 )</f>
        <v>0</v>
      </c>
      <c r="AH28" s="169">
        <f ca="1">IF( ISERROR( '6.1'!AF28/'6.1'!$E28 * $E28),0, '6.1'!AF28/'6.1'!$E28 * $E28 )</f>
        <v>0</v>
      </c>
      <c r="AI28" s="169">
        <f ca="1">IF( ISERROR( '6.1'!AG28/'6.1'!$E28 * $E28),0, '6.1'!AG28/'6.1'!$E28 * $E28 )</f>
        <v>0</v>
      </c>
      <c r="AJ28" s="169">
        <f ca="1">IF( ISERROR( '6.1'!AH28/'6.1'!$E28 * $E28),0, '6.1'!AH28/'6.1'!$E28 * $E28 )</f>
        <v>0</v>
      </c>
      <c r="AK28" s="169">
        <f ca="1">IF( ISERROR( '6.1'!AI28/'6.1'!$E28 * $E28),0, '6.1'!AI28/'6.1'!$E28 * $E28 )</f>
        <v>0</v>
      </c>
      <c r="AL28" s="169">
        <f ca="1">IF( ISERROR( '6.1'!AJ28/'6.1'!$E28 * $E28),0, '6.1'!AJ28/'6.1'!$E28 * $E28 )</f>
        <v>0</v>
      </c>
    </row>
    <row r="29" spans="2:38" s="3" customFormat="1" ht="12.75">
      <c r="B29" s="64" t="s">
        <v>305</v>
      </c>
      <c r="C29" s="483" t="str">
        <f>IF(Kalba="EN",Data2!C54,Data2!B54)</f>
        <v>Gautų paskolų (G.3.1.) palūkanos</v>
      </c>
      <c r="D29" s="169">
        <f ca="1">'6.1'!E29</f>
        <v>0</v>
      </c>
      <c r="E29" s="169">
        <f t="shared" ca="1" si="7"/>
        <v>0</v>
      </c>
      <c r="F29" s="169">
        <f ca="1">H29+NPV(FDN,I29:INDEX(I29:AL29,PAL))</f>
        <v>0</v>
      </c>
      <c r="G29" s="169">
        <f t="shared" ca="1" si="6"/>
        <v>0</v>
      </c>
      <c r="H29" s="169">
        <f ca="1">IF( ISERROR( '6.1'!F29/'6.1'!$E29 * $E29),0, '6.1'!F29/'6.1'!$E29 * $E29 )</f>
        <v>0</v>
      </c>
      <c r="I29" s="169">
        <f ca="1">IF( ISERROR( '6.1'!G29/'6.1'!$E29 * $E29),0, '6.1'!G29/'6.1'!$E29 * $E29 )</f>
        <v>0</v>
      </c>
      <c r="J29" s="169">
        <f ca="1">IF( ISERROR( '6.1'!H29/'6.1'!$E29 * $E29),0, '6.1'!H29/'6.1'!$E29 * $E29 )</f>
        <v>0</v>
      </c>
      <c r="K29" s="169">
        <f ca="1">IF( ISERROR( '6.1'!I29/'6.1'!$E29 * $E29),0, '6.1'!I29/'6.1'!$E29 * $E29 )</f>
        <v>0</v>
      </c>
      <c r="L29" s="169">
        <f ca="1">IF( ISERROR( '6.1'!J29/'6.1'!$E29 * $E29),0, '6.1'!J29/'6.1'!$E29 * $E29 )</f>
        <v>0</v>
      </c>
      <c r="M29" s="169">
        <f ca="1">IF( ISERROR( '6.1'!K29/'6.1'!$E29 * $E29),0, '6.1'!K29/'6.1'!$E29 * $E29 )</f>
        <v>0</v>
      </c>
      <c r="N29" s="169">
        <f ca="1">IF( ISERROR( '6.1'!L29/'6.1'!$E29 * $E29),0, '6.1'!L29/'6.1'!$E29 * $E29 )</f>
        <v>0</v>
      </c>
      <c r="O29" s="169">
        <f ca="1">IF( ISERROR( '6.1'!M29/'6.1'!$E29 * $E29),0, '6.1'!M29/'6.1'!$E29 * $E29 )</f>
        <v>0</v>
      </c>
      <c r="P29" s="169">
        <f ca="1">IF( ISERROR( '6.1'!N29/'6.1'!$E29 * $E29),0, '6.1'!N29/'6.1'!$E29 * $E29 )</f>
        <v>0</v>
      </c>
      <c r="Q29" s="169">
        <f ca="1">IF( ISERROR( '6.1'!O29/'6.1'!$E29 * $E29),0, '6.1'!O29/'6.1'!$E29 * $E29 )</f>
        <v>0</v>
      </c>
      <c r="R29" s="169">
        <f ca="1">IF( ISERROR( '6.1'!P29/'6.1'!$E29 * $E29),0, '6.1'!P29/'6.1'!$E29 * $E29 )</f>
        <v>0</v>
      </c>
      <c r="S29" s="169">
        <f ca="1">IF( ISERROR( '6.1'!Q29/'6.1'!$E29 * $E29),0, '6.1'!Q29/'6.1'!$E29 * $E29 )</f>
        <v>0</v>
      </c>
      <c r="T29" s="169">
        <f ca="1">IF( ISERROR( '6.1'!R29/'6.1'!$E29 * $E29),0, '6.1'!R29/'6.1'!$E29 * $E29 )</f>
        <v>0</v>
      </c>
      <c r="U29" s="169">
        <f ca="1">IF( ISERROR( '6.1'!S29/'6.1'!$E29 * $E29),0, '6.1'!S29/'6.1'!$E29 * $E29 )</f>
        <v>0</v>
      </c>
      <c r="V29" s="169">
        <f ca="1">IF( ISERROR( '6.1'!T29/'6.1'!$E29 * $E29),0, '6.1'!T29/'6.1'!$E29 * $E29 )</f>
        <v>0</v>
      </c>
      <c r="W29" s="169">
        <f ca="1">IF( ISERROR( '6.1'!U29/'6.1'!$E29 * $E29),0, '6.1'!U29/'6.1'!$E29 * $E29 )</f>
        <v>0</v>
      </c>
      <c r="X29" s="169">
        <f ca="1">IF( ISERROR( '6.1'!V29/'6.1'!$E29 * $E29),0, '6.1'!V29/'6.1'!$E29 * $E29 )</f>
        <v>0</v>
      </c>
      <c r="Y29" s="169">
        <f ca="1">IF( ISERROR( '6.1'!W29/'6.1'!$E29 * $E29),0, '6.1'!W29/'6.1'!$E29 * $E29 )</f>
        <v>0</v>
      </c>
      <c r="Z29" s="169">
        <f ca="1">IF( ISERROR( '6.1'!X29/'6.1'!$E29 * $E29),0, '6.1'!X29/'6.1'!$E29 * $E29 )</f>
        <v>0</v>
      </c>
      <c r="AA29" s="169">
        <f ca="1">IF( ISERROR( '6.1'!Y29/'6.1'!$E29 * $E29),0, '6.1'!Y29/'6.1'!$E29 * $E29 )</f>
        <v>0</v>
      </c>
      <c r="AB29" s="169">
        <f ca="1">IF( ISERROR( '6.1'!Z29/'6.1'!$E29 * $E29),0, '6.1'!Z29/'6.1'!$E29 * $E29 )</f>
        <v>0</v>
      </c>
      <c r="AC29" s="169">
        <f ca="1">IF( ISERROR( '6.1'!AA29/'6.1'!$E29 * $E29),0, '6.1'!AA29/'6.1'!$E29 * $E29 )</f>
        <v>0</v>
      </c>
      <c r="AD29" s="169">
        <f ca="1">IF( ISERROR( '6.1'!AB29/'6.1'!$E29 * $E29),0, '6.1'!AB29/'6.1'!$E29 * $E29 )</f>
        <v>0</v>
      </c>
      <c r="AE29" s="169">
        <f ca="1">IF( ISERROR( '6.1'!AC29/'6.1'!$E29 * $E29),0, '6.1'!AC29/'6.1'!$E29 * $E29 )</f>
        <v>0</v>
      </c>
      <c r="AF29" s="169">
        <f ca="1">IF( ISERROR( '6.1'!AD29/'6.1'!$E29 * $E29),0, '6.1'!AD29/'6.1'!$E29 * $E29 )</f>
        <v>0</v>
      </c>
      <c r="AG29" s="169">
        <f ca="1">IF( ISERROR( '6.1'!AE29/'6.1'!$E29 * $E29),0, '6.1'!AE29/'6.1'!$E29 * $E29 )</f>
        <v>0</v>
      </c>
      <c r="AH29" s="169">
        <f ca="1">IF( ISERROR( '6.1'!AF29/'6.1'!$E29 * $E29),0, '6.1'!AF29/'6.1'!$E29 * $E29 )</f>
        <v>0</v>
      </c>
      <c r="AI29" s="169">
        <f ca="1">IF( ISERROR( '6.1'!AG29/'6.1'!$E29 * $E29),0, '6.1'!AG29/'6.1'!$E29 * $E29 )</f>
        <v>0</v>
      </c>
      <c r="AJ29" s="169">
        <f ca="1">IF( ISERROR( '6.1'!AH29/'6.1'!$E29 * $E29),0, '6.1'!AH29/'6.1'!$E29 * $E29 )</f>
        <v>0</v>
      </c>
      <c r="AK29" s="169">
        <f ca="1">IF( ISERROR( '6.1'!AI29/'6.1'!$E29 * $E29),0, '6.1'!AI29/'6.1'!$E29 * $E29 )</f>
        <v>0</v>
      </c>
      <c r="AL29" s="169">
        <f ca="1">IF( ISERROR( '6.1'!AJ29/'6.1'!$E29 * $E29),0, '6.1'!AJ29/'6.1'!$E29 * $E29 )</f>
        <v>0</v>
      </c>
    </row>
    <row r="30" spans="2:38" s="61" customFormat="1" ht="25.5" hidden="1" customHeight="1">
      <c r="B30" s="5" t="s">
        <v>26</v>
      </c>
      <c r="C30" s="482" t="str">
        <f>IF(Kalba="EN",Data2!C55,Data2!B55)</f>
        <v>Mokesčiai (+ neigiama įtaka; - teigiama įtaka biudžeto lėšų srautams)</v>
      </c>
      <c r="D30" s="170">
        <f ca="1">'6.1'!E30</f>
        <v>0</v>
      </c>
      <c r="E30" s="169">
        <f t="shared" ref="E30:E46" ca="1" si="8">IF(D30&lt;0,(( ABS(D30) * 200% - SQRT( (1-70%) * ABS(D30) * (200%-50%) * ABS(D30) * (200%-1) ) ) - ABS(D30))*(-1),( ABS(D30) * 200% - SQRT( (1-70%) * ABS(D30) * (200%-50%) * ABS(D30) * (200%-1) ) ) - ABS(D30))</f>
        <v>0</v>
      </c>
      <c r="F30" s="170">
        <f ca="1">ROUND(F31-SUM(F32:F33),0)</f>
        <v>0</v>
      </c>
      <c r="G30" s="170">
        <f ca="1">ROUND(G31-SUM(G32:G33),0)</f>
        <v>0</v>
      </c>
      <c r="H30" s="170">
        <f ca="1">ROUND(H31-SUM(H32:H33),0)</f>
        <v>0</v>
      </c>
      <c r="I30" s="170">
        <f t="shared" ref="I30:AL30" ca="1" si="9">ROUND(I31-SUM(I32:I33),0)</f>
        <v>0</v>
      </c>
      <c r="J30" s="170">
        <f t="shared" ca="1" si="9"/>
        <v>0</v>
      </c>
      <c r="K30" s="170">
        <f t="shared" ca="1" si="9"/>
        <v>0</v>
      </c>
      <c r="L30" s="170">
        <f t="shared" ca="1" si="9"/>
        <v>0</v>
      </c>
      <c r="M30" s="170">
        <f t="shared" ca="1" si="9"/>
        <v>0</v>
      </c>
      <c r="N30" s="170">
        <f t="shared" ca="1" si="9"/>
        <v>0</v>
      </c>
      <c r="O30" s="170">
        <f t="shared" ca="1" si="9"/>
        <v>0</v>
      </c>
      <c r="P30" s="170">
        <f t="shared" ca="1" si="9"/>
        <v>0</v>
      </c>
      <c r="Q30" s="170">
        <f t="shared" ca="1" si="9"/>
        <v>0</v>
      </c>
      <c r="R30" s="170">
        <f t="shared" ca="1" si="9"/>
        <v>0</v>
      </c>
      <c r="S30" s="170">
        <f t="shared" ca="1" si="9"/>
        <v>0</v>
      </c>
      <c r="T30" s="170">
        <f t="shared" ca="1" si="9"/>
        <v>0</v>
      </c>
      <c r="U30" s="170">
        <f t="shared" ca="1" si="9"/>
        <v>0</v>
      </c>
      <c r="V30" s="170">
        <f t="shared" ca="1" si="9"/>
        <v>0</v>
      </c>
      <c r="W30" s="170">
        <f t="shared" ca="1" si="9"/>
        <v>0</v>
      </c>
      <c r="X30" s="170">
        <f t="shared" ca="1" si="9"/>
        <v>0</v>
      </c>
      <c r="Y30" s="170">
        <f t="shared" ca="1" si="9"/>
        <v>0</v>
      </c>
      <c r="Z30" s="170">
        <f t="shared" ca="1" si="9"/>
        <v>0</v>
      </c>
      <c r="AA30" s="170">
        <f t="shared" ca="1" si="9"/>
        <v>0</v>
      </c>
      <c r="AB30" s="170">
        <f t="shared" ca="1" si="9"/>
        <v>0</v>
      </c>
      <c r="AC30" s="170">
        <f t="shared" ca="1" si="9"/>
        <v>0</v>
      </c>
      <c r="AD30" s="170">
        <f t="shared" ca="1" si="9"/>
        <v>0</v>
      </c>
      <c r="AE30" s="170">
        <f t="shared" ca="1" si="9"/>
        <v>0</v>
      </c>
      <c r="AF30" s="170">
        <f t="shared" ca="1" si="9"/>
        <v>0</v>
      </c>
      <c r="AG30" s="170">
        <f t="shared" ca="1" si="9"/>
        <v>0</v>
      </c>
      <c r="AH30" s="170">
        <f t="shared" ca="1" si="9"/>
        <v>0</v>
      </c>
      <c r="AI30" s="170">
        <f t="shared" ca="1" si="9"/>
        <v>0</v>
      </c>
      <c r="AJ30" s="170">
        <f t="shared" ca="1" si="9"/>
        <v>0</v>
      </c>
      <c r="AK30" s="170">
        <f t="shared" ca="1" si="9"/>
        <v>0</v>
      </c>
      <c r="AL30" s="170">
        <f t="shared" ca="1" si="9"/>
        <v>0</v>
      </c>
    </row>
    <row r="31" spans="2:38" s="3" customFormat="1" ht="12.75" hidden="1" customHeight="1">
      <c r="B31" s="64" t="s">
        <v>307</v>
      </c>
      <c r="C31" s="483" t="str">
        <f>IF(Kalba="EN",Data2!C56,Data2!B56)</f>
        <v>Bendra importo/pirkimo PVM suma</v>
      </c>
      <c r="D31" s="169">
        <f ca="1">'6.1'!E31</f>
        <v>0</v>
      </c>
      <c r="E31" s="169">
        <f t="shared" ca="1" si="8"/>
        <v>0</v>
      </c>
      <c r="F31" s="169">
        <f ca="1">H31+NPV(FDN,I31:INDEX(I31:AL31,PAL))</f>
        <v>0</v>
      </c>
      <c r="G31" s="169">
        <f ca="1">SUMIF($H$5:$AL$5,"&lt;="&amp;PAL,$H31:$AL31)</f>
        <v>0</v>
      </c>
      <c r="H31" s="169">
        <f ca="1">SUMPRODUCT(H8:H15,Pirkimo_PVM)+SUMPRODUCT(H23:H28,Pirkimo_PVM_II)</f>
        <v>0</v>
      </c>
      <c r="I31" s="169">
        <f t="shared" ref="I31:AL31" ca="1" si="10">SUMPRODUCT(I8:I15,Pirkimo_PVM)+SUMPRODUCT(I23:I28,Pirkimo_PVM_II)</f>
        <v>0</v>
      </c>
      <c r="J31" s="169">
        <f t="shared" ca="1" si="10"/>
        <v>0</v>
      </c>
      <c r="K31" s="169">
        <f t="shared" ca="1" si="10"/>
        <v>0</v>
      </c>
      <c r="L31" s="169">
        <f t="shared" ca="1" si="10"/>
        <v>0</v>
      </c>
      <c r="M31" s="169">
        <f t="shared" ca="1" si="10"/>
        <v>0</v>
      </c>
      <c r="N31" s="169">
        <f t="shared" ca="1" si="10"/>
        <v>0</v>
      </c>
      <c r="O31" s="169">
        <f t="shared" ca="1" si="10"/>
        <v>0</v>
      </c>
      <c r="P31" s="169">
        <f t="shared" ca="1" si="10"/>
        <v>0</v>
      </c>
      <c r="Q31" s="169">
        <f t="shared" ca="1" si="10"/>
        <v>0</v>
      </c>
      <c r="R31" s="169">
        <f t="shared" ca="1" si="10"/>
        <v>0</v>
      </c>
      <c r="S31" s="169">
        <f t="shared" ca="1" si="10"/>
        <v>0</v>
      </c>
      <c r="T31" s="169">
        <f t="shared" ca="1" si="10"/>
        <v>0</v>
      </c>
      <c r="U31" s="169">
        <f t="shared" ca="1" si="10"/>
        <v>0</v>
      </c>
      <c r="V31" s="169">
        <f t="shared" ca="1" si="10"/>
        <v>0</v>
      </c>
      <c r="W31" s="169">
        <f t="shared" ca="1" si="10"/>
        <v>0</v>
      </c>
      <c r="X31" s="169">
        <f t="shared" ca="1" si="10"/>
        <v>0</v>
      </c>
      <c r="Y31" s="169">
        <f t="shared" ca="1" si="10"/>
        <v>0</v>
      </c>
      <c r="Z31" s="169">
        <f t="shared" ca="1" si="10"/>
        <v>0</v>
      </c>
      <c r="AA31" s="169">
        <f t="shared" ca="1" si="10"/>
        <v>0</v>
      </c>
      <c r="AB31" s="169">
        <f t="shared" ca="1" si="10"/>
        <v>0</v>
      </c>
      <c r="AC31" s="169">
        <f t="shared" ca="1" si="10"/>
        <v>0</v>
      </c>
      <c r="AD31" s="169">
        <f t="shared" ca="1" si="10"/>
        <v>0</v>
      </c>
      <c r="AE31" s="169">
        <f t="shared" ca="1" si="10"/>
        <v>0</v>
      </c>
      <c r="AF31" s="169">
        <f t="shared" ca="1" si="10"/>
        <v>0</v>
      </c>
      <c r="AG31" s="169">
        <f t="shared" ca="1" si="10"/>
        <v>0</v>
      </c>
      <c r="AH31" s="169">
        <f t="shared" ca="1" si="10"/>
        <v>0</v>
      </c>
      <c r="AI31" s="169">
        <f t="shared" ca="1" si="10"/>
        <v>0</v>
      </c>
      <c r="AJ31" s="169">
        <f t="shared" ca="1" si="10"/>
        <v>0</v>
      </c>
      <c r="AK31" s="169">
        <f t="shared" ca="1" si="10"/>
        <v>0</v>
      </c>
      <c r="AL31" s="169">
        <f t="shared" ca="1" si="10"/>
        <v>0</v>
      </c>
    </row>
    <row r="32" spans="2:38" s="3" customFormat="1" ht="12.75" hidden="1" customHeight="1">
      <c r="B32" s="64" t="s">
        <v>309</v>
      </c>
      <c r="C32" s="483" t="str">
        <f>IF(Kalba="EN",Data2!C57,Data2!B57)</f>
        <v>Bendra pardavimo PVM suma</v>
      </c>
      <c r="D32" s="169">
        <f ca="1">'6.1'!E32</f>
        <v>0</v>
      </c>
      <c r="E32" s="169">
        <f t="shared" ca="1" si="8"/>
        <v>0</v>
      </c>
      <c r="F32" s="169">
        <f ca="1">H32+NPV(FDN,I32:INDEX(I32:AL32,PAL))</f>
        <v>0</v>
      </c>
      <c r="G32" s="169">
        <f ca="1">SUMIF($H$5:$AL$5,"&lt;="&amp;PAL,$H32:$AL32)</f>
        <v>0</v>
      </c>
      <c r="H32" s="169">
        <f ca="1">SUMPRODUCT(H18:H19,Pardavimo_PVM)</f>
        <v>0</v>
      </c>
      <c r="I32" s="169">
        <f t="shared" ref="I32:AL32" ca="1" si="11">SUMPRODUCT(I18:I19,Pardavimo_PVM)</f>
        <v>0</v>
      </c>
      <c r="J32" s="169">
        <f t="shared" ca="1" si="11"/>
        <v>0</v>
      </c>
      <c r="K32" s="169">
        <f t="shared" ca="1" si="11"/>
        <v>0</v>
      </c>
      <c r="L32" s="169">
        <f t="shared" ca="1" si="11"/>
        <v>0</v>
      </c>
      <c r="M32" s="169">
        <f t="shared" ca="1" si="11"/>
        <v>0</v>
      </c>
      <c r="N32" s="169">
        <f t="shared" ca="1" si="11"/>
        <v>0</v>
      </c>
      <c r="O32" s="169">
        <f t="shared" ca="1" si="11"/>
        <v>0</v>
      </c>
      <c r="P32" s="169">
        <f t="shared" ca="1" si="11"/>
        <v>0</v>
      </c>
      <c r="Q32" s="169">
        <f t="shared" ca="1" si="11"/>
        <v>0</v>
      </c>
      <c r="R32" s="169">
        <f t="shared" ca="1" si="11"/>
        <v>0</v>
      </c>
      <c r="S32" s="169">
        <f t="shared" ca="1" si="11"/>
        <v>0</v>
      </c>
      <c r="T32" s="169">
        <f t="shared" ca="1" si="11"/>
        <v>0</v>
      </c>
      <c r="U32" s="169">
        <f t="shared" ca="1" si="11"/>
        <v>0</v>
      </c>
      <c r="V32" s="169">
        <f t="shared" ca="1" si="11"/>
        <v>0</v>
      </c>
      <c r="W32" s="169">
        <f t="shared" ca="1" si="11"/>
        <v>0</v>
      </c>
      <c r="X32" s="169">
        <f t="shared" ca="1" si="11"/>
        <v>0</v>
      </c>
      <c r="Y32" s="169">
        <f t="shared" ca="1" si="11"/>
        <v>0</v>
      </c>
      <c r="Z32" s="169">
        <f t="shared" ca="1" si="11"/>
        <v>0</v>
      </c>
      <c r="AA32" s="169">
        <f t="shared" ca="1" si="11"/>
        <v>0</v>
      </c>
      <c r="AB32" s="169">
        <f t="shared" ca="1" si="11"/>
        <v>0</v>
      </c>
      <c r="AC32" s="169">
        <f t="shared" ca="1" si="11"/>
        <v>0</v>
      </c>
      <c r="AD32" s="169">
        <f t="shared" ca="1" si="11"/>
        <v>0</v>
      </c>
      <c r="AE32" s="169">
        <f t="shared" ca="1" si="11"/>
        <v>0</v>
      </c>
      <c r="AF32" s="169">
        <f t="shared" ca="1" si="11"/>
        <v>0</v>
      </c>
      <c r="AG32" s="169">
        <f t="shared" ca="1" si="11"/>
        <v>0</v>
      </c>
      <c r="AH32" s="169">
        <f t="shared" ca="1" si="11"/>
        <v>0</v>
      </c>
      <c r="AI32" s="169">
        <f t="shared" ca="1" si="11"/>
        <v>0</v>
      </c>
      <c r="AJ32" s="169">
        <f t="shared" ca="1" si="11"/>
        <v>0</v>
      </c>
      <c r="AK32" s="169">
        <f t="shared" ca="1" si="11"/>
        <v>0</v>
      </c>
      <c r="AL32" s="169">
        <f t="shared" ca="1" si="11"/>
        <v>0</v>
      </c>
    </row>
    <row r="33" spans="2:38" s="3" customFormat="1" ht="12.75" hidden="1" customHeight="1">
      <c r="B33" s="64" t="s">
        <v>311</v>
      </c>
      <c r="C33" s="483" t="str">
        <f>IF(Kalba="EN",Data2!C58,Data2!B58)</f>
        <v>Bendra kitų mokėtinų netiesioginių mokesčių suma</v>
      </c>
      <c r="D33" s="169">
        <f ca="1">'6.1'!E33</f>
        <v>0</v>
      </c>
      <c r="E33" s="169">
        <f t="shared" ca="1" si="8"/>
        <v>0</v>
      </c>
      <c r="F33" s="169">
        <f>H33+NPV(FDN,I33:INDEX(I33:AL33,PAL))</f>
        <v>0</v>
      </c>
      <c r="G33" s="169">
        <f>SUMIF($H$5:$AL$5,"&lt;="&amp;PAL,$H33:$AL33)</f>
        <v>0</v>
      </c>
      <c r="H33" s="169">
        <v>0</v>
      </c>
      <c r="I33" s="169">
        <v>0</v>
      </c>
      <c r="J33" s="169">
        <v>0</v>
      </c>
      <c r="K33" s="169">
        <v>0</v>
      </c>
      <c r="L33" s="169">
        <v>0</v>
      </c>
      <c r="M33" s="169">
        <v>0</v>
      </c>
      <c r="N33" s="169">
        <v>0</v>
      </c>
      <c r="O33" s="169">
        <v>0</v>
      </c>
      <c r="P33" s="169">
        <v>0</v>
      </c>
      <c r="Q33" s="169">
        <v>0</v>
      </c>
      <c r="R33" s="169">
        <v>0</v>
      </c>
      <c r="S33" s="169">
        <v>0</v>
      </c>
      <c r="T33" s="169">
        <v>0</v>
      </c>
      <c r="U33" s="169">
        <v>0</v>
      </c>
      <c r="V33" s="169">
        <v>0</v>
      </c>
      <c r="W33" s="169">
        <v>0</v>
      </c>
      <c r="X33" s="169">
        <v>0</v>
      </c>
      <c r="Y33" s="169">
        <v>0</v>
      </c>
      <c r="Z33" s="169">
        <v>0</v>
      </c>
      <c r="AA33" s="169">
        <v>0</v>
      </c>
      <c r="AB33" s="169">
        <v>0</v>
      </c>
      <c r="AC33" s="169">
        <v>0</v>
      </c>
      <c r="AD33" s="169">
        <v>0</v>
      </c>
      <c r="AE33" s="169">
        <v>0</v>
      </c>
      <c r="AF33" s="169">
        <v>0</v>
      </c>
      <c r="AG33" s="169">
        <v>0</v>
      </c>
      <c r="AH33" s="169">
        <v>0</v>
      </c>
      <c r="AI33" s="169">
        <v>0</v>
      </c>
      <c r="AJ33" s="169">
        <v>0</v>
      </c>
      <c r="AK33" s="169">
        <v>0</v>
      </c>
      <c r="AL33" s="169">
        <v>0</v>
      </c>
    </row>
    <row r="34" spans="2:38" s="61" customFormat="1" ht="12.75" hidden="1" customHeight="1">
      <c r="B34" s="5" t="s">
        <v>28</v>
      </c>
      <c r="C34" s="482" t="str">
        <f>IF(Kalba="EN",Data2!C59,Data2!B59)</f>
        <v>Grynosios pajamos</v>
      </c>
      <c r="D34" s="170">
        <f ca="1">'6.1'!E34</f>
        <v>0</v>
      </c>
      <c r="E34" s="169">
        <f t="shared" ca="1" si="8"/>
        <v>0</v>
      </c>
      <c r="F34" s="170">
        <f ca="1">ROUND(SUM(F17)-SUM(F15,F22),0)</f>
        <v>0</v>
      </c>
      <c r="G34" s="170">
        <f t="shared" ref="G34:AL34" ca="1" si="12">ROUND(SUM(G17)-SUM(G15,G22),0)</f>
        <v>0</v>
      </c>
      <c r="H34" s="170">
        <f t="shared" ca="1" si="12"/>
        <v>0</v>
      </c>
      <c r="I34" s="170">
        <f t="shared" ca="1" si="12"/>
        <v>0</v>
      </c>
      <c r="J34" s="170">
        <f t="shared" ca="1" si="12"/>
        <v>0</v>
      </c>
      <c r="K34" s="170">
        <f t="shared" ca="1" si="12"/>
        <v>0</v>
      </c>
      <c r="L34" s="170">
        <f t="shared" ca="1" si="12"/>
        <v>0</v>
      </c>
      <c r="M34" s="170">
        <f t="shared" ca="1" si="12"/>
        <v>0</v>
      </c>
      <c r="N34" s="170">
        <f t="shared" ca="1" si="12"/>
        <v>0</v>
      </c>
      <c r="O34" s="170">
        <f t="shared" ca="1" si="12"/>
        <v>0</v>
      </c>
      <c r="P34" s="170">
        <f t="shared" ca="1" si="12"/>
        <v>0</v>
      </c>
      <c r="Q34" s="170">
        <f t="shared" ca="1" si="12"/>
        <v>0</v>
      </c>
      <c r="R34" s="170">
        <f t="shared" ca="1" si="12"/>
        <v>0</v>
      </c>
      <c r="S34" s="170">
        <f t="shared" ca="1" si="12"/>
        <v>0</v>
      </c>
      <c r="T34" s="170">
        <f t="shared" ca="1" si="12"/>
        <v>0</v>
      </c>
      <c r="U34" s="170">
        <f t="shared" ca="1" si="12"/>
        <v>0</v>
      </c>
      <c r="V34" s="170">
        <f t="shared" ca="1" si="12"/>
        <v>0</v>
      </c>
      <c r="W34" s="170">
        <f t="shared" ca="1" si="12"/>
        <v>0</v>
      </c>
      <c r="X34" s="170">
        <f t="shared" ca="1" si="12"/>
        <v>0</v>
      </c>
      <c r="Y34" s="170">
        <f t="shared" ca="1" si="12"/>
        <v>0</v>
      </c>
      <c r="Z34" s="170">
        <f t="shared" ca="1" si="12"/>
        <v>0</v>
      </c>
      <c r="AA34" s="170">
        <f t="shared" ca="1" si="12"/>
        <v>0</v>
      </c>
      <c r="AB34" s="170">
        <f t="shared" ca="1" si="12"/>
        <v>0</v>
      </c>
      <c r="AC34" s="170">
        <f t="shared" ca="1" si="12"/>
        <v>0</v>
      </c>
      <c r="AD34" s="170">
        <f t="shared" ca="1" si="12"/>
        <v>0</v>
      </c>
      <c r="AE34" s="170">
        <f t="shared" ca="1" si="12"/>
        <v>0</v>
      </c>
      <c r="AF34" s="170">
        <f t="shared" ca="1" si="12"/>
        <v>0</v>
      </c>
      <c r="AG34" s="170">
        <f t="shared" ca="1" si="12"/>
        <v>0</v>
      </c>
      <c r="AH34" s="170">
        <f t="shared" ca="1" si="12"/>
        <v>0</v>
      </c>
      <c r="AI34" s="170">
        <f t="shared" ca="1" si="12"/>
        <v>0</v>
      </c>
      <c r="AJ34" s="170">
        <f t="shared" ca="1" si="12"/>
        <v>0</v>
      </c>
      <c r="AK34" s="170">
        <f t="shared" ca="1" si="12"/>
        <v>0</v>
      </c>
      <c r="AL34" s="170">
        <f t="shared" ca="1" si="12"/>
        <v>0</v>
      </c>
    </row>
    <row r="35" spans="2:38" s="61" customFormat="1" ht="12.75" hidden="1" customHeight="1">
      <c r="B35" s="66" t="s">
        <v>313</v>
      </c>
      <c r="C35" s="482" t="str">
        <f>IF(Kalba="EN",Data2!C60,Data2!B60)</f>
        <v>Finansavimas, iš viso</v>
      </c>
      <c r="D35" s="170">
        <f ca="1">'6.1'!E35</f>
        <v>0</v>
      </c>
      <c r="E35" s="169">
        <f t="shared" ca="1" si="8"/>
        <v>0</v>
      </c>
      <c r="F35" s="170">
        <f>SUM(F36,F41,F44)</f>
        <v>0</v>
      </c>
      <c r="G35" s="170">
        <f>SUM(G36,G41,G44)</f>
        <v>0</v>
      </c>
      <c r="H35" s="170">
        <f>SUM(H36,H41,H44)</f>
        <v>0</v>
      </c>
      <c r="I35" s="170">
        <f t="shared" ref="I35:AL35" si="13">SUM(I36,I41,I44)</f>
        <v>0</v>
      </c>
      <c r="J35" s="170">
        <f t="shared" si="13"/>
        <v>0</v>
      </c>
      <c r="K35" s="170">
        <f t="shared" si="13"/>
        <v>0</v>
      </c>
      <c r="L35" s="170">
        <f t="shared" si="13"/>
        <v>0</v>
      </c>
      <c r="M35" s="170">
        <f t="shared" si="13"/>
        <v>0</v>
      </c>
      <c r="N35" s="170">
        <f t="shared" si="13"/>
        <v>0</v>
      </c>
      <c r="O35" s="170">
        <f t="shared" si="13"/>
        <v>0</v>
      </c>
      <c r="P35" s="170">
        <f t="shared" si="13"/>
        <v>0</v>
      </c>
      <c r="Q35" s="170">
        <f t="shared" si="13"/>
        <v>0</v>
      </c>
      <c r="R35" s="170">
        <f t="shared" si="13"/>
        <v>0</v>
      </c>
      <c r="S35" s="170">
        <f t="shared" si="13"/>
        <v>0</v>
      </c>
      <c r="T35" s="170">
        <f t="shared" si="13"/>
        <v>0</v>
      </c>
      <c r="U35" s="170">
        <f t="shared" si="13"/>
        <v>0</v>
      </c>
      <c r="V35" s="170">
        <f t="shared" si="13"/>
        <v>0</v>
      </c>
      <c r="W35" s="170">
        <f t="shared" si="13"/>
        <v>0</v>
      </c>
      <c r="X35" s="170">
        <f t="shared" si="13"/>
        <v>0</v>
      </c>
      <c r="Y35" s="170">
        <f t="shared" si="13"/>
        <v>0</v>
      </c>
      <c r="Z35" s="170">
        <f t="shared" si="13"/>
        <v>0</v>
      </c>
      <c r="AA35" s="170">
        <f t="shared" si="13"/>
        <v>0</v>
      </c>
      <c r="AB35" s="170">
        <f t="shared" si="13"/>
        <v>0</v>
      </c>
      <c r="AC35" s="170">
        <f t="shared" si="13"/>
        <v>0</v>
      </c>
      <c r="AD35" s="170">
        <f t="shared" si="13"/>
        <v>0</v>
      </c>
      <c r="AE35" s="170">
        <f t="shared" si="13"/>
        <v>0</v>
      </c>
      <c r="AF35" s="170">
        <f t="shared" si="13"/>
        <v>0</v>
      </c>
      <c r="AG35" s="170">
        <f t="shared" si="13"/>
        <v>0</v>
      </c>
      <c r="AH35" s="170">
        <f t="shared" si="13"/>
        <v>0</v>
      </c>
      <c r="AI35" s="170">
        <f t="shared" si="13"/>
        <v>0</v>
      </c>
      <c r="AJ35" s="170">
        <f t="shared" si="13"/>
        <v>0</v>
      </c>
      <c r="AK35" s="170">
        <f t="shared" si="13"/>
        <v>0</v>
      </c>
      <c r="AL35" s="170">
        <f t="shared" si="13"/>
        <v>0</v>
      </c>
    </row>
    <row r="36" spans="2:38" s="61" customFormat="1" ht="12.75" hidden="1" customHeight="1">
      <c r="B36" s="66" t="s">
        <v>32</v>
      </c>
      <c r="C36" s="482" t="str">
        <f>IF(Kalba="EN",Data2!C61,Data2!B61)</f>
        <v>Prašomas finansavimas</v>
      </c>
      <c r="D36" s="170">
        <f ca="1">'6.1'!E36</f>
        <v>0</v>
      </c>
      <c r="E36" s="169">
        <f t="shared" ca="1" si="8"/>
        <v>0</v>
      </c>
      <c r="F36" s="170">
        <f>ROUND(SUM(F37:F40),0)</f>
        <v>0</v>
      </c>
      <c r="G36" s="170">
        <f>ROUND(SUM(G37:G40),0)</f>
        <v>0</v>
      </c>
      <c r="H36" s="170">
        <f>ROUND(SUM(H37:H40),0)</f>
        <v>0</v>
      </c>
      <c r="I36" s="170">
        <f t="shared" ref="I36:AL36" si="14">ROUND(SUM(I37:I40),0)</f>
        <v>0</v>
      </c>
      <c r="J36" s="170">
        <f t="shared" si="14"/>
        <v>0</v>
      </c>
      <c r="K36" s="170">
        <f t="shared" si="14"/>
        <v>0</v>
      </c>
      <c r="L36" s="170">
        <f t="shared" si="14"/>
        <v>0</v>
      </c>
      <c r="M36" s="170">
        <f t="shared" si="14"/>
        <v>0</v>
      </c>
      <c r="N36" s="170">
        <f t="shared" si="14"/>
        <v>0</v>
      </c>
      <c r="O36" s="170">
        <f t="shared" si="14"/>
        <v>0</v>
      </c>
      <c r="P36" s="170">
        <f t="shared" si="14"/>
        <v>0</v>
      </c>
      <c r="Q36" s="170">
        <f t="shared" si="14"/>
        <v>0</v>
      </c>
      <c r="R36" s="170">
        <f t="shared" si="14"/>
        <v>0</v>
      </c>
      <c r="S36" s="170">
        <f t="shared" si="14"/>
        <v>0</v>
      </c>
      <c r="T36" s="170">
        <f t="shared" si="14"/>
        <v>0</v>
      </c>
      <c r="U36" s="170">
        <f t="shared" si="14"/>
        <v>0</v>
      </c>
      <c r="V36" s="170">
        <f t="shared" si="14"/>
        <v>0</v>
      </c>
      <c r="W36" s="170">
        <f t="shared" si="14"/>
        <v>0</v>
      </c>
      <c r="X36" s="170">
        <f t="shared" si="14"/>
        <v>0</v>
      </c>
      <c r="Y36" s="170">
        <f t="shared" si="14"/>
        <v>0</v>
      </c>
      <c r="Z36" s="170">
        <f t="shared" si="14"/>
        <v>0</v>
      </c>
      <c r="AA36" s="170">
        <f t="shared" si="14"/>
        <v>0</v>
      </c>
      <c r="AB36" s="170">
        <f t="shared" si="14"/>
        <v>0</v>
      </c>
      <c r="AC36" s="170">
        <f t="shared" si="14"/>
        <v>0</v>
      </c>
      <c r="AD36" s="170">
        <f t="shared" si="14"/>
        <v>0</v>
      </c>
      <c r="AE36" s="170">
        <f t="shared" si="14"/>
        <v>0</v>
      </c>
      <c r="AF36" s="170">
        <f t="shared" si="14"/>
        <v>0</v>
      </c>
      <c r="AG36" s="170">
        <f t="shared" si="14"/>
        <v>0</v>
      </c>
      <c r="AH36" s="170">
        <f t="shared" si="14"/>
        <v>0</v>
      </c>
      <c r="AI36" s="170">
        <f t="shared" si="14"/>
        <v>0</v>
      </c>
      <c r="AJ36" s="170">
        <f t="shared" si="14"/>
        <v>0</v>
      </c>
      <c r="AK36" s="170">
        <f t="shared" si="14"/>
        <v>0</v>
      </c>
      <c r="AL36" s="170">
        <f t="shared" si="14"/>
        <v>0</v>
      </c>
    </row>
    <row r="37" spans="2:38" s="3" customFormat="1" ht="12.75" hidden="1" customHeight="1">
      <c r="B37" s="64" t="s">
        <v>34</v>
      </c>
      <c r="C37" s="483" t="str">
        <f>IF(Kalba="EN",Data2!C62,Data2!B62)</f>
        <v>ES struktūrinės paramos lėšos</v>
      </c>
      <c r="D37" s="169">
        <f ca="1">'6.1'!E37</f>
        <v>0</v>
      </c>
      <c r="E37" s="169">
        <f t="shared" ca="1" si="8"/>
        <v>0</v>
      </c>
      <c r="F37" s="169">
        <f>H37+NPV(FDN,I37:INDEX(I37:AL37,PAL))</f>
        <v>0</v>
      </c>
      <c r="G37" s="169">
        <f>SUMIF($H$5:$AL$5,"&lt;="&amp;PAL,$H37:$AL37)</f>
        <v>0</v>
      </c>
      <c r="H37" s="169">
        <v>0</v>
      </c>
      <c r="I37" s="169">
        <v>0</v>
      </c>
      <c r="J37" s="169">
        <v>0</v>
      </c>
      <c r="K37" s="169">
        <v>0</v>
      </c>
      <c r="L37" s="169">
        <v>0</v>
      </c>
      <c r="M37" s="169">
        <v>0</v>
      </c>
      <c r="N37" s="169">
        <v>0</v>
      </c>
      <c r="O37" s="169">
        <v>0</v>
      </c>
      <c r="P37" s="169">
        <v>0</v>
      </c>
      <c r="Q37" s="169">
        <v>0</v>
      </c>
      <c r="R37" s="169">
        <v>0</v>
      </c>
      <c r="S37" s="169">
        <v>0</v>
      </c>
      <c r="T37" s="169">
        <v>0</v>
      </c>
      <c r="U37" s="169">
        <v>0</v>
      </c>
      <c r="V37" s="169">
        <v>0</v>
      </c>
      <c r="W37" s="169">
        <v>0</v>
      </c>
      <c r="X37" s="169">
        <v>0</v>
      </c>
      <c r="Y37" s="169">
        <v>0</v>
      </c>
      <c r="Z37" s="169">
        <v>0</v>
      </c>
      <c r="AA37" s="169">
        <v>0</v>
      </c>
      <c r="AB37" s="169">
        <v>0</v>
      </c>
      <c r="AC37" s="169">
        <v>0</v>
      </c>
      <c r="AD37" s="169">
        <v>0</v>
      </c>
      <c r="AE37" s="169">
        <v>0</v>
      </c>
      <c r="AF37" s="169">
        <v>0</v>
      </c>
      <c r="AG37" s="169">
        <v>0</v>
      </c>
      <c r="AH37" s="169">
        <v>0</v>
      </c>
      <c r="AI37" s="169">
        <v>0</v>
      </c>
      <c r="AJ37" s="169">
        <v>0</v>
      </c>
      <c r="AK37" s="169">
        <v>0</v>
      </c>
      <c r="AL37" s="169">
        <v>0</v>
      </c>
    </row>
    <row r="38" spans="2:38" s="3" customFormat="1" ht="12.75" hidden="1" customHeight="1">
      <c r="B38" s="64" t="s">
        <v>36</v>
      </c>
      <c r="C38" s="483" t="str">
        <f>IF(Kalba="EN",Data2!C63,Data2!B63)</f>
        <v>LR bendrojo finansavimo lėšos</v>
      </c>
      <c r="D38" s="169">
        <f ca="1">'6.1'!E38</f>
        <v>0</v>
      </c>
      <c r="E38" s="169">
        <f t="shared" ca="1" si="8"/>
        <v>0</v>
      </c>
      <c r="F38" s="169">
        <f>H38+NPV(FDN,I38:INDEX(I38:AL38,PAL))</f>
        <v>0</v>
      </c>
      <c r="G38" s="169">
        <f>SUMIF($H$5:$AL$5,"&lt;="&amp;PAL,$H38:$AL38)</f>
        <v>0</v>
      </c>
      <c r="H38" s="169">
        <v>0</v>
      </c>
      <c r="I38" s="169">
        <v>0</v>
      </c>
      <c r="J38" s="169">
        <v>0</v>
      </c>
      <c r="K38" s="169">
        <v>0</v>
      </c>
      <c r="L38" s="169">
        <v>0</v>
      </c>
      <c r="M38" s="169">
        <v>0</v>
      </c>
      <c r="N38" s="169">
        <v>0</v>
      </c>
      <c r="O38" s="169">
        <v>0</v>
      </c>
      <c r="P38" s="169">
        <v>0</v>
      </c>
      <c r="Q38" s="169">
        <v>0</v>
      </c>
      <c r="R38" s="169">
        <v>0</v>
      </c>
      <c r="S38" s="169">
        <v>0</v>
      </c>
      <c r="T38" s="169">
        <v>0</v>
      </c>
      <c r="U38" s="169">
        <v>0</v>
      </c>
      <c r="V38" s="169">
        <v>0</v>
      </c>
      <c r="W38" s="169">
        <v>0</v>
      </c>
      <c r="X38" s="169">
        <v>0</v>
      </c>
      <c r="Y38" s="169">
        <v>0</v>
      </c>
      <c r="Z38" s="169">
        <v>0</v>
      </c>
      <c r="AA38" s="169">
        <v>0</v>
      </c>
      <c r="AB38" s="169">
        <v>0</v>
      </c>
      <c r="AC38" s="169">
        <v>0</v>
      </c>
      <c r="AD38" s="169">
        <v>0</v>
      </c>
      <c r="AE38" s="169">
        <v>0</v>
      </c>
      <c r="AF38" s="169">
        <v>0</v>
      </c>
      <c r="AG38" s="169">
        <v>0</v>
      </c>
      <c r="AH38" s="169">
        <v>0</v>
      </c>
      <c r="AI38" s="169">
        <v>0</v>
      </c>
      <c r="AJ38" s="169">
        <v>0</v>
      </c>
      <c r="AK38" s="169">
        <v>0</v>
      </c>
      <c r="AL38" s="169">
        <v>0</v>
      </c>
    </row>
    <row r="39" spans="2:38" s="3" customFormat="1" ht="12.75" hidden="1" customHeight="1">
      <c r="B39" s="64" t="s">
        <v>38</v>
      </c>
      <c r="C39" s="483" t="str">
        <f>IF(Kalba="EN",Data2!C64,Data2!B64)</f>
        <v>Kito tarptautinio finansavimo lėšos</v>
      </c>
      <c r="D39" s="169">
        <f ca="1">'6.1'!E39</f>
        <v>0</v>
      </c>
      <c r="E39" s="169">
        <f t="shared" ca="1" si="8"/>
        <v>0</v>
      </c>
      <c r="F39" s="169">
        <f>H39+NPV(FDN,I39:INDEX(I39:AL39,PAL))</f>
        <v>0</v>
      </c>
      <c r="G39" s="169">
        <f>SUMIF($H$5:$AL$5,"&lt;="&amp;PAL,$H39:$AL39)</f>
        <v>0</v>
      </c>
      <c r="H39" s="169">
        <v>0</v>
      </c>
      <c r="I39" s="169">
        <v>0</v>
      </c>
      <c r="J39" s="169">
        <v>0</v>
      </c>
      <c r="K39" s="169">
        <v>0</v>
      </c>
      <c r="L39" s="169">
        <v>0</v>
      </c>
      <c r="M39" s="169">
        <v>0</v>
      </c>
      <c r="N39" s="169">
        <v>0</v>
      </c>
      <c r="O39" s="169">
        <v>0</v>
      </c>
      <c r="P39" s="169">
        <v>0</v>
      </c>
      <c r="Q39" s="169">
        <v>0</v>
      </c>
      <c r="R39" s="169">
        <v>0</v>
      </c>
      <c r="S39" s="169">
        <v>0</v>
      </c>
      <c r="T39" s="169">
        <v>0</v>
      </c>
      <c r="U39" s="169">
        <v>0</v>
      </c>
      <c r="V39" s="169">
        <v>0</v>
      </c>
      <c r="W39" s="169">
        <v>0</v>
      </c>
      <c r="X39" s="169">
        <v>0</v>
      </c>
      <c r="Y39" s="169">
        <v>0</v>
      </c>
      <c r="Z39" s="169">
        <v>0</v>
      </c>
      <c r="AA39" s="169">
        <v>0</v>
      </c>
      <c r="AB39" s="169">
        <v>0</v>
      </c>
      <c r="AC39" s="169">
        <v>0</v>
      </c>
      <c r="AD39" s="169">
        <v>0</v>
      </c>
      <c r="AE39" s="169">
        <v>0</v>
      </c>
      <c r="AF39" s="169">
        <v>0</v>
      </c>
      <c r="AG39" s="169">
        <v>0</v>
      </c>
      <c r="AH39" s="169">
        <v>0</v>
      </c>
      <c r="AI39" s="169">
        <v>0</v>
      </c>
      <c r="AJ39" s="169">
        <v>0</v>
      </c>
      <c r="AK39" s="169">
        <v>0</v>
      </c>
      <c r="AL39" s="169">
        <v>0</v>
      </c>
    </row>
    <row r="40" spans="2:38" s="3" customFormat="1" ht="25.5" hidden="1" customHeight="1">
      <c r="B40" s="64" t="s">
        <v>40</v>
      </c>
      <c r="C40" s="483" t="str">
        <f>IF(Kalba="EN",Data2!C65,Data2!B65)</f>
        <v>Specialiosios programos lėšos, skirtos padengti netinkamą finansuoti PVM</v>
      </c>
      <c r="D40" s="169">
        <f ca="1">'6.1'!E40</f>
        <v>0</v>
      </c>
      <c r="E40" s="169">
        <f t="shared" ca="1" si="8"/>
        <v>0</v>
      </c>
      <c r="F40" s="169">
        <f>H40+NPV(FDN,I40:INDEX(I40:AL40,PAL))</f>
        <v>0</v>
      </c>
      <c r="G40" s="169">
        <f>SUMIF($H$5:$AL$5,"&lt;="&amp;PAL,$H40:$AL40)</f>
        <v>0</v>
      </c>
      <c r="H40" s="169">
        <v>0</v>
      </c>
      <c r="I40" s="169">
        <v>0</v>
      </c>
      <c r="J40" s="169">
        <v>0</v>
      </c>
      <c r="K40" s="169">
        <v>0</v>
      </c>
      <c r="L40" s="169">
        <v>0</v>
      </c>
      <c r="M40" s="169">
        <v>0</v>
      </c>
      <c r="N40" s="169">
        <v>0</v>
      </c>
      <c r="O40" s="169">
        <v>0</v>
      </c>
      <c r="P40" s="169">
        <v>0</v>
      </c>
      <c r="Q40" s="169">
        <v>0</v>
      </c>
      <c r="R40" s="169">
        <v>0</v>
      </c>
      <c r="S40" s="169">
        <v>0</v>
      </c>
      <c r="T40" s="169">
        <v>0</v>
      </c>
      <c r="U40" s="169">
        <v>0</v>
      </c>
      <c r="V40" s="169">
        <v>0</v>
      </c>
      <c r="W40" s="169">
        <v>0</v>
      </c>
      <c r="X40" s="169">
        <v>0</v>
      </c>
      <c r="Y40" s="169">
        <v>0</v>
      </c>
      <c r="Z40" s="169">
        <v>0</v>
      </c>
      <c r="AA40" s="169">
        <v>0</v>
      </c>
      <c r="AB40" s="169">
        <v>0</v>
      </c>
      <c r="AC40" s="169">
        <v>0</v>
      </c>
      <c r="AD40" s="169">
        <v>0</v>
      </c>
      <c r="AE40" s="169">
        <v>0</v>
      </c>
      <c r="AF40" s="169">
        <v>0</v>
      </c>
      <c r="AG40" s="169">
        <v>0</v>
      </c>
      <c r="AH40" s="169">
        <v>0</v>
      </c>
      <c r="AI40" s="169">
        <v>0</v>
      </c>
      <c r="AJ40" s="169">
        <v>0</v>
      </c>
      <c r="AK40" s="169">
        <v>0</v>
      </c>
      <c r="AL40" s="169">
        <v>0</v>
      </c>
    </row>
    <row r="41" spans="2:38" s="61" customFormat="1" ht="12.75" hidden="1" customHeight="1">
      <c r="B41" s="66" t="s">
        <v>41</v>
      </c>
      <c r="C41" s="482" t="str">
        <f>IF(Kalba="EN",Data2!C66,Data2!B66)</f>
        <v>Nuosavos lėšos</v>
      </c>
      <c r="D41" s="170">
        <f ca="1">'6.1'!E41</f>
        <v>0</v>
      </c>
      <c r="E41" s="169">
        <f t="shared" ca="1" si="8"/>
        <v>0</v>
      </c>
      <c r="F41" s="170">
        <f>ROUND(SUM(F42:F43),0)</f>
        <v>0</v>
      </c>
      <c r="G41" s="170">
        <f>ROUND(SUM(G42:G43),0)</f>
        <v>0</v>
      </c>
      <c r="H41" s="170">
        <f>ROUND(SUM(H42:H43),0)</f>
        <v>0</v>
      </c>
      <c r="I41" s="170">
        <f t="shared" ref="I41:AL41" si="15">ROUND(SUM(I42:I43),0)</f>
        <v>0</v>
      </c>
      <c r="J41" s="170">
        <f t="shared" si="15"/>
        <v>0</v>
      </c>
      <c r="K41" s="170">
        <f t="shared" si="15"/>
        <v>0</v>
      </c>
      <c r="L41" s="170">
        <f t="shared" si="15"/>
        <v>0</v>
      </c>
      <c r="M41" s="170">
        <f t="shared" si="15"/>
        <v>0</v>
      </c>
      <c r="N41" s="170">
        <f t="shared" si="15"/>
        <v>0</v>
      </c>
      <c r="O41" s="170">
        <f t="shared" si="15"/>
        <v>0</v>
      </c>
      <c r="P41" s="170">
        <f t="shared" si="15"/>
        <v>0</v>
      </c>
      <c r="Q41" s="170">
        <f t="shared" si="15"/>
        <v>0</v>
      </c>
      <c r="R41" s="170">
        <f t="shared" si="15"/>
        <v>0</v>
      </c>
      <c r="S41" s="170">
        <f t="shared" si="15"/>
        <v>0</v>
      </c>
      <c r="T41" s="170">
        <f t="shared" si="15"/>
        <v>0</v>
      </c>
      <c r="U41" s="170">
        <f t="shared" si="15"/>
        <v>0</v>
      </c>
      <c r="V41" s="170">
        <f t="shared" si="15"/>
        <v>0</v>
      </c>
      <c r="W41" s="170">
        <f t="shared" si="15"/>
        <v>0</v>
      </c>
      <c r="X41" s="170">
        <f t="shared" si="15"/>
        <v>0</v>
      </c>
      <c r="Y41" s="170">
        <f t="shared" si="15"/>
        <v>0</v>
      </c>
      <c r="Z41" s="170">
        <f t="shared" si="15"/>
        <v>0</v>
      </c>
      <c r="AA41" s="170">
        <f t="shared" si="15"/>
        <v>0</v>
      </c>
      <c r="AB41" s="170">
        <f t="shared" si="15"/>
        <v>0</v>
      </c>
      <c r="AC41" s="170">
        <f t="shared" si="15"/>
        <v>0</v>
      </c>
      <c r="AD41" s="170">
        <f t="shared" si="15"/>
        <v>0</v>
      </c>
      <c r="AE41" s="170">
        <f t="shared" si="15"/>
        <v>0</v>
      </c>
      <c r="AF41" s="170">
        <f t="shared" si="15"/>
        <v>0</v>
      </c>
      <c r="AG41" s="170">
        <f t="shared" si="15"/>
        <v>0</v>
      </c>
      <c r="AH41" s="170">
        <f t="shared" si="15"/>
        <v>0</v>
      </c>
      <c r="AI41" s="170">
        <f t="shared" si="15"/>
        <v>0</v>
      </c>
      <c r="AJ41" s="170">
        <f t="shared" si="15"/>
        <v>0</v>
      </c>
      <c r="AK41" s="170">
        <f t="shared" si="15"/>
        <v>0</v>
      </c>
      <c r="AL41" s="170">
        <f t="shared" si="15"/>
        <v>0</v>
      </c>
    </row>
    <row r="42" spans="2:38" s="3" customFormat="1" ht="25.5" hidden="1" customHeight="1">
      <c r="B42" s="64" t="s">
        <v>42</v>
      </c>
      <c r="C42" s="483" t="str">
        <f>IF(Kalba="EN",Data2!C67,Data2!B67)</f>
        <v>Viešosios lėšos (valstybės, savivaldybės biudžetai, kiti viešųjų lėšų šaltiniai)</v>
      </c>
      <c r="D42" s="169">
        <f ca="1">'6.1'!E42</f>
        <v>0</v>
      </c>
      <c r="E42" s="169">
        <f t="shared" ca="1" si="8"/>
        <v>0</v>
      </c>
      <c r="F42" s="169">
        <f>H42+NPV(FDN,I42:INDEX(I42:AL42,PAL))</f>
        <v>0</v>
      </c>
      <c r="G42" s="169">
        <f>SUMIF($H$5:$AL$5,"&lt;="&amp;PAL,$H42:$AL42)</f>
        <v>0</v>
      </c>
      <c r="H42" s="169">
        <v>0</v>
      </c>
      <c r="I42" s="169">
        <v>0</v>
      </c>
      <c r="J42" s="169">
        <v>0</v>
      </c>
      <c r="K42" s="169">
        <v>0</v>
      </c>
      <c r="L42" s="169">
        <v>0</v>
      </c>
      <c r="M42" s="169">
        <v>0</v>
      </c>
      <c r="N42" s="169">
        <v>0</v>
      </c>
      <c r="O42" s="169">
        <v>0</v>
      </c>
      <c r="P42" s="169">
        <v>0</v>
      </c>
      <c r="Q42" s="169">
        <v>0</v>
      </c>
      <c r="R42" s="169">
        <v>0</v>
      </c>
      <c r="S42" s="169">
        <v>0</v>
      </c>
      <c r="T42" s="169">
        <v>0</v>
      </c>
      <c r="U42" s="169">
        <v>0</v>
      </c>
      <c r="V42" s="169">
        <v>0</v>
      </c>
      <c r="W42" s="169">
        <v>0</v>
      </c>
      <c r="X42" s="169">
        <v>0</v>
      </c>
      <c r="Y42" s="169">
        <v>0</v>
      </c>
      <c r="Z42" s="169">
        <v>0</v>
      </c>
      <c r="AA42" s="169">
        <v>0</v>
      </c>
      <c r="AB42" s="169">
        <v>0</v>
      </c>
      <c r="AC42" s="169">
        <v>0</v>
      </c>
      <c r="AD42" s="169">
        <v>0</v>
      </c>
      <c r="AE42" s="169">
        <v>0</v>
      </c>
      <c r="AF42" s="169">
        <v>0</v>
      </c>
      <c r="AG42" s="169">
        <v>0</v>
      </c>
      <c r="AH42" s="169">
        <v>0</v>
      </c>
      <c r="AI42" s="169">
        <v>0</v>
      </c>
      <c r="AJ42" s="169">
        <v>0</v>
      </c>
      <c r="AK42" s="169">
        <v>0</v>
      </c>
      <c r="AL42" s="169">
        <v>0</v>
      </c>
    </row>
    <row r="43" spans="2:38" s="3" customFormat="1" ht="12.75" hidden="1" customHeight="1">
      <c r="B43" s="64" t="s">
        <v>43</v>
      </c>
      <c r="C43" s="483" t="str">
        <f>IF(Kalba="EN",Data2!C68,Data2!B68)</f>
        <v>Privačios lėšos (nuosavos, kitos privačios lėšos)</v>
      </c>
      <c r="D43" s="169">
        <f ca="1">'6.1'!E43</f>
        <v>0</v>
      </c>
      <c r="E43" s="169">
        <f t="shared" ca="1" si="8"/>
        <v>0</v>
      </c>
      <c r="F43" s="169">
        <f>H43+NPV(FDN,I43:INDEX(I43:AL43,PAL))</f>
        <v>0</v>
      </c>
      <c r="G43" s="169">
        <f>SUMIF($H$5:$AL$5,"&lt;="&amp;PAL,$H43:$AL43)</f>
        <v>0</v>
      </c>
      <c r="H43" s="169">
        <v>0</v>
      </c>
      <c r="I43" s="169">
        <v>0</v>
      </c>
      <c r="J43" s="169">
        <v>0</v>
      </c>
      <c r="K43" s="169">
        <v>0</v>
      </c>
      <c r="L43" s="169">
        <v>0</v>
      </c>
      <c r="M43" s="169">
        <v>0</v>
      </c>
      <c r="N43" s="169">
        <v>0</v>
      </c>
      <c r="O43" s="169">
        <v>0</v>
      </c>
      <c r="P43" s="169">
        <v>0</v>
      </c>
      <c r="Q43" s="169">
        <v>0</v>
      </c>
      <c r="R43" s="169">
        <v>0</v>
      </c>
      <c r="S43" s="169">
        <v>0</v>
      </c>
      <c r="T43" s="169">
        <v>0</v>
      </c>
      <c r="U43" s="169">
        <v>0</v>
      </c>
      <c r="V43" s="169">
        <v>0</v>
      </c>
      <c r="W43" s="169">
        <v>0</v>
      </c>
      <c r="X43" s="169">
        <v>0</v>
      </c>
      <c r="Y43" s="169">
        <v>0</v>
      </c>
      <c r="Z43" s="169">
        <v>0</v>
      </c>
      <c r="AA43" s="169">
        <v>0</v>
      </c>
      <c r="AB43" s="169">
        <v>0</v>
      </c>
      <c r="AC43" s="169">
        <v>0</v>
      </c>
      <c r="AD43" s="169">
        <v>0</v>
      </c>
      <c r="AE43" s="169">
        <v>0</v>
      </c>
      <c r="AF43" s="169">
        <v>0</v>
      </c>
      <c r="AG43" s="169">
        <v>0</v>
      </c>
      <c r="AH43" s="169">
        <v>0</v>
      </c>
      <c r="AI43" s="169">
        <v>0</v>
      </c>
      <c r="AJ43" s="169">
        <v>0</v>
      </c>
      <c r="AK43" s="169">
        <v>0</v>
      </c>
      <c r="AL43" s="169">
        <v>0</v>
      </c>
    </row>
    <row r="44" spans="2:38" s="61" customFormat="1" ht="12.75" hidden="1" customHeight="1">
      <c r="B44" s="66" t="s">
        <v>44</v>
      </c>
      <c r="C44" s="482" t="str">
        <f>IF(Kalba="EN",Data2!C69,Data2!B69)</f>
        <v>Paskolos</v>
      </c>
      <c r="D44" s="170">
        <f ca="1">'6.1'!E44</f>
        <v>0</v>
      </c>
      <c r="E44" s="169">
        <f t="shared" ca="1" si="8"/>
        <v>0</v>
      </c>
      <c r="F44" s="170">
        <f>ROUND(SUM(F45)-SUM(F46),0)</f>
        <v>0</v>
      </c>
      <c r="G44" s="170">
        <f>ROUND(SUM(G45)-SUM(G46),0)</f>
        <v>0</v>
      </c>
      <c r="H44" s="170">
        <f>ROUND(SUM(H45)-SUM(H46),0)</f>
        <v>0</v>
      </c>
      <c r="I44" s="170">
        <f t="shared" ref="I44:AL44" si="16">ROUND(SUM(I45)-SUM(I46),0)</f>
        <v>0</v>
      </c>
      <c r="J44" s="170">
        <f t="shared" si="16"/>
        <v>0</v>
      </c>
      <c r="K44" s="170">
        <f t="shared" si="16"/>
        <v>0</v>
      </c>
      <c r="L44" s="170">
        <f t="shared" si="16"/>
        <v>0</v>
      </c>
      <c r="M44" s="170">
        <f t="shared" si="16"/>
        <v>0</v>
      </c>
      <c r="N44" s="170">
        <f t="shared" si="16"/>
        <v>0</v>
      </c>
      <c r="O44" s="170">
        <f t="shared" si="16"/>
        <v>0</v>
      </c>
      <c r="P44" s="170">
        <f t="shared" si="16"/>
        <v>0</v>
      </c>
      <c r="Q44" s="170">
        <f t="shared" si="16"/>
        <v>0</v>
      </c>
      <c r="R44" s="170">
        <f t="shared" si="16"/>
        <v>0</v>
      </c>
      <c r="S44" s="170">
        <f t="shared" si="16"/>
        <v>0</v>
      </c>
      <c r="T44" s="170">
        <f t="shared" si="16"/>
        <v>0</v>
      </c>
      <c r="U44" s="170">
        <f t="shared" si="16"/>
        <v>0</v>
      </c>
      <c r="V44" s="170">
        <f t="shared" si="16"/>
        <v>0</v>
      </c>
      <c r="W44" s="170">
        <f t="shared" si="16"/>
        <v>0</v>
      </c>
      <c r="X44" s="170">
        <f t="shared" si="16"/>
        <v>0</v>
      </c>
      <c r="Y44" s="170">
        <f t="shared" si="16"/>
        <v>0</v>
      </c>
      <c r="Z44" s="170">
        <f t="shared" si="16"/>
        <v>0</v>
      </c>
      <c r="AA44" s="170">
        <f t="shared" si="16"/>
        <v>0</v>
      </c>
      <c r="AB44" s="170">
        <f t="shared" si="16"/>
        <v>0</v>
      </c>
      <c r="AC44" s="170">
        <f t="shared" si="16"/>
        <v>0</v>
      </c>
      <c r="AD44" s="170">
        <f t="shared" si="16"/>
        <v>0</v>
      </c>
      <c r="AE44" s="170">
        <f t="shared" si="16"/>
        <v>0</v>
      </c>
      <c r="AF44" s="170">
        <f t="shared" si="16"/>
        <v>0</v>
      </c>
      <c r="AG44" s="170">
        <f t="shared" si="16"/>
        <v>0</v>
      </c>
      <c r="AH44" s="170">
        <f t="shared" si="16"/>
        <v>0</v>
      </c>
      <c r="AI44" s="170">
        <f t="shared" si="16"/>
        <v>0</v>
      </c>
      <c r="AJ44" s="170">
        <f t="shared" si="16"/>
        <v>0</v>
      </c>
      <c r="AK44" s="170">
        <f t="shared" si="16"/>
        <v>0</v>
      </c>
      <c r="AL44" s="170">
        <f t="shared" si="16"/>
        <v>0</v>
      </c>
    </row>
    <row r="45" spans="2:38" s="3" customFormat="1" ht="12.75" hidden="1" customHeight="1">
      <c r="B45" s="64" t="s">
        <v>46</v>
      </c>
      <c r="C45" s="483" t="str">
        <f>IF(Kalba="EN",Data2!C70,Data2!B70)</f>
        <v>Paskolos</v>
      </c>
      <c r="D45" s="169">
        <f ca="1">'6.1'!E45</f>
        <v>0</v>
      </c>
      <c r="E45" s="169">
        <f t="shared" ca="1" si="8"/>
        <v>0</v>
      </c>
      <c r="F45" s="169">
        <f>H45+NPV(FDN,I45:INDEX(I45:AL45,PAL))</f>
        <v>0</v>
      </c>
      <c r="G45" s="169">
        <f>SUMIF($H$5:$AL$5,"&lt;="&amp;PAL,$H45:$AL45)</f>
        <v>0</v>
      </c>
      <c r="H45" s="169">
        <v>0</v>
      </c>
      <c r="I45" s="169">
        <v>0</v>
      </c>
      <c r="J45" s="169">
        <v>0</v>
      </c>
      <c r="K45" s="169">
        <v>0</v>
      </c>
      <c r="L45" s="169">
        <v>0</v>
      </c>
      <c r="M45" s="169">
        <v>0</v>
      </c>
      <c r="N45" s="169">
        <v>0</v>
      </c>
      <c r="O45" s="169">
        <v>0</v>
      </c>
      <c r="P45" s="169">
        <v>0</v>
      </c>
      <c r="Q45" s="169">
        <v>0</v>
      </c>
      <c r="R45" s="169">
        <v>0</v>
      </c>
      <c r="S45" s="169">
        <v>0</v>
      </c>
      <c r="T45" s="169">
        <v>0</v>
      </c>
      <c r="U45" s="169">
        <v>0</v>
      </c>
      <c r="V45" s="169">
        <v>0</v>
      </c>
      <c r="W45" s="169">
        <v>0</v>
      </c>
      <c r="X45" s="169">
        <v>0</v>
      </c>
      <c r="Y45" s="169">
        <v>0</v>
      </c>
      <c r="Z45" s="169">
        <v>0</v>
      </c>
      <c r="AA45" s="169">
        <v>0</v>
      </c>
      <c r="AB45" s="169">
        <v>0</v>
      </c>
      <c r="AC45" s="169">
        <v>0</v>
      </c>
      <c r="AD45" s="169">
        <v>0</v>
      </c>
      <c r="AE45" s="169">
        <v>0</v>
      </c>
      <c r="AF45" s="169">
        <v>0</v>
      </c>
      <c r="AG45" s="169">
        <v>0</v>
      </c>
      <c r="AH45" s="169">
        <v>0</v>
      </c>
      <c r="AI45" s="169">
        <v>0</v>
      </c>
      <c r="AJ45" s="169">
        <v>0</v>
      </c>
      <c r="AK45" s="169">
        <v>0</v>
      </c>
      <c r="AL45" s="169">
        <v>0</v>
      </c>
    </row>
    <row r="46" spans="2:38" s="3" customFormat="1" ht="12.75" hidden="1" customHeight="1">
      <c r="B46" s="64" t="s">
        <v>48</v>
      </c>
      <c r="C46" s="483" t="str">
        <f>IF(Kalba="EN",Data2!C71,Data2!B71)</f>
        <v>Paskolų grąžinimai (išskyrus palūkanas)</v>
      </c>
      <c r="D46" s="169">
        <f ca="1">'6.1'!E46</f>
        <v>0</v>
      </c>
      <c r="E46" s="169">
        <f t="shared" ca="1" si="8"/>
        <v>0</v>
      </c>
      <c r="F46" s="169">
        <f>H46+NPV(FDN,I46:INDEX(I46:AL46,PAL))</f>
        <v>0</v>
      </c>
      <c r="G46" s="169">
        <f>SUMIF($H$5:$AL$5,"&lt;="&amp;PAL,$H46:$AL46)</f>
        <v>0</v>
      </c>
      <c r="H46" s="169">
        <v>0</v>
      </c>
      <c r="I46" s="169">
        <v>0</v>
      </c>
      <c r="J46" s="169">
        <v>0</v>
      </c>
      <c r="K46" s="169">
        <v>0</v>
      </c>
      <c r="L46" s="169">
        <v>0</v>
      </c>
      <c r="M46" s="169">
        <v>0</v>
      </c>
      <c r="N46" s="169">
        <v>0</v>
      </c>
      <c r="O46" s="169">
        <v>0</v>
      </c>
      <c r="P46" s="169">
        <v>0</v>
      </c>
      <c r="Q46" s="169">
        <v>0</v>
      </c>
      <c r="R46" s="169">
        <v>0</v>
      </c>
      <c r="S46" s="169">
        <v>0</v>
      </c>
      <c r="T46" s="169">
        <v>0</v>
      </c>
      <c r="U46" s="169">
        <v>0</v>
      </c>
      <c r="V46" s="169">
        <v>0</v>
      </c>
      <c r="W46" s="169">
        <v>0</v>
      </c>
      <c r="X46" s="169">
        <v>0</v>
      </c>
      <c r="Y46" s="169">
        <v>0</v>
      </c>
      <c r="Z46" s="169">
        <v>0</v>
      </c>
      <c r="AA46" s="169">
        <v>0</v>
      </c>
      <c r="AB46" s="169">
        <v>0</v>
      </c>
      <c r="AC46" s="169">
        <v>0</v>
      </c>
      <c r="AD46" s="169">
        <v>0</v>
      </c>
      <c r="AE46" s="169">
        <v>0</v>
      </c>
      <c r="AF46" s="169">
        <v>0</v>
      </c>
      <c r="AG46" s="169">
        <v>0</v>
      </c>
      <c r="AH46" s="169">
        <v>0</v>
      </c>
      <c r="AI46" s="169">
        <v>0</v>
      </c>
      <c r="AJ46" s="169">
        <v>0</v>
      </c>
      <c r="AK46" s="169">
        <v>0</v>
      </c>
      <c r="AL46" s="169">
        <v>0</v>
      </c>
    </row>
    <row r="47" spans="2:38" s="61" customFormat="1" ht="12.75">
      <c r="B47" s="66" t="s">
        <v>49</v>
      </c>
      <c r="C47" s="482" t="str">
        <f>IF(Kalba="EN",Data2!C72,Data2!B72)</f>
        <v>Socialinio ekonominio (SE) poveikio finansinė išraiška</v>
      </c>
      <c r="D47" s="170">
        <f ca="1">'6.1'!E47</f>
        <v>0</v>
      </c>
      <c r="E47" s="170">
        <f ca="1">SUM(E48)-SUM(E56)</f>
        <v>0</v>
      </c>
      <c r="F47" s="170">
        <f ca="1">SUM(F48)-SUM(F56)</f>
        <v>0</v>
      </c>
      <c r="G47" s="170">
        <f ca="1">SUM(G48)-SUM(G56)</f>
        <v>0</v>
      </c>
      <c r="H47" s="170">
        <f ca="1">SUM(H48)-SUM(H56)</f>
        <v>0</v>
      </c>
      <c r="I47" s="170">
        <f t="shared" ref="I47:Q47" ca="1" si="17">SUM(I48)-SUM(I56)</f>
        <v>0</v>
      </c>
      <c r="J47" s="170">
        <f t="shared" ca="1" si="17"/>
        <v>0</v>
      </c>
      <c r="K47" s="170">
        <f t="shared" ca="1" si="17"/>
        <v>0</v>
      </c>
      <c r="L47" s="170">
        <f t="shared" ca="1" si="17"/>
        <v>0</v>
      </c>
      <c r="M47" s="170">
        <f t="shared" ca="1" si="17"/>
        <v>0</v>
      </c>
      <c r="N47" s="170">
        <f t="shared" ca="1" si="17"/>
        <v>0</v>
      </c>
      <c r="O47" s="170">
        <f t="shared" ca="1" si="17"/>
        <v>0</v>
      </c>
      <c r="P47" s="170">
        <f t="shared" ca="1" si="17"/>
        <v>0</v>
      </c>
      <c r="Q47" s="170">
        <f t="shared" ca="1" si="17"/>
        <v>0</v>
      </c>
      <c r="R47" s="170">
        <f t="shared" ref="R47:AL47" ca="1" si="18">SUM(R48)-SUM(R56)</f>
        <v>0</v>
      </c>
      <c r="S47" s="170">
        <f t="shared" ca="1" si="18"/>
        <v>0</v>
      </c>
      <c r="T47" s="170">
        <f t="shared" ca="1" si="18"/>
        <v>0</v>
      </c>
      <c r="U47" s="170">
        <f t="shared" ca="1" si="18"/>
        <v>0</v>
      </c>
      <c r="V47" s="170">
        <f t="shared" ca="1" si="18"/>
        <v>0</v>
      </c>
      <c r="W47" s="170">
        <f t="shared" ca="1" si="18"/>
        <v>0</v>
      </c>
      <c r="X47" s="170">
        <f t="shared" ca="1" si="18"/>
        <v>0</v>
      </c>
      <c r="Y47" s="170">
        <f t="shared" ca="1" si="18"/>
        <v>0</v>
      </c>
      <c r="Z47" s="170">
        <f t="shared" ca="1" si="18"/>
        <v>0</v>
      </c>
      <c r="AA47" s="170">
        <f t="shared" ca="1" si="18"/>
        <v>0</v>
      </c>
      <c r="AB47" s="170">
        <f t="shared" ca="1" si="18"/>
        <v>0</v>
      </c>
      <c r="AC47" s="170">
        <f t="shared" ca="1" si="18"/>
        <v>0</v>
      </c>
      <c r="AD47" s="170">
        <f t="shared" ca="1" si="18"/>
        <v>0</v>
      </c>
      <c r="AE47" s="170">
        <f t="shared" ca="1" si="18"/>
        <v>0</v>
      </c>
      <c r="AF47" s="170">
        <f t="shared" ca="1" si="18"/>
        <v>0</v>
      </c>
      <c r="AG47" s="170">
        <f t="shared" ca="1" si="18"/>
        <v>0</v>
      </c>
      <c r="AH47" s="170">
        <f t="shared" ca="1" si="18"/>
        <v>0</v>
      </c>
      <c r="AI47" s="170">
        <f t="shared" ca="1" si="18"/>
        <v>0</v>
      </c>
      <c r="AJ47" s="170">
        <f t="shared" ca="1" si="18"/>
        <v>0</v>
      </c>
      <c r="AK47" s="170">
        <f t="shared" ca="1" si="18"/>
        <v>0</v>
      </c>
      <c r="AL47" s="170">
        <f t="shared" ca="1" si="18"/>
        <v>0</v>
      </c>
    </row>
    <row r="48" spans="2:38" s="61" customFormat="1" ht="12.75">
      <c r="B48" s="66" t="s">
        <v>50</v>
      </c>
      <c r="C48" s="482" t="str">
        <f>IF(Kalba="EN",Data2!C73,Data2!B73)</f>
        <v>SE nauda</v>
      </c>
      <c r="D48" s="170">
        <f ca="1">'6.1'!E48</f>
        <v>0</v>
      </c>
      <c r="E48" s="170">
        <f ca="1">ROUND(SUM(E49:E55),0)</f>
        <v>0</v>
      </c>
      <c r="F48" s="170">
        <f ca="1">ROUND(SUM(F49:F55),0)</f>
        <v>0</v>
      </c>
      <c r="G48" s="170">
        <f ca="1">ROUND(SUM(G49:G55),0)</f>
        <v>0</v>
      </c>
      <c r="H48" s="170">
        <f ca="1">ROUND(SUM(H49:H55),0)</f>
        <v>0</v>
      </c>
      <c r="I48" s="170">
        <f t="shared" ref="I48:AL48" ca="1" si="19">ROUND(SUM(I49:I55),0)</f>
        <v>0</v>
      </c>
      <c r="J48" s="170">
        <f t="shared" ca="1" si="19"/>
        <v>0</v>
      </c>
      <c r="K48" s="170">
        <f t="shared" ca="1" si="19"/>
        <v>0</v>
      </c>
      <c r="L48" s="170">
        <f t="shared" ca="1" si="19"/>
        <v>0</v>
      </c>
      <c r="M48" s="170">
        <f t="shared" ca="1" si="19"/>
        <v>0</v>
      </c>
      <c r="N48" s="170">
        <f t="shared" ca="1" si="19"/>
        <v>0</v>
      </c>
      <c r="O48" s="170">
        <f t="shared" ca="1" si="19"/>
        <v>0</v>
      </c>
      <c r="P48" s="170">
        <f t="shared" ca="1" si="19"/>
        <v>0</v>
      </c>
      <c r="Q48" s="170">
        <f t="shared" ca="1" si="19"/>
        <v>0</v>
      </c>
      <c r="R48" s="170">
        <f t="shared" ca="1" si="19"/>
        <v>0</v>
      </c>
      <c r="S48" s="170">
        <f t="shared" ca="1" si="19"/>
        <v>0</v>
      </c>
      <c r="T48" s="170">
        <f t="shared" ca="1" si="19"/>
        <v>0</v>
      </c>
      <c r="U48" s="170">
        <f t="shared" ca="1" si="19"/>
        <v>0</v>
      </c>
      <c r="V48" s="170">
        <f t="shared" ca="1" si="19"/>
        <v>0</v>
      </c>
      <c r="W48" s="170">
        <f t="shared" ca="1" si="19"/>
        <v>0</v>
      </c>
      <c r="X48" s="170">
        <f t="shared" ca="1" si="19"/>
        <v>0</v>
      </c>
      <c r="Y48" s="170">
        <f t="shared" ca="1" si="19"/>
        <v>0</v>
      </c>
      <c r="Z48" s="170">
        <f t="shared" ca="1" si="19"/>
        <v>0</v>
      </c>
      <c r="AA48" s="170">
        <f t="shared" ca="1" si="19"/>
        <v>0</v>
      </c>
      <c r="AB48" s="170">
        <f t="shared" ca="1" si="19"/>
        <v>0</v>
      </c>
      <c r="AC48" s="170">
        <f t="shared" ca="1" si="19"/>
        <v>0</v>
      </c>
      <c r="AD48" s="170">
        <f t="shared" ca="1" si="19"/>
        <v>0</v>
      </c>
      <c r="AE48" s="170">
        <f t="shared" ca="1" si="19"/>
        <v>0</v>
      </c>
      <c r="AF48" s="170">
        <f t="shared" ca="1" si="19"/>
        <v>0</v>
      </c>
      <c r="AG48" s="170">
        <f t="shared" ca="1" si="19"/>
        <v>0</v>
      </c>
      <c r="AH48" s="170">
        <f t="shared" ca="1" si="19"/>
        <v>0</v>
      </c>
      <c r="AI48" s="170">
        <f t="shared" ca="1" si="19"/>
        <v>0</v>
      </c>
      <c r="AJ48" s="170">
        <f t="shared" ca="1" si="19"/>
        <v>0</v>
      </c>
      <c r="AK48" s="170">
        <f t="shared" ca="1" si="19"/>
        <v>0</v>
      </c>
      <c r="AL48" s="170">
        <f t="shared" ca="1" si="19"/>
        <v>0</v>
      </c>
    </row>
    <row r="49" spans="2:38" s="3" customFormat="1" ht="12.75">
      <c r="B49" s="64" t="s">
        <v>51</v>
      </c>
      <c r="C49" s="484" t="str">
        <f>IF(Kalba="EN",Data2!C$75,Data2!B$75)</f>
        <v>bendra SE naudos komponеntų finansinė išraiška</v>
      </c>
      <c r="D49" s="169">
        <f ca="1">'6.1'!E49</f>
        <v>0</v>
      </c>
      <c r="E49" s="169">
        <f t="shared" ref="E49:E55" ca="1" si="20">IF(ISERROR(NORMINV(70%,ABS(D49),ABS(D49*50%))),0,NORMINV(70%,ABS(D49),ABS(D49*50%))-ABS(D49))</f>
        <v>0</v>
      </c>
      <c r="F49" s="169">
        <f ca="1">H49+NPV(SDN,I49:INDEX(I49:AL49,PAL))</f>
        <v>0</v>
      </c>
      <c r="G49" s="169">
        <f t="shared" ref="G49:G55" ca="1" si="21">SUMIF($H$5:$AL$5,"&lt;="&amp;PAL,$H49:$AL49)</f>
        <v>0</v>
      </c>
      <c r="H49" s="169">
        <f ca="1">IF( ISERROR( '6.1'!F49/'6.1'!$E49 * $E49),0, '6.1'!F49/'6.1'!$E49 * $E49 )</f>
        <v>0</v>
      </c>
      <c r="I49" s="169">
        <f ca="1">IF( ISERROR( '6.1'!G49/'6.1'!$E49 * $E49),0, '6.1'!G49/'6.1'!$E49 * $E49 )</f>
        <v>0</v>
      </c>
      <c r="J49" s="169">
        <f ca="1">IF( ISERROR( '6.1'!H49/'6.1'!$E49 * $E49),0, '6.1'!H49/'6.1'!$E49 * $E49 )</f>
        <v>0</v>
      </c>
      <c r="K49" s="169">
        <f ca="1">IF( ISERROR( '6.1'!I49/'6.1'!$E49 * $E49),0, '6.1'!I49/'6.1'!$E49 * $E49 )</f>
        <v>0</v>
      </c>
      <c r="L49" s="169">
        <f ca="1">IF( ISERROR( '6.1'!J49/'6.1'!$E49 * $E49),0, '6.1'!J49/'6.1'!$E49 * $E49 )</f>
        <v>0</v>
      </c>
      <c r="M49" s="169">
        <f ca="1">IF( ISERROR( '6.1'!K49/'6.1'!$E49 * $E49),0, '6.1'!K49/'6.1'!$E49 * $E49 )</f>
        <v>0</v>
      </c>
      <c r="N49" s="169">
        <f ca="1">IF( ISERROR( '6.1'!L49/'6.1'!$E49 * $E49),0, '6.1'!L49/'6.1'!$E49 * $E49 )</f>
        <v>0</v>
      </c>
      <c r="O49" s="169">
        <f ca="1">IF( ISERROR( '6.1'!M49/'6.1'!$E49 * $E49),0, '6.1'!M49/'6.1'!$E49 * $E49 )</f>
        <v>0</v>
      </c>
      <c r="P49" s="169">
        <f ca="1">IF( ISERROR( '6.1'!N49/'6.1'!$E49 * $E49),0, '6.1'!N49/'6.1'!$E49 * $E49 )</f>
        <v>0</v>
      </c>
      <c r="Q49" s="169">
        <f ca="1">IF( ISERROR( '6.1'!O49/'6.1'!$E49 * $E49),0, '6.1'!O49/'6.1'!$E49 * $E49 )</f>
        <v>0</v>
      </c>
      <c r="R49" s="169">
        <f ca="1">IF( ISERROR( '6.1'!P49/'6.1'!$E49 * $E49),0, '6.1'!P49/'6.1'!$E49 * $E49 )</f>
        <v>0</v>
      </c>
      <c r="S49" s="169">
        <f ca="1">IF( ISERROR( '6.1'!Q49/'6.1'!$E49 * $E49),0, '6.1'!Q49/'6.1'!$E49 * $E49 )</f>
        <v>0</v>
      </c>
      <c r="T49" s="169">
        <f ca="1">IF( ISERROR( '6.1'!R49/'6.1'!$E49 * $E49),0, '6.1'!R49/'6.1'!$E49 * $E49 )</f>
        <v>0</v>
      </c>
      <c r="U49" s="169">
        <f ca="1">IF( ISERROR( '6.1'!S49/'6.1'!$E49 * $E49),0, '6.1'!S49/'6.1'!$E49 * $E49 )</f>
        <v>0</v>
      </c>
      <c r="V49" s="169">
        <f ca="1">IF( ISERROR( '6.1'!T49/'6.1'!$E49 * $E49),0, '6.1'!T49/'6.1'!$E49 * $E49 )</f>
        <v>0</v>
      </c>
      <c r="W49" s="169">
        <f ca="1">IF( ISERROR( '6.1'!U49/'6.1'!$E49 * $E49),0, '6.1'!U49/'6.1'!$E49 * $E49 )</f>
        <v>0</v>
      </c>
      <c r="X49" s="169">
        <f ca="1">IF( ISERROR( '6.1'!V49/'6.1'!$E49 * $E49),0, '6.1'!V49/'6.1'!$E49 * $E49 )</f>
        <v>0</v>
      </c>
      <c r="Y49" s="169">
        <f ca="1">IF( ISERROR( '6.1'!W49/'6.1'!$E49 * $E49),0, '6.1'!W49/'6.1'!$E49 * $E49 )</f>
        <v>0</v>
      </c>
      <c r="Z49" s="169">
        <f ca="1">IF( ISERROR( '6.1'!X49/'6.1'!$E49 * $E49),0, '6.1'!X49/'6.1'!$E49 * $E49 )</f>
        <v>0</v>
      </c>
      <c r="AA49" s="169">
        <f ca="1">IF( ISERROR( '6.1'!Y49/'6.1'!$E49 * $E49),0, '6.1'!Y49/'6.1'!$E49 * $E49 )</f>
        <v>0</v>
      </c>
      <c r="AB49" s="169">
        <f ca="1">IF( ISERROR( '6.1'!Z49/'6.1'!$E49 * $E49),0, '6.1'!Z49/'6.1'!$E49 * $E49 )</f>
        <v>0</v>
      </c>
      <c r="AC49" s="169">
        <f ca="1">IF( ISERROR( '6.1'!AA49/'6.1'!$E49 * $E49),0, '6.1'!AA49/'6.1'!$E49 * $E49 )</f>
        <v>0</v>
      </c>
      <c r="AD49" s="169">
        <f ca="1">IF( ISERROR( '6.1'!AB49/'6.1'!$E49 * $E49),0, '6.1'!AB49/'6.1'!$E49 * $E49 )</f>
        <v>0</v>
      </c>
      <c r="AE49" s="169">
        <f ca="1">IF( ISERROR( '6.1'!AC49/'6.1'!$E49 * $E49),0, '6.1'!AC49/'6.1'!$E49 * $E49 )</f>
        <v>0</v>
      </c>
      <c r="AF49" s="169">
        <f ca="1">IF( ISERROR( '6.1'!AD49/'6.1'!$E49 * $E49),0, '6.1'!AD49/'6.1'!$E49 * $E49 )</f>
        <v>0</v>
      </c>
      <c r="AG49" s="169">
        <f ca="1">IF( ISERROR( '6.1'!AE49/'6.1'!$E49 * $E49),0, '6.1'!AE49/'6.1'!$E49 * $E49 )</f>
        <v>0</v>
      </c>
      <c r="AH49" s="169">
        <f ca="1">IF( ISERROR( '6.1'!AF49/'6.1'!$E49 * $E49),0, '6.1'!AF49/'6.1'!$E49 * $E49 )</f>
        <v>0</v>
      </c>
      <c r="AI49" s="169">
        <f ca="1">IF( ISERROR( '6.1'!AG49/'6.1'!$E49 * $E49),0, '6.1'!AG49/'6.1'!$E49 * $E49 )</f>
        <v>0</v>
      </c>
      <c r="AJ49" s="169">
        <f ca="1">IF( ISERROR( '6.1'!AH49/'6.1'!$E49 * $E49),0, '6.1'!AH49/'6.1'!$E49 * $E49 )</f>
        <v>0</v>
      </c>
      <c r="AK49" s="169">
        <f ca="1">IF( ISERROR( '6.1'!AI49/'6.1'!$E49 * $E49),0, '6.1'!AI49/'6.1'!$E49 * $E49 )</f>
        <v>0</v>
      </c>
      <c r="AL49" s="169">
        <f ca="1">IF( ISERROR( '6.1'!AJ49/'6.1'!$E49 * $E49),0, '6.1'!AJ49/'6.1'!$E49 * $E49 )</f>
        <v>0</v>
      </c>
    </row>
    <row r="50" spans="2:38" s="3" customFormat="1" ht="12.75">
      <c r="B50" s="64" t="s">
        <v>52</v>
      </c>
      <c r="C50" s="484" t="str">
        <f>IF(Kalba="EN",Data2!C$75,Data2!B$75)</f>
        <v>bendra SE naudos komponеntų finansinė išraiška</v>
      </c>
      <c r="D50" s="169">
        <f ca="1">'6.1'!E50</f>
        <v>0</v>
      </c>
      <c r="E50" s="169">
        <f t="shared" ca="1" si="20"/>
        <v>0</v>
      </c>
      <c r="F50" s="169">
        <f ca="1">H50+NPV(SDN,I50:INDEX(I50:AL50,PAL))</f>
        <v>0</v>
      </c>
      <c r="G50" s="169">
        <f t="shared" ca="1" si="21"/>
        <v>0</v>
      </c>
      <c r="H50" s="169">
        <f ca="1">IF( ISERROR( '6.1'!F50/'6.1'!$E50 * $E50),0, '6.1'!F50/'6.1'!$E50 * $E50 )</f>
        <v>0</v>
      </c>
      <c r="I50" s="169">
        <f ca="1">IF( ISERROR( '6.1'!G50/'6.1'!$E50 * $E50),0, '6.1'!G50/'6.1'!$E50 * $E50 )</f>
        <v>0</v>
      </c>
      <c r="J50" s="169">
        <f ca="1">IF( ISERROR( '6.1'!H50/'6.1'!$E50 * $E50),0, '6.1'!H50/'6.1'!$E50 * $E50 )</f>
        <v>0</v>
      </c>
      <c r="K50" s="169">
        <f ca="1">IF( ISERROR( '6.1'!I50/'6.1'!$E50 * $E50),0, '6.1'!I50/'6.1'!$E50 * $E50 )</f>
        <v>0</v>
      </c>
      <c r="L50" s="169">
        <f ca="1">IF( ISERROR( '6.1'!J50/'6.1'!$E50 * $E50),0, '6.1'!J50/'6.1'!$E50 * $E50 )</f>
        <v>0</v>
      </c>
      <c r="M50" s="169">
        <f ca="1">IF( ISERROR( '6.1'!K50/'6.1'!$E50 * $E50),0, '6.1'!K50/'6.1'!$E50 * $E50 )</f>
        <v>0</v>
      </c>
      <c r="N50" s="169">
        <f ca="1">IF( ISERROR( '6.1'!L50/'6.1'!$E50 * $E50),0, '6.1'!L50/'6.1'!$E50 * $E50 )</f>
        <v>0</v>
      </c>
      <c r="O50" s="169">
        <f ca="1">IF( ISERROR( '6.1'!M50/'6.1'!$E50 * $E50),0, '6.1'!M50/'6.1'!$E50 * $E50 )</f>
        <v>0</v>
      </c>
      <c r="P50" s="169">
        <f ca="1">IF( ISERROR( '6.1'!N50/'6.1'!$E50 * $E50),0, '6.1'!N50/'6.1'!$E50 * $E50 )</f>
        <v>0</v>
      </c>
      <c r="Q50" s="169">
        <f ca="1">IF( ISERROR( '6.1'!O50/'6.1'!$E50 * $E50),0, '6.1'!O50/'6.1'!$E50 * $E50 )</f>
        <v>0</v>
      </c>
      <c r="R50" s="169">
        <f ca="1">IF( ISERROR( '6.1'!P50/'6.1'!$E50 * $E50),0, '6.1'!P50/'6.1'!$E50 * $E50 )</f>
        <v>0</v>
      </c>
      <c r="S50" s="169">
        <f ca="1">IF( ISERROR( '6.1'!Q50/'6.1'!$E50 * $E50),0, '6.1'!Q50/'6.1'!$E50 * $E50 )</f>
        <v>0</v>
      </c>
      <c r="T50" s="169">
        <f ca="1">IF( ISERROR( '6.1'!R50/'6.1'!$E50 * $E50),0, '6.1'!R50/'6.1'!$E50 * $E50 )</f>
        <v>0</v>
      </c>
      <c r="U50" s="169">
        <f ca="1">IF( ISERROR( '6.1'!S50/'6.1'!$E50 * $E50),0, '6.1'!S50/'6.1'!$E50 * $E50 )</f>
        <v>0</v>
      </c>
      <c r="V50" s="169">
        <f ca="1">IF( ISERROR( '6.1'!T50/'6.1'!$E50 * $E50),0, '6.1'!T50/'6.1'!$E50 * $E50 )</f>
        <v>0</v>
      </c>
      <c r="W50" s="169">
        <f ca="1">IF( ISERROR( '6.1'!U50/'6.1'!$E50 * $E50),0, '6.1'!U50/'6.1'!$E50 * $E50 )</f>
        <v>0</v>
      </c>
      <c r="X50" s="169">
        <f ca="1">IF( ISERROR( '6.1'!V50/'6.1'!$E50 * $E50),0, '6.1'!V50/'6.1'!$E50 * $E50 )</f>
        <v>0</v>
      </c>
      <c r="Y50" s="169">
        <f ca="1">IF( ISERROR( '6.1'!W50/'6.1'!$E50 * $E50),0, '6.1'!W50/'6.1'!$E50 * $E50 )</f>
        <v>0</v>
      </c>
      <c r="Z50" s="169">
        <f ca="1">IF( ISERROR( '6.1'!X50/'6.1'!$E50 * $E50),0, '6.1'!X50/'6.1'!$E50 * $E50 )</f>
        <v>0</v>
      </c>
      <c r="AA50" s="169">
        <f ca="1">IF( ISERROR( '6.1'!Y50/'6.1'!$E50 * $E50),0, '6.1'!Y50/'6.1'!$E50 * $E50 )</f>
        <v>0</v>
      </c>
      <c r="AB50" s="169">
        <f ca="1">IF( ISERROR( '6.1'!Z50/'6.1'!$E50 * $E50),0, '6.1'!Z50/'6.1'!$E50 * $E50 )</f>
        <v>0</v>
      </c>
      <c r="AC50" s="169">
        <f ca="1">IF( ISERROR( '6.1'!AA50/'6.1'!$E50 * $E50),0, '6.1'!AA50/'6.1'!$E50 * $E50 )</f>
        <v>0</v>
      </c>
      <c r="AD50" s="169">
        <f ca="1">IF( ISERROR( '6.1'!AB50/'6.1'!$E50 * $E50),0, '6.1'!AB50/'6.1'!$E50 * $E50 )</f>
        <v>0</v>
      </c>
      <c r="AE50" s="169">
        <f ca="1">IF( ISERROR( '6.1'!AC50/'6.1'!$E50 * $E50),0, '6.1'!AC50/'6.1'!$E50 * $E50 )</f>
        <v>0</v>
      </c>
      <c r="AF50" s="169">
        <f ca="1">IF( ISERROR( '6.1'!AD50/'6.1'!$E50 * $E50),0, '6.1'!AD50/'6.1'!$E50 * $E50 )</f>
        <v>0</v>
      </c>
      <c r="AG50" s="169">
        <f ca="1">IF( ISERROR( '6.1'!AE50/'6.1'!$E50 * $E50),0, '6.1'!AE50/'6.1'!$E50 * $E50 )</f>
        <v>0</v>
      </c>
      <c r="AH50" s="169">
        <f ca="1">IF( ISERROR( '6.1'!AF50/'6.1'!$E50 * $E50),0, '6.1'!AF50/'6.1'!$E50 * $E50 )</f>
        <v>0</v>
      </c>
      <c r="AI50" s="169">
        <f ca="1">IF( ISERROR( '6.1'!AG50/'6.1'!$E50 * $E50),0, '6.1'!AG50/'6.1'!$E50 * $E50 )</f>
        <v>0</v>
      </c>
      <c r="AJ50" s="169">
        <f ca="1">IF( ISERROR( '6.1'!AH50/'6.1'!$E50 * $E50),0, '6.1'!AH50/'6.1'!$E50 * $E50 )</f>
        <v>0</v>
      </c>
      <c r="AK50" s="169">
        <f ca="1">IF( ISERROR( '6.1'!AI50/'6.1'!$E50 * $E50),0, '6.1'!AI50/'6.1'!$E50 * $E50 )</f>
        <v>0</v>
      </c>
      <c r="AL50" s="169">
        <f ca="1">IF( ISERROR( '6.1'!AJ50/'6.1'!$E50 * $E50),0, '6.1'!AJ50/'6.1'!$E50 * $E50 )</f>
        <v>0</v>
      </c>
    </row>
    <row r="51" spans="2:38" s="3" customFormat="1" ht="12.75">
      <c r="B51" s="64" t="s">
        <v>339</v>
      </c>
      <c r="C51" s="484" t="str">
        <f>IF(Kalba="EN",Data2!C$75,Data2!B$75)</f>
        <v>bendra SE naudos komponеntų finansinė išraiška</v>
      </c>
      <c r="D51" s="169">
        <f ca="1">'6.1'!E51</f>
        <v>0</v>
      </c>
      <c r="E51" s="169">
        <f t="shared" ca="1" si="20"/>
        <v>0</v>
      </c>
      <c r="F51" s="169">
        <f ca="1">H51+NPV(SDN,I51:INDEX(I51:AL51,PAL))</f>
        <v>0</v>
      </c>
      <c r="G51" s="169">
        <f t="shared" ca="1" si="21"/>
        <v>0</v>
      </c>
      <c r="H51" s="169">
        <f ca="1">IF( ISERROR( '6.1'!F51/'6.1'!$E51 * $E51),0, '6.1'!F51/'6.1'!$E51 * $E51 )</f>
        <v>0</v>
      </c>
      <c r="I51" s="169">
        <f ca="1">IF( ISERROR( '6.1'!G51/'6.1'!$E51 * $E51),0, '6.1'!G51/'6.1'!$E51 * $E51 )</f>
        <v>0</v>
      </c>
      <c r="J51" s="169">
        <f ca="1">IF( ISERROR( '6.1'!H51/'6.1'!$E51 * $E51),0, '6.1'!H51/'6.1'!$E51 * $E51 )</f>
        <v>0</v>
      </c>
      <c r="K51" s="169">
        <f ca="1">IF( ISERROR( '6.1'!I51/'6.1'!$E51 * $E51),0, '6.1'!I51/'6.1'!$E51 * $E51 )</f>
        <v>0</v>
      </c>
      <c r="L51" s="169">
        <f ca="1">IF( ISERROR( '6.1'!J51/'6.1'!$E51 * $E51),0, '6.1'!J51/'6.1'!$E51 * $E51 )</f>
        <v>0</v>
      </c>
      <c r="M51" s="169">
        <f ca="1">IF( ISERROR( '6.1'!K51/'6.1'!$E51 * $E51),0, '6.1'!K51/'6.1'!$E51 * $E51 )</f>
        <v>0</v>
      </c>
      <c r="N51" s="169">
        <f ca="1">IF( ISERROR( '6.1'!L51/'6.1'!$E51 * $E51),0, '6.1'!L51/'6.1'!$E51 * $E51 )</f>
        <v>0</v>
      </c>
      <c r="O51" s="169">
        <f ca="1">IF( ISERROR( '6.1'!M51/'6.1'!$E51 * $E51),0, '6.1'!M51/'6.1'!$E51 * $E51 )</f>
        <v>0</v>
      </c>
      <c r="P51" s="169">
        <f ca="1">IF( ISERROR( '6.1'!N51/'6.1'!$E51 * $E51),0, '6.1'!N51/'6.1'!$E51 * $E51 )</f>
        <v>0</v>
      </c>
      <c r="Q51" s="169">
        <f ca="1">IF( ISERROR( '6.1'!O51/'6.1'!$E51 * $E51),0, '6.1'!O51/'6.1'!$E51 * $E51 )</f>
        <v>0</v>
      </c>
      <c r="R51" s="169">
        <f ca="1">IF( ISERROR( '6.1'!P51/'6.1'!$E51 * $E51),0, '6.1'!P51/'6.1'!$E51 * $E51 )</f>
        <v>0</v>
      </c>
      <c r="S51" s="169">
        <f ca="1">IF( ISERROR( '6.1'!Q51/'6.1'!$E51 * $E51),0, '6.1'!Q51/'6.1'!$E51 * $E51 )</f>
        <v>0</v>
      </c>
      <c r="T51" s="169">
        <f ca="1">IF( ISERROR( '6.1'!R51/'6.1'!$E51 * $E51),0, '6.1'!R51/'6.1'!$E51 * $E51 )</f>
        <v>0</v>
      </c>
      <c r="U51" s="169">
        <f ca="1">IF( ISERROR( '6.1'!S51/'6.1'!$E51 * $E51),0, '6.1'!S51/'6.1'!$E51 * $E51 )</f>
        <v>0</v>
      </c>
      <c r="V51" s="169">
        <f ca="1">IF( ISERROR( '6.1'!T51/'6.1'!$E51 * $E51),0, '6.1'!T51/'6.1'!$E51 * $E51 )</f>
        <v>0</v>
      </c>
      <c r="W51" s="169">
        <f ca="1">IF( ISERROR( '6.1'!U51/'6.1'!$E51 * $E51),0, '6.1'!U51/'6.1'!$E51 * $E51 )</f>
        <v>0</v>
      </c>
      <c r="X51" s="169">
        <f ca="1">IF( ISERROR( '6.1'!V51/'6.1'!$E51 * $E51),0, '6.1'!V51/'6.1'!$E51 * $E51 )</f>
        <v>0</v>
      </c>
      <c r="Y51" s="169">
        <f ca="1">IF( ISERROR( '6.1'!W51/'6.1'!$E51 * $E51),0, '6.1'!W51/'6.1'!$E51 * $E51 )</f>
        <v>0</v>
      </c>
      <c r="Z51" s="169">
        <f ca="1">IF( ISERROR( '6.1'!X51/'6.1'!$E51 * $E51),0, '6.1'!X51/'6.1'!$E51 * $E51 )</f>
        <v>0</v>
      </c>
      <c r="AA51" s="169">
        <f ca="1">IF( ISERROR( '6.1'!Y51/'6.1'!$E51 * $E51),0, '6.1'!Y51/'6.1'!$E51 * $E51 )</f>
        <v>0</v>
      </c>
      <c r="AB51" s="169">
        <f ca="1">IF( ISERROR( '6.1'!Z51/'6.1'!$E51 * $E51),0, '6.1'!Z51/'6.1'!$E51 * $E51 )</f>
        <v>0</v>
      </c>
      <c r="AC51" s="169">
        <f ca="1">IF( ISERROR( '6.1'!AA51/'6.1'!$E51 * $E51),0, '6.1'!AA51/'6.1'!$E51 * $E51 )</f>
        <v>0</v>
      </c>
      <c r="AD51" s="169">
        <f ca="1">IF( ISERROR( '6.1'!AB51/'6.1'!$E51 * $E51),0, '6.1'!AB51/'6.1'!$E51 * $E51 )</f>
        <v>0</v>
      </c>
      <c r="AE51" s="169">
        <f ca="1">IF( ISERROR( '6.1'!AC51/'6.1'!$E51 * $E51),0, '6.1'!AC51/'6.1'!$E51 * $E51 )</f>
        <v>0</v>
      </c>
      <c r="AF51" s="169">
        <f ca="1">IF( ISERROR( '6.1'!AD51/'6.1'!$E51 * $E51),0, '6.1'!AD51/'6.1'!$E51 * $E51 )</f>
        <v>0</v>
      </c>
      <c r="AG51" s="169">
        <f ca="1">IF( ISERROR( '6.1'!AE51/'6.1'!$E51 * $E51),0, '6.1'!AE51/'6.1'!$E51 * $E51 )</f>
        <v>0</v>
      </c>
      <c r="AH51" s="169">
        <f ca="1">IF( ISERROR( '6.1'!AF51/'6.1'!$E51 * $E51),0, '6.1'!AF51/'6.1'!$E51 * $E51 )</f>
        <v>0</v>
      </c>
      <c r="AI51" s="169">
        <f ca="1">IF( ISERROR( '6.1'!AG51/'6.1'!$E51 * $E51),0, '6.1'!AG51/'6.1'!$E51 * $E51 )</f>
        <v>0</v>
      </c>
      <c r="AJ51" s="169">
        <f ca="1">IF( ISERROR( '6.1'!AH51/'6.1'!$E51 * $E51),0, '6.1'!AH51/'6.1'!$E51 * $E51 )</f>
        <v>0</v>
      </c>
      <c r="AK51" s="169">
        <f ca="1">IF( ISERROR( '6.1'!AI51/'6.1'!$E51 * $E51),0, '6.1'!AI51/'6.1'!$E51 * $E51 )</f>
        <v>0</v>
      </c>
      <c r="AL51" s="169">
        <f ca="1">IF( ISERROR( '6.1'!AJ51/'6.1'!$E51 * $E51),0, '6.1'!AJ51/'6.1'!$E51 * $E51 )</f>
        <v>0</v>
      </c>
    </row>
    <row r="52" spans="2:38" s="3" customFormat="1" ht="12.75">
      <c r="B52" s="64" t="s">
        <v>340</v>
      </c>
      <c r="C52" s="484" t="str">
        <f>IF(Kalba="EN",Data2!C$75,Data2!B$75)</f>
        <v>bendra SE naudos komponеntų finansinė išraiška</v>
      </c>
      <c r="D52" s="169">
        <f ca="1">'6.1'!E52</f>
        <v>0</v>
      </c>
      <c r="E52" s="169">
        <f t="shared" ca="1" si="20"/>
        <v>0</v>
      </c>
      <c r="F52" s="169">
        <f ca="1">H52+NPV(SDN,I52:INDEX(I52:AL52,PAL))</f>
        <v>0</v>
      </c>
      <c r="G52" s="169">
        <f t="shared" ca="1" si="21"/>
        <v>0</v>
      </c>
      <c r="H52" s="169">
        <f ca="1">IF( ISERROR( '6.1'!F52/'6.1'!$E52 * $E52),0, '6.1'!F52/'6.1'!$E52 * $E52 )</f>
        <v>0</v>
      </c>
      <c r="I52" s="169">
        <f ca="1">IF( ISERROR( '6.1'!G52/'6.1'!$E52 * $E52),0, '6.1'!G52/'6.1'!$E52 * $E52 )</f>
        <v>0</v>
      </c>
      <c r="J52" s="169">
        <f ca="1">IF( ISERROR( '6.1'!H52/'6.1'!$E52 * $E52),0, '6.1'!H52/'6.1'!$E52 * $E52 )</f>
        <v>0</v>
      </c>
      <c r="K52" s="169">
        <f ca="1">IF( ISERROR( '6.1'!I52/'6.1'!$E52 * $E52),0, '6.1'!I52/'6.1'!$E52 * $E52 )</f>
        <v>0</v>
      </c>
      <c r="L52" s="169">
        <f ca="1">IF( ISERROR( '6.1'!J52/'6.1'!$E52 * $E52),0, '6.1'!J52/'6.1'!$E52 * $E52 )</f>
        <v>0</v>
      </c>
      <c r="M52" s="169">
        <f ca="1">IF( ISERROR( '6.1'!K52/'6.1'!$E52 * $E52),0, '6.1'!K52/'6.1'!$E52 * $E52 )</f>
        <v>0</v>
      </c>
      <c r="N52" s="169">
        <f ca="1">IF( ISERROR( '6.1'!L52/'6.1'!$E52 * $E52),0, '6.1'!L52/'6.1'!$E52 * $E52 )</f>
        <v>0</v>
      </c>
      <c r="O52" s="169">
        <f ca="1">IF( ISERROR( '6.1'!M52/'6.1'!$E52 * $E52),0, '6.1'!M52/'6.1'!$E52 * $E52 )</f>
        <v>0</v>
      </c>
      <c r="P52" s="169">
        <f ca="1">IF( ISERROR( '6.1'!N52/'6.1'!$E52 * $E52),0, '6.1'!N52/'6.1'!$E52 * $E52 )</f>
        <v>0</v>
      </c>
      <c r="Q52" s="169">
        <f ca="1">IF( ISERROR( '6.1'!O52/'6.1'!$E52 * $E52),0, '6.1'!O52/'6.1'!$E52 * $E52 )</f>
        <v>0</v>
      </c>
      <c r="R52" s="169">
        <f ca="1">IF( ISERROR( '6.1'!P52/'6.1'!$E52 * $E52),0, '6.1'!P52/'6.1'!$E52 * $E52 )</f>
        <v>0</v>
      </c>
      <c r="S52" s="169">
        <f ca="1">IF( ISERROR( '6.1'!Q52/'6.1'!$E52 * $E52),0, '6.1'!Q52/'6.1'!$E52 * $E52 )</f>
        <v>0</v>
      </c>
      <c r="T52" s="169">
        <f ca="1">IF( ISERROR( '6.1'!R52/'6.1'!$E52 * $E52),0, '6.1'!R52/'6.1'!$E52 * $E52 )</f>
        <v>0</v>
      </c>
      <c r="U52" s="169">
        <f ca="1">IF( ISERROR( '6.1'!S52/'6.1'!$E52 * $E52),0, '6.1'!S52/'6.1'!$E52 * $E52 )</f>
        <v>0</v>
      </c>
      <c r="V52" s="169">
        <f ca="1">IF( ISERROR( '6.1'!T52/'6.1'!$E52 * $E52),0, '6.1'!T52/'6.1'!$E52 * $E52 )</f>
        <v>0</v>
      </c>
      <c r="W52" s="169">
        <f ca="1">IF( ISERROR( '6.1'!U52/'6.1'!$E52 * $E52),0, '6.1'!U52/'6.1'!$E52 * $E52 )</f>
        <v>0</v>
      </c>
      <c r="X52" s="169">
        <f ca="1">IF( ISERROR( '6.1'!V52/'6.1'!$E52 * $E52),0, '6.1'!V52/'6.1'!$E52 * $E52 )</f>
        <v>0</v>
      </c>
      <c r="Y52" s="169">
        <f ca="1">IF( ISERROR( '6.1'!W52/'6.1'!$E52 * $E52),0, '6.1'!W52/'6.1'!$E52 * $E52 )</f>
        <v>0</v>
      </c>
      <c r="Z52" s="169">
        <f ca="1">IF( ISERROR( '6.1'!X52/'6.1'!$E52 * $E52),0, '6.1'!X52/'6.1'!$E52 * $E52 )</f>
        <v>0</v>
      </c>
      <c r="AA52" s="169">
        <f ca="1">IF( ISERROR( '6.1'!Y52/'6.1'!$E52 * $E52),0, '6.1'!Y52/'6.1'!$E52 * $E52 )</f>
        <v>0</v>
      </c>
      <c r="AB52" s="169">
        <f ca="1">IF( ISERROR( '6.1'!Z52/'6.1'!$E52 * $E52),0, '6.1'!Z52/'6.1'!$E52 * $E52 )</f>
        <v>0</v>
      </c>
      <c r="AC52" s="169">
        <f ca="1">IF( ISERROR( '6.1'!AA52/'6.1'!$E52 * $E52),0, '6.1'!AA52/'6.1'!$E52 * $E52 )</f>
        <v>0</v>
      </c>
      <c r="AD52" s="169">
        <f ca="1">IF( ISERROR( '6.1'!AB52/'6.1'!$E52 * $E52),0, '6.1'!AB52/'6.1'!$E52 * $E52 )</f>
        <v>0</v>
      </c>
      <c r="AE52" s="169">
        <f ca="1">IF( ISERROR( '6.1'!AC52/'6.1'!$E52 * $E52),0, '6.1'!AC52/'6.1'!$E52 * $E52 )</f>
        <v>0</v>
      </c>
      <c r="AF52" s="169">
        <f ca="1">IF( ISERROR( '6.1'!AD52/'6.1'!$E52 * $E52),0, '6.1'!AD52/'6.1'!$E52 * $E52 )</f>
        <v>0</v>
      </c>
      <c r="AG52" s="169">
        <f ca="1">IF( ISERROR( '6.1'!AE52/'6.1'!$E52 * $E52),0, '6.1'!AE52/'6.1'!$E52 * $E52 )</f>
        <v>0</v>
      </c>
      <c r="AH52" s="169">
        <f ca="1">IF( ISERROR( '6.1'!AF52/'6.1'!$E52 * $E52),0, '6.1'!AF52/'6.1'!$E52 * $E52 )</f>
        <v>0</v>
      </c>
      <c r="AI52" s="169">
        <f ca="1">IF( ISERROR( '6.1'!AG52/'6.1'!$E52 * $E52),0, '6.1'!AG52/'6.1'!$E52 * $E52 )</f>
        <v>0</v>
      </c>
      <c r="AJ52" s="169">
        <f ca="1">IF( ISERROR( '6.1'!AH52/'6.1'!$E52 * $E52),0, '6.1'!AH52/'6.1'!$E52 * $E52 )</f>
        <v>0</v>
      </c>
      <c r="AK52" s="169">
        <f ca="1">IF( ISERROR( '6.1'!AI52/'6.1'!$E52 * $E52),0, '6.1'!AI52/'6.1'!$E52 * $E52 )</f>
        <v>0</v>
      </c>
      <c r="AL52" s="169">
        <f ca="1">IF( ISERROR( '6.1'!AJ52/'6.1'!$E52 * $E52),0, '6.1'!AJ52/'6.1'!$E52 * $E52 )</f>
        <v>0</v>
      </c>
    </row>
    <row r="53" spans="2:38" s="3" customFormat="1" ht="12.75">
      <c r="B53" s="64" t="s">
        <v>341</v>
      </c>
      <c r="C53" s="484" t="str">
        <f>IF(Kalba="EN",Data2!C$75,Data2!B$75)</f>
        <v>bendra SE naudos komponеntų finansinė išraiška</v>
      </c>
      <c r="D53" s="169">
        <f ca="1">'6.1'!E53</f>
        <v>0</v>
      </c>
      <c r="E53" s="169">
        <f t="shared" ca="1" si="20"/>
        <v>0</v>
      </c>
      <c r="F53" s="169">
        <f ca="1">H53+NPV(SDN,I53:INDEX(I53:AL53,PAL))</f>
        <v>0</v>
      </c>
      <c r="G53" s="169">
        <f t="shared" ca="1" si="21"/>
        <v>0</v>
      </c>
      <c r="H53" s="169">
        <f ca="1">IF( ISERROR( '6.1'!F53/'6.1'!$E53 * $E53),0, '6.1'!F53/'6.1'!$E53 * $E53 )</f>
        <v>0</v>
      </c>
      <c r="I53" s="169">
        <f ca="1">IF( ISERROR( '6.1'!G53/'6.1'!$E53 * $E53),0, '6.1'!G53/'6.1'!$E53 * $E53 )</f>
        <v>0</v>
      </c>
      <c r="J53" s="169">
        <f ca="1">IF( ISERROR( '6.1'!H53/'6.1'!$E53 * $E53),0, '6.1'!H53/'6.1'!$E53 * $E53 )</f>
        <v>0</v>
      </c>
      <c r="K53" s="169">
        <f ca="1">IF( ISERROR( '6.1'!I53/'6.1'!$E53 * $E53),0, '6.1'!I53/'6.1'!$E53 * $E53 )</f>
        <v>0</v>
      </c>
      <c r="L53" s="169">
        <f ca="1">IF( ISERROR( '6.1'!J53/'6.1'!$E53 * $E53),0, '6.1'!J53/'6.1'!$E53 * $E53 )</f>
        <v>0</v>
      </c>
      <c r="M53" s="169">
        <f ca="1">IF( ISERROR( '6.1'!K53/'6.1'!$E53 * $E53),0, '6.1'!K53/'6.1'!$E53 * $E53 )</f>
        <v>0</v>
      </c>
      <c r="N53" s="169">
        <f ca="1">IF( ISERROR( '6.1'!L53/'6.1'!$E53 * $E53),0, '6.1'!L53/'6.1'!$E53 * $E53 )</f>
        <v>0</v>
      </c>
      <c r="O53" s="169">
        <f ca="1">IF( ISERROR( '6.1'!M53/'6.1'!$E53 * $E53),0, '6.1'!M53/'6.1'!$E53 * $E53 )</f>
        <v>0</v>
      </c>
      <c r="P53" s="169">
        <f ca="1">IF( ISERROR( '6.1'!N53/'6.1'!$E53 * $E53),0, '6.1'!N53/'6.1'!$E53 * $E53 )</f>
        <v>0</v>
      </c>
      <c r="Q53" s="169">
        <f ca="1">IF( ISERROR( '6.1'!O53/'6.1'!$E53 * $E53),0, '6.1'!O53/'6.1'!$E53 * $E53 )</f>
        <v>0</v>
      </c>
      <c r="R53" s="169">
        <f ca="1">IF( ISERROR( '6.1'!P53/'6.1'!$E53 * $E53),0, '6.1'!P53/'6.1'!$E53 * $E53 )</f>
        <v>0</v>
      </c>
      <c r="S53" s="169">
        <f ca="1">IF( ISERROR( '6.1'!Q53/'6.1'!$E53 * $E53),0, '6.1'!Q53/'6.1'!$E53 * $E53 )</f>
        <v>0</v>
      </c>
      <c r="T53" s="169">
        <f ca="1">IF( ISERROR( '6.1'!R53/'6.1'!$E53 * $E53),0, '6.1'!R53/'6.1'!$E53 * $E53 )</f>
        <v>0</v>
      </c>
      <c r="U53" s="169">
        <f ca="1">IF( ISERROR( '6.1'!S53/'6.1'!$E53 * $E53),0, '6.1'!S53/'6.1'!$E53 * $E53 )</f>
        <v>0</v>
      </c>
      <c r="V53" s="169">
        <f ca="1">IF( ISERROR( '6.1'!T53/'6.1'!$E53 * $E53),0, '6.1'!T53/'6.1'!$E53 * $E53 )</f>
        <v>0</v>
      </c>
      <c r="W53" s="169">
        <f ca="1">IF( ISERROR( '6.1'!U53/'6.1'!$E53 * $E53),0, '6.1'!U53/'6.1'!$E53 * $E53 )</f>
        <v>0</v>
      </c>
      <c r="X53" s="169">
        <f ca="1">IF( ISERROR( '6.1'!V53/'6.1'!$E53 * $E53),0, '6.1'!V53/'6.1'!$E53 * $E53 )</f>
        <v>0</v>
      </c>
      <c r="Y53" s="169">
        <f ca="1">IF( ISERROR( '6.1'!W53/'6.1'!$E53 * $E53),0, '6.1'!W53/'6.1'!$E53 * $E53 )</f>
        <v>0</v>
      </c>
      <c r="Z53" s="169">
        <f ca="1">IF( ISERROR( '6.1'!X53/'6.1'!$E53 * $E53),0, '6.1'!X53/'6.1'!$E53 * $E53 )</f>
        <v>0</v>
      </c>
      <c r="AA53" s="169">
        <f ca="1">IF( ISERROR( '6.1'!Y53/'6.1'!$E53 * $E53),0, '6.1'!Y53/'6.1'!$E53 * $E53 )</f>
        <v>0</v>
      </c>
      <c r="AB53" s="169">
        <f ca="1">IF( ISERROR( '6.1'!Z53/'6.1'!$E53 * $E53),0, '6.1'!Z53/'6.1'!$E53 * $E53 )</f>
        <v>0</v>
      </c>
      <c r="AC53" s="169">
        <f ca="1">IF( ISERROR( '6.1'!AA53/'6.1'!$E53 * $E53),0, '6.1'!AA53/'6.1'!$E53 * $E53 )</f>
        <v>0</v>
      </c>
      <c r="AD53" s="169">
        <f ca="1">IF( ISERROR( '6.1'!AB53/'6.1'!$E53 * $E53),0, '6.1'!AB53/'6.1'!$E53 * $E53 )</f>
        <v>0</v>
      </c>
      <c r="AE53" s="169">
        <f ca="1">IF( ISERROR( '6.1'!AC53/'6.1'!$E53 * $E53),0, '6.1'!AC53/'6.1'!$E53 * $E53 )</f>
        <v>0</v>
      </c>
      <c r="AF53" s="169">
        <f ca="1">IF( ISERROR( '6.1'!AD53/'6.1'!$E53 * $E53),0, '6.1'!AD53/'6.1'!$E53 * $E53 )</f>
        <v>0</v>
      </c>
      <c r="AG53" s="169">
        <f ca="1">IF( ISERROR( '6.1'!AE53/'6.1'!$E53 * $E53),0, '6.1'!AE53/'6.1'!$E53 * $E53 )</f>
        <v>0</v>
      </c>
      <c r="AH53" s="169">
        <f ca="1">IF( ISERROR( '6.1'!AF53/'6.1'!$E53 * $E53),0, '6.1'!AF53/'6.1'!$E53 * $E53 )</f>
        <v>0</v>
      </c>
      <c r="AI53" s="169">
        <f ca="1">IF( ISERROR( '6.1'!AG53/'6.1'!$E53 * $E53),0, '6.1'!AG53/'6.1'!$E53 * $E53 )</f>
        <v>0</v>
      </c>
      <c r="AJ53" s="169">
        <f ca="1">IF( ISERROR( '6.1'!AH53/'6.1'!$E53 * $E53),0, '6.1'!AH53/'6.1'!$E53 * $E53 )</f>
        <v>0</v>
      </c>
      <c r="AK53" s="169">
        <f ca="1">IF( ISERROR( '6.1'!AI53/'6.1'!$E53 * $E53),0, '6.1'!AI53/'6.1'!$E53 * $E53 )</f>
        <v>0</v>
      </c>
      <c r="AL53" s="169">
        <f ca="1">IF( ISERROR( '6.1'!AJ53/'6.1'!$E53 * $E53),0, '6.1'!AJ53/'6.1'!$E53 * $E53 )</f>
        <v>0</v>
      </c>
    </row>
    <row r="54" spans="2:38" s="3" customFormat="1" ht="12.75">
      <c r="B54" s="64" t="s">
        <v>342</v>
      </c>
      <c r="C54" s="484" t="str">
        <f>IF(Kalba="EN",Data2!C$75,Data2!B$75)</f>
        <v>bendra SE naudos komponеntų finansinė išraiška</v>
      </c>
      <c r="D54" s="169">
        <f ca="1">'6.1'!E54</f>
        <v>0</v>
      </c>
      <c r="E54" s="169">
        <f t="shared" ca="1" si="20"/>
        <v>0</v>
      </c>
      <c r="F54" s="169">
        <f ca="1">H54+NPV(SDN,I54:INDEX(I54:AL54,PAL))</f>
        <v>0</v>
      </c>
      <c r="G54" s="169">
        <f t="shared" ca="1" si="21"/>
        <v>0</v>
      </c>
      <c r="H54" s="169">
        <f ca="1">IF( ISERROR( '6.1'!F54/'6.1'!$E54 * $E54),0, '6.1'!F54/'6.1'!$E54 * $E54 )</f>
        <v>0</v>
      </c>
      <c r="I54" s="169">
        <f ca="1">IF( ISERROR( '6.1'!G54/'6.1'!$E54 * $E54),0, '6.1'!G54/'6.1'!$E54 * $E54 )</f>
        <v>0</v>
      </c>
      <c r="J54" s="169">
        <f ca="1">IF( ISERROR( '6.1'!H54/'6.1'!$E54 * $E54),0, '6.1'!H54/'6.1'!$E54 * $E54 )</f>
        <v>0</v>
      </c>
      <c r="K54" s="169">
        <f ca="1">IF( ISERROR( '6.1'!I54/'6.1'!$E54 * $E54),0, '6.1'!I54/'6.1'!$E54 * $E54 )</f>
        <v>0</v>
      </c>
      <c r="L54" s="169">
        <f ca="1">IF( ISERROR( '6.1'!J54/'6.1'!$E54 * $E54),0, '6.1'!J54/'6.1'!$E54 * $E54 )</f>
        <v>0</v>
      </c>
      <c r="M54" s="169">
        <f ca="1">IF( ISERROR( '6.1'!K54/'6.1'!$E54 * $E54),0, '6.1'!K54/'6.1'!$E54 * $E54 )</f>
        <v>0</v>
      </c>
      <c r="N54" s="169">
        <f ca="1">IF( ISERROR( '6.1'!L54/'6.1'!$E54 * $E54),0, '6.1'!L54/'6.1'!$E54 * $E54 )</f>
        <v>0</v>
      </c>
      <c r="O54" s="169">
        <f ca="1">IF( ISERROR( '6.1'!M54/'6.1'!$E54 * $E54),0, '6.1'!M54/'6.1'!$E54 * $E54 )</f>
        <v>0</v>
      </c>
      <c r="P54" s="169">
        <f ca="1">IF( ISERROR( '6.1'!N54/'6.1'!$E54 * $E54),0, '6.1'!N54/'6.1'!$E54 * $E54 )</f>
        <v>0</v>
      </c>
      <c r="Q54" s="169">
        <f ca="1">IF( ISERROR( '6.1'!O54/'6.1'!$E54 * $E54),0, '6.1'!O54/'6.1'!$E54 * $E54 )</f>
        <v>0</v>
      </c>
      <c r="R54" s="169">
        <f ca="1">IF( ISERROR( '6.1'!P54/'6.1'!$E54 * $E54),0, '6.1'!P54/'6.1'!$E54 * $E54 )</f>
        <v>0</v>
      </c>
      <c r="S54" s="169">
        <f ca="1">IF( ISERROR( '6.1'!Q54/'6.1'!$E54 * $E54),0, '6.1'!Q54/'6.1'!$E54 * $E54 )</f>
        <v>0</v>
      </c>
      <c r="T54" s="169">
        <f ca="1">IF( ISERROR( '6.1'!R54/'6.1'!$E54 * $E54),0, '6.1'!R54/'6.1'!$E54 * $E54 )</f>
        <v>0</v>
      </c>
      <c r="U54" s="169">
        <f ca="1">IF( ISERROR( '6.1'!S54/'6.1'!$E54 * $E54),0, '6.1'!S54/'6.1'!$E54 * $E54 )</f>
        <v>0</v>
      </c>
      <c r="V54" s="169">
        <f ca="1">IF( ISERROR( '6.1'!T54/'6.1'!$E54 * $E54),0, '6.1'!T54/'6.1'!$E54 * $E54 )</f>
        <v>0</v>
      </c>
      <c r="W54" s="169">
        <f ca="1">IF( ISERROR( '6.1'!U54/'6.1'!$E54 * $E54),0, '6.1'!U54/'6.1'!$E54 * $E54 )</f>
        <v>0</v>
      </c>
      <c r="X54" s="169">
        <f ca="1">IF( ISERROR( '6.1'!V54/'6.1'!$E54 * $E54),0, '6.1'!V54/'6.1'!$E54 * $E54 )</f>
        <v>0</v>
      </c>
      <c r="Y54" s="169">
        <f ca="1">IF( ISERROR( '6.1'!W54/'6.1'!$E54 * $E54),0, '6.1'!W54/'6.1'!$E54 * $E54 )</f>
        <v>0</v>
      </c>
      <c r="Z54" s="169">
        <f ca="1">IF( ISERROR( '6.1'!X54/'6.1'!$E54 * $E54),0, '6.1'!X54/'6.1'!$E54 * $E54 )</f>
        <v>0</v>
      </c>
      <c r="AA54" s="169">
        <f ca="1">IF( ISERROR( '6.1'!Y54/'6.1'!$E54 * $E54),0, '6.1'!Y54/'6.1'!$E54 * $E54 )</f>
        <v>0</v>
      </c>
      <c r="AB54" s="169">
        <f ca="1">IF( ISERROR( '6.1'!Z54/'6.1'!$E54 * $E54),0, '6.1'!Z54/'6.1'!$E54 * $E54 )</f>
        <v>0</v>
      </c>
      <c r="AC54" s="169">
        <f ca="1">IF( ISERROR( '6.1'!AA54/'6.1'!$E54 * $E54),0, '6.1'!AA54/'6.1'!$E54 * $E54 )</f>
        <v>0</v>
      </c>
      <c r="AD54" s="169">
        <f ca="1">IF( ISERROR( '6.1'!AB54/'6.1'!$E54 * $E54),0, '6.1'!AB54/'6.1'!$E54 * $E54 )</f>
        <v>0</v>
      </c>
      <c r="AE54" s="169">
        <f ca="1">IF( ISERROR( '6.1'!AC54/'6.1'!$E54 * $E54),0, '6.1'!AC54/'6.1'!$E54 * $E54 )</f>
        <v>0</v>
      </c>
      <c r="AF54" s="169">
        <f ca="1">IF( ISERROR( '6.1'!AD54/'6.1'!$E54 * $E54),0, '6.1'!AD54/'6.1'!$E54 * $E54 )</f>
        <v>0</v>
      </c>
      <c r="AG54" s="169">
        <f ca="1">IF( ISERROR( '6.1'!AE54/'6.1'!$E54 * $E54),0, '6.1'!AE54/'6.1'!$E54 * $E54 )</f>
        <v>0</v>
      </c>
      <c r="AH54" s="169">
        <f ca="1">IF( ISERROR( '6.1'!AF54/'6.1'!$E54 * $E54),0, '6.1'!AF54/'6.1'!$E54 * $E54 )</f>
        <v>0</v>
      </c>
      <c r="AI54" s="169">
        <f ca="1">IF( ISERROR( '6.1'!AG54/'6.1'!$E54 * $E54),0, '6.1'!AG54/'6.1'!$E54 * $E54 )</f>
        <v>0</v>
      </c>
      <c r="AJ54" s="169">
        <f ca="1">IF( ISERROR( '6.1'!AH54/'6.1'!$E54 * $E54),0, '6.1'!AH54/'6.1'!$E54 * $E54 )</f>
        <v>0</v>
      </c>
      <c r="AK54" s="169">
        <f ca="1">IF( ISERROR( '6.1'!AI54/'6.1'!$E54 * $E54),0, '6.1'!AI54/'6.1'!$E54 * $E54 )</f>
        <v>0</v>
      </c>
      <c r="AL54" s="169">
        <f ca="1">IF( ISERROR( '6.1'!AJ54/'6.1'!$E54 * $E54),0, '6.1'!AJ54/'6.1'!$E54 * $E54 )</f>
        <v>0</v>
      </c>
    </row>
    <row r="55" spans="2:38" s="3" customFormat="1" ht="12.75">
      <c r="B55" s="64" t="s">
        <v>343</v>
      </c>
      <c r="C55" s="484" t="str">
        <f>IF(Kalba="EN",Data2!C$75,Data2!B$75)</f>
        <v>bendra SE naudos komponеntų finansinė išraiška</v>
      </c>
      <c r="D55" s="169">
        <f ca="1">'6.1'!E55</f>
        <v>0</v>
      </c>
      <c r="E55" s="169">
        <f t="shared" ca="1" si="20"/>
        <v>0</v>
      </c>
      <c r="F55" s="169">
        <f ca="1">H55+NPV(SDN,I55:INDEX(I55:AL55,PAL))</f>
        <v>0</v>
      </c>
      <c r="G55" s="169">
        <f t="shared" ca="1" si="21"/>
        <v>0</v>
      </c>
      <c r="H55" s="169">
        <f ca="1">IF( ISERROR( '6.1'!F55/'6.1'!$E55 * $E55),0, '6.1'!F55/'6.1'!$E55 * $E55 )</f>
        <v>0</v>
      </c>
      <c r="I55" s="169">
        <f ca="1">IF( ISERROR( '6.1'!G55/'6.1'!$E55 * $E55),0, '6.1'!G55/'6.1'!$E55 * $E55 )</f>
        <v>0</v>
      </c>
      <c r="J55" s="169">
        <f ca="1">IF( ISERROR( '6.1'!H55/'6.1'!$E55 * $E55),0, '6.1'!H55/'6.1'!$E55 * $E55 )</f>
        <v>0</v>
      </c>
      <c r="K55" s="169">
        <f ca="1">IF( ISERROR( '6.1'!I55/'6.1'!$E55 * $E55),0, '6.1'!I55/'6.1'!$E55 * $E55 )</f>
        <v>0</v>
      </c>
      <c r="L55" s="169">
        <f ca="1">IF( ISERROR( '6.1'!J55/'6.1'!$E55 * $E55),0, '6.1'!J55/'6.1'!$E55 * $E55 )</f>
        <v>0</v>
      </c>
      <c r="M55" s="169">
        <f ca="1">IF( ISERROR( '6.1'!K55/'6.1'!$E55 * $E55),0, '6.1'!K55/'6.1'!$E55 * $E55 )</f>
        <v>0</v>
      </c>
      <c r="N55" s="169">
        <f ca="1">IF( ISERROR( '6.1'!L55/'6.1'!$E55 * $E55),0, '6.1'!L55/'6.1'!$E55 * $E55 )</f>
        <v>0</v>
      </c>
      <c r="O55" s="169">
        <f ca="1">IF( ISERROR( '6.1'!M55/'6.1'!$E55 * $E55),0, '6.1'!M55/'6.1'!$E55 * $E55 )</f>
        <v>0</v>
      </c>
      <c r="P55" s="169">
        <f ca="1">IF( ISERROR( '6.1'!N55/'6.1'!$E55 * $E55),0, '6.1'!N55/'6.1'!$E55 * $E55 )</f>
        <v>0</v>
      </c>
      <c r="Q55" s="169">
        <f ca="1">IF( ISERROR( '6.1'!O55/'6.1'!$E55 * $E55),0, '6.1'!O55/'6.1'!$E55 * $E55 )</f>
        <v>0</v>
      </c>
      <c r="R55" s="169">
        <f ca="1">IF( ISERROR( '6.1'!P55/'6.1'!$E55 * $E55),0, '6.1'!P55/'6.1'!$E55 * $E55 )</f>
        <v>0</v>
      </c>
      <c r="S55" s="169">
        <f ca="1">IF( ISERROR( '6.1'!Q55/'6.1'!$E55 * $E55),0, '6.1'!Q55/'6.1'!$E55 * $E55 )</f>
        <v>0</v>
      </c>
      <c r="T55" s="169">
        <f ca="1">IF( ISERROR( '6.1'!R55/'6.1'!$E55 * $E55),0, '6.1'!R55/'6.1'!$E55 * $E55 )</f>
        <v>0</v>
      </c>
      <c r="U55" s="169">
        <f ca="1">IF( ISERROR( '6.1'!S55/'6.1'!$E55 * $E55),0, '6.1'!S55/'6.1'!$E55 * $E55 )</f>
        <v>0</v>
      </c>
      <c r="V55" s="169">
        <f ca="1">IF( ISERROR( '6.1'!T55/'6.1'!$E55 * $E55),0, '6.1'!T55/'6.1'!$E55 * $E55 )</f>
        <v>0</v>
      </c>
      <c r="W55" s="169">
        <f ca="1">IF( ISERROR( '6.1'!U55/'6.1'!$E55 * $E55),0, '6.1'!U55/'6.1'!$E55 * $E55 )</f>
        <v>0</v>
      </c>
      <c r="X55" s="169">
        <f ca="1">IF( ISERROR( '6.1'!V55/'6.1'!$E55 * $E55),0, '6.1'!V55/'6.1'!$E55 * $E55 )</f>
        <v>0</v>
      </c>
      <c r="Y55" s="169">
        <f ca="1">IF( ISERROR( '6.1'!W55/'6.1'!$E55 * $E55),0, '6.1'!W55/'6.1'!$E55 * $E55 )</f>
        <v>0</v>
      </c>
      <c r="Z55" s="169">
        <f ca="1">IF( ISERROR( '6.1'!X55/'6.1'!$E55 * $E55),0, '6.1'!X55/'6.1'!$E55 * $E55 )</f>
        <v>0</v>
      </c>
      <c r="AA55" s="169">
        <f ca="1">IF( ISERROR( '6.1'!Y55/'6.1'!$E55 * $E55),0, '6.1'!Y55/'6.1'!$E55 * $E55 )</f>
        <v>0</v>
      </c>
      <c r="AB55" s="169">
        <f ca="1">IF( ISERROR( '6.1'!Z55/'6.1'!$E55 * $E55),0, '6.1'!Z55/'6.1'!$E55 * $E55 )</f>
        <v>0</v>
      </c>
      <c r="AC55" s="169">
        <f ca="1">IF( ISERROR( '6.1'!AA55/'6.1'!$E55 * $E55),0, '6.1'!AA55/'6.1'!$E55 * $E55 )</f>
        <v>0</v>
      </c>
      <c r="AD55" s="169">
        <f ca="1">IF( ISERROR( '6.1'!AB55/'6.1'!$E55 * $E55),0, '6.1'!AB55/'6.1'!$E55 * $E55 )</f>
        <v>0</v>
      </c>
      <c r="AE55" s="169">
        <f ca="1">IF( ISERROR( '6.1'!AC55/'6.1'!$E55 * $E55),0, '6.1'!AC55/'6.1'!$E55 * $E55 )</f>
        <v>0</v>
      </c>
      <c r="AF55" s="169">
        <f ca="1">IF( ISERROR( '6.1'!AD55/'6.1'!$E55 * $E55),0, '6.1'!AD55/'6.1'!$E55 * $E55 )</f>
        <v>0</v>
      </c>
      <c r="AG55" s="169">
        <f ca="1">IF( ISERROR( '6.1'!AE55/'6.1'!$E55 * $E55),0, '6.1'!AE55/'6.1'!$E55 * $E55 )</f>
        <v>0</v>
      </c>
      <c r="AH55" s="169">
        <f ca="1">IF( ISERROR( '6.1'!AF55/'6.1'!$E55 * $E55),0, '6.1'!AF55/'6.1'!$E55 * $E55 )</f>
        <v>0</v>
      </c>
      <c r="AI55" s="169">
        <f ca="1">IF( ISERROR( '6.1'!AG55/'6.1'!$E55 * $E55),0, '6.1'!AG55/'6.1'!$E55 * $E55 )</f>
        <v>0</v>
      </c>
      <c r="AJ55" s="169">
        <f ca="1">IF( ISERROR( '6.1'!AH55/'6.1'!$E55 * $E55),0, '6.1'!AH55/'6.1'!$E55 * $E55 )</f>
        <v>0</v>
      </c>
      <c r="AK55" s="169">
        <f ca="1">IF( ISERROR( '6.1'!AI55/'6.1'!$E55 * $E55),0, '6.1'!AI55/'6.1'!$E55 * $E55 )</f>
        <v>0</v>
      </c>
      <c r="AL55" s="169">
        <f ca="1">IF( ISERROR( '6.1'!AJ55/'6.1'!$E55 * $E55),0, '6.1'!AJ55/'6.1'!$E55 * $E55 )</f>
        <v>0</v>
      </c>
    </row>
    <row r="56" spans="2:38" s="3" customFormat="1" ht="12.75">
      <c r="B56" s="66" t="s">
        <v>53</v>
      </c>
      <c r="C56" s="180" t="str">
        <f>IF(Kalba="EN",Data2!C76,Data2!B76)</f>
        <v>SE žala</v>
      </c>
      <c r="D56" s="170">
        <f ca="1">'6.1'!E56</f>
        <v>0</v>
      </c>
      <c r="E56" s="170">
        <f ca="1">ROUND(SUM(E57:E59),0)</f>
        <v>0</v>
      </c>
      <c r="F56" s="170">
        <f ca="1">ROUND(SUM(F57:F59),0)</f>
        <v>0</v>
      </c>
      <c r="G56" s="170">
        <f ca="1">ROUND(SUM(G57:G59),0)</f>
        <v>0</v>
      </c>
      <c r="H56" s="170">
        <f ca="1">ROUND(SUM(H57:H59),0)</f>
        <v>0</v>
      </c>
      <c r="I56" s="170">
        <f t="shared" ref="I56:AL56" ca="1" si="22">ROUND(SUM(I57:I59),0)</f>
        <v>0</v>
      </c>
      <c r="J56" s="170">
        <f t="shared" ca="1" si="22"/>
        <v>0</v>
      </c>
      <c r="K56" s="170">
        <f t="shared" ca="1" si="22"/>
        <v>0</v>
      </c>
      <c r="L56" s="170">
        <f t="shared" ca="1" si="22"/>
        <v>0</v>
      </c>
      <c r="M56" s="170">
        <f t="shared" ca="1" si="22"/>
        <v>0</v>
      </c>
      <c r="N56" s="170">
        <f t="shared" ca="1" si="22"/>
        <v>0</v>
      </c>
      <c r="O56" s="170">
        <f t="shared" ca="1" si="22"/>
        <v>0</v>
      </c>
      <c r="P56" s="170">
        <f t="shared" ca="1" si="22"/>
        <v>0</v>
      </c>
      <c r="Q56" s="170">
        <f t="shared" ca="1" si="22"/>
        <v>0</v>
      </c>
      <c r="R56" s="170">
        <f t="shared" ca="1" si="22"/>
        <v>0</v>
      </c>
      <c r="S56" s="170">
        <f t="shared" ca="1" si="22"/>
        <v>0</v>
      </c>
      <c r="T56" s="170">
        <f t="shared" ca="1" si="22"/>
        <v>0</v>
      </c>
      <c r="U56" s="170">
        <f t="shared" ca="1" si="22"/>
        <v>0</v>
      </c>
      <c r="V56" s="170">
        <f t="shared" ca="1" si="22"/>
        <v>0</v>
      </c>
      <c r="W56" s="170">
        <f t="shared" ca="1" si="22"/>
        <v>0</v>
      </c>
      <c r="X56" s="170">
        <f t="shared" ca="1" si="22"/>
        <v>0</v>
      </c>
      <c r="Y56" s="170">
        <f t="shared" ca="1" si="22"/>
        <v>0</v>
      </c>
      <c r="Z56" s="170">
        <f t="shared" ca="1" si="22"/>
        <v>0</v>
      </c>
      <c r="AA56" s="170">
        <f t="shared" ca="1" si="22"/>
        <v>0</v>
      </c>
      <c r="AB56" s="170">
        <f t="shared" ca="1" si="22"/>
        <v>0</v>
      </c>
      <c r="AC56" s="170">
        <f t="shared" ca="1" si="22"/>
        <v>0</v>
      </c>
      <c r="AD56" s="170">
        <f t="shared" ca="1" si="22"/>
        <v>0</v>
      </c>
      <c r="AE56" s="170">
        <f t="shared" ca="1" si="22"/>
        <v>0</v>
      </c>
      <c r="AF56" s="170">
        <f t="shared" ca="1" si="22"/>
        <v>0</v>
      </c>
      <c r="AG56" s="170">
        <f t="shared" ca="1" si="22"/>
        <v>0</v>
      </c>
      <c r="AH56" s="170">
        <f t="shared" ca="1" si="22"/>
        <v>0</v>
      </c>
      <c r="AI56" s="170">
        <f t="shared" ca="1" si="22"/>
        <v>0</v>
      </c>
      <c r="AJ56" s="170">
        <f t="shared" ca="1" si="22"/>
        <v>0</v>
      </c>
      <c r="AK56" s="170">
        <f t="shared" ca="1" si="22"/>
        <v>0</v>
      </c>
      <c r="AL56" s="170">
        <f t="shared" ca="1" si="22"/>
        <v>0</v>
      </c>
    </row>
    <row r="57" spans="2:38" s="3" customFormat="1" ht="12.75">
      <c r="B57" s="64" t="s">
        <v>344</v>
      </c>
      <c r="C57" s="484" t="str">
        <f>IF(Kalba="EN",Data2!C$78,Data2!B$78)</f>
        <v>bendra SE žalos komponеntų finansinė išraiška</v>
      </c>
      <c r="D57" s="169">
        <f ca="1">'6.1'!E57</f>
        <v>0</v>
      </c>
      <c r="E57" s="169">
        <f ca="1">IF(ISERROR(NORMINV(70%,ABS(D57),ABS(D57*50%))),0,NORMINV(70%,ABS(D57),ABS(D57*50%))-ABS(D57))</f>
        <v>0</v>
      </c>
      <c r="F57" s="169">
        <f ca="1">H57+NPV(SDN,I57:INDEX(I57:AL57,PAL))</f>
        <v>0</v>
      </c>
      <c r="G57" s="169">
        <f ca="1">SUMIF($H$5:$AL$5,"&lt;="&amp;PAL,$H57:$AL57)</f>
        <v>0</v>
      </c>
      <c r="H57" s="169">
        <f ca="1">IF( ISERROR( '6.1'!F57/'6.1'!$E57 * $E57),0, '6.1'!F57/'6.1'!$E57 * $E57 )</f>
        <v>0</v>
      </c>
      <c r="I57" s="169">
        <f ca="1">IF( ISERROR( '6.1'!G57/'6.1'!$E57 * $E57),0, '6.1'!G57/'6.1'!$E57 * $E57 )</f>
        <v>0</v>
      </c>
      <c r="J57" s="169">
        <f ca="1">IF( ISERROR( '6.1'!H57/'6.1'!$E57 * $E57),0, '6.1'!H57/'6.1'!$E57 * $E57 )</f>
        <v>0</v>
      </c>
      <c r="K57" s="169">
        <f ca="1">IF( ISERROR( '6.1'!I57/'6.1'!$E57 * $E57),0, '6.1'!I57/'6.1'!$E57 * $E57 )</f>
        <v>0</v>
      </c>
      <c r="L57" s="169">
        <f ca="1">IF( ISERROR( '6.1'!J57/'6.1'!$E57 * $E57),0, '6.1'!J57/'6.1'!$E57 * $E57 )</f>
        <v>0</v>
      </c>
      <c r="M57" s="169">
        <f ca="1">IF( ISERROR( '6.1'!K57/'6.1'!$E57 * $E57),0, '6.1'!K57/'6.1'!$E57 * $E57 )</f>
        <v>0</v>
      </c>
      <c r="N57" s="169">
        <f ca="1">IF( ISERROR( '6.1'!L57/'6.1'!$E57 * $E57),0, '6.1'!L57/'6.1'!$E57 * $E57 )</f>
        <v>0</v>
      </c>
      <c r="O57" s="169">
        <f ca="1">IF( ISERROR( '6.1'!M57/'6.1'!$E57 * $E57),0, '6.1'!M57/'6.1'!$E57 * $E57 )</f>
        <v>0</v>
      </c>
      <c r="P57" s="169">
        <f ca="1">IF( ISERROR( '6.1'!N57/'6.1'!$E57 * $E57),0, '6.1'!N57/'6.1'!$E57 * $E57 )</f>
        <v>0</v>
      </c>
      <c r="Q57" s="169">
        <f ca="1">IF( ISERROR( '6.1'!O57/'6.1'!$E57 * $E57),0, '6.1'!O57/'6.1'!$E57 * $E57 )</f>
        <v>0</v>
      </c>
      <c r="R57" s="169">
        <f ca="1">IF( ISERROR( '6.1'!P57/'6.1'!$E57 * $E57),0, '6.1'!P57/'6.1'!$E57 * $E57 )</f>
        <v>0</v>
      </c>
      <c r="S57" s="169">
        <f ca="1">IF( ISERROR( '6.1'!Q57/'6.1'!$E57 * $E57),0, '6.1'!Q57/'6.1'!$E57 * $E57 )</f>
        <v>0</v>
      </c>
      <c r="T57" s="169">
        <f ca="1">IF( ISERROR( '6.1'!R57/'6.1'!$E57 * $E57),0, '6.1'!R57/'6.1'!$E57 * $E57 )</f>
        <v>0</v>
      </c>
      <c r="U57" s="169">
        <f ca="1">IF( ISERROR( '6.1'!S57/'6.1'!$E57 * $E57),0, '6.1'!S57/'6.1'!$E57 * $E57 )</f>
        <v>0</v>
      </c>
      <c r="V57" s="169">
        <f ca="1">IF( ISERROR( '6.1'!T57/'6.1'!$E57 * $E57),0, '6.1'!T57/'6.1'!$E57 * $E57 )</f>
        <v>0</v>
      </c>
      <c r="W57" s="169">
        <f ca="1">IF( ISERROR( '6.1'!U57/'6.1'!$E57 * $E57),0, '6.1'!U57/'6.1'!$E57 * $E57 )</f>
        <v>0</v>
      </c>
      <c r="X57" s="169">
        <f ca="1">IF( ISERROR( '6.1'!V57/'6.1'!$E57 * $E57),0, '6.1'!V57/'6.1'!$E57 * $E57 )</f>
        <v>0</v>
      </c>
      <c r="Y57" s="169">
        <f ca="1">IF( ISERROR( '6.1'!W57/'6.1'!$E57 * $E57),0, '6.1'!W57/'6.1'!$E57 * $E57 )</f>
        <v>0</v>
      </c>
      <c r="Z57" s="169">
        <f ca="1">IF( ISERROR( '6.1'!X57/'6.1'!$E57 * $E57),0, '6.1'!X57/'6.1'!$E57 * $E57 )</f>
        <v>0</v>
      </c>
      <c r="AA57" s="169">
        <f ca="1">IF( ISERROR( '6.1'!Y57/'6.1'!$E57 * $E57),0, '6.1'!Y57/'6.1'!$E57 * $E57 )</f>
        <v>0</v>
      </c>
      <c r="AB57" s="169">
        <f ca="1">IF( ISERROR( '6.1'!Z57/'6.1'!$E57 * $E57),0, '6.1'!Z57/'6.1'!$E57 * $E57 )</f>
        <v>0</v>
      </c>
      <c r="AC57" s="169">
        <f ca="1">IF( ISERROR( '6.1'!AA57/'6.1'!$E57 * $E57),0, '6.1'!AA57/'6.1'!$E57 * $E57 )</f>
        <v>0</v>
      </c>
      <c r="AD57" s="169">
        <f ca="1">IF( ISERROR( '6.1'!AB57/'6.1'!$E57 * $E57),0, '6.1'!AB57/'6.1'!$E57 * $E57 )</f>
        <v>0</v>
      </c>
      <c r="AE57" s="169">
        <f ca="1">IF( ISERROR( '6.1'!AC57/'6.1'!$E57 * $E57),0, '6.1'!AC57/'6.1'!$E57 * $E57 )</f>
        <v>0</v>
      </c>
      <c r="AF57" s="169">
        <f ca="1">IF( ISERROR( '6.1'!AD57/'6.1'!$E57 * $E57),0, '6.1'!AD57/'6.1'!$E57 * $E57 )</f>
        <v>0</v>
      </c>
      <c r="AG57" s="169">
        <f ca="1">IF( ISERROR( '6.1'!AE57/'6.1'!$E57 * $E57),0, '6.1'!AE57/'6.1'!$E57 * $E57 )</f>
        <v>0</v>
      </c>
      <c r="AH57" s="169">
        <f ca="1">IF( ISERROR( '6.1'!AF57/'6.1'!$E57 * $E57),0, '6.1'!AF57/'6.1'!$E57 * $E57 )</f>
        <v>0</v>
      </c>
      <c r="AI57" s="169">
        <f ca="1">IF( ISERROR( '6.1'!AG57/'6.1'!$E57 * $E57),0, '6.1'!AG57/'6.1'!$E57 * $E57 )</f>
        <v>0</v>
      </c>
      <c r="AJ57" s="169">
        <f ca="1">IF( ISERROR( '6.1'!AH57/'6.1'!$E57 * $E57),0, '6.1'!AH57/'6.1'!$E57 * $E57 )</f>
        <v>0</v>
      </c>
      <c r="AK57" s="169">
        <f ca="1">IF( ISERROR( '6.1'!AI57/'6.1'!$E57 * $E57),0, '6.1'!AI57/'6.1'!$E57 * $E57 )</f>
        <v>0</v>
      </c>
      <c r="AL57" s="169">
        <f ca="1">IF( ISERROR( '6.1'!AJ57/'6.1'!$E57 * $E57),0, '6.1'!AJ57/'6.1'!$E57 * $E57 )</f>
        <v>0</v>
      </c>
    </row>
    <row r="58" spans="2:38" s="3" customFormat="1" ht="12.75">
      <c r="B58" s="64" t="s">
        <v>345</v>
      </c>
      <c r="C58" s="484" t="str">
        <f>IF(Kalba="EN",Data2!C$78,Data2!B$78)</f>
        <v>bendra SE žalos komponеntų finansinė išraiška</v>
      </c>
      <c r="D58" s="169">
        <f ca="1">'6.1'!E58</f>
        <v>0</v>
      </c>
      <c r="E58" s="169">
        <f ca="1">IF(ISERROR(NORMINV(70%,ABS(D58),ABS(D58*50%))),0,NORMINV(70%,ABS(D58),ABS(D58*50%))-ABS(D58))</f>
        <v>0</v>
      </c>
      <c r="F58" s="169">
        <f ca="1">H58+NPV(SDN,I58:INDEX(I58:AL58,PAL))</f>
        <v>0</v>
      </c>
      <c r="G58" s="169">
        <f ca="1">SUMIF($H$5:$AL$5,"&lt;="&amp;PAL,$H58:$AL58)</f>
        <v>0</v>
      </c>
      <c r="H58" s="169">
        <f ca="1">IF( ISERROR( '6.1'!F58/'6.1'!$E58 * $E58),0, '6.1'!F58/'6.1'!$E58 * $E58 )</f>
        <v>0</v>
      </c>
      <c r="I58" s="169">
        <f ca="1">IF( ISERROR( '6.1'!G58/'6.1'!$E58 * $E58),0, '6.1'!G58/'6.1'!$E58 * $E58 )</f>
        <v>0</v>
      </c>
      <c r="J58" s="169">
        <f ca="1">IF( ISERROR( '6.1'!H58/'6.1'!$E58 * $E58),0, '6.1'!H58/'6.1'!$E58 * $E58 )</f>
        <v>0</v>
      </c>
      <c r="K58" s="169">
        <f ca="1">IF( ISERROR( '6.1'!I58/'6.1'!$E58 * $E58),0, '6.1'!I58/'6.1'!$E58 * $E58 )</f>
        <v>0</v>
      </c>
      <c r="L58" s="169">
        <f ca="1">IF( ISERROR( '6.1'!J58/'6.1'!$E58 * $E58),0, '6.1'!J58/'6.1'!$E58 * $E58 )</f>
        <v>0</v>
      </c>
      <c r="M58" s="169">
        <f ca="1">IF( ISERROR( '6.1'!K58/'6.1'!$E58 * $E58),0, '6.1'!K58/'6.1'!$E58 * $E58 )</f>
        <v>0</v>
      </c>
      <c r="N58" s="169">
        <f ca="1">IF( ISERROR( '6.1'!L58/'6.1'!$E58 * $E58),0, '6.1'!L58/'6.1'!$E58 * $E58 )</f>
        <v>0</v>
      </c>
      <c r="O58" s="169">
        <f ca="1">IF( ISERROR( '6.1'!M58/'6.1'!$E58 * $E58),0, '6.1'!M58/'6.1'!$E58 * $E58 )</f>
        <v>0</v>
      </c>
      <c r="P58" s="169">
        <f ca="1">IF( ISERROR( '6.1'!N58/'6.1'!$E58 * $E58),0, '6.1'!N58/'6.1'!$E58 * $E58 )</f>
        <v>0</v>
      </c>
      <c r="Q58" s="169">
        <f ca="1">IF( ISERROR( '6.1'!O58/'6.1'!$E58 * $E58),0, '6.1'!O58/'6.1'!$E58 * $E58 )</f>
        <v>0</v>
      </c>
      <c r="R58" s="169">
        <f ca="1">IF( ISERROR( '6.1'!P58/'6.1'!$E58 * $E58),0, '6.1'!P58/'6.1'!$E58 * $E58 )</f>
        <v>0</v>
      </c>
      <c r="S58" s="169">
        <f ca="1">IF( ISERROR( '6.1'!Q58/'6.1'!$E58 * $E58),0, '6.1'!Q58/'6.1'!$E58 * $E58 )</f>
        <v>0</v>
      </c>
      <c r="T58" s="169">
        <f ca="1">IF( ISERROR( '6.1'!R58/'6.1'!$E58 * $E58),0, '6.1'!R58/'6.1'!$E58 * $E58 )</f>
        <v>0</v>
      </c>
      <c r="U58" s="169">
        <f ca="1">IF( ISERROR( '6.1'!S58/'6.1'!$E58 * $E58),0, '6.1'!S58/'6.1'!$E58 * $E58 )</f>
        <v>0</v>
      </c>
      <c r="V58" s="169">
        <f ca="1">IF( ISERROR( '6.1'!T58/'6.1'!$E58 * $E58),0, '6.1'!T58/'6.1'!$E58 * $E58 )</f>
        <v>0</v>
      </c>
      <c r="W58" s="169">
        <f ca="1">IF( ISERROR( '6.1'!U58/'6.1'!$E58 * $E58),0, '6.1'!U58/'6.1'!$E58 * $E58 )</f>
        <v>0</v>
      </c>
      <c r="X58" s="169">
        <f ca="1">IF( ISERROR( '6.1'!V58/'6.1'!$E58 * $E58),0, '6.1'!V58/'6.1'!$E58 * $E58 )</f>
        <v>0</v>
      </c>
      <c r="Y58" s="169">
        <f ca="1">IF( ISERROR( '6.1'!W58/'6.1'!$E58 * $E58),0, '6.1'!W58/'6.1'!$E58 * $E58 )</f>
        <v>0</v>
      </c>
      <c r="Z58" s="169">
        <f ca="1">IF( ISERROR( '6.1'!X58/'6.1'!$E58 * $E58),0, '6.1'!X58/'6.1'!$E58 * $E58 )</f>
        <v>0</v>
      </c>
      <c r="AA58" s="169">
        <f ca="1">IF( ISERROR( '6.1'!Y58/'6.1'!$E58 * $E58),0, '6.1'!Y58/'6.1'!$E58 * $E58 )</f>
        <v>0</v>
      </c>
      <c r="AB58" s="169">
        <f ca="1">IF( ISERROR( '6.1'!Z58/'6.1'!$E58 * $E58),0, '6.1'!Z58/'6.1'!$E58 * $E58 )</f>
        <v>0</v>
      </c>
      <c r="AC58" s="169">
        <f ca="1">IF( ISERROR( '6.1'!AA58/'6.1'!$E58 * $E58),0, '6.1'!AA58/'6.1'!$E58 * $E58 )</f>
        <v>0</v>
      </c>
      <c r="AD58" s="169">
        <f ca="1">IF( ISERROR( '6.1'!AB58/'6.1'!$E58 * $E58),0, '6.1'!AB58/'6.1'!$E58 * $E58 )</f>
        <v>0</v>
      </c>
      <c r="AE58" s="169">
        <f ca="1">IF( ISERROR( '6.1'!AC58/'6.1'!$E58 * $E58),0, '6.1'!AC58/'6.1'!$E58 * $E58 )</f>
        <v>0</v>
      </c>
      <c r="AF58" s="169">
        <f ca="1">IF( ISERROR( '6.1'!AD58/'6.1'!$E58 * $E58),0, '6.1'!AD58/'6.1'!$E58 * $E58 )</f>
        <v>0</v>
      </c>
      <c r="AG58" s="169">
        <f ca="1">IF( ISERROR( '6.1'!AE58/'6.1'!$E58 * $E58),0, '6.1'!AE58/'6.1'!$E58 * $E58 )</f>
        <v>0</v>
      </c>
      <c r="AH58" s="169">
        <f ca="1">IF( ISERROR( '6.1'!AF58/'6.1'!$E58 * $E58),0, '6.1'!AF58/'6.1'!$E58 * $E58 )</f>
        <v>0</v>
      </c>
      <c r="AI58" s="169">
        <f ca="1">IF( ISERROR( '6.1'!AG58/'6.1'!$E58 * $E58),0, '6.1'!AG58/'6.1'!$E58 * $E58 )</f>
        <v>0</v>
      </c>
      <c r="AJ58" s="169">
        <f ca="1">IF( ISERROR( '6.1'!AH58/'6.1'!$E58 * $E58),0, '6.1'!AH58/'6.1'!$E58 * $E58 )</f>
        <v>0</v>
      </c>
      <c r="AK58" s="169">
        <f ca="1">IF( ISERROR( '6.1'!AI58/'6.1'!$E58 * $E58),0, '6.1'!AI58/'6.1'!$E58 * $E58 )</f>
        <v>0</v>
      </c>
      <c r="AL58" s="169">
        <f ca="1">IF( ISERROR( '6.1'!AJ58/'6.1'!$E58 * $E58),0, '6.1'!AJ58/'6.1'!$E58 * $E58 )</f>
        <v>0</v>
      </c>
    </row>
    <row r="59" spans="2:38" s="3" customFormat="1" ht="12.75">
      <c r="B59" s="64" t="s">
        <v>346</v>
      </c>
      <c r="C59" s="484" t="str">
        <f>IF(Kalba="EN",Data2!C$78,Data2!B$78)</f>
        <v>bendra SE žalos komponеntų finansinė išraiška</v>
      </c>
      <c r="D59" s="169">
        <f ca="1">'6.1'!E59</f>
        <v>0</v>
      </c>
      <c r="E59" s="169">
        <f ca="1">IF(ISERROR(NORMINV(70%,ABS(D59),ABS(D59*50%))),0,NORMINV(70%,ABS(D59),ABS(D59*50%))-ABS(D59))</f>
        <v>0</v>
      </c>
      <c r="F59" s="169">
        <f ca="1">H59+NPV(SDN,I59:INDEX(I59:AL59,PAL))</f>
        <v>0</v>
      </c>
      <c r="G59" s="169">
        <f ca="1">SUMIF($H$5:$AL$5,"&lt;="&amp;PAL,$H59:$AL59)</f>
        <v>0</v>
      </c>
      <c r="H59" s="169">
        <f ca="1">IF( ISERROR( '6.1'!F59/'6.1'!$E59 * $E59),0, '6.1'!F59/'6.1'!$E59 * $E59 )</f>
        <v>0</v>
      </c>
      <c r="I59" s="169">
        <f ca="1">IF( ISERROR( '6.1'!G59/'6.1'!$E59 * $E59),0, '6.1'!G59/'6.1'!$E59 * $E59 )</f>
        <v>0</v>
      </c>
      <c r="J59" s="169">
        <f ca="1">IF( ISERROR( '6.1'!H59/'6.1'!$E59 * $E59),0, '6.1'!H59/'6.1'!$E59 * $E59 )</f>
        <v>0</v>
      </c>
      <c r="K59" s="169">
        <f ca="1">IF( ISERROR( '6.1'!I59/'6.1'!$E59 * $E59),0, '6.1'!I59/'6.1'!$E59 * $E59 )</f>
        <v>0</v>
      </c>
      <c r="L59" s="169">
        <f ca="1">IF( ISERROR( '6.1'!J59/'6.1'!$E59 * $E59),0, '6.1'!J59/'6.1'!$E59 * $E59 )</f>
        <v>0</v>
      </c>
      <c r="M59" s="169">
        <f ca="1">IF( ISERROR( '6.1'!K59/'6.1'!$E59 * $E59),0, '6.1'!K59/'6.1'!$E59 * $E59 )</f>
        <v>0</v>
      </c>
      <c r="N59" s="169">
        <f ca="1">IF( ISERROR( '6.1'!L59/'6.1'!$E59 * $E59),0, '6.1'!L59/'6.1'!$E59 * $E59 )</f>
        <v>0</v>
      </c>
      <c r="O59" s="169">
        <f ca="1">IF( ISERROR( '6.1'!M59/'6.1'!$E59 * $E59),0, '6.1'!M59/'6.1'!$E59 * $E59 )</f>
        <v>0</v>
      </c>
      <c r="P59" s="169">
        <f ca="1">IF( ISERROR( '6.1'!N59/'6.1'!$E59 * $E59),0, '6.1'!N59/'6.1'!$E59 * $E59 )</f>
        <v>0</v>
      </c>
      <c r="Q59" s="169">
        <f ca="1">IF( ISERROR( '6.1'!O59/'6.1'!$E59 * $E59),0, '6.1'!O59/'6.1'!$E59 * $E59 )</f>
        <v>0</v>
      </c>
      <c r="R59" s="169">
        <f ca="1">IF( ISERROR( '6.1'!P59/'6.1'!$E59 * $E59),0, '6.1'!P59/'6.1'!$E59 * $E59 )</f>
        <v>0</v>
      </c>
      <c r="S59" s="169">
        <f ca="1">IF( ISERROR( '6.1'!Q59/'6.1'!$E59 * $E59),0, '6.1'!Q59/'6.1'!$E59 * $E59 )</f>
        <v>0</v>
      </c>
      <c r="T59" s="169">
        <f ca="1">IF( ISERROR( '6.1'!R59/'6.1'!$E59 * $E59),0, '6.1'!R59/'6.1'!$E59 * $E59 )</f>
        <v>0</v>
      </c>
      <c r="U59" s="169">
        <f ca="1">IF( ISERROR( '6.1'!S59/'6.1'!$E59 * $E59),0, '6.1'!S59/'6.1'!$E59 * $E59 )</f>
        <v>0</v>
      </c>
      <c r="V59" s="169">
        <f ca="1">IF( ISERROR( '6.1'!T59/'6.1'!$E59 * $E59),0, '6.1'!T59/'6.1'!$E59 * $E59 )</f>
        <v>0</v>
      </c>
      <c r="W59" s="169">
        <f ca="1">IF( ISERROR( '6.1'!U59/'6.1'!$E59 * $E59),0, '6.1'!U59/'6.1'!$E59 * $E59 )</f>
        <v>0</v>
      </c>
      <c r="X59" s="169">
        <f ca="1">IF( ISERROR( '6.1'!V59/'6.1'!$E59 * $E59),0, '6.1'!V59/'6.1'!$E59 * $E59 )</f>
        <v>0</v>
      </c>
      <c r="Y59" s="169">
        <f ca="1">IF( ISERROR( '6.1'!W59/'6.1'!$E59 * $E59),0, '6.1'!W59/'6.1'!$E59 * $E59 )</f>
        <v>0</v>
      </c>
      <c r="Z59" s="169">
        <f ca="1">IF( ISERROR( '6.1'!X59/'6.1'!$E59 * $E59),0, '6.1'!X59/'6.1'!$E59 * $E59 )</f>
        <v>0</v>
      </c>
      <c r="AA59" s="169">
        <f ca="1">IF( ISERROR( '6.1'!Y59/'6.1'!$E59 * $E59),0, '6.1'!Y59/'6.1'!$E59 * $E59 )</f>
        <v>0</v>
      </c>
      <c r="AB59" s="169">
        <f ca="1">IF( ISERROR( '6.1'!Z59/'6.1'!$E59 * $E59),0, '6.1'!Z59/'6.1'!$E59 * $E59 )</f>
        <v>0</v>
      </c>
      <c r="AC59" s="169">
        <f ca="1">IF( ISERROR( '6.1'!AA59/'6.1'!$E59 * $E59),0, '6.1'!AA59/'6.1'!$E59 * $E59 )</f>
        <v>0</v>
      </c>
      <c r="AD59" s="169">
        <f ca="1">IF( ISERROR( '6.1'!AB59/'6.1'!$E59 * $E59),0, '6.1'!AB59/'6.1'!$E59 * $E59 )</f>
        <v>0</v>
      </c>
      <c r="AE59" s="169">
        <f ca="1">IF( ISERROR( '6.1'!AC59/'6.1'!$E59 * $E59),0, '6.1'!AC59/'6.1'!$E59 * $E59 )</f>
        <v>0</v>
      </c>
      <c r="AF59" s="169">
        <f ca="1">IF( ISERROR( '6.1'!AD59/'6.1'!$E59 * $E59),0, '6.1'!AD59/'6.1'!$E59 * $E59 )</f>
        <v>0</v>
      </c>
      <c r="AG59" s="169">
        <f ca="1">IF( ISERROR( '6.1'!AE59/'6.1'!$E59 * $E59),0, '6.1'!AE59/'6.1'!$E59 * $E59 )</f>
        <v>0</v>
      </c>
      <c r="AH59" s="169">
        <f ca="1">IF( ISERROR( '6.1'!AF59/'6.1'!$E59 * $E59),0, '6.1'!AF59/'6.1'!$E59 * $E59 )</f>
        <v>0</v>
      </c>
      <c r="AI59" s="169">
        <f ca="1">IF( ISERROR( '6.1'!AG59/'6.1'!$E59 * $E59),0, '6.1'!AG59/'6.1'!$E59 * $E59 )</f>
        <v>0</v>
      </c>
      <c r="AJ59" s="169">
        <f ca="1">IF( ISERROR( '6.1'!AH59/'6.1'!$E59 * $E59),0, '6.1'!AH59/'6.1'!$E59 * $E59 )</f>
        <v>0</v>
      </c>
      <c r="AK59" s="169">
        <f ca="1">IF( ISERROR( '6.1'!AI59/'6.1'!$E59 * $E59),0, '6.1'!AI59/'6.1'!$E59 * $E59 )</f>
        <v>0</v>
      </c>
      <c r="AL59" s="169">
        <f ca="1">IF( ISERROR( '6.1'!AJ59/'6.1'!$E59 * $E59),0, '6.1'!AJ59/'6.1'!$E59 * $E59 )</f>
        <v>0</v>
      </c>
    </row>
    <row r="60" spans="2:38" s="3" customFormat="1" ht="12.75">
      <c r="E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K60" s="26"/>
      <c r="AL60" s="26"/>
    </row>
    <row r="61" spans="2:38" s="3" customFormat="1" ht="13.5" thickBot="1">
      <c r="E61" s="26"/>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6"/>
      <c r="AG61" s="26"/>
      <c r="AH61" s="26"/>
      <c r="AI61" s="26"/>
      <c r="AJ61" s="26"/>
      <c r="AK61" s="26"/>
      <c r="AL61" s="26"/>
    </row>
    <row r="62" spans="2:38" s="3" customFormat="1" ht="14.25" thickTop="1" thickBot="1">
      <c r="B62" s="936"/>
      <c r="C62" s="936"/>
      <c r="D62" s="936"/>
      <c r="E62" s="936"/>
      <c r="F62" s="60" t="s">
        <v>383</v>
      </c>
      <c r="G62" s="60" t="s">
        <v>513</v>
      </c>
      <c r="H62" s="58">
        <v>0</v>
      </c>
      <c r="I62" s="58">
        <v>1</v>
      </c>
      <c r="J62" s="58">
        <v>2</v>
      </c>
      <c r="K62" s="58">
        <v>3</v>
      </c>
      <c r="L62" s="58">
        <v>4</v>
      </c>
      <c r="M62" s="58">
        <v>5</v>
      </c>
      <c r="N62" s="58">
        <v>6</v>
      </c>
      <c r="O62" s="58">
        <v>7</v>
      </c>
      <c r="P62" s="58">
        <v>8</v>
      </c>
      <c r="Q62" s="58">
        <v>9</v>
      </c>
      <c r="R62" s="58">
        <v>10</v>
      </c>
      <c r="S62" s="58">
        <v>11</v>
      </c>
      <c r="T62" s="58">
        <v>12</v>
      </c>
      <c r="U62" s="58">
        <v>13</v>
      </c>
      <c r="V62" s="58">
        <v>14</v>
      </c>
      <c r="W62" s="58">
        <v>15</v>
      </c>
      <c r="X62" s="58">
        <v>16</v>
      </c>
      <c r="Y62" s="58">
        <v>17</v>
      </c>
      <c r="Z62" s="58">
        <v>18</v>
      </c>
      <c r="AA62" s="58">
        <v>19</v>
      </c>
      <c r="AB62" s="58">
        <v>20</v>
      </c>
      <c r="AC62" s="58">
        <v>21</v>
      </c>
      <c r="AD62" s="58">
        <v>22</v>
      </c>
      <c r="AE62" s="58">
        <v>23</v>
      </c>
      <c r="AF62" s="58">
        <v>24</v>
      </c>
      <c r="AG62" s="58">
        <v>25</v>
      </c>
      <c r="AH62" s="58">
        <v>26</v>
      </c>
      <c r="AI62" s="58">
        <v>27</v>
      </c>
      <c r="AJ62" s="58">
        <v>28</v>
      </c>
      <c r="AK62" s="58">
        <v>29</v>
      </c>
      <c r="AL62" s="58">
        <v>30</v>
      </c>
    </row>
    <row r="63" spans="2:38" s="3" customFormat="1" ht="14.25" customHeight="1" thickTop="1" thickBot="1">
      <c r="B63" s="936" t="s">
        <v>571</v>
      </c>
      <c r="C63" s="936"/>
      <c r="D63" s="936"/>
      <c r="E63" s="936"/>
      <c r="F63" s="369">
        <f ca="1">H63+NPV(FDN,I63:INDEX(I63:AL63,PAL))</f>
        <v>0</v>
      </c>
      <c r="G63" s="65">
        <f ca="1">SUMIF($H$5:$AL$5,"&lt;="&amp;PAL,$H63:$AL63)</f>
        <v>0</v>
      </c>
      <c r="H63" s="65">
        <f ca="1">IF(H62&lt;=PAL,SUM(H7,H16,H17,H21),0)</f>
        <v>0</v>
      </c>
      <c r="I63" s="65">
        <f t="shared" ref="I63:AL63" ca="1" si="23">IF(I62&lt;=PAL,SUM(I7,I16,I17,I21),0)</f>
        <v>0</v>
      </c>
      <c r="J63" s="65">
        <f t="shared" ca="1" si="23"/>
        <v>0</v>
      </c>
      <c r="K63" s="65">
        <f t="shared" ca="1" si="23"/>
        <v>0</v>
      </c>
      <c r="L63" s="65">
        <f t="shared" ca="1" si="23"/>
        <v>0</v>
      </c>
      <c r="M63" s="65">
        <f t="shared" ca="1" si="23"/>
        <v>0</v>
      </c>
      <c r="N63" s="65">
        <f t="shared" ca="1" si="23"/>
        <v>0</v>
      </c>
      <c r="O63" s="65">
        <f t="shared" ca="1" si="23"/>
        <v>0</v>
      </c>
      <c r="P63" s="65">
        <f t="shared" ca="1" si="23"/>
        <v>0</v>
      </c>
      <c r="Q63" s="65">
        <f t="shared" ca="1" si="23"/>
        <v>0</v>
      </c>
      <c r="R63" s="65">
        <f t="shared" ca="1" si="23"/>
        <v>0</v>
      </c>
      <c r="S63" s="65">
        <f t="shared" ca="1" si="23"/>
        <v>0</v>
      </c>
      <c r="T63" s="65">
        <f t="shared" ca="1" si="23"/>
        <v>0</v>
      </c>
      <c r="U63" s="65">
        <f t="shared" ca="1" si="23"/>
        <v>0</v>
      </c>
      <c r="V63" s="65">
        <f t="shared" ca="1" si="23"/>
        <v>0</v>
      </c>
      <c r="W63" s="65">
        <f t="shared" ca="1" si="23"/>
        <v>0</v>
      </c>
      <c r="X63" s="65">
        <f t="shared" ca="1" si="23"/>
        <v>0</v>
      </c>
      <c r="Y63" s="65">
        <f t="shared" ca="1" si="23"/>
        <v>0</v>
      </c>
      <c r="Z63" s="65">
        <f t="shared" ca="1" si="23"/>
        <v>0</v>
      </c>
      <c r="AA63" s="65">
        <f t="shared" ca="1" si="23"/>
        <v>0</v>
      </c>
      <c r="AB63" s="65">
        <f t="shared" ca="1" si="23"/>
        <v>0</v>
      </c>
      <c r="AC63" s="65">
        <f t="shared" ca="1" si="23"/>
        <v>0</v>
      </c>
      <c r="AD63" s="65">
        <f t="shared" ca="1" si="23"/>
        <v>0</v>
      </c>
      <c r="AE63" s="65">
        <f t="shared" ca="1" si="23"/>
        <v>0</v>
      </c>
      <c r="AF63" s="65">
        <f t="shared" ca="1" si="23"/>
        <v>0</v>
      </c>
      <c r="AG63" s="65">
        <f t="shared" ca="1" si="23"/>
        <v>0</v>
      </c>
      <c r="AH63" s="65">
        <f t="shared" si="23"/>
        <v>0</v>
      </c>
      <c r="AI63" s="65">
        <f t="shared" si="23"/>
        <v>0</v>
      </c>
      <c r="AJ63" s="65">
        <f t="shared" si="23"/>
        <v>0</v>
      </c>
      <c r="AK63" s="65">
        <f t="shared" si="23"/>
        <v>0</v>
      </c>
      <c r="AL63" s="65">
        <f t="shared" si="23"/>
        <v>0</v>
      </c>
    </row>
    <row r="64" spans="2:38" s="3" customFormat="1" ht="14.25" customHeight="1" thickTop="1" thickBot="1">
      <c r="B64" s="936" t="s">
        <v>572</v>
      </c>
      <c r="C64" s="936"/>
      <c r="D64" s="936"/>
      <c r="E64" s="936"/>
      <c r="F64" s="369">
        <f ca="1">SUMIF($H$62:$AL$62,"&lt;="&amp;PAL,$H64:$AL64)</f>
        <v>0</v>
      </c>
      <c r="G64" s="65" t="s">
        <v>69</v>
      </c>
      <c r="H64" s="65">
        <f ca="1">IF(H62&lt;=PAL,H63/(1+FDN)^H62,0)</f>
        <v>0</v>
      </c>
      <c r="I64" s="65">
        <f t="shared" ref="I64:AL64" ca="1" si="24">IF(I62&lt;=PAL,I63/(1+FDN)^I62,0)</f>
        <v>0</v>
      </c>
      <c r="J64" s="65">
        <f t="shared" ca="1" si="24"/>
        <v>0</v>
      </c>
      <c r="K64" s="65">
        <f t="shared" ca="1" si="24"/>
        <v>0</v>
      </c>
      <c r="L64" s="65">
        <f t="shared" ca="1" si="24"/>
        <v>0</v>
      </c>
      <c r="M64" s="65">
        <f t="shared" ca="1" si="24"/>
        <v>0</v>
      </c>
      <c r="N64" s="65">
        <f t="shared" ca="1" si="24"/>
        <v>0</v>
      </c>
      <c r="O64" s="65">
        <f t="shared" ca="1" si="24"/>
        <v>0</v>
      </c>
      <c r="P64" s="65">
        <f t="shared" ca="1" si="24"/>
        <v>0</v>
      </c>
      <c r="Q64" s="65">
        <f t="shared" ca="1" si="24"/>
        <v>0</v>
      </c>
      <c r="R64" s="65">
        <f t="shared" ca="1" si="24"/>
        <v>0</v>
      </c>
      <c r="S64" s="65">
        <f t="shared" ca="1" si="24"/>
        <v>0</v>
      </c>
      <c r="T64" s="65">
        <f t="shared" ca="1" si="24"/>
        <v>0</v>
      </c>
      <c r="U64" s="65">
        <f t="shared" ca="1" si="24"/>
        <v>0</v>
      </c>
      <c r="V64" s="65">
        <f t="shared" ca="1" si="24"/>
        <v>0</v>
      </c>
      <c r="W64" s="65">
        <f t="shared" ca="1" si="24"/>
        <v>0</v>
      </c>
      <c r="X64" s="65">
        <f t="shared" ca="1" si="24"/>
        <v>0</v>
      </c>
      <c r="Y64" s="65">
        <f t="shared" ca="1" si="24"/>
        <v>0</v>
      </c>
      <c r="Z64" s="65">
        <f t="shared" ca="1" si="24"/>
        <v>0</v>
      </c>
      <c r="AA64" s="65">
        <f t="shared" ca="1" si="24"/>
        <v>0</v>
      </c>
      <c r="AB64" s="65">
        <f t="shared" ca="1" si="24"/>
        <v>0</v>
      </c>
      <c r="AC64" s="65">
        <f t="shared" ca="1" si="24"/>
        <v>0</v>
      </c>
      <c r="AD64" s="65">
        <f t="shared" ca="1" si="24"/>
        <v>0</v>
      </c>
      <c r="AE64" s="65">
        <f t="shared" ca="1" si="24"/>
        <v>0</v>
      </c>
      <c r="AF64" s="65">
        <f t="shared" ca="1" si="24"/>
        <v>0</v>
      </c>
      <c r="AG64" s="65">
        <f t="shared" ca="1" si="24"/>
        <v>0</v>
      </c>
      <c r="AH64" s="65">
        <f t="shared" si="24"/>
        <v>0</v>
      </c>
      <c r="AI64" s="65">
        <f t="shared" si="24"/>
        <v>0</v>
      </c>
      <c r="AJ64" s="65">
        <f t="shared" si="24"/>
        <v>0</v>
      </c>
      <c r="AK64" s="65">
        <f t="shared" si="24"/>
        <v>0</v>
      </c>
      <c r="AL64" s="65">
        <f t="shared" si="24"/>
        <v>0</v>
      </c>
    </row>
    <row r="65" spans="3:38" s="3" customFormat="1" ht="13.5" thickTop="1">
      <c r="E65" s="26"/>
      <c r="H65" s="26"/>
      <c r="I65" s="26"/>
      <c r="J65" s="26"/>
      <c r="K65" s="26"/>
      <c r="L65" s="26"/>
      <c r="M65" s="26"/>
      <c r="N65" s="26"/>
      <c r="O65" s="26"/>
      <c r="P65" s="26"/>
      <c r="Q65" s="26"/>
      <c r="R65" s="26"/>
      <c r="S65" s="26"/>
      <c r="T65" s="26"/>
      <c r="U65" s="26"/>
      <c r="V65" s="26"/>
      <c r="W65" s="26"/>
      <c r="X65" s="26"/>
      <c r="Y65" s="26"/>
      <c r="Z65" s="26"/>
      <c r="AA65" s="26"/>
      <c r="AB65" s="26"/>
      <c r="AC65" s="26"/>
      <c r="AD65" s="26"/>
      <c r="AE65" s="26"/>
      <c r="AF65" s="26"/>
      <c r="AG65" s="26"/>
      <c r="AH65" s="26"/>
      <c r="AI65" s="26"/>
      <c r="AJ65" s="26"/>
      <c r="AK65" s="26"/>
      <c r="AL65" s="26"/>
    </row>
    <row r="66" spans="3:38" s="3" customFormat="1" ht="12.75">
      <c r="E66" s="26"/>
      <c r="H66" s="26"/>
      <c r="I66" s="26"/>
      <c r="J66" s="26"/>
      <c r="K66" s="26"/>
      <c r="L66" s="26"/>
      <c r="M66" s="26"/>
      <c r="N66" s="26"/>
      <c r="O66" s="26"/>
      <c r="P66" s="26"/>
      <c r="Q66" s="26"/>
      <c r="R66" s="26"/>
      <c r="S66" s="26"/>
      <c r="T66" s="26"/>
      <c r="U66" s="26"/>
      <c r="V66" s="26"/>
      <c r="W66" s="26"/>
      <c r="X66" s="26"/>
      <c r="Y66" s="26"/>
      <c r="Z66" s="26"/>
      <c r="AA66" s="26"/>
      <c r="AB66" s="26"/>
      <c r="AC66" s="26"/>
      <c r="AD66" s="26"/>
      <c r="AE66" s="26"/>
      <c r="AF66" s="26"/>
      <c r="AG66" s="26"/>
      <c r="AH66" s="26"/>
      <c r="AI66" s="26"/>
      <c r="AJ66" s="26"/>
      <c r="AK66" s="26"/>
      <c r="AL66" s="26"/>
    </row>
    <row r="67" spans="3:38" s="3" customFormat="1" ht="12.75">
      <c r="E67" s="26"/>
      <c r="H67" s="26"/>
      <c r="I67" s="26"/>
      <c r="J67" s="26"/>
      <c r="K67" s="26"/>
      <c r="L67" s="26"/>
      <c r="M67" s="26"/>
      <c r="N67" s="26"/>
      <c r="O67" s="26"/>
      <c r="P67" s="26"/>
      <c r="Q67" s="26"/>
      <c r="R67" s="26"/>
      <c r="S67" s="26"/>
      <c r="T67" s="26"/>
      <c r="U67" s="26"/>
      <c r="V67" s="26"/>
      <c r="W67" s="26"/>
      <c r="X67" s="26"/>
      <c r="Y67" s="26"/>
      <c r="Z67" s="26"/>
      <c r="AA67" s="26"/>
      <c r="AB67" s="26"/>
      <c r="AC67" s="26"/>
      <c r="AD67" s="26"/>
      <c r="AE67" s="26"/>
      <c r="AF67" s="26"/>
      <c r="AG67" s="26"/>
      <c r="AH67" s="26"/>
      <c r="AI67" s="26"/>
      <c r="AJ67" s="26"/>
      <c r="AK67" s="26"/>
      <c r="AL67" s="26"/>
    </row>
    <row r="68" spans="3:38" ht="15.75" thickBot="1"/>
    <row r="69" spans="3:38" ht="39" thickTop="1">
      <c r="C69" s="363" t="s">
        <v>564</v>
      </c>
      <c r="D69" s="364" t="s">
        <v>642</v>
      </c>
      <c r="E69" s="361" t="s">
        <v>565</v>
      </c>
    </row>
    <row r="70" spans="3:38">
      <c r="C70" s="582" t="s">
        <v>1226</v>
      </c>
      <c r="D70" s="367">
        <f ca="1">SUM(F12:F13)</f>
        <v>0</v>
      </c>
      <c r="E70" s="362" t="s">
        <v>567</v>
      </c>
    </row>
    <row r="71" spans="3:38">
      <c r="C71" s="582" t="s">
        <v>1225</v>
      </c>
      <c r="D71" s="367">
        <f ca="1">SUM(F8:F10)</f>
        <v>0</v>
      </c>
      <c r="E71" s="362" t="s">
        <v>566</v>
      </c>
    </row>
    <row r="72" spans="3:38" ht="26.25">
      <c r="C72" s="582" t="s">
        <v>1224</v>
      </c>
      <c r="D72" s="367">
        <f ca="1">SUM(F11)</f>
        <v>0</v>
      </c>
      <c r="E72" s="584" t="s">
        <v>13</v>
      </c>
    </row>
    <row r="73" spans="3:38">
      <c r="C73" s="582" t="s">
        <v>1222</v>
      </c>
      <c r="D73" s="367">
        <f ca="1">SUM(F14)</f>
        <v>0</v>
      </c>
      <c r="E73" s="584" t="s">
        <v>18</v>
      </c>
    </row>
    <row r="74" spans="3:38">
      <c r="C74" s="582" t="s">
        <v>1223</v>
      </c>
      <c r="D74" s="367">
        <f ca="1">SUM(F29)</f>
        <v>0</v>
      </c>
      <c r="E74" s="362" t="s">
        <v>305</v>
      </c>
    </row>
    <row r="75" spans="3:38" ht="38.25">
      <c r="C75" s="582" t="s">
        <v>1220</v>
      </c>
      <c r="D75" s="367">
        <f ca="1">SUM(F23:F28)</f>
        <v>0</v>
      </c>
      <c r="E75" s="362" t="s">
        <v>569</v>
      </c>
    </row>
    <row r="76" spans="3:38">
      <c r="C76" s="582" t="s">
        <v>1219</v>
      </c>
      <c r="D76" s="367">
        <f ca="1">SUM(F18:F20)</f>
        <v>0</v>
      </c>
      <c r="E76" s="362" t="s">
        <v>568</v>
      </c>
    </row>
    <row r="77" spans="3:38" ht="15.75" thickBot="1">
      <c r="C77" s="581" t="s">
        <v>1221</v>
      </c>
      <c r="D77" s="368">
        <f ca="1">SUM(F15:F16)</f>
        <v>0</v>
      </c>
      <c r="E77" s="362" t="s">
        <v>570</v>
      </c>
    </row>
    <row r="78" spans="3:38" ht="7.5" customHeight="1" thickTop="1"/>
  </sheetData>
  <sheetProtection algorithmName="SHA-512" hashValue="juwyinpG4cTgnX/ryFZtncMdjcTenxqL0tRu+fVH29/Cs323+ZRrx2C5CK/niDr0CHE97ukadanrGQY6D/CqQQ==" saltValue="PoHW2ssDb4FsUrM0U4wO3w==" spinCount="100000" sheet="1" objects="1" scenarios="1"/>
  <mergeCells count="8">
    <mergeCell ref="B63:E63"/>
    <mergeCell ref="B64:E64"/>
    <mergeCell ref="C2:G2"/>
    <mergeCell ref="C3:G3"/>
    <mergeCell ref="C4:E4"/>
    <mergeCell ref="D5:D6"/>
    <mergeCell ref="E5:E6"/>
    <mergeCell ref="B62:E62"/>
  </mergeCells>
  <conditionalFormatting sqref="B7:C59">
    <cfRule type="expression" dxfId="78" priority="2" stopIfTrue="1">
      <formula>#REF!=1</formula>
    </cfRule>
  </conditionalFormatting>
  <conditionalFormatting sqref="C4:E4">
    <cfRule type="expression" dxfId="77" priority="1" stopIfTrue="1">
      <formula>LEN($C$4)&gt;0</formula>
    </cfRule>
  </conditionalFormatting>
  <dataValidations count="1">
    <dataValidation type="decimal" allowBlank="1" showInputMessage="1" showErrorMessage="1" sqref="H49:AL55 H42:AL43 H18:AL20 H63:AL66 H8:AL16 H33:AL33 H45:AL46 H37:AL40 H57:AL61 H23:AL29">
      <formula1>-99999999</formula1>
      <formula2>99999999</formula2>
    </dataValidation>
  </dataValidations>
  <pageMargins left="0.23622047244094491" right="0.23622047244094491" top="0.74803149606299213" bottom="0.74803149606299213" header="0.31496062992125984" footer="0.31496062992125984"/>
  <pageSetup paperSize="9" scale="41" fitToWidth="2" orientation="landscape" r:id="rId1"/>
  <ignoredErrors>
    <ignoredError sqref="E56:G56 F17:G17" formula="1"/>
  </ignoredErrors>
  <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FFC000"/>
    <pageSetUpPr fitToPage="1"/>
  </sheetPr>
  <dimension ref="A1:S178"/>
  <sheetViews>
    <sheetView showGridLines="0" showRowColHeaders="0" zoomScaleNormal="100" workbookViewId="0">
      <pane ySplit="4" topLeftCell="A5" activePane="bottomLeft" state="frozen"/>
      <selection activeCell="B4" sqref="B4:I4"/>
      <selection pane="bottomLeft" activeCell="D127" sqref="D127:D130"/>
    </sheetView>
  </sheetViews>
  <sheetFormatPr defaultColWidth="0" defaultRowHeight="15" customHeight="1" zeroHeight="1"/>
  <cols>
    <col min="1" max="1" width="1.42578125" style="586" customWidth="1"/>
    <col min="2" max="2" width="8.140625" style="588" customWidth="1"/>
    <col min="3" max="3" width="7.28515625" style="587" customWidth="1"/>
    <col min="4" max="4" width="11.85546875" style="586" customWidth="1"/>
    <col min="5" max="5" width="61.5703125" style="587" customWidth="1"/>
    <col min="6" max="6" width="20.42578125" style="586" customWidth="1"/>
    <col min="7" max="7" width="22.7109375" style="588" customWidth="1"/>
    <col min="8" max="8" width="22.5703125" style="586" customWidth="1"/>
    <col min="9" max="9" width="85" style="587" hidden="1" customWidth="1"/>
    <col min="10" max="10" width="2.5703125" style="586" customWidth="1"/>
    <col min="11" max="16384" width="17.85546875" style="586" hidden="1"/>
  </cols>
  <sheetData>
    <row r="1" spans="2:19" ht="11.25" customHeight="1"/>
    <row r="2" spans="2:19" ht="23.25" customHeight="1">
      <c r="E2" s="599" t="s">
        <v>1421</v>
      </c>
    </row>
    <row r="3" spans="2:19" ht="24" customHeight="1">
      <c r="E3" s="599"/>
    </row>
    <row r="4" spans="2:19" ht="40.15" customHeight="1">
      <c r="B4" s="586"/>
      <c r="C4" s="795" t="s">
        <v>335</v>
      </c>
      <c r="D4" s="796" t="s">
        <v>1510</v>
      </c>
      <c r="E4" s="795" t="s">
        <v>1420</v>
      </c>
      <c r="F4" s="796" t="s">
        <v>1483</v>
      </c>
      <c r="G4" s="782" t="s">
        <v>1419</v>
      </c>
      <c r="H4" s="781" t="s">
        <v>1418</v>
      </c>
      <c r="I4" s="781" t="s">
        <v>1417</v>
      </c>
      <c r="J4" s="588"/>
    </row>
    <row r="5" spans="2:19" s="588" customFormat="1" ht="7.5" customHeight="1">
      <c r="C5" s="797"/>
      <c r="D5" s="798"/>
      <c r="E5" s="798"/>
      <c r="F5" s="798"/>
      <c r="G5" s="105"/>
      <c r="H5" s="105"/>
      <c r="I5" s="788"/>
    </row>
    <row r="6" spans="2:19">
      <c r="B6" s="586"/>
      <c r="C6" s="795" t="s">
        <v>575</v>
      </c>
      <c r="D6" s="799"/>
      <c r="E6" s="799" t="s">
        <v>1212</v>
      </c>
      <c r="F6" s="799"/>
      <c r="G6" s="781"/>
      <c r="H6" s="783" t="str">
        <f>"VS ("&amp;TEXT(K7,"0,0%") &amp; ") / PS (" &amp;TEXT(L7,"0,0%")&amp;")"</f>
        <v>VS (0,0%) / PS (0,0%)</v>
      </c>
      <c r="I6" s="781"/>
      <c r="K6" s="595" t="e">
        <f>ROUND(( COUNTIF($H$7:$H$32, "Viešajam subjektui (VS)") + COUNTIF($H$7:$H$32, "Dalinamasi")/2 ) /  (COUNTIF($H$7:$H$32,"&lt;&gt;") - COUNTIF($H$7:$H$32,"Netaikoma")),4)</f>
        <v>#DIV/0!</v>
      </c>
      <c r="L6" s="594" t="e">
        <f>1-K6</f>
        <v>#DIV/0!</v>
      </c>
      <c r="M6" s="586" t="s">
        <v>1416</v>
      </c>
      <c r="N6" s="586" t="s">
        <v>1205</v>
      </c>
      <c r="Q6" s="598"/>
      <c r="R6" s="597"/>
      <c r="S6" s="596"/>
    </row>
    <row r="7" spans="2:19" ht="36" customHeight="1">
      <c r="B7" s="586"/>
      <c r="C7" s="800" t="s">
        <v>122</v>
      </c>
      <c r="D7" s="963" t="s">
        <v>1473</v>
      </c>
      <c r="E7" s="801" t="s">
        <v>1415</v>
      </c>
      <c r="F7" s="802"/>
      <c r="G7" s="727"/>
      <c r="H7" s="729"/>
      <c r="I7" s="789"/>
      <c r="K7" s="595" t="str">
        <f>IF(ISERROR(K6),"0%",K6)</f>
        <v>0%</v>
      </c>
      <c r="L7" s="594" t="str">
        <f>IF(ISERROR(L6),"0%",L6)</f>
        <v>0%</v>
      </c>
      <c r="M7" s="586" t="s">
        <v>1414</v>
      </c>
      <c r="N7" s="586" t="s">
        <v>154</v>
      </c>
      <c r="Q7" s="598"/>
      <c r="R7" s="597"/>
      <c r="S7" s="596"/>
    </row>
    <row r="8" spans="2:19" ht="31.5" customHeight="1">
      <c r="B8" s="586"/>
      <c r="C8" s="800" t="s">
        <v>1413</v>
      </c>
      <c r="D8" s="964"/>
      <c r="E8" s="957" t="s">
        <v>1412</v>
      </c>
      <c r="F8" s="966"/>
      <c r="G8" s="817" t="s">
        <v>1205</v>
      </c>
      <c r="H8" s="818"/>
      <c r="I8" s="785"/>
      <c r="L8" s="594"/>
      <c r="M8" s="586" t="s">
        <v>1411</v>
      </c>
      <c r="Q8" s="598"/>
      <c r="R8" s="597"/>
      <c r="S8" s="596"/>
    </row>
    <row r="9" spans="2:19" ht="31.5" customHeight="1">
      <c r="B9" s="586"/>
      <c r="C9" s="800" t="s">
        <v>1410</v>
      </c>
      <c r="D9" s="964"/>
      <c r="E9" s="957" t="s">
        <v>1409</v>
      </c>
      <c r="F9" s="966"/>
      <c r="G9" s="817" t="s">
        <v>1205</v>
      </c>
      <c r="H9" s="818"/>
      <c r="I9" s="784"/>
      <c r="M9" s="586" t="s">
        <v>1408</v>
      </c>
      <c r="Q9" s="598"/>
      <c r="R9" s="597"/>
      <c r="S9" s="596"/>
    </row>
    <row r="10" spans="2:19" ht="38.25" customHeight="1">
      <c r="B10" s="586"/>
      <c r="C10" s="800" t="s">
        <v>126</v>
      </c>
      <c r="D10" s="964"/>
      <c r="E10" s="801" t="s">
        <v>1407</v>
      </c>
      <c r="F10" s="803"/>
      <c r="G10" s="817" t="s">
        <v>1205</v>
      </c>
      <c r="H10" s="818"/>
      <c r="I10" s="784"/>
    </row>
    <row r="11" spans="2:19" ht="36" customHeight="1">
      <c r="B11" s="586"/>
      <c r="C11" s="800" t="s">
        <v>127</v>
      </c>
      <c r="D11" s="964"/>
      <c r="E11" s="801" t="s">
        <v>1406</v>
      </c>
      <c r="F11" s="803"/>
      <c r="G11" s="817" t="s">
        <v>1205</v>
      </c>
      <c r="H11" s="818"/>
      <c r="I11" s="784"/>
    </row>
    <row r="12" spans="2:19" ht="36" customHeight="1">
      <c r="B12" s="586"/>
      <c r="C12" s="800" t="s">
        <v>221</v>
      </c>
      <c r="D12" s="964"/>
      <c r="E12" s="801" t="s">
        <v>1405</v>
      </c>
      <c r="F12" s="802"/>
      <c r="G12" s="727"/>
      <c r="H12" s="729"/>
      <c r="I12" s="789"/>
    </row>
    <row r="13" spans="2:19" ht="39.75" customHeight="1">
      <c r="B13" s="586"/>
      <c r="C13" s="800" t="s">
        <v>1404</v>
      </c>
      <c r="D13" s="964"/>
      <c r="E13" s="956" t="s">
        <v>1403</v>
      </c>
      <c r="F13" s="957"/>
      <c r="G13" s="817" t="s">
        <v>1205</v>
      </c>
      <c r="H13" s="818"/>
      <c r="I13" s="784"/>
    </row>
    <row r="14" spans="2:19" ht="36" customHeight="1">
      <c r="B14" s="586"/>
      <c r="C14" s="800" t="s">
        <v>1402</v>
      </c>
      <c r="D14" s="964"/>
      <c r="E14" s="956" t="s">
        <v>1401</v>
      </c>
      <c r="F14" s="957"/>
      <c r="G14" s="817" t="s">
        <v>1205</v>
      </c>
      <c r="H14" s="818"/>
      <c r="I14" s="784"/>
    </row>
    <row r="15" spans="2:19" ht="36" customHeight="1">
      <c r="B15" s="586"/>
      <c r="C15" s="800" t="s">
        <v>1400</v>
      </c>
      <c r="D15" s="964"/>
      <c r="E15" s="801" t="s">
        <v>1399</v>
      </c>
      <c r="F15" s="804"/>
      <c r="G15" s="731"/>
      <c r="H15" s="730"/>
      <c r="I15" s="790"/>
    </row>
    <row r="16" spans="2:19" ht="33.75" customHeight="1">
      <c r="B16" s="586"/>
      <c r="C16" s="800" t="s">
        <v>1398</v>
      </c>
      <c r="D16" s="964"/>
      <c r="E16" s="957" t="s">
        <v>1397</v>
      </c>
      <c r="F16" s="966"/>
      <c r="G16" s="817" t="s">
        <v>1205</v>
      </c>
      <c r="H16" s="818"/>
      <c r="I16" s="784"/>
    </row>
    <row r="17" spans="2:9" ht="33" customHeight="1">
      <c r="B17" s="586"/>
      <c r="C17" s="800" t="s">
        <v>1396</v>
      </c>
      <c r="D17" s="964"/>
      <c r="E17" s="957" t="s">
        <v>1395</v>
      </c>
      <c r="F17" s="966"/>
      <c r="G17" s="817" t="s">
        <v>1205</v>
      </c>
      <c r="H17" s="818"/>
      <c r="I17" s="784"/>
    </row>
    <row r="18" spans="2:9" ht="39" customHeight="1">
      <c r="B18" s="586"/>
      <c r="C18" s="800" t="s">
        <v>223</v>
      </c>
      <c r="D18" s="964"/>
      <c r="E18" s="801" t="s">
        <v>1394</v>
      </c>
      <c r="F18" s="805"/>
      <c r="G18" s="726"/>
      <c r="H18" s="726"/>
      <c r="I18" s="726"/>
    </row>
    <row r="19" spans="2:9" ht="42.75" customHeight="1">
      <c r="B19" s="586"/>
      <c r="C19" s="800" t="s">
        <v>1393</v>
      </c>
      <c r="D19" s="964"/>
      <c r="E19" s="957" t="s">
        <v>1392</v>
      </c>
      <c r="F19" s="966"/>
      <c r="G19" s="817" t="s">
        <v>1205</v>
      </c>
      <c r="H19" s="818"/>
      <c r="I19" s="784"/>
    </row>
    <row r="20" spans="2:9" ht="39" customHeight="1">
      <c r="B20" s="586"/>
      <c r="C20" s="800" t="s">
        <v>1391</v>
      </c>
      <c r="D20" s="964"/>
      <c r="E20" s="957" t="s">
        <v>1390</v>
      </c>
      <c r="F20" s="966"/>
      <c r="G20" s="817" t="s">
        <v>1205</v>
      </c>
      <c r="H20" s="818"/>
      <c r="I20" s="784"/>
    </row>
    <row r="21" spans="2:9" ht="36" customHeight="1">
      <c r="B21" s="586"/>
      <c r="C21" s="800" t="s">
        <v>1389</v>
      </c>
      <c r="D21" s="964"/>
      <c r="E21" s="801" t="s">
        <v>1388</v>
      </c>
      <c r="F21" s="802"/>
      <c r="G21" s="727"/>
      <c r="H21" s="729"/>
      <c r="I21" s="789"/>
    </row>
    <row r="22" spans="2:9" ht="36" customHeight="1">
      <c r="B22" s="586"/>
      <c r="C22" s="800" t="s">
        <v>1387</v>
      </c>
      <c r="D22" s="964"/>
      <c r="E22" s="954" t="s">
        <v>1386</v>
      </c>
      <c r="F22" s="955"/>
      <c r="G22" s="817" t="s">
        <v>1205</v>
      </c>
      <c r="H22" s="818"/>
      <c r="I22" s="784"/>
    </row>
    <row r="23" spans="2:9" ht="36" customHeight="1">
      <c r="B23" s="586"/>
      <c r="C23" s="800" t="s">
        <v>1385</v>
      </c>
      <c r="D23" s="964"/>
      <c r="E23" s="956" t="s">
        <v>1384</v>
      </c>
      <c r="F23" s="957"/>
      <c r="G23" s="817" t="s">
        <v>1205</v>
      </c>
      <c r="H23" s="818"/>
      <c r="I23" s="784"/>
    </row>
    <row r="24" spans="2:9" ht="36" customHeight="1">
      <c r="B24" s="586"/>
      <c r="C24" s="800" t="s">
        <v>1383</v>
      </c>
      <c r="D24" s="964"/>
      <c r="E24" s="801" t="s">
        <v>1382</v>
      </c>
      <c r="F24" s="804"/>
      <c r="G24" s="731"/>
      <c r="H24" s="730"/>
      <c r="I24" s="790"/>
    </row>
    <row r="25" spans="2:9" ht="36" customHeight="1">
      <c r="B25" s="586"/>
      <c r="C25" s="800" t="s">
        <v>1381</v>
      </c>
      <c r="D25" s="964"/>
      <c r="E25" s="956" t="s">
        <v>1380</v>
      </c>
      <c r="F25" s="956"/>
      <c r="G25" s="817" t="s">
        <v>1205</v>
      </c>
      <c r="H25" s="818"/>
      <c r="I25" s="784"/>
    </row>
    <row r="26" spans="2:9" ht="36" customHeight="1">
      <c r="B26" s="586"/>
      <c r="C26" s="800" t="s">
        <v>1379</v>
      </c>
      <c r="D26" s="964"/>
      <c r="E26" s="958" t="s">
        <v>1378</v>
      </c>
      <c r="F26" s="959"/>
      <c r="G26" s="817" t="s">
        <v>1205</v>
      </c>
      <c r="H26" s="818"/>
      <c r="I26" s="784"/>
    </row>
    <row r="27" spans="2:9" ht="36" customHeight="1">
      <c r="B27" s="586"/>
      <c r="C27" s="800" t="s">
        <v>1377</v>
      </c>
      <c r="D27" s="964"/>
      <c r="E27" s="801" t="s">
        <v>1376</v>
      </c>
      <c r="F27" s="802"/>
      <c r="G27" s="727"/>
      <c r="H27" s="729"/>
      <c r="I27" s="789"/>
    </row>
    <row r="28" spans="2:9" ht="36" customHeight="1">
      <c r="B28" s="586"/>
      <c r="C28" s="800" t="s">
        <v>1375</v>
      </c>
      <c r="D28" s="964"/>
      <c r="E28" s="954" t="s">
        <v>1374</v>
      </c>
      <c r="F28" s="955"/>
      <c r="G28" s="817" t="s">
        <v>1205</v>
      </c>
      <c r="H28" s="818"/>
      <c r="I28" s="784"/>
    </row>
    <row r="29" spans="2:9" ht="36" customHeight="1">
      <c r="B29" s="586"/>
      <c r="C29" s="800" t="s">
        <v>1373</v>
      </c>
      <c r="D29" s="964"/>
      <c r="E29" s="956" t="s">
        <v>1372</v>
      </c>
      <c r="F29" s="957"/>
      <c r="G29" s="817" t="s">
        <v>1205</v>
      </c>
      <c r="H29" s="818"/>
      <c r="I29" s="784"/>
    </row>
    <row r="30" spans="2:9" ht="36" customHeight="1">
      <c r="B30" s="586"/>
      <c r="C30" s="800" t="s">
        <v>1371</v>
      </c>
      <c r="D30" s="964"/>
      <c r="E30" s="801" t="s">
        <v>1370</v>
      </c>
      <c r="F30" s="803"/>
      <c r="G30" s="817" t="s">
        <v>1205</v>
      </c>
      <c r="H30" s="818"/>
      <c r="I30" s="784"/>
    </row>
    <row r="31" spans="2:9" ht="36" customHeight="1">
      <c r="B31" s="586"/>
      <c r="C31" s="800" t="s">
        <v>1369</v>
      </c>
      <c r="D31" s="964"/>
      <c r="E31" s="801" t="s">
        <v>1368</v>
      </c>
      <c r="F31" s="803"/>
      <c r="G31" s="817" t="s">
        <v>1205</v>
      </c>
      <c r="H31" s="818"/>
      <c r="I31" s="784"/>
    </row>
    <row r="32" spans="2:9" ht="36" customHeight="1">
      <c r="B32" s="586"/>
      <c r="C32" s="800" t="s">
        <v>1367</v>
      </c>
      <c r="D32" s="965"/>
      <c r="E32" s="801" t="s">
        <v>1366</v>
      </c>
      <c r="F32" s="803"/>
      <c r="G32" s="817" t="s">
        <v>1205</v>
      </c>
      <c r="H32" s="818"/>
      <c r="I32" s="784"/>
    </row>
    <row r="33" spans="2:12" s="588" customFormat="1" ht="9.75" customHeight="1">
      <c r="C33" s="806"/>
      <c r="D33" s="806"/>
      <c r="E33" s="806"/>
      <c r="F33" s="806"/>
      <c r="G33" s="786"/>
      <c r="H33" s="786"/>
      <c r="I33" s="786"/>
      <c r="J33" s="586"/>
    </row>
    <row r="34" spans="2:12" ht="36" customHeight="1">
      <c r="B34" s="586"/>
      <c r="C34" s="795" t="s">
        <v>576</v>
      </c>
      <c r="D34" s="799"/>
      <c r="E34" s="799" t="s">
        <v>1213</v>
      </c>
      <c r="F34" s="799"/>
      <c r="G34" s="781"/>
      <c r="H34" s="783" t="str">
        <f>"VS ("&amp;TEXT(K35,"0,0%") &amp; ") / PS (" &amp;TEXT(L35,"0,0%")&amp;")"</f>
        <v>VS (0,0%) / PS (0,0%)</v>
      </c>
      <c r="I34" s="781"/>
      <c r="K34" s="595" t="e">
        <f>ROUND(( COUNTIF($H$35:$H$59, "Viešajam subjektui (VS)") + COUNTIF($H$35:$H$59, "Dalinamasi")/2 ) /  (COUNTIF($H$35:$H$59,"&lt;&gt;") - COUNTIF($H$35:$H$59,"Netaikoma")),4)</f>
        <v>#DIV/0!</v>
      </c>
      <c r="L34" s="594" t="e">
        <f>1-K34</f>
        <v>#DIV/0!</v>
      </c>
    </row>
    <row r="35" spans="2:12" ht="36" customHeight="1">
      <c r="B35" s="586"/>
      <c r="C35" s="807" t="s">
        <v>130</v>
      </c>
      <c r="D35" s="963" t="s">
        <v>1473</v>
      </c>
      <c r="E35" s="808" t="s">
        <v>1365</v>
      </c>
      <c r="F35" s="808"/>
      <c r="G35" s="728"/>
      <c r="H35" s="728"/>
      <c r="I35" s="728"/>
      <c r="K35" s="595" t="str">
        <f>IF(ISERROR(K34),"0%",K34)</f>
        <v>0%</v>
      </c>
      <c r="L35" s="594" t="str">
        <f>IF(ISERROR(L34),"0%",L34)</f>
        <v>0%</v>
      </c>
    </row>
    <row r="36" spans="2:12" ht="36" customHeight="1">
      <c r="B36" s="586"/>
      <c r="C36" s="807" t="s">
        <v>1364</v>
      </c>
      <c r="D36" s="964"/>
      <c r="E36" s="950" t="s">
        <v>1363</v>
      </c>
      <c r="F36" s="951"/>
      <c r="G36" s="817" t="s">
        <v>1205</v>
      </c>
      <c r="H36" s="818"/>
      <c r="I36" s="784"/>
    </row>
    <row r="37" spans="2:12" ht="36" customHeight="1">
      <c r="B37" s="586"/>
      <c r="C37" s="807" t="s">
        <v>1362</v>
      </c>
      <c r="D37" s="964"/>
      <c r="E37" s="950" t="s">
        <v>1361</v>
      </c>
      <c r="F37" s="951"/>
      <c r="G37" s="817" t="s">
        <v>1205</v>
      </c>
      <c r="H37" s="818"/>
      <c r="I37" s="784"/>
    </row>
    <row r="38" spans="2:12" ht="36" customHeight="1">
      <c r="B38" s="586"/>
      <c r="C38" s="807" t="s">
        <v>131</v>
      </c>
      <c r="D38" s="964"/>
      <c r="E38" s="809" t="s">
        <v>1360</v>
      </c>
      <c r="F38" s="809"/>
      <c r="G38" s="817" t="s">
        <v>1205</v>
      </c>
      <c r="H38" s="818"/>
      <c r="I38" s="784"/>
    </row>
    <row r="39" spans="2:12" ht="36" customHeight="1">
      <c r="B39" s="586"/>
      <c r="C39" s="807" t="s">
        <v>132</v>
      </c>
      <c r="D39" s="964"/>
      <c r="E39" s="809" t="s">
        <v>1359</v>
      </c>
      <c r="F39" s="809"/>
      <c r="G39" s="817" t="s">
        <v>1205</v>
      </c>
      <c r="H39" s="818"/>
      <c r="I39" s="784"/>
    </row>
    <row r="40" spans="2:12" ht="36" customHeight="1">
      <c r="B40" s="586"/>
      <c r="C40" s="807" t="s">
        <v>133</v>
      </c>
      <c r="D40" s="964"/>
      <c r="E40" s="808" t="s">
        <v>1358</v>
      </c>
      <c r="F40" s="808"/>
      <c r="G40" s="728"/>
      <c r="H40" s="728"/>
      <c r="I40" s="728"/>
    </row>
    <row r="41" spans="2:12" ht="36" customHeight="1">
      <c r="B41" s="586"/>
      <c r="C41" s="807" t="s">
        <v>1357</v>
      </c>
      <c r="D41" s="964"/>
      <c r="E41" s="949" t="s">
        <v>1356</v>
      </c>
      <c r="F41" s="949"/>
      <c r="G41" s="817" t="s">
        <v>1205</v>
      </c>
      <c r="H41" s="818"/>
      <c r="I41" s="784"/>
    </row>
    <row r="42" spans="2:12" ht="36" customHeight="1">
      <c r="B42" s="586"/>
      <c r="C42" s="807" t="s">
        <v>1355</v>
      </c>
      <c r="D42" s="964"/>
      <c r="E42" s="960" t="s">
        <v>1354</v>
      </c>
      <c r="F42" s="961"/>
      <c r="G42" s="817" t="s">
        <v>1205</v>
      </c>
      <c r="H42" s="818"/>
      <c r="I42" s="784"/>
    </row>
    <row r="43" spans="2:12" ht="36" customHeight="1">
      <c r="B43" s="586"/>
      <c r="C43" s="807" t="s">
        <v>1353</v>
      </c>
      <c r="D43" s="964"/>
      <c r="E43" s="809" t="s">
        <v>1352</v>
      </c>
      <c r="F43" s="809"/>
      <c r="G43" s="817" t="s">
        <v>1205</v>
      </c>
      <c r="H43" s="818"/>
      <c r="I43" s="784"/>
    </row>
    <row r="44" spans="2:12" ht="36" customHeight="1">
      <c r="B44" s="586"/>
      <c r="C44" s="807" t="s">
        <v>1351</v>
      </c>
      <c r="D44" s="964"/>
      <c r="E44" s="809" t="s">
        <v>1350</v>
      </c>
      <c r="F44" s="809"/>
      <c r="G44" s="817" t="s">
        <v>1205</v>
      </c>
      <c r="H44" s="818"/>
      <c r="I44" s="784"/>
    </row>
    <row r="45" spans="2:12" ht="36" customHeight="1">
      <c r="B45" s="586"/>
      <c r="C45" s="807" t="s">
        <v>1349</v>
      </c>
      <c r="D45" s="964"/>
      <c r="E45" s="809" t="s">
        <v>1348</v>
      </c>
      <c r="F45" s="809"/>
      <c r="G45" s="817" t="s">
        <v>1205</v>
      </c>
      <c r="H45" s="818"/>
      <c r="I45" s="784"/>
    </row>
    <row r="46" spans="2:12" ht="36" customHeight="1">
      <c r="B46" s="586"/>
      <c r="C46" s="807" t="s">
        <v>1347</v>
      </c>
      <c r="D46" s="964"/>
      <c r="E46" s="809" t="s">
        <v>1346</v>
      </c>
      <c r="F46" s="809"/>
      <c r="G46" s="817" t="s">
        <v>1205</v>
      </c>
      <c r="H46" s="818"/>
      <c r="I46" s="784"/>
    </row>
    <row r="47" spans="2:12" ht="36" customHeight="1">
      <c r="B47" s="586"/>
      <c r="C47" s="807" t="s">
        <v>1345</v>
      </c>
      <c r="D47" s="964"/>
      <c r="E47" s="808" t="s">
        <v>1344</v>
      </c>
      <c r="F47" s="808"/>
      <c r="G47" s="728"/>
      <c r="H47" s="728"/>
      <c r="I47" s="728"/>
    </row>
    <row r="48" spans="2:12" ht="36" customHeight="1">
      <c r="B48" s="586"/>
      <c r="C48" s="807" t="s">
        <v>1343</v>
      </c>
      <c r="D48" s="964"/>
      <c r="E48" s="949" t="s">
        <v>1342</v>
      </c>
      <c r="F48" s="949"/>
      <c r="G48" s="817" t="s">
        <v>1205</v>
      </c>
      <c r="H48" s="818"/>
      <c r="I48" s="784"/>
    </row>
    <row r="49" spans="2:12" ht="36" customHeight="1">
      <c r="B49" s="586"/>
      <c r="C49" s="807" t="s">
        <v>1341</v>
      </c>
      <c r="D49" s="964"/>
      <c r="E49" s="960" t="s">
        <v>1340</v>
      </c>
      <c r="F49" s="961"/>
      <c r="G49" s="817" t="s">
        <v>1205</v>
      </c>
      <c r="H49" s="818"/>
      <c r="I49" s="784"/>
    </row>
    <row r="50" spans="2:12" ht="36" customHeight="1">
      <c r="B50" s="586"/>
      <c r="C50" s="807" t="s">
        <v>1339</v>
      </c>
      <c r="D50" s="964"/>
      <c r="E50" s="809" t="s">
        <v>1338</v>
      </c>
      <c r="F50" s="809"/>
      <c r="G50" s="817" t="s">
        <v>1205</v>
      </c>
      <c r="H50" s="818"/>
      <c r="I50" s="784"/>
    </row>
    <row r="51" spans="2:12" ht="36" customHeight="1">
      <c r="B51" s="586"/>
      <c r="C51" s="807" t="s">
        <v>1337</v>
      </c>
      <c r="D51" s="964"/>
      <c r="E51" s="809" t="s">
        <v>1336</v>
      </c>
      <c r="F51" s="809"/>
      <c r="G51" s="817" t="s">
        <v>1205</v>
      </c>
      <c r="H51" s="818"/>
      <c r="I51" s="784"/>
    </row>
    <row r="52" spans="2:12" ht="36" customHeight="1">
      <c r="B52" s="586"/>
      <c r="C52" s="807" t="s">
        <v>1335</v>
      </c>
      <c r="D52" s="964"/>
      <c r="E52" s="809" t="s">
        <v>1334</v>
      </c>
      <c r="F52" s="809"/>
      <c r="G52" s="817" t="s">
        <v>1205</v>
      </c>
      <c r="H52" s="818"/>
      <c r="I52" s="784"/>
    </row>
    <row r="53" spans="2:12" ht="36" customHeight="1">
      <c r="B53" s="586"/>
      <c r="C53" s="807" t="s">
        <v>1333</v>
      </c>
      <c r="D53" s="964"/>
      <c r="E53" s="809" t="s">
        <v>1332</v>
      </c>
      <c r="F53" s="809"/>
      <c r="G53" s="817" t="s">
        <v>1205</v>
      </c>
      <c r="H53" s="818"/>
      <c r="I53" s="784"/>
    </row>
    <row r="54" spans="2:12" ht="36" customHeight="1">
      <c r="B54" s="586"/>
      <c r="C54" s="807" t="s">
        <v>1331</v>
      </c>
      <c r="D54" s="964"/>
      <c r="E54" s="809" t="s">
        <v>1330</v>
      </c>
      <c r="F54" s="809"/>
      <c r="G54" s="817" t="s">
        <v>1205</v>
      </c>
      <c r="H54" s="818"/>
      <c r="I54" s="784"/>
    </row>
    <row r="55" spans="2:12" ht="36" customHeight="1">
      <c r="B55" s="586"/>
      <c r="C55" s="807" t="s">
        <v>1329</v>
      </c>
      <c r="D55" s="964"/>
      <c r="E55" s="809" t="s">
        <v>1328</v>
      </c>
      <c r="F55" s="809"/>
      <c r="G55" s="817" t="s">
        <v>1205</v>
      </c>
      <c r="H55" s="818"/>
      <c r="I55" s="784"/>
    </row>
    <row r="56" spans="2:12" ht="36" customHeight="1">
      <c r="B56" s="586"/>
      <c r="C56" s="807" t="s">
        <v>1327</v>
      </c>
      <c r="D56" s="964"/>
      <c r="E56" s="808" t="s">
        <v>1326</v>
      </c>
      <c r="F56" s="808"/>
      <c r="G56" s="728"/>
      <c r="H56" s="728"/>
      <c r="I56" s="728"/>
    </row>
    <row r="57" spans="2:12" ht="36" customHeight="1">
      <c r="B57" s="586"/>
      <c r="C57" s="807" t="s">
        <v>1325</v>
      </c>
      <c r="D57" s="964"/>
      <c r="E57" s="950" t="s">
        <v>1324</v>
      </c>
      <c r="F57" s="951"/>
      <c r="G57" s="817" t="s">
        <v>1205</v>
      </c>
      <c r="H57" s="818"/>
      <c r="I57" s="784"/>
    </row>
    <row r="58" spans="2:12" ht="36" customHeight="1">
      <c r="B58" s="586"/>
      <c r="C58" s="807" t="s">
        <v>1323</v>
      </c>
      <c r="D58" s="964"/>
      <c r="E58" s="952" t="s">
        <v>1322</v>
      </c>
      <c r="F58" s="953"/>
      <c r="G58" s="817" t="s">
        <v>1205</v>
      </c>
      <c r="H58" s="818"/>
      <c r="I58" s="784"/>
    </row>
    <row r="59" spans="2:12" ht="36" customHeight="1">
      <c r="B59" s="586"/>
      <c r="C59" s="807" t="s">
        <v>1321</v>
      </c>
      <c r="D59" s="965"/>
      <c r="E59" s="809" t="s">
        <v>1320</v>
      </c>
      <c r="F59" s="809"/>
      <c r="G59" s="817" t="s">
        <v>1205</v>
      </c>
      <c r="H59" s="818"/>
      <c r="I59" s="784"/>
    </row>
    <row r="60" spans="2:12" ht="9.75" customHeight="1">
      <c r="B60" s="586"/>
      <c r="C60" s="810"/>
      <c r="D60" s="810"/>
      <c r="E60" s="810"/>
      <c r="F60" s="810"/>
      <c r="G60" s="786"/>
      <c r="H60" s="786"/>
      <c r="I60" s="786"/>
    </row>
    <row r="61" spans="2:12" ht="36" customHeight="1">
      <c r="B61" s="586"/>
      <c r="C61" s="795" t="s">
        <v>577</v>
      </c>
      <c r="D61" s="799"/>
      <c r="E61" s="799" t="s">
        <v>1214</v>
      </c>
      <c r="F61" s="799"/>
      <c r="G61" s="781"/>
      <c r="H61" s="783" t="str">
        <f>"VS ("&amp;TEXT(K62,"0,0%") &amp; ") / PS (" &amp;TEXT(L62,"0,0%")&amp;")"</f>
        <v>VS (0,0%) / PS (0,0%)</v>
      </c>
      <c r="I61" s="781"/>
      <c r="K61" s="595" t="e">
        <f>ROUND(( COUNTIF($H62:$H71, "Viešajam subjektui (VS)") + COUNTIF($H62:$H71, "Dalinamasi")/2 ) /  (COUNTIF($H62:$H71,"&lt;&gt;") - COUNTIF($H62:$H71,"Netaikoma")),4)</f>
        <v>#DIV/0!</v>
      </c>
      <c r="L61" s="594" t="e">
        <f>1-K61</f>
        <v>#DIV/0!</v>
      </c>
    </row>
    <row r="62" spans="2:12" ht="36" customHeight="1">
      <c r="B62" s="586"/>
      <c r="C62" s="807" t="s">
        <v>140</v>
      </c>
      <c r="D62" s="963" t="s">
        <v>1473</v>
      </c>
      <c r="E62" s="809" t="s">
        <v>1319</v>
      </c>
      <c r="F62" s="811"/>
      <c r="G62" s="817" t="s">
        <v>1205</v>
      </c>
      <c r="H62" s="818"/>
      <c r="I62" s="784"/>
      <c r="K62" s="595" t="str">
        <f>IF(ISERROR(K61),"0%",K61)</f>
        <v>0%</v>
      </c>
      <c r="L62" s="594" t="str">
        <f>IF(ISERROR(L61),"0%",L61)</f>
        <v>0%</v>
      </c>
    </row>
    <row r="63" spans="2:12" ht="36" customHeight="1">
      <c r="B63" s="586"/>
      <c r="C63" s="807" t="s">
        <v>141</v>
      </c>
      <c r="D63" s="964"/>
      <c r="E63" s="812" t="s">
        <v>1318</v>
      </c>
      <c r="F63" s="808"/>
      <c r="G63" s="733"/>
      <c r="H63" s="732"/>
      <c r="I63" s="791"/>
    </row>
    <row r="64" spans="2:12" ht="36" customHeight="1">
      <c r="B64" s="586"/>
      <c r="C64" s="807" t="s">
        <v>1317</v>
      </c>
      <c r="D64" s="964"/>
      <c r="E64" s="949" t="s">
        <v>1316</v>
      </c>
      <c r="F64" s="949"/>
      <c r="G64" s="817" t="s">
        <v>1205</v>
      </c>
      <c r="H64" s="818"/>
      <c r="I64" s="784"/>
    </row>
    <row r="65" spans="2:12" ht="36" customHeight="1">
      <c r="B65" s="586"/>
      <c r="C65" s="807" t="s">
        <v>1315</v>
      </c>
      <c r="D65" s="964"/>
      <c r="E65" s="950" t="s">
        <v>1314</v>
      </c>
      <c r="F65" s="951"/>
      <c r="G65" s="817" t="s">
        <v>1205</v>
      </c>
      <c r="H65" s="818"/>
      <c r="I65" s="784"/>
    </row>
    <row r="66" spans="2:12" ht="36" customHeight="1">
      <c r="B66" s="586"/>
      <c r="C66" s="807" t="s">
        <v>142</v>
      </c>
      <c r="D66" s="964"/>
      <c r="E66" s="808" t="s">
        <v>1313</v>
      </c>
      <c r="F66" s="813"/>
      <c r="G66" s="733"/>
      <c r="H66" s="732"/>
      <c r="I66" s="791"/>
    </row>
    <row r="67" spans="2:12" ht="36" customHeight="1">
      <c r="B67" s="586"/>
      <c r="C67" s="807" t="s">
        <v>1312</v>
      </c>
      <c r="D67" s="964"/>
      <c r="E67" s="950" t="s">
        <v>1311</v>
      </c>
      <c r="F67" s="951"/>
      <c r="G67" s="817" t="s">
        <v>1205</v>
      </c>
      <c r="H67" s="818"/>
      <c r="I67" s="784"/>
    </row>
    <row r="68" spans="2:12" ht="36" customHeight="1">
      <c r="B68" s="586"/>
      <c r="C68" s="807" t="s">
        <v>1310</v>
      </c>
      <c r="D68" s="964"/>
      <c r="E68" s="950" t="s">
        <v>1309</v>
      </c>
      <c r="F68" s="951"/>
      <c r="G68" s="817" t="s">
        <v>1205</v>
      </c>
      <c r="H68" s="818"/>
      <c r="I68" s="784"/>
    </row>
    <row r="69" spans="2:12" ht="36" customHeight="1">
      <c r="B69" s="586"/>
      <c r="C69" s="807" t="s">
        <v>143</v>
      </c>
      <c r="D69" s="964"/>
      <c r="E69" s="809" t="s">
        <v>1308</v>
      </c>
      <c r="F69" s="811"/>
      <c r="G69" s="817" t="s">
        <v>1205</v>
      </c>
      <c r="H69" s="818"/>
      <c r="I69" s="784"/>
    </row>
    <row r="70" spans="2:12" ht="36" customHeight="1">
      <c r="B70" s="586"/>
      <c r="C70" s="807" t="s">
        <v>144</v>
      </c>
      <c r="D70" s="964"/>
      <c r="E70" s="809" t="s">
        <v>1307</v>
      </c>
      <c r="F70" s="811"/>
      <c r="G70" s="817" t="s">
        <v>1205</v>
      </c>
      <c r="H70" s="818"/>
      <c r="I70" s="784"/>
    </row>
    <row r="71" spans="2:12" ht="36" customHeight="1">
      <c r="B71" s="586"/>
      <c r="C71" s="807" t="s">
        <v>145</v>
      </c>
      <c r="D71" s="965"/>
      <c r="E71" s="809" t="s">
        <v>1306</v>
      </c>
      <c r="F71" s="811"/>
      <c r="G71" s="817" t="s">
        <v>1205</v>
      </c>
      <c r="H71" s="818"/>
      <c r="I71" s="784"/>
    </row>
    <row r="72" spans="2:12" s="588" customFormat="1" ht="15" customHeight="1">
      <c r="C72" s="806"/>
      <c r="D72" s="806"/>
      <c r="E72" s="806"/>
      <c r="F72" s="806"/>
      <c r="G72" s="786"/>
      <c r="H72" s="786"/>
      <c r="I72" s="786"/>
      <c r="J72" s="586"/>
    </row>
    <row r="73" spans="2:12" ht="36" customHeight="1">
      <c r="B73" s="586"/>
      <c r="C73" s="795" t="s">
        <v>578</v>
      </c>
      <c r="D73" s="799"/>
      <c r="E73" s="799" t="s">
        <v>1215</v>
      </c>
      <c r="F73" s="799"/>
      <c r="G73" s="781"/>
      <c r="H73" s="783" t="str">
        <f>"VS ("&amp;TEXT(K74,"0,0%") &amp; ") / PS (" &amp;TEXT(L74,"0,0%")&amp;")"</f>
        <v>VS (0,0%) / PS (0,0%)</v>
      </c>
      <c r="I73" s="781"/>
      <c r="K73" s="595" t="e">
        <f>ROUND(( COUNTIF($H74:$H82, "Viešajam subjektui (VS)") + COUNTIF($H74:$H82, "Dalinamasi")/2 ) /  (COUNTIF($H74:$H82,"&lt;&gt;") - COUNTIF($H74:$H82,"Netaikoma")),4)</f>
        <v>#DIV/0!</v>
      </c>
      <c r="L73" s="594" t="e">
        <f>1-K73</f>
        <v>#DIV/0!</v>
      </c>
    </row>
    <row r="74" spans="2:12" ht="36" customHeight="1">
      <c r="B74" s="586"/>
      <c r="C74" s="807" t="s">
        <v>150</v>
      </c>
      <c r="D74" s="963" t="s">
        <v>1230</v>
      </c>
      <c r="E74" s="808" t="s">
        <v>1305</v>
      </c>
      <c r="F74" s="808"/>
      <c r="G74" s="728"/>
      <c r="H74" s="728"/>
      <c r="I74" s="728"/>
      <c r="K74" s="595" t="str">
        <f>IF(ISERROR(K73),"0%",K73)</f>
        <v>0%</v>
      </c>
      <c r="L74" s="594" t="str">
        <f>IF(ISERROR(L73),"0%",L73)</f>
        <v>0%</v>
      </c>
    </row>
    <row r="75" spans="2:12" ht="36" customHeight="1">
      <c r="B75" s="586"/>
      <c r="C75" s="807" t="s">
        <v>1303</v>
      </c>
      <c r="D75" s="964"/>
      <c r="E75" s="949" t="s">
        <v>1304</v>
      </c>
      <c r="F75" s="949"/>
      <c r="G75" s="817" t="s">
        <v>1205</v>
      </c>
      <c r="H75" s="818"/>
      <c r="I75" s="784"/>
    </row>
    <row r="76" spans="2:12" ht="36" customHeight="1">
      <c r="B76" s="586"/>
      <c r="C76" s="807" t="s">
        <v>1303</v>
      </c>
      <c r="D76" s="964"/>
      <c r="E76" s="960" t="s">
        <v>1302</v>
      </c>
      <c r="F76" s="961"/>
      <c r="G76" s="817" t="s">
        <v>1205</v>
      </c>
      <c r="H76" s="818"/>
      <c r="I76" s="784"/>
    </row>
    <row r="77" spans="2:12" ht="36" customHeight="1">
      <c r="B77" s="586"/>
      <c r="C77" s="807" t="s">
        <v>151</v>
      </c>
      <c r="D77" s="964"/>
      <c r="E77" s="809" t="s">
        <v>1301</v>
      </c>
      <c r="F77" s="809"/>
      <c r="G77" s="817" t="s">
        <v>1205</v>
      </c>
      <c r="H77" s="818"/>
      <c r="I77" s="784"/>
    </row>
    <row r="78" spans="2:12" ht="36" customHeight="1">
      <c r="B78" s="586"/>
      <c r="C78" s="807" t="s">
        <v>152</v>
      </c>
      <c r="D78" s="964"/>
      <c r="E78" s="809" t="s">
        <v>1300</v>
      </c>
      <c r="F78" s="809"/>
      <c r="G78" s="817" t="s">
        <v>1205</v>
      </c>
      <c r="H78" s="818"/>
      <c r="I78" s="784"/>
    </row>
    <row r="79" spans="2:12" ht="36" customHeight="1">
      <c r="B79" s="586"/>
      <c r="C79" s="807" t="s">
        <v>153</v>
      </c>
      <c r="D79" s="964"/>
      <c r="E79" s="808" t="s">
        <v>1299</v>
      </c>
      <c r="F79" s="808"/>
      <c r="G79" s="728"/>
      <c r="H79" s="728"/>
      <c r="I79" s="728"/>
    </row>
    <row r="80" spans="2:12" ht="36" customHeight="1">
      <c r="B80" s="586"/>
      <c r="C80" s="807" t="s">
        <v>1298</v>
      </c>
      <c r="D80" s="964"/>
      <c r="E80" s="949" t="s">
        <v>1297</v>
      </c>
      <c r="F80" s="949"/>
      <c r="G80" s="817" t="s">
        <v>1205</v>
      </c>
      <c r="H80" s="818"/>
      <c r="I80" s="784"/>
    </row>
    <row r="81" spans="2:12" ht="36" customHeight="1">
      <c r="B81" s="586"/>
      <c r="C81" s="807" t="s">
        <v>1296</v>
      </c>
      <c r="D81" s="964"/>
      <c r="E81" s="960" t="s">
        <v>1295</v>
      </c>
      <c r="F81" s="961"/>
      <c r="G81" s="817" t="s">
        <v>1205</v>
      </c>
      <c r="H81" s="818"/>
      <c r="I81" s="784"/>
    </row>
    <row r="82" spans="2:12" ht="36" customHeight="1">
      <c r="B82" s="586"/>
      <c r="C82" s="807" t="s">
        <v>155</v>
      </c>
      <c r="D82" s="965"/>
      <c r="E82" s="809" t="s">
        <v>1236</v>
      </c>
      <c r="F82" s="809"/>
      <c r="G82" s="817" t="s">
        <v>1205</v>
      </c>
      <c r="H82" s="818"/>
      <c r="I82" s="784"/>
    </row>
    <row r="83" spans="2:12" s="588" customFormat="1" ht="14.25" customHeight="1">
      <c r="C83" s="806"/>
      <c r="D83" s="806"/>
      <c r="E83" s="806"/>
      <c r="F83" s="806"/>
      <c r="G83" s="786"/>
      <c r="H83" s="786"/>
      <c r="I83" s="786"/>
      <c r="J83" s="586"/>
    </row>
    <row r="84" spans="2:12" ht="36" customHeight="1">
      <c r="B84" s="586"/>
      <c r="C84" s="795" t="s">
        <v>579</v>
      </c>
      <c r="D84" s="799"/>
      <c r="E84" s="799" t="s">
        <v>1216</v>
      </c>
      <c r="F84" s="799"/>
      <c r="G84" s="781"/>
      <c r="H84" s="783" t="str">
        <f>"VS ("&amp;TEXT(K85,"0,0%") &amp; ") / PS (" &amp;TEXT(L85,"0,0%")&amp;")"</f>
        <v>VS (0,0%) / PS (0,0%)</v>
      </c>
      <c r="I84" s="781"/>
      <c r="K84" s="595" t="e">
        <f>ROUND(( COUNTIF($H85:$H104, "Viešajam subjektui (VS)") + COUNTIF($H85:$H104, "Dalinamasi")/2 ) /  (COUNTIF($H85:$H104,"&lt;&gt;") - COUNTIF($H85:$H104,"Netaikoma")),4)</f>
        <v>#DIV/0!</v>
      </c>
      <c r="L84" s="594" t="e">
        <f>1-K84</f>
        <v>#DIV/0!</v>
      </c>
    </row>
    <row r="85" spans="2:12" ht="36" customHeight="1">
      <c r="B85" s="586"/>
      <c r="C85" s="807" t="s">
        <v>186</v>
      </c>
      <c r="D85" s="963" t="s">
        <v>1230</v>
      </c>
      <c r="E85" s="809" t="s">
        <v>1294</v>
      </c>
      <c r="F85" s="811"/>
      <c r="G85" s="817" t="s">
        <v>1205</v>
      </c>
      <c r="H85" s="818"/>
      <c r="I85" s="784"/>
      <c r="K85" s="595" t="str">
        <f>IF(ISERROR(K84),"0%",K84)</f>
        <v>0%</v>
      </c>
      <c r="L85" s="594" t="str">
        <f>IF(ISERROR(L84),"0%",L84)</f>
        <v>0%</v>
      </c>
    </row>
    <row r="86" spans="2:12" ht="36" customHeight="1">
      <c r="B86" s="586"/>
      <c r="C86" s="807" t="s">
        <v>187</v>
      </c>
      <c r="D86" s="964"/>
      <c r="E86" s="809" t="s">
        <v>1293</v>
      </c>
      <c r="F86" s="811"/>
      <c r="G86" s="817" t="s">
        <v>1205</v>
      </c>
      <c r="H86" s="818"/>
      <c r="I86" s="784"/>
    </row>
    <row r="87" spans="2:12" ht="36" customHeight="1">
      <c r="B87" s="586"/>
      <c r="C87" s="807" t="s">
        <v>188</v>
      </c>
      <c r="D87" s="964"/>
      <c r="E87" s="809" t="s">
        <v>1292</v>
      </c>
      <c r="F87" s="811"/>
      <c r="G87" s="817" t="s">
        <v>1205</v>
      </c>
      <c r="H87" s="818"/>
      <c r="I87" s="784"/>
    </row>
    <row r="88" spans="2:12" ht="36" customHeight="1">
      <c r="B88" s="586"/>
      <c r="C88" s="807" t="s">
        <v>189</v>
      </c>
      <c r="D88" s="964"/>
      <c r="E88" s="808" t="s">
        <v>1291</v>
      </c>
      <c r="F88" s="813"/>
      <c r="G88" s="733"/>
      <c r="H88" s="732"/>
      <c r="I88" s="791"/>
    </row>
    <row r="89" spans="2:12" ht="36" customHeight="1">
      <c r="B89" s="586"/>
      <c r="C89" s="807" t="s">
        <v>1290</v>
      </c>
      <c r="D89" s="964"/>
      <c r="E89" s="949" t="s">
        <v>1289</v>
      </c>
      <c r="F89" s="950"/>
      <c r="G89" s="817" t="s">
        <v>1205</v>
      </c>
      <c r="H89" s="818"/>
      <c r="I89" s="784"/>
    </row>
    <row r="90" spans="2:12" ht="36" customHeight="1">
      <c r="B90" s="586"/>
      <c r="C90" s="807" t="s">
        <v>1288</v>
      </c>
      <c r="D90" s="964"/>
      <c r="E90" s="960" t="s">
        <v>1287</v>
      </c>
      <c r="F90" s="962"/>
      <c r="G90" s="817" t="s">
        <v>1205</v>
      </c>
      <c r="H90" s="818"/>
      <c r="I90" s="784"/>
    </row>
    <row r="91" spans="2:12" ht="36" customHeight="1">
      <c r="B91" s="586"/>
      <c r="C91" s="807" t="s">
        <v>190</v>
      </c>
      <c r="D91" s="964"/>
      <c r="E91" s="808" t="s">
        <v>1286</v>
      </c>
      <c r="F91" s="813"/>
      <c r="G91" s="733"/>
      <c r="H91" s="732"/>
      <c r="I91" s="791"/>
    </row>
    <row r="92" spans="2:12" ht="36" customHeight="1">
      <c r="B92" s="586"/>
      <c r="C92" s="807" t="s">
        <v>1285</v>
      </c>
      <c r="D92" s="964"/>
      <c r="E92" s="968" t="s">
        <v>1284</v>
      </c>
      <c r="F92" s="969"/>
      <c r="G92" s="817" t="s">
        <v>1205</v>
      </c>
      <c r="H92" s="818"/>
      <c r="I92" s="784"/>
    </row>
    <row r="93" spans="2:12" ht="36" customHeight="1">
      <c r="B93" s="586"/>
      <c r="C93" s="807" t="s">
        <v>1283</v>
      </c>
      <c r="D93" s="964"/>
      <c r="E93" s="949" t="s">
        <v>1282</v>
      </c>
      <c r="F93" s="950"/>
      <c r="G93" s="817" t="s">
        <v>1205</v>
      </c>
      <c r="H93" s="818"/>
      <c r="I93" s="784"/>
    </row>
    <row r="94" spans="2:12" ht="36" customHeight="1">
      <c r="B94" s="586"/>
      <c r="C94" s="807" t="s">
        <v>1281</v>
      </c>
      <c r="D94" s="964"/>
      <c r="E94" s="812" t="s">
        <v>1280</v>
      </c>
      <c r="F94" s="814"/>
      <c r="G94" s="734"/>
      <c r="H94" s="787"/>
      <c r="I94" s="792"/>
    </row>
    <row r="95" spans="2:12" ht="36" customHeight="1">
      <c r="B95" s="586"/>
      <c r="C95" s="807" t="s">
        <v>1279</v>
      </c>
      <c r="D95" s="964"/>
      <c r="E95" s="949" t="s">
        <v>1278</v>
      </c>
      <c r="F95" s="950"/>
      <c r="G95" s="817" t="s">
        <v>1205</v>
      </c>
      <c r="H95" s="818"/>
      <c r="I95" s="784"/>
    </row>
    <row r="96" spans="2:12" ht="36" customHeight="1">
      <c r="B96" s="586"/>
      <c r="C96" s="807" t="s">
        <v>1277</v>
      </c>
      <c r="D96" s="964"/>
      <c r="E96" s="960" t="s">
        <v>1276</v>
      </c>
      <c r="F96" s="962"/>
      <c r="G96" s="817" t="s">
        <v>1205</v>
      </c>
      <c r="H96" s="818"/>
      <c r="I96" s="784"/>
    </row>
    <row r="97" spans="2:12" ht="36" customHeight="1">
      <c r="B97" s="586"/>
      <c r="C97" s="807" t="s">
        <v>1275</v>
      </c>
      <c r="D97" s="964"/>
      <c r="E97" s="808" t="s">
        <v>1274</v>
      </c>
      <c r="F97" s="813"/>
      <c r="G97" s="733"/>
      <c r="H97" s="732"/>
      <c r="I97" s="791"/>
    </row>
    <row r="98" spans="2:12" ht="36" customHeight="1">
      <c r="B98" s="586"/>
      <c r="C98" s="807" t="s">
        <v>1273</v>
      </c>
      <c r="D98" s="964"/>
      <c r="E98" s="949" t="s">
        <v>1272</v>
      </c>
      <c r="F98" s="950"/>
      <c r="G98" s="817" t="s">
        <v>1205</v>
      </c>
      <c r="H98" s="818"/>
      <c r="I98" s="784"/>
    </row>
    <row r="99" spans="2:12" ht="36" customHeight="1">
      <c r="B99" s="586"/>
      <c r="C99" s="807" t="s">
        <v>1271</v>
      </c>
      <c r="D99" s="964"/>
      <c r="E99" s="960" t="s">
        <v>1270</v>
      </c>
      <c r="F99" s="962"/>
      <c r="G99" s="817" t="s">
        <v>1205</v>
      </c>
      <c r="H99" s="818"/>
      <c r="I99" s="784"/>
    </row>
    <row r="100" spans="2:12" ht="38.25" customHeight="1">
      <c r="B100" s="586"/>
      <c r="C100" s="807" t="s">
        <v>1269</v>
      </c>
      <c r="D100" s="964"/>
      <c r="E100" s="808" t="s">
        <v>1268</v>
      </c>
      <c r="F100" s="812"/>
      <c r="G100" s="728"/>
      <c r="H100" s="728"/>
      <c r="I100" s="728"/>
    </row>
    <row r="101" spans="2:12" ht="36" customHeight="1">
      <c r="B101" s="586"/>
      <c r="C101" s="807" t="s">
        <v>1267</v>
      </c>
      <c r="D101" s="964"/>
      <c r="E101" s="949" t="s">
        <v>1266</v>
      </c>
      <c r="F101" s="950"/>
      <c r="G101" s="817" t="s">
        <v>1205</v>
      </c>
      <c r="H101" s="818"/>
      <c r="I101" s="784"/>
    </row>
    <row r="102" spans="2:12" ht="36" customHeight="1">
      <c r="B102" s="586"/>
      <c r="C102" s="807" t="s">
        <v>1265</v>
      </c>
      <c r="D102" s="964"/>
      <c r="E102" s="960" t="s">
        <v>1264</v>
      </c>
      <c r="F102" s="962"/>
      <c r="G102" s="817" t="s">
        <v>1205</v>
      </c>
      <c r="H102" s="818"/>
      <c r="I102" s="784"/>
    </row>
    <row r="103" spans="2:12" ht="36" customHeight="1">
      <c r="B103" s="586"/>
      <c r="C103" s="807" t="s">
        <v>1263</v>
      </c>
      <c r="D103" s="964"/>
      <c r="E103" s="809" t="s">
        <v>1262</v>
      </c>
      <c r="F103" s="811"/>
      <c r="G103" s="817" t="s">
        <v>1205</v>
      </c>
      <c r="H103" s="818"/>
      <c r="I103" s="784"/>
    </row>
    <row r="104" spans="2:12" ht="36" customHeight="1">
      <c r="B104" s="586"/>
      <c r="C104" s="807" t="s">
        <v>1261</v>
      </c>
      <c r="D104" s="965"/>
      <c r="E104" s="809" t="s">
        <v>1260</v>
      </c>
      <c r="F104" s="811"/>
      <c r="G104" s="817" t="s">
        <v>1205</v>
      </c>
      <c r="H104" s="818"/>
      <c r="I104" s="784"/>
    </row>
    <row r="105" spans="2:12" s="588" customFormat="1" ht="13.5" customHeight="1">
      <c r="C105" s="815"/>
      <c r="D105" s="816"/>
      <c r="E105" s="816"/>
      <c r="F105" s="816"/>
      <c r="G105" s="793"/>
      <c r="H105" s="793"/>
      <c r="I105" s="794"/>
      <c r="J105" s="586"/>
    </row>
    <row r="106" spans="2:12" ht="36" customHeight="1">
      <c r="B106" s="586"/>
      <c r="C106" s="795" t="s">
        <v>582</v>
      </c>
      <c r="D106" s="799"/>
      <c r="E106" s="799" t="s">
        <v>1259</v>
      </c>
      <c r="F106" s="799"/>
      <c r="G106" s="781"/>
      <c r="H106" s="783" t="str">
        <f>"VS ("&amp;TEXT(K107,"0,0%") &amp; ") / PS (" &amp;TEXT(L107,"0,0%")&amp;")"</f>
        <v>VS (0,0%) / PS (0,0%)</v>
      </c>
      <c r="I106" s="781"/>
      <c r="K106" s="595" t="e">
        <f>ROUND(( COUNTIF($H107:$H115, "Viešajam subjektui (VS)") + COUNTIF($H107:$H115, "Dalinamasi")/2 ) /  (COUNTIF($H107:$H115,"&lt;&gt;") - COUNTIF($H107:$H115,"Netaikoma")),4)</f>
        <v>#DIV/0!</v>
      </c>
      <c r="L106" s="594" t="e">
        <f>1-K106</f>
        <v>#DIV/0!</v>
      </c>
    </row>
    <row r="107" spans="2:12" ht="36" customHeight="1">
      <c r="B107" s="586"/>
      <c r="C107" s="807" t="s">
        <v>191</v>
      </c>
      <c r="D107" s="963" t="s">
        <v>1246</v>
      </c>
      <c r="E107" s="809" t="s">
        <v>1258</v>
      </c>
      <c r="F107" s="811"/>
      <c r="G107" s="817" t="s">
        <v>1205</v>
      </c>
      <c r="H107" s="818"/>
      <c r="I107" s="784"/>
      <c r="K107" s="595" t="str">
        <f>IF(ISERROR(K106),"0%",K106)</f>
        <v>0%</v>
      </c>
      <c r="L107" s="594" t="str">
        <f>IF(ISERROR(L106),"0%",L106)</f>
        <v>0%</v>
      </c>
    </row>
    <row r="108" spans="2:12" ht="36" customHeight="1">
      <c r="B108" s="586"/>
      <c r="C108" s="807" t="s">
        <v>192</v>
      </c>
      <c r="D108" s="964"/>
      <c r="E108" s="809" t="s">
        <v>1257</v>
      </c>
      <c r="F108" s="811"/>
      <c r="G108" s="817" t="s">
        <v>1205</v>
      </c>
      <c r="H108" s="818"/>
      <c r="I108" s="784"/>
    </row>
    <row r="109" spans="2:12" ht="36.75" customHeight="1">
      <c r="B109" s="586"/>
      <c r="C109" s="807" t="s">
        <v>193</v>
      </c>
      <c r="D109" s="964"/>
      <c r="E109" s="809" t="s">
        <v>1256</v>
      </c>
      <c r="F109" s="811"/>
      <c r="G109" s="817" t="s">
        <v>1205</v>
      </c>
      <c r="H109" s="818"/>
      <c r="I109" s="784"/>
    </row>
    <row r="110" spans="2:12" ht="36" customHeight="1">
      <c r="B110" s="586"/>
      <c r="C110" s="807" t="s">
        <v>194</v>
      </c>
      <c r="D110" s="964"/>
      <c r="E110" s="808" t="s">
        <v>1255</v>
      </c>
      <c r="F110" s="813"/>
      <c r="G110" s="733"/>
      <c r="H110" s="732"/>
      <c r="I110" s="791"/>
    </row>
    <row r="111" spans="2:12" ht="36" customHeight="1">
      <c r="B111" s="586"/>
      <c r="C111" s="807" t="s">
        <v>1254</v>
      </c>
      <c r="D111" s="964"/>
      <c r="E111" s="950" t="s">
        <v>1253</v>
      </c>
      <c r="F111" s="967"/>
      <c r="G111" s="817" t="s">
        <v>1205</v>
      </c>
      <c r="H111" s="818"/>
      <c r="I111" s="784"/>
    </row>
    <row r="112" spans="2:12" ht="36" customHeight="1">
      <c r="B112" s="586"/>
      <c r="C112" s="807" t="s">
        <v>1252</v>
      </c>
      <c r="D112" s="964"/>
      <c r="E112" s="950" t="s">
        <v>1251</v>
      </c>
      <c r="F112" s="967"/>
      <c r="G112" s="817" t="s">
        <v>1205</v>
      </c>
      <c r="H112" s="818"/>
      <c r="I112" s="784"/>
    </row>
    <row r="113" spans="2:12" ht="36" customHeight="1">
      <c r="B113" s="586"/>
      <c r="C113" s="807" t="s">
        <v>195</v>
      </c>
      <c r="D113" s="964"/>
      <c r="E113" s="809" t="s">
        <v>1250</v>
      </c>
      <c r="F113" s="811"/>
      <c r="G113" s="817" t="s">
        <v>1205</v>
      </c>
      <c r="H113" s="818"/>
      <c r="I113" s="784"/>
    </row>
    <row r="114" spans="2:12" ht="38.25" customHeight="1">
      <c r="B114" s="586"/>
      <c r="C114" s="807" t="s">
        <v>1249</v>
      </c>
      <c r="D114" s="964"/>
      <c r="E114" s="809" t="s">
        <v>1248</v>
      </c>
      <c r="F114" s="811"/>
      <c r="G114" s="817" t="s">
        <v>1205</v>
      </c>
      <c r="H114" s="818"/>
      <c r="I114" s="784"/>
    </row>
    <row r="115" spans="2:12" ht="36" customHeight="1">
      <c r="B115" s="586"/>
      <c r="C115" s="807" t="s">
        <v>1247</v>
      </c>
      <c r="D115" s="965"/>
      <c r="E115" s="809" t="s">
        <v>1236</v>
      </c>
      <c r="F115" s="811"/>
      <c r="G115" s="817" t="s">
        <v>1205</v>
      </c>
      <c r="H115" s="818"/>
      <c r="I115" s="784"/>
    </row>
    <row r="116" spans="2:12" s="588" customFormat="1" ht="12.75" customHeight="1">
      <c r="C116" s="806"/>
      <c r="D116" s="806"/>
      <c r="E116" s="806"/>
      <c r="F116" s="806"/>
      <c r="G116" s="786"/>
      <c r="H116" s="786"/>
      <c r="I116" s="786"/>
      <c r="J116" s="586"/>
    </row>
    <row r="117" spans="2:12" ht="36" customHeight="1">
      <c r="B117" s="586"/>
      <c r="C117" s="795" t="s">
        <v>583</v>
      </c>
      <c r="D117" s="799"/>
      <c r="E117" s="799" t="s">
        <v>1217</v>
      </c>
      <c r="F117" s="799"/>
      <c r="G117" s="781"/>
      <c r="H117" s="783" t="str">
        <f>"VS ("&amp;TEXT(K118,"0,0%") &amp; ") / PS (" &amp;TEXT(L118,"0,0%")&amp;")"</f>
        <v>VS (0,0%) / PS (0,0%)</v>
      </c>
      <c r="I117" s="781"/>
      <c r="K117" s="595" t="e">
        <f>ROUND(( COUNTIF($H118:$H124, "Viešajam subjektui (VS)") + COUNTIF($H118:$H124, "Dalinamasi")/2 ) /  (COUNTIF($H118:$H124,"&lt;&gt;") - COUNTIF($H118:$H124,"Netaikoma")),4)</f>
        <v>#DIV/0!</v>
      </c>
      <c r="L117" s="594" t="e">
        <f>1-K117</f>
        <v>#DIV/0!</v>
      </c>
    </row>
    <row r="118" spans="2:12" ht="36" customHeight="1">
      <c r="B118" s="586"/>
      <c r="C118" s="807" t="s">
        <v>196</v>
      </c>
      <c r="D118" s="963" t="s">
        <v>1235</v>
      </c>
      <c r="E118" s="809" t="s">
        <v>1245</v>
      </c>
      <c r="F118" s="809"/>
      <c r="G118" s="817" t="s">
        <v>1205</v>
      </c>
      <c r="H118" s="818"/>
      <c r="I118" s="784"/>
      <c r="K118" s="595" t="str">
        <f>IF(ISERROR(K117),"0%",K117)</f>
        <v>0%</v>
      </c>
      <c r="L118" s="594" t="str">
        <f>IF(ISERROR(L117),"0%",L117)</f>
        <v>0%</v>
      </c>
    </row>
    <row r="119" spans="2:12" ht="36" customHeight="1">
      <c r="B119" s="586"/>
      <c r="C119" s="807" t="s">
        <v>197</v>
      </c>
      <c r="D119" s="964"/>
      <c r="E119" s="809" t="s">
        <v>1244</v>
      </c>
      <c r="F119" s="809"/>
      <c r="G119" s="817" t="s">
        <v>1205</v>
      </c>
      <c r="H119" s="818"/>
      <c r="I119" s="784"/>
      <c r="K119" s="595"/>
      <c r="L119" s="594"/>
    </row>
    <row r="120" spans="2:12" ht="36" customHeight="1">
      <c r="B120" s="586"/>
      <c r="C120" s="807" t="s">
        <v>198</v>
      </c>
      <c r="D120" s="964"/>
      <c r="E120" s="809" t="s">
        <v>1243</v>
      </c>
      <c r="F120" s="809"/>
      <c r="G120" s="817" t="s">
        <v>1205</v>
      </c>
      <c r="H120" s="818"/>
      <c r="I120" s="784"/>
    </row>
    <row r="121" spans="2:12" ht="36" customHeight="1">
      <c r="B121" s="586"/>
      <c r="C121" s="807" t="s">
        <v>199</v>
      </c>
      <c r="D121" s="964"/>
      <c r="E121" s="809" t="s">
        <v>1242</v>
      </c>
      <c r="F121" s="809"/>
      <c r="G121" s="817" t="s">
        <v>1205</v>
      </c>
      <c r="H121" s="818"/>
      <c r="I121" s="784"/>
    </row>
    <row r="122" spans="2:12" ht="36" customHeight="1">
      <c r="B122" s="586"/>
      <c r="C122" s="807" t="s">
        <v>1241</v>
      </c>
      <c r="D122" s="964"/>
      <c r="E122" s="809" t="s">
        <v>1240</v>
      </c>
      <c r="F122" s="809"/>
      <c r="G122" s="817" t="s">
        <v>1205</v>
      </c>
      <c r="H122" s="818"/>
      <c r="I122" s="784"/>
    </row>
    <row r="123" spans="2:12" ht="36" customHeight="1">
      <c r="B123" s="586"/>
      <c r="C123" s="807" t="s">
        <v>1239</v>
      </c>
      <c r="D123" s="964"/>
      <c r="E123" s="809" t="s">
        <v>1238</v>
      </c>
      <c r="F123" s="809"/>
      <c r="G123" s="817" t="s">
        <v>1205</v>
      </c>
      <c r="H123" s="818"/>
      <c r="I123" s="784"/>
    </row>
    <row r="124" spans="2:12" ht="36" customHeight="1">
      <c r="B124" s="586"/>
      <c r="C124" s="807" t="s">
        <v>1237</v>
      </c>
      <c r="D124" s="965"/>
      <c r="E124" s="809" t="s">
        <v>1236</v>
      </c>
      <c r="F124" s="809"/>
      <c r="G124" s="817" t="s">
        <v>1205</v>
      </c>
      <c r="H124" s="818"/>
      <c r="I124" s="784"/>
    </row>
    <row r="125" spans="2:12" s="588" customFormat="1" ht="11.25" customHeight="1">
      <c r="C125" s="806"/>
      <c r="D125" s="806"/>
      <c r="E125" s="806"/>
      <c r="F125" s="806"/>
      <c r="G125" s="786"/>
      <c r="H125" s="786"/>
      <c r="I125" s="786"/>
      <c r="J125" s="586"/>
    </row>
    <row r="126" spans="2:12" ht="36" customHeight="1">
      <c r="B126" s="586"/>
      <c r="C126" s="795" t="s">
        <v>584</v>
      </c>
      <c r="D126" s="799"/>
      <c r="E126" s="799" t="s">
        <v>1218</v>
      </c>
      <c r="F126" s="799"/>
      <c r="G126" s="781"/>
      <c r="H126" s="783" t="str">
        <f>"VS ("&amp;TEXT(K127,"0,0%") &amp; ") / PS (" &amp;TEXT(L127,"0,0%")&amp;")"</f>
        <v>VS (0,0%) / PS (0,0%)</v>
      </c>
      <c r="I126" s="781"/>
      <c r="K126" s="595" t="e">
        <f>ROUND(( COUNTIF($H127:$H130, "Viešajam subjektui (VS)") + COUNTIF($H127:$H130, "Dalinamasi")/2 ) /  (COUNTIF($H127:$H130,"&lt;&gt;") - COUNTIF($H127:$H130,"Netaikoma")),4)</f>
        <v>#DIV/0!</v>
      </c>
      <c r="L126" s="594" t="e">
        <f>1-K126</f>
        <v>#DIV/0!</v>
      </c>
    </row>
    <row r="127" spans="2:12" ht="36" customHeight="1">
      <c r="B127" s="586"/>
      <c r="C127" s="807" t="s">
        <v>200</v>
      </c>
      <c r="D127" s="963" t="s">
        <v>1230</v>
      </c>
      <c r="E127" s="809" t="s">
        <v>1234</v>
      </c>
      <c r="F127" s="809"/>
      <c r="G127" s="817" t="s">
        <v>1205</v>
      </c>
      <c r="H127" s="818"/>
      <c r="I127" s="784"/>
      <c r="K127" s="595" t="str">
        <f>IF(ISERROR(K126),"0%",K126)</f>
        <v>0%</v>
      </c>
      <c r="L127" s="594" t="str">
        <f>IF(ISERROR(L126),"0%",L126)</f>
        <v>0%</v>
      </c>
    </row>
    <row r="128" spans="2:12" ht="36" customHeight="1">
      <c r="B128" s="586"/>
      <c r="C128" s="807" t="s">
        <v>211</v>
      </c>
      <c r="D128" s="964"/>
      <c r="E128" s="809" t="s">
        <v>1233</v>
      </c>
      <c r="F128" s="809"/>
      <c r="G128" s="817" t="s">
        <v>1205</v>
      </c>
      <c r="H128" s="818"/>
      <c r="I128" s="784"/>
    </row>
    <row r="129" spans="2:9" ht="36" customHeight="1">
      <c r="B129" s="586"/>
      <c r="C129" s="807" t="s">
        <v>234</v>
      </c>
      <c r="D129" s="964"/>
      <c r="E129" s="809" t="s">
        <v>1232</v>
      </c>
      <c r="F129" s="809"/>
      <c r="G129" s="817" t="s">
        <v>1205</v>
      </c>
      <c r="H129" s="818"/>
      <c r="I129" s="784"/>
    </row>
    <row r="130" spans="2:9" ht="36" customHeight="1">
      <c r="B130" s="586"/>
      <c r="C130" s="807" t="s">
        <v>235</v>
      </c>
      <c r="D130" s="965"/>
      <c r="E130" s="809" t="s">
        <v>1231</v>
      </c>
      <c r="F130" s="809"/>
      <c r="G130" s="817" t="s">
        <v>1205</v>
      </c>
      <c r="H130" s="818"/>
      <c r="I130" s="784"/>
    </row>
    <row r="131" spans="2:9" ht="24.75" customHeight="1">
      <c r="C131" s="593"/>
      <c r="E131" s="592"/>
      <c r="F131" s="591"/>
      <c r="G131" s="590"/>
      <c r="I131" s="589"/>
    </row>
    <row r="132" spans="2:9" ht="7.5" customHeight="1"/>
    <row r="133" spans="2:9" hidden="1"/>
    <row r="134" spans="2:9" hidden="1"/>
    <row r="135" spans="2:9" hidden="1"/>
    <row r="136" spans="2:9" hidden="1"/>
    <row r="137" spans="2:9" hidden="1"/>
    <row r="138" spans="2:9" hidden="1"/>
    <row r="139" spans="2:9" hidden="1"/>
    <row r="140" spans="2:9" hidden="1"/>
    <row r="141" spans="2:9" hidden="1"/>
    <row r="142" spans="2:9" hidden="1"/>
    <row r="143" spans="2:9" hidden="1"/>
    <row r="144" spans="2:9"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row r="167"/>
    <row r="168"/>
    <row r="169"/>
    <row r="170"/>
    <row r="171"/>
    <row r="172"/>
    <row r="173"/>
    <row r="174"/>
    <row r="175"/>
    <row r="176"/>
    <row r="177" ht="15" customHeight="1"/>
    <row r="178" ht="15" customHeight="1"/>
  </sheetData>
  <sheetProtection algorithmName="SHA-512" hashValue="3LiqTEuXJOQQ+9S6MY17b4nzlfYJNUjOJpjaCjKMaX32OPCdFBCSFqjhtw1Qqlb6tQxpa95wkf84y7zxXZ7JQg==" saltValue="coqZoUi/eFHIEoauajf3RQ==" spinCount="100000" sheet="1" objects="1" scenarios="1"/>
  <dataConsolidate/>
  <mergeCells count="50">
    <mergeCell ref="E92:F92"/>
    <mergeCell ref="E93:F93"/>
    <mergeCell ref="D107:D115"/>
    <mergeCell ref="E98:F98"/>
    <mergeCell ref="E99:F99"/>
    <mergeCell ref="E95:F95"/>
    <mergeCell ref="E96:F96"/>
    <mergeCell ref="D7:D32"/>
    <mergeCell ref="D35:D59"/>
    <mergeCell ref="D62:D71"/>
    <mergeCell ref="D74:D82"/>
    <mergeCell ref="D85:D104"/>
    <mergeCell ref="D118:D124"/>
    <mergeCell ref="D127:D130"/>
    <mergeCell ref="E8:F8"/>
    <mergeCell ref="E9:F9"/>
    <mergeCell ref="E13:F13"/>
    <mergeCell ref="E14:F14"/>
    <mergeCell ref="E16:F16"/>
    <mergeCell ref="E17:F17"/>
    <mergeCell ref="E19:F19"/>
    <mergeCell ref="E20:F20"/>
    <mergeCell ref="E22:F22"/>
    <mergeCell ref="E23:F23"/>
    <mergeCell ref="E111:F111"/>
    <mergeCell ref="E112:F112"/>
    <mergeCell ref="E101:F101"/>
    <mergeCell ref="E102:F102"/>
    <mergeCell ref="E89:F89"/>
    <mergeCell ref="E90:F90"/>
    <mergeCell ref="E81:F81"/>
    <mergeCell ref="E80:F80"/>
    <mergeCell ref="E75:F75"/>
    <mergeCell ref="E76:F76"/>
    <mergeCell ref="E28:F28"/>
    <mergeCell ref="E29:F29"/>
    <mergeCell ref="E25:F25"/>
    <mergeCell ref="E26:F26"/>
    <mergeCell ref="E57:F57"/>
    <mergeCell ref="E48:F48"/>
    <mergeCell ref="E49:F49"/>
    <mergeCell ref="E41:F41"/>
    <mergeCell ref="E42:F42"/>
    <mergeCell ref="E64:F64"/>
    <mergeCell ref="E65:F65"/>
    <mergeCell ref="E67:F67"/>
    <mergeCell ref="E68:F68"/>
    <mergeCell ref="E36:F36"/>
    <mergeCell ref="E37:F37"/>
    <mergeCell ref="E58:F58"/>
  </mergeCells>
  <conditionalFormatting sqref="C21 C27 C35 C47 E56 C74 C31 J7 C109 C113 C118 C120 C8 C10 C13 C16 C23 C25 C29 C37 E39:F39 C41:C43 C45 E49 E58 C62 C64:C66 C68 C71 C76 C85 C87 C103 C107 C115 E124:F124 C127 C129 F31 F50:F54 C18:C19 C78:C81 C97:C99 C91:C93 E97:E99 E129:F129 E127:F127 E115:F115 E107:F107 E103:F103 E87:F87 E85:F85 E78:F78 E76 E71:F71 E68 E64 E62:F62 E45:F45 E43:F43 E41 E37 E29 E25 E23 E16 E13 E10:F10 E7:E8 E120:F120 E118:F118 E113:F113 E109:F109 E91:E93 E79:E81 E74 E66 E47 E35 E27 E21 E18:E19">
    <cfRule type="expression" dxfId="76" priority="128">
      <formula>OR(#REF!=1,#REF!=2)</formula>
    </cfRule>
  </conditionalFormatting>
  <conditionalFormatting sqref="H8:H11">
    <cfRule type="expression" dxfId="75" priority="127">
      <formula>OR(#REF!=1,#REF!=2)</formula>
    </cfRule>
  </conditionalFormatting>
  <conditionalFormatting sqref="C7">
    <cfRule type="expression" dxfId="74" priority="125">
      <formula>OR(#REF!=1,#REF!=2)</formula>
    </cfRule>
  </conditionalFormatting>
  <conditionalFormatting sqref="G8:G11">
    <cfRule type="expression" dxfId="73" priority="126">
      <formula>OR(#REF!=1,#REF!=2)</formula>
    </cfRule>
  </conditionalFormatting>
  <conditionalFormatting sqref="E51 E53">
    <cfRule type="expression" dxfId="72" priority="124">
      <formula>OR(#REF!=1,#REF!=2)</formula>
    </cfRule>
  </conditionalFormatting>
  <conditionalFormatting sqref="D7">
    <cfRule type="expression" dxfId="71" priority="123">
      <formula>OR(#REF!=1,#REF!=2)</formula>
    </cfRule>
  </conditionalFormatting>
  <conditionalFormatting sqref="I8:I11">
    <cfRule type="expression" dxfId="70" priority="101">
      <formula>OR(#REF!=1,#REF!=2)</formula>
    </cfRule>
  </conditionalFormatting>
  <conditionalFormatting sqref="I75:I78 I80:I82">
    <cfRule type="expression" dxfId="69" priority="89">
      <formula>OR(#REF!=1,#REF!=2)</formula>
    </cfRule>
  </conditionalFormatting>
  <conditionalFormatting sqref="I118:I124">
    <cfRule type="expression" dxfId="68" priority="86">
      <formula>OR(#REF!=1,#REF!=2)</formula>
    </cfRule>
  </conditionalFormatting>
  <conditionalFormatting sqref="I13:I14">
    <cfRule type="expression" dxfId="67" priority="100">
      <formula>OR(#REF!=1,#REF!=2)</formula>
    </cfRule>
  </conditionalFormatting>
  <conditionalFormatting sqref="I16:I17">
    <cfRule type="expression" dxfId="66" priority="99">
      <formula>OR(#REF!=1,#REF!=2)</formula>
    </cfRule>
  </conditionalFormatting>
  <conditionalFormatting sqref="I19:I20">
    <cfRule type="expression" dxfId="65" priority="98">
      <formula>OR(#REF!=1,#REF!=2)</formula>
    </cfRule>
  </conditionalFormatting>
  <conditionalFormatting sqref="I22:I23">
    <cfRule type="expression" dxfId="64" priority="97">
      <formula>OR(#REF!=1,#REF!=2)</formula>
    </cfRule>
  </conditionalFormatting>
  <conditionalFormatting sqref="I25:I26">
    <cfRule type="expression" dxfId="63" priority="96">
      <formula>OR(#REF!=1,#REF!=2)</formula>
    </cfRule>
  </conditionalFormatting>
  <conditionalFormatting sqref="I28:I32">
    <cfRule type="expression" dxfId="62" priority="95">
      <formula>OR(#REF!=1,#REF!=2)</formula>
    </cfRule>
  </conditionalFormatting>
  <conditionalFormatting sqref="I36:I39">
    <cfRule type="expression" dxfId="61" priority="94">
      <formula>OR(#REF!=1,#REF!=2)</formula>
    </cfRule>
  </conditionalFormatting>
  <conditionalFormatting sqref="I41:I46">
    <cfRule type="expression" dxfId="60" priority="93">
      <formula>OR(#REF!=1,#REF!=2)</formula>
    </cfRule>
  </conditionalFormatting>
  <conditionalFormatting sqref="I48:I55">
    <cfRule type="expression" dxfId="59" priority="92">
      <formula>OR(#REF!=1,#REF!=2)</formula>
    </cfRule>
  </conditionalFormatting>
  <conditionalFormatting sqref="I57:I59">
    <cfRule type="expression" dxfId="58" priority="91">
      <formula>OR(#REF!=1,#REF!=2)</formula>
    </cfRule>
  </conditionalFormatting>
  <conditionalFormatting sqref="I62 I64:I65 I67:I71">
    <cfRule type="expression" dxfId="57" priority="90">
      <formula>OR(#REF!=1,#REF!=2)</formula>
    </cfRule>
  </conditionalFormatting>
  <conditionalFormatting sqref="I85:I87 I89:I90 I92:I93 I95:I96 I101:I104 I98:I99">
    <cfRule type="expression" dxfId="56" priority="88">
      <formula>OR(#REF!=1,#REF!=2)</formula>
    </cfRule>
  </conditionalFormatting>
  <conditionalFormatting sqref="I107:I109 I113:I115">
    <cfRule type="expression" dxfId="55" priority="87">
      <formula>OR(#REF!=1,#REF!=2)</formula>
    </cfRule>
  </conditionalFormatting>
  <conditionalFormatting sqref="I127:I130">
    <cfRule type="expression" dxfId="54" priority="85">
      <formula>OR(#REF!=1,#REF!=2)</formula>
    </cfRule>
  </conditionalFormatting>
  <conditionalFormatting sqref="I111:I112">
    <cfRule type="expression" dxfId="53" priority="84">
      <formula>OR(#REF!=1,#REF!=2)</formula>
    </cfRule>
  </conditionalFormatting>
  <conditionalFormatting sqref="G13:G14">
    <cfRule type="expression" dxfId="52" priority="82">
      <formula>OR(#REF!=1,#REF!=2)</formula>
    </cfRule>
  </conditionalFormatting>
  <conditionalFormatting sqref="G16:G17">
    <cfRule type="expression" dxfId="51" priority="81">
      <formula>OR(#REF!=1,#REF!=2)</formula>
    </cfRule>
  </conditionalFormatting>
  <conditionalFormatting sqref="G19:G20">
    <cfRule type="expression" dxfId="50" priority="80">
      <formula>OR(#REF!=1,#REF!=2)</formula>
    </cfRule>
  </conditionalFormatting>
  <conditionalFormatting sqref="G22:G23">
    <cfRule type="expression" dxfId="49" priority="79">
      <formula>OR(#REF!=1,#REF!=2)</formula>
    </cfRule>
  </conditionalFormatting>
  <conditionalFormatting sqref="G25:G26">
    <cfRule type="expression" dxfId="48" priority="78">
      <formula>OR(#REF!=1,#REF!=2)</formula>
    </cfRule>
  </conditionalFormatting>
  <conditionalFormatting sqref="G28:G32">
    <cfRule type="expression" dxfId="47" priority="77">
      <formula>OR(#REF!=1,#REF!=2)</formula>
    </cfRule>
  </conditionalFormatting>
  <conditionalFormatting sqref="G36:G39">
    <cfRule type="expression" dxfId="46" priority="76">
      <formula>OR(#REF!=1,#REF!=2)</formula>
    </cfRule>
  </conditionalFormatting>
  <conditionalFormatting sqref="G41:G46">
    <cfRule type="expression" dxfId="45" priority="75">
      <formula>OR(#REF!=1,#REF!=2)</formula>
    </cfRule>
  </conditionalFormatting>
  <conditionalFormatting sqref="G48:G55">
    <cfRule type="expression" dxfId="44" priority="74">
      <formula>OR(#REF!=1,#REF!=2)</formula>
    </cfRule>
  </conditionalFormatting>
  <conditionalFormatting sqref="G57:G59">
    <cfRule type="expression" dxfId="43" priority="73">
      <formula>OR(#REF!=1,#REF!=2)</formula>
    </cfRule>
  </conditionalFormatting>
  <conditionalFormatting sqref="G62">
    <cfRule type="expression" dxfId="42" priority="72">
      <formula>OR(#REF!=1,#REF!=2)</formula>
    </cfRule>
  </conditionalFormatting>
  <conditionalFormatting sqref="G64:G65">
    <cfRule type="expression" dxfId="41" priority="71">
      <formula>OR(#REF!=1,#REF!=2)</formula>
    </cfRule>
  </conditionalFormatting>
  <conditionalFormatting sqref="G67:G71">
    <cfRule type="expression" dxfId="40" priority="70">
      <formula>OR(#REF!=1,#REF!=2)</formula>
    </cfRule>
  </conditionalFormatting>
  <conditionalFormatting sqref="G75:G78">
    <cfRule type="expression" dxfId="39" priority="69">
      <formula>OR(#REF!=1,#REF!=2)</formula>
    </cfRule>
  </conditionalFormatting>
  <conditionalFormatting sqref="G80:G82">
    <cfRule type="expression" dxfId="38" priority="68">
      <formula>OR(#REF!=1,#REF!=2)</formula>
    </cfRule>
  </conditionalFormatting>
  <conditionalFormatting sqref="G85:G87">
    <cfRule type="expression" dxfId="37" priority="67">
      <formula>OR(#REF!=1,#REF!=2)</formula>
    </cfRule>
  </conditionalFormatting>
  <conditionalFormatting sqref="G89:G90">
    <cfRule type="expression" dxfId="36" priority="66">
      <formula>OR(#REF!=1,#REF!=2)</formula>
    </cfRule>
  </conditionalFormatting>
  <conditionalFormatting sqref="G92:G93">
    <cfRule type="expression" dxfId="35" priority="65">
      <formula>OR(#REF!=1,#REF!=2)</formula>
    </cfRule>
  </conditionalFormatting>
  <conditionalFormatting sqref="G95:G96">
    <cfRule type="expression" dxfId="34" priority="64">
      <formula>OR(#REF!=1,#REF!=2)</formula>
    </cfRule>
  </conditionalFormatting>
  <conditionalFormatting sqref="G98:G99">
    <cfRule type="expression" dxfId="33" priority="63">
      <formula>OR(#REF!=1,#REF!=2)</formula>
    </cfRule>
  </conditionalFormatting>
  <conditionalFormatting sqref="G101:G104">
    <cfRule type="expression" dxfId="32" priority="62">
      <formula>OR(#REF!=1,#REF!=2)</formula>
    </cfRule>
  </conditionalFormatting>
  <conditionalFormatting sqref="G107:G109">
    <cfRule type="expression" dxfId="31" priority="61">
      <formula>OR(#REF!=1,#REF!=2)</formula>
    </cfRule>
  </conditionalFormatting>
  <conditionalFormatting sqref="G111:G115">
    <cfRule type="expression" dxfId="30" priority="60">
      <formula>OR(#REF!=1,#REF!=2)</formula>
    </cfRule>
  </conditionalFormatting>
  <conditionalFormatting sqref="G118:G124">
    <cfRule type="expression" dxfId="29" priority="59">
      <formula>OR(#REF!=1,#REF!=2)</formula>
    </cfRule>
  </conditionalFormatting>
  <conditionalFormatting sqref="G127:G130">
    <cfRule type="expression" dxfId="28" priority="58">
      <formula>OR(#REF!=1,#REF!=2)</formula>
    </cfRule>
  </conditionalFormatting>
  <conditionalFormatting sqref="D62 D85 D127 D107">
    <cfRule type="expression" dxfId="27" priority="57">
      <formula>OR(#REF!=1,#REF!=2)</formula>
    </cfRule>
  </conditionalFormatting>
  <conditionalFormatting sqref="D35">
    <cfRule type="expression" dxfId="26" priority="55">
      <formula>OR(#REF!=1,#REF!=2)</formula>
    </cfRule>
  </conditionalFormatting>
  <conditionalFormatting sqref="D118">
    <cfRule type="expression" dxfId="25" priority="53">
      <formula>OR(#REF!=1,#REF!=2)</formula>
    </cfRule>
  </conditionalFormatting>
  <conditionalFormatting sqref="H127:H130">
    <cfRule type="expression" dxfId="24" priority="1">
      <formula>OR(#REF!=1,#REF!=2)</formula>
    </cfRule>
  </conditionalFormatting>
  <conditionalFormatting sqref="H13:H14">
    <cfRule type="expression" dxfId="23" priority="25">
      <formula>OR(#REF!=1,#REF!=2)</formula>
    </cfRule>
  </conditionalFormatting>
  <conditionalFormatting sqref="H16:H17">
    <cfRule type="expression" dxfId="22" priority="24">
      <formula>OR(#REF!=1,#REF!=2)</formula>
    </cfRule>
  </conditionalFormatting>
  <conditionalFormatting sqref="H19:H20">
    <cfRule type="expression" dxfId="21" priority="23">
      <formula>OR(#REF!=1,#REF!=2)</formula>
    </cfRule>
  </conditionalFormatting>
  <conditionalFormatting sqref="H22:H23">
    <cfRule type="expression" dxfId="20" priority="22">
      <formula>OR(#REF!=1,#REF!=2)</formula>
    </cfRule>
  </conditionalFormatting>
  <conditionalFormatting sqref="H25:H26">
    <cfRule type="expression" dxfId="19" priority="21">
      <formula>OR(#REF!=1,#REF!=2)</formula>
    </cfRule>
  </conditionalFormatting>
  <conditionalFormatting sqref="H28:H32">
    <cfRule type="expression" dxfId="18" priority="20">
      <formula>OR(#REF!=1,#REF!=2)</formula>
    </cfRule>
  </conditionalFormatting>
  <conditionalFormatting sqref="H36:H39">
    <cfRule type="expression" dxfId="17" priority="19">
      <formula>OR(#REF!=1,#REF!=2)</formula>
    </cfRule>
  </conditionalFormatting>
  <conditionalFormatting sqref="H41:H46">
    <cfRule type="expression" dxfId="16" priority="18">
      <formula>OR(#REF!=1,#REF!=2)</formula>
    </cfRule>
  </conditionalFormatting>
  <conditionalFormatting sqref="H48:H55">
    <cfRule type="expression" dxfId="15" priority="17">
      <formula>OR(#REF!=1,#REF!=2)</formula>
    </cfRule>
  </conditionalFormatting>
  <conditionalFormatting sqref="H57:H59">
    <cfRule type="expression" dxfId="14" priority="16">
      <formula>OR(#REF!=1,#REF!=2)</formula>
    </cfRule>
  </conditionalFormatting>
  <conditionalFormatting sqref="H62">
    <cfRule type="expression" dxfId="13" priority="15">
      <formula>OR(#REF!=1,#REF!=2)</formula>
    </cfRule>
  </conditionalFormatting>
  <conditionalFormatting sqref="H64:H65">
    <cfRule type="expression" dxfId="12" priority="14">
      <formula>OR(#REF!=1,#REF!=2)</formula>
    </cfRule>
  </conditionalFormatting>
  <conditionalFormatting sqref="H67:H71">
    <cfRule type="expression" dxfId="11" priority="13">
      <formula>OR(#REF!=1,#REF!=2)</formula>
    </cfRule>
  </conditionalFormatting>
  <conditionalFormatting sqref="H75:H78">
    <cfRule type="expression" dxfId="10" priority="12">
      <formula>OR(#REF!=1,#REF!=2)</formula>
    </cfRule>
  </conditionalFormatting>
  <conditionalFormatting sqref="H80:H82">
    <cfRule type="expression" dxfId="9" priority="11">
      <formula>OR(#REF!=1,#REF!=2)</formula>
    </cfRule>
  </conditionalFormatting>
  <conditionalFormatting sqref="H85:H87">
    <cfRule type="expression" dxfId="8" priority="10">
      <formula>OR(#REF!=1,#REF!=2)</formula>
    </cfRule>
  </conditionalFormatting>
  <conditionalFormatting sqref="H89:H90">
    <cfRule type="expression" dxfId="7" priority="9">
      <formula>OR(#REF!=1,#REF!=2)</formula>
    </cfRule>
  </conditionalFormatting>
  <conditionalFormatting sqref="H92:H93">
    <cfRule type="expression" dxfId="6" priority="8">
      <formula>OR(#REF!=1,#REF!=2)</formula>
    </cfRule>
  </conditionalFormatting>
  <conditionalFormatting sqref="H95:H96">
    <cfRule type="expression" dxfId="5" priority="7">
      <formula>OR(#REF!=1,#REF!=2)</formula>
    </cfRule>
  </conditionalFormatting>
  <conditionalFormatting sqref="H98:H99">
    <cfRule type="expression" dxfId="4" priority="6">
      <formula>OR(#REF!=1,#REF!=2)</formula>
    </cfRule>
  </conditionalFormatting>
  <conditionalFormatting sqref="H101:H104">
    <cfRule type="expression" dxfId="3" priority="5">
      <formula>OR(#REF!=1,#REF!=2)</formula>
    </cfRule>
  </conditionalFormatting>
  <conditionalFormatting sqref="H107:H109">
    <cfRule type="expression" dxfId="2" priority="4">
      <formula>OR(#REF!=1,#REF!=2)</formula>
    </cfRule>
  </conditionalFormatting>
  <conditionalFormatting sqref="H111:H115">
    <cfRule type="expression" dxfId="1" priority="3">
      <formula>OR(#REF!=1,#REF!=2)</formula>
    </cfRule>
  </conditionalFormatting>
  <conditionalFormatting sqref="H118:H124">
    <cfRule type="expression" dxfId="0" priority="2">
      <formula>OR(#REF!=1,#REF!=2)</formula>
    </cfRule>
  </conditionalFormatting>
  <dataValidations count="2">
    <dataValidation type="list" allowBlank="1" showInputMessage="1" showErrorMessage="1" sqref="G8:G11 G13:G14 G16:G17 G19:G20 G22:G23 G25:G26 G28:G32 G36:G39 G41:G46 G48:G55 G57:G59 G62 G64:G65 G67:G71 G75:G78 G80:G82 G85:G87 G89:G90 G92:G93 G95:G96 G98:G99 G101:G104 G107:G109 G111:G115 G118:G124 G127:G130">
      <formula1>$N$6:$N$7</formula1>
    </dataValidation>
    <dataValidation type="list" allowBlank="1" showInputMessage="1" showErrorMessage="1" sqref="H8:H11 H13:H14 H16:H17 H19:H20 H22:H23 H25:H26 H28:H32 H36:H39 H41:H46 H48:H55 H57:H59 H62 H64:H65 H67:H71 H75:H78 H80:H82 H85:H87 H89:H90 H92:H93 H95:H96 H98:H99 H101:H104 H107:H109 H111:H115 H118:H124 H127:H130">
      <formula1>IF(G8="Taip",$M$6:$M$8,$M$9)</formula1>
    </dataValidation>
  </dataValidations>
  <pageMargins left="0.23622047244094491" right="0.23622047244094491" top="0.74803149606299213" bottom="0.74803149606299213" header="0.31496062992125984" footer="0.31496062992125984"/>
  <pageSetup scale="27" fitToHeight="0" orientation="portrait" r:id="rId1"/>
  <headerFooter>
    <oddHeader>&amp;RRekomendacijų priedas Nr. 1 () E dalis</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132418" r:id="rId4" name="Button 2">
              <controlPr defaultSize="0" print="0" autoFill="0" autoPict="0" macro="[0]!mygtukas11">
                <anchor moveWithCells="1" sizeWithCells="1">
                  <from>
                    <xdr:col>5</xdr:col>
                    <xdr:colOff>19050</xdr:colOff>
                    <xdr:row>6</xdr:row>
                    <xdr:rowOff>9525</xdr:rowOff>
                  </from>
                  <to>
                    <xdr:col>5</xdr:col>
                    <xdr:colOff>1390650</xdr:colOff>
                    <xdr:row>6</xdr:row>
                    <xdr:rowOff>419100</xdr:rowOff>
                  </to>
                </anchor>
              </controlPr>
            </control>
          </mc:Choice>
        </mc:AlternateContent>
        <mc:AlternateContent xmlns:mc="http://schemas.openxmlformats.org/markup-compatibility/2006">
          <mc:Choice Requires="x14">
            <control shapeId="3132419" r:id="rId5" name="Button 3">
              <controlPr defaultSize="0" print="0" autoFill="0" autoPict="0" macro="[0]!mygtukas12">
                <anchor moveWithCells="1" sizeWithCells="1">
                  <from>
                    <xdr:col>5</xdr:col>
                    <xdr:colOff>9525</xdr:colOff>
                    <xdr:row>9</xdr:row>
                    <xdr:rowOff>57150</xdr:rowOff>
                  </from>
                  <to>
                    <xdr:col>5</xdr:col>
                    <xdr:colOff>1381125</xdr:colOff>
                    <xdr:row>9</xdr:row>
                    <xdr:rowOff>466725</xdr:rowOff>
                  </to>
                </anchor>
              </controlPr>
            </control>
          </mc:Choice>
        </mc:AlternateContent>
        <mc:AlternateContent xmlns:mc="http://schemas.openxmlformats.org/markup-compatibility/2006">
          <mc:Choice Requires="x14">
            <control shapeId="3132420" r:id="rId6" name="Button 4">
              <controlPr defaultSize="0" print="0" autoFill="0" autoPict="0" macro="[0]!mygtukas13">
                <anchor moveWithCells="1" sizeWithCells="1">
                  <from>
                    <xdr:col>5</xdr:col>
                    <xdr:colOff>9525</xdr:colOff>
                    <xdr:row>10</xdr:row>
                    <xdr:rowOff>9525</xdr:rowOff>
                  </from>
                  <to>
                    <xdr:col>5</xdr:col>
                    <xdr:colOff>1381125</xdr:colOff>
                    <xdr:row>10</xdr:row>
                    <xdr:rowOff>419100</xdr:rowOff>
                  </to>
                </anchor>
              </controlPr>
            </control>
          </mc:Choice>
        </mc:AlternateContent>
        <mc:AlternateContent xmlns:mc="http://schemas.openxmlformats.org/markup-compatibility/2006">
          <mc:Choice Requires="x14">
            <control shapeId="3132421" r:id="rId7" name="Button 5">
              <controlPr defaultSize="0" print="0" autoFill="0" autoPict="0" macro="[0]!mygtukas14">
                <anchor moveWithCells="1" sizeWithCells="1">
                  <from>
                    <xdr:col>5</xdr:col>
                    <xdr:colOff>19050</xdr:colOff>
                    <xdr:row>11</xdr:row>
                    <xdr:rowOff>47625</xdr:rowOff>
                  </from>
                  <to>
                    <xdr:col>5</xdr:col>
                    <xdr:colOff>1390650</xdr:colOff>
                    <xdr:row>12</xdr:row>
                    <xdr:rowOff>0</xdr:rowOff>
                  </to>
                </anchor>
              </controlPr>
            </control>
          </mc:Choice>
        </mc:AlternateContent>
        <mc:AlternateContent xmlns:mc="http://schemas.openxmlformats.org/markup-compatibility/2006">
          <mc:Choice Requires="x14">
            <control shapeId="3132423" r:id="rId8" name="Button 7">
              <controlPr defaultSize="0" print="0" autoFill="0" autoPict="0" macro="[0]!mygtukas15">
                <anchor moveWithCells="1" sizeWithCells="1">
                  <from>
                    <xdr:col>5</xdr:col>
                    <xdr:colOff>19050</xdr:colOff>
                    <xdr:row>14</xdr:row>
                    <xdr:rowOff>28575</xdr:rowOff>
                  </from>
                  <to>
                    <xdr:col>5</xdr:col>
                    <xdr:colOff>1390650</xdr:colOff>
                    <xdr:row>14</xdr:row>
                    <xdr:rowOff>438150</xdr:rowOff>
                  </to>
                </anchor>
              </controlPr>
            </control>
          </mc:Choice>
        </mc:AlternateContent>
        <mc:AlternateContent xmlns:mc="http://schemas.openxmlformats.org/markup-compatibility/2006">
          <mc:Choice Requires="x14">
            <control shapeId="3132425" r:id="rId9" name="Button 9">
              <controlPr defaultSize="0" print="0" autoFill="0" autoPict="0" macro="[0]!mygtukas16">
                <anchor moveWithCells="1" sizeWithCells="1">
                  <from>
                    <xdr:col>5</xdr:col>
                    <xdr:colOff>19050</xdr:colOff>
                    <xdr:row>17</xdr:row>
                    <xdr:rowOff>28575</xdr:rowOff>
                  </from>
                  <to>
                    <xdr:col>5</xdr:col>
                    <xdr:colOff>1390650</xdr:colOff>
                    <xdr:row>17</xdr:row>
                    <xdr:rowOff>438150</xdr:rowOff>
                  </to>
                </anchor>
              </controlPr>
            </control>
          </mc:Choice>
        </mc:AlternateContent>
        <mc:AlternateContent xmlns:mc="http://schemas.openxmlformats.org/markup-compatibility/2006">
          <mc:Choice Requires="x14">
            <control shapeId="3132428" r:id="rId10" name="Button 12">
              <controlPr defaultSize="0" print="0" autoFill="0" autoPict="0" macro="[0]!mygtukas17">
                <anchor moveWithCells="1" sizeWithCells="1">
                  <from>
                    <xdr:col>5</xdr:col>
                    <xdr:colOff>19050</xdr:colOff>
                    <xdr:row>19</xdr:row>
                    <xdr:rowOff>485775</xdr:rowOff>
                  </from>
                  <to>
                    <xdr:col>5</xdr:col>
                    <xdr:colOff>1390650</xdr:colOff>
                    <xdr:row>20</xdr:row>
                    <xdr:rowOff>400050</xdr:rowOff>
                  </to>
                </anchor>
              </controlPr>
            </control>
          </mc:Choice>
        </mc:AlternateContent>
        <mc:AlternateContent xmlns:mc="http://schemas.openxmlformats.org/markup-compatibility/2006">
          <mc:Choice Requires="x14">
            <control shapeId="3132429" r:id="rId11" name="Button 13">
              <controlPr defaultSize="0" print="0" autoFill="0" autoPict="0" macro="[0]!mygtukas18">
                <anchor moveWithCells="1" sizeWithCells="1">
                  <from>
                    <xdr:col>5</xdr:col>
                    <xdr:colOff>19050</xdr:colOff>
                    <xdr:row>23</xdr:row>
                    <xdr:rowOff>28575</xdr:rowOff>
                  </from>
                  <to>
                    <xdr:col>5</xdr:col>
                    <xdr:colOff>1390650</xdr:colOff>
                    <xdr:row>23</xdr:row>
                    <xdr:rowOff>438150</xdr:rowOff>
                  </to>
                </anchor>
              </controlPr>
            </control>
          </mc:Choice>
        </mc:AlternateContent>
        <mc:AlternateContent xmlns:mc="http://schemas.openxmlformats.org/markup-compatibility/2006">
          <mc:Choice Requires="x14">
            <control shapeId="3132431" r:id="rId12" name="Button 15">
              <controlPr defaultSize="0" print="0" autoFill="0" autoPict="0" macro="[0]!mygtukas19">
                <anchor moveWithCells="1" sizeWithCells="1">
                  <from>
                    <xdr:col>5</xdr:col>
                    <xdr:colOff>28575</xdr:colOff>
                    <xdr:row>26</xdr:row>
                    <xdr:rowOff>9525</xdr:rowOff>
                  </from>
                  <to>
                    <xdr:col>5</xdr:col>
                    <xdr:colOff>1400175</xdr:colOff>
                    <xdr:row>26</xdr:row>
                    <xdr:rowOff>419100</xdr:rowOff>
                  </to>
                </anchor>
              </controlPr>
            </control>
          </mc:Choice>
        </mc:AlternateContent>
        <mc:AlternateContent xmlns:mc="http://schemas.openxmlformats.org/markup-compatibility/2006">
          <mc:Choice Requires="x14">
            <control shapeId="3132433" r:id="rId13" name="Button 17">
              <controlPr defaultSize="0" print="0" autoFill="0" autoPict="0" macro="[0]!mygtukas110">
                <anchor moveWithCells="1" sizeWithCells="1">
                  <from>
                    <xdr:col>5</xdr:col>
                    <xdr:colOff>9525</xdr:colOff>
                    <xdr:row>29</xdr:row>
                    <xdr:rowOff>28575</xdr:rowOff>
                  </from>
                  <to>
                    <xdr:col>5</xdr:col>
                    <xdr:colOff>1381125</xdr:colOff>
                    <xdr:row>29</xdr:row>
                    <xdr:rowOff>438150</xdr:rowOff>
                  </to>
                </anchor>
              </controlPr>
            </control>
          </mc:Choice>
        </mc:AlternateContent>
        <mc:AlternateContent xmlns:mc="http://schemas.openxmlformats.org/markup-compatibility/2006">
          <mc:Choice Requires="x14">
            <control shapeId="3132434" r:id="rId14" name="Button 18">
              <controlPr defaultSize="0" print="0" autoFill="0" autoPict="0" macro="[0]!mygtukas111">
                <anchor moveWithCells="1" sizeWithCells="1">
                  <from>
                    <xdr:col>5</xdr:col>
                    <xdr:colOff>9525</xdr:colOff>
                    <xdr:row>30</xdr:row>
                    <xdr:rowOff>28575</xdr:rowOff>
                  </from>
                  <to>
                    <xdr:col>5</xdr:col>
                    <xdr:colOff>1381125</xdr:colOff>
                    <xdr:row>30</xdr:row>
                    <xdr:rowOff>447675</xdr:rowOff>
                  </to>
                </anchor>
              </controlPr>
            </control>
          </mc:Choice>
        </mc:AlternateContent>
        <mc:AlternateContent xmlns:mc="http://schemas.openxmlformats.org/markup-compatibility/2006">
          <mc:Choice Requires="x14">
            <control shapeId="3132435" r:id="rId15" name="Button 19">
              <controlPr defaultSize="0" print="0" autoFill="0" autoPict="0" macro="[0]!mygtukas112">
                <anchor moveWithCells="1" sizeWithCells="1">
                  <from>
                    <xdr:col>5</xdr:col>
                    <xdr:colOff>9525</xdr:colOff>
                    <xdr:row>31</xdr:row>
                    <xdr:rowOff>38100</xdr:rowOff>
                  </from>
                  <to>
                    <xdr:col>5</xdr:col>
                    <xdr:colOff>1381125</xdr:colOff>
                    <xdr:row>31</xdr:row>
                    <xdr:rowOff>447675</xdr:rowOff>
                  </to>
                </anchor>
              </controlPr>
            </control>
          </mc:Choice>
        </mc:AlternateContent>
        <mc:AlternateContent xmlns:mc="http://schemas.openxmlformats.org/markup-compatibility/2006">
          <mc:Choice Requires="x14">
            <control shapeId="3132436" r:id="rId16" name="Button 20">
              <controlPr defaultSize="0" print="0" autoFill="0" autoPict="0" macro="[0]!mygtukas21">
                <anchor moveWithCells="1" sizeWithCells="1">
                  <from>
                    <xdr:col>5</xdr:col>
                    <xdr:colOff>9525</xdr:colOff>
                    <xdr:row>34</xdr:row>
                    <xdr:rowOff>28575</xdr:rowOff>
                  </from>
                  <to>
                    <xdr:col>5</xdr:col>
                    <xdr:colOff>1381125</xdr:colOff>
                    <xdr:row>34</xdr:row>
                    <xdr:rowOff>438150</xdr:rowOff>
                  </to>
                </anchor>
              </controlPr>
            </control>
          </mc:Choice>
        </mc:AlternateContent>
        <mc:AlternateContent xmlns:mc="http://schemas.openxmlformats.org/markup-compatibility/2006">
          <mc:Choice Requires="x14">
            <control shapeId="3132438" r:id="rId17" name="Button 22">
              <controlPr defaultSize="0" print="0" autoFill="0" autoPict="0" macro="[0]!mygtukas22">
                <anchor moveWithCells="1" sizeWithCells="1">
                  <from>
                    <xdr:col>5</xdr:col>
                    <xdr:colOff>9525</xdr:colOff>
                    <xdr:row>37</xdr:row>
                    <xdr:rowOff>28575</xdr:rowOff>
                  </from>
                  <to>
                    <xdr:col>5</xdr:col>
                    <xdr:colOff>1381125</xdr:colOff>
                    <xdr:row>37</xdr:row>
                    <xdr:rowOff>447675</xdr:rowOff>
                  </to>
                </anchor>
              </controlPr>
            </control>
          </mc:Choice>
        </mc:AlternateContent>
        <mc:AlternateContent xmlns:mc="http://schemas.openxmlformats.org/markup-compatibility/2006">
          <mc:Choice Requires="x14">
            <control shapeId="3132439" r:id="rId18" name="Button 23">
              <controlPr defaultSize="0" print="0" autoFill="0" autoPict="0" macro="[0]!mygtukas23">
                <anchor moveWithCells="1" sizeWithCells="1">
                  <from>
                    <xdr:col>5</xdr:col>
                    <xdr:colOff>9525</xdr:colOff>
                    <xdr:row>38</xdr:row>
                    <xdr:rowOff>38100</xdr:rowOff>
                  </from>
                  <to>
                    <xdr:col>5</xdr:col>
                    <xdr:colOff>1381125</xdr:colOff>
                    <xdr:row>38</xdr:row>
                    <xdr:rowOff>447675</xdr:rowOff>
                  </to>
                </anchor>
              </controlPr>
            </control>
          </mc:Choice>
        </mc:AlternateContent>
        <mc:AlternateContent xmlns:mc="http://schemas.openxmlformats.org/markup-compatibility/2006">
          <mc:Choice Requires="x14">
            <control shapeId="3132440" r:id="rId19" name="Button 24">
              <controlPr defaultSize="0" print="0" autoFill="0" autoPict="0" macro="[0]!mygtukas24">
                <anchor moveWithCells="1" sizeWithCells="1">
                  <from>
                    <xdr:col>5</xdr:col>
                    <xdr:colOff>9525</xdr:colOff>
                    <xdr:row>39</xdr:row>
                    <xdr:rowOff>28575</xdr:rowOff>
                  </from>
                  <to>
                    <xdr:col>5</xdr:col>
                    <xdr:colOff>1381125</xdr:colOff>
                    <xdr:row>39</xdr:row>
                    <xdr:rowOff>438150</xdr:rowOff>
                  </to>
                </anchor>
              </controlPr>
            </control>
          </mc:Choice>
        </mc:AlternateContent>
        <mc:AlternateContent xmlns:mc="http://schemas.openxmlformats.org/markup-compatibility/2006">
          <mc:Choice Requires="x14">
            <control shapeId="3132442" r:id="rId20" name="Button 26">
              <controlPr defaultSize="0" print="0" autoFill="0" autoPict="0" macro="[0]!mygtukas25">
                <anchor moveWithCells="1" sizeWithCells="1">
                  <from>
                    <xdr:col>5</xdr:col>
                    <xdr:colOff>9525</xdr:colOff>
                    <xdr:row>42</xdr:row>
                    <xdr:rowOff>28575</xdr:rowOff>
                  </from>
                  <to>
                    <xdr:col>5</xdr:col>
                    <xdr:colOff>1381125</xdr:colOff>
                    <xdr:row>42</xdr:row>
                    <xdr:rowOff>447675</xdr:rowOff>
                  </to>
                </anchor>
              </controlPr>
            </control>
          </mc:Choice>
        </mc:AlternateContent>
        <mc:AlternateContent xmlns:mc="http://schemas.openxmlformats.org/markup-compatibility/2006">
          <mc:Choice Requires="x14">
            <control shapeId="3132443" r:id="rId21" name="Button 27">
              <controlPr defaultSize="0" print="0" autoFill="0" autoPict="0" macro="[0]!mygtukas26">
                <anchor moveWithCells="1" sizeWithCells="1">
                  <from>
                    <xdr:col>5</xdr:col>
                    <xdr:colOff>9525</xdr:colOff>
                    <xdr:row>43</xdr:row>
                    <xdr:rowOff>38100</xdr:rowOff>
                  </from>
                  <to>
                    <xdr:col>5</xdr:col>
                    <xdr:colOff>1381125</xdr:colOff>
                    <xdr:row>43</xdr:row>
                    <xdr:rowOff>447675</xdr:rowOff>
                  </to>
                </anchor>
              </controlPr>
            </control>
          </mc:Choice>
        </mc:AlternateContent>
        <mc:AlternateContent xmlns:mc="http://schemas.openxmlformats.org/markup-compatibility/2006">
          <mc:Choice Requires="x14">
            <control shapeId="3132444" r:id="rId22" name="Button 28">
              <controlPr defaultSize="0" print="0" autoFill="0" autoPict="0" macro="[0]!mygtukas27">
                <anchor moveWithCells="1" sizeWithCells="1">
                  <from>
                    <xdr:col>5</xdr:col>
                    <xdr:colOff>9525</xdr:colOff>
                    <xdr:row>44</xdr:row>
                    <xdr:rowOff>38100</xdr:rowOff>
                  </from>
                  <to>
                    <xdr:col>5</xdr:col>
                    <xdr:colOff>1381125</xdr:colOff>
                    <xdr:row>44</xdr:row>
                    <xdr:rowOff>447675</xdr:rowOff>
                  </to>
                </anchor>
              </controlPr>
            </control>
          </mc:Choice>
        </mc:AlternateContent>
        <mc:AlternateContent xmlns:mc="http://schemas.openxmlformats.org/markup-compatibility/2006">
          <mc:Choice Requires="x14">
            <control shapeId="3132445" r:id="rId23" name="Button 29">
              <controlPr defaultSize="0" print="0" autoFill="0" autoPict="0" macro="[0]!mygtukas28">
                <anchor moveWithCells="1" sizeWithCells="1">
                  <from>
                    <xdr:col>5</xdr:col>
                    <xdr:colOff>9525</xdr:colOff>
                    <xdr:row>45</xdr:row>
                    <xdr:rowOff>38100</xdr:rowOff>
                  </from>
                  <to>
                    <xdr:col>5</xdr:col>
                    <xdr:colOff>1381125</xdr:colOff>
                    <xdr:row>45</xdr:row>
                    <xdr:rowOff>447675</xdr:rowOff>
                  </to>
                </anchor>
              </controlPr>
            </control>
          </mc:Choice>
        </mc:AlternateContent>
        <mc:AlternateContent xmlns:mc="http://schemas.openxmlformats.org/markup-compatibility/2006">
          <mc:Choice Requires="x14">
            <control shapeId="3132447" r:id="rId24" name="Button 31">
              <controlPr defaultSize="0" print="0" autoFill="0" autoPict="0" macro="[0]!mygtukas29">
                <anchor moveWithCells="1" sizeWithCells="1">
                  <from>
                    <xdr:col>5</xdr:col>
                    <xdr:colOff>19050</xdr:colOff>
                    <xdr:row>46</xdr:row>
                    <xdr:rowOff>9525</xdr:rowOff>
                  </from>
                  <to>
                    <xdr:col>5</xdr:col>
                    <xdr:colOff>1390650</xdr:colOff>
                    <xdr:row>46</xdr:row>
                    <xdr:rowOff>428625</xdr:rowOff>
                  </to>
                </anchor>
              </controlPr>
            </control>
          </mc:Choice>
        </mc:AlternateContent>
        <mc:AlternateContent xmlns:mc="http://schemas.openxmlformats.org/markup-compatibility/2006">
          <mc:Choice Requires="x14">
            <control shapeId="3132448" r:id="rId25" name="Button 32">
              <controlPr defaultSize="0" print="0" autoFill="0" autoPict="0" macro="[0]!mygtukas210">
                <anchor moveWithCells="1" sizeWithCells="1">
                  <from>
                    <xdr:col>5</xdr:col>
                    <xdr:colOff>9525</xdr:colOff>
                    <xdr:row>49</xdr:row>
                    <xdr:rowOff>38100</xdr:rowOff>
                  </from>
                  <to>
                    <xdr:col>5</xdr:col>
                    <xdr:colOff>1381125</xdr:colOff>
                    <xdr:row>49</xdr:row>
                    <xdr:rowOff>447675</xdr:rowOff>
                  </to>
                </anchor>
              </controlPr>
            </control>
          </mc:Choice>
        </mc:AlternateContent>
        <mc:AlternateContent xmlns:mc="http://schemas.openxmlformats.org/markup-compatibility/2006">
          <mc:Choice Requires="x14">
            <control shapeId="3132449" r:id="rId26" name="Button 33">
              <controlPr defaultSize="0" print="0" autoFill="0" autoPict="0" macro="[0]!mygtukas211">
                <anchor moveWithCells="1" sizeWithCells="1">
                  <from>
                    <xdr:col>5</xdr:col>
                    <xdr:colOff>9525</xdr:colOff>
                    <xdr:row>50</xdr:row>
                    <xdr:rowOff>38100</xdr:rowOff>
                  </from>
                  <to>
                    <xdr:col>5</xdr:col>
                    <xdr:colOff>1381125</xdr:colOff>
                    <xdr:row>50</xdr:row>
                    <xdr:rowOff>447675</xdr:rowOff>
                  </to>
                </anchor>
              </controlPr>
            </control>
          </mc:Choice>
        </mc:AlternateContent>
        <mc:AlternateContent xmlns:mc="http://schemas.openxmlformats.org/markup-compatibility/2006">
          <mc:Choice Requires="x14">
            <control shapeId="3132450" r:id="rId27" name="Button 34">
              <controlPr defaultSize="0" print="0" autoFill="0" autoPict="0" macro="[0]!mygtukas212">
                <anchor moveWithCells="1" sizeWithCells="1">
                  <from>
                    <xdr:col>5</xdr:col>
                    <xdr:colOff>9525</xdr:colOff>
                    <xdr:row>51</xdr:row>
                    <xdr:rowOff>38100</xdr:rowOff>
                  </from>
                  <to>
                    <xdr:col>5</xdr:col>
                    <xdr:colOff>1381125</xdr:colOff>
                    <xdr:row>52</xdr:row>
                    <xdr:rowOff>9525</xdr:rowOff>
                  </to>
                </anchor>
              </controlPr>
            </control>
          </mc:Choice>
        </mc:AlternateContent>
        <mc:AlternateContent xmlns:mc="http://schemas.openxmlformats.org/markup-compatibility/2006">
          <mc:Choice Requires="x14">
            <control shapeId="3132451" r:id="rId28" name="Button 35">
              <controlPr defaultSize="0" print="0" autoFill="0" autoPict="0" macro="[0]!mygtukas213">
                <anchor moveWithCells="1" sizeWithCells="1">
                  <from>
                    <xdr:col>5</xdr:col>
                    <xdr:colOff>9525</xdr:colOff>
                    <xdr:row>52</xdr:row>
                    <xdr:rowOff>57150</xdr:rowOff>
                  </from>
                  <to>
                    <xdr:col>5</xdr:col>
                    <xdr:colOff>1381125</xdr:colOff>
                    <xdr:row>53</xdr:row>
                    <xdr:rowOff>9525</xdr:rowOff>
                  </to>
                </anchor>
              </controlPr>
            </control>
          </mc:Choice>
        </mc:AlternateContent>
        <mc:AlternateContent xmlns:mc="http://schemas.openxmlformats.org/markup-compatibility/2006">
          <mc:Choice Requires="x14">
            <control shapeId="3132452" r:id="rId29" name="Button 36">
              <controlPr defaultSize="0" print="0" autoFill="0" autoPict="0" macro="[0]!mygtukas214">
                <anchor moveWithCells="1" sizeWithCells="1">
                  <from>
                    <xdr:col>5</xdr:col>
                    <xdr:colOff>9525</xdr:colOff>
                    <xdr:row>53</xdr:row>
                    <xdr:rowOff>57150</xdr:rowOff>
                  </from>
                  <to>
                    <xdr:col>5</xdr:col>
                    <xdr:colOff>1381125</xdr:colOff>
                    <xdr:row>54</xdr:row>
                    <xdr:rowOff>9525</xdr:rowOff>
                  </to>
                </anchor>
              </controlPr>
            </control>
          </mc:Choice>
        </mc:AlternateContent>
        <mc:AlternateContent xmlns:mc="http://schemas.openxmlformats.org/markup-compatibility/2006">
          <mc:Choice Requires="x14">
            <control shapeId="3132453" r:id="rId30" name="Button 37">
              <controlPr defaultSize="0" print="0" autoFill="0" autoPict="0" macro="[0]!mygtukas215">
                <anchor moveWithCells="1" sizeWithCells="1">
                  <from>
                    <xdr:col>5</xdr:col>
                    <xdr:colOff>9525</xdr:colOff>
                    <xdr:row>54</xdr:row>
                    <xdr:rowOff>57150</xdr:rowOff>
                  </from>
                  <to>
                    <xdr:col>5</xdr:col>
                    <xdr:colOff>1381125</xdr:colOff>
                    <xdr:row>55</xdr:row>
                    <xdr:rowOff>9525</xdr:rowOff>
                  </to>
                </anchor>
              </controlPr>
            </control>
          </mc:Choice>
        </mc:AlternateContent>
        <mc:AlternateContent xmlns:mc="http://schemas.openxmlformats.org/markup-compatibility/2006">
          <mc:Choice Requires="x14">
            <control shapeId="3132454" r:id="rId31" name="Button 38">
              <controlPr defaultSize="0" print="0" autoFill="0" autoPict="0" macro="[0]!mygtukas216">
                <anchor moveWithCells="1" sizeWithCells="1">
                  <from>
                    <xdr:col>5</xdr:col>
                    <xdr:colOff>9525</xdr:colOff>
                    <xdr:row>55</xdr:row>
                    <xdr:rowOff>28575</xdr:rowOff>
                  </from>
                  <to>
                    <xdr:col>5</xdr:col>
                    <xdr:colOff>1381125</xdr:colOff>
                    <xdr:row>55</xdr:row>
                    <xdr:rowOff>447675</xdr:rowOff>
                  </to>
                </anchor>
              </controlPr>
            </control>
          </mc:Choice>
        </mc:AlternateContent>
        <mc:AlternateContent xmlns:mc="http://schemas.openxmlformats.org/markup-compatibility/2006">
          <mc:Choice Requires="x14">
            <control shapeId="3132456" r:id="rId32" name="Button 40">
              <controlPr defaultSize="0" print="0" autoFill="0" autoPict="0" macro="[0]!mygtukas217">
                <anchor moveWithCells="1" sizeWithCells="1">
                  <from>
                    <xdr:col>5</xdr:col>
                    <xdr:colOff>28575</xdr:colOff>
                    <xdr:row>57</xdr:row>
                    <xdr:rowOff>438150</xdr:rowOff>
                  </from>
                  <to>
                    <xdr:col>5</xdr:col>
                    <xdr:colOff>1400175</xdr:colOff>
                    <xdr:row>58</xdr:row>
                    <xdr:rowOff>390525</xdr:rowOff>
                  </to>
                </anchor>
              </controlPr>
            </control>
          </mc:Choice>
        </mc:AlternateContent>
        <mc:AlternateContent xmlns:mc="http://schemas.openxmlformats.org/markup-compatibility/2006">
          <mc:Choice Requires="x14">
            <control shapeId="3132457" r:id="rId33" name="Button 41">
              <controlPr defaultSize="0" print="0" autoFill="0" autoPict="0" macro="[0]!mygtukas31">
                <anchor moveWithCells="1" sizeWithCells="1">
                  <from>
                    <xdr:col>5</xdr:col>
                    <xdr:colOff>9525</xdr:colOff>
                    <xdr:row>61</xdr:row>
                    <xdr:rowOff>47625</xdr:rowOff>
                  </from>
                  <to>
                    <xdr:col>5</xdr:col>
                    <xdr:colOff>1381125</xdr:colOff>
                    <xdr:row>61</xdr:row>
                    <xdr:rowOff>457200</xdr:rowOff>
                  </to>
                </anchor>
              </controlPr>
            </control>
          </mc:Choice>
        </mc:AlternateContent>
        <mc:AlternateContent xmlns:mc="http://schemas.openxmlformats.org/markup-compatibility/2006">
          <mc:Choice Requires="x14">
            <control shapeId="3132458" r:id="rId34" name="Button 42">
              <controlPr defaultSize="0" print="0" autoFill="0" autoPict="0" macro="[0]!mygtukas32">
                <anchor moveWithCells="1" sizeWithCells="1">
                  <from>
                    <xdr:col>5</xdr:col>
                    <xdr:colOff>9525</xdr:colOff>
                    <xdr:row>62</xdr:row>
                    <xdr:rowOff>19050</xdr:rowOff>
                  </from>
                  <to>
                    <xdr:col>5</xdr:col>
                    <xdr:colOff>1381125</xdr:colOff>
                    <xdr:row>62</xdr:row>
                    <xdr:rowOff>438150</xdr:rowOff>
                  </to>
                </anchor>
              </controlPr>
            </control>
          </mc:Choice>
        </mc:AlternateContent>
        <mc:AlternateContent xmlns:mc="http://schemas.openxmlformats.org/markup-compatibility/2006">
          <mc:Choice Requires="x14">
            <control shapeId="3132460" r:id="rId35" name="Button 44">
              <controlPr defaultSize="0" print="0" autoFill="0" autoPict="0" macro="[0]!mygtukas33">
                <anchor moveWithCells="1" sizeWithCells="1">
                  <from>
                    <xdr:col>5</xdr:col>
                    <xdr:colOff>19050</xdr:colOff>
                    <xdr:row>65</xdr:row>
                    <xdr:rowOff>28575</xdr:rowOff>
                  </from>
                  <to>
                    <xdr:col>5</xdr:col>
                    <xdr:colOff>1390650</xdr:colOff>
                    <xdr:row>65</xdr:row>
                    <xdr:rowOff>438150</xdr:rowOff>
                  </to>
                </anchor>
              </controlPr>
            </control>
          </mc:Choice>
        </mc:AlternateContent>
        <mc:AlternateContent xmlns:mc="http://schemas.openxmlformats.org/markup-compatibility/2006">
          <mc:Choice Requires="x14">
            <control shapeId="3132462" r:id="rId36" name="Button 46">
              <controlPr defaultSize="0" print="0" autoFill="0" autoPict="0" macro="[0]!mygtukas34">
                <anchor moveWithCells="1" sizeWithCells="1">
                  <from>
                    <xdr:col>5</xdr:col>
                    <xdr:colOff>9525</xdr:colOff>
                    <xdr:row>68</xdr:row>
                    <xdr:rowOff>38100</xdr:rowOff>
                  </from>
                  <to>
                    <xdr:col>5</xdr:col>
                    <xdr:colOff>1381125</xdr:colOff>
                    <xdr:row>68</xdr:row>
                    <xdr:rowOff>447675</xdr:rowOff>
                  </to>
                </anchor>
              </controlPr>
            </control>
          </mc:Choice>
        </mc:AlternateContent>
        <mc:AlternateContent xmlns:mc="http://schemas.openxmlformats.org/markup-compatibility/2006">
          <mc:Choice Requires="x14">
            <control shapeId="3132463" r:id="rId37" name="Button 47">
              <controlPr defaultSize="0" print="0" autoFill="0" autoPict="0" macro="[0]!mygtukas35">
                <anchor moveWithCells="1" sizeWithCells="1">
                  <from>
                    <xdr:col>5</xdr:col>
                    <xdr:colOff>9525</xdr:colOff>
                    <xdr:row>69</xdr:row>
                    <xdr:rowOff>38100</xdr:rowOff>
                  </from>
                  <to>
                    <xdr:col>5</xdr:col>
                    <xdr:colOff>1381125</xdr:colOff>
                    <xdr:row>69</xdr:row>
                    <xdr:rowOff>447675</xdr:rowOff>
                  </to>
                </anchor>
              </controlPr>
            </control>
          </mc:Choice>
        </mc:AlternateContent>
        <mc:AlternateContent xmlns:mc="http://schemas.openxmlformats.org/markup-compatibility/2006">
          <mc:Choice Requires="x14">
            <control shapeId="3132464" r:id="rId38" name="Button 48">
              <controlPr defaultSize="0" print="0" autoFill="0" autoPict="0" macro="[0]!mygtukas36">
                <anchor moveWithCells="1" sizeWithCells="1">
                  <from>
                    <xdr:col>5</xdr:col>
                    <xdr:colOff>9525</xdr:colOff>
                    <xdr:row>70</xdr:row>
                    <xdr:rowOff>38100</xdr:rowOff>
                  </from>
                  <to>
                    <xdr:col>5</xdr:col>
                    <xdr:colOff>1381125</xdr:colOff>
                    <xdr:row>70</xdr:row>
                    <xdr:rowOff>447675</xdr:rowOff>
                  </to>
                </anchor>
              </controlPr>
            </control>
          </mc:Choice>
        </mc:AlternateContent>
        <mc:AlternateContent xmlns:mc="http://schemas.openxmlformats.org/markup-compatibility/2006">
          <mc:Choice Requires="x14">
            <control shapeId="3132466" r:id="rId39" name="Button 50">
              <controlPr defaultSize="0" print="0" autoFill="0" autoPict="0" macro="[0]!mygtukas41">
                <anchor moveWithCells="1" sizeWithCells="1">
                  <from>
                    <xdr:col>5</xdr:col>
                    <xdr:colOff>19050</xdr:colOff>
                    <xdr:row>73</xdr:row>
                    <xdr:rowOff>28575</xdr:rowOff>
                  </from>
                  <to>
                    <xdr:col>5</xdr:col>
                    <xdr:colOff>1390650</xdr:colOff>
                    <xdr:row>73</xdr:row>
                    <xdr:rowOff>438150</xdr:rowOff>
                  </to>
                </anchor>
              </controlPr>
            </control>
          </mc:Choice>
        </mc:AlternateContent>
        <mc:AlternateContent xmlns:mc="http://schemas.openxmlformats.org/markup-compatibility/2006">
          <mc:Choice Requires="x14">
            <control shapeId="3132467" r:id="rId40" name="Button 51">
              <controlPr defaultSize="0" print="0" autoFill="0" autoPict="0" macro="[0]!mygtukas42">
                <anchor moveWithCells="1" sizeWithCells="1">
                  <from>
                    <xdr:col>5</xdr:col>
                    <xdr:colOff>9525</xdr:colOff>
                    <xdr:row>76</xdr:row>
                    <xdr:rowOff>9525</xdr:rowOff>
                  </from>
                  <to>
                    <xdr:col>5</xdr:col>
                    <xdr:colOff>1381125</xdr:colOff>
                    <xdr:row>76</xdr:row>
                    <xdr:rowOff>419100</xdr:rowOff>
                  </to>
                </anchor>
              </controlPr>
            </control>
          </mc:Choice>
        </mc:AlternateContent>
        <mc:AlternateContent xmlns:mc="http://schemas.openxmlformats.org/markup-compatibility/2006">
          <mc:Choice Requires="x14">
            <control shapeId="3132468" r:id="rId41" name="Button 52">
              <controlPr defaultSize="0" print="0" autoFill="0" autoPict="0" macro="[0]!mygtukas43">
                <anchor moveWithCells="1" sizeWithCells="1">
                  <from>
                    <xdr:col>5</xdr:col>
                    <xdr:colOff>9525</xdr:colOff>
                    <xdr:row>77</xdr:row>
                    <xdr:rowOff>9525</xdr:rowOff>
                  </from>
                  <to>
                    <xdr:col>5</xdr:col>
                    <xdr:colOff>1381125</xdr:colOff>
                    <xdr:row>77</xdr:row>
                    <xdr:rowOff>428625</xdr:rowOff>
                  </to>
                </anchor>
              </controlPr>
            </control>
          </mc:Choice>
        </mc:AlternateContent>
        <mc:AlternateContent xmlns:mc="http://schemas.openxmlformats.org/markup-compatibility/2006">
          <mc:Choice Requires="x14">
            <control shapeId="3132470" r:id="rId42" name="Button 54">
              <controlPr defaultSize="0" print="0" autoFill="0" autoPict="0" macro="[0]!mygtukas44">
                <anchor moveWithCells="1" sizeWithCells="1">
                  <from>
                    <xdr:col>5</xdr:col>
                    <xdr:colOff>9525</xdr:colOff>
                    <xdr:row>78</xdr:row>
                    <xdr:rowOff>9525</xdr:rowOff>
                  </from>
                  <to>
                    <xdr:col>5</xdr:col>
                    <xdr:colOff>1381125</xdr:colOff>
                    <xdr:row>78</xdr:row>
                    <xdr:rowOff>419100</xdr:rowOff>
                  </to>
                </anchor>
              </controlPr>
            </control>
          </mc:Choice>
        </mc:AlternateContent>
        <mc:AlternateContent xmlns:mc="http://schemas.openxmlformats.org/markup-compatibility/2006">
          <mc:Choice Requires="x14">
            <control shapeId="3132471" r:id="rId43" name="Button 55">
              <controlPr defaultSize="0" print="0" autoFill="0" autoPict="0" macro="[0]!mygtukas45">
                <anchor moveWithCells="1" sizeWithCells="1">
                  <from>
                    <xdr:col>5</xdr:col>
                    <xdr:colOff>9525</xdr:colOff>
                    <xdr:row>81</xdr:row>
                    <xdr:rowOff>28575</xdr:rowOff>
                  </from>
                  <to>
                    <xdr:col>5</xdr:col>
                    <xdr:colOff>1381125</xdr:colOff>
                    <xdr:row>81</xdr:row>
                    <xdr:rowOff>447675</xdr:rowOff>
                  </to>
                </anchor>
              </controlPr>
            </control>
          </mc:Choice>
        </mc:AlternateContent>
        <mc:AlternateContent xmlns:mc="http://schemas.openxmlformats.org/markup-compatibility/2006">
          <mc:Choice Requires="x14">
            <control shapeId="3132472" r:id="rId44" name="Button 56">
              <controlPr defaultSize="0" print="0" autoFill="0" autoPict="0" macro="[0]!mygtukas51">
                <anchor moveWithCells="1" sizeWithCells="1">
                  <from>
                    <xdr:col>5</xdr:col>
                    <xdr:colOff>9525</xdr:colOff>
                    <xdr:row>84</xdr:row>
                    <xdr:rowOff>19050</xdr:rowOff>
                  </from>
                  <to>
                    <xdr:col>5</xdr:col>
                    <xdr:colOff>1381125</xdr:colOff>
                    <xdr:row>84</xdr:row>
                    <xdr:rowOff>428625</xdr:rowOff>
                  </to>
                </anchor>
              </controlPr>
            </control>
          </mc:Choice>
        </mc:AlternateContent>
        <mc:AlternateContent xmlns:mc="http://schemas.openxmlformats.org/markup-compatibility/2006">
          <mc:Choice Requires="x14">
            <control shapeId="3132473" r:id="rId45" name="Button 57">
              <controlPr defaultSize="0" print="0" autoFill="0" autoPict="0" macro="[0]!mygtukas52">
                <anchor moveWithCells="1" sizeWithCells="1">
                  <from>
                    <xdr:col>5</xdr:col>
                    <xdr:colOff>9525</xdr:colOff>
                    <xdr:row>85</xdr:row>
                    <xdr:rowOff>9525</xdr:rowOff>
                  </from>
                  <to>
                    <xdr:col>5</xdr:col>
                    <xdr:colOff>1381125</xdr:colOff>
                    <xdr:row>85</xdr:row>
                    <xdr:rowOff>419100</xdr:rowOff>
                  </to>
                </anchor>
              </controlPr>
            </control>
          </mc:Choice>
        </mc:AlternateContent>
        <mc:AlternateContent xmlns:mc="http://schemas.openxmlformats.org/markup-compatibility/2006">
          <mc:Choice Requires="x14">
            <control shapeId="3132474" r:id="rId46" name="Button 58">
              <controlPr defaultSize="0" print="0" autoFill="0" autoPict="0" macro="[0]!mygtukas53">
                <anchor moveWithCells="1" sizeWithCells="1">
                  <from>
                    <xdr:col>5</xdr:col>
                    <xdr:colOff>9525</xdr:colOff>
                    <xdr:row>86</xdr:row>
                    <xdr:rowOff>19050</xdr:rowOff>
                  </from>
                  <to>
                    <xdr:col>5</xdr:col>
                    <xdr:colOff>1381125</xdr:colOff>
                    <xdr:row>86</xdr:row>
                    <xdr:rowOff>438150</xdr:rowOff>
                  </to>
                </anchor>
              </controlPr>
            </control>
          </mc:Choice>
        </mc:AlternateContent>
        <mc:AlternateContent xmlns:mc="http://schemas.openxmlformats.org/markup-compatibility/2006">
          <mc:Choice Requires="x14">
            <control shapeId="3132475" r:id="rId47" name="Button 59">
              <controlPr defaultSize="0" print="0" autoFill="0" autoPict="0" macro="[0]!mygtukas54">
                <anchor moveWithCells="1" sizeWithCells="1">
                  <from>
                    <xdr:col>5</xdr:col>
                    <xdr:colOff>19050</xdr:colOff>
                    <xdr:row>87</xdr:row>
                    <xdr:rowOff>19050</xdr:rowOff>
                  </from>
                  <to>
                    <xdr:col>5</xdr:col>
                    <xdr:colOff>1390650</xdr:colOff>
                    <xdr:row>87</xdr:row>
                    <xdr:rowOff>428625</xdr:rowOff>
                  </to>
                </anchor>
              </controlPr>
            </control>
          </mc:Choice>
        </mc:AlternateContent>
        <mc:AlternateContent xmlns:mc="http://schemas.openxmlformats.org/markup-compatibility/2006">
          <mc:Choice Requires="x14">
            <control shapeId="3132477" r:id="rId48" name="Button 61">
              <controlPr defaultSize="0" print="0" autoFill="0" autoPict="0" macro="[0]!mygtukas55">
                <anchor moveWithCells="1" sizeWithCells="1">
                  <from>
                    <xdr:col>5</xdr:col>
                    <xdr:colOff>9525</xdr:colOff>
                    <xdr:row>90</xdr:row>
                    <xdr:rowOff>28575</xdr:rowOff>
                  </from>
                  <to>
                    <xdr:col>5</xdr:col>
                    <xdr:colOff>1381125</xdr:colOff>
                    <xdr:row>90</xdr:row>
                    <xdr:rowOff>438150</xdr:rowOff>
                  </to>
                </anchor>
              </controlPr>
            </control>
          </mc:Choice>
        </mc:AlternateContent>
        <mc:AlternateContent xmlns:mc="http://schemas.openxmlformats.org/markup-compatibility/2006">
          <mc:Choice Requires="x14">
            <control shapeId="3132479" r:id="rId49" name="Button 63">
              <controlPr defaultSize="0" print="0" autoFill="0" autoPict="0" macro="[0]!mygtukas56">
                <anchor moveWithCells="1" sizeWithCells="1">
                  <from>
                    <xdr:col>5</xdr:col>
                    <xdr:colOff>28575</xdr:colOff>
                    <xdr:row>93</xdr:row>
                    <xdr:rowOff>19050</xdr:rowOff>
                  </from>
                  <to>
                    <xdr:col>6</xdr:col>
                    <xdr:colOff>0</xdr:colOff>
                    <xdr:row>93</xdr:row>
                    <xdr:rowOff>428625</xdr:rowOff>
                  </to>
                </anchor>
              </controlPr>
            </control>
          </mc:Choice>
        </mc:AlternateContent>
        <mc:AlternateContent xmlns:mc="http://schemas.openxmlformats.org/markup-compatibility/2006">
          <mc:Choice Requires="x14">
            <control shapeId="3132481" r:id="rId50" name="Button 65">
              <controlPr defaultSize="0" print="0" autoFill="0" autoPict="0" macro="[0]!mygtukas57">
                <anchor moveWithCells="1" sizeWithCells="1">
                  <from>
                    <xdr:col>5</xdr:col>
                    <xdr:colOff>19050</xdr:colOff>
                    <xdr:row>96</xdr:row>
                    <xdr:rowOff>19050</xdr:rowOff>
                  </from>
                  <to>
                    <xdr:col>5</xdr:col>
                    <xdr:colOff>1390650</xdr:colOff>
                    <xdr:row>96</xdr:row>
                    <xdr:rowOff>428625</xdr:rowOff>
                  </to>
                </anchor>
              </controlPr>
            </control>
          </mc:Choice>
        </mc:AlternateContent>
        <mc:AlternateContent xmlns:mc="http://schemas.openxmlformats.org/markup-compatibility/2006">
          <mc:Choice Requires="x14">
            <control shapeId="3132483" r:id="rId51" name="Button 67">
              <controlPr defaultSize="0" print="0" autoFill="0" autoPict="0" macro="[0]!mygtukas58">
                <anchor moveWithCells="1" sizeWithCells="1">
                  <from>
                    <xdr:col>5</xdr:col>
                    <xdr:colOff>19050</xdr:colOff>
                    <xdr:row>99</xdr:row>
                    <xdr:rowOff>38100</xdr:rowOff>
                  </from>
                  <to>
                    <xdr:col>5</xdr:col>
                    <xdr:colOff>1390650</xdr:colOff>
                    <xdr:row>99</xdr:row>
                    <xdr:rowOff>447675</xdr:rowOff>
                  </to>
                </anchor>
              </controlPr>
            </control>
          </mc:Choice>
        </mc:AlternateContent>
        <mc:AlternateContent xmlns:mc="http://schemas.openxmlformats.org/markup-compatibility/2006">
          <mc:Choice Requires="x14">
            <control shapeId="3132485" r:id="rId52" name="Button 69">
              <controlPr defaultSize="0" print="0" autoFill="0" autoPict="0" macro="[0]!mygtukas59">
                <anchor moveWithCells="1" sizeWithCells="1">
                  <from>
                    <xdr:col>5</xdr:col>
                    <xdr:colOff>9525</xdr:colOff>
                    <xdr:row>102</xdr:row>
                    <xdr:rowOff>19050</xdr:rowOff>
                  </from>
                  <to>
                    <xdr:col>5</xdr:col>
                    <xdr:colOff>1381125</xdr:colOff>
                    <xdr:row>102</xdr:row>
                    <xdr:rowOff>428625</xdr:rowOff>
                  </to>
                </anchor>
              </controlPr>
            </control>
          </mc:Choice>
        </mc:AlternateContent>
        <mc:AlternateContent xmlns:mc="http://schemas.openxmlformats.org/markup-compatibility/2006">
          <mc:Choice Requires="x14">
            <control shapeId="3132486" r:id="rId53" name="Button 70">
              <controlPr defaultSize="0" print="0" autoFill="0" autoPict="0" macro="[0]!mygtukas510">
                <anchor moveWithCells="1" sizeWithCells="1">
                  <from>
                    <xdr:col>5</xdr:col>
                    <xdr:colOff>9525</xdr:colOff>
                    <xdr:row>103</xdr:row>
                    <xdr:rowOff>19050</xdr:rowOff>
                  </from>
                  <to>
                    <xdr:col>5</xdr:col>
                    <xdr:colOff>1381125</xdr:colOff>
                    <xdr:row>103</xdr:row>
                    <xdr:rowOff>428625</xdr:rowOff>
                  </to>
                </anchor>
              </controlPr>
            </control>
          </mc:Choice>
        </mc:AlternateContent>
        <mc:AlternateContent xmlns:mc="http://schemas.openxmlformats.org/markup-compatibility/2006">
          <mc:Choice Requires="x14">
            <control shapeId="3132487" r:id="rId54" name="Button 71">
              <controlPr defaultSize="0" print="0" autoFill="0" autoPict="0" macro="[0]!mygtukas61">
                <anchor moveWithCells="1" sizeWithCells="1">
                  <from>
                    <xdr:col>5</xdr:col>
                    <xdr:colOff>9525</xdr:colOff>
                    <xdr:row>106</xdr:row>
                    <xdr:rowOff>9525</xdr:rowOff>
                  </from>
                  <to>
                    <xdr:col>5</xdr:col>
                    <xdr:colOff>1381125</xdr:colOff>
                    <xdr:row>106</xdr:row>
                    <xdr:rowOff>428625</xdr:rowOff>
                  </to>
                </anchor>
              </controlPr>
            </control>
          </mc:Choice>
        </mc:AlternateContent>
        <mc:AlternateContent xmlns:mc="http://schemas.openxmlformats.org/markup-compatibility/2006">
          <mc:Choice Requires="x14">
            <control shapeId="3132488" r:id="rId55" name="Button 72">
              <controlPr defaultSize="0" print="0" autoFill="0" autoPict="0" macro="[0]!mygtukas62">
                <anchor moveWithCells="1" sizeWithCells="1">
                  <from>
                    <xdr:col>5</xdr:col>
                    <xdr:colOff>9525</xdr:colOff>
                    <xdr:row>107</xdr:row>
                    <xdr:rowOff>9525</xdr:rowOff>
                  </from>
                  <to>
                    <xdr:col>5</xdr:col>
                    <xdr:colOff>1381125</xdr:colOff>
                    <xdr:row>107</xdr:row>
                    <xdr:rowOff>419100</xdr:rowOff>
                  </to>
                </anchor>
              </controlPr>
            </control>
          </mc:Choice>
        </mc:AlternateContent>
        <mc:AlternateContent xmlns:mc="http://schemas.openxmlformats.org/markup-compatibility/2006">
          <mc:Choice Requires="x14">
            <control shapeId="3132489" r:id="rId56" name="Button 73">
              <controlPr defaultSize="0" print="0" autoFill="0" autoPict="0" macro="[0]!mygtukas63">
                <anchor moveWithCells="1" sizeWithCells="1">
                  <from>
                    <xdr:col>5</xdr:col>
                    <xdr:colOff>9525</xdr:colOff>
                    <xdr:row>108</xdr:row>
                    <xdr:rowOff>19050</xdr:rowOff>
                  </from>
                  <to>
                    <xdr:col>5</xdr:col>
                    <xdr:colOff>1381125</xdr:colOff>
                    <xdr:row>108</xdr:row>
                    <xdr:rowOff>428625</xdr:rowOff>
                  </to>
                </anchor>
              </controlPr>
            </control>
          </mc:Choice>
        </mc:AlternateContent>
        <mc:AlternateContent xmlns:mc="http://schemas.openxmlformats.org/markup-compatibility/2006">
          <mc:Choice Requires="x14">
            <control shapeId="3132490" r:id="rId57" name="Button 74">
              <controlPr defaultSize="0" print="0" autoFill="0" autoPict="0" macro="[0]!mygtukas64">
                <anchor moveWithCells="1" sizeWithCells="1">
                  <from>
                    <xdr:col>5</xdr:col>
                    <xdr:colOff>9525</xdr:colOff>
                    <xdr:row>109</xdr:row>
                    <xdr:rowOff>28575</xdr:rowOff>
                  </from>
                  <to>
                    <xdr:col>5</xdr:col>
                    <xdr:colOff>1381125</xdr:colOff>
                    <xdr:row>109</xdr:row>
                    <xdr:rowOff>438150</xdr:rowOff>
                  </to>
                </anchor>
              </controlPr>
            </control>
          </mc:Choice>
        </mc:AlternateContent>
        <mc:AlternateContent xmlns:mc="http://schemas.openxmlformats.org/markup-compatibility/2006">
          <mc:Choice Requires="x14">
            <control shapeId="3132492" r:id="rId58" name="Button 76">
              <controlPr defaultSize="0" print="0" autoFill="0" autoPict="0" macro="[0]!mygtukas65">
                <anchor moveWithCells="1" sizeWithCells="1">
                  <from>
                    <xdr:col>5</xdr:col>
                    <xdr:colOff>9525</xdr:colOff>
                    <xdr:row>112</xdr:row>
                    <xdr:rowOff>28575</xdr:rowOff>
                  </from>
                  <to>
                    <xdr:col>5</xdr:col>
                    <xdr:colOff>1381125</xdr:colOff>
                    <xdr:row>112</xdr:row>
                    <xdr:rowOff>438150</xdr:rowOff>
                  </to>
                </anchor>
              </controlPr>
            </control>
          </mc:Choice>
        </mc:AlternateContent>
        <mc:AlternateContent xmlns:mc="http://schemas.openxmlformats.org/markup-compatibility/2006">
          <mc:Choice Requires="x14">
            <control shapeId="3132493" r:id="rId59" name="Button 77">
              <controlPr defaultSize="0" print="0" autoFill="0" autoPict="0" macro="[0]!mygtukas66">
                <anchor moveWithCells="1" sizeWithCells="1">
                  <from>
                    <xdr:col>5</xdr:col>
                    <xdr:colOff>9525</xdr:colOff>
                    <xdr:row>113</xdr:row>
                    <xdr:rowOff>28575</xdr:rowOff>
                  </from>
                  <to>
                    <xdr:col>5</xdr:col>
                    <xdr:colOff>1381125</xdr:colOff>
                    <xdr:row>113</xdr:row>
                    <xdr:rowOff>438150</xdr:rowOff>
                  </to>
                </anchor>
              </controlPr>
            </control>
          </mc:Choice>
        </mc:AlternateContent>
        <mc:AlternateContent xmlns:mc="http://schemas.openxmlformats.org/markup-compatibility/2006">
          <mc:Choice Requires="x14">
            <control shapeId="3132494" r:id="rId60" name="Button 78">
              <controlPr defaultSize="0" print="0" autoFill="0" autoPict="0" macro="[0]!mygtukas67">
                <anchor moveWithCells="1" sizeWithCells="1">
                  <from>
                    <xdr:col>5</xdr:col>
                    <xdr:colOff>9525</xdr:colOff>
                    <xdr:row>114</xdr:row>
                    <xdr:rowOff>28575</xdr:rowOff>
                  </from>
                  <to>
                    <xdr:col>5</xdr:col>
                    <xdr:colOff>1381125</xdr:colOff>
                    <xdr:row>114</xdr:row>
                    <xdr:rowOff>447675</xdr:rowOff>
                  </to>
                </anchor>
              </controlPr>
            </control>
          </mc:Choice>
        </mc:AlternateContent>
        <mc:AlternateContent xmlns:mc="http://schemas.openxmlformats.org/markup-compatibility/2006">
          <mc:Choice Requires="x14">
            <control shapeId="3132495" r:id="rId61" name="Button 79">
              <controlPr defaultSize="0" print="0" autoFill="0" autoPict="0" macro="[0]!mygtukas71">
                <anchor moveWithCells="1" sizeWithCells="1">
                  <from>
                    <xdr:col>5</xdr:col>
                    <xdr:colOff>28575</xdr:colOff>
                    <xdr:row>117</xdr:row>
                    <xdr:rowOff>28575</xdr:rowOff>
                  </from>
                  <to>
                    <xdr:col>5</xdr:col>
                    <xdr:colOff>1400175</xdr:colOff>
                    <xdr:row>117</xdr:row>
                    <xdr:rowOff>438150</xdr:rowOff>
                  </to>
                </anchor>
              </controlPr>
            </control>
          </mc:Choice>
        </mc:AlternateContent>
        <mc:AlternateContent xmlns:mc="http://schemas.openxmlformats.org/markup-compatibility/2006">
          <mc:Choice Requires="x14">
            <control shapeId="3132496" r:id="rId62" name="Button 80">
              <controlPr defaultSize="0" print="0" autoFill="0" autoPict="0" macro="[0]!mygtukas72">
                <anchor moveWithCells="1" sizeWithCells="1">
                  <from>
                    <xdr:col>5</xdr:col>
                    <xdr:colOff>28575</xdr:colOff>
                    <xdr:row>118</xdr:row>
                    <xdr:rowOff>28575</xdr:rowOff>
                  </from>
                  <to>
                    <xdr:col>5</xdr:col>
                    <xdr:colOff>1400175</xdr:colOff>
                    <xdr:row>118</xdr:row>
                    <xdr:rowOff>438150</xdr:rowOff>
                  </to>
                </anchor>
              </controlPr>
            </control>
          </mc:Choice>
        </mc:AlternateContent>
        <mc:AlternateContent xmlns:mc="http://schemas.openxmlformats.org/markup-compatibility/2006">
          <mc:Choice Requires="x14">
            <control shapeId="3132497" r:id="rId63" name="Button 81">
              <controlPr defaultSize="0" print="0" autoFill="0" autoPict="0" macro="[0]!mygtukas73">
                <anchor moveWithCells="1" sizeWithCells="1">
                  <from>
                    <xdr:col>5</xdr:col>
                    <xdr:colOff>28575</xdr:colOff>
                    <xdr:row>119</xdr:row>
                    <xdr:rowOff>28575</xdr:rowOff>
                  </from>
                  <to>
                    <xdr:col>5</xdr:col>
                    <xdr:colOff>1400175</xdr:colOff>
                    <xdr:row>119</xdr:row>
                    <xdr:rowOff>447675</xdr:rowOff>
                  </to>
                </anchor>
              </controlPr>
            </control>
          </mc:Choice>
        </mc:AlternateContent>
        <mc:AlternateContent xmlns:mc="http://schemas.openxmlformats.org/markup-compatibility/2006">
          <mc:Choice Requires="x14">
            <control shapeId="3132498" r:id="rId64" name="Button 82">
              <controlPr defaultSize="0" print="0" autoFill="0" autoPict="0" macro="[0]!mygtukas74">
                <anchor moveWithCells="1" sizeWithCells="1">
                  <from>
                    <xdr:col>5</xdr:col>
                    <xdr:colOff>28575</xdr:colOff>
                    <xdr:row>120</xdr:row>
                    <xdr:rowOff>47625</xdr:rowOff>
                  </from>
                  <to>
                    <xdr:col>5</xdr:col>
                    <xdr:colOff>1400175</xdr:colOff>
                    <xdr:row>120</xdr:row>
                    <xdr:rowOff>457200</xdr:rowOff>
                  </to>
                </anchor>
              </controlPr>
            </control>
          </mc:Choice>
        </mc:AlternateContent>
        <mc:AlternateContent xmlns:mc="http://schemas.openxmlformats.org/markup-compatibility/2006">
          <mc:Choice Requires="x14">
            <control shapeId="3132499" r:id="rId65" name="Button 83">
              <controlPr defaultSize="0" print="0" autoFill="0" autoPict="0" macro="[0]!mygtukas75">
                <anchor moveWithCells="1" sizeWithCells="1">
                  <from>
                    <xdr:col>5</xdr:col>
                    <xdr:colOff>28575</xdr:colOff>
                    <xdr:row>121</xdr:row>
                    <xdr:rowOff>47625</xdr:rowOff>
                  </from>
                  <to>
                    <xdr:col>5</xdr:col>
                    <xdr:colOff>1400175</xdr:colOff>
                    <xdr:row>122</xdr:row>
                    <xdr:rowOff>0</xdr:rowOff>
                  </to>
                </anchor>
              </controlPr>
            </control>
          </mc:Choice>
        </mc:AlternateContent>
        <mc:AlternateContent xmlns:mc="http://schemas.openxmlformats.org/markup-compatibility/2006">
          <mc:Choice Requires="x14">
            <control shapeId="3132500" r:id="rId66" name="Button 84">
              <controlPr defaultSize="0" print="0" autoFill="0" autoPict="0" macro="[0]!mygtukas76">
                <anchor moveWithCells="1" sizeWithCells="1">
                  <from>
                    <xdr:col>5</xdr:col>
                    <xdr:colOff>28575</xdr:colOff>
                    <xdr:row>122</xdr:row>
                    <xdr:rowOff>47625</xdr:rowOff>
                  </from>
                  <to>
                    <xdr:col>5</xdr:col>
                    <xdr:colOff>1400175</xdr:colOff>
                    <xdr:row>123</xdr:row>
                    <xdr:rowOff>0</xdr:rowOff>
                  </to>
                </anchor>
              </controlPr>
            </control>
          </mc:Choice>
        </mc:AlternateContent>
        <mc:AlternateContent xmlns:mc="http://schemas.openxmlformats.org/markup-compatibility/2006">
          <mc:Choice Requires="x14">
            <control shapeId="3132501" r:id="rId67" name="Button 85">
              <controlPr defaultSize="0" print="0" autoFill="0" autoPict="0" macro="[0]!mygtukas77">
                <anchor moveWithCells="1" sizeWithCells="1">
                  <from>
                    <xdr:col>5</xdr:col>
                    <xdr:colOff>28575</xdr:colOff>
                    <xdr:row>123</xdr:row>
                    <xdr:rowOff>47625</xdr:rowOff>
                  </from>
                  <to>
                    <xdr:col>5</xdr:col>
                    <xdr:colOff>1400175</xdr:colOff>
                    <xdr:row>124</xdr:row>
                    <xdr:rowOff>9525</xdr:rowOff>
                  </to>
                </anchor>
              </controlPr>
            </control>
          </mc:Choice>
        </mc:AlternateContent>
        <mc:AlternateContent xmlns:mc="http://schemas.openxmlformats.org/markup-compatibility/2006">
          <mc:Choice Requires="x14">
            <control shapeId="3132502" r:id="rId68" name="Button 86">
              <controlPr defaultSize="0" print="0" autoFill="0" autoPict="0" macro="[0]!mygtukas81">
                <anchor moveWithCells="1" sizeWithCells="1">
                  <from>
                    <xdr:col>5</xdr:col>
                    <xdr:colOff>28575</xdr:colOff>
                    <xdr:row>126</xdr:row>
                    <xdr:rowOff>28575</xdr:rowOff>
                  </from>
                  <to>
                    <xdr:col>5</xdr:col>
                    <xdr:colOff>1400175</xdr:colOff>
                    <xdr:row>126</xdr:row>
                    <xdr:rowOff>438150</xdr:rowOff>
                  </to>
                </anchor>
              </controlPr>
            </control>
          </mc:Choice>
        </mc:AlternateContent>
        <mc:AlternateContent xmlns:mc="http://schemas.openxmlformats.org/markup-compatibility/2006">
          <mc:Choice Requires="x14">
            <control shapeId="3132503" r:id="rId69" name="Button 87">
              <controlPr defaultSize="0" print="0" autoFill="0" autoPict="0" macro="[0]!mygtukas82">
                <anchor moveWithCells="1" sizeWithCells="1">
                  <from>
                    <xdr:col>5</xdr:col>
                    <xdr:colOff>28575</xdr:colOff>
                    <xdr:row>127</xdr:row>
                    <xdr:rowOff>28575</xdr:rowOff>
                  </from>
                  <to>
                    <xdr:col>5</xdr:col>
                    <xdr:colOff>1400175</xdr:colOff>
                    <xdr:row>127</xdr:row>
                    <xdr:rowOff>447675</xdr:rowOff>
                  </to>
                </anchor>
              </controlPr>
            </control>
          </mc:Choice>
        </mc:AlternateContent>
        <mc:AlternateContent xmlns:mc="http://schemas.openxmlformats.org/markup-compatibility/2006">
          <mc:Choice Requires="x14">
            <control shapeId="3132504" r:id="rId70" name="Button 88">
              <controlPr defaultSize="0" print="0" autoFill="0" autoPict="0" macro="[0]!mygtukas83">
                <anchor moveWithCells="1" sizeWithCells="1">
                  <from>
                    <xdr:col>5</xdr:col>
                    <xdr:colOff>28575</xdr:colOff>
                    <xdr:row>128</xdr:row>
                    <xdr:rowOff>38100</xdr:rowOff>
                  </from>
                  <to>
                    <xdr:col>5</xdr:col>
                    <xdr:colOff>1400175</xdr:colOff>
                    <xdr:row>128</xdr:row>
                    <xdr:rowOff>447675</xdr:rowOff>
                  </to>
                </anchor>
              </controlPr>
            </control>
          </mc:Choice>
        </mc:AlternateContent>
        <mc:AlternateContent xmlns:mc="http://schemas.openxmlformats.org/markup-compatibility/2006">
          <mc:Choice Requires="x14">
            <control shapeId="3132505" r:id="rId71" name="Button 89">
              <controlPr defaultSize="0" print="0" autoFill="0" autoPict="0" macro="[0]!mygtukas84">
                <anchor moveWithCells="1" sizeWithCells="1">
                  <from>
                    <xdr:col>5</xdr:col>
                    <xdr:colOff>28575</xdr:colOff>
                    <xdr:row>129</xdr:row>
                    <xdr:rowOff>47625</xdr:rowOff>
                  </from>
                  <to>
                    <xdr:col>5</xdr:col>
                    <xdr:colOff>1400175</xdr:colOff>
                    <xdr:row>129</xdr:row>
                    <xdr:rowOff>457200</xdr:rowOff>
                  </to>
                </anchor>
              </controlPr>
            </control>
          </mc:Choice>
        </mc:AlternateContent>
      </controls>
    </mc:Choice>
  </mc:AlternateConten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2">
    <tabColor rgb="FFFFC000"/>
    <pageSetUpPr fitToPage="1"/>
  </sheetPr>
  <dimension ref="A1:XFD852"/>
  <sheetViews>
    <sheetView showGridLines="0" showRowColHeaders="0" zoomScale="90" zoomScaleNormal="90" workbookViewId="0">
      <selection activeCell="A196" sqref="A196:XFD1048576"/>
    </sheetView>
  </sheetViews>
  <sheetFormatPr defaultColWidth="0" defaultRowHeight="15" zeroHeight="1"/>
  <cols>
    <col min="1" max="1" width="1.42578125" customWidth="1"/>
    <col min="2" max="2" width="8.140625" customWidth="1"/>
    <col min="3" max="3" width="64.7109375" customWidth="1"/>
    <col min="4" max="36" width="18.5703125" customWidth="1"/>
    <col min="37" max="37" width="1.42578125" customWidth="1"/>
    <col min="38" max="257" width="9.140625" hidden="1"/>
    <col min="258" max="258" width="1.42578125" hidden="1"/>
    <col min="259" max="259" width="65" hidden="1"/>
    <col min="260" max="260" width="12.28515625" hidden="1"/>
    <col min="261" max="286" width="10.85546875" hidden="1"/>
    <col min="287" max="513" width="9.140625" hidden="1"/>
    <col min="514" max="514" width="1.42578125" hidden="1"/>
    <col min="515" max="515" width="65" hidden="1"/>
    <col min="516" max="516" width="12.28515625" hidden="1"/>
    <col min="517" max="542" width="10.85546875" hidden="1"/>
    <col min="543" max="769" width="9.140625" hidden="1"/>
    <col min="770" max="770" width="1.42578125" hidden="1"/>
    <col min="771" max="771" width="65" hidden="1"/>
    <col min="772" max="772" width="12.28515625" hidden="1"/>
    <col min="773" max="798" width="10.85546875" hidden="1"/>
    <col min="799" max="1025" width="9.140625" hidden="1"/>
    <col min="1026" max="1026" width="1.42578125" hidden="1"/>
    <col min="1027" max="1027" width="65" hidden="1"/>
    <col min="1028" max="1028" width="12.28515625" hidden="1"/>
    <col min="1029" max="1054" width="10.85546875" hidden="1"/>
    <col min="1055" max="1281" width="9.140625" hidden="1"/>
    <col min="1282" max="1282" width="1.42578125" hidden="1"/>
    <col min="1283" max="1283" width="65" hidden="1"/>
    <col min="1284" max="1284" width="12.28515625" hidden="1"/>
    <col min="1285" max="1310" width="10.85546875" hidden="1"/>
    <col min="1311" max="1537" width="9.140625" hidden="1"/>
    <col min="1538" max="1538" width="1.42578125" hidden="1"/>
    <col min="1539" max="1539" width="65" hidden="1"/>
    <col min="1540" max="1540" width="12.28515625" hidden="1"/>
    <col min="1541" max="1566" width="10.85546875" hidden="1"/>
    <col min="1567" max="1793" width="9.140625" hidden="1"/>
    <col min="1794" max="1794" width="1.42578125" hidden="1"/>
    <col min="1795" max="1795" width="65" hidden="1"/>
    <col min="1796" max="1796" width="12.28515625" hidden="1"/>
    <col min="1797" max="1822" width="10.85546875" hidden="1"/>
    <col min="1823" max="2049" width="9.140625" hidden="1"/>
    <col min="2050" max="2050" width="1.42578125" hidden="1"/>
    <col min="2051" max="2051" width="65" hidden="1"/>
    <col min="2052" max="2052" width="12.28515625" hidden="1"/>
    <col min="2053" max="2078" width="10.85546875" hidden="1"/>
    <col min="2079" max="2305" width="9.140625" hidden="1"/>
    <col min="2306" max="2306" width="1.42578125" hidden="1"/>
    <col min="2307" max="2307" width="65" hidden="1"/>
    <col min="2308" max="2308" width="12.28515625" hidden="1"/>
    <col min="2309" max="2334" width="10.85546875" hidden="1"/>
    <col min="2335" max="2561" width="9.140625" hidden="1"/>
    <col min="2562" max="2562" width="1.42578125" hidden="1"/>
    <col min="2563" max="2563" width="65" hidden="1"/>
    <col min="2564" max="2564" width="12.28515625" hidden="1"/>
    <col min="2565" max="2590" width="10.85546875" hidden="1"/>
    <col min="2591" max="2817" width="9.140625" hidden="1"/>
    <col min="2818" max="2818" width="1.42578125" hidden="1"/>
    <col min="2819" max="2819" width="65" hidden="1"/>
    <col min="2820" max="2820" width="12.28515625" hidden="1"/>
    <col min="2821" max="2846" width="10.85546875" hidden="1"/>
    <col min="2847" max="3073" width="9.140625" hidden="1"/>
    <col min="3074" max="3074" width="1.42578125" hidden="1"/>
    <col min="3075" max="3075" width="65" hidden="1"/>
    <col min="3076" max="3076" width="12.28515625" hidden="1"/>
    <col min="3077" max="3102" width="10.85546875" hidden="1"/>
    <col min="3103" max="3329" width="9.140625" hidden="1"/>
    <col min="3330" max="3330" width="1.42578125" hidden="1"/>
    <col min="3331" max="3331" width="65" hidden="1"/>
    <col min="3332" max="3332" width="12.28515625" hidden="1"/>
    <col min="3333" max="3358" width="10.85546875" hidden="1"/>
    <col min="3359" max="3585" width="9.140625" hidden="1"/>
    <col min="3586" max="3586" width="1.42578125" hidden="1"/>
    <col min="3587" max="3587" width="65" hidden="1"/>
    <col min="3588" max="3588" width="12.28515625" hidden="1"/>
    <col min="3589" max="3614" width="10.85546875" hidden="1"/>
    <col min="3615" max="3841" width="9.140625" hidden="1"/>
    <col min="3842" max="3842" width="1.42578125" hidden="1"/>
    <col min="3843" max="3843" width="65" hidden="1"/>
    <col min="3844" max="3844" width="12.28515625" hidden="1"/>
    <col min="3845" max="3870" width="10.85546875" hidden="1"/>
    <col min="3871" max="4097" width="9.140625" hidden="1"/>
    <col min="4098" max="4098" width="1.42578125" hidden="1"/>
    <col min="4099" max="4099" width="65" hidden="1"/>
    <col min="4100" max="4100" width="12.28515625" hidden="1"/>
    <col min="4101" max="4126" width="10.85546875" hidden="1"/>
    <col min="4127" max="4353" width="9.140625" hidden="1"/>
    <col min="4354" max="4354" width="1.42578125" hidden="1"/>
    <col min="4355" max="4355" width="65" hidden="1"/>
    <col min="4356" max="4356" width="12.28515625" hidden="1"/>
    <col min="4357" max="4382" width="10.85546875" hidden="1"/>
    <col min="4383" max="4609" width="9.140625" hidden="1"/>
    <col min="4610" max="4610" width="1.42578125" hidden="1"/>
    <col min="4611" max="4611" width="65" hidden="1"/>
    <col min="4612" max="4612" width="12.28515625" hidden="1"/>
    <col min="4613" max="4638" width="10.85546875" hidden="1"/>
    <col min="4639" max="4865" width="9.140625" hidden="1"/>
    <col min="4866" max="4866" width="1.42578125" hidden="1"/>
    <col min="4867" max="4867" width="65" hidden="1"/>
    <col min="4868" max="4868" width="12.28515625" hidden="1"/>
    <col min="4869" max="4894" width="10.85546875" hidden="1"/>
    <col min="4895" max="5121" width="9.140625" hidden="1"/>
    <col min="5122" max="5122" width="1.42578125" hidden="1"/>
    <col min="5123" max="5123" width="65" hidden="1"/>
    <col min="5124" max="5124" width="12.28515625" hidden="1"/>
    <col min="5125" max="5150" width="10.85546875" hidden="1"/>
    <col min="5151" max="5377" width="9.140625" hidden="1"/>
    <col min="5378" max="5378" width="1.42578125" hidden="1"/>
    <col min="5379" max="5379" width="65" hidden="1"/>
    <col min="5380" max="5380" width="12.28515625" hidden="1"/>
    <col min="5381" max="5406" width="10.85546875" hidden="1"/>
    <col min="5407" max="5633" width="9.140625" hidden="1"/>
    <col min="5634" max="5634" width="1.42578125" hidden="1"/>
    <col min="5635" max="5635" width="65" hidden="1"/>
    <col min="5636" max="5636" width="12.28515625" hidden="1"/>
    <col min="5637" max="5662" width="10.85546875" hidden="1"/>
    <col min="5663" max="5889" width="9.140625" hidden="1"/>
    <col min="5890" max="5890" width="1.42578125" hidden="1"/>
    <col min="5891" max="5891" width="65" hidden="1"/>
    <col min="5892" max="5892" width="12.28515625" hidden="1"/>
    <col min="5893" max="5918" width="10.85546875" hidden="1"/>
    <col min="5919" max="6145" width="9.140625" hidden="1"/>
    <col min="6146" max="6146" width="1.42578125" hidden="1"/>
    <col min="6147" max="6147" width="65" hidden="1"/>
    <col min="6148" max="6148" width="12.28515625" hidden="1"/>
    <col min="6149" max="6174" width="10.85546875" hidden="1"/>
    <col min="6175" max="6401" width="9.140625" hidden="1"/>
    <col min="6402" max="6402" width="1.42578125" hidden="1"/>
    <col min="6403" max="6403" width="65" hidden="1"/>
    <col min="6404" max="6404" width="12.28515625" hidden="1"/>
    <col min="6405" max="6430" width="10.85546875" hidden="1"/>
    <col min="6431" max="6657" width="9.140625" hidden="1"/>
    <col min="6658" max="6658" width="1.42578125" hidden="1"/>
    <col min="6659" max="6659" width="65" hidden="1"/>
    <col min="6660" max="6660" width="12.28515625" hidden="1"/>
    <col min="6661" max="6686" width="10.85546875" hidden="1"/>
    <col min="6687" max="6913" width="9.140625" hidden="1"/>
    <col min="6914" max="6914" width="1.42578125" hidden="1"/>
    <col min="6915" max="6915" width="65" hidden="1"/>
    <col min="6916" max="6916" width="12.28515625" hidden="1"/>
    <col min="6917" max="6942" width="10.85546875" hidden="1"/>
    <col min="6943" max="7169" width="9.140625" hidden="1"/>
    <col min="7170" max="7170" width="1.42578125" hidden="1"/>
    <col min="7171" max="7171" width="65" hidden="1"/>
    <col min="7172" max="7172" width="12.28515625" hidden="1"/>
    <col min="7173" max="7198" width="10.85546875" hidden="1"/>
    <col min="7199" max="7425" width="9.140625" hidden="1"/>
    <col min="7426" max="7426" width="1.42578125" hidden="1"/>
    <col min="7427" max="7427" width="65" hidden="1"/>
    <col min="7428" max="7428" width="12.28515625" hidden="1"/>
    <col min="7429" max="7454" width="10.85546875" hidden="1"/>
    <col min="7455" max="7681" width="9.140625" hidden="1"/>
    <col min="7682" max="7682" width="1.42578125" hidden="1"/>
    <col min="7683" max="7683" width="65" hidden="1"/>
    <col min="7684" max="7684" width="12.28515625" hidden="1"/>
    <col min="7685" max="7710" width="10.85546875" hidden="1"/>
    <col min="7711" max="7937" width="9.140625" hidden="1"/>
    <col min="7938" max="7938" width="1.42578125" hidden="1"/>
    <col min="7939" max="7939" width="65" hidden="1"/>
    <col min="7940" max="7940" width="12.28515625" hidden="1"/>
    <col min="7941" max="7966" width="10.85546875" hidden="1"/>
    <col min="7967" max="8193" width="9.140625" hidden="1"/>
    <col min="8194" max="8194" width="1.42578125" hidden="1"/>
    <col min="8195" max="8195" width="65" hidden="1"/>
    <col min="8196" max="8196" width="12.28515625" hidden="1"/>
    <col min="8197" max="8222" width="10.85546875" hidden="1"/>
    <col min="8223" max="8449" width="9.140625" hidden="1"/>
    <col min="8450" max="8450" width="1.42578125" hidden="1"/>
    <col min="8451" max="8451" width="65" hidden="1"/>
    <col min="8452" max="8452" width="12.28515625" hidden="1"/>
    <col min="8453" max="8478" width="10.85546875" hidden="1"/>
    <col min="8479" max="8705" width="9.140625" hidden="1"/>
    <col min="8706" max="8706" width="1.42578125" hidden="1"/>
    <col min="8707" max="8707" width="65" hidden="1"/>
    <col min="8708" max="8708" width="12.28515625" hidden="1"/>
    <col min="8709" max="8734" width="10.85546875" hidden="1"/>
    <col min="8735" max="8961" width="9.140625" hidden="1"/>
    <col min="8962" max="8962" width="1.42578125" hidden="1"/>
    <col min="8963" max="8963" width="65" hidden="1"/>
    <col min="8964" max="8964" width="12.28515625" hidden="1"/>
    <col min="8965" max="8990" width="10.85546875" hidden="1"/>
    <col min="8991" max="9217" width="9.140625" hidden="1"/>
    <col min="9218" max="9218" width="1.42578125" hidden="1"/>
    <col min="9219" max="9219" width="65" hidden="1"/>
    <col min="9220" max="9220" width="12.28515625" hidden="1"/>
    <col min="9221" max="9246" width="10.85546875" hidden="1"/>
    <col min="9247" max="9473" width="9.140625" hidden="1"/>
    <col min="9474" max="9474" width="1.42578125" hidden="1"/>
    <col min="9475" max="9475" width="65" hidden="1"/>
    <col min="9476" max="9476" width="12.28515625" hidden="1"/>
    <col min="9477" max="9502" width="10.85546875" hidden="1"/>
    <col min="9503" max="9729" width="9.140625" hidden="1"/>
    <col min="9730" max="9730" width="1.42578125" hidden="1"/>
    <col min="9731" max="9731" width="65" hidden="1"/>
    <col min="9732" max="9732" width="12.28515625" hidden="1"/>
    <col min="9733" max="9758" width="10.85546875" hidden="1"/>
    <col min="9759" max="9985" width="9.140625" hidden="1"/>
    <col min="9986" max="9986" width="1.42578125" hidden="1"/>
    <col min="9987" max="9987" width="65" hidden="1"/>
    <col min="9988" max="9988" width="12.28515625" hidden="1"/>
    <col min="9989" max="10014" width="10.85546875" hidden="1"/>
    <col min="10015" max="10241" width="9.140625" hidden="1"/>
    <col min="10242" max="10242" width="1.42578125" hidden="1"/>
    <col min="10243" max="10243" width="65" hidden="1"/>
    <col min="10244" max="10244" width="12.28515625" hidden="1"/>
    <col min="10245" max="10270" width="10.85546875" hidden="1"/>
    <col min="10271" max="10497" width="9.140625" hidden="1"/>
    <col min="10498" max="10498" width="1.42578125" hidden="1"/>
    <col min="10499" max="10499" width="65" hidden="1"/>
    <col min="10500" max="10500" width="12.28515625" hidden="1"/>
    <col min="10501" max="10526" width="10.85546875" hidden="1"/>
    <col min="10527" max="10753" width="9.140625" hidden="1"/>
    <col min="10754" max="10754" width="1.42578125" hidden="1"/>
    <col min="10755" max="10755" width="65" hidden="1"/>
    <col min="10756" max="10756" width="12.28515625" hidden="1"/>
    <col min="10757" max="10782" width="10.85546875" hidden="1"/>
    <col min="10783" max="11009" width="9.140625" hidden="1"/>
    <col min="11010" max="11010" width="1.42578125" hidden="1"/>
    <col min="11011" max="11011" width="65" hidden="1"/>
    <col min="11012" max="11012" width="12.28515625" hidden="1"/>
    <col min="11013" max="11038" width="10.85546875" hidden="1"/>
    <col min="11039" max="11265" width="9.140625" hidden="1"/>
    <col min="11266" max="11266" width="1.42578125" hidden="1"/>
    <col min="11267" max="11267" width="65" hidden="1"/>
    <col min="11268" max="11268" width="12.28515625" hidden="1"/>
    <col min="11269" max="11294" width="10.85546875" hidden="1"/>
    <col min="11295" max="11521" width="9.140625" hidden="1"/>
    <col min="11522" max="11522" width="1.42578125" hidden="1"/>
    <col min="11523" max="11523" width="65" hidden="1"/>
    <col min="11524" max="11524" width="12.28515625" hidden="1"/>
    <col min="11525" max="11550" width="10.85546875" hidden="1"/>
    <col min="11551" max="11777" width="9.140625" hidden="1"/>
    <col min="11778" max="11778" width="1.42578125" hidden="1"/>
    <col min="11779" max="11779" width="65" hidden="1"/>
    <col min="11780" max="11780" width="12.28515625" hidden="1"/>
    <col min="11781" max="11806" width="10.85546875" hidden="1"/>
    <col min="11807" max="12033" width="9.140625" hidden="1"/>
    <col min="12034" max="12034" width="1.42578125" hidden="1"/>
    <col min="12035" max="12035" width="65" hidden="1"/>
    <col min="12036" max="12036" width="12.28515625" hidden="1"/>
    <col min="12037" max="12062" width="10.85546875" hidden="1"/>
    <col min="12063" max="12289" width="9.140625" hidden="1"/>
    <col min="12290" max="12290" width="1.42578125" hidden="1"/>
    <col min="12291" max="12291" width="65" hidden="1"/>
    <col min="12292" max="12292" width="12.28515625" hidden="1"/>
    <col min="12293" max="12318" width="10.85546875" hidden="1"/>
    <col min="12319" max="12545" width="9.140625" hidden="1"/>
    <col min="12546" max="12546" width="1.42578125" hidden="1"/>
    <col min="12547" max="12547" width="65" hidden="1"/>
    <col min="12548" max="12548" width="12.28515625" hidden="1"/>
    <col min="12549" max="12574" width="10.85546875" hidden="1"/>
    <col min="12575" max="12801" width="9.140625" hidden="1"/>
    <col min="12802" max="12802" width="1.42578125" hidden="1"/>
    <col min="12803" max="12803" width="65" hidden="1"/>
    <col min="12804" max="12804" width="12.28515625" hidden="1"/>
    <col min="12805" max="12830" width="10.85546875" hidden="1"/>
    <col min="12831" max="13057" width="9.140625" hidden="1"/>
    <col min="13058" max="13058" width="1.42578125" hidden="1"/>
    <col min="13059" max="13059" width="65" hidden="1"/>
    <col min="13060" max="13060" width="12.28515625" hidden="1"/>
    <col min="13061" max="13086" width="10.85546875" hidden="1"/>
    <col min="13087" max="13313" width="9.140625" hidden="1"/>
    <col min="13314" max="13314" width="1.42578125" hidden="1"/>
    <col min="13315" max="13315" width="65" hidden="1"/>
    <col min="13316" max="13316" width="12.28515625" hidden="1"/>
    <col min="13317" max="13342" width="10.85546875" hidden="1"/>
    <col min="13343" max="13569" width="9.140625" hidden="1"/>
    <col min="13570" max="13570" width="1.42578125" hidden="1"/>
    <col min="13571" max="13571" width="65" hidden="1"/>
    <col min="13572" max="13572" width="12.28515625" hidden="1"/>
    <col min="13573" max="13598" width="10.85546875" hidden="1"/>
    <col min="13599" max="13825" width="9.140625" hidden="1"/>
    <col min="13826" max="13826" width="1.42578125" hidden="1"/>
    <col min="13827" max="13827" width="65" hidden="1"/>
    <col min="13828" max="13828" width="12.28515625" hidden="1"/>
    <col min="13829" max="13854" width="10.85546875" hidden="1"/>
    <col min="13855" max="14081" width="9.140625" hidden="1"/>
    <col min="14082" max="14082" width="1.42578125" hidden="1"/>
    <col min="14083" max="14083" width="65" hidden="1"/>
    <col min="14084" max="14084" width="12.28515625" hidden="1"/>
    <col min="14085" max="14110" width="10.85546875" hidden="1"/>
    <col min="14111" max="14337" width="9.140625" hidden="1"/>
    <col min="14338" max="14338" width="1.42578125" hidden="1"/>
    <col min="14339" max="14339" width="65" hidden="1"/>
    <col min="14340" max="14340" width="12.28515625" hidden="1"/>
    <col min="14341" max="14366" width="10.85546875" hidden="1"/>
    <col min="14367" max="14593" width="9.140625" hidden="1"/>
    <col min="14594" max="14594" width="1.42578125" hidden="1"/>
    <col min="14595" max="14595" width="65" hidden="1"/>
    <col min="14596" max="14596" width="12.28515625" hidden="1"/>
    <col min="14597" max="14622" width="10.85546875" hidden="1"/>
    <col min="14623" max="14849" width="9.140625" hidden="1"/>
    <col min="14850" max="14850" width="1.42578125" hidden="1"/>
    <col min="14851" max="14851" width="65" hidden="1"/>
    <col min="14852" max="14852" width="12.28515625" hidden="1"/>
    <col min="14853" max="14878" width="10.85546875" hidden="1"/>
    <col min="14879" max="15105" width="9.140625" hidden="1"/>
    <col min="15106" max="15106" width="1.42578125" hidden="1"/>
    <col min="15107" max="15107" width="65" hidden="1"/>
    <col min="15108" max="15108" width="12.28515625" hidden="1"/>
    <col min="15109" max="15134" width="10.85546875" hidden="1"/>
    <col min="15135" max="15361" width="9.140625" hidden="1"/>
    <col min="15362" max="15362" width="1.42578125" hidden="1"/>
    <col min="15363" max="15363" width="65" hidden="1"/>
    <col min="15364" max="15364" width="12.28515625" hidden="1"/>
    <col min="15365" max="15390" width="10.85546875" hidden="1"/>
    <col min="15391" max="15617" width="9.140625" hidden="1"/>
    <col min="15618" max="15618" width="1.42578125" hidden="1"/>
    <col min="15619" max="15619" width="65" hidden="1"/>
    <col min="15620" max="15620" width="12.28515625" hidden="1"/>
    <col min="15621" max="15646" width="10.85546875" hidden="1"/>
    <col min="15647" max="15873" width="9.140625" hidden="1"/>
    <col min="15874" max="15874" width="1.42578125" hidden="1"/>
    <col min="15875" max="15875" width="65" hidden="1"/>
    <col min="15876" max="15876" width="12.28515625" hidden="1"/>
    <col min="15877" max="15902" width="10.85546875" hidden="1"/>
    <col min="15903" max="16129" width="9.140625" hidden="1"/>
    <col min="16130" max="16130" width="1.42578125" hidden="1"/>
    <col min="16131" max="16131" width="65" hidden="1"/>
    <col min="16132" max="16132" width="12.28515625" hidden="1"/>
    <col min="16133" max="16158" width="10.85546875" hidden="1"/>
    <col min="16159" max="16384" width="9.140625" hidden="1"/>
  </cols>
  <sheetData>
    <row r="1" spans="3:37" ht="7.5" customHeight="1">
      <c r="C1" s="532"/>
      <c r="D1" s="540"/>
      <c r="E1" s="540"/>
      <c r="F1" s="532"/>
      <c r="G1" s="532"/>
      <c r="H1" s="532"/>
      <c r="I1" s="532"/>
      <c r="J1" s="532"/>
      <c r="K1" s="532"/>
      <c r="L1" s="532"/>
      <c r="M1" s="532"/>
      <c r="N1" s="532"/>
      <c r="O1" s="532"/>
      <c r="P1" s="532"/>
      <c r="Q1" s="532"/>
      <c r="R1" s="532"/>
      <c r="S1" s="532"/>
      <c r="T1" s="532"/>
      <c r="U1" s="532"/>
      <c r="V1" s="532"/>
      <c r="W1" s="532"/>
      <c r="X1" s="532"/>
      <c r="Y1" s="532"/>
      <c r="Z1" s="532"/>
      <c r="AA1" s="532"/>
      <c r="AB1" s="532"/>
      <c r="AC1" s="532"/>
      <c r="AD1" s="532"/>
      <c r="AE1" s="532"/>
      <c r="AF1" s="532"/>
      <c r="AG1" s="532"/>
      <c r="AH1" s="532"/>
      <c r="AI1" s="532"/>
      <c r="AJ1" s="532"/>
      <c r="AK1" s="600"/>
    </row>
    <row r="2" spans="3:37" ht="27" customHeight="1">
      <c r="C2" s="541" t="s">
        <v>1474</v>
      </c>
      <c r="D2" s="725" t="s">
        <v>1471</v>
      </c>
      <c r="E2" s="725" t="s">
        <v>1472</v>
      </c>
      <c r="F2" s="532"/>
      <c r="G2" s="532"/>
      <c r="H2" s="532"/>
      <c r="I2" s="532"/>
      <c r="J2" s="532"/>
      <c r="K2" s="532"/>
      <c r="L2" s="532"/>
      <c r="M2" s="532"/>
      <c r="N2" s="532"/>
      <c r="O2" s="532"/>
      <c r="P2" s="532"/>
      <c r="Q2" s="532"/>
      <c r="R2" s="532"/>
      <c r="S2" s="532"/>
      <c r="T2" s="532"/>
      <c r="U2" s="532"/>
      <c r="V2" s="532"/>
      <c r="W2" s="532"/>
      <c r="X2" s="532"/>
      <c r="Y2" s="532"/>
      <c r="Z2" s="532"/>
      <c r="AA2" s="532"/>
      <c r="AB2" s="532"/>
      <c r="AC2" s="532"/>
      <c r="AD2" s="532"/>
      <c r="AE2" s="532"/>
      <c r="AF2" s="532"/>
      <c r="AG2" s="532"/>
      <c r="AH2" s="532"/>
      <c r="AI2" s="532"/>
      <c r="AJ2" s="532"/>
      <c r="AK2" s="600"/>
    </row>
    <row r="3" spans="3:37" s="601" customFormat="1" ht="11.25" customHeight="1">
      <c r="C3" s="986"/>
      <c r="D3" s="986"/>
      <c r="E3" s="986"/>
      <c r="F3" s="986"/>
      <c r="AK3" s="602"/>
    </row>
    <row r="4" spans="3:37" ht="8.25" customHeight="1">
      <c r="C4" s="539"/>
      <c r="D4" s="533"/>
      <c r="E4" s="533"/>
      <c r="F4" s="532"/>
      <c r="G4" s="532"/>
      <c r="H4" s="532"/>
      <c r="I4" s="532"/>
      <c r="J4" s="532"/>
      <c r="K4" s="532"/>
      <c r="L4" s="532"/>
      <c r="M4" s="532"/>
      <c r="N4" s="532"/>
      <c r="O4" s="532"/>
      <c r="P4" s="532"/>
      <c r="Q4" s="532"/>
      <c r="R4" s="532"/>
      <c r="S4" s="532"/>
      <c r="T4" s="532"/>
      <c r="U4" s="532"/>
      <c r="V4" s="532"/>
      <c r="W4" s="532"/>
      <c r="X4" s="532"/>
      <c r="Y4" s="532"/>
      <c r="Z4" s="532"/>
      <c r="AA4" s="532"/>
      <c r="AB4" s="532"/>
      <c r="AC4" s="532"/>
      <c r="AD4" s="532"/>
      <c r="AE4" s="532"/>
      <c r="AF4" s="532"/>
      <c r="AG4" s="532"/>
      <c r="AH4" s="532"/>
      <c r="AI4" s="532"/>
      <c r="AJ4" s="532"/>
      <c r="AK4" s="600"/>
    </row>
    <row r="5" spans="3:37" s="601" customFormat="1" ht="24.75" customHeight="1">
      <c r="C5" s="706" t="s">
        <v>1422</v>
      </c>
      <c r="D5" s="707" t="s">
        <v>1472</v>
      </c>
      <c r="E5" s="708"/>
      <c r="F5" s="706" t="s">
        <v>1484</v>
      </c>
      <c r="G5" s="709"/>
      <c r="H5" s="706"/>
      <c r="I5" s="709"/>
      <c r="J5" s="710">
        <v>0.02</v>
      </c>
      <c r="AK5" s="602"/>
    </row>
    <row r="6" spans="3:37" ht="9" customHeight="1">
      <c r="C6" s="711"/>
      <c r="D6" s="662"/>
      <c r="E6" s="712"/>
      <c r="F6" s="662"/>
      <c r="G6" s="603"/>
      <c r="H6" s="601"/>
      <c r="I6" s="602"/>
      <c r="J6" s="602"/>
      <c r="K6" s="600"/>
      <c r="L6" s="600"/>
      <c r="M6" s="532"/>
      <c r="N6" s="532"/>
      <c r="O6" s="532"/>
      <c r="P6" s="532"/>
      <c r="Q6" s="532"/>
      <c r="R6" s="532"/>
      <c r="S6" s="532"/>
      <c r="T6" s="532"/>
      <c r="U6" s="532"/>
      <c r="V6" s="532"/>
      <c r="W6" s="532"/>
      <c r="X6" s="532"/>
      <c r="Y6" s="532"/>
      <c r="Z6" s="532"/>
      <c r="AA6" s="532"/>
      <c r="AB6" s="532"/>
      <c r="AC6" s="532"/>
      <c r="AD6" s="532"/>
      <c r="AE6" s="532"/>
      <c r="AF6" s="532"/>
      <c r="AG6" s="532"/>
      <c r="AH6" s="532"/>
      <c r="AI6" s="532"/>
      <c r="AJ6" s="532"/>
      <c r="AK6" s="600"/>
    </row>
    <row r="7" spans="3:37" ht="24.75" customHeight="1">
      <c r="C7" s="713" t="s">
        <v>1486</v>
      </c>
      <c r="D7" s="714">
        <v>0</v>
      </c>
      <c r="E7" s="713"/>
      <c r="F7" s="688" t="s">
        <v>1502</v>
      </c>
      <c r="G7" s="715"/>
      <c r="H7" s="709"/>
      <c r="I7" s="709"/>
      <c r="J7" s="709"/>
      <c r="K7" s="605"/>
      <c r="L7" s="605"/>
      <c r="M7" s="532"/>
      <c r="N7" s="532"/>
      <c r="O7" s="532"/>
      <c r="P7" s="532"/>
      <c r="Q7" s="532"/>
      <c r="R7" s="532"/>
      <c r="S7" s="532"/>
      <c r="T7" s="532"/>
      <c r="U7" s="532"/>
      <c r="V7" s="532"/>
      <c r="W7" s="532"/>
      <c r="X7" s="532"/>
      <c r="Y7" s="532"/>
      <c r="Z7" s="532"/>
      <c r="AA7" s="532"/>
      <c r="AB7" s="532"/>
      <c r="AC7" s="532"/>
      <c r="AD7" s="532"/>
      <c r="AE7" s="532"/>
      <c r="AF7" s="532"/>
      <c r="AG7" s="532"/>
      <c r="AH7" s="532"/>
      <c r="AI7" s="532"/>
      <c r="AJ7" s="532"/>
      <c r="AK7" s="600"/>
    </row>
    <row r="8" spans="3:37" ht="9" customHeight="1">
      <c r="C8" s="537"/>
      <c r="D8" s="537"/>
      <c r="E8" s="537"/>
      <c r="F8" s="537"/>
      <c r="H8" s="532"/>
      <c r="I8" s="606"/>
      <c r="J8" s="607"/>
      <c r="K8" s="607"/>
      <c r="L8" s="607"/>
      <c r="M8" s="532"/>
      <c r="N8" s="532"/>
      <c r="O8" s="532"/>
      <c r="P8" s="532"/>
      <c r="Q8" s="532"/>
      <c r="R8" s="532"/>
      <c r="S8" s="532"/>
      <c r="T8" s="532"/>
      <c r="U8" s="532"/>
      <c r="V8" s="532"/>
      <c r="W8" s="532"/>
      <c r="X8" s="532"/>
      <c r="Y8" s="532"/>
      <c r="Z8" s="532"/>
      <c r="AA8" s="532"/>
      <c r="AB8" s="532"/>
      <c r="AC8" s="532"/>
      <c r="AD8" s="532"/>
      <c r="AE8" s="532"/>
      <c r="AF8" s="532"/>
      <c r="AG8" s="532"/>
      <c r="AH8" s="532"/>
      <c r="AI8" s="532"/>
      <c r="AJ8" s="532"/>
      <c r="AK8" s="600"/>
    </row>
    <row r="9" spans="3:37" ht="5.25" customHeight="1" thickBot="1">
      <c r="E9" s="538"/>
      <c r="K9" s="607"/>
      <c r="L9" s="607"/>
      <c r="M9" s="532"/>
      <c r="N9" s="532"/>
      <c r="O9" s="532"/>
      <c r="P9" s="532"/>
      <c r="Q9" s="532"/>
      <c r="R9" s="532"/>
      <c r="S9" s="532"/>
      <c r="T9" s="532"/>
      <c r="U9" s="532"/>
      <c r="V9" s="532"/>
      <c r="W9" s="532"/>
      <c r="X9" s="532"/>
      <c r="Y9" s="532"/>
      <c r="Z9" s="532"/>
      <c r="AA9" s="532"/>
      <c r="AB9" s="532"/>
      <c r="AC9" s="532"/>
      <c r="AD9" s="532"/>
      <c r="AE9" s="532"/>
      <c r="AF9" s="532"/>
      <c r="AG9" s="532"/>
      <c r="AH9" s="532"/>
      <c r="AI9" s="532"/>
      <c r="AJ9" s="532"/>
      <c r="AK9" s="600"/>
    </row>
    <row r="10" spans="3:37" ht="45" customHeight="1" thickBot="1">
      <c r="C10" s="689"/>
      <c r="D10" s="972" t="s">
        <v>1485</v>
      </c>
      <c r="E10" s="972"/>
      <c r="F10" s="972"/>
      <c r="G10" s="972"/>
      <c r="H10" s="972"/>
      <c r="I10" s="972"/>
      <c r="J10" s="972"/>
      <c r="K10" s="972"/>
      <c r="L10" s="973"/>
      <c r="M10" s="532"/>
      <c r="N10" s="532"/>
      <c r="O10" s="532"/>
      <c r="P10" s="532"/>
      <c r="Q10" s="532"/>
      <c r="R10" s="532"/>
      <c r="S10" s="532"/>
      <c r="T10" s="532"/>
      <c r="U10" s="532"/>
      <c r="V10" s="532"/>
      <c r="W10" s="532"/>
      <c r="X10" s="532"/>
      <c r="Y10" s="532"/>
      <c r="Z10" s="532"/>
      <c r="AA10" s="532"/>
      <c r="AB10" s="532"/>
      <c r="AC10" s="532"/>
      <c r="AD10" s="532"/>
      <c r="AE10" s="532"/>
      <c r="AF10" s="532"/>
      <c r="AG10" s="532"/>
      <c r="AH10" s="532"/>
      <c r="AI10" s="532"/>
      <c r="AJ10" s="532"/>
      <c r="AK10" s="600"/>
    </row>
    <row r="11" spans="3:37" ht="10.5" customHeight="1" thickBot="1">
      <c r="C11" s="537"/>
      <c r="D11" s="608"/>
      <c r="E11" s="608"/>
      <c r="F11" s="532"/>
      <c r="G11" s="604"/>
      <c r="H11" s="532"/>
      <c r="I11" s="606"/>
      <c r="J11" s="609"/>
      <c r="O11" s="532"/>
      <c r="P11" s="532"/>
      <c r="Q11" s="532"/>
      <c r="R11" s="532"/>
      <c r="S11" s="532"/>
      <c r="T11" s="532"/>
      <c r="U11" s="532"/>
      <c r="V11" s="532"/>
      <c r="W11" s="532"/>
      <c r="X11" s="532"/>
      <c r="Y11" s="532"/>
      <c r="Z11" s="532"/>
      <c r="AA11" s="532"/>
      <c r="AB11" s="532"/>
      <c r="AC11" s="532"/>
      <c r="AD11" s="532"/>
      <c r="AE11" s="532"/>
      <c r="AF11" s="532"/>
      <c r="AG11" s="532"/>
      <c r="AH11" s="532"/>
      <c r="AI11" s="532"/>
      <c r="AJ11" s="532"/>
      <c r="AK11" s="600"/>
    </row>
    <row r="12" spans="3:37" s="610" customFormat="1" ht="36.75" customHeight="1" thickBot="1">
      <c r="C12" s="987" t="s">
        <v>1425</v>
      </c>
      <c r="D12" s="982" t="s">
        <v>1173</v>
      </c>
      <c r="E12" s="982" t="s">
        <v>1499</v>
      </c>
      <c r="F12" s="984" t="s">
        <v>1426</v>
      </c>
      <c r="H12" s="976" t="s">
        <v>564</v>
      </c>
      <c r="I12" s="977"/>
      <c r="J12" s="744" t="s">
        <v>1423</v>
      </c>
      <c r="K12" s="744" t="s">
        <v>1424</v>
      </c>
      <c r="L12" s="681" t="s">
        <v>1462</v>
      </c>
      <c r="AK12" s="602"/>
    </row>
    <row r="13" spans="3:37" s="610" customFormat="1" ht="27.75" customHeight="1" thickBot="1">
      <c r="C13" s="988"/>
      <c r="D13" s="983"/>
      <c r="E13" s="983"/>
      <c r="F13" s="985"/>
      <c r="H13" s="978" t="s">
        <v>1226</v>
      </c>
      <c r="I13" s="979"/>
      <c r="J13" s="691">
        <f ca="1">'6.2'!D70*'6.3'!K7</f>
        <v>0</v>
      </c>
      <c r="K13" s="676">
        <f ca="1">'6.2'!D70*'6.3'!L7</f>
        <v>0</v>
      </c>
      <c r="L13" s="675">
        <f t="shared" ref="L13:L20" ca="1" si="0">J13+K13</f>
        <v>0</v>
      </c>
      <c r="AH13" s="602"/>
    </row>
    <row r="14" spans="3:37" s="610" customFormat="1" ht="24" customHeight="1">
      <c r="C14" s="690" t="s">
        <v>1504</v>
      </c>
      <c r="D14" s="722">
        <v>0</v>
      </c>
      <c r="E14" s="722">
        <v>0</v>
      </c>
      <c r="F14" s="722">
        <v>0</v>
      </c>
      <c r="H14" s="974" t="s">
        <v>1225</v>
      </c>
      <c r="I14" s="975"/>
      <c r="J14" s="680">
        <f ca="1">'6.2'!D71*'6.3'!K35</f>
        <v>0</v>
      </c>
      <c r="K14" s="679">
        <f ca="1">'6.2'!D71*'6.3'!L35</f>
        <v>0</v>
      </c>
      <c r="L14" s="613">
        <f t="shared" ca="1" si="0"/>
        <v>0</v>
      </c>
      <c r="AI14" s="602"/>
    </row>
    <row r="15" spans="3:37" s="610" customFormat="1" ht="30.75" customHeight="1">
      <c r="C15" s="612" t="s">
        <v>1505</v>
      </c>
      <c r="D15" s="723">
        <v>0</v>
      </c>
      <c r="E15" s="723">
        <v>0</v>
      </c>
      <c r="F15" s="723">
        <v>0</v>
      </c>
      <c r="H15" s="974" t="s">
        <v>1224</v>
      </c>
      <c r="I15" s="975"/>
      <c r="J15" s="680">
        <f ca="1">'6.2'!D72*'6.3'!K62</f>
        <v>0</v>
      </c>
      <c r="K15" s="679">
        <f ca="1">'6.2'!D72*'6.3'!L62</f>
        <v>0</v>
      </c>
      <c r="L15" s="613">
        <f t="shared" ca="1" si="0"/>
        <v>0</v>
      </c>
      <c r="AI15" s="602"/>
    </row>
    <row r="16" spans="3:37" s="610" customFormat="1" ht="24" customHeight="1">
      <c r="C16" s="612" t="s">
        <v>1506</v>
      </c>
      <c r="D16" s="723">
        <v>0</v>
      </c>
      <c r="E16" s="723">
        <v>0</v>
      </c>
      <c r="F16" s="723">
        <v>0</v>
      </c>
      <c r="H16" s="974" t="s">
        <v>1222</v>
      </c>
      <c r="I16" s="975"/>
      <c r="J16" s="680">
        <f ca="1">'6.2'!D73*'6.3'!K74</f>
        <v>0</v>
      </c>
      <c r="K16" s="679">
        <f ca="1">'6.2'!D73*'6.3'!L74</f>
        <v>0</v>
      </c>
      <c r="L16" s="613">
        <f t="shared" ca="1" si="0"/>
        <v>0</v>
      </c>
      <c r="AI16" s="602"/>
    </row>
    <row r="17" spans="1:16384" s="610" customFormat="1" ht="24" customHeight="1">
      <c r="C17" s="612" t="s">
        <v>1507</v>
      </c>
      <c r="D17" s="723">
        <v>0</v>
      </c>
      <c r="E17" s="723">
        <v>0</v>
      </c>
      <c r="F17" s="723">
        <v>0</v>
      </c>
      <c r="H17" s="974" t="s">
        <v>1223</v>
      </c>
      <c r="I17" s="975"/>
      <c r="J17" s="680">
        <f ca="1">'6.2'!D74*'6.3'!K85</f>
        <v>0</v>
      </c>
      <c r="K17" s="679">
        <f ca="1">'6.2'!D74*'6.3'!L85</f>
        <v>0</v>
      </c>
      <c r="L17" s="613">
        <f t="shared" ca="1" si="0"/>
        <v>0</v>
      </c>
      <c r="AI17" s="602"/>
    </row>
    <row r="18" spans="1:16384" s="610" customFormat="1" ht="23.25" customHeight="1" thickBot="1">
      <c r="C18" s="614" t="s">
        <v>1508</v>
      </c>
      <c r="D18" s="724">
        <v>0</v>
      </c>
      <c r="E18" s="724">
        <v>0</v>
      </c>
      <c r="F18" s="724">
        <v>0</v>
      </c>
      <c r="H18" s="974" t="s">
        <v>1220</v>
      </c>
      <c r="I18" s="975"/>
      <c r="J18" s="680">
        <f ca="1">'6.2'!D75*'6.3'!K107</f>
        <v>0</v>
      </c>
      <c r="K18" s="679">
        <f ca="1">'6.2'!D75*'6.3'!L107</f>
        <v>0</v>
      </c>
      <c r="L18" s="613">
        <f t="shared" ca="1" si="0"/>
        <v>0</v>
      </c>
      <c r="AI18" s="602"/>
    </row>
    <row r="19" spans="1:16384" s="610" customFormat="1" ht="21" customHeight="1">
      <c r="H19" s="974" t="s">
        <v>1219</v>
      </c>
      <c r="I19" s="975"/>
      <c r="J19" s="680">
        <f ca="1">'6.2'!D76*'6.3'!K118</f>
        <v>0</v>
      </c>
      <c r="K19" s="679">
        <f ca="1">'6.2'!D76*'6.3'!L118</f>
        <v>0</v>
      </c>
      <c r="L19" s="613">
        <f t="shared" ca="1" si="0"/>
        <v>0</v>
      </c>
      <c r="AK19" s="602"/>
    </row>
    <row r="20" spans="1:16384" s="610" customFormat="1" ht="24" customHeight="1" thickBot="1">
      <c r="H20" s="974" t="s">
        <v>1221</v>
      </c>
      <c r="I20" s="975"/>
      <c r="J20" s="680">
        <f ca="1">'6.2'!D77*'6.3'!K127</f>
        <v>0</v>
      </c>
      <c r="K20" s="679">
        <f ca="1">'6.2'!D77*'6.3'!L127</f>
        <v>0</v>
      </c>
      <c r="L20" s="613">
        <f t="shared" ca="1" si="0"/>
        <v>0</v>
      </c>
      <c r="AK20" s="602"/>
    </row>
    <row r="21" spans="1:16384" s="610" customFormat="1" ht="39" customHeight="1" thickBot="1">
      <c r="C21" s="980" t="s">
        <v>1469</v>
      </c>
      <c r="D21" s="982" t="s">
        <v>1173</v>
      </c>
      <c r="E21" s="982" t="s">
        <v>1499</v>
      </c>
      <c r="F21" s="984" t="s">
        <v>1426</v>
      </c>
      <c r="H21" s="970" t="s">
        <v>1427</v>
      </c>
      <c r="I21" s="971"/>
      <c r="J21" s="697">
        <f ca="1">SUM(J13:J20)</f>
        <v>0</v>
      </c>
      <c r="K21" s="698">
        <f ca="1">SUM(K13:K20)</f>
        <v>0</v>
      </c>
      <c r="L21" s="699">
        <f ca="1">SUM(L13:L20)</f>
        <v>0</v>
      </c>
      <c r="AK21" s="602"/>
    </row>
    <row r="22" spans="1:16384" s="610" customFormat="1" ht="22.5" customHeight="1" thickBot="1">
      <c r="C22" s="981"/>
      <c r="D22" s="983"/>
      <c r="E22" s="983"/>
      <c r="F22" s="985"/>
      <c r="H22" s="688" t="s">
        <v>1500</v>
      </c>
      <c r="O22" s="677"/>
      <c r="AK22" s="602"/>
    </row>
    <row r="23" spans="1:16384" s="610" customFormat="1" ht="36.75" customHeight="1" thickBot="1">
      <c r="C23" s="690" t="s">
        <v>1504</v>
      </c>
      <c r="D23" s="716">
        <v>0</v>
      </c>
      <c r="E23" s="716">
        <v>0</v>
      </c>
      <c r="F23" s="717">
        <v>0</v>
      </c>
      <c r="H23" s="682" t="s">
        <v>1428</v>
      </c>
      <c r="I23" s="683" t="s">
        <v>1463</v>
      </c>
      <c r="J23" s="684" t="s">
        <v>1464</v>
      </c>
      <c r="AM23" s="602"/>
    </row>
    <row r="24" spans="1:16384" s="610" customFormat="1" ht="20.25" customHeight="1">
      <c r="C24" s="612" t="s">
        <v>1505</v>
      </c>
      <c r="D24" s="718">
        <v>0</v>
      </c>
      <c r="E24" s="718">
        <v>0</v>
      </c>
      <c r="F24" s="719">
        <v>0</v>
      </c>
      <c r="H24" s="685" t="s">
        <v>1470</v>
      </c>
      <c r="I24" s="700" t="str">
        <f ca="1">IFERROR((J13+J14+J15)/(L13+L14+L15),"-")</f>
        <v>-</v>
      </c>
      <c r="J24" s="701" t="str">
        <f ca="1">IFERROR(1-I24,"-")</f>
        <v>-</v>
      </c>
      <c r="AM24" s="602"/>
    </row>
    <row r="25" spans="1:16384" s="610" customFormat="1" ht="23.25" customHeight="1">
      <c r="C25" s="612" t="s">
        <v>1506</v>
      </c>
      <c r="D25" s="718">
        <v>0</v>
      </c>
      <c r="E25" s="718">
        <v>0</v>
      </c>
      <c r="F25" s="719">
        <v>0</v>
      </c>
      <c r="H25" s="686" t="s">
        <v>1465</v>
      </c>
      <c r="I25" s="702" t="str">
        <f ca="1">IFERROR(J18/L18,"-")</f>
        <v>-</v>
      </c>
      <c r="J25" s="703" t="str">
        <f ca="1">IFERROR(1-I25,"-")</f>
        <v>-</v>
      </c>
      <c r="AM25" s="602"/>
    </row>
    <row r="26" spans="1:16384" s="610" customFormat="1" ht="23.25" customHeight="1">
      <c r="C26" s="612" t="s">
        <v>1507</v>
      </c>
      <c r="D26" s="718">
        <v>0</v>
      </c>
      <c r="E26" s="718">
        <v>0</v>
      </c>
      <c r="F26" s="719">
        <v>0</v>
      </c>
      <c r="H26" s="686" t="s">
        <v>1466</v>
      </c>
      <c r="I26" s="702" t="str">
        <f ca="1">IFERROR(J19/L19,"-")</f>
        <v>-</v>
      </c>
      <c r="J26" s="703" t="str">
        <f ca="1">IFERROR(1-I26,"-")</f>
        <v>-</v>
      </c>
      <c r="AM26" s="602"/>
    </row>
    <row r="27" spans="1:16384" s="610" customFormat="1" ht="23.25" customHeight="1" thickBot="1">
      <c r="C27" s="614" t="s">
        <v>1508</v>
      </c>
      <c r="D27" s="720">
        <v>0</v>
      </c>
      <c r="E27" s="720">
        <v>0</v>
      </c>
      <c r="F27" s="721">
        <v>0</v>
      </c>
      <c r="H27" s="687" t="s">
        <v>1467</v>
      </c>
      <c r="I27" s="704" t="str">
        <f ca="1">IFERROR((J20+J16+J17)/(L20+L17+L16),"-")</f>
        <v>-</v>
      </c>
      <c r="J27" s="705" t="str">
        <f ca="1">IFERROR(1-I27,"-")</f>
        <v>-</v>
      </c>
      <c r="AM27" s="602"/>
    </row>
    <row r="28" spans="1:16384" s="610" customFormat="1" ht="8.25" customHeight="1">
      <c r="AM28" s="602"/>
    </row>
    <row r="29" spans="1:16384" s="610" customFormat="1" ht="23.25" customHeight="1">
      <c r="C29" s="688" t="s">
        <v>1502</v>
      </c>
      <c r="AM29" s="602"/>
    </row>
    <row r="30" spans="1:16384" s="535" customFormat="1" ht="23.25" customHeight="1">
      <c r="C30" s="695" t="s">
        <v>326</v>
      </c>
      <c r="D30" s="991" t="s">
        <v>1427</v>
      </c>
      <c r="E30" s="992"/>
      <c r="F30" s="678">
        <v>0</v>
      </c>
      <c r="G30" s="678">
        <v>1</v>
      </c>
      <c r="H30" s="678">
        <v>2</v>
      </c>
      <c r="I30" s="678">
        <v>3</v>
      </c>
      <c r="J30" s="678">
        <v>4</v>
      </c>
      <c r="K30" s="678">
        <v>5</v>
      </c>
      <c r="L30" s="678">
        <v>6</v>
      </c>
      <c r="M30" s="678">
        <v>7</v>
      </c>
      <c r="N30" s="678">
        <v>8</v>
      </c>
      <c r="O30" s="678">
        <v>9</v>
      </c>
      <c r="P30" s="678">
        <v>10</v>
      </c>
      <c r="Q30" s="678">
        <v>11</v>
      </c>
      <c r="R30" s="678">
        <v>12</v>
      </c>
      <c r="S30" s="678">
        <v>13</v>
      </c>
      <c r="T30" s="678">
        <v>14</v>
      </c>
      <c r="U30" s="678">
        <v>15</v>
      </c>
      <c r="V30" s="678">
        <v>16</v>
      </c>
      <c r="W30" s="678">
        <v>17</v>
      </c>
      <c r="X30" s="678">
        <v>18</v>
      </c>
      <c r="Y30" s="678">
        <v>19</v>
      </c>
      <c r="Z30" s="678">
        <v>20</v>
      </c>
      <c r="AA30" s="678">
        <v>21</v>
      </c>
      <c r="AB30" s="678">
        <v>22</v>
      </c>
      <c r="AC30" s="678">
        <v>23</v>
      </c>
      <c r="AD30" s="678">
        <v>24</v>
      </c>
      <c r="AE30" s="678">
        <v>25</v>
      </c>
      <c r="AF30" s="678">
        <v>26</v>
      </c>
      <c r="AG30" s="678">
        <v>27</v>
      </c>
      <c r="AH30" s="678">
        <v>28</v>
      </c>
      <c r="AI30" s="678">
        <v>29</v>
      </c>
      <c r="AJ30" s="678">
        <v>30</v>
      </c>
      <c r="AK30" s="615"/>
    </row>
    <row r="31" spans="1:16384" s="536" customFormat="1" ht="22.5" customHeight="1">
      <c r="A31" s="616"/>
      <c r="C31" s="696" t="s">
        <v>327</v>
      </c>
      <c r="D31" s="678" t="s">
        <v>1173</v>
      </c>
      <c r="E31" s="678" t="s">
        <v>1429</v>
      </c>
      <c r="F31" s="678">
        <f>'6.2'!H6</f>
        <v>2017</v>
      </c>
      <c r="G31" s="678">
        <f>'6.2'!I6</f>
        <v>2018</v>
      </c>
      <c r="H31" s="678">
        <f>'6.2'!J6</f>
        <v>2019</v>
      </c>
      <c r="I31" s="678">
        <f>'6.2'!K6</f>
        <v>2020</v>
      </c>
      <c r="J31" s="678">
        <f>'6.2'!L6</f>
        <v>2021</v>
      </c>
      <c r="K31" s="678">
        <f>'6.2'!M6</f>
        <v>2022</v>
      </c>
      <c r="L31" s="678">
        <f>'6.2'!N6</f>
        <v>2023</v>
      </c>
      <c r="M31" s="678">
        <f>'6.2'!O6</f>
        <v>2024</v>
      </c>
      <c r="N31" s="678">
        <f>'6.2'!P6</f>
        <v>2025</v>
      </c>
      <c r="O31" s="678">
        <f>'6.2'!Q6</f>
        <v>2026</v>
      </c>
      <c r="P31" s="678">
        <f>'6.2'!R6</f>
        <v>2027</v>
      </c>
      <c r="Q31" s="678">
        <f>'6.2'!S6</f>
        <v>2028</v>
      </c>
      <c r="R31" s="678">
        <f>'6.2'!T6</f>
        <v>2029</v>
      </c>
      <c r="S31" s="678">
        <f>'6.2'!U6</f>
        <v>2030</v>
      </c>
      <c r="T31" s="678">
        <f>'6.2'!V6</f>
        <v>2031</v>
      </c>
      <c r="U31" s="678">
        <f>'6.2'!W6</f>
        <v>2032</v>
      </c>
      <c r="V31" s="678">
        <f>'6.2'!X6</f>
        <v>2033</v>
      </c>
      <c r="W31" s="678">
        <f>'6.2'!Y6</f>
        <v>2034</v>
      </c>
      <c r="X31" s="678">
        <f>'6.2'!Z6</f>
        <v>2035</v>
      </c>
      <c r="Y31" s="678">
        <f>'6.2'!AA6</f>
        <v>2036</v>
      </c>
      <c r="Z31" s="678">
        <f>'6.2'!AB6</f>
        <v>2037</v>
      </c>
      <c r="AA31" s="678">
        <f>'6.2'!AC6</f>
        <v>2038</v>
      </c>
      <c r="AB31" s="678">
        <f>'6.2'!AD6</f>
        <v>2039</v>
      </c>
      <c r="AC31" s="678">
        <f>'6.2'!AE6</f>
        <v>2040</v>
      </c>
      <c r="AD31" s="678">
        <f>'6.2'!AF6</f>
        <v>2041</v>
      </c>
      <c r="AE31" s="678">
        <f>'6.2'!AG6</f>
        <v>2042</v>
      </c>
      <c r="AF31" s="678">
        <f>'6.2'!AH6</f>
        <v>2043</v>
      </c>
      <c r="AG31" s="678">
        <f>'6.2'!AI6</f>
        <v>2044</v>
      </c>
      <c r="AH31" s="678">
        <f>'6.2'!AJ6</f>
        <v>2045</v>
      </c>
      <c r="AI31" s="678">
        <f>'6.2'!AK6</f>
        <v>2046</v>
      </c>
      <c r="AJ31" s="678">
        <f>'6.2'!AL6</f>
        <v>2047</v>
      </c>
      <c r="AK31" s="615"/>
    </row>
    <row r="32" spans="1:16384" ht="12.75" customHeight="1">
      <c r="A32" s="532"/>
      <c r="B32" s="532"/>
      <c r="C32" s="692" t="s">
        <v>1509</v>
      </c>
      <c r="D32" s="993" t="s">
        <v>1487</v>
      </c>
      <c r="E32" s="993"/>
      <c r="F32" s="993"/>
      <c r="G32" s="993"/>
      <c r="H32" s="993"/>
      <c r="I32" s="993"/>
      <c r="J32" s="993"/>
      <c r="K32" s="693"/>
      <c r="L32" s="693"/>
      <c r="M32" s="693"/>
      <c r="N32" s="693"/>
      <c r="O32" s="693"/>
      <c r="P32" s="693"/>
      <c r="Q32" s="693"/>
      <c r="R32" s="693"/>
      <c r="S32" s="693"/>
      <c r="T32" s="693"/>
      <c r="U32" s="693"/>
      <c r="V32" s="693"/>
      <c r="W32" s="693"/>
      <c r="X32" s="693"/>
      <c r="Y32" s="693"/>
      <c r="Z32" s="693"/>
      <c r="AA32" s="693"/>
      <c r="AB32" s="693"/>
      <c r="AC32" s="693"/>
      <c r="AD32" s="693"/>
      <c r="AE32" s="693"/>
      <c r="AF32" s="693"/>
      <c r="AG32" s="693"/>
      <c r="AH32" s="693"/>
      <c r="AI32" s="693"/>
      <c r="AJ32" s="694"/>
      <c r="AK32" s="600"/>
      <c r="AL32" s="532"/>
      <c r="AM32" s="532"/>
      <c r="AN32" s="532"/>
      <c r="AO32" s="532"/>
      <c r="AP32" s="532"/>
      <c r="AQ32" s="532"/>
      <c r="AR32" s="532"/>
      <c r="AS32" s="532"/>
      <c r="AT32" s="532"/>
      <c r="AU32" s="532"/>
      <c r="AV32" s="532"/>
      <c r="AW32" s="532"/>
      <c r="AX32" s="532"/>
      <c r="AY32" s="532"/>
      <c r="AZ32" s="532"/>
      <c r="BA32" s="532"/>
      <c r="BB32" s="532"/>
      <c r="BC32" s="532"/>
      <c r="BD32" s="532"/>
      <c r="BE32" s="532"/>
      <c r="BF32" s="532"/>
      <c r="BG32" s="532"/>
      <c r="BH32" s="532"/>
      <c r="BI32" s="532"/>
      <c r="BJ32" s="532"/>
      <c r="BK32" s="532"/>
      <c r="BL32" s="532"/>
      <c r="BM32" s="532"/>
      <c r="BN32" s="532"/>
      <c r="BO32" s="532"/>
      <c r="BP32" s="532"/>
      <c r="BQ32" s="532"/>
      <c r="BR32" s="532"/>
      <c r="BS32" s="532"/>
      <c r="BT32" s="532"/>
      <c r="BU32" s="532"/>
      <c r="BV32" s="532"/>
      <c r="BW32" s="532"/>
      <c r="BX32" s="532"/>
      <c r="BY32" s="532"/>
      <c r="BZ32" s="532"/>
      <c r="CA32" s="532"/>
      <c r="CB32" s="532"/>
      <c r="CC32" s="532"/>
      <c r="CD32" s="532"/>
      <c r="CE32" s="532"/>
      <c r="CF32" s="532"/>
      <c r="CG32" s="532"/>
      <c r="CH32" s="532"/>
      <c r="CI32" s="532"/>
      <c r="CJ32" s="532"/>
      <c r="CK32" s="532"/>
      <c r="CL32" s="532"/>
      <c r="CM32" s="532"/>
      <c r="CN32" s="532"/>
      <c r="CO32" s="532"/>
      <c r="CP32" s="532"/>
      <c r="CQ32" s="532"/>
      <c r="CR32" s="532"/>
      <c r="CS32" s="532"/>
      <c r="CT32" s="532"/>
      <c r="CU32" s="532"/>
      <c r="CV32" s="532"/>
      <c r="CW32" s="532"/>
      <c r="CX32" s="532"/>
      <c r="CY32" s="532"/>
      <c r="CZ32" s="532"/>
      <c r="DA32" s="532"/>
      <c r="DB32" s="532"/>
      <c r="DC32" s="532"/>
      <c r="DD32" s="532"/>
      <c r="DE32" s="532"/>
      <c r="DF32" s="532"/>
      <c r="DG32" s="532"/>
      <c r="DH32" s="532"/>
      <c r="DI32" s="532"/>
      <c r="DJ32" s="532"/>
      <c r="DK32" s="532"/>
      <c r="DL32" s="532"/>
      <c r="DM32" s="532"/>
      <c r="DN32" s="532"/>
      <c r="DO32" s="532"/>
      <c r="DP32" s="532"/>
      <c r="DQ32" s="532"/>
      <c r="DR32" s="532"/>
      <c r="DS32" s="532"/>
      <c r="DT32" s="532"/>
      <c r="DU32" s="532"/>
      <c r="DV32" s="532"/>
      <c r="DW32" s="532"/>
      <c r="DX32" s="532"/>
      <c r="DY32" s="532"/>
      <c r="DZ32" s="532"/>
      <c r="EA32" s="532"/>
      <c r="EB32" s="532"/>
      <c r="EC32" s="532"/>
      <c r="ED32" s="532"/>
      <c r="EE32" s="532"/>
      <c r="EF32" s="532"/>
      <c r="EG32" s="532"/>
      <c r="EH32" s="532"/>
      <c r="EI32" s="532"/>
      <c r="EJ32" s="532"/>
      <c r="EK32" s="532"/>
      <c r="EL32" s="532"/>
      <c r="EM32" s="532"/>
      <c r="EN32" s="532"/>
      <c r="EO32" s="532"/>
      <c r="EP32" s="532"/>
      <c r="EQ32" s="532"/>
      <c r="ER32" s="532"/>
      <c r="ES32" s="532"/>
      <c r="ET32" s="532"/>
      <c r="EU32" s="532"/>
      <c r="EV32" s="532"/>
      <c r="EW32" s="532"/>
      <c r="EX32" s="532"/>
      <c r="EY32" s="532"/>
      <c r="EZ32" s="532"/>
      <c r="FA32" s="532"/>
      <c r="FB32" s="532"/>
      <c r="FC32" s="532"/>
      <c r="FD32" s="532"/>
      <c r="FE32" s="532"/>
      <c r="FF32" s="532"/>
      <c r="FG32" s="532"/>
      <c r="FH32" s="532"/>
      <c r="FI32" s="532"/>
      <c r="FJ32" s="532"/>
      <c r="FK32" s="532"/>
      <c r="FL32" s="532"/>
      <c r="FM32" s="532"/>
      <c r="FN32" s="532"/>
      <c r="FO32" s="532"/>
      <c r="FP32" s="532"/>
      <c r="FQ32" s="532"/>
      <c r="FR32" s="532"/>
      <c r="FS32" s="532"/>
      <c r="FT32" s="532"/>
      <c r="FU32" s="532"/>
      <c r="FV32" s="532"/>
      <c r="FW32" s="532"/>
      <c r="FX32" s="532"/>
      <c r="FY32" s="532"/>
      <c r="FZ32" s="532"/>
      <c r="GA32" s="532"/>
      <c r="GB32" s="532"/>
      <c r="GC32" s="532"/>
      <c r="GD32" s="532"/>
      <c r="GE32" s="532"/>
      <c r="GF32" s="532"/>
      <c r="GG32" s="532"/>
      <c r="GH32" s="532"/>
      <c r="GI32" s="532"/>
      <c r="GJ32" s="532"/>
      <c r="GK32" s="532"/>
      <c r="GL32" s="532"/>
      <c r="GM32" s="532"/>
      <c r="GN32" s="532"/>
      <c r="GO32" s="532"/>
      <c r="GP32" s="532"/>
      <c r="GQ32" s="532"/>
      <c r="GR32" s="532"/>
      <c r="GS32" s="532"/>
      <c r="GT32" s="532"/>
      <c r="GU32" s="532"/>
      <c r="GV32" s="532"/>
      <c r="GW32" s="532"/>
      <c r="GX32" s="532"/>
      <c r="GY32" s="532"/>
      <c r="GZ32" s="532"/>
      <c r="HA32" s="532"/>
      <c r="HB32" s="532"/>
      <c r="HC32" s="532"/>
      <c r="HD32" s="532"/>
      <c r="HE32" s="532"/>
      <c r="HF32" s="532"/>
      <c r="HG32" s="532"/>
      <c r="HH32" s="532"/>
      <c r="HI32" s="532"/>
      <c r="HJ32" s="532"/>
      <c r="HK32" s="532"/>
      <c r="HL32" s="532"/>
      <c r="HM32" s="532"/>
      <c r="HN32" s="532"/>
      <c r="HO32" s="532"/>
      <c r="HP32" s="532"/>
      <c r="HQ32" s="532"/>
      <c r="HR32" s="532"/>
      <c r="HS32" s="532"/>
      <c r="HT32" s="532"/>
      <c r="HU32" s="532"/>
      <c r="HV32" s="532"/>
      <c r="HW32" s="532"/>
      <c r="HX32" s="532"/>
      <c r="HY32" s="532"/>
      <c r="HZ32" s="532"/>
      <c r="IA32" s="532"/>
      <c r="IB32" s="532"/>
      <c r="IC32" s="532"/>
      <c r="ID32" s="532"/>
      <c r="IE32" s="532"/>
      <c r="IF32" s="532"/>
      <c r="IG32" s="532"/>
      <c r="IH32" s="532"/>
      <c r="II32" s="532"/>
      <c r="IJ32" s="532"/>
      <c r="IK32" s="532"/>
      <c r="IL32" s="532"/>
      <c r="IM32" s="532"/>
      <c r="IN32" s="532"/>
      <c r="IO32" s="532"/>
      <c r="IP32" s="532"/>
      <c r="IQ32" s="532"/>
      <c r="IR32" s="532"/>
      <c r="IS32" s="532"/>
      <c r="IT32" s="532"/>
      <c r="IU32" s="532"/>
      <c r="IV32" s="532"/>
      <c r="IW32" s="532"/>
      <c r="IX32" s="532"/>
      <c r="IY32" s="532"/>
      <c r="IZ32" s="532"/>
      <c r="JA32" s="532"/>
      <c r="JB32" s="532"/>
      <c r="JC32" s="532"/>
      <c r="JD32" s="532"/>
      <c r="JE32" s="532"/>
      <c r="JF32" s="532"/>
      <c r="JG32" s="532"/>
      <c r="JH32" s="532"/>
      <c r="JI32" s="532"/>
      <c r="JJ32" s="532"/>
      <c r="JK32" s="532"/>
      <c r="JL32" s="532"/>
      <c r="JM32" s="532"/>
      <c r="JN32" s="532"/>
      <c r="JO32" s="532"/>
      <c r="JP32" s="532"/>
      <c r="JQ32" s="532"/>
      <c r="JR32" s="532"/>
      <c r="JS32" s="532"/>
      <c r="JT32" s="532"/>
      <c r="JU32" s="532"/>
      <c r="JV32" s="532"/>
      <c r="JW32" s="532"/>
      <c r="JX32" s="532"/>
      <c r="JY32" s="532"/>
      <c r="JZ32" s="532"/>
      <c r="KA32" s="532"/>
      <c r="KB32" s="532"/>
      <c r="KC32" s="532"/>
      <c r="KD32" s="532"/>
      <c r="KE32" s="532"/>
      <c r="KF32" s="532"/>
      <c r="KG32" s="532"/>
      <c r="KH32" s="532"/>
      <c r="KI32" s="532"/>
      <c r="KJ32" s="532"/>
      <c r="KK32" s="532"/>
      <c r="KL32" s="532"/>
      <c r="KM32" s="532"/>
      <c r="KN32" s="532"/>
      <c r="KO32" s="532"/>
      <c r="KP32" s="532"/>
      <c r="KQ32" s="532"/>
      <c r="KR32" s="532"/>
      <c r="KS32" s="532"/>
      <c r="KT32" s="532"/>
      <c r="KU32" s="532"/>
      <c r="KV32" s="532"/>
      <c r="KW32" s="532"/>
      <c r="KX32" s="532"/>
      <c r="KY32" s="532"/>
      <c r="KZ32" s="532"/>
      <c r="LA32" s="532"/>
      <c r="LB32" s="532"/>
      <c r="LC32" s="532"/>
      <c r="LD32" s="532"/>
      <c r="LE32" s="532"/>
      <c r="LF32" s="532"/>
      <c r="LG32" s="532"/>
      <c r="LH32" s="532"/>
      <c r="LI32" s="532"/>
      <c r="LJ32" s="532"/>
      <c r="LK32" s="532"/>
      <c r="LL32" s="532"/>
      <c r="LM32" s="532"/>
      <c r="LN32" s="532"/>
      <c r="LO32" s="532"/>
      <c r="LP32" s="532"/>
      <c r="LQ32" s="532"/>
      <c r="LR32" s="532"/>
      <c r="LS32" s="532"/>
      <c r="LT32" s="532"/>
      <c r="LU32" s="532"/>
      <c r="LV32" s="532"/>
      <c r="LW32" s="532"/>
      <c r="LX32" s="532"/>
      <c r="LY32" s="532"/>
      <c r="LZ32" s="532"/>
      <c r="MA32" s="532"/>
      <c r="MB32" s="532"/>
      <c r="MC32" s="532"/>
      <c r="MD32" s="532"/>
      <c r="ME32" s="532"/>
      <c r="MF32" s="532"/>
      <c r="MG32" s="532"/>
      <c r="MH32" s="532"/>
      <c r="MI32" s="532"/>
      <c r="MJ32" s="532"/>
      <c r="MK32" s="532"/>
      <c r="ML32" s="532"/>
      <c r="MM32" s="532"/>
      <c r="MN32" s="532"/>
      <c r="MO32" s="532"/>
      <c r="MP32" s="532"/>
      <c r="MQ32" s="532"/>
      <c r="MR32" s="532"/>
      <c r="MS32" s="532"/>
      <c r="MT32" s="532"/>
      <c r="MU32" s="532"/>
      <c r="MV32" s="532"/>
      <c r="MW32" s="532"/>
      <c r="MX32" s="532"/>
      <c r="MY32" s="532"/>
      <c r="MZ32" s="532"/>
      <c r="NA32" s="532"/>
      <c r="NB32" s="532"/>
      <c r="NC32" s="532"/>
      <c r="ND32" s="532"/>
      <c r="NE32" s="532"/>
      <c r="NF32" s="532"/>
      <c r="NG32" s="532"/>
      <c r="NH32" s="532"/>
      <c r="NI32" s="532"/>
      <c r="NJ32" s="532"/>
      <c r="NK32" s="532"/>
      <c r="NL32" s="532"/>
      <c r="NM32" s="532"/>
      <c r="NN32" s="532"/>
      <c r="NO32" s="532"/>
      <c r="NP32" s="532"/>
      <c r="NQ32" s="532"/>
      <c r="NR32" s="532"/>
      <c r="NS32" s="532"/>
      <c r="NT32" s="532"/>
      <c r="NU32" s="532"/>
      <c r="NV32" s="532"/>
      <c r="NW32" s="532"/>
      <c r="NX32" s="532"/>
      <c r="NY32" s="532"/>
      <c r="NZ32" s="532"/>
      <c r="OA32" s="532"/>
      <c r="OB32" s="532"/>
      <c r="OC32" s="532"/>
      <c r="OD32" s="532"/>
      <c r="OE32" s="532"/>
      <c r="OF32" s="532"/>
      <c r="OG32" s="532"/>
      <c r="OH32" s="532"/>
      <c r="OI32" s="532"/>
      <c r="OJ32" s="532"/>
      <c r="OK32" s="532"/>
      <c r="OL32" s="532"/>
      <c r="OM32" s="532"/>
      <c r="ON32" s="532"/>
      <c r="OO32" s="532"/>
      <c r="OP32" s="532"/>
      <c r="OQ32" s="532"/>
      <c r="OR32" s="532"/>
      <c r="OS32" s="532"/>
      <c r="OT32" s="532"/>
      <c r="OU32" s="532"/>
      <c r="OV32" s="532"/>
      <c r="OW32" s="532"/>
      <c r="OX32" s="532"/>
      <c r="OY32" s="532"/>
      <c r="OZ32" s="532"/>
      <c r="PA32" s="532"/>
      <c r="PB32" s="532"/>
      <c r="PC32" s="532"/>
      <c r="PD32" s="532"/>
      <c r="PE32" s="532"/>
      <c r="PF32" s="532"/>
      <c r="PG32" s="532"/>
      <c r="PH32" s="532"/>
      <c r="PI32" s="532"/>
      <c r="PJ32" s="532"/>
      <c r="PK32" s="532"/>
      <c r="PL32" s="532"/>
      <c r="PM32" s="532"/>
      <c r="PN32" s="532"/>
      <c r="PO32" s="532"/>
      <c r="PP32" s="532"/>
      <c r="PQ32" s="532"/>
      <c r="PR32" s="532"/>
      <c r="PS32" s="532"/>
      <c r="PT32" s="532"/>
      <c r="PU32" s="532"/>
      <c r="PV32" s="532"/>
      <c r="PW32" s="532"/>
      <c r="PX32" s="532"/>
      <c r="PY32" s="532"/>
      <c r="PZ32" s="532"/>
      <c r="QA32" s="532"/>
      <c r="QB32" s="532"/>
      <c r="QC32" s="532"/>
      <c r="QD32" s="532"/>
      <c r="QE32" s="532"/>
      <c r="QF32" s="532"/>
      <c r="QG32" s="532"/>
      <c r="QH32" s="532"/>
      <c r="QI32" s="532"/>
      <c r="QJ32" s="532"/>
      <c r="QK32" s="532"/>
      <c r="QL32" s="532"/>
      <c r="QM32" s="532"/>
      <c r="QN32" s="532"/>
      <c r="QO32" s="532"/>
      <c r="QP32" s="532"/>
      <c r="QQ32" s="532"/>
      <c r="QR32" s="532"/>
      <c r="QS32" s="532"/>
      <c r="QT32" s="532"/>
      <c r="QU32" s="532"/>
      <c r="QV32" s="532"/>
      <c r="QW32" s="532"/>
      <c r="QX32" s="532"/>
      <c r="QY32" s="532"/>
      <c r="QZ32" s="532"/>
      <c r="RA32" s="532"/>
      <c r="RB32" s="532"/>
      <c r="RC32" s="532"/>
      <c r="RD32" s="532"/>
      <c r="RE32" s="532"/>
      <c r="RF32" s="532"/>
      <c r="RG32" s="532"/>
      <c r="RH32" s="532"/>
      <c r="RI32" s="532"/>
      <c r="RJ32" s="532"/>
      <c r="RK32" s="532"/>
      <c r="RL32" s="532"/>
      <c r="RM32" s="532"/>
      <c r="RN32" s="532"/>
      <c r="RO32" s="532"/>
      <c r="RP32" s="532"/>
      <c r="RQ32" s="532"/>
      <c r="RR32" s="532"/>
      <c r="RS32" s="532"/>
      <c r="RT32" s="532"/>
      <c r="RU32" s="532"/>
      <c r="RV32" s="532"/>
      <c r="RW32" s="532"/>
      <c r="RX32" s="532"/>
      <c r="RY32" s="532"/>
      <c r="RZ32" s="532"/>
      <c r="SA32" s="532"/>
      <c r="SB32" s="532"/>
      <c r="SC32" s="532"/>
      <c r="SD32" s="532"/>
      <c r="SE32" s="532"/>
      <c r="SF32" s="532"/>
      <c r="SG32" s="532"/>
      <c r="SH32" s="532"/>
      <c r="SI32" s="532"/>
      <c r="SJ32" s="532"/>
      <c r="SK32" s="532"/>
      <c r="SL32" s="532"/>
      <c r="SM32" s="532"/>
      <c r="SN32" s="532"/>
      <c r="SO32" s="532"/>
      <c r="SP32" s="532"/>
      <c r="SQ32" s="532"/>
      <c r="SR32" s="532"/>
      <c r="SS32" s="532"/>
      <c r="ST32" s="532"/>
      <c r="SU32" s="532"/>
      <c r="SV32" s="532"/>
      <c r="SW32" s="532"/>
      <c r="SX32" s="532"/>
      <c r="SY32" s="532"/>
      <c r="SZ32" s="532"/>
      <c r="TA32" s="532"/>
      <c r="TB32" s="532"/>
      <c r="TC32" s="532"/>
      <c r="TD32" s="532"/>
      <c r="TE32" s="532"/>
      <c r="TF32" s="532"/>
      <c r="TG32" s="532"/>
      <c r="TH32" s="532"/>
      <c r="TI32" s="532"/>
      <c r="TJ32" s="532"/>
      <c r="TK32" s="532"/>
      <c r="TL32" s="532"/>
      <c r="TM32" s="532"/>
      <c r="TN32" s="532"/>
      <c r="TO32" s="532"/>
      <c r="TP32" s="532"/>
      <c r="TQ32" s="532"/>
      <c r="TR32" s="532"/>
      <c r="TS32" s="532"/>
      <c r="TT32" s="532"/>
      <c r="TU32" s="532"/>
      <c r="TV32" s="532"/>
      <c r="TW32" s="532"/>
      <c r="TX32" s="532"/>
      <c r="TY32" s="532"/>
      <c r="TZ32" s="532"/>
      <c r="UA32" s="532"/>
      <c r="UB32" s="532"/>
      <c r="UC32" s="532"/>
      <c r="UD32" s="532"/>
      <c r="UE32" s="532"/>
      <c r="UF32" s="532"/>
      <c r="UG32" s="532"/>
      <c r="UH32" s="532"/>
      <c r="UI32" s="532"/>
      <c r="UJ32" s="532"/>
      <c r="UK32" s="532"/>
      <c r="UL32" s="532"/>
      <c r="UM32" s="532"/>
      <c r="UN32" s="532"/>
      <c r="UO32" s="532"/>
      <c r="UP32" s="532"/>
      <c r="UQ32" s="532"/>
      <c r="UR32" s="532"/>
      <c r="US32" s="532"/>
      <c r="UT32" s="532"/>
      <c r="UU32" s="532"/>
      <c r="UV32" s="532"/>
      <c r="UW32" s="532"/>
      <c r="UX32" s="532"/>
      <c r="UY32" s="532"/>
      <c r="UZ32" s="532"/>
      <c r="VA32" s="532"/>
      <c r="VB32" s="532"/>
      <c r="VC32" s="532"/>
      <c r="VD32" s="532"/>
      <c r="VE32" s="532"/>
      <c r="VF32" s="532"/>
      <c r="VG32" s="532"/>
      <c r="VH32" s="532"/>
      <c r="VI32" s="532"/>
      <c r="VJ32" s="532"/>
      <c r="VK32" s="532"/>
      <c r="VL32" s="532"/>
      <c r="VM32" s="532"/>
      <c r="VN32" s="532"/>
      <c r="VO32" s="532"/>
      <c r="VP32" s="532"/>
      <c r="VQ32" s="532"/>
      <c r="VR32" s="532"/>
      <c r="VS32" s="532"/>
      <c r="VT32" s="532"/>
      <c r="VU32" s="532"/>
      <c r="VV32" s="532"/>
      <c r="VW32" s="532"/>
      <c r="VX32" s="532"/>
      <c r="VY32" s="532"/>
      <c r="VZ32" s="532"/>
      <c r="WA32" s="532"/>
      <c r="WB32" s="532"/>
      <c r="WC32" s="532"/>
      <c r="WD32" s="532"/>
      <c r="WE32" s="532"/>
      <c r="WF32" s="532"/>
      <c r="WG32" s="532"/>
      <c r="WH32" s="532"/>
      <c r="WI32" s="532"/>
      <c r="WJ32" s="532"/>
      <c r="WK32" s="532"/>
      <c r="WL32" s="532"/>
      <c r="WM32" s="532"/>
      <c r="WN32" s="532"/>
      <c r="WO32" s="532"/>
      <c r="WP32" s="532"/>
      <c r="WQ32" s="532"/>
      <c r="WR32" s="532"/>
      <c r="WS32" s="532"/>
      <c r="WT32" s="532"/>
      <c r="WU32" s="532"/>
      <c r="WV32" s="532"/>
      <c r="WW32" s="532"/>
      <c r="WX32" s="532"/>
      <c r="WY32" s="532"/>
      <c r="WZ32" s="532"/>
      <c r="XA32" s="532"/>
      <c r="XB32" s="532"/>
      <c r="XC32" s="532"/>
      <c r="XD32" s="532"/>
      <c r="XE32" s="532"/>
      <c r="XF32" s="532"/>
      <c r="XG32" s="532"/>
      <c r="XH32" s="532"/>
      <c r="XI32" s="532"/>
      <c r="XJ32" s="532"/>
      <c r="XK32" s="532"/>
      <c r="XL32" s="532"/>
      <c r="XM32" s="532"/>
      <c r="XN32" s="532"/>
      <c r="XO32" s="532"/>
      <c r="XP32" s="532"/>
      <c r="XQ32" s="532"/>
      <c r="XR32" s="532"/>
      <c r="XS32" s="532"/>
      <c r="XT32" s="532"/>
      <c r="XU32" s="532"/>
      <c r="XV32" s="532"/>
      <c r="XW32" s="532"/>
      <c r="XX32" s="532"/>
      <c r="XY32" s="532"/>
      <c r="XZ32" s="532"/>
      <c r="YA32" s="532"/>
      <c r="YB32" s="532"/>
      <c r="YC32" s="532"/>
      <c r="YD32" s="532"/>
      <c r="YE32" s="532"/>
      <c r="YF32" s="532"/>
      <c r="YG32" s="532"/>
      <c r="YH32" s="532"/>
      <c r="YI32" s="532"/>
      <c r="YJ32" s="532"/>
      <c r="YK32" s="532"/>
      <c r="YL32" s="532"/>
      <c r="YM32" s="532"/>
      <c r="YN32" s="532"/>
      <c r="YO32" s="532"/>
      <c r="YP32" s="532"/>
      <c r="YQ32" s="532"/>
      <c r="YR32" s="532"/>
      <c r="YS32" s="532"/>
      <c r="YT32" s="532"/>
      <c r="YU32" s="532"/>
      <c r="YV32" s="532"/>
      <c r="YW32" s="532"/>
      <c r="YX32" s="532"/>
      <c r="YY32" s="532"/>
      <c r="YZ32" s="532"/>
      <c r="ZA32" s="532"/>
      <c r="ZB32" s="532"/>
      <c r="ZC32" s="532"/>
      <c r="ZD32" s="532"/>
      <c r="ZE32" s="532"/>
      <c r="ZF32" s="532"/>
      <c r="ZG32" s="532"/>
      <c r="ZH32" s="532"/>
      <c r="ZI32" s="532"/>
      <c r="ZJ32" s="532"/>
      <c r="ZK32" s="532"/>
      <c r="ZL32" s="532"/>
      <c r="ZM32" s="532"/>
      <c r="ZN32" s="532"/>
      <c r="ZO32" s="532"/>
      <c r="ZP32" s="532"/>
      <c r="ZQ32" s="532"/>
      <c r="ZR32" s="532"/>
      <c r="ZS32" s="532"/>
      <c r="ZT32" s="532"/>
      <c r="ZU32" s="532"/>
      <c r="ZV32" s="532"/>
      <c r="ZW32" s="532"/>
      <c r="ZX32" s="532"/>
      <c r="ZY32" s="532"/>
      <c r="ZZ32" s="532"/>
      <c r="AAA32" s="532"/>
      <c r="AAB32" s="532"/>
      <c r="AAC32" s="532"/>
      <c r="AAD32" s="532"/>
      <c r="AAE32" s="532"/>
      <c r="AAF32" s="532"/>
      <c r="AAG32" s="532"/>
      <c r="AAH32" s="532"/>
      <c r="AAI32" s="532"/>
      <c r="AAJ32" s="532"/>
      <c r="AAK32" s="532"/>
      <c r="AAL32" s="532"/>
      <c r="AAM32" s="532"/>
      <c r="AAN32" s="532"/>
      <c r="AAO32" s="532"/>
      <c r="AAP32" s="532"/>
      <c r="AAQ32" s="532"/>
      <c r="AAR32" s="532"/>
      <c r="AAS32" s="532"/>
      <c r="AAT32" s="532"/>
      <c r="AAU32" s="532"/>
      <c r="AAV32" s="532"/>
      <c r="AAW32" s="532"/>
      <c r="AAX32" s="532"/>
      <c r="AAY32" s="532"/>
      <c r="AAZ32" s="532"/>
      <c r="ABA32" s="532"/>
      <c r="ABB32" s="532"/>
      <c r="ABC32" s="532"/>
      <c r="ABD32" s="532"/>
      <c r="ABE32" s="532"/>
      <c r="ABF32" s="532"/>
      <c r="ABG32" s="532"/>
      <c r="ABH32" s="532"/>
      <c r="ABI32" s="532"/>
      <c r="ABJ32" s="532"/>
      <c r="ABK32" s="532"/>
      <c r="ABL32" s="532"/>
      <c r="ABM32" s="532"/>
      <c r="ABN32" s="532"/>
      <c r="ABO32" s="532"/>
      <c r="ABP32" s="532"/>
      <c r="ABQ32" s="532"/>
      <c r="ABR32" s="532"/>
      <c r="ABS32" s="532"/>
      <c r="ABT32" s="532"/>
      <c r="ABU32" s="532"/>
      <c r="ABV32" s="532"/>
      <c r="ABW32" s="532"/>
      <c r="ABX32" s="532"/>
      <c r="ABY32" s="532"/>
      <c r="ABZ32" s="532"/>
      <c r="ACA32" s="532"/>
      <c r="ACB32" s="532"/>
      <c r="ACC32" s="532"/>
      <c r="ACD32" s="532"/>
      <c r="ACE32" s="532"/>
      <c r="ACF32" s="532"/>
      <c r="ACG32" s="532"/>
      <c r="ACH32" s="532"/>
      <c r="ACI32" s="532"/>
      <c r="ACJ32" s="532"/>
      <c r="ACK32" s="532"/>
      <c r="ACL32" s="532"/>
      <c r="ACM32" s="532"/>
      <c r="ACN32" s="532"/>
      <c r="ACO32" s="532"/>
      <c r="ACP32" s="532"/>
      <c r="ACQ32" s="532"/>
      <c r="ACR32" s="532"/>
      <c r="ACS32" s="532"/>
      <c r="ACT32" s="532"/>
      <c r="ACU32" s="532"/>
      <c r="ACV32" s="532"/>
      <c r="ACW32" s="532"/>
      <c r="ACX32" s="532"/>
      <c r="ACY32" s="532"/>
      <c r="ACZ32" s="532"/>
      <c r="ADA32" s="532"/>
      <c r="ADB32" s="532"/>
      <c r="ADC32" s="532"/>
      <c r="ADD32" s="532"/>
      <c r="ADE32" s="532"/>
      <c r="ADF32" s="532"/>
      <c r="ADG32" s="532"/>
      <c r="ADH32" s="532"/>
      <c r="ADI32" s="532"/>
      <c r="ADJ32" s="532"/>
      <c r="ADK32" s="532"/>
      <c r="ADL32" s="532"/>
      <c r="ADM32" s="532"/>
      <c r="ADN32" s="532"/>
      <c r="ADO32" s="532"/>
      <c r="ADP32" s="532"/>
      <c r="ADQ32" s="532"/>
      <c r="ADR32" s="532"/>
      <c r="ADS32" s="532"/>
      <c r="ADT32" s="532"/>
      <c r="ADU32" s="532"/>
      <c r="ADV32" s="532"/>
      <c r="ADW32" s="532"/>
      <c r="ADX32" s="532"/>
      <c r="ADY32" s="532"/>
      <c r="ADZ32" s="532"/>
      <c r="AEA32" s="532"/>
      <c r="AEB32" s="532"/>
      <c r="AEC32" s="532"/>
      <c r="AED32" s="532"/>
      <c r="AEE32" s="532"/>
      <c r="AEF32" s="532"/>
      <c r="AEG32" s="532"/>
      <c r="AEH32" s="532"/>
      <c r="AEI32" s="532"/>
      <c r="AEJ32" s="532"/>
      <c r="AEK32" s="532"/>
      <c r="AEL32" s="532"/>
      <c r="AEM32" s="532"/>
      <c r="AEN32" s="532"/>
      <c r="AEO32" s="532"/>
      <c r="AEP32" s="532"/>
      <c r="AEQ32" s="532"/>
      <c r="AER32" s="532"/>
      <c r="AES32" s="532"/>
      <c r="AET32" s="532"/>
      <c r="AEU32" s="532"/>
      <c r="AEV32" s="532"/>
      <c r="AEW32" s="532"/>
      <c r="AEX32" s="532"/>
      <c r="AEY32" s="532"/>
      <c r="AEZ32" s="532"/>
      <c r="AFA32" s="532"/>
      <c r="AFB32" s="532"/>
      <c r="AFC32" s="532"/>
      <c r="AFD32" s="532"/>
      <c r="AFE32" s="532"/>
      <c r="AFF32" s="532"/>
      <c r="AFG32" s="532"/>
      <c r="AFH32" s="532"/>
      <c r="AFI32" s="532"/>
      <c r="AFJ32" s="532"/>
      <c r="AFK32" s="532"/>
      <c r="AFL32" s="532"/>
      <c r="AFM32" s="532"/>
      <c r="AFN32" s="532"/>
      <c r="AFO32" s="532"/>
      <c r="AFP32" s="532"/>
      <c r="AFQ32" s="532"/>
      <c r="AFR32" s="532"/>
      <c r="AFS32" s="532"/>
      <c r="AFT32" s="532"/>
      <c r="AFU32" s="532"/>
      <c r="AFV32" s="532"/>
      <c r="AFW32" s="532"/>
      <c r="AFX32" s="532"/>
      <c r="AFY32" s="532"/>
      <c r="AFZ32" s="532"/>
      <c r="AGA32" s="532"/>
      <c r="AGB32" s="532"/>
      <c r="AGC32" s="532"/>
      <c r="AGD32" s="532"/>
      <c r="AGE32" s="532"/>
      <c r="AGF32" s="532"/>
      <c r="AGG32" s="532"/>
      <c r="AGH32" s="532"/>
      <c r="AGI32" s="532"/>
      <c r="AGJ32" s="532"/>
      <c r="AGK32" s="532"/>
      <c r="AGL32" s="532"/>
      <c r="AGM32" s="532"/>
      <c r="AGN32" s="532"/>
      <c r="AGO32" s="532"/>
      <c r="AGP32" s="532"/>
      <c r="AGQ32" s="532"/>
      <c r="AGR32" s="532"/>
      <c r="AGS32" s="532"/>
      <c r="AGT32" s="532"/>
      <c r="AGU32" s="532"/>
      <c r="AGV32" s="532"/>
      <c r="AGW32" s="532"/>
      <c r="AGX32" s="532"/>
      <c r="AGY32" s="532"/>
      <c r="AGZ32" s="532"/>
      <c r="AHA32" s="532"/>
      <c r="AHB32" s="532"/>
      <c r="AHC32" s="532"/>
      <c r="AHD32" s="532"/>
      <c r="AHE32" s="532"/>
      <c r="AHF32" s="532"/>
      <c r="AHG32" s="532"/>
      <c r="AHH32" s="532"/>
      <c r="AHI32" s="532"/>
      <c r="AHJ32" s="532"/>
      <c r="AHK32" s="532"/>
      <c r="AHL32" s="532"/>
      <c r="AHM32" s="532"/>
      <c r="AHN32" s="532"/>
      <c r="AHO32" s="532"/>
      <c r="AHP32" s="532"/>
      <c r="AHQ32" s="532"/>
      <c r="AHR32" s="532"/>
      <c r="AHS32" s="532"/>
      <c r="AHT32" s="532"/>
      <c r="AHU32" s="532"/>
      <c r="AHV32" s="532"/>
      <c r="AHW32" s="532"/>
      <c r="AHX32" s="532"/>
      <c r="AHY32" s="532"/>
      <c r="AHZ32" s="532"/>
      <c r="AIA32" s="532"/>
      <c r="AIB32" s="532"/>
      <c r="AIC32" s="532"/>
      <c r="AID32" s="532"/>
      <c r="AIE32" s="532"/>
      <c r="AIF32" s="532"/>
      <c r="AIG32" s="532"/>
      <c r="AIH32" s="532"/>
      <c r="AII32" s="532"/>
      <c r="AIJ32" s="532"/>
      <c r="AIK32" s="532"/>
      <c r="AIL32" s="532"/>
      <c r="AIM32" s="532"/>
      <c r="AIN32" s="532"/>
      <c r="AIO32" s="532"/>
      <c r="AIP32" s="532"/>
      <c r="AIQ32" s="532"/>
      <c r="AIR32" s="532"/>
      <c r="AIS32" s="532"/>
      <c r="AIT32" s="532"/>
      <c r="AIU32" s="532"/>
      <c r="AIV32" s="532"/>
      <c r="AIW32" s="532"/>
      <c r="AIX32" s="532"/>
      <c r="AIY32" s="532"/>
      <c r="AIZ32" s="532"/>
      <c r="AJA32" s="532"/>
      <c r="AJB32" s="532"/>
      <c r="AJC32" s="532"/>
      <c r="AJD32" s="532"/>
      <c r="AJE32" s="532"/>
      <c r="AJF32" s="532"/>
      <c r="AJG32" s="532"/>
      <c r="AJH32" s="532"/>
      <c r="AJI32" s="532"/>
      <c r="AJJ32" s="532"/>
      <c r="AJK32" s="532"/>
      <c r="AJL32" s="532"/>
      <c r="AJM32" s="532"/>
      <c r="AJN32" s="532"/>
      <c r="AJO32" s="532"/>
      <c r="AJP32" s="532"/>
      <c r="AJQ32" s="532"/>
      <c r="AJR32" s="532"/>
      <c r="AJS32" s="532"/>
      <c r="AJT32" s="532"/>
      <c r="AJU32" s="532"/>
      <c r="AJV32" s="532"/>
      <c r="AJW32" s="532"/>
      <c r="AJX32" s="532"/>
      <c r="AJY32" s="532"/>
      <c r="AJZ32" s="532"/>
      <c r="AKA32" s="532"/>
      <c r="AKB32" s="532"/>
      <c r="AKC32" s="532"/>
      <c r="AKD32" s="532"/>
      <c r="AKE32" s="532"/>
      <c r="AKF32" s="532"/>
      <c r="AKG32" s="532"/>
      <c r="AKH32" s="532"/>
      <c r="AKI32" s="532"/>
      <c r="AKJ32" s="532"/>
      <c r="AKK32" s="532"/>
      <c r="AKL32" s="532"/>
      <c r="AKM32" s="532"/>
      <c r="AKN32" s="532"/>
      <c r="AKO32" s="532"/>
      <c r="AKP32" s="532"/>
      <c r="AKQ32" s="532"/>
      <c r="AKR32" s="532"/>
      <c r="AKS32" s="532"/>
      <c r="AKT32" s="532"/>
      <c r="AKU32" s="532"/>
      <c r="AKV32" s="532"/>
      <c r="AKW32" s="532"/>
      <c r="AKX32" s="532"/>
      <c r="AKY32" s="532"/>
      <c r="AKZ32" s="532"/>
      <c r="ALA32" s="532"/>
      <c r="ALB32" s="532"/>
      <c r="ALC32" s="532"/>
      <c r="ALD32" s="532"/>
      <c r="ALE32" s="532"/>
      <c r="ALF32" s="532"/>
      <c r="ALG32" s="532"/>
      <c r="ALH32" s="532"/>
      <c r="ALI32" s="532"/>
      <c r="ALJ32" s="532"/>
      <c r="ALK32" s="532"/>
      <c r="ALL32" s="532"/>
      <c r="ALM32" s="532"/>
      <c r="ALN32" s="532"/>
      <c r="ALO32" s="532"/>
      <c r="ALP32" s="532"/>
      <c r="ALQ32" s="532"/>
      <c r="ALR32" s="532"/>
      <c r="ALS32" s="532"/>
      <c r="ALT32" s="532"/>
      <c r="ALU32" s="532"/>
      <c r="ALV32" s="532"/>
      <c r="ALW32" s="532"/>
      <c r="ALX32" s="532"/>
      <c r="ALY32" s="532"/>
      <c r="ALZ32" s="532"/>
      <c r="AMA32" s="532"/>
      <c r="AMB32" s="532"/>
      <c r="AMC32" s="532"/>
      <c r="AMD32" s="532"/>
      <c r="AME32" s="532"/>
      <c r="AMF32" s="532"/>
      <c r="AMG32" s="532"/>
      <c r="AMH32" s="532"/>
      <c r="AMI32" s="532"/>
      <c r="AMJ32" s="532"/>
      <c r="AMK32" s="532"/>
      <c r="AML32" s="532"/>
      <c r="AMM32" s="532"/>
      <c r="AMN32" s="532"/>
      <c r="AMO32" s="532"/>
      <c r="AMP32" s="532"/>
      <c r="AMQ32" s="532"/>
      <c r="AMR32" s="532"/>
      <c r="AMS32" s="532"/>
      <c r="AMT32" s="532"/>
      <c r="AMU32" s="532"/>
      <c r="AMV32" s="532"/>
      <c r="AMW32" s="532"/>
      <c r="AMX32" s="532"/>
      <c r="AMY32" s="532"/>
      <c r="AMZ32" s="532"/>
      <c r="ANA32" s="532"/>
      <c r="ANB32" s="532"/>
      <c r="ANC32" s="532"/>
      <c r="AND32" s="532"/>
      <c r="ANE32" s="532"/>
      <c r="ANF32" s="532"/>
      <c r="ANG32" s="532"/>
      <c r="ANH32" s="532"/>
      <c r="ANI32" s="532"/>
      <c r="ANJ32" s="532"/>
      <c r="ANK32" s="532"/>
      <c r="ANL32" s="532"/>
      <c r="ANM32" s="532"/>
      <c r="ANN32" s="532"/>
      <c r="ANO32" s="532"/>
      <c r="ANP32" s="532"/>
      <c r="ANQ32" s="532"/>
      <c r="ANR32" s="532"/>
      <c r="ANS32" s="532"/>
      <c r="ANT32" s="532"/>
      <c r="ANU32" s="532"/>
      <c r="ANV32" s="532"/>
      <c r="ANW32" s="532"/>
      <c r="ANX32" s="532"/>
      <c r="ANY32" s="532"/>
      <c r="ANZ32" s="532"/>
      <c r="AOA32" s="532"/>
      <c r="AOB32" s="532"/>
      <c r="AOC32" s="532"/>
      <c r="AOD32" s="532"/>
      <c r="AOE32" s="532"/>
      <c r="AOF32" s="532"/>
      <c r="AOG32" s="532"/>
      <c r="AOH32" s="532"/>
      <c r="AOI32" s="532"/>
      <c r="AOJ32" s="532"/>
      <c r="AOK32" s="532"/>
      <c r="AOL32" s="532"/>
      <c r="AOM32" s="532"/>
      <c r="AON32" s="532"/>
      <c r="AOO32" s="532"/>
      <c r="AOP32" s="532"/>
      <c r="AOQ32" s="532"/>
      <c r="AOR32" s="532"/>
      <c r="AOS32" s="532"/>
      <c r="AOT32" s="532"/>
      <c r="AOU32" s="532"/>
      <c r="AOV32" s="532"/>
      <c r="AOW32" s="532"/>
      <c r="AOX32" s="532"/>
      <c r="AOY32" s="532"/>
      <c r="AOZ32" s="532"/>
      <c r="APA32" s="532"/>
      <c r="APB32" s="532"/>
      <c r="APC32" s="532"/>
      <c r="APD32" s="532"/>
      <c r="APE32" s="532"/>
      <c r="APF32" s="532"/>
      <c r="APG32" s="532"/>
      <c r="APH32" s="532"/>
      <c r="API32" s="532"/>
      <c r="APJ32" s="532"/>
      <c r="APK32" s="532"/>
      <c r="APL32" s="532"/>
      <c r="APM32" s="532"/>
      <c r="APN32" s="532"/>
      <c r="APO32" s="532"/>
      <c r="APP32" s="532"/>
      <c r="APQ32" s="532"/>
      <c r="APR32" s="532"/>
      <c r="APS32" s="532"/>
      <c r="APT32" s="532"/>
      <c r="APU32" s="532"/>
      <c r="APV32" s="532"/>
      <c r="APW32" s="532"/>
      <c r="APX32" s="532"/>
      <c r="APY32" s="532"/>
      <c r="APZ32" s="532"/>
      <c r="AQA32" s="532"/>
      <c r="AQB32" s="532"/>
      <c r="AQC32" s="532"/>
      <c r="AQD32" s="532"/>
      <c r="AQE32" s="532"/>
      <c r="AQF32" s="532"/>
      <c r="AQG32" s="532"/>
      <c r="AQH32" s="532"/>
      <c r="AQI32" s="532"/>
      <c r="AQJ32" s="532"/>
      <c r="AQK32" s="532"/>
      <c r="AQL32" s="532"/>
      <c r="AQM32" s="532"/>
      <c r="AQN32" s="532"/>
      <c r="AQO32" s="532"/>
      <c r="AQP32" s="532"/>
      <c r="AQQ32" s="532"/>
      <c r="AQR32" s="532"/>
      <c r="AQS32" s="532"/>
      <c r="AQT32" s="532"/>
      <c r="AQU32" s="532"/>
      <c r="AQV32" s="532"/>
      <c r="AQW32" s="532"/>
      <c r="AQX32" s="532"/>
      <c r="AQY32" s="532"/>
      <c r="AQZ32" s="532"/>
      <c r="ARA32" s="532"/>
      <c r="ARB32" s="532"/>
      <c r="ARC32" s="532"/>
      <c r="ARD32" s="532"/>
      <c r="ARE32" s="532"/>
      <c r="ARF32" s="532"/>
      <c r="ARG32" s="532"/>
      <c r="ARH32" s="532"/>
      <c r="ARI32" s="532"/>
      <c r="ARJ32" s="532"/>
      <c r="ARK32" s="532"/>
      <c r="ARL32" s="532"/>
      <c r="ARM32" s="532"/>
      <c r="ARN32" s="532"/>
      <c r="ARO32" s="532"/>
      <c r="ARP32" s="532"/>
      <c r="ARQ32" s="532"/>
      <c r="ARR32" s="532"/>
      <c r="ARS32" s="532"/>
      <c r="ART32" s="532"/>
      <c r="ARU32" s="532"/>
      <c r="ARV32" s="532"/>
      <c r="ARW32" s="532"/>
      <c r="ARX32" s="532"/>
      <c r="ARY32" s="532"/>
      <c r="ARZ32" s="532"/>
      <c r="ASA32" s="532"/>
      <c r="ASB32" s="532"/>
      <c r="ASC32" s="532"/>
      <c r="ASD32" s="532"/>
      <c r="ASE32" s="532"/>
      <c r="ASF32" s="532"/>
      <c r="ASG32" s="532"/>
      <c r="ASH32" s="532"/>
      <c r="ASI32" s="532"/>
      <c r="ASJ32" s="532"/>
      <c r="ASK32" s="532"/>
      <c r="ASL32" s="532"/>
      <c r="ASM32" s="532"/>
      <c r="ASN32" s="532"/>
      <c r="ASO32" s="532"/>
      <c r="ASP32" s="532"/>
      <c r="ASQ32" s="532"/>
      <c r="ASR32" s="532"/>
      <c r="ASS32" s="532"/>
      <c r="AST32" s="532"/>
      <c r="ASU32" s="532"/>
      <c r="ASV32" s="532"/>
      <c r="ASW32" s="532"/>
      <c r="ASX32" s="532"/>
      <c r="ASY32" s="532"/>
      <c r="ASZ32" s="532"/>
      <c r="ATA32" s="532"/>
      <c r="ATB32" s="532"/>
      <c r="ATC32" s="532"/>
      <c r="ATD32" s="532"/>
      <c r="ATE32" s="532"/>
      <c r="ATF32" s="532"/>
      <c r="ATG32" s="532"/>
      <c r="ATH32" s="532"/>
      <c r="ATI32" s="532"/>
      <c r="ATJ32" s="532"/>
      <c r="ATK32" s="532"/>
      <c r="ATL32" s="532"/>
      <c r="ATM32" s="532"/>
      <c r="ATN32" s="532"/>
      <c r="ATO32" s="532"/>
      <c r="ATP32" s="532"/>
      <c r="ATQ32" s="532"/>
      <c r="ATR32" s="532"/>
      <c r="ATS32" s="532"/>
      <c r="ATT32" s="532"/>
      <c r="ATU32" s="532"/>
      <c r="ATV32" s="532"/>
      <c r="ATW32" s="532"/>
      <c r="ATX32" s="532"/>
      <c r="ATY32" s="532"/>
      <c r="ATZ32" s="532"/>
      <c r="AUA32" s="532"/>
      <c r="AUB32" s="532"/>
      <c r="AUC32" s="532"/>
      <c r="AUD32" s="532"/>
      <c r="AUE32" s="532"/>
      <c r="AUF32" s="532"/>
      <c r="AUG32" s="532"/>
      <c r="AUH32" s="532"/>
      <c r="AUI32" s="532"/>
      <c r="AUJ32" s="532"/>
      <c r="AUK32" s="532"/>
      <c r="AUL32" s="532"/>
      <c r="AUM32" s="532"/>
      <c r="AUN32" s="532"/>
      <c r="AUO32" s="532"/>
      <c r="AUP32" s="532"/>
      <c r="AUQ32" s="532"/>
      <c r="AUR32" s="532"/>
      <c r="AUS32" s="532"/>
      <c r="AUT32" s="532"/>
      <c r="AUU32" s="532"/>
      <c r="AUV32" s="532"/>
      <c r="AUW32" s="532"/>
      <c r="AUX32" s="532"/>
      <c r="AUY32" s="532"/>
      <c r="AUZ32" s="532"/>
      <c r="AVA32" s="532"/>
      <c r="AVB32" s="532"/>
      <c r="AVC32" s="532"/>
      <c r="AVD32" s="532"/>
      <c r="AVE32" s="532"/>
      <c r="AVF32" s="532"/>
      <c r="AVG32" s="532"/>
      <c r="AVH32" s="532"/>
      <c r="AVI32" s="532"/>
      <c r="AVJ32" s="532"/>
      <c r="AVK32" s="532"/>
      <c r="AVL32" s="532"/>
      <c r="AVM32" s="532"/>
      <c r="AVN32" s="532"/>
      <c r="AVO32" s="532"/>
      <c r="AVP32" s="532"/>
      <c r="AVQ32" s="532"/>
      <c r="AVR32" s="532"/>
      <c r="AVS32" s="532"/>
      <c r="AVT32" s="532"/>
      <c r="AVU32" s="532"/>
      <c r="AVV32" s="532"/>
      <c r="AVW32" s="532"/>
      <c r="AVX32" s="532"/>
      <c r="AVY32" s="532"/>
      <c r="AVZ32" s="532"/>
      <c r="AWA32" s="532"/>
      <c r="AWB32" s="532"/>
      <c r="AWC32" s="532"/>
      <c r="AWD32" s="532"/>
      <c r="AWE32" s="532"/>
      <c r="AWF32" s="532"/>
      <c r="AWG32" s="532"/>
      <c r="AWH32" s="532"/>
      <c r="AWI32" s="532"/>
      <c r="AWJ32" s="532"/>
      <c r="AWK32" s="532"/>
      <c r="AWL32" s="532"/>
      <c r="AWM32" s="532"/>
      <c r="AWN32" s="532"/>
      <c r="AWO32" s="532"/>
      <c r="AWP32" s="532"/>
      <c r="AWQ32" s="532"/>
      <c r="AWR32" s="532"/>
      <c r="AWS32" s="532"/>
      <c r="AWT32" s="532"/>
      <c r="AWU32" s="532"/>
      <c r="AWV32" s="532"/>
      <c r="AWW32" s="532"/>
      <c r="AWX32" s="532"/>
      <c r="AWY32" s="532"/>
      <c r="AWZ32" s="532"/>
      <c r="AXA32" s="532"/>
      <c r="AXB32" s="532"/>
      <c r="AXC32" s="532"/>
      <c r="AXD32" s="532"/>
      <c r="AXE32" s="532"/>
      <c r="AXF32" s="532"/>
      <c r="AXG32" s="532"/>
      <c r="AXH32" s="532"/>
      <c r="AXI32" s="532"/>
      <c r="AXJ32" s="532"/>
      <c r="AXK32" s="532"/>
      <c r="AXL32" s="532"/>
      <c r="AXM32" s="532"/>
      <c r="AXN32" s="532"/>
      <c r="AXO32" s="532"/>
      <c r="AXP32" s="532"/>
      <c r="AXQ32" s="532"/>
      <c r="AXR32" s="532"/>
      <c r="AXS32" s="532"/>
      <c r="AXT32" s="532"/>
      <c r="AXU32" s="532"/>
      <c r="AXV32" s="532"/>
      <c r="AXW32" s="532"/>
      <c r="AXX32" s="532"/>
      <c r="AXY32" s="532"/>
      <c r="AXZ32" s="532"/>
      <c r="AYA32" s="532"/>
      <c r="AYB32" s="532"/>
      <c r="AYC32" s="532"/>
      <c r="AYD32" s="532"/>
      <c r="AYE32" s="532"/>
      <c r="AYF32" s="532"/>
      <c r="AYG32" s="532"/>
      <c r="AYH32" s="532"/>
      <c r="AYI32" s="532"/>
      <c r="AYJ32" s="532"/>
      <c r="AYK32" s="532"/>
      <c r="AYL32" s="532"/>
      <c r="AYM32" s="532"/>
      <c r="AYN32" s="532"/>
      <c r="AYO32" s="532"/>
      <c r="AYP32" s="532"/>
      <c r="AYQ32" s="532"/>
      <c r="AYR32" s="532"/>
      <c r="AYS32" s="532"/>
      <c r="AYT32" s="532"/>
      <c r="AYU32" s="532"/>
      <c r="AYV32" s="532"/>
      <c r="AYW32" s="532"/>
      <c r="AYX32" s="532"/>
      <c r="AYY32" s="532"/>
      <c r="AYZ32" s="532"/>
      <c r="AZA32" s="532"/>
      <c r="AZB32" s="532"/>
      <c r="AZC32" s="532"/>
      <c r="AZD32" s="532"/>
      <c r="AZE32" s="532"/>
      <c r="AZF32" s="532"/>
      <c r="AZG32" s="532"/>
      <c r="AZH32" s="532"/>
      <c r="AZI32" s="532"/>
      <c r="AZJ32" s="532"/>
      <c r="AZK32" s="532"/>
      <c r="AZL32" s="532"/>
      <c r="AZM32" s="532"/>
      <c r="AZN32" s="532"/>
      <c r="AZO32" s="532"/>
      <c r="AZP32" s="532"/>
      <c r="AZQ32" s="532"/>
      <c r="AZR32" s="532"/>
      <c r="AZS32" s="532"/>
      <c r="AZT32" s="532"/>
      <c r="AZU32" s="532"/>
      <c r="AZV32" s="532"/>
      <c r="AZW32" s="532"/>
      <c r="AZX32" s="532"/>
      <c r="AZY32" s="532"/>
      <c r="AZZ32" s="532"/>
      <c r="BAA32" s="532"/>
      <c r="BAB32" s="532"/>
      <c r="BAC32" s="532"/>
      <c r="BAD32" s="532"/>
      <c r="BAE32" s="532"/>
      <c r="BAF32" s="532"/>
      <c r="BAG32" s="532"/>
      <c r="BAH32" s="532"/>
      <c r="BAI32" s="532"/>
      <c r="BAJ32" s="532"/>
      <c r="BAK32" s="532"/>
      <c r="BAL32" s="532"/>
      <c r="BAM32" s="532"/>
      <c r="BAN32" s="532"/>
      <c r="BAO32" s="532"/>
      <c r="BAP32" s="532"/>
      <c r="BAQ32" s="532"/>
      <c r="BAR32" s="532"/>
      <c r="BAS32" s="532"/>
      <c r="BAT32" s="532"/>
      <c r="BAU32" s="532"/>
      <c r="BAV32" s="532"/>
      <c r="BAW32" s="532"/>
      <c r="BAX32" s="532"/>
      <c r="BAY32" s="532"/>
      <c r="BAZ32" s="532"/>
      <c r="BBA32" s="532"/>
      <c r="BBB32" s="532"/>
      <c r="BBC32" s="532"/>
      <c r="BBD32" s="532"/>
      <c r="BBE32" s="532"/>
      <c r="BBF32" s="532"/>
      <c r="BBG32" s="532"/>
      <c r="BBH32" s="532"/>
      <c r="BBI32" s="532"/>
      <c r="BBJ32" s="532"/>
      <c r="BBK32" s="532"/>
      <c r="BBL32" s="532"/>
      <c r="BBM32" s="532"/>
      <c r="BBN32" s="532"/>
      <c r="BBO32" s="532"/>
      <c r="BBP32" s="532"/>
      <c r="BBQ32" s="532"/>
      <c r="BBR32" s="532"/>
      <c r="BBS32" s="532"/>
      <c r="BBT32" s="532"/>
      <c r="BBU32" s="532"/>
      <c r="BBV32" s="532"/>
      <c r="BBW32" s="532"/>
      <c r="BBX32" s="532"/>
      <c r="BBY32" s="532"/>
      <c r="BBZ32" s="532"/>
      <c r="BCA32" s="532"/>
      <c r="BCB32" s="532"/>
      <c r="BCC32" s="532"/>
      <c r="BCD32" s="532"/>
      <c r="BCE32" s="532"/>
      <c r="BCF32" s="532"/>
      <c r="BCG32" s="532"/>
      <c r="BCH32" s="532"/>
      <c r="BCI32" s="532"/>
      <c r="BCJ32" s="532"/>
      <c r="BCK32" s="532"/>
      <c r="BCL32" s="532"/>
      <c r="BCM32" s="532"/>
      <c r="BCN32" s="532"/>
      <c r="BCO32" s="532"/>
      <c r="BCP32" s="532"/>
      <c r="BCQ32" s="532"/>
      <c r="BCR32" s="532"/>
      <c r="BCS32" s="532"/>
      <c r="BCT32" s="532"/>
      <c r="BCU32" s="532"/>
      <c r="BCV32" s="532"/>
      <c r="BCW32" s="532"/>
      <c r="BCX32" s="532"/>
      <c r="BCY32" s="532"/>
      <c r="BCZ32" s="532"/>
      <c r="BDA32" s="532"/>
      <c r="BDB32" s="532"/>
      <c r="BDC32" s="532"/>
      <c r="BDD32" s="532"/>
      <c r="BDE32" s="532"/>
      <c r="BDF32" s="532"/>
      <c r="BDG32" s="532"/>
      <c r="BDH32" s="532"/>
      <c r="BDI32" s="532"/>
      <c r="BDJ32" s="532"/>
      <c r="BDK32" s="532"/>
      <c r="BDL32" s="532"/>
      <c r="BDM32" s="532"/>
      <c r="BDN32" s="532"/>
      <c r="BDO32" s="532"/>
      <c r="BDP32" s="532"/>
      <c r="BDQ32" s="532"/>
      <c r="BDR32" s="532"/>
      <c r="BDS32" s="532"/>
      <c r="BDT32" s="532"/>
      <c r="BDU32" s="532"/>
      <c r="BDV32" s="532"/>
      <c r="BDW32" s="532"/>
      <c r="BDX32" s="532"/>
      <c r="BDY32" s="532"/>
      <c r="BDZ32" s="532"/>
      <c r="BEA32" s="532"/>
      <c r="BEB32" s="532"/>
      <c r="BEC32" s="532"/>
      <c r="BED32" s="532"/>
      <c r="BEE32" s="532"/>
      <c r="BEF32" s="532"/>
      <c r="BEG32" s="532"/>
      <c r="BEH32" s="532"/>
      <c r="BEI32" s="532"/>
      <c r="BEJ32" s="532"/>
      <c r="BEK32" s="532"/>
      <c r="BEL32" s="532"/>
      <c r="BEM32" s="532"/>
      <c r="BEN32" s="532"/>
      <c r="BEO32" s="532"/>
      <c r="BEP32" s="532"/>
      <c r="BEQ32" s="532"/>
      <c r="BER32" s="532"/>
      <c r="BES32" s="532"/>
      <c r="BET32" s="532"/>
      <c r="BEU32" s="532"/>
      <c r="BEV32" s="532"/>
      <c r="BEW32" s="532"/>
      <c r="BEX32" s="532"/>
      <c r="BEY32" s="532"/>
      <c r="BEZ32" s="532"/>
      <c r="BFA32" s="532"/>
      <c r="BFB32" s="532"/>
      <c r="BFC32" s="532"/>
      <c r="BFD32" s="532"/>
      <c r="BFE32" s="532"/>
      <c r="BFF32" s="532"/>
      <c r="BFG32" s="532"/>
      <c r="BFH32" s="532"/>
      <c r="BFI32" s="532"/>
      <c r="BFJ32" s="532"/>
      <c r="BFK32" s="532"/>
      <c r="BFL32" s="532"/>
      <c r="BFM32" s="532"/>
      <c r="BFN32" s="532"/>
      <c r="BFO32" s="532"/>
      <c r="BFP32" s="532"/>
      <c r="BFQ32" s="532"/>
      <c r="BFR32" s="532"/>
      <c r="BFS32" s="532"/>
      <c r="BFT32" s="532"/>
      <c r="BFU32" s="532"/>
      <c r="BFV32" s="532"/>
      <c r="BFW32" s="532"/>
      <c r="BFX32" s="532"/>
      <c r="BFY32" s="532"/>
      <c r="BFZ32" s="532"/>
      <c r="BGA32" s="532"/>
      <c r="BGB32" s="532"/>
      <c r="BGC32" s="532"/>
      <c r="BGD32" s="532"/>
      <c r="BGE32" s="532"/>
      <c r="BGF32" s="532"/>
      <c r="BGG32" s="532"/>
      <c r="BGH32" s="532"/>
      <c r="BGI32" s="532"/>
      <c r="BGJ32" s="532"/>
      <c r="BGK32" s="532"/>
      <c r="BGL32" s="532"/>
      <c r="BGM32" s="532"/>
      <c r="BGN32" s="532"/>
      <c r="BGO32" s="532"/>
      <c r="BGP32" s="532"/>
      <c r="BGQ32" s="532"/>
      <c r="BGR32" s="532"/>
      <c r="BGS32" s="532"/>
      <c r="BGT32" s="532"/>
      <c r="BGU32" s="532"/>
      <c r="BGV32" s="532"/>
      <c r="BGW32" s="532"/>
      <c r="BGX32" s="532"/>
      <c r="BGY32" s="532"/>
      <c r="BGZ32" s="532"/>
      <c r="BHA32" s="532"/>
      <c r="BHB32" s="532"/>
      <c r="BHC32" s="532"/>
      <c r="BHD32" s="532"/>
      <c r="BHE32" s="532"/>
      <c r="BHF32" s="532"/>
      <c r="BHG32" s="532"/>
      <c r="BHH32" s="532"/>
      <c r="BHI32" s="532"/>
      <c r="BHJ32" s="532"/>
      <c r="BHK32" s="532"/>
      <c r="BHL32" s="532"/>
      <c r="BHM32" s="532"/>
      <c r="BHN32" s="532"/>
      <c r="BHO32" s="532"/>
      <c r="BHP32" s="532"/>
      <c r="BHQ32" s="532"/>
      <c r="BHR32" s="532"/>
      <c r="BHS32" s="532"/>
      <c r="BHT32" s="532"/>
      <c r="BHU32" s="532"/>
      <c r="BHV32" s="532"/>
      <c r="BHW32" s="532"/>
      <c r="BHX32" s="532"/>
      <c r="BHY32" s="532"/>
      <c r="BHZ32" s="532"/>
      <c r="BIA32" s="532"/>
      <c r="BIB32" s="532"/>
      <c r="BIC32" s="532"/>
      <c r="BID32" s="532"/>
      <c r="BIE32" s="532"/>
      <c r="BIF32" s="532"/>
      <c r="BIG32" s="532"/>
      <c r="BIH32" s="532"/>
      <c r="BII32" s="532"/>
      <c r="BIJ32" s="532"/>
      <c r="BIK32" s="532"/>
      <c r="BIL32" s="532"/>
      <c r="BIM32" s="532"/>
      <c r="BIN32" s="532"/>
      <c r="BIO32" s="532"/>
      <c r="BIP32" s="532"/>
      <c r="BIQ32" s="532"/>
      <c r="BIR32" s="532"/>
      <c r="BIS32" s="532"/>
      <c r="BIT32" s="532"/>
      <c r="BIU32" s="532"/>
      <c r="BIV32" s="532"/>
      <c r="BIW32" s="532"/>
      <c r="BIX32" s="532"/>
      <c r="BIY32" s="532"/>
      <c r="BIZ32" s="532"/>
      <c r="BJA32" s="532"/>
      <c r="BJB32" s="532"/>
      <c r="BJC32" s="532"/>
      <c r="BJD32" s="532"/>
      <c r="BJE32" s="532"/>
      <c r="BJF32" s="532"/>
      <c r="BJG32" s="532"/>
      <c r="BJH32" s="532"/>
      <c r="BJI32" s="532"/>
      <c r="BJJ32" s="532"/>
      <c r="BJK32" s="532"/>
      <c r="BJL32" s="532"/>
      <c r="BJM32" s="532"/>
      <c r="BJN32" s="532"/>
      <c r="BJO32" s="532"/>
      <c r="BJP32" s="532"/>
      <c r="BJQ32" s="532"/>
      <c r="BJR32" s="532"/>
      <c r="BJS32" s="532"/>
      <c r="BJT32" s="532"/>
      <c r="BJU32" s="532"/>
      <c r="BJV32" s="532"/>
      <c r="BJW32" s="532"/>
      <c r="BJX32" s="532"/>
      <c r="BJY32" s="532"/>
      <c r="BJZ32" s="532"/>
      <c r="BKA32" s="532"/>
      <c r="BKB32" s="532"/>
      <c r="BKC32" s="532"/>
      <c r="BKD32" s="532"/>
      <c r="BKE32" s="532"/>
      <c r="BKF32" s="532"/>
      <c r="BKG32" s="532"/>
      <c r="BKH32" s="532"/>
      <c r="BKI32" s="532"/>
      <c r="BKJ32" s="532"/>
      <c r="BKK32" s="532"/>
      <c r="BKL32" s="532"/>
      <c r="BKM32" s="532"/>
      <c r="BKN32" s="532"/>
      <c r="BKO32" s="532"/>
      <c r="BKP32" s="532"/>
      <c r="BKQ32" s="532"/>
      <c r="BKR32" s="532"/>
      <c r="BKS32" s="532"/>
      <c r="BKT32" s="532"/>
      <c r="BKU32" s="532"/>
      <c r="BKV32" s="532"/>
      <c r="BKW32" s="532"/>
      <c r="BKX32" s="532"/>
      <c r="BKY32" s="532"/>
      <c r="BKZ32" s="532"/>
      <c r="BLA32" s="532"/>
      <c r="BLB32" s="532"/>
      <c r="BLC32" s="532"/>
      <c r="BLD32" s="532"/>
      <c r="BLE32" s="532"/>
      <c r="BLF32" s="532"/>
      <c r="BLG32" s="532"/>
      <c r="BLH32" s="532"/>
      <c r="BLI32" s="532"/>
      <c r="BLJ32" s="532"/>
      <c r="BLK32" s="532"/>
      <c r="BLL32" s="532"/>
      <c r="BLM32" s="532"/>
      <c r="BLN32" s="532"/>
      <c r="BLO32" s="532"/>
      <c r="BLP32" s="532"/>
      <c r="BLQ32" s="532"/>
      <c r="BLR32" s="532"/>
      <c r="BLS32" s="532"/>
      <c r="BLT32" s="532"/>
      <c r="BLU32" s="532"/>
      <c r="BLV32" s="532"/>
      <c r="BLW32" s="532"/>
      <c r="BLX32" s="532"/>
      <c r="BLY32" s="532"/>
      <c r="BLZ32" s="532"/>
      <c r="BMA32" s="532"/>
      <c r="BMB32" s="532"/>
      <c r="BMC32" s="532"/>
      <c r="BMD32" s="532"/>
      <c r="BME32" s="532"/>
      <c r="BMF32" s="532"/>
      <c r="BMG32" s="532"/>
      <c r="BMH32" s="532"/>
      <c r="BMI32" s="532"/>
      <c r="BMJ32" s="532"/>
      <c r="BMK32" s="532"/>
      <c r="BML32" s="532"/>
      <c r="BMM32" s="532"/>
      <c r="BMN32" s="532"/>
      <c r="BMO32" s="532"/>
      <c r="BMP32" s="532"/>
      <c r="BMQ32" s="532"/>
      <c r="BMR32" s="532"/>
      <c r="BMS32" s="532"/>
      <c r="BMT32" s="532"/>
      <c r="BMU32" s="532"/>
      <c r="BMV32" s="532"/>
      <c r="BMW32" s="532"/>
      <c r="BMX32" s="532"/>
      <c r="BMY32" s="532"/>
      <c r="BMZ32" s="532"/>
      <c r="BNA32" s="532"/>
      <c r="BNB32" s="532"/>
      <c r="BNC32" s="532"/>
      <c r="BND32" s="532"/>
      <c r="BNE32" s="532"/>
      <c r="BNF32" s="532"/>
      <c r="BNG32" s="532"/>
      <c r="BNH32" s="532"/>
      <c r="BNI32" s="532"/>
      <c r="BNJ32" s="532"/>
      <c r="BNK32" s="532"/>
      <c r="BNL32" s="532"/>
      <c r="BNM32" s="532"/>
      <c r="BNN32" s="532"/>
      <c r="BNO32" s="532"/>
      <c r="BNP32" s="532"/>
      <c r="BNQ32" s="532"/>
      <c r="BNR32" s="532"/>
      <c r="BNS32" s="532"/>
      <c r="BNT32" s="532"/>
      <c r="BNU32" s="532"/>
      <c r="BNV32" s="532"/>
      <c r="BNW32" s="532"/>
      <c r="BNX32" s="532"/>
      <c r="BNY32" s="532"/>
      <c r="BNZ32" s="532"/>
      <c r="BOA32" s="532"/>
      <c r="BOB32" s="532"/>
      <c r="BOC32" s="532"/>
      <c r="BOD32" s="532"/>
      <c r="BOE32" s="532"/>
      <c r="BOF32" s="532"/>
      <c r="BOG32" s="532"/>
      <c r="BOH32" s="532"/>
      <c r="BOI32" s="532"/>
      <c r="BOJ32" s="532"/>
      <c r="BOK32" s="532"/>
      <c r="BOL32" s="532"/>
      <c r="BOM32" s="532"/>
      <c r="BON32" s="532"/>
      <c r="BOO32" s="532"/>
      <c r="BOP32" s="532"/>
      <c r="BOQ32" s="532"/>
      <c r="BOR32" s="532"/>
      <c r="BOS32" s="532"/>
      <c r="BOT32" s="532"/>
      <c r="BOU32" s="532"/>
      <c r="BOV32" s="532"/>
      <c r="BOW32" s="532"/>
      <c r="BOX32" s="532"/>
      <c r="BOY32" s="532"/>
      <c r="BOZ32" s="532"/>
      <c r="BPA32" s="532"/>
      <c r="BPB32" s="532"/>
      <c r="BPC32" s="532"/>
      <c r="BPD32" s="532"/>
      <c r="BPE32" s="532"/>
      <c r="BPF32" s="532"/>
      <c r="BPG32" s="532"/>
      <c r="BPH32" s="532"/>
      <c r="BPI32" s="532"/>
      <c r="BPJ32" s="532"/>
      <c r="BPK32" s="532"/>
      <c r="BPL32" s="532"/>
      <c r="BPM32" s="532"/>
      <c r="BPN32" s="532"/>
      <c r="BPO32" s="532"/>
      <c r="BPP32" s="532"/>
      <c r="BPQ32" s="532"/>
      <c r="BPR32" s="532"/>
      <c r="BPS32" s="532"/>
      <c r="BPT32" s="532"/>
      <c r="BPU32" s="532"/>
      <c r="BPV32" s="532"/>
      <c r="BPW32" s="532"/>
      <c r="BPX32" s="532"/>
      <c r="BPY32" s="532"/>
      <c r="BPZ32" s="532"/>
      <c r="BQA32" s="532"/>
      <c r="BQB32" s="532"/>
      <c r="BQC32" s="532"/>
      <c r="BQD32" s="532"/>
      <c r="BQE32" s="532"/>
      <c r="BQF32" s="532"/>
      <c r="BQG32" s="532"/>
      <c r="BQH32" s="532"/>
      <c r="BQI32" s="532"/>
      <c r="BQJ32" s="532"/>
      <c r="BQK32" s="532"/>
      <c r="BQL32" s="532"/>
      <c r="BQM32" s="532"/>
      <c r="BQN32" s="532"/>
      <c r="BQO32" s="532"/>
      <c r="BQP32" s="532"/>
      <c r="BQQ32" s="532"/>
      <c r="BQR32" s="532"/>
      <c r="BQS32" s="532"/>
      <c r="BQT32" s="532"/>
      <c r="BQU32" s="532"/>
      <c r="BQV32" s="532"/>
      <c r="BQW32" s="532"/>
      <c r="BQX32" s="532"/>
      <c r="BQY32" s="532"/>
      <c r="BQZ32" s="532"/>
      <c r="BRA32" s="532"/>
      <c r="BRB32" s="532"/>
      <c r="BRC32" s="532"/>
      <c r="BRD32" s="532"/>
      <c r="BRE32" s="532"/>
      <c r="BRF32" s="532"/>
      <c r="BRG32" s="532"/>
      <c r="BRH32" s="532"/>
      <c r="BRI32" s="532"/>
      <c r="BRJ32" s="532"/>
      <c r="BRK32" s="532"/>
      <c r="BRL32" s="532"/>
      <c r="BRM32" s="532"/>
      <c r="BRN32" s="532"/>
      <c r="BRO32" s="532"/>
      <c r="BRP32" s="532"/>
      <c r="BRQ32" s="532"/>
      <c r="BRR32" s="532"/>
      <c r="BRS32" s="532"/>
      <c r="BRT32" s="532"/>
      <c r="BRU32" s="532"/>
      <c r="BRV32" s="532"/>
      <c r="BRW32" s="532"/>
      <c r="BRX32" s="532"/>
      <c r="BRY32" s="532"/>
      <c r="BRZ32" s="532"/>
      <c r="BSA32" s="532"/>
      <c r="BSB32" s="532"/>
      <c r="BSC32" s="532"/>
      <c r="BSD32" s="532"/>
      <c r="BSE32" s="532"/>
      <c r="BSF32" s="532"/>
      <c r="BSG32" s="532"/>
      <c r="BSH32" s="532"/>
      <c r="BSI32" s="532"/>
      <c r="BSJ32" s="532"/>
      <c r="BSK32" s="532"/>
      <c r="BSL32" s="532"/>
      <c r="BSM32" s="532"/>
      <c r="BSN32" s="532"/>
      <c r="BSO32" s="532"/>
      <c r="BSP32" s="532"/>
      <c r="BSQ32" s="532"/>
      <c r="BSR32" s="532"/>
      <c r="BSS32" s="532"/>
      <c r="BST32" s="532"/>
      <c r="BSU32" s="532"/>
      <c r="BSV32" s="532"/>
      <c r="BSW32" s="532"/>
      <c r="BSX32" s="532"/>
      <c r="BSY32" s="532"/>
      <c r="BSZ32" s="532"/>
      <c r="BTA32" s="532"/>
      <c r="BTB32" s="532"/>
      <c r="BTC32" s="532"/>
      <c r="BTD32" s="532"/>
      <c r="BTE32" s="532"/>
      <c r="BTF32" s="532"/>
      <c r="BTG32" s="532"/>
      <c r="BTH32" s="532"/>
      <c r="BTI32" s="532"/>
      <c r="BTJ32" s="532"/>
      <c r="BTK32" s="532"/>
      <c r="BTL32" s="532"/>
      <c r="BTM32" s="532"/>
      <c r="BTN32" s="532"/>
      <c r="BTO32" s="532"/>
      <c r="BTP32" s="532"/>
      <c r="BTQ32" s="532"/>
      <c r="BTR32" s="532"/>
      <c r="BTS32" s="532"/>
      <c r="BTT32" s="532"/>
      <c r="BTU32" s="532"/>
      <c r="BTV32" s="532"/>
      <c r="BTW32" s="532"/>
      <c r="BTX32" s="532"/>
      <c r="BTY32" s="532"/>
      <c r="BTZ32" s="532"/>
      <c r="BUA32" s="532"/>
      <c r="BUB32" s="532"/>
      <c r="BUC32" s="532"/>
      <c r="BUD32" s="532"/>
      <c r="BUE32" s="532"/>
      <c r="BUF32" s="532"/>
      <c r="BUG32" s="532"/>
      <c r="BUH32" s="532"/>
      <c r="BUI32" s="532"/>
      <c r="BUJ32" s="532"/>
      <c r="BUK32" s="532"/>
      <c r="BUL32" s="532"/>
      <c r="BUM32" s="532"/>
      <c r="BUN32" s="532"/>
      <c r="BUO32" s="532"/>
      <c r="BUP32" s="532"/>
      <c r="BUQ32" s="532"/>
      <c r="BUR32" s="532"/>
      <c r="BUS32" s="532"/>
      <c r="BUT32" s="532"/>
      <c r="BUU32" s="532"/>
      <c r="BUV32" s="532"/>
      <c r="BUW32" s="532"/>
      <c r="BUX32" s="532"/>
      <c r="BUY32" s="532"/>
      <c r="BUZ32" s="532"/>
      <c r="BVA32" s="532"/>
      <c r="BVB32" s="532"/>
      <c r="BVC32" s="532"/>
      <c r="BVD32" s="532"/>
      <c r="BVE32" s="532"/>
      <c r="BVF32" s="532"/>
      <c r="BVG32" s="532"/>
      <c r="BVH32" s="532"/>
      <c r="BVI32" s="532"/>
      <c r="BVJ32" s="532"/>
      <c r="BVK32" s="532"/>
      <c r="BVL32" s="532"/>
      <c r="BVM32" s="532"/>
      <c r="BVN32" s="532"/>
      <c r="BVO32" s="532"/>
      <c r="BVP32" s="532"/>
      <c r="BVQ32" s="532"/>
      <c r="BVR32" s="532"/>
      <c r="BVS32" s="532"/>
      <c r="BVT32" s="532"/>
      <c r="BVU32" s="532"/>
      <c r="BVV32" s="532"/>
      <c r="BVW32" s="532"/>
      <c r="BVX32" s="532"/>
      <c r="BVY32" s="532"/>
      <c r="BVZ32" s="532"/>
      <c r="BWA32" s="532"/>
      <c r="BWB32" s="532"/>
      <c r="BWC32" s="532"/>
      <c r="BWD32" s="532"/>
      <c r="BWE32" s="532"/>
      <c r="BWF32" s="532"/>
      <c r="BWG32" s="532"/>
      <c r="BWH32" s="532"/>
      <c r="BWI32" s="532"/>
      <c r="BWJ32" s="532"/>
      <c r="BWK32" s="532"/>
      <c r="BWL32" s="532"/>
      <c r="BWM32" s="532"/>
      <c r="BWN32" s="532"/>
      <c r="BWO32" s="532"/>
      <c r="BWP32" s="532"/>
      <c r="BWQ32" s="532"/>
      <c r="BWR32" s="532"/>
      <c r="BWS32" s="532"/>
      <c r="BWT32" s="532"/>
      <c r="BWU32" s="532"/>
      <c r="BWV32" s="532"/>
      <c r="BWW32" s="532"/>
      <c r="BWX32" s="532"/>
      <c r="BWY32" s="532"/>
      <c r="BWZ32" s="532"/>
      <c r="BXA32" s="532"/>
      <c r="BXB32" s="532"/>
      <c r="BXC32" s="532"/>
      <c r="BXD32" s="532"/>
      <c r="BXE32" s="532"/>
      <c r="BXF32" s="532"/>
      <c r="BXG32" s="532"/>
      <c r="BXH32" s="532"/>
      <c r="BXI32" s="532"/>
      <c r="BXJ32" s="532"/>
      <c r="BXK32" s="532"/>
      <c r="BXL32" s="532"/>
      <c r="BXM32" s="532"/>
      <c r="BXN32" s="532"/>
      <c r="BXO32" s="532"/>
      <c r="BXP32" s="532"/>
      <c r="BXQ32" s="532"/>
      <c r="BXR32" s="532"/>
      <c r="BXS32" s="532"/>
      <c r="BXT32" s="532"/>
      <c r="BXU32" s="532"/>
      <c r="BXV32" s="532"/>
      <c r="BXW32" s="532"/>
      <c r="BXX32" s="532"/>
      <c r="BXY32" s="532"/>
      <c r="BXZ32" s="532"/>
      <c r="BYA32" s="532"/>
      <c r="BYB32" s="532"/>
      <c r="BYC32" s="532"/>
      <c r="BYD32" s="532"/>
      <c r="BYE32" s="532"/>
      <c r="BYF32" s="532"/>
      <c r="BYG32" s="532"/>
      <c r="BYH32" s="532"/>
      <c r="BYI32" s="532"/>
      <c r="BYJ32" s="532"/>
      <c r="BYK32" s="532"/>
      <c r="BYL32" s="532"/>
      <c r="BYM32" s="532"/>
      <c r="BYN32" s="532"/>
      <c r="BYO32" s="532"/>
      <c r="BYP32" s="532"/>
      <c r="BYQ32" s="532"/>
      <c r="BYR32" s="532"/>
      <c r="BYS32" s="532"/>
      <c r="BYT32" s="532"/>
      <c r="BYU32" s="532"/>
      <c r="BYV32" s="532"/>
      <c r="BYW32" s="532"/>
      <c r="BYX32" s="532"/>
      <c r="BYY32" s="532"/>
      <c r="BYZ32" s="532"/>
      <c r="BZA32" s="532"/>
      <c r="BZB32" s="532"/>
      <c r="BZC32" s="532"/>
      <c r="BZD32" s="532"/>
      <c r="BZE32" s="532"/>
      <c r="BZF32" s="532"/>
      <c r="BZG32" s="532"/>
      <c r="BZH32" s="532"/>
      <c r="BZI32" s="532"/>
      <c r="BZJ32" s="532"/>
      <c r="BZK32" s="532"/>
      <c r="BZL32" s="532"/>
      <c r="BZM32" s="532"/>
      <c r="BZN32" s="532"/>
      <c r="BZO32" s="532"/>
      <c r="BZP32" s="532"/>
      <c r="BZQ32" s="532"/>
      <c r="BZR32" s="532"/>
      <c r="BZS32" s="532"/>
      <c r="BZT32" s="532"/>
      <c r="BZU32" s="532"/>
      <c r="BZV32" s="532"/>
      <c r="BZW32" s="532"/>
      <c r="BZX32" s="532"/>
      <c r="BZY32" s="532"/>
      <c r="BZZ32" s="532"/>
      <c r="CAA32" s="532"/>
      <c r="CAB32" s="532"/>
      <c r="CAC32" s="532"/>
      <c r="CAD32" s="532"/>
      <c r="CAE32" s="532"/>
      <c r="CAF32" s="532"/>
      <c r="CAG32" s="532"/>
      <c r="CAH32" s="532"/>
      <c r="CAI32" s="532"/>
      <c r="CAJ32" s="532"/>
      <c r="CAK32" s="532"/>
      <c r="CAL32" s="532"/>
      <c r="CAM32" s="532"/>
      <c r="CAN32" s="532"/>
      <c r="CAO32" s="532"/>
      <c r="CAP32" s="532"/>
      <c r="CAQ32" s="532"/>
      <c r="CAR32" s="532"/>
      <c r="CAS32" s="532"/>
      <c r="CAT32" s="532"/>
      <c r="CAU32" s="532"/>
      <c r="CAV32" s="532"/>
      <c r="CAW32" s="532"/>
      <c r="CAX32" s="532"/>
      <c r="CAY32" s="532"/>
      <c r="CAZ32" s="532"/>
      <c r="CBA32" s="532"/>
      <c r="CBB32" s="532"/>
      <c r="CBC32" s="532"/>
      <c r="CBD32" s="532"/>
      <c r="CBE32" s="532"/>
      <c r="CBF32" s="532"/>
      <c r="CBG32" s="532"/>
      <c r="CBH32" s="532"/>
      <c r="CBI32" s="532"/>
      <c r="CBJ32" s="532"/>
      <c r="CBK32" s="532"/>
      <c r="CBL32" s="532"/>
      <c r="CBM32" s="532"/>
      <c r="CBN32" s="532"/>
      <c r="CBO32" s="532"/>
      <c r="CBP32" s="532"/>
      <c r="CBQ32" s="532"/>
      <c r="CBR32" s="532"/>
      <c r="CBS32" s="532"/>
      <c r="CBT32" s="532"/>
      <c r="CBU32" s="532"/>
      <c r="CBV32" s="532"/>
      <c r="CBW32" s="532"/>
      <c r="CBX32" s="532"/>
      <c r="CBY32" s="532"/>
      <c r="CBZ32" s="532"/>
      <c r="CCA32" s="532"/>
      <c r="CCB32" s="532"/>
      <c r="CCC32" s="532"/>
      <c r="CCD32" s="532"/>
      <c r="CCE32" s="532"/>
      <c r="CCF32" s="532"/>
      <c r="CCG32" s="532"/>
      <c r="CCH32" s="532"/>
      <c r="CCI32" s="532"/>
      <c r="CCJ32" s="532"/>
      <c r="CCK32" s="532"/>
      <c r="CCL32" s="532"/>
      <c r="CCM32" s="532"/>
      <c r="CCN32" s="532"/>
      <c r="CCO32" s="532"/>
      <c r="CCP32" s="532"/>
      <c r="CCQ32" s="532"/>
      <c r="CCR32" s="532"/>
      <c r="CCS32" s="532"/>
      <c r="CCT32" s="532"/>
      <c r="CCU32" s="532"/>
      <c r="CCV32" s="532"/>
      <c r="CCW32" s="532"/>
      <c r="CCX32" s="532"/>
      <c r="CCY32" s="532"/>
      <c r="CCZ32" s="532"/>
      <c r="CDA32" s="532"/>
      <c r="CDB32" s="532"/>
      <c r="CDC32" s="532"/>
      <c r="CDD32" s="532"/>
      <c r="CDE32" s="532"/>
      <c r="CDF32" s="532"/>
      <c r="CDG32" s="532"/>
      <c r="CDH32" s="532"/>
      <c r="CDI32" s="532"/>
      <c r="CDJ32" s="532"/>
      <c r="CDK32" s="532"/>
      <c r="CDL32" s="532"/>
      <c r="CDM32" s="532"/>
      <c r="CDN32" s="532"/>
      <c r="CDO32" s="532"/>
      <c r="CDP32" s="532"/>
      <c r="CDQ32" s="532"/>
      <c r="CDR32" s="532"/>
      <c r="CDS32" s="532"/>
      <c r="CDT32" s="532"/>
      <c r="CDU32" s="532"/>
      <c r="CDV32" s="532"/>
      <c r="CDW32" s="532"/>
      <c r="CDX32" s="532"/>
      <c r="CDY32" s="532"/>
      <c r="CDZ32" s="532"/>
      <c r="CEA32" s="532"/>
      <c r="CEB32" s="532"/>
      <c r="CEC32" s="532"/>
      <c r="CED32" s="532"/>
      <c r="CEE32" s="532"/>
      <c r="CEF32" s="532"/>
      <c r="CEG32" s="532"/>
      <c r="CEH32" s="532"/>
      <c r="CEI32" s="532"/>
      <c r="CEJ32" s="532"/>
      <c r="CEK32" s="532"/>
      <c r="CEL32" s="532"/>
      <c r="CEM32" s="532"/>
      <c r="CEN32" s="532"/>
      <c r="CEO32" s="532"/>
      <c r="CEP32" s="532"/>
      <c r="CEQ32" s="532"/>
      <c r="CER32" s="532"/>
      <c r="CES32" s="532"/>
      <c r="CET32" s="532"/>
      <c r="CEU32" s="532"/>
      <c r="CEV32" s="532"/>
      <c r="CEW32" s="532"/>
      <c r="CEX32" s="532"/>
      <c r="CEY32" s="532"/>
      <c r="CEZ32" s="532"/>
      <c r="CFA32" s="532"/>
      <c r="CFB32" s="532"/>
      <c r="CFC32" s="532"/>
      <c r="CFD32" s="532"/>
      <c r="CFE32" s="532"/>
      <c r="CFF32" s="532"/>
      <c r="CFG32" s="532"/>
      <c r="CFH32" s="532"/>
      <c r="CFI32" s="532"/>
      <c r="CFJ32" s="532"/>
      <c r="CFK32" s="532"/>
      <c r="CFL32" s="532"/>
      <c r="CFM32" s="532"/>
      <c r="CFN32" s="532"/>
      <c r="CFO32" s="532"/>
      <c r="CFP32" s="532"/>
      <c r="CFQ32" s="532"/>
      <c r="CFR32" s="532"/>
      <c r="CFS32" s="532"/>
      <c r="CFT32" s="532"/>
      <c r="CFU32" s="532"/>
      <c r="CFV32" s="532"/>
      <c r="CFW32" s="532"/>
      <c r="CFX32" s="532"/>
      <c r="CFY32" s="532"/>
      <c r="CFZ32" s="532"/>
      <c r="CGA32" s="532"/>
      <c r="CGB32" s="532"/>
      <c r="CGC32" s="532"/>
      <c r="CGD32" s="532"/>
      <c r="CGE32" s="532"/>
      <c r="CGF32" s="532"/>
      <c r="CGG32" s="532"/>
      <c r="CGH32" s="532"/>
      <c r="CGI32" s="532"/>
      <c r="CGJ32" s="532"/>
      <c r="CGK32" s="532"/>
      <c r="CGL32" s="532"/>
      <c r="CGM32" s="532"/>
      <c r="CGN32" s="532"/>
      <c r="CGO32" s="532"/>
      <c r="CGP32" s="532"/>
      <c r="CGQ32" s="532"/>
      <c r="CGR32" s="532"/>
      <c r="CGS32" s="532"/>
      <c r="CGT32" s="532"/>
      <c r="CGU32" s="532"/>
      <c r="CGV32" s="532"/>
      <c r="CGW32" s="532"/>
      <c r="CGX32" s="532"/>
      <c r="CGY32" s="532"/>
      <c r="CGZ32" s="532"/>
      <c r="CHA32" s="532"/>
      <c r="CHB32" s="532"/>
      <c r="CHC32" s="532"/>
      <c r="CHD32" s="532"/>
      <c r="CHE32" s="532"/>
      <c r="CHF32" s="532"/>
      <c r="CHG32" s="532"/>
      <c r="CHH32" s="532"/>
      <c r="CHI32" s="532"/>
      <c r="CHJ32" s="532"/>
      <c r="CHK32" s="532"/>
      <c r="CHL32" s="532"/>
      <c r="CHM32" s="532"/>
      <c r="CHN32" s="532"/>
      <c r="CHO32" s="532"/>
      <c r="CHP32" s="532"/>
      <c r="CHQ32" s="532"/>
      <c r="CHR32" s="532"/>
      <c r="CHS32" s="532"/>
      <c r="CHT32" s="532"/>
      <c r="CHU32" s="532"/>
      <c r="CHV32" s="532"/>
      <c r="CHW32" s="532"/>
      <c r="CHX32" s="532"/>
      <c r="CHY32" s="532"/>
      <c r="CHZ32" s="532"/>
      <c r="CIA32" s="532"/>
      <c r="CIB32" s="532"/>
      <c r="CIC32" s="532"/>
      <c r="CID32" s="532"/>
      <c r="CIE32" s="532"/>
      <c r="CIF32" s="532"/>
      <c r="CIG32" s="532"/>
      <c r="CIH32" s="532"/>
      <c r="CII32" s="532"/>
      <c r="CIJ32" s="532"/>
      <c r="CIK32" s="532"/>
      <c r="CIL32" s="532"/>
      <c r="CIM32" s="532"/>
      <c r="CIN32" s="532"/>
      <c r="CIO32" s="532"/>
      <c r="CIP32" s="532"/>
      <c r="CIQ32" s="532"/>
      <c r="CIR32" s="532"/>
      <c r="CIS32" s="532"/>
      <c r="CIT32" s="532"/>
      <c r="CIU32" s="532"/>
      <c r="CIV32" s="532"/>
      <c r="CIW32" s="532"/>
      <c r="CIX32" s="532"/>
      <c r="CIY32" s="532"/>
      <c r="CIZ32" s="532"/>
      <c r="CJA32" s="532"/>
      <c r="CJB32" s="532"/>
      <c r="CJC32" s="532"/>
      <c r="CJD32" s="532"/>
      <c r="CJE32" s="532"/>
      <c r="CJF32" s="532"/>
      <c r="CJG32" s="532"/>
      <c r="CJH32" s="532"/>
      <c r="CJI32" s="532"/>
      <c r="CJJ32" s="532"/>
      <c r="CJK32" s="532"/>
      <c r="CJL32" s="532"/>
      <c r="CJM32" s="532"/>
      <c r="CJN32" s="532"/>
      <c r="CJO32" s="532"/>
      <c r="CJP32" s="532"/>
      <c r="CJQ32" s="532"/>
      <c r="CJR32" s="532"/>
      <c r="CJS32" s="532"/>
      <c r="CJT32" s="532"/>
      <c r="CJU32" s="532"/>
      <c r="CJV32" s="532"/>
      <c r="CJW32" s="532"/>
      <c r="CJX32" s="532"/>
      <c r="CJY32" s="532"/>
      <c r="CJZ32" s="532"/>
      <c r="CKA32" s="532"/>
      <c r="CKB32" s="532"/>
      <c r="CKC32" s="532"/>
      <c r="CKD32" s="532"/>
      <c r="CKE32" s="532"/>
      <c r="CKF32" s="532"/>
      <c r="CKG32" s="532"/>
      <c r="CKH32" s="532"/>
      <c r="CKI32" s="532"/>
      <c r="CKJ32" s="532"/>
      <c r="CKK32" s="532"/>
      <c r="CKL32" s="532"/>
      <c r="CKM32" s="532"/>
      <c r="CKN32" s="532"/>
      <c r="CKO32" s="532"/>
      <c r="CKP32" s="532"/>
      <c r="CKQ32" s="532"/>
      <c r="CKR32" s="532"/>
      <c r="CKS32" s="532"/>
      <c r="CKT32" s="532"/>
      <c r="CKU32" s="532"/>
      <c r="CKV32" s="532"/>
      <c r="CKW32" s="532"/>
      <c r="CKX32" s="532"/>
      <c r="CKY32" s="532"/>
      <c r="CKZ32" s="532"/>
      <c r="CLA32" s="532"/>
      <c r="CLB32" s="532"/>
      <c r="CLC32" s="532"/>
      <c r="CLD32" s="532"/>
      <c r="CLE32" s="532"/>
      <c r="CLF32" s="532"/>
      <c r="CLG32" s="532"/>
      <c r="CLH32" s="532"/>
      <c r="CLI32" s="532"/>
      <c r="CLJ32" s="532"/>
      <c r="CLK32" s="532"/>
      <c r="CLL32" s="532"/>
      <c r="CLM32" s="532"/>
      <c r="CLN32" s="532"/>
      <c r="CLO32" s="532"/>
      <c r="CLP32" s="532"/>
      <c r="CLQ32" s="532"/>
      <c r="CLR32" s="532"/>
      <c r="CLS32" s="532"/>
      <c r="CLT32" s="532"/>
      <c r="CLU32" s="532"/>
      <c r="CLV32" s="532"/>
      <c r="CLW32" s="532"/>
      <c r="CLX32" s="532"/>
      <c r="CLY32" s="532"/>
      <c r="CLZ32" s="532"/>
      <c r="CMA32" s="532"/>
      <c r="CMB32" s="532"/>
      <c r="CMC32" s="532"/>
      <c r="CMD32" s="532"/>
      <c r="CME32" s="532"/>
      <c r="CMF32" s="532"/>
      <c r="CMG32" s="532"/>
      <c r="CMH32" s="532"/>
      <c r="CMI32" s="532"/>
      <c r="CMJ32" s="532"/>
      <c r="CMK32" s="532"/>
      <c r="CML32" s="532"/>
      <c r="CMM32" s="532"/>
      <c r="CMN32" s="532"/>
      <c r="CMO32" s="532"/>
      <c r="CMP32" s="532"/>
      <c r="CMQ32" s="532"/>
      <c r="CMR32" s="532"/>
      <c r="CMS32" s="532"/>
      <c r="CMT32" s="532"/>
      <c r="CMU32" s="532"/>
      <c r="CMV32" s="532"/>
      <c r="CMW32" s="532"/>
      <c r="CMX32" s="532"/>
      <c r="CMY32" s="532"/>
      <c r="CMZ32" s="532"/>
      <c r="CNA32" s="532"/>
      <c r="CNB32" s="532"/>
      <c r="CNC32" s="532"/>
      <c r="CND32" s="532"/>
      <c r="CNE32" s="532"/>
      <c r="CNF32" s="532"/>
      <c r="CNG32" s="532"/>
      <c r="CNH32" s="532"/>
      <c r="CNI32" s="532"/>
      <c r="CNJ32" s="532"/>
      <c r="CNK32" s="532"/>
      <c r="CNL32" s="532"/>
      <c r="CNM32" s="532"/>
      <c r="CNN32" s="532"/>
      <c r="CNO32" s="532"/>
      <c r="CNP32" s="532"/>
      <c r="CNQ32" s="532"/>
      <c r="CNR32" s="532"/>
      <c r="CNS32" s="532"/>
      <c r="CNT32" s="532"/>
      <c r="CNU32" s="532"/>
      <c r="CNV32" s="532"/>
      <c r="CNW32" s="532"/>
      <c r="CNX32" s="532"/>
      <c r="CNY32" s="532"/>
      <c r="CNZ32" s="532"/>
      <c r="COA32" s="532"/>
      <c r="COB32" s="532"/>
      <c r="COC32" s="532"/>
      <c r="COD32" s="532"/>
      <c r="COE32" s="532"/>
      <c r="COF32" s="532"/>
      <c r="COG32" s="532"/>
      <c r="COH32" s="532"/>
      <c r="COI32" s="532"/>
      <c r="COJ32" s="532"/>
      <c r="COK32" s="532"/>
      <c r="COL32" s="532"/>
      <c r="COM32" s="532"/>
      <c r="CON32" s="532"/>
      <c r="COO32" s="532"/>
      <c r="COP32" s="532"/>
      <c r="COQ32" s="532"/>
      <c r="COR32" s="532"/>
      <c r="COS32" s="532"/>
      <c r="COT32" s="532"/>
      <c r="COU32" s="532"/>
      <c r="COV32" s="532"/>
      <c r="COW32" s="532"/>
      <c r="COX32" s="532"/>
      <c r="COY32" s="532"/>
      <c r="COZ32" s="532"/>
      <c r="CPA32" s="532"/>
      <c r="CPB32" s="532"/>
      <c r="CPC32" s="532"/>
      <c r="CPD32" s="532"/>
      <c r="CPE32" s="532"/>
      <c r="CPF32" s="532"/>
      <c r="CPG32" s="532"/>
      <c r="CPH32" s="532"/>
      <c r="CPI32" s="532"/>
      <c r="CPJ32" s="532"/>
      <c r="CPK32" s="532"/>
      <c r="CPL32" s="532"/>
      <c r="CPM32" s="532"/>
      <c r="CPN32" s="532"/>
      <c r="CPO32" s="532"/>
      <c r="CPP32" s="532"/>
      <c r="CPQ32" s="532"/>
      <c r="CPR32" s="532"/>
      <c r="CPS32" s="532"/>
      <c r="CPT32" s="532"/>
      <c r="CPU32" s="532"/>
      <c r="CPV32" s="532"/>
      <c r="CPW32" s="532"/>
      <c r="CPX32" s="532"/>
      <c r="CPY32" s="532"/>
      <c r="CPZ32" s="532"/>
      <c r="CQA32" s="532"/>
      <c r="CQB32" s="532"/>
      <c r="CQC32" s="532"/>
      <c r="CQD32" s="532"/>
      <c r="CQE32" s="532"/>
      <c r="CQF32" s="532"/>
      <c r="CQG32" s="532"/>
      <c r="CQH32" s="532"/>
      <c r="CQI32" s="532"/>
      <c r="CQJ32" s="532"/>
      <c r="CQK32" s="532"/>
      <c r="CQL32" s="532"/>
      <c r="CQM32" s="532"/>
      <c r="CQN32" s="532"/>
      <c r="CQO32" s="532"/>
      <c r="CQP32" s="532"/>
      <c r="CQQ32" s="532"/>
      <c r="CQR32" s="532"/>
      <c r="CQS32" s="532"/>
      <c r="CQT32" s="532"/>
      <c r="CQU32" s="532"/>
      <c r="CQV32" s="532"/>
      <c r="CQW32" s="532"/>
      <c r="CQX32" s="532"/>
      <c r="CQY32" s="532"/>
      <c r="CQZ32" s="532"/>
      <c r="CRA32" s="532"/>
      <c r="CRB32" s="532"/>
      <c r="CRC32" s="532"/>
      <c r="CRD32" s="532"/>
      <c r="CRE32" s="532"/>
      <c r="CRF32" s="532"/>
      <c r="CRG32" s="532"/>
      <c r="CRH32" s="532"/>
      <c r="CRI32" s="532"/>
      <c r="CRJ32" s="532"/>
      <c r="CRK32" s="532"/>
      <c r="CRL32" s="532"/>
      <c r="CRM32" s="532"/>
      <c r="CRN32" s="532"/>
      <c r="CRO32" s="532"/>
      <c r="CRP32" s="532"/>
      <c r="CRQ32" s="532"/>
      <c r="CRR32" s="532"/>
      <c r="CRS32" s="532"/>
      <c r="CRT32" s="532"/>
      <c r="CRU32" s="532"/>
      <c r="CRV32" s="532"/>
      <c r="CRW32" s="532"/>
      <c r="CRX32" s="532"/>
      <c r="CRY32" s="532"/>
      <c r="CRZ32" s="532"/>
      <c r="CSA32" s="532"/>
      <c r="CSB32" s="532"/>
      <c r="CSC32" s="532"/>
      <c r="CSD32" s="532"/>
      <c r="CSE32" s="532"/>
      <c r="CSF32" s="532"/>
      <c r="CSG32" s="532"/>
      <c r="CSH32" s="532"/>
      <c r="CSI32" s="532"/>
      <c r="CSJ32" s="532"/>
      <c r="CSK32" s="532"/>
      <c r="CSL32" s="532"/>
      <c r="CSM32" s="532"/>
      <c r="CSN32" s="532"/>
      <c r="CSO32" s="532"/>
      <c r="CSP32" s="532"/>
      <c r="CSQ32" s="532"/>
      <c r="CSR32" s="532"/>
      <c r="CSS32" s="532"/>
      <c r="CST32" s="532"/>
      <c r="CSU32" s="532"/>
      <c r="CSV32" s="532"/>
      <c r="CSW32" s="532"/>
      <c r="CSX32" s="532"/>
      <c r="CSY32" s="532"/>
      <c r="CSZ32" s="532"/>
      <c r="CTA32" s="532"/>
      <c r="CTB32" s="532"/>
      <c r="CTC32" s="532"/>
      <c r="CTD32" s="532"/>
      <c r="CTE32" s="532"/>
      <c r="CTF32" s="532"/>
      <c r="CTG32" s="532"/>
      <c r="CTH32" s="532"/>
      <c r="CTI32" s="532"/>
      <c r="CTJ32" s="532"/>
      <c r="CTK32" s="532"/>
      <c r="CTL32" s="532"/>
      <c r="CTM32" s="532"/>
      <c r="CTN32" s="532"/>
      <c r="CTO32" s="532"/>
      <c r="CTP32" s="532"/>
      <c r="CTQ32" s="532"/>
      <c r="CTR32" s="532"/>
      <c r="CTS32" s="532"/>
      <c r="CTT32" s="532"/>
      <c r="CTU32" s="532"/>
      <c r="CTV32" s="532"/>
      <c r="CTW32" s="532"/>
      <c r="CTX32" s="532"/>
      <c r="CTY32" s="532"/>
      <c r="CTZ32" s="532"/>
      <c r="CUA32" s="532"/>
      <c r="CUB32" s="532"/>
      <c r="CUC32" s="532"/>
      <c r="CUD32" s="532"/>
      <c r="CUE32" s="532"/>
      <c r="CUF32" s="532"/>
      <c r="CUG32" s="532"/>
      <c r="CUH32" s="532"/>
      <c r="CUI32" s="532"/>
      <c r="CUJ32" s="532"/>
      <c r="CUK32" s="532"/>
      <c r="CUL32" s="532"/>
      <c r="CUM32" s="532"/>
      <c r="CUN32" s="532"/>
      <c r="CUO32" s="532"/>
      <c r="CUP32" s="532"/>
      <c r="CUQ32" s="532"/>
      <c r="CUR32" s="532"/>
      <c r="CUS32" s="532"/>
      <c r="CUT32" s="532"/>
      <c r="CUU32" s="532"/>
      <c r="CUV32" s="532"/>
      <c r="CUW32" s="532"/>
      <c r="CUX32" s="532"/>
      <c r="CUY32" s="532"/>
      <c r="CUZ32" s="532"/>
      <c r="CVA32" s="532"/>
      <c r="CVB32" s="532"/>
      <c r="CVC32" s="532"/>
      <c r="CVD32" s="532"/>
      <c r="CVE32" s="532"/>
      <c r="CVF32" s="532"/>
      <c r="CVG32" s="532"/>
      <c r="CVH32" s="532"/>
      <c r="CVI32" s="532"/>
      <c r="CVJ32" s="532"/>
      <c r="CVK32" s="532"/>
      <c r="CVL32" s="532"/>
      <c r="CVM32" s="532"/>
      <c r="CVN32" s="532"/>
      <c r="CVO32" s="532"/>
      <c r="CVP32" s="532"/>
      <c r="CVQ32" s="532"/>
      <c r="CVR32" s="532"/>
      <c r="CVS32" s="532"/>
      <c r="CVT32" s="532"/>
      <c r="CVU32" s="532"/>
      <c r="CVV32" s="532"/>
      <c r="CVW32" s="532"/>
      <c r="CVX32" s="532"/>
      <c r="CVY32" s="532"/>
      <c r="CVZ32" s="532"/>
      <c r="CWA32" s="532"/>
      <c r="CWB32" s="532"/>
      <c r="CWC32" s="532"/>
      <c r="CWD32" s="532"/>
      <c r="CWE32" s="532"/>
      <c r="CWF32" s="532"/>
      <c r="CWG32" s="532"/>
      <c r="CWH32" s="532"/>
      <c r="CWI32" s="532"/>
      <c r="CWJ32" s="532"/>
      <c r="CWK32" s="532"/>
      <c r="CWL32" s="532"/>
      <c r="CWM32" s="532"/>
      <c r="CWN32" s="532"/>
      <c r="CWO32" s="532"/>
      <c r="CWP32" s="532"/>
      <c r="CWQ32" s="532"/>
      <c r="CWR32" s="532"/>
      <c r="CWS32" s="532"/>
      <c r="CWT32" s="532"/>
      <c r="CWU32" s="532"/>
      <c r="CWV32" s="532"/>
      <c r="CWW32" s="532"/>
      <c r="CWX32" s="532"/>
      <c r="CWY32" s="532"/>
      <c r="CWZ32" s="532"/>
      <c r="CXA32" s="532"/>
      <c r="CXB32" s="532"/>
      <c r="CXC32" s="532"/>
      <c r="CXD32" s="532"/>
      <c r="CXE32" s="532"/>
      <c r="CXF32" s="532"/>
      <c r="CXG32" s="532"/>
      <c r="CXH32" s="532"/>
      <c r="CXI32" s="532"/>
      <c r="CXJ32" s="532"/>
      <c r="CXK32" s="532"/>
      <c r="CXL32" s="532"/>
      <c r="CXM32" s="532"/>
      <c r="CXN32" s="532"/>
      <c r="CXO32" s="532"/>
      <c r="CXP32" s="532"/>
      <c r="CXQ32" s="532"/>
      <c r="CXR32" s="532"/>
      <c r="CXS32" s="532"/>
      <c r="CXT32" s="532"/>
      <c r="CXU32" s="532"/>
      <c r="CXV32" s="532"/>
      <c r="CXW32" s="532"/>
      <c r="CXX32" s="532"/>
      <c r="CXY32" s="532"/>
      <c r="CXZ32" s="532"/>
      <c r="CYA32" s="532"/>
      <c r="CYB32" s="532"/>
      <c r="CYC32" s="532"/>
      <c r="CYD32" s="532"/>
      <c r="CYE32" s="532"/>
      <c r="CYF32" s="532"/>
      <c r="CYG32" s="532"/>
      <c r="CYH32" s="532"/>
      <c r="CYI32" s="532"/>
      <c r="CYJ32" s="532"/>
      <c r="CYK32" s="532"/>
      <c r="CYL32" s="532"/>
      <c r="CYM32" s="532"/>
      <c r="CYN32" s="532"/>
      <c r="CYO32" s="532"/>
      <c r="CYP32" s="532"/>
      <c r="CYQ32" s="532"/>
      <c r="CYR32" s="532"/>
      <c r="CYS32" s="532"/>
      <c r="CYT32" s="532"/>
      <c r="CYU32" s="532"/>
      <c r="CYV32" s="532"/>
      <c r="CYW32" s="532"/>
      <c r="CYX32" s="532"/>
      <c r="CYY32" s="532"/>
      <c r="CYZ32" s="532"/>
      <c r="CZA32" s="532"/>
      <c r="CZB32" s="532"/>
      <c r="CZC32" s="532"/>
      <c r="CZD32" s="532"/>
      <c r="CZE32" s="532"/>
      <c r="CZF32" s="532"/>
      <c r="CZG32" s="532"/>
      <c r="CZH32" s="532"/>
      <c r="CZI32" s="532"/>
      <c r="CZJ32" s="532"/>
      <c r="CZK32" s="532"/>
      <c r="CZL32" s="532"/>
      <c r="CZM32" s="532"/>
      <c r="CZN32" s="532"/>
      <c r="CZO32" s="532"/>
      <c r="CZP32" s="532"/>
      <c r="CZQ32" s="532"/>
      <c r="CZR32" s="532"/>
      <c r="CZS32" s="532"/>
      <c r="CZT32" s="532"/>
      <c r="CZU32" s="532"/>
      <c r="CZV32" s="532"/>
      <c r="CZW32" s="532"/>
      <c r="CZX32" s="532"/>
      <c r="CZY32" s="532"/>
      <c r="CZZ32" s="532"/>
      <c r="DAA32" s="532"/>
      <c r="DAB32" s="532"/>
      <c r="DAC32" s="532"/>
      <c r="DAD32" s="532"/>
      <c r="DAE32" s="532"/>
      <c r="DAF32" s="532"/>
      <c r="DAG32" s="532"/>
      <c r="DAH32" s="532"/>
      <c r="DAI32" s="532"/>
      <c r="DAJ32" s="532"/>
      <c r="DAK32" s="532"/>
      <c r="DAL32" s="532"/>
      <c r="DAM32" s="532"/>
      <c r="DAN32" s="532"/>
      <c r="DAO32" s="532"/>
      <c r="DAP32" s="532"/>
      <c r="DAQ32" s="532"/>
      <c r="DAR32" s="532"/>
      <c r="DAS32" s="532"/>
      <c r="DAT32" s="532"/>
      <c r="DAU32" s="532"/>
      <c r="DAV32" s="532"/>
      <c r="DAW32" s="532"/>
      <c r="DAX32" s="532"/>
      <c r="DAY32" s="532"/>
      <c r="DAZ32" s="532"/>
      <c r="DBA32" s="532"/>
      <c r="DBB32" s="532"/>
      <c r="DBC32" s="532"/>
      <c r="DBD32" s="532"/>
      <c r="DBE32" s="532"/>
      <c r="DBF32" s="532"/>
      <c r="DBG32" s="532"/>
      <c r="DBH32" s="532"/>
      <c r="DBI32" s="532"/>
      <c r="DBJ32" s="532"/>
      <c r="DBK32" s="532"/>
      <c r="DBL32" s="532"/>
      <c r="DBM32" s="532"/>
      <c r="DBN32" s="532"/>
      <c r="DBO32" s="532"/>
      <c r="DBP32" s="532"/>
      <c r="DBQ32" s="532"/>
      <c r="DBR32" s="532"/>
      <c r="DBS32" s="532"/>
      <c r="DBT32" s="532"/>
      <c r="DBU32" s="532"/>
      <c r="DBV32" s="532"/>
      <c r="DBW32" s="532"/>
      <c r="DBX32" s="532"/>
      <c r="DBY32" s="532"/>
      <c r="DBZ32" s="532"/>
      <c r="DCA32" s="532"/>
      <c r="DCB32" s="532"/>
      <c r="DCC32" s="532"/>
      <c r="DCD32" s="532"/>
      <c r="DCE32" s="532"/>
      <c r="DCF32" s="532"/>
      <c r="DCG32" s="532"/>
      <c r="DCH32" s="532"/>
      <c r="DCI32" s="532"/>
      <c r="DCJ32" s="532"/>
      <c r="DCK32" s="532"/>
      <c r="DCL32" s="532"/>
      <c r="DCM32" s="532"/>
      <c r="DCN32" s="532"/>
      <c r="DCO32" s="532"/>
      <c r="DCP32" s="532"/>
      <c r="DCQ32" s="532"/>
      <c r="DCR32" s="532"/>
      <c r="DCS32" s="532"/>
      <c r="DCT32" s="532"/>
      <c r="DCU32" s="532"/>
      <c r="DCV32" s="532"/>
      <c r="DCW32" s="532"/>
      <c r="DCX32" s="532"/>
      <c r="DCY32" s="532"/>
      <c r="DCZ32" s="532"/>
      <c r="DDA32" s="532"/>
      <c r="DDB32" s="532"/>
      <c r="DDC32" s="532"/>
      <c r="DDD32" s="532"/>
      <c r="DDE32" s="532"/>
      <c r="DDF32" s="532"/>
      <c r="DDG32" s="532"/>
      <c r="DDH32" s="532"/>
      <c r="DDI32" s="532"/>
      <c r="DDJ32" s="532"/>
      <c r="DDK32" s="532"/>
      <c r="DDL32" s="532"/>
      <c r="DDM32" s="532"/>
      <c r="DDN32" s="532"/>
      <c r="DDO32" s="532"/>
      <c r="DDP32" s="532"/>
      <c r="DDQ32" s="532"/>
      <c r="DDR32" s="532"/>
      <c r="DDS32" s="532"/>
      <c r="DDT32" s="532"/>
      <c r="DDU32" s="532"/>
      <c r="DDV32" s="532"/>
      <c r="DDW32" s="532"/>
      <c r="DDX32" s="532"/>
      <c r="DDY32" s="532"/>
      <c r="DDZ32" s="532"/>
      <c r="DEA32" s="532"/>
      <c r="DEB32" s="532"/>
      <c r="DEC32" s="532"/>
      <c r="DED32" s="532"/>
      <c r="DEE32" s="532"/>
      <c r="DEF32" s="532"/>
      <c r="DEG32" s="532"/>
      <c r="DEH32" s="532"/>
      <c r="DEI32" s="532"/>
      <c r="DEJ32" s="532"/>
      <c r="DEK32" s="532"/>
      <c r="DEL32" s="532"/>
      <c r="DEM32" s="532"/>
      <c r="DEN32" s="532"/>
      <c r="DEO32" s="532"/>
      <c r="DEP32" s="532"/>
      <c r="DEQ32" s="532"/>
      <c r="DER32" s="532"/>
      <c r="DES32" s="532"/>
      <c r="DET32" s="532"/>
      <c r="DEU32" s="532"/>
      <c r="DEV32" s="532"/>
      <c r="DEW32" s="532"/>
      <c r="DEX32" s="532"/>
      <c r="DEY32" s="532"/>
      <c r="DEZ32" s="532"/>
      <c r="DFA32" s="532"/>
      <c r="DFB32" s="532"/>
      <c r="DFC32" s="532"/>
      <c r="DFD32" s="532"/>
      <c r="DFE32" s="532"/>
      <c r="DFF32" s="532"/>
      <c r="DFG32" s="532"/>
      <c r="DFH32" s="532"/>
      <c r="DFI32" s="532"/>
      <c r="DFJ32" s="532"/>
      <c r="DFK32" s="532"/>
      <c r="DFL32" s="532"/>
      <c r="DFM32" s="532"/>
      <c r="DFN32" s="532"/>
      <c r="DFO32" s="532"/>
      <c r="DFP32" s="532"/>
      <c r="DFQ32" s="532"/>
      <c r="DFR32" s="532"/>
      <c r="DFS32" s="532"/>
      <c r="DFT32" s="532"/>
      <c r="DFU32" s="532"/>
      <c r="DFV32" s="532"/>
      <c r="DFW32" s="532"/>
      <c r="DFX32" s="532"/>
      <c r="DFY32" s="532"/>
      <c r="DFZ32" s="532"/>
      <c r="DGA32" s="532"/>
      <c r="DGB32" s="532"/>
      <c r="DGC32" s="532"/>
      <c r="DGD32" s="532"/>
      <c r="DGE32" s="532"/>
      <c r="DGF32" s="532"/>
      <c r="DGG32" s="532"/>
      <c r="DGH32" s="532"/>
      <c r="DGI32" s="532"/>
      <c r="DGJ32" s="532"/>
      <c r="DGK32" s="532"/>
      <c r="DGL32" s="532"/>
      <c r="DGM32" s="532"/>
      <c r="DGN32" s="532"/>
      <c r="DGO32" s="532"/>
      <c r="DGP32" s="532"/>
      <c r="DGQ32" s="532"/>
      <c r="DGR32" s="532"/>
      <c r="DGS32" s="532"/>
      <c r="DGT32" s="532"/>
      <c r="DGU32" s="532"/>
      <c r="DGV32" s="532"/>
      <c r="DGW32" s="532"/>
      <c r="DGX32" s="532"/>
      <c r="DGY32" s="532"/>
      <c r="DGZ32" s="532"/>
      <c r="DHA32" s="532"/>
      <c r="DHB32" s="532"/>
      <c r="DHC32" s="532"/>
      <c r="DHD32" s="532"/>
      <c r="DHE32" s="532"/>
      <c r="DHF32" s="532"/>
      <c r="DHG32" s="532"/>
      <c r="DHH32" s="532"/>
      <c r="DHI32" s="532"/>
      <c r="DHJ32" s="532"/>
      <c r="DHK32" s="532"/>
      <c r="DHL32" s="532"/>
      <c r="DHM32" s="532"/>
      <c r="DHN32" s="532"/>
      <c r="DHO32" s="532"/>
      <c r="DHP32" s="532"/>
      <c r="DHQ32" s="532"/>
      <c r="DHR32" s="532"/>
      <c r="DHS32" s="532"/>
      <c r="DHT32" s="532"/>
      <c r="DHU32" s="532"/>
      <c r="DHV32" s="532"/>
      <c r="DHW32" s="532"/>
      <c r="DHX32" s="532"/>
      <c r="DHY32" s="532"/>
      <c r="DHZ32" s="532"/>
      <c r="DIA32" s="532"/>
      <c r="DIB32" s="532"/>
      <c r="DIC32" s="532"/>
      <c r="DID32" s="532"/>
      <c r="DIE32" s="532"/>
      <c r="DIF32" s="532"/>
      <c r="DIG32" s="532"/>
      <c r="DIH32" s="532"/>
      <c r="DII32" s="532"/>
      <c r="DIJ32" s="532"/>
      <c r="DIK32" s="532"/>
      <c r="DIL32" s="532"/>
      <c r="DIM32" s="532"/>
      <c r="DIN32" s="532"/>
      <c r="DIO32" s="532"/>
      <c r="DIP32" s="532"/>
      <c r="DIQ32" s="532"/>
      <c r="DIR32" s="532"/>
      <c r="DIS32" s="532"/>
      <c r="DIT32" s="532"/>
      <c r="DIU32" s="532"/>
      <c r="DIV32" s="532"/>
      <c r="DIW32" s="532"/>
      <c r="DIX32" s="532"/>
      <c r="DIY32" s="532"/>
      <c r="DIZ32" s="532"/>
      <c r="DJA32" s="532"/>
      <c r="DJB32" s="532"/>
      <c r="DJC32" s="532"/>
      <c r="DJD32" s="532"/>
      <c r="DJE32" s="532"/>
      <c r="DJF32" s="532"/>
      <c r="DJG32" s="532"/>
      <c r="DJH32" s="532"/>
      <c r="DJI32" s="532"/>
      <c r="DJJ32" s="532"/>
      <c r="DJK32" s="532"/>
      <c r="DJL32" s="532"/>
      <c r="DJM32" s="532"/>
      <c r="DJN32" s="532"/>
      <c r="DJO32" s="532"/>
      <c r="DJP32" s="532"/>
      <c r="DJQ32" s="532"/>
      <c r="DJR32" s="532"/>
      <c r="DJS32" s="532"/>
      <c r="DJT32" s="532"/>
      <c r="DJU32" s="532"/>
      <c r="DJV32" s="532"/>
      <c r="DJW32" s="532"/>
      <c r="DJX32" s="532"/>
      <c r="DJY32" s="532"/>
      <c r="DJZ32" s="532"/>
      <c r="DKA32" s="532"/>
      <c r="DKB32" s="532"/>
      <c r="DKC32" s="532"/>
      <c r="DKD32" s="532"/>
      <c r="DKE32" s="532"/>
      <c r="DKF32" s="532"/>
      <c r="DKG32" s="532"/>
      <c r="DKH32" s="532"/>
      <c r="DKI32" s="532"/>
      <c r="DKJ32" s="532"/>
      <c r="DKK32" s="532"/>
      <c r="DKL32" s="532"/>
      <c r="DKM32" s="532"/>
      <c r="DKN32" s="532"/>
      <c r="DKO32" s="532"/>
      <c r="DKP32" s="532"/>
      <c r="DKQ32" s="532"/>
      <c r="DKR32" s="532"/>
      <c r="DKS32" s="532"/>
      <c r="DKT32" s="532"/>
      <c r="DKU32" s="532"/>
      <c r="DKV32" s="532"/>
      <c r="DKW32" s="532"/>
      <c r="DKX32" s="532"/>
      <c r="DKY32" s="532"/>
      <c r="DKZ32" s="532"/>
      <c r="DLA32" s="532"/>
      <c r="DLB32" s="532"/>
      <c r="DLC32" s="532"/>
      <c r="DLD32" s="532"/>
      <c r="DLE32" s="532"/>
      <c r="DLF32" s="532"/>
      <c r="DLG32" s="532"/>
      <c r="DLH32" s="532"/>
      <c r="DLI32" s="532"/>
      <c r="DLJ32" s="532"/>
      <c r="DLK32" s="532"/>
      <c r="DLL32" s="532"/>
      <c r="DLM32" s="532"/>
      <c r="DLN32" s="532"/>
      <c r="DLO32" s="532"/>
      <c r="DLP32" s="532"/>
      <c r="DLQ32" s="532"/>
      <c r="DLR32" s="532"/>
      <c r="DLS32" s="532"/>
      <c r="DLT32" s="532"/>
      <c r="DLU32" s="532"/>
      <c r="DLV32" s="532"/>
      <c r="DLW32" s="532"/>
      <c r="DLX32" s="532"/>
      <c r="DLY32" s="532"/>
      <c r="DLZ32" s="532"/>
      <c r="DMA32" s="532"/>
      <c r="DMB32" s="532"/>
      <c r="DMC32" s="532"/>
      <c r="DMD32" s="532"/>
      <c r="DME32" s="532"/>
      <c r="DMF32" s="532"/>
      <c r="DMG32" s="532"/>
      <c r="DMH32" s="532"/>
      <c r="DMI32" s="532"/>
      <c r="DMJ32" s="532"/>
      <c r="DMK32" s="532"/>
      <c r="DML32" s="532"/>
      <c r="DMM32" s="532"/>
      <c r="DMN32" s="532"/>
      <c r="DMO32" s="532"/>
      <c r="DMP32" s="532"/>
      <c r="DMQ32" s="532"/>
      <c r="DMR32" s="532"/>
      <c r="DMS32" s="532"/>
      <c r="DMT32" s="532"/>
      <c r="DMU32" s="532"/>
      <c r="DMV32" s="532"/>
      <c r="DMW32" s="532"/>
      <c r="DMX32" s="532"/>
      <c r="DMY32" s="532"/>
      <c r="DMZ32" s="532"/>
      <c r="DNA32" s="532"/>
      <c r="DNB32" s="532"/>
      <c r="DNC32" s="532"/>
      <c r="DND32" s="532"/>
      <c r="DNE32" s="532"/>
      <c r="DNF32" s="532"/>
      <c r="DNG32" s="532"/>
      <c r="DNH32" s="532"/>
      <c r="DNI32" s="532"/>
      <c r="DNJ32" s="532"/>
      <c r="DNK32" s="532"/>
      <c r="DNL32" s="532"/>
      <c r="DNM32" s="532"/>
      <c r="DNN32" s="532"/>
      <c r="DNO32" s="532"/>
      <c r="DNP32" s="532"/>
      <c r="DNQ32" s="532"/>
      <c r="DNR32" s="532"/>
      <c r="DNS32" s="532"/>
      <c r="DNT32" s="532"/>
      <c r="DNU32" s="532"/>
      <c r="DNV32" s="532"/>
      <c r="DNW32" s="532"/>
      <c r="DNX32" s="532"/>
      <c r="DNY32" s="532"/>
      <c r="DNZ32" s="532"/>
      <c r="DOA32" s="532"/>
      <c r="DOB32" s="532"/>
      <c r="DOC32" s="532"/>
      <c r="DOD32" s="532"/>
      <c r="DOE32" s="532"/>
      <c r="DOF32" s="532"/>
      <c r="DOG32" s="532"/>
      <c r="DOH32" s="532"/>
      <c r="DOI32" s="532"/>
      <c r="DOJ32" s="532"/>
      <c r="DOK32" s="532"/>
      <c r="DOL32" s="532"/>
      <c r="DOM32" s="532"/>
      <c r="DON32" s="532"/>
      <c r="DOO32" s="532"/>
      <c r="DOP32" s="532"/>
      <c r="DOQ32" s="532"/>
      <c r="DOR32" s="532"/>
      <c r="DOS32" s="532"/>
      <c r="DOT32" s="532"/>
      <c r="DOU32" s="532"/>
      <c r="DOV32" s="532"/>
      <c r="DOW32" s="532"/>
      <c r="DOX32" s="532"/>
      <c r="DOY32" s="532"/>
      <c r="DOZ32" s="532"/>
      <c r="DPA32" s="532"/>
      <c r="DPB32" s="532"/>
      <c r="DPC32" s="532"/>
      <c r="DPD32" s="532"/>
      <c r="DPE32" s="532"/>
      <c r="DPF32" s="532"/>
      <c r="DPG32" s="532"/>
      <c r="DPH32" s="532"/>
      <c r="DPI32" s="532"/>
      <c r="DPJ32" s="532"/>
      <c r="DPK32" s="532"/>
      <c r="DPL32" s="532"/>
      <c r="DPM32" s="532"/>
      <c r="DPN32" s="532"/>
      <c r="DPO32" s="532"/>
      <c r="DPP32" s="532"/>
      <c r="DPQ32" s="532"/>
      <c r="DPR32" s="532"/>
      <c r="DPS32" s="532"/>
      <c r="DPT32" s="532"/>
      <c r="DPU32" s="532"/>
      <c r="DPV32" s="532"/>
      <c r="DPW32" s="532"/>
      <c r="DPX32" s="532"/>
      <c r="DPY32" s="532"/>
      <c r="DPZ32" s="532"/>
      <c r="DQA32" s="532"/>
      <c r="DQB32" s="532"/>
      <c r="DQC32" s="532"/>
      <c r="DQD32" s="532"/>
      <c r="DQE32" s="532"/>
      <c r="DQF32" s="532"/>
      <c r="DQG32" s="532"/>
      <c r="DQH32" s="532"/>
      <c r="DQI32" s="532"/>
      <c r="DQJ32" s="532"/>
      <c r="DQK32" s="532"/>
      <c r="DQL32" s="532"/>
      <c r="DQM32" s="532"/>
      <c r="DQN32" s="532"/>
      <c r="DQO32" s="532"/>
      <c r="DQP32" s="532"/>
      <c r="DQQ32" s="532"/>
      <c r="DQR32" s="532"/>
      <c r="DQS32" s="532"/>
      <c r="DQT32" s="532"/>
      <c r="DQU32" s="532"/>
      <c r="DQV32" s="532"/>
      <c r="DQW32" s="532"/>
      <c r="DQX32" s="532"/>
      <c r="DQY32" s="532"/>
      <c r="DQZ32" s="532"/>
      <c r="DRA32" s="532"/>
      <c r="DRB32" s="532"/>
      <c r="DRC32" s="532"/>
      <c r="DRD32" s="532"/>
      <c r="DRE32" s="532"/>
      <c r="DRF32" s="532"/>
      <c r="DRG32" s="532"/>
      <c r="DRH32" s="532"/>
      <c r="DRI32" s="532"/>
      <c r="DRJ32" s="532"/>
      <c r="DRK32" s="532"/>
      <c r="DRL32" s="532"/>
      <c r="DRM32" s="532"/>
      <c r="DRN32" s="532"/>
      <c r="DRO32" s="532"/>
      <c r="DRP32" s="532"/>
      <c r="DRQ32" s="532"/>
      <c r="DRR32" s="532"/>
      <c r="DRS32" s="532"/>
      <c r="DRT32" s="532"/>
      <c r="DRU32" s="532"/>
      <c r="DRV32" s="532"/>
      <c r="DRW32" s="532"/>
      <c r="DRX32" s="532"/>
      <c r="DRY32" s="532"/>
      <c r="DRZ32" s="532"/>
      <c r="DSA32" s="532"/>
      <c r="DSB32" s="532"/>
      <c r="DSC32" s="532"/>
      <c r="DSD32" s="532"/>
      <c r="DSE32" s="532"/>
      <c r="DSF32" s="532"/>
      <c r="DSG32" s="532"/>
      <c r="DSH32" s="532"/>
      <c r="DSI32" s="532"/>
      <c r="DSJ32" s="532"/>
      <c r="DSK32" s="532"/>
      <c r="DSL32" s="532"/>
      <c r="DSM32" s="532"/>
      <c r="DSN32" s="532"/>
      <c r="DSO32" s="532"/>
      <c r="DSP32" s="532"/>
      <c r="DSQ32" s="532"/>
      <c r="DSR32" s="532"/>
      <c r="DSS32" s="532"/>
      <c r="DST32" s="532"/>
      <c r="DSU32" s="532"/>
      <c r="DSV32" s="532"/>
      <c r="DSW32" s="532"/>
      <c r="DSX32" s="532"/>
      <c r="DSY32" s="532"/>
      <c r="DSZ32" s="532"/>
      <c r="DTA32" s="532"/>
      <c r="DTB32" s="532"/>
      <c r="DTC32" s="532"/>
      <c r="DTD32" s="532"/>
      <c r="DTE32" s="532"/>
      <c r="DTF32" s="532"/>
      <c r="DTG32" s="532"/>
      <c r="DTH32" s="532"/>
      <c r="DTI32" s="532"/>
      <c r="DTJ32" s="532"/>
      <c r="DTK32" s="532"/>
      <c r="DTL32" s="532"/>
      <c r="DTM32" s="532"/>
      <c r="DTN32" s="532"/>
      <c r="DTO32" s="532"/>
      <c r="DTP32" s="532"/>
      <c r="DTQ32" s="532"/>
      <c r="DTR32" s="532"/>
      <c r="DTS32" s="532"/>
      <c r="DTT32" s="532"/>
      <c r="DTU32" s="532"/>
      <c r="DTV32" s="532"/>
      <c r="DTW32" s="532"/>
      <c r="DTX32" s="532"/>
      <c r="DTY32" s="532"/>
      <c r="DTZ32" s="532"/>
      <c r="DUA32" s="532"/>
      <c r="DUB32" s="532"/>
      <c r="DUC32" s="532"/>
      <c r="DUD32" s="532"/>
      <c r="DUE32" s="532"/>
      <c r="DUF32" s="532"/>
      <c r="DUG32" s="532"/>
      <c r="DUH32" s="532"/>
      <c r="DUI32" s="532"/>
      <c r="DUJ32" s="532"/>
      <c r="DUK32" s="532"/>
      <c r="DUL32" s="532"/>
      <c r="DUM32" s="532"/>
      <c r="DUN32" s="532"/>
      <c r="DUO32" s="532"/>
      <c r="DUP32" s="532"/>
      <c r="DUQ32" s="532"/>
      <c r="DUR32" s="532"/>
      <c r="DUS32" s="532"/>
      <c r="DUT32" s="532"/>
      <c r="DUU32" s="532"/>
      <c r="DUV32" s="532"/>
      <c r="DUW32" s="532"/>
      <c r="DUX32" s="532"/>
      <c r="DUY32" s="532"/>
      <c r="DUZ32" s="532"/>
      <c r="DVA32" s="532"/>
      <c r="DVB32" s="532"/>
      <c r="DVC32" s="532"/>
      <c r="DVD32" s="532"/>
      <c r="DVE32" s="532"/>
      <c r="DVF32" s="532"/>
      <c r="DVG32" s="532"/>
      <c r="DVH32" s="532"/>
      <c r="DVI32" s="532"/>
      <c r="DVJ32" s="532"/>
      <c r="DVK32" s="532"/>
      <c r="DVL32" s="532"/>
      <c r="DVM32" s="532"/>
      <c r="DVN32" s="532"/>
      <c r="DVO32" s="532"/>
      <c r="DVP32" s="532"/>
      <c r="DVQ32" s="532"/>
      <c r="DVR32" s="532"/>
      <c r="DVS32" s="532"/>
      <c r="DVT32" s="532"/>
      <c r="DVU32" s="532"/>
      <c r="DVV32" s="532"/>
      <c r="DVW32" s="532"/>
      <c r="DVX32" s="532"/>
      <c r="DVY32" s="532"/>
      <c r="DVZ32" s="532"/>
      <c r="DWA32" s="532"/>
      <c r="DWB32" s="532"/>
      <c r="DWC32" s="532"/>
      <c r="DWD32" s="532"/>
      <c r="DWE32" s="532"/>
      <c r="DWF32" s="532"/>
      <c r="DWG32" s="532"/>
      <c r="DWH32" s="532"/>
      <c r="DWI32" s="532"/>
      <c r="DWJ32" s="532"/>
      <c r="DWK32" s="532"/>
      <c r="DWL32" s="532"/>
      <c r="DWM32" s="532"/>
      <c r="DWN32" s="532"/>
      <c r="DWO32" s="532"/>
      <c r="DWP32" s="532"/>
      <c r="DWQ32" s="532"/>
      <c r="DWR32" s="532"/>
      <c r="DWS32" s="532"/>
      <c r="DWT32" s="532"/>
      <c r="DWU32" s="532"/>
      <c r="DWV32" s="532"/>
      <c r="DWW32" s="532"/>
      <c r="DWX32" s="532"/>
      <c r="DWY32" s="532"/>
      <c r="DWZ32" s="532"/>
      <c r="DXA32" s="532"/>
      <c r="DXB32" s="532"/>
      <c r="DXC32" s="532"/>
      <c r="DXD32" s="532"/>
      <c r="DXE32" s="532"/>
      <c r="DXF32" s="532"/>
      <c r="DXG32" s="532"/>
      <c r="DXH32" s="532"/>
      <c r="DXI32" s="532"/>
      <c r="DXJ32" s="532"/>
      <c r="DXK32" s="532"/>
      <c r="DXL32" s="532"/>
      <c r="DXM32" s="532"/>
      <c r="DXN32" s="532"/>
      <c r="DXO32" s="532"/>
      <c r="DXP32" s="532"/>
      <c r="DXQ32" s="532"/>
      <c r="DXR32" s="532"/>
      <c r="DXS32" s="532"/>
      <c r="DXT32" s="532"/>
      <c r="DXU32" s="532"/>
      <c r="DXV32" s="532"/>
      <c r="DXW32" s="532"/>
      <c r="DXX32" s="532"/>
      <c r="DXY32" s="532"/>
      <c r="DXZ32" s="532"/>
      <c r="DYA32" s="532"/>
      <c r="DYB32" s="532"/>
      <c r="DYC32" s="532"/>
      <c r="DYD32" s="532"/>
      <c r="DYE32" s="532"/>
      <c r="DYF32" s="532"/>
      <c r="DYG32" s="532"/>
      <c r="DYH32" s="532"/>
      <c r="DYI32" s="532"/>
      <c r="DYJ32" s="532"/>
      <c r="DYK32" s="532"/>
      <c r="DYL32" s="532"/>
      <c r="DYM32" s="532"/>
      <c r="DYN32" s="532"/>
      <c r="DYO32" s="532"/>
      <c r="DYP32" s="532"/>
      <c r="DYQ32" s="532"/>
      <c r="DYR32" s="532"/>
      <c r="DYS32" s="532"/>
      <c r="DYT32" s="532"/>
      <c r="DYU32" s="532"/>
      <c r="DYV32" s="532"/>
      <c r="DYW32" s="532"/>
      <c r="DYX32" s="532"/>
      <c r="DYY32" s="532"/>
      <c r="DYZ32" s="532"/>
      <c r="DZA32" s="532"/>
      <c r="DZB32" s="532"/>
      <c r="DZC32" s="532"/>
      <c r="DZD32" s="532"/>
      <c r="DZE32" s="532"/>
      <c r="DZF32" s="532"/>
      <c r="DZG32" s="532"/>
      <c r="DZH32" s="532"/>
      <c r="DZI32" s="532"/>
      <c r="DZJ32" s="532"/>
      <c r="DZK32" s="532"/>
      <c r="DZL32" s="532"/>
      <c r="DZM32" s="532"/>
      <c r="DZN32" s="532"/>
      <c r="DZO32" s="532"/>
      <c r="DZP32" s="532"/>
      <c r="DZQ32" s="532"/>
      <c r="DZR32" s="532"/>
      <c r="DZS32" s="532"/>
      <c r="DZT32" s="532"/>
      <c r="DZU32" s="532"/>
      <c r="DZV32" s="532"/>
      <c r="DZW32" s="532"/>
      <c r="DZX32" s="532"/>
      <c r="DZY32" s="532"/>
      <c r="DZZ32" s="532"/>
      <c r="EAA32" s="532"/>
      <c r="EAB32" s="532"/>
      <c r="EAC32" s="532"/>
      <c r="EAD32" s="532"/>
      <c r="EAE32" s="532"/>
      <c r="EAF32" s="532"/>
      <c r="EAG32" s="532"/>
      <c r="EAH32" s="532"/>
      <c r="EAI32" s="532"/>
      <c r="EAJ32" s="532"/>
      <c r="EAK32" s="532"/>
      <c r="EAL32" s="532"/>
      <c r="EAM32" s="532"/>
      <c r="EAN32" s="532"/>
      <c r="EAO32" s="532"/>
      <c r="EAP32" s="532"/>
      <c r="EAQ32" s="532"/>
      <c r="EAR32" s="532"/>
      <c r="EAS32" s="532"/>
      <c r="EAT32" s="532"/>
      <c r="EAU32" s="532"/>
      <c r="EAV32" s="532"/>
      <c r="EAW32" s="532"/>
      <c r="EAX32" s="532"/>
      <c r="EAY32" s="532"/>
      <c r="EAZ32" s="532"/>
      <c r="EBA32" s="532"/>
      <c r="EBB32" s="532"/>
      <c r="EBC32" s="532"/>
      <c r="EBD32" s="532"/>
      <c r="EBE32" s="532"/>
      <c r="EBF32" s="532"/>
      <c r="EBG32" s="532"/>
      <c r="EBH32" s="532"/>
      <c r="EBI32" s="532"/>
      <c r="EBJ32" s="532"/>
      <c r="EBK32" s="532"/>
      <c r="EBL32" s="532"/>
      <c r="EBM32" s="532"/>
      <c r="EBN32" s="532"/>
      <c r="EBO32" s="532"/>
      <c r="EBP32" s="532"/>
      <c r="EBQ32" s="532"/>
      <c r="EBR32" s="532"/>
      <c r="EBS32" s="532"/>
      <c r="EBT32" s="532"/>
      <c r="EBU32" s="532"/>
      <c r="EBV32" s="532"/>
      <c r="EBW32" s="532"/>
      <c r="EBX32" s="532"/>
      <c r="EBY32" s="532"/>
      <c r="EBZ32" s="532"/>
      <c r="ECA32" s="532"/>
      <c r="ECB32" s="532"/>
      <c r="ECC32" s="532"/>
      <c r="ECD32" s="532"/>
      <c r="ECE32" s="532"/>
      <c r="ECF32" s="532"/>
      <c r="ECG32" s="532"/>
      <c r="ECH32" s="532"/>
      <c r="ECI32" s="532"/>
      <c r="ECJ32" s="532"/>
      <c r="ECK32" s="532"/>
      <c r="ECL32" s="532"/>
      <c r="ECM32" s="532"/>
      <c r="ECN32" s="532"/>
      <c r="ECO32" s="532"/>
      <c r="ECP32" s="532"/>
      <c r="ECQ32" s="532"/>
      <c r="ECR32" s="532"/>
      <c r="ECS32" s="532"/>
      <c r="ECT32" s="532"/>
      <c r="ECU32" s="532"/>
      <c r="ECV32" s="532"/>
      <c r="ECW32" s="532"/>
      <c r="ECX32" s="532"/>
      <c r="ECY32" s="532"/>
      <c r="ECZ32" s="532"/>
      <c r="EDA32" s="532"/>
      <c r="EDB32" s="532"/>
      <c r="EDC32" s="532"/>
      <c r="EDD32" s="532"/>
      <c r="EDE32" s="532"/>
      <c r="EDF32" s="532"/>
      <c r="EDG32" s="532"/>
      <c r="EDH32" s="532"/>
      <c r="EDI32" s="532"/>
      <c r="EDJ32" s="532"/>
      <c r="EDK32" s="532"/>
      <c r="EDL32" s="532"/>
      <c r="EDM32" s="532"/>
      <c r="EDN32" s="532"/>
      <c r="EDO32" s="532"/>
      <c r="EDP32" s="532"/>
      <c r="EDQ32" s="532"/>
      <c r="EDR32" s="532"/>
      <c r="EDS32" s="532"/>
      <c r="EDT32" s="532"/>
      <c r="EDU32" s="532"/>
      <c r="EDV32" s="532"/>
      <c r="EDW32" s="532"/>
      <c r="EDX32" s="532"/>
      <c r="EDY32" s="532"/>
      <c r="EDZ32" s="532"/>
      <c r="EEA32" s="532"/>
      <c r="EEB32" s="532"/>
      <c r="EEC32" s="532"/>
      <c r="EED32" s="532"/>
      <c r="EEE32" s="532"/>
      <c r="EEF32" s="532"/>
      <c r="EEG32" s="532"/>
      <c r="EEH32" s="532"/>
      <c r="EEI32" s="532"/>
      <c r="EEJ32" s="532"/>
      <c r="EEK32" s="532"/>
      <c r="EEL32" s="532"/>
      <c r="EEM32" s="532"/>
      <c r="EEN32" s="532"/>
      <c r="EEO32" s="532"/>
      <c r="EEP32" s="532"/>
      <c r="EEQ32" s="532"/>
      <c r="EER32" s="532"/>
      <c r="EES32" s="532"/>
      <c r="EET32" s="532"/>
      <c r="EEU32" s="532"/>
      <c r="EEV32" s="532"/>
      <c r="EEW32" s="532"/>
      <c r="EEX32" s="532"/>
      <c r="EEY32" s="532"/>
      <c r="EEZ32" s="532"/>
      <c r="EFA32" s="532"/>
      <c r="EFB32" s="532"/>
      <c r="EFC32" s="532"/>
      <c r="EFD32" s="532"/>
      <c r="EFE32" s="532"/>
      <c r="EFF32" s="532"/>
      <c r="EFG32" s="532"/>
      <c r="EFH32" s="532"/>
      <c r="EFI32" s="532"/>
      <c r="EFJ32" s="532"/>
      <c r="EFK32" s="532"/>
      <c r="EFL32" s="532"/>
      <c r="EFM32" s="532"/>
      <c r="EFN32" s="532"/>
      <c r="EFO32" s="532"/>
      <c r="EFP32" s="532"/>
      <c r="EFQ32" s="532"/>
      <c r="EFR32" s="532"/>
      <c r="EFS32" s="532"/>
      <c r="EFT32" s="532"/>
      <c r="EFU32" s="532"/>
      <c r="EFV32" s="532"/>
      <c r="EFW32" s="532"/>
      <c r="EFX32" s="532"/>
      <c r="EFY32" s="532"/>
      <c r="EFZ32" s="532"/>
      <c r="EGA32" s="532"/>
      <c r="EGB32" s="532"/>
      <c r="EGC32" s="532"/>
      <c r="EGD32" s="532"/>
      <c r="EGE32" s="532"/>
      <c r="EGF32" s="532"/>
      <c r="EGG32" s="532"/>
      <c r="EGH32" s="532"/>
      <c r="EGI32" s="532"/>
      <c r="EGJ32" s="532"/>
      <c r="EGK32" s="532"/>
      <c r="EGL32" s="532"/>
      <c r="EGM32" s="532"/>
      <c r="EGN32" s="532"/>
      <c r="EGO32" s="532"/>
      <c r="EGP32" s="532"/>
      <c r="EGQ32" s="532"/>
      <c r="EGR32" s="532"/>
      <c r="EGS32" s="532"/>
      <c r="EGT32" s="532"/>
      <c r="EGU32" s="532"/>
      <c r="EGV32" s="532"/>
      <c r="EGW32" s="532"/>
      <c r="EGX32" s="532"/>
      <c r="EGY32" s="532"/>
      <c r="EGZ32" s="532"/>
      <c r="EHA32" s="532"/>
      <c r="EHB32" s="532"/>
      <c r="EHC32" s="532"/>
      <c r="EHD32" s="532"/>
      <c r="EHE32" s="532"/>
      <c r="EHF32" s="532"/>
      <c r="EHG32" s="532"/>
      <c r="EHH32" s="532"/>
      <c r="EHI32" s="532"/>
      <c r="EHJ32" s="532"/>
      <c r="EHK32" s="532"/>
      <c r="EHL32" s="532"/>
      <c r="EHM32" s="532"/>
      <c r="EHN32" s="532"/>
      <c r="EHO32" s="532"/>
      <c r="EHP32" s="532"/>
      <c r="EHQ32" s="532"/>
      <c r="EHR32" s="532"/>
      <c r="EHS32" s="532"/>
      <c r="EHT32" s="532"/>
      <c r="EHU32" s="532"/>
      <c r="EHV32" s="532"/>
      <c r="EHW32" s="532"/>
      <c r="EHX32" s="532"/>
      <c r="EHY32" s="532"/>
      <c r="EHZ32" s="532"/>
      <c r="EIA32" s="532"/>
      <c r="EIB32" s="532"/>
      <c r="EIC32" s="532"/>
      <c r="EID32" s="532"/>
      <c r="EIE32" s="532"/>
      <c r="EIF32" s="532"/>
      <c r="EIG32" s="532"/>
      <c r="EIH32" s="532"/>
      <c r="EII32" s="532"/>
      <c r="EIJ32" s="532"/>
      <c r="EIK32" s="532"/>
      <c r="EIL32" s="532"/>
      <c r="EIM32" s="532"/>
      <c r="EIN32" s="532"/>
      <c r="EIO32" s="532"/>
      <c r="EIP32" s="532"/>
      <c r="EIQ32" s="532"/>
      <c r="EIR32" s="532"/>
      <c r="EIS32" s="532"/>
      <c r="EIT32" s="532"/>
      <c r="EIU32" s="532"/>
      <c r="EIV32" s="532"/>
      <c r="EIW32" s="532"/>
      <c r="EIX32" s="532"/>
      <c r="EIY32" s="532"/>
      <c r="EIZ32" s="532"/>
      <c r="EJA32" s="532"/>
      <c r="EJB32" s="532"/>
      <c r="EJC32" s="532"/>
      <c r="EJD32" s="532"/>
      <c r="EJE32" s="532"/>
      <c r="EJF32" s="532"/>
      <c r="EJG32" s="532"/>
      <c r="EJH32" s="532"/>
      <c r="EJI32" s="532"/>
      <c r="EJJ32" s="532"/>
      <c r="EJK32" s="532"/>
      <c r="EJL32" s="532"/>
      <c r="EJM32" s="532"/>
      <c r="EJN32" s="532"/>
      <c r="EJO32" s="532"/>
      <c r="EJP32" s="532"/>
      <c r="EJQ32" s="532"/>
      <c r="EJR32" s="532"/>
      <c r="EJS32" s="532"/>
      <c r="EJT32" s="532"/>
      <c r="EJU32" s="532"/>
      <c r="EJV32" s="532"/>
      <c r="EJW32" s="532"/>
      <c r="EJX32" s="532"/>
      <c r="EJY32" s="532"/>
      <c r="EJZ32" s="532"/>
      <c r="EKA32" s="532"/>
      <c r="EKB32" s="532"/>
      <c r="EKC32" s="532"/>
      <c r="EKD32" s="532"/>
      <c r="EKE32" s="532"/>
      <c r="EKF32" s="532"/>
      <c r="EKG32" s="532"/>
      <c r="EKH32" s="532"/>
      <c r="EKI32" s="532"/>
      <c r="EKJ32" s="532"/>
      <c r="EKK32" s="532"/>
      <c r="EKL32" s="532"/>
      <c r="EKM32" s="532"/>
      <c r="EKN32" s="532"/>
      <c r="EKO32" s="532"/>
      <c r="EKP32" s="532"/>
      <c r="EKQ32" s="532"/>
      <c r="EKR32" s="532"/>
      <c r="EKS32" s="532"/>
      <c r="EKT32" s="532"/>
      <c r="EKU32" s="532"/>
      <c r="EKV32" s="532"/>
      <c r="EKW32" s="532"/>
      <c r="EKX32" s="532"/>
      <c r="EKY32" s="532"/>
      <c r="EKZ32" s="532"/>
      <c r="ELA32" s="532"/>
      <c r="ELB32" s="532"/>
      <c r="ELC32" s="532"/>
      <c r="ELD32" s="532"/>
      <c r="ELE32" s="532"/>
      <c r="ELF32" s="532"/>
      <c r="ELG32" s="532"/>
      <c r="ELH32" s="532"/>
      <c r="ELI32" s="532"/>
      <c r="ELJ32" s="532"/>
      <c r="ELK32" s="532"/>
      <c r="ELL32" s="532"/>
      <c r="ELM32" s="532"/>
      <c r="ELN32" s="532"/>
      <c r="ELO32" s="532"/>
      <c r="ELP32" s="532"/>
      <c r="ELQ32" s="532"/>
      <c r="ELR32" s="532"/>
      <c r="ELS32" s="532"/>
      <c r="ELT32" s="532"/>
      <c r="ELU32" s="532"/>
      <c r="ELV32" s="532"/>
      <c r="ELW32" s="532"/>
      <c r="ELX32" s="532"/>
      <c r="ELY32" s="532"/>
      <c r="ELZ32" s="532"/>
      <c r="EMA32" s="532"/>
      <c r="EMB32" s="532"/>
      <c r="EMC32" s="532"/>
      <c r="EMD32" s="532"/>
      <c r="EME32" s="532"/>
      <c r="EMF32" s="532"/>
      <c r="EMG32" s="532"/>
      <c r="EMH32" s="532"/>
      <c r="EMI32" s="532"/>
      <c r="EMJ32" s="532"/>
      <c r="EMK32" s="532"/>
      <c r="EML32" s="532"/>
      <c r="EMM32" s="532"/>
      <c r="EMN32" s="532"/>
      <c r="EMO32" s="532"/>
      <c r="EMP32" s="532"/>
      <c r="EMQ32" s="532"/>
      <c r="EMR32" s="532"/>
      <c r="EMS32" s="532"/>
      <c r="EMT32" s="532"/>
      <c r="EMU32" s="532"/>
      <c r="EMV32" s="532"/>
      <c r="EMW32" s="532"/>
      <c r="EMX32" s="532"/>
      <c r="EMY32" s="532"/>
      <c r="EMZ32" s="532"/>
      <c r="ENA32" s="532"/>
      <c r="ENB32" s="532"/>
      <c r="ENC32" s="532"/>
      <c r="END32" s="532"/>
      <c r="ENE32" s="532"/>
      <c r="ENF32" s="532"/>
      <c r="ENG32" s="532"/>
      <c r="ENH32" s="532"/>
      <c r="ENI32" s="532"/>
      <c r="ENJ32" s="532"/>
      <c r="ENK32" s="532"/>
      <c r="ENL32" s="532"/>
      <c r="ENM32" s="532"/>
      <c r="ENN32" s="532"/>
      <c r="ENO32" s="532"/>
      <c r="ENP32" s="532"/>
      <c r="ENQ32" s="532"/>
      <c r="ENR32" s="532"/>
      <c r="ENS32" s="532"/>
      <c r="ENT32" s="532"/>
      <c r="ENU32" s="532"/>
      <c r="ENV32" s="532"/>
      <c r="ENW32" s="532"/>
      <c r="ENX32" s="532"/>
      <c r="ENY32" s="532"/>
      <c r="ENZ32" s="532"/>
      <c r="EOA32" s="532"/>
      <c r="EOB32" s="532"/>
      <c r="EOC32" s="532"/>
      <c r="EOD32" s="532"/>
      <c r="EOE32" s="532"/>
      <c r="EOF32" s="532"/>
      <c r="EOG32" s="532"/>
      <c r="EOH32" s="532"/>
      <c r="EOI32" s="532"/>
      <c r="EOJ32" s="532"/>
      <c r="EOK32" s="532"/>
      <c r="EOL32" s="532"/>
      <c r="EOM32" s="532"/>
      <c r="EON32" s="532"/>
      <c r="EOO32" s="532"/>
      <c r="EOP32" s="532"/>
      <c r="EOQ32" s="532"/>
      <c r="EOR32" s="532"/>
      <c r="EOS32" s="532"/>
      <c r="EOT32" s="532"/>
      <c r="EOU32" s="532"/>
      <c r="EOV32" s="532"/>
      <c r="EOW32" s="532"/>
      <c r="EOX32" s="532"/>
      <c r="EOY32" s="532"/>
      <c r="EOZ32" s="532"/>
      <c r="EPA32" s="532"/>
      <c r="EPB32" s="532"/>
      <c r="EPC32" s="532"/>
      <c r="EPD32" s="532"/>
      <c r="EPE32" s="532"/>
      <c r="EPF32" s="532"/>
      <c r="EPG32" s="532"/>
      <c r="EPH32" s="532"/>
      <c r="EPI32" s="532"/>
      <c r="EPJ32" s="532"/>
      <c r="EPK32" s="532"/>
      <c r="EPL32" s="532"/>
      <c r="EPM32" s="532"/>
      <c r="EPN32" s="532"/>
      <c r="EPO32" s="532"/>
      <c r="EPP32" s="532"/>
      <c r="EPQ32" s="532"/>
      <c r="EPR32" s="532"/>
      <c r="EPS32" s="532"/>
      <c r="EPT32" s="532"/>
      <c r="EPU32" s="532"/>
      <c r="EPV32" s="532"/>
      <c r="EPW32" s="532"/>
      <c r="EPX32" s="532"/>
      <c r="EPY32" s="532"/>
      <c r="EPZ32" s="532"/>
      <c r="EQA32" s="532"/>
      <c r="EQB32" s="532"/>
      <c r="EQC32" s="532"/>
      <c r="EQD32" s="532"/>
      <c r="EQE32" s="532"/>
      <c r="EQF32" s="532"/>
      <c r="EQG32" s="532"/>
      <c r="EQH32" s="532"/>
      <c r="EQI32" s="532"/>
      <c r="EQJ32" s="532"/>
      <c r="EQK32" s="532"/>
      <c r="EQL32" s="532"/>
      <c r="EQM32" s="532"/>
      <c r="EQN32" s="532"/>
      <c r="EQO32" s="532"/>
      <c r="EQP32" s="532"/>
      <c r="EQQ32" s="532"/>
      <c r="EQR32" s="532"/>
      <c r="EQS32" s="532"/>
      <c r="EQT32" s="532"/>
      <c r="EQU32" s="532"/>
      <c r="EQV32" s="532"/>
      <c r="EQW32" s="532"/>
      <c r="EQX32" s="532"/>
      <c r="EQY32" s="532"/>
      <c r="EQZ32" s="532"/>
      <c r="ERA32" s="532"/>
      <c r="ERB32" s="532"/>
      <c r="ERC32" s="532"/>
      <c r="ERD32" s="532"/>
      <c r="ERE32" s="532"/>
      <c r="ERF32" s="532"/>
      <c r="ERG32" s="532"/>
      <c r="ERH32" s="532"/>
      <c r="ERI32" s="532"/>
      <c r="ERJ32" s="532"/>
      <c r="ERK32" s="532"/>
      <c r="ERL32" s="532"/>
      <c r="ERM32" s="532"/>
      <c r="ERN32" s="532"/>
      <c r="ERO32" s="532"/>
      <c r="ERP32" s="532"/>
      <c r="ERQ32" s="532"/>
      <c r="ERR32" s="532"/>
      <c r="ERS32" s="532"/>
      <c r="ERT32" s="532"/>
      <c r="ERU32" s="532"/>
      <c r="ERV32" s="532"/>
      <c r="ERW32" s="532"/>
      <c r="ERX32" s="532"/>
      <c r="ERY32" s="532"/>
      <c r="ERZ32" s="532"/>
      <c r="ESA32" s="532"/>
      <c r="ESB32" s="532"/>
      <c r="ESC32" s="532"/>
      <c r="ESD32" s="532"/>
      <c r="ESE32" s="532"/>
      <c r="ESF32" s="532"/>
      <c r="ESG32" s="532"/>
      <c r="ESH32" s="532"/>
      <c r="ESI32" s="532"/>
      <c r="ESJ32" s="532"/>
      <c r="ESK32" s="532"/>
      <c r="ESL32" s="532"/>
      <c r="ESM32" s="532"/>
      <c r="ESN32" s="532"/>
      <c r="ESO32" s="532"/>
      <c r="ESP32" s="532"/>
      <c r="ESQ32" s="532"/>
      <c r="ESR32" s="532"/>
      <c r="ESS32" s="532"/>
      <c r="EST32" s="532"/>
      <c r="ESU32" s="532"/>
      <c r="ESV32" s="532"/>
      <c r="ESW32" s="532"/>
      <c r="ESX32" s="532"/>
      <c r="ESY32" s="532"/>
      <c r="ESZ32" s="532"/>
      <c r="ETA32" s="532"/>
      <c r="ETB32" s="532"/>
      <c r="ETC32" s="532"/>
      <c r="ETD32" s="532"/>
      <c r="ETE32" s="532"/>
      <c r="ETF32" s="532"/>
      <c r="ETG32" s="532"/>
      <c r="ETH32" s="532"/>
      <c r="ETI32" s="532"/>
      <c r="ETJ32" s="532"/>
      <c r="ETK32" s="532"/>
      <c r="ETL32" s="532"/>
      <c r="ETM32" s="532"/>
      <c r="ETN32" s="532"/>
      <c r="ETO32" s="532"/>
      <c r="ETP32" s="532"/>
      <c r="ETQ32" s="532"/>
      <c r="ETR32" s="532"/>
      <c r="ETS32" s="532"/>
      <c r="ETT32" s="532"/>
      <c r="ETU32" s="532"/>
      <c r="ETV32" s="532"/>
      <c r="ETW32" s="532"/>
      <c r="ETX32" s="532"/>
      <c r="ETY32" s="532"/>
      <c r="ETZ32" s="532"/>
      <c r="EUA32" s="532"/>
      <c r="EUB32" s="532"/>
      <c r="EUC32" s="532"/>
      <c r="EUD32" s="532"/>
      <c r="EUE32" s="532"/>
      <c r="EUF32" s="532"/>
      <c r="EUG32" s="532"/>
      <c r="EUH32" s="532"/>
      <c r="EUI32" s="532"/>
      <c r="EUJ32" s="532"/>
      <c r="EUK32" s="532"/>
      <c r="EUL32" s="532"/>
      <c r="EUM32" s="532"/>
      <c r="EUN32" s="532"/>
      <c r="EUO32" s="532"/>
      <c r="EUP32" s="532"/>
      <c r="EUQ32" s="532"/>
      <c r="EUR32" s="532"/>
      <c r="EUS32" s="532"/>
      <c r="EUT32" s="532"/>
      <c r="EUU32" s="532"/>
      <c r="EUV32" s="532"/>
      <c r="EUW32" s="532"/>
      <c r="EUX32" s="532"/>
      <c r="EUY32" s="532"/>
      <c r="EUZ32" s="532"/>
      <c r="EVA32" s="532"/>
      <c r="EVB32" s="532"/>
      <c r="EVC32" s="532"/>
      <c r="EVD32" s="532"/>
      <c r="EVE32" s="532"/>
      <c r="EVF32" s="532"/>
      <c r="EVG32" s="532"/>
      <c r="EVH32" s="532"/>
      <c r="EVI32" s="532"/>
      <c r="EVJ32" s="532"/>
      <c r="EVK32" s="532"/>
      <c r="EVL32" s="532"/>
      <c r="EVM32" s="532"/>
      <c r="EVN32" s="532"/>
      <c r="EVO32" s="532"/>
      <c r="EVP32" s="532"/>
      <c r="EVQ32" s="532"/>
      <c r="EVR32" s="532"/>
      <c r="EVS32" s="532"/>
      <c r="EVT32" s="532"/>
      <c r="EVU32" s="532"/>
      <c r="EVV32" s="532"/>
      <c r="EVW32" s="532"/>
      <c r="EVX32" s="532"/>
      <c r="EVY32" s="532"/>
      <c r="EVZ32" s="532"/>
      <c r="EWA32" s="532"/>
      <c r="EWB32" s="532"/>
      <c r="EWC32" s="532"/>
      <c r="EWD32" s="532"/>
      <c r="EWE32" s="532"/>
      <c r="EWF32" s="532"/>
      <c r="EWG32" s="532"/>
      <c r="EWH32" s="532"/>
      <c r="EWI32" s="532"/>
      <c r="EWJ32" s="532"/>
      <c r="EWK32" s="532"/>
      <c r="EWL32" s="532"/>
      <c r="EWM32" s="532"/>
      <c r="EWN32" s="532"/>
      <c r="EWO32" s="532"/>
      <c r="EWP32" s="532"/>
      <c r="EWQ32" s="532"/>
      <c r="EWR32" s="532"/>
      <c r="EWS32" s="532"/>
      <c r="EWT32" s="532"/>
      <c r="EWU32" s="532"/>
      <c r="EWV32" s="532"/>
      <c r="EWW32" s="532"/>
      <c r="EWX32" s="532"/>
      <c r="EWY32" s="532"/>
      <c r="EWZ32" s="532"/>
      <c r="EXA32" s="532"/>
      <c r="EXB32" s="532"/>
      <c r="EXC32" s="532"/>
      <c r="EXD32" s="532"/>
      <c r="EXE32" s="532"/>
      <c r="EXF32" s="532"/>
      <c r="EXG32" s="532"/>
      <c r="EXH32" s="532"/>
      <c r="EXI32" s="532"/>
      <c r="EXJ32" s="532"/>
      <c r="EXK32" s="532"/>
      <c r="EXL32" s="532"/>
      <c r="EXM32" s="532"/>
      <c r="EXN32" s="532"/>
      <c r="EXO32" s="532"/>
      <c r="EXP32" s="532"/>
      <c r="EXQ32" s="532"/>
      <c r="EXR32" s="532"/>
      <c r="EXS32" s="532"/>
      <c r="EXT32" s="532"/>
      <c r="EXU32" s="532"/>
      <c r="EXV32" s="532"/>
      <c r="EXW32" s="532"/>
      <c r="EXX32" s="532"/>
      <c r="EXY32" s="532"/>
      <c r="EXZ32" s="532"/>
      <c r="EYA32" s="532"/>
      <c r="EYB32" s="532"/>
      <c r="EYC32" s="532"/>
      <c r="EYD32" s="532"/>
      <c r="EYE32" s="532"/>
      <c r="EYF32" s="532"/>
      <c r="EYG32" s="532"/>
      <c r="EYH32" s="532"/>
      <c r="EYI32" s="532"/>
      <c r="EYJ32" s="532"/>
      <c r="EYK32" s="532"/>
      <c r="EYL32" s="532"/>
      <c r="EYM32" s="532"/>
      <c r="EYN32" s="532"/>
      <c r="EYO32" s="532"/>
      <c r="EYP32" s="532"/>
      <c r="EYQ32" s="532"/>
      <c r="EYR32" s="532"/>
      <c r="EYS32" s="532"/>
      <c r="EYT32" s="532"/>
      <c r="EYU32" s="532"/>
      <c r="EYV32" s="532"/>
      <c r="EYW32" s="532"/>
      <c r="EYX32" s="532"/>
      <c r="EYY32" s="532"/>
      <c r="EYZ32" s="532"/>
      <c r="EZA32" s="532"/>
      <c r="EZB32" s="532"/>
      <c r="EZC32" s="532"/>
      <c r="EZD32" s="532"/>
      <c r="EZE32" s="532"/>
      <c r="EZF32" s="532"/>
      <c r="EZG32" s="532"/>
      <c r="EZH32" s="532"/>
      <c r="EZI32" s="532"/>
      <c r="EZJ32" s="532"/>
      <c r="EZK32" s="532"/>
      <c r="EZL32" s="532"/>
      <c r="EZM32" s="532"/>
      <c r="EZN32" s="532"/>
      <c r="EZO32" s="532"/>
      <c r="EZP32" s="532"/>
      <c r="EZQ32" s="532"/>
      <c r="EZR32" s="532"/>
      <c r="EZS32" s="532"/>
      <c r="EZT32" s="532"/>
      <c r="EZU32" s="532"/>
      <c r="EZV32" s="532"/>
      <c r="EZW32" s="532"/>
      <c r="EZX32" s="532"/>
      <c r="EZY32" s="532"/>
      <c r="EZZ32" s="532"/>
      <c r="FAA32" s="532"/>
      <c r="FAB32" s="532"/>
      <c r="FAC32" s="532"/>
      <c r="FAD32" s="532"/>
      <c r="FAE32" s="532"/>
      <c r="FAF32" s="532"/>
      <c r="FAG32" s="532"/>
      <c r="FAH32" s="532"/>
      <c r="FAI32" s="532"/>
      <c r="FAJ32" s="532"/>
      <c r="FAK32" s="532"/>
      <c r="FAL32" s="532"/>
      <c r="FAM32" s="532"/>
      <c r="FAN32" s="532"/>
      <c r="FAO32" s="532"/>
      <c r="FAP32" s="532"/>
      <c r="FAQ32" s="532"/>
      <c r="FAR32" s="532"/>
      <c r="FAS32" s="532"/>
      <c r="FAT32" s="532"/>
      <c r="FAU32" s="532"/>
      <c r="FAV32" s="532"/>
      <c r="FAW32" s="532"/>
      <c r="FAX32" s="532"/>
      <c r="FAY32" s="532"/>
      <c r="FAZ32" s="532"/>
      <c r="FBA32" s="532"/>
      <c r="FBB32" s="532"/>
      <c r="FBC32" s="532"/>
      <c r="FBD32" s="532"/>
      <c r="FBE32" s="532"/>
      <c r="FBF32" s="532"/>
      <c r="FBG32" s="532"/>
      <c r="FBH32" s="532"/>
      <c r="FBI32" s="532"/>
      <c r="FBJ32" s="532"/>
      <c r="FBK32" s="532"/>
      <c r="FBL32" s="532"/>
      <c r="FBM32" s="532"/>
      <c r="FBN32" s="532"/>
      <c r="FBO32" s="532"/>
      <c r="FBP32" s="532"/>
      <c r="FBQ32" s="532"/>
      <c r="FBR32" s="532"/>
      <c r="FBS32" s="532"/>
      <c r="FBT32" s="532"/>
      <c r="FBU32" s="532"/>
      <c r="FBV32" s="532"/>
      <c r="FBW32" s="532"/>
      <c r="FBX32" s="532"/>
      <c r="FBY32" s="532"/>
      <c r="FBZ32" s="532"/>
      <c r="FCA32" s="532"/>
      <c r="FCB32" s="532"/>
      <c r="FCC32" s="532"/>
      <c r="FCD32" s="532"/>
      <c r="FCE32" s="532"/>
      <c r="FCF32" s="532"/>
      <c r="FCG32" s="532"/>
      <c r="FCH32" s="532"/>
      <c r="FCI32" s="532"/>
      <c r="FCJ32" s="532"/>
      <c r="FCK32" s="532"/>
      <c r="FCL32" s="532"/>
      <c r="FCM32" s="532"/>
      <c r="FCN32" s="532"/>
      <c r="FCO32" s="532"/>
      <c r="FCP32" s="532"/>
      <c r="FCQ32" s="532"/>
      <c r="FCR32" s="532"/>
      <c r="FCS32" s="532"/>
      <c r="FCT32" s="532"/>
      <c r="FCU32" s="532"/>
      <c r="FCV32" s="532"/>
      <c r="FCW32" s="532"/>
      <c r="FCX32" s="532"/>
      <c r="FCY32" s="532"/>
      <c r="FCZ32" s="532"/>
      <c r="FDA32" s="532"/>
      <c r="FDB32" s="532"/>
      <c r="FDC32" s="532"/>
      <c r="FDD32" s="532"/>
      <c r="FDE32" s="532"/>
      <c r="FDF32" s="532"/>
      <c r="FDG32" s="532"/>
      <c r="FDH32" s="532"/>
      <c r="FDI32" s="532"/>
      <c r="FDJ32" s="532"/>
      <c r="FDK32" s="532"/>
      <c r="FDL32" s="532"/>
      <c r="FDM32" s="532"/>
      <c r="FDN32" s="532"/>
      <c r="FDO32" s="532"/>
      <c r="FDP32" s="532"/>
      <c r="FDQ32" s="532"/>
      <c r="FDR32" s="532"/>
      <c r="FDS32" s="532"/>
      <c r="FDT32" s="532"/>
      <c r="FDU32" s="532"/>
      <c r="FDV32" s="532"/>
      <c r="FDW32" s="532"/>
      <c r="FDX32" s="532"/>
      <c r="FDY32" s="532"/>
      <c r="FDZ32" s="532"/>
      <c r="FEA32" s="532"/>
      <c r="FEB32" s="532"/>
      <c r="FEC32" s="532"/>
      <c r="FED32" s="532"/>
      <c r="FEE32" s="532"/>
      <c r="FEF32" s="532"/>
      <c r="FEG32" s="532"/>
      <c r="FEH32" s="532"/>
      <c r="FEI32" s="532"/>
      <c r="FEJ32" s="532"/>
      <c r="FEK32" s="532"/>
      <c r="FEL32" s="532"/>
      <c r="FEM32" s="532"/>
      <c r="FEN32" s="532"/>
      <c r="FEO32" s="532"/>
      <c r="FEP32" s="532"/>
      <c r="FEQ32" s="532"/>
      <c r="FER32" s="532"/>
      <c r="FES32" s="532"/>
      <c r="FET32" s="532"/>
      <c r="FEU32" s="532"/>
      <c r="FEV32" s="532"/>
      <c r="FEW32" s="532"/>
      <c r="FEX32" s="532"/>
      <c r="FEY32" s="532"/>
      <c r="FEZ32" s="532"/>
      <c r="FFA32" s="532"/>
      <c r="FFB32" s="532"/>
      <c r="FFC32" s="532"/>
      <c r="FFD32" s="532"/>
      <c r="FFE32" s="532"/>
      <c r="FFF32" s="532"/>
      <c r="FFG32" s="532"/>
      <c r="FFH32" s="532"/>
      <c r="FFI32" s="532"/>
      <c r="FFJ32" s="532"/>
      <c r="FFK32" s="532"/>
      <c r="FFL32" s="532"/>
      <c r="FFM32" s="532"/>
      <c r="FFN32" s="532"/>
      <c r="FFO32" s="532"/>
      <c r="FFP32" s="532"/>
      <c r="FFQ32" s="532"/>
      <c r="FFR32" s="532"/>
      <c r="FFS32" s="532"/>
      <c r="FFT32" s="532"/>
      <c r="FFU32" s="532"/>
      <c r="FFV32" s="532"/>
      <c r="FFW32" s="532"/>
      <c r="FFX32" s="532"/>
      <c r="FFY32" s="532"/>
      <c r="FFZ32" s="532"/>
      <c r="FGA32" s="532"/>
      <c r="FGB32" s="532"/>
      <c r="FGC32" s="532"/>
      <c r="FGD32" s="532"/>
      <c r="FGE32" s="532"/>
      <c r="FGF32" s="532"/>
      <c r="FGG32" s="532"/>
      <c r="FGH32" s="532"/>
      <c r="FGI32" s="532"/>
      <c r="FGJ32" s="532"/>
      <c r="FGK32" s="532"/>
      <c r="FGL32" s="532"/>
      <c r="FGM32" s="532"/>
      <c r="FGN32" s="532"/>
      <c r="FGO32" s="532"/>
      <c r="FGP32" s="532"/>
      <c r="FGQ32" s="532"/>
      <c r="FGR32" s="532"/>
      <c r="FGS32" s="532"/>
      <c r="FGT32" s="532"/>
      <c r="FGU32" s="532"/>
      <c r="FGV32" s="532"/>
      <c r="FGW32" s="532"/>
      <c r="FGX32" s="532"/>
      <c r="FGY32" s="532"/>
      <c r="FGZ32" s="532"/>
      <c r="FHA32" s="532"/>
      <c r="FHB32" s="532"/>
      <c r="FHC32" s="532"/>
      <c r="FHD32" s="532"/>
      <c r="FHE32" s="532"/>
      <c r="FHF32" s="532"/>
      <c r="FHG32" s="532"/>
      <c r="FHH32" s="532"/>
      <c r="FHI32" s="532"/>
      <c r="FHJ32" s="532"/>
      <c r="FHK32" s="532"/>
      <c r="FHL32" s="532"/>
      <c r="FHM32" s="532"/>
      <c r="FHN32" s="532"/>
      <c r="FHO32" s="532"/>
      <c r="FHP32" s="532"/>
      <c r="FHQ32" s="532"/>
      <c r="FHR32" s="532"/>
      <c r="FHS32" s="532"/>
      <c r="FHT32" s="532"/>
      <c r="FHU32" s="532"/>
      <c r="FHV32" s="532"/>
      <c r="FHW32" s="532"/>
      <c r="FHX32" s="532"/>
      <c r="FHY32" s="532"/>
      <c r="FHZ32" s="532"/>
      <c r="FIA32" s="532"/>
      <c r="FIB32" s="532"/>
      <c r="FIC32" s="532"/>
      <c r="FID32" s="532"/>
      <c r="FIE32" s="532"/>
      <c r="FIF32" s="532"/>
      <c r="FIG32" s="532"/>
      <c r="FIH32" s="532"/>
      <c r="FII32" s="532"/>
      <c r="FIJ32" s="532"/>
      <c r="FIK32" s="532"/>
      <c r="FIL32" s="532"/>
      <c r="FIM32" s="532"/>
      <c r="FIN32" s="532"/>
      <c r="FIO32" s="532"/>
      <c r="FIP32" s="532"/>
      <c r="FIQ32" s="532"/>
      <c r="FIR32" s="532"/>
      <c r="FIS32" s="532"/>
      <c r="FIT32" s="532"/>
      <c r="FIU32" s="532"/>
      <c r="FIV32" s="532"/>
      <c r="FIW32" s="532"/>
      <c r="FIX32" s="532"/>
      <c r="FIY32" s="532"/>
      <c r="FIZ32" s="532"/>
      <c r="FJA32" s="532"/>
      <c r="FJB32" s="532"/>
      <c r="FJC32" s="532"/>
      <c r="FJD32" s="532"/>
      <c r="FJE32" s="532"/>
      <c r="FJF32" s="532"/>
      <c r="FJG32" s="532"/>
      <c r="FJH32" s="532"/>
      <c r="FJI32" s="532"/>
      <c r="FJJ32" s="532"/>
      <c r="FJK32" s="532"/>
      <c r="FJL32" s="532"/>
      <c r="FJM32" s="532"/>
      <c r="FJN32" s="532"/>
      <c r="FJO32" s="532"/>
      <c r="FJP32" s="532"/>
      <c r="FJQ32" s="532"/>
      <c r="FJR32" s="532"/>
      <c r="FJS32" s="532"/>
      <c r="FJT32" s="532"/>
      <c r="FJU32" s="532"/>
      <c r="FJV32" s="532"/>
      <c r="FJW32" s="532"/>
      <c r="FJX32" s="532"/>
      <c r="FJY32" s="532"/>
      <c r="FJZ32" s="532"/>
      <c r="FKA32" s="532"/>
      <c r="FKB32" s="532"/>
      <c r="FKC32" s="532"/>
      <c r="FKD32" s="532"/>
      <c r="FKE32" s="532"/>
      <c r="FKF32" s="532"/>
      <c r="FKG32" s="532"/>
      <c r="FKH32" s="532"/>
      <c r="FKI32" s="532"/>
      <c r="FKJ32" s="532"/>
      <c r="FKK32" s="532"/>
      <c r="FKL32" s="532"/>
      <c r="FKM32" s="532"/>
      <c r="FKN32" s="532"/>
      <c r="FKO32" s="532"/>
      <c r="FKP32" s="532"/>
      <c r="FKQ32" s="532"/>
      <c r="FKR32" s="532"/>
      <c r="FKS32" s="532"/>
      <c r="FKT32" s="532"/>
      <c r="FKU32" s="532"/>
      <c r="FKV32" s="532"/>
      <c r="FKW32" s="532"/>
      <c r="FKX32" s="532"/>
      <c r="FKY32" s="532"/>
      <c r="FKZ32" s="532"/>
      <c r="FLA32" s="532"/>
      <c r="FLB32" s="532"/>
      <c r="FLC32" s="532"/>
      <c r="FLD32" s="532"/>
      <c r="FLE32" s="532"/>
      <c r="FLF32" s="532"/>
      <c r="FLG32" s="532"/>
      <c r="FLH32" s="532"/>
      <c r="FLI32" s="532"/>
      <c r="FLJ32" s="532"/>
      <c r="FLK32" s="532"/>
      <c r="FLL32" s="532"/>
      <c r="FLM32" s="532"/>
      <c r="FLN32" s="532"/>
      <c r="FLO32" s="532"/>
      <c r="FLP32" s="532"/>
      <c r="FLQ32" s="532"/>
      <c r="FLR32" s="532"/>
      <c r="FLS32" s="532"/>
      <c r="FLT32" s="532"/>
      <c r="FLU32" s="532"/>
      <c r="FLV32" s="532"/>
      <c r="FLW32" s="532"/>
      <c r="FLX32" s="532"/>
      <c r="FLY32" s="532"/>
      <c r="FLZ32" s="532"/>
      <c r="FMA32" s="532"/>
      <c r="FMB32" s="532"/>
      <c r="FMC32" s="532"/>
      <c r="FMD32" s="532"/>
      <c r="FME32" s="532"/>
      <c r="FMF32" s="532"/>
      <c r="FMG32" s="532"/>
      <c r="FMH32" s="532"/>
      <c r="FMI32" s="532"/>
      <c r="FMJ32" s="532"/>
      <c r="FMK32" s="532"/>
      <c r="FML32" s="532"/>
      <c r="FMM32" s="532"/>
      <c r="FMN32" s="532"/>
      <c r="FMO32" s="532"/>
      <c r="FMP32" s="532"/>
      <c r="FMQ32" s="532"/>
      <c r="FMR32" s="532"/>
      <c r="FMS32" s="532"/>
      <c r="FMT32" s="532"/>
      <c r="FMU32" s="532"/>
      <c r="FMV32" s="532"/>
      <c r="FMW32" s="532"/>
      <c r="FMX32" s="532"/>
      <c r="FMY32" s="532"/>
      <c r="FMZ32" s="532"/>
      <c r="FNA32" s="532"/>
      <c r="FNB32" s="532"/>
      <c r="FNC32" s="532"/>
      <c r="FND32" s="532"/>
      <c r="FNE32" s="532"/>
      <c r="FNF32" s="532"/>
      <c r="FNG32" s="532"/>
      <c r="FNH32" s="532"/>
      <c r="FNI32" s="532"/>
      <c r="FNJ32" s="532"/>
      <c r="FNK32" s="532"/>
      <c r="FNL32" s="532"/>
      <c r="FNM32" s="532"/>
      <c r="FNN32" s="532"/>
      <c r="FNO32" s="532"/>
      <c r="FNP32" s="532"/>
      <c r="FNQ32" s="532"/>
      <c r="FNR32" s="532"/>
      <c r="FNS32" s="532"/>
      <c r="FNT32" s="532"/>
      <c r="FNU32" s="532"/>
      <c r="FNV32" s="532"/>
      <c r="FNW32" s="532"/>
      <c r="FNX32" s="532"/>
      <c r="FNY32" s="532"/>
      <c r="FNZ32" s="532"/>
      <c r="FOA32" s="532"/>
      <c r="FOB32" s="532"/>
      <c r="FOC32" s="532"/>
      <c r="FOD32" s="532"/>
      <c r="FOE32" s="532"/>
      <c r="FOF32" s="532"/>
      <c r="FOG32" s="532"/>
      <c r="FOH32" s="532"/>
      <c r="FOI32" s="532"/>
      <c r="FOJ32" s="532"/>
      <c r="FOK32" s="532"/>
      <c r="FOL32" s="532"/>
      <c r="FOM32" s="532"/>
      <c r="FON32" s="532"/>
      <c r="FOO32" s="532"/>
      <c r="FOP32" s="532"/>
      <c r="FOQ32" s="532"/>
      <c r="FOR32" s="532"/>
      <c r="FOS32" s="532"/>
      <c r="FOT32" s="532"/>
      <c r="FOU32" s="532"/>
      <c r="FOV32" s="532"/>
      <c r="FOW32" s="532"/>
      <c r="FOX32" s="532"/>
      <c r="FOY32" s="532"/>
      <c r="FOZ32" s="532"/>
      <c r="FPA32" s="532"/>
      <c r="FPB32" s="532"/>
      <c r="FPC32" s="532"/>
      <c r="FPD32" s="532"/>
      <c r="FPE32" s="532"/>
      <c r="FPF32" s="532"/>
      <c r="FPG32" s="532"/>
      <c r="FPH32" s="532"/>
      <c r="FPI32" s="532"/>
      <c r="FPJ32" s="532"/>
      <c r="FPK32" s="532"/>
      <c r="FPL32" s="532"/>
      <c r="FPM32" s="532"/>
      <c r="FPN32" s="532"/>
      <c r="FPO32" s="532"/>
      <c r="FPP32" s="532"/>
      <c r="FPQ32" s="532"/>
      <c r="FPR32" s="532"/>
      <c r="FPS32" s="532"/>
      <c r="FPT32" s="532"/>
      <c r="FPU32" s="532"/>
      <c r="FPV32" s="532"/>
      <c r="FPW32" s="532"/>
      <c r="FPX32" s="532"/>
      <c r="FPY32" s="532"/>
      <c r="FPZ32" s="532"/>
      <c r="FQA32" s="532"/>
      <c r="FQB32" s="532"/>
      <c r="FQC32" s="532"/>
      <c r="FQD32" s="532"/>
      <c r="FQE32" s="532"/>
      <c r="FQF32" s="532"/>
      <c r="FQG32" s="532"/>
      <c r="FQH32" s="532"/>
      <c r="FQI32" s="532"/>
      <c r="FQJ32" s="532"/>
      <c r="FQK32" s="532"/>
      <c r="FQL32" s="532"/>
      <c r="FQM32" s="532"/>
      <c r="FQN32" s="532"/>
      <c r="FQO32" s="532"/>
      <c r="FQP32" s="532"/>
      <c r="FQQ32" s="532"/>
      <c r="FQR32" s="532"/>
      <c r="FQS32" s="532"/>
      <c r="FQT32" s="532"/>
      <c r="FQU32" s="532"/>
      <c r="FQV32" s="532"/>
      <c r="FQW32" s="532"/>
      <c r="FQX32" s="532"/>
      <c r="FQY32" s="532"/>
      <c r="FQZ32" s="532"/>
      <c r="FRA32" s="532"/>
      <c r="FRB32" s="532"/>
      <c r="FRC32" s="532"/>
      <c r="FRD32" s="532"/>
      <c r="FRE32" s="532"/>
      <c r="FRF32" s="532"/>
      <c r="FRG32" s="532"/>
      <c r="FRH32" s="532"/>
      <c r="FRI32" s="532"/>
      <c r="FRJ32" s="532"/>
      <c r="FRK32" s="532"/>
      <c r="FRL32" s="532"/>
      <c r="FRM32" s="532"/>
      <c r="FRN32" s="532"/>
      <c r="FRO32" s="532"/>
      <c r="FRP32" s="532"/>
      <c r="FRQ32" s="532"/>
      <c r="FRR32" s="532"/>
      <c r="FRS32" s="532"/>
      <c r="FRT32" s="532"/>
      <c r="FRU32" s="532"/>
      <c r="FRV32" s="532"/>
      <c r="FRW32" s="532"/>
      <c r="FRX32" s="532"/>
      <c r="FRY32" s="532"/>
      <c r="FRZ32" s="532"/>
      <c r="FSA32" s="532"/>
      <c r="FSB32" s="532"/>
      <c r="FSC32" s="532"/>
      <c r="FSD32" s="532"/>
      <c r="FSE32" s="532"/>
      <c r="FSF32" s="532"/>
      <c r="FSG32" s="532"/>
      <c r="FSH32" s="532"/>
      <c r="FSI32" s="532"/>
      <c r="FSJ32" s="532"/>
      <c r="FSK32" s="532"/>
      <c r="FSL32" s="532"/>
      <c r="FSM32" s="532"/>
      <c r="FSN32" s="532"/>
      <c r="FSO32" s="532"/>
      <c r="FSP32" s="532"/>
      <c r="FSQ32" s="532"/>
      <c r="FSR32" s="532"/>
      <c r="FSS32" s="532"/>
      <c r="FST32" s="532"/>
      <c r="FSU32" s="532"/>
      <c r="FSV32" s="532"/>
      <c r="FSW32" s="532"/>
      <c r="FSX32" s="532"/>
      <c r="FSY32" s="532"/>
      <c r="FSZ32" s="532"/>
      <c r="FTA32" s="532"/>
      <c r="FTB32" s="532"/>
      <c r="FTC32" s="532"/>
      <c r="FTD32" s="532"/>
      <c r="FTE32" s="532"/>
      <c r="FTF32" s="532"/>
      <c r="FTG32" s="532"/>
      <c r="FTH32" s="532"/>
      <c r="FTI32" s="532"/>
      <c r="FTJ32" s="532"/>
      <c r="FTK32" s="532"/>
      <c r="FTL32" s="532"/>
      <c r="FTM32" s="532"/>
      <c r="FTN32" s="532"/>
      <c r="FTO32" s="532"/>
      <c r="FTP32" s="532"/>
      <c r="FTQ32" s="532"/>
      <c r="FTR32" s="532"/>
      <c r="FTS32" s="532"/>
      <c r="FTT32" s="532"/>
      <c r="FTU32" s="532"/>
      <c r="FTV32" s="532"/>
      <c r="FTW32" s="532"/>
      <c r="FTX32" s="532"/>
      <c r="FTY32" s="532"/>
      <c r="FTZ32" s="532"/>
      <c r="FUA32" s="532"/>
      <c r="FUB32" s="532"/>
      <c r="FUC32" s="532"/>
      <c r="FUD32" s="532"/>
      <c r="FUE32" s="532"/>
      <c r="FUF32" s="532"/>
      <c r="FUG32" s="532"/>
      <c r="FUH32" s="532"/>
      <c r="FUI32" s="532"/>
      <c r="FUJ32" s="532"/>
      <c r="FUK32" s="532"/>
      <c r="FUL32" s="532"/>
      <c r="FUM32" s="532"/>
      <c r="FUN32" s="532"/>
      <c r="FUO32" s="532"/>
      <c r="FUP32" s="532"/>
      <c r="FUQ32" s="532"/>
      <c r="FUR32" s="532"/>
      <c r="FUS32" s="532"/>
      <c r="FUT32" s="532"/>
      <c r="FUU32" s="532"/>
      <c r="FUV32" s="532"/>
      <c r="FUW32" s="532"/>
      <c r="FUX32" s="532"/>
      <c r="FUY32" s="532"/>
      <c r="FUZ32" s="532"/>
      <c r="FVA32" s="532"/>
      <c r="FVB32" s="532"/>
      <c r="FVC32" s="532"/>
      <c r="FVD32" s="532"/>
      <c r="FVE32" s="532"/>
      <c r="FVF32" s="532"/>
      <c r="FVG32" s="532"/>
      <c r="FVH32" s="532"/>
      <c r="FVI32" s="532"/>
      <c r="FVJ32" s="532"/>
      <c r="FVK32" s="532"/>
      <c r="FVL32" s="532"/>
      <c r="FVM32" s="532"/>
      <c r="FVN32" s="532"/>
      <c r="FVO32" s="532"/>
      <c r="FVP32" s="532"/>
      <c r="FVQ32" s="532"/>
      <c r="FVR32" s="532"/>
      <c r="FVS32" s="532"/>
      <c r="FVT32" s="532"/>
      <c r="FVU32" s="532"/>
      <c r="FVV32" s="532"/>
      <c r="FVW32" s="532"/>
      <c r="FVX32" s="532"/>
      <c r="FVY32" s="532"/>
      <c r="FVZ32" s="532"/>
      <c r="FWA32" s="532"/>
      <c r="FWB32" s="532"/>
      <c r="FWC32" s="532"/>
      <c r="FWD32" s="532"/>
      <c r="FWE32" s="532"/>
      <c r="FWF32" s="532"/>
      <c r="FWG32" s="532"/>
      <c r="FWH32" s="532"/>
      <c r="FWI32" s="532"/>
      <c r="FWJ32" s="532"/>
      <c r="FWK32" s="532"/>
      <c r="FWL32" s="532"/>
      <c r="FWM32" s="532"/>
      <c r="FWN32" s="532"/>
      <c r="FWO32" s="532"/>
      <c r="FWP32" s="532"/>
      <c r="FWQ32" s="532"/>
      <c r="FWR32" s="532"/>
      <c r="FWS32" s="532"/>
      <c r="FWT32" s="532"/>
      <c r="FWU32" s="532"/>
      <c r="FWV32" s="532"/>
      <c r="FWW32" s="532"/>
      <c r="FWX32" s="532"/>
      <c r="FWY32" s="532"/>
      <c r="FWZ32" s="532"/>
      <c r="FXA32" s="532"/>
      <c r="FXB32" s="532"/>
      <c r="FXC32" s="532"/>
      <c r="FXD32" s="532"/>
      <c r="FXE32" s="532"/>
      <c r="FXF32" s="532"/>
      <c r="FXG32" s="532"/>
      <c r="FXH32" s="532"/>
      <c r="FXI32" s="532"/>
      <c r="FXJ32" s="532"/>
      <c r="FXK32" s="532"/>
      <c r="FXL32" s="532"/>
      <c r="FXM32" s="532"/>
      <c r="FXN32" s="532"/>
      <c r="FXO32" s="532"/>
      <c r="FXP32" s="532"/>
      <c r="FXQ32" s="532"/>
      <c r="FXR32" s="532"/>
      <c r="FXS32" s="532"/>
      <c r="FXT32" s="532"/>
      <c r="FXU32" s="532"/>
      <c r="FXV32" s="532"/>
      <c r="FXW32" s="532"/>
      <c r="FXX32" s="532"/>
      <c r="FXY32" s="532"/>
      <c r="FXZ32" s="532"/>
      <c r="FYA32" s="532"/>
      <c r="FYB32" s="532"/>
      <c r="FYC32" s="532"/>
      <c r="FYD32" s="532"/>
      <c r="FYE32" s="532"/>
      <c r="FYF32" s="532"/>
      <c r="FYG32" s="532"/>
      <c r="FYH32" s="532"/>
      <c r="FYI32" s="532"/>
      <c r="FYJ32" s="532"/>
      <c r="FYK32" s="532"/>
      <c r="FYL32" s="532"/>
      <c r="FYM32" s="532"/>
      <c r="FYN32" s="532"/>
      <c r="FYO32" s="532"/>
      <c r="FYP32" s="532"/>
      <c r="FYQ32" s="532"/>
      <c r="FYR32" s="532"/>
      <c r="FYS32" s="532"/>
      <c r="FYT32" s="532"/>
      <c r="FYU32" s="532"/>
      <c r="FYV32" s="532"/>
      <c r="FYW32" s="532"/>
      <c r="FYX32" s="532"/>
      <c r="FYY32" s="532"/>
      <c r="FYZ32" s="532"/>
      <c r="FZA32" s="532"/>
      <c r="FZB32" s="532"/>
      <c r="FZC32" s="532"/>
      <c r="FZD32" s="532"/>
      <c r="FZE32" s="532"/>
      <c r="FZF32" s="532"/>
      <c r="FZG32" s="532"/>
      <c r="FZH32" s="532"/>
      <c r="FZI32" s="532"/>
      <c r="FZJ32" s="532"/>
      <c r="FZK32" s="532"/>
      <c r="FZL32" s="532"/>
      <c r="FZM32" s="532"/>
      <c r="FZN32" s="532"/>
      <c r="FZO32" s="532"/>
      <c r="FZP32" s="532"/>
      <c r="FZQ32" s="532"/>
      <c r="FZR32" s="532"/>
      <c r="FZS32" s="532"/>
      <c r="FZT32" s="532"/>
      <c r="FZU32" s="532"/>
      <c r="FZV32" s="532"/>
      <c r="FZW32" s="532"/>
      <c r="FZX32" s="532"/>
      <c r="FZY32" s="532"/>
      <c r="FZZ32" s="532"/>
      <c r="GAA32" s="532"/>
      <c r="GAB32" s="532"/>
      <c r="GAC32" s="532"/>
      <c r="GAD32" s="532"/>
      <c r="GAE32" s="532"/>
      <c r="GAF32" s="532"/>
      <c r="GAG32" s="532"/>
      <c r="GAH32" s="532"/>
      <c r="GAI32" s="532"/>
      <c r="GAJ32" s="532"/>
      <c r="GAK32" s="532"/>
      <c r="GAL32" s="532"/>
      <c r="GAM32" s="532"/>
      <c r="GAN32" s="532"/>
      <c r="GAO32" s="532"/>
      <c r="GAP32" s="532"/>
      <c r="GAQ32" s="532"/>
      <c r="GAR32" s="532"/>
      <c r="GAS32" s="532"/>
      <c r="GAT32" s="532"/>
      <c r="GAU32" s="532"/>
      <c r="GAV32" s="532"/>
      <c r="GAW32" s="532"/>
      <c r="GAX32" s="532"/>
      <c r="GAY32" s="532"/>
      <c r="GAZ32" s="532"/>
      <c r="GBA32" s="532"/>
      <c r="GBB32" s="532"/>
      <c r="GBC32" s="532"/>
      <c r="GBD32" s="532"/>
      <c r="GBE32" s="532"/>
      <c r="GBF32" s="532"/>
      <c r="GBG32" s="532"/>
      <c r="GBH32" s="532"/>
      <c r="GBI32" s="532"/>
      <c r="GBJ32" s="532"/>
      <c r="GBK32" s="532"/>
      <c r="GBL32" s="532"/>
      <c r="GBM32" s="532"/>
      <c r="GBN32" s="532"/>
      <c r="GBO32" s="532"/>
      <c r="GBP32" s="532"/>
      <c r="GBQ32" s="532"/>
      <c r="GBR32" s="532"/>
      <c r="GBS32" s="532"/>
      <c r="GBT32" s="532"/>
      <c r="GBU32" s="532"/>
      <c r="GBV32" s="532"/>
      <c r="GBW32" s="532"/>
      <c r="GBX32" s="532"/>
      <c r="GBY32" s="532"/>
      <c r="GBZ32" s="532"/>
      <c r="GCA32" s="532"/>
      <c r="GCB32" s="532"/>
      <c r="GCC32" s="532"/>
      <c r="GCD32" s="532"/>
      <c r="GCE32" s="532"/>
      <c r="GCF32" s="532"/>
      <c r="GCG32" s="532"/>
      <c r="GCH32" s="532"/>
      <c r="GCI32" s="532"/>
      <c r="GCJ32" s="532"/>
      <c r="GCK32" s="532"/>
      <c r="GCL32" s="532"/>
      <c r="GCM32" s="532"/>
      <c r="GCN32" s="532"/>
      <c r="GCO32" s="532"/>
      <c r="GCP32" s="532"/>
      <c r="GCQ32" s="532"/>
      <c r="GCR32" s="532"/>
      <c r="GCS32" s="532"/>
      <c r="GCT32" s="532"/>
      <c r="GCU32" s="532"/>
      <c r="GCV32" s="532"/>
      <c r="GCW32" s="532"/>
      <c r="GCX32" s="532"/>
      <c r="GCY32" s="532"/>
      <c r="GCZ32" s="532"/>
      <c r="GDA32" s="532"/>
      <c r="GDB32" s="532"/>
      <c r="GDC32" s="532"/>
      <c r="GDD32" s="532"/>
      <c r="GDE32" s="532"/>
      <c r="GDF32" s="532"/>
      <c r="GDG32" s="532"/>
      <c r="GDH32" s="532"/>
      <c r="GDI32" s="532"/>
      <c r="GDJ32" s="532"/>
      <c r="GDK32" s="532"/>
      <c r="GDL32" s="532"/>
      <c r="GDM32" s="532"/>
      <c r="GDN32" s="532"/>
      <c r="GDO32" s="532"/>
      <c r="GDP32" s="532"/>
      <c r="GDQ32" s="532"/>
      <c r="GDR32" s="532"/>
      <c r="GDS32" s="532"/>
      <c r="GDT32" s="532"/>
      <c r="GDU32" s="532"/>
      <c r="GDV32" s="532"/>
      <c r="GDW32" s="532"/>
      <c r="GDX32" s="532"/>
      <c r="GDY32" s="532"/>
      <c r="GDZ32" s="532"/>
      <c r="GEA32" s="532"/>
      <c r="GEB32" s="532"/>
      <c r="GEC32" s="532"/>
      <c r="GED32" s="532"/>
      <c r="GEE32" s="532"/>
      <c r="GEF32" s="532"/>
      <c r="GEG32" s="532"/>
      <c r="GEH32" s="532"/>
      <c r="GEI32" s="532"/>
      <c r="GEJ32" s="532"/>
      <c r="GEK32" s="532"/>
      <c r="GEL32" s="532"/>
      <c r="GEM32" s="532"/>
      <c r="GEN32" s="532"/>
      <c r="GEO32" s="532"/>
      <c r="GEP32" s="532"/>
      <c r="GEQ32" s="532"/>
      <c r="GER32" s="532"/>
      <c r="GES32" s="532"/>
      <c r="GET32" s="532"/>
      <c r="GEU32" s="532"/>
      <c r="GEV32" s="532"/>
      <c r="GEW32" s="532"/>
      <c r="GEX32" s="532"/>
      <c r="GEY32" s="532"/>
      <c r="GEZ32" s="532"/>
      <c r="GFA32" s="532"/>
      <c r="GFB32" s="532"/>
      <c r="GFC32" s="532"/>
      <c r="GFD32" s="532"/>
      <c r="GFE32" s="532"/>
      <c r="GFF32" s="532"/>
      <c r="GFG32" s="532"/>
      <c r="GFH32" s="532"/>
      <c r="GFI32" s="532"/>
      <c r="GFJ32" s="532"/>
      <c r="GFK32" s="532"/>
      <c r="GFL32" s="532"/>
      <c r="GFM32" s="532"/>
      <c r="GFN32" s="532"/>
      <c r="GFO32" s="532"/>
      <c r="GFP32" s="532"/>
      <c r="GFQ32" s="532"/>
      <c r="GFR32" s="532"/>
      <c r="GFS32" s="532"/>
      <c r="GFT32" s="532"/>
      <c r="GFU32" s="532"/>
      <c r="GFV32" s="532"/>
      <c r="GFW32" s="532"/>
      <c r="GFX32" s="532"/>
      <c r="GFY32" s="532"/>
      <c r="GFZ32" s="532"/>
      <c r="GGA32" s="532"/>
      <c r="GGB32" s="532"/>
      <c r="GGC32" s="532"/>
      <c r="GGD32" s="532"/>
      <c r="GGE32" s="532"/>
      <c r="GGF32" s="532"/>
      <c r="GGG32" s="532"/>
      <c r="GGH32" s="532"/>
      <c r="GGI32" s="532"/>
      <c r="GGJ32" s="532"/>
      <c r="GGK32" s="532"/>
      <c r="GGL32" s="532"/>
      <c r="GGM32" s="532"/>
      <c r="GGN32" s="532"/>
      <c r="GGO32" s="532"/>
      <c r="GGP32" s="532"/>
      <c r="GGQ32" s="532"/>
      <c r="GGR32" s="532"/>
      <c r="GGS32" s="532"/>
      <c r="GGT32" s="532"/>
      <c r="GGU32" s="532"/>
      <c r="GGV32" s="532"/>
      <c r="GGW32" s="532"/>
      <c r="GGX32" s="532"/>
      <c r="GGY32" s="532"/>
      <c r="GGZ32" s="532"/>
      <c r="GHA32" s="532"/>
      <c r="GHB32" s="532"/>
      <c r="GHC32" s="532"/>
      <c r="GHD32" s="532"/>
      <c r="GHE32" s="532"/>
      <c r="GHF32" s="532"/>
      <c r="GHG32" s="532"/>
      <c r="GHH32" s="532"/>
      <c r="GHI32" s="532"/>
      <c r="GHJ32" s="532"/>
      <c r="GHK32" s="532"/>
      <c r="GHL32" s="532"/>
      <c r="GHM32" s="532"/>
      <c r="GHN32" s="532"/>
      <c r="GHO32" s="532"/>
      <c r="GHP32" s="532"/>
      <c r="GHQ32" s="532"/>
      <c r="GHR32" s="532"/>
      <c r="GHS32" s="532"/>
      <c r="GHT32" s="532"/>
      <c r="GHU32" s="532"/>
      <c r="GHV32" s="532"/>
      <c r="GHW32" s="532"/>
      <c r="GHX32" s="532"/>
      <c r="GHY32" s="532"/>
      <c r="GHZ32" s="532"/>
      <c r="GIA32" s="532"/>
      <c r="GIB32" s="532"/>
      <c r="GIC32" s="532"/>
      <c r="GID32" s="532"/>
      <c r="GIE32" s="532"/>
      <c r="GIF32" s="532"/>
      <c r="GIG32" s="532"/>
      <c r="GIH32" s="532"/>
      <c r="GII32" s="532"/>
      <c r="GIJ32" s="532"/>
      <c r="GIK32" s="532"/>
      <c r="GIL32" s="532"/>
      <c r="GIM32" s="532"/>
      <c r="GIN32" s="532"/>
      <c r="GIO32" s="532"/>
      <c r="GIP32" s="532"/>
      <c r="GIQ32" s="532"/>
      <c r="GIR32" s="532"/>
      <c r="GIS32" s="532"/>
      <c r="GIT32" s="532"/>
      <c r="GIU32" s="532"/>
      <c r="GIV32" s="532"/>
      <c r="GIW32" s="532"/>
      <c r="GIX32" s="532"/>
      <c r="GIY32" s="532"/>
      <c r="GIZ32" s="532"/>
      <c r="GJA32" s="532"/>
      <c r="GJB32" s="532"/>
      <c r="GJC32" s="532"/>
      <c r="GJD32" s="532"/>
      <c r="GJE32" s="532"/>
      <c r="GJF32" s="532"/>
      <c r="GJG32" s="532"/>
      <c r="GJH32" s="532"/>
      <c r="GJI32" s="532"/>
      <c r="GJJ32" s="532"/>
      <c r="GJK32" s="532"/>
      <c r="GJL32" s="532"/>
      <c r="GJM32" s="532"/>
      <c r="GJN32" s="532"/>
      <c r="GJO32" s="532"/>
      <c r="GJP32" s="532"/>
      <c r="GJQ32" s="532"/>
      <c r="GJR32" s="532"/>
      <c r="GJS32" s="532"/>
      <c r="GJT32" s="532"/>
      <c r="GJU32" s="532"/>
      <c r="GJV32" s="532"/>
      <c r="GJW32" s="532"/>
      <c r="GJX32" s="532"/>
      <c r="GJY32" s="532"/>
      <c r="GJZ32" s="532"/>
      <c r="GKA32" s="532"/>
      <c r="GKB32" s="532"/>
      <c r="GKC32" s="532"/>
      <c r="GKD32" s="532"/>
      <c r="GKE32" s="532"/>
      <c r="GKF32" s="532"/>
      <c r="GKG32" s="532"/>
      <c r="GKH32" s="532"/>
      <c r="GKI32" s="532"/>
      <c r="GKJ32" s="532"/>
      <c r="GKK32" s="532"/>
      <c r="GKL32" s="532"/>
      <c r="GKM32" s="532"/>
      <c r="GKN32" s="532"/>
      <c r="GKO32" s="532"/>
      <c r="GKP32" s="532"/>
      <c r="GKQ32" s="532"/>
      <c r="GKR32" s="532"/>
      <c r="GKS32" s="532"/>
      <c r="GKT32" s="532"/>
      <c r="GKU32" s="532"/>
      <c r="GKV32" s="532"/>
      <c r="GKW32" s="532"/>
      <c r="GKX32" s="532"/>
      <c r="GKY32" s="532"/>
      <c r="GKZ32" s="532"/>
      <c r="GLA32" s="532"/>
      <c r="GLB32" s="532"/>
      <c r="GLC32" s="532"/>
      <c r="GLD32" s="532"/>
      <c r="GLE32" s="532"/>
      <c r="GLF32" s="532"/>
      <c r="GLG32" s="532"/>
      <c r="GLH32" s="532"/>
      <c r="GLI32" s="532"/>
      <c r="GLJ32" s="532"/>
      <c r="GLK32" s="532"/>
      <c r="GLL32" s="532"/>
      <c r="GLM32" s="532"/>
      <c r="GLN32" s="532"/>
      <c r="GLO32" s="532"/>
      <c r="GLP32" s="532"/>
      <c r="GLQ32" s="532"/>
      <c r="GLR32" s="532"/>
      <c r="GLS32" s="532"/>
      <c r="GLT32" s="532"/>
      <c r="GLU32" s="532"/>
      <c r="GLV32" s="532"/>
      <c r="GLW32" s="532"/>
      <c r="GLX32" s="532"/>
      <c r="GLY32" s="532"/>
      <c r="GLZ32" s="532"/>
      <c r="GMA32" s="532"/>
      <c r="GMB32" s="532"/>
      <c r="GMC32" s="532"/>
      <c r="GMD32" s="532"/>
      <c r="GME32" s="532"/>
      <c r="GMF32" s="532"/>
      <c r="GMG32" s="532"/>
      <c r="GMH32" s="532"/>
      <c r="GMI32" s="532"/>
      <c r="GMJ32" s="532"/>
      <c r="GMK32" s="532"/>
      <c r="GML32" s="532"/>
      <c r="GMM32" s="532"/>
      <c r="GMN32" s="532"/>
      <c r="GMO32" s="532"/>
      <c r="GMP32" s="532"/>
      <c r="GMQ32" s="532"/>
      <c r="GMR32" s="532"/>
      <c r="GMS32" s="532"/>
      <c r="GMT32" s="532"/>
      <c r="GMU32" s="532"/>
      <c r="GMV32" s="532"/>
      <c r="GMW32" s="532"/>
      <c r="GMX32" s="532"/>
      <c r="GMY32" s="532"/>
      <c r="GMZ32" s="532"/>
      <c r="GNA32" s="532"/>
      <c r="GNB32" s="532"/>
      <c r="GNC32" s="532"/>
      <c r="GND32" s="532"/>
      <c r="GNE32" s="532"/>
      <c r="GNF32" s="532"/>
      <c r="GNG32" s="532"/>
      <c r="GNH32" s="532"/>
      <c r="GNI32" s="532"/>
      <c r="GNJ32" s="532"/>
      <c r="GNK32" s="532"/>
      <c r="GNL32" s="532"/>
      <c r="GNM32" s="532"/>
      <c r="GNN32" s="532"/>
      <c r="GNO32" s="532"/>
      <c r="GNP32" s="532"/>
      <c r="GNQ32" s="532"/>
      <c r="GNR32" s="532"/>
      <c r="GNS32" s="532"/>
      <c r="GNT32" s="532"/>
      <c r="GNU32" s="532"/>
      <c r="GNV32" s="532"/>
      <c r="GNW32" s="532"/>
      <c r="GNX32" s="532"/>
      <c r="GNY32" s="532"/>
      <c r="GNZ32" s="532"/>
      <c r="GOA32" s="532"/>
      <c r="GOB32" s="532"/>
      <c r="GOC32" s="532"/>
      <c r="GOD32" s="532"/>
      <c r="GOE32" s="532"/>
      <c r="GOF32" s="532"/>
      <c r="GOG32" s="532"/>
      <c r="GOH32" s="532"/>
      <c r="GOI32" s="532"/>
      <c r="GOJ32" s="532"/>
      <c r="GOK32" s="532"/>
      <c r="GOL32" s="532"/>
      <c r="GOM32" s="532"/>
      <c r="GON32" s="532"/>
      <c r="GOO32" s="532"/>
      <c r="GOP32" s="532"/>
      <c r="GOQ32" s="532"/>
      <c r="GOR32" s="532"/>
      <c r="GOS32" s="532"/>
      <c r="GOT32" s="532"/>
      <c r="GOU32" s="532"/>
      <c r="GOV32" s="532"/>
      <c r="GOW32" s="532"/>
      <c r="GOX32" s="532"/>
      <c r="GOY32" s="532"/>
      <c r="GOZ32" s="532"/>
      <c r="GPA32" s="532"/>
      <c r="GPB32" s="532"/>
      <c r="GPC32" s="532"/>
      <c r="GPD32" s="532"/>
      <c r="GPE32" s="532"/>
      <c r="GPF32" s="532"/>
      <c r="GPG32" s="532"/>
      <c r="GPH32" s="532"/>
      <c r="GPI32" s="532"/>
      <c r="GPJ32" s="532"/>
      <c r="GPK32" s="532"/>
      <c r="GPL32" s="532"/>
      <c r="GPM32" s="532"/>
      <c r="GPN32" s="532"/>
      <c r="GPO32" s="532"/>
      <c r="GPP32" s="532"/>
      <c r="GPQ32" s="532"/>
      <c r="GPR32" s="532"/>
      <c r="GPS32" s="532"/>
      <c r="GPT32" s="532"/>
      <c r="GPU32" s="532"/>
      <c r="GPV32" s="532"/>
      <c r="GPW32" s="532"/>
      <c r="GPX32" s="532"/>
      <c r="GPY32" s="532"/>
      <c r="GPZ32" s="532"/>
      <c r="GQA32" s="532"/>
      <c r="GQB32" s="532"/>
      <c r="GQC32" s="532"/>
      <c r="GQD32" s="532"/>
      <c r="GQE32" s="532"/>
      <c r="GQF32" s="532"/>
      <c r="GQG32" s="532"/>
      <c r="GQH32" s="532"/>
      <c r="GQI32" s="532"/>
      <c r="GQJ32" s="532"/>
      <c r="GQK32" s="532"/>
      <c r="GQL32" s="532"/>
      <c r="GQM32" s="532"/>
      <c r="GQN32" s="532"/>
      <c r="GQO32" s="532"/>
      <c r="GQP32" s="532"/>
      <c r="GQQ32" s="532"/>
      <c r="GQR32" s="532"/>
      <c r="GQS32" s="532"/>
      <c r="GQT32" s="532"/>
      <c r="GQU32" s="532"/>
      <c r="GQV32" s="532"/>
      <c r="GQW32" s="532"/>
      <c r="GQX32" s="532"/>
      <c r="GQY32" s="532"/>
      <c r="GQZ32" s="532"/>
      <c r="GRA32" s="532"/>
      <c r="GRB32" s="532"/>
      <c r="GRC32" s="532"/>
      <c r="GRD32" s="532"/>
      <c r="GRE32" s="532"/>
      <c r="GRF32" s="532"/>
      <c r="GRG32" s="532"/>
      <c r="GRH32" s="532"/>
      <c r="GRI32" s="532"/>
      <c r="GRJ32" s="532"/>
      <c r="GRK32" s="532"/>
      <c r="GRL32" s="532"/>
      <c r="GRM32" s="532"/>
      <c r="GRN32" s="532"/>
      <c r="GRO32" s="532"/>
      <c r="GRP32" s="532"/>
      <c r="GRQ32" s="532"/>
      <c r="GRR32" s="532"/>
      <c r="GRS32" s="532"/>
      <c r="GRT32" s="532"/>
      <c r="GRU32" s="532"/>
      <c r="GRV32" s="532"/>
      <c r="GRW32" s="532"/>
      <c r="GRX32" s="532"/>
      <c r="GRY32" s="532"/>
      <c r="GRZ32" s="532"/>
      <c r="GSA32" s="532"/>
      <c r="GSB32" s="532"/>
      <c r="GSC32" s="532"/>
      <c r="GSD32" s="532"/>
      <c r="GSE32" s="532"/>
      <c r="GSF32" s="532"/>
      <c r="GSG32" s="532"/>
      <c r="GSH32" s="532"/>
      <c r="GSI32" s="532"/>
      <c r="GSJ32" s="532"/>
      <c r="GSK32" s="532"/>
      <c r="GSL32" s="532"/>
      <c r="GSM32" s="532"/>
      <c r="GSN32" s="532"/>
      <c r="GSO32" s="532"/>
      <c r="GSP32" s="532"/>
      <c r="GSQ32" s="532"/>
      <c r="GSR32" s="532"/>
      <c r="GSS32" s="532"/>
      <c r="GST32" s="532"/>
      <c r="GSU32" s="532"/>
      <c r="GSV32" s="532"/>
      <c r="GSW32" s="532"/>
      <c r="GSX32" s="532"/>
      <c r="GSY32" s="532"/>
      <c r="GSZ32" s="532"/>
      <c r="GTA32" s="532"/>
      <c r="GTB32" s="532"/>
      <c r="GTC32" s="532"/>
      <c r="GTD32" s="532"/>
      <c r="GTE32" s="532"/>
      <c r="GTF32" s="532"/>
      <c r="GTG32" s="532"/>
      <c r="GTH32" s="532"/>
      <c r="GTI32" s="532"/>
      <c r="GTJ32" s="532"/>
      <c r="GTK32" s="532"/>
      <c r="GTL32" s="532"/>
      <c r="GTM32" s="532"/>
      <c r="GTN32" s="532"/>
      <c r="GTO32" s="532"/>
      <c r="GTP32" s="532"/>
      <c r="GTQ32" s="532"/>
      <c r="GTR32" s="532"/>
      <c r="GTS32" s="532"/>
      <c r="GTT32" s="532"/>
      <c r="GTU32" s="532"/>
      <c r="GTV32" s="532"/>
      <c r="GTW32" s="532"/>
      <c r="GTX32" s="532"/>
      <c r="GTY32" s="532"/>
      <c r="GTZ32" s="532"/>
      <c r="GUA32" s="532"/>
      <c r="GUB32" s="532"/>
      <c r="GUC32" s="532"/>
      <c r="GUD32" s="532"/>
      <c r="GUE32" s="532"/>
      <c r="GUF32" s="532"/>
      <c r="GUG32" s="532"/>
      <c r="GUH32" s="532"/>
      <c r="GUI32" s="532"/>
      <c r="GUJ32" s="532"/>
      <c r="GUK32" s="532"/>
      <c r="GUL32" s="532"/>
      <c r="GUM32" s="532"/>
      <c r="GUN32" s="532"/>
      <c r="GUO32" s="532"/>
      <c r="GUP32" s="532"/>
      <c r="GUQ32" s="532"/>
      <c r="GUR32" s="532"/>
      <c r="GUS32" s="532"/>
      <c r="GUT32" s="532"/>
      <c r="GUU32" s="532"/>
      <c r="GUV32" s="532"/>
      <c r="GUW32" s="532"/>
      <c r="GUX32" s="532"/>
      <c r="GUY32" s="532"/>
      <c r="GUZ32" s="532"/>
      <c r="GVA32" s="532"/>
      <c r="GVB32" s="532"/>
      <c r="GVC32" s="532"/>
      <c r="GVD32" s="532"/>
      <c r="GVE32" s="532"/>
      <c r="GVF32" s="532"/>
      <c r="GVG32" s="532"/>
      <c r="GVH32" s="532"/>
      <c r="GVI32" s="532"/>
      <c r="GVJ32" s="532"/>
      <c r="GVK32" s="532"/>
      <c r="GVL32" s="532"/>
      <c r="GVM32" s="532"/>
      <c r="GVN32" s="532"/>
      <c r="GVO32" s="532"/>
      <c r="GVP32" s="532"/>
      <c r="GVQ32" s="532"/>
      <c r="GVR32" s="532"/>
      <c r="GVS32" s="532"/>
      <c r="GVT32" s="532"/>
      <c r="GVU32" s="532"/>
      <c r="GVV32" s="532"/>
      <c r="GVW32" s="532"/>
      <c r="GVX32" s="532"/>
      <c r="GVY32" s="532"/>
      <c r="GVZ32" s="532"/>
      <c r="GWA32" s="532"/>
      <c r="GWB32" s="532"/>
      <c r="GWC32" s="532"/>
      <c r="GWD32" s="532"/>
      <c r="GWE32" s="532"/>
      <c r="GWF32" s="532"/>
      <c r="GWG32" s="532"/>
      <c r="GWH32" s="532"/>
      <c r="GWI32" s="532"/>
      <c r="GWJ32" s="532"/>
      <c r="GWK32" s="532"/>
      <c r="GWL32" s="532"/>
      <c r="GWM32" s="532"/>
      <c r="GWN32" s="532"/>
      <c r="GWO32" s="532"/>
      <c r="GWP32" s="532"/>
      <c r="GWQ32" s="532"/>
      <c r="GWR32" s="532"/>
      <c r="GWS32" s="532"/>
      <c r="GWT32" s="532"/>
      <c r="GWU32" s="532"/>
      <c r="GWV32" s="532"/>
      <c r="GWW32" s="532"/>
      <c r="GWX32" s="532"/>
      <c r="GWY32" s="532"/>
      <c r="GWZ32" s="532"/>
      <c r="GXA32" s="532"/>
      <c r="GXB32" s="532"/>
      <c r="GXC32" s="532"/>
      <c r="GXD32" s="532"/>
      <c r="GXE32" s="532"/>
      <c r="GXF32" s="532"/>
      <c r="GXG32" s="532"/>
      <c r="GXH32" s="532"/>
      <c r="GXI32" s="532"/>
      <c r="GXJ32" s="532"/>
      <c r="GXK32" s="532"/>
      <c r="GXL32" s="532"/>
      <c r="GXM32" s="532"/>
      <c r="GXN32" s="532"/>
      <c r="GXO32" s="532"/>
      <c r="GXP32" s="532"/>
      <c r="GXQ32" s="532"/>
      <c r="GXR32" s="532"/>
      <c r="GXS32" s="532"/>
      <c r="GXT32" s="532"/>
      <c r="GXU32" s="532"/>
      <c r="GXV32" s="532"/>
      <c r="GXW32" s="532"/>
      <c r="GXX32" s="532"/>
      <c r="GXY32" s="532"/>
      <c r="GXZ32" s="532"/>
      <c r="GYA32" s="532"/>
      <c r="GYB32" s="532"/>
      <c r="GYC32" s="532"/>
      <c r="GYD32" s="532"/>
      <c r="GYE32" s="532"/>
      <c r="GYF32" s="532"/>
      <c r="GYG32" s="532"/>
      <c r="GYH32" s="532"/>
      <c r="GYI32" s="532"/>
      <c r="GYJ32" s="532"/>
      <c r="GYK32" s="532"/>
      <c r="GYL32" s="532"/>
      <c r="GYM32" s="532"/>
      <c r="GYN32" s="532"/>
      <c r="GYO32" s="532"/>
      <c r="GYP32" s="532"/>
      <c r="GYQ32" s="532"/>
      <c r="GYR32" s="532"/>
      <c r="GYS32" s="532"/>
      <c r="GYT32" s="532"/>
      <c r="GYU32" s="532"/>
      <c r="GYV32" s="532"/>
      <c r="GYW32" s="532"/>
      <c r="GYX32" s="532"/>
      <c r="GYY32" s="532"/>
      <c r="GYZ32" s="532"/>
      <c r="GZA32" s="532"/>
      <c r="GZB32" s="532"/>
      <c r="GZC32" s="532"/>
      <c r="GZD32" s="532"/>
      <c r="GZE32" s="532"/>
      <c r="GZF32" s="532"/>
      <c r="GZG32" s="532"/>
      <c r="GZH32" s="532"/>
      <c r="GZI32" s="532"/>
      <c r="GZJ32" s="532"/>
      <c r="GZK32" s="532"/>
      <c r="GZL32" s="532"/>
      <c r="GZM32" s="532"/>
      <c r="GZN32" s="532"/>
      <c r="GZO32" s="532"/>
      <c r="GZP32" s="532"/>
      <c r="GZQ32" s="532"/>
      <c r="GZR32" s="532"/>
      <c r="GZS32" s="532"/>
      <c r="GZT32" s="532"/>
      <c r="GZU32" s="532"/>
      <c r="GZV32" s="532"/>
      <c r="GZW32" s="532"/>
      <c r="GZX32" s="532"/>
      <c r="GZY32" s="532"/>
      <c r="GZZ32" s="532"/>
      <c r="HAA32" s="532"/>
      <c r="HAB32" s="532"/>
      <c r="HAC32" s="532"/>
      <c r="HAD32" s="532"/>
      <c r="HAE32" s="532"/>
      <c r="HAF32" s="532"/>
      <c r="HAG32" s="532"/>
      <c r="HAH32" s="532"/>
      <c r="HAI32" s="532"/>
      <c r="HAJ32" s="532"/>
      <c r="HAK32" s="532"/>
      <c r="HAL32" s="532"/>
      <c r="HAM32" s="532"/>
      <c r="HAN32" s="532"/>
      <c r="HAO32" s="532"/>
      <c r="HAP32" s="532"/>
      <c r="HAQ32" s="532"/>
      <c r="HAR32" s="532"/>
      <c r="HAS32" s="532"/>
      <c r="HAT32" s="532"/>
      <c r="HAU32" s="532"/>
      <c r="HAV32" s="532"/>
      <c r="HAW32" s="532"/>
      <c r="HAX32" s="532"/>
      <c r="HAY32" s="532"/>
      <c r="HAZ32" s="532"/>
      <c r="HBA32" s="532"/>
      <c r="HBB32" s="532"/>
      <c r="HBC32" s="532"/>
      <c r="HBD32" s="532"/>
      <c r="HBE32" s="532"/>
      <c r="HBF32" s="532"/>
      <c r="HBG32" s="532"/>
      <c r="HBH32" s="532"/>
      <c r="HBI32" s="532"/>
      <c r="HBJ32" s="532"/>
      <c r="HBK32" s="532"/>
      <c r="HBL32" s="532"/>
      <c r="HBM32" s="532"/>
      <c r="HBN32" s="532"/>
      <c r="HBO32" s="532"/>
      <c r="HBP32" s="532"/>
      <c r="HBQ32" s="532"/>
      <c r="HBR32" s="532"/>
      <c r="HBS32" s="532"/>
      <c r="HBT32" s="532"/>
      <c r="HBU32" s="532"/>
      <c r="HBV32" s="532"/>
      <c r="HBW32" s="532"/>
      <c r="HBX32" s="532"/>
      <c r="HBY32" s="532"/>
      <c r="HBZ32" s="532"/>
      <c r="HCA32" s="532"/>
      <c r="HCB32" s="532"/>
      <c r="HCC32" s="532"/>
      <c r="HCD32" s="532"/>
      <c r="HCE32" s="532"/>
      <c r="HCF32" s="532"/>
      <c r="HCG32" s="532"/>
      <c r="HCH32" s="532"/>
      <c r="HCI32" s="532"/>
      <c r="HCJ32" s="532"/>
      <c r="HCK32" s="532"/>
      <c r="HCL32" s="532"/>
      <c r="HCM32" s="532"/>
      <c r="HCN32" s="532"/>
      <c r="HCO32" s="532"/>
      <c r="HCP32" s="532"/>
      <c r="HCQ32" s="532"/>
      <c r="HCR32" s="532"/>
      <c r="HCS32" s="532"/>
      <c r="HCT32" s="532"/>
      <c r="HCU32" s="532"/>
      <c r="HCV32" s="532"/>
      <c r="HCW32" s="532"/>
      <c r="HCX32" s="532"/>
      <c r="HCY32" s="532"/>
      <c r="HCZ32" s="532"/>
      <c r="HDA32" s="532"/>
      <c r="HDB32" s="532"/>
      <c r="HDC32" s="532"/>
      <c r="HDD32" s="532"/>
      <c r="HDE32" s="532"/>
      <c r="HDF32" s="532"/>
      <c r="HDG32" s="532"/>
      <c r="HDH32" s="532"/>
      <c r="HDI32" s="532"/>
      <c r="HDJ32" s="532"/>
      <c r="HDK32" s="532"/>
      <c r="HDL32" s="532"/>
      <c r="HDM32" s="532"/>
      <c r="HDN32" s="532"/>
      <c r="HDO32" s="532"/>
      <c r="HDP32" s="532"/>
      <c r="HDQ32" s="532"/>
      <c r="HDR32" s="532"/>
      <c r="HDS32" s="532"/>
      <c r="HDT32" s="532"/>
      <c r="HDU32" s="532"/>
      <c r="HDV32" s="532"/>
      <c r="HDW32" s="532"/>
      <c r="HDX32" s="532"/>
      <c r="HDY32" s="532"/>
      <c r="HDZ32" s="532"/>
      <c r="HEA32" s="532"/>
      <c r="HEB32" s="532"/>
      <c r="HEC32" s="532"/>
      <c r="HED32" s="532"/>
      <c r="HEE32" s="532"/>
      <c r="HEF32" s="532"/>
      <c r="HEG32" s="532"/>
      <c r="HEH32" s="532"/>
      <c r="HEI32" s="532"/>
      <c r="HEJ32" s="532"/>
      <c r="HEK32" s="532"/>
      <c r="HEL32" s="532"/>
      <c r="HEM32" s="532"/>
      <c r="HEN32" s="532"/>
      <c r="HEO32" s="532"/>
      <c r="HEP32" s="532"/>
      <c r="HEQ32" s="532"/>
      <c r="HER32" s="532"/>
      <c r="HES32" s="532"/>
      <c r="HET32" s="532"/>
      <c r="HEU32" s="532"/>
      <c r="HEV32" s="532"/>
      <c r="HEW32" s="532"/>
      <c r="HEX32" s="532"/>
      <c r="HEY32" s="532"/>
      <c r="HEZ32" s="532"/>
      <c r="HFA32" s="532"/>
      <c r="HFB32" s="532"/>
      <c r="HFC32" s="532"/>
      <c r="HFD32" s="532"/>
      <c r="HFE32" s="532"/>
      <c r="HFF32" s="532"/>
      <c r="HFG32" s="532"/>
      <c r="HFH32" s="532"/>
      <c r="HFI32" s="532"/>
      <c r="HFJ32" s="532"/>
      <c r="HFK32" s="532"/>
      <c r="HFL32" s="532"/>
      <c r="HFM32" s="532"/>
      <c r="HFN32" s="532"/>
      <c r="HFO32" s="532"/>
      <c r="HFP32" s="532"/>
      <c r="HFQ32" s="532"/>
      <c r="HFR32" s="532"/>
      <c r="HFS32" s="532"/>
      <c r="HFT32" s="532"/>
      <c r="HFU32" s="532"/>
      <c r="HFV32" s="532"/>
      <c r="HFW32" s="532"/>
      <c r="HFX32" s="532"/>
      <c r="HFY32" s="532"/>
      <c r="HFZ32" s="532"/>
      <c r="HGA32" s="532"/>
      <c r="HGB32" s="532"/>
      <c r="HGC32" s="532"/>
      <c r="HGD32" s="532"/>
      <c r="HGE32" s="532"/>
      <c r="HGF32" s="532"/>
      <c r="HGG32" s="532"/>
      <c r="HGH32" s="532"/>
      <c r="HGI32" s="532"/>
      <c r="HGJ32" s="532"/>
      <c r="HGK32" s="532"/>
      <c r="HGL32" s="532"/>
      <c r="HGM32" s="532"/>
      <c r="HGN32" s="532"/>
      <c r="HGO32" s="532"/>
      <c r="HGP32" s="532"/>
      <c r="HGQ32" s="532"/>
      <c r="HGR32" s="532"/>
      <c r="HGS32" s="532"/>
      <c r="HGT32" s="532"/>
      <c r="HGU32" s="532"/>
      <c r="HGV32" s="532"/>
      <c r="HGW32" s="532"/>
      <c r="HGX32" s="532"/>
      <c r="HGY32" s="532"/>
      <c r="HGZ32" s="532"/>
      <c r="HHA32" s="532"/>
      <c r="HHB32" s="532"/>
      <c r="HHC32" s="532"/>
      <c r="HHD32" s="532"/>
      <c r="HHE32" s="532"/>
      <c r="HHF32" s="532"/>
      <c r="HHG32" s="532"/>
      <c r="HHH32" s="532"/>
      <c r="HHI32" s="532"/>
      <c r="HHJ32" s="532"/>
      <c r="HHK32" s="532"/>
      <c r="HHL32" s="532"/>
      <c r="HHM32" s="532"/>
      <c r="HHN32" s="532"/>
      <c r="HHO32" s="532"/>
      <c r="HHP32" s="532"/>
      <c r="HHQ32" s="532"/>
      <c r="HHR32" s="532"/>
      <c r="HHS32" s="532"/>
      <c r="HHT32" s="532"/>
      <c r="HHU32" s="532"/>
      <c r="HHV32" s="532"/>
      <c r="HHW32" s="532"/>
      <c r="HHX32" s="532"/>
      <c r="HHY32" s="532"/>
      <c r="HHZ32" s="532"/>
      <c r="HIA32" s="532"/>
      <c r="HIB32" s="532"/>
      <c r="HIC32" s="532"/>
      <c r="HID32" s="532"/>
      <c r="HIE32" s="532"/>
      <c r="HIF32" s="532"/>
      <c r="HIG32" s="532"/>
      <c r="HIH32" s="532"/>
      <c r="HII32" s="532"/>
      <c r="HIJ32" s="532"/>
      <c r="HIK32" s="532"/>
      <c r="HIL32" s="532"/>
      <c r="HIM32" s="532"/>
      <c r="HIN32" s="532"/>
      <c r="HIO32" s="532"/>
      <c r="HIP32" s="532"/>
      <c r="HIQ32" s="532"/>
      <c r="HIR32" s="532"/>
      <c r="HIS32" s="532"/>
      <c r="HIT32" s="532"/>
      <c r="HIU32" s="532"/>
      <c r="HIV32" s="532"/>
      <c r="HIW32" s="532"/>
      <c r="HIX32" s="532"/>
      <c r="HIY32" s="532"/>
      <c r="HIZ32" s="532"/>
      <c r="HJA32" s="532"/>
      <c r="HJB32" s="532"/>
      <c r="HJC32" s="532"/>
      <c r="HJD32" s="532"/>
      <c r="HJE32" s="532"/>
      <c r="HJF32" s="532"/>
      <c r="HJG32" s="532"/>
      <c r="HJH32" s="532"/>
      <c r="HJI32" s="532"/>
      <c r="HJJ32" s="532"/>
      <c r="HJK32" s="532"/>
      <c r="HJL32" s="532"/>
      <c r="HJM32" s="532"/>
      <c r="HJN32" s="532"/>
      <c r="HJO32" s="532"/>
      <c r="HJP32" s="532"/>
      <c r="HJQ32" s="532"/>
      <c r="HJR32" s="532"/>
      <c r="HJS32" s="532"/>
      <c r="HJT32" s="532"/>
      <c r="HJU32" s="532"/>
      <c r="HJV32" s="532"/>
      <c r="HJW32" s="532"/>
      <c r="HJX32" s="532"/>
      <c r="HJY32" s="532"/>
      <c r="HJZ32" s="532"/>
      <c r="HKA32" s="532"/>
      <c r="HKB32" s="532"/>
      <c r="HKC32" s="532"/>
      <c r="HKD32" s="532"/>
      <c r="HKE32" s="532"/>
      <c r="HKF32" s="532"/>
      <c r="HKG32" s="532"/>
      <c r="HKH32" s="532"/>
      <c r="HKI32" s="532"/>
      <c r="HKJ32" s="532"/>
      <c r="HKK32" s="532"/>
      <c r="HKL32" s="532"/>
      <c r="HKM32" s="532"/>
      <c r="HKN32" s="532"/>
      <c r="HKO32" s="532"/>
      <c r="HKP32" s="532"/>
      <c r="HKQ32" s="532"/>
      <c r="HKR32" s="532"/>
      <c r="HKS32" s="532"/>
      <c r="HKT32" s="532"/>
      <c r="HKU32" s="532"/>
      <c r="HKV32" s="532"/>
      <c r="HKW32" s="532"/>
      <c r="HKX32" s="532"/>
      <c r="HKY32" s="532"/>
      <c r="HKZ32" s="532"/>
      <c r="HLA32" s="532"/>
      <c r="HLB32" s="532"/>
      <c r="HLC32" s="532"/>
      <c r="HLD32" s="532"/>
      <c r="HLE32" s="532"/>
      <c r="HLF32" s="532"/>
      <c r="HLG32" s="532"/>
      <c r="HLH32" s="532"/>
      <c r="HLI32" s="532"/>
      <c r="HLJ32" s="532"/>
      <c r="HLK32" s="532"/>
      <c r="HLL32" s="532"/>
      <c r="HLM32" s="532"/>
      <c r="HLN32" s="532"/>
      <c r="HLO32" s="532"/>
      <c r="HLP32" s="532"/>
      <c r="HLQ32" s="532"/>
      <c r="HLR32" s="532"/>
      <c r="HLS32" s="532"/>
      <c r="HLT32" s="532"/>
      <c r="HLU32" s="532"/>
      <c r="HLV32" s="532"/>
      <c r="HLW32" s="532"/>
      <c r="HLX32" s="532"/>
      <c r="HLY32" s="532"/>
      <c r="HLZ32" s="532"/>
      <c r="HMA32" s="532"/>
      <c r="HMB32" s="532"/>
      <c r="HMC32" s="532"/>
      <c r="HMD32" s="532"/>
      <c r="HME32" s="532"/>
      <c r="HMF32" s="532"/>
      <c r="HMG32" s="532"/>
      <c r="HMH32" s="532"/>
      <c r="HMI32" s="532"/>
      <c r="HMJ32" s="532"/>
      <c r="HMK32" s="532"/>
      <c r="HML32" s="532"/>
      <c r="HMM32" s="532"/>
      <c r="HMN32" s="532"/>
      <c r="HMO32" s="532"/>
      <c r="HMP32" s="532"/>
      <c r="HMQ32" s="532"/>
      <c r="HMR32" s="532"/>
      <c r="HMS32" s="532"/>
      <c r="HMT32" s="532"/>
      <c r="HMU32" s="532"/>
      <c r="HMV32" s="532"/>
      <c r="HMW32" s="532"/>
      <c r="HMX32" s="532"/>
      <c r="HMY32" s="532"/>
      <c r="HMZ32" s="532"/>
      <c r="HNA32" s="532"/>
      <c r="HNB32" s="532"/>
      <c r="HNC32" s="532"/>
      <c r="HND32" s="532"/>
      <c r="HNE32" s="532"/>
      <c r="HNF32" s="532"/>
      <c r="HNG32" s="532"/>
      <c r="HNH32" s="532"/>
      <c r="HNI32" s="532"/>
      <c r="HNJ32" s="532"/>
      <c r="HNK32" s="532"/>
      <c r="HNL32" s="532"/>
      <c r="HNM32" s="532"/>
      <c r="HNN32" s="532"/>
      <c r="HNO32" s="532"/>
      <c r="HNP32" s="532"/>
      <c r="HNQ32" s="532"/>
      <c r="HNR32" s="532"/>
      <c r="HNS32" s="532"/>
      <c r="HNT32" s="532"/>
      <c r="HNU32" s="532"/>
      <c r="HNV32" s="532"/>
      <c r="HNW32" s="532"/>
      <c r="HNX32" s="532"/>
      <c r="HNY32" s="532"/>
      <c r="HNZ32" s="532"/>
      <c r="HOA32" s="532"/>
      <c r="HOB32" s="532"/>
      <c r="HOC32" s="532"/>
      <c r="HOD32" s="532"/>
      <c r="HOE32" s="532"/>
      <c r="HOF32" s="532"/>
      <c r="HOG32" s="532"/>
      <c r="HOH32" s="532"/>
      <c r="HOI32" s="532"/>
      <c r="HOJ32" s="532"/>
      <c r="HOK32" s="532"/>
      <c r="HOL32" s="532"/>
      <c r="HOM32" s="532"/>
      <c r="HON32" s="532"/>
      <c r="HOO32" s="532"/>
      <c r="HOP32" s="532"/>
      <c r="HOQ32" s="532"/>
      <c r="HOR32" s="532"/>
      <c r="HOS32" s="532"/>
      <c r="HOT32" s="532"/>
      <c r="HOU32" s="532"/>
      <c r="HOV32" s="532"/>
      <c r="HOW32" s="532"/>
      <c r="HOX32" s="532"/>
      <c r="HOY32" s="532"/>
      <c r="HOZ32" s="532"/>
      <c r="HPA32" s="532"/>
      <c r="HPB32" s="532"/>
      <c r="HPC32" s="532"/>
      <c r="HPD32" s="532"/>
      <c r="HPE32" s="532"/>
      <c r="HPF32" s="532"/>
      <c r="HPG32" s="532"/>
      <c r="HPH32" s="532"/>
      <c r="HPI32" s="532"/>
      <c r="HPJ32" s="532"/>
      <c r="HPK32" s="532"/>
      <c r="HPL32" s="532"/>
      <c r="HPM32" s="532"/>
      <c r="HPN32" s="532"/>
      <c r="HPO32" s="532"/>
      <c r="HPP32" s="532"/>
      <c r="HPQ32" s="532"/>
      <c r="HPR32" s="532"/>
      <c r="HPS32" s="532"/>
      <c r="HPT32" s="532"/>
      <c r="HPU32" s="532"/>
      <c r="HPV32" s="532"/>
      <c r="HPW32" s="532"/>
      <c r="HPX32" s="532"/>
      <c r="HPY32" s="532"/>
      <c r="HPZ32" s="532"/>
      <c r="HQA32" s="532"/>
      <c r="HQB32" s="532"/>
      <c r="HQC32" s="532"/>
      <c r="HQD32" s="532"/>
      <c r="HQE32" s="532"/>
      <c r="HQF32" s="532"/>
      <c r="HQG32" s="532"/>
      <c r="HQH32" s="532"/>
      <c r="HQI32" s="532"/>
      <c r="HQJ32" s="532"/>
      <c r="HQK32" s="532"/>
      <c r="HQL32" s="532"/>
      <c r="HQM32" s="532"/>
      <c r="HQN32" s="532"/>
      <c r="HQO32" s="532"/>
      <c r="HQP32" s="532"/>
      <c r="HQQ32" s="532"/>
      <c r="HQR32" s="532"/>
      <c r="HQS32" s="532"/>
      <c r="HQT32" s="532"/>
      <c r="HQU32" s="532"/>
      <c r="HQV32" s="532"/>
      <c r="HQW32" s="532"/>
      <c r="HQX32" s="532"/>
      <c r="HQY32" s="532"/>
      <c r="HQZ32" s="532"/>
      <c r="HRA32" s="532"/>
      <c r="HRB32" s="532"/>
      <c r="HRC32" s="532"/>
      <c r="HRD32" s="532"/>
      <c r="HRE32" s="532"/>
      <c r="HRF32" s="532"/>
      <c r="HRG32" s="532"/>
      <c r="HRH32" s="532"/>
      <c r="HRI32" s="532"/>
      <c r="HRJ32" s="532"/>
      <c r="HRK32" s="532"/>
      <c r="HRL32" s="532"/>
      <c r="HRM32" s="532"/>
      <c r="HRN32" s="532"/>
      <c r="HRO32" s="532"/>
      <c r="HRP32" s="532"/>
      <c r="HRQ32" s="532"/>
      <c r="HRR32" s="532"/>
      <c r="HRS32" s="532"/>
      <c r="HRT32" s="532"/>
      <c r="HRU32" s="532"/>
      <c r="HRV32" s="532"/>
      <c r="HRW32" s="532"/>
      <c r="HRX32" s="532"/>
      <c r="HRY32" s="532"/>
      <c r="HRZ32" s="532"/>
      <c r="HSA32" s="532"/>
      <c r="HSB32" s="532"/>
      <c r="HSC32" s="532"/>
      <c r="HSD32" s="532"/>
      <c r="HSE32" s="532"/>
      <c r="HSF32" s="532"/>
      <c r="HSG32" s="532"/>
      <c r="HSH32" s="532"/>
      <c r="HSI32" s="532"/>
      <c r="HSJ32" s="532"/>
      <c r="HSK32" s="532"/>
      <c r="HSL32" s="532"/>
      <c r="HSM32" s="532"/>
      <c r="HSN32" s="532"/>
      <c r="HSO32" s="532"/>
      <c r="HSP32" s="532"/>
      <c r="HSQ32" s="532"/>
      <c r="HSR32" s="532"/>
      <c r="HSS32" s="532"/>
      <c r="HST32" s="532"/>
      <c r="HSU32" s="532"/>
      <c r="HSV32" s="532"/>
      <c r="HSW32" s="532"/>
      <c r="HSX32" s="532"/>
      <c r="HSY32" s="532"/>
      <c r="HSZ32" s="532"/>
      <c r="HTA32" s="532"/>
      <c r="HTB32" s="532"/>
      <c r="HTC32" s="532"/>
      <c r="HTD32" s="532"/>
      <c r="HTE32" s="532"/>
      <c r="HTF32" s="532"/>
      <c r="HTG32" s="532"/>
      <c r="HTH32" s="532"/>
      <c r="HTI32" s="532"/>
      <c r="HTJ32" s="532"/>
      <c r="HTK32" s="532"/>
      <c r="HTL32" s="532"/>
      <c r="HTM32" s="532"/>
      <c r="HTN32" s="532"/>
      <c r="HTO32" s="532"/>
      <c r="HTP32" s="532"/>
      <c r="HTQ32" s="532"/>
      <c r="HTR32" s="532"/>
      <c r="HTS32" s="532"/>
      <c r="HTT32" s="532"/>
      <c r="HTU32" s="532"/>
      <c r="HTV32" s="532"/>
      <c r="HTW32" s="532"/>
      <c r="HTX32" s="532"/>
      <c r="HTY32" s="532"/>
      <c r="HTZ32" s="532"/>
      <c r="HUA32" s="532"/>
      <c r="HUB32" s="532"/>
      <c r="HUC32" s="532"/>
      <c r="HUD32" s="532"/>
      <c r="HUE32" s="532"/>
      <c r="HUF32" s="532"/>
      <c r="HUG32" s="532"/>
      <c r="HUH32" s="532"/>
      <c r="HUI32" s="532"/>
      <c r="HUJ32" s="532"/>
      <c r="HUK32" s="532"/>
      <c r="HUL32" s="532"/>
      <c r="HUM32" s="532"/>
      <c r="HUN32" s="532"/>
      <c r="HUO32" s="532"/>
      <c r="HUP32" s="532"/>
      <c r="HUQ32" s="532"/>
      <c r="HUR32" s="532"/>
      <c r="HUS32" s="532"/>
      <c r="HUT32" s="532"/>
      <c r="HUU32" s="532"/>
      <c r="HUV32" s="532"/>
      <c r="HUW32" s="532"/>
      <c r="HUX32" s="532"/>
      <c r="HUY32" s="532"/>
      <c r="HUZ32" s="532"/>
      <c r="HVA32" s="532"/>
      <c r="HVB32" s="532"/>
      <c r="HVC32" s="532"/>
      <c r="HVD32" s="532"/>
      <c r="HVE32" s="532"/>
      <c r="HVF32" s="532"/>
      <c r="HVG32" s="532"/>
      <c r="HVH32" s="532"/>
      <c r="HVI32" s="532"/>
      <c r="HVJ32" s="532"/>
      <c r="HVK32" s="532"/>
      <c r="HVL32" s="532"/>
      <c r="HVM32" s="532"/>
      <c r="HVN32" s="532"/>
      <c r="HVO32" s="532"/>
      <c r="HVP32" s="532"/>
      <c r="HVQ32" s="532"/>
      <c r="HVR32" s="532"/>
      <c r="HVS32" s="532"/>
      <c r="HVT32" s="532"/>
      <c r="HVU32" s="532"/>
      <c r="HVV32" s="532"/>
      <c r="HVW32" s="532"/>
      <c r="HVX32" s="532"/>
      <c r="HVY32" s="532"/>
      <c r="HVZ32" s="532"/>
      <c r="HWA32" s="532"/>
      <c r="HWB32" s="532"/>
      <c r="HWC32" s="532"/>
      <c r="HWD32" s="532"/>
      <c r="HWE32" s="532"/>
      <c r="HWF32" s="532"/>
      <c r="HWG32" s="532"/>
      <c r="HWH32" s="532"/>
      <c r="HWI32" s="532"/>
      <c r="HWJ32" s="532"/>
      <c r="HWK32" s="532"/>
      <c r="HWL32" s="532"/>
      <c r="HWM32" s="532"/>
      <c r="HWN32" s="532"/>
      <c r="HWO32" s="532"/>
      <c r="HWP32" s="532"/>
      <c r="HWQ32" s="532"/>
      <c r="HWR32" s="532"/>
      <c r="HWS32" s="532"/>
      <c r="HWT32" s="532"/>
      <c r="HWU32" s="532"/>
      <c r="HWV32" s="532"/>
      <c r="HWW32" s="532"/>
      <c r="HWX32" s="532"/>
      <c r="HWY32" s="532"/>
      <c r="HWZ32" s="532"/>
      <c r="HXA32" s="532"/>
      <c r="HXB32" s="532"/>
      <c r="HXC32" s="532"/>
      <c r="HXD32" s="532"/>
      <c r="HXE32" s="532"/>
      <c r="HXF32" s="532"/>
      <c r="HXG32" s="532"/>
      <c r="HXH32" s="532"/>
      <c r="HXI32" s="532"/>
      <c r="HXJ32" s="532"/>
      <c r="HXK32" s="532"/>
      <c r="HXL32" s="532"/>
      <c r="HXM32" s="532"/>
      <c r="HXN32" s="532"/>
      <c r="HXO32" s="532"/>
      <c r="HXP32" s="532"/>
      <c r="HXQ32" s="532"/>
      <c r="HXR32" s="532"/>
      <c r="HXS32" s="532"/>
      <c r="HXT32" s="532"/>
      <c r="HXU32" s="532"/>
      <c r="HXV32" s="532"/>
      <c r="HXW32" s="532"/>
      <c r="HXX32" s="532"/>
      <c r="HXY32" s="532"/>
      <c r="HXZ32" s="532"/>
      <c r="HYA32" s="532"/>
      <c r="HYB32" s="532"/>
      <c r="HYC32" s="532"/>
      <c r="HYD32" s="532"/>
      <c r="HYE32" s="532"/>
      <c r="HYF32" s="532"/>
      <c r="HYG32" s="532"/>
      <c r="HYH32" s="532"/>
      <c r="HYI32" s="532"/>
      <c r="HYJ32" s="532"/>
      <c r="HYK32" s="532"/>
      <c r="HYL32" s="532"/>
      <c r="HYM32" s="532"/>
      <c r="HYN32" s="532"/>
      <c r="HYO32" s="532"/>
      <c r="HYP32" s="532"/>
      <c r="HYQ32" s="532"/>
      <c r="HYR32" s="532"/>
      <c r="HYS32" s="532"/>
      <c r="HYT32" s="532"/>
      <c r="HYU32" s="532"/>
      <c r="HYV32" s="532"/>
      <c r="HYW32" s="532"/>
      <c r="HYX32" s="532"/>
      <c r="HYY32" s="532"/>
      <c r="HYZ32" s="532"/>
      <c r="HZA32" s="532"/>
      <c r="HZB32" s="532"/>
      <c r="HZC32" s="532"/>
      <c r="HZD32" s="532"/>
      <c r="HZE32" s="532"/>
      <c r="HZF32" s="532"/>
      <c r="HZG32" s="532"/>
      <c r="HZH32" s="532"/>
      <c r="HZI32" s="532"/>
      <c r="HZJ32" s="532"/>
      <c r="HZK32" s="532"/>
      <c r="HZL32" s="532"/>
      <c r="HZM32" s="532"/>
      <c r="HZN32" s="532"/>
      <c r="HZO32" s="532"/>
      <c r="HZP32" s="532"/>
      <c r="HZQ32" s="532"/>
      <c r="HZR32" s="532"/>
      <c r="HZS32" s="532"/>
      <c r="HZT32" s="532"/>
      <c r="HZU32" s="532"/>
      <c r="HZV32" s="532"/>
      <c r="HZW32" s="532"/>
      <c r="HZX32" s="532"/>
      <c r="HZY32" s="532"/>
      <c r="HZZ32" s="532"/>
      <c r="IAA32" s="532"/>
      <c r="IAB32" s="532"/>
      <c r="IAC32" s="532"/>
      <c r="IAD32" s="532"/>
      <c r="IAE32" s="532"/>
      <c r="IAF32" s="532"/>
      <c r="IAG32" s="532"/>
      <c r="IAH32" s="532"/>
      <c r="IAI32" s="532"/>
      <c r="IAJ32" s="532"/>
      <c r="IAK32" s="532"/>
      <c r="IAL32" s="532"/>
      <c r="IAM32" s="532"/>
      <c r="IAN32" s="532"/>
      <c r="IAO32" s="532"/>
      <c r="IAP32" s="532"/>
      <c r="IAQ32" s="532"/>
      <c r="IAR32" s="532"/>
      <c r="IAS32" s="532"/>
      <c r="IAT32" s="532"/>
      <c r="IAU32" s="532"/>
      <c r="IAV32" s="532"/>
      <c r="IAW32" s="532"/>
      <c r="IAX32" s="532"/>
      <c r="IAY32" s="532"/>
      <c r="IAZ32" s="532"/>
      <c r="IBA32" s="532"/>
      <c r="IBB32" s="532"/>
      <c r="IBC32" s="532"/>
      <c r="IBD32" s="532"/>
      <c r="IBE32" s="532"/>
      <c r="IBF32" s="532"/>
      <c r="IBG32" s="532"/>
      <c r="IBH32" s="532"/>
      <c r="IBI32" s="532"/>
      <c r="IBJ32" s="532"/>
      <c r="IBK32" s="532"/>
      <c r="IBL32" s="532"/>
      <c r="IBM32" s="532"/>
      <c r="IBN32" s="532"/>
      <c r="IBO32" s="532"/>
      <c r="IBP32" s="532"/>
      <c r="IBQ32" s="532"/>
      <c r="IBR32" s="532"/>
      <c r="IBS32" s="532"/>
      <c r="IBT32" s="532"/>
      <c r="IBU32" s="532"/>
      <c r="IBV32" s="532"/>
      <c r="IBW32" s="532"/>
      <c r="IBX32" s="532"/>
      <c r="IBY32" s="532"/>
      <c r="IBZ32" s="532"/>
      <c r="ICA32" s="532"/>
      <c r="ICB32" s="532"/>
      <c r="ICC32" s="532"/>
      <c r="ICD32" s="532"/>
      <c r="ICE32" s="532"/>
      <c r="ICF32" s="532"/>
      <c r="ICG32" s="532"/>
      <c r="ICH32" s="532"/>
      <c r="ICI32" s="532"/>
      <c r="ICJ32" s="532"/>
      <c r="ICK32" s="532"/>
      <c r="ICL32" s="532"/>
      <c r="ICM32" s="532"/>
      <c r="ICN32" s="532"/>
      <c r="ICO32" s="532"/>
      <c r="ICP32" s="532"/>
      <c r="ICQ32" s="532"/>
      <c r="ICR32" s="532"/>
      <c r="ICS32" s="532"/>
      <c r="ICT32" s="532"/>
      <c r="ICU32" s="532"/>
      <c r="ICV32" s="532"/>
      <c r="ICW32" s="532"/>
      <c r="ICX32" s="532"/>
      <c r="ICY32" s="532"/>
      <c r="ICZ32" s="532"/>
      <c r="IDA32" s="532"/>
      <c r="IDB32" s="532"/>
      <c r="IDC32" s="532"/>
      <c r="IDD32" s="532"/>
      <c r="IDE32" s="532"/>
      <c r="IDF32" s="532"/>
      <c r="IDG32" s="532"/>
      <c r="IDH32" s="532"/>
      <c r="IDI32" s="532"/>
      <c r="IDJ32" s="532"/>
      <c r="IDK32" s="532"/>
      <c r="IDL32" s="532"/>
      <c r="IDM32" s="532"/>
      <c r="IDN32" s="532"/>
      <c r="IDO32" s="532"/>
      <c r="IDP32" s="532"/>
      <c r="IDQ32" s="532"/>
      <c r="IDR32" s="532"/>
      <c r="IDS32" s="532"/>
      <c r="IDT32" s="532"/>
      <c r="IDU32" s="532"/>
      <c r="IDV32" s="532"/>
      <c r="IDW32" s="532"/>
      <c r="IDX32" s="532"/>
      <c r="IDY32" s="532"/>
      <c r="IDZ32" s="532"/>
      <c r="IEA32" s="532"/>
      <c r="IEB32" s="532"/>
      <c r="IEC32" s="532"/>
      <c r="IED32" s="532"/>
      <c r="IEE32" s="532"/>
      <c r="IEF32" s="532"/>
      <c r="IEG32" s="532"/>
      <c r="IEH32" s="532"/>
      <c r="IEI32" s="532"/>
      <c r="IEJ32" s="532"/>
      <c r="IEK32" s="532"/>
      <c r="IEL32" s="532"/>
      <c r="IEM32" s="532"/>
      <c r="IEN32" s="532"/>
      <c r="IEO32" s="532"/>
      <c r="IEP32" s="532"/>
      <c r="IEQ32" s="532"/>
      <c r="IER32" s="532"/>
      <c r="IES32" s="532"/>
      <c r="IET32" s="532"/>
      <c r="IEU32" s="532"/>
      <c r="IEV32" s="532"/>
      <c r="IEW32" s="532"/>
      <c r="IEX32" s="532"/>
      <c r="IEY32" s="532"/>
      <c r="IEZ32" s="532"/>
      <c r="IFA32" s="532"/>
      <c r="IFB32" s="532"/>
      <c r="IFC32" s="532"/>
      <c r="IFD32" s="532"/>
      <c r="IFE32" s="532"/>
      <c r="IFF32" s="532"/>
      <c r="IFG32" s="532"/>
      <c r="IFH32" s="532"/>
      <c r="IFI32" s="532"/>
      <c r="IFJ32" s="532"/>
      <c r="IFK32" s="532"/>
      <c r="IFL32" s="532"/>
      <c r="IFM32" s="532"/>
      <c r="IFN32" s="532"/>
      <c r="IFO32" s="532"/>
      <c r="IFP32" s="532"/>
      <c r="IFQ32" s="532"/>
      <c r="IFR32" s="532"/>
      <c r="IFS32" s="532"/>
      <c r="IFT32" s="532"/>
      <c r="IFU32" s="532"/>
      <c r="IFV32" s="532"/>
      <c r="IFW32" s="532"/>
      <c r="IFX32" s="532"/>
      <c r="IFY32" s="532"/>
      <c r="IFZ32" s="532"/>
      <c r="IGA32" s="532"/>
      <c r="IGB32" s="532"/>
      <c r="IGC32" s="532"/>
      <c r="IGD32" s="532"/>
      <c r="IGE32" s="532"/>
      <c r="IGF32" s="532"/>
      <c r="IGG32" s="532"/>
      <c r="IGH32" s="532"/>
      <c r="IGI32" s="532"/>
      <c r="IGJ32" s="532"/>
      <c r="IGK32" s="532"/>
      <c r="IGL32" s="532"/>
      <c r="IGM32" s="532"/>
      <c r="IGN32" s="532"/>
      <c r="IGO32" s="532"/>
      <c r="IGP32" s="532"/>
      <c r="IGQ32" s="532"/>
      <c r="IGR32" s="532"/>
      <c r="IGS32" s="532"/>
      <c r="IGT32" s="532"/>
      <c r="IGU32" s="532"/>
      <c r="IGV32" s="532"/>
      <c r="IGW32" s="532"/>
      <c r="IGX32" s="532"/>
      <c r="IGY32" s="532"/>
      <c r="IGZ32" s="532"/>
      <c r="IHA32" s="532"/>
      <c r="IHB32" s="532"/>
      <c r="IHC32" s="532"/>
      <c r="IHD32" s="532"/>
      <c r="IHE32" s="532"/>
      <c r="IHF32" s="532"/>
      <c r="IHG32" s="532"/>
      <c r="IHH32" s="532"/>
      <c r="IHI32" s="532"/>
      <c r="IHJ32" s="532"/>
      <c r="IHK32" s="532"/>
      <c r="IHL32" s="532"/>
      <c r="IHM32" s="532"/>
      <c r="IHN32" s="532"/>
      <c r="IHO32" s="532"/>
      <c r="IHP32" s="532"/>
      <c r="IHQ32" s="532"/>
      <c r="IHR32" s="532"/>
      <c r="IHS32" s="532"/>
      <c r="IHT32" s="532"/>
      <c r="IHU32" s="532"/>
      <c r="IHV32" s="532"/>
      <c r="IHW32" s="532"/>
      <c r="IHX32" s="532"/>
      <c r="IHY32" s="532"/>
      <c r="IHZ32" s="532"/>
      <c r="IIA32" s="532"/>
      <c r="IIB32" s="532"/>
      <c r="IIC32" s="532"/>
      <c r="IID32" s="532"/>
      <c r="IIE32" s="532"/>
      <c r="IIF32" s="532"/>
      <c r="IIG32" s="532"/>
      <c r="IIH32" s="532"/>
      <c r="III32" s="532"/>
      <c r="IIJ32" s="532"/>
      <c r="IIK32" s="532"/>
      <c r="IIL32" s="532"/>
      <c r="IIM32" s="532"/>
      <c r="IIN32" s="532"/>
      <c r="IIO32" s="532"/>
      <c r="IIP32" s="532"/>
      <c r="IIQ32" s="532"/>
      <c r="IIR32" s="532"/>
      <c r="IIS32" s="532"/>
      <c r="IIT32" s="532"/>
      <c r="IIU32" s="532"/>
      <c r="IIV32" s="532"/>
      <c r="IIW32" s="532"/>
      <c r="IIX32" s="532"/>
      <c r="IIY32" s="532"/>
      <c r="IIZ32" s="532"/>
      <c r="IJA32" s="532"/>
      <c r="IJB32" s="532"/>
      <c r="IJC32" s="532"/>
      <c r="IJD32" s="532"/>
      <c r="IJE32" s="532"/>
      <c r="IJF32" s="532"/>
      <c r="IJG32" s="532"/>
      <c r="IJH32" s="532"/>
      <c r="IJI32" s="532"/>
      <c r="IJJ32" s="532"/>
      <c r="IJK32" s="532"/>
      <c r="IJL32" s="532"/>
      <c r="IJM32" s="532"/>
      <c r="IJN32" s="532"/>
      <c r="IJO32" s="532"/>
      <c r="IJP32" s="532"/>
      <c r="IJQ32" s="532"/>
      <c r="IJR32" s="532"/>
      <c r="IJS32" s="532"/>
      <c r="IJT32" s="532"/>
      <c r="IJU32" s="532"/>
      <c r="IJV32" s="532"/>
      <c r="IJW32" s="532"/>
      <c r="IJX32" s="532"/>
      <c r="IJY32" s="532"/>
      <c r="IJZ32" s="532"/>
      <c r="IKA32" s="532"/>
      <c r="IKB32" s="532"/>
      <c r="IKC32" s="532"/>
      <c r="IKD32" s="532"/>
      <c r="IKE32" s="532"/>
      <c r="IKF32" s="532"/>
      <c r="IKG32" s="532"/>
      <c r="IKH32" s="532"/>
      <c r="IKI32" s="532"/>
      <c r="IKJ32" s="532"/>
      <c r="IKK32" s="532"/>
      <c r="IKL32" s="532"/>
      <c r="IKM32" s="532"/>
      <c r="IKN32" s="532"/>
      <c r="IKO32" s="532"/>
      <c r="IKP32" s="532"/>
      <c r="IKQ32" s="532"/>
      <c r="IKR32" s="532"/>
      <c r="IKS32" s="532"/>
      <c r="IKT32" s="532"/>
      <c r="IKU32" s="532"/>
      <c r="IKV32" s="532"/>
      <c r="IKW32" s="532"/>
      <c r="IKX32" s="532"/>
      <c r="IKY32" s="532"/>
      <c r="IKZ32" s="532"/>
      <c r="ILA32" s="532"/>
      <c r="ILB32" s="532"/>
      <c r="ILC32" s="532"/>
      <c r="ILD32" s="532"/>
      <c r="ILE32" s="532"/>
      <c r="ILF32" s="532"/>
      <c r="ILG32" s="532"/>
      <c r="ILH32" s="532"/>
      <c r="ILI32" s="532"/>
      <c r="ILJ32" s="532"/>
      <c r="ILK32" s="532"/>
      <c r="ILL32" s="532"/>
      <c r="ILM32" s="532"/>
      <c r="ILN32" s="532"/>
      <c r="ILO32" s="532"/>
      <c r="ILP32" s="532"/>
      <c r="ILQ32" s="532"/>
      <c r="ILR32" s="532"/>
      <c r="ILS32" s="532"/>
      <c r="ILT32" s="532"/>
      <c r="ILU32" s="532"/>
      <c r="ILV32" s="532"/>
      <c r="ILW32" s="532"/>
      <c r="ILX32" s="532"/>
      <c r="ILY32" s="532"/>
      <c r="ILZ32" s="532"/>
      <c r="IMA32" s="532"/>
      <c r="IMB32" s="532"/>
      <c r="IMC32" s="532"/>
      <c r="IMD32" s="532"/>
      <c r="IME32" s="532"/>
      <c r="IMF32" s="532"/>
      <c r="IMG32" s="532"/>
      <c r="IMH32" s="532"/>
      <c r="IMI32" s="532"/>
      <c r="IMJ32" s="532"/>
      <c r="IMK32" s="532"/>
      <c r="IML32" s="532"/>
      <c r="IMM32" s="532"/>
      <c r="IMN32" s="532"/>
      <c r="IMO32" s="532"/>
      <c r="IMP32" s="532"/>
      <c r="IMQ32" s="532"/>
      <c r="IMR32" s="532"/>
      <c r="IMS32" s="532"/>
      <c r="IMT32" s="532"/>
      <c r="IMU32" s="532"/>
      <c r="IMV32" s="532"/>
      <c r="IMW32" s="532"/>
      <c r="IMX32" s="532"/>
      <c r="IMY32" s="532"/>
      <c r="IMZ32" s="532"/>
      <c r="INA32" s="532"/>
      <c r="INB32" s="532"/>
      <c r="INC32" s="532"/>
      <c r="IND32" s="532"/>
      <c r="INE32" s="532"/>
      <c r="INF32" s="532"/>
      <c r="ING32" s="532"/>
      <c r="INH32" s="532"/>
      <c r="INI32" s="532"/>
      <c r="INJ32" s="532"/>
      <c r="INK32" s="532"/>
      <c r="INL32" s="532"/>
      <c r="INM32" s="532"/>
      <c r="INN32" s="532"/>
      <c r="INO32" s="532"/>
      <c r="INP32" s="532"/>
      <c r="INQ32" s="532"/>
      <c r="INR32" s="532"/>
      <c r="INS32" s="532"/>
      <c r="INT32" s="532"/>
      <c r="INU32" s="532"/>
      <c r="INV32" s="532"/>
      <c r="INW32" s="532"/>
      <c r="INX32" s="532"/>
      <c r="INY32" s="532"/>
      <c r="INZ32" s="532"/>
      <c r="IOA32" s="532"/>
      <c r="IOB32" s="532"/>
      <c r="IOC32" s="532"/>
      <c r="IOD32" s="532"/>
      <c r="IOE32" s="532"/>
      <c r="IOF32" s="532"/>
      <c r="IOG32" s="532"/>
      <c r="IOH32" s="532"/>
      <c r="IOI32" s="532"/>
      <c r="IOJ32" s="532"/>
      <c r="IOK32" s="532"/>
      <c r="IOL32" s="532"/>
      <c r="IOM32" s="532"/>
      <c r="ION32" s="532"/>
      <c r="IOO32" s="532"/>
      <c r="IOP32" s="532"/>
      <c r="IOQ32" s="532"/>
      <c r="IOR32" s="532"/>
      <c r="IOS32" s="532"/>
      <c r="IOT32" s="532"/>
      <c r="IOU32" s="532"/>
      <c r="IOV32" s="532"/>
      <c r="IOW32" s="532"/>
      <c r="IOX32" s="532"/>
      <c r="IOY32" s="532"/>
      <c r="IOZ32" s="532"/>
      <c r="IPA32" s="532"/>
      <c r="IPB32" s="532"/>
      <c r="IPC32" s="532"/>
      <c r="IPD32" s="532"/>
      <c r="IPE32" s="532"/>
      <c r="IPF32" s="532"/>
      <c r="IPG32" s="532"/>
      <c r="IPH32" s="532"/>
      <c r="IPI32" s="532"/>
      <c r="IPJ32" s="532"/>
      <c r="IPK32" s="532"/>
      <c r="IPL32" s="532"/>
      <c r="IPM32" s="532"/>
      <c r="IPN32" s="532"/>
      <c r="IPO32" s="532"/>
      <c r="IPP32" s="532"/>
      <c r="IPQ32" s="532"/>
      <c r="IPR32" s="532"/>
      <c r="IPS32" s="532"/>
      <c r="IPT32" s="532"/>
      <c r="IPU32" s="532"/>
      <c r="IPV32" s="532"/>
      <c r="IPW32" s="532"/>
      <c r="IPX32" s="532"/>
      <c r="IPY32" s="532"/>
      <c r="IPZ32" s="532"/>
      <c r="IQA32" s="532"/>
      <c r="IQB32" s="532"/>
      <c r="IQC32" s="532"/>
      <c r="IQD32" s="532"/>
      <c r="IQE32" s="532"/>
      <c r="IQF32" s="532"/>
      <c r="IQG32" s="532"/>
      <c r="IQH32" s="532"/>
      <c r="IQI32" s="532"/>
      <c r="IQJ32" s="532"/>
      <c r="IQK32" s="532"/>
      <c r="IQL32" s="532"/>
      <c r="IQM32" s="532"/>
      <c r="IQN32" s="532"/>
      <c r="IQO32" s="532"/>
      <c r="IQP32" s="532"/>
      <c r="IQQ32" s="532"/>
      <c r="IQR32" s="532"/>
      <c r="IQS32" s="532"/>
      <c r="IQT32" s="532"/>
      <c r="IQU32" s="532"/>
      <c r="IQV32" s="532"/>
      <c r="IQW32" s="532"/>
      <c r="IQX32" s="532"/>
      <c r="IQY32" s="532"/>
      <c r="IQZ32" s="532"/>
      <c r="IRA32" s="532"/>
      <c r="IRB32" s="532"/>
      <c r="IRC32" s="532"/>
      <c r="IRD32" s="532"/>
      <c r="IRE32" s="532"/>
      <c r="IRF32" s="532"/>
      <c r="IRG32" s="532"/>
      <c r="IRH32" s="532"/>
      <c r="IRI32" s="532"/>
      <c r="IRJ32" s="532"/>
      <c r="IRK32" s="532"/>
      <c r="IRL32" s="532"/>
      <c r="IRM32" s="532"/>
      <c r="IRN32" s="532"/>
      <c r="IRO32" s="532"/>
      <c r="IRP32" s="532"/>
      <c r="IRQ32" s="532"/>
      <c r="IRR32" s="532"/>
      <c r="IRS32" s="532"/>
      <c r="IRT32" s="532"/>
      <c r="IRU32" s="532"/>
      <c r="IRV32" s="532"/>
      <c r="IRW32" s="532"/>
      <c r="IRX32" s="532"/>
      <c r="IRY32" s="532"/>
      <c r="IRZ32" s="532"/>
      <c r="ISA32" s="532"/>
      <c r="ISB32" s="532"/>
      <c r="ISC32" s="532"/>
      <c r="ISD32" s="532"/>
      <c r="ISE32" s="532"/>
      <c r="ISF32" s="532"/>
      <c r="ISG32" s="532"/>
      <c r="ISH32" s="532"/>
      <c r="ISI32" s="532"/>
      <c r="ISJ32" s="532"/>
      <c r="ISK32" s="532"/>
      <c r="ISL32" s="532"/>
      <c r="ISM32" s="532"/>
      <c r="ISN32" s="532"/>
      <c r="ISO32" s="532"/>
      <c r="ISP32" s="532"/>
      <c r="ISQ32" s="532"/>
      <c r="ISR32" s="532"/>
      <c r="ISS32" s="532"/>
      <c r="IST32" s="532"/>
      <c r="ISU32" s="532"/>
      <c r="ISV32" s="532"/>
      <c r="ISW32" s="532"/>
      <c r="ISX32" s="532"/>
      <c r="ISY32" s="532"/>
      <c r="ISZ32" s="532"/>
      <c r="ITA32" s="532"/>
      <c r="ITB32" s="532"/>
      <c r="ITC32" s="532"/>
      <c r="ITD32" s="532"/>
      <c r="ITE32" s="532"/>
      <c r="ITF32" s="532"/>
      <c r="ITG32" s="532"/>
      <c r="ITH32" s="532"/>
      <c r="ITI32" s="532"/>
      <c r="ITJ32" s="532"/>
      <c r="ITK32" s="532"/>
      <c r="ITL32" s="532"/>
      <c r="ITM32" s="532"/>
      <c r="ITN32" s="532"/>
      <c r="ITO32" s="532"/>
      <c r="ITP32" s="532"/>
      <c r="ITQ32" s="532"/>
      <c r="ITR32" s="532"/>
      <c r="ITS32" s="532"/>
      <c r="ITT32" s="532"/>
      <c r="ITU32" s="532"/>
      <c r="ITV32" s="532"/>
      <c r="ITW32" s="532"/>
      <c r="ITX32" s="532"/>
      <c r="ITY32" s="532"/>
      <c r="ITZ32" s="532"/>
      <c r="IUA32" s="532"/>
      <c r="IUB32" s="532"/>
      <c r="IUC32" s="532"/>
      <c r="IUD32" s="532"/>
      <c r="IUE32" s="532"/>
      <c r="IUF32" s="532"/>
      <c r="IUG32" s="532"/>
      <c r="IUH32" s="532"/>
      <c r="IUI32" s="532"/>
      <c r="IUJ32" s="532"/>
      <c r="IUK32" s="532"/>
      <c r="IUL32" s="532"/>
      <c r="IUM32" s="532"/>
      <c r="IUN32" s="532"/>
      <c r="IUO32" s="532"/>
      <c r="IUP32" s="532"/>
      <c r="IUQ32" s="532"/>
      <c r="IUR32" s="532"/>
      <c r="IUS32" s="532"/>
      <c r="IUT32" s="532"/>
      <c r="IUU32" s="532"/>
      <c r="IUV32" s="532"/>
      <c r="IUW32" s="532"/>
      <c r="IUX32" s="532"/>
      <c r="IUY32" s="532"/>
      <c r="IUZ32" s="532"/>
      <c r="IVA32" s="532"/>
      <c r="IVB32" s="532"/>
      <c r="IVC32" s="532"/>
      <c r="IVD32" s="532"/>
      <c r="IVE32" s="532"/>
      <c r="IVF32" s="532"/>
      <c r="IVG32" s="532"/>
      <c r="IVH32" s="532"/>
      <c r="IVI32" s="532"/>
      <c r="IVJ32" s="532"/>
      <c r="IVK32" s="532"/>
      <c r="IVL32" s="532"/>
      <c r="IVM32" s="532"/>
      <c r="IVN32" s="532"/>
      <c r="IVO32" s="532"/>
      <c r="IVP32" s="532"/>
      <c r="IVQ32" s="532"/>
      <c r="IVR32" s="532"/>
      <c r="IVS32" s="532"/>
      <c r="IVT32" s="532"/>
      <c r="IVU32" s="532"/>
      <c r="IVV32" s="532"/>
      <c r="IVW32" s="532"/>
      <c r="IVX32" s="532"/>
      <c r="IVY32" s="532"/>
      <c r="IVZ32" s="532"/>
      <c r="IWA32" s="532"/>
      <c r="IWB32" s="532"/>
      <c r="IWC32" s="532"/>
      <c r="IWD32" s="532"/>
      <c r="IWE32" s="532"/>
      <c r="IWF32" s="532"/>
      <c r="IWG32" s="532"/>
      <c r="IWH32" s="532"/>
      <c r="IWI32" s="532"/>
      <c r="IWJ32" s="532"/>
      <c r="IWK32" s="532"/>
      <c r="IWL32" s="532"/>
      <c r="IWM32" s="532"/>
      <c r="IWN32" s="532"/>
      <c r="IWO32" s="532"/>
      <c r="IWP32" s="532"/>
      <c r="IWQ32" s="532"/>
      <c r="IWR32" s="532"/>
      <c r="IWS32" s="532"/>
      <c r="IWT32" s="532"/>
      <c r="IWU32" s="532"/>
      <c r="IWV32" s="532"/>
      <c r="IWW32" s="532"/>
      <c r="IWX32" s="532"/>
      <c r="IWY32" s="532"/>
      <c r="IWZ32" s="532"/>
      <c r="IXA32" s="532"/>
      <c r="IXB32" s="532"/>
      <c r="IXC32" s="532"/>
      <c r="IXD32" s="532"/>
      <c r="IXE32" s="532"/>
      <c r="IXF32" s="532"/>
      <c r="IXG32" s="532"/>
      <c r="IXH32" s="532"/>
      <c r="IXI32" s="532"/>
      <c r="IXJ32" s="532"/>
      <c r="IXK32" s="532"/>
      <c r="IXL32" s="532"/>
      <c r="IXM32" s="532"/>
      <c r="IXN32" s="532"/>
      <c r="IXO32" s="532"/>
      <c r="IXP32" s="532"/>
      <c r="IXQ32" s="532"/>
      <c r="IXR32" s="532"/>
      <c r="IXS32" s="532"/>
      <c r="IXT32" s="532"/>
      <c r="IXU32" s="532"/>
      <c r="IXV32" s="532"/>
      <c r="IXW32" s="532"/>
      <c r="IXX32" s="532"/>
      <c r="IXY32" s="532"/>
      <c r="IXZ32" s="532"/>
      <c r="IYA32" s="532"/>
      <c r="IYB32" s="532"/>
      <c r="IYC32" s="532"/>
      <c r="IYD32" s="532"/>
      <c r="IYE32" s="532"/>
      <c r="IYF32" s="532"/>
      <c r="IYG32" s="532"/>
      <c r="IYH32" s="532"/>
      <c r="IYI32" s="532"/>
      <c r="IYJ32" s="532"/>
      <c r="IYK32" s="532"/>
      <c r="IYL32" s="532"/>
      <c r="IYM32" s="532"/>
      <c r="IYN32" s="532"/>
      <c r="IYO32" s="532"/>
      <c r="IYP32" s="532"/>
      <c r="IYQ32" s="532"/>
      <c r="IYR32" s="532"/>
      <c r="IYS32" s="532"/>
      <c r="IYT32" s="532"/>
      <c r="IYU32" s="532"/>
      <c r="IYV32" s="532"/>
      <c r="IYW32" s="532"/>
      <c r="IYX32" s="532"/>
      <c r="IYY32" s="532"/>
      <c r="IYZ32" s="532"/>
      <c r="IZA32" s="532"/>
      <c r="IZB32" s="532"/>
      <c r="IZC32" s="532"/>
      <c r="IZD32" s="532"/>
      <c r="IZE32" s="532"/>
      <c r="IZF32" s="532"/>
      <c r="IZG32" s="532"/>
      <c r="IZH32" s="532"/>
      <c r="IZI32" s="532"/>
      <c r="IZJ32" s="532"/>
      <c r="IZK32" s="532"/>
      <c r="IZL32" s="532"/>
      <c r="IZM32" s="532"/>
      <c r="IZN32" s="532"/>
      <c r="IZO32" s="532"/>
      <c r="IZP32" s="532"/>
      <c r="IZQ32" s="532"/>
      <c r="IZR32" s="532"/>
      <c r="IZS32" s="532"/>
      <c r="IZT32" s="532"/>
      <c r="IZU32" s="532"/>
      <c r="IZV32" s="532"/>
      <c r="IZW32" s="532"/>
      <c r="IZX32" s="532"/>
      <c r="IZY32" s="532"/>
      <c r="IZZ32" s="532"/>
      <c r="JAA32" s="532"/>
      <c r="JAB32" s="532"/>
      <c r="JAC32" s="532"/>
      <c r="JAD32" s="532"/>
      <c r="JAE32" s="532"/>
      <c r="JAF32" s="532"/>
      <c r="JAG32" s="532"/>
      <c r="JAH32" s="532"/>
      <c r="JAI32" s="532"/>
      <c r="JAJ32" s="532"/>
      <c r="JAK32" s="532"/>
      <c r="JAL32" s="532"/>
      <c r="JAM32" s="532"/>
      <c r="JAN32" s="532"/>
      <c r="JAO32" s="532"/>
      <c r="JAP32" s="532"/>
      <c r="JAQ32" s="532"/>
      <c r="JAR32" s="532"/>
      <c r="JAS32" s="532"/>
      <c r="JAT32" s="532"/>
      <c r="JAU32" s="532"/>
      <c r="JAV32" s="532"/>
      <c r="JAW32" s="532"/>
      <c r="JAX32" s="532"/>
      <c r="JAY32" s="532"/>
      <c r="JAZ32" s="532"/>
      <c r="JBA32" s="532"/>
      <c r="JBB32" s="532"/>
      <c r="JBC32" s="532"/>
      <c r="JBD32" s="532"/>
      <c r="JBE32" s="532"/>
      <c r="JBF32" s="532"/>
      <c r="JBG32" s="532"/>
      <c r="JBH32" s="532"/>
      <c r="JBI32" s="532"/>
      <c r="JBJ32" s="532"/>
      <c r="JBK32" s="532"/>
      <c r="JBL32" s="532"/>
      <c r="JBM32" s="532"/>
      <c r="JBN32" s="532"/>
      <c r="JBO32" s="532"/>
      <c r="JBP32" s="532"/>
      <c r="JBQ32" s="532"/>
      <c r="JBR32" s="532"/>
      <c r="JBS32" s="532"/>
      <c r="JBT32" s="532"/>
      <c r="JBU32" s="532"/>
      <c r="JBV32" s="532"/>
      <c r="JBW32" s="532"/>
      <c r="JBX32" s="532"/>
      <c r="JBY32" s="532"/>
      <c r="JBZ32" s="532"/>
      <c r="JCA32" s="532"/>
      <c r="JCB32" s="532"/>
      <c r="JCC32" s="532"/>
      <c r="JCD32" s="532"/>
      <c r="JCE32" s="532"/>
      <c r="JCF32" s="532"/>
      <c r="JCG32" s="532"/>
      <c r="JCH32" s="532"/>
      <c r="JCI32" s="532"/>
      <c r="JCJ32" s="532"/>
      <c r="JCK32" s="532"/>
      <c r="JCL32" s="532"/>
      <c r="JCM32" s="532"/>
      <c r="JCN32" s="532"/>
      <c r="JCO32" s="532"/>
      <c r="JCP32" s="532"/>
      <c r="JCQ32" s="532"/>
      <c r="JCR32" s="532"/>
      <c r="JCS32" s="532"/>
      <c r="JCT32" s="532"/>
      <c r="JCU32" s="532"/>
      <c r="JCV32" s="532"/>
      <c r="JCW32" s="532"/>
      <c r="JCX32" s="532"/>
      <c r="JCY32" s="532"/>
      <c r="JCZ32" s="532"/>
      <c r="JDA32" s="532"/>
      <c r="JDB32" s="532"/>
      <c r="JDC32" s="532"/>
      <c r="JDD32" s="532"/>
      <c r="JDE32" s="532"/>
      <c r="JDF32" s="532"/>
      <c r="JDG32" s="532"/>
      <c r="JDH32" s="532"/>
      <c r="JDI32" s="532"/>
      <c r="JDJ32" s="532"/>
      <c r="JDK32" s="532"/>
      <c r="JDL32" s="532"/>
      <c r="JDM32" s="532"/>
      <c r="JDN32" s="532"/>
      <c r="JDO32" s="532"/>
      <c r="JDP32" s="532"/>
      <c r="JDQ32" s="532"/>
      <c r="JDR32" s="532"/>
      <c r="JDS32" s="532"/>
      <c r="JDT32" s="532"/>
      <c r="JDU32" s="532"/>
      <c r="JDV32" s="532"/>
      <c r="JDW32" s="532"/>
      <c r="JDX32" s="532"/>
      <c r="JDY32" s="532"/>
      <c r="JDZ32" s="532"/>
      <c r="JEA32" s="532"/>
      <c r="JEB32" s="532"/>
      <c r="JEC32" s="532"/>
      <c r="JED32" s="532"/>
      <c r="JEE32" s="532"/>
      <c r="JEF32" s="532"/>
      <c r="JEG32" s="532"/>
      <c r="JEH32" s="532"/>
      <c r="JEI32" s="532"/>
      <c r="JEJ32" s="532"/>
      <c r="JEK32" s="532"/>
      <c r="JEL32" s="532"/>
      <c r="JEM32" s="532"/>
      <c r="JEN32" s="532"/>
      <c r="JEO32" s="532"/>
      <c r="JEP32" s="532"/>
      <c r="JEQ32" s="532"/>
      <c r="JER32" s="532"/>
      <c r="JES32" s="532"/>
      <c r="JET32" s="532"/>
      <c r="JEU32" s="532"/>
      <c r="JEV32" s="532"/>
      <c r="JEW32" s="532"/>
      <c r="JEX32" s="532"/>
      <c r="JEY32" s="532"/>
      <c r="JEZ32" s="532"/>
      <c r="JFA32" s="532"/>
      <c r="JFB32" s="532"/>
      <c r="JFC32" s="532"/>
      <c r="JFD32" s="532"/>
      <c r="JFE32" s="532"/>
      <c r="JFF32" s="532"/>
      <c r="JFG32" s="532"/>
      <c r="JFH32" s="532"/>
      <c r="JFI32" s="532"/>
      <c r="JFJ32" s="532"/>
      <c r="JFK32" s="532"/>
      <c r="JFL32" s="532"/>
      <c r="JFM32" s="532"/>
      <c r="JFN32" s="532"/>
      <c r="JFO32" s="532"/>
      <c r="JFP32" s="532"/>
      <c r="JFQ32" s="532"/>
      <c r="JFR32" s="532"/>
      <c r="JFS32" s="532"/>
      <c r="JFT32" s="532"/>
      <c r="JFU32" s="532"/>
      <c r="JFV32" s="532"/>
      <c r="JFW32" s="532"/>
      <c r="JFX32" s="532"/>
      <c r="JFY32" s="532"/>
      <c r="JFZ32" s="532"/>
      <c r="JGA32" s="532"/>
      <c r="JGB32" s="532"/>
      <c r="JGC32" s="532"/>
      <c r="JGD32" s="532"/>
      <c r="JGE32" s="532"/>
      <c r="JGF32" s="532"/>
      <c r="JGG32" s="532"/>
      <c r="JGH32" s="532"/>
      <c r="JGI32" s="532"/>
      <c r="JGJ32" s="532"/>
      <c r="JGK32" s="532"/>
      <c r="JGL32" s="532"/>
      <c r="JGM32" s="532"/>
      <c r="JGN32" s="532"/>
      <c r="JGO32" s="532"/>
      <c r="JGP32" s="532"/>
      <c r="JGQ32" s="532"/>
      <c r="JGR32" s="532"/>
      <c r="JGS32" s="532"/>
      <c r="JGT32" s="532"/>
      <c r="JGU32" s="532"/>
      <c r="JGV32" s="532"/>
      <c r="JGW32" s="532"/>
      <c r="JGX32" s="532"/>
      <c r="JGY32" s="532"/>
      <c r="JGZ32" s="532"/>
      <c r="JHA32" s="532"/>
      <c r="JHB32" s="532"/>
      <c r="JHC32" s="532"/>
      <c r="JHD32" s="532"/>
      <c r="JHE32" s="532"/>
      <c r="JHF32" s="532"/>
      <c r="JHG32" s="532"/>
      <c r="JHH32" s="532"/>
      <c r="JHI32" s="532"/>
      <c r="JHJ32" s="532"/>
      <c r="JHK32" s="532"/>
      <c r="JHL32" s="532"/>
      <c r="JHM32" s="532"/>
      <c r="JHN32" s="532"/>
      <c r="JHO32" s="532"/>
      <c r="JHP32" s="532"/>
      <c r="JHQ32" s="532"/>
      <c r="JHR32" s="532"/>
      <c r="JHS32" s="532"/>
      <c r="JHT32" s="532"/>
      <c r="JHU32" s="532"/>
      <c r="JHV32" s="532"/>
      <c r="JHW32" s="532"/>
      <c r="JHX32" s="532"/>
      <c r="JHY32" s="532"/>
      <c r="JHZ32" s="532"/>
      <c r="JIA32" s="532"/>
      <c r="JIB32" s="532"/>
      <c r="JIC32" s="532"/>
      <c r="JID32" s="532"/>
      <c r="JIE32" s="532"/>
      <c r="JIF32" s="532"/>
      <c r="JIG32" s="532"/>
      <c r="JIH32" s="532"/>
      <c r="JII32" s="532"/>
      <c r="JIJ32" s="532"/>
      <c r="JIK32" s="532"/>
      <c r="JIL32" s="532"/>
      <c r="JIM32" s="532"/>
      <c r="JIN32" s="532"/>
      <c r="JIO32" s="532"/>
      <c r="JIP32" s="532"/>
      <c r="JIQ32" s="532"/>
      <c r="JIR32" s="532"/>
      <c r="JIS32" s="532"/>
      <c r="JIT32" s="532"/>
      <c r="JIU32" s="532"/>
      <c r="JIV32" s="532"/>
      <c r="JIW32" s="532"/>
      <c r="JIX32" s="532"/>
      <c r="JIY32" s="532"/>
      <c r="JIZ32" s="532"/>
      <c r="JJA32" s="532"/>
      <c r="JJB32" s="532"/>
      <c r="JJC32" s="532"/>
      <c r="JJD32" s="532"/>
      <c r="JJE32" s="532"/>
      <c r="JJF32" s="532"/>
      <c r="JJG32" s="532"/>
      <c r="JJH32" s="532"/>
      <c r="JJI32" s="532"/>
      <c r="JJJ32" s="532"/>
      <c r="JJK32" s="532"/>
      <c r="JJL32" s="532"/>
      <c r="JJM32" s="532"/>
      <c r="JJN32" s="532"/>
      <c r="JJO32" s="532"/>
      <c r="JJP32" s="532"/>
      <c r="JJQ32" s="532"/>
      <c r="JJR32" s="532"/>
      <c r="JJS32" s="532"/>
      <c r="JJT32" s="532"/>
      <c r="JJU32" s="532"/>
      <c r="JJV32" s="532"/>
      <c r="JJW32" s="532"/>
      <c r="JJX32" s="532"/>
      <c r="JJY32" s="532"/>
      <c r="JJZ32" s="532"/>
      <c r="JKA32" s="532"/>
      <c r="JKB32" s="532"/>
      <c r="JKC32" s="532"/>
      <c r="JKD32" s="532"/>
      <c r="JKE32" s="532"/>
      <c r="JKF32" s="532"/>
      <c r="JKG32" s="532"/>
      <c r="JKH32" s="532"/>
      <c r="JKI32" s="532"/>
      <c r="JKJ32" s="532"/>
      <c r="JKK32" s="532"/>
      <c r="JKL32" s="532"/>
      <c r="JKM32" s="532"/>
      <c r="JKN32" s="532"/>
      <c r="JKO32" s="532"/>
      <c r="JKP32" s="532"/>
      <c r="JKQ32" s="532"/>
      <c r="JKR32" s="532"/>
      <c r="JKS32" s="532"/>
      <c r="JKT32" s="532"/>
      <c r="JKU32" s="532"/>
      <c r="JKV32" s="532"/>
      <c r="JKW32" s="532"/>
      <c r="JKX32" s="532"/>
      <c r="JKY32" s="532"/>
      <c r="JKZ32" s="532"/>
      <c r="JLA32" s="532"/>
      <c r="JLB32" s="532"/>
      <c r="JLC32" s="532"/>
      <c r="JLD32" s="532"/>
      <c r="JLE32" s="532"/>
      <c r="JLF32" s="532"/>
      <c r="JLG32" s="532"/>
      <c r="JLH32" s="532"/>
      <c r="JLI32" s="532"/>
      <c r="JLJ32" s="532"/>
      <c r="JLK32" s="532"/>
      <c r="JLL32" s="532"/>
      <c r="JLM32" s="532"/>
      <c r="JLN32" s="532"/>
      <c r="JLO32" s="532"/>
      <c r="JLP32" s="532"/>
      <c r="JLQ32" s="532"/>
      <c r="JLR32" s="532"/>
      <c r="JLS32" s="532"/>
      <c r="JLT32" s="532"/>
      <c r="JLU32" s="532"/>
      <c r="JLV32" s="532"/>
      <c r="JLW32" s="532"/>
      <c r="JLX32" s="532"/>
      <c r="JLY32" s="532"/>
      <c r="JLZ32" s="532"/>
      <c r="JMA32" s="532"/>
      <c r="JMB32" s="532"/>
      <c r="JMC32" s="532"/>
      <c r="JMD32" s="532"/>
      <c r="JME32" s="532"/>
      <c r="JMF32" s="532"/>
      <c r="JMG32" s="532"/>
      <c r="JMH32" s="532"/>
      <c r="JMI32" s="532"/>
      <c r="JMJ32" s="532"/>
      <c r="JMK32" s="532"/>
      <c r="JML32" s="532"/>
      <c r="JMM32" s="532"/>
      <c r="JMN32" s="532"/>
      <c r="JMO32" s="532"/>
      <c r="JMP32" s="532"/>
      <c r="JMQ32" s="532"/>
      <c r="JMR32" s="532"/>
      <c r="JMS32" s="532"/>
      <c r="JMT32" s="532"/>
      <c r="JMU32" s="532"/>
      <c r="JMV32" s="532"/>
      <c r="JMW32" s="532"/>
      <c r="JMX32" s="532"/>
      <c r="JMY32" s="532"/>
      <c r="JMZ32" s="532"/>
      <c r="JNA32" s="532"/>
      <c r="JNB32" s="532"/>
      <c r="JNC32" s="532"/>
      <c r="JND32" s="532"/>
      <c r="JNE32" s="532"/>
      <c r="JNF32" s="532"/>
      <c r="JNG32" s="532"/>
      <c r="JNH32" s="532"/>
      <c r="JNI32" s="532"/>
      <c r="JNJ32" s="532"/>
      <c r="JNK32" s="532"/>
      <c r="JNL32" s="532"/>
      <c r="JNM32" s="532"/>
      <c r="JNN32" s="532"/>
      <c r="JNO32" s="532"/>
      <c r="JNP32" s="532"/>
      <c r="JNQ32" s="532"/>
      <c r="JNR32" s="532"/>
      <c r="JNS32" s="532"/>
      <c r="JNT32" s="532"/>
      <c r="JNU32" s="532"/>
      <c r="JNV32" s="532"/>
      <c r="JNW32" s="532"/>
      <c r="JNX32" s="532"/>
      <c r="JNY32" s="532"/>
      <c r="JNZ32" s="532"/>
      <c r="JOA32" s="532"/>
      <c r="JOB32" s="532"/>
      <c r="JOC32" s="532"/>
      <c r="JOD32" s="532"/>
      <c r="JOE32" s="532"/>
      <c r="JOF32" s="532"/>
      <c r="JOG32" s="532"/>
      <c r="JOH32" s="532"/>
      <c r="JOI32" s="532"/>
      <c r="JOJ32" s="532"/>
      <c r="JOK32" s="532"/>
      <c r="JOL32" s="532"/>
      <c r="JOM32" s="532"/>
      <c r="JON32" s="532"/>
      <c r="JOO32" s="532"/>
      <c r="JOP32" s="532"/>
      <c r="JOQ32" s="532"/>
      <c r="JOR32" s="532"/>
      <c r="JOS32" s="532"/>
      <c r="JOT32" s="532"/>
      <c r="JOU32" s="532"/>
      <c r="JOV32" s="532"/>
      <c r="JOW32" s="532"/>
      <c r="JOX32" s="532"/>
      <c r="JOY32" s="532"/>
      <c r="JOZ32" s="532"/>
      <c r="JPA32" s="532"/>
      <c r="JPB32" s="532"/>
      <c r="JPC32" s="532"/>
      <c r="JPD32" s="532"/>
      <c r="JPE32" s="532"/>
      <c r="JPF32" s="532"/>
      <c r="JPG32" s="532"/>
      <c r="JPH32" s="532"/>
      <c r="JPI32" s="532"/>
      <c r="JPJ32" s="532"/>
      <c r="JPK32" s="532"/>
      <c r="JPL32" s="532"/>
      <c r="JPM32" s="532"/>
      <c r="JPN32" s="532"/>
      <c r="JPO32" s="532"/>
      <c r="JPP32" s="532"/>
      <c r="JPQ32" s="532"/>
      <c r="JPR32" s="532"/>
      <c r="JPS32" s="532"/>
      <c r="JPT32" s="532"/>
      <c r="JPU32" s="532"/>
      <c r="JPV32" s="532"/>
      <c r="JPW32" s="532"/>
      <c r="JPX32" s="532"/>
      <c r="JPY32" s="532"/>
      <c r="JPZ32" s="532"/>
      <c r="JQA32" s="532"/>
      <c r="JQB32" s="532"/>
      <c r="JQC32" s="532"/>
      <c r="JQD32" s="532"/>
      <c r="JQE32" s="532"/>
      <c r="JQF32" s="532"/>
      <c r="JQG32" s="532"/>
      <c r="JQH32" s="532"/>
      <c r="JQI32" s="532"/>
      <c r="JQJ32" s="532"/>
      <c r="JQK32" s="532"/>
      <c r="JQL32" s="532"/>
      <c r="JQM32" s="532"/>
      <c r="JQN32" s="532"/>
      <c r="JQO32" s="532"/>
      <c r="JQP32" s="532"/>
      <c r="JQQ32" s="532"/>
      <c r="JQR32" s="532"/>
      <c r="JQS32" s="532"/>
      <c r="JQT32" s="532"/>
      <c r="JQU32" s="532"/>
      <c r="JQV32" s="532"/>
      <c r="JQW32" s="532"/>
      <c r="JQX32" s="532"/>
      <c r="JQY32" s="532"/>
      <c r="JQZ32" s="532"/>
      <c r="JRA32" s="532"/>
      <c r="JRB32" s="532"/>
      <c r="JRC32" s="532"/>
      <c r="JRD32" s="532"/>
      <c r="JRE32" s="532"/>
      <c r="JRF32" s="532"/>
      <c r="JRG32" s="532"/>
      <c r="JRH32" s="532"/>
      <c r="JRI32" s="532"/>
      <c r="JRJ32" s="532"/>
      <c r="JRK32" s="532"/>
      <c r="JRL32" s="532"/>
      <c r="JRM32" s="532"/>
      <c r="JRN32" s="532"/>
      <c r="JRO32" s="532"/>
      <c r="JRP32" s="532"/>
      <c r="JRQ32" s="532"/>
      <c r="JRR32" s="532"/>
      <c r="JRS32" s="532"/>
      <c r="JRT32" s="532"/>
      <c r="JRU32" s="532"/>
      <c r="JRV32" s="532"/>
      <c r="JRW32" s="532"/>
      <c r="JRX32" s="532"/>
      <c r="JRY32" s="532"/>
      <c r="JRZ32" s="532"/>
      <c r="JSA32" s="532"/>
      <c r="JSB32" s="532"/>
      <c r="JSC32" s="532"/>
      <c r="JSD32" s="532"/>
      <c r="JSE32" s="532"/>
      <c r="JSF32" s="532"/>
      <c r="JSG32" s="532"/>
      <c r="JSH32" s="532"/>
      <c r="JSI32" s="532"/>
      <c r="JSJ32" s="532"/>
      <c r="JSK32" s="532"/>
      <c r="JSL32" s="532"/>
      <c r="JSM32" s="532"/>
      <c r="JSN32" s="532"/>
      <c r="JSO32" s="532"/>
      <c r="JSP32" s="532"/>
      <c r="JSQ32" s="532"/>
      <c r="JSR32" s="532"/>
      <c r="JSS32" s="532"/>
      <c r="JST32" s="532"/>
      <c r="JSU32" s="532"/>
      <c r="JSV32" s="532"/>
      <c r="JSW32" s="532"/>
      <c r="JSX32" s="532"/>
      <c r="JSY32" s="532"/>
      <c r="JSZ32" s="532"/>
      <c r="JTA32" s="532"/>
      <c r="JTB32" s="532"/>
      <c r="JTC32" s="532"/>
      <c r="JTD32" s="532"/>
      <c r="JTE32" s="532"/>
      <c r="JTF32" s="532"/>
      <c r="JTG32" s="532"/>
      <c r="JTH32" s="532"/>
      <c r="JTI32" s="532"/>
      <c r="JTJ32" s="532"/>
      <c r="JTK32" s="532"/>
      <c r="JTL32" s="532"/>
      <c r="JTM32" s="532"/>
      <c r="JTN32" s="532"/>
      <c r="JTO32" s="532"/>
      <c r="JTP32" s="532"/>
      <c r="JTQ32" s="532"/>
      <c r="JTR32" s="532"/>
      <c r="JTS32" s="532"/>
      <c r="JTT32" s="532"/>
      <c r="JTU32" s="532"/>
      <c r="JTV32" s="532"/>
      <c r="JTW32" s="532"/>
      <c r="JTX32" s="532"/>
      <c r="JTY32" s="532"/>
      <c r="JTZ32" s="532"/>
      <c r="JUA32" s="532"/>
      <c r="JUB32" s="532"/>
      <c r="JUC32" s="532"/>
      <c r="JUD32" s="532"/>
      <c r="JUE32" s="532"/>
      <c r="JUF32" s="532"/>
      <c r="JUG32" s="532"/>
      <c r="JUH32" s="532"/>
      <c r="JUI32" s="532"/>
      <c r="JUJ32" s="532"/>
      <c r="JUK32" s="532"/>
      <c r="JUL32" s="532"/>
      <c r="JUM32" s="532"/>
      <c r="JUN32" s="532"/>
      <c r="JUO32" s="532"/>
      <c r="JUP32" s="532"/>
      <c r="JUQ32" s="532"/>
      <c r="JUR32" s="532"/>
      <c r="JUS32" s="532"/>
      <c r="JUT32" s="532"/>
      <c r="JUU32" s="532"/>
      <c r="JUV32" s="532"/>
      <c r="JUW32" s="532"/>
      <c r="JUX32" s="532"/>
      <c r="JUY32" s="532"/>
      <c r="JUZ32" s="532"/>
      <c r="JVA32" s="532"/>
      <c r="JVB32" s="532"/>
      <c r="JVC32" s="532"/>
      <c r="JVD32" s="532"/>
      <c r="JVE32" s="532"/>
      <c r="JVF32" s="532"/>
      <c r="JVG32" s="532"/>
      <c r="JVH32" s="532"/>
      <c r="JVI32" s="532"/>
      <c r="JVJ32" s="532"/>
      <c r="JVK32" s="532"/>
      <c r="JVL32" s="532"/>
      <c r="JVM32" s="532"/>
      <c r="JVN32" s="532"/>
      <c r="JVO32" s="532"/>
      <c r="JVP32" s="532"/>
      <c r="JVQ32" s="532"/>
      <c r="JVR32" s="532"/>
      <c r="JVS32" s="532"/>
      <c r="JVT32" s="532"/>
      <c r="JVU32" s="532"/>
      <c r="JVV32" s="532"/>
      <c r="JVW32" s="532"/>
      <c r="JVX32" s="532"/>
      <c r="JVY32" s="532"/>
      <c r="JVZ32" s="532"/>
      <c r="JWA32" s="532"/>
      <c r="JWB32" s="532"/>
      <c r="JWC32" s="532"/>
      <c r="JWD32" s="532"/>
      <c r="JWE32" s="532"/>
      <c r="JWF32" s="532"/>
      <c r="JWG32" s="532"/>
      <c r="JWH32" s="532"/>
      <c r="JWI32" s="532"/>
      <c r="JWJ32" s="532"/>
      <c r="JWK32" s="532"/>
      <c r="JWL32" s="532"/>
      <c r="JWM32" s="532"/>
      <c r="JWN32" s="532"/>
      <c r="JWO32" s="532"/>
      <c r="JWP32" s="532"/>
      <c r="JWQ32" s="532"/>
      <c r="JWR32" s="532"/>
      <c r="JWS32" s="532"/>
      <c r="JWT32" s="532"/>
      <c r="JWU32" s="532"/>
      <c r="JWV32" s="532"/>
      <c r="JWW32" s="532"/>
      <c r="JWX32" s="532"/>
      <c r="JWY32" s="532"/>
      <c r="JWZ32" s="532"/>
      <c r="JXA32" s="532"/>
      <c r="JXB32" s="532"/>
      <c r="JXC32" s="532"/>
      <c r="JXD32" s="532"/>
      <c r="JXE32" s="532"/>
      <c r="JXF32" s="532"/>
      <c r="JXG32" s="532"/>
      <c r="JXH32" s="532"/>
      <c r="JXI32" s="532"/>
      <c r="JXJ32" s="532"/>
      <c r="JXK32" s="532"/>
      <c r="JXL32" s="532"/>
      <c r="JXM32" s="532"/>
      <c r="JXN32" s="532"/>
      <c r="JXO32" s="532"/>
      <c r="JXP32" s="532"/>
      <c r="JXQ32" s="532"/>
      <c r="JXR32" s="532"/>
      <c r="JXS32" s="532"/>
      <c r="JXT32" s="532"/>
      <c r="JXU32" s="532"/>
      <c r="JXV32" s="532"/>
      <c r="JXW32" s="532"/>
      <c r="JXX32" s="532"/>
      <c r="JXY32" s="532"/>
      <c r="JXZ32" s="532"/>
      <c r="JYA32" s="532"/>
      <c r="JYB32" s="532"/>
      <c r="JYC32" s="532"/>
      <c r="JYD32" s="532"/>
      <c r="JYE32" s="532"/>
      <c r="JYF32" s="532"/>
      <c r="JYG32" s="532"/>
      <c r="JYH32" s="532"/>
      <c r="JYI32" s="532"/>
      <c r="JYJ32" s="532"/>
      <c r="JYK32" s="532"/>
      <c r="JYL32" s="532"/>
      <c r="JYM32" s="532"/>
      <c r="JYN32" s="532"/>
      <c r="JYO32" s="532"/>
      <c r="JYP32" s="532"/>
      <c r="JYQ32" s="532"/>
      <c r="JYR32" s="532"/>
      <c r="JYS32" s="532"/>
      <c r="JYT32" s="532"/>
      <c r="JYU32" s="532"/>
      <c r="JYV32" s="532"/>
      <c r="JYW32" s="532"/>
      <c r="JYX32" s="532"/>
      <c r="JYY32" s="532"/>
      <c r="JYZ32" s="532"/>
      <c r="JZA32" s="532"/>
      <c r="JZB32" s="532"/>
      <c r="JZC32" s="532"/>
      <c r="JZD32" s="532"/>
      <c r="JZE32" s="532"/>
      <c r="JZF32" s="532"/>
      <c r="JZG32" s="532"/>
      <c r="JZH32" s="532"/>
      <c r="JZI32" s="532"/>
      <c r="JZJ32" s="532"/>
      <c r="JZK32" s="532"/>
      <c r="JZL32" s="532"/>
      <c r="JZM32" s="532"/>
      <c r="JZN32" s="532"/>
      <c r="JZO32" s="532"/>
      <c r="JZP32" s="532"/>
      <c r="JZQ32" s="532"/>
      <c r="JZR32" s="532"/>
      <c r="JZS32" s="532"/>
      <c r="JZT32" s="532"/>
      <c r="JZU32" s="532"/>
      <c r="JZV32" s="532"/>
      <c r="JZW32" s="532"/>
      <c r="JZX32" s="532"/>
      <c r="JZY32" s="532"/>
      <c r="JZZ32" s="532"/>
      <c r="KAA32" s="532"/>
      <c r="KAB32" s="532"/>
      <c r="KAC32" s="532"/>
      <c r="KAD32" s="532"/>
      <c r="KAE32" s="532"/>
      <c r="KAF32" s="532"/>
      <c r="KAG32" s="532"/>
      <c r="KAH32" s="532"/>
      <c r="KAI32" s="532"/>
      <c r="KAJ32" s="532"/>
      <c r="KAK32" s="532"/>
      <c r="KAL32" s="532"/>
      <c r="KAM32" s="532"/>
      <c r="KAN32" s="532"/>
      <c r="KAO32" s="532"/>
      <c r="KAP32" s="532"/>
      <c r="KAQ32" s="532"/>
      <c r="KAR32" s="532"/>
      <c r="KAS32" s="532"/>
      <c r="KAT32" s="532"/>
      <c r="KAU32" s="532"/>
      <c r="KAV32" s="532"/>
      <c r="KAW32" s="532"/>
      <c r="KAX32" s="532"/>
      <c r="KAY32" s="532"/>
      <c r="KAZ32" s="532"/>
      <c r="KBA32" s="532"/>
      <c r="KBB32" s="532"/>
      <c r="KBC32" s="532"/>
      <c r="KBD32" s="532"/>
      <c r="KBE32" s="532"/>
      <c r="KBF32" s="532"/>
      <c r="KBG32" s="532"/>
      <c r="KBH32" s="532"/>
      <c r="KBI32" s="532"/>
      <c r="KBJ32" s="532"/>
      <c r="KBK32" s="532"/>
      <c r="KBL32" s="532"/>
      <c r="KBM32" s="532"/>
      <c r="KBN32" s="532"/>
      <c r="KBO32" s="532"/>
      <c r="KBP32" s="532"/>
      <c r="KBQ32" s="532"/>
      <c r="KBR32" s="532"/>
      <c r="KBS32" s="532"/>
      <c r="KBT32" s="532"/>
      <c r="KBU32" s="532"/>
      <c r="KBV32" s="532"/>
      <c r="KBW32" s="532"/>
      <c r="KBX32" s="532"/>
      <c r="KBY32" s="532"/>
      <c r="KBZ32" s="532"/>
      <c r="KCA32" s="532"/>
      <c r="KCB32" s="532"/>
      <c r="KCC32" s="532"/>
      <c r="KCD32" s="532"/>
      <c r="KCE32" s="532"/>
      <c r="KCF32" s="532"/>
      <c r="KCG32" s="532"/>
      <c r="KCH32" s="532"/>
      <c r="KCI32" s="532"/>
      <c r="KCJ32" s="532"/>
      <c r="KCK32" s="532"/>
      <c r="KCL32" s="532"/>
      <c r="KCM32" s="532"/>
      <c r="KCN32" s="532"/>
      <c r="KCO32" s="532"/>
      <c r="KCP32" s="532"/>
      <c r="KCQ32" s="532"/>
      <c r="KCR32" s="532"/>
      <c r="KCS32" s="532"/>
      <c r="KCT32" s="532"/>
      <c r="KCU32" s="532"/>
      <c r="KCV32" s="532"/>
      <c r="KCW32" s="532"/>
      <c r="KCX32" s="532"/>
      <c r="KCY32" s="532"/>
      <c r="KCZ32" s="532"/>
      <c r="KDA32" s="532"/>
      <c r="KDB32" s="532"/>
      <c r="KDC32" s="532"/>
      <c r="KDD32" s="532"/>
      <c r="KDE32" s="532"/>
      <c r="KDF32" s="532"/>
      <c r="KDG32" s="532"/>
      <c r="KDH32" s="532"/>
      <c r="KDI32" s="532"/>
      <c r="KDJ32" s="532"/>
      <c r="KDK32" s="532"/>
      <c r="KDL32" s="532"/>
      <c r="KDM32" s="532"/>
      <c r="KDN32" s="532"/>
      <c r="KDO32" s="532"/>
      <c r="KDP32" s="532"/>
      <c r="KDQ32" s="532"/>
      <c r="KDR32" s="532"/>
      <c r="KDS32" s="532"/>
      <c r="KDT32" s="532"/>
      <c r="KDU32" s="532"/>
      <c r="KDV32" s="532"/>
      <c r="KDW32" s="532"/>
      <c r="KDX32" s="532"/>
      <c r="KDY32" s="532"/>
      <c r="KDZ32" s="532"/>
      <c r="KEA32" s="532"/>
      <c r="KEB32" s="532"/>
      <c r="KEC32" s="532"/>
      <c r="KED32" s="532"/>
      <c r="KEE32" s="532"/>
      <c r="KEF32" s="532"/>
      <c r="KEG32" s="532"/>
      <c r="KEH32" s="532"/>
      <c r="KEI32" s="532"/>
      <c r="KEJ32" s="532"/>
      <c r="KEK32" s="532"/>
      <c r="KEL32" s="532"/>
      <c r="KEM32" s="532"/>
      <c r="KEN32" s="532"/>
      <c r="KEO32" s="532"/>
      <c r="KEP32" s="532"/>
      <c r="KEQ32" s="532"/>
      <c r="KER32" s="532"/>
      <c r="KES32" s="532"/>
      <c r="KET32" s="532"/>
      <c r="KEU32" s="532"/>
      <c r="KEV32" s="532"/>
      <c r="KEW32" s="532"/>
      <c r="KEX32" s="532"/>
      <c r="KEY32" s="532"/>
      <c r="KEZ32" s="532"/>
      <c r="KFA32" s="532"/>
      <c r="KFB32" s="532"/>
      <c r="KFC32" s="532"/>
      <c r="KFD32" s="532"/>
      <c r="KFE32" s="532"/>
      <c r="KFF32" s="532"/>
      <c r="KFG32" s="532"/>
      <c r="KFH32" s="532"/>
      <c r="KFI32" s="532"/>
      <c r="KFJ32" s="532"/>
      <c r="KFK32" s="532"/>
      <c r="KFL32" s="532"/>
      <c r="KFM32" s="532"/>
      <c r="KFN32" s="532"/>
      <c r="KFO32" s="532"/>
      <c r="KFP32" s="532"/>
      <c r="KFQ32" s="532"/>
      <c r="KFR32" s="532"/>
      <c r="KFS32" s="532"/>
      <c r="KFT32" s="532"/>
      <c r="KFU32" s="532"/>
      <c r="KFV32" s="532"/>
      <c r="KFW32" s="532"/>
      <c r="KFX32" s="532"/>
      <c r="KFY32" s="532"/>
      <c r="KFZ32" s="532"/>
      <c r="KGA32" s="532"/>
      <c r="KGB32" s="532"/>
      <c r="KGC32" s="532"/>
      <c r="KGD32" s="532"/>
      <c r="KGE32" s="532"/>
      <c r="KGF32" s="532"/>
      <c r="KGG32" s="532"/>
      <c r="KGH32" s="532"/>
      <c r="KGI32" s="532"/>
      <c r="KGJ32" s="532"/>
      <c r="KGK32" s="532"/>
      <c r="KGL32" s="532"/>
      <c r="KGM32" s="532"/>
      <c r="KGN32" s="532"/>
      <c r="KGO32" s="532"/>
      <c r="KGP32" s="532"/>
      <c r="KGQ32" s="532"/>
      <c r="KGR32" s="532"/>
      <c r="KGS32" s="532"/>
      <c r="KGT32" s="532"/>
      <c r="KGU32" s="532"/>
      <c r="KGV32" s="532"/>
      <c r="KGW32" s="532"/>
      <c r="KGX32" s="532"/>
      <c r="KGY32" s="532"/>
      <c r="KGZ32" s="532"/>
      <c r="KHA32" s="532"/>
      <c r="KHB32" s="532"/>
      <c r="KHC32" s="532"/>
      <c r="KHD32" s="532"/>
      <c r="KHE32" s="532"/>
      <c r="KHF32" s="532"/>
      <c r="KHG32" s="532"/>
      <c r="KHH32" s="532"/>
      <c r="KHI32" s="532"/>
      <c r="KHJ32" s="532"/>
      <c r="KHK32" s="532"/>
      <c r="KHL32" s="532"/>
      <c r="KHM32" s="532"/>
      <c r="KHN32" s="532"/>
      <c r="KHO32" s="532"/>
      <c r="KHP32" s="532"/>
      <c r="KHQ32" s="532"/>
      <c r="KHR32" s="532"/>
      <c r="KHS32" s="532"/>
      <c r="KHT32" s="532"/>
      <c r="KHU32" s="532"/>
      <c r="KHV32" s="532"/>
      <c r="KHW32" s="532"/>
      <c r="KHX32" s="532"/>
      <c r="KHY32" s="532"/>
      <c r="KHZ32" s="532"/>
      <c r="KIA32" s="532"/>
      <c r="KIB32" s="532"/>
      <c r="KIC32" s="532"/>
      <c r="KID32" s="532"/>
      <c r="KIE32" s="532"/>
      <c r="KIF32" s="532"/>
      <c r="KIG32" s="532"/>
      <c r="KIH32" s="532"/>
      <c r="KII32" s="532"/>
      <c r="KIJ32" s="532"/>
      <c r="KIK32" s="532"/>
      <c r="KIL32" s="532"/>
      <c r="KIM32" s="532"/>
      <c r="KIN32" s="532"/>
      <c r="KIO32" s="532"/>
      <c r="KIP32" s="532"/>
      <c r="KIQ32" s="532"/>
      <c r="KIR32" s="532"/>
      <c r="KIS32" s="532"/>
      <c r="KIT32" s="532"/>
      <c r="KIU32" s="532"/>
      <c r="KIV32" s="532"/>
      <c r="KIW32" s="532"/>
      <c r="KIX32" s="532"/>
      <c r="KIY32" s="532"/>
      <c r="KIZ32" s="532"/>
      <c r="KJA32" s="532"/>
      <c r="KJB32" s="532"/>
      <c r="KJC32" s="532"/>
      <c r="KJD32" s="532"/>
      <c r="KJE32" s="532"/>
      <c r="KJF32" s="532"/>
      <c r="KJG32" s="532"/>
      <c r="KJH32" s="532"/>
      <c r="KJI32" s="532"/>
      <c r="KJJ32" s="532"/>
      <c r="KJK32" s="532"/>
      <c r="KJL32" s="532"/>
      <c r="KJM32" s="532"/>
      <c r="KJN32" s="532"/>
      <c r="KJO32" s="532"/>
      <c r="KJP32" s="532"/>
      <c r="KJQ32" s="532"/>
      <c r="KJR32" s="532"/>
      <c r="KJS32" s="532"/>
      <c r="KJT32" s="532"/>
      <c r="KJU32" s="532"/>
      <c r="KJV32" s="532"/>
      <c r="KJW32" s="532"/>
      <c r="KJX32" s="532"/>
      <c r="KJY32" s="532"/>
      <c r="KJZ32" s="532"/>
      <c r="KKA32" s="532"/>
      <c r="KKB32" s="532"/>
      <c r="KKC32" s="532"/>
      <c r="KKD32" s="532"/>
      <c r="KKE32" s="532"/>
      <c r="KKF32" s="532"/>
      <c r="KKG32" s="532"/>
      <c r="KKH32" s="532"/>
      <c r="KKI32" s="532"/>
      <c r="KKJ32" s="532"/>
      <c r="KKK32" s="532"/>
      <c r="KKL32" s="532"/>
      <c r="KKM32" s="532"/>
      <c r="KKN32" s="532"/>
      <c r="KKO32" s="532"/>
      <c r="KKP32" s="532"/>
      <c r="KKQ32" s="532"/>
      <c r="KKR32" s="532"/>
      <c r="KKS32" s="532"/>
      <c r="KKT32" s="532"/>
      <c r="KKU32" s="532"/>
      <c r="KKV32" s="532"/>
      <c r="KKW32" s="532"/>
      <c r="KKX32" s="532"/>
      <c r="KKY32" s="532"/>
      <c r="KKZ32" s="532"/>
      <c r="KLA32" s="532"/>
      <c r="KLB32" s="532"/>
      <c r="KLC32" s="532"/>
      <c r="KLD32" s="532"/>
      <c r="KLE32" s="532"/>
      <c r="KLF32" s="532"/>
      <c r="KLG32" s="532"/>
      <c r="KLH32" s="532"/>
      <c r="KLI32" s="532"/>
      <c r="KLJ32" s="532"/>
      <c r="KLK32" s="532"/>
      <c r="KLL32" s="532"/>
      <c r="KLM32" s="532"/>
      <c r="KLN32" s="532"/>
      <c r="KLO32" s="532"/>
      <c r="KLP32" s="532"/>
      <c r="KLQ32" s="532"/>
      <c r="KLR32" s="532"/>
      <c r="KLS32" s="532"/>
      <c r="KLT32" s="532"/>
      <c r="KLU32" s="532"/>
      <c r="KLV32" s="532"/>
      <c r="KLW32" s="532"/>
      <c r="KLX32" s="532"/>
      <c r="KLY32" s="532"/>
      <c r="KLZ32" s="532"/>
      <c r="KMA32" s="532"/>
      <c r="KMB32" s="532"/>
      <c r="KMC32" s="532"/>
      <c r="KMD32" s="532"/>
      <c r="KME32" s="532"/>
      <c r="KMF32" s="532"/>
      <c r="KMG32" s="532"/>
      <c r="KMH32" s="532"/>
      <c r="KMI32" s="532"/>
      <c r="KMJ32" s="532"/>
      <c r="KMK32" s="532"/>
      <c r="KML32" s="532"/>
      <c r="KMM32" s="532"/>
      <c r="KMN32" s="532"/>
      <c r="KMO32" s="532"/>
      <c r="KMP32" s="532"/>
      <c r="KMQ32" s="532"/>
      <c r="KMR32" s="532"/>
      <c r="KMS32" s="532"/>
      <c r="KMT32" s="532"/>
      <c r="KMU32" s="532"/>
      <c r="KMV32" s="532"/>
      <c r="KMW32" s="532"/>
      <c r="KMX32" s="532"/>
      <c r="KMY32" s="532"/>
      <c r="KMZ32" s="532"/>
      <c r="KNA32" s="532"/>
      <c r="KNB32" s="532"/>
      <c r="KNC32" s="532"/>
      <c r="KND32" s="532"/>
      <c r="KNE32" s="532"/>
      <c r="KNF32" s="532"/>
      <c r="KNG32" s="532"/>
      <c r="KNH32" s="532"/>
      <c r="KNI32" s="532"/>
      <c r="KNJ32" s="532"/>
      <c r="KNK32" s="532"/>
      <c r="KNL32" s="532"/>
      <c r="KNM32" s="532"/>
      <c r="KNN32" s="532"/>
      <c r="KNO32" s="532"/>
      <c r="KNP32" s="532"/>
      <c r="KNQ32" s="532"/>
      <c r="KNR32" s="532"/>
      <c r="KNS32" s="532"/>
      <c r="KNT32" s="532"/>
      <c r="KNU32" s="532"/>
      <c r="KNV32" s="532"/>
      <c r="KNW32" s="532"/>
      <c r="KNX32" s="532"/>
      <c r="KNY32" s="532"/>
      <c r="KNZ32" s="532"/>
      <c r="KOA32" s="532"/>
      <c r="KOB32" s="532"/>
      <c r="KOC32" s="532"/>
      <c r="KOD32" s="532"/>
      <c r="KOE32" s="532"/>
      <c r="KOF32" s="532"/>
      <c r="KOG32" s="532"/>
      <c r="KOH32" s="532"/>
      <c r="KOI32" s="532"/>
      <c r="KOJ32" s="532"/>
      <c r="KOK32" s="532"/>
      <c r="KOL32" s="532"/>
      <c r="KOM32" s="532"/>
      <c r="KON32" s="532"/>
      <c r="KOO32" s="532"/>
      <c r="KOP32" s="532"/>
      <c r="KOQ32" s="532"/>
      <c r="KOR32" s="532"/>
      <c r="KOS32" s="532"/>
      <c r="KOT32" s="532"/>
      <c r="KOU32" s="532"/>
      <c r="KOV32" s="532"/>
      <c r="KOW32" s="532"/>
      <c r="KOX32" s="532"/>
      <c r="KOY32" s="532"/>
      <c r="KOZ32" s="532"/>
      <c r="KPA32" s="532"/>
      <c r="KPB32" s="532"/>
      <c r="KPC32" s="532"/>
      <c r="KPD32" s="532"/>
      <c r="KPE32" s="532"/>
      <c r="KPF32" s="532"/>
      <c r="KPG32" s="532"/>
      <c r="KPH32" s="532"/>
      <c r="KPI32" s="532"/>
      <c r="KPJ32" s="532"/>
      <c r="KPK32" s="532"/>
      <c r="KPL32" s="532"/>
      <c r="KPM32" s="532"/>
      <c r="KPN32" s="532"/>
      <c r="KPO32" s="532"/>
      <c r="KPP32" s="532"/>
      <c r="KPQ32" s="532"/>
      <c r="KPR32" s="532"/>
      <c r="KPS32" s="532"/>
      <c r="KPT32" s="532"/>
      <c r="KPU32" s="532"/>
      <c r="KPV32" s="532"/>
      <c r="KPW32" s="532"/>
      <c r="KPX32" s="532"/>
      <c r="KPY32" s="532"/>
      <c r="KPZ32" s="532"/>
      <c r="KQA32" s="532"/>
      <c r="KQB32" s="532"/>
      <c r="KQC32" s="532"/>
      <c r="KQD32" s="532"/>
      <c r="KQE32" s="532"/>
      <c r="KQF32" s="532"/>
      <c r="KQG32" s="532"/>
      <c r="KQH32" s="532"/>
      <c r="KQI32" s="532"/>
      <c r="KQJ32" s="532"/>
      <c r="KQK32" s="532"/>
      <c r="KQL32" s="532"/>
      <c r="KQM32" s="532"/>
      <c r="KQN32" s="532"/>
      <c r="KQO32" s="532"/>
      <c r="KQP32" s="532"/>
      <c r="KQQ32" s="532"/>
      <c r="KQR32" s="532"/>
      <c r="KQS32" s="532"/>
      <c r="KQT32" s="532"/>
      <c r="KQU32" s="532"/>
      <c r="KQV32" s="532"/>
      <c r="KQW32" s="532"/>
      <c r="KQX32" s="532"/>
      <c r="KQY32" s="532"/>
      <c r="KQZ32" s="532"/>
      <c r="KRA32" s="532"/>
      <c r="KRB32" s="532"/>
      <c r="KRC32" s="532"/>
      <c r="KRD32" s="532"/>
      <c r="KRE32" s="532"/>
      <c r="KRF32" s="532"/>
      <c r="KRG32" s="532"/>
      <c r="KRH32" s="532"/>
      <c r="KRI32" s="532"/>
      <c r="KRJ32" s="532"/>
      <c r="KRK32" s="532"/>
      <c r="KRL32" s="532"/>
      <c r="KRM32" s="532"/>
      <c r="KRN32" s="532"/>
      <c r="KRO32" s="532"/>
      <c r="KRP32" s="532"/>
      <c r="KRQ32" s="532"/>
      <c r="KRR32" s="532"/>
      <c r="KRS32" s="532"/>
      <c r="KRT32" s="532"/>
      <c r="KRU32" s="532"/>
      <c r="KRV32" s="532"/>
      <c r="KRW32" s="532"/>
      <c r="KRX32" s="532"/>
      <c r="KRY32" s="532"/>
      <c r="KRZ32" s="532"/>
      <c r="KSA32" s="532"/>
      <c r="KSB32" s="532"/>
      <c r="KSC32" s="532"/>
      <c r="KSD32" s="532"/>
      <c r="KSE32" s="532"/>
      <c r="KSF32" s="532"/>
      <c r="KSG32" s="532"/>
      <c r="KSH32" s="532"/>
      <c r="KSI32" s="532"/>
      <c r="KSJ32" s="532"/>
      <c r="KSK32" s="532"/>
      <c r="KSL32" s="532"/>
      <c r="KSM32" s="532"/>
      <c r="KSN32" s="532"/>
      <c r="KSO32" s="532"/>
      <c r="KSP32" s="532"/>
      <c r="KSQ32" s="532"/>
      <c r="KSR32" s="532"/>
      <c r="KSS32" s="532"/>
      <c r="KST32" s="532"/>
      <c r="KSU32" s="532"/>
      <c r="KSV32" s="532"/>
      <c r="KSW32" s="532"/>
      <c r="KSX32" s="532"/>
      <c r="KSY32" s="532"/>
      <c r="KSZ32" s="532"/>
      <c r="KTA32" s="532"/>
      <c r="KTB32" s="532"/>
      <c r="KTC32" s="532"/>
      <c r="KTD32" s="532"/>
      <c r="KTE32" s="532"/>
      <c r="KTF32" s="532"/>
      <c r="KTG32" s="532"/>
      <c r="KTH32" s="532"/>
      <c r="KTI32" s="532"/>
      <c r="KTJ32" s="532"/>
      <c r="KTK32" s="532"/>
      <c r="KTL32" s="532"/>
      <c r="KTM32" s="532"/>
      <c r="KTN32" s="532"/>
      <c r="KTO32" s="532"/>
      <c r="KTP32" s="532"/>
      <c r="KTQ32" s="532"/>
      <c r="KTR32" s="532"/>
      <c r="KTS32" s="532"/>
      <c r="KTT32" s="532"/>
      <c r="KTU32" s="532"/>
      <c r="KTV32" s="532"/>
      <c r="KTW32" s="532"/>
      <c r="KTX32" s="532"/>
      <c r="KTY32" s="532"/>
      <c r="KTZ32" s="532"/>
      <c r="KUA32" s="532"/>
      <c r="KUB32" s="532"/>
      <c r="KUC32" s="532"/>
      <c r="KUD32" s="532"/>
      <c r="KUE32" s="532"/>
      <c r="KUF32" s="532"/>
      <c r="KUG32" s="532"/>
      <c r="KUH32" s="532"/>
      <c r="KUI32" s="532"/>
      <c r="KUJ32" s="532"/>
      <c r="KUK32" s="532"/>
      <c r="KUL32" s="532"/>
      <c r="KUM32" s="532"/>
      <c r="KUN32" s="532"/>
      <c r="KUO32" s="532"/>
      <c r="KUP32" s="532"/>
      <c r="KUQ32" s="532"/>
      <c r="KUR32" s="532"/>
      <c r="KUS32" s="532"/>
      <c r="KUT32" s="532"/>
      <c r="KUU32" s="532"/>
      <c r="KUV32" s="532"/>
      <c r="KUW32" s="532"/>
      <c r="KUX32" s="532"/>
      <c r="KUY32" s="532"/>
      <c r="KUZ32" s="532"/>
      <c r="KVA32" s="532"/>
      <c r="KVB32" s="532"/>
      <c r="KVC32" s="532"/>
      <c r="KVD32" s="532"/>
      <c r="KVE32" s="532"/>
      <c r="KVF32" s="532"/>
      <c r="KVG32" s="532"/>
      <c r="KVH32" s="532"/>
      <c r="KVI32" s="532"/>
      <c r="KVJ32" s="532"/>
      <c r="KVK32" s="532"/>
      <c r="KVL32" s="532"/>
      <c r="KVM32" s="532"/>
      <c r="KVN32" s="532"/>
      <c r="KVO32" s="532"/>
      <c r="KVP32" s="532"/>
      <c r="KVQ32" s="532"/>
      <c r="KVR32" s="532"/>
      <c r="KVS32" s="532"/>
      <c r="KVT32" s="532"/>
      <c r="KVU32" s="532"/>
      <c r="KVV32" s="532"/>
      <c r="KVW32" s="532"/>
      <c r="KVX32" s="532"/>
      <c r="KVY32" s="532"/>
      <c r="KVZ32" s="532"/>
      <c r="KWA32" s="532"/>
      <c r="KWB32" s="532"/>
      <c r="KWC32" s="532"/>
      <c r="KWD32" s="532"/>
      <c r="KWE32" s="532"/>
      <c r="KWF32" s="532"/>
      <c r="KWG32" s="532"/>
      <c r="KWH32" s="532"/>
      <c r="KWI32" s="532"/>
      <c r="KWJ32" s="532"/>
      <c r="KWK32" s="532"/>
      <c r="KWL32" s="532"/>
      <c r="KWM32" s="532"/>
      <c r="KWN32" s="532"/>
      <c r="KWO32" s="532"/>
      <c r="KWP32" s="532"/>
      <c r="KWQ32" s="532"/>
      <c r="KWR32" s="532"/>
      <c r="KWS32" s="532"/>
      <c r="KWT32" s="532"/>
      <c r="KWU32" s="532"/>
      <c r="KWV32" s="532"/>
      <c r="KWW32" s="532"/>
      <c r="KWX32" s="532"/>
      <c r="KWY32" s="532"/>
      <c r="KWZ32" s="532"/>
      <c r="KXA32" s="532"/>
      <c r="KXB32" s="532"/>
      <c r="KXC32" s="532"/>
      <c r="KXD32" s="532"/>
      <c r="KXE32" s="532"/>
      <c r="KXF32" s="532"/>
      <c r="KXG32" s="532"/>
      <c r="KXH32" s="532"/>
      <c r="KXI32" s="532"/>
      <c r="KXJ32" s="532"/>
      <c r="KXK32" s="532"/>
      <c r="KXL32" s="532"/>
      <c r="KXM32" s="532"/>
      <c r="KXN32" s="532"/>
      <c r="KXO32" s="532"/>
      <c r="KXP32" s="532"/>
      <c r="KXQ32" s="532"/>
      <c r="KXR32" s="532"/>
      <c r="KXS32" s="532"/>
      <c r="KXT32" s="532"/>
      <c r="KXU32" s="532"/>
      <c r="KXV32" s="532"/>
      <c r="KXW32" s="532"/>
      <c r="KXX32" s="532"/>
      <c r="KXY32" s="532"/>
      <c r="KXZ32" s="532"/>
      <c r="KYA32" s="532"/>
      <c r="KYB32" s="532"/>
      <c r="KYC32" s="532"/>
      <c r="KYD32" s="532"/>
      <c r="KYE32" s="532"/>
      <c r="KYF32" s="532"/>
      <c r="KYG32" s="532"/>
      <c r="KYH32" s="532"/>
      <c r="KYI32" s="532"/>
      <c r="KYJ32" s="532"/>
      <c r="KYK32" s="532"/>
      <c r="KYL32" s="532"/>
      <c r="KYM32" s="532"/>
      <c r="KYN32" s="532"/>
      <c r="KYO32" s="532"/>
      <c r="KYP32" s="532"/>
      <c r="KYQ32" s="532"/>
      <c r="KYR32" s="532"/>
      <c r="KYS32" s="532"/>
      <c r="KYT32" s="532"/>
      <c r="KYU32" s="532"/>
      <c r="KYV32" s="532"/>
      <c r="KYW32" s="532"/>
      <c r="KYX32" s="532"/>
      <c r="KYY32" s="532"/>
      <c r="KYZ32" s="532"/>
      <c r="KZA32" s="532"/>
      <c r="KZB32" s="532"/>
      <c r="KZC32" s="532"/>
      <c r="KZD32" s="532"/>
      <c r="KZE32" s="532"/>
      <c r="KZF32" s="532"/>
      <c r="KZG32" s="532"/>
      <c r="KZH32" s="532"/>
      <c r="KZI32" s="532"/>
      <c r="KZJ32" s="532"/>
      <c r="KZK32" s="532"/>
      <c r="KZL32" s="532"/>
      <c r="KZM32" s="532"/>
      <c r="KZN32" s="532"/>
      <c r="KZO32" s="532"/>
      <c r="KZP32" s="532"/>
      <c r="KZQ32" s="532"/>
      <c r="KZR32" s="532"/>
      <c r="KZS32" s="532"/>
      <c r="KZT32" s="532"/>
      <c r="KZU32" s="532"/>
      <c r="KZV32" s="532"/>
      <c r="KZW32" s="532"/>
      <c r="KZX32" s="532"/>
      <c r="KZY32" s="532"/>
      <c r="KZZ32" s="532"/>
      <c r="LAA32" s="532"/>
      <c r="LAB32" s="532"/>
      <c r="LAC32" s="532"/>
      <c r="LAD32" s="532"/>
      <c r="LAE32" s="532"/>
      <c r="LAF32" s="532"/>
      <c r="LAG32" s="532"/>
      <c r="LAH32" s="532"/>
      <c r="LAI32" s="532"/>
      <c r="LAJ32" s="532"/>
      <c r="LAK32" s="532"/>
      <c r="LAL32" s="532"/>
      <c r="LAM32" s="532"/>
      <c r="LAN32" s="532"/>
      <c r="LAO32" s="532"/>
      <c r="LAP32" s="532"/>
      <c r="LAQ32" s="532"/>
      <c r="LAR32" s="532"/>
      <c r="LAS32" s="532"/>
      <c r="LAT32" s="532"/>
      <c r="LAU32" s="532"/>
      <c r="LAV32" s="532"/>
      <c r="LAW32" s="532"/>
      <c r="LAX32" s="532"/>
      <c r="LAY32" s="532"/>
      <c r="LAZ32" s="532"/>
      <c r="LBA32" s="532"/>
      <c r="LBB32" s="532"/>
      <c r="LBC32" s="532"/>
      <c r="LBD32" s="532"/>
      <c r="LBE32" s="532"/>
      <c r="LBF32" s="532"/>
      <c r="LBG32" s="532"/>
      <c r="LBH32" s="532"/>
      <c r="LBI32" s="532"/>
      <c r="LBJ32" s="532"/>
      <c r="LBK32" s="532"/>
      <c r="LBL32" s="532"/>
      <c r="LBM32" s="532"/>
      <c r="LBN32" s="532"/>
      <c r="LBO32" s="532"/>
      <c r="LBP32" s="532"/>
      <c r="LBQ32" s="532"/>
      <c r="LBR32" s="532"/>
      <c r="LBS32" s="532"/>
      <c r="LBT32" s="532"/>
      <c r="LBU32" s="532"/>
      <c r="LBV32" s="532"/>
      <c r="LBW32" s="532"/>
      <c r="LBX32" s="532"/>
      <c r="LBY32" s="532"/>
      <c r="LBZ32" s="532"/>
      <c r="LCA32" s="532"/>
      <c r="LCB32" s="532"/>
      <c r="LCC32" s="532"/>
      <c r="LCD32" s="532"/>
      <c r="LCE32" s="532"/>
      <c r="LCF32" s="532"/>
      <c r="LCG32" s="532"/>
      <c r="LCH32" s="532"/>
      <c r="LCI32" s="532"/>
      <c r="LCJ32" s="532"/>
      <c r="LCK32" s="532"/>
      <c r="LCL32" s="532"/>
      <c r="LCM32" s="532"/>
      <c r="LCN32" s="532"/>
      <c r="LCO32" s="532"/>
      <c r="LCP32" s="532"/>
      <c r="LCQ32" s="532"/>
      <c r="LCR32" s="532"/>
      <c r="LCS32" s="532"/>
      <c r="LCT32" s="532"/>
      <c r="LCU32" s="532"/>
      <c r="LCV32" s="532"/>
      <c r="LCW32" s="532"/>
      <c r="LCX32" s="532"/>
      <c r="LCY32" s="532"/>
      <c r="LCZ32" s="532"/>
      <c r="LDA32" s="532"/>
      <c r="LDB32" s="532"/>
      <c r="LDC32" s="532"/>
      <c r="LDD32" s="532"/>
      <c r="LDE32" s="532"/>
      <c r="LDF32" s="532"/>
      <c r="LDG32" s="532"/>
      <c r="LDH32" s="532"/>
      <c r="LDI32" s="532"/>
      <c r="LDJ32" s="532"/>
      <c r="LDK32" s="532"/>
      <c r="LDL32" s="532"/>
      <c r="LDM32" s="532"/>
      <c r="LDN32" s="532"/>
      <c r="LDO32" s="532"/>
      <c r="LDP32" s="532"/>
      <c r="LDQ32" s="532"/>
      <c r="LDR32" s="532"/>
      <c r="LDS32" s="532"/>
      <c r="LDT32" s="532"/>
      <c r="LDU32" s="532"/>
      <c r="LDV32" s="532"/>
      <c r="LDW32" s="532"/>
      <c r="LDX32" s="532"/>
      <c r="LDY32" s="532"/>
      <c r="LDZ32" s="532"/>
      <c r="LEA32" s="532"/>
      <c r="LEB32" s="532"/>
      <c r="LEC32" s="532"/>
      <c r="LED32" s="532"/>
      <c r="LEE32" s="532"/>
      <c r="LEF32" s="532"/>
      <c r="LEG32" s="532"/>
      <c r="LEH32" s="532"/>
      <c r="LEI32" s="532"/>
      <c r="LEJ32" s="532"/>
      <c r="LEK32" s="532"/>
      <c r="LEL32" s="532"/>
      <c r="LEM32" s="532"/>
      <c r="LEN32" s="532"/>
      <c r="LEO32" s="532"/>
      <c r="LEP32" s="532"/>
      <c r="LEQ32" s="532"/>
      <c r="LER32" s="532"/>
      <c r="LES32" s="532"/>
      <c r="LET32" s="532"/>
      <c r="LEU32" s="532"/>
      <c r="LEV32" s="532"/>
      <c r="LEW32" s="532"/>
      <c r="LEX32" s="532"/>
      <c r="LEY32" s="532"/>
      <c r="LEZ32" s="532"/>
      <c r="LFA32" s="532"/>
      <c r="LFB32" s="532"/>
      <c r="LFC32" s="532"/>
      <c r="LFD32" s="532"/>
      <c r="LFE32" s="532"/>
      <c r="LFF32" s="532"/>
      <c r="LFG32" s="532"/>
      <c r="LFH32" s="532"/>
      <c r="LFI32" s="532"/>
      <c r="LFJ32" s="532"/>
      <c r="LFK32" s="532"/>
      <c r="LFL32" s="532"/>
      <c r="LFM32" s="532"/>
      <c r="LFN32" s="532"/>
      <c r="LFO32" s="532"/>
      <c r="LFP32" s="532"/>
      <c r="LFQ32" s="532"/>
      <c r="LFR32" s="532"/>
      <c r="LFS32" s="532"/>
      <c r="LFT32" s="532"/>
      <c r="LFU32" s="532"/>
      <c r="LFV32" s="532"/>
      <c r="LFW32" s="532"/>
      <c r="LFX32" s="532"/>
      <c r="LFY32" s="532"/>
      <c r="LFZ32" s="532"/>
      <c r="LGA32" s="532"/>
      <c r="LGB32" s="532"/>
      <c r="LGC32" s="532"/>
      <c r="LGD32" s="532"/>
      <c r="LGE32" s="532"/>
      <c r="LGF32" s="532"/>
      <c r="LGG32" s="532"/>
      <c r="LGH32" s="532"/>
      <c r="LGI32" s="532"/>
      <c r="LGJ32" s="532"/>
      <c r="LGK32" s="532"/>
      <c r="LGL32" s="532"/>
      <c r="LGM32" s="532"/>
      <c r="LGN32" s="532"/>
      <c r="LGO32" s="532"/>
      <c r="LGP32" s="532"/>
      <c r="LGQ32" s="532"/>
      <c r="LGR32" s="532"/>
      <c r="LGS32" s="532"/>
      <c r="LGT32" s="532"/>
      <c r="LGU32" s="532"/>
      <c r="LGV32" s="532"/>
      <c r="LGW32" s="532"/>
      <c r="LGX32" s="532"/>
      <c r="LGY32" s="532"/>
      <c r="LGZ32" s="532"/>
      <c r="LHA32" s="532"/>
      <c r="LHB32" s="532"/>
      <c r="LHC32" s="532"/>
      <c r="LHD32" s="532"/>
      <c r="LHE32" s="532"/>
      <c r="LHF32" s="532"/>
      <c r="LHG32" s="532"/>
      <c r="LHH32" s="532"/>
      <c r="LHI32" s="532"/>
      <c r="LHJ32" s="532"/>
      <c r="LHK32" s="532"/>
      <c r="LHL32" s="532"/>
      <c r="LHM32" s="532"/>
      <c r="LHN32" s="532"/>
      <c r="LHO32" s="532"/>
      <c r="LHP32" s="532"/>
      <c r="LHQ32" s="532"/>
      <c r="LHR32" s="532"/>
      <c r="LHS32" s="532"/>
      <c r="LHT32" s="532"/>
      <c r="LHU32" s="532"/>
      <c r="LHV32" s="532"/>
      <c r="LHW32" s="532"/>
      <c r="LHX32" s="532"/>
      <c r="LHY32" s="532"/>
      <c r="LHZ32" s="532"/>
      <c r="LIA32" s="532"/>
      <c r="LIB32" s="532"/>
      <c r="LIC32" s="532"/>
      <c r="LID32" s="532"/>
      <c r="LIE32" s="532"/>
      <c r="LIF32" s="532"/>
      <c r="LIG32" s="532"/>
      <c r="LIH32" s="532"/>
      <c r="LII32" s="532"/>
      <c r="LIJ32" s="532"/>
      <c r="LIK32" s="532"/>
      <c r="LIL32" s="532"/>
      <c r="LIM32" s="532"/>
      <c r="LIN32" s="532"/>
      <c r="LIO32" s="532"/>
      <c r="LIP32" s="532"/>
      <c r="LIQ32" s="532"/>
      <c r="LIR32" s="532"/>
      <c r="LIS32" s="532"/>
      <c r="LIT32" s="532"/>
      <c r="LIU32" s="532"/>
      <c r="LIV32" s="532"/>
      <c r="LIW32" s="532"/>
      <c r="LIX32" s="532"/>
      <c r="LIY32" s="532"/>
      <c r="LIZ32" s="532"/>
      <c r="LJA32" s="532"/>
      <c r="LJB32" s="532"/>
      <c r="LJC32" s="532"/>
      <c r="LJD32" s="532"/>
      <c r="LJE32" s="532"/>
      <c r="LJF32" s="532"/>
      <c r="LJG32" s="532"/>
      <c r="LJH32" s="532"/>
      <c r="LJI32" s="532"/>
      <c r="LJJ32" s="532"/>
      <c r="LJK32" s="532"/>
      <c r="LJL32" s="532"/>
      <c r="LJM32" s="532"/>
      <c r="LJN32" s="532"/>
      <c r="LJO32" s="532"/>
      <c r="LJP32" s="532"/>
      <c r="LJQ32" s="532"/>
      <c r="LJR32" s="532"/>
      <c r="LJS32" s="532"/>
      <c r="LJT32" s="532"/>
      <c r="LJU32" s="532"/>
      <c r="LJV32" s="532"/>
      <c r="LJW32" s="532"/>
      <c r="LJX32" s="532"/>
      <c r="LJY32" s="532"/>
      <c r="LJZ32" s="532"/>
      <c r="LKA32" s="532"/>
      <c r="LKB32" s="532"/>
      <c r="LKC32" s="532"/>
      <c r="LKD32" s="532"/>
      <c r="LKE32" s="532"/>
      <c r="LKF32" s="532"/>
      <c r="LKG32" s="532"/>
      <c r="LKH32" s="532"/>
      <c r="LKI32" s="532"/>
      <c r="LKJ32" s="532"/>
      <c r="LKK32" s="532"/>
      <c r="LKL32" s="532"/>
      <c r="LKM32" s="532"/>
      <c r="LKN32" s="532"/>
      <c r="LKO32" s="532"/>
      <c r="LKP32" s="532"/>
      <c r="LKQ32" s="532"/>
      <c r="LKR32" s="532"/>
      <c r="LKS32" s="532"/>
      <c r="LKT32" s="532"/>
      <c r="LKU32" s="532"/>
      <c r="LKV32" s="532"/>
      <c r="LKW32" s="532"/>
      <c r="LKX32" s="532"/>
      <c r="LKY32" s="532"/>
      <c r="LKZ32" s="532"/>
      <c r="LLA32" s="532"/>
      <c r="LLB32" s="532"/>
      <c r="LLC32" s="532"/>
      <c r="LLD32" s="532"/>
      <c r="LLE32" s="532"/>
      <c r="LLF32" s="532"/>
      <c r="LLG32" s="532"/>
      <c r="LLH32" s="532"/>
      <c r="LLI32" s="532"/>
      <c r="LLJ32" s="532"/>
      <c r="LLK32" s="532"/>
      <c r="LLL32" s="532"/>
      <c r="LLM32" s="532"/>
      <c r="LLN32" s="532"/>
      <c r="LLO32" s="532"/>
      <c r="LLP32" s="532"/>
      <c r="LLQ32" s="532"/>
      <c r="LLR32" s="532"/>
      <c r="LLS32" s="532"/>
      <c r="LLT32" s="532"/>
      <c r="LLU32" s="532"/>
      <c r="LLV32" s="532"/>
      <c r="LLW32" s="532"/>
      <c r="LLX32" s="532"/>
      <c r="LLY32" s="532"/>
      <c r="LLZ32" s="532"/>
      <c r="LMA32" s="532"/>
      <c r="LMB32" s="532"/>
      <c r="LMC32" s="532"/>
      <c r="LMD32" s="532"/>
      <c r="LME32" s="532"/>
      <c r="LMF32" s="532"/>
      <c r="LMG32" s="532"/>
      <c r="LMH32" s="532"/>
      <c r="LMI32" s="532"/>
      <c r="LMJ32" s="532"/>
      <c r="LMK32" s="532"/>
      <c r="LML32" s="532"/>
      <c r="LMM32" s="532"/>
      <c r="LMN32" s="532"/>
      <c r="LMO32" s="532"/>
      <c r="LMP32" s="532"/>
      <c r="LMQ32" s="532"/>
      <c r="LMR32" s="532"/>
      <c r="LMS32" s="532"/>
      <c r="LMT32" s="532"/>
      <c r="LMU32" s="532"/>
      <c r="LMV32" s="532"/>
      <c r="LMW32" s="532"/>
      <c r="LMX32" s="532"/>
      <c r="LMY32" s="532"/>
      <c r="LMZ32" s="532"/>
      <c r="LNA32" s="532"/>
      <c r="LNB32" s="532"/>
      <c r="LNC32" s="532"/>
      <c r="LND32" s="532"/>
      <c r="LNE32" s="532"/>
      <c r="LNF32" s="532"/>
      <c r="LNG32" s="532"/>
      <c r="LNH32" s="532"/>
      <c r="LNI32" s="532"/>
      <c r="LNJ32" s="532"/>
      <c r="LNK32" s="532"/>
      <c r="LNL32" s="532"/>
      <c r="LNM32" s="532"/>
      <c r="LNN32" s="532"/>
      <c r="LNO32" s="532"/>
      <c r="LNP32" s="532"/>
      <c r="LNQ32" s="532"/>
      <c r="LNR32" s="532"/>
      <c r="LNS32" s="532"/>
      <c r="LNT32" s="532"/>
      <c r="LNU32" s="532"/>
      <c r="LNV32" s="532"/>
      <c r="LNW32" s="532"/>
      <c r="LNX32" s="532"/>
      <c r="LNY32" s="532"/>
      <c r="LNZ32" s="532"/>
      <c r="LOA32" s="532"/>
      <c r="LOB32" s="532"/>
      <c r="LOC32" s="532"/>
      <c r="LOD32" s="532"/>
      <c r="LOE32" s="532"/>
      <c r="LOF32" s="532"/>
      <c r="LOG32" s="532"/>
      <c r="LOH32" s="532"/>
      <c r="LOI32" s="532"/>
      <c r="LOJ32" s="532"/>
      <c r="LOK32" s="532"/>
      <c r="LOL32" s="532"/>
      <c r="LOM32" s="532"/>
      <c r="LON32" s="532"/>
      <c r="LOO32" s="532"/>
      <c r="LOP32" s="532"/>
      <c r="LOQ32" s="532"/>
      <c r="LOR32" s="532"/>
      <c r="LOS32" s="532"/>
      <c r="LOT32" s="532"/>
      <c r="LOU32" s="532"/>
      <c r="LOV32" s="532"/>
      <c r="LOW32" s="532"/>
      <c r="LOX32" s="532"/>
      <c r="LOY32" s="532"/>
      <c r="LOZ32" s="532"/>
      <c r="LPA32" s="532"/>
      <c r="LPB32" s="532"/>
      <c r="LPC32" s="532"/>
      <c r="LPD32" s="532"/>
      <c r="LPE32" s="532"/>
      <c r="LPF32" s="532"/>
      <c r="LPG32" s="532"/>
      <c r="LPH32" s="532"/>
      <c r="LPI32" s="532"/>
      <c r="LPJ32" s="532"/>
      <c r="LPK32" s="532"/>
      <c r="LPL32" s="532"/>
      <c r="LPM32" s="532"/>
      <c r="LPN32" s="532"/>
      <c r="LPO32" s="532"/>
      <c r="LPP32" s="532"/>
      <c r="LPQ32" s="532"/>
      <c r="LPR32" s="532"/>
      <c r="LPS32" s="532"/>
      <c r="LPT32" s="532"/>
      <c r="LPU32" s="532"/>
      <c r="LPV32" s="532"/>
      <c r="LPW32" s="532"/>
      <c r="LPX32" s="532"/>
      <c r="LPY32" s="532"/>
      <c r="LPZ32" s="532"/>
      <c r="LQA32" s="532"/>
      <c r="LQB32" s="532"/>
      <c r="LQC32" s="532"/>
      <c r="LQD32" s="532"/>
      <c r="LQE32" s="532"/>
      <c r="LQF32" s="532"/>
      <c r="LQG32" s="532"/>
      <c r="LQH32" s="532"/>
      <c r="LQI32" s="532"/>
      <c r="LQJ32" s="532"/>
      <c r="LQK32" s="532"/>
      <c r="LQL32" s="532"/>
      <c r="LQM32" s="532"/>
      <c r="LQN32" s="532"/>
      <c r="LQO32" s="532"/>
      <c r="LQP32" s="532"/>
      <c r="LQQ32" s="532"/>
      <c r="LQR32" s="532"/>
      <c r="LQS32" s="532"/>
      <c r="LQT32" s="532"/>
      <c r="LQU32" s="532"/>
      <c r="LQV32" s="532"/>
      <c r="LQW32" s="532"/>
      <c r="LQX32" s="532"/>
      <c r="LQY32" s="532"/>
      <c r="LQZ32" s="532"/>
      <c r="LRA32" s="532"/>
      <c r="LRB32" s="532"/>
      <c r="LRC32" s="532"/>
      <c r="LRD32" s="532"/>
      <c r="LRE32" s="532"/>
      <c r="LRF32" s="532"/>
      <c r="LRG32" s="532"/>
      <c r="LRH32" s="532"/>
      <c r="LRI32" s="532"/>
      <c r="LRJ32" s="532"/>
      <c r="LRK32" s="532"/>
      <c r="LRL32" s="532"/>
      <c r="LRM32" s="532"/>
      <c r="LRN32" s="532"/>
      <c r="LRO32" s="532"/>
      <c r="LRP32" s="532"/>
      <c r="LRQ32" s="532"/>
      <c r="LRR32" s="532"/>
      <c r="LRS32" s="532"/>
      <c r="LRT32" s="532"/>
      <c r="LRU32" s="532"/>
      <c r="LRV32" s="532"/>
      <c r="LRW32" s="532"/>
      <c r="LRX32" s="532"/>
      <c r="LRY32" s="532"/>
      <c r="LRZ32" s="532"/>
      <c r="LSA32" s="532"/>
      <c r="LSB32" s="532"/>
      <c r="LSC32" s="532"/>
      <c r="LSD32" s="532"/>
      <c r="LSE32" s="532"/>
      <c r="LSF32" s="532"/>
      <c r="LSG32" s="532"/>
      <c r="LSH32" s="532"/>
      <c r="LSI32" s="532"/>
      <c r="LSJ32" s="532"/>
      <c r="LSK32" s="532"/>
      <c r="LSL32" s="532"/>
      <c r="LSM32" s="532"/>
      <c r="LSN32" s="532"/>
      <c r="LSO32" s="532"/>
      <c r="LSP32" s="532"/>
      <c r="LSQ32" s="532"/>
      <c r="LSR32" s="532"/>
      <c r="LSS32" s="532"/>
      <c r="LST32" s="532"/>
      <c r="LSU32" s="532"/>
      <c r="LSV32" s="532"/>
      <c r="LSW32" s="532"/>
      <c r="LSX32" s="532"/>
      <c r="LSY32" s="532"/>
      <c r="LSZ32" s="532"/>
      <c r="LTA32" s="532"/>
      <c r="LTB32" s="532"/>
      <c r="LTC32" s="532"/>
      <c r="LTD32" s="532"/>
      <c r="LTE32" s="532"/>
      <c r="LTF32" s="532"/>
      <c r="LTG32" s="532"/>
      <c r="LTH32" s="532"/>
      <c r="LTI32" s="532"/>
      <c r="LTJ32" s="532"/>
      <c r="LTK32" s="532"/>
      <c r="LTL32" s="532"/>
      <c r="LTM32" s="532"/>
      <c r="LTN32" s="532"/>
      <c r="LTO32" s="532"/>
      <c r="LTP32" s="532"/>
      <c r="LTQ32" s="532"/>
      <c r="LTR32" s="532"/>
      <c r="LTS32" s="532"/>
      <c r="LTT32" s="532"/>
      <c r="LTU32" s="532"/>
      <c r="LTV32" s="532"/>
      <c r="LTW32" s="532"/>
      <c r="LTX32" s="532"/>
      <c r="LTY32" s="532"/>
      <c r="LTZ32" s="532"/>
      <c r="LUA32" s="532"/>
      <c r="LUB32" s="532"/>
      <c r="LUC32" s="532"/>
      <c r="LUD32" s="532"/>
      <c r="LUE32" s="532"/>
      <c r="LUF32" s="532"/>
      <c r="LUG32" s="532"/>
      <c r="LUH32" s="532"/>
      <c r="LUI32" s="532"/>
      <c r="LUJ32" s="532"/>
      <c r="LUK32" s="532"/>
      <c r="LUL32" s="532"/>
      <c r="LUM32" s="532"/>
      <c r="LUN32" s="532"/>
      <c r="LUO32" s="532"/>
      <c r="LUP32" s="532"/>
      <c r="LUQ32" s="532"/>
      <c r="LUR32" s="532"/>
      <c r="LUS32" s="532"/>
      <c r="LUT32" s="532"/>
      <c r="LUU32" s="532"/>
      <c r="LUV32" s="532"/>
      <c r="LUW32" s="532"/>
      <c r="LUX32" s="532"/>
      <c r="LUY32" s="532"/>
      <c r="LUZ32" s="532"/>
      <c r="LVA32" s="532"/>
      <c r="LVB32" s="532"/>
      <c r="LVC32" s="532"/>
      <c r="LVD32" s="532"/>
      <c r="LVE32" s="532"/>
      <c r="LVF32" s="532"/>
      <c r="LVG32" s="532"/>
      <c r="LVH32" s="532"/>
      <c r="LVI32" s="532"/>
      <c r="LVJ32" s="532"/>
      <c r="LVK32" s="532"/>
      <c r="LVL32" s="532"/>
      <c r="LVM32" s="532"/>
      <c r="LVN32" s="532"/>
      <c r="LVO32" s="532"/>
      <c r="LVP32" s="532"/>
      <c r="LVQ32" s="532"/>
      <c r="LVR32" s="532"/>
      <c r="LVS32" s="532"/>
      <c r="LVT32" s="532"/>
      <c r="LVU32" s="532"/>
      <c r="LVV32" s="532"/>
      <c r="LVW32" s="532"/>
      <c r="LVX32" s="532"/>
      <c r="LVY32" s="532"/>
      <c r="LVZ32" s="532"/>
      <c r="LWA32" s="532"/>
      <c r="LWB32" s="532"/>
      <c r="LWC32" s="532"/>
      <c r="LWD32" s="532"/>
      <c r="LWE32" s="532"/>
      <c r="LWF32" s="532"/>
      <c r="LWG32" s="532"/>
      <c r="LWH32" s="532"/>
      <c r="LWI32" s="532"/>
      <c r="LWJ32" s="532"/>
      <c r="LWK32" s="532"/>
      <c r="LWL32" s="532"/>
      <c r="LWM32" s="532"/>
      <c r="LWN32" s="532"/>
      <c r="LWO32" s="532"/>
      <c r="LWP32" s="532"/>
      <c r="LWQ32" s="532"/>
      <c r="LWR32" s="532"/>
      <c r="LWS32" s="532"/>
      <c r="LWT32" s="532"/>
      <c r="LWU32" s="532"/>
      <c r="LWV32" s="532"/>
      <c r="LWW32" s="532"/>
      <c r="LWX32" s="532"/>
      <c r="LWY32" s="532"/>
      <c r="LWZ32" s="532"/>
      <c r="LXA32" s="532"/>
      <c r="LXB32" s="532"/>
      <c r="LXC32" s="532"/>
      <c r="LXD32" s="532"/>
      <c r="LXE32" s="532"/>
      <c r="LXF32" s="532"/>
      <c r="LXG32" s="532"/>
      <c r="LXH32" s="532"/>
      <c r="LXI32" s="532"/>
      <c r="LXJ32" s="532"/>
      <c r="LXK32" s="532"/>
      <c r="LXL32" s="532"/>
      <c r="LXM32" s="532"/>
      <c r="LXN32" s="532"/>
      <c r="LXO32" s="532"/>
      <c r="LXP32" s="532"/>
      <c r="LXQ32" s="532"/>
      <c r="LXR32" s="532"/>
      <c r="LXS32" s="532"/>
      <c r="LXT32" s="532"/>
      <c r="LXU32" s="532"/>
      <c r="LXV32" s="532"/>
      <c r="LXW32" s="532"/>
      <c r="LXX32" s="532"/>
      <c r="LXY32" s="532"/>
      <c r="LXZ32" s="532"/>
      <c r="LYA32" s="532"/>
      <c r="LYB32" s="532"/>
      <c r="LYC32" s="532"/>
      <c r="LYD32" s="532"/>
      <c r="LYE32" s="532"/>
      <c r="LYF32" s="532"/>
      <c r="LYG32" s="532"/>
      <c r="LYH32" s="532"/>
      <c r="LYI32" s="532"/>
      <c r="LYJ32" s="532"/>
      <c r="LYK32" s="532"/>
      <c r="LYL32" s="532"/>
      <c r="LYM32" s="532"/>
      <c r="LYN32" s="532"/>
      <c r="LYO32" s="532"/>
      <c r="LYP32" s="532"/>
      <c r="LYQ32" s="532"/>
      <c r="LYR32" s="532"/>
      <c r="LYS32" s="532"/>
      <c r="LYT32" s="532"/>
      <c r="LYU32" s="532"/>
      <c r="LYV32" s="532"/>
      <c r="LYW32" s="532"/>
      <c r="LYX32" s="532"/>
      <c r="LYY32" s="532"/>
      <c r="LYZ32" s="532"/>
      <c r="LZA32" s="532"/>
      <c r="LZB32" s="532"/>
      <c r="LZC32" s="532"/>
      <c r="LZD32" s="532"/>
      <c r="LZE32" s="532"/>
      <c r="LZF32" s="532"/>
      <c r="LZG32" s="532"/>
      <c r="LZH32" s="532"/>
      <c r="LZI32" s="532"/>
      <c r="LZJ32" s="532"/>
      <c r="LZK32" s="532"/>
      <c r="LZL32" s="532"/>
      <c r="LZM32" s="532"/>
      <c r="LZN32" s="532"/>
      <c r="LZO32" s="532"/>
      <c r="LZP32" s="532"/>
      <c r="LZQ32" s="532"/>
      <c r="LZR32" s="532"/>
      <c r="LZS32" s="532"/>
      <c r="LZT32" s="532"/>
      <c r="LZU32" s="532"/>
      <c r="LZV32" s="532"/>
      <c r="LZW32" s="532"/>
      <c r="LZX32" s="532"/>
      <c r="LZY32" s="532"/>
      <c r="LZZ32" s="532"/>
      <c r="MAA32" s="532"/>
      <c r="MAB32" s="532"/>
      <c r="MAC32" s="532"/>
      <c r="MAD32" s="532"/>
      <c r="MAE32" s="532"/>
      <c r="MAF32" s="532"/>
      <c r="MAG32" s="532"/>
      <c r="MAH32" s="532"/>
      <c r="MAI32" s="532"/>
      <c r="MAJ32" s="532"/>
      <c r="MAK32" s="532"/>
      <c r="MAL32" s="532"/>
      <c r="MAM32" s="532"/>
      <c r="MAN32" s="532"/>
      <c r="MAO32" s="532"/>
      <c r="MAP32" s="532"/>
      <c r="MAQ32" s="532"/>
      <c r="MAR32" s="532"/>
      <c r="MAS32" s="532"/>
      <c r="MAT32" s="532"/>
      <c r="MAU32" s="532"/>
      <c r="MAV32" s="532"/>
      <c r="MAW32" s="532"/>
      <c r="MAX32" s="532"/>
      <c r="MAY32" s="532"/>
      <c r="MAZ32" s="532"/>
      <c r="MBA32" s="532"/>
      <c r="MBB32" s="532"/>
      <c r="MBC32" s="532"/>
      <c r="MBD32" s="532"/>
      <c r="MBE32" s="532"/>
      <c r="MBF32" s="532"/>
      <c r="MBG32" s="532"/>
      <c r="MBH32" s="532"/>
      <c r="MBI32" s="532"/>
      <c r="MBJ32" s="532"/>
      <c r="MBK32" s="532"/>
      <c r="MBL32" s="532"/>
      <c r="MBM32" s="532"/>
      <c r="MBN32" s="532"/>
      <c r="MBO32" s="532"/>
      <c r="MBP32" s="532"/>
      <c r="MBQ32" s="532"/>
      <c r="MBR32" s="532"/>
      <c r="MBS32" s="532"/>
      <c r="MBT32" s="532"/>
      <c r="MBU32" s="532"/>
      <c r="MBV32" s="532"/>
      <c r="MBW32" s="532"/>
      <c r="MBX32" s="532"/>
      <c r="MBY32" s="532"/>
      <c r="MBZ32" s="532"/>
      <c r="MCA32" s="532"/>
      <c r="MCB32" s="532"/>
      <c r="MCC32" s="532"/>
      <c r="MCD32" s="532"/>
      <c r="MCE32" s="532"/>
      <c r="MCF32" s="532"/>
      <c r="MCG32" s="532"/>
      <c r="MCH32" s="532"/>
      <c r="MCI32" s="532"/>
      <c r="MCJ32" s="532"/>
      <c r="MCK32" s="532"/>
      <c r="MCL32" s="532"/>
      <c r="MCM32" s="532"/>
      <c r="MCN32" s="532"/>
      <c r="MCO32" s="532"/>
      <c r="MCP32" s="532"/>
      <c r="MCQ32" s="532"/>
      <c r="MCR32" s="532"/>
      <c r="MCS32" s="532"/>
      <c r="MCT32" s="532"/>
      <c r="MCU32" s="532"/>
      <c r="MCV32" s="532"/>
      <c r="MCW32" s="532"/>
      <c r="MCX32" s="532"/>
      <c r="MCY32" s="532"/>
      <c r="MCZ32" s="532"/>
      <c r="MDA32" s="532"/>
      <c r="MDB32" s="532"/>
      <c r="MDC32" s="532"/>
      <c r="MDD32" s="532"/>
      <c r="MDE32" s="532"/>
      <c r="MDF32" s="532"/>
      <c r="MDG32" s="532"/>
      <c r="MDH32" s="532"/>
      <c r="MDI32" s="532"/>
      <c r="MDJ32" s="532"/>
      <c r="MDK32" s="532"/>
      <c r="MDL32" s="532"/>
      <c r="MDM32" s="532"/>
      <c r="MDN32" s="532"/>
      <c r="MDO32" s="532"/>
      <c r="MDP32" s="532"/>
      <c r="MDQ32" s="532"/>
      <c r="MDR32" s="532"/>
      <c r="MDS32" s="532"/>
      <c r="MDT32" s="532"/>
      <c r="MDU32" s="532"/>
      <c r="MDV32" s="532"/>
      <c r="MDW32" s="532"/>
      <c r="MDX32" s="532"/>
      <c r="MDY32" s="532"/>
      <c r="MDZ32" s="532"/>
      <c r="MEA32" s="532"/>
      <c r="MEB32" s="532"/>
      <c r="MEC32" s="532"/>
      <c r="MED32" s="532"/>
      <c r="MEE32" s="532"/>
      <c r="MEF32" s="532"/>
      <c r="MEG32" s="532"/>
      <c r="MEH32" s="532"/>
      <c r="MEI32" s="532"/>
      <c r="MEJ32" s="532"/>
      <c r="MEK32" s="532"/>
      <c r="MEL32" s="532"/>
      <c r="MEM32" s="532"/>
      <c r="MEN32" s="532"/>
      <c r="MEO32" s="532"/>
      <c r="MEP32" s="532"/>
      <c r="MEQ32" s="532"/>
      <c r="MER32" s="532"/>
      <c r="MES32" s="532"/>
      <c r="MET32" s="532"/>
      <c r="MEU32" s="532"/>
      <c r="MEV32" s="532"/>
      <c r="MEW32" s="532"/>
      <c r="MEX32" s="532"/>
      <c r="MEY32" s="532"/>
      <c r="MEZ32" s="532"/>
      <c r="MFA32" s="532"/>
      <c r="MFB32" s="532"/>
      <c r="MFC32" s="532"/>
      <c r="MFD32" s="532"/>
      <c r="MFE32" s="532"/>
      <c r="MFF32" s="532"/>
      <c r="MFG32" s="532"/>
      <c r="MFH32" s="532"/>
      <c r="MFI32" s="532"/>
      <c r="MFJ32" s="532"/>
      <c r="MFK32" s="532"/>
      <c r="MFL32" s="532"/>
      <c r="MFM32" s="532"/>
      <c r="MFN32" s="532"/>
      <c r="MFO32" s="532"/>
      <c r="MFP32" s="532"/>
      <c r="MFQ32" s="532"/>
      <c r="MFR32" s="532"/>
      <c r="MFS32" s="532"/>
      <c r="MFT32" s="532"/>
      <c r="MFU32" s="532"/>
      <c r="MFV32" s="532"/>
      <c r="MFW32" s="532"/>
      <c r="MFX32" s="532"/>
      <c r="MFY32" s="532"/>
      <c r="MFZ32" s="532"/>
      <c r="MGA32" s="532"/>
      <c r="MGB32" s="532"/>
      <c r="MGC32" s="532"/>
      <c r="MGD32" s="532"/>
      <c r="MGE32" s="532"/>
      <c r="MGF32" s="532"/>
      <c r="MGG32" s="532"/>
      <c r="MGH32" s="532"/>
      <c r="MGI32" s="532"/>
      <c r="MGJ32" s="532"/>
      <c r="MGK32" s="532"/>
      <c r="MGL32" s="532"/>
      <c r="MGM32" s="532"/>
      <c r="MGN32" s="532"/>
      <c r="MGO32" s="532"/>
      <c r="MGP32" s="532"/>
      <c r="MGQ32" s="532"/>
      <c r="MGR32" s="532"/>
      <c r="MGS32" s="532"/>
      <c r="MGT32" s="532"/>
      <c r="MGU32" s="532"/>
      <c r="MGV32" s="532"/>
      <c r="MGW32" s="532"/>
      <c r="MGX32" s="532"/>
      <c r="MGY32" s="532"/>
      <c r="MGZ32" s="532"/>
      <c r="MHA32" s="532"/>
      <c r="MHB32" s="532"/>
      <c r="MHC32" s="532"/>
      <c r="MHD32" s="532"/>
      <c r="MHE32" s="532"/>
      <c r="MHF32" s="532"/>
      <c r="MHG32" s="532"/>
      <c r="MHH32" s="532"/>
      <c r="MHI32" s="532"/>
      <c r="MHJ32" s="532"/>
      <c r="MHK32" s="532"/>
      <c r="MHL32" s="532"/>
      <c r="MHM32" s="532"/>
      <c r="MHN32" s="532"/>
      <c r="MHO32" s="532"/>
      <c r="MHP32" s="532"/>
      <c r="MHQ32" s="532"/>
      <c r="MHR32" s="532"/>
      <c r="MHS32" s="532"/>
      <c r="MHT32" s="532"/>
      <c r="MHU32" s="532"/>
      <c r="MHV32" s="532"/>
      <c r="MHW32" s="532"/>
      <c r="MHX32" s="532"/>
      <c r="MHY32" s="532"/>
      <c r="MHZ32" s="532"/>
      <c r="MIA32" s="532"/>
      <c r="MIB32" s="532"/>
      <c r="MIC32" s="532"/>
      <c r="MID32" s="532"/>
      <c r="MIE32" s="532"/>
      <c r="MIF32" s="532"/>
      <c r="MIG32" s="532"/>
      <c r="MIH32" s="532"/>
      <c r="MII32" s="532"/>
      <c r="MIJ32" s="532"/>
      <c r="MIK32" s="532"/>
      <c r="MIL32" s="532"/>
      <c r="MIM32" s="532"/>
      <c r="MIN32" s="532"/>
      <c r="MIO32" s="532"/>
      <c r="MIP32" s="532"/>
      <c r="MIQ32" s="532"/>
      <c r="MIR32" s="532"/>
      <c r="MIS32" s="532"/>
      <c r="MIT32" s="532"/>
      <c r="MIU32" s="532"/>
      <c r="MIV32" s="532"/>
      <c r="MIW32" s="532"/>
      <c r="MIX32" s="532"/>
      <c r="MIY32" s="532"/>
      <c r="MIZ32" s="532"/>
      <c r="MJA32" s="532"/>
      <c r="MJB32" s="532"/>
      <c r="MJC32" s="532"/>
      <c r="MJD32" s="532"/>
      <c r="MJE32" s="532"/>
      <c r="MJF32" s="532"/>
      <c r="MJG32" s="532"/>
      <c r="MJH32" s="532"/>
      <c r="MJI32" s="532"/>
      <c r="MJJ32" s="532"/>
      <c r="MJK32" s="532"/>
      <c r="MJL32" s="532"/>
      <c r="MJM32" s="532"/>
      <c r="MJN32" s="532"/>
      <c r="MJO32" s="532"/>
      <c r="MJP32" s="532"/>
      <c r="MJQ32" s="532"/>
      <c r="MJR32" s="532"/>
      <c r="MJS32" s="532"/>
      <c r="MJT32" s="532"/>
      <c r="MJU32" s="532"/>
      <c r="MJV32" s="532"/>
      <c r="MJW32" s="532"/>
      <c r="MJX32" s="532"/>
      <c r="MJY32" s="532"/>
      <c r="MJZ32" s="532"/>
      <c r="MKA32" s="532"/>
      <c r="MKB32" s="532"/>
      <c r="MKC32" s="532"/>
      <c r="MKD32" s="532"/>
      <c r="MKE32" s="532"/>
      <c r="MKF32" s="532"/>
      <c r="MKG32" s="532"/>
      <c r="MKH32" s="532"/>
      <c r="MKI32" s="532"/>
      <c r="MKJ32" s="532"/>
      <c r="MKK32" s="532"/>
      <c r="MKL32" s="532"/>
      <c r="MKM32" s="532"/>
      <c r="MKN32" s="532"/>
      <c r="MKO32" s="532"/>
      <c r="MKP32" s="532"/>
      <c r="MKQ32" s="532"/>
      <c r="MKR32" s="532"/>
      <c r="MKS32" s="532"/>
      <c r="MKT32" s="532"/>
      <c r="MKU32" s="532"/>
      <c r="MKV32" s="532"/>
      <c r="MKW32" s="532"/>
      <c r="MKX32" s="532"/>
      <c r="MKY32" s="532"/>
      <c r="MKZ32" s="532"/>
      <c r="MLA32" s="532"/>
      <c r="MLB32" s="532"/>
      <c r="MLC32" s="532"/>
      <c r="MLD32" s="532"/>
      <c r="MLE32" s="532"/>
      <c r="MLF32" s="532"/>
      <c r="MLG32" s="532"/>
      <c r="MLH32" s="532"/>
      <c r="MLI32" s="532"/>
      <c r="MLJ32" s="532"/>
      <c r="MLK32" s="532"/>
      <c r="MLL32" s="532"/>
      <c r="MLM32" s="532"/>
      <c r="MLN32" s="532"/>
      <c r="MLO32" s="532"/>
      <c r="MLP32" s="532"/>
      <c r="MLQ32" s="532"/>
      <c r="MLR32" s="532"/>
      <c r="MLS32" s="532"/>
      <c r="MLT32" s="532"/>
      <c r="MLU32" s="532"/>
      <c r="MLV32" s="532"/>
      <c r="MLW32" s="532"/>
      <c r="MLX32" s="532"/>
      <c r="MLY32" s="532"/>
      <c r="MLZ32" s="532"/>
      <c r="MMA32" s="532"/>
      <c r="MMB32" s="532"/>
      <c r="MMC32" s="532"/>
      <c r="MMD32" s="532"/>
      <c r="MME32" s="532"/>
      <c r="MMF32" s="532"/>
      <c r="MMG32" s="532"/>
      <c r="MMH32" s="532"/>
      <c r="MMI32" s="532"/>
      <c r="MMJ32" s="532"/>
      <c r="MMK32" s="532"/>
      <c r="MML32" s="532"/>
      <c r="MMM32" s="532"/>
      <c r="MMN32" s="532"/>
      <c r="MMO32" s="532"/>
      <c r="MMP32" s="532"/>
      <c r="MMQ32" s="532"/>
      <c r="MMR32" s="532"/>
      <c r="MMS32" s="532"/>
      <c r="MMT32" s="532"/>
      <c r="MMU32" s="532"/>
      <c r="MMV32" s="532"/>
      <c r="MMW32" s="532"/>
      <c r="MMX32" s="532"/>
      <c r="MMY32" s="532"/>
      <c r="MMZ32" s="532"/>
      <c r="MNA32" s="532"/>
      <c r="MNB32" s="532"/>
      <c r="MNC32" s="532"/>
      <c r="MND32" s="532"/>
      <c r="MNE32" s="532"/>
      <c r="MNF32" s="532"/>
      <c r="MNG32" s="532"/>
      <c r="MNH32" s="532"/>
      <c r="MNI32" s="532"/>
      <c r="MNJ32" s="532"/>
      <c r="MNK32" s="532"/>
      <c r="MNL32" s="532"/>
      <c r="MNM32" s="532"/>
      <c r="MNN32" s="532"/>
      <c r="MNO32" s="532"/>
      <c r="MNP32" s="532"/>
      <c r="MNQ32" s="532"/>
      <c r="MNR32" s="532"/>
      <c r="MNS32" s="532"/>
      <c r="MNT32" s="532"/>
      <c r="MNU32" s="532"/>
      <c r="MNV32" s="532"/>
      <c r="MNW32" s="532"/>
      <c r="MNX32" s="532"/>
      <c r="MNY32" s="532"/>
      <c r="MNZ32" s="532"/>
      <c r="MOA32" s="532"/>
      <c r="MOB32" s="532"/>
      <c r="MOC32" s="532"/>
      <c r="MOD32" s="532"/>
      <c r="MOE32" s="532"/>
      <c r="MOF32" s="532"/>
      <c r="MOG32" s="532"/>
      <c r="MOH32" s="532"/>
      <c r="MOI32" s="532"/>
      <c r="MOJ32" s="532"/>
      <c r="MOK32" s="532"/>
      <c r="MOL32" s="532"/>
      <c r="MOM32" s="532"/>
      <c r="MON32" s="532"/>
      <c r="MOO32" s="532"/>
      <c r="MOP32" s="532"/>
      <c r="MOQ32" s="532"/>
      <c r="MOR32" s="532"/>
      <c r="MOS32" s="532"/>
      <c r="MOT32" s="532"/>
      <c r="MOU32" s="532"/>
      <c r="MOV32" s="532"/>
      <c r="MOW32" s="532"/>
      <c r="MOX32" s="532"/>
      <c r="MOY32" s="532"/>
      <c r="MOZ32" s="532"/>
      <c r="MPA32" s="532"/>
      <c r="MPB32" s="532"/>
      <c r="MPC32" s="532"/>
      <c r="MPD32" s="532"/>
      <c r="MPE32" s="532"/>
      <c r="MPF32" s="532"/>
      <c r="MPG32" s="532"/>
      <c r="MPH32" s="532"/>
      <c r="MPI32" s="532"/>
      <c r="MPJ32" s="532"/>
      <c r="MPK32" s="532"/>
      <c r="MPL32" s="532"/>
      <c r="MPM32" s="532"/>
      <c r="MPN32" s="532"/>
      <c r="MPO32" s="532"/>
      <c r="MPP32" s="532"/>
      <c r="MPQ32" s="532"/>
      <c r="MPR32" s="532"/>
      <c r="MPS32" s="532"/>
      <c r="MPT32" s="532"/>
      <c r="MPU32" s="532"/>
      <c r="MPV32" s="532"/>
      <c r="MPW32" s="532"/>
      <c r="MPX32" s="532"/>
      <c r="MPY32" s="532"/>
      <c r="MPZ32" s="532"/>
      <c r="MQA32" s="532"/>
      <c r="MQB32" s="532"/>
      <c r="MQC32" s="532"/>
      <c r="MQD32" s="532"/>
      <c r="MQE32" s="532"/>
      <c r="MQF32" s="532"/>
      <c r="MQG32" s="532"/>
      <c r="MQH32" s="532"/>
      <c r="MQI32" s="532"/>
      <c r="MQJ32" s="532"/>
      <c r="MQK32" s="532"/>
      <c r="MQL32" s="532"/>
      <c r="MQM32" s="532"/>
      <c r="MQN32" s="532"/>
      <c r="MQO32" s="532"/>
      <c r="MQP32" s="532"/>
      <c r="MQQ32" s="532"/>
      <c r="MQR32" s="532"/>
      <c r="MQS32" s="532"/>
      <c r="MQT32" s="532"/>
      <c r="MQU32" s="532"/>
      <c r="MQV32" s="532"/>
      <c r="MQW32" s="532"/>
      <c r="MQX32" s="532"/>
      <c r="MQY32" s="532"/>
      <c r="MQZ32" s="532"/>
      <c r="MRA32" s="532"/>
      <c r="MRB32" s="532"/>
      <c r="MRC32" s="532"/>
      <c r="MRD32" s="532"/>
      <c r="MRE32" s="532"/>
      <c r="MRF32" s="532"/>
      <c r="MRG32" s="532"/>
      <c r="MRH32" s="532"/>
      <c r="MRI32" s="532"/>
      <c r="MRJ32" s="532"/>
      <c r="MRK32" s="532"/>
      <c r="MRL32" s="532"/>
      <c r="MRM32" s="532"/>
      <c r="MRN32" s="532"/>
      <c r="MRO32" s="532"/>
      <c r="MRP32" s="532"/>
      <c r="MRQ32" s="532"/>
      <c r="MRR32" s="532"/>
      <c r="MRS32" s="532"/>
      <c r="MRT32" s="532"/>
      <c r="MRU32" s="532"/>
      <c r="MRV32" s="532"/>
      <c r="MRW32" s="532"/>
      <c r="MRX32" s="532"/>
      <c r="MRY32" s="532"/>
      <c r="MRZ32" s="532"/>
      <c r="MSA32" s="532"/>
      <c r="MSB32" s="532"/>
      <c r="MSC32" s="532"/>
      <c r="MSD32" s="532"/>
      <c r="MSE32" s="532"/>
      <c r="MSF32" s="532"/>
      <c r="MSG32" s="532"/>
      <c r="MSH32" s="532"/>
      <c r="MSI32" s="532"/>
      <c r="MSJ32" s="532"/>
      <c r="MSK32" s="532"/>
      <c r="MSL32" s="532"/>
      <c r="MSM32" s="532"/>
      <c r="MSN32" s="532"/>
      <c r="MSO32" s="532"/>
      <c r="MSP32" s="532"/>
      <c r="MSQ32" s="532"/>
      <c r="MSR32" s="532"/>
      <c r="MSS32" s="532"/>
      <c r="MST32" s="532"/>
      <c r="MSU32" s="532"/>
      <c r="MSV32" s="532"/>
      <c r="MSW32" s="532"/>
      <c r="MSX32" s="532"/>
      <c r="MSY32" s="532"/>
      <c r="MSZ32" s="532"/>
      <c r="MTA32" s="532"/>
      <c r="MTB32" s="532"/>
      <c r="MTC32" s="532"/>
      <c r="MTD32" s="532"/>
      <c r="MTE32" s="532"/>
      <c r="MTF32" s="532"/>
      <c r="MTG32" s="532"/>
      <c r="MTH32" s="532"/>
      <c r="MTI32" s="532"/>
      <c r="MTJ32" s="532"/>
      <c r="MTK32" s="532"/>
      <c r="MTL32" s="532"/>
      <c r="MTM32" s="532"/>
      <c r="MTN32" s="532"/>
      <c r="MTO32" s="532"/>
      <c r="MTP32" s="532"/>
      <c r="MTQ32" s="532"/>
      <c r="MTR32" s="532"/>
      <c r="MTS32" s="532"/>
      <c r="MTT32" s="532"/>
      <c r="MTU32" s="532"/>
      <c r="MTV32" s="532"/>
      <c r="MTW32" s="532"/>
      <c r="MTX32" s="532"/>
      <c r="MTY32" s="532"/>
      <c r="MTZ32" s="532"/>
      <c r="MUA32" s="532"/>
      <c r="MUB32" s="532"/>
      <c r="MUC32" s="532"/>
      <c r="MUD32" s="532"/>
      <c r="MUE32" s="532"/>
      <c r="MUF32" s="532"/>
      <c r="MUG32" s="532"/>
      <c r="MUH32" s="532"/>
      <c r="MUI32" s="532"/>
      <c r="MUJ32" s="532"/>
      <c r="MUK32" s="532"/>
      <c r="MUL32" s="532"/>
      <c r="MUM32" s="532"/>
      <c r="MUN32" s="532"/>
      <c r="MUO32" s="532"/>
      <c r="MUP32" s="532"/>
      <c r="MUQ32" s="532"/>
      <c r="MUR32" s="532"/>
      <c r="MUS32" s="532"/>
      <c r="MUT32" s="532"/>
      <c r="MUU32" s="532"/>
      <c r="MUV32" s="532"/>
      <c r="MUW32" s="532"/>
      <c r="MUX32" s="532"/>
      <c r="MUY32" s="532"/>
      <c r="MUZ32" s="532"/>
      <c r="MVA32" s="532"/>
      <c r="MVB32" s="532"/>
      <c r="MVC32" s="532"/>
      <c r="MVD32" s="532"/>
      <c r="MVE32" s="532"/>
      <c r="MVF32" s="532"/>
      <c r="MVG32" s="532"/>
      <c r="MVH32" s="532"/>
      <c r="MVI32" s="532"/>
      <c r="MVJ32" s="532"/>
      <c r="MVK32" s="532"/>
      <c r="MVL32" s="532"/>
      <c r="MVM32" s="532"/>
      <c r="MVN32" s="532"/>
      <c r="MVO32" s="532"/>
      <c r="MVP32" s="532"/>
      <c r="MVQ32" s="532"/>
      <c r="MVR32" s="532"/>
      <c r="MVS32" s="532"/>
      <c r="MVT32" s="532"/>
      <c r="MVU32" s="532"/>
      <c r="MVV32" s="532"/>
      <c r="MVW32" s="532"/>
      <c r="MVX32" s="532"/>
      <c r="MVY32" s="532"/>
      <c r="MVZ32" s="532"/>
      <c r="MWA32" s="532"/>
      <c r="MWB32" s="532"/>
      <c r="MWC32" s="532"/>
      <c r="MWD32" s="532"/>
      <c r="MWE32" s="532"/>
      <c r="MWF32" s="532"/>
      <c r="MWG32" s="532"/>
      <c r="MWH32" s="532"/>
      <c r="MWI32" s="532"/>
      <c r="MWJ32" s="532"/>
      <c r="MWK32" s="532"/>
      <c r="MWL32" s="532"/>
      <c r="MWM32" s="532"/>
      <c r="MWN32" s="532"/>
      <c r="MWO32" s="532"/>
      <c r="MWP32" s="532"/>
      <c r="MWQ32" s="532"/>
      <c r="MWR32" s="532"/>
      <c r="MWS32" s="532"/>
      <c r="MWT32" s="532"/>
      <c r="MWU32" s="532"/>
      <c r="MWV32" s="532"/>
      <c r="MWW32" s="532"/>
      <c r="MWX32" s="532"/>
      <c r="MWY32" s="532"/>
      <c r="MWZ32" s="532"/>
      <c r="MXA32" s="532"/>
      <c r="MXB32" s="532"/>
      <c r="MXC32" s="532"/>
      <c r="MXD32" s="532"/>
      <c r="MXE32" s="532"/>
      <c r="MXF32" s="532"/>
      <c r="MXG32" s="532"/>
      <c r="MXH32" s="532"/>
      <c r="MXI32" s="532"/>
      <c r="MXJ32" s="532"/>
      <c r="MXK32" s="532"/>
      <c r="MXL32" s="532"/>
      <c r="MXM32" s="532"/>
      <c r="MXN32" s="532"/>
      <c r="MXO32" s="532"/>
      <c r="MXP32" s="532"/>
      <c r="MXQ32" s="532"/>
      <c r="MXR32" s="532"/>
      <c r="MXS32" s="532"/>
      <c r="MXT32" s="532"/>
      <c r="MXU32" s="532"/>
      <c r="MXV32" s="532"/>
      <c r="MXW32" s="532"/>
      <c r="MXX32" s="532"/>
      <c r="MXY32" s="532"/>
      <c r="MXZ32" s="532"/>
      <c r="MYA32" s="532"/>
      <c r="MYB32" s="532"/>
      <c r="MYC32" s="532"/>
      <c r="MYD32" s="532"/>
      <c r="MYE32" s="532"/>
      <c r="MYF32" s="532"/>
      <c r="MYG32" s="532"/>
      <c r="MYH32" s="532"/>
      <c r="MYI32" s="532"/>
      <c r="MYJ32" s="532"/>
      <c r="MYK32" s="532"/>
      <c r="MYL32" s="532"/>
      <c r="MYM32" s="532"/>
      <c r="MYN32" s="532"/>
      <c r="MYO32" s="532"/>
      <c r="MYP32" s="532"/>
      <c r="MYQ32" s="532"/>
      <c r="MYR32" s="532"/>
      <c r="MYS32" s="532"/>
      <c r="MYT32" s="532"/>
      <c r="MYU32" s="532"/>
      <c r="MYV32" s="532"/>
      <c r="MYW32" s="532"/>
      <c r="MYX32" s="532"/>
      <c r="MYY32" s="532"/>
      <c r="MYZ32" s="532"/>
      <c r="MZA32" s="532"/>
      <c r="MZB32" s="532"/>
      <c r="MZC32" s="532"/>
      <c r="MZD32" s="532"/>
      <c r="MZE32" s="532"/>
      <c r="MZF32" s="532"/>
      <c r="MZG32" s="532"/>
      <c r="MZH32" s="532"/>
      <c r="MZI32" s="532"/>
      <c r="MZJ32" s="532"/>
      <c r="MZK32" s="532"/>
      <c r="MZL32" s="532"/>
      <c r="MZM32" s="532"/>
      <c r="MZN32" s="532"/>
      <c r="MZO32" s="532"/>
      <c r="MZP32" s="532"/>
      <c r="MZQ32" s="532"/>
      <c r="MZR32" s="532"/>
      <c r="MZS32" s="532"/>
      <c r="MZT32" s="532"/>
      <c r="MZU32" s="532"/>
      <c r="MZV32" s="532"/>
      <c r="MZW32" s="532"/>
      <c r="MZX32" s="532"/>
      <c r="MZY32" s="532"/>
      <c r="MZZ32" s="532"/>
      <c r="NAA32" s="532"/>
      <c r="NAB32" s="532"/>
      <c r="NAC32" s="532"/>
      <c r="NAD32" s="532"/>
      <c r="NAE32" s="532"/>
      <c r="NAF32" s="532"/>
      <c r="NAG32" s="532"/>
      <c r="NAH32" s="532"/>
      <c r="NAI32" s="532"/>
      <c r="NAJ32" s="532"/>
      <c r="NAK32" s="532"/>
      <c r="NAL32" s="532"/>
      <c r="NAM32" s="532"/>
      <c r="NAN32" s="532"/>
      <c r="NAO32" s="532"/>
      <c r="NAP32" s="532"/>
      <c r="NAQ32" s="532"/>
      <c r="NAR32" s="532"/>
      <c r="NAS32" s="532"/>
      <c r="NAT32" s="532"/>
      <c r="NAU32" s="532"/>
      <c r="NAV32" s="532"/>
      <c r="NAW32" s="532"/>
      <c r="NAX32" s="532"/>
      <c r="NAY32" s="532"/>
      <c r="NAZ32" s="532"/>
      <c r="NBA32" s="532"/>
      <c r="NBB32" s="532"/>
      <c r="NBC32" s="532"/>
      <c r="NBD32" s="532"/>
      <c r="NBE32" s="532"/>
      <c r="NBF32" s="532"/>
      <c r="NBG32" s="532"/>
      <c r="NBH32" s="532"/>
      <c r="NBI32" s="532"/>
      <c r="NBJ32" s="532"/>
      <c r="NBK32" s="532"/>
      <c r="NBL32" s="532"/>
      <c r="NBM32" s="532"/>
      <c r="NBN32" s="532"/>
      <c r="NBO32" s="532"/>
      <c r="NBP32" s="532"/>
      <c r="NBQ32" s="532"/>
      <c r="NBR32" s="532"/>
      <c r="NBS32" s="532"/>
      <c r="NBT32" s="532"/>
      <c r="NBU32" s="532"/>
      <c r="NBV32" s="532"/>
      <c r="NBW32" s="532"/>
      <c r="NBX32" s="532"/>
      <c r="NBY32" s="532"/>
      <c r="NBZ32" s="532"/>
      <c r="NCA32" s="532"/>
      <c r="NCB32" s="532"/>
      <c r="NCC32" s="532"/>
      <c r="NCD32" s="532"/>
      <c r="NCE32" s="532"/>
      <c r="NCF32" s="532"/>
      <c r="NCG32" s="532"/>
      <c r="NCH32" s="532"/>
      <c r="NCI32" s="532"/>
      <c r="NCJ32" s="532"/>
      <c r="NCK32" s="532"/>
      <c r="NCL32" s="532"/>
      <c r="NCM32" s="532"/>
      <c r="NCN32" s="532"/>
      <c r="NCO32" s="532"/>
      <c r="NCP32" s="532"/>
      <c r="NCQ32" s="532"/>
      <c r="NCR32" s="532"/>
      <c r="NCS32" s="532"/>
      <c r="NCT32" s="532"/>
      <c r="NCU32" s="532"/>
      <c r="NCV32" s="532"/>
      <c r="NCW32" s="532"/>
      <c r="NCX32" s="532"/>
      <c r="NCY32" s="532"/>
      <c r="NCZ32" s="532"/>
      <c r="NDA32" s="532"/>
      <c r="NDB32" s="532"/>
      <c r="NDC32" s="532"/>
      <c r="NDD32" s="532"/>
      <c r="NDE32" s="532"/>
      <c r="NDF32" s="532"/>
      <c r="NDG32" s="532"/>
      <c r="NDH32" s="532"/>
      <c r="NDI32" s="532"/>
      <c r="NDJ32" s="532"/>
      <c r="NDK32" s="532"/>
      <c r="NDL32" s="532"/>
      <c r="NDM32" s="532"/>
      <c r="NDN32" s="532"/>
      <c r="NDO32" s="532"/>
      <c r="NDP32" s="532"/>
      <c r="NDQ32" s="532"/>
      <c r="NDR32" s="532"/>
      <c r="NDS32" s="532"/>
      <c r="NDT32" s="532"/>
      <c r="NDU32" s="532"/>
      <c r="NDV32" s="532"/>
      <c r="NDW32" s="532"/>
      <c r="NDX32" s="532"/>
      <c r="NDY32" s="532"/>
      <c r="NDZ32" s="532"/>
      <c r="NEA32" s="532"/>
      <c r="NEB32" s="532"/>
      <c r="NEC32" s="532"/>
      <c r="NED32" s="532"/>
      <c r="NEE32" s="532"/>
      <c r="NEF32" s="532"/>
      <c r="NEG32" s="532"/>
      <c r="NEH32" s="532"/>
      <c r="NEI32" s="532"/>
      <c r="NEJ32" s="532"/>
      <c r="NEK32" s="532"/>
      <c r="NEL32" s="532"/>
      <c r="NEM32" s="532"/>
      <c r="NEN32" s="532"/>
      <c r="NEO32" s="532"/>
      <c r="NEP32" s="532"/>
      <c r="NEQ32" s="532"/>
      <c r="NER32" s="532"/>
      <c r="NES32" s="532"/>
      <c r="NET32" s="532"/>
      <c r="NEU32" s="532"/>
      <c r="NEV32" s="532"/>
      <c r="NEW32" s="532"/>
      <c r="NEX32" s="532"/>
      <c r="NEY32" s="532"/>
      <c r="NEZ32" s="532"/>
      <c r="NFA32" s="532"/>
      <c r="NFB32" s="532"/>
      <c r="NFC32" s="532"/>
      <c r="NFD32" s="532"/>
      <c r="NFE32" s="532"/>
      <c r="NFF32" s="532"/>
      <c r="NFG32" s="532"/>
      <c r="NFH32" s="532"/>
      <c r="NFI32" s="532"/>
      <c r="NFJ32" s="532"/>
      <c r="NFK32" s="532"/>
      <c r="NFL32" s="532"/>
      <c r="NFM32" s="532"/>
      <c r="NFN32" s="532"/>
      <c r="NFO32" s="532"/>
      <c r="NFP32" s="532"/>
      <c r="NFQ32" s="532"/>
      <c r="NFR32" s="532"/>
      <c r="NFS32" s="532"/>
      <c r="NFT32" s="532"/>
      <c r="NFU32" s="532"/>
      <c r="NFV32" s="532"/>
      <c r="NFW32" s="532"/>
      <c r="NFX32" s="532"/>
      <c r="NFY32" s="532"/>
      <c r="NFZ32" s="532"/>
      <c r="NGA32" s="532"/>
      <c r="NGB32" s="532"/>
      <c r="NGC32" s="532"/>
      <c r="NGD32" s="532"/>
      <c r="NGE32" s="532"/>
      <c r="NGF32" s="532"/>
      <c r="NGG32" s="532"/>
      <c r="NGH32" s="532"/>
      <c r="NGI32" s="532"/>
      <c r="NGJ32" s="532"/>
      <c r="NGK32" s="532"/>
      <c r="NGL32" s="532"/>
      <c r="NGM32" s="532"/>
      <c r="NGN32" s="532"/>
      <c r="NGO32" s="532"/>
      <c r="NGP32" s="532"/>
      <c r="NGQ32" s="532"/>
      <c r="NGR32" s="532"/>
      <c r="NGS32" s="532"/>
      <c r="NGT32" s="532"/>
      <c r="NGU32" s="532"/>
      <c r="NGV32" s="532"/>
      <c r="NGW32" s="532"/>
      <c r="NGX32" s="532"/>
      <c r="NGY32" s="532"/>
      <c r="NGZ32" s="532"/>
      <c r="NHA32" s="532"/>
      <c r="NHB32" s="532"/>
      <c r="NHC32" s="532"/>
      <c r="NHD32" s="532"/>
      <c r="NHE32" s="532"/>
      <c r="NHF32" s="532"/>
      <c r="NHG32" s="532"/>
      <c r="NHH32" s="532"/>
      <c r="NHI32" s="532"/>
      <c r="NHJ32" s="532"/>
      <c r="NHK32" s="532"/>
      <c r="NHL32" s="532"/>
      <c r="NHM32" s="532"/>
      <c r="NHN32" s="532"/>
      <c r="NHO32" s="532"/>
      <c r="NHP32" s="532"/>
      <c r="NHQ32" s="532"/>
      <c r="NHR32" s="532"/>
      <c r="NHS32" s="532"/>
      <c r="NHT32" s="532"/>
      <c r="NHU32" s="532"/>
      <c r="NHV32" s="532"/>
      <c r="NHW32" s="532"/>
      <c r="NHX32" s="532"/>
      <c r="NHY32" s="532"/>
      <c r="NHZ32" s="532"/>
      <c r="NIA32" s="532"/>
      <c r="NIB32" s="532"/>
      <c r="NIC32" s="532"/>
      <c r="NID32" s="532"/>
      <c r="NIE32" s="532"/>
      <c r="NIF32" s="532"/>
      <c r="NIG32" s="532"/>
      <c r="NIH32" s="532"/>
      <c r="NII32" s="532"/>
      <c r="NIJ32" s="532"/>
      <c r="NIK32" s="532"/>
      <c r="NIL32" s="532"/>
      <c r="NIM32" s="532"/>
      <c r="NIN32" s="532"/>
      <c r="NIO32" s="532"/>
      <c r="NIP32" s="532"/>
      <c r="NIQ32" s="532"/>
      <c r="NIR32" s="532"/>
      <c r="NIS32" s="532"/>
      <c r="NIT32" s="532"/>
      <c r="NIU32" s="532"/>
      <c r="NIV32" s="532"/>
      <c r="NIW32" s="532"/>
      <c r="NIX32" s="532"/>
      <c r="NIY32" s="532"/>
      <c r="NIZ32" s="532"/>
      <c r="NJA32" s="532"/>
      <c r="NJB32" s="532"/>
      <c r="NJC32" s="532"/>
      <c r="NJD32" s="532"/>
      <c r="NJE32" s="532"/>
      <c r="NJF32" s="532"/>
      <c r="NJG32" s="532"/>
      <c r="NJH32" s="532"/>
      <c r="NJI32" s="532"/>
      <c r="NJJ32" s="532"/>
      <c r="NJK32" s="532"/>
      <c r="NJL32" s="532"/>
      <c r="NJM32" s="532"/>
      <c r="NJN32" s="532"/>
      <c r="NJO32" s="532"/>
      <c r="NJP32" s="532"/>
      <c r="NJQ32" s="532"/>
      <c r="NJR32" s="532"/>
      <c r="NJS32" s="532"/>
      <c r="NJT32" s="532"/>
      <c r="NJU32" s="532"/>
      <c r="NJV32" s="532"/>
      <c r="NJW32" s="532"/>
      <c r="NJX32" s="532"/>
      <c r="NJY32" s="532"/>
      <c r="NJZ32" s="532"/>
      <c r="NKA32" s="532"/>
      <c r="NKB32" s="532"/>
      <c r="NKC32" s="532"/>
      <c r="NKD32" s="532"/>
      <c r="NKE32" s="532"/>
      <c r="NKF32" s="532"/>
      <c r="NKG32" s="532"/>
      <c r="NKH32" s="532"/>
      <c r="NKI32" s="532"/>
      <c r="NKJ32" s="532"/>
      <c r="NKK32" s="532"/>
      <c r="NKL32" s="532"/>
      <c r="NKM32" s="532"/>
      <c r="NKN32" s="532"/>
      <c r="NKO32" s="532"/>
      <c r="NKP32" s="532"/>
      <c r="NKQ32" s="532"/>
      <c r="NKR32" s="532"/>
      <c r="NKS32" s="532"/>
      <c r="NKT32" s="532"/>
      <c r="NKU32" s="532"/>
      <c r="NKV32" s="532"/>
      <c r="NKW32" s="532"/>
      <c r="NKX32" s="532"/>
      <c r="NKY32" s="532"/>
      <c r="NKZ32" s="532"/>
      <c r="NLA32" s="532"/>
      <c r="NLB32" s="532"/>
      <c r="NLC32" s="532"/>
      <c r="NLD32" s="532"/>
      <c r="NLE32" s="532"/>
      <c r="NLF32" s="532"/>
      <c r="NLG32" s="532"/>
      <c r="NLH32" s="532"/>
      <c r="NLI32" s="532"/>
      <c r="NLJ32" s="532"/>
      <c r="NLK32" s="532"/>
      <c r="NLL32" s="532"/>
      <c r="NLM32" s="532"/>
      <c r="NLN32" s="532"/>
      <c r="NLO32" s="532"/>
      <c r="NLP32" s="532"/>
      <c r="NLQ32" s="532"/>
      <c r="NLR32" s="532"/>
      <c r="NLS32" s="532"/>
      <c r="NLT32" s="532"/>
      <c r="NLU32" s="532"/>
      <c r="NLV32" s="532"/>
      <c r="NLW32" s="532"/>
      <c r="NLX32" s="532"/>
      <c r="NLY32" s="532"/>
      <c r="NLZ32" s="532"/>
      <c r="NMA32" s="532"/>
      <c r="NMB32" s="532"/>
      <c r="NMC32" s="532"/>
      <c r="NMD32" s="532"/>
      <c r="NME32" s="532"/>
      <c r="NMF32" s="532"/>
      <c r="NMG32" s="532"/>
      <c r="NMH32" s="532"/>
      <c r="NMI32" s="532"/>
      <c r="NMJ32" s="532"/>
      <c r="NMK32" s="532"/>
      <c r="NML32" s="532"/>
      <c r="NMM32" s="532"/>
      <c r="NMN32" s="532"/>
      <c r="NMO32" s="532"/>
      <c r="NMP32" s="532"/>
      <c r="NMQ32" s="532"/>
      <c r="NMR32" s="532"/>
      <c r="NMS32" s="532"/>
      <c r="NMT32" s="532"/>
      <c r="NMU32" s="532"/>
      <c r="NMV32" s="532"/>
      <c r="NMW32" s="532"/>
      <c r="NMX32" s="532"/>
      <c r="NMY32" s="532"/>
      <c r="NMZ32" s="532"/>
      <c r="NNA32" s="532"/>
      <c r="NNB32" s="532"/>
      <c r="NNC32" s="532"/>
      <c r="NND32" s="532"/>
      <c r="NNE32" s="532"/>
      <c r="NNF32" s="532"/>
      <c r="NNG32" s="532"/>
      <c r="NNH32" s="532"/>
      <c r="NNI32" s="532"/>
      <c r="NNJ32" s="532"/>
      <c r="NNK32" s="532"/>
      <c r="NNL32" s="532"/>
      <c r="NNM32" s="532"/>
      <c r="NNN32" s="532"/>
      <c r="NNO32" s="532"/>
      <c r="NNP32" s="532"/>
      <c r="NNQ32" s="532"/>
      <c r="NNR32" s="532"/>
      <c r="NNS32" s="532"/>
      <c r="NNT32" s="532"/>
      <c r="NNU32" s="532"/>
      <c r="NNV32" s="532"/>
      <c r="NNW32" s="532"/>
      <c r="NNX32" s="532"/>
      <c r="NNY32" s="532"/>
      <c r="NNZ32" s="532"/>
      <c r="NOA32" s="532"/>
      <c r="NOB32" s="532"/>
      <c r="NOC32" s="532"/>
      <c r="NOD32" s="532"/>
      <c r="NOE32" s="532"/>
      <c r="NOF32" s="532"/>
      <c r="NOG32" s="532"/>
      <c r="NOH32" s="532"/>
      <c r="NOI32" s="532"/>
      <c r="NOJ32" s="532"/>
      <c r="NOK32" s="532"/>
      <c r="NOL32" s="532"/>
      <c r="NOM32" s="532"/>
      <c r="NON32" s="532"/>
      <c r="NOO32" s="532"/>
      <c r="NOP32" s="532"/>
      <c r="NOQ32" s="532"/>
      <c r="NOR32" s="532"/>
      <c r="NOS32" s="532"/>
      <c r="NOT32" s="532"/>
      <c r="NOU32" s="532"/>
      <c r="NOV32" s="532"/>
      <c r="NOW32" s="532"/>
      <c r="NOX32" s="532"/>
      <c r="NOY32" s="532"/>
      <c r="NOZ32" s="532"/>
      <c r="NPA32" s="532"/>
      <c r="NPB32" s="532"/>
      <c r="NPC32" s="532"/>
      <c r="NPD32" s="532"/>
      <c r="NPE32" s="532"/>
      <c r="NPF32" s="532"/>
      <c r="NPG32" s="532"/>
      <c r="NPH32" s="532"/>
      <c r="NPI32" s="532"/>
      <c r="NPJ32" s="532"/>
      <c r="NPK32" s="532"/>
      <c r="NPL32" s="532"/>
      <c r="NPM32" s="532"/>
      <c r="NPN32" s="532"/>
      <c r="NPO32" s="532"/>
      <c r="NPP32" s="532"/>
      <c r="NPQ32" s="532"/>
      <c r="NPR32" s="532"/>
      <c r="NPS32" s="532"/>
      <c r="NPT32" s="532"/>
      <c r="NPU32" s="532"/>
      <c r="NPV32" s="532"/>
      <c r="NPW32" s="532"/>
      <c r="NPX32" s="532"/>
      <c r="NPY32" s="532"/>
      <c r="NPZ32" s="532"/>
      <c r="NQA32" s="532"/>
      <c r="NQB32" s="532"/>
      <c r="NQC32" s="532"/>
      <c r="NQD32" s="532"/>
      <c r="NQE32" s="532"/>
      <c r="NQF32" s="532"/>
      <c r="NQG32" s="532"/>
      <c r="NQH32" s="532"/>
      <c r="NQI32" s="532"/>
      <c r="NQJ32" s="532"/>
      <c r="NQK32" s="532"/>
      <c r="NQL32" s="532"/>
      <c r="NQM32" s="532"/>
      <c r="NQN32" s="532"/>
      <c r="NQO32" s="532"/>
      <c r="NQP32" s="532"/>
      <c r="NQQ32" s="532"/>
      <c r="NQR32" s="532"/>
      <c r="NQS32" s="532"/>
      <c r="NQT32" s="532"/>
      <c r="NQU32" s="532"/>
      <c r="NQV32" s="532"/>
      <c r="NQW32" s="532"/>
      <c r="NQX32" s="532"/>
      <c r="NQY32" s="532"/>
      <c r="NQZ32" s="532"/>
      <c r="NRA32" s="532"/>
      <c r="NRB32" s="532"/>
      <c r="NRC32" s="532"/>
      <c r="NRD32" s="532"/>
      <c r="NRE32" s="532"/>
      <c r="NRF32" s="532"/>
      <c r="NRG32" s="532"/>
      <c r="NRH32" s="532"/>
      <c r="NRI32" s="532"/>
      <c r="NRJ32" s="532"/>
      <c r="NRK32" s="532"/>
      <c r="NRL32" s="532"/>
      <c r="NRM32" s="532"/>
      <c r="NRN32" s="532"/>
      <c r="NRO32" s="532"/>
      <c r="NRP32" s="532"/>
      <c r="NRQ32" s="532"/>
      <c r="NRR32" s="532"/>
      <c r="NRS32" s="532"/>
      <c r="NRT32" s="532"/>
      <c r="NRU32" s="532"/>
      <c r="NRV32" s="532"/>
      <c r="NRW32" s="532"/>
      <c r="NRX32" s="532"/>
      <c r="NRY32" s="532"/>
      <c r="NRZ32" s="532"/>
      <c r="NSA32" s="532"/>
      <c r="NSB32" s="532"/>
      <c r="NSC32" s="532"/>
      <c r="NSD32" s="532"/>
      <c r="NSE32" s="532"/>
      <c r="NSF32" s="532"/>
      <c r="NSG32" s="532"/>
      <c r="NSH32" s="532"/>
      <c r="NSI32" s="532"/>
      <c r="NSJ32" s="532"/>
      <c r="NSK32" s="532"/>
      <c r="NSL32" s="532"/>
      <c r="NSM32" s="532"/>
      <c r="NSN32" s="532"/>
      <c r="NSO32" s="532"/>
      <c r="NSP32" s="532"/>
      <c r="NSQ32" s="532"/>
      <c r="NSR32" s="532"/>
      <c r="NSS32" s="532"/>
      <c r="NST32" s="532"/>
      <c r="NSU32" s="532"/>
      <c r="NSV32" s="532"/>
      <c r="NSW32" s="532"/>
      <c r="NSX32" s="532"/>
      <c r="NSY32" s="532"/>
      <c r="NSZ32" s="532"/>
      <c r="NTA32" s="532"/>
      <c r="NTB32" s="532"/>
      <c r="NTC32" s="532"/>
      <c r="NTD32" s="532"/>
      <c r="NTE32" s="532"/>
      <c r="NTF32" s="532"/>
      <c r="NTG32" s="532"/>
      <c r="NTH32" s="532"/>
      <c r="NTI32" s="532"/>
      <c r="NTJ32" s="532"/>
      <c r="NTK32" s="532"/>
      <c r="NTL32" s="532"/>
      <c r="NTM32" s="532"/>
      <c r="NTN32" s="532"/>
      <c r="NTO32" s="532"/>
      <c r="NTP32" s="532"/>
      <c r="NTQ32" s="532"/>
      <c r="NTR32" s="532"/>
      <c r="NTS32" s="532"/>
      <c r="NTT32" s="532"/>
      <c r="NTU32" s="532"/>
      <c r="NTV32" s="532"/>
      <c r="NTW32" s="532"/>
      <c r="NTX32" s="532"/>
      <c r="NTY32" s="532"/>
      <c r="NTZ32" s="532"/>
      <c r="NUA32" s="532"/>
      <c r="NUB32" s="532"/>
      <c r="NUC32" s="532"/>
      <c r="NUD32" s="532"/>
      <c r="NUE32" s="532"/>
      <c r="NUF32" s="532"/>
      <c r="NUG32" s="532"/>
      <c r="NUH32" s="532"/>
      <c r="NUI32" s="532"/>
      <c r="NUJ32" s="532"/>
      <c r="NUK32" s="532"/>
      <c r="NUL32" s="532"/>
      <c r="NUM32" s="532"/>
      <c r="NUN32" s="532"/>
      <c r="NUO32" s="532"/>
      <c r="NUP32" s="532"/>
      <c r="NUQ32" s="532"/>
      <c r="NUR32" s="532"/>
      <c r="NUS32" s="532"/>
      <c r="NUT32" s="532"/>
      <c r="NUU32" s="532"/>
      <c r="NUV32" s="532"/>
      <c r="NUW32" s="532"/>
      <c r="NUX32" s="532"/>
      <c r="NUY32" s="532"/>
      <c r="NUZ32" s="532"/>
      <c r="NVA32" s="532"/>
      <c r="NVB32" s="532"/>
      <c r="NVC32" s="532"/>
      <c r="NVD32" s="532"/>
      <c r="NVE32" s="532"/>
      <c r="NVF32" s="532"/>
      <c r="NVG32" s="532"/>
      <c r="NVH32" s="532"/>
      <c r="NVI32" s="532"/>
      <c r="NVJ32" s="532"/>
      <c r="NVK32" s="532"/>
      <c r="NVL32" s="532"/>
      <c r="NVM32" s="532"/>
      <c r="NVN32" s="532"/>
      <c r="NVO32" s="532"/>
      <c r="NVP32" s="532"/>
      <c r="NVQ32" s="532"/>
      <c r="NVR32" s="532"/>
      <c r="NVS32" s="532"/>
      <c r="NVT32" s="532"/>
      <c r="NVU32" s="532"/>
      <c r="NVV32" s="532"/>
      <c r="NVW32" s="532"/>
      <c r="NVX32" s="532"/>
      <c r="NVY32" s="532"/>
      <c r="NVZ32" s="532"/>
      <c r="NWA32" s="532"/>
      <c r="NWB32" s="532"/>
      <c r="NWC32" s="532"/>
      <c r="NWD32" s="532"/>
      <c r="NWE32" s="532"/>
      <c r="NWF32" s="532"/>
      <c r="NWG32" s="532"/>
      <c r="NWH32" s="532"/>
      <c r="NWI32" s="532"/>
      <c r="NWJ32" s="532"/>
      <c r="NWK32" s="532"/>
      <c r="NWL32" s="532"/>
      <c r="NWM32" s="532"/>
      <c r="NWN32" s="532"/>
      <c r="NWO32" s="532"/>
      <c r="NWP32" s="532"/>
      <c r="NWQ32" s="532"/>
      <c r="NWR32" s="532"/>
      <c r="NWS32" s="532"/>
      <c r="NWT32" s="532"/>
      <c r="NWU32" s="532"/>
      <c r="NWV32" s="532"/>
      <c r="NWW32" s="532"/>
      <c r="NWX32" s="532"/>
      <c r="NWY32" s="532"/>
      <c r="NWZ32" s="532"/>
      <c r="NXA32" s="532"/>
      <c r="NXB32" s="532"/>
      <c r="NXC32" s="532"/>
      <c r="NXD32" s="532"/>
      <c r="NXE32" s="532"/>
      <c r="NXF32" s="532"/>
      <c r="NXG32" s="532"/>
      <c r="NXH32" s="532"/>
      <c r="NXI32" s="532"/>
      <c r="NXJ32" s="532"/>
      <c r="NXK32" s="532"/>
      <c r="NXL32" s="532"/>
      <c r="NXM32" s="532"/>
      <c r="NXN32" s="532"/>
      <c r="NXO32" s="532"/>
      <c r="NXP32" s="532"/>
      <c r="NXQ32" s="532"/>
      <c r="NXR32" s="532"/>
      <c r="NXS32" s="532"/>
      <c r="NXT32" s="532"/>
      <c r="NXU32" s="532"/>
      <c r="NXV32" s="532"/>
      <c r="NXW32" s="532"/>
      <c r="NXX32" s="532"/>
      <c r="NXY32" s="532"/>
      <c r="NXZ32" s="532"/>
      <c r="NYA32" s="532"/>
      <c r="NYB32" s="532"/>
      <c r="NYC32" s="532"/>
      <c r="NYD32" s="532"/>
      <c r="NYE32" s="532"/>
      <c r="NYF32" s="532"/>
      <c r="NYG32" s="532"/>
      <c r="NYH32" s="532"/>
      <c r="NYI32" s="532"/>
      <c r="NYJ32" s="532"/>
      <c r="NYK32" s="532"/>
      <c r="NYL32" s="532"/>
      <c r="NYM32" s="532"/>
      <c r="NYN32" s="532"/>
      <c r="NYO32" s="532"/>
      <c r="NYP32" s="532"/>
      <c r="NYQ32" s="532"/>
      <c r="NYR32" s="532"/>
      <c r="NYS32" s="532"/>
      <c r="NYT32" s="532"/>
      <c r="NYU32" s="532"/>
      <c r="NYV32" s="532"/>
      <c r="NYW32" s="532"/>
      <c r="NYX32" s="532"/>
      <c r="NYY32" s="532"/>
      <c r="NYZ32" s="532"/>
      <c r="NZA32" s="532"/>
      <c r="NZB32" s="532"/>
      <c r="NZC32" s="532"/>
      <c r="NZD32" s="532"/>
      <c r="NZE32" s="532"/>
      <c r="NZF32" s="532"/>
      <c r="NZG32" s="532"/>
      <c r="NZH32" s="532"/>
      <c r="NZI32" s="532"/>
      <c r="NZJ32" s="532"/>
      <c r="NZK32" s="532"/>
      <c r="NZL32" s="532"/>
      <c r="NZM32" s="532"/>
      <c r="NZN32" s="532"/>
      <c r="NZO32" s="532"/>
      <c r="NZP32" s="532"/>
      <c r="NZQ32" s="532"/>
      <c r="NZR32" s="532"/>
      <c r="NZS32" s="532"/>
      <c r="NZT32" s="532"/>
      <c r="NZU32" s="532"/>
      <c r="NZV32" s="532"/>
      <c r="NZW32" s="532"/>
      <c r="NZX32" s="532"/>
      <c r="NZY32" s="532"/>
      <c r="NZZ32" s="532"/>
      <c r="OAA32" s="532"/>
      <c r="OAB32" s="532"/>
      <c r="OAC32" s="532"/>
      <c r="OAD32" s="532"/>
      <c r="OAE32" s="532"/>
      <c r="OAF32" s="532"/>
      <c r="OAG32" s="532"/>
      <c r="OAH32" s="532"/>
      <c r="OAI32" s="532"/>
      <c r="OAJ32" s="532"/>
      <c r="OAK32" s="532"/>
      <c r="OAL32" s="532"/>
      <c r="OAM32" s="532"/>
      <c r="OAN32" s="532"/>
      <c r="OAO32" s="532"/>
      <c r="OAP32" s="532"/>
      <c r="OAQ32" s="532"/>
      <c r="OAR32" s="532"/>
      <c r="OAS32" s="532"/>
      <c r="OAT32" s="532"/>
      <c r="OAU32" s="532"/>
      <c r="OAV32" s="532"/>
      <c r="OAW32" s="532"/>
      <c r="OAX32" s="532"/>
      <c r="OAY32" s="532"/>
      <c r="OAZ32" s="532"/>
      <c r="OBA32" s="532"/>
      <c r="OBB32" s="532"/>
      <c r="OBC32" s="532"/>
      <c r="OBD32" s="532"/>
      <c r="OBE32" s="532"/>
      <c r="OBF32" s="532"/>
      <c r="OBG32" s="532"/>
      <c r="OBH32" s="532"/>
      <c r="OBI32" s="532"/>
      <c r="OBJ32" s="532"/>
      <c r="OBK32" s="532"/>
      <c r="OBL32" s="532"/>
      <c r="OBM32" s="532"/>
      <c r="OBN32" s="532"/>
      <c r="OBO32" s="532"/>
      <c r="OBP32" s="532"/>
      <c r="OBQ32" s="532"/>
      <c r="OBR32" s="532"/>
      <c r="OBS32" s="532"/>
      <c r="OBT32" s="532"/>
      <c r="OBU32" s="532"/>
      <c r="OBV32" s="532"/>
      <c r="OBW32" s="532"/>
      <c r="OBX32" s="532"/>
      <c r="OBY32" s="532"/>
      <c r="OBZ32" s="532"/>
      <c r="OCA32" s="532"/>
      <c r="OCB32" s="532"/>
      <c r="OCC32" s="532"/>
      <c r="OCD32" s="532"/>
      <c r="OCE32" s="532"/>
      <c r="OCF32" s="532"/>
      <c r="OCG32" s="532"/>
      <c r="OCH32" s="532"/>
      <c r="OCI32" s="532"/>
      <c r="OCJ32" s="532"/>
      <c r="OCK32" s="532"/>
      <c r="OCL32" s="532"/>
      <c r="OCM32" s="532"/>
      <c r="OCN32" s="532"/>
      <c r="OCO32" s="532"/>
      <c r="OCP32" s="532"/>
      <c r="OCQ32" s="532"/>
      <c r="OCR32" s="532"/>
      <c r="OCS32" s="532"/>
      <c r="OCT32" s="532"/>
      <c r="OCU32" s="532"/>
      <c r="OCV32" s="532"/>
      <c r="OCW32" s="532"/>
      <c r="OCX32" s="532"/>
      <c r="OCY32" s="532"/>
      <c r="OCZ32" s="532"/>
      <c r="ODA32" s="532"/>
      <c r="ODB32" s="532"/>
      <c r="ODC32" s="532"/>
      <c r="ODD32" s="532"/>
      <c r="ODE32" s="532"/>
      <c r="ODF32" s="532"/>
      <c r="ODG32" s="532"/>
      <c r="ODH32" s="532"/>
      <c r="ODI32" s="532"/>
      <c r="ODJ32" s="532"/>
      <c r="ODK32" s="532"/>
      <c r="ODL32" s="532"/>
      <c r="ODM32" s="532"/>
      <c r="ODN32" s="532"/>
      <c r="ODO32" s="532"/>
      <c r="ODP32" s="532"/>
      <c r="ODQ32" s="532"/>
      <c r="ODR32" s="532"/>
      <c r="ODS32" s="532"/>
      <c r="ODT32" s="532"/>
      <c r="ODU32" s="532"/>
      <c r="ODV32" s="532"/>
      <c r="ODW32" s="532"/>
      <c r="ODX32" s="532"/>
      <c r="ODY32" s="532"/>
      <c r="ODZ32" s="532"/>
      <c r="OEA32" s="532"/>
      <c r="OEB32" s="532"/>
      <c r="OEC32" s="532"/>
      <c r="OED32" s="532"/>
      <c r="OEE32" s="532"/>
      <c r="OEF32" s="532"/>
      <c r="OEG32" s="532"/>
      <c r="OEH32" s="532"/>
      <c r="OEI32" s="532"/>
      <c r="OEJ32" s="532"/>
      <c r="OEK32" s="532"/>
      <c r="OEL32" s="532"/>
      <c r="OEM32" s="532"/>
      <c r="OEN32" s="532"/>
      <c r="OEO32" s="532"/>
      <c r="OEP32" s="532"/>
      <c r="OEQ32" s="532"/>
      <c r="OER32" s="532"/>
      <c r="OES32" s="532"/>
      <c r="OET32" s="532"/>
      <c r="OEU32" s="532"/>
      <c r="OEV32" s="532"/>
      <c r="OEW32" s="532"/>
      <c r="OEX32" s="532"/>
      <c r="OEY32" s="532"/>
      <c r="OEZ32" s="532"/>
      <c r="OFA32" s="532"/>
      <c r="OFB32" s="532"/>
      <c r="OFC32" s="532"/>
      <c r="OFD32" s="532"/>
      <c r="OFE32" s="532"/>
      <c r="OFF32" s="532"/>
      <c r="OFG32" s="532"/>
      <c r="OFH32" s="532"/>
      <c r="OFI32" s="532"/>
      <c r="OFJ32" s="532"/>
      <c r="OFK32" s="532"/>
      <c r="OFL32" s="532"/>
      <c r="OFM32" s="532"/>
      <c r="OFN32" s="532"/>
      <c r="OFO32" s="532"/>
      <c r="OFP32" s="532"/>
      <c r="OFQ32" s="532"/>
      <c r="OFR32" s="532"/>
      <c r="OFS32" s="532"/>
      <c r="OFT32" s="532"/>
      <c r="OFU32" s="532"/>
      <c r="OFV32" s="532"/>
      <c r="OFW32" s="532"/>
      <c r="OFX32" s="532"/>
      <c r="OFY32" s="532"/>
      <c r="OFZ32" s="532"/>
      <c r="OGA32" s="532"/>
      <c r="OGB32" s="532"/>
      <c r="OGC32" s="532"/>
      <c r="OGD32" s="532"/>
      <c r="OGE32" s="532"/>
      <c r="OGF32" s="532"/>
      <c r="OGG32" s="532"/>
      <c r="OGH32" s="532"/>
      <c r="OGI32" s="532"/>
      <c r="OGJ32" s="532"/>
      <c r="OGK32" s="532"/>
      <c r="OGL32" s="532"/>
      <c r="OGM32" s="532"/>
      <c r="OGN32" s="532"/>
      <c r="OGO32" s="532"/>
      <c r="OGP32" s="532"/>
      <c r="OGQ32" s="532"/>
      <c r="OGR32" s="532"/>
      <c r="OGS32" s="532"/>
      <c r="OGT32" s="532"/>
      <c r="OGU32" s="532"/>
      <c r="OGV32" s="532"/>
      <c r="OGW32" s="532"/>
      <c r="OGX32" s="532"/>
      <c r="OGY32" s="532"/>
      <c r="OGZ32" s="532"/>
      <c r="OHA32" s="532"/>
      <c r="OHB32" s="532"/>
      <c r="OHC32" s="532"/>
      <c r="OHD32" s="532"/>
      <c r="OHE32" s="532"/>
      <c r="OHF32" s="532"/>
      <c r="OHG32" s="532"/>
      <c r="OHH32" s="532"/>
      <c r="OHI32" s="532"/>
      <c r="OHJ32" s="532"/>
      <c r="OHK32" s="532"/>
      <c r="OHL32" s="532"/>
      <c r="OHM32" s="532"/>
      <c r="OHN32" s="532"/>
      <c r="OHO32" s="532"/>
      <c r="OHP32" s="532"/>
      <c r="OHQ32" s="532"/>
      <c r="OHR32" s="532"/>
      <c r="OHS32" s="532"/>
      <c r="OHT32" s="532"/>
      <c r="OHU32" s="532"/>
      <c r="OHV32" s="532"/>
      <c r="OHW32" s="532"/>
      <c r="OHX32" s="532"/>
      <c r="OHY32" s="532"/>
      <c r="OHZ32" s="532"/>
      <c r="OIA32" s="532"/>
      <c r="OIB32" s="532"/>
      <c r="OIC32" s="532"/>
      <c r="OID32" s="532"/>
      <c r="OIE32" s="532"/>
      <c r="OIF32" s="532"/>
      <c r="OIG32" s="532"/>
      <c r="OIH32" s="532"/>
      <c r="OII32" s="532"/>
      <c r="OIJ32" s="532"/>
      <c r="OIK32" s="532"/>
      <c r="OIL32" s="532"/>
      <c r="OIM32" s="532"/>
      <c r="OIN32" s="532"/>
      <c r="OIO32" s="532"/>
      <c r="OIP32" s="532"/>
      <c r="OIQ32" s="532"/>
      <c r="OIR32" s="532"/>
      <c r="OIS32" s="532"/>
      <c r="OIT32" s="532"/>
      <c r="OIU32" s="532"/>
      <c r="OIV32" s="532"/>
      <c r="OIW32" s="532"/>
      <c r="OIX32" s="532"/>
      <c r="OIY32" s="532"/>
      <c r="OIZ32" s="532"/>
      <c r="OJA32" s="532"/>
      <c r="OJB32" s="532"/>
      <c r="OJC32" s="532"/>
      <c r="OJD32" s="532"/>
      <c r="OJE32" s="532"/>
      <c r="OJF32" s="532"/>
      <c r="OJG32" s="532"/>
      <c r="OJH32" s="532"/>
      <c r="OJI32" s="532"/>
      <c r="OJJ32" s="532"/>
      <c r="OJK32" s="532"/>
      <c r="OJL32" s="532"/>
      <c r="OJM32" s="532"/>
      <c r="OJN32" s="532"/>
      <c r="OJO32" s="532"/>
      <c r="OJP32" s="532"/>
      <c r="OJQ32" s="532"/>
      <c r="OJR32" s="532"/>
      <c r="OJS32" s="532"/>
      <c r="OJT32" s="532"/>
      <c r="OJU32" s="532"/>
      <c r="OJV32" s="532"/>
      <c r="OJW32" s="532"/>
      <c r="OJX32" s="532"/>
      <c r="OJY32" s="532"/>
      <c r="OJZ32" s="532"/>
      <c r="OKA32" s="532"/>
      <c r="OKB32" s="532"/>
      <c r="OKC32" s="532"/>
      <c r="OKD32" s="532"/>
      <c r="OKE32" s="532"/>
      <c r="OKF32" s="532"/>
      <c r="OKG32" s="532"/>
      <c r="OKH32" s="532"/>
      <c r="OKI32" s="532"/>
      <c r="OKJ32" s="532"/>
      <c r="OKK32" s="532"/>
      <c r="OKL32" s="532"/>
      <c r="OKM32" s="532"/>
      <c r="OKN32" s="532"/>
      <c r="OKO32" s="532"/>
      <c r="OKP32" s="532"/>
      <c r="OKQ32" s="532"/>
      <c r="OKR32" s="532"/>
      <c r="OKS32" s="532"/>
      <c r="OKT32" s="532"/>
      <c r="OKU32" s="532"/>
      <c r="OKV32" s="532"/>
      <c r="OKW32" s="532"/>
      <c r="OKX32" s="532"/>
      <c r="OKY32" s="532"/>
      <c r="OKZ32" s="532"/>
      <c r="OLA32" s="532"/>
      <c r="OLB32" s="532"/>
      <c r="OLC32" s="532"/>
      <c r="OLD32" s="532"/>
      <c r="OLE32" s="532"/>
      <c r="OLF32" s="532"/>
      <c r="OLG32" s="532"/>
      <c r="OLH32" s="532"/>
      <c r="OLI32" s="532"/>
      <c r="OLJ32" s="532"/>
      <c r="OLK32" s="532"/>
      <c r="OLL32" s="532"/>
      <c r="OLM32" s="532"/>
      <c r="OLN32" s="532"/>
      <c r="OLO32" s="532"/>
      <c r="OLP32" s="532"/>
      <c r="OLQ32" s="532"/>
      <c r="OLR32" s="532"/>
      <c r="OLS32" s="532"/>
      <c r="OLT32" s="532"/>
      <c r="OLU32" s="532"/>
      <c r="OLV32" s="532"/>
      <c r="OLW32" s="532"/>
      <c r="OLX32" s="532"/>
      <c r="OLY32" s="532"/>
      <c r="OLZ32" s="532"/>
      <c r="OMA32" s="532"/>
      <c r="OMB32" s="532"/>
      <c r="OMC32" s="532"/>
      <c r="OMD32" s="532"/>
      <c r="OME32" s="532"/>
      <c r="OMF32" s="532"/>
      <c r="OMG32" s="532"/>
      <c r="OMH32" s="532"/>
      <c r="OMI32" s="532"/>
      <c r="OMJ32" s="532"/>
      <c r="OMK32" s="532"/>
      <c r="OML32" s="532"/>
      <c r="OMM32" s="532"/>
      <c r="OMN32" s="532"/>
      <c r="OMO32" s="532"/>
      <c r="OMP32" s="532"/>
      <c r="OMQ32" s="532"/>
      <c r="OMR32" s="532"/>
      <c r="OMS32" s="532"/>
      <c r="OMT32" s="532"/>
      <c r="OMU32" s="532"/>
      <c r="OMV32" s="532"/>
      <c r="OMW32" s="532"/>
      <c r="OMX32" s="532"/>
      <c r="OMY32" s="532"/>
      <c r="OMZ32" s="532"/>
      <c r="ONA32" s="532"/>
      <c r="ONB32" s="532"/>
      <c r="ONC32" s="532"/>
      <c r="OND32" s="532"/>
      <c r="ONE32" s="532"/>
      <c r="ONF32" s="532"/>
      <c r="ONG32" s="532"/>
      <c r="ONH32" s="532"/>
      <c r="ONI32" s="532"/>
      <c r="ONJ32" s="532"/>
      <c r="ONK32" s="532"/>
      <c r="ONL32" s="532"/>
      <c r="ONM32" s="532"/>
      <c r="ONN32" s="532"/>
      <c r="ONO32" s="532"/>
      <c r="ONP32" s="532"/>
      <c r="ONQ32" s="532"/>
      <c r="ONR32" s="532"/>
      <c r="ONS32" s="532"/>
      <c r="ONT32" s="532"/>
      <c r="ONU32" s="532"/>
      <c r="ONV32" s="532"/>
      <c r="ONW32" s="532"/>
      <c r="ONX32" s="532"/>
      <c r="ONY32" s="532"/>
      <c r="ONZ32" s="532"/>
      <c r="OOA32" s="532"/>
      <c r="OOB32" s="532"/>
      <c r="OOC32" s="532"/>
      <c r="OOD32" s="532"/>
      <c r="OOE32" s="532"/>
      <c r="OOF32" s="532"/>
      <c r="OOG32" s="532"/>
      <c r="OOH32" s="532"/>
      <c r="OOI32" s="532"/>
      <c r="OOJ32" s="532"/>
      <c r="OOK32" s="532"/>
      <c r="OOL32" s="532"/>
      <c r="OOM32" s="532"/>
      <c r="OON32" s="532"/>
      <c r="OOO32" s="532"/>
      <c r="OOP32" s="532"/>
      <c r="OOQ32" s="532"/>
      <c r="OOR32" s="532"/>
      <c r="OOS32" s="532"/>
      <c r="OOT32" s="532"/>
      <c r="OOU32" s="532"/>
      <c r="OOV32" s="532"/>
      <c r="OOW32" s="532"/>
      <c r="OOX32" s="532"/>
      <c r="OOY32" s="532"/>
      <c r="OOZ32" s="532"/>
      <c r="OPA32" s="532"/>
      <c r="OPB32" s="532"/>
      <c r="OPC32" s="532"/>
      <c r="OPD32" s="532"/>
      <c r="OPE32" s="532"/>
      <c r="OPF32" s="532"/>
      <c r="OPG32" s="532"/>
      <c r="OPH32" s="532"/>
      <c r="OPI32" s="532"/>
      <c r="OPJ32" s="532"/>
      <c r="OPK32" s="532"/>
      <c r="OPL32" s="532"/>
      <c r="OPM32" s="532"/>
      <c r="OPN32" s="532"/>
      <c r="OPO32" s="532"/>
      <c r="OPP32" s="532"/>
      <c r="OPQ32" s="532"/>
      <c r="OPR32" s="532"/>
      <c r="OPS32" s="532"/>
      <c r="OPT32" s="532"/>
      <c r="OPU32" s="532"/>
      <c r="OPV32" s="532"/>
      <c r="OPW32" s="532"/>
      <c r="OPX32" s="532"/>
      <c r="OPY32" s="532"/>
      <c r="OPZ32" s="532"/>
      <c r="OQA32" s="532"/>
      <c r="OQB32" s="532"/>
      <c r="OQC32" s="532"/>
      <c r="OQD32" s="532"/>
      <c r="OQE32" s="532"/>
      <c r="OQF32" s="532"/>
      <c r="OQG32" s="532"/>
      <c r="OQH32" s="532"/>
      <c r="OQI32" s="532"/>
      <c r="OQJ32" s="532"/>
      <c r="OQK32" s="532"/>
      <c r="OQL32" s="532"/>
      <c r="OQM32" s="532"/>
      <c r="OQN32" s="532"/>
      <c r="OQO32" s="532"/>
      <c r="OQP32" s="532"/>
      <c r="OQQ32" s="532"/>
      <c r="OQR32" s="532"/>
      <c r="OQS32" s="532"/>
      <c r="OQT32" s="532"/>
      <c r="OQU32" s="532"/>
      <c r="OQV32" s="532"/>
      <c r="OQW32" s="532"/>
      <c r="OQX32" s="532"/>
      <c r="OQY32" s="532"/>
      <c r="OQZ32" s="532"/>
      <c r="ORA32" s="532"/>
      <c r="ORB32" s="532"/>
      <c r="ORC32" s="532"/>
      <c r="ORD32" s="532"/>
      <c r="ORE32" s="532"/>
      <c r="ORF32" s="532"/>
      <c r="ORG32" s="532"/>
      <c r="ORH32" s="532"/>
      <c r="ORI32" s="532"/>
      <c r="ORJ32" s="532"/>
      <c r="ORK32" s="532"/>
      <c r="ORL32" s="532"/>
      <c r="ORM32" s="532"/>
      <c r="ORN32" s="532"/>
      <c r="ORO32" s="532"/>
      <c r="ORP32" s="532"/>
      <c r="ORQ32" s="532"/>
      <c r="ORR32" s="532"/>
      <c r="ORS32" s="532"/>
      <c r="ORT32" s="532"/>
      <c r="ORU32" s="532"/>
      <c r="ORV32" s="532"/>
      <c r="ORW32" s="532"/>
      <c r="ORX32" s="532"/>
      <c r="ORY32" s="532"/>
      <c r="ORZ32" s="532"/>
      <c r="OSA32" s="532"/>
      <c r="OSB32" s="532"/>
      <c r="OSC32" s="532"/>
      <c r="OSD32" s="532"/>
      <c r="OSE32" s="532"/>
      <c r="OSF32" s="532"/>
      <c r="OSG32" s="532"/>
      <c r="OSH32" s="532"/>
      <c r="OSI32" s="532"/>
      <c r="OSJ32" s="532"/>
      <c r="OSK32" s="532"/>
      <c r="OSL32" s="532"/>
      <c r="OSM32" s="532"/>
      <c r="OSN32" s="532"/>
      <c r="OSO32" s="532"/>
      <c r="OSP32" s="532"/>
      <c r="OSQ32" s="532"/>
      <c r="OSR32" s="532"/>
      <c r="OSS32" s="532"/>
      <c r="OST32" s="532"/>
      <c r="OSU32" s="532"/>
      <c r="OSV32" s="532"/>
      <c r="OSW32" s="532"/>
      <c r="OSX32" s="532"/>
      <c r="OSY32" s="532"/>
      <c r="OSZ32" s="532"/>
      <c r="OTA32" s="532"/>
      <c r="OTB32" s="532"/>
      <c r="OTC32" s="532"/>
      <c r="OTD32" s="532"/>
      <c r="OTE32" s="532"/>
      <c r="OTF32" s="532"/>
      <c r="OTG32" s="532"/>
      <c r="OTH32" s="532"/>
      <c r="OTI32" s="532"/>
      <c r="OTJ32" s="532"/>
      <c r="OTK32" s="532"/>
      <c r="OTL32" s="532"/>
      <c r="OTM32" s="532"/>
      <c r="OTN32" s="532"/>
      <c r="OTO32" s="532"/>
      <c r="OTP32" s="532"/>
      <c r="OTQ32" s="532"/>
      <c r="OTR32" s="532"/>
      <c r="OTS32" s="532"/>
      <c r="OTT32" s="532"/>
      <c r="OTU32" s="532"/>
      <c r="OTV32" s="532"/>
      <c r="OTW32" s="532"/>
      <c r="OTX32" s="532"/>
      <c r="OTY32" s="532"/>
      <c r="OTZ32" s="532"/>
      <c r="OUA32" s="532"/>
      <c r="OUB32" s="532"/>
      <c r="OUC32" s="532"/>
      <c r="OUD32" s="532"/>
      <c r="OUE32" s="532"/>
      <c r="OUF32" s="532"/>
      <c r="OUG32" s="532"/>
      <c r="OUH32" s="532"/>
      <c r="OUI32" s="532"/>
      <c r="OUJ32" s="532"/>
      <c r="OUK32" s="532"/>
      <c r="OUL32" s="532"/>
      <c r="OUM32" s="532"/>
      <c r="OUN32" s="532"/>
      <c r="OUO32" s="532"/>
      <c r="OUP32" s="532"/>
      <c r="OUQ32" s="532"/>
      <c r="OUR32" s="532"/>
      <c r="OUS32" s="532"/>
      <c r="OUT32" s="532"/>
      <c r="OUU32" s="532"/>
      <c r="OUV32" s="532"/>
      <c r="OUW32" s="532"/>
      <c r="OUX32" s="532"/>
      <c r="OUY32" s="532"/>
      <c r="OUZ32" s="532"/>
      <c r="OVA32" s="532"/>
      <c r="OVB32" s="532"/>
      <c r="OVC32" s="532"/>
      <c r="OVD32" s="532"/>
      <c r="OVE32" s="532"/>
      <c r="OVF32" s="532"/>
      <c r="OVG32" s="532"/>
      <c r="OVH32" s="532"/>
      <c r="OVI32" s="532"/>
      <c r="OVJ32" s="532"/>
      <c r="OVK32" s="532"/>
      <c r="OVL32" s="532"/>
      <c r="OVM32" s="532"/>
      <c r="OVN32" s="532"/>
      <c r="OVO32" s="532"/>
      <c r="OVP32" s="532"/>
      <c r="OVQ32" s="532"/>
      <c r="OVR32" s="532"/>
      <c r="OVS32" s="532"/>
      <c r="OVT32" s="532"/>
      <c r="OVU32" s="532"/>
      <c r="OVV32" s="532"/>
      <c r="OVW32" s="532"/>
      <c r="OVX32" s="532"/>
      <c r="OVY32" s="532"/>
      <c r="OVZ32" s="532"/>
      <c r="OWA32" s="532"/>
      <c r="OWB32" s="532"/>
      <c r="OWC32" s="532"/>
      <c r="OWD32" s="532"/>
      <c r="OWE32" s="532"/>
      <c r="OWF32" s="532"/>
      <c r="OWG32" s="532"/>
      <c r="OWH32" s="532"/>
      <c r="OWI32" s="532"/>
      <c r="OWJ32" s="532"/>
      <c r="OWK32" s="532"/>
      <c r="OWL32" s="532"/>
      <c r="OWM32" s="532"/>
      <c r="OWN32" s="532"/>
      <c r="OWO32" s="532"/>
      <c r="OWP32" s="532"/>
      <c r="OWQ32" s="532"/>
      <c r="OWR32" s="532"/>
      <c r="OWS32" s="532"/>
      <c r="OWT32" s="532"/>
      <c r="OWU32" s="532"/>
      <c r="OWV32" s="532"/>
      <c r="OWW32" s="532"/>
      <c r="OWX32" s="532"/>
      <c r="OWY32" s="532"/>
      <c r="OWZ32" s="532"/>
      <c r="OXA32" s="532"/>
      <c r="OXB32" s="532"/>
      <c r="OXC32" s="532"/>
      <c r="OXD32" s="532"/>
      <c r="OXE32" s="532"/>
      <c r="OXF32" s="532"/>
      <c r="OXG32" s="532"/>
      <c r="OXH32" s="532"/>
      <c r="OXI32" s="532"/>
      <c r="OXJ32" s="532"/>
      <c r="OXK32" s="532"/>
      <c r="OXL32" s="532"/>
      <c r="OXM32" s="532"/>
      <c r="OXN32" s="532"/>
      <c r="OXO32" s="532"/>
      <c r="OXP32" s="532"/>
      <c r="OXQ32" s="532"/>
      <c r="OXR32" s="532"/>
      <c r="OXS32" s="532"/>
      <c r="OXT32" s="532"/>
      <c r="OXU32" s="532"/>
      <c r="OXV32" s="532"/>
      <c r="OXW32" s="532"/>
      <c r="OXX32" s="532"/>
      <c r="OXY32" s="532"/>
      <c r="OXZ32" s="532"/>
      <c r="OYA32" s="532"/>
      <c r="OYB32" s="532"/>
      <c r="OYC32" s="532"/>
      <c r="OYD32" s="532"/>
      <c r="OYE32" s="532"/>
      <c r="OYF32" s="532"/>
      <c r="OYG32" s="532"/>
      <c r="OYH32" s="532"/>
      <c r="OYI32" s="532"/>
      <c r="OYJ32" s="532"/>
      <c r="OYK32" s="532"/>
      <c r="OYL32" s="532"/>
      <c r="OYM32" s="532"/>
      <c r="OYN32" s="532"/>
      <c r="OYO32" s="532"/>
      <c r="OYP32" s="532"/>
      <c r="OYQ32" s="532"/>
      <c r="OYR32" s="532"/>
      <c r="OYS32" s="532"/>
      <c r="OYT32" s="532"/>
      <c r="OYU32" s="532"/>
      <c r="OYV32" s="532"/>
      <c r="OYW32" s="532"/>
      <c r="OYX32" s="532"/>
      <c r="OYY32" s="532"/>
      <c r="OYZ32" s="532"/>
      <c r="OZA32" s="532"/>
      <c r="OZB32" s="532"/>
      <c r="OZC32" s="532"/>
      <c r="OZD32" s="532"/>
      <c r="OZE32" s="532"/>
      <c r="OZF32" s="532"/>
      <c r="OZG32" s="532"/>
      <c r="OZH32" s="532"/>
      <c r="OZI32" s="532"/>
      <c r="OZJ32" s="532"/>
      <c r="OZK32" s="532"/>
      <c r="OZL32" s="532"/>
      <c r="OZM32" s="532"/>
      <c r="OZN32" s="532"/>
      <c r="OZO32" s="532"/>
      <c r="OZP32" s="532"/>
      <c r="OZQ32" s="532"/>
      <c r="OZR32" s="532"/>
      <c r="OZS32" s="532"/>
      <c r="OZT32" s="532"/>
      <c r="OZU32" s="532"/>
      <c r="OZV32" s="532"/>
      <c r="OZW32" s="532"/>
      <c r="OZX32" s="532"/>
      <c r="OZY32" s="532"/>
      <c r="OZZ32" s="532"/>
      <c r="PAA32" s="532"/>
      <c r="PAB32" s="532"/>
      <c r="PAC32" s="532"/>
      <c r="PAD32" s="532"/>
      <c r="PAE32" s="532"/>
      <c r="PAF32" s="532"/>
      <c r="PAG32" s="532"/>
      <c r="PAH32" s="532"/>
      <c r="PAI32" s="532"/>
      <c r="PAJ32" s="532"/>
      <c r="PAK32" s="532"/>
      <c r="PAL32" s="532"/>
      <c r="PAM32" s="532"/>
      <c r="PAN32" s="532"/>
      <c r="PAO32" s="532"/>
      <c r="PAP32" s="532"/>
      <c r="PAQ32" s="532"/>
      <c r="PAR32" s="532"/>
      <c r="PAS32" s="532"/>
      <c r="PAT32" s="532"/>
      <c r="PAU32" s="532"/>
      <c r="PAV32" s="532"/>
      <c r="PAW32" s="532"/>
      <c r="PAX32" s="532"/>
      <c r="PAY32" s="532"/>
      <c r="PAZ32" s="532"/>
      <c r="PBA32" s="532"/>
      <c r="PBB32" s="532"/>
      <c r="PBC32" s="532"/>
      <c r="PBD32" s="532"/>
      <c r="PBE32" s="532"/>
      <c r="PBF32" s="532"/>
      <c r="PBG32" s="532"/>
      <c r="PBH32" s="532"/>
      <c r="PBI32" s="532"/>
      <c r="PBJ32" s="532"/>
      <c r="PBK32" s="532"/>
      <c r="PBL32" s="532"/>
      <c r="PBM32" s="532"/>
      <c r="PBN32" s="532"/>
      <c r="PBO32" s="532"/>
      <c r="PBP32" s="532"/>
      <c r="PBQ32" s="532"/>
      <c r="PBR32" s="532"/>
      <c r="PBS32" s="532"/>
      <c r="PBT32" s="532"/>
      <c r="PBU32" s="532"/>
      <c r="PBV32" s="532"/>
      <c r="PBW32" s="532"/>
      <c r="PBX32" s="532"/>
      <c r="PBY32" s="532"/>
      <c r="PBZ32" s="532"/>
      <c r="PCA32" s="532"/>
      <c r="PCB32" s="532"/>
      <c r="PCC32" s="532"/>
      <c r="PCD32" s="532"/>
      <c r="PCE32" s="532"/>
      <c r="PCF32" s="532"/>
      <c r="PCG32" s="532"/>
      <c r="PCH32" s="532"/>
      <c r="PCI32" s="532"/>
      <c r="PCJ32" s="532"/>
      <c r="PCK32" s="532"/>
      <c r="PCL32" s="532"/>
      <c r="PCM32" s="532"/>
      <c r="PCN32" s="532"/>
      <c r="PCO32" s="532"/>
      <c r="PCP32" s="532"/>
      <c r="PCQ32" s="532"/>
      <c r="PCR32" s="532"/>
      <c r="PCS32" s="532"/>
      <c r="PCT32" s="532"/>
      <c r="PCU32" s="532"/>
      <c r="PCV32" s="532"/>
      <c r="PCW32" s="532"/>
      <c r="PCX32" s="532"/>
      <c r="PCY32" s="532"/>
      <c r="PCZ32" s="532"/>
      <c r="PDA32" s="532"/>
      <c r="PDB32" s="532"/>
      <c r="PDC32" s="532"/>
      <c r="PDD32" s="532"/>
      <c r="PDE32" s="532"/>
      <c r="PDF32" s="532"/>
      <c r="PDG32" s="532"/>
      <c r="PDH32" s="532"/>
      <c r="PDI32" s="532"/>
      <c r="PDJ32" s="532"/>
      <c r="PDK32" s="532"/>
      <c r="PDL32" s="532"/>
      <c r="PDM32" s="532"/>
      <c r="PDN32" s="532"/>
      <c r="PDO32" s="532"/>
      <c r="PDP32" s="532"/>
      <c r="PDQ32" s="532"/>
      <c r="PDR32" s="532"/>
      <c r="PDS32" s="532"/>
      <c r="PDT32" s="532"/>
      <c r="PDU32" s="532"/>
      <c r="PDV32" s="532"/>
      <c r="PDW32" s="532"/>
      <c r="PDX32" s="532"/>
      <c r="PDY32" s="532"/>
      <c r="PDZ32" s="532"/>
      <c r="PEA32" s="532"/>
      <c r="PEB32" s="532"/>
      <c r="PEC32" s="532"/>
      <c r="PED32" s="532"/>
      <c r="PEE32" s="532"/>
      <c r="PEF32" s="532"/>
      <c r="PEG32" s="532"/>
      <c r="PEH32" s="532"/>
      <c r="PEI32" s="532"/>
      <c r="PEJ32" s="532"/>
      <c r="PEK32" s="532"/>
      <c r="PEL32" s="532"/>
      <c r="PEM32" s="532"/>
      <c r="PEN32" s="532"/>
      <c r="PEO32" s="532"/>
      <c r="PEP32" s="532"/>
      <c r="PEQ32" s="532"/>
      <c r="PER32" s="532"/>
      <c r="PES32" s="532"/>
      <c r="PET32" s="532"/>
      <c r="PEU32" s="532"/>
      <c r="PEV32" s="532"/>
      <c r="PEW32" s="532"/>
      <c r="PEX32" s="532"/>
      <c r="PEY32" s="532"/>
      <c r="PEZ32" s="532"/>
      <c r="PFA32" s="532"/>
      <c r="PFB32" s="532"/>
      <c r="PFC32" s="532"/>
      <c r="PFD32" s="532"/>
      <c r="PFE32" s="532"/>
      <c r="PFF32" s="532"/>
      <c r="PFG32" s="532"/>
      <c r="PFH32" s="532"/>
      <c r="PFI32" s="532"/>
      <c r="PFJ32" s="532"/>
      <c r="PFK32" s="532"/>
      <c r="PFL32" s="532"/>
      <c r="PFM32" s="532"/>
      <c r="PFN32" s="532"/>
      <c r="PFO32" s="532"/>
      <c r="PFP32" s="532"/>
      <c r="PFQ32" s="532"/>
      <c r="PFR32" s="532"/>
      <c r="PFS32" s="532"/>
      <c r="PFT32" s="532"/>
      <c r="PFU32" s="532"/>
      <c r="PFV32" s="532"/>
      <c r="PFW32" s="532"/>
      <c r="PFX32" s="532"/>
      <c r="PFY32" s="532"/>
      <c r="PFZ32" s="532"/>
      <c r="PGA32" s="532"/>
      <c r="PGB32" s="532"/>
      <c r="PGC32" s="532"/>
      <c r="PGD32" s="532"/>
      <c r="PGE32" s="532"/>
      <c r="PGF32" s="532"/>
      <c r="PGG32" s="532"/>
      <c r="PGH32" s="532"/>
      <c r="PGI32" s="532"/>
      <c r="PGJ32" s="532"/>
      <c r="PGK32" s="532"/>
      <c r="PGL32" s="532"/>
      <c r="PGM32" s="532"/>
      <c r="PGN32" s="532"/>
      <c r="PGO32" s="532"/>
      <c r="PGP32" s="532"/>
      <c r="PGQ32" s="532"/>
      <c r="PGR32" s="532"/>
      <c r="PGS32" s="532"/>
      <c r="PGT32" s="532"/>
      <c r="PGU32" s="532"/>
      <c r="PGV32" s="532"/>
      <c r="PGW32" s="532"/>
      <c r="PGX32" s="532"/>
      <c r="PGY32" s="532"/>
      <c r="PGZ32" s="532"/>
      <c r="PHA32" s="532"/>
      <c r="PHB32" s="532"/>
      <c r="PHC32" s="532"/>
      <c r="PHD32" s="532"/>
      <c r="PHE32" s="532"/>
      <c r="PHF32" s="532"/>
      <c r="PHG32" s="532"/>
      <c r="PHH32" s="532"/>
      <c r="PHI32" s="532"/>
      <c r="PHJ32" s="532"/>
      <c r="PHK32" s="532"/>
      <c r="PHL32" s="532"/>
      <c r="PHM32" s="532"/>
      <c r="PHN32" s="532"/>
      <c r="PHO32" s="532"/>
      <c r="PHP32" s="532"/>
      <c r="PHQ32" s="532"/>
      <c r="PHR32" s="532"/>
      <c r="PHS32" s="532"/>
      <c r="PHT32" s="532"/>
      <c r="PHU32" s="532"/>
      <c r="PHV32" s="532"/>
      <c r="PHW32" s="532"/>
      <c r="PHX32" s="532"/>
      <c r="PHY32" s="532"/>
      <c r="PHZ32" s="532"/>
      <c r="PIA32" s="532"/>
      <c r="PIB32" s="532"/>
      <c r="PIC32" s="532"/>
      <c r="PID32" s="532"/>
      <c r="PIE32" s="532"/>
      <c r="PIF32" s="532"/>
      <c r="PIG32" s="532"/>
      <c r="PIH32" s="532"/>
      <c r="PII32" s="532"/>
      <c r="PIJ32" s="532"/>
      <c r="PIK32" s="532"/>
      <c r="PIL32" s="532"/>
      <c r="PIM32" s="532"/>
      <c r="PIN32" s="532"/>
      <c r="PIO32" s="532"/>
      <c r="PIP32" s="532"/>
      <c r="PIQ32" s="532"/>
      <c r="PIR32" s="532"/>
      <c r="PIS32" s="532"/>
      <c r="PIT32" s="532"/>
      <c r="PIU32" s="532"/>
      <c r="PIV32" s="532"/>
      <c r="PIW32" s="532"/>
      <c r="PIX32" s="532"/>
      <c r="PIY32" s="532"/>
      <c r="PIZ32" s="532"/>
      <c r="PJA32" s="532"/>
      <c r="PJB32" s="532"/>
      <c r="PJC32" s="532"/>
      <c r="PJD32" s="532"/>
      <c r="PJE32" s="532"/>
      <c r="PJF32" s="532"/>
      <c r="PJG32" s="532"/>
      <c r="PJH32" s="532"/>
      <c r="PJI32" s="532"/>
      <c r="PJJ32" s="532"/>
      <c r="PJK32" s="532"/>
      <c r="PJL32" s="532"/>
      <c r="PJM32" s="532"/>
      <c r="PJN32" s="532"/>
      <c r="PJO32" s="532"/>
      <c r="PJP32" s="532"/>
      <c r="PJQ32" s="532"/>
      <c r="PJR32" s="532"/>
      <c r="PJS32" s="532"/>
      <c r="PJT32" s="532"/>
      <c r="PJU32" s="532"/>
      <c r="PJV32" s="532"/>
      <c r="PJW32" s="532"/>
      <c r="PJX32" s="532"/>
      <c r="PJY32" s="532"/>
      <c r="PJZ32" s="532"/>
      <c r="PKA32" s="532"/>
      <c r="PKB32" s="532"/>
      <c r="PKC32" s="532"/>
      <c r="PKD32" s="532"/>
      <c r="PKE32" s="532"/>
      <c r="PKF32" s="532"/>
      <c r="PKG32" s="532"/>
      <c r="PKH32" s="532"/>
      <c r="PKI32" s="532"/>
      <c r="PKJ32" s="532"/>
      <c r="PKK32" s="532"/>
      <c r="PKL32" s="532"/>
      <c r="PKM32" s="532"/>
      <c r="PKN32" s="532"/>
      <c r="PKO32" s="532"/>
      <c r="PKP32" s="532"/>
      <c r="PKQ32" s="532"/>
      <c r="PKR32" s="532"/>
      <c r="PKS32" s="532"/>
      <c r="PKT32" s="532"/>
      <c r="PKU32" s="532"/>
      <c r="PKV32" s="532"/>
      <c r="PKW32" s="532"/>
      <c r="PKX32" s="532"/>
      <c r="PKY32" s="532"/>
      <c r="PKZ32" s="532"/>
      <c r="PLA32" s="532"/>
      <c r="PLB32" s="532"/>
      <c r="PLC32" s="532"/>
      <c r="PLD32" s="532"/>
      <c r="PLE32" s="532"/>
      <c r="PLF32" s="532"/>
      <c r="PLG32" s="532"/>
      <c r="PLH32" s="532"/>
      <c r="PLI32" s="532"/>
      <c r="PLJ32" s="532"/>
      <c r="PLK32" s="532"/>
      <c r="PLL32" s="532"/>
      <c r="PLM32" s="532"/>
      <c r="PLN32" s="532"/>
      <c r="PLO32" s="532"/>
      <c r="PLP32" s="532"/>
      <c r="PLQ32" s="532"/>
      <c r="PLR32" s="532"/>
      <c r="PLS32" s="532"/>
      <c r="PLT32" s="532"/>
      <c r="PLU32" s="532"/>
      <c r="PLV32" s="532"/>
      <c r="PLW32" s="532"/>
      <c r="PLX32" s="532"/>
      <c r="PLY32" s="532"/>
      <c r="PLZ32" s="532"/>
      <c r="PMA32" s="532"/>
      <c r="PMB32" s="532"/>
      <c r="PMC32" s="532"/>
      <c r="PMD32" s="532"/>
      <c r="PME32" s="532"/>
      <c r="PMF32" s="532"/>
      <c r="PMG32" s="532"/>
      <c r="PMH32" s="532"/>
      <c r="PMI32" s="532"/>
      <c r="PMJ32" s="532"/>
      <c r="PMK32" s="532"/>
      <c r="PML32" s="532"/>
      <c r="PMM32" s="532"/>
      <c r="PMN32" s="532"/>
      <c r="PMO32" s="532"/>
      <c r="PMP32" s="532"/>
      <c r="PMQ32" s="532"/>
      <c r="PMR32" s="532"/>
      <c r="PMS32" s="532"/>
      <c r="PMT32" s="532"/>
      <c r="PMU32" s="532"/>
      <c r="PMV32" s="532"/>
      <c r="PMW32" s="532"/>
      <c r="PMX32" s="532"/>
      <c r="PMY32" s="532"/>
      <c r="PMZ32" s="532"/>
      <c r="PNA32" s="532"/>
      <c r="PNB32" s="532"/>
      <c r="PNC32" s="532"/>
      <c r="PND32" s="532"/>
      <c r="PNE32" s="532"/>
      <c r="PNF32" s="532"/>
      <c r="PNG32" s="532"/>
      <c r="PNH32" s="532"/>
      <c r="PNI32" s="532"/>
      <c r="PNJ32" s="532"/>
      <c r="PNK32" s="532"/>
      <c r="PNL32" s="532"/>
      <c r="PNM32" s="532"/>
      <c r="PNN32" s="532"/>
      <c r="PNO32" s="532"/>
      <c r="PNP32" s="532"/>
      <c r="PNQ32" s="532"/>
      <c r="PNR32" s="532"/>
      <c r="PNS32" s="532"/>
      <c r="PNT32" s="532"/>
      <c r="PNU32" s="532"/>
      <c r="PNV32" s="532"/>
      <c r="PNW32" s="532"/>
      <c r="PNX32" s="532"/>
      <c r="PNY32" s="532"/>
      <c r="PNZ32" s="532"/>
      <c r="POA32" s="532"/>
      <c r="POB32" s="532"/>
      <c r="POC32" s="532"/>
      <c r="POD32" s="532"/>
      <c r="POE32" s="532"/>
      <c r="POF32" s="532"/>
      <c r="POG32" s="532"/>
      <c r="POH32" s="532"/>
      <c r="POI32" s="532"/>
      <c r="POJ32" s="532"/>
      <c r="POK32" s="532"/>
      <c r="POL32" s="532"/>
      <c r="POM32" s="532"/>
      <c r="PON32" s="532"/>
      <c r="POO32" s="532"/>
      <c r="POP32" s="532"/>
      <c r="POQ32" s="532"/>
      <c r="POR32" s="532"/>
      <c r="POS32" s="532"/>
      <c r="POT32" s="532"/>
      <c r="POU32" s="532"/>
      <c r="POV32" s="532"/>
      <c r="POW32" s="532"/>
      <c r="POX32" s="532"/>
      <c r="POY32" s="532"/>
      <c r="POZ32" s="532"/>
      <c r="PPA32" s="532"/>
      <c r="PPB32" s="532"/>
      <c r="PPC32" s="532"/>
      <c r="PPD32" s="532"/>
      <c r="PPE32" s="532"/>
      <c r="PPF32" s="532"/>
      <c r="PPG32" s="532"/>
      <c r="PPH32" s="532"/>
      <c r="PPI32" s="532"/>
      <c r="PPJ32" s="532"/>
      <c r="PPK32" s="532"/>
      <c r="PPL32" s="532"/>
      <c r="PPM32" s="532"/>
      <c r="PPN32" s="532"/>
      <c r="PPO32" s="532"/>
      <c r="PPP32" s="532"/>
      <c r="PPQ32" s="532"/>
      <c r="PPR32" s="532"/>
      <c r="PPS32" s="532"/>
      <c r="PPT32" s="532"/>
      <c r="PPU32" s="532"/>
      <c r="PPV32" s="532"/>
      <c r="PPW32" s="532"/>
      <c r="PPX32" s="532"/>
      <c r="PPY32" s="532"/>
      <c r="PPZ32" s="532"/>
      <c r="PQA32" s="532"/>
      <c r="PQB32" s="532"/>
      <c r="PQC32" s="532"/>
      <c r="PQD32" s="532"/>
      <c r="PQE32" s="532"/>
      <c r="PQF32" s="532"/>
      <c r="PQG32" s="532"/>
      <c r="PQH32" s="532"/>
      <c r="PQI32" s="532"/>
      <c r="PQJ32" s="532"/>
      <c r="PQK32" s="532"/>
      <c r="PQL32" s="532"/>
      <c r="PQM32" s="532"/>
      <c r="PQN32" s="532"/>
      <c r="PQO32" s="532"/>
      <c r="PQP32" s="532"/>
      <c r="PQQ32" s="532"/>
      <c r="PQR32" s="532"/>
      <c r="PQS32" s="532"/>
      <c r="PQT32" s="532"/>
      <c r="PQU32" s="532"/>
      <c r="PQV32" s="532"/>
      <c r="PQW32" s="532"/>
      <c r="PQX32" s="532"/>
      <c r="PQY32" s="532"/>
      <c r="PQZ32" s="532"/>
      <c r="PRA32" s="532"/>
      <c r="PRB32" s="532"/>
      <c r="PRC32" s="532"/>
      <c r="PRD32" s="532"/>
      <c r="PRE32" s="532"/>
      <c r="PRF32" s="532"/>
      <c r="PRG32" s="532"/>
      <c r="PRH32" s="532"/>
      <c r="PRI32" s="532"/>
      <c r="PRJ32" s="532"/>
      <c r="PRK32" s="532"/>
      <c r="PRL32" s="532"/>
      <c r="PRM32" s="532"/>
      <c r="PRN32" s="532"/>
      <c r="PRO32" s="532"/>
      <c r="PRP32" s="532"/>
      <c r="PRQ32" s="532"/>
      <c r="PRR32" s="532"/>
      <c r="PRS32" s="532"/>
      <c r="PRT32" s="532"/>
      <c r="PRU32" s="532"/>
      <c r="PRV32" s="532"/>
      <c r="PRW32" s="532"/>
      <c r="PRX32" s="532"/>
      <c r="PRY32" s="532"/>
      <c r="PRZ32" s="532"/>
      <c r="PSA32" s="532"/>
      <c r="PSB32" s="532"/>
      <c r="PSC32" s="532"/>
      <c r="PSD32" s="532"/>
      <c r="PSE32" s="532"/>
      <c r="PSF32" s="532"/>
      <c r="PSG32" s="532"/>
      <c r="PSH32" s="532"/>
      <c r="PSI32" s="532"/>
      <c r="PSJ32" s="532"/>
      <c r="PSK32" s="532"/>
      <c r="PSL32" s="532"/>
      <c r="PSM32" s="532"/>
      <c r="PSN32" s="532"/>
      <c r="PSO32" s="532"/>
      <c r="PSP32" s="532"/>
      <c r="PSQ32" s="532"/>
      <c r="PSR32" s="532"/>
      <c r="PSS32" s="532"/>
      <c r="PST32" s="532"/>
      <c r="PSU32" s="532"/>
      <c r="PSV32" s="532"/>
      <c r="PSW32" s="532"/>
      <c r="PSX32" s="532"/>
      <c r="PSY32" s="532"/>
      <c r="PSZ32" s="532"/>
      <c r="PTA32" s="532"/>
      <c r="PTB32" s="532"/>
      <c r="PTC32" s="532"/>
      <c r="PTD32" s="532"/>
      <c r="PTE32" s="532"/>
      <c r="PTF32" s="532"/>
      <c r="PTG32" s="532"/>
      <c r="PTH32" s="532"/>
      <c r="PTI32" s="532"/>
      <c r="PTJ32" s="532"/>
      <c r="PTK32" s="532"/>
      <c r="PTL32" s="532"/>
      <c r="PTM32" s="532"/>
      <c r="PTN32" s="532"/>
      <c r="PTO32" s="532"/>
      <c r="PTP32" s="532"/>
      <c r="PTQ32" s="532"/>
      <c r="PTR32" s="532"/>
      <c r="PTS32" s="532"/>
      <c r="PTT32" s="532"/>
      <c r="PTU32" s="532"/>
      <c r="PTV32" s="532"/>
      <c r="PTW32" s="532"/>
      <c r="PTX32" s="532"/>
      <c r="PTY32" s="532"/>
      <c r="PTZ32" s="532"/>
      <c r="PUA32" s="532"/>
      <c r="PUB32" s="532"/>
      <c r="PUC32" s="532"/>
      <c r="PUD32" s="532"/>
      <c r="PUE32" s="532"/>
      <c r="PUF32" s="532"/>
      <c r="PUG32" s="532"/>
      <c r="PUH32" s="532"/>
      <c r="PUI32" s="532"/>
      <c r="PUJ32" s="532"/>
      <c r="PUK32" s="532"/>
      <c r="PUL32" s="532"/>
      <c r="PUM32" s="532"/>
      <c r="PUN32" s="532"/>
      <c r="PUO32" s="532"/>
      <c r="PUP32" s="532"/>
      <c r="PUQ32" s="532"/>
      <c r="PUR32" s="532"/>
      <c r="PUS32" s="532"/>
      <c r="PUT32" s="532"/>
      <c r="PUU32" s="532"/>
      <c r="PUV32" s="532"/>
      <c r="PUW32" s="532"/>
      <c r="PUX32" s="532"/>
      <c r="PUY32" s="532"/>
      <c r="PUZ32" s="532"/>
      <c r="PVA32" s="532"/>
      <c r="PVB32" s="532"/>
      <c r="PVC32" s="532"/>
      <c r="PVD32" s="532"/>
      <c r="PVE32" s="532"/>
      <c r="PVF32" s="532"/>
      <c r="PVG32" s="532"/>
      <c r="PVH32" s="532"/>
      <c r="PVI32" s="532"/>
      <c r="PVJ32" s="532"/>
      <c r="PVK32" s="532"/>
      <c r="PVL32" s="532"/>
      <c r="PVM32" s="532"/>
      <c r="PVN32" s="532"/>
      <c r="PVO32" s="532"/>
      <c r="PVP32" s="532"/>
      <c r="PVQ32" s="532"/>
      <c r="PVR32" s="532"/>
      <c r="PVS32" s="532"/>
      <c r="PVT32" s="532"/>
      <c r="PVU32" s="532"/>
      <c r="PVV32" s="532"/>
      <c r="PVW32" s="532"/>
      <c r="PVX32" s="532"/>
      <c r="PVY32" s="532"/>
      <c r="PVZ32" s="532"/>
      <c r="PWA32" s="532"/>
      <c r="PWB32" s="532"/>
      <c r="PWC32" s="532"/>
      <c r="PWD32" s="532"/>
      <c r="PWE32" s="532"/>
      <c r="PWF32" s="532"/>
      <c r="PWG32" s="532"/>
      <c r="PWH32" s="532"/>
      <c r="PWI32" s="532"/>
      <c r="PWJ32" s="532"/>
      <c r="PWK32" s="532"/>
      <c r="PWL32" s="532"/>
      <c r="PWM32" s="532"/>
      <c r="PWN32" s="532"/>
      <c r="PWO32" s="532"/>
      <c r="PWP32" s="532"/>
      <c r="PWQ32" s="532"/>
      <c r="PWR32" s="532"/>
      <c r="PWS32" s="532"/>
      <c r="PWT32" s="532"/>
      <c r="PWU32" s="532"/>
      <c r="PWV32" s="532"/>
      <c r="PWW32" s="532"/>
      <c r="PWX32" s="532"/>
      <c r="PWY32" s="532"/>
      <c r="PWZ32" s="532"/>
      <c r="PXA32" s="532"/>
      <c r="PXB32" s="532"/>
      <c r="PXC32" s="532"/>
      <c r="PXD32" s="532"/>
      <c r="PXE32" s="532"/>
      <c r="PXF32" s="532"/>
      <c r="PXG32" s="532"/>
      <c r="PXH32" s="532"/>
      <c r="PXI32" s="532"/>
      <c r="PXJ32" s="532"/>
      <c r="PXK32" s="532"/>
      <c r="PXL32" s="532"/>
      <c r="PXM32" s="532"/>
      <c r="PXN32" s="532"/>
      <c r="PXO32" s="532"/>
      <c r="PXP32" s="532"/>
      <c r="PXQ32" s="532"/>
      <c r="PXR32" s="532"/>
      <c r="PXS32" s="532"/>
      <c r="PXT32" s="532"/>
      <c r="PXU32" s="532"/>
      <c r="PXV32" s="532"/>
      <c r="PXW32" s="532"/>
      <c r="PXX32" s="532"/>
      <c r="PXY32" s="532"/>
      <c r="PXZ32" s="532"/>
      <c r="PYA32" s="532"/>
      <c r="PYB32" s="532"/>
      <c r="PYC32" s="532"/>
      <c r="PYD32" s="532"/>
      <c r="PYE32" s="532"/>
      <c r="PYF32" s="532"/>
      <c r="PYG32" s="532"/>
      <c r="PYH32" s="532"/>
      <c r="PYI32" s="532"/>
      <c r="PYJ32" s="532"/>
      <c r="PYK32" s="532"/>
      <c r="PYL32" s="532"/>
      <c r="PYM32" s="532"/>
      <c r="PYN32" s="532"/>
      <c r="PYO32" s="532"/>
      <c r="PYP32" s="532"/>
      <c r="PYQ32" s="532"/>
      <c r="PYR32" s="532"/>
      <c r="PYS32" s="532"/>
      <c r="PYT32" s="532"/>
      <c r="PYU32" s="532"/>
      <c r="PYV32" s="532"/>
      <c r="PYW32" s="532"/>
      <c r="PYX32" s="532"/>
      <c r="PYY32" s="532"/>
      <c r="PYZ32" s="532"/>
      <c r="PZA32" s="532"/>
      <c r="PZB32" s="532"/>
      <c r="PZC32" s="532"/>
      <c r="PZD32" s="532"/>
      <c r="PZE32" s="532"/>
      <c r="PZF32" s="532"/>
      <c r="PZG32" s="532"/>
      <c r="PZH32" s="532"/>
      <c r="PZI32" s="532"/>
      <c r="PZJ32" s="532"/>
      <c r="PZK32" s="532"/>
      <c r="PZL32" s="532"/>
      <c r="PZM32" s="532"/>
      <c r="PZN32" s="532"/>
      <c r="PZO32" s="532"/>
      <c r="PZP32" s="532"/>
      <c r="PZQ32" s="532"/>
      <c r="PZR32" s="532"/>
      <c r="PZS32" s="532"/>
      <c r="PZT32" s="532"/>
      <c r="PZU32" s="532"/>
      <c r="PZV32" s="532"/>
      <c r="PZW32" s="532"/>
      <c r="PZX32" s="532"/>
      <c r="PZY32" s="532"/>
      <c r="PZZ32" s="532"/>
      <c r="QAA32" s="532"/>
      <c r="QAB32" s="532"/>
      <c r="QAC32" s="532"/>
      <c r="QAD32" s="532"/>
      <c r="QAE32" s="532"/>
      <c r="QAF32" s="532"/>
      <c r="QAG32" s="532"/>
      <c r="QAH32" s="532"/>
      <c r="QAI32" s="532"/>
      <c r="QAJ32" s="532"/>
      <c r="QAK32" s="532"/>
      <c r="QAL32" s="532"/>
      <c r="QAM32" s="532"/>
      <c r="QAN32" s="532"/>
      <c r="QAO32" s="532"/>
      <c r="QAP32" s="532"/>
      <c r="QAQ32" s="532"/>
      <c r="QAR32" s="532"/>
      <c r="QAS32" s="532"/>
      <c r="QAT32" s="532"/>
      <c r="QAU32" s="532"/>
      <c r="QAV32" s="532"/>
      <c r="QAW32" s="532"/>
      <c r="QAX32" s="532"/>
      <c r="QAY32" s="532"/>
      <c r="QAZ32" s="532"/>
      <c r="QBA32" s="532"/>
      <c r="QBB32" s="532"/>
      <c r="QBC32" s="532"/>
      <c r="QBD32" s="532"/>
      <c r="QBE32" s="532"/>
      <c r="QBF32" s="532"/>
      <c r="QBG32" s="532"/>
      <c r="QBH32" s="532"/>
      <c r="QBI32" s="532"/>
      <c r="QBJ32" s="532"/>
      <c r="QBK32" s="532"/>
      <c r="QBL32" s="532"/>
      <c r="QBM32" s="532"/>
      <c r="QBN32" s="532"/>
      <c r="QBO32" s="532"/>
      <c r="QBP32" s="532"/>
      <c r="QBQ32" s="532"/>
      <c r="QBR32" s="532"/>
      <c r="QBS32" s="532"/>
      <c r="QBT32" s="532"/>
      <c r="QBU32" s="532"/>
      <c r="QBV32" s="532"/>
      <c r="QBW32" s="532"/>
      <c r="QBX32" s="532"/>
      <c r="QBY32" s="532"/>
      <c r="QBZ32" s="532"/>
      <c r="QCA32" s="532"/>
      <c r="QCB32" s="532"/>
      <c r="QCC32" s="532"/>
      <c r="QCD32" s="532"/>
      <c r="QCE32" s="532"/>
      <c r="QCF32" s="532"/>
      <c r="QCG32" s="532"/>
      <c r="QCH32" s="532"/>
      <c r="QCI32" s="532"/>
      <c r="QCJ32" s="532"/>
      <c r="QCK32" s="532"/>
      <c r="QCL32" s="532"/>
      <c r="QCM32" s="532"/>
      <c r="QCN32" s="532"/>
      <c r="QCO32" s="532"/>
      <c r="QCP32" s="532"/>
      <c r="QCQ32" s="532"/>
      <c r="QCR32" s="532"/>
      <c r="QCS32" s="532"/>
      <c r="QCT32" s="532"/>
      <c r="QCU32" s="532"/>
      <c r="QCV32" s="532"/>
      <c r="QCW32" s="532"/>
      <c r="QCX32" s="532"/>
      <c r="QCY32" s="532"/>
      <c r="QCZ32" s="532"/>
      <c r="QDA32" s="532"/>
      <c r="QDB32" s="532"/>
      <c r="QDC32" s="532"/>
      <c r="QDD32" s="532"/>
      <c r="QDE32" s="532"/>
      <c r="QDF32" s="532"/>
      <c r="QDG32" s="532"/>
      <c r="QDH32" s="532"/>
      <c r="QDI32" s="532"/>
      <c r="QDJ32" s="532"/>
      <c r="QDK32" s="532"/>
      <c r="QDL32" s="532"/>
      <c r="QDM32" s="532"/>
      <c r="QDN32" s="532"/>
      <c r="QDO32" s="532"/>
      <c r="QDP32" s="532"/>
      <c r="QDQ32" s="532"/>
      <c r="QDR32" s="532"/>
      <c r="QDS32" s="532"/>
      <c r="QDT32" s="532"/>
      <c r="QDU32" s="532"/>
      <c r="QDV32" s="532"/>
      <c r="QDW32" s="532"/>
      <c r="QDX32" s="532"/>
      <c r="QDY32" s="532"/>
      <c r="QDZ32" s="532"/>
      <c r="QEA32" s="532"/>
      <c r="QEB32" s="532"/>
      <c r="QEC32" s="532"/>
      <c r="QED32" s="532"/>
      <c r="QEE32" s="532"/>
      <c r="QEF32" s="532"/>
      <c r="QEG32" s="532"/>
      <c r="QEH32" s="532"/>
      <c r="QEI32" s="532"/>
      <c r="QEJ32" s="532"/>
      <c r="QEK32" s="532"/>
      <c r="QEL32" s="532"/>
      <c r="QEM32" s="532"/>
      <c r="QEN32" s="532"/>
      <c r="QEO32" s="532"/>
      <c r="QEP32" s="532"/>
      <c r="QEQ32" s="532"/>
      <c r="QER32" s="532"/>
      <c r="QES32" s="532"/>
      <c r="QET32" s="532"/>
      <c r="QEU32" s="532"/>
      <c r="QEV32" s="532"/>
      <c r="QEW32" s="532"/>
      <c r="QEX32" s="532"/>
      <c r="QEY32" s="532"/>
      <c r="QEZ32" s="532"/>
      <c r="QFA32" s="532"/>
      <c r="QFB32" s="532"/>
      <c r="QFC32" s="532"/>
      <c r="QFD32" s="532"/>
      <c r="QFE32" s="532"/>
      <c r="QFF32" s="532"/>
      <c r="QFG32" s="532"/>
      <c r="QFH32" s="532"/>
      <c r="QFI32" s="532"/>
      <c r="QFJ32" s="532"/>
      <c r="QFK32" s="532"/>
      <c r="QFL32" s="532"/>
      <c r="QFM32" s="532"/>
      <c r="QFN32" s="532"/>
      <c r="QFO32" s="532"/>
      <c r="QFP32" s="532"/>
      <c r="QFQ32" s="532"/>
      <c r="QFR32" s="532"/>
      <c r="QFS32" s="532"/>
      <c r="QFT32" s="532"/>
      <c r="QFU32" s="532"/>
      <c r="QFV32" s="532"/>
      <c r="QFW32" s="532"/>
      <c r="QFX32" s="532"/>
      <c r="QFY32" s="532"/>
      <c r="QFZ32" s="532"/>
      <c r="QGA32" s="532"/>
      <c r="QGB32" s="532"/>
      <c r="QGC32" s="532"/>
      <c r="QGD32" s="532"/>
      <c r="QGE32" s="532"/>
      <c r="QGF32" s="532"/>
      <c r="QGG32" s="532"/>
      <c r="QGH32" s="532"/>
      <c r="QGI32" s="532"/>
      <c r="QGJ32" s="532"/>
      <c r="QGK32" s="532"/>
      <c r="QGL32" s="532"/>
      <c r="QGM32" s="532"/>
      <c r="QGN32" s="532"/>
      <c r="QGO32" s="532"/>
      <c r="QGP32" s="532"/>
      <c r="QGQ32" s="532"/>
      <c r="QGR32" s="532"/>
      <c r="QGS32" s="532"/>
      <c r="QGT32" s="532"/>
      <c r="QGU32" s="532"/>
      <c r="QGV32" s="532"/>
      <c r="QGW32" s="532"/>
      <c r="QGX32" s="532"/>
      <c r="QGY32" s="532"/>
      <c r="QGZ32" s="532"/>
      <c r="QHA32" s="532"/>
      <c r="QHB32" s="532"/>
      <c r="QHC32" s="532"/>
      <c r="QHD32" s="532"/>
      <c r="QHE32" s="532"/>
      <c r="QHF32" s="532"/>
      <c r="QHG32" s="532"/>
      <c r="QHH32" s="532"/>
      <c r="QHI32" s="532"/>
      <c r="QHJ32" s="532"/>
      <c r="QHK32" s="532"/>
      <c r="QHL32" s="532"/>
      <c r="QHM32" s="532"/>
      <c r="QHN32" s="532"/>
      <c r="QHO32" s="532"/>
      <c r="QHP32" s="532"/>
      <c r="QHQ32" s="532"/>
      <c r="QHR32" s="532"/>
      <c r="QHS32" s="532"/>
      <c r="QHT32" s="532"/>
      <c r="QHU32" s="532"/>
      <c r="QHV32" s="532"/>
      <c r="QHW32" s="532"/>
      <c r="QHX32" s="532"/>
      <c r="QHY32" s="532"/>
      <c r="QHZ32" s="532"/>
      <c r="QIA32" s="532"/>
      <c r="QIB32" s="532"/>
      <c r="QIC32" s="532"/>
      <c r="QID32" s="532"/>
      <c r="QIE32" s="532"/>
      <c r="QIF32" s="532"/>
      <c r="QIG32" s="532"/>
      <c r="QIH32" s="532"/>
      <c r="QII32" s="532"/>
      <c r="QIJ32" s="532"/>
      <c r="QIK32" s="532"/>
      <c r="QIL32" s="532"/>
      <c r="QIM32" s="532"/>
      <c r="QIN32" s="532"/>
      <c r="QIO32" s="532"/>
      <c r="QIP32" s="532"/>
      <c r="QIQ32" s="532"/>
      <c r="QIR32" s="532"/>
      <c r="QIS32" s="532"/>
      <c r="QIT32" s="532"/>
      <c r="QIU32" s="532"/>
      <c r="QIV32" s="532"/>
      <c r="QIW32" s="532"/>
      <c r="QIX32" s="532"/>
      <c r="QIY32" s="532"/>
      <c r="QIZ32" s="532"/>
      <c r="QJA32" s="532"/>
      <c r="QJB32" s="532"/>
      <c r="QJC32" s="532"/>
      <c r="QJD32" s="532"/>
      <c r="QJE32" s="532"/>
      <c r="QJF32" s="532"/>
      <c r="QJG32" s="532"/>
      <c r="QJH32" s="532"/>
      <c r="QJI32" s="532"/>
      <c r="QJJ32" s="532"/>
      <c r="QJK32" s="532"/>
      <c r="QJL32" s="532"/>
      <c r="QJM32" s="532"/>
      <c r="QJN32" s="532"/>
      <c r="QJO32" s="532"/>
      <c r="QJP32" s="532"/>
      <c r="QJQ32" s="532"/>
      <c r="QJR32" s="532"/>
      <c r="QJS32" s="532"/>
      <c r="QJT32" s="532"/>
      <c r="QJU32" s="532"/>
      <c r="QJV32" s="532"/>
      <c r="QJW32" s="532"/>
      <c r="QJX32" s="532"/>
      <c r="QJY32" s="532"/>
      <c r="QJZ32" s="532"/>
      <c r="QKA32" s="532"/>
      <c r="QKB32" s="532"/>
      <c r="QKC32" s="532"/>
      <c r="QKD32" s="532"/>
      <c r="QKE32" s="532"/>
      <c r="QKF32" s="532"/>
      <c r="QKG32" s="532"/>
      <c r="QKH32" s="532"/>
      <c r="QKI32" s="532"/>
      <c r="QKJ32" s="532"/>
      <c r="QKK32" s="532"/>
      <c r="QKL32" s="532"/>
      <c r="QKM32" s="532"/>
      <c r="QKN32" s="532"/>
      <c r="QKO32" s="532"/>
      <c r="QKP32" s="532"/>
      <c r="QKQ32" s="532"/>
      <c r="QKR32" s="532"/>
      <c r="QKS32" s="532"/>
      <c r="QKT32" s="532"/>
      <c r="QKU32" s="532"/>
      <c r="QKV32" s="532"/>
      <c r="QKW32" s="532"/>
      <c r="QKX32" s="532"/>
      <c r="QKY32" s="532"/>
      <c r="QKZ32" s="532"/>
      <c r="QLA32" s="532"/>
      <c r="QLB32" s="532"/>
      <c r="QLC32" s="532"/>
      <c r="QLD32" s="532"/>
      <c r="QLE32" s="532"/>
      <c r="QLF32" s="532"/>
      <c r="QLG32" s="532"/>
      <c r="QLH32" s="532"/>
      <c r="QLI32" s="532"/>
      <c r="QLJ32" s="532"/>
      <c r="QLK32" s="532"/>
      <c r="QLL32" s="532"/>
      <c r="QLM32" s="532"/>
      <c r="QLN32" s="532"/>
      <c r="QLO32" s="532"/>
      <c r="QLP32" s="532"/>
      <c r="QLQ32" s="532"/>
      <c r="QLR32" s="532"/>
      <c r="QLS32" s="532"/>
      <c r="QLT32" s="532"/>
      <c r="QLU32" s="532"/>
      <c r="QLV32" s="532"/>
      <c r="QLW32" s="532"/>
      <c r="QLX32" s="532"/>
      <c r="QLY32" s="532"/>
      <c r="QLZ32" s="532"/>
      <c r="QMA32" s="532"/>
      <c r="QMB32" s="532"/>
      <c r="QMC32" s="532"/>
      <c r="QMD32" s="532"/>
      <c r="QME32" s="532"/>
      <c r="QMF32" s="532"/>
      <c r="QMG32" s="532"/>
      <c r="QMH32" s="532"/>
      <c r="QMI32" s="532"/>
      <c r="QMJ32" s="532"/>
      <c r="QMK32" s="532"/>
      <c r="QML32" s="532"/>
      <c r="QMM32" s="532"/>
      <c r="QMN32" s="532"/>
      <c r="QMO32" s="532"/>
      <c r="QMP32" s="532"/>
      <c r="QMQ32" s="532"/>
      <c r="QMR32" s="532"/>
      <c r="QMS32" s="532"/>
      <c r="QMT32" s="532"/>
      <c r="QMU32" s="532"/>
      <c r="QMV32" s="532"/>
      <c r="QMW32" s="532"/>
      <c r="QMX32" s="532"/>
      <c r="QMY32" s="532"/>
      <c r="QMZ32" s="532"/>
      <c r="QNA32" s="532"/>
      <c r="QNB32" s="532"/>
      <c r="QNC32" s="532"/>
      <c r="QND32" s="532"/>
      <c r="QNE32" s="532"/>
      <c r="QNF32" s="532"/>
      <c r="QNG32" s="532"/>
      <c r="QNH32" s="532"/>
      <c r="QNI32" s="532"/>
      <c r="QNJ32" s="532"/>
      <c r="QNK32" s="532"/>
      <c r="QNL32" s="532"/>
      <c r="QNM32" s="532"/>
      <c r="QNN32" s="532"/>
      <c r="QNO32" s="532"/>
      <c r="QNP32" s="532"/>
      <c r="QNQ32" s="532"/>
      <c r="QNR32" s="532"/>
      <c r="QNS32" s="532"/>
      <c r="QNT32" s="532"/>
      <c r="QNU32" s="532"/>
      <c r="QNV32" s="532"/>
      <c r="QNW32" s="532"/>
      <c r="QNX32" s="532"/>
      <c r="QNY32" s="532"/>
      <c r="QNZ32" s="532"/>
      <c r="QOA32" s="532"/>
      <c r="QOB32" s="532"/>
      <c r="QOC32" s="532"/>
      <c r="QOD32" s="532"/>
      <c r="QOE32" s="532"/>
      <c r="QOF32" s="532"/>
      <c r="QOG32" s="532"/>
      <c r="QOH32" s="532"/>
      <c r="QOI32" s="532"/>
      <c r="QOJ32" s="532"/>
      <c r="QOK32" s="532"/>
      <c r="QOL32" s="532"/>
      <c r="QOM32" s="532"/>
      <c r="QON32" s="532"/>
      <c r="QOO32" s="532"/>
      <c r="QOP32" s="532"/>
      <c r="QOQ32" s="532"/>
      <c r="QOR32" s="532"/>
      <c r="QOS32" s="532"/>
      <c r="QOT32" s="532"/>
      <c r="QOU32" s="532"/>
      <c r="QOV32" s="532"/>
      <c r="QOW32" s="532"/>
      <c r="QOX32" s="532"/>
      <c r="QOY32" s="532"/>
      <c r="QOZ32" s="532"/>
      <c r="QPA32" s="532"/>
      <c r="QPB32" s="532"/>
      <c r="QPC32" s="532"/>
      <c r="QPD32" s="532"/>
      <c r="QPE32" s="532"/>
      <c r="QPF32" s="532"/>
      <c r="QPG32" s="532"/>
      <c r="QPH32" s="532"/>
      <c r="QPI32" s="532"/>
      <c r="QPJ32" s="532"/>
      <c r="QPK32" s="532"/>
      <c r="QPL32" s="532"/>
      <c r="QPM32" s="532"/>
      <c r="QPN32" s="532"/>
      <c r="QPO32" s="532"/>
      <c r="QPP32" s="532"/>
      <c r="QPQ32" s="532"/>
      <c r="QPR32" s="532"/>
      <c r="QPS32" s="532"/>
      <c r="QPT32" s="532"/>
      <c r="QPU32" s="532"/>
      <c r="QPV32" s="532"/>
      <c r="QPW32" s="532"/>
      <c r="QPX32" s="532"/>
      <c r="QPY32" s="532"/>
      <c r="QPZ32" s="532"/>
      <c r="QQA32" s="532"/>
      <c r="QQB32" s="532"/>
      <c r="QQC32" s="532"/>
      <c r="QQD32" s="532"/>
      <c r="QQE32" s="532"/>
      <c r="QQF32" s="532"/>
      <c r="QQG32" s="532"/>
      <c r="QQH32" s="532"/>
      <c r="QQI32" s="532"/>
      <c r="QQJ32" s="532"/>
      <c r="QQK32" s="532"/>
      <c r="QQL32" s="532"/>
      <c r="QQM32" s="532"/>
      <c r="QQN32" s="532"/>
      <c r="QQO32" s="532"/>
      <c r="QQP32" s="532"/>
      <c r="QQQ32" s="532"/>
      <c r="QQR32" s="532"/>
      <c r="QQS32" s="532"/>
      <c r="QQT32" s="532"/>
      <c r="QQU32" s="532"/>
      <c r="QQV32" s="532"/>
      <c r="QQW32" s="532"/>
      <c r="QQX32" s="532"/>
      <c r="QQY32" s="532"/>
      <c r="QQZ32" s="532"/>
      <c r="QRA32" s="532"/>
      <c r="QRB32" s="532"/>
      <c r="QRC32" s="532"/>
      <c r="QRD32" s="532"/>
      <c r="QRE32" s="532"/>
      <c r="QRF32" s="532"/>
      <c r="QRG32" s="532"/>
      <c r="QRH32" s="532"/>
      <c r="QRI32" s="532"/>
      <c r="QRJ32" s="532"/>
      <c r="QRK32" s="532"/>
      <c r="QRL32" s="532"/>
      <c r="QRM32" s="532"/>
      <c r="QRN32" s="532"/>
      <c r="QRO32" s="532"/>
      <c r="QRP32" s="532"/>
      <c r="QRQ32" s="532"/>
      <c r="QRR32" s="532"/>
      <c r="QRS32" s="532"/>
      <c r="QRT32" s="532"/>
      <c r="QRU32" s="532"/>
      <c r="QRV32" s="532"/>
      <c r="QRW32" s="532"/>
      <c r="QRX32" s="532"/>
      <c r="QRY32" s="532"/>
      <c r="QRZ32" s="532"/>
      <c r="QSA32" s="532"/>
      <c r="QSB32" s="532"/>
      <c r="QSC32" s="532"/>
      <c r="QSD32" s="532"/>
      <c r="QSE32" s="532"/>
      <c r="QSF32" s="532"/>
      <c r="QSG32" s="532"/>
      <c r="QSH32" s="532"/>
      <c r="QSI32" s="532"/>
      <c r="QSJ32" s="532"/>
      <c r="QSK32" s="532"/>
      <c r="QSL32" s="532"/>
      <c r="QSM32" s="532"/>
      <c r="QSN32" s="532"/>
      <c r="QSO32" s="532"/>
      <c r="QSP32" s="532"/>
      <c r="QSQ32" s="532"/>
      <c r="QSR32" s="532"/>
      <c r="QSS32" s="532"/>
      <c r="QST32" s="532"/>
      <c r="QSU32" s="532"/>
      <c r="QSV32" s="532"/>
      <c r="QSW32" s="532"/>
      <c r="QSX32" s="532"/>
      <c r="QSY32" s="532"/>
      <c r="QSZ32" s="532"/>
      <c r="QTA32" s="532"/>
      <c r="QTB32" s="532"/>
      <c r="QTC32" s="532"/>
      <c r="QTD32" s="532"/>
      <c r="QTE32" s="532"/>
      <c r="QTF32" s="532"/>
      <c r="QTG32" s="532"/>
      <c r="QTH32" s="532"/>
      <c r="QTI32" s="532"/>
      <c r="QTJ32" s="532"/>
      <c r="QTK32" s="532"/>
      <c r="QTL32" s="532"/>
      <c r="QTM32" s="532"/>
      <c r="QTN32" s="532"/>
      <c r="QTO32" s="532"/>
      <c r="QTP32" s="532"/>
      <c r="QTQ32" s="532"/>
      <c r="QTR32" s="532"/>
      <c r="QTS32" s="532"/>
      <c r="QTT32" s="532"/>
      <c r="QTU32" s="532"/>
      <c r="QTV32" s="532"/>
      <c r="QTW32" s="532"/>
      <c r="QTX32" s="532"/>
      <c r="QTY32" s="532"/>
      <c r="QTZ32" s="532"/>
      <c r="QUA32" s="532"/>
      <c r="QUB32" s="532"/>
      <c r="QUC32" s="532"/>
      <c r="QUD32" s="532"/>
      <c r="QUE32" s="532"/>
      <c r="QUF32" s="532"/>
      <c r="QUG32" s="532"/>
      <c r="QUH32" s="532"/>
      <c r="QUI32" s="532"/>
      <c r="QUJ32" s="532"/>
      <c r="QUK32" s="532"/>
      <c r="QUL32" s="532"/>
      <c r="QUM32" s="532"/>
      <c r="QUN32" s="532"/>
      <c r="QUO32" s="532"/>
      <c r="QUP32" s="532"/>
      <c r="QUQ32" s="532"/>
      <c r="QUR32" s="532"/>
      <c r="QUS32" s="532"/>
      <c r="QUT32" s="532"/>
      <c r="QUU32" s="532"/>
      <c r="QUV32" s="532"/>
      <c r="QUW32" s="532"/>
      <c r="QUX32" s="532"/>
      <c r="QUY32" s="532"/>
      <c r="QUZ32" s="532"/>
      <c r="QVA32" s="532"/>
      <c r="QVB32" s="532"/>
      <c r="QVC32" s="532"/>
      <c r="QVD32" s="532"/>
      <c r="QVE32" s="532"/>
      <c r="QVF32" s="532"/>
      <c r="QVG32" s="532"/>
      <c r="QVH32" s="532"/>
      <c r="QVI32" s="532"/>
      <c r="QVJ32" s="532"/>
      <c r="QVK32" s="532"/>
      <c r="QVL32" s="532"/>
      <c r="QVM32" s="532"/>
      <c r="QVN32" s="532"/>
      <c r="QVO32" s="532"/>
      <c r="QVP32" s="532"/>
      <c r="QVQ32" s="532"/>
      <c r="QVR32" s="532"/>
      <c r="QVS32" s="532"/>
      <c r="QVT32" s="532"/>
      <c r="QVU32" s="532"/>
      <c r="QVV32" s="532"/>
      <c r="QVW32" s="532"/>
      <c r="QVX32" s="532"/>
      <c r="QVY32" s="532"/>
      <c r="QVZ32" s="532"/>
      <c r="QWA32" s="532"/>
      <c r="QWB32" s="532"/>
      <c r="QWC32" s="532"/>
      <c r="QWD32" s="532"/>
      <c r="QWE32" s="532"/>
      <c r="QWF32" s="532"/>
      <c r="QWG32" s="532"/>
      <c r="QWH32" s="532"/>
      <c r="QWI32" s="532"/>
      <c r="QWJ32" s="532"/>
      <c r="QWK32" s="532"/>
      <c r="QWL32" s="532"/>
      <c r="QWM32" s="532"/>
      <c r="QWN32" s="532"/>
      <c r="QWO32" s="532"/>
      <c r="QWP32" s="532"/>
      <c r="QWQ32" s="532"/>
      <c r="QWR32" s="532"/>
      <c r="QWS32" s="532"/>
      <c r="QWT32" s="532"/>
      <c r="QWU32" s="532"/>
      <c r="QWV32" s="532"/>
      <c r="QWW32" s="532"/>
      <c r="QWX32" s="532"/>
      <c r="QWY32" s="532"/>
      <c r="QWZ32" s="532"/>
      <c r="QXA32" s="532"/>
      <c r="QXB32" s="532"/>
      <c r="QXC32" s="532"/>
      <c r="QXD32" s="532"/>
      <c r="QXE32" s="532"/>
      <c r="QXF32" s="532"/>
      <c r="QXG32" s="532"/>
      <c r="QXH32" s="532"/>
      <c r="QXI32" s="532"/>
      <c r="QXJ32" s="532"/>
      <c r="QXK32" s="532"/>
      <c r="QXL32" s="532"/>
      <c r="QXM32" s="532"/>
      <c r="QXN32" s="532"/>
      <c r="QXO32" s="532"/>
      <c r="QXP32" s="532"/>
      <c r="QXQ32" s="532"/>
      <c r="QXR32" s="532"/>
      <c r="QXS32" s="532"/>
      <c r="QXT32" s="532"/>
      <c r="QXU32" s="532"/>
      <c r="QXV32" s="532"/>
      <c r="QXW32" s="532"/>
      <c r="QXX32" s="532"/>
      <c r="QXY32" s="532"/>
      <c r="QXZ32" s="532"/>
      <c r="QYA32" s="532"/>
      <c r="QYB32" s="532"/>
      <c r="QYC32" s="532"/>
      <c r="QYD32" s="532"/>
      <c r="QYE32" s="532"/>
      <c r="QYF32" s="532"/>
      <c r="QYG32" s="532"/>
      <c r="QYH32" s="532"/>
      <c r="QYI32" s="532"/>
      <c r="QYJ32" s="532"/>
      <c r="QYK32" s="532"/>
      <c r="QYL32" s="532"/>
      <c r="QYM32" s="532"/>
      <c r="QYN32" s="532"/>
      <c r="QYO32" s="532"/>
      <c r="QYP32" s="532"/>
      <c r="QYQ32" s="532"/>
      <c r="QYR32" s="532"/>
      <c r="QYS32" s="532"/>
      <c r="QYT32" s="532"/>
      <c r="QYU32" s="532"/>
      <c r="QYV32" s="532"/>
      <c r="QYW32" s="532"/>
      <c r="QYX32" s="532"/>
      <c r="QYY32" s="532"/>
      <c r="QYZ32" s="532"/>
      <c r="QZA32" s="532"/>
      <c r="QZB32" s="532"/>
      <c r="QZC32" s="532"/>
      <c r="QZD32" s="532"/>
      <c r="QZE32" s="532"/>
      <c r="QZF32" s="532"/>
      <c r="QZG32" s="532"/>
      <c r="QZH32" s="532"/>
      <c r="QZI32" s="532"/>
      <c r="QZJ32" s="532"/>
      <c r="QZK32" s="532"/>
      <c r="QZL32" s="532"/>
      <c r="QZM32" s="532"/>
      <c r="QZN32" s="532"/>
      <c r="QZO32" s="532"/>
      <c r="QZP32" s="532"/>
      <c r="QZQ32" s="532"/>
      <c r="QZR32" s="532"/>
      <c r="QZS32" s="532"/>
      <c r="QZT32" s="532"/>
      <c r="QZU32" s="532"/>
      <c r="QZV32" s="532"/>
      <c r="QZW32" s="532"/>
      <c r="QZX32" s="532"/>
      <c r="QZY32" s="532"/>
      <c r="QZZ32" s="532"/>
      <c r="RAA32" s="532"/>
      <c r="RAB32" s="532"/>
      <c r="RAC32" s="532"/>
      <c r="RAD32" s="532"/>
      <c r="RAE32" s="532"/>
      <c r="RAF32" s="532"/>
      <c r="RAG32" s="532"/>
      <c r="RAH32" s="532"/>
      <c r="RAI32" s="532"/>
      <c r="RAJ32" s="532"/>
      <c r="RAK32" s="532"/>
      <c r="RAL32" s="532"/>
      <c r="RAM32" s="532"/>
      <c r="RAN32" s="532"/>
      <c r="RAO32" s="532"/>
      <c r="RAP32" s="532"/>
      <c r="RAQ32" s="532"/>
      <c r="RAR32" s="532"/>
      <c r="RAS32" s="532"/>
      <c r="RAT32" s="532"/>
      <c r="RAU32" s="532"/>
      <c r="RAV32" s="532"/>
      <c r="RAW32" s="532"/>
      <c r="RAX32" s="532"/>
      <c r="RAY32" s="532"/>
      <c r="RAZ32" s="532"/>
      <c r="RBA32" s="532"/>
      <c r="RBB32" s="532"/>
      <c r="RBC32" s="532"/>
      <c r="RBD32" s="532"/>
      <c r="RBE32" s="532"/>
      <c r="RBF32" s="532"/>
      <c r="RBG32" s="532"/>
      <c r="RBH32" s="532"/>
      <c r="RBI32" s="532"/>
      <c r="RBJ32" s="532"/>
      <c r="RBK32" s="532"/>
      <c r="RBL32" s="532"/>
      <c r="RBM32" s="532"/>
      <c r="RBN32" s="532"/>
      <c r="RBO32" s="532"/>
      <c r="RBP32" s="532"/>
      <c r="RBQ32" s="532"/>
      <c r="RBR32" s="532"/>
      <c r="RBS32" s="532"/>
      <c r="RBT32" s="532"/>
      <c r="RBU32" s="532"/>
      <c r="RBV32" s="532"/>
      <c r="RBW32" s="532"/>
      <c r="RBX32" s="532"/>
      <c r="RBY32" s="532"/>
      <c r="RBZ32" s="532"/>
      <c r="RCA32" s="532"/>
      <c r="RCB32" s="532"/>
      <c r="RCC32" s="532"/>
      <c r="RCD32" s="532"/>
      <c r="RCE32" s="532"/>
      <c r="RCF32" s="532"/>
      <c r="RCG32" s="532"/>
      <c r="RCH32" s="532"/>
      <c r="RCI32" s="532"/>
      <c r="RCJ32" s="532"/>
      <c r="RCK32" s="532"/>
      <c r="RCL32" s="532"/>
      <c r="RCM32" s="532"/>
      <c r="RCN32" s="532"/>
      <c r="RCO32" s="532"/>
      <c r="RCP32" s="532"/>
      <c r="RCQ32" s="532"/>
      <c r="RCR32" s="532"/>
      <c r="RCS32" s="532"/>
      <c r="RCT32" s="532"/>
      <c r="RCU32" s="532"/>
      <c r="RCV32" s="532"/>
      <c r="RCW32" s="532"/>
      <c r="RCX32" s="532"/>
      <c r="RCY32" s="532"/>
      <c r="RCZ32" s="532"/>
      <c r="RDA32" s="532"/>
      <c r="RDB32" s="532"/>
      <c r="RDC32" s="532"/>
      <c r="RDD32" s="532"/>
      <c r="RDE32" s="532"/>
      <c r="RDF32" s="532"/>
      <c r="RDG32" s="532"/>
      <c r="RDH32" s="532"/>
      <c r="RDI32" s="532"/>
      <c r="RDJ32" s="532"/>
      <c r="RDK32" s="532"/>
      <c r="RDL32" s="532"/>
      <c r="RDM32" s="532"/>
      <c r="RDN32" s="532"/>
      <c r="RDO32" s="532"/>
      <c r="RDP32" s="532"/>
      <c r="RDQ32" s="532"/>
      <c r="RDR32" s="532"/>
      <c r="RDS32" s="532"/>
      <c r="RDT32" s="532"/>
      <c r="RDU32" s="532"/>
      <c r="RDV32" s="532"/>
      <c r="RDW32" s="532"/>
      <c r="RDX32" s="532"/>
      <c r="RDY32" s="532"/>
      <c r="RDZ32" s="532"/>
      <c r="REA32" s="532"/>
      <c r="REB32" s="532"/>
      <c r="REC32" s="532"/>
      <c r="RED32" s="532"/>
      <c r="REE32" s="532"/>
      <c r="REF32" s="532"/>
      <c r="REG32" s="532"/>
      <c r="REH32" s="532"/>
      <c r="REI32" s="532"/>
      <c r="REJ32" s="532"/>
      <c r="REK32" s="532"/>
      <c r="REL32" s="532"/>
      <c r="REM32" s="532"/>
      <c r="REN32" s="532"/>
      <c r="REO32" s="532"/>
      <c r="REP32" s="532"/>
      <c r="REQ32" s="532"/>
      <c r="RER32" s="532"/>
      <c r="RES32" s="532"/>
      <c r="RET32" s="532"/>
      <c r="REU32" s="532"/>
      <c r="REV32" s="532"/>
      <c r="REW32" s="532"/>
      <c r="REX32" s="532"/>
      <c r="REY32" s="532"/>
      <c r="REZ32" s="532"/>
      <c r="RFA32" s="532"/>
      <c r="RFB32" s="532"/>
      <c r="RFC32" s="532"/>
      <c r="RFD32" s="532"/>
      <c r="RFE32" s="532"/>
      <c r="RFF32" s="532"/>
      <c r="RFG32" s="532"/>
      <c r="RFH32" s="532"/>
      <c r="RFI32" s="532"/>
      <c r="RFJ32" s="532"/>
      <c r="RFK32" s="532"/>
      <c r="RFL32" s="532"/>
      <c r="RFM32" s="532"/>
      <c r="RFN32" s="532"/>
      <c r="RFO32" s="532"/>
      <c r="RFP32" s="532"/>
      <c r="RFQ32" s="532"/>
      <c r="RFR32" s="532"/>
      <c r="RFS32" s="532"/>
      <c r="RFT32" s="532"/>
      <c r="RFU32" s="532"/>
      <c r="RFV32" s="532"/>
      <c r="RFW32" s="532"/>
      <c r="RFX32" s="532"/>
      <c r="RFY32" s="532"/>
      <c r="RFZ32" s="532"/>
      <c r="RGA32" s="532"/>
      <c r="RGB32" s="532"/>
      <c r="RGC32" s="532"/>
      <c r="RGD32" s="532"/>
      <c r="RGE32" s="532"/>
      <c r="RGF32" s="532"/>
      <c r="RGG32" s="532"/>
      <c r="RGH32" s="532"/>
      <c r="RGI32" s="532"/>
      <c r="RGJ32" s="532"/>
      <c r="RGK32" s="532"/>
      <c r="RGL32" s="532"/>
      <c r="RGM32" s="532"/>
      <c r="RGN32" s="532"/>
      <c r="RGO32" s="532"/>
      <c r="RGP32" s="532"/>
      <c r="RGQ32" s="532"/>
      <c r="RGR32" s="532"/>
      <c r="RGS32" s="532"/>
      <c r="RGT32" s="532"/>
      <c r="RGU32" s="532"/>
      <c r="RGV32" s="532"/>
      <c r="RGW32" s="532"/>
      <c r="RGX32" s="532"/>
      <c r="RGY32" s="532"/>
      <c r="RGZ32" s="532"/>
      <c r="RHA32" s="532"/>
      <c r="RHB32" s="532"/>
      <c r="RHC32" s="532"/>
      <c r="RHD32" s="532"/>
      <c r="RHE32" s="532"/>
      <c r="RHF32" s="532"/>
      <c r="RHG32" s="532"/>
      <c r="RHH32" s="532"/>
      <c r="RHI32" s="532"/>
      <c r="RHJ32" s="532"/>
      <c r="RHK32" s="532"/>
      <c r="RHL32" s="532"/>
      <c r="RHM32" s="532"/>
      <c r="RHN32" s="532"/>
      <c r="RHO32" s="532"/>
      <c r="RHP32" s="532"/>
      <c r="RHQ32" s="532"/>
      <c r="RHR32" s="532"/>
      <c r="RHS32" s="532"/>
      <c r="RHT32" s="532"/>
      <c r="RHU32" s="532"/>
      <c r="RHV32" s="532"/>
      <c r="RHW32" s="532"/>
      <c r="RHX32" s="532"/>
      <c r="RHY32" s="532"/>
      <c r="RHZ32" s="532"/>
      <c r="RIA32" s="532"/>
      <c r="RIB32" s="532"/>
      <c r="RIC32" s="532"/>
      <c r="RID32" s="532"/>
      <c r="RIE32" s="532"/>
      <c r="RIF32" s="532"/>
      <c r="RIG32" s="532"/>
      <c r="RIH32" s="532"/>
      <c r="RII32" s="532"/>
      <c r="RIJ32" s="532"/>
      <c r="RIK32" s="532"/>
      <c r="RIL32" s="532"/>
      <c r="RIM32" s="532"/>
      <c r="RIN32" s="532"/>
      <c r="RIO32" s="532"/>
      <c r="RIP32" s="532"/>
      <c r="RIQ32" s="532"/>
      <c r="RIR32" s="532"/>
      <c r="RIS32" s="532"/>
      <c r="RIT32" s="532"/>
      <c r="RIU32" s="532"/>
      <c r="RIV32" s="532"/>
      <c r="RIW32" s="532"/>
      <c r="RIX32" s="532"/>
      <c r="RIY32" s="532"/>
      <c r="RIZ32" s="532"/>
      <c r="RJA32" s="532"/>
      <c r="RJB32" s="532"/>
      <c r="RJC32" s="532"/>
      <c r="RJD32" s="532"/>
      <c r="RJE32" s="532"/>
      <c r="RJF32" s="532"/>
      <c r="RJG32" s="532"/>
      <c r="RJH32" s="532"/>
      <c r="RJI32" s="532"/>
      <c r="RJJ32" s="532"/>
      <c r="RJK32" s="532"/>
      <c r="RJL32" s="532"/>
      <c r="RJM32" s="532"/>
      <c r="RJN32" s="532"/>
      <c r="RJO32" s="532"/>
      <c r="RJP32" s="532"/>
      <c r="RJQ32" s="532"/>
      <c r="RJR32" s="532"/>
      <c r="RJS32" s="532"/>
      <c r="RJT32" s="532"/>
      <c r="RJU32" s="532"/>
      <c r="RJV32" s="532"/>
      <c r="RJW32" s="532"/>
      <c r="RJX32" s="532"/>
      <c r="RJY32" s="532"/>
      <c r="RJZ32" s="532"/>
      <c r="RKA32" s="532"/>
      <c r="RKB32" s="532"/>
      <c r="RKC32" s="532"/>
      <c r="RKD32" s="532"/>
      <c r="RKE32" s="532"/>
      <c r="RKF32" s="532"/>
      <c r="RKG32" s="532"/>
      <c r="RKH32" s="532"/>
      <c r="RKI32" s="532"/>
      <c r="RKJ32" s="532"/>
      <c r="RKK32" s="532"/>
      <c r="RKL32" s="532"/>
      <c r="RKM32" s="532"/>
      <c r="RKN32" s="532"/>
      <c r="RKO32" s="532"/>
      <c r="RKP32" s="532"/>
      <c r="RKQ32" s="532"/>
      <c r="RKR32" s="532"/>
      <c r="RKS32" s="532"/>
      <c r="RKT32" s="532"/>
      <c r="RKU32" s="532"/>
      <c r="RKV32" s="532"/>
      <c r="RKW32" s="532"/>
      <c r="RKX32" s="532"/>
      <c r="RKY32" s="532"/>
      <c r="RKZ32" s="532"/>
      <c r="RLA32" s="532"/>
      <c r="RLB32" s="532"/>
      <c r="RLC32" s="532"/>
      <c r="RLD32" s="532"/>
      <c r="RLE32" s="532"/>
      <c r="RLF32" s="532"/>
      <c r="RLG32" s="532"/>
      <c r="RLH32" s="532"/>
      <c r="RLI32" s="532"/>
      <c r="RLJ32" s="532"/>
      <c r="RLK32" s="532"/>
      <c r="RLL32" s="532"/>
      <c r="RLM32" s="532"/>
      <c r="RLN32" s="532"/>
      <c r="RLO32" s="532"/>
      <c r="RLP32" s="532"/>
      <c r="RLQ32" s="532"/>
      <c r="RLR32" s="532"/>
      <c r="RLS32" s="532"/>
      <c r="RLT32" s="532"/>
      <c r="RLU32" s="532"/>
      <c r="RLV32" s="532"/>
      <c r="RLW32" s="532"/>
      <c r="RLX32" s="532"/>
      <c r="RLY32" s="532"/>
      <c r="RLZ32" s="532"/>
      <c r="RMA32" s="532"/>
      <c r="RMB32" s="532"/>
      <c r="RMC32" s="532"/>
      <c r="RMD32" s="532"/>
      <c r="RME32" s="532"/>
      <c r="RMF32" s="532"/>
      <c r="RMG32" s="532"/>
      <c r="RMH32" s="532"/>
      <c r="RMI32" s="532"/>
      <c r="RMJ32" s="532"/>
      <c r="RMK32" s="532"/>
      <c r="RML32" s="532"/>
      <c r="RMM32" s="532"/>
      <c r="RMN32" s="532"/>
      <c r="RMO32" s="532"/>
      <c r="RMP32" s="532"/>
      <c r="RMQ32" s="532"/>
      <c r="RMR32" s="532"/>
      <c r="RMS32" s="532"/>
      <c r="RMT32" s="532"/>
      <c r="RMU32" s="532"/>
      <c r="RMV32" s="532"/>
      <c r="RMW32" s="532"/>
      <c r="RMX32" s="532"/>
      <c r="RMY32" s="532"/>
      <c r="RMZ32" s="532"/>
      <c r="RNA32" s="532"/>
      <c r="RNB32" s="532"/>
      <c r="RNC32" s="532"/>
      <c r="RND32" s="532"/>
      <c r="RNE32" s="532"/>
      <c r="RNF32" s="532"/>
      <c r="RNG32" s="532"/>
      <c r="RNH32" s="532"/>
      <c r="RNI32" s="532"/>
      <c r="RNJ32" s="532"/>
      <c r="RNK32" s="532"/>
      <c r="RNL32" s="532"/>
      <c r="RNM32" s="532"/>
      <c r="RNN32" s="532"/>
      <c r="RNO32" s="532"/>
      <c r="RNP32" s="532"/>
      <c r="RNQ32" s="532"/>
      <c r="RNR32" s="532"/>
      <c r="RNS32" s="532"/>
      <c r="RNT32" s="532"/>
      <c r="RNU32" s="532"/>
      <c r="RNV32" s="532"/>
      <c r="RNW32" s="532"/>
      <c r="RNX32" s="532"/>
      <c r="RNY32" s="532"/>
      <c r="RNZ32" s="532"/>
      <c r="ROA32" s="532"/>
      <c r="ROB32" s="532"/>
      <c r="ROC32" s="532"/>
      <c r="ROD32" s="532"/>
      <c r="ROE32" s="532"/>
      <c r="ROF32" s="532"/>
      <c r="ROG32" s="532"/>
      <c r="ROH32" s="532"/>
      <c r="ROI32" s="532"/>
      <c r="ROJ32" s="532"/>
      <c r="ROK32" s="532"/>
      <c r="ROL32" s="532"/>
      <c r="ROM32" s="532"/>
      <c r="RON32" s="532"/>
      <c r="ROO32" s="532"/>
      <c r="ROP32" s="532"/>
      <c r="ROQ32" s="532"/>
      <c r="ROR32" s="532"/>
      <c r="ROS32" s="532"/>
      <c r="ROT32" s="532"/>
      <c r="ROU32" s="532"/>
      <c r="ROV32" s="532"/>
      <c r="ROW32" s="532"/>
      <c r="ROX32" s="532"/>
      <c r="ROY32" s="532"/>
      <c r="ROZ32" s="532"/>
      <c r="RPA32" s="532"/>
      <c r="RPB32" s="532"/>
      <c r="RPC32" s="532"/>
      <c r="RPD32" s="532"/>
      <c r="RPE32" s="532"/>
      <c r="RPF32" s="532"/>
      <c r="RPG32" s="532"/>
      <c r="RPH32" s="532"/>
      <c r="RPI32" s="532"/>
      <c r="RPJ32" s="532"/>
      <c r="RPK32" s="532"/>
      <c r="RPL32" s="532"/>
      <c r="RPM32" s="532"/>
      <c r="RPN32" s="532"/>
      <c r="RPO32" s="532"/>
      <c r="RPP32" s="532"/>
      <c r="RPQ32" s="532"/>
      <c r="RPR32" s="532"/>
      <c r="RPS32" s="532"/>
      <c r="RPT32" s="532"/>
      <c r="RPU32" s="532"/>
      <c r="RPV32" s="532"/>
      <c r="RPW32" s="532"/>
      <c r="RPX32" s="532"/>
      <c r="RPY32" s="532"/>
      <c r="RPZ32" s="532"/>
      <c r="RQA32" s="532"/>
      <c r="RQB32" s="532"/>
      <c r="RQC32" s="532"/>
      <c r="RQD32" s="532"/>
      <c r="RQE32" s="532"/>
      <c r="RQF32" s="532"/>
      <c r="RQG32" s="532"/>
      <c r="RQH32" s="532"/>
      <c r="RQI32" s="532"/>
      <c r="RQJ32" s="532"/>
      <c r="RQK32" s="532"/>
      <c r="RQL32" s="532"/>
      <c r="RQM32" s="532"/>
      <c r="RQN32" s="532"/>
      <c r="RQO32" s="532"/>
      <c r="RQP32" s="532"/>
      <c r="RQQ32" s="532"/>
      <c r="RQR32" s="532"/>
      <c r="RQS32" s="532"/>
      <c r="RQT32" s="532"/>
      <c r="RQU32" s="532"/>
      <c r="RQV32" s="532"/>
      <c r="RQW32" s="532"/>
      <c r="RQX32" s="532"/>
      <c r="RQY32" s="532"/>
      <c r="RQZ32" s="532"/>
      <c r="RRA32" s="532"/>
      <c r="RRB32" s="532"/>
      <c r="RRC32" s="532"/>
      <c r="RRD32" s="532"/>
      <c r="RRE32" s="532"/>
      <c r="RRF32" s="532"/>
      <c r="RRG32" s="532"/>
      <c r="RRH32" s="532"/>
      <c r="RRI32" s="532"/>
      <c r="RRJ32" s="532"/>
      <c r="RRK32" s="532"/>
      <c r="RRL32" s="532"/>
      <c r="RRM32" s="532"/>
      <c r="RRN32" s="532"/>
      <c r="RRO32" s="532"/>
      <c r="RRP32" s="532"/>
      <c r="RRQ32" s="532"/>
      <c r="RRR32" s="532"/>
      <c r="RRS32" s="532"/>
      <c r="RRT32" s="532"/>
      <c r="RRU32" s="532"/>
      <c r="RRV32" s="532"/>
      <c r="RRW32" s="532"/>
      <c r="RRX32" s="532"/>
      <c r="RRY32" s="532"/>
      <c r="RRZ32" s="532"/>
      <c r="RSA32" s="532"/>
      <c r="RSB32" s="532"/>
      <c r="RSC32" s="532"/>
      <c r="RSD32" s="532"/>
      <c r="RSE32" s="532"/>
      <c r="RSF32" s="532"/>
      <c r="RSG32" s="532"/>
      <c r="RSH32" s="532"/>
      <c r="RSI32" s="532"/>
      <c r="RSJ32" s="532"/>
      <c r="RSK32" s="532"/>
      <c r="RSL32" s="532"/>
      <c r="RSM32" s="532"/>
      <c r="RSN32" s="532"/>
      <c r="RSO32" s="532"/>
      <c r="RSP32" s="532"/>
      <c r="RSQ32" s="532"/>
      <c r="RSR32" s="532"/>
      <c r="RSS32" s="532"/>
      <c r="RST32" s="532"/>
      <c r="RSU32" s="532"/>
      <c r="RSV32" s="532"/>
      <c r="RSW32" s="532"/>
      <c r="RSX32" s="532"/>
      <c r="RSY32" s="532"/>
      <c r="RSZ32" s="532"/>
      <c r="RTA32" s="532"/>
      <c r="RTB32" s="532"/>
      <c r="RTC32" s="532"/>
      <c r="RTD32" s="532"/>
      <c r="RTE32" s="532"/>
      <c r="RTF32" s="532"/>
      <c r="RTG32" s="532"/>
      <c r="RTH32" s="532"/>
      <c r="RTI32" s="532"/>
      <c r="RTJ32" s="532"/>
      <c r="RTK32" s="532"/>
      <c r="RTL32" s="532"/>
      <c r="RTM32" s="532"/>
      <c r="RTN32" s="532"/>
      <c r="RTO32" s="532"/>
      <c r="RTP32" s="532"/>
      <c r="RTQ32" s="532"/>
      <c r="RTR32" s="532"/>
      <c r="RTS32" s="532"/>
      <c r="RTT32" s="532"/>
      <c r="RTU32" s="532"/>
      <c r="RTV32" s="532"/>
      <c r="RTW32" s="532"/>
      <c r="RTX32" s="532"/>
      <c r="RTY32" s="532"/>
      <c r="RTZ32" s="532"/>
      <c r="RUA32" s="532"/>
      <c r="RUB32" s="532"/>
      <c r="RUC32" s="532"/>
      <c r="RUD32" s="532"/>
      <c r="RUE32" s="532"/>
      <c r="RUF32" s="532"/>
      <c r="RUG32" s="532"/>
      <c r="RUH32" s="532"/>
      <c r="RUI32" s="532"/>
      <c r="RUJ32" s="532"/>
      <c r="RUK32" s="532"/>
      <c r="RUL32" s="532"/>
      <c r="RUM32" s="532"/>
      <c r="RUN32" s="532"/>
      <c r="RUO32" s="532"/>
      <c r="RUP32" s="532"/>
      <c r="RUQ32" s="532"/>
      <c r="RUR32" s="532"/>
      <c r="RUS32" s="532"/>
      <c r="RUT32" s="532"/>
      <c r="RUU32" s="532"/>
      <c r="RUV32" s="532"/>
      <c r="RUW32" s="532"/>
      <c r="RUX32" s="532"/>
      <c r="RUY32" s="532"/>
      <c r="RUZ32" s="532"/>
      <c r="RVA32" s="532"/>
      <c r="RVB32" s="532"/>
      <c r="RVC32" s="532"/>
      <c r="RVD32" s="532"/>
      <c r="RVE32" s="532"/>
      <c r="RVF32" s="532"/>
      <c r="RVG32" s="532"/>
      <c r="RVH32" s="532"/>
      <c r="RVI32" s="532"/>
      <c r="RVJ32" s="532"/>
      <c r="RVK32" s="532"/>
      <c r="RVL32" s="532"/>
      <c r="RVM32" s="532"/>
      <c r="RVN32" s="532"/>
      <c r="RVO32" s="532"/>
      <c r="RVP32" s="532"/>
      <c r="RVQ32" s="532"/>
      <c r="RVR32" s="532"/>
      <c r="RVS32" s="532"/>
      <c r="RVT32" s="532"/>
      <c r="RVU32" s="532"/>
      <c r="RVV32" s="532"/>
      <c r="RVW32" s="532"/>
      <c r="RVX32" s="532"/>
      <c r="RVY32" s="532"/>
      <c r="RVZ32" s="532"/>
      <c r="RWA32" s="532"/>
      <c r="RWB32" s="532"/>
      <c r="RWC32" s="532"/>
      <c r="RWD32" s="532"/>
      <c r="RWE32" s="532"/>
      <c r="RWF32" s="532"/>
      <c r="RWG32" s="532"/>
      <c r="RWH32" s="532"/>
      <c r="RWI32" s="532"/>
      <c r="RWJ32" s="532"/>
      <c r="RWK32" s="532"/>
      <c r="RWL32" s="532"/>
      <c r="RWM32" s="532"/>
      <c r="RWN32" s="532"/>
      <c r="RWO32" s="532"/>
      <c r="RWP32" s="532"/>
      <c r="RWQ32" s="532"/>
      <c r="RWR32" s="532"/>
      <c r="RWS32" s="532"/>
      <c r="RWT32" s="532"/>
      <c r="RWU32" s="532"/>
      <c r="RWV32" s="532"/>
      <c r="RWW32" s="532"/>
      <c r="RWX32" s="532"/>
      <c r="RWY32" s="532"/>
      <c r="RWZ32" s="532"/>
      <c r="RXA32" s="532"/>
      <c r="RXB32" s="532"/>
      <c r="RXC32" s="532"/>
      <c r="RXD32" s="532"/>
      <c r="RXE32" s="532"/>
      <c r="RXF32" s="532"/>
      <c r="RXG32" s="532"/>
      <c r="RXH32" s="532"/>
      <c r="RXI32" s="532"/>
      <c r="RXJ32" s="532"/>
      <c r="RXK32" s="532"/>
      <c r="RXL32" s="532"/>
      <c r="RXM32" s="532"/>
      <c r="RXN32" s="532"/>
      <c r="RXO32" s="532"/>
      <c r="RXP32" s="532"/>
      <c r="RXQ32" s="532"/>
      <c r="RXR32" s="532"/>
      <c r="RXS32" s="532"/>
      <c r="RXT32" s="532"/>
      <c r="RXU32" s="532"/>
      <c r="RXV32" s="532"/>
      <c r="RXW32" s="532"/>
      <c r="RXX32" s="532"/>
      <c r="RXY32" s="532"/>
      <c r="RXZ32" s="532"/>
      <c r="RYA32" s="532"/>
      <c r="RYB32" s="532"/>
      <c r="RYC32" s="532"/>
      <c r="RYD32" s="532"/>
      <c r="RYE32" s="532"/>
      <c r="RYF32" s="532"/>
      <c r="RYG32" s="532"/>
      <c r="RYH32" s="532"/>
      <c r="RYI32" s="532"/>
      <c r="RYJ32" s="532"/>
      <c r="RYK32" s="532"/>
      <c r="RYL32" s="532"/>
      <c r="RYM32" s="532"/>
      <c r="RYN32" s="532"/>
      <c r="RYO32" s="532"/>
      <c r="RYP32" s="532"/>
      <c r="RYQ32" s="532"/>
      <c r="RYR32" s="532"/>
      <c r="RYS32" s="532"/>
      <c r="RYT32" s="532"/>
      <c r="RYU32" s="532"/>
      <c r="RYV32" s="532"/>
      <c r="RYW32" s="532"/>
      <c r="RYX32" s="532"/>
      <c r="RYY32" s="532"/>
      <c r="RYZ32" s="532"/>
      <c r="RZA32" s="532"/>
      <c r="RZB32" s="532"/>
      <c r="RZC32" s="532"/>
      <c r="RZD32" s="532"/>
      <c r="RZE32" s="532"/>
      <c r="RZF32" s="532"/>
      <c r="RZG32" s="532"/>
      <c r="RZH32" s="532"/>
      <c r="RZI32" s="532"/>
      <c r="RZJ32" s="532"/>
      <c r="RZK32" s="532"/>
      <c r="RZL32" s="532"/>
      <c r="RZM32" s="532"/>
      <c r="RZN32" s="532"/>
      <c r="RZO32" s="532"/>
      <c r="RZP32" s="532"/>
      <c r="RZQ32" s="532"/>
      <c r="RZR32" s="532"/>
      <c r="RZS32" s="532"/>
      <c r="RZT32" s="532"/>
      <c r="RZU32" s="532"/>
      <c r="RZV32" s="532"/>
      <c r="RZW32" s="532"/>
      <c r="RZX32" s="532"/>
      <c r="RZY32" s="532"/>
      <c r="RZZ32" s="532"/>
      <c r="SAA32" s="532"/>
      <c r="SAB32" s="532"/>
      <c r="SAC32" s="532"/>
      <c r="SAD32" s="532"/>
      <c r="SAE32" s="532"/>
      <c r="SAF32" s="532"/>
      <c r="SAG32" s="532"/>
      <c r="SAH32" s="532"/>
      <c r="SAI32" s="532"/>
      <c r="SAJ32" s="532"/>
      <c r="SAK32" s="532"/>
      <c r="SAL32" s="532"/>
      <c r="SAM32" s="532"/>
      <c r="SAN32" s="532"/>
      <c r="SAO32" s="532"/>
      <c r="SAP32" s="532"/>
      <c r="SAQ32" s="532"/>
      <c r="SAR32" s="532"/>
      <c r="SAS32" s="532"/>
      <c r="SAT32" s="532"/>
      <c r="SAU32" s="532"/>
      <c r="SAV32" s="532"/>
      <c r="SAW32" s="532"/>
      <c r="SAX32" s="532"/>
      <c r="SAY32" s="532"/>
      <c r="SAZ32" s="532"/>
      <c r="SBA32" s="532"/>
      <c r="SBB32" s="532"/>
      <c r="SBC32" s="532"/>
      <c r="SBD32" s="532"/>
      <c r="SBE32" s="532"/>
      <c r="SBF32" s="532"/>
      <c r="SBG32" s="532"/>
      <c r="SBH32" s="532"/>
      <c r="SBI32" s="532"/>
      <c r="SBJ32" s="532"/>
      <c r="SBK32" s="532"/>
      <c r="SBL32" s="532"/>
      <c r="SBM32" s="532"/>
      <c r="SBN32" s="532"/>
      <c r="SBO32" s="532"/>
      <c r="SBP32" s="532"/>
      <c r="SBQ32" s="532"/>
      <c r="SBR32" s="532"/>
      <c r="SBS32" s="532"/>
      <c r="SBT32" s="532"/>
      <c r="SBU32" s="532"/>
      <c r="SBV32" s="532"/>
      <c r="SBW32" s="532"/>
      <c r="SBX32" s="532"/>
      <c r="SBY32" s="532"/>
      <c r="SBZ32" s="532"/>
      <c r="SCA32" s="532"/>
      <c r="SCB32" s="532"/>
      <c r="SCC32" s="532"/>
      <c r="SCD32" s="532"/>
      <c r="SCE32" s="532"/>
      <c r="SCF32" s="532"/>
      <c r="SCG32" s="532"/>
      <c r="SCH32" s="532"/>
      <c r="SCI32" s="532"/>
      <c r="SCJ32" s="532"/>
      <c r="SCK32" s="532"/>
      <c r="SCL32" s="532"/>
      <c r="SCM32" s="532"/>
      <c r="SCN32" s="532"/>
      <c r="SCO32" s="532"/>
      <c r="SCP32" s="532"/>
      <c r="SCQ32" s="532"/>
      <c r="SCR32" s="532"/>
      <c r="SCS32" s="532"/>
      <c r="SCT32" s="532"/>
      <c r="SCU32" s="532"/>
      <c r="SCV32" s="532"/>
      <c r="SCW32" s="532"/>
      <c r="SCX32" s="532"/>
      <c r="SCY32" s="532"/>
      <c r="SCZ32" s="532"/>
      <c r="SDA32" s="532"/>
      <c r="SDB32" s="532"/>
      <c r="SDC32" s="532"/>
      <c r="SDD32" s="532"/>
      <c r="SDE32" s="532"/>
      <c r="SDF32" s="532"/>
      <c r="SDG32" s="532"/>
      <c r="SDH32" s="532"/>
      <c r="SDI32" s="532"/>
      <c r="SDJ32" s="532"/>
      <c r="SDK32" s="532"/>
      <c r="SDL32" s="532"/>
      <c r="SDM32" s="532"/>
      <c r="SDN32" s="532"/>
      <c r="SDO32" s="532"/>
      <c r="SDP32" s="532"/>
      <c r="SDQ32" s="532"/>
      <c r="SDR32" s="532"/>
      <c r="SDS32" s="532"/>
      <c r="SDT32" s="532"/>
      <c r="SDU32" s="532"/>
      <c r="SDV32" s="532"/>
      <c r="SDW32" s="532"/>
      <c r="SDX32" s="532"/>
      <c r="SDY32" s="532"/>
      <c r="SDZ32" s="532"/>
      <c r="SEA32" s="532"/>
      <c r="SEB32" s="532"/>
      <c r="SEC32" s="532"/>
      <c r="SED32" s="532"/>
      <c r="SEE32" s="532"/>
      <c r="SEF32" s="532"/>
      <c r="SEG32" s="532"/>
      <c r="SEH32" s="532"/>
      <c r="SEI32" s="532"/>
      <c r="SEJ32" s="532"/>
      <c r="SEK32" s="532"/>
      <c r="SEL32" s="532"/>
      <c r="SEM32" s="532"/>
      <c r="SEN32" s="532"/>
      <c r="SEO32" s="532"/>
      <c r="SEP32" s="532"/>
      <c r="SEQ32" s="532"/>
      <c r="SER32" s="532"/>
      <c r="SES32" s="532"/>
      <c r="SET32" s="532"/>
      <c r="SEU32" s="532"/>
      <c r="SEV32" s="532"/>
      <c r="SEW32" s="532"/>
      <c r="SEX32" s="532"/>
      <c r="SEY32" s="532"/>
      <c r="SEZ32" s="532"/>
      <c r="SFA32" s="532"/>
      <c r="SFB32" s="532"/>
      <c r="SFC32" s="532"/>
      <c r="SFD32" s="532"/>
      <c r="SFE32" s="532"/>
      <c r="SFF32" s="532"/>
      <c r="SFG32" s="532"/>
      <c r="SFH32" s="532"/>
      <c r="SFI32" s="532"/>
      <c r="SFJ32" s="532"/>
      <c r="SFK32" s="532"/>
      <c r="SFL32" s="532"/>
      <c r="SFM32" s="532"/>
      <c r="SFN32" s="532"/>
      <c r="SFO32" s="532"/>
      <c r="SFP32" s="532"/>
      <c r="SFQ32" s="532"/>
      <c r="SFR32" s="532"/>
      <c r="SFS32" s="532"/>
      <c r="SFT32" s="532"/>
      <c r="SFU32" s="532"/>
      <c r="SFV32" s="532"/>
      <c r="SFW32" s="532"/>
      <c r="SFX32" s="532"/>
      <c r="SFY32" s="532"/>
      <c r="SFZ32" s="532"/>
      <c r="SGA32" s="532"/>
      <c r="SGB32" s="532"/>
      <c r="SGC32" s="532"/>
      <c r="SGD32" s="532"/>
      <c r="SGE32" s="532"/>
      <c r="SGF32" s="532"/>
      <c r="SGG32" s="532"/>
      <c r="SGH32" s="532"/>
      <c r="SGI32" s="532"/>
      <c r="SGJ32" s="532"/>
      <c r="SGK32" s="532"/>
      <c r="SGL32" s="532"/>
      <c r="SGM32" s="532"/>
      <c r="SGN32" s="532"/>
      <c r="SGO32" s="532"/>
      <c r="SGP32" s="532"/>
      <c r="SGQ32" s="532"/>
      <c r="SGR32" s="532"/>
      <c r="SGS32" s="532"/>
      <c r="SGT32" s="532"/>
      <c r="SGU32" s="532"/>
      <c r="SGV32" s="532"/>
      <c r="SGW32" s="532"/>
      <c r="SGX32" s="532"/>
      <c r="SGY32" s="532"/>
      <c r="SGZ32" s="532"/>
      <c r="SHA32" s="532"/>
      <c r="SHB32" s="532"/>
      <c r="SHC32" s="532"/>
      <c r="SHD32" s="532"/>
      <c r="SHE32" s="532"/>
      <c r="SHF32" s="532"/>
      <c r="SHG32" s="532"/>
      <c r="SHH32" s="532"/>
      <c r="SHI32" s="532"/>
      <c r="SHJ32" s="532"/>
      <c r="SHK32" s="532"/>
      <c r="SHL32" s="532"/>
      <c r="SHM32" s="532"/>
      <c r="SHN32" s="532"/>
      <c r="SHO32" s="532"/>
      <c r="SHP32" s="532"/>
      <c r="SHQ32" s="532"/>
      <c r="SHR32" s="532"/>
      <c r="SHS32" s="532"/>
      <c r="SHT32" s="532"/>
      <c r="SHU32" s="532"/>
      <c r="SHV32" s="532"/>
      <c r="SHW32" s="532"/>
      <c r="SHX32" s="532"/>
      <c r="SHY32" s="532"/>
      <c r="SHZ32" s="532"/>
      <c r="SIA32" s="532"/>
      <c r="SIB32" s="532"/>
      <c r="SIC32" s="532"/>
      <c r="SID32" s="532"/>
      <c r="SIE32" s="532"/>
      <c r="SIF32" s="532"/>
      <c r="SIG32" s="532"/>
      <c r="SIH32" s="532"/>
      <c r="SII32" s="532"/>
      <c r="SIJ32" s="532"/>
      <c r="SIK32" s="532"/>
      <c r="SIL32" s="532"/>
      <c r="SIM32" s="532"/>
      <c r="SIN32" s="532"/>
      <c r="SIO32" s="532"/>
      <c r="SIP32" s="532"/>
      <c r="SIQ32" s="532"/>
      <c r="SIR32" s="532"/>
      <c r="SIS32" s="532"/>
      <c r="SIT32" s="532"/>
      <c r="SIU32" s="532"/>
      <c r="SIV32" s="532"/>
      <c r="SIW32" s="532"/>
      <c r="SIX32" s="532"/>
      <c r="SIY32" s="532"/>
      <c r="SIZ32" s="532"/>
      <c r="SJA32" s="532"/>
      <c r="SJB32" s="532"/>
      <c r="SJC32" s="532"/>
      <c r="SJD32" s="532"/>
      <c r="SJE32" s="532"/>
      <c r="SJF32" s="532"/>
      <c r="SJG32" s="532"/>
      <c r="SJH32" s="532"/>
      <c r="SJI32" s="532"/>
      <c r="SJJ32" s="532"/>
      <c r="SJK32" s="532"/>
      <c r="SJL32" s="532"/>
      <c r="SJM32" s="532"/>
      <c r="SJN32" s="532"/>
      <c r="SJO32" s="532"/>
      <c r="SJP32" s="532"/>
      <c r="SJQ32" s="532"/>
      <c r="SJR32" s="532"/>
      <c r="SJS32" s="532"/>
      <c r="SJT32" s="532"/>
      <c r="SJU32" s="532"/>
      <c r="SJV32" s="532"/>
      <c r="SJW32" s="532"/>
      <c r="SJX32" s="532"/>
      <c r="SJY32" s="532"/>
      <c r="SJZ32" s="532"/>
      <c r="SKA32" s="532"/>
      <c r="SKB32" s="532"/>
      <c r="SKC32" s="532"/>
      <c r="SKD32" s="532"/>
      <c r="SKE32" s="532"/>
      <c r="SKF32" s="532"/>
      <c r="SKG32" s="532"/>
      <c r="SKH32" s="532"/>
      <c r="SKI32" s="532"/>
      <c r="SKJ32" s="532"/>
      <c r="SKK32" s="532"/>
      <c r="SKL32" s="532"/>
      <c r="SKM32" s="532"/>
      <c r="SKN32" s="532"/>
      <c r="SKO32" s="532"/>
      <c r="SKP32" s="532"/>
      <c r="SKQ32" s="532"/>
      <c r="SKR32" s="532"/>
      <c r="SKS32" s="532"/>
      <c r="SKT32" s="532"/>
      <c r="SKU32" s="532"/>
      <c r="SKV32" s="532"/>
      <c r="SKW32" s="532"/>
      <c r="SKX32" s="532"/>
      <c r="SKY32" s="532"/>
      <c r="SKZ32" s="532"/>
      <c r="SLA32" s="532"/>
      <c r="SLB32" s="532"/>
      <c r="SLC32" s="532"/>
      <c r="SLD32" s="532"/>
      <c r="SLE32" s="532"/>
      <c r="SLF32" s="532"/>
      <c r="SLG32" s="532"/>
      <c r="SLH32" s="532"/>
      <c r="SLI32" s="532"/>
      <c r="SLJ32" s="532"/>
      <c r="SLK32" s="532"/>
      <c r="SLL32" s="532"/>
      <c r="SLM32" s="532"/>
      <c r="SLN32" s="532"/>
      <c r="SLO32" s="532"/>
      <c r="SLP32" s="532"/>
      <c r="SLQ32" s="532"/>
      <c r="SLR32" s="532"/>
      <c r="SLS32" s="532"/>
      <c r="SLT32" s="532"/>
      <c r="SLU32" s="532"/>
      <c r="SLV32" s="532"/>
      <c r="SLW32" s="532"/>
      <c r="SLX32" s="532"/>
      <c r="SLY32" s="532"/>
      <c r="SLZ32" s="532"/>
      <c r="SMA32" s="532"/>
      <c r="SMB32" s="532"/>
      <c r="SMC32" s="532"/>
      <c r="SMD32" s="532"/>
      <c r="SME32" s="532"/>
      <c r="SMF32" s="532"/>
      <c r="SMG32" s="532"/>
      <c r="SMH32" s="532"/>
      <c r="SMI32" s="532"/>
      <c r="SMJ32" s="532"/>
      <c r="SMK32" s="532"/>
      <c r="SML32" s="532"/>
      <c r="SMM32" s="532"/>
      <c r="SMN32" s="532"/>
      <c r="SMO32" s="532"/>
      <c r="SMP32" s="532"/>
      <c r="SMQ32" s="532"/>
      <c r="SMR32" s="532"/>
      <c r="SMS32" s="532"/>
      <c r="SMT32" s="532"/>
      <c r="SMU32" s="532"/>
      <c r="SMV32" s="532"/>
      <c r="SMW32" s="532"/>
      <c r="SMX32" s="532"/>
      <c r="SMY32" s="532"/>
      <c r="SMZ32" s="532"/>
      <c r="SNA32" s="532"/>
      <c r="SNB32" s="532"/>
      <c r="SNC32" s="532"/>
      <c r="SND32" s="532"/>
      <c r="SNE32" s="532"/>
      <c r="SNF32" s="532"/>
      <c r="SNG32" s="532"/>
      <c r="SNH32" s="532"/>
      <c r="SNI32" s="532"/>
      <c r="SNJ32" s="532"/>
      <c r="SNK32" s="532"/>
      <c r="SNL32" s="532"/>
      <c r="SNM32" s="532"/>
      <c r="SNN32" s="532"/>
      <c r="SNO32" s="532"/>
      <c r="SNP32" s="532"/>
      <c r="SNQ32" s="532"/>
      <c r="SNR32" s="532"/>
      <c r="SNS32" s="532"/>
      <c r="SNT32" s="532"/>
      <c r="SNU32" s="532"/>
      <c r="SNV32" s="532"/>
      <c r="SNW32" s="532"/>
      <c r="SNX32" s="532"/>
      <c r="SNY32" s="532"/>
      <c r="SNZ32" s="532"/>
      <c r="SOA32" s="532"/>
      <c r="SOB32" s="532"/>
      <c r="SOC32" s="532"/>
      <c r="SOD32" s="532"/>
      <c r="SOE32" s="532"/>
      <c r="SOF32" s="532"/>
      <c r="SOG32" s="532"/>
      <c r="SOH32" s="532"/>
      <c r="SOI32" s="532"/>
      <c r="SOJ32" s="532"/>
      <c r="SOK32" s="532"/>
      <c r="SOL32" s="532"/>
      <c r="SOM32" s="532"/>
      <c r="SON32" s="532"/>
      <c r="SOO32" s="532"/>
      <c r="SOP32" s="532"/>
      <c r="SOQ32" s="532"/>
      <c r="SOR32" s="532"/>
      <c r="SOS32" s="532"/>
      <c r="SOT32" s="532"/>
      <c r="SOU32" s="532"/>
      <c r="SOV32" s="532"/>
      <c r="SOW32" s="532"/>
      <c r="SOX32" s="532"/>
      <c r="SOY32" s="532"/>
      <c r="SOZ32" s="532"/>
      <c r="SPA32" s="532"/>
      <c r="SPB32" s="532"/>
      <c r="SPC32" s="532"/>
      <c r="SPD32" s="532"/>
      <c r="SPE32" s="532"/>
      <c r="SPF32" s="532"/>
      <c r="SPG32" s="532"/>
      <c r="SPH32" s="532"/>
      <c r="SPI32" s="532"/>
      <c r="SPJ32" s="532"/>
      <c r="SPK32" s="532"/>
      <c r="SPL32" s="532"/>
      <c r="SPM32" s="532"/>
      <c r="SPN32" s="532"/>
      <c r="SPO32" s="532"/>
      <c r="SPP32" s="532"/>
      <c r="SPQ32" s="532"/>
      <c r="SPR32" s="532"/>
      <c r="SPS32" s="532"/>
      <c r="SPT32" s="532"/>
      <c r="SPU32" s="532"/>
      <c r="SPV32" s="532"/>
      <c r="SPW32" s="532"/>
      <c r="SPX32" s="532"/>
      <c r="SPY32" s="532"/>
      <c r="SPZ32" s="532"/>
      <c r="SQA32" s="532"/>
      <c r="SQB32" s="532"/>
      <c r="SQC32" s="532"/>
      <c r="SQD32" s="532"/>
      <c r="SQE32" s="532"/>
      <c r="SQF32" s="532"/>
      <c r="SQG32" s="532"/>
      <c r="SQH32" s="532"/>
      <c r="SQI32" s="532"/>
      <c r="SQJ32" s="532"/>
      <c r="SQK32" s="532"/>
      <c r="SQL32" s="532"/>
      <c r="SQM32" s="532"/>
      <c r="SQN32" s="532"/>
      <c r="SQO32" s="532"/>
      <c r="SQP32" s="532"/>
      <c r="SQQ32" s="532"/>
      <c r="SQR32" s="532"/>
      <c r="SQS32" s="532"/>
      <c r="SQT32" s="532"/>
      <c r="SQU32" s="532"/>
      <c r="SQV32" s="532"/>
      <c r="SQW32" s="532"/>
      <c r="SQX32" s="532"/>
      <c r="SQY32" s="532"/>
      <c r="SQZ32" s="532"/>
      <c r="SRA32" s="532"/>
      <c r="SRB32" s="532"/>
      <c r="SRC32" s="532"/>
      <c r="SRD32" s="532"/>
      <c r="SRE32" s="532"/>
      <c r="SRF32" s="532"/>
      <c r="SRG32" s="532"/>
      <c r="SRH32" s="532"/>
      <c r="SRI32" s="532"/>
      <c r="SRJ32" s="532"/>
      <c r="SRK32" s="532"/>
      <c r="SRL32" s="532"/>
      <c r="SRM32" s="532"/>
      <c r="SRN32" s="532"/>
      <c r="SRO32" s="532"/>
      <c r="SRP32" s="532"/>
      <c r="SRQ32" s="532"/>
      <c r="SRR32" s="532"/>
      <c r="SRS32" s="532"/>
      <c r="SRT32" s="532"/>
      <c r="SRU32" s="532"/>
      <c r="SRV32" s="532"/>
      <c r="SRW32" s="532"/>
      <c r="SRX32" s="532"/>
      <c r="SRY32" s="532"/>
      <c r="SRZ32" s="532"/>
      <c r="SSA32" s="532"/>
      <c r="SSB32" s="532"/>
      <c r="SSC32" s="532"/>
      <c r="SSD32" s="532"/>
      <c r="SSE32" s="532"/>
      <c r="SSF32" s="532"/>
      <c r="SSG32" s="532"/>
      <c r="SSH32" s="532"/>
      <c r="SSI32" s="532"/>
      <c r="SSJ32" s="532"/>
      <c r="SSK32" s="532"/>
      <c r="SSL32" s="532"/>
      <c r="SSM32" s="532"/>
      <c r="SSN32" s="532"/>
      <c r="SSO32" s="532"/>
      <c r="SSP32" s="532"/>
      <c r="SSQ32" s="532"/>
      <c r="SSR32" s="532"/>
      <c r="SSS32" s="532"/>
      <c r="SST32" s="532"/>
      <c r="SSU32" s="532"/>
      <c r="SSV32" s="532"/>
      <c r="SSW32" s="532"/>
      <c r="SSX32" s="532"/>
      <c r="SSY32" s="532"/>
      <c r="SSZ32" s="532"/>
      <c r="STA32" s="532"/>
      <c r="STB32" s="532"/>
      <c r="STC32" s="532"/>
      <c r="STD32" s="532"/>
      <c r="STE32" s="532"/>
      <c r="STF32" s="532"/>
      <c r="STG32" s="532"/>
      <c r="STH32" s="532"/>
      <c r="STI32" s="532"/>
      <c r="STJ32" s="532"/>
      <c r="STK32" s="532"/>
      <c r="STL32" s="532"/>
      <c r="STM32" s="532"/>
      <c r="STN32" s="532"/>
      <c r="STO32" s="532"/>
      <c r="STP32" s="532"/>
      <c r="STQ32" s="532"/>
      <c r="STR32" s="532"/>
      <c r="STS32" s="532"/>
      <c r="STT32" s="532"/>
      <c r="STU32" s="532"/>
      <c r="STV32" s="532"/>
      <c r="STW32" s="532"/>
      <c r="STX32" s="532"/>
      <c r="STY32" s="532"/>
      <c r="STZ32" s="532"/>
      <c r="SUA32" s="532"/>
      <c r="SUB32" s="532"/>
      <c r="SUC32" s="532"/>
      <c r="SUD32" s="532"/>
      <c r="SUE32" s="532"/>
      <c r="SUF32" s="532"/>
      <c r="SUG32" s="532"/>
      <c r="SUH32" s="532"/>
      <c r="SUI32" s="532"/>
      <c r="SUJ32" s="532"/>
      <c r="SUK32" s="532"/>
      <c r="SUL32" s="532"/>
      <c r="SUM32" s="532"/>
      <c r="SUN32" s="532"/>
      <c r="SUO32" s="532"/>
      <c r="SUP32" s="532"/>
      <c r="SUQ32" s="532"/>
      <c r="SUR32" s="532"/>
      <c r="SUS32" s="532"/>
      <c r="SUT32" s="532"/>
      <c r="SUU32" s="532"/>
      <c r="SUV32" s="532"/>
      <c r="SUW32" s="532"/>
      <c r="SUX32" s="532"/>
      <c r="SUY32" s="532"/>
      <c r="SUZ32" s="532"/>
      <c r="SVA32" s="532"/>
      <c r="SVB32" s="532"/>
      <c r="SVC32" s="532"/>
      <c r="SVD32" s="532"/>
      <c r="SVE32" s="532"/>
      <c r="SVF32" s="532"/>
      <c r="SVG32" s="532"/>
      <c r="SVH32" s="532"/>
      <c r="SVI32" s="532"/>
      <c r="SVJ32" s="532"/>
      <c r="SVK32" s="532"/>
      <c r="SVL32" s="532"/>
      <c r="SVM32" s="532"/>
      <c r="SVN32" s="532"/>
      <c r="SVO32" s="532"/>
      <c r="SVP32" s="532"/>
      <c r="SVQ32" s="532"/>
      <c r="SVR32" s="532"/>
      <c r="SVS32" s="532"/>
      <c r="SVT32" s="532"/>
      <c r="SVU32" s="532"/>
      <c r="SVV32" s="532"/>
      <c r="SVW32" s="532"/>
      <c r="SVX32" s="532"/>
      <c r="SVY32" s="532"/>
      <c r="SVZ32" s="532"/>
      <c r="SWA32" s="532"/>
      <c r="SWB32" s="532"/>
      <c r="SWC32" s="532"/>
      <c r="SWD32" s="532"/>
      <c r="SWE32" s="532"/>
      <c r="SWF32" s="532"/>
      <c r="SWG32" s="532"/>
      <c r="SWH32" s="532"/>
      <c r="SWI32" s="532"/>
      <c r="SWJ32" s="532"/>
      <c r="SWK32" s="532"/>
      <c r="SWL32" s="532"/>
      <c r="SWM32" s="532"/>
      <c r="SWN32" s="532"/>
      <c r="SWO32" s="532"/>
      <c r="SWP32" s="532"/>
      <c r="SWQ32" s="532"/>
      <c r="SWR32" s="532"/>
      <c r="SWS32" s="532"/>
      <c r="SWT32" s="532"/>
      <c r="SWU32" s="532"/>
      <c r="SWV32" s="532"/>
      <c r="SWW32" s="532"/>
      <c r="SWX32" s="532"/>
      <c r="SWY32" s="532"/>
      <c r="SWZ32" s="532"/>
      <c r="SXA32" s="532"/>
      <c r="SXB32" s="532"/>
      <c r="SXC32" s="532"/>
      <c r="SXD32" s="532"/>
      <c r="SXE32" s="532"/>
      <c r="SXF32" s="532"/>
      <c r="SXG32" s="532"/>
      <c r="SXH32" s="532"/>
      <c r="SXI32" s="532"/>
      <c r="SXJ32" s="532"/>
      <c r="SXK32" s="532"/>
      <c r="SXL32" s="532"/>
      <c r="SXM32" s="532"/>
      <c r="SXN32" s="532"/>
      <c r="SXO32" s="532"/>
      <c r="SXP32" s="532"/>
      <c r="SXQ32" s="532"/>
      <c r="SXR32" s="532"/>
      <c r="SXS32" s="532"/>
      <c r="SXT32" s="532"/>
      <c r="SXU32" s="532"/>
      <c r="SXV32" s="532"/>
      <c r="SXW32" s="532"/>
      <c r="SXX32" s="532"/>
      <c r="SXY32" s="532"/>
      <c r="SXZ32" s="532"/>
      <c r="SYA32" s="532"/>
      <c r="SYB32" s="532"/>
      <c r="SYC32" s="532"/>
      <c r="SYD32" s="532"/>
      <c r="SYE32" s="532"/>
      <c r="SYF32" s="532"/>
      <c r="SYG32" s="532"/>
      <c r="SYH32" s="532"/>
      <c r="SYI32" s="532"/>
      <c r="SYJ32" s="532"/>
      <c r="SYK32" s="532"/>
      <c r="SYL32" s="532"/>
      <c r="SYM32" s="532"/>
      <c r="SYN32" s="532"/>
      <c r="SYO32" s="532"/>
      <c r="SYP32" s="532"/>
      <c r="SYQ32" s="532"/>
      <c r="SYR32" s="532"/>
      <c r="SYS32" s="532"/>
      <c r="SYT32" s="532"/>
      <c r="SYU32" s="532"/>
      <c r="SYV32" s="532"/>
      <c r="SYW32" s="532"/>
      <c r="SYX32" s="532"/>
      <c r="SYY32" s="532"/>
      <c r="SYZ32" s="532"/>
      <c r="SZA32" s="532"/>
      <c r="SZB32" s="532"/>
      <c r="SZC32" s="532"/>
      <c r="SZD32" s="532"/>
      <c r="SZE32" s="532"/>
      <c r="SZF32" s="532"/>
      <c r="SZG32" s="532"/>
      <c r="SZH32" s="532"/>
      <c r="SZI32" s="532"/>
      <c r="SZJ32" s="532"/>
      <c r="SZK32" s="532"/>
      <c r="SZL32" s="532"/>
      <c r="SZM32" s="532"/>
      <c r="SZN32" s="532"/>
      <c r="SZO32" s="532"/>
      <c r="SZP32" s="532"/>
      <c r="SZQ32" s="532"/>
      <c r="SZR32" s="532"/>
      <c r="SZS32" s="532"/>
      <c r="SZT32" s="532"/>
      <c r="SZU32" s="532"/>
      <c r="SZV32" s="532"/>
      <c r="SZW32" s="532"/>
      <c r="SZX32" s="532"/>
      <c r="SZY32" s="532"/>
      <c r="SZZ32" s="532"/>
      <c r="TAA32" s="532"/>
      <c r="TAB32" s="532"/>
      <c r="TAC32" s="532"/>
      <c r="TAD32" s="532"/>
      <c r="TAE32" s="532"/>
      <c r="TAF32" s="532"/>
      <c r="TAG32" s="532"/>
      <c r="TAH32" s="532"/>
      <c r="TAI32" s="532"/>
      <c r="TAJ32" s="532"/>
      <c r="TAK32" s="532"/>
      <c r="TAL32" s="532"/>
      <c r="TAM32" s="532"/>
      <c r="TAN32" s="532"/>
      <c r="TAO32" s="532"/>
      <c r="TAP32" s="532"/>
      <c r="TAQ32" s="532"/>
      <c r="TAR32" s="532"/>
      <c r="TAS32" s="532"/>
      <c r="TAT32" s="532"/>
      <c r="TAU32" s="532"/>
      <c r="TAV32" s="532"/>
      <c r="TAW32" s="532"/>
      <c r="TAX32" s="532"/>
      <c r="TAY32" s="532"/>
      <c r="TAZ32" s="532"/>
      <c r="TBA32" s="532"/>
      <c r="TBB32" s="532"/>
      <c r="TBC32" s="532"/>
      <c r="TBD32" s="532"/>
      <c r="TBE32" s="532"/>
      <c r="TBF32" s="532"/>
      <c r="TBG32" s="532"/>
      <c r="TBH32" s="532"/>
      <c r="TBI32" s="532"/>
      <c r="TBJ32" s="532"/>
      <c r="TBK32" s="532"/>
      <c r="TBL32" s="532"/>
      <c r="TBM32" s="532"/>
      <c r="TBN32" s="532"/>
      <c r="TBO32" s="532"/>
      <c r="TBP32" s="532"/>
      <c r="TBQ32" s="532"/>
      <c r="TBR32" s="532"/>
      <c r="TBS32" s="532"/>
      <c r="TBT32" s="532"/>
      <c r="TBU32" s="532"/>
      <c r="TBV32" s="532"/>
      <c r="TBW32" s="532"/>
      <c r="TBX32" s="532"/>
      <c r="TBY32" s="532"/>
      <c r="TBZ32" s="532"/>
      <c r="TCA32" s="532"/>
      <c r="TCB32" s="532"/>
      <c r="TCC32" s="532"/>
      <c r="TCD32" s="532"/>
      <c r="TCE32" s="532"/>
      <c r="TCF32" s="532"/>
      <c r="TCG32" s="532"/>
      <c r="TCH32" s="532"/>
      <c r="TCI32" s="532"/>
      <c r="TCJ32" s="532"/>
      <c r="TCK32" s="532"/>
      <c r="TCL32" s="532"/>
      <c r="TCM32" s="532"/>
      <c r="TCN32" s="532"/>
      <c r="TCO32" s="532"/>
      <c r="TCP32" s="532"/>
      <c r="TCQ32" s="532"/>
      <c r="TCR32" s="532"/>
      <c r="TCS32" s="532"/>
      <c r="TCT32" s="532"/>
      <c r="TCU32" s="532"/>
      <c r="TCV32" s="532"/>
      <c r="TCW32" s="532"/>
      <c r="TCX32" s="532"/>
      <c r="TCY32" s="532"/>
      <c r="TCZ32" s="532"/>
      <c r="TDA32" s="532"/>
      <c r="TDB32" s="532"/>
      <c r="TDC32" s="532"/>
      <c r="TDD32" s="532"/>
      <c r="TDE32" s="532"/>
      <c r="TDF32" s="532"/>
      <c r="TDG32" s="532"/>
      <c r="TDH32" s="532"/>
      <c r="TDI32" s="532"/>
      <c r="TDJ32" s="532"/>
      <c r="TDK32" s="532"/>
      <c r="TDL32" s="532"/>
      <c r="TDM32" s="532"/>
      <c r="TDN32" s="532"/>
      <c r="TDO32" s="532"/>
      <c r="TDP32" s="532"/>
      <c r="TDQ32" s="532"/>
      <c r="TDR32" s="532"/>
      <c r="TDS32" s="532"/>
      <c r="TDT32" s="532"/>
      <c r="TDU32" s="532"/>
      <c r="TDV32" s="532"/>
      <c r="TDW32" s="532"/>
      <c r="TDX32" s="532"/>
      <c r="TDY32" s="532"/>
      <c r="TDZ32" s="532"/>
      <c r="TEA32" s="532"/>
      <c r="TEB32" s="532"/>
      <c r="TEC32" s="532"/>
      <c r="TED32" s="532"/>
      <c r="TEE32" s="532"/>
      <c r="TEF32" s="532"/>
      <c r="TEG32" s="532"/>
      <c r="TEH32" s="532"/>
      <c r="TEI32" s="532"/>
      <c r="TEJ32" s="532"/>
      <c r="TEK32" s="532"/>
      <c r="TEL32" s="532"/>
      <c r="TEM32" s="532"/>
      <c r="TEN32" s="532"/>
      <c r="TEO32" s="532"/>
      <c r="TEP32" s="532"/>
      <c r="TEQ32" s="532"/>
      <c r="TER32" s="532"/>
      <c r="TES32" s="532"/>
      <c r="TET32" s="532"/>
      <c r="TEU32" s="532"/>
      <c r="TEV32" s="532"/>
      <c r="TEW32" s="532"/>
      <c r="TEX32" s="532"/>
      <c r="TEY32" s="532"/>
      <c r="TEZ32" s="532"/>
      <c r="TFA32" s="532"/>
      <c r="TFB32" s="532"/>
      <c r="TFC32" s="532"/>
      <c r="TFD32" s="532"/>
      <c r="TFE32" s="532"/>
      <c r="TFF32" s="532"/>
      <c r="TFG32" s="532"/>
      <c r="TFH32" s="532"/>
      <c r="TFI32" s="532"/>
      <c r="TFJ32" s="532"/>
      <c r="TFK32" s="532"/>
      <c r="TFL32" s="532"/>
      <c r="TFM32" s="532"/>
      <c r="TFN32" s="532"/>
      <c r="TFO32" s="532"/>
      <c r="TFP32" s="532"/>
      <c r="TFQ32" s="532"/>
      <c r="TFR32" s="532"/>
      <c r="TFS32" s="532"/>
      <c r="TFT32" s="532"/>
      <c r="TFU32" s="532"/>
      <c r="TFV32" s="532"/>
      <c r="TFW32" s="532"/>
      <c r="TFX32" s="532"/>
      <c r="TFY32" s="532"/>
      <c r="TFZ32" s="532"/>
      <c r="TGA32" s="532"/>
      <c r="TGB32" s="532"/>
      <c r="TGC32" s="532"/>
      <c r="TGD32" s="532"/>
      <c r="TGE32" s="532"/>
      <c r="TGF32" s="532"/>
      <c r="TGG32" s="532"/>
      <c r="TGH32" s="532"/>
      <c r="TGI32" s="532"/>
      <c r="TGJ32" s="532"/>
      <c r="TGK32" s="532"/>
      <c r="TGL32" s="532"/>
      <c r="TGM32" s="532"/>
      <c r="TGN32" s="532"/>
      <c r="TGO32" s="532"/>
      <c r="TGP32" s="532"/>
      <c r="TGQ32" s="532"/>
      <c r="TGR32" s="532"/>
      <c r="TGS32" s="532"/>
      <c r="TGT32" s="532"/>
      <c r="TGU32" s="532"/>
      <c r="TGV32" s="532"/>
      <c r="TGW32" s="532"/>
      <c r="TGX32" s="532"/>
      <c r="TGY32" s="532"/>
      <c r="TGZ32" s="532"/>
      <c r="THA32" s="532"/>
      <c r="THB32" s="532"/>
      <c r="THC32" s="532"/>
      <c r="THD32" s="532"/>
      <c r="THE32" s="532"/>
      <c r="THF32" s="532"/>
      <c r="THG32" s="532"/>
      <c r="THH32" s="532"/>
      <c r="THI32" s="532"/>
      <c r="THJ32" s="532"/>
      <c r="THK32" s="532"/>
      <c r="THL32" s="532"/>
      <c r="THM32" s="532"/>
      <c r="THN32" s="532"/>
      <c r="THO32" s="532"/>
      <c r="THP32" s="532"/>
      <c r="THQ32" s="532"/>
      <c r="THR32" s="532"/>
      <c r="THS32" s="532"/>
      <c r="THT32" s="532"/>
      <c r="THU32" s="532"/>
      <c r="THV32" s="532"/>
      <c r="THW32" s="532"/>
      <c r="THX32" s="532"/>
      <c r="THY32" s="532"/>
      <c r="THZ32" s="532"/>
      <c r="TIA32" s="532"/>
      <c r="TIB32" s="532"/>
      <c r="TIC32" s="532"/>
      <c r="TID32" s="532"/>
      <c r="TIE32" s="532"/>
      <c r="TIF32" s="532"/>
      <c r="TIG32" s="532"/>
      <c r="TIH32" s="532"/>
      <c r="TII32" s="532"/>
      <c r="TIJ32" s="532"/>
      <c r="TIK32" s="532"/>
      <c r="TIL32" s="532"/>
      <c r="TIM32" s="532"/>
      <c r="TIN32" s="532"/>
      <c r="TIO32" s="532"/>
      <c r="TIP32" s="532"/>
      <c r="TIQ32" s="532"/>
      <c r="TIR32" s="532"/>
      <c r="TIS32" s="532"/>
      <c r="TIT32" s="532"/>
      <c r="TIU32" s="532"/>
      <c r="TIV32" s="532"/>
      <c r="TIW32" s="532"/>
      <c r="TIX32" s="532"/>
      <c r="TIY32" s="532"/>
      <c r="TIZ32" s="532"/>
      <c r="TJA32" s="532"/>
      <c r="TJB32" s="532"/>
      <c r="TJC32" s="532"/>
      <c r="TJD32" s="532"/>
      <c r="TJE32" s="532"/>
      <c r="TJF32" s="532"/>
      <c r="TJG32" s="532"/>
      <c r="TJH32" s="532"/>
      <c r="TJI32" s="532"/>
      <c r="TJJ32" s="532"/>
      <c r="TJK32" s="532"/>
      <c r="TJL32" s="532"/>
      <c r="TJM32" s="532"/>
      <c r="TJN32" s="532"/>
      <c r="TJO32" s="532"/>
      <c r="TJP32" s="532"/>
      <c r="TJQ32" s="532"/>
      <c r="TJR32" s="532"/>
      <c r="TJS32" s="532"/>
      <c r="TJT32" s="532"/>
      <c r="TJU32" s="532"/>
      <c r="TJV32" s="532"/>
      <c r="TJW32" s="532"/>
      <c r="TJX32" s="532"/>
      <c r="TJY32" s="532"/>
      <c r="TJZ32" s="532"/>
      <c r="TKA32" s="532"/>
      <c r="TKB32" s="532"/>
      <c r="TKC32" s="532"/>
      <c r="TKD32" s="532"/>
      <c r="TKE32" s="532"/>
      <c r="TKF32" s="532"/>
      <c r="TKG32" s="532"/>
      <c r="TKH32" s="532"/>
      <c r="TKI32" s="532"/>
      <c r="TKJ32" s="532"/>
      <c r="TKK32" s="532"/>
      <c r="TKL32" s="532"/>
      <c r="TKM32" s="532"/>
      <c r="TKN32" s="532"/>
      <c r="TKO32" s="532"/>
      <c r="TKP32" s="532"/>
      <c r="TKQ32" s="532"/>
      <c r="TKR32" s="532"/>
      <c r="TKS32" s="532"/>
      <c r="TKT32" s="532"/>
      <c r="TKU32" s="532"/>
      <c r="TKV32" s="532"/>
      <c r="TKW32" s="532"/>
      <c r="TKX32" s="532"/>
      <c r="TKY32" s="532"/>
      <c r="TKZ32" s="532"/>
      <c r="TLA32" s="532"/>
      <c r="TLB32" s="532"/>
      <c r="TLC32" s="532"/>
      <c r="TLD32" s="532"/>
      <c r="TLE32" s="532"/>
      <c r="TLF32" s="532"/>
      <c r="TLG32" s="532"/>
      <c r="TLH32" s="532"/>
      <c r="TLI32" s="532"/>
      <c r="TLJ32" s="532"/>
      <c r="TLK32" s="532"/>
      <c r="TLL32" s="532"/>
      <c r="TLM32" s="532"/>
      <c r="TLN32" s="532"/>
      <c r="TLO32" s="532"/>
      <c r="TLP32" s="532"/>
      <c r="TLQ32" s="532"/>
      <c r="TLR32" s="532"/>
      <c r="TLS32" s="532"/>
      <c r="TLT32" s="532"/>
      <c r="TLU32" s="532"/>
      <c r="TLV32" s="532"/>
      <c r="TLW32" s="532"/>
      <c r="TLX32" s="532"/>
      <c r="TLY32" s="532"/>
      <c r="TLZ32" s="532"/>
      <c r="TMA32" s="532"/>
      <c r="TMB32" s="532"/>
      <c r="TMC32" s="532"/>
      <c r="TMD32" s="532"/>
      <c r="TME32" s="532"/>
      <c r="TMF32" s="532"/>
      <c r="TMG32" s="532"/>
      <c r="TMH32" s="532"/>
      <c r="TMI32" s="532"/>
      <c r="TMJ32" s="532"/>
      <c r="TMK32" s="532"/>
      <c r="TML32" s="532"/>
      <c r="TMM32" s="532"/>
      <c r="TMN32" s="532"/>
      <c r="TMO32" s="532"/>
      <c r="TMP32" s="532"/>
      <c r="TMQ32" s="532"/>
      <c r="TMR32" s="532"/>
      <c r="TMS32" s="532"/>
      <c r="TMT32" s="532"/>
      <c r="TMU32" s="532"/>
      <c r="TMV32" s="532"/>
      <c r="TMW32" s="532"/>
      <c r="TMX32" s="532"/>
      <c r="TMY32" s="532"/>
      <c r="TMZ32" s="532"/>
      <c r="TNA32" s="532"/>
      <c r="TNB32" s="532"/>
      <c r="TNC32" s="532"/>
      <c r="TND32" s="532"/>
      <c r="TNE32" s="532"/>
      <c r="TNF32" s="532"/>
      <c r="TNG32" s="532"/>
      <c r="TNH32" s="532"/>
      <c r="TNI32" s="532"/>
      <c r="TNJ32" s="532"/>
      <c r="TNK32" s="532"/>
      <c r="TNL32" s="532"/>
      <c r="TNM32" s="532"/>
      <c r="TNN32" s="532"/>
      <c r="TNO32" s="532"/>
      <c r="TNP32" s="532"/>
      <c r="TNQ32" s="532"/>
      <c r="TNR32" s="532"/>
      <c r="TNS32" s="532"/>
      <c r="TNT32" s="532"/>
      <c r="TNU32" s="532"/>
      <c r="TNV32" s="532"/>
      <c r="TNW32" s="532"/>
      <c r="TNX32" s="532"/>
      <c r="TNY32" s="532"/>
      <c r="TNZ32" s="532"/>
      <c r="TOA32" s="532"/>
      <c r="TOB32" s="532"/>
      <c r="TOC32" s="532"/>
      <c r="TOD32" s="532"/>
      <c r="TOE32" s="532"/>
      <c r="TOF32" s="532"/>
      <c r="TOG32" s="532"/>
      <c r="TOH32" s="532"/>
      <c r="TOI32" s="532"/>
      <c r="TOJ32" s="532"/>
      <c r="TOK32" s="532"/>
      <c r="TOL32" s="532"/>
      <c r="TOM32" s="532"/>
      <c r="TON32" s="532"/>
      <c r="TOO32" s="532"/>
      <c r="TOP32" s="532"/>
      <c r="TOQ32" s="532"/>
      <c r="TOR32" s="532"/>
      <c r="TOS32" s="532"/>
      <c r="TOT32" s="532"/>
      <c r="TOU32" s="532"/>
      <c r="TOV32" s="532"/>
      <c r="TOW32" s="532"/>
      <c r="TOX32" s="532"/>
      <c r="TOY32" s="532"/>
      <c r="TOZ32" s="532"/>
      <c r="TPA32" s="532"/>
      <c r="TPB32" s="532"/>
      <c r="TPC32" s="532"/>
      <c r="TPD32" s="532"/>
      <c r="TPE32" s="532"/>
      <c r="TPF32" s="532"/>
      <c r="TPG32" s="532"/>
      <c r="TPH32" s="532"/>
      <c r="TPI32" s="532"/>
      <c r="TPJ32" s="532"/>
      <c r="TPK32" s="532"/>
      <c r="TPL32" s="532"/>
      <c r="TPM32" s="532"/>
      <c r="TPN32" s="532"/>
      <c r="TPO32" s="532"/>
      <c r="TPP32" s="532"/>
      <c r="TPQ32" s="532"/>
      <c r="TPR32" s="532"/>
      <c r="TPS32" s="532"/>
      <c r="TPT32" s="532"/>
      <c r="TPU32" s="532"/>
      <c r="TPV32" s="532"/>
      <c r="TPW32" s="532"/>
      <c r="TPX32" s="532"/>
      <c r="TPY32" s="532"/>
      <c r="TPZ32" s="532"/>
      <c r="TQA32" s="532"/>
      <c r="TQB32" s="532"/>
      <c r="TQC32" s="532"/>
      <c r="TQD32" s="532"/>
      <c r="TQE32" s="532"/>
      <c r="TQF32" s="532"/>
      <c r="TQG32" s="532"/>
      <c r="TQH32" s="532"/>
      <c r="TQI32" s="532"/>
      <c r="TQJ32" s="532"/>
      <c r="TQK32" s="532"/>
      <c r="TQL32" s="532"/>
      <c r="TQM32" s="532"/>
      <c r="TQN32" s="532"/>
      <c r="TQO32" s="532"/>
      <c r="TQP32" s="532"/>
      <c r="TQQ32" s="532"/>
      <c r="TQR32" s="532"/>
      <c r="TQS32" s="532"/>
      <c r="TQT32" s="532"/>
      <c r="TQU32" s="532"/>
      <c r="TQV32" s="532"/>
      <c r="TQW32" s="532"/>
      <c r="TQX32" s="532"/>
      <c r="TQY32" s="532"/>
      <c r="TQZ32" s="532"/>
      <c r="TRA32" s="532"/>
      <c r="TRB32" s="532"/>
      <c r="TRC32" s="532"/>
      <c r="TRD32" s="532"/>
      <c r="TRE32" s="532"/>
      <c r="TRF32" s="532"/>
      <c r="TRG32" s="532"/>
      <c r="TRH32" s="532"/>
      <c r="TRI32" s="532"/>
      <c r="TRJ32" s="532"/>
      <c r="TRK32" s="532"/>
      <c r="TRL32" s="532"/>
      <c r="TRM32" s="532"/>
      <c r="TRN32" s="532"/>
      <c r="TRO32" s="532"/>
      <c r="TRP32" s="532"/>
      <c r="TRQ32" s="532"/>
      <c r="TRR32" s="532"/>
      <c r="TRS32" s="532"/>
      <c r="TRT32" s="532"/>
      <c r="TRU32" s="532"/>
      <c r="TRV32" s="532"/>
      <c r="TRW32" s="532"/>
      <c r="TRX32" s="532"/>
      <c r="TRY32" s="532"/>
      <c r="TRZ32" s="532"/>
      <c r="TSA32" s="532"/>
      <c r="TSB32" s="532"/>
      <c r="TSC32" s="532"/>
      <c r="TSD32" s="532"/>
      <c r="TSE32" s="532"/>
      <c r="TSF32" s="532"/>
      <c r="TSG32" s="532"/>
      <c r="TSH32" s="532"/>
      <c r="TSI32" s="532"/>
      <c r="TSJ32" s="532"/>
      <c r="TSK32" s="532"/>
      <c r="TSL32" s="532"/>
      <c r="TSM32" s="532"/>
      <c r="TSN32" s="532"/>
      <c r="TSO32" s="532"/>
      <c r="TSP32" s="532"/>
      <c r="TSQ32" s="532"/>
      <c r="TSR32" s="532"/>
      <c r="TSS32" s="532"/>
      <c r="TST32" s="532"/>
      <c r="TSU32" s="532"/>
      <c r="TSV32" s="532"/>
      <c r="TSW32" s="532"/>
      <c r="TSX32" s="532"/>
      <c r="TSY32" s="532"/>
      <c r="TSZ32" s="532"/>
      <c r="TTA32" s="532"/>
      <c r="TTB32" s="532"/>
      <c r="TTC32" s="532"/>
      <c r="TTD32" s="532"/>
      <c r="TTE32" s="532"/>
      <c r="TTF32" s="532"/>
      <c r="TTG32" s="532"/>
      <c r="TTH32" s="532"/>
      <c r="TTI32" s="532"/>
      <c r="TTJ32" s="532"/>
      <c r="TTK32" s="532"/>
      <c r="TTL32" s="532"/>
      <c r="TTM32" s="532"/>
      <c r="TTN32" s="532"/>
      <c r="TTO32" s="532"/>
      <c r="TTP32" s="532"/>
      <c r="TTQ32" s="532"/>
      <c r="TTR32" s="532"/>
      <c r="TTS32" s="532"/>
      <c r="TTT32" s="532"/>
      <c r="TTU32" s="532"/>
      <c r="TTV32" s="532"/>
      <c r="TTW32" s="532"/>
      <c r="TTX32" s="532"/>
      <c r="TTY32" s="532"/>
      <c r="TTZ32" s="532"/>
      <c r="TUA32" s="532"/>
      <c r="TUB32" s="532"/>
      <c r="TUC32" s="532"/>
      <c r="TUD32" s="532"/>
      <c r="TUE32" s="532"/>
      <c r="TUF32" s="532"/>
      <c r="TUG32" s="532"/>
      <c r="TUH32" s="532"/>
      <c r="TUI32" s="532"/>
      <c r="TUJ32" s="532"/>
      <c r="TUK32" s="532"/>
      <c r="TUL32" s="532"/>
      <c r="TUM32" s="532"/>
      <c r="TUN32" s="532"/>
      <c r="TUO32" s="532"/>
      <c r="TUP32" s="532"/>
      <c r="TUQ32" s="532"/>
      <c r="TUR32" s="532"/>
      <c r="TUS32" s="532"/>
      <c r="TUT32" s="532"/>
      <c r="TUU32" s="532"/>
      <c r="TUV32" s="532"/>
      <c r="TUW32" s="532"/>
      <c r="TUX32" s="532"/>
      <c r="TUY32" s="532"/>
      <c r="TUZ32" s="532"/>
      <c r="TVA32" s="532"/>
      <c r="TVB32" s="532"/>
      <c r="TVC32" s="532"/>
      <c r="TVD32" s="532"/>
      <c r="TVE32" s="532"/>
      <c r="TVF32" s="532"/>
      <c r="TVG32" s="532"/>
      <c r="TVH32" s="532"/>
      <c r="TVI32" s="532"/>
      <c r="TVJ32" s="532"/>
      <c r="TVK32" s="532"/>
      <c r="TVL32" s="532"/>
      <c r="TVM32" s="532"/>
      <c r="TVN32" s="532"/>
      <c r="TVO32" s="532"/>
      <c r="TVP32" s="532"/>
      <c r="TVQ32" s="532"/>
      <c r="TVR32" s="532"/>
      <c r="TVS32" s="532"/>
      <c r="TVT32" s="532"/>
      <c r="TVU32" s="532"/>
      <c r="TVV32" s="532"/>
      <c r="TVW32" s="532"/>
      <c r="TVX32" s="532"/>
      <c r="TVY32" s="532"/>
      <c r="TVZ32" s="532"/>
      <c r="TWA32" s="532"/>
      <c r="TWB32" s="532"/>
      <c r="TWC32" s="532"/>
      <c r="TWD32" s="532"/>
      <c r="TWE32" s="532"/>
      <c r="TWF32" s="532"/>
      <c r="TWG32" s="532"/>
      <c r="TWH32" s="532"/>
      <c r="TWI32" s="532"/>
      <c r="TWJ32" s="532"/>
      <c r="TWK32" s="532"/>
      <c r="TWL32" s="532"/>
      <c r="TWM32" s="532"/>
      <c r="TWN32" s="532"/>
      <c r="TWO32" s="532"/>
      <c r="TWP32" s="532"/>
      <c r="TWQ32" s="532"/>
      <c r="TWR32" s="532"/>
      <c r="TWS32" s="532"/>
      <c r="TWT32" s="532"/>
      <c r="TWU32" s="532"/>
      <c r="TWV32" s="532"/>
      <c r="TWW32" s="532"/>
      <c r="TWX32" s="532"/>
      <c r="TWY32" s="532"/>
      <c r="TWZ32" s="532"/>
      <c r="TXA32" s="532"/>
      <c r="TXB32" s="532"/>
      <c r="TXC32" s="532"/>
      <c r="TXD32" s="532"/>
      <c r="TXE32" s="532"/>
      <c r="TXF32" s="532"/>
      <c r="TXG32" s="532"/>
      <c r="TXH32" s="532"/>
      <c r="TXI32" s="532"/>
      <c r="TXJ32" s="532"/>
      <c r="TXK32" s="532"/>
      <c r="TXL32" s="532"/>
      <c r="TXM32" s="532"/>
      <c r="TXN32" s="532"/>
      <c r="TXO32" s="532"/>
      <c r="TXP32" s="532"/>
      <c r="TXQ32" s="532"/>
      <c r="TXR32" s="532"/>
      <c r="TXS32" s="532"/>
      <c r="TXT32" s="532"/>
      <c r="TXU32" s="532"/>
      <c r="TXV32" s="532"/>
      <c r="TXW32" s="532"/>
      <c r="TXX32" s="532"/>
      <c r="TXY32" s="532"/>
      <c r="TXZ32" s="532"/>
      <c r="TYA32" s="532"/>
      <c r="TYB32" s="532"/>
      <c r="TYC32" s="532"/>
      <c r="TYD32" s="532"/>
      <c r="TYE32" s="532"/>
      <c r="TYF32" s="532"/>
      <c r="TYG32" s="532"/>
      <c r="TYH32" s="532"/>
      <c r="TYI32" s="532"/>
      <c r="TYJ32" s="532"/>
      <c r="TYK32" s="532"/>
      <c r="TYL32" s="532"/>
      <c r="TYM32" s="532"/>
      <c r="TYN32" s="532"/>
      <c r="TYO32" s="532"/>
      <c r="TYP32" s="532"/>
      <c r="TYQ32" s="532"/>
      <c r="TYR32" s="532"/>
      <c r="TYS32" s="532"/>
      <c r="TYT32" s="532"/>
      <c r="TYU32" s="532"/>
      <c r="TYV32" s="532"/>
      <c r="TYW32" s="532"/>
      <c r="TYX32" s="532"/>
      <c r="TYY32" s="532"/>
      <c r="TYZ32" s="532"/>
      <c r="TZA32" s="532"/>
      <c r="TZB32" s="532"/>
      <c r="TZC32" s="532"/>
      <c r="TZD32" s="532"/>
      <c r="TZE32" s="532"/>
      <c r="TZF32" s="532"/>
      <c r="TZG32" s="532"/>
      <c r="TZH32" s="532"/>
      <c r="TZI32" s="532"/>
      <c r="TZJ32" s="532"/>
      <c r="TZK32" s="532"/>
      <c r="TZL32" s="532"/>
      <c r="TZM32" s="532"/>
      <c r="TZN32" s="532"/>
      <c r="TZO32" s="532"/>
      <c r="TZP32" s="532"/>
      <c r="TZQ32" s="532"/>
      <c r="TZR32" s="532"/>
      <c r="TZS32" s="532"/>
      <c r="TZT32" s="532"/>
      <c r="TZU32" s="532"/>
      <c r="TZV32" s="532"/>
      <c r="TZW32" s="532"/>
      <c r="TZX32" s="532"/>
      <c r="TZY32" s="532"/>
      <c r="TZZ32" s="532"/>
      <c r="UAA32" s="532"/>
      <c r="UAB32" s="532"/>
      <c r="UAC32" s="532"/>
      <c r="UAD32" s="532"/>
      <c r="UAE32" s="532"/>
      <c r="UAF32" s="532"/>
      <c r="UAG32" s="532"/>
      <c r="UAH32" s="532"/>
      <c r="UAI32" s="532"/>
      <c r="UAJ32" s="532"/>
      <c r="UAK32" s="532"/>
      <c r="UAL32" s="532"/>
      <c r="UAM32" s="532"/>
      <c r="UAN32" s="532"/>
      <c r="UAO32" s="532"/>
      <c r="UAP32" s="532"/>
      <c r="UAQ32" s="532"/>
      <c r="UAR32" s="532"/>
      <c r="UAS32" s="532"/>
      <c r="UAT32" s="532"/>
      <c r="UAU32" s="532"/>
      <c r="UAV32" s="532"/>
      <c r="UAW32" s="532"/>
      <c r="UAX32" s="532"/>
      <c r="UAY32" s="532"/>
      <c r="UAZ32" s="532"/>
      <c r="UBA32" s="532"/>
      <c r="UBB32" s="532"/>
      <c r="UBC32" s="532"/>
      <c r="UBD32" s="532"/>
      <c r="UBE32" s="532"/>
      <c r="UBF32" s="532"/>
      <c r="UBG32" s="532"/>
      <c r="UBH32" s="532"/>
      <c r="UBI32" s="532"/>
      <c r="UBJ32" s="532"/>
      <c r="UBK32" s="532"/>
      <c r="UBL32" s="532"/>
      <c r="UBM32" s="532"/>
      <c r="UBN32" s="532"/>
      <c r="UBO32" s="532"/>
      <c r="UBP32" s="532"/>
      <c r="UBQ32" s="532"/>
      <c r="UBR32" s="532"/>
      <c r="UBS32" s="532"/>
      <c r="UBT32" s="532"/>
      <c r="UBU32" s="532"/>
      <c r="UBV32" s="532"/>
      <c r="UBW32" s="532"/>
      <c r="UBX32" s="532"/>
      <c r="UBY32" s="532"/>
      <c r="UBZ32" s="532"/>
      <c r="UCA32" s="532"/>
      <c r="UCB32" s="532"/>
      <c r="UCC32" s="532"/>
      <c r="UCD32" s="532"/>
      <c r="UCE32" s="532"/>
      <c r="UCF32" s="532"/>
      <c r="UCG32" s="532"/>
      <c r="UCH32" s="532"/>
      <c r="UCI32" s="532"/>
      <c r="UCJ32" s="532"/>
      <c r="UCK32" s="532"/>
      <c r="UCL32" s="532"/>
      <c r="UCM32" s="532"/>
      <c r="UCN32" s="532"/>
      <c r="UCO32" s="532"/>
      <c r="UCP32" s="532"/>
      <c r="UCQ32" s="532"/>
      <c r="UCR32" s="532"/>
      <c r="UCS32" s="532"/>
      <c r="UCT32" s="532"/>
      <c r="UCU32" s="532"/>
      <c r="UCV32" s="532"/>
      <c r="UCW32" s="532"/>
      <c r="UCX32" s="532"/>
      <c r="UCY32" s="532"/>
      <c r="UCZ32" s="532"/>
      <c r="UDA32" s="532"/>
      <c r="UDB32" s="532"/>
      <c r="UDC32" s="532"/>
      <c r="UDD32" s="532"/>
      <c r="UDE32" s="532"/>
      <c r="UDF32" s="532"/>
      <c r="UDG32" s="532"/>
      <c r="UDH32" s="532"/>
      <c r="UDI32" s="532"/>
      <c r="UDJ32" s="532"/>
      <c r="UDK32" s="532"/>
      <c r="UDL32" s="532"/>
      <c r="UDM32" s="532"/>
      <c r="UDN32" s="532"/>
      <c r="UDO32" s="532"/>
      <c r="UDP32" s="532"/>
      <c r="UDQ32" s="532"/>
      <c r="UDR32" s="532"/>
      <c r="UDS32" s="532"/>
      <c r="UDT32" s="532"/>
      <c r="UDU32" s="532"/>
      <c r="UDV32" s="532"/>
      <c r="UDW32" s="532"/>
      <c r="UDX32" s="532"/>
      <c r="UDY32" s="532"/>
      <c r="UDZ32" s="532"/>
      <c r="UEA32" s="532"/>
      <c r="UEB32" s="532"/>
      <c r="UEC32" s="532"/>
      <c r="UED32" s="532"/>
      <c r="UEE32" s="532"/>
      <c r="UEF32" s="532"/>
      <c r="UEG32" s="532"/>
      <c r="UEH32" s="532"/>
      <c r="UEI32" s="532"/>
      <c r="UEJ32" s="532"/>
      <c r="UEK32" s="532"/>
      <c r="UEL32" s="532"/>
      <c r="UEM32" s="532"/>
      <c r="UEN32" s="532"/>
      <c r="UEO32" s="532"/>
      <c r="UEP32" s="532"/>
      <c r="UEQ32" s="532"/>
      <c r="UER32" s="532"/>
      <c r="UES32" s="532"/>
      <c r="UET32" s="532"/>
      <c r="UEU32" s="532"/>
      <c r="UEV32" s="532"/>
      <c r="UEW32" s="532"/>
      <c r="UEX32" s="532"/>
      <c r="UEY32" s="532"/>
      <c r="UEZ32" s="532"/>
      <c r="UFA32" s="532"/>
      <c r="UFB32" s="532"/>
      <c r="UFC32" s="532"/>
      <c r="UFD32" s="532"/>
      <c r="UFE32" s="532"/>
      <c r="UFF32" s="532"/>
      <c r="UFG32" s="532"/>
      <c r="UFH32" s="532"/>
      <c r="UFI32" s="532"/>
      <c r="UFJ32" s="532"/>
      <c r="UFK32" s="532"/>
      <c r="UFL32" s="532"/>
      <c r="UFM32" s="532"/>
      <c r="UFN32" s="532"/>
      <c r="UFO32" s="532"/>
      <c r="UFP32" s="532"/>
      <c r="UFQ32" s="532"/>
      <c r="UFR32" s="532"/>
      <c r="UFS32" s="532"/>
      <c r="UFT32" s="532"/>
      <c r="UFU32" s="532"/>
      <c r="UFV32" s="532"/>
      <c r="UFW32" s="532"/>
      <c r="UFX32" s="532"/>
      <c r="UFY32" s="532"/>
      <c r="UFZ32" s="532"/>
      <c r="UGA32" s="532"/>
      <c r="UGB32" s="532"/>
      <c r="UGC32" s="532"/>
      <c r="UGD32" s="532"/>
      <c r="UGE32" s="532"/>
      <c r="UGF32" s="532"/>
      <c r="UGG32" s="532"/>
      <c r="UGH32" s="532"/>
      <c r="UGI32" s="532"/>
      <c r="UGJ32" s="532"/>
      <c r="UGK32" s="532"/>
      <c r="UGL32" s="532"/>
      <c r="UGM32" s="532"/>
      <c r="UGN32" s="532"/>
      <c r="UGO32" s="532"/>
      <c r="UGP32" s="532"/>
      <c r="UGQ32" s="532"/>
      <c r="UGR32" s="532"/>
      <c r="UGS32" s="532"/>
      <c r="UGT32" s="532"/>
      <c r="UGU32" s="532"/>
      <c r="UGV32" s="532"/>
      <c r="UGW32" s="532"/>
      <c r="UGX32" s="532"/>
      <c r="UGY32" s="532"/>
      <c r="UGZ32" s="532"/>
      <c r="UHA32" s="532"/>
      <c r="UHB32" s="532"/>
      <c r="UHC32" s="532"/>
      <c r="UHD32" s="532"/>
      <c r="UHE32" s="532"/>
      <c r="UHF32" s="532"/>
      <c r="UHG32" s="532"/>
      <c r="UHH32" s="532"/>
      <c r="UHI32" s="532"/>
      <c r="UHJ32" s="532"/>
      <c r="UHK32" s="532"/>
      <c r="UHL32" s="532"/>
      <c r="UHM32" s="532"/>
      <c r="UHN32" s="532"/>
      <c r="UHO32" s="532"/>
      <c r="UHP32" s="532"/>
      <c r="UHQ32" s="532"/>
      <c r="UHR32" s="532"/>
      <c r="UHS32" s="532"/>
      <c r="UHT32" s="532"/>
      <c r="UHU32" s="532"/>
      <c r="UHV32" s="532"/>
      <c r="UHW32" s="532"/>
      <c r="UHX32" s="532"/>
      <c r="UHY32" s="532"/>
      <c r="UHZ32" s="532"/>
      <c r="UIA32" s="532"/>
      <c r="UIB32" s="532"/>
      <c r="UIC32" s="532"/>
      <c r="UID32" s="532"/>
      <c r="UIE32" s="532"/>
      <c r="UIF32" s="532"/>
      <c r="UIG32" s="532"/>
      <c r="UIH32" s="532"/>
      <c r="UII32" s="532"/>
      <c r="UIJ32" s="532"/>
      <c r="UIK32" s="532"/>
      <c r="UIL32" s="532"/>
      <c r="UIM32" s="532"/>
      <c r="UIN32" s="532"/>
      <c r="UIO32" s="532"/>
      <c r="UIP32" s="532"/>
      <c r="UIQ32" s="532"/>
      <c r="UIR32" s="532"/>
      <c r="UIS32" s="532"/>
      <c r="UIT32" s="532"/>
      <c r="UIU32" s="532"/>
      <c r="UIV32" s="532"/>
      <c r="UIW32" s="532"/>
      <c r="UIX32" s="532"/>
      <c r="UIY32" s="532"/>
      <c r="UIZ32" s="532"/>
      <c r="UJA32" s="532"/>
      <c r="UJB32" s="532"/>
      <c r="UJC32" s="532"/>
      <c r="UJD32" s="532"/>
      <c r="UJE32" s="532"/>
      <c r="UJF32" s="532"/>
      <c r="UJG32" s="532"/>
      <c r="UJH32" s="532"/>
      <c r="UJI32" s="532"/>
      <c r="UJJ32" s="532"/>
      <c r="UJK32" s="532"/>
      <c r="UJL32" s="532"/>
      <c r="UJM32" s="532"/>
      <c r="UJN32" s="532"/>
      <c r="UJO32" s="532"/>
      <c r="UJP32" s="532"/>
      <c r="UJQ32" s="532"/>
      <c r="UJR32" s="532"/>
      <c r="UJS32" s="532"/>
      <c r="UJT32" s="532"/>
      <c r="UJU32" s="532"/>
      <c r="UJV32" s="532"/>
      <c r="UJW32" s="532"/>
      <c r="UJX32" s="532"/>
      <c r="UJY32" s="532"/>
      <c r="UJZ32" s="532"/>
      <c r="UKA32" s="532"/>
      <c r="UKB32" s="532"/>
      <c r="UKC32" s="532"/>
      <c r="UKD32" s="532"/>
      <c r="UKE32" s="532"/>
      <c r="UKF32" s="532"/>
      <c r="UKG32" s="532"/>
      <c r="UKH32" s="532"/>
      <c r="UKI32" s="532"/>
      <c r="UKJ32" s="532"/>
      <c r="UKK32" s="532"/>
      <c r="UKL32" s="532"/>
      <c r="UKM32" s="532"/>
      <c r="UKN32" s="532"/>
      <c r="UKO32" s="532"/>
      <c r="UKP32" s="532"/>
      <c r="UKQ32" s="532"/>
      <c r="UKR32" s="532"/>
      <c r="UKS32" s="532"/>
      <c r="UKT32" s="532"/>
      <c r="UKU32" s="532"/>
      <c r="UKV32" s="532"/>
      <c r="UKW32" s="532"/>
      <c r="UKX32" s="532"/>
      <c r="UKY32" s="532"/>
      <c r="UKZ32" s="532"/>
      <c r="ULA32" s="532"/>
      <c r="ULB32" s="532"/>
      <c r="ULC32" s="532"/>
      <c r="ULD32" s="532"/>
      <c r="ULE32" s="532"/>
      <c r="ULF32" s="532"/>
      <c r="ULG32" s="532"/>
      <c r="ULH32" s="532"/>
      <c r="ULI32" s="532"/>
      <c r="ULJ32" s="532"/>
      <c r="ULK32" s="532"/>
      <c r="ULL32" s="532"/>
      <c r="ULM32" s="532"/>
      <c r="ULN32" s="532"/>
      <c r="ULO32" s="532"/>
      <c r="ULP32" s="532"/>
      <c r="ULQ32" s="532"/>
      <c r="ULR32" s="532"/>
      <c r="ULS32" s="532"/>
      <c r="ULT32" s="532"/>
      <c r="ULU32" s="532"/>
      <c r="ULV32" s="532"/>
      <c r="ULW32" s="532"/>
      <c r="ULX32" s="532"/>
      <c r="ULY32" s="532"/>
      <c r="ULZ32" s="532"/>
      <c r="UMA32" s="532"/>
      <c r="UMB32" s="532"/>
      <c r="UMC32" s="532"/>
      <c r="UMD32" s="532"/>
      <c r="UME32" s="532"/>
      <c r="UMF32" s="532"/>
      <c r="UMG32" s="532"/>
      <c r="UMH32" s="532"/>
      <c r="UMI32" s="532"/>
      <c r="UMJ32" s="532"/>
      <c r="UMK32" s="532"/>
      <c r="UML32" s="532"/>
      <c r="UMM32" s="532"/>
      <c r="UMN32" s="532"/>
      <c r="UMO32" s="532"/>
      <c r="UMP32" s="532"/>
      <c r="UMQ32" s="532"/>
      <c r="UMR32" s="532"/>
      <c r="UMS32" s="532"/>
      <c r="UMT32" s="532"/>
      <c r="UMU32" s="532"/>
      <c r="UMV32" s="532"/>
      <c r="UMW32" s="532"/>
      <c r="UMX32" s="532"/>
      <c r="UMY32" s="532"/>
      <c r="UMZ32" s="532"/>
      <c r="UNA32" s="532"/>
      <c r="UNB32" s="532"/>
      <c r="UNC32" s="532"/>
      <c r="UND32" s="532"/>
      <c r="UNE32" s="532"/>
      <c r="UNF32" s="532"/>
      <c r="UNG32" s="532"/>
      <c r="UNH32" s="532"/>
      <c r="UNI32" s="532"/>
      <c r="UNJ32" s="532"/>
      <c r="UNK32" s="532"/>
      <c r="UNL32" s="532"/>
      <c r="UNM32" s="532"/>
      <c r="UNN32" s="532"/>
      <c r="UNO32" s="532"/>
      <c r="UNP32" s="532"/>
      <c r="UNQ32" s="532"/>
      <c r="UNR32" s="532"/>
      <c r="UNS32" s="532"/>
      <c r="UNT32" s="532"/>
      <c r="UNU32" s="532"/>
      <c r="UNV32" s="532"/>
      <c r="UNW32" s="532"/>
      <c r="UNX32" s="532"/>
      <c r="UNY32" s="532"/>
      <c r="UNZ32" s="532"/>
      <c r="UOA32" s="532"/>
      <c r="UOB32" s="532"/>
      <c r="UOC32" s="532"/>
      <c r="UOD32" s="532"/>
      <c r="UOE32" s="532"/>
      <c r="UOF32" s="532"/>
      <c r="UOG32" s="532"/>
      <c r="UOH32" s="532"/>
      <c r="UOI32" s="532"/>
      <c r="UOJ32" s="532"/>
      <c r="UOK32" s="532"/>
      <c r="UOL32" s="532"/>
      <c r="UOM32" s="532"/>
      <c r="UON32" s="532"/>
      <c r="UOO32" s="532"/>
      <c r="UOP32" s="532"/>
      <c r="UOQ32" s="532"/>
      <c r="UOR32" s="532"/>
      <c r="UOS32" s="532"/>
      <c r="UOT32" s="532"/>
      <c r="UOU32" s="532"/>
      <c r="UOV32" s="532"/>
      <c r="UOW32" s="532"/>
      <c r="UOX32" s="532"/>
      <c r="UOY32" s="532"/>
      <c r="UOZ32" s="532"/>
      <c r="UPA32" s="532"/>
      <c r="UPB32" s="532"/>
      <c r="UPC32" s="532"/>
      <c r="UPD32" s="532"/>
      <c r="UPE32" s="532"/>
      <c r="UPF32" s="532"/>
      <c r="UPG32" s="532"/>
      <c r="UPH32" s="532"/>
      <c r="UPI32" s="532"/>
      <c r="UPJ32" s="532"/>
      <c r="UPK32" s="532"/>
      <c r="UPL32" s="532"/>
      <c r="UPM32" s="532"/>
      <c r="UPN32" s="532"/>
      <c r="UPO32" s="532"/>
      <c r="UPP32" s="532"/>
      <c r="UPQ32" s="532"/>
      <c r="UPR32" s="532"/>
      <c r="UPS32" s="532"/>
      <c r="UPT32" s="532"/>
      <c r="UPU32" s="532"/>
      <c r="UPV32" s="532"/>
      <c r="UPW32" s="532"/>
      <c r="UPX32" s="532"/>
      <c r="UPY32" s="532"/>
      <c r="UPZ32" s="532"/>
      <c r="UQA32" s="532"/>
      <c r="UQB32" s="532"/>
      <c r="UQC32" s="532"/>
      <c r="UQD32" s="532"/>
      <c r="UQE32" s="532"/>
      <c r="UQF32" s="532"/>
      <c r="UQG32" s="532"/>
      <c r="UQH32" s="532"/>
      <c r="UQI32" s="532"/>
      <c r="UQJ32" s="532"/>
      <c r="UQK32" s="532"/>
      <c r="UQL32" s="532"/>
      <c r="UQM32" s="532"/>
      <c r="UQN32" s="532"/>
      <c r="UQO32" s="532"/>
      <c r="UQP32" s="532"/>
      <c r="UQQ32" s="532"/>
      <c r="UQR32" s="532"/>
      <c r="UQS32" s="532"/>
      <c r="UQT32" s="532"/>
      <c r="UQU32" s="532"/>
      <c r="UQV32" s="532"/>
      <c r="UQW32" s="532"/>
      <c r="UQX32" s="532"/>
      <c r="UQY32" s="532"/>
      <c r="UQZ32" s="532"/>
      <c r="URA32" s="532"/>
      <c r="URB32" s="532"/>
      <c r="URC32" s="532"/>
      <c r="URD32" s="532"/>
      <c r="URE32" s="532"/>
      <c r="URF32" s="532"/>
      <c r="URG32" s="532"/>
      <c r="URH32" s="532"/>
      <c r="URI32" s="532"/>
      <c r="URJ32" s="532"/>
      <c r="URK32" s="532"/>
      <c r="URL32" s="532"/>
      <c r="URM32" s="532"/>
      <c r="URN32" s="532"/>
      <c r="URO32" s="532"/>
      <c r="URP32" s="532"/>
      <c r="URQ32" s="532"/>
      <c r="URR32" s="532"/>
      <c r="URS32" s="532"/>
      <c r="URT32" s="532"/>
      <c r="URU32" s="532"/>
      <c r="URV32" s="532"/>
      <c r="URW32" s="532"/>
      <c r="URX32" s="532"/>
      <c r="URY32" s="532"/>
      <c r="URZ32" s="532"/>
      <c r="USA32" s="532"/>
      <c r="USB32" s="532"/>
      <c r="USC32" s="532"/>
      <c r="USD32" s="532"/>
      <c r="USE32" s="532"/>
      <c r="USF32" s="532"/>
      <c r="USG32" s="532"/>
      <c r="USH32" s="532"/>
      <c r="USI32" s="532"/>
      <c r="USJ32" s="532"/>
      <c r="USK32" s="532"/>
      <c r="USL32" s="532"/>
      <c r="USM32" s="532"/>
      <c r="USN32" s="532"/>
      <c r="USO32" s="532"/>
      <c r="USP32" s="532"/>
      <c r="USQ32" s="532"/>
      <c r="USR32" s="532"/>
      <c r="USS32" s="532"/>
      <c r="UST32" s="532"/>
      <c r="USU32" s="532"/>
      <c r="USV32" s="532"/>
      <c r="USW32" s="532"/>
      <c r="USX32" s="532"/>
      <c r="USY32" s="532"/>
      <c r="USZ32" s="532"/>
      <c r="UTA32" s="532"/>
      <c r="UTB32" s="532"/>
      <c r="UTC32" s="532"/>
      <c r="UTD32" s="532"/>
      <c r="UTE32" s="532"/>
      <c r="UTF32" s="532"/>
      <c r="UTG32" s="532"/>
      <c r="UTH32" s="532"/>
      <c r="UTI32" s="532"/>
      <c r="UTJ32" s="532"/>
      <c r="UTK32" s="532"/>
      <c r="UTL32" s="532"/>
      <c r="UTM32" s="532"/>
      <c r="UTN32" s="532"/>
      <c r="UTO32" s="532"/>
      <c r="UTP32" s="532"/>
      <c r="UTQ32" s="532"/>
      <c r="UTR32" s="532"/>
      <c r="UTS32" s="532"/>
      <c r="UTT32" s="532"/>
      <c r="UTU32" s="532"/>
      <c r="UTV32" s="532"/>
      <c r="UTW32" s="532"/>
      <c r="UTX32" s="532"/>
      <c r="UTY32" s="532"/>
      <c r="UTZ32" s="532"/>
      <c r="UUA32" s="532"/>
      <c r="UUB32" s="532"/>
      <c r="UUC32" s="532"/>
      <c r="UUD32" s="532"/>
      <c r="UUE32" s="532"/>
      <c r="UUF32" s="532"/>
      <c r="UUG32" s="532"/>
      <c r="UUH32" s="532"/>
      <c r="UUI32" s="532"/>
      <c r="UUJ32" s="532"/>
      <c r="UUK32" s="532"/>
      <c r="UUL32" s="532"/>
      <c r="UUM32" s="532"/>
      <c r="UUN32" s="532"/>
      <c r="UUO32" s="532"/>
      <c r="UUP32" s="532"/>
      <c r="UUQ32" s="532"/>
      <c r="UUR32" s="532"/>
      <c r="UUS32" s="532"/>
      <c r="UUT32" s="532"/>
      <c r="UUU32" s="532"/>
      <c r="UUV32" s="532"/>
      <c r="UUW32" s="532"/>
      <c r="UUX32" s="532"/>
      <c r="UUY32" s="532"/>
      <c r="UUZ32" s="532"/>
      <c r="UVA32" s="532"/>
      <c r="UVB32" s="532"/>
      <c r="UVC32" s="532"/>
      <c r="UVD32" s="532"/>
      <c r="UVE32" s="532"/>
      <c r="UVF32" s="532"/>
      <c r="UVG32" s="532"/>
      <c r="UVH32" s="532"/>
      <c r="UVI32" s="532"/>
      <c r="UVJ32" s="532"/>
      <c r="UVK32" s="532"/>
      <c r="UVL32" s="532"/>
      <c r="UVM32" s="532"/>
      <c r="UVN32" s="532"/>
      <c r="UVO32" s="532"/>
      <c r="UVP32" s="532"/>
      <c r="UVQ32" s="532"/>
      <c r="UVR32" s="532"/>
      <c r="UVS32" s="532"/>
      <c r="UVT32" s="532"/>
      <c r="UVU32" s="532"/>
      <c r="UVV32" s="532"/>
      <c r="UVW32" s="532"/>
      <c r="UVX32" s="532"/>
      <c r="UVY32" s="532"/>
      <c r="UVZ32" s="532"/>
      <c r="UWA32" s="532"/>
      <c r="UWB32" s="532"/>
      <c r="UWC32" s="532"/>
      <c r="UWD32" s="532"/>
      <c r="UWE32" s="532"/>
      <c r="UWF32" s="532"/>
      <c r="UWG32" s="532"/>
      <c r="UWH32" s="532"/>
      <c r="UWI32" s="532"/>
      <c r="UWJ32" s="532"/>
      <c r="UWK32" s="532"/>
      <c r="UWL32" s="532"/>
      <c r="UWM32" s="532"/>
      <c r="UWN32" s="532"/>
      <c r="UWO32" s="532"/>
      <c r="UWP32" s="532"/>
      <c r="UWQ32" s="532"/>
      <c r="UWR32" s="532"/>
      <c r="UWS32" s="532"/>
      <c r="UWT32" s="532"/>
      <c r="UWU32" s="532"/>
      <c r="UWV32" s="532"/>
      <c r="UWW32" s="532"/>
      <c r="UWX32" s="532"/>
      <c r="UWY32" s="532"/>
      <c r="UWZ32" s="532"/>
      <c r="UXA32" s="532"/>
      <c r="UXB32" s="532"/>
      <c r="UXC32" s="532"/>
      <c r="UXD32" s="532"/>
      <c r="UXE32" s="532"/>
      <c r="UXF32" s="532"/>
      <c r="UXG32" s="532"/>
      <c r="UXH32" s="532"/>
      <c r="UXI32" s="532"/>
      <c r="UXJ32" s="532"/>
      <c r="UXK32" s="532"/>
      <c r="UXL32" s="532"/>
      <c r="UXM32" s="532"/>
      <c r="UXN32" s="532"/>
      <c r="UXO32" s="532"/>
      <c r="UXP32" s="532"/>
      <c r="UXQ32" s="532"/>
      <c r="UXR32" s="532"/>
      <c r="UXS32" s="532"/>
      <c r="UXT32" s="532"/>
      <c r="UXU32" s="532"/>
      <c r="UXV32" s="532"/>
      <c r="UXW32" s="532"/>
      <c r="UXX32" s="532"/>
      <c r="UXY32" s="532"/>
      <c r="UXZ32" s="532"/>
      <c r="UYA32" s="532"/>
      <c r="UYB32" s="532"/>
      <c r="UYC32" s="532"/>
      <c r="UYD32" s="532"/>
      <c r="UYE32" s="532"/>
      <c r="UYF32" s="532"/>
      <c r="UYG32" s="532"/>
      <c r="UYH32" s="532"/>
      <c r="UYI32" s="532"/>
      <c r="UYJ32" s="532"/>
      <c r="UYK32" s="532"/>
      <c r="UYL32" s="532"/>
      <c r="UYM32" s="532"/>
      <c r="UYN32" s="532"/>
      <c r="UYO32" s="532"/>
      <c r="UYP32" s="532"/>
      <c r="UYQ32" s="532"/>
      <c r="UYR32" s="532"/>
      <c r="UYS32" s="532"/>
      <c r="UYT32" s="532"/>
      <c r="UYU32" s="532"/>
      <c r="UYV32" s="532"/>
      <c r="UYW32" s="532"/>
      <c r="UYX32" s="532"/>
      <c r="UYY32" s="532"/>
      <c r="UYZ32" s="532"/>
      <c r="UZA32" s="532"/>
      <c r="UZB32" s="532"/>
      <c r="UZC32" s="532"/>
      <c r="UZD32" s="532"/>
      <c r="UZE32" s="532"/>
      <c r="UZF32" s="532"/>
      <c r="UZG32" s="532"/>
      <c r="UZH32" s="532"/>
      <c r="UZI32" s="532"/>
      <c r="UZJ32" s="532"/>
      <c r="UZK32" s="532"/>
      <c r="UZL32" s="532"/>
      <c r="UZM32" s="532"/>
      <c r="UZN32" s="532"/>
      <c r="UZO32" s="532"/>
      <c r="UZP32" s="532"/>
      <c r="UZQ32" s="532"/>
      <c r="UZR32" s="532"/>
      <c r="UZS32" s="532"/>
      <c r="UZT32" s="532"/>
      <c r="UZU32" s="532"/>
      <c r="UZV32" s="532"/>
      <c r="UZW32" s="532"/>
      <c r="UZX32" s="532"/>
      <c r="UZY32" s="532"/>
      <c r="UZZ32" s="532"/>
      <c r="VAA32" s="532"/>
      <c r="VAB32" s="532"/>
      <c r="VAC32" s="532"/>
      <c r="VAD32" s="532"/>
      <c r="VAE32" s="532"/>
      <c r="VAF32" s="532"/>
      <c r="VAG32" s="532"/>
      <c r="VAH32" s="532"/>
      <c r="VAI32" s="532"/>
      <c r="VAJ32" s="532"/>
      <c r="VAK32" s="532"/>
      <c r="VAL32" s="532"/>
      <c r="VAM32" s="532"/>
      <c r="VAN32" s="532"/>
      <c r="VAO32" s="532"/>
      <c r="VAP32" s="532"/>
      <c r="VAQ32" s="532"/>
      <c r="VAR32" s="532"/>
      <c r="VAS32" s="532"/>
      <c r="VAT32" s="532"/>
      <c r="VAU32" s="532"/>
      <c r="VAV32" s="532"/>
      <c r="VAW32" s="532"/>
      <c r="VAX32" s="532"/>
      <c r="VAY32" s="532"/>
      <c r="VAZ32" s="532"/>
      <c r="VBA32" s="532"/>
      <c r="VBB32" s="532"/>
      <c r="VBC32" s="532"/>
      <c r="VBD32" s="532"/>
      <c r="VBE32" s="532"/>
      <c r="VBF32" s="532"/>
      <c r="VBG32" s="532"/>
      <c r="VBH32" s="532"/>
      <c r="VBI32" s="532"/>
      <c r="VBJ32" s="532"/>
      <c r="VBK32" s="532"/>
      <c r="VBL32" s="532"/>
      <c r="VBM32" s="532"/>
      <c r="VBN32" s="532"/>
      <c r="VBO32" s="532"/>
      <c r="VBP32" s="532"/>
      <c r="VBQ32" s="532"/>
      <c r="VBR32" s="532"/>
      <c r="VBS32" s="532"/>
      <c r="VBT32" s="532"/>
      <c r="VBU32" s="532"/>
      <c r="VBV32" s="532"/>
      <c r="VBW32" s="532"/>
      <c r="VBX32" s="532"/>
      <c r="VBY32" s="532"/>
      <c r="VBZ32" s="532"/>
      <c r="VCA32" s="532"/>
      <c r="VCB32" s="532"/>
      <c r="VCC32" s="532"/>
      <c r="VCD32" s="532"/>
      <c r="VCE32" s="532"/>
      <c r="VCF32" s="532"/>
      <c r="VCG32" s="532"/>
      <c r="VCH32" s="532"/>
      <c r="VCI32" s="532"/>
      <c r="VCJ32" s="532"/>
      <c r="VCK32" s="532"/>
      <c r="VCL32" s="532"/>
      <c r="VCM32" s="532"/>
      <c r="VCN32" s="532"/>
      <c r="VCO32" s="532"/>
      <c r="VCP32" s="532"/>
      <c r="VCQ32" s="532"/>
      <c r="VCR32" s="532"/>
      <c r="VCS32" s="532"/>
      <c r="VCT32" s="532"/>
      <c r="VCU32" s="532"/>
      <c r="VCV32" s="532"/>
      <c r="VCW32" s="532"/>
      <c r="VCX32" s="532"/>
      <c r="VCY32" s="532"/>
      <c r="VCZ32" s="532"/>
      <c r="VDA32" s="532"/>
      <c r="VDB32" s="532"/>
      <c r="VDC32" s="532"/>
      <c r="VDD32" s="532"/>
      <c r="VDE32" s="532"/>
      <c r="VDF32" s="532"/>
      <c r="VDG32" s="532"/>
      <c r="VDH32" s="532"/>
      <c r="VDI32" s="532"/>
      <c r="VDJ32" s="532"/>
      <c r="VDK32" s="532"/>
      <c r="VDL32" s="532"/>
      <c r="VDM32" s="532"/>
      <c r="VDN32" s="532"/>
      <c r="VDO32" s="532"/>
      <c r="VDP32" s="532"/>
      <c r="VDQ32" s="532"/>
      <c r="VDR32" s="532"/>
      <c r="VDS32" s="532"/>
      <c r="VDT32" s="532"/>
      <c r="VDU32" s="532"/>
      <c r="VDV32" s="532"/>
      <c r="VDW32" s="532"/>
      <c r="VDX32" s="532"/>
      <c r="VDY32" s="532"/>
      <c r="VDZ32" s="532"/>
      <c r="VEA32" s="532"/>
      <c r="VEB32" s="532"/>
      <c r="VEC32" s="532"/>
      <c r="VED32" s="532"/>
      <c r="VEE32" s="532"/>
      <c r="VEF32" s="532"/>
      <c r="VEG32" s="532"/>
      <c r="VEH32" s="532"/>
      <c r="VEI32" s="532"/>
      <c r="VEJ32" s="532"/>
      <c r="VEK32" s="532"/>
      <c r="VEL32" s="532"/>
      <c r="VEM32" s="532"/>
      <c r="VEN32" s="532"/>
      <c r="VEO32" s="532"/>
      <c r="VEP32" s="532"/>
      <c r="VEQ32" s="532"/>
      <c r="VER32" s="532"/>
      <c r="VES32" s="532"/>
      <c r="VET32" s="532"/>
      <c r="VEU32" s="532"/>
      <c r="VEV32" s="532"/>
      <c r="VEW32" s="532"/>
      <c r="VEX32" s="532"/>
      <c r="VEY32" s="532"/>
      <c r="VEZ32" s="532"/>
      <c r="VFA32" s="532"/>
      <c r="VFB32" s="532"/>
      <c r="VFC32" s="532"/>
      <c r="VFD32" s="532"/>
      <c r="VFE32" s="532"/>
      <c r="VFF32" s="532"/>
      <c r="VFG32" s="532"/>
      <c r="VFH32" s="532"/>
      <c r="VFI32" s="532"/>
      <c r="VFJ32" s="532"/>
      <c r="VFK32" s="532"/>
      <c r="VFL32" s="532"/>
      <c r="VFM32" s="532"/>
      <c r="VFN32" s="532"/>
      <c r="VFO32" s="532"/>
      <c r="VFP32" s="532"/>
      <c r="VFQ32" s="532"/>
      <c r="VFR32" s="532"/>
      <c r="VFS32" s="532"/>
      <c r="VFT32" s="532"/>
      <c r="VFU32" s="532"/>
      <c r="VFV32" s="532"/>
      <c r="VFW32" s="532"/>
      <c r="VFX32" s="532"/>
      <c r="VFY32" s="532"/>
      <c r="VFZ32" s="532"/>
      <c r="VGA32" s="532"/>
      <c r="VGB32" s="532"/>
      <c r="VGC32" s="532"/>
      <c r="VGD32" s="532"/>
      <c r="VGE32" s="532"/>
      <c r="VGF32" s="532"/>
      <c r="VGG32" s="532"/>
      <c r="VGH32" s="532"/>
      <c r="VGI32" s="532"/>
      <c r="VGJ32" s="532"/>
      <c r="VGK32" s="532"/>
      <c r="VGL32" s="532"/>
      <c r="VGM32" s="532"/>
      <c r="VGN32" s="532"/>
      <c r="VGO32" s="532"/>
      <c r="VGP32" s="532"/>
      <c r="VGQ32" s="532"/>
      <c r="VGR32" s="532"/>
      <c r="VGS32" s="532"/>
      <c r="VGT32" s="532"/>
      <c r="VGU32" s="532"/>
      <c r="VGV32" s="532"/>
      <c r="VGW32" s="532"/>
      <c r="VGX32" s="532"/>
      <c r="VGY32" s="532"/>
      <c r="VGZ32" s="532"/>
      <c r="VHA32" s="532"/>
      <c r="VHB32" s="532"/>
      <c r="VHC32" s="532"/>
      <c r="VHD32" s="532"/>
      <c r="VHE32" s="532"/>
      <c r="VHF32" s="532"/>
      <c r="VHG32" s="532"/>
      <c r="VHH32" s="532"/>
      <c r="VHI32" s="532"/>
      <c r="VHJ32" s="532"/>
      <c r="VHK32" s="532"/>
      <c r="VHL32" s="532"/>
      <c r="VHM32" s="532"/>
      <c r="VHN32" s="532"/>
      <c r="VHO32" s="532"/>
      <c r="VHP32" s="532"/>
      <c r="VHQ32" s="532"/>
      <c r="VHR32" s="532"/>
      <c r="VHS32" s="532"/>
      <c r="VHT32" s="532"/>
      <c r="VHU32" s="532"/>
      <c r="VHV32" s="532"/>
      <c r="VHW32" s="532"/>
      <c r="VHX32" s="532"/>
      <c r="VHY32" s="532"/>
      <c r="VHZ32" s="532"/>
      <c r="VIA32" s="532"/>
      <c r="VIB32" s="532"/>
      <c r="VIC32" s="532"/>
      <c r="VID32" s="532"/>
      <c r="VIE32" s="532"/>
      <c r="VIF32" s="532"/>
      <c r="VIG32" s="532"/>
      <c r="VIH32" s="532"/>
      <c r="VII32" s="532"/>
      <c r="VIJ32" s="532"/>
      <c r="VIK32" s="532"/>
      <c r="VIL32" s="532"/>
      <c r="VIM32" s="532"/>
      <c r="VIN32" s="532"/>
      <c r="VIO32" s="532"/>
      <c r="VIP32" s="532"/>
      <c r="VIQ32" s="532"/>
      <c r="VIR32" s="532"/>
      <c r="VIS32" s="532"/>
      <c r="VIT32" s="532"/>
      <c r="VIU32" s="532"/>
      <c r="VIV32" s="532"/>
      <c r="VIW32" s="532"/>
      <c r="VIX32" s="532"/>
      <c r="VIY32" s="532"/>
      <c r="VIZ32" s="532"/>
      <c r="VJA32" s="532"/>
      <c r="VJB32" s="532"/>
      <c r="VJC32" s="532"/>
      <c r="VJD32" s="532"/>
      <c r="VJE32" s="532"/>
      <c r="VJF32" s="532"/>
      <c r="VJG32" s="532"/>
      <c r="VJH32" s="532"/>
      <c r="VJI32" s="532"/>
      <c r="VJJ32" s="532"/>
      <c r="VJK32" s="532"/>
      <c r="VJL32" s="532"/>
      <c r="VJM32" s="532"/>
      <c r="VJN32" s="532"/>
      <c r="VJO32" s="532"/>
      <c r="VJP32" s="532"/>
      <c r="VJQ32" s="532"/>
      <c r="VJR32" s="532"/>
      <c r="VJS32" s="532"/>
      <c r="VJT32" s="532"/>
      <c r="VJU32" s="532"/>
      <c r="VJV32" s="532"/>
      <c r="VJW32" s="532"/>
      <c r="VJX32" s="532"/>
      <c r="VJY32" s="532"/>
      <c r="VJZ32" s="532"/>
      <c r="VKA32" s="532"/>
      <c r="VKB32" s="532"/>
      <c r="VKC32" s="532"/>
      <c r="VKD32" s="532"/>
      <c r="VKE32" s="532"/>
      <c r="VKF32" s="532"/>
      <c r="VKG32" s="532"/>
      <c r="VKH32" s="532"/>
      <c r="VKI32" s="532"/>
      <c r="VKJ32" s="532"/>
      <c r="VKK32" s="532"/>
      <c r="VKL32" s="532"/>
      <c r="VKM32" s="532"/>
      <c r="VKN32" s="532"/>
      <c r="VKO32" s="532"/>
      <c r="VKP32" s="532"/>
      <c r="VKQ32" s="532"/>
      <c r="VKR32" s="532"/>
      <c r="VKS32" s="532"/>
      <c r="VKT32" s="532"/>
      <c r="VKU32" s="532"/>
      <c r="VKV32" s="532"/>
      <c r="VKW32" s="532"/>
      <c r="VKX32" s="532"/>
      <c r="VKY32" s="532"/>
      <c r="VKZ32" s="532"/>
      <c r="VLA32" s="532"/>
      <c r="VLB32" s="532"/>
      <c r="VLC32" s="532"/>
      <c r="VLD32" s="532"/>
      <c r="VLE32" s="532"/>
      <c r="VLF32" s="532"/>
      <c r="VLG32" s="532"/>
      <c r="VLH32" s="532"/>
      <c r="VLI32" s="532"/>
      <c r="VLJ32" s="532"/>
      <c r="VLK32" s="532"/>
      <c r="VLL32" s="532"/>
      <c r="VLM32" s="532"/>
      <c r="VLN32" s="532"/>
      <c r="VLO32" s="532"/>
      <c r="VLP32" s="532"/>
      <c r="VLQ32" s="532"/>
      <c r="VLR32" s="532"/>
      <c r="VLS32" s="532"/>
      <c r="VLT32" s="532"/>
      <c r="VLU32" s="532"/>
      <c r="VLV32" s="532"/>
      <c r="VLW32" s="532"/>
      <c r="VLX32" s="532"/>
      <c r="VLY32" s="532"/>
      <c r="VLZ32" s="532"/>
      <c r="VMA32" s="532"/>
      <c r="VMB32" s="532"/>
      <c r="VMC32" s="532"/>
      <c r="VMD32" s="532"/>
      <c r="VME32" s="532"/>
      <c r="VMF32" s="532"/>
      <c r="VMG32" s="532"/>
      <c r="VMH32" s="532"/>
      <c r="VMI32" s="532"/>
      <c r="VMJ32" s="532"/>
      <c r="VMK32" s="532"/>
      <c r="VML32" s="532"/>
      <c r="VMM32" s="532"/>
      <c r="VMN32" s="532"/>
      <c r="VMO32" s="532"/>
      <c r="VMP32" s="532"/>
      <c r="VMQ32" s="532"/>
      <c r="VMR32" s="532"/>
      <c r="VMS32" s="532"/>
      <c r="VMT32" s="532"/>
      <c r="VMU32" s="532"/>
      <c r="VMV32" s="532"/>
      <c r="VMW32" s="532"/>
      <c r="VMX32" s="532"/>
      <c r="VMY32" s="532"/>
      <c r="VMZ32" s="532"/>
      <c r="VNA32" s="532"/>
      <c r="VNB32" s="532"/>
      <c r="VNC32" s="532"/>
      <c r="VND32" s="532"/>
      <c r="VNE32" s="532"/>
      <c r="VNF32" s="532"/>
      <c r="VNG32" s="532"/>
      <c r="VNH32" s="532"/>
      <c r="VNI32" s="532"/>
      <c r="VNJ32" s="532"/>
      <c r="VNK32" s="532"/>
      <c r="VNL32" s="532"/>
      <c r="VNM32" s="532"/>
      <c r="VNN32" s="532"/>
      <c r="VNO32" s="532"/>
      <c r="VNP32" s="532"/>
      <c r="VNQ32" s="532"/>
      <c r="VNR32" s="532"/>
      <c r="VNS32" s="532"/>
      <c r="VNT32" s="532"/>
      <c r="VNU32" s="532"/>
      <c r="VNV32" s="532"/>
      <c r="VNW32" s="532"/>
      <c r="VNX32" s="532"/>
      <c r="VNY32" s="532"/>
      <c r="VNZ32" s="532"/>
      <c r="VOA32" s="532"/>
      <c r="VOB32" s="532"/>
      <c r="VOC32" s="532"/>
      <c r="VOD32" s="532"/>
      <c r="VOE32" s="532"/>
      <c r="VOF32" s="532"/>
      <c r="VOG32" s="532"/>
      <c r="VOH32" s="532"/>
      <c r="VOI32" s="532"/>
      <c r="VOJ32" s="532"/>
      <c r="VOK32" s="532"/>
      <c r="VOL32" s="532"/>
      <c r="VOM32" s="532"/>
      <c r="VON32" s="532"/>
      <c r="VOO32" s="532"/>
      <c r="VOP32" s="532"/>
      <c r="VOQ32" s="532"/>
      <c r="VOR32" s="532"/>
      <c r="VOS32" s="532"/>
      <c r="VOT32" s="532"/>
      <c r="VOU32" s="532"/>
      <c r="VOV32" s="532"/>
      <c r="VOW32" s="532"/>
      <c r="VOX32" s="532"/>
      <c r="VOY32" s="532"/>
      <c r="VOZ32" s="532"/>
      <c r="VPA32" s="532"/>
      <c r="VPB32" s="532"/>
      <c r="VPC32" s="532"/>
      <c r="VPD32" s="532"/>
      <c r="VPE32" s="532"/>
      <c r="VPF32" s="532"/>
      <c r="VPG32" s="532"/>
      <c r="VPH32" s="532"/>
      <c r="VPI32" s="532"/>
      <c r="VPJ32" s="532"/>
      <c r="VPK32" s="532"/>
      <c r="VPL32" s="532"/>
      <c r="VPM32" s="532"/>
      <c r="VPN32" s="532"/>
      <c r="VPO32" s="532"/>
      <c r="VPP32" s="532"/>
      <c r="VPQ32" s="532"/>
      <c r="VPR32" s="532"/>
      <c r="VPS32" s="532"/>
      <c r="VPT32" s="532"/>
      <c r="VPU32" s="532"/>
      <c r="VPV32" s="532"/>
      <c r="VPW32" s="532"/>
      <c r="VPX32" s="532"/>
      <c r="VPY32" s="532"/>
      <c r="VPZ32" s="532"/>
      <c r="VQA32" s="532"/>
      <c r="VQB32" s="532"/>
      <c r="VQC32" s="532"/>
      <c r="VQD32" s="532"/>
      <c r="VQE32" s="532"/>
      <c r="VQF32" s="532"/>
      <c r="VQG32" s="532"/>
      <c r="VQH32" s="532"/>
      <c r="VQI32" s="532"/>
      <c r="VQJ32" s="532"/>
      <c r="VQK32" s="532"/>
      <c r="VQL32" s="532"/>
      <c r="VQM32" s="532"/>
      <c r="VQN32" s="532"/>
      <c r="VQO32" s="532"/>
      <c r="VQP32" s="532"/>
      <c r="VQQ32" s="532"/>
      <c r="VQR32" s="532"/>
      <c r="VQS32" s="532"/>
      <c r="VQT32" s="532"/>
      <c r="VQU32" s="532"/>
      <c r="VQV32" s="532"/>
      <c r="VQW32" s="532"/>
      <c r="VQX32" s="532"/>
      <c r="VQY32" s="532"/>
      <c r="VQZ32" s="532"/>
      <c r="VRA32" s="532"/>
      <c r="VRB32" s="532"/>
      <c r="VRC32" s="532"/>
      <c r="VRD32" s="532"/>
      <c r="VRE32" s="532"/>
      <c r="VRF32" s="532"/>
      <c r="VRG32" s="532"/>
      <c r="VRH32" s="532"/>
      <c r="VRI32" s="532"/>
      <c r="VRJ32" s="532"/>
      <c r="VRK32" s="532"/>
      <c r="VRL32" s="532"/>
      <c r="VRM32" s="532"/>
      <c r="VRN32" s="532"/>
      <c r="VRO32" s="532"/>
      <c r="VRP32" s="532"/>
      <c r="VRQ32" s="532"/>
      <c r="VRR32" s="532"/>
      <c r="VRS32" s="532"/>
      <c r="VRT32" s="532"/>
      <c r="VRU32" s="532"/>
      <c r="VRV32" s="532"/>
      <c r="VRW32" s="532"/>
      <c r="VRX32" s="532"/>
      <c r="VRY32" s="532"/>
      <c r="VRZ32" s="532"/>
      <c r="VSA32" s="532"/>
      <c r="VSB32" s="532"/>
      <c r="VSC32" s="532"/>
      <c r="VSD32" s="532"/>
      <c r="VSE32" s="532"/>
      <c r="VSF32" s="532"/>
      <c r="VSG32" s="532"/>
      <c r="VSH32" s="532"/>
      <c r="VSI32" s="532"/>
      <c r="VSJ32" s="532"/>
      <c r="VSK32" s="532"/>
      <c r="VSL32" s="532"/>
      <c r="VSM32" s="532"/>
      <c r="VSN32" s="532"/>
      <c r="VSO32" s="532"/>
      <c r="VSP32" s="532"/>
      <c r="VSQ32" s="532"/>
      <c r="VSR32" s="532"/>
      <c r="VSS32" s="532"/>
      <c r="VST32" s="532"/>
      <c r="VSU32" s="532"/>
      <c r="VSV32" s="532"/>
      <c r="VSW32" s="532"/>
      <c r="VSX32" s="532"/>
      <c r="VSY32" s="532"/>
      <c r="VSZ32" s="532"/>
      <c r="VTA32" s="532"/>
      <c r="VTB32" s="532"/>
      <c r="VTC32" s="532"/>
      <c r="VTD32" s="532"/>
      <c r="VTE32" s="532"/>
      <c r="VTF32" s="532"/>
      <c r="VTG32" s="532"/>
      <c r="VTH32" s="532"/>
      <c r="VTI32" s="532"/>
      <c r="VTJ32" s="532"/>
      <c r="VTK32" s="532"/>
      <c r="VTL32" s="532"/>
      <c r="VTM32" s="532"/>
      <c r="VTN32" s="532"/>
      <c r="VTO32" s="532"/>
      <c r="VTP32" s="532"/>
      <c r="VTQ32" s="532"/>
      <c r="VTR32" s="532"/>
      <c r="VTS32" s="532"/>
      <c r="VTT32" s="532"/>
      <c r="VTU32" s="532"/>
      <c r="VTV32" s="532"/>
      <c r="VTW32" s="532"/>
      <c r="VTX32" s="532"/>
      <c r="VTY32" s="532"/>
      <c r="VTZ32" s="532"/>
      <c r="VUA32" s="532"/>
      <c r="VUB32" s="532"/>
      <c r="VUC32" s="532"/>
      <c r="VUD32" s="532"/>
      <c r="VUE32" s="532"/>
      <c r="VUF32" s="532"/>
      <c r="VUG32" s="532"/>
      <c r="VUH32" s="532"/>
      <c r="VUI32" s="532"/>
      <c r="VUJ32" s="532"/>
      <c r="VUK32" s="532"/>
      <c r="VUL32" s="532"/>
      <c r="VUM32" s="532"/>
      <c r="VUN32" s="532"/>
      <c r="VUO32" s="532"/>
      <c r="VUP32" s="532"/>
      <c r="VUQ32" s="532"/>
      <c r="VUR32" s="532"/>
      <c r="VUS32" s="532"/>
      <c r="VUT32" s="532"/>
      <c r="VUU32" s="532"/>
      <c r="VUV32" s="532"/>
      <c r="VUW32" s="532"/>
      <c r="VUX32" s="532"/>
      <c r="VUY32" s="532"/>
      <c r="VUZ32" s="532"/>
      <c r="VVA32" s="532"/>
      <c r="VVB32" s="532"/>
      <c r="VVC32" s="532"/>
      <c r="VVD32" s="532"/>
      <c r="VVE32" s="532"/>
      <c r="VVF32" s="532"/>
      <c r="VVG32" s="532"/>
      <c r="VVH32" s="532"/>
      <c r="VVI32" s="532"/>
      <c r="VVJ32" s="532"/>
      <c r="VVK32" s="532"/>
      <c r="VVL32" s="532"/>
      <c r="VVM32" s="532"/>
      <c r="VVN32" s="532"/>
      <c r="VVO32" s="532"/>
      <c r="VVP32" s="532"/>
      <c r="VVQ32" s="532"/>
      <c r="VVR32" s="532"/>
      <c r="VVS32" s="532"/>
      <c r="VVT32" s="532"/>
      <c r="VVU32" s="532"/>
      <c r="VVV32" s="532"/>
      <c r="VVW32" s="532"/>
      <c r="VVX32" s="532"/>
      <c r="VVY32" s="532"/>
      <c r="VVZ32" s="532"/>
      <c r="VWA32" s="532"/>
      <c r="VWB32" s="532"/>
      <c r="VWC32" s="532"/>
      <c r="VWD32" s="532"/>
      <c r="VWE32" s="532"/>
      <c r="VWF32" s="532"/>
      <c r="VWG32" s="532"/>
      <c r="VWH32" s="532"/>
      <c r="VWI32" s="532"/>
      <c r="VWJ32" s="532"/>
      <c r="VWK32" s="532"/>
      <c r="VWL32" s="532"/>
      <c r="VWM32" s="532"/>
      <c r="VWN32" s="532"/>
      <c r="VWO32" s="532"/>
      <c r="VWP32" s="532"/>
      <c r="VWQ32" s="532"/>
      <c r="VWR32" s="532"/>
      <c r="VWS32" s="532"/>
      <c r="VWT32" s="532"/>
      <c r="VWU32" s="532"/>
      <c r="VWV32" s="532"/>
      <c r="VWW32" s="532"/>
      <c r="VWX32" s="532"/>
      <c r="VWY32" s="532"/>
      <c r="VWZ32" s="532"/>
      <c r="VXA32" s="532"/>
      <c r="VXB32" s="532"/>
      <c r="VXC32" s="532"/>
      <c r="VXD32" s="532"/>
      <c r="VXE32" s="532"/>
      <c r="VXF32" s="532"/>
      <c r="VXG32" s="532"/>
      <c r="VXH32" s="532"/>
      <c r="VXI32" s="532"/>
      <c r="VXJ32" s="532"/>
      <c r="VXK32" s="532"/>
      <c r="VXL32" s="532"/>
      <c r="VXM32" s="532"/>
      <c r="VXN32" s="532"/>
      <c r="VXO32" s="532"/>
      <c r="VXP32" s="532"/>
      <c r="VXQ32" s="532"/>
      <c r="VXR32" s="532"/>
      <c r="VXS32" s="532"/>
      <c r="VXT32" s="532"/>
      <c r="VXU32" s="532"/>
      <c r="VXV32" s="532"/>
      <c r="VXW32" s="532"/>
      <c r="VXX32" s="532"/>
      <c r="VXY32" s="532"/>
      <c r="VXZ32" s="532"/>
      <c r="VYA32" s="532"/>
      <c r="VYB32" s="532"/>
      <c r="VYC32" s="532"/>
      <c r="VYD32" s="532"/>
      <c r="VYE32" s="532"/>
      <c r="VYF32" s="532"/>
      <c r="VYG32" s="532"/>
      <c r="VYH32" s="532"/>
      <c r="VYI32" s="532"/>
      <c r="VYJ32" s="532"/>
      <c r="VYK32" s="532"/>
      <c r="VYL32" s="532"/>
      <c r="VYM32" s="532"/>
      <c r="VYN32" s="532"/>
      <c r="VYO32" s="532"/>
      <c r="VYP32" s="532"/>
      <c r="VYQ32" s="532"/>
      <c r="VYR32" s="532"/>
      <c r="VYS32" s="532"/>
      <c r="VYT32" s="532"/>
      <c r="VYU32" s="532"/>
      <c r="VYV32" s="532"/>
      <c r="VYW32" s="532"/>
      <c r="VYX32" s="532"/>
      <c r="VYY32" s="532"/>
      <c r="VYZ32" s="532"/>
      <c r="VZA32" s="532"/>
      <c r="VZB32" s="532"/>
      <c r="VZC32" s="532"/>
      <c r="VZD32" s="532"/>
      <c r="VZE32" s="532"/>
      <c r="VZF32" s="532"/>
      <c r="VZG32" s="532"/>
      <c r="VZH32" s="532"/>
      <c r="VZI32" s="532"/>
      <c r="VZJ32" s="532"/>
      <c r="VZK32" s="532"/>
      <c r="VZL32" s="532"/>
      <c r="VZM32" s="532"/>
      <c r="VZN32" s="532"/>
      <c r="VZO32" s="532"/>
      <c r="VZP32" s="532"/>
      <c r="VZQ32" s="532"/>
      <c r="VZR32" s="532"/>
      <c r="VZS32" s="532"/>
      <c r="VZT32" s="532"/>
      <c r="VZU32" s="532"/>
      <c r="VZV32" s="532"/>
      <c r="VZW32" s="532"/>
      <c r="VZX32" s="532"/>
      <c r="VZY32" s="532"/>
      <c r="VZZ32" s="532"/>
      <c r="WAA32" s="532"/>
      <c r="WAB32" s="532"/>
      <c r="WAC32" s="532"/>
      <c r="WAD32" s="532"/>
      <c r="WAE32" s="532"/>
      <c r="WAF32" s="532"/>
      <c r="WAG32" s="532"/>
      <c r="WAH32" s="532"/>
      <c r="WAI32" s="532"/>
      <c r="WAJ32" s="532"/>
      <c r="WAK32" s="532"/>
      <c r="WAL32" s="532"/>
      <c r="WAM32" s="532"/>
      <c r="WAN32" s="532"/>
      <c r="WAO32" s="532"/>
      <c r="WAP32" s="532"/>
      <c r="WAQ32" s="532"/>
      <c r="WAR32" s="532"/>
      <c r="WAS32" s="532"/>
      <c r="WAT32" s="532"/>
      <c r="WAU32" s="532"/>
      <c r="WAV32" s="532"/>
      <c r="WAW32" s="532"/>
      <c r="WAX32" s="532"/>
      <c r="WAY32" s="532"/>
      <c r="WAZ32" s="532"/>
      <c r="WBA32" s="532"/>
      <c r="WBB32" s="532"/>
      <c r="WBC32" s="532"/>
      <c r="WBD32" s="532"/>
      <c r="WBE32" s="532"/>
      <c r="WBF32" s="532"/>
      <c r="WBG32" s="532"/>
      <c r="WBH32" s="532"/>
      <c r="WBI32" s="532"/>
      <c r="WBJ32" s="532"/>
      <c r="WBK32" s="532"/>
      <c r="WBL32" s="532"/>
      <c r="WBM32" s="532"/>
      <c r="WBN32" s="532"/>
      <c r="WBO32" s="532"/>
      <c r="WBP32" s="532"/>
      <c r="WBQ32" s="532"/>
      <c r="WBR32" s="532"/>
      <c r="WBS32" s="532"/>
      <c r="WBT32" s="532"/>
      <c r="WBU32" s="532"/>
      <c r="WBV32" s="532"/>
      <c r="WBW32" s="532"/>
      <c r="WBX32" s="532"/>
      <c r="WBY32" s="532"/>
      <c r="WBZ32" s="532"/>
      <c r="WCA32" s="532"/>
      <c r="WCB32" s="532"/>
      <c r="WCC32" s="532"/>
      <c r="WCD32" s="532"/>
      <c r="WCE32" s="532"/>
      <c r="WCF32" s="532"/>
      <c r="WCG32" s="532"/>
      <c r="WCH32" s="532"/>
      <c r="WCI32" s="532"/>
      <c r="WCJ32" s="532"/>
      <c r="WCK32" s="532"/>
      <c r="WCL32" s="532"/>
      <c r="WCM32" s="532"/>
      <c r="WCN32" s="532"/>
      <c r="WCO32" s="532"/>
      <c r="WCP32" s="532"/>
      <c r="WCQ32" s="532"/>
      <c r="WCR32" s="532"/>
      <c r="WCS32" s="532"/>
      <c r="WCT32" s="532"/>
      <c r="WCU32" s="532"/>
      <c r="WCV32" s="532"/>
      <c r="WCW32" s="532"/>
      <c r="WCX32" s="532"/>
      <c r="WCY32" s="532"/>
      <c r="WCZ32" s="532"/>
      <c r="WDA32" s="532"/>
      <c r="WDB32" s="532"/>
      <c r="WDC32" s="532"/>
      <c r="WDD32" s="532"/>
      <c r="WDE32" s="532"/>
      <c r="WDF32" s="532"/>
      <c r="WDG32" s="532"/>
      <c r="WDH32" s="532"/>
      <c r="WDI32" s="532"/>
      <c r="WDJ32" s="532"/>
      <c r="WDK32" s="532"/>
      <c r="WDL32" s="532"/>
      <c r="WDM32" s="532"/>
      <c r="WDN32" s="532"/>
      <c r="WDO32" s="532"/>
      <c r="WDP32" s="532"/>
      <c r="WDQ32" s="532"/>
      <c r="WDR32" s="532"/>
      <c r="WDS32" s="532"/>
      <c r="WDT32" s="532"/>
      <c r="WDU32" s="532"/>
      <c r="WDV32" s="532"/>
      <c r="WDW32" s="532"/>
      <c r="WDX32" s="532"/>
      <c r="WDY32" s="532"/>
      <c r="WDZ32" s="532"/>
      <c r="WEA32" s="532"/>
      <c r="WEB32" s="532"/>
      <c r="WEC32" s="532"/>
      <c r="WED32" s="532"/>
      <c r="WEE32" s="532"/>
      <c r="WEF32" s="532"/>
      <c r="WEG32" s="532"/>
      <c r="WEH32" s="532"/>
      <c r="WEI32" s="532"/>
      <c r="WEJ32" s="532"/>
      <c r="WEK32" s="532"/>
      <c r="WEL32" s="532"/>
      <c r="WEM32" s="532"/>
      <c r="WEN32" s="532"/>
      <c r="WEO32" s="532"/>
      <c r="WEP32" s="532"/>
      <c r="WEQ32" s="532"/>
      <c r="WER32" s="532"/>
      <c r="WES32" s="532"/>
      <c r="WET32" s="532"/>
      <c r="WEU32" s="532"/>
      <c r="WEV32" s="532"/>
      <c r="WEW32" s="532"/>
      <c r="WEX32" s="532"/>
      <c r="WEY32" s="532"/>
      <c r="WEZ32" s="532"/>
      <c r="WFA32" s="532"/>
      <c r="WFB32" s="532"/>
      <c r="WFC32" s="532"/>
      <c r="WFD32" s="532"/>
      <c r="WFE32" s="532"/>
      <c r="WFF32" s="532"/>
      <c r="WFG32" s="532"/>
      <c r="WFH32" s="532"/>
      <c r="WFI32" s="532"/>
      <c r="WFJ32" s="532"/>
      <c r="WFK32" s="532"/>
      <c r="WFL32" s="532"/>
      <c r="WFM32" s="532"/>
      <c r="WFN32" s="532"/>
      <c r="WFO32" s="532"/>
      <c r="WFP32" s="532"/>
      <c r="WFQ32" s="532"/>
      <c r="WFR32" s="532"/>
      <c r="WFS32" s="532"/>
      <c r="WFT32" s="532"/>
      <c r="WFU32" s="532"/>
      <c r="WFV32" s="532"/>
      <c r="WFW32" s="532"/>
      <c r="WFX32" s="532"/>
      <c r="WFY32" s="532"/>
      <c r="WFZ32" s="532"/>
      <c r="WGA32" s="532"/>
      <c r="WGB32" s="532"/>
      <c r="WGC32" s="532"/>
      <c r="WGD32" s="532"/>
      <c r="WGE32" s="532"/>
      <c r="WGF32" s="532"/>
      <c r="WGG32" s="532"/>
      <c r="WGH32" s="532"/>
      <c r="WGI32" s="532"/>
      <c r="WGJ32" s="532"/>
      <c r="WGK32" s="532"/>
      <c r="WGL32" s="532"/>
      <c r="WGM32" s="532"/>
      <c r="WGN32" s="532"/>
      <c r="WGO32" s="532"/>
      <c r="WGP32" s="532"/>
      <c r="WGQ32" s="532"/>
      <c r="WGR32" s="532"/>
      <c r="WGS32" s="532"/>
      <c r="WGT32" s="532"/>
      <c r="WGU32" s="532"/>
      <c r="WGV32" s="532"/>
      <c r="WGW32" s="532"/>
      <c r="WGX32" s="532"/>
      <c r="WGY32" s="532"/>
      <c r="WGZ32" s="532"/>
      <c r="WHA32" s="532"/>
      <c r="WHB32" s="532"/>
      <c r="WHC32" s="532"/>
      <c r="WHD32" s="532"/>
      <c r="WHE32" s="532"/>
      <c r="WHF32" s="532"/>
      <c r="WHG32" s="532"/>
      <c r="WHH32" s="532"/>
      <c r="WHI32" s="532"/>
      <c r="WHJ32" s="532"/>
      <c r="WHK32" s="532"/>
      <c r="WHL32" s="532"/>
      <c r="WHM32" s="532"/>
      <c r="WHN32" s="532"/>
      <c r="WHO32" s="532"/>
      <c r="WHP32" s="532"/>
      <c r="WHQ32" s="532"/>
      <c r="WHR32" s="532"/>
      <c r="WHS32" s="532"/>
      <c r="WHT32" s="532"/>
      <c r="WHU32" s="532"/>
      <c r="WHV32" s="532"/>
      <c r="WHW32" s="532"/>
      <c r="WHX32" s="532"/>
      <c r="WHY32" s="532"/>
      <c r="WHZ32" s="532"/>
      <c r="WIA32" s="532"/>
      <c r="WIB32" s="532"/>
      <c r="WIC32" s="532"/>
      <c r="WID32" s="532"/>
      <c r="WIE32" s="532"/>
      <c r="WIF32" s="532"/>
      <c r="WIG32" s="532"/>
      <c r="WIH32" s="532"/>
      <c r="WII32" s="532"/>
      <c r="WIJ32" s="532"/>
      <c r="WIK32" s="532"/>
      <c r="WIL32" s="532"/>
      <c r="WIM32" s="532"/>
      <c r="WIN32" s="532"/>
      <c r="WIO32" s="532"/>
      <c r="WIP32" s="532"/>
      <c r="WIQ32" s="532"/>
      <c r="WIR32" s="532"/>
      <c r="WIS32" s="532"/>
      <c r="WIT32" s="532"/>
      <c r="WIU32" s="532"/>
      <c r="WIV32" s="532"/>
      <c r="WIW32" s="532"/>
      <c r="WIX32" s="532"/>
      <c r="WIY32" s="532"/>
      <c r="WIZ32" s="532"/>
      <c r="WJA32" s="532"/>
      <c r="WJB32" s="532"/>
      <c r="WJC32" s="532"/>
      <c r="WJD32" s="532"/>
      <c r="WJE32" s="532"/>
      <c r="WJF32" s="532"/>
      <c r="WJG32" s="532"/>
      <c r="WJH32" s="532"/>
      <c r="WJI32" s="532"/>
      <c r="WJJ32" s="532"/>
      <c r="WJK32" s="532"/>
      <c r="WJL32" s="532"/>
      <c r="WJM32" s="532"/>
      <c r="WJN32" s="532"/>
      <c r="WJO32" s="532"/>
      <c r="WJP32" s="532"/>
      <c r="WJQ32" s="532"/>
      <c r="WJR32" s="532"/>
      <c r="WJS32" s="532"/>
      <c r="WJT32" s="532"/>
      <c r="WJU32" s="532"/>
      <c r="WJV32" s="532"/>
      <c r="WJW32" s="532"/>
      <c r="WJX32" s="532"/>
      <c r="WJY32" s="532"/>
      <c r="WJZ32" s="532"/>
      <c r="WKA32" s="532"/>
      <c r="WKB32" s="532"/>
      <c r="WKC32" s="532"/>
      <c r="WKD32" s="532"/>
      <c r="WKE32" s="532"/>
      <c r="WKF32" s="532"/>
      <c r="WKG32" s="532"/>
      <c r="WKH32" s="532"/>
      <c r="WKI32" s="532"/>
      <c r="WKJ32" s="532"/>
      <c r="WKK32" s="532"/>
      <c r="WKL32" s="532"/>
      <c r="WKM32" s="532"/>
      <c r="WKN32" s="532"/>
      <c r="WKO32" s="532"/>
      <c r="WKP32" s="532"/>
      <c r="WKQ32" s="532"/>
      <c r="WKR32" s="532"/>
      <c r="WKS32" s="532"/>
      <c r="WKT32" s="532"/>
      <c r="WKU32" s="532"/>
      <c r="WKV32" s="532"/>
      <c r="WKW32" s="532"/>
      <c r="WKX32" s="532"/>
      <c r="WKY32" s="532"/>
      <c r="WKZ32" s="532"/>
      <c r="WLA32" s="532"/>
      <c r="WLB32" s="532"/>
      <c r="WLC32" s="532"/>
      <c r="WLD32" s="532"/>
      <c r="WLE32" s="532"/>
      <c r="WLF32" s="532"/>
      <c r="WLG32" s="532"/>
      <c r="WLH32" s="532"/>
      <c r="WLI32" s="532"/>
      <c r="WLJ32" s="532"/>
      <c r="WLK32" s="532"/>
      <c r="WLL32" s="532"/>
      <c r="WLM32" s="532"/>
      <c r="WLN32" s="532"/>
      <c r="WLO32" s="532"/>
      <c r="WLP32" s="532"/>
      <c r="WLQ32" s="532"/>
      <c r="WLR32" s="532"/>
      <c r="WLS32" s="532"/>
      <c r="WLT32" s="532"/>
      <c r="WLU32" s="532"/>
      <c r="WLV32" s="532"/>
      <c r="WLW32" s="532"/>
      <c r="WLX32" s="532"/>
      <c r="WLY32" s="532"/>
      <c r="WLZ32" s="532"/>
      <c r="WMA32" s="532"/>
      <c r="WMB32" s="532"/>
      <c r="WMC32" s="532"/>
      <c r="WMD32" s="532"/>
      <c r="WME32" s="532"/>
      <c r="WMF32" s="532"/>
      <c r="WMG32" s="532"/>
      <c r="WMH32" s="532"/>
      <c r="WMI32" s="532"/>
      <c r="WMJ32" s="532"/>
      <c r="WMK32" s="532"/>
      <c r="WML32" s="532"/>
      <c r="WMM32" s="532"/>
      <c r="WMN32" s="532"/>
      <c r="WMO32" s="532"/>
      <c r="WMP32" s="532"/>
      <c r="WMQ32" s="532"/>
      <c r="WMR32" s="532"/>
      <c r="WMS32" s="532"/>
      <c r="WMT32" s="532"/>
      <c r="WMU32" s="532"/>
      <c r="WMV32" s="532"/>
      <c r="WMW32" s="532"/>
      <c r="WMX32" s="532"/>
      <c r="WMY32" s="532"/>
      <c r="WMZ32" s="532"/>
      <c r="WNA32" s="532"/>
      <c r="WNB32" s="532"/>
      <c r="WNC32" s="532"/>
      <c r="WND32" s="532"/>
      <c r="WNE32" s="532"/>
      <c r="WNF32" s="532"/>
      <c r="WNG32" s="532"/>
      <c r="WNH32" s="532"/>
      <c r="WNI32" s="532"/>
      <c r="WNJ32" s="532"/>
      <c r="WNK32" s="532"/>
      <c r="WNL32" s="532"/>
      <c r="WNM32" s="532"/>
      <c r="WNN32" s="532"/>
      <c r="WNO32" s="532"/>
      <c r="WNP32" s="532"/>
      <c r="WNQ32" s="532"/>
      <c r="WNR32" s="532"/>
      <c r="WNS32" s="532"/>
      <c r="WNT32" s="532"/>
      <c r="WNU32" s="532"/>
      <c r="WNV32" s="532"/>
      <c r="WNW32" s="532"/>
      <c r="WNX32" s="532"/>
      <c r="WNY32" s="532"/>
      <c r="WNZ32" s="532"/>
      <c r="WOA32" s="532"/>
      <c r="WOB32" s="532"/>
      <c r="WOC32" s="532"/>
      <c r="WOD32" s="532"/>
      <c r="WOE32" s="532"/>
      <c r="WOF32" s="532"/>
      <c r="WOG32" s="532"/>
      <c r="WOH32" s="532"/>
      <c r="WOI32" s="532"/>
      <c r="WOJ32" s="532"/>
      <c r="WOK32" s="532"/>
      <c r="WOL32" s="532"/>
      <c r="WOM32" s="532"/>
      <c r="WON32" s="532"/>
      <c r="WOO32" s="532"/>
      <c r="WOP32" s="532"/>
      <c r="WOQ32" s="532"/>
      <c r="WOR32" s="532"/>
      <c r="WOS32" s="532"/>
      <c r="WOT32" s="532"/>
      <c r="WOU32" s="532"/>
      <c r="WOV32" s="532"/>
      <c r="WOW32" s="532"/>
      <c r="WOX32" s="532"/>
      <c r="WOY32" s="532"/>
      <c r="WOZ32" s="532"/>
      <c r="WPA32" s="532"/>
      <c r="WPB32" s="532"/>
      <c r="WPC32" s="532"/>
      <c r="WPD32" s="532"/>
      <c r="WPE32" s="532"/>
      <c r="WPF32" s="532"/>
      <c r="WPG32" s="532"/>
      <c r="WPH32" s="532"/>
      <c r="WPI32" s="532"/>
      <c r="WPJ32" s="532"/>
      <c r="WPK32" s="532"/>
      <c r="WPL32" s="532"/>
      <c r="WPM32" s="532"/>
      <c r="WPN32" s="532"/>
      <c r="WPO32" s="532"/>
      <c r="WPP32" s="532"/>
      <c r="WPQ32" s="532"/>
      <c r="WPR32" s="532"/>
      <c r="WPS32" s="532"/>
      <c r="WPT32" s="532"/>
      <c r="WPU32" s="532"/>
      <c r="WPV32" s="532"/>
      <c r="WPW32" s="532"/>
      <c r="WPX32" s="532"/>
      <c r="WPY32" s="532"/>
      <c r="WPZ32" s="532"/>
      <c r="WQA32" s="532"/>
      <c r="WQB32" s="532"/>
      <c r="WQC32" s="532"/>
      <c r="WQD32" s="532"/>
      <c r="WQE32" s="532"/>
      <c r="WQF32" s="532"/>
      <c r="WQG32" s="532"/>
      <c r="WQH32" s="532"/>
      <c r="WQI32" s="532"/>
      <c r="WQJ32" s="532"/>
      <c r="WQK32" s="532"/>
      <c r="WQL32" s="532"/>
      <c r="WQM32" s="532"/>
      <c r="WQN32" s="532"/>
      <c r="WQO32" s="532"/>
      <c r="WQP32" s="532"/>
      <c r="WQQ32" s="532"/>
      <c r="WQR32" s="532"/>
      <c r="WQS32" s="532"/>
      <c r="WQT32" s="532"/>
      <c r="WQU32" s="532"/>
      <c r="WQV32" s="532"/>
      <c r="WQW32" s="532"/>
      <c r="WQX32" s="532"/>
      <c r="WQY32" s="532"/>
      <c r="WQZ32" s="532"/>
      <c r="WRA32" s="532"/>
      <c r="WRB32" s="532"/>
      <c r="WRC32" s="532"/>
      <c r="WRD32" s="532"/>
      <c r="WRE32" s="532"/>
      <c r="WRF32" s="532"/>
      <c r="WRG32" s="532"/>
      <c r="WRH32" s="532"/>
      <c r="WRI32" s="532"/>
      <c r="WRJ32" s="532"/>
      <c r="WRK32" s="532"/>
      <c r="WRL32" s="532"/>
      <c r="WRM32" s="532"/>
      <c r="WRN32" s="532"/>
      <c r="WRO32" s="532"/>
      <c r="WRP32" s="532"/>
      <c r="WRQ32" s="532"/>
      <c r="WRR32" s="532"/>
      <c r="WRS32" s="532"/>
      <c r="WRT32" s="532"/>
      <c r="WRU32" s="532"/>
      <c r="WRV32" s="532"/>
      <c r="WRW32" s="532"/>
      <c r="WRX32" s="532"/>
      <c r="WRY32" s="532"/>
      <c r="WRZ32" s="532"/>
      <c r="WSA32" s="532"/>
      <c r="WSB32" s="532"/>
      <c r="WSC32" s="532"/>
      <c r="WSD32" s="532"/>
      <c r="WSE32" s="532"/>
      <c r="WSF32" s="532"/>
      <c r="WSG32" s="532"/>
      <c r="WSH32" s="532"/>
      <c r="WSI32" s="532"/>
      <c r="WSJ32" s="532"/>
      <c r="WSK32" s="532"/>
      <c r="WSL32" s="532"/>
      <c r="WSM32" s="532"/>
      <c r="WSN32" s="532"/>
      <c r="WSO32" s="532"/>
      <c r="WSP32" s="532"/>
      <c r="WSQ32" s="532"/>
      <c r="WSR32" s="532"/>
      <c r="WSS32" s="532"/>
      <c r="WST32" s="532"/>
      <c r="WSU32" s="532"/>
      <c r="WSV32" s="532"/>
      <c r="WSW32" s="532"/>
      <c r="WSX32" s="532"/>
      <c r="WSY32" s="532"/>
      <c r="WSZ32" s="532"/>
      <c r="WTA32" s="532"/>
      <c r="WTB32" s="532"/>
      <c r="WTC32" s="532"/>
      <c r="WTD32" s="532"/>
      <c r="WTE32" s="532"/>
      <c r="WTF32" s="532"/>
      <c r="WTG32" s="532"/>
      <c r="WTH32" s="532"/>
      <c r="WTI32" s="532"/>
      <c r="WTJ32" s="532"/>
      <c r="WTK32" s="532"/>
      <c r="WTL32" s="532"/>
      <c r="WTM32" s="532"/>
      <c r="WTN32" s="532"/>
      <c r="WTO32" s="532"/>
      <c r="WTP32" s="532"/>
      <c r="WTQ32" s="532"/>
      <c r="WTR32" s="532"/>
      <c r="WTS32" s="532"/>
      <c r="WTT32" s="532"/>
      <c r="WTU32" s="532"/>
      <c r="WTV32" s="532"/>
      <c r="WTW32" s="532"/>
      <c r="WTX32" s="532"/>
      <c r="WTY32" s="532"/>
      <c r="WTZ32" s="532"/>
      <c r="WUA32" s="532"/>
      <c r="WUB32" s="532"/>
      <c r="WUC32" s="532"/>
      <c r="WUD32" s="532"/>
      <c r="WUE32" s="532"/>
      <c r="WUF32" s="532"/>
      <c r="WUG32" s="532"/>
      <c r="WUH32" s="532"/>
      <c r="WUI32" s="532"/>
      <c r="WUJ32" s="532"/>
      <c r="WUK32" s="532"/>
      <c r="WUL32" s="532"/>
      <c r="WUM32" s="532"/>
      <c r="WUN32" s="532"/>
      <c r="WUO32" s="532"/>
      <c r="WUP32" s="532"/>
      <c r="WUQ32" s="532"/>
      <c r="WUR32" s="532"/>
      <c r="WUS32" s="532"/>
      <c r="WUT32" s="532"/>
      <c r="WUU32" s="532"/>
      <c r="WUV32" s="532"/>
      <c r="WUW32" s="532"/>
      <c r="WUX32" s="532"/>
      <c r="WUY32" s="532"/>
      <c r="WUZ32" s="532"/>
      <c r="WVA32" s="532"/>
      <c r="WVB32" s="532"/>
      <c r="WVC32" s="532"/>
      <c r="WVD32" s="532"/>
      <c r="WVE32" s="532"/>
      <c r="WVF32" s="532"/>
      <c r="WVG32" s="532"/>
      <c r="WVH32" s="532"/>
      <c r="WVI32" s="532"/>
      <c r="WVJ32" s="532"/>
      <c r="WVK32" s="532"/>
      <c r="WVL32" s="532"/>
      <c r="WVM32" s="532"/>
      <c r="WVN32" s="532"/>
      <c r="WVO32" s="532"/>
      <c r="WVP32" s="532"/>
      <c r="WVQ32" s="532"/>
      <c r="WVR32" s="532"/>
      <c r="WVS32" s="532"/>
      <c r="WVT32" s="532"/>
      <c r="WVU32" s="532"/>
      <c r="WVV32" s="532"/>
      <c r="WVW32" s="532"/>
      <c r="WVX32" s="532"/>
      <c r="WVY32" s="532"/>
      <c r="WVZ32" s="532"/>
      <c r="WWA32" s="532"/>
      <c r="WWB32" s="532"/>
      <c r="WWC32" s="532"/>
      <c r="WWD32" s="532"/>
      <c r="WWE32" s="532"/>
      <c r="WWF32" s="532"/>
      <c r="WWG32" s="532"/>
      <c r="WWH32" s="532"/>
      <c r="WWI32" s="532"/>
      <c r="WWJ32" s="532"/>
      <c r="WWK32" s="532"/>
      <c r="WWL32" s="532"/>
      <c r="WWM32" s="532"/>
      <c r="WWN32" s="532"/>
      <c r="WWO32" s="532"/>
      <c r="WWP32" s="532"/>
      <c r="WWQ32" s="532"/>
      <c r="WWR32" s="532"/>
      <c r="WWS32" s="532"/>
      <c r="WWT32" s="532"/>
      <c r="WWU32" s="532"/>
      <c r="WWV32" s="532"/>
      <c r="WWW32" s="532"/>
      <c r="WWX32" s="532"/>
      <c r="WWY32" s="532"/>
      <c r="WWZ32" s="532"/>
      <c r="WXA32" s="532"/>
      <c r="WXB32" s="532"/>
      <c r="WXC32" s="532"/>
      <c r="WXD32" s="532"/>
      <c r="WXE32" s="532"/>
      <c r="WXF32" s="532"/>
      <c r="WXG32" s="532"/>
      <c r="WXH32" s="532"/>
      <c r="WXI32" s="532"/>
      <c r="WXJ32" s="532"/>
      <c r="WXK32" s="532"/>
      <c r="WXL32" s="532"/>
      <c r="WXM32" s="532"/>
      <c r="WXN32" s="532"/>
      <c r="WXO32" s="532"/>
      <c r="WXP32" s="532"/>
      <c r="WXQ32" s="532"/>
      <c r="WXR32" s="532"/>
      <c r="WXS32" s="532"/>
      <c r="WXT32" s="532"/>
      <c r="WXU32" s="532"/>
      <c r="WXV32" s="532"/>
      <c r="WXW32" s="532"/>
      <c r="WXX32" s="532"/>
      <c r="WXY32" s="532"/>
      <c r="WXZ32" s="532"/>
      <c r="WYA32" s="532"/>
      <c r="WYB32" s="532"/>
      <c r="WYC32" s="532"/>
      <c r="WYD32" s="532"/>
      <c r="WYE32" s="532"/>
      <c r="WYF32" s="532"/>
      <c r="WYG32" s="532"/>
      <c r="WYH32" s="532"/>
      <c r="WYI32" s="532"/>
      <c r="WYJ32" s="532"/>
      <c r="WYK32" s="532"/>
      <c r="WYL32" s="532"/>
      <c r="WYM32" s="532"/>
      <c r="WYN32" s="532"/>
      <c r="WYO32" s="532"/>
      <c r="WYP32" s="532"/>
      <c r="WYQ32" s="532"/>
      <c r="WYR32" s="532"/>
      <c r="WYS32" s="532"/>
      <c r="WYT32" s="532"/>
      <c r="WYU32" s="532"/>
      <c r="WYV32" s="532"/>
      <c r="WYW32" s="532"/>
      <c r="WYX32" s="532"/>
      <c r="WYY32" s="532"/>
      <c r="WYZ32" s="532"/>
      <c r="WZA32" s="532"/>
      <c r="WZB32" s="532"/>
      <c r="WZC32" s="532"/>
      <c r="WZD32" s="532"/>
      <c r="WZE32" s="532"/>
      <c r="WZF32" s="532"/>
      <c r="WZG32" s="532"/>
      <c r="WZH32" s="532"/>
      <c r="WZI32" s="532"/>
      <c r="WZJ32" s="532"/>
      <c r="WZK32" s="532"/>
      <c r="WZL32" s="532"/>
      <c r="WZM32" s="532"/>
      <c r="WZN32" s="532"/>
      <c r="WZO32" s="532"/>
      <c r="WZP32" s="532"/>
      <c r="WZQ32" s="532"/>
      <c r="WZR32" s="532"/>
      <c r="WZS32" s="532"/>
      <c r="WZT32" s="532"/>
      <c r="WZU32" s="532"/>
      <c r="WZV32" s="532"/>
      <c r="WZW32" s="532"/>
      <c r="WZX32" s="532"/>
      <c r="WZY32" s="532"/>
      <c r="WZZ32" s="532"/>
      <c r="XAA32" s="532"/>
      <c r="XAB32" s="532"/>
      <c r="XAC32" s="532"/>
      <c r="XAD32" s="532"/>
      <c r="XAE32" s="532"/>
      <c r="XAF32" s="532"/>
      <c r="XAG32" s="532"/>
      <c r="XAH32" s="532"/>
      <c r="XAI32" s="532"/>
      <c r="XAJ32" s="532"/>
      <c r="XAK32" s="532"/>
      <c r="XAL32" s="532"/>
      <c r="XAM32" s="532"/>
      <c r="XAN32" s="532"/>
      <c r="XAO32" s="532"/>
      <c r="XAP32" s="532"/>
      <c r="XAQ32" s="532"/>
      <c r="XAR32" s="532"/>
      <c r="XAS32" s="532"/>
      <c r="XAT32" s="532"/>
      <c r="XAU32" s="532"/>
      <c r="XAV32" s="532"/>
      <c r="XAW32" s="532"/>
      <c r="XAX32" s="532"/>
      <c r="XAY32" s="532"/>
      <c r="XAZ32" s="532"/>
      <c r="XBA32" s="532"/>
      <c r="XBB32" s="532"/>
      <c r="XBC32" s="532"/>
      <c r="XBD32" s="532"/>
      <c r="XBE32" s="532"/>
      <c r="XBF32" s="532"/>
      <c r="XBG32" s="532"/>
      <c r="XBH32" s="532"/>
      <c r="XBI32" s="532"/>
      <c r="XBJ32" s="532"/>
      <c r="XBK32" s="532"/>
      <c r="XBL32" s="532"/>
      <c r="XBM32" s="532"/>
      <c r="XBN32" s="532"/>
      <c r="XBO32" s="532"/>
      <c r="XBP32" s="532"/>
      <c r="XBQ32" s="532"/>
      <c r="XBR32" s="532"/>
      <c r="XBS32" s="532"/>
      <c r="XBT32" s="532"/>
      <c r="XBU32" s="532"/>
      <c r="XBV32" s="532"/>
      <c r="XBW32" s="532"/>
      <c r="XBX32" s="532"/>
      <c r="XBY32" s="532"/>
      <c r="XBZ32" s="532"/>
      <c r="XCA32" s="532"/>
      <c r="XCB32" s="532"/>
      <c r="XCC32" s="532"/>
      <c r="XCD32" s="532"/>
      <c r="XCE32" s="532"/>
      <c r="XCF32" s="532"/>
      <c r="XCG32" s="532"/>
      <c r="XCH32" s="532"/>
      <c r="XCI32" s="532"/>
      <c r="XCJ32" s="532"/>
      <c r="XCK32" s="532"/>
      <c r="XCL32" s="532"/>
      <c r="XCM32" s="532"/>
      <c r="XCN32" s="532"/>
      <c r="XCO32" s="532"/>
      <c r="XCP32" s="532"/>
      <c r="XCQ32" s="532"/>
      <c r="XCR32" s="532"/>
      <c r="XCS32" s="532"/>
      <c r="XCT32" s="532"/>
      <c r="XCU32" s="532"/>
      <c r="XCV32" s="532"/>
      <c r="XCW32" s="532"/>
      <c r="XCX32" s="532"/>
      <c r="XCY32" s="532"/>
      <c r="XCZ32" s="532"/>
      <c r="XDA32" s="532"/>
      <c r="XDB32" s="532"/>
      <c r="XDC32" s="532"/>
      <c r="XDD32" s="532"/>
      <c r="XDE32" s="532"/>
      <c r="XDF32" s="532"/>
      <c r="XDG32" s="532"/>
      <c r="XDH32" s="532"/>
      <c r="XDI32" s="532"/>
      <c r="XDJ32" s="532"/>
      <c r="XDK32" s="532"/>
      <c r="XDL32" s="532"/>
      <c r="XDM32" s="532"/>
      <c r="XDN32" s="532"/>
      <c r="XDO32" s="532"/>
      <c r="XDP32" s="532"/>
      <c r="XDQ32" s="532"/>
      <c r="XDR32" s="532"/>
      <c r="XDS32" s="532"/>
      <c r="XDT32" s="532"/>
      <c r="XDU32" s="532"/>
      <c r="XDV32" s="532"/>
      <c r="XDW32" s="532"/>
      <c r="XDX32" s="532"/>
      <c r="XDY32" s="532"/>
      <c r="XDZ32" s="532"/>
      <c r="XEA32" s="532"/>
      <c r="XEB32" s="532"/>
      <c r="XEC32" s="532"/>
      <c r="XED32" s="532"/>
      <c r="XEE32" s="532"/>
      <c r="XEF32" s="532"/>
      <c r="XEG32" s="532"/>
      <c r="XEH32" s="532"/>
      <c r="XEI32" s="532"/>
      <c r="XEJ32" s="532"/>
      <c r="XEK32" s="532"/>
      <c r="XEL32" s="532"/>
      <c r="XEM32" s="532"/>
      <c r="XEN32" s="532"/>
      <c r="XEO32" s="532"/>
      <c r="XEP32" s="532"/>
      <c r="XEQ32" s="532"/>
      <c r="XER32" s="532"/>
      <c r="XES32" s="532"/>
      <c r="XET32" s="532"/>
      <c r="XEU32" s="532"/>
      <c r="XEV32" s="532"/>
      <c r="XEW32" s="532"/>
      <c r="XEX32" s="532"/>
      <c r="XEY32" s="532"/>
      <c r="XEZ32" s="532"/>
      <c r="XFA32" s="532"/>
      <c r="XFB32" s="532"/>
      <c r="XFC32" s="532"/>
      <c r="XFD32" s="532"/>
    </row>
    <row r="33" spans="1:16384">
      <c r="A33" s="532"/>
      <c r="B33" s="532"/>
      <c r="C33" s="739" t="s">
        <v>1159</v>
      </c>
      <c r="D33" s="740">
        <f>F33+NPV(FDN,G33:INDEX(G33:AJ33,PAL))</f>
        <v>0</v>
      </c>
      <c r="E33" s="740">
        <f>SUM(F33:AJ33)</f>
        <v>0</v>
      </c>
      <c r="F33" s="741"/>
      <c r="G33" s="741"/>
      <c r="H33" s="741"/>
      <c r="I33" s="741"/>
      <c r="J33" s="741"/>
      <c r="K33" s="742"/>
      <c r="L33" s="741"/>
      <c r="M33" s="741"/>
      <c r="N33" s="741"/>
      <c r="O33" s="741"/>
      <c r="P33" s="741"/>
      <c r="Q33" s="741"/>
      <c r="R33" s="741"/>
      <c r="S33" s="741"/>
      <c r="T33" s="741"/>
      <c r="U33" s="741"/>
      <c r="V33" s="741"/>
      <c r="W33" s="741"/>
      <c r="X33" s="741"/>
      <c r="Y33" s="741"/>
      <c r="Z33" s="741"/>
      <c r="AA33" s="741"/>
      <c r="AB33" s="741"/>
      <c r="AC33" s="741"/>
      <c r="AD33" s="741"/>
      <c r="AE33" s="741"/>
      <c r="AF33" s="741"/>
      <c r="AG33" s="741"/>
      <c r="AH33" s="741"/>
      <c r="AI33" s="741"/>
      <c r="AJ33" s="741"/>
      <c r="AK33" s="617"/>
      <c r="AL33" s="532"/>
      <c r="AM33" s="532"/>
      <c r="AN33" s="532"/>
      <c r="AO33" s="532"/>
      <c r="AP33" s="532"/>
      <c r="AQ33" s="532"/>
      <c r="AR33" s="532"/>
      <c r="AS33" s="532"/>
      <c r="AT33" s="532"/>
      <c r="AU33" s="532"/>
      <c r="AV33" s="532"/>
      <c r="AW33" s="532"/>
      <c r="AX33" s="532"/>
      <c r="AY33" s="532"/>
      <c r="AZ33" s="532"/>
      <c r="BA33" s="532"/>
      <c r="BB33" s="532"/>
      <c r="BC33" s="532"/>
      <c r="BD33" s="532"/>
      <c r="BE33" s="532"/>
      <c r="BF33" s="532"/>
      <c r="BG33" s="532"/>
      <c r="BH33" s="532"/>
      <c r="BI33" s="532"/>
      <c r="BJ33" s="532"/>
      <c r="BK33" s="532"/>
      <c r="BL33" s="532"/>
      <c r="BM33" s="532"/>
      <c r="BN33" s="532"/>
      <c r="BO33" s="532"/>
      <c r="BP33" s="532"/>
      <c r="BQ33" s="532"/>
      <c r="BR33" s="532"/>
      <c r="BS33" s="532"/>
      <c r="BT33" s="532"/>
      <c r="BU33" s="532"/>
      <c r="BV33" s="532"/>
      <c r="BW33" s="532"/>
      <c r="BX33" s="532"/>
      <c r="BY33" s="532"/>
      <c r="BZ33" s="532"/>
      <c r="CA33" s="532"/>
      <c r="CB33" s="532"/>
      <c r="CC33" s="532"/>
      <c r="CD33" s="532"/>
      <c r="CE33" s="532"/>
      <c r="CF33" s="532"/>
      <c r="CG33" s="532"/>
      <c r="CH33" s="532"/>
      <c r="CI33" s="532"/>
      <c r="CJ33" s="532"/>
      <c r="CK33" s="532"/>
      <c r="CL33" s="532"/>
      <c r="CM33" s="532"/>
      <c r="CN33" s="532"/>
      <c r="CO33" s="532"/>
      <c r="CP33" s="532"/>
      <c r="CQ33" s="532"/>
      <c r="CR33" s="532"/>
      <c r="CS33" s="532"/>
      <c r="CT33" s="532"/>
      <c r="CU33" s="532"/>
      <c r="CV33" s="532"/>
      <c r="CW33" s="532"/>
      <c r="CX33" s="532"/>
      <c r="CY33" s="532"/>
      <c r="CZ33" s="532"/>
      <c r="DA33" s="532"/>
      <c r="DB33" s="532"/>
      <c r="DC33" s="532"/>
      <c r="DD33" s="532"/>
      <c r="DE33" s="532"/>
      <c r="DF33" s="532"/>
      <c r="DG33" s="532"/>
      <c r="DH33" s="532"/>
      <c r="DI33" s="532"/>
      <c r="DJ33" s="532"/>
      <c r="DK33" s="532"/>
      <c r="DL33" s="532"/>
      <c r="DM33" s="532"/>
      <c r="DN33" s="532"/>
      <c r="DO33" s="532"/>
      <c r="DP33" s="532"/>
      <c r="DQ33" s="532"/>
      <c r="DR33" s="532"/>
      <c r="DS33" s="532"/>
      <c r="DT33" s="532"/>
      <c r="DU33" s="532"/>
      <c r="DV33" s="532"/>
      <c r="DW33" s="532"/>
      <c r="DX33" s="532"/>
      <c r="DY33" s="532"/>
      <c r="DZ33" s="532"/>
      <c r="EA33" s="532"/>
      <c r="EB33" s="532"/>
      <c r="EC33" s="532"/>
      <c r="ED33" s="532"/>
      <c r="EE33" s="532"/>
      <c r="EF33" s="532"/>
      <c r="EG33" s="532"/>
      <c r="EH33" s="532"/>
      <c r="EI33" s="532"/>
      <c r="EJ33" s="532"/>
      <c r="EK33" s="532"/>
      <c r="EL33" s="532"/>
      <c r="EM33" s="532"/>
      <c r="EN33" s="532"/>
      <c r="EO33" s="532"/>
      <c r="EP33" s="532"/>
      <c r="EQ33" s="532"/>
      <c r="ER33" s="532"/>
      <c r="ES33" s="532"/>
      <c r="ET33" s="532"/>
      <c r="EU33" s="532"/>
      <c r="EV33" s="532"/>
      <c r="EW33" s="532"/>
      <c r="EX33" s="532"/>
      <c r="EY33" s="532"/>
      <c r="EZ33" s="532"/>
      <c r="FA33" s="532"/>
      <c r="FB33" s="532"/>
      <c r="FC33" s="532"/>
      <c r="FD33" s="532"/>
      <c r="FE33" s="532"/>
      <c r="FF33" s="532"/>
      <c r="FG33" s="532"/>
      <c r="FH33" s="532"/>
      <c r="FI33" s="532"/>
      <c r="FJ33" s="532"/>
      <c r="FK33" s="532"/>
      <c r="FL33" s="532"/>
      <c r="FM33" s="532"/>
      <c r="FN33" s="532"/>
      <c r="FO33" s="532"/>
      <c r="FP33" s="532"/>
      <c r="FQ33" s="532"/>
      <c r="FR33" s="532"/>
      <c r="FS33" s="532"/>
      <c r="FT33" s="532"/>
      <c r="FU33" s="532"/>
      <c r="FV33" s="532"/>
      <c r="FW33" s="532"/>
      <c r="FX33" s="532"/>
      <c r="FY33" s="532"/>
      <c r="FZ33" s="532"/>
      <c r="GA33" s="532"/>
      <c r="GB33" s="532"/>
      <c r="GC33" s="532"/>
      <c r="GD33" s="532"/>
      <c r="GE33" s="532"/>
      <c r="GF33" s="532"/>
      <c r="GG33" s="532"/>
      <c r="GH33" s="532"/>
      <c r="GI33" s="532"/>
      <c r="GJ33" s="532"/>
      <c r="GK33" s="532"/>
      <c r="GL33" s="532"/>
      <c r="GM33" s="532"/>
      <c r="GN33" s="532"/>
      <c r="GO33" s="532"/>
      <c r="GP33" s="532"/>
      <c r="GQ33" s="532"/>
      <c r="GR33" s="532"/>
      <c r="GS33" s="532"/>
      <c r="GT33" s="532"/>
      <c r="GU33" s="532"/>
      <c r="GV33" s="532"/>
      <c r="GW33" s="532"/>
      <c r="GX33" s="532"/>
      <c r="GY33" s="532"/>
      <c r="GZ33" s="532"/>
      <c r="HA33" s="532"/>
      <c r="HB33" s="532"/>
      <c r="HC33" s="532"/>
      <c r="HD33" s="532"/>
      <c r="HE33" s="532"/>
      <c r="HF33" s="532"/>
      <c r="HG33" s="532"/>
      <c r="HH33" s="532"/>
      <c r="HI33" s="532"/>
      <c r="HJ33" s="532"/>
      <c r="HK33" s="532"/>
      <c r="HL33" s="532"/>
      <c r="HM33" s="532"/>
      <c r="HN33" s="532"/>
      <c r="HO33" s="532"/>
      <c r="HP33" s="532"/>
      <c r="HQ33" s="532"/>
      <c r="HR33" s="532"/>
      <c r="HS33" s="532"/>
      <c r="HT33" s="532"/>
      <c r="HU33" s="532"/>
      <c r="HV33" s="532"/>
      <c r="HW33" s="532"/>
      <c r="HX33" s="532"/>
      <c r="HY33" s="532"/>
      <c r="HZ33" s="532"/>
      <c r="IA33" s="532"/>
      <c r="IB33" s="532"/>
      <c r="IC33" s="532"/>
      <c r="ID33" s="532"/>
      <c r="IE33" s="532"/>
      <c r="IF33" s="532"/>
      <c r="IG33" s="532"/>
      <c r="IH33" s="532"/>
      <c r="II33" s="532"/>
      <c r="IJ33" s="532"/>
      <c r="IK33" s="532"/>
      <c r="IL33" s="532"/>
      <c r="IM33" s="532"/>
      <c r="IN33" s="532"/>
      <c r="IO33" s="532"/>
      <c r="IP33" s="532"/>
      <c r="IQ33" s="532"/>
      <c r="IR33" s="532"/>
      <c r="IS33" s="532"/>
      <c r="IT33" s="532"/>
      <c r="IU33" s="532"/>
      <c r="IV33" s="532"/>
      <c r="IW33" s="532"/>
      <c r="IX33" s="532"/>
      <c r="IY33" s="532"/>
      <c r="IZ33" s="532"/>
      <c r="JA33" s="532"/>
      <c r="JB33" s="532"/>
      <c r="JC33" s="532"/>
      <c r="JD33" s="532"/>
      <c r="JE33" s="532"/>
      <c r="JF33" s="532"/>
      <c r="JG33" s="532"/>
      <c r="JH33" s="532"/>
      <c r="JI33" s="532"/>
      <c r="JJ33" s="532"/>
      <c r="JK33" s="532"/>
      <c r="JL33" s="532"/>
      <c r="JM33" s="532"/>
      <c r="JN33" s="532"/>
      <c r="JO33" s="532"/>
      <c r="JP33" s="532"/>
      <c r="JQ33" s="532"/>
      <c r="JR33" s="532"/>
      <c r="JS33" s="532"/>
      <c r="JT33" s="532"/>
      <c r="JU33" s="532"/>
      <c r="JV33" s="532"/>
      <c r="JW33" s="532"/>
      <c r="JX33" s="532"/>
      <c r="JY33" s="532"/>
      <c r="JZ33" s="532"/>
      <c r="KA33" s="532"/>
      <c r="KB33" s="532"/>
      <c r="KC33" s="532"/>
      <c r="KD33" s="532"/>
      <c r="KE33" s="532"/>
      <c r="KF33" s="532"/>
      <c r="KG33" s="532"/>
      <c r="KH33" s="532"/>
      <c r="KI33" s="532"/>
      <c r="KJ33" s="532"/>
      <c r="KK33" s="532"/>
      <c r="KL33" s="532"/>
      <c r="KM33" s="532"/>
      <c r="KN33" s="532"/>
      <c r="KO33" s="532"/>
      <c r="KP33" s="532"/>
      <c r="KQ33" s="532"/>
      <c r="KR33" s="532"/>
      <c r="KS33" s="532"/>
      <c r="KT33" s="532"/>
      <c r="KU33" s="532"/>
      <c r="KV33" s="532"/>
      <c r="KW33" s="532"/>
      <c r="KX33" s="532"/>
      <c r="KY33" s="532"/>
      <c r="KZ33" s="532"/>
      <c r="LA33" s="532"/>
      <c r="LB33" s="532"/>
      <c r="LC33" s="532"/>
      <c r="LD33" s="532"/>
      <c r="LE33" s="532"/>
      <c r="LF33" s="532"/>
      <c r="LG33" s="532"/>
      <c r="LH33" s="532"/>
      <c r="LI33" s="532"/>
      <c r="LJ33" s="532"/>
      <c r="LK33" s="532"/>
      <c r="LL33" s="532"/>
      <c r="LM33" s="532"/>
      <c r="LN33" s="532"/>
      <c r="LO33" s="532"/>
      <c r="LP33" s="532"/>
      <c r="LQ33" s="532"/>
      <c r="LR33" s="532"/>
      <c r="LS33" s="532"/>
      <c r="LT33" s="532"/>
      <c r="LU33" s="532"/>
      <c r="LV33" s="532"/>
      <c r="LW33" s="532"/>
      <c r="LX33" s="532"/>
      <c r="LY33" s="532"/>
      <c r="LZ33" s="532"/>
      <c r="MA33" s="532"/>
      <c r="MB33" s="532"/>
      <c r="MC33" s="532"/>
      <c r="MD33" s="532"/>
      <c r="ME33" s="532"/>
      <c r="MF33" s="532"/>
      <c r="MG33" s="532"/>
      <c r="MH33" s="532"/>
      <c r="MI33" s="532"/>
      <c r="MJ33" s="532"/>
      <c r="MK33" s="532"/>
      <c r="ML33" s="532"/>
      <c r="MM33" s="532"/>
      <c r="MN33" s="532"/>
      <c r="MO33" s="532"/>
      <c r="MP33" s="532"/>
      <c r="MQ33" s="532"/>
      <c r="MR33" s="532"/>
      <c r="MS33" s="532"/>
      <c r="MT33" s="532"/>
      <c r="MU33" s="532"/>
      <c r="MV33" s="532"/>
      <c r="MW33" s="532"/>
      <c r="MX33" s="532"/>
      <c r="MY33" s="532"/>
      <c r="MZ33" s="532"/>
      <c r="NA33" s="532"/>
      <c r="NB33" s="532"/>
      <c r="NC33" s="532"/>
      <c r="ND33" s="532"/>
      <c r="NE33" s="532"/>
      <c r="NF33" s="532"/>
      <c r="NG33" s="532"/>
      <c r="NH33" s="532"/>
      <c r="NI33" s="532"/>
      <c r="NJ33" s="532"/>
      <c r="NK33" s="532"/>
      <c r="NL33" s="532"/>
      <c r="NM33" s="532"/>
      <c r="NN33" s="532"/>
      <c r="NO33" s="532"/>
      <c r="NP33" s="532"/>
      <c r="NQ33" s="532"/>
      <c r="NR33" s="532"/>
      <c r="NS33" s="532"/>
      <c r="NT33" s="532"/>
      <c r="NU33" s="532"/>
      <c r="NV33" s="532"/>
      <c r="NW33" s="532"/>
      <c r="NX33" s="532"/>
      <c r="NY33" s="532"/>
      <c r="NZ33" s="532"/>
      <c r="OA33" s="532"/>
      <c r="OB33" s="532"/>
      <c r="OC33" s="532"/>
      <c r="OD33" s="532"/>
      <c r="OE33" s="532"/>
      <c r="OF33" s="532"/>
      <c r="OG33" s="532"/>
      <c r="OH33" s="532"/>
      <c r="OI33" s="532"/>
      <c r="OJ33" s="532"/>
      <c r="OK33" s="532"/>
      <c r="OL33" s="532"/>
      <c r="OM33" s="532"/>
      <c r="ON33" s="532"/>
      <c r="OO33" s="532"/>
      <c r="OP33" s="532"/>
      <c r="OQ33" s="532"/>
      <c r="OR33" s="532"/>
      <c r="OS33" s="532"/>
      <c r="OT33" s="532"/>
      <c r="OU33" s="532"/>
      <c r="OV33" s="532"/>
      <c r="OW33" s="532"/>
      <c r="OX33" s="532"/>
      <c r="OY33" s="532"/>
      <c r="OZ33" s="532"/>
      <c r="PA33" s="532"/>
      <c r="PB33" s="532"/>
      <c r="PC33" s="532"/>
      <c r="PD33" s="532"/>
      <c r="PE33" s="532"/>
      <c r="PF33" s="532"/>
      <c r="PG33" s="532"/>
      <c r="PH33" s="532"/>
      <c r="PI33" s="532"/>
      <c r="PJ33" s="532"/>
      <c r="PK33" s="532"/>
      <c r="PL33" s="532"/>
      <c r="PM33" s="532"/>
      <c r="PN33" s="532"/>
      <c r="PO33" s="532"/>
      <c r="PP33" s="532"/>
      <c r="PQ33" s="532"/>
      <c r="PR33" s="532"/>
      <c r="PS33" s="532"/>
      <c r="PT33" s="532"/>
      <c r="PU33" s="532"/>
      <c r="PV33" s="532"/>
      <c r="PW33" s="532"/>
      <c r="PX33" s="532"/>
      <c r="PY33" s="532"/>
      <c r="PZ33" s="532"/>
      <c r="QA33" s="532"/>
      <c r="QB33" s="532"/>
      <c r="QC33" s="532"/>
      <c r="QD33" s="532"/>
      <c r="QE33" s="532"/>
      <c r="QF33" s="532"/>
      <c r="QG33" s="532"/>
      <c r="QH33" s="532"/>
      <c r="QI33" s="532"/>
      <c r="QJ33" s="532"/>
      <c r="QK33" s="532"/>
      <c r="QL33" s="532"/>
      <c r="QM33" s="532"/>
      <c r="QN33" s="532"/>
      <c r="QO33" s="532"/>
      <c r="QP33" s="532"/>
      <c r="QQ33" s="532"/>
      <c r="QR33" s="532"/>
      <c r="QS33" s="532"/>
      <c r="QT33" s="532"/>
      <c r="QU33" s="532"/>
      <c r="QV33" s="532"/>
      <c r="QW33" s="532"/>
      <c r="QX33" s="532"/>
      <c r="QY33" s="532"/>
      <c r="QZ33" s="532"/>
      <c r="RA33" s="532"/>
      <c r="RB33" s="532"/>
      <c r="RC33" s="532"/>
      <c r="RD33" s="532"/>
      <c r="RE33" s="532"/>
      <c r="RF33" s="532"/>
      <c r="RG33" s="532"/>
      <c r="RH33" s="532"/>
      <c r="RI33" s="532"/>
      <c r="RJ33" s="532"/>
      <c r="RK33" s="532"/>
      <c r="RL33" s="532"/>
      <c r="RM33" s="532"/>
      <c r="RN33" s="532"/>
      <c r="RO33" s="532"/>
      <c r="RP33" s="532"/>
      <c r="RQ33" s="532"/>
      <c r="RR33" s="532"/>
      <c r="RS33" s="532"/>
      <c r="RT33" s="532"/>
      <c r="RU33" s="532"/>
      <c r="RV33" s="532"/>
      <c r="RW33" s="532"/>
      <c r="RX33" s="532"/>
      <c r="RY33" s="532"/>
      <c r="RZ33" s="532"/>
      <c r="SA33" s="532"/>
      <c r="SB33" s="532"/>
      <c r="SC33" s="532"/>
      <c r="SD33" s="532"/>
      <c r="SE33" s="532"/>
      <c r="SF33" s="532"/>
      <c r="SG33" s="532"/>
      <c r="SH33" s="532"/>
      <c r="SI33" s="532"/>
      <c r="SJ33" s="532"/>
      <c r="SK33" s="532"/>
      <c r="SL33" s="532"/>
      <c r="SM33" s="532"/>
      <c r="SN33" s="532"/>
      <c r="SO33" s="532"/>
      <c r="SP33" s="532"/>
      <c r="SQ33" s="532"/>
      <c r="SR33" s="532"/>
      <c r="SS33" s="532"/>
      <c r="ST33" s="532"/>
      <c r="SU33" s="532"/>
      <c r="SV33" s="532"/>
      <c r="SW33" s="532"/>
      <c r="SX33" s="532"/>
      <c r="SY33" s="532"/>
      <c r="SZ33" s="532"/>
      <c r="TA33" s="532"/>
      <c r="TB33" s="532"/>
      <c r="TC33" s="532"/>
      <c r="TD33" s="532"/>
      <c r="TE33" s="532"/>
      <c r="TF33" s="532"/>
      <c r="TG33" s="532"/>
      <c r="TH33" s="532"/>
      <c r="TI33" s="532"/>
      <c r="TJ33" s="532"/>
      <c r="TK33" s="532"/>
      <c r="TL33" s="532"/>
      <c r="TM33" s="532"/>
      <c r="TN33" s="532"/>
      <c r="TO33" s="532"/>
      <c r="TP33" s="532"/>
      <c r="TQ33" s="532"/>
      <c r="TR33" s="532"/>
      <c r="TS33" s="532"/>
      <c r="TT33" s="532"/>
      <c r="TU33" s="532"/>
      <c r="TV33" s="532"/>
      <c r="TW33" s="532"/>
      <c r="TX33" s="532"/>
      <c r="TY33" s="532"/>
      <c r="TZ33" s="532"/>
      <c r="UA33" s="532"/>
      <c r="UB33" s="532"/>
      <c r="UC33" s="532"/>
      <c r="UD33" s="532"/>
      <c r="UE33" s="532"/>
      <c r="UF33" s="532"/>
      <c r="UG33" s="532"/>
      <c r="UH33" s="532"/>
      <c r="UI33" s="532"/>
      <c r="UJ33" s="532"/>
      <c r="UK33" s="532"/>
      <c r="UL33" s="532"/>
      <c r="UM33" s="532"/>
      <c r="UN33" s="532"/>
      <c r="UO33" s="532"/>
      <c r="UP33" s="532"/>
      <c r="UQ33" s="532"/>
      <c r="UR33" s="532"/>
      <c r="US33" s="532"/>
      <c r="UT33" s="532"/>
      <c r="UU33" s="532"/>
      <c r="UV33" s="532"/>
      <c r="UW33" s="532"/>
      <c r="UX33" s="532"/>
      <c r="UY33" s="532"/>
      <c r="UZ33" s="532"/>
      <c r="VA33" s="532"/>
      <c r="VB33" s="532"/>
      <c r="VC33" s="532"/>
      <c r="VD33" s="532"/>
      <c r="VE33" s="532"/>
      <c r="VF33" s="532"/>
      <c r="VG33" s="532"/>
      <c r="VH33" s="532"/>
      <c r="VI33" s="532"/>
      <c r="VJ33" s="532"/>
      <c r="VK33" s="532"/>
      <c r="VL33" s="532"/>
      <c r="VM33" s="532"/>
      <c r="VN33" s="532"/>
      <c r="VO33" s="532"/>
      <c r="VP33" s="532"/>
      <c r="VQ33" s="532"/>
      <c r="VR33" s="532"/>
      <c r="VS33" s="532"/>
      <c r="VT33" s="532"/>
      <c r="VU33" s="532"/>
      <c r="VV33" s="532"/>
      <c r="VW33" s="532"/>
      <c r="VX33" s="532"/>
      <c r="VY33" s="532"/>
      <c r="VZ33" s="532"/>
      <c r="WA33" s="532"/>
      <c r="WB33" s="532"/>
      <c r="WC33" s="532"/>
      <c r="WD33" s="532"/>
      <c r="WE33" s="532"/>
      <c r="WF33" s="532"/>
      <c r="WG33" s="532"/>
      <c r="WH33" s="532"/>
      <c r="WI33" s="532"/>
      <c r="WJ33" s="532"/>
      <c r="WK33" s="532"/>
      <c r="WL33" s="532"/>
      <c r="WM33" s="532"/>
      <c r="WN33" s="532"/>
      <c r="WO33" s="532"/>
      <c r="WP33" s="532"/>
      <c r="WQ33" s="532"/>
      <c r="WR33" s="532"/>
      <c r="WS33" s="532"/>
      <c r="WT33" s="532"/>
      <c r="WU33" s="532"/>
      <c r="WV33" s="532"/>
      <c r="WW33" s="532"/>
      <c r="WX33" s="532"/>
      <c r="WY33" s="532"/>
      <c r="WZ33" s="532"/>
      <c r="XA33" s="532"/>
      <c r="XB33" s="532"/>
      <c r="XC33" s="532"/>
      <c r="XD33" s="532"/>
      <c r="XE33" s="532"/>
      <c r="XF33" s="532"/>
      <c r="XG33" s="532"/>
      <c r="XH33" s="532"/>
      <c r="XI33" s="532"/>
      <c r="XJ33" s="532"/>
      <c r="XK33" s="532"/>
      <c r="XL33" s="532"/>
      <c r="XM33" s="532"/>
      <c r="XN33" s="532"/>
      <c r="XO33" s="532"/>
      <c r="XP33" s="532"/>
      <c r="XQ33" s="532"/>
      <c r="XR33" s="532"/>
      <c r="XS33" s="532"/>
      <c r="XT33" s="532"/>
      <c r="XU33" s="532"/>
      <c r="XV33" s="532"/>
      <c r="XW33" s="532"/>
      <c r="XX33" s="532"/>
      <c r="XY33" s="532"/>
      <c r="XZ33" s="532"/>
      <c r="YA33" s="532"/>
      <c r="YB33" s="532"/>
      <c r="YC33" s="532"/>
      <c r="YD33" s="532"/>
      <c r="YE33" s="532"/>
      <c r="YF33" s="532"/>
      <c r="YG33" s="532"/>
      <c r="YH33" s="532"/>
      <c r="YI33" s="532"/>
      <c r="YJ33" s="532"/>
      <c r="YK33" s="532"/>
      <c r="YL33" s="532"/>
      <c r="YM33" s="532"/>
      <c r="YN33" s="532"/>
      <c r="YO33" s="532"/>
      <c r="YP33" s="532"/>
      <c r="YQ33" s="532"/>
      <c r="YR33" s="532"/>
      <c r="YS33" s="532"/>
      <c r="YT33" s="532"/>
      <c r="YU33" s="532"/>
      <c r="YV33" s="532"/>
      <c r="YW33" s="532"/>
      <c r="YX33" s="532"/>
      <c r="YY33" s="532"/>
      <c r="YZ33" s="532"/>
      <c r="ZA33" s="532"/>
      <c r="ZB33" s="532"/>
      <c r="ZC33" s="532"/>
      <c r="ZD33" s="532"/>
      <c r="ZE33" s="532"/>
      <c r="ZF33" s="532"/>
      <c r="ZG33" s="532"/>
      <c r="ZH33" s="532"/>
      <c r="ZI33" s="532"/>
      <c r="ZJ33" s="532"/>
      <c r="ZK33" s="532"/>
      <c r="ZL33" s="532"/>
      <c r="ZM33" s="532"/>
      <c r="ZN33" s="532"/>
      <c r="ZO33" s="532"/>
      <c r="ZP33" s="532"/>
      <c r="ZQ33" s="532"/>
      <c r="ZR33" s="532"/>
      <c r="ZS33" s="532"/>
      <c r="ZT33" s="532"/>
      <c r="ZU33" s="532"/>
      <c r="ZV33" s="532"/>
      <c r="ZW33" s="532"/>
      <c r="ZX33" s="532"/>
      <c r="ZY33" s="532"/>
      <c r="ZZ33" s="532"/>
      <c r="AAA33" s="532"/>
      <c r="AAB33" s="532"/>
      <c r="AAC33" s="532"/>
      <c r="AAD33" s="532"/>
      <c r="AAE33" s="532"/>
      <c r="AAF33" s="532"/>
      <c r="AAG33" s="532"/>
      <c r="AAH33" s="532"/>
      <c r="AAI33" s="532"/>
      <c r="AAJ33" s="532"/>
      <c r="AAK33" s="532"/>
      <c r="AAL33" s="532"/>
      <c r="AAM33" s="532"/>
      <c r="AAN33" s="532"/>
      <c r="AAO33" s="532"/>
      <c r="AAP33" s="532"/>
      <c r="AAQ33" s="532"/>
      <c r="AAR33" s="532"/>
      <c r="AAS33" s="532"/>
      <c r="AAT33" s="532"/>
      <c r="AAU33" s="532"/>
      <c r="AAV33" s="532"/>
      <c r="AAW33" s="532"/>
      <c r="AAX33" s="532"/>
      <c r="AAY33" s="532"/>
      <c r="AAZ33" s="532"/>
      <c r="ABA33" s="532"/>
      <c r="ABB33" s="532"/>
      <c r="ABC33" s="532"/>
      <c r="ABD33" s="532"/>
      <c r="ABE33" s="532"/>
      <c r="ABF33" s="532"/>
      <c r="ABG33" s="532"/>
      <c r="ABH33" s="532"/>
      <c r="ABI33" s="532"/>
      <c r="ABJ33" s="532"/>
      <c r="ABK33" s="532"/>
      <c r="ABL33" s="532"/>
      <c r="ABM33" s="532"/>
      <c r="ABN33" s="532"/>
      <c r="ABO33" s="532"/>
      <c r="ABP33" s="532"/>
      <c r="ABQ33" s="532"/>
      <c r="ABR33" s="532"/>
      <c r="ABS33" s="532"/>
      <c r="ABT33" s="532"/>
      <c r="ABU33" s="532"/>
      <c r="ABV33" s="532"/>
      <c r="ABW33" s="532"/>
      <c r="ABX33" s="532"/>
      <c r="ABY33" s="532"/>
      <c r="ABZ33" s="532"/>
      <c r="ACA33" s="532"/>
      <c r="ACB33" s="532"/>
      <c r="ACC33" s="532"/>
      <c r="ACD33" s="532"/>
      <c r="ACE33" s="532"/>
      <c r="ACF33" s="532"/>
      <c r="ACG33" s="532"/>
      <c r="ACH33" s="532"/>
      <c r="ACI33" s="532"/>
      <c r="ACJ33" s="532"/>
      <c r="ACK33" s="532"/>
      <c r="ACL33" s="532"/>
      <c r="ACM33" s="532"/>
      <c r="ACN33" s="532"/>
      <c r="ACO33" s="532"/>
      <c r="ACP33" s="532"/>
      <c r="ACQ33" s="532"/>
      <c r="ACR33" s="532"/>
      <c r="ACS33" s="532"/>
      <c r="ACT33" s="532"/>
      <c r="ACU33" s="532"/>
      <c r="ACV33" s="532"/>
      <c r="ACW33" s="532"/>
      <c r="ACX33" s="532"/>
      <c r="ACY33" s="532"/>
      <c r="ACZ33" s="532"/>
      <c r="ADA33" s="532"/>
      <c r="ADB33" s="532"/>
      <c r="ADC33" s="532"/>
      <c r="ADD33" s="532"/>
      <c r="ADE33" s="532"/>
      <c r="ADF33" s="532"/>
      <c r="ADG33" s="532"/>
      <c r="ADH33" s="532"/>
      <c r="ADI33" s="532"/>
      <c r="ADJ33" s="532"/>
      <c r="ADK33" s="532"/>
      <c r="ADL33" s="532"/>
      <c r="ADM33" s="532"/>
      <c r="ADN33" s="532"/>
      <c r="ADO33" s="532"/>
      <c r="ADP33" s="532"/>
      <c r="ADQ33" s="532"/>
      <c r="ADR33" s="532"/>
      <c r="ADS33" s="532"/>
      <c r="ADT33" s="532"/>
      <c r="ADU33" s="532"/>
      <c r="ADV33" s="532"/>
      <c r="ADW33" s="532"/>
      <c r="ADX33" s="532"/>
      <c r="ADY33" s="532"/>
      <c r="ADZ33" s="532"/>
      <c r="AEA33" s="532"/>
      <c r="AEB33" s="532"/>
      <c r="AEC33" s="532"/>
      <c r="AED33" s="532"/>
      <c r="AEE33" s="532"/>
      <c r="AEF33" s="532"/>
      <c r="AEG33" s="532"/>
      <c r="AEH33" s="532"/>
      <c r="AEI33" s="532"/>
      <c r="AEJ33" s="532"/>
      <c r="AEK33" s="532"/>
      <c r="AEL33" s="532"/>
      <c r="AEM33" s="532"/>
      <c r="AEN33" s="532"/>
      <c r="AEO33" s="532"/>
      <c r="AEP33" s="532"/>
      <c r="AEQ33" s="532"/>
      <c r="AER33" s="532"/>
      <c r="AES33" s="532"/>
      <c r="AET33" s="532"/>
      <c r="AEU33" s="532"/>
      <c r="AEV33" s="532"/>
      <c r="AEW33" s="532"/>
      <c r="AEX33" s="532"/>
      <c r="AEY33" s="532"/>
      <c r="AEZ33" s="532"/>
      <c r="AFA33" s="532"/>
      <c r="AFB33" s="532"/>
      <c r="AFC33" s="532"/>
      <c r="AFD33" s="532"/>
      <c r="AFE33" s="532"/>
      <c r="AFF33" s="532"/>
      <c r="AFG33" s="532"/>
      <c r="AFH33" s="532"/>
      <c r="AFI33" s="532"/>
      <c r="AFJ33" s="532"/>
      <c r="AFK33" s="532"/>
      <c r="AFL33" s="532"/>
      <c r="AFM33" s="532"/>
      <c r="AFN33" s="532"/>
      <c r="AFO33" s="532"/>
      <c r="AFP33" s="532"/>
      <c r="AFQ33" s="532"/>
      <c r="AFR33" s="532"/>
      <c r="AFS33" s="532"/>
      <c r="AFT33" s="532"/>
      <c r="AFU33" s="532"/>
      <c r="AFV33" s="532"/>
      <c r="AFW33" s="532"/>
      <c r="AFX33" s="532"/>
      <c r="AFY33" s="532"/>
      <c r="AFZ33" s="532"/>
      <c r="AGA33" s="532"/>
      <c r="AGB33" s="532"/>
      <c r="AGC33" s="532"/>
      <c r="AGD33" s="532"/>
      <c r="AGE33" s="532"/>
      <c r="AGF33" s="532"/>
      <c r="AGG33" s="532"/>
      <c r="AGH33" s="532"/>
      <c r="AGI33" s="532"/>
      <c r="AGJ33" s="532"/>
      <c r="AGK33" s="532"/>
      <c r="AGL33" s="532"/>
      <c r="AGM33" s="532"/>
      <c r="AGN33" s="532"/>
      <c r="AGO33" s="532"/>
      <c r="AGP33" s="532"/>
      <c r="AGQ33" s="532"/>
      <c r="AGR33" s="532"/>
      <c r="AGS33" s="532"/>
      <c r="AGT33" s="532"/>
      <c r="AGU33" s="532"/>
      <c r="AGV33" s="532"/>
      <c r="AGW33" s="532"/>
      <c r="AGX33" s="532"/>
      <c r="AGY33" s="532"/>
      <c r="AGZ33" s="532"/>
      <c r="AHA33" s="532"/>
      <c r="AHB33" s="532"/>
      <c r="AHC33" s="532"/>
      <c r="AHD33" s="532"/>
      <c r="AHE33" s="532"/>
      <c r="AHF33" s="532"/>
      <c r="AHG33" s="532"/>
      <c r="AHH33" s="532"/>
      <c r="AHI33" s="532"/>
      <c r="AHJ33" s="532"/>
      <c r="AHK33" s="532"/>
      <c r="AHL33" s="532"/>
      <c r="AHM33" s="532"/>
      <c r="AHN33" s="532"/>
      <c r="AHO33" s="532"/>
      <c r="AHP33" s="532"/>
      <c r="AHQ33" s="532"/>
      <c r="AHR33" s="532"/>
      <c r="AHS33" s="532"/>
      <c r="AHT33" s="532"/>
      <c r="AHU33" s="532"/>
      <c r="AHV33" s="532"/>
      <c r="AHW33" s="532"/>
      <c r="AHX33" s="532"/>
      <c r="AHY33" s="532"/>
      <c r="AHZ33" s="532"/>
      <c r="AIA33" s="532"/>
      <c r="AIB33" s="532"/>
      <c r="AIC33" s="532"/>
      <c r="AID33" s="532"/>
      <c r="AIE33" s="532"/>
      <c r="AIF33" s="532"/>
      <c r="AIG33" s="532"/>
      <c r="AIH33" s="532"/>
      <c r="AII33" s="532"/>
      <c r="AIJ33" s="532"/>
      <c r="AIK33" s="532"/>
      <c r="AIL33" s="532"/>
      <c r="AIM33" s="532"/>
      <c r="AIN33" s="532"/>
      <c r="AIO33" s="532"/>
      <c r="AIP33" s="532"/>
      <c r="AIQ33" s="532"/>
      <c r="AIR33" s="532"/>
      <c r="AIS33" s="532"/>
      <c r="AIT33" s="532"/>
      <c r="AIU33" s="532"/>
      <c r="AIV33" s="532"/>
      <c r="AIW33" s="532"/>
      <c r="AIX33" s="532"/>
      <c r="AIY33" s="532"/>
      <c r="AIZ33" s="532"/>
      <c r="AJA33" s="532"/>
      <c r="AJB33" s="532"/>
      <c r="AJC33" s="532"/>
      <c r="AJD33" s="532"/>
      <c r="AJE33" s="532"/>
      <c r="AJF33" s="532"/>
      <c r="AJG33" s="532"/>
      <c r="AJH33" s="532"/>
      <c r="AJI33" s="532"/>
      <c r="AJJ33" s="532"/>
      <c r="AJK33" s="532"/>
      <c r="AJL33" s="532"/>
      <c r="AJM33" s="532"/>
      <c r="AJN33" s="532"/>
      <c r="AJO33" s="532"/>
      <c r="AJP33" s="532"/>
      <c r="AJQ33" s="532"/>
      <c r="AJR33" s="532"/>
      <c r="AJS33" s="532"/>
      <c r="AJT33" s="532"/>
      <c r="AJU33" s="532"/>
      <c r="AJV33" s="532"/>
      <c r="AJW33" s="532"/>
      <c r="AJX33" s="532"/>
      <c r="AJY33" s="532"/>
      <c r="AJZ33" s="532"/>
      <c r="AKA33" s="532"/>
      <c r="AKB33" s="532"/>
      <c r="AKC33" s="532"/>
      <c r="AKD33" s="532"/>
      <c r="AKE33" s="532"/>
      <c r="AKF33" s="532"/>
      <c r="AKG33" s="532"/>
      <c r="AKH33" s="532"/>
      <c r="AKI33" s="532"/>
      <c r="AKJ33" s="532"/>
      <c r="AKK33" s="532"/>
      <c r="AKL33" s="532"/>
      <c r="AKM33" s="532"/>
      <c r="AKN33" s="532"/>
      <c r="AKO33" s="532"/>
      <c r="AKP33" s="532"/>
      <c r="AKQ33" s="532"/>
      <c r="AKR33" s="532"/>
      <c r="AKS33" s="532"/>
      <c r="AKT33" s="532"/>
      <c r="AKU33" s="532"/>
      <c r="AKV33" s="532"/>
      <c r="AKW33" s="532"/>
      <c r="AKX33" s="532"/>
      <c r="AKY33" s="532"/>
      <c r="AKZ33" s="532"/>
      <c r="ALA33" s="532"/>
      <c r="ALB33" s="532"/>
      <c r="ALC33" s="532"/>
      <c r="ALD33" s="532"/>
      <c r="ALE33" s="532"/>
      <c r="ALF33" s="532"/>
      <c r="ALG33" s="532"/>
      <c r="ALH33" s="532"/>
      <c r="ALI33" s="532"/>
      <c r="ALJ33" s="532"/>
      <c r="ALK33" s="532"/>
      <c r="ALL33" s="532"/>
      <c r="ALM33" s="532"/>
      <c r="ALN33" s="532"/>
      <c r="ALO33" s="532"/>
      <c r="ALP33" s="532"/>
      <c r="ALQ33" s="532"/>
      <c r="ALR33" s="532"/>
      <c r="ALS33" s="532"/>
      <c r="ALT33" s="532"/>
      <c r="ALU33" s="532"/>
      <c r="ALV33" s="532"/>
      <c r="ALW33" s="532"/>
      <c r="ALX33" s="532"/>
      <c r="ALY33" s="532"/>
      <c r="ALZ33" s="532"/>
      <c r="AMA33" s="532"/>
      <c r="AMB33" s="532"/>
      <c r="AMC33" s="532"/>
      <c r="AMD33" s="532"/>
      <c r="AME33" s="532"/>
      <c r="AMF33" s="532"/>
      <c r="AMG33" s="532"/>
      <c r="AMH33" s="532"/>
      <c r="AMI33" s="532"/>
      <c r="AMJ33" s="532"/>
      <c r="AMK33" s="532"/>
      <c r="AML33" s="532"/>
      <c r="AMM33" s="532"/>
      <c r="AMN33" s="532"/>
      <c r="AMO33" s="532"/>
      <c r="AMP33" s="532"/>
      <c r="AMQ33" s="532"/>
      <c r="AMR33" s="532"/>
      <c r="AMS33" s="532"/>
      <c r="AMT33" s="532"/>
      <c r="AMU33" s="532"/>
      <c r="AMV33" s="532"/>
      <c r="AMW33" s="532"/>
      <c r="AMX33" s="532"/>
      <c r="AMY33" s="532"/>
      <c r="AMZ33" s="532"/>
      <c r="ANA33" s="532"/>
      <c r="ANB33" s="532"/>
      <c r="ANC33" s="532"/>
      <c r="AND33" s="532"/>
      <c r="ANE33" s="532"/>
      <c r="ANF33" s="532"/>
      <c r="ANG33" s="532"/>
      <c r="ANH33" s="532"/>
      <c r="ANI33" s="532"/>
      <c r="ANJ33" s="532"/>
      <c r="ANK33" s="532"/>
      <c r="ANL33" s="532"/>
      <c r="ANM33" s="532"/>
      <c r="ANN33" s="532"/>
      <c r="ANO33" s="532"/>
      <c r="ANP33" s="532"/>
      <c r="ANQ33" s="532"/>
      <c r="ANR33" s="532"/>
      <c r="ANS33" s="532"/>
      <c r="ANT33" s="532"/>
      <c r="ANU33" s="532"/>
      <c r="ANV33" s="532"/>
      <c r="ANW33" s="532"/>
      <c r="ANX33" s="532"/>
      <c r="ANY33" s="532"/>
      <c r="ANZ33" s="532"/>
      <c r="AOA33" s="532"/>
      <c r="AOB33" s="532"/>
      <c r="AOC33" s="532"/>
      <c r="AOD33" s="532"/>
      <c r="AOE33" s="532"/>
      <c r="AOF33" s="532"/>
      <c r="AOG33" s="532"/>
      <c r="AOH33" s="532"/>
      <c r="AOI33" s="532"/>
      <c r="AOJ33" s="532"/>
      <c r="AOK33" s="532"/>
      <c r="AOL33" s="532"/>
      <c r="AOM33" s="532"/>
      <c r="AON33" s="532"/>
      <c r="AOO33" s="532"/>
      <c r="AOP33" s="532"/>
      <c r="AOQ33" s="532"/>
      <c r="AOR33" s="532"/>
      <c r="AOS33" s="532"/>
      <c r="AOT33" s="532"/>
      <c r="AOU33" s="532"/>
      <c r="AOV33" s="532"/>
      <c r="AOW33" s="532"/>
      <c r="AOX33" s="532"/>
      <c r="AOY33" s="532"/>
      <c r="AOZ33" s="532"/>
      <c r="APA33" s="532"/>
      <c r="APB33" s="532"/>
      <c r="APC33" s="532"/>
      <c r="APD33" s="532"/>
      <c r="APE33" s="532"/>
      <c r="APF33" s="532"/>
      <c r="APG33" s="532"/>
      <c r="APH33" s="532"/>
      <c r="API33" s="532"/>
      <c r="APJ33" s="532"/>
      <c r="APK33" s="532"/>
      <c r="APL33" s="532"/>
      <c r="APM33" s="532"/>
      <c r="APN33" s="532"/>
      <c r="APO33" s="532"/>
      <c r="APP33" s="532"/>
      <c r="APQ33" s="532"/>
      <c r="APR33" s="532"/>
      <c r="APS33" s="532"/>
      <c r="APT33" s="532"/>
      <c r="APU33" s="532"/>
      <c r="APV33" s="532"/>
      <c r="APW33" s="532"/>
      <c r="APX33" s="532"/>
      <c r="APY33" s="532"/>
      <c r="APZ33" s="532"/>
      <c r="AQA33" s="532"/>
      <c r="AQB33" s="532"/>
      <c r="AQC33" s="532"/>
      <c r="AQD33" s="532"/>
      <c r="AQE33" s="532"/>
      <c r="AQF33" s="532"/>
      <c r="AQG33" s="532"/>
      <c r="AQH33" s="532"/>
      <c r="AQI33" s="532"/>
      <c r="AQJ33" s="532"/>
      <c r="AQK33" s="532"/>
      <c r="AQL33" s="532"/>
      <c r="AQM33" s="532"/>
      <c r="AQN33" s="532"/>
      <c r="AQO33" s="532"/>
      <c r="AQP33" s="532"/>
      <c r="AQQ33" s="532"/>
      <c r="AQR33" s="532"/>
      <c r="AQS33" s="532"/>
      <c r="AQT33" s="532"/>
      <c r="AQU33" s="532"/>
      <c r="AQV33" s="532"/>
      <c r="AQW33" s="532"/>
      <c r="AQX33" s="532"/>
      <c r="AQY33" s="532"/>
      <c r="AQZ33" s="532"/>
      <c r="ARA33" s="532"/>
      <c r="ARB33" s="532"/>
      <c r="ARC33" s="532"/>
      <c r="ARD33" s="532"/>
      <c r="ARE33" s="532"/>
      <c r="ARF33" s="532"/>
      <c r="ARG33" s="532"/>
      <c r="ARH33" s="532"/>
      <c r="ARI33" s="532"/>
      <c r="ARJ33" s="532"/>
      <c r="ARK33" s="532"/>
      <c r="ARL33" s="532"/>
      <c r="ARM33" s="532"/>
      <c r="ARN33" s="532"/>
      <c r="ARO33" s="532"/>
      <c r="ARP33" s="532"/>
      <c r="ARQ33" s="532"/>
      <c r="ARR33" s="532"/>
      <c r="ARS33" s="532"/>
      <c r="ART33" s="532"/>
      <c r="ARU33" s="532"/>
      <c r="ARV33" s="532"/>
      <c r="ARW33" s="532"/>
      <c r="ARX33" s="532"/>
      <c r="ARY33" s="532"/>
      <c r="ARZ33" s="532"/>
      <c r="ASA33" s="532"/>
      <c r="ASB33" s="532"/>
      <c r="ASC33" s="532"/>
      <c r="ASD33" s="532"/>
      <c r="ASE33" s="532"/>
      <c r="ASF33" s="532"/>
      <c r="ASG33" s="532"/>
      <c r="ASH33" s="532"/>
      <c r="ASI33" s="532"/>
      <c r="ASJ33" s="532"/>
      <c r="ASK33" s="532"/>
      <c r="ASL33" s="532"/>
      <c r="ASM33" s="532"/>
      <c r="ASN33" s="532"/>
      <c r="ASO33" s="532"/>
      <c r="ASP33" s="532"/>
      <c r="ASQ33" s="532"/>
      <c r="ASR33" s="532"/>
      <c r="ASS33" s="532"/>
      <c r="AST33" s="532"/>
      <c r="ASU33" s="532"/>
      <c r="ASV33" s="532"/>
      <c r="ASW33" s="532"/>
      <c r="ASX33" s="532"/>
      <c r="ASY33" s="532"/>
      <c r="ASZ33" s="532"/>
      <c r="ATA33" s="532"/>
      <c r="ATB33" s="532"/>
      <c r="ATC33" s="532"/>
      <c r="ATD33" s="532"/>
      <c r="ATE33" s="532"/>
      <c r="ATF33" s="532"/>
      <c r="ATG33" s="532"/>
      <c r="ATH33" s="532"/>
      <c r="ATI33" s="532"/>
      <c r="ATJ33" s="532"/>
      <c r="ATK33" s="532"/>
      <c r="ATL33" s="532"/>
      <c r="ATM33" s="532"/>
      <c r="ATN33" s="532"/>
      <c r="ATO33" s="532"/>
      <c r="ATP33" s="532"/>
      <c r="ATQ33" s="532"/>
      <c r="ATR33" s="532"/>
      <c r="ATS33" s="532"/>
      <c r="ATT33" s="532"/>
      <c r="ATU33" s="532"/>
      <c r="ATV33" s="532"/>
      <c r="ATW33" s="532"/>
      <c r="ATX33" s="532"/>
      <c r="ATY33" s="532"/>
      <c r="ATZ33" s="532"/>
      <c r="AUA33" s="532"/>
      <c r="AUB33" s="532"/>
      <c r="AUC33" s="532"/>
      <c r="AUD33" s="532"/>
      <c r="AUE33" s="532"/>
      <c r="AUF33" s="532"/>
      <c r="AUG33" s="532"/>
      <c r="AUH33" s="532"/>
      <c r="AUI33" s="532"/>
      <c r="AUJ33" s="532"/>
      <c r="AUK33" s="532"/>
      <c r="AUL33" s="532"/>
      <c r="AUM33" s="532"/>
      <c r="AUN33" s="532"/>
      <c r="AUO33" s="532"/>
      <c r="AUP33" s="532"/>
      <c r="AUQ33" s="532"/>
      <c r="AUR33" s="532"/>
      <c r="AUS33" s="532"/>
      <c r="AUT33" s="532"/>
      <c r="AUU33" s="532"/>
      <c r="AUV33" s="532"/>
      <c r="AUW33" s="532"/>
      <c r="AUX33" s="532"/>
      <c r="AUY33" s="532"/>
      <c r="AUZ33" s="532"/>
      <c r="AVA33" s="532"/>
      <c r="AVB33" s="532"/>
      <c r="AVC33" s="532"/>
      <c r="AVD33" s="532"/>
      <c r="AVE33" s="532"/>
      <c r="AVF33" s="532"/>
      <c r="AVG33" s="532"/>
      <c r="AVH33" s="532"/>
      <c r="AVI33" s="532"/>
      <c r="AVJ33" s="532"/>
      <c r="AVK33" s="532"/>
      <c r="AVL33" s="532"/>
      <c r="AVM33" s="532"/>
      <c r="AVN33" s="532"/>
      <c r="AVO33" s="532"/>
      <c r="AVP33" s="532"/>
      <c r="AVQ33" s="532"/>
      <c r="AVR33" s="532"/>
      <c r="AVS33" s="532"/>
      <c r="AVT33" s="532"/>
      <c r="AVU33" s="532"/>
      <c r="AVV33" s="532"/>
      <c r="AVW33" s="532"/>
      <c r="AVX33" s="532"/>
      <c r="AVY33" s="532"/>
      <c r="AVZ33" s="532"/>
      <c r="AWA33" s="532"/>
      <c r="AWB33" s="532"/>
      <c r="AWC33" s="532"/>
      <c r="AWD33" s="532"/>
      <c r="AWE33" s="532"/>
      <c r="AWF33" s="532"/>
      <c r="AWG33" s="532"/>
      <c r="AWH33" s="532"/>
      <c r="AWI33" s="532"/>
      <c r="AWJ33" s="532"/>
      <c r="AWK33" s="532"/>
      <c r="AWL33" s="532"/>
      <c r="AWM33" s="532"/>
      <c r="AWN33" s="532"/>
      <c r="AWO33" s="532"/>
      <c r="AWP33" s="532"/>
      <c r="AWQ33" s="532"/>
      <c r="AWR33" s="532"/>
      <c r="AWS33" s="532"/>
      <c r="AWT33" s="532"/>
      <c r="AWU33" s="532"/>
      <c r="AWV33" s="532"/>
      <c r="AWW33" s="532"/>
      <c r="AWX33" s="532"/>
      <c r="AWY33" s="532"/>
      <c r="AWZ33" s="532"/>
      <c r="AXA33" s="532"/>
      <c r="AXB33" s="532"/>
      <c r="AXC33" s="532"/>
      <c r="AXD33" s="532"/>
      <c r="AXE33" s="532"/>
      <c r="AXF33" s="532"/>
      <c r="AXG33" s="532"/>
      <c r="AXH33" s="532"/>
      <c r="AXI33" s="532"/>
      <c r="AXJ33" s="532"/>
      <c r="AXK33" s="532"/>
      <c r="AXL33" s="532"/>
      <c r="AXM33" s="532"/>
      <c r="AXN33" s="532"/>
      <c r="AXO33" s="532"/>
      <c r="AXP33" s="532"/>
      <c r="AXQ33" s="532"/>
      <c r="AXR33" s="532"/>
      <c r="AXS33" s="532"/>
      <c r="AXT33" s="532"/>
      <c r="AXU33" s="532"/>
      <c r="AXV33" s="532"/>
      <c r="AXW33" s="532"/>
      <c r="AXX33" s="532"/>
      <c r="AXY33" s="532"/>
      <c r="AXZ33" s="532"/>
      <c r="AYA33" s="532"/>
      <c r="AYB33" s="532"/>
      <c r="AYC33" s="532"/>
      <c r="AYD33" s="532"/>
      <c r="AYE33" s="532"/>
      <c r="AYF33" s="532"/>
      <c r="AYG33" s="532"/>
      <c r="AYH33" s="532"/>
      <c r="AYI33" s="532"/>
      <c r="AYJ33" s="532"/>
      <c r="AYK33" s="532"/>
      <c r="AYL33" s="532"/>
      <c r="AYM33" s="532"/>
      <c r="AYN33" s="532"/>
      <c r="AYO33" s="532"/>
      <c r="AYP33" s="532"/>
      <c r="AYQ33" s="532"/>
      <c r="AYR33" s="532"/>
      <c r="AYS33" s="532"/>
      <c r="AYT33" s="532"/>
      <c r="AYU33" s="532"/>
      <c r="AYV33" s="532"/>
      <c r="AYW33" s="532"/>
      <c r="AYX33" s="532"/>
      <c r="AYY33" s="532"/>
      <c r="AYZ33" s="532"/>
      <c r="AZA33" s="532"/>
      <c r="AZB33" s="532"/>
      <c r="AZC33" s="532"/>
      <c r="AZD33" s="532"/>
      <c r="AZE33" s="532"/>
      <c r="AZF33" s="532"/>
      <c r="AZG33" s="532"/>
      <c r="AZH33" s="532"/>
      <c r="AZI33" s="532"/>
      <c r="AZJ33" s="532"/>
      <c r="AZK33" s="532"/>
      <c r="AZL33" s="532"/>
      <c r="AZM33" s="532"/>
      <c r="AZN33" s="532"/>
      <c r="AZO33" s="532"/>
      <c r="AZP33" s="532"/>
      <c r="AZQ33" s="532"/>
      <c r="AZR33" s="532"/>
      <c r="AZS33" s="532"/>
      <c r="AZT33" s="532"/>
      <c r="AZU33" s="532"/>
      <c r="AZV33" s="532"/>
      <c r="AZW33" s="532"/>
      <c r="AZX33" s="532"/>
      <c r="AZY33" s="532"/>
      <c r="AZZ33" s="532"/>
      <c r="BAA33" s="532"/>
      <c r="BAB33" s="532"/>
      <c r="BAC33" s="532"/>
      <c r="BAD33" s="532"/>
      <c r="BAE33" s="532"/>
      <c r="BAF33" s="532"/>
      <c r="BAG33" s="532"/>
      <c r="BAH33" s="532"/>
      <c r="BAI33" s="532"/>
      <c r="BAJ33" s="532"/>
      <c r="BAK33" s="532"/>
      <c r="BAL33" s="532"/>
      <c r="BAM33" s="532"/>
      <c r="BAN33" s="532"/>
      <c r="BAO33" s="532"/>
      <c r="BAP33" s="532"/>
      <c r="BAQ33" s="532"/>
      <c r="BAR33" s="532"/>
      <c r="BAS33" s="532"/>
      <c r="BAT33" s="532"/>
      <c r="BAU33" s="532"/>
      <c r="BAV33" s="532"/>
      <c r="BAW33" s="532"/>
      <c r="BAX33" s="532"/>
      <c r="BAY33" s="532"/>
      <c r="BAZ33" s="532"/>
      <c r="BBA33" s="532"/>
      <c r="BBB33" s="532"/>
      <c r="BBC33" s="532"/>
      <c r="BBD33" s="532"/>
      <c r="BBE33" s="532"/>
      <c r="BBF33" s="532"/>
      <c r="BBG33" s="532"/>
      <c r="BBH33" s="532"/>
      <c r="BBI33" s="532"/>
      <c r="BBJ33" s="532"/>
      <c r="BBK33" s="532"/>
      <c r="BBL33" s="532"/>
      <c r="BBM33" s="532"/>
      <c r="BBN33" s="532"/>
      <c r="BBO33" s="532"/>
      <c r="BBP33" s="532"/>
      <c r="BBQ33" s="532"/>
      <c r="BBR33" s="532"/>
      <c r="BBS33" s="532"/>
      <c r="BBT33" s="532"/>
      <c r="BBU33" s="532"/>
      <c r="BBV33" s="532"/>
      <c r="BBW33" s="532"/>
      <c r="BBX33" s="532"/>
      <c r="BBY33" s="532"/>
      <c r="BBZ33" s="532"/>
      <c r="BCA33" s="532"/>
      <c r="BCB33" s="532"/>
      <c r="BCC33" s="532"/>
      <c r="BCD33" s="532"/>
      <c r="BCE33" s="532"/>
      <c r="BCF33" s="532"/>
      <c r="BCG33" s="532"/>
      <c r="BCH33" s="532"/>
      <c r="BCI33" s="532"/>
      <c r="BCJ33" s="532"/>
      <c r="BCK33" s="532"/>
      <c r="BCL33" s="532"/>
      <c r="BCM33" s="532"/>
      <c r="BCN33" s="532"/>
      <c r="BCO33" s="532"/>
      <c r="BCP33" s="532"/>
      <c r="BCQ33" s="532"/>
      <c r="BCR33" s="532"/>
      <c r="BCS33" s="532"/>
      <c r="BCT33" s="532"/>
      <c r="BCU33" s="532"/>
      <c r="BCV33" s="532"/>
      <c r="BCW33" s="532"/>
      <c r="BCX33" s="532"/>
      <c r="BCY33" s="532"/>
      <c r="BCZ33" s="532"/>
      <c r="BDA33" s="532"/>
      <c r="BDB33" s="532"/>
      <c r="BDC33" s="532"/>
      <c r="BDD33" s="532"/>
      <c r="BDE33" s="532"/>
      <c r="BDF33" s="532"/>
      <c r="BDG33" s="532"/>
      <c r="BDH33" s="532"/>
      <c r="BDI33" s="532"/>
      <c r="BDJ33" s="532"/>
      <c r="BDK33" s="532"/>
      <c r="BDL33" s="532"/>
      <c r="BDM33" s="532"/>
      <c r="BDN33" s="532"/>
      <c r="BDO33" s="532"/>
      <c r="BDP33" s="532"/>
      <c r="BDQ33" s="532"/>
      <c r="BDR33" s="532"/>
      <c r="BDS33" s="532"/>
      <c r="BDT33" s="532"/>
      <c r="BDU33" s="532"/>
      <c r="BDV33" s="532"/>
      <c r="BDW33" s="532"/>
      <c r="BDX33" s="532"/>
      <c r="BDY33" s="532"/>
      <c r="BDZ33" s="532"/>
      <c r="BEA33" s="532"/>
      <c r="BEB33" s="532"/>
      <c r="BEC33" s="532"/>
      <c r="BED33" s="532"/>
      <c r="BEE33" s="532"/>
      <c r="BEF33" s="532"/>
      <c r="BEG33" s="532"/>
      <c r="BEH33" s="532"/>
      <c r="BEI33" s="532"/>
      <c r="BEJ33" s="532"/>
      <c r="BEK33" s="532"/>
      <c r="BEL33" s="532"/>
      <c r="BEM33" s="532"/>
      <c r="BEN33" s="532"/>
      <c r="BEO33" s="532"/>
      <c r="BEP33" s="532"/>
      <c r="BEQ33" s="532"/>
      <c r="BER33" s="532"/>
      <c r="BES33" s="532"/>
      <c r="BET33" s="532"/>
      <c r="BEU33" s="532"/>
      <c r="BEV33" s="532"/>
      <c r="BEW33" s="532"/>
      <c r="BEX33" s="532"/>
      <c r="BEY33" s="532"/>
      <c r="BEZ33" s="532"/>
      <c r="BFA33" s="532"/>
      <c r="BFB33" s="532"/>
      <c r="BFC33" s="532"/>
      <c r="BFD33" s="532"/>
      <c r="BFE33" s="532"/>
      <c r="BFF33" s="532"/>
      <c r="BFG33" s="532"/>
      <c r="BFH33" s="532"/>
      <c r="BFI33" s="532"/>
      <c r="BFJ33" s="532"/>
      <c r="BFK33" s="532"/>
      <c r="BFL33" s="532"/>
      <c r="BFM33" s="532"/>
      <c r="BFN33" s="532"/>
      <c r="BFO33" s="532"/>
      <c r="BFP33" s="532"/>
      <c r="BFQ33" s="532"/>
      <c r="BFR33" s="532"/>
      <c r="BFS33" s="532"/>
      <c r="BFT33" s="532"/>
      <c r="BFU33" s="532"/>
      <c r="BFV33" s="532"/>
      <c r="BFW33" s="532"/>
      <c r="BFX33" s="532"/>
      <c r="BFY33" s="532"/>
      <c r="BFZ33" s="532"/>
      <c r="BGA33" s="532"/>
      <c r="BGB33" s="532"/>
      <c r="BGC33" s="532"/>
      <c r="BGD33" s="532"/>
      <c r="BGE33" s="532"/>
      <c r="BGF33" s="532"/>
      <c r="BGG33" s="532"/>
      <c r="BGH33" s="532"/>
      <c r="BGI33" s="532"/>
      <c r="BGJ33" s="532"/>
      <c r="BGK33" s="532"/>
      <c r="BGL33" s="532"/>
      <c r="BGM33" s="532"/>
      <c r="BGN33" s="532"/>
      <c r="BGO33" s="532"/>
      <c r="BGP33" s="532"/>
      <c r="BGQ33" s="532"/>
      <c r="BGR33" s="532"/>
      <c r="BGS33" s="532"/>
      <c r="BGT33" s="532"/>
      <c r="BGU33" s="532"/>
      <c r="BGV33" s="532"/>
      <c r="BGW33" s="532"/>
      <c r="BGX33" s="532"/>
      <c r="BGY33" s="532"/>
      <c r="BGZ33" s="532"/>
      <c r="BHA33" s="532"/>
      <c r="BHB33" s="532"/>
      <c r="BHC33" s="532"/>
      <c r="BHD33" s="532"/>
      <c r="BHE33" s="532"/>
      <c r="BHF33" s="532"/>
      <c r="BHG33" s="532"/>
      <c r="BHH33" s="532"/>
      <c r="BHI33" s="532"/>
      <c r="BHJ33" s="532"/>
      <c r="BHK33" s="532"/>
      <c r="BHL33" s="532"/>
      <c r="BHM33" s="532"/>
      <c r="BHN33" s="532"/>
      <c r="BHO33" s="532"/>
      <c r="BHP33" s="532"/>
      <c r="BHQ33" s="532"/>
      <c r="BHR33" s="532"/>
      <c r="BHS33" s="532"/>
      <c r="BHT33" s="532"/>
      <c r="BHU33" s="532"/>
      <c r="BHV33" s="532"/>
      <c r="BHW33" s="532"/>
      <c r="BHX33" s="532"/>
      <c r="BHY33" s="532"/>
      <c r="BHZ33" s="532"/>
      <c r="BIA33" s="532"/>
      <c r="BIB33" s="532"/>
      <c r="BIC33" s="532"/>
      <c r="BID33" s="532"/>
      <c r="BIE33" s="532"/>
      <c r="BIF33" s="532"/>
      <c r="BIG33" s="532"/>
      <c r="BIH33" s="532"/>
      <c r="BII33" s="532"/>
      <c r="BIJ33" s="532"/>
      <c r="BIK33" s="532"/>
      <c r="BIL33" s="532"/>
      <c r="BIM33" s="532"/>
      <c r="BIN33" s="532"/>
      <c r="BIO33" s="532"/>
      <c r="BIP33" s="532"/>
      <c r="BIQ33" s="532"/>
      <c r="BIR33" s="532"/>
      <c r="BIS33" s="532"/>
      <c r="BIT33" s="532"/>
      <c r="BIU33" s="532"/>
      <c r="BIV33" s="532"/>
      <c r="BIW33" s="532"/>
      <c r="BIX33" s="532"/>
      <c r="BIY33" s="532"/>
      <c r="BIZ33" s="532"/>
      <c r="BJA33" s="532"/>
      <c r="BJB33" s="532"/>
      <c r="BJC33" s="532"/>
      <c r="BJD33" s="532"/>
      <c r="BJE33" s="532"/>
      <c r="BJF33" s="532"/>
      <c r="BJG33" s="532"/>
      <c r="BJH33" s="532"/>
      <c r="BJI33" s="532"/>
      <c r="BJJ33" s="532"/>
      <c r="BJK33" s="532"/>
      <c r="BJL33" s="532"/>
      <c r="BJM33" s="532"/>
      <c r="BJN33" s="532"/>
      <c r="BJO33" s="532"/>
      <c r="BJP33" s="532"/>
      <c r="BJQ33" s="532"/>
      <c r="BJR33" s="532"/>
      <c r="BJS33" s="532"/>
      <c r="BJT33" s="532"/>
      <c r="BJU33" s="532"/>
      <c r="BJV33" s="532"/>
      <c r="BJW33" s="532"/>
      <c r="BJX33" s="532"/>
      <c r="BJY33" s="532"/>
      <c r="BJZ33" s="532"/>
      <c r="BKA33" s="532"/>
      <c r="BKB33" s="532"/>
      <c r="BKC33" s="532"/>
      <c r="BKD33" s="532"/>
      <c r="BKE33" s="532"/>
      <c r="BKF33" s="532"/>
      <c r="BKG33" s="532"/>
      <c r="BKH33" s="532"/>
      <c r="BKI33" s="532"/>
      <c r="BKJ33" s="532"/>
      <c r="BKK33" s="532"/>
      <c r="BKL33" s="532"/>
      <c r="BKM33" s="532"/>
      <c r="BKN33" s="532"/>
      <c r="BKO33" s="532"/>
      <c r="BKP33" s="532"/>
      <c r="BKQ33" s="532"/>
      <c r="BKR33" s="532"/>
      <c r="BKS33" s="532"/>
      <c r="BKT33" s="532"/>
      <c r="BKU33" s="532"/>
      <c r="BKV33" s="532"/>
      <c r="BKW33" s="532"/>
      <c r="BKX33" s="532"/>
      <c r="BKY33" s="532"/>
      <c r="BKZ33" s="532"/>
      <c r="BLA33" s="532"/>
      <c r="BLB33" s="532"/>
      <c r="BLC33" s="532"/>
      <c r="BLD33" s="532"/>
      <c r="BLE33" s="532"/>
      <c r="BLF33" s="532"/>
      <c r="BLG33" s="532"/>
      <c r="BLH33" s="532"/>
      <c r="BLI33" s="532"/>
      <c r="BLJ33" s="532"/>
      <c r="BLK33" s="532"/>
      <c r="BLL33" s="532"/>
      <c r="BLM33" s="532"/>
      <c r="BLN33" s="532"/>
      <c r="BLO33" s="532"/>
      <c r="BLP33" s="532"/>
      <c r="BLQ33" s="532"/>
      <c r="BLR33" s="532"/>
      <c r="BLS33" s="532"/>
      <c r="BLT33" s="532"/>
      <c r="BLU33" s="532"/>
      <c r="BLV33" s="532"/>
      <c r="BLW33" s="532"/>
      <c r="BLX33" s="532"/>
      <c r="BLY33" s="532"/>
      <c r="BLZ33" s="532"/>
      <c r="BMA33" s="532"/>
      <c r="BMB33" s="532"/>
      <c r="BMC33" s="532"/>
      <c r="BMD33" s="532"/>
      <c r="BME33" s="532"/>
      <c r="BMF33" s="532"/>
      <c r="BMG33" s="532"/>
      <c r="BMH33" s="532"/>
      <c r="BMI33" s="532"/>
      <c r="BMJ33" s="532"/>
      <c r="BMK33" s="532"/>
      <c r="BML33" s="532"/>
      <c r="BMM33" s="532"/>
      <c r="BMN33" s="532"/>
      <c r="BMO33" s="532"/>
      <c r="BMP33" s="532"/>
      <c r="BMQ33" s="532"/>
      <c r="BMR33" s="532"/>
      <c r="BMS33" s="532"/>
      <c r="BMT33" s="532"/>
      <c r="BMU33" s="532"/>
      <c r="BMV33" s="532"/>
      <c r="BMW33" s="532"/>
      <c r="BMX33" s="532"/>
      <c r="BMY33" s="532"/>
      <c r="BMZ33" s="532"/>
      <c r="BNA33" s="532"/>
      <c r="BNB33" s="532"/>
      <c r="BNC33" s="532"/>
      <c r="BND33" s="532"/>
      <c r="BNE33" s="532"/>
      <c r="BNF33" s="532"/>
      <c r="BNG33" s="532"/>
      <c r="BNH33" s="532"/>
      <c r="BNI33" s="532"/>
      <c r="BNJ33" s="532"/>
      <c r="BNK33" s="532"/>
      <c r="BNL33" s="532"/>
      <c r="BNM33" s="532"/>
      <c r="BNN33" s="532"/>
      <c r="BNO33" s="532"/>
      <c r="BNP33" s="532"/>
      <c r="BNQ33" s="532"/>
      <c r="BNR33" s="532"/>
      <c r="BNS33" s="532"/>
      <c r="BNT33" s="532"/>
      <c r="BNU33" s="532"/>
      <c r="BNV33" s="532"/>
      <c r="BNW33" s="532"/>
      <c r="BNX33" s="532"/>
      <c r="BNY33" s="532"/>
      <c r="BNZ33" s="532"/>
      <c r="BOA33" s="532"/>
      <c r="BOB33" s="532"/>
      <c r="BOC33" s="532"/>
      <c r="BOD33" s="532"/>
      <c r="BOE33" s="532"/>
      <c r="BOF33" s="532"/>
      <c r="BOG33" s="532"/>
      <c r="BOH33" s="532"/>
      <c r="BOI33" s="532"/>
      <c r="BOJ33" s="532"/>
      <c r="BOK33" s="532"/>
      <c r="BOL33" s="532"/>
      <c r="BOM33" s="532"/>
      <c r="BON33" s="532"/>
      <c r="BOO33" s="532"/>
      <c r="BOP33" s="532"/>
      <c r="BOQ33" s="532"/>
      <c r="BOR33" s="532"/>
      <c r="BOS33" s="532"/>
      <c r="BOT33" s="532"/>
      <c r="BOU33" s="532"/>
      <c r="BOV33" s="532"/>
      <c r="BOW33" s="532"/>
      <c r="BOX33" s="532"/>
      <c r="BOY33" s="532"/>
      <c r="BOZ33" s="532"/>
      <c r="BPA33" s="532"/>
      <c r="BPB33" s="532"/>
      <c r="BPC33" s="532"/>
      <c r="BPD33" s="532"/>
      <c r="BPE33" s="532"/>
      <c r="BPF33" s="532"/>
      <c r="BPG33" s="532"/>
      <c r="BPH33" s="532"/>
      <c r="BPI33" s="532"/>
      <c r="BPJ33" s="532"/>
      <c r="BPK33" s="532"/>
      <c r="BPL33" s="532"/>
      <c r="BPM33" s="532"/>
      <c r="BPN33" s="532"/>
      <c r="BPO33" s="532"/>
      <c r="BPP33" s="532"/>
      <c r="BPQ33" s="532"/>
      <c r="BPR33" s="532"/>
      <c r="BPS33" s="532"/>
      <c r="BPT33" s="532"/>
      <c r="BPU33" s="532"/>
      <c r="BPV33" s="532"/>
      <c r="BPW33" s="532"/>
      <c r="BPX33" s="532"/>
      <c r="BPY33" s="532"/>
      <c r="BPZ33" s="532"/>
      <c r="BQA33" s="532"/>
      <c r="BQB33" s="532"/>
      <c r="BQC33" s="532"/>
      <c r="BQD33" s="532"/>
      <c r="BQE33" s="532"/>
      <c r="BQF33" s="532"/>
      <c r="BQG33" s="532"/>
      <c r="BQH33" s="532"/>
      <c r="BQI33" s="532"/>
      <c r="BQJ33" s="532"/>
      <c r="BQK33" s="532"/>
      <c r="BQL33" s="532"/>
      <c r="BQM33" s="532"/>
      <c r="BQN33" s="532"/>
      <c r="BQO33" s="532"/>
      <c r="BQP33" s="532"/>
      <c r="BQQ33" s="532"/>
      <c r="BQR33" s="532"/>
      <c r="BQS33" s="532"/>
      <c r="BQT33" s="532"/>
      <c r="BQU33" s="532"/>
      <c r="BQV33" s="532"/>
      <c r="BQW33" s="532"/>
      <c r="BQX33" s="532"/>
      <c r="BQY33" s="532"/>
      <c r="BQZ33" s="532"/>
      <c r="BRA33" s="532"/>
      <c r="BRB33" s="532"/>
      <c r="BRC33" s="532"/>
      <c r="BRD33" s="532"/>
      <c r="BRE33" s="532"/>
      <c r="BRF33" s="532"/>
      <c r="BRG33" s="532"/>
      <c r="BRH33" s="532"/>
      <c r="BRI33" s="532"/>
      <c r="BRJ33" s="532"/>
      <c r="BRK33" s="532"/>
      <c r="BRL33" s="532"/>
      <c r="BRM33" s="532"/>
      <c r="BRN33" s="532"/>
      <c r="BRO33" s="532"/>
      <c r="BRP33" s="532"/>
      <c r="BRQ33" s="532"/>
      <c r="BRR33" s="532"/>
      <c r="BRS33" s="532"/>
      <c r="BRT33" s="532"/>
      <c r="BRU33" s="532"/>
      <c r="BRV33" s="532"/>
      <c r="BRW33" s="532"/>
      <c r="BRX33" s="532"/>
      <c r="BRY33" s="532"/>
      <c r="BRZ33" s="532"/>
      <c r="BSA33" s="532"/>
      <c r="BSB33" s="532"/>
      <c r="BSC33" s="532"/>
      <c r="BSD33" s="532"/>
      <c r="BSE33" s="532"/>
      <c r="BSF33" s="532"/>
      <c r="BSG33" s="532"/>
      <c r="BSH33" s="532"/>
      <c r="BSI33" s="532"/>
      <c r="BSJ33" s="532"/>
      <c r="BSK33" s="532"/>
      <c r="BSL33" s="532"/>
      <c r="BSM33" s="532"/>
      <c r="BSN33" s="532"/>
      <c r="BSO33" s="532"/>
      <c r="BSP33" s="532"/>
      <c r="BSQ33" s="532"/>
      <c r="BSR33" s="532"/>
      <c r="BSS33" s="532"/>
      <c r="BST33" s="532"/>
      <c r="BSU33" s="532"/>
      <c r="BSV33" s="532"/>
      <c r="BSW33" s="532"/>
      <c r="BSX33" s="532"/>
      <c r="BSY33" s="532"/>
      <c r="BSZ33" s="532"/>
      <c r="BTA33" s="532"/>
      <c r="BTB33" s="532"/>
      <c r="BTC33" s="532"/>
      <c r="BTD33" s="532"/>
      <c r="BTE33" s="532"/>
      <c r="BTF33" s="532"/>
      <c r="BTG33" s="532"/>
      <c r="BTH33" s="532"/>
      <c r="BTI33" s="532"/>
      <c r="BTJ33" s="532"/>
      <c r="BTK33" s="532"/>
      <c r="BTL33" s="532"/>
      <c r="BTM33" s="532"/>
      <c r="BTN33" s="532"/>
      <c r="BTO33" s="532"/>
      <c r="BTP33" s="532"/>
      <c r="BTQ33" s="532"/>
      <c r="BTR33" s="532"/>
      <c r="BTS33" s="532"/>
      <c r="BTT33" s="532"/>
      <c r="BTU33" s="532"/>
      <c r="BTV33" s="532"/>
      <c r="BTW33" s="532"/>
      <c r="BTX33" s="532"/>
      <c r="BTY33" s="532"/>
      <c r="BTZ33" s="532"/>
      <c r="BUA33" s="532"/>
      <c r="BUB33" s="532"/>
      <c r="BUC33" s="532"/>
      <c r="BUD33" s="532"/>
      <c r="BUE33" s="532"/>
      <c r="BUF33" s="532"/>
      <c r="BUG33" s="532"/>
      <c r="BUH33" s="532"/>
      <c r="BUI33" s="532"/>
      <c r="BUJ33" s="532"/>
      <c r="BUK33" s="532"/>
      <c r="BUL33" s="532"/>
      <c r="BUM33" s="532"/>
      <c r="BUN33" s="532"/>
      <c r="BUO33" s="532"/>
      <c r="BUP33" s="532"/>
      <c r="BUQ33" s="532"/>
      <c r="BUR33" s="532"/>
      <c r="BUS33" s="532"/>
      <c r="BUT33" s="532"/>
      <c r="BUU33" s="532"/>
      <c r="BUV33" s="532"/>
      <c r="BUW33" s="532"/>
      <c r="BUX33" s="532"/>
      <c r="BUY33" s="532"/>
      <c r="BUZ33" s="532"/>
      <c r="BVA33" s="532"/>
      <c r="BVB33" s="532"/>
      <c r="BVC33" s="532"/>
      <c r="BVD33" s="532"/>
      <c r="BVE33" s="532"/>
      <c r="BVF33" s="532"/>
      <c r="BVG33" s="532"/>
      <c r="BVH33" s="532"/>
      <c r="BVI33" s="532"/>
      <c r="BVJ33" s="532"/>
      <c r="BVK33" s="532"/>
      <c r="BVL33" s="532"/>
      <c r="BVM33" s="532"/>
      <c r="BVN33" s="532"/>
      <c r="BVO33" s="532"/>
      <c r="BVP33" s="532"/>
      <c r="BVQ33" s="532"/>
      <c r="BVR33" s="532"/>
      <c r="BVS33" s="532"/>
      <c r="BVT33" s="532"/>
      <c r="BVU33" s="532"/>
      <c r="BVV33" s="532"/>
      <c r="BVW33" s="532"/>
      <c r="BVX33" s="532"/>
      <c r="BVY33" s="532"/>
      <c r="BVZ33" s="532"/>
      <c r="BWA33" s="532"/>
      <c r="BWB33" s="532"/>
      <c r="BWC33" s="532"/>
      <c r="BWD33" s="532"/>
      <c r="BWE33" s="532"/>
      <c r="BWF33" s="532"/>
      <c r="BWG33" s="532"/>
      <c r="BWH33" s="532"/>
      <c r="BWI33" s="532"/>
      <c r="BWJ33" s="532"/>
      <c r="BWK33" s="532"/>
      <c r="BWL33" s="532"/>
      <c r="BWM33" s="532"/>
      <c r="BWN33" s="532"/>
      <c r="BWO33" s="532"/>
      <c r="BWP33" s="532"/>
      <c r="BWQ33" s="532"/>
      <c r="BWR33" s="532"/>
      <c r="BWS33" s="532"/>
      <c r="BWT33" s="532"/>
      <c r="BWU33" s="532"/>
      <c r="BWV33" s="532"/>
      <c r="BWW33" s="532"/>
      <c r="BWX33" s="532"/>
      <c r="BWY33" s="532"/>
      <c r="BWZ33" s="532"/>
      <c r="BXA33" s="532"/>
      <c r="BXB33" s="532"/>
      <c r="BXC33" s="532"/>
      <c r="BXD33" s="532"/>
      <c r="BXE33" s="532"/>
      <c r="BXF33" s="532"/>
      <c r="BXG33" s="532"/>
      <c r="BXH33" s="532"/>
      <c r="BXI33" s="532"/>
      <c r="BXJ33" s="532"/>
      <c r="BXK33" s="532"/>
      <c r="BXL33" s="532"/>
      <c r="BXM33" s="532"/>
      <c r="BXN33" s="532"/>
      <c r="BXO33" s="532"/>
      <c r="BXP33" s="532"/>
      <c r="BXQ33" s="532"/>
      <c r="BXR33" s="532"/>
      <c r="BXS33" s="532"/>
      <c r="BXT33" s="532"/>
      <c r="BXU33" s="532"/>
      <c r="BXV33" s="532"/>
      <c r="BXW33" s="532"/>
      <c r="BXX33" s="532"/>
      <c r="BXY33" s="532"/>
      <c r="BXZ33" s="532"/>
      <c r="BYA33" s="532"/>
      <c r="BYB33" s="532"/>
      <c r="BYC33" s="532"/>
      <c r="BYD33" s="532"/>
      <c r="BYE33" s="532"/>
      <c r="BYF33" s="532"/>
      <c r="BYG33" s="532"/>
      <c r="BYH33" s="532"/>
      <c r="BYI33" s="532"/>
      <c r="BYJ33" s="532"/>
      <c r="BYK33" s="532"/>
      <c r="BYL33" s="532"/>
      <c r="BYM33" s="532"/>
      <c r="BYN33" s="532"/>
      <c r="BYO33" s="532"/>
      <c r="BYP33" s="532"/>
      <c r="BYQ33" s="532"/>
      <c r="BYR33" s="532"/>
      <c r="BYS33" s="532"/>
      <c r="BYT33" s="532"/>
      <c r="BYU33" s="532"/>
      <c r="BYV33" s="532"/>
      <c r="BYW33" s="532"/>
      <c r="BYX33" s="532"/>
      <c r="BYY33" s="532"/>
      <c r="BYZ33" s="532"/>
      <c r="BZA33" s="532"/>
      <c r="BZB33" s="532"/>
      <c r="BZC33" s="532"/>
      <c r="BZD33" s="532"/>
      <c r="BZE33" s="532"/>
      <c r="BZF33" s="532"/>
      <c r="BZG33" s="532"/>
      <c r="BZH33" s="532"/>
      <c r="BZI33" s="532"/>
      <c r="BZJ33" s="532"/>
      <c r="BZK33" s="532"/>
      <c r="BZL33" s="532"/>
      <c r="BZM33" s="532"/>
      <c r="BZN33" s="532"/>
      <c r="BZO33" s="532"/>
      <c r="BZP33" s="532"/>
      <c r="BZQ33" s="532"/>
      <c r="BZR33" s="532"/>
      <c r="BZS33" s="532"/>
      <c r="BZT33" s="532"/>
      <c r="BZU33" s="532"/>
      <c r="BZV33" s="532"/>
      <c r="BZW33" s="532"/>
      <c r="BZX33" s="532"/>
      <c r="BZY33" s="532"/>
      <c r="BZZ33" s="532"/>
      <c r="CAA33" s="532"/>
      <c r="CAB33" s="532"/>
      <c r="CAC33" s="532"/>
      <c r="CAD33" s="532"/>
      <c r="CAE33" s="532"/>
      <c r="CAF33" s="532"/>
      <c r="CAG33" s="532"/>
      <c r="CAH33" s="532"/>
      <c r="CAI33" s="532"/>
      <c r="CAJ33" s="532"/>
      <c r="CAK33" s="532"/>
      <c r="CAL33" s="532"/>
      <c r="CAM33" s="532"/>
      <c r="CAN33" s="532"/>
      <c r="CAO33" s="532"/>
      <c r="CAP33" s="532"/>
      <c r="CAQ33" s="532"/>
      <c r="CAR33" s="532"/>
      <c r="CAS33" s="532"/>
      <c r="CAT33" s="532"/>
      <c r="CAU33" s="532"/>
      <c r="CAV33" s="532"/>
      <c r="CAW33" s="532"/>
      <c r="CAX33" s="532"/>
      <c r="CAY33" s="532"/>
      <c r="CAZ33" s="532"/>
      <c r="CBA33" s="532"/>
      <c r="CBB33" s="532"/>
      <c r="CBC33" s="532"/>
      <c r="CBD33" s="532"/>
      <c r="CBE33" s="532"/>
      <c r="CBF33" s="532"/>
      <c r="CBG33" s="532"/>
      <c r="CBH33" s="532"/>
      <c r="CBI33" s="532"/>
      <c r="CBJ33" s="532"/>
      <c r="CBK33" s="532"/>
      <c r="CBL33" s="532"/>
      <c r="CBM33" s="532"/>
      <c r="CBN33" s="532"/>
      <c r="CBO33" s="532"/>
      <c r="CBP33" s="532"/>
      <c r="CBQ33" s="532"/>
      <c r="CBR33" s="532"/>
      <c r="CBS33" s="532"/>
      <c r="CBT33" s="532"/>
      <c r="CBU33" s="532"/>
      <c r="CBV33" s="532"/>
      <c r="CBW33" s="532"/>
      <c r="CBX33" s="532"/>
      <c r="CBY33" s="532"/>
      <c r="CBZ33" s="532"/>
      <c r="CCA33" s="532"/>
      <c r="CCB33" s="532"/>
      <c r="CCC33" s="532"/>
      <c r="CCD33" s="532"/>
      <c r="CCE33" s="532"/>
      <c r="CCF33" s="532"/>
      <c r="CCG33" s="532"/>
      <c r="CCH33" s="532"/>
      <c r="CCI33" s="532"/>
      <c r="CCJ33" s="532"/>
      <c r="CCK33" s="532"/>
      <c r="CCL33" s="532"/>
      <c r="CCM33" s="532"/>
      <c r="CCN33" s="532"/>
      <c r="CCO33" s="532"/>
      <c r="CCP33" s="532"/>
      <c r="CCQ33" s="532"/>
      <c r="CCR33" s="532"/>
      <c r="CCS33" s="532"/>
      <c r="CCT33" s="532"/>
      <c r="CCU33" s="532"/>
      <c r="CCV33" s="532"/>
      <c r="CCW33" s="532"/>
      <c r="CCX33" s="532"/>
      <c r="CCY33" s="532"/>
      <c r="CCZ33" s="532"/>
      <c r="CDA33" s="532"/>
      <c r="CDB33" s="532"/>
      <c r="CDC33" s="532"/>
      <c r="CDD33" s="532"/>
      <c r="CDE33" s="532"/>
      <c r="CDF33" s="532"/>
      <c r="CDG33" s="532"/>
      <c r="CDH33" s="532"/>
      <c r="CDI33" s="532"/>
      <c r="CDJ33" s="532"/>
      <c r="CDK33" s="532"/>
      <c r="CDL33" s="532"/>
      <c r="CDM33" s="532"/>
      <c r="CDN33" s="532"/>
      <c r="CDO33" s="532"/>
      <c r="CDP33" s="532"/>
      <c r="CDQ33" s="532"/>
      <c r="CDR33" s="532"/>
      <c r="CDS33" s="532"/>
      <c r="CDT33" s="532"/>
      <c r="CDU33" s="532"/>
      <c r="CDV33" s="532"/>
      <c r="CDW33" s="532"/>
      <c r="CDX33" s="532"/>
      <c r="CDY33" s="532"/>
      <c r="CDZ33" s="532"/>
      <c r="CEA33" s="532"/>
      <c r="CEB33" s="532"/>
      <c r="CEC33" s="532"/>
      <c r="CED33" s="532"/>
      <c r="CEE33" s="532"/>
      <c r="CEF33" s="532"/>
      <c r="CEG33" s="532"/>
      <c r="CEH33" s="532"/>
      <c r="CEI33" s="532"/>
      <c r="CEJ33" s="532"/>
      <c r="CEK33" s="532"/>
      <c r="CEL33" s="532"/>
      <c r="CEM33" s="532"/>
      <c r="CEN33" s="532"/>
      <c r="CEO33" s="532"/>
      <c r="CEP33" s="532"/>
      <c r="CEQ33" s="532"/>
      <c r="CER33" s="532"/>
      <c r="CES33" s="532"/>
      <c r="CET33" s="532"/>
      <c r="CEU33" s="532"/>
      <c r="CEV33" s="532"/>
      <c r="CEW33" s="532"/>
      <c r="CEX33" s="532"/>
      <c r="CEY33" s="532"/>
      <c r="CEZ33" s="532"/>
      <c r="CFA33" s="532"/>
      <c r="CFB33" s="532"/>
      <c r="CFC33" s="532"/>
      <c r="CFD33" s="532"/>
      <c r="CFE33" s="532"/>
      <c r="CFF33" s="532"/>
      <c r="CFG33" s="532"/>
      <c r="CFH33" s="532"/>
      <c r="CFI33" s="532"/>
      <c r="CFJ33" s="532"/>
      <c r="CFK33" s="532"/>
      <c r="CFL33" s="532"/>
      <c r="CFM33" s="532"/>
      <c r="CFN33" s="532"/>
      <c r="CFO33" s="532"/>
      <c r="CFP33" s="532"/>
      <c r="CFQ33" s="532"/>
      <c r="CFR33" s="532"/>
      <c r="CFS33" s="532"/>
      <c r="CFT33" s="532"/>
      <c r="CFU33" s="532"/>
      <c r="CFV33" s="532"/>
      <c r="CFW33" s="532"/>
      <c r="CFX33" s="532"/>
      <c r="CFY33" s="532"/>
      <c r="CFZ33" s="532"/>
      <c r="CGA33" s="532"/>
      <c r="CGB33" s="532"/>
      <c r="CGC33" s="532"/>
      <c r="CGD33" s="532"/>
      <c r="CGE33" s="532"/>
      <c r="CGF33" s="532"/>
      <c r="CGG33" s="532"/>
      <c r="CGH33" s="532"/>
      <c r="CGI33" s="532"/>
      <c r="CGJ33" s="532"/>
      <c r="CGK33" s="532"/>
      <c r="CGL33" s="532"/>
      <c r="CGM33" s="532"/>
      <c r="CGN33" s="532"/>
      <c r="CGO33" s="532"/>
      <c r="CGP33" s="532"/>
      <c r="CGQ33" s="532"/>
      <c r="CGR33" s="532"/>
      <c r="CGS33" s="532"/>
      <c r="CGT33" s="532"/>
      <c r="CGU33" s="532"/>
      <c r="CGV33" s="532"/>
      <c r="CGW33" s="532"/>
      <c r="CGX33" s="532"/>
      <c r="CGY33" s="532"/>
      <c r="CGZ33" s="532"/>
      <c r="CHA33" s="532"/>
      <c r="CHB33" s="532"/>
      <c r="CHC33" s="532"/>
      <c r="CHD33" s="532"/>
      <c r="CHE33" s="532"/>
      <c r="CHF33" s="532"/>
      <c r="CHG33" s="532"/>
      <c r="CHH33" s="532"/>
      <c r="CHI33" s="532"/>
      <c r="CHJ33" s="532"/>
      <c r="CHK33" s="532"/>
      <c r="CHL33" s="532"/>
      <c r="CHM33" s="532"/>
      <c r="CHN33" s="532"/>
      <c r="CHO33" s="532"/>
      <c r="CHP33" s="532"/>
      <c r="CHQ33" s="532"/>
      <c r="CHR33" s="532"/>
      <c r="CHS33" s="532"/>
      <c r="CHT33" s="532"/>
      <c r="CHU33" s="532"/>
      <c r="CHV33" s="532"/>
      <c r="CHW33" s="532"/>
      <c r="CHX33" s="532"/>
      <c r="CHY33" s="532"/>
      <c r="CHZ33" s="532"/>
      <c r="CIA33" s="532"/>
      <c r="CIB33" s="532"/>
      <c r="CIC33" s="532"/>
      <c r="CID33" s="532"/>
      <c r="CIE33" s="532"/>
      <c r="CIF33" s="532"/>
      <c r="CIG33" s="532"/>
      <c r="CIH33" s="532"/>
      <c r="CII33" s="532"/>
      <c r="CIJ33" s="532"/>
      <c r="CIK33" s="532"/>
      <c r="CIL33" s="532"/>
      <c r="CIM33" s="532"/>
      <c r="CIN33" s="532"/>
      <c r="CIO33" s="532"/>
      <c r="CIP33" s="532"/>
      <c r="CIQ33" s="532"/>
      <c r="CIR33" s="532"/>
      <c r="CIS33" s="532"/>
      <c r="CIT33" s="532"/>
      <c r="CIU33" s="532"/>
      <c r="CIV33" s="532"/>
      <c r="CIW33" s="532"/>
      <c r="CIX33" s="532"/>
      <c r="CIY33" s="532"/>
      <c r="CIZ33" s="532"/>
      <c r="CJA33" s="532"/>
      <c r="CJB33" s="532"/>
      <c r="CJC33" s="532"/>
      <c r="CJD33" s="532"/>
      <c r="CJE33" s="532"/>
      <c r="CJF33" s="532"/>
      <c r="CJG33" s="532"/>
      <c r="CJH33" s="532"/>
      <c r="CJI33" s="532"/>
      <c r="CJJ33" s="532"/>
      <c r="CJK33" s="532"/>
      <c r="CJL33" s="532"/>
      <c r="CJM33" s="532"/>
      <c r="CJN33" s="532"/>
      <c r="CJO33" s="532"/>
      <c r="CJP33" s="532"/>
      <c r="CJQ33" s="532"/>
      <c r="CJR33" s="532"/>
      <c r="CJS33" s="532"/>
      <c r="CJT33" s="532"/>
      <c r="CJU33" s="532"/>
      <c r="CJV33" s="532"/>
      <c r="CJW33" s="532"/>
      <c r="CJX33" s="532"/>
      <c r="CJY33" s="532"/>
      <c r="CJZ33" s="532"/>
      <c r="CKA33" s="532"/>
      <c r="CKB33" s="532"/>
      <c r="CKC33" s="532"/>
      <c r="CKD33" s="532"/>
      <c r="CKE33" s="532"/>
      <c r="CKF33" s="532"/>
      <c r="CKG33" s="532"/>
      <c r="CKH33" s="532"/>
      <c r="CKI33" s="532"/>
      <c r="CKJ33" s="532"/>
      <c r="CKK33" s="532"/>
      <c r="CKL33" s="532"/>
      <c r="CKM33" s="532"/>
      <c r="CKN33" s="532"/>
      <c r="CKO33" s="532"/>
      <c r="CKP33" s="532"/>
      <c r="CKQ33" s="532"/>
      <c r="CKR33" s="532"/>
      <c r="CKS33" s="532"/>
      <c r="CKT33" s="532"/>
      <c r="CKU33" s="532"/>
      <c r="CKV33" s="532"/>
      <c r="CKW33" s="532"/>
      <c r="CKX33" s="532"/>
      <c r="CKY33" s="532"/>
      <c r="CKZ33" s="532"/>
      <c r="CLA33" s="532"/>
      <c r="CLB33" s="532"/>
      <c r="CLC33" s="532"/>
      <c r="CLD33" s="532"/>
      <c r="CLE33" s="532"/>
      <c r="CLF33" s="532"/>
      <c r="CLG33" s="532"/>
      <c r="CLH33" s="532"/>
      <c r="CLI33" s="532"/>
      <c r="CLJ33" s="532"/>
      <c r="CLK33" s="532"/>
      <c r="CLL33" s="532"/>
      <c r="CLM33" s="532"/>
      <c r="CLN33" s="532"/>
      <c r="CLO33" s="532"/>
      <c r="CLP33" s="532"/>
      <c r="CLQ33" s="532"/>
      <c r="CLR33" s="532"/>
      <c r="CLS33" s="532"/>
      <c r="CLT33" s="532"/>
      <c r="CLU33" s="532"/>
      <c r="CLV33" s="532"/>
      <c r="CLW33" s="532"/>
      <c r="CLX33" s="532"/>
      <c r="CLY33" s="532"/>
      <c r="CLZ33" s="532"/>
      <c r="CMA33" s="532"/>
      <c r="CMB33" s="532"/>
      <c r="CMC33" s="532"/>
      <c r="CMD33" s="532"/>
      <c r="CME33" s="532"/>
      <c r="CMF33" s="532"/>
      <c r="CMG33" s="532"/>
      <c r="CMH33" s="532"/>
      <c r="CMI33" s="532"/>
      <c r="CMJ33" s="532"/>
      <c r="CMK33" s="532"/>
      <c r="CML33" s="532"/>
      <c r="CMM33" s="532"/>
      <c r="CMN33" s="532"/>
      <c r="CMO33" s="532"/>
      <c r="CMP33" s="532"/>
      <c r="CMQ33" s="532"/>
      <c r="CMR33" s="532"/>
      <c r="CMS33" s="532"/>
      <c r="CMT33" s="532"/>
      <c r="CMU33" s="532"/>
      <c r="CMV33" s="532"/>
      <c r="CMW33" s="532"/>
      <c r="CMX33" s="532"/>
      <c r="CMY33" s="532"/>
      <c r="CMZ33" s="532"/>
      <c r="CNA33" s="532"/>
      <c r="CNB33" s="532"/>
      <c r="CNC33" s="532"/>
      <c r="CND33" s="532"/>
      <c r="CNE33" s="532"/>
      <c r="CNF33" s="532"/>
      <c r="CNG33" s="532"/>
      <c r="CNH33" s="532"/>
      <c r="CNI33" s="532"/>
      <c r="CNJ33" s="532"/>
      <c r="CNK33" s="532"/>
      <c r="CNL33" s="532"/>
      <c r="CNM33" s="532"/>
      <c r="CNN33" s="532"/>
      <c r="CNO33" s="532"/>
      <c r="CNP33" s="532"/>
      <c r="CNQ33" s="532"/>
      <c r="CNR33" s="532"/>
      <c r="CNS33" s="532"/>
      <c r="CNT33" s="532"/>
      <c r="CNU33" s="532"/>
      <c r="CNV33" s="532"/>
      <c r="CNW33" s="532"/>
      <c r="CNX33" s="532"/>
      <c r="CNY33" s="532"/>
      <c r="CNZ33" s="532"/>
      <c r="COA33" s="532"/>
      <c r="COB33" s="532"/>
      <c r="COC33" s="532"/>
      <c r="COD33" s="532"/>
      <c r="COE33" s="532"/>
      <c r="COF33" s="532"/>
      <c r="COG33" s="532"/>
      <c r="COH33" s="532"/>
      <c r="COI33" s="532"/>
      <c r="COJ33" s="532"/>
      <c r="COK33" s="532"/>
      <c r="COL33" s="532"/>
      <c r="COM33" s="532"/>
      <c r="CON33" s="532"/>
      <c r="COO33" s="532"/>
      <c r="COP33" s="532"/>
      <c r="COQ33" s="532"/>
      <c r="COR33" s="532"/>
      <c r="COS33" s="532"/>
      <c r="COT33" s="532"/>
      <c r="COU33" s="532"/>
      <c r="COV33" s="532"/>
      <c r="COW33" s="532"/>
      <c r="COX33" s="532"/>
      <c r="COY33" s="532"/>
      <c r="COZ33" s="532"/>
      <c r="CPA33" s="532"/>
      <c r="CPB33" s="532"/>
      <c r="CPC33" s="532"/>
      <c r="CPD33" s="532"/>
      <c r="CPE33" s="532"/>
      <c r="CPF33" s="532"/>
      <c r="CPG33" s="532"/>
      <c r="CPH33" s="532"/>
      <c r="CPI33" s="532"/>
      <c r="CPJ33" s="532"/>
      <c r="CPK33" s="532"/>
      <c r="CPL33" s="532"/>
      <c r="CPM33" s="532"/>
      <c r="CPN33" s="532"/>
      <c r="CPO33" s="532"/>
      <c r="CPP33" s="532"/>
      <c r="CPQ33" s="532"/>
      <c r="CPR33" s="532"/>
      <c r="CPS33" s="532"/>
      <c r="CPT33" s="532"/>
      <c r="CPU33" s="532"/>
      <c r="CPV33" s="532"/>
      <c r="CPW33" s="532"/>
      <c r="CPX33" s="532"/>
      <c r="CPY33" s="532"/>
      <c r="CPZ33" s="532"/>
      <c r="CQA33" s="532"/>
      <c r="CQB33" s="532"/>
      <c r="CQC33" s="532"/>
      <c r="CQD33" s="532"/>
      <c r="CQE33" s="532"/>
      <c r="CQF33" s="532"/>
      <c r="CQG33" s="532"/>
      <c r="CQH33" s="532"/>
      <c r="CQI33" s="532"/>
      <c r="CQJ33" s="532"/>
      <c r="CQK33" s="532"/>
      <c r="CQL33" s="532"/>
      <c r="CQM33" s="532"/>
      <c r="CQN33" s="532"/>
      <c r="CQO33" s="532"/>
      <c r="CQP33" s="532"/>
      <c r="CQQ33" s="532"/>
      <c r="CQR33" s="532"/>
      <c r="CQS33" s="532"/>
      <c r="CQT33" s="532"/>
      <c r="CQU33" s="532"/>
      <c r="CQV33" s="532"/>
      <c r="CQW33" s="532"/>
      <c r="CQX33" s="532"/>
      <c r="CQY33" s="532"/>
      <c r="CQZ33" s="532"/>
      <c r="CRA33" s="532"/>
      <c r="CRB33" s="532"/>
      <c r="CRC33" s="532"/>
      <c r="CRD33" s="532"/>
      <c r="CRE33" s="532"/>
      <c r="CRF33" s="532"/>
      <c r="CRG33" s="532"/>
      <c r="CRH33" s="532"/>
      <c r="CRI33" s="532"/>
      <c r="CRJ33" s="532"/>
      <c r="CRK33" s="532"/>
      <c r="CRL33" s="532"/>
      <c r="CRM33" s="532"/>
      <c r="CRN33" s="532"/>
      <c r="CRO33" s="532"/>
      <c r="CRP33" s="532"/>
      <c r="CRQ33" s="532"/>
      <c r="CRR33" s="532"/>
      <c r="CRS33" s="532"/>
      <c r="CRT33" s="532"/>
      <c r="CRU33" s="532"/>
      <c r="CRV33" s="532"/>
      <c r="CRW33" s="532"/>
      <c r="CRX33" s="532"/>
      <c r="CRY33" s="532"/>
      <c r="CRZ33" s="532"/>
      <c r="CSA33" s="532"/>
      <c r="CSB33" s="532"/>
      <c r="CSC33" s="532"/>
      <c r="CSD33" s="532"/>
      <c r="CSE33" s="532"/>
      <c r="CSF33" s="532"/>
      <c r="CSG33" s="532"/>
      <c r="CSH33" s="532"/>
      <c r="CSI33" s="532"/>
      <c r="CSJ33" s="532"/>
      <c r="CSK33" s="532"/>
      <c r="CSL33" s="532"/>
      <c r="CSM33" s="532"/>
      <c r="CSN33" s="532"/>
      <c r="CSO33" s="532"/>
      <c r="CSP33" s="532"/>
      <c r="CSQ33" s="532"/>
      <c r="CSR33" s="532"/>
      <c r="CSS33" s="532"/>
      <c r="CST33" s="532"/>
      <c r="CSU33" s="532"/>
      <c r="CSV33" s="532"/>
      <c r="CSW33" s="532"/>
      <c r="CSX33" s="532"/>
      <c r="CSY33" s="532"/>
      <c r="CSZ33" s="532"/>
      <c r="CTA33" s="532"/>
      <c r="CTB33" s="532"/>
      <c r="CTC33" s="532"/>
      <c r="CTD33" s="532"/>
      <c r="CTE33" s="532"/>
      <c r="CTF33" s="532"/>
      <c r="CTG33" s="532"/>
      <c r="CTH33" s="532"/>
      <c r="CTI33" s="532"/>
      <c r="CTJ33" s="532"/>
      <c r="CTK33" s="532"/>
      <c r="CTL33" s="532"/>
      <c r="CTM33" s="532"/>
      <c r="CTN33" s="532"/>
      <c r="CTO33" s="532"/>
      <c r="CTP33" s="532"/>
      <c r="CTQ33" s="532"/>
      <c r="CTR33" s="532"/>
      <c r="CTS33" s="532"/>
      <c r="CTT33" s="532"/>
      <c r="CTU33" s="532"/>
      <c r="CTV33" s="532"/>
      <c r="CTW33" s="532"/>
      <c r="CTX33" s="532"/>
      <c r="CTY33" s="532"/>
      <c r="CTZ33" s="532"/>
      <c r="CUA33" s="532"/>
      <c r="CUB33" s="532"/>
      <c r="CUC33" s="532"/>
      <c r="CUD33" s="532"/>
      <c r="CUE33" s="532"/>
      <c r="CUF33" s="532"/>
      <c r="CUG33" s="532"/>
      <c r="CUH33" s="532"/>
      <c r="CUI33" s="532"/>
      <c r="CUJ33" s="532"/>
      <c r="CUK33" s="532"/>
      <c r="CUL33" s="532"/>
      <c r="CUM33" s="532"/>
      <c r="CUN33" s="532"/>
      <c r="CUO33" s="532"/>
      <c r="CUP33" s="532"/>
      <c r="CUQ33" s="532"/>
      <c r="CUR33" s="532"/>
      <c r="CUS33" s="532"/>
      <c r="CUT33" s="532"/>
      <c r="CUU33" s="532"/>
      <c r="CUV33" s="532"/>
      <c r="CUW33" s="532"/>
      <c r="CUX33" s="532"/>
      <c r="CUY33" s="532"/>
      <c r="CUZ33" s="532"/>
      <c r="CVA33" s="532"/>
      <c r="CVB33" s="532"/>
      <c r="CVC33" s="532"/>
      <c r="CVD33" s="532"/>
      <c r="CVE33" s="532"/>
      <c r="CVF33" s="532"/>
      <c r="CVG33" s="532"/>
      <c r="CVH33" s="532"/>
      <c r="CVI33" s="532"/>
      <c r="CVJ33" s="532"/>
      <c r="CVK33" s="532"/>
      <c r="CVL33" s="532"/>
      <c r="CVM33" s="532"/>
      <c r="CVN33" s="532"/>
      <c r="CVO33" s="532"/>
      <c r="CVP33" s="532"/>
      <c r="CVQ33" s="532"/>
      <c r="CVR33" s="532"/>
      <c r="CVS33" s="532"/>
      <c r="CVT33" s="532"/>
      <c r="CVU33" s="532"/>
      <c r="CVV33" s="532"/>
      <c r="CVW33" s="532"/>
      <c r="CVX33" s="532"/>
      <c r="CVY33" s="532"/>
      <c r="CVZ33" s="532"/>
      <c r="CWA33" s="532"/>
      <c r="CWB33" s="532"/>
      <c r="CWC33" s="532"/>
      <c r="CWD33" s="532"/>
      <c r="CWE33" s="532"/>
      <c r="CWF33" s="532"/>
      <c r="CWG33" s="532"/>
      <c r="CWH33" s="532"/>
      <c r="CWI33" s="532"/>
      <c r="CWJ33" s="532"/>
      <c r="CWK33" s="532"/>
      <c r="CWL33" s="532"/>
      <c r="CWM33" s="532"/>
      <c r="CWN33" s="532"/>
      <c r="CWO33" s="532"/>
      <c r="CWP33" s="532"/>
      <c r="CWQ33" s="532"/>
      <c r="CWR33" s="532"/>
      <c r="CWS33" s="532"/>
      <c r="CWT33" s="532"/>
      <c r="CWU33" s="532"/>
      <c r="CWV33" s="532"/>
      <c r="CWW33" s="532"/>
      <c r="CWX33" s="532"/>
      <c r="CWY33" s="532"/>
      <c r="CWZ33" s="532"/>
      <c r="CXA33" s="532"/>
      <c r="CXB33" s="532"/>
      <c r="CXC33" s="532"/>
      <c r="CXD33" s="532"/>
      <c r="CXE33" s="532"/>
      <c r="CXF33" s="532"/>
      <c r="CXG33" s="532"/>
      <c r="CXH33" s="532"/>
      <c r="CXI33" s="532"/>
      <c r="CXJ33" s="532"/>
      <c r="CXK33" s="532"/>
      <c r="CXL33" s="532"/>
      <c r="CXM33" s="532"/>
      <c r="CXN33" s="532"/>
      <c r="CXO33" s="532"/>
      <c r="CXP33" s="532"/>
      <c r="CXQ33" s="532"/>
      <c r="CXR33" s="532"/>
      <c r="CXS33" s="532"/>
      <c r="CXT33" s="532"/>
      <c r="CXU33" s="532"/>
      <c r="CXV33" s="532"/>
      <c r="CXW33" s="532"/>
      <c r="CXX33" s="532"/>
      <c r="CXY33" s="532"/>
      <c r="CXZ33" s="532"/>
      <c r="CYA33" s="532"/>
      <c r="CYB33" s="532"/>
      <c r="CYC33" s="532"/>
      <c r="CYD33" s="532"/>
      <c r="CYE33" s="532"/>
      <c r="CYF33" s="532"/>
      <c r="CYG33" s="532"/>
      <c r="CYH33" s="532"/>
      <c r="CYI33" s="532"/>
      <c r="CYJ33" s="532"/>
      <c r="CYK33" s="532"/>
      <c r="CYL33" s="532"/>
      <c r="CYM33" s="532"/>
      <c r="CYN33" s="532"/>
      <c r="CYO33" s="532"/>
      <c r="CYP33" s="532"/>
      <c r="CYQ33" s="532"/>
      <c r="CYR33" s="532"/>
      <c r="CYS33" s="532"/>
      <c r="CYT33" s="532"/>
      <c r="CYU33" s="532"/>
      <c r="CYV33" s="532"/>
      <c r="CYW33" s="532"/>
      <c r="CYX33" s="532"/>
      <c r="CYY33" s="532"/>
      <c r="CYZ33" s="532"/>
      <c r="CZA33" s="532"/>
      <c r="CZB33" s="532"/>
      <c r="CZC33" s="532"/>
      <c r="CZD33" s="532"/>
      <c r="CZE33" s="532"/>
      <c r="CZF33" s="532"/>
      <c r="CZG33" s="532"/>
      <c r="CZH33" s="532"/>
      <c r="CZI33" s="532"/>
      <c r="CZJ33" s="532"/>
      <c r="CZK33" s="532"/>
      <c r="CZL33" s="532"/>
      <c r="CZM33" s="532"/>
      <c r="CZN33" s="532"/>
      <c r="CZO33" s="532"/>
      <c r="CZP33" s="532"/>
      <c r="CZQ33" s="532"/>
      <c r="CZR33" s="532"/>
      <c r="CZS33" s="532"/>
      <c r="CZT33" s="532"/>
      <c r="CZU33" s="532"/>
      <c r="CZV33" s="532"/>
      <c r="CZW33" s="532"/>
      <c r="CZX33" s="532"/>
      <c r="CZY33" s="532"/>
      <c r="CZZ33" s="532"/>
      <c r="DAA33" s="532"/>
      <c r="DAB33" s="532"/>
      <c r="DAC33" s="532"/>
      <c r="DAD33" s="532"/>
      <c r="DAE33" s="532"/>
      <c r="DAF33" s="532"/>
      <c r="DAG33" s="532"/>
      <c r="DAH33" s="532"/>
      <c r="DAI33" s="532"/>
      <c r="DAJ33" s="532"/>
      <c r="DAK33" s="532"/>
      <c r="DAL33" s="532"/>
      <c r="DAM33" s="532"/>
      <c r="DAN33" s="532"/>
      <c r="DAO33" s="532"/>
      <c r="DAP33" s="532"/>
      <c r="DAQ33" s="532"/>
      <c r="DAR33" s="532"/>
      <c r="DAS33" s="532"/>
      <c r="DAT33" s="532"/>
      <c r="DAU33" s="532"/>
      <c r="DAV33" s="532"/>
      <c r="DAW33" s="532"/>
      <c r="DAX33" s="532"/>
      <c r="DAY33" s="532"/>
      <c r="DAZ33" s="532"/>
      <c r="DBA33" s="532"/>
      <c r="DBB33" s="532"/>
      <c r="DBC33" s="532"/>
      <c r="DBD33" s="532"/>
      <c r="DBE33" s="532"/>
      <c r="DBF33" s="532"/>
      <c r="DBG33" s="532"/>
      <c r="DBH33" s="532"/>
      <c r="DBI33" s="532"/>
      <c r="DBJ33" s="532"/>
      <c r="DBK33" s="532"/>
      <c r="DBL33" s="532"/>
      <c r="DBM33" s="532"/>
      <c r="DBN33" s="532"/>
      <c r="DBO33" s="532"/>
      <c r="DBP33" s="532"/>
      <c r="DBQ33" s="532"/>
      <c r="DBR33" s="532"/>
      <c r="DBS33" s="532"/>
      <c r="DBT33" s="532"/>
      <c r="DBU33" s="532"/>
      <c r="DBV33" s="532"/>
      <c r="DBW33" s="532"/>
      <c r="DBX33" s="532"/>
      <c r="DBY33" s="532"/>
      <c r="DBZ33" s="532"/>
      <c r="DCA33" s="532"/>
      <c r="DCB33" s="532"/>
      <c r="DCC33" s="532"/>
      <c r="DCD33" s="532"/>
      <c r="DCE33" s="532"/>
      <c r="DCF33" s="532"/>
      <c r="DCG33" s="532"/>
      <c r="DCH33" s="532"/>
      <c r="DCI33" s="532"/>
      <c r="DCJ33" s="532"/>
      <c r="DCK33" s="532"/>
      <c r="DCL33" s="532"/>
      <c r="DCM33" s="532"/>
      <c r="DCN33" s="532"/>
      <c r="DCO33" s="532"/>
      <c r="DCP33" s="532"/>
      <c r="DCQ33" s="532"/>
      <c r="DCR33" s="532"/>
      <c r="DCS33" s="532"/>
      <c r="DCT33" s="532"/>
      <c r="DCU33" s="532"/>
      <c r="DCV33" s="532"/>
      <c r="DCW33" s="532"/>
      <c r="DCX33" s="532"/>
      <c r="DCY33" s="532"/>
      <c r="DCZ33" s="532"/>
      <c r="DDA33" s="532"/>
      <c r="DDB33" s="532"/>
      <c r="DDC33" s="532"/>
      <c r="DDD33" s="532"/>
      <c r="DDE33" s="532"/>
      <c r="DDF33" s="532"/>
      <c r="DDG33" s="532"/>
      <c r="DDH33" s="532"/>
      <c r="DDI33" s="532"/>
      <c r="DDJ33" s="532"/>
      <c r="DDK33" s="532"/>
      <c r="DDL33" s="532"/>
      <c r="DDM33" s="532"/>
      <c r="DDN33" s="532"/>
      <c r="DDO33" s="532"/>
      <c r="DDP33" s="532"/>
      <c r="DDQ33" s="532"/>
      <c r="DDR33" s="532"/>
      <c r="DDS33" s="532"/>
      <c r="DDT33" s="532"/>
      <c r="DDU33" s="532"/>
      <c r="DDV33" s="532"/>
      <c r="DDW33" s="532"/>
      <c r="DDX33" s="532"/>
      <c r="DDY33" s="532"/>
      <c r="DDZ33" s="532"/>
      <c r="DEA33" s="532"/>
      <c r="DEB33" s="532"/>
      <c r="DEC33" s="532"/>
      <c r="DED33" s="532"/>
      <c r="DEE33" s="532"/>
      <c r="DEF33" s="532"/>
      <c r="DEG33" s="532"/>
      <c r="DEH33" s="532"/>
      <c r="DEI33" s="532"/>
      <c r="DEJ33" s="532"/>
      <c r="DEK33" s="532"/>
      <c r="DEL33" s="532"/>
      <c r="DEM33" s="532"/>
      <c r="DEN33" s="532"/>
      <c r="DEO33" s="532"/>
      <c r="DEP33" s="532"/>
      <c r="DEQ33" s="532"/>
      <c r="DER33" s="532"/>
      <c r="DES33" s="532"/>
      <c r="DET33" s="532"/>
      <c r="DEU33" s="532"/>
      <c r="DEV33" s="532"/>
      <c r="DEW33" s="532"/>
      <c r="DEX33" s="532"/>
      <c r="DEY33" s="532"/>
      <c r="DEZ33" s="532"/>
      <c r="DFA33" s="532"/>
      <c r="DFB33" s="532"/>
      <c r="DFC33" s="532"/>
      <c r="DFD33" s="532"/>
      <c r="DFE33" s="532"/>
      <c r="DFF33" s="532"/>
      <c r="DFG33" s="532"/>
      <c r="DFH33" s="532"/>
      <c r="DFI33" s="532"/>
      <c r="DFJ33" s="532"/>
      <c r="DFK33" s="532"/>
      <c r="DFL33" s="532"/>
      <c r="DFM33" s="532"/>
      <c r="DFN33" s="532"/>
      <c r="DFO33" s="532"/>
      <c r="DFP33" s="532"/>
      <c r="DFQ33" s="532"/>
      <c r="DFR33" s="532"/>
      <c r="DFS33" s="532"/>
      <c r="DFT33" s="532"/>
      <c r="DFU33" s="532"/>
      <c r="DFV33" s="532"/>
      <c r="DFW33" s="532"/>
      <c r="DFX33" s="532"/>
      <c r="DFY33" s="532"/>
      <c r="DFZ33" s="532"/>
      <c r="DGA33" s="532"/>
      <c r="DGB33" s="532"/>
      <c r="DGC33" s="532"/>
      <c r="DGD33" s="532"/>
      <c r="DGE33" s="532"/>
      <c r="DGF33" s="532"/>
      <c r="DGG33" s="532"/>
      <c r="DGH33" s="532"/>
      <c r="DGI33" s="532"/>
      <c r="DGJ33" s="532"/>
      <c r="DGK33" s="532"/>
      <c r="DGL33" s="532"/>
      <c r="DGM33" s="532"/>
      <c r="DGN33" s="532"/>
      <c r="DGO33" s="532"/>
      <c r="DGP33" s="532"/>
      <c r="DGQ33" s="532"/>
      <c r="DGR33" s="532"/>
      <c r="DGS33" s="532"/>
      <c r="DGT33" s="532"/>
      <c r="DGU33" s="532"/>
      <c r="DGV33" s="532"/>
      <c r="DGW33" s="532"/>
      <c r="DGX33" s="532"/>
      <c r="DGY33" s="532"/>
      <c r="DGZ33" s="532"/>
      <c r="DHA33" s="532"/>
      <c r="DHB33" s="532"/>
      <c r="DHC33" s="532"/>
      <c r="DHD33" s="532"/>
      <c r="DHE33" s="532"/>
      <c r="DHF33" s="532"/>
      <c r="DHG33" s="532"/>
      <c r="DHH33" s="532"/>
      <c r="DHI33" s="532"/>
      <c r="DHJ33" s="532"/>
      <c r="DHK33" s="532"/>
      <c r="DHL33" s="532"/>
      <c r="DHM33" s="532"/>
      <c r="DHN33" s="532"/>
      <c r="DHO33" s="532"/>
      <c r="DHP33" s="532"/>
      <c r="DHQ33" s="532"/>
      <c r="DHR33" s="532"/>
      <c r="DHS33" s="532"/>
      <c r="DHT33" s="532"/>
      <c r="DHU33" s="532"/>
      <c r="DHV33" s="532"/>
      <c r="DHW33" s="532"/>
      <c r="DHX33" s="532"/>
      <c r="DHY33" s="532"/>
      <c r="DHZ33" s="532"/>
      <c r="DIA33" s="532"/>
      <c r="DIB33" s="532"/>
      <c r="DIC33" s="532"/>
      <c r="DID33" s="532"/>
      <c r="DIE33" s="532"/>
      <c r="DIF33" s="532"/>
      <c r="DIG33" s="532"/>
      <c r="DIH33" s="532"/>
      <c r="DII33" s="532"/>
      <c r="DIJ33" s="532"/>
      <c r="DIK33" s="532"/>
      <c r="DIL33" s="532"/>
      <c r="DIM33" s="532"/>
      <c r="DIN33" s="532"/>
      <c r="DIO33" s="532"/>
      <c r="DIP33" s="532"/>
      <c r="DIQ33" s="532"/>
      <c r="DIR33" s="532"/>
      <c r="DIS33" s="532"/>
      <c r="DIT33" s="532"/>
      <c r="DIU33" s="532"/>
      <c r="DIV33" s="532"/>
      <c r="DIW33" s="532"/>
      <c r="DIX33" s="532"/>
      <c r="DIY33" s="532"/>
      <c r="DIZ33" s="532"/>
      <c r="DJA33" s="532"/>
      <c r="DJB33" s="532"/>
      <c r="DJC33" s="532"/>
      <c r="DJD33" s="532"/>
      <c r="DJE33" s="532"/>
      <c r="DJF33" s="532"/>
      <c r="DJG33" s="532"/>
      <c r="DJH33" s="532"/>
      <c r="DJI33" s="532"/>
      <c r="DJJ33" s="532"/>
      <c r="DJK33" s="532"/>
      <c r="DJL33" s="532"/>
      <c r="DJM33" s="532"/>
      <c r="DJN33" s="532"/>
      <c r="DJO33" s="532"/>
      <c r="DJP33" s="532"/>
      <c r="DJQ33" s="532"/>
      <c r="DJR33" s="532"/>
      <c r="DJS33" s="532"/>
      <c r="DJT33" s="532"/>
      <c r="DJU33" s="532"/>
      <c r="DJV33" s="532"/>
      <c r="DJW33" s="532"/>
      <c r="DJX33" s="532"/>
      <c r="DJY33" s="532"/>
      <c r="DJZ33" s="532"/>
      <c r="DKA33" s="532"/>
      <c r="DKB33" s="532"/>
      <c r="DKC33" s="532"/>
      <c r="DKD33" s="532"/>
      <c r="DKE33" s="532"/>
      <c r="DKF33" s="532"/>
      <c r="DKG33" s="532"/>
      <c r="DKH33" s="532"/>
      <c r="DKI33" s="532"/>
      <c r="DKJ33" s="532"/>
      <c r="DKK33" s="532"/>
      <c r="DKL33" s="532"/>
      <c r="DKM33" s="532"/>
      <c r="DKN33" s="532"/>
      <c r="DKO33" s="532"/>
      <c r="DKP33" s="532"/>
      <c r="DKQ33" s="532"/>
      <c r="DKR33" s="532"/>
      <c r="DKS33" s="532"/>
      <c r="DKT33" s="532"/>
      <c r="DKU33" s="532"/>
      <c r="DKV33" s="532"/>
      <c r="DKW33" s="532"/>
      <c r="DKX33" s="532"/>
      <c r="DKY33" s="532"/>
      <c r="DKZ33" s="532"/>
      <c r="DLA33" s="532"/>
      <c r="DLB33" s="532"/>
      <c r="DLC33" s="532"/>
      <c r="DLD33" s="532"/>
      <c r="DLE33" s="532"/>
      <c r="DLF33" s="532"/>
      <c r="DLG33" s="532"/>
      <c r="DLH33" s="532"/>
      <c r="DLI33" s="532"/>
      <c r="DLJ33" s="532"/>
      <c r="DLK33" s="532"/>
      <c r="DLL33" s="532"/>
      <c r="DLM33" s="532"/>
      <c r="DLN33" s="532"/>
      <c r="DLO33" s="532"/>
      <c r="DLP33" s="532"/>
      <c r="DLQ33" s="532"/>
      <c r="DLR33" s="532"/>
      <c r="DLS33" s="532"/>
      <c r="DLT33" s="532"/>
      <c r="DLU33" s="532"/>
      <c r="DLV33" s="532"/>
      <c r="DLW33" s="532"/>
      <c r="DLX33" s="532"/>
      <c r="DLY33" s="532"/>
      <c r="DLZ33" s="532"/>
      <c r="DMA33" s="532"/>
      <c r="DMB33" s="532"/>
      <c r="DMC33" s="532"/>
      <c r="DMD33" s="532"/>
      <c r="DME33" s="532"/>
      <c r="DMF33" s="532"/>
      <c r="DMG33" s="532"/>
      <c r="DMH33" s="532"/>
      <c r="DMI33" s="532"/>
      <c r="DMJ33" s="532"/>
      <c r="DMK33" s="532"/>
      <c r="DML33" s="532"/>
      <c r="DMM33" s="532"/>
      <c r="DMN33" s="532"/>
      <c r="DMO33" s="532"/>
      <c r="DMP33" s="532"/>
      <c r="DMQ33" s="532"/>
      <c r="DMR33" s="532"/>
      <c r="DMS33" s="532"/>
      <c r="DMT33" s="532"/>
      <c r="DMU33" s="532"/>
      <c r="DMV33" s="532"/>
      <c r="DMW33" s="532"/>
      <c r="DMX33" s="532"/>
      <c r="DMY33" s="532"/>
      <c r="DMZ33" s="532"/>
      <c r="DNA33" s="532"/>
      <c r="DNB33" s="532"/>
      <c r="DNC33" s="532"/>
      <c r="DND33" s="532"/>
      <c r="DNE33" s="532"/>
      <c r="DNF33" s="532"/>
      <c r="DNG33" s="532"/>
      <c r="DNH33" s="532"/>
      <c r="DNI33" s="532"/>
      <c r="DNJ33" s="532"/>
      <c r="DNK33" s="532"/>
      <c r="DNL33" s="532"/>
      <c r="DNM33" s="532"/>
      <c r="DNN33" s="532"/>
      <c r="DNO33" s="532"/>
      <c r="DNP33" s="532"/>
      <c r="DNQ33" s="532"/>
      <c r="DNR33" s="532"/>
      <c r="DNS33" s="532"/>
      <c r="DNT33" s="532"/>
      <c r="DNU33" s="532"/>
      <c r="DNV33" s="532"/>
      <c r="DNW33" s="532"/>
      <c r="DNX33" s="532"/>
      <c r="DNY33" s="532"/>
      <c r="DNZ33" s="532"/>
      <c r="DOA33" s="532"/>
      <c r="DOB33" s="532"/>
      <c r="DOC33" s="532"/>
      <c r="DOD33" s="532"/>
      <c r="DOE33" s="532"/>
      <c r="DOF33" s="532"/>
      <c r="DOG33" s="532"/>
      <c r="DOH33" s="532"/>
      <c r="DOI33" s="532"/>
      <c r="DOJ33" s="532"/>
      <c r="DOK33" s="532"/>
      <c r="DOL33" s="532"/>
      <c r="DOM33" s="532"/>
      <c r="DON33" s="532"/>
      <c r="DOO33" s="532"/>
      <c r="DOP33" s="532"/>
      <c r="DOQ33" s="532"/>
      <c r="DOR33" s="532"/>
      <c r="DOS33" s="532"/>
      <c r="DOT33" s="532"/>
      <c r="DOU33" s="532"/>
      <c r="DOV33" s="532"/>
      <c r="DOW33" s="532"/>
      <c r="DOX33" s="532"/>
      <c r="DOY33" s="532"/>
      <c r="DOZ33" s="532"/>
      <c r="DPA33" s="532"/>
      <c r="DPB33" s="532"/>
      <c r="DPC33" s="532"/>
      <c r="DPD33" s="532"/>
      <c r="DPE33" s="532"/>
      <c r="DPF33" s="532"/>
      <c r="DPG33" s="532"/>
      <c r="DPH33" s="532"/>
      <c r="DPI33" s="532"/>
      <c r="DPJ33" s="532"/>
      <c r="DPK33" s="532"/>
      <c r="DPL33" s="532"/>
      <c r="DPM33" s="532"/>
      <c r="DPN33" s="532"/>
      <c r="DPO33" s="532"/>
      <c r="DPP33" s="532"/>
      <c r="DPQ33" s="532"/>
      <c r="DPR33" s="532"/>
      <c r="DPS33" s="532"/>
      <c r="DPT33" s="532"/>
      <c r="DPU33" s="532"/>
      <c r="DPV33" s="532"/>
      <c r="DPW33" s="532"/>
      <c r="DPX33" s="532"/>
      <c r="DPY33" s="532"/>
      <c r="DPZ33" s="532"/>
      <c r="DQA33" s="532"/>
      <c r="DQB33" s="532"/>
      <c r="DQC33" s="532"/>
      <c r="DQD33" s="532"/>
      <c r="DQE33" s="532"/>
      <c r="DQF33" s="532"/>
      <c r="DQG33" s="532"/>
      <c r="DQH33" s="532"/>
      <c r="DQI33" s="532"/>
      <c r="DQJ33" s="532"/>
      <c r="DQK33" s="532"/>
      <c r="DQL33" s="532"/>
      <c r="DQM33" s="532"/>
      <c r="DQN33" s="532"/>
      <c r="DQO33" s="532"/>
      <c r="DQP33" s="532"/>
      <c r="DQQ33" s="532"/>
      <c r="DQR33" s="532"/>
      <c r="DQS33" s="532"/>
      <c r="DQT33" s="532"/>
      <c r="DQU33" s="532"/>
      <c r="DQV33" s="532"/>
      <c r="DQW33" s="532"/>
      <c r="DQX33" s="532"/>
      <c r="DQY33" s="532"/>
      <c r="DQZ33" s="532"/>
      <c r="DRA33" s="532"/>
      <c r="DRB33" s="532"/>
      <c r="DRC33" s="532"/>
      <c r="DRD33" s="532"/>
      <c r="DRE33" s="532"/>
      <c r="DRF33" s="532"/>
      <c r="DRG33" s="532"/>
      <c r="DRH33" s="532"/>
      <c r="DRI33" s="532"/>
      <c r="DRJ33" s="532"/>
      <c r="DRK33" s="532"/>
      <c r="DRL33" s="532"/>
      <c r="DRM33" s="532"/>
      <c r="DRN33" s="532"/>
      <c r="DRO33" s="532"/>
      <c r="DRP33" s="532"/>
      <c r="DRQ33" s="532"/>
      <c r="DRR33" s="532"/>
      <c r="DRS33" s="532"/>
      <c r="DRT33" s="532"/>
      <c r="DRU33" s="532"/>
      <c r="DRV33" s="532"/>
      <c r="DRW33" s="532"/>
      <c r="DRX33" s="532"/>
      <c r="DRY33" s="532"/>
      <c r="DRZ33" s="532"/>
      <c r="DSA33" s="532"/>
      <c r="DSB33" s="532"/>
      <c r="DSC33" s="532"/>
      <c r="DSD33" s="532"/>
      <c r="DSE33" s="532"/>
      <c r="DSF33" s="532"/>
      <c r="DSG33" s="532"/>
      <c r="DSH33" s="532"/>
      <c r="DSI33" s="532"/>
      <c r="DSJ33" s="532"/>
      <c r="DSK33" s="532"/>
      <c r="DSL33" s="532"/>
      <c r="DSM33" s="532"/>
      <c r="DSN33" s="532"/>
      <c r="DSO33" s="532"/>
      <c r="DSP33" s="532"/>
      <c r="DSQ33" s="532"/>
      <c r="DSR33" s="532"/>
      <c r="DSS33" s="532"/>
      <c r="DST33" s="532"/>
      <c r="DSU33" s="532"/>
      <c r="DSV33" s="532"/>
      <c r="DSW33" s="532"/>
      <c r="DSX33" s="532"/>
      <c r="DSY33" s="532"/>
      <c r="DSZ33" s="532"/>
      <c r="DTA33" s="532"/>
      <c r="DTB33" s="532"/>
      <c r="DTC33" s="532"/>
      <c r="DTD33" s="532"/>
      <c r="DTE33" s="532"/>
      <c r="DTF33" s="532"/>
      <c r="DTG33" s="532"/>
      <c r="DTH33" s="532"/>
      <c r="DTI33" s="532"/>
      <c r="DTJ33" s="532"/>
      <c r="DTK33" s="532"/>
      <c r="DTL33" s="532"/>
      <c r="DTM33" s="532"/>
      <c r="DTN33" s="532"/>
      <c r="DTO33" s="532"/>
      <c r="DTP33" s="532"/>
      <c r="DTQ33" s="532"/>
      <c r="DTR33" s="532"/>
      <c r="DTS33" s="532"/>
      <c r="DTT33" s="532"/>
      <c r="DTU33" s="532"/>
      <c r="DTV33" s="532"/>
      <c r="DTW33" s="532"/>
      <c r="DTX33" s="532"/>
      <c r="DTY33" s="532"/>
      <c r="DTZ33" s="532"/>
      <c r="DUA33" s="532"/>
      <c r="DUB33" s="532"/>
      <c r="DUC33" s="532"/>
      <c r="DUD33" s="532"/>
      <c r="DUE33" s="532"/>
      <c r="DUF33" s="532"/>
      <c r="DUG33" s="532"/>
      <c r="DUH33" s="532"/>
      <c r="DUI33" s="532"/>
      <c r="DUJ33" s="532"/>
      <c r="DUK33" s="532"/>
      <c r="DUL33" s="532"/>
      <c r="DUM33" s="532"/>
      <c r="DUN33" s="532"/>
      <c r="DUO33" s="532"/>
      <c r="DUP33" s="532"/>
      <c r="DUQ33" s="532"/>
      <c r="DUR33" s="532"/>
      <c r="DUS33" s="532"/>
      <c r="DUT33" s="532"/>
      <c r="DUU33" s="532"/>
      <c r="DUV33" s="532"/>
      <c r="DUW33" s="532"/>
      <c r="DUX33" s="532"/>
      <c r="DUY33" s="532"/>
      <c r="DUZ33" s="532"/>
      <c r="DVA33" s="532"/>
      <c r="DVB33" s="532"/>
      <c r="DVC33" s="532"/>
      <c r="DVD33" s="532"/>
      <c r="DVE33" s="532"/>
      <c r="DVF33" s="532"/>
      <c r="DVG33" s="532"/>
      <c r="DVH33" s="532"/>
      <c r="DVI33" s="532"/>
      <c r="DVJ33" s="532"/>
      <c r="DVK33" s="532"/>
      <c r="DVL33" s="532"/>
      <c r="DVM33" s="532"/>
      <c r="DVN33" s="532"/>
      <c r="DVO33" s="532"/>
      <c r="DVP33" s="532"/>
      <c r="DVQ33" s="532"/>
      <c r="DVR33" s="532"/>
      <c r="DVS33" s="532"/>
      <c r="DVT33" s="532"/>
      <c r="DVU33" s="532"/>
      <c r="DVV33" s="532"/>
      <c r="DVW33" s="532"/>
      <c r="DVX33" s="532"/>
      <c r="DVY33" s="532"/>
      <c r="DVZ33" s="532"/>
      <c r="DWA33" s="532"/>
      <c r="DWB33" s="532"/>
      <c r="DWC33" s="532"/>
      <c r="DWD33" s="532"/>
      <c r="DWE33" s="532"/>
      <c r="DWF33" s="532"/>
      <c r="DWG33" s="532"/>
      <c r="DWH33" s="532"/>
      <c r="DWI33" s="532"/>
      <c r="DWJ33" s="532"/>
      <c r="DWK33" s="532"/>
      <c r="DWL33" s="532"/>
      <c r="DWM33" s="532"/>
      <c r="DWN33" s="532"/>
      <c r="DWO33" s="532"/>
      <c r="DWP33" s="532"/>
      <c r="DWQ33" s="532"/>
      <c r="DWR33" s="532"/>
      <c r="DWS33" s="532"/>
      <c r="DWT33" s="532"/>
      <c r="DWU33" s="532"/>
      <c r="DWV33" s="532"/>
      <c r="DWW33" s="532"/>
      <c r="DWX33" s="532"/>
      <c r="DWY33" s="532"/>
      <c r="DWZ33" s="532"/>
      <c r="DXA33" s="532"/>
      <c r="DXB33" s="532"/>
      <c r="DXC33" s="532"/>
      <c r="DXD33" s="532"/>
      <c r="DXE33" s="532"/>
      <c r="DXF33" s="532"/>
      <c r="DXG33" s="532"/>
      <c r="DXH33" s="532"/>
      <c r="DXI33" s="532"/>
      <c r="DXJ33" s="532"/>
      <c r="DXK33" s="532"/>
      <c r="DXL33" s="532"/>
      <c r="DXM33" s="532"/>
      <c r="DXN33" s="532"/>
      <c r="DXO33" s="532"/>
      <c r="DXP33" s="532"/>
      <c r="DXQ33" s="532"/>
      <c r="DXR33" s="532"/>
      <c r="DXS33" s="532"/>
      <c r="DXT33" s="532"/>
      <c r="DXU33" s="532"/>
      <c r="DXV33" s="532"/>
      <c r="DXW33" s="532"/>
      <c r="DXX33" s="532"/>
      <c r="DXY33" s="532"/>
      <c r="DXZ33" s="532"/>
      <c r="DYA33" s="532"/>
      <c r="DYB33" s="532"/>
      <c r="DYC33" s="532"/>
      <c r="DYD33" s="532"/>
      <c r="DYE33" s="532"/>
      <c r="DYF33" s="532"/>
      <c r="DYG33" s="532"/>
      <c r="DYH33" s="532"/>
      <c r="DYI33" s="532"/>
      <c r="DYJ33" s="532"/>
      <c r="DYK33" s="532"/>
      <c r="DYL33" s="532"/>
      <c r="DYM33" s="532"/>
      <c r="DYN33" s="532"/>
      <c r="DYO33" s="532"/>
      <c r="DYP33" s="532"/>
      <c r="DYQ33" s="532"/>
      <c r="DYR33" s="532"/>
      <c r="DYS33" s="532"/>
      <c r="DYT33" s="532"/>
      <c r="DYU33" s="532"/>
      <c r="DYV33" s="532"/>
      <c r="DYW33" s="532"/>
      <c r="DYX33" s="532"/>
      <c r="DYY33" s="532"/>
      <c r="DYZ33" s="532"/>
      <c r="DZA33" s="532"/>
      <c r="DZB33" s="532"/>
      <c r="DZC33" s="532"/>
      <c r="DZD33" s="532"/>
      <c r="DZE33" s="532"/>
      <c r="DZF33" s="532"/>
      <c r="DZG33" s="532"/>
      <c r="DZH33" s="532"/>
      <c r="DZI33" s="532"/>
      <c r="DZJ33" s="532"/>
      <c r="DZK33" s="532"/>
      <c r="DZL33" s="532"/>
      <c r="DZM33" s="532"/>
      <c r="DZN33" s="532"/>
      <c r="DZO33" s="532"/>
      <c r="DZP33" s="532"/>
      <c r="DZQ33" s="532"/>
      <c r="DZR33" s="532"/>
      <c r="DZS33" s="532"/>
      <c r="DZT33" s="532"/>
      <c r="DZU33" s="532"/>
      <c r="DZV33" s="532"/>
      <c r="DZW33" s="532"/>
      <c r="DZX33" s="532"/>
      <c r="DZY33" s="532"/>
      <c r="DZZ33" s="532"/>
      <c r="EAA33" s="532"/>
      <c r="EAB33" s="532"/>
      <c r="EAC33" s="532"/>
      <c r="EAD33" s="532"/>
      <c r="EAE33" s="532"/>
      <c r="EAF33" s="532"/>
      <c r="EAG33" s="532"/>
      <c r="EAH33" s="532"/>
      <c r="EAI33" s="532"/>
      <c r="EAJ33" s="532"/>
      <c r="EAK33" s="532"/>
      <c r="EAL33" s="532"/>
      <c r="EAM33" s="532"/>
      <c r="EAN33" s="532"/>
      <c r="EAO33" s="532"/>
      <c r="EAP33" s="532"/>
      <c r="EAQ33" s="532"/>
      <c r="EAR33" s="532"/>
      <c r="EAS33" s="532"/>
      <c r="EAT33" s="532"/>
      <c r="EAU33" s="532"/>
      <c r="EAV33" s="532"/>
      <c r="EAW33" s="532"/>
      <c r="EAX33" s="532"/>
      <c r="EAY33" s="532"/>
      <c r="EAZ33" s="532"/>
      <c r="EBA33" s="532"/>
      <c r="EBB33" s="532"/>
      <c r="EBC33" s="532"/>
      <c r="EBD33" s="532"/>
      <c r="EBE33" s="532"/>
      <c r="EBF33" s="532"/>
      <c r="EBG33" s="532"/>
      <c r="EBH33" s="532"/>
      <c r="EBI33" s="532"/>
      <c r="EBJ33" s="532"/>
      <c r="EBK33" s="532"/>
      <c r="EBL33" s="532"/>
      <c r="EBM33" s="532"/>
      <c r="EBN33" s="532"/>
      <c r="EBO33" s="532"/>
      <c r="EBP33" s="532"/>
      <c r="EBQ33" s="532"/>
      <c r="EBR33" s="532"/>
      <c r="EBS33" s="532"/>
      <c r="EBT33" s="532"/>
      <c r="EBU33" s="532"/>
      <c r="EBV33" s="532"/>
      <c r="EBW33" s="532"/>
      <c r="EBX33" s="532"/>
      <c r="EBY33" s="532"/>
      <c r="EBZ33" s="532"/>
      <c r="ECA33" s="532"/>
      <c r="ECB33" s="532"/>
      <c r="ECC33" s="532"/>
      <c r="ECD33" s="532"/>
      <c r="ECE33" s="532"/>
      <c r="ECF33" s="532"/>
      <c r="ECG33" s="532"/>
      <c r="ECH33" s="532"/>
      <c r="ECI33" s="532"/>
      <c r="ECJ33" s="532"/>
      <c r="ECK33" s="532"/>
      <c r="ECL33" s="532"/>
      <c r="ECM33" s="532"/>
      <c r="ECN33" s="532"/>
      <c r="ECO33" s="532"/>
      <c r="ECP33" s="532"/>
      <c r="ECQ33" s="532"/>
      <c r="ECR33" s="532"/>
      <c r="ECS33" s="532"/>
      <c r="ECT33" s="532"/>
      <c r="ECU33" s="532"/>
      <c r="ECV33" s="532"/>
      <c r="ECW33" s="532"/>
      <c r="ECX33" s="532"/>
      <c r="ECY33" s="532"/>
      <c r="ECZ33" s="532"/>
      <c r="EDA33" s="532"/>
      <c r="EDB33" s="532"/>
      <c r="EDC33" s="532"/>
      <c r="EDD33" s="532"/>
      <c r="EDE33" s="532"/>
      <c r="EDF33" s="532"/>
      <c r="EDG33" s="532"/>
      <c r="EDH33" s="532"/>
      <c r="EDI33" s="532"/>
      <c r="EDJ33" s="532"/>
      <c r="EDK33" s="532"/>
      <c r="EDL33" s="532"/>
      <c r="EDM33" s="532"/>
      <c r="EDN33" s="532"/>
      <c r="EDO33" s="532"/>
      <c r="EDP33" s="532"/>
      <c r="EDQ33" s="532"/>
      <c r="EDR33" s="532"/>
      <c r="EDS33" s="532"/>
      <c r="EDT33" s="532"/>
      <c r="EDU33" s="532"/>
      <c r="EDV33" s="532"/>
      <c r="EDW33" s="532"/>
      <c r="EDX33" s="532"/>
      <c r="EDY33" s="532"/>
      <c r="EDZ33" s="532"/>
      <c r="EEA33" s="532"/>
      <c r="EEB33" s="532"/>
      <c r="EEC33" s="532"/>
      <c r="EED33" s="532"/>
      <c r="EEE33" s="532"/>
      <c r="EEF33" s="532"/>
      <c r="EEG33" s="532"/>
      <c r="EEH33" s="532"/>
      <c r="EEI33" s="532"/>
      <c r="EEJ33" s="532"/>
      <c r="EEK33" s="532"/>
      <c r="EEL33" s="532"/>
      <c r="EEM33" s="532"/>
      <c r="EEN33" s="532"/>
      <c r="EEO33" s="532"/>
      <c r="EEP33" s="532"/>
      <c r="EEQ33" s="532"/>
      <c r="EER33" s="532"/>
      <c r="EES33" s="532"/>
      <c r="EET33" s="532"/>
      <c r="EEU33" s="532"/>
      <c r="EEV33" s="532"/>
      <c r="EEW33" s="532"/>
      <c r="EEX33" s="532"/>
      <c r="EEY33" s="532"/>
      <c r="EEZ33" s="532"/>
      <c r="EFA33" s="532"/>
      <c r="EFB33" s="532"/>
      <c r="EFC33" s="532"/>
      <c r="EFD33" s="532"/>
      <c r="EFE33" s="532"/>
      <c r="EFF33" s="532"/>
      <c r="EFG33" s="532"/>
      <c r="EFH33" s="532"/>
      <c r="EFI33" s="532"/>
      <c r="EFJ33" s="532"/>
      <c r="EFK33" s="532"/>
      <c r="EFL33" s="532"/>
      <c r="EFM33" s="532"/>
      <c r="EFN33" s="532"/>
      <c r="EFO33" s="532"/>
      <c r="EFP33" s="532"/>
      <c r="EFQ33" s="532"/>
      <c r="EFR33" s="532"/>
      <c r="EFS33" s="532"/>
      <c r="EFT33" s="532"/>
      <c r="EFU33" s="532"/>
      <c r="EFV33" s="532"/>
      <c r="EFW33" s="532"/>
      <c r="EFX33" s="532"/>
      <c r="EFY33" s="532"/>
      <c r="EFZ33" s="532"/>
      <c r="EGA33" s="532"/>
      <c r="EGB33" s="532"/>
      <c r="EGC33" s="532"/>
      <c r="EGD33" s="532"/>
      <c r="EGE33" s="532"/>
      <c r="EGF33" s="532"/>
      <c r="EGG33" s="532"/>
      <c r="EGH33" s="532"/>
      <c r="EGI33" s="532"/>
      <c r="EGJ33" s="532"/>
      <c r="EGK33" s="532"/>
      <c r="EGL33" s="532"/>
      <c r="EGM33" s="532"/>
      <c r="EGN33" s="532"/>
      <c r="EGO33" s="532"/>
      <c r="EGP33" s="532"/>
      <c r="EGQ33" s="532"/>
      <c r="EGR33" s="532"/>
      <c r="EGS33" s="532"/>
      <c r="EGT33" s="532"/>
      <c r="EGU33" s="532"/>
      <c r="EGV33" s="532"/>
      <c r="EGW33" s="532"/>
      <c r="EGX33" s="532"/>
      <c r="EGY33" s="532"/>
      <c r="EGZ33" s="532"/>
      <c r="EHA33" s="532"/>
      <c r="EHB33" s="532"/>
      <c r="EHC33" s="532"/>
      <c r="EHD33" s="532"/>
      <c r="EHE33" s="532"/>
      <c r="EHF33" s="532"/>
      <c r="EHG33" s="532"/>
      <c r="EHH33" s="532"/>
      <c r="EHI33" s="532"/>
      <c r="EHJ33" s="532"/>
      <c r="EHK33" s="532"/>
      <c r="EHL33" s="532"/>
      <c r="EHM33" s="532"/>
      <c r="EHN33" s="532"/>
      <c r="EHO33" s="532"/>
      <c r="EHP33" s="532"/>
      <c r="EHQ33" s="532"/>
      <c r="EHR33" s="532"/>
      <c r="EHS33" s="532"/>
      <c r="EHT33" s="532"/>
      <c r="EHU33" s="532"/>
      <c r="EHV33" s="532"/>
      <c r="EHW33" s="532"/>
      <c r="EHX33" s="532"/>
      <c r="EHY33" s="532"/>
      <c r="EHZ33" s="532"/>
      <c r="EIA33" s="532"/>
      <c r="EIB33" s="532"/>
      <c r="EIC33" s="532"/>
      <c r="EID33" s="532"/>
      <c r="EIE33" s="532"/>
      <c r="EIF33" s="532"/>
      <c r="EIG33" s="532"/>
      <c r="EIH33" s="532"/>
      <c r="EII33" s="532"/>
      <c r="EIJ33" s="532"/>
      <c r="EIK33" s="532"/>
      <c r="EIL33" s="532"/>
      <c r="EIM33" s="532"/>
      <c r="EIN33" s="532"/>
      <c r="EIO33" s="532"/>
      <c r="EIP33" s="532"/>
      <c r="EIQ33" s="532"/>
      <c r="EIR33" s="532"/>
      <c r="EIS33" s="532"/>
      <c r="EIT33" s="532"/>
      <c r="EIU33" s="532"/>
      <c r="EIV33" s="532"/>
      <c r="EIW33" s="532"/>
      <c r="EIX33" s="532"/>
      <c r="EIY33" s="532"/>
      <c r="EIZ33" s="532"/>
      <c r="EJA33" s="532"/>
      <c r="EJB33" s="532"/>
      <c r="EJC33" s="532"/>
      <c r="EJD33" s="532"/>
      <c r="EJE33" s="532"/>
      <c r="EJF33" s="532"/>
      <c r="EJG33" s="532"/>
      <c r="EJH33" s="532"/>
      <c r="EJI33" s="532"/>
      <c r="EJJ33" s="532"/>
      <c r="EJK33" s="532"/>
      <c r="EJL33" s="532"/>
      <c r="EJM33" s="532"/>
      <c r="EJN33" s="532"/>
      <c r="EJO33" s="532"/>
      <c r="EJP33" s="532"/>
      <c r="EJQ33" s="532"/>
      <c r="EJR33" s="532"/>
      <c r="EJS33" s="532"/>
      <c r="EJT33" s="532"/>
      <c r="EJU33" s="532"/>
      <c r="EJV33" s="532"/>
      <c r="EJW33" s="532"/>
      <c r="EJX33" s="532"/>
      <c r="EJY33" s="532"/>
      <c r="EJZ33" s="532"/>
      <c r="EKA33" s="532"/>
      <c r="EKB33" s="532"/>
      <c r="EKC33" s="532"/>
      <c r="EKD33" s="532"/>
      <c r="EKE33" s="532"/>
      <c r="EKF33" s="532"/>
      <c r="EKG33" s="532"/>
      <c r="EKH33" s="532"/>
      <c r="EKI33" s="532"/>
      <c r="EKJ33" s="532"/>
      <c r="EKK33" s="532"/>
      <c r="EKL33" s="532"/>
      <c r="EKM33" s="532"/>
      <c r="EKN33" s="532"/>
      <c r="EKO33" s="532"/>
      <c r="EKP33" s="532"/>
      <c r="EKQ33" s="532"/>
      <c r="EKR33" s="532"/>
      <c r="EKS33" s="532"/>
      <c r="EKT33" s="532"/>
      <c r="EKU33" s="532"/>
      <c r="EKV33" s="532"/>
      <c r="EKW33" s="532"/>
      <c r="EKX33" s="532"/>
      <c r="EKY33" s="532"/>
      <c r="EKZ33" s="532"/>
      <c r="ELA33" s="532"/>
      <c r="ELB33" s="532"/>
      <c r="ELC33" s="532"/>
      <c r="ELD33" s="532"/>
      <c r="ELE33" s="532"/>
      <c r="ELF33" s="532"/>
      <c r="ELG33" s="532"/>
      <c r="ELH33" s="532"/>
      <c r="ELI33" s="532"/>
      <c r="ELJ33" s="532"/>
      <c r="ELK33" s="532"/>
      <c r="ELL33" s="532"/>
      <c r="ELM33" s="532"/>
      <c r="ELN33" s="532"/>
      <c r="ELO33" s="532"/>
      <c r="ELP33" s="532"/>
      <c r="ELQ33" s="532"/>
      <c r="ELR33" s="532"/>
      <c r="ELS33" s="532"/>
      <c r="ELT33" s="532"/>
      <c r="ELU33" s="532"/>
      <c r="ELV33" s="532"/>
      <c r="ELW33" s="532"/>
      <c r="ELX33" s="532"/>
      <c r="ELY33" s="532"/>
      <c r="ELZ33" s="532"/>
      <c r="EMA33" s="532"/>
      <c r="EMB33" s="532"/>
      <c r="EMC33" s="532"/>
      <c r="EMD33" s="532"/>
      <c r="EME33" s="532"/>
      <c r="EMF33" s="532"/>
      <c r="EMG33" s="532"/>
      <c r="EMH33" s="532"/>
      <c r="EMI33" s="532"/>
      <c r="EMJ33" s="532"/>
      <c r="EMK33" s="532"/>
      <c r="EML33" s="532"/>
      <c r="EMM33" s="532"/>
      <c r="EMN33" s="532"/>
      <c r="EMO33" s="532"/>
      <c r="EMP33" s="532"/>
      <c r="EMQ33" s="532"/>
      <c r="EMR33" s="532"/>
      <c r="EMS33" s="532"/>
      <c r="EMT33" s="532"/>
      <c r="EMU33" s="532"/>
      <c r="EMV33" s="532"/>
      <c r="EMW33" s="532"/>
      <c r="EMX33" s="532"/>
      <c r="EMY33" s="532"/>
      <c r="EMZ33" s="532"/>
      <c r="ENA33" s="532"/>
      <c r="ENB33" s="532"/>
      <c r="ENC33" s="532"/>
      <c r="END33" s="532"/>
      <c r="ENE33" s="532"/>
      <c r="ENF33" s="532"/>
      <c r="ENG33" s="532"/>
      <c r="ENH33" s="532"/>
      <c r="ENI33" s="532"/>
      <c r="ENJ33" s="532"/>
      <c r="ENK33" s="532"/>
      <c r="ENL33" s="532"/>
      <c r="ENM33" s="532"/>
      <c r="ENN33" s="532"/>
      <c r="ENO33" s="532"/>
      <c r="ENP33" s="532"/>
      <c r="ENQ33" s="532"/>
      <c r="ENR33" s="532"/>
      <c r="ENS33" s="532"/>
      <c r="ENT33" s="532"/>
      <c r="ENU33" s="532"/>
      <c r="ENV33" s="532"/>
      <c r="ENW33" s="532"/>
      <c r="ENX33" s="532"/>
      <c r="ENY33" s="532"/>
      <c r="ENZ33" s="532"/>
      <c r="EOA33" s="532"/>
      <c r="EOB33" s="532"/>
      <c r="EOC33" s="532"/>
      <c r="EOD33" s="532"/>
      <c r="EOE33" s="532"/>
      <c r="EOF33" s="532"/>
      <c r="EOG33" s="532"/>
      <c r="EOH33" s="532"/>
      <c r="EOI33" s="532"/>
      <c r="EOJ33" s="532"/>
      <c r="EOK33" s="532"/>
      <c r="EOL33" s="532"/>
      <c r="EOM33" s="532"/>
      <c r="EON33" s="532"/>
      <c r="EOO33" s="532"/>
      <c r="EOP33" s="532"/>
      <c r="EOQ33" s="532"/>
      <c r="EOR33" s="532"/>
      <c r="EOS33" s="532"/>
      <c r="EOT33" s="532"/>
      <c r="EOU33" s="532"/>
      <c r="EOV33" s="532"/>
      <c r="EOW33" s="532"/>
      <c r="EOX33" s="532"/>
      <c r="EOY33" s="532"/>
      <c r="EOZ33" s="532"/>
      <c r="EPA33" s="532"/>
      <c r="EPB33" s="532"/>
      <c r="EPC33" s="532"/>
      <c r="EPD33" s="532"/>
      <c r="EPE33" s="532"/>
      <c r="EPF33" s="532"/>
      <c r="EPG33" s="532"/>
      <c r="EPH33" s="532"/>
      <c r="EPI33" s="532"/>
      <c r="EPJ33" s="532"/>
      <c r="EPK33" s="532"/>
      <c r="EPL33" s="532"/>
      <c r="EPM33" s="532"/>
      <c r="EPN33" s="532"/>
      <c r="EPO33" s="532"/>
      <c r="EPP33" s="532"/>
      <c r="EPQ33" s="532"/>
      <c r="EPR33" s="532"/>
      <c r="EPS33" s="532"/>
      <c r="EPT33" s="532"/>
      <c r="EPU33" s="532"/>
      <c r="EPV33" s="532"/>
      <c r="EPW33" s="532"/>
      <c r="EPX33" s="532"/>
      <c r="EPY33" s="532"/>
      <c r="EPZ33" s="532"/>
      <c r="EQA33" s="532"/>
      <c r="EQB33" s="532"/>
      <c r="EQC33" s="532"/>
      <c r="EQD33" s="532"/>
      <c r="EQE33" s="532"/>
      <c r="EQF33" s="532"/>
      <c r="EQG33" s="532"/>
      <c r="EQH33" s="532"/>
      <c r="EQI33" s="532"/>
      <c r="EQJ33" s="532"/>
      <c r="EQK33" s="532"/>
      <c r="EQL33" s="532"/>
      <c r="EQM33" s="532"/>
      <c r="EQN33" s="532"/>
      <c r="EQO33" s="532"/>
      <c r="EQP33" s="532"/>
      <c r="EQQ33" s="532"/>
      <c r="EQR33" s="532"/>
      <c r="EQS33" s="532"/>
      <c r="EQT33" s="532"/>
      <c r="EQU33" s="532"/>
      <c r="EQV33" s="532"/>
      <c r="EQW33" s="532"/>
      <c r="EQX33" s="532"/>
      <c r="EQY33" s="532"/>
      <c r="EQZ33" s="532"/>
      <c r="ERA33" s="532"/>
      <c r="ERB33" s="532"/>
      <c r="ERC33" s="532"/>
      <c r="ERD33" s="532"/>
      <c r="ERE33" s="532"/>
      <c r="ERF33" s="532"/>
      <c r="ERG33" s="532"/>
      <c r="ERH33" s="532"/>
      <c r="ERI33" s="532"/>
      <c r="ERJ33" s="532"/>
      <c r="ERK33" s="532"/>
      <c r="ERL33" s="532"/>
      <c r="ERM33" s="532"/>
      <c r="ERN33" s="532"/>
      <c r="ERO33" s="532"/>
      <c r="ERP33" s="532"/>
      <c r="ERQ33" s="532"/>
      <c r="ERR33" s="532"/>
      <c r="ERS33" s="532"/>
      <c r="ERT33" s="532"/>
      <c r="ERU33" s="532"/>
      <c r="ERV33" s="532"/>
      <c r="ERW33" s="532"/>
      <c r="ERX33" s="532"/>
      <c r="ERY33" s="532"/>
      <c r="ERZ33" s="532"/>
      <c r="ESA33" s="532"/>
      <c r="ESB33" s="532"/>
      <c r="ESC33" s="532"/>
      <c r="ESD33" s="532"/>
      <c r="ESE33" s="532"/>
      <c r="ESF33" s="532"/>
      <c r="ESG33" s="532"/>
      <c r="ESH33" s="532"/>
      <c r="ESI33" s="532"/>
      <c r="ESJ33" s="532"/>
      <c r="ESK33" s="532"/>
      <c r="ESL33" s="532"/>
      <c r="ESM33" s="532"/>
      <c r="ESN33" s="532"/>
      <c r="ESO33" s="532"/>
      <c r="ESP33" s="532"/>
      <c r="ESQ33" s="532"/>
      <c r="ESR33" s="532"/>
      <c r="ESS33" s="532"/>
      <c r="EST33" s="532"/>
      <c r="ESU33" s="532"/>
      <c r="ESV33" s="532"/>
      <c r="ESW33" s="532"/>
      <c r="ESX33" s="532"/>
      <c r="ESY33" s="532"/>
      <c r="ESZ33" s="532"/>
      <c r="ETA33" s="532"/>
      <c r="ETB33" s="532"/>
      <c r="ETC33" s="532"/>
      <c r="ETD33" s="532"/>
      <c r="ETE33" s="532"/>
      <c r="ETF33" s="532"/>
      <c r="ETG33" s="532"/>
      <c r="ETH33" s="532"/>
      <c r="ETI33" s="532"/>
      <c r="ETJ33" s="532"/>
      <c r="ETK33" s="532"/>
      <c r="ETL33" s="532"/>
      <c r="ETM33" s="532"/>
      <c r="ETN33" s="532"/>
      <c r="ETO33" s="532"/>
      <c r="ETP33" s="532"/>
      <c r="ETQ33" s="532"/>
      <c r="ETR33" s="532"/>
      <c r="ETS33" s="532"/>
      <c r="ETT33" s="532"/>
      <c r="ETU33" s="532"/>
      <c r="ETV33" s="532"/>
      <c r="ETW33" s="532"/>
      <c r="ETX33" s="532"/>
      <c r="ETY33" s="532"/>
      <c r="ETZ33" s="532"/>
      <c r="EUA33" s="532"/>
      <c r="EUB33" s="532"/>
      <c r="EUC33" s="532"/>
      <c r="EUD33" s="532"/>
      <c r="EUE33" s="532"/>
      <c r="EUF33" s="532"/>
      <c r="EUG33" s="532"/>
      <c r="EUH33" s="532"/>
      <c r="EUI33" s="532"/>
      <c r="EUJ33" s="532"/>
      <c r="EUK33" s="532"/>
      <c r="EUL33" s="532"/>
      <c r="EUM33" s="532"/>
      <c r="EUN33" s="532"/>
      <c r="EUO33" s="532"/>
      <c r="EUP33" s="532"/>
      <c r="EUQ33" s="532"/>
      <c r="EUR33" s="532"/>
      <c r="EUS33" s="532"/>
      <c r="EUT33" s="532"/>
      <c r="EUU33" s="532"/>
      <c r="EUV33" s="532"/>
      <c r="EUW33" s="532"/>
      <c r="EUX33" s="532"/>
      <c r="EUY33" s="532"/>
      <c r="EUZ33" s="532"/>
      <c r="EVA33" s="532"/>
      <c r="EVB33" s="532"/>
      <c r="EVC33" s="532"/>
      <c r="EVD33" s="532"/>
      <c r="EVE33" s="532"/>
      <c r="EVF33" s="532"/>
      <c r="EVG33" s="532"/>
      <c r="EVH33" s="532"/>
      <c r="EVI33" s="532"/>
      <c r="EVJ33" s="532"/>
      <c r="EVK33" s="532"/>
      <c r="EVL33" s="532"/>
      <c r="EVM33" s="532"/>
      <c r="EVN33" s="532"/>
      <c r="EVO33" s="532"/>
      <c r="EVP33" s="532"/>
      <c r="EVQ33" s="532"/>
      <c r="EVR33" s="532"/>
      <c r="EVS33" s="532"/>
      <c r="EVT33" s="532"/>
      <c r="EVU33" s="532"/>
      <c r="EVV33" s="532"/>
      <c r="EVW33" s="532"/>
      <c r="EVX33" s="532"/>
      <c r="EVY33" s="532"/>
      <c r="EVZ33" s="532"/>
      <c r="EWA33" s="532"/>
      <c r="EWB33" s="532"/>
      <c r="EWC33" s="532"/>
      <c r="EWD33" s="532"/>
      <c r="EWE33" s="532"/>
      <c r="EWF33" s="532"/>
      <c r="EWG33" s="532"/>
      <c r="EWH33" s="532"/>
      <c r="EWI33" s="532"/>
      <c r="EWJ33" s="532"/>
      <c r="EWK33" s="532"/>
      <c r="EWL33" s="532"/>
      <c r="EWM33" s="532"/>
      <c r="EWN33" s="532"/>
      <c r="EWO33" s="532"/>
      <c r="EWP33" s="532"/>
      <c r="EWQ33" s="532"/>
      <c r="EWR33" s="532"/>
      <c r="EWS33" s="532"/>
      <c r="EWT33" s="532"/>
      <c r="EWU33" s="532"/>
      <c r="EWV33" s="532"/>
      <c r="EWW33" s="532"/>
      <c r="EWX33" s="532"/>
      <c r="EWY33" s="532"/>
      <c r="EWZ33" s="532"/>
      <c r="EXA33" s="532"/>
      <c r="EXB33" s="532"/>
      <c r="EXC33" s="532"/>
      <c r="EXD33" s="532"/>
      <c r="EXE33" s="532"/>
      <c r="EXF33" s="532"/>
      <c r="EXG33" s="532"/>
      <c r="EXH33" s="532"/>
      <c r="EXI33" s="532"/>
      <c r="EXJ33" s="532"/>
      <c r="EXK33" s="532"/>
      <c r="EXL33" s="532"/>
      <c r="EXM33" s="532"/>
      <c r="EXN33" s="532"/>
      <c r="EXO33" s="532"/>
      <c r="EXP33" s="532"/>
      <c r="EXQ33" s="532"/>
      <c r="EXR33" s="532"/>
      <c r="EXS33" s="532"/>
      <c r="EXT33" s="532"/>
      <c r="EXU33" s="532"/>
      <c r="EXV33" s="532"/>
      <c r="EXW33" s="532"/>
      <c r="EXX33" s="532"/>
      <c r="EXY33" s="532"/>
      <c r="EXZ33" s="532"/>
      <c r="EYA33" s="532"/>
      <c r="EYB33" s="532"/>
      <c r="EYC33" s="532"/>
      <c r="EYD33" s="532"/>
      <c r="EYE33" s="532"/>
      <c r="EYF33" s="532"/>
      <c r="EYG33" s="532"/>
      <c r="EYH33" s="532"/>
      <c r="EYI33" s="532"/>
      <c r="EYJ33" s="532"/>
      <c r="EYK33" s="532"/>
      <c r="EYL33" s="532"/>
      <c r="EYM33" s="532"/>
      <c r="EYN33" s="532"/>
      <c r="EYO33" s="532"/>
      <c r="EYP33" s="532"/>
      <c r="EYQ33" s="532"/>
      <c r="EYR33" s="532"/>
      <c r="EYS33" s="532"/>
      <c r="EYT33" s="532"/>
      <c r="EYU33" s="532"/>
      <c r="EYV33" s="532"/>
      <c r="EYW33" s="532"/>
      <c r="EYX33" s="532"/>
      <c r="EYY33" s="532"/>
      <c r="EYZ33" s="532"/>
      <c r="EZA33" s="532"/>
      <c r="EZB33" s="532"/>
      <c r="EZC33" s="532"/>
      <c r="EZD33" s="532"/>
      <c r="EZE33" s="532"/>
      <c r="EZF33" s="532"/>
      <c r="EZG33" s="532"/>
      <c r="EZH33" s="532"/>
      <c r="EZI33" s="532"/>
      <c r="EZJ33" s="532"/>
      <c r="EZK33" s="532"/>
      <c r="EZL33" s="532"/>
      <c r="EZM33" s="532"/>
      <c r="EZN33" s="532"/>
      <c r="EZO33" s="532"/>
      <c r="EZP33" s="532"/>
      <c r="EZQ33" s="532"/>
      <c r="EZR33" s="532"/>
      <c r="EZS33" s="532"/>
      <c r="EZT33" s="532"/>
      <c r="EZU33" s="532"/>
      <c r="EZV33" s="532"/>
      <c r="EZW33" s="532"/>
      <c r="EZX33" s="532"/>
      <c r="EZY33" s="532"/>
      <c r="EZZ33" s="532"/>
      <c r="FAA33" s="532"/>
      <c r="FAB33" s="532"/>
      <c r="FAC33" s="532"/>
      <c r="FAD33" s="532"/>
      <c r="FAE33" s="532"/>
      <c r="FAF33" s="532"/>
      <c r="FAG33" s="532"/>
      <c r="FAH33" s="532"/>
      <c r="FAI33" s="532"/>
      <c r="FAJ33" s="532"/>
      <c r="FAK33" s="532"/>
      <c r="FAL33" s="532"/>
      <c r="FAM33" s="532"/>
      <c r="FAN33" s="532"/>
      <c r="FAO33" s="532"/>
      <c r="FAP33" s="532"/>
      <c r="FAQ33" s="532"/>
      <c r="FAR33" s="532"/>
      <c r="FAS33" s="532"/>
      <c r="FAT33" s="532"/>
      <c r="FAU33" s="532"/>
      <c r="FAV33" s="532"/>
      <c r="FAW33" s="532"/>
      <c r="FAX33" s="532"/>
      <c r="FAY33" s="532"/>
      <c r="FAZ33" s="532"/>
      <c r="FBA33" s="532"/>
      <c r="FBB33" s="532"/>
      <c r="FBC33" s="532"/>
      <c r="FBD33" s="532"/>
      <c r="FBE33" s="532"/>
      <c r="FBF33" s="532"/>
      <c r="FBG33" s="532"/>
      <c r="FBH33" s="532"/>
      <c r="FBI33" s="532"/>
      <c r="FBJ33" s="532"/>
      <c r="FBK33" s="532"/>
      <c r="FBL33" s="532"/>
      <c r="FBM33" s="532"/>
      <c r="FBN33" s="532"/>
      <c r="FBO33" s="532"/>
      <c r="FBP33" s="532"/>
      <c r="FBQ33" s="532"/>
      <c r="FBR33" s="532"/>
      <c r="FBS33" s="532"/>
      <c r="FBT33" s="532"/>
      <c r="FBU33" s="532"/>
      <c r="FBV33" s="532"/>
      <c r="FBW33" s="532"/>
      <c r="FBX33" s="532"/>
      <c r="FBY33" s="532"/>
      <c r="FBZ33" s="532"/>
      <c r="FCA33" s="532"/>
      <c r="FCB33" s="532"/>
      <c r="FCC33" s="532"/>
      <c r="FCD33" s="532"/>
      <c r="FCE33" s="532"/>
      <c r="FCF33" s="532"/>
      <c r="FCG33" s="532"/>
      <c r="FCH33" s="532"/>
      <c r="FCI33" s="532"/>
      <c r="FCJ33" s="532"/>
      <c r="FCK33" s="532"/>
      <c r="FCL33" s="532"/>
      <c r="FCM33" s="532"/>
      <c r="FCN33" s="532"/>
      <c r="FCO33" s="532"/>
      <c r="FCP33" s="532"/>
      <c r="FCQ33" s="532"/>
      <c r="FCR33" s="532"/>
      <c r="FCS33" s="532"/>
      <c r="FCT33" s="532"/>
      <c r="FCU33" s="532"/>
      <c r="FCV33" s="532"/>
      <c r="FCW33" s="532"/>
      <c r="FCX33" s="532"/>
      <c r="FCY33" s="532"/>
      <c r="FCZ33" s="532"/>
      <c r="FDA33" s="532"/>
      <c r="FDB33" s="532"/>
      <c r="FDC33" s="532"/>
      <c r="FDD33" s="532"/>
      <c r="FDE33" s="532"/>
      <c r="FDF33" s="532"/>
      <c r="FDG33" s="532"/>
      <c r="FDH33" s="532"/>
      <c r="FDI33" s="532"/>
      <c r="FDJ33" s="532"/>
      <c r="FDK33" s="532"/>
      <c r="FDL33" s="532"/>
      <c r="FDM33" s="532"/>
      <c r="FDN33" s="532"/>
      <c r="FDO33" s="532"/>
      <c r="FDP33" s="532"/>
      <c r="FDQ33" s="532"/>
      <c r="FDR33" s="532"/>
      <c r="FDS33" s="532"/>
      <c r="FDT33" s="532"/>
      <c r="FDU33" s="532"/>
      <c r="FDV33" s="532"/>
      <c r="FDW33" s="532"/>
      <c r="FDX33" s="532"/>
      <c r="FDY33" s="532"/>
      <c r="FDZ33" s="532"/>
      <c r="FEA33" s="532"/>
      <c r="FEB33" s="532"/>
      <c r="FEC33" s="532"/>
      <c r="FED33" s="532"/>
      <c r="FEE33" s="532"/>
      <c r="FEF33" s="532"/>
      <c r="FEG33" s="532"/>
      <c r="FEH33" s="532"/>
      <c r="FEI33" s="532"/>
      <c r="FEJ33" s="532"/>
      <c r="FEK33" s="532"/>
      <c r="FEL33" s="532"/>
      <c r="FEM33" s="532"/>
      <c r="FEN33" s="532"/>
      <c r="FEO33" s="532"/>
      <c r="FEP33" s="532"/>
      <c r="FEQ33" s="532"/>
      <c r="FER33" s="532"/>
      <c r="FES33" s="532"/>
      <c r="FET33" s="532"/>
      <c r="FEU33" s="532"/>
      <c r="FEV33" s="532"/>
      <c r="FEW33" s="532"/>
      <c r="FEX33" s="532"/>
      <c r="FEY33" s="532"/>
      <c r="FEZ33" s="532"/>
      <c r="FFA33" s="532"/>
      <c r="FFB33" s="532"/>
      <c r="FFC33" s="532"/>
      <c r="FFD33" s="532"/>
      <c r="FFE33" s="532"/>
      <c r="FFF33" s="532"/>
      <c r="FFG33" s="532"/>
      <c r="FFH33" s="532"/>
      <c r="FFI33" s="532"/>
      <c r="FFJ33" s="532"/>
      <c r="FFK33" s="532"/>
      <c r="FFL33" s="532"/>
      <c r="FFM33" s="532"/>
      <c r="FFN33" s="532"/>
      <c r="FFO33" s="532"/>
      <c r="FFP33" s="532"/>
      <c r="FFQ33" s="532"/>
      <c r="FFR33" s="532"/>
      <c r="FFS33" s="532"/>
      <c r="FFT33" s="532"/>
      <c r="FFU33" s="532"/>
      <c r="FFV33" s="532"/>
      <c r="FFW33" s="532"/>
      <c r="FFX33" s="532"/>
      <c r="FFY33" s="532"/>
      <c r="FFZ33" s="532"/>
      <c r="FGA33" s="532"/>
      <c r="FGB33" s="532"/>
      <c r="FGC33" s="532"/>
      <c r="FGD33" s="532"/>
      <c r="FGE33" s="532"/>
      <c r="FGF33" s="532"/>
      <c r="FGG33" s="532"/>
      <c r="FGH33" s="532"/>
      <c r="FGI33" s="532"/>
      <c r="FGJ33" s="532"/>
      <c r="FGK33" s="532"/>
      <c r="FGL33" s="532"/>
      <c r="FGM33" s="532"/>
      <c r="FGN33" s="532"/>
      <c r="FGO33" s="532"/>
      <c r="FGP33" s="532"/>
      <c r="FGQ33" s="532"/>
      <c r="FGR33" s="532"/>
      <c r="FGS33" s="532"/>
      <c r="FGT33" s="532"/>
      <c r="FGU33" s="532"/>
      <c r="FGV33" s="532"/>
      <c r="FGW33" s="532"/>
      <c r="FGX33" s="532"/>
      <c r="FGY33" s="532"/>
      <c r="FGZ33" s="532"/>
      <c r="FHA33" s="532"/>
      <c r="FHB33" s="532"/>
      <c r="FHC33" s="532"/>
      <c r="FHD33" s="532"/>
      <c r="FHE33" s="532"/>
      <c r="FHF33" s="532"/>
      <c r="FHG33" s="532"/>
      <c r="FHH33" s="532"/>
      <c r="FHI33" s="532"/>
      <c r="FHJ33" s="532"/>
      <c r="FHK33" s="532"/>
      <c r="FHL33" s="532"/>
      <c r="FHM33" s="532"/>
      <c r="FHN33" s="532"/>
      <c r="FHO33" s="532"/>
      <c r="FHP33" s="532"/>
      <c r="FHQ33" s="532"/>
      <c r="FHR33" s="532"/>
      <c r="FHS33" s="532"/>
      <c r="FHT33" s="532"/>
      <c r="FHU33" s="532"/>
      <c r="FHV33" s="532"/>
      <c r="FHW33" s="532"/>
      <c r="FHX33" s="532"/>
      <c r="FHY33" s="532"/>
      <c r="FHZ33" s="532"/>
      <c r="FIA33" s="532"/>
      <c r="FIB33" s="532"/>
      <c r="FIC33" s="532"/>
      <c r="FID33" s="532"/>
      <c r="FIE33" s="532"/>
      <c r="FIF33" s="532"/>
      <c r="FIG33" s="532"/>
      <c r="FIH33" s="532"/>
      <c r="FII33" s="532"/>
      <c r="FIJ33" s="532"/>
      <c r="FIK33" s="532"/>
      <c r="FIL33" s="532"/>
      <c r="FIM33" s="532"/>
      <c r="FIN33" s="532"/>
      <c r="FIO33" s="532"/>
      <c r="FIP33" s="532"/>
      <c r="FIQ33" s="532"/>
      <c r="FIR33" s="532"/>
      <c r="FIS33" s="532"/>
      <c r="FIT33" s="532"/>
      <c r="FIU33" s="532"/>
      <c r="FIV33" s="532"/>
      <c r="FIW33" s="532"/>
      <c r="FIX33" s="532"/>
      <c r="FIY33" s="532"/>
      <c r="FIZ33" s="532"/>
      <c r="FJA33" s="532"/>
      <c r="FJB33" s="532"/>
      <c r="FJC33" s="532"/>
      <c r="FJD33" s="532"/>
      <c r="FJE33" s="532"/>
      <c r="FJF33" s="532"/>
      <c r="FJG33" s="532"/>
      <c r="FJH33" s="532"/>
      <c r="FJI33" s="532"/>
      <c r="FJJ33" s="532"/>
      <c r="FJK33" s="532"/>
      <c r="FJL33" s="532"/>
      <c r="FJM33" s="532"/>
      <c r="FJN33" s="532"/>
      <c r="FJO33" s="532"/>
      <c r="FJP33" s="532"/>
      <c r="FJQ33" s="532"/>
      <c r="FJR33" s="532"/>
      <c r="FJS33" s="532"/>
      <c r="FJT33" s="532"/>
      <c r="FJU33" s="532"/>
      <c r="FJV33" s="532"/>
      <c r="FJW33" s="532"/>
      <c r="FJX33" s="532"/>
      <c r="FJY33" s="532"/>
      <c r="FJZ33" s="532"/>
      <c r="FKA33" s="532"/>
      <c r="FKB33" s="532"/>
      <c r="FKC33" s="532"/>
      <c r="FKD33" s="532"/>
      <c r="FKE33" s="532"/>
      <c r="FKF33" s="532"/>
      <c r="FKG33" s="532"/>
      <c r="FKH33" s="532"/>
      <c r="FKI33" s="532"/>
      <c r="FKJ33" s="532"/>
      <c r="FKK33" s="532"/>
      <c r="FKL33" s="532"/>
      <c r="FKM33" s="532"/>
      <c r="FKN33" s="532"/>
      <c r="FKO33" s="532"/>
      <c r="FKP33" s="532"/>
      <c r="FKQ33" s="532"/>
      <c r="FKR33" s="532"/>
      <c r="FKS33" s="532"/>
      <c r="FKT33" s="532"/>
      <c r="FKU33" s="532"/>
      <c r="FKV33" s="532"/>
      <c r="FKW33" s="532"/>
      <c r="FKX33" s="532"/>
      <c r="FKY33" s="532"/>
      <c r="FKZ33" s="532"/>
      <c r="FLA33" s="532"/>
      <c r="FLB33" s="532"/>
      <c r="FLC33" s="532"/>
      <c r="FLD33" s="532"/>
      <c r="FLE33" s="532"/>
      <c r="FLF33" s="532"/>
      <c r="FLG33" s="532"/>
      <c r="FLH33" s="532"/>
      <c r="FLI33" s="532"/>
      <c r="FLJ33" s="532"/>
      <c r="FLK33" s="532"/>
      <c r="FLL33" s="532"/>
      <c r="FLM33" s="532"/>
      <c r="FLN33" s="532"/>
      <c r="FLO33" s="532"/>
      <c r="FLP33" s="532"/>
      <c r="FLQ33" s="532"/>
      <c r="FLR33" s="532"/>
      <c r="FLS33" s="532"/>
      <c r="FLT33" s="532"/>
      <c r="FLU33" s="532"/>
      <c r="FLV33" s="532"/>
      <c r="FLW33" s="532"/>
      <c r="FLX33" s="532"/>
      <c r="FLY33" s="532"/>
      <c r="FLZ33" s="532"/>
      <c r="FMA33" s="532"/>
      <c r="FMB33" s="532"/>
      <c r="FMC33" s="532"/>
      <c r="FMD33" s="532"/>
      <c r="FME33" s="532"/>
      <c r="FMF33" s="532"/>
      <c r="FMG33" s="532"/>
      <c r="FMH33" s="532"/>
      <c r="FMI33" s="532"/>
      <c r="FMJ33" s="532"/>
      <c r="FMK33" s="532"/>
      <c r="FML33" s="532"/>
      <c r="FMM33" s="532"/>
      <c r="FMN33" s="532"/>
      <c r="FMO33" s="532"/>
      <c r="FMP33" s="532"/>
      <c r="FMQ33" s="532"/>
      <c r="FMR33" s="532"/>
      <c r="FMS33" s="532"/>
      <c r="FMT33" s="532"/>
      <c r="FMU33" s="532"/>
      <c r="FMV33" s="532"/>
      <c r="FMW33" s="532"/>
      <c r="FMX33" s="532"/>
      <c r="FMY33" s="532"/>
      <c r="FMZ33" s="532"/>
      <c r="FNA33" s="532"/>
      <c r="FNB33" s="532"/>
      <c r="FNC33" s="532"/>
      <c r="FND33" s="532"/>
      <c r="FNE33" s="532"/>
      <c r="FNF33" s="532"/>
      <c r="FNG33" s="532"/>
      <c r="FNH33" s="532"/>
      <c r="FNI33" s="532"/>
      <c r="FNJ33" s="532"/>
      <c r="FNK33" s="532"/>
      <c r="FNL33" s="532"/>
      <c r="FNM33" s="532"/>
      <c r="FNN33" s="532"/>
      <c r="FNO33" s="532"/>
      <c r="FNP33" s="532"/>
      <c r="FNQ33" s="532"/>
      <c r="FNR33" s="532"/>
      <c r="FNS33" s="532"/>
      <c r="FNT33" s="532"/>
      <c r="FNU33" s="532"/>
      <c r="FNV33" s="532"/>
      <c r="FNW33" s="532"/>
      <c r="FNX33" s="532"/>
      <c r="FNY33" s="532"/>
      <c r="FNZ33" s="532"/>
      <c r="FOA33" s="532"/>
      <c r="FOB33" s="532"/>
      <c r="FOC33" s="532"/>
      <c r="FOD33" s="532"/>
      <c r="FOE33" s="532"/>
      <c r="FOF33" s="532"/>
      <c r="FOG33" s="532"/>
      <c r="FOH33" s="532"/>
      <c r="FOI33" s="532"/>
      <c r="FOJ33" s="532"/>
      <c r="FOK33" s="532"/>
      <c r="FOL33" s="532"/>
      <c r="FOM33" s="532"/>
      <c r="FON33" s="532"/>
      <c r="FOO33" s="532"/>
      <c r="FOP33" s="532"/>
      <c r="FOQ33" s="532"/>
      <c r="FOR33" s="532"/>
      <c r="FOS33" s="532"/>
      <c r="FOT33" s="532"/>
      <c r="FOU33" s="532"/>
      <c r="FOV33" s="532"/>
      <c r="FOW33" s="532"/>
      <c r="FOX33" s="532"/>
      <c r="FOY33" s="532"/>
      <c r="FOZ33" s="532"/>
      <c r="FPA33" s="532"/>
      <c r="FPB33" s="532"/>
      <c r="FPC33" s="532"/>
      <c r="FPD33" s="532"/>
      <c r="FPE33" s="532"/>
      <c r="FPF33" s="532"/>
      <c r="FPG33" s="532"/>
      <c r="FPH33" s="532"/>
      <c r="FPI33" s="532"/>
      <c r="FPJ33" s="532"/>
      <c r="FPK33" s="532"/>
      <c r="FPL33" s="532"/>
      <c r="FPM33" s="532"/>
      <c r="FPN33" s="532"/>
      <c r="FPO33" s="532"/>
      <c r="FPP33" s="532"/>
      <c r="FPQ33" s="532"/>
      <c r="FPR33" s="532"/>
      <c r="FPS33" s="532"/>
      <c r="FPT33" s="532"/>
      <c r="FPU33" s="532"/>
      <c r="FPV33" s="532"/>
      <c r="FPW33" s="532"/>
      <c r="FPX33" s="532"/>
      <c r="FPY33" s="532"/>
      <c r="FPZ33" s="532"/>
      <c r="FQA33" s="532"/>
      <c r="FQB33" s="532"/>
      <c r="FQC33" s="532"/>
      <c r="FQD33" s="532"/>
      <c r="FQE33" s="532"/>
      <c r="FQF33" s="532"/>
      <c r="FQG33" s="532"/>
      <c r="FQH33" s="532"/>
      <c r="FQI33" s="532"/>
      <c r="FQJ33" s="532"/>
      <c r="FQK33" s="532"/>
      <c r="FQL33" s="532"/>
      <c r="FQM33" s="532"/>
      <c r="FQN33" s="532"/>
      <c r="FQO33" s="532"/>
      <c r="FQP33" s="532"/>
      <c r="FQQ33" s="532"/>
      <c r="FQR33" s="532"/>
      <c r="FQS33" s="532"/>
      <c r="FQT33" s="532"/>
      <c r="FQU33" s="532"/>
      <c r="FQV33" s="532"/>
      <c r="FQW33" s="532"/>
      <c r="FQX33" s="532"/>
      <c r="FQY33" s="532"/>
      <c r="FQZ33" s="532"/>
      <c r="FRA33" s="532"/>
      <c r="FRB33" s="532"/>
      <c r="FRC33" s="532"/>
      <c r="FRD33" s="532"/>
      <c r="FRE33" s="532"/>
      <c r="FRF33" s="532"/>
      <c r="FRG33" s="532"/>
      <c r="FRH33" s="532"/>
      <c r="FRI33" s="532"/>
      <c r="FRJ33" s="532"/>
      <c r="FRK33" s="532"/>
      <c r="FRL33" s="532"/>
      <c r="FRM33" s="532"/>
      <c r="FRN33" s="532"/>
      <c r="FRO33" s="532"/>
      <c r="FRP33" s="532"/>
      <c r="FRQ33" s="532"/>
      <c r="FRR33" s="532"/>
      <c r="FRS33" s="532"/>
      <c r="FRT33" s="532"/>
      <c r="FRU33" s="532"/>
      <c r="FRV33" s="532"/>
      <c r="FRW33" s="532"/>
      <c r="FRX33" s="532"/>
      <c r="FRY33" s="532"/>
      <c r="FRZ33" s="532"/>
      <c r="FSA33" s="532"/>
      <c r="FSB33" s="532"/>
      <c r="FSC33" s="532"/>
      <c r="FSD33" s="532"/>
      <c r="FSE33" s="532"/>
      <c r="FSF33" s="532"/>
      <c r="FSG33" s="532"/>
      <c r="FSH33" s="532"/>
      <c r="FSI33" s="532"/>
      <c r="FSJ33" s="532"/>
      <c r="FSK33" s="532"/>
      <c r="FSL33" s="532"/>
      <c r="FSM33" s="532"/>
      <c r="FSN33" s="532"/>
      <c r="FSO33" s="532"/>
      <c r="FSP33" s="532"/>
      <c r="FSQ33" s="532"/>
      <c r="FSR33" s="532"/>
      <c r="FSS33" s="532"/>
      <c r="FST33" s="532"/>
      <c r="FSU33" s="532"/>
      <c r="FSV33" s="532"/>
      <c r="FSW33" s="532"/>
      <c r="FSX33" s="532"/>
      <c r="FSY33" s="532"/>
      <c r="FSZ33" s="532"/>
      <c r="FTA33" s="532"/>
      <c r="FTB33" s="532"/>
      <c r="FTC33" s="532"/>
      <c r="FTD33" s="532"/>
      <c r="FTE33" s="532"/>
      <c r="FTF33" s="532"/>
      <c r="FTG33" s="532"/>
      <c r="FTH33" s="532"/>
      <c r="FTI33" s="532"/>
      <c r="FTJ33" s="532"/>
      <c r="FTK33" s="532"/>
      <c r="FTL33" s="532"/>
      <c r="FTM33" s="532"/>
      <c r="FTN33" s="532"/>
      <c r="FTO33" s="532"/>
      <c r="FTP33" s="532"/>
      <c r="FTQ33" s="532"/>
      <c r="FTR33" s="532"/>
      <c r="FTS33" s="532"/>
      <c r="FTT33" s="532"/>
      <c r="FTU33" s="532"/>
      <c r="FTV33" s="532"/>
      <c r="FTW33" s="532"/>
      <c r="FTX33" s="532"/>
      <c r="FTY33" s="532"/>
      <c r="FTZ33" s="532"/>
      <c r="FUA33" s="532"/>
      <c r="FUB33" s="532"/>
      <c r="FUC33" s="532"/>
      <c r="FUD33" s="532"/>
      <c r="FUE33" s="532"/>
      <c r="FUF33" s="532"/>
      <c r="FUG33" s="532"/>
      <c r="FUH33" s="532"/>
      <c r="FUI33" s="532"/>
      <c r="FUJ33" s="532"/>
      <c r="FUK33" s="532"/>
      <c r="FUL33" s="532"/>
      <c r="FUM33" s="532"/>
      <c r="FUN33" s="532"/>
      <c r="FUO33" s="532"/>
      <c r="FUP33" s="532"/>
      <c r="FUQ33" s="532"/>
      <c r="FUR33" s="532"/>
      <c r="FUS33" s="532"/>
      <c r="FUT33" s="532"/>
      <c r="FUU33" s="532"/>
      <c r="FUV33" s="532"/>
      <c r="FUW33" s="532"/>
      <c r="FUX33" s="532"/>
      <c r="FUY33" s="532"/>
      <c r="FUZ33" s="532"/>
      <c r="FVA33" s="532"/>
      <c r="FVB33" s="532"/>
      <c r="FVC33" s="532"/>
      <c r="FVD33" s="532"/>
      <c r="FVE33" s="532"/>
      <c r="FVF33" s="532"/>
      <c r="FVG33" s="532"/>
      <c r="FVH33" s="532"/>
      <c r="FVI33" s="532"/>
      <c r="FVJ33" s="532"/>
      <c r="FVK33" s="532"/>
      <c r="FVL33" s="532"/>
      <c r="FVM33" s="532"/>
      <c r="FVN33" s="532"/>
      <c r="FVO33" s="532"/>
      <c r="FVP33" s="532"/>
      <c r="FVQ33" s="532"/>
      <c r="FVR33" s="532"/>
      <c r="FVS33" s="532"/>
      <c r="FVT33" s="532"/>
      <c r="FVU33" s="532"/>
      <c r="FVV33" s="532"/>
      <c r="FVW33" s="532"/>
      <c r="FVX33" s="532"/>
      <c r="FVY33" s="532"/>
      <c r="FVZ33" s="532"/>
      <c r="FWA33" s="532"/>
      <c r="FWB33" s="532"/>
      <c r="FWC33" s="532"/>
      <c r="FWD33" s="532"/>
      <c r="FWE33" s="532"/>
      <c r="FWF33" s="532"/>
      <c r="FWG33" s="532"/>
      <c r="FWH33" s="532"/>
      <c r="FWI33" s="532"/>
      <c r="FWJ33" s="532"/>
      <c r="FWK33" s="532"/>
      <c r="FWL33" s="532"/>
      <c r="FWM33" s="532"/>
      <c r="FWN33" s="532"/>
      <c r="FWO33" s="532"/>
      <c r="FWP33" s="532"/>
      <c r="FWQ33" s="532"/>
      <c r="FWR33" s="532"/>
      <c r="FWS33" s="532"/>
      <c r="FWT33" s="532"/>
      <c r="FWU33" s="532"/>
      <c r="FWV33" s="532"/>
      <c r="FWW33" s="532"/>
      <c r="FWX33" s="532"/>
      <c r="FWY33" s="532"/>
      <c r="FWZ33" s="532"/>
      <c r="FXA33" s="532"/>
      <c r="FXB33" s="532"/>
      <c r="FXC33" s="532"/>
      <c r="FXD33" s="532"/>
      <c r="FXE33" s="532"/>
      <c r="FXF33" s="532"/>
      <c r="FXG33" s="532"/>
      <c r="FXH33" s="532"/>
      <c r="FXI33" s="532"/>
      <c r="FXJ33" s="532"/>
      <c r="FXK33" s="532"/>
      <c r="FXL33" s="532"/>
      <c r="FXM33" s="532"/>
      <c r="FXN33" s="532"/>
      <c r="FXO33" s="532"/>
      <c r="FXP33" s="532"/>
      <c r="FXQ33" s="532"/>
      <c r="FXR33" s="532"/>
      <c r="FXS33" s="532"/>
      <c r="FXT33" s="532"/>
      <c r="FXU33" s="532"/>
      <c r="FXV33" s="532"/>
      <c r="FXW33" s="532"/>
      <c r="FXX33" s="532"/>
      <c r="FXY33" s="532"/>
      <c r="FXZ33" s="532"/>
      <c r="FYA33" s="532"/>
      <c r="FYB33" s="532"/>
      <c r="FYC33" s="532"/>
      <c r="FYD33" s="532"/>
      <c r="FYE33" s="532"/>
      <c r="FYF33" s="532"/>
      <c r="FYG33" s="532"/>
      <c r="FYH33" s="532"/>
      <c r="FYI33" s="532"/>
      <c r="FYJ33" s="532"/>
      <c r="FYK33" s="532"/>
      <c r="FYL33" s="532"/>
      <c r="FYM33" s="532"/>
      <c r="FYN33" s="532"/>
      <c r="FYO33" s="532"/>
      <c r="FYP33" s="532"/>
      <c r="FYQ33" s="532"/>
      <c r="FYR33" s="532"/>
      <c r="FYS33" s="532"/>
      <c r="FYT33" s="532"/>
      <c r="FYU33" s="532"/>
      <c r="FYV33" s="532"/>
      <c r="FYW33" s="532"/>
      <c r="FYX33" s="532"/>
      <c r="FYY33" s="532"/>
      <c r="FYZ33" s="532"/>
      <c r="FZA33" s="532"/>
      <c r="FZB33" s="532"/>
      <c r="FZC33" s="532"/>
      <c r="FZD33" s="532"/>
      <c r="FZE33" s="532"/>
      <c r="FZF33" s="532"/>
      <c r="FZG33" s="532"/>
      <c r="FZH33" s="532"/>
      <c r="FZI33" s="532"/>
      <c r="FZJ33" s="532"/>
      <c r="FZK33" s="532"/>
      <c r="FZL33" s="532"/>
      <c r="FZM33" s="532"/>
      <c r="FZN33" s="532"/>
      <c r="FZO33" s="532"/>
      <c r="FZP33" s="532"/>
      <c r="FZQ33" s="532"/>
      <c r="FZR33" s="532"/>
      <c r="FZS33" s="532"/>
      <c r="FZT33" s="532"/>
      <c r="FZU33" s="532"/>
      <c r="FZV33" s="532"/>
      <c r="FZW33" s="532"/>
      <c r="FZX33" s="532"/>
      <c r="FZY33" s="532"/>
      <c r="FZZ33" s="532"/>
      <c r="GAA33" s="532"/>
      <c r="GAB33" s="532"/>
      <c r="GAC33" s="532"/>
      <c r="GAD33" s="532"/>
      <c r="GAE33" s="532"/>
      <c r="GAF33" s="532"/>
      <c r="GAG33" s="532"/>
      <c r="GAH33" s="532"/>
      <c r="GAI33" s="532"/>
      <c r="GAJ33" s="532"/>
      <c r="GAK33" s="532"/>
      <c r="GAL33" s="532"/>
      <c r="GAM33" s="532"/>
      <c r="GAN33" s="532"/>
      <c r="GAO33" s="532"/>
      <c r="GAP33" s="532"/>
      <c r="GAQ33" s="532"/>
      <c r="GAR33" s="532"/>
      <c r="GAS33" s="532"/>
      <c r="GAT33" s="532"/>
      <c r="GAU33" s="532"/>
      <c r="GAV33" s="532"/>
      <c r="GAW33" s="532"/>
      <c r="GAX33" s="532"/>
      <c r="GAY33" s="532"/>
      <c r="GAZ33" s="532"/>
      <c r="GBA33" s="532"/>
      <c r="GBB33" s="532"/>
      <c r="GBC33" s="532"/>
      <c r="GBD33" s="532"/>
      <c r="GBE33" s="532"/>
      <c r="GBF33" s="532"/>
      <c r="GBG33" s="532"/>
      <c r="GBH33" s="532"/>
      <c r="GBI33" s="532"/>
      <c r="GBJ33" s="532"/>
      <c r="GBK33" s="532"/>
      <c r="GBL33" s="532"/>
      <c r="GBM33" s="532"/>
      <c r="GBN33" s="532"/>
      <c r="GBO33" s="532"/>
      <c r="GBP33" s="532"/>
      <c r="GBQ33" s="532"/>
      <c r="GBR33" s="532"/>
      <c r="GBS33" s="532"/>
      <c r="GBT33" s="532"/>
      <c r="GBU33" s="532"/>
      <c r="GBV33" s="532"/>
      <c r="GBW33" s="532"/>
      <c r="GBX33" s="532"/>
      <c r="GBY33" s="532"/>
      <c r="GBZ33" s="532"/>
      <c r="GCA33" s="532"/>
      <c r="GCB33" s="532"/>
      <c r="GCC33" s="532"/>
      <c r="GCD33" s="532"/>
      <c r="GCE33" s="532"/>
      <c r="GCF33" s="532"/>
      <c r="GCG33" s="532"/>
      <c r="GCH33" s="532"/>
      <c r="GCI33" s="532"/>
      <c r="GCJ33" s="532"/>
      <c r="GCK33" s="532"/>
      <c r="GCL33" s="532"/>
      <c r="GCM33" s="532"/>
      <c r="GCN33" s="532"/>
      <c r="GCO33" s="532"/>
      <c r="GCP33" s="532"/>
      <c r="GCQ33" s="532"/>
      <c r="GCR33" s="532"/>
      <c r="GCS33" s="532"/>
      <c r="GCT33" s="532"/>
      <c r="GCU33" s="532"/>
      <c r="GCV33" s="532"/>
      <c r="GCW33" s="532"/>
      <c r="GCX33" s="532"/>
      <c r="GCY33" s="532"/>
      <c r="GCZ33" s="532"/>
      <c r="GDA33" s="532"/>
      <c r="GDB33" s="532"/>
      <c r="GDC33" s="532"/>
      <c r="GDD33" s="532"/>
      <c r="GDE33" s="532"/>
      <c r="GDF33" s="532"/>
      <c r="GDG33" s="532"/>
      <c r="GDH33" s="532"/>
      <c r="GDI33" s="532"/>
      <c r="GDJ33" s="532"/>
      <c r="GDK33" s="532"/>
      <c r="GDL33" s="532"/>
      <c r="GDM33" s="532"/>
      <c r="GDN33" s="532"/>
      <c r="GDO33" s="532"/>
      <c r="GDP33" s="532"/>
      <c r="GDQ33" s="532"/>
      <c r="GDR33" s="532"/>
      <c r="GDS33" s="532"/>
      <c r="GDT33" s="532"/>
      <c r="GDU33" s="532"/>
      <c r="GDV33" s="532"/>
      <c r="GDW33" s="532"/>
      <c r="GDX33" s="532"/>
      <c r="GDY33" s="532"/>
      <c r="GDZ33" s="532"/>
      <c r="GEA33" s="532"/>
      <c r="GEB33" s="532"/>
      <c r="GEC33" s="532"/>
      <c r="GED33" s="532"/>
      <c r="GEE33" s="532"/>
      <c r="GEF33" s="532"/>
      <c r="GEG33" s="532"/>
      <c r="GEH33" s="532"/>
      <c r="GEI33" s="532"/>
      <c r="GEJ33" s="532"/>
      <c r="GEK33" s="532"/>
      <c r="GEL33" s="532"/>
      <c r="GEM33" s="532"/>
      <c r="GEN33" s="532"/>
      <c r="GEO33" s="532"/>
      <c r="GEP33" s="532"/>
      <c r="GEQ33" s="532"/>
      <c r="GER33" s="532"/>
      <c r="GES33" s="532"/>
      <c r="GET33" s="532"/>
      <c r="GEU33" s="532"/>
      <c r="GEV33" s="532"/>
      <c r="GEW33" s="532"/>
      <c r="GEX33" s="532"/>
      <c r="GEY33" s="532"/>
      <c r="GEZ33" s="532"/>
      <c r="GFA33" s="532"/>
      <c r="GFB33" s="532"/>
      <c r="GFC33" s="532"/>
      <c r="GFD33" s="532"/>
      <c r="GFE33" s="532"/>
      <c r="GFF33" s="532"/>
      <c r="GFG33" s="532"/>
      <c r="GFH33" s="532"/>
      <c r="GFI33" s="532"/>
      <c r="GFJ33" s="532"/>
      <c r="GFK33" s="532"/>
      <c r="GFL33" s="532"/>
      <c r="GFM33" s="532"/>
      <c r="GFN33" s="532"/>
      <c r="GFO33" s="532"/>
      <c r="GFP33" s="532"/>
      <c r="GFQ33" s="532"/>
      <c r="GFR33" s="532"/>
      <c r="GFS33" s="532"/>
      <c r="GFT33" s="532"/>
      <c r="GFU33" s="532"/>
      <c r="GFV33" s="532"/>
      <c r="GFW33" s="532"/>
      <c r="GFX33" s="532"/>
      <c r="GFY33" s="532"/>
      <c r="GFZ33" s="532"/>
      <c r="GGA33" s="532"/>
      <c r="GGB33" s="532"/>
      <c r="GGC33" s="532"/>
      <c r="GGD33" s="532"/>
      <c r="GGE33" s="532"/>
      <c r="GGF33" s="532"/>
      <c r="GGG33" s="532"/>
      <c r="GGH33" s="532"/>
      <c r="GGI33" s="532"/>
      <c r="GGJ33" s="532"/>
      <c r="GGK33" s="532"/>
      <c r="GGL33" s="532"/>
      <c r="GGM33" s="532"/>
      <c r="GGN33" s="532"/>
      <c r="GGO33" s="532"/>
      <c r="GGP33" s="532"/>
      <c r="GGQ33" s="532"/>
      <c r="GGR33" s="532"/>
      <c r="GGS33" s="532"/>
      <c r="GGT33" s="532"/>
      <c r="GGU33" s="532"/>
      <c r="GGV33" s="532"/>
      <c r="GGW33" s="532"/>
      <c r="GGX33" s="532"/>
      <c r="GGY33" s="532"/>
      <c r="GGZ33" s="532"/>
      <c r="GHA33" s="532"/>
      <c r="GHB33" s="532"/>
      <c r="GHC33" s="532"/>
      <c r="GHD33" s="532"/>
      <c r="GHE33" s="532"/>
      <c r="GHF33" s="532"/>
      <c r="GHG33" s="532"/>
      <c r="GHH33" s="532"/>
      <c r="GHI33" s="532"/>
      <c r="GHJ33" s="532"/>
      <c r="GHK33" s="532"/>
      <c r="GHL33" s="532"/>
      <c r="GHM33" s="532"/>
      <c r="GHN33" s="532"/>
      <c r="GHO33" s="532"/>
      <c r="GHP33" s="532"/>
      <c r="GHQ33" s="532"/>
      <c r="GHR33" s="532"/>
      <c r="GHS33" s="532"/>
      <c r="GHT33" s="532"/>
      <c r="GHU33" s="532"/>
      <c r="GHV33" s="532"/>
      <c r="GHW33" s="532"/>
      <c r="GHX33" s="532"/>
      <c r="GHY33" s="532"/>
      <c r="GHZ33" s="532"/>
      <c r="GIA33" s="532"/>
      <c r="GIB33" s="532"/>
      <c r="GIC33" s="532"/>
      <c r="GID33" s="532"/>
      <c r="GIE33" s="532"/>
      <c r="GIF33" s="532"/>
      <c r="GIG33" s="532"/>
      <c r="GIH33" s="532"/>
      <c r="GII33" s="532"/>
      <c r="GIJ33" s="532"/>
      <c r="GIK33" s="532"/>
      <c r="GIL33" s="532"/>
      <c r="GIM33" s="532"/>
      <c r="GIN33" s="532"/>
      <c r="GIO33" s="532"/>
      <c r="GIP33" s="532"/>
      <c r="GIQ33" s="532"/>
      <c r="GIR33" s="532"/>
      <c r="GIS33" s="532"/>
      <c r="GIT33" s="532"/>
      <c r="GIU33" s="532"/>
      <c r="GIV33" s="532"/>
      <c r="GIW33" s="532"/>
      <c r="GIX33" s="532"/>
      <c r="GIY33" s="532"/>
      <c r="GIZ33" s="532"/>
      <c r="GJA33" s="532"/>
      <c r="GJB33" s="532"/>
      <c r="GJC33" s="532"/>
      <c r="GJD33" s="532"/>
      <c r="GJE33" s="532"/>
      <c r="GJF33" s="532"/>
      <c r="GJG33" s="532"/>
      <c r="GJH33" s="532"/>
      <c r="GJI33" s="532"/>
      <c r="GJJ33" s="532"/>
      <c r="GJK33" s="532"/>
      <c r="GJL33" s="532"/>
      <c r="GJM33" s="532"/>
      <c r="GJN33" s="532"/>
      <c r="GJO33" s="532"/>
      <c r="GJP33" s="532"/>
      <c r="GJQ33" s="532"/>
      <c r="GJR33" s="532"/>
      <c r="GJS33" s="532"/>
      <c r="GJT33" s="532"/>
      <c r="GJU33" s="532"/>
      <c r="GJV33" s="532"/>
      <c r="GJW33" s="532"/>
      <c r="GJX33" s="532"/>
      <c r="GJY33" s="532"/>
      <c r="GJZ33" s="532"/>
      <c r="GKA33" s="532"/>
      <c r="GKB33" s="532"/>
      <c r="GKC33" s="532"/>
      <c r="GKD33" s="532"/>
      <c r="GKE33" s="532"/>
      <c r="GKF33" s="532"/>
      <c r="GKG33" s="532"/>
      <c r="GKH33" s="532"/>
      <c r="GKI33" s="532"/>
      <c r="GKJ33" s="532"/>
      <c r="GKK33" s="532"/>
      <c r="GKL33" s="532"/>
      <c r="GKM33" s="532"/>
      <c r="GKN33" s="532"/>
      <c r="GKO33" s="532"/>
      <c r="GKP33" s="532"/>
      <c r="GKQ33" s="532"/>
      <c r="GKR33" s="532"/>
      <c r="GKS33" s="532"/>
      <c r="GKT33" s="532"/>
      <c r="GKU33" s="532"/>
      <c r="GKV33" s="532"/>
      <c r="GKW33" s="532"/>
      <c r="GKX33" s="532"/>
      <c r="GKY33" s="532"/>
      <c r="GKZ33" s="532"/>
      <c r="GLA33" s="532"/>
      <c r="GLB33" s="532"/>
      <c r="GLC33" s="532"/>
      <c r="GLD33" s="532"/>
      <c r="GLE33" s="532"/>
      <c r="GLF33" s="532"/>
      <c r="GLG33" s="532"/>
      <c r="GLH33" s="532"/>
      <c r="GLI33" s="532"/>
      <c r="GLJ33" s="532"/>
      <c r="GLK33" s="532"/>
      <c r="GLL33" s="532"/>
      <c r="GLM33" s="532"/>
      <c r="GLN33" s="532"/>
      <c r="GLO33" s="532"/>
      <c r="GLP33" s="532"/>
      <c r="GLQ33" s="532"/>
      <c r="GLR33" s="532"/>
      <c r="GLS33" s="532"/>
      <c r="GLT33" s="532"/>
      <c r="GLU33" s="532"/>
      <c r="GLV33" s="532"/>
      <c r="GLW33" s="532"/>
      <c r="GLX33" s="532"/>
      <c r="GLY33" s="532"/>
      <c r="GLZ33" s="532"/>
      <c r="GMA33" s="532"/>
      <c r="GMB33" s="532"/>
      <c r="GMC33" s="532"/>
      <c r="GMD33" s="532"/>
      <c r="GME33" s="532"/>
      <c r="GMF33" s="532"/>
      <c r="GMG33" s="532"/>
      <c r="GMH33" s="532"/>
      <c r="GMI33" s="532"/>
      <c r="GMJ33" s="532"/>
      <c r="GMK33" s="532"/>
      <c r="GML33" s="532"/>
      <c r="GMM33" s="532"/>
      <c r="GMN33" s="532"/>
      <c r="GMO33" s="532"/>
      <c r="GMP33" s="532"/>
      <c r="GMQ33" s="532"/>
      <c r="GMR33" s="532"/>
      <c r="GMS33" s="532"/>
      <c r="GMT33" s="532"/>
      <c r="GMU33" s="532"/>
      <c r="GMV33" s="532"/>
      <c r="GMW33" s="532"/>
      <c r="GMX33" s="532"/>
      <c r="GMY33" s="532"/>
      <c r="GMZ33" s="532"/>
      <c r="GNA33" s="532"/>
      <c r="GNB33" s="532"/>
      <c r="GNC33" s="532"/>
      <c r="GND33" s="532"/>
      <c r="GNE33" s="532"/>
      <c r="GNF33" s="532"/>
      <c r="GNG33" s="532"/>
      <c r="GNH33" s="532"/>
      <c r="GNI33" s="532"/>
      <c r="GNJ33" s="532"/>
      <c r="GNK33" s="532"/>
      <c r="GNL33" s="532"/>
      <c r="GNM33" s="532"/>
      <c r="GNN33" s="532"/>
      <c r="GNO33" s="532"/>
      <c r="GNP33" s="532"/>
      <c r="GNQ33" s="532"/>
      <c r="GNR33" s="532"/>
      <c r="GNS33" s="532"/>
      <c r="GNT33" s="532"/>
      <c r="GNU33" s="532"/>
      <c r="GNV33" s="532"/>
      <c r="GNW33" s="532"/>
      <c r="GNX33" s="532"/>
      <c r="GNY33" s="532"/>
      <c r="GNZ33" s="532"/>
      <c r="GOA33" s="532"/>
      <c r="GOB33" s="532"/>
      <c r="GOC33" s="532"/>
      <c r="GOD33" s="532"/>
      <c r="GOE33" s="532"/>
      <c r="GOF33" s="532"/>
      <c r="GOG33" s="532"/>
      <c r="GOH33" s="532"/>
      <c r="GOI33" s="532"/>
      <c r="GOJ33" s="532"/>
      <c r="GOK33" s="532"/>
      <c r="GOL33" s="532"/>
      <c r="GOM33" s="532"/>
      <c r="GON33" s="532"/>
      <c r="GOO33" s="532"/>
      <c r="GOP33" s="532"/>
      <c r="GOQ33" s="532"/>
      <c r="GOR33" s="532"/>
      <c r="GOS33" s="532"/>
      <c r="GOT33" s="532"/>
      <c r="GOU33" s="532"/>
      <c r="GOV33" s="532"/>
      <c r="GOW33" s="532"/>
      <c r="GOX33" s="532"/>
      <c r="GOY33" s="532"/>
      <c r="GOZ33" s="532"/>
      <c r="GPA33" s="532"/>
      <c r="GPB33" s="532"/>
      <c r="GPC33" s="532"/>
      <c r="GPD33" s="532"/>
      <c r="GPE33" s="532"/>
      <c r="GPF33" s="532"/>
      <c r="GPG33" s="532"/>
      <c r="GPH33" s="532"/>
      <c r="GPI33" s="532"/>
      <c r="GPJ33" s="532"/>
      <c r="GPK33" s="532"/>
      <c r="GPL33" s="532"/>
      <c r="GPM33" s="532"/>
      <c r="GPN33" s="532"/>
      <c r="GPO33" s="532"/>
      <c r="GPP33" s="532"/>
      <c r="GPQ33" s="532"/>
      <c r="GPR33" s="532"/>
      <c r="GPS33" s="532"/>
      <c r="GPT33" s="532"/>
      <c r="GPU33" s="532"/>
      <c r="GPV33" s="532"/>
      <c r="GPW33" s="532"/>
      <c r="GPX33" s="532"/>
      <c r="GPY33" s="532"/>
      <c r="GPZ33" s="532"/>
      <c r="GQA33" s="532"/>
      <c r="GQB33" s="532"/>
      <c r="GQC33" s="532"/>
      <c r="GQD33" s="532"/>
      <c r="GQE33" s="532"/>
      <c r="GQF33" s="532"/>
      <c r="GQG33" s="532"/>
      <c r="GQH33" s="532"/>
      <c r="GQI33" s="532"/>
      <c r="GQJ33" s="532"/>
      <c r="GQK33" s="532"/>
      <c r="GQL33" s="532"/>
      <c r="GQM33" s="532"/>
      <c r="GQN33" s="532"/>
      <c r="GQO33" s="532"/>
      <c r="GQP33" s="532"/>
      <c r="GQQ33" s="532"/>
      <c r="GQR33" s="532"/>
      <c r="GQS33" s="532"/>
      <c r="GQT33" s="532"/>
      <c r="GQU33" s="532"/>
      <c r="GQV33" s="532"/>
      <c r="GQW33" s="532"/>
      <c r="GQX33" s="532"/>
      <c r="GQY33" s="532"/>
      <c r="GQZ33" s="532"/>
      <c r="GRA33" s="532"/>
      <c r="GRB33" s="532"/>
      <c r="GRC33" s="532"/>
      <c r="GRD33" s="532"/>
      <c r="GRE33" s="532"/>
      <c r="GRF33" s="532"/>
      <c r="GRG33" s="532"/>
      <c r="GRH33" s="532"/>
      <c r="GRI33" s="532"/>
      <c r="GRJ33" s="532"/>
      <c r="GRK33" s="532"/>
      <c r="GRL33" s="532"/>
      <c r="GRM33" s="532"/>
      <c r="GRN33" s="532"/>
      <c r="GRO33" s="532"/>
      <c r="GRP33" s="532"/>
      <c r="GRQ33" s="532"/>
      <c r="GRR33" s="532"/>
      <c r="GRS33" s="532"/>
      <c r="GRT33" s="532"/>
      <c r="GRU33" s="532"/>
      <c r="GRV33" s="532"/>
      <c r="GRW33" s="532"/>
      <c r="GRX33" s="532"/>
      <c r="GRY33" s="532"/>
      <c r="GRZ33" s="532"/>
      <c r="GSA33" s="532"/>
      <c r="GSB33" s="532"/>
      <c r="GSC33" s="532"/>
      <c r="GSD33" s="532"/>
      <c r="GSE33" s="532"/>
      <c r="GSF33" s="532"/>
      <c r="GSG33" s="532"/>
      <c r="GSH33" s="532"/>
      <c r="GSI33" s="532"/>
      <c r="GSJ33" s="532"/>
      <c r="GSK33" s="532"/>
      <c r="GSL33" s="532"/>
      <c r="GSM33" s="532"/>
      <c r="GSN33" s="532"/>
      <c r="GSO33" s="532"/>
      <c r="GSP33" s="532"/>
      <c r="GSQ33" s="532"/>
      <c r="GSR33" s="532"/>
      <c r="GSS33" s="532"/>
      <c r="GST33" s="532"/>
      <c r="GSU33" s="532"/>
      <c r="GSV33" s="532"/>
      <c r="GSW33" s="532"/>
      <c r="GSX33" s="532"/>
      <c r="GSY33" s="532"/>
      <c r="GSZ33" s="532"/>
      <c r="GTA33" s="532"/>
      <c r="GTB33" s="532"/>
      <c r="GTC33" s="532"/>
      <c r="GTD33" s="532"/>
      <c r="GTE33" s="532"/>
      <c r="GTF33" s="532"/>
      <c r="GTG33" s="532"/>
      <c r="GTH33" s="532"/>
      <c r="GTI33" s="532"/>
      <c r="GTJ33" s="532"/>
      <c r="GTK33" s="532"/>
      <c r="GTL33" s="532"/>
      <c r="GTM33" s="532"/>
      <c r="GTN33" s="532"/>
      <c r="GTO33" s="532"/>
      <c r="GTP33" s="532"/>
      <c r="GTQ33" s="532"/>
      <c r="GTR33" s="532"/>
      <c r="GTS33" s="532"/>
      <c r="GTT33" s="532"/>
      <c r="GTU33" s="532"/>
      <c r="GTV33" s="532"/>
      <c r="GTW33" s="532"/>
      <c r="GTX33" s="532"/>
      <c r="GTY33" s="532"/>
      <c r="GTZ33" s="532"/>
      <c r="GUA33" s="532"/>
      <c r="GUB33" s="532"/>
      <c r="GUC33" s="532"/>
      <c r="GUD33" s="532"/>
      <c r="GUE33" s="532"/>
      <c r="GUF33" s="532"/>
      <c r="GUG33" s="532"/>
      <c r="GUH33" s="532"/>
      <c r="GUI33" s="532"/>
      <c r="GUJ33" s="532"/>
      <c r="GUK33" s="532"/>
      <c r="GUL33" s="532"/>
      <c r="GUM33" s="532"/>
      <c r="GUN33" s="532"/>
      <c r="GUO33" s="532"/>
      <c r="GUP33" s="532"/>
      <c r="GUQ33" s="532"/>
      <c r="GUR33" s="532"/>
      <c r="GUS33" s="532"/>
      <c r="GUT33" s="532"/>
      <c r="GUU33" s="532"/>
      <c r="GUV33" s="532"/>
      <c r="GUW33" s="532"/>
      <c r="GUX33" s="532"/>
      <c r="GUY33" s="532"/>
      <c r="GUZ33" s="532"/>
      <c r="GVA33" s="532"/>
      <c r="GVB33" s="532"/>
      <c r="GVC33" s="532"/>
      <c r="GVD33" s="532"/>
      <c r="GVE33" s="532"/>
      <c r="GVF33" s="532"/>
      <c r="GVG33" s="532"/>
      <c r="GVH33" s="532"/>
      <c r="GVI33" s="532"/>
      <c r="GVJ33" s="532"/>
      <c r="GVK33" s="532"/>
      <c r="GVL33" s="532"/>
      <c r="GVM33" s="532"/>
      <c r="GVN33" s="532"/>
      <c r="GVO33" s="532"/>
      <c r="GVP33" s="532"/>
      <c r="GVQ33" s="532"/>
      <c r="GVR33" s="532"/>
      <c r="GVS33" s="532"/>
      <c r="GVT33" s="532"/>
      <c r="GVU33" s="532"/>
      <c r="GVV33" s="532"/>
      <c r="GVW33" s="532"/>
      <c r="GVX33" s="532"/>
      <c r="GVY33" s="532"/>
      <c r="GVZ33" s="532"/>
      <c r="GWA33" s="532"/>
      <c r="GWB33" s="532"/>
      <c r="GWC33" s="532"/>
      <c r="GWD33" s="532"/>
      <c r="GWE33" s="532"/>
      <c r="GWF33" s="532"/>
      <c r="GWG33" s="532"/>
      <c r="GWH33" s="532"/>
      <c r="GWI33" s="532"/>
      <c r="GWJ33" s="532"/>
      <c r="GWK33" s="532"/>
      <c r="GWL33" s="532"/>
      <c r="GWM33" s="532"/>
      <c r="GWN33" s="532"/>
      <c r="GWO33" s="532"/>
      <c r="GWP33" s="532"/>
      <c r="GWQ33" s="532"/>
      <c r="GWR33" s="532"/>
      <c r="GWS33" s="532"/>
      <c r="GWT33" s="532"/>
      <c r="GWU33" s="532"/>
      <c r="GWV33" s="532"/>
      <c r="GWW33" s="532"/>
      <c r="GWX33" s="532"/>
      <c r="GWY33" s="532"/>
      <c r="GWZ33" s="532"/>
      <c r="GXA33" s="532"/>
      <c r="GXB33" s="532"/>
      <c r="GXC33" s="532"/>
      <c r="GXD33" s="532"/>
      <c r="GXE33" s="532"/>
      <c r="GXF33" s="532"/>
      <c r="GXG33" s="532"/>
      <c r="GXH33" s="532"/>
      <c r="GXI33" s="532"/>
      <c r="GXJ33" s="532"/>
      <c r="GXK33" s="532"/>
      <c r="GXL33" s="532"/>
      <c r="GXM33" s="532"/>
      <c r="GXN33" s="532"/>
      <c r="GXO33" s="532"/>
      <c r="GXP33" s="532"/>
      <c r="GXQ33" s="532"/>
      <c r="GXR33" s="532"/>
      <c r="GXS33" s="532"/>
      <c r="GXT33" s="532"/>
      <c r="GXU33" s="532"/>
      <c r="GXV33" s="532"/>
      <c r="GXW33" s="532"/>
      <c r="GXX33" s="532"/>
      <c r="GXY33" s="532"/>
      <c r="GXZ33" s="532"/>
      <c r="GYA33" s="532"/>
      <c r="GYB33" s="532"/>
      <c r="GYC33" s="532"/>
      <c r="GYD33" s="532"/>
      <c r="GYE33" s="532"/>
      <c r="GYF33" s="532"/>
      <c r="GYG33" s="532"/>
      <c r="GYH33" s="532"/>
      <c r="GYI33" s="532"/>
      <c r="GYJ33" s="532"/>
      <c r="GYK33" s="532"/>
      <c r="GYL33" s="532"/>
      <c r="GYM33" s="532"/>
      <c r="GYN33" s="532"/>
      <c r="GYO33" s="532"/>
      <c r="GYP33" s="532"/>
      <c r="GYQ33" s="532"/>
      <c r="GYR33" s="532"/>
      <c r="GYS33" s="532"/>
      <c r="GYT33" s="532"/>
      <c r="GYU33" s="532"/>
      <c r="GYV33" s="532"/>
      <c r="GYW33" s="532"/>
      <c r="GYX33" s="532"/>
      <c r="GYY33" s="532"/>
      <c r="GYZ33" s="532"/>
      <c r="GZA33" s="532"/>
      <c r="GZB33" s="532"/>
      <c r="GZC33" s="532"/>
      <c r="GZD33" s="532"/>
      <c r="GZE33" s="532"/>
      <c r="GZF33" s="532"/>
      <c r="GZG33" s="532"/>
      <c r="GZH33" s="532"/>
      <c r="GZI33" s="532"/>
      <c r="GZJ33" s="532"/>
      <c r="GZK33" s="532"/>
      <c r="GZL33" s="532"/>
      <c r="GZM33" s="532"/>
      <c r="GZN33" s="532"/>
      <c r="GZO33" s="532"/>
      <c r="GZP33" s="532"/>
      <c r="GZQ33" s="532"/>
      <c r="GZR33" s="532"/>
      <c r="GZS33" s="532"/>
      <c r="GZT33" s="532"/>
      <c r="GZU33" s="532"/>
      <c r="GZV33" s="532"/>
      <c r="GZW33" s="532"/>
      <c r="GZX33" s="532"/>
      <c r="GZY33" s="532"/>
      <c r="GZZ33" s="532"/>
      <c r="HAA33" s="532"/>
      <c r="HAB33" s="532"/>
      <c r="HAC33" s="532"/>
      <c r="HAD33" s="532"/>
      <c r="HAE33" s="532"/>
      <c r="HAF33" s="532"/>
      <c r="HAG33" s="532"/>
      <c r="HAH33" s="532"/>
      <c r="HAI33" s="532"/>
      <c r="HAJ33" s="532"/>
      <c r="HAK33" s="532"/>
      <c r="HAL33" s="532"/>
      <c r="HAM33" s="532"/>
      <c r="HAN33" s="532"/>
      <c r="HAO33" s="532"/>
      <c r="HAP33" s="532"/>
      <c r="HAQ33" s="532"/>
      <c r="HAR33" s="532"/>
      <c r="HAS33" s="532"/>
      <c r="HAT33" s="532"/>
      <c r="HAU33" s="532"/>
      <c r="HAV33" s="532"/>
      <c r="HAW33" s="532"/>
      <c r="HAX33" s="532"/>
      <c r="HAY33" s="532"/>
      <c r="HAZ33" s="532"/>
      <c r="HBA33" s="532"/>
      <c r="HBB33" s="532"/>
      <c r="HBC33" s="532"/>
      <c r="HBD33" s="532"/>
      <c r="HBE33" s="532"/>
      <c r="HBF33" s="532"/>
      <c r="HBG33" s="532"/>
      <c r="HBH33" s="532"/>
      <c r="HBI33" s="532"/>
      <c r="HBJ33" s="532"/>
      <c r="HBK33" s="532"/>
      <c r="HBL33" s="532"/>
      <c r="HBM33" s="532"/>
      <c r="HBN33" s="532"/>
      <c r="HBO33" s="532"/>
      <c r="HBP33" s="532"/>
      <c r="HBQ33" s="532"/>
      <c r="HBR33" s="532"/>
      <c r="HBS33" s="532"/>
      <c r="HBT33" s="532"/>
      <c r="HBU33" s="532"/>
      <c r="HBV33" s="532"/>
      <c r="HBW33" s="532"/>
      <c r="HBX33" s="532"/>
      <c r="HBY33" s="532"/>
      <c r="HBZ33" s="532"/>
      <c r="HCA33" s="532"/>
      <c r="HCB33" s="532"/>
      <c r="HCC33" s="532"/>
      <c r="HCD33" s="532"/>
      <c r="HCE33" s="532"/>
      <c r="HCF33" s="532"/>
      <c r="HCG33" s="532"/>
      <c r="HCH33" s="532"/>
      <c r="HCI33" s="532"/>
      <c r="HCJ33" s="532"/>
      <c r="HCK33" s="532"/>
      <c r="HCL33" s="532"/>
      <c r="HCM33" s="532"/>
      <c r="HCN33" s="532"/>
      <c r="HCO33" s="532"/>
      <c r="HCP33" s="532"/>
      <c r="HCQ33" s="532"/>
      <c r="HCR33" s="532"/>
      <c r="HCS33" s="532"/>
      <c r="HCT33" s="532"/>
      <c r="HCU33" s="532"/>
      <c r="HCV33" s="532"/>
      <c r="HCW33" s="532"/>
      <c r="HCX33" s="532"/>
      <c r="HCY33" s="532"/>
      <c r="HCZ33" s="532"/>
      <c r="HDA33" s="532"/>
      <c r="HDB33" s="532"/>
      <c r="HDC33" s="532"/>
      <c r="HDD33" s="532"/>
      <c r="HDE33" s="532"/>
      <c r="HDF33" s="532"/>
      <c r="HDG33" s="532"/>
      <c r="HDH33" s="532"/>
      <c r="HDI33" s="532"/>
      <c r="HDJ33" s="532"/>
      <c r="HDK33" s="532"/>
      <c r="HDL33" s="532"/>
      <c r="HDM33" s="532"/>
      <c r="HDN33" s="532"/>
      <c r="HDO33" s="532"/>
      <c r="HDP33" s="532"/>
      <c r="HDQ33" s="532"/>
      <c r="HDR33" s="532"/>
      <c r="HDS33" s="532"/>
      <c r="HDT33" s="532"/>
      <c r="HDU33" s="532"/>
      <c r="HDV33" s="532"/>
      <c r="HDW33" s="532"/>
      <c r="HDX33" s="532"/>
      <c r="HDY33" s="532"/>
      <c r="HDZ33" s="532"/>
      <c r="HEA33" s="532"/>
      <c r="HEB33" s="532"/>
      <c r="HEC33" s="532"/>
      <c r="HED33" s="532"/>
      <c r="HEE33" s="532"/>
      <c r="HEF33" s="532"/>
      <c r="HEG33" s="532"/>
      <c r="HEH33" s="532"/>
      <c r="HEI33" s="532"/>
      <c r="HEJ33" s="532"/>
      <c r="HEK33" s="532"/>
      <c r="HEL33" s="532"/>
      <c r="HEM33" s="532"/>
      <c r="HEN33" s="532"/>
      <c r="HEO33" s="532"/>
      <c r="HEP33" s="532"/>
      <c r="HEQ33" s="532"/>
      <c r="HER33" s="532"/>
      <c r="HES33" s="532"/>
      <c r="HET33" s="532"/>
      <c r="HEU33" s="532"/>
      <c r="HEV33" s="532"/>
      <c r="HEW33" s="532"/>
      <c r="HEX33" s="532"/>
      <c r="HEY33" s="532"/>
      <c r="HEZ33" s="532"/>
      <c r="HFA33" s="532"/>
      <c r="HFB33" s="532"/>
      <c r="HFC33" s="532"/>
      <c r="HFD33" s="532"/>
      <c r="HFE33" s="532"/>
      <c r="HFF33" s="532"/>
      <c r="HFG33" s="532"/>
      <c r="HFH33" s="532"/>
      <c r="HFI33" s="532"/>
      <c r="HFJ33" s="532"/>
      <c r="HFK33" s="532"/>
      <c r="HFL33" s="532"/>
      <c r="HFM33" s="532"/>
      <c r="HFN33" s="532"/>
      <c r="HFO33" s="532"/>
      <c r="HFP33" s="532"/>
      <c r="HFQ33" s="532"/>
      <c r="HFR33" s="532"/>
      <c r="HFS33" s="532"/>
      <c r="HFT33" s="532"/>
      <c r="HFU33" s="532"/>
      <c r="HFV33" s="532"/>
      <c r="HFW33" s="532"/>
      <c r="HFX33" s="532"/>
      <c r="HFY33" s="532"/>
      <c r="HFZ33" s="532"/>
      <c r="HGA33" s="532"/>
      <c r="HGB33" s="532"/>
      <c r="HGC33" s="532"/>
      <c r="HGD33" s="532"/>
      <c r="HGE33" s="532"/>
      <c r="HGF33" s="532"/>
      <c r="HGG33" s="532"/>
      <c r="HGH33" s="532"/>
      <c r="HGI33" s="532"/>
      <c r="HGJ33" s="532"/>
      <c r="HGK33" s="532"/>
      <c r="HGL33" s="532"/>
      <c r="HGM33" s="532"/>
      <c r="HGN33" s="532"/>
      <c r="HGO33" s="532"/>
      <c r="HGP33" s="532"/>
      <c r="HGQ33" s="532"/>
      <c r="HGR33" s="532"/>
      <c r="HGS33" s="532"/>
      <c r="HGT33" s="532"/>
      <c r="HGU33" s="532"/>
      <c r="HGV33" s="532"/>
      <c r="HGW33" s="532"/>
      <c r="HGX33" s="532"/>
      <c r="HGY33" s="532"/>
      <c r="HGZ33" s="532"/>
      <c r="HHA33" s="532"/>
      <c r="HHB33" s="532"/>
      <c r="HHC33" s="532"/>
      <c r="HHD33" s="532"/>
      <c r="HHE33" s="532"/>
      <c r="HHF33" s="532"/>
      <c r="HHG33" s="532"/>
      <c r="HHH33" s="532"/>
      <c r="HHI33" s="532"/>
      <c r="HHJ33" s="532"/>
      <c r="HHK33" s="532"/>
      <c r="HHL33" s="532"/>
      <c r="HHM33" s="532"/>
      <c r="HHN33" s="532"/>
      <c r="HHO33" s="532"/>
      <c r="HHP33" s="532"/>
      <c r="HHQ33" s="532"/>
      <c r="HHR33" s="532"/>
      <c r="HHS33" s="532"/>
      <c r="HHT33" s="532"/>
      <c r="HHU33" s="532"/>
      <c r="HHV33" s="532"/>
      <c r="HHW33" s="532"/>
      <c r="HHX33" s="532"/>
      <c r="HHY33" s="532"/>
      <c r="HHZ33" s="532"/>
      <c r="HIA33" s="532"/>
      <c r="HIB33" s="532"/>
      <c r="HIC33" s="532"/>
      <c r="HID33" s="532"/>
      <c r="HIE33" s="532"/>
      <c r="HIF33" s="532"/>
      <c r="HIG33" s="532"/>
      <c r="HIH33" s="532"/>
      <c r="HII33" s="532"/>
      <c r="HIJ33" s="532"/>
      <c r="HIK33" s="532"/>
      <c r="HIL33" s="532"/>
      <c r="HIM33" s="532"/>
      <c r="HIN33" s="532"/>
      <c r="HIO33" s="532"/>
      <c r="HIP33" s="532"/>
      <c r="HIQ33" s="532"/>
      <c r="HIR33" s="532"/>
      <c r="HIS33" s="532"/>
      <c r="HIT33" s="532"/>
      <c r="HIU33" s="532"/>
      <c r="HIV33" s="532"/>
      <c r="HIW33" s="532"/>
      <c r="HIX33" s="532"/>
      <c r="HIY33" s="532"/>
      <c r="HIZ33" s="532"/>
      <c r="HJA33" s="532"/>
      <c r="HJB33" s="532"/>
      <c r="HJC33" s="532"/>
      <c r="HJD33" s="532"/>
      <c r="HJE33" s="532"/>
      <c r="HJF33" s="532"/>
      <c r="HJG33" s="532"/>
      <c r="HJH33" s="532"/>
      <c r="HJI33" s="532"/>
      <c r="HJJ33" s="532"/>
      <c r="HJK33" s="532"/>
      <c r="HJL33" s="532"/>
      <c r="HJM33" s="532"/>
      <c r="HJN33" s="532"/>
      <c r="HJO33" s="532"/>
      <c r="HJP33" s="532"/>
      <c r="HJQ33" s="532"/>
      <c r="HJR33" s="532"/>
      <c r="HJS33" s="532"/>
      <c r="HJT33" s="532"/>
      <c r="HJU33" s="532"/>
      <c r="HJV33" s="532"/>
      <c r="HJW33" s="532"/>
      <c r="HJX33" s="532"/>
      <c r="HJY33" s="532"/>
      <c r="HJZ33" s="532"/>
      <c r="HKA33" s="532"/>
      <c r="HKB33" s="532"/>
      <c r="HKC33" s="532"/>
      <c r="HKD33" s="532"/>
      <c r="HKE33" s="532"/>
      <c r="HKF33" s="532"/>
      <c r="HKG33" s="532"/>
      <c r="HKH33" s="532"/>
      <c r="HKI33" s="532"/>
      <c r="HKJ33" s="532"/>
      <c r="HKK33" s="532"/>
      <c r="HKL33" s="532"/>
      <c r="HKM33" s="532"/>
      <c r="HKN33" s="532"/>
      <c r="HKO33" s="532"/>
      <c r="HKP33" s="532"/>
      <c r="HKQ33" s="532"/>
      <c r="HKR33" s="532"/>
      <c r="HKS33" s="532"/>
      <c r="HKT33" s="532"/>
      <c r="HKU33" s="532"/>
      <c r="HKV33" s="532"/>
      <c r="HKW33" s="532"/>
      <c r="HKX33" s="532"/>
      <c r="HKY33" s="532"/>
      <c r="HKZ33" s="532"/>
      <c r="HLA33" s="532"/>
      <c r="HLB33" s="532"/>
      <c r="HLC33" s="532"/>
      <c r="HLD33" s="532"/>
      <c r="HLE33" s="532"/>
      <c r="HLF33" s="532"/>
      <c r="HLG33" s="532"/>
      <c r="HLH33" s="532"/>
      <c r="HLI33" s="532"/>
      <c r="HLJ33" s="532"/>
      <c r="HLK33" s="532"/>
      <c r="HLL33" s="532"/>
      <c r="HLM33" s="532"/>
      <c r="HLN33" s="532"/>
      <c r="HLO33" s="532"/>
      <c r="HLP33" s="532"/>
      <c r="HLQ33" s="532"/>
      <c r="HLR33" s="532"/>
      <c r="HLS33" s="532"/>
      <c r="HLT33" s="532"/>
      <c r="HLU33" s="532"/>
      <c r="HLV33" s="532"/>
      <c r="HLW33" s="532"/>
      <c r="HLX33" s="532"/>
      <c r="HLY33" s="532"/>
      <c r="HLZ33" s="532"/>
      <c r="HMA33" s="532"/>
      <c r="HMB33" s="532"/>
      <c r="HMC33" s="532"/>
      <c r="HMD33" s="532"/>
      <c r="HME33" s="532"/>
      <c r="HMF33" s="532"/>
      <c r="HMG33" s="532"/>
      <c r="HMH33" s="532"/>
      <c r="HMI33" s="532"/>
      <c r="HMJ33" s="532"/>
      <c r="HMK33" s="532"/>
      <c r="HML33" s="532"/>
      <c r="HMM33" s="532"/>
      <c r="HMN33" s="532"/>
      <c r="HMO33" s="532"/>
      <c r="HMP33" s="532"/>
      <c r="HMQ33" s="532"/>
      <c r="HMR33" s="532"/>
      <c r="HMS33" s="532"/>
      <c r="HMT33" s="532"/>
      <c r="HMU33" s="532"/>
      <c r="HMV33" s="532"/>
      <c r="HMW33" s="532"/>
      <c r="HMX33" s="532"/>
      <c r="HMY33" s="532"/>
      <c r="HMZ33" s="532"/>
      <c r="HNA33" s="532"/>
      <c r="HNB33" s="532"/>
      <c r="HNC33" s="532"/>
      <c r="HND33" s="532"/>
      <c r="HNE33" s="532"/>
      <c r="HNF33" s="532"/>
      <c r="HNG33" s="532"/>
      <c r="HNH33" s="532"/>
      <c r="HNI33" s="532"/>
      <c r="HNJ33" s="532"/>
      <c r="HNK33" s="532"/>
      <c r="HNL33" s="532"/>
      <c r="HNM33" s="532"/>
      <c r="HNN33" s="532"/>
      <c r="HNO33" s="532"/>
      <c r="HNP33" s="532"/>
      <c r="HNQ33" s="532"/>
      <c r="HNR33" s="532"/>
      <c r="HNS33" s="532"/>
      <c r="HNT33" s="532"/>
      <c r="HNU33" s="532"/>
      <c r="HNV33" s="532"/>
      <c r="HNW33" s="532"/>
      <c r="HNX33" s="532"/>
      <c r="HNY33" s="532"/>
      <c r="HNZ33" s="532"/>
      <c r="HOA33" s="532"/>
      <c r="HOB33" s="532"/>
      <c r="HOC33" s="532"/>
      <c r="HOD33" s="532"/>
      <c r="HOE33" s="532"/>
      <c r="HOF33" s="532"/>
      <c r="HOG33" s="532"/>
      <c r="HOH33" s="532"/>
      <c r="HOI33" s="532"/>
      <c r="HOJ33" s="532"/>
      <c r="HOK33" s="532"/>
      <c r="HOL33" s="532"/>
      <c r="HOM33" s="532"/>
      <c r="HON33" s="532"/>
      <c r="HOO33" s="532"/>
      <c r="HOP33" s="532"/>
      <c r="HOQ33" s="532"/>
      <c r="HOR33" s="532"/>
      <c r="HOS33" s="532"/>
      <c r="HOT33" s="532"/>
      <c r="HOU33" s="532"/>
      <c r="HOV33" s="532"/>
      <c r="HOW33" s="532"/>
      <c r="HOX33" s="532"/>
      <c r="HOY33" s="532"/>
      <c r="HOZ33" s="532"/>
      <c r="HPA33" s="532"/>
      <c r="HPB33" s="532"/>
      <c r="HPC33" s="532"/>
      <c r="HPD33" s="532"/>
      <c r="HPE33" s="532"/>
      <c r="HPF33" s="532"/>
      <c r="HPG33" s="532"/>
      <c r="HPH33" s="532"/>
      <c r="HPI33" s="532"/>
      <c r="HPJ33" s="532"/>
      <c r="HPK33" s="532"/>
      <c r="HPL33" s="532"/>
      <c r="HPM33" s="532"/>
      <c r="HPN33" s="532"/>
      <c r="HPO33" s="532"/>
      <c r="HPP33" s="532"/>
      <c r="HPQ33" s="532"/>
      <c r="HPR33" s="532"/>
      <c r="HPS33" s="532"/>
      <c r="HPT33" s="532"/>
      <c r="HPU33" s="532"/>
      <c r="HPV33" s="532"/>
      <c r="HPW33" s="532"/>
      <c r="HPX33" s="532"/>
      <c r="HPY33" s="532"/>
      <c r="HPZ33" s="532"/>
      <c r="HQA33" s="532"/>
      <c r="HQB33" s="532"/>
      <c r="HQC33" s="532"/>
      <c r="HQD33" s="532"/>
      <c r="HQE33" s="532"/>
      <c r="HQF33" s="532"/>
      <c r="HQG33" s="532"/>
      <c r="HQH33" s="532"/>
      <c r="HQI33" s="532"/>
      <c r="HQJ33" s="532"/>
      <c r="HQK33" s="532"/>
      <c r="HQL33" s="532"/>
      <c r="HQM33" s="532"/>
      <c r="HQN33" s="532"/>
      <c r="HQO33" s="532"/>
      <c r="HQP33" s="532"/>
      <c r="HQQ33" s="532"/>
      <c r="HQR33" s="532"/>
      <c r="HQS33" s="532"/>
      <c r="HQT33" s="532"/>
      <c r="HQU33" s="532"/>
      <c r="HQV33" s="532"/>
      <c r="HQW33" s="532"/>
      <c r="HQX33" s="532"/>
      <c r="HQY33" s="532"/>
      <c r="HQZ33" s="532"/>
      <c r="HRA33" s="532"/>
      <c r="HRB33" s="532"/>
      <c r="HRC33" s="532"/>
      <c r="HRD33" s="532"/>
      <c r="HRE33" s="532"/>
      <c r="HRF33" s="532"/>
      <c r="HRG33" s="532"/>
      <c r="HRH33" s="532"/>
      <c r="HRI33" s="532"/>
      <c r="HRJ33" s="532"/>
      <c r="HRK33" s="532"/>
      <c r="HRL33" s="532"/>
      <c r="HRM33" s="532"/>
      <c r="HRN33" s="532"/>
      <c r="HRO33" s="532"/>
      <c r="HRP33" s="532"/>
      <c r="HRQ33" s="532"/>
      <c r="HRR33" s="532"/>
      <c r="HRS33" s="532"/>
      <c r="HRT33" s="532"/>
      <c r="HRU33" s="532"/>
      <c r="HRV33" s="532"/>
      <c r="HRW33" s="532"/>
      <c r="HRX33" s="532"/>
      <c r="HRY33" s="532"/>
      <c r="HRZ33" s="532"/>
      <c r="HSA33" s="532"/>
      <c r="HSB33" s="532"/>
      <c r="HSC33" s="532"/>
      <c r="HSD33" s="532"/>
      <c r="HSE33" s="532"/>
      <c r="HSF33" s="532"/>
      <c r="HSG33" s="532"/>
      <c r="HSH33" s="532"/>
      <c r="HSI33" s="532"/>
      <c r="HSJ33" s="532"/>
      <c r="HSK33" s="532"/>
      <c r="HSL33" s="532"/>
      <c r="HSM33" s="532"/>
      <c r="HSN33" s="532"/>
      <c r="HSO33" s="532"/>
      <c r="HSP33" s="532"/>
      <c r="HSQ33" s="532"/>
      <c r="HSR33" s="532"/>
      <c r="HSS33" s="532"/>
      <c r="HST33" s="532"/>
      <c r="HSU33" s="532"/>
      <c r="HSV33" s="532"/>
      <c r="HSW33" s="532"/>
      <c r="HSX33" s="532"/>
      <c r="HSY33" s="532"/>
      <c r="HSZ33" s="532"/>
      <c r="HTA33" s="532"/>
      <c r="HTB33" s="532"/>
      <c r="HTC33" s="532"/>
      <c r="HTD33" s="532"/>
      <c r="HTE33" s="532"/>
      <c r="HTF33" s="532"/>
      <c r="HTG33" s="532"/>
      <c r="HTH33" s="532"/>
      <c r="HTI33" s="532"/>
      <c r="HTJ33" s="532"/>
      <c r="HTK33" s="532"/>
      <c r="HTL33" s="532"/>
      <c r="HTM33" s="532"/>
      <c r="HTN33" s="532"/>
      <c r="HTO33" s="532"/>
      <c r="HTP33" s="532"/>
      <c r="HTQ33" s="532"/>
      <c r="HTR33" s="532"/>
      <c r="HTS33" s="532"/>
      <c r="HTT33" s="532"/>
      <c r="HTU33" s="532"/>
      <c r="HTV33" s="532"/>
      <c r="HTW33" s="532"/>
      <c r="HTX33" s="532"/>
      <c r="HTY33" s="532"/>
      <c r="HTZ33" s="532"/>
      <c r="HUA33" s="532"/>
      <c r="HUB33" s="532"/>
      <c r="HUC33" s="532"/>
      <c r="HUD33" s="532"/>
      <c r="HUE33" s="532"/>
      <c r="HUF33" s="532"/>
      <c r="HUG33" s="532"/>
      <c r="HUH33" s="532"/>
      <c r="HUI33" s="532"/>
      <c r="HUJ33" s="532"/>
      <c r="HUK33" s="532"/>
      <c r="HUL33" s="532"/>
      <c r="HUM33" s="532"/>
      <c r="HUN33" s="532"/>
      <c r="HUO33" s="532"/>
      <c r="HUP33" s="532"/>
      <c r="HUQ33" s="532"/>
      <c r="HUR33" s="532"/>
      <c r="HUS33" s="532"/>
      <c r="HUT33" s="532"/>
      <c r="HUU33" s="532"/>
      <c r="HUV33" s="532"/>
      <c r="HUW33" s="532"/>
      <c r="HUX33" s="532"/>
      <c r="HUY33" s="532"/>
      <c r="HUZ33" s="532"/>
      <c r="HVA33" s="532"/>
      <c r="HVB33" s="532"/>
      <c r="HVC33" s="532"/>
      <c r="HVD33" s="532"/>
      <c r="HVE33" s="532"/>
      <c r="HVF33" s="532"/>
      <c r="HVG33" s="532"/>
      <c r="HVH33" s="532"/>
      <c r="HVI33" s="532"/>
      <c r="HVJ33" s="532"/>
      <c r="HVK33" s="532"/>
      <c r="HVL33" s="532"/>
      <c r="HVM33" s="532"/>
      <c r="HVN33" s="532"/>
      <c r="HVO33" s="532"/>
      <c r="HVP33" s="532"/>
      <c r="HVQ33" s="532"/>
      <c r="HVR33" s="532"/>
      <c r="HVS33" s="532"/>
      <c r="HVT33" s="532"/>
      <c r="HVU33" s="532"/>
      <c r="HVV33" s="532"/>
      <c r="HVW33" s="532"/>
      <c r="HVX33" s="532"/>
      <c r="HVY33" s="532"/>
      <c r="HVZ33" s="532"/>
      <c r="HWA33" s="532"/>
      <c r="HWB33" s="532"/>
      <c r="HWC33" s="532"/>
      <c r="HWD33" s="532"/>
      <c r="HWE33" s="532"/>
      <c r="HWF33" s="532"/>
      <c r="HWG33" s="532"/>
      <c r="HWH33" s="532"/>
      <c r="HWI33" s="532"/>
      <c r="HWJ33" s="532"/>
      <c r="HWK33" s="532"/>
      <c r="HWL33" s="532"/>
      <c r="HWM33" s="532"/>
      <c r="HWN33" s="532"/>
      <c r="HWO33" s="532"/>
      <c r="HWP33" s="532"/>
      <c r="HWQ33" s="532"/>
      <c r="HWR33" s="532"/>
      <c r="HWS33" s="532"/>
      <c r="HWT33" s="532"/>
      <c r="HWU33" s="532"/>
      <c r="HWV33" s="532"/>
      <c r="HWW33" s="532"/>
      <c r="HWX33" s="532"/>
      <c r="HWY33" s="532"/>
      <c r="HWZ33" s="532"/>
      <c r="HXA33" s="532"/>
      <c r="HXB33" s="532"/>
      <c r="HXC33" s="532"/>
      <c r="HXD33" s="532"/>
      <c r="HXE33" s="532"/>
      <c r="HXF33" s="532"/>
      <c r="HXG33" s="532"/>
      <c r="HXH33" s="532"/>
      <c r="HXI33" s="532"/>
      <c r="HXJ33" s="532"/>
      <c r="HXK33" s="532"/>
      <c r="HXL33" s="532"/>
      <c r="HXM33" s="532"/>
      <c r="HXN33" s="532"/>
      <c r="HXO33" s="532"/>
      <c r="HXP33" s="532"/>
      <c r="HXQ33" s="532"/>
      <c r="HXR33" s="532"/>
      <c r="HXS33" s="532"/>
      <c r="HXT33" s="532"/>
      <c r="HXU33" s="532"/>
      <c r="HXV33" s="532"/>
      <c r="HXW33" s="532"/>
      <c r="HXX33" s="532"/>
      <c r="HXY33" s="532"/>
      <c r="HXZ33" s="532"/>
      <c r="HYA33" s="532"/>
      <c r="HYB33" s="532"/>
      <c r="HYC33" s="532"/>
      <c r="HYD33" s="532"/>
      <c r="HYE33" s="532"/>
      <c r="HYF33" s="532"/>
      <c r="HYG33" s="532"/>
      <c r="HYH33" s="532"/>
      <c r="HYI33" s="532"/>
      <c r="HYJ33" s="532"/>
      <c r="HYK33" s="532"/>
      <c r="HYL33" s="532"/>
      <c r="HYM33" s="532"/>
      <c r="HYN33" s="532"/>
      <c r="HYO33" s="532"/>
      <c r="HYP33" s="532"/>
      <c r="HYQ33" s="532"/>
      <c r="HYR33" s="532"/>
      <c r="HYS33" s="532"/>
      <c r="HYT33" s="532"/>
      <c r="HYU33" s="532"/>
      <c r="HYV33" s="532"/>
      <c r="HYW33" s="532"/>
      <c r="HYX33" s="532"/>
      <c r="HYY33" s="532"/>
      <c r="HYZ33" s="532"/>
      <c r="HZA33" s="532"/>
      <c r="HZB33" s="532"/>
      <c r="HZC33" s="532"/>
      <c r="HZD33" s="532"/>
      <c r="HZE33" s="532"/>
      <c r="HZF33" s="532"/>
      <c r="HZG33" s="532"/>
      <c r="HZH33" s="532"/>
      <c r="HZI33" s="532"/>
      <c r="HZJ33" s="532"/>
      <c r="HZK33" s="532"/>
      <c r="HZL33" s="532"/>
      <c r="HZM33" s="532"/>
      <c r="HZN33" s="532"/>
      <c r="HZO33" s="532"/>
      <c r="HZP33" s="532"/>
      <c r="HZQ33" s="532"/>
      <c r="HZR33" s="532"/>
      <c r="HZS33" s="532"/>
      <c r="HZT33" s="532"/>
      <c r="HZU33" s="532"/>
      <c r="HZV33" s="532"/>
      <c r="HZW33" s="532"/>
      <c r="HZX33" s="532"/>
      <c r="HZY33" s="532"/>
      <c r="HZZ33" s="532"/>
      <c r="IAA33" s="532"/>
      <c r="IAB33" s="532"/>
      <c r="IAC33" s="532"/>
      <c r="IAD33" s="532"/>
      <c r="IAE33" s="532"/>
      <c r="IAF33" s="532"/>
      <c r="IAG33" s="532"/>
      <c r="IAH33" s="532"/>
      <c r="IAI33" s="532"/>
      <c r="IAJ33" s="532"/>
      <c r="IAK33" s="532"/>
      <c r="IAL33" s="532"/>
      <c r="IAM33" s="532"/>
      <c r="IAN33" s="532"/>
      <c r="IAO33" s="532"/>
      <c r="IAP33" s="532"/>
      <c r="IAQ33" s="532"/>
      <c r="IAR33" s="532"/>
      <c r="IAS33" s="532"/>
      <c r="IAT33" s="532"/>
      <c r="IAU33" s="532"/>
      <c r="IAV33" s="532"/>
      <c r="IAW33" s="532"/>
      <c r="IAX33" s="532"/>
      <c r="IAY33" s="532"/>
      <c r="IAZ33" s="532"/>
      <c r="IBA33" s="532"/>
      <c r="IBB33" s="532"/>
      <c r="IBC33" s="532"/>
      <c r="IBD33" s="532"/>
      <c r="IBE33" s="532"/>
      <c r="IBF33" s="532"/>
      <c r="IBG33" s="532"/>
      <c r="IBH33" s="532"/>
      <c r="IBI33" s="532"/>
      <c r="IBJ33" s="532"/>
      <c r="IBK33" s="532"/>
      <c r="IBL33" s="532"/>
      <c r="IBM33" s="532"/>
      <c r="IBN33" s="532"/>
      <c r="IBO33" s="532"/>
      <c r="IBP33" s="532"/>
      <c r="IBQ33" s="532"/>
      <c r="IBR33" s="532"/>
      <c r="IBS33" s="532"/>
      <c r="IBT33" s="532"/>
      <c r="IBU33" s="532"/>
      <c r="IBV33" s="532"/>
      <c r="IBW33" s="532"/>
      <c r="IBX33" s="532"/>
      <c r="IBY33" s="532"/>
      <c r="IBZ33" s="532"/>
      <c r="ICA33" s="532"/>
      <c r="ICB33" s="532"/>
      <c r="ICC33" s="532"/>
      <c r="ICD33" s="532"/>
      <c r="ICE33" s="532"/>
      <c r="ICF33" s="532"/>
      <c r="ICG33" s="532"/>
      <c r="ICH33" s="532"/>
      <c r="ICI33" s="532"/>
      <c r="ICJ33" s="532"/>
      <c r="ICK33" s="532"/>
      <c r="ICL33" s="532"/>
      <c r="ICM33" s="532"/>
      <c r="ICN33" s="532"/>
      <c r="ICO33" s="532"/>
      <c r="ICP33" s="532"/>
      <c r="ICQ33" s="532"/>
      <c r="ICR33" s="532"/>
      <c r="ICS33" s="532"/>
      <c r="ICT33" s="532"/>
      <c r="ICU33" s="532"/>
      <c r="ICV33" s="532"/>
      <c r="ICW33" s="532"/>
      <c r="ICX33" s="532"/>
      <c r="ICY33" s="532"/>
      <c r="ICZ33" s="532"/>
      <c r="IDA33" s="532"/>
      <c r="IDB33" s="532"/>
      <c r="IDC33" s="532"/>
      <c r="IDD33" s="532"/>
      <c r="IDE33" s="532"/>
      <c r="IDF33" s="532"/>
      <c r="IDG33" s="532"/>
      <c r="IDH33" s="532"/>
      <c r="IDI33" s="532"/>
      <c r="IDJ33" s="532"/>
      <c r="IDK33" s="532"/>
      <c r="IDL33" s="532"/>
      <c r="IDM33" s="532"/>
      <c r="IDN33" s="532"/>
      <c r="IDO33" s="532"/>
      <c r="IDP33" s="532"/>
      <c r="IDQ33" s="532"/>
      <c r="IDR33" s="532"/>
      <c r="IDS33" s="532"/>
      <c r="IDT33" s="532"/>
      <c r="IDU33" s="532"/>
      <c r="IDV33" s="532"/>
      <c r="IDW33" s="532"/>
      <c r="IDX33" s="532"/>
      <c r="IDY33" s="532"/>
      <c r="IDZ33" s="532"/>
      <c r="IEA33" s="532"/>
      <c r="IEB33" s="532"/>
      <c r="IEC33" s="532"/>
      <c r="IED33" s="532"/>
      <c r="IEE33" s="532"/>
      <c r="IEF33" s="532"/>
      <c r="IEG33" s="532"/>
      <c r="IEH33" s="532"/>
      <c r="IEI33" s="532"/>
      <c r="IEJ33" s="532"/>
      <c r="IEK33" s="532"/>
      <c r="IEL33" s="532"/>
      <c r="IEM33" s="532"/>
      <c r="IEN33" s="532"/>
      <c r="IEO33" s="532"/>
      <c r="IEP33" s="532"/>
      <c r="IEQ33" s="532"/>
      <c r="IER33" s="532"/>
      <c r="IES33" s="532"/>
      <c r="IET33" s="532"/>
      <c r="IEU33" s="532"/>
      <c r="IEV33" s="532"/>
      <c r="IEW33" s="532"/>
      <c r="IEX33" s="532"/>
      <c r="IEY33" s="532"/>
      <c r="IEZ33" s="532"/>
      <c r="IFA33" s="532"/>
      <c r="IFB33" s="532"/>
      <c r="IFC33" s="532"/>
      <c r="IFD33" s="532"/>
      <c r="IFE33" s="532"/>
      <c r="IFF33" s="532"/>
      <c r="IFG33" s="532"/>
      <c r="IFH33" s="532"/>
      <c r="IFI33" s="532"/>
      <c r="IFJ33" s="532"/>
      <c r="IFK33" s="532"/>
      <c r="IFL33" s="532"/>
      <c r="IFM33" s="532"/>
      <c r="IFN33" s="532"/>
      <c r="IFO33" s="532"/>
      <c r="IFP33" s="532"/>
      <c r="IFQ33" s="532"/>
      <c r="IFR33" s="532"/>
      <c r="IFS33" s="532"/>
      <c r="IFT33" s="532"/>
      <c r="IFU33" s="532"/>
      <c r="IFV33" s="532"/>
      <c r="IFW33" s="532"/>
      <c r="IFX33" s="532"/>
      <c r="IFY33" s="532"/>
      <c r="IFZ33" s="532"/>
      <c r="IGA33" s="532"/>
      <c r="IGB33" s="532"/>
      <c r="IGC33" s="532"/>
      <c r="IGD33" s="532"/>
      <c r="IGE33" s="532"/>
      <c r="IGF33" s="532"/>
      <c r="IGG33" s="532"/>
      <c r="IGH33" s="532"/>
      <c r="IGI33" s="532"/>
      <c r="IGJ33" s="532"/>
      <c r="IGK33" s="532"/>
      <c r="IGL33" s="532"/>
      <c r="IGM33" s="532"/>
      <c r="IGN33" s="532"/>
      <c r="IGO33" s="532"/>
      <c r="IGP33" s="532"/>
      <c r="IGQ33" s="532"/>
      <c r="IGR33" s="532"/>
      <c r="IGS33" s="532"/>
      <c r="IGT33" s="532"/>
      <c r="IGU33" s="532"/>
      <c r="IGV33" s="532"/>
      <c r="IGW33" s="532"/>
      <c r="IGX33" s="532"/>
      <c r="IGY33" s="532"/>
      <c r="IGZ33" s="532"/>
      <c r="IHA33" s="532"/>
      <c r="IHB33" s="532"/>
      <c r="IHC33" s="532"/>
      <c r="IHD33" s="532"/>
      <c r="IHE33" s="532"/>
      <c r="IHF33" s="532"/>
      <c r="IHG33" s="532"/>
      <c r="IHH33" s="532"/>
      <c r="IHI33" s="532"/>
      <c r="IHJ33" s="532"/>
      <c r="IHK33" s="532"/>
      <c r="IHL33" s="532"/>
      <c r="IHM33" s="532"/>
      <c r="IHN33" s="532"/>
      <c r="IHO33" s="532"/>
      <c r="IHP33" s="532"/>
      <c r="IHQ33" s="532"/>
      <c r="IHR33" s="532"/>
      <c r="IHS33" s="532"/>
      <c r="IHT33" s="532"/>
      <c r="IHU33" s="532"/>
      <c r="IHV33" s="532"/>
      <c r="IHW33" s="532"/>
      <c r="IHX33" s="532"/>
      <c r="IHY33" s="532"/>
      <c r="IHZ33" s="532"/>
      <c r="IIA33" s="532"/>
      <c r="IIB33" s="532"/>
      <c r="IIC33" s="532"/>
      <c r="IID33" s="532"/>
      <c r="IIE33" s="532"/>
      <c r="IIF33" s="532"/>
      <c r="IIG33" s="532"/>
      <c r="IIH33" s="532"/>
      <c r="III33" s="532"/>
      <c r="IIJ33" s="532"/>
      <c r="IIK33" s="532"/>
      <c r="IIL33" s="532"/>
      <c r="IIM33" s="532"/>
      <c r="IIN33" s="532"/>
      <c r="IIO33" s="532"/>
      <c r="IIP33" s="532"/>
      <c r="IIQ33" s="532"/>
      <c r="IIR33" s="532"/>
      <c r="IIS33" s="532"/>
      <c r="IIT33" s="532"/>
      <c r="IIU33" s="532"/>
      <c r="IIV33" s="532"/>
      <c r="IIW33" s="532"/>
      <c r="IIX33" s="532"/>
      <c r="IIY33" s="532"/>
      <c r="IIZ33" s="532"/>
      <c r="IJA33" s="532"/>
      <c r="IJB33" s="532"/>
      <c r="IJC33" s="532"/>
      <c r="IJD33" s="532"/>
      <c r="IJE33" s="532"/>
      <c r="IJF33" s="532"/>
      <c r="IJG33" s="532"/>
      <c r="IJH33" s="532"/>
      <c r="IJI33" s="532"/>
      <c r="IJJ33" s="532"/>
      <c r="IJK33" s="532"/>
      <c r="IJL33" s="532"/>
      <c r="IJM33" s="532"/>
      <c r="IJN33" s="532"/>
      <c r="IJO33" s="532"/>
      <c r="IJP33" s="532"/>
      <c r="IJQ33" s="532"/>
      <c r="IJR33" s="532"/>
      <c r="IJS33" s="532"/>
      <c r="IJT33" s="532"/>
      <c r="IJU33" s="532"/>
      <c r="IJV33" s="532"/>
      <c r="IJW33" s="532"/>
      <c r="IJX33" s="532"/>
      <c r="IJY33" s="532"/>
      <c r="IJZ33" s="532"/>
      <c r="IKA33" s="532"/>
      <c r="IKB33" s="532"/>
      <c r="IKC33" s="532"/>
      <c r="IKD33" s="532"/>
      <c r="IKE33" s="532"/>
      <c r="IKF33" s="532"/>
      <c r="IKG33" s="532"/>
      <c r="IKH33" s="532"/>
      <c r="IKI33" s="532"/>
      <c r="IKJ33" s="532"/>
      <c r="IKK33" s="532"/>
      <c r="IKL33" s="532"/>
      <c r="IKM33" s="532"/>
      <c r="IKN33" s="532"/>
      <c r="IKO33" s="532"/>
      <c r="IKP33" s="532"/>
      <c r="IKQ33" s="532"/>
      <c r="IKR33" s="532"/>
      <c r="IKS33" s="532"/>
      <c r="IKT33" s="532"/>
      <c r="IKU33" s="532"/>
      <c r="IKV33" s="532"/>
      <c r="IKW33" s="532"/>
      <c r="IKX33" s="532"/>
      <c r="IKY33" s="532"/>
      <c r="IKZ33" s="532"/>
      <c r="ILA33" s="532"/>
      <c r="ILB33" s="532"/>
      <c r="ILC33" s="532"/>
      <c r="ILD33" s="532"/>
      <c r="ILE33" s="532"/>
      <c r="ILF33" s="532"/>
      <c r="ILG33" s="532"/>
      <c r="ILH33" s="532"/>
      <c r="ILI33" s="532"/>
      <c r="ILJ33" s="532"/>
      <c r="ILK33" s="532"/>
      <c r="ILL33" s="532"/>
      <c r="ILM33" s="532"/>
      <c r="ILN33" s="532"/>
      <c r="ILO33" s="532"/>
      <c r="ILP33" s="532"/>
      <c r="ILQ33" s="532"/>
      <c r="ILR33" s="532"/>
      <c r="ILS33" s="532"/>
      <c r="ILT33" s="532"/>
      <c r="ILU33" s="532"/>
      <c r="ILV33" s="532"/>
      <c r="ILW33" s="532"/>
      <c r="ILX33" s="532"/>
      <c r="ILY33" s="532"/>
      <c r="ILZ33" s="532"/>
      <c r="IMA33" s="532"/>
      <c r="IMB33" s="532"/>
      <c r="IMC33" s="532"/>
      <c r="IMD33" s="532"/>
      <c r="IME33" s="532"/>
      <c r="IMF33" s="532"/>
      <c r="IMG33" s="532"/>
      <c r="IMH33" s="532"/>
      <c r="IMI33" s="532"/>
      <c r="IMJ33" s="532"/>
      <c r="IMK33" s="532"/>
      <c r="IML33" s="532"/>
      <c r="IMM33" s="532"/>
      <c r="IMN33" s="532"/>
      <c r="IMO33" s="532"/>
      <c r="IMP33" s="532"/>
      <c r="IMQ33" s="532"/>
      <c r="IMR33" s="532"/>
      <c r="IMS33" s="532"/>
      <c r="IMT33" s="532"/>
      <c r="IMU33" s="532"/>
      <c r="IMV33" s="532"/>
      <c r="IMW33" s="532"/>
      <c r="IMX33" s="532"/>
      <c r="IMY33" s="532"/>
      <c r="IMZ33" s="532"/>
      <c r="INA33" s="532"/>
      <c r="INB33" s="532"/>
      <c r="INC33" s="532"/>
      <c r="IND33" s="532"/>
      <c r="INE33" s="532"/>
      <c r="INF33" s="532"/>
      <c r="ING33" s="532"/>
      <c r="INH33" s="532"/>
      <c r="INI33" s="532"/>
      <c r="INJ33" s="532"/>
      <c r="INK33" s="532"/>
      <c r="INL33" s="532"/>
      <c r="INM33" s="532"/>
      <c r="INN33" s="532"/>
      <c r="INO33" s="532"/>
      <c r="INP33" s="532"/>
      <c r="INQ33" s="532"/>
      <c r="INR33" s="532"/>
      <c r="INS33" s="532"/>
      <c r="INT33" s="532"/>
      <c r="INU33" s="532"/>
      <c r="INV33" s="532"/>
      <c r="INW33" s="532"/>
      <c r="INX33" s="532"/>
      <c r="INY33" s="532"/>
      <c r="INZ33" s="532"/>
      <c r="IOA33" s="532"/>
      <c r="IOB33" s="532"/>
      <c r="IOC33" s="532"/>
      <c r="IOD33" s="532"/>
      <c r="IOE33" s="532"/>
      <c r="IOF33" s="532"/>
      <c r="IOG33" s="532"/>
      <c r="IOH33" s="532"/>
      <c r="IOI33" s="532"/>
      <c r="IOJ33" s="532"/>
      <c r="IOK33" s="532"/>
      <c r="IOL33" s="532"/>
      <c r="IOM33" s="532"/>
      <c r="ION33" s="532"/>
      <c r="IOO33" s="532"/>
      <c r="IOP33" s="532"/>
      <c r="IOQ33" s="532"/>
      <c r="IOR33" s="532"/>
      <c r="IOS33" s="532"/>
      <c r="IOT33" s="532"/>
      <c r="IOU33" s="532"/>
      <c r="IOV33" s="532"/>
      <c r="IOW33" s="532"/>
      <c r="IOX33" s="532"/>
      <c r="IOY33" s="532"/>
      <c r="IOZ33" s="532"/>
      <c r="IPA33" s="532"/>
      <c r="IPB33" s="532"/>
      <c r="IPC33" s="532"/>
      <c r="IPD33" s="532"/>
      <c r="IPE33" s="532"/>
      <c r="IPF33" s="532"/>
      <c r="IPG33" s="532"/>
      <c r="IPH33" s="532"/>
      <c r="IPI33" s="532"/>
      <c r="IPJ33" s="532"/>
      <c r="IPK33" s="532"/>
      <c r="IPL33" s="532"/>
      <c r="IPM33" s="532"/>
      <c r="IPN33" s="532"/>
      <c r="IPO33" s="532"/>
      <c r="IPP33" s="532"/>
      <c r="IPQ33" s="532"/>
      <c r="IPR33" s="532"/>
      <c r="IPS33" s="532"/>
      <c r="IPT33" s="532"/>
      <c r="IPU33" s="532"/>
      <c r="IPV33" s="532"/>
      <c r="IPW33" s="532"/>
      <c r="IPX33" s="532"/>
      <c r="IPY33" s="532"/>
      <c r="IPZ33" s="532"/>
      <c r="IQA33" s="532"/>
      <c r="IQB33" s="532"/>
      <c r="IQC33" s="532"/>
      <c r="IQD33" s="532"/>
      <c r="IQE33" s="532"/>
      <c r="IQF33" s="532"/>
      <c r="IQG33" s="532"/>
      <c r="IQH33" s="532"/>
      <c r="IQI33" s="532"/>
      <c r="IQJ33" s="532"/>
      <c r="IQK33" s="532"/>
      <c r="IQL33" s="532"/>
      <c r="IQM33" s="532"/>
      <c r="IQN33" s="532"/>
      <c r="IQO33" s="532"/>
      <c r="IQP33" s="532"/>
      <c r="IQQ33" s="532"/>
      <c r="IQR33" s="532"/>
      <c r="IQS33" s="532"/>
      <c r="IQT33" s="532"/>
      <c r="IQU33" s="532"/>
      <c r="IQV33" s="532"/>
      <c r="IQW33" s="532"/>
      <c r="IQX33" s="532"/>
      <c r="IQY33" s="532"/>
      <c r="IQZ33" s="532"/>
      <c r="IRA33" s="532"/>
      <c r="IRB33" s="532"/>
      <c r="IRC33" s="532"/>
      <c r="IRD33" s="532"/>
      <c r="IRE33" s="532"/>
      <c r="IRF33" s="532"/>
      <c r="IRG33" s="532"/>
      <c r="IRH33" s="532"/>
      <c r="IRI33" s="532"/>
      <c r="IRJ33" s="532"/>
      <c r="IRK33" s="532"/>
      <c r="IRL33" s="532"/>
      <c r="IRM33" s="532"/>
      <c r="IRN33" s="532"/>
      <c r="IRO33" s="532"/>
      <c r="IRP33" s="532"/>
      <c r="IRQ33" s="532"/>
      <c r="IRR33" s="532"/>
      <c r="IRS33" s="532"/>
      <c r="IRT33" s="532"/>
      <c r="IRU33" s="532"/>
      <c r="IRV33" s="532"/>
      <c r="IRW33" s="532"/>
      <c r="IRX33" s="532"/>
      <c r="IRY33" s="532"/>
      <c r="IRZ33" s="532"/>
      <c r="ISA33" s="532"/>
      <c r="ISB33" s="532"/>
      <c r="ISC33" s="532"/>
      <c r="ISD33" s="532"/>
      <c r="ISE33" s="532"/>
      <c r="ISF33" s="532"/>
      <c r="ISG33" s="532"/>
      <c r="ISH33" s="532"/>
      <c r="ISI33" s="532"/>
      <c r="ISJ33" s="532"/>
      <c r="ISK33" s="532"/>
      <c r="ISL33" s="532"/>
      <c r="ISM33" s="532"/>
      <c r="ISN33" s="532"/>
      <c r="ISO33" s="532"/>
      <c r="ISP33" s="532"/>
      <c r="ISQ33" s="532"/>
      <c r="ISR33" s="532"/>
      <c r="ISS33" s="532"/>
      <c r="IST33" s="532"/>
      <c r="ISU33" s="532"/>
      <c r="ISV33" s="532"/>
      <c r="ISW33" s="532"/>
      <c r="ISX33" s="532"/>
      <c r="ISY33" s="532"/>
      <c r="ISZ33" s="532"/>
      <c r="ITA33" s="532"/>
      <c r="ITB33" s="532"/>
      <c r="ITC33" s="532"/>
      <c r="ITD33" s="532"/>
      <c r="ITE33" s="532"/>
      <c r="ITF33" s="532"/>
      <c r="ITG33" s="532"/>
      <c r="ITH33" s="532"/>
      <c r="ITI33" s="532"/>
      <c r="ITJ33" s="532"/>
      <c r="ITK33" s="532"/>
      <c r="ITL33" s="532"/>
      <c r="ITM33" s="532"/>
      <c r="ITN33" s="532"/>
      <c r="ITO33" s="532"/>
      <c r="ITP33" s="532"/>
      <c r="ITQ33" s="532"/>
      <c r="ITR33" s="532"/>
      <c r="ITS33" s="532"/>
      <c r="ITT33" s="532"/>
      <c r="ITU33" s="532"/>
      <c r="ITV33" s="532"/>
      <c r="ITW33" s="532"/>
      <c r="ITX33" s="532"/>
      <c r="ITY33" s="532"/>
      <c r="ITZ33" s="532"/>
      <c r="IUA33" s="532"/>
      <c r="IUB33" s="532"/>
      <c r="IUC33" s="532"/>
      <c r="IUD33" s="532"/>
      <c r="IUE33" s="532"/>
      <c r="IUF33" s="532"/>
      <c r="IUG33" s="532"/>
      <c r="IUH33" s="532"/>
      <c r="IUI33" s="532"/>
      <c r="IUJ33" s="532"/>
      <c r="IUK33" s="532"/>
      <c r="IUL33" s="532"/>
      <c r="IUM33" s="532"/>
      <c r="IUN33" s="532"/>
      <c r="IUO33" s="532"/>
      <c r="IUP33" s="532"/>
      <c r="IUQ33" s="532"/>
      <c r="IUR33" s="532"/>
      <c r="IUS33" s="532"/>
      <c r="IUT33" s="532"/>
      <c r="IUU33" s="532"/>
      <c r="IUV33" s="532"/>
      <c r="IUW33" s="532"/>
      <c r="IUX33" s="532"/>
      <c r="IUY33" s="532"/>
      <c r="IUZ33" s="532"/>
      <c r="IVA33" s="532"/>
      <c r="IVB33" s="532"/>
      <c r="IVC33" s="532"/>
      <c r="IVD33" s="532"/>
      <c r="IVE33" s="532"/>
      <c r="IVF33" s="532"/>
      <c r="IVG33" s="532"/>
      <c r="IVH33" s="532"/>
      <c r="IVI33" s="532"/>
      <c r="IVJ33" s="532"/>
      <c r="IVK33" s="532"/>
      <c r="IVL33" s="532"/>
      <c r="IVM33" s="532"/>
      <c r="IVN33" s="532"/>
      <c r="IVO33" s="532"/>
      <c r="IVP33" s="532"/>
      <c r="IVQ33" s="532"/>
      <c r="IVR33" s="532"/>
      <c r="IVS33" s="532"/>
      <c r="IVT33" s="532"/>
      <c r="IVU33" s="532"/>
      <c r="IVV33" s="532"/>
      <c r="IVW33" s="532"/>
      <c r="IVX33" s="532"/>
      <c r="IVY33" s="532"/>
      <c r="IVZ33" s="532"/>
      <c r="IWA33" s="532"/>
      <c r="IWB33" s="532"/>
      <c r="IWC33" s="532"/>
      <c r="IWD33" s="532"/>
      <c r="IWE33" s="532"/>
      <c r="IWF33" s="532"/>
      <c r="IWG33" s="532"/>
      <c r="IWH33" s="532"/>
      <c r="IWI33" s="532"/>
      <c r="IWJ33" s="532"/>
      <c r="IWK33" s="532"/>
      <c r="IWL33" s="532"/>
      <c r="IWM33" s="532"/>
      <c r="IWN33" s="532"/>
      <c r="IWO33" s="532"/>
      <c r="IWP33" s="532"/>
      <c r="IWQ33" s="532"/>
      <c r="IWR33" s="532"/>
      <c r="IWS33" s="532"/>
      <c r="IWT33" s="532"/>
      <c r="IWU33" s="532"/>
      <c r="IWV33" s="532"/>
      <c r="IWW33" s="532"/>
      <c r="IWX33" s="532"/>
      <c r="IWY33" s="532"/>
      <c r="IWZ33" s="532"/>
      <c r="IXA33" s="532"/>
      <c r="IXB33" s="532"/>
      <c r="IXC33" s="532"/>
      <c r="IXD33" s="532"/>
      <c r="IXE33" s="532"/>
      <c r="IXF33" s="532"/>
      <c r="IXG33" s="532"/>
      <c r="IXH33" s="532"/>
      <c r="IXI33" s="532"/>
      <c r="IXJ33" s="532"/>
      <c r="IXK33" s="532"/>
      <c r="IXL33" s="532"/>
      <c r="IXM33" s="532"/>
      <c r="IXN33" s="532"/>
      <c r="IXO33" s="532"/>
      <c r="IXP33" s="532"/>
      <c r="IXQ33" s="532"/>
      <c r="IXR33" s="532"/>
      <c r="IXS33" s="532"/>
      <c r="IXT33" s="532"/>
      <c r="IXU33" s="532"/>
      <c r="IXV33" s="532"/>
      <c r="IXW33" s="532"/>
      <c r="IXX33" s="532"/>
      <c r="IXY33" s="532"/>
      <c r="IXZ33" s="532"/>
      <c r="IYA33" s="532"/>
      <c r="IYB33" s="532"/>
      <c r="IYC33" s="532"/>
      <c r="IYD33" s="532"/>
      <c r="IYE33" s="532"/>
      <c r="IYF33" s="532"/>
      <c r="IYG33" s="532"/>
      <c r="IYH33" s="532"/>
      <c r="IYI33" s="532"/>
      <c r="IYJ33" s="532"/>
      <c r="IYK33" s="532"/>
      <c r="IYL33" s="532"/>
      <c r="IYM33" s="532"/>
      <c r="IYN33" s="532"/>
      <c r="IYO33" s="532"/>
      <c r="IYP33" s="532"/>
      <c r="IYQ33" s="532"/>
      <c r="IYR33" s="532"/>
      <c r="IYS33" s="532"/>
      <c r="IYT33" s="532"/>
      <c r="IYU33" s="532"/>
      <c r="IYV33" s="532"/>
      <c r="IYW33" s="532"/>
      <c r="IYX33" s="532"/>
      <c r="IYY33" s="532"/>
      <c r="IYZ33" s="532"/>
      <c r="IZA33" s="532"/>
      <c r="IZB33" s="532"/>
      <c r="IZC33" s="532"/>
      <c r="IZD33" s="532"/>
      <c r="IZE33" s="532"/>
      <c r="IZF33" s="532"/>
      <c r="IZG33" s="532"/>
      <c r="IZH33" s="532"/>
      <c r="IZI33" s="532"/>
      <c r="IZJ33" s="532"/>
      <c r="IZK33" s="532"/>
      <c r="IZL33" s="532"/>
      <c r="IZM33" s="532"/>
      <c r="IZN33" s="532"/>
      <c r="IZO33" s="532"/>
      <c r="IZP33" s="532"/>
      <c r="IZQ33" s="532"/>
      <c r="IZR33" s="532"/>
      <c r="IZS33" s="532"/>
      <c r="IZT33" s="532"/>
      <c r="IZU33" s="532"/>
      <c r="IZV33" s="532"/>
      <c r="IZW33" s="532"/>
      <c r="IZX33" s="532"/>
      <c r="IZY33" s="532"/>
      <c r="IZZ33" s="532"/>
      <c r="JAA33" s="532"/>
      <c r="JAB33" s="532"/>
      <c r="JAC33" s="532"/>
      <c r="JAD33" s="532"/>
      <c r="JAE33" s="532"/>
      <c r="JAF33" s="532"/>
      <c r="JAG33" s="532"/>
      <c r="JAH33" s="532"/>
      <c r="JAI33" s="532"/>
      <c r="JAJ33" s="532"/>
      <c r="JAK33" s="532"/>
      <c r="JAL33" s="532"/>
      <c r="JAM33" s="532"/>
      <c r="JAN33" s="532"/>
      <c r="JAO33" s="532"/>
      <c r="JAP33" s="532"/>
      <c r="JAQ33" s="532"/>
      <c r="JAR33" s="532"/>
      <c r="JAS33" s="532"/>
      <c r="JAT33" s="532"/>
      <c r="JAU33" s="532"/>
      <c r="JAV33" s="532"/>
      <c r="JAW33" s="532"/>
      <c r="JAX33" s="532"/>
      <c r="JAY33" s="532"/>
      <c r="JAZ33" s="532"/>
      <c r="JBA33" s="532"/>
      <c r="JBB33" s="532"/>
      <c r="JBC33" s="532"/>
      <c r="JBD33" s="532"/>
      <c r="JBE33" s="532"/>
      <c r="JBF33" s="532"/>
      <c r="JBG33" s="532"/>
      <c r="JBH33" s="532"/>
      <c r="JBI33" s="532"/>
      <c r="JBJ33" s="532"/>
      <c r="JBK33" s="532"/>
      <c r="JBL33" s="532"/>
      <c r="JBM33" s="532"/>
      <c r="JBN33" s="532"/>
      <c r="JBO33" s="532"/>
      <c r="JBP33" s="532"/>
      <c r="JBQ33" s="532"/>
      <c r="JBR33" s="532"/>
      <c r="JBS33" s="532"/>
      <c r="JBT33" s="532"/>
      <c r="JBU33" s="532"/>
      <c r="JBV33" s="532"/>
      <c r="JBW33" s="532"/>
      <c r="JBX33" s="532"/>
      <c r="JBY33" s="532"/>
      <c r="JBZ33" s="532"/>
      <c r="JCA33" s="532"/>
      <c r="JCB33" s="532"/>
      <c r="JCC33" s="532"/>
      <c r="JCD33" s="532"/>
      <c r="JCE33" s="532"/>
      <c r="JCF33" s="532"/>
      <c r="JCG33" s="532"/>
      <c r="JCH33" s="532"/>
      <c r="JCI33" s="532"/>
      <c r="JCJ33" s="532"/>
      <c r="JCK33" s="532"/>
      <c r="JCL33" s="532"/>
      <c r="JCM33" s="532"/>
      <c r="JCN33" s="532"/>
      <c r="JCO33" s="532"/>
      <c r="JCP33" s="532"/>
      <c r="JCQ33" s="532"/>
      <c r="JCR33" s="532"/>
      <c r="JCS33" s="532"/>
      <c r="JCT33" s="532"/>
      <c r="JCU33" s="532"/>
      <c r="JCV33" s="532"/>
      <c r="JCW33" s="532"/>
      <c r="JCX33" s="532"/>
      <c r="JCY33" s="532"/>
      <c r="JCZ33" s="532"/>
      <c r="JDA33" s="532"/>
      <c r="JDB33" s="532"/>
      <c r="JDC33" s="532"/>
      <c r="JDD33" s="532"/>
      <c r="JDE33" s="532"/>
      <c r="JDF33" s="532"/>
      <c r="JDG33" s="532"/>
      <c r="JDH33" s="532"/>
      <c r="JDI33" s="532"/>
      <c r="JDJ33" s="532"/>
      <c r="JDK33" s="532"/>
      <c r="JDL33" s="532"/>
      <c r="JDM33" s="532"/>
      <c r="JDN33" s="532"/>
      <c r="JDO33" s="532"/>
      <c r="JDP33" s="532"/>
      <c r="JDQ33" s="532"/>
      <c r="JDR33" s="532"/>
      <c r="JDS33" s="532"/>
      <c r="JDT33" s="532"/>
      <c r="JDU33" s="532"/>
      <c r="JDV33" s="532"/>
      <c r="JDW33" s="532"/>
      <c r="JDX33" s="532"/>
      <c r="JDY33" s="532"/>
      <c r="JDZ33" s="532"/>
      <c r="JEA33" s="532"/>
      <c r="JEB33" s="532"/>
      <c r="JEC33" s="532"/>
      <c r="JED33" s="532"/>
      <c r="JEE33" s="532"/>
      <c r="JEF33" s="532"/>
      <c r="JEG33" s="532"/>
      <c r="JEH33" s="532"/>
      <c r="JEI33" s="532"/>
      <c r="JEJ33" s="532"/>
      <c r="JEK33" s="532"/>
      <c r="JEL33" s="532"/>
      <c r="JEM33" s="532"/>
      <c r="JEN33" s="532"/>
      <c r="JEO33" s="532"/>
      <c r="JEP33" s="532"/>
      <c r="JEQ33" s="532"/>
      <c r="JER33" s="532"/>
      <c r="JES33" s="532"/>
      <c r="JET33" s="532"/>
      <c r="JEU33" s="532"/>
      <c r="JEV33" s="532"/>
      <c r="JEW33" s="532"/>
      <c r="JEX33" s="532"/>
      <c r="JEY33" s="532"/>
      <c r="JEZ33" s="532"/>
      <c r="JFA33" s="532"/>
      <c r="JFB33" s="532"/>
      <c r="JFC33" s="532"/>
      <c r="JFD33" s="532"/>
      <c r="JFE33" s="532"/>
      <c r="JFF33" s="532"/>
      <c r="JFG33" s="532"/>
      <c r="JFH33" s="532"/>
      <c r="JFI33" s="532"/>
      <c r="JFJ33" s="532"/>
      <c r="JFK33" s="532"/>
      <c r="JFL33" s="532"/>
      <c r="JFM33" s="532"/>
      <c r="JFN33" s="532"/>
      <c r="JFO33" s="532"/>
      <c r="JFP33" s="532"/>
      <c r="JFQ33" s="532"/>
      <c r="JFR33" s="532"/>
      <c r="JFS33" s="532"/>
      <c r="JFT33" s="532"/>
      <c r="JFU33" s="532"/>
      <c r="JFV33" s="532"/>
      <c r="JFW33" s="532"/>
      <c r="JFX33" s="532"/>
      <c r="JFY33" s="532"/>
      <c r="JFZ33" s="532"/>
      <c r="JGA33" s="532"/>
      <c r="JGB33" s="532"/>
      <c r="JGC33" s="532"/>
      <c r="JGD33" s="532"/>
      <c r="JGE33" s="532"/>
      <c r="JGF33" s="532"/>
      <c r="JGG33" s="532"/>
      <c r="JGH33" s="532"/>
      <c r="JGI33" s="532"/>
      <c r="JGJ33" s="532"/>
      <c r="JGK33" s="532"/>
      <c r="JGL33" s="532"/>
      <c r="JGM33" s="532"/>
      <c r="JGN33" s="532"/>
      <c r="JGO33" s="532"/>
      <c r="JGP33" s="532"/>
      <c r="JGQ33" s="532"/>
      <c r="JGR33" s="532"/>
      <c r="JGS33" s="532"/>
      <c r="JGT33" s="532"/>
      <c r="JGU33" s="532"/>
      <c r="JGV33" s="532"/>
      <c r="JGW33" s="532"/>
      <c r="JGX33" s="532"/>
      <c r="JGY33" s="532"/>
      <c r="JGZ33" s="532"/>
      <c r="JHA33" s="532"/>
      <c r="JHB33" s="532"/>
      <c r="JHC33" s="532"/>
      <c r="JHD33" s="532"/>
      <c r="JHE33" s="532"/>
      <c r="JHF33" s="532"/>
      <c r="JHG33" s="532"/>
      <c r="JHH33" s="532"/>
      <c r="JHI33" s="532"/>
      <c r="JHJ33" s="532"/>
      <c r="JHK33" s="532"/>
      <c r="JHL33" s="532"/>
      <c r="JHM33" s="532"/>
      <c r="JHN33" s="532"/>
      <c r="JHO33" s="532"/>
      <c r="JHP33" s="532"/>
      <c r="JHQ33" s="532"/>
      <c r="JHR33" s="532"/>
      <c r="JHS33" s="532"/>
      <c r="JHT33" s="532"/>
      <c r="JHU33" s="532"/>
      <c r="JHV33" s="532"/>
      <c r="JHW33" s="532"/>
      <c r="JHX33" s="532"/>
      <c r="JHY33" s="532"/>
      <c r="JHZ33" s="532"/>
      <c r="JIA33" s="532"/>
      <c r="JIB33" s="532"/>
      <c r="JIC33" s="532"/>
      <c r="JID33" s="532"/>
      <c r="JIE33" s="532"/>
      <c r="JIF33" s="532"/>
      <c r="JIG33" s="532"/>
      <c r="JIH33" s="532"/>
      <c r="JII33" s="532"/>
      <c r="JIJ33" s="532"/>
      <c r="JIK33" s="532"/>
      <c r="JIL33" s="532"/>
      <c r="JIM33" s="532"/>
      <c r="JIN33" s="532"/>
      <c r="JIO33" s="532"/>
      <c r="JIP33" s="532"/>
      <c r="JIQ33" s="532"/>
      <c r="JIR33" s="532"/>
      <c r="JIS33" s="532"/>
      <c r="JIT33" s="532"/>
      <c r="JIU33" s="532"/>
      <c r="JIV33" s="532"/>
      <c r="JIW33" s="532"/>
      <c r="JIX33" s="532"/>
      <c r="JIY33" s="532"/>
      <c r="JIZ33" s="532"/>
      <c r="JJA33" s="532"/>
      <c r="JJB33" s="532"/>
      <c r="JJC33" s="532"/>
      <c r="JJD33" s="532"/>
      <c r="JJE33" s="532"/>
      <c r="JJF33" s="532"/>
      <c r="JJG33" s="532"/>
      <c r="JJH33" s="532"/>
      <c r="JJI33" s="532"/>
      <c r="JJJ33" s="532"/>
      <c r="JJK33" s="532"/>
      <c r="JJL33" s="532"/>
      <c r="JJM33" s="532"/>
      <c r="JJN33" s="532"/>
      <c r="JJO33" s="532"/>
      <c r="JJP33" s="532"/>
      <c r="JJQ33" s="532"/>
      <c r="JJR33" s="532"/>
      <c r="JJS33" s="532"/>
      <c r="JJT33" s="532"/>
      <c r="JJU33" s="532"/>
      <c r="JJV33" s="532"/>
      <c r="JJW33" s="532"/>
      <c r="JJX33" s="532"/>
      <c r="JJY33" s="532"/>
      <c r="JJZ33" s="532"/>
      <c r="JKA33" s="532"/>
      <c r="JKB33" s="532"/>
      <c r="JKC33" s="532"/>
      <c r="JKD33" s="532"/>
      <c r="JKE33" s="532"/>
      <c r="JKF33" s="532"/>
      <c r="JKG33" s="532"/>
      <c r="JKH33" s="532"/>
      <c r="JKI33" s="532"/>
      <c r="JKJ33" s="532"/>
      <c r="JKK33" s="532"/>
      <c r="JKL33" s="532"/>
      <c r="JKM33" s="532"/>
      <c r="JKN33" s="532"/>
      <c r="JKO33" s="532"/>
      <c r="JKP33" s="532"/>
      <c r="JKQ33" s="532"/>
      <c r="JKR33" s="532"/>
      <c r="JKS33" s="532"/>
      <c r="JKT33" s="532"/>
      <c r="JKU33" s="532"/>
      <c r="JKV33" s="532"/>
      <c r="JKW33" s="532"/>
      <c r="JKX33" s="532"/>
      <c r="JKY33" s="532"/>
      <c r="JKZ33" s="532"/>
      <c r="JLA33" s="532"/>
      <c r="JLB33" s="532"/>
      <c r="JLC33" s="532"/>
      <c r="JLD33" s="532"/>
      <c r="JLE33" s="532"/>
      <c r="JLF33" s="532"/>
      <c r="JLG33" s="532"/>
      <c r="JLH33" s="532"/>
      <c r="JLI33" s="532"/>
      <c r="JLJ33" s="532"/>
      <c r="JLK33" s="532"/>
      <c r="JLL33" s="532"/>
      <c r="JLM33" s="532"/>
      <c r="JLN33" s="532"/>
      <c r="JLO33" s="532"/>
      <c r="JLP33" s="532"/>
      <c r="JLQ33" s="532"/>
      <c r="JLR33" s="532"/>
      <c r="JLS33" s="532"/>
      <c r="JLT33" s="532"/>
      <c r="JLU33" s="532"/>
      <c r="JLV33" s="532"/>
      <c r="JLW33" s="532"/>
      <c r="JLX33" s="532"/>
      <c r="JLY33" s="532"/>
      <c r="JLZ33" s="532"/>
      <c r="JMA33" s="532"/>
      <c r="JMB33" s="532"/>
      <c r="JMC33" s="532"/>
      <c r="JMD33" s="532"/>
      <c r="JME33" s="532"/>
      <c r="JMF33" s="532"/>
      <c r="JMG33" s="532"/>
      <c r="JMH33" s="532"/>
      <c r="JMI33" s="532"/>
      <c r="JMJ33" s="532"/>
      <c r="JMK33" s="532"/>
      <c r="JML33" s="532"/>
      <c r="JMM33" s="532"/>
      <c r="JMN33" s="532"/>
      <c r="JMO33" s="532"/>
      <c r="JMP33" s="532"/>
      <c r="JMQ33" s="532"/>
      <c r="JMR33" s="532"/>
      <c r="JMS33" s="532"/>
      <c r="JMT33" s="532"/>
      <c r="JMU33" s="532"/>
      <c r="JMV33" s="532"/>
      <c r="JMW33" s="532"/>
      <c r="JMX33" s="532"/>
      <c r="JMY33" s="532"/>
      <c r="JMZ33" s="532"/>
      <c r="JNA33" s="532"/>
      <c r="JNB33" s="532"/>
      <c r="JNC33" s="532"/>
      <c r="JND33" s="532"/>
      <c r="JNE33" s="532"/>
      <c r="JNF33" s="532"/>
      <c r="JNG33" s="532"/>
      <c r="JNH33" s="532"/>
      <c r="JNI33" s="532"/>
      <c r="JNJ33" s="532"/>
      <c r="JNK33" s="532"/>
      <c r="JNL33" s="532"/>
      <c r="JNM33" s="532"/>
      <c r="JNN33" s="532"/>
      <c r="JNO33" s="532"/>
      <c r="JNP33" s="532"/>
      <c r="JNQ33" s="532"/>
      <c r="JNR33" s="532"/>
      <c r="JNS33" s="532"/>
      <c r="JNT33" s="532"/>
      <c r="JNU33" s="532"/>
      <c r="JNV33" s="532"/>
      <c r="JNW33" s="532"/>
      <c r="JNX33" s="532"/>
      <c r="JNY33" s="532"/>
      <c r="JNZ33" s="532"/>
      <c r="JOA33" s="532"/>
      <c r="JOB33" s="532"/>
      <c r="JOC33" s="532"/>
      <c r="JOD33" s="532"/>
      <c r="JOE33" s="532"/>
      <c r="JOF33" s="532"/>
      <c r="JOG33" s="532"/>
      <c r="JOH33" s="532"/>
      <c r="JOI33" s="532"/>
      <c r="JOJ33" s="532"/>
      <c r="JOK33" s="532"/>
      <c r="JOL33" s="532"/>
      <c r="JOM33" s="532"/>
      <c r="JON33" s="532"/>
      <c r="JOO33" s="532"/>
      <c r="JOP33" s="532"/>
      <c r="JOQ33" s="532"/>
      <c r="JOR33" s="532"/>
      <c r="JOS33" s="532"/>
      <c r="JOT33" s="532"/>
      <c r="JOU33" s="532"/>
      <c r="JOV33" s="532"/>
      <c r="JOW33" s="532"/>
      <c r="JOX33" s="532"/>
      <c r="JOY33" s="532"/>
      <c r="JOZ33" s="532"/>
      <c r="JPA33" s="532"/>
      <c r="JPB33" s="532"/>
      <c r="JPC33" s="532"/>
      <c r="JPD33" s="532"/>
      <c r="JPE33" s="532"/>
      <c r="JPF33" s="532"/>
      <c r="JPG33" s="532"/>
      <c r="JPH33" s="532"/>
      <c r="JPI33" s="532"/>
      <c r="JPJ33" s="532"/>
      <c r="JPK33" s="532"/>
      <c r="JPL33" s="532"/>
      <c r="JPM33" s="532"/>
      <c r="JPN33" s="532"/>
      <c r="JPO33" s="532"/>
      <c r="JPP33" s="532"/>
      <c r="JPQ33" s="532"/>
      <c r="JPR33" s="532"/>
      <c r="JPS33" s="532"/>
      <c r="JPT33" s="532"/>
      <c r="JPU33" s="532"/>
      <c r="JPV33" s="532"/>
      <c r="JPW33" s="532"/>
      <c r="JPX33" s="532"/>
      <c r="JPY33" s="532"/>
      <c r="JPZ33" s="532"/>
      <c r="JQA33" s="532"/>
      <c r="JQB33" s="532"/>
      <c r="JQC33" s="532"/>
      <c r="JQD33" s="532"/>
      <c r="JQE33" s="532"/>
      <c r="JQF33" s="532"/>
      <c r="JQG33" s="532"/>
      <c r="JQH33" s="532"/>
      <c r="JQI33" s="532"/>
      <c r="JQJ33" s="532"/>
      <c r="JQK33" s="532"/>
      <c r="JQL33" s="532"/>
      <c r="JQM33" s="532"/>
      <c r="JQN33" s="532"/>
      <c r="JQO33" s="532"/>
      <c r="JQP33" s="532"/>
      <c r="JQQ33" s="532"/>
      <c r="JQR33" s="532"/>
      <c r="JQS33" s="532"/>
      <c r="JQT33" s="532"/>
      <c r="JQU33" s="532"/>
      <c r="JQV33" s="532"/>
      <c r="JQW33" s="532"/>
      <c r="JQX33" s="532"/>
      <c r="JQY33" s="532"/>
      <c r="JQZ33" s="532"/>
      <c r="JRA33" s="532"/>
      <c r="JRB33" s="532"/>
      <c r="JRC33" s="532"/>
      <c r="JRD33" s="532"/>
      <c r="JRE33" s="532"/>
      <c r="JRF33" s="532"/>
      <c r="JRG33" s="532"/>
      <c r="JRH33" s="532"/>
      <c r="JRI33" s="532"/>
      <c r="JRJ33" s="532"/>
      <c r="JRK33" s="532"/>
      <c r="JRL33" s="532"/>
      <c r="JRM33" s="532"/>
      <c r="JRN33" s="532"/>
      <c r="JRO33" s="532"/>
      <c r="JRP33" s="532"/>
      <c r="JRQ33" s="532"/>
      <c r="JRR33" s="532"/>
      <c r="JRS33" s="532"/>
      <c r="JRT33" s="532"/>
      <c r="JRU33" s="532"/>
      <c r="JRV33" s="532"/>
      <c r="JRW33" s="532"/>
      <c r="JRX33" s="532"/>
      <c r="JRY33" s="532"/>
      <c r="JRZ33" s="532"/>
      <c r="JSA33" s="532"/>
      <c r="JSB33" s="532"/>
      <c r="JSC33" s="532"/>
      <c r="JSD33" s="532"/>
      <c r="JSE33" s="532"/>
      <c r="JSF33" s="532"/>
      <c r="JSG33" s="532"/>
      <c r="JSH33" s="532"/>
      <c r="JSI33" s="532"/>
      <c r="JSJ33" s="532"/>
      <c r="JSK33" s="532"/>
      <c r="JSL33" s="532"/>
      <c r="JSM33" s="532"/>
      <c r="JSN33" s="532"/>
      <c r="JSO33" s="532"/>
      <c r="JSP33" s="532"/>
      <c r="JSQ33" s="532"/>
      <c r="JSR33" s="532"/>
      <c r="JSS33" s="532"/>
      <c r="JST33" s="532"/>
      <c r="JSU33" s="532"/>
      <c r="JSV33" s="532"/>
      <c r="JSW33" s="532"/>
      <c r="JSX33" s="532"/>
      <c r="JSY33" s="532"/>
      <c r="JSZ33" s="532"/>
      <c r="JTA33" s="532"/>
      <c r="JTB33" s="532"/>
      <c r="JTC33" s="532"/>
      <c r="JTD33" s="532"/>
      <c r="JTE33" s="532"/>
      <c r="JTF33" s="532"/>
      <c r="JTG33" s="532"/>
      <c r="JTH33" s="532"/>
      <c r="JTI33" s="532"/>
      <c r="JTJ33" s="532"/>
      <c r="JTK33" s="532"/>
      <c r="JTL33" s="532"/>
      <c r="JTM33" s="532"/>
      <c r="JTN33" s="532"/>
      <c r="JTO33" s="532"/>
      <c r="JTP33" s="532"/>
      <c r="JTQ33" s="532"/>
      <c r="JTR33" s="532"/>
      <c r="JTS33" s="532"/>
      <c r="JTT33" s="532"/>
      <c r="JTU33" s="532"/>
      <c r="JTV33" s="532"/>
      <c r="JTW33" s="532"/>
      <c r="JTX33" s="532"/>
      <c r="JTY33" s="532"/>
      <c r="JTZ33" s="532"/>
      <c r="JUA33" s="532"/>
      <c r="JUB33" s="532"/>
      <c r="JUC33" s="532"/>
      <c r="JUD33" s="532"/>
      <c r="JUE33" s="532"/>
      <c r="JUF33" s="532"/>
      <c r="JUG33" s="532"/>
      <c r="JUH33" s="532"/>
      <c r="JUI33" s="532"/>
      <c r="JUJ33" s="532"/>
      <c r="JUK33" s="532"/>
      <c r="JUL33" s="532"/>
      <c r="JUM33" s="532"/>
      <c r="JUN33" s="532"/>
      <c r="JUO33" s="532"/>
      <c r="JUP33" s="532"/>
      <c r="JUQ33" s="532"/>
      <c r="JUR33" s="532"/>
      <c r="JUS33" s="532"/>
      <c r="JUT33" s="532"/>
      <c r="JUU33" s="532"/>
      <c r="JUV33" s="532"/>
      <c r="JUW33" s="532"/>
      <c r="JUX33" s="532"/>
      <c r="JUY33" s="532"/>
      <c r="JUZ33" s="532"/>
      <c r="JVA33" s="532"/>
      <c r="JVB33" s="532"/>
      <c r="JVC33" s="532"/>
      <c r="JVD33" s="532"/>
      <c r="JVE33" s="532"/>
      <c r="JVF33" s="532"/>
      <c r="JVG33" s="532"/>
      <c r="JVH33" s="532"/>
      <c r="JVI33" s="532"/>
      <c r="JVJ33" s="532"/>
      <c r="JVK33" s="532"/>
      <c r="JVL33" s="532"/>
      <c r="JVM33" s="532"/>
      <c r="JVN33" s="532"/>
      <c r="JVO33" s="532"/>
      <c r="JVP33" s="532"/>
      <c r="JVQ33" s="532"/>
      <c r="JVR33" s="532"/>
      <c r="JVS33" s="532"/>
      <c r="JVT33" s="532"/>
      <c r="JVU33" s="532"/>
      <c r="JVV33" s="532"/>
      <c r="JVW33" s="532"/>
      <c r="JVX33" s="532"/>
      <c r="JVY33" s="532"/>
      <c r="JVZ33" s="532"/>
      <c r="JWA33" s="532"/>
      <c r="JWB33" s="532"/>
      <c r="JWC33" s="532"/>
      <c r="JWD33" s="532"/>
      <c r="JWE33" s="532"/>
      <c r="JWF33" s="532"/>
      <c r="JWG33" s="532"/>
      <c r="JWH33" s="532"/>
      <c r="JWI33" s="532"/>
      <c r="JWJ33" s="532"/>
      <c r="JWK33" s="532"/>
      <c r="JWL33" s="532"/>
      <c r="JWM33" s="532"/>
      <c r="JWN33" s="532"/>
      <c r="JWO33" s="532"/>
      <c r="JWP33" s="532"/>
      <c r="JWQ33" s="532"/>
      <c r="JWR33" s="532"/>
      <c r="JWS33" s="532"/>
      <c r="JWT33" s="532"/>
      <c r="JWU33" s="532"/>
      <c r="JWV33" s="532"/>
      <c r="JWW33" s="532"/>
      <c r="JWX33" s="532"/>
      <c r="JWY33" s="532"/>
      <c r="JWZ33" s="532"/>
      <c r="JXA33" s="532"/>
      <c r="JXB33" s="532"/>
      <c r="JXC33" s="532"/>
      <c r="JXD33" s="532"/>
      <c r="JXE33" s="532"/>
      <c r="JXF33" s="532"/>
      <c r="JXG33" s="532"/>
      <c r="JXH33" s="532"/>
      <c r="JXI33" s="532"/>
      <c r="JXJ33" s="532"/>
      <c r="JXK33" s="532"/>
      <c r="JXL33" s="532"/>
      <c r="JXM33" s="532"/>
      <c r="JXN33" s="532"/>
      <c r="JXO33" s="532"/>
      <c r="JXP33" s="532"/>
      <c r="JXQ33" s="532"/>
      <c r="JXR33" s="532"/>
      <c r="JXS33" s="532"/>
      <c r="JXT33" s="532"/>
      <c r="JXU33" s="532"/>
      <c r="JXV33" s="532"/>
      <c r="JXW33" s="532"/>
      <c r="JXX33" s="532"/>
      <c r="JXY33" s="532"/>
      <c r="JXZ33" s="532"/>
      <c r="JYA33" s="532"/>
      <c r="JYB33" s="532"/>
      <c r="JYC33" s="532"/>
      <c r="JYD33" s="532"/>
      <c r="JYE33" s="532"/>
      <c r="JYF33" s="532"/>
      <c r="JYG33" s="532"/>
      <c r="JYH33" s="532"/>
      <c r="JYI33" s="532"/>
      <c r="JYJ33" s="532"/>
      <c r="JYK33" s="532"/>
      <c r="JYL33" s="532"/>
      <c r="JYM33" s="532"/>
      <c r="JYN33" s="532"/>
      <c r="JYO33" s="532"/>
      <c r="JYP33" s="532"/>
      <c r="JYQ33" s="532"/>
      <c r="JYR33" s="532"/>
      <c r="JYS33" s="532"/>
      <c r="JYT33" s="532"/>
      <c r="JYU33" s="532"/>
      <c r="JYV33" s="532"/>
      <c r="JYW33" s="532"/>
      <c r="JYX33" s="532"/>
      <c r="JYY33" s="532"/>
      <c r="JYZ33" s="532"/>
      <c r="JZA33" s="532"/>
      <c r="JZB33" s="532"/>
      <c r="JZC33" s="532"/>
      <c r="JZD33" s="532"/>
      <c r="JZE33" s="532"/>
      <c r="JZF33" s="532"/>
      <c r="JZG33" s="532"/>
      <c r="JZH33" s="532"/>
      <c r="JZI33" s="532"/>
      <c r="JZJ33" s="532"/>
      <c r="JZK33" s="532"/>
      <c r="JZL33" s="532"/>
      <c r="JZM33" s="532"/>
      <c r="JZN33" s="532"/>
      <c r="JZO33" s="532"/>
      <c r="JZP33" s="532"/>
      <c r="JZQ33" s="532"/>
      <c r="JZR33" s="532"/>
      <c r="JZS33" s="532"/>
      <c r="JZT33" s="532"/>
      <c r="JZU33" s="532"/>
      <c r="JZV33" s="532"/>
      <c r="JZW33" s="532"/>
      <c r="JZX33" s="532"/>
      <c r="JZY33" s="532"/>
      <c r="JZZ33" s="532"/>
      <c r="KAA33" s="532"/>
      <c r="KAB33" s="532"/>
      <c r="KAC33" s="532"/>
      <c r="KAD33" s="532"/>
      <c r="KAE33" s="532"/>
      <c r="KAF33" s="532"/>
      <c r="KAG33" s="532"/>
      <c r="KAH33" s="532"/>
      <c r="KAI33" s="532"/>
      <c r="KAJ33" s="532"/>
      <c r="KAK33" s="532"/>
      <c r="KAL33" s="532"/>
      <c r="KAM33" s="532"/>
      <c r="KAN33" s="532"/>
      <c r="KAO33" s="532"/>
      <c r="KAP33" s="532"/>
      <c r="KAQ33" s="532"/>
      <c r="KAR33" s="532"/>
      <c r="KAS33" s="532"/>
      <c r="KAT33" s="532"/>
      <c r="KAU33" s="532"/>
      <c r="KAV33" s="532"/>
      <c r="KAW33" s="532"/>
      <c r="KAX33" s="532"/>
      <c r="KAY33" s="532"/>
      <c r="KAZ33" s="532"/>
      <c r="KBA33" s="532"/>
      <c r="KBB33" s="532"/>
      <c r="KBC33" s="532"/>
      <c r="KBD33" s="532"/>
      <c r="KBE33" s="532"/>
      <c r="KBF33" s="532"/>
      <c r="KBG33" s="532"/>
      <c r="KBH33" s="532"/>
      <c r="KBI33" s="532"/>
      <c r="KBJ33" s="532"/>
      <c r="KBK33" s="532"/>
      <c r="KBL33" s="532"/>
      <c r="KBM33" s="532"/>
      <c r="KBN33" s="532"/>
      <c r="KBO33" s="532"/>
      <c r="KBP33" s="532"/>
      <c r="KBQ33" s="532"/>
      <c r="KBR33" s="532"/>
      <c r="KBS33" s="532"/>
      <c r="KBT33" s="532"/>
      <c r="KBU33" s="532"/>
      <c r="KBV33" s="532"/>
      <c r="KBW33" s="532"/>
      <c r="KBX33" s="532"/>
      <c r="KBY33" s="532"/>
      <c r="KBZ33" s="532"/>
      <c r="KCA33" s="532"/>
      <c r="KCB33" s="532"/>
      <c r="KCC33" s="532"/>
      <c r="KCD33" s="532"/>
      <c r="KCE33" s="532"/>
      <c r="KCF33" s="532"/>
      <c r="KCG33" s="532"/>
      <c r="KCH33" s="532"/>
      <c r="KCI33" s="532"/>
      <c r="KCJ33" s="532"/>
      <c r="KCK33" s="532"/>
      <c r="KCL33" s="532"/>
      <c r="KCM33" s="532"/>
      <c r="KCN33" s="532"/>
      <c r="KCO33" s="532"/>
      <c r="KCP33" s="532"/>
      <c r="KCQ33" s="532"/>
      <c r="KCR33" s="532"/>
      <c r="KCS33" s="532"/>
      <c r="KCT33" s="532"/>
      <c r="KCU33" s="532"/>
      <c r="KCV33" s="532"/>
      <c r="KCW33" s="532"/>
      <c r="KCX33" s="532"/>
      <c r="KCY33" s="532"/>
      <c r="KCZ33" s="532"/>
      <c r="KDA33" s="532"/>
      <c r="KDB33" s="532"/>
      <c r="KDC33" s="532"/>
      <c r="KDD33" s="532"/>
      <c r="KDE33" s="532"/>
      <c r="KDF33" s="532"/>
      <c r="KDG33" s="532"/>
      <c r="KDH33" s="532"/>
      <c r="KDI33" s="532"/>
      <c r="KDJ33" s="532"/>
      <c r="KDK33" s="532"/>
      <c r="KDL33" s="532"/>
      <c r="KDM33" s="532"/>
      <c r="KDN33" s="532"/>
      <c r="KDO33" s="532"/>
      <c r="KDP33" s="532"/>
      <c r="KDQ33" s="532"/>
      <c r="KDR33" s="532"/>
      <c r="KDS33" s="532"/>
      <c r="KDT33" s="532"/>
      <c r="KDU33" s="532"/>
      <c r="KDV33" s="532"/>
      <c r="KDW33" s="532"/>
      <c r="KDX33" s="532"/>
      <c r="KDY33" s="532"/>
      <c r="KDZ33" s="532"/>
      <c r="KEA33" s="532"/>
      <c r="KEB33" s="532"/>
      <c r="KEC33" s="532"/>
      <c r="KED33" s="532"/>
      <c r="KEE33" s="532"/>
      <c r="KEF33" s="532"/>
      <c r="KEG33" s="532"/>
      <c r="KEH33" s="532"/>
      <c r="KEI33" s="532"/>
      <c r="KEJ33" s="532"/>
      <c r="KEK33" s="532"/>
      <c r="KEL33" s="532"/>
      <c r="KEM33" s="532"/>
      <c r="KEN33" s="532"/>
      <c r="KEO33" s="532"/>
      <c r="KEP33" s="532"/>
      <c r="KEQ33" s="532"/>
      <c r="KER33" s="532"/>
      <c r="KES33" s="532"/>
      <c r="KET33" s="532"/>
      <c r="KEU33" s="532"/>
      <c r="KEV33" s="532"/>
      <c r="KEW33" s="532"/>
      <c r="KEX33" s="532"/>
      <c r="KEY33" s="532"/>
      <c r="KEZ33" s="532"/>
      <c r="KFA33" s="532"/>
      <c r="KFB33" s="532"/>
      <c r="KFC33" s="532"/>
      <c r="KFD33" s="532"/>
      <c r="KFE33" s="532"/>
      <c r="KFF33" s="532"/>
      <c r="KFG33" s="532"/>
      <c r="KFH33" s="532"/>
      <c r="KFI33" s="532"/>
      <c r="KFJ33" s="532"/>
      <c r="KFK33" s="532"/>
      <c r="KFL33" s="532"/>
      <c r="KFM33" s="532"/>
      <c r="KFN33" s="532"/>
      <c r="KFO33" s="532"/>
      <c r="KFP33" s="532"/>
      <c r="KFQ33" s="532"/>
      <c r="KFR33" s="532"/>
      <c r="KFS33" s="532"/>
      <c r="KFT33" s="532"/>
      <c r="KFU33" s="532"/>
      <c r="KFV33" s="532"/>
      <c r="KFW33" s="532"/>
      <c r="KFX33" s="532"/>
      <c r="KFY33" s="532"/>
      <c r="KFZ33" s="532"/>
      <c r="KGA33" s="532"/>
      <c r="KGB33" s="532"/>
      <c r="KGC33" s="532"/>
      <c r="KGD33" s="532"/>
      <c r="KGE33" s="532"/>
      <c r="KGF33" s="532"/>
      <c r="KGG33" s="532"/>
      <c r="KGH33" s="532"/>
      <c r="KGI33" s="532"/>
      <c r="KGJ33" s="532"/>
      <c r="KGK33" s="532"/>
      <c r="KGL33" s="532"/>
      <c r="KGM33" s="532"/>
      <c r="KGN33" s="532"/>
      <c r="KGO33" s="532"/>
      <c r="KGP33" s="532"/>
      <c r="KGQ33" s="532"/>
      <c r="KGR33" s="532"/>
      <c r="KGS33" s="532"/>
      <c r="KGT33" s="532"/>
      <c r="KGU33" s="532"/>
      <c r="KGV33" s="532"/>
      <c r="KGW33" s="532"/>
      <c r="KGX33" s="532"/>
      <c r="KGY33" s="532"/>
      <c r="KGZ33" s="532"/>
      <c r="KHA33" s="532"/>
      <c r="KHB33" s="532"/>
      <c r="KHC33" s="532"/>
      <c r="KHD33" s="532"/>
      <c r="KHE33" s="532"/>
      <c r="KHF33" s="532"/>
      <c r="KHG33" s="532"/>
      <c r="KHH33" s="532"/>
      <c r="KHI33" s="532"/>
      <c r="KHJ33" s="532"/>
      <c r="KHK33" s="532"/>
      <c r="KHL33" s="532"/>
      <c r="KHM33" s="532"/>
      <c r="KHN33" s="532"/>
      <c r="KHO33" s="532"/>
      <c r="KHP33" s="532"/>
      <c r="KHQ33" s="532"/>
      <c r="KHR33" s="532"/>
      <c r="KHS33" s="532"/>
      <c r="KHT33" s="532"/>
      <c r="KHU33" s="532"/>
      <c r="KHV33" s="532"/>
      <c r="KHW33" s="532"/>
      <c r="KHX33" s="532"/>
      <c r="KHY33" s="532"/>
      <c r="KHZ33" s="532"/>
      <c r="KIA33" s="532"/>
      <c r="KIB33" s="532"/>
      <c r="KIC33" s="532"/>
      <c r="KID33" s="532"/>
      <c r="KIE33" s="532"/>
      <c r="KIF33" s="532"/>
      <c r="KIG33" s="532"/>
      <c r="KIH33" s="532"/>
      <c r="KII33" s="532"/>
      <c r="KIJ33" s="532"/>
      <c r="KIK33" s="532"/>
      <c r="KIL33" s="532"/>
      <c r="KIM33" s="532"/>
      <c r="KIN33" s="532"/>
      <c r="KIO33" s="532"/>
      <c r="KIP33" s="532"/>
      <c r="KIQ33" s="532"/>
      <c r="KIR33" s="532"/>
      <c r="KIS33" s="532"/>
      <c r="KIT33" s="532"/>
      <c r="KIU33" s="532"/>
      <c r="KIV33" s="532"/>
      <c r="KIW33" s="532"/>
      <c r="KIX33" s="532"/>
      <c r="KIY33" s="532"/>
      <c r="KIZ33" s="532"/>
      <c r="KJA33" s="532"/>
      <c r="KJB33" s="532"/>
      <c r="KJC33" s="532"/>
      <c r="KJD33" s="532"/>
      <c r="KJE33" s="532"/>
      <c r="KJF33" s="532"/>
      <c r="KJG33" s="532"/>
      <c r="KJH33" s="532"/>
      <c r="KJI33" s="532"/>
      <c r="KJJ33" s="532"/>
      <c r="KJK33" s="532"/>
      <c r="KJL33" s="532"/>
      <c r="KJM33" s="532"/>
      <c r="KJN33" s="532"/>
      <c r="KJO33" s="532"/>
      <c r="KJP33" s="532"/>
      <c r="KJQ33" s="532"/>
      <c r="KJR33" s="532"/>
      <c r="KJS33" s="532"/>
      <c r="KJT33" s="532"/>
      <c r="KJU33" s="532"/>
      <c r="KJV33" s="532"/>
      <c r="KJW33" s="532"/>
      <c r="KJX33" s="532"/>
      <c r="KJY33" s="532"/>
      <c r="KJZ33" s="532"/>
      <c r="KKA33" s="532"/>
      <c r="KKB33" s="532"/>
      <c r="KKC33" s="532"/>
      <c r="KKD33" s="532"/>
      <c r="KKE33" s="532"/>
      <c r="KKF33" s="532"/>
      <c r="KKG33" s="532"/>
      <c r="KKH33" s="532"/>
      <c r="KKI33" s="532"/>
      <c r="KKJ33" s="532"/>
      <c r="KKK33" s="532"/>
      <c r="KKL33" s="532"/>
      <c r="KKM33" s="532"/>
      <c r="KKN33" s="532"/>
      <c r="KKO33" s="532"/>
      <c r="KKP33" s="532"/>
      <c r="KKQ33" s="532"/>
      <c r="KKR33" s="532"/>
      <c r="KKS33" s="532"/>
      <c r="KKT33" s="532"/>
      <c r="KKU33" s="532"/>
      <c r="KKV33" s="532"/>
      <c r="KKW33" s="532"/>
      <c r="KKX33" s="532"/>
      <c r="KKY33" s="532"/>
      <c r="KKZ33" s="532"/>
      <c r="KLA33" s="532"/>
      <c r="KLB33" s="532"/>
      <c r="KLC33" s="532"/>
      <c r="KLD33" s="532"/>
      <c r="KLE33" s="532"/>
      <c r="KLF33" s="532"/>
      <c r="KLG33" s="532"/>
      <c r="KLH33" s="532"/>
      <c r="KLI33" s="532"/>
      <c r="KLJ33" s="532"/>
      <c r="KLK33" s="532"/>
      <c r="KLL33" s="532"/>
      <c r="KLM33" s="532"/>
      <c r="KLN33" s="532"/>
      <c r="KLO33" s="532"/>
      <c r="KLP33" s="532"/>
      <c r="KLQ33" s="532"/>
      <c r="KLR33" s="532"/>
      <c r="KLS33" s="532"/>
      <c r="KLT33" s="532"/>
      <c r="KLU33" s="532"/>
      <c r="KLV33" s="532"/>
      <c r="KLW33" s="532"/>
      <c r="KLX33" s="532"/>
      <c r="KLY33" s="532"/>
      <c r="KLZ33" s="532"/>
      <c r="KMA33" s="532"/>
      <c r="KMB33" s="532"/>
      <c r="KMC33" s="532"/>
      <c r="KMD33" s="532"/>
      <c r="KME33" s="532"/>
      <c r="KMF33" s="532"/>
      <c r="KMG33" s="532"/>
      <c r="KMH33" s="532"/>
      <c r="KMI33" s="532"/>
      <c r="KMJ33" s="532"/>
      <c r="KMK33" s="532"/>
      <c r="KML33" s="532"/>
      <c r="KMM33" s="532"/>
      <c r="KMN33" s="532"/>
      <c r="KMO33" s="532"/>
      <c r="KMP33" s="532"/>
      <c r="KMQ33" s="532"/>
      <c r="KMR33" s="532"/>
      <c r="KMS33" s="532"/>
      <c r="KMT33" s="532"/>
      <c r="KMU33" s="532"/>
      <c r="KMV33" s="532"/>
      <c r="KMW33" s="532"/>
      <c r="KMX33" s="532"/>
      <c r="KMY33" s="532"/>
      <c r="KMZ33" s="532"/>
      <c r="KNA33" s="532"/>
      <c r="KNB33" s="532"/>
      <c r="KNC33" s="532"/>
      <c r="KND33" s="532"/>
      <c r="KNE33" s="532"/>
      <c r="KNF33" s="532"/>
      <c r="KNG33" s="532"/>
      <c r="KNH33" s="532"/>
      <c r="KNI33" s="532"/>
      <c r="KNJ33" s="532"/>
      <c r="KNK33" s="532"/>
      <c r="KNL33" s="532"/>
      <c r="KNM33" s="532"/>
      <c r="KNN33" s="532"/>
      <c r="KNO33" s="532"/>
      <c r="KNP33" s="532"/>
      <c r="KNQ33" s="532"/>
      <c r="KNR33" s="532"/>
      <c r="KNS33" s="532"/>
      <c r="KNT33" s="532"/>
      <c r="KNU33" s="532"/>
      <c r="KNV33" s="532"/>
      <c r="KNW33" s="532"/>
      <c r="KNX33" s="532"/>
      <c r="KNY33" s="532"/>
      <c r="KNZ33" s="532"/>
      <c r="KOA33" s="532"/>
      <c r="KOB33" s="532"/>
      <c r="KOC33" s="532"/>
      <c r="KOD33" s="532"/>
      <c r="KOE33" s="532"/>
      <c r="KOF33" s="532"/>
      <c r="KOG33" s="532"/>
      <c r="KOH33" s="532"/>
      <c r="KOI33" s="532"/>
      <c r="KOJ33" s="532"/>
      <c r="KOK33" s="532"/>
      <c r="KOL33" s="532"/>
      <c r="KOM33" s="532"/>
      <c r="KON33" s="532"/>
      <c r="KOO33" s="532"/>
      <c r="KOP33" s="532"/>
      <c r="KOQ33" s="532"/>
      <c r="KOR33" s="532"/>
      <c r="KOS33" s="532"/>
      <c r="KOT33" s="532"/>
      <c r="KOU33" s="532"/>
      <c r="KOV33" s="532"/>
      <c r="KOW33" s="532"/>
      <c r="KOX33" s="532"/>
      <c r="KOY33" s="532"/>
      <c r="KOZ33" s="532"/>
      <c r="KPA33" s="532"/>
      <c r="KPB33" s="532"/>
      <c r="KPC33" s="532"/>
      <c r="KPD33" s="532"/>
      <c r="KPE33" s="532"/>
      <c r="KPF33" s="532"/>
      <c r="KPG33" s="532"/>
      <c r="KPH33" s="532"/>
      <c r="KPI33" s="532"/>
      <c r="KPJ33" s="532"/>
      <c r="KPK33" s="532"/>
      <c r="KPL33" s="532"/>
      <c r="KPM33" s="532"/>
      <c r="KPN33" s="532"/>
      <c r="KPO33" s="532"/>
      <c r="KPP33" s="532"/>
      <c r="KPQ33" s="532"/>
      <c r="KPR33" s="532"/>
      <c r="KPS33" s="532"/>
      <c r="KPT33" s="532"/>
      <c r="KPU33" s="532"/>
      <c r="KPV33" s="532"/>
      <c r="KPW33" s="532"/>
      <c r="KPX33" s="532"/>
      <c r="KPY33" s="532"/>
      <c r="KPZ33" s="532"/>
      <c r="KQA33" s="532"/>
      <c r="KQB33" s="532"/>
      <c r="KQC33" s="532"/>
      <c r="KQD33" s="532"/>
      <c r="KQE33" s="532"/>
      <c r="KQF33" s="532"/>
      <c r="KQG33" s="532"/>
      <c r="KQH33" s="532"/>
      <c r="KQI33" s="532"/>
      <c r="KQJ33" s="532"/>
      <c r="KQK33" s="532"/>
      <c r="KQL33" s="532"/>
      <c r="KQM33" s="532"/>
      <c r="KQN33" s="532"/>
      <c r="KQO33" s="532"/>
      <c r="KQP33" s="532"/>
      <c r="KQQ33" s="532"/>
      <c r="KQR33" s="532"/>
      <c r="KQS33" s="532"/>
      <c r="KQT33" s="532"/>
      <c r="KQU33" s="532"/>
      <c r="KQV33" s="532"/>
      <c r="KQW33" s="532"/>
      <c r="KQX33" s="532"/>
      <c r="KQY33" s="532"/>
      <c r="KQZ33" s="532"/>
      <c r="KRA33" s="532"/>
      <c r="KRB33" s="532"/>
      <c r="KRC33" s="532"/>
      <c r="KRD33" s="532"/>
      <c r="KRE33" s="532"/>
      <c r="KRF33" s="532"/>
      <c r="KRG33" s="532"/>
      <c r="KRH33" s="532"/>
      <c r="KRI33" s="532"/>
      <c r="KRJ33" s="532"/>
      <c r="KRK33" s="532"/>
      <c r="KRL33" s="532"/>
      <c r="KRM33" s="532"/>
      <c r="KRN33" s="532"/>
      <c r="KRO33" s="532"/>
      <c r="KRP33" s="532"/>
      <c r="KRQ33" s="532"/>
      <c r="KRR33" s="532"/>
      <c r="KRS33" s="532"/>
      <c r="KRT33" s="532"/>
      <c r="KRU33" s="532"/>
      <c r="KRV33" s="532"/>
      <c r="KRW33" s="532"/>
      <c r="KRX33" s="532"/>
      <c r="KRY33" s="532"/>
      <c r="KRZ33" s="532"/>
      <c r="KSA33" s="532"/>
      <c r="KSB33" s="532"/>
      <c r="KSC33" s="532"/>
      <c r="KSD33" s="532"/>
      <c r="KSE33" s="532"/>
      <c r="KSF33" s="532"/>
      <c r="KSG33" s="532"/>
      <c r="KSH33" s="532"/>
      <c r="KSI33" s="532"/>
      <c r="KSJ33" s="532"/>
      <c r="KSK33" s="532"/>
      <c r="KSL33" s="532"/>
      <c r="KSM33" s="532"/>
      <c r="KSN33" s="532"/>
      <c r="KSO33" s="532"/>
      <c r="KSP33" s="532"/>
      <c r="KSQ33" s="532"/>
      <c r="KSR33" s="532"/>
      <c r="KSS33" s="532"/>
      <c r="KST33" s="532"/>
      <c r="KSU33" s="532"/>
      <c r="KSV33" s="532"/>
      <c r="KSW33" s="532"/>
      <c r="KSX33" s="532"/>
      <c r="KSY33" s="532"/>
      <c r="KSZ33" s="532"/>
      <c r="KTA33" s="532"/>
      <c r="KTB33" s="532"/>
      <c r="KTC33" s="532"/>
      <c r="KTD33" s="532"/>
      <c r="KTE33" s="532"/>
      <c r="KTF33" s="532"/>
      <c r="KTG33" s="532"/>
      <c r="KTH33" s="532"/>
      <c r="KTI33" s="532"/>
      <c r="KTJ33" s="532"/>
      <c r="KTK33" s="532"/>
      <c r="KTL33" s="532"/>
      <c r="KTM33" s="532"/>
      <c r="KTN33" s="532"/>
      <c r="KTO33" s="532"/>
      <c r="KTP33" s="532"/>
      <c r="KTQ33" s="532"/>
      <c r="KTR33" s="532"/>
      <c r="KTS33" s="532"/>
      <c r="KTT33" s="532"/>
      <c r="KTU33" s="532"/>
      <c r="KTV33" s="532"/>
      <c r="KTW33" s="532"/>
      <c r="KTX33" s="532"/>
      <c r="KTY33" s="532"/>
      <c r="KTZ33" s="532"/>
      <c r="KUA33" s="532"/>
      <c r="KUB33" s="532"/>
      <c r="KUC33" s="532"/>
      <c r="KUD33" s="532"/>
      <c r="KUE33" s="532"/>
      <c r="KUF33" s="532"/>
      <c r="KUG33" s="532"/>
      <c r="KUH33" s="532"/>
      <c r="KUI33" s="532"/>
      <c r="KUJ33" s="532"/>
      <c r="KUK33" s="532"/>
      <c r="KUL33" s="532"/>
      <c r="KUM33" s="532"/>
      <c r="KUN33" s="532"/>
      <c r="KUO33" s="532"/>
      <c r="KUP33" s="532"/>
      <c r="KUQ33" s="532"/>
      <c r="KUR33" s="532"/>
      <c r="KUS33" s="532"/>
      <c r="KUT33" s="532"/>
      <c r="KUU33" s="532"/>
      <c r="KUV33" s="532"/>
      <c r="KUW33" s="532"/>
      <c r="KUX33" s="532"/>
      <c r="KUY33" s="532"/>
      <c r="KUZ33" s="532"/>
      <c r="KVA33" s="532"/>
      <c r="KVB33" s="532"/>
      <c r="KVC33" s="532"/>
      <c r="KVD33" s="532"/>
      <c r="KVE33" s="532"/>
      <c r="KVF33" s="532"/>
      <c r="KVG33" s="532"/>
      <c r="KVH33" s="532"/>
      <c r="KVI33" s="532"/>
      <c r="KVJ33" s="532"/>
      <c r="KVK33" s="532"/>
      <c r="KVL33" s="532"/>
      <c r="KVM33" s="532"/>
      <c r="KVN33" s="532"/>
      <c r="KVO33" s="532"/>
      <c r="KVP33" s="532"/>
      <c r="KVQ33" s="532"/>
      <c r="KVR33" s="532"/>
      <c r="KVS33" s="532"/>
      <c r="KVT33" s="532"/>
      <c r="KVU33" s="532"/>
      <c r="KVV33" s="532"/>
      <c r="KVW33" s="532"/>
      <c r="KVX33" s="532"/>
      <c r="KVY33" s="532"/>
      <c r="KVZ33" s="532"/>
      <c r="KWA33" s="532"/>
      <c r="KWB33" s="532"/>
      <c r="KWC33" s="532"/>
      <c r="KWD33" s="532"/>
      <c r="KWE33" s="532"/>
      <c r="KWF33" s="532"/>
      <c r="KWG33" s="532"/>
      <c r="KWH33" s="532"/>
      <c r="KWI33" s="532"/>
      <c r="KWJ33" s="532"/>
      <c r="KWK33" s="532"/>
      <c r="KWL33" s="532"/>
      <c r="KWM33" s="532"/>
      <c r="KWN33" s="532"/>
      <c r="KWO33" s="532"/>
      <c r="KWP33" s="532"/>
      <c r="KWQ33" s="532"/>
      <c r="KWR33" s="532"/>
      <c r="KWS33" s="532"/>
      <c r="KWT33" s="532"/>
      <c r="KWU33" s="532"/>
      <c r="KWV33" s="532"/>
      <c r="KWW33" s="532"/>
      <c r="KWX33" s="532"/>
      <c r="KWY33" s="532"/>
      <c r="KWZ33" s="532"/>
      <c r="KXA33" s="532"/>
      <c r="KXB33" s="532"/>
      <c r="KXC33" s="532"/>
      <c r="KXD33" s="532"/>
      <c r="KXE33" s="532"/>
      <c r="KXF33" s="532"/>
      <c r="KXG33" s="532"/>
      <c r="KXH33" s="532"/>
      <c r="KXI33" s="532"/>
      <c r="KXJ33" s="532"/>
      <c r="KXK33" s="532"/>
      <c r="KXL33" s="532"/>
      <c r="KXM33" s="532"/>
      <c r="KXN33" s="532"/>
      <c r="KXO33" s="532"/>
      <c r="KXP33" s="532"/>
      <c r="KXQ33" s="532"/>
      <c r="KXR33" s="532"/>
      <c r="KXS33" s="532"/>
      <c r="KXT33" s="532"/>
      <c r="KXU33" s="532"/>
      <c r="KXV33" s="532"/>
      <c r="KXW33" s="532"/>
      <c r="KXX33" s="532"/>
      <c r="KXY33" s="532"/>
      <c r="KXZ33" s="532"/>
      <c r="KYA33" s="532"/>
      <c r="KYB33" s="532"/>
      <c r="KYC33" s="532"/>
      <c r="KYD33" s="532"/>
      <c r="KYE33" s="532"/>
      <c r="KYF33" s="532"/>
      <c r="KYG33" s="532"/>
      <c r="KYH33" s="532"/>
      <c r="KYI33" s="532"/>
      <c r="KYJ33" s="532"/>
      <c r="KYK33" s="532"/>
      <c r="KYL33" s="532"/>
      <c r="KYM33" s="532"/>
      <c r="KYN33" s="532"/>
      <c r="KYO33" s="532"/>
      <c r="KYP33" s="532"/>
      <c r="KYQ33" s="532"/>
      <c r="KYR33" s="532"/>
      <c r="KYS33" s="532"/>
      <c r="KYT33" s="532"/>
      <c r="KYU33" s="532"/>
      <c r="KYV33" s="532"/>
      <c r="KYW33" s="532"/>
      <c r="KYX33" s="532"/>
      <c r="KYY33" s="532"/>
      <c r="KYZ33" s="532"/>
      <c r="KZA33" s="532"/>
      <c r="KZB33" s="532"/>
      <c r="KZC33" s="532"/>
      <c r="KZD33" s="532"/>
      <c r="KZE33" s="532"/>
      <c r="KZF33" s="532"/>
      <c r="KZG33" s="532"/>
      <c r="KZH33" s="532"/>
      <c r="KZI33" s="532"/>
      <c r="KZJ33" s="532"/>
      <c r="KZK33" s="532"/>
      <c r="KZL33" s="532"/>
      <c r="KZM33" s="532"/>
      <c r="KZN33" s="532"/>
      <c r="KZO33" s="532"/>
      <c r="KZP33" s="532"/>
      <c r="KZQ33" s="532"/>
      <c r="KZR33" s="532"/>
      <c r="KZS33" s="532"/>
      <c r="KZT33" s="532"/>
      <c r="KZU33" s="532"/>
      <c r="KZV33" s="532"/>
      <c r="KZW33" s="532"/>
      <c r="KZX33" s="532"/>
      <c r="KZY33" s="532"/>
      <c r="KZZ33" s="532"/>
      <c r="LAA33" s="532"/>
      <c r="LAB33" s="532"/>
      <c r="LAC33" s="532"/>
      <c r="LAD33" s="532"/>
      <c r="LAE33" s="532"/>
      <c r="LAF33" s="532"/>
      <c r="LAG33" s="532"/>
      <c r="LAH33" s="532"/>
      <c r="LAI33" s="532"/>
      <c r="LAJ33" s="532"/>
      <c r="LAK33" s="532"/>
      <c r="LAL33" s="532"/>
      <c r="LAM33" s="532"/>
      <c r="LAN33" s="532"/>
      <c r="LAO33" s="532"/>
      <c r="LAP33" s="532"/>
      <c r="LAQ33" s="532"/>
      <c r="LAR33" s="532"/>
      <c r="LAS33" s="532"/>
      <c r="LAT33" s="532"/>
      <c r="LAU33" s="532"/>
      <c r="LAV33" s="532"/>
      <c r="LAW33" s="532"/>
      <c r="LAX33" s="532"/>
      <c r="LAY33" s="532"/>
      <c r="LAZ33" s="532"/>
      <c r="LBA33" s="532"/>
      <c r="LBB33" s="532"/>
      <c r="LBC33" s="532"/>
      <c r="LBD33" s="532"/>
      <c r="LBE33" s="532"/>
      <c r="LBF33" s="532"/>
      <c r="LBG33" s="532"/>
      <c r="LBH33" s="532"/>
      <c r="LBI33" s="532"/>
      <c r="LBJ33" s="532"/>
      <c r="LBK33" s="532"/>
      <c r="LBL33" s="532"/>
      <c r="LBM33" s="532"/>
      <c r="LBN33" s="532"/>
      <c r="LBO33" s="532"/>
      <c r="LBP33" s="532"/>
      <c r="LBQ33" s="532"/>
      <c r="LBR33" s="532"/>
      <c r="LBS33" s="532"/>
      <c r="LBT33" s="532"/>
      <c r="LBU33" s="532"/>
      <c r="LBV33" s="532"/>
      <c r="LBW33" s="532"/>
      <c r="LBX33" s="532"/>
      <c r="LBY33" s="532"/>
      <c r="LBZ33" s="532"/>
      <c r="LCA33" s="532"/>
      <c r="LCB33" s="532"/>
      <c r="LCC33" s="532"/>
      <c r="LCD33" s="532"/>
      <c r="LCE33" s="532"/>
      <c r="LCF33" s="532"/>
      <c r="LCG33" s="532"/>
      <c r="LCH33" s="532"/>
      <c r="LCI33" s="532"/>
      <c r="LCJ33" s="532"/>
      <c r="LCK33" s="532"/>
      <c r="LCL33" s="532"/>
      <c r="LCM33" s="532"/>
      <c r="LCN33" s="532"/>
      <c r="LCO33" s="532"/>
      <c r="LCP33" s="532"/>
      <c r="LCQ33" s="532"/>
      <c r="LCR33" s="532"/>
      <c r="LCS33" s="532"/>
      <c r="LCT33" s="532"/>
      <c r="LCU33" s="532"/>
      <c r="LCV33" s="532"/>
      <c r="LCW33" s="532"/>
      <c r="LCX33" s="532"/>
      <c r="LCY33" s="532"/>
      <c r="LCZ33" s="532"/>
      <c r="LDA33" s="532"/>
      <c r="LDB33" s="532"/>
      <c r="LDC33" s="532"/>
      <c r="LDD33" s="532"/>
      <c r="LDE33" s="532"/>
      <c r="LDF33" s="532"/>
      <c r="LDG33" s="532"/>
      <c r="LDH33" s="532"/>
      <c r="LDI33" s="532"/>
      <c r="LDJ33" s="532"/>
      <c r="LDK33" s="532"/>
      <c r="LDL33" s="532"/>
      <c r="LDM33" s="532"/>
      <c r="LDN33" s="532"/>
      <c r="LDO33" s="532"/>
      <c r="LDP33" s="532"/>
      <c r="LDQ33" s="532"/>
      <c r="LDR33" s="532"/>
      <c r="LDS33" s="532"/>
      <c r="LDT33" s="532"/>
      <c r="LDU33" s="532"/>
      <c r="LDV33" s="532"/>
      <c r="LDW33" s="532"/>
      <c r="LDX33" s="532"/>
      <c r="LDY33" s="532"/>
      <c r="LDZ33" s="532"/>
      <c r="LEA33" s="532"/>
      <c r="LEB33" s="532"/>
      <c r="LEC33" s="532"/>
      <c r="LED33" s="532"/>
      <c r="LEE33" s="532"/>
      <c r="LEF33" s="532"/>
      <c r="LEG33" s="532"/>
      <c r="LEH33" s="532"/>
      <c r="LEI33" s="532"/>
      <c r="LEJ33" s="532"/>
      <c r="LEK33" s="532"/>
      <c r="LEL33" s="532"/>
      <c r="LEM33" s="532"/>
      <c r="LEN33" s="532"/>
      <c r="LEO33" s="532"/>
      <c r="LEP33" s="532"/>
      <c r="LEQ33" s="532"/>
      <c r="LER33" s="532"/>
      <c r="LES33" s="532"/>
      <c r="LET33" s="532"/>
      <c r="LEU33" s="532"/>
      <c r="LEV33" s="532"/>
      <c r="LEW33" s="532"/>
      <c r="LEX33" s="532"/>
      <c r="LEY33" s="532"/>
      <c r="LEZ33" s="532"/>
      <c r="LFA33" s="532"/>
      <c r="LFB33" s="532"/>
      <c r="LFC33" s="532"/>
      <c r="LFD33" s="532"/>
      <c r="LFE33" s="532"/>
      <c r="LFF33" s="532"/>
      <c r="LFG33" s="532"/>
      <c r="LFH33" s="532"/>
      <c r="LFI33" s="532"/>
      <c r="LFJ33" s="532"/>
      <c r="LFK33" s="532"/>
      <c r="LFL33" s="532"/>
      <c r="LFM33" s="532"/>
      <c r="LFN33" s="532"/>
      <c r="LFO33" s="532"/>
      <c r="LFP33" s="532"/>
      <c r="LFQ33" s="532"/>
      <c r="LFR33" s="532"/>
      <c r="LFS33" s="532"/>
      <c r="LFT33" s="532"/>
      <c r="LFU33" s="532"/>
      <c r="LFV33" s="532"/>
      <c r="LFW33" s="532"/>
      <c r="LFX33" s="532"/>
      <c r="LFY33" s="532"/>
      <c r="LFZ33" s="532"/>
      <c r="LGA33" s="532"/>
      <c r="LGB33" s="532"/>
      <c r="LGC33" s="532"/>
      <c r="LGD33" s="532"/>
      <c r="LGE33" s="532"/>
      <c r="LGF33" s="532"/>
      <c r="LGG33" s="532"/>
      <c r="LGH33" s="532"/>
      <c r="LGI33" s="532"/>
      <c r="LGJ33" s="532"/>
      <c r="LGK33" s="532"/>
      <c r="LGL33" s="532"/>
      <c r="LGM33" s="532"/>
      <c r="LGN33" s="532"/>
      <c r="LGO33" s="532"/>
      <c r="LGP33" s="532"/>
      <c r="LGQ33" s="532"/>
      <c r="LGR33" s="532"/>
      <c r="LGS33" s="532"/>
      <c r="LGT33" s="532"/>
      <c r="LGU33" s="532"/>
      <c r="LGV33" s="532"/>
      <c r="LGW33" s="532"/>
      <c r="LGX33" s="532"/>
      <c r="LGY33" s="532"/>
      <c r="LGZ33" s="532"/>
      <c r="LHA33" s="532"/>
      <c r="LHB33" s="532"/>
      <c r="LHC33" s="532"/>
      <c r="LHD33" s="532"/>
      <c r="LHE33" s="532"/>
      <c r="LHF33" s="532"/>
      <c r="LHG33" s="532"/>
      <c r="LHH33" s="532"/>
      <c r="LHI33" s="532"/>
      <c r="LHJ33" s="532"/>
      <c r="LHK33" s="532"/>
      <c r="LHL33" s="532"/>
      <c r="LHM33" s="532"/>
      <c r="LHN33" s="532"/>
      <c r="LHO33" s="532"/>
      <c r="LHP33" s="532"/>
      <c r="LHQ33" s="532"/>
      <c r="LHR33" s="532"/>
      <c r="LHS33" s="532"/>
      <c r="LHT33" s="532"/>
      <c r="LHU33" s="532"/>
      <c r="LHV33" s="532"/>
      <c r="LHW33" s="532"/>
      <c r="LHX33" s="532"/>
      <c r="LHY33" s="532"/>
      <c r="LHZ33" s="532"/>
      <c r="LIA33" s="532"/>
      <c r="LIB33" s="532"/>
      <c r="LIC33" s="532"/>
      <c r="LID33" s="532"/>
      <c r="LIE33" s="532"/>
      <c r="LIF33" s="532"/>
      <c r="LIG33" s="532"/>
      <c r="LIH33" s="532"/>
      <c r="LII33" s="532"/>
      <c r="LIJ33" s="532"/>
      <c r="LIK33" s="532"/>
      <c r="LIL33" s="532"/>
      <c r="LIM33" s="532"/>
      <c r="LIN33" s="532"/>
      <c r="LIO33" s="532"/>
      <c r="LIP33" s="532"/>
      <c r="LIQ33" s="532"/>
      <c r="LIR33" s="532"/>
      <c r="LIS33" s="532"/>
      <c r="LIT33" s="532"/>
      <c r="LIU33" s="532"/>
      <c r="LIV33" s="532"/>
      <c r="LIW33" s="532"/>
      <c r="LIX33" s="532"/>
      <c r="LIY33" s="532"/>
      <c r="LIZ33" s="532"/>
      <c r="LJA33" s="532"/>
      <c r="LJB33" s="532"/>
      <c r="LJC33" s="532"/>
      <c r="LJD33" s="532"/>
      <c r="LJE33" s="532"/>
      <c r="LJF33" s="532"/>
      <c r="LJG33" s="532"/>
      <c r="LJH33" s="532"/>
      <c r="LJI33" s="532"/>
      <c r="LJJ33" s="532"/>
      <c r="LJK33" s="532"/>
      <c r="LJL33" s="532"/>
      <c r="LJM33" s="532"/>
      <c r="LJN33" s="532"/>
      <c r="LJO33" s="532"/>
      <c r="LJP33" s="532"/>
      <c r="LJQ33" s="532"/>
      <c r="LJR33" s="532"/>
      <c r="LJS33" s="532"/>
      <c r="LJT33" s="532"/>
      <c r="LJU33" s="532"/>
      <c r="LJV33" s="532"/>
      <c r="LJW33" s="532"/>
      <c r="LJX33" s="532"/>
      <c r="LJY33" s="532"/>
      <c r="LJZ33" s="532"/>
      <c r="LKA33" s="532"/>
      <c r="LKB33" s="532"/>
      <c r="LKC33" s="532"/>
      <c r="LKD33" s="532"/>
      <c r="LKE33" s="532"/>
      <c r="LKF33" s="532"/>
      <c r="LKG33" s="532"/>
      <c r="LKH33" s="532"/>
      <c r="LKI33" s="532"/>
      <c r="LKJ33" s="532"/>
      <c r="LKK33" s="532"/>
      <c r="LKL33" s="532"/>
      <c r="LKM33" s="532"/>
      <c r="LKN33" s="532"/>
      <c r="LKO33" s="532"/>
      <c r="LKP33" s="532"/>
      <c r="LKQ33" s="532"/>
      <c r="LKR33" s="532"/>
      <c r="LKS33" s="532"/>
      <c r="LKT33" s="532"/>
      <c r="LKU33" s="532"/>
      <c r="LKV33" s="532"/>
      <c r="LKW33" s="532"/>
      <c r="LKX33" s="532"/>
      <c r="LKY33" s="532"/>
      <c r="LKZ33" s="532"/>
      <c r="LLA33" s="532"/>
      <c r="LLB33" s="532"/>
      <c r="LLC33" s="532"/>
      <c r="LLD33" s="532"/>
      <c r="LLE33" s="532"/>
      <c r="LLF33" s="532"/>
      <c r="LLG33" s="532"/>
      <c r="LLH33" s="532"/>
      <c r="LLI33" s="532"/>
      <c r="LLJ33" s="532"/>
      <c r="LLK33" s="532"/>
      <c r="LLL33" s="532"/>
      <c r="LLM33" s="532"/>
      <c r="LLN33" s="532"/>
      <c r="LLO33" s="532"/>
      <c r="LLP33" s="532"/>
      <c r="LLQ33" s="532"/>
      <c r="LLR33" s="532"/>
      <c r="LLS33" s="532"/>
      <c r="LLT33" s="532"/>
      <c r="LLU33" s="532"/>
      <c r="LLV33" s="532"/>
      <c r="LLW33" s="532"/>
      <c r="LLX33" s="532"/>
      <c r="LLY33" s="532"/>
      <c r="LLZ33" s="532"/>
      <c r="LMA33" s="532"/>
      <c r="LMB33" s="532"/>
      <c r="LMC33" s="532"/>
      <c r="LMD33" s="532"/>
      <c r="LME33" s="532"/>
      <c r="LMF33" s="532"/>
      <c r="LMG33" s="532"/>
      <c r="LMH33" s="532"/>
      <c r="LMI33" s="532"/>
      <c r="LMJ33" s="532"/>
      <c r="LMK33" s="532"/>
      <c r="LML33" s="532"/>
      <c r="LMM33" s="532"/>
      <c r="LMN33" s="532"/>
      <c r="LMO33" s="532"/>
      <c r="LMP33" s="532"/>
      <c r="LMQ33" s="532"/>
      <c r="LMR33" s="532"/>
      <c r="LMS33" s="532"/>
      <c r="LMT33" s="532"/>
      <c r="LMU33" s="532"/>
      <c r="LMV33" s="532"/>
      <c r="LMW33" s="532"/>
      <c r="LMX33" s="532"/>
      <c r="LMY33" s="532"/>
      <c r="LMZ33" s="532"/>
      <c r="LNA33" s="532"/>
      <c r="LNB33" s="532"/>
      <c r="LNC33" s="532"/>
      <c r="LND33" s="532"/>
      <c r="LNE33" s="532"/>
      <c r="LNF33" s="532"/>
      <c r="LNG33" s="532"/>
      <c r="LNH33" s="532"/>
      <c r="LNI33" s="532"/>
      <c r="LNJ33" s="532"/>
      <c r="LNK33" s="532"/>
      <c r="LNL33" s="532"/>
      <c r="LNM33" s="532"/>
      <c r="LNN33" s="532"/>
      <c r="LNO33" s="532"/>
      <c r="LNP33" s="532"/>
      <c r="LNQ33" s="532"/>
      <c r="LNR33" s="532"/>
      <c r="LNS33" s="532"/>
      <c r="LNT33" s="532"/>
      <c r="LNU33" s="532"/>
      <c r="LNV33" s="532"/>
      <c r="LNW33" s="532"/>
      <c r="LNX33" s="532"/>
      <c r="LNY33" s="532"/>
      <c r="LNZ33" s="532"/>
      <c r="LOA33" s="532"/>
      <c r="LOB33" s="532"/>
      <c r="LOC33" s="532"/>
      <c r="LOD33" s="532"/>
      <c r="LOE33" s="532"/>
      <c r="LOF33" s="532"/>
      <c r="LOG33" s="532"/>
      <c r="LOH33" s="532"/>
      <c r="LOI33" s="532"/>
      <c r="LOJ33" s="532"/>
      <c r="LOK33" s="532"/>
      <c r="LOL33" s="532"/>
      <c r="LOM33" s="532"/>
      <c r="LON33" s="532"/>
      <c r="LOO33" s="532"/>
      <c r="LOP33" s="532"/>
      <c r="LOQ33" s="532"/>
      <c r="LOR33" s="532"/>
      <c r="LOS33" s="532"/>
      <c r="LOT33" s="532"/>
      <c r="LOU33" s="532"/>
      <c r="LOV33" s="532"/>
      <c r="LOW33" s="532"/>
      <c r="LOX33" s="532"/>
      <c r="LOY33" s="532"/>
      <c r="LOZ33" s="532"/>
      <c r="LPA33" s="532"/>
      <c r="LPB33" s="532"/>
      <c r="LPC33" s="532"/>
      <c r="LPD33" s="532"/>
      <c r="LPE33" s="532"/>
      <c r="LPF33" s="532"/>
      <c r="LPG33" s="532"/>
      <c r="LPH33" s="532"/>
      <c r="LPI33" s="532"/>
      <c r="LPJ33" s="532"/>
      <c r="LPK33" s="532"/>
      <c r="LPL33" s="532"/>
      <c r="LPM33" s="532"/>
      <c r="LPN33" s="532"/>
      <c r="LPO33" s="532"/>
      <c r="LPP33" s="532"/>
      <c r="LPQ33" s="532"/>
      <c r="LPR33" s="532"/>
      <c r="LPS33" s="532"/>
      <c r="LPT33" s="532"/>
      <c r="LPU33" s="532"/>
      <c r="LPV33" s="532"/>
      <c r="LPW33" s="532"/>
      <c r="LPX33" s="532"/>
      <c r="LPY33" s="532"/>
      <c r="LPZ33" s="532"/>
      <c r="LQA33" s="532"/>
      <c r="LQB33" s="532"/>
      <c r="LQC33" s="532"/>
      <c r="LQD33" s="532"/>
      <c r="LQE33" s="532"/>
      <c r="LQF33" s="532"/>
      <c r="LQG33" s="532"/>
      <c r="LQH33" s="532"/>
      <c r="LQI33" s="532"/>
      <c r="LQJ33" s="532"/>
      <c r="LQK33" s="532"/>
      <c r="LQL33" s="532"/>
      <c r="LQM33" s="532"/>
      <c r="LQN33" s="532"/>
      <c r="LQO33" s="532"/>
      <c r="LQP33" s="532"/>
      <c r="LQQ33" s="532"/>
      <c r="LQR33" s="532"/>
      <c r="LQS33" s="532"/>
      <c r="LQT33" s="532"/>
      <c r="LQU33" s="532"/>
      <c r="LQV33" s="532"/>
      <c r="LQW33" s="532"/>
      <c r="LQX33" s="532"/>
      <c r="LQY33" s="532"/>
      <c r="LQZ33" s="532"/>
      <c r="LRA33" s="532"/>
      <c r="LRB33" s="532"/>
      <c r="LRC33" s="532"/>
      <c r="LRD33" s="532"/>
      <c r="LRE33" s="532"/>
      <c r="LRF33" s="532"/>
      <c r="LRG33" s="532"/>
      <c r="LRH33" s="532"/>
      <c r="LRI33" s="532"/>
      <c r="LRJ33" s="532"/>
      <c r="LRK33" s="532"/>
      <c r="LRL33" s="532"/>
      <c r="LRM33" s="532"/>
      <c r="LRN33" s="532"/>
      <c r="LRO33" s="532"/>
      <c r="LRP33" s="532"/>
      <c r="LRQ33" s="532"/>
      <c r="LRR33" s="532"/>
      <c r="LRS33" s="532"/>
      <c r="LRT33" s="532"/>
      <c r="LRU33" s="532"/>
      <c r="LRV33" s="532"/>
      <c r="LRW33" s="532"/>
      <c r="LRX33" s="532"/>
      <c r="LRY33" s="532"/>
      <c r="LRZ33" s="532"/>
      <c r="LSA33" s="532"/>
      <c r="LSB33" s="532"/>
      <c r="LSC33" s="532"/>
      <c r="LSD33" s="532"/>
      <c r="LSE33" s="532"/>
      <c r="LSF33" s="532"/>
      <c r="LSG33" s="532"/>
      <c r="LSH33" s="532"/>
      <c r="LSI33" s="532"/>
      <c r="LSJ33" s="532"/>
      <c r="LSK33" s="532"/>
      <c r="LSL33" s="532"/>
      <c r="LSM33" s="532"/>
      <c r="LSN33" s="532"/>
      <c r="LSO33" s="532"/>
      <c r="LSP33" s="532"/>
      <c r="LSQ33" s="532"/>
      <c r="LSR33" s="532"/>
      <c r="LSS33" s="532"/>
      <c r="LST33" s="532"/>
      <c r="LSU33" s="532"/>
      <c r="LSV33" s="532"/>
      <c r="LSW33" s="532"/>
      <c r="LSX33" s="532"/>
      <c r="LSY33" s="532"/>
      <c r="LSZ33" s="532"/>
      <c r="LTA33" s="532"/>
      <c r="LTB33" s="532"/>
      <c r="LTC33" s="532"/>
      <c r="LTD33" s="532"/>
      <c r="LTE33" s="532"/>
      <c r="LTF33" s="532"/>
      <c r="LTG33" s="532"/>
      <c r="LTH33" s="532"/>
      <c r="LTI33" s="532"/>
      <c r="LTJ33" s="532"/>
      <c r="LTK33" s="532"/>
      <c r="LTL33" s="532"/>
      <c r="LTM33" s="532"/>
      <c r="LTN33" s="532"/>
      <c r="LTO33" s="532"/>
      <c r="LTP33" s="532"/>
      <c r="LTQ33" s="532"/>
      <c r="LTR33" s="532"/>
      <c r="LTS33" s="532"/>
      <c r="LTT33" s="532"/>
      <c r="LTU33" s="532"/>
      <c r="LTV33" s="532"/>
      <c r="LTW33" s="532"/>
      <c r="LTX33" s="532"/>
      <c r="LTY33" s="532"/>
      <c r="LTZ33" s="532"/>
      <c r="LUA33" s="532"/>
      <c r="LUB33" s="532"/>
      <c r="LUC33" s="532"/>
      <c r="LUD33" s="532"/>
      <c r="LUE33" s="532"/>
      <c r="LUF33" s="532"/>
      <c r="LUG33" s="532"/>
      <c r="LUH33" s="532"/>
      <c r="LUI33" s="532"/>
      <c r="LUJ33" s="532"/>
      <c r="LUK33" s="532"/>
      <c r="LUL33" s="532"/>
      <c r="LUM33" s="532"/>
      <c r="LUN33" s="532"/>
      <c r="LUO33" s="532"/>
      <c r="LUP33" s="532"/>
      <c r="LUQ33" s="532"/>
      <c r="LUR33" s="532"/>
      <c r="LUS33" s="532"/>
      <c r="LUT33" s="532"/>
      <c r="LUU33" s="532"/>
      <c r="LUV33" s="532"/>
      <c r="LUW33" s="532"/>
      <c r="LUX33" s="532"/>
      <c r="LUY33" s="532"/>
      <c r="LUZ33" s="532"/>
      <c r="LVA33" s="532"/>
      <c r="LVB33" s="532"/>
      <c r="LVC33" s="532"/>
      <c r="LVD33" s="532"/>
      <c r="LVE33" s="532"/>
      <c r="LVF33" s="532"/>
      <c r="LVG33" s="532"/>
      <c r="LVH33" s="532"/>
      <c r="LVI33" s="532"/>
      <c r="LVJ33" s="532"/>
      <c r="LVK33" s="532"/>
      <c r="LVL33" s="532"/>
      <c r="LVM33" s="532"/>
      <c r="LVN33" s="532"/>
      <c r="LVO33" s="532"/>
      <c r="LVP33" s="532"/>
      <c r="LVQ33" s="532"/>
      <c r="LVR33" s="532"/>
      <c r="LVS33" s="532"/>
      <c r="LVT33" s="532"/>
      <c r="LVU33" s="532"/>
      <c r="LVV33" s="532"/>
      <c r="LVW33" s="532"/>
      <c r="LVX33" s="532"/>
      <c r="LVY33" s="532"/>
      <c r="LVZ33" s="532"/>
      <c r="LWA33" s="532"/>
      <c r="LWB33" s="532"/>
      <c r="LWC33" s="532"/>
      <c r="LWD33" s="532"/>
      <c r="LWE33" s="532"/>
      <c r="LWF33" s="532"/>
      <c r="LWG33" s="532"/>
      <c r="LWH33" s="532"/>
      <c r="LWI33" s="532"/>
      <c r="LWJ33" s="532"/>
      <c r="LWK33" s="532"/>
      <c r="LWL33" s="532"/>
      <c r="LWM33" s="532"/>
      <c r="LWN33" s="532"/>
      <c r="LWO33" s="532"/>
      <c r="LWP33" s="532"/>
      <c r="LWQ33" s="532"/>
      <c r="LWR33" s="532"/>
      <c r="LWS33" s="532"/>
      <c r="LWT33" s="532"/>
      <c r="LWU33" s="532"/>
      <c r="LWV33" s="532"/>
      <c r="LWW33" s="532"/>
      <c r="LWX33" s="532"/>
      <c r="LWY33" s="532"/>
      <c r="LWZ33" s="532"/>
      <c r="LXA33" s="532"/>
      <c r="LXB33" s="532"/>
      <c r="LXC33" s="532"/>
      <c r="LXD33" s="532"/>
      <c r="LXE33" s="532"/>
      <c r="LXF33" s="532"/>
      <c r="LXG33" s="532"/>
      <c r="LXH33" s="532"/>
      <c r="LXI33" s="532"/>
      <c r="LXJ33" s="532"/>
      <c r="LXK33" s="532"/>
      <c r="LXL33" s="532"/>
      <c r="LXM33" s="532"/>
      <c r="LXN33" s="532"/>
      <c r="LXO33" s="532"/>
      <c r="LXP33" s="532"/>
      <c r="LXQ33" s="532"/>
      <c r="LXR33" s="532"/>
      <c r="LXS33" s="532"/>
      <c r="LXT33" s="532"/>
      <c r="LXU33" s="532"/>
      <c r="LXV33" s="532"/>
      <c r="LXW33" s="532"/>
      <c r="LXX33" s="532"/>
      <c r="LXY33" s="532"/>
      <c r="LXZ33" s="532"/>
      <c r="LYA33" s="532"/>
      <c r="LYB33" s="532"/>
      <c r="LYC33" s="532"/>
      <c r="LYD33" s="532"/>
      <c r="LYE33" s="532"/>
      <c r="LYF33" s="532"/>
      <c r="LYG33" s="532"/>
      <c r="LYH33" s="532"/>
      <c r="LYI33" s="532"/>
      <c r="LYJ33" s="532"/>
      <c r="LYK33" s="532"/>
      <c r="LYL33" s="532"/>
      <c r="LYM33" s="532"/>
      <c r="LYN33" s="532"/>
      <c r="LYO33" s="532"/>
      <c r="LYP33" s="532"/>
      <c r="LYQ33" s="532"/>
      <c r="LYR33" s="532"/>
      <c r="LYS33" s="532"/>
      <c r="LYT33" s="532"/>
      <c r="LYU33" s="532"/>
      <c r="LYV33" s="532"/>
      <c r="LYW33" s="532"/>
      <c r="LYX33" s="532"/>
      <c r="LYY33" s="532"/>
      <c r="LYZ33" s="532"/>
      <c r="LZA33" s="532"/>
      <c r="LZB33" s="532"/>
      <c r="LZC33" s="532"/>
      <c r="LZD33" s="532"/>
      <c r="LZE33" s="532"/>
      <c r="LZF33" s="532"/>
      <c r="LZG33" s="532"/>
      <c r="LZH33" s="532"/>
      <c r="LZI33" s="532"/>
      <c r="LZJ33" s="532"/>
      <c r="LZK33" s="532"/>
      <c r="LZL33" s="532"/>
      <c r="LZM33" s="532"/>
      <c r="LZN33" s="532"/>
      <c r="LZO33" s="532"/>
      <c r="LZP33" s="532"/>
      <c r="LZQ33" s="532"/>
      <c r="LZR33" s="532"/>
      <c r="LZS33" s="532"/>
      <c r="LZT33" s="532"/>
      <c r="LZU33" s="532"/>
      <c r="LZV33" s="532"/>
      <c r="LZW33" s="532"/>
      <c r="LZX33" s="532"/>
      <c r="LZY33" s="532"/>
      <c r="LZZ33" s="532"/>
      <c r="MAA33" s="532"/>
      <c r="MAB33" s="532"/>
      <c r="MAC33" s="532"/>
      <c r="MAD33" s="532"/>
      <c r="MAE33" s="532"/>
      <c r="MAF33" s="532"/>
      <c r="MAG33" s="532"/>
      <c r="MAH33" s="532"/>
      <c r="MAI33" s="532"/>
      <c r="MAJ33" s="532"/>
      <c r="MAK33" s="532"/>
      <c r="MAL33" s="532"/>
      <c r="MAM33" s="532"/>
      <c r="MAN33" s="532"/>
      <c r="MAO33" s="532"/>
      <c r="MAP33" s="532"/>
      <c r="MAQ33" s="532"/>
      <c r="MAR33" s="532"/>
      <c r="MAS33" s="532"/>
      <c r="MAT33" s="532"/>
      <c r="MAU33" s="532"/>
      <c r="MAV33" s="532"/>
      <c r="MAW33" s="532"/>
      <c r="MAX33" s="532"/>
      <c r="MAY33" s="532"/>
      <c r="MAZ33" s="532"/>
      <c r="MBA33" s="532"/>
      <c r="MBB33" s="532"/>
      <c r="MBC33" s="532"/>
      <c r="MBD33" s="532"/>
      <c r="MBE33" s="532"/>
      <c r="MBF33" s="532"/>
      <c r="MBG33" s="532"/>
      <c r="MBH33" s="532"/>
      <c r="MBI33" s="532"/>
      <c r="MBJ33" s="532"/>
      <c r="MBK33" s="532"/>
      <c r="MBL33" s="532"/>
      <c r="MBM33" s="532"/>
      <c r="MBN33" s="532"/>
      <c r="MBO33" s="532"/>
      <c r="MBP33" s="532"/>
      <c r="MBQ33" s="532"/>
      <c r="MBR33" s="532"/>
      <c r="MBS33" s="532"/>
      <c r="MBT33" s="532"/>
      <c r="MBU33" s="532"/>
      <c r="MBV33" s="532"/>
      <c r="MBW33" s="532"/>
      <c r="MBX33" s="532"/>
      <c r="MBY33" s="532"/>
      <c r="MBZ33" s="532"/>
      <c r="MCA33" s="532"/>
      <c r="MCB33" s="532"/>
      <c r="MCC33" s="532"/>
      <c r="MCD33" s="532"/>
      <c r="MCE33" s="532"/>
      <c r="MCF33" s="532"/>
      <c r="MCG33" s="532"/>
      <c r="MCH33" s="532"/>
      <c r="MCI33" s="532"/>
      <c r="MCJ33" s="532"/>
      <c r="MCK33" s="532"/>
      <c r="MCL33" s="532"/>
      <c r="MCM33" s="532"/>
      <c r="MCN33" s="532"/>
      <c r="MCO33" s="532"/>
      <c r="MCP33" s="532"/>
      <c r="MCQ33" s="532"/>
      <c r="MCR33" s="532"/>
      <c r="MCS33" s="532"/>
      <c r="MCT33" s="532"/>
      <c r="MCU33" s="532"/>
      <c r="MCV33" s="532"/>
      <c r="MCW33" s="532"/>
      <c r="MCX33" s="532"/>
      <c r="MCY33" s="532"/>
      <c r="MCZ33" s="532"/>
      <c r="MDA33" s="532"/>
      <c r="MDB33" s="532"/>
      <c r="MDC33" s="532"/>
      <c r="MDD33" s="532"/>
      <c r="MDE33" s="532"/>
      <c r="MDF33" s="532"/>
      <c r="MDG33" s="532"/>
      <c r="MDH33" s="532"/>
      <c r="MDI33" s="532"/>
      <c r="MDJ33" s="532"/>
      <c r="MDK33" s="532"/>
      <c r="MDL33" s="532"/>
      <c r="MDM33" s="532"/>
      <c r="MDN33" s="532"/>
      <c r="MDO33" s="532"/>
      <c r="MDP33" s="532"/>
      <c r="MDQ33" s="532"/>
      <c r="MDR33" s="532"/>
      <c r="MDS33" s="532"/>
      <c r="MDT33" s="532"/>
      <c r="MDU33" s="532"/>
      <c r="MDV33" s="532"/>
      <c r="MDW33" s="532"/>
      <c r="MDX33" s="532"/>
      <c r="MDY33" s="532"/>
      <c r="MDZ33" s="532"/>
      <c r="MEA33" s="532"/>
      <c r="MEB33" s="532"/>
      <c r="MEC33" s="532"/>
      <c r="MED33" s="532"/>
      <c r="MEE33" s="532"/>
      <c r="MEF33" s="532"/>
      <c r="MEG33" s="532"/>
      <c r="MEH33" s="532"/>
      <c r="MEI33" s="532"/>
      <c r="MEJ33" s="532"/>
      <c r="MEK33" s="532"/>
      <c r="MEL33" s="532"/>
      <c r="MEM33" s="532"/>
      <c r="MEN33" s="532"/>
      <c r="MEO33" s="532"/>
      <c r="MEP33" s="532"/>
      <c r="MEQ33" s="532"/>
      <c r="MER33" s="532"/>
      <c r="MES33" s="532"/>
      <c r="MET33" s="532"/>
      <c r="MEU33" s="532"/>
      <c r="MEV33" s="532"/>
      <c r="MEW33" s="532"/>
      <c r="MEX33" s="532"/>
      <c r="MEY33" s="532"/>
      <c r="MEZ33" s="532"/>
      <c r="MFA33" s="532"/>
      <c r="MFB33" s="532"/>
      <c r="MFC33" s="532"/>
      <c r="MFD33" s="532"/>
      <c r="MFE33" s="532"/>
      <c r="MFF33" s="532"/>
      <c r="MFG33" s="532"/>
      <c r="MFH33" s="532"/>
      <c r="MFI33" s="532"/>
      <c r="MFJ33" s="532"/>
      <c r="MFK33" s="532"/>
      <c r="MFL33" s="532"/>
      <c r="MFM33" s="532"/>
      <c r="MFN33" s="532"/>
      <c r="MFO33" s="532"/>
      <c r="MFP33" s="532"/>
      <c r="MFQ33" s="532"/>
      <c r="MFR33" s="532"/>
      <c r="MFS33" s="532"/>
      <c r="MFT33" s="532"/>
      <c r="MFU33" s="532"/>
      <c r="MFV33" s="532"/>
      <c r="MFW33" s="532"/>
      <c r="MFX33" s="532"/>
      <c r="MFY33" s="532"/>
      <c r="MFZ33" s="532"/>
      <c r="MGA33" s="532"/>
      <c r="MGB33" s="532"/>
      <c r="MGC33" s="532"/>
      <c r="MGD33" s="532"/>
      <c r="MGE33" s="532"/>
      <c r="MGF33" s="532"/>
      <c r="MGG33" s="532"/>
      <c r="MGH33" s="532"/>
      <c r="MGI33" s="532"/>
      <c r="MGJ33" s="532"/>
      <c r="MGK33" s="532"/>
      <c r="MGL33" s="532"/>
      <c r="MGM33" s="532"/>
      <c r="MGN33" s="532"/>
      <c r="MGO33" s="532"/>
      <c r="MGP33" s="532"/>
      <c r="MGQ33" s="532"/>
      <c r="MGR33" s="532"/>
      <c r="MGS33" s="532"/>
      <c r="MGT33" s="532"/>
      <c r="MGU33" s="532"/>
      <c r="MGV33" s="532"/>
      <c r="MGW33" s="532"/>
      <c r="MGX33" s="532"/>
      <c r="MGY33" s="532"/>
      <c r="MGZ33" s="532"/>
      <c r="MHA33" s="532"/>
      <c r="MHB33" s="532"/>
      <c r="MHC33" s="532"/>
      <c r="MHD33" s="532"/>
      <c r="MHE33" s="532"/>
      <c r="MHF33" s="532"/>
      <c r="MHG33" s="532"/>
      <c r="MHH33" s="532"/>
      <c r="MHI33" s="532"/>
      <c r="MHJ33" s="532"/>
      <c r="MHK33" s="532"/>
      <c r="MHL33" s="532"/>
      <c r="MHM33" s="532"/>
      <c r="MHN33" s="532"/>
      <c r="MHO33" s="532"/>
      <c r="MHP33" s="532"/>
      <c r="MHQ33" s="532"/>
      <c r="MHR33" s="532"/>
      <c r="MHS33" s="532"/>
      <c r="MHT33" s="532"/>
      <c r="MHU33" s="532"/>
      <c r="MHV33" s="532"/>
      <c r="MHW33" s="532"/>
      <c r="MHX33" s="532"/>
      <c r="MHY33" s="532"/>
      <c r="MHZ33" s="532"/>
      <c r="MIA33" s="532"/>
      <c r="MIB33" s="532"/>
      <c r="MIC33" s="532"/>
      <c r="MID33" s="532"/>
      <c r="MIE33" s="532"/>
      <c r="MIF33" s="532"/>
      <c r="MIG33" s="532"/>
      <c r="MIH33" s="532"/>
      <c r="MII33" s="532"/>
      <c r="MIJ33" s="532"/>
      <c r="MIK33" s="532"/>
      <c r="MIL33" s="532"/>
      <c r="MIM33" s="532"/>
      <c r="MIN33" s="532"/>
      <c r="MIO33" s="532"/>
      <c r="MIP33" s="532"/>
      <c r="MIQ33" s="532"/>
      <c r="MIR33" s="532"/>
      <c r="MIS33" s="532"/>
      <c r="MIT33" s="532"/>
      <c r="MIU33" s="532"/>
      <c r="MIV33" s="532"/>
      <c r="MIW33" s="532"/>
      <c r="MIX33" s="532"/>
      <c r="MIY33" s="532"/>
      <c r="MIZ33" s="532"/>
      <c r="MJA33" s="532"/>
      <c r="MJB33" s="532"/>
      <c r="MJC33" s="532"/>
      <c r="MJD33" s="532"/>
      <c r="MJE33" s="532"/>
      <c r="MJF33" s="532"/>
      <c r="MJG33" s="532"/>
      <c r="MJH33" s="532"/>
      <c r="MJI33" s="532"/>
      <c r="MJJ33" s="532"/>
      <c r="MJK33" s="532"/>
      <c r="MJL33" s="532"/>
      <c r="MJM33" s="532"/>
      <c r="MJN33" s="532"/>
      <c r="MJO33" s="532"/>
      <c r="MJP33" s="532"/>
      <c r="MJQ33" s="532"/>
      <c r="MJR33" s="532"/>
      <c r="MJS33" s="532"/>
      <c r="MJT33" s="532"/>
      <c r="MJU33" s="532"/>
      <c r="MJV33" s="532"/>
      <c r="MJW33" s="532"/>
      <c r="MJX33" s="532"/>
      <c r="MJY33" s="532"/>
      <c r="MJZ33" s="532"/>
      <c r="MKA33" s="532"/>
      <c r="MKB33" s="532"/>
      <c r="MKC33" s="532"/>
      <c r="MKD33" s="532"/>
      <c r="MKE33" s="532"/>
      <c r="MKF33" s="532"/>
      <c r="MKG33" s="532"/>
      <c r="MKH33" s="532"/>
      <c r="MKI33" s="532"/>
      <c r="MKJ33" s="532"/>
      <c r="MKK33" s="532"/>
      <c r="MKL33" s="532"/>
      <c r="MKM33" s="532"/>
      <c r="MKN33" s="532"/>
      <c r="MKO33" s="532"/>
      <c r="MKP33" s="532"/>
      <c r="MKQ33" s="532"/>
      <c r="MKR33" s="532"/>
      <c r="MKS33" s="532"/>
      <c r="MKT33" s="532"/>
      <c r="MKU33" s="532"/>
      <c r="MKV33" s="532"/>
      <c r="MKW33" s="532"/>
      <c r="MKX33" s="532"/>
      <c r="MKY33" s="532"/>
      <c r="MKZ33" s="532"/>
      <c r="MLA33" s="532"/>
      <c r="MLB33" s="532"/>
      <c r="MLC33" s="532"/>
      <c r="MLD33" s="532"/>
      <c r="MLE33" s="532"/>
      <c r="MLF33" s="532"/>
      <c r="MLG33" s="532"/>
      <c r="MLH33" s="532"/>
      <c r="MLI33" s="532"/>
      <c r="MLJ33" s="532"/>
      <c r="MLK33" s="532"/>
      <c r="MLL33" s="532"/>
      <c r="MLM33" s="532"/>
      <c r="MLN33" s="532"/>
      <c r="MLO33" s="532"/>
      <c r="MLP33" s="532"/>
      <c r="MLQ33" s="532"/>
      <c r="MLR33" s="532"/>
      <c r="MLS33" s="532"/>
      <c r="MLT33" s="532"/>
      <c r="MLU33" s="532"/>
      <c r="MLV33" s="532"/>
      <c r="MLW33" s="532"/>
      <c r="MLX33" s="532"/>
      <c r="MLY33" s="532"/>
      <c r="MLZ33" s="532"/>
      <c r="MMA33" s="532"/>
      <c r="MMB33" s="532"/>
      <c r="MMC33" s="532"/>
      <c r="MMD33" s="532"/>
      <c r="MME33" s="532"/>
      <c r="MMF33" s="532"/>
      <c r="MMG33" s="532"/>
      <c r="MMH33" s="532"/>
      <c r="MMI33" s="532"/>
      <c r="MMJ33" s="532"/>
      <c r="MMK33" s="532"/>
      <c r="MML33" s="532"/>
      <c r="MMM33" s="532"/>
      <c r="MMN33" s="532"/>
      <c r="MMO33" s="532"/>
      <c r="MMP33" s="532"/>
      <c r="MMQ33" s="532"/>
      <c r="MMR33" s="532"/>
      <c r="MMS33" s="532"/>
      <c r="MMT33" s="532"/>
      <c r="MMU33" s="532"/>
      <c r="MMV33" s="532"/>
      <c r="MMW33" s="532"/>
      <c r="MMX33" s="532"/>
      <c r="MMY33" s="532"/>
      <c r="MMZ33" s="532"/>
      <c r="MNA33" s="532"/>
      <c r="MNB33" s="532"/>
      <c r="MNC33" s="532"/>
      <c r="MND33" s="532"/>
      <c r="MNE33" s="532"/>
      <c r="MNF33" s="532"/>
      <c r="MNG33" s="532"/>
      <c r="MNH33" s="532"/>
      <c r="MNI33" s="532"/>
      <c r="MNJ33" s="532"/>
      <c r="MNK33" s="532"/>
      <c r="MNL33" s="532"/>
      <c r="MNM33" s="532"/>
      <c r="MNN33" s="532"/>
      <c r="MNO33" s="532"/>
      <c r="MNP33" s="532"/>
      <c r="MNQ33" s="532"/>
      <c r="MNR33" s="532"/>
      <c r="MNS33" s="532"/>
      <c r="MNT33" s="532"/>
      <c r="MNU33" s="532"/>
      <c r="MNV33" s="532"/>
      <c r="MNW33" s="532"/>
      <c r="MNX33" s="532"/>
      <c r="MNY33" s="532"/>
      <c r="MNZ33" s="532"/>
      <c r="MOA33" s="532"/>
      <c r="MOB33" s="532"/>
      <c r="MOC33" s="532"/>
      <c r="MOD33" s="532"/>
      <c r="MOE33" s="532"/>
      <c r="MOF33" s="532"/>
      <c r="MOG33" s="532"/>
      <c r="MOH33" s="532"/>
      <c r="MOI33" s="532"/>
      <c r="MOJ33" s="532"/>
      <c r="MOK33" s="532"/>
      <c r="MOL33" s="532"/>
      <c r="MOM33" s="532"/>
      <c r="MON33" s="532"/>
      <c r="MOO33" s="532"/>
      <c r="MOP33" s="532"/>
      <c r="MOQ33" s="532"/>
      <c r="MOR33" s="532"/>
      <c r="MOS33" s="532"/>
      <c r="MOT33" s="532"/>
      <c r="MOU33" s="532"/>
      <c r="MOV33" s="532"/>
      <c r="MOW33" s="532"/>
      <c r="MOX33" s="532"/>
      <c r="MOY33" s="532"/>
      <c r="MOZ33" s="532"/>
      <c r="MPA33" s="532"/>
      <c r="MPB33" s="532"/>
      <c r="MPC33" s="532"/>
      <c r="MPD33" s="532"/>
      <c r="MPE33" s="532"/>
      <c r="MPF33" s="532"/>
      <c r="MPG33" s="532"/>
      <c r="MPH33" s="532"/>
      <c r="MPI33" s="532"/>
      <c r="MPJ33" s="532"/>
      <c r="MPK33" s="532"/>
      <c r="MPL33" s="532"/>
      <c r="MPM33" s="532"/>
      <c r="MPN33" s="532"/>
      <c r="MPO33" s="532"/>
      <c r="MPP33" s="532"/>
      <c r="MPQ33" s="532"/>
      <c r="MPR33" s="532"/>
      <c r="MPS33" s="532"/>
      <c r="MPT33" s="532"/>
      <c r="MPU33" s="532"/>
      <c r="MPV33" s="532"/>
      <c r="MPW33" s="532"/>
      <c r="MPX33" s="532"/>
      <c r="MPY33" s="532"/>
      <c r="MPZ33" s="532"/>
      <c r="MQA33" s="532"/>
      <c r="MQB33" s="532"/>
      <c r="MQC33" s="532"/>
      <c r="MQD33" s="532"/>
      <c r="MQE33" s="532"/>
      <c r="MQF33" s="532"/>
      <c r="MQG33" s="532"/>
      <c r="MQH33" s="532"/>
      <c r="MQI33" s="532"/>
      <c r="MQJ33" s="532"/>
      <c r="MQK33" s="532"/>
      <c r="MQL33" s="532"/>
      <c r="MQM33" s="532"/>
      <c r="MQN33" s="532"/>
      <c r="MQO33" s="532"/>
      <c r="MQP33" s="532"/>
      <c r="MQQ33" s="532"/>
      <c r="MQR33" s="532"/>
      <c r="MQS33" s="532"/>
      <c r="MQT33" s="532"/>
      <c r="MQU33" s="532"/>
      <c r="MQV33" s="532"/>
      <c r="MQW33" s="532"/>
      <c r="MQX33" s="532"/>
      <c r="MQY33" s="532"/>
      <c r="MQZ33" s="532"/>
      <c r="MRA33" s="532"/>
      <c r="MRB33" s="532"/>
      <c r="MRC33" s="532"/>
      <c r="MRD33" s="532"/>
      <c r="MRE33" s="532"/>
      <c r="MRF33" s="532"/>
      <c r="MRG33" s="532"/>
      <c r="MRH33" s="532"/>
      <c r="MRI33" s="532"/>
      <c r="MRJ33" s="532"/>
      <c r="MRK33" s="532"/>
      <c r="MRL33" s="532"/>
      <c r="MRM33" s="532"/>
      <c r="MRN33" s="532"/>
      <c r="MRO33" s="532"/>
      <c r="MRP33" s="532"/>
      <c r="MRQ33" s="532"/>
      <c r="MRR33" s="532"/>
      <c r="MRS33" s="532"/>
      <c r="MRT33" s="532"/>
      <c r="MRU33" s="532"/>
      <c r="MRV33" s="532"/>
      <c r="MRW33" s="532"/>
      <c r="MRX33" s="532"/>
      <c r="MRY33" s="532"/>
      <c r="MRZ33" s="532"/>
      <c r="MSA33" s="532"/>
      <c r="MSB33" s="532"/>
      <c r="MSC33" s="532"/>
      <c r="MSD33" s="532"/>
      <c r="MSE33" s="532"/>
      <c r="MSF33" s="532"/>
      <c r="MSG33" s="532"/>
      <c r="MSH33" s="532"/>
      <c r="MSI33" s="532"/>
      <c r="MSJ33" s="532"/>
      <c r="MSK33" s="532"/>
      <c r="MSL33" s="532"/>
      <c r="MSM33" s="532"/>
      <c r="MSN33" s="532"/>
      <c r="MSO33" s="532"/>
      <c r="MSP33" s="532"/>
      <c r="MSQ33" s="532"/>
      <c r="MSR33" s="532"/>
      <c r="MSS33" s="532"/>
      <c r="MST33" s="532"/>
      <c r="MSU33" s="532"/>
      <c r="MSV33" s="532"/>
      <c r="MSW33" s="532"/>
      <c r="MSX33" s="532"/>
      <c r="MSY33" s="532"/>
      <c r="MSZ33" s="532"/>
      <c r="MTA33" s="532"/>
      <c r="MTB33" s="532"/>
      <c r="MTC33" s="532"/>
      <c r="MTD33" s="532"/>
      <c r="MTE33" s="532"/>
      <c r="MTF33" s="532"/>
      <c r="MTG33" s="532"/>
      <c r="MTH33" s="532"/>
      <c r="MTI33" s="532"/>
      <c r="MTJ33" s="532"/>
      <c r="MTK33" s="532"/>
      <c r="MTL33" s="532"/>
      <c r="MTM33" s="532"/>
      <c r="MTN33" s="532"/>
      <c r="MTO33" s="532"/>
      <c r="MTP33" s="532"/>
      <c r="MTQ33" s="532"/>
      <c r="MTR33" s="532"/>
      <c r="MTS33" s="532"/>
      <c r="MTT33" s="532"/>
      <c r="MTU33" s="532"/>
      <c r="MTV33" s="532"/>
      <c r="MTW33" s="532"/>
      <c r="MTX33" s="532"/>
      <c r="MTY33" s="532"/>
      <c r="MTZ33" s="532"/>
      <c r="MUA33" s="532"/>
      <c r="MUB33" s="532"/>
      <c r="MUC33" s="532"/>
      <c r="MUD33" s="532"/>
      <c r="MUE33" s="532"/>
      <c r="MUF33" s="532"/>
      <c r="MUG33" s="532"/>
      <c r="MUH33" s="532"/>
      <c r="MUI33" s="532"/>
      <c r="MUJ33" s="532"/>
      <c r="MUK33" s="532"/>
      <c r="MUL33" s="532"/>
      <c r="MUM33" s="532"/>
      <c r="MUN33" s="532"/>
      <c r="MUO33" s="532"/>
      <c r="MUP33" s="532"/>
      <c r="MUQ33" s="532"/>
      <c r="MUR33" s="532"/>
      <c r="MUS33" s="532"/>
      <c r="MUT33" s="532"/>
      <c r="MUU33" s="532"/>
      <c r="MUV33" s="532"/>
      <c r="MUW33" s="532"/>
      <c r="MUX33" s="532"/>
      <c r="MUY33" s="532"/>
      <c r="MUZ33" s="532"/>
      <c r="MVA33" s="532"/>
      <c r="MVB33" s="532"/>
      <c r="MVC33" s="532"/>
      <c r="MVD33" s="532"/>
      <c r="MVE33" s="532"/>
      <c r="MVF33" s="532"/>
      <c r="MVG33" s="532"/>
      <c r="MVH33" s="532"/>
      <c r="MVI33" s="532"/>
      <c r="MVJ33" s="532"/>
      <c r="MVK33" s="532"/>
      <c r="MVL33" s="532"/>
      <c r="MVM33" s="532"/>
      <c r="MVN33" s="532"/>
      <c r="MVO33" s="532"/>
      <c r="MVP33" s="532"/>
      <c r="MVQ33" s="532"/>
      <c r="MVR33" s="532"/>
      <c r="MVS33" s="532"/>
      <c r="MVT33" s="532"/>
      <c r="MVU33" s="532"/>
      <c r="MVV33" s="532"/>
      <c r="MVW33" s="532"/>
      <c r="MVX33" s="532"/>
      <c r="MVY33" s="532"/>
      <c r="MVZ33" s="532"/>
      <c r="MWA33" s="532"/>
      <c r="MWB33" s="532"/>
      <c r="MWC33" s="532"/>
      <c r="MWD33" s="532"/>
      <c r="MWE33" s="532"/>
      <c r="MWF33" s="532"/>
      <c r="MWG33" s="532"/>
      <c r="MWH33" s="532"/>
      <c r="MWI33" s="532"/>
      <c r="MWJ33" s="532"/>
      <c r="MWK33" s="532"/>
      <c r="MWL33" s="532"/>
      <c r="MWM33" s="532"/>
      <c r="MWN33" s="532"/>
      <c r="MWO33" s="532"/>
      <c r="MWP33" s="532"/>
      <c r="MWQ33" s="532"/>
      <c r="MWR33" s="532"/>
      <c r="MWS33" s="532"/>
      <c r="MWT33" s="532"/>
      <c r="MWU33" s="532"/>
      <c r="MWV33" s="532"/>
      <c r="MWW33" s="532"/>
      <c r="MWX33" s="532"/>
      <c r="MWY33" s="532"/>
      <c r="MWZ33" s="532"/>
      <c r="MXA33" s="532"/>
      <c r="MXB33" s="532"/>
      <c r="MXC33" s="532"/>
      <c r="MXD33" s="532"/>
      <c r="MXE33" s="532"/>
      <c r="MXF33" s="532"/>
      <c r="MXG33" s="532"/>
      <c r="MXH33" s="532"/>
      <c r="MXI33" s="532"/>
      <c r="MXJ33" s="532"/>
      <c r="MXK33" s="532"/>
      <c r="MXL33" s="532"/>
      <c r="MXM33" s="532"/>
      <c r="MXN33" s="532"/>
      <c r="MXO33" s="532"/>
      <c r="MXP33" s="532"/>
      <c r="MXQ33" s="532"/>
      <c r="MXR33" s="532"/>
      <c r="MXS33" s="532"/>
      <c r="MXT33" s="532"/>
      <c r="MXU33" s="532"/>
      <c r="MXV33" s="532"/>
      <c r="MXW33" s="532"/>
      <c r="MXX33" s="532"/>
      <c r="MXY33" s="532"/>
      <c r="MXZ33" s="532"/>
      <c r="MYA33" s="532"/>
      <c r="MYB33" s="532"/>
      <c r="MYC33" s="532"/>
      <c r="MYD33" s="532"/>
      <c r="MYE33" s="532"/>
      <c r="MYF33" s="532"/>
      <c r="MYG33" s="532"/>
      <c r="MYH33" s="532"/>
      <c r="MYI33" s="532"/>
      <c r="MYJ33" s="532"/>
      <c r="MYK33" s="532"/>
      <c r="MYL33" s="532"/>
      <c r="MYM33" s="532"/>
      <c r="MYN33" s="532"/>
      <c r="MYO33" s="532"/>
      <c r="MYP33" s="532"/>
      <c r="MYQ33" s="532"/>
      <c r="MYR33" s="532"/>
      <c r="MYS33" s="532"/>
      <c r="MYT33" s="532"/>
      <c r="MYU33" s="532"/>
      <c r="MYV33" s="532"/>
      <c r="MYW33" s="532"/>
      <c r="MYX33" s="532"/>
      <c r="MYY33" s="532"/>
      <c r="MYZ33" s="532"/>
      <c r="MZA33" s="532"/>
      <c r="MZB33" s="532"/>
      <c r="MZC33" s="532"/>
      <c r="MZD33" s="532"/>
      <c r="MZE33" s="532"/>
      <c r="MZF33" s="532"/>
      <c r="MZG33" s="532"/>
      <c r="MZH33" s="532"/>
      <c r="MZI33" s="532"/>
      <c r="MZJ33" s="532"/>
      <c r="MZK33" s="532"/>
      <c r="MZL33" s="532"/>
      <c r="MZM33" s="532"/>
      <c r="MZN33" s="532"/>
      <c r="MZO33" s="532"/>
      <c r="MZP33" s="532"/>
      <c r="MZQ33" s="532"/>
      <c r="MZR33" s="532"/>
      <c r="MZS33" s="532"/>
      <c r="MZT33" s="532"/>
      <c r="MZU33" s="532"/>
      <c r="MZV33" s="532"/>
      <c r="MZW33" s="532"/>
      <c r="MZX33" s="532"/>
      <c r="MZY33" s="532"/>
      <c r="MZZ33" s="532"/>
      <c r="NAA33" s="532"/>
      <c r="NAB33" s="532"/>
      <c r="NAC33" s="532"/>
      <c r="NAD33" s="532"/>
      <c r="NAE33" s="532"/>
      <c r="NAF33" s="532"/>
      <c r="NAG33" s="532"/>
      <c r="NAH33" s="532"/>
      <c r="NAI33" s="532"/>
      <c r="NAJ33" s="532"/>
      <c r="NAK33" s="532"/>
      <c r="NAL33" s="532"/>
      <c r="NAM33" s="532"/>
      <c r="NAN33" s="532"/>
      <c r="NAO33" s="532"/>
      <c r="NAP33" s="532"/>
      <c r="NAQ33" s="532"/>
      <c r="NAR33" s="532"/>
      <c r="NAS33" s="532"/>
      <c r="NAT33" s="532"/>
      <c r="NAU33" s="532"/>
      <c r="NAV33" s="532"/>
      <c r="NAW33" s="532"/>
      <c r="NAX33" s="532"/>
      <c r="NAY33" s="532"/>
      <c r="NAZ33" s="532"/>
      <c r="NBA33" s="532"/>
      <c r="NBB33" s="532"/>
      <c r="NBC33" s="532"/>
      <c r="NBD33" s="532"/>
      <c r="NBE33" s="532"/>
      <c r="NBF33" s="532"/>
      <c r="NBG33" s="532"/>
      <c r="NBH33" s="532"/>
      <c r="NBI33" s="532"/>
      <c r="NBJ33" s="532"/>
      <c r="NBK33" s="532"/>
      <c r="NBL33" s="532"/>
      <c r="NBM33" s="532"/>
      <c r="NBN33" s="532"/>
      <c r="NBO33" s="532"/>
      <c r="NBP33" s="532"/>
      <c r="NBQ33" s="532"/>
      <c r="NBR33" s="532"/>
      <c r="NBS33" s="532"/>
      <c r="NBT33" s="532"/>
      <c r="NBU33" s="532"/>
      <c r="NBV33" s="532"/>
      <c r="NBW33" s="532"/>
      <c r="NBX33" s="532"/>
      <c r="NBY33" s="532"/>
      <c r="NBZ33" s="532"/>
      <c r="NCA33" s="532"/>
      <c r="NCB33" s="532"/>
      <c r="NCC33" s="532"/>
      <c r="NCD33" s="532"/>
      <c r="NCE33" s="532"/>
      <c r="NCF33" s="532"/>
      <c r="NCG33" s="532"/>
      <c r="NCH33" s="532"/>
      <c r="NCI33" s="532"/>
      <c r="NCJ33" s="532"/>
      <c r="NCK33" s="532"/>
      <c r="NCL33" s="532"/>
      <c r="NCM33" s="532"/>
      <c r="NCN33" s="532"/>
      <c r="NCO33" s="532"/>
      <c r="NCP33" s="532"/>
      <c r="NCQ33" s="532"/>
      <c r="NCR33" s="532"/>
      <c r="NCS33" s="532"/>
      <c r="NCT33" s="532"/>
      <c r="NCU33" s="532"/>
      <c r="NCV33" s="532"/>
      <c r="NCW33" s="532"/>
      <c r="NCX33" s="532"/>
      <c r="NCY33" s="532"/>
      <c r="NCZ33" s="532"/>
      <c r="NDA33" s="532"/>
      <c r="NDB33" s="532"/>
      <c r="NDC33" s="532"/>
      <c r="NDD33" s="532"/>
      <c r="NDE33" s="532"/>
      <c r="NDF33" s="532"/>
      <c r="NDG33" s="532"/>
      <c r="NDH33" s="532"/>
      <c r="NDI33" s="532"/>
      <c r="NDJ33" s="532"/>
      <c r="NDK33" s="532"/>
      <c r="NDL33" s="532"/>
      <c r="NDM33" s="532"/>
      <c r="NDN33" s="532"/>
      <c r="NDO33" s="532"/>
      <c r="NDP33" s="532"/>
      <c r="NDQ33" s="532"/>
      <c r="NDR33" s="532"/>
      <c r="NDS33" s="532"/>
      <c r="NDT33" s="532"/>
      <c r="NDU33" s="532"/>
      <c r="NDV33" s="532"/>
      <c r="NDW33" s="532"/>
      <c r="NDX33" s="532"/>
      <c r="NDY33" s="532"/>
      <c r="NDZ33" s="532"/>
      <c r="NEA33" s="532"/>
      <c r="NEB33" s="532"/>
      <c r="NEC33" s="532"/>
      <c r="NED33" s="532"/>
      <c r="NEE33" s="532"/>
      <c r="NEF33" s="532"/>
      <c r="NEG33" s="532"/>
      <c r="NEH33" s="532"/>
      <c r="NEI33" s="532"/>
      <c r="NEJ33" s="532"/>
      <c r="NEK33" s="532"/>
      <c r="NEL33" s="532"/>
      <c r="NEM33" s="532"/>
      <c r="NEN33" s="532"/>
      <c r="NEO33" s="532"/>
      <c r="NEP33" s="532"/>
      <c r="NEQ33" s="532"/>
      <c r="NER33" s="532"/>
      <c r="NES33" s="532"/>
      <c r="NET33" s="532"/>
      <c r="NEU33" s="532"/>
      <c r="NEV33" s="532"/>
      <c r="NEW33" s="532"/>
      <c r="NEX33" s="532"/>
      <c r="NEY33" s="532"/>
      <c r="NEZ33" s="532"/>
      <c r="NFA33" s="532"/>
      <c r="NFB33" s="532"/>
      <c r="NFC33" s="532"/>
      <c r="NFD33" s="532"/>
      <c r="NFE33" s="532"/>
      <c r="NFF33" s="532"/>
      <c r="NFG33" s="532"/>
      <c r="NFH33" s="532"/>
      <c r="NFI33" s="532"/>
      <c r="NFJ33" s="532"/>
      <c r="NFK33" s="532"/>
      <c r="NFL33" s="532"/>
      <c r="NFM33" s="532"/>
      <c r="NFN33" s="532"/>
      <c r="NFO33" s="532"/>
      <c r="NFP33" s="532"/>
      <c r="NFQ33" s="532"/>
      <c r="NFR33" s="532"/>
      <c r="NFS33" s="532"/>
      <c r="NFT33" s="532"/>
      <c r="NFU33" s="532"/>
      <c r="NFV33" s="532"/>
      <c r="NFW33" s="532"/>
      <c r="NFX33" s="532"/>
      <c r="NFY33" s="532"/>
      <c r="NFZ33" s="532"/>
      <c r="NGA33" s="532"/>
      <c r="NGB33" s="532"/>
      <c r="NGC33" s="532"/>
      <c r="NGD33" s="532"/>
      <c r="NGE33" s="532"/>
      <c r="NGF33" s="532"/>
      <c r="NGG33" s="532"/>
      <c r="NGH33" s="532"/>
      <c r="NGI33" s="532"/>
      <c r="NGJ33" s="532"/>
      <c r="NGK33" s="532"/>
      <c r="NGL33" s="532"/>
      <c r="NGM33" s="532"/>
      <c r="NGN33" s="532"/>
      <c r="NGO33" s="532"/>
      <c r="NGP33" s="532"/>
      <c r="NGQ33" s="532"/>
      <c r="NGR33" s="532"/>
      <c r="NGS33" s="532"/>
      <c r="NGT33" s="532"/>
      <c r="NGU33" s="532"/>
      <c r="NGV33" s="532"/>
      <c r="NGW33" s="532"/>
      <c r="NGX33" s="532"/>
      <c r="NGY33" s="532"/>
      <c r="NGZ33" s="532"/>
      <c r="NHA33" s="532"/>
      <c r="NHB33" s="532"/>
      <c r="NHC33" s="532"/>
      <c r="NHD33" s="532"/>
      <c r="NHE33" s="532"/>
      <c r="NHF33" s="532"/>
      <c r="NHG33" s="532"/>
      <c r="NHH33" s="532"/>
      <c r="NHI33" s="532"/>
      <c r="NHJ33" s="532"/>
      <c r="NHK33" s="532"/>
      <c r="NHL33" s="532"/>
      <c r="NHM33" s="532"/>
      <c r="NHN33" s="532"/>
      <c r="NHO33" s="532"/>
      <c r="NHP33" s="532"/>
      <c r="NHQ33" s="532"/>
      <c r="NHR33" s="532"/>
      <c r="NHS33" s="532"/>
      <c r="NHT33" s="532"/>
      <c r="NHU33" s="532"/>
      <c r="NHV33" s="532"/>
      <c r="NHW33" s="532"/>
      <c r="NHX33" s="532"/>
      <c r="NHY33" s="532"/>
      <c r="NHZ33" s="532"/>
      <c r="NIA33" s="532"/>
      <c r="NIB33" s="532"/>
      <c r="NIC33" s="532"/>
      <c r="NID33" s="532"/>
      <c r="NIE33" s="532"/>
      <c r="NIF33" s="532"/>
      <c r="NIG33" s="532"/>
      <c r="NIH33" s="532"/>
      <c r="NII33" s="532"/>
      <c r="NIJ33" s="532"/>
      <c r="NIK33" s="532"/>
      <c r="NIL33" s="532"/>
      <c r="NIM33" s="532"/>
      <c r="NIN33" s="532"/>
      <c r="NIO33" s="532"/>
      <c r="NIP33" s="532"/>
      <c r="NIQ33" s="532"/>
      <c r="NIR33" s="532"/>
      <c r="NIS33" s="532"/>
      <c r="NIT33" s="532"/>
      <c r="NIU33" s="532"/>
      <c r="NIV33" s="532"/>
      <c r="NIW33" s="532"/>
      <c r="NIX33" s="532"/>
      <c r="NIY33" s="532"/>
      <c r="NIZ33" s="532"/>
      <c r="NJA33" s="532"/>
      <c r="NJB33" s="532"/>
      <c r="NJC33" s="532"/>
      <c r="NJD33" s="532"/>
      <c r="NJE33" s="532"/>
      <c r="NJF33" s="532"/>
      <c r="NJG33" s="532"/>
      <c r="NJH33" s="532"/>
      <c r="NJI33" s="532"/>
      <c r="NJJ33" s="532"/>
      <c r="NJK33" s="532"/>
      <c r="NJL33" s="532"/>
      <c r="NJM33" s="532"/>
      <c r="NJN33" s="532"/>
      <c r="NJO33" s="532"/>
      <c r="NJP33" s="532"/>
      <c r="NJQ33" s="532"/>
      <c r="NJR33" s="532"/>
      <c r="NJS33" s="532"/>
      <c r="NJT33" s="532"/>
      <c r="NJU33" s="532"/>
      <c r="NJV33" s="532"/>
      <c r="NJW33" s="532"/>
      <c r="NJX33" s="532"/>
      <c r="NJY33" s="532"/>
      <c r="NJZ33" s="532"/>
      <c r="NKA33" s="532"/>
      <c r="NKB33" s="532"/>
      <c r="NKC33" s="532"/>
      <c r="NKD33" s="532"/>
      <c r="NKE33" s="532"/>
      <c r="NKF33" s="532"/>
      <c r="NKG33" s="532"/>
      <c r="NKH33" s="532"/>
      <c r="NKI33" s="532"/>
      <c r="NKJ33" s="532"/>
      <c r="NKK33" s="532"/>
      <c r="NKL33" s="532"/>
      <c r="NKM33" s="532"/>
      <c r="NKN33" s="532"/>
      <c r="NKO33" s="532"/>
      <c r="NKP33" s="532"/>
      <c r="NKQ33" s="532"/>
      <c r="NKR33" s="532"/>
      <c r="NKS33" s="532"/>
      <c r="NKT33" s="532"/>
      <c r="NKU33" s="532"/>
      <c r="NKV33" s="532"/>
      <c r="NKW33" s="532"/>
      <c r="NKX33" s="532"/>
      <c r="NKY33" s="532"/>
      <c r="NKZ33" s="532"/>
      <c r="NLA33" s="532"/>
      <c r="NLB33" s="532"/>
      <c r="NLC33" s="532"/>
      <c r="NLD33" s="532"/>
      <c r="NLE33" s="532"/>
      <c r="NLF33" s="532"/>
      <c r="NLG33" s="532"/>
      <c r="NLH33" s="532"/>
      <c r="NLI33" s="532"/>
      <c r="NLJ33" s="532"/>
      <c r="NLK33" s="532"/>
      <c r="NLL33" s="532"/>
      <c r="NLM33" s="532"/>
      <c r="NLN33" s="532"/>
      <c r="NLO33" s="532"/>
      <c r="NLP33" s="532"/>
      <c r="NLQ33" s="532"/>
      <c r="NLR33" s="532"/>
      <c r="NLS33" s="532"/>
      <c r="NLT33" s="532"/>
      <c r="NLU33" s="532"/>
      <c r="NLV33" s="532"/>
      <c r="NLW33" s="532"/>
      <c r="NLX33" s="532"/>
      <c r="NLY33" s="532"/>
      <c r="NLZ33" s="532"/>
      <c r="NMA33" s="532"/>
      <c r="NMB33" s="532"/>
      <c r="NMC33" s="532"/>
      <c r="NMD33" s="532"/>
      <c r="NME33" s="532"/>
      <c r="NMF33" s="532"/>
      <c r="NMG33" s="532"/>
      <c r="NMH33" s="532"/>
      <c r="NMI33" s="532"/>
      <c r="NMJ33" s="532"/>
      <c r="NMK33" s="532"/>
      <c r="NML33" s="532"/>
      <c r="NMM33" s="532"/>
      <c r="NMN33" s="532"/>
      <c r="NMO33" s="532"/>
      <c r="NMP33" s="532"/>
      <c r="NMQ33" s="532"/>
      <c r="NMR33" s="532"/>
      <c r="NMS33" s="532"/>
      <c r="NMT33" s="532"/>
      <c r="NMU33" s="532"/>
      <c r="NMV33" s="532"/>
      <c r="NMW33" s="532"/>
      <c r="NMX33" s="532"/>
      <c r="NMY33" s="532"/>
      <c r="NMZ33" s="532"/>
      <c r="NNA33" s="532"/>
      <c r="NNB33" s="532"/>
      <c r="NNC33" s="532"/>
      <c r="NND33" s="532"/>
      <c r="NNE33" s="532"/>
      <c r="NNF33" s="532"/>
      <c r="NNG33" s="532"/>
      <c r="NNH33" s="532"/>
      <c r="NNI33" s="532"/>
      <c r="NNJ33" s="532"/>
      <c r="NNK33" s="532"/>
      <c r="NNL33" s="532"/>
      <c r="NNM33" s="532"/>
      <c r="NNN33" s="532"/>
      <c r="NNO33" s="532"/>
      <c r="NNP33" s="532"/>
      <c r="NNQ33" s="532"/>
      <c r="NNR33" s="532"/>
      <c r="NNS33" s="532"/>
      <c r="NNT33" s="532"/>
      <c r="NNU33" s="532"/>
      <c r="NNV33" s="532"/>
      <c r="NNW33" s="532"/>
      <c r="NNX33" s="532"/>
      <c r="NNY33" s="532"/>
      <c r="NNZ33" s="532"/>
      <c r="NOA33" s="532"/>
      <c r="NOB33" s="532"/>
      <c r="NOC33" s="532"/>
      <c r="NOD33" s="532"/>
      <c r="NOE33" s="532"/>
      <c r="NOF33" s="532"/>
      <c r="NOG33" s="532"/>
      <c r="NOH33" s="532"/>
      <c r="NOI33" s="532"/>
      <c r="NOJ33" s="532"/>
      <c r="NOK33" s="532"/>
      <c r="NOL33" s="532"/>
      <c r="NOM33" s="532"/>
      <c r="NON33" s="532"/>
      <c r="NOO33" s="532"/>
      <c r="NOP33" s="532"/>
      <c r="NOQ33" s="532"/>
      <c r="NOR33" s="532"/>
      <c r="NOS33" s="532"/>
      <c r="NOT33" s="532"/>
      <c r="NOU33" s="532"/>
      <c r="NOV33" s="532"/>
      <c r="NOW33" s="532"/>
      <c r="NOX33" s="532"/>
      <c r="NOY33" s="532"/>
      <c r="NOZ33" s="532"/>
      <c r="NPA33" s="532"/>
      <c r="NPB33" s="532"/>
      <c r="NPC33" s="532"/>
      <c r="NPD33" s="532"/>
      <c r="NPE33" s="532"/>
      <c r="NPF33" s="532"/>
      <c r="NPG33" s="532"/>
      <c r="NPH33" s="532"/>
      <c r="NPI33" s="532"/>
      <c r="NPJ33" s="532"/>
      <c r="NPK33" s="532"/>
      <c r="NPL33" s="532"/>
      <c r="NPM33" s="532"/>
      <c r="NPN33" s="532"/>
      <c r="NPO33" s="532"/>
      <c r="NPP33" s="532"/>
      <c r="NPQ33" s="532"/>
      <c r="NPR33" s="532"/>
      <c r="NPS33" s="532"/>
      <c r="NPT33" s="532"/>
      <c r="NPU33" s="532"/>
      <c r="NPV33" s="532"/>
      <c r="NPW33" s="532"/>
      <c r="NPX33" s="532"/>
      <c r="NPY33" s="532"/>
      <c r="NPZ33" s="532"/>
      <c r="NQA33" s="532"/>
      <c r="NQB33" s="532"/>
      <c r="NQC33" s="532"/>
      <c r="NQD33" s="532"/>
      <c r="NQE33" s="532"/>
      <c r="NQF33" s="532"/>
      <c r="NQG33" s="532"/>
      <c r="NQH33" s="532"/>
      <c r="NQI33" s="532"/>
      <c r="NQJ33" s="532"/>
      <c r="NQK33" s="532"/>
      <c r="NQL33" s="532"/>
      <c r="NQM33" s="532"/>
      <c r="NQN33" s="532"/>
      <c r="NQO33" s="532"/>
      <c r="NQP33" s="532"/>
      <c r="NQQ33" s="532"/>
      <c r="NQR33" s="532"/>
      <c r="NQS33" s="532"/>
      <c r="NQT33" s="532"/>
      <c r="NQU33" s="532"/>
      <c r="NQV33" s="532"/>
      <c r="NQW33" s="532"/>
      <c r="NQX33" s="532"/>
      <c r="NQY33" s="532"/>
      <c r="NQZ33" s="532"/>
      <c r="NRA33" s="532"/>
      <c r="NRB33" s="532"/>
      <c r="NRC33" s="532"/>
      <c r="NRD33" s="532"/>
      <c r="NRE33" s="532"/>
      <c r="NRF33" s="532"/>
      <c r="NRG33" s="532"/>
      <c r="NRH33" s="532"/>
      <c r="NRI33" s="532"/>
      <c r="NRJ33" s="532"/>
      <c r="NRK33" s="532"/>
      <c r="NRL33" s="532"/>
      <c r="NRM33" s="532"/>
      <c r="NRN33" s="532"/>
      <c r="NRO33" s="532"/>
      <c r="NRP33" s="532"/>
      <c r="NRQ33" s="532"/>
      <c r="NRR33" s="532"/>
      <c r="NRS33" s="532"/>
      <c r="NRT33" s="532"/>
      <c r="NRU33" s="532"/>
      <c r="NRV33" s="532"/>
      <c r="NRW33" s="532"/>
      <c r="NRX33" s="532"/>
      <c r="NRY33" s="532"/>
      <c r="NRZ33" s="532"/>
      <c r="NSA33" s="532"/>
      <c r="NSB33" s="532"/>
      <c r="NSC33" s="532"/>
      <c r="NSD33" s="532"/>
      <c r="NSE33" s="532"/>
      <c r="NSF33" s="532"/>
      <c r="NSG33" s="532"/>
      <c r="NSH33" s="532"/>
      <c r="NSI33" s="532"/>
      <c r="NSJ33" s="532"/>
      <c r="NSK33" s="532"/>
      <c r="NSL33" s="532"/>
      <c r="NSM33" s="532"/>
      <c r="NSN33" s="532"/>
      <c r="NSO33" s="532"/>
      <c r="NSP33" s="532"/>
      <c r="NSQ33" s="532"/>
      <c r="NSR33" s="532"/>
      <c r="NSS33" s="532"/>
      <c r="NST33" s="532"/>
      <c r="NSU33" s="532"/>
      <c r="NSV33" s="532"/>
      <c r="NSW33" s="532"/>
      <c r="NSX33" s="532"/>
      <c r="NSY33" s="532"/>
      <c r="NSZ33" s="532"/>
      <c r="NTA33" s="532"/>
      <c r="NTB33" s="532"/>
      <c r="NTC33" s="532"/>
      <c r="NTD33" s="532"/>
      <c r="NTE33" s="532"/>
      <c r="NTF33" s="532"/>
      <c r="NTG33" s="532"/>
      <c r="NTH33" s="532"/>
      <c r="NTI33" s="532"/>
      <c r="NTJ33" s="532"/>
      <c r="NTK33" s="532"/>
      <c r="NTL33" s="532"/>
      <c r="NTM33" s="532"/>
      <c r="NTN33" s="532"/>
      <c r="NTO33" s="532"/>
      <c r="NTP33" s="532"/>
      <c r="NTQ33" s="532"/>
      <c r="NTR33" s="532"/>
      <c r="NTS33" s="532"/>
      <c r="NTT33" s="532"/>
      <c r="NTU33" s="532"/>
      <c r="NTV33" s="532"/>
      <c r="NTW33" s="532"/>
      <c r="NTX33" s="532"/>
      <c r="NTY33" s="532"/>
      <c r="NTZ33" s="532"/>
      <c r="NUA33" s="532"/>
      <c r="NUB33" s="532"/>
      <c r="NUC33" s="532"/>
      <c r="NUD33" s="532"/>
      <c r="NUE33" s="532"/>
      <c r="NUF33" s="532"/>
      <c r="NUG33" s="532"/>
      <c r="NUH33" s="532"/>
      <c r="NUI33" s="532"/>
      <c r="NUJ33" s="532"/>
      <c r="NUK33" s="532"/>
      <c r="NUL33" s="532"/>
      <c r="NUM33" s="532"/>
      <c r="NUN33" s="532"/>
      <c r="NUO33" s="532"/>
      <c r="NUP33" s="532"/>
      <c r="NUQ33" s="532"/>
      <c r="NUR33" s="532"/>
      <c r="NUS33" s="532"/>
      <c r="NUT33" s="532"/>
      <c r="NUU33" s="532"/>
      <c r="NUV33" s="532"/>
      <c r="NUW33" s="532"/>
      <c r="NUX33" s="532"/>
      <c r="NUY33" s="532"/>
      <c r="NUZ33" s="532"/>
      <c r="NVA33" s="532"/>
      <c r="NVB33" s="532"/>
      <c r="NVC33" s="532"/>
      <c r="NVD33" s="532"/>
      <c r="NVE33" s="532"/>
      <c r="NVF33" s="532"/>
      <c r="NVG33" s="532"/>
      <c r="NVH33" s="532"/>
      <c r="NVI33" s="532"/>
      <c r="NVJ33" s="532"/>
      <c r="NVK33" s="532"/>
      <c r="NVL33" s="532"/>
      <c r="NVM33" s="532"/>
      <c r="NVN33" s="532"/>
      <c r="NVO33" s="532"/>
      <c r="NVP33" s="532"/>
      <c r="NVQ33" s="532"/>
      <c r="NVR33" s="532"/>
      <c r="NVS33" s="532"/>
      <c r="NVT33" s="532"/>
      <c r="NVU33" s="532"/>
      <c r="NVV33" s="532"/>
      <c r="NVW33" s="532"/>
      <c r="NVX33" s="532"/>
      <c r="NVY33" s="532"/>
      <c r="NVZ33" s="532"/>
      <c r="NWA33" s="532"/>
      <c r="NWB33" s="532"/>
      <c r="NWC33" s="532"/>
      <c r="NWD33" s="532"/>
      <c r="NWE33" s="532"/>
      <c r="NWF33" s="532"/>
      <c r="NWG33" s="532"/>
      <c r="NWH33" s="532"/>
      <c r="NWI33" s="532"/>
      <c r="NWJ33" s="532"/>
      <c r="NWK33" s="532"/>
      <c r="NWL33" s="532"/>
      <c r="NWM33" s="532"/>
      <c r="NWN33" s="532"/>
      <c r="NWO33" s="532"/>
      <c r="NWP33" s="532"/>
      <c r="NWQ33" s="532"/>
      <c r="NWR33" s="532"/>
      <c r="NWS33" s="532"/>
      <c r="NWT33" s="532"/>
      <c r="NWU33" s="532"/>
      <c r="NWV33" s="532"/>
      <c r="NWW33" s="532"/>
      <c r="NWX33" s="532"/>
      <c r="NWY33" s="532"/>
      <c r="NWZ33" s="532"/>
      <c r="NXA33" s="532"/>
      <c r="NXB33" s="532"/>
      <c r="NXC33" s="532"/>
      <c r="NXD33" s="532"/>
      <c r="NXE33" s="532"/>
      <c r="NXF33" s="532"/>
      <c r="NXG33" s="532"/>
      <c r="NXH33" s="532"/>
      <c r="NXI33" s="532"/>
      <c r="NXJ33" s="532"/>
      <c r="NXK33" s="532"/>
      <c r="NXL33" s="532"/>
      <c r="NXM33" s="532"/>
      <c r="NXN33" s="532"/>
      <c r="NXO33" s="532"/>
      <c r="NXP33" s="532"/>
      <c r="NXQ33" s="532"/>
      <c r="NXR33" s="532"/>
      <c r="NXS33" s="532"/>
      <c r="NXT33" s="532"/>
      <c r="NXU33" s="532"/>
      <c r="NXV33" s="532"/>
      <c r="NXW33" s="532"/>
      <c r="NXX33" s="532"/>
      <c r="NXY33" s="532"/>
      <c r="NXZ33" s="532"/>
      <c r="NYA33" s="532"/>
      <c r="NYB33" s="532"/>
      <c r="NYC33" s="532"/>
      <c r="NYD33" s="532"/>
      <c r="NYE33" s="532"/>
      <c r="NYF33" s="532"/>
      <c r="NYG33" s="532"/>
      <c r="NYH33" s="532"/>
      <c r="NYI33" s="532"/>
      <c r="NYJ33" s="532"/>
      <c r="NYK33" s="532"/>
      <c r="NYL33" s="532"/>
      <c r="NYM33" s="532"/>
      <c r="NYN33" s="532"/>
      <c r="NYO33" s="532"/>
      <c r="NYP33" s="532"/>
      <c r="NYQ33" s="532"/>
      <c r="NYR33" s="532"/>
      <c r="NYS33" s="532"/>
      <c r="NYT33" s="532"/>
      <c r="NYU33" s="532"/>
      <c r="NYV33" s="532"/>
      <c r="NYW33" s="532"/>
      <c r="NYX33" s="532"/>
      <c r="NYY33" s="532"/>
      <c r="NYZ33" s="532"/>
      <c r="NZA33" s="532"/>
      <c r="NZB33" s="532"/>
      <c r="NZC33" s="532"/>
      <c r="NZD33" s="532"/>
      <c r="NZE33" s="532"/>
      <c r="NZF33" s="532"/>
      <c r="NZG33" s="532"/>
      <c r="NZH33" s="532"/>
      <c r="NZI33" s="532"/>
      <c r="NZJ33" s="532"/>
      <c r="NZK33" s="532"/>
      <c r="NZL33" s="532"/>
      <c r="NZM33" s="532"/>
      <c r="NZN33" s="532"/>
      <c r="NZO33" s="532"/>
      <c r="NZP33" s="532"/>
      <c r="NZQ33" s="532"/>
      <c r="NZR33" s="532"/>
      <c r="NZS33" s="532"/>
      <c r="NZT33" s="532"/>
      <c r="NZU33" s="532"/>
      <c r="NZV33" s="532"/>
      <c r="NZW33" s="532"/>
      <c r="NZX33" s="532"/>
      <c r="NZY33" s="532"/>
      <c r="NZZ33" s="532"/>
      <c r="OAA33" s="532"/>
      <c r="OAB33" s="532"/>
      <c r="OAC33" s="532"/>
      <c r="OAD33" s="532"/>
      <c r="OAE33" s="532"/>
      <c r="OAF33" s="532"/>
      <c r="OAG33" s="532"/>
      <c r="OAH33" s="532"/>
      <c r="OAI33" s="532"/>
      <c r="OAJ33" s="532"/>
      <c r="OAK33" s="532"/>
      <c r="OAL33" s="532"/>
      <c r="OAM33" s="532"/>
      <c r="OAN33" s="532"/>
      <c r="OAO33" s="532"/>
      <c r="OAP33" s="532"/>
      <c r="OAQ33" s="532"/>
      <c r="OAR33" s="532"/>
      <c r="OAS33" s="532"/>
      <c r="OAT33" s="532"/>
      <c r="OAU33" s="532"/>
      <c r="OAV33" s="532"/>
      <c r="OAW33" s="532"/>
      <c r="OAX33" s="532"/>
      <c r="OAY33" s="532"/>
      <c r="OAZ33" s="532"/>
      <c r="OBA33" s="532"/>
      <c r="OBB33" s="532"/>
      <c r="OBC33" s="532"/>
      <c r="OBD33" s="532"/>
      <c r="OBE33" s="532"/>
      <c r="OBF33" s="532"/>
      <c r="OBG33" s="532"/>
      <c r="OBH33" s="532"/>
      <c r="OBI33" s="532"/>
      <c r="OBJ33" s="532"/>
      <c r="OBK33" s="532"/>
      <c r="OBL33" s="532"/>
      <c r="OBM33" s="532"/>
      <c r="OBN33" s="532"/>
      <c r="OBO33" s="532"/>
      <c r="OBP33" s="532"/>
      <c r="OBQ33" s="532"/>
      <c r="OBR33" s="532"/>
      <c r="OBS33" s="532"/>
      <c r="OBT33" s="532"/>
      <c r="OBU33" s="532"/>
      <c r="OBV33" s="532"/>
      <c r="OBW33" s="532"/>
      <c r="OBX33" s="532"/>
      <c r="OBY33" s="532"/>
      <c r="OBZ33" s="532"/>
      <c r="OCA33" s="532"/>
      <c r="OCB33" s="532"/>
      <c r="OCC33" s="532"/>
      <c r="OCD33" s="532"/>
      <c r="OCE33" s="532"/>
      <c r="OCF33" s="532"/>
      <c r="OCG33" s="532"/>
      <c r="OCH33" s="532"/>
      <c r="OCI33" s="532"/>
      <c r="OCJ33" s="532"/>
      <c r="OCK33" s="532"/>
      <c r="OCL33" s="532"/>
      <c r="OCM33" s="532"/>
      <c r="OCN33" s="532"/>
      <c r="OCO33" s="532"/>
      <c r="OCP33" s="532"/>
      <c r="OCQ33" s="532"/>
      <c r="OCR33" s="532"/>
      <c r="OCS33" s="532"/>
      <c r="OCT33" s="532"/>
      <c r="OCU33" s="532"/>
      <c r="OCV33" s="532"/>
      <c r="OCW33" s="532"/>
      <c r="OCX33" s="532"/>
      <c r="OCY33" s="532"/>
      <c r="OCZ33" s="532"/>
      <c r="ODA33" s="532"/>
      <c r="ODB33" s="532"/>
      <c r="ODC33" s="532"/>
      <c r="ODD33" s="532"/>
      <c r="ODE33" s="532"/>
      <c r="ODF33" s="532"/>
      <c r="ODG33" s="532"/>
      <c r="ODH33" s="532"/>
      <c r="ODI33" s="532"/>
      <c r="ODJ33" s="532"/>
      <c r="ODK33" s="532"/>
      <c r="ODL33" s="532"/>
      <c r="ODM33" s="532"/>
      <c r="ODN33" s="532"/>
      <c r="ODO33" s="532"/>
      <c r="ODP33" s="532"/>
      <c r="ODQ33" s="532"/>
      <c r="ODR33" s="532"/>
      <c r="ODS33" s="532"/>
      <c r="ODT33" s="532"/>
      <c r="ODU33" s="532"/>
      <c r="ODV33" s="532"/>
      <c r="ODW33" s="532"/>
      <c r="ODX33" s="532"/>
      <c r="ODY33" s="532"/>
      <c r="ODZ33" s="532"/>
      <c r="OEA33" s="532"/>
      <c r="OEB33" s="532"/>
      <c r="OEC33" s="532"/>
      <c r="OED33" s="532"/>
      <c r="OEE33" s="532"/>
      <c r="OEF33" s="532"/>
      <c r="OEG33" s="532"/>
      <c r="OEH33" s="532"/>
      <c r="OEI33" s="532"/>
      <c r="OEJ33" s="532"/>
      <c r="OEK33" s="532"/>
      <c r="OEL33" s="532"/>
      <c r="OEM33" s="532"/>
      <c r="OEN33" s="532"/>
      <c r="OEO33" s="532"/>
      <c r="OEP33" s="532"/>
      <c r="OEQ33" s="532"/>
      <c r="OER33" s="532"/>
      <c r="OES33" s="532"/>
      <c r="OET33" s="532"/>
      <c r="OEU33" s="532"/>
      <c r="OEV33" s="532"/>
      <c r="OEW33" s="532"/>
      <c r="OEX33" s="532"/>
      <c r="OEY33" s="532"/>
      <c r="OEZ33" s="532"/>
      <c r="OFA33" s="532"/>
      <c r="OFB33" s="532"/>
      <c r="OFC33" s="532"/>
      <c r="OFD33" s="532"/>
      <c r="OFE33" s="532"/>
      <c r="OFF33" s="532"/>
      <c r="OFG33" s="532"/>
      <c r="OFH33" s="532"/>
      <c r="OFI33" s="532"/>
      <c r="OFJ33" s="532"/>
      <c r="OFK33" s="532"/>
      <c r="OFL33" s="532"/>
      <c r="OFM33" s="532"/>
      <c r="OFN33" s="532"/>
      <c r="OFO33" s="532"/>
      <c r="OFP33" s="532"/>
      <c r="OFQ33" s="532"/>
      <c r="OFR33" s="532"/>
      <c r="OFS33" s="532"/>
      <c r="OFT33" s="532"/>
      <c r="OFU33" s="532"/>
      <c r="OFV33" s="532"/>
      <c r="OFW33" s="532"/>
      <c r="OFX33" s="532"/>
      <c r="OFY33" s="532"/>
      <c r="OFZ33" s="532"/>
      <c r="OGA33" s="532"/>
      <c r="OGB33" s="532"/>
      <c r="OGC33" s="532"/>
      <c r="OGD33" s="532"/>
      <c r="OGE33" s="532"/>
      <c r="OGF33" s="532"/>
      <c r="OGG33" s="532"/>
      <c r="OGH33" s="532"/>
      <c r="OGI33" s="532"/>
      <c r="OGJ33" s="532"/>
      <c r="OGK33" s="532"/>
      <c r="OGL33" s="532"/>
      <c r="OGM33" s="532"/>
      <c r="OGN33" s="532"/>
      <c r="OGO33" s="532"/>
      <c r="OGP33" s="532"/>
      <c r="OGQ33" s="532"/>
      <c r="OGR33" s="532"/>
      <c r="OGS33" s="532"/>
      <c r="OGT33" s="532"/>
      <c r="OGU33" s="532"/>
      <c r="OGV33" s="532"/>
      <c r="OGW33" s="532"/>
      <c r="OGX33" s="532"/>
      <c r="OGY33" s="532"/>
      <c r="OGZ33" s="532"/>
      <c r="OHA33" s="532"/>
      <c r="OHB33" s="532"/>
      <c r="OHC33" s="532"/>
      <c r="OHD33" s="532"/>
      <c r="OHE33" s="532"/>
      <c r="OHF33" s="532"/>
      <c r="OHG33" s="532"/>
      <c r="OHH33" s="532"/>
      <c r="OHI33" s="532"/>
      <c r="OHJ33" s="532"/>
      <c r="OHK33" s="532"/>
      <c r="OHL33" s="532"/>
      <c r="OHM33" s="532"/>
      <c r="OHN33" s="532"/>
      <c r="OHO33" s="532"/>
      <c r="OHP33" s="532"/>
      <c r="OHQ33" s="532"/>
      <c r="OHR33" s="532"/>
      <c r="OHS33" s="532"/>
      <c r="OHT33" s="532"/>
      <c r="OHU33" s="532"/>
      <c r="OHV33" s="532"/>
      <c r="OHW33" s="532"/>
      <c r="OHX33" s="532"/>
      <c r="OHY33" s="532"/>
      <c r="OHZ33" s="532"/>
      <c r="OIA33" s="532"/>
      <c r="OIB33" s="532"/>
      <c r="OIC33" s="532"/>
      <c r="OID33" s="532"/>
      <c r="OIE33" s="532"/>
      <c r="OIF33" s="532"/>
      <c r="OIG33" s="532"/>
      <c r="OIH33" s="532"/>
      <c r="OII33" s="532"/>
      <c r="OIJ33" s="532"/>
      <c r="OIK33" s="532"/>
      <c r="OIL33" s="532"/>
      <c r="OIM33" s="532"/>
      <c r="OIN33" s="532"/>
      <c r="OIO33" s="532"/>
      <c r="OIP33" s="532"/>
      <c r="OIQ33" s="532"/>
      <c r="OIR33" s="532"/>
      <c r="OIS33" s="532"/>
      <c r="OIT33" s="532"/>
      <c r="OIU33" s="532"/>
      <c r="OIV33" s="532"/>
      <c r="OIW33" s="532"/>
      <c r="OIX33" s="532"/>
      <c r="OIY33" s="532"/>
      <c r="OIZ33" s="532"/>
      <c r="OJA33" s="532"/>
      <c r="OJB33" s="532"/>
      <c r="OJC33" s="532"/>
      <c r="OJD33" s="532"/>
      <c r="OJE33" s="532"/>
      <c r="OJF33" s="532"/>
      <c r="OJG33" s="532"/>
      <c r="OJH33" s="532"/>
      <c r="OJI33" s="532"/>
      <c r="OJJ33" s="532"/>
      <c r="OJK33" s="532"/>
      <c r="OJL33" s="532"/>
      <c r="OJM33" s="532"/>
      <c r="OJN33" s="532"/>
      <c r="OJO33" s="532"/>
      <c r="OJP33" s="532"/>
      <c r="OJQ33" s="532"/>
      <c r="OJR33" s="532"/>
      <c r="OJS33" s="532"/>
      <c r="OJT33" s="532"/>
      <c r="OJU33" s="532"/>
      <c r="OJV33" s="532"/>
      <c r="OJW33" s="532"/>
      <c r="OJX33" s="532"/>
      <c r="OJY33" s="532"/>
      <c r="OJZ33" s="532"/>
      <c r="OKA33" s="532"/>
      <c r="OKB33" s="532"/>
      <c r="OKC33" s="532"/>
      <c r="OKD33" s="532"/>
      <c r="OKE33" s="532"/>
      <c r="OKF33" s="532"/>
      <c r="OKG33" s="532"/>
      <c r="OKH33" s="532"/>
      <c r="OKI33" s="532"/>
      <c r="OKJ33" s="532"/>
      <c r="OKK33" s="532"/>
      <c r="OKL33" s="532"/>
      <c r="OKM33" s="532"/>
      <c r="OKN33" s="532"/>
      <c r="OKO33" s="532"/>
      <c r="OKP33" s="532"/>
      <c r="OKQ33" s="532"/>
      <c r="OKR33" s="532"/>
      <c r="OKS33" s="532"/>
      <c r="OKT33" s="532"/>
      <c r="OKU33" s="532"/>
      <c r="OKV33" s="532"/>
      <c r="OKW33" s="532"/>
      <c r="OKX33" s="532"/>
      <c r="OKY33" s="532"/>
      <c r="OKZ33" s="532"/>
      <c r="OLA33" s="532"/>
      <c r="OLB33" s="532"/>
      <c r="OLC33" s="532"/>
      <c r="OLD33" s="532"/>
      <c r="OLE33" s="532"/>
      <c r="OLF33" s="532"/>
      <c r="OLG33" s="532"/>
      <c r="OLH33" s="532"/>
      <c r="OLI33" s="532"/>
      <c r="OLJ33" s="532"/>
      <c r="OLK33" s="532"/>
      <c r="OLL33" s="532"/>
      <c r="OLM33" s="532"/>
      <c r="OLN33" s="532"/>
      <c r="OLO33" s="532"/>
      <c r="OLP33" s="532"/>
      <c r="OLQ33" s="532"/>
      <c r="OLR33" s="532"/>
      <c r="OLS33" s="532"/>
      <c r="OLT33" s="532"/>
      <c r="OLU33" s="532"/>
      <c r="OLV33" s="532"/>
      <c r="OLW33" s="532"/>
      <c r="OLX33" s="532"/>
      <c r="OLY33" s="532"/>
      <c r="OLZ33" s="532"/>
      <c r="OMA33" s="532"/>
      <c r="OMB33" s="532"/>
      <c r="OMC33" s="532"/>
      <c r="OMD33" s="532"/>
      <c r="OME33" s="532"/>
      <c r="OMF33" s="532"/>
      <c r="OMG33" s="532"/>
      <c r="OMH33" s="532"/>
      <c r="OMI33" s="532"/>
      <c r="OMJ33" s="532"/>
      <c r="OMK33" s="532"/>
      <c r="OML33" s="532"/>
      <c r="OMM33" s="532"/>
      <c r="OMN33" s="532"/>
      <c r="OMO33" s="532"/>
      <c r="OMP33" s="532"/>
      <c r="OMQ33" s="532"/>
      <c r="OMR33" s="532"/>
      <c r="OMS33" s="532"/>
      <c r="OMT33" s="532"/>
      <c r="OMU33" s="532"/>
      <c r="OMV33" s="532"/>
      <c r="OMW33" s="532"/>
      <c r="OMX33" s="532"/>
      <c r="OMY33" s="532"/>
      <c r="OMZ33" s="532"/>
      <c r="ONA33" s="532"/>
      <c r="ONB33" s="532"/>
      <c r="ONC33" s="532"/>
      <c r="OND33" s="532"/>
      <c r="ONE33" s="532"/>
      <c r="ONF33" s="532"/>
      <c r="ONG33" s="532"/>
      <c r="ONH33" s="532"/>
      <c r="ONI33" s="532"/>
      <c r="ONJ33" s="532"/>
      <c r="ONK33" s="532"/>
      <c r="ONL33" s="532"/>
      <c r="ONM33" s="532"/>
      <c r="ONN33" s="532"/>
      <c r="ONO33" s="532"/>
      <c r="ONP33" s="532"/>
      <c r="ONQ33" s="532"/>
      <c r="ONR33" s="532"/>
      <c r="ONS33" s="532"/>
      <c r="ONT33" s="532"/>
      <c r="ONU33" s="532"/>
      <c r="ONV33" s="532"/>
      <c r="ONW33" s="532"/>
      <c r="ONX33" s="532"/>
      <c r="ONY33" s="532"/>
      <c r="ONZ33" s="532"/>
      <c r="OOA33" s="532"/>
      <c r="OOB33" s="532"/>
      <c r="OOC33" s="532"/>
      <c r="OOD33" s="532"/>
      <c r="OOE33" s="532"/>
      <c r="OOF33" s="532"/>
      <c r="OOG33" s="532"/>
      <c r="OOH33" s="532"/>
      <c r="OOI33" s="532"/>
      <c r="OOJ33" s="532"/>
      <c r="OOK33" s="532"/>
      <c r="OOL33" s="532"/>
      <c r="OOM33" s="532"/>
      <c r="OON33" s="532"/>
      <c r="OOO33" s="532"/>
      <c r="OOP33" s="532"/>
      <c r="OOQ33" s="532"/>
      <c r="OOR33" s="532"/>
      <c r="OOS33" s="532"/>
      <c r="OOT33" s="532"/>
      <c r="OOU33" s="532"/>
      <c r="OOV33" s="532"/>
      <c r="OOW33" s="532"/>
      <c r="OOX33" s="532"/>
      <c r="OOY33" s="532"/>
      <c r="OOZ33" s="532"/>
      <c r="OPA33" s="532"/>
      <c r="OPB33" s="532"/>
      <c r="OPC33" s="532"/>
      <c r="OPD33" s="532"/>
      <c r="OPE33" s="532"/>
      <c r="OPF33" s="532"/>
      <c r="OPG33" s="532"/>
      <c r="OPH33" s="532"/>
      <c r="OPI33" s="532"/>
      <c r="OPJ33" s="532"/>
      <c r="OPK33" s="532"/>
      <c r="OPL33" s="532"/>
      <c r="OPM33" s="532"/>
      <c r="OPN33" s="532"/>
      <c r="OPO33" s="532"/>
      <c r="OPP33" s="532"/>
      <c r="OPQ33" s="532"/>
      <c r="OPR33" s="532"/>
      <c r="OPS33" s="532"/>
      <c r="OPT33" s="532"/>
      <c r="OPU33" s="532"/>
      <c r="OPV33" s="532"/>
      <c r="OPW33" s="532"/>
      <c r="OPX33" s="532"/>
      <c r="OPY33" s="532"/>
      <c r="OPZ33" s="532"/>
      <c r="OQA33" s="532"/>
      <c r="OQB33" s="532"/>
      <c r="OQC33" s="532"/>
      <c r="OQD33" s="532"/>
      <c r="OQE33" s="532"/>
      <c r="OQF33" s="532"/>
      <c r="OQG33" s="532"/>
      <c r="OQH33" s="532"/>
      <c r="OQI33" s="532"/>
      <c r="OQJ33" s="532"/>
      <c r="OQK33" s="532"/>
      <c r="OQL33" s="532"/>
      <c r="OQM33" s="532"/>
      <c r="OQN33" s="532"/>
      <c r="OQO33" s="532"/>
      <c r="OQP33" s="532"/>
      <c r="OQQ33" s="532"/>
      <c r="OQR33" s="532"/>
      <c r="OQS33" s="532"/>
      <c r="OQT33" s="532"/>
      <c r="OQU33" s="532"/>
      <c r="OQV33" s="532"/>
      <c r="OQW33" s="532"/>
      <c r="OQX33" s="532"/>
      <c r="OQY33" s="532"/>
      <c r="OQZ33" s="532"/>
      <c r="ORA33" s="532"/>
      <c r="ORB33" s="532"/>
      <c r="ORC33" s="532"/>
      <c r="ORD33" s="532"/>
      <c r="ORE33" s="532"/>
      <c r="ORF33" s="532"/>
      <c r="ORG33" s="532"/>
      <c r="ORH33" s="532"/>
      <c r="ORI33" s="532"/>
      <c r="ORJ33" s="532"/>
      <c r="ORK33" s="532"/>
      <c r="ORL33" s="532"/>
      <c r="ORM33" s="532"/>
      <c r="ORN33" s="532"/>
      <c r="ORO33" s="532"/>
      <c r="ORP33" s="532"/>
      <c r="ORQ33" s="532"/>
      <c r="ORR33" s="532"/>
      <c r="ORS33" s="532"/>
      <c r="ORT33" s="532"/>
      <c r="ORU33" s="532"/>
      <c r="ORV33" s="532"/>
      <c r="ORW33" s="532"/>
      <c r="ORX33" s="532"/>
      <c r="ORY33" s="532"/>
      <c r="ORZ33" s="532"/>
      <c r="OSA33" s="532"/>
      <c r="OSB33" s="532"/>
      <c r="OSC33" s="532"/>
      <c r="OSD33" s="532"/>
      <c r="OSE33" s="532"/>
      <c r="OSF33" s="532"/>
      <c r="OSG33" s="532"/>
      <c r="OSH33" s="532"/>
      <c r="OSI33" s="532"/>
      <c r="OSJ33" s="532"/>
      <c r="OSK33" s="532"/>
      <c r="OSL33" s="532"/>
      <c r="OSM33" s="532"/>
      <c r="OSN33" s="532"/>
      <c r="OSO33" s="532"/>
      <c r="OSP33" s="532"/>
      <c r="OSQ33" s="532"/>
      <c r="OSR33" s="532"/>
      <c r="OSS33" s="532"/>
      <c r="OST33" s="532"/>
      <c r="OSU33" s="532"/>
      <c r="OSV33" s="532"/>
      <c r="OSW33" s="532"/>
      <c r="OSX33" s="532"/>
      <c r="OSY33" s="532"/>
      <c r="OSZ33" s="532"/>
      <c r="OTA33" s="532"/>
      <c r="OTB33" s="532"/>
      <c r="OTC33" s="532"/>
      <c r="OTD33" s="532"/>
      <c r="OTE33" s="532"/>
      <c r="OTF33" s="532"/>
      <c r="OTG33" s="532"/>
      <c r="OTH33" s="532"/>
      <c r="OTI33" s="532"/>
      <c r="OTJ33" s="532"/>
      <c r="OTK33" s="532"/>
      <c r="OTL33" s="532"/>
      <c r="OTM33" s="532"/>
      <c r="OTN33" s="532"/>
      <c r="OTO33" s="532"/>
      <c r="OTP33" s="532"/>
      <c r="OTQ33" s="532"/>
      <c r="OTR33" s="532"/>
      <c r="OTS33" s="532"/>
      <c r="OTT33" s="532"/>
      <c r="OTU33" s="532"/>
      <c r="OTV33" s="532"/>
      <c r="OTW33" s="532"/>
      <c r="OTX33" s="532"/>
      <c r="OTY33" s="532"/>
      <c r="OTZ33" s="532"/>
      <c r="OUA33" s="532"/>
      <c r="OUB33" s="532"/>
      <c r="OUC33" s="532"/>
      <c r="OUD33" s="532"/>
      <c r="OUE33" s="532"/>
      <c r="OUF33" s="532"/>
      <c r="OUG33" s="532"/>
      <c r="OUH33" s="532"/>
      <c r="OUI33" s="532"/>
      <c r="OUJ33" s="532"/>
      <c r="OUK33" s="532"/>
      <c r="OUL33" s="532"/>
      <c r="OUM33" s="532"/>
      <c r="OUN33" s="532"/>
      <c r="OUO33" s="532"/>
      <c r="OUP33" s="532"/>
      <c r="OUQ33" s="532"/>
      <c r="OUR33" s="532"/>
      <c r="OUS33" s="532"/>
      <c r="OUT33" s="532"/>
      <c r="OUU33" s="532"/>
      <c r="OUV33" s="532"/>
      <c r="OUW33" s="532"/>
      <c r="OUX33" s="532"/>
      <c r="OUY33" s="532"/>
      <c r="OUZ33" s="532"/>
      <c r="OVA33" s="532"/>
      <c r="OVB33" s="532"/>
      <c r="OVC33" s="532"/>
      <c r="OVD33" s="532"/>
      <c r="OVE33" s="532"/>
      <c r="OVF33" s="532"/>
      <c r="OVG33" s="532"/>
      <c r="OVH33" s="532"/>
      <c r="OVI33" s="532"/>
      <c r="OVJ33" s="532"/>
      <c r="OVK33" s="532"/>
      <c r="OVL33" s="532"/>
      <c r="OVM33" s="532"/>
      <c r="OVN33" s="532"/>
      <c r="OVO33" s="532"/>
      <c r="OVP33" s="532"/>
      <c r="OVQ33" s="532"/>
      <c r="OVR33" s="532"/>
      <c r="OVS33" s="532"/>
      <c r="OVT33" s="532"/>
      <c r="OVU33" s="532"/>
      <c r="OVV33" s="532"/>
      <c r="OVW33" s="532"/>
      <c r="OVX33" s="532"/>
      <c r="OVY33" s="532"/>
      <c r="OVZ33" s="532"/>
      <c r="OWA33" s="532"/>
      <c r="OWB33" s="532"/>
      <c r="OWC33" s="532"/>
      <c r="OWD33" s="532"/>
      <c r="OWE33" s="532"/>
      <c r="OWF33" s="532"/>
      <c r="OWG33" s="532"/>
      <c r="OWH33" s="532"/>
      <c r="OWI33" s="532"/>
      <c r="OWJ33" s="532"/>
      <c r="OWK33" s="532"/>
      <c r="OWL33" s="532"/>
      <c r="OWM33" s="532"/>
      <c r="OWN33" s="532"/>
      <c r="OWO33" s="532"/>
      <c r="OWP33" s="532"/>
      <c r="OWQ33" s="532"/>
      <c r="OWR33" s="532"/>
      <c r="OWS33" s="532"/>
      <c r="OWT33" s="532"/>
      <c r="OWU33" s="532"/>
      <c r="OWV33" s="532"/>
      <c r="OWW33" s="532"/>
      <c r="OWX33" s="532"/>
      <c r="OWY33" s="532"/>
      <c r="OWZ33" s="532"/>
      <c r="OXA33" s="532"/>
      <c r="OXB33" s="532"/>
      <c r="OXC33" s="532"/>
      <c r="OXD33" s="532"/>
      <c r="OXE33" s="532"/>
      <c r="OXF33" s="532"/>
      <c r="OXG33" s="532"/>
      <c r="OXH33" s="532"/>
      <c r="OXI33" s="532"/>
      <c r="OXJ33" s="532"/>
      <c r="OXK33" s="532"/>
      <c r="OXL33" s="532"/>
      <c r="OXM33" s="532"/>
      <c r="OXN33" s="532"/>
      <c r="OXO33" s="532"/>
      <c r="OXP33" s="532"/>
      <c r="OXQ33" s="532"/>
      <c r="OXR33" s="532"/>
      <c r="OXS33" s="532"/>
      <c r="OXT33" s="532"/>
      <c r="OXU33" s="532"/>
      <c r="OXV33" s="532"/>
      <c r="OXW33" s="532"/>
      <c r="OXX33" s="532"/>
      <c r="OXY33" s="532"/>
      <c r="OXZ33" s="532"/>
      <c r="OYA33" s="532"/>
      <c r="OYB33" s="532"/>
      <c r="OYC33" s="532"/>
      <c r="OYD33" s="532"/>
      <c r="OYE33" s="532"/>
      <c r="OYF33" s="532"/>
      <c r="OYG33" s="532"/>
      <c r="OYH33" s="532"/>
      <c r="OYI33" s="532"/>
      <c r="OYJ33" s="532"/>
      <c r="OYK33" s="532"/>
      <c r="OYL33" s="532"/>
      <c r="OYM33" s="532"/>
      <c r="OYN33" s="532"/>
      <c r="OYO33" s="532"/>
      <c r="OYP33" s="532"/>
      <c r="OYQ33" s="532"/>
      <c r="OYR33" s="532"/>
      <c r="OYS33" s="532"/>
      <c r="OYT33" s="532"/>
      <c r="OYU33" s="532"/>
      <c r="OYV33" s="532"/>
      <c r="OYW33" s="532"/>
      <c r="OYX33" s="532"/>
      <c r="OYY33" s="532"/>
      <c r="OYZ33" s="532"/>
      <c r="OZA33" s="532"/>
      <c r="OZB33" s="532"/>
      <c r="OZC33" s="532"/>
      <c r="OZD33" s="532"/>
      <c r="OZE33" s="532"/>
      <c r="OZF33" s="532"/>
      <c r="OZG33" s="532"/>
      <c r="OZH33" s="532"/>
      <c r="OZI33" s="532"/>
      <c r="OZJ33" s="532"/>
      <c r="OZK33" s="532"/>
      <c r="OZL33" s="532"/>
      <c r="OZM33" s="532"/>
      <c r="OZN33" s="532"/>
      <c r="OZO33" s="532"/>
      <c r="OZP33" s="532"/>
      <c r="OZQ33" s="532"/>
      <c r="OZR33" s="532"/>
      <c r="OZS33" s="532"/>
      <c r="OZT33" s="532"/>
      <c r="OZU33" s="532"/>
      <c r="OZV33" s="532"/>
      <c r="OZW33" s="532"/>
      <c r="OZX33" s="532"/>
      <c r="OZY33" s="532"/>
      <c r="OZZ33" s="532"/>
      <c r="PAA33" s="532"/>
      <c r="PAB33" s="532"/>
      <c r="PAC33" s="532"/>
      <c r="PAD33" s="532"/>
      <c r="PAE33" s="532"/>
      <c r="PAF33" s="532"/>
      <c r="PAG33" s="532"/>
      <c r="PAH33" s="532"/>
      <c r="PAI33" s="532"/>
      <c r="PAJ33" s="532"/>
      <c r="PAK33" s="532"/>
      <c r="PAL33" s="532"/>
      <c r="PAM33" s="532"/>
      <c r="PAN33" s="532"/>
      <c r="PAO33" s="532"/>
      <c r="PAP33" s="532"/>
      <c r="PAQ33" s="532"/>
      <c r="PAR33" s="532"/>
      <c r="PAS33" s="532"/>
      <c r="PAT33" s="532"/>
      <c r="PAU33" s="532"/>
      <c r="PAV33" s="532"/>
      <c r="PAW33" s="532"/>
      <c r="PAX33" s="532"/>
      <c r="PAY33" s="532"/>
      <c r="PAZ33" s="532"/>
      <c r="PBA33" s="532"/>
      <c r="PBB33" s="532"/>
      <c r="PBC33" s="532"/>
      <c r="PBD33" s="532"/>
      <c r="PBE33" s="532"/>
      <c r="PBF33" s="532"/>
      <c r="PBG33" s="532"/>
      <c r="PBH33" s="532"/>
      <c r="PBI33" s="532"/>
      <c r="PBJ33" s="532"/>
      <c r="PBK33" s="532"/>
      <c r="PBL33" s="532"/>
      <c r="PBM33" s="532"/>
      <c r="PBN33" s="532"/>
      <c r="PBO33" s="532"/>
      <c r="PBP33" s="532"/>
      <c r="PBQ33" s="532"/>
      <c r="PBR33" s="532"/>
      <c r="PBS33" s="532"/>
      <c r="PBT33" s="532"/>
      <c r="PBU33" s="532"/>
      <c r="PBV33" s="532"/>
      <c r="PBW33" s="532"/>
      <c r="PBX33" s="532"/>
      <c r="PBY33" s="532"/>
      <c r="PBZ33" s="532"/>
      <c r="PCA33" s="532"/>
      <c r="PCB33" s="532"/>
      <c r="PCC33" s="532"/>
      <c r="PCD33" s="532"/>
      <c r="PCE33" s="532"/>
      <c r="PCF33" s="532"/>
      <c r="PCG33" s="532"/>
      <c r="PCH33" s="532"/>
      <c r="PCI33" s="532"/>
      <c r="PCJ33" s="532"/>
      <c r="PCK33" s="532"/>
      <c r="PCL33" s="532"/>
      <c r="PCM33" s="532"/>
      <c r="PCN33" s="532"/>
      <c r="PCO33" s="532"/>
      <c r="PCP33" s="532"/>
      <c r="PCQ33" s="532"/>
      <c r="PCR33" s="532"/>
      <c r="PCS33" s="532"/>
      <c r="PCT33" s="532"/>
      <c r="PCU33" s="532"/>
      <c r="PCV33" s="532"/>
      <c r="PCW33" s="532"/>
      <c r="PCX33" s="532"/>
      <c r="PCY33" s="532"/>
      <c r="PCZ33" s="532"/>
      <c r="PDA33" s="532"/>
      <c r="PDB33" s="532"/>
      <c r="PDC33" s="532"/>
      <c r="PDD33" s="532"/>
      <c r="PDE33" s="532"/>
      <c r="PDF33" s="532"/>
      <c r="PDG33" s="532"/>
      <c r="PDH33" s="532"/>
      <c r="PDI33" s="532"/>
      <c r="PDJ33" s="532"/>
      <c r="PDK33" s="532"/>
      <c r="PDL33" s="532"/>
      <c r="PDM33" s="532"/>
      <c r="PDN33" s="532"/>
      <c r="PDO33" s="532"/>
      <c r="PDP33" s="532"/>
      <c r="PDQ33" s="532"/>
      <c r="PDR33" s="532"/>
      <c r="PDS33" s="532"/>
      <c r="PDT33" s="532"/>
      <c r="PDU33" s="532"/>
      <c r="PDV33" s="532"/>
      <c r="PDW33" s="532"/>
      <c r="PDX33" s="532"/>
      <c r="PDY33" s="532"/>
      <c r="PDZ33" s="532"/>
      <c r="PEA33" s="532"/>
      <c r="PEB33" s="532"/>
      <c r="PEC33" s="532"/>
      <c r="PED33" s="532"/>
      <c r="PEE33" s="532"/>
      <c r="PEF33" s="532"/>
      <c r="PEG33" s="532"/>
      <c r="PEH33" s="532"/>
      <c r="PEI33" s="532"/>
      <c r="PEJ33" s="532"/>
      <c r="PEK33" s="532"/>
      <c r="PEL33" s="532"/>
      <c r="PEM33" s="532"/>
      <c r="PEN33" s="532"/>
      <c r="PEO33" s="532"/>
      <c r="PEP33" s="532"/>
      <c r="PEQ33" s="532"/>
      <c r="PER33" s="532"/>
      <c r="PES33" s="532"/>
      <c r="PET33" s="532"/>
      <c r="PEU33" s="532"/>
      <c r="PEV33" s="532"/>
      <c r="PEW33" s="532"/>
      <c r="PEX33" s="532"/>
      <c r="PEY33" s="532"/>
      <c r="PEZ33" s="532"/>
      <c r="PFA33" s="532"/>
      <c r="PFB33" s="532"/>
      <c r="PFC33" s="532"/>
      <c r="PFD33" s="532"/>
      <c r="PFE33" s="532"/>
      <c r="PFF33" s="532"/>
      <c r="PFG33" s="532"/>
      <c r="PFH33" s="532"/>
      <c r="PFI33" s="532"/>
      <c r="PFJ33" s="532"/>
      <c r="PFK33" s="532"/>
      <c r="PFL33" s="532"/>
      <c r="PFM33" s="532"/>
      <c r="PFN33" s="532"/>
      <c r="PFO33" s="532"/>
      <c r="PFP33" s="532"/>
      <c r="PFQ33" s="532"/>
      <c r="PFR33" s="532"/>
      <c r="PFS33" s="532"/>
      <c r="PFT33" s="532"/>
      <c r="PFU33" s="532"/>
      <c r="PFV33" s="532"/>
      <c r="PFW33" s="532"/>
      <c r="PFX33" s="532"/>
      <c r="PFY33" s="532"/>
      <c r="PFZ33" s="532"/>
      <c r="PGA33" s="532"/>
      <c r="PGB33" s="532"/>
      <c r="PGC33" s="532"/>
      <c r="PGD33" s="532"/>
      <c r="PGE33" s="532"/>
      <c r="PGF33" s="532"/>
      <c r="PGG33" s="532"/>
      <c r="PGH33" s="532"/>
      <c r="PGI33" s="532"/>
      <c r="PGJ33" s="532"/>
      <c r="PGK33" s="532"/>
      <c r="PGL33" s="532"/>
      <c r="PGM33" s="532"/>
      <c r="PGN33" s="532"/>
      <c r="PGO33" s="532"/>
      <c r="PGP33" s="532"/>
      <c r="PGQ33" s="532"/>
      <c r="PGR33" s="532"/>
      <c r="PGS33" s="532"/>
      <c r="PGT33" s="532"/>
      <c r="PGU33" s="532"/>
      <c r="PGV33" s="532"/>
      <c r="PGW33" s="532"/>
      <c r="PGX33" s="532"/>
      <c r="PGY33" s="532"/>
      <c r="PGZ33" s="532"/>
      <c r="PHA33" s="532"/>
      <c r="PHB33" s="532"/>
      <c r="PHC33" s="532"/>
      <c r="PHD33" s="532"/>
      <c r="PHE33" s="532"/>
      <c r="PHF33" s="532"/>
      <c r="PHG33" s="532"/>
      <c r="PHH33" s="532"/>
      <c r="PHI33" s="532"/>
      <c r="PHJ33" s="532"/>
      <c r="PHK33" s="532"/>
      <c r="PHL33" s="532"/>
      <c r="PHM33" s="532"/>
      <c r="PHN33" s="532"/>
      <c r="PHO33" s="532"/>
      <c r="PHP33" s="532"/>
      <c r="PHQ33" s="532"/>
      <c r="PHR33" s="532"/>
      <c r="PHS33" s="532"/>
      <c r="PHT33" s="532"/>
      <c r="PHU33" s="532"/>
      <c r="PHV33" s="532"/>
      <c r="PHW33" s="532"/>
      <c r="PHX33" s="532"/>
      <c r="PHY33" s="532"/>
      <c r="PHZ33" s="532"/>
      <c r="PIA33" s="532"/>
      <c r="PIB33" s="532"/>
      <c r="PIC33" s="532"/>
      <c r="PID33" s="532"/>
      <c r="PIE33" s="532"/>
      <c r="PIF33" s="532"/>
      <c r="PIG33" s="532"/>
      <c r="PIH33" s="532"/>
      <c r="PII33" s="532"/>
      <c r="PIJ33" s="532"/>
      <c r="PIK33" s="532"/>
      <c r="PIL33" s="532"/>
      <c r="PIM33" s="532"/>
      <c r="PIN33" s="532"/>
      <c r="PIO33" s="532"/>
      <c r="PIP33" s="532"/>
      <c r="PIQ33" s="532"/>
      <c r="PIR33" s="532"/>
      <c r="PIS33" s="532"/>
      <c r="PIT33" s="532"/>
      <c r="PIU33" s="532"/>
      <c r="PIV33" s="532"/>
      <c r="PIW33" s="532"/>
      <c r="PIX33" s="532"/>
      <c r="PIY33" s="532"/>
      <c r="PIZ33" s="532"/>
      <c r="PJA33" s="532"/>
      <c r="PJB33" s="532"/>
      <c r="PJC33" s="532"/>
      <c r="PJD33" s="532"/>
      <c r="PJE33" s="532"/>
      <c r="PJF33" s="532"/>
      <c r="PJG33" s="532"/>
      <c r="PJH33" s="532"/>
      <c r="PJI33" s="532"/>
      <c r="PJJ33" s="532"/>
      <c r="PJK33" s="532"/>
      <c r="PJL33" s="532"/>
      <c r="PJM33" s="532"/>
      <c r="PJN33" s="532"/>
      <c r="PJO33" s="532"/>
      <c r="PJP33" s="532"/>
      <c r="PJQ33" s="532"/>
      <c r="PJR33" s="532"/>
      <c r="PJS33" s="532"/>
      <c r="PJT33" s="532"/>
      <c r="PJU33" s="532"/>
      <c r="PJV33" s="532"/>
      <c r="PJW33" s="532"/>
      <c r="PJX33" s="532"/>
      <c r="PJY33" s="532"/>
      <c r="PJZ33" s="532"/>
      <c r="PKA33" s="532"/>
      <c r="PKB33" s="532"/>
      <c r="PKC33" s="532"/>
      <c r="PKD33" s="532"/>
      <c r="PKE33" s="532"/>
      <c r="PKF33" s="532"/>
      <c r="PKG33" s="532"/>
      <c r="PKH33" s="532"/>
      <c r="PKI33" s="532"/>
      <c r="PKJ33" s="532"/>
      <c r="PKK33" s="532"/>
      <c r="PKL33" s="532"/>
      <c r="PKM33" s="532"/>
      <c r="PKN33" s="532"/>
      <c r="PKO33" s="532"/>
      <c r="PKP33" s="532"/>
      <c r="PKQ33" s="532"/>
      <c r="PKR33" s="532"/>
      <c r="PKS33" s="532"/>
      <c r="PKT33" s="532"/>
      <c r="PKU33" s="532"/>
      <c r="PKV33" s="532"/>
      <c r="PKW33" s="532"/>
      <c r="PKX33" s="532"/>
      <c r="PKY33" s="532"/>
      <c r="PKZ33" s="532"/>
      <c r="PLA33" s="532"/>
      <c r="PLB33" s="532"/>
      <c r="PLC33" s="532"/>
      <c r="PLD33" s="532"/>
      <c r="PLE33" s="532"/>
      <c r="PLF33" s="532"/>
      <c r="PLG33" s="532"/>
      <c r="PLH33" s="532"/>
      <c r="PLI33" s="532"/>
      <c r="PLJ33" s="532"/>
      <c r="PLK33" s="532"/>
      <c r="PLL33" s="532"/>
      <c r="PLM33" s="532"/>
      <c r="PLN33" s="532"/>
      <c r="PLO33" s="532"/>
      <c r="PLP33" s="532"/>
      <c r="PLQ33" s="532"/>
      <c r="PLR33" s="532"/>
      <c r="PLS33" s="532"/>
      <c r="PLT33" s="532"/>
      <c r="PLU33" s="532"/>
      <c r="PLV33" s="532"/>
      <c r="PLW33" s="532"/>
      <c r="PLX33" s="532"/>
      <c r="PLY33" s="532"/>
      <c r="PLZ33" s="532"/>
      <c r="PMA33" s="532"/>
      <c r="PMB33" s="532"/>
      <c r="PMC33" s="532"/>
      <c r="PMD33" s="532"/>
      <c r="PME33" s="532"/>
      <c r="PMF33" s="532"/>
      <c r="PMG33" s="532"/>
      <c r="PMH33" s="532"/>
      <c r="PMI33" s="532"/>
      <c r="PMJ33" s="532"/>
      <c r="PMK33" s="532"/>
      <c r="PML33" s="532"/>
      <c r="PMM33" s="532"/>
      <c r="PMN33" s="532"/>
      <c r="PMO33" s="532"/>
      <c r="PMP33" s="532"/>
      <c r="PMQ33" s="532"/>
      <c r="PMR33" s="532"/>
      <c r="PMS33" s="532"/>
      <c r="PMT33" s="532"/>
      <c r="PMU33" s="532"/>
      <c r="PMV33" s="532"/>
      <c r="PMW33" s="532"/>
      <c r="PMX33" s="532"/>
      <c r="PMY33" s="532"/>
      <c r="PMZ33" s="532"/>
      <c r="PNA33" s="532"/>
      <c r="PNB33" s="532"/>
      <c r="PNC33" s="532"/>
      <c r="PND33" s="532"/>
      <c r="PNE33" s="532"/>
      <c r="PNF33" s="532"/>
      <c r="PNG33" s="532"/>
      <c r="PNH33" s="532"/>
      <c r="PNI33" s="532"/>
      <c r="PNJ33" s="532"/>
      <c r="PNK33" s="532"/>
      <c r="PNL33" s="532"/>
      <c r="PNM33" s="532"/>
      <c r="PNN33" s="532"/>
      <c r="PNO33" s="532"/>
      <c r="PNP33" s="532"/>
      <c r="PNQ33" s="532"/>
      <c r="PNR33" s="532"/>
      <c r="PNS33" s="532"/>
      <c r="PNT33" s="532"/>
      <c r="PNU33" s="532"/>
      <c r="PNV33" s="532"/>
      <c r="PNW33" s="532"/>
      <c r="PNX33" s="532"/>
      <c r="PNY33" s="532"/>
      <c r="PNZ33" s="532"/>
      <c r="POA33" s="532"/>
      <c r="POB33" s="532"/>
      <c r="POC33" s="532"/>
      <c r="POD33" s="532"/>
      <c r="POE33" s="532"/>
      <c r="POF33" s="532"/>
      <c r="POG33" s="532"/>
      <c r="POH33" s="532"/>
      <c r="POI33" s="532"/>
      <c r="POJ33" s="532"/>
      <c r="POK33" s="532"/>
      <c r="POL33" s="532"/>
      <c r="POM33" s="532"/>
      <c r="PON33" s="532"/>
      <c r="POO33" s="532"/>
      <c r="POP33" s="532"/>
      <c r="POQ33" s="532"/>
      <c r="POR33" s="532"/>
      <c r="POS33" s="532"/>
      <c r="POT33" s="532"/>
      <c r="POU33" s="532"/>
      <c r="POV33" s="532"/>
      <c r="POW33" s="532"/>
      <c r="POX33" s="532"/>
      <c r="POY33" s="532"/>
      <c r="POZ33" s="532"/>
      <c r="PPA33" s="532"/>
      <c r="PPB33" s="532"/>
      <c r="PPC33" s="532"/>
      <c r="PPD33" s="532"/>
      <c r="PPE33" s="532"/>
      <c r="PPF33" s="532"/>
      <c r="PPG33" s="532"/>
      <c r="PPH33" s="532"/>
      <c r="PPI33" s="532"/>
      <c r="PPJ33" s="532"/>
      <c r="PPK33" s="532"/>
      <c r="PPL33" s="532"/>
      <c r="PPM33" s="532"/>
      <c r="PPN33" s="532"/>
      <c r="PPO33" s="532"/>
      <c r="PPP33" s="532"/>
      <c r="PPQ33" s="532"/>
      <c r="PPR33" s="532"/>
      <c r="PPS33" s="532"/>
      <c r="PPT33" s="532"/>
      <c r="PPU33" s="532"/>
      <c r="PPV33" s="532"/>
      <c r="PPW33" s="532"/>
      <c r="PPX33" s="532"/>
      <c r="PPY33" s="532"/>
      <c r="PPZ33" s="532"/>
      <c r="PQA33" s="532"/>
      <c r="PQB33" s="532"/>
      <c r="PQC33" s="532"/>
      <c r="PQD33" s="532"/>
      <c r="PQE33" s="532"/>
      <c r="PQF33" s="532"/>
      <c r="PQG33" s="532"/>
      <c r="PQH33" s="532"/>
      <c r="PQI33" s="532"/>
      <c r="PQJ33" s="532"/>
      <c r="PQK33" s="532"/>
      <c r="PQL33" s="532"/>
      <c r="PQM33" s="532"/>
      <c r="PQN33" s="532"/>
      <c r="PQO33" s="532"/>
      <c r="PQP33" s="532"/>
      <c r="PQQ33" s="532"/>
      <c r="PQR33" s="532"/>
      <c r="PQS33" s="532"/>
      <c r="PQT33" s="532"/>
      <c r="PQU33" s="532"/>
      <c r="PQV33" s="532"/>
      <c r="PQW33" s="532"/>
      <c r="PQX33" s="532"/>
      <c r="PQY33" s="532"/>
      <c r="PQZ33" s="532"/>
      <c r="PRA33" s="532"/>
      <c r="PRB33" s="532"/>
      <c r="PRC33" s="532"/>
      <c r="PRD33" s="532"/>
      <c r="PRE33" s="532"/>
      <c r="PRF33" s="532"/>
      <c r="PRG33" s="532"/>
      <c r="PRH33" s="532"/>
      <c r="PRI33" s="532"/>
      <c r="PRJ33" s="532"/>
      <c r="PRK33" s="532"/>
      <c r="PRL33" s="532"/>
      <c r="PRM33" s="532"/>
      <c r="PRN33" s="532"/>
      <c r="PRO33" s="532"/>
      <c r="PRP33" s="532"/>
      <c r="PRQ33" s="532"/>
      <c r="PRR33" s="532"/>
      <c r="PRS33" s="532"/>
      <c r="PRT33" s="532"/>
      <c r="PRU33" s="532"/>
      <c r="PRV33" s="532"/>
      <c r="PRW33" s="532"/>
      <c r="PRX33" s="532"/>
      <c r="PRY33" s="532"/>
      <c r="PRZ33" s="532"/>
      <c r="PSA33" s="532"/>
      <c r="PSB33" s="532"/>
      <c r="PSC33" s="532"/>
      <c r="PSD33" s="532"/>
      <c r="PSE33" s="532"/>
      <c r="PSF33" s="532"/>
      <c r="PSG33" s="532"/>
      <c r="PSH33" s="532"/>
      <c r="PSI33" s="532"/>
      <c r="PSJ33" s="532"/>
      <c r="PSK33" s="532"/>
      <c r="PSL33" s="532"/>
      <c r="PSM33" s="532"/>
      <c r="PSN33" s="532"/>
      <c r="PSO33" s="532"/>
      <c r="PSP33" s="532"/>
      <c r="PSQ33" s="532"/>
      <c r="PSR33" s="532"/>
      <c r="PSS33" s="532"/>
      <c r="PST33" s="532"/>
      <c r="PSU33" s="532"/>
      <c r="PSV33" s="532"/>
      <c r="PSW33" s="532"/>
      <c r="PSX33" s="532"/>
      <c r="PSY33" s="532"/>
      <c r="PSZ33" s="532"/>
      <c r="PTA33" s="532"/>
      <c r="PTB33" s="532"/>
      <c r="PTC33" s="532"/>
      <c r="PTD33" s="532"/>
      <c r="PTE33" s="532"/>
      <c r="PTF33" s="532"/>
      <c r="PTG33" s="532"/>
      <c r="PTH33" s="532"/>
      <c r="PTI33" s="532"/>
      <c r="PTJ33" s="532"/>
      <c r="PTK33" s="532"/>
      <c r="PTL33" s="532"/>
      <c r="PTM33" s="532"/>
      <c r="PTN33" s="532"/>
      <c r="PTO33" s="532"/>
      <c r="PTP33" s="532"/>
      <c r="PTQ33" s="532"/>
      <c r="PTR33" s="532"/>
      <c r="PTS33" s="532"/>
      <c r="PTT33" s="532"/>
      <c r="PTU33" s="532"/>
      <c r="PTV33" s="532"/>
      <c r="PTW33" s="532"/>
      <c r="PTX33" s="532"/>
      <c r="PTY33" s="532"/>
      <c r="PTZ33" s="532"/>
      <c r="PUA33" s="532"/>
      <c r="PUB33" s="532"/>
      <c r="PUC33" s="532"/>
      <c r="PUD33" s="532"/>
      <c r="PUE33" s="532"/>
      <c r="PUF33" s="532"/>
      <c r="PUG33" s="532"/>
      <c r="PUH33" s="532"/>
      <c r="PUI33" s="532"/>
      <c r="PUJ33" s="532"/>
      <c r="PUK33" s="532"/>
      <c r="PUL33" s="532"/>
      <c r="PUM33" s="532"/>
      <c r="PUN33" s="532"/>
      <c r="PUO33" s="532"/>
      <c r="PUP33" s="532"/>
      <c r="PUQ33" s="532"/>
      <c r="PUR33" s="532"/>
      <c r="PUS33" s="532"/>
      <c r="PUT33" s="532"/>
      <c r="PUU33" s="532"/>
      <c r="PUV33" s="532"/>
      <c r="PUW33" s="532"/>
      <c r="PUX33" s="532"/>
      <c r="PUY33" s="532"/>
      <c r="PUZ33" s="532"/>
      <c r="PVA33" s="532"/>
      <c r="PVB33" s="532"/>
      <c r="PVC33" s="532"/>
      <c r="PVD33" s="532"/>
      <c r="PVE33" s="532"/>
      <c r="PVF33" s="532"/>
      <c r="PVG33" s="532"/>
      <c r="PVH33" s="532"/>
      <c r="PVI33" s="532"/>
      <c r="PVJ33" s="532"/>
      <c r="PVK33" s="532"/>
      <c r="PVL33" s="532"/>
      <c r="PVM33" s="532"/>
      <c r="PVN33" s="532"/>
      <c r="PVO33" s="532"/>
      <c r="PVP33" s="532"/>
      <c r="PVQ33" s="532"/>
      <c r="PVR33" s="532"/>
      <c r="PVS33" s="532"/>
      <c r="PVT33" s="532"/>
      <c r="PVU33" s="532"/>
      <c r="PVV33" s="532"/>
      <c r="PVW33" s="532"/>
      <c r="PVX33" s="532"/>
      <c r="PVY33" s="532"/>
      <c r="PVZ33" s="532"/>
      <c r="PWA33" s="532"/>
      <c r="PWB33" s="532"/>
      <c r="PWC33" s="532"/>
      <c r="PWD33" s="532"/>
      <c r="PWE33" s="532"/>
      <c r="PWF33" s="532"/>
      <c r="PWG33" s="532"/>
      <c r="PWH33" s="532"/>
      <c r="PWI33" s="532"/>
      <c r="PWJ33" s="532"/>
      <c r="PWK33" s="532"/>
      <c r="PWL33" s="532"/>
      <c r="PWM33" s="532"/>
      <c r="PWN33" s="532"/>
      <c r="PWO33" s="532"/>
      <c r="PWP33" s="532"/>
      <c r="PWQ33" s="532"/>
      <c r="PWR33" s="532"/>
      <c r="PWS33" s="532"/>
      <c r="PWT33" s="532"/>
      <c r="PWU33" s="532"/>
      <c r="PWV33" s="532"/>
      <c r="PWW33" s="532"/>
      <c r="PWX33" s="532"/>
      <c r="PWY33" s="532"/>
      <c r="PWZ33" s="532"/>
      <c r="PXA33" s="532"/>
      <c r="PXB33" s="532"/>
      <c r="PXC33" s="532"/>
      <c r="PXD33" s="532"/>
      <c r="PXE33" s="532"/>
      <c r="PXF33" s="532"/>
      <c r="PXG33" s="532"/>
      <c r="PXH33" s="532"/>
      <c r="PXI33" s="532"/>
      <c r="PXJ33" s="532"/>
      <c r="PXK33" s="532"/>
      <c r="PXL33" s="532"/>
      <c r="PXM33" s="532"/>
      <c r="PXN33" s="532"/>
      <c r="PXO33" s="532"/>
      <c r="PXP33" s="532"/>
      <c r="PXQ33" s="532"/>
      <c r="PXR33" s="532"/>
      <c r="PXS33" s="532"/>
      <c r="PXT33" s="532"/>
      <c r="PXU33" s="532"/>
      <c r="PXV33" s="532"/>
      <c r="PXW33" s="532"/>
      <c r="PXX33" s="532"/>
      <c r="PXY33" s="532"/>
      <c r="PXZ33" s="532"/>
      <c r="PYA33" s="532"/>
      <c r="PYB33" s="532"/>
      <c r="PYC33" s="532"/>
      <c r="PYD33" s="532"/>
      <c r="PYE33" s="532"/>
      <c r="PYF33" s="532"/>
      <c r="PYG33" s="532"/>
      <c r="PYH33" s="532"/>
      <c r="PYI33" s="532"/>
      <c r="PYJ33" s="532"/>
      <c r="PYK33" s="532"/>
      <c r="PYL33" s="532"/>
      <c r="PYM33" s="532"/>
      <c r="PYN33" s="532"/>
      <c r="PYO33" s="532"/>
      <c r="PYP33" s="532"/>
      <c r="PYQ33" s="532"/>
      <c r="PYR33" s="532"/>
      <c r="PYS33" s="532"/>
      <c r="PYT33" s="532"/>
      <c r="PYU33" s="532"/>
      <c r="PYV33" s="532"/>
      <c r="PYW33" s="532"/>
      <c r="PYX33" s="532"/>
      <c r="PYY33" s="532"/>
      <c r="PYZ33" s="532"/>
      <c r="PZA33" s="532"/>
      <c r="PZB33" s="532"/>
      <c r="PZC33" s="532"/>
      <c r="PZD33" s="532"/>
      <c r="PZE33" s="532"/>
      <c r="PZF33" s="532"/>
      <c r="PZG33" s="532"/>
      <c r="PZH33" s="532"/>
      <c r="PZI33" s="532"/>
      <c r="PZJ33" s="532"/>
      <c r="PZK33" s="532"/>
      <c r="PZL33" s="532"/>
      <c r="PZM33" s="532"/>
      <c r="PZN33" s="532"/>
      <c r="PZO33" s="532"/>
      <c r="PZP33" s="532"/>
      <c r="PZQ33" s="532"/>
      <c r="PZR33" s="532"/>
      <c r="PZS33" s="532"/>
      <c r="PZT33" s="532"/>
      <c r="PZU33" s="532"/>
      <c r="PZV33" s="532"/>
      <c r="PZW33" s="532"/>
      <c r="PZX33" s="532"/>
      <c r="PZY33" s="532"/>
      <c r="PZZ33" s="532"/>
      <c r="QAA33" s="532"/>
      <c r="QAB33" s="532"/>
      <c r="QAC33" s="532"/>
      <c r="QAD33" s="532"/>
      <c r="QAE33" s="532"/>
      <c r="QAF33" s="532"/>
      <c r="QAG33" s="532"/>
      <c r="QAH33" s="532"/>
      <c r="QAI33" s="532"/>
      <c r="QAJ33" s="532"/>
      <c r="QAK33" s="532"/>
      <c r="QAL33" s="532"/>
      <c r="QAM33" s="532"/>
      <c r="QAN33" s="532"/>
      <c r="QAO33" s="532"/>
      <c r="QAP33" s="532"/>
      <c r="QAQ33" s="532"/>
      <c r="QAR33" s="532"/>
      <c r="QAS33" s="532"/>
      <c r="QAT33" s="532"/>
      <c r="QAU33" s="532"/>
      <c r="QAV33" s="532"/>
      <c r="QAW33" s="532"/>
      <c r="QAX33" s="532"/>
      <c r="QAY33" s="532"/>
      <c r="QAZ33" s="532"/>
      <c r="QBA33" s="532"/>
      <c r="QBB33" s="532"/>
      <c r="QBC33" s="532"/>
      <c r="QBD33" s="532"/>
      <c r="QBE33" s="532"/>
      <c r="QBF33" s="532"/>
      <c r="QBG33" s="532"/>
      <c r="QBH33" s="532"/>
      <c r="QBI33" s="532"/>
      <c r="QBJ33" s="532"/>
      <c r="QBK33" s="532"/>
      <c r="QBL33" s="532"/>
      <c r="QBM33" s="532"/>
      <c r="QBN33" s="532"/>
      <c r="QBO33" s="532"/>
      <c r="QBP33" s="532"/>
      <c r="QBQ33" s="532"/>
      <c r="QBR33" s="532"/>
      <c r="QBS33" s="532"/>
      <c r="QBT33" s="532"/>
      <c r="QBU33" s="532"/>
      <c r="QBV33" s="532"/>
      <c r="QBW33" s="532"/>
      <c r="QBX33" s="532"/>
      <c r="QBY33" s="532"/>
      <c r="QBZ33" s="532"/>
      <c r="QCA33" s="532"/>
      <c r="QCB33" s="532"/>
      <c r="QCC33" s="532"/>
      <c r="QCD33" s="532"/>
      <c r="QCE33" s="532"/>
      <c r="QCF33" s="532"/>
      <c r="QCG33" s="532"/>
      <c r="QCH33" s="532"/>
      <c r="QCI33" s="532"/>
      <c r="QCJ33" s="532"/>
      <c r="QCK33" s="532"/>
      <c r="QCL33" s="532"/>
      <c r="QCM33" s="532"/>
      <c r="QCN33" s="532"/>
      <c r="QCO33" s="532"/>
      <c r="QCP33" s="532"/>
      <c r="QCQ33" s="532"/>
      <c r="QCR33" s="532"/>
      <c r="QCS33" s="532"/>
      <c r="QCT33" s="532"/>
      <c r="QCU33" s="532"/>
      <c r="QCV33" s="532"/>
      <c r="QCW33" s="532"/>
      <c r="QCX33" s="532"/>
      <c r="QCY33" s="532"/>
      <c r="QCZ33" s="532"/>
      <c r="QDA33" s="532"/>
      <c r="QDB33" s="532"/>
      <c r="QDC33" s="532"/>
      <c r="QDD33" s="532"/>
      <c r="QDE33" s="532"/>
      <c r="QDF33" s="532"/>
      <c r="QDG33" s="532"/>
      <c r="QDH33" s="532"/>
      <c r="QDI33" s="532"/>
      <c r="QDJ33" s="532"/>
      <c r="QDK33" s="532"/>
      <c r="QDL33" s="532"/>
      <c r="QDM33" s="532"/>
      <c r="QDN33" s="532"/>
      <c r="QDO33" s="532"/>
      <c r="QDP33" s="532"/>
      <c r="QDQ33" s="532"/>
      <c r="QDR33" s="532"/>
      <c r="QDS33" s="532"/>
      <c r="QDT33" s="532"/>
      <c r="QDU33" s="532"/>
      <c r="QDV33" s="532"/>
      <c r="QDW33" s="532"/>
      <c r="QDX33" s="532"/>
      <c r="QDY33" s="532"/>
      <c r="QDZ33" s="532"/>
      <c r="QEA33" s="532"/>
      <c r="QEB33" s="532"/>
      <c r="QEC33" s="532"/>
      <c r="QED33" s="532"/>
      <c r="QEE33" s="532"/>
      <c r="QEF33" s="532"/>
      <c r="QEG33" s="532"/>
      <c r="QEH33" s="532"/>
      <c r="QEI33" s="532"/>
      <c r="QEJ33" s="532"/>
      <c r="QEK33" s="532"/>
      <c r="QEL33" s="532"/>
      <c r="QEM33" s="532"/>
      <c r="QEN33" s="532"/>
      <c r="QEO33" s="532"/>
      <c r="QEP33" s="532"/>
      <c r="QEQ33" s="532"/>
      <c r="QER33" s="532"/>
      <c r="QES33" s="532"/>
      <c r="QET33" s="532"/>
      <c r="QEU33" s="532"/>
      <c r="QEV33" s="532"/>
      <c r="QEW33" s="532"/>
      <c r="QEX33" s="532"/>
      <c r="QEY33" s="532"/>
      <c r="QEZ33" s="532"/>
      <c r="QFA33" s="532"/>
      <c r="QFB33" s="532"/>
      <c r="QFC33" s="532"/>
      <c r="QFD33" s="532"/>
      <c r="QFE33" s="532"/>
      <c r="QFF33" s="532"/>
      <c r="QFG33" s="532"/>
      <c r="QFH33" s="532"/>
      <c r="QFI33" s="532"/>
      <c r="QFJ33" s="532"/>
      <c r="QFK33" s="532"/>
      <c r="QFL33" s="532"/>
      <c r="QFM33" s="532"/>
      <c r="QFN33" s="532"/>
      <c r="QFO33" s="532"/>
      <c r="QFP33" s="532"/>
      <c r="QFQ33" s="532"/>
      <c r="QFR33" s="532"/>
      <c r="QFS33" s="532"/>
      <c r="QFT33" s="532"/>
      <c r="QFU33" s="532"/>
      <c r="QFV33" s="532"/>
      <c r="QFW33" s="532"/>
      <c r="QFX33" s="532"/>
      <c r="QFY33" s="532"/>
      <c r="QFZ33" s="532"/>
      <c r="QGA33" s="532"/>
      <c r="QGB33" s="532"/>
      <c r="QGC33" s="532"/>
      <c r="QGD33" s="532"/>
      <c r="QGE33" s="532"/>
      <c r="QGF33" s="532"/>
      <c r="QGG33" s="532"/>
      <c r="QGH33" s="532"/>
      <c r="QGI33" s="532"/>
      <c r="QGJ33" s="532"/>
      <c r="QGK33" s="532"/>
      <c r="QGL33" s="532"/>
      <c r="QGM33" s="532"/>
      <c r="QGN33" s="532"/>
      <c r="QGO33" s="532"/>
      <c r="QGP33" s="532"/>
      <c r="QGQ33" s="532"/>
      <c r="QGR33" s="532"/>
      <c r="QGS33" s="532"/>
      <c r="QGT33" s="532"/>
      <c r="QGU33" s="532"/>
      <c r="QGV33" s="532"/>
      <c r="QGW33" s="532"/>
      <c r="QGX33" s="532"/>
      <c r="QGY33" s="532"/>
      <c r="QGZ33" s="532"/>
      <c r="QHA33" s="532"/>
      <c r="QHB33" s="532"/>
      <c r="QHC33" s="532"/>
      <c r="QHD33" s="532"/>
      <c r="QHE33" s="532"/>
      <c r="QHF33" s="532"/>
      <c r="QHG33" s="532"/>
      <c r="QHH33" s="532"/>
      <c r="QHI33" s="532"/>
      <c r="QHJ33" s="532"/>
      <c r="QHK33" s="532"/>
      <c r="QHL33" s="532"/>
      <c r="QHM33" s="532"/>
      <c r="QHN33" s="532"/>
      <c r="QHO33" s="532"/>
      <c r="QHP33" s="532"/>
      <c r="QHQ33" s="532"/>
      <c r="QHR33" s="532"/>
      <c r="QHS33" s="532"/>
      <c r="QHT33" s="532"/>
      <c r="QHU33" s="532"/>
      <c r="QHV33" s="532"/>
      <c r="QHW33" s="532"/>
      <c r="QHX33" s="532"/>
      <c r="QHY33" s="532"/>
      <c r="QHZ33" s="532"/>
      <c r="QIA33" s="532"/>
      <c r="QIB33" s="532"/>
      <c r="QIC33" s="532"/>
      <c r="QID33" s="532"/>
      <c r="QIE33" s="532"/>
      <c r="QIF33" s="532"/>
      <c r="QIG33" s="532"/>
      <c r="QIH33" s="532"/>
      <c r="QII33" s="532"/>
      <c r="QIJ33" s="532"/>
      <c r="QIK33" s="532"/>
      <c r="QIL33" s="532"/>
      <c r="QIM33" s="532"/>
      <c r="QIN33" s="532"/>
      <c r="QIO33" s="532"/>
      <c r="QIP33" s="532"/>
      <c r="QIQ33" s="532"/>
      <c r="QIR33" s="532"/>
      <c r="QIS33" s="532"/>
      <c r="QIT33" s="532"/>
      <c r="QIU33" s="532"/>
      <c r="QIV33" s="532"/>
      <c r="QIW33" s="532"/>
      <c r="QIX33" s="532"/>
      <c r="QIY33" s="532"/>
      <c r="QIZ33" s="532"/>
      <c r="QJA33" s="532"/>
      <c r="QJB33" s="532"/>
      <c r="QJC33" s="532"/>
      <c r="QJD33" s="532"/>
      <c r="QJE33" s="532"/>
      <c r="QJF33" s="532"/>
      <c r="QJG33" s="532"/>
      <c r="QJH33" s="532"/>
      <c r="QJI33" s="532"/>
      <c r="QJJ33" s="532"/>
      <c r="QJK33" s="532"/>
      <c r="QJL33" s="532"/>
      <c r="QJM33" s="532"/>
      <c r="QJN33" s="532"/>
      <c r="QJO33" s="532"/>
      <c r="QJP33" s="532"/>
      <c r="QJQ33" s="532"/>
      <c r="QJR33" s="532"/>
      <c r="QJS33" s="532"/>
      <c r="QJT33" s="532"/>
      <c r="QJU33" s="532"/>
      <c r="QJV33" s="532"/>
      <c r="QJW33" s="532"/>
      <c r="QJX33" s="532"/>
      <c r="QJY33" s="532"/>
      <c r="QJZ33" s="532"/>
      <c r="QKA33" s="532"/>
      <c r="QKB33" s="532"/>
      <c r="QKC33" s="532"/>
      <c r="QKD33" s="532"/>
      <c r="QKE33" s="532"/>
      <c r="QKF33" s="532"/>
      <c r="QKG33" s="532"/>
      <c r="QKH33" s="532"/>
      <c r="QKI33" s="532"/>
      <c r="QKJ33" s="532"/>
      <c r="QKK33" s="532"/>
      <c r="QKL33" s="532"/>
      <c r="QKM33" s="532"/>
      <c r="QKN33" s="532"/>
      <c r="QKO33" s="532"/>
      <c r="QKP33" s="532"/>
      <c r="QKQ33" s="532"/>
      <c r="QKR33" s="532"/>
      <c r="QKS33" s="532"/>
      <c r="QKT33" s="532"/>
      <c r="QKU33" s="532"/>
      <c r="QKV33" s="532"/>
      <c r="QKW33" s="532"/>
      <c r="QKX33" s="532"/>
      <c r="QKY33" s="532"/>
      <c r="QKZ33" s="532"/>
      <c r="QLA33" s="532"/>
      <c r="QLB33" s="532"/>
      <c r="QLC33" s="532"/>
      <c r="QLD33" s="532"/>
      <c r="QLE33" s="532"/>
      <c r="QLF33" s="532"/>
      <c r="QLG33" s="532"/>
      <c r="QLH33" s="532"/>
      <c r="QLI33" s="532"/>
      <c r="QLJ33" s="532"/>
      <c r="QLK33" s="532"/>
      <c r="QLL33" s="532"/>
      <c r="QLM33" s="532"/>
      <c r="QLN33" s="532"/>
      <c r="QLO33" s="532"/>
      <c r="QLP33" s="532"/>
      <c r="QLQ33" s="532"/>
      <c r="QLR33" s="532"/>
      <c r="QLS33" s="532"/>
      <c r="QLT33" s="532"/>
      <c r="QLU33" s="532"/>
      <c r="QLV33" s="532"/>
      <c r="QLW33" s="532"/>
      <c r="QLX33" s="532"/>
      <c r="QLY33" s="532"/>
      <c r="QLZ33" s="532"/>
      <c r="QMA33" s="532"/>
      <c r="QMB33" s="532"/>
      <c r="QMC33" s="532"/>
      <c r="QMD33" s="532"/>
      <c r="QME33" s="532"/>
      <c r="QMF33" s="532"/>
      <c r="QMG33" s="532"/>
      <c r="QMH33" s="532"/>
      <c r="QMI33" s="532"/>
      <c r="QMJ33" s="532"/>
      <c r="QMK33" s="532"/>
      <c r="QML33" s="532"/>
      <c r="QMM33" s="532"/>
      <c r="QMN33" s="532"/>
      <c r="QMO33" s="532"/>
      <c r="QMP33" s="532"/>
      <c r="QMQ33" s="532"/>
      <c r="QMR33" s="532"/>
      <c r="QMS33" s="532"/>
      <c r="QMT33" s="532"/>
      <c r="QMU33" s="532"/>
      <c r="QMV33" s="532"/>
      <c r="QMW33" s="532"/>
      <c r="QMX33" s="532"/>
      <c r="QMY33" s="532"/>
      <c r="QMZ33" s="532"/>
      <c r="QNA33" s="532"/>
      <c r="QNB33" s="532"/>
      <c r="QNC33" s="532"/>
      <c r="QND33" s="532"/>
      <c r="QNE33" s="532"/>
      <c r="QNF33" s="532"/>
      <c r="QNG33" s="532"/>
      <c r="QNH33" s="532"/>
      <c r="QNI33" s="532"/>
      <c r="QNJ33" s="532"/>
      <c r="QNK33" s="532"/>
      <c r="QNL33" s="532"/>
      <c r="QNM33" s="532"/>
      <c r="QNN33" s="532"/>
      <c r="QNO33" s="532"/>
      <c r="QNP33" s="532"/>
      <c r="QNQ33" s="532"/>
      <c r="QNR33" s="532"/>
      <c r="QNS33" s="532"/>
      <c r="QNT33" s="532"/>
      <c r="QNU33" s="532"/>
      <c r="QNV33" s="532"/>
      <c r="QNW33" s="532"/>
      <c r="QNX33" s="532"/>
      <c r="QNY33" s="532"/>
      <c r="QNZ33" s="532"/>
      <c r="QOA33" s="532"/>
      <c r="QOB33" s="532"/>
      <c r="QOC33" s="532"/>
      <c r="QOD33" s="532"/>
      <c r="QOE33" s="532"/>
      <c r="QOF33" s="532"/>
      <c r="QOG33" s="532"/>
      <c r="QOH33" s="532"/>
      <c r="QOI33" s="532"/>
      <c r="QOJ33" s="532"/>
      <c r="QOK33" s="532"/>
      <c r="QOL33" s="532"/>
      <c r="QOM33" s="532"/>
      <c r="QON33" s="532"/>
      <c r="QOO33" s="532"/>
      <c r="QOP33" s="532"/>
      <c r="QOQ33" s="532"/>
      <c r="QOR33" s="532"/>
      <c r="QOS33" s="532"/>
      <c r="QOT33" s="532"/>
      <c r="QOU33" s="532"/>
      <c r="QOV33" s="532"/>
      <c r="QOW33" s="532"/>
      <c r="QOX33" s="532"/>
      <c r="QOY33" s="532"/>
      <c r="QOZ33" s="532"/>
      <c r="QPA33" s="532"/>
      <c r="QPB33" s="532"/>
      <c r="QPC33" s="532"/>
      <c r="QPD33" s="532"/>
      <c r="QPE33" s="532"/>
      <c r="QPF33" s="532"/>
      <c r="QPG33" s="532"/>
      <c r="QPH33" s="532"/>
      <c r="QPI33" s="532"/>
      <c r="QPJ33" s="532"/>
      <c r="QPK33" s="532"/>
      <c r="QPL33" s="532"/>
      <c r="QPM33" s="532"/>
      <c r="QPN33" s="532"/>
      <c r="QPO33" s="532"/>
      <c r="QPP33" s="532"/>
      <c r="QPQ33" s="532"/>
      <c r="QPR33" s="532"/>
      <c r="QPS33" s="532"/>
      <c r="QPT33" s="532"/>
      <c r="QPU33" s="532"/>
      <c r="QPV33" s="532"/>
      <c r="QPW33" s="532"/>
      <c r="QPX33" s="532"/>
      <c r="QPY33" s="532"/>
      <c r="QPZ33" s="532"/>
      <c r="QQA33" s="532"/>
      <c r="QQB33" s="532"/>
      <c r="QQC33" s="532"/>
      <c r="QQD33" s="532"/>
      <c r="QQE33" s="532"/>
      <c r="QQF33" s="532"/>
      <c r="QQG33" s="532"/>
      <c r="QQH33" s="532"/>
      <c r="QQI33" s="532"/>
      <c r="QQJ33" s="532"/>
      <c r="QQK33" s="532"/>
      <c r="QQL33" s="532"/>
      <c r="QQM33" s="532"/>
      <c r="QQN33" s="532"/>
      <c r="QQO33" s="532"/>
      <c r="QQP33" s="532"/>
      <c r="QQQ33" s="532"/>
      <c r="QQR33" s="532"/>
      <c r="QQS33" s="532"/>
      <c r="QQT33" s="532"/>
      <c r="QQU33" s="532"/>
      <c r="QQV33" s="532"/>
      <c r="QQW33" s="532"/>
      <c r="QQX33" s="532"/>
      <c r="QQY33" s="532"/>
      <c r="QQZ33" s="532"/>
      <c r="QRA33" s="532"/>
      <c r="QRB33" s="532"/>
      <c r="QRC33" s="532"/>
      <c r="QRD33" s="532"/>
      <c r="QRE33" s="532"/>
      <c r="QRF33" s="532"/>
      <c r="QRG33" s="532"/>
      <c r="QRH33" s="532"/>
      <c r="QRI33" s="532"/>
      <c r="QRJ33" s="532"/>
      <c r="QRK33" s="532"/>
      <c r="QRL33" s="532"/>
      <c r="QRM33" s="532"/>
      <c r="QRN33" s="532"/>
      <c r="QRO33" s="532"/>
      <c r="QRP33" s="532"/>
      <c r="QRQ33" s="532"/>
      <c r="QRR33" s="532"/>
      <c r="QRS33" s="532"/>
      <c r="QRT33" s="532"/>
      <c r="QRU33" s="532"/>
      <c r="QRV33" s="532"/>
      <c r="QRW33" s="532"/>
      <c r="QRX33" s="532"/>
      <c r="QRY33" s="532"/>
      <c r="QRZ33" s="532"/>
      <c r="QSA33" s="532"/>
      <c r="QSB33" s="532"/>
      <c r="QSC33" s="532"/>
      <c r="QSD33" s="532"/>
      <c r="QSE33" s="532"/>
      <c r="QSF33" s="532"/>
      <c r="QSG33" s="532"/>
      <c r="QSH33" s="532"/>
      <c r="QSI33" s="532"/>
      <c r="QSJ33" s="532"/>
      <c r="QSK33" s="532"/>
      <c r="QSL33" s="532"/>
      <c r="QSM33" s="532"/>
      <c r="QSN33" s="532"/>
      <c r="QSO33" s="532"/>
      <c r="QSP33" s="532"/>
      <c r="QSQ33" s="532"/>
      <c r="QSR33" s="532"/>
      <c r="QSS33" s="532"/>
      <c r="QST33" s="532"/>
      <c r="QSU33" s="532"/>
      <c r="QSV33" s="532"/>
      <c r="QSW33" s="532"/>
      <c r="QSX33" s="532"/>
      <c r="QSY33" s="532"/>
      <c r="QSZ33" s="532"/>
      <c r="QTA33" s="532"/>
      <c r="QTB33" s="532"/>
      <c r="QTC33" s="532"/>
      <c r="QTD33" s="532"/>
      <c r="QTE33" s="532"/>
      <c r="QTF33" s="532"/>
      <c r="QTG33" s="532"/>
      <c r="QTH33" s="532"/>
      <c r="QTI33" s="532"/>
      <c r="QTJ33" s="532"/>
      <c r="QTK33" s="532"/>
      <c r="QTL33" s="532"/>
      <c r="QTM33" s="532"/>
      <c r="QTN33" s="532"/>
      <c r="QTO33" s="532"/>
      <c r="QTP33" s="532"/>
      <c r="QTQ33" s="532"/>
      <c r="QTR33" s="532"/>
      <c r="QTS33" s="532"/>
      <c r="QTT33" s="532"/>
      <c r="QTU33" s="532"/>
      <c r="QTV33" s="532"/>
      <c r="QTW33" s="532"/>
      <c r="QTX33" s="532"/>
      <c r="QTY33" s="532"/>
      <c r="QTZ33" s="532"/>
      <c r="QUA33" s="532"/>
      <c r="QUB33" s="532"/>
      <c r="QUC33" s="532"/>
      <c r="QUD33" s="532"/>
      <c r="QUE33" s="532"/>
      <c r="QUF33" s="532"/>
      <c r="QUG33" s="532"/>
      <c r="QUH33" s="532"/>
      <c r="QUI33" s="532"/>
      <c r="QUJ33" s="532"/>
      <c r="QUK33" s="532"/>
      <c r="QUL33" s="532"/>
      <c r="QUM33" s="532"/>
      <c r="QUN33" s="532"/>
      <c r="QUO33" s="532"/>
      <c r="QUP33" s="532"/>
      <c r="QUQ33" s="532"/>
      <c r="QUR33" s="532"/>
      <c r="QUS33" s="532"/>
      <c r="QUT33" s="532"/>
      <c r="QUU33" s="532"/>
      <c r="QUV33" s="532"/>
      <c r="QUW33" s="532"/>
      <c r="QUX33" s="532"/>
      <c r="QUY33" s="532"/>
      <c r="QUZ33" s="532"/>
      <c r="QVA33" s="532"/>
      <c r="QVB33" s="532"/>
      <c r="QVC33" s="532"/>
      <c r="QVD33" s="532"/>
      <c r="QVE33" s="532"/>
      <c r="QVF33" s="532"/>
      <c r="QVG33" s="532"/>
      <c r="QVH33" s="532"/>
      <c r="QVI33" s="532"/>
      <c r="QVJ33" s="532"/>
      <c r="QVK33" s="532"/>
      <c r="QVL33" s="532"/>
      <c r="QVM33" s="532"/>
      <c r="QVN33" s="532"/>
      <c r="QVO33" s="532"/>
      <c r="QVP33" s="532"/>
      <c r="QVQ33" s="532"/>
      <c r="QVR33" s="532"/>
      <c r="QVS33" s="532"/>
      <c r="QVT33" s="532"/>
      <c r="QVU33" s="532"/>
      <c r="QVV33" s="532"/>
      <c r="QVW33" s="532"/>
      <c r="QVX33" s="532"/>
      <c r="QVY33" s="532"/>
      <c r="QVZ33" s="532"/>
      <c r="QWA33" s="532"/>
      <c r="QWB33" s="532"/>
      <c r="QWC33" s="532"/>
      <c r="QWD33" s="532"/>
      <c r="QWE33" s="532"/>
      <c r="QWF33" s="532"/>
      <c r="QWG33" s="532"/>
      <c r="QWH33" s="532"/>
      <c r="QWI33" s="532"/>
      <c r="QWJ33" s="532"/>
      <c r="QWK33" s="532"/>
      <c r="QWL33" s="532"/>
      <c r="QWM33" s="532"/>
      <c r="QWN33" s="532"/>
      <c r="QWO33" s="532"/>
      <c r="QWP33" s="532"/>
      <c r="QWQ33" s="532"/>
      <c r="QWR33" s="532"/>
      <c r="QWS33" s="532"/>
      <c r="QWT33" s="532"/>
      <c r="QWU33" s="532"/>
      <c r="QWV33" s="532"/>
      <c r="QWW33" s="532"/>
      <c r="QWX33" s="532"/>
      <c r="QWY33" s="532"/>
      <c r="QWZ33" s="532"/>
      <c r="QXA33" s="532"/>
      <c r="QXB33" s="532"/>
      <c r="QXC33" s="532"/>
      <c r="QXD33" s="532"/>
      <c r="QXE33" s="532"/>
      <c r="QXF33" s="532"/>
      <c r="QXG33" s="532"/>
      <c r="QXH33" s="532"/>
      <c r="QXI33" s="532"/>
      <c r="QXJ33" s="532"/>
      <c r="QXK33" s="532"/>
      <c r="QXL33" s="532"/>
      <c r="QXM33" s="532"/>
      <c r="QXN33" s="532"/>
      <c r="QXO33" s="532"/>
      <c r="QXP33" s="532"/>
      <c r="QXQ33" s="532"/>
      <c r="QXR33" s="532"/>
      <c r="QXS33" s="532"/>
      <c r="QXT33" s="532"/>
      <c r="QXU33" s="532"/>
      <c r="QXV33" s="532"/>
      <c r="QXW33" s="532"/>
      <c r="QXX33" s="532"/>
      <c r="QXY33" s="532"/>
      <c r="QXZ33" s="532"/>
      <c r="QYA33" s="532"/>
      <c r="QYB33" s="532"/>
      <c r="QYC33" s="532"/>
      <c r="QYD33" s="532"/>
      <c r="QYE33" s="532"/>
      <c r="QYF33" s="532"/>
      <c r="QYG33" s="532"/>
      <c r="QYH33" s="532"/>
      <c r="QYI33" s="532"/>
      <c r="QYJ33" s="532"/>
      <c r="QYK33" s="532"/>
      <c r="QYL33" s="532"/>
      <c r="QYM33" s="532"/>
      <c r="QYN33" s="532"/>
      <c r="QYO33" s="532"/>
      <c r="QYP33" s="532"/>
      <c r="QYQ33" s="532"/>
      <c r="QYR33" s="532"/>
      <c r="QYS33" s="532"/>
      <c r="QYT33" s="532"/>
      <c r="QYU33" s="532"/>
      <c r="QYV33" s="532"/>
      <c r="QYW33" s="532"/>
      <c r="QYX33" s="532"/>
      <c r="QYY33" s="532"/>
      <c r="QYZ33" s="532"/>
      <c r="QZA33" s="532"/>
      <c r="QZB33" s="532"/>
      <c r="QZC33" s="532"/>
      <c r="QZD33" s="532"/>
      <c r="QZE33" s="532"/>
      <c r="QZF33" s="532"/>
      <c r="QZG33" s="532"/>
      <c r="QZH33" s="532"/>
      <c r="QZI33" s="532"/>
      <c r="QZJ33" s="532"/>
      <c r="QZK33" s="532"/>
      <c r="QZL33" s="532"/>
      <c r="QZM33" s="532"/>
      <c r="QZN33" s="532"/>
      <c r="QZO33" s="532"/>
      <c r="QZP33" s="532"/>
      <c r="QZQ33" s="532"/>
      <c r="QZR33" s="532"/>
      <c r="QZS33" s="532"/>
      <c r="QZT33" s="532"/>
      <c r="QZU33" s="532"/>
      <c r="QZV33" s="532"/>
      <c r="QZW33" s="532"/>
      <c r="QZX33" s="532"/>
      <c r="QZY33" s="532"/>
      <c r="QZZ33" s="532"/>
      <c r="RAA33" s="532"/>
      <c r="RAB33" s="532"/>
      <c r="RAC33" s="532"/>
      <c r="RAD33" s="532"/>
      <c r="RAE33" s="532"/>
      <c r="RAF33" s="532"/>
      <c r="RAG33" s="532"/>
      <c r="RAH33" s="532"/>
      <c r="RAI33" s="532"/>
      <c r="RAJ33" s="532"/>
      <c r="RAK33" s="532"/>
      <c r="RAL33" s="532"/>
      <c r="RAM33" s="532"/>
      <c r="RAN33" s="532"/>
      <c r="RAO33" s="532"/>
      <c r="RAP33" s="532"/>
      <c r="RAQ33" s="532"/>
      <c r="RAR33" s="532"/>
      <c r="RAS33" s="532"/>
      <c r="RAT33" s="532"/>
      <c r="RAU33" s="532"/>
      <c r="RAV33" s="532"/>
      <c r="RAW33" s="532"/>
      <c r="RAX33" s="532"/>
      <c r="RAY33" s="532"/>
      <c r="RAZ33" s="532"/>
      <c r="RBA33" s="532"/>
      <c r="RBB33" s="532"/>
      <c r="RBC33" s="532"/>
      <c r="RBD33" s="532"/>
      <c r="RBE33" s="532"/>
      <c r="RBF33" s="532"/>
      <c r="RBG33" s="532"/>
      <c r="RBH33" s="532"/>
      <c r="RBI33" s="532"/>
      <c r="RBJ33" s="532"/>
      <c r="RBK33" s="532"/>
      <c r="RBL33" s="532"/>
      <c r="RBM33" s="532"/>
      <c r="RBN33" s="532"/>
      <c r="RBO33" s="532"/>
      <c r="RBP33" s="532"/>
      <c r="RBQ33" s="532"/>
      <c r="RBR33" s="532"/>
      <c r="RBS33" s="532"/>
      <c r="RBT33" s="532"/>
      <c r="RBU33" s="532"/>
      <c r="RBV33" s="532"/>
      <c r="RBW33" s="532"/>
      <c r="RBX33" s="532"/>
      <c r="RBY33" s="532"/>
      <c r="RBZ33" s="532"/>
      <c r="RCA33" s="532"/>
      <c r="RCB33" s="532"/>
      <c r="RCC33" s="532"/>
      <c r="RCD33" s="532"/>
      <c r="RCE33" s="532"/>
      <c r="RCF33" s="532"/>
      <c r="RCG33" s="532"/>
      <c r="RCH33" s="532"/>
      <c r="RCI33" s="532"/>
      <c r="RCJ33" s="532"/>
      <c r="RCK33" s="532"/>
      <c r="RCL33" s="532"/>
      <c r="RCM33" s="532"/>
      <c r="RCN33" s="532"/>
      <c r="RCO33" s="532"/>
      <c r="RCP33" s="532"/>
      <c r="RCQ33" s="532"/>
      <c r="RCR33" s="532"/>
      <c r="RCS33" s="532"/>
      <c r="RCT33" s="532"/>
      <c r="RCU33" s="532"/>
      <c r="RCV33" s="532"/>
      <c r="RCW33" s="532"/>
      <c r="RCX33" s="532"/>
      <c r="RCY33" s="532"/>
      <c r="RCZ33" s="532"/>
      <c r="RDA33" s="532"/>
      <c r="RDB33" s="532"/>
      <c r="RDC33" s="532"/>
      <c r="RDD33" s="532"/>
      <c r="RDE33" s="532"/>
      <c r="RDF33" s="532"/>
      <c r="RDG33" s="532"/>
      <c r="RDH33" s="532"/>
      <c r="RDI33" s="532"/>
      <c r="RDJ33" s="532"/>
      <c r="RDK33" s="532"/>
      <c r="RDL33" s="532"/>
      <c r="RDM33" s="532"/>
      <c r="RDN33" s="532"/>
      <c r="RDO33" s="532"/>
      <c r="RDP33" s="532"/>
      <c r="RDQ33" s="532"/>
      <c r="RDR33" s="532"/>
      <c r="RDS33" s="532"/>
      <c r="RDT33" s="532"/>
      <c r="RDU33" s="532"/>
      <c r="RDV33" s="532"/>
      <c r="RDW33" s="532"/>
      <c r="RDX33" s="532"/>
      <c r="RDY33" s="532"/>
      <c r="RDZ33" s="532"/>
      <c r="REA33" s="532"/>
      <c r="REB33" s="532"/>
      <c r="REC33" s="532"/>
      <c r="RED33" s="532"/>
      <c r="REE33" s="532"/>
      <c r="REF33" s="532"/>
      <c r="REG33" s="532"/>
      <c r="REH33" s="532"/>
      <c r="REI33" s="532"/>
      <c r="REJ33" s="532"/>
      <c r="REK33" s="532"/>
      <c r="REL33" s="532"/>
      <c r="REM33" s="532"/>
      <c r="REN33" s="532"/>
      <c r="REO33" s="532"/>
      <c r="REP33" s="532"/>
      <c r="REQ33" s="532"/>
      <c r="RER33" s="532"/>
      <c r="RES33" s="532"/>
      <c r="RET33" s="532"/>
      <c r="REU33" s="532"/>
      <c r="REV33" s="532"/>
      <c r="REW33" s="532"/>
      <c r="REX33" s="532"/>
      <c r="REY33" s="532"/>
      <c r="REZ33" s="532"/>
      <c r="RFA33" s="532"/>
      <c r="RFB33" s="532"/>
      <c r="RFC33" s="532"/>
      <c r="RFD33" s="532"/>
      <c r="RFE33" s="532"/>
      <c r="RFF33" s="532"/>
      <c r="RFG33" s="532"/>
      <c r="RFH33" s="532"/>
      <c r="RFI33" s="532"/>
      <c r="RFJ33" s="532"/>
      <c r="RFK33" s="532"/>
      <c r="RFL33" s="532"/>
      <c r="RFM33" s="532"/>
      <c r="RFN33" s="532"/>
      <c r="RFO33" s="532"/>
      <c r="RFP33" s="532"/>
      <c r="RFQ33" s="532"/>
      <c r="RFR33" s="532"/>
      <c r="RFS33" s="532"/>
      <c r="RFT33" s="532"/>
      <c r="RFU33" s="532"/>
      <c r="RFV33" s="532"/>
      <c r="RFW33" s="532"/>
      <c r="RFX33" s="532"/>
      <c r="RFY33" s="532"/>
      <c r="RFZ33" s="532"/>
      <c r="RGA33" s="532"/>
      <c r="RGB33" s="532"/>
      <c r="RGC33" s="532"/>
      <c r="RGD33" s="532"/>
      <c r="RGE33" s="532"/>
      <c r="RGF33" s="532"/>
      <c r="RGG33" s="532"/>
      <c r="RGH33" s="532"/>
      <c r="RGI33" s="532"/>
      <c r="RGJ33" s="532"/>
      <c r="RGK33" s="532"/>
      <c r="RGL33" s="532"/>
      <c r="RGM33" s="532"/>
      <c r="RGN33" s="532"/>
      <c r="RGO33" s="532"/>
      <c r="RGP33" s="532"/>
      <c r="RGQ33" s="532"/>
      <c r="RGR33" s="532"/>
      <c r="RGS33" s="532"/>
      <c r="RGT33" s="532"/>
      <c r="RGU33" s="532"/>
      <c r="RGV33" s="532"/>
      <c r="RGW33" s="532"/>
      <c r="RGX33" s="532"/>
      <c r="RGY33" s="532"/>
      <c r="RGZ33" s="532"/>
      <c r="RHA33" s="532"/>
      <c r="RHB33" s="532"/>
      <c r="RHC33" s="532"/>
      <c r="RHD33" s="532"/>
      <c r="RHE33" s="532"/>
      <c r="RHF33" s="532"/>
      <c r="RHG33" s="532"/>
      <c r="RHH33" s="532"/>
      <c r="RHI33" s="532"/>
      <c r="RHJ33" s="532"/>
      <c r="RHK33" s="532"/>
      <c r="RHL33" s="532"/>
      <c r="RHM33" s="532"/>
      <c r="RHN33" s="532"/>
      <c r="RHO33" s="532"/>
      <c r="RHP33" s="532"/>
      <c r="RHQ33" s="532"/>
      <c r="RHR33" s="532"/>
      <c r="RHS33" s="532"/>
      <c r="RHT33" s="532"/>
      <c r="RHU33" s="532"/>
      <c r="RHV33" s="532"/>
      <c r="RHW33" s="532"/>
      <c r="RHX33" s="532"/>
      <c r="RHY33" s="532"/>
      <c r="RHZ33" s="532"/>
      <c r="RIA33" s="532"/>
      <c r="RIB33" s="532"/>
      <c r="RIC33" s="532"/>
      <c r="RID33" s="532"/>
      <c r="RIE33" s="532"/>
      <c r="RIF33" s="532"/>
      <c r="RIG33" s="532"/>
      <c r="RIH33" s="532"/>
      <c r="RII33" s="532"/>
      <c r="RIJ33" s="532"/>
      <c r="RIK33" s="532"/>
      <c r="RIL33" s="532"/>
      <c r="RIM33" s="532"/>
      <c r="RIN33" s="532"/>
      <c r="RIO33" s="532"/>
      <c r="RIP33" s="532"/>
      <c r="RIQ33" s="532"/>
      <c r="RIR33" s="532"/>
      <c r="RIS33" s="532"/>
      <c r="RIT33" s="532"/>
      <c r="RIU33" s="532"/>
      <c r="RIV33" s="532"/>
      <c r="RIW33" s="532"/>
      <c r="RIX33" s="532"/>
      <c r="RIY33" s="532"/>
      <c r="RIZ33" s="532"/>
      <c r="RJA33" s="532"/>
      <c r="RJB33" s="532"/>
      <c r="RJC33" s="532"/>
      <c r="RJD33" s="532"/>
      <c r="RJE33" s="532"/>
      <c r="RJF33" s="532"/>
      <c r="RJG33" s="532"/>
      <c r="RJH33" s="532"/>
      <c r="RJI33" s="532"/>
      <c r="RJJ33" s="532"/>
      <c r="RJK33" s="532"/>
      <c r="RJL33" s="532"/>
      <c r="RJM33" s="532"/>
      <c r="RJN33" s="532"/>
      <c r="RJO33" s="532"/>
      <c r="RJP33" s="532"/>
      <c r="RJQ33" s="532"/>
      <c r="RJR33" s="532"/>
      <c r="RJS33" s="532"/>
      <c r="RJT33" s="532"/>
      <c r="RJU33" s="532"/>
      <c r="RJV33" s="532"/>
      <c r="RJW33" s="532"/>
      <c r="RJX33" s="532"/>
      <c r="RJY33" s="532"/>
      <c r="RJZ33" s="532"/>
      <c r="RKA33" s="532"/>
      <c r="RKB33" s="532"/>
      <c r="RKC33" s="532"/>
      <c r="RKD33" s="532"/>
      <c r="RKE33" s="532"/>
      <c r="RKF33" s="532"/>
      <c r="RKG33" s="532"/>
      <c r="RKH33" s="532"/>
      <c r="RKI33" s="532"/>
      <c r="RKJ33" s="532"/>
      <c r="RKK33" s="532"/>
      <c r="RKL33" s="532"/>
      <c r="RKM33" s="532"/>
      <c r="RKN33" s="532"/>
      <c r="RKO33" s="532"/>
      <c r="RKP33" s="532"/>
      <c r="RKQ33" s="532"/>
      <c r="RKR33" s="532"/>
      <c r="RKS33" s="532"/>
      <c r="RKT33" s="532"/>
      <c r="RKU33" s="532"/>
      <c r="RKV33" s="532"/>
      <c r="RKW33" s="532"/>
      <c r="RKX33" s="532"/>
      <c r="RKY33" s="532"/>
      <c r="RKZ33" s="532"/>
      <c r="RLA33" s="532"/>
      <c r="RLB33" s="532"/>
      <c r="RLC33" s="532"/>
      <c r="RLD33" s="532"/>
      <c r="RLE33" s="532"/>
      <c r="RLF33" s="532"/>
      <c r="RLG33" s="532"/>
      <c r="RLH33" s="532"/>
      <c r="RLI33" s="532"/>
      <c r="RLJ33" s="532"/>
      <c r="RLK33" s="532"/>
      <c r="RLL33" s="532"/>
      <c r="RLM33" s="532"/>
      <c r="RLN33" s="532"/>
      <c r="RLO33" s="532"/>
      <c r="RLP33" s="532"/>
      <c r="RLQ33" s="532"/>
      <c r="RLR33" s="532"/>
      <c r="RLS33" s="532"/>
      <c r="RLT33" s="532"/>
      <c r="RLU33" s="532"/>
      <c r="RLV33" s="532"/>
      <c r="RLW33" s="532"/>
      <c r="RLX33" s="532"/>
      <c r="RLY33" s="532"/>
      <c r="RLZ33" s="532"/>
      <c r="RMA33" s="532"/>
      <c r="RMB33" s="532"/>
      <c r="RMC33" s="532"/>
      <c r="RMD33" s="532"/>
      <c r="RME33" s="532"/>
      <c r="RMF33" s="532"/>
      <c r="RMG33" s="532"/>
      <c r="RMH33" s="532"/>
      <c r="RMI33" s="532"/>
      <c r="RMJ33" s="532"/>
      <c r="RMK33" s="532"/>
      <c r="RML33" s="532"/>
      <c r="RMM33" s="532"/>
      <c r="RMN33" s="532"/>
      <c r="RMO33" s="532"/>
      <c r="RMP33" s="532"/>
      <c r="RMQ33" s="532"/>
      <c r="RMR33" s="532"/>
      <c r="RMS33" s="532"/>
      <c r="RMT33" s="532"/>
      <c r="RMU33" s="532"/>
      <c r="RMV33" s="532"/>
      <c r="RMW33" s="532"/>
      <c r="RMX33" s="532"/>
      <c r="RMY33" s="532"/>
      <c r="RMZ33" s="532"/>
      <c r="RNA33" s="532"/>
      <c r="RNB33" s="532"/>
      <c r="RNC33" s="532"/>
      <c r="RND33" s="532"/>
      <c r="RNE33" s="532"/>
      <c r="RNF33" s="532"/>
      <c r="RNG33" s="532"/>
      <c r="RNH33" s="532"/>
      <c r="RNI33" s="532"/>
      <c r="RNJ33" s="532"/>
      <c r="RNK33" s="532"/>
      <c r="RNL33" s="532"/>
      <c r="RNM33" s="532"/>
      <c r="RNN33" s="532"/>
      <c r="RNO33" s="532"/>
      <c r="RNP33" s="532"/>
      <c r="RNQ33" s="532"/>
      <c r="RNR33" s="532"/>
      <c r="RNS33" s="532"/>
      <c r="RNT33" s="532"/>
      <c r="RNU33" s="532"/>
      <c r="RNV33" s="532"/>
      <c r="RNW33" s="532"/>
      <c r="RNX33" s="532"/>
      <c r="RNY33" s="532"/>
      <c r="RNZ33" s="532"/>
      <c r="ROA33" s="532"/>
      <c r="ROB33" s="532"/>
      <c r="ROC33" s="532"/>
      <c r="ROD33" s="532"/>
      <c r="ROE33" s="532"/>
      <c r="ROF33" s="532"/>
      <c r="ROG33" s="532"/>
      <c r="ROH33" s="532"/>
      <c r="ROI33" s="532"/>
      <c r="ROJ33" s="532"/>
      <c r="ROK33" s="532"/>
      <c r="ROL33" s="532"/>
      <c r="ROM33" s="532"/>
      <c r="RON33" s="532"/>
      <c r="ROO33" s="532"/>
      <c r="ROP33" s="532"/>
      <c r="ROQ33" s="532"/>
      <c r="ROR33" s="532"/>
      <c r="ROS33" s="532"/>
      <c r="ROT33" s="532"/>
      <c r="ROU33" s="532"/>
      <c r="ROV33" s="532"/>
      <c r="ROW33" s="532"/>
      <c r="ROX33" s="532"/>
      <c r="ROY33" s="532"/>
      <c r="ROZ33" s="532"/>
      <c r="RPA33" s="532"/>
      <c r="RPB33" s="532"/>
      <c r="RPC33" s="532"/>
      <c r="RPD33" s="532"/>
      <c r="RPE33" s="532"/>
      <c r="RPF33" s="532"/>
      <c r="RPG33" s="532"/>
      <c r="RPH33" s="532"/>
      <c r="RPI33" s="532"/>
      <c r="RPJ33" s="532"/>
      <c r="RPK33" s="532"/>
      <c r="RPL33" s="532"/>
      <c r="RPM33" s="532"/>
      <c r="RPN33" s="532"/>
      <c r="RPO33" s="532"/>
      <c r="RPP33" s="532"/>
      <c r="RPQ33" s="532"/>
      <c r="RPR33" s="532"/>
      <c r="RPS33" s="532"/>
      <c r="RPT33" s="532"/>
      <c r="RPU33" s="532"/>
      <c r="RPV33" s="532"/>
      <c r="RPW33" s="532"/>
      <c r="RPX33" s="532"/>
      <c r="RPY33" s="532"/>
      <c r="RPZ33" s="532"/>
      <c r="RQA33" s="532"/>
      <c r="RQB33" s="532"/>
      <c r="RQC33" s="532"/>
      <c r="RQD33" s="532"/>
      <c r="RQE33" s="532"/>
      <c r="RQF33" s="532"/>
      <c r="RQG33" s="532"/>
      <c r="RQH33" s="532"/>
      <c r="RQI33" s="532"/>
      <c r="RQJ33" s="532"/>
      <c r="RQK33" s="532"/>
      <c r="RQL33" s="532"/>
      <c r="RQM33" s="532"/>
      <c r="RQN33" s="532"/>
      <c r="RQO33" s="532"/>
      <c r="RQP33" s="532"/>
      <c r="RQQ33" s="532"/>
      <c r="RQR33" s="532"/>
      <c r="RQS33" s="532"/>
      <c r="RQT33" s="532"/>
      <c r="RQU33" s="532"/>
      <c r="RQV33" s="532"/>
      <c r="RQW33" s="532"/>
      <c r="RQX33" s="532"/>
      <c r="RQY33" s="532"/>
      <c r="RQZ33" s="532"/>
      <c r="RRA33" s="532"/>
      <c r="RRB33" s="532"/>
      <c r="RRC33" s="532"/>
      <c r="RRD33" s="532"/>
      <c r="RRE33" s="532"/>
      <c r="RRF33" s="532"/>
      <c r="RRG33" s="532"/>
      <c r="RRH33" s="532"/>
      <c r="RRI33" s="532"/>
      <c r="RRJ33" s="532"/>
      <c r="RRK33" s="532"/>
      <c r="RRL33" s="532"/>
      <c r="RRM33" s="532"/>
      <c r="RRN33" s="532"/>
      <c r="RRO33" s="532"/>
      <c r="RRP33" s="532"/>
      <c r="RRQ33" s="532"/>
      <c r="RRR33" s="532"/>
      <c r="RRS33" s="532"/>
      <c r="RRT33" s="532"/>
      <c r="RRU33" s="532"/>
      <c r="RRV33" s="532"/>
      <c r="RRW33" s="532"/>
      <c r="RRX33" s="532"/>
      <c r="RRY33" s="532"/>
      <c r="RRZ33" s="532"/>
      <c r="RSA33" s="532"/>
      <c r="RSB33" s="532"/>
      <c r="RSC33" s="532"/>
      <c r="RSD33" s="532"/>
      <c r="RSE33" s="532"/>
      <c r="RSF33" s="532"/>
      <c r="RSG33" s="532"/>
      <c r="RSH33" s="532"/>
      <c r="RSI33" s="532"/>
      <c r="RSJ33" s="532"/>
      <c r="RSK33" s="532"/>
      <c r="RSL33" s="532"/>
      <c r="RSM33" s="532"/>
      <c r="RSN33" s="532"/>
      <c r="RSO33" s="532"/>
      <c r="RSP33" s="532"/>
      <c r="RSQ33" s="532"/>
      <c r="RSR33" s="532"/>
      <c r="RSS33" s="532"/>
      <c r="RST33" s="532"/>
      <c r="RSU33" s="532"/>
      <c r="RSV33" s="532"/>
      <c r="RSW33" s="532"/>
      <c r="RSX33" s="532"/>
      <c r="RSY33" s="532"/>
      <c r="RSZ33" s="532"/>
      <c r="RTA33" s="532"/>
      <c r="RTB33" s="532"/>
      <c r="RTC33" s="532"/>
      <c r="RTD33" s="532"/>
      <c r="RTE33" s="532"/>
      <c r="RTF33" s="532"/>
      <c r="RTG33" s="532"/>
      <c r="RTH33" s="532"/>
      <c r="RTI33" s="532"/>
      <c r="RTJ33" s="532"/>
      <c r="RTK33" s="532"/>
      <c r="RTL33" s="532"/>
      <c r="RTM33" s="532"/>
      <c r="RTN33" s="532"/>
      <c r="RTO33" s="532"/>
      <c r="RTP33" s="532"/>
      <c r="RTQ33" s="532"/>
      <c r="RTR33" s="532"/>
      <c r="RTS33" s="532"/>
      <c r="RTT33" s="532"/>
      <c r="RTU33" s="532"/>
      <c r="RTV33" s="532"/>
      <c r="RTW33" s="532"/>
      <c r="RTX33" s="532"/>
      <c r="RTY33" s="532"/>
      <c r="RTZ33" s="532"/>
      <c r="RUA33" s="532"/>
      <c r="RUB33" s="532"/>
      <c r="RUC33" s="532"/>
      <c r="RUD33" s="532"/>
      <c r="RUE33" s="532"/>
      <c r="RUF33" s="532"/>
      <c r="RUG33" s="532"/>
      <c r="RUH33" s="532"/>
      <c r="RUI33" s="532"/>
      <c r="RUJ33" s="532"/>
      <c r="RUK33" s="532"/>
      <c r="RUL33" s="532"/>
      <c r="RUM33" s="532"/>
      <c r="RUN33" s="532"/>
      <c r="RUO33" s="532"/>
      <c r="RUP33" s="532"/>
      <c r="RUQ33" s="532"/>
      <c r="RUR33" s="532"/>
      <c r="RUS33" s="532"/>
      <c r="RUT33" s="532"/>
      <c r="RUU33" s="532"/>
      <c r="RUV33" s="532"/>
      <c r="RUW33" s="532"/>
      <c r="RUX33" s="532"/>
      <c r="RUY33" s="532"/>
      <c r="RUZ33" s="532"/>
      <c r="RVA33" s="532"/>
      <c r="RVB33" s="532"/>
      <c r="RVC33" s="532"/>
      <c r="RVD33" s="532"/>
      <c r="RVE33" s="532"/>
      <c r="RVF33" s="532"/>
      <c r="RVG33" s="532"/>
      <c r="RVH33" s="532"/>
      <c r="RVI33" s="532"/>
      <c r="RVJ33" s="532"/>
      <c r="RVK33" s="532"/>
      <c r="RVL33" s="532"/>
      <c r="RVM33" s="532"/>
      <c r="RVN33" s="532"/>
      <c r="RVO33" s="532"/>
      <c r="RVP33" s="532"/>
      <c r="RVQ33" s="532"/>
      <c r="RVR33" s="532"/>
      <c r="RVS33" s="532"/>
      <c r="RVT33" s="532"/>
      <c r="RVU33" s="532"/>
      <c r="RVV33" s="532"/>
      <c r="RVW33" s="532"/>
      <c r="RVX33" s="532"/>
      <c r="RVY33" s="532"/>
      <c r="RVZ33" s="532"/>
      <c r="RWA33" s="532"/>
      <c r="RWB33" s="532"/>
      <c r="RWC33" s="532"/>
      <c r="RWD33" s="532"/>
      <c r="RWE33" s="532"/>
      <c r="RWF33" s="532"/>
      <c r="RWG33" s="532"/>
      <c r="RWH33" s="532"/>
      <c r="RWI33" s="532"/>
      <c r="RWJ33" s="532"/>
      <c r="RWK33" s="532"/>
      <c r="RWL33" s="532"/>
      <c r="RWM33" s="532"/>
      <c r="RWN33" s="532"/>
      <c r="RWO33" s="532"/>
      <c r="RWP33" s="532"/>
      <c r="RWQ33" s="532"/>
      <c r="RWR33" s="532"/>
      <c r="RWS33" s="532"/>
      <c r="RWT33" s="532"/>
      <c r="RWU33" s="532"/>
      <c r="RWV33" s="532"/>
      <c r="RWW33" s="532"/>
      <c r="RWX33" s="532"/>
      <c r="RWY33" s="532"/>
      <c r="RWZ33" s="532"/>
      <c r="RXA33" s="532"/>
      <c r="RXB33" s="532"/>
      <c r="RXC33" s="532"/>
      <c r="RXD33" s="532"/>
      <c r="RXE33" s="532"/>
      <c r="RXF33" s="532"/>
      <c r="RXG33" s="532"/>
      <c r="RXH33" s="532"/>
      <c r="RXI33" s="532"/>
      <c r="RXJ33" s="532"/>
      <c r="RXK33" s="532"/>
      <c r="RXL33" s="532"/>
      <c r="RXM33" s="532"/>
      <c r="RXN33" s="532"/>
      <c r="RXO33" s="532"/>
      <c r="RXP33" s="532"/>
      <c r="RXQ33" s="532"/>
      <c r="RXR33" s="532"/>
      <c r="RXS33" s="532"/>
      <c r="RXT33" s="532"/>
      <c r="RXU33" s="532"/>
      <c r="RXV33" s="532"/>
      <c r="RXW33" s="532"/>
      <c r="RXX33" s="532"/>
      <c r="RXY33" s="532"/>
      <c r="RXZ33" s="532"/>
      <c r="RYA33" s="532"/>
      <c r="RYB33" s="532"/>
      <c r="RYC33" s="532"/>
      <c r="RYD33" s="532"/>
      <c r="RYE33" s="532"/>
      <c r="RYF33" s="532"/>
      <c r="RYG33" s="532"/>
      <c r="RYH33" s="532"/>
      <c r="RYI33" s="532"/>
      <c r="RYJ33" s="532"/>
      <c r="RYK33" s="532"/>
      <c r="RYL33" s="532"/>
      <c r="RYM33" s="532"/>
      <c r="RYN33" s="532"/>
      <c r="RYO33" s="532"/>
      <c r="RYP33" s="532"/>
      <c r="RYQ33" s="532"/>
      <c r="RYR33" s="532"/>
      <c r="RYS33" s="532"/>
      <c r="RYT33" s="532"/>
      <c r="RYU33" s="532"/>
      <c r="RYV33" s="532"/>
      <c r="RYW33" s="532"/>
      <c r="RYX33" s="532"/>
      <c r="RYY33" s="532"/>
      <c r="RYZ33" s="532"/>
      <c r="RZA33" s="532"/>
      <c r="RZB33" s="532"/>
      <c r="RZC33" s="532"/>
      <c r="RZD33" s="532"/>
      <c r="RZE33" s="532"/>
      <c r="RZF33" s="532"/>
      <c r="RZG33" s="532"/>
      <c r="RZH33" s="532"/>
      <c r="RZI33" s="532"/>
      <c r="RZJ33" s="532"/>
      <c r="RZK33" s="532"/>
      <c r="RZL33" s="532"/>
      <c r="RZM33" s="532"/>
      <c r="RZN33" s="532"/>
      <c r="RZO33" s="532"/>
      <c r="RZP33" s="532"/>
      <c r="RZQ33" s="532"/>
      <c r="RZR33" s="532"/>
      <c r="RZS33" s="532"/>
      <c r="RZT33" s="532"/>
      <c r="RZU33" s="532"/>
      <c r="RZV33" s="532"/>
      <c r="RZW33" s="532"/>
      <c r="RZX33" s="532"/>
      <c r="RZY33" s="532"/>
      <c r="RZZ33" s="532"/>
      <c r="SAA33" s="532"/>
      <c r="SAB33" s="532"/>
      <c r="SAC33" s="532"/>
      <c r="SAD33" s="532"/>
      <c r="SAE33" s="532"/>
      <c r="SAF33" s="532"/>
      <c r="SAG33" s="532"/>
      <c r="SAH33" s="532"/>
      <c r="SAI33" s="532"/>
      <c r="SAJ33" s="532"/>
      <c r="SAK33" s="532"/>
      <c r="SAL33" s="532"/>
      <c r="SAM33" s="532"/>
      <c r="SAN33" s="532"/>
      <c r="SAO33" s="532"/>
      <c r="SAP33" s="532"/>
      <c r="SAQ33" s="532"/>
      <c r="SAR33" s="532"/>
      <c r="SAS33" s="532"/>
      <c r="SAT33" s="532"/>
      <c r="SAU33" s="532"/>
      <c r="SAV33" s="532"/>
      <c r="SAW33" s="532"/>
      <c r="SAX33" s="532"/>
      <c r="SAY33" s="532"/>
      <c r="SAZ33" s="532"/>
      <c r="SBA33" s="532"/>
      <c r="SBB33" s="532"/>
      <c r="SBC33" s="532"/>
      <c r="SBD33" s="532"/>
      <c r="SBE33" s="532"/>
      <c r="SBF33" s="532"/>
      <c r="SBG33" s="532"/>
      <c r="SBH33" s="532"/>
      <c r="SBI33" s="532"/>
      <c r="SBJ33" s="532"/>
      <c r="SBK33" s="532"/>
      <c r="SBL33" s="532"/>
      <c r="SBM33" s="532"/>
      <c r="SBN33" s="532"/>
      <c r="SBO33" s="532"/>
      <c r="SBP33" s="532"/>
      <c r="SBQ33" s="532"/>
      <c r="SBR33" s="532"/>
      <c r="SBS33" s="532"/>
      <c r="SBT33" s="532"/>
      <c r="SBU33" s="532"/>
      <c r="SBV33" s="532"/>
      <c r="SBW33" s="532"/>
      <c r="SBX33" s="532"/>
      <c r="SBY33" s="532"/>
      <c r="SBZ33" s="532"/>
      <c r="SCA33" s="532"/>
      <c r="SCB33" s="532"/>
      <c r="SCC33" s="532"/>
      <c r="SCD33" s="532"/>
      <c r="SCE33" s="532"/>
      <c r="SCF33" s="532"/>
      <c r="SCG33" s="532"/>
      <c r="SCH33" s="532"/>
      <c r="SCI33" s="532"/>
      <c r="SCJ33" s="532"/>
      <c r="SCK33" s="532"/>
      <c r="SCL33" s="532"/>
      <c r="SCM33" s="532"/>
      <c r="SCN33" s="532"/>
      <c r="SCO33" s="532"/>
      <c r="SCP33" s="532"/>
      <c r="SCQ33" s="532"/>
      <c r="SCR33" s="532"/>
      <c r="SCS33" s="532"/>
      <c r="SCT33" s="532"/>
      <c r="SCU33" s="532"/>
      <c r="SCV33" s="532"/>
      <c r="SCW33" s="532"/>
      <c r="SCX33" s="532"/>
      <c r="SCY33" s="532"/>
      <c r="SCZ33" s="532"/>
      <c r="SDA33" s="532"/>
      <c r="SDB33" s="532"/>
      <c r="SDC33" s="532"/>
      <c r="SDD33" s="532"/>
      <c r="SDE33" s="532"/>
      <c r="SDF33" s="532"/>
      <c r="SDG33" s="532"/>
      <c r="SDH33" s="532"/>
      <c r="SDI33" s="532"/>
      <c r="SDJ33" s="532"/>
      <c r="SDK33" s="532"/>
      <c r="SDL33" s="532"/>
      <c r="SDM33" s="532"/>
      <c r="SDN33" s="532"/>
      <c r="SDO33" s="532"/>
      <c r="SDP33" s="532"/>
      <c r="SDQ33" s="532"/>
      <c r="SDR33" s="532"/>
      <c r="SDS33" s="532"/>
      <c r="SDT33" s="532"/>
      <c r="SDU33" s="532"/>
      <c r="SDV33" s="532"/>
      <c r="SDW33" s="532"/>
      <c r="SDX33" s="532"/>
      <c r="SDY33" s="532"/>
      <c r="SDZ33" s="532"/>
      <c r="SEA33" s="532"/>
      <c r="SEB33" s="532"/>
      <c r="SEC33" s="532"/>
      <c r="SED33" s="532"/>
      <c r="SEE33" s="532"/>
      <c r="SEF33" s="532"/>
      <c r="SEG33" s="532"/>
      <c r="SEH33" s="532"/>
      <c r="SEI33" s="532"/>
      <c r="SEJ33" s="532"/>
      <c r="SEK33" s="532"/>
      <c r="SEL33" s="532"/>
      <c r="SEM33" s="532"/>
      <c r="SEN33" s="532"/>
      <c r="SEO33" s="532"/>
      <c r="SEP33" s="532"/>
      <c r="SEQ33" s="532"/>
      <c r="SER33" s="532"/>
      <c r="SES33" s="532"/>
      <c r="SET33" s="532"/>
      <c r="SEU33" s="532"/>
      <c r="SEV33" s="532"/>
      <c r="SEW33" s="532"/>
      <c r="SEX33" s="532"/>
      <c r="SEY33" s="532"/>
      <c r="SEZ33" s="532"/>
      <c r="SFA33" s="532"/>
      <c r="SFB33" s="532"/>
      <c r="SFC33" s="532"/>
      <c r="SFD33" s="532"/>
      <c r="SFE33" s="532"/>
      <c r="SFF33" s="532"/>
      <c r="SFG33" s="532"/>
      <c r="SFH33" s="532"/>
      <c r="SFI33" s="532"/>
      <c r="SFJ33" s="532"/>
      <c r="SFK33" s="532"/>
      <c r="SFL33" s="532"/>
      <c r="SFM33" s="532"/>
      <c r="SFN33" s="532"/>
      <c r="SFO33" s="532"/>
      <c r="SFP33" s="532"/>
      <c r="SFQ33" s="532"/>
      <c r="SFR33" s="532"/>
      <c r="SFS33" s="532"/>
      <c r="SFT33" s="532"/>
      <c r="SFU33" s="532"/>
      <c r="SFV33" s="532"/>
      <c r="SFW33" s="532"/>
      <c r="SFX33" s="532"/>
      <c r="SFY33" s="532"/>
      <c r="SFZ33" s="532"/>
      <c r="SGA33" s="532"/>
      <c r="SGB33" s="532"/>
      <c r="SGC33" s="532"/>
      <c r="SGD33" s="532"/>
      <c r="SGE33" s="532"/>
      <c r="SGF33" s="532"/>
      <c r="SGG33" s="532"/>
      <c r="SGH33" s="532"/>
      <c r="SGI33" s="532"/>
      <c r="SGJ33" s="532"/>
      <c r="SGK33" s="532"/>
      <c r="SGL33" s="532"/>
      <c r="SGM33" s="532"/>
      <c r="SGN33" s="532"/>
      <c r="SGO33" s="532"/>
      <c r="SGP33" s="532"/>
      <c r="SGQ33" s="532"/>
      <c r="SGR33" s="532"/>
      <c r="SGS33" s="532"/>
      <c r="SGT33" s="532"/>
      <c r="SGU33" s="532"/>
      <c r="SGV33" s="532"/>
      <c r="SGW33" s="532"/>
      <c r="SGX33" s="532"/>
      <c r="SGY33" s="532"/>
      <c r="SGZ33" s="532"/>
      <c r="SHA33" s="532"/>
      <c r="SHB33" s="532"/>
      <c r="SHC33" s="532"/>
      <c r="SHD33" s="532"/>
      <c r="SHE33" s="532"/>
      <c r="SHF33" s="532"/>
      <c r="SHG33" s="532"/>
      <c r="SHH33" s="532"/>
      <c r="SHI33" s="532"/>
      <c r="SHJ33" s="532"/>
      <c r="SHK33" s="532"/>
      <c r="SHL33" s="532"/>
      <c r="SHM33" s="532"/>
      <c r="SHN33" s="532"/>
      <c r="SHO33" s="532"/>
      <c r="SHP33" s="532"/>
      <c r="SHQ33" s="532"/>
      <c r="SHR33" s="532"/>
      <c r="SHS33" s="532"/>
      <c r="SHT33" s="532"/>
      <c r="SHU33" s="532"/>
      <c r="SHV33" s="532"/>
      <c r="SHW33" s="532"/>
      <c r="SHX33" s="532"/>
      <c r="SHY33" s="532"/>
      <c r="SHZ33" s="532"/>
      <c r="SIA33" s="532"/>
      <c r="SIB33" s="532"/>
      <c r="SIC33" s="532"/>
      <c r="SID33" s="532"/>
      <c r="SIE33" s="532"/>
      <c r="SIF33" s="532"/>
      <c r="SIG33" s="532"/>
      <c r="SIH33" s="532"/>
      <c r="SII33" s="532"/>
      <c r="SIJ33" s="532"/>
      <c r="SIK33" s="532"/>
      <c r="SIL33" s="532"/>
      <c r="SIM33" s="532"/>
      <c r="SIN33" s="532"/>
      <c r="SIO33" s="532"/>
      <c r="SIP33" s="532"/>
      <c r="SIQ33" s="532"/>
      <c r="SIR33" s="532"/>
      <c r="SIS33" s="532"/>
      <c r="SIT33" s="532"/>
      <c r="SIU33" s="532"/>
      <c r="SIV33" s="532"/>
      <c r="SIW33" s="532"/>
      <c r="SIX33" s="532"/>
      <c r="SIY33" s="532"/>
      <c r="SIZ33" s="532"/>
      <c r="SJA33" s="532"/>
      <c r="SJB33" s="532"/>
      <c r="SJC33" s="532"/>
      <c r="SJD33" s="532"/>
      <c r="SJE33" s="532"/>
      <c r="SJF33" s="532"/>
      <c r="SJG33" s="532"/>
      <c r="SJH33" s="532"/>
      <c r="SJI33" s="532"/>
      <c r="SJJ33" s="532"/>
      <c r="SJK33" s="532"/>
      <c r="SJL33" s="532"/>
      <c r="SJM33" s="532"/>
      <c r="SJN33" s="532"/>
      <c r="SJO33" s="532"/>
      <c r="SJP33" s="532"/>
      <c r="SJQ33" s="532"/>
      <c r="SJR33" s="532"/>
      <c r="SJS33" s="532"/>
      <c r="SJT33" s="532"/>
      <c r="SJU33" s="532"/>
      <c r="SJV33" s="532"/>
      <c r="SJW33" s="532"/>
      <c r="SJX33" s="532"/>
      <c r="SJY33" s="532"/>
      <c r="SJZ33" s="532"/>
      <c r="SKA33" s="532"/>
      <c r="SKB33" s="532"/>
      <c r="SKC33" s="532"/>
      <c r="SKD33" s="532"/>
      <c r="SKE33" s="532"/>
      <c r="SKF33" s="532"/>
      <c r="SKG33" s="532"/>
      <c r="SKH33" s="532"/>
      <c r="SKI33" s="532"/>
      <c r="SKJ33" s="532"/>
      <c r="SKK33" s="532"/>
      <c r="SKL33" s="532"/>
      <c r="SKM33" s="532"/>
      <c r="SKN33" s="532"/>
      <c r="SKO33" s="532"/>
      <c r="SKP33" s="532"/>
      <c r="SKQ33" s="532"/>
      <c r="SKR33" s="532"/>
      <c r="SKS33" s="532"/>
      <c r="SKT33" s="532"/>
      <c r="SKU33" s="532"/>
      <c r="SKV33" s="532"/>
      <c r="SKW33" s="532"/>
      <c r="SKX33" s="532"/>
      <c r="SKY33" s="532"/>
      <c r="SKZ33" s="532"/>
      <c r="SLA33" s="532"/>
      <c r="SLB33" s="532"/>
      <c r="SLC33" s="532"/>
      <c r="SLD33" s="532"/>
      <c r="SLE33" s="532"/>
      <c r="SLF33" s="532"/>
      <c r="SLG33" s="532"/>
      <c r="SLH33" s="532"/>
      <c r="SLI33" s="532"/>
      <c r="SLJ33" s="532"/>
      <c r="SLK33" s="532"/>
      <c r="SLL33" s="532"/>
      <c r="SLM33" s="532"/>
      <c r="SLN33" s="532"/>
      <c r="SLO33" s="532"/>
      <c r="SLP33" s="532"/>
      <c r="SLQ33" s="532"/>
      <c r="SLR33" s="532"/>
      <c r="SLS33" s="532"/>
      <c r="SLT33" s="532"/>
      <c r="SLU33" s="532"/>
      <c r="SLV33" s="532"/>
      <c r="SLW33" s="532"/>
      <c r="SLX33" s="532"/>
      <c r="SLY33" s="532"/>
      <c r="SLZ33" s="532"/>
      <c r="SMA33" s="532"/>
      <c r="SMB33" s="532"/>
      <c r="SMC33" s="532"/>
      <c r="SMD33" s="532"/>
      <c r="SME33" s="532"/>
      <c r="SMF33" s="532"/>
      <c r="SMG33" s="532"/>
      <c r="SMH33" s="532"/>
      <c r="SMI33" s="532"/>
      <c r="SMJ33" s="532"/>
      <c r="SMK33" s="532"/>
      <c r="SML33" s="532"/>
      <c r="SMM33" s="532"/>
      <c r="SMN33" s="532"/>
      <c r="SMO33" s="532"/>
      <c r="SMP33" s="532"/>
      <c r="SMQ33" s="532"/>
      <c r="SMR33" s="532"/>
      <c r="SMS33" s="532"/>
      <c r="SMT33" s="532"/>
      <c r="SMU33" s="532"/>
      <c r="SMV33" s="532"/>
      <c r="SMW33" s="532"/>
      <c r="SMX33" s="532"/>
      <c r="SMY33" s="532"/>
      <c r="SMZ33" s="532"/>
      <c r="SNA33" s="532"/>
      <c r="SNB33" s="532"/>
      <c r="SNC33" s="532"/>
      <c r="SND33" s="532"/>
      <c r="SNE33" s="532"/>
      <c r="SNF33" s="532"/>
      <c r="SNG33" s="532"/>
      <c r="SNH33" s="532"/>
      <c r="SNI33" s="532"/>
      <c r="SNJ33" s="532"/>
      <c r="SNK33" s="532"/>
      <c r="SNL33" s="532"/>
      <c r="SNM33" s="532"/>
      <c r="SNN33" s="532"/>
      <c r="SNO33" s="532"/>
      <c r="SNP33" s="532"/>
      <c r="SNQ33" s="532"/>
      <c r="SNR33" s="532"/>
      <c r="SNS33" s="532"/>
      <c r="SNT33" s="532"/>
      <c r="SNU33" s="532"/>
      <c r="SNV33" s="532"/>
      <c r="SNW33" s="532"/>
      <c r="SNX33" s="532"/>
      <c r="SNY33" s="532"/>
      <c r="SNZ33" s="532"/>
      <c r="SOA33" s="532"/>
      <c r="SOB33" s="532"/>
      <c r="SOC33" s="532"/>
      <c r="SOD33" s="532"/>
      <c r="SOE33" s="532"/>
      <c r="SOF33" s="532"/>
      <c r="SOG33" s="532"/>
      <c r="SOH33" s="532"/>
      <c r="SOI33" s="532"/>
      <c r="SOJ33" s="532"/>
      <c r="SOK33" s="532"/>
      <c r="SOL33" s="532"/>
      <c r="SOM33" s="532"/>
      <c r="SON33" s="532"/>
      <c r="SOO33" s="532"/>
      <c r="SOP33" s="532"/>
      <c r="SOQ33" s="532"/>
      <c r="SOR33" s="532"/>
      <c r="SOS33" s="532"/>
      <c r="SOT33" s="532"/>
      <c r="SOU33" s="532"/>
      <c r="SOV33" s="532"/>
      <c r="SOW33" s="532"/>
      <c r="SOX33" s="532"/>
      <c r="SOY33" s="532"/>
      <c r="SOZ33" s="532"/>
      <c r="SPA33" s="532"/>
      <c r="SPB33" s="532"/>
      <c r="SPC33" s="532"/>
      <c r="SPD33" s="532"/>
      <c r="SPE33" s="532"/>
      <c r="SPF33" s="532"/>
      <c r="SPG33" s="532"/>
      <c r="SPH33" s="532"/>
      <c r="SPI33" s="532"/>
      <c r="SPJ33" s="532"/>
      <c r="SPK33" s="532"/>
      <c r="SPL33" s="532"/>
      <c r="SPM33" s="532"/>
      <c r="SPN33" s="532"/>
      <c r="SPO33" s="532"/>
      <c r="SPP33" s="532"/>
      <c r="SPQ33" s="532"/>
      <c r="SPR33" s="532"/>
      <c r="SPS33" s="532"/>
      <c r="SPT33" s="532"/>
      <c r="SPU33" s="532"/>
      <c r="SPV33" s="532"/>
      <c r="SPW33" s="532"/>
      <c r="SPX33" s="532"/>
      <c r="SPY33" s="532"/>
      <c r="SPZ33" s="532"/>
      <c r="SQA33" s="532"/>
      <c r="SQB33" s="532"/>
      <c r="SQC33" s="532"/>
      <c r="SQD33" s="532"/>
      <c r="SQE33" s="532"/>
      <c r="SQF33" s="532"/>
      <c r="SQG33" s="532"/>
      <c r="SQH33" s="532"/>
      <c r="SQI33" s="532"/>
      <c r="SQJ33" s="532"/>
      <c r="SQK33" s="532"/>
      <c r="SQL33" s="532"/>
      <c r="SQM33" s="532"/>
      <c r="SQN33" s="532"/>
      <c r="SQO33" s="532"/>
      <c r="SQP33" s="532"/>
      <c r="SQQ33" s="532"/>
      <c r="SQR33" s="532"/>
      <c r="SQS33" s="532"/>
      <c r="SQT33" s="532"/>
      <c r="SQU33" s="532"/>
      <c r="SQV33" s="532"/>
      <c r="SQW33" s="532"/>
      <c r="SQX33" s="532"/>
      <c r="SQY33" s="532"/>
      <c r="SQZ33" s="532"/>
      <c r="SRA33" s="532"/>
      <c r="SRB33" s="532"/>
      <c r="SRC33" s="532"/>
      <c r="SRD33" s="532"/>
      <c r="SRE33" s="532"/>
      <c r="SRF33" s="532"/>
      <c r="SRG33" s="532"/>
      <c r="SRH33" s="532"/>
      <c r="SRI33" s="532"/>
      <c r="SRJ33" s="532"/>
      <c r="SRK33" s="532"/>
      <c r="SRL33" s="532"/>
      <c r="SRM33" s="532"/>
      <c r="SRN33" s="532"/>
      <c r="SRO33" s="532"/>
      <c r="SRP33" s="532"/>
      <c r="SRQ33" s="532"/>
      <c r="SRR33" s="532"/>
      <c r="SRS33" s="532"/>
      <c r="SRT33" s="532"/>
      <c r="SRU33" s="532"/>
      <c r="SRV33" s="532"/>
      <c r="SRW33" s="532"/>
      <c r="SRX33" s="532"/>
      <c r="SRY33" s="532"/>
      <c r="SRZ33" s="532"/>
      <c r="SSA33" s="532"/>
      <c r="SSB33" s="532"/>
      <c r="SSC33" s="532"/>
      <c r="SSD33" s="532"/>
      <c r="SSE33" s="532"/>
      <c r="SSF33" s="532"/>
      <c r="SSG33" s="532"/>
      <c r="SSH33" s="532"/>
      <c r="SSI33" s="532"/>
      <c r="SSJ33" s="532"/>
      <c r="SSK33" s="532"/>
      <c r="SSL33" s="532"/>
      <c r="SSM33" s="532"/>
      <c r="SSN33" s="532"/>
      <c r="SSO33" s="532"/>
      <c r="SSP33" s="532"/>
      <c r="SSQ33" s="532"/>
      <c r="SSR33" s="532"/>
      <c r="SSS33" s="532"/>
      <c r="SST33" s="532"/>
      <c r="SSU33" s="532"/>
      <c r="SSV33" s="532"/>
      <c r="SSW33" s="532"/>
      <c r="SSX33" s="532"/>
      <c r="SSY33" s="532"/>
      <c r="SSZ33" s="532"/>
      <c r="STA33" s="532"/>
      <c r="STB33" s="532"/>
      <c r="STC33" s="532"/>
      <c r="STD33" s="532"/>
      <c r="STE33" s="532"/>
      <c r="STF33" s="532"/>
      <c r="STG33" s="532"/>
      <c r="STH33" s="532"/>
      <c r="STI33" s="532"/>
      <c r="STJ33" s="532"/>
      <c r="STK33" s="532"/>
      <c r="STL33" s="532"/>
      <c r="STM33" s="532"/>
      <c r="STN33" s="532"/>
      <c r="STO33" s="532"/>
      <c r="STP33" s="532"/>
      <c r="STQ33" s="532"/>
      <c r="STR33" s="532"/>
      <c r="STS33" s="532"/>
      <c r="STT33" s="532"/>
      <c r="STU33" s="532"/>
      <c r="STV33" s="532"/>
      <c r="STW33" s="532"/>
      <c r="STX33" s="532"/>
      <c r="STY33" s="532"/>
      <c r="STZ33" s="532"/>
      <c r="SUA33" s="532"/>
      <c r="SUB33" s="532"/>
      <c r="SUC33" s="532"/>
      <c r="SUD33" s="532"/>
      <c r="SUE33" s="532"/>
      <c r="SUF33" s="532"/>
      <c r="SUG33" s="532"/>
      <c r="SUH33" s="532"/>
      <c r="SUI33" s="532"/>
      <c r="SUJ33" s="532"/>
      <c r="SUK33" s="532"/>
      <c r="SUL33" s="532"/>
      <c r="SUM33" s="532"/>
      <c r="SUN33" s="532"/>
      <c r="SUO33" s="532"/>
      <c r="SUP33" s="532"/>
      <c r="SUQ33" s="532"/>
      <c r="SUR33" s="532"/>
      <c r="SUS33" s="532"/>
      <c r="SUT33" s="532"/>
      <c r="SUU33" s="532"/>
      <c r="SUV33" s="532"/>
      <c r="SUW33" s="532"/>
      <c r="SUX33" s="532"/>
      <c r="SUY33" s="532"/>
      <c r="SUZ33" s="532"/>
      <c r="SVA33" s="532"/>
      <c r="SVB33" s="532"/>
      <c r="SVC33" s="532"/>
      <c r="SVD33" s="532"/>
      <c r="SVE33" s="532"/>
      <c r="SVF33" s="532"/>
      <c r="SVG33" s="532"/>
      <c r="SVH33" s="532"/>
      <c r="SVI33" s="532"/>
      <c r="SVJ33" s="532"/>
      <c r="SVK33" s="532"/>
      <c r="SVL33" s="532"/>
      <c r="SVM33" s="532"/>
      <c r="SVN33" s="532"/>
      <c r="SVO33" s="532"/>
      <c r="SVP33" s="532"/>
      <c r="SVQ33" s="532"/>
      <c r="SVR33" s="532"/>
      <c r="SVS33" s="532"/>
      <c r="SVT33" s="532"/>
      <c r="SVU33" s="532"/>
      <c r="SVV33" s="532"/>
      <c r="SVW33" s="532"/>
      <c r="SVX33" s="532"/>
      <c r="SVY33" s="532"/>
      <c r="SVZ33" s="532"/>
      <c r="SWA33" s="532"/>
      <c r="SWB33" s="532"/>
      <c r="SWC33" s="532"/>
      <c r="SWD33" s="532"/>
      <c r="SWE33" s="532"/>
      <c r="SWF33" s="532"/>
      <c r="SWG33" s="532"/>
      <c r="SWH33" s="532"/>
      <c r="SWI33" s="532"/>
      <c r="SWJ33" s="532"/>
      <c r="SWK33" s="532"/>
      <c r="SWL33" s="532"/>
      <c r="SWM33" s="532"/>
      <c r="SWN33" s="532"/>
      <c r="SWO33" s="532"/>
      <c r="SWP33" s="532"/>
      <c r="SWQ33" s="532"/>
      <c r="SWR33" s="532"/>
      <c r="SWS33" s="532"/>
      <c r="SWT33" s="532"/>
      <c r="SWU33" s="532"/>
      <c r="SWV33" s="532"/>
      <c r="SWW33" s="532"/>
      <c r="SWX33" s="532"/>
      <c r="SWY33" s="532"/>
      <c r="SWZ33" s="532"/>
      <c r="SXA33" s="532"/>
      <c r="SXB33" s="532"/>
      <c r="SXC33" s="532"/>
      <c r="SXD33" s="532"/>
      <c r="SXE33" s="532"/>
      <c r="SXF33" s="532"/>
      <c r="SXG33" s="532"/>
      <c r="SXH33" s="532"/>
      <c r="SXI33" s="532"/>
      <c r="SXJ33" s="532"/>
      <c r="SXK33" s="532"/>
      <c r="SXL33" s="532"/>
      <c r="SXM33" s="532"/>
      <c r="SXN33" s="532"/>
      <c r="SXO33" s="532"/>
      <c r="SXP33" s="532"/>
      <c r="SXQ33" s="532"/>
      <c r="SXR33" s="532"/>
      <c r="SXS33" s="532"/>
      <c r="SXT33" s="532"/>
      <c r="SXU33" s="532"/>
      <c r="SXV33" s="532"/>
      <c r="SXW33" s="532"/>
      <c r="SXX33" s="532"/>
      <c r="SXY33" s="532"/>
      <c r="SXZ33" s="532"/>
      <c r="SYA33" s="532"/>
      <c r="SYB33" s="532"/>
      <c r="SYC33" s="532"/>
      <c r="SYD33" s="532"/>
      <c r="SYE33" s="532"/>
      <c r="SYF33" s="532"/>
      <c r="SYG33" s="532"/>
      <c r="SYH33" s="532"/>
      <c r="SYI33" s="532"/>
      <c r="SYJ33" s="532"/>
      <c r="SYK33" s="532"/>
      <c r="SYL33" s="532"/>
      <c r="SYM33" s="532"/>
      <c r="SYN33" s="532"/>
      <c r="SYO33" s="532"/>
      <c r="SYP33" s="532"/>
      <c r="SYQ33" s="532"/>
      <c r="SYR33" s="532"/>
      <c r="SYS33" s="532"/>
      <c r="SYT33" s="532"/>
      <c r="SYU33" s="532"/>
      <c r="SYV33" s="532"/>
      <c r="SYW33" s="532"/>
      <c r="SYX33" s="532"/>
      <c r="SYY33" s="532"/>
      <c r="SYZ33" s="532"/>
      <c r="SZA33" s="532"/>
      <c r="SZB33" s="532"/>
      <c r="SZC33" s="532"/>
      <c r="SZD33" s="532"/>
      <c r="SZE33" s="532"/>
      <c r="SZF33" s="532"/>
      <c r="SZG33" s="532"/>
      <c r="SZH33" s="532"/>
      <c r="SZI33" s="532"/>
      <c r="SZJ33" s="532"/>
      <c r="SZK33" s="532"/>
      <c r="SZL33" s="532"/>
      <c r="SZM33" s="532"/>
      <c r="SZN33" s="532"/>
      <c r="SZO33" s="532"/>
      <c r="SZP33" s="532"/>
      <c r="SZQ33" s="532"/>
      <c r="SZR33" s="532"/>
      <c r="SZS33" s="532"/>
      <c r="SZT33" s="532"/>
      <c r="SZU33" s="532"/>
      <c r="SZV33" s="532"/>
      <c r="SZW33" s="532"/>
      <c r="SZX33" s="532"/>
      <c r="SZY33" s="532"/>
      <c r="SZZ33" s="532"/>
      <c r="TAA33" s="532"/>
      <c r="TAB33" s="532"/>
      <c r="TAC33" s="532"/>
      <c r="TAD33" s="532"/>
      <c r="TAE33" s="532"/>
      <c r="TAF33" s="532"/>
      <c r="TAG33" s="532"/>
      <c r="TAH33" s="532"/>
      <c r="TAI33" s="532"/>
      <c r="TAJ33" s="532"/>
      <c r="TAK33" s="532"/>
      <c r="TAL33" s="532"/>
      <c r="TAM33" s="532"/>
      <c r="TAN33" s="532"/>
      <c r="TAO33" s="532"/>
      <c r="TAP33" s="532"/>
      <c r="TAQ33" s="532"/>
      <c r="TAR33" s="532"/>
      <c r="TAS33" s="532"/>
      <c r="TAT33" s="532"/>
      <c r="TAU33" s="532"/>
      <c r="TAV33" s="532"/>
      <c r="TAW33" s="532"/>
      <c r="TAX33" s="532"/>
      <c r="TAY33" s="532"/>
      <c r="TAZ33" s="532"/>
      <c r="TBA33" s="532"/>
      <c r="TBB33" s="532"/>
      <c r="TBC33" s="532"/>
      <c r="TBD33" s="532"/>
      <c r="TBE33" s="532"/>
      <c r="TBF33" s="532"/>
      <c r="TBG33" s="532"/>
      <c r="TBH33" s="532"/>
      <c r="TBI33" s="532"/>
      <c r="TBJ33" s="532"/>
      <c r="TBK33" s="532"/>
      <c r="TBL33" s="532"/>
      <c r="TBM33" s="532"/>
      <c r="TBN33" s="532"/>
      <c r="TBO33" s="532"/>
      <c r="TBP33" s="532"/>
      <c r="TBQ33" s="532"/>
      <c r="TBR33" s="532"/>
      <c r="TBS33" s="532"/>
      <c r="TBT33" s="532"/>
      <c r="TBU33" s="532"/>
      <c r="TBV33" s="532"/>
      <c r="TBW33" s="532"/>
      <c r="TBX33" s="532"/>
      <c r="TBY33" s="532"/>
      <c r="TBZ33" s="532"/>
      <c r="TCA33" s="532"/>
      <c r="TCB33" s="532"/>
      <c r="TCC33" s="532"/>
      <c r="TCD33" s="532"/>
      <c r="TCE33" s="532"/>
      <c r="TCF33" s="532"/>
      <c r="TCG33" s="532"/>
      <c r="TCH33" s="532"/>
      <c r="TCI33" s="532"/>
      <c r="TCJ33" s="532"/>
      <c r="TCK33" s="532"/>
      <c r="TCL33" s="532"/>
      <c r="TCM33" s="532"/>
      <c r="TCN33" s="532"/>
      <c r="TCO33" s="532"/>
      <c r="TCP33" s="532"/>
      <c r="TCQ33" s="532"/>
      <c r="TCR33" s="532"/>
      <c r="TCS33" s="532"/>
      <c r="TCT33" s="532"/>
      <c r="TCU33" s="532"/>
      <c r="TCV33" s="532"/>
      <c r="TCW33" s="532"/>
      <c r="TCX33" s="532"/>
      <c r="TCY33" s="532"/>
      <c r="TCZ33" s="532"/>
      <c r="TDA33" s="532"/>
      <c r="TDB33" s="532"/>
      <c r="TDC33" s="532"/>
      <c r="TDD33" s="532"/>
      <c r="TDE33" s="532"/>
      <c r="TDF33" s="532"/>
      <c r="TDG33" s="532"/>
      <c r="TDH33" s="532"/>
      <c r="TDI33" s="532"/>
      <c r="TDJ33" s="532"/>
      <c r="TDK33" s="532"/>
      <c r="TDL33" s="532"/>
      <c r="TDM33" s="532"/>
      <c r="TDN33" s="532"/>
      <c r="TDO33" s="532"/>
      <c r="TDP33" s="532"/>
      <c r="TDQ33" s="532"/>
      <c r="TDR33" s="532"/>
      <c r="TDS33" s="532"/>
      <c r="TDT33" s="532"/>
      <c r="TDU33" s="532"/>
      <c r="TDV33" s="532"/>
      <c r="TDW33" s="532"/>
      <c r="TDX33" s="532"/>
      <c r="TDY33" s="532"/>
      <c r="TDZ33" s="532"/>
      <c r="TEA33" s="532"/>
      <c r="TEB33" s="532"/>
      <c r="TEC33" s="532"/>
      <c r="TED33" s="532"/>
      <c r="TEE33" s="532"/>
      <c r="TEF33" s="532"/>
      <c r="TEG33" s="532"/>
      <c r="TEH33" s="532"/>
      <c r="TEI33" s="532"/>
      <c r="TEJ33" s="532"/>
      <c r="TEK33" s="532"/>
      <c r="TEL33" s="532"/>
      <c r="TEM33" s="532"/>
      <c r="TEN33" s="532"/>
      <c r="TEO33" s="532"/>
      <c r="TEP33" s="532"/>
      <c r="TEQ33" s="532"/>
      <c r="TER33" s="532"/>
      <c r="TES33" s="532"/>
      <c r="TET33" s="532"/>
      <c r="TEU33" s="532"/>
      <c r="TEV33" s="532"/>
      <c r="TEW33" s="532"/>
      <c r="TEX33" s="532"/>
      <c r="TEY33" s="532"/>
      <c r="TEZ33" s="532"/>
      <c r="TFA33" s="532"/>
      <c r="TFB33" s="532"/>
      <c r="TFC33" s="532"/>
      <c r="TFD33" s="532"/>
      <c r="TFE33" s="532"/>
      <c r="TFF33" s="532"/>
      <c r="TFG33" s="532"/>
      <c r="TFH33" s="532"/>
      <c r="TFI33" s="532"/>
      <c r="TFJ33" s="532"/>
      <c r="TFK33" s="532"/>
      <c r="TFL33" s="532"/>
      <c r="TFM33" s="532"/>
      <c r="TFN33" s="532"/>
      <c r="TFO33" s="532"/>
      <c r="TFP33" s="532"/>
      <c r="TFQ33" s="532"/>
      <c r="TFR33" s="532"/>
      <c r="TFS33" s="532"/>
      <c r="TFT33" s="532"/>
      <c r="TFU33" s="532"/>
      <c r="TFV33" s="532"/>
      <c r="TFW33" s="532"/>
      <c r="TFX33" s="532"/>
      <c r="TFY33" s="532"/>
      <c r="TFZ33" s="532"/>
      <c r="TGA33" s="532"/>
      <c r="TGB33" s="532"/>
      <c r="TGC33" s="532"/>
      <c r="TGD33" s="532"/>
      <c r="TGE33" s="532"/>
      <c r="TGF33" s="532"/>
      <c r="TGG33" s="532"/>
      <c r="TGH33" s="532"/>
      <c r="TGI33" s="532"/>
      <c r="TGJ33" s="532"/>
      <c r="TGK33" s="532"/>
      <c r="TGL33" s="532"/>
      <c r="TGM33" s="532"/>
      <c r="TGN33" s="532"/>
      <c r="TGO33" s="532"/>
      <c r="TGP33" s="532"/>
      <c r="TGQ33" s="532"/>
      <c r="TGR33" s="532"/>
      <c r="TGS33" s="532"/>
      <c r="TGT33" s="532"/>
      <c r="TGU33" s="532"/>
      <c r="TGV33" s="532"/>
      <c r="TGW33" s="532"/>
      <c r="TGX33" s="532"/>
      <c r="TGY33" s="532"/>
      <c r="TGZ33" s="532"/>
      <c r="THA33" s="532"/>
      <c r="THB33" s="532"/>
      <c r="THC33" s="532"/>
      <c r="THD33" s="532"/>
      <c r="THE33" s="532"/>
      <c r="THF33" s="532"/>
      <c r="THG33" s="532"/>
      <c r="THH33" s="532"/>
      <c r="THI33" s="532"/>
      <c r="THJ33" s="532"/>
      <c r="THK33" s="532"/>
      <c r="THL33" s="532"/>
      <c r="THM33" s="532"/>
      <c r="THN33" s="532"/>
      <c r="THO33" s="532"/>
      <c r="THP33" s="532"/>
      <c r="THQ33" s="532"/>
      <c r="THR33" s="532"/>
      <c r="THS33" s="532"/>
      <c r="THT33" s="532"/>
      <c r="THU33" s="532"/>
      <c r="THV33" s="532"/>
      <c r="THW33" s="532"/>
      <c r="THX33" s="532"/>
      <c r="THY33" s="532"/>
      <c r="THZ33" s="532"/>
      <c r="TIA33" s="532"/>
      <c r="TIB33" s="532"/>
      <c r="TIC33" s="532"/>
      <c r="TID33" s="532"/>
      <c r="TIE33" s="532"/>
      <c r="TIF33" s="532"/>
      <c r="TIG33" s="532"/>
      <c r="TIH33" s="532"/>
      <c r="TII33" s="532"/>
      <c r="TIJ33" s="532"/>
      <c r="TIK33" s="532"/>
      <c r="TIL33" s="532"/>
      <c r="TIM33" s="532"/>
      <c r="TIN33" s="532"/>
      <c r="TIO33" s="532"/>
      <c r="TIP33" s="532"/>
      <c r="TIQ33" s="532"/>
      <c r="TIR33" s="532"/>
      <c r="TIS33" s="532"/>
      <c r="TIT33" s="532"/>
      <c r="TIU33" s="532"/>
      <c r="TIV33" s="532"/>
      <c r="TIW33" s="532"/>
      <c r="TIX33" s="532"/>
      <c r="TIY33" s="532"/>
      <c r="TIZ33" s="532"/>
      <c r="TJA33" s="532"/>
      <c r="TJB33" s="532"/>
      <c r="TJC33" s="532"/>
      <c r="TJD33" s="532"/>
      <c r="TJE33" s="532"/>
      <c r="TJF33" s="532"/>
      <c r="TJG33" s="532"/>
      <c r="TJH33" s="532"/>
      <c r="TJI33" s="532"/>
      <c r="TJJ33" s="532"/>
      <c r="TJK33" s="532"/>
      <c r="TJL33" s="532"/>
      <c r="TJM33" s="532"/>
      <c r="TJN33" s="532"/>
      <c r="TJO33" s="532"/>
      <c r="TJP33" s="532"/>
      <c r="TJQ33" s="532"/>
      <c r="TJR33" s="532"/>
      <c r="TJS33" s="532"/>
      <c r="TJT33" s="532"/>
      <c r="TJU33" s="532"/>
      <c r="TJV33" s="532"/>
      <c r="TJW33" s="532"/>
      <c r="TJX33" s="532"/>
      <c r="TJY33" s="532"/>
      <c r="TJZ33" s="532"/>
      <c r="TKA33" s="532"/>
      <c r="TKB33" s="532"/>
      <c r="TKC33" s="532"/>
      <c r="TKD33" s="532"/>
      <c r="TKE33" s="532"/>
      <c r="TKF33" s="532"/>
      <c r="TKG33" s="532"/>
      <c r="TKH33" s="532"/>
      <c r="TKI33" s="532"/>
      <c r="TKJ33" s="532"/>
      <c r="TKK33" s="532"/>
      <c r="TKL33" s="532"/>
      <c r="TKM33" s="532"/>
      <c r="TKN33" s="532"/>
      <c r="TKO33" s="532"/>
      <c r="TKP33" s="532"/>
      <c r="TKQ33" s="532"/>
      <c r="TKR33" s="532"/>
      <c r="TKS33" s="532"/>
      <c r="TKT33" s="532"/>
      <c r="TKU33" s="532"/>
      <c r="TKV33" s="532"/>
      <c r="TKW33" s="532"/>
      <c r="TKX33" s="532"/>
      <c r="TKY33" s="532"/>
      <c r="TKZ33" s="532"/>
      <c r="TLA33" s="532"/>
      <c r="TLB33" s="532"/>
      <c r="TLC33" s="532"/>
      <c r="TLD33" s="532"/>
      <c r="TLE33" s="532"/>
      <c r="TLF33" s="532"/>
      <c r="TLG33" s="532"/>
      <c r="TLH33" s="532"/>
      <c r="TLI33" s="532"/>
      <c r="TLJ33" s="532"/>
      <c r="TLK33" s="532"/>
      <c r="TLL33" s="532"/>
      <c r="TLM33" s="532"/>
      <c r="TLN33" s="532"/>
      <c r="TLO33" s="532"/>
      <c r="TLP33" s="532"/>
      <c r="TLQ33" s="532"/>
      <c r="TLR33" s="532"/>
      <c r="TLS33" s="532"/>
      <c r="TLT33" s="532"/>
      <c r="TLU33" s="532"/>
      <c r="TLV33" s="532"/>
      <c r="TLW33" s="532"/>
      <c r="TLX33" s="532"/>
      <c r="TLY33" s="532"/>
      <c r="TLZ33" s="532"/>
      <c r="TMA33" s="532"/>
      <c r="TMB33" s="532"/>
      <c r="TMC33" s="532"/>
      <c r="TMD33" s="532"/>
      <c r="TME33" s="532"/>
      <c r="TMF33" s="532"/>
      <c r="TMG33" s="532"/>
      <c r="TMH33" s="532"/>
      <c r="TMI33" s="532"/>
      <c r="TMJ33" s="532"/>
      <c r="TMK33" s="532"/>
      <c r="TML33" s="532"/>
      <c r="TMM33" s="532"/>
      <c r="TMN33" s="532"/>
      <c r="TMO33" s="532"/>
      <c r="TMP33" s="532"/>
      <c r="TMQ33" s="532"/>
      <c r="TMR33" s="532"/>
      <c r="TMS33" s="532"/>
      <c r="TMT33" s="532"/>
      <c r="TMU33" s="532"/>
      <c r="TMV33" s="532"/>
      <c r="TMW33" s="532"/>
      <c r="TMX33" s="532"/>
      <c r="TMY33" s="532"/>
      <c r="TMZ33" s="532"/>
      <c r="TNA33" s="532"/>
      <c r="TNB33" s="532"/>
      <c r="TNC33" s="532"/>
      <c r="TND33" s="532"/>
      <c r="TNE33" s="532"/>
      <c r="TNF33" s="532"/>
      <c r="TNG33" s="532"/>
      <c r="TNH33" s="532"/>
      <c r="TNI33" s="532"/>
      <c r="TNJ33" s="532"/>
      <c r="TNK33" s="532"/>
      <c r="TNL33" s="532"/>
      <c r="TNM33" s="532"/>
      <c r="TNN33" s="532"/>
      <c r="TNO33" s="532"/>
      <c r="TNP33" s="532"/>
      <c r="TNQ33" s="532"/>
      <c r="TNR33" s="532"/>
      <c r="TNS33" s="532"/>
      <c r="TNT33" s="532"/>
      <c r="TNU33" s="532"/>
      <c r="TNV33" s="532"/>
      <c r="TNW33" s="532"/>
      <c r="TNX33" s="532"/>
      <c r="TNY33" s="532"/>
      <c r="TNZ33" s="532"/>
      <c r="TOA33" s="532"/>
      <c r="TOB33" s="532"/>
      <c r="TOC33" s="532"/>
      <c r="TOD33" s="532"/>
      <c r="TOE33" s="532"/>
      <c r="TOF33" s="532"/>
      <c r="TOG33" s="532"/>
      <c r="TOH33" s="532"/>
      <c r="TOI33" s="532"/>
      <c r="TOJ33" s="532"/>
      <c r="TOK33" s="532"/>
      <c r="TOL33" s="532"/>
      <c r="TOM33" s="532"/>
      <c r="TON33" s="532"/>
      <c r="TOO33" s="532"/>
      <c r="TOP33" s="532"/>
      <c r="TOQ33" s="532"/>
      <c r="TOR33" s="532"/>
      <c r="TOS33" s="532"/>
      <c r="TOT33" s="532"/>
      <c r="TOU33" s="532"/>
      <c r="TOV33" s="532"/>
      <c r="TOW33" s="532"/>
      <c r="TOX33" s="532"/>
      <c r="TOY33" s="532"/>
      <c r="TOZ33" s="532"/>
      <c r="TPA33" s="532"/>
      <c r="TPB33" s="532"/>
      <c r="TPC33" s="532"/>
      <c r="TPD33" s="532"/>
      <c r="TPE33" s="532"/>
      <c r="TPF33" s="532"/>
      <c r="TPG33" s="532"/>
      <c r="TPH33" s="532"/>
      <c r="TPI33" s="532"/>
      <c r="TPJ33" s="532"/>
      <c r="TPK33" s="532"/>
      <c r="TPL33" s="532"/>
      <c r="TPM33" s="532"/>
      <c r="TPN33" s="532"/>
      <c r="TPO33" s="532"/>
      <c r="TPP33" s="532"/>
      <c r="TPQ33" s="532"/>
      <c r="TPR33" s="532"/>
      <c r="TPS33" s="532"/>
      <c r="TPT33" s="532"/>
      <c r="TPU33" s="532"/>
      <c r="TPV33" s="532"/>
      <c r="TPW33" s="532"/>
      <c r="TPX33" s="532"/>
      <c r="TPY33" s="532"/>
      <c r="TPZ33" s="532"/>
      <c r="TQA33" s="532"/>
      <c r="TQB33" s="532"/>
      <c r="TQC33" s="532"/>
      <c r="TQD33" s="532"/>
      <c r="TQE33" s="532"/>
      <c r="TQF33" s="532"/>
      <c r="TQG33" s="532"/>
      <c r="TQH33" s="532"/>
      <c r="TQI33" s="532"/>
      <c r="TQJ33" s="532"/>
      <c r="TQK33" s="532"/>
      <c r="TQL33" s="532"/>
      <c r="TQM33" s="532"/>
      <c r="TQN33" s="532"/>
      <c r="TQO33" s="532"/>
      <c r="TQP33" s="532"/>
      <c r="TQQ33" s="532"/>
      <c r="TQR33" s="532"/>
      <c r="TQS33" s="532"/>
      <c r="TQT33" s="532"/>
      <c r="TQU33" s="532"/>
      <c r="TQV33" s="532"/>
      <c r="TQW33" s="532"/>
      <c r="TQX33" s="532"/>
      <c r="TQY33" s="532"/>
      <c r="TQZ33" s="532"/>
      <c r="TRA33" s="532"/>
      <c r="TRB33" s="532"/>
      <c r="TRC33" s="532"/>
      <c r="TRD33" s="532"/>
      <c r="TRE33" s="532"/>
      <c r="TRF33" s="532"/>
      <c r="TRG33" s="532"/>
      <c r="TRH33" s="532"/>
      <c r="TRI33" s="532"/>
      <c r="TRJ33" s="532"/>
      <c r="TRK33" s="532"/>
      <c r="TRL33" s="532"/>
      <c r="TRM33" s="532"/>
      <c r="TRN33" s="532"/>
      <c r="TRO33" s="532"/>
      <c r="TRP33" s="532"/>
      <c r="TRQ33" s="532"/>
      <c r="TRR33" s="532"/>
      <c r="TRS33" s="532"/>
      <c r="TRT33" s="532"/>
      <c r="TRU33" s="532"/>
      <c r="TRV33" s="532"/>
      <c r="TRW33" s="532"/>
      <c r="TRX33" s="532"/>
      <c r="TRY33" s="532"/>
      <c r="TRZ33" s="532"/>
      <c r="TSA33" s="532"/>
      <c r="TSB33" s="532"/>
      <c r="TSC33" s="532"/>
      <c r="TSD33" s="532"/>
      <c r="TSE33" s="532"/>
      <c r="TSF33" s="532"/>
      <c r="TSG33" s="532"/>
      <c r="TSH33" s="532"/>
      <c r="TSI33" s="532"/>
      <c r="TSJ33" s="532"/>
      <c r="TSK33" s="532"/>
      <c r="TSL33" s="532"/>
      <c r="TSM33" s="532"/>
      <c r="TSN33" s="532"/>
      <c r="TSO33" s="532"/>
      <c r="TSP33" s="532"/>
      <c r="TSQ33" s="532"/>
      <c r="TSR33" s="532"/>
      <c r="TSS33" s="532"/>
      <c r="TST33" s="532"/>
      <c r="TSU33" s="532"/>
      <c r="TSV33" s="532"/>
      <c r="TSW33" s="532"/>
      <c r="TSX33" s="532"/>
      <c r="TSY33" s="532"/>
      <c r="TSZ33" s="532"/>
      <c r="TTA33" s="532"/>
      <c r="TTB33" s="532"/>
      <c r="TTC33" s="532"/>
      <c r="TTD33" s="532"/>
      <c r="TTE33" s="532"/>
      <c r="TTF33" s="532"/>
      <c r="TTG33" s="532"/>
      <c r="TTH33" s="532"/>
      <c r="TTI33" s="532"/>
      <c r="TTJ33" s="532"/>
      <c r="TTK33" s="532"/>
      <c r="TTL33" s="532"/>
      <c r="TTM33" s="532"/>
      <c r="TTN33" s="532"/>
      <c r="TTO33" s="532"/>
      <c r="TTP33" s="532"/>
      <c r="TTQ33" s="532"/>
      <c r="TTR33" s="532"/>
      <c r="TTS33" s="532"/>
      <c r="TTT33" s="532"/>
      <c r="TTU33" s="532"/>
      <c r="TTV33" s="532"/>
      <c r="TTW33" s="532"/>
      <c r="TTX33" s="532"/>
      <c r="TTY33" s="532"/>
      <c r="TTZ33" s="532"/>
      <c r="TUA33" s="532"/>
      <c r="TUB33" s="532"/>
      <c r="TUC33" s="532"/>
      <c r="TUD33" s="532"/>
      <c r="TUE33" s="532"/>
      <c r="TUF33" s="532"/>
      <c r="TUG33" s="532"/>
      <c r="TUH33" s="532"/>
      <c r="TUI33" s="532"/>
      <c r="TUJ33" s="532"/>
      <c r="TUK33" s="532"/>
      <c r="TUL33" s="532"/>
      <c r="TUM33" s="532"/>
      <c r="TUN33" s="532"/>
      <c r="TUO33" s="532"/>
      <c r="TUP33" s="532"/>
      <c r="TUQ33" s="532"/>
      <c r="TUR33" s="532"/>
      <c r="TUS33" s="532"/>
      <c r="TUT33" s="532"/>
      <c r="TUU33" s="532"/>
      <c r="TUV33" s="532"/>
      <c r="TUW33" s="532"/>
      <c r="TUX33" s="532"/>
      <c r="TUY33" s="532"/>
      <c r="TUZ33" s="532"/>
      <c r="TVA33" s="532"/>
      <c r="TVB33" s="532"/>
      <c r="TVC33" s="532"/>
      <c r="TVD33" s="532"/>
      <c r="TVE33" s="532"/>
      <c r="TVF33" s="532"/>
      <c r="TVG33" s="532"/>
      <c r="TVH33" s="532"/>
      <c r="TVI33" s="532"/>
      <c r="TVJ33" s="532"/>
      <c r="TVK33" s="532"/>
      <c r="TVL33" s="532"/>
      <c r="TVM33" s="532"/>
      <c r="TVN33" s="532"/>
      <c r="TVO33" s="532"/>
      <c r="TVP33" s="532"/>
      <c r="TVQ33" s="532"/>
      <c r="TVR33" s="532"/>
      <c r="TVS33" s="532"/>
      <c r="TVT33" s="532"/>
      <c r="TVU33" s="532"/>
      <c r="TVV33" s="532"/>
      <c r="TVW33" s="532"/>
      <c r="TVX33" s="532"/>
      <c r="TVY33" s="532"/>
      <c r="TVZ33" s="532"/>
      <c r="TWA33" s="532"/>
      <c r="TWB33" s="532"/>
      <c r="TWC33" s="532"/>
      <c r="TWD33" s="532"/>
      <c r="TWE33" s="532"/>
      <c r="TWF33" s="532"/>
      <c r="TWG33" s="532"/>
      <c r="TWH33" s="532"/>
      <c r="TWI33" s="532"/>
      <c r="TWJ33" s="532"/>
      <c r="TWK33" s="532"/>
      <c r="TWL33" s="532"/>
      <c r="TWM33" s="532"/>
      <c r="TWN33" s="532"/>
      <c r="TWO33" s="532"/>
      <c r="TWP33" s="532"/>
      <c r="TWQ33" s="532"/>
      <c r="TWR33" s="532"/>
      <c r="TWS33" s="532"/>
      <c r="TWT33" s="532"/>
      <c r="TWU33" s="532"/>
      <c r="TWV33" s="532"/>
      <c r="TWW33" s="532"/>
      <c r="TWX33" s="532"/>
      <c r="TWY33" s="532"/>
      <c r="TWZ33" s="532"/>
      <c r="TXA33" s="532"/>
      <c r="TXB33" s="532"/>
      <c r="TXC33" s="532"/>
      <c r="TXD33" s="532"/>
      <c r="TXE33" s="532"/>
      <c r="TXF33" s="532"/>
      <c r="TXG33" s="532"/>
      <c r="TXH33" s="532"/>
      <c r="TXI33" s="532"/>
      <c r="TXJ33" s="532"/>
      <c r="TXK33" s="532"/>
      <c r="TXL33" s="532"/>
      <c r="TXM33" s="532"/>
      <c r="TXN33" s="532"/>
      <c r="TXO33" s="532"/>
      <c r="TXP33" s="532"/>
      <c r="TXQ33" s="532"/>
      <c r="TXR33" s="532"/>
      <c r="TXS33" s="532"/>
      <c r="TXT33" s="532"/>
      <c r="TXU33" s="532"/>
      <c r="TXV33" s="532"/>
      <c r="TXW33" s="532"/>
      <c r="TXX33" s="532"/>
      <c r="TXY33" s="532"/>
      <c r="TXZ33" s="532"/>
      <c r="TYA33" s="532"/>
      <c r="TYB33" s="532"/>
      <c r="TYC33" s="532"/>
      <c r="TYD33" s="532"/>
      <c r="TYE33" s="532"/>
      <c r="TYF33" s="532"/>
      <c r="TYG33" s="532"/>
      <c r="TYH33" s="532"/>
      <c r="TYI33" s="532"/>
      <c r="TYJ33" s="532"/>
      <c r="TYK33" s="532"/>
      <c r="TYL33" s="532"/>
      <c r="TYM33" s="532"/>
      <c r="TYN33" s="532"/>
      <c r="TYO33" s="532"/>
      <c r="TYP33" s="532"/>
      <c r="TYQ33" s="532"/>
      <c r="TYR33" s="532"/>
      <c r="TYS33" s="532"/>
      <c r="TYT33" s="532"/>
      <c r="TYU33" s="532"/>
      <c r="TYV33" s="532"/>
      <c r="TYW33" s="532"/>
      <c r="TYX33" s="532"/>
      <c r="TYY33" s="532"/>
      <c r="TYZ33" s="532"/>
      <c r="TZA33" s="532"/>
      <c r="TZB33" s="532"/>
      <c r="TZC33" s="532"/>
      <c r="TZD33" s="532"/>
      <c r="TZE33" s="532"/>
      <c r="TZF33" s="532"/>
      <c r="TZG33" s="532"/>
      <c r="TZH33" s="532"/>
      <c r="TZI33" s="532"/>
      <c r="TZJ33" s="532"/>
      <c r="TZK33" s="532"/>
      <c r="TZL33" s="532"/>
      <c r="TZM33" s="532"/>
      <c r="TZN33" s="532"/>
      <c r="TZO33" s="532"/>
      <c r="TZP33" s="532"/>
      <c r="TZQ33" s="532"/>
      <c r="TZR33" s="532"/>
      <c r="TZS33" s="532"/>
      <c r="TZT33" s="532"/>
      <c r="TZU33" s="532"/>
      <c r="TZV33" s="532"/>
      <c r="TZW33" s="532"/>
      <c r="TZX33" s="532"/>
      <c r="TZY33" s="532"/>
      <c r="TZZ33" s="532"/>
      <c r="UAA33" s="532"/>
      <c r="UAB33" s="532"/>
      <c r="UAC33" s="532"/>
      <c r="UAD33" s="532"/>
      <c r="UAE33" s="532"/>
      <c r="UAF33" s="532"/>
      <c r="UAG33" s="532"/>
      <c r="UAH33" s="532"/>
      <c r="UAI33" s="532"/>
      <c r="UAJ33" s="532"/>
      <c r="UAK33" s="532"/>
      <c r="UAL33" s="532"/>
      <c r="UAM33" s="532"/>
      <c r="UAN33" s="532"/>
      <c r="UAO33" s="532"/>
      <c r="UAP33" s="532"/>
      <c r="UAQ33" s="532"/>
      <c r="UAR33" s="532"/>
      <c r="UAS33" s="532"/>
      <c r="UAT33" s="532"/>
      <c r="UAU33" s="532"/>
      <c r="UAV33" s="532"/>
      <c r="UAW33" s="532"/>
      <c r="UAX33" s="532"/>
      <c r="UAY33" s="532"/>
      <c r="UAZ33" s="532"/>
      <c r="UBA33" s="532"/>
      <c r="UBB33" s="532"/>
      <c r="UBC33" s="532"/>
      <c r="UBD33" s="532"/>
      <c r="UBE33" s="532"/>
      <c r="UBF33" s="532"/>
      <c r="UBG33" s="532"/>
      <c r="UBH33" s="532"/>
      <c r="UBI33" s="532"/>
      <c r="UBJ33" s="532"/>
      <c r="UBK33" s="532"/>
      <c r="UBL33" s="532"/>
      <c r="UBM33" s="532"/>
      <c r="UBN33" s="532"/>
      <c r="UBO33" s="532"/>
      <c r="UBP33" s="532"/>
      <c r="UBQ33" s="532"/>
      <c r="UBR33" s="532"/>
      <c r="UBS33" s="532"/>
      <c r="UBT33" s="532"/>
      <c r="UBU33" s="532"/>
      <c r="UBV33" s="532"/>
      <c r="UBW33" s="532"/>
      <c r="UBX33" s="532"/>
      <c r="UBY33" s="532"/>
      <c r="UBZ33" s="532"/>
      <c r="UCA33" s="532"/>
      <c r="UCB33" s="532"/>
      <c r="UCC33" s="532"/>
      <c r="UCD33" s="532"/>
      <c r="UCE33" s="532"/>
      <c r="UCF33" s="532"/>
      <c r="UCG33" s="532"/>
      <c r="UCH33" s="532"/>
      <c r="UCI33" s="532"/>
      <c r="UCJ33" s="532"/>
      <c r="UCK33" s="532"/>
      <c r="UCL33" s="532"/>
      <c r="UCM33" s="532"/>
      <c r="UCN33" s="532"/>
      <c r="UCO33" s="532"/>
      <c r="UCP33" s="532"/>
      <c r="UCQ33" s="532"/>
      <c r="UCR33" s="532"/>
      <c r="UCS33" s="532"/>
      <c r="UCT33" s="532"/>
      <c r="UCU33" s="532"/>
      <c r="UCV33" s="532"/>
      <c r="UCW33" s="532"/>
      <c r="UCX33" s="532"/>
      <c r="UCY33" s="532"/>
      <c r="UCZ33" s="532"/>
      <c r="UDA33" s="532"/>
      <c r="UDB33" s="532"/>
      <c r="UDC33" s="532"/>
      <c r="UDD33" s="532"/>
      <c r="UDE33" s="532"/>
      <c r="UDF33" s="532"/>
      <c r="UDG33" s="532"/>
      <c r="UDH33" s="532"/>
      <c r="UDI33" s="532"/>
      <c r="UDJ33" s="532"/>
      <c r="UDK33" s="532"/>
      <c r="UDL33" s="532"/>
      <c r="UDM33" s="532"/>
      <c r="UDN33" s="532"/>
      <c r="UDO33" s="532"/>
      <c r="UDP33" s="532"/>
      <c r="UDQ33" s="532"/>
      <c r="UDR33" s="532"/>
      <c r="UDS33" s="532"/>
      <c r="UDT33" s="532"/>
      <c r="UDU33" s="532"/>
      <c r="UDV33" s="532"/>
      <c r="UDW33" s="532"/>
      <c r="UDX33" s="532"/>
      <c r="UDY33" s="532"/>
      <c r="UDZ33" s="532"/>
      <c r="UEA33" s="532"/>
      <c r="UEB33" s="532"/>
      <c r="UEC33" s="532"/>
      <c r="UED33" s="532"/>
      <c r="UEE33" s="532"/>
      <c r="UEF33" s="532"/>
      <c r="UEG33" s="532"/>
      <c r="UEH33" s="532"/>
      <c r="UEI33" s="532"/>
      <c r="UEJ33" s="532"/>
      <c r="UEK33" s="532"/>
      <c r="UEL33" s="532"/>
      <c r="UEM33" s="532"/>
      <c r="UEN33" s="532"/>
      <c r="UEO33" s="532"/>
      <c r="UEP33" s="532"/>
      <c r="UEQ33" s="532"/>
      <c r="UER33" s="532"/>
      <c r="UES33" s="532"/>
      <c r="UET33" s="532"/>
      <c r="UEU33" s="532"/>
      <c r="UEV33" s="532"/>
      <c r="UEW33" s="532"/>
      <c r="UEX33" s="532"/>
      <c r="UEY33" s="532"/>
      <c r="UEZ33" s="532"/>
      <c r="UFA33" s="532"/>
      <c r="UFB33" s="532"/>
      <c r="UFC33" s="532"/>
      <c r="UFD33" s="532"/>
      <c r="UFE33" s="532"/>
      <c r="UFF33" s="532"/>
      <c r="UFG33" s="532"/>
      <c r="UFH33" s="532"/>
      <c r="UFI33" s="532"/>
      <c r="UFJ33" s="532"/>
      <c r="UFK33" s="532"/>
      <c r="UFL33" s="532"/>
      <c r="UFM33" s="532"/>
      <c r="UFN33" s="532"/>
      <c r="UFO33" s="532"/>
      <c r="UFP33" s="532"/>
      <c r="UFQ33" s="532"/>
      <c r="UFR33" s="532"/>
      <c r="UFS33" s="532"/>
      <c r="UFT33" s="532"/>
      <c r="UFU33" s="532"/>
      <c r="UFV33" s="532"/>
      <c r="UFW33" s="532"/>
      <c r="UFX33" s="532"/>
      <c r="UFY33" s="532"/>
      <c r="UFZ33" s="532"/>
      <c r="UGA33" s="532"/>
      <c r="UGB33" s="532"/>
      <c r="UGC33" s="532"/>
      <c r="UGD33" s="532"/>
      <c r="UGE33" s="532"/>
      <c r="UGF33" s="532"/>
      <c r="UGG33" s="532"/>
      <c r="UGH33" s="532"/>
      <c r="UGI33" s="532"/>
      <c r="UGJ33" s="532"/>
      <c r="UGK33" s="532"/>
      <c r="UGL33" s="532"/>
      <c r="UGM33" s="532"/>
      <c r="UGN33" s="532"/>
      <c r="UGO33" s="532"/>
      <c r="UGP33" s="532"/>
      <c r="UGQ33" s="532"/>
      <c r="UGR33" s="532"/>
      <c r="UGS33" s="532"/>
      <c r="UGT33" s="532"/>
      <c r="UGU33" s="532"/>
      <c r="UGV33" s="532"/>
      <c r="UGW33" s="532"/>
      <c r="UGX33" s="532"/>
      <c r="UGY33" s="532"/>
      <c r="UGZ33" s="532"/>
      <c r="UHA33" s="532"/>
      <c r="UHB33" s="532"/>
      <c r="UHC33" s="532"/>
      <c r="UHD33" s="532"/>
      <c r="UHE33" s="532"/>
      <c r="UHF33" s="532"/>
      <c r="UHG33" s="532"/>
      <c r="UHH33" s="532"/>
      <c r="UHI33" s="532"/>
      <c r="UHJ33" s="532"/>
      <c r="UHK33" s="532"/>
      <c r="UHL33" s="532"/>
      <c r="UHM33" s="532"/>
      <c r="UHN33" s="532"/>
      <c r="UHO33" s="532"/>
      <c r="UHP33" s="532"/>
      <c r="UHQ33" s="532"/>
      <c r="UHR33" s="532"/>
      <c r="UHS33" s="532"/>
      <c r="UHT33" s="532"/>
      <c r="UHU33" s="532"/>
      <c r="UHV33" s="532"/>
      <c r="UHW33" s="532"/>
      <c r="UHX33" s="532"/>
      <c r="UHY33" s="532"/>
      <c r="UHZ33" s="532"/>
      <c r="UIA33" s="532"/>
      <c r="UIB33" s="532"/>
      <c r="UIC33" s="532"/>
      <c r="UID33" s="532"/>
      <c r="UIE33" s="532"/>
      <c r="UIF33" s="532"/>
      <c r="UIG33" s="532"/>
      <c r="UIH33" s="532"/>
      <c r="UII33" s="532"/>
      <c r="UIJ33" s="532"/>
      <c r="UIK33" s="532"/>
      <c r="UIL33" s="532"/>
      <c r="UIM33" s="532"/>
      <c r="UIN33" s="532"/>
      <c r="UIO33" s="532"/>
      <c r="UIP33" s="532"/>
      <c r="UIQ33" s="532"/>
      <c r="UIR33" s="532"/>
      <c r="UIS33" s="532"/>
      <c r="UIT33" s="532"/>
      <c r="UIU33" s="532"/>
      <c r="UIV33" s="532"/>
      <c r="UIW33" s="532"/>
      <c r="UIX33" s="532"/>
      <c r="UIY33" s="532"/>
      <c r="UIZ33" s="532"/>
      <c r="UJA33" s="532"/>
      <c r="UJB33" s="532"/>
      <c r="UJC33" s="532"/>
      <c r="UJD33" s="532"/>
      <c r="UJE33" s="532"/>
      <c r="UJF33" s="532"/>
      <c r="UJG33" s="532"/>
      <c r="UJH33" s="532"/>
      <c r="UJI33" s="532"/>
      <c r="UJJ33" s="532"/>
      <c r="UJK33" s="532"/>
      <c r="UJL33" s="532"/>
      <c r="UJM33" s="532"/>
      <c r="UJN33" s="532"/>
      <c r="UJO33" s="532"/>
      <c r="UJP33" s="532"/>
      <c r="UJQ33" s="532"/>
      <c r="UJR33" s="532"/>
      <c r="UJS33" s="532"/>
      <c r="UJT33" s="532"/>
      <c r="UJU33" s="532"/>
      <c r="UJV33" s="532"/>
      <c r="UJW33" s="532"/>
      <c r="UJX33" s="532"/>
      <c r="UJY33" s="532"/>
      <c r="UJZ33" s="532"/>
      <c r="UKA33" s="532"/>
      <c r="UKB33" s="532"/>
      <c r="UKC33" s="532"/>
      <c r="UKD33" s="532"/>
      <c r="UKE33" s="532"/>
      <c r="UKF33" s="532"/>
      <c r="UKG33" s="532"/>
      <c r="UKH33" s="532"/>
      <c r="UKI33" s="532"/>
      <c r="UKJ33" s="532"/>
      <c r="UKK33" s="532"/>
      <c r="UKL33" s="532"/>
      <c r="UKM33" s="532"/>
      <c r="UKN33" s="532"/>
      <c r="UKO33" s="532"/>
      <c r="UKP33" s="532"/>
      <c r="UKQ33" s="532"/>
      <c r="UKR33" s="532"/>
      <c r="UKS33" s="532"/>
      <c r="UKT33" s="532"/>
      <c r="UKU33" s="532"/>
      <c r="UKV33" s="532"/>
      <c r="UKW33" s="532"/>
      <c r="UKX33" s="532"/>
      <c r="UKY33" s="532"/>
      <c r="UKZ33" s="532"/>
      <c r="ULA33" s="532"/>
      <c r="ULB33" s="532"/>
      <c r="ULC33" s="532"/>
      <c r="ULD33" s="532"/>
      <c r="ULE33" s="532"/>
      <c r="ULF33" s="532"/>
      <c r="ULG33" s="532"/>
      <c r="ULH33" s="532"/>
      <c r="ULI33" s="532"/>
      <c r="ULJ33" s="532"/>
      <c r="ULK33" s="532"/>
      <c r="ULL33" s="532"/>
      <c r="ULM33" s="532"/>
      <c r="ULN33" s="532"/>
      <c r="ULO33" s="532"/>
      <c r="ULP33" s="532"/>
      <c r="ULQ33" s="532"/>
      <c r="ULR33" s="532"/>
      <c r="ULS33" s="532"/>
      <c r="ULT33" s="532"/>
      <c r="ULU33" s="532"/>
      <c r="ULV33" s="532"/>
      <c r="ULW33" s="532"/>
      <c r="ULX33" s="532"/>
      <c r="ULY33" s="532"/>
      <c r="ULZ33" s="532"/>
      <c r="UMA33" s="532"/>
      <c r="UMB33" s="532"/>
      <c r="UMC33" s="532"/>
      <c r="UMD33" s="532"/>
      <c r="UME33" s="532"/>
      <c r="UMF33" s="532"/>
      <c r="UMG33" s="532"/>
      <c r="UMH33" s="532"/>
      <c r="UMI33" s="532"/>
      <c r="UMJ33" s="532"/>
      <c r="UMK33" s="532"/>
      <c r="UML33" s="532"/>
      <c r="UMM33" s="532"/>
      <c r="UMN33" s="532"/>
      <c r="UMO33" s="532"/>
      <c r="UMP33" s="532"/>
      <c r="UMQ33" s="532"/>
      <c r="UMR33" s="532"/>
      <c r="UMS33" s="532"/>
      <c r="UMT33" s="532"/>
      <c r="UMU33" s="532"/>
      <c r="UMV33" s="532"/>
      <c r="UMW33" s="532"/>
      <c r="UMX33" s="532"/>
      <c r="UMY33" s="532"/>
      <c r="UMZ33" s="532"/>
      <c r="UNA33" s="532"/>
      <c r="UNB33" s="532"/>
      <c r="UNC33" s="532"/>
      <c r="UND33" s="532"/>
      <c r="UNE33" s="532"/>
      <c r="UNF33" s="532"/>
      <c r="UNG33" s="532"/>
      <c r="UNH33" s="532"/>
      <c r="UNI33" s="532"/>
      <c r="UNJ33" s="532"/>
      <c r="UNK33" s="532"/>
      <c r="UNL33" s="532"/>
      <c r="UNM33" s="532"/>
      <c r="UNN33" s="532"/>
      <c r="UNO33" s="532"/>
      <c r="UNP33" s="532"/>
      <c r="UNQ33" s="532"/>
      <c r="UNR33" s="532"/>
      <c r="UNS33" s="532"/>
      <c r="UNT33" s="532"/>
      <c r="UNU33" s="532"/>
      <c r="UNV33" s="532"/>
      <c r="UNW33" s="532"/>
      <c r="UNX33" s="532"/>
      <c r="UNY33" s="532"/>
      <c r="UNZ33" s="532"/>
      <c r="UOA33" s="532"/>
      <c r="UOB33" s="532"/>
      <c r="UOC33" s="532"/>
      <c r="UOD33" s="532"/>
      <c r="UOE33" s="532"/>
      <c r="UOF33" s="532"/>
      <c r="UOG33" s="532"/>
      <c r="UOH33" s="532"/>
      <c r="UOI33" s="532"/>
      <c r="UOJ33" s="532"/>
      <c r="UOK33" s="532"/>
      <c r="UOL33" s="532"/>
      <c r="UOM33" s="532"/>
      <c r="UON33" s="532"/>
      <c r="UOO33" s="532"/>
      <c r="UOP33" s="532"/>
      <c r="UOQ33" s="532"/>
      <c r="UOR33" s="532"/>
      <c r="UOS33" s="532"/>
      <c r="UOT33" s="532"/>
      <c r="UOU33" s="532"/>
      <c r="UOV33" s="532"/>
      <c r="UOW33" s="532"/>
      <c r="UOX33" s="532"/>
      <c r="UOY33" s="532"/>
      <c r="UOZ33" s="532"/>
      <c r="UPA33" s="532"/>
      <c r="UPB33" s="532"/>
      <c r="UPC33" s="532"/>
      <c r="UPD33" s="532"/>
      <c r="UPE33" s="532"/>
      <c r="UPF33" s="532"/>
      <c r="UPG33" s="532"/>
      <c r="UPH33" s="532"/>
      <c r="UPI33" s="532"/>
      <c r="UPJ33" s="532"/>
      <c r="UPK33" s="532"/>
      <c r="UPL33" s="532"/>
      <c r="UPM33" s="532"/>
      <c r="UPN33" s="532"/>
      <c r="UPO33" s="532"/>
      <c r="UPP33" s="532"/>
      <c r="UPQ33" s="532"/>
      <c r="UPR33" s="532"/>
      <c r="UPS33" s="532"/>
      <c r="UPT33" s="532"/>
      <c r="UPU33" s="532"/>
      <c r="UPV33" s="532"/>
      <c r="UPW33" s="532"/>
      <c r="UPX33" s="532"/>
      <c r="UPY33" s="532"/>
      <c r="UPZ33" s="532"/>
      <c r="UQA33" s="532"/>
      <c r="UQB33" s="532"/>
      <c r="UQC33" s="532"/>
      <c r="UQD33" s="532"/>
      <c r="UQE33" s="532"/>
      <c r="UQF33" s="532"/>
      <c r="UQG33" s="532"/>
      <c r="UQH33" s="532"/>
      <c r="UQI33" s="532"/>
      <c r="UQJ33" s="532"/>
      <c r="UQK33" s="532"/>
      <c r="UQL33" s="532"/>
      <c r="UQM33" s="532"/>
      <c r="UQN33" s="532"/>
      <c r="UQO33" s="532"/>
      <c r="UQP33" s="532"/>
      <c r="UQQ33" s="532"/>
      <c r="UQR33" s="532"/>
      <c r="UQS33" s="532"/>
      <c r="UQT33" s="532"/>
      <c r="UQU33" s="532"/>
      <c r="UQV33" s="532"/>
      <c r="UQW33" s="532"/>
      <c r="UQX33" s="532"/>
      <c r="UQY33" s="532"/>
      <c r="UQZ33" s="532"/>
      <c r="URA33" s="532"/>
      <c r="URB33" s="532"/>
      <c r="URC33" s="532"/>
      <c r="URD33" s="532"/>
      <c r="URE33" s="532"/>
      <c r="URF33" s="532"/>
      <c r="URG33" s="532"/>
      <c r="URH33" s="532"/>
      <c r="URI33" s="532"/>
      <c r="URJ33" s="532"/>
      <c r="URK33" s="532"/>
      <c r="URL33" s="532"/>
      <c r="URM33" s="532"/>
      <c r="URN33" s="532"/>
      <c r="URO33" s="532"/>
      <c r="URP33" s="532"/>
      <c r="URQ33" s="532"/>
      <c r="URR33" s="532"/>
      <c r="URS33" s="532"/>
      <c r="URT33" s="532"/>
      <c r="URU33" s="532"/>
      <c r="URV33" s="532"/>
      <c r="URW33" s="532"/>
      <c r="URX33" s="532"/>
      <c r="URY33" s="532"/>
      <c r="URZ33" s="532"/>
      <c r="USA33" s="532"/>
      <c r="USB33" s="532"/>
      <c r="USC33" s="532"/>
      <c r="USD33" s="532"/>
      <c r="USE33" s="532"/>
      <c r="USF33" s="532"/>
      <c r="USG33" s="532"/>
      <c r="USH33" s="532"/>
      <c r="USI33" s="532"/>
      <c r="USJ33" s="532"/>
      <c r="USK33" s="532"/>
      <c r="USL33" s="532"/>
      <c r="USM33" s="532"/>
      <c r="USN33" s="532"/>
      <c r="USO33" s="532"/>
      <c r="USP33" s="532"/>
      <c r="USQ33" s="532"/>
      <c r="USR33" s="532"/>
      <c r="USS33" s="532"/>
      <c r="UST33" s="532"/>
      <c r="USU33" s="532"/>
      <c r="USV33" s="532"/>
      <c r="USW33" s="532"/>
      <c r="USX33" s="532"/>
      <c r="USY33" s="532"/>
      <c r="USZ33" s="532"/>
      <c r="UTA33" s="532"/>
      <c r="UTB33" s="532"/>
      <c r="UTC33" s="532"/>
      <c r="UTD33" s="532"/>
      <c r="UTE33" s="532"/>
      <c r="UTF33" s="532"/>
      <c r="UTG33" s="532"/>
      <c r="UTH33" s="532"/>
      <c r="UTI33" s="532"/>
      <c r="UTJ33" s="532"/>
      <c r="UTK33" s="532"/>
      <c r="UTL33" s="532"/>
      <c r="UTM33" s="532"/>
      <c r="UTN33" s="532"/>
      <c r="UTO33" s="532"/>
      <c r="UTP33" s="532"/>
      <c r="UTQ33" s="532"/>
      <c r="UTR33" s="532"/>
      <c r="UTS33" s="532"/>
      <c r="UTT33" s="532"/>
      <c r="UTU33" s="532"/>
      <c r="UTV33" s="532"/>
      <c r="UTW33" s="532"/>
      <c r="UTX33" s="532"/>
      <c r="UTY33" s="532"/>
      <c r="UTZ33" s="532"/>
      <c r="UUA33" s="532"/>
      <c r="UUB33" s="532"/>
      <c r="UUC33" s="532"/>
      <c r="UUD33" s="532"/>
      <c r="UUE33" s="532"/>
      <c r="UUF33" s="532"/>
      <c r="UUG33" s="532"/>
      <c r="UUH33" s="532"/>
      <c r="UUI33" s="532"/>
      <c r="UUJ33" s="532"/>
      <c r="UUK33" s="532"/>
      <c r="UUL33" s="532"/>
      <c r="UUM33" s="532"/>
      <c r="UUN33" s="532"/>
      <c r="UUO33" s="532"/>
      <c r="UUP33" s="532"/>
      <c r="UUQ33" s="532"/>
      <c r="UUR33" s="532"/>
      <c r="UUS33" s="532"/>
      <c r="UUT33" s="532"/>
      <c r="UUU33" s="532"/>
      <c r="UUV33" s="532"/>
      <c r="UUW33" s="532"/>
      <c r="UUX33" s="532"/>
      <c r="UUY33" s="532"/>
      <c r="UUZ33" s="532"/>
      <c r="UVA33" s="532"/>
      <c r="UVB33" s="532"/>
      <c r="UVC33" s="532"/>
      <c r="UVD33" s="532"/>
      <c r="UVE33" s="532"/>
      <c r="UVF33" s="532"/>
      <c r="UVG33" s="532"/>
      <c r="UVH33" s="532"/>
      <c r="UVI33" s="532"/>
      <c r="UVJ33" s="532"/>
      <c r="UVK33" s="532"/>
      <c r="UVL33" s="532"/>
      <c r="UVM33" s="532"/>
      <c r="UVN33" s="532"/>
      <c r="UVO33" s="532"/>
      <c r="UVP33" s="532"/>
      <c r="UVQ33" s="532"/>
      <c r="UVR33" s="532"/>
      <c r="UVS33" s="532"/>
      <c r="UVT33" s="532"/>
      <c r="UVU33" s="532"/>
      <c r="UVV33" s="532"/>
      <c r="UVW33" s="532"/>
      <c r="UVX33" s="532"/>
      <c r="UVY33" s="532"/>
      <c r="UVZ33" s="532"/>
      <c r="UWA33" s="532"/>
      <c r="UWB33" s="532"/>
      <c r="UWC33" s="532"/>
      <c r="UWD33" s="532"/>
      <c r="UWE33" s="532"/>
      <c r="UWF33" s="532"/>
      <c r="UWG33" s="532"/>
      <c r="UWH33" s="532"/>
      <c r="UWI33" s="532"/>
      <c r="UWJ33" s="532"/>
      <c r="UWK33" s="532"/>
      <c r="UWL33" s="532"/>
      <c r="UWM33" s="532"/>
      <c r="UWN33" s="532"/>
      <c r="UWO33" s="532"/>
      <c r="UWP33" s="532"/>
      <c r="UWQ33" s="532"/>
      <c r="UWR33" s="532"/>
      <c r="UWS33" s="532"/>
      <c r="UWT33" s="532"/>
      <c r="UWU33" s="532"/>
      <c r="UWV33" s="532"/>
      <c r="UWW33" s="532"/>
      <c r="UWX33" s="532"/>
      <c r="UWY33" s="532"/>
      <c r="UWZ33" s="532"/>
      <c r="UXA33" s="532"/>
      <c r="UXB33" s="532"/>
      <c r="UXC33" s="532"/>
      <c r="UXD33" s="532"/>
      <c r="UXE33" s="532"/>
      <c r="UXF33" s="532"/>
      <c r="UXG33" s="532"/>
      <c r="UXH33" s="532"/>
      <c r="UXI33" s="532"/>
      <c r="UXJ33" s="532"/>
      <c r="UXK33" s="532"/>
      <c r="UXL33" s="532"/>
      <c r="UXM33" s="532"/>
      <c r="UXN33" s="532"/>
      <c r="UXO33" s="532"/>
      <c r="UXP33" s="532"/>
      <c r="UXQ33" s="532"/>
      <c r="UXR33" s="532"/>
      <c r="UXS33" s="532"/>
      <c r="UXT33" s="532"/>
      <c r="UXU33" s="532"/>
      <c r="UXV33" s="532"/>
      <c r="UXW33" s="532"/>
      <c r="UXX33" s="532"/>
      <c r="UXY33" s="532"/>
      <c r="UXZ33" s="532"/>
      <c r="UYA33" s="532"/>
      <c r="UYB33" s="532"/>
      <c r="UYC33" s="532"/>
      <c r="UYD33" s="532"/>
      <c r="UYE33" s="532"/>
      <c r="UYF33" s="532"/>
      <c r="UYG33" s="532"/>
      <c r="UYH33" s="532"/>
      <c r="UYI33" s="532"/>
      <c r="UYJ33" s="532"/>
      <c r="UYK33" s="532"/>
      <c r="UYL33" s="532"/>
      <c r="UYM33" s="532"/>
      <c r="UYN33" s="532"/>
      <c r="UYO33" s="532"/>
      <c r="UYP33" s="532"/>
      <c r="UYQ33" s="532"/>
      <c r="UYR33" s="532"/>
      <c r="UYS33" s="532"/>
      <c r="UYT33" s="532"/>
      <c r="UYU33" s="532"/>
      <c r="UYV33" s="532"/>
      <c r="UYW33" s="532"/>
      <c r="UYX33" s="532"/>
      <c r="UYY33" s="532"/>
      <c r="UYZ33" s="532"/>
      <c r="UZA33" s="532"/>
      <c r="UZB33" s="532"/>
      <c r="UZC33" s="532"/>
      <c r="UZD33" s="532"/>
      <c r="UZE33" s="532"/>
      <c r="UZF33" s="532"/>
      <c r="UZG33" s="532"/>
      <c r="UZH33" s="532"/>
      <c r="UZI33" s="532"/>
      <c r="UZJ33" s="532"/>
      <c r="UZK33" s="532"/>
      <c r="UZL33" s="532"/>
      <c r="UZM33" s="532"/>
      <c r="UZN33" s="532"/>
      <c r="UZO33" s="532"/>
      <c r="UZP33" s="532"/>
      <c r="UZQ33" s="532"/>
      <c r="UZR33" s="532"/>
      <c r="UZS33" s="532"/>
      <c r="UZT33" s="532"/>
      <c r="UZU33" s="532"/>
      <c r="UZV33" s="532"/>
      <c r="UZW33" s="532"/>
      <c r="UZX33" s="532"/>
      <c r="UZY33" s="532"/>
      <c r="UZZ33" s="532"/>
      <c r="VAA33" s="532"/>
      <c r="VAB33" s="532"/>
      <c r="VAC33" s="532"/>
      <c r="VAD33" s="532"/>
      <c r="VAE33" s="532"/>
      <c r="VAF33" s="532"/>
      <c r="VAG33" s="532"/>
      <c r="VAH33" s="532"/>
      <c r="VAI33" s="532"/>
      <c r="VAJ33" s="532"/>
      <c r="VAK33" s="532"/>
      <c r="VAL33" s="532"/>
      <c r="VAM33" s="532"/>
      <c r="VAN33" s="532"/>
      <c r="VAO33" s="532"/>
      <c r="VAP33" s="532"/>
      <c r="VAQ33" s="532"/>
      <c r="VAR33" s="532"/>
      <c r="VAS33" s="532"/>
      <c r="VAT33" s="532"/>
      <c r="VAU33" s="532"/>
      <c r="VAV33" s="532"/>
      <c r="VAW33" s="532"/>
      <c r="VAX33" s="532"/>
      <c r="VAY33" s="532"/>
      <c r="VAZ33" s="532"/>
      <c r="VBA33" s="532"/>
      <c r="VBB33" s="532"/>
      <c r="VBC33" s="532"/>
      <c r="VBD33" s="532"/>
      <c r="VBE33" s="532"/>
      <c r="VBF33" s="532"/>
      <c r="VBG33" s="532"/>
      <c r="VBH33" s="532"/>
      <c r="VBI33" s="532"/>
      <c r="VBJ33" s="532"/>
      <c r="VBK33" s="532"/>
      <c r="VBL33" s="532"/>
      <c r="VBM33" s="532"/>
      <c r="VBN33" s="532"/>
      <c r="VBO33" s="532"/>
      <c r="VBP33" s="532"/>
      <c r="VBQ33" s="532"/>
      <c r="VBR33" s="532"/>
      <c r="VBS33" s="532"/>
      <c r="VBT33" s="532"/>
      <c r="VBU33" s="532"/>
      <c r="VBV33" s="532"/>
      <c r="VBW33" s="532"/>
      <c r="VBX33" s="532"/>
      <c r="VBY33" s="532"/>
      <c r="VBZ33" s="532"/>
      <c r="VCA33" s="532"/>
      <c r="VCB33" s="532"/>
      <c r="VCC33" s="532"/>
      <c r="VCD33" s="532"/>
      <c r="VCE33" s="532"/>
      <c r="VCF33" s="532"/>
      <c r="VCG33" s="532"/>
      <c r="VCH33" s="532"/>
      <c r="VCI33" s="532"/>
      <c r="VCJ33" s="532"/>
      <c r="VCK33" s="532"/>
      <c r="VCL33" s="532"/>
      <c r="VCM33" s="532"/>
      <c r="VCN33" s="532"/>
      <c r="VCO33" s="532"/>
      <c r="VCP33" s="532"/>
      <c r="VCQ33" s="532"/>
      <c r="VCR33" s="532"/>
      <c r="VCS33" s="532"/>
      <c r="VCT33" s="532"/>
      <c r="VCU33" s="532"/>
      <c r="VCV33" s="532"/>
      <c r="VCW33" s="532"/>
      <c r="VCX33" s="532"/>
      <c r="VCY33" s="532"/>
      <c r="VCZ33" s="532"/>
      <c r="VDA33" s="532"/>
      <c r="VDB33" s="532"/>
      <c r="VDC33" s="532"/>
      <c r="VDD33" s="532"/>
      <c r="VDE33" s="532"/>
      <c r="VDF33" s="532"/>
      <c r="VDG33" s="532"/>
      <c r="VDH33" s="532"/>
      <c r="VDI33" s="532"/>
      <c r="VDJ33" s="532"/>
      <c r="VDK33" s="532"/>
      <c r="VDL33" s="532"/>
      <c r="VDM33" s="532"/>
      <c r="VDN33" s="532"/>
      <c r="VDO33" s="532"/>
      <c r="VDP33" s="532"/>
      <c r="VDQ33" s="532"/>
      <c r="VDR33" s="532"/>
      <c r="VDS33" s="532"/>
      <c r="VDT33" s="532"/>
      <c r="VDU33" s="532"/>
      <c r="VDV33" s="532"/>
      <c r="VDW33" s="532"/>
      <c r="VDX33" s="532"/>
      <c r="VDY33" s="532"/>
      <c r="VDZ33" s="532"/>
      <c r="VEA33" s="532"/>
      <c r="VEB33" s="532"/>
      <c r="VEC33" s="532"/>
      <c r="VED33" s="532"/>
      <c r="VEE33" s="532"/>
      <c r="VEF33" s="532"/>
      <c r="VEG33" s="532"/>
      <c r="VEH33" s="532"/>
      <c r="VEI33" s="532"/>
      <c r="VEJ33" s="532"/>
      <c r="VEK33" s="532"/>
      <c r="VEL33" s="532"/>
      <c r="VEM33" s="532"/>
      <c r="VEN33" s="532"/>
      <c r="VEO33" s="532"/>
      <c r="VEP33" s="532"/>
      <c r="VEQ33" s="532"/>
      <c r="VER33" s="532"/>
      <c r="VES33" s="532"/>
      <c r="VET33" s="532"/>
      <c r="VEU33" s="532"/>
      <c r="VEV33" s="532"/>
      <c r="VEW33" s="532"/>
      <c r="VEX33" s="532"/>
      <c r="VEY33" s="532"/>
      <c r="VEZ33" s="532"/>
      <c r="VFA33" s="532"/>
      <c r="VFB33" s="532"/>
      <c r="VFC33" s="532"/>
      <c r="VFD33" s="532"/>
      <c r="VFE33" s="532"/>
      <c r="VFF33" s="532"/>
      <c r="VFG33" s="532"/>
      <c r="VFH33" s="532"/>
      <c r="VFI33" s="532"/>
      <c r="VFJ33" s="532"/>
      <c r="VFK33" s="532"/>
      <c r="VFL33" s="532"/>
      <c r="VFM33" s="532"/>
      <c r="VFN33" s="532"/>
      <c r="VFO33" s="532"/>
      <c r="VFP33" s="532"/>
      <c r="VFQ33" s="532"/>
      <c r="VFR33" s="532"/>
      <c r="VFS33" s="532"/>
      <c r="VFT33" s="532"/>
      <c r="VFU33" s="532"/>
      <c r="VFV33" s="532"/>
      <c r="VFW33" s="532"/>
      <c r="VFX33" s="532"/>
      <c r="VFY33" s="532"/>
      <c r="VFZ33" s="532"/>
      <c r="VGA33" s="532"/>
      <c r="VGB33" s="532"/>
      <c r="VGC33" s="532"/>
      <c r="VGD33" s="532"/>
      <c r="VGE33" s="532"/>
      <c r="VGF33" s="532"/>
      <c r="VGG33" s="532"/>
      <c r="VGH33" s="532"/>
      <c r="VGI33" s="532"/>
      <c r="VGJ33" s="532"/>
      <c r="VGK33" s="532"/>
      <c r="VGL33" s="532"/>
      <c r="VGM33" s="532"/>
      <c r="VGN33" s="532"/>
      <c r="VGO33" s="532"/>
      <c r="VGP33" s="532"/>
      <c r="VGQ33" s="532"/>
      <c r="VGR33" s="532"/>
      <c r="VGS33" s="532"/>
      <c r="VGT33" s="532"/>
      <c r="VGU33" s="532"/>
      <c r="VGV33" s="532"/>
      <c r="VGW33" s="532"/>
      <c r="VGX33" s="532"/>
      <c r="VGY33" s="532"/>
      <c r="VGZ33" s="532"/>
      <c r="VHA33" s="532"/>
      <c r="VHB33" s="532"/>
      <c r="VHC33" s="532"/>
      <c r="VHD33" s="532"/>
      <c r="VHE33" s="532"/>
      <c r="VHF33" s="532"/>
      <c r="VHG33" s="532"/>
      <c r="VHH33" s="532"/>
      <c r="VHI33" s="532"/>
      <c r="VHJ33" s="532"/>
      <c r="VHK33" s="532"/>
      <c r="VHL33" s="532"/>
      <c r="VHM33" s="532"/>
      <c r="VHN33" s="532"/>
      <c r="VHO33" s="532"/>
      <c r="VHP33" s="532"/>
      <c r="VHQ33" s="532"/>
      <c r="VHR33" s="532"/>
      <c r="VHS33" s="532"/>
      <c r="VHT33" s="532"/>
      <c r="VHU33" s="532"/>
      <c r="VHV33" s="532"/>
      <c r="VHW33" s="532"/>
      <c r="VHX33" s="532"/>
      <c r="VHY33" s="532"/>
      <c r="VHZ33" s="532"/>
      <c r="VIA33" s="532"/>
      <c r="VIB33" s="532"/>
      <c r="VIC33" s="532"/>
      <c r="VID33" s="532"/>
      <c r="VIE33" s="532"/>
      <c r="VIF33" s="532"/>
      <c r="VIG33" s="532"/>
      <c r="VIH33" s="532"/>
      <c r="VII33" s="532"/>
      <c r="VIJ33" s="532"/>
      <c r="VIK33" s="532"/>
      <c r="VIL33" s="532"/>
      <c r="VIM33" s="532"/>
      <c r="VIN33" s="532"/>
      <c r="VIO33" s="532"/>
      <c r="VIP33" s="532"/>
      <c r="VIQ33" s="532"/>
      <c r="VIR33" s="532"/>
      <c r="VIS33" s="532"/>
      <c r="VIT33" s="532"/>
      <c r="VIU33" s="532"/>
      <c r="VIV33" s="532"/>
      <c r="VIW33" s="532"/>
      <c r="VIX33" s="532"/>
      <c r="VIY33" s="532"/>
      <c r="VIZ33" s="532"/>
      <c r="VJA33" s="532"/>
      <c r="VJB33" s="532"/>
      <c r="VJC33" s="532"/>
      <c r="VJD33" s="532"/>
      <c r="VJE33" s="532"/>
      <c r="VJF33" s="532"/>
      <c r="VJG33" s="532"/>
      <c r="VJH33" s="532"/>
      <c r="VJI33" s="532"/>
      <c r="VJJ33" s="532"/>
      <c r="VJK33" s="532"/>
      <c r="VJL33" s="532"/>
      <c r="VJM33" s="532"/>
      <c r="VJN33" s="532"/>
      <c r="VJO33" s="532"/>
      <c r="VJP33" s="532"/>
      <c r="VJQ33" s="532"/>
      <c r="VJR33" s="532"/>
      <c r="VJS33" s="532"/>
      <c r="VJT33" s="532"/>
      <c r="VJU33" s="532"/>
      <c r="VJV33" s="532"/>
      <c r="VJW33" s="532"/>
      <c r="VJX33" s="532"/>
      <c r="VJY33" s="532"/>
      <c r="VJZ33" s="532"/>
      <c r="VKA33" s="532"/>
      <c r="VKB33" s="532"/>
      <c r="VKC33" s="532"/>
      <c r="VKD33" s="532"/>
      <c r="VKE33" s="532"/>
      <c r="VKF33" s="532"/>
      <c r="VKG33" s="532"/>
      <c r="VKH33" s="532"/>
      <c r="VKI33" s="532"/>
      <c r="VKJ33" s="532"/>
      <c r="VKK33" s="532"/>
      <c r="VKL33" s="532"/>
      <c r="VKM33" s="532"/>
      <c r="VKN33" s="532"/>
      <c r="VKO33" s="532"/>
      <c r="VKP33" s="532"/>
      <c r="VKQ33" s="532"/>
      <c r="VKR33" s="532"/>
      <c r="VKS33" s="532"/>
      <c r="VKT33" s="532"/>
      <c r="VKU33" s="532"/>
      <c r="VKV33" s="532"/>
      <c r="VKW33" s="532"/>
      <c r="VKX33" s="532"/>
      <c r="VKY33" s="532"/>
      <c r="VKZ33" s="532"/>
      <c r="VLA33" s="532"/>
      <c r="VLB33" s="532"/>
      <c r="VLC33" s="532"/>
      <c r="VLD33" s="532"/>
      <c r="VLE33" s="532"/>
      <c r="VLF33" s="532"/>
      <c r="VLG33" s="532"/>
      <c r="VLH33" s="532"/>
      <c r="VLI33" s="532"/>
      <c r="VLJ33" s="532"/>
      <c r="VLK33" s="532"/>
      <c r="VLL33" s="532"/>
      <c r="VLM33" s="532"/>
      <c r="VLN33" s="532"/>
      <c r="VLO33" s="532"/>
      <c r="VLP33" s="532"/>
      <c r="VLQ33" s="532"/>
      <c r="VLR33" s="532"/>
      <c r="VLS33" s="532"/>
      <c r="VLT33" s="532"/>
      <c r="VLU33" s="532"/>
      <c r="VLV33" s="532"/>
      <c r="VLW33" s="532"/>
      <c r="VLX33" s="532"/>
      <c r="VLY33" s="532"/>
      <c r="VLZ33" s="532"/>
      <c r="VMA33" s="532"/>
      <c r="VMB33" s="532"/>
      <c r="VMC33" s="532"/>
      <c r="VMD33" s="532"/>
      <c r="VME33" s="532"/>
      <c r="VMF33" s="532"/>
      <c r="VMG33" s="532"/>
      <c r="VMH33" s="532"/>
      <c r="VMI33" s="532"/>
      <c r="VMJ33" s="532"/>
      <c r="VMK33" s="532"/>
      <c r="VML33" s="532"/>
      <c r="VMM33" s="532"/>
      <c r="VMN33" s="532"/>
      <c r="VMO33" s="532"/>
      <c r="VMP33" s="532"/>
      <c r="VMQ33" s="532"/>
      <c r="VMR33" s="532"/>
      <c r="VMS33" s="532"/>
      <c r="VMT33" s="532"/>
      <c r="VMU33" s="532"/>
      <c r="VMV33" s="532"/>
      <c r="VMW33" s="532"/>
      <c r="VMX33" s="532"/>
      <c r="VMY33" s="532"/>
      <c r="VMZ33" s="532"/>
      <c r="VNA33" s="532"/>
      <c r="VNB33" s="532"/>
      <c r="VNC33" s="532"/>
      <c r="VND33" s="532"/>
      <c r="VNE33" s="532"/>
      <c r="VNF33" s="532"/>
      <c r="VNG33" s="532"/>
      <c r="VNH33" s="532"/>
      <c r="VNI33" s="532"/>
      <c r="VNJ33" s="532"/>
      <c r="VNK33" s="532"/>
      <c r="VNL33" s="532"/>
      <c r="VNM33" s="532"/>
      <c r="VNN33" s="532"/>
      <c r="VNO33" s="532"/>
      <c r="VNP33" s="532"/>
      <c r="VNQ33" s="532"/>
      <c r="VNR33" s="532"/>
      <c r="VNS33" s="532"/>
      <c r="VNT33" s="532"/>
      <c r="VNU33" s="532"/>
      <c r="VNV33" s="532"/>
      <c r="VNW33" s="532"/>
      <c r="VNX33" s="532"/>
      <c r="VNY33" s="532"/>
      <c r="VNZ33" s="532"/>
      <c r="VOA33" s="532"/>
      <c r="VOB33" s="532"/>
      <c r="VOC33" s="532"/>
      <c r="VOD33" s="532"/>
      <c r="VOE33" s="532"/>
      <c r="VOF33" s="532"/>
      <c r="VOG33" s="532"/>
      <c r="VOH33" s="532"/>
      <c r="VOI33" s="532"/>
      <c r="VOJ33" s="532"/>
      <c r="VOK33" s="532"/>
      <c r="VOL33" s="532"/>
      <c r="VOM33" s="532"/>
      <c r="VON33" s="532"/>
      <c r="VOO33" s="532"/>
      <c r="VOP33" s="532"/>
      <c r="VOQ33" s="532"/>
      <c r="VOR33" s="532"/>
      <c r="VOS33" s="532"/>
      <c r="VOT33" s="532"/>
      <c r="VOU33" s="532"/>
      <c r="VOV33" s="532"/>
      <c r="VOW33" s="532"/>
      <c r="VOX33" s="532"/>
      <c r="VOY33" s="532"/>
      <c r="VOZ33" s="532"/>
      <c r="VPA33" s="532"/>
      <c r="VPB33" s="532"/>
      <c r="VPC33" s="532"/>
      <c r="VPD33" s="532"/>
      <c r="VPE33" s="532"/>
      <c r="VPF33" s="532"/>
      <c r="VPG33" s="532"/>
      <c r="VPH33" s="532"/>
      <c r="VPI33" s="532"/>
      <c r="VPJ33" s="532"/>
      <c r="VPK33" s="532"/>
      <c r="VPL33" s="532"/>
      <c r="VPM33" s="532"/>
      <c r="VPN33" s="532"/>
      <c r="VPO33" s="532"/>
      <c r="VPP33" s="532"/>
      <c r="VPQ33" s="532"/>
      <c r="VPR33" s="532"/>
      <c r="VPS33" s="532"/>
      <c r="VPT33" s="532"/>
      <c r="VPU33" s="532"/>
      <c r="VPV33" s="532"/>
      <c r="VPW33" s="532"/>
      <c r="VPX33" s="532"/>
      <c r="VPY33" s="532"/>
      <c r="VPZ33" s="532"/>
      <c r="VQA33" s="532"/>
      <c r="VQB33" s="532"/>
      <c r="VQC33" s="532"/>
      <c r="VQD33" s="532"/>
      <c r="VQE33" s="532"/>
      <c r="VQF33" s="532"/>
      <c r="VQG33" s="532"/>
      <c r="VQH33" s="532"/>
      <c r="VQI33" s="532"/>
      <c r="VQJ33" s="532"/>
      <c r="VQK33" s="532"/>
      <c r="VQL33" s="532"/>
      <c r="VQM33" s="532"/>
      <c r="VQN33" s="532"/>
      <c r="VQO33" s="532"/>
      <c r="VQP33" s="532"/>
      <c r="VQQ33" s="532"/>
      <c r="VQR33" s="532"/>
      <c r="VQS33" s="532"/>
      <c r="VQT33" s="532"/>
      <c r="VQU33" s="532"/>
      <c r="VQV33" s="532"/>
      <c r="VQW33" s="532"/>
      <c r="VQX33" s="532"/>
      <c r="VQY33" s="532"/>
      <c r="VQZ33" s="532"/>
      <c r="VRA33" s="532"/>
      <c r="VRB33" s="532"/>
      <c r="VRC33" s="532"/>
      <c r="VRD33" s="532"/>
      <c r="VRE33" s="532"/>
      <c r="VRF33" s="532"/>
      <c r="VRG33" s="532"/>
      <c r="VRH33" s="532"/>
      <c r="VRI33" s="532"/>
      <c r="VRJ33" s="532"/>
      <c r="VRK33" s="532"/>
      <c r="VRL33" s="532"/>
      <c r="VRM33" s="532"/>
      <c r="VRN33" s="532"/>
      <c r="VRO33" s="532"/>
      <c r="VRP33" s="532"/>
      <c r="VRQ33" s="532"/>
      <c r="VRR33" s="532"/>
      <c r="VRS33" s="532"/>
      <c r="VRT33" s="532"/>
      <c r="VRU33" s="532"/>
      <c r="VRV33" s="532"/>
      <c r="VRW33" s="532"/>
      <c r="VRX33" s="532"/>
      <c r="VRY33" s="532"/>
      <c r="VRZ33" s="532"/>
      <c r="VSA33" s="532"/>
      <c r="VSB33" s="532"/>
      <c r="VSC33" s="532"/>
      <c r="VSD33" s="532"/>
      <c r="VSE33" s="532"/>
      <c r="VSF33" s="532"/>
      <c r="VSG33" s="532"/>
      <c r="VSH33" s="532"/>
      <c r="VSI33" s="532"/>
      <c r="VSJ33" s="532"/>
      <c r="VSK33" s="532"/>
      <c r="VSL33" s="532"/>
      <c r="VSM33" s="532"/>
      <c r="VSN33" s="532"/>
      <c r="VSO33" s="532"/>
      <c r="VSP33" s="532"/>
      <c r="VSQ33" s="532"/>
      <c r="VSR33" s="532"/>
      <c r="VSS33" s="532"/>
      <c r="VST33" s="532"/>
      <c r="VSU33" s="532"/>
      <c r="VSV33" s="532"/>
      <c r="VSW33" s="532"/>
      <c r="VSX33" s="532"/>
      <c r="VSY33" s="532"/>
      <c r="VSZ33" s="532"/>
      <c r="VTA33" s="532"/>
      <c r="VTB33" s="532"/>
      <c r="VTC33" s="532"/>
      <c r="VTD33" s="532"/>
      <c r="VTE33" s="532"/>
      <c r="VTF33" s="532"/>
      <c r="VTG33" s="532"/>
      <c r="VTH33" s="532"/>
      <c r="VTI33" s="532"/>
      <c r="VTJ33" s="532"/>
      <c r="VTK33" s="532"/>
      <c r="VTL33" s="532"/>
      <c r="VTM33" s="532"/>
      <c r="VTN33" s="532"/>
      <c r="VTO33" s="532"/>
      <c r="VTP33" s="532"/>
      <c r="VTQ33" s="532"/>
      <c r="VTR33" s="532"/>
      <c r="VTS33" s="532"/>
      <c r="VTT33" s="532"/>
      <c r="VTU33" s="532"/>
      <c r="VTV33" s="532"/>
      <c r="VTW33" s="532"/>
      <c r="VTX33" s="532"/>
      <c r="VTY33" s="532"/>
      <c r="VTZ33" s="532"/>
      <c r="VUA33" s="532"/>
      <c r="VUB33" s="532"/>
      <c r="VUC33" s="532"/>
      <c r="VUD33" s="532"/>
      <c r="VUE33" s="532"/>
      <c r="VUF33" s="532"/>
      <c r="VUG33" s="532"/>
      <c r="VUH33" s="532"/>
      <c r="VUI33" s="532"/>
      <c r="VUJ33" s="532"/>
      <c r="VUK33" s="532"/>
      <c r="VUL33" s="532"/>
      <c r="VUM33" s="532"/>
      <c r="VUN33" s="532"/>
      <c r="VUO33" s="532"/>
      <c r="VUP33" s="532"/>
      <c r="VUQ33" s="532"/>
      <c r="VUR33" s="532"/>
      <c r="VUS33" s="532"/>
      <c r="VUT33" s="532"/>
      <c r="VUU33" s="532"/>
      <c r="VUV33" s="532"/>
      <c r="VUW33" s="532"/>
      <c r="VUX33" s="532"/>
      <c r="VUY33" s="532"/>
      <c r="VUZ33" s="532"/>
      <c r="VVA33" s="532"/>
      <c r="VVB33" s="532"/>
      <c r="VVC33" s="532"/>
      <c r="VVD33" s="532"/>
      <c r="VVE33" s="532"/>
      <c r="VVF33" s="532"/>
      <c r="VVG33" s="532"/>
      <c r="VVH33" s="532"/>
      <c r="VVI33" s="532"/>
      <c r="VVJ33" s="532"/>
      <c r="VVK33" s="532"/>
      <c r="VVL33" s="532"/>
      <c r="VVM33" s="532"/>
      <c r="VVN33" s="532"/>
      <c r="VVO33" s="532"/>
      <c r="VVP33" s="532"/>
      <c r="VVQ33" s="532"/>
      <c r="VVR33" s="532"/>
      <c r="VVS33" s="532"/>
      <c r="VVT33" s="532"/>
      <c r="VVU33" s="532"/>
      <c r="VVV33" s="532"/>
      <c r="VVW33" s="532"/>
      <c r="VVX33" s="532"/>
      <c r="VVY33" s="532"/>
      <c r="VVZ33" s="532"/>
      <c r="VWA33" s="532"/>
      <c r="VWB33" s="532"/>
      <c r="VWC33" s="532"/>
      <c r="VWD33" s="532"/>
      <c r="VWE33" s="532"/>
      <c r="VWF33" s="532"/>
      <c r="VWG33" s="532"/>
      <c r="VWH33" s="532"/>
      <c r="VWI33" s="532"/>
      <c r="VWJ33" s="532"/>
      <c r="VWK33" s="532"/>
      <c r="VWL33" s="532"/>
      <c r="VWM33" s="532"/>
      <c r="VWN33" s="532"/>
      <c r="VWO33" s="532"/>
      <c r="VWP33" s="532"/>
      <c r="VWQ33" s="532"/>
      <c r="VWR33" s="532"/>
      <c r="VWS33" s="532"/>
      <c r="VWT33" s="532"/>
      <c r="VWU33" s="532"/>
      <c r="VWV33" s="532"/>
      <c r="VWW33" s="532"/>
      <c r="VWX33" s="532"/>
      <c r="VWY33" s="532"/>
      <c r="VWZ33" s="532"/>
      <c r="VXA33" s="532"/>
      <c r="VXB33" s="532"/>
      <c r="VXC33" s="532"/>
      <c r="VXD33" s="532"/>
      <c r="VXE33" s="532"/>
      <c r="VXF33" s="532"/>
      <c r="VXG33" s="532"/>
      <c r="VXH33" s="532"/>
      <c r="VXI33" s="532"/>
      <c r="VXJ33" s="532"/>
      <c r="VXK33" s="532"/>
      <c r="VXL33" s="532"/>
      <c r="VXM33" s="532"/>
      <c r="VXN33" s="532"/>
      <c r="VXO33" s="532"/>
      <c r="VXP33" s="532"/>
      <c r="VXQ33" s="532"/>
      <c r="VXR33" s="532"/>
      <c r="VXS33" s="532"/>
      <c r="VXT33" s="532"/>
      <c r="VXU33" s="532"/>
      <c r="VXV33" s="532"/>
      <c r="VXW33" s="532"/>
      <c r="VXX33" s="532"/>
      <c r="VXY33" s="532"/>
      <c r="VXZ33" s="532"/>
      <c r="VYA33" s="532"/>
      <c r="VYB33" s="532"/>
      <c r="VYC33" s="532"/>
      <c r="VYD33" s="532"/>
      <c r="VYE33" s="532"/>
      <c r="VYF33" s="532"/>
      <c r="VYG33" s="532"/>
      <c r="VYH33" s="532"/>
      <c r="VYI33" s="532"/>
      <c r="VYJ33" s="532"/>
      <c r="VYK33" s="532"/>
      <c r="VYL33" s="532"/>
      <c r="VYM33" s="532"/>
      <c r="VYN33" s="532"/>
      <c r="VYO33" s="532"/>
      <c r="VYP33" s="532"/>
      <c r="VYQ33" s="532"/>
      <c r="VYR33" s="532"/>
      <c r="VYS33" s="532"/>
      <c r="VYT33" s="532"/>
      <c r="VYU33" s="532"/>
      <c r="VYV33" s="532"/>
      <c r="VYW33" s="532"/>
      <c r="VYX33" s="532"/>
      <c r="VYY33" s="532"/>
      <c r="VYZ33" s="532"/>
      <c r="VZA33" s="532"/>
      <c r="VZB33" s="532"/>
      <c r="VZC33" s="532"/>
      <c r="VZD33" s="532"/>
      <c r="VZE33" s="532"/>
      <c r="VZF33" s="532"/>
      <c r="VZG33" s="532"/>
      <c r="VZH33" s="532"/>
      <c r="VZI33" s="532"/>
      <c r="VZJ33" s="532"/>
      <c r="VZK33" s="532"/>
      <c r="VZL33" s="532"/>
      <c r="VZM33" s="532"/>
      <c r="VZN33" s="532"/>
      <c r="VZO33" s="532"/>
      <c r="VZP33" s="532"/>
      <c r="VZQ33" s="532"/>
      <c r="VZR33" s="532"/>
      <c r="VZS33" s="532"/>
      <c r="VZT33" s="532"/>
      <c r="VZU33" s="532"/>
      <c r="VZV33" s="532"/>
      <c r="VZW33" s="532"/>
      <c r="VZX33" s="532"/>
      <c r="VZY33" s="532"/>
      <c r="VZZ33" s="532"/>
      <c r="WAA33" s="532"/>
      <c r="WAB33" s="532"/>
      <c r="WAC33" s="532"/>
      <c r="WAD33" s="532"/>
      <c r="WAE33" s="532"/>
      <c r="WAF33" s="532"/>
      <c r="WAG33" s="532"/>
      <c r="WAH33" s="532"/>
      <c r="WAI33" s="532"/>
      <c r="WAJ33" s="532"/>
      <c r="WAK33" s="532"/>
      <c r="WAL33" s="532"/>
      <c r="WAM33" s="532"/>
      <c r="WAN33" s="532"/>
      <c r="WAO33" s="532"/>
      <c r="WAP33" s="532"/>
      <c r="WAQ33" s="532"/>
      <c r="WAR33" s="532"/>
      <c r="WAS33" s="532"/>
      <c r="WAT33" s="532"/>
      <c r="WAU33" s="532"/>
      <c r="WAV33" s="532"/>
      <c r="WAW33" s="532"/>
      <c r="WAX33" s="532"/>
      <c r="WAY33" s="532"/>
      <c r="WAZ33" s="532"/>
      <c r="WBA33" s="532"/>
      <c r="WBB33" s="532"/>
      <c r="WBC33" s="532"/>
      <c r="WBD33" s="532"/>
      <c r="WBE33" s="532"/>
      <c r="WBF33" s="532"/>
      <c r="WBG33" s="532"/>
      <c r="WBH33" s="532"/>
      <c r="WBI33" s="532"/>
      <c r="WBJ33" s="532"/>
      <c r="WBK33" s="532"/>
      <c r="WBL33" s="532"/>
      <c r="WBM33" s="532"/>
      <c r="WBN33" s="532"/>
      <c r="WBO33" s="532"/>
      <c r="WBP33" s="532"/>
      <c r="WBQ33" s="532"/>
      <c r="WBR33" s="532"/>
      <c r="WBS33" s="532"/>
      <c r="WBT33" s="532"/>
      <c r="WBU33" s="532"/>
      <c r="WBV33" s="532"/>
      <c r="WBW33" s="532"/>
      <c r="WBX33" s="532"/>
      <c r="WBY33" s="532"/>
      <c r="WBZ33" s="532"/>
      <c r="WCA33" s="532"/>
      <c r="WCB33" s="532"/>
      <c r="WCC33" s="532"/>
      <c r="WCD33" s="532"/>
      <c r="WCE33" s="532"/>
      <c r="WCF33" s="532"/>
      <c r="WCG33" s="532"/>
      <c r="WCH33" s="532"/>
      <c r="WCI33" s="532"/>
      <c r="WCJ33" s="532"/>
      <c r="WCK33" s="532"/>
      <c r="WCL33" s="532"/>
      <c r="WCM33" s="532"/>
      <c r="WCN33" s="532"/>
      <c r="WCO33" s="532"/>
      <c r="WCP33" s="532"/>
      <c r="WCQ33" s="532"/>
      <c r="WCR33" s="532"/>
      <c r="WCS33" s="532"/>
      <c r="WCT33" s="532"/>
      <c r="WCU33" s="532"/>
      <c r="WCV33" s="532"/>
      <c r="WCW33" s="532"/>
      <c r="WCX33" s="532"/>
      <c r="WCY33" s="532"/>
      <c r="WCZ33" s="532"/>
      <c r="WDA33" s="532"/>
      <c r="WDB33" s="532"/>
      <c r="WDC33" s="532"/>
      <c r="WDD33" s="532"/>
      <c r="WDE33" s="532"/>
      <c r="WDF33" s="532"/>
      <c r="WDG33" s="532"/>
      <c r="WDH33" s="532"/>
      <c r="WDI33" s="532"/>
      <c r="WDJ33" s="532"/>
      <c r="WDK33" s="532"/>
      <c r="WDL33" s="532"/>
      <c r="WDM33" s="532"/>
      <c r="WDN33" s="532"/>
      <c r="WDO33" s="532"/>
      <c r="WDP33" s="532"/>
      <c r="WDQ33" s="532"/>
      <c r="WDR33" s="532"/>
      <c r="WDS33" s="532"/>
      <c r="WDT33" s="532"/>
      <c r="WDU33" s="532"/>
      <c r="WDV33" s="532"/>
      <c r="WDW33" s="532"/>
      <c r="WDX33" s="532"/>
      <c r="WDY33" s="532"/>
      <c r="WDZ33" s="532"/>
      <c r="WEA33" s="532"/>
      <c r="WEB33" s="532"/>
      <c r="WEC33" s="532"/>
      <c r="WED33" s="532"/>
      <c r="WEE33" s="532"/>
      <c r="WEF33" s="532"/>
      <c r="WEG33" s="532"/>
      <c r="WEH33" s="532"/>
      <c r="WEI33" s="532"/>
      <c r="WEJ33" s="532"/>
      <c r="WEK33" s="532"/>
      <c r="WEL33" s="532"/>
      <c r="WEM33" s="532"/>
      <c r="WEN33" s="532"/>
      <c r="WEO33" s="532"/>
      <c r="WEP33" s="532"/>
      <c r="WEQ33" s="532"/>
      <c r="WER33" s="532"/>
      <c r="WES33" s="532"/>
      <c r="WET33" s="532"/>
      <c r="WEU33" s="532"/>
      <c r="WEV33" s="532"/>
      <c r="WEW33" s="532"/>
      <c r="WEX33" s="532"/>
      <c r="WEY33" s="532"/>
      <c r="WEZ33" s="532"/>
      <c r="WFA33" s="532"/>
      <c r="WFB33" s="532"/>
      <c r="WFC33" s="532"/>
      <c r="WFD33" s="532"/>
      <c r="WFE33" s="532"/>
      <c r="WFF33" s="532"/>
      <c r="WFG33" s="532"/>
      <c r="WFH33" s="532"/>
      <c r="WFI33" s="532"/>
      <c r="WFJ33" s="532"/>
      <c r="WFK33" s="532"/>
      <c r="WFL33" s="532"/>
      <c r="WFM33" s="532"/>
      <c r="WFN33" s="532"/>
      <c r="WFO33" s="532"/>
      <c r="WFP33" s="532"/>
      <c r="WFQ33" s="532"/>
      <c r="WFR33" s="532"/>
      <c r="WFS33" s="532"/>
      <c r="WFT33" s="532"/>
      <c r="WFU33" s="532"/>
      <c r="WFV33" s="532"/>
      <c r="WFW33" s="532"/>
      <c r="WFX33" s="532"/>
      <c r="WFY33" s="532"/>
      <c r="WFZ33" s="532"/>
      <c r="WGA33" s="532"/>
      <c r="WGB33" s="532"/>
      <c r="WGC33" s="532"/>
      <c r="WGD33" s="532"/>
      <c r="WGE33" s="532"/>
      <c r="WGF33" s="532"/>
      <c r="WGG33" s="532"/>
      <c r="WGH33" s="532"/>
      <c r="WGI33" s="532"/>
      <c r="WGJ33" s="532"/>
      <c r="WGK33" s="532"/>
      <c r="WGL33" s="532"/>
      <c r="WGM33" s="532"/>
      <c r="WGN33" s="532"/>
      <c r="WGO33" s="532"/>
      <c r="WGP33" s="532"/>
      <c r="WGQ33" s="532"/>
      <c r="WGR33" s="532"/>
      <c r="WGS33" s="532"/>
      <c r="WGT33" s="532"/>
      <c r="WGU33" s="532"/>
      <c r="WGV33" s="532"/>
      <c r="WGW33" s="532"/>
      <c r="WGX33" s="532"/>
      <c r="WGY33" s="532"/>
      <c r="WGZ33" s="532"/>
      <c r="WHA33" s="532"/>
      <c r="WHB33" s="532"/>
      <c r="WHC33" s="532"/>
      <c r="WHD33" s="532"/>
      <c r="WHE33" s="532"/>
      <c r="WHF33" s="532"/>
      <c r="WHG33" s="532"/>
      <c r="WHH33" s="532"/>
      <c r="WHI33" s="532"/>
      <c r="WHJ33" s="532"/>
      <c r="WHK33" s="532"/>
      <c r="WHL33" s="532"/>
      <c r="WHM33" s="532"/>
      <c r="WHN33" s="532"/>
      <c r="WHO33" s="532"/>
      <c r="WHP33" s="532"/>
      <c r="WHQ33" s="532"/>
      <c r="WHR33" s="532"/>
      <c r="WHS33" s="532"/>
      <c r="WHT33" s="532"/>
      <c r="WHU33" s="532"/>
      <c r="WHV33" s="532"/>
      <c r="WHW33" s="532"/>
      <c r="WHX33" s="532"/>
      <c r="WHY33" s="532"/>
      <c r="WHZ33" s="532"/>
      <c r="WIA33" s="532"/>
      <c r="WIB33" s="532"/>
      <c r="WIC33" s="532"/>
      <c r="WID33" s="532"/>
      <c r="WIE33" s="532"/>
      <c r="WIF33" s="532"/>
      <c r="WIG33" s="532"/>
      <c r="WIH33" s="532"/>
      <c r="WII33" s="532"/>
      <c r="WIJ33" s="532"/>
      <c r="WIK33" s="532"/>
      <c r="WIL33" s="532"/>
      <c r="WIM33" s="532"/>
      <c r="WIN33" s="532"/>
      <c r="WIO33" s="532"/>
      <c r="WIP33" s="532"/>
      <c r="WIQ33" s="532"/>
      <c r="WIR33" s="532"/>
      <c r="WIS33" s="532"/>
      <c r="WIT33" s="532"/>
      <c r="WIU33" s="532"/>
      <c r="WIV33" s="532"/>
      <c r="WIW33" s="532"/>
      <c r="WIX33" s="532"/>
      <c r="WIY33" s="532"/>
      <c r="WIZ33" s="532"/>
      <c r="WJA33" s="532"/>
      <c r="WJB33" s="532"/>
      <c r="WJC33" s="532"/>
      <c r="WJD33" s="532"/>
      <c r="WJE33" s="532"/>
      <c r="WJF33" s="532"/>
      <c r="WJG33" s="532"/>
      <c r="WJH33" s="532"/>
      <c r="WJI33" s="532"/>
      <c r="WJJ33" s="532"/>
      <c r="WJK33" s="532"/>
      <c r="WJL33" s="532"/>
      <c r="WJM33" s="532"/>
      <c r="WJN33" s="532"/>
      <c r="WJO33" s="532"/>
      <c r="WJP33" s="532"/>
      <c r="WJQ33" s="532"/>
      <c r="WJR33" s="532"/>
      <c r="WJS33" s="532"/>
      <c r="WJT33" s="532"/>
      <c r="WJU33" s="532"/>
      <c r="WJV33" s="532"/>
      <c r="WJW33" s="532"/>
      <c r="WJX33" s="532"/>
      <c r="WJY33" s="532"/>
      <c r="WJZ33" s="532"/>
      <c r="WKA33" s="532"/>
      <c r="WKB33" s="532"/>
      <c r="WKC33" s="532"/>
      <c r="WKD33" s="532"/>
      <c r="WKE33" s="532"/>
      <c r="WKF33" s="532"/>
      <c r="WKG33" s="532"/>
      <c r="WKH33" s="532"/>
      <c r="WKI33" s="532"/>
      <c r="WKJ33" s="532"/>
      <c r="WKK33" s="532"/>
      <c r="WKL33" s="532"/>
      <c r="WKM33" s="532"/>
      <c r="WKN33" s="532"/>
      <c r="WKO33" s="532"/>
      <c r="WKP33" s="532"/>
      <c r="WKQ33" s="532"/>
      <c r="WKR33" s="532"/>
      <c r="WKS33" s="532"/>
      <c r="WKT33" s="532"/>
      <c r="WKU33" s="532"/>
      <c r="WKV33" s="532"/>
      <c r="WKW33" s="532"/>
      <c r="WKX33" s="532"/>
      <c r="WKY33" s="532"/>
      <c r="WKZ33" s="532"/>
      <c r="WLA33" s="532"/>
      <c r="WLB33" s="532"/>
      <c r="WLC33" s="532"/>
      <c r="WLD33" s="532"/>
      <c r="WLE33" s="532"/>
      <c r="WLF33" s="532"/>
      <c r="WLG33" s="532"/>
      <c r="WLH33" s="532"/>
      <c r="WLI33" s="532"/>
      <c r="WLJ33" s="532"/>
      <c r="WLK33" s="532"/>
      <c r="WLL33" s="532"/>
      <c r="WLM33" s="532"/>
      <c r="WLN33" s="532"/>
      <c r="WLO33" s="532"/>
      <c r="WLP33" s="532"/>
      <c r="WLQ33" s="532"/>
      <c r="WLR33" s="532"/>
      <c r="WLS33" s="532"/>
      <c r="WLT33" s="532"/>
      <c r="WLU33" s="532"/>
      <c r="WLV33" s="532"/>
      <c r="WLW33" s="532"/>
      <c r="WLX33" s="532"/>
      <c r="WLY33" s="532"/>
      <c r="WLZ33" s="532"/>
      <c r="WMA33" s="532"/>
      <c r="WMB33" s="532"/>
      <c r="WMC33" s="532"/>
      <c r="WMD33" s="532"/>
      <c r="WME33" s="532"/>
      <c r="WMF33" s="532"/>
      <c r="WMG33" s="532"/>
      <c r="WMH33" s="532"/>
      <c r="WMI33" s="532"/>
      <c r="WMJ33" s="532"/>
      <c r="WMK33" s="532"/>
      <c r="WML33" s="532"/>
      <c r="WMM33" s="532"/>
      <c r="WMN33" s="532"/>
      <c r="WMO33" s="532"/>
      <c r="WMP33" s="532"/>
      <c r="WMQ33" s="532"/>
      <c r="WMR33" s="532"/>
      <c r="WMS33" s="532"/>
      <c r="WMT33" s="532"/>
      <c r="WMU33" s="532"/>
      <c r="WMV33" s="532"/>
      <c r="WMW33" s="532"/>
      <c r="WMX33" s="532"/>
      <c r="WMY33" s="532"/>
      <c r="WMZ33" s="532"/>
      <c r="WNA33" s="532"/>
      <c r="WNB33" s="532"/>
      <c r="WNC33" s="532"/>
      <c r="WND33" s="532"/>
      <c r="WNE33" s="532"/>
      <c r="WNF33" s="532"/>
      <c r="WNG33" s="532"/>
      <c r="WNH33" s="532"/>
      <c r="WNI33" s="532"/>
      <c r="WNJ33" s="532"/>
      <c r="WNK33" s="532"/>
      <c r="WNL33" s="532"/>
      <c r="WNM33" s="532"/>
      <c r="WNN33" s="532"/>
      <c r="WNO33" s="532"/>
      <c r="WNP33" s="532"/>
      <c r="WNQ33" s="532"/>
      <c r="WNR33" s="532"/>
      <c r="WNS33" s="532"/>
      <c r="WNT33" s="532"/>
      <c r="WNU33" s="532"/>
      <c r="WNV33" s="532"/>
      <c r="WNW33" s="532"/>
      <c r="WNX33" s="532"/>
      <c r="WNY33" s="532"/>
      <c r="WNZ33" s="532"/>
      <c r="WOA33" s="532"/>
      <c r="WOB33" s="532"/>
      <c r="WOC33" s="532"/>
      <c r="WOD33" s="532"/>
      <c r="WOE33" s="532"/>
      <c r="WOF33" s="532"/>
      <c r="WOG33" s="532"/>
      <c r="WOH33" s="532"/>
      <c r="WOI33" s="532"/>
      <c r="WOJ33" s="532"/>
      <c r="WOK33" s="532"/>
      <c r="WOL33" s="532"/>
      <c r="WOM33" s="532"/>
      <c r="WON33" s="532"/>
      <c r="WOO33" s="532"/>
      <c r="WOP33" s="532"/>
      <c r="WOQ33" s="532"/>
      <c r="WOR33" s="532"/>
      <c r="WOS33" s="532"/>
      <c r="WOT33" s="532"/>
      <c r="WOU33" s="532"/>
      <c r="WOV33" s="532"/>
      <c r="WOW33" s="532"/>
      <c r="WOX33" s="532"/>
      <c r="WOY33" s="532"/>
      <c r="WOZ33" s="532"/>
      <c r="WPA33" s="532"/>
      <c r="WPB33" s="532"/>
      <c r="WPC33" s="532"/>
      <c r="WPD33" s="532"/>
      <c r="WPE33" s="532"/>
      <c r="WPF33" s="532"/>
      <c r="WPG33" s="532"/>
      <c r="WPH33" s="532"/>
      <c r="WPI33" s="532"/>
      <c r="WPJ33" s="532"/>
      <c r="WPK33" s="532"/>
      <c r="WPL33" s="532"/>
      <c r="WPM33" s="532"/>
      <c r="WPN33" s="532"/>
      <c r="WPO33" s="532"/>
      <c r="WPP33" s="532"/>
      <c r="WPQ33" s="532"/>
      <c r="WPR33" s="532"/>
      <c r="WPS33" s="532"/>
      <c r="WPT33" s="532"/>
      <c r="WPU33" s="532"/>
      <c r="WPV33" s="532"/>
      <c r="WPW33" s="532"/>
      <c r="WPX33" s="532"/>
      <c r="WPY33" s="532"/>
      <c r="WPZ33" s="532"/>
      <c r="WQA33" s="532"/>
      <c r="WQB33" s="532"/>
      <c r="WQC33" s="532"/>
      <c r="WQD33" s="532"/>
      <c r="WQE33" s="532"/>
      <c r="WQF33" s="532"/>
      <c r="WQG33" s="532"/>
      <c r="WQH33" s="532"/>
      <c r="WQI33" s="532"/>
      <c r="WQJ33" s="532"/>
      <c r="WQK33" s="532"/>
      <c r="WQL33" s="532"/>
      <c r="WQM33" s="532"/>
      <c r="WQN33" s="532"/>
      <c r="WQO33" s="532"/>
      <c r="WQP33" s="532"/>
      <c r="WQQ33" s="532"/>
      <c r="WQR33" s="532"/>
      <c r="WQS33" s="532"/>
      <c r="WQT33" s="532"/>
      <c r="WQU33" s="532"/>
      <c r="WQV33" s="532"/>
      <c r="WQW33" s="532"/>
      <c r="WQX33" s="532"/>
      <c r="WQY33" s="532"/>
      <c r="WQZ33" s="532"/>
      <c r="WRA33" s="532"/>
      <c r="WRB33" s="532"/>
      <c r="WRC33" s="532"/>
      <c r="WRD33" s="532"/>
      <c r="WRE33" s="532"/>
      <c r="WRF33" s="532"/>
      <c r="WRG33" s="532"/>
      <c r="WRH33" s="532"/>
      <c r="WRI33" s="532"/>
      <c r="WRJ33" s="532"/>
      <c r="WRK33" s="532"/>
      <c r="WRL33" s="532"/>
      <c r="WRM33" s="532"/>
      <c r="WRN33" s="532"/>
      <c r="WRO33" s="532"/>
      <c r="WRP33" s="532"/>
      <c r="WRQ33" s="532"/>
      <c r="WRR33" s="532"/>
      <c r="WRS33" s="532"/>
      <c r="WRT33" s="532"/>
      <c r="WRU33" s="532"/>
      <c r="WRV33" s="532"/>
      <c r="WRW33" s="532"/>
      <c r="WRX33" s="532"/>
      <c r="WRY33" s="532"/>
      <c r="WRZ33" s="532"/>
      <c r="WSA33" s="532"/>
      <c r="WSB33" s="532"/>
      <c r="WSC33" s="532"/>
      <c r="WSD33" s="532"/>
      <c r="WSE33" s="532"/>
      <c r="WSF33" s="532"/>
      <c r="WSG33" s="532"/>
      <c r="WSH33" s="532"/>
      <c r="WSI33" s="532"/>
      <c r="WSJ33" s="532"/>
      <c r="WSK33" s="532"/>
      <c r="WSL33" s="532"/>
      <c r="WSM33" s="532"/>
      <c r="WSN33" s="532"/>
      <c r="WSO33" s="532"/>
      <c r="WSP33" s="532"/>
      <c r="WSQ33" s="532"/>
      <c r="WSR33" s="532"/>
      <c r="WSS33" s="532"/>
      <c r="WST33" s="532"/>
      <c r="WSU33" s="532"/>
      <c r="WSV33" s="532"/>
      <c r="WSW33" s="532"/>
      <c r="WSX33" s="532"/>
      <c r="WSY33" s="532"/>
      <c r="WSZ33" s="532"/>
      <c r="WTA33" s="532"/>
      <c r="WTB33" s="532"/>
      <c r="WTC33" s="532"/>
      <c r="WTD33" s="532"/>
      <c r="WTE33" s="532"/>
      <c r="WTF33" s="532"/>
      <c r="WTG33" s="532"/>
      <c r="WTH33" s="532"/>
      <c r="WTI33" s="532"/>
      <c r="WTJ33" s="532"/>
      <c r="WTK33" s="532"/>
      <c r="WTL33" s="532"/>
      <c r="WTM33" s="532"/>
      <c r="WTN33" s="532"/>
      <c r="WTO33" s="532"/>
      <c r="WTP33" s="532"/>
      <c r="WTQ33" s="532"/>
      <c r="WTR33" s="532"/>
      <c r="WTS33" s="532"/>
      <c r="WTT33" s="532"/>
      <c r="WTU33" s="532"/>
      <c r="WTV33" s="532"/>
      <c r="WTW33" s="532"/>
      <c r="WTX33" s="532"/>
      <c r="WTY33" s="532"/>
      <c r="WTZ33" s="532"/>
      <c r="WUA33" s="532"/>
      <c r="WUB33" s="532"/>
      <c r="WUC33" s="532"/>
      <c r="WUD33" s="532"/>
      <c r="WUE33" s="532"/>
      <c r="WUF33" s="532"/>
      <c r="WUG33" s="532"/>
      <c r="WUH33" s="532"/>
      <c r="WUI33" s="532"/>
      <c r="WUJ33" s="532"/>
      <c r="WUK33" s="532"/>
      <c r="WUL33" s="532"/>
      <c r="WUM33" s="532"/>
      <c r="WUN33" s="532"/>
      <c r="WUO33" s="532"/>
      <c r="WUP33" s="532"/>
      <c r="WUQ33" s="532"/>
      <c r="WUR33" s="532"/>
      <c r="WUS33" s="532"/>
      <c r="WUT33" s="532"/>
      <c r="WUU33" s="532"/>
      <c r="WUV33" s="532"/>
      <c r="WUW33" s="532"/>
      <c r="WUX33" s="532"/>
      <c r="WUY33" s="532"/>
      <c r="WUZ33" s="532"/>
      <c r="WVA33" s="532"/>
      <c r="WVB33" s="532"/>
      <c r="WVC33" s="532"/>
      <c r="WVD33" s="532"/>
      <c r="WVE33" s="532"/>
      <c r="WVF33" s="532"/>
      <c r="WVG33" s="532"/>
      <c r="WVH33" s="532"/>
      <c r="WVI33" s="532"/>
      <c r="WVJ33" s="532"/>
      <c r="WVK33" s="532"/>
      <c r="WVL33" s="532"/>
      <c r="WVM33" s="532"/>
      <c r="WVN33" s="532"/>
      <c r="WVO33" s="532"/>
      <c r="WVP33" s="532"/>
      <c r="WVQ33" s="532"/>
      <c r="WVR33" s="532"/>
      <c r="WVS33" s="532"/>
      <c r="WVT33" s="532"/>
      <c r="WVU33" s="532"/>
      <c r="WVV33" s="532"/>
      <c r="WVW33" s="532"/>
      <c r="WVX33" s="532"/>
      <c r="WVY33" s="532"/>
      <c r="WVZ33" s="532"/>
      <c r="WWA33" s="532"/>
      <c r="WWB33" s="532"/>
      <c r="WWC33" s="532"/>
      <c r="WWD33" s="532"/>
      <c r="WWE33" s="532"/>
      <c r="WWF33" s="532"/>
      <c r="WWG33" s="532"/>
      <c r="WWH33" s="532"/>
      <c r="WWI33" s="532"/>
      <c r="WWJ33" s="532"/>
      <c r="WWK33" s="532"/>
      <c r="WWL33" s="532"/>
      <c r="WWM33" s="532"/>
      <c r="WWN33" s="532"/>
      <c r="WWO33" s="532"/>
      <c r="WWP33" s="532"/>
      <c r="WWQ33" s="532"/>
      <c r="WWR33" s="532"/>
      <c r="WWS33" s="532"/>
      <c r="WWT33" s="532"/>
      <c r="WWU33" s="532"/>
      <c r="WWV33" s="532"/>
      <c r="WWW33" s="532"/>
      <c r="WWX33" s="532"/>
      <c r="WWY33" s="532"/>
      <c r="WWZ33" s="532"/>
      <c r="WXA33" s="532"/>
      <c r="WXB33" s="532"/>
      <c r="WXC33" s="532"/>
      <c r="WXD33" s="532"/>
      <c r="WXE33" s="532"/>
      <c r="WXF33" s="532"/>
      <c r="WXG33" s="532"/>
      <c r="WXH33" s="532"/>
      <c r="WXI33" s="532"/>
      <c r="WXJ33" s="532"/>
      <c r="WXK33" s="532"/>
      <c r="WXL33" s="532"/>
      <c r="WXM33" s="532"/>
      <c r="WXN33" s="532"/>
      <c r="WXO33" s="532"/>
      <c r="WXP33" s="532"/>
      <c r="WXQ33" s="532"/>
      <c r="WXR33" s="532"/>
      <c r="WXS33" s="532"/>
      <c r="WXT33" s="532"/>
      <c r="WXU33" s="532"/>
      <c r="WXV33" s="532"/>
      <c r="WXW33" s="532"/>
      <c r="WXX33" s="532"/>
      <c r="WXY33" s="532"/>
      <c r="WXZ33" s="532"/>
      <c r="WYA33" s="532"/>
      <c r="WYB33" s="532"/>
      <c r="WYC33" s="532"/>
      <c r="WYD33" s="532"/>
      <c r="WYE33" s="532"/>
      <c r="WYF33" s="532"/>
      <c r="WYG33" s="532"/>
      <c r="WYH33" s="532"/>
      <c r="WYI33" s="532"/>
      <c r="WYJ33" s="532"/>
      <c r="WYK33" s="532"/>
      <c r="WYL33" s="532"/>
      <c r="WYM33" s="532"/>
      <c r="WYN33" s="532"/>
      <c r="WYO33" s="532"/>
      <c r="WYP33" s="532"/>
      <c r="WYQ33" s="532"/>
      <c r="WYR33" s="532"/>
      <c r="WYS33" s="532"/>
      <c r="WYT33" s="532"/>
      <c r="WYU33" s="532"/>
      <c r="WYV33" s="532"/>
      <c r="WYW33" s="532"/>
      <c r="WYX33" s="532"/>
      <c r="WYY33" s="532"/>
      <c r="WYZ33" s="532"/>
      <c r="WZA33" s="532"/>
      <c r="WZB33" s="532"/>
      <c r="WZC33" s="532"/>
      <c r="WZD33" s="532"/>
      <c r="WZE33" s="532"/>
      <c r="WZF33" s="532"/>
      <c r="WZG33" s="532"/>
      <c r="WZH33" s="532"/>
      <c r="WZI33" s="532"/>
      <c r="WZJ33" s="532"/>
      <c r="WZK33" s="532"/>
      <c r="WZL33" s="532"/>
      <c r="WZM33" s="532"/>
      <c r="WZN33" s="532"/>
      <c r="WZO33" s="532"/>
      <c r="WZP33" s="532"/>
      <c r="WZQ33" s="532"/>
      <c r="WZR33" s="532"/>
      <c r="WZS33" s="532"/>
      <c r="WZT33" s="532"/>
      <c r="WZU33" s="532"/>
      <c r="WZV33" s="532"/>
      <c r="WZW33" s="532"/>
      <c r="WZX33" s="532"/>
      <c r="WZY33" s="532"/>
      <c r="WZZ33" s="532"/>
      <c r="XAA33" s="532"/>
      <c r="XAB33" s="532"/>
      <c r="XAC33" s="532"/>
      <c r="XAD33" s="532"/>
      <c r="XAE33" s="532"/>
      <c r="XAF33" s="532"/>
      <c r="XAG33" s="532"/>
      <c r="XAH33" s="532"/>
      <c r="XAI33" s="532"/>
      <c r="XAJ33" s="532"/>
      <c r="XAK33" s="532"/>
      <c r="XAL33" s="532"/>
      <c r="XAM33" s="532"/>
      <c r="XAN33" s="532"/>
      <c r="XAO33" s="532"/>
      <c r="XAP33" s="532"/>
      <c r="XAQ33" s="532"/>
      <c r="XAR33" s="532"/>
      <c r="XAS33" s="532"/>
      <c r="XAT33" s="532"/>
      <c r="XAU33" s="532"/>
      <c r="XAV33" s="532"/>
      <c r="XAW33" s="532"/>
      <c r="XAX33" s="532"/>
      <c r="XAY33" s="532"/>
      <c r="XAZ33" s="532"/>
      <c r="XBA33" s="532"/>
      <c r="XBB33" s="532"/>
      <c r="XBC33" s="532"/>
      <c r="XBD33" s="532"/>
      <c r="XBE33" s="532"/>
      <c r="XBF33" s="532"/>
      <c r="XBG33" s="532"/>
      <c r="XBH33" s="532"/>
      <c r="XBI33" s="532"/>
      <c r="XBJ33" s="532"/>
      <c r="XBK33" s="532"/>
      <c r="XBL33" s="532"/>
      <c r="XBM33" s="532"/>
      <c r="XBN33" s="532"/>
      <c r="XBO33" s="532"/>
      <c r="XBP33" s="532"/>
      <c r="XBQ33" s="532"/>
      <c r="XBR33" s="532"/>
      <c r="XBS33" s="532"/>
      <c r="XBT33" s="532"/>
      <c r="XBU33" s="532"/>
      <c r="XBV33" s="532"/>
      <c r="XBW33" s="532"/>
      <c r="XBX33" s="532"/>
      <c r="XBY33" s="532"/>
      <c r="XBZ33" s="532"/>
      <c r="XCA33" s="532"/>
      <c r="XCB33" s="532"/>
      <c r="XCC33" s="532"/>
      <c r="XCD33" s="532"/>
      <c r="XCE33" s="532"/>
      <c r="XCF33" s="532"/>
      <c r="XCG33" s="532"/>
      <c r="XCH33" s="532"/>
      <c r="XCI33" s="532"/>
      <c r="XCJ33" s="532"/>
      <c r="XCK33" s="532"/>
      <c r="XCL33" s="532"/>
      <c r="XCM33" s="532"/>
      <c r="XCN33" s="532"/>
      <c r="XCO33" s="532"/>
      <c r="XCP33" s="532"/>
      <c r="XCQ33" s="532"/>
      <c r="XCR33" s="532"/>
      <c r="XCS33" s="532"/>
      <c r="XCT33" s="532"/>
      <c r="XCU33" s="532"/>
      <c r="XCV33" s="532"/>
      <c r="XCW33" s="532"/>
      <c r="XCX33" s="532"/>
      <c r="XCY33" s="532"/>
      <c r="XCZ33" s="532"/>
      <c r="XDA33" s="532"/>
      <c r="XDB33" s="532"/>
      <c r="XDC33" s="532"/>
      <c r="XDD33" s="532"/>
      <c r="XDE33" s="532"/>
      <c r="XDF33" s="532"/>
      <c r="XDG33" s="532"/>
      <c r="XDH33" s="532"/>
      <c r="XDI33" s="532"/>
      <c r="XDJ33" s="532"/>
      <c r="XDK33" s="532"/>
      <c r="XDL33" s="532"/>
      <c r="XDM33" s="532"/>
      <c r="XDN33" s="532"/>
      <c r="XDO33" s="532"/>
      <c r="XDP33" s="532"/>
      <c r="XDQ33" s="532"/>
      <c r="XDR33" s="532"/>
      <c r="XDS33" s="532"/>
      <c r="XDT33" s="532"/>
      <c r="XDU33" s="532"/>
      <c r="XDV33" s="532"/>
      <c r="XDW33" s="532"/>
      <c r="XDX33" s="532"/>
      <c r="XDY33" s="532"/>
      <c r="XDZ33" s="532"/>
      <c r="XEA33" s="532"/>
      <c r="XEB33" s="532"/>
      <c r="XEC33" s="532"/>
      <c r="XED33" s="532"/>
      <c r="XEE33" s="532"/>
      <c r="XEF33" s="532"/>
      <c r="XEG33" s="532"/>
      <c r="XEH33" s="532"/>
      <c r="XEI33" s="532"/>
      <c r="XEJ33" s="532"/>
      <c r="XEK33" s="532"/>
      <c r="XEL33" s="532"/>
      <c r="XEM33" s="532"/>
      <c r="XEN33" s="532"/>
      <c r="XEO33" s="532"/>
      <c r="XEP33" s="532"/>
      <c r="XEQ33" s="532"/>
      <c r="XER33" s="532"/>
      <c r="XES33" s="532"/>
      <c r="XET33" s="532"/>
      <c r="XEU33" s="532"/>
      <c r="XEV33" s="532"/>
      <c r="XEW33" s="532"/>
      <c r="XEX33" s="532"/>
      <c r="XEY33" s="532"/>
      <c r="XEZ33" s="532"/>
      <c r="XFA33" s="532"/>
      <c r="XFB33" s="532"/>
      <c r="XFC33" s="532"/>
      <c r="XFD33" s="532"/>
    </row>
    <row r="34" spans="1:16384" s="600" customFormat="1" ht="12.75">
      <c r="C34" s="739" t="s">
        <v>1158</v>
      </c>
      <c r="D34" s="740">
        <f>F34+NPV(FDN,G34:INDEX(G34:AJ34,PAL))</f>
        <v>0</v>
      </c>
      <c r="E34" s="740">
        <f>SUM(F34:AJ34)</f>
        <v>0</v>
      </c>
      <c r="F34" s="743">
        <f t="shared" ref="F34:AJ34" si="1">F33*(1+$J$5)^F30</f>
        <v>0</v>
      </c>
      <c r="G34" s="743">
        <f t="shared" si="1"/>
        <v>0</v>
      </c>
      <c r="H34" s="743">
        <f t="shared" si="1"/>
        <v>0</v>
      </c>
      <c r="I34" s="743">
        <f t="shared" si="1"/>
        <v>0</v>
      </c>
      <c r="J34" s="743">
        <f t="shared" si="1"/>
        <v>0</v>
      </c>
      <c r="K34" s="743">
        <f t="shared" si="1"/>
        <v>0</v>
      </c>
      <c r="L34" s="743">
        <f t="shared" si="1"/>
        <v>0</v>
      </c>
      <c r="M34" s="743">
        <f t="shared" si="1"/>
        <v>0</v>
      </c>
      <c r="N34" s="743">
        <f t="shared" si="1"/>
        <v>0</v>
      </c>
      <c r="O34" s="743">
        <f t="shared" si="1"/>
        <v>0</v>
      </c>
      <c r="P34" s="743">
        <f t="shared" si="1"/>
        <v>0</v>
      </c>
      <c r="Q34" s="743">
        <f t="shared" si="1"/>
        <v>0</v>
      </c>
      <c r="R34" s="743">
        <f t="shared" si="1"/>
        <v>0</v>
      </c>
      <c r="S34" s="743">
        <f t="shared" si="1"/>
        <v>0</v>
      </c>
      <c r="T34" s="743">
        <f t="shared" si="1"/>
        <v>0</v>
      </c>
      <c r="U34" s="743">
        <f t="shared" si="1"/>
        <v>0</v>
      </c>
      <c r="V34" s="743">
        <f t="shared" si="1"/>
        <v>0</v>
      </c>
      <c r="W34" s="743">
        <f t="shared" si="1"/>
        <v>0</v>
      </c>
      <c r="X34" s="743">
        <f t="shared" si="1"/>
        <v>0</v>
      </c>
      <c r="Y34" s="743">
        <f t="shared" si="1"/>
        <v>0</v>
      </c>
      <c r="Z34" s="743">
        <f t="shared" si="1"/>
        <v>0</v>
      </c>
      <c r="AA34" s="743">
        <f t="shared" si="1"/>
        <v>0</v>
      </c>
      <c r="AB34" s="743">
        <f t="shared" si="1"/>
        <v>0</v>
      </c>
      <c r="AC34" s="743">
        <f t="shared" si="1"/>
        <v>0</v>
      </c>
      <c r="AD34" s="743">
        <f t="shared" si="1"/>
        <v>0</v>
      </c>
      <c r="AE34" s="743">
        <f t="shared" si="1"/>
        <v>0</v>
      </c>
      <c r="AF34" s="743">
        <f t="shared" si="1"/>
        <v>0</v>
      </c>
      <c r="AG34" s="743">
        <f t="shared" si="1"/>
        <v>0</v>
      </c>
      <c r="AH34" s="743">
        <f t="shared" si="1"/>
        <v>0</v>
      </c>
      <c r="AI34" s="743">
        <f t="shared" si="1"/>
        <v>0</v>
      </c>
      <c r="AJ34" s="743">
        <f t="shared" si="1"/>
        <v>0</v>
      </c>
      <c r="AK34" s="617"/>
    </row>
    <row r="35" spans="1:16384" s="600" customFormat="1" ht="12.75">
      <c r="C35" s="692" t="s">
        <v>1503</v>
      </c>
      <c r="D35" s="993" t="s">
        <v>1430</v>
      </c>
      <c r="E35" s="993"/>
      <c r="F35" s="993"/>
      <c r="G35" s="993"/>
      <c r="H35" s="993"/>
      <c r="I35" s="993"/>
      <c r="J35" s="993"/>
      <c r="K35" s="693"/>
      <c r="L35" s="693"/>
      <c r="M35" s="693"/>
      <c r="N35" s="693"/>
      <c r="O35" s="693"/>
      <c r="P35" s="693"/>
      <c r="Q35" s="693"/>
      <c r="R35" s="693"/>
      <c r="S35" s="693"/>
      <c r="T35" s="693"/>
      <c r="U35" s="693"/>
      <c r="V35" s="693"/>
      <c r="W35" s="693"/>
      <c r="X35" s="693"/>
      <c r="Y35" s="693"/>
      <c r="Z35" s="693"/>
      <c r="AA35" s="693"/>
      <c r="AB35" s="693"/>
      <c r="AC35" s="693"/>
      <c r="AD35" s="693"/>
      <c r="AE35" s="693"/>
      <c r="AF35" s="693"/>
      <c r="AG35" s="693"/>
      <c r="AH35" s="693"/>
      <c r="AI35" s="693"/>
      <c r="AJ35" s="694"/>
      <c r="AK35" s="617"/>
    </row>
    <row r="36" spans="1:16384" s="600" customFormat="1" ht="14.25" customHeight="1">
      <c r="C36" s="739" t="s">
        <v>1159</v>
      </c>
      <c r="D36" s="740">
        <f>F36+NPV(FDN,G36:INDEX(G36:AJ36,PAL))</f>
        <v>0</v>
      </c>
      <c r="E36" s="740">
        <f>SUM(F36:AJ36)</f>
        <v>0</v>
      </c>
      <c r="F36" s="741"/>
      <c r="G36" s="741"/>
      <c r="H36" s="741"/>
      <c r="I36" s="741"/>
      <c r="J36" s="741"/>
      <c r="K36" s="742"/>
      <c r="L36" s="741"/>
      <c r="M36" s="741"/>
      <c r="N36" s="741"/>
      <c r="O36" s="741"/>
      <c r="P36" s="741"/>
      <c r="Q36" s="741"/>
      <c r="R36" s="741"/>
      <c r="S36" s="741"/>
      <c r="T36" s="741"/>
      <c r="U36" s="741"/>
      <c r="V36" s="741"/>
      <c r="W36" s="741"/>
      <c r="X36" s="741"/>
      <c r="Y36" s="741"/>
      <c r="Z36" s="741"/>
      <c r="AA36" s="741"/>
      <c r="AB36" s="741"/>
      <c r="AC36" s="741"/>
      <c r="AD36" s="741"/>
      <c r="AE36" s="741"/>
      <c r="AF36" s="741"/>
      <c r="AG36" s="741"/>
      <c r="AH36" s="741"/>
      <c r="AI36" s="741"/>
      <c r="AJ36" s="741"/>
      <c r="AK36" s="617"/>
    </row>
    <row r="37" spans="1:16384" s="600" customFormat="1" ht="12.75">
      <c r="C37" s="739" t="s">
        <v>1158</v>
      </c>
      <c r="D37" s="740">
        <f>F37+NPV(FDN,G37:INDEX(G37:AJ37,PAL))</f>
        <v>0</v>
      </c>
      <c r="E37" s="740">
        <f>SUM(F37:AJ37)</f>
        <v>0</v>
      </c>
      <c r="F37" s="743">
        <f>F36*(1+$J$5)^F30</f>
        <v>0</v>
      </c>
      <c r="G37" s="743">
        <f t="shared" ref="G37:AJ37" si="2">G36*(1+$J$5)^G30</f>
        <v>0</v>
      </c>
      <c r="H37" s="743">
        <f t="shared" si="2"/>
        <v>0</v>
      </c>
      <c r="I37" s="743">
        <f t="shared" si="2"/>
        <v>0</v>
      </c>
      <c r="J37" s="743">
        <f t="shared" si="2"/>
        <v>0</v>
      </c>
      <c r="K37" s="743">
        <f t="shared" si="2"/>
        <v>0</v>
      </c>
      <c r="L37" s="743">
        <f t="shared" si="2"/>
        <v>0</v>
      </c>
      <c r="M37" s="743">
        <f t="shared" si="2"/>
        <v>0</v>
      </c>
      <c r="N37" s="743">
        <f t="shared" si="2"/>
        <v>0</v>
      </c>
      <c r="O37" s="743">
        <f t="shared" si="2"/>
        <v>0</v>
      </c>
      <c r="P37" s="743">
        <f t="shared" si="2"/>
        <v>0</v>
      </c>
      <c r="Q37" s="743">
        <f t="shared" si="2"/>
        <v>0</v>
      </c>
      <c r="R37" s="743">
        <f t="shared" si="2"/>
        <v>0</v>
      </c>
      <c r="S37" s="743">
        <f t="shared" si="2"/>
        <v>0</v>
      </c>
      <c r="T37" s="743">
        <f t="shared" si="2"/>
        <v>0</v>
      </c>
      <c r="U37" s="743">
        <f>U36*(1+$J$5)^U30</f>
        <v>0</v>
      </c>
      <c r="V37" s="743">
        <f t="shared" si="2"/>
        <v>0</v>
      </c>
      <c r="W37" s="743">
        <f t="shared" si="2"/>
        <v>0</v>
      </c>
      <c r="X37" s="743">
        <f t="shared" si="2"/>
        <v>0</v>
      </c>
      <c r="Y37" s="743">
        <f t="shared" si="2"/>
        <v>0</v>
      </c>
      <c r="Z37" s="743">
        <f t="shared" si="2"/>
        <v>0</v>
      </c>
      <c r="AA37" s="743">
        <f t="shared" si="2"/>
        <v>0</v>
      </c>
      <c r="AB37" s="743">
        <f t="shared" si="2"/>
        <v>0</v>
      </c>
      <c r="AC37" s="743">
        <f t="shared" si="2"/>
        <v>0</v>
      </c>
      <c r="AD37" s="743">
        <f t="shared" si="2"/>
        <v>0</v>
      </c>
      <c r="AE37" s="743">
        <f t="shared" si="2"/>
        <v>0</v>
      </c>
      <c r="AF37" s="743">
        <f t="shared" si="2"/>
        <v>0</v>
      </c>
      <c r="AG37" s="743">
        <f t="shared" si="2"/>
        <v>0</v>
      </c>
      <c r="AH37" s="743">
        <f t="shared" si="2"/>
        <v>0</v>
      </c>
      <c r="AI37" s="743">
        <f t="shared" si="2"/>
        <v>0</v>
      </c>
      <c r="AJ37" s="743">
        <f t="shared" si="2"/>
        <v>0</v>
      </c>
      <c r="AK37" s="617"/>
    </row>
    <row r="38" spans="1:16384" s="600" customFormat="1" ht="12.75">
      <c r="C38" s="618"/>
      <c r="D38" s="619"/>
      <c r="E38" s="619"/>
      <c r="F38" s="620"/>
      <c r="G38" s="620"/>
      <c r="H38" s="620"/>
      <c r="I38" s="620"/>
      <c r="J38" s="620"/>
      <c r="K38" s="620"/>
      <c r="L38" s="620"/>
      <c r="M38" s="620"/>
      <c r="N38" s="620"/>
      <c r="O38" s="620"/>
      <c r="P38" s="620"/>
      <c r="Q38" s="620"/>
      <c r="R38" s="620"/>
      <c r="S38" s="620"/>
      <c r="T38" s="620"/>
      <c r="U38" s="620"/>
      <c r="V38" s="620"/>
      <c r="W38" s="620"/>
      <c r="X38" s="620"/>
      <c r="Y38" s="620"/>
      <c r="Z38" s="620"/>
      <c r="AA38" s="620"/>
      <c r="AB38" s="620"/>
      <c r="AC38" s="620"/>
      <c r="AD38" s="620"/>
      <c r="AE38" s="620"/>
      <c r="AF38" s="620"/>
      <c r="AG38" s="620"/>
      <c r="AH38" s="620"/>
      <c r="AI38" s="620"/>
      <c r="AJ38" s="620"/>
      <c r="AK38" s="617"/>
    </row>
    <row r="39" spans="1:16384" s="602" customFormat="1" ht="12">
      <c r="C39" s="621"/>
      <c r="D39" s="622"/>
      <c r="E39" s="622"/>
      <c r="F39" s="623"/>
      <c r="G39" s="623"/>
      <c r="H39" s="623"/>
      <c r="I39" s="623"/>
      <c r="J39" s="623"/>
      <c r="K39" s="624"/>
      <c r="L39" s="623"/>
      <c r="M39" s="623"/>
      <c r="N39" s="623"/>
      <c r="O39" s="623"/>
      <c r="P39" s="623"/>
      <c r="Q39" s="623"/>
      <c r="R39" s="623"/>
      <c r="S39" s="623"/>
      <c r="T39" s="623"/>
      <c r="U39" s="623"/>
      <c r="V39" s="623"/>
      <c r="W39" s="623"/>
      <c r="X39" s="623"/>
      <c r="Y39" s="623"/>
      <c r="Z39" s="623"/>
      <c r="AA39" s="623"/>
      <c r="AB39" s="623"/>
      <c r="AC39" s="623"/>
      <c r="AD39" s="623"/>
      <c r="AE39" s="623"/>
      <c r="AF39" s="623"/>
      <c r="AG39" s="623"/>
      <c r="AH39" s="623"/>
      <c r="AI39" s="623"/>
      <c r="AJ39" s="623"/>
    </row>
    <row r="40" spans="1:16384" s="602" customFormat="1" ht="12">
      <c r="C40" s="621"/>
      <c r="D40" s="622"/>
      <c r="E40" s="622"/>
      <c r="F40" s="623"/>
      <c r="G40" s="623"/>
      <c r="H40" s="623"/>
      <c r="I40" s="623"/>
      <c r="J40" s="623"/>
      <c r="K40" s="624"/>
      <c r="L40" s="623"/>
      <c r="M40" s="623"/>
      <c r="N40" s="623"/>
      <c r="O40" s="623"/>
      <c r="P40" s="623"/>
      <c r="Q40" s="623"/>
      <c r="R40" s="623"/>
      <c r="S40" s="623"/>
      <c r="T40" s="623"/>
      <c r="U40" s="623"/>
      <c r="V40" s="623"/>
      <c r="W40" s="623"/>
      <c r="X40" s="623"/>
      <c r="Y40" s="623"/>
      <c r="Z40" s="623"/>
      <c r="AA40" s="623"/>
      <c r="AB40" s="623"/>
      <c r="AC40" s="623"/>
      <c r="AD40" s="623"/>
      <c r="AE40" s="623"/>
      <c r="AF40" s="623"/>
      <c r="AG40" s="623"/>
      <c r="AH40" s="623"/>
      <c r="AI40" s="623"/>
      <c r="AJ40" s="623"/>
    </row>
    <row r="41" spans="1:16384" s="602" customFormat="1" ht="21.75" customHeight="1">
      <c r="C41" s="625"/>
      <c r="D41" s="622"/>
      <c r="E41" s="622"/>
      <c r="F41" s="623"/>
      <c r="G41" s="623"/>
      <c r="H41" s="623"/>
      <c r="I41" s="623"/>
      <c r="J41" s="623"/>
      <c r="K41" s="624"/>
      <c r="L41" s="623"/>
      <c r="M41" s="623"/>
      <c r="N41" s="623"/>
      <c r="O41" s="623"/>
      <c r="P41" s="623"/>
      <c r="Q41" s="623"/>
      <c r="R41" s="623"/>
      <c r="S41" s="623"/>
      <c r="T41" s="623"/>
      <c r="U41" s="623"/>
      <c r="V41" s="623"/>
      <c r="W41" s="623"/>
      <c r="X41" s="623"/>
      <c r="Y41" s="623"/>
      <c r="Z41" s="623"/>
      <c r="AA41" s="623"/>
      <c r="AB41" s="623"/>
      <c r="AC41" s="623"/>
      <c r="AD41" s="623"/>
      <c r="AE41" s="623"/>
      <c r="AF41" s="623"/>
      <c r="AG41" s="623"/>
      <c r="AH41" s="623"/>
      <c r="AI41" s="623"/>
      <c r="AJ41" s="623"/>
    </row>
    <row r="42" spans="1:16384" s="602" customFormat="1" ht="15" hidden="1" customHeight="1">
      <c r="C42" s="994"/>
      <c r="D42" s="990" t="s">
        <v>1427</v>
      </c>
      <c r="E42" s="990"/>
      <c r="F42" s="626">
        <f t="shared" ref="F42:AJ42" si="3">F30</f>
        <v>0</v>
      </c>
      <c r="G42" s="626">
        <f t="shared" si="3"/>
        <v>1</v>
      </c>
      <c r="H42" s="626">
        <f t="shared" si="3"/>
        <v>2</v>
      </c>
      <c r="I42" s="626">
        <f t="shared" si="3"/>
        <v>3</v>
      </c>
      <c r="J42" s="626">
        <f t="shared" si="3"/>
        <v>4</v>
      </c>
      <c r="K42" s="626">
        <f t="shared" si="3"/>
        <v>5</v>
      </c>
      <c r="L42" s="626">
        <f t="shared" si="3"/>
        <v>6</v>
      </c>
      <c r="M42" s="626">
        <f t="shared" si="3"/>
        <v>7</v>
      </c>
      <c r="N42" s="626">
        <f t="shared" si="3"/>
        <v>8</v>
      </c>
      <c r="O42" s="626">
        <f t="shared" si="3"/>
        <v>9</v>
      </c>
      <c r="P42" s="626">
        <f t="shared" si="3"/>
        <v>10</v>
      </c>
      <c r="Q42" s="626">
        <f t="shared" si="3"/>
        <v>11</v>
      </c>
      <c r="R42" s="626">
        <f t="shared" si="3"/>
        <v>12</v>
      </c>
      <c r="S42" s="626">
        <f t="shared" si="3"/>
        <v>13</v>
      </c>
      <c r="T42" s="626">
        <f t="shared" si="3"/>
        <v>14</v>
      </c>
      <c r="U42" s="626">
        <f t="shared" si="3"/>
        <v>15</v>
      </c>
      <c r="V42" s="626">
        <f t="shared" si="3"/>
        <v>16</v>
      </c>
      <c r="W42" s="626">
        <f t="shared" si="3"/>
        <v>17</v>
      </c>
      <c r="X42" s="626">
        <f t="shared" si="3"/>
        <v>18</v>
      </c>
      <c r="Y42" s="626">
        <f t="shared" si="3"/>
        <v>19</v>
      </c>
      <c r="Z42" s="626">
        <f t="shared" si="3"/>
        <v>20</v>
      </c>
      <c r="AA42" s="626">
        <f t="shared" si="3"/>
        <v>21</v>
      </c>
      <c r="AB42" s="626">
        <f t="shared" si="3"/>
        <v>22</v>
      </c>
      <c r="AC42" s="626">
        <f t="shared" si="3"/>
        <v>23</v>
      </c>
      <c r="AD42" s="626">
        <f t="shared" si="3"/>
        <v>24</v>
      </c>
      <c r="AE42" s="626">
        <f t="shared" si="3"/>
        <v>25</v>
      </c>
      <c r="AF42" s="626">
        <f t="shared" si="3"/>
        <v>26</v>
      </c>
      <c r="AG42" s="626">
        <f t="shared" si="3"/>
        <v>27</v>
      </c>
      <c r="AH42" s="626">
        <f t="shared" si="3"/>
        <v>28</v>
      </c>
      <c r="AI42" s="626">
        <f t="shared" si="3"/>
        <v>29</v>
      </c>
      <c r="AJ42" s="626">
        <f t="shared" si="3"/>
        <v>30</v>
      </c>
    </row>
    <row r="43" spans="1:16384" s="602" customFormat="1" ht="28.5" hidden="1" customHeight="1">
      <c r="C43" s="994"/>
      <c r="D43" s="626" t="s">
        <v>1173</v>
      </c>
      <c r="E43" s="626" t="s">
        <v>1429</v>
      </c>
      <c r="F43" s="626">
        <f t="shared" ref="F43:AJ43" si="4">F31</f>
        <v>2017</v>
      </c>
      <c r="G43" s="626">
        <f t="shared" si="4"/>
        <v>2018</v>
      </c>
      <c r="H43" s="626">
        <f t="shared" si="4"/>
        <v>2019</v>
      </c>
      <c r="I43" s="626">
        <f t="shared" si="4"/>
        <v>2020</v>
      </c>
      <c r="J43" s="626">
        <f t="shared" si="4"/>
        <v>2021</v>
      </c>
      <c r="K43" s="626">
        <f t="shared" si="4"/>
        <v>2022</v>
      </c>
      <c r="L43" s="626">
        <f t="shared" si="4"/>
        <v>2023</v>
      </c>
      <c r="M43" s="626">
        <f t="shared" si="4"/>
        <v>2024</v>
      </c>
      <c r="N43" s="626">
        <f t="shared" si="4"/>
        <v>2025</v>
      </c>
      <c r="O43" s="626">
        <f t="shared" si="4"/>
        <v>2026</v>
      </c>
      <c r="P43" s="626">
        <f t="shared" si="4"/>
        <v>2027</v>
      </c>
      <c r="Q43" s="626">
        <f t="shared" si="4"/>
        <v>2028</v>
      </c>
      <c r="R43" s="626">
        <f t="shared" si="4"/>
        <v>2029</v>
      </c>
      <c r="S43" s="626">
        <f t="shared" si="4"/>
        <v>2030</v>
      </c>
      <c r="T43" s="626">
        <f t="shared" si="4"/>
        <v>2031</v>
      </c>
      <c r="U43" s="626">
        <f t="shared" si="4"/>
        <v>2032</v>
      </c>
      <c r="V43" s="626">
        <f t="shared" si="4"/>
        <v>2033</v>
      </c>
      <c r="W43" s="626">
        <f t="shared" si="4"/>
        <v>2034</v>
      </c>
      <c r="X43" s="626">
        <f t="shared" si="4"/>
        <v>2035</v>
      </c>
      <c r="Y43" s="626">
        <f t="shared" si="4"/>
        <v>2036</v>
      </c>
      <c r="Z43" s="626">
        <f t="shared" si="4"/>
        <v>2037</v>
      </c>
      <c r="AA43" s="626">
        <f t="shared" si="4"/>
        <v>2038</v>
      </c>
      <c r="AB43" s="626">
        <f t="shared" si="4"/>
        <v>2039</v>
      </c>
      <c r="AC43" s="626">
        <f t="shared" si="4"/>
        <v>2040</v>
      </c>
      <c r="AD43" s="626">
        <f t="shared" si="4"/>
        <v>2041</v>
      </c>
      <c r="AE43" s="626">
        <f t="shared" si="4"/>
        <v>2042</v>
      </c>
      <c r="AF43" s="626">
        <f t="shared" si="4"/>
        <v>2043</v>
      </c>
      <c r="AG43" s="626">
        <f t="shared" si="4"/>
        <v>2044</v>
      </c>
      <c r="AH43" s="626">
        <f t="shared" si="4"/>
        <v>2045</v>
      </c>
      <c r="AI43" s="626">
        <f t="shared" si="4"/>
        <v>2046</v>
      </c>
      <c r="AJ43" s="626">
        <f t="shared" si="4"/>
        <v>2047</v>
      </c>
    </row>
    <row r="44" spans="1:16384" s="610" customFormat="1" ht="12" hidden="1">
      <c r="C44" s="627" t="s">
        <v>1172</v>
      </c>
      <c r="D44" s="628">
        <f ca="1">F44+NPV(FDN,G44:INDEX(G44:AJ44,PAL))</f>
        <v>0</v>
      </c>
      <c r="E44" s="628">
        <f ca="1">SUM(F44:AJ44)</f>
        <v>0</v>
      </c>
      <c r="F44" s="629">
        <f ca="1">'6.1'!F7</f>
        <v>0</v>
      </c>
      <c r="G44" s="629">
        <f ca="1">'6.1'!G7</f>
        <v>0</v>
      </c>
      <c r="H44" s="629">
        <f ca="1">'6.1'!H7</f>
        <v>0</v>
      </c>
      <c r="I44" s="629">
        <f ca="1">'6.1'!I7</f>
        <v>0</v>
      </c>
      <c r="J44" s="629">
        <f ca="1">'6.1'!J7</f>
        <v>0</v>
      </c>
      <c r="K44" s="629">
        <f ca="1">'6.1'!K7</f>
        <v>0</v>
      </c>
      <c r="L44" s="629">
        <f ca="1">'6.1'!L7</f>
        <v>0</v>
      </c>
      <c r="M44" s="629">
        <f ca="1">'6.1'!M7</f>
        <v>0</v>
      </c>
      <c r="N44" s="629">
        <f ca="1">'6.1'!N7</f>
        <v>0</v>
      </c>
      <c r="O44" s="629">
        <f ca="1">'6.1'!O7</f>
        <v>0</v>
      </c>
      <c r="P44" s="629">
        <f ca="1">'6.1'!P7</f>
        <v>0</v>
      </c>
      <c r="Q44" s="629">
        <f ca="1">'6.1'!Q7</f>
        <v>0</v>
      </c>
      <c r="R44" s="629">
        <f ca="1">'6.1'!R7</f>
        <v>0</v>
      </c>
      <c r="S44" s="629">
        <f ca="1">'6.1'!S7</f>
        <v>0</v>
      </c>
      <c r="T44" s="629">
        <f ca="1">'6.1'!T7</f>
        <v>0</v>
      </c>
      <c r="U44" s="629">
        <f ca="1">'6.1'!U7</f>
        <v>0</v>
      </c>
      <c r="V44" s="629">
        <f ca="1">'6.1'!V7</f>
        <v>0</v>
      </c>
      <c r="W44" s="629">
        <f ca="1">'6.1'!W7</f>
        <v>0</v>
      </c>
      <c r="X44" s="629">
        <f ca="1">'6.1'!X7</f>
        <v>0</v>
      </c>
      <c r="Y44" s="629">
        <f ca="1">'6.1'!Y7</f>
        <v>0</v>
      </c>
      <c r="Z44" s="629">
        <f ca="1">'6.1'!Z7</f>
        <v>0</v>
      </c>
      <c r="AA44" s="629">
        <f ca="1">'6.1'!AA7</f>
        <v>0</v>
      </c>
      <c r="AB44" s="629">
        <f ca="1">'6.1'!AB7</f>
        <v>0</v>
      </c>
      <c r="AC44" s="629">
        <f ca="1">'6.1'!AC7</f>
        <v>0</v>
      </c>
      <c r="AD44" s="629">
        <f ca="1">'6.1'!AD7</f>
        <v>0</v>
      </c>
      <c r="AE44" s="629">
        <f ca="1">'6.1'!AE7</f>
        <v>0</v>
      </c>
      <c r="AF44" s="629">
        <f ca="1">'6.1'!AF7</f>
        <v>0</v>
      </c>
      <c r="AG44" s="629">
        <f ca="1">'6.1'!AG7</f>
        <v>0</v>
      </c>
      <c r="AH44" s="629">
        <f ca="1">'6.1'!AH7</f>
        <v>0</v>
      </c>
      <c r="AI44" s="629">
        <f ca="1">'6.1'!AI7</f>
        <v>0</v>
      </c>
      <c r="AJ44" s="629">
        <f ca="1">'6.1'!AJ7</f>
        <v>0</v>
      </c>
      <c r="AK44" s="630"/>
    </row>
    <row r="45" spans="1:16384" s="601" customFormat="1" ht="12" hidden="1">
      <c r="C45" s="631" t="s">
        <v>1171</v>
      </c>
      <c r="D45" s="628">
        <f ca="1">F45+NPV((1+FDN)*(1+$J$5)-1,G45:INDEX(G45:AJ45,PAL))</f>
        <v>0</v>
      </c>
      <c r="E45" s="628">
        <f ca="1">SUM(F45:AJ45)</f>
        <v>0</v>
      </c>
      <c r="F45" s="632">
        <f t="shared" ref="F45:AJ45" ca="1" si="5">F44*(1+$J$5)^F$30</f>
        <v>0</v>
      </c>
      <c r="G45" s="632">
        <f t="shared" ca="1" si="5"/>
        <v>0</v>
      </c>
      <c r="H45" s="632">
        <f t="shared" ca="1" si="5"/>
        <v>0</v>
      </c>
      <c r="I45" s="632">
        <f t="shared" ca="1" si="5"/>
        <v>0</v>
      </c>
      <c r="J45" s="632">
        <f t="shared" ca="1" si="5"/>
        <v>0</v>
      </c>
      <c r="K45" s="632">
        <f t="shared" ca="1" si="5"/>
        <v>0</v>
      </c>
      <c r="L45" s="632">
        <f t="shared" ca="1" si="5"/>
        <v>0</v>
      </c>
      <c r="M45" s="632">
        <f t="shared" ca="1" si="5"/>
        <v>0</v>
      </c>
      <c r="N45" s="632">
        <f t="shared" ca="1" si="5"/>
        <v>0</v>
      </c>
      <c r="O45" s="632">
        <f t="shared" ca="1" si="5"/>
        <v>0</v>
      </c>
      <c r="P45" s="632">
        <f t="shared" ca="1" si="5"/>
        <v>0</v>
      </c>
      <c r="Q45" s="632">
        <f t="shared" ca="1" si="5"/>
        <v>0</v>
      </c>
      <c r="R45" s="632">
        <f t="shared" ca="1" si="5"/>
        <v>0</v>
      </c>
      <c r="S45" s="632">
        <f t="shared" ca="1" si="5"/>
        <v>0</v>
      </c>
      <c r="T45" s="632">
        <f t="shared" ca="1" si="5"/>
        <v>0</v>
      </c>
      <c r="U45" s="632">
        <f t="shared" ca="1" si="5"/>
        <v>0</v>
      </c>
      <c r="V45" s="632">
        <f t="shared" ca="1" si="5"/>
        <v>0</v>
      </c>
      <c r="W45" s="632">
        <f t="shared" ca="1" si="5"/>
        <v>0</v>
      </c>
      <c r="X45" s="632">
        <f t="shared" ca="1" si="5"/>
        <v>0</v>
      </c>
      <c r="Y45" s="632">
        <f t="shared" ca="1" si="5"/>
        <v>0</v>
      </c>
      <c r="Z45" s="632">
        <f t="shared" ca="1" si="5"/>
        <v>0</v>
      </c>
      <c r="AA45" s="632">
        <f t="shared" ca="1" si="5"/>
        <v>0</v>
      </c>
      <c r="AB45" s="632">
        <f t="shared" ca="1" si="5"/>
        <v>0</v>
      </c>
      <c r="AC45" s="632">
        <f t="shared" ca="1" si="5"/>
        <v>0</v>
      </c>
      <c r="AD45" s="632">
        <f t="shared" ca="1" si="5"/>
        <v>0</v>
      </c>
      <c r="AE45" s="632">
        <f t="shared" ca="1" si="5"/>
        <v>0</v>
      </c>
      <c r="AF45" s="632">
        <f t="shared" ca="1" si="5"/>
        <v>0</v>
      </c>
      <c r="AG45" s="632">
        <f t="shared" ca="1" si="5"/>
        <v>0</v>
      </c>
      <c r="AH45" s="632">
        <f t="shared" ca="1" si="5"/>
        <v>0</v>
      </c>
      <c r="AI45" s="632">
        <f t="shared" ca="1" si="5"/>
        <v>0</v>
      </c>
      <c r="AJ45" s="632">
        <f t="shared" ca="1" si="5"/>
        <v>0</v>
      </c>
      <c r="AK45" s="633"/>
    </row>
    <row r="46" spans="1:16384" s="603" customFormat="1" ht="12" hidden="1">
      <c r="C46" s="634"/>
      <c r="D46" s="635"/>
      <c r="E46" s="635">
        <f>SUM(F46:AJ46)</f>
        <v>0</v>
      </c>
      <c r="F46" s="636"/>
      <c r="G46" s="637"/>
      <c r="H46" s="637"/>
      <c r="I46" s="637"/>
      <c r="J46" s="637"/>
      <c r="K46" s="637"/>
      <c r="L46" s="637"/>
      <c r="M46" s="637"/>
      <c r="N46" s="637"/>
      <c r="O46" s="637"/>
      <c r="P46" s="637"/>
      <c r="Q46" s="637"/>
      <c r="R46" s="637"/>
      <c r="S46" s="637"/>
      <c r="T46" s="637"/>
      <c r="U46" s="637"/>
      <c r="V46" s="637"/>
      <c r="W46" s="637"/>
      <c r="X46" s="637"/>
      <c r="Y46" s="637"/>
      <c r="Z46" s="637"/>
      <c r="AA46" s="637"/>
      <c r="AB46" s="637"/>
      <c r="AC46" s="637"/>
      <c r="AD46" s="637"/>
      <c r="AE46" s="637"/>
      <c r="AF46" s="637"/>
      <c r="AG46" s="637"/>
      <c r="AH46" s="637"/>
      <c r="AI46" s="637"/>
      <c r="AJ46" s="637"/>
      <c r="AK46" s="638"/>
    </row>
    <row r="47" spans="1:16384" s="601" customFormat="1" ht="12" hidden="1">
      <c r="C47" s="631" t="s">
        <v>1170</v>
      </c>
      <c r="D47" s="639">
        <f>F47+NPV((1+FDN)*(1+$J$5)-1,G47:INDEX(G47:AJ47,PAL))</f>
        <v>0</v>
      </c>
      <c r="E47" s="639">
        <f>SUM(F47:AJ47)</f>
        <v>0</v>
      </c>
      <c r="F47" s="632">
        <v>0</v>
      </c>
      <c r="G47" s="640">
        <v>0</v>
      </c>
      <c r="H47" s="640">
        <v>0</v>
      </c>
      <c r="I47" s="640"/>
      <c r="J47" s="640"/>
      <c r="K47" s="640"/>
      <c r="L47" s="640"/>
      <c r="M47" s="640"/>
      <c r="N47" s="640"/>
      <c r="O47" s="640"/>
      <c r="P47" s="640"/>
      <c r="Q47" s="640"/>
      <c r="R47" s="640"/>
      <c r="S47" s="640"/>
      <c r="T47" s="640"/>
      <c r="U47" s="640"/>
      <c r="V47" s="640"/>
      <c r="W47" s="640"/>
      <c r="X47" s="640"/>
      <c r="Y47" s="640"/>
      <c r="Z47" s="640"/>
      <c r="AA47" s="640"/>
      <c r="AB47" s="640"/>
      <c r="AC47" s="640"/>
      <c r="AD47" s="640"/>
      <c r="AE47" s="640"/>
      <c r="AF47" s="640">
        <v>0</v>
      </c>
      <c r="AG47" s="640">
        <v>0</v>
      </c>
      <c r="AH47" s="640">
        <v>0</v>
      </c>
      <c r="AI47" s="640">
        <v>0</v>
      </c>
      <c r="AJ47" s="640">
        <v>0</v>
      </c>
      <c r="AK47" s="641"/>
    </row>
    <row r="48" spans="1:16384" s="601" customFormat="1" ht="12" hidden="1">
      <c r="C48" s="631" t="s">
        <v>1160</v>
      </c>
      <c r="D48" s="639">
        <f ca="1">ROUND(D45-D47,1)</f>
        <v>0</v>
      </c>
      <c r="E48" s="639"/>
      <c r="F48" s="632">
        <v>0</v>
      </c>
      <c r="G48" s="640">
        <v>0</v>
      </c>
      <c r="H48" s="640">
        <v>0</v>
      </c>
      <c r="I48" s="642">
        <f>$D$197</f>
        <v>0</v>
      </c>
      <c r="J48" s="640">
        <f t="shared" ref="J48:Z48" si="6">I48 * (1+$J$5)</f>
        <v>0</v>
      </c>
      <c r="K48" s="640">
        <f t="shared" si="6"/>
        <v>0</v>
      </c>
      <c r="L48" s="640">
        <f t="shared" si="6"/>
        <v>0</v>
      </c>
      <c r="M48" s="640">
        <f t="shared" si="6"/>
        <v>0</v>
      </c>
      <c r="N48" s="640">
        <f t="shared" si="6"/>
        <v>0</v>
      </c>
      <c r="O48" s="640">
        <f t="shared" si="6"/>
        <v>0</v>
      </c>
      <c r="P48" s="640">
        <f t="shared" si="6"/>
        <v>0</v>
      </c>
      <c r="Q48" s="640">
        <f t="shared" si="6"/>
        <v>0</v>
      </c>
      <c r="R48" s="640">
        <f t="shared" si="6"/>
        <v>0</v>
      </c>
      <c r="S48" s="640">
        <f t="shared" si="6"/>
        <v>0</v>
      </c>
      <c r="T48" s="640">
        <f t="shared" si="6"/>
        <v>0</v>
      </c>
      <c r="U48" s="640">
        <f t="shared" si="6"/>
        <v>0</v>
      </c>
      <c r="V48" s="640">
        <f t="shared" si="6"/>
        <v>0</v>
      </c>
      <c r="W48" s="640">
        <f t="shared" si="6"/>
        <v>0</v>
      </c>
      <c r="X48" s="640">
        <f t="shared" si="6"/>
        <v>0</v>
      </c>
      <c r="Y48" s="640">
        <f t="shared" si="6"/>
        <v>0</v>
      </c>
      <c r="Z48" s="640">
        <f t="shared" si="6"/>
        <v>0</v>
      </c>
      <c r="AA48" s="640">
        <v>0</v>
      </c>
      <c r="AB48" s="640">
        <v>0</v>
      </c>
      <c r="AC48" s="640">
        <v>0</v>
      </c>
      <c r="AD48" s="640">
        <v>0</v>
      </c>
      <c r="AE48" s="640">
        <v>0</v>
      </c>
      <c r="AF48" s="640">
        <v>0</v>
      </c>
      <c r="AG48" s="640">
        <v>0</v>
      </c>
      <c r="AH48" s="640">
        <v>0</v>
      </c>
      <c r="AI48" s="640">
        <v>0</v>
      </c>
      <c r="AJ48" s="640">
        <v>0</v>
      </c>
      <c r="AK48" s="641"/>
    </row>
    <row r="49" spans="3:37" s="601" customFormat="1" ht="12" hidden="1">
      <c r="C49" s="764"/>
      <c r="D49" s="765"/>
      <c r="E49" s="765"/>
      <c r="F49" s="765"/>
      <c r="G49" s="765"/>
      <c r="H49" s="765"/>
      <c r="I49" s="765"/>
      <c r="J49" s="765"/>
      <c r="K49" s="765"/>
      <c r="L49" s="765"/>
      <c r="M49" s="765"/>
      <c r="N49" s="765"/>
      <c r="O49" s="765"/>
      <c r="P49" s="765"/>
      <c r="Q49" s="765"/>
      <c r="R49" s="765"/>
      <c r="S49" s="765"/>
      <c r="T49" s="765"/>
      <c r="U49" s="765"/>
      <c r="V49" s="765"/>
      <c r="W49" s="765"/>
      <c r="X49" s="765"/>
      <c r="Y49" s="765"/>
      <c r="Z49" s="765"/>
      <c r="AA49" s="765"/>
      <c r="AB49" s="765"/>
      <c r="AC49" s="765"/>
      <c r="AD49" s="765"/>
      <c r="AE49" s="765"/>
      <c r="AF49" s="765"/>
      <c r="AG49" s="765"/>
      <c r="AH49" s="765"/>
      <c r="AI49" s="765"/>
      <c r="AJ49" s="766"/>
      <c r="AK49" s="602"/>
    </row>
    <row r="50" spans="3:37" s="601" customFormat="1" ht="12" hidden="1">
      <c r="C50" s="631" t="s">
        <v>1169</v>
      </c>
      <c r="D50" s="639">
        <f ca="1">F50+NPV(FDN,G50:INDEX(G50:AJ50,PAL))</f>
        <v>0</v>
      </c>
      <c r="E50" s="639">
        <f ca="1">SUM(F50:AJ50)</f>
        <v>0</v>
      </c>
      <c r="F50" s="632">
        <f ca="1">'6.1'!F22</f>
        <v>0</v>
      </c>
      <c r="G50" s="640">
        <f ca="1">'6.1'!G22</f>
        <v>0</v>
      </c>
      <c r="H50" s="640">
        <f ca="1">'6.1'!H22</f>
        <v>0</v>
      </c>
      <c r="I50" s="640">
        <f ca="1">'6.1'!I22</f>
        <v>0</v>
      </c>
      <c r="J50" s="640">
        <f ca="1">'6.1'!J22</f>
        <v>0</v>
      </c>
      <c r="K50" s="640">
        <f ca="1">'6.1'!K22</f>
        <v>0</v>
      </c>
      <c r="L50" s="640">
        <f ca="1">'6.1'!L22</f>
        <v>0</v>
      </c>
      <c r="M50" s="640">
        <f ca="1">'6.1'!M22</f>
        <v>0</v>
      </c>
      <c r="N50" s="640">
        <f ca="1">'6.1'!N22</f>
        <v>0</v>
      </c>
      <c r="O50" s="640">
        <f ca="1">'6.1'!O22</f>
        <v>0</v>
      </c>
      <c r="P50" s="640">
        <f ca="1">'6.1'!P22</f>
        <v>0</v>
      </c>
      <c r="Q50" s="640">
        <f ca="1">'6.1'!Q22</f>
        <v>0</v>
      </c>
      <c r="R50" s="640">
        <f ca="1">'6.1'!R22</f>
        <v>0</v>
      </c>
      <c r="S50" s="640">
        <f ca="1">'6.1'!S22</f>
        <v>0</v>
      </c>
      <c r="T50" s="640">
        <f ca="1">'6.1'!T22</f>
        <v>0</v>
      </c>
      <c r="U50" s="640">
        <f ca="1">'6.1'!U22</f>
        <v>0</v>
      </c>
      <c r="V50" s="640">
        <f ca="1">'6.1'!V22</f>
        <v>0</v>
      </c>
      <c r="W50" s="640">
        <f ca="1">'6.1'!W22</f>
        <v>0</v>
      </c>
      <c r="X50" s="640">
        <f ca="1">'6.1'!X22</f>
        <v>0</v>
      </c>
      <c r="Y50" s="640">
        <f ca="1">'6.1'!Y22</f>
        <v>0</v>
      </c>
      <c r="Z50" s="640">
        <f ca="1">'6.1'!Z22</f>
        <v>0</v>
      </c>
      <c r="AA50" s="640">
        <f ca="1">'6.1'!AA22</f>
        <v>0</v>
      </c>
      <c r="AB50" s="640">
        <f ca="1">'6.1'!AB22</f>
        <v>0</v>
      </c>
      <c r="AC50" s="640">
        <f ca="1">'6.1'!AC22</f>
        <v>0</v>
      </c>
      <c r="AD50" s="640">
        <f ca="1">'6.1'!AD22</f>
        <v>0</v>
      </c>
      <c r="AE50" s="640">
        <f ca="1">'6.1'!AE22</f>
        <v>0</v>
      </c>
      <c r="AF50" s="640">
        <f ca="1">'6.1'!AF22</f>
        <v>0</v>
      </c>
      <c r="AG50" s="640">
        <f ca="1">'6.1'!AG22</f>
        <v>0</v>
      </c>
      <c r="AH50" s="640">
        <f ca="1">'6.1'!AH22</f>
        <v>0</v>
      </c>
      <c r="AI50" s="640">
        <f ca="1">'6.1'!AI22</f>
        <v>0</v>
      </c>
      <c r="AJ50" s="640">
        <f ca="1">'6.1'!AJ22</f>
        <v>0</v>
      </c>
      <c r="AK50" s="641"/>
    </row>
    <row r="51" spans="3:37" s="601" customFormat="1" ht="12" hidden="1">
      <c r="C51" s="631" t="s">
        <v>1168</v>
      </c>
      <c r="D51" s="639">
        <f ca="1">F51+NPV((1+FDN)*(1+$J$5)-1,G51:INDEX(G51:AJ51,PAL))</f>
        <v>0</v>
      </c>
      <c r="E51" s="639">
        <v>0</v>
      </c>
      <c r="F51" s="632">
        <f t="shared" ref="F51:AJ51" ca="1" si="7">F50*(1+$J$5)^F$30</f>
        <v>0</v>
      </c>
      <c r="G51" s="640">
        <f t="shared" ca="1" si="7"/>
        <v>0</v>
      </c>
      <c r="H51" s="640">
        <f t="shared" ca="1" si="7"/>
        <v>0</v>
      </c>
      <c r="I51" s="640">
        <f t="shared" ca="1" si="7"/>
        <v>0</v>
      </c>
      <c r="J51" s="640">
        <f t="shared" ca="1" si="7"/>
        <v>0</v>
      </c>
      <c r="K51" s="640">
        <f t="shared" ca="1" si="7"/>
        <v>0</v>
      </c>
      <c r="L51" s="640">
        <f t="shared" ca="1" si="7"/>
        <v>0</v>
      </c>
      <c r="M51" s="640">
        <f t="shared" ca="1" si="7"/>
        <v>0</v>
      </c>
      <c r="N51" s="640">
        <f t="shared" ca="1" si="7"/>
        <v>0</v>
      </c>
      <c r="O51" s="640">
        <f t="shared" ca="1" si="7"/>
        <v>0</v>
      </c>
      <c r="P51" s="640">
        <f t="shared" ca="1" si="7"/>
        <v>0</v>
      </c>
      <c r="Q51" s="640">
        <f t="shared" ca="1" si="7"/>
        <v>0</v>
      </c>
      <c r="R51" s="640">
        <f t="shared" ca="1" si="7"/>
        <v>0</v>
      </c>
      <c r="S51" s="640">
        <f t="shared" ca="1" si="7"/>
        <v>0</v>
      </c>
      <c r="T51" s="640">
        <f t="shared" ca="1" si="7"/>
        <v>0</v>
      </c>
      <c r="U51" s="640">
        <f t="shared" ca="1" si="7"/>
        <v>0</v>
      </c>
      <c r="V51" s="640">
        <f t="shared" ca="1" si="7"/>
        <v>0</v>
      </c>
      <c r="W51" s="640">
        <f t="shared" ca="1" si="7"/>
        <v>0</v>
      </c>
      <c r="X51" s="640">
        <f t="shared" ca="1" si="7"/>
        <v>0</v>
      </c>
      <c r="Y51" s="640">
        <f t="shared" ca="1" si="7"/>
        <v>0</v>
      </c>
      <c r="Z51" s="640">
        <f t="shared" ca="1" si="7"/>
        <v>0</v>
      </c>
      <c r="AA51" s="640">
        <f t="shared" ca="1" si="7"/>
        <v>0</v>
      </c>
      <c r="AB51" s="640">
        <f t="shared" ca="1" si="7"/>
        <v>0</v>
      </c>
      <c r="AC51" s="640">
        <f t="shared" ca="1" si="7"/>
        <v>0</v>
      </c>
      <c r="AD51" s="640">
        <f t="shared" ca="1" si="7"/>
        <v>0</v>
      </c>
      <c r="AE51" s="640">
        <f t="shared" ca="1" si="7"/>
        <v>0</v>
      </c>
      <c r="AF51" s="640">
        <f t="shared" ca="1" si="7"/>
        <v>0</v>
      </c>
      <c r="AG51" s="640">
        <f t="shared" ca="1" si="7"/>
        <v>0</v>
      </c>
      <c r="AH51" s="640">
        <f t="shared" ca="1" si="7"/>
        <v>0</v>
      </c>
      <c r="AI51" s="640">
        <f t="shared" ca="1" si="7"/>
        <v>0</v>
      </c>
      <c r="AJ51" s="640">
        <f t="shared" ca="1" si="7"/>
        <v>0</v>
      </c>
      <c r="AK51" s="633"/>
    </row>
    <row r="52" spans="3:37" s="603" customFormat="1" ht="12" hidden="1">
      <c r="C52" s="634"/>
      <c r="D52" s="635"/>
      <c r="E52" s="635">
        <f>SUM(F52:AJ52)</f>
        <v>0</v>
      </c>
      <c r="F52" s="636">
        <v>0</v>
      </c>
      <c r="G52" s="637">
        <v>0</v>
      </c>
      <c r="H52" s="637">
        <v>0</v>
      </c>
      <c r="I52" s="637">
        <v>0</v>
      </c>
      <c r="J52" s="637">
        <v>0</v>
      </c>
      <c r="K52" s="637">
        <v>0</v>
      </c>
      <c r="L52" s="637">
        <v>0</v>
      </c>
      <c r="M52" s="637">
        <v>0</v>
      </c>
      <c r="N52" s="637">
        <v>0</v>
      </c>
      <c r="O52" s="637">
        <v>0</v>
      </c>
      <c r="P52" s="637">
        <v>0</v>
      </c>
      <c r="Q52" s="637">
        <v>0</v>
      </c>
      <c r="R52" s="637">
        <v>0</v>
      </c>
      <c r="S52" s="637">
        <v>0</v>
      </c>
      <c r="T52" s="637">
        <v>0</v>
      </c>
      <c r="U52" s="637">
        <v>0</v>
      </c>
      <c r="V52" s="637">
        <v>0</v>
      </c>
      <c r="W52" s="637">
        <v>0</v>
      </c>
      <c r="X52" s="637">
        <v>0</v>
      </c>
      <c r="Y52" s="637">
        <v>0</v>
      </c>
      <c r="Z52" s="637">
        <v>0</v>
      </c>
      <c r="AA52" s="637">
        <v>0</v>
      </c>
      <c r="AB52" s="637">
        <v>0</v>
      </c>
      <c r="AC52" s="637">
        <v>0</v>
      </c>
      <c r="AD52" s="637">
        <v>0</v>
      </c>
      <c r="AE52" s="637">
        <v>0</v>
      </c>
      <c r="AF52" s="637">
        <v>0</v>
      </c>
      <c r="AG52" s="637"/>
      <c r="AH52" s="637"/>
      <c r="AI52" s="637"/>
      <c r="AJ52" s="637"/>
      <c r="AK52" s="638"/>
    </row>
    <row r="53" spans="3:37" s="601" customFormat="1" ht="12" hidden="1">
      <c r="C53" s="631" t="s">
        <v>1167</v>
      </c>
      <c r="D53" s="639">
        <f>F53+NPV((1+FDN)*(1+$J$5)-1,G53:INDEX(G53:AJ53,PAL))</f>
        <v>0</v>
      </c>
      <c r="E53" s="639">
        <f>SUM(F53:AJ53)</f>
        <v>0</v>
      </c>
      <c r="F53" s="632">
        <v>0</v>
      </c>
      <c r="G53" s="640">
        <v>0</v>
      </c>
      <c r="H53" s="640">
        <v>0</v>
      </c>
      <c r="I53" s="642">
        <f>$D$197</f>
        <v>0</v>
      </c>
      <c r="J53" s="640"/>
      <c r="K53" s="640"/>
      <c r="L53" s="640"/>
      <c r="M53" s="640"/>
      <c r="N53" s="640"/>
      <c r="O53" s="640"/>
      <c r="P53" s="640"/>
      <c r="Q53" s="640"/>
      <c r="R53" s="640"/>
      <c r="S53" s="640"/>
      <c r="T53" s="640"/>
      <c r="U53" s="640"/>
      <c r="V53" s="640"/>
      <c r="W53" s="640"/>
      <c r="X53" s="640"/>
      <c r="Y53" s="640"/>
      <c r="Z53" s="640"/>
      <c r="AA53" s="640"/>
      <c r="AB53" s="640"/>
      <c r="AC53" s="640"/>
      <c r="AD53" s="640"/>
      <c r="AE53" s="640"/>
      <c r="AF53" s="640">
        <v>0</v>
      </c>
      <c r="AG53" s="640">
        <v>0</v>
      </c>
      <c r="AH53" s="640">
        <v>0</v>
      </c>
      <c r="AI53" s="640">
        <v>0</v>
      </c>
      <c r="AJ53" s="640">
        <v>0</v>
      </c>
      <c r="AK53" s="641"/>
    </row>
    <row r="54" spans="3:37" s="601" customFormat="1" ht="12" hidden="1">
      <c r="C54" s="631" t="s">
        <v>1160</v>
      </c>
      <c r="D54" s="639">
        <f ca="1">ROUND(D51-D53,1)</f>
        <v>0</v>
      </c>
      <c r="E54" s="639"/>
      <c r="F54" s="632">
        <v>0</v>
      </c>
      <c r="G54" s="640">
        <v>0</v>
      </c>
      <c r="H54" s="640">
        <v>0</v>
      </c>
      <c r="I54" s="642">
        <f>$D$197</f>
        <v>0</v>
      </c>
      <c r="J54" s="640">
        <f t="shared" ref="J54:Z54" si="8">I54 * (1+$J$5)</f>
        <v>0</v>
      </c>
      <c r="K54" s="640">
        <f t="shared" si="8"/>
        <v>0</v>
      </c>
      <c r="L54" s="640">
        <f t="shared" si="8"/>
        <v>0</v>
      </c>
      <c r="M54" s="640">
        <f t="shared" si="8"/>
        <v>0</v>
      </c>
      <c r="N54" s="640">
        <f t="shared" si="8"/>
        <v>0</v>
      </c>
      <c r="O54" s="640">
        <f t="shared" si="8"/>
        <v>0</v>
      </c>
      <c r="P54" s="640">
        <f t="shared" si="8"/>
        <v>0</v>
      </c>
      <c r="Q54" s="640">
        <f t="shared" si="8"/>
        <v>0</v>
      </c>
      <c r="R54" s="640">
        <f t="shared" si="8"/>
        <v>0</v>
      </c>
      <c r="S54" s="640">
        <f t="shared" si="8"/>
        <v>0</v>
      </c>
      <c r="T54" s="640">
        <f t="shared" si="8"/>
        <v>0</v>
      </c>
      <c r="U54" s="640">
        <f t="shared" si="8"/>
        <v>0</v>
      </c>
      <c r="V54" s="640">
        <f t="shared" si="8"/>
        <v>0</v>
      </c>
      <c r="W54" s="640">
        <f t="shared" si="8"/>
        <v>0</v>
      </c>
      <c r="X54" s="640">
        <f t="shared" si="8"/>
        <v>0</v>
      </c>
      <c r="Y54" s="640">
        <f t="shared" si="8"/>
        <v>0</v>
      </c>
      <c r="Z54" s="640">
        <f t="shared" si="8"/>
        <v>0</v>
      </c>
      <c r="AA54" s="640">
        <v>0</v>
      </c>
      <c r="AB54" s="640">
        <v>0</v>
      </c>
      <c r="AC54" s="640">
        <v>0</v>
      </c>
      <c r="AD54" s="640">
        <v>0</v>
      </c>
      <c r="AE54" s="640">
        <v>0</v>
      </c>
      <c r="AF54" s="640">
        <v>0</v>
      </c>
      <c r="AG54" s="640">
        <v>0</v>
      </c>
      <c r="AH54" s="640">
        <v>0</v>
      </c>
      <c r="AI54" s="640">
        <v>0</v>
      </c>
      <c r="AJ54" s="640">
        <v>0</v>
      </c>
      <c r="AK54" s="641"/>
    </row>
    <row r="55" spans="3:37" s="601" customFormat="1" ht="12" hidden="1" customHeight="1">
      <c r="C55" s="767"/>
      <c r="D55" s="768"/>
      <c r="E55" s="768"/>
      <c r="F55" s="768"/>
      <c r="G55" s="768"/>
      <c r="H55" s="768"/>
      <c r="I55" s="768"/>
      <c r="J55" s="768"/>
      <c r="K55" s="768"/>
      <c r="L55" s="768"/>
      <c r="M55" s="768"/>
      <c r="N55" s="768"/>
      <c r="O55" s="768"/>
      <c r="P55" s="768"/>
      <c r="Q55" s="768"/>
      <c r="R55" s="768"/>
      <c r="S55" s="768"/>
      <c r="T55" s="768"/>
      <c r="U55" s="768"/>
      <c r="V55" s="768"/>
      <c r="W55" s="768"/>
      <c r="X55" s="768"/>
      <c r="Y55" s="768"/>
      <c r="Z55" s="768"/>
      <c r="AA55" s="768"/>
      <c r="AB55" s="768"/>
      <c r="AC55" s="768"/>
      <c r="AD55" s="768"/>
      <c r="AE55" s="768"/>
      <c r="AF55" s="768"/>
      <c r="AG55" s="768"/>
      <c r="AH55" s="768"/>
      <c r="AI55" s="768"/>
      <c r="AJ55" s="769"/>
      <c r="AK55" s="602"/>
    </row>
    <row r="56" spans="3:37" s="601" customFormat="1" ht="12" hidden="1">
      <c r="C56" s="631" t="s">
        <v>1166</v>
      </c>
      <c r="D56" s="639">
        <f ca="1">F56+NPV(FDN,G56:INDEX(G56:AJ56,PAL))</f>
        <v>0</v>
      </c>
      <c r="E56" s="639">
        <f ca="1">SUM(F56:AJ56)</f>
        <v>0</v>
      </c>
      <c r="F56" s="632">
        <f ca="1">'6.1'!F17</f>
        <v>0</v>
      </c>
      <c r="G56" s="640">
        <f ca="1">'6.1'!G17</f>
        <v>0</v>
      </c>
      <c r="H56" s="640">
        <f ca="1">'6.1'!H17</f>
        <v>0</v>
      </c>
      <c r="I56" s="640">
        <f ca="1">'6.1'!I17</f>
        <v>0</v>
      </c>
      <c r="J56" s="640">
        <f ca="1">'6.1'!J17</f>
        <v>0</v>
      </c>
      <c r="K56" s="640">
        <f ca="1">'6.1'!K17</f>
        <v>0</v>
      </c>
      <c r="L56" s="640">
        <f ca="1">'6.1'!L17</f>
        <v>0</v>
      </c>
      <c r="M56" s="640">
        <f ca="1">'6.1'!M17</f>
        <v>0</v>
      </c>
      <c r="N56" s="640">
        <f ca="1">'6.1'!N17</f>
        <v>0</v>
      </c>
      <c r="O56" s="640">
        <f ca="1">'6.1'!O17</f>
        <v>0</v>
      </c>
      <c r="P56" s="640">
        <f ca="1">'6.1'!P17</f>
        <v>0</v>
      </c>
      <c r="Q56" s="640">
        <f ca="1">'6.1'!Q17</f>
        <v>0</v>
      </c>
      <c r="R56" s="640">
        <f ca="1">'6.1'!R17</f>
        <v>0</v>
      </c>
      <c r="S56" s="640">
        <f ca="1">'6.1'!S17</f>
        <v>0</v>
      </c>
      <c r="T56" s="640">
        <f ca="1">'6.1'!T17</f>
        <v>0</v>
      </c>
      <c r="U56" s="640">
        <f ca="1">'6.1'!U17</f>
        <v>0</v>
      </c>
      <c r="V56" s="640">
        <f ca="1">'6.1'!V17</f>
        <v>0</v>
      </c>
      <c r="W56" s="640">
        <f ca="1">'6.1'!W17</f>
        <v>0</v>
      </c>
      <c r="X56" s="640">
        <f ca="1">'6.1'!X17</f>
        <v>0</v>
      </c>
      <c r="Y56" s="640">
        <f ca="1">'6.1'!Y17</f>
        <v>0</v>
      </c>
      <c r="Z56" s="640">
        <f ca="1">'6.1'!Z17</f>
        <v>0</v>
      </c>
      <c r="AA56" s="640">
        <f ca="1">'6.1'!AA17</f>
        <v>0</v>
      </c>
      <c r="AB56" s="640">
        <f ca="1">'6.1'!AB17</f>
        <v>0</v>
      </c>
      <c r="AC56" s="640">
        <f ca="1">'6.1'!AC17</f>
        <v>0</v>
      </c>
      <c r="AD56" s="640">
        <f ca="1">'6.1'!AD17</f>
        <v>0</v>
      </c>
      <c r="AE56" s="640">
        <f ca="1">'6.1'!AE17</f>
        <v>0</v>
      </c>
      <c r="AF56" s="640">
        <f ca="1">'6.1'!AF17</f>
        <v>0</v>
      </c>
      <c r="AG56" s="640">
        <f ca="1">'6.1'!AG17</f>
        <v>0</v>
      </c>
      <c r="AH56" s="640">
        <f ca="1">'6.1'!AH17</f>
        <v>0</v>
      </c>
      <c r="AI56" s="640">
        <f ca="1">'6.1'!AI17</f>
        <v>0</v>
      </c>
      <c r="AJ56" s="640">
        <f ca="1">'6.1'!AJ17</f>
        <v>0</v>
      </c>
      <c r="AK56" s="641"/>
    </row>
    <row r="57" spans="3:37" s="601" customFormat="1" ht="12" hidden="1">
      <c r="C57" s="631" t="s">
        <v>1165</v>
      </c>
      <c r="D57" s="639">
        <f ca="1">F57+NPV((1+FDN)*(1+$J$5)-1,G57:INDEX(G57:AJ57,PAL))</f>
        <v>0</v>
      </c>
      <c r="E57" s="639">
        <v>0</v>
      </c>
      <c r="F57" s="632">
        <f t="shared" ref="F57:AJ57" ca="1" si="9">F56*(1+$J$5)^F$30</f>
        <v>0</v>
      </c>
      <c r="G57" s="640">
        <f t="shared" ca="1" si="9"/>
        <v>0</v>
      </c>
      <c r="H57" s="640">
        <f t="shared" ca="1" si="9"/>
        <v>0</v>
      </c>
      <c r="I57" s="640">
        <f t="shared" ca="1" si="9"/>
        <v>0</v>
      </c>
      <c r="J57" s="640">
        <f t="shared" ca="1" si="9"/>
        <v>0</v>
      </c>
      <c r="K57" s="640">
        <f t="shared" ca="1" si="9"/>
        <v>0</v>
      </c>
      <c r="L57" s="640">
        <f t="shared" ca="1" si="9"/>
        <v>0</v>
      </c>
      <c r="M57" s="640">
        <f t="shared" ca="1" si="9"/>
        <v>0</v>
      </c>
      <c r="N57" s="640">
        <f t="shared" ca="1" si="9"/>
        <v>0</v>
      </c>
      <c r="O57" s="640">
        <f t="shared" ca="1" si="9"/>
        <v>0</v>
      </c>
      <c r="P57" s="640">
        <f t="shared" ca="1" si="9"/>
        <v>0</v>
      </c>
      <c r="Q57" s="640">
        <f t="shared" ca="1" si="9"/>
        <v>0</v>
      </c>
      <c r="R57" s="640">
        <f t="shared" ca="1" si="9"/>
        <v>0</v>
      </c>
      <c r="S57" s="640">
        <f t="shared" ca="1" si="9"/>
        <v>0</v>
      </c>
      <c r="T57" s="640">
        <f t="shared" ca="1" si="9"/>
        <v>0</v>
      </c>
      <c r="U57" s="640">
        <f t="shared" ca="1" si="9"/>
        <v>0</v>
      </c>
      <c r="V57" s="640">
        <f t="shared" ca="1" si="9"/>
        <v>0</v>
      </c>
      <c r="W57" s="640">
        <f t="shared" ca="1" si="9"/>
        <v>0</v>
      </c>
      <c r="X57" s="640">
        <f t="shared" ca="1" si="9"/>
        <v>0</v>
      </c>
      <c r="Y57" s="640">
        <f t="shared" ca="1" si="9"/>
        <v>0</v>
      </c>
      <c r="Z57" s="640">
        <f t="shared" ca="1" si="9"/>
        <v>0</v>
      </c>
      <c r="AA57" s="640">
        <f t="shared" ca="1" si="9"/>
        <v>0</v>
      </c>
      <c r="AB57" s="640">
        <f t="shared" ca="1" si="9"/>
        <v>0</v>
      </c>
      <c r="AC57" s="640">
        <f t="shared" ca="1" si="9"/>
        <v>0</v>
      </c>
      <c r="AD57" s="640">
        <f t="shared" ca="1" si="9"/>
        <v>0</v>
      </c>
      <c r="AE57" s="640">
        <f t="shared" ca="1" si="9"/>
        <v>0</v>
      </c>
      <c r="AF57" s="640">
        <f t="shared" ca="1" si="9"/>
        <v>0</v>
      </c>
      <c r="AG57" s="640">
        <f t="shared" ca="1" si="9"/>
        <v>0</v>
      </c>
      <c r="AH57" s="640">
        <f t="shared" ca="1" si="9"/>
        <v>0</v>
      </c>
      <c r="AI57" s="640">
        <f t="shared" ca="1" si="9"/>
        <v>0</v>
      </c>
      <c r="AJ57" s="640">
        <f t="shared" ca="1" si="9"/>
        <v>0</v>
      </c>
      <c r="AK57" s="633"/>
    </row>
    <row r="58" spans="3:37" s="603" customFormat="1" ht="12" hidden="1">
      <c r="C58" s="634"/>
      <c r="D58" s="635"/>
      <c r="E58" s="635">
        <f>SUM(F58:AJ58)</f>
        <v>0</v>
      </c>
      <c r="F58" s="636">
        <v>0</v>
      </c>
      <c r="G58" s="637">
        <v>0</v>
      </c>
      <c r="H58" s="637">
        <v>0</v>
      </c>
      <c r="I58" s="637">
        <v>0</v>
      </c>
      <c r="J58" s="637">
        <v>0</v>
      </c>
      <c r="K58" s="637">
        <v>0</v>
      </c>
      <c r="L58" s="637">
        <v>0</v>
      </c>
      <c r="M58" s="637">
        <v>0</v>
      </c>
      <c r="N58" s="637">
        <v>0</v>
      </c>
      <c r="O58" s="637">
        <v>0</v>
      </c>
      <c r="P58" s="637">
        <v>0</v>
      </c>
      <c r="Q58" s="637">
        <v>0</v>
      </c>
      <c r="R58" s="637">
        <v>0</v>
      </c>
      <c r="S58" s="637">
        <v>0</v>
      </c>
      <c r="T58" s="637">
        <v>0</v>
      </c>
      <c r="U58" s="637">
        <v>0</v>
      </c>
      <c r="V58" s="637">
        <v>0</v>
      </c>
      <c r="W58" s="637">
        <v>0</v>
      </c>
      <c r="X58" s="637">
        <v>0</v>
      </c>
      <c r="Y58" s="637">
        <v>0</v>
      </c>
      <c r="Z58" s="637">
        <v>0</v>
      </c>
      <c r="AA58" s="637">
        <v>0</v>
      </c>
      <c r="AB58" s="637">
        <v>0</v>
      </c>
      <c r="AC58" s="637">
        <v>0</v>
      </c>
      <c r="AD58" s="637">
        <v>0</v>
      </c>
      <c r="AE58" s="637">
        <v>0</v>
      </c>
      <c r="AF58" s="637">
        <v>0</v>
      </c>
      <c r="AG58" s="637"/>
      <c r="AH58" s="637"/>
      <c r="AI58" s="637"/>
      <c r="AJ58" s="637"/>
      <c r="AK58" s="638"/>
    </row>
    <row r="59" spans="3:37" s="601" customFormat="1" ht="12" hidden="1">
      <c r="C59" s="631" t="s">
        <v>1164</v>
      </c>
      <c r="D59" s="639">
        <f>F59+NPV((1+FDN)*(1+$J$5)-1,G59:INDEX(G59:AJ59,PAL))</f>
        <v>0</v>
      </c>
      <c r="E59" s="639">
        <f>SUM(F59:AJ59)</f>
        <v>0</v>
      </c>
      <c r="F59" s="632">
        <v>0</v>
      </c>
      <c r="G59" s="640">
        <v>0</v>
      </c>
      <c r="H59" s="640">
        <v>0</v>
      </c>
      <c r="I59" s="642">
        <f>$D$198</f>
        <v>0</v>
      </c>
      <c r="J59" s="640"/>
      <c r="K59" s="640"/>
      <c r="L59" s="640"/>
      <c r="M59" s="640"/>
      <c r="N59" s="640"/>
      <c r="O59" s="640"/>
      <c r="P59" s="640"/>
      <c r="Q59" s="640"/>
      <c r="R59" s="640"/>
      <c r="S59" s="640"/>
      <c r="T59" s="640"/>
      <c r="U59" s="640"/>
      <c r="V59" s="640"/>
      <c r="W59" s="640"/>
      <c r="X59" s="640"/>
      <c r="Y59" s="640"/>
      <c r="Z59" s="640"/>
      <c r="AA59" s="640"/>
      <c r="AB59" s="640"/>
      <c r="AC59" s="640"/>
      <c r="AD59" s="640"/>
      <c r="AE59" s="640"/>
      <c r="AF59" s="640">
        <v>0</v>
      </c>
      <c r="AG59" s="640">
        <v>0</v>
      </c>
      <c r="AH59" s="640">
        <v>0</v>
      </c>
      <c r="AI59" s="640">
        <v>0</v>
      </c>
      <c r="AJ59" s="640">
        <v>0</v>
      </c>
      <c r="AK59" s="641"/>
    </row>
    <row r="60" spans="3:37" s="601" customFormat="1" ht="12" hidden="1">
      <c r="C60" s="631" t="s">
        <v>1160</v>
      </c>
      <c r="D60" s="639">
        <f ca="1">ROUND(D57+D59,1)</f>
        <v>0</v>
      </c>
      <c r="E60" s="639"/>
      <c r="F60" s="632">
        <v>0</v>
      </c>
      <c r="G60" s="640">
        <v>0</v>
      </c>
      <c r="H60" s="640">
        <v>0</v>
      </c>
      <c r="I60" s="640">
        <f t="shared" ref="I60" si="10">$D$197</f>
        <v>0</v>
      </c>
      <c r="J60" s="640">
        <f t="shared" ref="J60:Z60" si="11">I60 * (1+$J$5)</f>
        <v>0</v>
      </c>
      <c r="K60" s="640">
        <f t="shared" si="11"/>
        <v>0</v>
      </c>
      <c r="L60" s="640">
        <f t="shared" si="11"/>
        <v>0</v>
      </c>
      <c r="M60" s="640">
        <f t="shared" si="11"/>
        <v>0</v>
      </c>
      <c r="N60" s="640">
        <f t="shared" si="11"/>
        <v>0</v>
      </c>
      <c r="O60" s="640">
        <f t="shared" si="11"/>
        <v>0</v>
      </c>
      <c r="P60" s="640">
        <f t="shared" si="11"/>
        <v>0</v>
      </c>
      <c r="Q60" s="640">
        <f t="shared" si="11"/>
        <v>0</v>
      </c>
      <c r="R60" s="640">
        <f t="shared" si="11"/>
        <v>0</v>
      </c>
      <c r="S60" s="640">
        <f t="shared" si="11"/>
        <v>0</v>
      </c>
      <c r="T60" s="640">
        <f t="shared" si="11"/>
        <v>0</v>
      </c>
      <c r="U60" s="640">
        <f t="shared" si="11"/>
        <v>0</v>
      </c>
      <c r="V60" s="640">
        <f t="shared" si="11"/>
        <v>0</v>
      </c>
      <c r="W60" s="640">
        <f t="shared" si="11"/>
        <v>0</v>
      </c>
      <c r="X60" s="640">
        <f t="shared" si="11"/>
        <v>0</v>
      </c>
      <c r="Y60" s="640">
        <f t="shared" si="11"/>
        <v>0</v>
      </c>
      <c r="Z60" s="640">
        <f t="shared" si="11"/>
        <v>0</v>
      </c>
      <c r="AA60" s="640">
        <v>0</v>
      </c>
      <c r="AB60" s="640">
        <v>0</v>
      </c>
      <c r="AC60" s="640">
        <v>0</v>
      </c>
      <c r="AD60" s="640">
        <v>0</v>
      </c>
      <c r="AE60" s="640">
        <v>0</v>
      </c>
      <c r="AF60" s="640">
        <v>0</v>
      </c>
      <c r="AG60" s="640">
        <v>0</v>
      </c>
      <c r="AH60" s="640">
        <v>0</v>
      </c>
      <c r="AI60" s="640">
        <v>0</v>
      </c>
      <c r="AJ60" s="640">
        <v>0</v>
      </c>
      <c r="AK60" s="602">
        <v>0</v>
      </c>
    </row>
    <row r="61" spans="3:37" s="601" customFormat="1" ht="12" hidden="1">
      <c r="C61" s="764"/>
      <c r="D61" s="765"/>
      <c r="E61" s="765"/>
      <c r="F61" s="765"/>
      <c r="G61" s="765"/>
      <c r="H61" s="765"/>
      <c r="I61" s="765"/>
      <c r="J61" s="765"/>
      <c r="K61" s="765"/>
      <c r="L61" s="765"/>
      <c r="M61" s="765"/>
      <c r="N61" s="765"/>
      <c r="O61" s="765"/>
      <c r="P61" s="765"/>
      <c r="Q61" s="765"/>
      <c r="R61" s="765"/>
      <c r="S61" s="765"/>
      <c r="T61" s="765"/>
      <c r="U61" s="765"/>
      <c r="V61" s="765"/>
      <c r="W61" s="765"/>
      <c r="X61" s="765"/>
      <c r="Y61" s="765"/>
      <c r="Z61" s="765"/>
      <c r="AA61" s="765"/>
      <c r="AB61" s="765"/>
      <c r="AC61" s="765"/>
      <c r="AD61" s="765"/>
      <c r="AE61" s="765"/>
      <c r="AF61" s="765"/>
      <c r="AG61" s="765"/>
      <c r="AH61" s="765"/>
      <c r="AI61" s="765"/>
      <c r="AJ61" s="766"/>
      <c r="AK61" s="602"/>
    </row>
    <row r="62" spans="3:37" s="601" customFormat="1" ht="12" hidden="1">
      <c r="C62" s="643" t="s">
        <v>1432</v>
      </c>
      <c r="D62" s="644">
        <f ca="1">F62+NPV(FDN,G62:INDEX(G62:AJ62,PAL))</f>
        <v>0</v>
      </c>
      <c r="E62" s="644">
        <f t="shared" ref="E62:E63" ca="1" si="12">SUM(F62:AJ62)</f>
        <v>0</v>
      </c>
      <c r="F62" s="645">
        <f ca="1">F63/(1+$J$5)^F42</f>
        <v>0</v>
      </c>
      <c r="G62" s="645">
        <f t="shared" ref="G62:AJ62" ca="1" si="13">G63/(1+$J$5)^G42</f>
        <v>0</v>
      </c>
      <c r="H62" s="645">
        <f t="shared" ca="1" si="13"/>
        <v>0</v>
      </c>
      <c r="I62" s="645">
        <f t="shared" ca="1" si="13"/>
        <v>0</v>
      </c>
      <c r="J62" s="645">
        <f t="shared" ca="1" si="13"/>
        <v>0</v>
      </c>
      <c r="K62" s="645">
        <f t="shared" ca="1" si="13"/>
        <v>0</v>
      </c>
      <c r="L62" s="645">
        <f t="shared" ca="1" si="13"/>
        <v>0</v>
      </c>
      <c r="M62" s="645">
        <f t="shared" ca="1" si="13"/>
        <v>0</v>
      </c>
      <c r="N62" s="645">
        <f t="shared" ca="1" si="13"/>
        <v>0</v>
      </c>
      <c r="O62" s="645">
        <f t="shared" ca="1" si="13"/>
        <v>0</v>
      </c>
      <c r="P62" s="645">
        <f t="shared" ca="1" si="13"/>
        <v>0</v>
      </c>
      <c r="Q62" s="645">
        <f t="shared" ca="1" si="13"/>
        <v>0</v>
      </c>
      <c r="R62" s="645">
        <f t="shared" ca="1" si="13"/>
        <v>0</v>
      </c>
      <c r="S62" s="645">
        <f t="shared" ca="1" si="13"/>
        <v>0</v>
      </c>
      <c r="T62" s="645">
        <f t="shared" ca="1" si="13"/>
        <v>0</v>
      </c>
      <c r="U62" s="645">
        <f t="shared" ca="1" si="13"/>
        <v>0</v>
      </c>
      <c r="V62" s="645">
        <f t="shared" ca="1" si="13"/>
        <v>0</v>
      </c>
      <c r="W62" s="645">
        <f t="shared" ca="1" si="13"/>
        <v>0</v>
      </c>
      <c r="X62" s="645">
        <f t="shared" ca="1" si="13"/>
        <v>0</v>
      </c>
      <c r="Y62" s="645">
        <f t="shared" ca="1" si="13"/>
        <v>0</v>
      </c>
      <c r="Z62" s="645">
        <f t="shared" ca="1" si="13"/>
        <v>0</v>
      </c>
      <c r="AA62" s="645">
        <f t="shared" ca="1" si="13"/>
        <v>0</v>
      </c>
      <c r="AB62" s="645">
        <f t="shared" ca="1" si="13"/>
        <v>0</v>
      </c>
      <c r="AC62" s="645">
        <f t="shared" ca="1" si="13"/>
        <v>0</v>
      </c>
      <c r="AD62" s="645">
        <f t="shared" ca="1" si="13"/>
        <v>0</v>
      </c>
      <c r="AE62" s="645">
        <f t="shared" ca="1" si="13"/>
        <v>0</v>
      </c>
      <c r="AF62" s="645">
        <f t="shared" ca="1" si="13"/>
        <v>0</v>
      </c>
      <c r="AG62" s="645">
        <f t="shared" ca="1" si="13"/>
        <v>0</v>
      </c>
      <c r="AH62" s="645">
        <f t="shared" ca="1" si="13"/>
        <v>0</v>
      </c>
      <c r="AI62" s="645">
        <f t="shared" ca="1" si="13"/>
        <v>0</v>
      </c>
      <c r="AJ62" s="645">
        <f t="shared" ca="1" si="13"/>
        <v>0</v>
      </c>
      <c r="AK62" s="646"/>
    </row>
    <row r="63" spans="3:37" s="601" customFormat="1" ht="12" hidden="1">
      <c r="C63" s="643" t="s">
        <v>1431</v>
      </c>
      <c r="D63" s="644">
        <f ca="1">F63+NPV((1+FDN)*(1+$J$5)-1,G63:INDEX(G63:AJ63,PAL))</f>
        <v>0</v>
      </c>
      <c r="E63" s="644">
        <f t="shared" ca="1" si="12"/>
        <v>0</v>
      </c>
      <c r="F63" s="645">
        <f ca="1">IF(AND(F53&lt;&gt;0,F51-F57&gt;0),F51-F57,0)</f>
        <v>0</v>
      </c>
      <c r="G63" s="645">
        <f t="shared" ref="G63:AJ63" ca="1" si="14">IF(AND(G53&lt;&gt;0,G51-G57&gt;0),G51-G57,0)</f>
        <v>0</v>
      </c>
      <c r="H63" s="645">
        <f t="shared" ca="1" si="14"/>
        <v>0</v>
      </c>
      <c r="I63" s="645">
        <f t="shared" ca="1" si="14"/>
        <v>0</v>
      </c>
      <c r="J63" s="645">
        <f t="shared" ca="1" si="14"/>
        <v>0</v>
      </c>
      <c r="K63" s="645">
        <f t="shared" ca="1" si="14"/>
        <v>0</v>
      </c>
      <c r="L63" s="645">
        <f t="shared" ca="1" si="14"/>
        <v>0</v>
      </c>
      <c r="M63" s="645">
        <f t="shared" ca="1" si="14"/>
        <v>0</v>
      </c>
      <c r="N63" s="645">
        <f t="shared" ca="1" si="14"/>
        <v>0</v>
      </c>
      <c r="O63" s="645">
        <f t="shared" ca="1" si="14"/>
        <v>0</v>
      </c>
      <c r="P63" s="645">
        <f t="shared" ca="1" si="14"/>
        <v>0</v>
      </c>
      <c r="Q63" s="645">
        <f t="shared" ca="1" si="14"/>
        <v>0</v>
      </c>
      <c r="R63" s="645">
        <f t="shared" ca="1" si="14"/>
        <v>0</v>
      </c>
      <c r="S63" s="645">
        <f t="shared" ca="1" si="14"/>
        <v>0</v>
      </c>
      <c r="T63" s="645">
        <f t="shared" ca="1" si="14"/>
        <v>0</v>
      </c>
      <c r="U63" s="645">
        <f t="shared" ca="1" si="14"/>
        <v>0</v>
      </c>
      <c r="V63" s="645">
        <f t="shared" ca="1" si="14"/>
        <v>0</v>
      </c>
      <c r="W63" s="645">
        <f t="shared" ca="1" si="14"/>
        <v>0</v>
      </c>
      <c r="X63" s="645">
        <f t="shared" ca="1" si="14"/>
        <v>0</v>
      </c>
      <c r="Y63" s="645">
        <f t="shared" ca="1" si="14"/>
        <v>0</v>
      </c>
      <c r="Z63" s="645">
        <f t="shared" ca="1" si="14"/>
        <v>0</v>
      </c>
      <c r="AA63" s="645">
        <f t="shared" ca="1" si="14"/>
        <v>0</v>
      </c>
      <c r="AB63" s="645">
        <f t="shared" ca="1" si="14"/>
        <v>0</v>
      </c>
      <c r="AC63" s="645">
        <f t="shared" ca="1" si="14"/>
        <v>0</v>
      </c>
      <c r="AD63" s="645">
        <f t="shared" ca="1" si="14"/>
        <v>0</v>
      </c>
      <c r="AE63" s="645">
        <f t="shared" ca="1" si="14"/>
        <v>0</v>
      </c>
      <c r="AF63" s="645">
        <f t="shared" ca="1" si="14"/>
        <v>0</v>
      </c>
      <c r="AG63" s="645">
        <f t="shared" ca="1" si="14"/>
        <v>0</v>
      </c>
      <c r="AH63" s="645">
        <f t="shared" ca="1" si="14"/>
        <v>0</v>
      </c>
      <c r="AI63" s="645">
        <f t="shared" ca="1" si="14"/>
        <v>0</v>
      </c>
      <c r="AJ63" s="645">
        <f t="shared" ca="1" si="14"/>
        <v>0</v>
      </c>
      <c r="AK63" s="646"/>
    </row>
    <row r="64" spans="3:37" s="601" customFormat="1" ht="12" hidden="1">
      <c r="C64" s="764"/>
      <c r="D64" s="765"/>
      <c r="E64" s="765"/>
      <c r="F64" s="765"/>
      <c r="G64" s="765"/>
      <c r="H64" s="765"/>
      <c r="I64" s="765"/>
      <c r="J64" s="765"/>
      <c r="K64" s="765"/>
      <c r="L64" s="765"/>
      <c r="M64" s="765"/>
      <c r="N64" s="765"/>
      <c r="O64" s="765"/>
      <c r="P64" s="765"/>
      <c r="Q64" s="765"/>
      <c r="R64" s="765"/>
      <c r="S64" s="765"/>
      <c r="T64" s="765"/>
      <c r="U64" s="765"/>
      <c r="V64" s="765"/>
      <c r="W64" s="765"/>
      <c r="X64" s="765"/>
      <c r="Y64" s="765"/>
      <c r="Z64" s="765"/>
      <c r="AA64" s="765"/>
      <c r="AB64" s="765"/>
      <c r="AC64" s="765"/>
      <c r="AD64" s="765"/>
      <c r="AE64" s="765"/>
      <c r="AF64" s="765"/>
      <c r="AG64" s="765"/>
      <c r="AH64" s="765"/>
      <c r="AI64" s="765"/>
      <c r="AJ64" s="766"/>
      <c r="AK64" s="602"/>
    </row>
    <row r="65" spans="3:37" s="601" customFormat="1" ht="12" hidden="1">
      <c r="C65" s="631" t="s">
        <v>1163</v>
      </c>
      <c r="D65" s="639">
        <f ca="1">F65+NPV(FDN,G65:INDEX(G65:AJ65,PAL))</f>
        <v>0</v>
      </c>
      <c r="E65" s="639">
        <f ca="1">SUM(F65:AJ65)</f>
        <v>0</v>
      </c>
      <c r="F65" s="632">
        <f ca="1">'6.1'!F16</f>
        <v>0</v>
      </c>
      <c r="G65" s="640">
        <f ca="1">'6.1'!G16</f>
        <v>0</v>
      </c>
      <c r="H65" s="640">
        <f ca="1">'6.1'!H16</f>
        <v>0</v>
      </c>
      <c r="I65" s="640">
        <f ca="1">'6.1'!I16</f>
        <v>0</v>
      </c>
      <c r="J65" s="640">
        <f ca="1">'6.1'!J16</f>
        <v>0</v>
      </c>
      <c r="K65" s="640">
        <f ca="1">'6.1'!K16</f>
        <v>0</v>
      </c>
      <c r="L65" s="640">
        <f ca="1">'6.1'!L16</f>
        <v>0</v>
      </c>
      <c r="M65" s="640">
        <f ca="1">'6.1'!M16</f>
        <v>0</v>
      </c>
      <c r="N65" s="640">
        <f ca="1">'6.1'!N16</f>
        <v>0</v>
      </c>
      <c r="O65" s="640">
        <f ca="1">'6.1'!O16</f>
        <v>0</v>
      </c>
      <c r="P65" s="640">
        <f ca="1">'6.1'!P16</f>
        <v>0</v>
      </c>
      <c r="Q65" s="640">
        <f ca="1">'6.1'!Q16</f>
        <v>0</v>
      </c>
      <c r="R65" s="640">
        <f ca="1">'6.1'!R16</f>
        <v>0</v>
      </c>
      <c r="S65" s="640">
        <f ca="1">'6.1'!S16</f>
        <v>0</v>
      </c>
      <c r="T65" s="640">
        <f ca="1">'6.1'!T16</f>
        <v>0</v>
      </c>
      <c r="U65" s="640">
        <f ca="1">'6.1'!U16</f>
        <v>0</v>
      </c>
      <c r="V65" s="640">
        <f ca="1">'6.1'!V16</f>
        <v>0</v>
      </c>
      <c r="W65" s="640">
        <f ca="1">'6.1'!W16</f>
        <v>0</v>
      </c>
      <c r="X65" s="640">
        <f ca="1">'6.1'!X16</f>
        <v>0</v>
      </c>
      <c r="Y65" s="640">
        <f ca="1">'6.1'!Y16</f>
        <v>0</v>
      </c>
      <c r="Z65" s="640">
        <f ca="1">'6.1'!Z16</f>
        <v>0</v>
      </c>
      <c r="AA65" s="640">
        <f ca="1">'6.1'!AA16</f>
        <v>0</v>
      </c>
      <c r="AB65" s="640">
        <f ca="1">'6.1'!AB16</f>
        <v>0</v>
      </c>
      <c r="AC65" s="640">
        <f ca="1">'6.1'!AC16</f>
        <v>0</v>
      </c>
      <c r="AD65" s="640">
        <f ca="1">'6.1'!AD16</f>
        <v>0</v>
      </c>
      <c r="AE65" s="640">
        <f ca="1">'6.1'!AE16</f>
        <v>0</v>
      </c>
      <c r="AF65" s="632">
        <f ca="1">'6.1'!AF16</f>
        <v>0</v>
      </c>
      <c r="AG65" s="640">
        <f ca="1">'6.1'!AG16</f>
        <v>0</v>
      </c>
      <c r="AH65" s="640">
        <f ca="1">'6.1'!AH16</f>
        <v>0</v>
      </c>
      <c r="AI65" s="640">
        <f ca="1">'6.1'!AI16</f>
        <v>0</v>
      </c>
      <c r="AJ65" s="640">
        <f ca="1">'6.1'!AJ16</f>
        <v>0</v>
      </c>
      <c r="AK65" s="641"/>
    </row>
    <row r="66" spans="3:37" s="601" customFormat="1" ht="12" hidden="1">
      <c r="C66" s="631" t="s">
        <v>1162</v>
      </c>
      <c r="D66" s="639">
        <f ca="1">F66+NPV((1+FDN)*(1+$J$5)-1,G66:INDEX(G66:AJ66,PAL))</f>
        <v>0</v>
      </c>
      <c r="E66" s="639">
        <v>0</v>
      </c>
      <c r="F66" s="632">
        <f t="shared" ref="F66:AJ66" ca="1" si="15">F65*(1+$J$5)^F$30</f>
        <v>0</v>
      </c>
      <c r="G66" s="640">
        <f t="shared" ca="1" si="15"/>
        <v>0</v>
      </c>
      <c r="H66" s="640">
        <f t="shared" ca="1" si="15"/>
        <v>0</v>
      </c>
      <c r="I66" s="640">
        <f t="shared" ca="1" si="15"/>
        <v>0</v>
      </c>
      <c r="J66" s="640">
        <f t="shared" ca="1" si="15"/>
        <v>0</v>
      </c>
      <c r="K66" s="640">
        <f t="shared" ca="1" si="15"/>
        <v>0</v>
      </c>
      <c r="L66" s="640">
        <f t="shared" ca="1" si="15"/>
        <v>0</v>
      </c>
      <c r="M66" s="640">
        <f t="shared" ca="1" si="15"/>
        <v>0</v>
      </c>
      <c r="N66" s="640">
        <f t="shared" ca="1" si="15"/>
        <v>0</v>
      </c>
      <c r="O66" s="640">
        <f t="shared" ca="1" si="15"/>
        <v>0</v>
      </c>
      <c r="P66" s="640">
        <f t="shared" ca="1" si="15"/>
        <v>0</v>
      </c>
      <c r="Q66" s="640">
        <f t="shared" ca="1" si="15"/>
        <v>0</v>
      </c>
      <c r="R66" s="640">
        <f t="shared" ca="1" si="15"/>
        <v>0</v>
      </c>
      <c r="S66" s="640">
        <f t="shared" ca="1" si="15"/>
        <v>0</v>
      </c>
      <c r="T66" s="640">
        <f t="shared" ca="1" si="15"/>
        <v>0</v>
      </c>
      <c r="U66" s="640">
        <f t="shared" ca="1" si="15"/>
        <v>0</v>
      </c>
      <c r="V66" s="640">
        <f t="shared" ca="1" si="15"/>
        <v>0</v>
      </c>
      <c r="W66" s="640">
        <f t="shared" ca="1" si="15"/>
        <v>0</v>
      </c>
      <c r="X66" s="640">
        <f t="shared" ca="1" si="15"/>
        <v>0</v>
      </c>
      <c r="Y66" s="640">
        <f t="shared" ca="1" si="15"/>
        <v>0</v>
      </c>
      <c r="Z66" s="640">
        <f t="shared" ca="1" si="15"/>
        <v>0</v>
      </c>
      <c r="AA66" s="640">
        <f t="shared" ca="1" si="15"/>
        <v>0</v>
      </c>
      <c r="AB66" s="640">
        <f t="shared" ca="1" si="15"/>
        <v>0</v>
      </c>
      <c r="AC66" s="640">
        <f t="shared" ca="1" si="15"/>
        <v>0</v>
      </c>
      <c r="AD66" s="640">
        <f t="shared" ca="1" si="15"/>
        <v>0</v>
      </c>
      <c r="AE66" s="640">
        <f t="shared" ca="1" si="15"/>
        <v>0</v>
      </c>
      <c r="AF66" s="640">
        <f t="shared" ca="1" si="15"/>
        <v>0</v>
      </c>
      <c r="AG66" s="640">
        <f t="shared" ca="1" si="15"/>
        <v>0</v>
      </c>
      <c r="AH66" s="640">
        <f t="shared" ca="1" si="15"/>
        <v>0</v>
      </c>
      <c r="AI66" s="640">
        <f t="shared" ca="1" si="15"/>
        <v>0</v>
      </c>
      <c r="AJ66" s="640">
        <f t="shared" ca="1" si="15"/>
        <v>0</v>
      </c>
      <c r="AK66" s="633"/>
    </row>
    <row r="67" spans="3:37" s="603" customFormat="1" ht="12" hidden="1">
      <c r="C67" s="634"/>
      <c r="D67" s="635"/>
      <c r="E67" s="635">
        <f>SUM(F67:AJ67)</f>
        <v>0</v>
      </c>
      <c r="F67" s="636">
        <v>0</v>
      </c>
      <c r="G67" s="637">
        <v>0</v>
      </c>
      <c r="H67" s="637">
        <v>0</v>
      </c>
      <c r="I67" s="637">
        <v>0</v>
      </c>
      <c r="J67" s="637">
        <v>0</v>
      </c>
      <c r="K67" s="637">
        <v>0</v>
      </c>
      <c r="L67" s="637">
        <v>0</v>
      </c>
      <c r="M67" s="637">
        <v>0</v>
      </c>
      <c r="N67" s="637">
        <v>0</v>
      </c>
      <c r="O67" s="637">
        <v>0</v>
      </c>
      <c r="P67" s="637">
        <v>0</v>
      </c>
      <c r="Q67" s="637">
        <v>0</v>
      </c>
      <c r="R67" s="637">
        <v>0</v>
      </c>
      <c r="S67" s="637">
        <v>0</v>
      </c>
      <c r="T67" s="637">
        <v>0</v>
      </c>
      <c r="U67" s="637">
        <v>0</v>
      </c>
      <c r="V67" s="637">
        <v>0</v>
      </c>
      <c r="W67" s="637">
        <v>0</v>
      </c>
      <c r="X67" s="637">
        <v>0</v>
      </c>
      <c r="Y67" s="637">
        <v>0</v>
      </c>
      <c r="Z67" s="637">
        <v>0</v>
      </c>
      <c r="AA67" s="637">
        <v>0</v>
      </c>
      <c r="AB67" s="637">
        <v>0</v>
      </c>
      <c r="AC67" s="637">
        <v>0</v>
      </c>
      <c r="AD67" s="637">
        <v>0</v>
      </c>
      <c r="AE67" s="637">
        <v>0</v>
      </c>
      <c r="AF67" s="637">
        <v>0</v>
      </c>
      <c r="AG67" s="637"/>
      <c r="AH67" s="637"/>
      <c r="AI67" s="637"/>
      <c r="AJ67" s="637"/>
      <c r="AK67" s="638"/>
    </row>
    <row r="68" spans="3:37" s="601" customFormat="1" ht="12" hidden="1">
      <c r="C68" s="631" t="s">
        <v>1161</v>
      </c>
      <c r="D68" s="639">
        <f>F68+NPV((1+FDN)*(1+$J$5)-1,G68:INDEX(G68:AJ68,PAL))</f>
        <v>0</v>
      </c>
      <c r="E68" s="639">
        <f>SUM(F68:AJ68)</f>
        <v>0</v>
      </c>
      <c r="F68" s="632">
        <v>0</v>
      </c>
      <c r="G68" s="640">
        <v>0</v>
      </c>
      <c r="H68" s="640">
        <v>0</v>
      </c>
      <c r="I68" s="642">
        <f>$D$199</f>
        <v>0</v>
      </c>
      <c r="J68" s="640"/>
      <c r="K68" s="640"/>
      <c r="L68" s="640"/>
      <c r="M68" s="640"/>
      <c r="N68" s="640"/>
      <c r="O68" s="640"/>
      <c r="P68" s="640"/>
      <c r="Q68" s="640"/>
      <c r="R68" s="640"/>
      <c r="S68" s="640"/>
      <c r="T68" s="640"/>
      <c r="U68" s="640"/>
      <c r="V68" s="640"/>
      <c r="W68" s="640"/>
      <c r="X68" s="640"/>
      <c r="Y68" s="640"/>
      <c r="Z68" s="640"/>
      <c r="AA68" s="640"/>
      <c r="AB68" s="640"/>
      <c r="AC68" s="640"/>
      <c r="AD68" s="640"/>
      <c r="AE68" s="640"/>
      <c r="AF68" s="640">
        <v>0</v>
      </c>
      <c r="AG68" s="640">
        <v>0</v>
      </c>
      <c r="AH68" s="640">
        <v>0</v>
      </c>
      <c r="AI68" s="640">
        <v>0</v>
      </c>
      <c r="AJ68" s="640">
        <v>0</v>
      </c>
      <c r="AK68" s="641"/>
    </row>
    <row r="69" spans="3:37" s="610" customFormat="1" ht="12" hidden="1">
      <c r="C69" s="631" t="s">
        <v>1160</v>
      </c>
      <c r="D69" s="639">
        <f ca="1">ROUND(D66+D68,1)</f>
        <v>0</v>
      </c>
      <c r="E69" s="639"/>
      <c r="F69" s="632">
        <v>0</v>
      </c>
      <c r="G69" s="640">
        <v>0</v>
      </c>
      <c r="H69" s="640">
        <v>0</v>
      </c>
      <c r="I69" s="640">
        <v>0</v>
      </c>
      <c r="J69" s="640">
        <v>0</v>
      </c>
      <c r="K69" s="640">
        <v>0</v>
      </c>
      <c r="L69" s="640">
        <v>0</v>
      </c>
      <c r="M69" s="640">
        <v>0</v>
      </c>
      <c r="N69" s="640">
        <v>0</v>
      </c>
      <c r="O69" s="640">
        <v>0</v>
      </c>
      <c r="P69" s="640">
        <v>0</v>
      </c>
      <c r="Q69" s="640">
        <v>0</v>
      </c>
      <c r="R69" s="640">
        <v>0</v>
      </c>
      <c r="S69" s="640">
        <v>0</v>
      </c>
      <c r="T69" s="640">
        <v>0</v>
      </c>
      <c r="U69" s="640">
        <v>0</v>
      </c>
      <c r="V69" s="640">
        <v>0</v>
      </c>
      <c r="W69" s="640">
        <v>0</v>
      </c>
      <c r="X69" s="640">
        <v>0</v>
      </c>
      <c r="Y69" s="640">
        <v>0</v>
      </c>
      <c r="Z69" s="640">
        <v>0</v>
      </c>
      <c r="AA69" s="640">
        <v>0</v>
      </c>
      <c r="AB69" s="640">
        <v>0</v>
      </c>
      <c r="AC69" s="640">
        <v>0</v>
      </c>
      <c r="AD69" s="640">
        <v>0</v>
      </c>
      <c r="AE69" s="640">
        <v>0</v>
      </c>
      <c r="AF69" s="640">
        <v>0</v>
      </c>
      <c r="AG69" s="640">
        <v>0</v>
      </c>
      <c r="AH69" s="640">
        <v>0</v>
      </c>
      <c r="AI69" s="640">
        <v>0</v>
      </c>
      <c r="AJ69" s="640">
        <v>0</v>
      </c>
      <c r="AK69" s="602"/>
    </row>
    <row r="70" spans="3:37" s="610" customFormat="1" ht="12" hidden="1">
      <c r="C70" s="764"/>
      <c r="D70" s="765"/>
      <c r="E70" s="765"/>
      <c r="F70" s="765"/>
      <c r="G70" s="765"/>
      <c r="H70" s="765"/>
      <c r="I70" s="765"/>
      <c r="J70" s="765"/>
      <c r="K70" s="765"/>
      <c r="L70" s="765"/>
      <c r="M70" s="765"/>
      <c r="N70" s="765"/>
      <c r="O70" s="765"/>
      <c r="P70" s="765"/>
      <c r="Q70" s="765"/>
      <c r="R70" s="765"/>
      <c r="S70" s="765"/>
      <c r="T70" s="765"/>
      <c r="U70" s="765"/>
      <c r="V70" s="765"/>
      <c r="W70" s="765"/>
      <c r="X70" s="765"/>
      <c r="Y70" s="765"/>
      <c r="Z70" s="765"/>
      <c r="AA70" s="765"/>
      <c r="AB70" s="765"/>
      <c r="AC70" s="765"/>
      <c r="AD70" s="765"/>
      <c r="AE70" s="765"/>
      <c r="AF70" s="765"/>
      <c r="AG70" s="765"/>
      <c r="AH70" s="765"/>
      <c r="AI70" s="765"/>
      <c r="AJ70" s="766"/>
      <c r="AK70" s="602"/>
    </row>
    <row r="71" spans="3:37" s="610" customFormat="1" ht="12" hidden="1">
      <c r="C71" s="647" t="s">
        <v>1434</v>
      </c>
      <c r="D71" s="644">
        <f>F71+NPV(FDN,G71:INDEX(G71:AJ71,PAL))</f>
        <v>0</v>
      </c>
      <c r="E71" s="644">
        <f>SUM(F71:AJ71)</f>
        <v>0</v>
      </c>
      <c r="F71" s="645">
        <f t="shared" ref="F71:AJ71" si="16">F72/((1+$J$5)^F$42)</f>
        <v>0</v>
      </c>
      <c r="G71" s="645">
        <f t="shared" si="16"/>
        <v>0</v>
      </c>
      <c r="H71" s="645">
        <f t="shared" si="16"/>
        <v>0</v>
      </c>
      <c r="I71" s="645">
        <f t="shared" si="16"/>
        <v>0</v>
      </c>
      <c r="J71" s="645">
        <f t="shared" si="16"/>
        <v>0</v>
      </c>
      <c r="K71" s="645">
        <f t="shared" si="16"/>
        <v>0</v>
      </c>
      <c r="L71" s="645">
        <f t="shared" si="16"/>
        <v>0</v>
      </c>
      <c r="M71" s="645">
        <f t="shared" si="16"/>
        <v>0</v>
      </c>
      <c r="N71" s="645">
        <f t="shared" si="16"/>
        <v>0</v>
      </c>
      <c r="O71" s="645">
        <f t="shared" si="16"/>
        <v>0</v>
      </c>
      <c r="P71" s="645">
        <f t="shared" si="16"/>
        <v>0</v>
      </c>
      <c r="Q71" s="645">
        <f t="shared" si="16"/>
        <v>0</v>
      </c>
      <c r="R71" s="645">
        <f t="shared" si="16"/>
        <v>0</v>
      </c>
      <c r="S71" s="645">
        <f t="shared" si="16"/>
        <v>0</v>
      </c>
      <c r="T71" s="645">
        <f t="shared" si="16"/>
        <v>0</v>
      </c>
      <c r="U71" s="645">
        <f t="shared" si="16"/>
        <v>0</v>
      </c>
      <c r="V71" s="645">
        <f t="shared" si="16"/>
        <v>0</v>
      </c>
      <c r="W71" s="645">
        <f t="shared" si="16"/>
        <v>0</v>
      </c>
      <c r="X71" s="645">
        <f t="shared" si="16"/>
        <v>0</v>
      </c>
      <c r="Y71" s="645">
        <f t="shared" si="16"/>
        <v>0</v>
      </c>
      <c r="Z71" s="645">
        <f t="shared" si="16"/>
        <v>0</v>
      </c>
      <c r="AA71" s="645">
        <f t="shared" si="16"/>
        <v>0</v>
      </c>
      <c r="AB71" s="645">
        <f t="shared" si="16"/>
        <v>0</v>
      </c>
      <c r="AC71" s="645">
        <f t="shared" si="16"/>
        <v>0</v>
      </c>
      <c r="AD71" s="645">
        <f t="shared" si="16"/>
        <v>0</v>
      </c>
      <c r="AE71" s="645">
        <f t="shared" si="16"/>
        <v>0</v>
      </c>
      <c r="AF71" s="645">
        <f t="shared" si="16"/>
        <v>0</v>
      </c>
      <c r="AG71" s="645">
        <f t="shared" si="16"/>
        <v>0</v>
      </c>
      <c r="AH71" s="645">
        <f t="shared" si="16"/>
        <v>0</v>
      </c>
      <c r="AI71" s="645">
        <f t="shared" si="16"/>
        <v>0</v>
      </c>
      <c r="AJ71" s="645">
        <f t="shared" si="16"/>
        <v>0</v>
      </c>
      <c r="AK71" s="630"/>
    </row>
    <row r="72" spans="3:37" s="610" customFormat="1" ht="12" hidden="1">
      <c r="C72" s="647" t="s">
        <v>1433</v>
      </c>
      <c r="D72" s="644">
        <f>F72+NPV((1+FDN)*(1+$J$5)-1,G72:INDEX(G72:AJ72,PAL))</f>
        <v>0</v>
      </c>
      <c r="E72" s="644">
        <f t="shared" ref="E72" si="17">SUM(F72:AJ72)</f>
        <v>0</v>
      </c>
      <c r="F72" s="645">
        <f t="shared" ref="F72:AJ72" si="18">F47+F53+F59+(F68*$D$7)</f>
        <v>0</v>
      </c>
      <c r="G72" s="645">
        <f t="shared" si="18"/>
        <v>0</v>
      </c>
      <c r="H72" s="645">
        <f t="shared" si="18"/>
        <v>0</v>
      </c>
      <c r="I72" s="645">
        <f t="shared" si="18"/>
        <v>0</v>
      </c>
      <c r="J72" s="645">
        <f t="shared" si="18"/>
        <v>0</v>
      </c>
      <c r="K72" s="645">
        <f t="shared" si="18"/>
        <v>0</v>
      </c>
      <c r="L72" s="645">
        <f t="shared" si="18"/>
        <v>0</v>
      </c>
      <c r="M72" s="645">
        <f t="shared" si="18"/>
        <v>0</v>
      </c>
      <c r="N72" s="645">
        <f t="shared" si="18"/>
        <v>0</v>
      </c>
      <c r="O72" s="645">
        <f t="shared" si="18"/>
        <v>0</v>
      </c>
      <c r="P72" s="645">
        <f t="shared" si="18"/>
        <v>0</v>
      </c>
      <c r="Q72" s="645">
        <f t="shared" si="18"/>
        <v>0</v>
      </c>
      <c r="R72" s="645">
        <f t="shared" si="18"/>
        <v>0</v>
      </c>
      <c r="S72" s="645">
        <f t="shared" si="18"/>
        <v>0</v>
      </c>
      <c r="T72" s="645">
        <f t="shared" si="18"/>
        <v>0</v>
      </c>
      <c r="U72" s="645">
        <f t="shared" si="18"/>
        <v>0</v>
      </c>
      <c r="V72" s="645">
        <f t="shared" si="18"/>
        <v>0</v>
      </c>
      <c r="W72" s="645">
        <f t="shared" si="18"/>
        <v>0</v>
      </c>
      <c r="X72" s="645">
        <f t="shared" si="18"/>
        <v>0</v>
      </c>
      <c r="Y72" s="645">
        <f t="shared" si="18"/>
        <v>0</v>
      </c>
      <c r="Z72" s="645">
        <f t="shared" si="18"/>
        <v>0</v>
      </c>
      <c r="AA72" s="645">
        <f t="shared" si="18"/>
        <v>0</v>
      </c>
      <c r="AB72" s="645">
        <f t="shared" si="18"/>
        <v>0</v>
      </c>
      <c r="AC72" s="645">
        <f t="shared" si="18"/>
        <v>0</v>
      </c>
      <c r="AD72" s="645">
        <f t="shared" si="18"/>
        <v>0</v>
      </c>
      <c r="AE72" s="645">
        <f t="shared" si="18"/>
        <v>0</v>
      </c>
      <c r="AF72" s="645">
        <f t="shared" si="18"/>
        <v>0</v>
      </c>
      <c r="AG72" s="645">
        <f t="shared" si="18"/>
        <v>0</v>
      </c>
      <c r="AH72" s="645">
        <f t="shared" si="18"/>
        <v>0</v>
      </c>
      <c r="AI72" s="645">
        <f t="shared" si="18"/>
        <v>0</v>
      </c>
      <c r="AJ72" s="645">
        <f t="shared" si="18"/>
        <v>0</v>
      </c>
      <c r="AK72" s="648"/>
    </row>
    <row r="73" spans="3:37" s="610" customFormat="1" ht="12" hidden="1">
      <c r="C73" s="649"/>
      <c r="D73" s="650"/>
      <c r="E73" s="650"/>
      <c r="F73" s="651"/>
      <c r="G73" s="651"/>
      <c r="H73" s="651"/>
      <c r="I73" s="651"/>
      <c r="J73" s="651"/>
      <c r="K73" s="651"/>
      <c r="L73" s="651"/>
      <c r="M73" s="651"/>
      <c r="N73" s="651"/>
      <c r="O73" s="651"/>
      <c r="P73" s="651"/>
      <c r="Q73" s="651"/>
      <c r="R73" s="651"/>
      <c r="S73" s="651"/>
      <c r="T73" s="651"/>
      <c r="U73" s="651"/>
      <c r="V73" s="651"/>
      <c r="W73" s="651"/>
      <c r="X73" s="651"/>
      <c r="Y73" s="651"/>
      <c r="Z73" s="651"/>
      <c r="AA73" s="651"/>
      <c r="AB73" s="651"/>
      <c r="AC73" s="651"/>
      <c r="AD73" s="651"/>
      <c r="AE73" s="651"/>
      <c r="AF73" s="651"/>
      <c r="AG73" s="651"/>
      <c r="AH73" s="651"/>
      <c r="AI73" s="651"/>
      <c r="AJ73" s="651"/>
      <c r="AK73" s="630"/>
    </row>
    <row r="74" spans="3:37" s="602" customFormat="1" ht="12" hidden="1">
      <c r="C74" s="649"/>
      <c r="D74" s="650"/>
      <c r="E74" s="650"/>
      <c r="F74" s="651"/>
      <c r="G74" s="651"/>
      <c r="H74" s="651"/>
      <c r="I74" s="651"/>
      <c r="J74" s="651"/>
      <c r="K74" s="651"/>
      <c r="L74" s="651"/>
      <c r="M74" s="651"/>
      <c r="N74" s="651"/>
      <c r="O74" s="651"/>
      <c r="P74" s="651"/>
      <c r="Q74" s="651"/>
      <c r="R74" s="651"/>
      <c r="S74" s="651"/>
      <c r="T74" s="651"/>
      <c r="U74" s="651"/>
      <c r="V74" s="651"/>
      <c r="W74" s="651"/>
      <c r="X74" s="651"/>
      <c r="Y74" s="651"/>
      <c r="Z74" s="651"/>
      <c r="AA74" s="651"/>
      <c r="AB74" s="651"/>
      <c r="AC74" s="651"/>
      <c r="AD74" s="651"/>
      <c r="AE74" s="651"/>
      <c r="AF74" s="651"/>
      <c r="AG74" s="651"/>
      <c r="AH74" s="651"/>
      <c r="AI74" s="651"/>
      <c r="AJ74" s="651"/>
      <c r="AK74" s="630"/>
    </row>
    <row r="75" spans="3:37" s="602" customFormat="1" ht="15" hidden="1" customHeight="1">
      <c r="C75" s="989" t="s">
        <v>1492</v>
      </c>
      <c r="D75" s="990" t="s">
        <v>1427</v>
      </c>
      <c r="E75" s="990"/>
      <c r="F75" s="772">
        <f t="shared" ref="F75:AJ76" si="19">F42</f>
        <v>0</v>
      </c>
      <c r="G75" s="772">
        <f t="shared" si="19"/>
        <v>1</v>
      </c>
      <c r="H75" s="772">
        <f t="shared" si="19"/>
        <v>2</v>
      </c>
      <c r="I75" s="772">
        <f t="shared" si="19"/>
        <v>3</v>
      </c>
      <c r="J75" s="772">
        <f t="shared" si="19"/>
        <v>4</v>
      </c>
      <c r="K75" s="772">
        <f t="shared" si="19"/>
        <v>5</v>
      </c>
      <c r="L75" s="772">
        <f t="shared" si="19"/>
        <v>6</v>
      </c>
      <c r="M75" s="772">
        <f t="shared" si="19"/>
        <v>7</v>
      </c>
      <c r="N75" s="772">
        <f t="shared" si="19"/>
        <v>8</v>
      </c>
      <c r="O75" s="772">
        <f t="shared" si="19"/>
        <v>9</v>
      </c>
      <c r="P75" s="772">
        <f t="shared" si="19"/>
        <v>10</v>
      </c>
      <c r="Q75" s="772">
        <f t="shared" si="19"/>
        <v>11</v>
      </c>
      <c r="R75" s="772">
        <f t="shared" si="19"/>
        <v>12</v>
      </c>
      <c r="S75" s="772">
        <f t="shared" si="19"/>
        <v>13</v>
      </c>
      <c r="T75" s="772">
        <f t="shared" si="19"/>
        <v>14</v>
      </c>
      <c r="U75" s="772">
        <f t="shared" si="19"/>
        <v>15</v>
      </c>
      <c r="V75" s="772">
        <f t="shared" si="19"/>
        <v>16</v>
      </c>
      <c r="W75" s="772">
        <f t="shared" si="19"/>
        <v>17</v>
      </c>
      <c r="X75" s="772">
        <f t="shared" si="19"/>
        <v>18</v>
      </c>
      <c r="Y75" s="772">
        <f t="shared" si="19"/>
        <v>19</v>
      </c>
      <c r="Z75" s="772">
        <f t="shared" si="19"/>
        <v>20</v>
      </c>
      <c r="AA75" s="772">
        <f t="shared" si="19"/>
        <v>21</v>
      </c>
      <c r="AB75" s="772">
        <f t="shared" si="19"/>
        <v>22</v>
      </c>
      <c r="AC75" s="772">
        <f t="shared" si="19"/>
        <v>23</v>
      </c>
      <c r="AD75" s="772">
        <f t="shared" si="19"/>
        <v>24</v>
      </c>
      <c r="AE75" s="772">
        <f t="shared" si="19"/>
        <v>25</v>
      </c>
      <c r="AF75" s="772">
        <f t="shared" si="19"/>
        <v>26</v>
      </c>
      <c r="AG75" s="772">
        <f t="shared" si="19"/>
        <v>27</v>
      </c>
      <c r="AH75" s="772">
        <f t="shared" si="19"/>
        <v>28</v>
      </c>
      <c r="AI75" s="772">
        <f t="shared" si="19"/>
        <v>29</v>
      </c>
      <c r="AJ75" s="772">
        <f t="shared" si="19"/>
        <v>30</v>
      </c>
      <c r="AK75" s="630"/>
    </row>
    <row r="76" spans="3:37" s="610" customFormat="1" ht="22.5" hidden="1" customHeight="1">
      <c r="C76" s="989"/>
      <c r="D76" s="611" t="s">
        <v>1173</v>
      </c>
      <c r="E76" s="611" t="s">
        <v>1429</v>
      </c>
      <c r="F76" s="772">
        <f t="shared" si="19"/>
        <v>2017</v>
      </c>
      <c r="G76" s="772">
        <f t="shared" si="19"/>
        <v>2018</v>
      </c>
      <c r="H76" s="772">
        <f t="shared" si="19"/>
        <v>2019</v>
      </c>
      <c r="I76" s="772">
        <f t="shared" si="19"/>
        <v>2020</v>
      </c>
      <c r="J76" s="772">
        <f t="shared" si="19"/>
        <v>2021</v>
      </c>
      <c r="K76" s="772">
        <f t="shared" si="19"/>
        <v>2022</v>
      </c>
      <c r="L76" s="772">
        <f t="shared" si="19"/>
        <v>2023</v>
      </c>
      <c r="M76" s="772">
        <f t="shared" si="19"/>
        <v>2024</v>
      </c>
      <c r="N76" s="772">
        <f t="shared" si="19"/>
        <v>2025</v>
      </c>
      <c r="O76" s="772">
        <f t="shared" si="19"/>
        <v>2026</v>
      </c>
      <c r="P76" s="772">
        <f t="shared" si="19"/>
        <v>2027</v>
      </c>
      <c r="Q76" s="772">
        <f t="shared" si="19"/>
        <v>2028</v>
      </c>
      <c r="R76" s="772">
        <f t="shared" si="19"/>
        <v>2029</v>
      </c>
      <c r="S76" s="772">
        <f t="shared" si="19"/>
        <v>2030</v>
      </c>
      <c r="T76" s="772">
        <f t="shared" si="19"/>
        <v>2031</v>
      </c>
      <c r="U76" s="772">
        <f t="shared" si="19"/>
        <v>2032</v>
      </c>
      <c r="V76" s="772">
        <f t="shared" si="19"/>
        <v>2033</v>
      </c>
      <c r="W76" s="772">
        <f t="shared" si="19"/>
        <v>2034</v>
      </c>
      <c r="X76" s="772">
        <f t="shared" si="19"/>
        <v>2035</v>
      </c>
      <c r="Y76" s="772">
        <f t="shared" si="19"/>
        <v>2036</v>
      </c>
      <c r="Z76" s="772">
        <f t="shared" si="19"/>
        <v>2037</v>
      </c>
      <c r="AA76" s="772">
        <f t="shared" si="19"/>
        <v>2038</v>
      </c>
      <c r="AB76" s="772">
        <f t="shared" si="19"/>
        <v>2039</v>
      </c>
      <c r="AC76" s="772">
        <f t="shared" si="19"/>
        <v>2040</v>
      </c>
      <c r="AD76" s="772">
        <f t="shared" si="19"/>
        <v>2041</v>
      </c>
      <c r="AE76" s="772">
        <f t="shared" si="19"/>
        <v>2042</v>
      </c>
      <c r="AF76" s="772">
        <f t="shared" si="19"/>
        <v>2043</v>
      </c>
      <c r="AG76" s="772">
        <f t="shared" si="19"/>
        <v>2044</v>
      </c>
      <c r="AH76" s="772">
        <f t="shared" si="19"/>
        <v>2045</v>
      </c>
      <c r="AI76" s="772">
        <f t="shared" si="19"/>
        <v>2046</v>
      </c>
      <c r="AJ76" s="772">
        <f t="shared" si="19"/>
        <v>2047</v>
      </c>
      <c r="AK76" s="652"/>
    </row>
    <row r="77" spans="3:37" s="610" customFormat="1" ht="12" hidden="1">
      <c r="C77" s="653" t="s">
        <v>1435</v>
      </c>
      <c r="D77" s="752">
        <f ca="1">SUM(D78:D85)</f>
        <v>0</v>
      </c>
      <c r="E77" s="752">
        <f ca="1">SUM(E78:E85)</f>
        <v>0</v>
      </c>
      <c r="F77" s="773">
        <f ca="1">SUM(F78:F85)</f>
        <v>0</v>
      </c>
      <c r="G77" s="773">
        <f t="shared" ref="G77:AJ77" ca="1" si="20">SUM(G78:G85)</f>
        <v>0</v>
      </c>
      <c r="H77" s="773">
        <f t="shared" ca="1" si="20"/>
        <v>0</v>
      </c>
      <c r="I77" s="773">
        <f t="shared" ca="1" si="20"/>
        <v>0</v>
      </c>
      <c r="J77" s="773">
        <f t="shared" ca="1" si="20"/>
        <v>0</v>
      </c>
      <c r="K77" s="773">
        <f t="shared" ca="1" si="20"/>
        <v>0</v>
      </c>
      <c r="L77" s="773">
        <f t="shared" ca="1" si="20"/>
        <v>0</v>
      </c>
      <c r="M77" s="773">
        <f t="shared" ca="1" si="20"/>
        <v>0</v>
      </c>
      <c r="N77" s="773">
        <f t="shared" ca="1" si="20"/>
        <v>0</v>
      </c>
      <c r="O77" s="773">
        <f t="shared" ca="1" si="20"/>
        <v>0</v>
      </c>
      <c r="P77" s="773">
        <f t="shared" ca="1" si="20"/>
        <v>0</v>
      </c>
      <c r="Q77" s="773">
        <f t="shared" ca="1" si="20"/>
        <v>0</v>
      </c>
      <c r="R77" s="773">
        <f t="shared" ca="1" si="20"/>
        <v>0</v>
      </c>
      <c r="S77" s="773">
        <f t="shared" ca="1" si="20"/>
        <v>0</v>
      </c>
      <c r="T77" s="773">
        <f t="shared" ca="1" si="20"/>
        <v>0</v>
      </c>
      <c r="U77" s="773">
        <f t="shared" ca="1" si="20"/>
        <v>0</v>
      </c>
      <c r="V77" s="773">
        <f t="shared" ca="1" si="20"/>
        <v>0</v>
      </c>
      <c r="W77" s="773">
        <f t="shared" ca="1" si="20"/>
        <v>0</v>
      </c>
      <c r="X77" s="773">
        <f t="shared" ca="1" si="20"/>
        <v>0</v>
      </c>
      <c r="Y77" s="773">
        <f t="shared" ca="1" si="20"/>
        <v>0</v>
      </c>
      <c r="Z77" s="773">
        <f t="shared" ca="1" si="20"/>
        <v>0</v>
      </c>
      <c r="AA77" s="773">
        <f t="shared" ca="1" si="20"/>
        <v>0</v>
      </c>
      <c r="AB77" s="773">
        <f t="shared" ca="1" si="20"/>
        <v>0</v>
      </c>
      <c r="AC77" s="773">
        <f t="shared" ca="1" si="20"/>
        <v>0</v>
      </c>
      <c r="AD77" s="773">
        <f t="shared" ca="1" si="20"/>
        <v>0</v>
      </c>
      <c r="AE77" s="773">
        <f t="shared" ca="1" si="20"/>
        <v>0</v>
      </c>
      <c r="AF77" s="773">
        <f t="shared" ca="1" si="20"/>
        <v>0</v>
      </c>
      <c r="AG77" s="773">
        <f t="shared" ca="1" si="20"/>
        <v>0</v>
      </c>
      <c r="AH77" s="773">
        <f t="shared" ca="1" si="20"/>
        <v>0</v>
      </c>
      <c r="AI77" s="773">
        <f t="shared" ca="1" si="20"/>
        <v>0</v>
      </c>
      <c r="AJ77" s="773">
        <f t="shared" ca="1" si="20"/>
        <v>0</v>
      </c>
      <c r="AK77" s="630"/>
    </row>
    <row r="78" spans="3:37" s="610" customFormat="1" ht="12" hidden="1">
      <c r="C78" s="654" t="s">
        <v>1226</v>
      </c>
      <c r="D78" s="745">
        <f ca="1">F78+NPV(FDN,G78:INDEX(G78:AJ78,PAL))</f>
        <v>0</v>
      </c>
      <c r="E78" s="745">
        <f ca="1">SUM(F78:AJ78)</f>
        <v>0</v>
      </c>
      <c r="F78" s="760">
        <f ca="1">SUM('6.2'!H12:H13)</f>
        <v>0</v>
      </c>
      <c r="G78" s="760">
        <f ca="1">SUM('6.2'!I12:I13)</f>
        <v>0</v>
      </c>
      <c r="H78" s="760">
        <f ca="1">SUM('6.2'!J12:J13)</f>
        <v>0</v>
      </c>
      <c r="I78" s="760">
        <f ca="1">SUM('6.2'!K12:K13)</f>
        <v>0</v>
      </c>
      <c r="J78" s="760">
        <f ca="1">SUM('6.2'!L12:L13)</f>
        <v>0</v>
      </c>
      <c r="K78" s="760">
        <f ca="1">SUM('6.2'!M12:M13)</f>
        <v>0</v>
      </c>
      <c r="L78" s="760">
        <f ca="1">SUM('6.2'!N12:N13)</f>
        <v>0</v>
      </c>
      <c r="M78" s="760">
        <f ca="1">SUM('6.2'!O12:O13)</f>
        <v>0</v>
      </c>
      <c r="N78" s="760">
        <f ca="1">SUM('6.2'!P12:P13)</f>
        <v>0</v>
      </c>
      <c r="O78" s="760">
        <f ca="1">SUM('6.2'!Q12:Q13)</f>
        <v>0</v>
      </c>
      <c r="P78" s="760">
        <f ca="1">SUM('6.2'!R12:R13)</f>
        <v>0</v>
      </c>
      <c r="Q78" s="760">
        <f ca="1">SUM('6.2'!S12:S13)</f>
        <v>0</v>
      </c>
      <c r="R78" s="760">
        <f ca="1">SUM('6.2'!T12:T13)</f>
        <v>0</v>
      </c>
      <c r="S78" s="760">
        <f ca="1">SUM('6.2'!U12:U13)</f>
        <v>0</v>
      </c>
      <c r="T78" s="760">
        <f ca="1">SUM('6.2'!V12:V13)</f>
        <v>0</v>
      </c>
      <c r="U78" s="760">
        <f ca="1">SUM('6.2'!W12:W13)</f>
        <v>0</v>
      </c>
      <c r="V78" s="760">
        <f ca="1">SUM('6.2'!X12:X13)</f>
        <v>0</v>
      </c>
      <c r="W78" s="760">
        <f ca="1">SUM('6.2'!Y12:Y13)</f>
        <v>0</v>
      </c>
      <c r="X78" s="760">
        <f ca="1">SUM('6.2'!Z12:Z13)</f>
        <v>0</v>
      </c>
      <c r="Y78" s="760">
        <f ca="1">SUM('6.2'!AA12:AA13)</f>
        <v>0</v>
      </c>
      <c r="Z78" s="760">
        <f ca="1">SUM('6.2'!AB12:AB13)</f>
        <v>0</v>
      </c>
      <c r="AA78" s="760">
        <f ca="1">SUM('6.2'!AC12:AC13)</f>
        <v>0</v>
      </c>
      <c r="AB78" s="760">
        <f ca="1">SUM('6.2'!AD12:AD13)</f>
        <v>0</v>
      </c>
      <c r="AC78" s="760">
        <f ca="1">SUM('6.2'!AE12:AE13)</f>
        <v>0</v>
      </c>
      <c r="AD78" s="760">
        <f ca="1">SUM('6.2'!AF12:AF13)</f>
        <v>0</v>
      </c>
      <c r="AE78" s="760">
        <f ca="1">SUM('6.2'!AG12:AG13)</f>
        <v>0</v>
      </c>
      <c r="AF78" s="760">
        <f ca="1">SUM('6.2'!AH12:AH13)</f>
        <v>0</v>
      </c>
      <c r="AG78" s="760">
        <f ca="1">SUM('6.2'!AI12:AI13)</f>
        <v>0</v>
      </c>
      <c r="AH78" s="760">
        <f ca="1">SUM('6.2'!AJ12:AJ13)</f>
        <v>0</v>
      </c>
      <c r="AI78" s="760">
        <f ca="1">SUM('6.2'!AK12:AK13)</f>
        <v>0</v>
      </c>
      <c r="AJ78" s="760">
        <f ca="1">SUM('6.2'!AL12:AL13)</f>
        <v>0</v>
      </c>
      <c r="AK78" s="630"/>
    </row>
    <row r="79" spans="3:37" s="610" customFormat="1" ht="12" hidden="1">
      <c r="C79" s="654" t="s">
        <v>1225</v>
      </c>
      <c r="D79" s="745">
        <f ca="1">F79+NPV(FDN,G79:INDEX(G79:AJ79,PAL))</f>
        <v>0</v>
      </c>
      <c r="E79" s="745">
        <f t="shared" ref="E79:E85" ca="1" si="21">SUM(F79:AJ79)</f>
        <v>0</v>
      </c>
      <c r="F79" s="760">
        <f ca="1">SUM('6.2'!H8:H10)</f>
        <v>0</v>
      </c>
      <c r="G79" s="760">
        <f ca="1">SUM('6.2'!I8:I10)</f>
        <v>0</v>
      </c>
      <c r="H79" s="760">
        <f ca="1">SUM('6.2'!J8:J10)</f>
        <v>0</v>
      </c>
      <c r="I79" s="760">
        <f ca="1">SUM('6.2'!K8:K10)</f>
        <v>0</v>
      </c>
      <c r="J79" s="760">
        <f ca="1">SUM('6.2'!L8:L10)</f>
        <v>0</v>
      </c>
      <c r="K79" s="760">
        <f ca="1">SUM('6.2'!M8:M10)</f>
        <v>0</v>
      </c>
      <c r="L79" s="760">
        <f ca="1">SUM('6.2'!N8:N10)</f>
        <v>0</v>
      </c>
      <c r="M79" s="760">
        <f ca="1">SUM('6.2'!O8:O10)</f>
        <v>0</v>
      </c>
      <c r="N79" s="760">
        <f ca="1">SUM('6.2'!P8:P10)</f>
        <v>0</v>
      </c>
      <c r="O79" s="760">
        <f ca="1">SUM('6.2'!Q8:Q10)</f>
        <v>0</v>
      </c>
      <c r="P79" s="760">
        <f ca="1">SUM('6.2'!R8:R10)</f>
        <v>0</v>
      </c>
      <c r="Q79" s="760">
        <f ca="1">SUM('6.2'!S8:S10)</f>
        <v>0</v>
      </c>
      <c r="R79" s="760">
        <f ca="1">SUM('6.2'!T8:T10)</f>
        <v>0</v>
      </c>
      <c r="S79" s="760">
        <f ca="1">SUM('6.2'!U8:U10)</f>
        <v>0</v>
      </c>
      <c r="T79" s="760">
        <f ca="1">SUM('6.2'!V8:V10)</f>
        <v>0</v>
      </c>
      <c r="U79" s="760">
        <f ca="1">SUM('6.2'!W8:W10)</f>
        <v>0</v>
      </c>
      <c r="V79" s="760">
        <f ca="1">SUM('6.2'!X8:X10)</f>
        <v>0</v>
      </c>
      <c r="W79" s="760">
        <f ca="1">SUM('6.2'!Y8:Y10)</f>
        <v>0</v>
      </c>
      <c r="X79" s="760">
        <f ca="1">SUM('6.2'!Z8:Z10)</f>
        <v>0</v>
      </c>
      <c r="Y79" s="760">
        <f ca="1">SUM('6.2'!AA8:AA10)</f>
        <v>0</v>
      </c>
      <c r="Z79" s="760">
        <f ca="1">SUM('6.2'!AB8:AB10)</f>
        <v>0</v>
      </c>
      <c r="AA79" s="760">
        <f ca="1">SUM('6.2'!AC8:AC10)</f>
        <v>0</v>
      </c>
      <c r="AB79" s="760">
        <f ca="1">SUM('6.2'!AD8:AD10)</f>
        <v>0</v>
      </c>
      <c r="AC79" s="760">
        <f ca="1">SUM('6.2'!AE8:AE10)</f>
        <v>0</v>
      </c>
      <c r="AD79" s="760">
        <f ca="1">SUM('6.2'!AF8:AF10)</f>
        <v>0</v>
      </c>
      <c r="AE79" s="760">
        <f ca="1">SUM('6.2'!AG8:AG10)</f>
        <v>0</v>
      </c>
      <c r="AF79" s="760">
        <f ca="1">SUM('6.2'!AH8:AH10)</f>
        <v>0</v>
      </c>
      <c r="AG79" s="760">
        <f ca="1">SUM('6.2'!AI8:AI10)</f>
        <v>0</v>
      </c>
      <c r="AH79" s="760">
        <f ca="1">SUM('6.2'!AJ8:AJ10)</f>
        <v>0</v>
      </c>
      <c r="AI79" s="760">
        <f ca="1">SUM('6.2'!AK8:AK10)</f>
        <v>0</v>
      </c>
      <c r="AJ79" s="760">
        <f ca="1">SUM('6.2'!AL8:AL10)</f>
        <v>0</v>
      </c>
      <c r="AK79" s="630"/>
    </row>
    <row r="80" spans="3:37" s="610" customFormat="1" ht="12" hidden="1">
      <c r="C80" s="654" t="s">
        <v>1224</v>
      </c>
      <c r="D80" s="745">
        <f ca="1">F80+NPV(FDN,G80:INDEX(G80:AJ80,PAL))</f>
        <v>0</v>
      </c>
      <c r="E80" s="745">
        <f t="shared" ca="1" si="21"/>
        <v>0</v>
      </c>
      <c r="F80" s="760">
        <f ca="1">'6.2'!H11</f>
        <v>0</v>
      </c>
      <c r="G80" s="760">
        <f ca="1">'6.2'!I11</f>
        <v>0</v>
      </c>
      <c r="H80" s="760">
        <f ca="1">'6.2'!J11</f>
        <v>0</v>
      </c>
      <c r="I80" s="760">
        <f ca="1">'6.2'!K11</f>
        <v>0</v>
      </c>
      <c r="J80" s="760">
        <f ca="1">'6.2'!L11</f>
        <v>0</v>
      </c>
      <c r="K80" s="760">
        <f ca="1">'6.2'!M11</f>
        <v>0</v>
      </c>
      <c r="L80" s="760">
        <f ca="1">'6.2'!N11</f>
        <v>0</v>
      </c>
      <c r="M80" s="760">
        <f ca="1">'6.2'!O11</f>
        <v>0</v>
      </c>
      <c r="N80" s="760">
        <f ca="1">'6.2'!P11</f>
        <v>0</v>
      </c>
      <c r="O80" s="760">
        <f ca="1">'6.2'!Q11</f>
        <v>0</v>
      </c>
      <c r="P80" s="760">
        <f ca="1">'6.2'!R11</f>
        <v>0</v>
      </c>
      <c r="Q80" s="760">
        <f ca="1">'6.2'!S11</f>
        <v>0</v>
      </c>
      <c r="R80" s="760">
        <f ca="1">'6.2'!T11</f>
        <v>0</v>
      </c>
      <c r="S80" s="760">
        <f ca="1">'6.2'!U11</f>
        <v>0</v>
      </c>
      <c r="T80" s="760">
        <f ca="1">'6.2'!V11</f>
        <v>0</v>
      </c>
      <c r="U80" s="760">
        <f ca="1">'6.2'!W11</f>
        <v>0</v>
      </c>
      <c r="V80" s="760">
        <f ca="1">'6.2'!X11</f>
        <v>0</v>
      </c>
      <c r="W80" s="760">
        <f ca="1">'6.2'!Y11</f>
        <v>0</v>
      </c>
      <c r="X80" s="760">
        <f ca="1">'6.2'!Z11</f>
        <v>0</v>
      </c>
      <c r="Y80" s="760">
        <f ca="1">'6.2'!AA11</f>
        <v>0</v>
      </c>
      <c r="Z80" s="760">
        <f ca="1">'6.2'!AB11</f>
        <v>0</v>
      </c>
      <c r="AA80" s="760">
        <f ca="1">'6.2'!AC11</f>
        <v>0</v>
      </c>
      <c r="AB80" s="760">
        <f ca="1">'6.2'!AD11</f>
        <v>0</v>
      </c>
      <c r="AC80" s="760">
        <f ca="1">'6.2'!AE11</f>
        <v>0</v>
      </c>
      <c r="AD80" s="760">
        <f ca="1">'6.2'!AF11</f>
        <v>0</v>
      </c>
      <c r="AE80" s="760">
        <f ca="1">'6.2'!AG11</f>
        <v>0</v>
      </c>
      <c r="AF80" s="760">
        <f ca="1">'6.2'!AH11</f>
        <v>0</v>
      </c>
      <c r="AG80" s="760">
        <f ca="1">'6.2'!AI11</f>
        <v>0</v>
      </c>
      <c r="AH80" s="760">
        <f ca="1">'6.2'!AJ11</f>
        <v>0</v>
      </c>
      <c r="AI80" s="760">
        <f ca="1">'6.2'!AK11</f>
        <v>0</v>
      </c>
      <c r="AJ80" s="760">
        <f ca="1">'6.2'!AL11</f>
        <v>0</v>
      </c>
      <c r="AK80" s="630"/>
    </row>
    <row r="81" spans="3:37" s="610" customFormat="1" ht="12" hidden="1">
      <c r="C81" s="654" t="s">
        <v>1222</v>
      </c>
      <c r="D81" s="745">
        <f ca="1">F81+NPV(FDN,G81:INDEX(G81:AJ81,PAL))</f>
        <v>0</v>
      </c>
      <c r="E81" s="745">
        <f t="shared" ca="1" si="21"/>
        <v>0</v>
      </c>
      <c r="F81" s="760">
        <f ca="1">'6.2'!H14</f>
        <v>0</v>
      </c>
      <c r="G81" s="760">
        <f ca="1">'6.2'!I14</f>
        <v>0</v>
      </c>
      <c r="H81" s="760">
        <f ca="1">'6.2'!J14</f>
        <v>0</v>
      </c>
      <c r="I81" s="760">
        <f ca="1">'6.2'!K14</f>
        <v>0</v>
      </c>
      <c r="J81" s="760">
        <f ca="1">'6.2'!L14</f>
        <v>0</v>
      </c>
      <c r="K81" s="760">
        <f ca="1">'6.2'!M14</f>
        <v>0</v>
      </c>
      <c r="L81" s="760">
        <f ca="1">'6.2'!N14</f>
        <v>0</v>
      </c>
      <c r="M81" s="760">
        <f ca="1">'6.2'!O14</f>
        <v>0</v>
      </c>
      <c r="N81" s="760">
        <f ca="1">'6.2'!P14</f>
        <v>0</v>
      </c>
      <c r="O81" s="760">
        <f ca="1">'6.2'!Q14</f>
        <v>0</v>
      </c>
      <c r="P81" s="760">
        <f ca="1">'6.2'!R14</f>
        <v>0</v>
      </c>
      <c r="Q81" s="760">
        <f ca="1">'6.2'!S14</f>
        <v>0</v>
      </c>
      <c r="R81" s="760">
        <f ca="1">'6.2'!T14</f>
        <v>0</v>
      </c>
      <c r="S81" s="760">
        <f ca="1">'6.2'!U14</f>
        <v>0</v>
      </c>
      <c r="T81" s="760">
        <f ca="1">'6.2'!V14</f>
        <v>0</v>
      </c>
      <c r="U81" s="760">
        <f ca="1">'6.2'!W14</f>
        <v>0</v>
      </c>
      <c r="V81" s="760">
        <f ca="1">'6.2'!X14</f>
        <v>0</v>
      </c>
      <c r="W81" s="760">
        <f ca="1">'6.2'!Y14</f>
        <v>0</v>
      </c>
      <c r="X81" s="760">
        <f ca="1">'6.2'!Z14</f>
        <v>0</v>
      </c>
      <c r="Y81" s="760">
        <f ca="1">'6.2'!AA14</f>
        <v>0</v>
      </c>
      <c r="Z81" s="760">
        <f ca="1">'6.2'!AB14</f>
        <v>0</v>
      </c>
      <c r="AA81" s="760">
        <f ca="1">'6.2'!AC14</f>
        <v>0</v>
      </c>
      <c r="AB81" s="760">
        <f ca="1">'6.2'!AD14</f>
        <v>0</v>
      </c>
      <c r="AC81" s="760">
        <f ca="1">'6.2'!AE14</f>
        <v>0</v>
      </c>
      <c r="AD81" s="760">
        <f ca="1">'6.2'!AF14</f>
        <v>0</v>
      </c>
      <c r="AE81" s="760">
        <f ca="1">'6.2'!AG14</f>
        <v>0</v>
      </c>
      <c r="AF81" s="760">
        <f ca="1">'6.2'!AH14</f>
        <v>0</v>
      </c>
      <c r="AG81" s="760">
        <f ca="1">'6.2'!AI14</f>
        <v>0</v>
      </c>
      <c r="AH81" s="760">
        <f ca="1">'6.2'!AJ14</f>
        <v>0</v>
      </c>
      <c r="AI81" s="760">
        <f ca="1">'6.2'!AK14</f>
        <v>0</v>
      </c>
      <c r="AJ81" s="760">
        <f ca="1">'6.2'!AL14</f>
        <v>0</v>
      </c>
      <c r="AK81" s="630"/>
    </row>
    <row r="82" spans="3:37" s="610" customFormat="1" ht="12" hidden="1">
      <c r="C82" s="654" t="s">
        <v>1223</v>
      </c>
      <c r="D82" s="745">
        <f ca="1">F82+NPV(FDN,G82:INDEX(G82:AJ82,PAL))</f>
        <v>0</v>
      </c>
      <c r="E82" s="745">
        <f t="shared" ca="1" si="21"/>
        <v>0</v>
      </c>
      <c r="F82" s="760">
        <f ca="1">'6.2'!H29</f>
        <v>0</v>
      </c>
      <c r="G82" s="760">
        <f ca="1">'6.2'!I29</f>
        <v>0</v>
      </c>
      <c r="H82" s="760">
        <f ca="1">'6.2'!J29</f>
        <v>0</v>
      </c>
      <c r="I82" s="760">
        <f ca="1">'6.2'!K29</f>
        <v>0</v>
      </c>
      <c r="J82" s="760">
        <f ca="1">'6.2'!L29</f>
        <v>0</v>
      </c>
      <c r="K82" s="760">
        <f ca="1">'6.2'!M29</f>
        <v>0</v>
      </c>
      <c r="L82" s="760">
        <f ca="1">'6.2'!N29</f>
        <v>0</v>
      </c>
      <c r="M82" s="760">
        <f ca="1">'6.2'!O29</f>
        <v>0</v>
      </c>
      <c r="N82" s="760">
        <f ca="1">'6.2'!P29</f>
        <v>0</v>
      </c>
      <c r="O82" s="760">
        <f ca="1">'6.2'!Q29</f>
        <v>0</v>
      </c>
      <c r="P82" s="760">
        <f ca="1">'6.2'!R29</f>
        <v>0</v>
      </c>
      <c r="Q82" s="760">
        <f ca="1">'6.2'!S29</f>
        <v>0</v>
      </c>
      <c r="R82" s="760">
        <f ca="1">'6.2'!T29</f>
        <v>0</v>
      </c>
      <c r="S82" s="760">
        <f ca="1">'6.2'!U29</f>
        <v>0</v>
      </c>
      <c r="T82" s="760">
        <f ca="1">'6.2'!V29</f>
        <v>0</v>
      </c>
      <c r="U82" s="760">
        <f ca="1">'6.2'!W29</f>
        <v>0</v>
      </c>
      <c r="V82" s="760">
        <f ca="1">'6.2'!X29</f>
        <v>0</v>
      </c>
      <c r="W82" s="760">
        <f ca="1">'6.2'!Y29</f>
        <v>0</v>
      </c>
      <c r="X82" s="760">
        <f ca="1">'6.2'!Z29</f>
        <v>0</v>
      </c>
      <c r="Y82" s="760">
        <f ca="1">'6.2'!AA29</f>
        <v>0</v>
      </c>
      <c r="Z82" s="760">
        <f ca="1">'6.2'!AB29</f>
        <v>0</v>
      </c>
      <c r="AA82" s="760">
        <f ca="1">'6.2'!AC29</f>
        <v>0</v>
      </c>
      <c r="AB82" s="760">
        <f ca="1">'6.2'!AD29</f>
        <v>0</v>
      </c>
      <c r="AC82" s="760">
        <f ca="1">'6.2'!AE29</f>
        <v>0</v>
      </c>
      <c r="AD82" s="760">
        <f ca="1">'6.2'!AF29</f>
        <v>0</v>
      </c>
      <c r="AE82" s="760">
        <f ca="1">'6.2'!AG29</f>
        <v>0</v>
      </c>
      <c r="AF82" s="760">
        <f ca="1">'6.2'!AH29</f>
        <v>0</v>
      </c>
      <c r="AG82" s="760">
        <f ca="1">'6.2'!AI29</f>
        <v>0</v>
      </c>
      <c r="AH82" s="760">
        <f ca="1">'6.2'!AJ29</f>
        <v>0</v>
      </c>
      <c r="AI82" s="760">
        <f ca="1">'6.2'!AK29</f>
        <v>0</v>
      </c>
      <c r="AJ82" s="760">
        <f ca="1">'6.2'!AL29</f>
        <v>0</v>
      </c>
      <c r="AK82" s="630"/>
    </row>
    <row r="83" spans="3:37" s="610" customFormat="1" ht="12" hidden="1">
      <c r="C83" s="654" t="s">
        <v>1220</v>
      </c>
      <c r="D83" s="745">
        <f ca="1">F83+NPV(FDN,G83:INDEX(G83:AJ83,PAL))</f>
        <v>0</v>
      </c>
      <c r="E83" s="745">
        <f t="shared" ca="1" si="21"/>
        <v>0</v>
      </c>
      <c r="F83" s="760">
        <f ca="1">SUM('6.2'!H23:H28)</f>
        <v>0</v>
      </c>
      <c r="G83" s="760">
        <f ca="1">SUM('6.2'!I23:I28)</f>
        <v>0</v>
      </c>
      <c r="H83" s="760">
        <f ca="1">SUM('6.2'!J23:J28)</f>
        <v>0</v>
      </c>
      <c r="I83" s="760">
        <f ca="1">SUM('6.2'!K23:K28)</f>
        <v>0</v>
      </c>
      <c r="J83" s="760">
        <f ca="1">SUM('6.2'!L23:L28)</f>
        <v>0</v>
      </c>
      <c r="K83" s="760">
        <f ca="1">SUM('6.2'!M23:M28)</f>
        <v>0</v>
      </c>
      <c r="L83" s="760">
        <f ca="1">SUM('6.2'!N23:N28)</f>
        <v>0</v>
      </c>
      <c r="M83" s="760">
        <f ca="1">SUM('6.2'!O23:O28)</f>
        <v>0</v>
      </c>
      <c r="N83" s="760">
        <f ca="1">SUM('6.2'!P23:P28)</f>
        <v>0</v>
      </c>
      <c r="O83" s="760">
        <f ca="1">SUM('6.2'!Q23:Q28)</f>
        <v>0</v>
      </c>
      <c r="P83" s="760">
        <f ca="1">SUM('6.2'!R23:R28)</f>
        <v>0</v>
      </c>
      <c r="Q83" s="760">
        <f ca="1">SUM('6.2'!S23:S28)</f>
        <v>0</v>
      </c>
      <c r="R83" s="760">
        <f ca="1">SUM('6.2'!T23:T28)</f>
        <v>0</v>
      </c>
      <c r="S83" s="760">
        <f ca="1">SUM('6.2'!U23:U28)</f>
        <v>0</v>
      </c>
      <c r="T83" s="760">
        <f ca="1">SUM('6.2'!V23:V28)</f>
        <v>0</v>
      </c>
      <c r="U83" s="760">
        <f ca="1">SUM('6.2'!W23:W28)</f>
        <v>0</v>
      </c>
      <c r="V83" s="760">
        <f ca="1">SUM('6.2'!X23:X28)</f>
        <v>0</v>
      </c>
      <c r="W83" s="760">
        <f ca="1">SUM('6.2'!Y23:Y28)</f>
        <v>0</v>
      </c>
      <c r="X83" s="760">
        <f ca="1">SUM('6.2'!Z23:Z28)</f>
        <v>0</v>
      </c>
      <c r="Y83" s="760">
        <f ca="1">SUM('6.2'!AA23:AA28)</f>
        <v>0</v>
      </c>
      <c r="Z83" s="760">
        <f ca="1">SUM('6.2'!AB23:AB28)</f>
        <v>0</v>
      </c>
      <c r="AA83" s="760">
        <f ca="1">SUM('6.2'!AC23:AC28)</f>
        <v>0</v>
      </c>
      <c r="AB83" s="760">
        <f ca="1">SUM('6.2'!AD23:AD28)</f>
        <v>0</v>
      </c>
      <c r="AC83" s="760">
        <f ca="1">SUM('6.2'!AE23:AE28)</f>
        <v>0</v>
      </c>
      <c r="AD83" s="760">
        <f ca="1">SUM('6.2'!AF23:AF28)</f>
        <v>0</v>
      </c>
      <c r="AE83" s="760">
        <f ca="1">SUM('6.2'!AG23:AG28)</f>
        <v>0</v>
      </c>
      <c r="AF83" s="760">
        <f ca="1">SUM('6.2'!AH23:AH28)</f>
        <v>0</v>
      </c>
      <c r="AG83" s="760">
        <f ca="1">SUM('6.2'!AI23:AI28)</f>
        <v>0</v>
      </c>
      <c r="AH83" s="760">
        <f ca="1">SUM('6.2'!AJ23:AJ28)</f>
        <v>0</v>
      </c>
      <c r="AI83" s="760">
        <f ca="1">SUM('6.2'!AK23:AK28)</f>
        <v>0</v>
      </c>
      <c r="AJ83" s="760">
        <f ca="1">SUM('6.2'!AL23:AL28)</f>
        <v>0</v>
      </c>
      <c r="AK83" s="630"/>
    </row>
    <row r="84" spans="3:37" s="610" customFormat="1" ht="12" hidden="1">
      <c r="C84" s="654" t="s">
        <v>1219</v>
      </c>
      <c r="D84" s="745">
        <f ca="1">F84+NPV(FDN,G84:INDEX(G84:AJ84,PAL))</f>
        <v>0</v>
      </c>
      <c r="E84" s="745">
        <f t="shared" ca="1" si="21"/>
        <v>0</v>
      </c>
      <c r="F84" s="760">
        <f ca="1">SUM('6.2'!H18:H20)</f>
        <v>0</v>
      </c>
      <c r="G84" s="760">
        <f ca="1">SUM('6.2'!I18:I20)</f>
        <v>0</v>
      </c>
      <c r="H84" s="760">
        <f ca="1">SUM('6.2'!J18:J20)</f>
        <v>0</v>
      </c>
      <c r="I84" s="760">
        <f ca="1">SUM('6.2'!K18:K20)</f>
        <v>0</v>
      </c>
      <c r="J84" s="760">
        <f ca="1">SUM('6.2'!L18:L20)</f>
        <v>0</v>
      </c>
      <c r="K84" s="760">
        <f ca="1">SUM('6.2'!M18:M20)</f>
        <v>0</v>
      </c>
      <c r="L84" s="760">
        <f ca="1">SUM('6.2'!N18:N20)</f>
        <v>0</v>
      </c>
      <c r="M84" s="760">
        <f ca="1">SUM('6.2'!O18:O20)</f>
        <v>0</v>
      </c>
      <c r="N84" s="760">
        <f ca="1">SUM('6.2'!P18:P20)</f>
        <v>0</v>
      </c>
      <c r="O84" s="760">
        <f ca="1">SUM('6.2'!Q18:Q20)</f>
        <v>0</v>
      </c>
      <c r="P84" s="760">
        <f ca="1">SUM('6.2'!R18:R20)</f>
        <v>0</v>
      </c>
      <c r="Q84" s="760">
        <f ca="1">SUM('6.2'!S18:S20)</f>
        <v>0</v>
      </c>
      <c r="R84" s="760">
        <f ca="1">SUM('6.2'!T18:T20)</f>
        <v>0</v>
      </c>
      <c r="S84" s="760">
        <f ca="1">SUM('6.2'!U18:U20)</f>
        <v>0</v>
      </c>
      <c r="T84" s="760">
        <f ca="1">SUM('6.2'!V18:V20)</f>
        <v>0</v>
      </c>
      <c r="U84" s="760">
        <f ca="1">SUM('6.2'!W18:W20)</f>
        <v>0</v>
      </c>
      <c r="V84" s="760">
        <f ca="1">SUM('6.2'!X18:X20)</f>
        <v>0</v>
      </c>
      <c r="W84" s="760">
        <f ca="1">SUM('6.2'!Y18:Y20)</f>
        <v>0</v>
      </c>
      <c r="X84" s="760">
        <f ca="1">SUM('6.2'!Z18:Z20)</f>
        <v>0</v>
      </c>
      <c r="Y84" s="760">
        <f ca="1">SUM('6.2'!AA18:AA20)</f>
        <v>0</v>
      </c>
      <c r="Z84" s="760">
        <f ca="1">SUM('6.2'!AB18:AB20)</f>
        <v>0</v>
      </c>
      <c r="AA84" s="760">
        <f ca="1">SUM('6.2'!AC18:AC20)</f>
        <v>0</v>
      </c>
      <c r="AB84" s="760">
        <f ca="1">SUM('6.2'!AD18:AD20)</f>
        <v>0</v>
      </c>
      <c r="AC84" s="760">
        <f ca="1">SUM('6.2'!AE18:AE20)</f>
        <v>0</v>
      </c>
      <c r="AD84" s="760">
        <f ca="1">SUM('6.2'!AF18:AF20)</f>
        <v>0</v>
      </c>
      <c r="AE84" s="760">
        <f ca="1">SUM('6.2'!AG18:AG20)</f>
        <v>0</v>
      </c>
      <c r="AF84" s="760">
        <f ca="1">SUM('6.2'!AH18:AH20)</f>
        <v>0</v>
      </c>
      <c r="AG84" s="760">
        <f ca="1">SUM('6.2'!AI18:AI20)</f>
        <v>0</v>
      </c>
      <c r="AH84" s="760">
        <f ca="1">SUM('6.2'!AJ18:AJ20)</f>
        <v>0</v>
      </c>
      <c r="AI84" s="760">
        <f ca="1">SUM('6.2'!AK18:AK20)</f>
        <v>0</v>
      </c>
      <c r="AJ84" s="760">
        <f ca="1">SUM('6.2'!AL18:AL20)</f>
        <v>0</v>
      </c>
      <c r="AK84" s="630"/>
    </row>
    <row r="85" spans="3:37" s="610" customFormat="1" ht="12" hidden="1">
      <c r="C85" s="654" t="s">
        <v>1221</v>
      </c>
      <c r="D85" s="745">
        <f ca="1">F85+NPV(FDN,G85:INDEX(G85:AJ85,PAL))</f>
        <v>0</v>
      </c>
      <c r="E85" s="745">
        <f t="shared" ca="1" si="21"/>
        <v>0</v>
      </c>
      <c r="F85" s="760">
        <f ca="1">SUM('6.2'!H15,'6.2'!H16*(1-$D$7))</f>
        <v>0</v>
      </c>
      <c r="G85" s="760">
        <f ca="1">SUM('6.2'!I15,'6.2'!I16*(1-$D$7))</f>
        <v>0</v>
      </c>
      <c r="H85" s="760">
        <f ca="1">SUM('6.2'!J15,'6.2'!J16*(1-$D$7))</f>
        <v>0</v>
      </c>
      <c r="I85" s="760">
        <f ca="1">SUM('6.2'!K15,'6.2'!K16*(1-$D$7))</f>
        <v>0</v>
      </c>
      <c r="J85" s="760">
        <f ca="1">SUM('6.2'!L15,'6.2'!L16*(1-$D$7))</f>
        <v>0</v>
      </c>
      <c r="K85" s="760">
        <f ca="1">SUM('6.2'!M15,'6.2'!M16*(1-$D$7))</f>
        <v>0</v>
      </c>
      <c r="L85" s="760">
        <f ca="1">SUM('6.2'!N15,'6.2'!N16*(1-$D$7))</f>
        <v>0</v>
      </c>
      <c r="M85" s="760">
        <f ca="1">SUM('6.2'!O15,'6.2'!O16*(1-$D$7))</f>
        <v>0</v>
      </c>
      <c r="N85" s="760">
        <f ca="1">SUM('6.2'!P15,'6.2'!P16*(1-$D$7))</f>
        <v>0</v>
      </c>
      <c r="O85" s="760">
        <f ca="1">SUM('6.2'!Q15,'6.2'!Q16*(1-$D$7))</f>
        <v>0</v>
      </c>
      <c r="P85" s="760">
        <f ca="1">SUM('6.2'!R15,'6.2'!R16*(1-$D$7))</f>
        <v>0</v>
      </c>
      <c r="Q85" s="760">
        <f ca="1">SUM('6.2'!S15,'6.2'!S16*(1-$D$7))</f>
        <v>0</v>
      </c>
      <c r="R85" s="760">
        <f ca="1">SUM('6.2'!T15,'6.2'!T16*(1-$D$7))</f>
        <v>0</v>
      </c>
      <c r="S85" s="760">
        <f ca="1">SUM('6.2'!U15,'6.2'!U16*(1-$D$7))</f>
        <v>0</v>
      </c>
      <c r="T85" s="760">
        <f ca="1">SUM('6.2'!V15,'6.2'!V16*(1-$D$7))</f>
        <v>0</v>
      </c>
      <c r="U85" s="760">
        <f ca="1">SUM('6.2'!W15,'6.2'!W16*(1-$D$7))</f>
        <v>0</v>
      </c>
      <c r="V85" s="760">
        <f ca="1">SUM('6.2'!X15,'6.2'!X16*(1-$D$7))</f>
        <v>0</v>
      </c>
      <c r="W85" s="760">
        <f ca="1">SUM('6.2'!Y15,'6.2'!Y16*(1-$D$7))</f>
        <v>0</v>
      </c>
      <c r="X85" s="760">
        <f ca="1">SUM('6.2'!Z15,'6.2'!Z16*(1-$D$7))</f>
        <v>0</v>
      </c>
      <c r="Y85" s="760">
        <f ca="1">SUM('6.2'!AA15,'6.2'!AA16*(1-$D$7))</f>
        <v>0</v>
      </c>
      <c r="Z85" s="760">
        <f ca="1">SUM('6.2'!AB15,'6.2'!AB16*(1-$D$7))</f>
        <v>0</v>
      </c>
      <c r="AA85" s="760">
        <f ca="1">SUM('6.2'!AC15,'6.2'!AC16*(1-$D$7))</f>
        <v>0</v>
      </c>
      <c r="AB85" s="760">
        <f ca="1">SUM('6.2'!AD15,'6.2'!AD16*(1-$D$7))</f>
        <v>0</v>
      </c>
      <c r="AC85" s="760">
        <f ca="1">SUM('6.2'!AE15,'6.2'!AE16*(1-$D$7))</f>
        <v>0</v>
      </c>
      <c r="AD85" s="760">
        <f ca="1">SUM('6.2'!AF15,'6.2'!AF16*(1-$D$7))</f>
        <v>0</v>
      </c>
      <c r="AE85" s="760">
        <f ca="1">SUM('6.2'!AG15,'6.2'!AG16*(1-$D$7))</f>
        <v>0</v>
      </c>
      <c r="AF85" s="760">
        <f ca="1">SUM('6.2'!AH15,'6.2'!AH16*(1-$D$7))</f>
        <v>0</v>
      </c>
      <c r="AG85" s="760">
        <f ca="1">SUM('6.2'!AI15,'6.2'!AI16*(1-$D$7))</f>
        <v>0</v>
      </c>
      <c r="AH85" s="760">
        <f ca="1">SUM('6.2'!AJ15,'6.2'!AJ16*(1-$D$7))</f>
        <v>0</v>
      </c>
      <c r="AI85" s="760">
        <f ca="1">SUM('6.2'!AK15,'6.2'!AK16*(1-$D$7))</f>
        <v>0</v>
      </c>
      <c r="AJ85" s="760">
        <f ca="1">SUM('6.2'!AL15,'6.2'!AL16*(1-$D$7))</f>
        <v>0</v>
      </c>
      <c r="AK85" s="630"/>
    </row>
    <row r="86" spans="3:37" s="610" customFormat="1" ht="12" hidden="1">
      <c r="C86" s="770"/>
      <c r="D86" s="771"/>
      <c r="E86" s="771"/>
      <c r="F86" s="774"/>
      <c r="G86" s="774"/>
      <c r="H86" s="774"/>
      <c r="I86" s="774"/>
      <c r="J86" s="774"/>
      <c r="K86" s="774"/>
      <c r="L86" s="774"/>
      <c r="M86" s="774"/>
      <c r="N86" s="774"/>
      <c r="O86" s="774"/>
      <c r="P86" s="774"/>
      <c r="Q86" s="774"/>
      <c r="R86" s="774"/>
      <c r="S86" s="774"/>
      <c r="T86" s="774"/>
      <c r="U86" s="774"/>
      <c r="V86" s="774"/>
      <c r="W86" s="774"/>
      <c r="X86" s="774"/>
      <c r="Y86" s="774"/>
      <c r="Z86" s="774"/>
      <c r="AA86" s="774"/>
      <c r="AB86" s="774"/>
      <c r="AC86" s="774"/>
      <c r="AD86" s="774"/>
      <c r="AE86" s="774"/>
      <c r="AF86" s="774"/>
      <c r="AG86" s="774"/>
      <c r="AH86" s="774"/>
      <c r="AI86" s="774"/>
      <c r="AJ86" s="775"/>
      <c r="AK86" s="630"/>
    </row>
    <row r="87" spans="3:37" s="610" customFormat="1" ht="12" hidden="1">
      <c r="C87" s="653" t="s">
        <v>1436</v>
      </c>
      <c r="D87" s="753">
        <f ca="1">SUM(D88:D95)</f>
        <v>0</v>
      </c>
      <c r="E87" s="753">
        <f ca="1">SUM(F87:AJ87)</f>
        <v>0</v>
      </c>
      <c r="F87" s="776">
        <f t="shared" ref="F87:AJ87" ca="1" si="22">SUM(F88:F95)</f>
        <v>0</v>
      </c>
      <c r="G87" s="777">
        <f t="shared" ca="1" si="22"/>
        <v>0</v>
      </c>
      <c r="H87" s="777">
        <f t="shared" ca="1" si="22"/>
        <v>0</v>
      </c>
      <c r="I87" s="777">
        <f t="shared" ca="1" si="22"/>
        <v>0</v>
      </c>
      <c r="J87" s="777">
        <f t="shared" ca="1" si="22"/>
        <v>0</v>
      </c>
      <c r="K87" s="777">
        <f t="shared" ca="1" si="22"/>
        <v>0</v>
      </c>
      <c r="L87" s="777">
        <f t="shared" ca="1" si="22"/>
        <v>0</v>
      </c>
      <c r="M87" s="777">
        <f t="shared" ca="1" si="22"/>
        <v>0</v>
      </c>
      <c r="N87" s="777">
        <f t="shared" ca="1" si="22"/>
        <v>0</v>
      </c>
      <c r="O87" s="777">
        <f t="shared" ca="1" si="22"/>
        <v>0</v>
      </c>
      <c r="P87" s="777">
        <f t="shared" ca="1" si="22"/>
        <v>0</v>
      </c>
      <c r="Q87" s="777">
        <f t="shared" ca="1" si="22"/>
        <v>0</v>
      </c>
      <c r="R87" s="777">
        <f t="shared" ca="1" si="22"/>
        <v>0</v>
      </c>
      <c r="S87" s="777">
        <f t="shared" ca="1" si="22"/>
        <v>0</v>
      </c>
      <c r="T87" s="777">
        <f t="shared" ca="1" si="22"/>
        <v>0</v>
      </c>
      <c r="U87" s="777">
        <f t="shared" ca="1" si="22"/>
        <v>0</v>
      </c>
      <c r="V87" s="777">
        <f t="shared" ca="1" si="22"/>
        <v>0</v>
      </c>
      <c r="W87" s="777">
        <f t="shared" ca="1" si="22"/>
        <v>0</v>
      </c>
      <c r="X87" s="777">
        <f t="shared" ca="1" si="22"/>
        <v>0</v>
      </c>
      <c r="Y87" s="777">
        <f t="shared" ca="1" si="22"/>
        <v>0</v>
      </c>
      <c r="Z87" s="777">
        <f t="shared" ca="1" si="22"/>
        <v>0</v>
      </c>
      <c r="AA87" s="777">
        <f t="shared" ca="1" si="22"/>
        <v>0</v>
      </c>
      <c r="AB87" s="777">
        <f t="shared" ca="1" si="22"/>
        <v>0</v>
      </c>
      <c r="AC87" s="777">
        <f t="shared" ca="1" si="22"/>
        <v>0</v>
      </c>
      <c r="AD87" s="777">
        <f t="shared" ca="1" si="22"/>
        <v>0</v>
      </c>
      <c r="AE87" s="777">
        <f t="shared" ca="1" si="22"/>
        <v>0</v>
      </c>
      <c r="AF87" s="777">
        <f t="shared" ca="1" si="22"/>
        <v>0</v>
      </c>
      <c r="AG87" s="777">
        <f t="shared" ca="1" si="22"/>
        <v>0</v>
      </c>
      <c r="AH87" s="777">
        <f t="shared" ca="1" si="22"/>
        <v>0</v>
      </c>
      <c r="AI87" s="777">
        <f t="shared" ca="1" si="22"/>
        <v>0</v>
      </c>
      <c r="AJ87" s="777">
        <f t="shared" ca="1" si="22"/>
        <v>0</v>
      </c>
      <c r="AK87" s="630"/>
    </row>
    <row r="88" spans="3:37" s="610" customFormat="1" ht="12" hidden="1">
      <c r="C88" s="654" t="s">
        <v>1226</v>
      </c>
      <c r="D88" s="745">
        <f ca="1">F88+NPV((1+FDN)*(1+$J$5)-1,G88:INDEX(G88:AJ88,PAL))</f>
        <v>0</v>
      </c>
      <c r="E88" s="745">
        <f t="shared" ref="E88:E95" ca="1" si="23">SUM(F88:AJ88)</f>
        <v>0</v>
      </c>
      <c r="F88" s="760">
        <f t="shared" ref="F88:AJ95" ca="1" si="24">F78*(1+$J$5)^F$30</f>
        <v>0</v>
      </c>
      <c r="G88" s="760">
        <f t="shared" ca="1" si="24"/>
        <v>0</v>
      </c>
      <c r="H88" s="760">
        <f t="shared" ca="1" si="24"/>
        <v>0</v>
      </c>
      <c r="I88" s="760">
        <f t="shared" ca="1" si="24"/>
        <v>0</v>
      </c>
      <c r="J88" s="760">
        <f t="shared" ca="1" si="24"/>
        <v>0</v>
      </c>
      <c r="K88" s="760">
        <f t="shared" ca="1" si="24"/>
        <v>0</v>
      </c>
      <c r="L88" s="760">
        <f t="shared" ca="1" si="24"/>
        <v>0</v>
      </c>
      <c r="M88" s="760">
        <f t="shared" ca="1" si="24"/>
        <v>0</v>
      </c>
      <c r="N88" s="760">
        <f t="shared" ca="1" si="24"/>
        <v>0</v>
      </c>
      <c r="O88" s="760">
        <f t="shared" ca="1" si="24"/>
        <v>0</v>
      </c>
      <c r="P88" s="760">
        <f t="shared" ca="1" si="24"/>
        <v>0</v>
      </c>
      <c r="Q88" s="760">
        <f t="shared" ca="1" si="24"/>
        <v>0</v>
      </c>
      <c r="R88" s="760">
        <f t="shared" ca="1" si="24"/>
        <v>0</v>
      </c>
      <c r="S88" s="760">
        <f t="shared" ca="1" si="24"/>
        <v>0</v>
      </c>
      <c r="T88" s="760">
        <f t="shared" ca="1" si="24"/>
        <v>0</v>
      </c>
      <c r="U88" s="760">
        <f t="shared" ca="1" si="24"/>
        <v>0</v>
      </c>
      <c r="V88" s="760">
        <f t="shared" ca="1" si="24"/>
        <v>0</v>
      </c>
      <c r="W88" s="760">
        <f t="shared" ca="1" si="24"/>
        <v>0</v>
      </c>
      <c r="X88" s="760">
        <f t="shared" ca="1" si="24"/>
        <v>0</v>
      </c>
      <c r="Y88" s="760">
        <f t="shared" ca="1" si="24"/>
        <v>0</v>
      </c>
      <c r="Z88" s="760">
        <f t="shared" ca="1" si="24"/>
        <v>0</v>
      </c>
      <c r="AA88" s="760">
        <f t="shared" ca="1" si="24"/>
        <v>0</v>
      </c>
      <c r="AB88" s="760">
        <f t="shared" ca="1" si="24"/>
        <v>0</v>
      </c>
      <c r="AC88" s="760">
        <f t="shared" ca="1" si="24"/>
        <v>0</v>
      </c>
      <c r="AD88" s="760">
        <f t="shared" ca="1" si="24"/>
        <v>0</v>
      </c>
      <c r="AE88" s="760">
        <f t="shared" ca="1" si="24"/>
        <v>0</v>
      </c>
      <c r="AF88" s="760">
        <f t="shared" ca="1" si="24"/>
        <v>0</v>
      </c>
      <c r="AG88" s="760">
        <f t="shared" ca="1" si="24"/>
        <v>0</v>
      </c>
      <c r="AH88" s="760">
        <f t="shared" ca="1" si="24"/>
        <v>0</v>
      </c>
      <c r="AI88" s="760">
        <f t="shared" ca="1" si="24"/>
        <v>0</v>
      </c>
      <c r="AJ88" s="760">
        <f t="shared" ca="1" si="24"/>
        <v>0</v>
      </c>
      <c r="AK88" s="630"/>
    </row>
    <row r="89" spans="3:37" s="610" customFormat="1" ht="12" hidden="1">
      <c r="C89" s="654" t="s">
        <v>1225</v>
      </c>
      <c r="D89" s="745">
        <f ca="1">F89+NPV((1+FDN)*(1+$J$5)-1,G89:INDEX(G89:AJ89,PAL))</f>
        <v>0</v>
      </c>
      <c r="E89" s="745">
        <f t="shared" ca="1" si="23"/>
        <v>0</v>
      </c>
      <c r="F89" s="760">
        <f t="shared" ca="1" si="24"/>
        <v>0</v>
      </c>
      <c r="G89" s="760">
        <f t="shared" ca="1" si="24"/>
        <v>0</v>
      </c>
      <c r="H89" s="760">
        <f t="shared" ca="1" si="24"/>
        <v>0</v>
      </c>
      <c r="I89" s="760">
        <f t="shared" ca="1" si="24"/>
        <v>0</v>
      </c>
      <c r="J89" s="760">
        <f t="shared" ca="1" si="24"/>
        <v>0</v>
      </c>
      <c r="K89" s="760">
        <f t="shared" ca="1" si="24"/>
        <v>0</v>
      </c>
      <c r="L89" s="760">
        <f t="shared" ca="1" si="24"/>
        <v>0</v>
      </c>
      <c r="M89" s="760">
        <f t="shared" ca="1" si="24"/>
        <v>0</v>
      </c>
      <c r="N89" s="760">
        <f t="shared" ca="1" si="24"/>
        <v>0</v>
      </c>
      <c r="O89" s="760">
        <f t="shared" ca="1" si="24"/>
        <v>0</v>
      </c>
      <c r="P89" s="760">
        <f t="shared" ca="1" si="24"/>
        <v>0</v>
      </c>
      <c r="Q89" s="760">
        <f t="shared" ca="1" si="24"/>
        <v>0</v>
      </c>
      <c r="R89" s="760">
        <f t="shared" ca="1" si="24"/>
        <v>0</v>
      </c>
      <c r="S89" s="760">
        <f t="shared" ca="1" si="24"/>
        <v>0</v>
      </c>
      <c r="T89" s="760">
        <f t="shared" ca="1" si="24"/>
        <v>0</v>
      </c>
      <c r="U89" s="760">
        <f t="shared" ca="1" si="24"/>
        <v>0</v>
      </c>
      <c r="V89" s="760">
        <f t="shared" ca="1" si="24"/>
        <v>0</v>
      </c>
      <c r="W89" s="760">
        <f t="shared" ca="1" si="24"/>
        <v>0</v>
      </c>
      <c r="X89" s="760">
        <f t="shared" ca="1" si="24"/>
        <v>0</v>
      </c>
      <c r="Y89" s="760">
        <f t="shared" ca="1" si="24"/>
        <v>0</v>
      </c>
      <c r="Z89" s="760">
        <f t="shared" ca="1" si="24"/>
        <v>0</v>
      </c>
      <c r="AA89" s="760">
        <f t="shared" ca="1" si="24"/>
        <v>0</v>
      </c>
      <c r="AB89" s="760">
        <f t="shared" ca="1" si="24"/>
        <v>0</v>
      </c>
      <c r="AC89" s="760">
        <f t="shared" ca="1" si="24"/>
        <v>0</v>
      </c>
      <c r="AD89" s="760">
        <f t="shared" ca="1" si="24"/>
        <v>0</v>
      </c>
      <c r="AE89" s="760">
        <f t="shared" ca="1" si="24"/>
        <v>0</v>
      </c>
      <c r="AF89" s="760">
        <f t="shared" ca="1" si="24"/>
        <v>0</v>
      </c>
      <c r="AG89" s="760">
        <f t="shared" ca="1" si="24"/>
        <v>0</v>
      </c>
      <c r="AH89" s="760">
        <f t="shared" ca="1" si="24"/>
        <v>0</v>
      </c>
      <c r="AI89" s="760">
        <f t="shared" ca="1" si="24"/>
        <v>0</v>
      </c>
      <c r="AJ89" s="760">
        <f t="shared" ca="1" si="24"/>
        <v>0</v>
      </c>
      <c r="AK89" s="630"/>
    </row>
    <row r="90" spans="3:37" s="601" customFormat="1" ht="12" hidden="1">
      <c r="C90" s="654" t="s">
        <v>1224</v>
      </c>
      <c r="D90" s="745">
        <f ca="1">F90+NPV((1+FDN)*(1+$J$5)-1,G90:INDEX(G90:AJ90,PAL))</f>
        <v>0</v>
      </c>
      <c r="E90" s="745">
        <f t="shared" ca="1" si="23"/>
        <v>0</v>
      </c>
      <c r="F90" s="760">
        <f t="shared" ca="1" si="24"/>
        <v>0</v>
      </c>
      <c r="G90" s="760">
        <f t="shared" ca="1" si="24"/>
        <v>0</v>
      </c>
      <c r="H90" s="760">
        <f t="shared" ca="1" si="24"/>
        <v>0</v>
      </c>
      <c r="I90" s="760">
        <f t="shared" ca="1" si="24"/>
        <v>0</v>
      </c>
      <c r="J90" s="760">
        <f t="shared" ca="1" si="24"/>
        <v>0</v>
      </c>
      <c r="K90" s="760">
        <f t="shared" ca="1" si="24"/>
        <v>0</v>
      </c>
      <c r="L90" s="760">
        <f t="shared" ca="1" si="24"/>
        <v>0</v>
      </c>
      <c r="M90" s="760">
        <f t="shared" ca="1" si="24"/>
        <v>0</v>
      </c>
      <c r="N90" s="760">
        <f t="shared" ca="1" si="24"/>
        <v>0</v>
      </c>
      <c r="O90" s="760">
        <f t="shared" ca="1" si="24"/>
        <v>0</v>
      </c>
      <c r="P90" s="760">
        <f t="shared" ca="1" si="24"/>
        <v>0</v>
      </c>
      <c r="Q90" s="760">
        <f t="shared" ca="1" si="24"/>
        <v>0</v>
      </c>
      <c r="R90" s="760">
        <f t="shared" ca="1" si="24"/>
        <v>0</v>
      </c>
      <c r="S90" s="760">
        <f t="shared" ca="1" si="24"/>
        <v>0</v>
      </c>
      <c r="T90" s="760">
        <f t="shared" ca="1" si="24"/>
        <v>0</v>
      </c>
      <c r="U90" s="760">
        <f t="shared" ca="1" si="24"/>
        <v>0</v>
      </c>
      <c r="V90" s="760">
        <f t="shared" ca="1" si="24"/>
        <v>0</v>
      </c>
      <c r="W90" s="760">
        <f t="shared" ca="1" si="24"/>
        <v>0</v>
      </c>
      <c r="X90" s="760">
        <f t="shared" ca="1" si="24"/>
        <v>0</v>
      </c>
      <c r="Y90" s="760">
        <f t="shared" ca="1" si="24"/>
        <v>0</v>
      </c>
      <c r="Z90" s="760">
        <f t="shared" ca="1" si="24"/>
        <v>0</v>
      </c>
      <c r="AA90" s="760">
        <f t="shared" ca="1" si="24"/>
        <v>0</v>
      </c>
      <c r="AB90" s="760">
        <f t="shared" ca="1" si="24"/>
        <v>0</v>
      </c>
      <c r="AC90" s="760">
        <f t="shared" ca="1" si="24"/>
        <v>0</v>
      </c>
      <c r="AD90" s="760">
        <f t="shared" ca="1" si="24"/>
        <v>0</v>
      </c>
      <c r="AE90" s="760">
        <f t="shared" ca="1" si="24"/>
        <v>0</v>
      </c>
      <c r="AF90" s="760">
        <f t="shared" ca="1" si="24"/>
        <v>0</v>
      </c>
      <c r="AG90" s="760">
        <f t="shared" ca="1" si="24"/>
        <v>0</v>
      </c>
      <c r="AH90" s="760">
        <f t="shared" ca="1" si="24"/>
        <v>0</v>
      </c>
      <c r="AI90" s="760">
        <f t="shared" ca="1" si="24"/>
        <v>0</v>
      </c>
      <c r="AJ90" s="760">
        <f t="shared" ca="1" si="24"/>
        <v>0</v>
      </c>
      <c r="AK90" s="630"/>
    </row>
    <row r="91" spans="3:37" s="601" customFormat="1" ht="12" hidden="1">
      <c r="C91" s="654" t="s">
        <v>1222</v>
      </c>
      <c r="D91" s="745">
        <f ca="1">F91+NPV((1+FDN)*(1+$J$5)-1,G91:INDEX(G91:AJ91,PAL))</f>
        <v>0</v>
      </c>
      <c r="E91" s="745">
        <f t="shared" ca="1" si="23"/>
        <v>0</v>
      </c>
      <c r="F91" s="760">
        <f t="shared" ca="1" si="24"/>
        <v>0</v>
      </c>
      <c r="G91" s="760">
        <f t="shared" ca="1" si="24"/>
        <v>0</v>
      </c>
      <c r="H91" s="760">
        <f t="shared" ca="1" si="24"/>
        <v>0</v>
      </c>
      <c r="I91" s="760">
        <f t="shared" ca="1" si="24"/>
        <v>0</v>
      </c>
      <c r="J91" s="760">
        <f t="shared" ca="1" si="24"/>
        <v>0</v>
      </c>
      <c r="K91" s="760">
        <f t="shared" ca="1" si="24"/>
        <v>0</v>
      </c>
      <c r="L91" s="760">
        <f t="shared" ca="1" si="24"/>
        <v>0</v>
      </c>
      <c r="M91" s="760">
        <f t="shared" ca="1" si="24"/>
        <v>0</v>
      </c>
      <c r="N91" s="760">
        <f t="shared" ca="1" si="24"/>
        <v>0</v>
      </c>
      <c r="O91" s="760">
        <f t="shared" ca="1" si="24"/>
        <v>0</v>
      </c>
      <c r="P91" s="760">
        <f t="shared" ca="1" si="24"/>
        <v>0</v>
      </c>
      <c r="Q91" s="760">
        <f t="shared" ca="1" si="24"/>
        <v>0</v>
      </c>
      <c r="R91" s="760">
        <f t="shared" ca="1" si="24"/>
        <v>0</v>
      </c>
      <c r="S91" s="760">
        <f t="shared" ca="1" si="24"/>
        <v>0</v>
      </c>
      <c r="T91" s="760">
        <f t="shared" ca="1" si="24"/>
        <v>0</v>
      </c>
      <c r="U91" s="760">
        <f t="shared" ca="1" si="24"/>
        <v>0</v>
      </c>
      <c r="V91" s="760">
        <f t="shared" ca="1" si="24"/>
        <v>0</v>
      </c>
      <c r="W91" s="760">
        <f t="shared" ca="1" si="24"/>
        <v>0</v>
      </c>
      <c r="X91" s="760">
        <f t="shared" ca="1" si="24"/>
        <v>0</v>
      </c>
      <c r="Y91" s="760">
        <f t="shared" ca="1" si="24"/>
        <v>0</v>
      </c>
      <c r="Z91" s="760">
        <f t="shared" ca="1" si="24"/>
        <v>0</v>
      </c>
      <c r="AA91" s="760">
        <f t="shared" ca="1" si="24"/>
        <v>0</v>
      </c>
      <c r="AB91" s="760">
        <f t="shared" ca="1" si="24"/>
        <v>0</v>
      </c>
      <c r="AC91" s="760">
        <f t="shared" ca="1" si="24"/>
        <v>0</v>
      </c>
      <c r="AD91" s="760">
        <f t="shared" ca="1" si="24"/>
        <v>0</v>
      </c>
      <c r="AE91" s="760">
        <f t="shared" ca="1" si="24"/>
        <v>0</v>
      </c>
      <c r="AF91" s="760">
        <f t="shared" ca="1" si="24"/>
        <v>0</v>
      </c>
      <c r="AG91" s="760">
        <f t="shared" ca="1" si="24"/>
        <v>0</v>
      </c>
      <c r="AH91" s="760">
        <f t="shared" ca="1" si="24"/>
        <v>0</v>
      </c>
      <c r="AI91" s="760">
        <f t="shared" ca="1" si="24"/>
        <v>0</v>
      </c>
      <c r="AJ91" s="760">
        <f t="shared" ca="1" si="24"/>
        <v>0</v>
      </c>
      <c r="AK91" s="630"/>
    </row>
    <row r="92" spans="3:37" s="601" customFormat="1" ht="12" hidden="1">
      <c r="C92" s="654" t="s">
        <v>1223</v>
      </c>
      <c r="D92" s="745">
        <f ca="1">F92+NPV((1+FDN)*(1+$J$5)-1,G92:INDEX(G92:AJ92,PAL))</f>
        <v>0</v>
      </c>
      <c r="E92" s="745">
        <f t="shared" ca="1" si="23"/>
        <v>0</v>
      </c>
      <c r="F92" s="760">
        <f t="shared" ca="1" si="24"/>
        <v>0</v>
      </c>
      <c r="G92" s="760">
        <f t="shared" ca="1" si="24"/>
        <v>0</v>
      </c>
      <c r="H92" s="760">
        <f t="shared" ca="1" si="24"/>
        <v>0</v>
      </c>
      <c r="I92" s="760">
        <f t="shared" ca="1" si="24"/>
        <v>0</v>
      </c>
      <c r="J92" s="760">
        <f t="shared" ca="1" si="24"/>
        <v>0</v>
      </c>
      <c r="K92" s="760">
        <f t="shared" ca="1" si="24"/>
        <v>0</v>
      </c>
      <c r="L92" s="760">
        <f t="shared" ca="1" si="24"/>
        <v>0</v>
      </c>
      <c r="M92" s="760">
        <f t="shared" ca="1" si="24"/>
        <v>0</v>
      </c>
      <c r="N92" s="760">
        <f t="shared" ca="1" si="24"/>
        <v>0</v>
      </c>
      <c r="O92" s="760">
        <f t="shared" ca="1" si="24"/>
        <v>0</v>
      </c>
      <c r="P92" s="760">
        <f t="shared" ca="1" si="24"/>
        <v>0</v>
      </c>
      <c r="Q92" s="760">
        <f t="shared" ca="1" si="24"/>
        <v>0</v>
      </c>
      <c r="R92" s="760">
        <f t="shared" ca="1" si="24"/>
        <v>0</v>
      </c>
      <c r="S92" s="760">
        <f t="shared" ca="1" si="24"/>
        <v>0</v>
      </c>
      <c r="T92" s="760">
        <f t="shared" ca="1" si="24"/>
        <v>0</v>
      </c>
      <c r="U92" s="760">
        <f t="shared" ca="1" si="24"/>
        <v>0</v>
      </c>
      <c r="V92" s="760">
        <f t="shared" ca="1" si="24"/>
        <v>0</v>
      </c>
      <c r="W92" s="760">
        <f t="shared" ca="1" si="24"/>
        <v>0</v>
      </c>
      <c r="X92" s="760">
        <f t="shared" ca="1" si="24"/>
        <v>0</v>
      </c>
      <c r="Y92" s="760">
        <f t="shared" ca="1" si="24"/>
        <v>0</v>
      </c>
      <c r="Z92" s="760">
        <f t="shared" ca="1" si="24"/>
        <v>0</v>
      </c>
      <c r="AA92" s="760">
        <f t="shared" ca="1" si="24"/>
        <v>0</v>
      </c>
      <c r="AB92" s="760">
        <f t="shared" ca="1" si="24"/>
        <v>0</v>
      </c>
      <c r="AC92" s="760">
        <f t="shared" ca="1" si="24"/>
        <v>0</v>
      </c>
      <c r="AD92" s="760">
        <f t="shared" ca="1" si="24"/>
        <v>0</v>
      </c>
      <c r="AE92" s="760">
        <f t="shared" ca="1" si="24"/>
        <v>0</v>
      </c>
      <c r="AF92" s="760">
        <f t="shared" ca="1" si="24"/>
        <v>0</v>
      </c>
      <c r="AG92" s="760">
        <f t="shared" ca="1" si="24"/>
        <v>0</v>
      </c>
      <c r="AH92" s="760">
        <f t="shared" ca="1" si="24"/>
        <v>0</v>
      </c>
      <c r="AI92" s="760">
        <f t="shared" ca="1" si="24"/>
        <v>0</v>
      </c>
      <c r="AJ92" s="760">
        <f t="shared" ca="1" si="24"/>
        <v>0</v>
      </c>
      <c r="AK92" s="630"/>
    </row>
    <row r="93" spans="3:37" s="601" customFormat="1" ht="12" hidden="1">
      <c r="C93" s="654" t="s">
        <v>1220</v>
      </c>
      <c r="D93" s="745">
        <f ca="1">F93+NPV((1+FDN)*(1+$J$5)-1,G93:INDEX(G93:AJ93,PAL))</f>
        <v>0</v>
      </c>
      <c r="E93" s="745">
        <f t="shared" ca="1" si="23"/>
        <v>0</v>
      </c>
      <c r="F93" s="760">
        <f t="shared" ca="1" si="24"/>
        <v>0</v>
      </c>
      <c r="G93" s="760">
        <f t="shared" ca="1" si="24"/>
        <v>0</v>
      </c>
      <c r="H93" s="760">
        <f t="shared" ca="1" si="24"/>
        <v>0</v>
      </c>
      <c r="I93" s="760">
        <f t="shared" ca="1" si="24"/>
        <v>0</v>
      </c>
      <c r="J93" s="760">
        <f t="shared" ca="1" si="24"/>
        <v>0</v>
      </c>
      <c r="K93" s="760">
        <f t="shared" ca="1" si="24"/>
        <v>0</v>
      </c>
      <c r="L93" s="760">
        <f t="shared" ca="1" si="24"/>
        <v>0</v>
      </c>
      <c r="M93" s="760">
        <f t="shared" ca="1" si="24"/>
        <v>0</v>
      </c>
      <c r="N93" s="760">
        <f t="shared" ca="1" si="24"/>
        <v>0</v>
      </c>
      <c r="O93" s="760">
        <f t="shared" ca="1" si="24"/>
        <v>0</v>
      </c>
      <c r="P93" s="760">
        <f t="shared" ca="1" si="24"/>
        <v>0</v>
      </c>
      <c r="Q93" s="760">
        <f t="shared" ca="1" si="24"/>
        <v>0</v>
      </c>
      <c r="R93" s="760">
        <f t="shared" ca="1" si="24"/>
        <v>0</v>
      </c>
      <c r="S93" s="760">
        <f t="shared" ca="1" si="24"/>
        <v>0</v>
      </c>
      <c r="T93" s="760">
        <f t="shared" ca="1" si="24"/>
        <v>0</v>
      </c>
      <c r="U93" s="760">
        <f t="shared" ca="1" si="24"/>
        <v>0</v>
      </c>
      <c r="V93" s="760">
        <f t="shared" ca="1" si="24"/>
        <v>0</v>
      </c>
      <c r="W93" s="760">
        <f t="shared" ca="1" si="24"/>
        <v>0</v>
      </c>
      <c r="X93" s="760">
        <f t="shared" ca="1" si="24"/>
        <v>0</v>
      </c>
      <c r="Y93" s="760">
        <f t="shared" ca="1" si="24"/>
        <v>0</v>
      </c>
      <c r="Z93" s="760">
        <f t="shared" ca="1" si="24"/>
        <v>0</v>
      </c>
      <c r="AA93" s="760">
        <f t="shared" ca="1" si="24"/>
        <v>0</v>
      </c>
      <c r="AB93" s="760">
        <f t="shared" ca="1" si="24"/>
        <v>0</v>
      </c>
      <c r="AC93" s="760">
        <f t="shared" ca="1" si="24"/>
        <v>0</v>
      </c>
      <c r="AD93" s="760">
        <f t="shared" ca="1" si="24"/>
        <v>0</v>
      </c>
      <c r="AE93" s="760">
        <f t="shared" ca="1" si="24"/>
        <v>0</v>
      </c>
      <c r="AF93" s="760">
        <f t="shared" ca="1" si="24"/>
        <v>0</v>
      </c>
      <c r="AG93" s="760">
        <f t="shared" ca="1" si="24"/>
        <v>0</v>
      </c>
      <c r="AH93" s="760">
        <f t="shared" ca="1" si="24"/>
        <v>0</v>
      </c>
      <c r="AI93" s="760">
        <f t="shared" ca="1" si="24"/>
        <v>0</v>
      </c>
      <c r="AJ93" s="760">
        <f t="shared" ca="1" si="24"/>
        <v>0</v>
      </c>
      <c r="AK93" s="630"/>
    </row>
    <row r="94" spans="3:37" s="601" customFormat="1" ht="12" hidden="1">
      <c r="C94" s="654" t="s">
        <v>1219</v>
      </c>
      <c r="D94" s="745">
        <f ca="1">F94+NPV((1+FDN)*(1+$J$5)-1,G94:INDEX(G94:AJ94,PAL))</f>
        <v>0</v>
      </c>
      <c r="E94" s="745">
        <f t="shared" ca="1" si="23"/>
        <v>0</v>
      </c>
      <c r="F94" s="760">
        <f t="shared" ca="1" si="24"/>
        <v>0</v>
      </c>
      <c r="G94" s="760">
        <f t="shared" ca="1" si="24"/>
        <v>0</v>
      </c>
      <c r="H94" s="760">
        <f t="shared" ca="1" si="24"/>
        <v>0</v>
      </c>
      <c r="I94" s="760">
        <f t="shared" ca="1" si="24"/>
        <v>0</v>
      </c>
      <c r="J94" s="760">
        <f t="shared" ca="1" si="24"/>
        <v>0</v>
      </c>
      <c r="K94" s="760">
        <f t="shared" ca="1" si="24"/>
        <v>0</v>
      </c>
      <c r="L94" s="760">
        <f t="shared" ca="1" si="24"/>
        <v>0</v>
      </c>
      <c r="M94" s="760">
        <f t="shared" ca="1" si="24"/>
        <v>0</v>
      </c>
      <c r="N94" s="760">
        <f t="shared" ca="1" si="24"/>
        <v>0</v>
      </c>
      <c r="O94" s="760">
        <f t="shared" ca="1" si="24"/>
        <v>0</v>
      </c>
      <c r="P94" s="760">
        <f t="shared" ca="1" si="24"/>
        <v>0</v>
      </c>
      <c r="Q94" s="760">
        <f t="shared" ca="1" si="24"/>
        <v>0</v>
      </c>
      <c r="R94" s="760">
        <f t="shared" ca="1" si="24"/>
        <v>0</v>
      </c>
      <c r="S94" s="760">
        <f t="shared" ca="1" si="24"/>
        <v>0</v>
      </c>
      <c r="T94" s="760">
        <f t="shared" ca="1" si="24"/>
        <v>0</v>
      </c>
      <c r="U94" s="760">
        <f t="shared" ca="1" si="24"/>
        <v>0</v>
      </c>
      <c r="V94" s="760">
        <f t="shared" ca="1" si="24"/>
        <v>0</v>
      </c>
      <c r="W94" s="760">
        <f t="shared" ca="1" si="24"/>
        <v>0</v>
      </c>
      <c r="X94" s="760">
        <f t="shared" ca="1" si="24"/>
        <v>0</v>
      </c>
      <c r="Y94" s="760">
        <f t="shared" ca="1" si="24"/>
        <v>0</v>
      </c>
      <c r="Z94" s="760">
        <f t="shared" ca="1" si="24"/>
        <v>0</v>
      </c>
      <c r="AA94" s="760">
        <f t="shared" ca="1" si="24"/>
        <v>0</v>
      </c>
      <c r="AB94" s="760">
        <f t="shared" ca="1" si="24"/>
        <v>0</v>
      </c>
      <c r="AC94" s="760">
        <f t="shared" ca="1" si="24"/>
        <v>0</v>
      </c>
      <c r="AD94" s="760">
        <f t="shared" ca="1" si="24"/>
        <v>0</v>
      </c>
      <c r="AE94" s="760">
        <f t="shared" ca="1" si="24"/>
        <v>0</v>
      </c>
      <c r="AF94" s="760">
        <f t="shared" ca="1" si="24"/>
        <v>0</v>
      </c>
      <c r="AG94" s="760">
        <f t="shared" ca="1" si="24"/>
        <v>0</v>
      </c>
      <c r="AH94" s="760">
        <f t="shared" ca="1" si="24"/>
        <v>0</v>
      </c>
      <c r="AI94" s="760">
        <f t="shared" ca="1" si="24"/>
        <v>0</v>
      </c>
      <c r="AJ94" s="760">
        <f t="shared" ca="1" si="24"/>
        <v>0</v>
      </c>
      <c r="AK94" s="630"/>
    </row>
    <row r="95" spans="3:37" s="601" customFormat="1" ht="12" hidden="1">
      <c r="C95" s="654" t="s">
        <v>1221</v>
      </c>
      <c r="D95" s="745">
        <f ca="1">F95+NPV((1+FDN)*(1+$J$5)-1,G95:INDEX(G95:AJ95,PAL))</f>
        <v>0</v>
      </c>
      <c r="E95" s="745">
        <f t="shared" ca="1" si="23"/>
        <v>0</v>
      </c>
      <c r="F95" s="760">
        <f t="shared" ca="1" si="24"/>
        <v>0</v>
      </c>
      <c r="G95" s="760">
        <f t="shared" ca="1" si="24"/>
        <v>0</v>
      </c>
      <c r="H95" s="760">
        <f t="shared" ca="1" si="24"/>
        <v>0</v>
      </c>
      <c r="I95" s="760">
        <f t="shared" ca="1" si="24"/>
        <v>0</v>
      </c>
      <c r="J95" s="760">
        <f t="shared" ca="1" si="24"/>
        <v>0</v>
      </c>
      <c r="K95" s="760">
        <f t="shared" ca="1" si="24"/>
        <v>0</v>
      </c>
      <c r="L95" s="760">
        <f t="shared" ca="1" si="24"/>
        <v>0</v>
      </c>
      <c r="M95" s="760">
        <f t="shared" ca="1" si="24"/>
        <v>0</v>
      </c>
      <c r="N95" s="760">
        <f t="shared" ca="1" si="24"/>
        <v>0</v>
      </c>
      <c r="O95" s="760">
        <f t="shared" ca="1" si="24"/>
        <v>0</v>
      </c>
      <c r="P95" s="760">
        <f t="shared" ca="1" si="24"/>
        <v>0</v>
      </c>
      <c r="Q95" s="760">
        <f t="shared" ca="1" si="24"/>
        <v>0</v>
      </c>
      <c r="R95" s="760">
        <f t="shared" ca="1" si="24"/>
        <v>0</v>
      </c>
      <c r="S95" s="760">
        <f t="shared" ca="1" si="24"/>
        <v>0</v>
      </c>
      <c r="T95" s="760">
        <f t="shared" ca="1" si="24"/>
        <v>0</v>
      </c>
      <c r="U95" s="760">
        <f t="shared" ca="1" si="24"/>
        <v>0</v>
      </c>
      <c r="V95" s="760">
        <f t="shared" ca="1" si="24"/>
        <v>0</v>
      </c>
      <c r="W95" s="760">
        <f t="shared" ca="1" si="24"/>
        <v>0</v>
      </c>
      <c r="X95" s="760">
        <f t="shared" ca="1" si="24"/>
        <v>0</v>
      </c>
      <c r="Y95" s="760">
        <f t="shared" ca="1" si="24"/>
        <v>0</v>
      </c>
      <c r="Z95" s="760">
        <f t="shared" ca="1" si="24"/>
        <v>0</v>
      </c>
      <c r="AA95" s="760">
        <f t="shared" ca="1" si="24"/>
        <v>0</v>
      </c>
      <c r="AB95" s="760">
        <f t="shared" ca="1" si="24"/>
        <v>0</v>
      </c>
      <c r="AC95" s="760">
        <f t="shared" ca="1" si="24"/>
        <v>0</v>
      </c>
      <c r="AD95" s="760">
        <f t="shared" ca="1" si="24"/>
        <v>0</v>
      </c>
      <c r="AE95" s="760">
        <f t="shared" ca="1" si="24"/>
        <v>0</v>
      </c>
      <c r="AF95" s="760">
        <f t="shared" ca="1" si="24"/>
        <v>0</v>
      </c>
      <c r="AG95" s="760">
        <f t="shared" ca="1" si="24"/>
        <v>0</v>
      </c>
      <c r="AH95" s="760">
        <f t="shared" ca="1" si="24"/>
        <v>0</v>
      </c>
      <c r="AI95" s="760">
        <f t="shared" ca="1" si="24"/>
        <v>0</v>
      </c>
      <c r="AJ95" s="760">
        <f t="shared" ca="1" si="24"/>
        <v>0</v>
      </c>
      <c r="AK95" s="630"/>
    </row>
    <row r="96" spans="3:37" s="601" customFormat="1" ht="12" hidden="1">
      <c r="C96" s="770"/>
      <c r="D96" s="771"/>
      <c r="E96" s="771"/>
      <c r="F96" s="774"/>
      <c r="G96" s="774"/>
      <c r="H96" s="774"/>
      <c r="I96" s="774"/>
      <c r="J96" s="774"/>
      <c r="K96" s="774"/>
      <c r="L96" s="774"/>
      <c r="M96" s="774"/>
      <c r="N96" s="774"/>
      <c r="O96" s="774"/>
      <c r="P96" s="774"/>
      <c r="Q96" s="774"/>
      <c r="R96" s="774"/>
      <c r="S96" s="774"/>
      <c r="T96" s="774"/>
      <c r="U96" s="774"/>
      <c r="V96" s="774"/>
      <c r="W96" s="774"/>
      <c r="X96" s="774"/>
      <c r="Y96" s="774"/>
      <c r="Z96" s="774"/>
      <c r="AA96" s="774"/>
      <c r="AB96" s="774"/>
      <c r="AC96" s="774"/>
      <c r="AD96" s="774"/>
      <c r="AE96" s="774"/>
      <c r="AF96" s="774"/>
      <c r="AG96" s="774"/>
      <c r="AH96" s="774"/>
      <c r="AI96" s="774"/>
      <c r="AJ96" s="775"/>
      <c r="AK96" s="646"/>
    </row>
    <row r="97" spans="3:37" s="601" customFormat="1" ht="12" hidden="1">
      <c r="C97" s="655" t="s">
        <v>1446</v>
      </c>
      <c r="D97" s="656">
        <f ca="1">F97+NPV(FDN,G97:INDEX(G97:AJ97,PAL))</f>
        <v>0</v>
      </c>
      <c r="E97" s="656">
        <f ca="1">SUM(F97:AJ97)</f>
        <v>0</v>
      </c>
      <c r="F97" s="760">
        <f t="shared" ref="F97:AJ97" ca="1" si="25">IF(pvm_susigrazinimas="Ne",IF($D$71&lt;0,0,F71)+F77,F98/1.21)</f>
        <v>0</v>
      </c>
      <c r="G97" s="760">
        <f t="shared" ca="1" si="25"/>
        <v>0</v>
      </c>
      <c r="H97" s="760">
        <f t="shared" ca="1" si="25"/>
        <v>0</v>
      </c>
      <c r="I97" s="760">
        <f t="shared" ca="1" si="25"/>
        <v>0</v>
      </c>
      <c r="J97" s="760">
        <f t="shared" ca="1" si="25"/>
        <v>0</v>
      </c>
      <c r="K97" s="760">
        <f t="shared" ca="1" si="25"/>
        <v>0</v>
      </c>
      <c r="L97" s="760">
        <f t="shared" ca="1" si="25"/>
        <v>0</v>
      </c>
      <c r="M97" s="760">
        <f t="shared" ca="1" si="25"/>
        <v>0</v>
      </c>
      <c r="N97" s="760">
        <f t="shared" ca="1" si="25"/>
        <v>0</v>
      </c>
      <c r="O97" s="760">
        <f t="shared" ca="1" si="25"/>
        <v>0</v>
      </c>
      <c r="P97" s="760">
        <f t="shared" ca="1" si="25"/>
        <v>0</v>
      </c>
      <c r="Q97" s="760">
        <f t="shared" ca="1" si="25"/>
        <v>0</v>
      </c>
      <c r="R97" s="760">
        <f t="shared" ca="1" si="25"/>
        <v>0</v>
      </c>
      <c r="S97" s="760">
        <f t="shared" ca="1" si="25"/>
        <v>0</v>
      </c>
      <c r="T97" s="760">
        <f t="shared" ca="1" si="25"/>
        <v>0</v>
      </c>
      <c r="U97" s="760">
        <f t="shared" ca="1" si="25"/>
        <v>0</v>
      </c>
      <c r="V97" s="760">
        <f t="shared" ca="1" si="25"/>
        <v>0</v>
      </c>
      <c r="W97" s="760">
        <f t="shared" ca="1" si="25"/>
        <v>0</v>
      </c>
      <c r="X97" s="760">
        <f t="shared" ca="1" si="25"/>
        <v>0</v>
      </c>
      <c r="Y97" s="760">
        <f t="shared" ca="1" si="25"/>
        <v>0</v>
      </c>
      <c r="Z97" s="760">
        <f t="shared" ca="1" si="25"/>
        <v>0</v>
      </c>
      <c r="AA97" s="760">
        <f t="shared" ca="1" si="25"/>
        <v>0</v>
      </c>
      <c r="AB97" s="760">
        <f t="shared" ca="1" si="25"/>
        <v>0</v>
      </c>
      <c r="AC97" s="760">
        <f t="shared" ca="1" si="25"/>
        <v>0</v>
      </c>
      <c r="AD97" s="760">
        <f t="shared" ca="1" si="25"/>
        <v>0</v>
      </c>
      <c r="AE97" s="760">
        <f t="shared" ca="1" si="25"/>
        <v>0</v>
      </c>
      <c r="AF97" s="760">
        <f t="shared" ca="1" si="25"/>
        <v>0</v>
      </c>
      <c r="AG97" s="760">
        <f t="shared" ca="1" si="25"/>
        <v>0</v>
      </c>
      <c r="AH97" s="760">
        <f t="shared" ca="1" si="25"/>
        <v>0</v>
      </c>
      <c r="AI97" s="760">
        <f t="shared" ca="1" si="25"/>
        <v>0</v>
      </c>
      <c r="AJ97" s="760">
        <f t="shared" ca="1" si="25"/>
        <v>0</v>
      </c>
      <c r="AK97" s="641"/>
    </row>
    <row r="98" spans="3:37" s="601" customFormat="1" ht="12" hidden="1">
      <c r="C98" s="655" t="s">
        <v>1447</v>
      </c>
      <c r="D98" s="656">
        <f ca="1">F98+NPV(FDN,G98:INDEX(G98:AJ98,PAL))</f>
        <v>0</v>
      </c>
      <c r="E98" s="656">
        <f ca="1">SUM(F98:AJ98)</f>
        <v>0</v>
      </c>
      <c r="F98" s="760">
        <f t="shared" ref="F98:AJ98" ca="1" si="26">IF(pvm_susigrazinimas="Ne",(F97)*1.21+IF($D$5="Koncesija",-F62*0.21,0),IF($D$71&lt;0,0,F71))+F77</f>
        <v>0</v>
      </c>
      <c r="G98" s="760">
        <f t="shared" ca="1" si="26"/>
        <v>0</v>
      </c>
      <c r="H98" s="760">
        <f t="shared" ca="1" si="26"/>
        <v>0</v>
      </c>
      <c r="I98" s="760">
        <f t="shared" ca="1" si="26"/>
        <v>0</v>
      </c>
      <c r="J98" s="760">
        <f t="shared" ca="1" si="26"/>
        <v>0</v>
      </c>
      <c r="K98" s="760">
        <f t="shared" ca="1" si="26"/>
        <v>0</v>
      </c>
      <c r="L98" s="760">
        <f t="shared" ca="1" si="26"/>
        <v>0</v>
      </c>
      <c r="M98" s="760">
        <f t="shared" ca="1" si="26"/>
        <v>0</v>
      </c>
      <c r="N98" s="760">
        <f t="shared" ca="1" si="26"/>
        <v>0</v>
      </c>
      <c r="O98" s="760">
        <f t="shared" ca="1" si="26"/>
        <v>0</v>
      </c>
      <c r="P98" s="760">
        <f t="shared" ca="1" si="26"/>
        <v>0</v>
      </c>
      <c r="Q98" s="760">
        <f t="shared" ca="1" si="26"/>
        <v>0</v>
      </c>
      <c r="R98" s="760">
        <f t="shared" ca="1" si="26"/>
        <v>0</v>
      </c>
      <c r="S98" s="760">
        <f t="shared" ca="1" si="26"/>
        <v>0</v>
      </c>
      <c r="T98" s="760">
        <f t="shared" ca="1" si="26"/>
        <v>0</v>
      </c>
      <c r="U98" s="760">
        <f t="shared" ca="1" si="26"/>
        <v>0</v>
      </c>
      <c r="V98" s="760">
        <f t="shared" ca="1" si="26"/>
        <v>0</v>
      </c>
      <c r="W98" s="760">
        <f t="shared" ca="1" si="26"/>
        <v>0</v>
      </c>
      <c r="X98" s="760">
        <f t="shared" ca="1" si="26"/>
        <v>0</v>
      </c>
      <c r="Y98" s="760">
        <f t="shared" ca="1" si="26"/>
        <v>0</v>
      </c>
      <c r="Z98" s="760">
        <f t="shared" ca="1" si="26"/>
        <v>0</v>
      </c>
      <c r="AA98" s="760">
        <f t="shared" ca="1" si="26"/>
        <v>0</v>
      </c>
      <c r="AB98" s="760">
        <f t="shared" ca="1" si="26"/>
        <v>0</v>
      </c>
      <c r="AC98" s="760">
        <f t="shared" ca="1" si="26"/>
        <v>0</v>
      </c>
      <c r="AD98" s="760">
        <f t="shared" ca="1" si="26"/>
        <v>0</v>
      </c>
      <c r="AE98" s="760">
        <f t="shared" ca="1" si="26"/>
        <v>0</v>
      </c>
      <c r="AF98" s="760">
        <f t="shared" ca="1" si="26"/>
        <v>0</v>
      </c>
      <c r="AG98" s="760">
        <f t="shared" ca="1" si="26"/>
        <v>0</v>
      </c>
      <c r="AH98" s="760">
        <f t="shared" ca="1" si="26"/>
        <v>0</v>
      </c>
      <c r="AI98" s="760">
        <f t="shared" ca="1" si="26"/>
        <v>0</v>
      </c>
      <c r="AJ98" s="760">
        <f t="shared" ca="1" si="26"/>
        <v>0</v>
      </c>
      <c r="AK98" s="630"/>
    </row>
    <row r="99" spans="3:37" s="601" customFormat="1" ht="12" hidden="1">
      <c r="C99" s="655" t="s">
        <v>1448</v>
      </c>
      <c r="D99" s="657">
        <f ca="1">F99+NPV(FDN,G99:INDEX(G99:AJ99,PAL))</f>
        <v>0</v>
      </c>
      <c r="E99" s="657">
        <f ca="1">SUM(F99:AJ99)</f>
        <v>0</v>
      </c>
      <c r="F99" s="760">
        <f ca="1">F98-F97</f>
        <v>0</v>
      </c>
      <c r="G99" s="760">
        <f t="shared" ref="G99:AJ99" ca="1" si="27">G98-G97</f>
        <v>0</v>
      </c>
      <c r="H99" s="760">
        <f t="shared" ca="1" si="27"/>
        <v>0</v>
      </c>
      <c r="I99" s="760">
        <f t="shared" ca="1" si="27"/>
        <v>0</v>
      </c>
      <c r="J99" s="760">
        <f t="shared" ca="1" si="27"/>
        <v>0</v>
      </c>
      <c r="K99" s="760">
        <f t="shared" ca="1" si="27"/>
        <v>0</v>
      </c>
      <c r="L99" s="760">
        <f t="shared" ca="1" si="27"/>
        <v>0</v>
      </c>
      <c r="M99" s="760">
        <f t="shared" ca="1" si="27"/>
        <v>0</v>
      </c>
      <c r="N99" s="760">
        <f t="shared" ca="1" si="27"/>
        <v>0</v>
      </c>
      <c r="O99" s="760">
        <f t="shared" ca="1" si="27"/>
        <v>0</v>
      </c>
      <c r="P99" s="760">
        <f t="shared" ca="1" si="27"/>
        <v>0</v>
      </c>
      <c r="Q99" s="760">
        <f t="shared" ca="1" si="27"/>
        <v>0</v>
      </c>
      <c r="R99" s="760">
        <f t="shared" ca="1" si="27"/>
        <v>0</v>
      </c>
      <c r="S99" s="760">
        <f t="shared" ca="1" si="27"/>
        <v>0</v>
      </c>
      <c r="T99" s="760">
        <f t="shared" ca="1" si="27"/>
        <v>0</v>
      </c>
      <c r="U99" s="760">
        <f t="shared" ca="1" si="27"/>
        <v>0</v>
      </c>
      <c r="V99" s="760">
        <f t="shared" ca="1" si="27"/>
        <v>0</v>
      </c>
      <c r="W99" s="760">
        <f t="shared" ca="1" si="27"/>
        <v>0</v>
      </c>
      <c r="X99" s="760">
        <f t="shared" ca="1" si="27"/>
        <v>0</v>
      </c>
      <c r="Y99" s="760">
        <f t="shared" ca="1" si="27"/>
        <v>0</v>
      </c>
      <c r="Z99" s="760">
        <f t="shared" ca="1" si="27"/>
        <v>0</v>
      </c>
      <c r="AA99" s="760">
        <f t="shared" ca="1" si="27"/>
        <v>0</v>
      </c>
      <c r="AB99" s="760">
        <f t="shared" ca="1" si="27"/>
        <v>0</v>
      </c>
      <c r="AC99" s="760">
        <f t="shared" ca="1" si="27"/>
        <v>0</v>
      </c>
      <c r="AD99" s="760">
        <f t="shared" ca="1" si="27"/>
        <v>0</v>
      </c>
      <c r="AE99" s="760">
        <f t="shared" ca="1" si="27"/>
        <v>0</v>
      </c>
      <c r="AF99" s="760">
        <f t="shared" ca="1" si="27"/>
        <v>0</v>
      </c>
      <c r="AG99" s="760">
        <f t="shared" ca="1" si="27"/>
        <v>0</v>
      </c>
      <c r="AH99" s="760">
        <f t="shared" ca="1" si="27"/>
        <v>0</v>
      </c>
      <c r="AI99" s="760">
        <f t="shared" ca="1" si="27"/>
        <v>0</v>
      </c>
      <c r="AJ99" s="760">
        <f t="shared" ca="1" si="27"/>
        <v>0</v>
      </c>
      <c r="AK99" s="658"/>
    </row>
    <row r="100" spans="3:37" s="601" customFormat="1" ht="12" hidden="1">
      <c r="C100" s="762"/>
      <c r="D100" s="763"/>
      <c r="E100" s="763"/>
      <c r="F100" s="778"/>
      <c r="G100" s="778"/>
      <c r="H100" s="778"/>
      <c r="I100" s="778"/>
      <c r="J100" s="778"/>
      <c r="K100" s="778"/>
      <c r="L100" s="778"/>
      <c r="M100" s="778"/>
      <c r="N100" s="778"/>
      <c r="O100" s="778"/>
      <c r="P100" s="778"/>
      <c r="Q100" s="778"/>
      <c r="R100" s="778"/>
      <c r="S100" s="778"/>
      <c r="T100" s="778"/>
      <c r="U100" s="778"/>
      <c r="V100" s="778"/>
      <c r="W100" s="778"/>
      <c r="X100" s="778"/>
      <c r="Y100" s="778"/>
      <c r="Z100" s="778"/>
      <c r="AA100" s="778"/>
      <c r="AB100" s="778"/>
      <c r="AC100" s="778"/>
      <c r="AD100" s="778"/>
      <c r="AE100" s="778"/>
      <c r="AF100" s="778"/>
      <c r="AG100" s="778"/>
      <c r="AH100" s="778"/>
      <c r="AI100" s="778"/>
      <c r="AJ100" s="779"/>
      <c r="AK100" s="602"/>
    </row>
    <row r="101" spans="3:37" s="601" customFormat="1" ht="12" hidden="1">
      <c r="C101" s="655" t="s">
        <v>1449</v>
      </c>
      <c r="D101" s="656">
        <f ca="1">F101+NPV(FDN,G101:INDEX(G101:AJ101,PAL))</f>
        <v>0</v>
      </c>
      <c r="E101" s="656">
        <f ca="1">SUM(F101:AJ101)</f>
        <v>0</v>
      </c>
      <c r="F101" s="760">
        <f ca="1">IF(pvm_susigrazinimas="Ne",IF($D$72&lt;0,0,F72-F47)/(1+$J$5)^F30+F77,'6.4'!F102/1.21)</f>
        <v>0</v>
      </c>
      <c r="G101" s="760">
        <f ca="1">IF(pvm_susigrazinimas="Ne",IF($D$72&lt;0,0,G72-G47)/(1+$J$5)^G30+G77,'6.4'!G102/1.21)</f>
        <v>0</v>
      </c>
      <c r="H101" s="760">
        <f ca="1">IF(pvm_susigrazinimas="Ne",IF($D$72&lt;0,0,H72-H47)/(1+$J$5)^H30+H77,'6.4'!H102/1.21)</f>
        <v>0</v>
      </c>
      <c r="I101" s="760">
        <f ca="1">IF(pvm_susigrazinimas="Ne",IF($D$72&lt;0,0,I72-I47)/(1+$J$5)^I30+I77,'6.4'!I102/1.21)</f>
        <v>0</v>
      </c>
      <c r="J101" s="760">
        <f ca="1">IF(pvm_susigrazinimas="Ne",IF($D$72&lt;0,0,J72-J47)/(1+$J$5)^J30+J77,'6.4'!J102/1.21)</f>
        <v>0</v>
      </c>
      <c r="K101" s="760">
        <f ca="1">IF(pvm_susigrazinimas="Ne",IF($D$72&lt;0,0,K72-K47)/(1+$J$5)^K30+K77,'6.4'!K102/1.21)</f>
        <v>0</v>
      </c>
      <c r="L101" s="760">
        <f ca="1">IF(pvm_susigrazinimas="Ne",IF($D$72&lt;0,0,L72-L47)/(1+$J$5)^L30+L77,'6.4'!L102/1.21)</f>
        <v>0</v>
      </c>
      <c r="M101" s="760">
        <f ca="1">IF(pvm_susigrazinimas="Ne",IF($D$72&lt;0,0,M72-M47)/(1+$J$5)^M30+M77,'6.4'!M102/1.21)</f>
        <v>0</v>
      </c>
      <c r="N101" s="760">
        <f ca="1">IF(pvm_susigrazinimas="Ne",IF($D$72&lt;0,0,N72-N47)/(1+$J$5)^N30+N77,'6.4'!N102/1.21)</f>
        <v>0</v>
      </c>
      <c r="O101" s="760">
        <f ca="1">IF(pvm_susigrazinimas="Ne",IF($D$72&lt;0,0,O72-O47)/(1+$J$5)^O30+O77,'6.4'!O102/1.21)</f>
        <v>0</v>
      </c>
      <c r="P101" s="760">
        <f ca="1">IF(pvm_susigrazinimas="Ne",IF($D$72&lt;0,0,P72-P47)/(1+$J$5)^P30+P77,'6.4'!P102/1.21)</f>
        <v>0</v>
      </c>
      <c r="Q101" s="760">
        <f ca="1">IF(pvm_susigrazinimas="Ne",IF($D$72&lt;0,0,Q72-Q47)/(1+$J$5)^Q30+Q77,'6.4'!Q102/1.21)</f>
        <v>0</v>
      </c>
      <c r="R101" s="760">
        <f ca="1">IF(pvm_susigrazinimas="Ne",IF($D$72&lt;0,0,R72-R47)/(1+$J$5)^R30+R77,'6.4'!R102/1.21)</f>
        <v>0</v>
      </c>
      <c r="S101" s="760">
        <f ca="1">IF(pvm_susigrazinimas="Ne",IF($D$72&lt;0,0,S72-S47)/(1+$J$5)^S30+S77,'6.4'!S102/1.21)</f>
        <v>0</v>
      </c>
      <c r="T101" s="760">
        <f ca="1">IF(pvm_susigrazinimas="Ne",IF($D$72&lt;0,0,T72-T47)/(1+$J$5)^T30+T77,'6.4'!T102/1.21)</f>
        <v>0</v>
      </c>
      <c r="U101" s="760">
        <f ca="1">IF(pvm_susigrazinimas="Ne",IF($D$72&lt;0,0,U72-U47)/(1+$J$5)^U30+U77,'6.4'!U102/1.21)</f>
        <v>0</v>
      </c>
      <c r="V101" s="760">
        <f ca="1">IF(pvm_susigrazinimas="Ne",IF($D$72&lt;0,0,V72-V47)/(1+$J$5)^V30+V77,'6.4'!V102/1.21)</f>
        <v>0</v>
      </c>
      <c r="W101" s="760">
        <f ca="1">IF(pvm_susigrazinimas="Ne",IF($D$72&lt;0,0,W72-W47)/(1+$J$5)^W30+W77,'6.4'!W102/1.21)</f>
        <v>0</v>
      </c>
      <c r="X101" s="760">
        <f ca="1">IF(pvm_susigrazinimas="Ne",IF($D$72&lt;0,0,X72-X47)/(1+$J$5)^X30+X77,'6.4'!X102/1.21)</f>
        <v>0</v>
      </c>
      <c r="Y101" s="760">
        <f ca="1">IF(pvm_susigrazinimas="Ne",IF($D$72&lt;0,0,Y72-Y47)/(1+$J$5)^Y30+Y77,'6.4'!Y102/1.21)</f>
        <v>0</v>
      </c>
      <c r="Z101" s="760">
        <f ca="1">IF(pvm_susigrazinimas="Ne",IF($D$72&lt;0,0,Z72-Z47)/(1+$J$5)^Z30+Z77,'6.4'!Z102/1.21)</f>
        <v>0</v>
      </c>
      <c r="AA101" s="760">
        <f ca="1">IF(pvm_susigrazinimas="Ne",IF($D$72&lt;0,0,AA72-AA47)/(1+$J$5)^AA30+AA77,'6.4'!AA102/1.21)</f>
        <v>0</v>
      </c>
      <c r="AB101" s="760">
        <f ca="1">IF(pvm_susigrazinimas="Ne",IF($D$72&lt;0,0,AB72-AB47)/(1+$J$5)^AB30+AB77,'6.4'!AB102/1.21)</f>
        <v>0</v>
      </c>
      <c r="AC101" s="760">
        <f ca="1">IF(pvm_susigrazinimas="Ne",IF($D$72&lt;0,0,AC72-AC47)/(1+$J$5)^AC30+AC77,'6.4'!AC102/1.21)</f>
        <v>0</v>
      </c>
      <c r="AD101" s="760">
        <f ca="1">IF(pvm_susigrazinimas="Ne",IF($D$72&lt;0,0,AD72-AD47)/(1+$J$5)^AD30+AD77,'6.4'!AD102/1.21)</f>
        <v>0</v>
      </c>
      <c r="AE101" s="760">
        <f ca="1">IF(pvm_susigrazinimas="Ne",IF($D$72&lt;0,0,AE72-AE47)/(1+$J$5)^AE30+AE77,'6.4'!AE102/1.21)</f>
        <v>0</v>
      </c>
      <c r="AF101" s="760">
        <f ca="1">IF(pvm_susigrazinimas="Ne",IF($D$72&lt;0,0,AF72-AF47)/(1+$J$5)^AF30+AF77,'6.4'!AF102/1.21)</f>
        <v>0</v>
      </c>
      <c r="AG101" s="760">
        <f ca="1">IF(pvm_susigrazinimas="Ne",IF($D$72&lt;0,0,AG72-AG47)/(1+$J$5)^AG30+AG77,'6.4'!AG102/1.21)</f>
        <v>0</v>
      </c>
      <c r="AH101" s="760">
        <f ca="1">IF(pvm_susigrazinimas="Ne",IF($D$72&lt;0,0,AH72-AH47)/(1+$J$5)^AH30+AH77,'6.4'!AH102/1.21)</f>
        <v>0</v>
      </c>
      <c r="AI101" s="760">
        <f ca="1">IF(pvm_susigrazinimas="Ne",IF($D$72&lt;0,0,AI72-AI47)/(1+$J$5)^AI30+AI77,'6.4'!AI102/1.21)</f>
        <v>0</v>
      </c>
      <c r="AJ101" s="760">
        <f ca="1">IF(pvm_susigrazinimas="Ne",IF($D$72&lt;0,0,AJ72-AJ47)/(1+$J$5)^AJ30+AJ77,'6.4'!AJ102/1.21)</f>
        <v>0</v>
      </c>
      <c r="AK101" s="641"/>
    </row>
    <row r="102" spans="3:37" s="601" customFormat="1" ht="12" hidden="1">
      <c r="C102" s="655" t="s">
        <v>1450</v>
      </c>
      <c r="D102" s="656">
        <f ca="1">F102+NPV(FDN,G102:INDEX(G102:AJ102,PAL))</f>
        <v>0</v>
      </c>
      <c r="E102" s="656">
        <f ca="1">SUM(F102:AJ102)</f>
        <v>0</v>
      </c>
      <c r="F102" s="760">
        <f t="shared" ref="F102:AJ102" ca="1" si="28">IF(pvm_susigrazinimas="Ne",(F101)*1.21+IF($D$5="Koncesija",-F62*0.21,0),IF($D$72&lt;0,0,F72-F47)/(1+$J$5)^F30+F77)</f>
        <v>0</v>
      </c>
      <c r="G102" s="760">
        <f t="shared" ca="1" si="28"/>
        <v>0</v>
      </c>
      <c r="H102" s="760">
        <f t="shared" ca="1" si="28"/>
        <v>0</v>
      </c>
      <c r="I102" s="760">
        <f t="shared" ca="1" si="28"/>
        <v>0</v>
      </c>
      <c r="J102" s="760">
        <f t="shared" ca="1" si="28"/>
        <v>0</v>
      </c>
      <c r="K102" s="760">
        <f t="shared" ca="1" si="28"/>
        <v>0</v>
      </c>
      <c r="L102" s="760">
        <f t="shared" ca="1" si="28"/>
        <v>0</v>
      </c>
      <c r="M102" s="760">
        <f t="shared" ca="1" si="28"/>
        <v>0</v>
      </c>
      <c r="N102" s="760">
        <f t="shared" ca="1" si="28"/>
        <v>0</v>
      </c>
      <c r="O102" s="760">
        <f t="shared" ca="1" si="28"/>
        <v>0</v>
      </c>
      <c r="P102" s="760">
        <f t="shared" ca="1" si="28"/>
        <v>0</v>
      </c>
      <c r="Q102" s="760">
        <f t="shared" ca="1" si="28"/>
        <v>0</v>
      </c>
      <c r="R102" s="760">
        <f t="shared" ca="1" si="28"/>
        <v>0</v>
      </c>
      <c r="S102" s="760">
        <f t="shared" ca="1" si="28"/>
        <v>0</v>
      </c>
      <c r="T102" s="760">
        <f t="shared" ca="1" si="28"/>
        <v>0</v>
      </c>
      <c r="U102" s="760">
        <f t="shared" ca="1" si="28"/>
        <v>0</v>
      </c>
      <c r="V102" s="760">
        <f t="shared" ca="1" si="28"/>
        <v>0</v>
      </c>
      <c r="W102" s="760">
        <f t="shared" ca="1" si="28"/>
        <v>0</v>
      </c>
      <c r="X102" s="760">
        <f t="shared" ca="1" si="28"/>
        <v>0</v>
      </c>
      <c r="Y102" s="760">
        <f t="shared" ca="1" si="28"/>
        <v>0</v>
      </c>
      <c r="Z102" s="760">
        <f t="shared" ca="1" si="28"/>
        <v>0</v>
      </c>
      <c r="AA102" s="760">
        <f t="shared" ca="1" si="28"/>
        <v>0</v>
      </c>
      <c r="AB102" s="760">
        <f t="shared" ca="1" si="28"/>
        <v>0</v>
      </c>
      <c r="AC102" s="760">
        <f t="shared" ca="1" si="28"/>
        <v>0</v>
      </c>
      <c r="AD102" s="760">
        <f t="shared" ca="1" si="28"/>
        <v>0</v>
      </c>
      <c r="AE102" s="760">
        <f t="shared" ca="1" si="28"/>
        <v>0</v>
      </c>
      <c r="AF102" s="760">
        <f t="shared" ca="1" si="28"/>
        <v>0</v>
      </c>
      <c r="AG102" s="760">
        <f t="shared" ca="1" si="28"/>
        <v>0</v>
      </c>
      <c r="AH102" s="760">
        <f t="shared" ca="1" si="28"/>
        <v>0</v>
      </c>
      <c r="AI102" s="760">
        <f t="shared" ca="1" si="28"/>
        <v>0</v>
      </c>
      <c r="AJ102" s="760">
        <f t="shared" ca="1" si="28"/>
        <v>0</v>
      </c>
      <c r="AK102" s="641"/>
    </row>
    <row r="103" spans="3:37" s="601" customFormat="1" ht="12" hidden="1">
      <c r="C103" s="655" t="s">
        <v>1451</v>
      </c>
      <c r="D103" s="657">
        <f ca="1">F103+NPV(FDN,G103:INDEX(G103:AJ103,PAL))</f>
        <v>0</v>
      </c>
      <c r="E103" s="657">
        <f ca="1">SUM(F103:AJ103)</f>
        <v>0</v>
      </c>
      <c r="F103" s="760">
        <f t="shared" ref="F103:AJ103" ca="1" si="29">F102-F101</f>
        <v>0</v>
      </c>
      <c r="G103" s="760">
        <f t="shared" ca="1" si="29"/>
        <v>0</v>
      </c>
      <c r="H103" s="760">
        <f t="shared" ca="1" si="29"/>
        <v>0</v>
      </c>
      <c r="I103" s="760">
        <f t="shared" ca="1" si="29"/>
        <v>0</v>
      </c>
      <c r="J103" s="760">
        <f t="shared" ca="1" si="29"/>
        <v>0</v>
      </c>
      <c r="K103" s="760">
        <f t="shared" ca="1" si="29"/>
        <v>0</v>
      </c>
      <c r="L103" s="760">
        <f t="shared" ca="1" si="29"/>
        <v>0</v>
      </c>
      <c r="M103" s="760">
        <f t="shared" ca="1" si="29"/>
        <v>0</v>
      </c>
      <c r="N103" s="760">
        <f t="shared" ca="1" si="29"/>
        <v>0</v>
      </c>
      <c r="O103" s="760">
        <f t="shared" ca="1" si="29"/>
        <v>0</v>
      </c>
      <c r="P103" s="760">
        <f t="shared" ca="1" si="29"/>
        <v>0</v>
      </c>
      <c r="Q103" s="760">
        <f t="shared" ca="1" si="29"/>
        <v>0</v>
      </c>
      <c r="R103" s="760">
        <f t="shared" ca="1" si="29"/>
        <v>0</v>
      </c>
      <c r="S103" s="760">
        <f t="shared" ca="1" si="29"/>
        <v>0</v>
      </c>
      <c r="T103" s="760">
        <f t="shared" ca="1" si="29"/>
        <v>0</v>
      </c>
      <c r="U103" s="760">
        <f t="shared" ca="1" si="29"/>
        <v>0</v>
      </c>
      <c r="V103" s="760">
        <f t="shared" ca="1" si="29"/>
        <v>0</v>
      </c>
      <c r="W103" s="760">
        <f t="shared" ca="1" si="29"/>
        <v>0</v>
      </c>
      <c r="X103" s="760">
        <f t="shared" ca="1" si="29"/>
        <v>0</v>
      </c>
      <c r="Y103" s="760">
        <f t="shared" ca="1" si="29"/>
        <v>0</v>
      </c>
      <c r="Z103" s="760">
        <f t="shared" ca="1" si="29"/>
        <v>0</v>
      </c>
      <c r="AA103" s="760">
        <f t="shared" ca="1" si="29"/>
        <v>0</v>
      </c>
      <c r="AB103" s="760">
        <f t="shared" ca="1" si="29"/>
        <v>0</v>
      </c>
      <c r="AC103" s="760">
        <f t="shared" ca="1" si="29"/>
        <v>0</v>
      </c>
      <c r="AD103" s="760">
        <f t="shared" ca="1" si="29"/>
        <v>0</v>
      </c>
      <c r="AE103" s="760">
        <f t="shared" ca="1" si="29"/>
        <v>0</v>
      </c>
      <c r="AF103" s="760">
        <f t="shared" ca="1" si="29"/>
        <v>0</v>
      </c>
      <c r="AG103" s="760">
        <f t="shared" ca="1" si="29"/>
        <v>0</v>
      </c>
      <c r="AH103" s="760">
        <f t="shared" ca="1" si="29"/>
        <v>0</v>
      </c>
      <c r="AI103" s="760">
        <f t="shared" ca="1" si="29"/>
        <v>0</v>
      </c>
      <c r="AJ103" s="760">
        <f t="shared" ca="1" si="29"/>
        <v>0</v>
      </c>
      <c r="AK103" s="641"/>
    </row>
    <row r="104" spans="3:37" s="601" customFormat="1" ht="12" hidden="1">
      <c r="C104" s="762"/>
      <c r="D104" s="763"/>
      <c r="E104" s="763"/>
      <c r="F104" s="778"/>
      <c r="G104" s="778"/>
      <c r="H104" s="778"/>
      <c r="I104" s="778"/>
      <c r="J104" s="778"/>
      <c r="K104" s="778"/>
      <c r="L104" s="778"/>
      <c r="M104" s="778"/>
      <c r="N104" s="778"/>
      <c r="O104" s="778"/>
      <c r="P104" s="778"/>
      <c r="Q104" s="778"/>
      <c r="R104" s="778"/>
      <c r="S104" s="778"/>
      <c r="T104" s="778"/>
      <c r="U104" s="778"/>
      <c r="V104" s="778"/>
      <c r="W104" s="778"/>
      <c r="X104" s="778"/>
      <c r="Y104" s="778"/>
      <c r="Z104" s="778"/>
      <c r="AA104" s="778"/>
      <c r="AB104" s="778"/>
      <c r="AC104" s="778"/>
      <c r="AD104" s="778"/>
      <c r="AE104" s="778"/>
      <c r="AF104" s="778"/>
      <c r="AG104" s="778"/>
      <c r="AH104" s="778"/>
      <c r="AI104" s="778"/>
      <c r="AJ104" s="779"/>
      <c r="AK104" s="602"/>
    </row>
    <row r="105" spans="3:37" s="601" customFormat="1" ht="12" hidden="1">
      <c r="C105" s="655" t="s">
        <v>1452</v>
      </c>
      <c r="D105" s="656">
        <f ca="1">F105+NPV(FDN,G105:INDEX(G105:AJ105,PAL))</f>
        <v>0</v>
      </c>
      <c r="E105" s="656">
        <f ca="1">SUM(F105:AJ105)</f>
        <v>0</v>
      </c>
      <c r="F105" s="760">
        <f ca="1">IF($E$33=0,F97,F101+F33)</f>
        <v>0</v>
      </c>
      <c r="G105" s="760">
        <f t="shared" ref="G105:AJ105" ca="1" si="30">IF($E$33=0,G97,G101+G33)</f>
        <v>0</v>
      </c>
      <c r="H105" s="760">
        <f t="shared" ca="1" si="30"/>
        <v>0</v>
      </c>
      <c r="I105" s="760">
        <f t="shared" ca="1" si="30"/>
        <v>0</v>
      </c>
      <c r="J105" s="760">
        <f t="shared" ca="1" si="30"/>
        <v>0</v>
      </c>
      <c r="K105" s="760">
        <f t="shared" ca="1" si="30"/>
        <v>0</v>
      </c>
      <c r="L105" s="760">
        <f t="shared" ca="1" si="30"/>
        <v>0</v>
      </c>
      <c r="M105" s="760">
        <f t="shared" ca="1" si="30"/>
        <v>0</v>
      </c>
      <c r="N105" s="760">
        <f t="shared" ca="1" si="30"/>
        <v>0</v>
      </c>
      <c r="O105" s="760">
        <f t="shared" ca="1" si="30"/>
        <v>0</v>
      </c>
      <c r="P105" s="760">
        <f t="shared" ca="1" si="30"/>
        <v>0</v>
      </c>
      <c r="Q105" s="760">
        <f t="shared" ca="1" si="30"/>
        <v>0</v>
      </c>
      <c r="R105" s="760">
        <f t="shared" ca="1" si="30"/>
        <v>0</v>
      </c>
      <c r="S105" s="760">
        <f t="shared" ca="1" si="30"/>
        <v>0</v>
      </c>
      <c r="T105" s="760">
        <f t="shared" ca="1" si="30"/>
        <v>0</v>
      </c>
      <c r="U105" s="760">
        <f t="shared" ca="1" si="30"/>
        <v>0</v>
      </c>
      <c r="V105" s="760">
        <f t="shared" ca="1" si="30"/>
        <v>0</v>
      </c>
      <c r="W105" s="760">
        <f t="shared" ca="1" si="30"/>
        <v>0</v>
      </c>
      <c r="X105" s="760">
        <f t="shared" ca="1" si="30"/>
        <v>0</v>
      </c>
      <c r="Y105" s="760">
        <f t="shared" ca="1" si="30"/>
        <v>0</v>
      </c>
      <c r="Z105" s="760">
        <f t="shared" ca="1" si="30"/>
        <v>0</v>
      </c>
      <c r="AA105" s="760">
        <f t="shared" ca="1" si="30"/>
        <v>0</v>
      </c>
      <c r="AB105" s="760">
        <f t="shared" ca="1" si="30"/>
        <v>0</v>
      </c>
      <c r="AC105" s="760">
        <f t="shared" ca="1" si="30"/>
        <v>0</v>
      </c>
      <c r="AD105" s="760">
        <f t="shared" ca="1" si="30"/>
        <v>0</v>
      </c>
      <c r="AE105" s="760">
        <f t="shared" ca="1" si="30"/>
        <v>0</v>
      </c>
      <c r="AF105" s="760">
        <f t="shared" ca="1" si="30"/>
        <v>0</v>
      </c>
      <c r="AG105" s="760">
        <f t="shared" ca="1" si="30"/>
        <v>0</v>
      </c>
      <c r="AH105" s="760">
        <f t="shared" ca="1" si="30"/>
        <v>0</v>
      </c>
      <c r="AI105" s="760">
        <f t="shared" ca="1" si="30"/>
        <v>0</v>
      </c>
      <c r="AJ105" s="760">
        <f t="shared" ca="1" si="30"/>
        <v>0</v>
      </c>
      <c r="AK105" s="641"/>
    </row>
    <row r="106" spans="3:37" s="601" customFormat="1" ht="12" hidden="1">
      <c r="C106" s="655" t="s">
        <v>1453</v>
      </c>
      <c r="D106" s="656">
        <f ca="1">F106+NPV(FDN,G106:INDEX(G106:AJ106,PAL))</f>
        <v>0</v>
      </c>
      <c r="E106" s="656">
        <f ca="1">SUM(F106:AJ106)</f>
        <v>0</v>
      </c>
      <c r="F106" s="760">
        <f ca="1">IF($E$33=0,F98,F102+F33*1.21)</f>
        <v>0</v>
      </c>
      <c r="G106" s="760">
        <f t="shared" ref="G106:AJ106" ca="1" si="31">IF($E$33=0,G98,G102+G33*1.21)</f>
        <v>0</v>
      </c>
      <c r="H106" s="760">
        <f t="shared" ca="1" si="31"/>
        <v>0</v>
      </c>
      <c r="I106" s="760">
        <f t="shared" ca="1" si="31"/>
        <v>0</v>
      </c>
      <c r="J106" s="760">
        <f t="shared" ca="1" si="31"/>
        <v>0</v>
      </c>
      <c r="K106" s="760">
        <f t="shared" ca="1" si="31"/>
        <v>0</v>
      </c>
      <c r="L106" s="760">
        <f t="shared" ca="1" si="31"/>
        <v>0</v>
      </c>
      <c r="M106" s="760">
        <f t="shared" ca="1" si="31"/>
        <v>0</v>
      </c>
      <c r="N106" s="760">
        <f t="shared" ca="1" si="31"/>
        <v>0</v>
      </c>
      <c r="O106" s="760">
        <f t="shared" ca="1" si="31"/>
        <v>0</v>
      </c>
      <c r="P106" s="760">
        <f t="shared" ca="1" si="31"/>
        <v>0</v>
      </c>
      <c r="Q106" s="760">
        <f t="shared" ca="1" si="31"/>
        <v>0</v>
      </c>
      <c r="R106" s="760">
        <f t="shared" ca="1" si="31"/>
        <v>0</v>
      </c>
      <c r="S106" s="760">
        <f t="shared" ca="1" si="31"/>
        <v>0</v>
      </c>
      <c r="T106" s="760">
        <f t="shared" ca="1" si="31"/>
        <v>0</v>
      </c>
      <c r="U106" s="760">
        <f t="shared" ca="1" si="31"/>
        <v>0</v>
      </c>
      <c r="V106" s="760">
        <f t="shared" ca="1" si="31"/>
        <v>0</v>
      </c>
      <c r="W106" s="760">
        <f t="shared" ca="1" si="31"/>
        <v>0</v>
      </c>
      <c r="X106" s="760">
        <f t="shared" ca="1" si="31"/>
        <v>0</v>
      </c>
      <c r="Y106" s="760">
        <f t="shared" ca="1" si="31"/>
        <v>0</v>
      </c>
      <c r="Z106" s="760">
        <f t="shared" ca="1" si="31"/>
        <v>0</v>
      </c>
      <c r="AA106" s="760">
        <f t="shared" ca="1" si="31"/>
        <v>0</v>
      </c>
      <c r="AB106" s="760">
        <f t="shared" ca="1" si="31"/>
        <v>0</v>
      </c>
      <c r="AC106" s="760">
        <f t="shared" ca="1" si="31"/>
        <v>0</v>
      </c>
      <c r="AD106" s="760">
        <f t="shared" ca="1" si="31"/>
        <v>0</v>
      </c>
      <c r="AE106" s="760">
        <f t="shared" ca="1" si="31"/>
        <v>0</v>
      </c>
      <c r="AF106" s="760">
        <f t="shared" ca="1" si="31"/>
        <v>0</v>
      </c>
      <c r="AG106" s="760">
        <f t="shared" ca="1" si="31"/>
        <v>0</v>
      </c>
      <c r="AH106" s="760">
        <f t="shared" ca="1" si="31"/>
        <v>0</v>
      </c>
      <c r="AI106" s="760">
        <f t="shared" ca="1" si="31"/>
        <v>0</v>
      </c>
      <c r="AJ106" s="760">
        <f t="shared" ca="1" si="31"/>
        <v>0</v>
      </c>
      <c r="AK106" s="641"/>
    </row>
    <row r="107" spans="3:37" s="601" customFormat="1" ht="12" hidden="1">
      <c r="C107" s="655" t="s">
        <v>1454</v>
      </c>
      <c r="D107" s="657">
        <f ca="1">F107+NPV(FDN,G107:INDEX(G107:AJ107,PAL))</f>
        <v>0</v>
      </c>
      <c r="E107" s="657">
        <f ca="1">SUM(F107:AJ107)</f>
        <v>0</v>
      </c>
      <c r="F107" s="760">
        <f t="shared" ref="F107:AJ107" ca="1" si="32">F106-F105</f>
        <v>0</v>
      </c>
      <c r="G107" s="760">
        <f t="shared" ca="1" si="32"/>
        <v>0</v>
      </c>
      <c r="H107" s="760">
        <f t="shared" ca="1" si="32"/>
        <v>0</v>
      </c>
      <c r="I107" s="760">
        <f t="shared" ca="1" si="32"/>
        <v>0</v>
      </c>
      <c r="J107" s="760">
        <f t="shared" ca="1" si="32"/>
        <v>0</v>
      </c>
      <c r="K107" s="760">
        <f t="shared" ca="1" si="32"/>
        <v>0</v>
      </c>
      <c r="L107" s="760">
        <f t="shared" ca="1" si="32"/>
        <v>0</v>
      </c>
      <c r="M107" s="760">
        <f t="shared" ca="1" si="32"/>
        <v>0</v>
      </c>
      <c r="N107" s="760">
        <f t="shared" ca="1" si="32"/>
        <v>0</v>
      </c>
      <c r="O107" s="760">
        <f t="shared" ca="1" si="32"/>
        <v>0</v>
      </c>
      <c r="P107" s="760">
        <f t="shared" ca="1" si="32"/>
        <v>0</v>
      </c>
      <c r="Q107" s="760">
        <f t="shared" ca="1" si="32"/>
        <v>0</v>
      </c>
      <c r="R107" s="760">
        <f t="shared" ca="1" si="32"/>
        <v>0</v>
      </c>
      <c r="S107" s="760">
        <f t="shared" ca="1" si="32"/>
        <v>0</v>
      </c>
      <c r="T107" s="760">
        <f t="shared" ca="1" si="32"/>
        <v>0</v>
      </c>
      <c r="U107" s="760">
        <f t="shared" ca="1" si="32"/>
        <v>0</v>
      </c>
      <c r="V107" s="760">
        <f t="shared" ca="1" si="32"/>
        <v>0</v>
      </c>
      <c r="W107" s="760">
        <f t="shared" ca="1" si="32"/>
        <v>0</v>
      </c>
      <c r="X107" s="760">
        <f t="shared" ca="1" si="32"/>
        <v>0</v>
      </c>
      <c r="Y107" s="760">
        <f t="shared" ca="1" si="32"/>
        <v>0</v>
      </c>
      <c r="Z107" s="760">
        <f t="shared" ca="1" si="32"/>
        <v>0</v>
      </c>
      <c r="AA107" s="760">
        <f t="shared" ca="1" si="32"/>
        <v>0</v>
      </c>
      <c r="AB107" s="760">
        <f t="shared" ca="1" si="32"/>
        <v>0</v>
      </c>
      <c r="AC107" s="760">
        <f t="shared" ca="1" si="32"/>
        <v>0</v>
      </c>
      <c r="AD107" s="760">
        <f t="shared" ca="1" si="32"/>
        <v>0</v>
      </c>
      <c r="AE107" s="760">
        <f t="shared" ca="1" si="32"/>
        <v>0</v>
      </c>
      <c r="AF107" s="760">
        <f t="shared" ca="1" si="32"/>
        <v>0</v>
      </c>
      <c r="AG107" s="760">
        <f t="shared" ca="1" si="32"/>
        <v>0</v>
      </c>
      <c r="AH107" s="760">
        <f t="shared" ca="1" si="32"/>
        <v>0</v>
      </c>
      <c r="AI107" s="760">
        <f t="shared" ca="1" si="32"/>
        <v>0</v>
      </c>
      <c r="AJ107" s="760">
        <f t="shared" ca="1" si="32"/>
        <v>0</v>
      </c>
      <c r="AK107" s="641"/>
    </row>
    <row r="108" spans="3:37" s="610" customFormat="1" ht="12" hidden="1">
      <c r="C108" s="762"/>
      <c r="D108" s="763"/>
      <c r="E108" s="763"/>
      <c r="F108" s="778"/>
      <c r="G108" s="778"/>
      <c r="H108" s="778"/>
      <c r="I108" s="778"/>
      <c r="J108" s="778"/>
      <c r="K108" s="778"/>
      <c r="L108" s="778"/>
      <c r="M108" s="778"/>
      <c r="N108" s="778"/>
      <c r="O108" s="778"/>
      <c r="P108" s="778"/>
      <c r="Q108" s="778"/>
      <c r="R108" s="778"/>
      <c r="S108" s="778"/>
      <c r="T108" s="778"/>
      <c r="U108" s="778"/>
      <c r="V108" s="778"/>
      <c r="W108" s="778"/>
      <c r="X108" s="778"/>
      <c r="Y108" s="778"/>
      <c r="Z108" s="778"/>
      <c r="AA108" s="778"/>
      <c r="AB108" s="778"/>
      <c r="AC108" s="778"/>
      <c r="AD108" s="778"/>
      <c r="AE108" s="778"/>
      <c r="AF108" s="778"/>
      <c r="AG108" s="778"/>
      <c r="AH108" s="778"/>
      <c r="AI108" s="778"/>
      <c r="AJ108" s="779"/>
      <c r="AK108" s="641"/>
    </row>
    <row r="109" spans="3:37" s="601" customFormat="1" ht="12" hidden="1">
      <c r="C109" s="655" t="s">
        <v>1437</v>
      </c>
      <c r="D109" s="656">
        <f ca="1">F109+NPV((1+FDN)*(1+$J$5)-1,G109:INDEX(G109:AJ109,PAL))</f>
        <v>0</v>
      </c>
      <c r="E109" s="656">
        <f t="shared" ref="E109" ca="1" si="33">IF($D$72&lt;0,0,E72)+E87</f>
        <v>0</v>
      </c>
      <c r="F109" s="760">
        <f ca="1">IF(pvm_susigrazinimas="Ne",IF($D$72&lt;0,0,F72)+F87,F110/1.21)</f>
        <v>0</v>
      </c>
      <c r="G109" s="760">
        <f t="shared" ref="G109:AJ109" ca="1" si="34">IF(pvm_susigrazinimas="Ne",IF($D$72&lt;0,0,G72)+G87,G110/1.21)</f>
        <v>0</v>
      </c>
      <c r="H109" s="760">
        <f t="shared" ca="1" si="34"/>
        <v>0</v>
      </c>
      <c r="I109" s="760">
        <f t="shared" ca="1" si="34"/>
        <v>0</v>
      </c>
      <c r="J109" s="760">
        <f t="shared" ca="1" si="34"/>
        <v>0</v>
      </c>
      <c r="K109" s="760">
        <f t="shared" ca="1" si="34"/>
        <v>0</v>
      </c>
      <c r="L109" s="760">
        <f t="shared" ca="1" si="34"/>
        <v>0</v>
      </c>
      <c r="M109" s="760">
        <f t="shared" ca="1" si="34"/>
        <v>0</v>
      </c>
      <c r="N109" s="760">
        <f t="shared" ca="1" si="34"/>
        <v>0</v>
      </c>
      <c r="O109" s="760">
        <f t="shared" ca="1" si="34"/>
        <v>0</v>
      </c>
      <c r="P109" s="760">
        <f t="shared" ca="1" si="34"/>
        <v>0</v>
      </c>
      <c r="Q109" s="760">
        <f t="shared" ca="1" si="34"/>
        <v>0</v>
      </c>
      <c r="R109" s="760">
        <f t="shared" ca="1" si="34"/>
        <v>0</v>
      </c>
      <c r="S109" s="760">
        <f t="shared" ca="1" si="34"/>
        <v>0</v>
      </c>
      <c r="T109" s="760">
        <f t="shared" ca="1" si="34"/>
        <v>0</v>
      </c>
      <c r="U109" s="760">
        <f t="shared" ca="1" si="34"/>
        <v>0</v>
      </c>
      <c r="V109" s="760">
        <f t="shared" ca="1" si="34"/>
        <v>0</v>
      </c>
      <c r="W109" s="760">
        <f t="shared" ca="1" si="34"/>
        <v>0</v>
      </c>
      <c r="X109" s="760">
        <f t="shared" ca="1" si="34"/>
        <v>0</v>
      </c>
      <c r="Y109" s="760">
        <f t="shared" ca="1" si="34"/>
        <v>0</v>
      </c>
      <c r="Z109" s="760">
        <f t="shared" ca="1" si="34"/>
        <v>0</v>
      </c>
      <c r="AA109" s="760">
        <f t="shared" ca="1" si="34"/>
        <v>0</v>
      </c>
      <c r="AB109" s="760">
        <f t="shared" ca="1" si="34"/>
        <v>0</v>
      </c>
      <c r="AC109" s="760">
        <f t="shared" ca="1" si="34"/>
        <v>0</v>
      </c>
      <c r="AD109" s="760">
        <f t="shared" ca="1" si="34"/>
        <v>0</v>
      </c>
      <c r="AE109" s="760">
        <f t="shared" ca="1" si="34"/>
        <v>0</v>
      </c>
      <c r="AF109" s="760">
        <f t="shared" ca="1" si="34"/>
        <v>0</v>
      </c>
      <c r="AG109" s="760">
        <f t="shared" ca="1" si="34"/>
        <v>0</v>
      </c>
      <c r="AH109" s="760">
        <f t="shared" ca="1" si="34"/>
        <v>0</v>
      </c>
      <c r="AI109" s="760">
        <f t="shared" ca="1" si="34"/>
        <v>0</v>
      </c>
      <c r="AJ109" s="760">
        <f t="shared" ca="1" si="34"/>
        <v>0</v>
      </c>
      <c r="AK109" s="641"/>
    </row>
    <row r="110" spans="3:37" s="601" customFormat="1" ht="12" hidden="1">
      <c r="C110" s="655" t="s">
        <v>1438</v>
      </c>
      <c r="D110" s="656">
        <f ca="1">F110+NPV((1+FDN)*(1+$J$5)-1,G110:INDEX(G110:AJ110,PAL))</f>
        <v>0</v>
      </c>
      <c r="E110" s="656">
        <f ca="1">SUM(F110:AJ110)</f>
        <v>0</v>
      </c>
      <c r="F110" s="761">
        <f t="shared" ref="F110:AJ110" ca="1" si="35">IF(pvm_susigrazinimas="Ne",(F109)*1.21+IF($D$5="Koncesija",-F63*0.21,0),IF($D$72&lt;0,0,F72)+F87)</f>
        <v>0</v>
      </c>
      <c r="G110" s="761">
        <f t="shared" ca="1" si="35"/>
        <v>0</v>
      </c>
      <c r="H110" s="761">
        <f t="shared" ca="1" si="35"/>
        <v>0</v>
      </c>
      <c r="I110" s="761">
        <f t="shared" ca="1" si="35"/>
        <v>0</v>
      </c>
      <c r="J110" s="761">
        <f t="shared" ca="1" si="35"/>
        <v>0</v>
      </c>
      <c r="K110" s="761">
        <f t="shared" ca="1" si="35"/>
        <v>0</v>
      </c>
      <c r="L110" s="761">
        <f t="shared" ca="1" si="35"/>
        <v>0</v>
      </c>
      <c r="M110" s="761">
        <f t="shared" ca="1" si="35"/>
        <v>0</v>
      </c>
      <c r="N110" s="761">
        <f t="shared" ca="1" si="35"/>
        <v>0</v>
      </c>
      <c r="O110" s="761">
        <f t="shared" ca="1" si="35"/>
        <v>0</v>
      </c>
      <c r="P110" s="761">
        <f t="shared" ca="1" si="35"/>
        <v>0</v>
      </c>
      <c r="Q110" s="761">
        <f t="shared" ca="1" si="35"/>
        <v>0</v>
      </c>
      <c r="R110" s="761">
        <f t="shared" ca="1" si="35"/>
        <v>0</v>
      </c>
      <c r="S110" s="761">
        <f t="shared" ca="1" si="35"/>
        <v>0</v>
      </c>
      <c r="T110" s="761">
        <f t="shared" ca="1" si="35"/>
        <v>0</v>
      </c>
      <c r="U110" s="761">
        <f t="shared" ca="1" si="35"/>
        <v>0</v>
      </c>
      <c r="V110" s="761">
        <f t="shared" ca="1" si="35"/>
        <v>0</v>
      </c>
      <c r="W110" s="761">
        <f t="shared" ca="1" si="35"/>
        <v>0</v>
      </c>
      <c r="X110" s="761">
        <f t="shared" ca="1" si="35"/>
        <v>0</v>
      </c>
      <c r="Y110" s="761">
        <f t="shared" ca="1" si="35"/>
        <v>0</v>
      </c>
      <c r="Z110" s="761">
        <f t="shared" ca="1" si="35"/>
        <v>0</v>
      </c>
      <c r="AA110" s="761">
        <f t="shared" ca="1" si="35"/>
        <v>0</v>
      </c>
      <c r="AB110" s="761">
        <f t="shared" ca="1" si="35"/>
        <v>0</v>
      </c>
      <c r="AC110" s="761">
        <f t="shared" ca="1" si="35"/>
        <v>0</v>
      </c>
      <c r="AD110" s="761">
        <f t="shared" ca="1" si="35"/>
        <v>0</v>
      </c>
      <c r="AE110" s="761">
        <f t="shared" ca="1" si="35"/>
        <v>0</v>
      </c>
      <c r="AF110" s="761">
        <f t="shared" ca="1" si="35"/>
        <v>0</v>
      </c>
      <c r="AG110" s="761">
        <f t="shared" ca="1" si="35"/>
        <v>0</v>
      </c>
      <c r="AH110" s="761">
        <f t="shared" ca="1" si="35"/>
        <v>0</v>
      </c>
      <c r="AI110" s="761">
        <f t="shared" ca="1" si="35"/>
        <v>0</v>
      </c>
      <c r="AJ110" s="761">
        <f t="shared" ca="1" si="35"/>
        <v>0</v>
      </c>
      <c r="AK110" s="630"/>
    </row>
    <row r="111" spans="3:37" s="601" customFormat="1" ht="12" hidden="1">
      <c r="C111" s="655" t="s">
        <v>1439</v>
      </c>
      <c r="D111" s="657">
        <f ca="1">F111+NPV((1+FDN)*(1+$J$5)-1,G111:INDEX(G111:AJ111,PAL))</f>
        <v>0</v>
      </c>
      <c r="E111" s="657">
        <f ca="1">SUM(F111:AJ111)</f>
        <v>0</v>
      </c>
      <c r="F111" s="761">
        <f ca="1">F110-F109</f>
        <v>0</v>
      </c>
      <c r="G111" s="761">
        <f t="shared" ref="G111:AJ111" ca="1" si="36">G110-G109</f>
        <v>0</v>
      </c>
      <c r="H111" s="761">
        <f t="shared" ca="1" si="36"/>
        <v>0</v>
      </c>
      <c r="I111" s="761">
        <f t="shared" ca="1" si="36"/>
        <v>0</v>
      </c>
      <c r="J111" s="761">
        <f t="shared" ca="1" si="36"/>
        <v>0</v>
      </c>
      <c r="K111" s="761">
        <f t="shared" ca="1" si="36"/>
        <v>0</v>
      </c>
      <c r="L111" s="761">
        <f t="shared" ca="1" si="36"/>
        <v>0</v>
      </c>
      <c r="M111" s="761">
        <f t="shared" ca="1" si="36"/>
        <v>0</v>
      </c>
      <c r="N111" s="761">
        <f t="shared" ca="1" si="36"/>
        <v>0</v>
      </c>
      <c r="O111" s="761">
        <f t="shared" ca="1" si="36"/>
        <v>0</v>
      </c>
      <c r="P111" s="761">
        <f t="shared" ca="1" si="36"/>
        <v>0</v>
      </c>
      <c r="Q111" s="761">
        <f t="shared" ca="1" si="36"/>
        <v>0</v>
      </c>
      <c r="R111" s="761">
        <f t="shared" ca="1" si="36"/>
        <v>0</v>
      </c>
      <c r="S111" s="761">
        <f t="shared" ca="1" si="36"/>
        <v>0</v>
      </c>
      <c r="T111" s="761">
        <f t="shared" ca="1" si="36"/>
        <v>0</v>
      </c>
      <c r="U111" s="761">
        <f t="shared" ca="1" si="36"/>
        <v>0</v>
      </c>
      <c r="V111" s="761">
        <f t="shared" ca="1" si="36"/>
        <v>0</v>
      </c>
      <c r="W111" s="761">
        <f t="shared" ca="1" si="36"/>
        <v>0</v>
      </c>
      <c r="X111" s="761">
        <f t="shared" ca="1" si="36"/>
        <v>0</v>
      </c>
      <c r="Y111" s="761">
        <f t="shared" ca="1" si="36"/>
        <v>0</v>
      </c>
      <c r="Z111" s="761">
        <f t="shared" ca="1" si="36"/>
        <v>0</v>
      </c>
      <c r="AA111" s="761">
        <f t="shared" ca="1" si="36"/>
        <v>0</v>
      </c>
      <c r="AB111" s="761">
        <f t="shared" ca="1" si="36"/>
        <v>0</v>
      </c>
      <c r="AC111" s="761">
        <f t="shared" ca="1" si="36"/>
        <v>0</v>
      </c>
      <c r="AD111" s="761">
        <f t="shared" ca="1" si="36"/>
        <v>0</v>
      </c>
      <c r="AE111" s="761">
        <f t="shared" ca="1" si="36"/>
        <v>0</v>
      </c>
      <c r="AF111" s="761">
        <f t="shared" ca="1" si="36"/>
        <v>0</v>
      </c>
      <c r="AG111" s="761">
        <f t="shared" ca="1" si="36"/>
        <v>0</v>
      </c>
      <c r="AH111" s="761">
        <f t="shared" ca="1" si="36"/>
        <v>0</v>
      </c>
      <c r="AI111" s="761">
        <f t="shared" ca="1" si="36"/>
        <v>0</v>
      </c>
      <c r="AJ111" s="761">
        <f t="shared" ca="1" si="36"/>
        <v>0</v>
      </c>
      <c r="AK111" s="658"/>
    </row>
    <row r="112" spans="3:37" s="601" customFormat="1" ht="12" hidden="1">
      <c r="C112" s="762"/>
      <c r="D112" s="763"/>
      <c r="E112" s="763"/>
      <c r="F112" s="778"/>
      <c r="G112" s="778"/>
      <c r="H112" s="778"/>
      <c r="I112" s="778"/>
      <c r="J112" s="778"/>
      <c r="K112" s="778"/>
      <c r="L112" s="778"/>
      <c r="M112" s="778"/>
      <c r="N112" s="778"/>
      <c r="O112" s="778"/>
      <c r="P112" s="778"/>
      <c r="Q112" s="778"/>
      <c r="R112" s="778"/>
      <c r="S112" s="778"/>
      <c r="T112" s="778"/>
      <c r="U112" s="778"/>
      <c r="V112" s="778"/>
      <c r="W112" s="778"/>
      <c r="X112" s="778"/>
      <c r="Y112" s="778"/>
      <c r="Z112" s="778"/>
      <c r="AA112" s="778"/>
      <c r="AB112" s="778"/>
      <c r="AC112" s="778"/>
      <c r="AD112" s="778"/>
      <c r="AE112" s="778"/>
      <c r="AF112" s="778"/>
      <c r="AG112" s="778"/>
      <c r="AH112" s="778"/>
      <c r="AI112" s="778"/>
      <c r="AJ112" s="779"/>
      <c r="AK112" s="602"/>
    </row>
    <row r="113" spans="3:16384" s="601" customFormat="1" ht="12" hidden="1">
      <c r="C113" s="655" t="s">
        <v>1440</v>
      </c>
      <c r="D113" s="656">
        <f ca="1">F113+NPV((1+FDN)*(1+$J$5)-1,G113:INDEX(G113:AJ113,PAL))</f>
        <v>0</v>
      </c>
      <c r="E113" s="656">
        <f ca="1">SUM(F113:AJ113)</f>
        <v>0</v>
      </c>
      <c r="F113" s="761">
        <f t="shared" ref="F113:AJ113" ca="1" si="37">IF(pvm_susigrazinimas="Ne",IF($D$72&lt;0,0,(F72-F47))+F87,F114/1.21)</f>
        <v>0</v>
      </c>
      <c r="G113" s="761">
        <f t="shared" ca="1" si="37"/>
        <v>0</v>
      </c>
      <c r="H113" s="761">
        <f t="shared" ca="1" si="37"/>
        <v>0</v>
      </c>
      <c r="I113" s="761">
        <f t="shared" ca="1" si="37"/>
        <v>0</v>
      </c>
      <c r="J113" s="761">
        <f t="shared" ca="1" si="37"/>
        <v>0</v>
      </c>
      <c r="K113" s="761">
        <f t="shared" ca="1" si="37"/>
        <v>0</v>
      </c>
      <c r="L113" s="761">
        <f t="shared" ca="1" si="37"/>
        <v>0</v>
      </c>
      <c r="M113" s="761">
        <f t="shared" ca="1" si="37"/>
        <v>0</v>
      </c>
      <c r="N113" s="761">
        <f t="shared" ca="1" si="37"/>
        <v>0</v>
      </c>
      <c r="O113" s="761">
        <f t="shared" ca="1" si="37"/>
        <v>0</v>
      </c>
      <c r="P113" s="761">
        <f t="shared" ca="1" si="37"/>
        <v>0</v>
      </c>
      <c r="Q113" s="761">
        <f t="shared" ca="1" si="37"/>
        <v>0</v>
      </c>
      <c r="R113" s="761">
        <f t="shared" ca="1" si="37"/>
        <v>0</v>
      </c>
      <c r="S113" s="761">
        <f t="shared" ca="1" si="37"/>
        <v>0</v>
      </c>
      <c r="T113" s="761">
        <f t="shared" ca="1" si="37"/>
        <v>0</v>
      </c>
      <c r="U113" s="761">
        <f t="shared" ca="1" si="37"/>
        <v>0</v>
      </c>
      <c r="V113" s="761">
        <f t="shared" ca="1" si="37"/>
        <v>0</v>
      </c>
      <c r="W113" s="761">
        <f t="shared" ca="1" si="37"/>
        <v>0</v>
      </c>
      <c r="X113" s="761">
        <f t="shared" ca="1" si="37"/>
        <v>0</v>
      </c>
      <c r="Y113" s="761">
        <f t="shared" ca="1" si="37"/>
        <v>0</v>
      </c>
      <c r="Z113" s="761">
        <f t="shared" ca="1" si="37"/>
        <v>0</v>
      </c>
      <c r="AA113" s="761">
        <f t="shared" ca="1" si="37"/>
        <v>0</v>
      </c>
      <c r="AB113" s="761">
        <f t="shared" ca="1" si="37"/>
        <v>0</v>
      </c>
      <c r="AC113" s="761">
        <f t="shared" ca="1" si="37"/>
        <v>0</v>
      </c>
      <c r="AD113" s="761">
        <f t="shared" ca="1" si="37"/>
        <v>0</v>
      </c>
      <c r="AE113" s="761">
        <f t="shared" ca="1" si="37"/>
        <v>0</v>
      </c>
      <c r="AF113" s="761">
        <f t="shared" ca="1" si="37"/>
        <v>0</v>
      </c>
      <c r="AG113" s="761">
        <f t="shared" ca="1" si="37"/>
        <v>0</v>
      </c>
      <c r="AH113" s="761">
        <f t="shared" ca="1" si="37"/>
        <v>0</v>
      </c>
      <c r="AI113" s="761">
        <f t="shared" ca="1" si="37"/>
        <v>0</v>
      </c>
      <c r="AJ113" s="761">
        <f t="shared" ca="1" si="37"/>
        <v>0</v>
      </c>
      <c r="AK113" s="641"/>
    </row>
    <row r="114" spans="3:16384" s="601" customFormat="1" ht="12" hidden="1">
      <c r="C114" s="655" t="s">
        <v>1441</v>
      </c>
      <c r="D114" s="656">
        <f ca="1">F114+NPV((1+FDN)*(1+$J$5)-1,G114:INDEX(G114:AJ114,PAL))</f>
        <v>0</v>
      </c>
      <c r="E114" s="656">
        <f ca="1">SUM(F114:AJ114)</f>
        <v>0</v>
      </c>
      <c r="F114" s="761">
        <f t="shared" ref="F114:AJ114" ca="1" si="38">IF(pvm_susigrazinimas="Ne",(F113)*1.21+IF($D$5="Koncesija",-F63*0.21,0),IF($D$72&lt;0,0,(F72-F47))+F87)</f>
        <v>0</v>
      </c>
      <c r="G114" s="761">
        <f t="shared" ca="1" si="38"/>
        <v>0</v>
      </c>
      <c r="H114" s="761">
        <f t="shared" ca="1" si="38"/>
        <v>0</v>
      </c>
      <c r="I114" s="761">
        <f t="shared" ca="1" si="38"/>
        <v>0</v>
      </c>
      <c r="J114" s="761">
        <f t="shared" ca="1" si="38"/>
        <v>0</v>
      </c>
      <c r="K114" s="761">
        <f t="shared" ca="1" si="38"/>
        <v>0</v>
      </c>
      <c r="L114" s="761">
        <f t="shared" ca="1" si="38"/>
        <v>0</v>
      </c>
      <c r="M114" s="761">
        <f t="shared" ca="1" si="38"/>
        <v>0</v>
      </c>
      <c r="N114" s="761">
        <f t="shared" ca="1" si="38"/>
        <v>0</v>
      </c>
      <c r="O114" s="761">
        <f t="shared" ca="1" si="38"/>
        <v>0</v>
      </c>
      <c r="P114" s="761">
        <f t="shared" ca="1" si="38"/>
        <v>0</v>
      </c>
      <c r="Q114" s="761">
        <f t="shared" ca="1" si="38"/>
        <v>0</v>
      </c>
      <c r="R114" s="761">
        <f t="shared" ca="1" si="38"/>
        <v>0</v>
      </c>
      <c r="S114" s="761">
        <f t="shared" ca="1" si="38"/>
        <v>0</v>
      </c>
      <c r="T114" s="761">
        <f t="shared" ca="1" si="38"/>
        <v>0</v>
      </c>
      <c r="U114" s="761">
        <f t="shared" ca="1" si="38"/>
        <v>0</v>
      </c>
      <c r="V114" s="761">
        <f t="shared" ca="1" si="38"/>
        <v>0</v>
      </c>
      <c r="W114" s="761">
        <f t="shared" ca="1" si="38"/>
        <v>0</v>
      </c>
      <c r="X114" s="761">
        <f t="shared" ca="1" si="38"/>
        <v>0</v>
      </c>
      <c r="Y114" s="761">
        <f t="shared" ca="1" si="38"/>
        <v>0</v>
      </c>
      <c r="Z114" s="761">
        <f t="shared" ca="1" si="38"/>
        <v>0</v>
      </c>
      <c r="AA114" s="761">
        <f t="shared" ca="1" si="38"/>
        <v>0</v>
      </c>
      <c r="AB114" s="761">
        <f t="shared" ca="1" si="38"/>
        <v>0</v>
      </c>
      <c r="AC114" s="761">
        <f t="shared" ca="1" si="38"/>
        <v>0</v>
      </c>
      <c r="AD114" s="761">
        <f t="shared" ca="1" si="38"/>
        <v>0</v>
      </c>
      <c r="AE114" s="761">
        <f t="shared" ca="1" si="38"/>
        <v>0</v>
      </c>
      <c r="AF114" s="761">
        <f t="shared" ca="1" si="38"/>
        <v>0</v>
      </c>
      <c r="AG114" s="761">
        <f t="shared" ca="1" si="38"/>
        <v>0</v>
      </c>
      <c r="AH114" s="761">
        <f t="shared" ca="1" si="38"/>
        <v>0</v>
      </c>
      <c r="AI114" s="761">
        <f t="shared" ca="1" si="38"/>
        <v>0</v>
      </c>
      <c r="AJ114" s="761">
        <f t="shared" ca="1" si="38"/>
        <v>0</v>
      </c>
      <c r="AK114" s="659" t="e">
        <f>(IF(AK47-#REF!&lt;0,0,AK47-#REF!)+#REF!)*1.21+IF($D$5="Koncesija",-AK63*0.21,0)</f>
        <v>#REF!</v>
      </c>
      <c r="AL114" s="632" t="e">
        <f>(IF(AL47-#REF!&lt;0,0,AL47-#REF!)+#REF!)*1.21+IF($D$5="Koncesija",-AL63*0.21,0)</f>
        <v>#REF!</v>
      </c>
      <c r="AM114" s="632" t="e">
        <f>(IF(AM47-#REF!&lt;0,0,AM47-#REF!)+#REF!)*1.21+IF($D$5="Koncesija",-AM63*0.21,0)</f>
        <v>#REF!</v>
      </c>
      <c r="AN114" s="632" t="e">
        <f>(IF(AN47-#REF!&lt;0,0,AN47-#REF!)+#REF!)*1.21+IF($D$5="Koncesija",-AN63*0.21,0)</f>
        <v>#REF!</v>
      </c>
      <c r="AO114" s="632" t="e">
        <f>(IF(AO47-#REF!&lt;0,0,AO47-#REF!)+#REF!)*1.21+IF($D$5="Koncesija",-AO63*0.21,0)</f>
        <v>#REF!</v>
      </c>
      <c r="AP114" s="632" t="e">
        <f>(IF(AP47-#REF!&lt;0,0,AP47-#REF!)+#REF!)*1.21+IF($D$5="Koncesija",-AP63*0.21,0)</f>
        <v>#REF!</v>
      </c>
      <c r="AQ114" s="632" t="e">
        <f>(IF(AQ47-#REF!&lt;0,0,AQ47-#REF!)+#REF!)*1.21+IF($D$5="Koncesija",-AQ63*0.21,0)</f>
        <v>#REF!</v>
      </c>
      <c r="AR114" s="632" t="e">
        <f>(IF(AR47-#REF!&lt;0,0,AR47-#REF!)+#REF!)*1.21+IF($D$5="Koncesija",-AR63*0.21,0)</f>
        <v>#REF!</v>
      </c>
      <c r="AS114" s="632" t="e">
        <f>(IF(AS47-#REF!&lt;0,0,AS47-#REF!)+#REF!)*1.21+IF($D$5="Koncesija",-AS63*0.21,0)</f>
        <v>#REF!</v>
      </c>
      <c r="AT114" s="632" t="e">
        <f>(IF(AT47-#REF!&lt;0,0,AT47-#REF!)+#REF!)*1.21+IF($D$5="Koncesija",-AT63*0.21,0)</f>
        <v>#REF!</v>
      </c>
      <c r="AU114" s="632" t="e">
        <f>(IF(AU47-#REF!&lt;0,0,AU47-#REF!)+#REF!)*1.21+IF($D$5="Koncesija",-AU63*0.21,0)</f>
        <v>#REF!</v>
      </c>
      <c r="AV114" s="632" t="e">
        <f>(IF(AV47-#REF!&lt;0,0,AV47-#REF!)+#REF!)*1.21+IF($D$5="Koncesija",-AV63*0.21,0)</f>
        <v>#REF!</v>
      </c>
      <c r="AW114" s="632" t="e">
        <f>(IF(AW47-#REF!&lt;0,0,AW47-#REF!)+#REF!)*1.21+IF($D$5="Koncesija",-AW63*0.21,0)</f>
        <v>#REF!</v>
      </c>
      <c r="AX114" s="632" t="e">
        <f>(IF(AX47-#REF!&lt;0,0,AX47-#REF!)+#REF!)*1.21+IF($D$5="Koncesija",-AX63*0.21,0)</f>
        <v>#REF!</v>
      </c>
      <c r="AY114" s="632" t="e">
        <f>(IF(AY47-#REF!&lt;0,0,AY47-#REF!)+#REF!)*1.21+IF($D$5="Koncesija",-AY63*0.21,0)</f>
        <v>#REF!</v>
      </c>
      <c r="AZ114" s="632" t="e">
        <f>(IF(AZ47-#REF!&lt;0,0,AZ47-#REF!)+#REF!)*1.21+IF($D$5="Koncesija",-AZ63*0.21,0)</f>
        <v>#REF!</v>
      </c>
      <c r="BA114" s="632" t="e">
        <f>(IF(BA47-#REF!&lt;0,0,BA47-#REF!)+#REF!)*1.21+IF($D$5="Koncesija",-BA63*0.21,0)</f>
        <v>#REF!</v>
      </c>
      <c r="BB114" s="632" t="e">
        <f>(IF(BB47-#REF!&lt;0,0,BB47-#REF!)+#REF!)*1.21+IF($D$5="Koncesija",-BB63*0.21,0)</f>
        <v>#REF!</v>
      </c>
      <c r="BC114" s="632" t="e">
        <f>(IF(BC47-#REF!&lt;0,0,BC47-#REF!)+#REF!)*1.21+IF($D$5="Koncesija",-BC63*0.21,0)</f>
        <v>#REF!</v>
      </c>
      <c r="BD114" s="632" t="e">
        <f>(IF(BD47-#REF!&lt;0,0,BD47-#REF!)+#REF!)*1.21+IF($D$5="Koncesija",-BD63*0.21,0)</f>
        <v>#REF!</v>
      </c>
      <c r="BE114" s="632" t="e">
        <f>(IF(BE47-#REF!&lt;0,0,BE47-#REF!)+#REF!)*1.21+IF($D$5="Koncesija",-BE63*0.21,0)</f>
        <v>#REF!</v>
      </c>
      <c r="BF114" s="632" t="e">
        <f>(IF(BF47-#REF!&lt;0,0,BF47-#REF!)+#REF!)*1.21+IF($D$5="Koncesija",-BF63*0.21,0)</f>
        <v>#REF!</v>
      </c>
      <c r="BG114" s="632" t="e">
        <f>(IF(BG47-#REF!&lt;0,0,BG47-#REF!)+#REF!)*1.21+IF($D$5="Koncesija",-BG63*0.21,0)</f>
        <v>#REF!</v>
      </c>
      <c r="BH114" s="632" t="e">
        <f>(IF(BH47-#REF!&lt;0,0,BH47-#REF!)+#REF!)*1.21+IF($D$5="Koncesija",-BH63*0.21,0)</f>
        <v>#REF!</v>
      </c>
      <c r="BI114" s="632" t="e">
        <f>(IF(BI47-#REF!&lt;0,0,BI47-#REF!)+#REF!)*1.21+IF($D$5="Koncesija",-BI63*0.21,0)</f>
        <v>#REF!</v>
      </c>
      <c r="BJ114" s="632" t="e">
        <f>(IF(BJ47-#REF!&lt;0,0,BJ47-#REF!)+#REF!)*1.21+IF($D$5="Koncesija",-BJ63*0.21,0)</f>
        <v>#REF!</v>
      </c>
      <c r="BK114" s="632" t="e">
        <f>(IF(BK47-#REF!&lt;0,0,BK47-#REF!)+#REF!)*1.21+IF($D$5="Koncesija",-BK63*0.21,0)</f>
        <v>#REF!</v>
      </c>
      <c r="BL114" s="632" t="e">
        <f>(IF(BL47-#REF!&lt;0,0,BL47-#REF!)+#REF!)*1.21+IF($D$5="Koncesija",-BL63*0.21,0)</f>
        <v>#REF!</v>
      </c>
      <c r="BM114" s="632" t="e">
        <f>(IF(BM47-#REF!&lt;0,0,BM47-#REF!)+#REF!)*1.21+IF($D$5="Koncesija",-BM63*0.21,0)</f>
        <v>#REF!</v>
      </c>
      <c r="BN114" s="632" t="e">
        <f>(IF(BN47-#REF!&lt;0,0,BN47-#REF!)+#REF!)*1.21+IF($D$5="Koncesija",-BN63*0.21,0)</f>
        <v>#REF!</v>
      </c>
      <c r="BO114" s="632" t="e">
        <f>(IF(BO47-#REF!&lt;0,0,BO47-#REF!)+#REF!)*1.21+IF($D$5="Koncesija",-BO63*0.21,0)</f>
        <v>#REF!</v>
      </c>
      <c r="BP114" s="632" t="e">
        <f>(IF(BP47-#REF!&lt;0,0,BP47-#REF!)+#REF!)*1.21+IF($D$5="Koncesija",-BP63*0.21,0)</f>
        <v>#REF!</v>
      </c>
      <c r="BQ114" s="632" t="e">
        <f>(IF(BQ47-#REF!&lt;0,0,BQ47-#REF!)+#REF!)*1.21+IF($D$5="Koncesija",-BQ63*0.21,0)</f>
        <v>#REF!</v>
      </c>
      <c r="BR114" s="632" t="e">
        <f>(IF(BR47-#REF!&lt;0,0,BR47-#REF!)+#REF!)*1.21+IF($D$5="Koncesija",-BR63*0.21,0)</f>
        <v>#REF!</v>
      </c>
      <c r="BS114" s="632" t="e">
        <f>(IF(BS47-#REF!&lt;0,0,BS47-#REF!)+#REF!)*1.21+IF($D$5="Koncesija",-BS63*0.21,0)</f>
        <v>#REF!</v>
      </c>
      <c r="BT114" s="632" t="e">
        <f>(IF(BT47-#REF!&lt;0,0,BT47-#REF!)+#REF!)*1.21+IF($D$5="Koncesija",-BT63*0.21,0)</f>
        <v>#REF!</v>
      </c>
      <c r="BU114" s="632" t="e">
        <f>(IF(BU47-#REF!&lt;0,0,BU47-#REF!)+#REF!)*1.21+IF($D$5="Koncesija",-BU63*0.21,0)</f>
        <v>#REF!</v>
      </c>
      <c r="BV114" s="632" t="e">
        <f>(IF(BV47-#REF!&lt;0,0,BV47-#REF!)+#REF!)*1.21+IF($D$5="Koncesija",-BV63*0.21,0)</f>
        <v>#REF!</v>
      </c>
      <c r="BW114" s="632" t="e">
        <f>(IF(BW47-#REF!&lt;0,0,BW47-#REF!)+#REF!)*1.21+IF($D$5="Koncesija",-BW63*0.21,0)</f>
        <v>#REF!</v>
      </c>
      <c r="BX114" s="632" t="e">
        <f>(IF(BX47-#REF!&lt;0,0,BX47-#REF!)+#REF!)*1.21+IF($D$5="Koncesija",-BX63*0.21,0)</f>
        <v>#REF!</v>
      </c>
      <c r="BY114" s="632" t="e">
        <f>(IF(BY47-#REF!&lt;0,0,BY47-#REF!)+#REF!)*1.21+IF($D$5="Koncesija",-BY63*0.21,0)</f>
        <v>#REF!</v>
      </c>
      <c r="BZ114" s="632" t="e">
        <f>(IF(BZ47-#REF!&lt;0,0,BZ47-#REF!)+#REF!)*1.21+IF($D$5="Koncesija",-BZ63*0.21,0)</f>
        <v>#REF!</v>
      </c>
      <c r="CA114" s="632" t="e">
        <f>(IF(CA47-#REF!&lt;0,0,CA47-#REF!)+#REF!)*1.21+IF($D$5="Koncesija",-CA63*0.21,0)</f>
        <v>#REF!</v>
      </c>
      <c r="CB114" s="632" t="e">
        <f>(IF(CB47-#REF!&lt;0,0,CB47-#REF!)+#REF!)*1.21+IF($D$5="Koncesija",-CB63*0.21,0)</f>
        <v>#REF!</v>
      </c>
      <c r="CC114" s="632" t="e">
        <f>(IF(CC47-#REF!&lt;0,0,CC47-#REF!)+#REF!)*1.21+IF($D$5="Koncesija",-CC63*0.21,0)</f>
        <v>#REF!</v>
      </c>
      <c r="CD114" s="632" t="e">
        <f>(IF(CD47-#REF!&lt;0,0,CD47-#REF!)+#REF!)*1.21+IF($D$5="Koncesija",-CD63*0.21,0)</f>
        <v>#REF!</v>
      </c>
      <c r="CE114" s="632" t="e">
        <f>(IF(CE47-#REF!&lt;0,0,CE47-#REF!)+#REF!)*1.21+IF($D$5="Koncesija",-CE63*0.21,0)</f>
        <v>#REF!</v>
      </c>
      <c r="CF114" s="632" t="e">
        <f>(IF(CF47-#REF!&lt;0,0,CF47-#REF!)+#REF!)*1.21+IF($D$5="Koncesija",-CF63*0.21,0)</f>
        <v>#REF!</v>
      </c>
      <c r="CG114" s="632" t="e">
        <f>(IF(CG47-#REF!&lt;0,0,CG47-#REF!)+#REF!)*1.21+IF($D$5="Koncesija",-CG63*0.21,0)</f>
        <v>#REF!</v>
      </c>
      <c r="CH114" s="632" t="e">
        <f>(IF(CH47-#REF!&lt;0,0,CH47-#REF!)+#REF!)*1.21+IF($D$5="Koncesija",-CH63*0.21,0)</f>
        <v>#REF!</v>
      </c>
      <c r="CI114" s="632" t="e">
        <f>(IF(CI47-#REF!&lt;0,0,CI47-#REF!)+#REF!)*1.21+IF($D$5="Koncesija",-CI63*0.21,0)</f>
        <v>#REF!</v>
      </c>
      <c r="CJ114" s="632" t="e">
        <f>(IF(CJ47-#REF!&lt;0,0,CJ47-#REF!)+#REF!)*1.21+IF($D$5="Koncesija",-CJ63*0.21,0)</f>
        <v>#REF!</v>
      </c>
      <c r="CK114" s="632" t="e">
        <f>(IF(CK47-#REF!&lt;0,0,CK47-#REF!)+#REF!)*1.21+IF($D$5="Koncesija",-CK63*0.21,0)</f>
        <v>#REF!</v>
      </c>
      <c r="CL114" s="632" t="e">
        <f>(IF(CL47-#REF!&lt;0,0,CL47-#REF!)+#REF!)*1.21+IF($D$5="Koncesija",-CL63*0.21,0)</f>
        <v>#REF!</v>
      </c>
      <c r="CM114" s="632" t="e">
        <f>(IF(CM47-#REF!&lt;0,0,CM47-#REF!)+#REF!)*1.21+IF($D$5="Koncesija",-CM63*0.21,0)</f>
        <v>#REF!</v>
      </c>
      <c r="CN114" s="632" t="e">
        <f>(IF(CN47-#REF!&lt;0,0,CN47-#REF!)+#REF!)*1.21+IF($D$5="Koncesija",-CN63*0.21,0)</f>
        <v>#REF!</v>
      </c>
      <c r="CO114" s="632" t="e">
        <f>(IF(CO47-#REF!&lt;0,0,CO47-#REF!)+#REF!)*1.21+IF($D$5="Koncesija",-CO63*0.21,0)</f>
        <v>#REF!</v>
      </c>
      <c r="CP114" s="632" t="e">
        <f>(IF(CP47-#REF!&lt;0,0,CP47-#REF!)+#REF!)*1.21+IF($D$5="Koncesija",-CP63*0.21,0)</f>
        <v>#REF!</v>
      </c>
      <c r="CQ114" s="632" t="e">
        <f>(IF(CQ47-#REF!&lt;0,0,CQ47-#REF!)+#REF!)*1.21+IF($D$5="Koncesija",-CQ63*0.21,0)</f>
        <v>#REF!</v>
      </c>
      <c r="CR114" s="632" t="e">
        <f>(IF(CR47-#REF!&lt;0,0,CR47-#REF!)+#REF!)*1.21+IF($D$5="Koncesija",-CR63*0.21,0)</f>
        <v>#REF!</v>
      </c>
      <c r="CS114" s="632" t="e">
        <f>(IF(CS47-#REF!&lt;0,0,CS47-#REF!)+#REF!)*1.21+IF($D$5="Koncesija",-CS63*0.21,0)</f>
        <v>#REF!</v>
      </c>
      <c r="CT114" s="632" t="e">
        <f>(IF(CT47-#REF!&lt;0,0,CT47-#REF!)+#REF!)*1.21+IF($D$5="Koncesija",-CT63*0.21,0)</f>
        <v>#REF!</v>
      </c>
      <c r="CU114" s="632" t="e">
        <f>(IF(CU47-#REF!&lt;0,0,CU47-#REF!)+#REF!)*1.21+IF($D$5="Koncesija",-CU63*0.21,0)</f>
        <v>#REF!</v>
      </c>
      <c r="CV114" s="632" t="e">
        <f>(IF(CV47-#REF!&lt;0,0,CV47-#REF!)+#REF!)*1.21+IF($D$5="Koncesija",-CV63*0.21,0)</f>
        <v>#REF!</v>
      </c>
      <c r="CW114" s="632" t="e">
        <f>(IF(CW47-#REF!&lt;0,0,CW47-#REF!)+#REF!)*1.21+IF($D$5="Koncesija",-CW63*0.21,0)</f>
        <v>#REF!</v>
      </c>
      <c r="CX114" s="632" t="e">
        <f>(IF(CX47-#REF!&lt;0,0,CX47-#REF!)+#REF!)*1.21+IF($D$5="Koncesija",-CX63*0.21,0)</f>
        <v>#REF!</v>
      </c>
      <c r="CY114" s="632" t="e">
        <f>(IF(CY47-#REF!&lt;0,0,CY47-#REF!)+#REF!)*1.21+IF($D$5="Koncesija",-CY63*0.21,0)</f>
        <v>#REF!</v>
      </c>
      <c r="CZ114" s="632" t="e">
        <f>(IF(CZ47-#REF!&lt;0,0,CZ47-#REF!)+#REF!)*1.21+IF($D$5="Koncesija",-CZ63*0.21,0)</f>
        <v>#REF!</v>
      </c>
      <c r="DA114" s="632" t="e">
        <f>(IF(DA47-#REF!&lt;0,0,DA47-#REF!)+#REF!)*1.21+IF($D$5="Koncesija",-DA63*0.21,0)</f>
        <v>#REF!</v>
      </c>
      <c r="DB114" s="632" t="e">
        <f>(IF(DB47-#REF!&lt;0,0,DB47-#REF!)+#REF!)*1.21+IF($D$5="Koncesija",-DB63*0.21,0)</f>
        <v>#REF!</v>
      </c>
      <c r="DC114" s="632" t="e">
        <f>(IF(DC47-#REF!&lt;0,0,DC47-#REF!)+#REF!)*1.21+IF($D$5="Koncesija",-DC63*0.21,0)</f>
        <v>#REF!</v>
      </c>
      <c r="DD114" s="632" t="e">
        <f>(IF(DD47-#REF!&lt;0,0,DD47-#REF!)+#REF!)*1.21+IF($D$5="Koncesija",-DD63*0.21,0)</f>
        <v>#REF!</v>
      </c>
      <c r="DE114" s="632" t="e">
        <f>(IF(DE47-#REF!&lt;0,0,DE47-#REF!)+#REF!)*1.21+IF($D$5="Koncesija",-DE63*0.21,0)</f>
        <v>#REF!</v>
      </c>
      <c r="DF114" s="632" t="e">
        <f>(IF(DF47-#REF!&lt;0,0,DF47-#REF!)+#REF!)*1.21+IF($D$5="Koncesija",-DF63*0.21,0)</f>
        <v>#REF!</v>
      </c>
      <c r="DG114" s="632" t="e">
        <f>(IF(DG47-#REF!&lt;0,0,DG47-#REF!)+#REF!)*1.21+IF($D$5="Koncesija",-DG63*0.21,0)</f>
        <v>#REF!</v>
      </c>
      <c r="DH114" s="632" t="e">
        <f>(IF(DH47-#REF!&lt;0,0,DH47-#REF!)+#REF!)*1.21+IF($D$5="Koncesija",-DH63*0.21,0)</f>
        <v>#REF!</v>
      </c>
      <c r="DI114" s="632" t="e">
        <f>(IF(DI47-#REF!&lt;0,0,DI47-#REF!)+#REF!)*1.21+IF($D$5="Koncesija",-DI63*0.21,0)</f>
        <v>#REF!</v>
      </c>
      <c r="DJ114" s="632" t="e">
        <f>(IF(DJ47-#REF!&lt;0,0,DJ47-#REF!)+#REF!)*1.21+IF($D$5="Koncesija",-DJ63*0.21,0)</f>
        <v>#REF!</v>
      </c>
      <c r="DK114" s="632" t="e">
        <f>(IF(DK47-#REF!&lt;0,0,DK47-#REF!)+#REF!)*1.21+IF($D$5="Koncesija",-DK63*0.21,0)</f>
        <v>#REF!</v>
      </c>
      <c r="DL114" s="632" t="e">
        <f>(IF(DL47-#REF!&lt;0,0,DL47-#REF!)+#REF!)*1.21+IF($D$5="Koncesija",-DL63*0.21,0)</f>
        <v>#REF!</v>
      </c>
      <c r="DM114" s="632" t="e">
        <f>(IF(DM47-#REF!&lt;0,0,DM47-#REF!)+#REF!)*1.21+IF($D$5="Koncesija",-DM63*0.21,0)</f>
        <v>#REF!</v>
      </c>
      <c r="DN114" s="632" t="e">
        <f>(IF(DN47-#REF!&lt;0,0,DN47-#REF!)+#REF!)*1.21+IF($D$5="Koncesija",-DN63*0.21,0)</f>
        <v>#REF!</v>
      </c>
      <c r="DO114" s="632" t="e">
        <f>(IF(DO47-#REF!&lt;0,0,DO47-#REF!)+#REF!)*1.21+IF($D$5="Koncesija",-DO63*0.21,0)</f>
        <v>#REF!</v>
      </c>
      <c r="DP114" s="632" t="e">
        <f>(IF(DP47-#REF!&lt;0,0,DP47-#REF!)+#REF!)*1.21+IF($D$5="Koncesija",-DP63*0.21,0)</f>
        <v>#REF!</v>
      </c>
      <c r="DQ114" s="632" t="e">
        <f>(IF(DQ47-#REF!&lt;0,0,DQ47-#REF!)+#REF!)*1.21+IF($D$5="Koncesija",-DQ63*0.21,0)</f>
        <v>#REF!</v>
      </c>
      <c r="DR114" s="632" t="e">
        <f>(IF(DR47-#REF!&lt;0,0,DR47-#REF!)+#REF!)*1.21+IF($D$5="Koncesija",-DR63*0.21,0)</f>
        <v>#REF!</v>
      </c>
      <c r="DS114" s="632" t="e">
        <f>(IF(DS47-#REF!&lt;0,0,DS47-#REF!)+#REF!)*1.21+IF($D$5="Koncesija",-DS63*0.21,0)</f>
        <v>#REF!</v>
      </c>
      <c r="DT114" s="632" t="e">
        <f>(IF(DT47-#REF!&lt;0,0,DT47-#REF!)+#REF!)*1.21+IF($D$5="Koncesija",-DT63*0.21,0)</f>
        <v>#REF!</v>
      </c>
      <c r="DU114" s="632" t="e">
        <f>(IF(DU47-#REF!&lt;0,0,DU47-#REF!)+#REF!)*1.21+IF($D$5="Koncesija",-DU63*0.21,0)</f>
        <v>#REF!</v>
      </c>
      <c r="DV114" s="632" t="e">
        <f>(IF(DV47-#REF!&lt;0,0,DV47-#REF!)+#REF!)*1.21+IF($D$5="Koncesija",-DV63*0.21,0)</f>
        <v>#REF!</v>
      </c>
      <c r="DW114" s="632" t="e">
        <f>(IF(DW47-#REF!&lt;0,0,DW47-#REF!)+#REF!)*1.21+IF($D$5="Koncesija",-DW63*0.21,0)</f>
        <v>#REF!</v>
      </c>
      <c r="DX114" s="632" t="e">
        <f>(IF(DX47-#REF!&lt;0,0,DX47-#REF!)+#REF!)*1.21+IF($D$5="Koncesija",-DX63*0.21,0)</f>
        <v>#REF!</v>
      </c>
      <c r="DY114" s="632" t="e">
        <f>(IF(DY47-#REF!&lt;0,0,DY47-#REF!)+#REF!)*1.21+IF($D$5="Koncesija",-DY63*0.21,0)</f>
        <v>#REF!</v>
      </c>
      <c r="DZ114" s="632" t="e">
        <f>(IF(DZ47-#REF!&lt;0,0,DZ47-#REF!)+#REF!)*1.21+IF($D$5="Koncesija",-DZ63*0.21,0)</f>
        <v>#REF!</v>
      </c>
      <c r="EA114" s="632" t="e">
        <f>(IF(EA47-#REF!&lt;0,0,EA47-#REF!)+#REF!)*1.21+IF($D$5="Koncesija",-EA63*0.21,0)</f>
        <v>#REF!</v>
      </c>
      <c r="EB114" s="632" t="e">
        <f>(IF(EB47-#REF!&lt;0,0,EB47-#REF!)+#REF!)*1.21+IF($D$5="Koncesija",-EB63*0.21,0)</f>
        <v>#REF!</v>
      </c>
      <c r="EC114" s="632" t="e">
        <f>(IF(EC47-#REF!&lt;0,0,EC47-#REF!)+#REF!)*1.21+IF($D$5="Koncesija",-EC63*0.21,0)</f>
        <v>#REF!</v>
      </c>
      <c r="ED114" s="632" t="e">
        <f>(IF(ED47-#REF!&lt;0,0,ED47-#REF!)+#REF!)*1.21+IF($D$5="Koncesija",-ED63*0.21,0)</f>
        <v>#REF!</v>
      </c>
      <c r="EE114" s="632" t="e">
        <f>(IF(EE47-#REF!&lt;0,0,EE47-#REF!)+#REF!)*1.21+IF($D$5="Koncesija",-EE63*0.21,0)</f>
        <v>#REF!</v>
      </c>
      <c r="EF114" s="632" t="e">
        <f>(IF(EF47-#REF!&lt;0,0,EF47-#REF!)+#REF!)*1.21+IF($D$5="Koncesija",-EF63*0.21,0)</f>
        <v>#REF!</v>
      </c>
      <c r="EG114" s="632" t="e">
        <f>(IF(EG47-#REF!&lt;0,0,EG47-#REF!)+#REF!)*1.21+IF($D$5="Koncesija",-EG63*0.21,0)</f>
        <v>#REF!</v>
      </c>
      <c r="EH114" s="632" t="e">
        <f>(IF(EH47-#REF!&lt;0,0,EH47-#REF!)+#REF!)*1.21+IF($D$5="Koncesija",-EH63*0.21,0)</f>
        <v>#REF!</v>
      </c>
      <c r="EI114" s="632" t="e">
        <f>(IF(EI47-#REF!&lt;0,0,EI47-#REF!)+#REF!)*1.21+IF($D$5="Koncesija",-EI63*0.21,0)</f>
        <v>#REF!</v>
      </c>
      <c r="EJ114" s="632" t="e">
        <f>(IF(EJ47-#REF!&lt;0,0,EJ47-#REF!)+#REF!)*1.21+IF($D$5="Koncesija",-EJ63*0.21,0)</f>
        <v>#REF!</v>
      </c>
      <c r="EK114" s="632" t="e">
        <f>(IF(EK47-#REF!&lt;0,0,EK47-#REF!)+#REF!)*1.21+IF($D$5="Koncesija",-EK63*0.21,0)</f>
        <v>#REF!</v>
      </c>
      <c r="EL114" s="632" t="e">
        <f>(IF(EL47-#REF!&lt;0,0,EL47-#REF!)+#REF!)*1.21+IF($D$5="Koncesija",-EL63*0.21,0)</f>
        <v>#REF!</v>
      </c>
      <c r="EM114" s="632" t="e">
        <f>(IF(EM47-#REF!&lt;0,0,EM47-#REF!)+#REF!)*1.21+IF($D$5="Koncesija",-EM63*0.21,0)</f>
        <v>#REF!</v>
      </c>
      <c r="EN114" s="632" t="e">
        <f>(IF(EN47-#REF!&lt;0,0,EN47-#REF!)+#REF!)*1.21+IF($D$5="Koncesija",-EN63*0.21,0)</f>
        <v>#REF!</v>
      </c>
      <c r="EO114" s="632" t="e">
        <f>(IF(EO47-#REF!&lt;0,0,EO47-#REF!)+#REF!)*1.21+IF($D$5="Koncesija",-EO63*0.21,0)</f>
        <v>#REF!</v>
      </c>
      <c r="EP114" s="632" t="e">
        <f>(IF(EP47-#REF!&lt;0,0,EP47-#REF!)+#REF!)*1.21+IF($D$5="Koncesija",-EP63*0.21,0)</f>
        <v>#REF!</v>
      </c>
      <c r="EQ114" s="632" t="e">
        <f>(IF(EQ47-#REF!&lt;0,0,EQ47-#REF!)+#REF!)*1.21+IF($D$5="Koncesija",-EQ63*0.21,0)</f>
        <v>#REF!</v>
      </c>
      <c r="ER114" s="632" t="e">
        <f>(IF(ER47-#REF!&lt;0,0,ER47-#REF!)+#REF!)*1.21+IF($D$5="Koncesija",-ER63*0.21,0)</f>
        <v>#REF!</v>
      </c>
      <c r="ES114" s="632" t="e">
        <f>(IF(ES47-#REF!&lt;0,0,ES47-#REF!)+#REF!)*1.21+IF($D$5="Koncesija",-ES63*0.21,0)</f>
        <v>#REF!</v>
      </c>
      <c r="ET114" s="632" t="e">
        <f>(IF(ET47-#REF!&lt;0,0,ET47-#REF!)+#REF!)*1.21+IF($D$5="Koncesija",-ET63*0.21,0)</f>
        <v>#REF!</v>
      </c>
      <c r="EU114" s="632" t="e">
        <f>(IF(EU47-#REF!&lt;0,0,EU47-#REF!)+#REF!)*1.21+IF($D$5="Koncesija",-EU63*0.21,0)</f>
        <v>#REF!</v>
      </c>
      <c r="EV114" s="632" t="e">
        <f>(IF(EV47-#REF!&lt;0,0,EV47-#REF!)+#REF!)*1.21+IF($D$5="Koncesija",-EV63*0.21,0)</f>
        <v>#REF!</v>
      </c>
      <c r="EW114" s="632" t="e">
        <f>(IF(EW47-#REF!&lt;0,0,EW47-#REF!)+#REF!)*1.21+IF($D$5="Koncesija",-EW63*0.21,0)</f>
        <v>#REF!</v>
      </c>
      <c r="EX114" s="632" t="e">
        <f>(IF(EX47-#REF!&lt;0,0,EX47-#REF!)+#REF!)*1.21+IF($D$5="Koncesija",-EX63*0.21,0)</f>
        <v>#REF!</v>
      </c>
      <c r="EY114" s="632" t="e">
        <f>(IF(EY47-#REF!&lt;0,0,EY47-#REF!)+#REF!)*1.21+IF($D$5="Koncesija",-EY63*0.21,0)</f>
        <v>#REF!</v>
      </c>
      <c r="EZ114" s="632" t="e">
        <f>(IF(EZ47-#REF!&lt;0,0,EZ47-#REF!)+#REF!)*1.21+IF($D$5="Koncesija",-EZ63*0.21,0)</f>
        <v>#REF!</v>
      </c>
      <c r="FA114" s="632" t="e">
        <f>(IF(FA47-#REF!&lt;0,0,FA47-#REF!)+#REF!)*1.21+IF($D$5="Koncesija",-FA63*0.21,0)</f>
        <v>#REF!</v>
      </c>
      <c r="FB114" s="632" t="e">
        <f>(IF(FB47-#REF!&lt;0,0,FB47-#REF!)+#REF!)*1.21+IF($D$5="Koncesija",-FB63*0.21,0)</f>
        <v>#REF!</v>
      </c>
      <c r="FC114" s="632" t="e">
        <f>(IF(FC47-#REF!&lt;0,0,FC47-#REF!)+#REF!)*1.21+IF($D$5="Koncesija",-FC63*0.21,0)</f>
        <v>#REF!</v>
      </c>
      <c r="FD114" s="632" t="e">
        <f>(IF(FD47-#REF!&lt;0,0,FD47-#REF!)+#REF!)*1.21+IF($D$5="Koncesija",-FD63*0.21,0)</f>
        <v>#REF!</v>
      </c>
      <c r="FE114" s="632" t="e">
        <f>(IF(FE47-#REF!&lt;0,0,FE47-#REF!)+#REF!)*1.21+IF($D$5="Koncesija",-FE63*0.21,0)</f>
        <v>#REF!</v>
      </c>
      <c r="FF114" s="632" t="e">
        <f>(IF(FF47-#REF!&lt;0,0,FF47-#REF!)+#REF!)*1.21+IF($D$5="Koncesija",-FF63*0.21,0)</f>
        <v>#REF!</v>
      </c>
      <c r="FG114" s="632" t="e">
        <f>(IF(FG47-#REF!&lt;0,0,FG47-#REF!)+#REF!)*1.21+IF($D$5="Koncesija",-FG63*0.21,0)</f>
        <v>#REF!</v>
      </c>
      <c r="FH114" s="632" t="e">
        <f>(IF(FH47-#REF!&lt;0,0,FH47-#REF!)+#REF!)*1.21+IF($D$5="Koncesija",-FH63*0.21,0)</f>
        <v>#REF!</v>
      </c>
      <c r="FI114" s="632" t="e">
        <f>(IF(FI47-#REF!&lt;0,0,FI47-#REF!)+#REF!)*1.21+IF($D$5="Koncesija",-FI63*0.21,0)</f>
        <v>#REF!</v>
      </c>
      <c r="FJ114" s="632" t="e">
        <f>(IF(FJ47-#REF!&lt;0,0,FJ47-#REF!)+#REF!)*1.21+IF($D$5="Koncesija",-FJ63*0.21,0)</f>
        <v>#REF!</v>
      </c>
      <c r="FK114" s="632" t="e">
        <f>(IF(FK47-#REF!&lt;0,0,FK47-#REF!)+#REF!)*1.21+IF($D$5="Koncesija",-FK63*0.21,0)</f>
        <v>#REF!</v>
      </c>
      <c r="FL114" s="632" t="e">
        <f>(IF(FL47-#REF!&lt;0,0,FL47-#REF!)+#REF!)*1.21+IF($D$5="Koncesija",-FL63*0.21,0)</f>
        <v>#REF!</v>
      </c>
      <c r="FM114" s="632" t="e">
        <f>(IF(FM47-#REF!&lt;0,0,FM47-#REF!)+#REF!)*1.21+IF($D$5="Koncesija",-FM63*0.21,0)</f>
        <v>#REF!</v>
      </c>
      <c r="FN114" s="632" t="e">
        <f>(IF(FN47-#REF!&lt;0,0,FN47-#REF!)+#REF!)*1.21+IF($D$5="Koncesija",-FN63*0.21,0)</f>
        <v>#REF!</v>
      </c>
      <c r="FO114" s="632" t="e">
        <f>(IF(FO47-#REF!&lt;0,0,FO47-#REF!)+#REF!)*1.21+IF($D$5="Koncesija",-FO63*0.21,0)</f>
        <v>#REF!</v>
      </c>
      <c r="FP114" s="632" t="e">
        <f>(IF(FP47-#REF!&lt;0,0,FP47-#REF!)+#REF!)*1.21+IF($D$5="Koncesija",-FP63*0.21,0)</f>
        <v>#REF!</v>
      </c>
      <c r="FQ114" s="632" t="e">
        <f>(IF(FQ47-#REF!&lt;0,0,FQ47-#REF!)+#REF!)*1.21+IF($D$5="Koncesija",-FQ63*0.21,0)</f>
        <v>#REF!</v>
      </c>
      <c r="FR114" s="632" t="e">
        <f>(IF(FR47-#REF!&lt;0,0,FR47-#REF!)+#REF!)*1.21+IF($D$5="Koncesija",-FR63*0.21,0)</f>
        <v>#REF!</v>
      </c>
      <c r="FS114" s="632" t="e">
        <f>(IF(FS47-#REF!&lt;0,0,FS47-#REF!)+#REF!)*1.21+IF($D$5="Koncesija",-FS63*0.21,0)</f>
        <v>#REF!</v>
      </c>
      <c r="FT114" s="632" t="e">
        <f>(IF(FT47-#REF!&lt;0,0,FT47-#REF!)+#REF!)*1.21+IF($D$5="Koncesija",-FT63*0.21,0)</f>
        <v>#REF!</v>
      </c>
      <c r="FU114" s="632" t="e">
        <f>(IF(FU47-#REF!&lt;0,0,FU47-#REF!)+#REF!)*1.21+IF($D$5="Koncesija",-FU63*0.21,0)</f>
        <v>#REF!</v>
      </c>
      <c r="FV114" s="632" t="e">
        <f>(IF(FV47-#REF!&lt;0,0,FV47-#REF!)+#REF!)*1.21+IF($D$5="Koncesija",-FV63*0.21,0)</f>
        <v>#REF!</v>
      </c>
      <c r="FW114" s="632" t="e">
        <f>(IF(FW47-#REF!&lt;0,0,FW47-#REF!)+#REF!)*1.21+IF($D$5="Koncesija",-FW63*0.21,0)</f>
        <v>#REF!</v>
      </c>
      <c r="FX114" s="632" t="e">
        <f>(IF(FX47-#REF!&lt;0,0,FX47-#REF!)+#REF!)*1.21+IF($D$5="Koncesija",-FX63*0.21,0)</f>
        <v>#REF!</v>
      </c>
      <c r="FY114" s="632" t="e">
        <f>(IF(FY47-#REF!&lt;0,0,FY47-#REF!)+#REF!)*1.21+IF($D$5="Koncesija",-FY63*0.21,0)</f>
        <v>#REF!</v>
      </c>
      <c r="FZ114" s="632" t="e">
        <f>(IF(FZ47-#REF!&lt;0,0,FZ47-#REF!)+#REF!)*1.21+IF($D$5="Koncesija",-FZ63*0.21,0)</f>
        <v>#REF!</v>
      </c>
      <c r="GA114" s="632" t="e">
        <f>(IF(GA47-#REF!&lt;0,0,GA47-#REF!)+#REF!)*1.21+IF($D$5="Koncesija",-GA63*0.21,0)</f>
        <v>#REF!</v>
      </c>
      <c r="GB114" s="632" t="e">
        <f>(IF(GB47-#REF!&lt;0,0,GB47-#REF!)+#REF!)*1.21+IF($D$5="Koncesija",-GB63*0.21,0)</f>
        <v>#REF!</v>
      </c>
      <c r="GC114" s="632" t="e">
        <f>(IF(GC47-#REF!&lt;0,0,GC47-#REF!)+#REF!)*1.21+IF($D$5="Koncesija",-GC63*0.21,0)</f>
        <v>#REF!</v>
      </c>
      <c r="GD114" s="632" t="e">
        <f>(IF(GD47-#REF!&lt;0,0,GD47-#REF!)+#REF!)*1.21+IF($D$5="Koncesija",-GD63*0.21,0)</f>
        <v>#REF!</v>
      </c>
      <c r="GE114" s="632" t="e">
        <f>(IF(GE47-#REF!&lt;0,0,GE47-#REF!)+#REF!)*1.21+IF($D$5="Koncesija",-GE63*0.21,0)</f>
        <v>#REF!</v>
      </c>
      <c r="GF114" s="632" t="e">
        <f>(IF(GF47-#REF!&lt;0,0,GF47-#REF!)+#REF!)*1.21+IF($D$5="Koncesija",-GF63*0.21,0)</f>
        <v>#REF!</v>
      </c>
      <c r="GG114" s="632" t="e">
        <f>(IF(GG47-#REF!&lt;0,0,GG47-#REF!)+#REF!)*1.21+IF($D$5="Koncesija",-GG63*0.21,0)</f>
        <v>#REF!</v>
      </c>
      <c r="GH114" s="632" t="e">
        <f>(IF(GH47-#REF!&lt;0,0,GH47-#REF!)+#REF!)*1.21+IF($D$5="Koncesija",-GH63*0.21,0)</f>
        <v>#REF!</v>
      </c>
      <c r="GI114" s="632" t="e">
        <f>(IF(GI47-#REF!&lt;0,0,GI47-#REF!)+#REF!)*1.21+IF($D$5="Koncesija",-GI63*0.21,0)</f>
        <v>#REF!</v>
      </c>
      <c r="GJ114" s="632" t="e">
        <f>(IF(GJ47-#REF!&lt;0,0,GJ47-#REF!)+#REF!)*1.21+IF($D$5="Koncesija",-GJ63*0.21,0)</f>
        <v>#REF!</v>
      </c>
      <c r="GK114" s="632" t="e">
        <f>(IF(GK47-#REF!&lt;0,0,GK47-#REF!)+#REF!)*1.21+IF($D$5="Koncesija",-GK63*0.21,0)</f>
        <v>#REF!</v>
      </c>
      <c r="GL114" s="632" t="e">
        <f>(IF(GL47-#REF!&lt;0,0,GL47-#REF!)+#REF!)*1.21+IF($D$5="Koncesija",-GL63*0.21,0)</f>
        <v>#REF!</v>
      </c>
      <c r="GM114" s="632" t="e">
        <f>(IF(GM47-#REF!&lt;0,0,GM47-#REF!)+#REF!)*1.21+IF($D$5="Koncesija",-GM63*0.21,0)</f>
        <v>#REF!</v>
      </c>
      <c r="GN114" s="632" t="e">
        <f>(IF(GN47-#REF!&lt;0,0,GN47-#REF!)+#REF!)*1.21+IF($D$5="Koncesija",-GN63*0.21,0)</f>
        <v>#REF!</v>
      </c>
      <c r="GO114" s="632" t="e">
        <f>(IF(GO47-#REF!&lt;0,0,GO47-#REF!)+#REF!)*1.21+IF($D$5="Koncesija",-GO63*0.21,0)</f>
        <v>#REF!</v>
      </c>
      <c r="GP114" s="632" t="e">
        <f>(IF(GP47-#REF!&lt;0,0,GP47-#REF!)+#REF!)*1.21+IF($D$5="Koncesija",-GP63*0.21,0)</f>
        <v>#REF!</v>
      </c>
      <c r="GQ114" s="632" t="e">
        <f>(IF(GQ47-#REF!&lt;0,0,GQ47-#REF!)+#REF!)*1.21+IF($D$5="Koncesija",-GQ63*0.21,0)</f>
        <v>#REF!</v>
      </c>
      <c r="GR114" s="632" t="e">
        <f>(IF(GR47-#REF!&lt;0,0,GR47-#REF!)+#REF!)*1.21+IF($D$5="Koncesija",-GR63*0.21,0)</f>
        <v>#REF!</v>
      </c>
      <c r="GS114" s="632" t="e">
        <f>(IF(GS47-#REF!&lt;0,0,GS47-#REF!)+#REF!)*1.21+IF($D$5="Koncesija",-GS63*0.21,0)</f>
        <v>#REF!</v>
      </c>
      <c r="GT114" s="632" t="e">
        <f>(IF(GT47-#REF!&lt;0,0,GT47-#REF!)+#REF!)*1.21+IF($D$5="Koncesija",-GT63*0.21,0)</f>
        <v>#REF!</v>
      </c>
      <c r="GU114" s="632" t="e">
        <f>(IF(GU47-#REF!&lt;0,0,GU47-#REF!)+#REF!)*1.21+IF($D$5="Koncesija",-GU63*0.21,0)</f>
        <v>#REF!</v>
      </c>
      <c r="GV114" s="632" t="e">
        <f>(IF(GV47-#REF!&lt;0,0,GV47-#REF!)+#REF!)*1.21+IF($D$5="Koncesija",-GV63*0.21,0)</f>
        <v>#REF!</v>
      </c>
      <c r="GW114" s="632" t="e">
        <f>(IF(GW47-#REF!&lt;0,0,GW47-#REF!)+#REF!)*1.21+IF($D$5="Koncesija",-GW63*0.21,0)</f>
        <v>#REF!</v>
      </c>
      <c r="GX114" s="632" t="e">
        <f>(IF(GX47-#REF!&lt;0,0,GX47-#REF!)+#REF!)*1.21+IF($D$5="Koncesija",-GX63*0.21,0)</f>
        <v>#REF!</v>
      </c>
      <c r="GY114" s="632" t="e">
        <f>(IF(GY47-#REF!&lt;0,0,GY47-#REF!)+#REF!)*1.21+IF($D$5="Koncesija",-GY63*0.21,0)</f>
        <v>#REF!</v>
      </c>
      <c r="GZ114" s="632" t="e">
        <f>(IF(GZ47-#REF!&lt;0,0,GZ47-#REF!)+#REF!)*1.21+IF($D$5="Koncesija",-GZ63*0.21,0)</f>
        <v>#REF!</v>
      </c>
      <c r="HA114" s="632" t="e">
        <f>(IF(HA47-#REF!&lt;0,0,HA47-#REF!)+#REF!)*1.21+IF($D$5="Koncesija",-HA63*0.21,0)</f>
        <v>#REF!</v>
      </c>
      <c r="HB114" s="632" t="e">
        <f>(IF(HB47-#REF!&lt;0,0,HB47-#REF!)+#REF!)*1.21+IF($D$5="Koncesija",-HB63*0.21,0)</f>
        <v>#REF!</v>
      </c>
      <c r="HC114" s="632" t="e">
        <f>(IF(HC47-#REF!&lt;0,0,HC47-#REF!)+#REF!)*1.21+IF($D$5="Koncesija",-HC63*0.21,0)</f>
        <v>#REF!</v>
      </c>
      <c r="HD114" s="632" t="e">
        <f>(IF(HD47-#REF!&lt;0,0,HD47-#REF!)+#REF!)*1.21+IF($D$5="Koncesija",-HD63*0.21,0)</f>
        <v>#REF!</v>
      </c>
      <c r="HE114" s="632" t="e">
        <f>(IF(HE47-#REF!&lt;0,0,HE47-#REF!)+#REF!)*1.21+IF($D$5="Koncesija",-HE63*0.21,0)</f>
        <v>#REF!</v>
      </c>
      <c r="HF114" s="632" t="e">
        <f>(IF(HF47-#REF!&lt;0,0,HF47-#REF!)+#REF!)*1.21+IF($D$5="Koncesija",-HF63*0.21,0)</f>
        <v>#REF!</v>
      </c>
      <c r="HG114" s="632" t="e">
        <f>(IF(HG47-#REF!&lt;0,0,HG47-#REF!)+#REF!)*1.21+IF($D$5="Koncesija",-HG63*0.21,0)</f>
        <v>#REF!</v>
      </c>
      <c r="HH114" s="632" t="e">
        <f>(IF(HH47-#REF!&lt;0,0,HH47-#REF!)+#REF!)*1.21+IF($D$5="Koncesija",-HH63*0.21,0)</f>
        <v>#REF!</v>
      </c>
      <c r="HI114" s="632" t="e">
        <f>(IF(HI47-#REF!&lt;0,0,HI47-#REF!)+#REF!)*1.21+IF($D$5="Koncesija",-HI63*0.21,0)</f>
        <v>#REF!</v>
      </c>
      <c r="HJ114" s="632" t="e">
        <f>(IF(HJ47-#REF!&lt;0,0,HJ47-#REF!)+#REF!)*1.21+IF($D$5="Koncesija",-HJ63*0.21,0)</f>
        <v>#REF!</v>
      </c>
      <c r="HK114" s="632" t="e">
        <f>(IF(HK47-#REF!&lt;0,0,HK47-#REF!)+#REF!)*1.21+IF($D$5="Koncesija",-HK63*0.21,0)</f>
        <v>#REF!</v>
      </c>
      <c r="HL114" s="632" t="e">
        <f>(IF(HL47-#REF!&lt;0,0,HL47-#REF!)+#REF!)*1.21+IF($D$5="Koncesija",-HL63*0.21,0)</f>
        <v>#REF!</v>
      </c>
      <c r="HM114" s="632" t="e">
        <f>(IF(HM47-#REF!&lt;0,0,HM47-#REF!)+#REF!)*1.21+IF($D$5="Koncesija",-HM63*0.21,0)</f>
        <v>#REF!</v>
      </c>
      <c r="HN114" s="632" t="e">
        <f>(IF(HN47-#REF!&lt;0,0,HN47-#REF!)+#REF!)*1.21+IF($D$5="Koncesija",-HN63*0.21,0)</f>
        <v>#REF!</v>
      </c>
      <c r="HO114" s="632" t="e">
        <f>(IF(HO47-#REF!&lt;0,0,HO47-#REF!)+#REF!)*1.21+IF($D$5="Koncesija",-HO63*0.21,0)</f>
        <v>#REF!</v>
      </c>
      <c r="HP114" s="632" t="e">
        <f>(IF(HP47-#REF!&lt;0,0,HP47-#REF!)+#REF!)*1.21+IF($D$5="Koncesija",-HP63*0.21,0)</f>
        <v>#REF!</v>
      </c>
      <c r="HQ114" s="632" t="e">
        <f>(IF(HQ47-#REF!&lt;0,0,HQ47-#REF!)+#REF!)*1.21+IF($D$5="Koncesija",-HQ63*0.21,0)</f>
        <v>#REF!</v>
      </c>
      <c r="HR114" s="632" t="e">
        <f>(IF(HR47-#REF!&lt;0,0,HR47-#REF!)+#REF!)*1.21+IF($D$5="Koncesija",-HR63*0.21,0)</f>
        <v>#REF!</v>
      </c>
      <c r="HS114" s="632" t="e">
        <f>(IF(HS47-#REF!&lt;0,0,HS47-#REF!)+#REF!)*1.21+IF($D$5="Koncesija",-HS63*0.21,0)</f>
        <v>#REF!</v>
      </c>
      <c r="HT114" s="632" t="e">
        <f>(IF(HT47-#REF!&lt;0,0,HT47-#REF!)+#REF!)*1.21+IF($D$5="Koncesija",-HT63*0.21,0)</f>
        <v>#REF!</v>
      </c>
      <c r="HU114" s="632" t="e">
        <f>(IF(HU47-#REF!&lt;0,0,HU47-#REF!)+#REF!)*1.21+IF($D$5="Koncesija",-HU63*0.21,0)</f>
        <v>#REF!</v>
      </c>
      <c r="HV114" s="632" t="e">
        <f>(IF(HV47-#REF!&lt;0,0,HV47-#REF!)+#REF!)*1.21+IF($D$5="Koncesija",-HV63*0.21,0)</f>
        <v>#REF!</v>
      </c>
      <c r="HW114" s="632" t="e">
        <f>(IF(HW47-#REF!&lt;0,0,HW47-#REF!)+#REF!)*1.21+IF($D$5="Koncesija",-HW63*0.21,0)</f>
        <v>#REF!</v>
      </c>
      <c r="HX114" s="632" t="e">
        <f>(IF(HX47-#REF!&lt;0,0,HX47-#REF!)+#REF!)*1.21+IF($D$5="Koncesija",-HX63*0.21,0)</f>
        <v>#REF!</v>
      </c>
      <c r="HY114" s="632" t="e">
        <f>(IF(HY47-#REF!&lt;0,0,HY47-#REF!)+#REF!)*1.21+IF($D$5="Koncesija",-HY63*0.21,0)</f>
        <v>#REF!</v>
      </c>
      <c r="HZ114" s="632" t="e">
        <f>(IF(HZ47-#REF!&lt;0,0,HZ47-#REF!)+#REF!)*1.21+IF($D$5="Koncesija",-HZ63*0.21,0)</f>
        <v>#REF!</v>
      </c>
      <c r="IA114" s="632" t="e">
        <f>(IF(IA47-#REF!&lt;0,0,IA47-#REF!)+#REF!)*1.21+IF($D$5="Koncesija",-IA63*0.21,0)</f>
        <v>#REF!</v>
      </c>
      <c r="IB114" s="632" t="e">
        <f>(IF(IB47-#REF!&lt;0,0,IB47-#REF!)+#REF!)*1.21+IF($D$5="Koncesija",-IB63*0.21,0)</f>
        <v>#REF!</v>
      </c>
      <c r="IC114" s="632" t="e">
        <f>(IF(IC47-#REF!&lt;0,0,IC47-#REF!)+#REF!)*1.21+IF($D$5="Koncesija",-IC63*0.21,0)</f>
        <v>#REF!</v>
      </c>
      <c r="ID114" s="632" t="e">
        <f>(IF(ID47-#REF!&lt;0,0,ID47-#REF!)+#REF!)*1.21+IF($D$5="Koncesija",-ID63*0.21,0)</f>
        <v>#REF!</v>
      </c>
      <c r="IE114" s="632" t="e">
        <f>(IF(IE47-#REF!&lt;0,0,IE47-#REF!)+#REF!)*1.21+IF($D$5="Koncesija",-IE63*0.21,0)</f>
        <v>#REF!</v>
      </c>
      <c r="IF114" s="632" t="e">
        <f>(IF(IF47-#REF!&lt;0,0,IF47-#REF!)+#REF!)*1.21+IF($D$5="Koncesija",-IF63*0.21,0)</f>
        <v>#REF!</v>
      </c>
      <c r="IG114" s="632" t="e">
        <f>(IF(IG47-#REF!&lt;0,0,IG47-#REF!)+#REF!)*1.21+IF($D$5="Koncesija",-IG63*0.21,0)</f>
        <v>#REF!</v>
      </c>
      <c r="IH114" s="632" t="e">
        <f>(IF(IH47-#REF!&lt;0,0,IH47-#REF!)+#REF!)*1.21+IF($D$5="Koncesija",-IH63*0.21,0)</f>
        <v>#REF!</v>
      </c>
      <c r="II114" s="632" t="e">
        <f>(IF(II47-#REF!&lt;0,0,II47-#REF!)+#REF!)*1.21+IF($D$5="Koncesija",-II63*0.21,0)</f>
        <v>#REF!</v>
      </c>
      <c r="IJ114" s="632" t="e">
        <f>(IF(IJ47-#REF!&lt;0,0,IJ47-#REF!)+#REF!)*1.21+IF($D$5="Koncesija",-IJ63*0.21,0)</f>
        <v>#REF!</v>
      </c>
      <c r="IK114" s="632" t="e">
        <f>(IF(IK47-#REF!&lt;0,0,IK47-#REF!)+#REF!)*1.21+IF($D$5="Koncesija",-IK63*0.21,0)</f>
        <v>#REF!</v>
      </c>
      <c r="IL114" s="632" t="e">
        <f>(IF(IL47-#REF!&lt;0,0,IL47-#REF!)+#REF!)*1.21+IF($D$5="Koncesija",-IL63*0.21,0)</f>
        <v>#REF!</v>
      </c>
      <c r="IM114" s="632" t="e">
        <f>(IF(IM47-#REF!&lt;0,0,IM47-#REF!)+#REF!)*1.21+IF($D$5="Koncesija",-IM63*0.21,0)</f>
        <v>#REF!</v>
      </c>
      <c r="IN114" s="632" t="e">
        <f>(IF(IN47-#REF!&lt;0,0,IN47-#REF!)+#REF!)*1.21+IF($D$5="Koncesija",-IN63*0.21,0)</f>
        <v>#REF!</v>
      </c>
      <c r="IO114" s="632" t="e">
        <f>(IF(IO47-#REF!&lt;0,0,IO47-#REF!)+#REF!)*1.21+IF($D$5="Koncesija",-IO63*0.21,0)</f>
        <v>#REF!</v>
      </c>
      <c r="IP114" s="632" t="e">
        <f>(IF(IP47-#REF!&lt;0,0,IP47-#REF!)+#REF!)*1.21+IF($D$5="Koncesija",-IP63*0.21,0)</f>
        <v>#REF!</v>
      </c>
      <c r="IQ114" s="632" t="e">
        <f>(IF(IQ47-#REF!&lt;0,0,IQ47-#REF!)+#REF!)*1.21+IF($D$5="Koncesija",-IQ63*0.21,0)</f>
        <v>#REF!</v>
      </c>
      <c r="IR114" s="632" t="e">
        <f>(IF(IR47-#REF!&lt;0,0,IR47-#REF!)+#REF!)*1.21+IF($D$5="Koncesija",-IR63*0.21,0)</f>
        <v>#REF!</v>
      </c>
      <c r="IS114" s="632" t="e">
        <f>(IF(IS47-#REF!&lt;0,0,IS47-#REF!)+#REF!)*1.21+IF($D$5="Koncesija",-IS63*0.21,0)</f>
        <v>#REF!</v>
      </c>
      <c r="IT114" s="632" t="e">
        <f>(IF(IT47-#REF!&lt;0,0,IT47-#REF!)+#REF!)*1.21+IF($D$5="Koncesija",-IT63*0.21,0)</f>
        <v>#REF!</v>
      </c>
      <c r="IU114" s="632" t="e">
        <f>(IF(IU47-#REF!&lt;0,0,IU47-#REF!)+#REF!)*1.21+IF($D$5="Koncesija",-IU63*0.21,0)</f>
        <v>#REF!</v>
      </c>
      <c r="IV114" s="632" t="e">
        <f>(IF(IV47-#REF!&lt;0,0,IV47-#REF!)+#REF!)*1.21+IF($D$5="Koncesija",-IV63*0.21,0)</f>
        <v>#REF!</v>
      </c>
      <c r="IW114" s="632" t="e">
        <f>(IF(IW47-#REF!&lt;0,0,IW47-#REF!)+#REF!)*1.21+IF($D$5="Koncesija",-IW63*0.21,0)</f>
        <v>#REF!</v>
      </c>
      <c r="IX114" s="632" t="e">
        <f>(IF(IX47-#REF!&lt;0,0,IX47-#REF!)+#REF!)*1.21+IF($D$5="Koncesija",-IX63*0.21,0)</f>
        <v>#REF!</v>
      </c>
      <c r="IY114" s="632" t="e">
        <f>(IF(IY47-#REF!&lt;0,0,IY47-#REF!)+#REF!)*1.21+IF($D$5="Koncesija",-IY63*0.21,0)</f>
        <v>#REF!</v>
      </c>
      <c r="IZ114" s="632" t="e">
        <f>(IF(IZ47-#REF!&lt;0,0,IZ47-#REF!)+#REF!)*1.21+IF($D$5="Koncesija",-IZ63*0.21,0)</f>
        <v>#REF!</v>
      </c>
      <c r="JA114" s="632" t="e">
        <f>(IF(JA47-#REF!&lt;0,0,JA47-#REF!)+#REF!)*1.21+IF($D$5="Koncesija",-JA63*0.21,0)</f>
        <v>#REF!</v>
      </c>
      <c r="JB114" s="632" t="e">
        <f>(IF(JB47-#REF!&lt;0,0,JB47-#REF!)+#REF!)*1.21+IF($D$5="Koncesija",-JB63*0.21,0)</f>
        <v>#REF!</v>
      </c>
      <c r="JC114" s="632" t="e">
        <f>(IF(JC47-#REF!&lt;0,0,JC47-#REF!)+#REF!)*1.21+IF($D$5="Koncesija",-JC63*0.21,0)</f>
        <v>#REF!</v>
      </c>
      <c r="JD114" s="632" t="e">
        <f>(IF(JD47-#REF!&lt;0,0,JD47-#REF!)+#REF!)*1.21+IF($D$5="Koncesija",-JD63*0.21,0)</f>
        <v>#REF!</v>
      </c>
      <c r="JE114" s="632" t="e">
        <f>(IF(JE47-#REF!&lt;0,0,JE47-#REF!)+#REF!)*1.21+IF($D$5="Koncesija",-JE63*0.21,0)</f>
        <v>#REF!</v>
      </c>
      <c r="JF114" s="632" t="e">
        <f>(IF(JF47-#REF!&lt;0,0,JF47-#REF!)+#REF!)*1.21+IF($D$5="Koncesija",-JF63*0.21,0)</f>
        <v>#REF!</v>
      </c>
      <c r="JG114" s="632" t="e">
        <f>(IF(JG47-#REF!&lt;0,0,JG47-#REF!)+#REF!)*1.21+IF($D$5="Koncesija",-JG63*0.21,0)</f>
        <v>#REF!</v>
      </c>
      <c r="JH114" s="632" t="e">
        <f>(IF(JH47-#REF!&lt;0,0,JH47-#REF!)+#REF!)*1.21+IF($D$5="Koncesija",-JH63*0.21,0)</f>
        <v>#REF!</v>
      </c>
      <c r="JI114" s="632" t="e">
        <f>(IF(JI47-#REF!&lt;0,0,JI47-#REF!)+#REF!)*1.21+IF($D$5="Koncesija",-JI63*0.21,0)</f>
        <v>#REF!</v>
      </c>
      <c r="JJ114" s="632" t="e">
        <f>(IF(JJ47-#REF!&lt;0,0,JJ47-#REF!)+#REF!)*1.21+IF($D$5="Koncesija",-JJ63*0.21,0)</f>
        <v>#REF!</v>
      </c>
      <c r="JK114" s="632" t="e">
        <f>(IF(JK47-#REF!&lt;0,0,JK47-#REF!)+#REF!)*1.21+IF($D$5="Koncesija",-JK63*0.21,0)</f>
        <v>#REF!</v>
      </c>
      <c r="JL114" s="632" t="e">
        <f>(IF(JL47-#REF!&lt;0,0,JL47-#REF!)+#REF!)*1.21+IF($D$5="Koncesija",-JL63*0.21,0)</f>
        <v>#REF!</v>
      </c>
      <c r="JM114" s="632" t="e">
        <f>(IF(JM47-#REF!&lt;0,0,JM47-#REF!)+#REF!)*1.21+IF($D$5="Koncesija",-JM63*0.21,0)</f>
        <v>#REF!</v>
      </c>
      <c r="JN114" s="632" t="e">
        <f>(IF(JN47-#REF!&lt;0,0,JN47-#REF!)+#REF!)*1.21+IF($D$5="Koncesija",-JN63*0.21,0)</f>
        <v>#REF!</v>
      </c>
      <c r="JO114" s="632" t="e">
        <f>(IF(JO47-#REF!&lt;0,0,JO47-#REF!)+#REF!)*1.21+IF($D$5="Koncesija",-JO63*0.21,0)</f>
        <v>#REF!</v>
      </c>
      <c r="JP114" s="632" t="e">
        <f>(IF(JP47-#REF!&lt;0,0,JP47-#REF!)+#REF!)*1.21+IF($D$5="Koncesija",-JP63*0.21,0)</f>
        <v>#REF!</v>
      </c>
      <c r="JQ114" s="632" t="e">
        <f>(IF(JQ47-#REF!&lt;0,0,JQ47-#REF!)+#REF!)*1.21+IF($D$5="Koncesija",-JQ63*0.21,0)</f>
        <v>#REF!</v>
      </c>
      <c r="JR114" s="632" t="e">
        <f>(IF(JR47-#REF!&lt;0,0,JR47-#REF!)+#REF!)*1.21+IF($D$5="Koncesija",-JR63*0.21,0)</f>
        <v>#REF!</v>
      </c>
      <c r="JS114" s="632" t="e">
        <f>(IF(JS47-#REF!&lt;0,0,JS47-#REF!)+#REF!)*1.21+IF($D$5="Koncesija",-JS63*0.21,0)</f>
        <v>#REF!</v>
      </c>
      <c r="JT114" s="632" t="e">
        <f>(IF(JT47-#REF!&lt;0,0,JT47-#REF!)+#REF!)*1.21+IF($D$5="Koncesija",-JT63*0.21,0)</f>
        <v>#REF!</v>
      </c>
      <c r="JU114" s="632" t="e">
        <f>(IF(JU47-#REF!&lt;0,0,JU47-#REF!)+#REF!)*1.21+IF($D$5="Koncesija",-JU63*0.21,0)</f>
        <v>#REF!</v>
      </c>
      <c r="JV114" s="632" t="e">
        <f>(IF(JV47-#REF!&lt;0,0,JV47-#REF!)+#REF!)*1.21+IF($D$5="Koncesija",-JV63*0.21,0)</f>
        <v>#REF!</v>
      </c>
      <c r="JW114" s="632" t="e">
        <f>(IF(JW47-#REF!&lt;0,0,JW47-#REF!)+#REF!)*1.21+IF($D$5="Koncesija",-JW63*0.21,0)</f>
        <v>#REF!</v>
      </c>
      <c r="JX114" s="632" t="e">
        <f>(IF(JX47-#REF!&lt;0,0,JX47-#REF!)+#REF!)*1.21+IF($D$5="Koncesija",-JX63*0.21,0)</f>
        <v>#REF!</v>
      </c>
      <c r="JY114" s="632" t="e">
        <f>(IF(JY47-#REF!&lt;0,0,JY47-#REF!)+#REF!)*1.21+IF($D$5="Koncesija",-JY63*0.21,0)</f>
        <v>#REF!</v>
      </c>
      <c r="JZ114" s="632" t="e">
        <f>(IF(JZ47-#REF!&lt;0,0,JZ47-#REF!)+#REF!)*1.21+IF($D$5="Koncesija",-JZ63*0.21,0)</f>
        <v>#REF!</v>
      </c>
      <c r="KA114" s="632" t="e">
        <f>(IF(KA47-#REF!&lt;0,0,KA47-#REF!)+#REF!)*1.21+IF($D$5="Koncesija",-KA63*0.21,0)</f>
        <v>#REF!</v>
      </c>
      <c r="KB114" s="632" t="e">
        <f>(IF(KB47-#REF!&lt;0,0,KB47-#REF!)+#REF!)*1.21+IF($D$5="Koncesija",-KB63*0.21,0)</f>
        <v>#REF!</v>
      </c>
      <c r="KC114" s="632" t="e">
        <f>(IF(KC47-#REF!&lt;0,0,KC47-#REF!)+#REF!)*1.21+IF($D$5="Koncesija",-KC63*0.21,0)</f>
        <v>#REF!</v>
      </c>
      <c r="KD114" s="632" t="e">
        <f>(IF(KD47-#REF!&lt;0,0,KD47-#REF!)+#REF!)*1.21+IF($D$5="Koncesija",-KD63*0.21,0)</f>
        <v>#REF!</v>
      </c>
      <c r="KE114" s="632" t="e">
        <f>(IF(KE47-#REF!&lt;0,0,KE47-#REF!)+#REF!)*1.21+IF($D$5="Koncesija",-KE63*0.21,0)</f>
        <v>#REF!</v>
      </c>
      <c r="KF114" s="632" t="e">
        <f>(IF(KF47-#REF!&lt;0,0,KF47-#REF!)+#REF!)*1.21+IF($D$5="Koncesija",-KF63*0.21,0)</f>
        <v>#REF!</v>
      </c>
      <c r="KG114" s="632" t="e">
        <f>(IF(KG47-#REF!&lt;0,0,KG47-#REF!)+#REF!)*1.21+IF($D$5="Koncesija",-KG63*0.21,0)</f>
        <v>#REF!</v>
      </c>
      <c r="KH114" s="632" t="e">
        <f>(IF(KH47-#REF!&lt;0,0,KH47-#REF!)+#REF!)*1.21+IF($D$5="Koncesija",-KH63*0.21,0)</f>
        <v>#REF!</v>
      </c>
      <c r="KI114" s="632" t="e">
        <f>(IF(KI47-#REF!&lt;0,0,KI47-#REF!)+#REF!)*1.21+IF($D$5="Koncesija",-KI63*0.21,0)</f>
        <v>#REF!</v>
      </c>
      <c r="KJ114" s="632" t="e">
        <f>(IF(KJ47-#REF!&lt;0,0,KJ47-#REF!)+#REF!)*1.21+IF($D$5="Koncesija",-KJ63*0.21,0)</f>
        <v>#REF!</v>
      </c>
      <c r="KK114" s="632" t="e">
        <f>(IF(KK47-#REF!&lt;0,0,KK47-#REF!)+#REF!)*1.21+IF($D$5="Koncesija",-KK63*0.21,0)</f>
        <v>#REF!</v>
      </c>
      <c r="KL114" s="632" t="e">
        <f>(IF(KL47-#REF!&lt;0,0,KL47-#REF!)+#REF!)*1.21+IF($D$5="Koncesija",-KL63*0.21,0)</f>
        <v>#REF!</v>
      </c>
      <c r="KM114" s="632" t="e">
        <f>(IF(KM47-#REF!&lt;0,0,KM47-#REF!)+#REF!)*1.21+IF($D$5="Koncesija",-KM63*0.21,0)</f>
        <v>#REF!</v>
      </c>
      <c r="KN114" s="632" t="e">
        <f>(IF(KN47-#REF!&lt;0,0,KN47-#REF!)+#REF!)*1.21+IF($D$5="Koncesija",-KN63*0.21,0)</f>
        <v>#REF!</v>
      </c>
      <c r="KO114" s="632" t="e">
        <f>(IF(KO47-#REF!&lt;0,0,KO47-#REF!)+#REF!)*1.21+IF($D$5="Koncesija",-KO63*0.21,0)</f>
        <v>#REF!</v>
      </c>
      <c r="KP114" s="632" t="e">
        <f>(IF(KP47-#REF!&lt;0,0,KP47-#REF!)+#REF!)*1.21+IF($D$5="Koncesija",-KP63*0.21,0)</f>
        <v>#REF!</v>
      </c>
      <c r="KQ114" s="632" t="e">
        <f>(IF(KQ47-#REF!&lt;0,0,KQ47-#REF!)+#REF!)*1.21+IF($D$5="Koncesija",-KQ63*0.21,0)</f>
        <v>#REF!</v>
      </c>
      <c r="KR114" s="632" t="e">
        <f>(IF(KR47-#REF!&lt;0,0,KR47-#REF!)+#REF!)*1.21+IF($D$5="Koncesija",-KR63*0.21,0)</f>
        <v>#REF!</v>
      </c>
      <c r="KS114" s="632" t="e">
        <f>(IF(KS47-#REF!&lt;0,0,KS47-#REF!)+#REF!)*1.21+IF($D$5="Koncesija",-KS63*0.21,0)</f>
        <v>#REF!</v>
      </c>
      <c r="KT114" s="632" t="e">
        <f>(IF(KT47-#REF!&lt;0,0,KT47-#REF!)+#REF!)*1.21+IF($D$5="Koncesija",-KT63*0.21,0)</f>
        <v>#REF!</v>
      </c>
      <c r="KU114" s="632" t="e">
        <f>(IF(KU47-#REF!&lt;0,0,KU47-#REF!)+#REF!)*1.21+IF($D$5="Koncesija",-KU63*0.21,0)</f>
        <v>#REF!</v>
      </c>
      <c r="KV114" s="632" t="e">
        <f>(IF(KV47-#REF!&lt;0,0,KV47-#REF!)+#REF!)*1.21+IF($D$5="Koncesija",-KV63*0.21,0)</f>
        <v>#REF!</v>
      </c>
      <c r="KW114" s="632" t="e">
        <f>(IF(KW47-#REF!&lt;0,0,KW47-#REF!)+#REF!)*1.21+IF($D$5="Koncesija",-KW63*0.21,0)</f>
        <v>#REF!</v>
      </c>
      <c r="KX114" s="632" t="e">
        <f>(IF(KX47-#REF!&lt;0,0,KX47-#REF!)+#REF!)*1.21+IF($D$5="Koncesija",-KX63*0.21,0)</f>
        <v>#REF!</v>
      </c>
      <c r="KY114" s="632" t="e">
        <f>(IF(KY47-#REF!&lt;0,0,KY47-#REF!)+#REF!)*1.21+IF($D$5="Koncesija",-KY63*0.21,0)</f>
        <v>#REF!</v>
      </c>
      <c r="KZ114" s="632" t="e">
        <f>(IF(KZ47-#REF!&lt;0,0,KZ47-#REF!)+#REF!)*1.21+IF($D$5="Koncesija",-KZ63*0.21,0)</f>
        <v>#REF!</v>
      </c>
      <c r="LA114" s="632" t="e">
        <f>(IF(LA47-#REF!&lt;0,0,LA47-#REF!)+#REF!)*1.21+IF($D$5="Koncesija",-LA63*0.21,0)</f>
        <v>#REF!</v>
      </c>
      <c r="LB114" s="632" t="e">
        <f>(IF(LB47-#REF!&lt;0,0,LB47-#REF!)+#REF!)*1.21+IF($D$5="Koncesija",-LB63*0.21,0)</f>
        <v>#REF!</v>
      </c>
      <c r="LC114" s="632" t="e">
        <f>(IF(LC47-#REF!&lt;0,0,LC47-#REF!)+#REF!)*1.21+IF($D$5="Koncesija",-LC63*0.21,0)</f>
        <v>#REF!</v>
      </c>
      <c r="LD114" s="632" t="e">
        <f>(IF(LD47-#REF!&lt;0,0,LD47-#REF!)+#REF!)*1.21+IF($D$5="Koncesija",-LD63*0.21,0)</f>
        <v>#REF!</v>
      </c>
      <c r="LE114" s="632" t="e">
        <f>(IF(LE47-#REF!&lt;0,0,LE47-#REF!)+#REF!)*1.21+IF($D$5="Koncesija",-LE63*0.21,0)</f>
        <v>#REF!</v>
      </c>
      <c r="LF114" s="632" t="e">
        <f>(IF(LF47-#REF!&lt;0,0,LF47-#REF!)+#REF!)*1.21+IF($D$5="Koncesija",-LF63*0.21,0)</f>
        <v>#REF!</v>
      </c>
      <c r="LG114" s="632" t="e">
        <f>(IF(LG47-#REF!&lt;0,0,LG47-#REF!)+#REF!)*1.21+IF($D$5="Koncesija",-LG63*0.21,0)</f>
        <v>#REF!</v>
      </c>
      <c r="LH114" s="632" t="e">
        <f>(IF(LH47-#REF!&lt;0,0,LH47-#REF!)+#REF!)*1.21+IF($D$5="Koncesija",-LH63*0.21,0)</f>
        <v>#REF!</v>
      </c>
      <c r="LI114" s="632" t="e">
        <f>(IF(LI47-#REF!&lt;0,0,LI47-#REF!)+#REF!)*1.21+IF($D$5="Koncesija",-LI63*0.21,0)</f>
        <v>#REF!</v>
      </c>
      <c r="LJ114" s="632" t="e">
        <f>(IF(LJ47-#REF!&lt;0,0,LJ47-#REF!)+#REF!)*1.21+IF($D$5="Koncesija",-LJ63*0.21,0)</f>
        <v>#REF!</v>
      </c>
      <c r="LK114" s="632" t="e">
        <f>(IF(LK47-#REF!&lt;0,0,LK47-#REF!)+#REF!)*1.21+IF($D$5="Koncesija",-LK63*0.21,0)</f>
        <v>#REF!</v>
      </c>
      <c r="LL114" s="632" t="e">
        <f>(IF(LL47-#REF!&lt;0,0,LL47-#REF!)+#REF!)*1.21+IF($D$5="Koncesija",-LL63*0.21,0)</f>
        <v>#REF!</v>
      </c>
      <c r="LM114" s="632" t="e">
        <f>(IF(LM47-#REF!&lt;0,0,LM47-#REF!)+#REF!)*1.21+IF($D$5="Koncesija",-LM63*0.21,0)</f>
        <v>#REF!</v>
      </c>
      <c r="LN114" s="632" t="e">
        <f>(IF(LN47-#REF!&lt;0,0,LN47-#REF!)+#REF!)*1.21+IF($D$5="Koncesija",-LN63*0.21,0)</f>
        <v>#REF!</v>
      </c>
      <c r="LO114" s="632" t="e">
        <f>(IF(LO47-#REF!&lt;0,0,LO47-#REF!)+#REF!)*1.21+IF($D$5="Koncesija",-LO63*0.21,0)</f>
        <v>#REF!</v>
      </c>
      <c r="LP114" s="632" t="e">
        <f>(IF(LP47-#REF!&lt;0,0,LP47-#REF!)+#REF!)*1.21+IF($D$5="Koncesija",-LP63*0.21,0)</f>
        <v>#REF!</v>
      </c>
      <c r="LQ114" s="632" t="e">
        <f>(IF(LQ47-#REF!&lt;0,0,LQ47-#REF!)+#REF!)*1.21+IF($D$5="Koncesija",-LQ63*0.21,0)</f>
        <v>#REF!</v>
      </c>
      <c r="LR114" s="632" t="e">
        <f>(IF(LR47-#REF!&lt;0,0,LR47-#REF!)+#REF!)*1.21+IF($D$5="Koncesija",-LR63*0.21,0)</f>
        <v>#REF!</v>
      </c>
      <c r="LS114" s="632" t="e">
        <f>(IF(LS47-#REF!&lt;0,0,LS47-#REF!)+#REF!)*1.21+IF($D$5="Koncesija",-LS63*0.21,0)</f>
        <v>#REF!</v>
      </c>
      <c r="LT114" s="632" t="e">
        <f>(IF(LT47-#REF!&lt;0,0,LT47-#REF!)+#REF!)*1.21+IF($D$5="Koncesija",-LT63*0.21,0)</f>
        <v>#REF!</v>
      </c>
      <c r="LU114" s="632" t="e">
        <f>(IF(LU47-#REF!&lt;0,0,LU47-#REF!)+#REF!)*1.21+IF($D$5="Koncesija",-LU63*0.21,0)</f>
        <v>#REF!</v>
      </c>
      <c r="LV114" s="632" t="e">
        <f>(IF(LV47-#REF!&lt;0,0,LV47-#REF!)+#REF!)*1.21+IF($D$5="Koncesija",-LV63*0.21,0)</f>
        <v>#REF!</v>
      </c>
      <c r="LW114" s="632" t="e">
        <f>(IF(LW47-#REF!&lt;0,0,LW47-#REF!)+#REF!)*1.21+IF($D$5="Koncesija",-LW63*0.21,0)</f>
        <v>#REF!</v>
      </c>
      <c r="LX114" s="632" t="e">
        <f>(IF(LX47-#REF!&lt;0,0,LX47-#REF!)+#REF!)*1.21+IF($D$5="Koncesija",-LX63*0.21,0)</f>
        <v>#REF!</v>
      </c>
      <c r="LY114" s="632" t="e">
        <f>(IF(LY47-#REF!&lt;0,0,LY47-#REF!)+#REF!)*1.21+IF($D$5="Koncesija",-LY63*0.21,0)</f>
        <v>#REF!</v>
      </c>
      <c r="LZ114" s="632" t="e">
        <f>(IF(LZ47-#REF!&lt;0,0,LZ47-#REF!)+#REF!)*1.21+IF($D$5="Koncesija",-LZ63*0.21,0)</f>
        <v>#REF!</v>
      </c>
      <c r="MA114" s="632" t="e">
        <f>(IF(MA47-#REF!&lt;0,0,MA47-#REF!)+#REF!)*1.21+IF($D$5="Koncesija",-MA63*0.21,0)</f>
        <v>#REF!</v>
      </c>
      <c r="MB114" s="632" t="e">
        <f>(IF(MB47-#REF!&lt;0,0,MB47-#REF!)+#REF!)*1.21+IF($D$5="Koncesija",-MB63*0.21,0)</f>
        <v>#REF!</v>
      </c>
      <c r="MC114" s="632" t="e">
        <f>(IF(MC47-#REF!&lt;0,0,MC47-#REF!)+#REF!)*1.21+IF($D$5="Koncesija",-MC63*0.21,0)</f>
        <v>#REF!</v>
      </c>
      <c r="MD114" s="632" t="e">
        <f>(IF(MD47-#REF!&lt;0,0,MD47-#REF!)+#REF!)*1.21+IF($D$5="Koncesija",-MD63*0.21,0)</f>
        <v>#REF!</v>
      </c>
      <c r="ME114" s="632" t="e">
        <f>(IF(ME47-#REF!&lt;0,0,ME47-#REF!)+#REF!)*1.21+IF($D$5="Koncesija",-ME63*0.21,0)</f>
        <v>#REF!</v>
      </c>
      <c r="MF114" s="632" t="e">
        <f>(IF(MF47-#REF!&lt;0,0,MF47-#REF!)+#REF!)*1.21+IF($D$5="Koncesija",-MF63*0.21,0)</f>
        <v>#REF!</v>
      </c>
      <c r="MG114" s="632" t="e">
        <f>(IF(MG47-#REF!&lt;0,0,MG47-#REF!)+#REF!)*1.21+IF($D$5="Koncesija",-MG63*0.21,0)</f>
        <v>#REF!</v>
      </c>
      <c r="MH114" s="632" t="e">
        <f>(IF(MH47-#REF!&lt;0,0,MH47-#REF!)+#REF!)*1.21+IF($D$5="Koncesija",-MH63*0.21,0)</f>
        <v>#REF!</v>
      </c>
      <c r="MI114" s="632" t="e">
        <f>(IF(MI47-#REF!&lt;0,0,MI47-#REF!)+#REF!)*1.21+IF($D$5="Koncesija",-MI63*0.21,0)</f>
        <v>#REF!</v>
      </c>
      <c r="MJ114" s="632" t="e">
        <f>(IF(MJ47-#REF!&lt;0,0,MJ47-#REF!)+#REF!)*1.21+IF($D$5="Koncesija",-MJ63*0.21,0)</f>
        <v>#REF!</v>
      </c>
      <c r="MK114" s="632" t="e">
        <f>(IF(MK47-#REF!&lt;0,0,MK47-#REF!)+#REF!)*1.21+IF($D$5="Koncesija",-MK63*0.21,0)</f>
        <v>#REF!</v>
      </c>
      <c r="ML114" s="632" t="e">
        <f>(IF(ML47-#REF!&lt;0,0,ML47-#REF!)+#REF!)*1.21+IF($D$5="Koncesija",-ML63*0.21,0)</f>
        <v>#REF!</v>
      </c>
      <c r="MM114" s="632" t="e">
        <f>(IF(MM47-#REF!&lt;0,0,MM47-#REF!)+#REF!)*1.21+IF($D$5="Koncesija",-MM63*0.21,0)</f>
        <v>#REF!</v>
      </c>
      <c r="MN114" s="632" t="e">
        <f>(IF(MN47-#REF!&lt;0,0,MN47-#REF!)+#REF!)*1.21+IF($D$5="Koncesija",-MN63*0.21,0)</f>
        <v>#REF!</v>
      </c>
      <c r="MO114" s="632" t="e">
        <f>(IF(MO47-#REF!&lt;0,0,MO47-#REF!)+#REF!)*1.21+IF($D$5="Koncesija",-MO63*0.21,0)</f>
        <v>#REF!</v>
      </c>
      <c r="MP114" s="632" t="e">
        <f>(IF(MP47-#REF!&lt;0,0,MP47-#REF!)+#REF!)*1.21+IF($D$5="Koncesija",-MP63*0.21,0)</f>
        <v>#REF!</v>
      </c>
      <c r="MQ114" s="632" t="e">
        <f>(IF(MQ47-#REF!&lt;0,0,MQ47-#REF!)+#REF!)*1.21+IF($D$5="Koncesija",-MQ63*0.21,0)</f>
        <v>#REF!</v>
      </c>
      <c r="MR114" s="632" t="e">
        <f>(IF(MR47-#REF!&lt;0,0,MR47-#REF!)+#REF!)*1.21+IF($D$5="Koncesija",-MR63*0.21,0)</f>
        <v>#REF!</v>
      </c>
      <c r="MS114" s="632" t="e">
        <f>(IF(MS47-#REF!&lt;0,0,MS47-#REF!)+#REF!)*1.21+IF($D$5="Koncesija",-MS63*0.21,0)</f>
        <v>#REF!</v>
      </c>
      <c r="MT114" s="632" t="e">
        <f>(IF(MT47-#REF!&lt;0,0,MT47-#REF!)+#REF!)*1.21+IF($D$5="Koncesija",-MT63*0.21,0)</f>
        <v>#REF!</v>
      </c>
      <c r="MU114" s="632" t="e">
        <f>(IF(MU47-#REF!&lt;0,0,MU47-#REF!)+#REF!)*1.21+IF($D$5="Koncesija",-MU63*0.21,0)</f>
        <v>#REF!</v>
      </c>
      <c r="MV114" s="632" t="e">
        <f>(IF(MV47-#REF!&lt;0,0,MV47-#REF!)+#REF!)*1.21+IF($D$5="Koncesija",-MV63*0.21,0)</f>
        <v>#REF!</v>
      </c>
      <c r="MW114" s="632" t="e">
        <f>(IF(MW47-#REF!&lt;0,0,MW47-#REF!)+#REF!)*1.21+IF($D$5="Koncesija",-MW63*0.21,0)</f>
        <v>#REF!</v>
      </c>
      <c r="MX114" s="632" t="e">
        <f>(IF(MX47-#REF!&lt;0,0,MX47-#REF!)+#REF!)*1.21+IF($D$5="Koncesija",-MX63*0.21,0)</f>
        <v>#REF!</v>
      </c>
      <c r="MY114" s="632" t="e">
        <f>(IF(MY47-#REF!&lt;0,0,MY47-#REF!)+#REF!)*1.21+IF($D$5="Koncesija",-MY63*0.21,0)</f>
        <v>#REF!</v>
      </c>
      <c r="MZ114" s="632" t="e">
        <f>(IF(MZ47-#REF!&lt;0,0,MZ47-#REF!)+#REF!)*1.21+IF($D$5="Koncesija",-MZ63*0.21,0)</f>
        <v>#REF!</v>
      </c>
      <c r="NA114" s="632" t="e">
        <f>(IF(NA47-#REF!&lt;0,0,NA47-#REF!)+#REF!)*1.21+IF($D$5="Koncesija",-NA63*0.21,0)</f>
        <v>#REF!</v>
      </c>
      <c r="NB114" s="632" t="e">
        <f>(IF(NB47-#REF!&lt;0,0,NB47-#REF!)+#REF!)*1.21+IF($D$5="Koncesija",-NB63*0.21,0)</f>
        <v>#REF!</v>
      </c>
      <c r="NC114" s="632" t="e">
        <f>(IF(NC47-#REF!&lt;0,0,NC47-#REF!)+#REF!)*1.21+IF($D$5="Koncesija",-NC63*0.21,0)</f>
        <v>#REF!</v>
      </c>
      <c r="ND114" s="632" t="e">
        <f>(IF(ND47-#REF!&lt;0,0,ND47-#REF!)+#REF!)*1.21+IF($D$5="Koncesija",-ND63*0.21,0)</f>
        <v>#REF!</v>
      </c>
      <c r="NE114" s="632" t="e">
        <f>(IF(NE47-#REF!&lt;0,0,NE47-#REF!)+#REF!)*1.21+IF($D$5="Koncesija",-NE63*0.21,0)</f>
        <v>#REF!</v>
      </c>
      <c r="NF114" s="632" t="e">
        <f>(IF(NF47-#REF!&lt;0,0,NF47-#REF!)+#REF!)*1.21+IF($D$5="Koncesija",-NF63*0.21,0)</f>
        <v>#REF!</v>
      </c>
      <c r="NG114" s="632" t="e">
        <f>(IF(NG47-#REF!&lt;0,0,NG47-#REF!)+#REF!)*1.21+IF($D$5="Koncesija",-NG63*0.21,0)</f>
        <v>#REF!</v>
      </c>
      <c r="NH114" s="632" t="e">
        <f>(IF(NH47-#REF!&lt;0,0,NH47-#REF!)+#REF!)*1.21+IF($D$5="Koncesija",-NH63*0.21,0)</f>
        <v>#REF!</v>
      </c>
      <c r="NI114" s="632" t="e">
        <f>(IF(NI47-#REF!&lt;0,0,NI47-#REF!)+#REF!)*1.21+IF($D$5="Koncesija",-NI63*0.21,0)</f>
        <v>#REF!</v>
      </c>
      <c r="NJ114" s="632" t="e">
        <f>(IF(NJ47-#REF!&lt;0,0,NJ47-#REF!)+#REF!)*1.21+IF($D$5="Koncesija",-NJ63*0.21,0)</f>
        <v>#REF!</v>
      </c>
      <c r="NK114" s="632" t="e">
        <f>(IF(NK47-#REF!&lt;0,0,NK47-#REF!)+#REF!)*1.21+IF($D$5="Koncesija",-NK63*0.21,0)</f>
        <v>#REF!</v>
      </c>
      <c r="NL114" s="632" t="e">
        <f>(IF(NL47-#REF!&lt;0,0,NL47-#REF!)+#REF!)*1.21+IF($D$5="Koncesija",-NL63*0.21,0)</f>
        <v>#REF!</v>
      </c>
      <c r="NM114" s="632" t="e">
        <f>(IF(NM47-#REF!&lt;0,0,NM47-#REF!)+#REF!)*1.21+IF($D$5="Koncesija",-NM63*0.21,0)</f>
        <v>#REF!</v>
      </c>
      <c r="NN114" s="632" t="e">
        <f>(IF(NN47-#REF!&lt;0,0,NN47-#REF!)+#REF!)*1.21+IF($D$5="Koncesija",-NN63*0.21,0)</f>
        <v>#REF!</v>
      </c>
      <c r="NO114" s="632" t="e">
        <f>(IF(NO47-#REF!&lt;0,0,NO47-#REF!)+#REF!)*1.21+IF($D$5="Koncesija",-NO63*0.21,0)</f>
        <v>#REF!</v>
      </c>
      <c r="NP114" s="632" t="e">
        <f>(IF(NP47-#REF!&lt;0,0,NP47-#REF!)+#REF!)*1.21+IF($D$5="Koncesija",-NP63*0.21,0)</f>
        <v>#REF!</v>
      </c>
      <c r="NQ114" s="632" t="e">
        <f>(IF(NQ47-#REF!&lt;0,0,NQ47-#REF!)+#REF!)*1.21+IF($D$5="Koncesija",-NQ63*0.21,0)</f>
        <v>#REF!</v>
      </c>
      <c r="NR114" s="632" t="e">
        <f>(IF(NR47-#REF!&lt;0,0,NR47-#REF!)+#REF!)*1.21+IF($D$5="Koncesija",-NR63*0.21,0)</f>
        <v>#REF!</v>
      </c>
      <c r="NS114" s="632" t="e">
        <f>(IF(NS47-#REF!&lt;0,0,NS47-#REF!)+#REF!)*1.21+IF($D$5="Koncesija",-NS63*0.21,0)</f>
        <v>#REF!</v>
      </c>
      <c r="NT114" s="632" t="e">
        <f>(IF(NT47-#REF!&lt;0,0,NT47-#REF!)+#REF!)*1.21+IF($D$5="Koncesija",-NT63*0.21,0)</f>
        <v>#REF!</v>
      </c>
      <c r="NU114" s="632" t="e">
        <f>(IF(NU47-#REF!&lt;0,0,NU47-#REF!)+#REF!)*1.21+IF($D$5="Koncesija",-NU63*0.21,0)</f>
        <v>#REF!</v>
      </c>
      <c r="NV114" s="632" t="e">
        <f>(IF(NV47-#REF!&lt;0,0,NV47-#REF!)+#REF!)*1.21+IF($D$5="Koncesija",-NV63*0.21,0)</f>
        <v>#REF!</v>
      </c>
      <c r="NW114" s="632" t="e">
        <f>(IF(NW47-#REF!&lt;0,0,NW47-#REF!)+#REF!)*1.21+IF($D$5="Koncesija",-NW63*0.21,0)</f>
        <v>#REF!</v>
      </c>
      <c r="NX114" s="632" t="e">
        <f>(IF(NX47-#REF!&lt;0,0,NX47-#REF!)+#REF!)*1.21+IF($D$5="Koncesija",-NX63*0.21,0)</f>
        <v>#REF!</v>
      </c>
      <c r="NY114" s="632" t="e">
        <f>(IF(NY47-#REF!&lt;0,0,NY47-#REF!)+#REF!)*1.21+IF($D$5="Koncesija",-NY63*0.21,0)</f>
        <v>#REF!</v>
      </c>
      <c r="NZ114" s="632" t="e">
        <f>(IF(NZ47-#REF!&lt;0,0,NZ47-#REF!)+#REF!)*1.21+IF($D$5="Koncesija",-NZ63*0.21,0)</f>
        <v>#REF!</v>
      </c>
      <c r="OA114" s="632" t="e">
        <f>(IF(OA47-#REF!&lt;0,0,OA47-#REF!)+#REF!)*1.21+IF($D$5="Koncesija",-OA63*0.21,0)</f>
        <v>#REF!</v>
      </c>
      <c r="OB114" s="632" t="e">
        <f>(IF(OB47-#REF!&lt;0,0,OB47-#REF!)+#REF!)*1.21+IF($D$5="Koncesija",-OB63*0.21,0)</f>
        <v>#REF!</v>
      </c>
      <c r="OC114" s="632" t="e">
        <f>(IF(OC47-#REF!&lt;0,0,OC47-#REF!)+#REF!)*1.21+IF($D$5="Koncesija",-OC63*0.21,0)</f>
        <v>#REF!</v>
      </c>
      <c r="OD114" s="632" t="e">
        <f>(IF(OD47-#REF!&lt;0,0,OD47-#REF!)+#REF!)*1.21+IF($D$5="Koncesija",-OD63*0.21,0)</f>
        <v>#REF!</v>
      </c>
      <c r="OE114" s="632" t="e">
        <f>(IF(OE47-#REF!&lt;0,0,OE47-#REF!)+#REF!)*1.21+IF($D$5="Koncesija",-OE63*0.21,0)</f>
        <v>#REF!</v>
      </c>
      <c r="OF114" s="632" t="e">
        <f>(IF(OF47-#REF!&lt;0,0,OF47-#REF!)+#REF!)*1.21+IF($D$5="Koncesija",-OF63*0.21,0)</f>
        <v>#REF!</v>
      </c>
      <c r="OG114" s="632" t="e">
        <f>(IF(OG47-#REF!&lt;0,0,OG47-#REF!)+#REF!)*1.21+IF($D$5="Koncesija",-OG63*0.21,0)</f>
        <v>#REF!</v>
      </c>
      <c r="OH114" s="632" t="e">
        <f>(IF(OH47-#REF!&lt;0,0,OH47-#REF!)+#REF!)*1.21+IF($D$5="Koncesija",-OH63*0.21,0)</f>
        <v>#REF!</v>
      </c>
      <c r="OI114" s="632" t="e">
        <f>(IF(OI47-#REF!&lt;0,0,OI47-#REF!)+#REF!)*1.21+IF($D$5="Koncesija",-OI63*0.21,0)</f>
        <v>#REF!</v>
      </c>
      <c r="OJ114" s="632" t="e">
        <f>(IF(OJ47-#REF!&lt;0,0,OJ47-#REF!)+#REF!)*1.21+IF($D$5="Koncesija",-OJ63*0.21,0)</f>
        <v>#REF!</v>
      </c>
      <c r="OK114" s="632" t="e">
        <f>(IF(OK47-#REF!&lt;0,0,OK47-#REF!)+#REF!)*1.21+IF($D$5="Koncesija",-OK63*0.21,0)</f>
        <v>#REF!</v>
      </c>
      <c r="OL114" s="632" t="e">
        <f>(IF(OL47-#REF!&lt;0,0,OL47-#REF!)+#REF!)*1.21+IF($D$5="Koncesija",-OL63*0.21,0)</f>
        <v>#REF!</v>
      </c>
      <c r="OM114" s="632" t="e">
        <f>(IF(OM47-#REF!&lt;0,0,OM47-#REF!)+#REF!)*1.21+IF($D$5="Koncesija",-OM63*0.21,0)</f>
        <v>#REF!</v>
      </c>
      <c r="ON114" s="632" t="e">
        <f>(IF(ON47-#REF!&lt;0,0,ON47-#REF!)+#REF!)*1.21+IF($D$5="Koncesija",-ON63*0.21,0)</f>
        <v>#REF!</v>
      </c>
      <c r="OO114" s="632" t="e">
        <f>(IF(OO47-#REF!&lt;0,0,OO47-#REF!)+#REF!)*1.21+IF($D$5="Koncesija",-OO63*0.21,0)</f>
        <v>#REF!</v>
      </c>
      <c r="OP114" s="632" t="e">
        <f>(IF(OP47-#REF!&lt;0,0,OP47-#REF!)+#REF!)*1.21+IF($D$5="Koncesija",-OP63*0.21,0)</f>
        <v>#REF!</v>
      </c>
      <c r="OQ114" s="632" t="e">
        <f>(IF(OQ47-#REF!&lt;0,0,OQ47-#REF!)+#REF!)*1.21+IF($D$5="Koncesija",-OQ63*0.21,0)</f>
        <v>#REF!</v>
      </c>
      <c r="OR114" s="632" t="e">
        <f>(IF(OR47-#REF!&lt;0,0,OR47-#REF!)+#REF!)*1.21+IF($D$5="Koncesija",-OR63*0.21,0)</f>
        <v>#REF!</v>
      </c>
      <c r="OS114" s="632" t="e">
        <f>(IF(OS47-#REF!&lt;0,0,OS47-#REF!)+#REF!)*1.21+IF($D$5="Koncesija",-OS63*0.21,0)</f>
        <v>#REF!</v>
      </c>
      <c r="OT114" s="632" t="e">
        <f>(IF(OT47-#REF!&lt;0,0,OT47-#REF!)+#REF!)*1.21+IF($D$5="Koncesija",-OT63*0.21,0)</f>
        <v>#REF!</v>
      </c>
      <c r="OU114" s="632" t="e">
        <f>(IF(OU47-#REF!&lt;0,0,OU47-#REF!)+#REF!)*1.21+IF($D$5="Koncesija",-OU63*0.21,0)</f>
        <v>#REF!</v>
      </c>
      <c r="OV114" s="632" t="e">
        <f>(IF(OV47-#REF!&lt;0,0,OV47-#REF!)+#REF!)*1.21+IF($D$5="Koncesija",-OV63*0.21,0)</f>
        <v>#REF!</v>
      </c>
      <c r="OW114" s="632" t="e">
        <f>(IF(OW47-#REF!&lt;0,0,OW47-#REF!)+#REF!)*1.21+IF($D$5="Koncesija",-OW63*0.21,0)</f>
        <v>#REF!</v>
      </c>
      <c r="OX114" s="632" t="e">
        <f>(IF(OX47-#REF!&lt;0,0,OX47-#REF!)+#REF!)*1.21+IF($D$5="Koncesija",-OX63*0.21,0)</f>
        <v>#REF!</v>
      </c>
      <c r="OY114" s="632" t="e">
        <f>(IF(OY47-#REF!&lt;0,0,OY47-#REF!)+#REF!)*1.21+IF($D$5="Koncesija",-OY63*0.21,0)</f>
        <v>#REF!</v>
      </c>
      <c r="OZ114" s="632" t="e">
        <f>(IF(OZ47-#REF!&lt;0,0,OZ47-#REF!)+#REF!)*1.21+IF($D$5="Koncesija",-OZ63*0.21,0)</f>
        <v>#REF!</v>
      </c>
      <c r="PA114" s="632" t="e">
        <f>(IF(PA47-#REF!&lt;0,0,PA47-#REF!)+#REF!)*1.21+IF($D$5="Koncesija",-PA63*0.21,0)</f>
        <v>#REF!</v>
      </c>
      <c r="PB114" s="632" t="e">
        <f>(IF(PB47-#REF!&lt;0,0,PB47-#REF!)+#REF!)*1.21+IF($D$5="Koncesija",-PB63*0.21,0)</f>
        <v>#REF!</v>
      </c>
      <c r="PC114" s="632" t="e">
        <f>(IF(PC47-#REF!&lt;0,0,PC47-#REF!)+#REF!)*1.21+IF($D$5="Koncesija",-PC63*0.21,0)</f>
        <v>#REF!</v>
      </c>
      <c r="PD114" s="632" t="e">
        <f>(IF(PD47-#REF!&lt;0,0,PD47-#REF!)+#REF!)*1.21+IF($D$5="Koncesija",-PD63*0.21,0)</f>
        <v>#REF!</v>
      </c>
      <c r="PE114" s="632" t="e">
        <f>(IF(PE47-#REF!&lt;0,0,PE47-#REF!)+#REF!)*1.21+IF($D$5="Koncesija",-PE63*0.21,0)</f>
        <v>#REF!</v>
      </c>
      <c r="PF114" s="632" t="e">
        <f>(IF(PF47-#REF!&lt;0,0,PF47-#REF!)+#REF!)*1.21+IF($D$5="Koncesija",-PF63*0.21,0)</f>
        <v>#REF!</v>
      </c>
      <c r="PG114" s="632" t="e">
        <f>(IF(PG47-#REF!&lt;0,0,PG47-#REF!)+#REF!)*1.21+IF($D$5="Koncesija",-PG63*0.21,0)</f>
        <v>#REF!</v>
      </c>
      <c r="PH114" s="632" t="e">
        <f>(IF(PH47-#REF!&lt;0,0,PH47-#REF!)+#REF!)*1.21+IF($D$5="Koncesija",-PH63*0.21,0)</f>
        <v>#REF!</v>
      </c>
      <c r="PI114" s="632" t="e">
        <f>(IF(PI47-#REF!&lt;0,0,PI47-#REF!)+#REF!)*1.21+IF($D$5="Koncesija",-PI63*0.21,0)</f>
        <v>#REF!</v>
      </c>
      <c r="PJ114" s="632" t="e">
        <f>(IF(PJ47-#REF!&lt;0,0,PJ47-#REF!)+#REF!)*1.21+IF($D$5="Koncesija",-PJ63*0.21,0)</f>
        <v>#REF!</v>
      </c>
      <c r="PK114" s="632" t="e">
        <f>(IF(PK47-#REF!&lt;0,0,PK47-#REF!)+#REF!)*1.21+IF($D$5="Koncesija",-PK63*0.21,0)</f>
        <v>#REF!</v>
      </c>
      <c r="PL114" s="632" t="e">
        <f>(IF(PL47-#REF!&lt;0,0,PL47-#REF!)+#REF!)*1.21+IF($D$5="Koncesija",-PL63*0.21,0)</f>
        <v>#REF!</v>
      </c>
      <c r="PM114" s="632" t="e">
        <f>(IF(PM47-#REF!&lt;0,0,PM47-#REF!)+#REF!)*1.21+IF($D$5="Koncesija",-PM63*0.21,0)</f>
        <v>#REF!</v>
      </c>
      <c r="PN114" s="632" t="e">
        <f>(IF(PN47-#REF!&lt;0,0,PN47-#REF!)+#REF!)*1.21+IF($D$5="Koncesija",-PN63*0.21,0)</f>
        <v>#REF!</v>
      </c>
      <c r="PO114" s="632" t="e">
        <f>(IF(PO47-#REF!&lt;0,0,PO47-#REF!)+#REF!)*1.21+IF($D$5="Koncesija",-PO63*0.21,0)</f>
        <v>#REF!</v>
      </c>
      <c r="PP114" s="632" t="e">
        <f>(IF(PP47-#REF!&lt;0,0,PP47-#REF!)+#REF!)*1.21+IF($D$5="Koncesija",-PP63*0.21,0)</f>
        <v>#REF!</v>
      </c>
      <c r="PQ114" s="632" t="e">
        <f>(IF(PQ47-#REF!&lt;0,0,PQ47-#REF!)+#REF!)*1.21+IF($D$5="Koncesija",-PQ63*0.21,0)</f>
        <v>#REF!</v>
      </c>
      <c r="PR114" s="632" t="e">
        <f>(IF(PR47-#REF!&lt;0,0,PR47-#REF!)+#REF!)*1.21+IF($D$5="Koncesija",-PR63*0.21,0)</f>
        <v>#REF!</v>
      </c>
      <c r="PS114" s="632" t="e">
        <f>(IF(PS47-#REF!&lt;0,0,PS47-#REF!)+#REF!)*1.21+IF($D$5="Koncesija",-PS63*0.21,0)</f>
        <v>#REF!</v>
      </c>
      <c r="PT114" s="632" t="e">
        <f>(IF(PT47-#REF!&lt;0,0,PT47-#REF!)+#REF!)*1.21+IF($D$5="Koncesija",-PT63*0.21,0)</f>
        <v>#REF!</v>
      </c>
      <c r="PU114" s="632" t="e">
        <f>(IF(PU47-#REF!&lt;0,0,PU47-#REF!)+#REF!)*1.21+IF($D$5="Koncesija",-PU63*0.21,0)</f>
        <v>#REF!</v>
      </c>
      <c r="PV114" s="632" t="e">
        <f>(IF(PV47-#REF!&lt;0,0,PV47-#REF!)+#REF!)*1.21+IF($D$5="Koncesija",-PV63*0.21,0)</f>
        <v>#REF!</v>
      </c>
      <c r="PW114" s="632" t="e">
        <f>(IF(PW47-#REF!&lt;0,0,PW47-#REF!)+#REF!)*1.21+IF($D$5="Koncesija",-PW63*0.21,0)</f>
        <v>#REF!</v>
      </c>
      <c r="PX114" s="632" t="e">
        <f>(IF(PX47-#REF!&lt;0,0,PX47-#REF!)+#REF!)*1.21+IF($D$5="Koncesija",-PX63*0.21,0)</f>
        <v>#REF!</v>
      </c>
      <c r="PY114" s="632" t="e">
        <f>(IF(PY47-#REF!&lt;0,0,PY47-#REF!)+#REF!)*1.21+IF($D$5="Koncesija",-PY63*0.21,0)</f>
        <v>#REF!</v>
      </c>
      <c r="PZ114" s="632" t="e">
        <f>(IF(PZ47-#REF!&lt;0,0,PZ47-#REF!)+#REF!)*1.21+IF($D$5="Koncesija",-PZ63*0.21,0)</f>
        <v>#REF!</v>
      </c>
      <c r="QA114" s="632" t="e">
        <f>(IF(QA47-#REF!&lt;0,0,QA47-#REF!)+#REF!)*1.21+IF($D$5="Koncesija",-QA63*0.21,0)</f>
        <v>#REF!</v>
      </c>
      <c r="QB114" s="632" t="e">
        <f>(IF(QB47-#REF!&lt;0,0,QB47-#REF!)+#REF!)*1.21+IF($D$5="Koncesija",-QB63*0.21,0)</f>
        <v>#REF!</v>
      </c>
      <c r="QC114" s="632" t="e">
        <f>(IF(QC47-#REF!&lt;0,0,QC47-#REF!)+#REF!)*1.21+IF($D$5="Koncesija",-QC63*0.21,0)</f>
        <v>#REF!</v>
      </c>
      <c r="QD114" s="632" t="e">
        <f>(IF(QD47-#REF!&lt;0,0,QD47-#REF!)+#REF!)*1.21+IF($D$5="Koncesija",-QD63*0.21,0)</f>
        <v>#REF!</v>
      </c>
      <c r="QE114" s="632" t="e">
        <f>(IF(QE47-#REF!&lt;0,0,QE47-#REF!)+#REF!)*1.21+IF($D$5="Koncesija",-QE63*0.21,0)</f>
        <v>#REF!</v>
      </c>
      <c r="QF114" s="632" t="e">
        <f>(IF(QF47-#REF!&lt;0,0,QF47-#REF!)+#REF!)*1.21+IF($D$5="Koncesija",-QF63*0.21,0)</f>
        <v>#REF!</v>
      </c>
      <c r="QG114" s="632" t="e">
        <f>(IF(QG47-#REF!&lt;0,0,QG47-#REF!)+#REF!)*1.21+IF($D$5="Koncesija",-QG63*0.21,0)</f>
        <v>#REF!</v>
      </c>
      <c r="QH114" s="632" t="e">
        <f>(IF(QH47-#REF!&lt;0,0,QH47-#REF!)+#REF!)*1.21+IF($D$5="Koncesija",-QH63*0.21,0)</f>
        <v>#REF!</v>
      </c>
      <c r="QI114" s="632" t="e">
        <f>(IF(QI47-#REF!&lt;0,0,QI47-#REF!)+#REF!)*1.21+IF($D$5="Koncesija",-QI63*0.21,0)</f>
        <v>#REF!</v>
      </c>
      <c r="QJ114" s="632" t="e">
        <f>(IF(QJ47-#REF!&lt;0,0,QJ47-#REF!)+#REF!)*1.21+IF($D$5="Koncesija",-QJ63*0.21,0)</f>
        <v>#REF!</v>
      </c>
      <c r="QK114" s="632" t="e">
        <f>(IF(QK47-#REF!&lt;0,0,QK47-#REF!)+#REF!)*1.21+IF($D$5="Koncesija",-QK63*0.21,0)</f>
        <v>#REF!</v>
      </c>
      <c r="QL114" s="632" t="e">
        <f>(IF(QL47-#REF!&lt;0,0,QL47-#REF!)+#REF!)*1.21+IF($D$5="Koncesija",-QL63*0.21,0)</f>
        <v>#REF!</v>
      </c>
      <c r="QM114" s="632" t="e">
        <f>(IF(QM47-#REF!&lt;0,0,QM47-#REF!)+#REF!)*1.21+IF($D$5="Koncesija",-QM63*0.21,0)</f>
        <v>#REF!</v>
      </c>
      <c r="QN114" s="632" t="e">
        <f>(IF(QN47-#REF!&lt;0,0,QN47-#REF!)+#REF!)*1.21+IF($D$5="Koncesija",-QN63*0.21,0)</f>
        <v>#REF!</v>
      </c>
      <c r="QO114" s="632" t="e">
        <f>(IF(QO47-#REF!&lt;0,0,QO47-#REF!)+#REF!)*1.21+IF($D$5="Koncesija",-QO63*0.21,0)</f>
        <v>#REF!</v>
      </c>
      <c r="QP114" s="632" t="e">
        <f>(IF(QP47-#REF!&lt;0,0,QP47-#REF!)+#REF!)*1.21+IF($D$5="Koncesija",-QP63*0.21,0)</f>
        <v>#REF!</v>
      </c>
      <c r="QQ114" s="632" t="e">
        <f>(IF(QQ47-#REF!&lt;0,0,QQ47-#REF!)+#REF!)*1.21+IF($D$5="Koncesija",-QQ63*0.21,0)</f>
        <v>#REF!</v>
      </c>
      <c r="QR114" s="632" t="e">
        <f>(IF(QR47-#REF!&lt;0,0,QR47-#REF!)+#REF!)*1.21+IF($D$5="Koncesija",-QR63*0.21,0)</f>
        <v>#REF!</v>
      </c>
      <c r="QS114" s="632" t="e">
        <f>(IF(QS47-#REF!&lt;0,0,QS47-#REF!)+#REF!)*1.21+IF($D$5="Koncesija",-QS63*0.21,0)</f>
        <v>#REF!</v>
      </c>
      <c r="QT114" s="632" t="e">
        <f>(IF(QT47-#REF!&lt;0,0,QT47-#REF!)+#REF!)*1.21+IF($D$5="Koncesija",-QT63*0.21,0)</f>
        <v>#REF!</v>
      </c>
      <c r="QU114" s="632" t="e">
        <f>(IF(QU47-#REF!&lt;0,0,QU47-#REF!)+#REF!)*1.21+IF($D$5="Koncesija",-QU63*0.21,0)</f>
        <v>#REF!</v>
      </c>
      <c r="QV114" s="632" t="e">
        <f>(IF(QV47-#REF!&lt;0,0,QV47-#REF!)+#REF!)*1.21+IF($D$5="Koncesija",-QV63*0.21,0)</f>
        <v>#REF!</v>
      </c>
      <c r="QW114" s="632" t="e">
        <f>(IF(QW47-#REF!&lt;0,0,QW47-#REF!)+#REF!)*1.21+IF($D$5="Koncesija",-QW63*0.21,0)</f>
        <v>#REF!</v>
      </c>
      <c r="QX114" s="632" t="e">
        <f>(IF(QX47-#REF!&lt;0,0,QX47-#REF!)+#REF!)*1.21+IF($D$5="Koncesija",-QX63*0.21,0)</f>
        <v>#REF!</v>
      </c>
      <c r="QY114" s="632" t="e">
        <f>(IF(QY47-#REF!&lt;0,0,QY47-#REF!)+#REF!)*1.21+IF($D$5="Koncesija",-QY63*0.21,0)</f>
        <v>#REF!</v>
      </c>
      <c r="QZ114" s="632" t="e">
        <f>(IF(QZ47-#REF!&lt;0,0,QZ47-#REF!)+#REF!)*1.21+IF($D$5="Koncesija",-QZ63*0.21,0)</f>
        <v>#REF!</v>
      </c>
      <c r="RA114" s="632" t="e">
        <f>(IF(RA47-#REF!&lt;0,0,RA47-#REF!)+#REF!)*1.21+IF($D$5="Koncesija",-RA63*0.21,0)</f>
        <v>#REF!</v>
      </c>
      <c r="RB114" s="632" t="e">
        <f>(IF(RB47-#REF!&lt;0,0,RB47-#REF!)+#REF!)*1.21+IF($D$5="Koncesija",-RB63*0.21,0)</f>
        <v>#REF!</v>
      </c>
      <c r="RC114" s="632" t="e">
        <f>(IF(RC47-#REF!&lt;0,0,RC47-#REF!)+#REF!)*1.21+IF($D$5="Koncesija",-RC63*0.21,0)</f>
        <v>#REF!</v>
      </c>
      <c r="RD114" s="632" t="e">
        <f>(IF(RD47-#REF!&lt;0,0,RD47-#REF!)+#REF!)*1.21+IF($D$5="Koncesija",-RD63*0.21,0)</f>
        <v>#REF!</v>
      </c>
      <c r="RE114" s="632" t="e">
        <f>(IF(RE47-#REF!&lt;0,0,RE47-#REF!)+#REF!)*1.21+IF($D$5="Koncesija",-RE63*0.21,0)</f>
        <v>#REF!</v>
      </c>
      <c r="RF114" s="632" t="e">
        <f>(IF(RF47-#REF!&lt;0,0,RF47-#REF!)+#REF!)*1.21+IF($D$5="Koncesija",-RF63*0.21,0)</f>
        <v>#REF!</v>
      </c>
      <c r="RG114" s="632" t="e">
        <f>(IF(RG47-#REF!&lt;0,0,RG47-#REF!)+#REF!)*1.21+IF($D$5="Koncesija",-RG63*0.21,0)</f>
        <v>#REF!</v>
      </c>
      <c r="RH114" s="632" t="e">
        <f>(IF(RH47-#REF!&lt;0,0,RH47-#REF!)+#REF!)*1.21+IF($D$5="Koncesija",-RH63*0.21,0)</f>
        <v>#REF!</v>
      </c>
      <c r="RI114" s="632" t="e">
        <f>(IF(RI47-#REF!&lt;0,0,RI47-#REF!)+#REF!)*1.21+IF($D$5="Koncesija",-RI63*0.21,0)</f>
        <v>#REF!</v>
      </c>
      <c r="RJ114" s="632" t="e">
        <f>(IF(RJ47-#REF!&lt;0,0,RJ47-#REF!)+#REF!)*1.21+IF($D$5="Koncesija",-RJ63*0.21,0)</f>
        <v>#REF!</v>
      </c>
      <c r="RK114" s="632" t="e">
        <f>(IF(RK47-#REF!&lt;0,0,RK47-#REF!)+#REF!)*1.21+IF($D$5="Koncesija",-RK63*0.21,0)</f>
        <v>#REF!</v>
      </c>
      <c r="RL114" s="632" t="e">
        <f>(IF(RL47-#REF!&lt;0,0,RL47-#REF!)+#REF!)*1.21+IF($D$5="Koncesija",-RL63*0.21,0)</f>
        <v>#REF!</v>
      </c>
      <c r="RM114" s="632" t="e">
        <f>(IF(RM47-#REF!&lt;0,0,RM47-#REF!)+#REF!)*1.21+IF($D$5="Koncesija",-RM63*0.21,0)</f>
        <v>#REF!</v>
      </c>
      <c r="RN114" s="632" t="e">
        <f>(IF(RN47-#REF!&lt;0,0,RN47-#REF!)+#REF!)*1.21+IF($D$5="Koncesija",-RN63*0.21,0)</f>
        <v>#REF!</v>
      </c>
      <c r="RO114" s="632" t="e">
        <f>(IF(RO47-#REF!&lt;0,0,RO47-#REF!)+#REF!)*1.21+IF($D$5="Koncesija",-RO63*0.21,0)</f>
        <v>#REF!</v>
      </c>
      <c r="RP114" s="632" t="e">
        <f>(IF(RP47-#REF!&lt;0,0,RP47-#REF!)+#REF!)*1.21+IF($D$5="Koncesija",-RP63*0.21,0)</f>
        <v>#REF!</v>
      </c>
      <c r="RQ114" s="632" t="e">
        <f>(IF(RQ47-#REF!&lt;0,0,RQ47-#REF!)+#REF!)*1.21+IF($D$5="Koncesija",-RQ63*0.21,0)</f>
        <v>#REF!</v>
      </c>
      <c r="RR114" s="632" t="e">
        <f>(IF(RR47-#REF!&lt;0,0,RR47-#REF!)+#REF!)*1.21+IF($D$5="Koncesija",-RR63*0.21,0)</f>
        <v>#REF!</v>
      </c>
      <c r="RS114" s="632" t="e">
        <f>(IF(RS47-#REF!&lt;0,0,RS47-#REF!)+#REF!)*1.21+IF($D$5="Koncesija",-RS63*0.21,0)</f>
        <v>#REF!</v>
      </c>
      <c r="RT114" s="632" t="e">
        <f>(IF(RT47-#REF!&lt;0,0,RT47-#REF!)+#REF!)*1.21+IF($D$5="Koncesija",-RT63*0.21,0)</f>
        <v>#REF!</v>
      </c>
      <c r="RU114" s="632" t="e">
        <f>(IF(RU47-#REF!&lt;0,0,RU47-#REF!)+#REF!)*1.21+IF($D$5="Koncesija",-RU63*0.21,0)</f>
        <v>#REF!</v>
      </c>
      <c r="RV114" s="632" t="e">
        <f>(IF(RV47-#REF!&lt;0,0,RV47-#REF!)+#REF!)*1.21+IF($D$5="Koncesija",-RV63*0.21,0)</f>
        <v>#REF!</v>
      </c>
      <c r="RW114" s="632" t="e">
        <f>(IF(RW47-#REF!&lt;0,0,RW47-#REF!)+#REF!)*1.21+IF($D$5="Koncesija",-RW63*0.21,0)</f>
        <v>#REF!</v>
      </c>
      <c r="RX114" s="632" t="e">
        <f>(IF(RX47-#REF!&lt;0,0,RX47-#REF!)+#REF!)*1.21+IF($D$5="Koncesija",-RX63*0.21,0)</f>
        <v>#REF!</v>
      </c>
      <c r="RY114" s="632" t="e">
        <f>(IF(RY47-#REF!&lt;0,0,RY47-#REF!)+#REF!)*1.21+IF($D$5="Koncesija",-RY63*0.21,0)</f>
        <v>#REF!</v>
      </c>
      <c r="RZ114" s="632" t="e">
        <f>(IF(RZ47-#REF!&lt;0,0,RZ47-#REF!)+#REF!)*1.21+IF($D$5="Koncesija",-RZ63*0.21,0)</f>
        <v>#REF!</v>
      </c>
      <c r="SA114" s="632" t="e">
        <f>(IF(SA47-#REF!&lt;0,0,SA47-#REF!)+#REF!)*1.21+IF($D$5="Koncesija",-SA63*0.21,0)</f>
        <v>#REF!</v>
      </c>
      <c r="SB114" s="632" t="e">
        <f>(IF(SB47-#REF!&lt;0,0,SB47-#REF!)+#REF!)*1.21+IF($D$5="Koncesija",-SB63*0.21,0)</f>
        <v>#REF!</v>
      </c>
      <c r="SC114" s="632" t="e">
        <f>(IF(SC47-#REF!&lt;0,0,SC47-#REF!)+#REF!)*1.21+IF($D$5="Koncesija",-SC63*0.21,0)</f>
        <v>#REF!</v>
      </c>
      <c r="SD114" s="632" t="e">
        <f>(IF(SD47-#REF!&lt;0,0,SD47-#REF!)+#REF!)*1.21+IF($D$5="Koncesija",-SD63*0.21,0)</f>
        <v>#REF!</v>
      </c>
      <c r="SE114" s="632" t="e">
        <f>(IF(SE47-#REF!&lt;0,0,SE47-#REF!)+#REF!)*1.21+IF($D$5="Koncesija",-SE63*0.21,0)</f>
        <v>#REF!</v>
      </c>
      <c r="SF114" s="632" t="e">
        <f>(IF(SF47-#REF!&lt;0,0,SF47-#REF!)+#REF!)*1.21+IF($D$5="Koncesija",-SF63*0.21,0)</f>
        <v>#REF!</v>
      </c>
      <c r="SG114" s="632" t="e">
        <f>(IF(SG47-#REF!&lt;0,0,SG47-#REF!)+#REF!)*1.21+IF($D$5="Koncesija",-SG63*0.21,0)</f>
        <v>#REF!</v>
      </c>
      <c r="SH114" s="632" t="e">
        <f>(IF(SH47-#REF!&lt;0,0,SH47-#REF!)+#REF!)*1.21+IF($D$5="Koncesija",-SH63*0.21,0)</f>
        <v>#REF!</v>
      </c>
      <c r="SI114" s="632" t="e">
        <f>(IF(SI47-#REF!&lt;0,0,SI47-#REF!)+#REF!)*1.21+IF($D$5="Koncesija",-SI63*0.21,0)</f>
        <v>#REF!</v>
      </c>
      <c r="SJ114" s="632" t="e">
        <f>(IF(SJ47-#REF!&lt;0,0,SJ47-#REF!)+#REF!)*1.21+IF($D$5="Koncesija",-SJ63*0.21,0)</f>
        <v>#REF!</v>
      </c>
      <c r="SK114" s="632" t="e">
        <f>(IF(SK47-#REF!&lt;0,0,SK47-#REF!)+#REF!)*1.21+IF($D$5="Koncesija",-SK63*0.21,0)</f>
        <v>#REF!</v>
      </c>
      <c r="SL114" s="632" t="e">
        <f>(IF(SL47-#REF!&lt;0,0,SL47-#REF!)+#REF!)*1.21+IF($D$5="Koncesija",-SL63*0.21,0)</f>
        <v>#REF!</v>
      </c>
      <c r="SM114" s="632" t="e">
        <f>(IF(SM47-#REF!&lt;0,0,SM47-#REF!)+#REF!)*1.21+IF($D$5="Koncesija",-SM63*0.21,0)</f>
        <v>#REF!</v>
      </c>
      <c r="SN114" s="632" t="e">
        <f>(IF(SN47-#REF!&lt;0,0,SN47-#REF!)+#REF!)*1.21+IF($D$5="Koncesija",-SN63*0.21,0)</f>
        <v>#REF!</v>
      </c>
      <c r="SO114" s="632" t="e">
        <f>(IF(SO47-#REF!&lt;0,0,SO47-#REF!)+#REF!)*1.21+IF($D$5="Koncesija",-SO63*0.21,0)</f>
        <v>#REF!</v>
      </c>
      <c r="SP114" s="632" t="e">
        <f>(IF(SP47-#REF!&lt;0,0,SP47-#REF!)+#REF!)*1.21+IF($D$5="Koncesija",-SP63*0.21,0)</f>
        <v>#REF!</v>
      </c>
      <c r="SQ114" s="632" t="e">
        <f>(IF(SQ47-#REF!&lt;0,0,SQ47-#REF!)+#REF!)*1.21+IF($D$5="Koncesija",-SQ63*0.21,0)</f>
        <v>#REF!</v>
      </c>
      <c r="SR114" s="632" t="e">
        <f>(IF(SR47-#REF!&lt;0,0,SR47-#REF!)+#REF!)*1.21+IF($D$5="Koncesija",-SR63*0.21,0)</f>
        <v>#REF!</v>
      </c>
      <c r="SS114" s="632" t="e">
        <f>(IF(SS47-#REF!&lt;0,0,SS47-#REF!)+#REF!)*1.21+IF($D$5="Koncesija",-SS63*0.21,0)</f>
        <v>#REF!</v>
      </c>
      <c r="ST114" s="632" t="e">
        <f>(IF(ST47-#REF!&lt;0,0,ST47-#REF!)+#REF!)*1.21+IF($D$5="Koncesija",-ST63*0.21,0)</f>
        <v>#REF!</v>
      </c>
      <c r="SU114" s="632" t="e">
        <f>(IF(SU47-#REF!&lt;0,0,SU47-#REF!)+#REF!)*1.21+IF($D$5="Koncesija",-SU63*0.21,0)</f>
        <v>#REF!</v>
      </c>
      <c r="SV114" s="632" t="e">
        <f>(IF(SV47-#REF!&lt;0,0,SV47-#REF!)+#REF!)*1.21+IF($D$5="Koncesija",-SV63*0.21,0)</f>
        <v>#REF!</v>
      </c>
      <c r="SW114" s="632" t="e">
        <f>(IF(SW47-#REF!&lt;0,0,SW47-#REF!)+#REF!)*1.21+IF($D$5="Koncesija",-SW63*0.21,0)</f>
        <v>#REF!</v>
      </c>
      <c r="SX114" s="632" t="e">
        <f>(IF(SX47-#REF!&lt;0,0,SX47-#REF!)+#REF!)*1.21+IF($D$5="Koncesija",-SX63*0.21,0)</f>
        <v>#REF!</v>
      </c>
      <c r="SY114" s="632" t="e">
        <f>(IF(SY47-#REF!&lt;0,0,SY47-#REF!)+#REF!)*1.21+IF($D$5="Koncesija",-SY63*0.21,0)</f>
        <v>#REF!</v>
      </c>
      <c r="SZ114" s="632" t="e">
        <f>(IF(SZ47-#REF!&lt;0,0,SZ47-#REF!)+#REF!)*1.21+IF($D$5="Koncesija",-SZ63*0.21,0)</f>
        <v>#REF!</v>
      </c>
      <c r="TA114" s="632" t="e">
        <f>(IF(TA47-#REF!&lt;0,0,TA47-#REF!)+#REF!)*1.21+IF($D$5="Koncesija",-TA63*0.21,0)</f>
        <v>#REF!</v>
      </c>
      <c r="TB114" s="632" t="e">
        <f>(IF(TB47-#REF!&lt;0,0,TB47-#REF!)+#REF!)*1.21+IF($D$5="Koncesija",-TB63*0.21,0)</f>
        <v>#REF!</v>
      </c>
      <c r="TC114" s="632" t="e">
        <f>(IF(TC47-#REF!&lt;0,0,TC47-#REF!)+#REF!)*1.21+IF($D$5="Koncesija",-TC63*0.21,0)</f>
        <v>#REF!</v>
      </c>
      <c r="TD114" s="632" t="e">
        <f>(IF(TD47-#REF!&lt;0,0,TD47-#REF!)+#REF!)*1.21+IF($D$5="Koncesija",-TD63*0.21,0)</f>
        <v>#REF!</v>
      </c>
      <c r="TE114" s="632" t="e">
        <f>(IF(TE47-#REF!&lt;0,0,TE47-#REF!)+#REF!)*1.21+IF($D$5="Koncesija",-TE63*0.21,0)</f>
        <v>#REF!</v>
      </c>
      <c r="TF114" s="632" t="e">
        <f>(IF(TF47-#REF!&lt;0,0,TF47-#REF!)+#REF!)*1.21+IF($D$5="Koncesija",-TF63*0.21,0)</f>
        <v>#REF!</v>
      </c>
      <c r="TG114" s="632" t="e">
        <f>(IF(TG47-#REF!&lt;0,0,TG47-#REF!)+#REF!)*1.21+IF($D$5="Koncesija",-TG63*0.21,0)</f>
        <v>#REF!</v>
      </c>
      <c r="TH114" s="632" t="e">
        <f>(IF(TH47-#REF!&lt;0,0,TH47-#REF!)+#REF!)*1.21+IF($D$5="Koncesija",-TH63*0.21,0)</f>
        <v>#REF!</v>
      </c>
      <c r="TI114" s="632" t="e">
        <f>(IF(TI47-#REF!&lt;0,0,TI47-#REF!)+#REF!)*1.21+IF($D$5="Koncesija",-TI63*0.21,0)</f>
        <v>#REF!</v>
      </c>
      <c r="TJ114" s="632" t="e">
        <f>(IF(TJ47-#REF!&lt;0,0,TJ47-#REF!)+#REF!)*1.21+IF($D$5="Koncesija",-TJ63*0.21,0)</f>
        <v>#REF!</v>
      </c>
      <c r="TK114" s="632" t="e">
        <f>(IF(TK47-#REF!&lt;0,0,TK47-#REF!)+#REF!)*1.21+IF($D$5="Koncesija",-TK63*0.21,0)</f>
        <v>#REF!</v>
      </c>
      <c r="TL114" s="632" t="e">
        <f>(IF(TL47-#REF!&lt;0,0,TL47-#REF!)+#REF!)*1.21+IF($D$5="Koncesija",-TL63*0.21,0)</f>
        <v>#REF!</v>
      </c>
      <c r="TM114" s="632" t="e">
        <f>(IF(TM47-#REF!&lt;0,0,TM47-#REF!)+#REF!)*1.21+IF($D$5="Koncesija",-TM63*0.21,0)</f>
        <v>#REF!</v>
      </c>
      <c r="TN114" s="632" t="e">
        <f>(IF(TN47-#REF!&lt;0,0,TN47-#REF!)+#REF!)*1.21+IF($D$5="Koncesija",-TN63*0.21,0)</f>
        <v>#REF!</v>
      </c>
      <c r="TO114" s="632" t="e">
        <f>(IF(TO47-#REF!&lt;0,0,TO47-#REF!)+#REF!)*1.21+IF($D$5="Koncesija",-TO63*0.21,0)</f>
        <v>#REF!</v>
      </c>
      <c r="TP114" s="632" t="e">
        <f>(IF(TP47-#REF!&lt;0,0,TP47-#REF!)+#REF!)*1.21+IF($D$5="Koncesija",-TP63*0.21,0)</f>
        <v>#REF!</v>
      </c>
      <c r="TQ114" s="632" t="e">
        <f>(IF(TQ47-#REF!&lt;0,0,TQ47-#REF!)+#REF!)*1.21+IF($D$5="Koncesija",-TQ63*0.21,0)</f>
        <v>#REF!</v>
      </c>
      <c r="TR114" s="632" t="e">
        <f>(IF(TR47-#REF!&lt;0,0,TR47-#REF!)+#REF!)*1.21+IF($D$5="Koncesija",-TR63*0.21,0)</f>
        <v>#REF!</v>
      </c>
      <c r="TS114" s="632" t="e">
        <f>(IF(TS47-#REF!&lt;0,0,TS47-#REF!)+#REF!)*1.21+IF($D$5="Koncesija",-TS63*0.21,0)</f>
        <v>#REF!</v>
      </c>
      <c r="TT114" s="632" t="e">
        <f>(IF(TT47-#REF!&lt;0,0,TT47-#REF!)+#REF!)*1.21+IF($D$5="Koncesija",-TT63*0.21,0)</f>
        <v>#REF!</v>
      </c>
      <c r="TU114" s="632" t="e">
        <f>(IF(TU47-#REF!&lt;0,0,TU47-#REF!)+#REF!)*1.21+IF($D$5="Koncesija",-TU63*0.21,0)</f>
        <v>#REF!</v>
      </c>
      <c r="TV114" s="632" t="e">
        <f>(IF(TV47-#REF!&lt;0,0,TV47-#REF!)+#REF!)*1.21+IF($D$5="Koncesija",-TV63*0.21,0)</f>
        <v>#REF!</v>
      </c>
      <c r="TW114" s="632" t="e">
        <f>(IF(TW47-#REF!&lt;0,0,TW47-#REF!)+#REF!)*1.21+IF($D$5="Koncesija",-TW63*0.21,0)</f>
        <v>#REF!</v>
      </c>
      <c r="TX114" s="632" t="e">
        <f>(IF(TX47-#REF!&lt;0,0,TX47-#REF!)+#REF!)*1.21+IF($D$5="Koncesija",-TX63*0.21,0)</f>
        <v>#REF!</v>
      </c>
      <c r="TY114" s="632" t="e">
        <f>(IF(TY47-#REF!&lt;0,0,TY47-#REF!)+#REF!)*1.21+IF($D$5="Koncesija",-TY63*0.21,0)</f>
        <v>#REF!</v>
      </c>
      <c r="TZ114" s="632" t="e">
        <f>(IF(TZ47-#REF!&lt;0,0,TZ47-#REF!)+#REF!)*1.21+IF($D$5="Koncesija",-TZ63*0.21,0)</f>
        <v>#REF!</v>
      </c>
      <c r="UA114" s="632" t="e">
        <f>(IF(UA47-#REF!&lt;0,0,UA47-#REF!)+#REF!)*1.21+IF($D$5="Koncesija",-UA63*0.21,0)</f>
        <v>#REF!</v>
      </c>
      <c r="UB114" s="632" t="e">
        <f>(IF(UB47-#REF!&lt;0,0,UB47-#REF!)+#REF!)*1.21+IF($D$5="Koncesija",-UB63*0.21,0)</f>
        <v>#REF!</v>
      </c>
      <c r="UC114" s="632" t="e">
        <f>(IF(UC47-#REF!&lt;0,0,UC47-#REF!)+#REF!)*1.21+IF($D$5="Koncesija",-UC63*0.21,0)</f>
        <v>#REF!</v>
      </c>
      <c r="UD114" s="632" t="e">
        <f>(IF(UD47-#REF!&lt;0,0,UD47-#REF!)+#REF!)*1.21+IF($D$5="Koncesija",-UD63*0.21,0)</f>
        <v>#REF!</v>
      </c>
      <c r="UE114" s="632" t="e">
        <f>(IF(UE47-#REF!&lt;0,0,UE47-#REF!)+#REF!)*1.21+IF($D$5="Koncesija",-UE63*0.21,0)</f>
        <v>#REF!</v>
      </c>
      <c r="UF114" s="632" t="e">
        <f>(IF(UF47-#REF!&lt;0,0,UF47-#REF!)+#REF!)*1.21+IF($D$5="Koncesija",-UF63*0.21,0)</f>
        <v>#REF!</v>
      </c>
      <c r="UG114" s="632" t="e">
        <f>(IF(UG47-#REF!&lt;0,0,UG47-#REF!)+#REF!)*1.21+IF($D$5="Koncesija",-UG63*0.21,0)</f>
        <v>#REF!</v>
      </c>
      <c r="UH114" s="632" t="e">
        <f>(IF(UH47-#REF!&lt;0,0,UH47-#REF!)+#REF!)*1.21+IF($D$5="Koncesija",-UH63*0.21,0)</f>
        <v>#REF!</v>
      </c>
      <c r="UI114" s="632" t="e">
        <f>(IF(UI47-#REF!&lt;0,0,UI47-#REF!)+#REF!)*1.21+IF($D$5="Koncesija",-UI63*0.21,0)</f>
        <v>#REF!</v>
      </c>
      <c r="UJ114" s="632" t="e">
        <f>(IF(UJ47-#REF!&lt;0,0,UJ47-#REF!)+#REF!)*1.21+IF($D$5="Koncesija",-UJ63*0.21,0)</f>
        <v>#REF!</v>
      </c>
      <c r="UK114" s="632" t="e">
        <f>(IF(UK47-#REF!&lt;0,0,UK47-#REF!)+#REF!)*1.21+IF($D$5="Koncesija",-UK63*0.21,0)</f>
        <v>#REF!</v>
      </c>
      <c r="UL114" s="632" t="e">
        <f>(IF(UL47-#REF!&lt;0,0,UL47-#REF!)+#REF!)*1.21+IF($D$5="Koncesija",-UL63*0.21,0)</f>
        <v>#REF!</v>
      </c>
      <c r="UM114" s="632" t="e">
        <f>(IF(UM47-#REF!&lt;0,0,UM47-#REF!)+#REF!)*1.21+IF($D$5="Koncesija",-UM63*0.21,0)</f>
        <v>#REF!</v>
      </c>
      <c r="UN114" s="632" t="e">
        <f>(IF(UN47-#REF!&lt;0,0,UN47-#REF!)+#REF!)*1.21+IF($D$5="Koncesija",-UN63*0.21,0)</f>
        <v>#REF!</v>
      </c>
      <c r="UO114" s="632" t="e">
        <f>(IF(UO47-#REF!&lt;0,0,UO47-#REF!)+#REF!)*1.21+IF($D$5="Koncesija",-UO63*0.21,0)</f>
        <v>#REF!</v>
      </c>
      <c r="UP114" s="632" t="e">
        <f>(IF(UP47-#REF!&lt;0,0,UP47-#REF!)+#REF!)*1.21+IF($D$5="Koncesija",-UP63*0.21,0)</f>
        <v>#REF!</v>
      </c>
      <c r="UQ114" s="632" t="e">
        <f>(IF(UQ47-#REF!&lt;0,0,UQ47-#REF!)+#REF!)*1.21+IF($D$5="Koncesija",-UQ63*0.21,0)</f>
        <v>#REF!</v>
      </c>
      <c r="UR114" s="632" t="e">
        <f>(IF(UR47-#REF!&lt;0,0,UR47-#REF!)+#REF!)*1.21+IF($D$5="Koncesija",-UR63*0.21,0)</f>
        <v>#REF!</v>
      </c>
      <c r="US114" s="632" t="e">
        <f>(IF(US47-#REF!&lt;0,0,US47-#REF!)+#REF!)*1.21+IF($D$5="Koncesija",-US63*0.21,0)</f>
        <v>#REF!</v>
      </c>
      <c r="UT114" s="632" t="e">
        <f>(IF(UT47-#REF!&lt;0,0,UT47-#REF!)+#REF!)*1.21+IF($D$5="Koncesija",-UT63*0.21,0)</f>
        <v>#REF!</v>
      </c>
      <c r="UU114" s="632" t="e">
        <f>(IF(UU47-#REF!&lt;0,0,UU47-#REF!)+#REF!)*1.21+IF($D$5="Koncesija",-UU63*0.21,0)</f>
        <v>#REF!</v>
      </c>
      <c r="UV114" s="632" t="e">
        <f>(IF(UV47-#REF!&lt;0,0,UV47-#REF!)+#REF!)*1.21+IF($D$5="Koncesija",-UV63*0.21,0)</f>
        <v>#REF!</v>
      </c>
      <c r="UW114" s="632" t="e">
        <f>(IF(UW47-#REF!&lt;0,0,UW47-#REF!)+#REF!)*1.21+IF($D$5="Koncesija",-UW63*0.21,0)</f>
        <v>#REF!</v>
      </c>
      <c r="UX114" s="632" t="e">
        <f>(IF(UX47-#REF!&lt;0,0,UX47-#REF!)+#REF!)*1.21+IF($D$5="Koncesija",-UX63*0.21,0)</f>
        <v>#REF!</v>
      </c>
      <c r="UY114" s="632" t="e">
        <f>(IF(UY47-#REF!&lt;0,0,UY47-#REF!)+#REF!)*1.21+IF($D$5="Koncesija",-UY63*0.21,0)</f>
        <v>#REF!</v>
      </c>
      <c r="UZ114" s="632" t="e">
        <f>(IF(UZ47-#REF!&lt;0,0,UZ47-#REF!)+#REF!)*1.21+IF($D$5="Koncesija",-UZ63*0.21,0)</f>
        <v>#REF!</v>
      </c>
      <c r="VA114" s="632" t="e">
        <f>(IF(VA47-#REF!&lt;0,0,VA47-#REF!)+#REF!)*1.21+IF($D$5="Koncesija",-VA63*0.21,0)</f>
        <v>#REF!</v>
      </c>
      <c r="VB114" s="632" t="e">
        <f>(IF(VB47-#REF!&lt;0,0,VB47-#REF!)+#REF!)*1.21+IF($D$5="Koncesija",-VB63*0.21,0)</f>
        <v>#REF!</v>
      </c>
      <c r="VC114" s="632" t="e">
        <f>(IF(VC47-#REF!&lt;0,0,VC47-#REF!)+#REF!)*1.21+IF($D$5="Koncesija",-VC63*0.21,0)</f>
        <v>#REF!</v>
      </c>
      <c r="VD114" s="632" t="e">
        <f>(IF(VD47-#REF!&lt;0,0,VD47-#REF!)+#REF!)*1.21+IF($D$5="Koncesija",-VD63*0.21,0)</f>
        <v>#REF!</v>
      </c>
      <c r="VE114" s="632" t="e">
        <f>(IF(VE47-#REF!&lt;0,0,VE47-#REF!)+#REF!)*1.21+IF($D$5="Koncesija",-VE63*0.21,0)</f>
        <v>#REF!</v>
      </c>
      <c r="VF114" s="632" t="e">
        <f>(IF(VF47-#REF!&lt;0,0,VF47-#REF!)+#REF!)*1.21+IF($D$5="Koncesija",-VF63*0.21,0)</f>
        <v>#REF!</v>
      </c>
      <c r="VG114" s="632" t="e">
        <f>(IF(VG47-#REF!&lt;0,0,VG47-#REF!)+#REF!)*1.21+IF($D$5="Koncesija",-VG63*0.21,0)</f>
        <v>#REF!</v>
      </c>
      <c r="VH114" s="632" t="e">
        <f>(IF(VH47-#REF!&lt;0,0,VH47-#REF!)+#REF!)*1.21+IF($D$5="Koncesija",-VH63*0.21,0)</f>
        <v>#REF!</v>
      </c>
      <c r="VI114" s="632" t="e">
        <f>(IF(VI47-#REF!&lt;0,0,VI47-#REF!)+#REF!)*1.21+IF($D$5="Koncesija",-VI63*0.21,0)</f>
        <v>#REF!</v>
      </c>
      <c r="VJ114" s="632" t="e">
        <f>(IF(VJ47-#REF!&lt;0,0,VJ47-#REF!)+#REF!)*1.21+IF($D$5="Koncesija",-VJ63*0.21,0)</f>
        <v>#REF!</v>
      </c>
      <c r="VK114" s="632" t="e">
        <f>(IF(VK47-#REF!&lt;0,0,VK47-#REF!)+#REF!)*1.21+IF($D$5="Koncesija",-VK63*0.21,0)</f>
        <v>#REF!</v>
      </c>
      <c r="VL114" s="632" t="e">
        <f>(IF(VL47-#REF!&lt;0,0,VL47-#REF!)+#REF!)*1.21+IF($D$5="Koncesija",-VL63*0.21,0)</f>
        <v>#REF!</v>
      </c>
      <c r="VM114" s="632" t="e">
        <f>(IF(VM47-#REF!&lt;0,0,VM47-#REF!)+#REF!)*1.21+IF($D$5="Koncesija",-VM63*0.21,0)</f>
        <v>#REF!</v>
      </c>
      <c r="VN114" s="632" t="e">
        <f>(IF(VN47-#REF!&lt;0,0,VN47-#REF!)+#REF!)*1.21+IF($D$5="Koncesija",-VN63*0.21,0)</f>
        <v>#REF!</v>
      </c>
      <c r="VO114" s="632" t="e">
        <f>(IF(VO47-#REF!&lt;0,0,VO47-#REF!)+#REF!)*1.21+IF($D$5="Koncesija",-VO63*0.21,0)</f>
        <v>#REF!</v>
      </c>
      <c r="VP114" s="632" t="e">
        <f>(IF(VP47-#REF!&lt;0,0,VP47-#REF!)+#REF!)*1.21+IF($D$5="Koncesija",-VP63*0.21,0)</f>
        <v>#REF!</v>
      </c>
      <c r="VQ114" s="632" t="e">
        <f>(IF(VQ47-#REF!&lt;0,0,VQ47-#REF!)+#REF!)*1.21+IF($D$5="Koncesija",-VQ63*0.21,0)</f>
        <v>#REF!</v>
      </c>
      <c r="VR114" s="632" t="e">
        <f>(IF(VR47-#REF!&lt;0,0,VR47-#REF!)+#REF!)*1.21+IF($D$5="Koncesija",-VR63*0.21,0)</f>
        <v>#REF!</v>
      </c>
      <c r="VS114" s="632" t="e">
        <f>(IF(VS47-#REF!&lt;0,0,VS47-#REF!)+#REF!)*1.21+IF($D$5="Koncesija",-VS63*0.21,0)</f>
        <v>#REF!</v>
      </c>
      <c r="VT114" s="632" t="e">
        <f>(IF(VT47-#REF!&lt;0,0,VT47-#REF!)+#REF!)*1.21+IF($D$5="Koncesija",-VT63*0.21,0)</f>
        <v>#REF!</v>
      </c>
      <c r="VU114" s="632" t="e">
        <f>(IF(VU47-#REF!&lt;0,0,VU47-#REF!)+#REF!)*1.21+IF($D$5="Koncesija",-VU63*0.21,0)</f>
        <v>#REF!</v>
      </c>
      <c r="VV114" s="632" t="e">
        <f>(IF(VV47-#REF!&lt;0,0,VV47-#REF!)+#REF!)*1.21+IF($D$5="Koncesija",-VV63*0.21,0)</f>
        <v>#REF!</v>
      </c>
      <c r="VW114" s="632" t="e">
        <f>(IF(VW47-#REF!&lt;0,0,VW47-#REF!)+#REF!)*1.21+IF($D$5="Koncesija",-VW63*0.21,0)</f>
        <v>#REF!</v>
      </c>
      <c r="VX114" s="632" t="e">
        <f>(IF(VX47-#REF!&lt;0,0,VX47-#REF!)+#REF!)*1.21+IF($D$5="Koncesija",-VX63*0.21,0)</f>
        <v>#REF!</v>
      </c>
      <c r="VY114" s="632" t="e">
        <f>(IF(VY47-#REF!&lt;0,0,VY47-#REF!)+#REF!)*1.21+IF($D$5="Koncesija",-VY63*0.21,0)</f>
        <v>#REF!</v>
      </c>
      <c r="VZ114" s="632" t="e">
        <f>(IF(VZ47-#REF!&lt;0,0,VZ47-#REF!)+#REF!)*1.21+IF($D$5="Koncesija",-VZ63*0.21,0)</f>
        <v>#REF!</v>
      </c>
      <c r="WA114" s="632" t="e">
        <f>(IF(WA47-#REF!&lt;0,0,WA47-#REF!)+#REF!)*1.21+IF($D$5="Koncesija",-WA63*0.21,0)</f>
        <v>#REF!</v>
      </c>
      <c r="WB114" s="632" t="e">
        <f>(IF(WB47-#REF!&lt;0,0,WB47-#REF!)+#REF!)*1.21+IF($D$5="Koncesija",-WB63*0.21,0)</f>
        <v>#REF!</v>
      </c>
      <c r="WC114" s="632" t="e">
        <f>(IF(WC47-#REF!&lt;0,0,WC47-#REF!)+#REF!)*1.21+IF($D$5="Koncesija",-WC63*0.21,0)</f>
        <v>#REF!</v>
      </c>
      <c r="WD114" s="632" t="e">
        <f>(IF(WD47-#REF!&lt;0,0,WD47-#REF!)+#REF!)*1.21+IF($D$5="Koncesija",-WD63*0.21,0)</f>
        <v>#REF!</v>
      </c>
      <c r="WE114" s="632" t="e">
        <f>(IF(WE47-#REF!&lt;0,0,WE47-#REF!)+#REF!)*1.21+IF($D$5="Koncesija",-WE63*0.21,0)</f>
        <v>#REF!</v>
      </c>
      <c r="WF114" s="632" t="e">
        <f>(IF(WF47-#REF!&lt;0,0,WF47-#REF!)+#REF!)*1.21+IF($D$5="Koncesija",-WF63*0.21,0)</f>
        <v>#REF!</v>
      </c>
      <c r="WG114" s="632" t="e">
        <f>(IF(WG47-#REF!&lt;0,0,WG47-#REF!)+#REF!)*1.21+IF($D$5="Koncesija",-WG63*0.21,0)</f>
        <v>#REF!</v>
      </c>
      <c r="WH114" s="632" t="e">
        <f>(IF(WH47-#REF!&lt;0,0,WH47-#REF!)+#REF!)*1.21+IF($D$5="Koncesija",-WH63*0.21,0)</f>
        <v>#REF!</v>
      </c>
      <c r="WI114" s="632" t="e">
        <f>(IF(WI47-#REF!&lt;0,0,WI47-#REF!)+#REF!)*1.21+IF($D$5="Koncesija",-WI63*0.21,0)</f>
        <v>#REF!</v>
      </c>
      <c r="WJ114" s="632" t="e">
        <f>(IF(WJ47-#REF!&lt;0,0,WJ47-#REF!)+#REF!)*1.21+IF($D$5="Koncesija",-WJ63*0.21,0)</f>
        <v>#REF!</v>
      </c>
      <c r="WK114" s="632" t="e">
        <f>(IF(WK47-#REF!&lt;0,0,WK47-#REF!)+#REF!)*1.21+IF($D$5="Koncesija",-WK63*0.21,0)</f>
        <v>#REF!</v>
      </c>
      <c r="WL114" s="632" t="e">
        <f>(IF(WL47-#REF!&lt;0,0,WL47-#REF!)+#REF!)*1.21+IF($D$5="Koncesija",-WL63*0.21,0)</f>
        <v>#REF!</v>
      </c>
      <c r="WM114" s="632" t="e">
        <f>(IF(WM47-#REF!&lt;0,0,WM47-#REF!)+#REF!)*1.21+IF($D$5="Koncesija",-WM63*0.21,0)</f>
        <v>#REF!</v>
      </c>
      <c r="WN114" s="632" t="e">
        <f>(IF(WN47-#REF!&lt;0,0,WN47-#REF!)+#REF!)*1.21+IF($D$5="Koncesija",-WN63*0.21,0)</f>
        <v>#REF!</v>
      </c>
      <c r="WO114" s="632" t="e">
        <f>(IF(WO47-#REF!&lt;0,0,WO47-#REF!)+#REF!)*1.21+IF($D$5="Koncesija",-WO63*0.21,0)</f>
        <v>#REF!</v>
      </c>
      <c r="WP114" s="632" t="e">
        <f>(IF(WP47-#REF!&lt;0,0,WP47-#REF!)+#REF!)*1.21+IF($D$5="Koncesija",-WP63*0.21,0)</f>
        <v>#REF!</v>
      </c>
      <c r="WQ114" s="632" t="e">
        <f>(IF(WQ47-#REF!&lt;0,0,WQ47-#REF!)+#REF!)*1.21+IF($D$5="Koncesija",-WQ63*0.21,0)</f>
        <v>#REF!</v>
      </c>
      <c r="WR114" s="632" t="e">
        <f>(IF(WR47-#REF!&lt;0,0,WR47-#REF!)+#REF!)*1.21+IF($D$5="Koncesija",-WR63*0.21,0)</f>
        <v>#REF!</v>
      </c>
      <c r="WS114" s="632" t="e">
        <f>(IF(WS47-#REF!&lt;0,0,WS47-#REF!)+#REF!)*1.21+IF($D$5="Koncesija",-WS63*0.21,0)</f>
        <v>#REF!</v>
      </c>
      <c r="WT114" s="632" t="e">
        <f>(IF(WT47-#REF!&lt;0,0,WT47-#REF!)+#REF!)*1.21+IF($D$5="Koncesija",-WT63*0.21,0)</f>
        <v>#REF!</v>
      </c>
      <c r="WU114" s="632" t="e">
        <f>(IF(WU47-#REF!&lt;0,0,WU47-#REF!)+#REF!)*1.21+IF($D$5="Koncesija",-WU63*0.21,0)</f>
        <v>#REF!</v>
      </c>
      <c r="WV114" s="632" t="e">
        <f>(IF(WV47-#REF!&lt;0,0,WV47-#REF!)+#REF!)*1.21+IF($D$5="Koncesija",-WV63*0.21,0)</f>
        <v>#REF!</v>
      </c>
      <c r="WW114" s="632" t="e">
        <f>(IF(WW47-#REF!&lt;0,0,WW47-#REF!)+#REF!)*1.21+IF($D$5="Koncesija",-WW63*0.21,0)</f>
        <v>#REF!</v>
      </c>
      <c r="WX114" s="632" t="e">
        <f>(IF(WX47-#REF!&lt;0,0,WX47-#REF!)+#REF!)*1.21+IF($D$5="Koncesija",-WX63*0.21,0)</f>
        <v>#REF!</v>
      </c>
      <c r="WY114" s="632" t="e">
        <f>(IF(WY47-#REF!&lt;0,0,WY47-#REF!)+#REF!)*1.21+IF($D$5="Koncesija",-WY63*0.21,0)</f>
        <v>#REF!</v>
      </c>
      <c r="WZ114" s="632" t="e">
        <f>(IF(WZ47-#REF!&lt;0,0,WZ47-#REF!)+#REF!)*1.21+IF($D$5="Koncesija",-WZ63*0.21,0)</f>
        <v>#REF!</v>
      </c>
      <c r="XA114" s="632" t="e">
        <f>(IF(XA47-#REF!&lt;0,0,XA47-#REF!)+#REF!)*1.21+IF($D$5="Koncesija",-XA63*0.21,0)</f>
        <v>#REF!</v>
      </c>
      <c r="XB114" s="632" t="e">
        <f>(IF(XB47-#REF!&lt;0,0,XB47-#REF!)+#REF!)*1.21+IF($D$5="Koncesija",-XB63*0.21,0)</f>
        <v>#REF!</v>
      </c>
      <c r="XC114" s="632" t="e">
        <f>(IF(XC47-#REF!&lt;0,0,XC47-#REF!)+#REF!)*1.21+IF($D$5="Koncesija",-XC63*0.21,0)</f>
        <v>#REF!</v>
      </c>
      <c r="XD114" s="632" t="e">
        <f>(IF(XD47-#REF!&lt;0,0,XD47-#REF!)+#REF!)*1.21+IF($D$5="Koncesija",-XD63*0.21,0)</f>
        <v>#REF!</v>
      </c>
      <c r="XE114" s="632" t="e">
        <f>(IF(XE47-#REF!&lt;0,0,XE47-#REF!)+#REF!)*1.21+IF($D$5="Koncesija",-XE63*0.21,0)</f>
        <v>#REF!</v>
      </c>
      <c r="XF114" s="632" t="e">
        <f>(IF(XF47-#REF!&lt;0,0,XF47-#REF!)+#REF!)*1.21+IF($D$5="Koncesija",-XF63*0.21,0)</f>
        <v>#REF!</v>
      </c>
      <c r="XG114" s="632" t="e">
        <f>(IF(XG47-#REF!&lt;0,0,XG47-#REF!)+#REF!)*1.21+IF($D$5="Koncesija",-XG63*0.21,0)</f>
        <v>#REF!</v>
      </c>
      <c r="XH114" s="632" t="e">
        <f>(IF(XH47-#REF!&lt;0,0,XH47-#REF!)+#REF!)*1.21+IF($D$5="Koncesija",-XH63*0.21,0)</f>
        <v>#REF!</v>
      </c>
      <c r="XI114" s="632" t="e">
        <f>(IF(XI47-#REF!&lt;0,0,XI47-#REF!)+#REF!)*1.21+IF($D$5="Koncesija",-XI63*0.21,0)</f>
        <v>#REF!</v>
      </c>
      <c r="XJ114" s="632" t="e">
        <f>(IF(XJ47-#REF!&lt;0,0,XJ47-#REF!)+#REF!)*1.21+IF($D$5="Koncesija",-XJ63*0.21,0)</f>
        <v>#REF!</v>
      </c>
      <c r="XK114" s="632" t="e">
        <f>(IF(XK47-#REF!&lt;0,0,XK47-#REF!)+#REF!)*1.21+IF($D$5="Koncesija",-XK63*0.21,0)</f>
        <v>#REF!</v>
      </c>
      <c r="XL114" s="632" t="e">
        <f>(IF(XL47-#REF!&lt;0,0,XL47-#REF!)+#REF!)*1.21+IF($D$5="Koncesija",-XL63*0.21,0)</f>
        <v>#REF!</v>
      </c>
      <c r="XM114" s="632" t="e">
        <f>(IF(XM47-#REF!&lt;0,0,XM47-#REF!)+#REF!)*1.21+IF($D$5="Koncesija",-XM63*0.21,0)</f>
        <v>#REF!</v>
      </c>
      <c r="XN114" s="632" t="e">
        <f>(IF(XN47-#REF!&lt;0,0,XN47-#REF!)+#REF!)*1.21+IF($D$5="Koncesija",-XN63*0.21,0)</f>
        <v>#REF!</v>
      </c>
      <c r="XO114" s="632" t="e">
        <f>(IF(XO47-#REF!&lt;0,0,XO47-#REF!)+#REF!)*1.21+IF($D$5="Koncesija",-XO63*0.21,0)</f>
        <v>#REF!</v>
      </c>
      <c r="XP114" s="632" t="e">
        <f>(IF(XP47-#REF!&lt;0,0,XP47-#REF!)+#REF!)*1.21+IF($D$5="Koncesija",-XP63*0.21,0)</f>
        <v>#REF!</v>
      </c>
      <c r="XQ114" s="632" t="e">
        <f>(IF(XQ47-#REF!&lt;0,0,XQ47-#REF!)+#REF!)*1.21+IF($D$5="Koncesija",-XQ63*0.21,0)</f>
        <v>#REF!</v>
      </c>
      <c r="XR114" s="632" t="e">
        <f>(IF(XR47-#REF!&lt;0,0,XR47-#REF!)+#REF!)*1.21+IF($D$5="Koncesija",-XR63*0.21,0)</f>
        <v>#REF!</v>
      </c>
      <c r="XS114" s="632" t="e">
        <f>(IF(XS47-#REF!&lt;0,0,XS47-#REF!)+#REF!)*1.21+IF($D$5="Koncesija",-XS63*0.21,0)</f>
        <v>#REF!</v>
      </c>
      <c r="XT114" s="632" t="e">
        <f>(IF(XT47-#REF!&lt;0,0,XT47-#REF!)+#REF!)*1.21+IF($D$5="Koncesija",-XT63*0.21,0)</f>
        <v>#REF!</v>
      </c>
      <c r="XU114" s="632" t="e">
        <f>(IF(XU47-#REF!&lt;0,0,XU47-#REF!)+#REF!)*1.21+IF($D$5="Koncesija",-XU63*0.21,0)</f>
        <v>#REF!</v>
      </c>
      <c r="XV114" s="632" t="e">
        <f>(IF(XV47-#REF!&lt;0,0,XV47-#REF!)+#REF!)*1.21+IF($D$5="Koncesija",-XV63*0.21,0)</f>
        <v>#REF!</v>
      </c>
      <c r="XW114" s="632" t="e">
        <f>(IF(XW47-#REF!&lt;0,0,XW47-#REF!)+#REF!)*1.21+IF($D$5="Koncesija",-XW63*0.21,0)</f>
        <v>#REF!</v>
      </c>
      <c r="XX114" s="632" t="e">
        <f>(IF(XX47-#REF!&lt;0,0,XX47-#REF!)+#REF!)*1.21+IF($D$5="Koncesija",-XX63*0.21,0)</f>
        <v>#REF!</v>
      </c>
      <c r="XY114" s="632" t="e">
        <f>(IF(XY47-#REF!&lt;0,0,XY47-#REF!)+#REF!)*1.21+IF($D$5="Koncesija",-XY63*0.21,0)</f>
        <v>#REF!</v>
      </c>
      <c r="XZ114" s="632" t="e">
        <f>(IF(XZ47-#REF!&lt;0,0,XZ47-#REF!)+#REF!)*1.21+IF($D$5="Koncesija",-XZ63*0.21,0)</f>
        <v>#REF!</v>
      </c>
      <c r="YA114" s="632" t="e">
        <f>(IF(YA47-#REF!&lt;0,0,YA47-#REF!)+#REF!)*1.21+IF($D$5="Koncesija",-YA63*0.21,0)</f>
        <v>#REF!</v>
      </c>
      <c r="YB114" s="632" t="e">
        <f>(IF(YB47-#REF!&lt;0,0,YB47-#REF!)+#REF!)*1.21+IF($D$5="Koncesija",-YB63*0.21,0)</f>
        <v>#REF!</v>
      </c>
      <c r="YC114" s="632" t="e">
        <f>(IF(YC47-#REF!&lt;0,0,YC47-#REF!)+#REF!)*1.21+IF($D$5="Koncesija",-YC63*0.21,0)</f>
        <v>#REF!</v>
      </c>
      <c r="YD114" s="632" t="e">
        <f>(IF(YD47-#REF!&lt;0,0,YD47-#REF!)+#REF!)*1.21+IF($D$5="Koncesija",-YD63*0.21,0)</f>
        <v>#REF!</v>
      </c>
      <c r="YE114" s="632" t="e">
        <f>(IF(YE47-#REF!&lt;0,0,YE47-#REF!)+#REF!)*1.21+IF($D$5="Koncesija",-YE63*0.21,0)</f>
        <v>#REF!</v>
      </c>
      <c r="YF114" s="632" t="e">
        <f>(IF(YF47-#REF!&lt;0,0,YF47-#REF!)+#REF!)*1.21+IF($D$5="Koncesija",-YF63*0.21,0)</f>
        <v>#REF!</v>
      </c>
      <c r="YG114" s="632" t="e">
        <f>(IF(YG47-#REF!&lt;0,0,YG47-#REF!)+#REF!)*1.21+IF($D$5="Koncesija",-YG63*0.21,0)</f>
        <v>#REF!</v>
      </c>
      <c r="YH114" s="632" t="e">
        <f>(IF(YH47-#REF!&lt;0,0,YH47-#REF!)+#REF!)*1.21+IF($D$5="Koncesija",-YH63*0.21,0)</f>
        <v>#REF!</v>
      </c>
      <c r="YI114" s="632" t="e">
        <f>(IF(YI47-#REF!&lt;0,0,YI47-#REF!)+#REF!)*1.21+IF($D$5="Koncesija",-YI63*0.21,0)</f>
        <v>#REF!</v>
      </c>
      <c r="YJ114" s="632" t="e">
        <f>(IF(YJ47-#REF!&lt;0,0,YJ47-#REF!)+#REF!)*1.21+IF($D$5="Koncesija",-YJ63*0.21,0)</f>
        <v>#REF!</v>
      </c>
      <c r="YK114" s="632" t="e">
        <f>(IF(YK47-#REF!&lt;0,0,YK47-#REF!)+#REF!)*1.21+IF($D$5="Koncesija",-YK63*0.21,0)</f>
        <v>#REF!</v>
      </c>
      <c r="YL114" s="632" t="e">
        <f>(IF(YL47-#REF!&lt;0,0,YL47-#REF!)+#REF!)*1.21+IF($D$5="Koncesija",-YL63*0.21,0)</f>
        <v>#REF!</v>
      </c>
      <c r="YM114" s="632" t="e">
        <f>(IF(YM47-#REF!&lt;0,0,YM47-#REF!)+#REF!)*1.21+IF($D$5="Koncesija",-YM63*0.21,0)</f>
        <v>#REF!</v>
      </c>
      <c r="YN114" s="632" t="e">
        <f>(IF(YN47-#REF!&lt;0,0,YN47-#REF!)+#REF!)*1.21+IF($D$5="Koncesija",-YN63*0.21,0)</f>
        <v>#REF!</v>
      </c>
      <c r="YO114" s="632" t="e">
        <f>(IF(YO47-#REF!&lt;0,0,YO47-#REF!)+#REF!)*1.21+IF($D$5="Koncesija",-YO63*0.21,0)</f>
        <v>#REF!</v>
      </c>
      <c r="YP114" s="632" t="e">
        <f>(IF(YP47-#REF!&lt;0,0,YP47-#REF!)+#REF!)*1.21+IF($D$5="Koncesija",-YP63*0.21,0)</f>
        <v>#REF!</v>
      </c>
      <c r="YQ114" s="632" t="e">
        <f>(IF(YQ47-#REF!&lt;0,0,YQ47-#REF!)+#REF!)*1.21+IF($D$5="Koncesija",-YQ63*0.21,0)</f>
        <v>#REF!</v>
      </c>
      <c r="YR114" s="632" t="e">
        <f>(IF(YR47-#REF!&lt;0,0,YR47-#REF!)+#REF!)*1.21+IF($D$5="Koncesija",-YR63*0.21,0)</f>
        <v>#REF!</v>
      </c>
      <c r="YS114" s="632" t="e">
        <f>(IF(YS47-#REF!&lt;0,0,YS47-#REF!)+#REF!)*1.21+IF($D$5="Koncesija",-YS63*0.21,0)</f>
        <v>#REF!</v>
      </c>
      <c r="YT114" s="632" t="e">
        <f>(IF(YT47-#REF!&lt;0,0,YT47-#REF!)+#REF!)*1.21+IF($D$5="Koncesija",-YT63*0.21,0)</f>
        <v>#REF!</v>
      </c>
      <c r="YU114" s="632" t="e">
        <f>(IF(YU47-#REF!&lt;0,0,YU47-#REF!)+#REF!)*1.21+IF($D$5="Koncesija",-YU63*0.21,0)</f>
        <v>#REF!</v>
      </c>
      <c r="YV114" s="632" t="e">
        <f>(IF(YV47-#REF!&lt;0,0,YV47-#REF!)+#REF!)*1.21+IF($D$5="Koncesija",-YV63*0.21,0)</f>
        <v>#REF!</v>
      </c>
      <c r="YW114" s="632" t="e">
        <f>(IF(YW47-#REF!&lt;0,0,YW47-#REF!)+#REF!)*1.21+IF($D$5="Koncesija",-YW63*0.21,0)</f>
        <v>#REF!</v>
      </c>
      <c r="YX114" s="632" t="e">
        <f>(IF(YX47-#REF!&lt;0,0,YX47-#REF!)+#REF!)*1.21+IF($D$5="Koncesija",-YX63*0.21,0)</f>
        <v>#REF!</v>
      </c>
      <c r="YY114" s="632" t="e">
        <f>(IF(YY47-#REF!&lt;0,0,YY47-#REF!)+#REF!)*1.21+IF($D$5="Koncesija",-YY63*0.21,0)</f>
        <v>#REF!</v>
      </c>
      <c r="YZ114" s="632" t="e">
        <f>(IF(YZ47-#REF!&lt;0,0,YZ47-#REF!)+#REF!)*1.21+IF($D$5="Koncesija",-YZ63*0.21,0)</f>
        <v>#REF!</v>
      </c>
      <c r="ZA114" s="632" t="e">
        <f>(IF(ZA47-#REF!&lt;0,0,ZA47-#REF!)+#REF!)*1.21+IF($D$5="Koncesija",-ZA63*0.21,0)</f>
        <v>#REF!</v>
      </c>
      <c r="ZB114" s="632" t="e">
        <f>(IF(ZB47-#REF!&lt;0,0,ZB47-#REF!)+#REF!)*1.21+IF($D$5="Koncesija",-ZB63*0.21,0)</f>
        <v>#REF!</v>
      </c>
      <c r="ZC114" s="632" t="e">
        <f>(IF(ZC47-#REF!&lt;0,0,ZC47-#REF!)+#REF!)*1.21+IF($D$5="Koncesija",-ZC63*0.21,0)</f>
        <v>#REF!</v>
      </c>
      <c r="ZD114" s="632" t="e">
        <f>(IF(ZD47-#REF!&lt;0,0,ZD47-#REF!)+#REF!)*1.21+IF($D$5="Koncesija",-ZD63*0.21,0)</f>
        <v>#REF!</v>
      </c>
      <c r="ZE114" s="632" t="e">
        <f>(IF(ZE47-#REF!&lt;0,0,ZE47-#REF!)+#REF!)*1.21+IF($D$5="Koncesija",-ZE63*0.21,0)</f>
        <v>#REF!</v>
      </c>
      <c r="ZF114" s="632" t="e">
        <f>(IF(ZF47-#REF!&lt;0,0,ZF47-#REF!)+#REF!)*1.21+IF($D$5="Koncesija",-ZF63*0.21,0)</f>
        <v>#REF!</v>
      </c>
      <c r="ZG114" s="632" t="e">
        <f>(IF(ZG47-#REF!&lt;0,0,ZG47-#REF!)+#REF!)*1.21+IF($D$5="Koncesija",-ZG63*0.21,0)</f>
        <v>#REF!</v>
      </c>
      <c r="ZH114" s="632" t="e">
        <f>(IF(ZH47-#REF!&lt;0,0,ZH47-#REF!)+#REF!)*1.21+IF($D$5="Koncesija",-ZH63*0.21,0)</f>
        <v>#REF!</v>
      </c>
      <c r="ZI114" s="632" t="e">
        <f>(IF(ZI47-#REF!&lt;0,0,ZI47-#REF!)+#REF!)*1.21+IF($D$5="Koncesija",-ZI63*0.21,0)</f>
        <v>#REF!</v>
      </c>
      <c r="ZJ114" s="632" t="e">
        <f>(IF(ZJ47-#REF!&lt;0,0,ZJ47-#REF!)+#REF!)*1.21+IF($D$5="Koncesija",-ZJ63*0.21,0)</f>
        <v>#REF!</v>
      </c>
      <c r="ZK114" s="632" t="e">
        <f>(IF(ZK47-#REF!&lt;0,0,ZK47-#REF!)+#REF!)*1.21+IF($D$5="Koncesija",-ZK63*0.21,0)</f>
        <v>#REF!</v>
      </c>
      <c r="ZL114" s="632" t="e">
        <f>(IF(ZL47-#REF!&lt;0,0,ZL47-#REF!)+#REF!)*1.21+IF($D$5="Koncesija",-ZL63*0.21,0)</f>
        <v>#REF!</v>
      </c>
      <c r="ZM114" s="632" t="e">
        <f>(IF(ZM47-#REF!&lt;0,0,ZM47-#REF!)+#REF!)*1.21+IF($D$5="Koncesija",-ZM63*0.21,0)</f>
        <v>#REF!</v>
      </c>
      <c r="ZN114" s="632" t="e">
        <f>(IF(ZN47-#REF!&lt;0,0,ZN47-#REF!)+#REF!)*1.21+IF($D$5="Koncesija",-ZN63*0.21,0)</f>
        <v>#REF!</v>
      </c>
      <c r="ZO114" s="632" t="e">
        <f>(IF(ZO47-#REF!&lt;0,0,ZO47-#REF!)+#REF!)*1.21+IF($D$5="Koncesija",-ZO63*0.21,0)</f>
        <v>#REF!</v>
      </c>
      <c r="ZP114" s="632" t="e">
        <f>(IF(ZP47-#REF!&lt;0,0,ZP47-#REF!)+#REF!)*1.21+IF($D$5="Koncesija",-ZP63*0.21,0)</f>
        <v>#REF!</v>
      </c>
      <c r="ZQ114" s="632" t="e">
        <f>(IF(ZQ47-#REF!&lt;0,0,ZQ47-#REF!)+#REF!)*1.21+IF($D$5="Koncesija",-ZQ63*0.21,0)</f>
        <v>#REF!</v>
      </c>
      <c r="ZR114" s="632" t="e">
        <f>(IF(ZR47-#REF!&lt;0,0,ZR47-#REF!)+#REF!)*1.21+IF($D$5="Koncesija",-ZR63*0.21,0)</f>
        <v>#REF!</v>
      </c>
      <c r="ZS114" s="632" t="e">
        <f>(IF(ZS47-#REF!&lt;0,0,ZS47-#REF!)+#REF!)*1.21+IF($D$5="Koncesija",-ZS63*0.21,0)</f>
        <v>#REF!</v>
      </c>
      <c r="ZT114" s="632" t="e">
        <f>(IF(ZT47-#REF!&lt;0,0,ZT47-#REF!)+#REF!)*1.21+IF($D$5="Koncesija",-ZT63*0.21,0)</f>
        <v>#REF!</v>
      </c>
      <c r="ZU114" s="632" t="e">
        <f>(IF(ZU47-#REF!&lt;0,0,ZU47-#REF!)+#REF!)*1.21+IF($D$5="Koncesija",-ZU63*0.21,0)</f>
        <v>#REF!</v>
      </c>
      <c r="ZV114" s="632" t="e">
        <f>(IF(ZV47-#REF!&lt;0,0,ZV47-#REF!)+#REF!)*1.21+IF($D$5="Koncesija",-ZV63*0.21,0)</f>
        <v>#REF!</v>
      </c>
      <c r="ZW114" s="632" t="e">
        <f>(IF(ZW47-#REF!&lt;0,0,ZW47-#REF!)+#REF!)*1.21+IF($D$5="Koncesija",-ZW63*0.21,0)</f>
        <v>#REF!</v>
      </c>
      <c r="ZX114" s="632" t="e">
        <f>(IF(ZX47-#REF!&lt;0,0,ZX47-#REF!)+#REF!)*1.21+IF($D$5="Koncesija",-ZX63*0.21,0)</f>
        <v>#REF!</v>
      </c>
      <c r="ZY114" s="632" t="e">
        <f>(IF(ZY47-#REF!&lt;0,0,ZY47-#REF!)+#REF!)*1.21+IF($D$5="Koncesija",-ZY63*0.21,0)</f>
        <v>#REF!</v>
      </c>
      <c r="ZZ114" s="632" t="e">
        <f>(IF(ZZ47-#REF!&lt;0,0,ZZ47-#REF!)+#REF!)*1.21+IF($D$5="Koncesija",-ZZ63*0.21,0)</f>
        <v>#REF!</v>
      </c>
      <c r="AAA114" s="632" t="e">
        <f>(IF(AAA47-#REF!&lt;0,0,AAA47-#REF!)+#REF!)*1.21+IF($D$5="Koncesija",-AAA63*0.21,0)</f>
        <v>#REF!</v>
      </c>
      <c r="AAB114" s="632" t="e">
        <f>(IF(AAB47-#REF!&lt;0,0,AAB47-#REF!)+#REF!)*1.21+IF($D$5="Koncesija",-AAB63*0.21,0)</f>
        <v>#REF!</v>
      </c>
      <c r="AAC114" s="632" t="e">
        <f>(IF(AAC47-#REF!&lt;0,0,AAC47-#REF!)+#REF!)*1.21+IF($D$5="Koncesija",-AAC63*0.21,0)</f>
        <v>#REF!</v>
      </c>
      <c r="AAD114" s="632" t="e">
        <f>(IF(AAD47-#REF!&lt;0,0,AAD47-#REF!)+#REF!)*1.21+IF($D$5="Koncesija",-AAD63*0.21,0)</f>
        <v>#REF!</v>
      </c>
      <c r="AAE114" s="632" t="e">
        <f>(IF(AAE47-#REF!&lt;0,0,AAE47-#REF!)+#REF!)*1.21+IF($D$5="Koncesija",-AAE63*0.21,0)</f>
        <v>#REF!</v>
      </c>
      <c r="AAF114" s="632" t="e">
        <f>(IF(AAF47-#REF!&lt;0,0,AAF47-#REF!)+#REF!)*1.21+IF($D$5="Koncesija",-AAF63*0.21,0)</f>
        <v>#REF!</v>
      </c>
      <c r="AAG114" s="632" t="e">
        <f>(IF(AAG47-#REF!&lt;0,0,AAG47-#REF!)+#REF!)*1.21+IF($D$5="Koncesija",-AAG63*0.21,0)</f>
        <v>#REF!</v>
      </c>
      <c r="AAH114" s="632" t="e">
        <f>(IF(AAH47-#REF!&lt;0,0,AAH47-#REF!)+#REF!)*1.21+IF($D$5="Koncesija",-AAH63*0.21,0)</f>
        <v>#REF!</v>
      </c>
      <c r="AAI114" s="632" t="e">
        <f>(IF(AAI47-#REF!&lt;0,0,AAI47-#REF!)+#REF!)*1.21+IF($D$5="Koncesija",-AAI63*0.21,0)</f>
        <v>#REF!</v>
      </c>
      <c r="AAJ114" s="632" t="e">
        <f>(IF(AAJ47-#REF!&lt;0,0,AAJ47-#REF!)+#REF!)*1.21+IF($D$5="Koncesija",-AAJ63*0.21,0)</f>
        <v>#REF!</v>
      </c>
      <c r="AAK114" s="632" t="e">
        <f>(IF(AAK47-#REF!&lt;0,0,AAK47-#REF!)+#REF!)*1.21+IF($D$5="Koncesija",-AAK63*0.21,0)</f>
        <v>#REF!</v>
      </c>
      <c r="AAL114" s="632" t="e">
        <f>(IF(AAL47-#REF!&lt;0,0,AAL47-#REF!)+#REF!)*1.21+IF($D$5="Koncesija",-AAL63*0.21,0)</f>
        <v>#REF!</v>
      </c>
      <c r="AAM114" s="632" t="e">
        <f>(IF(AAM47-#REF!&lt;0,0,AAM47-#REF!)+#REF!)*1.21+IF($D$5="Koncesija",-AAM63*0.21,0)</f>
        <v>#REF!</v>
      </c>
      <c r="AAN114" s="632" t="e">
        <f>(IF(AAN47-#REF!&lt;0,0,AAN47-#REF!)+#REF!)*1.21+IF($D$5="Koncesija",-AAN63*0.21,0)</f>
        <v>#REF!</v>
      </c>
      <c r="AAO114" s="632" t="e">
        <f>(IF(AAO47-#REF!&lt;0,0,AAO47-#REF!)+#REF!)*1.21+IF($D$5="Koncesija",-AAO63*0.21,0)</f>
        <v>#REF!</v>
      </c>
      <c r="AAP114" s="632" t="e">
        <f>(IF(AAP47-#REF!&lt;0,0,AAP47-#REF!)+#REF!)*1.21+IF($D$5="Koncesija",-AAP63*0.21,0)</f>
        <v>#REF!</v>
      </c>
      <c r="AAQ114" s="632" t="e">
        <f>(IF(AAQ47-#REF!&lt;0,0,AAQ47-#REF!)+#REF!)*1.21+IF($D$5="Koncesija",-AAQ63*0.21,0)</f>
        <v>#REF!</v>
      </c>
      <c r="AAR114" s="632" t="e">
        <f>(IF(AAR47-#REF!&lt;0,0,AAR47-#REF!)+#REF!)*1.21+IF($D$5="Koncesija",-AAR63*0.21,0)</f>
        <v>#REF!</v>
      </c>
      <c r="AAS114" s="632" t="e">
        <f>(IF(AAS47-#REF!&lt;0,0,AAS47-#REF!)+#REF!)*1.21+IF($D$5="Koncesija",-AAS63*0.21,0)</f>
        <v>#REF!</v>
      </c>
      <c r="AAT114" s="632" t="e">
        <f>(IF(AAT47-#REF!&lt;0,0,AAT47-#REF!)+#REF!)*1.21+IF($D$5="Koncesija",-AAT63*0.21,0)</f>
        <v>#REF!</v>
      </c>
      <c r="AAU114" s="632" t="e">
        <f>(IF(AAU47-#REF!&lt;0,0,AAU47-#REF!)+#REF!)*1.21+IF($D$5="Koncesija",-AAU63*0.21,0)</f>
        <v>#REF!</v>
      </c>
      <c r="AAV114" s="632" t="e">
        <f>(IF(AAV47-#REF!&lt;0,0,AAV47-#REF!)+#REF!)*1.21+IF($D$5="Koncesija",-AAV63*0.21,0)</f>
        <v>#REF!</v>
      </c>
      <c r="AAW114" s="632" t="e">
        <f>(IF(AAW47-#REF!&lt;0,0,AAW47-#REF!)+#REF!)*1.21+IF($D$5="Koncesija",-AAW63*0.21,0)</f>
        <v>#REF!</v>
      </c>
      <c r="AAX114" s="632" t="e">
        <f>(IF(AAX47-#REF!&lt;0,0,AAX47-#REF!)+#REF!)*1.21+IF($D$5="Koncesija",-AAX63*0.21,0)</f>
        <v>#REF!</v>
      </c>
      <c r="AAY114" s="632" t="e">
        <f>(IF(AAY47-#REF!&lt;0,0,AAY47-#REF!)+#REF!)*1.21+IF($D$5="Koncesija",-AAY63*0.21,0)</f>
        <v>#REF!</v>
      </c>
      <c r="AAZ114" s="632" t="e">
        <f>(IF(AAZ47-#REF!&lt;0,0,AAZ47-#REF!)+#REF!)*1.21+IF($D$5="Koncesija",-AAZ63*0.21,0)</f>
        <v>#REF!</v>
      </c>
      <c r="ABA114" s="632" t="e">
        <f>(IF(ABA47-#REF!&lt;0,0,ABA47-#REF!)+#REF!)*1.21+IF($D$5="Koncesija",-ABA63*0.21,0)</f>
        <v>#REF!</v>
      </c>
      <c r="ABB114" s="632" t="e">
        <f>(IF(ABB47-#REF!&lt;0,0,ABB47-#REF!)+#REF!)*1.21+IF($D$5="Koncesija",-ABB63*0.21,0)</f>
        <v>#REF!</v>
      </c>
      <c r="ABC114" s="632" t="e">
        <f>(IF(ABC47-#REF!&lt;0,0,ABC47-#REF!)+#REF!)*1.21+IF($D$5="Koncesija",-ABC63*0.21,0)</f>
        <v>#REF!</v>
      </c>
      <c r="ABD114" s="632" t="e">
        <f>(IF(ABD47-#REF!&lt;0,0,ABD47-#REF!)+#REF!)*1.21+IF($D$5="Koncesija",-ABD63*0.21,0)</f>
        <v>#REF!</v>
      </c>
      <c r="ABE114" s="632" t="e">
        <f>(IF(ABE47-#REF!&lt;0,0,ABE47-#REF!)+#REF!)*1.21+IF($D$5="Koncesija",-ABE63*0.21,0)</f>
        <v>#REF!</v>
      </c>
      <c r="ABF114" s="632" t="e">
        <f>(IF(ABF47-#REF!&lt;0,0,ABF47-#REF!)+#REF!)*1.21+IF($D$5="Koncesija",-ABF63*0.21,0)</f>
        <v>#REF!</v>
      </c>
      <c r="ABG114" s="632" t="e">
        <f>(IF(ABG47-#REF!&lt;0,0,ABG47-#REF!)+#REF!)*1.21+IF($D$5="Koncesija",-ABG63*0.21,0)</f>
        <v>#REF!</v>
      </c>
      <c r="ABH114" s="632" t="e">
        <f>(IF(ABH47-#REF!&lt;0,0,ABH47-#REF!)+#REF!)*1.21+IF($D$5="Koncesija",-ABH63*0.21,0)</f>
        <v>#REF!</v>
      </c>
      <c r="ABI114" s="632" t="e">
        <f>(IF(ABI47-#REF!&lt;0,0,ABI47-#REF!)+#REF!)*1.21+IF($D$5="Koncesija",-ABI63*0.21,0)</f>
        <v>#REF!</v>
      </c>
      <c r="ABJ114" s="632" t="e">
        <f>(IF(ABJ47-#REF!&lt;0,0,ABJ47-#REF!)+#REF!)*1.21+IF($D$5="Koncesija",-ABJ63*0.21,0)</f>
        <v>#REF!</v>
      </c>
      <c r="ABK114" s="632" t="e">
        <f>(IF(ABK47-#REF!&lt;0,0,ABK47-#REF!)+#REF!)*1.21+IF($D$5="Koncesija",-ABK63*0.21,0)</f>
        <v>#REF!</v>
      </c>
      <c r="ABL114" s="632" t="e">
        <f>(IF(ABL47-#REF!&lt;0,0,ABL47-#REF!)+#REF!)*1.21+IF($D$5="Koncesija",-ABL63*0.21,0)</f>
        <v>#REF!</v>
      </c>
      <c r="ABM114" s="632" t="e">
        <f>(IF(ABM47-#REF!&lt;0,0,ABM47-#REF!)+#REF!)*1.21+IF($D$5="Koncesija",-ABM63*0.21,0)</f>
        <v>#REF!</v>
      </c>
      <c r="ABN114" s="632" t="e">
        <f>(IF(ABN47-#REF!&lt;0,0,ABN47-#REF!)+#REF!)*1.21+IF($D$5="Koncesija",-ABN63*0.21,0)</f>
        <v>#REF!</v>
      </c>
      <c r="ABO114" s="632" t="e">
        <f>(IF(ABO47-#REF!&lt;0,0,ABO47-#REF!)+#REF!)*1.21+IF($D$5="Koncesija",-ABO63*0.21,0)</f>
        <v>#REF!</v>
      </c>
      <c r="ABP114" s="632" t="e">
        <f>(IF(ABP47-#REF!&lt;0,0,ABP47-#REF!)+#REF!)*1.21+IF($D$5="Koncesija",-ABP63*0.21,0)</f>
        <v>#REF!</v>
      </c>
      <c r="ABQ114" s="632" t="e">
        <f>(IF(ABQ47-#REF!&lt;0,0,ABQ47-#REF!)+#REF!)*1.21+IF($D$5="Koncesija",-ABQ63*0.21,0)</f>
        <v>#REF!</v>
      </c>
      <c r="ABR114" s="632" t="e">
        <f>(IF(ABR47-#REF!&lt;0,0,ABR47-#REF!)+#REF!)*1.21+IF($D$5="Koncesija",-ABR63*0.21,0)</f>
        <v>#REF!</v>
      </c>
      <c r="ABS114" s="632" t="e">
        <f>(IF(ABS47-#REF!&lt;0,0,ABS47-#REF!)+#REF!)*1.21+IF($D$5="Koncesija",-ABS63*0.21,0)</f>
        <v>#REF!</v>
      </c>
      <c r="ABT114" s="632" t="e">
        <f>(IF(ABT47-#REF!&lt;0,0,ABT47-#REF!)+#REF!)*1.21+IF($D$5="Koncesija",-ABT63*0.21,0)</f>
        <v>#REF!</v>
      </c>
      <c r="ABU114" s="632" t="e">
        <f>(IF(ABU47-#REF!&lt;0,0,ABU47-#REF!)+#REF!)*1.21+IF($D$5="Koncesija",-ABU63*0.21,0)</f>
        <v>#REF!</v>
      </c>
      <c r="ABV114" s="632" t="e">
        <f>(IF(ABV47-#REF!&lt;0,0,ABV47-#REF!)+#REF!)*1.21+IF($D$5="Koncesija",-ABV63*0.21,0)</f>
        <v>#REF!</v>
      </c>
      <c r="ABW114" s="632" t="e">
        <f>(IF(ABW47-#REF!&lt;0,0,ABW47-#REF!)+#REF!)*1.21+IF($D$5="Koncesija",-ABW63*0.21,0)</f>
        <v>#REF!</v>
      </c>
      <c r="ABX114" s="632" t="e">
        <f>(IF(ABX47-#REF!&lt;0,0,ABX47-#REF!)+#REF!)*1.21+IF($D$5="Koncesija",-ABX63*0.21,0)</f>
        <v>#REF!</v>
      </c>
      <c r="ABY114" s="632" t="e">
        <f>(IF(ABY47-#REF!&lt;0,0,ABY47-#REF!)+#REF!)*1.21+IF($D$5="Koncesija",-ABY63*0.21,0)</f>
        <v>#REF!</v>
      </c>
      <c r="ABZ114" s="632" t="e">
        <f>(IF(ABZ47-#REF!&lt;0,0,ABZ47-#REF!)+#REF!)*1.21+IF($D$5="Koncesija",-ABZ63*0.21,0)</f>
        <v>#REF!</v>
      </c>
      <c r="ACA114" s="632" t="e">
        <f>(IF(ACA47-#REF!&lt;0,0,ACA47-#REF!)+#REF!)*1.21+IF($D$5="Koncesija",-ACA63*0.21,0)</f>
        <v>#REF!</v>
      </c>
      <c r="ACB114" s="632" t="e">
        <f>(IF(ACB47-#REF!&lt;0,0,ACB47-#REF!)+#REF!)*1.21+IF($D$5="Koncesija",-ACB63*0.21,0)</f>
        <v>#REF!</v>
      </c>
      <c r="ACC114" s="632" t="e">
        <f>(IF(ACC47-#REF!&lt;0,0,ACC47-#REF!)+#REF!)*1.21+IF($D$5="Koncesija",-ACC63*0.21,0)</f>
        <v>#REF!</v>
      </c>
      <c r="ACD114" s="632" t="e">
        <f>(IF(ACD47-#REF!&lt;0,0,ACD47-#REF!)+#REF!)*1.21+IF($D$5="Koncesija",-ACD63*0.21,0)</f>
        <v>#REF!</v>
      </c>
      <c r="ACE114" s="632" t="e">
        <f>(IF(ACE47-#REF!&lt;0,0,ACE47-#REF!)+#REF!)*1.21+IF($D$5="Koncesija",-ACE63*0.21,0)</f>
        <v>#REF!</v>
      </c>
      <c r="ACF114" s="632" t="e">
        <f>(IF(ACF47-#REF!&lt;0,0,ACF47-#REF!)+#REF!)*1.21+IF($D$5="Koncesija",-ACF63*0.21,0)</f>
        <v>#REF!</v>
      </c>
      <c r="ACG114" s="632" t="e">
        <f>(IF(ACG47-#REF!&lt;0,0,ACG47-#REF!)+#REF!)*1.21+IF($D$5="Koncesija",-ACG63*0.21,0)</f>
        <v>#REF!</v>
      </c>
      <c r="ACH114" s="632" t="e">
        <f>(IF(ACH47-#REF!&lt;0,0,ACH47-#REF!)+#REF!)*1.21+IF($D$5="Koncesija",-ACH63*0.21,0)</f>
        <v>#REF!</v>
      </c>
      <c r="ACI114" s="632" t="e">
        <f>(IF(ACI47-#REF!&lt;0,0,ACI47-#REF!)+#REF!)*1.21+IF($D$5="Koncesija",-ACI63*0.21,0)</f>
        <v>#REF!</v>
      </c>
      <c r="ACJ114" s="632" t="e">
        <f>(IF(ACJ47-#REF!&lt;0,0,ACJ47-#REF!)+#REF!)*1.21+IF($D$5="Koncesija",-ACJ63*0.21,0)</f>
        <v>#REF!</v>
      </c>
      <c r="ACK114" s="632" t="e">
        <f>(IF(ACK47-#REF!&lt;0,0,ACK47-#REF!)+#REF!)*1.21+IF($D$5="Koncesija",-ACK63*0.21,0)</f>
        <v>#REF!</v>
      </c>
      <c r="ACL114" s="632" t="e">
        <f>(IF(ACL47-#REF!&lt;0,0,ACL47-#REF!)+#REF!)*1.21+IF($D$5="Koncesija",-ACL63*0.21,0)</f>
        <v>#REF!</v>
      </c>
      <c r="ACM114" s="632" t="e">
        <f>(IF(ACM47-#REF!&lt;0,0,ACM47-#REF!)+#REF!)*1.21+IF($D$5="Koncesija",-ACM63*0.21,0)</f>
        <v>#REF!</v>
      </c>
      <c r="ACN114" s="632" t="e">
        <f>(IF(ACN47-#REF!&lt;0,0,ACN47-#REF!)+#REF!)*1.21+IF($D$5="Koncesija",-ACN63*0.21,0)</f>
        <v>#REF!</v>
      </c>
      <c r="ACO114" s="632" t="e">
        <f>(IF(ACO47-#REF!&lt;0,0,ACO47-#REF!)+#REF!)*1.21+IF($D$5="Koncesija",-ACO63*0.21,0)</f>
        <v>#REF!</v>
      </c>
      <c r="ACP114" s="632" t="e">
        <f>(IF(ACP47-#REF!&lt;0,0,ACP47-#REF!)+#REF!)*1.21+IF($D$5="Koncesija",-ACP63*0.21,0)</f>
        <v>#REF!</v>
      </c>
      <c r="ACQ114" s="632" t="e">
        <f>(IF(ACQ47-#REF!&lt;0,0,ACQ47-#REF!)+#REF!)*1.21+IF($D$5="Koncesija",-ACQ63*0.21,0)</f>
        <v>#REF!</v>
      </c>
      <c r="ACR114" s="632" t="e">
        <f>(IF(ACR47-#REF!&lt;0,0,ACR47-#REF!)+#REF!)*1.21+IF($D$5="Koncesija",-ACR63*0.21,0)</f>
        <v>#REF!</v>
      </c>
      <c r="ACS114" s="632" t="e">
        <f>(IF(ACS47-#REF!&lt;0,0,ACS47-#REF!)+#REF!)*1.21+IF($D$5="Koncesija",-ACS63*0.21,0)</f>
        <v>#REF!</v>
      </c>
      <c r="ACT114" s="632" t="e">
        <f>(IF(ACT47-#REF!&lt;0,0,ACT47-#REF!)+#REF!)*1.21+IF($D$5="Koncesija",-ACT63*0.21,0)</f>
        <v>#REF!</v>
      </c>
      <c r="ACU114" s="632" t="e">
        <f>(IF(ACU47-#REF!&lt;0,0,ACU47-#REF!)+#REF!)*1.21+IF($D$5="Koncesija",-ACU63*0.21,0)</f>
        <v>#REF!</v>
      </c>
      <c r="ACV114" s="632" t="e">
        <f>(IF(ACV47-#REF!&lt;0,0,ACV47-#REF!)+#REF!)*1.21+IF($D$5="Koncesija",-ACV63*0.21,0)</f>
        <v>#REF!</v>
      </c>
      <c r="ACW114" s="632" t="e">
        <f>(IF(ACW47-#REF!&lt;0,0,ACW47-#REF!)+#REF!)*1.21+IF($D$5="Koncesija",-ACW63*0.21,0)</f>
        <v>#REF!</v>
      </c>
      <c r="ACX114" s="632" t="e">
        <f>(IF(ACX47-#REF!&lt;0,0,ACX47-#REF!)+#REF!)*1.21+IF($D$5="Koncesija",-ACX63*0.21,0)</f>
        <v>#REF!</v>
      </c>
      <c r="ACY114" s="632" t="e">
        <f>(IF(ACY47-#REF!&lt;0,0,ACY47-#REF!)+#REF!)*1.21+IF($D$5="Koncesija",-ACY63*0.21,0)</f>
        <v>#REF!</v>
      </c>
      <c r="ACZ114" s="632" t="e">
        <f>(IF(ACZ47-#REF!&lt;0,0,ACZ47-#REF!)+#REF!)*1.21+IF($D$5="Koncesija",-ACZ63*0.21,0)</f>
        <v>#REF!</v>
      </c>
      <c r="ADA114" s="632" t="e">
        <f>(IF(ADA47-#REF!&lt;0,0,ADA47-#REF!)+#REF!)*1.21+IF($D$5="Koncesija",-ADA63*0.21,0)</f>
        <v>#REF!</v>
      </c>
      <c r="ADB114" s="632" t="e">
        <f>(IF(ADB47-#REF!&lt;0,0,ADB47-#REF!)+#REF!)*1.21+IF($D$5="Koncesija",-ADB63*0.21,0)</f>
        <v>#REF!</v>
      </c>
      <c r="ADC114" s="632" t="e">
        <f>(IF(ADC47-#REF!&lt;0,0,ADC47-#REF!)+#REF!)*1.21+IF($D$5="Koncesija",-ADC63*0.21,0)</f>
        <v>#REF!</v>
      </c>
      <c r="ADD114" s="632" t="e">
        <f>(IF(ADD47-#REF!&lt;0,0,ADD47-#REF!)+#REF!)*1.21+IF($D$5="Koncesija",-ADD63*0.21,0)</f>
        <v>#REF!</v>
      </c>
      <c r="ADE114" s="632" t="e">
        <f>(IF(ADE47-#REF!&lt;0,0,ADE47-#REF!)+#REF!)*1.21+IF($D$5="Koncesija",-ADE63*0.21,0)</f>
        <v>#REF!</v>
      </c>
      <c r="ADF114" s="632" t="e">
        <f>(IF(ADF47-#REF!&lt;0,0,ADF47-#REF!)+#REF!)*1.21+IF($D$5="Koncesija",-ADF63*0.21,0)</f>
        <v>#REF!</v>
      </c>
      <c r="ADG114" s="632" t="e">
        <f>(IF(ADG47-#REF!&lt;0,0,ADG47-#REF!)+#REF!)*1.21+IF($D$5="Koncesija",-ADG63*0.21,0)</f>
        <v>#REF!</v>
      </c>
      <c r="ADH114" s="632" t="e">
        <f>(IF(ADH47-#REF!&lt;0,0,ADH47-#REF!)+#REF!)*1.21+IF($D$5="Koncesija",-ADH63*0.21,0)</f>
        <v>#REF!</v>
      </c>
      <c r="ADI114" s="632" t="e">
        <f>(IF(ADI47-#REF!&lt;0,0,ADI47-#REF!)+#REF!)*1.21+IF($D$5="Koncesija",-ADI63*0.21,0)</f>
        <v>#REF!</v>
      </c>
      <c r="ADJ114" s="632" t="e">
        <f>(IF(ADJ47-#REF!&lt;0,0,ADJ47-#REF!)+#REF!)*1.21+IF($D$5="Koncesija",-ADJ63*0.21,0)</f>
        <v>#REF!</v>
      </c>
      <c r="ADK114" s="632" t="e">
        <f>(IF(ADK47-#REF!&lt;0,0,ADK47-#REF!)+#REF!)*1.21+IF($D$5="Koncesija",-ADK63*0.21,0)</f>
        <v>#REF!</v>
      </c>
      <c r="ADL114" s="632" t="e">
        <f>(IF(ADL47-#REF!&lt;0,0,ADL47-#REF!)+#REF!)*1.21+IF($D$5="Koncesija",-ADL63*0.21,0)</f>
        <v>#REF!</v>
      </c>
      <c r="ADM114" s="632" t="e">
        <f>(IF(ADM47-#REF!&lt;0,0,ADM47-#REF!)+#REF!)*1.21+IF($D$5="Koncesija",-ADM63*0.21,0)</f>
        <v>#REF!</v>
      </c>
      <c r="ADN114" s="632" t="e">
        <f>(IF(ADN47-#REF!&lt;0,0,ADN47-#REF!)+#REF!)*1.21+IF($D$5="Koncesija",-ADN63*0.21,0)</f>
        <v>#REF!</v>
      </c>
      <c r="ADO114" s="632" t="e">
        <f>(IF(ADO47-#REF!&lt;0,0,ADO47-#REF!)+#REF!)*1.21+IF($D$5="Koncesija",-ADO63*0.21,0)</f>
        <v>#REF!</v>
      </c>
      <c r="ADP114" s="632" t="e">
        <f>(IF(ADP47-#REF!&lt;0,0,ADP47-#REF!)+#REF!)*1.21+IF($D$5="Koncesija",-ADP63*0.21,0)</f>
        <v>#REF!</v>
      </c>
      <c r="ADQ114" s="632" t="e">
        <f>(IF(ADQ47-#REF!&lt;0,0,ADQ47-#REF!)+#REF!)*1.21+IF($D$5="Koncesija",-ADQ63*0.21,0)</f>
        <v>#REF!</v>
      </c>
      <c r="ADR114" s="632" t="e">
        <f>(IF(ADR47-#REF!&lt;0,0,ADR47-#REF!)+#REF!)*1.21+IF($D$5="Koncesija",-ADR63*0.21,0)</f>
        <v>#REF!</v>
      </c>
      <c r="ADS114" s="632" t="e">
        <f>(IF(ADS47-#REF!&lt;0,0,ADS47-#REF!)+#REF!)*1.21+IF($D$5="Koncesija",-ADS63*0.21,0)</f>
        <v>#REF!</v>
      </c>
      <c r="ADT114" s="632" t="e">
        <f>(IF(ADT47-#REF!&lt;0,0,ADT47-#REF!)+#REF!)*1.21+IF($D$5="Koncesija",-ADT63*0.21,0)</f>
        <v>#REF!</v>
      </c>
      <c r="ADU114" s="632" t="e">
        <f>(IF(ADU47-#REF!&lt;0,0,ADU47-#REF!)+#REF!)*1.21+IF($D$5="Koncesija",-ADU63*0.21,0)</f>
        <v>#REF!</v>
      </c>
      <c r="ADV114" s="632" t="e">
        <f>(IF(ADV47-#REF!&lt;0,0,ADV47-#REF!)+#REF!)*1.21+IF($D$5="Koncesija",-ADV63*0.21,0)</f>
        <v>#REF!</v>
      </c>
      <c r="ADW114" s="632" t="e">
        <f>(IF(ADW47-#REF!&lt;0,0,ADW47-#REF!)+#REF!)*1.21+IF($D$5="Koncesija",-ADW63*0.21,0)</f>
        <v>#REF!</v>
      </c>
      <c r="ADX114" s="632" t="e">
        <f>(IF(ADX47-#REF!&lt;0,0,ADX47-#REF!)+#REF!)*1.21+IF($D$5="Koncesija",-ADX63*0.21,0)</f>
        <v>#REF!</v>
      </c>
      <c r="ADY114" s="632" t="e">
        <f>(IF(ADY47-#REF!&lt;0,0,ADY47-#REF!)+#REF!)*1.21+IF($D$5="Koncesija",-ADY63*0.21,0)</f>
        <v>#REF!</v>
      </c>
      <c r="ADZ114" s="632" t="e">
        <f>(IF(ADZ47-#REF!&lt;0,0,ADZ47-#REF!)+#REF!)*1.21+IF($D$5="Koncesija",-ADZ63*0.21,0)</f>
        <v>#REF!</v>
      </c>
      <c r="AEA114" s="632" t="e">
        <f>(IF(AEA47-#REF!&lt;0,0,AEA47-#REF!)+#REF!)*1.21+IF($D$5="Koncesija",-AEA63*0.21,0)</f>
        <v>#REF!</v>
      </c>
      <c r="AEB114" s="632" t="e">
        <f>(IF(AEB47-#REF!&lt;0,0,AEB47-#REF!)+#REF!)*1.21+IF($D$5="Koncesija",-AEB63*0.21,0)</f>
        <v>#REF!</v>
      </c>
      <c r="AEC114" s="632" t="e">
        <f>(IF(AEC47-#REF!&lt;0,0,AEC47-#REF!)+#REF!)*1.21+IF($D$5="Koncesija",-AEC63*0.21,0)</f>
        <v>#REF!</v>
      </c>
      <c r="AED114" s="632" t="e">
        <f>(IF(AED47-#REF!&lt;0,0,AED47-#REF!)+#REF!)*1.21+IF($D$5="Koncesija",-AED63*0.21,0)</f>
        <v>#REF!</v>
      </c>
      <c r="AEE114" s="632" t="e">
        <f>(IF(AEE47-#REF!&lt;0,0,AEE47-#REF!)+#REF!)*1.21+IF($D$5="Koncesija",-AEE63*0.21,0)</f>
        <v>#REF!</v>
      </c>
      <c r="AEF114" s="632" t="e">
        <f>(IF(AEF47-#REF!&lt;0,0,AEF47-#REF!)+#REF!)*1.21+IF($D$5="Koncesija",-AEF63*0.21,0)</f>
        <v>#REF!</v>
      </c>
      <c r="AEG114" s="632" t="e">
        <f>(IF(AEG47-#REF!&lt;0,0,AEG47-#REF!)+#REF!)*1.21+IF($D$5="Koncesija",-AEG63*0.21,0)</f>
        <v>#REF!</v>
      </c>
      <c r="AEH114" s="632" t="e">
        <f>(IF(AEH47-#REF!&lt;0,0,AEH47-#REF!)+#REF!)*1.21+IF($D$5="Koncesija",-AEH63*0.21,0)</f>
        <v>#REF!</v>
      </c>
      <c r="AEI114" s="632" t="e">
        <f>(IF(AEI47-#REF!&lt;0,0,AEI47-#REF!)+#REF!)*1.21+IF($D$5="Koncesija",-AEI63*0.21,0)</f>
        <v>#REF!</v>
      </c>
      <c r="AEJ114" s="632" t="e">
        <f>(IF(AEJ47-#REF!&lt;0,0,AEJ47-#REF!)+#REF!)*1.21+IF($D$5="Koncesija",-AEJ63*0.21,0)</f>
        <v>#REF!</v>
      </c>
      <c r="AEK114" s="632" t="e">
        <f>(IF(AEK47-#REF!&lt;0,0,AEK47-#REF!)+#REF!)*1.21+IF($D$5="Koncesija",-AEK63*0.21,0)</f>
        <v>#REF!</v>
      </c>
      <c r="AEL114" s="632" t="e">
        <f>(IF(AEL47-#REF!&lt;0,0,AEL47-#REF!)+#REF!)*1.21+IF($D$5="Koncesija",-AEL63*0.21,0)</f>
        <v>#REF!</v>
      </c>
      <c r="AEM114" s="632" t="e">
        <f>(IF(AEM47-#REF!&lt;0,0,AEM47-#REF!)+#REF!)*1.21+IF($D$5="Koncesija",-AEM63*0.21,0)</f>
        <v>#REF!</v>
      </c>
      <c r="AEN114" s="632" t="e">
        <f>(IF(AEN47-#REF!&lt;0,0,AEN47-#REF!)+#REF!)*1.21+IF($D$5="Koncesija",-AEN63*0.21,0)</f>
        <v>#REF!</v>
      </c>
      <c r="AEO114" s="632" t="e">
        <f>(IF(AEO47-#REF!&lt;0,0,AEO47-#REF!)+#REF!)*1.21+IF($D$5="Koncesija",-AEO63*0.21,0)</f>
        <v>#REF!</v>
      </c>
      <c r="AEP114" s="632" t="e">
        <f>(IF(AEP47-#REF!&lt;0,0,AEP47-#REF!)+#REF!)*1.21+IF($D$5="Koncesija",-AEP63*0.21,0)</f>
        <v>#REF!</v>
      </c>
      <c r="AEQ114" s="632" t="e">
        <f>(IF(AEQ47-#REF!&lt;0,0,AEQ47-#REF!)+#REF!)*1.21+IF($D$5="Koncesija",-AEQ63*0.21,0)</f>
        <v>#REF!</v>
      </c>
      <c r="AER114" s="632" t="e">
        <f>(IF(AER47-#REF!&lt;0,0,AER47-#REF!)+#REF!)*1.21+IF($D$5="Koncesija",-AER63*0.21,0)</f>
        <v>#REF!</v>
      </c>
      <c r="AES114" s="632" t="e">
        <f>(IF(AES47-#REF!&lt;0,0,AES47-#REF!)+#REF!)*1.21+IF($D$5="Koncesija",-AES63*0.21,0)</f>
        <v>#REF!</v>
      </c>
      <c r="AET114" s="632" t="e">
        <f>(IF(AET47-#REF!&lt;0,0,AET47-#REF!)+#REF!)*1.21+IF($D$5="Koncesija",-AET63*0.21,0)</f>
        <v>#REF!</v>
      </c>
      <c r="AEU114" s="632" t="e">
        <f>(IF(AEU47-#REF!&lt;0,0,AEU47-#REF!)+#REF!)*1.21+IF($D$5="Koncesija",-AEU63*0.21,0)</f>
        <v>#REF!</v>
      </c>
      <c r="AEV114" s="632" t="e">
        <f>(IF(AEV47-#REF!&lt;0,0,AEV47-#REF!)+#REF!)*1.21+IF($D$5="Koncesija",-AEV63*0.21,0)</f>
        <v>#REF!</v>
      </c>
      <c r="AEW114" s="632" t="e">
        <f>(IF(AEW47-#REF!&lt;0,0,AEW47-#REF!)+#REF!)*1.21+IF($D$5="Koncesija",-AEW63*0.21,0)</f>
        <v>#REF!</v>
      </c>
      <c r="AEX114" s="632" t="e">
        <f>(IF(AEX47-#REF!&lt;0,0,AEX47-#REF!)+#REF!)*1.21+IF($D$5="Koncesija",-AEX63*0.21,0)</f>
        <v>#REF!</v>
      </c>
      <c r="AEY114" s="632" t="e">
        <f>(IF(AEY47-#REF!&lt;0,0,AEY47-#REF!)+#REF!)*1.21+IF($D$5="Koncesija",-AEY63*0.21,0)</f>
        <v>#REF!</v>
      </c>
      <c r="AEZ114" s="632" t="e">
        <f>(IF(AEZ47-#REF!&lt;0,0,AEZ47-#REF!)+#REF!)*1.21+IF($D$5="Koncesija",-AEZ63*0.21,0)</f>
        <v>#REF!</v>
      </c>
      <c r="AFA114" s="632" t="e">
        <f>(IF(AFA47-#REF!&lt;0,0,AFA47-#REF!)+#REF!)*1.21+IF($D$5="Koncesija",-AFA63*0.21,0)</f>
        <v>#REF!</v>
      </c>
      <c r="AFB114" s="632" t="e">
        <f>(IF(AFB47-#REF!&lt;0,0,AFB47-#REF!)+#REF!)*1.21+IF($D$5="Koncesija",-AFB63*0.21,0)</f>
        <v>#REF!</v>
      </c>
      <c r="AFC114" s="632" t="e">
        <f>(IF(AFC47-#REF!&lt;0,0,AFC47-#REF!)+#REF!)*1.21+IF($D$5="Koncesija",-AFC63*0.21,0)</f>
        <v>#REF!</v>
      </c>
      <c r="AFD114" s="632" t="e">
        <f>(IF(AFD47-#REF!&lt;0,0,AFD47-#REF!)+#REF!)*1.21+IF($D$5="Koncesija",-AFD63*0.21,0)</f>
        <v>#REF!</v>
      </c>
      <c r="AFE114" s="632" t="e">
        <f>(IF(AFE47-#REF!&lt;0,0,AFE47-#REF!)+#REF!)*1.21+IF($D$5="Koncesija",-AFE63*0.21,0)</f>
        <v>#REF!</v>
      </c>
      <c r="AFF114" s="632" t="e">
        <f>(IF(AFF47-#REF!&lt;0,0,AFF47-#REF!)+#REF!)*1.21+IF($D$5="Koncesija",-AFF63*0.21,0)</f>
        <v>#REF!</v>
      </c>
      <c r="AFG114" s="632" t="e">
        <f>(IF(AFG47-#REF!&lt;0,0,AFG47-#REF!)+#REF!)*1.21+IF($D$5="Koncesija",-AFG63*0.21,0)</f>
        <v>#REF!</v>
      </c>
      <c r="AFH114" s="632" t="e">
        <f>(IF(AFH47-#REF!&lt;0,0,AFH47-#REF!)+#REF!)*1.21+IF($D$5="Koncesija",-AFH63*0.21,0)</f>
        <v>#REF!</v>
      </c>
      <c r="AFI114" s="632" t="e">
        <f>(IF(AFI47-#REF!&lt;0,0,AFI47-#REF!)+#REF!)*1.21+IF($D$5="Koncesija",-AFI63*0.21,0)</f>
        <v>#REF!</v>
      </c>
      <c r="AFJ114" s="632" t="e">
        <f>(IF(AFJ47-#REF!&lt;0,0,AFJ47-#REF!)+#REF!)*1.21+IF($D$5="Koncesija",-AFJ63*0.21,0)</f>
        <v>#REF!</v>
      </c>
      <c r="AFK114" s="632" t="e">
        <f>(IF(AFK47-#REF!&lt;0,0,AFK47-#REF!)+#REF!)*1.21+IF($D$5="Koncesija",-AFK63*0.21,0)</f>
        <v>#REF!</v>
      </c>
      <c r="AFL114" s="632" t="e">
        <f>(IF(AFL47-#REF!&lt;0,0,AFL47-#REF!)+#REF!)*1.21+IF($D$5="Koncesija",-AFL63*0.21,0)</f>
        <v>#REF!</v>
      </c>
      <c r="AFM114" s="632" t="e">
        <f>(IF(AFM47-#REF!&lt;0,0,AFM47-#REF!)+#REF!)*1.21+IF($D$5="Koncesija",-AFM63*0.21,0)</f>
        <v>#REF!</v>
      </c>
      <c r="AFN114" s="632" t="e">
        <f>(IF(AFN47-#REF!&lt;0,0,AFN47-#REF!)+#REF!)*1.21+IF($D$5="Koncesija",-AFN63*0.21,0)</f>
        <v>#REF!</v>
      </c>
      <c r="AFO114" s="632" t="e">
        <f>(IF(AFO47-#REF!&lt;0,0,AFO47-#REF!)+#REF!)*1.21+IF($D$5="Koncesija",-AFO63*0.21,0)</f>
        <v>#REF!</v>
      </c>
      <c r="AFP114" s="632" t="e">
        <f>(IF(AFP47-#REF!&lt;0,0,AFP47-#REF!)+#REF!)*1.21+IF($D$5="Koncesija",-AFP63*0.21,0)</f>
        <v>#REF!</v>
      </c>
      <c r="AFQ114" s="632" t="e">
        <f>(IF(AFQ47-#REF!&lt;0,0,AFQ47-#REF!)+#REF!)*1.21+IF($D$5="Koncesija",-AFQ63*0.21,0)</f>
        <v>#REF!</v>
      </c>
      <c r="AFR114" s="632" t="e">
        <f>(IF(AFR47-#REF!&lt;0,0,AFR47-#REF!)+#REF!)*1.21+IF($D$5="Koncesija",-AFR63*0.21,0)</f>
        <v>#REF!</v>
      </c>
      <c r="AFS114" s="632" t="e">
        <f>(IF(AFS47-#REF!&lt;0,0,AFS47-#REF!)+#REF!)*1.21+IF($D$5="Koncesija",-AFS63*0.21,0)</f>
        <v>#REF!</v>
      </c>
      <c r="AFT114" s="632" t="e">
        <f>(IF(AFT47-#REF!&lt;0,0,AFT47-#REF!)+#REF!)*1.21+IF($D$5="Koncesija",-AFT63*0.21,0)</f>
        <v>#REF!</v>
      </c>
      <c r="AFU114" s="632" t="e">
        <f>(IF(AFU47-#REF!&lt;0,0,AFU47-#REF!)+#REF!)*1.21+IF($D$5="Koncesija",-AFU63*0.21,0)</f>
        <v>#REF!</v>
      </c>
      <c r="AFV114" s="632" t="e">
        <f>(IF(AFV47-#REF!&lt;0,0,AFV47-#REF!)+#REF!)*1.21+IF($D$5="Koncesija",-AFV63*0.21,0)</f>
        <v>#REF!</v>
      </c>
      <c r="AFW114" s="632" t="e">
        <f>(IF(AFW47-#REF!&lt;0,0,AFW47-#REF!)+#REF!)*1.21+IF($D$5="Koncesija",-AFW63*0.21,0)</f>
        <v>#REF!</v>
      </c>
      <c r="AFX114" s="632" t="e">
        <f>(IF(AFX47-#REF!&lt;0,0,AFX47-#REF!)+#REF!)*1.21+IF($D$5="Koncesija",-AFX63*0.21,0)</f>
        <v>#REF!</v>
      </c>
      <c r="AFY114" s="632" t="e">
        <f>(IF(AFY47-#REF!&lt;0,0,AFY47-#REF!)+#REF!)*1.21+IF($D$5="Koncesija",-AFY63*0.21,0)</f>
        <v>#REF!</v>
      </c>
      <c r="AFZ114" s="632" t="e">
        <f>(IF(AFZ47-#REF!&lt;0,0,AFZ47-#REF!)+#REF!)*1.21+IF($D$5="Koncesija",-AFZ63*0.21,0)</f>
        <v>#REF!</v>
      </c>
      <c r="AGA114" s="632" t="e">
        <f>(IF(AGA47-#REF!&lt;0,0,AGA47-#REF!)+#REF!)*1.21+IF($D$5="Koncesija",-AGA63*0.21,0)</f>
        <v>#REF!</v>
      </c>
      <c r="AGB114" s="632" t="e">
        <f>(IF(AGB47-#REF!&lt;0,0,AGB47-#REF!)+#REF!)*1.21+IF($D$5="Koncesija",-AGB63*0.21,0)</f>
        <v>#REF!</v>
      </c>
      <c r="AGC114" s="632" t="e">
        <f>(IF(AGC47-#REF!&lt;0,0,AGC47-#REF!)+#REF!)*1.21+IF($D$5="Koncesija",-AGC63*0.21,0)</f>
        <v>#REF!</v>
      </c>
      <c r="AGD114" s="632" t="e">
        <f>(IF(AGD47-#REF!&lt;0,0,AGD47-#REF!)+#REF!)*1.21+IF($D$5="Koncesija",-AGD63*0.21,0)</f>
        <v>#REF!</v>
      </c>
      <c r="AGE114" s="632" t="e">
        <f>(IF(AGE47-#REF!&lt;0,0,AGE47-#REF!)+#REF!)*1.21+IF($D$5="Koncesija",-AGE63*0.21,0)</f>
        <v>#REF!</v>
      </c>
      <c r="AGF114" s="632" t="e">
        <f>(IF(AGF47-#REF!&lt;0,0,AGF47-#REF!)+#REF!)*1.21+IF($D$5="Koncesija",-AGF63*0.21,0)</f>
        <v>#REF!</v>
      </c>
      <c r="AGG114" s="632" t="e">
        <f>(IF(AGG47-#REF!&lt;0,0,AGG47-#REF!)+#REF!)*1.21+IF($D$5="Koncesija",-AGG63*0.21,0)</f>
        <v>#REF!</v>
      </c>
      <c r="AGH114" s="632" t="e">
        <f>(IF(AGH47-#REF!&lt;0,0,AGH47-#REF!)+#REF!)*1.21+IF($D$5="Koncesija",-AGH63*0.21,0)</f>
        <v>#REF!</v>
      </c>
      <c r="AGI114" s="632" t="e">
        <f>(IF(AGI47-#REF!&lt;0,0,AGI47-#REF!)+#REF!)*1.21+IF($D$5="Koncesija",-AGI63*0.21,0)</f>
        <v>#REF!</v>
      </c>
      <c r="AGJ114" s="632" t="e">
        <f>(IF(AGJ47-#REF!&lt;0,0,AGJ47-#REF!)+#REF!)*1.21+IF($D$5="Koncesija",-AGJ63*0.21,0)</f>
        <v>#REF!</v>
      </c>
      <c r="AGK114" s="632" t="e">
        <f>(IF(AGK47-#REF!&lt;0,0,AGK47-#REF!)+#REF!)*1.21+IF($D$5="Koncesija",-AGK63*0.21,0)</f>
        <v>#REF!</v>
      </c>
      <c r="AGL114" s="632" t="e">
        <f>(IF(AGL47-#REF!&lt;0,0,AGL47-#REF!)+#REF!)*1.21+IF($D$5="Koncesija",-AGL63*0.21,0)</f>
        <v>#REF!</v>
      </c>
      <c r="AGM114" s="632" t="e">
        <f>(IF(AGM47-#REF!&lt;0,0,AGM47-#REF!)+#REF!)*1.21+IF($D$5="Koncesija",-AGM63*0.21,0)</f>
        <v>#REF!</v>
      </c>
      <c r="AGN114" s="632" t="e">
        <f>(IF(AGN47-#REF!&lt;0,0,AGN47-#REF!)+#REF!)*1.21+IF($D$5="Koncesija",-AGN63*0.21,0)</f>
        <v>#REF!</v>
      </c>
      <c r="AGO114" s="632" t="e">
        <f>(IF(AGO47-#REF!&lt;0,0,AGO47-#REF!)+#REF!)*1.21+IF($D$5="Koncesija",-AGO63*0.21,0)</f>
        <v>#REF!</v>
      </c>
      <c r="AGP114" s="632" t="e">
        <f>(IF(AGP47-#REF!&lt;0,0,AGP47-#REF!)+#REF!)*1.21+IF($D$5="Koncesija",-AGP63*0.21,0)</f>
        <v>#REF!</v>
      </c>
      <c r="AGQ114" s="632" t="e">
        <f>(IF(AGQ47-#REF!&lt;0,0,AGQ47-#REF!)+#REF!)*1.21+IF($D$5="Koncesija",-AGQ63*0.21,0)</f>
        <v>#REF!</v>
      </c>
      <c r="AGR114" s="632" t="e">
        <f>(IF(AGR47-#REF!&lt;0,0,AGR47-#REF!)+#REF!)*1.21+IF($D$5="Koncesija",-AGR63*0.21,0)</f>
        <v>#REF!</v>
      </c>
      <c r="AGS114" s="632" t="e">
        <f>(IF(AGS47-#REF!&lt;0,0,AGS47-#REF!)+#REF!)*1.21+IF($D$5="Koncesija",-AGS63*0.21,0)</f>
        <v>#REF!</v>
      </c>
      <c r="AGT114" s="632" t="e">
        <f>(IF(AGT47-#REF!&lt;0,0,AGT47-#REF!)+#REF!)*1.21+IF($D$5="Koncesija",-AGT63*0.21,0)</f>
        <v>#REF!</v>
      </c>
      <c r="AGU114" s="632" t="e">
        <f>(IF(AGU47-#REF!&lt;0,0,AGU47-#REF!)+#REF!)*1.21+IF($D$5="Koncesija",-AGU63*0.21,0)</f>
        <v>#REF!</v>
      </c>
      <c r="AGV114" s="632" t="e">
        <f>(IF(AGV47-#REF!&lt;0,0,AGV47-#REF!)+#REF!)*1.21+IF($D$5="Koncesija",-AGV63*0.21,0)</f>
        <v>#REF!</v>
      </c>
      <c r="AGW114" s="632" t="e">
        <f>(IF(AGW47-#REF!&lt;0,0,AGW47-#REF!)+#REF!)*1.21+IF($D$5="Koncesija",-AGW63*0.21,0)</f>
        <v>#REF!</v>
      </c>
      <c r="AGX114" s="632" t="e">
        <f>(IF(AGX47-#REF!&lt;0,0,AGX47-#REF!)+#REF!)*1.21+IF($D$5="Koncesija",-AGX63*0.21,0)</f>
        <v>#REF!</v>
      </c>
      <c r="AGY114" s="632" t="e">
        <f>(IF(AGY47-#REF!&lt;0,0,AGY47-#REF!)+#REF!)*1.21+IF($D$5="Koncesija",-AGY63*0.21,0)</f>
        <v>#REF!</v>
      </c>
      <c r="AGZ114" s="632" t="e">
        <f>(IF(AGZ47-#REF!&lt;0,0,AGZ47-#REF!)+#REF!)*1.21+IF($D$5="Koncesija",-AGZ63*0.21,0)</f>
        <v>#REF!</v>
      </c>
      <c r="AHA114" s="632" t="e">
        <f>(IF(AHA47-#REF!&lt;0,0,AHA47-#REF!)+#REF!)*1.21+IF($D$5="Koncesija",-AHA63*0.21,0)</f>
        <v>#REF!</v>
      </c>
      <c r="AHB114" s="632" t="e">
        <f>(IF(AHB47-#REF!&lt;0,0,AHB47-#REF!)+#REF!)*1.21+IF($D$5="Koncesija",-AHB63*0.21,0)</f>
        <v>#REF!</v>
      </c>
      <c r="AHC114" s="632" t="e">
        <f>(IF(AHC47-#REF!&lt;0,0,AHC47-#REF!)+#REF!)*1.21+IF($D$5="Koncesija",-AHC63*0.21,0)</f>
        <v>#REF!</v>
      </c>
      <c r="AHD114" s="632" t="e">
        <f>(IF(AHD47-#REF!&lt;0,0,AHD47-#REF!)+#REF!)*1.21+IF($D$5="Koncesija",-AHD63*0.21,0)</f>
        <v>#REF!</v>
      </c>
      <c r="AHE114" s="632" t="e">
        <f>(IF(AHE47-#REF!&lt;0,0,AHE47-#REF!)+#REF!)*1.21+IF($D$5="Koncesija",-AHE63*0.21,0)</f>
        <v>#REF!</v>
      </c>
      <c r="AHF114" s="632" t="e">
        <f>(IF(AHF47-#REF!&lt;0,0,AHF47-#REF!)+#REF!)*1.21+IF($D$5="Koncesija",-AHF63*0.21,0)</f>
        <v>#REF!</v>
      </c>
      <c r="AHG114" s="632" t="e">
        <f>(IF(AHG47-#REF!&lt;0,0,AHG47-#REF!)+#REF!)*1.21+IF($D$5="Koncesija",-AHG63*0.21,0)</f>
        <v>#REF!</v>
      </c>
      <c r="AHH114" s="632" t="e">
        <f>(IF(AHH47-#REF!&lt;0,0,AHH47-#REF!)+#REF!)*1.21+IF($D$5="Koncesija",-AHH63*0.21,0)</f>
        <v>#REF!</v>
      </c>
      <c r="AHI114" s="632" t="e">
        <f>(IF(AHI47-#REF!&lt;0,0,AHI47-#REF!)+#REF!)*1.21+IF($D$5="Koncesija",-AHI63*0.21,0)</f>
        <v>#REF!</v>
      </c>
      <c r="AHJ114" s="632" t="e">
        <f>(IF(AHJ47-#REF!&lt;0,0,AHJ47-#REF!)+#REF!)*1.21+IF($D$5="Koncesija",-AHJ63*0.21,0)</f>
        <v>#REF!</v>
      </c>
      <c r="AHK114" s="632" t="e">
        <f>(IF(AHK47-#REF!&lt;0,0,AHK47-#REF!)+#REF!)*1.21+IF($D$5="Koncesija",-AHK63*0.21,0)</f>
        <v>#REF!</v>
      </c>
      <c r="AHL114" s="632" t="e">
        <f>(IF(AHL47-#REF!&lt;0,0,AHL47-#REF!)+#REF!)*1.21+IF($D$5="Koncesija",-AHL63*0.21,0)</f>
        <v>#REF!</v>
      </c>
      <c r="AHM114" s="632" t="e">
        <f>(IF(AHM47-#REF!&lt;0,0,AHM47-#REF!)+#REF!)*1.21+IF($D$5="Koncesija",-AHM63*0.21,0)</f>
        <v>#REF!</v>
      </c>
      <c r="AHN114" s="632" t="e">
        <f>(IF(AHN47-#REF!&lt;0,0,AHN47-#REF!)+#REF!)*1.21+IF($D$5="Koncesija",-AHN63*0.21,0)</f>
        <v>#REF!</v>
      </c>
      <c r="AHO114" s="632" t="e">
        <f>(IF(AHO47-#REF!&lt;0,0,AHO47-#REF!)+#REF!)*1.21+IF($D$5="Koncesija",-AHO63*0.21,0)</f>
        <v>#REF!</v>
      </c>
      <c r="AHP114" s="632" t="e">
        <f>(IF(AHP47-#REF!&lt;0,0,AHP47-#REF!)+#REF!)*1.21+IF($D$5="Koncesija",-AHP63*0.21,0)</f>
        <v>#REF!</v>
      </c>
      <c r="AHQ114" s="632" t="e">
        <f>(IF(AHQ47-#REF!&lt;0,0,AHQ47-#REF!)+#REF!)*1.21+IF($D$5="Koncesija",-AHQ63*0.21,0)</f>
        <v>#REF!</v>
      </c>
      <c r="AHR114" s="632" t="e">
        <f>(IF(AHR47-#REF!&lt;0,0,AHR47-#REF!)+#REF!)*1.21+IF($D$5="Koncesija",-AHR63*0.21,0)</f>
        <v>#REF!</v>
      </c>
      <c r="AHS114" s="632" t="e">
        <f>(IF(AHS47-#REF!&lt;0,0,AHS47-#REF!)+#REF!)*1.21+IF($D$5="Koncesija",-AHS63*0.21,0)</f>
        <v>#REF!</v>
      </c>
      <c r="AHT114" s="632" t="e">
        <f>(IF(AHT47-#REF!&lt;0,0,AHT47-#REF!)+#REF!)*1.21+IF($D$5="Koncesija",-AHT63*0.21,0)</f>
        <v>#REF!</v>
      </c>
      <c r="AHU114" s="632" t="e">
        <f>(IF(AHU47-#REF!&lt;0,0,AHU47-#REF!)+#REF!)*1.21+IF($D$5="Koncesija",-AHU63*0.21,0)</f>
        <v>#REF!</v>
      </c>
      <c r="AHV114" s="632" t="e">
        <f>(IF(AHV47-#REF!&lt;0,0,AHV47-#REF!)+#REF!)*1.21+IF($D$5="Koncesija",-AHV63*0.21,0)</f>
        <v>#REF!</v>
      </c>
      <c r="AHW114" s="632" t="e">
        <f>(IF(AHW47-#REF!&lt;0,0,AHW47-#REF!)+#REF!)*1.21+IF($D$5="Koncesija",-AHW63*0.21,0)</f>
        <v>#REF!</v>
      </c>
      <c r="AHX114" s="632" t="e">
        <f>(IF(AHX47-#REF!&lt;0,0,AHX47-#REF!)+#REF!)*1.21+IF($D$5="Koncesija",-AHX63*0.21,0)</f>
        <v>#REF!</v>
      </c>
      <c r="AHY114" s="632" t="e">
        <f>(IF(AHY47-#REF!&lt;0,0,AHY47-#REF!)+#REF!)*1.21+IF($D$5="Koncesija",-AHY63*0.21,0)</f>
        <v>#REF!</v>
      </c>
      <c r="AHZ114" s="632" t="e">
        <f>(IF(AHZ47-#REF!&lt;0,0,AHZ47-#REF!)+#REF!)*1.21+IF($D$5="Koncesija",-AHZ63*0.21,0)</f>
        <v>#REF!</v>
      </c>
      <c r="AIA114" s="632" t="e">
        <f>(IF(AIA47-#REF!&lt;0,0,AIA47-#REF!)+#REF!)*1.21+IF($D$5="Koncesija",-AIA63*0.21,0)</f>
        <v>#REF!</v>
      </c>
      <c r="AIB114" s="632" t="e">
        <f>(IF(AIB47-#REF!&lt;0,0,AIB47-#REF!)+#REF!)*1.21+IF($D$5="Koncesija",-AIB63*0.21,0)</f>
        <v>#REF!</v>
      </c>
      <c r="AIC114" s="632" t="e">
        <f>(IF(AIC47-#REF!&lt;0,0,AIC47-#REF!)+#REF!)*1.21+IF($D$5="Koncesija",-AIC63*0.21,0)</f>
        <v>#REF!</v>
      </c>
      <c r="AID114" s="632" t="e">
        <f>(IF(AID47-#REF!&lt;0,0,AID47-#REF!)+#REF!)*1.21+IF($D$5="Koncesija",-AID63*0.21,0)</f>
        <v>#REF!</v>
      </c>
      <c r="AIE114" s="632" t="e">
        <f>(IF(AIE47-#REF!&lt;0,0,AIE47-#REF!)+#REF!)*1.21+IF($D$5="Koncesija",-AIE63*0.21,0)</f>
        <v>#REF!</v>
      </c>
      <c r="AIF114" s="632" t="e">
        <f>(IF(AIF47-#REF!&lt;0,0,AIF47-#REF!)+#REF!)*1.21+IF($D$5="Koncesija",-AIF63*0.21,0)</f>
        <v>#REF!</v>
      </c>
      <c r="AIG114" s="632" t="e">
        <f>(IF(AIG47-#REF!&lt;0,0,AIG47-#REF!)+#REF!)*1.21+IF($D$5="Koncesija",-AIG63*0.21,0)</f>
        <v>#REF!</v>
      </c>
      <c r="AIH114" s="632" t="e">
        <f>(IF(AIH47-#REF!&lt;0,0,AIH47-#REF!)+#REF!)*1.21+IF($D$5="Koncesija",-AIH63*0.21,0)</f>
        <v>#REF!</v>
      </c>
      <c r="AII114" s="632" t="e">
        <f>(IF(AII47-#REF!&lt;0,0,AII47-#REF!)+#REF!)*1.21+IF($D$5="Koncesija",-AII63*0.21,0)</f>
        <v>#REF!</v>
      </c>
      <c r="AIJ114" s="632" t="e">
        <f>(IF(AIJ47-#REF!&lt;0,0,AIJ47-#REF!)+#REF!)*1.21+IF($D$5="Koncesija",-AIJ63*0.21,0)</f>
        <v>#REF!</v>
      </c>
      <c r="AIK114" s="632" t="e">
        <f>(IF(AIK47-#REF!&lt;0,0,AIK47-#REF!)+#REF!)*1.21+IF($D$5="Koncesija",-AIK63*0.21,0)</f>
        <v>#REF!</v>
      </c>
      <c r="AIL114" s="632" t="e">
        <f>(IF(AIL47-#REF!&lt;0,0,AIL47-#REF!)+#REF!)*1.21+IF($D$5="Koncesija",-AIL63*0.21,0)</f>
        <v>#REF!</v>
      </c>
      <c r="AIM114" s="632" t="e">
        <f>(IF(AIM47-#REF!&lt;0,0,AIM47-#REF!)+#REF!)*1.21+IF($D$5="Koncesija",-AIM63*0.21,0)</f>
        <v>#REF!</v>
      </c>
      <c r="AIN114" s="632" t="e">
        <f>(IF(AIN47-#REF!&lt;0,0,AIN47-#REF!)+#REF!)*1.21+IF($D$5="Koncesija",-AIN63*0.21,0)</f>
        <v>#REF!</v>
      </c>
      <c r="AIO114" s="632" t="e">
        <f>(IF(AIO47-#REF!&lt;0,0,AIO47-#REF!)+#REF!)*1.21+IF($D$5="Koncesija",-AIO63*0.21,0)</f>
        <v>#REF!</v>
      </c>
      <c r="AIP114" s="632" t="e">
        <f>(IF(AIP47-#REF!&lt;0,0,AIP47-#REF!)+#REF!)*1.21+IF($D$5="Koncesija",-AIP63*0.21,0)</f>
        <v>#REF!</v>
      </c>
      <c r="AIQ114" s="632" t="e">
        <f>(IF(AIQ47-#REF!&lt;0,0,AIQ47-#REF!)+#REF!)*1.21+IF($D$5="Koncesija",-AIQ63*0.21,0)</f>
        <v>#REF!</v>
      </c>
      <c r="AIR114" s="632" t="e">
        <f>(IF(AIR47-#REF!&lt;0,0,AIR47-#REF!)+#REF!)*1.21+IF($D$5="Koncesija",-AIR63*0.21,0)</f>
        <v>#REF!</v>
      </c>
      <c r="AIS114" s="632" t="e">
        <f>(IF(AIS47-#REF!&lt;0,0,AIS47-#REF!)+#REF!)*1.21+IF($D$5="Koncesija",-AIS63*0.21,0)</f>
        <v>#REF!</v>
      </c>
      <c r="AIT114" s="632" t="e">
        <f>(IF(AIT47-#REF!&lt;0,0,AIT47-#REF!)+#REF!)*1.21+IF($D$5="Koncesija",-AIT63*0.21,0)</f>
        <v>#REF!</v>
      </c>
      <c r="AIU114" s="632" t="e">
        <f>(IF(AIU47-#REF!&lt;0,0,AIU47-#REF!)+#REF!)*1.21+IF($D$5="Koncesija",-AIU63*0.21,0)</f>
        <v>#REF!</v>
      </c>
      <c r="AIV114" s="632" t="e">
        <f>(IF(AIV47-#REF!&lt;0,0,AIV47-#REF!)+#REF!)*1.21+IF($D$5="Koncesija",-AIV63*0.21,0)</f>
        <v>#REF!</v>
      </c>
      <c r="AIW114" s="632" t="e">
        <f>(IF(AIW47-#REF!&lt;0,0,AIW47-#REF!)+#REF!)*1.21+IF($D$5="Koncesija",-AIW63*0.21,0)</f>
        <v>#REF!</v>
      </c>
      <c r="AIX114" s="632" t="e">
        <f>(IF(AIX47-#REF!&lt;0,0,AIX47-#REF!)+#REF!)*1.21+IF($D$5="Koncesija",-AIX63*0.21,0)</f>
        <v>#REF!</v>
      </c>
      <c r="AIY114" s="632" t="e">
        <f>(IF(AIY47-#REF!&lt;0,0,AIY47-#REF!)+#REF!)*1.21+IF($D$5="Koncesija",-AIY63*0.21,0)</f>
        <v>#REF!</v>
      </c>
      <c r="AIZ114" s="632" t="e">
        <f>(IF(AIZ47-#REF!&lt;0,0,AIZ47-#REF!)+#REF!)*1.21+IF($D$5="Koncesija",-AIZ63*0.21,0)</f>
        <v>#REF!</v>
      </c>
      <c r="AJA114" s="632" t="e">
        <f>(IF(AJA47-#REF!&lt;0,0,AJA47-#REF!)+#REF!)*1.21+IF($D$5="Koncesija",-AJA63*0.21,0)</f>
        <v>#REF!</v>
      </c>
      <c r="AJB114" s="632" t="e">
        <f>(IF(AJB47-#REF!&lt;0,0,AJB47-#REF!)+#REF!)*1.21+IF($D$5="Koncesija",-AJB63*0.21,0)</f>
        <v>#REF!</v>
      </c>
      <c r="AJC114" s="632" t="e">
        <f>(IF(AJC47-#REF!&lt;0,0,AJC47-#REF!)+#REF!)*1.21+IF($D$5="Koncesija",-AJC63*0.21,0)</f>
        <v>#REF!</v>
      </c>
      <c r="AJD114" s="632" t="e">
        <f>(IF(AJD47-#REF!&lt;0,0,AJD47-#REF!)+#REF!)*1.21+IF($D$5="Koncesija",-AJD63*0.21,0)</f>
        <v>#REF!</v>
      </c>
      <c r="AJE114" s="632" t="e">
        <f>(IF(AJE47-#REF!&lt;0,0,AJE47-#REF!)+#REF!)*1.21+IF($D$5="Koncesija",-AJE63*0.21,0)</f>
        <v>#REF!</v>
      </c>
      <c r="AJF114" s="632" t="e">
        <f>(IF(AJF47-#REF!&lt;0,0,AJF47-#REF!)+#REF!)*1.21+IF($D$5="Koncesija",-AJF63*0.21,0)</f>
        <v>#REF!</v>
      </c>
      <c r="AJG114" s="632" t="e">
        <f>(IF(AJG47-#REF!&lt;0,0,AJG47-#REF!)+#REF!)*1.21+IF($D$5="Koncesija",-AJG63*0.21,0)</f>
        <v>#REF!</v>
      </c>
      <c r="AJH114" s="632" t="e">
        <f>(IF(AJH47-#REF!&lt;0,0,AJH47-#REF!)+#REF!)*1.21+IF($D$5="Koncesija",-AJH63*0.21,0)</f>
        <v>#REF!</v>
      </c>
      <c r="AJI114" s="632" t="e">
        <f>(IF(AJI47-#REF!&lt;0,0,AJI47-#REF!)+#REF!)*1.21+IF($D$5="Koncesija",-AJI63*0.21,0)</f>
        <v>#REF!</v>
      </c>
      <c r="AJJ114" s="632" t="e">
        <f>(IF(AJJ47-#REF!&lt;0,0,AJJ47-#REF!)+#REF!)*1.21+IF($D$5="Koncesija",-AJJ63*0.21,0)</f>
        <v>#REF!</v>
      </c>
      <c r="AJK114" s="632" t="e">
        <f>(IF(AJK47-#REF!&lt;0,0,AJK47-#REF!)+#REF!)*1.21+IF($D$5="Koncesija",-AJK63*0.21,0)</f>
        <v>#REF!</v>
      </c>
      <c r="AJL114" s="632" t="e">
        <f>(IF(AJL47-#REF!&lt;0,0,AJL47-#REF!)+#REF!)*1.21+IF($D$5="Koncesija",-AJL63*0.21,0)</f>
        <v>#REF!</v>
      </c>
      <c r="AJM114" s="632" t="e">
        <f>(IF(AJM47-#REF!&lt;0,0,AJM47-#REF!)+#REF!)*1.21+IF($D$5="Koncesija",-AJM63*0.21,0)</f>
        <v>#REF!</v>
      </c>
      <c r="AJN114" s="632" t="e">
        <f>(IF(AJN47-#REF!&lt;0,0,AJN47-#REF!)+#REF!)*1.21+IF($D$5="Koncesija",-AJN63*0.21,0)</f>
        <v>#REF!</v>
      </c>
      <c r="AJO114" s="632" t="e">
        <f>(IF(AJO47-#REF!&lt;0,0,AJO47-#REF!)+#REF!)*1.21+IF($D$5="Koncesija",-AJO63*0.21,0)</f>
        <v>#REF!</v>
      </c>
      <c r="AJP114" s="632" t="e">
        <f>(IF(AJP47-#REF!&lt;0,0,AJP47-#REF!)+#REF!)*1.21+IF($D$5="Koncesija",-AJP63*0.21,0)</f>
        <v>#REF!</v>
      </c>
      <c r="AJQ114" s="632" t="e">
        <f>(IF(AJQ47-#REF!&lt;0,0,AJQ47-#REF!)+#REF!)*1.21+IF($D$5="Koncesija",-AJQ63*0.21,0)</f>
        <v>#REF!</v>
      </c>
      <c r="AJR114" s="632" t="e">
        <f>(IF(AJR47-#REF!&lt;0,0,AJR47-#REF!)+#REF!)*1.21+IF($D$5="Koncesija",-AJR63*0.21,0)</f>
        <v>#REF!</v>
      </c>
      <c r="AJS114" s="632" t="e">
        <f>(IF(AJS47-#REF!&lt;0,0,AJS47-#REF!)+#REF!)*1.21+IF($D$5="Koncesija",-AJS63*0.21,0)</f>
        <v>#REF!</v>
      </c>
      <c r="AJT114" s="632" t="e">
        <f>(IF(AJT47-#REF!&lt;0,0,AJT47-#REF!)+#REF!)*1.21+IF($D$5="Koncesija",-AJT63*0.21,0)</f>
        <v>#REF!</v>
      </c>
      <c r="AJU114" s="632" t="e">
        <f>(IF(AJU47-#REF!&lt;0,0,AJU47-#REF!)+#REF!)*1.21+IF($D$5="Koncesija",-AJU63*0.21,0)</f>
        <v>#REF!</v>
      </c>
      <c r="AJV114" s="632" t="e">
        <f>(IF(AJV47-#REF!&lt;0,0,AJV47-#REF!)+#REF!)*1.21+IF($D$5="Koncesija",-AJV63*0.21,0)</f>
        <v>#REF!</v>
      </c>
      <c r="AJW114" s="632" t="e">
        <f>(IF(AJW47-#REF!&lt;0,0,AJW47-#REF!)+#REF!)*1.21+IF($D$5="Koncesija",-AJW63*0.21,0)</f>
        <v>#REF!</v>
      </c>
      <c r="AJX114" s="632" t="e">
        <f>(IF(AJX47-#REF!&lt;0,0,AJX47-#REF!)+#REF!)*1.21+IF($D$5="Koncesija",-AJX63*0.21,0)</f>
        <v>#REF!</v>
      </c>
      <c r="AJY114" s="632" t="e">
        <f>(IF(AJY47-#REF!&lt;0,0,AJY47-#REF!)+#REF!)*1.21+IF($D$5="Koncesija",-AJY63*0.21,0)</f>
        <v>#REF!</v>
      </c>
      <c r="AJZ114" s="632" t="e">
        <f>(IF(AJZ47-#REF!&lt;0,0,AJZ47-#REF!)+#REF!)*1.21+IF($D$5="Koncesija",-AJZ63*0.21,0)</f>
        <v>#REF!</v>
      </c>
      <c r="AKA114" s="632" t="e">
        <f>(IF(AKA47-#REF!&lt;0,0,AKA47-#REF!)+#REF!)*1.21+IF($D$5="Koncesija",-AKA63*0.21,0)</f>
        <v>#REF!</v>
      </c>
      <c r="AKB114" s="632" t="e">
        <f>(IF(AKB47-#REF!&lt;0,0,AKB47-#REF!)+#REF!)*1.21+IF($D$5="Koncesija",-AKB63*0.21,0)</f>
        <v>#REF!</v>
      </c>
      <c r="AKC114" s="632" t="e">
        <f>(IF(AKC47-#REF!&lt;0,0,AKC47-#REF!)+#REF!)*1.21+IF($D$5="Koncesija",-AKC63*0.21,0)</f>
        <v>#REF!</v>
      </c>
      <c r="AKD114" s="632" t="e">
        <f>(IF(AKD47-#REF!&lt;0,0,AKD47-#REF!)+#REF!)*1.21+IF($D$5="Koncesija",-AKD63*0.21,0)</f>
        <v>#REF!</v>
      </c>
      <c r="AKE114" s="632" t="e">
        <f>(IF(AKE47-#REF!&lt;0,0,AKE47-#REF!)+#REF!)*1.21+IF($D$5="Koncesija",-AKE63*0.21,0)</f>
        <v>#REF!</v>
      </c>
      <c r="AKF114" s="632" t="e">
        <f>(IF(AKF47-#REF!&lt;0,0,AKF47-#REF!)+#REF!)*1.21+IF($D$5="Koncesija",-AKF63*0.21,0)</f>
        <v>#REF!</v>
      </c>
      <c r="AKG114" s="632" t="e">
        <f>(IF(AKG47-#REF!&lt;0,0,AKG47-#REF!)+#REF!)*1.21+IF($D$5="Koncesija",-AKG63*0.21,0)</f>
        <v>#REF!</v>
      </c>
      <c r="AKH114" s="632" t="e">
        <f>(IF(AKH47-#REF!&lt;0,0,AKH47-#REF!)+#REF!)*1.21+IF($D$5="Koncesija",-AKH63*0.21,0)</f>
        <v>#REF!</v>
      </c>
      <c r="AKI114" s="632" t="e">
        <f>(IF(AKI47-#REF!&lt;0,0,AKI47-#REF!)+#REF!)*1.21+IF($D$5="Koncesija",-AKI63*0.21,0)</f>
        <v>#REF!</v>
      </c>
      <c r="AKJ114" s="632" t="e">
        <f>(IF(AKJ47-#REF!&lt;0,0,AKJ47-#REF!)+#REF!)*1.21+IF($D$5="Koncesija",-AKJ63*0.21,0)</f>
        <v>#REF!</v>
      </c>
      <c r="AKK114" s="632" t="e">
        <f>(IF(AKK47-#REF!&lt;0,0,AKK47-#REF!)+#REF!)*1.21+IF($D$5="Koncesija",-AKK63*0.21,0)</f>
        <v>#REF!</v>
      </c>
      <c r="AKL114" s="632" t="e">
        <f>(IF(AKL47-#REF!&lt;0,0,AKL47-#REF!)+#REF!)*1.21+IF($D$5="Koncesija",-AKL63*0.21,0)</f>
        <v>#REF!</v>
      </c>
      <c r="AKM114" s="632" t="e">
        <f>(IF(AKM47-#REF!&lt;0,0,AKM47-#REF!)+#REF!)*1.21+IF($D$5="Koncesija",-AKM63*0.21,0)</f>
        <v>#REF!</v>
      </c>
      <c r="AKN114" s="632" t="e">
        <f>(IF(AKN47-#REF!&lt;0,0,AKN47-#REF!)+#REF!)*1.21+IF($D$5="Koncesija",-AKN63*0.21,0)</f>
        <v>#REF!</v>
      </c>
      <c r="AKO114" s="632" t="e">
        <f>(IF(AKO47-#REF!&lt;0,0,AKO47-#REF!)+#REF!)*1.21+IF($D$5="Koncesija",-AKO63*0.21,0)</f>
        <v>#REF!</v>
      </c>
      <c r="AKP114" s="632" t="e">
        <f>(IF(AKP47-#REF!&lt;0,0,AKP47-#REF!)+#REF!)*1.21+IF($D$5="Koncesija",-AKP63*0.21,0)</f>
        <v>#REF!</v>
      </c>
      <c r="AKQ114" s="632" t="e">
        <f>(IF(AKQ47-#REF!&lt;0,0,AKQ47-#REF!)+#REF!)*1.21+IF($D$5="Koncesija",-AKQ63*0.21,0)</f>
        <v>#REF!</v>
      </c>
      <c r="AKR114" s="632" t="e">
        <f>(IF(AKR47-#REF!&lt;0,0,AKR47-#REF!)+#REF!)*1.21+IF($D$5="Koncesija",-AKR63*0.21,0)</f>
        <v>#REF!</v>
      </c>
      <c r="AKS114" s="632" t="e">
        <f>(IF(AKS47-#REF!&lt;0,0,AKS47-#REF!)+#REF!)*1.21+IF($D$5="Koncesija",-AKS63*0.21,0)</f>
        <v>#REF!</v>
      </c>
      <c r="AKT114" s="632" t="e">
        <f>(IF(AKT47-#REF!&lt;0,0,AKT47-#REF!)+#REF!)*1.21+IF($D$5="Koncesija",-AKT63*0.21,0)</f>
        <v>#REF!</v>
      </c>
      <c r="AKU114" s="632" t="e">
        <f>(IF(AKU47-#REF!&lt;0,0,AKU47-#REF!)+#REF!)*1.21+IF($D$5="Koncesija",-AKU63*0.21,0)</f>
        <v>#REF!</v>
      </c>
      <c r="AKV114" s="632" t="e">
        <f>(IF(AKV47-#REF!&lt;0,0,AKV47-#REF!)+#REF!)*1.21+IF($D$5="Koncesija",-AKV63*0.21,0)</f>
        <v>#REF!</v>
      </c>
      <c r="AKW114" s="632" t="e">
        <f>(IF(AKW47-#REF!&lt;0,0,AKW47-#REF!)+#REF!)*1.21+IF($D$5="Koncesija",-AKW63*0.21,0)</f>
        <v>#REF!</v>
      </c>
      <c r="AKX114" s="632" t="e">
        <f>(IF(AKX47-#REF!&lt;0,0,AKX47-#REF!)+#REF!)*1.21+IF($D$5="Koncesija",-AKX63*0.21,0)</f>
        <v>#REF!</v>
      </c>
      <c r="AKY114" s="632" t="e">
        <f>(IF(AKY47-#REF!&lt;0,0,AKY47-#REF!)+#REF!)*1.21+IF($D$5="Koncesija",-AKY63*0.21,0)</f>
        <v>#REF!</v>
      </c>
      <c r="AKZ114" s="632" t="e">
        <f>(IF(AKZ47-#REF!&lt;0,0,AKZ47-#REF!)+#REF!)*1.21+IF($D$5="Koncesija",-AKZ63*0.21,0)</f>
        <v>#REF!</v>
      </c>
      <c r="ALA114" s="632" t="e">
        <f>(IF(ALA47-#REF!&lt;0,0,ALA47-#REF!)+#REF!)*1.21+IF($D$5="Koncesija",-ALA63*0.21,0)</f>
        <v>#REF!</v>
      </c>
      <c r="ALB114" s="632" t="e">
        <f>(IF(ALB47-#REF!&lt;0,0,ALB47-#REF!)+#REF!)*1.21+IF($D$5="Koncesija",-ALB63*0.21,0)</f>
        <v>#REF!</v>
      </c>
      <c r="ALC114" s="632" t="e">
        <f>(IF(ALC47-#REF!&lt;0,0,ALC47-#REF!)+#REF!)*1.21+IF($D$5="Koncesija",-ALC63*0.21,0)</f>
        <v>#REF!</v>
      </c>
      <c r="ALD114" s="632" t="e">
        <f>(IF(ALD47-#REF!&lt;0,0,ALD47-#REF!)+#REF!)*1.21+IF($D$5="Koncesija",-ALD63*0.21,0)</f>
        <v>#REF!</v>
      </c>
      <c r="ALE114" s="632" t="e">
        <f>(IF(ALE47-#REF!&lt;0,0,ALE47-#REF!)+#REF!)*1.21+IF($D$5="Koncesija",-ALE63*0.21,0)</f>
        <v>#REF!</v>
      </c>
      <c r="ALF114" s="632" t="e">
        <f>(IF(ALF47-#REF!&lt;0,0,ALF47-#REF!)+#REF!)*1.21+IF($D$5="Koncesija",-ALF63*0.21,0)</f>
        <v>#REF!</v>
      </c>
      <c r="ALG114" s="632" t="e">
        <f>(IF(ALG47-#REF!&lt;0,0,ALG47-#REF!)+#REF!)*1.21+IF($D$5="Koncesija",-ALG63*0.21,0)</f>
        <v>#REF!</v>
      </c>
      <c r="ALH114" s="632" t="e">
        <f>(IF(ALH47-#REF!&lt;0,0,ALH47-#REF!)+#REF!)*1.21+IF($D$5="Koncesija",-ALH63*0.21,0)</f>
        <v>#REF!</v>
      </c>
      <c r="ALI114" s="632" t="e">
        <f>(IF(ALI47-#REF!&lt;0,0,ALI47-#REF!)+#REF!)*1.21+IF($D$5="Koncesija",-ALI63*0.21,0)</f>
        <v>#REF!</v>
      </c>
      <c r="ALJ114" s="632" t="e">
        <f>(IF(ALJ47-#REF!&lt;0,0,ALJ47-#REF!)+#REF!)*1.21+IF($D$5="Koncesija",-ALJ63*0.21,0)</f>
        <v>#REF!</v>
      </c>
      <c r="ALK114" s="632" t="e">
        <f>(IF(ALK47-#REF!&lt;0,0,ALK47-#REF!)+#REF!)*1.21+IF($D$5="Koncesija",-ALK63*0.21,0)</f>
        <v>#REF!</v>
      </c>
      <c r="ALL114" s="632" t="e">
        <f>(IF(ALL47-#REF!&lt;0,0,ALL47-#REF!)+#REF!)*1.21+IF($D$5="Koncesija",-ALL63*0.21,0)</f>
        <v>#REF!</v>
      </c>
      <c r="ALM114" s="632" t="e">
        <f>(IF(ALM47-#REF!&lt;0,0,ALM47-#REF!)+#REF!)*1.21+IF($D$5="Koncesija",-ALM63*0.21,0)</f>
        <v>#REF!</v>
      </c>
      <c r="ALN114" s="632" t="e">
        <f>(IF(ALN47-#REF!&lt;0,0,ALN47-#REF!)+#REF!)*1.21+IF($D$5="Koncesija",-ALN63*0.21,0)</f>
        <v>#REF!</v>
      </c>
      <c r="ALO114" s="632" t="e">
        <f>(IF(ALO47-#REF!&lt;0,0,ALO47-#REF!)+#REF!)*1.21+IF($D$5="Koncesija",-ALO63*0.21,0)</f>
        <v>#REF!</v>
      </c>
      <c r="ALP114" s="632" t="e">
        <f>(IF(ALP47-#REF!&lt;0,0,ALP47-#REF!)+#REF!)*1.21+IF($D$5="Koncesija",-ALP63*0.21,0)</f>
        <v>#REF!</v>
      </c>
      <c r="ALQ114" s="632" t="e">
        <f>(IF(ALQ47-#REF!&lt;0,0,ALQ47-#REF!)+#REF!)*1.21+IF($D$5="Koncesija",-ALQ63*0.21,0)</f>
        <v>#REF!</v>
      </c>
      <c r="ALR114" s="632" t="e">
        <f>(IF(ALR47-#REF!&lt;0,0,ALR47-#REF!)+#REF!)*1.21+IF($D$5="Koncesija",-ALR63*0.21,0)</f>
        <v>#REF!</v>
      </c>
      <c r="ALS114" s="632" t="e">
        <f>(IF(ALS47-#REF!&lt;0,0,ALS47-#REF!)+#REF!)*1.21+IF($D$5="Koncesija",-ALS63*0.21,0)</f>
        <v>#REF!</v>
      </c>
      <c r="ALT114" s="632" t="e">
        <f>(IF(ALT47-#REF!&lt;0,0,ALT47-#REF!)+#REF!)*1.21+IF($D$5="Koncesija",-ALT63*0.21,0)</f>
        <v>#REF!</v>
      </c>
      <c r="ALU114" s="632" t="e">
        <f>(IF(ALU47-#REF!&lt;0,0,ALU47-#REF!)+#REF!)*1.21+IF($D$5="Koncesija",-ALU63*0.21,0)</f>
        <v>#REF!</v>
      </c>
      <c r="ALV114" s="632" t="e">
        <f>(IF(ALV47-#REF!&lt;0,0,ALV47-#REF!)+#REF!)*1.21+IF($D$5="Koncesija",-ALV63*0.21,0)</f>
        <v>#REF!</v>
      </c>
      <c r="ALW114" s="632" t="e">
        <f>(IF(ALW47-#REF!&lt;0,0,ALW47-#REF!)+#REF!)*1.21+IF($D$5="Koncesija",-ALW63*0.21,0)</f>
        <v>#REF!</v>
      </c>
      <c r="ALX114" s="632" t="e">
        <f>(IF(ALX47-#REF!&lt;0,0,ALX47-#REF!)+#REF!)*1.21+IF($D$5="Koncesija",-ALX63*0.21,0)</f>
        <v>#REF!</v>
      </c>
      <c r="ALY114" s="632" t="e">
        <f>(IF(ALY47-#REF!&lt;0,0,ALY47-#REF!)+#REF!)*1.21+IF($D$5="Koncesija",-ALY63*0.21,0)</f>
        <v>#REF!</v>
      </c>
      <c r="ALZ114" s="632" t="e">
        <f>(IF(ALZ47-#REF!&lt;0,0,ALZ47-#REF!)+#REF!)*1.21+IF($D$5="Koncesija",-ALZ63*0.21,0)</f>
        <v>#REF!</v>
      </c>
      <c r="AMA114" s="632" t="e">
        <f>(IF(AMA47-#REF!&lt;0,0,AMA47-#REF!)+#REF!)*1.21+IF($D$5="Koncesija",-AMA63*0.21,0)</f>
        <v>#REF!</v>
      </c>
      <c r="AMB114" s="632" t="e">
        <f>(IF(AMB47-#REF!&lt;0,0,AMB47-#REF!)+#REF!)*1.21+IF($D$5="Koncesija",-AMB63*0.21,0)</f>
        <v>#REF!</v>
      </c>
      <c r="AMC114" s="632" t="e">
        <f>(IF(AMC47-#REF!&lt;0,0,AMC47-#REF!)+#REF!)*1.21+IF($D$5="Koncesija",-AMC63*0.21,0)</f>
        <v>#REF!</v>
      </c>
      <c r="AMD114" s="632" t="e">
        <f>(IF(AMD47-#REF!&lt;0,0,AMD47-#REF!)+#REF!)*1.21+IF($D$5="Koncesija",-AMD63*0.21,0)</f>
        <v>#REF!</v>
      </c>
      <c r="AME114" s="632" t="e">
        <f>(IF(AME47-#REF!&lt;0,0,AME47-#REF!)+#REF!)*1.21+IF($D$5="Koncesija",-AME63*0.21,0)</f>
        <v>#REF!</v>
      </c>
      <c r="AMF114" s="632" t="e">
        <f>(IF(AMF47-#REF!&lt;0,0,AMF47-#REF!)+#REF!)*1.21+IF($D$5="Koncesija",-AMF63*0.21,0)</f>
        <v>#REF!</v>
      </c>
      <c r="AMG114" s="632" t="e">
        <f>(IF(AMG47-#REF!&lt;0,0,AMG47-#REF!)+#REF!)*1.21+IF($D$5="Koncesija",-AMG63*0.21,0)</f>
        <v>#REF!</v>
      </c>
      <c r="AMH114" s="632" t="e">
        <f>(IF(AMH47-#REF!&lt;0,0,AMH47-#REF!)+#REF!)*1.21+IF($D$5="Koncesija",-AMH63*0.21,0)</f>
        <v>#REF!</v>
      </c>
      <c r="AMI114" s="632" t="e">
        <f>(IF(AMI47-#REF!&lt;0,0,AMI47-#REF!)+#REF!)*1.21+IF($D$5="Koncesija",-AMI63*0.21,0)</f>
        <v>#REF!</v>
      </c>
      <c r="AMJ114" s="632" t="e">
        <f>(IF(AMJ47-#REF!&lt;0,0,AMJ47-#REF!)+#REF!)*1.21+IF($D$5="Koncesija",-AMJ63*0.21,0)</f>
        <v>#REF!</v>
      </c>
      <c r="AMK114" s="632" t="e">
        <f>(IF(AMK47-#REF!&lt;0,0,AMK47-#REF!)+#REF!)*1.21+IF($D$5="Koncesija",-AMK63*0.21,0)</f>
        <v>#REF!</v>
      </c>
      <c r="AML114" s="632" t="e">
        <f>(IF(AML47-#REF!&lt;0,0,AML47-#REF!)+#REF!)*1.21+IF($D$5="Koncesija",-AML63*0.21,0)</f>
        <v>#REF!</v>
      </c>
      <c r="AMM114" s="632" t="e">
        <f>(IF(AMM47-#REF!&lt;0,0,AMM47-#REF!)+#REF!)*1.21+IF($D$5="Koncesija",-AMM63*0.21,0)</f>
        <v>#REF!</v>
      </c>
      <c r="AMN114" s="632" t="e">
        <f>(IF(AMN47-#REF!&lt;0,0,AMN47-#REF!)+#REF!)*1.21+IF($D$5="Koncesija",-AMN63*0.21,0)</f>
        <v>#REF!</v>
      </c>
      <c r="AMO114" s="632" t="e">
        <f>(IF(AMO47-#REF!&lt;0,0,AMO47-#REF!)+#REF!)*1.21+IF($D$5="Koncesija",-AMO63*0.21,0)</f>
        <v>#REF!</v>
      </c>
      <c r="AMP114" s="632" t="e">
        <f>(IF(AMP47-#REF!&lt;0,0,AMP47-#REF!)+#REF!)*1.21+IF($D$5="Koncesija",-AMP63*0.21,0)</f>
        <v>#REF!</v>
      </c>
      <c r="AMQ114" s="632" t="e">
        <f>(IF(AMQ47-#REF!&lt;0,0,AMQ47-#REF!)+#REF!)*1.21+IF($D$5="Koncesija",-AMQ63*0.21,0)</f>
        <v>#REF!</v>
      </c>
      <c r="AMR114" s="632" t="e">
        <f>(IF(AMR47-#REF!&lt;0,0,AMR47-#REF!)+#REF!)*1.21+IF($D$5="Koncesija",-AMR63*0.21,0)</f>
        <v>#REF!</v>
      </c>
      <c r="AMS114" s="632" t="e">
        <f>(IF(AMS47-#REF!&lt;0,0,AMS47-#REF!)+#REF!)*1.21+IF($D$5="Koncesija",-AMS63*0.21,0)</f>
        <v>#REF!</v>
      </c>
      <c r="AMT114" s="632" t="e">
        <f>(IF(AMT47-#REF!&lt;0,0,AMT47-#REF!)+#REF!)*1.21+IF($D$5="Koncesija",-AMT63*0.21,0)</f>
        <v>#REF!</v>
      </c>
      <c r="AMU114" s="632" t="e">
        <f>(IF(AMU47-#REF!&lt;0,0,AMU47-#REF!)+#REF!)*1.21+IF($D$5="Koncesija",-AMU63*0.21,0)</f>
        <v>#REF!</v>
      </c>
      <c r="AMV114" s="632" t="e">
        <f>(IF(AMV47-#REF!&lt;0,0,AMV47-#REF!)+#REF!)*1.21+IF($D$5="Koncesija",-AMV63*0.21,0)</f>
        <v>#REF!</v>
      </c>
      <c r="AMW114" s="632" t="e">
        <f>(IF(AMW47-#REF!&lt;0,0,AMW47-#REF!)+#REF!)*1.21+IF($D$5="Koncesija",-AMW63*0.21,0)</f>
        <v>#REF!</v>
      </c>
      <c r="AMX114" s="632" t="e">
        <f>(IF(AMX47-#REF!&lt;0,0,AMX47-#REF!)+#REF!)*1.21+IF($D$5="Koncesija",-AMX63*0.21,0)</f>
        <v>#REF!</v>
      </c>
      <c r="AMY114" s="632" t="e">
        <f>(IF(AMY47-#REF!&lt;0,0,AMY47-#REF!)+#REF!)*1.21+IF($D$5="Koncesija",-AMY63*0.21,0)</f>
        <v>#REF!</v>
      </c>
      <c r="AMZ114" s="632" t="e">
        <f>(IF(AMZ47-#REF!&lt;0,0,AMZ47-#REF!)+#REF!)*1.21+IF($D$5="Koncesija",-AMZ63*0.21,0)</f>
        <v>#REF!</v>
      </c>
      <c r="ANA114" s="632" t="e">
        <f>(IF(ANA47-#REF!&lt;0,0,ANA47-#REF!)+#REF!)*1.21+IF($D$5="Koncesija",-ANA63*0.21,0)</f>
        <v>#REF!</v>
      </c>
      <c r="ANB114" s="632" t="e">
        <f>(IF(ANB47-#REF!&lt;0,0,ANB47-#REF!)+#REF!)*1.21+IF($D$5="Koncesija",-ANB63*0.21,0)</f>
        <v>#REF!</v>
      </c>
      <c r="ANC114" s="632" t="e">
        <f>(IF(ANC47-#REF!&lt;0,0,ANC47-#REF!)+#REF!)*1.21+IF($D$5="Koncesija",-ANC63*0.21,0)</f>
        <v>#REF!</v>
      </c>
      <c r="AND114" s="632" t="e">
        <f>(IF(AND47-#REF!&lt;0,0,AND47-#REF!)+#REF!)*1.21+IF($D$5="Koncesija",-AND63*0.21,0)</f>
        <v>#REF!</v>
      </c>
      <c r="ANE114" s="632" t="e">
        <f>(IF(ANE47-#REF!&lt;0,0,ANE47-#REF!)+#REF!)*1.21+IF($D$5="Koncesija",-ANE63*0.21,0)</f>
        <v>#REF!</v>
      </c>
      <c r="ANF114" s="632" t="e">
        <f>(IF(ANF47-#REF!&lt;0,0,ANF47-#REF!)+#REF!)*1.21+IF($D$5="Koncesija",-ANF63*0.21,0)</f>
        <v>#REF!</v>
      </c>
      <c r="ANG114" s="632" t="e">
        <f>(IF(ANG47-#REF!&lt;0,0,ANG47-#REF!)+#REF!)*1.21+IF($D$5="Koncesija",-ANG63*0.21,0)</f>
        <v>#REF!</v>
      </c>
      <c r="ANH114" s="632" t="e">
        <f>(IF(ANH47-#REF!&lt;0,0,ANH47-#REF!)+#REF!)*1.21+IF($D$5="Koncesija",-ANH63*0.21,0)</f>
        <v>#REF!</v>
      </c>
      <c r="ANI114" s="632" t="e">
        <f>(IF(ANI47-#REF!&lt;0,0,ANI47-#REF!)+#REF!)*1.21+IF($D$5="Koncesija",-ANI63*0.21,0)</f>
        <v>#REF!</v>
      </c>
      <c r="ANJ114" s="632" t="e">
        <f>(IF(ANJ47-#REF!&lt;0,0,ANJ47-#REF!)+#REF!)*1.21+IF($D$5="Koncesija",-ANJ63*0.21,0)</f>
        <v>#REF!</v>
      </c>
      <c r="ANK114" s="632" t="e">
        <f>(IF(ANK47-#REF!&lt;0,0,ANK47-#REF!)+#REF!)*1.21+IF($D$5="Koncesija",-ANK63*0.21,0)</f>
        <v>#REF!</v>
      </c>
      <c r="ANL114" s="632" t="e">
        <f>(IF(ANL47-#REF!&lt;0,0,ANL47-#REF!)+#REF!)*1.21+IF($D$5="Koncesija",-ANL63*0.21,0)</f>
        <v>#REF!</v>
      </c>
      <c r="ANM114" s="632" t="e">
        <f>(IF(ANM47-#REF!&lt;0,0,ANM47-#REF!)+#REF!)*1.21+IF($D$5="Koncesija",-ANM63*0.21,0)</f>
        <v>#REF!</v>
      </c>
      <c r="ANN114" s="632" t="e">
        <f>(IF(ANN47-#REF!&lt;0,0,ANN47-#REF!)+#REF!)*1.21+IF($D$5="Koncesija",-ANN63*0.21,0)</f>
        <v>#REF!</v>
      </c>
      <c r="ANO114" s="632" t="e">
        <f>(IF(ANO47-#REF!&lt;0,0,ANO47-#REF!)+#REF!)*1.21+IF($D$5="Koncesija",-ANO63*0.21,0)</f>
        <v>#REF!</v>
      </c>
      <c r="ANP114" s="632" t="e">
        <f>(IF(ANP47-#REF!&lt;0,0,ANP47-#REF!)+#REF!)*1.21+IF($D$5="Koncesija",-ANP63*0.21,0)</f>
        <v>#REF!</v>
      </c>
      <c r="ANQ114" s="632" t="e">
        <f>(IF(ANQ47-#REF!&lt;0,0,ANQ47-#REF!)+#REF!)*1.21+IF($D$5="Koncesija",-ANQ63*0.21,0)</f>
        <v>#REF!</v>
      </c>
      <c r="ANR114" s="632" t="e">
        <f>(IF(ANR47-#REF!&lt;0,0,ANR47-#REF!)+#REF!)*1.21+IF($D$5="Koncesija",-ANR63*0.21,0)</f>
        <v>#REF!</v>
      </c>
      <c r="ANS114" s="632" t="e">
        <f>(IF(ANS47-#REF!&lt;0,0,ANS47-#REF!)+#REF!)*1.21+IF($D$5="Koncesija",-ANS63*0.21,0)</f>
        <v>#REF!</v>
      </c>
      <c r="ANT114" s="632" t="e">
        <f>(IF(ANT47-#REF!&lt;0,0,ANT47-#REF!)+#REF!)*1.21+IF($D$5="Koncesija",-ANT63*0.21,0)</f>
        <v>#REF!</v>
      </c>
      <c r="ANU114" s="632" t="e">
        <f>(IF(ANU47-#REF!&lt;0,0,ANU47-#REF!)+#REF!)*1.21+IF($D$5="Koncesija",-ANU63*0.21,0)</f>
        <v>#REF!</v>
      </c>
      <c r="ANV114" s="632" t="e">
        <f>(IF(ANV47-#REF!&lt;0,0,ANV47-#REF!)+#REF!)*1.21+IF($D$5="Koncesija",-ANV63*0.21,0)</f>
        <v>#REF!</v>
      </c>
      <c r="ANW114" s="632" t="e">
        <f>(IF(ANW47-#REF!&lt;0,0,ANW47-#REF!)+#REF!)*1.21+IF($D$5="Koncesija",-ANW63*0.21,0)</f>
        <v>#REF!</v>
      </c>
      <c r="ANX114" s="632" t="e">
        <f>(IF(ANX47-#REF!&lt;0,0,ANX47-#REF!)+#REF!)*1.21+IF($D$5="Koncesija",-ANX63*0.21,0)</f>
        <v>#REF!</v>
      </c>
      <c r="ANY114" s="632" t="e">
        <f>(IF(ANY47-#REF!&lt;0,0,ANY47-#REF!)+#REF!)*1.21+IF($D$5="Koncesija",-ANY63*0.21,0)</f>
        <v>#REF!</v>
      </c>
      <c r="ANZ114" s="632" t="e">
        <f>(IF(ANZ47-#REF!&lt;0,0,ANZ47-#REF!)+#REF!)*1.21+IF($D$5="Koncesija",-ANZ63*0.21,0)</f>
        <v>#REF!</v>
      </c>
      <c r="AOA114" s="632" t="e">
        <f>(IF(AOA47-#REF!&lt;0,0,AOA47-#REF!)+#REF!)*1.21+IF($D$5="Koncesija",-AOA63*0.21,0)</f>
        <v>#REF!</v>
      </c>
      <c r="AOB114" s="632" t="e">
        <f>(IF(AOB47-#REF!&lt;0,0,AOB47-#REF!)+#REF!)*1.21+IF($D$5="Koncesija",-AOB63*0.21,0)</f>
        <v>#REF!</v>
      </c>
      <c r="AOC114" s="632" t="e">
        <f>(IF(AOC47-#REF!&lt;0,0,AOC47-#REF!)+#REF!)*1.21+IF($D$5="Koncesija",-AOC63*0.21,0)</f>
        <v>#REF!</v>
      </c>
      <c r="AOD114" s="632" t="e">
        <f>(IF(AOD47-#REF!&lt;0,0,AOD47-#REF!)+#REF!)*1.21+IF($D$5="Koncesija",-AOD63*0.21,0)</f>
        <v>#REF!</v>
      </c>
      <c r="AOE114" s="632" t="e">
        <f>(IF(AOE47-#REF!&lt;0,0,AOE47-#REF!)+#REF!)*1.21+IF($D$5="Koncesija",-AOE63*0.21,0)</f>
        <v>#REF!</v>
      </c>
      <c r="AOF114" s="632" t="e">
        <f>(IF(AOF47-#REF!&lt;0,0,AOF47-#REF!)+#REF!)*1.21+IF($D$5="Koncesija",-AOF63*0.21,0)</f>
        <v>#REF!</v>
      </c>
      <c r="AOG114" s="632" t="e">
        <f>(IF(AOG47-#REF!&lt;0,0,AOG47-#REF!)+#REF!)*1.21+IF($D$5="Koncesija",-AOG63*0.21,0)</f>
        <v>#REF!</v>
      </c>
      <c r="AOH114" s="632" t="e">
        <f>(IF(AOH47-#REF!&lt;0,0,AOH47-#REF!)+#REF!)*1.21+IF($D$5="Koncesija",-AOH63*0.21,0)</f>
        <v>#REF!</v>
      </c>
      <c r="AOI114" s="632" t="e">
        <f>(IF(AOI47-#REF!&lt;0,0,AOI47-#REF!)+#REF!)*1.21+IF($D$5="Koncesija",-AOI63*0.21,0)</f>
        <v>#REF!</v>
      </c>
      <c r="AOJ114" s="632" t="e">
        <f>(IF(AOJ47-#REF!&lt;0,0,AOJ47-#REF!)+#REF!)*1.21+IF($D$5="Koncesija",-AOJ63*0.21,0)</f>
        <v>#REF!</v>
      </c>
      <c r="AOK114" s="632" t="e">
        <f>(IF(AOK47-#REF!&lt;0,0,AOK47-#REF!)+#REF!)*1.21+IF($D$5="Koncesija",-AOK63*0.21,0)</f>
        <v>#REF!</v>
      </c>
      <c r="AOL114" s="632" t="e">
        <f>(IF(AOL47-#REF!&lt;0,0,AOL47-#REF!)+#REF!)*1.21+IF($D$5="Koncesija",-AOL63*0.21,0)</f>
        <v>#REF!</v>
      </c>
      <c r="AOM114" s="632" t="e">
        <f>(IF(AOM47-#REF!&lt;0,0,AOM47-#REF!)+#REF!)*1.21+IF($D$5="Koncesija",-AOM63*0.21,0)</f>
        <v>#REF!</v>
      </c>
      <c r="AON114" s="632" t="e">
        <f>(IF(AON47-#REF!&lt;0,0,AON47-#REF!)+#REF!)*1.21+IF($D$5="Koncesija",-AON63*0.21,0)</f>
        <v>#REF!</v>
      </c>
      <c r="AOO114" s="632" t="e">
        <f>(IF(AOO47-#REF!&lt;0,0,AOO47-#REF!)+#REF!)*1.21+IF($D$5="Koncesija",-AOO63*0.21,0)</f>
        <v>#REF!</v>
      </c>
      <c r="AOP114" s="632" t="e">
        <f>(IF(AOP47-#REF!&lt;0,0,AOP47-#REF!)+#REF!)*1.21+IF($D$5="Koncesija",-AOP63*0.21,0)</f>
        <v>#REF!</v>
      </c>
      <c r="AOQ114" s="632" t="e">
        <f>(IF(AOQ47-#REF!&lt;0,0,AOQ47-#REF!)+#REF!)*1.21+IF($D$5="Koncesija",-AOQ63*0.21,0)</f>
        <v>#REF!</v>
      </c>
      <c r="AOR114" s="632" t="e">
        <f>(IF(AOR47-#REF!&lt;0,0,AOR47-#REF!)+#REF!)*1.21+IF($D$5="Koncesija",-AOR63*0.21,0)</f>
        <v>#REF!</v>
      </c>
      <c r="AOS114" s="632" t="e">
        <f>(IF(AOS47-#REF!&lt;0,0,AOS47-#REF!)+#REF!)*1.21+IF($D$5="Koncesija",-AOS63*0.21,0)</f>
        <v>#REF!</v>
      </c>
      <c r="AOT114" s="632" t="e">
        <f>(IF(AOT47-#REF!&lt;0,0,AOT47-#REF!)+#REF!)*1.21+IF($D$5="Koncesija",-AOT63*0.21,0)</f>
        <v>#REF!</v>
      </c>
      <c r="AOU114" s="632" t="e">
        <f>(IF(AOU47-#REF!&lt;0,0,AOU47-#REF!)+#REF!)*1.21+IF($D$5="Koncesija",-AOU63*0.21,0)</f>
        <v>#REF!</v>
      </c>
      <c r="AOV114" s="632" t="e">
        <f>(IF(AOV47-#REF!&lt;0,0,AOV47-#REF!)+#REF!)*1.21+IF($D$5="Koncesija",-AOV63*0.21,0)</f>
        <v>#REF!</v>
      </c>
      <c r="AOW114" s="632" t="e">
        <f>(IF(AOW47-#REF!&lt;0,0,AOW47-#REF!)+#REF!)*1.21+IF($D$5="Koncesija",-AOW63*0.21,0)</f>
        <v>#REF!</v>
      </c>
      <c r="AOX114" s="632" t="e">
        <f>(IF(AOX47-#REF!&lt;0,0,AOX47-#REF!)+#REF!)*1.21+IF($D$5="Koncesija",-AOX63*0.21,0)</f>
        <v>#REF!</v>
      </c>
      <c r="AOY114" s="632" t="e">
        <f>(IF(AOY47-#REF!&lt;0,0,AOY47-#REF!)+#REF!)*1.21+IF($D$5="Koncesija",-AOY63*0.21,0)</f>
        <v>#REF!</v>
      </c>
      <c r="AOZ114" s="632" t="e">
        <f>(IF(AOZ47-#REF!&lt;0,0,AOZ47-#REF!)+#REF!)*1.21+IF($D$5="Koncesija",-AOZ63*0.21,0)</f>
        <v>#REF!</v>
      </c>
      <c r="APA114" s="632" t="e">
        <f>(IF(APA47-#REF!&lt;0,0,APA47-#REF!)+#REF!)*1.21+IF($D$5="Koncesija",-APA63*0.21,0)</f>
        <v>#REF!</v>
      </c>
      <c r="APB114" s="632" t="e">
        <f>(IF(APB47-#REF!&lt;0,0,APB47-#REF!)+#REF!)*1.21+IF($D$5="Koncesija",-APB63*0.21,0)</f>
        <v>#REF!</v>
      </c>
      <c r="APC114" s="632" t="e">
        <f>(IF(APC47-#REF!&lt;0,0,APC47-#REF!)+#REF!)*1.21+IF($D$5="Koncesija",-APC63*0.21,0)</f>
        <v>#REF!</v>
      </c>
      <c r="APD114" s="632" t="e">
        <f>(IF(APD47-#REF!&lt;0,0,APD47-#REF!)+#REF!)*1.21+IF($D$5="Koncesija",-APD63*0.21,0)</f>
        <v>#REF!</v>
      </c>
      <c r="APE114" s="632" t="e">
        <f>(IF(APE47-#REF!&lt;0,0,APE47-#REF!)+#REF!)*1.21+IF($D$5="Koncesija",-APE63*0.21,0)</f>
        <v>#REF!</v>
      </c>
      <c r="APF114" s="632" t="e">
        <f>(IF(APF47-#REF!&lt;0,0,APF47-#REF!)+#REF!)*1.21+IF($D$5="Koncesija",-APF63*0.21,0)</f>
        <v>#REF!</v>
      </c>
      <c r="APG114" s="632" t="e">
        <f>(IF(APG47-#REF!&lt;0,0,APG47-#REF!)+#REF!)*1.21+IF($D$5="Koncesija",-APG63*0.21,0)</f>
        <v>#REF!</v>
      </c>
      <c r="APH114" s="632" t="e">
        <f>(IF(APH47-#REF!&lt;0,0,APH47-#REF!)+#REF!)*1.21+IF($D$5="Koncesija",-APH63*0.21,0)</f>
        <v>#REF!</v>
      </c>
      <c r="API114" s="632" t="e">
        <f>(IF(API47-#REF!&lt;0,0,API47-#REF!)+#REF!)*1.21+IF($D$5="Koncesija",-API63*0.21,0)</f>
        <v>#REF!</v>
      </c>
      <c r="APJ114" s="632" t="e">
        <f>(IF(APJ47-#REF!&lt;0,0,APJ47-#REF!)+#REF!)*1.21+IF($D$5="Koncesija",-APJ63*0.21,0)</f>
        <v>#REF!</v>
      </c>
      <c r="APK114" s="632" t="e">
        <f>(IF(APK47-#REF!&lt;0,0,APK47-#REF!)+#REF!)*1.21+IF($D$5="Koncesija",-APK63*0.21,0)</f>
        <v>#REF!</v>
      </c>
      <c r="APL114" s="632" t="e">
        <f>(IF(APL47-#REF!&lt;0,0,APL47-#REF!)+#REF!)*1.21+IF($D$5="Koncesija",-APL63*0.21,0)</f>
        <v>#REF!</v>
      </c>
      <c r="APM114" s="632" t="e">
        <f>(IF(APM47-#REF!&lt;0,0,APM47-#REF!)+#REF!)*1.21+IF($D$5="Koncesija",-APM63*0.21,0)</f>
        <v>#REF!</v>
      </c>
      <c r="APN114" s="632" t="e">
        <f>(IF(APN47-#REF!&lt;0,0,APN47-#REF!)+#REF!)*1.21+IF($D$5="Koncesija",-APN63*0.21,0)</f>
        <v>#REF!</v>
      </c>
      <c r="APO114" s="632" t="e">
        <f>(IF(APO47-#REF!&lt;0,0,APO47-#REF!)+#REF!)*1.21+IF($D$5="Koncesija",-APO63*0.21,0)</f>
        <v>#REF!</v>
      </c>
      <c r="APP114" s="632" t="e">
        <f>(IF(APP47-#REF!&lt;0,0,APP47-#REF!)+#REF!)*1.21+IF($D$5="Koncesija",-APP63*0.21,0)</f>
        <v>#REF!</v>
      </c>
      <c r="APQ114" s="632" t="e">
        <f>(IF(APQ47-#REF!&lt;0,0,APQ47-#REF!)+#REF!)*1.21+IF($D$5="Koncesija",-APQ63*0.21,0)</f>
        <v>#REF!</v>
      </c>
      <c r="APR114" s="632" t="e">
        <f>(IF(APR47-#REF!&lt;0,0,APR47-#REF!)+#REF!)*1.21+IF($D$5="Koncesija",-APR63*0.21,0)</f>
        <v>#REF!</v>
      </c>
      <c r="APS114" s="632" t="e">
        <f>(IF(APS47-#REF!&lt;0,0,APS47-#REF!)+#REF!)*1.21+IF($D$5="Koncesija",-APS63*0.21,0)</f>
        <v>#REF!</v>
      </c>
      <c r="APT114" s="632" t="e">
        <f>(IF(APT47-#REF!&lt;0,0,APT47-#REF!)+#REF!)*1.21+IF($D$5="Koncesija",-APT63*0.21,0)</f>
        <v>#REF!</v>
      </c>
      <c r="APU114" s="632" t="e">
        <f>(IF(APU47-#REF!&lt;0,0,APU47-#REF!)+#REF!)*1.21+IF($D$5="Koncesija",-APU63*0.21,0)</f>
        <v>#REF!</v>
      </c>
      <c r="APV114" s="632" t="e">
        <f>(IF(APV47-#REF!&lt;0,0,APV47-#REF!)+#REF!)*1.21+IF($D$5="Koncesija",-APV63*0.21,0)</f>
        <v>#REF!</v>
      </c>
      <c r="APW114" s="632" t="e">
        <f>(IF(APW47-#REF!&lt;0,0,APW47-#REF!)+#REF!)*1.21+IF($D$5="Koncesija",-APW63*0.21,0)</f>
        <v>#REF!</v>
      </c>
      <c r="APX114" s="632" t="e">
        <f>(IF(APX47-#REF!&lt;0,0,APX47-#REF!)+#REF!)*1.21+IF($D$5="Koncesija",-APX63*0.21,0)</f>
        <v>#REF!</v>
      </c>
      <c r="APY114" s="632" t="e">
        <f>(IF(APY47-#REF!&lt;0,0,APY47-#REF!)+#REF!)*1.21+IF($D$5="Koncesija",-APY63*0.21,0)</f>
        <v>#REF!</v>
      </c>
      <c r="APZ114" s="632" t="e">
        <f>(IF(APZ47-#REF!&lt;0,0,APZ47-#REF!)+#REF!)*1.21+IF($D$5="Koncesija",-APZ63*0.21,0)</f>
        <v>#REF!</v>
      </c>
      <c r="AQA114" s="632" t="e">
        <f>(IF(AQA47-#REF!&lt;0,0,AQA47-#REF!)+#REF!)*1.21+IF($D$5="Koncesija",-AQA63*0.21,0)</f>
        <v>#REF!</v>
      </c>
      <c r="AQB114" s="632" t="e">
        <f>(IF(AQB47-#REF!&lt;0,0,AQB47-#REF!)+#REF!)*1.21+IF($D$5="Koncesija",-AQB63*0.21,0)</f>
        <v>#REF!</v>
      </c>
      <c r="AQC114" s="632" t="e">
        <f>(IF(AQC47-#REF!&lt;0,0,AQC47-#REF!)+#REF!)*1.21+IF($D$5="Koncesija",-AQC63*0.21,0)</f>
        <v>#REF!</v>
      </c>
      <c r="AQD114" s="632" t="e">
        <f>(IF(AQD47-#REF!&lt;0,0,AQD47-#REF!)+#REF!)*1.21+IF($D$5="Koncesija",-AQD63*0.21,0)</f>
        <v>#REF!</v>
      </c>
      <c r="AQE114" s="632" t="e">
        <f>(IF(AQE47-#REF!&lt;0,0,AQE47-#REF!)+#REF!)*1.21+IF($D$5="Koncesija",-AQE63*0.21,0)</f>
        <v>#REF!</v>
      </c>
      <c r="AQF114" s="632" t="e">
        <f>(IF(AQF47-#REF!&lt;0,0,AQF47-#REF!)+#REF!)*1.21+IF($D$5="Koncesija",-AQF63*0.21,0)</f>
        <v>#REF!</v>
      </c>
      <c r="AQG114" s="632" t="e">
        <f>(IF(AQG47-#REF!&lt;0,0,AQG47-#REF!)+#REF!)*1.21+IF($D$5="Koncesija",-AQG63*0.21,0)</f>
        <v>#REF!</v>
      </c>
      <c r="AQH114" s="632" t="e">
        <f>(IF(AQH47-#REF!&lt;0,0,AQH47-#REF!)+#REF!)*1.21+IF($D$5="Koncesija",-AQH63*0.21,0)</f>
        <v>#REF!</v>
      </c>
      <c r="AQI114" s="632" t="e">
        <f>(IF(AQI47-#REF!&lt;0,0,AQI47-#REF!)+#REF!)*1.21+IF($D$5="Koncesija",-AQI63*0.21,0)</f>
        <v>#REF!</v>
      </c>
      <c r="AQJ114" s="632" t="e">
        <f>(IF(AQJ47-#REF!&lt;0,0,AQJ47-#REF!)+#REF!)*1.21+IF($D$5="Koncesija",-AQJ63*0.21,0)</f>
        <v>#REF!</v>
      </c>
      <c r="AQK114" s="632" t="e">
        <f>(IF(AQK47-#REF!&lt;0,0,AQK47-#REF!)+#REF!)*1.21+IF($D$5="Koncesija",-AQK63*0.21,0)</f>
        <v>#REF!</v>
      </c>
      <c r="AQL114" s="632" t="e">
        <f>(IF(AQL47-#REF!&lt;0,0,AQL47-#REF!)+#REF!)*1.21+IF($D$5="Koncesija",-AQL63*0.21,0)</f>
        <v>#REF!</v>
      </c>
      <c r="AQM114" s="632" t="e">
        <f>(IF(AQM47-#REF!&lt;0,0,AQM47-#REF!)+#REF!)*1.21+IF($D$5="Koncesija",-AQM63*0.21,0)</f>
        <v>#REF!</v>
      </c>
      <c r="AQN114" s="632" t="e">
        <f>(IF(AQN47-#REF!&lt;0,0,AQN47-#REF!)+#REF!)*1.21+IF($D$5="Koncesija",-AQN63*0.21,0)</f>
        <v>#REF!</v>
      </c>
      <c r="AQO114" s="632" t="e">
        <f>(IF(AQO47-#REF!&lt;0,0,AQO47-#REF!)+#REF!)*1.21+IF($D$5="Koncesija",-AQO63*0.21,0)</f>
        <v>#REF!</v>
      </c>
      <c r="AQP114" s="632" t="e">
        <f>(IF(AQP47-#REF!&lt;0,0,AQP47-#REF!)+#REF!)*1.21+IF($D$5="Koncesija",-AQP63*0.21,0)</f>
        <v>#REF!</v>
      </c>
      <c r="AQQ114" s="632" t="e">
        <f>(IF(AQQ47-#REF!&lt;0,0,AQQ47-#REF!)+#REF!)*1.21+IF($D$5="Koncesija",-AQQ63*0.21,0)</f>
        <v>#REF!</v>
      </c>
      <c r="AQR114" s="632" t="e">
        <f>(IF(AQR47-#REF!&lt;0,0,AQR47-#REF!)+#REF!)*1.21+IF($D$5="Koncesija",-AQR63*0.21,0)</f>
        <v>#REF!</v>
      </c>
      <c r="AQS114" s="632" t="e">
        <f>(IF(AQS47-#REF!&lt;0,0,AQS47-#REF!)+#REF!)*1.21+IF($D$5="Koncesija",-AQS63*0.21,0)</f>
        <v>#REF!</v>
      </c>
      <c r="AQT114" s="632" t="e">
        <f>(IF(AQT47-#REF!&lt;0,0,AQT47-#REF!)+#REF!)*1.21+IF($D$5="Koncesija",-AQT63*0.21,0)</f>
        <v>#REF!</v>
      </c>
      <c r="AQU114" s="632" t="e">
        <f>(IF(AQU47-#REF!&lt;0,0,AQU47-#REF!)+#REF!)*1.21+IF($D$5="Koncesija",-AQU63*0.21,0)</f>
        <v>#REF!</v>
      </c>
      <c r="AQV114" s="632" t="e">
        <f>(IF(AQV47-#REF!&lt;0,0,AQV47-#REF!)+#REF!)*1.21+IF($D$5="Koncesija",-AQV63*0.21,0)</f>
        <v>#REF!</v>
      </c>
      <c r="AQW114" s="632" t="e">
        <f>(IF(AQW47-#REF!&lt;0,0,AQW47-#REF!)+#REF!)*1.21+IF($D$5="Koncesija",-AQW63*0.21,0)</f>
        <v>#REF!</v>
      </c>
      <c r="AQX114" s="632" t="e">
        <f>(IF(AQX47-#REF!&lt;0,0,AQX47-#REF!)+#REF!)*1.21+IF($D$5="Koncesija",-AQX63*0.21,0)</f>
        <v>#REF!</v>
      </c>
      <c r="AQY114" s="632" t="e">
        <f>(IF(AQY47-#REF!&lt;0,0,AQY47-#REF!)+#REF!)*1.21+IF($D$5="Koncesija",-AQY63*0.21,0)</f>
        <v>#REF!</v>
      </c>
      <c r="AQZ114" s="632" t="e">
        <f>(IF(AQZ47-#REF!&lt;0,0,AQZ47-#REF!)+#REF!)*1.21+IF($D$5="Koncesija",-AQZ63*0.21,0)</f>
        <v>#REF!</v>
      </c>
      <c r="ARA114" s="632" t="e">
        <f>(IF(ARA47-#REF!&lt;0,0,ARA47-#REF!)+#REF!)*1.21+IF($D$5="Koncesija",-ARA63*0.21,0)</f>
        <v>#REF!</v>
      </c>
      <c r="ARB114" s="632" t="e">
        <f>(IF(ARB47-#REF!&lt;0,0,ARB47-#REF!)+#REF!)*1.21+IF($D$5="Koncesija",-ARB63*0.21,0)</f>
        <v>#REF!</v>
      </c>
      <c r="ARC114" s="632" t="e">
        <f>(IF(ARC47-#REF!&lt;0,0,ARC47-#REF!)+#REF!)*1.21+IF($D$5="Koncesija",-ARC63*0.21,0)</f>
        <v>#REF!</v>
      </c>
      <c r="ARD114" s="632" t="e">
        <f>(IF(ARD47-#REF!&lt;0,0,ARD47-#REF!)+#REF!)*1.21+IF($D$5="Koncesija",-ARD63*0.21,0)</f>
        <v>#REF!</v>
      </c>
      <c r="ARE114" s="632" t="e">
        <f>(IF(ARE47-#REF!&lt;0,0,ARE47-#REF!)+#REF!)*1.21+IF($D$5="Koncesija",-ARE63*0.21,0)</f>
        <v>#REF!</v>
      </c>
      <c r="ARF114" s="632" t="e">
        <f>(IF(ARF47-#REF!&lt;0,0,ARF47-#REF!)+#REF!)*1.21+IF($D$5="Koncesija",-ARF63*0.21,0)</f>
        <v>#REF!</v>
      </c>
      <c r="ARG114" s="632" t="e">
        <f>(IF(ARG47-#REF!&lt;0,0,ARG47-#REF!)+#REF!)*1.21+IF($D$5="Koncesija",-ARG63*0.21,0)</f>
        <v>#REF!</v>
      </c>
      <c r="ARH114" s="632" t="e">
        <f>(IF(ARH47-#REF!&lt;0,0,ARH47-#REF!)+#REF!)*1.21+IF($D$5="Koncesija",-ARH63*0.21,0)</f>
        <v>#REF!</v>
      </c>
      <c r="ARI114" s="632" t="e">
        <f>(IF(ARI47-#REF!&lt;0,0,ARI47-#REF!)+#REF!)*1.21+IF($D$5="Koncesija",-ARI63*0.21,0)</f>
        <v>#REF!</v>
      </c>
      <c r="ARJ114" s="632" t="e">
        <f>(IF(ARJ47-#REF!&lt;0,0,ARJ47-#REF!)+#REF!)*1.21+IF($D$5="Koncesija",-ARJ63*0.21,0)</f>
        <v>#REF!</v>
      </c>
      <c r="ARK114" s="632" t="e">
        <f>(IF(ARK47-#REF!&lt;0,0,ARK47-#REF!)+#REF!)*1.21+IF($D$5="Koncesija",-ARK63*0.21,0)</f>
        <v>#REF!</v>
      </c>
      <c r="ARL114" s="632" t="e">
        <f>(IF(ARL47-#REF!&lt;0,0,ARL47-#REF!)+#REF!)*1.21+IF($D$5="Koncesija",-ARL63*0.21,0)</f>
        <v>#REF!</v>
      </c>
      <c r="ARM114" s="632" t="e">
        <f>(IF(ARM47-#REF!&lt;0,0,ARM47-#REF!)+#REF!)*1.21+IF($D$5="Koncesija",-ARM63*0.21,0)</f>
        <v>#REF!</v>
      </c>
      <c r="ARN114" s="632" t="e">
        <f>(IF(ARN47-#REF!&lt;0,0,ARN47-#REF!)+#REF!)*1.21+IF($D$5="Koncesija",-ARN63*0.21,0)</f>
        <v>#REF!</v>
      </c>
      <c r="ARO114" s="632" t="e">
        <f>(IF(ARO47-#REF!&lt;0,0,ARO47-#REF!)+#REF!)*1.21+IF($D$5="Koncesija",-ARO63*0.21,0)</f>
        <v>#REF!</v>
      </c>
      <c r="ARP114" s="632" t="e">
        <f>(IF(ARP47-#REF!&lt;0,0,ARP47-#REF!)+#REF!)*1.21+IF($D$5="Koncesija",-ARP63*0.21,0)</f>
        <v>#REF!</v>
      </c>
      <c r="ARQ114" s="632" t="e">
        <f>(IF(ARQ47-#REF!&lt;0,0,ARQ47-#REF!)+#REF!)*1.21+IF($D$5="Koncesija",-ARQ63*0.21,0)</f>
        <v>#REF!</v>
      </c>
      <c r="ARR114" s="632" t="e">
        <f>(IF(ARR47-#REF!&lt;0,0,ARR47-#REF!)+#REF!)*1.21+IF($D$5="Koncesija",-ARR63*0.21,0)</f>
        <v>#REF!</v>
      </c>
      <c r="ARS114" s="632" t="e">
        <f>(IF(ARS47-#REF!&lt;0,0,ARS47-#REF!)+#REF!)*1.21+IF($D$5="Koncesija",-ARS63*0.21,0)</f>
        <v>#REF!</v>
      </c>
      <c r="ART114" s="632" t="e">
        <f>(IF(ART47-#REF!&lt;0,0,ART47-#REF!)+#REF!)*1.21+IF($D$5="Koncesija",-ART63*0.21,0)</f>
        <v>#REF!</v>
      </c>
      <c r="ARU114" s="632" t="e">
        <f>(IF(ARU47-#REF!&lt;0,0,ARU47-#REF!)+#REF!)*1.21+IF($D$5="Koncesija",-ARU63*0.21,0)</f>
        <v>#REF!</v>
      </c>
      <c r="ARV114" s="632" t="e">
        <f>(IF(ARV47-#REF!&lt;0,0,ARV47-#REF!)+#REF!)*1.21+IF($D$5="Koncesija",-ARV63*0.21,0)</f>
        <v>#REF!</v>
      </c>
      <c r="ARW114" s="632" t="e">
        <f>(IF(ARW47-#REF!&lt;0,0,ARW47-#REF!)+#REF!)*1.21+IF($D$5="Koncesija",-ARW63*0.21,0)</f>
        <v>#REF!</v>
      </c>
      <c r="ARX114" s="632" t="e">
        <f>(IF(ARX47-#REF!&lt;0,0,ARX47-#REF!)+#REF!)*1.21+IF($D$5="Koncesija",-ARX63*0.21,0)</f>
        <v>#REF!</v>
      </c>
      <c r="ARY114" s="632" t="e">
        <f>(IF(ARY47-#REF!&lt;0,0,ARY47-#REF!)+#REF!)*1.21+IF($D$5="Koncesija",-ARY63*0.21,0)</f>
        <v>#REF!</v>
      </c>
      <c r="ARZ114" s="632" t="e">
        <f>(IF(ARZ47-#REF!&lt;0,0,ARZ47-#REF!)+#REF!)*1.21+IF($D$5="Koncesija",-ARZ63*0.21,0)</f>
        <v>#REF!</v>
      </c>
      <c r="ASA114" s="632" t="e">
        <f>(IF(ASA47-#REF!&lt;0,0,ASA47-#REF!)+#REF!)*1.21+IF($D$5="Koncesija",-ASA63*0.21,0)</f>
        <v>#REF!</v>
      </c>
      <c r="ASB114" s="632" t="e">
        <f>(IF(ASB47-#REF!&lt;0,0,ASB47-#REF!)+#REF!)*1.21+IF($D$5="Koncesija",-ASB63*0.21,0)</f>
        <v>#REF!</v>
      </c>
      <c r="ASC114" s="632" t="e">
        <f>(IF(ASC47-#REF!&lt;0,0,ASC47-#REF!)+#REF!)*1.21+IF($D$5="Koncesija",-ASC63*0.21,0)</f>
        <v>#REF!</v>
      </c>
      <c r="ASD114" s="632" t="e">
        <f>(IF(ASD47-#REF!&lt;0,0,ASD47-#REF!)+#REF!)*1.21+IF($D$5="Koncesija",-ASD63*0.21,0)</f>
        <v>#REF!</v>
      </c>
      <c r="ASE114" s="632" t="e">
        <f>(IF(ASE47-#REF!&lt;0,0,ASE47-#REF!)+#REF!)*1.21+IF($D$5="Koncesija",-ASE63*0.21,0)</f>
        <v>#REF!</v>
      </c>
      <c r="ASF114" s="632" t="e">
        <f>(IF(ASF47-#REF!&lt;0,0,ASF47-#REF!)+#REF!)*1.21+IF($D$5="Koncesija",-ASF63*0.21,0)</f>
        <v>#REF!</v>
      </c>
      <c r="ASG114" s="632" t="e">
        <f>(IF(ASG47-#REF!&lt;0,0,ASG47-#REF!)+#REF!)*1.21+IF($D$5="Koncesija",-ASG63*0.21,0)</f>
        <v>#REF!</v>
      </c>
      <c r="ASH114" s="632" t="e">
        <f>(IF(ASH47-#REF!&lt;0,0,ASH47-#REF!)+#REF!)*1.21+IF($D$5="Koncesija",-ASH63*0.21,0)</f>
        <v>#REF!</v>
      </c>
      <c r="ASI114" s="632" t="e">
        <f>(IF(ASI47-#REF!&lt;0,0,ASI47-#REF!)+#REF!)*1.21+IF($D$5="Koncesija",-ASI63*0.21,0)</f>
        <v>#REF!</v>
      </c>
      <c r="ASJ114" s="632" t="e">
        <f>(IF(ASJ47-#REF!&lt;0,0,ASJ47-#REF!)+#REF!)*1.21+IF($D$5="Koncesija",-ASJ63*0.21,0)</f>
        <v>#REF!</v>
      </c>
      <c r="ASK114" s="632" t="e">
        <f>(IF(ASK47-#REF!&lt;0,0,ASK47-#REF!)+#REF!)*1.21+IF($D$5="Koncesija",-ASK63*0.21,0)</f>
        <v>#REF!</v>
      </c>
      <c r="ASL114" s="632" t="e">
        <f>(IF(ASL47-#REF!&lt;0,0,ASL47-#REF!)+#REF!)*1.21+IF($D$5="Koncesija",-ASL63*0.21,0)</f>
        <v>#REF!</v>
      </c>
      <c r="ASM114" s="632" t="e">
        <f>(IF(ASM47-#REF!&lt;0,0,ASM47-#REF!)+#REF!)*1.21+IF($D$5="Koncesija",-ASM63*0.21,0)</f>
        <v>#REF!</v>
      </c>
      <c r="ASN114" s="632" t="e">
        <f>(IF(ASN47-#REF!&lt;0,0,ASN47-#REF!)+#REF!)*1.21+IF($D$5="Koncesija",-ASN63*0.21,0)</f>
        <v>#REF!</v>
      </c>
      <c r="ASO114" s="632" t="e">
        <f>(IF(ASO47-#REF!&lt;0,0,ASO47-#REF!)+#REF!)*1.21+IF($D$5="Koncesija",-ASO63*0.21,0)</f>
        <v>#REF!</v>
      </c>
      <c r="ASP114" s="632" t="e">
        <f>(IF(ASP47-#REF!&lt;0,0,ASP47-#REF!)+#REF!)*1.21+IF($D$5="Koncesija",-ASP63*0.21,0)</f>
        <v>#REF!</v>
      </c>
      <c r="ASQ114" s="632" t="e">
        <f>(IF(ASQ47-#REF!&lt;0,0,ASQ47-#REF!)+#REF!)*1.21+IF($D$5="Koncesija",-ASQ63*0.21,0)</f>
        <v>#REF!</v>
      </c>
      <c r="ASR114" s="632" t="e">
        <f>(IF(ASR47-#REF!&lt;0,0,ASR47-#REF!)+#REF!)*1.21+IF($D$5="Koncesija",-ASR63*0.21,0)</f>
        <v>#REF!</v>
      </c>
      <c r="ASS114" s="632" t="e">
        <f>(IF(ASS47-#REF!&lt;0,0,ASS47-#REF!)+#REF!)*1.21+IF($D$5="Koncesija",-ASS63*0.21,0)</f>
        <v>#REF!</v>
      </c>
      <c r="AST114" s="632" t="e">
        <f>(IF(AST47-#REF!&lt;0,0,AST47-#REF!)+#REF!)*1.21+IF($D$5="Koncesija",-AST63*0.21,0)</f>
        <v>#REF!</v>
      </c>
      <c r="ASU114" s="632" t="e">
        <f>(IF(ASU47-#REF!&lt;0,0,ASU47-#REF!)+#REF!)*1.21+IF($D$5="Koncesija",-ASU63*0.21,0)</f>
        <v>#REF!</v>
      </c>
      <c r="ASV114" s="632" t="e">
        <f>(IF(ASV47-#REF!&lt;0,0,ASV47-#REF!)+#REF!)*1.21+IF($D$5="Koncesija",-ASV63*0.21,0)</f>
        <v>#REF!</v>
      </c>
      <c r="ASW114" s="632" t="e">
        <f>(IF(ASW47-#REF!&lt;0,0,ASW47-#REF!)+#REF!)*1.21+IF($D$5="Koncesija",-ASW63*0.21,0)</f>
        <v>#REF!</v>
      </c>
      <c r="ASX114" s="632" t="e">
        <f>(IF(ASX47-#REF!&lt;0,0,ASX47-#REF!)+#REF!)*1.21+IF($D$5="Koncesija",-ASX63*0.21,0)</f>
        <v>#REF!</v>
      </c>
      <c r="ASY114" s="632" t="e">
        <f>(IF(ASY47-#REF!&lt;0,0,ASY47-#REF!)+#REF!)*1.21+IF($D$5="Koncesija",-ASY63*0.21,0)</f>
        <v>#REF!</v>
      </c>
      <c r="ASZ114" s="632" t="e">
        <f>(IF(ASZ47-#REF!&lt;0,0,ASZ47-#REF!)+#REF!)*1.21+IF($D$5="Koncesija",-ASZ63*0.21,0)</f>
        <v>#REF!</v>
      </c>
      <c r="ATA114" s="632" t="e">
        <f>(IF(ATA47-#REF!&lt;0,0,ATA47-#REF!)+#REF!)*1.21+IF($D$5="Koncesija",-ATA63*0.21,0)</f>
        <v>#REF!</v>
      </c>
      <c r="ATB114" s="632" t="e">
        <f>(IF(ATB47-#REF!&lt;0,0,ATB47-#REF!)+#REF!)*1.21+IF($D$5="Koncesija",-ATB63*0.21,0)</f>
        <v>#REF!</v>
      </c>
      <c r="ATC114" s="632" t="e">
        <f>(IF(ATC47-#REF!&lt;0,0,ATC47-#REF!)+#REF!)*1.21+IF($D$5="Koncesija",-ATC63*0.21,0)</f>
        <v>#REF!</v>
      </c>
      <c r="ATD114" s="632" t="e">
        <f>(IF(ATD47-#REF!&lt;0,0,ATD47-#REF!)+#REF!)*1.21+IF($D$5="Koncesija",-ATD63*0.21,0)</f>
        <v>#REF!</v>
      </c>
      <c r="ATE114" s="632" t="e">
        <f>(IF(ATE47-#REF!&lt;0,0,ATE47-#REF!)+#REF!)*1.21+IF($D$5="Koncesija",-ATE63*0.21,0)</f>
        <v>#REF!</v>
      </c>
      <c r="ATF114" s="632" t="e">
        <f>(IF(ATF47-#REF!&lt;0,0,ATF47-#REF!)+#REF!)*1.21+IF($D$5="Koncesija",-ATF63*0.21,0)</f>
        <v>#REF!</v>
      </c>
      <c r="ATG114" s="632" t="e">
        <f>(IF(ATG47-#REF!&lt;0,0,ATG47-#REF!)+#REF!)*1.21+IF($D$5="Koncesija",-ATG63*0.21,0)</f>
        <v>#REF!</v>
      </c>
      <c r="ATH114" s="632" t="e">
        <f>(IF(ATH47-#REF!&lt;0,0,ATH47-#REF!)+#REF!)*1.21+IF($D$5="Koncesija",-ATH63*0.21,0)</f>
        <v>#REF!</v>
      </c>
      <c r="ATI114" s="632" t="e">
        <f>(IF(ATI47-#REF!&lt;0,0,ATI47-#REF!)+#REF!)*1.21+IF($D$5="Koncesija",-ATI63*0.21,0)</f>
        <v>#REF!</v>
      </c>
      <c r="ATJ114" s="632" t="e">
        <f>(IF(ATJ47-#REF!&lt;0,0,ATJ47-#REF!)+#REF!)*1.21+IF($D$5="Koncesija",-ATJ63*0.21,0)</f>
        <v>#REF!</v>
      </c>
      <c r="ATK114" s="632" t="e">
        <f>(IF(ATK47-#REF!&lt;0,0,ATK47-#REF!)+#REF!)*1.21+IF($D$5="Koncesija",-ATK63*0.21,0)</f>
        <v>#REF!</v>
      </c>
      <c r="ATL114" s="632" t="e">
        <f>(IF(ATL47-#REF!&lt;0,0,ATL47-#REF!)+#REF!)*1.21+IF($D$5="Koncesija",-ATL63*0.21,0)</f>
        <v>#REF!</v>
      </c>
      <c r="ATM114" s="632" t="e">
        <f>(IF(ATM47-#REF!&lt;0,0,ATM47-#REF!)+#REF!)*1.21+IF($D$5="Koncesija",-ATM63*0.21,0)</f>
        <v>#REF!</v>
      </c>
      <c r="ATN114" s="632" t="e">
        <f>(IF(ATN47-#REF!&lt;0,0,ATN47-#REF!)+#REF!)*1.21+IF($D$5="Koncesija",-ATN63*0.21,0)</f>
        <v>#REF!</v>
      </c>
      <c r="ATO114" s="632" t="e">
        <f>(IF(ATO47-#REF!&lt;0,0,ATO47-#REF!)+#REF!)*1.21+IF($D$5="Koncesija",-ATO63*0.21,0)</f>
        <v>#REF!</v>
      </c>
      <c r="ATP114" s="632" t="e">
        <f>(IF(ATP47-#REF!&lt;0,0,ATP47-#REF!)+#REF!)*1.21+IF($D$5="Koncesija",-ATP63*0.21,0)</f>
        <v>#REF!</v>
      </c>
      <c r="ATQ114" s="632" t="e">
        <f>(IF(ATQ47-#REF!&lt;0,0,ATQ47-#REF!)+#REF!)*1.21+IF($D$5="Koncesija",-ATQ63*0.21,0)</f>
        <v>#REF!</v>
      </c>
      <c r="ATR114" s="632" t="e">
        <f>(IF(ATR47-#REF!&lt;0,0,ATR47-#REF!)+#REF!)*1.21+IF($D$5="Koncesija",-ATR63*0.21,0)</f>
        <v>#REF!</v>
      </c>
      <c r="ATS114" s="632" t="e">
        <f>(IF(ATS47-#REF!&lt;0,0,ATS47-#REF!)+#REF!)*1.21+IF($D$5="Koncesija",-ATS63*0.21,0)</f>
        <v>#REF!</v>
      </c>
      <c r="ATT114" s="632" t="e">
        <f>(IF(ATT47-#REF!&lt;0,0,ATT47-#REF!)+#REF!)*1.21+IF($D$5="Koncesija",-ATT63*0.21,0)</f>
        <v>#REF!</v>
      </c>
      <c r="ATU114" s="632" t="e">
        <f>(IF(ATU47-#REF!&lt;0,0,ATU47-#REF!)+#REF!)*1.21+IF($D$5="Koncesija",-ATU63*0.21,0)</f>
        <v>#REF!</v>
      </c>
      <c r="ATV114" s="632" t="e">
        <f>(IF(ATV47-#REF!&lt;0,0,ATV47-#REF!)+#REF!)*1.21+IF($D$5="Koncesija",-ATV63*0.21,0)</f>
        <v>#REF!</v>
      </c>
      <c r="ATW114" s="632" t="e">
        <f>(IF(ATW47-#REF!&lt;0,0,ATW47-#REF!)+#REF!)*1.21+IF($D$5="Koncesija",-ATW63*0.21,0)</f>
        <v>#REF!</v>
      </c>
      <c r="ATX114" s="632" t="e">
        <f>(IF(ATX47-#REF!&lt;0,0,ATX47-#REF!)+#REF!)*1.21+IF($D$5="Koncesija",-ATX63*0.21,0)</f>
        <v>#REF!</v>
      </c>
      <c r="ATY114" s="632" t="e">
        <f>(IF(ATY47-#REF!&lt;0,0,ATY47-#REF!)+#REF!)*1.21+IF($D$5="Koncesija",-ATY63*0.21,0)</f>
        <v>#REF!</v>
      </c>
      <c r="ATZ114" s="632" t="e">
        <f>(IF(ATZ47-#REF!&lt;0,0,ATZ47-#REF!)+#REF!)*1.21+IF($D$5="Koncesija",-ATZ63*0.21,0)</f>
        <v>#REF!</v>
      </c>
      <c r="AUA114" s="632" t="e">
        <f>(IF(AUA47-#REF!&lt;0,0,AUA47-#REF!)+#REF!)*1.21+IF($D$5="Koncesija",-AUA63*0.21,0)</f>
        <v>#REF!</v>
      </c>
      <c r="AUB114" s="632" t="e">
        <f>(IF(AUB47-#REF!&lt;0,0,AUB47-#REF!)+#REF!)*1.21+IF($D$5="Koncesija",-AUB63*0.21,0)</f>
        <v>#REF!</v>
      </c>
      <c r="AUC114" s="632" t="e">
        <f>(IF(AUC47-#REF!&lt;0,0,AUC47-#REF!)+#REF!)*1.21+IF($D$5="Koncesija",-AUC63*0.21,0)</f>
        <v>#REF!</v>
      </c>
      <c r="AUD114" s="632" t="e">
        <f>(IF(AUD47-#REF!&lt;0,0,AUD47-#REF!)+#REF!)*1.21+IF($D$5="Koncesija",-AUD63*0.21,0)</f>
        <v>#REF!</v>
      </c>
      <c r="AUE114" s="632" t="e">
        <f>(IF(AUE47-#REF!&lt;0,0,AUE47-#REF!)+#REF!)*1.21+IF($D$5="Koncesija",-AUE63*0.21,0)</f>
        <v>#REF!</v>
      </c>
      <c r="AUF114" s="632" t="e">
        <f>(IF(AUF47-#REF!&lt;0,0,AUF47-#REF!)+#REF!)*1.21+IF($D$5="Koncesija",-AUF63*0.21,0)</f>
        <v>#REF!</v>
      </c>
      <c r="AUG114" s="632" t="e">
        <f>(IF(AUG47-#REF!&lt;0,0,AUG47-#REF!)+#REF!)*1.21+IF($D$5="Koncesija",-AUG63*0.21,0)</f>
        <v>#REF!</v>
      </c>
      <c r="AUH114" s="632" t="e">
        <f>(IF(AUH47-#REF!&lt;0,0,AUH47-#REF!)+#REF!)*1.21+IF($D$5="Koncesija",-AUH63*0.21,0)</f>
        <v>#REF!</v>
      </c>
      <c r="AUI114" s="632" t="e">
        <f>(IF(AUI47-#REF!&lt;0,0,AUI47-#REF!)+#REF!)*1.21+IF($D$5="Koncesija",-AUI63*0.21,0)</f>
        <v>#REF!</v>
      </c>
      <c r="AUJ114" s="632" t="e">
        <f>(IF(AUJ47-#REF!&lt;0,0,AUJ47-#REF!)+#REF!)*1.21+IF($D$5="Koncesija",-AUJ63*0.21,0)</f>
        <v>#REF!</v>
      </c>
      <c r="AUK114" s="632" t="e">
        <f>(IF(AUK47-#REF!&lt;0,0,AUK47-#REF!)+#REF!)*1.21+IF($D$5="Koncesija",-AUK63*0.21,0)</f>
        <v>#REF!</v>
      </c>
      <c r="AUL114" s="632" t="e">
        <f>(IF(AUL47-#REF!&lt;0,0,AUL47-#REF!)+#REF!)*1.21+IF($D$5="Koncesija",-AUL63*0.21,0)</f>
        <v>#REF!</v>
      </c>
      <c r="AUM114" s="632" t="e">
        <f>(IF(AUM47-#REF!&lt;0,0,AUM47-#REF!)+#REF!)*1.21+IF($D$5="Koncesija",-AUM63*0.21,0)</f>
        <v>#REF!</v>
      </c>
      <c r="AUN114" s="632" t="e">
        <f>(IF(AUN47-#REF!&lt;0,0,AUN47-#REF!)+#REF!)*1.21+IF($D$5="Koncesija",-AUN63*0.21,0)</f>
        <v>#REF!</v>
      </c>
      <c r="AUO114" s="632" t="e">
        <f>(IF(AUO47-#REF!&lt;0,0,AUO47-#REF!)+#REF!)*1.21+IF($D$5="Koncesija",-AUO63*0.21,0)</f>
        <v>#REF!</v>
      </c>
      <c r="AUP114" s="632" t="e">
        <f>(IF(AUP47-#REF!&lt;0,0,AUP47-#REF!)+#REF!)*1.21+IF($D$5="Koncesija",-AUP63*0.21,0)</f>
        <v>#REF!</v>
      </c>
      <c r="AUQ114" s="632" t="e">
        <f>(IF(AUQ47-#REF!&lt;0,0,AUQ47-#REF!)+#REF!)*1.21+IF($D$5="Koncesija",-AUQ63*0.21,0)</f>
        <v>#REF!</v>
      </c>
      <c r="AUR114" s="632" t="e">
        <f>(IF(AUR47-#REF!&lt;0,0,AUR47-#REF!)+#REF!)*1.21+IF($D$5="Koncesija",-AUR63*0.21,0)</f>
        <v>#REF!</v>
      </c>
      <c r="AUS114" s="632" t="e">
        <f>(IF(AUS47-#REF!&lt;0,0,AUS47-#REF!)+#REF!)*1.21+IF($D$5="Koncesija",-AUS63*0.21,0)</f>
        <v>#REF!</v>
      </c>
      <c r="AUT114" s="632" t="e">
        <f>(IF(AUT47-#REF!&lt;0,0,AUT47-#REF!)+#REF!)*1.21+IF($D$5="Koncesija",-AUT63*0.21,0)</f>
        <v>#REF!</v>
      </c>
      <c r="AUU114" s="632" t="e">
        <f>(IF(AUU47-#REF!&lt;0,0,AUU47-#REF!)+#REF!)*1.21+IF($D$5="Koncesija",-AUU63*0.21,0)</f>
        <v>#REF!</v>
      </c>
      <c r="AUV114" s="632" t="e">
        <f>(IF(AUV47-#REF!&lt;0,0,AUV47-#REF!)+#REF!)*1.21+IF($D$5="Koncesija",-AUV63*0.21,0)</f>
        <v>#REF!</v>
      </c>
      <c r="AUW114" s="632" t="e">
        <f>(IF(AUW47-#REF!&lt;0,0,AUW47-#REF!)+#REF!)*1.21+IF($D$5="Koncesija",-AUW63*0.21,0)</f>
        <v>#REF!</v>
      </c>
      <c r="AUX114" s="632" t="e">
        <f>(IF(AUX47-#REF!&lt;0,0,AUX47-#REF!)+#REF!)*1.21+IF($D$5="Koncesija",-AUX63*0.21,0)</f>
        <v>#REF!</v>
      </c>
      <c r="AUY114" s="632" t="e">
        <f>(IF(AUY47-#REF!&lt;0,0,AUY47-#REF!)+#REF!)*1.21+IF($D$5="Koncesija",-AUY63*0.21,0)</f>
        <v>#REF!</v>
      </c>
      <c r="AUZ114" s="632" t="e">
        <f>(IF(AUZ47-#REF!&lt;0,0,AUZ47-#REF!)+#REF!)*1.21+IF($D$5="Koncesija",-AUZ63*0.21,0)</f>
        <v>#REF!</v>
      </c>
      <c r="AVA114" s="632" t="e">
        <f>(IF(AVA47-#REF!&lt;0,0,AVA47-#REF!)+#REF!)*1.21+IF($D$5="Koncesija",-AVA63*0.21,0)</f>
        <v>#REF!</v>
      </c>
      <c r="AVB114" s="632" t="e">
        <f>(IF(AVB47-#REF!&lt;0,0,AVB47-#REF!)+#REF!)*1.21+IF($D$5="Koncesija",-AVB63*0.21,0)</f>
        <v>#REF!</v>
      </c>
      <c r="AVC114" s="632" t="e">
        <f>(IF(AVC47-#REF!&lt;0,0,AVC47-#REF!)+#REF!)*1.21+IF($D$5="Koncesija",-AVC63*0.21,0)</f>
        <v>#REF!</v>
      </c>
      <c r="AVD114" s="632" t="e">
        <f>(IF(AVD47-#REF!&lt;0,0,AVD47-#REF!)+#REF!)*1.21+IF($D$5="Koncesija",-AVD63*0.21,0)</f>
        <v>#REF!</v>
      </c>
      <c r="AVE114" s="632" t="e">
        <f>(IF(AVE47-#REF!&lt;0,0,AVE47-#REF!)+#REF!)*1.21+IF($D$5="Koncesija",-AVE63*0.21,0)</f>
        <v>#REF!</v>
      </c>
      <c r="AVF114" s="632" t="e">
        <f>(IF(AVF47-#REF!&lt;0,0,AVF47-#REF!)+#REF!)*1.21+IF($D$5="Koncesija",-AVF63*0.21,0)</f>
        <v>#REF!</v>
      </c>
      <c r="AVG114" s="632" t="e">
        <f>(IF(AVG47-#REF!&lt;0,0,AVG47-#REF!)+#REF!)*1.21+IF($D$5="Koncesija",-AVG63*0.21,0)</f>
        <v>#REF!</v>
      </c>
      <c r="AVH114" s="632" t="e">
        <f>(IF(AVH47-#REF!&lt;0,0,AVH47-#REF!)+#REF!)*1.21+IF($D$5="Koncesija",-AVH63*0.21,0)</f>
        <v>#REF!</v>
      </c>
      <c r="AVI114" s="632" t="e">
        <f>(IF(AVI47-#REF!&lt;0,0,AVI47-#REF!)+#REF!)*1.21+IF($D$5="Koncesija",-AVI63*0.21,0)</f>
        <v>#REF!</v>
      </c>
      <c r="AVJ114" s="632" t="e">
        <f>(IF(AVJ47-#REF!&lt;0,0,AVJ47-#REF!)+#REF!)*1.21+IF($D$5="Koncesija",-AVJ63*0.21,0)</f>
        <v>#REF!</v>
      </c>
      <c r="AVK114" s="632" t="e">
        <f>(IF(AVK47-#REF!&lt;0,0,AVK47-#REF!)+#REF!)*1.21+IF($D$5="Koncesija",-AVK63*0.21,0)</f>
        <v>#REF!</v>
      </c>
      <c r="AVL114" s="632" t="e">
        <f>(IF(AVL47-#REF!&lt;0,0,AVL47-#REF!)+#REF!)*1.21+IF($D$5="Koncesija",-AVL63*0.21,0)</f>
        <v>#REF!</v>
      </c>
      <c r="AVM114" s="632" t="e">
        <f>(IF(AVM47-#REF!&lt;0,0,AVM47-#REF!)+#REF!)*1.21+IF($D$5="Koncesija",-AVM63*0.21,0)</f>
        <v>#REF!</v>
      </c>
      <c r="AVN114" s="632" t="e">
        <f>(IF(AVN47-#REF!&lt;0,0,AVN47-#REF!)+#REF!)*1.21+IF($D$5="Koncesija",-AVN63*0.21,0)</f>
        <v>#REF!</v>
      </c>
      <c r="AVO114" s="632" t="e">
        <f>(IF(AVO47-#REF!&lt;0,0,AVO47-#REF!)+#REF!)*1.21+IF($D$5="Koncesija",-AVO63*0.21,0)</f>
        <v>#REF!</v>
      </c>
      <c r="AVP114" s="632" t="e">
        <f>(IF(AVP47-#REF!&lt;0,0,AVP47-#REF!)+#REF!)*1.21+IF($D$5="Koncesija",-AVP63*0.21,0)</f>
        <v>#REF!</v>
      </c>
      <c r="AVQ114" s="632" t="e">
        <f>(IF(AVQ47-#REF!&lt;0,0,AVQ47-#REF!)+#REF!)*1.21+IF($D$5="Koncesija",-AVQ63*0.21,0)</f>
        <v>#REF!</v>
      </c>
      <c r="AVR114" s="632" t="e">
        <f>(IF(AVR47-#REF!&lt;0,0,AVR47-#REF!)+#REF!)*1.21+IF($D$5="Koncesija",-AVR63*0.21,0)</f>
        <v>#REF!</v>
      </c>
      <c r="AVS114" s="632" t="e">
        <f>(IF(AVS47-#REF!&lt;0,0,AVS47-#REF!)+#REF!)*1.21+IF($D$5="Koncesija",-AVS63*0.21,0)</f>
        <v>#REF!</v>
      </c>
      <c r="AVT114" s="632" t="e">
        <f>(IF(AVT47-#REF!&lt;0,0,AVT47-#REF!)+#REF!)*1.21+IF($D$5="Koncesija",-AVT63*0.21,0)</f>
        <v>#REF!</v>
      </c>
      <c r="AVU114" s="632" t="e">
        <f>(IF(AVU47-#REF!&lt;0,0,AVU47-#REF!)+#REF!)*1.21+IF($D$5="Koncesija",-AVU63*0.21,0)</f>
        <v>#REF!</v>
      </c>
      <c r="AVV114" s="632" t="e">
        <f>(IF(AVV47-#REF!&lt;0,0,AVV47-#REF!)+#REF!)*1.21+IF($D$5="Koncesija",-AVV63*0.21,0)</f>
        <v>#REF!</v>
      </c>
      <c r="AVW114" s="632" t="e">
        <f>(IF(AVW47-#REF!&lt;0,0,AVW47-#REF!)+#REF!)*1.21+IF($D$5="Koncesija",-AVW63*0.21,0)</f>
        <v>#REF!</v>
      </c>
      <c r="AVX114" s="632" t="e">
        <f>(IF(AVX47-#REF!&lt;0,0,AVX47-#REF!)+#REF!)*1.21+IF($D$5="Koncesija",-AVX63*0.21,0)</f>
        <v>#REF!</v>
      </c>
      <c r="AVY114" s="632" t="e">
        <f>(IF(AVY47-#REF!&lt;0,0,AVY47-#REF!)+#REF!)*1.21+IF($D$5="Koncesija",-AVY63*0.21,0)</f>
        <v>#REF!</v>
      </c>
      <c r="AVZ114" s="632" t="e">
        <f>(IF(AVZ47-#REF!&lt;0,0,AVZ47-#REF!)+#REF!)*1.21+IF($D$5="Koncesija",-AVZ63*0.21,0)</f>
        <v>#REF!</v>
      </c>
      <c r="AWA114" s="632" t="e">
        <f>(IF(AWA47-#REF!&lt;0,0,AWA47-#REF!)+#REF!)*1.21+IF($D$5="Koncesija",-AWA63*0.21,0)</f>
        <v>#REF!</v>
      </c>
      <c r="AWB114" s="632" t="e">
        <f>(IF(AWB47-#REF!&lt;0,0,AWB47-#REF!)+#REF!)*1.21+IF($D$5="Koncesija",-AWB63*0.21,0)</f>
        <v>#REF!</v>
      </c>
      <c r="AWC114" s="632" t="e">
        <f>(IF(AWC47-#REF!&lt;0,0,AWC47-#REF!)+#REF!)*1.21+IF($D$5="Koncesija",-AWC63*0.21,0)</f>
        <v>#REF!</v>
      </c>
      <c r="AWD114" s="632" t="e">
        <f>(IF(AWD47-#REF!&lt;0,0,AWD47-#REF!)+#REF!)*1.21+IF($D$5="Koncesija",-AWD63*0.21,0)</f>
        <v>#REF!</v>
      </c>
      <c r="AWE114" s="632" t="e">
        <f>(IF(AWE47-#REF!&lt;0,0,AWE47-#REF!)+#REF!)*1.21+IF($D$5="Koncesija",-AWE63*0.21,0)</f>
        <v>#REF!</v>
      </c>
      <c r="AWF114" s="632" t="e">
        <f>(IF(AWF47-#REF!&lt;0,0,AWF47-#REF!)+#REF!)*1.21+IF($D$5="Koncesija",-AWF63*0.21,0)</f>
        <v>#REF!</v>
      </c>
      <c r="AWG114" s="632" t="e">
        <f>(IF(AWG47-#REF!&lt;0,0,AWG47-#REF!)+#REF!)*1.21+IF($D$5="Koncesija",-AWG63*0.21,0)</f>
        <v>#REF!</v>
      </c>
      <c r="AWH114" s="632" t="e">
        <f>(IF(AWH47-#REF!&lt;0,0,AWH47-#REF!)+#REF!)*1.21+IF($D$5="Koncesija",-AWH63*0.21,0)</f>
        <v>#REF!</v>
      </c>
      <c r="AWI114" s="632" t="e">
        <f>(IF(AWI47-#REF!&lt;0,0,AWI47-#REF!)+#REF!)*1.21+IF($D$5="Koncesija",-AWI63*0.21,0)</f>
        <v>#REF!</v>
      </c>
      <c r="AWJ114" s="632" t="e">
        <f>(IF(AWJ47-#REF!&lt;0,0,AWJ47-#REF!)+#REF!)*1.21+IF($D$5="Koncesija",-AWJ63*0.21,0)</f>
        <v>#REF!</v>
      </c>
      <c r="AWK114" s="632" t="e">
        <f>(IF(AWK47-#REF!&lt;0,0,AWK47-#REF!)+#REF!)*1.21+IF($D$5="Koncesija",-AWK63*0.21,0)</f>
        <v>#REF!</v>
      </c>
      <c r="AWL114" s="632" t="e">
        <f>(IF(AWL47-#REF!&lt;0,0,AWL47-#REF!)+#REF!)*1.21+IF($D$5="Koncesija",-AWL63*0.21,0)</f>
        <v>#REF!</v>
      </c>
      <c r="AWM114" s="632" t="e">
        <f>(IF(AWM47-#REF!&lt;0,0,AWM47-#REF!)+#REF!)*1.21+IF($D$5="Koncesija",-AWM63*0.21,0)</f>
        <v>#REF!</v>
      </c>
      <c r="AWN114" s="632" t="e">
        <f>(IF(AWN47-#REF!&lt;0,0,AWN47-#REF!)+#REF!)*1.21+IF($D$5="Koncesija",-AWN63*0.21,0)</f>
        <v>#REF!</v>
      </c>
      <c r="AWO114" s="632" t="e">
        <f>(IF(AWO47-#REF!&lt;0,0,AWO47-#REF!)+#REF!)*1.21+IF($D$5="Koncesija",-AWO63*0.21,0)</f>
        <v>#REF!</v>
      </c>
      <c r="AWP114" s="632" t="e">
        <f>(IF(AWP47-#REF!&lt;0,0,AWP47-#REF!)+#REF!)*1.21+IF($D$5="Koncesija",-AWP63*0.21,0)</f>
        <v>#REF!</v>
      </c>
      <c r="AWQ114" s="632" t="e">
        <f>(IF(AWQ47-#REF!&lt;0,0,AWQ47-#REF!)+#REF!)*1.21+IF($D$5="Koncesija",-AWQ63*0.21,0)</f>
        <v>#REF!</v>
      </c>
      <c r="AWR114" s="632" t="e">
        <f>(IF(AWR47-#REF!&lt;0,0,AWR47-#REF!)+#REF!)*1.21+IF($D$5="Koncesija",-AWR63*0.21,0)</f>
        <v>#REF!</v>
      </c>
      <c r="AWS114" s="632" t="e">
        <f>(IF(AWS47-#REF!&lt;0,0,AWS47-#REF!)+#REF!)*1.21+IF($D$5="Koncesija",-AWS63*0.21,0)</f>
        <v>#REF!</v>
      </c>
      <c r="AWT114" s="632" t="e">
        <f>(IF(AWT47-#REF!&lt;0,0,AWT47-#REF!)+#REF!)*1.21+IF($D$5="Koncesija",-AWT63*0.21,0)</f>
        <v>#REF!</v>
      </c>
      <c r="AWU114" s="632" t="e">
        <f>(IF(AWU47-#REF!&lt;0,0,AWU47-#REF!)+#REF!)*1.21+IF($D$5="Koncesija",-AWU63*0.21,0)</f>
        <v>#REF!</v>
      </c>
      <c r="AWV114" s="632" t="e">
        <f>(IF(AWV47-#REF!&lt;0,0,AWV47-#REF!)+#REF!)*1.21+IF($D$5="Koncesija",-AWV63*0.21,0)</f>
        <v>#REF!</v>
      </c>
      <c r="AWW114" s="632" t="e">
        <f>(IF(AWW47-#REF!&lt;0,0,AWW47-#REF!)+#REF!)*1.21+IF($D$5="Koncesija",-AWW63*0.21,0)</f>
        <v>#REF!</v>
      </c>
      <c r="AWX114" s="632" t="e">
        <f>(IF(AWX47-#REF!&lt;0,0,AWX47-#REF!)+#REF!)*1.21+IF($D$5="Koncesija",-AWX63*0.21,0)</f>
        <v>#REF!</v>
      </c>
      <c r="AWY114" s="632" t="e">
        <f>(IF(AWY47-#REF!&lt;0,0,AWY47-#REF!)+#REF!)*1.21+IF($D$5="Koncesija",-AWY63*0.21,0)</f>
        <v>#REF!</v>
      </c>
      <c r="AWZ114" s="632" t="e">
        <f>(IF(AWZ47-#REF!&lt;0,0,AWZ47-#REF!)+#REF!)*1.21+IF($D$5="Koncesija",-AWZ63*0.21,0)</f>
        <v>#REF!</v>
      </c>
      <c r="AXA114" s="632" t="e">
        <f>(IF(AXA47-#REF!&lt;0,0,AXA47-#REF!)+#REF!)*1.21+IF($D$5="Koncesija",-AXA63*0.21,0)</f>
        <v>#REF!</v>
      </c>
      <c r="AXB114" s="632" t="e">
        <f>(IF(AXB47-#REF!&lt;0,0,AXB47-#REF!)+#REF!)*1.21+IF($D$5="Koncesija",-AXB63*0.21,0)</f>
        <v>#REF!</v>
      </c>
      <c r="AXC114" s="632" t="e">
        <f>(IF(AXC47-#REF!&lt;0,0,AXC47-#REF!)+#REF!)*1.21+IF($D$5="Koncesija",-AXC63*0.21,0)</f>
        <v>#REF!</v>
      </c>
      <c r="AXD114" s="632" t="e">
        <f>(IF(AXD47-#REF!&lt;0,0,AXD47-#REF!)+#REF!)*1.21+IF($D$5="Koncesija",-AXD63*0.21,0)</f>
        <v>#REF!</v>
      </c>
      <c r="AXE114" s="632" t="e">
        <f>(IF(AXE47-#REF!&lt;0,0,AXE47-#REF!)+#REF!)*1.21+IF($D$5="Koncesija",-AXE63*0.21,0)</f>
        <v>#REF!</v>
      </c>
      <c r="AXF114" s="632" t="e">
        <f>(IF(AXF47-#REF!&lt;0,0,AXF47-#REF!)+#REF!)*1.21+IF($D$5="Koncesija",-AXF63*0.21,0)</f>
        <v>#REF!</v>
      </c>
      <c r="AXG114" s="632" t="e">
        <f>(IF(AXG47-#REF!&lt;0,0,AXG47-#REF!)+#REF!)*1.21+IF($D$5="Koncesija",-AXG63*0.21,0)</f>
        <v>#REF!</v>
      </c>
      <c r="AXH114" s="632" t="e">
        <f>(IF(AXH47-#REF!&lt;0,0,AXH47-#REF!)+#REF!)*1.21+IF($D$5="Koncesija",-AXH63*0.21,0)</f>
        <v>#REF!</v>
      </c>
      <c r="AXI114" s="632" t="e">
        <f>(IF(AXI47-#REF!&lt;0,0,AXI47-#REF!)+#REF!)*1.21+IF($D$5="Koncesija",-AXI63*0.21,0)</f>
        <v>#REF!</v>
      </c>
      <c r="AXJ114" s="632" t="e">
        <f>(IF(AXJ47-#REF!&lt;0,0,AXJ47-#REF!)+#REF!)*1.21+IF($D$5="Koncesija",-AXJ63*0.21,0)</f>
        <v>#REF!</v>
      </c>
      <c r="AXK114" s="632" t="e">
        <f>(IF(AXK47-#REF!&lt;0,0,AXK47-#REF!)+#REF!)*1.21+IF($D$5="Koncesija",-AXK63*0.21,0)</f>
        <v>#REF!</v>
      </c>
      <c r="AXL114" s="632" t="e">
        <f>(IF(AXL47-#REF!&lt;0,0,AXL47-#REF!)+#REF!)*1.21+IF($D$5="Koncesija",-AXL63*0.21,0)</f>
        <v>#REF!</v>
      </c>
      <c r="AXM114" s="632" t="e">
        <f>(IF(AXM47-#REF!&lt;0,0,AXM47-#REF!)+#REF!)*1.21+IF($D$5="Koncesija",-AXM63*0.21,0)</f>
        <v>#REF!</v>
      </c>
      <c r="AXN114" s="632" t="e">
        <f>(IF(AXN47-#REF!&lt;0,0,AXN47-#REF!)+#REF!)*1.21+IF($D$5="Koncesija",-AXN63*0.21,0)</f>
        <v>#REF!</v>
      </c>
      <c r="AXO114" s="632" t="e">
        <f>(IF(AXO47-#REF!&lt;0,0,AXO47-#REF!)+#REF!)*1.21+IF($D$5="Koncesija",-AXO63*0.21,0)</f>
        <v>#REF!</v>
      </c>
      <c r="AXP114" s="632" t="e">
        <f>(IF(AXP47-#REF!&lt;0,0,AXP47-#REF!)+#REF!)*1.21+IF($D$5="Koncesija",-AXP63*0.21,0)</f>
        <v>#REF!</v>
      </c>
      <c r="AXQ114" s="632" t="e">
        <f>(IF(AXQ47-#REF!&lt;0,0,AXQ47-#REF!)+#REF!)*1.21+IF($D$5="Koncesija",-AXQ63*0.21,0)</f>
        <v>#REF!</v>
      </c>
      <c r="AXR114" s="632" t="e">
        <f>(IF(AXR47-#REF!&lt;0,0,AXR47-#REF!)+#REF!)*1.21+IF($D$5="Koncesija",-AXR63*0.21,0)</f>
        <v>#REF!</v>
      </c>
      <c r="AXS114" s="632" t="e">
        <f>(IF(AXS47-#REF!&lt;0,0,AXS47-#REF!)+#REF!)*1.21+IF($D$5="Koncesija",-AXS63*0.21,0)</f>
        <v>#REF!</v>
      </c>
      <c r="AXT114" s="632" t="e">
        <f>(IF(AXT47-#REF!&lt;0,0,AXT47-#REF!)+#REF!)*1.21+IF($D$5="Koncesija",-AXT63*0.21,0)</f>
        <v>#REF!</v>
      </c>
      <c r="AXU114" s="632" t="e">
        <f>(IF(AXU47-#REF!&lt;0,0,AXU47-#REF!)+#REF!)*1.21+IF($D$5="Koncesija",-AXU63*0.21,0)</f>
        <v>#REF!</v>
      </c>
      <c r="AXV114" s="632" t="e">
        <f>(IF(AXV47-#REF!&lt;0,0,AXV47-#REF!)+#REF!)*1.21+IF($D$5="Koncesija",-AXV63*0.21,0)</f>
        <v>#REF!</v>
      </c>
      <c r="AXW114" s="632" t="e">
        <f>(IF(AXW47-#REF!&lt;0,0,AXW47-#REF!)+#REF!)*1.21+IF($D$5="Koncesija",-AXW63*0.21,0)</f>
        <v>#REF!</v>
      </c>
      <c r="AXX114" s="632" t="e">
        <f>(IF(AXX47-#REF!&lt;0,0,AXX47-#REF!)+#REF!)*1.21+IF($D$5="Koncesija",-AXX63*0.21,0)</f>
        <v>#REF!</v>
      </c>
      <c r="AXY114" s="632" t="e">
        <f>(IF(AXY47-#REF!&lt;0,0,AXY47-#REF!)+#REF!)*1.21+IF($D$5="Koncesija",-AXY63*0.21,0)</f>
        <v>#REF!</v>
      </c>
      <c r="AXZ114" s="632" t="e">
        <f>(IF(AXZ47-#REF!&lt;0,0,AXZ47-#REF!)+#REF!)*1.21+IF($D$5="Koncesija",-AXZ63*0.21,0)</f>
        <v>#REF!</v>
      </c>
      <c r="AYA114" s="632" t="e">
        <f>(IF(AYA47-#REF!&lt;0,0,AYA47-#REF!)+#REF!)*1.21+IF($D$5="Koncesija",-AYA63*0.21,0)</f>
        <v>#REF!</v>
      </c>
      <c r="AYB114" s="632" t="e">
        <f>(IF(AYB47-#REF!&lt;0,0,AYB47-#REF!)+#REF!)*1.21+IF($D$5="Koncesija",-AYB63*0.21,0)</f>
        <v>#REF!</v>
      </c>
      <c r="AYC114" s="632" t="e">
        <f>(IF(AYC47-#REF!&lt;0,0,AYC47-#REF!)+#REF!)*1.21+IF($D$5="Koncesija",-AYC63*0.21,0)</f>
        <v>#REF!</v>
      </c>
      <c r="AYD114" s="632" t="e">
        <f>(IF(AYD47-#REF!&lt;0,0,AYD47-#REF!)+#REF!)*1.21+IF($D$5="Koncesija",-AYD63*0.21,0)</f>
        <v>#REF!</v>
      </c>
      <c r="AYE114" s="632" t="e">
        <f>(IF(AYE47-#REF!&lt;0,0,AYE47-#REF!)+#REF!)*1.21+IF($D$5="Koncesija",-AYE63*0.21,0)</f>
        <v>#REF!</v>
      </c>
      <c r="AYF114" s="632" t="e">
        <f>(IF(AYF47-#REF!&lt;0,0,AYF47-#REF!)+#REF!)*1.21+IF($D$5="Koncesija",-AYF63*0.21,0)</f>
        <v>#REF!</v>
      </c>
      <c r="AYG114" s="632" t="e">
        <f>(IF(AYG47-#REF!&lt;0,0,AYG47-#REF!)+#REF!)*1.21+IF($D$5="Koncesija",-AYG63*0.21,0)</f>
        <v>#REF!</v>
      </c>
      <c r="AYH114" s="632" t="e">
        <f>(IF(AYH47-#REF!&lt;0,0,AYH47-#REF!)+#REF!)*1.21+IF($D$5="Koncesija",-AYH63*0.21,0)</f>
        <v>#REF!</v>
      </c>
      <c r="AYI114" s="632" t="e">
        <f>(IF(AYI47-#REF!&lt;0,0,AYI47-#REF!)+#REF!)*1.21+IF($D$5="Koncesija",-AYI63*0.21,0)</f>
        <v>#REF!</v>
      </c>
      <c r="AYJ114" s="632" t="e">
        <f>(IF(AYJ47-#REF!&lt;0,0,AYJ47-#REF!)+#REF!)*1.21+IF($D$5="Koncesija",-AYJ63*0.21,0)</f>
        <v>#REF!</v>
      </c>
      <c r="AYK114" s="632" t="e">
        <f>(IF(AYK47-#REF!&lt;0,0,AYK47-#REF!)+#REF!)*1.21+IF($D$5="Koncesija",-AYK63*0.21,0)</f>
        <v>#REF!</v>
      </c>
      <c r="AYL114" s="632" t="e">
        <f>(IF(AYL47-#REF!&lt;0,0,AYL47-#REF!)+#REF!)*1.21+IF($D$5="Koncesija",-AYL63*0.21,0)</f>
        <v>#REF!</v>
      </c>
      <c r="AYM114" s="632" t="e">
        <f>(IF(AYM47-#REF!&lt;0,0,AYM47-#REF!)+#REF!)*1.21+IF($D$5="Koncesija",-AYM63*0.21,0)</f>
        <v>#REF!</v>
      </c>
      <c r="AYN114" s="632" t="e">
        <f>(IF(AYN47-#REF!&lt;0,0,AYN47-#REF!)+#REF!)*1.21+IF($D$5="Koncesija",-AYN63*0.21,0)</f>
        <v>#REF!</v>
      </c>
      <c r="AYO114" s="632" t="e">
        <f>(IF(AYO47-#REF!&lt;0,0,AYO47-#REF!)+#REF!)*1.21+IF($D$5="Koncesija",-AYO63*0.21,0)</f>
        <v>#REF!</v>
      </c>
      <c r="AYP114" s="632" t="e">
        <f>(IF(AYP47-#REF!&lt;0,0,AYP47-#REF!)+#REF!)*1.21+IF($D$5="Koncesija",-AYP63*0.21,0)</f>
        <v>#REF!</v>
      </c>
      <c r="AYQ114" s="632" t="e">
        <f>(IF(AYQ47-#REF!&lt;0,0,AYQ47-#REF!)+#REF!)*1.21+IF($D$5="Koncesija",-AYQ63*0.21,0)</f>
        <v>#REF!</v>
      </c>
      <c r="AYR114" s="632" t="e">
        <f>(IF(AYR47-#REF!&lt;0,0,AYR47-#REF!)+#REF!)*1.21+IF($D$5="Koncesija",-AYR63*0.21,0)</f>
        <v>#REF!</v>
      </c>
      <c r="AYS114" s="632" t="e">
        <f>(IF(AYS47-#REF!&lt;0,0,AYS47-#REF!)+#REF!)*1.21+IF($D$5="Koncesija",-AYS63*0.21,0)</f>
        <v>#REF!</v>
      </c>
      <c r="AYT114" s="632" t="e">
        <f>(IF(AYT47-#REF!&lt;0,0,AYT47-#REF!)+#REF!)*1.21+IF($D$5="Koncesija",-AYT63*0.21,0)</f>
        <v>#REF!</v>
      </c>
      <c r="AYU114" s="632" t="e">
        <f>(IF(AYU47-#REF!&lt;0,0,AYU47-#REF!)+#REF!)*1.21+IF($D$5="Koncesija",-AYU63*0.21,0)</f>
        <v>#REF!</v>
      </c>
      <c r="AYV114" s="632" t="e">
        <f>(IF(AYV47-#REF!&lt;0,0,AYV47-#REF!)+#REF!)*1.21+IF($D$5="Koncesija",-AYV63*0.21,0)</f>
        <v>#REF!</v>
      </c>
      <c r="AYW114" s="632" t="e">
        <f>(IF(AYW47-#REF!&lt;0,0,AYW47-#REF!)+#REF!)*1.21+IF($D$5="Koncesija",-AYW63*0.21,0)</f>
        <v>#REF!</v>
      </c>
      <c r="AYX114" s="632" t="e">
        <f>(IF(AYX47-#REF!&lt;0,0,AYX47-#REF!)+#REF!)*1.21+IF($D$5="Koncesija",-AYX63*0.21,0)</f>
        <v>#REF!</v>
      </c>
      <c r="AYY114" s="632" t="e">
        <f>(IF(AYY47-#REF!&lt;0,0,AYY47-#REF!)+#REF!)*1.21+IF($D$5="Koncesija",-AYY63*0.21,0)</f>
        <v>#REF!</v>
      </c>
      <c r="AYZ114" s="632" t="e">
        <f>(IF(AYZ47-#REF!&lt;0,0,AYZ47-#REF!)+#REF!)*1.21+IF($D$5="Koncesija",-AYZ63*0.21,0)</f>
        <v>#REF!</v>
      </c>
      <c r="AZA114" s="632" t="e">
        <f>(IF(AZA47-#REF!&lt;0,0,AZA47-#REF!)+#REF!)*1.21+IF($D$5="Koncesija",-AZA63*0.21,0)</f>
        <v>#REF!</v>
      </c>
      <c r="AZB114" s="632" t="e">
        <f>(IF(AZB47-#REF!&lt;0,0,AZB47-#REF!)+#REF!)*1.21+IF($D$5="Koncesija",-AZB63*0.21,0)</f>
        <v>#REF!</v>
      </c>
      <c r="AZC114" s="632" t="e">
        <f>(IF(AZC47-#REF!&lt;0,0,AZC47-#REF!)+#REF!)*1.21+IF($D$5="Koncesija",-AZC63*0.21,0)</f>
        <v>#REF!</v>
      </c>
      <c r="AZD114" s="632" t="e">
        <f>(IF(AZD47-#REF!&lt;0,0,AZD47-#REF!)+#REF!)*1.21+IF($D$5="Koncesija",-AZD63*0.21,0)</f>
        <v>#REF!</v>
      </c>
      <c r="AZE114" s="632" t="e">
        <f>(IF(AZE47-#REF!&lt;0,0,AZE47-#REF!)+#REF!)*1.21+IF($D$5="Koncesija",-AZE63*0.21,0)</f>
        <v>#REF!</v>
      </c>
      <c r="AZF114" s="632" t="e">
        <f>(IF(AZF47-#REF!&lt;0,0,AZF47-#REF!)+#REF!)*1.21+IF($D$5="Koncesija",-AZF63*0.21,0)</f>
        <v>#REF!</v>
      </c>
      <c r="AZG114" s="632" t="e">
        <f>(IF(AZG47-#REF!&lt;0,0,AZG47-#REF!)+#REF!)*1.21+IF($D$5="Koncesija",-AZG63*0.21,0)</f>
        <v>#REF!</v>
      </c>
      <c r="AZH114" s="632" t="e">
        <f>(IF(AZH47-#REF!&lt;0,0,AZH47-#REF!)+#REF!)*1.21+IF($D$5="Koncesija",-AZH63*0.21,0)</f>
        <v>#REF!</v>
      </c>
      <c r="AZI114" s="632" t="e">
        <f>(IF(AZI47-#REF!&lt;0,0,AZI47-#REF!)+#REF!)*1.21+IF($D$5="Koncesija",-AZI63*0.21,0)</f>
        <v>#REF!</v>
      </c>
      <c r="AZJ114" s="632" t="e">
        <f>(IF(AZJ47-#REF!&lt;0,0,AZJ47-#REF!)+#REF!)*1.21+IF($D$5="Koncesija",-AZJ63*0.21,0)</f>
        <v>#REF!</v>
      </c>
      <c r="AZK114" s="632" t="e">
        <f>(IF(AZK47-#REF!&lt;0,0,AZK47-#REF!)+#REF!)*1.21+IF($D$5="Koncesija",-AZK63*0.21,0)</f>
        <v>#REF!</v>
      </c>
      <c r="AZL114" s="632" t="e">
        <f>(IF(AZL47-#REF!&lt;0,0,AZL47-#REF!)+#REF!)*1.21+IF($D$5="Koncesija",-AZL63*0.21,0)</f>
        <v>#REF!</v>
      </c>
      <c r="AZM114" s="632" t="e">
        <f>(IF(AZM47-#REF!&lt;0,0,AZM47-#REF!)+#REF!)*1.21+IF($D$5="Koncesija",-AZM63*0.21,0)</f>
        <v>#REF!</v>
      </c>
      <c r="AZN114" s="632" t="e">
        <f>(IF(AZN47-#REF!&lt;0,0,AZN47-#REF!)+#REF!)*1.21+IF($D$5="Koncesija",-AZN63*0.21,0)</f>
        <v>#REF!</v>
      </c>
      <c r="AZO114" s="632" t="e">
        <f>(IF(AZO47-#REF!&lt;0,0,AZO47-#REF!)+#REF!)*1.21+IF($D$5="Koncesija",-AZO63*0.21,0)</f>
        <v>#REF!</v>
      </c>
      <c r="AZP114" s="632" t="e">
        <f>(IF(AZP47-#REF!&lt;0,0,AZP47-#REF!)+#REF!)*1.21+IF($D$5="Koncesija",-AZP63*0.21,0)</f>
        <v>#REF!</v>
      </c>
      <c r="AZQ114" s="632" t="e">
        <f>(IF(AZQ47-#REF!&lt;0,0,AZQ47-#REF!)+#REF!)*1.21+IF($D$5="Koncesija",-AZQ63*0.21,0)</f>
        <v>#REF!</v>
      </c>
      <c r="AZR114" s="632" t="e">
        <f>(IF(AZR47-#REF!&lt;0,0,AZR47-#REF!)+#REF!)*1.21+IF($D$5="Koncesija",-AZR63*0.21,0)</f>
        <v>#REF!</v>
      </c>
      <c r="AZS114" s="632" t="e">
        <f>(IF(AZS47-#REF!&lt;0,0,AZS47-#REF!)+#REF!)*1.21+IF($D$5="Koncesija",-AZS63*0.21,0)</f>
        <v>#REF!</v>
      </c>
      <c r="AZT114" s="632" t="e">
        <f>(IF(AZT47-#REF!&lt;0,0,AZT47-#REF!)+#REF!)*1.21+IF($D$5="Koncesija",-AZT63*0.21,0)</f>
        <v>#REF!</v>
      </c>
      <c r="AZU114" s="632" t="e">
        <f>(IF(AZU47-#REF!&lt;0,0,AZU47-#REF!)+#REF!)*1.21+IF($D$5="Koncesija",-AZU63*0.21,0)</f>
        <v>#REF!</v>
      </c>
      <c r="AZV114" s="632" t="e">
        <f>(IF(AZV47-#REF!&lt;0,0,AZV47-#REF!)+#REF!)*1.21+IF($D$5="Koncesija",-AZV63*0.21,0)</f>
        <v>#REF!</v>
      </c>
      <c r="AZW114" s="632" t="e">
        <f>(IF(AZW47-#REF!&lt;0,0,AZW47-#REF!)+#REF!)*1.21+IF($D$5="Koncesija",-AZW63*0.21,0)</f>
        <v>#REF!</v>
      </c>
      <c r="AZX114" s="632" t="e">
        <f>(IF(AZX47-#REF!&lt;0,0,AZX47-#REF!)+#REF!)*1.21+IF($D$5="Koncesija",-AZX63*0.21,0)</f>
        <v>#REF!</v>
      </c>
      <c r="AZY114" s="632" t="e">
        <f>(IF(AZY47-#REF!&lt;0,0,AZY47-#REF!)+#REF!)*1.21+IF($D$5="Koncesija",-AZY63*0.21,0)</f>
        <v>#REF!</v>
      </c>
      <c r="AZZ114" s="632" t="e">
        <f>(IF(AZZ47-#REF!&lt;0,0,AZZ47-#REF!)+#REF!)*1.21+IF($D$5="Koncesija",-AZZ63*0.21,0)</f>
        <v>#REF!</v>
      </c>
      <c r="BAA114" s="632" t="e">
        <f>(IF(BAA47-#REF!&lt;0,0,BAA47-#REF!)+#REF!)*1.21+IF($D$5="Koncesija",-BAA63*0.21,0)</f>
        <v>#REF!</v>
      </c>
      <c r="BAB114" s="632" t="e">
        <f>(IF(BAB47-#REF!&lt;0,0,BAB47-#REF!)+#REF!)*1.21+IF($D$5="Koncesija",-BAB63*0.21,0)</f>
        <v>#REF!</v>
      </c>
      <c r="BAC114" s="632" t="e">
        <f>(IF(BAC47-#REF!&lt;0,0,BAC47-#REF!)+#REF!)*1.21+IF($D$5="Koncesija",-BAC63*0.21,0)</f>
        <v>#REF!</v>
      </c>
      <c r="BAD114" s="632" t="e">
        <f>(IF(BAD47-#REF!&lt;0,0,BAD47-#REF!)+#REF!)*1.21+IF($D$5="Koncesija",-BAD63*0.21,0)</f>
        <v>#REF!</v>
      </c>
      <c r="BAE114" s="632" t="e">
        <f>(IF(BAE47-#REF!&lt;0,0,BAE47-#REF!)+#REF!)*1.21+IF($D$5="Koncesija",-BAE63*0.21,0)</f>
        <v>#REF!</v>
      </c>
      <c r="BAF114" s="632" t="e">
        <f>(IF(BAF47-#REF!&lt;0,0,BAF47-#REF!)+#REF!)*1.21+IF($D$5="Koncesija",-BAF63*0.21,0)</f>
        <v>#REF!</v>
      </c>
      <c r="BAG114" s="632" t="e">
        <f>(IF(BAG47-#REF!&lt;0,0,BAG47-#REF!)+#REF!)*1.21+IF($D$5="Koncesija",-BAG63*0.21,0)</f>
        <v>#REF!</v>
      </c>
      <c r="BAH114" s="632" t="e">
        <f>(IF(BAH47-#REF!&lt;0,0,BAH47-#REF!)+#REF!)*1.21+IF($D$5="Koncesija",-BAH63*0.21,0)</f>
        <v>#REF!</v>
      </c>
      <c r="BAI114" s="632" t="e">
        <f>(IF(BAI47-#REF!&lt;0,0,BAI47-#REF!)+#REF!)*1.21+IF($D$5="Koncesija",-BAI63*0.21,0)</f>
        <v>#REF!</v>
      </c>
      <c r="BAJ114" s="632" t="e">
        <f>(IF(BAJ47-#REF!&lt;0,0,BAJ47-#REF!)+#REF!)*1.21+IF($D$5="Koncesija",-BAJ63*0.21,0)</f>
        <v>#REF!</v>
      </c>
      <c r="BAK114" s="632" t="e">
        <f>(IF(BAK47-#REF!&lt;0,0,BAK47-#REF!)+#REF!)*1.21+IF($D$5="Koncesija",-BAK63*0.21,0)</f>
        <v>#REF!</v>
      </c>
      <c r="BAL114" s="632" t="e">
        <f>(IF(BAL47-#REF!&lt;0,0,BAL47-#REF!)+#REF!)*1.21+IF($D$5="Koncesija",-BAL63*0.21,0)</f>
        <v>#REF!</v>
      </c>
      <c r="BAM114" s="632" t="e">
        <f>(IF(BAM47-#REF!&lt;0,0,BAM47-#REF!)+#REF!)*1.21+IF($D$5="Koncesija",-BAM63*0.21,0)</f>
        <v>#REF!</v>
      </c>
      <c r="BAN114" s="632" t="e">
        <f>(IF(BAN47-#REF!&lt;0,0,BAN47-#REF!)+#REF!)*1.21+IF($D$5="Koncesija",-BAN63*0.21,0)</f>
        <v>#REF!</v>
      </c>
      <c r="BAO114" s="632" t="e">
        <f>(IF(BAO47-#REF!&lt;0,0,BAO47-#REF!)+#REF!)*1.21+IF($D$5="Koncesija",-BAO63*0.21,0)</f>
        <v>#REF!</v>
      </c>
      <c r="BAP114" s="632" t="e">
        <f>(IF(BAP47-#REF!&lt;0,0,BAP47-#REF!)+#REF!)*1.21+IF($D$5="Koncesija",-BAP63*0.21,0)</f>
        <v>#REF!</v>
      </c>
      <c r="BAQ114" s="632" t="e">
        <f>(IF(BAQ47-#REF!&lt;0,0,BAQ47-#REF!)+#REF!)*1.21+IF($D$5="Koncesija",-BAQ63*0.21,0)</f>
        <v>#REF!</v>
      </c>
      <c r="BAR114" s="632" t="e">
        <f>(IF(BAR47-#REF!&lt;0,0,BAR47-#REF!)+#REF!)*1.21+IF($D$5="Koncesija",-BAR63*0.21,0)</f>
        <v>#REF!</v>
      </c>
      <c r="BAS114" s="632" t="e">
        <f>(IF(BAS47-#REF!&lt;0,0,BAS47-#REF!)+#REF!)*1.21+IF($D$5="Koncesija",-BAS63*0.21,0)</f>
        <v>#REF!</v>
      </c>
      <c r="BAT114" s="632" t="e">
        <f>(IF(BAT47-#REF!&lt;0,0,BAT47-#REF!)+#REF!)*1.21+IF($D$5="Koncesija",-BAT63*0.21,0)</f>
        <v>#REF!</v>
      </c>
      <c r="BAU114" s="632" t="e">
        <f>(IF(BAU47-#REF!&lt;0,0,BAU47-#REF!)+#REF!)*1.21+IF($D$5="Koncesija",-BAU63*0.21,0)</f>
        <v>#REF!</v>
      </c>
      <c r="BAV114" s="632" t="e">
        <f>(IF(BAV47-#REF!&lt;0,0,BAV47-#REF!)+#REF!)*1.21+IF($D$5="Koncesija",-BAV63*0.21,0)</f>
        <v>#REF!</v>
      </c>
      <c r="BAW114" s="632" t="e">
        <f>(IF(BAW47-#REF!&lt;0,0,BAW47-#REF!)+#REF!)*1.21+IF($D$5="Koncesija",-BAW63*0.21,0)</f>
        <v>#REF!</v>
      </c>
      <c r="BAX114" s="632" t="e">
        <f>(IF(BAX47-#REF!&lt;0,0,BAX47-#REF!)+#REF!)*1.21+IF($D$5="Koncesija",-BAX63*0.21,0)</f>
        <v>#REF!</v>
      </c>
      <c r="BAY114" s="632" t="e">
        <f>(IF(BAY47-#REF!&lt;0,0,BAY47-#REF!)+#REF!)*1.21+IF($D$5="Koncesija",-BAY63*0.21,0)</f>
        <v>#REF!</v>
      </c>
      <c r="BAZ114" s="632" t="e">
        <f>(IF(BAZ47-#REF!&lt;0,0,BAZ47-#REF!)+#REF!)*1.21+IF($D$5="Koncesija",-BAZ63*0.21,0)</f>
        <v>#REF!</v>
      </c>
      <c r="BBA114" s="632" t="e">
        <f>(IF(BBA47-#REF!&lt;0,0,BBA47-#REF!)+#REF!)*1.21+IF($D$5="Koncesija",-BBA63*0.21,0)</f>
        <v>#REF!</v>
      </c>
      <c r="BBB114" s="632" t="e">
        <f>(IF(BBB47-#REF!&lt;0,0,BBB47-#REF!)+#REF!)*1.21+IF($D$5="Koncesija",-BBB63*0.21,0)</f>
        <v>#REF!</v>
      </c>
      <c r="BBC114" s="632" t="e">
        <f>(IF(BBC47-#REF!&lt;0,0,BBC47-#REF!)+#REF!)*1.21+IF($D$5="Koncesija",-BBC63*0.21,0)</f>
        <v>#REF!</v>
      </c>
      <c r="BBD114" s="632" t="e">
        <f>(IF(BBD47-#REF!&lt;0,0,BBD47-#REF!)+#REF!)*1.21+IF($D$5="Koncesija",-BBD63*0.21,0)</f>
        <v>#REF!</v>
      </c>
      <c r="BBE114" s="632" t="e">
        <f>(IF(BBE47-#REF!&lt;0,0,BBE47-#REF!)+#REF!)*1.21+IF($D$5="Koncesija",-BBE63*0.21,0)</f>
        <v>#REF!</v>
      </c>
      <c r="BBF114" s="632" t="e">
        <f>(IF(BBF47-#REF!&lt;0,0,BBF47-#REF!)+#REF!)*1.21+IF($D$5="Koncesija",-BBF63*0.21,0)</f>
        <v>#REF!</v>
      </c>
      <c r="BBG114" s="632" t="e">
        <f>(IF(BBG47-#REF!&lt;0,0,BBG47-#REF!)+#REF!)*1.21+IF($D$5="Koncesija",-BBG63*0.21,0)</f>
        <v>#REF!</v>
      </c>
      <c r="BBH114" s="632" t="e">
        <f>(IF(BBH47-#REF!&lt;0,0,BBH47-#REF!)+#REF!)*1.21+IF($D$5="Koncesija",-BBH63*0.21,0)</f>
        <v>#REF!</v>
      </c>
      <c r="BBI114" s="632" t="e">
        <f>(IF(BBI47-#REF!&lt;0,0,BBI47-#REF!)+#REF!)*1.21+IF($D$5="Koncesija",-BBI63*0.21,0)</f>
        <v>#REF!</v>
      </c>
      <c r="BBJ114" s="632" t="e">
        <f>(IF(BBJ47-#REF!&lt;0,0,BBJ47-#REF!)+#REF!)*1.21+IF($D$5="Koncesija",-BBJ63*0.21,0)</f>
        <v>#REF!</v>
      </c>
      <c r="BBK114" s="632" t="e">
        <f>(IF(BBK47-#REF!&lt;0,0,BBK47-#REF!)+#REF!)*1.21+IF($D$5="Koncesija",-BBK63*0.21,0)</f>
        <v>#REF!</v>
      </c>
      <c r="BBL114" s="632" t="e">
        <f>(IF(BBL47-#REF!&lt;0,0,BBL47-#REF!)+#REF!)*1.21+IF($D$5="Koncesija",-BBL63*0.21,0)</f>
        <v>#REF!</v>
      </c>
      <c r="BBM114" s="632" t="e">
        <f>(IF(BBM47-#REF!&lt;0,0,BBM47-#REF!)+#REF!)*1.21+IF($D$5="Koncesija",-BBM63*0.21,0)</f>
        <v>#REF!</v>
      </c>
      <c r="BBN114" s="632" t="e">
        <f>(IF(BBN47-#REF!&lt;0,0,BBN47-#REF!)+#REF!)*1.21+IF($D$5="Koncesija",-BBN63*0.21,0)</f>
        <v>#REF!</v>
      </c>
      <c r="BBO114" s="632" t="e">
        <f>(IF(BBO47-#REF!&lt;0,0,BBO47-#REF!)+#REF!)*1.21+IF($D$5="Koncesija",-BBO63*0.21,0)</f>
        <v>#REF!</v>
      </c>
      <c r="BBP114" s="632" t="e">
        <f>(IF(BBP47-#REF!&lt;0,0,BBP47-#REF!)+#REF!)*1.21+IF($D$5="Koncesija",-BBP63*0.21,0)</f>
        <v>#REF!</v>
      </c>
      <c r="BBQ114" s="632" t="e">
        <f>(IF(BBQ47-#REF!&lt;0,0,BBQ47-#REF!)+#REF!)*1.21+IF($D$5="Koncesija",-BBQ63*0.21,0)</f>
        <v>#REF!</v>
      </c>
      <c r="BBR114" s="632" t="e">
        <f>(IF(BBR47-#REF!&lt;0,0,BBR47-#REF!)+#REF!)*1.21+IF($D$5="Koncesija",-BBR63*0.21,0)</f>
        <v>#REF!</v>
      </c>
      <c r="BBS114" s="632" t="e">
        <f>(IF(BBS47-#REF!&lt;0,0,BBS47-#REF!)+#REF!)*1.21+IF($D$5="Koncesija",-BBS63*0.21,0)</f>
        <v>#REF!</v>
      </c>
      <c r="BBT114" s="632" t="e">
        <f>(IF(BBT47-#REF!&lt;0,0,BBT47-#REF!)+#REF!)*1.21+IF($D$5="Koncesija",-BBT63*0.21,0)</f>
        <v>#REF!</v>
      </c>
      <c r="BBU114" s="632" t="e">
        <f>(IF(BBU47-#REF!&lt;0,0,BBU47-#REF!)+#REF!)*1.21+IF($D$5="Koncesija",-BBU63*0.21,0)</f>
        <v>#REF!</v>
      </c>
      <c r="BBV114" s="632" t="e">
        <f>(IF(BBV47-#REF!&lt;0,0,BBV47-#REF!)+#REF!)*1.21+IF($D$5="Koncesija",-BBV63*0.21,0)</f>
        <v>#REF!</v>
      </c>
      <c r="BBW114" s="632" t="e">
        <f>(IF(BBW47-#REF!&lt;0,0,BBW47-#REF!)+#REF!)*1.21+IF($D$5="Koncesija",-BBW63*0.21,0)</f>
        <v>#REF!</v>
      </c>
      <c r="BBX114" s="632" t="e">
        <f>(IF(BBX47-#REF!&lt;0,0,BBX47-#REF!)+#REF!)*1.21+IF($D$5="Koncesija",-BBX63*0.21,0)</f>
        <v>#REF!</v>
      </c>
      <c r="BBY114" s="632" t="e">
        <f>(IF(BBY47-#REF!&lt;0,0,BBY47-#REF!)+#REF!)*1.21+IF($D$5="Koncesija",-BBY63*0.21,0)</f>
        <v>#REF!</v>
      </c>
      <c r="BBZ114" s="632" t="e">
        <f>(IF(BBZ47-#REF!&lt;0,0,BBZ47-#REF!)+#REF!)*1.21+IF($D$5="Koncesija",-BBZ63*0.21,0)</f>
        <v>#REF!</v>
      </c>
      <c r="BCA114" s="632" t="e">
        <f>(IF(BCA47-#REF!&lt;0,0,BCA47-#REF!)+#REF!)*1.21+IF($D$5="Koncesija",-BCA63*0.21,0)</f>
        <v>#REF!</v>
      </c>
      <c r="BCB114" s="632" t="e">
        <f>(IF(BCB47-#REF!&lt;0,0,BCB47-#REF!)+#REF!)*1.21+IF($D$5="Koncesija",-BCB63*0.21,0)</f>
        <v>#REF!</v>
      </c>
      <c r="BCC114" s="632" t="e">
        <f>(IF(BCC47-#REF!&lt;0,0,BCC47-#REF!)+#REF!)*1.21+IF($D$5="Koncesija",-BCC63*0.21,0)</f>
        <v>#REF!</v>
      </c>
      <c r="BCD114" s="632" t="e">
        <f>(IF(BCD47-#REF!&lt;0,0,BCD47-#REF!)+#REF!)*1.21+IF($D$5="Koncesija",-BCD63*0.21,0)</f>
        <v>#REF!</v>
      </c>
      <c r="BCE114" s="632" t="e">
        <f>(IF(BCE47-#REF!&lt;0,0,BCE47-#REF!)+#REF!)*1.21+IF($D$5="Koncesija",-BCE63*0.21,0)</f>
        <v>#REF!</v>
      </c>
      <c r="BCF114" s="632" t="e">
        <f>(IF(BCF47-#REF!&lt;0,0,BCF47-#REF!)+#REF!)*1.21+IF($D$5="Koncesija",-BCF63*0.21,0)</f>
        <v>#REF!</v>
      </c>
      <c r="BCG114" s="632" t="e">
        <f>(IF(BCG47-#REF!&lt;0,0,BCG47-#REF!)+#REF!)*1.21+IF($D$5="Koncesija",-BCG63*0.21,0)</f>
        <v>#REF!</v>
      </c>
      <c r="BCH114" s="632" t="e">
        <f>(IF(BCH47-#REF!&lt;0,0,BCH47-#REF!)+#REF!)*1.21+IF($D$5="Koncesija",-BCH63*0.21,0)</f>
        <v>#REF!</v>
      </c>
      <c r="BCI114" s="632" t="e">
        <f>(IF(BCI47-#REF!&lt;0,0,BCI47-#REF!)+#REF!)*1.21+IF($D$5="Koncesija",-BCI63*0.21,0)</f>
        <v>#REF!</v>
      </c>
      <c r="BCJ114" s="632" t="e">
        <f>(IF(BCJ47-#REF!&lt;0,0,BCJ47-#REF!)+#REF!)*1.21+IF($D$5="Koncesija",-BCJ63*0.21,0)</f>
        <v>#REF!</v>
      </c>
      <c r="BCK114" s="632" t="e">
        <f>(IF(BCK47-#REF!&lt;0,0,BCK47-#REF!)+#REF!)*1.21+IF($D$5="Koncesija",-BCK63*0.21,0)</f>
        <v>#REF!</v>
      </c>
      <c r="BCL114" s="632" t="e">
        <f>(IF(BCL47-#REF!&lt;0,0,BCL47-#REF!)+#REF!)*1.21+IF($D$5="Koncesija",-BCL63*0.21,0)</f>
        <v>#REF!</v>
      </c>
      <c r="BCM114" s="632" t="e">
        <f>(IF(BCM47-#REF!&lt;0,0,BCM47-#REF!)+#REF!)*1.21+IF($D$5="Koncesija",-BCM63*0.21,0)</f>
        <v>#REF!</v>
      </c>
      <c r="BCN114" s="632" t="e">
        <f>(IF(BCN47-#REF!&lt;0,0,BCN47-#REF!)+#REF!)*1.21+IF($D$5="Koncesija",-BCN63*0.21,0)</f>
        <v>#REF!</v>
      </c>
      <c r="BCO114" s="632" t="e">
        <f>(IF(BCO47-#REF!&lt;0,0,BCO47-#REF!)+#REF!)*1.21+IF($D$5="Koncesija",-BCO63*0.21,0)</f>
        <v>#REF!</v>
      </c>
      <c r="BCP114" s="632" t="e">
        <f>(IF(BCP47-#REF!&lt;0,0,BCP47-#REF!)+#REF!)*1.21+IF($D$5="Koncesija",-BCP63*0.21,0)</f>
        <v>#REF!</v>
      </c>
      <c r="BCQ114" s="632" t="e">
        <f>(IF(BCQ47-#REF!&lt;0,0,BCQ47-#REF!)+#REF!)*1.21+IF($D$5="Koncesija",-BCQ63*0.21,0)</f>
        <v>#REF!</v>
      </c>
      <c r="BCR114" s="632" t="e">
        <f>(IF(BCR47-#REF!&lt;0,0,BCR47-#REF!)+#REF!)*1.21+IF($D$5="Koncesija",-BCR63*0.21,0)</f>
        <v>#REF!</v>
      </c>
      <c r="BCS114" s="632" t="e">
        <f>(IF(BCS47-#REF!&lt;0,0,BCS47-#REF!)+#REF!)*1.21+IF($D$5="Koncesija",-BCS63*0.21,0)</f>
        <v>#REF!</v>
      </c>
      <c r="BCT114" s="632" t="e">
        <f>(IF(BCT47-#REF!&lt;0,0,BCT47-#REF!)+#REF!)*1.21+IF($D$5="Koncesija",-BCT63*0.21,0)</f>
        <v>#REF!</v>
      </c>
      <c r="BCU114" s="632" t="e">
        <f>(IF(BCU47-#REF!&lt;0,0,BCU47-#REF!)+#REF!)*1.21+IF($D$5="Koncesija",-BCU63*0.21,0)</f>
        <v>#REF!</v>
      </c>
      <c r="BCV114" s="632" t="e">
        <f>(IF(BCV47-#REF!&lt;0,0,BCV47-#REF!)+#REF!)*1.21+IF($D$5="Koncesija",-BCV63*0.21,0)</f>
        <v>#REF!</v>
      </c>
      <c r="BCW114" s="632" t="e">
        <f>(IF(BCW47-#REF!&lt;0,0,BCW47-#REF!)+#REF!)*1.21+IF($D$5="Koncesija",-BCW63*0.21,0)</f>
        <v>#REF!</v>
      </c>
      <c r="BCX114" s="632" t="e">
        <f>(IF(BCX47-#REF!&lt;0,0,BCX47-#REF!)+#REF!)*1.21+IF($D$5="Koncesija",-BCX63*0.21,0)</f>
        <v>#REF!</v>
      </c>
      <c r="BCY114" s="632" t="e">
        <f>(IF(BCY47-#REF!&lt;0,0,BCY47-#REF!)+#REF!)*1.21+IF($D$5="Koncesija",-BCY63*0.21,0)</f>
        <v>#REF!</v>
      </c>
      <c r="BCZ114" s="632" t="e">
        <f>(IF(BCZ47-#REF!&lt;0,0,BCZ47-#REF!)+#REF!)*1.21+IF($D$5="Koncesija",-BCZ63*0.21,0)</f>
        <v>#REF!</v>
      </c>
      <c r="BDA114" s="632" t="e">
        <f>(IF(BDA47-#REF!&lt;0,0,BDA47-#REF!)+#REF!)*1.21+IF($D$5="Koncesija",-BDA63*0.21,0)</f>
        <v>#REF!</v>
      </c>
      <c r="BDB114" s="632" t="e">
        <f>(IF(BDB47-#REF!&lt;0,0,BDB47-#REF!)+#REF!)*1.21+IF($D$5="Koncesija",-BDB63*0.21,0)</f>
        <v>#REF!</v>
      </c>
      <c r="BDC114" s="632" t="e">
        <f>(IF(BDC47-#REF!&lt;0,0,BDC47-#REF!)+#REF!)*1.21+IF($D$5="Koncesija",-BDC63*0.21,0)</f>
        <v>#REF!</v>
      </c>
      <c r="BDD114" s="632" t="e">
        <f>(IF(BDD47-#REF!&lt;0,0,BDD47-#REF!)+#REF!)*1.21+IF($D$5="Koncesija",-BDD63*0.21,0)</f>
        <v>#REF!</v>
      </c>
      <c r="BDE114" s="632" t="e">
        <f>(IF(BDE47-#REF!&lt;0,0,BDE47-#REF!)+#REF!)*1.21+IF($D$5="Koncesija",-BDE63*0.21,0)</f>
        <v>#REF!</v>
      </c>
      <c r="BDF114" s="632" t="e">
        <f>(IF(BDF47-#REF!&lt;0,0,BDF47-#REF!)+#REF!)*1.21+IF($D$5="Koncesija",-BDF63*0.21,0)</f>
        <v>#REF!</v>
      </c>
      <c r="BDG114" s="632" t="e">
        <f>(IF(BDG47-#REF!&lt;0,0,BDG47-#REF!)+#REF!)*1.21+IF($D$5="Koncesija",-BDG63*0.21,0)</f>
        <v>#REF!</v>
      </c>
      <c r="BDH114" s="632" t="e">
        <f>(IF(BDH47-#REF!&lt;0,0,BDH47-#REF!)+#REF!)*1.21+IF($D$5="Koncesija",-BDH63*0.21,0)</f>
        <v>#REF!</v>
      </c>
      <c r="BDI114" s="632" t="e">
        <f>(IF(BDI47-#REF!&lt;0,0,BDI47-#REF!)+#REF!)*1.21+IF($D$5="Koncesija",-BDI63*0.21,0)</f>
        <v>#REF!</v>
      </c>
      <c r="BDJ114" s="632" t="e">
        <f>(IF(BDJ47-#REF!&lt;0,0,BDJ47-#REF!)+#REF!)*1.21+IF($D$5="Koncesija",-BDJ63*0.21,0)</f>
        <v>#REF!</v>
      </c>
      <c r="BDK114" s="632" t="e">
        <f>(IF(BDK47-#REF!&lt;0,0,BDK47-#REF!)+#REF!)*1.21+IF($D$5="Koncesija",-BDK63*0.21,0)</f>
        <v>#REF!</v>
      </c>
      <c r="BDL114" s="632" t="e">
        <f>(IF(BDL47-#REF!&lt;0,0,BDL47-#REF!)+#REF!)*1.21+IF($D$5="Koncesija",-BDL63*0.21,0)</f>
        <v>#REF!</v>
      </c>
      <c r="BDM114" s="632" t="e">
        <f>(IF(BDM47-#REF!&lt;0,0,BDM47-#REF!)+#REF!)*1.21+IF($D$5="Koncesija",-BDM63*0.21,0)</f>
        <v>#REF!</v>
      </c>
      <c r="BDN114" s="632" t="e">
        <f>(IF(BDN47-#REF!&lt;0,0,BDN47-#REF!)+#REF!)*1.21+IF($D$5="Koncesija",-BDN63*0.21,0)</f>
        <v>#REF!</v>
      </c>
      <c r="BDO114" s="632" t="e">
        <f>(IF(BDO47-#REF!&lt;0,0,BDO47-#REF!)+#REF!)*1.21+IF($D$5="Koncesija",-BDO63*0.21,0)</f>
        <v>#REF!</v>
      </c>
      <c r="BDP114" s="632" t="e">
        <f>(IF(BDP47-#REF!&lt;0,0,BDP47-#REF!)+#REF!)*1.21+IF($D$5="Koncesija",-BDP63*0.21,0)</f>
        <v>#REF!</v>
      </c>
      <c r="BDQ114" s="632" t="e">
        <f>(IF(BDQ47-#REF!&lt;0,0,BDQ47-#REF!)+#REF!)*1.21+IF($D$5="Koncesija",-BDQ63*0.21,0)</f>
        <v>#REF!</v>
      </c>
      <c r="BDR114" s="632" t="e">
        <f>(IF(BDR47-#REF!&lt;0,0,BDR47-#REF!)+#REF!)*1.21+IF($D$5="Koncesija",-BDR63*0.21,0)</f>
        <v>#REF!</v>
      </c>
      <c r="BDS114" s="632" t="e">
        <f>(IF(BDS47-#REF!&lt;0,0,BDS47-#REF!)+#REF!)*1.21+IF($D$5="Koncesija",-BDS63*0.21,0)</f>
        <v>#REF!</v>
      </c>
      <c r="BDT114" s="632" t="e">
        <f>(IF(BDT47-#REF!&lt;0,0,BDT47-#REF!)+#REF!)*1.21+IF($D$5="Koncesija",-BDT63*0.21,0)</f>
        <v>#REF!</v>
      </c>
      <c r="BDU114" s="632" t="e">
        <f>(IF(BDU47-#REF!&lt;0,0,BDU47-#REF!)+#REF!)*1.21+IF($D$5="Koncesija",-BDU63*0.21,0)</f>
        <v>#REF!</v>
      </c>
      <c r="BDV114" s="632" t="e">
        <f>(IF(BDV47-#REF!&lt;0,0,BDV47-#REF!)+#REF!)*1.21+IF($D$5="Koncesija",-BDV63*0.21,0)</f>
        <v>#REF!</v>
      </c>
      <c r="BDW114" s="632" t="e">
        <f>(IF(BDW47-#REF!&lt;0,0,BDW47-#REF!)+#REF!)*1.21+IF($D$5="Koncesija",-BDW63*0.21,0)</f>
        <v>#REF!</v>
      </c>
      <c r="BDX114" s="632" t="e">
        <f>(IF(BDX47-#REF!&lt;0,0,BDX47-#REF!)+#REF!)*1.21+IF($D$5="Koncesija",-BDX63*0.21,0)</f>
        <v>#REF!</v>
      </c>
      <c r="BDY114" s="632" t="e">
        <f>(IF(BDY47-#REF!&lt;0,0,BDY47-#REF!)+#REF!)*1.21+IF($D$5="Koncesija",-BDY63*0.21,0)</f>
        <v>#REF!</v>
      </c>
      <c r="BDZ114" s="632" t="e">
        <f>(IF(BDZ47-#REF!&lt;0,0,BDZ47-#REF!)+#REF!)*1.21+IF($D$5="Koncesija",-BDZ63*0.21,0)</f>
        <v>#REF!</v>
      </c>
      <c r="BEA114" s="632" t="e">
        <f>(IF(BEA47-#REF!&lt;0,0,BEA47-#REF!)+#REF!)*1.21+IF($D$5="Koncesija",-BEA63*0.21,0)</f>
        <v>#REF!</v>
      </c>
      <c r="BEB114" s="632" t="e">
        <f>(IF(BEB47-#REF!&lt;0,0,BEB47-#REF!)+#REF!)*1.21+IF($D$5="Koncesija",-BEB63*0.21,0)</f>
        <v>#REF!</v>
      </c>
      <c r="BEC114" s="632" t="e">
        <f>(IF(BEC47-#REF!&lt;0,0,BEC47-#REF!)+#REF!)*1.21+IF($D$5="Koncesija",-BEC63*0.21,0)</f>
        <v>#REF!</v>
      </c>
      <c r="BED114" s="632" t="e">
        <f>(IF(BED47-#REF!&lt;0,0,BED47-#REF!)+#REF!)*1.21+IF($D$5="Koncesija",-BED63*0.21,0)</f>
        <v>#REF!</v>
      </c>
      <c r="BEE114" s="632" t="e">
        <f>(IF(BEE47-#REF!&lt;0,0,BEE47-#REF!)+#REF!)*1.21+IF($D$5="Koncesija",-BEE63*0.21,0)</f>
        <v>#REF!</v>
      </c>
      <c r="BEF114" s="632" t="e">
        <f>(IF(BEF47-#REF!&lt;0,0,BEF47-#REF!)+#REF!)*1.21+IF($D$5="Koncesija",-BEF63*0.21,0)</f>
        <v>#REF!</v>
      </c>
      <c r="BEG114" s="632" t="e">
        <f>(IF(BEG47-#REF!&lt;0,0,BEG47-#REF!)+#REF!)*1.21+IF($D$5="Koncesija",-BEG63*0.21,0)</f>
        <v>#REF!</v>
      </c>
      <c r="BEH114" s="632" t="e">
        <f>(IF(BEH47-#REF!&lt;0,0,BEH47-#REF!)+#REF!)*1.21+IF($D$5="Koncesija",-BEH63*0.21,0)</f>
        <v>#REF!</v>
      </c>
      <c r="BEI114" s="632" t="e">
        <f>(IF(BEI47-#REF!&lt;0,0,BEI47-#REF!)+#REF!)*1.21+IF($D$5="Koncesija",-BEI63*0.21,0)</f>
        <v>#REF!</v>
      </c>
      <c r="BEJ114" s="632" t="e">
        <f>(IF(BEJ47-#REF!&lt;0,0,BEJ47-#REF!)+#REF!)*1.21+IF($D$5="Koncesija",-BEJ63*0.21,0)</f>
        <v>#REF!</v>
      </c>
      <c r="BEK114" s="632" t="e">
        <f>(IF(BEK47-#REF!&lt;0,0,BEK47-#REF!)+#REF!)*1.21+IF($D$5="Koncesija",-BEK63*0.21,0)</f>
        <v>#REF!</v>
      </c>
      <c r="BEL114" s="632" t="e">
        <f>(IF(BEL47-#REF!&lt;0,0,BEL47-#REF!)+#REF!)*1.21+IF($D$5="Koncesija",-BEL63*0.21,0)</f>
        <v>#REF!</v>
      </c>
      <c r="BEM114" s="632" t="e">
        <f>(IF(BEM47-#REF!&lt;0,0,BEM47-#REF!)+#REF!)*1.21+IF($D$5="Koncesija",-BEM63*0.21,0)</f>
        <v>#REF!</v>
      </c>
      <c r="BEN114" s="632" t="e">
        <f>(IF(BEN47-#REF!&lt;0,0,BEN47-#REF!)+#REF!)*1.21+IF($D$5="Koncesija",-BEN63*0.21,0)</f>
        <v>#REF!</v>
      </c>
      <c r="BEO114" s="632" t="e">
        <f>(IF(BEO47-#REF!&lt;0,0,BEO47-#REF!)+#REF!)*1.21+IF($D$5="Koncesija",-BEO63*0.21,0)</f>
        <v>#REF!</v>
      </c>
      <c r="BEP114" s="632" t="e">
        <f>(IF(BEP47-#REF!&lt;0,0,BEP47-#REF!)+#REF!)*1.21+IF($D$5="Koncesija",-BEP63*0.21,0)</f>
        <v>#REF!</v>
      </c>
      <c r="BEQ114" s="632" t="e">
        <f>(IF(BEQ47-#REF!&lt;0,0,BEQ47-#REF!)+#REF!)*1.21+IF($D$5="Koncesija",-BEQ63*0.21,0)</f>
        <v>#REF!</v>
      </c>
      <c r="BER114" s="632" t="e">
        <f>(IF(BER47-#REF!&lt;0,0,BER47-#REF!)+#REF!)*1.21+IF($D$5="Koncesija",-BER63*0.21,0)</f>
        <v>#REF!</v>
      </c>
      <c r="BES114" s="632" t="e">
        <f>(IF(BES47-#REF!&lt;0,0,BES47-#REF!)+#REF!)*1.21+IF($D$5="Koncesija",-BES63*0.21,0)</f>
        <v>#REF!</v>
      </c>
      <c r="BET114" s="632" t="e">
        <f>(IF(BET47-#REF!&lt;0,0,BET47-#REF!)+#REF!)*1.21+IF($D$5="Koncesija",-BET63*0.21,0)</f>
        <v>#REF!</v>
      </c>
      <c r="BEU114" s="632" t="e">
        <f>(IF(BEU47-#REF!&lt;0,0,BEU47-#REF!)+#REF!)*1.21+IF($D$5="Koncesija",-BEU63*0.21,0)</f>
        <v>#REF!</v>
      </c>
      <c r="BEV114" s="632" t="e">
        <f>(IF(BEV47-#REF!&lt;0,0,BEV47-#REF!)+#REF!)*1.21+IF($D$5="Koncesija",-BEV63*0.21,0)</f>
        <v>#REF!</v>
      </c>
      <c r="BEW114" s="632" t="e">
        <f>(IF(BEW47-#REF!&lt;0,0,BEW47-#REF!)+#REF!)*1.21+IF($D$5="Koncesija",-BEW63*0.21,0)</f>
        <v>#REF!</v>
      </c>
      <c r="BEX114" s="632" t="e">
        <f>(IF(BEX47-#REF!&lt;0,0,BEX47-#REF!)+#REF!)*1.21+IF($D$5="Koncesija",-BEX63*0.21,0)</f>
        <v>#REF!</v>
      </c>
      <c r="BEY114" s="632" t="e">
        <f>(IF(BEY47-#REF!&lt;0,0,BEY47-#REF!)+#REF!)*1.21+IF($D$5="Koncesija",-BEY63*0.21,0)</f>
        <v>#REF!</v>
      </c>
      <c r="BEZ114" s="632" t="e">
        <f>(IF(BEZ47-#REF!&lt;0,0,BEZ47-#REF!)+#REF!)*1.21+IF($D$5="Koncesija",-BEZ63*0.21,0)</f>
        <v>#REF!</v>
      </c>
      <c r="BFA114" s="632" t="e">
        <f>(IF(BFA47-#REF!&lt;0,0,BFA47-#REF!)+#REF!)*1.21+IF($D$5="Koncesija",-BFA63*0.21,0)</f>
        <v>#REF!</v>
      </c>
      <c r="BFB114" s="632" t="e">
        <f>(IF(BFB47-#REF!&lt;0,0,BFB47-#REF!)+#REF!)*1.21+IF($D$5="Koncesija",-BFB63*0.21,0)</f>
        <v>#REF!</v>
      </c>
      <c r="BFC114" s="632" t="e">
        <f>(IF(BFC47-#REF!&lt;0,0,BFC47-#REF!)+#REF!)*1.21+IF($D$5="Koncesija",-BFC63*0.21,0)</f>
        <v>#REF!</v>
      </c>
      <c r="BFD114" s="632" t="e">
        <f>(IF(BFD47-#REF!&lt;0,0,BFD47-#REF!)+#REF!)*1.21+IF($D$5="Koncesija",-BFD63*0.21,0)</f>
        <v>#REF!</v>
      </c>
      <c r="BFE114" s="632" t="e">
        <f>(IF(BFE47-#REF!&lt;0,0,BFE47-#REF!)+#REF!)*1.21+IF($D$5="Koncesija",-BFE63*0.21,0)</f>
        <v>#REF!</v>
      </c>
      <c r="BFF114" s="632" t="e">
        <f>(IF(BFF47-#REF!&lt;0,0,BFF47-#REF!)+#REF!)*1.21+IF($D$5="Koncesija",-BFF63*0.21,0)</f>
        <v>#REF!</v>
      </c>
      <c r="BFG114" s="632" t="e">
        <f>(IF(BFG47-#REF!&lt;0,0,BFG47-#REF!)+#REF!)*1.21+IF($D$5="Koncesija",-BFG63*0.21,0)</f>
        <v>#REF!</v>
      </c>
      <c r="BFH114" s="632" t="e">
        <f>(IF(BFH47-#REF!&lt;0,0,BFH47-#REF!)+#REF!)*1.21+IF($D$5="Koncesija",-BFH63*0.21,0)</f>
        <v>#REF!</v>
      </c>
      <c r="BFI114" s="632" t="e">
        <f>(IF(BFI47-#REF!&lt;0,0,BFI47-#REF!)+#REF!)*1.21+IF($D$5="Koncesija",-BFI63*0.21,0)</f>
        <v>#REF!</v>
      </c>
      <c r="BFJ114" s="632" t="e">
        <f>(IF(BFJ47-#REF!&lt;0,0,BFJ47-#REF!)+#REF!)*1.21+IF($D$5="Koncesija",-BFJ63*0.21,0)</f>
        <v>#REF!</v>
      </c>
      <c r="BFK114" s="632" t="e">
        <f>(IF(BFK47-#REF!&lt;0,0,BFK47-#REF!)+#REF!)*1.21+IF($D$5="Koncesija",-BFK63*0.21,0)</f>
        <v>#REF!</v>
      </c>
      <c r="BFL114" s="632" t="e">
        <f>(IF(BFL47-#REF!&lt;0,0,BFL47-#REF!)+#REF!)*1.21+IF($D$5="Koncesija",-BFL63*0.21,0)</f>
        <v>#REF!</v>
      </c>
      <c r="BFM114" s="632" t="e">
        <f>(IF(BFM47-#REF!&lt;0,0,BFM47-#REF!)+#REF!)*1.21+IF($D$5="Koncesija",-BFM63*0.21,0)</f>
        <v>#REF!</v>
      </c>
      <c r="BFN114" s="632" t="e">
        <f>(IF(BFN47-#REF!&lt;0,0,BFN47-#REF!)+#REF!)*1.21+IF($D$5="Koncesija",-BFN63*0.21,0)</f>
        <v>#REF!</v>
      </c>
      <c r="BFO114" s="632" t="e">
        <f>(IF(BFO47-#REF!&lt;0,0,BFO47-#REF!)+#REF!)*1.21+IF($D$5="Koncesija",-BFO63*0.21,0)</f>
        <v>#REF!</v>
      </c>
      <c r="BFP114" s="632" t="e">
        <f>(IF(BFP47-#REF!&lt;0,0,BFP47-#REF!)+#REF!)*1.21+IF($D$5="Koncesija",-BFP63*0.21,0)</f>
        <v>#REF!</v>
      </c>
      <c r="BFQ114" s="632" t="e">
        <f>(IF(BFQ47-#REF!&lt;0,0,BFQ47-#REF!)+#REF!)*1.21+IF($D$5="Koncesija",-BFQ63*0.21,0)</f>
        <v>#REF!</v>
      </c>
      <c r="BFR114" s="632" t="e">
        <f>(IF(BFR47-#REF!&lt;0,0,BFR47-#REF!)+#REF!)*1.21+IF($D$5="Koncesija",-BFR63*0.21,0)</f>
        <v>#REF!</v>
      </c>
      <c r="BFS114" s="632" t="e">
        <f>(IF(BFS47-#REF!&lt;0,0,BFS47-#REF!)+#REF!)*1.21+IF($D$5="Koncesija",-BFS63*0.21,0)</f>
        <v>#REF!</v>
      </c>
      <c r="BFT114" s="632" t="e">
        <f>(IF(BFT47-#REF!&lt;0,0,BFT47-#REF!)+#REF!)*1.21+IF($D$5="Koncesija",-BFT63*0.21,0)</f>
        <v>#REF!</v>
      </c>
      <c r="BFU114" s="632" t="e">
        <f>(IF(BFU47-#REF!&lt;0,0,BFU47-#REF!)+#REF!)*1.21+IF($D$5="Koncesija",-BFU63*0.21,0)</f>
        <v>#REF!</v>
      </c>
      <c r="BFV114" s="632" t="e">
        <f>(IF(BFV47-#REF!&lt;0,0,BFV47-#REF!)+#REF!)*1.21+IF($D$5="Koncesija",-BFV63*0.21,0)</f>
        <v>#REF!</v>
      </c>
      <c r="BFW114" s="632" t="e">
        <f>(IF(BFW47-#REF!&lt;0,0,BFW47-#REF!)+#REF!)*1.21+IF($D$5="Koncesija",-BFW63*0.21,0)</f>
        <v>#REF!</v>
      </c>
      <c r="BFX114" s="632" t="e">
        <f>(IF(BFX47-#REF!&lt;0,0,BFX47-#REF!)+#REF!)*1.21+IF($D$5="Koncesija",-BFX63*0.21,0)</f>
        <v>#REF!</v>
      </c>
      <c r="BFY114" s="632" t="e">
        <f>(IF(BFY47-#REF!&lt;0,0,BFY47-#REF!)+#REF!)*1.21+IF($D$5="Koncesija",-BFY63*0.21,0)</f>
        <v>#REF!</v>
      </c>
      <c r="BFZ114" s="632" t="e">
        <f>(IF(BFZ47-#REF!&lt;0,0,BFZ47-#REF!)+#REF!)*1.21+IF($D$5="Koncesija",-BFZ63*0.21,0)</f>
        <v>#REF!</v>
      </c>
      <c r="BGA114" s="632" t="e">
        <f>(IF(BGA47-#REF!&lt;0,0,BGA47-#REF!)+#REF!)*1.21+IF($D$5="Koncesija",-BGA63*0.21,0)</f>
        <v>#REF!</v>
      </c>
      <c r="BGB114" s="632" t="e">
        <f>(IF(BGB47-#REF!&lt;0,0,BGB47-#REF!)+#REF!)*1.21+IF($D$5="Koncesija",-BGB63*0.21,0)</f>
        <v>#REF!</v>
      </c>
      <c r="BGC114" s="632" t="e">
        <f>(IF(BGC47-#REF!&lt;0,0,BGC47-#REF!)+#REF!)*1.21+IF($D$5="Koncesija",-BGC63*0.21,0)</f>
        <v>#REF!</v>
      </c>
      <c r="BGD114" s="632" t="e">
        <f>(IF(BGD47-#REF!&lt;0,0,BGD47-#REF!)+#REF!)*1.21+IF($D$5="Koncesija",-BGD63*0.21,0)</f>
        <v>#REF!</v>
      </c>
      <c r="BGE114" s="632" t="e">
        <f>(IF(BGE47-#REF!&lt;0,0,BGE47-#REF!)+#REF!)*1.21+IF($D$5="Koncesija",-BGE63*0.21,0)</f>
        <v>#REF!</v>
      </c>
      <c r="BGF114" s="632" t="e">
        <f>(IF(BGF47-#REF!&lt;0,0,BGF47-#REF!)+#REF!)*1.21+IF($D$5="Koncesija",-BGF63*0.21,0)</f>
        <v>#REF!</v>
      </c>
      <c r="BGG114" s="632" t="e">
        <f>(IF(BGG47-#REF!&lt;0,0,BGG47-#REF!)+#REF!)*1.21+IF($D$5="Koncesija",-BGG63*0.21,0)</f>
        <v>#REF!</v>
      </c>
      <c r="BGH114" s="632" t="e">
        <f>(IF(BGH47-#REF!&lt;0,0,BGH47-#REF!)+#REF!)*1.21+IF($D$5="Koncesija",-BGH63*0.21,0)</f>
        <v>#REF!</v>
      </c>
      <c r="BGI114" s="632" t="e">
        <f>(IF(BGI47-#REF!&lt;0,0,BGI47-#REF!)+#REF!)*1.21+IF($D$5="Koncesija",-BGI63*0.21,0)</f>
        <v>#REF!</v>
      </c>
      <c r="BGJ114" s="632" t="e">
        <f>(IF(BGJ47-#REF!&lt;0,0,BGJ47-#REF!)+#REF!)*1.21+IF($D$5="Koncesija",-BGJ63*0.21,0)</f>
        <v>#REF!</v>
      </c>
      <c r="BGK114" s="632" t="e">
        <f>(IF(BGK47-#REF!&lt;0,0,BGK47-#REF!)+#REF!)*1.21+IF($D$5="Koncesija",-BGK63*0.21,0)</f>
        <v>#REF!</v>
      </c>
      <c r="BGL114" s="632" t="e">
        <f>(IF(BGL47-#REF!&lt;0,0,BGL47-#REF!)+#REF!)*1.21+IF($D$5="Koncesija",-BGL63*0.21,0)</f>
        <v>#REF!</v>
      </c>
      <c r="BGM114" s="632" t="e">
        <f>(IF(BGM47-#REF!&lt;0,0,BGM47-#REF!)+#REF!)*1.21+IF($D$5="Koncesija",-BGM63*0.21,0)</f>
        <v>#REF!</v>
      </c>
      <c r="BGN114" s="632" t="e">
        <f>(IF(BGN47-#REF!&lt;0,0,BGN47-#REF!)+#REF!)*1.21+IF($D$5="Koncesija",-BGN63*0.21,0)</f>
        <v>#REF!</v>
      </c>
      <c r="BGO114" s="632" t="e">
        <f>(IF(BGO47-#REF!&lt;0,0,BGO47-#REF!)+#REF!)*1.21+IF($D$5="Koncesija",-BGO63*0.21,0)</f>
        <v>#REF!</v>
      </c>
      <c r="BGP114" s="632" t="e">
        <f>(IF(BGP47-#REF!&lt;0,0,BGP47-#REF!)+#REF!)*1.21+IF($D$5="Koncesija",-BGP63*0.21,0)</f>
        <v>#REF!</v>
      </c>
      <c r="BGQ114" s="632" t="e">
        <f>(IF(BGQ47-#REF!&lt;0,0,BGQ47-#REF!)+#REF!)*1.21+IF($D$5="Koncesija",-BGQ63*0.21,0)</f>
        <v>#REF!</v>
      </c>
      <c r="BGR114" s="632" t="e">
        <f>(IF(BGR47-#REF!&lt;0,0,BGR47-#REF!)+#REF!)*1.21+IF($D$5="Koncesija",-BGR63*0.21,0)</f>
        <v>#REF!</v>
      </c>
      <c r="BGS114" s="632" t="e">
        <f>(IF(BGS47-#REF!&lt;0,0,BGS47-#REF!)+#REF!)*1.21+IF($D$5="Koncesija",-BGS63*0.21,0)</f>
        <v>#REF!</v>
      </c>
      <c r="BGT114" s="632" t="e">
        <f>(IF(BGT47-#REF!&lt;0,0,BGT47-#REF!)+#REF!)*1.21+IF($D$5="Koncesija",-BGT63*0.21,0)</f>
        <v>#REF!</v>
      </c>
      <c r="BGU114" s="632" t="e">
        <f>(IF(BGU47-#REF!&lt;0,0,BGU47-#REF!)+#REF!)*1.21+IF($D$5="Koncesija",-BGU63*0.21,0)</f>
        <v>#REF!</v>
      </c>
      <c r="BGV114" s="632" t="e">
        <f>(IF(BGV47-#REF!&lt;0,0,BGV47-#REF!)+#REF!)*1.21+IF($D$5="Koncesija",-BGV63*0.21,0)</f>
        <v>#REF!</v>
      </c>
      <c r="BGW114" s="632" t="e">
        <f>(IF(BGW47-#REF!&lt;0,0,BGW47-#REF!)+#REF!)*1.21+IF($D$5="Koncesija",-BGW63*0.21,0)</f>
        <v>#REF!</v>
      </c>
      <c r="BGX114" s="632" t="e">
        <f>(IF(BGX47-#REF!&lt;0,0,BGX47-#REF!)+#REF!)*1.21+IF($D$5="Koncesija",-BGX63*0.21,0)</f>
        <v>#REF!</v>
      </c>
      <c r="BGY114" s="632" t="e">
        <f>(IF(BGY47-#REF!&lt;0,0,BGY47-#REF!)+#REF!)*1.21+IF($D$5="Koncesija",-BGY63*0.21,0)</f>
        <v>#REF!</v>
      </c>
      <c r="BGZ114" s="632" t="e">
        <f>(IF(BGZ47-#REF!&lt;0,0,BGZ47-#REF!)+#REF!)*1.21+IF($D$5="Koncesija",-BGZ63*0.21,0)</f>
        <v>#REF!</v>
      </c>
      <c r="BHA114" s="632" t="e">
        <f>(IF(BHA47-#REF!&lt;0,0,BHA47-#REF!)+#REF!)*1.21+IF($D$5="Koncesija",-BHA63*0.21,0)</f>
        <v>#REF!</v>
      </c>
      <c r="BHB114" s="632" t="e">
        <f>(IF(BHB47-#REF!&lt;0,0,BHB47-#REF!)+#REF!)*1.21+IF($D$5="Koncesija",-BHB63*0.21,0)</f>
        <v>#REF!</v>
      </c>
      <c r="BHC114" s="632" t="e">
        <f>(IF(BHC47-#REF!&lt;0,0,BHC47-#REF!)+#REF!)*1.21+IF($D$5="Koncesija",-BHC63*0.21,0)</f>
        <v>#REF!</v>
      </c>
      <c r="BHD114" s="632" t="e">
        <f>(IF(BHD47-#REF!&lt;0,0,BHD47-#REF!)+#REF!)*1.21+IF($D$5="Koncesija",-BHD63*0.21,0)</f>
        <v>#REF!</v>
      </c>
      <c r="BHE114" s="632" t="e">
        <f>(IF(BHE47-#REF!&lt;0,0,BHE47-#REF!)+#REF!)*1.21+IF($D$5="Koncesija",-BHE63*0.21,0)</f>
        <v>#REF!</v>
      </c>
      <c r="BHF114" s="632" t="e">
        <f>(IF(BHF47-#REF!&lt;0,0,BHF47-#REF!)+#REF!)*1.21+IF($D$5="Koncesija",-BHF63*0.21,0)</f>
        <v>#REF!</v>
      </c>
      <c r="BHG114" s="632" t="e">
        <f>(IF(BHG47-#REF!&lt;0,0,BHG47-#REF!)+#REF!)*1.21+IF($D$5="Koncesija",-BHG63*0.21,0)</f>
        <v>#REF!</v>
      </c>
      <c r="BHH114" s="632" t="e">
        <f>(IF(BHH47-#REF!&lt;0,0,BHH47-#REF!)+#REF!)*1.21+IF($D$5="Koncesija",-BHH63*0.21,0)</f>
        <v>#REF!</v>
      </c>
      <c r="BHI114" s="632" t="e">
        <f>(IF(BHI47-#REF!&lt;0,0,BHI47-#REF!)+#REF!)*1.21+IF($D$5="Koncesija",-BHI63*0.21,0)</f>
        <v>#REF!</v>
      </c>
      <c r="BHJ114" s="632" t="e">
        <f>(IF(BHJ47-#REF!&lt;0,0,BHJ47-#REF!)+#REF!)*1.21+IF($D$5="Koncesija",-BHJ63*0.21,0)</f>
        <v>#REF!</v>
      </c>
      <c r="BHK114" s="632" t="e">
        <f>(IF(BHK47-#REF!&lt;0,0,BHK47-#REF!)+#REF!)*1.21+IF($D$5="Koncesija",-BHK63*0.21,0)</f>
        <v>#REF!</v>
      </c>
      <c r="BHL114" s="632" t="e">
        <f>(IF(BHL47-#REF!&lt;0,0,BHL47-#REF!)+#REF!)*1.21+IF($D$5="Koncesija",-BHL63*0.21,0)</f>
        <v>#REF!</v>
      </c>
      <c r="BHM114" s="632" t="e">
        <f>(IF(BHM47-#REF!&lt;0,0,BHM47-#REF!)+#REF!)*1.21+IF($D$5="Koncesija",-BHM63*0.21,0)</f>
        <v>#REF!</v>
      </c>
      <c r="BHN114" s="632" t="e">
        <f>(IF(BHN47-#REF!&lt;0,0,BHN47-#REF!)+#REF!)*1.21+IF($D$5="Koncesija",-BHN63*0.21,0)</f>
        <v>#REF!</v>
      </c>
      <c r="BHO114" s="632" t="e">
        <f>(IF(BHO47-#REF!&lt;0,0,BHO47-#REF!)+#REF!)*1.21+IF($D$5="Koncesija",-BHO63*0.21,0)</f>
        <v>#REF!</v>
      </c>
      <c r="BHP114" s="632" t="e">
        <f>(IF(BHP47-#REF!&lt;0,0,BHP47-#REF!)+#REF!)*1.21+IF($D$5="Koncesija",-BHP63*0.21,0)</f>
        <v>#REF!</v>
      </c>
      <c r="BHQ114" s="632" t="e">
        <f>(IF(BHQ47-#REF!&lt;0,0,BHQ47-#REF!)+#REF!)*1.21+IF($D$5="Koncesija",-BHQ63*0.21,0)</f>
        <v>#REF!</v>
      </c>
      <c r="BHR114" s="632" t="e">
        <f>(IF(BHR47-#REF!&lt;0,0,BHR47-#REF!)+#REF!)*1.21+IF($D$5="Koncesija",-BHR63*0.21,0)</f>
        <v>#REF!</v>
      </c>
      <c r="BHS114" s="632" t="e">
        <f>(IF(BHS47-#REF!&lt;0,0,BHS47-#REF!)+#REF!)*1.21+IF($D$5="Koncesija",-BHS63*0.21,0)</f>
        <v>#REF!</v>
      </c>
      <c r="BHT114" s="632" t="e">
        <f>(IF(BHT47-#REF!&lt;0,0,BHT47-#REF!)+#REF!)*1.21+IF($D$5="Koncesija",-BHT63*0.21,0)</f>
        <v>#REF!</v>
      </c>
      <c r="BHU114" s="632" t="e">
        <f>(IF(BHU47-#REF!&lt;0,0,BHU47-#REF!)+#REF!)*1.21+IF($D$5="Koncesija",-BHU63*0.21,0)</f>
        <v>#REF!</v>
      </c>
      <c r="BHV114" s="632" t="e">
        <f>(IF(BHV47-#REF!&lt;0,0,BHV47-#REF!)+#REF!)*1.21+IF($D$5="Koncesija",-BHV63*0.21,0)</f>
        <v>#REF!</v>
      </c>
      <c r="BHW114" s="632" t="e">
        <f>(IF(BHW47-#REF!&lt;0,0,BHW47-#REF!)+#REF!)*1.21+IF($D$5="Koncesija",-BHW63*0.21,0)</f>
        <v>#REF!</v>
      </c>
      <c r="BHX114" s="632" t="e">
        <f>(IF(BHX47-#REF!&lt;0,0,BHX47-#REF!)+#REF!)*1.21+IF($D$5="Koncesija",-BHX63*0.21,0)</f>
        <v>#REF!</v>
      </c>
      <c r="BHY114" s="632" t="e">
        <f>(IF(BHY47-#REF!&lt;0,0,BHY47-#REF!)+#REF!)*1.21+IF($D$5="Koncesija",-BHY63*0.21,0)</f>
        <v>#REF!</v>
      </c>
      <c r="BHZ114" s="632" t="e">
        <f>(IF(BHZ47-#REF!&lt;0,0,BHZ47-#REF!)+#REF!)*1.21+IF($D$5="Koncesija",-BHZ63*0.21,0)</f>
        <v>#REF!</v>
      </c>
      <c r="BIA114" s="632" t="e">
        <f>(IF(BIA47-#REF!&lt;0,0,BIA47-#REF!)+#REF!)*1.21+IF($D$5="Koncesija",-BIA63*0.21,0)</f>
        <v>#REF!</v>
      </c>
      <c r="BIB114" s="632" t="e">
        <f>(IF(BIB47-#REF!&lt;0,0,BIB47-#REF!)+#REF!)*1.21+IF($D$5="Koncesija",-BIB63*0.21,0)</f>
        <v>#REF!</v>
      </c>
      <c r="BIC114" s="632" t="e">
        <f>(IF(BIC47-#REF!&lt;0,0,BIC47-#REF!)+#REF!)*1.21+IF($D$5="Koncesija",-BIC63*0.21,0)</f>
        <v>#REF!</v>
      </c>
      <c r="BID114" s="632" t="e">
        <f>(IF(BID47-#REF!&lt;0,0,BID47-#REF!)+#REF!)*1.21+IF($D$5="Koncesija",-BID63*0.21,0)</f>
        <v>#REF!</v>
      </c>
      <c r="BIE114" s="632" t="e">
        <f>(IF(BIE47-#REF!&lt;0,0,BIE47-#REF!)+#REF!)*1.21+IF($D$5="Koncesija",-BIE63*0.21,0)</f>
        <v>#REF!</v>
      </c>
      <c r="BIF114" s="632" t="e">
        <f>(IF(BIF47-#REF!&lt;0,0,BIF47-#REF!)+#REF!)*1.21+IF($D$5="Koncesija",-BIF63*0.21,0)</f>
        <v>#REF!</v>
      </c>
      <c r="BIG114" s="632" t="e">
        <f>(IF(BIG47-#REF!&lt;0,0,BIG47-#REF!)+#REF!)*1.21+IF($D$5="Koncesija",-BIG63*0.21,0)</f>
        <v>#REF!</v>
      </c>
      <c r="BIH114" s="632" t="e">
        <f>(IF(BIH47-#REF!&lt;0,0,BIH47-#REF!)+#REF!)*1.21+IF($D$5="Koncesija",-BIH63*0.21,0)</f>
        <v>#REF!</v>
      </c>
      <c r="BII114" s="632" t="e">
        <f>(IF(BII47-#REF!&lt;0,0,BII47-#REF!)+#REF!)*1.21+IF($D$5="Koncesija",-BII63*0.21,0)</f>
        <v>#REF!</v>
      </c>
      <c r="BIJ114" s="632" t="e">
        <f>(IF(BIJ47-#REF!&lt;0,0,BIJ47-#REF!)+#REF!)*1.21+IF($D$5="Koncesija",-BIJ63*0.21,0)</f>
        <v>#REF!</v>
      </c>
      <c r="BIK114" s="632" t="e">
        <f>(IF(BIK47-#REF!&lt;0,0,BIK47-#REF!)+#REF!)*1.21+IF($D$5="Koncesija",-BIK63*0.21,0)</f>
        <v>#REF!</v>
      </c>
      <c r="BIL114" s="632" t="e">
        <f>(IF(BIL47-#REF!&lt;0,0,BIL47-#REF!)+#REF!)*1.21+IF($D$5="Koncesija",-BIL63*0.21,0)</f>
        <v>#REF!</v>
      </c>
      <c r="BIM114" s="632" t="e">
        <f>(IF(BIM47-#REF!&lt;0,0,BIM47-#REF!)+#REF!)*1.21+IF($D$5="Koncesija",-BIM63*0.21,0)</f>
        <v>#REF!</v>
      </c>
      <c r="BIN114" s="632" t="e">
        <f>(IF(BIN47-#REF!&lt;0,0,BIN47-#REF!)+#REF!)*1.21+IF($D$5="Koncesija",-BIN63*0.21,0)</f>
        <v>#REF!</v>
      </c>
      <c r="BIO114" s="632" t="e">
        <f>(IF(BIO47-#REF!&lt;0,0,BIO47-#REF!)+#REF!)*1.21+IF($D$5="Koncesija",-BIO63*0.21,0)</f>
        <v>#REF!</v>
      </c>
      <c r="BIP114" s="632" t="e">
        <f>(IF(BIP47-#REF!&lt;0,0,BIP47-#REF!)+#REF!)*1.21+IF($D$5="Koncesija",-BIP63*0.21,0)</f>
        <v>#REF!</v>
      </c>
      <c r="BIQ114" s="632" t="e">
        <f>(IF(BIQ47-#REF!&lt;0,0,BIQ47-#REF!)+#REF!)*1.21+IF($D$5="Koncesija",-BIQ63*0.21,0)</f>
        <v>#REF!</v>
      </c>
      <c r="BIR114" s="632" t="e">
        <f>(IF(BIR47-#REF!&lt;0,0,BIR47-#REF!)+#REF!)*1.21+IF($D$5="Koncesija",-BIR63*0.21,0)</f>
        <v>#REF!</v>
      </c>
      <c r="BIS114" s="632" t="e">
        <f>(IF(BIS47-#REF!&lt;0,0,BIS47-#REF!)+#REF!)*1.21+IF($D$5="Koncesija",-BIS63*0.21,0)</f>
        <v>#REF!</v>
      </c>
      <c r="BIT114" s="632" t="e">
        <f>(IF(BIT47-#REF!&lt;0,0,BIT47-#REF!)+#REF!)*1.21+IF($D$5="Koncesija",-BIT63*0.21,0)</f>
        <v>#REF!</v>
      </c>
      <c r="BIU114" s="632" t="e">
        <f>(IF(BIU47-#REF!&lt;0,0,BIU47-#REF!)+#REF!)*1.21+IF($D$5="Koncesija",-BIU63*0.21,0)</f>
        <v>#REF!</v>
      </c>
      <c r="BIV114" s="632" t="e">
        <f>(IF(BIV47-#REF!&lt;0,0,BIV47-#REF!)+#REF!)*1.21+IF($D$5="Koncesija",-BIV63*0.21,0)</f>
        <v>#REF!</v>
      </c>
      <c r="BIW114" s="632" t="e">
        <f>(IF(BIW47-#REF!&lt;0,0,BIW47-#REF!)+#REF!)*1.21+IF($D$5="Koncesija",-BIW63*0.21,0)</f>
        <v>#REF!</v>
      </c>
      <c r="BIX114" s="632" t="e">
        <f>(IF(BIX47-#REF!&lt;0,0,BIX47-#REF!)+#REF!)*1.21+IF($D$5="Koncesija",-BIX63*0.21,0)</f>
        <v>#REF!</v>
      </c>
      <c r="BIY114" s="632" t="e">
        <f>(IF(BIY47-#REF!&lt;0,0,BIY47-#REF!)+#REF!)*1.21+IF($D$5="Koncesija",-BIY63*0.21,0)</f>
        <v>#REF!</v>
      </c>
      <c r="BIZ114" s="632" t="e">
        <f>(IF(BIZ47-#REF!&lt;0,0,BIZ47-#REF!)+#REF!)*1.21+IF($D$5="Koncesija",-BIZ63*0.21,0)</f>
        <v>#REF!</v>
      </c>
      <c r="BJA114" s="632" t="e">
        <f>(IF(BJA47-#REF!&lt;0,0,BJA47-#REF!)+#REF!)*1.21+IF($D$5="Koncesija",-BJA63*0.21,0)</f>
        <v>#REF!</v>
      </c>
      <c r="BJB114" s="632" t="e">
        <f>(IF(BJB47-#REF!&lt;0,0,BJB47-#REF!)+#REF!)*1.21+IF($D$5="Koncesija",-BJB63*0.21,0)</f>
        <v>#REF!</v>
      </c>
      <c r="BJC114" s="632" t="e">
        <f>(IF(BJC47-#REF!&lt;0,0,BJC47-#REF!)+#REF!)*1.21+IF($D$5="Koncesija",-BJC63*0.21,0)</f>
        <v>#REF!</v>
      </c>
      <c r="BJD114" s="632" t="e">
        <f>(IF(BJD47-#REF!&lt;0,0,BJD47-#REF!)+#REF!)*1.21+IF($D$5="Koncesija",-BJD63*0.21,0)</f>
        <v>#REF!</v>
      </c>
      <c r="BJE114" s="632" t="e">
        <f>(IF(BJE47-#REF!&lt;0,0,BJE47-#REF!)+#REF!)*1.21+IF($D$5="Koncesija",-BJE63*0.21,0)</f>
        <v>#REF!</v>
      </c>
      <c r="BJF114" s="632" t="e">
        <f>(IF(BJF47-#REF!&lt;0,0,BJF47-#REF!)+#REF!)*1.21+IF($D$5="Koncesija",-BJF63*0.21,0)</f>
        <v>#REF!</v>
      </c>
      <c r="BJG114" s="632" t="e">
        <f>(IF(BJG47-#REF!&lt;0,0,BJG47-#REF!)+#REF!)*1.21+IF($D$5="Koncesija",-BJG63*0.21,0)</f>
        <v>#REF!</v>
      </c>
      <c r="BJH114" s="632" t="e">
        <f>(IF(BJH47-#REF!&lt;0,0,BJH47-#REF!)+#REF!)*1.21+IF($D$5="Koncesija",-BJH63*0.21,0)</f>
        <v>#REF!</v>
      </c>
      <c r="BJI114" s="632" t="e">
        <f>(IF(BJI47-#REF!&lt;0,0,BJI47-#REF!)+#REF!)*1.21+IF($D$5="Koncesija",-BJI63*0.21,0)</f>
        <v>#REF!</v>
      </c>
      <c r="BJJ114" s="632" t="e">
        <f>(IF(BJJ47-#REF!&lt;0,0,BJJ47-#REF!)+#REF!)*1.21+IF($D$5="Koncesija",-BJJ63*0.21,0)</f>
        <v>#REF!</v>
      </c>
      <c r="BJK114" s="632" t="e">
        <f>(IF(BJK47-#REF!&lt;0,0,BJK47-#REF!)+#REF!)*1.21+IF($D$5="Koncesija",-BJK63*0.21,0)</f>
        <v>#REF!</v>
      </c>
      <c r="BJL114" s="632" t="e">
        <f>(IF(BJL47-#REF!&lt;0,0,BJL47-#REF!)+#REF!)*1.21+IF($D$5="Koncesija",-BJL63*0.21,0)</f>
        <v>#REF!</v>
      </c>
      <c r="BJM114" s="632" t="e">
        <f>(IF(BJM47-#REF!&lt;0,0,BJM47-#REF!)+#REF!)*1.21+IF($D$5="Koncesija",-BJM63*0.21,0)</f>
        <v>#REF!</v>
      </c>
      <c r="BJN114" s="632" t="e">
        <f>(IF(BJN47-#REF!&lt;0,0,BJN47-#REF!)+#REF!)*1.21+IF($D$5="Koncesija",-BJN63*0.21,0)</f>
        <v>#REF!</v>
      </c>
      <c r="BJO114" s="632" t="e">
        <f>(IF(BJO47-#REF!&lt;0,0,BJO47-#REF!)+#REF!)*1.21+IF($D$5="Koncesija",-BJO63*0.21,0)</f>
        <v>#REF!</v>
      </c>
      <c r="BJP114" s="632" t="e">
        <f>(IF(BJP47-#REF!&lt;0,0,BJP47-#REF!)+#REF!)*1.21+IF($D$5="Koncesija",-BJP63*0.21,0)</f>
        <v>#REF!</v>
      </c>
      <c r="BJQ114" s="632" t="e">
        <f>(IF(BJQ47-#REF!&lt;0,0,BJQ47-#REF!)+#REF!)*1.21+IF($D$5="Koncesija",-BJQ63*0.21,0)</f>
        <v>#REF!</v>
      </c>
      <c r="BJR114" s="632" t="e">
        <f>(IF(BJR47-#REF!&lt;0,0,BJR47-#REF!)+#REF!)*1.21+IF($D$5="Koncesija",-BJR63*0.21,0)</f>
        <v>#REF!</v>
      </c>
      <c r="BJS114" s="632" t="e">
        <f>(IF(BJS47-#REF!&lt;0,0,BJS47-#REF!)+#REF!)*1.21+IF($D$5="Koncesija",-BJS63*0.21,0)</f>
        <v>#REF!</v>
      </c>
      <c r="BJT114" s="632" t="e">
        <f>(IF(BJT47-#REF!&lt;0,0,BJT47-#REF!)+#REF!)*1.21+IF($D$5="Koncesija",-BJT63*0.21,0)</f>
        <v>#REF!</v>
      </c>
      <c r="BJU114" s="632" t="e">
        <f>(IF(BJU47-#REF!&lt;0,0,BJU47-#REF!)+#REF!)*1.21+IF($D$5="Koncesija",-BJU63*0.21,0)</f>
        <v>#REF!</v>
      </c>
      <c r="BJV114" s="632" t="e">
        <f>(IF(BJV47-#REF!&lt;0,0,BJV47-#REF!)+#REF!)*1.21+IF($D$5="Koncesija",-BJV63*0.21,0)</f>
        <v>#REF!</v>
      </c>
      <c r="BJW114" s="632" t="e">
        <f>(IF(BJW47-#REF!&lt;0,0,BJW47-#REF!)+#REF!)*1.21+IF($D$5="Koncesija",-BJW63*0.21,0)</f>
        <v>#REF!</v>
      </c>
      <c r="BJX114" s="632" t="e">
        <f>(IF(BJX47-#REF!&lt;0,0,BJX47-#REF!)+#REF!)*1.21+IF($D$5="Koncesija",-BJX63*0.21,0)</f>
        <v>#REF!</v>
      </c>
      <c r="BJY114" s="632" t="e">
        <f>(IF(BJY47-#REF!&lt;0,0,BJY47-#REF!)+#REF!)*1.21+IF($D$5="Koncesija",-BJY63*0.21,0)</f>
        <v>#REF!</v>
      </c>
      <c r="BJZ114" s="632" t="e">
        <f>(IF(BJZ47-#REF!&lt;0,0,BJZ47-#REF!)+#REF!)*1.21+IF($D$5="Koncesija",-BJZ63*0.21,0)</f>
        <v>#REF!</v>
      </c>
      <c r="BKA114" s="632" t="e">
        <f>(IF(BKA47-#REF!&lt;0,0,BKA47-#REF!)+#REF!)*1.21+IF($D$5="Koncesija",-BKA63*0.21,0)</f>
        <v>#REF!</v>
      </c>
      <c r="BKB114" s="632" t="e">
        <f>(IF(BKB47-#REF!&lt;0,0,BKB47-#REF!)+#REF!)*1.21+IF($D$5="Koncesija",-BKB63*0.21,0)</f>
        <v>#REF!</v>
      </c>
      <c r="BKC114" s="632" t="e">
        <f>(IF(BKC47-#REF!&lt;0,0,BKC47-#REF!)+#REF!)*1.21+IF($D$5="Koncesija",-BKC63*0.21,0)</f>
        <v>#REF!</v>
      </c>
      <c r="BKD114" s="632" t="e">
        <f>(IF(BKD47-#REF!&lt;0,0,BKD47-#REF!)+#REF!)*1.21+IF($D$5="Koncesija",-BKD63*0.21,0)</f>
        <v>#REF!</v>
      </c>
      <c r="BKE114" s="632" t="e">
        <f>(IF(BKE47-#REF!&lt;0,0,BKE47-#REF!)+#REF!)*1.21+IF($D$5="Koncesija",-BKE63*0.21,0)</f>
        <v>#REF!</v>
      </c>
      <c r="BKF114" s="632" t="e">
        <f>(IF(BKF47-#REF!&lt;0,0,BKF47-#REF!)+#REF!)*1.21+IF($D$5="Koncesija",-BKF63*0.21,0)</f>
        <v>#REF!</v>
      </c>
      <c r="BKG114" s="632" t="e">
        <f>(IF(BKG47-#REF!&lt;0,0,BKG47-#REF!)+#REF!)*1.21+IF($D$5="Koncesija",-BKG63*0.21,0)</f>
        <v>#REF!</v>
      </c>
      <c r="BKH114" s="632" t="e">
        <f>(IF(BKH47-#REF!&lt;0,0,BKH47-#REF!)+#REF!)*1.21+IF($D$5="Koncesija",-BKH63*0.21,0)</f>
        <v>#REF!</v>
      </c>
      <c r="BKI114" s="632" t="e">
        <f>(IF(BKI47-#REF!&lt;0,0,BKI47-#REF!)+#REF!)*1.21+IF($D$5="Koncesija",-BKI63*0.21,0)</f>
        <v>#REF!</v>
      </c>
      <c r="BKJ114" s="632" t="e">
        <f>(IF(BKJ47-#REF!&lt;0,0,BKJ47-#REF!)+#REF!)*1.21+IF($D$5="Koncesija",-BKJ63*0.21,0)</f>
        <v>#REF!</v>
      </c>
      <c r="BKK114" s="632" t="e">
        <f>(IF(BKK47-#REF!&lt;0,0,BKK47-#REF!)+#REF!)*1.21+IF($D$5="Koncesija",-BKK63*0.21,0)</f>
        <v>#REF!</v>
      </c>
      <c r="BKL114" s="632" t="e">
        <f>(IF(BKL47-#REF!&lt;0,0,BKL47-#REF!)+#REF!)*1.21+IF($D$5="Koncesija",-BKL63*0.21,0)</f>
        <v>#REF!</v>
      </c>
      <c r="BKM114" s="632" t="e">
        <f>(IF(BKM47-#REF!&lt;0,0,BKM47-#REF!)+#REF!)*1.21+IF($D$5="Koncesija",-BKM63*0.21,0)</f>
        <v>#REF!</v>
      </c>
      <c r="BKN114" s="632" t="e">
        <f>(IF(BKN47-#REF!&lt;0,0,BKN47-#REF!)+#REF!)*1.21+IF($D$5="Koncesija",-BKN63*0.21,0)</f>
        <v>#REF!</v>
      </c>
      <c r="BKO114" s="632" t="e">
        <f>(IF(BKO47-#REF!&lt;0,0,BKO47-#REF!)+#REF!)*1.21+IF($D$5="Koncesija",-BKO63*0.21,0)</f>
        <v>#REF!</v>
      </c>
      <c r="BKP114" s="632" t="e">
        <f>(IF(BKP47-#REF!&lt;0,0,BKP47-#REF!)+#REF!)*1.21+IF($D$5="Koncesija",-BKP63*0.21,0)</f>
        <v>#REF!</v>
      </c>
      <c r="BKQ114" s="632" t="e">
        <f>(IF(BKQ47-#REF!&lt;0,0,BKQ47-#REF!)+#REF!)*1.21+IF($D$5="Koncesija",-BKQ63*0.21,0)</f>
        <v>#REF!</v>
      </c>
      <c r="BKR114" s="632" t="e">
        <f>(IF(BKR47-#REF!&lt;0,0,BKR47-#REF!)+#REF!)*1.21+IF($D$5="Koncesija",-BKR63*0.21,0)</f>
        <v>#REF!</v>
      </c>
      <c r="BKS114" s="632" t="e">
        <f>(IF(BKS47-#REF!&lt;0,0,BKS47-#REF!)+#REF!)*1.21+IF($D$5="Koncesija",-BKS63*0.21,0)</f>
        <v>#REF!</v>
      </c>
      <c r="BKT114" s="632" t="e">
        <f>(IF(BKT47-#REF!&lt;0,0,BKT47-#REF!)+#REF!)*1.21+IF($D$5="Koncesija",-BKT63*0.21,0)</f>
        <v>#REF!</v>
      </c>
      <c r="BKU114" s="632" t="e">
        <f>(IF(BKU47-#REF!&lt;0,0,BKU47-#REF!)+#REF!)*1.21+IF($D$5="Koncesija",-BKU63*0.21,0)</f>
        <v>#REF!</v>
      </c>
      <c r="BKV114" s="632" t="e">
        <f>(IF(BKV47-#REF!&lt;0,0,BKV47-#REF!)+#REF!)*1.21+IF($D$5="Koncesija",-BKV63*0.21,0)</f>
        <v>#REF!</v>
      </c>
      <c r="BKW114" s="632" t="e">
        <f>(IF(BKW47-#REF!&lt;0,0,BKW47-#REF!)+#REF!)*1.21+IF($D$5="Koncesija",-BKW63*0.21,0)</f>
        <v>#REF!</v>
      </c>
      <c r="BKX114" s="632" t="e">
        <f>(IF(BKX47-#REF!&lt;0,0,BKX47-#REF!)+#REF!)*1.21+IF($D$5="Koncesija",-BKX63*0.21,0)</f>
        <v>#REF!</v>
      </c>
      <c r="BKY114" s="632" t="e">
        <f>(IF(BKY47-#REF!&lt;0,0,BKY47-#REF!)+#REF!)*1.21+IF($D$5="Koncesija",-BKY63*0.21,0)</f>
        <v>#REF!</v>
      </c>
      <c r="BKZ114" s="632" t="e">
        <f>(IF(BKZ47-#REF!&lt;0,0,BKZ47-#REF!)+#REF!)*1.21+IF($D$5="Koncesija",-BKZ63*0.21,0)</f>
        <v>#REF!</v>
      </c>
      <c r="BLA114" s="632" t="e">
        <f>(IF(BLA47-#REF!&lt;0,0,BLA47-#REF!)+#REF!)*1.21+IF($D$5="Koncesija",-BLA63*0.21,0)</f>
        <v>#REF!</v>
      </c>
      <c r="BLB114" s="632" t="e">
        <f>(IF(BLB47-#REF!&lt;0,0,BLB47-#REF!)+#REF!)*1.21+IF($D$5="Koncesija",-BLB63*0.21,0)</f>
        <v>#REF!</v>
      </c>
      <c r="BLC114" s="632" t="e">
        <f>(IF(BLC47-#REF!&lt;0,0,BLC47-#REF!)+#REF!)*1.21+IF($D$5="Koncesija",-BLC63*0.21,0)</f>
        <v>#REF!</v>
      </c>
      <c r="BLD114" s="632" t="e">
        <f>(IF(BLD47-#REF!&lt;0,0,BLD47-#REF!)+#REF!)*1.21+IF($D$5="Koncesija",-BLD63*0.21,0)</f>
        <v>#REF!</v>
      </c>
      <c r="BLE114" s="632" t="e">
        <f>(IF(BLE47-#REF!&lt;0,0,BLE47-#REF!)+#REF!)*1.21+IF($D$5="Koncesija",-BLE63*0.21,0)</f>
        <v>#REF!</v>
      </c>
      <c r="BLF114" s="632" t="e">
        <f>(IF(BLF47-#REF!&lt;0,0,BLF47-#REF!)+#REF!)*1.21+IF($D$5="Koncesija",-BLF63*0.21,0)</f>
        <v>#REF!</v>
      </c>
      <c r="BLG114" s="632" t="e">
        <f>(IF(BLG47-#REF!&lt;0,0,BLG47-#REF!)+#REF!)*1.21+IF($D$5="Koncesija",-BLG63*0.21,0)</f>
        <v>#REF!</v>
      </c>
      <c r="BLH114" s="632" t="e">
        <f>(IF(BLH47-#REF!&lt;0,0,BLH47-#REF!)+#REF!)*1.21+IF($D$5="Koncesija",-BLH63*0.21,0)</f>
        <v>#REF!</v>
      </c>
      <c r="BLI114" s="632" t="e">
        <f>(IF(BLI47-#REF!&lt;0,0,BLI47-#REF!)+#REF!)*1.21+IF($D$5="Koncesija",-BLI63*0.21,0)</f>
        <v>#REF!</v>
      </c>
      <c r="BLJ114" s="632" t="e">
        <f>(IF(BLJ47-#REF!&lt;0,0,BLJ47-#REF!)+#REF!)*1.21+IF($D$5="Koncesija",-BLJ63*0.21,0)</f>
        <v>#REF!</v>
      </c>
      <c r="BLK114" s="632" t="e">
        <f>(IF(BLK47-#REF!&lt;0,0,BLK47-#REF!)+#REF!)*1.21+IF($D$5="Koncesija",-BLK63*0.21,0)</f>
        <v>#REF!</v>
      </c>
      <c r="BLL114" s="632" t="e">
        <f>(IF(BLL47-#REF!&lt;0,0,BLL47-#REF!)+#REF!)*1.21+IF($D$5="Koncesija",-BLL63*0.21,0)</f>
        <v>#REF!</v>
      </c>
      <c r="BLM114" s="632" t="e">
        <f>(IF(BLM47-#REF!&lt;0,0,BLM47-#REF!)+#REF!)*1.21+IF($D$5="Koncesija",-BLM63*0.21,0)</f>
        <v>#REF!</v>
      </c>
      <c r="BLN114" s="632" t="e">
        <f>(IF(BLN47-#REF!&lt;0,0,BLN47-#REF!)+#REF!)*1.21+IF($D$5="Koncesija",-BLN63*0.21,0)</f>
        <v>#REF!</v>
      </c>
      <c r="BLO114" s="632" t="e">
        <f>(IF(BLO47-#REF!&lt;0,0,BLO47-#REF!)+#REF!)*1.21+IF($D$5="Koncesija",-BLO63*0.21,0)</f>
        <v>#REF!</v>
      </c>
      <c r="BLP114" s="632" t="e">
        <f>(IF(BLP47-#REF!&lt;0,0,BLP47-#REF!)+#REF!)*1.21+IF($D$5="Koncesija",-BLP63*0.21,0)</f>
        <v>#REF!</v>
      </c>
      <c r="BLQ114" s="632" t="e">
        <f>(IF(BLQ47-#REF!&lt;0,0,BLQ47-#REF!)+#REF!)*1.21+IF($D$5="Koncesija",-BLQ63*0.21,0)</f>
        <v>#REF!</v>
      </c>
      <c r="BLR114" s="632" t="e">
        <f>(IF(BLR47-#REF!&lt;0,0,BLR47-#REF!)+#REF!)*1.21+IF($D$5="Koncesija",-BLR63*0.21,0)</f>
        <v>#REF!</v>
      </c>
      <c r="BLS114" s="632" t="e">
        <f>(IF(BLS47-#REF!&lt;0,0,BLS47-#REF!)+#REF!)*1.21+IF($D$5="Koncesija",-BLS63*0.21,0)</f>
        <v>#REF!</v>
      </c>
      <c r="BLT114" s="632" t="e">
        <f>(IF(BLT47-#REF!&lt;0,0,BLT47-#REF!)+#REF!)*1.21+IF($D$5="Koncesija",-BLT63*0.21,0)</f>
        <v>#REF!</v>
      </c>
      <c r="BLU114" s="632" t="e">
        <f>(IF(BLU47-#REF!&lt;0,0,BLU47-#REF!)+#REF!)*1.21+IF($D$5="Koncesija",-BLU63*0.21,0)</f>
        <v>#REF!</v>
      </c>
      <c r="BLV114" s="632" t="e">
        <f>(IF(BLV47-#REF!&lt;0,0,BLV47-#REF!)+#REF!)*1.21+IF($D$5="Koncesija",-BLV63*0.21,0)</f>
        <v>#REF!</v>
      </c>
      <c r="BLW114" s="632" t="e">
        <f>(IF(BLW47-#REF!&lt;0,0,BLW47-#REF!)+#REF!)*1.21+IF($D$5="Koncesija",-BLW63*0.21,0)</f>
        <v>#REF!</v>
      </c>
      <c r="BLX114" s="632" t="e">
        <f>(IF(BLX47-#REF!&lt;0,0,BLX47-#REF!)+#REF!)*1.21+IF($D$5="Koncesija",-BLX63*0.21,0)</f>
        <v>#REF!</v>
      </c>
      <c r="BLY114" s="632" t="e">
        <f>(IF(BLY47-#REF!&lt;0,0,BLY47-#REF!)+#REF!)*1.21+IF($D$5="Koncesija",-BLY63*0.21,0)</f>
        <v>#REF!</v>
      </c>
      <c r="BLZ114" s="632" t="e">
        <f>(IF(BLZ47-#REF!&lt;0,0,BLZ47-#REF!)+#REF!)*1.21+IF($D$5="Koncesija",-BLZ63*0.21,0)</f>
        <v>#REF!</v>
      </c>
      <c r="BMA114" s="632" t="e">
        <f>(IF(BMA47-#REF!&lt;0,0,BMA47-#REF!)+#REF!)*1.21+IF($D$5="Koncesija",-BMA63*0.21,0)</f>
        <v>#REF!</v>
      </c>
      <c r="BMB114" s="632" t="e">
        <f>(IF(BMB47-#REF!&lt;0,0,BMB47-#REF!)+#REF!)*1.21+IF($D$5="Koncesija",-BMB63*0.21,0)</f>
        <v>#REF!</v>
      </c>
      <c r="BMC114" s="632" t="e">
        <f>(IF(BMC47-#REF!&lt;0,0,BMC47-#REF!)+#REF!)*1.21+IF($D$5="Koncesija",-BMC63*0.21,0)</f>
        <v>#REF!</v>
      </c>
      <c r="BMD114" s="632" t="e">
        <f>(IF(BMD47-#REF!&lt;0,0,BMD47-#REF!)+#REF!)*1.21+IF($D$5="Koncesija",-BMD63*0.21,0)</f>
        <v>#REF!</v>
      </c>
      <c r="BME114" s="632" t="e">
        <f>(IF(BME47-#REF!&lt;0,0,BME47-#REF!)+#REF!)*1.21+IF($D$5="Koncesija",-BME63*0.21,0)</f>
        <v>#REF!</v>
      </c>
      <c r="BMF114" s="632" t="e">
        <f>(IF(BMF47-#REF!&lt;0,0,BMF47-#REF!)+#REF!)*1.21+IF($D$5="Koncesija",-BMF63*0.21,0)</f>
        <v>#REF!</v>
      </c>
      <c r="BMG114" s="632" t="e">
        <f>(IF(BMG47-#REF!&lt;0,0,BMG47-#REF!)+#REF!)*1.21+IF($D$5="Koncesija",-BMG63*0.21,0)</f>
        <v>#REF!</v>
      </c>
      <c r="BMH114" s="632" t="e">
        <f>(IF(BMH47-#REF!&lt;0,0,BMH47-#REF!)+#REF!)*1.21+IF($D$5="Koncesija",-BMH63*0.21,0)</f>
        <v>#REF!</v>
      </c>
      <c r="BMI114" s="632" t="e">
        <f>(IF(BMI47-#REF!&lt;0,0,BMI47-#REF!)+#REF!)*1.21+IF($D$5="Koncesija",-BMI63*0.21,0)</f>
        <v>#REF!</v>
      </c>
      <c r="BMJ114" s="632" t="e">
        <f>(IF(BMJ47-#REF!&lt;0,0,BMJ47-#REF!)+#REF!)*1.21+IF($D$5="Koncesija",-BMJ63*0.21,0)</f>
        <v>#REF!</v>
      </c>
      <c r="BMK114" s="632" t="e">
        <f>(IF(BMK47-#REF!&lt;0,0,BMK47-#REF!)+#REF!)*1.21+IF($D$5="Koncesija",-BMK63*0.21,0)</f>
        <v>#REF!</v>
      </c>
      <c r="BML114" s="632" t="e">
        <f>(IF(BML47-#REF!&lt;0,0,BML47-#REF!)+#REF!)*1.21+IF($D$5="Koncesija",-BML63*0.21,0)</f>
        <v>#REF!</v>
      </c>
      <c r="BMM114" s="632" t="e">
        <f>(IF(BMM47-#REF!&lt;0,0,BMM47-#REF!)+#REF!)*1.21+IF($D$5="Koncesija",-BMM63*0.21,0)</f>
        <v>#REF!</v>
      </c>
      <c r="BMN114" s="632" t="e">
        <f>(IF(BMN47-#REF!&lt;0,0,BMN47-#REF!)+#REF!)*1.21+IF($D$5="Koncesija",-BMN63*0.21,0)</f>
        <v>#REF!</v>
      </c>
      <c r="BMO114" s="632" t="e">
        <f>(IF(BMO47-#REF!&lt;0,0,BMO47-#REF!)+#REF!)*1.21+IF($D$5="Koncesija",-BMO63*0.21,0)</f>
        <v>#REF!</v>
      </c>
      <c r="BMP114" s="632" t="e">
        <f>(IF(BMP47-#REF!&lt;0,0,BMP47-#REF!)+#REF!)*1.21+IF($D$5="Koncesija",-BMP63*0.21,0)</f>
        <v>#REF!</v>
      </c>
      <c r="BMQ114" s="632" t="e">
        <f>(IF(BMQ47-#REF!&lt;0,0,BMQ47-#REF!)+#REF!)*1.21+IF($D$5="Koncesija",-BMQ63*0.21,0)</f>
        <v>#REF!</v>
      </c>
      <c r="BMR114" s="632" t="e">
        <f>(IF(BMR47-#REF!&lt;0,0,BMR47-#REF!)+#REF!)*1.21+IF($D$5="Koncesija",-BMR63*0.21,0)</f>
        <v>#REF!</v>
      </c>
      <c r="BMS114" s="632" t="e">
        <f>(IF(BMS47-#REF!&lt;0,0,BMS47-#REF!)+#REF!)*1.21+IF($D$5="Koncesija",-BMS63*0.21,0)</f>
        <v>#REF!</v>
      </c>
      <c r="BMT114" s="632" t="e">
        <f>(IF(BMT47-#REF!&lt;0,0,BMT47-#REF!)+#REF!)*1.21+IF($D$5="Koncesija",-BMT63*0.21,0)</f>
        <v>#REF!</v>
      </c>
      <c r="BMU114" s="632" t="e">
        <f>(IF(BMU47-#REF!&lt;0,0,BMU47-#REF!)+#REF!)*1.21+IF($D$5="Koncesija",-BMU63*0.21,0)</f>
        <v>#REF!</v>
      </c>
      <c r="BMV114" s="632" t="e">
        <f>(IF(BMV47-#REF!&lt;0,0,BMV47-#REF!)+#REF!)*1.21+IF($D$5="Koncesija",-BMV63*0.21,0)</f>
        <v>#REF!</v>
      </c>
      <c r="BMW114" s="632" t="e">
        <f>(IF(BMW47-#REF!&lt;0,0,BMW47-#REF!)+#REF!)*1.21+IF($D$5="Koncesija",-BMW63*0.21,0)</f>
        <v>#REF!</v>
      </c>
      <c r="BMX114" s="632" t="e">
        <f>(IF(BMX47-#REF!&lt;0,0,BMX47-#REF!)+#REF!)*1.21+IF($D$5="Koncesija",-BMX63*0.21,0)</f>
        <v>#REF!</v>
      </c>
      <c r="BMY114" s="632" t="e">
        <f>(IF(BMY47-#REF!&lt;0,0,BMY47-#REF!)+#REF!)*1.21+IF($D$5="Koncesija",-BMY63*0.21,0)</f>
        <v>#REF!</v>
      </c>
      <c r="BMZ114" s="632" t="e">
        <f>(IF(BMZ47-#REF!&lt;0,0,BMZ47-#REF!)+#REF!)*1.21+IF($D$5="Koncesija",-BMZ63*0.21,0)</f>
        <v>#REF!</v>
      </c>
      <c r="BNA114" s="632" t="e">
        <f>(IF(BNA47-#REF!&lt;0,0,BNA47-#REF!)+#REF!)*1.21+IF($D$5="Koncesija",-BNA63*0.21,0)</f>
        <v>#REF!</v>
      </c>
      <c r="BNB114" s="632" t="e">
        <f>(IF(BNB47-#REF!&lt;0,0,BNB47-#REF!)+#REF!)*1.21+IF($D$5="Koncesija",-BNB63*0.21,0)</f>
        <v>#REF!</v>
      </c>
      <c r="BNC114" s="632" t="e">
        <f>(IF(BNC47-#REF!&lt;0,0,BNC47-#REF!)+#REF!)*1.21+IF($D$5="Koncesija",-BNC63*0.21,0)</f>
        <v>#REF!</v>
      </c>
      <c r="BND114" s="632" t="e">
        <f>(IF(BND47-#REF!&lt;0,0,BND47-#REF!)+#REF!)*1.21+IF($D$5="Koncesija",-BND63*0.21,0)</f>
        <v>#REF!</v>
      </c>
      <c r="BNE114" s="632" t="e">
        <f>(IF(BNE47-#REF!&lt;0,0,BNE47-#REF!)+#REF!)*1.21+IF($D$5="Koncesija",-BNE63*0.21,0)</f>
        <v>#REF!</v>
      </c>
      <c r="BNF114" s="632" t="e">
        <f>(IF(BNF47-#REF!&lt;0,0,BNF47-#REF!)+#REF!)*1.21+IF($D$5="Koncesija",-BNF63*0.21,0)</f>
        <v>#REF!</v>
      </c>
      <c r="BNG114" s="632" t="e">
        <f>(IF(BNG47-#REF!&lt;0,0,BNG47-#REF!)+#REF!)*1.21+IF($D$5="Koncesija",-BNG63*0.21,0)</f>
        <v>#REF!</v>
      </c>
      <c r="BNH114" s="632" t="e">
        <f>(IF(BNH47-#REF!&lt;0,0,BNH47-#REF!)+#REF!)*1.21+IF($D$5="Koncesija",-BNH63*0.21,0)</f>
        <v>#REF!</v>
      </c>
      <c r="BNI114" s="632" t="e">
        <f>(IF(BNI47-#REF!&lt;0,0,BNI47-#REF!)+#REF!)*1.21+IF($D$5="Koncesija",-BNI63*0.21,0)</f>
        <v>#REF!</v>
      </c>
      <c r="BNJ114" s="632" t="e">
        <f>(IF(BNJ47-#REF!&lt;0,0,BNJ47-#REF!)+#REF!)*1.21+IF($D$5="Koncesija",-BNJ63*0.21,0)</f>
        <v>#REF!</v>
      </c>
      <c r="BNK114" s="632" t="e">
        <f>(IF(BNK47-#REF!&lt;0,0,BNK47-#REF!)+#REF!)*1.21+IF($D$5="Koncesija",-BNK63*0.21,0)</f>
        <v>#REF!</v>
      </c>
      <c r="BNL114" s="632" t="e">
        <f>(IF(BNL47-#REF!&lt;0,0,BNL47-#REF!)+#REF!)*1.21+IF($D$5="Koncesija",-BNL63*0.21,0)</f>
        <v>#REF!</v>
      </c>
      <c r="BNM114" s="632" t="e">
        <f>(IF(BNM47-#REF!&lt;0,0,BNM47-#REF!)+#REF!)*1.21+IF($D$5="Koncesija",-BNM63*0.21,0)</f>
        <v>#REF!</v>
      </c>
      <c r="BNN114" s="632" t="e">
        <f>(IF(BNN47-#REF!&lt;0,0,BNN47-#REF!)+#REF!)*1.21+IF($D$5="Koncesija",-BNN63*0.21,0)</f>
        <v>#REF!</v>
      </c>
      <c r="BNO114" s="632" t="e">
        <f>(IF(BNO47-#REF!&lt;0,0,BNO47-#REF!)+#REF!)*1.21+IF($D$5="Koncesija",-BNO63*0.21,0)</f>
        <v>#REF!</v>
      </c>
      <c r="BNP114" s="632" t="e">
        <f>(IF(BNP47-#REF!&lt;0,0,BNP47-#REF!)+#REF!)*1.21+IF($D$5="Koncesija",-BNP63*0.21,0)</f>
        <v>#REF!</v>
      </c>
      <c r="BNQ114" s="632" t="e">
        <f>(IF(BNQ47-#REF!&lt;0,0,BNQ47-#REF!)+#REF!)*1.21+IF($D$5="Koncesija",-BNQ63*0.21,0)</f>
        <v>#REF!</v>
      </c>
      <c r="BNR114" s="632" t="e">
        <f>(IF(BNR47-#REF!&lt;0,0,BNR47-#REF!)+#REF!)*1.21+IF($D$5="Koncesija",-BNR63*0.21,0)</f>
        <v>#REF!</v>
      </c>
      <c r="BNS114" s="632" t="e">
        <f>(IF(BNS47-#REF!&lt;0,0,BNS47-#REF!)+#REF!)*1.21+IF($D$5="Koncesija",-BNS63*0.21,0)</f>
        <v>#REF!</v>
      </c>
      <c r="BNT114" s="632" t="e">
        <f>(IF(BNT47-#REF!&lt;0,0,BNT47-#REF!)+#REF!)*1.21+IF($D$5="Koncesija",-BNT63*0.21,0)</f>
        <v>#REF!</v>
      </c>
      <c r="BNU114" s="632" t="e">
        <f>(IF(BNU47-#REF!&lt;0,0,BNU47-#REF!)+#REF!)*1.21+IF($D$5="Koncesija",-BNU63*0.21,0)</f>
        <v>#REF!</v>
      </c>
      <c r="BNV114" s="632" t="e">
        <f>(IF(BNV47-#REF!&lt;0,0,BNV47-#REF!)+#REF!)*1.21+IF($D$5="Koncesija",-BNV63*0.21,0)</f>
        <v>#REF!</v>
      </c>
      <c r="BNW114" s="632" t="e">
        <f>(IF(BNW47-#REF!&lt;0,0,BNW47-#REF!)+#REF!)*1.21+IF($D$5="Koncesija",-BNW63*0.21,0)</f>
        <v>#REF!</v>
      </c>
      <c r="BNX114" s="632" t="e">
        <f>(IF(BNX47-#REF!&lt;0,0,BNX47-#REF!)+#REF!)*1.21+IF($D$5="Koncesija",-BNX63*0.21,0)</f>
        <v>#REF!</v>
      </c>
      <c r="BNY114" s="632" t="e">
        <f>(IF(BNY47-#REF!&lt;0,0,BNY47-#REF!)+#REF!)*1.21+IF($D$5="Koncesija",-BNY63*0.21,0)</f>
        <v>#REF!</v>
      </c>
      <c r="BNZ114" s="632" t="e">
        <f>(IF(BNZ47-#REF!&lt;0,0,BNZ47-#REF!)+#REF!)*1.21+IF($D$5="Koncesija",-BNZ63*0.21,0)</f>
        <v>#REF!</v>
      </c>
      <c r="BOA114" s="632" t="e">
        <f>(IF(BOA47-#REF!&lt;0,0,BOA47-#REF!)+#REF!)*1.21+IF($D$5="Koncesija",-BOA63*0.21,0)</f>
        <v>#REF!</v>
      </c>
      <c r="BOB114" s="632" t="e">
        <f>(IF(BOB47-#REF!&lt;0,0,BOB47-#REF!)+#REF!)*1.21+IF($D$5="Koncesija",-BOB63*0.21,0)</f>
        <v>#REF!</v>
      </c>
      <c r="BOC114" s="632" t="e">
        <f>(IF(BOC47-#REF!&lt;0,0,BOC47-#REF!)+#REF!)*1.21+IF($D$5="Koncesija",-BOC63*0.21,0)</f>
        <v>#REF!</v>
      </c>
      <c r="BOD114" s="632" t="e">
        <f>(IF(BOD47-#REF!&lt;0,0,BOD47-#REF!)+#REF!)*1.21+IF($D$5="Koncesija",-BOD63*0.21,0)</f>
        <v>#REF!</v>
      </c>
      <c r="BOE114" s="632" t="e">
        <f>(IF(BOE47-#REF!&lt;0,0,BOE47-#REF!)+#REF!)*1.21+IF($D$5="Koncesija",-BOE63*0.21,0)</f>
        <v>#REF!</v>
      </c>
      <c r="BOF114" s="632" t="e">
        <f>(IF(BOF47-#REF!&lt;0,0,BOF47-#REF!)+#REF!)*1.21+IF($D$5="Koncesija",-BOF63*0.21,0)</f>
        <v>#REF!</v>
      </c>
      <c r="BOG114" s="632" t="e">
        <f>(IF(BOG47-#REF!&lt;0,0,BOG47-#REF!)+#REF!)*1.21+IF($D$5="Koncesija",-BOG63*0.21,0)</f>
        <v>#REF!</v>
      </c>
      <c r="BOH114" s="632" t="e">
        <f>(IF(BOH47-#REF!&lt;0,0,BOH47-#REF!)+#REF!)*1.21+IF($D$5="Koncesija",-BOH63*0.21,0)</f>
        <v>#REF!</v>
      </c>
      <c r="BOI114" s="632" t="e">
        <f>(IF(BOI47-#REF!&lt;0,0,BOI47-#REF!)+#REF!)*1.21+IF($D$5="Koncesija",-BOI63*0.21,0)</f>
        <v>#REF!</v>
      </c>
      <c r="BOJ114" s="632" t="e">
        <f>(IF(BOJ47-#REF!&lt;0,0,BOJ47-#REF!)+#REF!)*1.21+IF($D$5="Koncesija",-BOJ63*0.21,0)</f>
        <v>#REF!</v>
      </c>
      <c r="BOK114" s="632" t="e">
        <f>(IF(BOK47-#REF!&lt;0,0,BOK47-#REF!)+#REF!)*1.21+IF($D$5="Koncesija",-BOK63*0.21,0)</f>
        <v>#REF!</v>
      </c>
      <c r="BOL114" s="632" t="e">
        <f>(IF(BOL47-#REF!&lt;0,0,BOL47-#REF!)+#REF!)*1.21+IF($D$5="Koncesija",-BOL63*0.21,0)</f>
        <v>#REF!</v>
      </c>
      <c r="BOM114" s="632" t="e">
        <f>(IF(BOM47-#REF!&lt;0,0,BOM47-#REF!)+#REF!)*1.21+IF($D$5="Koncesija",-BOM63*0.21,0)</f>
        <v>#REF!</v>
      </c>
      <c r="BON114" s="632" t="e">
        <f>(IF(BON47-#REF!&lt;0,0,BON47-#REF!)+#REF!)*1.21+IF($D$5="Koncesija",-BON63*0.21,0)</f>
        <v>#REF!</v>
      </c>
      <c r="BOO114" s="632" t="e">
        <f>(IF(BOO47-#REF!&lt;0,0,BOO47-#REF!)+#REF!)*1.21+IF($D$5="Koncesija",-BOO63*0.21,0)</f>
        <v>#REF!</v>
      </c>
      <c r="BOP114" s="632" t="e">
        <f>(IF(BOP47-#REF!&lt;0,0,BOP47-#REF!)+#REF!)*1.21+IF($D$5="Koncesija",-BOP63*0.21,0)</f>
        <v>#REF!</v>
      </c>
      <c r="BOQ114" s="632" t="e">
        <f>(IF(BOQ47-#REF!&lt;0,0,BOQ47-#REF!)+#REF!)*1.21+IF($D$5="Koncesija",-BOQ63*0.21,0)</f>
        <v>#REF!</v>
      </c>
      <c r="BOR114" s="632" t="e">
        <f>(IF(BOR47-#REF!&lt;0,0,BOR47-#REF!)+#REF!)*1.21+IF($D$5="Koncesija",-BOR63*0.21,0)</f>
        <v>#REF!</v>
      </c>
      <c r="BOS114" s="632" t="e">
        <f>(IF(BOS47-#REF!&lt;0,0,BOS47-#REF!)+#REF!)*1.21+IF($D$5="Koncesija",-BOS63*0.21,0)</f>
        <v>#REF!</v>
      </c>
      <c r="BOT114" s="632" t="e">
        <f>(IF(BOT47-#REF!&lt;0,0,BOT47-#REF!)+#REF!)*1.21+IF($D$5="Koncesija",-BOT63*0.21,0)</f>
        <v>#REF!</v>
      </c>
      <c r="BOU114" s="632" t="e">
        <f>(IF(BOU47-#REF!&lt;0,0,BOU47-#REF!)+#REF!)*1.21+IF($D$5="Koncesija",-BOU63*0.21,0)</f>
        <v>#REF!</v>
      </c>
      <c r="BOV114" s="632" t="e">
        <f>(IF(BOV47-#REF!&lt;0,0,BOV47-#REF!)+#REF!)*1.21+IF($D$5="Koncesija",-BOV63*0.21,0)</f>
        <v>#REF!</v>
      </c>
      <c r="BOW114" s="632" t="e">
        <f>(IF(BOW47-#REF!&lt;0,0,BOW47-#REF!)+#REF!)*1.21+IF($D$5="Koncesija",-BOW63*0.21,0)</f>
        <v>#REF!</v>
      </c>
      <c r="BOX114" s="632" t="e">
        <f>(IF(BOX47-#REF!&lt;0,0,BOX47-#REF!)+#REF!)*1.21+IF($D$5="Koncesija",-BOX63*0.21,0)</f>
        <v>#REF!</v>
      </c>
      <c r="BOY114" s="632" t="e">
        <f>(IF(BOY47-#REF!&lt;0,0,BOY47-#REF!)+#REF!)*1.21+IF($D$5="Koncesija",-BOY63*0.21,0)</f>
        <v>#REF!</v>
      </c>
      <c r="BOZ114" s="632" t="e">
        <f>(IF(BOZ47-#REF!&lt;0,0,BOZ47-#REF!)+#REF!)*1.21+IF($D$5="Koncesija",-BOZ63*0.21,0)</f>
        <v>#REF!</v>
      </c>
      <c r="BPA114" s="632" t="e">
        <f>(IF(BPA47-#REF!&lt;0,0,BPA47-#REF!)+#REF!)*1.21+IF($D$5="Koncesija",-BPA63*0.21,0)</f>
        <v>#REF!</v>
      </c>
      <c r="BPB114" s="632" t="e">
        <f>(IF(BPB47-#REF!&lt;0,0,BPB47-#REF!)+#REF!)*1.21+IF($D$5="Koncesija",-BPB63*0.21,0)</f>
        <v>#REF!</v>
      </c>
      <c r="BPC114" s="632" t="e">
        <f>(IF(BPC47-#REF!&lt;0,0,BPC47-#REF!)+#REF!)*1.21+IF($D$5="Koncesija",-BPC63*0.21,0)</f>
        <v>#REF!</v>
      </c>
      <c r="BPD114" s="632" t="e">
        <f>(IF(BPD47-#REF!&lt;0,0,BPD47-#REF!)+#REF!)*1.21+IF($D$5="Koncesija",-BPD63*0.21,0)</f>
        <v>#REF!</v>
      </c>
      <c r="BPE114" s="632" t="e">
        <f>(IF(BPE47-#REF!&lt;0,0,BPE47-#REF!)+#REF!)*1.21+IF($D$5="Koncesija",-BPE63*0.21,0)</f>
        <v>#REF!</v>
      </c>
      <c r="BPF114" s="632" t="e">
        <f>(IF(BPF47-#REF!&lt;0,0,BPF47-#REF!)+#REF!)*1.21+IF($D$5="Koncesija",-BPF63*0.21,0)</f>
        <v>#REF!</v>
      </c>
      <c r="BPG114" s="632" t="e">
        <f>(IF(BPG47-#REF!&lt;0,0,BPG47-#REF!)+#REF!)*1.21+IF($D$5="Koncesija",-BPG63*0.21,0)</f>
        <v>#REF!</v>
      </c>
      <c r="BPH114" s="632" t="e">
        <f>(IF(BPH47-#REF!&lt;0,0,BPH47-#REF!)+#REF!)*1.21+IF($D$5="Koncesija",-BPH63*0.21,0)</f>
        <v>#REF!</v>
      </c>
      <c r="BPI114" s="632" t="e">
        <f>(IF(BPI47-#REF!&lt;0,0,BPI47-#REF!)+#REF!)*1.21+IF($D$5="Koncesija",-BPI63*0.21,0)</f>
        <v>#REF!</v>
      </c>
      <c r="BPJ114" s="632" t="e">
        <f>(IF(BPJ47-#REF!&lt;0,0,BPJ47-#REF!)+#REF!)*1.21+IF($D$5="Koncesija",-BPJ63*0.21,0)</f>
        <v>#REF!</v>
      </c>
      <c r="BPK114" s="632" t="e">
        <f>(IF(BPK47-#REF!&lt;0,0,BPK47-#REF!)+#REF!)*1.21+IF($D$5="Koncesija",-BPK63*0.21,0)</f>
        <v>#REF!</v>
      </c>
      <c r="BPL114" s="632" t="e">
        <f>(IF(BPL47-#REF!&lt;0,0,BPL47-#REF!)+#REF!)*1.21+IF($D$5="Koncesija",-BPL63*0.21,0)</f>
        <v>#REF!</v>
      </c>
      <c r="BPM114" s="632" t="e">
        <f>(IF(BPM47-#REF!&lt;0,0,BPM47-#REF!)+#REF!)*1.21+IF($D$5="Koncesija",-BPM63*0.21,0)</f>
        <v>#REF!</v>
      </c>
      <c r="BPN114" s="632" t="e">
        <f>(IF(BPN47-#REF!&lt;0,0,BPN47-#REF!)+#REF!)*1.21+IF($D$5="Koncesija",-BPN63*0.21,0)</f>
        <v>#REF!</v>
      </c>
      <c r="BPO114" s="632" t="e">
        <f>(IF(BPO47-#REF!&lt;0,0,BPO47-#REF!)+#REF!)*1.21+IF($D$5="Koncesija",-BPO63*0.21,0)</f>
        <v>#REF!</v>
      </c>
      <c r="BPP114" s="632" t="e">
        <f>(IF(BPP47-#REF!&lt;0,0,BPP47-#REF!)+#REF!)*1.21+IF($D$5="Koncesija",-BPP63*0.21,0)</f>
        <v>#REF!</v>
      </c>
      <c r="BPQ114" s="632" t="e">
        <f>(IF(BPQ47-#REF!&lt;0,0,BPQ47-#REF!)+#REF!)*1.21+IF($D$5="Koncesija",-BPQ63*0.21,0)</f>
        <v>#REF!</v>
      </c>
      <c r="BPR114" s="632" t="e">
        <f>(IF(BPR47-#REF!&lt;0,0,BPR47-#REF!)+#REF!)*1.21+IF($D$5="Koncesija",-BPR63*0.21,0)</f>
        <v>#REF!</v>
      </c>
      <c r="BPS114" s="632" t="e">
        <f>(IF(BPS47-#REF!&lt;0,0,BPS47-#REF!)+#REF!)*1.21+IF($D$5="Koncesija",-BPS63*0.21,0)</f>
        <v>#REF!</v>
      </c>
      <c r="BPT114" s="632" t="e">
        <f>(IF(BPT47-#REF!&lt;0,0,BPT47-#REF!)+#REF!)*1.21+IF($D$5="Koncesija",-BPT63*0.21,0)</f>
        <v>#REF!</v>
      </c>
      <c r="BPU114" s="632" t="e">
        <f>(IF(BPU47-#REF!&lt;0,0,BPU47-#REF!)+#REF!)*1.21+IF($D$5="Koncesija",-BPU63*0.21,0)</f>
        <v>#REF!</v>
      </c>
      <c r="BPV114" s="632" t="e">
        <f>(IF(BPV47-#REF!&lt;0,0,BPV47-#REF!)+#REF!)*1.21+IF($D$5="Koncesija",-BPV63*0.21,0)</f>
        <v>#REF!</v>
      </c>
      <c r="BPW114" s="632" t="e">
        <f>(IF(BPW47-#REF!&lt;0,0,BPW47-#REF!)+#REF!)*1.21+IF($D$5="Koncesija",-BPW63*0.21,0)</f>
        <v>#REF!</v>
      </c>
      <c r="BPX114" s="632" t="e">
        <f>(IF(BPX47-#REF!&lt;0,0,BPX47-#REF!)+#REF!)*1.21+IF($D$5="Koncesija",-BPX63*0.21,0)</f>
        <v>#REF!</v>
      </c>
      <c r="BPY114" s="632" t="e">
        <f>(IF(BPY47-#REF!&lt;0,0,BPY47-#REF!)+#REF!)*1.21+IF($D$5="Koncesija",-BPY63*0.21,0)</f>
        <v>#REF!</v>
      </c>
      <c r="BPZ114" s="632" t="e">
        <f>(IF(BPZ47-#REF!&lt;0,0,BPZ47-#REF!)+#REF!)*1.21+IF($D$5="Koncesija",-BPZ63*0.21,0)</f>
        <v>#REF!</v>
      </c>
      <c r="BQA114" s="632" t="e">
        <f>(IF(BQA47-#REF!&lt;0,0,BQA47-#REF!)+#REF!)*1.21+IF($D$5="Koncesija",-BQA63*0.21,0)</f>
        <v>#REF!</v>
      </c>
      <c r="BQB114" s="632" t="e">
        <f>(IF(BQB47-#REF!&lt;0,0,BQB47-#REF!)+#REF!)*1.21+IF($D$5="Koncesija",-BQB63*0.21,0)</f>
        <v>#REF!</v>
      </c>
      <c r="BQC114" s="632" t="e">
        <f>(IF(BQC47-#REF!&lt;0,0,BQC47-#REF!)+#REF!)*1.21+IF($D$5="Koncesija",-BQC63*0.21,0)</f>
        <v>#REF!</v>
      </c>
      <c r="BQD114" s="632" t="e">
        <f>(IF(BQD47-#REF!&lt;0,0,BQD47-#REF!)+#REF!)*1.21+IF($D$5="Koncesija",-BQD63*0.21,0)</f>
        <v>#REF!</v>
      </c>
      <c r="BQE114" s="632" t="e">
        <f>(IF(BQE47-#REF!&lt;0,0,BQE47-#REF!)+#REF!)*1.21+IF($D$5="Koncesija",-BQE63*0.21,0)</f>
        <v>#REF!</v>
      </c>
      <c r="BQF114" s="632" t="e">
        <f>(IF(BQF47-#REF!&lt;0,0,BQF47-#REF!)+#REF!)*1.21+IF($D$5="Koncesija",-BQF63*0.21,0)</f>
        <v>#REF!</v>
      </c>
      <c r="BQG114" s="632" t="e">
        <f>(IF(BQG47-#REF!&lt;0,0,BQG47-#REF!)+#REF!)*1.21+IF($D$5="Koncesija",-BQG63*0.21,0)</f>
        <v>#REF!</v>
      </c>
      <c r="BQH114" s="632" t="e">
        <f>(IF(BQH47-#REF!&lt;0,0,BQH47-#REF!)+#REF!)*1.21+IF($D$5="Koncesija",-BQH63*0.21,0)</f>
        <v>#REF!</v>
      </c>
      <c r="BQI114" s="632" t="e">
        <f>(IF(BQI47-#REF!&lt;0,0,BQI47-#REF!)+#REF!)*1.21+IF($D$5="Koncesija",-BQI63*0.21,0)</f>
        <v>#REF!</v>
      </c>
      <c r="BQJ114" s="632" t="e">
        <f>(IF(BQJ47-#REF!&lt;0,0,BQJ47-#REF!)+#REF!)*1.21+IF($D$5="Koncesija",-BQJ63*0.21,0)</f>
        <v>#REF!</v>
      </c>
      <c r="BQK114" s="632" t="e">
        <f>(IF(BQK47-#REF!&lt;0,0,BQK47-#REF!)+#REF!)*1.21+IF($D$5="Koncesija",-BQK63*0.21,0)</f>
        <v>#REF!</v>
      </c>
      <c r="BQL114" s="632" t="e">
        <f>(IF(BQL47-#REF!&lt;0,0,BQL47-#REF!)+#REF!)*1.21+IF($D$5="Koncesija",-BQL63*0.21,0)</f>
        <v>#REF!</v>
      </c>
      <c r="BQM114" s="632" t="e">
        <f>(IF(BQM47-#REF!&lt;0,0,BQM47-#REF!)+#REF!)*1.21+IF($D$5="Koncesija",-BQM63*0.21,0)</f>
        <v>#REF!</v>
      </c>
      <c r="BQN114" s="632" t="e">
        <f>(IF(BQN47-#REF!&lt;0,0,BQN47-#REF!)+#REF!)*1.21+IF($D$5="Koncesija",-BQN63*0.21,0)</f>
        <v>#REF!</v>
      </c>
      <c r="BQO114" s="632" t="e">
        <f>(IF(BQO47-#REF!&lt;0,0,BQO47-#REF!)+#REF!)*1.21+IF($D$5="Koncesija",-BQO63*0.21,0)</f>
        <v>#REF!</v>
      </c>
      <c r="BQP114" s="632" t="e">
        <f>(IF(BQP47-#REF!&lt;0,0,BQP47-#REF!)+#REF!)*1.21+IF($D$5="Koncesija",-BQP63*0.21,0)</f>
        <v>#REF!</v>
      </c>
      <c r="BQQ114" s="632" t="e">
        <f>(IF(BQQ47-#REF!&lt;0,0,BQQ47-#REF!)+#REF!)*1.21+IF($D$5="Koncesija",-BQQ63*0.21,0)</f>
        <v>#REF!</v>
      </c>
      <c r="BQR114" s="632" t="e">
        <f>(IF(BQR47-#REF!&lt;0,0,BQR47-#REF!)+#REF!)*1.21+IF($D$5="Koncesija",-BQR63*0.21,0)</f>
        <v>#REF!</v>
      </c>
      <c r="BQS114" s="632" t="e">
        <f>(IF(BQS47-#REF!&lt;0,0,BQS47-#REF!)+#REF!)*1.21+IF($D$5="Koncesija",-BQS63*0.21,0)</f>
        <v>#REF!</v>
      </c>
      <c r="BQT114" s="632" t="e">
        <f>(IF(BQT47-#REF!&lt;0,0,BQT47-#REF!)+#REF!)*1.21+IF($D$5="Koncesija",-BQT63*0.21,0)</f>
        <v>#REF!</v>
      </c>
      <c r="BQU114" s="632" t="e">
        <f>(IF(BQU47-#REF!&lt;0,0,BQU47-#REF!)+#REF!)*1.21+IF($D$5="Koncesija",-BQU63*0.21,0)</f>
        <v>#REF!</v>
      </c>
      <c r="BQV114" s="632" t="e">
        <f>(IF(BQV47-#REF!&lt;0,0,BQV47-#REF!)+#REF!)*1.21+IF($D$5="Koncesija",-BQV63*0.21,0)</f>
        <v>#REF!</v>
      </c>
      <c r="BQW114" s="632" t="e">
        <f>(IF(BQW47-#REF!&lt;0,0,BQW47-#REF!)+#REF!)*1.21+IF($D$5="Koncesija",-BQW63*0.21,0)</f>
        <v>#REF!</v>
      </c>
      <c r="BQX114" s="632" t="e">
        <f>(IF(BQX47-#REF!&lt;0,0,BQX47-#REF!)+#REF!)*1.21+IF($D$5="Koncesija",-BQX63*0.21,0)</f>
        <v>#REF!</v>
      </c>
      <c r="BQY114" s="632" t="e">
        <f>(IF(BQY47-#REF!&lt;0,0,BQY47-#REF!)+#REF!)*1.21+IF($D$5="Koncesija",-BQY63*0.21,0)</f>
        <v>#REF!</v>
      </c>
      <c r="BQZ114" s="632" t="e">
        <f>(IF(BQZ47-#REF!&lt;0,0,BQZ47-#REF!)+#REF!)*1.21+IF($D$5="Koncesija",-BQZ63*0.21,0)</f>
        <v>#REF!</v>
      </c>
      <c r="BRA114" s="632" t="e">
        <f>(IF(BRA47-#REF!&lt;0,0,BRA47-#REF!)+#REF!)*1.21+IF($D$5="Koncesija",-BRA63*0.21,0)</f>
        <v>#REF!</v>
      </c>
      <c r="BRB114" s="632" t="e">
        <f>(IF(BRB47-#REF!&lt;0,0,BRB47-#REF!)+#REF!)*1.21+IF($D$5="Koncesija",-BRB63*0.21,0)</f>
        <v>#REF!</v>
      </c>
      <c r="BRC114" s="632" t="e">
        <f>(IF(BRC47-#REF!&lt;0,0,BRC47-#REF!)+#REF!)*1.21+IF($D$5="Koncesija",-BRC63*0.21,0)</f>
        <v>#REF!</v>
      </c>
      <c r="BRD114" s="632" t="e">
        <f>(IF(BRD47-#REF!&lt;0,0,BRD47-#REF!)+#REF!)*1.21+IF($D$5="Koncesija",-BRD63*0.21,0)</f>
        <v>#REF!</v>
      </c>
      <c r="BRE114" s="632" t="e">
        <f>(IF(BRE47-#REF!&lt;0,0,BRE47-#REF!)+#REF!)*1.21+IF($D$5="Koncesija",-BRE63*0.21,0)</f>
        <v>#REF!</v>
      </c>
      <c r="BRF114" s="632" t="e">
        <f>(IF(BRF47-#REF!&lt;0,0,BRF47-#REF!)+#REF!)*1.21+IF($D$5="Koncesija",-BRF63*0.21,0)</f>
        <v>#REF!</v>
      </c>
      <c r="BRG114" s="632" t="e">
        <f>(IF(BRG47-#REF!&lt;0,0,BRG47-#REF!)+#REF!)*1.21+IF($D$5="Koncesija",-BRG63*0.21,0)</f>
        <v>#REF!</v>
      </c>
      <c r="BRH114" s="632" t="e">
        <f>(IF(BRH47-#REF!&lt;0,0,BRH47-#REF!)+#REF!)*1.21+IF($D$5="Koncesija",-BRH63*0.21,0)</f>
        <v>#REF!</v>
      </c>
      <c r="BRI114" s="632" t="e">
        <f>(IF(BRI47-#REF!&lt;0,0,BRI47-#REF!)+#REF!)*1.21+IF($D$5="Koncesija",-BRI63*0.21,0)</f>
        <v>#REF!</v>
      </c>
      <c r="BRJ114" s="632" t="e">
        <f>(IF(BRJ47-#REF!&lt;0,0,BRJ47-#REF!)+#REF!)*1.21+IF($D$5="Koncesija",-BRJ63*0.21,0)</f>
        <v>#REF!</v>
      </c>
      <c r="BRK114" s="632" t="e">
        <f>(IF(BRK47-#REF!&lt;0,0,BRK47-#REF!)+#REF!)*1.21+IF($D$5="Koncesija",-BRK63*0.21,0)</f>
        <v>#REF!</v>
      </c>
      <c r="BRL114" s="632" t="e">
        <f>(IF(BRL47-#REF!&lt;0,0,BRL47-#REF!)+#REF!)*1.21+IF($D$5="Koncesija",-BRL63*0.21,0)</f>
        <v>#REF!</v>
      </c>
      <c r="BRM114" s="632" t="e">
        <f>(IF(BRM47-#REF!&lt;0,0,BRM47-#REF!)+#REF!)*1.21+IF($D$5="Koncesija",-BRM63*0.21,0)</f>
        <v>#REF!</v>
      </c>
      <c r="BRN114" s="632" t="e">
        <f>(IF(BRN47-#REF!&lt;0,0,BRN47-#REF!)+#REF!)*1.21+IF($D$5="Koncesija",-BRN63*0.21,0)</f>
        <v>#REF!</v>
      </c>
      <c r="BRO114" s="632" t="e">
        <f>(IF(BRO47-#REF!&lt;0,0,BRO47-#REF!)+#REF!)*1.21+IF($D$5="Koncesija",-BRO63*0.21,0)</f>
        <v>#REF!</v>
      </c>
      <c r="BRP114" s="632" t="e">
        <f>(IF(BRP47-#REF!&lt;0,0,BRP47-#REF!)+#REF!)*1.21+IF($D$5="Koncesija",-BRP63*0.21,0)</f>
        <v>#REF!</v>
      </c>
      <c r="BRQ114" s="632" t="e">
        <f>(IF(BRQ47-#REF!&lt;0,0,BRQ47-#REF!)+#REF!)*1.21+IF($D$5="Koncesija",-BRQ63*0.21,0)</f>
        <v>#REF!</v>
      </c>
      <c r="BRR114" s="632" t="e">
        <f>(IF(BRR47-#REF!&lt;0,0,BRR47-#REF!)+#REF!)*1.21+IF($D$5="Koncesija",-BRR63*0.21,0)</f>
        <v>#REF!</v>
      </c>
      <c r="BRS114" s="632" t="e">
        <f>(IF(BRS47-#REF!&lt;0,0,BRS47-#REF!)+#REF!)*1.21+IF($D$5="Koncesija",-BRS63*0.21,0)</f>
        <v>#REF!</v>
      </c>
      <c r="BRT114" s="632" t="e">
        <f>(IF(BRT47-#REF!&lt;0,0,BRT47-#REF!)+#REF!)*1.21+IF($D$5="Koncesija",-BRT63*0.21,0)</f>
        <v>#REF!</v>
      </c>
      <c r="BRU114" s="632" t="e">
        <f>(IF(BRU47-#REF!&lt;0,0,BRU47-#REF!)+#REF!)*1.21+IF($D$5="Koncesija",-BRU63*0.21,0)</f>
        <v>#REF!</v>
      </c>
      <c r="BRV114" s="632" t="e">
        <f>(IF(BRV47-#REF!&lt;0,0,BRV47-#REF!)+#REF!)*1.21+IF($D$5="Koncesija",-BRV63*0.21,0)</f>
        <v>#REF!</v>
      </c>
      <c r="BRW114" s="632" t="e">
        <f>(IF(BRW47-#REF!&lt;0,0,BRW47-#REF!)+#REF!)*1.21+IF($D$5="Koncesija",-BRW63*0.21,0)</f>
        <v>#REF!</v>
      </c>
      <c r="BRX114" s="632" t="e">
        <f>(IF(BRX47-#REF!&lt;0,0,BRX47-#REF!)+#REF!)*1.21+IF($D$5="Koncesija",-BRX63*0.21,0)</f>
        <v>#REF!</v>
      </c>
      <c r="BRY114" s="632" t="e">
        <f>(IF(BRY47-#REF!&lt;0,0,BRY47-#REF!)+#REF!)*1.21+IF($D$5="Koncesija",-BRY63*0.21,0)</f>
        <v>#REF!</v>
      </c>
      <c r="BRZ114" s="632" t="e">
        <f>(IF(BRZ47-#REF!&lt;0,0,BRZ47-#REF!)+#REF!)*1.21+IF($D$5="Koncesija",-BRZ63*0.21,0)</f>
        <v>#REF!</v>
      </c>
      <c r="BSA114" s="632" t="e">
        <f>(IF(BSA47-#REF!&lt;0,0,BSA47-#REF!)+#REF!)*1.21+IF($D$5="Koncesija",-BSA63*0.21,0)</f>
        <v>#REF!</v>
      </c>
      <c r="BSB114" s="632" t="e">
        <f>(IF(BSB47-#REF!&lt;0,0,BSB47-#REF!)+#REF!)*1.21+IF($D$5="Koncesija",-BSB63*0.21,0)</f>
        <v>#REF!</v>
      </c>
      <c r="BSC114" s="632" t="e">
        <f>(IF(BSC47-#REF!&lt;0,0,BSC47-#REF!)+#REF!)*1.21+IF($D$5="Koncesija",-BSC63*0.21,0)</f>
        <v>#REF!</v>
      </c>
      <c r="BSD114" s="632" t="e">
        <f>(IF(BSD47-#REF!&lt;0,0,BSD47-#REF!)+#REF!)*1.21+IF($D$5="Koncesija",-BSD63*0.21,0)</f>
        <v>#REF!</v>
      </c>
      <c r="BSE114" s="632" t="e">
        <f>(IF(BSE47-#REF!&lt;0,0,BSE47-#REF!)+#REF!)*1.21+IF($D$5="Koncesija",-BSE63*0.21,0)</f>
        <v>#REF!</v>
      </c>
      <c r="BSF114" s="632" t="e">
        <f>(IF(BSF47-#REF!&lt;0,0,BSF47-#REF!)+#REF!)*1.21+IF($D$5="Koncesija",-BSF63*0.21,0)</f>
        <v>#REF!</v>
      </c>
      <c r="BSG114" s="632" t="e">
        <f>(IF(BSG47-#REF!&lt;0,0,BSG47-#REF!)+#REF!)*1.21+IF($D$5="Koncesija",-BSG63*0.21,0)</f>
        <v>#REF!</v>
      </c>
      <c r="BSH114" s="632" t="e">
        <f>(IF(BSH47-#REF!&lt;0,0,BSH47-#REF!)+#REF!)*1.21+IF($D$5="Koncesija",-BSH63*0.21,0)</f>
        <v>#REF!</v>
      </c>
      <c r="BSI114" s="632" t="e">
        <f>(IF(BSI47-#REF!&lt;0,0,BSI47-#REF!)+#REF!)*1.21+IF($D$5="Koncesija",-BSI63*0.21,0)</f>
        <v>#REF!</v>
      </c>
      <c r="BSJ114" s="632" t="e">
        <f>(IF(BSJ47-#REF!&lt;0,0,BSJ47-#REF!)+#REF!)*1.21+IF($D$5="Koncesija",-BSJ63*0.21,0)</f>
        <v>#REF!</v>
      </c>
      <c r="BSK114" s="632" t="e">
        <f>(IF(BSK47-#REF!&lt;0,0,BSK47-#REF!)+#REF!)*1.21+IF($D$5="Koncesija",-BSK63*0.21,0)</f>
        <v>#REF!</v>
      </c>
      <c r="BSL114" s="632" t="e">
        <f>(IF(BSL47-#REF!&lt;0,0,BSL47-#REF!)+#REF!)*1.21+IF($D$5="Koncesija",-BSL63*0.21,0)</f>
        <v>#REF!</v>
      </c>
      <c r="BSM114" s="632" t="e">
        <f>(IF(BSM47-#REF!&lt;0,0,BSM47-#REF!)+#REF!)*1.21+IF($D$5="Koncesija",-BSM63*0.21,0)</f>
        <v>#REF!</v>
      </c>
      <c r="BSN114" s="632" t="e">
        <f>(IF(BSN47-#REF!&lt;0,0,BSN47-#REF!)+#REF!)*1.21+IF($D$5="Koncesija",-BSN63*0.21,0)</f>
        <v>#REF!</v>
      </c>
      <c r="BSO114" s="632" t="e">
        <f>(IF(BSO47-#REF!&lt;0,0,BSO47-#REF!)+#REF!)*1.21+IF($D$5="Koncesija",-BSO63*0.21,0)</f>
        <v>#REF!</v>
      </c>
      <c r="BSP114" s="632" t="e">
        <f>(IF(BSP47-#REF!&lt;0,0,BSP47-#REF!)+#REF!)*1.21+IF($D$5="Koncesija",-BSP63*0.21,0)</f>
        <v>#REF!</v>
      </c>
      <c r="BSQ114" s="632" t="e">
        <f>(IF(BSQ47-#REF!&lt;0,0,BSQ47-#REF!)+#REF!)*1.21+IF($D$5="Koncesija",-BSQ63*0.21,0)</f>
        <v>#REF!</v>
      </c>
      <c r="BSR114" s="632" t="e">
        <f>(IF(BSR47-#REF!&lt;0,0,BSR47-#REF!)+#REF!)*1.21+IF($D$5="Koncesija",-BSR63*0.21,0)</f>
        <v>#REF!</v>
      </c>
      <c r="BSS114" s="632" t="e">
        <f>(IF(BSS47-#REF!&lt;0,0,BSS47-#REF!)+#REF!)*1.21+IF($D$5="Koncesija",-BSS63*0.21,0)</f>
        <v>#REF!</v>
      </c>
      <c r="BST114" s="632" t="e">
        <f>(IF(BST47-#REF!&lt;0,0,BST47-#REF!)+#REF!)*1.21+IF($D$5="Koncesija",-BST63*0.21,0)</f>
        <v>#REF!</v>
      </c>
      <c r="BSU114" s="632" t="e">
        <f>(IF(BSU47-#REF!&lt;0,0,BSU47-#REF!)+#REF!)*1.21+IF($D$5="Koncesija",-BSU63*0.21,0)</f>
        <v>#REF!</v>
      </c>
      <c r="BSV114" s="632" t="e">
        <f>(IF(BSV47-#REF!&lt;0,0,BSV47-#REF!)+#REF!)*1.21+IF($D$5="Koncesija",-BSV63*0.21,0)</f>
        <v>#REF!</v>
      </c>
      <c r="BSW114" s="632" t="e">
        <f>(IF(BSW47-#REF!&lt;0,0,BSW47-#REF!)+#REF!)*1.21+IF($D$5="Koncesija",-BSW63*0.21,0)</f>
        <v>#REF!</v>
      </c>
      <c r="BSX114" s="632" t="e">
        <f>(IF(BSX47-#REF!&lt;0,0,BSX47-#REF!)+#REF!)*1.21+IF($D$5="Koncesija",-BSX63*0.21,0)</f>
        <v>#REF!</v>
      </c>
      <c r="BSY114" s="632" t="e">
        <f>(IF(BSY47-#REF!&lt;0,0,BSY47-#REF!)+#REF!)*1.21+IF($D$5="Koncesija",-BSY63*0.21,0)</f>
        <v>#REF!</v>
      </c>
      <c r="BSZ114" s="632" t="e">
        <f>(IF(BSZ47-#REF!&lt;0,0,BSZ47-#REF!)+#REF!)*1.21+IF($D$5="Koncesija",-BSZ63*0.21,0)</f>
        <v>#REF!</v>
      </c>
      <c r="BTA114" s="632" t="e">
        <f>(IF(BTA47-#REF!&lt;0,0,BTA47-#REF!)+#REF!)*1.21+IF($D$5="Koncesija",-BTA63*0.21,0)</f>
        <v>#REF!</v>
      </c>
      <c r="BTB114" s="632" t="e">
        <f>(IF(BTB47-#REF!&lt;0,0,BTB47-#REF!)+#REF!)*1.21+IF($D$5="Koncesija",-BTB63*0.21,0)</f>
        <v>#REF!</v>
      </c>
      <c r="BTC114" s="632" t="e">
        <f>(IF(BTC47-#REF!&lt;0,0,BTC47-#REF!)+#REF!)*1.21+IF($D$5="Koncesija",-BTC63*0.21,0)</f>
        <v>#REF!</v>
      </c>
      <c r="BTD114" s="632" t="e">
        <f>(IF(BTD47-#REF!&lt;0,0,BTD47-#REF!)+#REF!)*1.21+IF($D$5="Koncesija",-BTD63*0.21,0)</f>
        <v>#REF!</v>
      </c>
      <c r="BTE114" s="632" t="e">
        <f>(IF(BTE47-#REF!&lt;0,0,BTE47-#REF!)+#REF!)*1.21+IF($D$5="Koncesija",-BTE63*0.21,0)</f>
        <v>#REF!</v>
      </c>
      <c r="BTF114" s="632" t="e">
        <f>(IF(BTF47-#REF!&lt;0,0,BTF47-#REF!)+#REF!)*1.21+IF($D$5="Koncesija",-BTF63*0.21,0)</f>
        <v>#REF!</v>
      </c>
      <c r="BTG114" s="632" t="e">
        <f>(IF(BTG47-#REF!&lt;0,0,BTG47-#REF!)+#REF!)*1.21+IF($D$5="Koncesija",-BTG63*0.21,0)</f>
        <v>#REF!</v>
      </c>
      <c r="BTH114" s="632" t="e">
        <f>(IF(BTH47-#REF!&lt;0,0,BTH47-#REF!)+#REF!)*1.21+IF($D$5="Koncesija",-BTH63*0.21,0)</f>
        <v>#REF!</v>
      </c>
      <c r="BTI114" s="632" t="e">
        <f>(IF(BTI47-#REF!&lt;0,0,BTI47-#REF!)+#REF!)*1.21+IF($D$5="Koncesija",-BTI63*0.21,0)</f>
        <v>#REF!</v>
      </c>
      <c r="BTJ114" s="632" t="e">
        <f>(IF(BTJ47-#REF!&lt;0,0,BTJ47-#REF!)+#REF!)*1.21+IF($D$5="Koncesija",-BTJ63*0.21,0)</f>
        <v>#REF!</v>
      </c>
      <c r="BTK114" s="632" t="e">
        <f>(IF(BTK47-#REF!&lt;0,0,BTK47-#REF!)+#REF!)*1.21+IF($D$5="Koncesija",-BTK63*0.21,0)</f>
        <v>#REF!</v>
      </c>
      <c r="BTL114" s="632" t="e">
        <f>(IF(BTL47-#REF!&lt;0,0,BTL47-#REF!)+#REF!)*1.21+IF($D$5="Koncesija",-BTL63*0.21,0)</f>
        <v>#REF!</v>
      </c>
      <c r="BTM114" s="632" t="e">
        <f>(IF(BTM47-#REF!&lt;0,0,BTM47-#REF!)+#REF!)*1.21+IF($D$5="Koncesija",-BTM63*0.21,0)</f>
        <v>#REF!</v>
      </c>
      <c r="BTN114" s="632" t="e">
        <f>(IF(BTN47-#REF!&lt;0,0,BTN47-#REF!)+#REF!)*1.21+IF($D$5="Koncesija",-BTN63*0.21,0)</f>
        <v>#REF!</v>
      </c>
      <c r="BTO114" s="632" t="e">
        <f>(IF(BTO47-#REF!&lt;0,0,BTO47-#REF!)+#REF!)*1.21+IF($D$5="Koncesija",-BTO63*0.21,0)</f>
        <v>#REF!</v>
      </c>
      <c r="BTP114" s="632" t="e">
        <f>(IF(BTP47-#REF!&lt;0,0,BTP47-#REF!)+#REF!)*1.21+IF($D$5="Koncesija",-BTP63*0.21,0)</f>
        <v>#REF!</v>
      </c>
      <c r="BTQ114" s="632" t="e">
        <f>(IF(BTQ47-#REF!&lt;0,0,BTQ47-#REF!)+#REF!)*1.21+IF($D$5="Koncesija",-BTQ63*0.21,0)</f>
        <v>#REF!</v>
      </c>
      <c r="BTR114" s="632" t="e">
        <f>(IF(BTR47-#REF!&lt;0,0,BTR47-#REF!)+#REF!)*1.21+IF($D$5="Koncesija",-BTR63*0.21,0)</f>
        <v>#REF!</v>
      </c>
      <c r="BTS114" s="632" t="e">
        <f>(IF(BTS47-#REF!&lt;0,0,BTS47-#REF!)+#REF!)*1.21+IF($D$5="Koncesija",-BTS63*0.21,0)</f>
        <v>#REF!</v>
      </c>
      <c r="BTT114" s="632" t="e">
        <f>(IF(BTT47-#REF!&lt;0,0,BTT47-#REF!)+#REF!)*1.21+IF($D$5="Koncesija",-BTT63*0.21,0)</f>
        <v>#REF!</v>
      </c>
      <c r="BTU114" s="632" t="e">
        <f>(IF(BTU47-#REF!&lt;0,0,BTU47-#REF!)+#REF!)*1.21+IF($D$5="Koncesija",-BTU63*0.21,0)</f>
        <v>#REF!</v>
      </c>
      <c r="BTV114" s="632" t="e">
        <f>(IF(BTV47-#REF!&lt;0,0,BTV47-#REF!)+#REF!)*1.21+IF($D$5="Koncesija",-BTV63*0.21,0)</f>
        <v>#REF!</v>
      </c>
      <c r="BTW114" s="632" t="e">
        <f>(IF(BTW47-#REF!&lt;0,0,BTW47-#REF!)+#REF!)*1.21+IF($D$5="Koncesija",-BTW63*0.21,0)</f>
        <v>#REF!</v>
      </c>
      <c r="BTX114" s="632" t="e">
        <f>(IF(BTX47-#REF!&lt;0,0,BTX47-#REF!)+#REF!)*1.21+IF($D$5="Koncesija",-BTX63*0.21,0)</f>
        <v>#REF!</v>
      </c>
      <c r="BTY114" s="632" t="e">
        <f>(IF(BTY47-#REF!&lt;0,0,BTY47-#REF!)+#REF!)*1.21+IF($D$5="Koncesija",-BTY63*0.21,0)</f>
        <v>#REF!</v>
      </c>
      <c r="BTZ114" s="632" t="e">
        <f>(IF(BTZ47-#REF!&lt;0,0,BTZ47-#REF!)+#REF!)*1.21+IF($D$5="Koncesija",-BTZ63*0.21,0)</f>
        <v>#REF!</v>
      </c>
      <c r="BUA114" s="632" t="e">
        <f>(IF(BUA47-#REF!&lt;0,0,BUA47-#REF!)+#REF!)*1.21+IF($D$5="Koncesija",-BUA63*0.21,0)</f>
        <v>#REF!</v>
      </c>
      <c r="BUB114" s="632" t="e">
        <f>(IF(BUB47-#REF!&lt;0,0,BUB47-#REF!)+#REF!)*1.21+IF($D$5="Koncesija",-BUB63*0.21,0)</f>
        <v>#REF!</v>
      </c>
      <c r="BUC114" s="632" t="e">
        <f>(IF(BUC47-#REF!&lt;0,0,BUC47-#REF!)+#REF!)*1.21+IF($D$5="Koncesija",-BUC63*0.21,0)</f>
        <v>#REF!</v>
      </c>
      <c r="BUD114" s="632" t="e">
        <f>(IF(BUD47-#REF!&lt;0,0,BUD47-#REF!)+#REF!)*1.21+IF($D$5="Koncesija",-BUD63*0.21,0)</f>
        <v>#REF!</v>
      </c>
      <c r="BUE114" s="632" t="e">
        <f>(IF(BUE47-#REF!&lt;0,0,BUE47-#REF!)+#REF!)*1.21+IF($D$5="Koncesija",-BUE63*0.21,0)</f>
        <v>#REF!</v>
      </c>
      <c r="BUF114" s="632" t="e">
        <f>(IF(BUF47-#REF!&lt;0,0,BUF47-#REF!)+#REF!)*1.21+IF($D$5="Koncesija",-BUF63*0.21,0)</f>
        <v>#REF!</v>
      </c>
      <c r="BUG114" s="632" t="e">
        <f>(IF(BUG47-#REF!&lt;0,0,BUG47-#REF!)+#REF!)*1.21+IF($D$5="Koncesija",-BUG63*0.21,0)</f>
        <v>#REF!</v>
      </c>
      <c r="BUH114" s="632" t="e">
        <f>(IF(BUH47-#REF!&lt;0,0,BUH47-#REF!)+#REF!)*1.21+IF($D$5="Koncesija",-BUH63*0.21,0)</f>
        <v>#REF!</v>
      </c>
      <c r="BUI114" s="632" t="e">
        <f>(IF(BUI47-#REF!&lt;0,0,BUI47-#REF!)+#REF!)*1.21+IF($D$5="Koncesija",-BUI63*0.21,0)</f>
        <v>#REF!</v>
      </c>
      <c r="BUJ114" s="632" t="e">
        <f>(IF(BUJ47-#REF!&lt;0,0,BUJ47-#REF!)+#REF!)*1.21+IF($D$5="Koncesija",-BUJ63*0.21,0)</f>
        <v>#REF!</v>
      </c>
      <c r="BUK114" s="632" t="e">
        <f>(IF(BUK47-#REF!&lt;0,0,BUK47-#REF!)+#REF!)*1.21+IF($D$5="Koncesija",-BUK63*0.21,0)</f>
        <v>#REF!</v>
      </c>
      <c r="BUL114" s="632" t="e">
        <f>(IF(BUL47-#REF!&lt;0,0,BUL47-#REF!)+#REF!)*1.21+IF($D$5="Koncesija",-BUL63*0.21,0)</f>
        <v>#REF!</v>
      </c>
      <c r="BUM114" s="632" t="e">
        <f>(IF(BUM47-#REF!&lt;0,0,BUM47-#REF!)+#REF!)*1.21+IF($D$5="Koncesija",-BUM63*0.21,0)</f>
        <v>#REF!</v>
      </c>
      <c r="BUN114" s="632" t="e">
        <f>(IF(BUN47-#REF!&lt;0,0,BUN47-#REF!)+#REF!)*1.21+IF($D$5="Koncesija",-BUN63*0.21,0)</f>
        <v>#REF!</v>
      </c>
      <c r="BUO114" s="632" t="e">
        <f>(IF(BUO47-#REF!&lt;0,0,BUO47-#REF!)+#REF!)*1.21+IF($D$5="Koncesija",-BUO63*0.21,0)</f>
        <v>#REF!</v>
      </c>
      <c r="BUP114" s="632" t="e">
        <f>(IF(BUP47-#REF!&lt;0,0,BUP47-#REF!)+#REF!)*1.21+IF($D$5="Koncesija",-BUP63*0.21,0)</f>
        <v>#REF!</v>
      </c>
      <c r="BUQ114" s="632" t="e">
        <f>(IF(BUQ47-#REF!&lt;0,0,BUQ47-#REF!)+#REF!)*1.21+IF($D$5="Koncesija",-BUQ63*0.21,0)</f>
        <v>#REF!</v>
      </c>
      <c r="BUR114" s="632" t="e">
        <f>(IF(BUR47-#REF!&lt;0,0,BUR47-#REF!)+#REF!)*1.21+IF($D$5="Koncesija",-BUR63*0.21,0)</f>
        <v>#REF!</v>
      </c>
      <c r="BUS114" s="632" t="e">
        <f>(IF(BUS47-#REF!&lt;0,0,BUS47-#REF!)+#REF!)*1.21+IF($D$5="Koncesija",-BUS63*0.21,0)</f>
        <v>#REF!</v>
      </c>
      <c r="BUT114" s="632" t="e">
        <f>(IF(BUT47-#REF!&lt;0,0,BUT47-#REF!)+#REF!)*1.21+IF($D$5="Koncesija",-BUT63*0.21,0)</f>
        <v>#REF!</v>
      </c>
      <c r="BUU114" s="632" t="e">
        <f>(IF(BUU47-#REF!&lt;0,0,BUU47-#REF!)+#REF!)*1.21+IF($D$5="Koncesija",-BUU63*0.21,0)</f>
        <v>#REF!</v>
      </c>
      <c r="BUV114" s="632" t="e">
        <f>(IF(BUV47-#REF!&lt;0,0,BUV47-#REF!)+#REF!)*1.21+IF($D$5="Koncesija",-BUV63*0.21,0)</f>
        <v>#REF!</v>
      </c>
      <c r="BUW114" s="632" t="e">
        <f>(IF(BUW47-#REF!&lt;0,0,BUW47-#REF!)+#REF!)*1.21+IF($D$5="Koncesija",-BUW63*0.21,0)</f>
        <v>#REF!</v>
      </c>
      <c r="BUX114" s="632" t="e">
        <f>(IF(BUX47-#REF!&lt;0,0,BUX47-#REF!)+#REF!)*1.21+IF($D$5="Koncesija",-BUX63*0.21,0)</f>
        <v>#REF!</v>
      </c>
      <c r="BUY114" s="632" t="e">
        <f>(IF(BUY47-#REF!&lt;0,0,BUY47-#REF!)+#REF!)*1.21+IF($D$5="Koncesija",-BUY63*0.21,0)</f>
        <v>#REF!</v>
      </c>
      <c r="BUZ114" s="632" t="e">
        <f>(IF(BUZ47-#REF!&lt;0,0,BUZ47-#REF!)+#REF!)*1.21+IF($D$5="Koncesija",-BUZ63*0.21,0)</f>
        <v>#REF!</v>
      </c>
      <c r="BVA114" s="632" t="e">
        <f>(IF(BVA47-#REF!&lt;0,0,BVA47-#REF!)+#REF!)*1.21+IF($D$5="Koncesija",-BVA63*0.21,0)</f>
        <v>#REF!</v>
      </c>
      <c r="BVB114" s="632" t="e">
        <f>(IF(BVB47-#REF!&lt;0,0,BVB47-#REF!)+#REF!)*1.21+IF($D$5="Koncesija",-BVB63*0.21,0)</f>
        <v>#REF!</v>
      </c>
      <c r="BVC114" s="632" t="e">
        <f>(IF(BVC47-#REF!&lt;0,0,BVC47-#REF!)+#REF!)*1.21+IF($D$5="Koncesija",-BVC63*0.21,0)</f>
        <v>#REF!</v>
      </c>
      <c r="BVD114" s="632" t="e">
        <f>(IF(BVD47-#REF!&lt;0,0,BVD47-#REF!)+#REF!)*1.21+IF($D$5="Koncesija",-BVD63*0.21,0)</f>
        <v>#REF!</v>
      </c>
      <c r="BVE114" s="632" t="e">
        <f>(IF(BVE47-#REF!&lt;0,0,BVE47-#REF!)+#REF!)*1.21+IF($D$5="Koncesija",-BVE63*0.21,0)</f>
        <v>#REF!</v>
      </c>
      <c r="BVF114" s="632" t="e">
        <f>(IF(BVF47-#REF!&lt;0,0,BVF47-#REF!)+#REF!)*1.21+IF($D$5="Koncesija",-BVF63*0.21,0)</f>
        <v>#REF!</v>
      </c>
      <c r="BVG114" s="632" t="e">
        <f>(IF(BVG47-#REF!&lt;0,0,BVG47-#REF!)+#REF!)*1.21+IF($D$5="Koncesija",-BVG63*0.21,0)</f>
        <v>#REF!</v>
      </c>
      <c r="BVH114" s="632" t="e">
        <f>(IF(BVH47-#REF!&lt;0,0,BVH47-#REF!)+#REF!)*1.21+IF($D$5="Koncesija",-BVH63*0.21,0)</f>
        <v>#REF!</v>
      </c>
      <c r="BVI114" s="632" t="e">
        <f>(IF(BVI47-#REF!&lt;0,0,BVI47-#REF!)+#REF!)*1.21+IF($D$5="Koncesija",-BVI63*0.21,0)</f>
        <v>#REF!</v>
      </c>
      <c r="BVJ114" s="632" t="e">
        <f>(IF(BVJ47-#REF!&lt;0,0,BVJ47-#REF!)+#REF!)*1.21+IF($D$5="Koncesija",-BVJ63*0.21,0)</f>
        <v>#REF!</v>
      </c>
      <c r="BVK114" s="632" t="e">
        <f>(IF(BVK47-#REF!&lt;0,0,BVK47-#REF!)+#REF!)*1.21+IF($D$5="Koncesija",-BVK63*0.21,0)</f>
        <v>#REF!</v>
      </c>
      <c r="BVL114" s="632" t="e">
        <f>(IF(BVL47-#REF!&lt;0,0,BVL47-#REF!)+#REF!)*1.21+IF($D$5="Koncesija",-BVL63*0.21,0)</f>
        <v>#REF!</v>
      </c>
      <c r="BVM114" s="632" t="e">
        <f>(IF(BVM47-#REF!&lt;0,0,BVM47-#REF!)+#REF!)*1.21+IF($D$5="Koncesija",-BVM63*0.21,0)</f>
        <v>#REF!</v>
      </c>
      <c r="BVN114" s="632" t="e">
        <f>(IF(BVN47-#REF!&lt;0,0,BVN47-#REF!)+#REF!)*1.21+IF($D$5="Koncesija",-BVN63*0.21,0)</f>
        <v>#REF!</v>
      </c>
      <c r="BVO114" s="632" t="e">
        <f>(IF(BVO47-#REF!&lt;0,0,BVO47-#REF!)+#REF!)*1.21+IF($D$5="Koncesija",-BVO63*0.21,0)</f>
        <v>#REF!</v>
      </c>
      <c r="BVP114" s="632" t="e">
        <f>(IF(BVP47-#REF!&lt;0,0,BVP47-#REF!)+#REF!)*1.21+IF($D$5="Koncesija",-BVP63*0.21,0)</f>
        <v>#REF!</v>
      </c>
      <c r="BVQ114" s="632" t="e">
        <f>(IF(BVQ47-#REF!&lt;0,0,BVQ47-#REF!)+#REF!)*1.21+IF($D$5="Koncesija",-BVQ63*0.21,0)</f>
        <v>#REF!</v>
      </c>
      <c r="BVR114" s="632" t="e">
        <f>(IF(BVR47-#REF!&lt;0,0,BVR47-#REF!)+#REF!)*1.21+IF($D$5="Koncesija",-BVR63*0.21,0)</f>
        <v>#REF!</v>
      </c>
      <c r="BVS114" s="632" t="e">
        <f>(IF(BVS47-#REF!&lt;0,0,BVS47-#REF!)+#REF!)*1.21+IF($D$5="Koncesija",-BVS63*0.21,0)</f>
        <v>#REF!</v>
      </c>
      <c r="BVT114" s="632" t="e">
        <f>(IF(BVT47-#REF!&lt;0,0,BVT47-#REF!)+#REF!)*1.21+IF($D$5="Koncesija",-BVT63*0.21,0)</f>
        <v>#REF!</v>
      </c>
      <c r="BVU114" s="632" t="e">
        <f>(IF(BVU47-#REF!&lt;0,0,BVU47-#REF!)+#REF!)*1.21+IF($D$5="Koncesija",-BVU63*0.21,0)</f>
        <v>#REF!</v>
      </c>
      <c r="BVV114" s="632" t="e">
        <f>(IF(BVV47-#REF!&lt;0,0,BVV47-#REF!)+#REF!)*1.21+IF($D$5="Koncesija",-BVV63*0.21,0)</f>
        <v>#REF!</v>
      </c>
      <c r="BVW114" s="632" t="e">
        <f>(IF(BVW47-#REF!&lt;0,0,BVW47-#REF!)+#REF!)*1.21+IF($D$5="Koncesija",-BVW63*0.21,0)</f>
        <v>#REF!</v>
      </c>
      <c r="BVX114" s="632" t="e">
        <f>(IF(BVX47-#REF!&lt;0,0,BVX47-#REF!)+#REF!)*1.21+IF($D$5="Koncesija",-BVX63*0.21,0)</f>
        <v>#REF!</v>
      </c>
      <c r="BVY114" s="632" t="e">
        <f>(IF(BVY47-#REF!&lt;0,0,BVY47-#REF!)+#REF!)*1.21+IF($D$5="Koncesija",-BVY63*0.21,0)</f>
        <v>#REF!</v>
      </c>
      <c r="BVZ114" s="632" t="e">
        <f>(IF(BVZ47-#REF!&lt;0,0,BVZ47-#REF!)+#REF!)*1.21+IF($D$5="Koncesija",-BVZ63*0.21,0)</f>
        <v>#REF!</v>
      </c>
      <c r="BWA114" s="632" t="e">
        <f>(IF(BWA47-#REF!&lt;0,0,BWA47-#REF!)+#REF!)*1.21+IF($D$5="Koncesija",-BWA63*0.21,0)</f>
        <v>#REF!</v>
      </c>
      <c r="BWB114" s="632" t="e">
        <f>(IF(BWB47-#REF!&lt;0,0,BWB47-#REF!)+#REF!)*1.21+IF($D$5="Koncesija",-BWB63*0.21,0)</f>
        <v>#REF!</v>
      </c>
      <c r="BWC114" s="632" t="e">
        <f>(IF(BWC47-#REF!&lt;0,0,BWC47-#REF!)+#REF!)*1.21+IF($D$5="Koncesija",-BWC63*0.21,0)</f>
        <v>#REF!</v>
      </c>
      <c r="BWD114" s="632" t="e">
        <f>(IF(BWD47-#REF!&lt;0,0,BWD47-#REF!)+#REF!)*1.21+IF($D$5="Koncesija",-BWD63*0.21,0)</f>
        <v>#REF!</v>
      </c>
      <c r="BWE114" s="632" t="e">
        <f>(IF(BWE47-#REF!&lt;0,0,BWE47-#REF!)+#REF!)*1.21+IF($D$5="Koncesija",-BWE63*0.21,0)</f>
        <v>#REF!</v>
      </c>
      <c r="BWF114" s="632" t="e">
        <f>(IF(BWF47-#REF!&lt;0,0,BWF47-#REF!)+#REF!)*1.21+IF($D$5="Koncesija",-BWF63*0.21,0)</f>
        <v>#REF!</v>
      </c>
      <c r="BWG114" s="632" t="e">
        <f>(IF(BWG47-#REF!&lt;0,0,BWG47-#REF!)+#REF!)*1.21+IF($D$5="Koncesija",-BWG63*0.21,0)</f>
        <v>#REF!</v>
      </c>
      <c r="BWH114" s="632" t="e">
        <f>(IF(BWH47-#REF!&lt;0,0,BWH47-#REF!)+#REF!)*1.21+IF($D$5="Koncesija",-BWH63*0.21,0)</f>
        <v>#REF!</v>
      </c>
      <c r="BWI114" s="632" t="e">
        <f>(IF(BWI47-#REF!&lt;0,0,BWI47-#REF!)+#REF!)*1.21+IF($D$5="Koncesija",-BWI63*0.21,0)</f>
        <v>#REF!</v>
      </c>
      <c r="BWJ114" s="632" t="e">
        <f>(IF(BWJ47-#REF!&lt;0,0,BWJ47-#REF!)+#REF!)*1.21+IF($D$5="Koncesija",-BWJ63*0.21,0)</f>
        <v>#REF!</v>
      </c>
      <c r="BWK114" s="632" t="e">
        <f>(IF(BWK47-#REF!&lt;0,0,BWK47-#REF!)+#REF!)*1.21+IF($D$5="Koncesija",-BWK63*0.21,0)</f>
        <v>#REF!</v>
      </c>
      <c r="BWL114" s="632" t="e">
        <f>(IF(BWL47-#REF!&lt;0,0,BWL47-#REF!)+#REF!)*1.21+IF($D$5="Koncesija",-BWL63*0.21,0)</f>
        <v>#REF!</v>
      </c>
      <c r="BWM114" s="632" t="e">
        <f>(IF(BWM47-#REF!&lt;0,0,BWM47-#REF!)+#REF!)*1.21+IF($D$5="Koncesija",-BWM63*0.21,0)</f>
        <v>#REF!</v>
      </c>
      <c r="BWN114" s="632" t="e">
        <f>(IF(BWN47-#REF!&lt;0,0,BWN47-#REF!)+#REF!)*1.21+IF($D$5="Koncesija",-BWN63*0.21,0)</f>
        <v>#REF!</v>
      </c>
      <c r="BWO114" s="632" t="e">
        <f>(IF(BWO47-#REF!&lt;0,0,BWO47-#REF!)+#REF!)*1.21+IF($D$5="Koncesija",-BWO63*0.21,0)</f>
        <v>#REF!</v>
      </c>
      <c r="BWP114" s="632" t="e">
        <f>(IF(BWP47-#REF!&lt;0,0,BWP47-#REF!)+#REF!)*1.21+IF($D$5="Koncesija",-BWP63*0.21,0)</f>
        <v>#REF!</v>
      </c>
      <c r="BWQ114" s="632" t="e">
        <f>(IF(BWQ47-#REF!&lt;0,0,BWQ47-#REF!)+#REF!)*1.21+IF($D$5="Koncesija",-BWQ63*0.21,0)</f>
        <v>#REF!</v>
      </c>
      <c r="BWR114" s="632" t="e">
        <f>(IF(BWR47-#REF!&lt;0,0,BWR47-#REF!)+#REF!)*1.21+IF($D$5="Koncesija",-BWR63*0.21,0)</f>
        <v>#REF!</v>
      </c>
      <c r="BWS114" s="632" t="e">
        <f>(IF(BWS47-#REF!&lt;0,0,BWS47-#REF!)+#REF!)*1.21+IF($D$5="Koncesija",-BWS63*0.21,0)</f>
        <v>#REF!</v>
      </c>
      <c r="BWT114" s="632" t="e">
        <f>(IF(BWT47-#REF!&lt;0,0,BWT47-#REF!)+#REF!)*1.21+IF($D$5="Koncesija",-BWT63*0.21,0)</f>
        <v>#REF!</v>
      </c>
      <c r="BWU114" s="632" t="e">
        <f>(IF(BWU47-#REF!&lt;0,0,BWU47-#REF!)+#REF!)*1.21+IF($D$5="Koncesija",-BWU63*0.21,0)</f>
        <v>#REF!</v>
      </c>
      <c r="BWV114" s="632" t="e">
        <f>(IF(BWV47-#REF!&lt;0,0,BWV47-#REF!)+#REF!)*1.21+IF($D$5="Koncesija",-BWV63*0.21,0)</f>
        <v>#REF!</v>
      </c>
      <c r="BWW114" s="632" t="e">
        <f>(IF(BWW47-#REF!&lt;0,0,BWW47-#REF!)+#REF!)*1.21+IF($D$5="Koncesija",-BWW63*0.21,0)</f>
        <v>#REF!</v>
      </c>
      <c r="BWX114" s="632" t="e">
        <f>(IF(BWX47-#REF!&lt;0,0,BWX47-#REF!)+#REF!)*1.21+IF($D$5="Koncesija",-BWX63*0.21,0)</f>
        <v>#REF!</v>
      </c>
      <c r="BWY114" s="632" t="e">
        <f>(IF(BWY47-#REF!&lt;0,0,BWY47-#REF!)+#REF!)*1.21+IF($D$5="Koncesija",-BWY63*0.21,0)</f>
        <v>#REF!</v>
      </c>
      <c r="BWZ114" s="632" t="e">
        <f>(IF(BWZ47-#REF!&lt;0,0,BWZ47-#REF!)+#REF!)*1.21+IF($D$5="Koncesija",-BWZ63*0.21,0)</f>
        <v>#REF!</v>
      </c>
      <c r="BXA114" s="632" t="e">
        <f>(IF(BXA47-#REF!&lt;0,0,BXA47-#REF!)+#REF!)*1.21+IF($D$5="Koncesija",-BXA63*0.21,0)</f>
        <v>#REF!</v>
      </c>
      <c r="BXB114" s="632" t="e">
        <f>(IF(BXB47-#REF!&lt;0,0,BXB47-#REF!)+#REF!)*1.21+IF($D$5="Koncesija",-BXB63*0.21,0)</f>
        <v>#REF!</v>
      </c>
      <c r="BXC114" s="632" t="e">
        <f>(IF(BXC47-#REF!&lt;0,0,BXC47-#REF!)+#REF!)*1.21+IF($D$5="Koncesija",-BXC63*0.21,0)</f>
        <v>#REF!</v>
      </c>
      <c r="BXD114" s="632" t="e">
        <f>(IF(BXD47-#REF!&lt;0,0,BXD47-#REF!)+#REF!)*1.21+IF($D$5="Koncesija",-BXD63*0.21,0)</f>
        <v>#REF!</v>
      </c>
      <c r="BXE114" s="632" t="e">
        <f>(IF(BXE47-#REF!&lt;0,0,BXE47-#REF!)+#REF!)*1.21+IF($D$5="Koncesija",-BXE63*0.21,0)</f>
        <v>#REF!</v>
      </c>
      <c r="BXF114" s="632" t="e">
        <f>(IF(BXF47-#REF!&lt;0,0,BXF47-#REF!)+#REF!)*1.21+IF($D$5="Koncesija",-BXF63*0.21,0)</f>
        <v>#REF!</v>
      </c>
      <c r="BXG114" s="632" t="e">
        <f>(IF(BXG47-#REF!&lt;0,0,BXG47-#REF!)+#REF!)*1.21+IF($D$5="Koncesija",-BXG63*0.21,0)</f>
        <v>#REF!</v>
      </c>
      <c r="BXH114" s="632" t="e">
        <f>(IF(BXH47-#REF!&lt;0,0,BXH47-#REF!)+#REF!)*1.21+IF($D$5="Koncesija",-BXH63*0.21,0)</f>
        <v>#REF!</v>
      </c>
      <c r="BXI114" s="632" t="e">
        <f>(IF(BXI47-#REF!&lt;0,0,BXI47-#REF!)+#REF!)*1.21+IF($D$5="Koncesija",-BXI63*0.21,0)</f>
        <v>#REF!</v>
      </c>
      <c r="BXJ114" s="632" t="e">
        <f>(IF(BXJ47-#REF!&lt;0,0,BXJ47-#REF!)+#REF!)*1.21+IF($D$5="Koncesija",-BXJ63*0.21,0)</f>
        <v>#REF!</v>
      </c>
      <c r="BXK114" s="632" t="e">
        <f>(IF(BXK47-#REF!&lt;0,0,BXK47-#REF!)+#REF!)*1.21+IF($D$5="Koncesija",-BXK63*0.21,0)</f>
        <v>#REF!</v>
      </c>
      <c r="BXL114" s="632" t="e">
        <f>(IF(BXL47-#REF!&lt;0,0,BXL47-#REF!)+#REF!)*1.21+IF($D$5="Koncesija",-BXL63*0.21,0)</f>
        <v>#REF!</v>
      </c>
      <c r="BXM114" s="632" t="e">
        <f>(IF(BXM47-#REF!&lt;0,0,BXM47-#REF!)+#REF!)*1.21+IF($D$5="Koncesija",-BXM63*0.21,0)</f>
        <v>#REF!</v>
      </c>
      <c r="BXN114" s="632" t="e">
        <f>(IF(BXN47-#REF!&lt;0,0,BXN47-#REF!)+#REF!)*1.21+IF($D$5="Koncesija",-BXN63*0.21,0)</f>
        <v>#REF!</v>
      </c>
      <c r="BXO114" s="632" t="e">
        <f>(IF(BXO47-#REF!&lt;0,0,BXO47-#REF!)+#REF!)*1.21+IF($D$5="Koncesija",-BXO63*0.21,0)</f>
        <v>#REF!</v>
      </c>
      <c r="BXP114" s="632" t="e">
        <f>(IF(BXP47-#REF!&lt;0,0,BXP47-#REF!)+#REF!)*1.21+IF($D$5="Koncesija",-BXP63*0.21,0)</f>
        <v>#REF!</v>
      </c>
      <c r="BXQ114" s="632" t="e">
        <f>(IF(BXQ47-#REF!&lt;0,0,BXQ47-#REF!)+#REF!)*1.21+IF($D$5="Koncesija",-BXQ63*0.21,0)</f>
        <v>#REF!</v>
      </c>
      <c r="BXR114" s="632" t="e">
        <f>(IF(BXR47-#REF!&lt;0,0,BXR47-#REF!)+#REF!)*1.21+IF($D$5="Koncesija",-BXR63*0.21,0)</f>
        <v>#REF!</v>
      </c>
      <c r="BXS114" s="632" t="e">
        <f>(IF(BXS47-#REF!&lt;0,0,BXS47-#REF!)+#REF!)*1.21+IF($D$5="Koncesija",-BXS63*0.21,0)</f>
        <v>#REF!</v>
      </c>
      <c r="BXT114" s="632" t="e">
        <f>(IF(BXT47-#REF!&lt;0,0,BXT47-#REF!)+#REF!)*1.21+IF($D$5="Koncesija",-BXT63*0.21,0)</f>
        <v>#REF!</v>
      </c>
      <c r="BXU114" s="632" t="e">
        <f>(IF(BXU47-#REF!&lt;0,0,BXU47-#REF!)+#REF!)*1.21+IF($D$5="Koncesija",-BXU63*0.21,0)</f>
        <v>#REF!</v>
      </c>
      <c r="BXV114" s="632" t="e">
        <f>(IF(BXV47-#REF!&lt;0,0,BXV47-#REF!)+#REF!)*1.21+IF($D$5="Koncesija",-BXV63*0.21,0)</f>
        <v>#REF!</v>
      </c>
      <c r="BXW114" s="632" t="e">
        <f>(IF(BXW47-#REF!&lt;0,0,BXW47-#REF!)+#REF!)*1.21+IF($D$5="Koncesija",-BXW63*0.21,0)</f>
        <v>#REF!</v>
      </c>
      <c r="BXX114" s="632" t="e">
        <f>(IF(BXX47-#REF!&lt;0,0,BXX47-#REF!)+#REF!)*1.21+IF($D$5="Koncesija",-BXX63*0.21,0)</f>
        <v>#REF!</v>
      </c>
      <c r="BXY114" s="632" t="e">
        <f>(IF(BXY47-#REF!&lt;0,0,BXY47-#REF!)+#REF!)*1.21+IF($D$5="Koncesija",-BXY63*0.21,0)</f>
        <v>#REF!</v>
      </c>
      <c r="BXZ114" s="632" t="e">
        <f>(IF(BXZ47-#REF!&lt;0,0,BXZ47-#REF!)+#REF!)*1.21+IF($D$5="Koncesija",-BXZ63*0.21,0)</f>
        <v>#REF!</v>
      </c>
      <c r="BYA114" s="632" t="e">
        <f>(IF(BYA47-#REF!&lt;0,0,BYA47-#REF!)+#REF!)*1.21+IF($D$5="Koncesija",-BYA63*0.21,0)</f>
        <v>#REF!</v>
      </c>
      <c r="BYB114" s="632" t="e">
        <f>(IF(BYB47-#REF!&lt;0,0,BYB47-#REF!)+#REF!)*1.21+IF($D$5="Koncesija",-BYB63*0.21,0)</f>
        <v>#REF!</v>
      </c>
      <c r="BYC114" s="632" t="e">
        <f>(IF(BYC47-#REF!&lt;0,0,BYC47-#REF!)+#REF!)*1.21+IF($D$5="Koncesija",-BYC63*0.21,0)</f>
        <v>#REF!</v>
      </c>
      <c r="BYD114" s="632" t="e">
        <f>(IF(BYD47-#REF!&lt;0,0,BYD47-#REF!)+#REF!)*1.21+IF($D$5="Koncesija",-BYD63*0.21,0)</f>
        <v>#REF!</v>
      </c>
      <c r="BYE114" s="632" t="e">
        <f>(IF(BYE47-#REF!&lt;0,0,BYE47-#REF!)+#REF!)*1.21+IF($D$5="Koncesija",-BYE63*0.21,0)</f>
        <v>#REF!</v>
      </c>
      <c r="BYF114" s="632" t="e">
        <f>(IF(BYF47-#REF!&lt;0,0,BYF47-#REF!)+#REF!)*1.21+IF($D$5="Koncesija",-BYF63*0.21,0)</f>
        <v>#REF!</v>
      </c>
      <c r="BYG114" s="632" t="e">
        <f>(IF(BYG47-#REF!&lt;0,0,BYG47-#REF!)+#REF!)*1.21+IF($D$5="Koncesija",-BYG63*0.21,0)</f>
        <v>#REF!</v>
      </c>
      <c r="BYH114" s="632" t="e">
        <f>(IF(BYH47-#REF!&lt;0,0,BYH47-#REF!)+#REF!)*1.21+IF($D$5="Koncesija",-BYH63*0.21,0)</f>
        <v>#REF!</v>
      </c>
      <c r="BYI114" s="632" t="e">
        <f>(IF(BYI47-#REF!&lt;0,0,BYI47-#REF!)+#REF!)*1.21+IF($D$5="Koncesija",-BYI63*0.21,0)</f>
        <v>#REF!</v>
      </c>
      <c r="BYJ114" s="632" t="e">
        <f>(IF(BYJ47-#REF!&lt;0,0,BYJ47-#REF!)+#REF!)*1.21+IF($D$5="Koncesija",-BYJ63*0.21,0)</f>
        <v>#REF!</v>
      </c>
      <c r="BYK114" s="632" t="e">
        <f>(IF(BYK47-#REF!&lt;0,0,BYK47-#REF!)+#REF!)*1.21+IF($D$5="Koncesija",-BYK63*0.21,0)</f>
        <v>#REF!</v>
      </c>
      <c r="BYL114" s="632" t="e">
        <f>(IF(BYL47-#REF!&lt;0,0,BYL47-#REF!)+#REF!)*1.21+IF($D$5="Koncesija",-BYL63*0.21,0)</f>
        <v>#REF!</v>
      </c>
      <c r="BYM114" s="632" t="e">
        <f>(IF(BYM47-#REF!&lt;0,0,BYM47-#REF!)+#REF!)*1.21+IF($D$5="Koncesija",-BYM63*0.21,0)</f>
        <v>#REF!</v>
      </c>
      <c r="BYN114" s="632" t="e">
        <f>(IF(BYN47-#REF!&lt;0,0,BYN47-#REF!)+#REF!)*1.21+IF($D$5="Koncesija",-BYN63*0.21,0)</f>
        <v>#REF!</v>
      </c>
      <c r="BYO114" s="632" t="e">
        <f>(IF(BYO47-#REF!&lt;0,0,BYO47-#REF!)+#REF!)*1.21+IF($D$5="Koncesija",-BYO63*0.21,0)</f>
        <v>#REF!</v>
      </c>
      <c r="BYP114" s="632" t="e">
        <f>(IF(BYP47-#REF!&lt;0,0,BYP47-#REF!)+#REF!)*1.21+IF($D$5="Koncesija",-BYP63*0.21,0)</f>
        <v>#REF!</v>
      </c>
      <c r="BYQ114" s="632" t="e">
        <f>(IF(BYQ47-#REF!&lt;0,0,BYQ47-#REF!)+#REF!)*1.21+IF($D$5="Koncesija",-BYQ63*0.21,0)</f>
        <v>#REF!</v>
      </c>
      <c r="BYR114" s="632" t="e">
        <f>(IF(BYR47-#REF!&lt;0,0,BYR47-#REF!)+#REF!)*1.21+IF($D$5="Koncesija",-BYR63*0.21,0)</f>
        <v>#REF!</v>
      </c>
      <c r="BYS114" s="632" t="e">
        <f>(IF(BYS47-#REF!&lt;0,0,BYS47-#REF!)+#REF!)*1.21+IF($D$5="Koncesija",-BYS63*0.21,0)</f>
        <v>#REF!</v>
      </c>
      <c r="BYT114" s="632" t="e">
        <f>(IF(BYT47-#REF!&lt;0,0,BYT47-#REF!)+#REF!)*1.21+IF($D$5="Koncesija",-BYT63*0.21,0)</f>
        <v>#REF!</v>
      </c>
      <c r="BYU114" s="632" t="e">
        <f>(IF(BYU47-#REF!&lt;0,0,BYU47-#REF!)+#REF!)*1.21+IF($D$5="Koncesija",-BYU63*0.21,0)</f>
        <v>#REF!</v>
      </c>
      <c r="BYV114" s="632" t="e">
        <f>(IF(BYV47-#REF!&lt;0,0,BYV47-#REF!)+#REF!)*1.21+IF($D$5="Koncesija",-BYV63*0.21,0)</f>
        <v>#REF!</v>
      </c>
      <c r="BYW114" s="632" t="e">
        <f>(IF(BYW47-#REF!&lt;0,0,BYW47-#REF!)+#REF!)*1.21+IF($D$5="Koncesija",-BYW63*0.21,0)</f>
        <v>#REF!</v>
      </c>
      <c r="BYX114" s="632" t="e">
        <f>(IF(BYX47-#REF!&lt;0,0,BYX47-#REF!)+#REF!)*1.21+IF($D$5="Koncesija",-BYX63*0.21,0)</f>
        <v>#REF!</v>
      </c>
      <c r="BYY114" s="632" t="e">
        <f>(IF(BYY47-#REF!&lt;0,0,BYY47-#REF!)+#REF!)*1.21+IF($D$5="Koncesija",-BYY63*0.21,0)</f>
        <v>#REF!</v>
      </c>
      <c r="BYZ114" s="632" t="e">
        <f>(IF(BYZ47-#REF!&lt;0,0,BYZ47-#REF!)+#REF!)*1.21+IF($D$5="Koncesija",-BYZ63*0.21,0)</f>
        <v>#REF!</v>
      </c>
      <c r="BZA114" s="632" t="e">
        <f>(IF(BZA47-#REF!&lt;0,0,BZA47-#REF!)+#REF!)*1.21+IF($D$5="Koncesija",-BZA63*0.21,0)</f>
        <v>#REF!</v>
      </c>
      <c r="BZB114" s="632" t="e">
        <f>(IF(BZB47-#REF!&lt;0,0,BZB47-#REF!)+#REF!)*1.21+IF($D$5="Koncesija",-BZB63*0.21,0)</f>
        <v>#REF!</v>
      </c>
      <c r="BZC114" s="632" t="e">
        <f>(IF(BZC47-#REF!&lt;0,0,BZC47-#REF!)+#REF!)*1.21+IF($D$5="Koncesija",-BZC63*0.21,0)</f>
        <v>#REF!</v>
      </c>
      <c r="BZD114" s="632" t="e">
        <f>(IF(BZD47-#REF!&lt;0,0,BZD47-#REF!)+#REF!)*1.21+IF($D$5="Koncesija",-BZD63*0.21,0)</f>
        <v>#REF!</v>
      </c>
      <c r="BZE114" s="632" t="e">
        <f>(IF(BZE47-#REF!&lt;0,0,BZE47-#REF!)+#REF!)*1.21+IF($D$5="Koncesija",-BZE63*0.21,0)</f>
        <v>#REF!</v>
      </c>
      <c r="BZF114" s="632" t="e">
        <f>(IF(BZF47-#REF!&lt;0,0,BZF47-#REF!)+#REF!)*1.21+IF($D$5="Koncesija",-BZF63*0.21,0)</f>
        <v>#REF!</v>
      </c>
      <c r="BZG114" s="632" t="e">
        <f>(IF(BZG47-#REF!&lt;0,0,BZG47-#REF!)+#REF!)*1.21+IF($D$5="Koncesija",-BZG63*0.21,0)</f>
        <v>#REF!</v>
      </c>
      <c r="BZH114" s="632" t="e">
        <f>(IF(BZH47-#REF!&lt;0,0,BZH47-#REF!)+#REF!)*1.21+IF($D$5="Koncesija",-BZH63*0.21,0)</f>
        <v>#REF!</v>
      </c>
      <c r="BZI114" s="632" t="e">
        <f>(IF(BZI47-#REF!&lt;0,0,BZI47-#REF!)+#REF!)*1.21+IF($D$5="Koncesija",-BZI63*0.21,0)</f>
        <v>#REF!</v>
      </c>
      <c r="BZJ114" s="632" t="e">
        <f>(IF(BZJ47-#REF!&lt;0,0,BZJ47-#REF!)+#REF!)*1.21+IF($D$5="Koncesija",-BZJ63*0.21,0)</f>
        <v>#REF!</v>
      </c>
      <c r="BZK114" s="632" t="e">
        <f>(IF(BZK47-#REF!&lt;0,0,BZK47-#REF!)+#REF!)*1.21+IF($D$5="Koncesija",-BZK63*0.21,0)</f>
        <v>#REF!</v>
      </c>
      <c r="BZL114" s="632" t="e">
        <f>(IF(BZL47-#REF!&lt;0,0,BZL47-#REF!)+#REF!)*1.21+IF($D$5="Koncesija",-BZL63*0.21,0)</f>
        <v>#REF!</v>
      </c>
      <c r="BZM114" s="632" t="e">
        <f>(IF(BZM47-#REF!&lt;0,0,BZM47-#REF!)+#REF!)*1.21+IF($D$5="Koncesija",-BZM63*0.21,0)</f>
        <v>#REF!</v>
      </c>
      <c r="BZN114" s="632" t="e">
        <f>(IF(BZN47-#REF!&lt;0,0,BZN47-#REF!)+#REF!)*1.21+IF($D$5="Koncesija",-BZN63*0.21,0)</f>
        <v>#REF!</v>
      </c>
      <c r="BZO114" s="632" t="e">
        <f>(IF(BZO47-#REF!&lt;0,0,BZO47-#REF!)+#REF!)*1.21+IF($D$5="Koncesija",-BZO63*0.21,0)</f>
        <v>#REF!</v>
      </c>
      <c r="BZP114" s="632" t="e">
        <f>(IF(BZP47-#REF!&lt;0,0,BZP47-#REF!)+#REF!)*1.21+IF($D$5="Koncesija",-BZP63*0.21,0)</f>
        <v>#REF!</v>
      </c>
      <c r="BZQ114" s="632" t="e">
        <f>(IF(BZQ47-#REF!&lt;0,0,BZQ47-#REF!)+#REF!)*1.21+IF($D$5="Koncesija",-BZQ63*0.21,0)</f>
        <v>#REF!</v>
      </c>
      <c r="BZR114" s="632" t="e">
        <f>(IF(BZR47-#REF!&lt;0,0,BZR47-#REF!)+#REF!)*1.21+IF($D$5="Koncesija",-BZR63*0.21,0)</f>
        <v>#REF!</v>
      </c>
      <c r="BZS114" s="632" t="e">
        <f>(IF(BZS47-#REF!&lt;0,0,BZS47-#REF!)+#REF!)*1.21+IF($D$5="Koncesija",-BZS63*0.21,0)</f>
        <v>#REF!</v>
      </c>
      <c r="BZT114" s="632" t="e">
        <f>(IF(BZT47-#REF!&lt;0,0,BZT47-#REF!)+#REF!)*1.21+IF($D$5="Koncesija",-BZT63*0.21,0)</f>
        <v>#REF!</v>
      </c>
      <c r="BZU114" s="632" t="e">
        <f>(IF(BZU47-#REF!&lt;0,0,BZU47-#REF!)+#REF!)*1.21+IF($D$5="Koncesija",-BZU63*0.21,0)</f>
        <v>#REF!</v>
      </c>
      <c r="BZV114" s="632" t="e">
        <f>(IF(BZV47-#REF!&lt;0,0,BZV47-#REF!)+#REF!)*1.21+IF($D$5="Koncesija",-BZV63*0.21,0)</f>
        <v>#REF!</v>
      </c>
      <c r="BZW114" s="632" t="e">
        <f>(IF(BZW47-#REF!&lt;0,0,BZW47-#REF!)+#REF!)*1.21+IF($D$5="Koncesija",-BZW63*0.21,0)</f>
        <v>#REF!</v>
      </c>
      <c r="BZX114" s="632" t="e">
        <f>(IF(BZX47-#REF!&lt;0,0,BZX47-#REF!)+#REF!)*1.21+IF($D$5="Koncesija",-BZX63*0.21,0)</f>
        <v>#REF!</v>
      </c>
      <c r="BZY114" s="632" t="e">
        <f>(IF(BZY47-#REF!&lt;0,0,BZY47-#REF!)+#REF!)*1.21+IF($D$5="Koncesija",-BZY63*0.21,0)</f>
        <v>#REF!</v>
      </c>
      <c r="BZZ114" s="632" t="e">
        <f>(IF(BZZ47-#REF!&lt;0,0,BZZ47-#REF!)+#REF!)*1.21+IF($D$5="Koncesija",-BZZ63*0.21,0)</f>
        <v>#REF!</v>
      </c>
      <c r="CAA114" s="632" t="e">
        <f>(IF(CAA47-#REF!&lt;0,0,CAA47-#REF!)+#REF!)*1.21+IF($D$5="Koncesija",-CAA63*0.21,0)</f>
        <v>#REF!</v>
      </c>
      <c r="CAB114" s="632" t="e">
        <f>(IF(CAB47-#REF!&lt;0,0,CAB47-#REF!)+#REF!)*1.21+IF($D$5="Koncesija",-CAB63*0.21,0)</f>
        <v>#REF!</v>
      </c>
      <c r="CAC114" s="632" t="e">
        <f>(IF(CAC47-#REF!&lt;0,0,CAC47-#REF!)+#REF!)*1.21+IF($D$5="Koncesija",-CAC63*0.21,0)</f>
        <v>#REF!</v>
      </c>
      <c r="CAD114" s="632" t="e">
        <f>(IF(CAD47-#REF!&lt;0,0,CAD47-#REF!)+#REF!)*1.21+IF($D$5="Koncesija",-CAD63*0.21,0)</f>
        <v>#REF!</v>
      </c>
      <c r="CAE114" s="632" t="e">
        <f>(IF(CAE47-#REF!&lt;0,0,CAE47-#REF!)+#REF!)*1.21+IF($D$5="Koncesija",-CAE63*0.21,0)</f>
        <v>#REF!</v>
      </c>
      <c r="CAF114" s="632" t="e">
        <f>(IF(CAF47-#REF!&lt;0,0,CAF47-#REF!)+#REF!)*1.21+IF($D$5="Koncesija",-CAF63*0.21,0)</f>
        <v>#REF!</v>
      </c>
      <c r="CAG114" s="632" t="e">
        <f>(IF(CAG47-#REF!&lt;0,0,CAG47-#REF!)+#REF!)*1.21+IF($D$5="Koncesija",-CAG63*0.21,0)</f>
        <v>#REF!</v>
      </c>
      <c r="CAH114" s="632" t="e">
        <f>(IF(CAH47-#REF!&lt;0,0,CAH47-#REF!)+#REF!)*1.21+IF($D$5="Koncesija",-CAH63*0.21,0)</f>
        <v>#REF!</v>
      </c>
      <c r="CAI114" s="632" t="e">
        <f>(IF(CAI47-#REF!&lt;0,0,CAI47-#REF!)+#REF!)*1.21+IF($D$5="Koncesija",-CAI63*0.21,0)</f>
        <v>#REF!</v>
      </c>
      <c r="CAJ114" s="632" t="e">
        <f>(IF(CAJ47-#REF!&lt;0,0,CAJ47-#REF!)+#REF!)*1.21+IF($D$5="Koncesija",-CAJ63*0.21,0)</f>
        <v>#REF!</v>
      </c>
      <c r="CAK114" s="632" t="e">
        <f>(IF(CAK47-#REF!&lt;0,0,CAK47-#REF!)+#REF!)*1.21+IF($D$5="Koncesija",-CAK63*0.21,0)</f>
        <v>#REF!</v>
      </c>
      <c r="CAL114" s="632" t="e">
        <f>(IF(CAL47-#REF!&lt;0,0,CAL47-#REF!)+#REF!)*1.21+IF($D$5="Koncesija",-CAL63*0.21,0)</f>
        <v>#REF!</v>
      </c>
      <c r="CAM114" s="632" t="e">
        <f>(IF(CAM47-#REF!&lt;0,0,CAM47-#REF!)+#REF!)*1.21+IF($D$5="Koncesija",-CAM63*0.21,0)</f>
        <v>#REF!</v>
      </c>
      <c r="CAN114" s="632" t="e">
        <f>(IF(CAN47-#REF!&lt;0,0,CAN47-#REF!)+#REF!)*1.21+IF($D$5="Koncesija",-CAN63*0.21,0)</f>
        <v>#REF!</v>
      </c>
      <c r="CAO114" s="632" t="e">
        <f>(IF(CAO47-#REF!&lt;0,0,CAO47-#REF!)+#REF!)*1.21+IF($D$5="Koncesija",-CAO63*0.21,0)</f>
        <v>#REF!</v>
      </c>
      <c r="CAP114" s="632" t="e">
        <f>(IF(CAP47-#REF!&lt;0,0,CAP47-#REF!)+#REF!)*1.21+IF($D$5="Koncesija",-CAP63*0.21,0)</f>
        <v>#REF!</v>
      </c>
      <c r="CAQ114" s="632" t="e">
        <f>(IF(CAQ47-#REF!&lt;0,0,CAQ47-#REF!)+#REF!)*1.21+IF($D$5="Koncesija",-CAQ63*0.21,0)</f>
        <v>#REF!</v>
      </c>
      <c r="CAR114" s="632" t="e">
        <f>(IF(CAR47-#REF!&lt;0,0,CAR47-#REF!)+#REF!)*1.21+IF($D$5="Koncesija",-CAR63*0.21,0)</f>
        <v>#REF!</v>
      </c>
      <c r="CAS114" s="632" t="e">
        <f>(IF(CAS47-#REF!&lt;0,0,CAS47-#REF!)+#REF!)*1.21+IF($D$5="Koncesija",-CAS63*0.21,0)</f>
        <v>#REF!</v>
      </c>
      <c r="CAT114" s="632" t="e">
        <f>(IF(CAT47-#REF!&lt;0,0,CAT47-#REF!)+#REF!)*1.21+IF($D$5="Koncesija",-CAT63*0.21,0)</f>
        <v>#REF!</v>
      </c>
      <c r="CAU114" s="632" t="e">
        <f>(IF(CAU47-#REF!&lt;0,0,CAU47-#REF!)+#REF!)*1.21+IF($D$5="Koncesija",-CAU63*0.21,0)</f>
        <v>#REF!</v>
      </c>
      <c r="CAV114" s="632" t="e">
        <f>(IF(CAV47-#REF!&lt;0,0,CAV47-#REF!)+#REF!)*1.21+IF($D$5="Koncesija",-CAV63*0.21,0)</f>
        <v>#REF!</v>
      </c>
      <c r="CAW114" s="632" t="e">
        <f>(IF(CAW47-#REF!&lt;0,0,CAW47-#REF!)+#REF!)*1.21+IF($D$5="Koncesija",-CAW63*0.21,0)</f>
        <v>#REF!</v>
      </c>
      <c r="CAX114" s="632" t="e">
        <f>(IF(CAX47-#REF!&lt;0,0,CAX47-#REF!)+#REF!)*1.21+IF($D$5="Koncesija",-CAX63*0.21,0)</f>
        <v>#REF!</v>
      </c>
      <c r="CAY114" s="632" t="e">
        <f>(IF(CAY47-#REF!&lt;0,0,CAY47-#REF!)+#REF!)*1.21+IF($D$5="Koncesija",-CAY63*0.21,0)</f>
        <v>#REF!</v>
      </c>
      <c r="CAZ114" s="632" t="e">
        <f>(IF(CAZ47-#REF!&lt;0,0,CAZ47-#REF!)+#REF!)*1.21+IF($D$5="Koncesija",-CAZ63*0.21,0)</f>
        <v>#REF!</v>
      </c>
      <c r="CBA114" s="632" t="e">
        <f>(IF(CBA47-#REF!&lt;0,0,CBA47-#REF!)+#REF!)*1.21+IF($D$5="Koncesija",-CBA63*0.21,0)</f>
        <v>#REF!</v>
      </c>
      <c r="CBB114" s="632" t="e">
        <f>(IF(CBB47-#REF!&lt;0,0,CBB47-#REF!)+#REF!)*1.21+IF($D$5="Koncesija",-CBB63*0.21,0)</f>
        <v>#REF!</v>
      </c>
      <c r="CBC114" s="632" t="e">
        <f>(IF(CBC47-#REF!&lt;0,0,CBC47-#REF!)+#REF!)*1.21+IF($D$5="Koncesija",-CBC63*0.21,0)</f>
        <v>#REF!</v>
      </c>
      <c r="CBD114" s="632" t="e">
        <f>(IF(CBD47-#REF!&lt;0,0,CBD47-#REF!)+#REF!)*1.21+IF($D$5="Koncesija",-CBD63*0.21,0)</f>
        <v>#REF!</v>
      </c>
      <c r="CBE114" s="632" t="e">
        <f>(IF(CBE47-#REF!&lt;0,0,CBE47-#REF!)+#REF!)*1.21+IF($D$5="Koncesija",-CBE63*0.21,0)</f>
        <v>#REF!</v>
      </c>
      <c r="CBF114" s="632" t="e">
        <f>(IF(CBF47-#REF!&lt;0,0,CBF47-#REF!)+#REF!)*1.21+IF($D$5="Koncesija",-CBF63*0.21,0)</f>
        <v>#REF!</v>
      </c>
      <c r="CBG114" s="632" t="e">
        <f>(IF(CBG47-#REF!&lt;0,0,CBG47-#REF!)+#REF!)*1.21+IF($D$5="Koncesija",-CBG63*0.21,0)</f>
        <v>#REF!</v>
      </c>
      <c r="CBH114" s="632" t="e">
        <f>(IF(CBH47-#REF!&lt;0,0,CBH47-#REF!)+#REF!)*1.21+IF($D$5="Koncesija",-CBH63*0.21,0)</f>
        <v>#REF!</v>
      </c>
      <c r="CBI114" s="632" t="e">
        <f>(IF(CBI47-#REF!&lt;0,0,CBI47-#REF!)+#REF!)*1.21+IF($D$5="Koncesija",-CBI63*0.21,0)</f>
        <v>#REF!</v>
      </c>
      <c r="CBJ114" s="632" t="e">
        <f>(IF(CBJ47-#REF!&lt;0,0,CBJ47-#REF!)+#REF!)*1.21+IF($D$5="Koncesija",-CBJ63*0.21,0)</f>
        <v>#REF!</v>
      </c>
      <c r="CBK114" s="632" t="e">
        <f>(IF(CBK47-#REF!&lt;0,0,CBK47-#REF!)+#REF!)*1.21+IF($D$5="Koncesija",-CBK63*0.21,0)</f>
        <v>#REF!</v>
      </c>
      <c r="CBL114" s="632" t="e">
        <f>(IF(CBL47-#REF!&lt;0,0,CBL47-#REF!)+#REF!)*1.21+IF($D$5="Koncesija",-CBL63*0.21,0)</f>
        <v>#REF!</v>
      </c>
      <c r="CBM114" s="632" t="e">
        <f>(IF(CBM47-#REF!&lt;0,0,CBM47-#REF!)+#REF!)*1.21+IF($D$5="Koncesija",-CBM63*0.21,0)</f>
        <v>#REF!</v>
      </c>
      <c r="CBN114" s="632" t="e">
        <f>(IF(CBN47-#REF!&lt;0,0,CBN47-#REF!)+#REF!)*1.21+IF($D$5="Koncesija",-CBN63*0.21,0)</f>
        <v>#REF!</v>
      </c>
      <c r="CBO114" s="632" t="e">
        <f>(IF(CBO47-#REF!&lt;0,0,CBO47-#REF!)+#REF!)*1.21+IF($D$5="Koncesija",-CBO63*0.21,0)</f>
        <v>#REF!</v>
      </c>
      <c r="CBP114" s="632" t="e">
        <f>(IF(CBP47-#REF!&lt;0,0,CBP47-#REF!)+#REF!)*1.21+IF($D$5="Koncesija",-CBP63*0.21,0)</f>
        <v>#REF!</v>
      </c>
      <c r="CBQ114" s="632" t="e">
        <f>(IF(CBQ47-#REF!&lt;0,0,CBQ47-#REF!)+#REF!)*1.21+IF($D$5="Koncesija",-CBQ63*0.21,0)</f>
        <v>#REF!</v>
      </c>
      <c r="CBR114" s="632" t="e">
        <f>(IF(CBR47-#REF!&lt;0,0,CBR47-#REF!)+#REF!)*1.21+IF($D$5="Koncesija",-CBR63*0.21,0)</f>
        <v>#REF!</v>
      </c>
      <c r="CBS114" s="632" t="e">
        <f>(IF(CBS47-#REF!&lt;0,0,CBS47-#REF!)+#REF!)*1.21+IF($D$5="Koncesija",-CBS63*0.21,0)</f>
        <v>#REF!</v>
      </c>
      <c r="CBT114" s="632" t="e">
        <f>(IF(CBT47-#REF!&lt;0,0,CBT47-#REF!)+#REF!)*1.21+IF($D$5="Koncesija",-CBT63*0.21,0)</f>
        <v>#REF!</v>
      </c>
      <c r="CBU114" s="632" t="e">
        <f>(IF(CBU47-#REF!&lt;0,0,CBU47-#REF!)+#REF!)*1.21+IF($D$5="Koncesija",-CBU63*0.21,0)</f>
        <v>#REF!</v>
      </c>
      <c r="CBV114" s="632" t="e">
        <f>(IF(CBV47-#REF!&lt;0,0,CBV47-#REF!)+#REF!)*1.21+IF($D$5="Koncesija",-CBV63*0.21,0)</f>
        <v>#REF!</v>
      </c>
      <c r="CBW114" s="632" t="e">
        <f>(IF(CBW47-#REF!&lt;0,0,CBW47-#REF!)+#REF!)*1.21+IF($D$5="Koncesija",-CBW63*0.21,0)</f>
        <v>#REF!</v>
      </c>
      <c r="CBX114" s="632" t="e">
        <f>(IF(CBX47-#REF!&lt;0,0,CBX47-#REF!)+#REF!)*1.21+IF($D$5="Koncesija",-CBX63*0.21,0)</f>
        <v>#REF!</v>
      </c>
      <c r="CBY114" s="632" t="e">
        <f>(IF(CBY47-#REF!&lt;0,0,CBY47-#REF!)+#REF!)*1.21+IF($D$5="Koncesija",-CBY63*0.21,0)</f>
        <v>#REF!</v>
      </c>
      <c r="CBZ114" s="632" t="e">
        <f>(IF(CBZ47-#REF!&lt;0,0,CBZ47-#REF!)+#REF!)*1.21+IF($D$5="Koncesija",-CBZ63*0.21,0)</f>
        <v>#REF!</v>
      </c>
      <c r="CCA114" s="632" t="e">
        <f>(IF(CCA47-#REF!&lt;0,0,CCA47-#REF!)+#REF!)*1.21+IF($D$5="Koncesija",-CCA63*0.21,0)</f>
        <v>#REF!</v>
      </c>
      <c r="CCB114" s="632" t="e">
        <f>(IF(CCB47-#REF!&lt;0,0,CCB47-#REF!)+#REF!)*1.21+IF($D$5="Koncesija",-CCB63*0.21,0)</f>
        <v>#REF!</v>
      </c>
      <c r="CCC114" s="632" t="e">
        <f>(IF(CCC47-#REF!&lt;0,0,CCC47-#REF!)+#REF!)*1.21+IF($D$5="Koncesija",-CCC63*0.21,0)</f>
        <v>#REF!</v>
      </c>
      <c r="CCD114" s="632" t="e">
        <f>(IF(CCD47-#REF!&lt;0,0,CCD47-#REF!)+#REF!)*1.21+IF($D$5="Koncesija",-CCD63*0.21,0)</f>
        <v>#REF!</v>
      </c>
      <c r="CCE114" s="632" t="e">
        <f>(IF(CCE47-#REF!&lt;0,0,CCE47-#REF!)+#REF!)*1.21+IF($D$5="Koncesija",-CCE63*0.21,0)</f>
        <v>#REF!</v>
      </c>
      <c r="CCF114" s="632" t="e">
        <f>(IF(CCF47-#REF!&lt;0,0,CCF47-#REF!)+#REF!)*1.21+IF($D$5="Koncesija",-CCF63*0.21,0)</f>
        <v>#REF!</v>
      </c>
      <c r="CCG114" s="632" t="e">
        <f>(IF(CCG47-#REF!&lt;0,0,CCG47-#REF!)+#REF!)*1.21+IF($D$5="Koncesija",-CCG63*0.21,0)</f>
        <v>#REF!</v>
      </c>
      <c r="CCH114" s="632" t="e">
        <f>(IF(CCH47-#REF!&lt;0,0,CCH47-#REF!)+#REF!)*1.21+IF($D$5="Koncesija",-CCH63*0.21,0)</f>
        <v>#REF!</v>
      </c>
      <c r="CCI114" s="632" t="e">
        <f>(IF(CCI47-#REF!&lt;0,0,CCI47-#REF!)+#REF!)*1.21+IF($D$5="Koncesija",-CCI63*0.21,0)</f>
        <v>#REF!</v>
      </c>
      <c r="CCJ114" s="632" t="e">
        <f>(IF(CCJ47-#REF!&lt;0,0,CCJ47-#REF!)+#REF!)*1.21+IF($D$5="Koncesija",-CCJ63*0.21,0)</f>
        <v>#REF!</v>
      </c>
      <c r="CCK114" s="632" t="e">
        <f>(IF(CCK47-#REF!&lt;0,0,CCK47-#REF!)+#REF!)*1.21+IF($D$5="Koncesija",-CCK63*0.21,0)</f>
        <v>#REF!</v>
      </c>
      <c r="CCL114" s="632" t="e">
        <f>(IF(CCL47-#REF!&lt;0,0,CCL47-#REF!)+#REF!)*1.21+IF($D$5="Koncesija",-CCL63*0.21,0)</f>
        <v>#REF!</v>
      </c>
      <c r="CCM114" s="632" t="e">
        <f>(IF(CCM47-#REF!&lt;0,0,CCM47-#REF!)+#REF!)*1.21+IF($D$5="Koncesija",-CCM63*0.21,0)</f>
        <v>#REF!</v>
      </c>
      <c r="CCN114" s="632" t="e">
        <f>(IF(CCN47-#REF!&lt;0,0,CCN47-#REF!)+#REF!)*1.21+IF($D$5="Koncesija",-CCN63*0.21,0)</f>
        <v>#REF!</v>
      </c>
      <c r="CCO114" s="632" t="e">
        <f>(IF(CCO47-#REF!&lt;0,0,CCO47-#REF!)+#REF!)*1.21+IF($D$5="Koncesija",-CCO63*0.21,0)</f>
        <v>#REF!</v>
      </c>
      <c r="CCP114" s="632" t="e">
        <f>(IF(CCP47-#REF!&lt;0,0,CCP47-#REF!)+#REF!)*1.21+IF($D$5="Koncesija",-CCP63*0.21,0)</f>
        <v>#REF!</v>
      </c>
      <c r="CCQ114" s="632" t="e">
        <f>(IF(CCQ47-#REF!&lt;0,0,CCQ47-#REF!)+#REF!)*1.21+IF($D$5="Koncesija",-CCQ63*0.21,0)</f>
        <v>#REF!</v>
      </c>
      <c r="CCR114" s="632" t="e">
        <f>(IF(CCR47-#REF!&lt;0,0,CCR47-#REF!)+#REF!)*1.21+IF($D$5="Koncesija",-CCR63*0.21,0)</f>
        <v>#REF!</v>
      </c>
      <c r="CCS114" s="632" t="e">
        <f>(IF(CCS47-#REF!&lt;0,0,CCS47-#REF!)+#REF!)*1.21+IF($D$5="Koncesija",-CCS63*0.21,0)</f>
        <v>#REF!</v>
      </c>
      <c r="CCT114" s="632" t="e">
        <f>(IF(CCT47-#REF!&lt;0,0,CCT47-#REF!)+#REF!)*1.21+IF($D$5="Koncesija",-CCT63*0.21,0)</f>
        <v>#REF!</v>
      </c>
      <c r="CCU114" s="632" t="e">
        <f>(IF(CCU47-#REF!&lt;0,0,CCU47-#REF!)+#REF!)*1.21+IF($D$5="Koncesija",-CCU63*0.21,0)</f>
        <v>#REF!</v>
      </c>
      <c r="CCV114" s="632" t="e">
        <f>(IF(CCV47-#REF!&lt;0,0,CCV47-#REF!)+#REF!)*1.21+IF($D$5="Koncesija",-CCV63*0.21,0)</f>
        <v>#REF!</v>
      </c>
      <c r="CCW114" s="632" t="e">
        <f>(IF(CCW47-#REF!&lt;0,0,CCW47-#REF!)+#REF!)*1.21+IF($D$5="Koncesija",-CCW63*0.21,0)</f>
        <v>#REF!</v>
      </c>
      <c r="CCX114" s="632" t="e">
        <f>(IF(CCX47-#REF!&lt;0,0,CCX47-#REF!)+#REF!)*1.21+IF($D$5="Koncesija",-CCX63*0.21,0)</f>
        <v>#REF!</v>
      </c>
      <c r="CCY114" s="632" t="e">
        <f>(IF(CCY47-#REF!&lt;0,0,CCY47-#REF!)+#REF!)*1.21+IF($D$5="Koncesija",-CCY63*0.21,0)</f>
        <v>#REF!</v>
      </c>
      <c r="CCZ114" s="632" t="e">
        <f>(IF(CCZ47-#REF!&lt;0,0,CCZ47-#REF!)+#REF!)*1.21+IF($D$5="Koncesija",-CCZ63*0.21,0)</f>
        <v>#REF!</v>
      </c>
      <c r="CDA114" s="632" t="e">
        <f>(IF(CDA47-#REF!&lt;0,0,CDA47-#REF!)+#REF!)*1.21+IF($D$5="Koncesija",-CDA63*0.21,0)</f>
        <v>#REF!</v>
      </c>
      <c r="CDB114" s="632" t="e">
        <f>(IF(CDB47-#REF!&lt;0,0,CDB47-#REF!)+#REF!)*1.21+IF($D$5="Koncesija",-CDB63*0.21,0)</f>
        <v>#REF!</v>
      </c>
      <c r="CDC114" s="632" t="e">
        <f>(IF(CDC47-#REF!&lt;0,0,CDC47-#REF!)+#REF!)*1.21+IF($D$5="Koncesija",-CDC63*0.21,0)</f>
        <v>#REF!</v>
      </c>
      <c r="CDD114" s="632" t="e">
        <f>(IF(CDD47-#REF!&lt;0,0,CDD47-#REF!)+#REF!)*1.21+IF($D$5="Koncesija",-CDD63*0.21,0)</f>
        <v>#REF!</v>
      </c>
      <c r="CDE114" s="632" t="e">
        <f>(IF(CDE47-#REF!&lt;0,0,CDE47-#REF!)+#REF!)*1.21+IF($D$5="Koncesija",-CDE63*0.21,0)</f>
        <v>#REF!</v>
      </c>
      <c r="CDF114" s="632" t="e">
        <f>(IF(CDF47-#REF!&lt;0,0,CDF47-#REF!)+#REF!)*1.21+IF($D$5="Koncesija",-CDF63*0.21,0)</f>
        <v>#REF!</v>
      </c>
      <c r="CDG114" s="632" t="e">
        <f>(IF(CDG47-#REF!&lt;0,0,CDG47-#REF!)+#REF!)*1.21+IF($D$5="Koncesija",-CDG63*0.21,0)</f>
        <v>#REF!</v>
      </c>
      <c r="CDH114" s="632" t="e">
        <f>(IF(CDH47-#REF!&lt;0,0,CDH47-#REF!)+#REF!)*1.21+IF($D$5="Koncesija",-CDH63*0.21,0)</f>
        <v>#REF!</v>
      </c>
      <c r="CDI114" s="632" t="e">
        <f>(IF(CDI47-#REF!&lt;0,0,CDI47-#REF!)+#REF!)*1.21+IF($D$5="Koncesija",-CDI63*0.21,0)</f>
        <v>#REF!</v>
      </c>
      <c r="CDJ114" s="632" t="e">
        <f>(IF(CDJ47-#REF!&lt;0,0,CDJ47-#REF!)+#REF!)*1.21+IF($D$5="Koncesija",-CDJ63*0.21,0)</f>
        <v>#REF!</v>
      </c>
      <c r="CDK114" s="632" t="e">
        <f>(IF(CDK47-#REF!&lt;0,0,CDK47-#REF!)+#REF!)*1.21+IF($D$5="Koncesija",-CDK63*0.21,0)</f>
        <v>#REF!</v>
      </c>
      <c r="CDL114" s="632" t="e">
        <f>(IF(CDL47-#REF!&lt;0,0,CDL47-#REF!)+#REF!)*1.21+IF($D$5="Koncesija",-CDL63*0.21,0)</f>
        <v>#REF!</v>
      </c>
      <c r="CDM114" s="632" t="e">
        <f>(IF(CDM47-#REF!&lt;0,0,CDM47-#REF!)+#REF!)*1.21+IF($D$5="Koncesija",-CDM63*0.21,0)</f>
        <v>#REF!</v>
      </c>
      <c r="CDN114" s="632" t="e">
        <f>(IF(CDN47-#REF!&lt;0,0,CDN47-#REF!)+#REF!)*1.21+IF($D$5="Koncesija",-CDN63*0.21,0)</f>
        <v>#REF!</v>
      </c>
      <c r="CDO114" s="632" t="e">
        <f>(IF(CDO47-#REF!&lt;0,0,CDO47-#REF!)+#REF!)*1.21+IF($D$5="Koncesija",-CDO63*0.21,0)</f>
        <v>#REF!</v>
      </c>
      <c r="CDP114" s="632" t="e">
        <f>(IF(CDP47-#REF!&lt;0,0,CDP47-#REF!)+#REF!)*1.21+IF($D$5="Koncesija",-CDP63*0.21,0)</f>
        <v>#REF!</v>
      </c>
      <c r="CDQ114" s="632" t="e">
        <f>(IF(CDQ47-#REF!&lt;0,0,CDQ47-#REF!)+#REF!)*1.21+IF($D$5="Koncesija",-CDQ63*0.21,0)</f>
        <v>#REF!</v>
      </c>
      <c r="CDR114" s="632" t="e">
        <f>(IF(CDR47-#REF!&lt;0,0,CDR47-#REF!)+#REF!)*1.21+IF($D$5="Koncesija",-CDR63*0.21,0)</f>
        <v>#REF!</v>
      </c>
      <c r="CDS114" s="632" t="e">
        <f>(IF(CDS47-#REF!&lt;0,0,CDS47-#REF!)+#REF!)*1.21+IF($D$5="Koncesija",-CDS63*0.21,0)</f>
        <v>#REF!</v>
      </c>
      <c r="CDT114" s="632" t="e">
        <f>(IF(CDT47-#REF!&lt;0,0,CDT47-#REF!)+#REF!)*1.21+IF($D$5="Koncesija",-CDT63*0.21,0)</f>
        <v>#REF!</v>
      </c>
      <c r="CDU114" s="632" t="e">
        <f>(IF(CDU47-#REF!&lt;0,0,CDU47-#REF!)+#REF!)*1.21+IF($D$5="Koncesija",-CDU63*0.21,0)</f>
        <v>#REF!</v>
      </c>
      <c r="CDV114" s="632" t="e">
        <f>(IF(CDV47-#REF!&lt;0,0,CDV47-#REF!)+#REF!)*1.21+IF($D$5="Koncesija",-CDV63*0.21,0)</f>
        <v>#REF!</v>
      </c>
      <c r="CDW114" s="632" t="e">
        <f>(IF(CDW47-#REF!&lt;0,0,CDW47-#REF!)+#REF!)*1.21+IF($D$5="Koncesija",-CDW63*0.21,0)</f>
        <v>#REF!</v>
      </c>
      <c r="CDX114" s="632" t="e">
        <f>(IF(CDX47-#REF!&lt;0,0,CDX47-#REF!)+#REF!)*1.21+IF($D$5="Koncesija",-CDX63*0.21,0)</f>
        <v>#REF!</v>
      </c>
      <c r="CDY114" s="632" t="e">
        <f>(IF(CDY47-#REF!&lt;0,0,CDY47-#REF!)+#REF!)*1.21+IF($D$5="Koncesija",-CDY63*0.21,0)</f>
        <v>#REF!</v>
      </c>
      <c r="CDZ114" s="632" t="e">
        <f>(IF(CDZ47-#REF!&lt;0,0,CDZ47-#REF!)+#REF!)*1.21+IF($D$5="Koncesija",-CDZ63*0.21,0)</f>
        <v>#REF!</v>
      </c>
      <c r="CEA114" s="632" t="e">
        <f>(IF(CEA47-#REF!&lt;0,0,CEA47-#REF!)+#REF!)*1.21+IF($D$5="Koncesija",-CEA63*0.21,0)</f>
        <v>#REF!</v>
      </c>
      <c r="CEB114" s="632" t="e">
        <f>(IF(CEB47-#REF!&lt;0,0,CEB47-#REF!)+#REF!)*1.21+IF($D$5="Koncesija",-CEB63*0.21,0)</f>
        <v>#REF!</v>
      </c>
      <c r="CEC114" s="632" t="e">
        <f>(IF(CEC47-#REF!&lt;0,0,CEC47-#REF!)+#REF!)*1.21+IF($D$5="Koncesija",-CEC63*0.21,0)</f>
        <v>#REF!</v>
      </c>
      <c r="CED114" s="632" t="e">
        <f>(IF(CED47-#REF!&lt;0,0,CED47-#REF!)+#REF!)*1.21+IF($D$5="Koncesija",-CED63*0.21,0)</f>
        <v>#REF!</v>
      </c>
      <c r="CEE114" s="632" t="e">
        <f>(IF(CEE47-#REF!&lt;0,0,CEE47-#REF!)+#REF!)*1.21+IF($D$5="Koncesija",-CEE63*0.21,0)</f>
        <v>#REF!</v>
      </c>
      <c r="CEF114" s="632" t="e">
        <f>(IF(CEF47-#REF!&lt;0,0,CEF47-#REF!)+#REF!)*1.21+IF($D$5="Koncesija",-CEF63*0.21,0)</f>
        <v>#REF!</v>
      </c>
      <c r="CEG114" s="632" t="e">
        <f>(IF(CEG47-#REF!&lt;0,0,CEG47-#REF!)+#REF!)*1.21+IF($D$5="Koncesija",-CEG63*0.21,0)</f>
        <v>#REF!</v>
      </c>
      <c r="CEH114" s="632" t="e">
        <f>(IF(CEH47-#REF!&lt;0,0,CEH47-#REF!)+#REF!)*1.21+IF($D$5="Koncesija",-CEH63*0.21,0)</f>
        <v>#REF!</v>
      </c>
      <c r="CEI114" s="632" t="e">
        <f>(IF(CEI47-#REF!&lt;0,0,CEI47-#REF!)+#REF!)*1.21+IF($D$5="Koncesija",-CEI63*0.21,0)</f>
        <v>#REF!</v>
      </c>
      <c r="CEJ114" s="632" t="e">
        <f>(IF(CEJ47-#REF!&lt;0,0,CEJ47-#REF!)+#REF!)*1.21+IF($D$5="Koncesija",-CEJ63*0.21,0)</f>
        <v>#REF!</v>
      </c>
      <c r="CEK114" s="632" t="e">
        <f>(IF(CEK47-#REF!&lt;0,0,CEK47-#REF!)+#REF!)*1.21+IF($D$5="Koncesija",-CEK63*0.21,0)</f>
        <v>#REF!</v>
      </c>
      <c r="CEL114" s="632" t="e">
        <f>(IF(CEL47-#REF!&lt;0,0,CEL47-#REF!)+#REF!)*1.21+IF($D$5="Koncesija",-CEL63*0.21,0)</f>
        <v>#REF!</v>
      </c>
      <c r="CEM114" s="632" t="e">
        <f>(IF(CEM47-#REF!&lt;0,0,CEM47-#REF!)+#REF!)*1.21+IF($D$5="Koncesija",-CEM63*0.21,0)</f>
        <v>#REF!</v>
      </c>
      <c r="CEN114" s="632" t="e">
        <f>(IF(CEN47-#REF!&lt;0,0,CEN47-#REF!)+#REF!)*1.21+IF($D$5="Koncesija",-CEN63*0.21,0)</f>
        <v>#REF!</v>
      </c>
      <c r="CEO114" s="632" t="e">
        <f>(IF(CEO47-#REF!&lt;0,0,CEO47-#REF!)+#REF!)*1.21+IF($D$5="Koncesija",-CEO63*0.21,0)</f>
        <v>#REF!</v>
      </c>
      <c r="CEP114" s="632" t="e">
        <f>(IF(CEP47-#REF!&lt;0,0,CEP47-#REF!)+#REF!)*1.21+IF($D$5="Koncesija",-CEP63*0.21,0)</f>
        <v>#REF!</v>
      </c>
      <c r="CEQ114" s="632" t="e">
        <f>(IF(CEQ47-#REF!&lt;0,0,CEQ47-#REF!)+#REF!)*1.21+IF($D$5="Koncesija",-CEQ63*0.21,0)</f>
        <v>#REF!</v>
      </c>
      <c r="CER114" s="632" t="e">
        <f>(IF(CER47-#REF!&lt;0,0,CER47-#REF!)+#REF!)*1.21+IF($D$5="Koncesija",-CER63*0.21,0)</f>
        <v>#REF!</v>
      </c>
      <c r="CES114" s="632" t="e">
        <f>(IF(CES47-#REF!&lt;0,0,CES47-#REF!)+#REF!)*1.21+IF($D$5="Koncesija",-CES63*0.21,0)</f>
        <v>#REF!</v>
      </c>
      <c r="CET114" s="632" t="e">
        <f>(IF(CET47-#REF!&lt;0,0,CET47-#REF!)+#REF!)*1.21+IF($D$5="Koncesija",-CET63*0.21,0)</f>
        <v>#REF!</v>
      </c>
      <c r="CEU114" s="632" t="e">
        <f>(IF(CEU47-#REF!&lt;0,0,CEU47-#REF!)+#REF!)*1.21+IF($D$5="Koncesija",-CEU63*0.21,0)</f>
        <v>#REF!</v>
      </c>
      <c r="CEV114" s="632" t="e">
        <f>(IF(CEV47-#REF!&lt;0,0,CEV47-#REF!)+#REF!)*1.21+IF($D$5="Koncesija",-CEV63*0.21,0)</f>
        <v>#REF!</v>
      </c>
      <c r="CEW114" s="632" t="e">
        <f>(IF(CEW47-#REF!&lt;0,0,CEW47-#REF!)+#REF!)*1.21+IF($D$5="Koncesija",-CEW63*0.21,0)</f>
        <v>#REF!</v>
      </c>
      <c r="CEX114" s="632" t="e">
        <f>(IF(CEX47-#REF!&lt;0,0,CEX47-#REF!)+#REF!)*1.21+IF($D$5="Koncesija",-CEX63*0.21,0)</f>
        <v>#REF!</v>
      </c>
      <c r="CEY114" s="632" t="e">
        <f>(IF(CEY47-#REF!&lt;0,0,CEY47-#REF!)+#REF!)*1.21+IF($D$5="Koncesija",-CEY63*0.21,0)</f>
        <v>#REF!</v>
      </c>
      <c r="CEZ114" s="632" t="e">
        <f>(IF(CEZ47-#REF!&lt;0,0,CEZ47-#REF!)+#REF!)*1.21+IF($D$5="Koncesija",-CEZ63*0.21,0)</f>
        <v>#REF!</v>
      </c>
      <c r="CFA114" s="632" t="e">
        <f>(IF(CFA47-#REF!&lt;0,0,CFA47-#REF!)+#REF!)*1.21+IF($D$5="Koncesija",-CFA63*0.21,0)</f>
        <v>#REF!</v>
      </c>
      <c r="CFB114" s="632" t="e">
        <f>(IF(CFB47-#REF!&lt;0,0,CFB47-#REF!)+#REF!)*1.21+IF($D$5="Koncesija",-CFB63*0.21,0)</f>
        <v>#REF!</v>
      </c>
      <c r="CFC114" s="632" t="e">
        <f>(IF(CFC47-#REF!&lt;0,0,CFC47-#REF!)+#REF!)*1.21+IF($D$5="Koncesija",-CFC63*0.21,0)</f>
        <v>#REF!</v>
      </c>
      <c r="CFD114" s="632" t="e">
        <f>(IF(CFD47-#REF!&lt;0,0,CFD47-#REF!)+#REF!)*1.21+IF($D$5="Koncesija",-CFD63*0.21,0)</f>
        <v>#REF!</v>
      </c>
      <c r="CFE114" s="632" t="e">
        <f>(IF(CFE47-#REF!&lt;0,0,CFE47-#REF!)+#REF!)*1.21+IF($D$5="Koncesija",-CFE63*0.21,0)</f>
        <v>#REF!</v>
      </c>
      <c r="CFF114" s="632" t="e">
        <f>(IF(CFF47-#REF!&lt;0,0,CFF47-#REF!)+#REF!)*1.21+IF($D$5="Koncesija",-CFF63*0.21,0)</f>
        <v>#REF!</v>
      </c>
      <c r="CFG114" s="632" t="e">
        <f>(IF(CFG47-#REF!&lt;0,0,CFG47-#REF!)+#REF!)*1.21+IF($D$5="Koncesija",-CFG63*0.21,0)</f>
        <v>#REF!</v>
      </c>
      <c r="CFH114" s="632" t="e">
        <f>(IF(CFH47-#REF!&lt;0,0,CFH47-#REF!)+#REF!)*1.21+IF($D$5="Koncesija",-CFH63*0.21,0)</f>
        <v>#REF!</v>
      </c>
      <c r="CFI114" s="632" t="e">
        <f>(IF(CFI47-#REF!&lt;0,0,CFI47-#REF!)+#REF!)*1.21+IF($D$5="Koncesija",-CFI63*0.21,0)</f>
        <v>#REF!</v>
      </c>
      <c r="CFJ114" s="632" t="e">
        <f>(IF(CFJ47-#REF!&lt;0,0,CFJ47-#REF!)+#REF!)*1.21+IF($D$5="Koncesija",-CFJ63*0.21,0)</f>
        <v>#REF!</v>
      </c>
      <c r="CFK114" s="632" t="e">
        <f>(IF(CFK47-#REF!&lt;0,0,CFK47-#REF!)+#REF!)*1.21+IF($D$5="Koncesija",-CFK63*0.21,0)</f>
        <v>#REF!</v>
      </c>
      <c r="CFL114" s="632" t="e">
        <f>(IF(CFL47-#REF!&lt;0,0,CFL47-#REF!)+#REF!)*1.21+IF($D$5="Koncesija",-CFL63*0.21,0)</f>
        <v>#REF!</v>
      </c>
      <c r="CFM114" s="632" t="e">
        <f>(IF(CFM47-#REF!&lt;0,0,CFM47-#REF!)+#REF!)*1.21+IF($D$5="Koncesija",-CFM63*0.21,0)</f>
        <v>#REF!</v>
      </c>
      <c r="CFN114" s="632" t="e">
        <f>(IF(CFN47-#REF!&lt;0,0,CFN47-#REF!)+#REF!)*1.21+IF($D$5="Koncesija",-CFN63*0.21,0)</f>
        <v>#REF!</v>
      </c>
      <c r="CFO114" s="632" t="e">
        <f>(IF(CFO47-#REF!&lt;0,0,CFO47-#REF!)+#REF!)*1.21+IF($D$5="Koncesija",-CFO63*0.21,0)</f>
        <v>#REF!</v>
      </c>
      <c r="CFP114" s="632" t="e">
        <f>(IF(CFP47-#REF!&lt;0,0,CFP47-#REF!)+#REF!)*1.21+IF($D$5="Koncesija",-CFP63*0.21,0)</f>
        <v>#REF!</v>
      </c>
      <c r="CFQ114" s="632" t="e">
        <f>(IF(CFQ47-#REF!&lt;0,0,CFQ47-#REF!)+#REF!)*1.21+IF($D$5="Koncesija",-CFQ63*0.21,0)</f>
        <v>#REF!</v>
      </c>
      <c r="CFR114" s="632" t="e">
        <f>(IF(CFR47-#REF!&lt;0,0,CFR47-#REF!)+#REF!)*1.21+IF($D$5="Koncesija",-CFR63*0.21,0)</f>
        <v>#REF!</v>
      </c>
      <c r="CFS114" s="632" t="e">
        <f>(IF(CFS47-#REF!&lt;0,0,CFS47-#REF!)+#REF!)*1.21+IF($D$5="Koncesija",-CFS63*0.21,0)</f>
        <v>#REF!</v>
      </c>
      <c r="CFT114" s="632" t="e">
        <f>(IF(CFT47-#REF!&lt;0,0,CFT47-#REF!)+#REF!)*1.21+IF($D$5="Koncesija",-CFT63*0.21,0)</f>
        <v>#REF!</v>
      </c>
      <c r="CFU114" s="632" t="e">
        <f>(IF(CFU47-#REF!&lt;0,0,CFU47-#REF!)+#REF!)*1.21+IF($D$5="Koncesija",-CFU63*0.21,0)</f>
        <v>#REF!</v>
      </c>
      <c r="CFV114" s="632" t="e">
        <f>(IF(CFV47-#REF!&lt;0,0,CFV47-#REF!)+#REF!)*1.21+IF($D$5="Koncesija",-CFV63*0.21,0)</f>
        <v>#REF!</v>
      </c>
      <c r="CFW114" s="632" t="e">
        <f>(IF(CFW47-#REF!&lt;0,0,CFW47-#REF!)+#REF!)*1.21+IF($D$5="Koncesija",-CFW63*0.21,0)</f>
        <v>#REF!</v>
      </c>
      <c r="CFX114" s="632" t="e">
        <f>(IF(CFX47-#REF!&lt;0,0,CFX47-#REF!)+#REF!)*1.21+IF($D$5="Koncesija",-CFX63*0.21,0)</f>
        <v>#REF!</v>
      </c>
      <c r="CFY114" s="632" t="e">
        <f>(IF(CFY47-#REF!&lt;0,0,CFY47-#REF!)+#REF!)*1.21+IF($D$5="Koncesija",-CFY63*0.21,0)</f>
        <v>#REF!</v>
      </c>
      <c r="CFZ114" s="632" t="e">
        <f>(IF(CFZ47-#REF!&lt;0,0,CFZ47-#REF!)+#REF!)*1.21+IF($D$5="Koncesija",-CFZ63*0.21,0)</f>
        <v>#REF!</v>
      </c>
      <c r="CGA114" s="632" t="e">
        <f>(IF(CGA47-#REF!&lt;0,0,CGA47-#REF!)+#REF!)*1.21+IF($D$5="Koncesija",-CGA63*0.21,0)</f>
        <v>#REF!</v>
      </c>
      <c r="CGB114" s="632" t="e">
        <f>(IF(CGB47-#REF!&lt;0,0,CGB47-#REF!)+#REF!)*1.21+IF($D$5="Koncesija",-CGB63*0.21,0)</f>
        <v>#REF!</v>
      </c>
      <c r="CGC114" s="632" t="e">
        <f>(IF(CGC47-#REF!&lt;0,0,CGC47-#REF!)+#REF!)*1.21+IF($D$5="Koncesija",-CGC63*0.21,0)</f>
        <v>#REF!</v>
      </c>
      <c r="CGD114" s="632" t="e">
        <f>(IF(CGD47-#REF!&lt;0,0,CGD47-#REF!)+#REF!)*1.21+IF($D$5="Koncesija",-CGD63*0.21,0)</f>
        <v>#REF!</v>
      </c>
      <c r="CGE114" s="632" t="e">
        <f>(IF(CGE47-#REF!&lt;0,0,CGE47-#REF!)+#REF!)*1.21+IF($D$5="Koncesija",-CGE63*0.21,0)</f>
        <v>#REF!</v>
      </c>
      <c r="CGF114" s="632" t="e">
        <f>(IF(CGF47-#REF!&lt;0,0,CGF47-#REF!)+#REF!)*1.21+IF($D$5="Koncesija",-CGF63*0.21,0)</f>
        <v>#REF!</v>
      </c>
      <c r="CGG114" s="632" t="e">
        <f>(IF(CGG47-#REF!&lt;0,0,CGG47-#REF!)+#REF!)*1.21+IF($D$5="Koncesija",-CGG63*0.21,0)</f>
        <v>#REF!</v>
      </c>
      <c r="CGH114" s="632" t="e">
        <f>(IF(CGH47-#REF!&lt;0,0,CGH47-#REF!)+#REF!)*1.21+IF($D$5="Koncesija",-CGH63*0.21,0)</f>
        <v>#REF!</v>
      </c>
      <c r="CGI114" s="632" t="e">
        <f>(IF(CGI47-#REF!&lt;0,0,CGI47-#REF!)+#REF!)*1.21+IF($D$5="Koncesija",-CGI63*0.21,0)</f>
        <v>#REF!</v>
      </c>
      <c r="CGJ114" s="632" t="e">
        <f>(IF(CGJ47-#REF!&lt;0,0,CGJ47-#REF!)+#REF!)*1.21+IF($D$5="Koncesija",-CGJ63*0.21,0)</f>
        <v>#REF!</v>
      </c>
      <c r="CGK114" s="632" t="e">
        <f>(IF(CGK47-#REF!&lt;0,0,CGK47-#REF!)+#REF!)*1.21+IF($D$5="Koncesija",-CGK63*0.21,0)</f>
        <v>#REF!</v>
      </c>
      <c r="CGL114" s="632" t="e">
        <f>(IF(CGL47-#REF!&lt;0,0,CGL47-#REF!)+#REF!)*1.21+IF($D$5="Koncesija",-CGL63*0.21,0)</f>
        <v>#REF!</v>
      </c>
      <c r="CGM114" s="632" t="e">
        <f>(IF(CGM47-#REF!&lt;0,0,CGM47-#REF!)+#REF!)*1.21+IF($D$5="Koncesija",-CGM63*0.21,0)</f>
        <v>#REF!</v>
      </c>
      <c r="CGN114" s="632" t="e">
        <f>(IF(CGN47-#REF!&lt;0,0,CGN47-#REF!)+#REF!)*1.21+IF($D$5="Koncesija",-CGN63*0.21,0)</f>
        <v>#REF!</v>
      </c>
      <c r="CGO114" s="632" t="e">
        <f>(IF(CGO47-#REF!&lt;0,0,CGO47-#REF!)+#REF!)*1.21+IF($D$5="Koncesija",-CGO63*0.21,0)</f>
        <v>#REF!</v>
      </c>
      <c r="CGP114" s="632" t="e">
        <f>(IF(CGP47-#REF!&lt;0,0,CGP47-#REF!)+#REF!)*1.21+IF($D$5="Koncesija",-CGP63*0.21,0)</f>
        <v>#REF!</v>
      </c>
      <c r="CGQ114" s="632" t="e">
        <f>(IF(CGQ47-#REF!&lt;0,0,CGQ47-#REF!)+#REF!)*1.21+IF($D$5="Koncesija",-CGQ63*0.21,0)</f>
        <v>#REF!</v>
      </c>
      <c r="CGR114" s="632" t="e">
        <f>(IF(CGR47-#REF!&lt;0,0,CGR47-#REF!)+#REF!)*1.21+IF($D$5="Koncesija",-CGR63*0.21,0)</f>
        <v>#REF!</v>
      </c>
      <c r="CGS114" s="632" t="e">
        <f>(IF(CGS47-#REF!&lt;0,0,CGS47-#REF!)+#REF!)*1.21+IF($D$5="Koncesija",-CGS63*0.21,0)</f>
        <v>#REF!</v>
      </c>
      <c r="CGT114" s="632" t="e">
        <f>(IF(CGT47-#REF!&lt;0,0,CGT47-#REF!)+#REF!)*1.21+IF($D$5="Koncesija",-CGT63*0.21,0)</f>
        <v>#REF!</v>
      </c>
      <c r="CGU114" s="632" t="e">
        <f>(IF(CGU47-#REF!&lt;0,0,CGU47-#REF!)+#REF!)*1.21+IF($D$5="Koncesija",-CGU63*0.21,0)</f>
        <v>#REF!</v>
      </c>
      <c r="CGV114" s="632" t="e">
        <f>(IF(CGV47-#REF!&lt;0,0,CGV47-#REF!)+#REF!)*1.21+IF($D$5="Koncesija",-CGV63*0.21,0)</f>
        <v>#REF!</v>
      </c>
      <c r="CGW114" s="632" t="e">
        <f>(IF(CGW47-#REF!&lt;0,0,CGW47-#REF!)+#REF!)*1.21+IF($D$5="Koncesija",-CGW63*0.21,0)</f>
        <v>#REF!</v>
      </c>
      <c r="CGX114" s="632" t="e">
        <f>(IF(CGX47-#REF!&lt;0,0,CGX47-#REF!)+#REF!)*1.21+IF($D$5="Koncesija",-CGX63*0.21,0)</f>
        <v>#REF!</v>
      </c>
      <c r="CGY114" s="632" t="e">
        <f>(IF(CGY47-#REF!&lt;0,0,CGY47-#REF!)+#REF!)*1.21+IF($D$5="Koncesija",-CGY63*0.21,0)</f>
        <v>#REF!</v>
      </c>
      <c r="CGZ114" s="632" t="e">
        <f>(IF(CGZ47-#REF!&lt;0,0,CGZ47-#REF!)+#REF!)*1.21+IF($D$5="Koncesija",-CGZ63*0.21,0)</f>
        <v>#REF!</v>
      </c>
      <c r="CHA114" s="632" t="e">
        <f>(IF(CHA47-#REF!&lt;0,0,CHA47-#REF!)+#REF!)*1.21+IF($D$5="Koncesija",-CHA63*0.21,0)</f>
        <v>#REF!</v>
      </c>
      <c r="CHB114" s="632" t="e">
        <f>(IF(CHB47-#REF!&lt;0,0,CHB47-#REF!)+#REF!)*1.21+IF($D$5="Koncesija",-CHB63*0.21,0)</f>
        <v>#REF!</v>
      </c>
      <c r="CHC114" s="632" t="e">
        <f>(IF(CHC47-#REF!&lt;0,0,CHC47-#REF!)+#REF!)*1.21+IF($D$5="Koncesija",-CHC63*0.21,0)</f>
        <v>#REF!</v>
      </c>
      <c r="CHD114" s="632" t="e">
        <f>(IF(CHD47-#REF!&lt;0,0,CHD47-#REF!)+#REF!)*1.21+IF($D$5="Koncesija",-CHD63*0.21,0)</f>
        <v>#REF!</v>
      </c>
      <c r="CHE114" s="632" t="e">
        <f>(IF(CHE47-#REF!&lt;0,0,CHE47-#REF!)+#REF!)*1.21+IF($D$5="Koncesija",-CHE63*0.21,0)</f>
        <v>#REF!</v>
      </c>
      <c r="CHF114" s="632" t="e">
        <f>(IF(CHF47-#REF!&lt;0,0,CHF47-#REF!)+#REF!)*1.21+IF($D$5="Koncesija",-CHF63*0.21,0)</f>
        <v>#REF!</v>
      </c>
      <c r="CHG114" s="632" t="e">
        <f>(IF(CHG47-#REF!&lt;0,0,CHG47-#REF!)+#REF!)*1.21+IF($D$5="Koncesija",-CHG63*0.21,0)</f>
        <v>#REF!</v>
      </c>
      <c r="CHH114" s="632" t="e">
        <f>(IF(CHH47-#REF!&lt;0,0,CHH47-#REF!)+#REF!)*1.21+IF($D$5="Koncesija",-CHH63*0.21,0)</f>
        <v>#REF!</v>
      </c>
      <c r="CHI114" s="632" t="e">
        <f>(IF(CHI47-#REF!&lt;0,0,CHI47-#REF!)+#REF!)*1.21+IF($D$5="Koncesija",-CHI63*0.21,0)</f>
        <v>#REF!</v>
      </c>
      <c r="CHJ114" s="632" t="e">
        <f>(IF(CHJ47-#REF!&lt;0,0,CHJ47-#REF!)+#REF!)*1.21+IF($D$5="Koncesija",-CHJ63*0.21,0)</f>
        <v>#REF!</v>
      </c>
      <c r="CHK114" s="632" t="e">
        <f>(IF(CHK47-#REF!&lt;0,0,CHK47-#REF!)+#REF!)*1.21+IF($D$5="Koncesija",-CHK63*0.21,0)</f>
        <v>#REF!</v>
      </c>
      <c r="CHL114" s="632" t="e">
        <f>(IF(CHL47-#REF!&lt;0,0,CHL47-#REF!)+#REF!)*1.21+IF($D$5="Koncesija",-CHL63*0.21,0)</f>
        <v>#REF!</v>
      </c>
      <c r="CHM114" s="632" t="e">
        <f>(IF(CHM47-#REF!&lt;0,0,CHM47-#REF!)+#REF!)*1.21+IF($D$5="Koncesija",-CHM63*0.21,0)</f>
        <v>#REF!</v>
      </c>
      <c r="CHN114" s="632" t="e">
        <f>(IF(CHN47-#REF!&lt;0,0,CHN47-#REF!)+#REF!)*1.21+IF($D$5="Koncesija",-CHN63*0.21,0)</f>
        <v>#REF!</v>
      </c>
      <c r="CHO114" s="632" t="e">
        <f>(IF(CHO47-#REF!&lt;0,0,CHO47-#REF!)+#REF!)*1.21+IF($D$5="Koncesija",-CHO63*0.21,0)</f>
        <v>#REF!</v>
      </c>
      <c r="CHP114" s="632" t="e">
        <f>(IF(CHP47-#REF!&lt;0,0,CHP47-#REF!)+#REF!)*1.21+IF($D$5="Koncesija",-CHP63*0.21,0)</f>
        <v>#REF!</v>
      </c>
      <c r="CHQ114" s="632" t="e">
        <f>(IF(CHQ47-#REF!&lt;0,0,CHQ47-#REF!)+#REF!)*1.21+IF($D$5="Koncesija",-CHQ63*0.21,0)</f>
        <v>#REF!</v>
      </c>
      <c r="CHR114" s="632" t="e">
        <f>(IF(CHR47-#REF!&lt;0,0,CHR47-#REF!)+#REF!)*1.21+IF($D$5="Koncesija",-CHR63*0.21,0)</f>
        <v>#REF!</v>
      </c>
      <c r="CHS114" s="632" t="e">
        <f>(IF(CHS47-#REF!&lt;0,0,CHS47-#REF!)+#REF!)*1.21+IF($D$5="Koncesija",-CHS63*0.21,0)</f>
        <v>#REF!</v>
      </c>
      <c r="CHT114" s="632" t="e">
        <f>(IF(CHT47-#REF!&lt;0,0,CHT47-#REF!)+#REF!)*1.21+IF($D$5="Koncesija",-CHT63*0.21,0)</f>
        <v>#REF!</v>
      </c>
      <c r="CHU114" s="632" t="e">
        <f>(IF(CHU47-#REF!&lt;0,0,CHU47-#REF!)+#REF!)*1.21+IF($D$5="Koncesija",-CHU63*0.21,0)</f>
        <v>#REF!</v>
      </c>
      <c r="CHV114" s="632" t="e">
        <f>(IF(CHV47-#REF!&lt;0,0,CHV47-#REF!)+#REF!)*1.21+IF($D$5="Koncesija",-CHV63*0.21,0)</f>
        <v>#REF!</v>
      </c>
      <c r="CHW114" s="632" t="e">
        <f>(IF(CHW47-#REF!&lt;0,0,CHW47-#REF!)+#REF!)*1.21+IF($D$5="Koncesija",-CHW63*0.21,0)</f>
        <v>#REF!</v>
      </c>
      <c r="CHX114" s="632" t="e">
        <f>(IF(CHX47-#REF!&lt;0,0,CHX47-#REF!)+#REF!)*1.21+IF($D$5="Koncesija",-CHX63*0.21,0)</f>
        <v>#REF!</v>
      </c>
      <c r="CHY114" s="632" t="e">
        <f>(IF(CHY47-#REF!&lt;0,0,CHY47-#REF!)+#REF!)*1.21+IF($D$5="Koncesija",-CHY63*0.21,0)</f>
        <v>#REF!</v>
      </c>
      <c r="CHZ114" s="632" t="e">
        <f>(IF(CHZ47-#REF!&lt;0,0,CHZ47-#REF!)+#REF!)*1.21+IF($D$5="Koncesija",-CHZ63*0.21,0)</f>
        <v>#REF!</v>
      </c>
      <c r="CIA114" s="632" t="e">
        <f>(IF(CIA47-#REF!&lt;0,0,CIA47-#REF!)+#REF!)*1.21+IF($D$5="Koncesija",-CIA63*0.21,0)</f>
        <v>#REF!</v>
      </c>
      <c r="CIB114" s="632" t="e">
        <f>(IF(CIB47-#REF!&lt;0,0,CIB47-#REF!)+#REF!)*1.21+IF($D$5="Koncesija",-CIB63*0.21,0)</f>
        <v>#REF!</v>
      </c>
      <c r="CIC114" s="632" t="e">
        <f>(IF(CIC47-#REF!&lt;0,0,CIC47-#REF!)+#REF!)*1.21+IF($D$5="Koncesija",-CIC63*0.21,0)</f>
        <v>#REF!</v>
      </c>
      <c r="CID114" s="632" t="e">
        <f>(IF(CID47-#REF!&lt;0,0,CID47-#REF!)+#REF!)*1.21+IF($D$5="Koncesija",-CID63*0.21,0)</f>
        <v>#REF!</v>
      </c>
      <c r="CIE114" s="632" t="e">
        <f>(IF(CIE47-#REF!&lt;0,0,CIE47-#REF!)+#REF!)*1.21+IF($D$5="Koncesija",-CIE63*0.21,0)</f>
        <v>#REF!</v>
      </c>
      <c r="CIF114" s="632" t="e">
        <f>(IF(CIF47-#REF!&lt;0,0,CIF47-#REF!)+#REF!)*1.21+IF($D$5="Koncesija",-CIF63*0.21,0)</f>
        <v>#REF!</v>
      </c>
      <c r="CIG114" s="632" t="e">
        <f>(IF(CIG47-#REF!&lt;0,0,CIG47-#REF!)+#REF!)*1.21+IF($D$5="Koncesija",-CIG63*0.21,0)</f>
        <v>#REF!</v>
      </c>
      <c r="CIH114" s="632" t="e">
        <f>(IF(CIH47-#REF!&lt;0,0,CIH47-#REF!)+#REF!)*1.21+IF($D$5="Koncesija",-CIH63*0.21,0)</f>
        <v>#REF!</v>
      </c>
      <c r="CII114" s="632" t="e">
        <f>(IF(CII47-#REF!&lt;0,0,CII47-#REF!)+#REF!)*1.21+IF($D$5="Koncesija",-CII63*0.21,0)</f>
        <v>#REF!</v>
      </c>
      <c r="CIJ114" s="632" t="e">
        <f>(IF(CIJ47-#REF!&lt;0,0,CIJ47-#REF!)+#REF!)*1.21+IF($D$5="Koncesija",-CIJ63*0.21,0)</f>
        <v>#REF!</v>
      </c>
      <c r="CIK114" s="632" t="e">
        <f>(IF(CIK47-#REF!&lt;0,0,CIK47-#REF!)+#REF!)*1.21+IF($D$5="Koncesija",-CIK63*0.21,0)</f>
        <v>#REF!</v>
      </c>
      <c r="CIL114" s="632" t="e">
        <f>(IF(CIL47-#REF!&lt;0,0,CIL47-#REF!)+#REF!)*1.21+IF($D$5="Koncesija",-CIL63*0.21,0)</f>
        <v>#REF!</v>
      </c>
      <c r="CIM114" s="632" t="e">
        <f>(IF(CIM47-#REF!&lt;0,0,CIM47-#REF!)+#REF!)*1.21+IF($D$5="Koncesija",-CIM63*0.21,0)</f>
        <v>#REF!</v>
      </c>
      <c r="CIN114" s="632" t="e">
        <f>(IF(CIN47-#REF!&lt;0,0,CIN47-#REF!)+#REF!)*1.21+IF($D$5="Koncesija",-CIN63*0.21,0)</f>
        <v>#REF!</v>
      </c>
      <c r="CIO114" s="632" t="e">
        <f>(IF(CIO47-#REF!&lt;0,0,CIO47-#REF!)+#REF!)*1.21+IF($D$5="Koncesija",-CIO63*0.21,0)</f>
        <v>#REF!</v>
      </c>
      <c r="CIP114" s="632" t="e">
        <f>(IF(CIP47-#REF!&lt;0,0,CIP47-#REF!)+#REF!)*1.21+IF($D$5="Koncesija",-CIP63*0.21,0)</f>
        <v>#REF!</v>
      </c>
      <c r="CIQ114" s="632" t="e">
        <f>(IF(CIQ47-#REF!&lt;0,0,CIQ47-#REF!)+#REF!)*1.21+IF($D$5="Koncesija",-CIQ63*0.21,0)</f>
        <v>#REF!</v>
      </c>
      <c r="CIR114" s="632" t="e">
        <f>(IF(CIR47-#REF!&lt;0,0,CIR47-#REF!)+#REF!)*1.21+IF($D$5="Koncesija",-CIR63*0.21,0)</f>
        <v>#REF!</v>
      </c>
      <c r="CIS114" s="632" t="e">
        <f>(IF(CIS47-#REF!&lt;0,0,CIS47-#REF!)+#REF!)*1.21+IF($D$5="Koncesija",-CIS63*0.21,0)</f>
        <v>#REF!</v>
      </c>
      <c r="CIT114" s="632" t="e">
        <f>(IF(CIT47-#REF!&lt;0,0,CIT47-#REF!)+#REF!)*1.21+IF($D$5="Koncesija",-CIT63*0.21,0)</f>
        <v>#REF!</v>
      </c>
      <c r="CIU114" s="632" t="e">
        <f>(IF(CIU47-#REF!&lt;0,0,CIU47-#REF!)+#REF!)*1.21+IF($D$5="Koncesija",-CIU63*0.21,0)</f>
        <v>#REF!</v>
      </c>
      <c r="CIV114" s="632" t="e">
        <f>(IF(CIV47-#REF!&lt;0,0,CIV47-#REF!)+#REF!)*1.21+IF($D$5="Koncesija",-CIV63*0.21,0)</f>
        <v>#REF!</v>
      </c>
      <c r="CIW114" s="632" t="e">
        <f>(IF(CIW47-#REF!&lt;0,0,CIW47-#REF!)+#REF!)*1.21+IF($D$5="Koncesija",-CIW63*0.21,0)</f>
        <v>#REF!</v>
      </c>
      <c r="CIX114" s="632" t="e">
        <f>(IF(CIX47-#REF!&lt;0,0,CIX47-#REF!)+#REF!)*1.21+IF($D$5="Koncesija",-CIX63*0.21,0)</f>
        <v>#REF!</v>
      </c>
      <c r="CIY114" s="632" t="e">
        <f>(IF(CIY47-#REF!&lt;0,0,CIY47-#REF!)+#REF!)*1.21+IF($D$5="Koncesija",-CIY63*0.21,0)</f>
        <v>#REF!</v>
      </c>
      <c r="CIZ114" s="632" t="e">
        <f>(IF(CIZ47-#REF!&lt;0,0,CIZ47-#REF!)+#REF!)*1.21+IF($D$5="Koncesija",-CIZ63*0.21,0)</f>
        <v>#REF!</v>
      </c>
      <c r="CJA114" s="632" t="e">
        <f>(IF(CJA47-#REF!&lt;0,0,CJA47-#REF!)+#REF!)*1.21+IF($D$5="Koncesija",-CJA63*0.21,0)</f>
        <v>#REF!</v>
      </c>
      <c r="CJB114" s="632" t="e">
        <f>(IF(CJB47-#REF!&lt;0,0,CJB47-#REF!)+#REF!)*1.21+IF($D$5="Koncesija",-CJB63*0.21,0)</f>
        <v>#REF!</v>
      </c>
      <c r="CJC114" s="632" t="e">
        <f>(IF(CJC47-#REF!&lt;0,0,CJC47-#REF!)+#REF!)*1.21+IF($D$5="Koncesija",-CJC63*0.21,0)</f>
        <v>#REF!</v>
      </c>
      <c r="CJD114" s="632" t="e">
        <f>(IF(CJD47-#REF!&lt;0,0,CJD47-#REF!)+#REF!)*1.21+IF($D$5="Koncesija",-CJD63*0.21,0)</f>
        <v>#REF!</v>
      </c>
      <c r="CJE114" s="632" t="e">
        <f>(IF(CJE47-#REF!&lt;0,0,CJE47-#REF!)+#REF!)*1.21+IF($D$5="Koncesija",-CJE63*0.21,0)</f>
        <v>#REF!</v>
      </c>
      <c r="CJF114" s="632" t="e">
        <f>(IF(CJF47-#REF!&lt;0,0,CJF47-#REF!)+#REF!)*1.21+IF($D$5="Koncesija",-CJF63*0.21,0)</f>
        <v>#REF!</v>
      </c>
      <c r="CJG114" s="632" t="e">
        <f>(IF(CJG47-#REF!&lt;0,0,CJG47-#REF!)+#REF!)*1.21+IF($D$5="Koncesija",-CJG63*0.21,0)</f>
        <v>#REF!</v>
      </c>
      <c r="CJH114" s="632" t="e">
        <f>(IF(CJH47-#REF!&lt;0,0,CJH47-#REF!)+#REF!)*1.21+IF($D$5="Koncesija",-CJH63*0.21,0)</f>
        <v>#REF!</v>
      </c>
      <c r="CJI114" s="632" t="e">
        <f>(IF(CJI47-#REF!&lt;0,0,CJI47-#REF!)+#REF!)*1.21+IF($D$5="Koncesija",-CJI63*0.21,0)</f>
        <v>#REF!</v>
      </c>
      <c r="CJJ114" s="632" t="e">
        <f>(IF(CJJ47-#REF!&lt;0,0,CJJ47-#REF!)+#REF!)*1.21+IF($D$5="Koncesija",-CJJ63*0.21,0)</f>
        <v>#REF!</v>
      </c>
      <c r="CJK114" s="632" t="e">
        <f>(IF(CJK47-#REF!&lt;0,0,CJK47-#REF!)+#REF!)*1.21+IF($D$5="Koncesija",-CJK63*0.21,0)</f>
        <v>#REF!</v>
      </c>
      <c r="CJL114" s="632" t="e">
        <f>(IF(CJL47-#REF!&lt;0,0,CJL47-#REF!)+#REF!)*1.21+IF($D$5="Koncesija",-CJL63*0.21,0)</f>
        <v>#REF!</v>
      </c>
      <c r="CJM114" s="632" t="e">
        <f>(IF(CJM47-#REF!&lt;0,0,CJM47-#REF!)+#REF!)*1.21+IF($D$5="Koncesija",-CJM63*0.21,0)</f>
        <v>#REF!</v>
      </c>
      <c r="CJN114" s="632" t="e">
        <f>(IF(CJN47-#REF!&lt;0,0,CJN47-#REF!)+#REF!)*1.21+IF($D$5="Koncesija",-CJN63*0.21,0)</f>
        <v>#REF!</v>
      </c>
      <c r="CJO114" s="632" t="e">
        <f>(IF(CJO47-#REF!&lt;0,0,CJO47-#REF!)+#REF!)*1.21+IF($D$5="Koncesija",-CJO63*0.21,0)</f>
        <v>#REF!</v>
      </c>
      <c r="CJP114" s="632" t="e">
        <f>(IF(CJP47-#REF!&lt;0,0,CJP47-#REF!)+#REF!)*1.21+IF($D$5="Koncesija",-CJP63*0.21,0)</f>
        <v>#REF!</v>
      </c>
      <c r="CJQ114" s="632" t="e">
        <f>(IF(CJQ47-#REF!&lt;0,0,CJQ47-#REF!)+#REF!)*1.21+IF($D$5="Koncesija",-CJQ63*0.21,0)</f>
        <v>#REF!</v>
      </c>
      <c r="CJR114" s="632" t="e">
        <f>(IF(CJR47-#REF!&lt;0,0,CJR47-#REF!)+#REF!)*1.21+IF($D$5="Koncesija",-CJR63*0.21,0)</f>
        <v>#REF!</v>
      </c>
      <c r="CJS114" s="632" t="e">
        <f>(IF(CJS47-#REF!&lt;0,0,CJS47-#REF!)+#REF!)*1.21+IF($D$5="Koncesija",-CJS63*0.21,0)</f>
        <v>#REF!</v>
      </c>
      <c r="CJT114" s="632" t="e">
        <f>(IF(CJT47-#REF!&lt;0,0,CJT47-#REF!)+#REF!)*1.21+IF($D$5="Koncesija",-CJT63*0.21,0)</f>
        <v>#REF!</v>
      </c>
      <c r="CJU114" s="632" t="e">
        <f>(IF(CJU47-#REF!&lt;0,0,CJU47-#REF!)+#REF!)*1.21+IF($D$5="Koncesija",-CJU63*0.21,0)</f>
        <v>#REF!</v>
      </c>
      <c r="CJV114" s="632" t="e">
        <f>(IF(CJV47-#REF!&lt;0,0,CJV47-#REF!)+#REF!)*1.21+IF($D$5="Koncesija",-CJV63*0.21,0)</f>
        <v>#REF!</v>
      </c>
      <c r="CJW114" s="632" t="e">
        <f>(IF(CJW47-#REF!&lt;0,0,CJW47-#REF!)+#REF!)*1.21+IF($D$5="Koncesija",-CJW63*0.21,0)</f>
        <v>#REF!</v>
      </c>
      <c r="CJX114" s="632" t="e">
        <f>(IF(CJX47-#REF!&lt;0,0,CJX47-#REF!)+#REF!)*1.21+IF($D$5="Koncesija",-CJX63*0.21,0)</f>
        <v>#REF!</v>
      </c>
      <c r="CJY114" s="632" t="e">
        <f>(IF(CJY47-#REF!&lt;0,0,CJY47-#REF!)+#REF!)*1.21+IF($D$5="Koncesija",-CJY63*0.21,0)</f>
        <v>#REF!</v>
      </c>
      <c r="CJZ114" s="632" t="e">
        <f>(IF(CJZ47-#REF!&lt;0,0,CJZ47-#REF!)+#REF!)*1.21+IF($D$5="Koncesija",-CJZ63*0.21,0)</f>
        <v>#REF!</v>
      </c>
      <c r="CKA114" s="632" t="e">
        <f>(IF(CKA47-#REF!&lt;0,0,CKA47-#REF!)+#REF!)*1.21+IF($D$5="Koncesija",-CKA63*0.21,0)</f>
        <v>#REF!</v>
      </c>
      <c r="CKB114" s="632" t="e">
        <f>(IF(CKB47-#REF!&lt;0,0,CKB47-#REF!)+#REF!)*1.21+IF($D$5="Koncesija",-CKB63*0.21,0)</f>
        <v>#REF!</v>
      </c>
      <c r="CKC114" s="632" t="e">
        <f>(IF(CKC47-#REF!&lt;0,0,CKC47-#REF!)+#REF!)*1.21+IF($D$5="Koncesija",-CKC63*0.21,0)</f>
        <v>#REF!</v>
      </c>
      <c r="CKD114" s="632" t="e">
        <f>(IF(CKD47-#REF!&lt;0,0,CKD47-#REF!)+#REF!)*1.21+IF($D$5="Koncesija",-CKD63*0.21,0)</f>
        <v>#REF!</v>
      </c>
      <c r="CKE114" s="632" t="e">
        <f>(IF(CKE47-#REF!&lt;0,0,CKE47-#REF!)+#REF!)*1.21+IF($D$5="Koncesija",-CKE63*0.21,0)</f>
        <v>#REF!</v>
      </c>
      <c r="CKF114" s="632" t="e">
        <f>(IF(CKF47-#REF!&lt;0,0,CKF47-#REF!)+#REF!)*1.21+IF($D$5="Koncesija",-CKF63*0.21,0)</f>
        <v>#REF!</v>
      </c>
      <c r="CKG114" s="632" t="e">
        <f>(IF(CKG47-#REF!&lt;0,0,CKG47-#REF!)+#REF!)*1.21+IF($D$5="Koncesija",-CKG63*0.21,0)</f>
        <v>#REF!</v>
      </c>
      <c r="CKH114" s="632" t="e">
        <f>(IF(CKH47-#REF!&lt;0,0,CKH47-#REF!)+#REF!)*1.21+IF($D$5="Koncesija",-CKH63*0.21,0)</f>
        <v>#REF!</v>
      </c>
      <c r="CKI114" s="632" t="e">
        <f>(IF(CKI47-#REF!&lt;0,0,CKI47-#REF!)+#REF!)*1.21+IF($D$5="Koncesija",-CKI63*0.21,0)</f>
        <v>#REF!</v>
      </c>
      <c r="CKJ114" s="632" t="e">
        <f>(IF(CKJ47-#REF!&lt;0,0,CKJ47-#REF!)+#REF!)*1.21+IF($D$5="Koncesija",-CKJ63*0.21,0)</f>
        <v>#REF!</v>
      </c>
      <c r="CKK114" s="632" t="e">
        <f>(IF(CKK47-#REF!&lt;0,0,CKK47-#REF!)+#REF!)*1.21+IF($D$5="Koncesija",-CKK63*0.21,0)</f>
        <v>#REF!</v>
      </c>
      <c r="CKL114" s="632" t="e">
        <f>(IF(CKL47-#REF!&lt;0,0,CKL47-#REF!)+#REF!)*1.21+IF($D$5="Koncesija",-CKL63*0.21,0)</f>
        <v>#REF!</v>
      </c>
      <c r="CKM114" s="632" t="e">
        <f>(IF(CKM47-#REF!&lt;0,0,CKM47-#REF!)+#REF!)*1.21+IF($D$5="Koncesija",-CKM63*0.21,0)</f>
        <v>#REF!</v>
      </c>
      <c r="CKN114" s="632" t="e">
        <f>(IF(CKN47-#REF!&lt;0,0,CKN47-#REF!)+#REF!)*1.21+IF($D$5="Koncesija",-CKN63*0.21,0)</f>
        <v>#REF!</v>
      </c>
      <c r="CKO114" s="632" t="e">
        <f>(IF(CKO47-#REF!&lt;0,0,CKO47-#REF!)+#REF!)*1.21+IF($D$5="Koncesija",-CKO63*0.21,0)</f>
        <v>#REF!</v>
      </c>
      <c r="CKP114" s="632" t="e">
        <f>(IF(CKP47-#REF!&lt;0,0,CKP47-#REF!)+#REF!)*1.21+IF($D$5="Koncesija",-CKP63*0.21,0)</f>
        <v>#REF!</v>
      </c>
      <c r="CKQ114" s="632" t="e">
        <f>(IF(CKQ47-#REF!&lt;0,0,CKQ47-#REF!)+#REF!)*1.21+IF($D$5="Koncesija",-CKQ63*0.21,0)</f>
        <v>#REF!</v>
      </c>
      <c r="CKR114" s="632" t="e">
        <f>(IF(CKR47-#REF!&lt;0,0,CKR47-#REF!)+#REF!)*1.21+IF($D$5="Koncesija",-CKR63*0.21,0)</f>
        <v>#REF!</v>
      </c>
      <c r="CKS114" s="632" t="e">
        <f>(IF(CKS47-#REF!&lt;0,0,CKS47-#REF!)+#REF!)*1.21+IF($D$5="Koncesija",-CKS63*0.21,0)</f>
        <v>#REF!</v>
      </c>
      <c r="CKT114" s="632" t="e">
        <f>(IF(CKT47-#REF!&lt;0,0,CKT47-#REF!)+#REF!)*1.21+IF($D$5="Koncesija",-CKT63*0.21,0)</f>
        <v>#REF!</v>
      </c>
      <c r="CKU114" s="632" t="e">
        <f>(IF(CKU47-#REF!&lt;0,0,CKU47-#REF!)+#REF!)*1.21+IF($D$5="Koncesija",-CKU63*0.21,0)</f>
        <v>#REF!</v>
      </c>
      <c r="CKV114" s="632" t="e">
        <f>(IF(CKV47-#REF!&lt;0,0,CKV47-#REF!)+#REF!)*1.21+IF($D$5="Koncesija",-CKV63*0.21,0)</f>
        <v>#REF!</v>
      </c>
      <c r="CKW114" s="632" t="e">
        <f>(IF(CKW47-#REF!&lt;0,0,CKW47-#REF!)+#REF!)*1.21+IF($D$5="Koncesija",-CKW63*0.21,0)</f>
        <v>#REF!</v>
      </c>
      <c r="CKX114" s="632" t="e">
        <f>(IF(CKX47-#REF!&lt;0,0,CKX47-#REF!)+#REF!)*1.21+IF($D$5="Koncesija",-CKX63*0.21,0)</f>
        <v>#REF!</v>
      </c>
      <c r="CKY114" s="632" t="e">
        <f>(IF(CKY47-#REF!&lt;0,0,CKY47-#REF!)+#REF!)*1.21+IF($D$5="Koncesija",-CKY63*0.21,0)</f>
        <v>#REF!</v>
      </c>
      <c r="CKZ114" s="632" t="e">
        <f>(IF(CKZ47-#REF!&lt;0,0,CKZ47-#REF!)+#REF!)*1.21+IF($D$5="Koncesija",-CKZ63*0.21,0)</f>
        <v>#REF!</v>
      </c>
      <c r="CLA114" s="632" t="e">
        <f>(IF(CLA47-#REF!&lt;0,0,CLA47-#REF!)+#REF!)*1.21+IF($D$5="Koncesija",-CLA63*0.21,0)</f>
        <v>#REF!</v>
      </c>
      <c r="CLB114" s="632" t="e">
        <f>(IF(CLB47-#REF!&lt;0,0,CLB47-#REF!)+#REF!)*1.21+IF($D$5="Koncesija",-CLB63*0.21,0)</f>
        <v>#REF!</v>
      </c>
      <c r="CLC114" s="632" t="e">
        <f>(IF(CLC47-#REF!&lt;0,0,CLC47-#REF!)+#REF!)*1.21+IF($D$5="Koncesija",-CLC63*0.21,0)</f>
        <v>#REF!</v>
      </c>
      <c r="CLD114" s="632" t="e">
        <f>(IF(CLD47-#REF!&lt;0,0,CLD47-#REF!)+#REF!)*1.21+IF($D$5="Koncesija",-CLD63*0.21,0)</f>
        <v>#REF!</v>
      </c>
      <c r="CLE114" s="632" t="e">
        <f>(IF(CLE47-#REF!&lt;0,0,CLE47-#REF!)+#REF!)*1.21+IF($D$5="Koncesija",-CLE63*0.21,0)</f>
        <v>#REF!</v>
      </c>
      <c r="CLF114" s="632" t="e">
        <f>(IF(CLF47-#REF!&lt;0,0,CLF47-#REF!)+#REF!)*1.21+IF($D$5="Koncesija",-CLF63*0.21,0)</f>
        <v>#REF!</v>
      </c>
      <c r="CLG114" s="632" t="e">
        <f>(IF(CLG47-#REF!&lt;0,0,CLG47-#REF!)+#REF!)*1.21+IF($D$5="Koncesija",-CLG63*0.21,0)</f>
        <v>#REF!</v>
      </c>
      <c r="CLH114" s="632" t="e">
        <f>(IF(CLH47-#REF!&lt;0,0,CLH47-#REF!)+#REF!)*1.21+IF($D$5="Koncesija",-CLH63*0.21,0)</f>
        <v>#REF!</v>
      </c>
      <c r="CLI114" s="632" t="e">
        <f>(IF(CLI47-#REF!&lt;0,0,CLI47-#REF!)+#REF!)*1.21+IF($D$5="Koncesija",-CLI63*0.21,0)</f>
        <v>#REF!</v>
      </c>
      <c r="CLJ114" s="632" t="e">
        <f>(IF(CLJ47-#REF!&lt;0,0,CLJ47-#REF!)+#REF!)*1.21+IF($D$5="Koncesija",-CLJ63*0.21,0)</f>
        <v>#REF!</v>
      </c>
      <c r="CLK114" s="632" t="e">
        <f>(IF(CLK47-#REF!&lt;0,0,CLK47-#REF!)+#REF!)*1.21+IF($D$5="Koncesija",-CLK63*0.21,0)</f>
        <v>#REF!</v>
      </c>
      <c r="CLL114" s="632" t="e">
        <f>(IF(CLL47-#REF!&lt;0,0,CLL47-#REF!)+#REF!)*1.21+IF($D$5="Koncesija",-CLL63*0.21,0)</f>
        <v>#REF!</v>
      </c>
      <c r="CLM114" s="632" t="e">
        <f>(IF(CLM47-#REF!&lt;0,0,CLM47-#REF!)+#REF!)*1.21+IF($D$5="Koncesija",-CLM63*0.21,0)</f>
        <v>#REF!</v>
      </c>
      <c r="CLN114" s="632" t="e">
        <f>(IF(CLN47-#REF!&lt;0,0,CLN47-#REF!)+#REF!)*1.21+IF($D$5="Koncesija",-CLN63*0.21,0)</f>
        <v>#REF!</v>
      </c>
      <c r="CLO114" s="632" t="e">
        <f>(IF(CLO47-#REF!&lt;0,0,CLO47-#REF!)+#REF!)*1.21+IF($D$5="Koncesija",-CLO63*0.21,0)</f>
        <v>#REF!</v>
      </c>
      <c r="CLP114" s="632" t="e">
        <f>(IF(CLP47-#REF!&lt;0,0,CLP47-#REF!)+#REF!)*1.21+IF($D$5="Koncesija",-CLP63*0.21,0)</f>
        <v>#REF!</v>
      </c>
      <c r="CLQ114" s="632" t="e">
        <f>(IF(CLQ47-#REF!&lt;0,0,CLQ47-#REF!)+#REF!)*1.21+IF($D$5="Koncesija",-CLQ63*0.21,0)</f>
        <v>#REF!</v>
      </c>
      <c r="CLR114" s="632" t="e">
        <f>(IF(CLR47-#REF!&lt;0,0,CLR47-#REF!)+#REF!)*1.21+IF($D$5="Koncesija",-CLR63*0.21,0)</f>
        <v>#REF!</v>
      </c>
      <c r="CLS114" s="632" t="e">
        <f>(IF(CLS47-#REF!&lt;0,0,CLS47-#REF!)+#REF!)*1.21+IF($D$5="Koncesija",-CLS63*0.21,0)</f>
        <v>#REF!</v>
      </c>
      <c r="CLT114" s="632" t="e">
        <f>(IF(CLT47-#REF!&lt;0,0,CLT47-#REF!)+#REF!)*1.21+IF($D$5="Koncesija",-CLT63*0.21,0)</f>
        <v>#REF!</v>
      </c>
      <c r="CLU114" s="632" t="e">
        <f>(IF(CLU47-#REF!&lt;0,0,CLU47-#REF!)+#REF!)*1.21+IF($D$5="Koncesija",-CLU63*0.21,0)</f>
        <v>#REF!</v>
      </c>
      <c r="CLV114" s="632" t="e">
        <f>(IF(CLV47-#REF!&lt;0,0,CLV47-#REF!)+#REF!)*1.21+IF($D$5="Koncesija",-CLV63*0.21,0)</f>
        <v>#REF!</v>
      </c>
      <c r="CLW114" s="632" t="e">
        <f>(IF(CLW47-#REF!&lt;0,0,CLW47-#REF!)+#REF!)*1.21+IF($D$5="Koncesija",-CLW63*0.21,0)</f>
        <v>#REF!</v>
      </c>
      <c r="CLX114" s="632" t="e">
        <f>(IF(CLX47-#REF!&lt;0,0,CLX47-#REF!)+#REF!)*1.21+IF($D$5="Koncesija",-CLX63*0.21,0)</f>
        <v>#REF!</v>
      </c>
      <c r="CLY114" s="632" t="e">
        <f>(IF(CLY47-#REF!&lt;0,0,CLY47-#REF!)+#REF!)*1.21+IF($D$5="Koncesija",-CLY63*0.21,0)</f>
        <v>#REF!</v>
      </c>
      <c r="CLZ114" s="632" t="e">
        <f>(IF(CLZ47-#REF!&lt;0,0,CLZ47-#REF!)+#REF!)*1.21+IF($D$5="Koncesija",-CLZ63*0.21,0)</f>
        <v>#REF!</v>
      </c>
      <c r="CMA114" s="632" t="e">
        <f>(IF(CMA47-#REF!&lt;0,0,CMA47-#REF!)+#REF!)*1.21+IF($D$5="Koncesija",-CMA63*0.21,0)</f>
        <v>#REF!</v>
      </c>
      <c r="CMB114" s="632" t="e">
        <f>(IF(CMB47-#REF!&lt;0,0,CMB47-#REF!)+#REF!)*1.21+IF($D$5="Koncesija",-CMB63*0.21,0)</f>
        <v>#REF!</v>
      </c>
      <c r="CMC114" s="632" t="e">
        <f>(IF(CMC47-#REF!&lt;0,0,CMC47-#REF!)+#REF!)*1.21+IF($D$5="Koncesija",-CMC63*0.21,0)</f>
        <v>#REF!</v>
      </c>
      <c r="CMD114" s="632" t="e">
        <f>(IF(CMD47-#REF!&lt;0,0,CMD47-#REF!)+#REF!)*1.21+IF($D$5="Koncesija",-CMD63*0.21,0)</f>
        <v>#REF!</v>
      </c>
      <c r="CME114" s="632" t="e">
        <f>(IF(CME47-#REF!&lt;0,0,CME47-#REF!)+#REF!)*1.21+IF($D$5="Koncesija",-CME63*0.21,0)</f>
        <v>#REF!</v>
      </c>
      <c r="CMF114" s="632" t="e">
        <f>(IF(CMF47-#REF!&lt;0,0,CMF47-#REF!)+#REF!)*1.21+IF($D$5="Koncesija",-CMF63*0.21,0)</f>
        <v>#REF!</v>
      </c>
      <c r="CMG114" s="632" t="e">
        <f>(IF(CMG47-#REF!&lt;0,0,CMG47-#REF!)+#REF!)*1.21+IF($D$5="Koncesija",-CMG63*0.21,0)</f>
        <v>#REF!</v>
      </c>
      <c r="CMH114" s="632" t="e">
        <f>(IF(CMH47-#REF!&lt;0,0,CMH47-#REF!)+#REF!)*1.21+IF($D$5="Koncesija",-CMH63*0.21,0)</f>
        <v>#REF!</v>
      </c>
      <c r="CMI114" s="632" t="e">
        <f>(IF(CMI47-#REF!&lt;0,0,CMI47-#REF!)+#REF!)*1.21+IF($D$5="Koncesija",-CMI63*0.21,0)</f>
        <v>#REF!</v>
      </c>
      <c r="CMJ114" s="632" t="e">
        <f>(IF(CMJ47-#REF!&lt;0,0,CMJ47-#REF!)+#REF!)*1.21+IF($D$5="Koncesija",-CMJ63*0.21,0)</f>
        <v>#REF!</v>
      </c>
      <c r="CMK114" s="632" t="e">
        <f>(IF(CMK47-#REF!&lt;0,0,CMK47-#REF!)+#REF!)*1.21+IF($D$5="Koncesija",-CMK63*0.21,0)</f>
        <v>#REF!</v>
      </c>
      <c r="CML114" s="632" t="e">
        <f>(IF(CML47-#REF!&lt;0,0,CML47-#REF!)+#REF!)*1.21+IF($D$5="Koncesija",-CML63*0.21,0)</f>
        <v>#REF!</v>
      </c>
      <c r="CMM114" s="632" t="e">
        <f>(IF(CMM47-#REF!&lt;0,0,CMM47-#REF!)+#REF!)*1.21+IF($D$5="Koncesija",-CMM63*0.21,0)</f>
        <v>#REF!</v>
      </c>
      <c r="CMN114" s="632" t="e">
        <f>(IF(CMN47-#REF!&lt;0,0,CMN47-#REF!)+#REF!)*1.21+IF($D$5="Koncesija",-CMN63*0.21,0)</f>
        <v>#REF!</v>
      </c>
      <c r="CMO114" s="632" t="e">
        <f>(IF(CMO47-#REF!&lt;0,0,CMO47-#REF!)+#REF!)*1.21+IF($D$5="Koncesija",-CMO63*0.21,0)</f>
        <v>#REF!</v>
      </c>
      <c r="CMP114" s="632" t="e">
        <f>(IF(CMP47-#REF!&lt;0,0,CMP47-#REF!)+#REF!)*1.21+IF($D$5="Koncesija",-CMP63*0.21,0)</f>
        <v>#REF!</v>
      </c>
      <c r="CMQ114" s="632" t="e">
        <f>(IF(CMQ47-#REF!&lt;0,0,CMQ47-#REF!)+#REF!)*1.21+IF($D$5="Koncesija",-CMQ63*0.21,0)</f>
        <v>#REF!</v>
      </c>
      <c r="CMR114" s="632" t="e">
        <f>(IF(CMR47-#REF!&lt;0,0,CMR47-#REF!)+#REF!)*1.21+IF($D$5="Koncesija",-CMR63*0.21,0)</f>
        <v>#REF!</v>
      </c>
      <c r="CMS114" s="632" t="e">
        <f>(IF(CMS47-#REF!&lt;0,0,CMS47-#REF!)+#REF!)*1.21+IF($D$5="Koncesija",-CMS63*0.21,0)</f>
        <v>#REF!</v>
      </c>
      <c r="CMT114" s="632" t="e">
        <f>(IF(CMT47-#REF!&lt;0,0,CMT47-#REF!)+#REF!)*1.21+IF($D$5="Koncesija",-CMT63*0.21,0)</f>
        <v>#REF!</v>
      </c>
      <c r="CMU114" s="632" t="e">
        <f>(IF(CMU47-#REF!&lt;0,0,CMU47-#REF!)+#REF!)*1.21+IF($D$5="Koncesija",-CMU63*0.21,0)</f>
        <v>#REF!</v>
      </c>
      <c r="CMV114" s="632" t="e">
        <f>(IF(CMV47-#REF!&lt;0,0,CMV47-#REF!)+#REF!)*1.21+IF($D$5="Koncesija",-CMV63*0.21,0)</f>
        <v>#REF!</v>
      </c>
      <c r="CMW114" s="632" t="e">
        <f>(IF(CMW47-#REF!&lt;0,0,CMW47-#REF!)+#REF!)*1.21+IF($D$5="Koncesija",-CMW63*0.21,0)</f>
        <v>#REF!</v>
      </c>
      <c r="CMX114" s="632" t="e">
        <f>(IF(CMX47-#REF!&lt;0,0,CMX47-#REF!)+#REF!)*1.21+IF($D$5="Koncesija",-CMX63*0.21,0)</f>
        <v>#REF!</v>
      </c>
      <c r="CMY114" s="632" t="e">
        <f>(IF(CMY47-#REF!&lt;0,0,CMY47-#REF!)+#REF!)*1.21+IF($D$5="Koncesija",-CMY63*0.21,0)</f>
        <v>#REF!</v>
      </c>
      <c r="CMZ114" s="632" t="e">
        <f>(IF(CMZ47-#REF!&lt;0,0,CMZ47-#REF!)+#REF!)*1.21+IF($D$5="Koncesija",-CMZ63*0.21,0)</f>
        <v>#REF!</v>
      </c>
      <c r="CNA114" s="632" t="e">
        <f>(IF(CNA47-#REF!&lt;0,0,CNA47-#REF!)+#REF!)*1.21+IF($D$5="Koncesija",-CNA63*0.21,0)</f>
        <v>#REF!</v>
      </c>
      <c r="CNB114" s="632" t="e">
        <f>(IF(CNB47-#REF!&lt;0,0,CNB47-#REF!)+#REF!)*1.21+IF($D$5="Koncesija",-CNB63*0.21,0)</f>
        <v>#REF!</v>
      </c>
      <c r="CNC114" s="632" t="e">
        <f>(IF(CNC47-#REF!&lt;0,0,CNC47-#REF!)+#REF!)*1.21+IF($D$5="Koncesija",-CNC63*0.21,0)</f>
        <v>#REF!</v>
      </c>
      <c r="CND114" s="632" t="e">
        <f>(IF(CND47-#REF!&lt;0,0,CND47-#REF!)+#REF!)*1.21+IF($D$5="Koncesija",-CND63*0.21,0)</f>
        <v>#REF!</v>
      </c>
      <c r="CNE114" s="632" t="e">
        <f>(IF(CNE47-#REF!&lt;0,0,CNE47-#REF!)+#REF!)*1.21+IF($D$5="Koncesija",-CNE63*0.21,0)</f>
        <v>#REF!</v>
      </c>
      <c r="CNF114" s="632" t="e">
        <f>(IF(CNF47-#REF!&lt;0,0,CNF47-#REF!)+#REF!)*1.21+IF($D$5="Koncesija",-CNF63*0.21,0)</f>
        <v>#REF!</v>
      </c>
      <c r="CNG114" s="632" t="e">
        <f>(IF(CNG47-#REF!&lt;0,0,CNG47-#REF!)+#REF!)*1.21+IF($D$5="Koncesija",-CNG63*0.21,0)</f>
        <v>#REF!</v>
      </c>
      <c r="CNH114" s="632" t="e">
        <f>(IF(CNH47-#REF!&lt;0,0,CNH47-#REF!)+#REF!)*1.21+IF($D$5="Koncesija",-CNH63*0.21,0)</f>
        <v>#REF!</v>
      </c>
      <c r="CNI114" s="632" t="e">
        <f>(IF(CNI47-#REF!&lt;0,0,CNI47-#REF!)+#REF!)*1.21+IF($D$5="Koncesija",-CNI63*0.21,0)</f>
        <v>#REF!</v>
      </c>
      <c r="CNJ114" s="632" t="e">
        <f>(IF(CNJ47-#REF!&lt;0,0,CNJ47-#REF!)+#REF!)*1.21+IF($D$5="Koncesija",-CNJ63*0.21,0)</f>
        <v>#REF!</v>
      </c>
      <c r="CNK114" s="632" t="e">
        <f>(IF(CNK47-#REF!&lt;0,0,CNK47-#REF!)+#REF!)*1.21+IF($D$5="Koncesija",-CNK63*0.21,0)</f>
        <v>#REF!</v>
      </c>
      <c r="CNL114" s="632" t="e">
        <f>(IF(CNL47-#REF!&lt;0,0,CNL47-#REF!)+#REF!)*1.21+IF($D$5="Koncesija",-CNL63*0.21,0)</f>
        <v>#REF!</v>
      </c>
      <c r="CNM114" s="632" t="e">
        <f>(IF(CNM47-#REF!&lt;0,0,CNM47-#REF!)+#REF!)*1.21+IF($D$5="Koncesija",-CNM63*0.21,0)</f>
        <v>#REF!</v>
      </c>
      <c r="CNN114" s="632" t="e">
        <f>(IF(CNN47-#REF!&lt;0,0,CNN47-#REF!)+#REF!)*1.21+IF($D$5="Koncesija",-CNN63*0.21,0)</f>
        <v>#REF!</v>
      </c>
      <c r="CNO114" s="632" t="e">
        <f>(IF(CNO47-#REF!&lt;0,0,CNO47-#REF!)+#REF!)*1.21+IF($D$5="Koncesija",-CNO63*0.21,0)</f>
        <v>#REF!</v>
      </c>
      <c r="CNP114" s="632" t="e">
        <f>(IF(CNP47-#REF!&lt;0,0,CNP47-#REF!)+#REF!)*1.21+IF($D$5="Koncesija",-CNP63*0.21,0)</f>
        <v>#REF!</v>
      </c>
      <c r="CNQ114" s="632" t="e">
        <f>(IF(CNQ47-#REF!&lt;0,0,CNQ47-#REF!)+#REF!)*1.21+IF($D$5="Koncesija",-CNQ63*0.21,0)</f>
        <v>#REF!</v>
      </c>
      <c r="CNR114" s="632" t="e">
        <f>(IF(CNR47-#REF!&lt;0,0,CNR47-#REF!)+#REF!)*1.21+IF($D$5="Koncesija",-CNR63*0.21,0)</f>
        <v>#REF!</v>
      </c>
      <c r="CNS114" s="632" t="e">
        <f>(IF(CNS47-#REF!&lt;0,0,CNS47-#REF!)+#REF!)*1.21+IF($D$5="Koncesija",-CNS63*0.21,0)</f>
        <v>#REF!</v>
      </c>
      <c r="CNT114" s="632" t="e">
        <f>(IF(CNT47-#REF!&lt;0,0,CNT47-#REF!)+#REF!)*1.21+IF($D$5="Koncesija",-CNT63*0.21,0)</f>
        <v>#REF!</v>
      </c>
      <c r="CNU114" s="632" t="e">
        <f>(IF(CNU47-#REF!&lt;0,0,CNU47-#REF!)+#REF!)*1.21+IF($D$5="Koncesija",-CNU63*0.21,0)</f>
        <v>#REF!</v>
      </c>
      <c r="CNV114" s="632" t="e">
        <f>(IF(CNV47-#REF!&lt;0,0,CNV47-#REF!)+#REF!)*1.21+IF($D$5="Koncesija",-CNV63*0.21,0)</f>
        <v>#REF!</v>
      </c>
      <c r="CNW114" s="632" t="e">
        <f>(IF(CNW47-#REF!&lt;0,0,CNW47-#REF!)+#REF!)*1.21+IF($D$5="Koncesija",-CNW63*0.21,0)</f>
        <v>#REF!</v>
      </c>
      <c r="CNX114" s="632" t="e">
        <f>(IF(CNX47-#REF!&lt;0,0,CNX47-#REF!)+#REF!)*1.21+IF($D$5="Koncesija",-CNX63*0.21,0)</f>
        <v>#REF!</v>
      </c>
      <c r="CNY114" s="632" t="e">
        <f>(IF(CNY47-#REF!&lt;0,0,CNY47-#REF!)+#REF!)*1.21+IF($D$5="Koncesija",-CNY63*0.21,0)</f>
        <v>#REF!</v>
      </c>
      <c r="CNZ114" s="632" t="e">
        <f>(IF(CNZ47-#REF!&lt;0,0,CNZ47-#REF!)+#REF!)*1.21+IF($D$5="Koncesija",-CNZ63*0.21,0)</f>
        <v>#REF!</v>
      </c>
      <c r="COA114" s="632" t="e">
        <f>(IF(COA47-#REF!&lt;0,0,COA47-#REF!)+#REF!)*1.21+IF($D$5="Koncesija",-COA63*0.21,0)</f>
        <v>#REF!</v>
      </c>
      <c r="COB114" s="632" t="e">
        <f>(IF(COB47-#REF!&lt;0,0,COB47-#REF!)+#REF!)*1.21+IF($D$5="Koncesija",-COB63*0.21,0)</f>
        <v>#REF!</v>
      </c>
      <c r="COC114" s="632" t="e">
        <f>(IF(COC47-#REF!&lt;0,0,COC47-#REF!)+#REF!)*1.21+IF($D$5="Koncesija",-COC63*0.21,0)</f>
        <v>#REF!</v>
      </c>
      <c r="COD114" s="632" t="e">
        <f>(IF(COD47-#REF!&lt;0,0,COD47-#REF!)+#REF!)*1.21+IF($D$5="Koncesija",-COD63*0.21,0)</f>
        <v>#REF!</v>
      </c>
      <c r="COE114" s="632" t="e">
        <f>(IF(COE47-#REF!&lt;0,0,COE47-#REF!)+#REF!)*1.21+IF($D$5="Koncesija",-COE63*0.21,0)</f>
        <v>#REF!</v>
      </c>
      <c r="COF114" s="632" t="e">
        <f>(IF(COF47-#REF!&lt;0,0,COF47-#REF!)+#REF!)*1.21+IF($D$5="Koncesija",-COF63*0.21,0)</f>
        <v>#REF!</v>
      </c>
      <c r="COG114" s="632" t="e">
        <f>(IF(COG47-#REF!&lt;0,0,COG47-#REF!)+#REF!)*1.21+IF($D$5="Koncesija",-COG63*0.21,0)</f>
        <v>#REF!</v>
      </c>
      <c r="COH114" s="632" t="e">
        <f>(IF(COH47-#REF!&lt;0,0,COH47-#REF!)+#REF!)*1.21+IF($D$5="Koncesija",-COH63*0.21,0)</f>
        <v>#REF!</v>
      </c>
      <c r="COI114" s="632" t="e">
        <f>(IF(COI47-#REF!&lt;0,0,COI47-#REF!)+#REF!)*1.21+IF($D$5="Koncesija",-COI63*0.21,0)</f>
        <v>#REF!</v>
      </c>
      <c r="COJ114" s="632" t="e">
        <f>(IF(COJ47-#REF!&lt;0,0,COJ47-#REF!)+#REF!)*1.21+IF($D$5="Koncesija",-COJ63*0.21,0)</f>
        <v>#REF!</v>
      </c>
      <c r="COK114" s="632" t="e">
        <f>(IF(COK47-#REF!&lt;0,0,COK47-#REF!)+#REF!)*1.21+IF($D$5="Koncesija",-COK63*0.21,0)</f>
        <v>#REF!</v>
      </c>
      <c r="COL114" s="632" t="e">
        <f>(IF(COL47-#REF!&lt;0,0,COL47-#REF!)+#REF!)*1.21+IF($D$5="Koncesija",-COL63*0.21,0)</f>
        <v>#REF!</v>
      </c>
      <c r="COM114" s="632" t="e">
        <f>(IF(COM47-#REF!&lt;0,0,COM47-#REF!)+#REF!)*1.21+IF($D$5="Koncesija",-COM63*0.21,0)</f>
        <v>#REF!</v>
      </c>
      <c r="CON114" s="632" t="e">
        <f>(IF(CON47-#REF!&lt;0,0,CON47-#REF!)+#REF!)*1.21+IF($D$5="Koncesija",-CON63*0.21,0)</f>
        <v>#REF!</v>
      </c>
      <c r="COO114" s="632" t="e">
        <f>(IF(COO47-#REF!&lt;0,0,COO47-#REF!)+#REF!)*1.21+IF($D$5="Koncesija",-COO63*0.21,0)</f>
        <v>#REF!</v>
      </c>
      <c r="COP114" s="632" t="e">
        <f>(IF(COP47-#REF!&lt;0,0,COP47-#REF!)+#REF!)*1.21+IF($D$5="Koncesija",-COP63*0.21,0)</f>
        <v>#REF!</v>
      </c>
      <c r="COQ114" s="632" t="e">
        <f>(IF(COQ47-#REF!&lt;0,0,COQ47-#REF!)+#REF!)*1.21+IF($D$5="Koncesija",-COQ63*0.21,0)</f>
        <v>#REF!</v>
      </c>
      <c r="COR114" s="632" t="e">
        <f>(IF(COR47-#REF!&lt;0,0,COR47-#REF!)+#REF!)*1.21+IF($D$5="Koncesija",-COR63*0.21,0)</f>
        <v>#REF!</v>
      </c>
      <c r="COS114" s="632" t="e">
        <f>(IF(COS47-#REF!&lt;0,0,COS47-#REF!)+#REF!)*1.21+IF($D$5="Koncesija",-COS63*0.21,0)</f>
        <v>#REF!</v>
      </c>
      <c r="COT114" s="632" t="e">
        <f>(IF(COT47-#REF!&lt;0,0,COT47-#REF!)+#REF!)*1.21+IF($D$5="Koncesija",-COT63*0.21,0)</f>
        <v>#REF!</v>
      </c>
      <c r="COU114" s="632" t="e">
        <f>(IF(COU47-#REF!&lt;0,0,COU47-#REF!)+#REF!)*1.21+IF($D$5="Koncesija",-COU63*0.21,0)</f>
        <v>#REF!</v>
      </c>
      <c r="COV114" s="632" t="e">
        <f>(IF(COV47-#REF!&lt;0,0,COV47-#REF!)+#REF!)*1.21+IF($D$5="Koncesija",-COV63*0.21,0)</f>
        <v>#REF!</v>
      </c>
      <c r="COW114" s="632" t="e">
        <f>(IF(COW47-#REF!&lt;0,0,COW47-#REF!)+#REF!)*1.21+IF($D$5="Koncesija",-COW63*0.21,0)</f>
        <v>#REF!</v>
      </c>
      <c r="COX114" s="632" t="e">
        <f>(IF(COX47-#REF!&lt;0,0,COX47-#REF!)+#REF!)*1.21+IF($D$5="Koncesija",-COX63*0.21,0)</f>
        <v>#REF!</v>
      </c>
      <c r="COY114" s="632" t="e">
        <f>(IF(COY47-#REF!&lt;0,0,COY47-#REF!)+#REF!)*1.21+IF($D$5="Koncesija",-COY63*0.21,0)</f>
        <v>#REF!</v>
      </c>
      <c r="COZ114" s="632" t="e">
        <f>(IF(COZ47-#REF!&lt;0,0,COZ47-#REF!)+#REF!)*1.21+IF($D$5="Koncesija",-COZ63*0.21,0)</f>
        <v>#REF!</v>
      </c>
      <c r="CPA114" s="632" t="e">
        <f>(IF(CPA47-#REF!&lt;0,0,CPA47-#REF!)+#REF!)*1.21+IF($D$5="Koncesija",-CPA63*0.21,0)</f>
        <v>#REF!</v>
      </c>
      <c r="CPB114" s="632" t="e">
        <f>(IF(CPB47-#REF!&lt;0,0,CPB47-#REF!)+#REF!)*1.21+IF($D$5="Koncesija",-CPB63*0.21,0)</f>
        <v>#REF!</v>
      </c>
      <c r="CPC114" s="632" t="e">
        <f>(IF(CPC47-#REF!&lt;0,0,CPC47-#REF!)+#REF!)*1.21+IF($D$5="Koncesija",-CPC63*0.21,0)</f>
        <v>#REF!</v>
      </c>
      <c r="CPD114" s="632" t="e">
        <f>(IF(CPD47-#REF!&lt;0,0,CPD47-#REF!)+#REF!)*1.21+IF($D$5="Koncesija",-CPD63*0.21,0)</f>
        <v>#REF!</v>
      </c>
      <c r="CPE114" s="632" t="e">
        <f>(IF(CPE47-#REF!&lt;0,0,CPE47-#REF!)+#REF!)*1.21+IF($D$5="Koncesija",-CPE63*0.21,0)</f>
        <v>#REF!</v>
      </c>
      <c r="CPF114" s="632" t="e">
        <f>(IF(CPF47-#REF!&lt;0,0,CPF47-#REF!)+#REF!)*1.21+IF($D$5="Koncesija",-CPF63*0.21,0)</f>
        <v>#REF!</v>
      </c>
      <c r="CPG114" s="632" t="e">
        <f>(IF(CPG47-#REF!&lt;0,0,CPG47-#REF!)+#REF!)*1.21+IF($D$5="Koncesija",-CPG63*0.21,0)</f>
        <v>#REF!</v>
      </c>
      <c r="CPH114" s="632" t="e">
        <f>(IF(CPH47-#REF!&lt;0,0,CPH47-#REF!)+#REF!)*1.21+IF($D$5="Koncesija",-CPH63*0.21,0)</f>
        <v>#REF!</v>
      </c>
      <c r="CPI114" s="632" t="e">
        <f>(IF(CPI47-#REF!&lt;0,0,CPI47-#REF!)+#REF!)*1.21+IF($D$5="Koncesija",-CPI63*0.21,0)</f>
        <v>#REF!</v>
      </c>
      <c r="CPJ114" s="632" t="e">
        <f>(IF(CPJ47-#REF!&lt;0,0,CPJ47-#REF!)+#REF!)*1.21+IF($D$5="Koncesija",-CPJ63*0.21,0)</f>
        <v>#REF!</v>
      </c>
      <c r="CPK114" s="632" t="e">
        <f>(IF(CPK47-#REF!&lt;0,0,CPK47-#REF!)+#REF!)*1.21+IF($D$5="Koncesija",-CPK63*0.21,0)</f>
        <v>#REF!</v>
      </c>
      <c r="CPL114" s="632" t="e">
        <f>(IF(CPL47-#REF!&lt;0,0,CPL47-#REF!)+#REF!)*1.21+IF($D$5="Koncesija",-CPL63*0.21,0)</f>
        <v>#REF!</v>
      </c>
      <c r="CPM114" s="632" t="e">
        <f>(IF(CPM47-#REF!&lt;0,0,CPM47-#REF!)+#REF!)*1.21+IF($D$5="Koncesija",-CPM63*0.21,0)</f>
        <v>#REF!</v>
      </c>
      <c r="CPN114" s="632" t="e">
        <f>(IF(CPN47-#REF!&lt;0,0,CPN47-#REF!)+#REF!)*1.21+IF($D$5="Koncesija",-CPN63*0.21,0)</f>
        <v>#REF!</v>
      </c>
      <c r="CPO114" s="632" t="e">
        <f>(IF(CPO47-#REF!&lt;0,0,CPO47-#REF!)+#REF!)*1.21+IF($D$5="Koncesija",-CPO63*0.21,0)</f>
        <v>#REF!</v>
      </c>
      <c r="CPP114" s="632" t="e">
        <f>(IF(CPP47-#REF!&lt;0,0,CPP47-#REF!)+#REF!)*1.21+IF($D$5="Koncesija",-CPP63*0.21,0)</f>
        <v>#REF!</v>
      </c>
      <c r="CPQ114" s="632" t="e">
        <f>(IF(CPQ47-#REF!&lt;0,0,CPQ47-#REF!)+#REF!)*1.21+IF($D$5="Koncesija",-CPQ63*0.21,0)</f>
        <v>#REF!</v>
      </c>
      <c r="CPR114" s="632" t="e">
        <f>(IF(CPR47-#REF!&lt;0,0,CPR47-#REF!)+#REF!)*1.21+IF($D$5="Koncesija",-CPR63*0.21,0)</f>
        <v>#REF!</v>
      </c>
      <c r="CPS114" s="632" t="e">
        <f>(IF(CPS47-#REF!&lt;0,0,CPS47-#REF!)+#REF!)*1.21+IF($D$5="Koncesija",-CPS63*0.21,0)</f>
        <v>#REF!</v>
      </c>
      <c r="CPT114" s="632" t="e">
        <f>(IF(CPT47-#REF!&lt;0,0,CPT47-#REF!)+#REF!)*1.21+IF($D$5="Koncesija",-CPT63*0.21,0)</f>
        <v>#REF!</v>
      </c>
      <c r="CPU114" s="632" t="e">
        <f>(IF(CPU47-#REF!&lt;0,0,CPU47-#REF!)+#REF!)*1.21+IF($D$5="Koncesija",-CPU63*0.21,0)</f>
        <v>#REF!</v>
      </c>
      <c r="CPV114" s="632" t="e">
        <f>(IF(CPV47-#REF!&lt;0,0,CPV47-#REF!)+#REF!)*1.21+IF($D$5="Koncesija",-CPV63*0.21,0)</f>
        <v>#REF!</v>
      </c>
      <c r="CPW114" s="632" t="e">
        <f>(IF(CPW47-#REF!&lt;0,0,CPW47-#REF!)+#REF!)*1.21+IF($D$5="Koncesija",-CPW63*0.21,0)</f>
        <v>#REF!</v>
      </c>
      <c r="CPX114" s="632" t="e">
        <f>(IF(CPX47-#REF!&lt;0,0,CPX47-#REF!)+#REF!)*1.21+IF($D$5="Koncesija",-CPX63*0.21,0)</f>
        <v>#REF!</v>
      </c>
      <c r="CPY114" s="632" t="e">
        <f>(IF(CPY47-#REF!&lt;0,0,CPY47-#REF!)+#REF!)*1.21+IF($D$5="Koncesija",-CPY63*0.21,0)</f>
        <v>#REF!</v>
      </c>
      <c r="CPZ114" s="632" t="e">
        <f>(IF(CPZ47-#REF!&lt;0,0,CPZ47-#REF!)+#REF!)*1.21+IF($D$5="Koncesija",-CPZ63*0.21,0)</f>
        <v>#REF!</v>
      </c>
      <c r="CQA114" s="632" t="e">
        <f>(IF(CQA47-#REF!&lt;0,0,CQA47-#REF!)+#REF!)*1.21+IF($D$5="Koncesija",-CQA63*0.21,0)</f>
        <v>#REF!</v>
      </c>
      <c r="CQB114" s="632" t="e">
        <f>(IF(CQB47-#REF!&lt;0,0,CQB47-#REF!)+#REF!)*1.21+IF($D$5="Koncesija",-CQB63*0.21,0)</f>
        <v>#REF!</v>
      </c>
      <c r="CQC114" s="632" t="e">
        <f>(IF(CQC47-#REF!&lt;0,0,CQC47-#REF!)+#REF!)*1.21+IF($D$5="Koncesija",-CQC63*0.21,0)</f>
        <v>#REF!</v>
      </c>
      <c r="CQD114" s="632" t="e">
        <f>(IF(CQD47-#REF!&lt;0,0,CQD47-#REF!)+#REF!)*1.21+IF($D$5="Koncesija",-CQD63*0.21,0)</f>
        <v>#REF!</v>
      </c>
      <c r="CQE114" s="632" t="e">
        <f>(IF(CQE47-#REF!&lt;0,0,CQE47-#REF!)+#REF!)*1.21+IF($D$5="Koncesija",-CQE63*0.21,0)</f>
        <v>#REF!</v>
      </c>
      <c r="CQF114" s="632" t="e">
        <f>(IF(CQF47-#REF!&lt;0,0,CQF47-#REF!)+#REF!)*1.21+IF($D$5="Koncesija",-CQF63*0.21,0)</f>
        <v>#REF!</v>
      </c>
      <c r="CQG114" s="632" t="e">
        <f>(IF(CQG47-#REF!&lt;0,0,CQG47-#REF!)+#REF!)*1.21+IF($D$5="Koncesija",-CQG63*0.21,0)</f>
        <v>#REF!</v>
      </c>
      <c r="CQH114" s="632" t="e">
        <f>(IF(CQH47-#REF!&lt;0,0,CQH47-#REF!)+#REF!)*1.21+IF($D$5="Koncesija",-CQH63*0.21,0)</f>
        <v>#REF!</v>
      </c>
      <c r="CQI114" s="632" t="e">
        <f>(IF(CQI47-#REF!&lt;0,0,CQI47-#REF!)+#REF!)*1.21+IF($D$5="Koncesija",-CQI63*0.21,0)</f>
        <v>#REF!</v>
      </c>
      <c r="CQJ114" s="632" t="e">
        <f>(IF(CQJ47-#REF!&lt;0,0,CQJ47-#REF!)+#REF!)*1.21+IF($D$5="Koncesija",-CQJ63*0.21,0)</f>
        <v>#REF!</v>
      </c>
      <c r="CQK114" s="632" t="e">
        <f>(IF(CQK47-#REF!&lt;0,0,CQK47-#REF!)+#REF!)*1.21+IF($D$5="Koncesija",-CQK63*0.21,0)</f>
        <v>#REF!</v>
      </c>
      <c r="CQL114" s="632" t="e">
        <f>(IF(CQL47-#REF!&lt;0,0,CQL47-#REF!)+#REF!)*1.21+IF($D$5="Koncesija",-CQL63*0.21,0)</f>
        <v>#REF!</v>
      </c>
      <c r="CQM114" s="632" t="e">
        <f>(IF(CQM47-#REF!&lt;0,0,CQM47-#REF!)+#REF!)*1.21+IF($D$5="Koncesija",-CQM63*0.21,0)</f>
        <v>#REF!</v>
      </c>
      <c r="CQN114" s="632" t="e">
        <f>(IF(CQN47-#REF!&lt;0,0,CQN47-#REF!)+#REF!)*1.21+IF($D$5="Koncesija",-CQN63*0.21,0)</f>
        <v>#REF!</v>
      </c>
      <c r="CQO114" s="632" t="e">
        <f>(IF(CQO47-#REF!&lt;0,0,CQO47-#REF!)+#REF!)*1.21+IF($D$5="Koncesija",-CQO63*0.21,0)</f>
        <v>#REF!</v>
      </c>
      <c r="CQP114" s="632" t="e">
        <f>(IF(CQP47-#REF!&lt;0,0,CQP47-#REF!)+#REF!)*1.21+IF($D$5="Koncesija",-CQP63*0.21,0)</f>
        <v>#REF!</v>
      </c>
      <c r="CQQ114" s="632" t="e">
        <f>(IF(CQQ47-#REF!&lt;0,0,CQQ47-#REF!)+#REF!)*1.21+IF($D$5="Koncesija",-CQQ63*0.21,0)</f>
        <v>#REF!</v>
      </c>
      <c r="CQR114" s="632" t="e">
        <f>(IF(CQR47-#REF!&lt;0,0,CQR47-#REF!)+#REF!)*1.21+IF($D$5="Koncesija",-CQR63*0.21,0)</f>
        <v>#REF!</v>
      </c>
      <c r="CQS114" s="632" t="e">
        <f>(IF(CQS47-#REF!&lt;0,0,CQS47-#REF!)+#REF!)*1.21+IF($D$5="Koncesija",-CQS63*0.21,0)</f>
        <v>#REF!</v>
      </c>
      <c r="CQT114" s="632" t="e">
        <f>(IF(CQT47-#REF!&lt;0,0,CQT47-#REF!)+#REF!)*1.21+IF($D$5="Koncesija",-CQT63*0.21,0)</f>
        <v>#REF!</v>
      </c>
      <c r="CQU114" s="632" t="e">
        <f>(IF(CQU47-#REF!&lt;0,0,CQU47-#REF!)+#REF!)*1.21+IF($D$5="Koncesija",-CQU63*0.21,0)</f>
        <v>#REF!</v>
      </c>
      <c r="CQV114" s="632" t="e">
        <f>(IF(CQV47-#REF!&lt;0,0,CQV47-#REF!)+#REF!)*1.21+IF($D$5="Koncesija",-CQV63*0.21,0)</f>
        <v>#REF!</v>
      </c>
      <c r="CQW114" s="632" t="e">
        <f>(IF(CQW47-#REF!&lt;0,0,CQW47-#REF!)+#REF!)*1.21+IF($D$5="Koncesija",-CQW63*0.21,0)</f>
        <v>#REF!</v>
      </c>
      <c r="CQX114" s="632" t="e">
        <f>(IF(CQX47-#REF!&lt;0,0,CQX47-#REF!)+#REF!)*1.21+IF($D$5="Koncesija",-CQX63*0.21,0)</f>
        <v>#REF!</v>
      </c>
      <c r="CQY114" s="632" t="e">
        <f>(IF(CQY47-#REF!&lt;0,0,CQY47-#REF!)+#REF!)*1.21+IF($D$5="Koncesija",-CQY63*0.21,0)</f>
        <v>#REF!</v>
      </c>
      <c r="CQZ114" s="632" t="e">
        <f>(IF(CQZ47-#REF!&lt;0,0,CQZ47-#REF!)+#REF!)*1.21+IF($D$5="Koncesija",-CQZ63*0.21,0)</f>
        <v>#REF!</v>
      </c>
      <c r="CRA114" s="632" t="e">
        <f>(IF(CRA47-#REF!&lt;0,0,CRA47-#REF!)+#REF!)*1.21+IF($D$5="Koncesija",-CRA63*0.21,0)</f>
        <v>#REF!</v>
      </c>
      <c r="CRB114" s="632" t="e">
        <f>(IF(CRB47-#REF!&lt;0,0,CRB47-#REF!)+#REF!)*1.21+IF($D$5="Koncesija",-CRB63*0.21,0)</f>
        <v>#REF!</v>
      </c>
      <c r="CRC114" s="632" t="e">
        <f>(IF(CRC47-#REF!&lt;0,0,CRC47-#REF!)+#REF!)*1.21+IF($D$5="Koncesija",-CRC63*0.21,0)</f>
        <v>#REF!</v>
      </c>
      <c r="CRD114" s="632" t="e">
        <f>(IF(CRD47-#REF!&lt;0,0,CRD47-#REF!)+#REF!)*1.21+IF($D$5="Koncesija",-CRD63*0.21,0)</f>
        <v>#REF!</v>
      </c>
      <c r="CRE114" s="632" t="e">
        <f>(IF(CRE47-#REF!&lt;0,0,CRE47-#REF!)+#REF!)*1.21+IF($D$5="Koncesija",-CRE63*0.21,0)</f>
        <v>#REF!</v>
      </c>
      <c r="CRF114" s="632" t="e">
        <f>(IF(CRF47-#REF!&lt;0,0,CRF47-#REF!)+#REF!)*1.21+IF($D$5="Koncesija",-CRF63*0.21,0)</f>
        <v>#REF!</v>
      </c>
      <c r="CRG114" s="632" t="e">
        <f>(IF(CRG47-#REF!&lt;0,0,CRG47-#REF!)+#REF!)*1.21+IF($D$5="Koncesija",-CRG63*0.21,0)</f>
        <v>#REF!</v>
      </c>
      <c r="CRH114" s="632" t="e">
        <f>(IF(CRH47-#REF!&lt;0,0,CRH47-#REF!)+#REF!)*1.21+IF($D$5="Koncesija",-CRH63*0.21,0)</f>
        <v>#REF!</v>
      </c>
      <c r="CRI114" s="632" t="e">
        <f>(IF(CRI47-#REF!&lt;0,0,CRI47-#REF!)+#REF!)*1.21+IF($D$5="Koncesija",-CRI63*0.21,0)</f>
        <v>#REF!</v>
      </c>
      <c r="CRJ114" s="632" t="e">
        <f>(IF(CRJ47-#REF!&lt;0,0,CRJ47-#REF!)+#REF!)*1.21+IF($D$5="Koncesija",-CRJ63*0.21,0)</f>
        <v>#REF!</v>
      </c>
      <c r="CRK114" s="632" t="e">
        <f>(IF(CRK47-#REF!&lt;0,0,CRK47-#REF!)+#REF!)*1.21+IF($D$5="Koncesija",-CRK63*0.21,0)</f>
        <v>#REF!</v>
      </c>
      <c r="CRL114" s="632" t="e">
        <f>(IF(CRL47-#REF!&lt;0,0,CRL47-#REF!)+#REF!)*1.21+IF($D$5="Koncesija",-CRL63*0.21,0)</f>
        <v>#REF!</v>
      </c>
      <c r="CRM114" s="632" t="e">
        <f>(IF(CRM47-#REF!&lt;0,0,CRM47-#REF!)+#REF!)*1.21+IF($D$5="Koncesija",-CRM63*0.21,0)</f>
        <v>#REF!</v>
      </c>
      <c r="CRN114" s="632" t="e">
        <f>(IF(CRN47-#REF!&lt;0,0,CRN47-#REF!)+#REF!)*1.21+IF($D$5="Koncesija",-CRN63*0.21,0)</f>
        <v>#REF!</v>
      </c>
      <c r="CRO114" s="632" t="e">
        <f>(IF(CRO47-#REF!&lt;0,0,CRO47-#REF!)+#REF!)*1.21+IF($D$5="Koncesija",-CRO63*0.21,0)</f>
        <v>#REF!</v>
      </c>
      <c r="CRP114" s="632" t="e">
        <f>(IF(CRP47-#REF!&lt;0,0,CRP47-#REF!)+#REF!)*1.21+IF($D$5="Koncesija",-CRP63*0.21,0)</f>
        <v>#REF!</v>
      </c>
      <c r="CRQ114" s="632" t="e">
        <f>(IF(CRQ47-#REF!&lt;0,0,CRQ47-#REF!)+#REF!)*1.21+IF($D$5="Koncesija",-CRQ63*0.21,0)</f>
        <v>#REF!</v>
      </c>
      <c r="CRR114" s="632" t="e">
        <f>(IF(CRR47-#REF!&lt;0,0,CRR47-#REF!)+#REF!)*1.21+IF($D$5="Koncesija",-CRR63*0.21,0)</f>
        <v>#REF!</v>
      </c>
      <c r="CRS114" s="632" t="e">
        <f>(IF(CRS47-#REF!&lt;0,0,CRS47-#REF!)+#REF!)*1.21+IF($D$5="Koncesija",-CRS63*0.21,0)</f>
        <v>#REF!</v>
      </c>
      <c r="CRT114" s="632" t="e">
        <f>(IF(CRT47-#REF!&lt;0,0,CRT47-#REF!)+#REF!)*1.21+IF($D$5="Koncesija",-CRT63*0.21,0)</f>
        <v>#REF!</v>
      </c>
      <c r="CRU114" s="632" t="e">
        <f>(IF(CRU47-#REF!&lt;0,0,CRU47-#REF!)+#REF!)*1.21+IF($D$5="Koncesija",-CRU63*0.21,0)</f>
        <v>#REF!</v>
      </c>
      <c r="CRV114" s="632" t="e">
        <f>(IF(CRV47-#REF!&lt;0,0,CRV47-#REF!)+#REF!)*1.21+IF($D$5="Koncesija",-CRV63*0.21,0)</f>
        <v>#REF!</v>
      </c>
      <c r="CRW114" s="632" t="e">
        <f>(IF(CRW47-#REF!&lt;0,0,CRW47-#REF!)+#REF!)*1.21+IF($D$5="Koncesija",-CRW63*0.21,0)</f>
        <v>#REF!</v>
      </c>
      <c r="CRX114" s="632" t="e">
        <f>(IF(CRX47-#REF!&lt;0,0,CRX47-#REF!)+#REF!)*1.21+IF($D$5="Koncesija",-CRX63*0.21,0)</f>
        <v>#REF!</v>
      </c>
      <c r="CRY114" s="632" t="e">
        <f>(IF(CRY47-#REF!&lt;0,0,CRY47-#REF!)+#REF!)*1.21+IF($D$5="Koncesija",-CRY63*0.21,0)</f>
        <v>#REF!</v>
      </c>
      <c r="CRZ114" s="632" t="e">
        <f>(IF(CRZ47-#REF!&lt;0,0,CRZ47-#REF!)+#REF!)*1.21+IF($D$5="Koncesija",-CRZ63*0.21,0)</f>
        <v>#REF!</v>
      </c>
      <c r="CSA114" s="632" t="e">
        <f>(IF(CSA47-#REF!&lt;0,0,CSA47-#REF!)+#REF!)*1.21+IF($D$5="Koncesija",-CSA63*0.21,0)</f>
        <v>#REF!</v>
      </c>
      <c r="CSB114" s="632" t="e">
        <f>(IF(CSB47-#REF!&lt;0,0,CSB47-#REF!)+#REF!)*1.21+IF($D$5="Koncesija",-CSB63*0.21,0)</f>
        <v>#REF!</v>
      </c>
      <c r="CSC114" s="632" t="e">
        <f>(IF(CSC47-#REF!&lt;0,0,CSC47-#REF!)+#REF!)*1.21+IF($D$5="Koncesija",-CSC63*0.21,0)</f>
        <v>#REF!</v>
      </c>
      <c r="CSD114" s="632" t="e">
        <f>(IF(CSD47-#REF!&lt;0,0,CSD47-#REF!)+#REF!)*1.21+IF($D$5="Koncesija",-CSD63*0.21,0)</f>
        <v>#REF!</v>
      </c>
      <c r="CSE114" s="632" t="e">
        <f>(IF(CSE47-#REF!&lt;0,0,CSE47-#REF!)+#REF!)*1.21+IF($D$5="Koncesija",-CSE63*0.21,0)</f>
        <v>#REF!</v>
      </c>
      <c r="CSF114" s="632" t="e">
        <f>(IF(CSF47-#REF!&lt;0,0,CSF47-#REF!)+#REF!)*1.21+IF($D$5="Koncesija",-CSF63*0.21,0)</f>
        <v>#REF!</v>
      </c>
      <c r="CSG114" s="632" t="e">
        <f>(IF(CSG47-#REF!&lt;0,0,CSG47-#REF!)+#REF!)*1.21+IF($D$5="Koncesija",-CSG63*0.21,0)</f>
        <v>#REF!</v>
      </c>
      <c r="CSH114" s="632" t="e">
        <f>(IF(CSH47-#REF!&lt;0,0,CSH47-#REF!)+#REF!)*1.21+IF($D$5="Koncesija",-CSH63*0.21,0)</f>
        <v>#REF!</v>
      </c>
      <c r="CSI114" s="632" t="e">
        <f>(IF(CSI47-#REF!&lt;0,0,CSI47-#REF!)+#REF!)*1.21+IF($D$5="Koncesija",-CSI63*0.21,0)</f>
        <v>#REF!</v>
      </c>
      <c r="CSJ114" s="632" t="e">
        <f>(IF(CSJ47-#REF!&lt;0,0,CSJ47-#REF!)+#REF!)*1.21+IF($D$5="Koncesija",-CSJ63*0.21,0)</f>
        <v>#REF!</v>
      </c>
      <c r="CSK114" s="632" t="e">
        <f>(IF(CSK47-#REF!&lt;0,0,CSK47-#REF!)+#REF!)*1.21+IF($D$5="Koncesija",-CSK63*0.21,0)</f>
        <v>#REF!</v>
      </c>
      <c r="CSL114" s="632" t="e">
        <f>(IF(CSL47-#REF!&lt;0,0,CSL47-#REF!)+#REF!)*1.21+IF($D$5="Koncesija",-CSL63*0.21,0)</f>
        <v>#REF!</v>
      </c>
      <c r="CSM114" s="632" t="e">
        <f>(IF(CSM47-#REF!&lt;0,0,CSM47-#REF!)+#REF!)*1.21+IF($D$5="Koncesija",-CSM63*0.21,0)</f>
        <v>#REF!</v>
      </c>
      <c r="CSN114" s="632" t="e">
        <f>(IF(CSN47-#REF!&lt;0,0,CSN47-#REF!)+#REF!)*1.21+IF($D$5="Koncesija",-CSN63*0.21,0)</f>
        <v>#REF!</v>
      </c>
      <c r="CSO114" s="632" t="e">
        <f>(IF(CSO47-#REF!&lt;0,0,CSO47-#REF!)+#REF!)*1.21+IF($D$5="Koncesija",-CSO63*0.21,0)</f>
        <v>#REF!</v>
      </c>
      <c r="CSP114" s="632" t="e">
        <f>(IF(CSP47-#REF!&lt;0,0,CSP47-#REF!)+#REF!)*1.21+IF($D$5="Koncesija",-CSP63*0.21,0)</f>
        <v>#REF!</v>
      </c>
      <c r="CSQ114" s="632" t="e">
        <f>(IF(CSQ47-#REF!&lt;0,0,CSQ47-#REF!)+#REF!)*1.21+IF($D$5="Koncesija",-CSQ63*0.21,0)</f>
        <v>#REF!</v>
      </c>
      <c r="CSR114" s="632" t="e">
        <f>(IF(CSR47-#REF!&lt;0,0,CSR47-#REF!)+#REF!)*1.21+IF($D$5="Koncesija",-CSR63*0.21,0)</f>
        <v>#REF!</v>
      </c>
      <c r="CSS114" s="632" t="e">
        <f>(IF(CSS47-#REF!&lt;0,0,CSS47-#REF!)+#REF!)*1.21+IF($D$5="Koncesija",-CSS63*0.21,0)</f>
        <v>#REF!</v>
      </c>
      <c r="CST114" s="632" t="e">
        <f>(IF(CST47-#REF!&lt;0,0,CST47-#REF!)+#REF!)*1.21+IF($D$5="Koncesija",-CST63*0.21,0)</f>
        <v>#REF!</v>
      </c>
      <c r="CSU114" s="632" t="e">
        <f>(IF(CSU47-#REF!&lt;0,0,CSU47-#REF!)+#REF!)*1.21+IF($D$5="Koncesija",-CSU63*0.21,0)</f>
        <v>#REF!</v>
      </c>
      <c r="CSV114" s="632" t="e">
        <f>(IF(CSV47-#REF!&lt;0,0,CSV47-#REF!)+#REF!)*1.21+IF($D$5="Koncesija",-CSV63*0.21,0)</f>
        <v>#REF!</v>
      </c>
      <c r="CSW114" s="632" t="e">
        <f>(IF(CSW47-#REF!&lt;0,0,CSW47-#REF!)+#REF!)*1.21+IF($D$5="Koncesija",-CSW63*0.21,0)</f>
        <v>#REF!</v>
      </c>
      <c r="CSX114" s="632" t="e">
        <f>(IF(CSX47-#REF!&lt;0,0,CSX47-#REF!)+#REF!)*1.21+IF($D$5="Koncesija",-CSX63*0.21,0)</f>
        <v>#REF!</v>
      </c>
      <c r="CSY114" s="632" t="e">
        <f>(IF(CSY47-#REF!&lt;0,0,CSY47-#REF!)+#REF!)*1.21+IF($D$5="Koncesija",-CSY63*0.21,0)</f>
        <v>#REF!</v>
      </c>
      <c r="CSZ114" s="632" t="e">
        <f>(IF(CSZ47-#REF!&lt;0,0,CSZ47-#REF!)+#REF!)*1.21+IF($D$5="Koncesija",-CSZ63*0.21,0)</f>
        <v>#REF!</v>
      </c>
      <c r="CTA114" s="632" t="e">
        <f>(IF(CTA47-#REF!&lt;0,0,CTA47-#REF!)+#REF!)*1.21+IF($D$5="Koncesija",-CTA63*0.21,0)</f>
        <v>#REF!</v>
      </c>
      <c r="CTB114" s="632" t="e">
        <f>(IF(CTB47-#REF!&lt;0,0,CTB47-#REF!)+#REF!)*1.21+IF($D$5="Koncesija",-CTB63*0.21,0)</f>
        <v>#REF!</v>
      </c>
      <c r="CTC114" s="632" t="e">
        <f>(IF(CTC47-#REF!&lt;0,0,CTC47-#REF!)+#REF!)*1.21+IF($D$5="Koncesija",-CTC63*0.21,0)</f>
        <v>#REF!</v>
      </c>
      <c r="CTD114" s="632" t="e">
        <f>(IF(CTD47-#REF!&lt;0,0,CTD47-#REF!)+#REF!)*1.21+IF($D$5="Koncesija",-CTD63*0.21,0)</f>
        <v>#REF!</v>
      </c>
      <c r="CTE114" s="632" t="e">
        <f>(IF(CTE47-#REF!&lt;0,0,CTE47-#REF!)+#REF!)*1.21+IF($D$5="Koncesija",-CTE63*0.21,0)</f>
        <v>#REF!</v>
      </c>
      <c r="CTF114" s="632" t="e">
        <f>(IF(CTF47-#REF!&lt;0,0,CTF47-#REF!)+#REF!)*1.21+IF($D$5="Koncesija",-CTF63*0.21,0)</f>
        <v>#REF!</v>
      </c>
      <c r="CTG114" s="632" t="e">
        <f>(IF(CTG47-#REF!&lt;0,0,CTG47-#REF!)+#REF!)*1.21+IF($D$5="Koncesija",-CTG63*0.21,0)</f>
        <v>#REF!</v>
      </c>
      <c r="CTH114" s="632" t="e">
        <f>(IF(CTH47-#REF!&lt;0,0,CTH47-#REF!)+#REF!)*1.21+IF($D$5="Koncesija",-CTH63*0.21,0)</f>
        <v>#REF!</v>
      </c>
      <c r="CTI114" s="632" t="e">
        <f>(IF(CTI47-#REF!&lt;0,0,CTI47-#REF!)+#REF!)*1.21+IF($D$5="Koncesija",-CTI63*0.21,0)</f>
        <v>#REF!</v>
      </c>
      <c r="CTJ114" s="632" t="e">
        <f>(IF(CTJ47-#REF!&lt;0,0,CTJ47-#REF!)+#REF!)*1.21+IF($D$5="Koncesija",-CTJ63*0.21,0)</f>
        <v>#REF!</v>
      </c>
      <c r="CTK114" s="632" t="e">
        <f>(IF(CTK47-#REF!&lt;0,0,CTK47-#REF!)+#REF!)*1.21+IF($D$5="Koncesija",-CTK63*0.21,0)</f>
        <v>#REF!</v>
      </c>
      <c r="CTL114" s="632" t="e">
        <f>(IF(CTL47-#REF!&lt;0,0,CTL47-#REF!)+#REF!)*1.21+IF($D$5="Koncesija",-CTL63*0.21,0)</f>
        <v>#REF!</v>
      </c>
      <c r="CTM114" s="632" t="e">
        <f>(IF(CTM47-#REF!&lt;0,0,CTM47-#REF!)+#REF!)*1.21+IF($D$5="Koncesija",-CTM63*0.21,0)</f>
        <v>#REF!</v>
      </c>
      <c r="CTN114" s="632" t="e">
        <f>(IF(CTN47-#REF!&lt;0,0,CTN47-#REF!)+#REF!)*1.21+IF($D$5="Koncesija",-CTN63*0.21,0)</f>
        <v>#REF!</v>
      </c>
      <c r="CTO114" s="632" t="e">
        <f>(IF(CTO47-#REF!&lt;0,0,CTO47-#REF!)+#REF!)*1.21+IF($D$5="Koncesija",-CTO63*0.21,0)</f>
        <v>#REF!</v>
      </c>
      <c r="CTP114" s="632" t="e">
        <f>(IF(CTP47-#REF!&lt;0,0,CTP47-#REF!)+#REF!)*1.21+IF($D$5="Koncesija",-CTP63*0.21,0)</f>
        <v>#REF!</v>
      </c>
      <c r="CTQ114" s="632" t="e">
        <f>(IF(CTQ47-#REF!&lt;0,0,CTQ47-#REF!)+#REF!)*1.21+IF($D$5="Koncesija",-CTQ63*0.21,0)</f>
        <v>#REF!</v>
      </c>
      <c r="CTR114" s="632" t="e">
        <f>(IF(CTR47-#REF!&lt;0,0,CTR47-#REF!)+#REF!)*1.21+IF($D$5="Koncesija",-CTR63*0.21,0)</f>
        <v>#REF!</v>
      </c>
      <c r="CTS114" s="632" t="e">
        <f>(IF(CTS47-#REF!&lt;0,0,CTS47-#REF!)+#REF!)*1.21+IF($D$5="Koncesija",-CTS63*0.21,0)</f>
        <v>#REF!</v>
      </c>
      <c r="CTT114" s="632" t="e">
        <f>(IF(CTT47-#REF!&lt;0,0,CTT47-#REF!)+#REF!)*1.21+IF($D$5="Koncesija",-CTT63*0.21,0)</f>
        <v>#REF!</v>
      </c>
      <c r="CTU114" s="632" t="e">
        <f>(IF(CTU47-#REF!&lt;0,0,CTU47-#REF!)+#REF!)*1.21+IF($D$5="Koncesija",-CTU63*0.21,0)</f>
        <v>#REF!</v>
      </c>
      <c r="CTV114" s="632" t="e">
        <f>(IF(CTV47-#REF!&lt;0,0,CTV47-#REF!)+#REF!)*1.21+IF($D$5="Koncesija",-CTV63*0.21,0)</f>
        <v>#REF!</v>
      </c>
      <c r="CTW114" s="632" t="e">
        <f>(IF(CTW47-#REF!&lt;0,0,CTW47-#REF!)+#REF!)*1.21+IF($D$5="Koncesija",-CTW63*0.21,0)</f>
        <v>#REF!</v>
      </c>
      <c r="CTX114" s="632" t="e">
        <f>(IF(CTX47-#REF!&lt;0,0,CTX47-#REF!)+#REF!)*1.21+IF($D$5="Koncesija",-CTX63*0.21,0)</f>
        <v>#REF!</v>
      </c>
      <c r="CTY114" s="632" t="e">
        <f>(IF(CTY47-#REF!&lt;0,0,CTY47-#REF!)+#REF!)*1.21+IF($D$5="Koncesija",-CTY63*0.21,0)</f>
        <v>#REF!</v>
      </c>
      <c r="CTZ114" s="632" t="e">
        <f>(IF(CTZ47-#REF!&lt;0,0,CTZ47-#REF!)+#REF!)*1.21+IF($D$5="Koncesija",-CTZ63*0.21,0)</f>
        <v>#REF!</v>
      </c>
      <c r="CUA114" s="632" t="e">
        <f>(IF(CUA47-#REF!&lt;0,0,CUA47-#REF!)+#REF!)*1.21+IF($D$5="Koncesija",-CUA63*0.21,0)</f>
        <v>#REF!</v>
      </c>
      <c r="CUB114" s="632" t="e">
        <f>(IF(CUB47-#REF!&lt;0,0,CUB47-#REF!)+#REF!)*1.21+IF($D$5="Koncesija",-CUB63*0.21,0)</f>
        <v>#REF!</v>
      </c>
      <c r="CUC114" s="632" t="e">
        <f>(IF(CUC47-#REF!&lt;0,0,CUC47-#REF!)+#REF!)*1.21+IF($D$5="Koncesija",-CUC63*0.21,0)</f>
        <v>#REF!</v>
      </c>
      <c r="CUD114" s="632" t="e">
        <f>(IF(CUD47-#REF!&lt;0,0,CUD47-#REF!)+#REF!)*1.21+IF($D$5="Koncesija",-CUD63*0.21,0)</f>
        <v>#REF!</v>
      </c>
      <c r="CUE114" s="632" t="e">
        <f>(IF(CUE47-#REF!&lt;0,0,CUE47-#REF!)+#REF!)*1.21+IF($D$5="Koncesija",-CUE63*0.21,0)</f>
        <v>#REF!</v>
      </c>
      <c r="CUF114" s="632" t="e">
        <f>(IF(CUF47-#REF!&lt;0,0,CUF47-#REF!)+#REF!)*1.21+IF($D$5="Koncesija",-CUF63*0.21,0)</f>
        <v>#REF!</v>
      </c>
      <c r="CUG114" s="632" t="e">
        <f>(IF(CUG47-#REF!&lt;0,0,CUG47-#REF!)+#REF!)*1.21+IF($D$5="Koncesija",-CUG63*0.21,0)</f>
        <v>#REF!</v>
      </c>
      <c r="CUH114" s="632" t="e">
        <f>(IF(CUH47-#REF!&lt;0,0,CUH47-#REF!)+#REF!)*1.21+IF($D$5="Koncesija",-CUH63*0.21,0)</f>
        <v>#REF!</v>
      </c>
      <c r="CUI114" s="632" t="e">
        <f>(IF(CUI47-#REF!&lt;0,0,CUI47-#REF!)+#REF!)*1.21+IF($D$5="Koncesija",-CUI63*0.21,0)</f>
        <v>#REF!</v>
      </c>
      <c r="CUJ114" s="632" t="e">
        <f>(IF(CUJ47-#REF!&lt;0,0,CUJ47-#REF!)+#REF!)*1.21+IF($D$5="Koncesija",-CUJ63*0.21,0)</f>
        <v>#REF!</v>
      </c>
      <c r="CUK114" s="632" t="e">
        <f>(IF(CUK47-#REF!&lt;0,0,CUK47-#REF!)+#REF!)*1.21+IF($D$5="Koncesija",-CUK63*0.21,0)</f>
        <v>#REF!</v>
      </c>
      <c r="CUL114" s="632" t="e">
        <f>(IF(CUL47-#REF!&lt;0,0,CUL47-#REF!)+#REF!)*1.21+IF($D$5="Koncesija",-CUL63*0.21,0)</f>
        <v>#REF!</v>
      </c>
      <c r="CUM114" s="632" t="e">
        <f>(IF(CUM47-#REF!&lt;0,0,CUM47-#REF!)+#REF!)*1.21+IF($D$5="Koncesija",-CUM63*0.21,0)</f>
        <v>#REF!</v>
      </c>
      <c r="CUN114" s="632" t="e">
        <f>(IF(CUN47-#REF!&lt;0,0,CUN47-#REF!)+#REF!)*1.21+IF($D$5="Koncesija",-CUN63*0.21,0)</f>
        <v>#REF!</v>
      </c>
      <c r="CUO114" s="632" t="e">
        <f>(IF(CUO47-#REF!&lt;0,0,CUO47-#REF!)+#REF!)*1.21+IF($D$5="Koncesija",-CUO63*0.21,0)</f>
        <v>#REF!</v>
      </c>
      <c r="CUP114" s="632" t="e">
        <f>(IF(CUP47-#REF!&lt;0,0,CUP47-#REF!)+#REF!)*1.21+IF($D$5="Koncesija",-CUP63*0.21,0)</f>
        <v>#REF!</v>
      </c>
      <c r="CUQ114" s="632" t="e">
        <f>(IF(CUQ47-#REF!&lt;0,0,CUQ47-#REF!)+#REF!)*1.21+IF($D$5="Koncesija",-CUQ63*0.21,0)</f>
        <v>#REF!</v>
      </c>
      <c r="CUR114" s="632" t="e">
        <f>(IF(CUR47-#REF!&lt;0,0,CUR47-#REF!)+#REF!)*1.21+IF($D$5="Koncesija",-CUR63*0.21,0)</f>
        <v>#REF!</v>
      </c>
      <c r="CUS114" s="632" t="e">
        <f>(IF(CUS47-#REF!&lt;0,0,CUS47-#REF!)+#REF!)*1.21+IF($D$5="Koncesija",-CUS63*0.21,0)</f>
        <v>#REF!</v>
      </c>
      <c r="CUT114" s="632" t="e">
        <f>(IF(CUT47-#REF!&lt;0,0,CUT47-#REF!)+#REF!)*1.21+IF($D$5="Koncesija",-CUT63*0.21,0)</f>
        <v>#REF!</v>
      </c>
      <c r="CUU114" s="632" t="e">
        <f>(IF(CUU47-#REF!&lt;0,0,CUU47-#REF!)+#REF!)*1.21+IF($D$5="Koncesija",-CUU63*0.21,0)</f>
        <v>#REF!</v>
      </c>
      <c r="CUV114" s="632" t="e">
        <f>(IF(CUV47-#REF!&lt;0,0,CUV47-#REF!)+#REF!)*1.21+IF($D$5="Koncesija",-CUV63*0.21,0)</f>
        <v>#REF!</v>
      </c>
      <c r="CUW114" s="632" t="e">
        <f>(IF(CUW47-#REF!&lt;0,0,CUW47-#REF!)+#REF!)*1.21+IF($D$5="Koncesija",-CUW63*0.21,0)</f>
        <v>#REF!</v>
      </c>
      <c r="CUX114" s="632" t="e">
        <f>(IF(CUX47-#REF!&lt;0,0,CUX47-#REF!)+#REF!)*1.21+IF($D$5="Koncesija",-CUX63*0.21,0)</f>
        <v>#REF!</v>
      </c>
      <c r="CUY114" s="632" t="e">
        <f>(IF(CUY47-#REF!&lt;0,0,CUY47-#REF!)+#REF!)*1.21+IF($D$5="Koncesija",-CUY63*0.21,0)</f>
        <v>#REF!</v>
      </c>
      <c r="CUZ114" s="632" t="e">
        <f>(IF(CUZ47-#REF!&lt;0,0,CUZ47-#REF!)+#REF!)*1.21+IF($D$5="Koncesija",-CUZ63*0.21,0)</f>
        <v>#REF!</v>
      </c>
      <c r="CVA114" s="632" t="e">
        <f>(IF(CVA47-#REF!&lt;0,0,CVA47-#REF!)+#REF!)*1.21+IF($D$5="Koncesija",-CVA63*0.21,0)</f>
        <v>#REF!</v>
      </c>
      <c r="CVB114" s="632" t="e">
        <f>(IF(CVB47-#REF!&lt;0,0,CVB47-#REF!)+#REF!)*1.21+IF($D$5="Koncesija",-CVB63*0.21,0)</f>
        <v>#REF!</v>
      </c>
      <c r="CVC114" s="632" t="e">
        <f>(IF(CVC47-#REF!&lt;0,0,CVC47-#REF!)+#REF!)*1.21+IF($D$5="Koncesija",-CVC63*0.21,0)</f>
        <v>#REF!</v>
      </c>
      <c r="CVD114" s="632" t="e">
        <f>(IF(CVD47-#REF!&lt;0,0,CVD47-#REF!)+#REF!)*1.21+IF($D$5="Koncesija",-CVD63*0.21,0)</f>
        <v>#REF!</v>
      </c>
      <c r="CVE114" s="632" t="e">
        <f>(IF(CVE47-#REF!&lt;0,0,CVE47-#REF!)+#REF!)*1.21+IF($D$5="Koncesija",-CVE63*0.21,0)</f>
        <v>#REF!</v>
      </c>
      <c r="CVF114" s="632" t="e">
        <f>(IF(CVF47-#REF!&lt;0,0,CVF47-#REF!)+#REF!)*1.21+IF($D$5="Koncesija",-CVF63*0.21,0)</f>
        <v>#REF!</v>
      </c>
      <c r="CVG114" s="632" t="e">
        <f>(IF(CVG47-#REF!&lt;0,0,CVG47-#REF!)+#REF!)*1.21+IF($D$5="Koncesija",-CVG63*0.21,0)</f>
        <v>#REF!</v>
      </c>
      <c r="CVH114" s="632" t="e">
        <f>(IF(CVH47-#REF!&lt;0,0,CVH47-#REF!)+#REF!)*1.21+IF($D$5="Koncesija",-CVH63*0.21,0)</f>
        <v>#REF!</v>
      </c>
      <c r="CVI114" s="632" t="e">
        <f>(IF(CVI47-#REF!&lt;0,0,CVI47-#REF!)+#REF!)*1.21+IF($D$5="Koncesija",-CVI63*0.21,0)</f>
        <v>#REF!</v>
      </c>
      <c r="CVJ114" s="632" t="e">
        <f>(IF(CVJ47-#REF!&lt;0,0,CVJ47-#REF!)+#REF!)*1.21+IF($D$5="Koncesija",-CVJ63*0.21,0)</f>
        <v>#REF!</v>
      </c>
      <c r="CVK114" s="632" t="e">
        <f>(IF(CVK47-#REF!&lt;0,0,CVK47-#REF!)+#REF!)*1.21+IF($D$5="Koncesija",-CVK63*0.21,0)</f>
        <v>#REF!</v>
      </c>
      <c r="CVL114" s="632" t="e">
        <f>(IF(CVL47-#REF!&lt;0,0,CVL47-#REF!)+#REF!)*1.21+IF($D$5="Koncesija",-CVL63*0.21,0)</f>
        <v>#REF!</v>
      </c>
      <c r="CVM114" s="632" t="e">
        <f>(IF(CVM47-#REF!&lt;0,0,CVM47-#REF!)+#REF!)*1.21+IF($D$5="Koncesija",-CVM63*0.21,0)</f>
        <v>#REF!</v>
      </c>
      <c r="CVN114" s="632" t="e">
        <f>(IF(CVN47-#REF!&lt;0,0,CVN47-#REF!)+#REF!)*1.21+IF($D$5="Koncesija",-CVN63*0.21,0)</f>
        <v>#REF!</v>
      </c>
      <c r="CVO114" s="632" t="e">
        <f>(IF(CVO47-#REF!&lt;0,0,CVO47-#REF!)+#REF!)*1.21+IF($D$5="Koncesija",-CVO63*0.21,0)</f>
        <v>#REF!</v>
      </c>
      <c r="CVP114" s="632" t="e">
        <f>(IF(CVP47-#REF!&lt;0,0,CVP47-#REF!)+#REF!)*1.21+IF($D$5="Koncesija",-CVP63*0.21,0)</f>
        <v>#REF!</v>
      </c>
      <c r="CVQ114" s="632" t="e">
        <f>(IF(CVQ47-#REF!&lt;0,0,CVQ47-#REF!)+#REF!)*1.21+IF($D$5="Koncesija",-CVQ63*0.21,0)</f>
        <v>#REF!</v>
      </c>
      <c r="CVR114" s="632" t="e">
        <f>(IF(CVR47-#REF!&lt;0,0,CVR47-#REF!)+#REF!)*1.21+IF($D$5="Koncesija",-CVR63*0.21,0)</f>
        <v>#REF!</v>
      </c>
      <c r="CVS114" s="632" t="e">
        <f>(IF(CVS47-#REF!&lt;0,0,CVS47-#REF!)+#REF!)*1.21+IF($D$5="Koncesija",-CVS63*0.21,0)</f>
        <v>#REF!</v>
      </c>
      <c r="CVT114" s="632" t="e">
        <f>(IF(CVT47-#REF!&lt;0,0,CVT47-#REF!)+#REF!)*1.21+IF($D$5="Koncesija",-CVT63*0.21,0)</f>
        <v>#REF!</v>
      </c>
      <c r="CVU114" s="632" t="e">
        <f>(IF(CVU47-#REF!&lt;0,0,CVU47-#REF!)+#REF!)*1.21+IF($D$5="Koncesija",-CVU63*0.21,0)</f>
        <v>#REF!</v>
      </c>
      <c r="CVV114" s="632" t="e">
        <f>(IF(CVV47-#REF!&lt;0,0,CVV47-#REF!)+#REF!)*1.21+IF($D$5="Koncesija",-CVV63*0.21,0)</f>
        <v>#REF!</v>
      </c>
      <c r="CVW114" s="632" t="e">
        <f>(IF(CVW47-#REF!&lt;0,0,CVW47-#REF!)+#REF!)*1.21+IF($D$5="Koncesija",-CVW63*0.21,0)</f>
        <v>#REF!</v>
      </c>
      <c r="CVX114" s="632" t="e">
        <f>(IF(CVX47-#REF!&lt;0,0,CVX47-#REF!)+#REF!)*1.21+IF($D$5="Koncesija",-CVX63*0.21,0)</f>
        <v>#REF!</v>
      </c>
      <c r="CVY114" s="632" t="e">
        <f>(IF(CVY47-#REF!&lt;0,0,CVY47-#REF!)+#REF!)*1.21+IF($D$5="Koncesija",-CVY63*0.21,0)</f>
        <v>#REF!</v>
      </c>
      <c r="CVZ114" s="632" t="e">
        <f>(IF(CVZ47-#REF!&lt;0,0,CVZ47-#REF!)+#REF!)*1.21+IF($D$5="Koncesija",-CVZ63*0.21,0)</f>
        <v>#REF!</v>
      </c>
      <c r="CWA114" s="632" t="e">
        <f>(IF(CWA47-#REF!&lt;0,0,CWA47-#REF!)+#REF!)*1.21+IF($D$5="Koncesija",-CWA63*0.21,0)</f>
        <v>#REF!</v>
      </c>
      <c r="CWB114" s="632" t="e">
        <f>(IF(CWB47-#REF!&lt;0,0,CWB47-#REF!)+#REF!)*1.21+IF($D$5="Koncesija",-CWB63*0.21,0)</f>
        <v>#REF!</v>
      </c>
      <c r="CWC114" s="632" t="e">
        <f>(IF(CWC47-#REF!&lt;0,0,CWC47-#REF!)+#REF!)*1.21+IF($D$5="Koncesija",-CWC63*0.21,0)</f>
        <v>#REF!</v>
      </c>
      <c r="CWD114" s="632" t="e">
        <f>(IF(CWD47-#REF!&lt;0,0,CWD47-#REF!)+#REF!)*1.21+IF($D$5="Koncesija",-CWD63*0.21,0)</f>
        <v>#REF!</v>
      </c>
      <c r="CWE114" s="632" t="e">
        <f>(IF(CWE47-#REF!&lt;0,0,CWE47-#REF!)+#REF!)*1.21+IF($D$5="Koncesija",-CWE63*0.21,0)</f>
        <v>#REF!</v>
      </c>
      <c r="CWF114" s="632" t="e">
        <f>(IF(CWF47-#REF!&lt;0,0,CWF47-#REF!)+#REF!)*1.21+IF($D$5="Koncesija",-CWF63*0.21,0)</f>
        <v>#REF!</v>
      </c>
      <c r="CWG114" s="632" t="e">
        <f>(IF(CWG47-#REF!&lt;0,0,CWG47-#REF!)+#REF!)*1.21+IF($D$5="Koncesija",-CWG63*0.21,0)</f>
        <v>#REF!</v>
      </c>
      <c r="CWH114" s="632" t="e">
        <f>(IF(CWH47-#REF!&lt;0,0,CWH47-#REF!)+#REF!)*1.21+IF($D$5="Koncesija",-CWH63*0.21,0)</f>
        <v>#REF!</v>
      </c>
      <c r="CWI114" s="632" t="e">
        <f>(IF(CWI47-#REF!&lt;0,0,CWI47-#REF!)+#REF!)*1.21+IF($D$5="Koncesija",-CWI63*0.21,0)</f>
        <v>#REF!</v>
      </c>
      <c r="CWJ114" s="632" t="e">
        <f>(IF(CWJ47-#REF!&lt;0,0,CWJ47-#REF!)+#REF!)*1.21+IF($D$5="Koncesija",-CWJ63*0.21,0)</f>
        <v>#REF!</v>
      </c>
      <c r="CWK114" s="632" t="e">
        <f>(IF(CWK47-#REF!&lt;0,0,CWK47-#REF!)+#REF!)*1.21+IF($D$5="Koncesija",-CWK63*0.21,0)</f>
        <v>#REF!</v>
      </c>
      <c r="CWL114" s="632" t="e">
        <f>(IF(CWL47-#REF!&lt;0,0,CWL47-#REF!)+#REF!)*1.21+IF($D$5="Koncesija",-CWL63*0.21,0)</f>
        <v>#REF!</v>
      </c>
      <c r="CWM114" s="632" t="e">
        <f>(IF(CWM47-#REF!&lt;0,0,CWM47-#REF!)+#REF!)*1.21+IF($D$5="Koncesija",-CWM63*0.21,0)</f>
        <v>#REF!</v>
      </c>
      <c r="CWN114" s="632" t="e">
        <f>(IF(CWN47-#REF!&lt;0,0,CWN47-#REF!)+#REF!)*1.21+IF($D$5="Koncesija",-CWN63*0.21,0)</f>
        <v>#REF!</v>
      </c>
      <c r="CWO114" s="632" t="e">
        <f>(IF(CWO47-#REF!&lt;0,0,CWO47-#REF!)+#REF!)*1.21+IF($D$5="Koncesija",-CWO63*0.21,0)</f>
        <v>#REF!</v>
      </c>
      <c r="CWP114" s="632" t="e">
        <f>(IF(CWP47-#REF!&lt;0,0,CWP47-#REF!)+#REF!)*1.21+IF($D$5="Koncesija",-CWP63*0.21,0)</f>
        <v>#REF!</v>
      </c>
      <c r="CWQ114" s="632" t="e">
        <f>(IF(CWQ47-#REF!&lt;0,0,CWQ47-#REF!)+#REF!)*1.21+IF($D$5="Koncesija",-CWQ63*0.21,0)</f>
        <v>#REF!</v>
      </c>
      <c r="CWR114" s="632" t="e">
        <f>(IF(CWR47-#REF!&lt;0,0,CWR47-#REF!)+#REF!)*1.21+IF($D$5="Koncesija",-CWR63*0.21,0)</f>
        <v>#REF!</v>
      </c>
      <c r="CWS114" s="632" t="e">
        <f>(IF(CWS47-#REF!&lt;0,0,CWS47-#REF!)+#REF!)*1.21+IF($D$5="Koncesija",-CWS63*0.21,0)</f>
        <v>#REF!</v>
      </c>
      <c r="CWT114" s="632" t="e">
        <f>(IF(CWT47-#REF!&lt;0,0,CWT47-#REF!)+#REF!)*1.21+IF($D$5="Koncesija",-CWT63*0.21,0)</f>
        <v>#REF!</v>
      </c>
      <c r="CWU114" s="632" t="e">
        <f>(IF(CWU47-#REF!&lt;0,0,CWU47-#REF!)+#REF!)*1.21+IF($D$5="Koncesija",-CWU63*0.21,0)</f>
        <v>#REF!</v>
      </c>
      <c r="CWV114" s="632" t="e">
        <f>(IF(CWV47-#REF!&lt;0,0,CWV47-#REF!)+#REF!)*1.21+IF($D$5="Koncesija",-CWV63*0.21,0)</f>
        <v>#REF!</v>
      </c>
      <c r="CWW114" s="632" t="e">
        <f>(IF(CWW47-#REF!&lt;0,0,CWW47-#REF!)+#REF!)*1.21+IF($D$5="Koncesija",-CWW63*0.21,0)</f>
        <v>#REF!</v>
      </c>
      <c r="CWX114" s="632" t="e">
        <f>(IF(CWX47-#REF!&lt;0,0,CWX47-#REF!)+#REF!)*1.21+IF($D$5="Koncesija",-CWX63*0.21,0)</f>
        <v>#REF!</v>
      </c>
      <c r="CWY114" s="632" t="e">
        <f>(IF(CWY47-#REF!&lt;0,0,CWY47-#REF!)+#REF!)*1.21+IF($D$5="Koncesija",-CWY63*0.21,0)</f>
        <v>#REF!</v>
      </c>
      <c r="CWZ114" s="632" t="e">
        <f>(IF(CWZ47-#REF!&lt;0,0,CWZ47-#REF!)+#REF!)*1.21+IF($D$5="Koncesija",-CWZ63*0.21,0)</f>
        <v>#REF!</v>
      </c>
      <c r="CXA114" s="632" t="e">
        <f>(IF(CXA47-#REF!&lt;0,0,CXA47-#REF!)+#REF!)*1.21+IF($D$5="Koncesija",-CXA63*0.21,0)</f>
        <v>#REF!</v>
      </c>
      <c r="CXB114" s="632" t="e">
        <f>(IF(CXB47-#REF!&lt;0,0,CXB47-#REF!)+#REF!)*1.21+IF($D$5="Koncesija",-CXB63*0.21,0)</f>
        <v>#REF!</v>
      </c>
      <c r="CXC114" s="632" t="e">
        <f>(IF(CXC47-#REF!&lt;0,0,CXC47-#REF!)+#REF!)*1.21+IF($D$5="Koncesija",-CXC63*0.21,0)</f>
        <v>#REF!</v>
      </c>
      <c r="CXD114" s="632" t="e">
        <f>(IF(CXD47-#REF!&lt;0,0,CXD47-#REF!)+#REF!)*1.21+IF($D$5="Koncesija",-CXD63*0.21,0)</f>
        <v>#REF!</v>
      </c>
      <c r="CXE114" s="632" t="e">
        <f>(IF(CXE47-#REF!&lt;0,0,CXE47-#REF!)+#REF!)*1.21+IF($D$5="Koncesija",-CXE63*0.21,0)</f>
        <v>#REF!</v>
      </c>
      <c r="CXF114" s="632" t="e">
        <f>(IF(CXF47-#REF!&lt;0,0,CXF47-#REF!)+#REF!)*1.21+IF($D$5="Koncesija",-CXF63*0.21,0)</f>
        <v>#REF!</v>
      </c>
      <c r="CXG114" s="632" t="e">
        <f>(IF(CXG47-#REF!&lt;0,0,CXG47-#REF!)+#REF!)*1.21+IF($D$5="Koncesija",-CXG63*0.21,0)</f>
        <v>#REF!</v>
      </c>
      <c r="CXH114" s="632" t="e">
        <f>(IF(CXH47-#REF!&lt;0,0,CXH47-#REF!)+#REF!)*1.21+IF($D$5="Koncesija",-CXH63*0.21,0)</f>
        <v>#REF!</v>
      </c>
      <c r="CXI114" s="632" t="e">
        <f>(IF(CXI47-#REF!&lt;0,0,CXI47-#REF!)+#REF!)*1.21+IF($D$5="Koncesija",-CXI63*0.21,0)</f>
        <v>#REF!</v>
      </c>
      <c r="CXJ114" s="632" t="e">
        <f>(IF(CXJ47-#REF!&lt;0,0,CXJ47-#REF!)+#REF!)*1.21+IF($D$5="Koncesija",-CXJ63*0.21,0)</f>
        <v>#REF!</v>
      </c>
      <c r="CXK114" s="632" t="e">
        <f>(IF(CXK47-#REF!&lt;0,0,CXK47-#REF!)+#REF!)*1.21+IF($D$5="Koncesija",-CXK63*0.21,0)</f>
        <v>#REF!</v>
      </c>
      <c r="CXL114" s="632" t="e">
        <f>(IF(CXL47-#REF!&lt;0,0,CXL47-#REF!)+#REF!)*1.21+IF($D$5="Koncesija",-CXL63*0.21,0)</f>
        <v>#REF!</v>
      </c>
      <c r="CXM114" s="632" t="e">
        <f>(IF(CXM47-#REF!&lt;0,0,CXM47-#REF!)+#REF!)*1.21+IF($D$5="Koncesija",-CXM63*0.21,0)</f>
        <v>#REF!</v>
      </c>
      <c r="CXN114" s="632" t="e">
        <f>(IF(CXN47-#REF!&lt;0,0,CXN47-#REF!)+#REF!)*1.21+IF($D$5="Koncesija",-CXN63*0.21,0)</f>
        <v>#REF!</v>
      </c>
      <c r="CXO114" s="632" t="e">
        <f>(IF(CXO47-#REF!&lt;0,0,CXO47-#REF!)+#REF!)*1.21+IF($D$5="Koncesija",-CXO63*0.21,0)</f>
        <v>#REF!</v>
      </c>
      <c r="CXP114" s="632" t="e">
        <f>(IF(CXP47-#REF!&lt;0,0,CXP47-#REF!)+#REF!)*1.21+IF($D$5="Koncesija",-CXP63*0.21,0)</f>
        <v>#REF!</v>
      </c>
      <c r="CXQ114" s="632" t="e">
        <f>(IF(CXQ47-#REF!&lt;0,0,CXQ47-#REF!)+#REF!)*1.21+IF($D$5="Koncesija",-CXQ63*0.21,0)</f>
        <v>#REF!</v>
      </c>
      <c r="CXR114" s="632" t="e">
        <f>(IF(CXR47-#REF!&lt;0,0,CXR47-#REF!)+#REF!)*1.21+IF($D$5="Koncesija",-CXR63*0.21,0)</f>
        <v>#REF!</v>
      </c>
      <c r="CXS114" s="632" t="e">
        <f>(IF(CXS47-#REF!&lt;0,0,CXS47-#REF!)+#REF!)*1.21+IF($D$5="Koncesija",-CXS63*0.21,0)</f>
        <v>#REF!</v>
      </c>
      <c r="CXT114" s="632" t="e">
        <f>(IF(CXT47-#REF!&lt;0,0,CXT47-#REF!)+#REF!)*1.21+IF($D$5="Koncesija",-CXT63*0.21,0)</f>
        <v>#REF!</v>
      </c>
      <c r="CXU114" s="632" t="e">
        <f>(IF(CXU47-#REF!&lt;0,0,CXU47-#REF!)+#REF!)*1.21+IF($D$5="Koncesija",-CXU63*0.21,0)</f>
        <v>#REF!</v>
      </c>
      <c r="CXV114" s="632" t="e">
        <f>(IF(CXV47-#REF!&lt;0,0,CXV47-#REF!)+#REF!)*1.21+IF($D$5="Koncesija",-CXV63*0.21,0)</f>
        <v>#REF!</v>
      </c>
      <c r="CXW114" s="632" t="e">
        <f>(IF(CXW47-#REF!&lt;0,0,CXW47-#REF!)+#REF!)*1.21+IF($D$5="Koncesija",-CXW63*0.21,0)</f>
        <v>#REF!</v>
      </c>
      <c r="CXX114" s="632" t="e">
        <f>(IF(CXX47-#REF!&lt;0,0,CXX47-#REF!)+#REF!)*1.21+IF($D$5="Koncesija",-CXX63*0.21,0)</f>
        <v>#REF!</v>
      </c>
      <c r="CXY114" s="632" t="e">
        <f>(IF(CXY47-#REF!&lt;0,0,CXY47-#REF!)+#REF!)*1.21+IF($D$5="Koncesija",-CXY63*0.21,0)</f>
        <v>#REF!</v>
      </c>
      <c r="CXZ114" s="632" t="e">
        <f>(IF(CXZ47-#REF!&lt;0,0,CXZ47-#REF!)+#REF!)*1.21+IF($D$5="Koncesija",-CXZ63*0.21,0)</f>
        <v>#REF!</v>
      </c>
      <c r="CYA114" s="632" t="e">
        <f>(IF(CYA47-#REF!&lt;0,0,CYA47-#REF!)+#REF!)*1.21+IF($D$5="Koncesija",-CYA63*0.21,0)</f>
        <v>#REF!</v>
      </c>
      <c r="CYB114" s="632" t="e">
        <f>(IF(CYB47-#REF!&lt;0,0,CYB47-#REF!)+#REF!)*1.21+IF($D$5="Koncesija",-CYB63*0.21,0)</f>
        <v>#REF!</v>
      </c>
      <c r="CYC114" s="632" t="e">
        <f>(IF(CYC47-#REF!&lt;0,0,CYC47-#REF!)+#REF!)*1.21+IF($D$5="Koncesija",-CYC63*0.21,0)</f>
        <v>#REF!</v>
      </c>
      <c r="CYD114" s="632" t="e">
        <f>(IF(CYD47-#REF!&lt;0,0,CYD47-#REF!)+#REF!)*1.21+IF($D$5="Koncesija",-CYD63*0.21,0)</f>
        <v>#REF!</v>
      </c>
      <c r="CYE114" s="632" t="e">
        <f>(IF(CYE47-#REF!&lt;0,0,CYE47-#REF!)+#REF!)*1.21+IF($D$5="Koncesija",-CYE63*0.21,0)</f>
        <v>#REF!</v>
      </c>
      <c r="CYF114" s="632" t="e">
        <f>(IF(CYF47-#REF!&lt;0,0,CYF47-#REF!)+#REF!)*1.21+IF($D$5="Koncesija",-CYF63*0.21,0)</f>
        <v>#REF!</v>
      </c>
      <c r="CYG114" s="632" t="e">
        <f>(IF(CYG47-#REF!&lt;0,0,CYG47-#REF!)+#REF!)*1.21+IF($D$5="Koncesija",-CYG63*0.21,0)</f>
        <v>#REF!</v>
      </c>
      <c r="CYH114" s="632" t="e">
        <f>(IF(CYH47-#REF!&lt;0,0,CYH47-#REF!)+#REF!)*1.21+IF($D$5="Koncesija",-CYH63*0.21,0)</f>
        <v>#REF!</v>
      </c>
      <c r="CYI114" s="632" t="e">
        <f>(IF(CYI47-#REF!&lt;0,0,CYI47-#REF!)+#REF!)*1.21+IF($D$5="Koncesija",-CYI63*0.21,0)</f>
        <v>#REF!</v>
      </c>
      <c r="CYJ114" s="632" t="e">
        <f>(IF(CYJ47-#REF!&lt;0,0,CYJ47-#REF!)+#REF!)*1.21+IF($D$5="Koncesija",-CYJ63*0.21,0)</f>
        <v>#REF!</v>
      </c>
      <c r="CYK114" s="632" t="e">
        <f>(IF(CYK47-#REF!&lt;0,0,CYK47-#REF!)+#REF!)*1.21+IF($D$5="Koncesija",-CYK63*0.21,0)</f>
        <v>#REF!</v>
      </c>
      <c r="CYL114" s="632" t="e">
        <f>(IF(CYL47-#REF!&lt;0,0,CYL47-#REF!)+#REF!)*1.21+IF($D$5="Koncesija",-CYL63*0.21,0)</f>
        <v>#REF!</v>
      </c>
      <c r="CYM114" s="632" t="e">
        <f>(IF(CYM47-#REF!&lt;0,0,CYM47-#REF!)+#REF!)*1.21+IF($D$5="Koncesija",-CYM63*0.21,0)</f>
        <v>#REF!</v>
      </c>
      <c r="CYN114" s="632" t="e">
        <f>(IF(CYN47-#REF!&lt;0,0,CYN47-#REF!)+#REF!)*1.21+IF($D$5="Koncesija",-CYN63*0.21,0)</f>
        <v>#REF!</v>
      </c>
      <c r="CYO114" s="632" t="e">
        <f>(IF(CYO47-#REF!&lt;0,0,CYO47-#REF!)+#REF!)*1.21+IF($D$5="Koncesija",-CYO63*0.21,0)</f>
        <v>#REF!</v>
      </c>
      <c r="CYP114" s="632" t="e">
        <f>(IF(CYP47-#REF!&lt;0,0,CYP47-#REF!)+#REF!)*1.21+IF($D$5="Koncesija",-CYP63*0.21,0)</f>
        <v>#REF!</v>
      </c>
      <c r="CYQ114" s="632" t="e">
        <f>(IF(CYQ47-#REF!&lt;0,0,CYQ47-#REF!)+#REF!)*1.21+IF($D$5="Koncesija",-CYQ63*0.21,0)</f>
        <v>#REF!</v>
      </c>
      <c r="CYR114" s="632" t="e">
        <f>(IF(CYR47-#REF!&lt;0,0,CYR47-#REF!)+#REF!)*1.21+IF($D$5="Koncesija",-CYR63*0.21,0)</f>
        <v>#REF!</v>
      </c>
      <c r="CYS114" s="632" t="e">
        <f>(IF(CYS47-#REF!&lt;0,0,CYS47-#REF!)+#REF!)*1.21+IF($D$5="Koncesija",-CYS63*0.21,0)</f>
        <v>#REF!</v>
      </c>
      <c r="CYT114" s="632" t="e">
        <f>(IF(CYT47-#REF!&lt;0,0,CYT47-#REF!)+#REF!)*1.21+IF($D$5="Koncesija",-CYT63*0.21,0)</f>
        <v>#REF!</v>
      </c>
      <c r="CYU114" s="632" t="e">
        <f>(IF(CYU47-#REF!&lt;0,0,CYU47-#REF!)+#REF!)*1.21+IF($D$5="Koncesija",-CYU63*0.21,0)</f>
        <v>#REF!</v>
      </c>
      <c r="CYV114" s="632" t="e">
        <f>(IF(CYV47-#REF!&lt;0,0,CYV47-#REF!)+#REF!)*1.21+IF($D$5="Koncesija",-CYV63*0.21,0)</f>
        <v>#REF!</v>
      </c>
      <c r="CYW114" s="632" t="e">
        <f>(IF(CYW47-#REF!&lt;0,0,CYW47-#REF!)+#REF!)*1.21+IF($D$5="Koncesija",-CYW63*0.21,0)</f>
        <v>#REF!</v>
      </c>
      <c r="CYX114" s="632" t="e">
        <f>(IF(CYX47-#REF!&lt;0,0,CYX47-#REF!)+#REF!)*1.21+IF($D$5="Koncesija",-CYX63*0.21,0)</f>
        <v>#REF!</v>
      </c>
      <c r="CYY114" s="632" t="e">
        <f>(IF(CYY47-#REF!&lt;0,0,CYY47-#REF!)+#REF!)*1.21+IF($D$5="Koncesija",-CYY63*0.21,0)</f>
        <v>#REF!</v>
      </c>
      <c r="CYZ114" s="632" t="e">
        <f>(IF(CYZ47-#REF!&lt;0,0,CYZ47-#REF!)+#REF!)*1.21+IF($D$5="Koncesija",-CYZ63*0.21,0)</f>
        <v>#REF!</v>
      </c>
      <c r="CZA114" s="632" t="e">
        <f>(IF(CZA47-#REF!&lt;0,0,CZA47-#REF!)+#REF!)*1.21+IF($D$5="Koncesija",-CZA63*0.21,0)</f>
        <v>#REF!</v>
      </c>
      <c r="CZB114" s="632" t="e">
        <f>(IF(CZB47-#REF!&lt;0,0,CZB47-#REF!)+#REF!)*1.21+IF($D$5="Koncesija",-CZB63*0.21,0)</f>
        <v>#REF!</v>
      </c>
      <c r="CZC114" s="632" t="e">
        <f>(IF(CZC47-#REF!&lt;0,0,CZC47-#REF!)+#REF!)*1.21+IF($D$5="Koncesija",-CZC63*0.21,0)</f>
        <v>#REF!</v>
      </c>
      <c r="CZD114" s="632" t="e">
        <f>(IF(CZD47-#REF!&lt;0,0,CZD47-#REF!)+#REF!)*1.21+IF($D$5="Koncesija",-CZD63*0.21,0)</f>
        <v>#REF!</v>
      </c>
      <c r="CZE114" s="632" t="e">
        <f>(IF(CZE47-#REF!&lt;0,0,CZE47-#REF!)+#REF!)*1.21+IF($D$5="Koncesija",-CZE63*0.21,0)</f>
        <v>#REF!</v>
      </c>
      <c r="CZF114" s="632" t="e">
        <f>(IF(CZF47-#REF!&lt;0,0,CZF47-#REF!)+#REF!)*1.21+IF($D$5="Koncesija",-CZF63*0.21,0)</f>
        <v>#REF!</v>
      </c>
      <c r="CZG114" s="632" t="e">
        <f>(IF(CZG47-#REF!&lt;0,0,CZG47-#REF!)+#REF!)*1.21+IF($D$5="Koncesija",-CZG63*0.21,0)</f>
        <v>#REF!</v>
      </c>
      <c r="CZH114" s="632" t="e">
        <f>(IF(CZH47-#REF!&lt;0,0,CZH47-#REF!)+#REF!)*1.21+IF($D$5="Koncesija",-CZH63*0.21,0)</f>
        <v>#REF!</v>
      </c>
      <c r="CZI114" s="632" t="e">
        <f>(IF(CZI47-#REF!&lt;0,0,CZI47-#REF!)+#REF!)*1.21+IF($D$5="Koncesija",-CZI63*0.21,0)</f>
        <v>#REF!</v>
      </c>
      <c r="CZJ114" s="632" t="e">
        <f>(IF(CZJ47-#REF!&lt;0,0,CZJ47-#REF!)+#REF!)*1.21+IF($D$5="Koncesija",-CZJ63*0.21,0)</f>
        <v>#REF!</v>
      </c>
      <c r="CZK114" s="632" t="e">
        <f>(IF(CZK47-#REF!&lt;0,0,CZK47-#REF!)+#REF!)*1.21+IF($D$5="Koncesija",-CZK63*0.21,0)</f>
        <v>#REF!</v>
      </c>
      <c r="CZL114" s="632" t="e">
        <f>(IF(CZL47-#REF!&lt;0,0,CZL47-#REF!)+#REF!)*1.21+IF($D$5="Koncesija",-CZL63*0.21,0)</f>
        <v>#REF!</v>
      </c>
      <c r="CZM114" s="632" t="e">
        <f>(IF(CZM47-#REF!&lt;0,0,CZM47-#REF!)+#REF!)*1.21+IF($D$5="Koncesija",-CZM63*0.21,0)</f>
        <v>#REF!</v>
      </c>
      <c r="CZN114" s="632" t="e">
        <f>(IF(CZN47-#REF!&lt;0,0,CZN47-#REF!)+#REF!)*1.21+IF($D$5="Koncesija",-CZN63*0.21,0)</f>
        <v>#REF!</v>
      </c>
      <c r="CZO114" s="632" t="e">
        <f>(IF(CZO47-#REF!&lt;0,0,CZO47-#REF!)+#REF!)*1.21+IF($D$5="Koncesija",-CZO63*0.21,0)</f>
        <v>#REF!</v>
      </c>
      <c r="CZP114" s="632" t="e">
        <f>(IF(CZP47-#REF!&lt;0,0,CZP47-#REF!)+#REF!)*1.21+IF($D$5="Koncesija",-CZP63*0.21,0)</f>
        <v>#REF!</v>
      </c>
      <c r="CZQ114" s="632" t="e">
        <f>(IF(CZQ47-#REF!&lt;0,0,CZQ47-#REF!)+#REF!)*1.21+IF($D$5="Koncesija",-CZQ63*0.21,0)</f>
        <v>#REF!</v>
      </c>
      <c r="CZR114" s="632" t="e">
        <f>(IF(CZR47-#REF!&lt;0,0,CZR47-#REF!)+#REF!)*1.21+IF($D$5="Koncesija",-CZR63*0.21,0)</f>
        <v>#REF!</v>
      </c>
      <c r="CZS114" s="632" t="e">
        <f>(IF(CZS47-#REF!&lt;0,0,CZS47-#REF!)+#REF!)*1.21+IF($D$5="Koncesija",-CZS63*0.21,0)</f>
        <v>#REF!</v>
      </c>
      <c r="CZT114" s="632" t="e">
        <f>(IF(CZT47-#REF!&lt;0,0,CZT47-#REF!)+#REF!)*1.21+IF($D$5="Koncesija",-CZT63*0.21,0)</f>
        <v>#REF!</v>
      </c>
      <c r="CZU114" s="632" t="e">
        <f>(IF(CZU47-#REF!&lt;0,0,CZU47-#REF!)+#REF!)*1.21+IF($D$5="Koncesija",-CZU63*0.21,0)</f>
        <v>#REF!</v>
      </c>
      <c r="CZV114" s="632" t="e">
        <f>(IF(CZV47-#REF!&lt;0,0,CZV47-#REF!)+#REF!)*1.21+IF($D$5="Koncesija",-CZV63*0.21,0)</f>
        <v>#REF!</v>
      </c>
      <c r="CZW114" s="632" t="e">
        <f>(IF(CZW47-#REF!&lt;0,0,CZW47-#REF!)+#REF!)*1.21+IF($D$5="Koncesija",-CZW63*0.21,0)</f>
        <v>#REF!</v>
      </c>
      <c r="CZX114" s="632" t="e">
        <f>(IF(CZX47-#REF!&lt;0,0,CZX47-#REF!)+#REF!)*1.21+IF($D$5="Koncesija",-CZX63*0.21,0)</f>
        <v>#REF!</v>
      </c>
      <c r="CZY114" s="632" t="e">
        <f>(IF(CZY47-#REF!&lt;0,0,CZY47-#REF!)+#REF!)*1.21+IF($D$5="Koncesija",-CZY63*0.21,0)</f>
        <v>#REF!</v>
      </c>
      <c r="CZZ114" s="632" t="e">
        <f>(IF(CZZ47-#REF!&lt;0,0,CZZ47-#REF!)+#REF!)*1.21+IF($D$5="Koncesija",-CZZ63*0.21,0)</f>
        <v>#REF!</v>
      </c>
      <c r="DAA114" s="632" t="e">
        <f>(IF(DAA47-#REF!&lt;0,0,DAA47-#REF!)+#REF!)*1.21+IF($D$5="Koncesija",-DAA63*0.21,0)</f>
        <v>#REF!</v>
      </c>
      <c r="DAB114" s="632" t="e">
        <f>(IF(DAB47-#REF!&lt;0,0,DAB47-#REF!)+#REF!)*1.21+IF($D$5="Koncesija",-DAB63*0.21,0)</f>
        <v>#REF!</v>
      </c>
      <c r="DAC114" s="632" t="e">
        <f>(IF(DAC47-#REF!&lt;0,0,DAC47-#REF!)+#REF!)*1.21+IF($D$5="Koncesija",-DAC63*0.21,0)</f>
        <v>#REF!</v>
      </c>
      <c r="DAD114" s="632" t="e">
        <f>(IF(DAD47-#REF!&lt;0,0,DAD47-#REF!)+#REF!)*1.21+IF($D$5="Koncesija",-DAD63*0.21,0)</f>
        <v>#REF!</v>
      </c>
      <c r="DAE114" s="632" t="e">
        <f>(IF(DAE47-#REF!&lt;0,0,DAE47-#REF!)+#REF!)*1.21+IF($D$5="Koncesija",-DAE63*0.21,0)</f>
        <v>#REF!</v>
      </c>
      <c r="DAF114" s="632" t="e">
        <f>(IF(DAF47-#REF!&lt;0,0,DAF47-#REF!)+#REF!)*1.21+IF($D$5="Koncesija",-DAF63*0.21,0)</f>
        <v>#REF!</v>
      </c>
      <c r="DAG114" s="632" t="e">
        <f>(IF(DAG47-#REF!&lt;0,0,DAG47-#REF!)+#REF!)*1.21+IF($D$5="Koncesija",-DAG63*0.21,0)</f>
        <v>#REF!</v>
      </c>
      <c r="DAH114" s="632" t="e">
        <f>(IF(DAH47-#REF!&lt;0,0,DAH47-#REF!)+#REF!)*1.21+IF($D$5="Koncesija",-DAH63*0.21,0)</f>
        <v>#REF!</v>
      </c>
      <c r="DAI114" s="632" t="e">
        <f>(IF(DAI47-#REF!&lt;0,0,DAI47-#REF!)+#REF!)*1.21+IF($D$5="Koncesija",-DAI63*0.21,0)</f>
        <v>#REF!</v>
      </c>
      <c r="DAJ114" s="632" t="e">
        <f>(IF(DAJ47-#REF!&lt;0,0,DAJ47-#REF!)+#REF!)*1.21+IF($D$5="Koncesija",-DAJ63*0.21,0)</f>
        <v>#REF!</v>
      </c>
      <c r="DAK114" s="632" t="e">
        <f>(IF(DAK47-#REF!&lt;0,0,DAK47-#REF!)+#REF!)*1.21+IF($D$5="Koncesija",-DAK63*0.21,0)</f>
        <v>#REF!</v>
      </c>
      <c r="DAL114" s="632" t="e">
        <f>(IF(DAL47-#REF!&lt;0,0,DAL47-#REF!)+#REF!)*1.21+IF($D$5="Koncesija",-DAL63*0.21,0)</f>
        <v>#REF!</v>
      </c>
      <c r="DAM114" s="632" t="e">
        <f>(IF(DAM47-#REF!&lt;0,0,DAM47-#REF!)+#REF!)*1.21+IF($D$5="Koncesija",-DAM63*0.21,0)</f>
        <v>#REF!</v>
      </c>
      <c r="DAN114" s="632" t="e">
        <f>(IF(DAN47-#REF!&lt;0,0,DAN47-#REF!)+#REF!)*1.21+IF($D$5="Koncesija",-DAN63*0.21,0)</f>
        <v>#REF!</v>
      </c>
      <c r="DAO114" s="632" t="e">
        <f>(IF(DAO47-#REF!&lt;0,0,DAO47-#REF!)+#REF!)*1.21+IF($D$5="Koncesija",-DAO63*0.21,0)</f>
        <v>#REF!</v>
      </c>
      <c r="DAP114" s="632" t="e">
        <f>(IF(DAP47-#REF!&lt;0,0,DAP47-#REF!)+#REF!)*1.21+IF($D$5="Koncesija",-DAP63*0.21,0)</f>
        <v>#REF!</v>
      </c>
      <c r="DAQ114" s="632" t="e">
        <f>(IF(DAQ47-#REF!&lt;0,0,DAQ47-#REF!)+#REF!)*1.21+IF($D$5="Koncesija",-DAQ63*0.21,0)</f>
        <v>#REF!</v>
      </c>
      <c r="DAR114" s="632" t="e">
        <f>(IF(DAR47-#REF!&lt;0,0,DAR47-#REF!)+#REF!)*1.21+IF($D$5="Koncesija",-DAR63*0.21,0)</f>
        <v>#REF!</v>
      </c>
      <c r="DAS114" s="632" t="e">
        <f>(IF(DAS47-#REF!&lt;0,0,DAS47-#REF!)+#REF!)*1.21+IF($D$5="Koncesija",-DAS63*0.21,0)</f>
        <v>#REF!</v>
      </c>
      <c r="DAT114" s="632" t="e">
        <f>(IF(DAT47-#REF!&lt;0,0,DAT47-#REF!)+#REF!)*1.21+IF($D$5="Koncesija",-DAT63*0.21,0)</f>
        <v>#REF!</v>
      </c>
      <c r="DAU114" s="632" t="e">
        <f>(IF(DAU47-#REF!&lt;0,0,DAU47-#REF!)+#REF!)*1.21+IF($D$5="Koncesija",-DAU63*0.21,0)</f>
        <v>#REF!</v>
      </c>
      <c r="DAV114" s="632" t="e">
        <f>(IF(DAV47-#REF!&lt;0,0,DAV47-#REF!)+#REF!)*1.21+IF($D$5="Koncesija",-DAV63*0.21,0)</f>
        <v>#REF!</v>
      </c>
      <c r="DAW114" s="632" t="e">
        <f>(IF(DAW47-#REF!&lt;0,0,DAW47-#REF!)+#REF!)*1.21+IF($D$5="Koncesija",-DAW63*0.21,0)</f>
        <v>#REF!</v>
      </c>
      <c r="DAX114" s="632" t="e">
        <f>(IF(DAX47-#REF!&lt;0,0,DAX47-#REF!)+#REF!)*1.21+IF($D$5="Koncesija",-DAX63*0.21,0)</f>
        <v>#REF!</v>
      </c>
      <c r="DAY114" s="632" t="e">
        <f>(IF(DAY47-#REF!&lt;0,0,DAY47-#REF!)+#REF!)*1.21+IF($D$5="Koncesija",-DAY63*0.21,0)</f>
        <v>#REF!</v>
      </c>
      <c r="DAZ114" s="632" t="e">
        <f>(IF(DAZ47-#REF!&lt;0,0,DAZ47-#REF!)+#REF!)*1.21+IF($D$5="Koncesija",-DAZ63*0.21,0)</f>
        <v>#REF!</v>
      </c>
      <c r="DBA114" s="632" t="e">
        <f>(IF(DBA47-#REF!&lt;0,0,DBA47-#REF!)+#REF!)*1.21+IF($D$5="Koncesija",-DBA63*0.21,0)</f>
        <v>#REF!</v>
      </c>
      <c r="DBB114" s="632" t="e">
        <f>(IF(DBB47-#REF!&lt;0,0,DBB47-#REF!)+#REF!)*1.21+IF($D$5="Koncesija",-DBB63*0.21,0)</f>
        <v>#REF!</v>
      </c>
      <c r="DBC114" s="632" t="e">
        <f>(IF(DBC47-#REF!&lt;0,0,DBC47-#REF!)+#REF!)*1.21+IF($D$5="Koncesija",-DBC63*0.21,0)</f>
        <v>#REF!</v>
      </c>
      <c r="DBD114" s="632" t="e">
        <f>(IF(DBD47-#REF!&lt;0,0,DBD47-#REF!)+#REF!)*1.21+IF($D$5="Koncesija",-DBD63*0.21,0)</f>
        <v>#REF!</v>
      </c>
      <c r="DBE114" s="632" t="e">
        <f>(IF(DBE47-#REF!&lt;0,0,DBE47-#REF!)+#REF!)*1.21+IF($D$5="Koncesija",-DBE63*0.21,0)</f>
        <v>#REF!</v>
      </c>
      <c r="DBF114" s="632" t="e">
        <f>(IF(DBF47-#REF!&lt;0,0,DBF47-#REF!)+#REF!)*1.21+IF($D$5="Koncesija",-DBF63*0.21,0)</f>
        <v>#REF!</v>
      </c>
      <c r="DBG114" s="632" t="e">
        <f>(IF(DBG47-#REF!&lt;0,0,DBG47-#REF!)+#REF!)*1.21+IF($D$5="Koncesija",-DBG63*0.21,0)</f>
        <v>#REF!</v>
      </c>
      <c r="DBH114" s="632" t="e">
        <f>(IF(DBH47-#REF!&lt;0,0,DBH47-#REF!)+#REF!)*1.21+IF($D$5="Koncesija",-DBH63*0.21,0)</f>
        <v>#REF!</v>
      </c>
      <c r="DBI114" s="632" t="e">
        <f>(IF(DBI47-#REF!&lt;0,0,DBI47-#REF!)+#REF!)*1.21+IF($D$5="Koncesija",-DBI63*0.21,0)</f>
        <v>#REF!</v>
      </c>
      <c r="DBJ114" s="632" t="e">
        <f>(IF(DBJ47-#REF!&lt;0,0,DBJ47-#REF!)+#REF!)*1.21+IF($D$5="Koncesija",-DBJ63*0.21,0)</f>
        <v>#REF!</v>
      </c>
      <c r="DBK114" s="632" t="e">
        <f>(IF(DBK47-#REF!&lt;0,0,DBK47-#REF!)+#REF!)*1.21+IF($D$5="Koncesija",-DBK63*0.21,0)</f>
        <v>#REF!</v>
      </c>
      <c r="DBL114" s="632" t="e">
        <f>(IF(DBL47-#REF!&lt;0,0,DBL47-#REF!)+#REF!)*1.21+IF($D$5="Koncesija",-DBL63*0.21,0)</f>
        <v>#REF!</v>
      </c>
      <c r="DBM114" s="632" t="e">
        <f>(IF(DBM47-#REF!&lt;0,0,DBM47-#REF!)+#REF!)*1.21+IF($D$5="Koncesija",-DBM63*0.21,0)</f>
        <v>#REF!</v>
      </c>
      <c r="DBN114" s="632" t="e">
        <f>(IF(DBN47-#REF!&lt;0,0,DBN47-#REF!)+#REF!)*1.21+IF($D$5="Koncesija",-DBN63*0.21,0)</f>
        <v>#REF!</v>
      </c>
      <c r="DBO114" s="632" t="e">
        <f>(IF(DBO47-#REF!&lt;0,0,DBO47-#REF!)+#REF!)*1.21+IF($D$5="Koncesija",-DBO63*0.21,0)</f>
        <v>#REF!</v>
      </c>
      <c r="DBP114" s="632" t="e">
        <f>(IF(DBP47-#REF!&lt;0,0,DBP47-#REF!)+#REF!)*1.21+IF($D$5="Koncesija",-DBP63*0.21,0)</f>
        <v>#REF!</v>
      </c>
      <c r="DBQ114" s="632" t="e">
        <f>(IF(DBQ47-#REF!&lt;0,0,DBQ47-#REF!)+#REF!)*1.21+IF($D$5="Koncesija",-DBQ63*0.21,0)</f>
        <v>#REF!</v>
      </c>
      <c r="DBR114" s="632" t="e">
        <f>(IF(DBR47-#REF!&lt;0,0,DBR47-#REF!)+#REF!)*1.21+IF($D$5="Koncesija",-DBR63*0.21,0)</f>
        <v>#REF!</v>
      </c>
      <c r="DBS114" s="632" t="e">
        <f>(IF(DBS47-#REF!&lt;0,0,DBS47-#REF!)+#REF!)*1.21+IF($D$5="Koncesija",-DBS63*0.21,0)</f>
        <v>#REF!</v>
      </c>
      <c r="DBT114" s="632" t="e">
        <f>(IF(DBT47-#REF!&lt;0,0,DBT47-#REF!)+#REF!)*1.21+IF($D$5="Koncesija",-DBT63*0.21,0)</f>
        <v>#REF!</v>
      </c>
      <c r="DBU114" s="632" t="e">
        <f>(IF(DBU47-#REF!&lt;0,0,DBU47-#REF!)+#REF!)*1.21+IF($D$5="Koncesija",-DBU63*0.21,0)</f>
        <v>#REF!</v>
      </c>
      <c r="DBV114" s="632" t="e">
        <f>(IF(DBV47-#REF!&lt;0,0,DBV47-#REF!)+#REF!)*1.21+IF($D$5="Koncesija",-DBV63*0.21,0)</f>
        <v>#REF!</v>
      </c>
      <c r="DBW114" s="632" t="e">
        <f>(IF(DBW47-#REF!&lt;0,0,DBW47-#REF!)+#REF!)*1.21+IF($D$5="Koncesija",-DBW63*0.21,0)</f>
        <v>#REF!</v>
      </c>
      <c r="DBX114" s="632" t="e">
        <f>(IF(DBX47-#REF!&lt;0,0,DBX47-#REF!)+#REF!)*1.21+IF($D$5="Koncesija",-DBX63*0.21,0)</f>
        <v>#REF!</v>
      </c>
      <c r="DBY114" s="632" t="e">
        <f>(IF(DBY47-#REF!&lt;0,0,DBY47-#REF!)+#REF!)*1.21+IF($D$5="Koncesija",-DBY63*0.21,0)</f>
        <v>#REF!</v>
      </c>
      <c r="DBZ114" s="632" t="e">
        <f>(IF(DBZ47-#REF!&lt;0,0,DBZ47-#REF!)+#REF!)*1.21+IF($D$5="Koncesija",-DBZ63*0.21,0)</f>
        <v>#REF!</v>
      </c>
      <c r="DCA114" s="632" t="e">
        <f>(IF(DCA47-#REF!&lt;0,0,DCA47-#REF!)+#REF!)*1.21+IF($D$5="Koncesija",-DCA63*0.21,0)</f>
        <v>#REF!</v>
      </c>
      <c r="DCB114" s="632" t="e">
        <f>(IF(DCB47-#REF!&lt;0,0,DCB47-#REF!)+#REF!)*1.21+IF($D$5="Koncesija",-DCB63*0.21,0)</f>
        <v>#REF!</v>
      </c>
      <c r="DCC114" s="632" t="e">
        <f>(IF(DCC47-#REF!&lt;0,0,DCC47-#REF!)+#REF!)*1.21+IF($D$5="Koncesija",-DCC63*0.21,0)</f>
        <v>#REF!</v>
      </c>
      <c r="DCD114" s="632" t="e">
        <f>(IF(DCD47-#REF!&lt;0,0,DCD47-#REF!)+#REF!)*1.21+IF($D$5="Koncesija",-DCD63*0.21,0)</f>
        <v>#REF!</v>
      </c>
      <c r="DCE114" s="632" t="e">
        <f>(IF(DCE47-#REF!&lt;0,0,DCE47-#REF!)+#REF!)*1.21+IF($D$5="Koncesija",-DCE63*0.21,0)</f>
        <v>#REF!</v>
      </c>
      <c r="DCF114" s="632" t="e">
        <f>(IF(DCF47-#REF!&lt;0,0,DCF47-#REF!)+#REF!)*1.21+IF($D$5="Koncesija",-DCF63*0.21,0)</f>
        <v>#REF!</v>
      </c>
      <c r="DCG114" s="632" t="e">
        <f>(IF(DCG47-#REF!&lt;0,0,DCG47-#REF!)+#REF!)*1.21+IF($D$5="Koncesija",-DCG63*0.21,0)</f>
        <v>#REF!</v>
      </c>
      <c r="DCH114" s="632" t="e">
        <f>(IF(DCH47-#REF!&lt;0,0,DCH47-#REF!)+#REF!)*1.21+IF($D$5="Koncesija",-DCH63*0.21,0)</f>
        <v>#REF!</v>
      </c>
      <c r="DCI114" s="632" t="e">
        <f>(IF(DCI47-#REF!&lt;0,0,DCI47-#REF!)+#REF!)*1.21+IF($D$5="Koncesija",-DCI63*0.21,0)</f>
        <v>#REF!</v>
      </c>
      <c r="DCJ114" s="632" t="e">
        <f>(IF(DCJ47-#REF!&lt;0,0,DCJ47-#REF!)+#REF!)*1.21+IF($D$5="Koncesija",-DCJ63*0.21,0)</f>
        <v>#REF!</v>
      </c>
      <c r="DCK114" s="632" t="e">
        <f>(IF(DCK47-#REF!&lt;0,0,DCK47-#REF!)+#REF!)*1.21+IF($D$5="Koncesija",-DCK63*0.21,0)</f>
        <v>#REF!</v>
      </c>
      <c r="DCL114" s="632" t="e">
        <f>(IF(DCL47-#REF!&lt;0,0,DCL47-#REF!)+#REF!)*1.21+IF($D$5="Koncesija",-DCL63*0.21,0)</f>
        <v>#REF!</v>
      </c>
      <c r="DCM114" s="632" t="e">
        <f>(IF(DCM47-#REF!&lt;0,0,DCM47-#REF!)+#REF!)*1.21+IF($D$5="Koncesija",-DCM63*0.21,0)</f>
        <v>#REF!</v>
      </c>
      <c r="DCN114" s="632" t="e">
        <f>(IF(DCN47-#REF!&lt;0,0,DCN47-#REF!)+#REF!)*1.21+IF($D$5="Koncesija",-DCN63*0.21,0)</f>
        <v>#REF!</v>
      </c>
      <c r="DCO114" s="632" t="e">
        <f>(IF(DCO47-#REF!&lt;0,0,DCO47-#REF!)+#REF!)*1.21+IF($D$5="Koncesija",-DCO63*0.21,0)</f>
        <v>#REF!</v>
      </c>
      <c r="DCP114" s="632" t="e">
        <f>(IF(DCP47-#REF!&lt;0,0,DCP47-#REF!)+#REF!)*1.21+IF($D$5="Koncesija",-DCP63*0.21,0)</f>
        <v>#REF!</v>
      </c>
      <c r="DCQ114" s="632" t="e">
        <f>(IF(DCQ47-#REF!&lt;0,0,DCQ47-#REF!)+#REF!)*1.21+IF($D$5="Koncesija",-DCQ63*0.21,0)</f>
        <v>#REF!</v>
      </c>
      <c r="DCR114" s="632" t="e">
        <f>(IF(DCR47-#REF!&lt;0,0,DCR47-#REF!)+#REF!)*1.21+IF($D$5="Koncesija",-DCR63*0.21,0)</f>
        <v>#REF!</v>
      </c>
      <c r="DCS114" s="632" t="e">
        <f>(IF(DCS47-#REF!&lt;0,0,DCS47-#REF!)+#REF!)*1.21+IF($D$5="Koncesija",-DCS63*0.21,0)</f>
        <v>#REF!</v>
      </c>
      <c r="DCT114" s="632" t="e">
        <f>(IF(DCT47-#REF!&lt;0,0,DCT47-#REF!)+#REF!)*1.21+IF($D$5="Koncesija",-DCT63*0.21,0)</f>
        <v>#REF!</v>
      </c>
      <c r="DCU114" s="632" t="e">
        <f>(IF(DCU47-#REF!&lt;0,0,DCU47-#REF!)+#REF!)*1.21+IF($D$5="Koncesija",-DCU63*0.21,0)</f>
        <v>#REF!</v>
      </c>
      <c r="DCV114" s="632" t="e">
        <f>(IF(DCV47-#REF!&lt;0,0,DCV47-#REF!)+#REF!)*1.21+IF($D$5="Koncesija",-DCV63*0.21,0)</f>
        <v>#REF!</v>
      </c>
      <c r="DCW114" s="632" t="e">
        <f>(IF(DCW47-#REF!&lt;0,0,DCW47-#REF!)+#REF!)*1.21+IF($D$5="Koncesija",-DCW63*0.21,0)</f>
        <v>#REF!</v>
      </c>
      <c r="DCX114" s="632" t="e">
        <f>(IF(DCX47-#REF!&lt;0,0,DCX47-#REF!)+#REF!)*1.21+IF($D$5="Koncesija",-DCX63*0.21,0)</f>
        <v>#REF!</v>
      </c>
      <c r="DCY114" s="632" t="e">
        <f>(IF(DCY47-#REF!&lt;0,0,DCY47-#REF!)+#REF!)*1.21+IF($D$5="Koncesija",-DCY63*0.21,0)</f>
        <v>#REF!</v>
      </c>
      <c r="DCZ114" s="632" t="e">
        <f>(IF(DCZ47-#REF!&lt;0,0,DCZ47-#REF!)+#REF!)*1.21+IF($D$5="Koncesija",-DCZ63*0.21,0)</f>
        <v>#REF!</v>
      </c>
      <c r="DDA114" s="632" t="e">
        <f>(IF(DDA47-#REF!&lt;0,0,DDA47-#REF!)+#REF!)*1.21+IF($D$5="Koncesija",-DDA63*0.21,0)</f>
        <v>#REF!</v>
      </c>
      <c r="DDB114" s="632" t="e">
        <f>(IF(DDB47-#REF!&lt;0,0,DDB47-#REF!)+#REF!)*1.21+IF($D$5="Koncesija",-DDB63*0.21,0)</f>
        <v>#REF!</v>
      </c>
      <c r="DDC114" s="632" t="e">
        <f>(IF(DDC47-#REF!&lt;0,0,DDC47-#REF!)+#REF!)*1.21+IF($D$5="Koncesija",-DDC63*0.21,0)</f>
        <v>#REF!</v>
      </c>
      <c r="DDD114" s="632" t="e">
        <f>(IF(DDD47-#REF!&lt;0,0,DDD47-#REF!)+#REF!)*1.21+IF($D$5="Koncesija",-DDD63*0.21,0)</f>
        <v>#REF!</v>
      </c>
      <c r="DDE114" s="632" t="e">
        <f>(IF(DDE47-#REF!&lt;0,0,DDE47-#REF!)+#REF!)*1.21+IF($D$5="Koncesija",-DDE63*0.21,0)</f>
        <v>#REF!</v>
      </c>
      <c r="DDF114" s="632" t="e">
        <f>(IF(DDF47-#REF!&lt;0,0,DDF47-#REF!)+#REF!)*1.21+IF($D$5="Koncesija",-DDF63*0.21,0)</f>
        <v>#REF!</v>
      </c>
      <c r="DDG114" s="632" t="e">
        <f>(IF(DDG47-#REF!&lt;0,0,DDG47-#REF!)+#REF!)*1.21+IF($D$5="Koncesija",-DDG63*0.21,0)</f>
        <v>#REF!</v>
      </c>
      <c r="DDH114" s="632" t="e">
        <f>(IF(DDH47-#REF!&lt;0,0,DDH47-#REF!)+#REF!)*1.21+IF($D$5="Koncesija",-DDH63*0.21,0)</f>
        <v>#REF!</v>
      </c>
      <c r="DDI114" s="632" t="e">
        <f>(IF(DDI47-#REF!&lt;0,0,DDI47-#REF!)+#REF!)*1.21+IF($D$5="Koncesija",-DDI63*0.21,0)</f>
        <v>#REF!</v>
      </c>
      <c r="DDJ114" s="632" t="e">
        <f>(IF(DDJ47-#REF!&lt;0,0,DDJ47-#REF!)+#REF!)*1.21+IF($D$5="Koncesija",-DDJ63*0.21,0)</f>
        <v>#REF!</v>
      </c>
      <c r="DDK114" s="632" t="e">
        <f>(IF(DDK47-#REF!&lt;0,0,DDK47-#REF!)+#REF!)*1.21+IF($D$5="Koncesija",-DDK63*0.21,0)</f>
        <v>#REF!</v>
      </c>
      <c r="DDL114" s="632" t="e">
        <f>(IF(DDL47-#REF!&lt;0,0,DDL47-#REF!)+#REF!)*1.21+IF($D$5="Koncesija",-DDL63*0.21,0)</f>
        <v>#REF!</v>
      </c>
      <c r="DDM114" s="632" t="e">
        <f>(IF(DDM47-#REF!&lt;0,0,DDM47-#REF!)+#REF!)*1.21+IF($D$5="Koncesija",-DDM63*0.21,0)</f>
        <v>#REF!</v>
      </c>
      <c r="DDN114" s="632" t="e">
        <f>(IF(DDN47-#REF!&lt;0,0,DDN47-#REF!)+#REF!)*1.21+IF($D$5="Koncesija",-DDN63*0.21,0)</f>
        <v>#REF!</v>
      </c>
      <c r="DDO114" s="632" t="e">
        <f>(IF(DDO47-#REF!&lt;0,0,DDO47-#REF!)+#REF!)*1.21+IF($D$5="Koncesija",-DDO63*0.21,0)</f>
        <v>#REF!</v>
      </c>
      <c r="DDP114" s="632" t="e">
        <f>(IF(DDP47-#REF!&lt;0,0,DDP47-#REF!)+#REF!)*1.21+IF($D$5="Koncesija",-DDP63*0.21,0)</f>
        <v>#REF!</v>
      </c>
      <c r="DDQ114" s="632" t="e">
        <f>(IF(DDQ47-#REF!&lt;0,0,DDQ47-#REF!)+#REF!)*1.21+IF($D$5="Koncesija",-DDQ63*0.21,0)</f>
        <v>#REF!</v>
      </c>
      <c r="DDR114" s="632" t="e">
        <f>(IF(DDR47-#REF!&lt;0,0,DDR47-#REF!)+#REF!)*1.21+IF($D$5="Koncesija",-DDR63*0.21,0)</f>
        <v>#REF!</v>
      </c>
      <c r="DDS114" s="632" t="e">
        <f>(IF(DDS47-#REF!&lt;0,0,DDS47-#REF!)+#REF!)*1.21+IF($D$5="Koncesija",-DDS63*0.21,0)</f>
        <v>#REF!</v>
      </c>
      <c r="DDT114" s="632" t="e">
        <f>(IF(DDT47-#REF!&lt;0,0,DDT47-#REF!)+#REF!)*1.21+IF($D$5="Koncesija",-DDT63*0.21,0)</f>
        <v>#REF!</v>
      </c>
      <c r="DDU114" s="632" t="e">
        <f>(IF(DDU47-#REF!&lt;0,0,DDU47-#REF!)+#REF!)*1.21+IF($D$5="Koncesija",-DDU63*0.21,0)</f>
        <v>#REF!</v>
      </c>
      <c r="DDV114" s="632" t="e">
        <f>(IF(DDV47-#REF!&lt;0,0,DDV47-#REF!)+#REF!)*1.21+IF($D$5="Koncesija",-DDV63*0.21,0)</f>
        <v>#REF!</v>
      </c>
      <c r="DDW114" s="632" t="e">
        <f>(IF(DDW47-#REF!&lt;0,0,DDW47-#REF!)+#REF!)*1.21+IF($D$5="Koncesija",-DDW63*0.21,0)</f>
        <v>#REF!</v>
      </c>
      <c r="DDX114" s="632" t="e">
        <f>(IF(DDX47-#REF!&lt;0,0,DDX47-#REF!)+#REF!)*1.21+IF($D$5="Koncesija",-DDX63*0.21,0)</f>
        <v>#REF!</v>
      </c>
      <c r="DDY114" s="632" t="e">
        <f>(IF(DDY47-#REF!&lt;0,0,DDY47-#REF!)+#REF!)*1.21+IF($D$5="Koncesija",-DDY63*0.21,0)</f>
        <v>#REF!</v>
      </c>
      <c r="DDZ114" s="632" t="e">
        <f>(IF(DDZ47-#REF!&lt;0,0,DDZ47-#REF!)+#REF!)*1.21+IF($D$5="Koncesija",-DDZ63*0.21,0)</f>
        <v>#REF!</v>
      </c>
      <c r="DEA114" s="632" t="e">
        <f>(IF(DEA47-#REF!&lt;0,0,DEA47-#REF!)+#REF!)*1.21+IF($D$5="Koncesija",-DEA63*0.21,0)</f>
        <v>#REF!</v>
      </c>
      <c r="DEB114" s="632" t="e">
        <f>(IF(DEB47-#REF!&lt;0,0,DEB47-#REF!)+#REF!)*1.21+IF($D$5="Koncesija",-DEB63*0.21,0)</f>
        <v>#REF!</v>
      </c>
      <c r="DEC114" s="632" t="e">
        <f>(IF(DEC47-#REF!&lt;0,0,DEC47-#REF!)+#REF!)*1.21+IF($D$5="Koncesija",-DEC63*0.21,0)</f>
        <v>#REF!</v>
      </c>
      <c r="DED114" s="632" t="e">
        <f>(IF(DED47-#REF!&lt;0,0,DED47-#REF!)+#REF!)*1.21+IF($D$5="Koncesija",-DED63*0.21,0)</f>
        <v>#REF!</v>
      </c>
      <c r="DEE114" s="632" t="e">
        <f>(IF(DEE47-#REF!&lt;0,0,DEE47-#REF!)+#REF!)*1.21+IF($D$5="Koncesija",-DEE63*0.21,0)</f>
        <v>#REF!</v>
      </c>
      <c r="DEF114" s="632" t="e">
        <f>(IF(DEF47-#REF!&lt;0,0,DEF47-#REF!)+#REF!)*1.21+IF($D$5="Koncesija",-DEF63*0.21,0)</f>
        <v>#REF!</v>
      </c>
      <c r="DEG114" s="632" t="e">
        <f>(IF(DEG47-#REF!&lt;0,0,DEG47-#REF!)+#REF!)*1.21+IF($D$5="Koncesija",-DEG63*0.21,0)</f>
        <v>#REF!</v>
      </c>
      <c r="DEH114" s="632" t="e">
        <f>(IF(DEH47-#REF!&lt;0,0,DEH47-#REF!)+#REF!)*1.21+IF($D$5="Koncesija",-DEH63*0.21,0)</f>
        <v>#REF!</v>
      </c>
      <c r="DEI114" s="632" t="e">
        <f>(IF(DEI47-#REF!&lt;0,0,DEI47-#REF!)+#REF!)*1.21+IF($D$5="Koncesija",-DEI63*0.21,0)</f>
        <v>#REF!</v>
      </c>
      <c r="DEJ114" s="632" t="e">
        <f>(IF(DEJ47-#REF!&lt;0,0,DEJ47-#REF!)+#REF!)*1.21+IF($D$5="Koncesija",-DEJ63*0.21,0)</f>
        <v>#REF!</v>
      </c>
      <c r="DEK114" s="632" t="e">
        <f>(IF(DEK47-#REF!&lt;0,0,DEK47-#REF!)+#REF!)*1.21+IF($D$5="Koncesija",-DEK63*0.21,0)</f>
        <v>#REF!</v>
      </c>
      <c r="DEL114" s="632" t="e">
        <f>(IF(DEL47-#REF!&lt;0,0,DEL47-#REF!)+#REF!)*1.21+IF($D$5="Koncesija",-DEL63*0.21,0)</f>
        <v>#REF!</v>
      </c>
      <c r="DEM114" s="632" t="e">
        <f>(IF(DEM47-#REF!&lt;0,0,DEM47-#REF!)+#REF!)*1.21+IF($D$5="Koncesija",-DEM63*0.21,0)</f>
        <v>#REF!</v>
      </c>
      <c r="DEN114" s="632" t="e">
        <f>(IF(DEN47-#REF!&lt;0,0,DEN47-#REF!)+#REF!)*1.21+IF($D$5="Koncesija",-DEN63*0.21,0)</f>
        <v>#REF!</v>
      </c>
      <c r="DEO114" s="632" t="e">
        <f>(IF(DEO47-#REF!&lt;0,0,DEO47-#REF!)+#REF!)*1.21+IF($D$5="Koncesija",-DEO63*0.21,0)</f>
        <v>#REF!</v>
      </c>
      <c r="DEP114" s="632" t="e">
        <f>(IF(DEP47-#REF!&lt;0,0,DEP47-#REF!)+#REF!)*1.21+IF($D$5="Koncesija",-DEP63*0.21,0)</f>
        <v>#REF!</v>
      </c>
      <c r="DEQ114" s="632" t="e">
        <f>(IF(DEQ47-#REF!&lt;0,0,DEQ47-#REF!)+#REF!)*1.21+IF($D$5="Koncesija",-DEQ63*0.21,0)</f>
        <v>#REF!</v>
      </c>
      <c r="DER114" s="632" t="e">
        <f>(IF(DER47-#REF!&lt;0,0,DER47-#REF!)+#REF!)*1.21+IF($D$5="Koncesija",-DER63*0.21,0)</f>
        <v>#REF!</v>
      </c>
      <c r="DES114" s="632" t="e">
        <f>(IF(DES47-#REF!&lt;0,0,DES47-#REF!)+#REF!)*1.21+IF($D$5="Koncesija",-DES63*0.21,0)</f>
        <v>#REF!</v>
      </c>
      <c r="DET114" s="632" t="e">
        <f>(IF(DET47-#REF!&lt;0,0,DET47-#REF!)+#REF!)*1.21+IF($D$5="Koncesija",-DET63*0.21,0)</f>
        <v>#REF!</v>
      </c>
      <c r="DEU114" s="632" t="e">
        <f>(IF(DEU47-#REF!&lt;0,0,DEU47-#REF!)+#REF!)*1.21+IF($D$5="Koncesija",-DEU63*0.21,0)</f>
        <v>#REF!</v>
      </c>
      <c r="DEV114" s="632" t="e">
        <f>(IF(DEV47-#REF!&lt;0,0,DEV47-#REF!)+#REF!)*1.21+IF($D$5="Koncesija",-DEV63*0.21,0)</f>
        <v>#REF!</v>
      </c>
      <c r="DEW114" s="632" t="e">
        <f>(IF(DEW47-#REF!&lt;0,0,DEW47-#REF!)+#REF!)*1.21+IF($D$5="Koncesija",-DEW63*0.21,0)</f>
        <v>#REF!</v>
      </c>
      <c r="DEX114" s="632" t="e">
        <f>(IF(DEX47-#REF!&lt;0,0,DEX47-#REF!)+#REF!)*1.21+IF($D$5="Koncesija",-DEX63*0.21,0)</f>
        <v>#REF!</v>
      </c>
      <c r="DEY114" s="632" t="e">
        <f>(IF(DEY47-#REF!&lt;0,0,DEY47-#REF!)+#REF!)*1.21+IF($D$5="Koncesija",-DEY63*0.21,0)</f>
        <v>#REF!</v>
      </c>
      <c r="DEZ114" s="632" t="e">
        <f>(IF(DEZ47-#REF!&lt;0,0,DEZ47-#REF!)+#REF!)*1.21+IF($D$5="Koncesija",-DEZ63*0.21,0)</f>
        <v>#REF!</v>
      </c>
      <c r="DFA114" s="632" t="e">
        <f>(IF(DFA47-#REF!&lt;0,0,DFA47-#REF!)+#REF!)*1.21+IF($D$5="Koncesija",-DFA63*0.21,0)</f>
        <v>#REF!</v>
      </c>
      <c r="DFB114" s="632" t="e">
        <f>(IF(DFB47-#REF!&lt;0,0,DFB47-#REF!)+#REF!)*1.21+IF($D$5="Koncesija",-DFB63*0.21,0)</f>
        <v>#REF!</v>
      </c>
      <c r="DFC114" s="632" t="e">
        <f>(IF(DFC47-#REF!&lt;0,0,DFC47-#REF!)+#REF!)*1.21+IF($D$5="Koncesija",-DFC63*0.21,0)</f>
        <v>#REF!</v>
      </c>
      <c r="DFD114" s="632" t="e">
        <f>(IF(DFD47-#REF!&lt;0,0,DFD47-#REF!)+#REF!)*1.21+IF($D$5="Koncesija",-DFD63*0.21,0)</f>
        <v>#REF!</v>
      </c>
      <c r="DFE114" s="632" t="e">
        <f>(IF(DFE47-#REF!&lt;0,0,DFE47-#REF!)+#REF!)*1.21+IF($D$5="Koncesija",-DFE63*0.21,0)</f>
        <v>#REF!</v>
      </c>
      <c r="DFF114" s="632" t="e">
        <f>(IF(DFF47-#REF!&lt;0,0,DFF47-#REF!)+#REF!)*1.21+IF($D$5="Koncesija",-DFF63*0.21,0)</f>
        <v>#REF!</v>
      </c>
      <c r="DFG114" s="632" t="e">
        <f>(IF(DFG47-#REF!&lt;0,0,DFG47-#REF!)+#REF!)*1.21+IF($D$5="Koncesija",-DFG63*0.21,0)</f>
        <v>#REF!</v>
      </c>
      <c r="DFH114" s="632" t="e">
        <f>(IF(DFH47-#REF!&lt;0,0,DFH47-#REF!)+#REF!)*1.21+IF($D$5="Koncesija",-DFH63*0.21,0)</f>
        <v>#REF!</v>
      </c>
      <c r="DFI114" s="632" t="e">
        <f>(IF(DFI47-#REF!&lt;0,0,DFI47-#REF!)+#REF!)*1.21+IF($D$5="Koncesija",-DFI63*0.21,0)</f>
        <v>#REF!</v>
      </c>
      <c r="DFJ114" s="632" t="e">
        <f>(IF(DFJ47-#REF!&lt;0,0,DFJ47-#REF!)+#REF!)*1.21+IF($D$5="Koncesija",-DFJ63*0.21,0)</f>
        <v>#REF!</v>
      </c>
      <c r="DFK114" s="632" t="e">
        <f>(IF(DFK47-#REF!&lt;0,0,DFK47-#REF!)+#REF!)*1.21+IF($D$5="Koncesija",-DFK63*0.21,0)</f>
        <v>#REF!</v>
      </c>
      <c r="DFL114" s="632" t="e">
        <f>(IF(DFL47-#REF!&lt;0,0,DFL47-#REF!)+#REF!)*1.21+IF($D$5="Koncesija",-DFL63*0.21,0)</f>
        <v>#REF!</v>
      </c>
      <c r="DFM114" s="632" t="e">
        <f>(IF(DFM47-#REF!&lt;0,0,DFM47-#REF!)+#REF!)*1.21+IF($D$5="Koncesija",-DFM63*0.21,0)</f>
        <v>#REF!</v>
      </c>
      <c r="DFN114" s="632" t="e">
        <f>(IF(DFN47-#REF!&lt;0,0,DFN47-#REF!)+#REF!)*1.21+IF($D$5="Koncesija",-DFN63*0.21,0)</f>
        <v>#REF!</v>
      </c>
      <c r="DFO114" s="632" t="e">
        <f>(IF(DFO47-#REF!&lt;0,0,DFO47-#REF!)+#REF!)*1.21+IF($D$5="Koncesija",-DFO63*0.21,0)</f>
        <v>#REF!</v>
      </c>
      <c r="DFP114" s="632" t="e">
        <f>(IF(DFP47-#REF!&lt;0,0,DFP47-#REF!)+#REF!)*1.21+IF($D$5="Koncesija",-DFP63*0.21,0)</f>
        <v>#REF!</v>
      </c>
      <c r="DFQ114" s="632" t="e">
        <f>(IF(DFQ47-#REF!&lt;0,0,DFQ47-#REF!)+#REF!)*1.21+IF($D$5="Koncesija",-DFQ63*0.21,0)</f>
        <v>#REF!</v>
      </c>
      <c r="DFR114" s="632" t="e">
        <f>(IF(DFR47-#REF!&lt;0,0,DFR47-#REF!)+#REF!)*1.21+IF($D$5="Koncesija",-DFR63*0.21,0)</f>
        <v>#REF!</v>
      </c>
      <c r="DFS114" s="632" t="e">
        <f>(IF(DFS47-#REF!&lt;0,0,DFS47-#REF!)+#REF!)*1.21+IF($D$5="Koncesija",-DFS63*0.21,0)</f>
        <v>#REF!</v>
      </c>
      <c r="DFT114" s="632" t="e">
        <f>(IF(DFT47-#REF!&lt;0,0,DFT47-#REF!)+#REF!)*1.21+IF($D$5="Koncesija",-DFT63*0.21,0)</f>
        <v>#REF!</v>
      </c>
      <c r="DFU114" s="632" t="e">
        <f>(IF(DFU47-#REF!&lt;0,0,DFU47-#REF!)+#REF!)*1.21+IF($D$5="Koncesija",-DFU63*0.21,0)</f>
        <v>#REF!</v>
      </c>
      <c r="DFV114" s="632" t="e">
        <f>(IF(DFV47-#REF!&lt;0,0,DFV47-#REF!)+#REF!)*1.21+IF($D$5="Koncesija",-DFV63*0.21,0)</f>
        <v>#REF!</v>
      </c>
      <c r="DFW114" s="632" t="e">
        <f>(IF(DFW47-#REF!&lt;0,0,DFW47-#REF!)+#REF!)*1.21+IF($D$5="Koncesija",-DFW63*0.21,0)</f>
        <v>#REF!</v>
      </c>
      <c r="DFX114" s="632" t="e">
        <f>(IF(DFX47-#REF!&lt;0,0,DFX47-#REF!)+#REF!)*1.21+IF($D$5="Koncesija",-DFX63*0.21,0)</f>
        <v>#REF!</v>
      </c>
      <c r="DFY114" s="632" t="e">
        <f>(IF(DFY47-#REF!&lt;0,0,DFY47-#REF!)+#REF!)*1.21+IF($D$5="Koncesija",-DFY63*0.21,0)</f>
        <v>#REF!</v>
      </c>
      <c r="DFZ114" s="632" t="e">
        <f>(IF(DFZ47-#REF!&lt;0,0,DFZ47-#REF!)+#REF!)*1.21+IF($D$5="Koncesija",-DFZ63*0.21,0)</f>
        <v>#REF!</v>
      </c>
      <c r="DGA114" s="632" t="e">
        <f>(IF(DGA47-#REF!&lt;0,0,DGA47-#REF!)+#REF!)*1.21+IF($D$5="Koncesija",-DGA63*0.21,0)</f>
        <v>#REF!</v>
      </c>
      <c r="DGB114" s="632" t="e">
        <f>(IF(DGB47-#REF!&lt;0,0,DGB47-#REF!)+#REF!)*1.21+IF($D$5="Koncesija",-DGB63*0.21,0)</f>
        <v>#REF!</v>
      </c>
      <c r="DGC114" s="632" t="e">
        <f>(IF(DGC47-#REF!&lt;0,0,DGC47-#REF!)+#REF!)*1.21+IF($D$5="Koncesija",-DGC63*0.21,0)</f>
        <v>#REF!</v>
      </c>
      <c r="DGD114" s="632" t="e">
        <f>(IF(DGD47-#REF!&lt;0,0,DGD47-#REF!)+#REF!)*1.21+IF($D$5="Koncesija",-DGD63*0.21,0)</f>
        <v>#REF!</v>
      </c>
      <c r="DGE114" s="632" t="e">
        <f>(IF(DGE47-#REF!&lt;0,0,DGE47-#REF!)+#REF!)*1.21+IF($D$5="Koncesija",-DGE63*0.21,0)</f>
        <v>#REF!</v>
      </c>
      <c r="DGF114" s="632" t="e">
        <f>(IF(DGF47-#REF!&lt;0,0,DGF47-#REF!)+#REF!)*1.21+IF($D$5="Koncesija",-DGF63*0.21,0)</f>
        <v>#REF!</v>
      </c>
      <c r="DGG114" s="632" t="e">
        <f>(IF(DGG47-#REF!&lt;0,0,DGG47-#REF!)+#REF!)*1.21+IF($D$5="Koncesija",-DGG63*0.21,0)</f>
        <v>#REF!</v>
      </c>
      <c r="DGH114" s="632" t="e">
        <f>(IF(DGH47-#REF!&lt;0,0,DGH47-#REF!)+#REF!)*1.21+IF($D$5="Koncesija",-DGH63*0.21,0)</f>
        <v>#REF!</v>
      </c>
      <c r="DGI114" s="632" t="e">
        <f>(IF(DGI47-#REF!&lt;0,0,DGI47-#REF!)+#REF!)*1.21+IF($D$5="Koncesija",-DGI63*0.21,0)</f>
        <v>#REF!</v>
      </c>
      <c r="DGJ114" s="632" t="e">
        <f>(IF(DGJ47-#REF!&lt;0,0,DGJ47-#REF!)+#REF!)*1.21+IF($D$5="Koncesija",-DGJ63*0.21,0)</f>
        <v>#REF!</v>
      </c>
      <c r="DGK114" s="632" t="e">
        <f>(IF(DGK47-#REF!&lt;0,0,DGK47-#REF!)+#REF!)*1.21+IF($D$5="Koncesija",-DGK63*0.21,0)</f>
        <v>#REF!</v>
      </c>
      <c r="DGL114" s="632" t="e">
        <f>(IF(DGL47-#REF!&lt;0,0,DGL47-#REF!)+#REF!)*1.21+IF($D$5="Koncesija",-DGL63*0.21,0)</f>
        <v>#REF!</v>
      </c>
      <c r="DGM114" s="632" t="e">
        <f>(IF(DGM47-#REF!&lt;0,0,DGM47-#REF!)+#REF!)*1.21+IF($D$5="Koncesija",-DGM63*0.21,0)</f>
        <v>#REF!</v>
      </c>
      <c r="DGN114" s="632" t="e">
        <f>(IF(DGN47-#REF!&lt;0,0,DGN47-#REF!)+#REF!)*1.21+IF($D$5="Koncesija",-DGN63*0.21,0)</f>
        <v>#REF!</v>
      </c>
      <c r="DGO114" s="632" t="e">
        <f>(IF(DGO47-#REF!&lt;0,0,DGO47-#REF!)+#REF!)*1.21+IF($D$5="Koncesija",-DGO63*0.21,0)</f>
        <v>#REF!</v>
      </c>
      <c r="DGP114" s="632" t="e">
        <f>(IF(DGP47-#REF!&lt;0,0,DGP47-#REF!)+#REF!)*1.21+IF($D$5="Koncesija",-DGP63*0.21,0)</f>
        <v>#REF!</v>
      </c>
      <c r="DGQ114" s="632" t="e">
        <f>(IF(DGQ47-#REF!&lt;0,0,DGQ47-#REF!)+#REF!)*1.21+IF($D$5="Koncesija",-DGQ63*0.21,0)</f>
        <v>#REF!</v>
      </c>
      <c r="DGR114" s="632" t="e">
        <f>(IF(DGR47-#REF!&lt;0,0,DGR47-#REF!)+#REF!)*1.21+IF($D$5="Koncesija",-DGR63*0.21,0)</f>
        <v>#REF!</v>
      </c>
      <c r="DGS114" s="632" t="e">
        <f>(IF(DGS47-#REF!&lt;0,0,DGS47-#REF!)+#REF!)*1.21+IF($D$5="Koncesija",-DGS63*0.21,0)</f>
        <v>#REF!</v>
      </c>
      <c r="DGT114" s="632" t="e">
        <f>(IF(DGT47-#REF!&lt;0,0,DGT47-#REF!)+#REF!)*1.21+IF($D$5="Koncesija",-DGT63*0.21,0)</f>
        <v>#REF!</v>
      </c>
      <c r="DGU114" s="632" t="e">
        <f>(IF(DGU47-#REF!&lt;0,0,DGU47-#REF!)+#REF!)*1.21+IF($D$5="Koncesija",-DGU63*0.21,0)</f>
        <v>#REF!</v>
      </c>
      <c r="DGV114" s="632" t="e">
        <f>(IF(DGV47-#REF!&lt;0,0,DGV47-#REF!)+#REF!)*1.21+IF($D$5="Koncesija",-DGV63*0.21,0)</f>
        <v>#REF!</v>
      </c>
      <c r="DGW114" s="632" t="e">
        <f>(IF(DGW47-#REF!&lt;0,0,DGW47-#REF!)+#REF!)*1.21+IF($D$5="Koncesija",-DGW63*0.21,0)</f>
        <v>#REF!</v>
      </c>
      <c r="DGX114" s="632" t="e">
        <f>(IF(DGX47-#REF!&lt;0,0,DGX47-#REF!)+#REF!)*1.21+IF($D$5="Koncesija",-DGX63*0.21,0)</f>
        <v>#REF!</v>
      </c>
      <c r="DGY114" s="632" t="e">
        <f>(IF(DGY47-#REF!&lt;0,0,DGY47-#REF!)+#REF!)*1.21+IF($D$5="Koncesija",-DGY63*0.21,0)</f>
        <v>#REF!</v>
      </c>
      <c r="DGZ114" s="632" t="e">
        <f>(IF(DGZ47-#REF!&lt;0,0,DGZ47-#REF!)+#REF!)*1.21+IF($D$5="Koncesija",-DGZ63*0.21,0)</f>
        <v>#REF!</v>
      </c>
      <c r="DHA114" s="632" t="e">
        <f>(IF(DHA47-#REF!&lt;0,0,DHA47-#REF!)+#REF!)*1.21+IF($D$5="Koncesija",-DHA63*0.21,0)</f>
        <v>#REF!</v>
      </c>
      <c r="DHB114" s="632" t="e">
        <f>(IF(DHB47-#REF!&lt;0,0,DHB47-#REF!)+#REF!)*1.21+IF($D$5="Koncesija",-DHB63*0.21,0)</f>
        <v>#REF!</v>
      </c>
      <c r="DHC114" s="632" t="e">
        <f>(IF(DHC47-#REF!&lt;0,0,DHC47-#REF!)+#REF!)*1.21+IF($D$5="Koncesija",-DHC63*0.21,0)</f>
        <v>#REF!</v>
      </c>
      <c r="DHD114" s="632" t="e">
        <f>(IF(DHD47-#REF!&lt;0,0,DHD47-#REF!)+#REF!)*1.21+IF($D$5="Koncesija",-DHD63*0.21,0)</f>
        <v>#REF!</v>
      </c>
      <c r="DHE114" s="632" t="e">
        <f>(IF(DHE47-#REF!&lt;0,0,DHE47-#REF!)+#REF!)*1.21+IF($D$5="Koncesija",-DHE63*0.21,0)</f>
        <v>#REF!</v>
      </c>
      <c r="DHF114" s="632" t="e">
        <f>(IF(DHF47-#REF!&lt;0,0,DHF47-#REF!)+#REF!)*1.21+IF($D$5="Koncesija",-DHF63*0.21,0)</f>
        <v>#REF!</v>
      </c>
      <c r="DHG114" s="632" t="e">
        <f>(IF(DHG47-#REF!&lt;0,0,DHG47-#REF!)+#REF!)*1.21+IF($D$5="Koncesija",-DHG63*0.21,0)</f>
        <v>#REF!</v>
      </c>
      <c r="DHH114" s="632" t="e">
        <f>(IF(DHH47-#REF!&lt;0,0,DHH47-#REF!)+#REF!)*1.21+IF($D$5="Koncesija",-DHH63*0.21,0)</f>
        <v>#REF!</v>
      </c>
      <c r="DHI114" s="632" t="e">
        <f>(IF(DHI47-#REF!&lt;0,0,DHI47-#REF!)+#REF!)*1.21+IF($D$5="Koncesija",-DHI63*0.21,0)</f>
        <v>#REF!</v>
      </c>
      <c r="DHJ114" s="632" t="e">
        <f>(IF(DHJ47-#REF!&lt;0,0,DHJ47-#REF!)+#REF!)*1.21+IF($D$5="Koncesija",-DHJ63*0.21,0)</f>
        <v>#REF!</v>
      </c>
      <c r="DHK114" s="632" t="e">
        <f>(IF(DHK47-#REF!&lt;0,0,DHK47-#REF!)+#REF!)*1.21+IF($D$5="Koncesija",-DHK63*0.21,0)</f>
        <v>#REF!</v>
      </c>
      <c r="DHL114" s="632" t="e">
        <f>(IF(DHL47-#REF!&lt;0,0,DHL47-#REF!)+#REF!)*1.21+IF($D$5="Koncesija",-DHL63*0.21,0)</f>
        <v>#REF!</v>
      </c>
      <c r="DHM114" s="632" t="e">
        <f>(IF(DHM47-#REF!&lt;0,0,DHM47-#REF!)+#REF!)*1.21+IF($D$5="Koncesija",-DHM63*0.21,0)</f>
        <v>#REF!</v>
      </c>
      <c r="DHN114" s="632" t="e">
        <f>(IF(DHN47-#REF!&lt;0,0,DHN47-#REF!)+#REF!)*1.21+IF($D$5="Koncesija",-DHN63*0.21,0)</f>
        <v>#REF!</v>
      </c>
      <c r="DHO114" s="632" t="e">
        <f>(IF(DHO47-#REF!&lt;0,0,DHO47-#REF!)+#REF!)*1.21+IF($D$5="Koncesija",-DHO63*0.21,0)</f>
        <v>#REF!</v>
      </c>
      <c r="DHP114" s="632" t="e">
        <f>(IF(DHP47-#REF!&lt;0,0,DHP47-#REF!)+#REF!)*1.21+IF($D$5="Koncesija",-DHP63*0.21,0)</f>
        <v>#REF!</v>
      </c>
      <c r="DHQ114" s="632" t="e">
        <f>(IF(DHQ47-#REF!&lt;0,0,DHQ47-#REF!)+#REF!)*1.21+IF($D$5="Koncesija",-DHQ63*0.21,0)</f>
        <v>#REF!</v>
      </c>
      <c r="DHR114" s="632" t="e">
        <f>(IF(DHR47-#REF!&lt;0,0,DHR47-#REF!)+#REF!)*1.21+IF($D$5="Koncesija",-DHR63*0.21,0)</f>
        <v>#REF!</v>
      </c>
      <c r="DHS114" s="632" t="e">
        <f>(IF(DHS47-#REF!&lt;0,0,DHS47-#REF!)+#REF!)*1.21+IF($D$5="Koncesija",-DHS63*0.21,0)</f>
        <v>#REF!</v>
      </c>
      <c r="DHT114" s="632" t="e">
        <f>(IF(DHT47-#REF!&lt;0,0,DHT47-#REF!)+#REF!)*1.21+IF($D$5="Koncesija",-DHT63*0.21,0)</f>
        <v>#REF!</v>
      </c>
      <c r="DHU114" s="632" t="e">
        <f>(IF(DHU47-#REF!&lt;0,0,DHU47-#REF!)+#REF!)*1.21+IF($D$5="Koncesija",-DHU63*0.21,0)</f>
        <v>#REF!</v>
      </c>
      <c r="DHV114" s="632" t="e">
        <f>(IF(DHV47-#REF!&lt;0,0,DHV47-#REF!)+#REF!)*1.21+IF($D$5="Koncesija",-DHV63*0.21,0)</f>
        <v>#REF!</v>
      </c>
      <c r="DHW114" s="632" t="e">
        <f>(IF(DHW47-#REF!&lt;0,0,DHW47-#REF!)+#REF!)*1.21+IF($D$5="Koncesija",-DHW63*0.21,0)</f>
        <v>#REF!</v>
      </c>
      <c r="DHX114" s="632" t="e">
        <f>(IF(DHX47-#REF!&lt;0,0,DHX47-#REF!)+#REF!)*1.21+IF($D$5="Koncesija",-DHX63*0.21,0)</f>
        <v>#REF!</v>
      </c>
      <c r="DHY114" s="632" t="e">
        <f>(IF(DHY47-#REF!&lt;0,0,DHY47-#REF!)+#REF!)*1.21+IF($D$5="Koncesija",-DHY63*0.21,0)</f>
        <v>#REF!</v>
      </c>
      <c r="DHZ114" s="632" t="e">
        <f>(IF(DHZ47-#REF!&lt;0,0,DHZ47-#REF!)+#REF!)*1.21+IF($D$5="Koncesija",-DHZ63*0.21,0)</f>
        <v>#REF!</v>
      </c>
      <c r="DIA114" s="632" t="e">
        <f>(IF(DIA47-#REF!&lt;0,0,DIA47-#REF!)+#REF!)*1.21+IF($D$5="Koncesija",-DIA63*0.21,0)</f>
        <v>#REF!</v>
      </c>
      <c r="DIB114" s="632" t="e">
        <f>(IF(DIB47-#REF!&lt;0,0,DIB47-#REF!)+#REF!)*1.21+IF($D$5="Koncesija",-DIB63*0.21,0)</f>
        <v>#REF!</v>
      </c>
      <c r="DIC114" s="632" t="e">
        <f>(IF(DIC47-#REF!&lt;0,0,DIC47-#REF!)+#REF!)*1.21+IF($D$5="Koncesija",-DIC63*0.21,0)</f>
        <v>#REF!</v>
      </c>
      <c r="DID114" s="632" t="e">
        <f>(IF(DID47-#REF!&lt;0,0,DID47-#REF!)+#REF!)*1.21+IF($D$5="Koncesija",-DID63*0.21,0)</f>
        <v>#REF!</v>
      </c>
      <c r="DIE114" s="632" t="e">
        <f>(IF(DIE47-#REF!&lt;0,0,DIE47-#REF!)+#REF!)*1.21+IF($D$5="Koncesija",-DIE63*0.21,0)</f>
        <v>#REF!</v>
      </c>
      <c r="DIF114" s="632" t="e">
        <f>(IF(DIF47-#REF!&lt;0,0,DIF47-#REF!)+#REF!)*1.21+IF($D$5="Koncesija",-DIF63*0.21,0)</f>
        <v>#REF!</v>
      </c>
      <c r="DIG114" s="632" t="e">
        <f>(IF(DIG47-#REF!&lt;0,0,DIG47-#REF!)+#REF!)*1.21+IF($D$5="Koncesija",-DIG63*0.21,0)</f>
        <v>#REF!</v>
      </c>
      <c r="DIH114" s="632" t="e">
        <f>(IF(DIH47-#REF!&lt;0,0,DIH47-#REF!)+#REF!)*1.21+IF($D$5="Koncesija",-DIH63*0.21,0)</f>
        <v>#REF!</v>
      </c>
      <c r="DII114" s="632" t="e">
        <f>(IF(DII47-#REF!&lt;0,0,DII47-#REF!)+#REF!)*1.21+IF($D$5="Koncesija",-DII63*0.21,0)</f>
        <v>#REF!</v>
      </c>
      <c r="DIJ114" s="632" t="e">
        <f>(IF(DIJ47-#REF!&lt;0,0,DIJ47-#REF!)+#REF!)*1.21+IF($D$5="Koncesija",-DIJ63*0.21,0)</f>
        <v>#REF!</v>
      </c>
      <c r="DIK114" s="632" t="e">
        <f>(IF(DIK47-#REF!&lt;0,0,DIK47-#REF!)+#REF!)*1.21+IF($D$5="Koncesija",-DIK63*0.21,0)</f>
        <v>#REF!</v>
      </c>
      <c r="DIL114" s="632" t="e">
        <f>(IF(DIL47-#REF!&lt;0,0,DIL47-#REF!)+#REF!)*1.21+IF($D$5="Koncesija",-DIL63*0.21,0)</f>
        <v>#REF!</v>
      </c>
      <c r="DIM114" s="632" t="e">
        <f>(IF(DIM47-#REF!&lt;0,0,DIM47-#REF!)+#REF!)*1.21+IF($D$5="Koncesija",-DIM63*0.21,0)</f>
        <v>#REF!</v>
      </c>
      <c r="DIN114" s="632" t="e">
        <f>(IF(DIN47-#REF!&lt;0,0,DIN47-#REF!)+#REF!)*1.21+IF($D$5="Koncesija",-DIN63*0.21,0)</f>
        <v>#REF!</v>
      </c>
      <c r="DIO114" s="632" t="e">
        <f>(IF(DIO47-#REF!&lt;0,0,DIO47-#REF!)+#REF!)*1.21+IF($D$5="Koncesija",-DIO63*0.21,0)</f>
        <v>#REF!</v>
      </c>
      <c r="DIP114" s="632" t="e">
        <f>(IF(DIP47-#REF!&lt;0,0,DIP47-#REF!)+#REF!)*1.21+IF($D$5="Koncesija",-DIP63*0.21,0)</f>
        <v>#REF!</v>
      </c>
      <c r="DIQ114" s="632" t="e">
        <f>(IF(DIQ47-#REF!&lt;0,0,DIQ47-#REF!)+#REF!)*1.21+IF($D$5="Koncesija",-DIQ63*0.21,0)</f>
        <v>#REF!</v>
      </c>
      <c r="DIR114" s="632" t="e">
        <f>(IF(DIR47-#REF!&lt;0,0,DIR47-#REF!)+#REF!)*1.21+IF($D$5="Koncesija",-DIR63*0.21,0)</f>
        <v>#REF!</v>
      </c>
      <c r="DIS114" s="632" t="e">
        <f>(IF(DIS47-#REF!&lt;0,0,DIS47-#REF!)+#REF!)*1.21+IF($D$5="Koncesija",-DIS63*0.21,0)</f>
        <v>#REF!</v>
      </c>
      <c r="DIT114" s="632" t="e">
        <f>(IF(DIT47-#REF!&lt;0,0,DIT47-#REF!)+#REF!)*1.21+IF($D$5="Koncesija",-DIT63*0.21,0)</f>
        <v>#REF!</v>
      </c>
      <c r="DIU114" s="632" t="e">
        <f>(IF(DIU47-#REF!&lt;0,0,DIU47-#REF!)+#REF!)*1.21+IF($D$5="Koncesija",-DIU63*0.21,0)</f>
        <v>#REF!</v>
      </c>
      <c r="DIV114" s="632" t="e">
        <f>(IF(DIV47-#REF!&lt;0,0,DIV47-#REF!)+#REF!)*1.21+IF($D$5="Koncesija",-DIV63*0.21,0)</f>
        <v>#REF!</v>
      </c>
      <c r="DIW114" s="632" t="e">
        <f>(IF(DIW47-#REF!&lt;0,0,DIW47-#REF!)+#REF!)*1.21+IF($D$5="Koncesija",-DIW63*0.21,0)</f>
        <v>#REF!</v>
      </c>
      <c r="DIX114" s="632" t="e">
        <f>(IF(DIX47-#REF!&lt;0,0,DIX47-#REF!)+#REF!)*1.21+IF($D$5="Koncesija",-DIX63*0.21,0)</f>
        <v>#REF!</v>
      </c>
      <c r="DIY114" s="632" t="e">
        <f>(IF(DIY47-#REF!&lt;0,0,DIY47-#REF!)+#REF!)*1.21+IF($D$5="Koncesija",-DIY63*0.21,0)</f>
        <v>#REF!</v>
      </c>
      <c r="DIZ114" s="632" t="e">
        <f>(IF(DIZ47-#REF!&lt;0,0,DIZ47-#REF!)+#REF!)*1.21+IF($D$5="Koncesija",-DIZ63*0.21,0)</f>
        <v>#REF!</v>
      </c>
      <c r="DJA114" s="632" t="e">
        <f>(IF(DJA47-#REF!&lt;0,0,DJA47-#REF!)+#REF!)*1.21+IF($D$5="Koncesija",-DJA63*0.21,0)</f>
        <v>#REF!</v>
      </c>
      <c r="DJB114" s="632" t="e">
        <f>(IF(DJB47-#REF!&lt;0,0,DJB47-#REF!)+#REF!)*1.21+IF($D$5="Koncesija",-DJB63*0.21,0)</f>
        <v>#REF!</v>
      </c>
      <c r="DJC114" s="632" t="e">
        <f>(IF(DJC47-#REF!&lt;0,0,DJC47-#REF!)+#REF!)*1.21+IF($D$5="Koncesija",-DJC63*0.21,0)</f>
        <v>#REF!</v>
      </c>
      <c r="DJD114" s="632" t="e">
        <f>(IF(DJD47-#REF!&lt;0,0,DJD47-#REF!)+#REF!)*1.21+IF($D$5="Koncesija",-DJD63*0.21,0)</f>
        <v>#REF!</v>
      </c>
      <c r="DJE114" s="632" t="e">
        <f>(IF(DJE47-#REF!&lt;0,0,DJE47-#REF!)+#REF!)*1.21+IF($D$5="Koncesija",-DJE63*0.21,0)</f>
        <v>#REF!</v>
      </c>
      <c r="DJF114" s="632" t="e">
        <f>(IF(DJF47-#REF!&lt;0,0,DJF47-#REF!)+#REF!)*1.21+IF($D$5="Koncesija",-DJF63*0.21,0)</f>
        <v>#REF!</v>
      </c>
      <c r="DJG114" s="632" t="e">
        <f>(IF(DJG47-#REF!&lt;0,0,DJG47-#REF!)+#REF!)*1.21+IF($D$5="Koncesija",-DJG63*0.21,0)</f>
        <v>#REF!</v>
      </c>
      <c r="DJH114" s="632" t="e">
        <f>(IF(DJH47-#REF!&lt;0,0,DJH47-#REF!)+#REF!)*1.21+IF($D$5="Koncesija",-DJH63*0.21,0)</f>
        <v>#REF!</v>
      </c>
      <c r="DJI114" s="632" t="e">
        <f>(IF(DJI47-#REF!&lt;0,0,DJI47-#REF!)+#REF!)*1.21+IF($D$5="Koncesija",-DJI63*0.21,0)</f>
        <v>#REF!</v>
      </c>
      <c r="DJJ114" s="632" t="e">
        <f>(IF(DJJ47-#REF!&lt;0,0,DJJ47-#REF!)+#REF!)*1.21+IF($D$5="Koncesija",-DJJ63*0.21,0)</f>
        <v>#REF!</v>
      </c>
      <c r="DJK114" s="632" t="e">
        <f>(IF(DJK47-#REF!&lt;0,0,DJK47-#REF!)+#REF!)*1.21+IF($D$5="Koncesija",-DJK63*0.21,0)</f>
        <v>#REF!</v>
      </c>
      <c r="DJL114" s="632" t="e">
        <f>(IF(DJL47-#REF!&lt;0,0,DJL47-#REF!)+#REF!)*1.21+IF($D$5="Koncesija",-DJL63*0.21,0)</f>
        <v>#REF!</v>
      </c>
      <c r="DJM114" s="632" t="e">
        <f>(IF(DJM47-#REF!&lt;0,0,DJM47-#REF!)+#REF!)*1.21+IF($D$5="Koncesija",-DJM63*0.21,0)</f>
        <v>#REF!</v>
      </c>
      <c r="DJN114" s="632" t="e">
        <f>(IF(DJN47-#REF!&lt;0,0,DJN47-#REF!)+#REF!)*1.21+IF($D$5="Koncesija",-DJN63*0.21,0)</f>
        <v>#REF!</v>
      </c>
      <c r="DJO114" s="632" t="e">
        <f>(IF(DJO47-#REF!&lt;0,0,DJO47-#REF!)+#REF!)*1.21+IF($D$5="Koncesija",-DJO63*0.21,0)</f>
        <v>#REF!</v>
      </c>
      <c r="DJP114" s="632" t="e">
        <f>(IF(DJP47-#REF!&lt;0,0,DJP47-#REF!)+#REF!)*1.21+IF($D$5="Koncesija",-DJP63*0.21,0)</f>
        <v>#REF!</v>
      </c>
      <c r="DJQ114" s="632" t="e">
        <f>(IF(DJQ47-#REF!&lt;0,0,DJQ47-#REF!)+#REF!)*1.21+IF($D$5="Koncesija",-DJQ63*0.21,0)</f>
        <v>#REF!</v>
      </c>
      <c r="DJR114" s="632" t="e">
        <f>(IF(DJR47-#REF!&lt;0,0,DJR47-#REF!)+#REF!)*1.21+IF($D$5="Koncesija",-DJR63*0.21,0)</f>
        <v>#REF!</v>
      </c>
      <c r="DJS114" s="632" t="e">
        <f>(IF(DJS47-#REF!&lt;0,0,DJS47-#REF!)+#REF!)*1.21+IF($D$5="Koncesija",-DJS63*0.21,0)</f>
        <v>#REF!</v>
      </c>
      <c r="DJT114" s="632" t="e">
        <f>(IF(DJT47-#REF!&lt;0,0,DJT47-#REF!)+#REF!)*1.21+IF($D$5="Koncesija",-DJT63*0.21,0)</f>
        <v>#REF!</v>
      </c>
      <c r="DJU114" s="632" t="e">
        <f>(IF(DJU47-#REF!&lt;0,0,DJU47-#REF!)+#REF!)*1.21+IF($D$5="Koncesija",-DJU63*0.21,0)</f>
        <v>#REF!</v>
      </c>
      <c r="DJV114" s="632" t="e">
        <f>(IF(DJV47-#REF!&lt;0,0,DJV47-#REF!)+#REF!)*1.21+IF($D$5="Koncesija",-DJV63*0.21,0)</f>
        <v>#REF!</v>
      </c>
      <c r="DJW114" s="632" t="e">
        <f>(IF(DJW47-#REF!&lt;0,0,DJW47-#REF!)+#REF!)*1.21+IF($D$5="Koncesija",-DJW63*0.21,0)</f>
        <v>#REF!</v>
      </c>
      <c r="DJX114" s="632" t="e">
        <f>(IF(DJX47-#REF!&lt;0,0,DJX47-#REF!)+#REF!)*1.21+IF($D$5="Koncesija",-DJX63*0.21,0)</f>
        <v>#REF!</v>
      </c>
      <c r="DJY114" s="632" t="e">
        <f>(IF(DJY47-#REF!&lt;0,0,DJY47-#REF!)+#REF!)*1.21+IF($D$5="Koncesija",-DJY63*0.21,0)</f>
        <v>#REF!</v>
      </c>
      <c r="DJZ114" s="632" t="e">
        <f>(IF(DJZ47-#REF!&lt;0,0,DJZ47-#REF!)+#REF!)*1.21+IF($D$5="Koncesija",-DJZ63*0.21,0)</f>
        <v>#REF!</v>
      </c>
      <c r="DKA114" s="632" t="e">
        <f>(IF(DKA47-#REF!&lt;0,0,DKA47-#REF!)+#REF!)*1.21+IF($D$5="Koncesija",-DKA63*0.21,0)</f>
        <v>#REF!</v>
      </c>
      <c r="DKB114" s="632" t="e">
        <f>(IF(DKB47-#REF!&lt;0,0,DKB47-#REF!)+#REF!)*1.21+IF($D$5="Koncesija",-DKB63*0.21,0)</f>
        <v>#REF!</v>
      </c>
      <c r="DKC114" s="632" t="e">
        <f>(IF(DKC47-#REF!&lt;0,0,DKC47-#REF!)+#REF!)*1.21+IF($D$5="Koncesija",-DKC63*0.21,0)</f>
        <v>#REF!</v>
      </c>
      <c r="DKD114" s="632" t="e">
        <f>(IF(DKD47-#REF!&lt;0,0,DKD47-#REF!)+#REF!)*1.21+IF($D$5="Koncesija",-DKD63*0.21,0)</f>
        <v>#REF!</v>
      </c>
      <c r="DKE114" s="632" t="e">
        <f>(IF(DKE47-#REF!&lt;0,0,DKE47-#REF!)+#REF!)*1.21+IF($D$5="Koncesija",-DKE63*0.21,0)</f>
        <v>#REF!</v>
      </c>
      <c r="DKF114" s="632" t="e">
        <f>(IF(DKF47-#REF!&lt;0,0,DKF47-#REF!)+#REF!)*1.21+IF($D$5="Koncesija",-DKF63*0.21,0)</f>
        <v>#REF!</v>
      </c>
      <c r="DKG114" s="632" t="e">
        <f>(IF(DKG47-#REF!&lt;0,0,DKG47-#REF!)+#REF!)*1.21+IF($D$5="Koncesija",-DKG63*0.21,0)</f>
        <v>#REF!</v>
      </c>
      <c r="DKH114" s="632" t="e">
        <f>(IF(DKH47-#REF!&lt;0,0,DKH47-#REF!)+#REF!)*1.21+IF($D$5="Koncesija",-DKH63*0.21,0)</f>
        <v>#REF!</v>
      </c>
      <c r="DKI114" s="632" t="e">
        <f>(IF(DKI47-#REF!&lt;0,0,DKI47-#REF!)+#REF!)*1.21+IF($D$5="Koncesija",-DKI63*0.21,0)</f>
        <v>#REF!</v>
      </c>
      <c r="DKJ114" s="632" t="e">
        <f>(IF(DKJ47-#REF!&lt;0,0,DKJ47-#REF!)+#REF!)*1.21+IF($D$5="Koncesija",-DKJ63*0.21,0)</f>
        <v>#REF!</v>
      </c>
      <c r="DKK114" s="632" t="e">
        <f>(IF(DKK47-#REF!&lt;0,0,DKK47-#REF!)+#REF!)*1.21+IF($D$5="Koncesija",-DKK63*0.21,0)</f>
        <v>#REF!</v>
      </c>
      <c r="DKL114" s="632" t="e">
        <f>(IF(DKL47-#REF!&lt;0,0,DKL47-#REF!)+#REF!)*1.21+IF($D$5="Koncesija",-DKL63*0.21,0)</f>
        <v>#REF!</v>
      </c>
      <c r="DKM114" s="632" t="e">
        <f>(IF(DKM47-#REF!&lt;0,0,DKM47-#REF!)+#REF!)*1.21+IF($D$5="Koncesija",-DKM63*0.21,0)</f>
        <v>#REF!</v>
      </c>
      <c r="DKN114" s="632" t="e">
        <f>(IF(DKN47-#REF!&lt;0,0,DKN47-#REF!)+#REF!)*1.21+IF($D$5="Koncesija",-DKN63*0.21,0)</f>
        <v>#REF!</v>
      </c>
      <c r="DKO114" s="632" t="e">
        <f>(IF(DKO47-#REF!&lt;0,0,DKO47-#REF!)+#REF!)*1.21+IF($D$5="Koncesija",-DKO63*0.21,0)</f>
        <v>#REF!</v>
      </c>
      <c r="DKP114" s="632" t="e">
        <f>(IF(DKP47-#REF!&lt;0,0,DKP47-#REF!)+#REF!)*1.21+IF($D$5="Koncesija",-DKP63*0.21,0)</f>
        <v>#REF!</v>
      </c>
      <c r="DKQ114" s="632" t="e">
        <f>(IF(DKQ47-#REF!&lt;0,0,DKQ47-#REF!)+#REF!)*1.21+IF($D$5="Koncesija",-DKQ63*0.21,0)</f>
        <v>#REF!</v>
      </c>
      <c r="DKR114" s="632" t="e">
        <f>(IF(DKR47-#REF!&lt;0,0,DKR47-#REF!)+#REF!)*1.21+IF($D$5="Koncesija",-DKR63*0.21,0)</f>
        <v>#REF!</v>
      </c>
      <c r="DKS114" s="632" t="e">
        <f>(IF(DKS47-#REF!&lt;0,0,DKS47-#REF!)+#REF!)*1.21+IF($D$5="Koncesija",-DKS63*0.21,0)</f>
        <v>#REF!</v>
      </c>
      <c r="DKT114" s="632" t="e">
        <f>(IF(DKT47-#REF!&lt;0,0,DKT47-#REF!)+#REF!)*1.21+IF($D$5="Koncesija",-DKT63*0.21,0)</f>
        <v>#REF!</v>
      </c>
      <c r="DKU114" s="632" t="e">
        <f>(IF(DKU47-#REF!&lt;0,0,DKU47-#REF!)+#REF!)*1.21+IF($D$5="Koncesija",-DKU63*0.21,0)</f>
        <v>#REF!</v>
      </c>
      <c r="DKV114" s="632" t="e">
        <f>(IF(DKV47-#REF!&lt;0,0,DKV47-#REF!)+#REF!)*1.21+IF($D$5="Koncesija",-DKV63*0.21,0)</f>
        <v>#REF!</v>
      </c>
      <c r="DKW114" s="632" t="e">
        <f>(IF(DKW47-#REF!&lt;0,0,DKW47-#REF!)+#REF!)*1.21+IF($D$5="Koncesija",-DKW63*0.21,0)</f>
        <v>#REF!</v>
      </c>
      <c r="DKX114" s="632" t="e">
        <f>(IF(DKX47-#REF!&lt;0,0,DKX47-#REF!)+#REF!)*1.21+IF($D$5="Koncesija",-DKX63*0.21,0)</f>
        <v>#REF!</v>
      </c>
      <c r="DKY114" s="632" t="e">
        <f>(IF(DKY47-#REF!&lt;0,0,DKY47-#REF!)+#REF!)*1.21+IF($D$5="Koncesija",-DKY63*0.21,0)</f>
        <v>#REF!</v>
      </c>
      <c r="DKZ114" s="632" t="e">
        <f>(IF(DKZ47-#REF!&lt;0,0,DKZ47-#REF!)+#REF!)*1.21+IF($D$5="Koncesija",-DKZ63*0.21,0)</f>
        <v>#REF!</v>
      </c>
      <c r="DLA114" s="632" t="e">
        <f>(IF(DLA47-#REF!&lt;0,0,DLA47-#REF!)+#REF!)*1.21+IF($D$5="Koncesija",-DLA63*0.21,0)</f>
        <v>#REF!</v>
      </c>
      <c r="DLB114" s="632" t="e">
        <f>(IF(DLB47-#REF!&lt;0,0,DLB47-#REF!)+#REF!)*1.21+IF($D$5="Koncesija",-DLB63*0.21,0)</f>
        <v>#REF!</v>
      </c>
      <c r="DLC114" s="632" t="e">
        <f>(IF(DLC47-#REF!&lt;0,0,DLC47-#REF!)+#REF!)*1.21+IF($D$5="Koncesija",-DLC63*0.21,0)</f>
        <v>#REF!</v>
      </c>
      <c r="DLD114" s="632" t="e">
        <f>(IF(DLD47-#REF!&lt;0,0,DLD47-#REF!)+#REF!)*1.21+IF($D$5="Koncesija",-DLD63*0.21,0)</f>
        <v>#REF!</v>
      </c>
      <c r="DLE114" s="632" t="e">
        <f>(IF(DLE47-#REF!&lt;0,0,DLE47-#REF!)+#REF!)*1.21+IF($D$5="Koncesija",-DLE63*0.21,0)</f>
        <v>#REF!</v>
      </c>
      <c r="DLF114" s="632" t="e">
        <f>(IF(DLF47-#REF!&lt;0,0,DLF47-#REF!)+#REF!)*1.21+IF($D$5="Koncesija",-DLF63*0.21,0)</f>
        <v>#REF!</v>
      </c>
      <c r="DLG114" s="632" t="e">
        <f>(IF(DLG47-#REF!&lt;0,0,DLG47-#REF!)+#REF!)*1.21+IF($D$5="Koncesija",-DLG63*0.21,0)</f>
        <v>#REF!</v>
      </c>
      <c r="DLH114" s="632" t="e">
        <f>(IF(DLH47-#REF!&lt;0,0,DLH47-#REF!)+#REF!)*1.21+IF($D$5="Koncesija",-DLH63*0.21,0)</f>
        <v>#REF!</v>
      </c>
      <c r="DLI114" s="632" t="e">
        <f>(IF(DLI47-#REF!&lt;0,0,DLI47-#REF!)+#REF!)*1.21+IF($D$5="Koncesija",-DLI63*0.21,0)</f>
        <v>#REF!</v>
      </c>
      <c r="DLJ114" s="632" t="e">
        <f>(IF(DLJ47-#REF!&lt;0,0,DLJ47-#REF!)+#REF!)*1.21+IF($D$5="Koncesija",-DLJ63*0.21,0)</f>
        <v>#REF!</v>
      </c>
      <c r="DLK114" s="632" t="e">
        <f>(IF(DLK47-#REF!&lt;0,0,DLK47-#REF!)+#REF!)*1.21+IF($D$5="Koncesija",-DLK63*0.21,0)</f>
        <v>#REF!</v>
      </c>
      <c r="DLL114" s="632" t="e">
        <f>(IF(DLL47-#REF!&lt;0,0,DLL47-#REF!)+#REF!)*1.21+IF($D$5="Koncesija",-DLL63*0.21,0)</f>
        <v>#REF!</v>
      </c>
      <c r="DLM114" s="632" t="e">
        <f>(IF(DLM47-#REF!&lt;0,0,DLM47-#REF!)+#REF!)*1.21+IF($D$5="Koncesija",-DLM63*0.21,0)</f>
        <v>#REF!</v>
      </c>
      <c r="DLN114" s="632" t="e">
        <f>(IF(DLN47-#REF!&lt;0,0,DLN47-#REF!)+#REF!)*1.21+IF($D$5="Koncesija",-DLN63*0.21,0)</f>
        <v>#REF!</v>
      </c>
      <c r="DLO114" s="632" t="e">
        <f>(IF(DLO47-#REF!&lt;0,0,DLO47-#REF!)+#REF!)*1.21+IF($D$5="Koncesija",-DLO63*0.21,0)</f>
        <v>#REF!</v>
      </c>
      <c r="DLP114" s="632" t="e">
        <f>(IF(DLP47-#REF!&lt;0,0,DLP47-#REF!)+#REF!)*1.21+IF($D$5="Koncesija",-DLP63*0.21,0)</f>
        <v>#REF!</v>
      </c>
      <c r="DLQ114" s="632" t="e">
        <f>(IF(DLQ47-#REF!&lt;0,0,DLQ47-#REF!)+#REF!)*1.21+IF($D$5="Koncesija",-DLQ63*0.21,0)</f>
        <v>#REF!</v>
      </c>
      <c r="DLR114" s="632" t="e">
        <f>(IF(DLR47-#REF!&lt;0,0,DLR47-#REF!)+#REF!)*1.21+IF($D$5="Koncesija",-DLR63*0.21,0)</f>
        <v>#REF!</v>
      </c>
      <c r="DLS114" s="632" t="e">
        <f>(IF(DLS47-#REF!&lt;0,0,DLS47-#REF!)+#REF!)*1.21+IF($D$5="Koncesija",-DLS63*0.21,0)</f>
        <v>#REF!</v>
      </c>
      <c r="DLT114" s="632" t="e">
        <f>(IF(DLT47-#REF!&lt;0,0,DLT47-#REF!)+#REF!)*1.21+IF($D$5="Koncesija",-DLT63*0.21,0)</f>
        <v>#REF!</v>
      </c>
      <c r="DLU114" s="632" t="e">
        <f>(IF(DLU47-#REF!&lt;0,0,DLU47-#REF!)+#REF!)*1.21+IF($D$5="Koncesija",-DLU63*0.21,0)</f>
        <v>#REF!</v>
      </c>
      <c r="DLV114" s="632" t="e">
        <f>(IF(DLV47-#REF!&lt;0,0,DLV47-#REF!)+#REF!)*1.21+IF($D$5="Koncesija",-DLV63*0.21,0)</f>
        <v>#REF!</v>
      </c>
      <c r="DLW114" s="632" t="e">
        <f>(IF(DLW47-#REF!&lt;0,0,DLW47-#REF!)+#REF!)*1.21+IF($D$5="Koncesija",-DLW63*0.21,0)</f>
        <v>#REF!</v>
      </c>
      <c r="DLX114" s="632" t="e">
        <f>(IF(DLX47-#REF!&lt;0,0,DLX47-#REF!)+#REF!)*1.21+IF($D$5="Koncesija",-DLX63*0.21,0)</f>
        <v>#REF!</v>
      </c>
      <c r="DLY114" s="632" t="e">
        <f>(IF(DLY47-#REF!&lt;0,0,DLY47-#REF!)+#REF!)*1.21+IF($D$5="Koncesija",-DLY63*0.21,0)</f>
        <v>#REF!</v>
      </c>
      <c r="DLZ114" s="632" t="e">
        <f>(IF(DLZ47-#REF!&lt;0,0,DLZ47-#REF!)+#REF!)*1.21+IF($D$5="Koncesija",-DLZ63*0.21,0)</f>
        <v>#REF!</v>
      </c>
      <c r="DMA114" s="632" t="e">
        <f>(IF(DMA47-#REF!&lt;0,0,DMA47-#REF!)+#REF!)*1.21+IF($D$5="Koncesija",-DMA63*0.21,0)</f>
        <v>#REF!</v>
      </c>
      <c r="DMB114" s="632" t="e">
        <f>(IF(DMB47-#REF!&lt;0,0,DMB47-#REF!)+#REF!)*1.21+IF($D$5="Koncesija",-DMB63*0.21,0)</f>
        <v>#REF!</v>
      </c>
      <c r="DMC114" s="632" t="e">
        <f>(IF(DMC47-#REF!&lt;0,0,DMC47-#REF!)+#REF!)*1.21+IF($D$5="Koncesija",-DMC63*0.21,0)</f>
        <v>#REF!</v>
      </c>
      <c r="DMD114" s="632" t="e">
        <f>(IF(DMD47-#REF!&lt;0,0,DMD47-#REF!)+#REF!)*1.21+IF($D$5="Koncesija",-DMD63*0.21,0)</f>
        <v>#REF!</v>
      </c>
      <c r="DME114" s="632" t="e">
        <f>(IF(DME47-#REF!&lt;0,0,DME47-#REF!)+#REF!)*1.21+IF($D$5="Koncesija",-DME63*0.21,0)</f>
        <v>#REF!</v>
      </c>
      <c r="DMF114" s="632" t="e">
        <f>(IF(DMF47-#REF!&lt;0,0,DMF47-#REF!)+#REF!)*1.21+IF($D$5="Koncesija",-DMF63*0.21,0)</f>
        <v>#REF!</v>
      </c>
      <c r="DMG114" s="632" t="e">
        <f>(IF(DMG47-#REF!&lt;0,0,DMG47-#REF!)+#REF!)*1.21+IF($D$5="Koncesija",-DMG63*0.21,0)</f>
        <v>#REF!</v>
      </c>
      <c r="DMH114" s="632" t="e">
        <f>(IF(DMH47-#REF!&lt;0,0,DMH47-#REF!)+#REF!)*1.21+IF($D$5="Koncesija",-DMH63*0.21,0)</f>
        <v>#REF!</v>
      </c>
      <c r="DMI114" s="632" t="e">
        <f>(IF(DMI47-#REF!&lt;0,0,DMI47-#REF!)+#REF!)*1.21+IF($D$5="Koncesija",-DMI63*0.21,0)</f>
        <v>#REF!</v>
      </c>
      <c r="DMJ114" s="632" t="e">
        <f>(IF(DMJ47-#REF!&lt;0,0,DMJ47-#REF!)+#REF!)*1.21+IF($D$5="Koncesija",-DMJ63*0.21,0)</f>
        <v>#REF!</v>
      </c>
      <c r="DMK114" s="632" t="e">
        <f>(IF(DMK47-#REF!&lt;0,0,DMK47-#REF!)+#REF!)*1.21+IF($D$5="Koncesija",-DMK63*0.21,0)</f>
        <v>#REF!</v>
      </c>
      <c r="DML114" s="632" t="e">
        <f>(IF(DML47-#REF!&lt;0,0,DML47-#REF!)+#REF!)*1.21+IF($D$5="Koncesija",-DML63*0.21,0)</f>
        <v>#REF!</v>
      </c>
      <c r="DMM114" s="632" t="e">
        <f>(IF(DMM47-#REF!&lt;0,0,DMM47-#REF!)+#REF!)*1.21+IF($D$5="Koncesija",-DMM63*0.21,0)</f>
        <v>#REF!</v>
      </c>
      <c r="DMN114" s="632" t="e">
        <f>(IF(DMN47-#REF!&lt;0,0,DMN47-#REF!)+#REF!)*1.21+IF($D$5="Koncesija",-DMN63*0.21,0)</f>
        <v>#REF!</v>
      </c>
      <c r="DMO114" s="632" t="e">
        <f>(IF(DMO47-#REF!&lt;0,0,DMO47-#REF!)+#REF!)*1.21+IF($D$5="Koncesija",-DMO63*0.21,0)</f>
        <v>#REF!</v>
      </c>
      <c r="DMP114" s="632" t="e">
        <f>(IF(DMP47-#REF!&lt;0,0,DMP47-#REF!)+#REF!)*1.21+IF($D$5="Koncesija",-DMP63*0.21,0)</f>
        <v>#REF!</v>
      </c>
      <c r="DMQ114" s="632" t="e">
        <f>(IF(DMQ47-#REF!&lt;0,0,DMQ47-#REF!)+#REF!)*1.21+IF($D$5="Koncesija",-DMQ63*0.21,0)</f>
        <v>#REF!</v>
      </c>
      <c r="DMR114" s="632" t="e">
        <f>(IF(DMR47-#REF!&lt;0,0,DMR47-#REF!)+#REF!)*1.21+IF($D$5="Koncesija",-DMR63*0.21,0)</f>
        <v>#REF!</v>
      </c>
      <c r="DMS114" s="632" t="e">
        <f>(IF(DMS47-#REF!&lt;0,0,DMS47-#REF!)+#REF!)*1.21+IF($D$5="Koncesija",-DMS63*0.21,0)</f>
        <v>#REF!</v>
      </c>
      <c r="DMT114" s="632" t="e">
        <f>(IF(DMT47-#REF!&lt;0,0,DMT47-#REF!)+#REF!)*1.21+IF($D$5="Koncesija",-DMT63*0.21,0)</f>
        <v>#REF!</v>
      </c>
      <c r="DMU114" s="632" t="e">
        <f>(IF(DMU47-#REF!&lt;0,0,DMU47-#REF!)+#REF!)*1.21+IF($D$5="Koncesija",-DMU63*0.21,0)</f>
        <v>#REF!</v>
      </c>
      <c r="DMV114" s="632" t="e">
        <f>(IF(DMV47-#REF!&lt;0,0,DMV47-#REF!)+#REF!)*1.21+IF($D$5="Koncesija",-DMV63*0.21,0)</f>
        <v>#REF!</v>
      </c>
      <c r="DMW114" s="632" t="e">
        <f>(IF(DMW47-#REF!&lt;0,0,DMW47-#REF!)+#REF!)*1.21+IF($D$5="Koncesija",-DMW63*0.21,0)</f>
        <v>#REF!</v>
      </c>
      <c r="DMX114" s="632" t="e">
        <f>(IF(DMX47-#REF!&lt;0,0,DMX47-#REF!)+#REF!)*1.21+IF($D$5="Koncesija",-DMX63*0.21,0)</f>
        <v>#REF!</v>
      </c>
      <c r="DMY114" s="632" t="e">
        <f>(IF(DMY47-#REF!&lt;0,0,DMY47-#REF!)+#REF!)*1.21+IF($D$5="Koncesija",-DMY63*0.21,0)</f>
        <v>#REF!</v>
      </c>
      <c r="DMZ114" s="632" t="e">
        <f>(IF(DMZ47-#REF!&lt;0,0,DMZ47-#REF!)+#REF!)*1.21+IF($D$5="Koncesija",-DMZ63*0.21,0)</f>
        <v>#REF!</v>
      </c>
      <c r="DNA114" s="632" t="e">
        <f>(IF(DNA47-#REF!&lt;0,0,DNA47-#REF!)+#REF!)*1.21+IF($D$5="Koncesija",-DNA63*0.21,0)</f>
        <v>#REF!</v>
      </c>
      <c r="DNB114" s="632" t="e">
        <f>(IF(DNB47-#REF!&lt;0,0,DNB47-#REF!)+#REF!)*1.21+IF($D$5="Koncesija",-DNB63*0.21,0)</f>
        <v>#REF!</v>
      </c>
      <c r="DNC114" s="632" t="e">
        <f>(IF(DNC47-#REF!&lt;0,0,DNC47-#REF!)+#REF!)*1.21+IF($D$5="Koncesija",-DNC63*0.21,0)</f>
        <v>#REF!</v>
      </c>
      <c r="DND114" s="632" t="e">
        <f>(IF(DND47-#REF!&lt;0,0,DND47-#REF!)+#REF!)*1.21+IF($D$5="Koncesija",-DND63*0.21,0)</f>
        <v>#REF!</v>
      </c>
      <c r="DNE114" s="632" t="e">
        <f>(IF(DNE47-#REF!&lt;0,0,DNE47-#REF!)+#REF!)*1.21+IF($D$5="Koncesija",-DNE63*0.21,0)</f>
        <v>#REF!</v>
      </c>
      <c r="DNF114" s="632" t="e">
        <f>(IF(DNF47-#REF!&lt;0,0,DNF47-#REF!)+#REF!)*1.21+IF($D$5="Koncesija",-DNF63*0.21,0)</f>
        <v>#REF!</v>
      </c>
      <c r="DNG114" s="632" t="e">
        <f>(IF(DNG47-#REF!&lt;0,0,DNG47-#REF!)+#REF!)*1.21+IF($D$5="Koncesija",-DNG63*0.21,0)</f>
        <v>#REF!</v>
      </c>
      <c r="DNH114" s="632" t="e">
        <f>(IF(DNH47-#REF!&lt;0,0,DNH47-#REF!)+#REF!)*1.21+IF($D$5="Koncesija",-DNH63*0.21,0)</f>
        <v>#REF!</v>
      </c>
      <c r="DNI114" s="632" t="e">
        <f>(IF(DNI47-#REF!&lt;0,0,DNI47-#REF!)+#REF!)*1.21+IF($D$5="Koncesija",-DNI63*0.21,0)</f>
        <v>#REF!</v>
      </c>
      <c r="DNJ114" s="632" t="e">
        <f>(IF(DNJ47-#REF!&lt;0,0,DNJ47-#REF!)+#REF!)*1.21+IF($D$5="Koncesija",-DNJ63*0.21,0)</f>
        <v>#REF!</v>
      </c>
      <c r="DNK114" s="632" t="e">
        <f>(IF(DNK47-#REF!&lt;0,0,DNK47-#REF!)+#REF!)*1.21+IF($D$5="Koncesija",-DNK63*0.21,0)</f>
        <v>#REF!</v>
      </c>
      <c r="DNL114" s="632" t="e">
        <f>(IF(DNL47-#REF!&lt;0,0,DNL47-#REF!)+#REF!)*1.21+IF($D$5="Koncesija",-DNL63*0.21,0)</f>
        <v>#REF!</v>
      </c>
      <c r="DNM114" s="632" t="e">
        <f>(IF(DNM47-#REF!&lt;0,0,DNM47-#REF!)+#REF!)*1.21+IF($D$5="Koncesija",-DNM63*0.21,0)</f>
        <v>#REF!</v>
      </c>
      <c r="DNN114" s="632" t="e">
        <f>(IF(DNN47-#REF!&lt;0,0,DNN47-#REF!)+#REF!)*1.21+IF($D$5="Koncesija",-DNN63*0.21,0)</f>
        <v>#REF!</v>
      </c>
      <c r="DNO114" s="632" t="e">
        <f>(IF(DNO47-#REF!&lt;0,0,DNO47-#REF!)+#REF!)*1.21+IF($D$5="Koncesija",-DNO63*0.21,0)</f>
        <v>#REF!</v>
      </c>
      <c r="DNP114" s="632" t="e">
        <f>(IF(DNP47-#REF!&lt;0,0,DNP47-#REF!)+#REF!)*1.21+IF($D$5="Koncesija",-DNP63*0.21,0)</f>
        <v>#REF!</v>
      </c>
      <c r="DNQ114" s="632" t="e">
        <f>(IF(DNQ47-#REF!&lt;0,0,DNQ47-#REF!)+#REF!)*1.21+IF($D$5="Koncesija",-DNQ63*0.21,0)</f>
        <v>#REF!</v>
      </c>
      <c r="DNR114" s="632" t="e">
        <f>(IF(DNR47-#REF!&lt;0,0,DNR47-#REF!)+#REF!)*1.21+IF($D$5="Koncesija",-DNR63*0.21,0)</f>
        <v>#REF!</v>
      </c>
      <c r="DNS114" s="632" t="e">
        <f>(IF(DNS47-#REF!&lt;0,0,DNS47-#REF!)+#REF!)*1.21+IF($D$5="Koncesija",-DNS63*0.21,0)</f>
        <v>#REF!</v>
      </c>
      <c r="DNT114" s="632" t="e">
        <f>(IF(DNT47-#REF!&lt;0,0,DNT47-#REF!)+#REF!)*1.21+IF($D$5="Koncesija",-DNT63*0.21,0)</f>
        <v>#REF!</v>
      </c>
      <c r="DNU114" s="632" t="e">
        <f>(IF(DNU47-#REF!&lt;0,0,DNU47-#REF!)+#REF!)*1.21+IF($D$5="Koncesija",-DNU63*0.21,0)</f>
        <v>#REF!</v>
      </c>
      <c r="DNV114" s="632" t="e">
        <f>(IF(DNV47-#REF!&lt;0,0,DNV47-#REF!)+#REF!)*1.21+IF($D$5="Koncesija",-DNV63*0.21,0)</f>
        <v>#REF!</v>
      </c>
      <c r="DNW114" s="632" t="e">
        <f>(IF(DNW47-#REF!&lt;0,0,DNW47-#REF!)+#REF!)*1.21+IF($D$5="Koncesija",-DNW63*0.21,0)</f>
        <v>#REF!</v>
      </c>
      <c r="DNX114" s="632" t="e">
        <f>(IF(DNX47-#REF!&lt;0,0,DNX47-#REF!)+#REF!)*1.21+IF($D$5="Koncesija",-DNX63*0.21,0)</f>
        <v>#REF!</v>
      </c>
      <c r="DNY114" s="632" t="e">
        <f>(IF(DNY47-#REF!&lt;0,0,DNY47-#REF!)+#REF!)*1.21+IF($D$5="Koncesija",-DNY63*0.21,0)</f>
        <v>#REF!</v>
      </c>
      <c r="DNZ114" s="632" t="e">
        <f>(IF(DNZ47-#REF!&lt;0,0,DNZ47-#REF!)+#REF!)*1.21+IF($D$5="Koncesija",-DNZ63*0.21,0)</f>
        <v>#REF!</v>
      </c>
      <c r="DOA114" s="632" t="e">
        <f>(IF(DOA47-#REF!&lt;0,0,DOA47-#REF!)+#REF!)*1.21+IF($D$5="Koncesija",-DOA63*0.21,0)</f>
        <v>#REF!</v>
      </c>
      <c r="DOB114" s="632" t="e">
        <f>(IF(DOB47-#REF!&lt;0,0,DOB47-#REF!)+#REF!)*1.21+IF($D$5="Koncesija",-DOB63*0.21,0)</f>
        <v>#REF!</v>
      </c>
      <c r="DOC114" s="632" t="e">
        <f>(IF(DOC47-#REF!&lt;0,0,DOC47-#REF!)+#REF!)*1.21+IF($D$5="Koncesija",-DOC63*0.21,0)</f>
        <v>#REF!</v>
      </c>
      <c r="DOD114" s="632" t="e">
        <f>(IF(DOD47-#REF!&lt;0,0,DOD47-#REF!)+#REF!)*1.21+IF($D$5="Koncesija",-DOD63*0.21,0)</f>
        <v>#REF!</v>
      </c>
      <c r="DOE114" s="632" t="e">
        <f>(IF(DOE47-#REF!&lt;0,0,DOE47-#REF!)+#REF!)*1.21+IF($D$5="Koncesija",-DOE63*0.21,0)</f>
        <v>#REF!</v>
      </c>
      <c r="DOF114" s="632" t="e">
        <f>(IF(DOF47-#REF!&lt;0,0,DOF47-#REF!)+#REF!)*1.21+IF($D$5="Koncesija",-DOF63*0.21,0)</f>
        <v>#REF!</v>
      </c>
      <c r="DOG114" s="632" t="e">
        <f>(IF(DOG47-#REF!&lt;0,0,DOG47-#REF!)+#REF!)*1.21+IF($D$5="Koncesija",-DOG63*0.21,0)</f>
        <v>#REF!</v>
      </c>
      <c r="DOH114" s="632" t="e">
        <f>(IF(DOH47-#REF!&lt;0,0,DOH47-#REF!)+#REF!)*1.21+IF($D$5="Koncesija",-DOH63*0.21,0)</f>
        <v>#REF!</v>
      </c>
      <c r="DOI114" s="632" t="e">
        <f>(IF(DOI47-#REF!&lt;0,0,DOI47-#REF!)+#REF!)*1.21+IF($D$5="Koncesija",-DOI63*0.21,0)</f>
        <v>#REF!</v>
      </c>
      <c r="DOJ114" s="632" t="e">
        <f>(IF(DOJ47-#REF!&lt;0,0,DOJ47-#REF!)+#REF!)*1.21+IF($D$5="Koncesija",-DOJ63*0.21,0)</f>
        <v>#REF!</v>
      </c>
      <c r="DOK114" s="632" t="e">
        <f>(IF(DOK47-#REF!&lt;0,0,DOK47-#REF!)+#REF!)*1.21+IF($D$5="Koncesija",-DOK63*0.21,0)</f>
        <v>#REF!</v>
      </c>
      <c r="DOL114" s="632" t="e">
        <f>(IF(DOL47-#REF!&lt;0,0,DOL47-#REF!)+#REF!)*1.21+IF($D$5="Koncesija",-DOL63*0.21,0)</f>
        <v>#REF!</v>
      </c>
      <c r="DOM114" s="632" t="e">
        <f>(IF(DOM47-#REF!&lt;0,0,DOM47-#REF!)+#REF!)*1.21+IF($D$5="Koncesija",-DOM63*0.21,0)</f>
        <v>#REF!</v>
      </c>
      <c r="DON114" s="632" t="e">
        <f>(IF(DON47-#REF!&lt;0,0,DON47-#REF!)+#REF!)*1.21+IF($D$5="Koncesija",-DON63*0.21,0)</f>
        <v>#REF!</v>
      </c>
      <c r="DOO114" s="632" t="e">
        <f>(IF(DOO47-#REF!&lt;0,0,DOO47-#REF!)+#REF!)*1.21+IF($D$5="Koncesija",-DOO63*0.21,0)</f>
        <v>#REF!</v>
      </c>
      <c r="DOP114" s="632" t="e">
        <f>(IF(DOP47-#REF!&lt;0,0,DOP47-#REF!)+#REF!)*1.21+IF($D$5="Koncesija",-DOP63*0.21,0)</f>
        <v>#REF!</v>
      </c>
      <c r="DOQ114" s="632" t="e">
        <f>(IF(DOQ47-#REF!&lt;0,0,DOQ47-#REF!)+#REF!)*1.21+IF($D$5="Koncesija",-DOQ63*0.21,0)</f>
        <v>#REF!</v>
      </c>
      <c r="DOR114" s="632" t="e">
        <f>(IF(DOR47-#REF!&lt;0,0,DOR47-#REF!)+#REF!)*1.21+IF($D$5="Koncesija",-DOR63*0.21,0)</f>
        <v>#REF!</v>
      </c>
      <c r="DOS114" s="632" t="e">
        <f>(IF(DOS47-#REF!&lt;0,0,DOS47-#REF!)+#REF!)*1.21+IF($D$5="Koncesija",-DOS63*0.21,0)</f>
        <v>#REF!</v>
      </c>
      <c r="DOT114" s="632" t="e">
        <f>(IF(DOT47-#REF!&lt;0,0,DOT47-#REF!)+#REF!)*1.21+IF($D$5="Koncesija",-DOT63*0.21,0)</f>
        <v>#REF!</v>
      </c>
      <c r="DOU114" s="632" t="e">
        <f>(IF(DOU47-#REF!&lt;0,0,DOU47-#REF!)+#REF!)*1.21+IF($D$5="Koncesija",-DOU63*0.21,0)</f>
        <v>#REF!</v>
      </c>
      <c r="DOV114" s="632" t="e">
        <f>(IF(DOV47-#REF!&lt;0,0,DOV47-#REF!)+#REF!)*1.21+IF($D$5="Koncesija",-DOV63*0.21,0)</f>
        <v>#REF!</v>
      </c>
      <c r="DOW114" s="632" t="e">
        <f>(IF(DOW47-#REF!&lt;0,0,DOW47-#REF!)+#REF!)*1.21+IF($D$5="Koncesija",-DOW63*0.21,0)</f>
        <v>#REF!</v>
      </c>
      <c r="DOX114" s="632" t="e">
        <f>(IF(DOX47-#REF!&lt;0,0,DOX47-#REF!)+#REF!)*1.21+IF($D$5="Koncesija",-DOX63*0.21,0)</f>
        <v>#REF!</v>
      </c>
      <c r="DOY114" s="632" t="e">
        <f>(IF(DOY47-#REF!&lt;0,0,DOY47-#REF!)+#REF!)*1.21+IF($D$5="Koncesija",-DOY63*0.21,0)</f>
        <v>#REF!</v>
      </c>
      <c r="DOZ114" s="632" t="e">
        <f>(IF(DOZ47-#REF!&lt;0,0,DOZ47-#REF!)+#REF!)*1.21+IF($D$5="Koncesija",-DOZ63*0.21,0)</f>
        <v>#REF!</v>
      </c>
      <c r="DPA114" s="632" t="e">
        <f>(IF(DPA47-#REF!&lt;0,0,DPA47-#REF!)+#REF!)*1.21+IF($D$5="Koncesija",-DPA63*0.21,0)</f>
        <v>#REF!</v>
      </c>
      <c r="DPB114" s="632" t="e">
        <f>(IF(DPB47-#REF!&lt;0,0,DPB47-#REF!)+#REF!)*1.21+IF($D$5="Koncesija",-DPB63*0.21,0)</f>
        <v>#REF!</v>
      </c>
      <c r="DPC114" s="632" t="e">
        <f>(IF(DPC47-#REF!&lt;0,0,DPC47-#REF!)+#REF!)*1.21+IF($D$5="Koncesija",-DPC63*0.21,0)</f>
        <v>#REF!</v>
      </c>
      <c r="DPD114" s="632" t="e">
        <f>(IF(DPD47-#REF!&lt;0,0,DPD47-#REF!)+#REF!)*1.21+IF($D$5="Koncesija",-DPD63*0.21,0)</f>
        <v>#REF!</v>
      </c>
      <c r="DPE114" s="632" t="e">
        <f>(IF(DPE47-#REF!&lt;0,0,DPE47-#REF!)+#REF!)*1.21+IF($D$5="Koncesija",-DPE63*0.21,0)</f>
        <v>#REF!</v>
      </c>
      <c r="DPF114" s="632" t="e">
        <f>(IF(DPF47-#REF!&lt;0,0,DPF47-#REF!)+#REF!)*1.21+IF($D$5="Koncesija",-DPF63*0.21,0)</f>
        <v>#REF!</v>
      </c>
      <c r="DPG114" s="632" t="e">
        <f>(IF(DPG47-#REF!&lt;0,0,DPG47-#REF!)+#REF!)*1.21+IF($D$5="Koncesija",-DPG63*0.21,0)</f>
        <v>#REF!</v>
      </c>
      <c r="DPH114" s="632" t="e">
        <f>(IF(DPH47-#REF!&lt;0,0,DPH47-#REF!)+#REF!)*1.21+IF($D$5="Koncesija",-DPH63*0.21,0)</f>
        <v>#REF!</v>
      </c>
      <c r="DPI114" s="632" t="e">
        <f>(IF(DPI47-#REF!&lt;0,0,DPI47-#REF!)+#REF!)*1.21+IF($D$5="Koncesija",-DPI63*0.21,0)</f>
        <v>#REF!</v>
      </c>
      <c r="DPJ114" s="632" t="e">
        <f>(IF(DPJ47-#REF!&lt;0,0,DPJ47-#REF!)+#REF!)*1.21+IF($D$5="Koncesija",-DPJ63*0.21,0)</f>
        <v>#REF!</v>
      </c>
      <c r="DPK114" s="632" t="e">
        <f>(IF(DPK47-#REF!&lt;0,0,DPK47-#REF!)+#REF!)*1.21+IF($D$5="Koncesija",-DPK63*0.21,0)</f>
        <v>#REF!</v>
      </c>
      <c r="DPL114" s="632" t="e">
        <f>(IF(DPL47-#REF!&lt;0,0,DPL47-#REF!)+#REF!)*1.21+IF($D$5="Koncesija",-DPL63*0.21,0)</f>
        <v>#REF!</v>
      </c>
      <c r="DPM114" s="632" t="e">
        <f>(IF(DPM47-#REF!&lt;0,0,DPM47-#REF!)+#REF!)*1.21+IF($D$5="Koncesija",-DPM63*0.21,0)</f>
        <v>#REF!</v>
      </c>
      <c r="DPN114" s="632" t="e">
        <f>(IF(DPN47-#REF!&lt;0,0,DPN47-#REF!)+#REF!)*1.21+IF($D$5="Koncesija",-DPN63*0.21,0)</f>
        <v>#REF!</v>
      </c>
      <c r="DPO114" s="632" t="e">
        <f>(IF(DPO47-#REF!&lt;0,0,DPO47-#REF!)+#REF!)*1.21+IF($D$5="Koncesija",-DPO63*0.21,0)</f>
        <v>#REF!</v>
      </c>
      <c r="DPP114" s="632" t="e">
        <f>(IF(DPP47-#REF!&lt;0,0,DPP47-#REF!)+#REF!)*1.21+IF($D$5="Koncesija",-DPP63*0.21,0)</f>
        <v>#REF!</v>
      </c>
      <c r="DPQ114" s="632" t="e">
        <f>(IF(DPQ47-#REF!&lt;0,0,DPQ47-#REF!)+#REF!)*1.21+IF($D$5="Koncesija",-DPQ63*0.21,0)</f>
        <v>#REF!</v>
      </c>
      <c r="DPR114" s="632" t="e">
        <f>(IF(DPR47-#REF!&lt;0,0,DPR47-#REF!)+#REF!)*1.21+IF($D$5="Koncesija",-DPR63*0.21,0)</f>
        <v>#REF!</v>
      </c>
      <c r="DPS114" s="632" t="e">
        <f>(IF(DPS47-#REF!&lt;0,0,DPS47-#REF!)+#REF!)*1.21+IF($D$5="Koncesija",-DPS63*0.21,0)</f>
        <v>#REF!</v>
      </c>
      <c r="DPT114" s="632" t="e">
        <f>(IF(DPT47-#REF!&lt;0,0,DPT47-#REF!)+#REF!)*1.21+IF($D$5="Koncesija",-DPT63*0.21,0)</f>
        <v>#REF!</v>
      </c>
      <c r="DPU114" s="632" t="e">
        <f>(IF(DPU47-#REF!&lt;0,0,DPU47-#REF!)+#REF!)*1.21+IF($D$5="Koncesija",-DPU63*0.21,0)</f>
        <v>#REF!</v>
      </c>
      <c r="DPV114" s="632" t="e">
        <f>(IF(DPV47-#REF!&lt;0,0,DPV47-#REF!)+#REF!)*1.21+IF($D$5="Koncesija",-DPV63*0.21,0)</f>
        <v>#REF!</v>
      </c>
      <c r="DPW114" s="632" t="e">
        <f>(IF(DPW47-#REF!&lt;0,0,DPW47-#REF!)+#REF!)*1.21+IF($D$5="Koncesija",-DPW63*0.21,0)</f>
        <v>#REF!</v>
      </c>
      <c r="DPX114" s="632" t="e">
        <f>(IF(DPX47-#REF!&lt;0,0,DPX47-#REF!)+#REF!)*1.21+IF($D$5="Koncesija",-DPX63*0.21,0)</f>
        <v>#REF!</v>
      </c>
      <c r="DPY114" s="632" t="e">
        <f>(IF(DPY47-#REF!&lt;0,0,DPY47-#REF!)+#REF!)*1.21+IF($D$5="Koncesija",-DPY63*0.21,0)</f>
        <v>#REF!</v>
      </c>
      <c r="DPZ114" s="632" t="e">
        <f>(IF(DPZ47-#REF!&lt;0,0,DPZ47-#REF!)+#REF!)*1.21+IF($D$5="Koncesija",-DPZ63*0.21,0)</f>
        <v>#REF!</v>
      </c>
      <c r="DQA114" s="632" t="e">
        <f>(IF(DQA47-#REF!&lt;0,0,DQA47-#REF!)+#REF!)*1.21+IF($D$5="Koncesija",-DQA63*0.21,0)</f>
        <v>#REF!</v>
      </c>
      <c r="DQB114" s="632" t="e">
        <f>(IF(DQB47-#REF!&lt;0,0,DQB47-#REF!)+#REF!)*1.21+IF($D$5="Koncesija",-DQB63*0.21,0)</f>
        <v>#REF!</v>
      </c>
      <c r="DQC114" s="632" t="e">
        <f>(IF(DQC47-#REF!&lt;0,0,DQC47-#REF!)+#REF!)*1.21+IF($D$5="Koncesija",-DQC63*0.21,0)</f>
        <v>#REF!</v>
      </c>
      <c r="DQD114" s="632" t="e">
        <f>(IF(DQD47-#REF!&lt;0,0,DQD47-#REF!)+#REF!)*1.21+IF($D$5="Koncesija",-DQD63*0.21,0)</f>
        <v>#REF!</v>
      </c>
      <c r="DQE114" s="632" t="e">
        <f>(IF(DQE47-#REF!&lt;0,0,DQE47-#REF!)+#REF!)*1.21+IF($D$5="Koncesija",-DQE63*0.21,0)</f>
        <v>#REF!</v>
      </c>
      <c r="DQF114" s="632" t="e">
        <f>(IF(DQF47-#REF!&lt;0,0,DQF47-#REF!)+#REF!)*1.21+IF($D$5="Koncesija",-DQF63*0.21,0)</f>
        <v>#REF!</v>
      </c>
      <c r="DQG114" s="632" t="e">
        <f>(IF(DQG47-#REF!&lt;0,0,DQG47-#REF!)+#REF!)*1.21+IF($D$5="Koncesija",-DQG63*0.21,0)</f>
        <v>#REF!</v>
      </c>
      <c r="DQH114" s="632" t="e">
        <f>(IF(DQH47-#REF!&lt;0,0,DQH47-#REF!)+#REF!)*1.21+IF($D$5="Koncesija",-DQH63*0.21,0)</f>
        <v>#REF!</v>
      </c>
      <c r="DQI114" s="632" t="e">
        <f>(IF(DQI47-#REF!&lt;0,0,DQI47-#REF!)+#REF!)*1.21+IF($D$5="Koncesija",-DQI63*0.21,0)</f>
        <v>#REF!</v>
      </c>
      <c r="DQJ114" s="632" t="e">
        <f>(IF(DQJ47-#REF!&lt;0,0,DQJ47-#REF!)+#REF!)*1.21+IF($D$5="Koncesija",-DQJ63*0.21,0)</f>
        <v>#REF!</v>
      </c>
      <c r="DQK114" s="632" t="e">
        <f>(IF(DQK47-#REF!&lt;0,0,DQK47-#REF!)+#REF!)*1.21+IF($D$5="Koncesija",-DQK63*0.21,0)</f>
        <v>#REF!</v>
      </c>
      <c r="DQL114" s="632" t="e">
        <f>(IF(DQL47-#REF!&lt;0,0,DQL47-#REF!)+#REF!)*1.21+IF($D$5="Koncesija",-DQL63*0.21,0)</f>
        <v>#REF!</v>
      </c>
      <c r="DQM114" s="632" t="e">
        <f>(IF(DQM47-#REF!&lt;0,0,DQM47-#REF!)+#REF!)*1.21+IF($D$5="Koncesija",-DQM63*0.21,0)</f>
        <v>#REF!</v>
      </c>
      <c r="DQN114" s="632" t="e">
        <f>(IF(DQN47-#REF!&lt;0,0,DQN47-#REF!)+#REF!)*1.21+IF($D$5="Koncesija",-DQN63*0.21,0)</f>
        <v>#REF!</v>
      </c>
      <c r="DQO114" s="632" t="e">
        <f>(IF(DQO47-#REF!&lt;0,0,DQO47-#REF!)+#REF!)*1.21+IF($D$5="Koncesija",-DQO63*0.21,0)</f>
        <v>#REF!</v>
      </c>
      <c r="DQP114" s="632" t="e">
        <f>(IF(DQP47-#REF!&lt;0,0,DQP47-#REF!)+#REF!)*1.21+IF($D$5="Koncesija",-DQP63*0.21,0)</f>
        <v>#REF!</v>
      </c>
      <c r="DQQ114" s="632" t="e">
        <f>(IF(DQQ47-#REF!&lt;0,0,DQQ47-#REF!)+#REF!)*1.21+IF($D$5="Koncesija",-DQQ63*0.21,0)</f>
        <v>#REF!</v>
      </c>
      <c r="DQR114" s="632" t="e">
        <f>(IF(DQR47-#REF!&lt;0,0,DQR47-#REF!)+#REF!)*1.21+IF($D$5="Koncesija",-DQR63*0.21,0)</f>
        <v>#REF!</v>
      </c>
      <c r="DQS114" s="632" t="e">
        <f>(IF(DQS47-#REF!&lt;0,0,DQS47-#REF!)+#REF!)*1.21+IF($D$5="Koncesija",-DQS63*0.21,0)</f>
        <v>#REF!</v>
      </c>
      <c r="DQT114" s="632" t="e">
        <f>(IF(DQT47-#REF!&lt;0,0,DQT47-#REF!)+#REF!)*1.21+IF($D$5="Koncesija",-DQT63*0.21,0)</f>
        <v>#REF!</v>
      </c>
      <c r="DQU114" s="632" t="e">
        <f>(IF(DQU47-#REF!&lt;0,0,DQU47-#REF!)+#REF!)*1.21+IF($D$5="Koncesija",-DQU63*0.21,0)</f>
        <v>#REF!</v>
      </c>
      <c r="DQV114" s="632" t="e">
        <f>(IF(DQV47-#REF!&lt;0,0,DQV47-#REF!)+#REF!)*1.21+IF($D$5="Koncesija",-DQV63*0.21,0)</f>
        <v>#REF!</v>
      </c>
      <c r="DQW114" s="632" t="e">
        <f>(IF(DQW47-#REF!&lt;0,0,DQW47-#REF!)+#REF!)*1.21+IF($D$5="Koncesija",-DQW63*0.21,0)</f>
        <v>#REF!</v>
      </c>
      <c r="DQX114" s="632" t="e">
        <f>(IF(DQX47-#REF!&lt;0,0,DQX47-#REF!)+#REF!)*1.21+IF($D$5="Koncesija",-DQX63*0.21,0)</f>
        <v>#REF!</v>
      </c>
      <c r="DQY114" s="632" t="e">
        <f>(IF(DQY47-#REF!&lt;0,0,DQY47-#REF!)+#REF!)*1.21+IF($D$5="Koncesija",-DQY63*0.21,0)</f>
        <v>#REF!</v>
      </c>
      <c r="DQZ114" s="632" t="e">
        <f>(IF(DQZ47-#REF!&lt;0,0,DQZ47-#REF!)+#REF!)*1.21+IF($D$5="Koncesija",-DQZ63*0.21,0)</f>
        <v>#REF!</v>
      </c>
      <c r="DRA114" s="632" t="e">
        <f>(IF(DRA47-#REF!&lt;0,0,DRA47-#REF!)+#REF!)*1.21+IF($D$5="Koncesija",-DRA63*0.21,0)</f>
        <v>#REF!</v>
      </c>
      <c r="DRB114" s="632" t="e">
        <f>(IF(DRB47-#REF!&lt;0,0,DRB47-#REF!)+#REF!)*1.21+IF($D$5="Koncesija",-DRB63*0.21,0)</f>
        <v>#REF!</v>
      </c>
      <c r="DRC114" s="632" t="e">
        <f>(IF(DRC47-#REF!&lt;0,0,DRC47-#REF!)+#REF!)*1.21+IF($D$5="Koncesija",-DRC63*0.21,0)</f>
        <v>#REF!</v>
      </c>
      <c r="DRD114" s="632" t="e">
        <f>(IF(DRD47-#REF!&lt;0,0,DRD47-#REF!)+#REF!)*1.21+IF($D$5="Koncesija",-DRD63*0.21,0)</f>
        <v>#REF!</v>
      </c>
      <c r="DRE114" s="632" t="e">
        <f>(IF(DRE47-#REF!&lt;0,0,DRE47-#REF!)+#REF!)*1.21+IF($D$5="Koncesija",-DRE63*0.21,0)</f>
        <v>#REF!</v>
      </c>
      <c r="DRF114" s="632" t="e">
        <f>(IF(DRF47-#REF!&lt;0,0,DRF47-#REF!)+#REF!)*1.21+IF($D$5="Koncesija",-DRF63*0.21,0)</f>
        <v>#REF!</v>
      </c>
      <c r="DRG114" s="632" t="e">
        <f>(IF(DRG47-#REF!&lt;0,0,DRG47-#REF!)+#REF!)*1.21+IF($D$5="Koncesija",-DRG63*0.21,0)</f>
        <v>#REF!</v>
      </c>
      <c r="DRH114" s="632" t="e">
        <f>(IF(DRH47-#REF!&lt;0,0,DRH47-#REF!)+#REF!)*1.21+IF($D$5="Koncesija",-DRH63*0.21,0)</f>
        <v>#REF!</v>
      </c>
      <c r="DRI114" s="632" t="e">
        <f>(IF(DRI47-#REF!&lt;0,0,DRI47-#REF!)+#REF!)*1.21+IF($D$5="Koncesija",-DRI63*0.21,0)</f>
        <v>#REF!</v>
      </c>
      <c r="DRJ114" s="632" t="e">
        <f>(IF(DRJ47-#REF!&lt;0,0,DRJ47-#REF!)+#REF!)*1.21+IF($D$5="Koncesija",-DRJ63*0.21,0)</f>
        <v>#REF!</v>
      </c>
      <c r="DRK114" s="632" t="e">
        <f>(IF(DRK47-#REF!&lt;0,0,DRK47-#REF!)+#REF!)*1.21+IF($D$5="Koncesija",-DRK63*0.21,0)</f>
        <v>#REF!</v>
      </c>
      <c r="DRL114" s="632" t="e">
        <f>(IF(DRL47-#REF!&lt;0,0,DRL47-#REF!)+#REF!)*1.21+IF($D$5="Koncesija",-DRL63*0.21,0)</f>
        <v>#REF!</v>
      </c>
      <c r="DRM114" s="632" t="e">
        <f>(IF(DRM47-#REF!&lt;0,0,DRM47-#REF!)+#REF!)*1.21+IF($D$5="Koncesija",-DRM63*0.21,0)</f>
        <v>#REF!</v>
      </c>
      <c r="DRN114" s="632" t="e">
        <f>(IF(DRN47-#REF!&lt;0,0,DRN47-#REF!)+#REF!)*1.21+IF($D$5="Koncesija",-DRN63*0.21,0)</f>
        <v>#REF!</v>
      </c>
      <c r="DRO114" s="632" t="e">
        <f>(IF(DRO47-#REF!&lt;0,0,DRO47-#REF!)+#REF!)*1.21+IF($D$5="Koncesija",-DRO63*0.21,0)</f>
        <v>#REF!</v>
      </c>
      <c r="DRP114" s="632" t="e">
        <f>(IF(DRP47-#REF!&lt;0,0,DRP47-#REF!)+#REF!)*1.21+IF($D$5="Koncesija",-DRP63*0.21,0)</f>
        <v>#REF!</v>
      </c>
      <c r="DRQ114" s="632" t="e">
        <f>(IF(DRQ47-#REF!&lt;0,0,DRQ47-#REF!)+#REF!)*1.21+IF($D$5="Koncesija",-DRQ63*0.21,0)</f>
        <v>#REF!</v>
      </c>
      <c r="DRR114" s="632" t="e">
        <f>(IF(DRR47-#REF!&lt;0,0,DRR47-#REF!)+#REF!)*1.21+IF($D$5="Koncesija",-DRR63*0.21,0)</f>
        <v>#REF!</v>
      </c>
      <c r="DRS114" s="632" t="e">
        <f>(IF(DRS47-#REF!&lt;0,0,DRS47-#REF!)+#REF!)*1.21+IF($D$5="Koncesija",-DRS63*0.21,0)</f>
        <v>#REF!</v>
      </c>
      <c r="DRT114" s="632" t="e">
        <f>(IF(DRT47-#REF!&lt;0,0,DRT47-#REF!)+#REF!)*1.21+IF($D$5="Koncesija",-DRT63*0.21,0)</f>
        <v>#REF!</v>
      </c>
      <c r="DRU114" s="632" t="e">
        <f>(IF(DRU47-#REF!&lt;0,0,DRU47-#REF!)+#REF!)*1.21+IF($D$5="Koncesija",-DRU63*0.21,0)</f>
        <v>#REF!</v>
      </c>
      <c r="DRV114" s="632" t="e">
        <f>(IF(DRV47-#REF!&lt;0,0,DRV47-#REF!)+#REF!)*1.21+IF($D$5="Koncesija",-DRV63*0.21,0)</f>
        <v>#REF!</v>
      </c>
      <c r="DRW114" s="632" t="e">
        <f>(IF(DRW47-#REF!&lt;0,0,DRW47-#REF!)+#REF!)*1.21+IF($D$5="Koncesija",-DRW63*0.21,0)</f>
        <v>#REF!</v>
      </c>
      <c r="DRX114" s="632" t="e">
        <f>(IF(DRX47-#REF!&lt;0,0,DRX47-#REF!)+#REF!)*1.21+IF($D$5="Koncesija",-DRX63*0.21,0)</f>
        <v>#REF!</v>
      </c>
      <c r="DRY114" s="632" t="e">
        <f>(IF(DRY47-#REF!&lt;0,0,DRY47-#REF!)+#REF!)*1.21+IF($D$5="Koncesija",-DRY63*0.21,0)</f>
        <v>#REF!</v>
      </c>
      <c r="DRZ114" s="632" t="e">
        <f>(IF(DRZ47-#REF!&lt;0,0,DRZ47-#REF!)+#REF!)*1.21+IF($D$5="Koncesija",-DRZ63*0.21,0)</f>
        <v>#REF!</v>
      </c>
      <c r="DSA114" s="632" t="e">
        <f>(IF(DSA47-#REF!&lt;0,0,DSA47-#REF!)+#REF!)*1.21+IF($D$5="Koncesija",-DSA63*0.21,0)</f>
        <v>#REF!</v>
      </c>
      <c r="DSB114" s="632" t="e">
        <f>(IF(DSB47-#REF!&lt;0,0,DSB47-#REF!)+#REF!)*1.21+IF($D$5="Koncesija",-DSB63*0.21,0)</f>
        <v>#REF!</v>
      </c>
      <c r="DSC114" s="632" t="e">
        <f>(IF(DSC47-#REF!&lt;0,0,DSC47-#REF!)+#REF!)*1.21+IF($D$5="Koncesija",-DSC63*0.21,0)</f>
        <v>#REF!</v>
      </c>
      <c r="DSD114" s="632" t="e">
        <f>(IF(DSD47-#REF!&lt;0,0,DSD47-#REF!)+#REF!)*1.21+IF($D$5="Koncesija",-DSD63*0.21,0)</f>
        <v>#REF!</v>
      </c>
      <c r="DSE114" s="632" t="e">
        <f>(IF(DSE47-#REF!&lt;0,0,DSE47-#REF!)+#REF!)*1.21+IF($D$5="Koncesija",-DSE63*0.21,0)</f>
        <v>#REF!</v>
      </c>
      <c r="DSF114" s="632" t="e">
        <f>(IF(DSF47-#REF!&lt;0,0,DSF47-#REF!)+#REF!)*1.21+IF($D$5="Koncesija",-DSF63*0.21,0)</f>
        <v>#REF!</v>
      </c>
      <c r="DSG114" s="632" t="e">
        <f>(IF(DSG47-#REF!&lt;0,0,DSG47-#REF!)+#REF!)*1.21+IF($D$5="Koncesija",-DSG63*0.21,0)</f>
        <v>#REF!</v>
      </c>
      <c r="DSH114" s="632" t="e">
        <f>(IF(DSH47-#REF!&lt;0,0,DSH47-#REF!)+#REF!)*1.21+IF($D$5="Koncesija",-DSH63*0.21,0)</f>
        <v>#REF!</v>
      </c>
      <c r="DSI114" s="632" t="e">
        <f>(IF(DSI47-#REF!&lt;0,0,DSI47-#REF!)+#REF!)*1.21+IF($D$5="Koncesija",-DSI63*0.21,0)</f>
        <v>#REF!</v>
      </c>
      <c r="DSJ114" s="632" t="e">
        <f>(IF(DSJ47-#REF!&lt;0,0,DSJ47-#REF!)+#REF!)*1.21+IF($D$5="Koncesija",-DSJ63*0.21,0)</f>
        <v>#REF!</v>
      </c>
      <c r="DSK114" s="632" t="e">
        <f>(IF(DSK47-#REF!&lt;0,0,DSK47-#REF!)+#REF!)*1.21+IF($D$5="Koncesija",-DSK63*0.21,0)</f>
        <v>#REF!</v>
      </c>
      <c r="DSL114" s="632" t="e">
        <f>(IF(DSL47-#REF!&lt;0,0,DSL47-#REF!)+#REF!)*1.21+IF($D$5="Koncesija",-DSL63*0.21,0)</f>
        <v>#REF!</v>
      </c>
      <c r="DSM114" s="632" t="e">
        <f>(IF(DSM47-#REF!&lt;0,0,DSM47-#REF!)+#REF!)*1.21+IF($D$5="Koncesija",-DSM63*0.21,0)</f>
        <v>#REF!</v>
      </c>
      <c r="DSN114" s="632" t="e">
        <f>(IF(DSN47-#REF!&lt;0,0,DSN47-#REF!)+#REF!)*1.21+IF($D$5="Koncesija",-DSN63*0.21,0)</f>
        <v>#REF!</v>
      </c>
      <c r="DSO114" s="632" t="e">
        <f>(IF(DSO47-#REF!&lt;0,0,DSO47-#REF!)+#REF!)*1.21+IF($D$5="Koncesija",-DSO63*0.21,0)</f>
        <v>#REF!</v>
      </c>
      <c r="DSP114" s="632" t="e">
        <f>(IF(DSP47-#REF!&lt;0,0,DSP47-#REF!)+#REF!)*1.21+IF($D$5="Koncesija",-DSP63*0.21,0)</f>
        <v>#REF!</v>
      </c>
      <c r="DSQ114" s="632" t="e">
        <f>(IF(DSQ47-#REF!&lt;0,0,DSQ47-#REF!)+#REF!)*1.21+IF($D$5="Koncesija",-DSQ63*0.21,0)</f>
        <v>#REF!</v>
      </c>
      <c r="DSR114" s="632" t="e">
        <f>(IF(DSR47-#REF!&lt;0,0,DSR47-#REF!)+#REF!)*1.21+IF($D$5="Koncesija",-DSR63*0.21,0)</f>
        <v>#REF!</v>
      </c>
      <c r="DSS114" s="632" t="e">
        <f>(IF(DSS47-#REF!&lt;0,0,DSS47-#REF!)+#REF!)*1.21+IF($D$5="Koncesija",-DSS63*0.21,0)</f>
        <v>#REF!</v>
      </c>
      <c r="DST114" s="632" t="e">
        <f>(IF(DST47-#REF!&lt;0,0,DST47-#REF!)+#REF!)*1.21+IF($D$5="Koncesija",-DST63*0.21,0)</f>
        <v>#REF!</v>
      </c>
      <c r="DSU114" s="632" t="e">
        <f>(IF(DSU47-#REF!&lt;0,0,DSU47-#REF!)+#REF!)*1.21+IF($D$5="Koncesija",-DSU63*0.21,0)</f>
        <v>#REF!</v>
      </c>
      <c r="DSV114" s="632" t="e">
        <f>(IF(DSV47-#REF!&lt;0,0,DSV47-#REF!)+#REF!)*1.21+IF($D$5="Koncesija",-DSV63*0.21,0)</f>
        <v>#REF!</v>
      </c>
      <c r="DSW114" s="632" t="e">
        <f>(IF(DSW47-#REF!&lt;0,0,DSW47-#REF!)+#REF!)*1.21+IF($D$5="Koncesija",-DSW63*0.21,0)</f>
        <v>#REF!</v>
      </c>
      <c r="DSX114" s="632" t="e">
        <f>(IF(DSX47-#REF!&lt;0,0,DSX47-#REF!)+#REF!)*1.21+IF($D$5="Koncesija",-DSX63*0.21,0)</f>
        <v>#REF!</v>
      </c>
      <c r="DSY114" s="632" t="e">
        <f>(IF(DSY47-#REF!&lt;0,0,DSY47-#REF!)+#REF!)*1.21+IF($D$5="Koncesija",-DSY63*0.21,0)</f>
        <v>#REF!</v>
      </c>
      <c r="DSZ114" s="632" t="e">
        <f>(IF(DSZ47-#REF!&lt;0,0,DSZ47-#REF!)+#REF!)*1.21+IF($D$5="Koncesija",-DSZ63*0.21,0)</f>
        <v>#REF!</v>
      </c>
      <c r="DTA114" s="632" t="e">
        <f>(IF(DTA47-#REF!&lt;0,0,DTA47-#REF!)+#REF!)*1.21+IF($D$5="Koncesija",-DTA63*0.21,0)</f>
        <v>#REF!</v>
      </c>
      <c r="DTB114" s="632" t="e">
        <f>(IF(DTB47-#REF!&lt;0,0,DTB47-#REF!)+#REF!)*1.21+IF($D$5="Koncesija",-DTB63*0.21,0)</f>
        <v>#REF!</v>
      </c>
      <c r="DTC114" s="632" t="e">
        <f>(IF(DTC47-#REF!&lt;0,0,DTC47-#REF!)+#REF!)*1.21+IF($D$5="Koncesija",-DTC63*0.21,0)</f>
        <v>#REF!</v>
      </c>
      <c r="DTD114" s="632" t="e">
        <f>(IF(DTD47-#REF!&lt;0,0,DTD47-#REF!)+#REF!)*1.21+IF($D$5="Koncesija",-DTD63*0.21,0)</f>
        <v>#REF!</v>
      </c>
      <c r="DTE114" s="632" t="e">
        <f>(IF(DTE47-#REF!&lt;0,0,DTE47-#REF!)+#REF!)*1.21+IF($D$5="Koncesija",-DTE63*0.21,0)</f>
        <v>#REF!</v>
      </c>
      <c r="DTF114" s="632" t="e">
        <f>(IF(DTF47-#REF!&lt;0,0,DTF47-#REF!)+#REF!)*1.21+IF($D$5="Koncesija",-DTF63*0.21,0)</f>
        <v>#REF!</v>
      </c>
      <c r="DTG114" s="632" t="e">
        <f>(IF(DTG47-#REF!&lt;0,0,DTG47-#REF!)+#REF!)*1.21+IF($D$5="Koncesija",-DTG63*0.21,0)</f>
        <v>#REF!</v>
      </c>
      <c r="DTH114" s="632" t="e">
        <f>(IF(DTH47-#REF!&lt;0,0,DTH47-#REF!)+#REF!)*1.21+IF($D$5="Koncesija",-DTH63*0.21,0)</f>
        <v>#REF!</v>
      </c>
      <c r="DTI114" s="632" t="e">
        <f>(IF(DTI47-#REF!&lt;0,0,DTI47-#REF!)+#REF!)*1.21+IF($D$5="Koncesija",-DTI63*0.21,0)</f>
        <v>#REF!</v>
      </c>
      <c r="DTJ114" s="632" t="e">
        <f>(IF(DTJ47-#REF!&lt;0,0,DTJ47-#REF!)+#REF!)*1.21+IF($D$5="Koncesija",-DTJ63*0.21,0)</f>
        <v>#REF!</v>
      </c>
      <c r="DTK114" s="632" t="e">
        <f>(IF(DTK47-#REF!&lt;0,0,DTK47-#REF!)+#REF!)*1.21+IF($D$5="Koncesija",-DTK63*0.21,0)</f>
        <v>#REF!</v>
      </c>
      <c r="DTL114" s="632" t="e">
        <f>(IF(DTL47-#REF!&lt;0,0,DTL47-#REF!)+#REF!)*1.21+IF($D$5="Koncesija",-DTL63*0.21,0)</f>
        <v>#REF!</v>
      </c>
      <c r="DTM114" s="632" t="e">
        <f>(IF(DTM47-#REF!&lt;0,0,DTM47-#REF!)+#REF!)*1.21+IF($D$5="Koncesija",-DTM63*0.21,0)</f>
        <v>#REF!</v>
      </c>
      <c r="DTN114" s="632" t="e">
        <f>(IF(DTN47-#REF!&lt;0,0,DTN47-#REF!)+#REF!)*1.21+IF($D$5="Koncesija",-DTN63*0.21,0)</f>
        <v>#REF!</v>
      </c>
      <c r="DTO114" s="632" t="e">
        <f>(IF(DTO47-#REF!&lt;0,0,DTO47-#REF!)+#REF!)*1.21+IF($D$5="Koncesija",-DTO63*0.21,0)</f>
        <v>#REF!</v>
      </c>
      <c r="DTP114" s="632" t="e">
        <f>(IF(DTP47-#REF!&lt;0,0,DTP47-#REF!)+#REF!)*1.21+IF($D$5="Koncesija",-DTP63*0.21,0)</f>
        <v>#REF!</v>
      </c>
      <c r="DTQ114" s="632" t="e">
        <f>(IF(DTQ47-#REF!&lt;0,0,DTQ47-#REF!)+#REF!)*1.21+IF($D$5="Koncesija",-DTQ63*0.21,0)</f>
        <v>#REF!</v>
      </c>
      <c r="DTR114" s="632" t="e">
        <f>(IF(DTR47-#REF!&lt;0,0,DTR47-#REF!)+#REF!)*1.21+IF($D$5="Koncesija",-DTR63*0.21,0)</f>
        <v>#REF!</v>
      </c>
      <c r="DTS114" s="632" t="e">
        <f>(IF(DTS47-#REF!&lt;0,0,DTS47-#REF!)+#REF!)*1.21+IF($D$5="Koncesija",-DTS63*0.21,0)</f>
        <v>#REF!</v>
      </c>
      <c r="DTT114" s="632" t="e">
        <f>(IF(DTT47-#REF!&lt;0,0,DTT47-#REF!)+#REF!)*1.21+IF($D$5="Koncesija",-DTT63*0.21,0)</f>
        <v>#REF!</v>
      </c>
      <c r="DTU114" s="632" t="e">
        <f>(IF(DTU47-#REF!&lt;0,0,DTU47-#REF!)+#REF!)*1.21+IF($D$5="Koncesija",-DTU63*0.21,0)</f>
        <v>#REF!</v>
      </c>
      <c r="DTV114" s="632" t="e">
        <f>(IF(DTV47-#REF!&lt;0,0,DTV47-#REF!)+#REF!)*1.21+IF($D$5="Koncesija",-DTV63*0.21,0)</f>
        <v>#REF!</v>
      </c>
      <c r="DTW114" s="632" t="e">
        <f>(IF(DTW47-#REF!&lt;0,0,DTW47-#REF!)+#REF!)*1.21+IF($D$5="Koncesija",-DTW63*0.21,0)</f>
        <v>#REF!</v>
      </c>
      <c r="DTX114" s="632" t="e">
        <f>(IF(DTX47-#REF!&lt;0,0,DTX47-#REF!)+#REF!)*1.21+IF($D$5="Koncesija",-DTX63*0.21,0)</f>
        <v>#REF!</v>
      </c>
      <c r="DTY114" s="632" t="e">
        <f>(IF(DTY47-#REF!&lt;0,0,DTY47-#REF!)+#REF!)*1.21+IF($D$5="Koncesija",-DTY63*0.21,0)</f>
        <v>#REF!</v>
      </c>
      <c r="DTZ114" s="632" t="e">
        <f>(IF(DTZ47-#REF!&lt;0,0,DTZ47-#REF!)+#REF!)*1.21+IF($D$5="Koncesija",-DTZ63*0.21,0)</f>
        <v>#REF!</v>
      </c>
      <c r="DUA114" s="632" t="e">
        <f>(IF(DUA47-#REF!&lt;0,0,DUA47-#REF!)+#REF!)*1.21+IF($D$5="Koncesija",-DUA63*0.21,0)</f>
        <v>#REF!</v>
      </c>
      <c r="DUB114" s="632" t="e">
        <f>(IF(DUB47-#REF!&lt;0,0,DUB47-#REF!)+#REF!)*1.21+IF($D$5="Koncesija",-DUB63*0.21,0)</f>
        <v>#REF!</v>
      </c>
      <c r="DUC114" s="632" t="e">
        <f>(IF(DUC47-#REF!&lt;0,0,DUC47-#REF!)+#REF!)*1.21+IF($D$5="Koncesija",-DUC63*0.21,0)</f>
        <v>#REF!</v>
      </c>
      <c r="DUD114" s="632" t="e">
        <f>(IF(DUD47-#REF!&lt;0,0,DUD47-#REF!)+#REF!)*1.21+IF($D$5="Koncesija",-DUD63*0.21,0)</f>
        <v>#REF!</v>
      </c>
      <c r="DUE114" s="632" t="e">
        <f>(IF(DUE47-#REF!&lt;0,0,DUE47-#REF!)+#REF!)*1.21+IF($D$5="Koncesija",-DUE63*0.21,0)</f>
        <v>#REF!</v>
      </c>
      <c r="DUF114" s="632" t="e">
        <f>(IF(DUF47-#REF!&lt;0,0,DUF47-#REF!)+#REF!)*1.21+IF($D$5="Koncesija",-DUF63*0.21,0)</f>
        <v>#REF!</v>
      </c>
      <c r="DUG114" s="632" t="e">
        <f>(IF(DUG47-#REF!&lt;0,0,DUG47-#REF!)+#REF!)*1.21+IF($D$5="Koncesija",-DUG63*0.21,0)</f>
        <v>#REF!</v>
      </c>
      <c r="DUH114" s="632" t="e">
        <f>(IF(DUH47-#REF!&lt;0,0,DUH47-#REF!)+#REF!)*1.21+IF($D$5="Koncesija",-DUH63*0.21,0)</f>
        <v>#REF!</v>
      </c>
      <c r="DUI114" s="632" t="e">
        <f>(IF(DUI47-#REF!&lt;0,0,DUI47-#REF!)+#REF!)*1.21+IF($D$5="Koncesija",-DUI63*0.21,0)</f>
        <v>#REF!</v>
      </c>
      <c r="DUJ114" s="632" t="e">
        <f>(IF(DUJ47-#REF!&lt;0,0,DUJ47-#REF!)+#REF!)*1.21+IF($D$5="Koncesija",-DUJ63*0.21,0)</f>
        <v>#REF!</v>
      </c>
      <c r="DUK114" s="632" t="e">
        <f>(IF(DUK47-#REF!&lt;0,0,DUK47-#REF!)+#REF!)*1.21+IF($D$5="Koncesija",-DUK63*0.21,0)</f>
        <v>#REF!</v>
      </c>
      <c r="DUL114" s="632" t="e">
        <f>(IF(DUL47-#REF!&lt;0,0,DUL47-#REF!)+#REF!)*1.21+IF($D$5="Koncesija",-DUL63*0.21,0)</f>
        <v>#REF!</v>
      </c>
      <c r="DUM114" s="632" t="e">
        <f>(IF(DUM47-#REF!&lt;0,0,DUM47-#REF!)+#REF!)*1.21+IF($D$5="Koncesija",-DUM63*0.21,0)</f>
        <v>#REF!</v>
      </c>
      <c r="DUN114" s="632" t="e">
        <f>(IF(DUN47-#REF!&lt;0,0,DUN47-#REF!)+#REF!)*1.21+IF($D$5="Koncesija",-DUN63*0.21,0)</f>
        <v>#REF!</v>
      </c>
      <c r="DUO114" s="632" t="e">
        <f>(IF(DUO47-#REF!&lt;0,0,DUO47-#REF!)+#REF!)*1.21+IF($D$5="Koncesija",-DUO63*0.21,0)</f>
        <v>#REF!</v>
      </c>
      <c r="DUP114" s="632" t="e">
        <f>(IF(DUP47-#REF!&lt;0,0,DUP47-#REF!)+#REF!)*1.21+IF($D$5="Koncesija",-DUP63*0.21,0)</f>
        <v>#REF!</v>
      </c>
      <c r="DUQ114" s="632" t="e">
        <f>(IF(DUQ47-#REF!&lt;0,0,DUQ47-#REF!)+#REF!)*1.21+IF($D$5="Koncesija",-DUQ63*0.21,0)</f>
        <v>#REF!</v>
      </c>
      <c r="DUR114" s="632" t="e">
        <f>(IF(DUR47-#REF!&lt;0,0,DUR47-#REF!)+#REF!)*1.21+IF($D$5="Koncesija",-DUR63*0.21,0)</f>
        <v>#REF!</v>
      </c>
      <c r="DUS114" s="632" t="e">
        <f>(IF(DUS47-#REF!&lt;0,0,DUS47-#REF!)+#REF!)*1.21+IF($D$5="Koncesija",-DUS63*0.21,0)</f>
        <v>#REF!</v>
      </c>
      <c r="DUT114" s="632" t="e">
        <f>(IF(DUT47-#REF!&lt;0,0,DUT47-#REF!)+#REF!)*1.21+IF($D$5="Koncesija",-DUT63*0.21,0)</f>
        <v>#REF!</v>
      </c>
      <c r="DUU114" s="632" t="e">
        <f>(IF(DUU47-#REF!&lt;0,0,DUU47-#REF!)+#REF!)*1.21+IF($D$5="Koncesija",-DUU63*0.21,0)</f>
        <v>#REF!</v>
      </c>
      <c r="DUV114" s="632" t="e">
        <f>(IF(DUV47-#REF!&lt;0,0,DUV47-#REF!)+#REF!)*1.21+IF($D$5="Koncesija",-DUV63*0.21,0)</f>
        <v>#REF!</v>
      </c>
      <c r="DUW114" s="632" t="e">
        <f>(IF(DUW47-#REF!&lt;0,0,DUW47-#REF!)+#REF!)*1.21+IF($D$5="Koncesija",-DUW63*0.21,0)</f>
        <v>#REF!</v>
      </c>
      <c r="DUX114" s="632" t="e">
        <f>(IF(DUX47-#REF!&lt;0,0,DUX47-#REF!)+#REF!)*1.21+IF($D$5="Koncesija",-DUX63*0.21,0)</f>
        <v>#REF!</v>
      </c>
      <c r="DUY114" s="632" t="e">
        <f>(IF(DUY47-#REF!&lt;0,0,DUY47-#REF!)+#REF!)*1.21+IF($D$5="Koncesija",-DUY63*0.21,0)</f>
        <v>#REF!</v>
      </c>
      <c r="DUZ114" s="632" t="e">
        <f>(IF(DUZ47-#REF!&lt;0,0,DUZ47-#REF!)+#REF!)*1.21+IF($D$5="Koncesija",-DUZ63*0.21,0)</f>
        <v>#REF!</v>
      </c>
      <c r="DVA114" s="632" t="e">
        <f>(IF(DVA47-#REF!&lt;0,0,DVA47-#REF!)+#REF!)*1.21+IF($D$5="Koncesija",-DVA63*0.21,0)</f>
        <v>#REF!</v>
      </c>
      <c r="DVB114" s="632" t="e">
        <f>(IF(DVB47-#REF!&lt;0,0,DVB47-#REF!)+#REF!)*1.21+IF($D$5="Koncesija",-DVB63*0.21,0)</f>
        <v>#REF!</v>
      </c>
      <c r="DVC114" s="632" t="e">
        <f>(IF(DVC47-#REF!&lt;0,0,DVC47-#REF!)+#REF!)*1.21+IF($D$5="Koncesija",-DVC63*0.21,0)</f>
        <v>#REF!</v>
      </c>
      <c r="DVD114" s="632" t="e">
        <f>(IF(DVD47-#REF!&lt;0,0,DVD47-#REF!)+#REF!)*1.21+IF($D$5="Koncesija",-DVD63*0.21,0)</f>
        <v>#REF!</v>
      </c>
      <c r="DVE114" s="632" t="e">
        <f>(IF(DVE47-#REF!&lt;0,0,DVE47-#REF!)+#REF!)*1.21+IF($D$5="Koncesija",-DVE63*0.21,0)</f>
        <v>#REF!</v>
      </c>
      <c r="DVF114" s="632" t="e">
        <f>(IF(DVF47-#REF!&lt;0,0,DVF47-#REF!)+#REF!)*1.21+IF($D$5="Koncesija",-DVF63*0.21,0)</f>
        <v>#REF!</v>
      </c>
      <c r="DVG114" s="632" t="e">
        <f>(IF(DVG47-#REF!&lt;0,0,DVG47-#REF!)+#REF!)*1.21+IF($D$5="Koncesija",-DVG63*0.21,0)</f>
        <v>#REF!</v>
      </c>
      <c r="DVH114" s="632" t="e">
        <f>(IF(DVH47-#REF!&lt;0,0,DVH47-#REF!)+#REF!)*1.21+IF($D$5="Koncesija",-DVH63*0.21,0)</f>
        <v>#REF!</v>
      </c>
      <c r="DVI114" s="632" t="e">
        <f>(IF(DVI47-#REF!&lt;0,0,DVI47-#REF!)+#REF!)*1.21+IF($D$5="Koncesija",-DVI63*0.21,0)</f>
        <v>#REF!</v>
      </c>
      <c r="DVJ114" s="632" t="e">
        <f>(IF(DVJ47-#REF!&lt;0,0,DVJ47-#REF!)+#REF!)*1.21+IF($D$5="Koncesija",-DVJ63*0.21,0)</f>
        <v>#REF!</v>
      </c>
      <c r="DVK114" s="632" t="e">
        <f>(IF(DVK47-#REF!&lt;0,0,DVK47-#REF!)+#REF!)*1.21+IF($D$5="Koncesija",-DVK63*0.21,0)</f>
        <v>#REF!</v>
      </c>
      <c r="DVL114" s="632" t="e">
        <f>(IF(DVL47-#REF!&lt;0,0,DVL47-#REF!)+#REF!)*1.21+IF($D$5="Koncesija",-DVL63*0.21,0)</f>
        <v>#REF!</v>
      </c>
      <c r="DVM114" s="632" t="e">
        <f>(IF(DVM47-#REF!&lt;0,0,DVM47-#REF!)+#REF!)*1.21+IF($D$5="Koncesija",-DVM63*0.21,0)</f>
        <v>#REF!</v>
      </c>
      <c r="DVN114" s="632" t="e">
        <f>(IF(DVN47-#REF!&lt;0,0,DVN47-#REF!)+#REF!)*1.21+IF($D$5="Koncesija",-DVN63*0.21,0)</f>
        <v>#REF!</v>
      </c>
      <c r="DVO114" s="632" t="e">
        <f>(IF(DVO47-#REF!&lt;0,0,DVO47-#REF!)+#REF!)*1.21+IF($D$5="Koncesija",-DVO63*0.21,0)</f>
        <v>#REF!</v>
      </c>
      <c r="DVP114" s="632" t="e">
        <f>(IF(DVP47-#REF!&lt;0,0,DVP47-#REF!)+#REF!)*1.21+IF($D$5="Koncesija",-DVP63*0.21,0)</f>
        <v>#REF!</v>
      </c>
      <c r="DVQ114" s="632" t="e">
        <f>(IF(DVQ47-#REF!&lt;0,0,DVQ47-#REF!)+#REF!)*1.21+IF($D$5="Koncesija",-DVQ63*0.21,0)</f>
        <v>#REF!</v>
      </c>
      <c r="DVR114" s="632" t="e">
        <f>(IF(DVR47-#REF!&lt;0,0,DVR47-#REF!)+#REF!)*1.21+IF($D$5="Koncesija",-DVR63*0.21,0)</f>
        <v>#REF!</v>
      </c>
      <c r="DVS114" s="632" t="e">
        <f>(IF(DVS47-#REF!&lt;0,0,DVS47-#REF!)+#REF!)*1.21+IF($D$5="Koncesija",-DVS63*0.21,0)</f>
        <v>#REF!</v>
      </c>
      <c r="DVT114" s="632" t="e">
        <f>(IF(DVT47-#REF!&lt;0,0,DVT47-#REF!)+#REF!)*1.21+IF($D$5="Koncesija",-DVT63*0.21,0)</f>
        <v>#REF!</v>
      </c>
      <c r="DVU114" s="632" t="e">
        <f>(IF(DVU47-#REF!&lt;0,0,DVU47-#REF!)+#REF!)*1.21+IF($D$5="Koncesija",-DVU63*0.21,0)</f>
        <v>#REF!</v>
      </c>
      <c r="DVV114" s="632" t="e">
        <f>(IF(DVV47-#REF!&lt;0,0,DVV47-#REF!)+#REF!)*1.21+IF($D$5="Koncesija",-DVV63*0.21,0)</f>
        <v>#REF!</v>
      </c>
      <c r="DVW114" s="632" t="e">
        <f>(IF(DVW47-#REF!&lt;0,0,DVW47-#REF!)+#REF!)*1.21+IF($D$5="Koncesija",-DVW63*0.21,0)</f>
        <v>#REF!</v>
      </c>
      <c r="DVX114" s="632" t="e">
        <f>(IF(DVX47-#REF!&lt;0,0,DVX47-#REF!)+#REF!)*1.21+IF($D$5="Koncesija",-DVX63*0.21,0)</f>
        <v>#REF!</v>
      </c>
      <c r="DVY114" s="632" t="e">
        <f>(IF(DVY47-#REF!&lt;0,0,DVY47-#REF!)+#REF!)*1.21+IF($D$5="Koncesija",-DVY63*0.21,0)</f>
        <v>#REF!</v>
      </c>
      <c r="DVZ114" s="632" t="e">
        <f>(IF(DVZ47-#REF!&lt;0,0,DVZ47-#REF!)+#REF!)*1.21+IF($D$5="Koncesija",-DVZ63*0.21,0)</f>
        <v>#REF!</v>
      </c>
      <c r="DWA114" s="632" t="e">
        <f>(IF(DWA47-#REF!&lt;0,0,DWA47-#REF!)+#REF!)*1.21+IF($D$5="Koncesija",-DWA63*0.21,0)</f>
        <v>#REF!</v>
      </c>
      <c r="DWB114" s="632" t="e">
        <f>(IF(DWB47-#REF!&lt;0,0,DWB47-#REF!)+#REF!)*1.21+IF($D$5="Koncesija",-DWB63*0.21,0)</f>
        <v>#REF!</v>
      </c>
      <c r="DWC114" s="632" t="e">
        <f>(IF(DWC47-#REF!&lt;0,0,DWC47-#REF!)+#REF!)*1.21+IF($D$5="Koncesija",-DWC63*0.21,0)</f>
        <v>#REF!</v>
      </c>
      <c r="DWD114" s="632" t="e">
        <f>(IF(DWD47-#REF!&lt;0,0,DWD47-#REF!)+#REF!)*1.21+IF($D$5="Koncesija",-DWD63*0.21,0)</f>
        <v>#REF!</v>
      </c>
      <c r="DWE114" s="632" t="e">
        <f>(IF(DWE47-#REF!&lt;0,0,DWE47-#REF!)+#REF!)*1.21+IF($D$5="Koncesija",-DWE63*0.21,0)</f>
        <v>#REF!</v>
      </c>
      <c r="DWF114" s="632" t="e">
        <f>(IF(DWF47-#REF!&lt;0,0,DWF47-#REF!)+#REF!)*1.21+IF($D$5="Koncesija",-DWF63*0.21,0)</f>
        <v>#REF!</v>
      </c>
      <c r="DWG114" s="632" t="e">
        <f>(IF(DWG47-#REF!&lt;0,0,DWG47-#REF!)+#REF!)*1.21+IF($D$5="Koncesija",-DWG63*0.21,0)</f>
        <v>#REF!</v>
      </c>
      <c r="DWH114" s="632" t="e">
        <f>(IF(DWH47-#REF!&lt;0,0,DWH47-#REF!)+#REF!)*1.21+IF($D$5="Koncesija",-DWH63*0.21,0)</f>
        <v>#REF!</v>
      </c>
      <c r="DWI114" s="632" t="e">
        <f>(IF(DWI47-#REF!&lt;0,0,DWI47-#REF!)+#REF!)*1.21+IF($D$5="Koncesija",-DWI63*0.21,0)</f>
        <v>#REF!</v>
      </c>
      <c r="DWJ114" s="632" t="e">
        <f>(IF(DWJ47-#REF!&lt;0,0,DWJ47-#REF!)+#REF!)*1.21+IF($D$5="Koncesija",-DWJ63*0.21,0)</f>
        <v>#REF!</v>
      </c>
      <c r="DWK114" s="632" t="e">
        <f>(IF(DWK47-#REF!&lt;0,0,DWK47-#REF!)+#REF!)*1.21+IF($D$5="Koncesija",-DWK63*0.21,0)</f>
        <v>#REF!</v>
      </c>
      <c r="DWL114" s="632" t="e">
        <f>(IF(DWL47-#REF!&lt;0,0,DWL47-#REF!)+#REF!)*1.21+IF($D$5="Koncesija",-DWL63*0.21,0)</f>
        <v>#REF!</v>
      </c>
      <c r="DWM114" s="632" t="e">
        <f>(IF(DWM47-#REF!&lt;0,0,DWM47-#REF!)+#REF!)*1.21+IF($D$5="Koncesija",-DWM63*0.21,0)</f>
        <v>#REF!</v>
      </c>
      <c r="DWN114" s="632" t="e">
        <f>(IF(DWN47-#REF!&lt;0,0,DWN47-#REF!)+#REF!)*1.21+IF($D$5="Koncesija",-DWN63*0.21,0)</f>
        <v>#REF!</v>
      </c>
      <c r="DWO114" s="632" t="e">
        <f>(IF(DWO47-#REF!&lt;0,0,DWO47-#REF!)+#REF!)*1.21+IF($D$5="Koncesija",-DWO63*0.21,0)</f>
        <v>#REF!</v>
      </c>
      <c r="DWP114" s="632" t="e">
        <f>(IF(DWP47-#REF!&lt;0,0,DWP47-#REF!)+#REF!)*1.21+IF($D$5="Koncesija",-DWP63*0.21,0)</f>
        <v>#REF!</v>
      </c>
      <c r="DWQ114" s="632" t="e">
        <f>(IF(DWQ47-#REF!&lt;0,0,DWQ47-#REF!)+#REF!)*1.21+IF($D$5="Koncesija",-DWQ63*0.21,0)</f>
        <v>#REF!</v>
      </c>
      <c r="DWR114" s="632" t="e">
        <f>(IF(DWR47-#REF!&lt;0,0,DWR47-#REF!)+#REF!)*1.21+IF($D$5="Koncesija",-DWR63*0.21,0)</f>
        <v>#REF!</v>
      </c>
      <c r="DWS114" s="632" t="e">
        <f>(IF(DWS47-#REF!&lt;0,0,DWS47-#REF!)+#REF!)*1.21+IF($D$5="Koncesija",-DWS63*0.21,0)</f>
        <v>#REF!</v>
      </c>
      <c r="DWT114" s="632" t="e">
        <f>(IF(DWT47-#REF!&lt;0,0,DWT47-#REF!)+#REF!)*1.21+IF($D$5="Koncesija",-DWT63*0.21,0)</f>
        <v>#REF!</v>
      </c>
      <c r="DWU114" s="632" t="e">
        <f>(IF(DWU47-#REF!&lt;0,0,DWU47-#REF!)+#REF!)*1.21+IF($D$5="Koncesija",-DWU63*0.21,0)</f>
        <v>#REF!</v>
      </c>
      <c r="DWV114" s="632" t="e">
        <f>(IF(DWV47-#REF!&lt;0,0,DWV47-#REF!)+#REF!)*1.21+IF($D$5="Koncesija",-DWV63*0.21,0)</f>
        <v>#REF!</v>
      </c>
      <c r="DWW114" s="632" t="e">
        <f>(IF(DWW47-#REF!&lt;0,0,DWW47-#REF!)+#REF!)*1.21+IF($D$5="Koncesija",-DWW63*0.21,0)</f>
        <v>#REF!</v>
      </c>
      <c r="DWX114" s="632" t="e">
        <f>(IF(DWX47-#REF!&lt;0,0,DWX47-#REF!)+#REF!)*1.21+IF($D$5="Koncesija",-DWX63*0.21,0)</f>
        <v>#REF!</v>
      </c>
      <c r="DWY114" s="632" t="e">
        <f>(IF(DWY47-#REF!&lt;0,0,DWY47-#REF!)+#REF!)*1.21+IF($D$5="Koncesija",-DWY63*0.21,0)</f>
        <v>#REF!</v>
      </c>
      <c r="DWZ114" s="632" t="e">
        <f>(IF(DWZ47-#REF!&lt;0,0,DWZ47-#REF!)+#REF!)*1.21+IF($D$5="Koncesija",-DWZ63*0.21,0)</f>
        <v>#REF!</v>
      </c>
      <c r="DXA114" s="632" t="e">
        <f>(IF(DXA47-#REF!&lt;0,0,DXA47-#REF!)+#REF!)*1.21+IF($D$5="Koncesija",-DXA63*0.21,0)</f>
        <v>#REF!</v>
      </c>
      <c r="DXB114" s="632" t="e">
        <f>(IF(DXB47-#REF!&lt;0,0,DXB47-#REF!)+#REF!)*1.21+IF($D$5="Koncesija",-DXB63*0.21,0)</f>
        <v>#REF!</v>
      </c>
      <c r="DXC114" s="632" t="e">
        <f>(IF(DXC47-#REF!&lt;0,0,DXC47-#REF!)+#REF!)*1.21+IF($D$5="Koncesija",-DXC63*0.21,0)</f>
        <v>#REF!</v>
      </c>
      <c r="DXD114" s="632" t="e">
        <f>(IF(DXD47-#REF!&lt;0,0,DXD47-#REF!)+#REF!)*1.21+IF($D$5="Koncesija",-DXD63*0.21,0)</f>
        <v>#REF!</v>
      </c>
      <c r="DXE114" s="632" t="e">
        <f>(IF(DXE47-#REF!&lt;0,0,DXE47-#REF!)+#REF!)*1.21+IF($D$5="Koncesija",-DXE63*0.21,0)</f>
        <v>#REF!</v>
      </c>
      <c r="DXF114" s="632" t="e">
        <f>(IF(DXF47-#REF!&lt;0,0,DXF47-#REF!)+#REF!)*1.21+IF($D$5="Koncesija",-DXF63*0.21,0)</f>
        <v>#REF!</v>
      </c>
      <c r="DXG114" s="632" t="e">
        <f>(IF(DXG47-#REF!&lt;0,0,DXG47-#REF!)+#REF!)*1.21+IF($D$5="Koncesija",-DXG63*0.21,0)</f>
        <v>#REF!</v>
      </c>
      <c r="DXH114" s="632" t="e">
        <f>(IF(DXH47-#REF!&lt;0,0,DXH47-#REF!)+#REF!)*1.21+IF($D$5="Koncesija",-DXH63*0.21,0)</f>
        <v>#REF!</v>
      </c>
      <c r="DXI114" s="632" t="e">
        <f>(IF(DXI47-#REF!&lt;0,0,DXI47-#REF!)+#REF!)*1.21+IF($D$5="Koncesija",-DXI63*0.21,0)</f>
        <v>#REF!</v>
      </c>
      <c r="DXJ114" s="632" t="e">
        <f>(IF(DXJ47-#REF!&lt;0,0,DXJ47-#REF!)+#REF!)*1.21+IF($D$5="Koncesija",-DXJ63*0.21,0)</f>
        <v>#REF!</v>
      </c>
      <c r="DXK114" s="632" t="e">
        <f>(IF(DXK47-#REF!&lt;0,0,DXK47-#REF!)+#REF!)*1.21+IF($D$5="Koncesija",-DXK63*0.21,0)</f>
        <v>#REF!</v>
      </c>
      <c r="DXL114" s="632" t="e">
        <f>(IF(DXL47-#REF!&lt;0,0,DXL47-#REF!)+#REF!)*1.21+IF($D$5="Koncesija",-DXL63*0.21,0)</f>
        <v>#REF!</v>
      </c>
      <c r="DXM114" s="632" t="e">
        <f>(IF(DXM47-#REF!&lt;0,0,DXM47-#REF!)+#REF!)*1.21+IF($D$5="Koncesija",-DXM63*0.21,0)</f>
        <v>#REF!</v>
      </c>
      <c r="DXN114" s="632" t="e">
        <f>(IF(DXN47-#REF!&lt;0,0,DXN47-#REF!)+#REF!)*1.21+IF($D$5="Koncesija",-DXN63*0.21,0)</f>
        <v>#REF!</v>
      </c>
      <c r="DXO114" s="632" t="e">
        <f>(IF(DXO47-#REF!&lt;0,0,DXO47-#REF!)+#REF!)*1.21+IF($D$5="Koncesija",-DXO63*0.21,0)</f>
        <v>#REF!</v>
      </c>
      <c r="DXP114" s="632" t="e">
        <f>(IF(DXP47-#REF!&lt;0,0,DXP47-#REF!)+#REF!)*1.21+IF($D$5="Koncesija",-DXP63*0.21,0)</f>
        <v>#REF!</v>
      </c>
      <c r="DXQ114" s="632" t="e">
        <f>(IF(DXQ47-#REF!&lt;0,0,DXQ47-#REF!)+#REF!)*1.21+IF($D$5="Koncesija",-DXQ63*0.21,0)</f>
        <v>#REF!</v>
      </c>
      <c r="DXR114" s="632" t="e">
        <f>(IF(DXR47-#REF!&lt;0,0,DXR47-#REF!)+#REF!)*1.21+IF($D$5="Koncesija",-DXR63*0.21,0)</f>
        <v>#REF!</v>
      </c>
      <c r="DXS114" s="632" t="e">
        <f>(IF(DXS47-#REF!&lt;0,0,DXS47-#REF!)+#REF!)*1.21+IF($D$5="Koncesija",-DXS63*0.21,0)</f>
        <v>#REF!</v>
      </c>
      <c r="DXT114" s="632" t="e">
        <f>(IF(DXT47-#REF!&lt;0,0,DXT47-#REF!)+#REF!)*1.21+IF($D$5="Koncesija",-DXT63*0.21,0)</f>
        <v>#REF!</v>
      </c>
      <c r="DXU114" s="632" t="e">
        <f>(IF(DXU47-#REF!&lt;0,0,DXU47-#REF!)+#REF!)*1.21+IF($D$5="Koncesija",-DXU63*0.21,0)</f>
        <v>#REF!</v>
      </c>
      <c r="DXV114" s="632" t="e">
        <f>(IF(DXV47-#REF!&lt;0,0,DXV47-#REF!)+#REF!)*1.21+IF($D$5="Koncesija",-DXV63*0.21,0)</f>
        <v>#REF!</v>
      </c>
      <c r="DXW114" s="632" t="e">
        <f>(IF(DXW47-#REF!&lt;0,0,DXW47-#REF!)+#REF!)*1.21+IF($D$5="Koncesija",-DXW63*0.21,0)</f>
        <v>#REF!</v>
      </c>
      <c r="DXX114" s="632" t="e">
        <f>(IF(DXX47-#REF!&lt;0,0,DXX47-#REF!)+#REF!)*1.21+IF($D$5="Koncesija",-DXX63*0.21,0)</f>
        <v>#REF!</v>
      </c>
      <c r="DXY114" s="632" t="e">
        <f>(IF(DXY47-#REF!&lt;0,0,DXY47-#REF!)+#REF!)*1.21+IF($D$5="Koncesija",-DXY63*0.21,0)</f>
        <v>#REF!</v>
      </c>
      <c r="DXZ114" s="632" t="e">
        <f>(IF(DXZ47-#REF!&lt;0,0,DXZ47-#REF!)+#REF!)*1.21+IF($D$5="Koncesija",-DXZ63*0.21,0)</f>
        <v>#REF!</v>
      </c>
      <c r="DYA114" s="632" t="e">
        <f>(IF(DYA47-#REF!&lt;0,0,DYA47-#REF!)+#REF!)*1.21+IF($D$5="Koncesija",-DYA63*0.21,0)</f>
        <v>#REF!</v>
      </c>
      <c r="DYB114" s="632" t="e">
        <f>(IF(DYB47-#REF!&lt;0,0,DYB47-#REF!)+#REF!)*1.21+IF($D$5="Koncesija",-DYB63*0.21,0)</f>
        <v>#REF!</v>
      </c>
      <c r="DYC114" s="632" t="e">
        <f>(IF(DYC47-#REF!&lt;0,0,DYC47-#REF!)+#REF!)*1.21+IF($D$5="Koncesija",-DYC63*0.21,0)</f>
        <v>#REF!</v>
      </c>
      <c r="DYD114" s="632" t="e">
        <f>(IF(DYD47-#REF!&lt;0,0,DYD47-#REF!)+#REF!)*1.21+IF($D$5="Koncesija",-DYD63*0.21,0)</f>
        <v>#REF!</v>
      </c>
      <c r="DYE114" s="632" t="e">
        <f>(IF(DYE47-#REF!&lt;0,0,DYE47-#REF!)+#REF!)*1.21+IF($D$5="Koncesija",-DYE63*0.21,0)</f>
        <v>#REF!</v>
      </c>
      <c r="DYF114" s="632" t="e">
        <f>(IF(DYF47-#REF!&lt;0,0,DYF47-#REF!)+#REF!)*1.21+IF($D$5="Koncesija",-DYF63*0.21,0)</f>
        <v>#REF!</v>
      </c>
      <c r="DYG114" s="632" t="e">
        <f>(IF(DYG47-#REF!&lt;0,0,DYG47-#REF!)+#REF!)*1.21+IF($D$5="Koncesija",-DYG63*0.21,0)</f>
        <v>#REF!</v>
      </c>
      <c r="DYH114" s="632" t="e">
        <f>(IF(DYH47-#REF!&lt;0,0,DYH47-#REF!)+#REF!)*1.21+IF($D$5="Koncesija",-DYH63*0.21,0)</f>
        <v>#REF!</v>
      </c>
      <c r="DYI114" s="632" t="e">
        <f>(IF(DYI47-#REF!&lt;0,0,DYI47-#REF!)+#REF!)*1.21+IF($D$5="Koncesija",-DYI63*0.21,0)</f>
        <v>#REF!</v>
      </c>
      <c r="DYJ114" s="632" t="e">
        <f>(IF(DYJ47-#REF!&lt;0,0,DYJ47-#REF!)+#REF!)*1.21+IF($D$5="Koncesija",-DYJ63*0.21,0)</f>
        <v>#REF!</v>
      </c>
      <c r="DYK114" s="632" t="e">
        <f>(IF(DYK47-#REF!&lt;0,0,DYK47-#REF!)+#REF!)*1.21+IF($D$5="Koncesija",-DYK63*0.21,0)</f>
        <v>#REF!</v>
      </c>
      <c r="DYL114" s="632" t="e">
        <f>(IF(DYL47-#REF!&lt;0,0,DYL47-#REF!)+#REF!)*1.21+IF($D$5="Koncesija",-DYL63*0.21,0)</f>
        <v>#REF!</v>
      </c>
      <c r="DYM114" s="632" t="e">
        <f>(IF(DYM47-#REF!&lt;0,0,DYM47-#REF!)+#REF!)*1.21+IF($D$5="Koncesija",-DYM63*0.21,0)</f>
        <v>#REF!</v>
      </c>
      <c r="DYN114" s="632" t="e">
        <f>(IF(DYN47-#REF!&lt;0,0,DYN47-#REF!)+#REF!)*1.21+IF($D$5="Koncesija",-DYN63*0.21,0)</f>
        <v>#REF!</v>
      </c>
      <c r="DYO114" s="632" t="e">
        <f>(IF(DYO47-#REF!&lt;0,0,DYO47-#REF!)+#REF!)*1.21+IF($D$5="Koncesija",-DYO63*0.21,0)</f>
        <v>#REF!</v>
      </c>
      <c r="DYP114" s="632" t="e">
        <f>(IF(DYP47-#REF!&lt;0,0,DYP47-#REF!)+#REF!)*1.21+IF($D$5="Koncesija",-DYP63*0.21,0)</f>
        <v>#REF!</v>
      </c>
      <c r="DYQ114" s="632" t="e">
        <f>(IF(DYQ47-#REF!&lt;0,0,DYQ47-#REF!)+#REF!)*1.21+IF($D$5="Koncesija",-DYQ63*0.21,0)</f>
        <v>#REF!</v>
      </c>
      <c r="DYR114" s="632" t="e">
        <f>(IF(DYR47-#REF!&lt;0,0,DYR47-#REF!)+#REF!)*1.21+IF($D$5="Koncesija",-DYR63*0.21,0)</f>
        <v>#REF!</v>
      </c>
      <c r="DYS114" s="632" t="e">
        <f>(IF(DYS47-#REF!&lt;0,0,DYS47-#REF!)+#REF!)*1.21+IF($D$5="Koncesija",-DYS63*0.21,0)</f>
        <v>#REF!</v>
      </c>
      <c r="DYT114" s="632" t="e">
        <f>(IF(DYT47-#REF!&lt;0,0,DYT47-#REF!)+#REF!)*1.21+IF($D$5="Koncesija",-DYT63*0.21,0)</f>
        <v>#REF!</v>
      </c>
      <c r="DYU114" s="632" t="e">
        <f>(IF(DYU47-#REF!&lt;0,0,DYU47-#REF!)+#REF!)*1.21+IF($D$5="Koncesija",-DYU63*0.21,0)</f>
        <v>#REF!</v>
      </c>
      <c r="DYV114" s="632" t="e">
        <f>(IF(DYV47-#REF!&lt;0,0,DYV47-#REF!)+#REF!)*1.21+IF($D$5="Koncesija",-DYV63*0.21,0)</f>
        <v>#REF!</v>
      </c>
      <c r="DYW114" s="632" t="e">
        <f>(IF(DYW47-#REF!&lt;0,0,DYW47-#REF!)+#REF!)*1.21+IF($D$5="Koncesija",-DYW63*0.21,0)</f>
        <v>#REF!</v>
      </c>
      <c r="DYX114" s="632" t="e">
        <f>(IF(DYX47-#REF!&lt;0,0,DYX47-#REF!)+#REF!)*1.21+IF($D$5="Koncesija",-DYX63*0.21,0)</f>
        <v>#REF!</v>
      </c>
      <c r="DYY114" s="632" t="e">
        <f>(IF(DYY47-#REF!&lt;0,0,DYY47-#REF!)+#REF!)*1.21+IF($D$5="Koncesija",-DYY63*0.21,0)</f>
        <v>#REF!</v>
      </c>
      <c r="DYZ114" s="632" t="e">
        <f>(IF(DYZ47-#REF!&lt;0,0,DYZ47-#REF!)+#REF!)*1.21+IF($D$5="Koncesija",-DYZ63*0.21,0)</f>
        <v>#REF!</v>
      </c>
      <c r="DZA114" s="632" t="e">
        <f>(IF(DZA47-#REF!&lt;0,0,DZA47-#REF!)+#REF!)*1.21+IF($D$5="Koncesija",-DZA63*0.21,0)</f>
        <v>#REF!</v>
      </c>
      <c r="DZB114" s="632" t="e">
        <f>(IF(DZB47-#REF!&lt;0,0,DZB47-#REF!)+#REF!)*1.21+IF($D$5="Koncesija",-DZB63*0.21,0)</f>
        <v>#REF!</v>
      </c>
      <c r="DZC114" s="632" t="e">
        <f>(IF(DZC47-#REF!&lt;0,0,DZC47-#REF!)+#REF!)*1.21+IF($D$5="Koncesija",-DZC63*0.21,0)</f>
        <v>#REF!</v>
      </c>
      <c r="DZD114" s="632" t="e">
        <f>(IF(DZD47-#REF!&lt;0,0,DZD47-#REF!)+#REF!)*1.21+IF($D$5="Koncesija",-DZD63*0.21,0)</f>
        <v>#REF!</v>
      </c>
      <c r="DZE114" s="632" t="e">
        <f>(IF(DZE47-#REF!&lt;0,0,DZE47-#REF!)+#REF!)*1.21+IF($D$5="Koncesija",-DZE63*0.21,0)</f>
        <v>#REF!</v>
      </c>
      <c r="DZF114" s="632" t="e">
        <f>(IF(DZF47-#REF!&lt;0,0,DZF47-#REF!)+#REF!)*1.21+IF($D$5="Koncesija",-DZF63*0.21,0)</f>
        <v>#REF!</v>
      </c>
      <c r="DZG114" s="632" t="e">
        <f>(IF(DZG47-#REF!&lt;0,0,DZG47-#REF!)+#REF!)*1.21+IF($D$5="Koncesija",-DZG63*0.21,0)</f>
        <v>#REF!</v>
      </c>
      <c r="DZH114" s="632" t="e">
        <f>(IF(DZH47-#REF!&lt;0,0,DZH47-#REF!)+#REF!)*1.21+IF($D$5="Koncesija",-DZH63*0.21,0)</f>
        <v>#REF!</v>
      </c>
      <c r="DZI114" s="632" t="e">
        <f>(IF(DZI47-#REF!&lt;0,0,DZI47-#REF!)+#REF!)*1.21+IF($D$5="Koncesija",-DZI63*0.21,0)</f>
        <v>#REF!</v>
      </c>
      <c r="DZJ114" s="632" t="e">
        <f>(IF(DZJ47-#REF!&lt;0,0,DZJ47-#REF!)+#REF!)*1.21+IF($D$5="Koncesija",-DZJ63*0.21,0)</f>
        <v>#REF!</v>
      </c>
      <c r="DZK114" s="632" t="e">
        <f>(IF(DZK47-#REF!&lt;0,0,DZK47-#REF!)+#REF!)*1.21+IF($D$5="Koncesija",-DZK63*0.21,0)</f>
        <v>#REF!</v>
      </c>
      <c r="DZL114" s="632" t="e">
        <f>(IF(DZL47-#REF!&lt;0,0,DZL47-#REF!)+#REF!)*1.21+IF($D$5="Koncesija",-DZL63*0.21,0)</f>
        <v>#REF!</v>
      </c>
      <c r="DZM114" s="632" t="e">
        <f>(IF(DZM47-#REF!&lt;0,0,DZM47-#REF!)+#REF!)*1.21+IF($D$5="Koncesija",-DZM63*0.21,0)</f>
        <v>#REF!</v>
      </c>
      <c r="DZN114" s="632" t="e">
        <f>(IF(DZN47-#REF!&lt;0,0,DZN47-#REF!)+#REF!)*1.21+IF($D$5="Koncesija",-DZN63*0.21,0)</f>
        <v>#REF!</v>
      </c>
      <c r="DZO114" s="632" t="e">
        <f>(IF(DZO47-#REF!&lt;0,0,DZO47-#REF!)+#REF!)*1.21+IF($D$5="Koncesija",-DZO63*0.21,0)</f>
        <v>#REF!</v>
      </c>
      <c r="DZP114" s="632" t="e">
        <f>(IF(DZP47-#REF!&lt;0,0,DZP47-#REF!)+#REF!)*1.21+IF($D$5="Koncesija",-DZP63*0.21,0)</f>
        <v>#REF!</v>
      </c>
      <c r="DZQ114" s="632" t="e">
        <f>(IF(DZQ47-#REF!&lt;0,0,DZQ47-#REF!)+#REF!)*1.21+IF($D$5="Koncesija",-DZQ63*0.21,0)</f>
        <v>#REF!</v>
      </c>
      <c r="DZR114" s="632" t="e">
        <f>(IF(DZR47-#REF!&lt;0,0,DZR47-#REF!)+#REF!)*1.21+IF($D$5="Koncesija",-DZR63*0.21,0)</f>
        <v>#REF!</v>
      </c>
      <c r="DZS114" s="632" t="e">
        <f>(IF(DZS47-#REF!&lt;0,0,DZS47-#REF!)+#REF!)*1.21+IF($D$5="Koncesija",-DZS63*0.21,0)</f>
        <v>#REF!</v>
      </c>
      <c r="DZT114" s="632" t="e">
        <f>(IF(DZT47-#REF!&lt;0,0,DZT47-#REF!)+#REF!)*1.21+IF($D$5="Koncesija",-DZT63*0.21,0)</f>
        <v>#REF!</v>
      </c>
      <c r="DZU114" s="632" t="e">
        <f>(IF(DZU47-#REF!&lt;0,0,DZU47-#REF!)+#REF!)*1.21+IF($D$5="Koncesija",-DZU63*0.21,0)</f>
        <v>#REF!</v>
      </c>
      <c r="DZV114" s="632" t="e">
        <f>(IF(DZV47-#REF!&lt;0,0,DZV47-#REF!)+#REF!)*1.21+IF($D$5="Koncesija",-DZV63*0.21,0)</f>
        <v>#REF!</v>
      </c>
      <c r="DZW114" s="632" t="e">
        <f>(IF(DZW47-#REF!&lt;0,0,DZW47-#REF!)+#REF!)*1.21+IF($D$5="Koncesija",-DZW63*0.21,0)</f>
        <v>#REF!</v>
      </c>
      <c r="DZX114" s="632" t="e">
        <f>(IF(DZX47-#REF!&lt;0,0,DZX47-#REF!)+#REF!)*1.21+IF($D$5="Koncesija",-DZX63*0.21,0)</f>
        <v>#REF!</v>
      </c>
      <c r="DZY114" s="632" t="e">
        <f>(IF(DZY47-#REF!&lt;0,0,DZY47-#REF!)+#REF!)*1.21+IF($D$5="Koncesija",-DZY63*0.21,0)</f>
        <v>#REF!</v>
      </c>
      <c r="DZZ114" s="632" t="e">
        <f>(IF(DZZ47-#REF!&lt;0,0,DZZ47-#REF!)+#REF!)*1.21+IF($D$5="Koncesija",-DZZ63*0.21,0)</f>
        <v>#REF!</v>
      </c>
      <c r="EAA114" s="632" t="e">
        <f>(IF(EAA47-#REF!&lt;0,0,EAA47-#REF!)+#REF!)*1.21+IF($D$5="Koncesija",-EAA63*0.21,0)</f>
        <v>#REF!</v>
      </c>
      <c r="EAB114" s="632" t="e">
        <f>(IF(EAB47-#REF!&lt;0,0,EAB47-#REF!)+#REF!)*1.21+IF($D$5="Koncesija",-EAB63*0.21,0)</f>
        <v>#REF!</v>
      </c>
      <c r="EAC114" s="632" t="e">
        <f>(IF(EAC47-#REF!&lt;0,0,EAC47-#REF!)+#REF!)*1.21+IF($D$5="Koncesija",-EAC63*0.21,0)</f>
        <v>#REF!</v>
      </c>
      <c r="EAD114" s="632" t="e">
        <f>(IF(EAD47-#REF!&lt;0,0,EAD47-#REF!)+#REF!)*1.21+IF($D$5="Koncesija",-EAD63*0.21,0)</f>
        <v>#REF!</v>
      </c>
      <c r="EAE114" s="632" t="e">
        <f>(IF(EAE47-#REF!&lt;0,0,EAE47-#REF!)+#REF!)*1.21+IF($D$5="Koncesija",-EAE63*0.21,0)</f>
        <v>#REF!</v>
      </c>
      <c r="EAF114" s="632" t="e">
        <f>(IF(EAF47-#REF!&lt;0,0,EAF47-#REF!)+#REF!)*1.21+IF($D$5="Koncesija",-EAF63*0.21,0)</f>
        <v>#REF!</v>
      </c>
      <c r="EAG114" s="632" t="e">
        <f>(IF(EAG47-#REF!&lt;0,0,EAG47-#REF!)+#REF!)*1.21+IF($D$5="Koncesija",-EAG63*0.21,0)</f>
        <v>#REF!</v>
      </c>
      <c r="EAH114" s="632" t="e">
        <f>(IF(EAH47-#REF!&lt;0,0,EAH47-#REF!)+#REF!)*1.21+IF($D$5="Koncesija",-EAH63*0.21,0)</f>
        <v>#REF!</v>
      </c>
      <c r="EAI114" s="632" t="e">
        <f>(IF(EAI47-#REF!&lt;0,0,EAI47-#REF!)+#REF!)*1.21+IF($D$5="Koncesija",-EAI63*0.21,0)</f>
        <v>#REF!</v>
      </c>
      <c r="EAJ114" s="632" t="e">
        <f>(IF(EAJ47-#REF!&lt;0,0,EAJ47-#REF!)+#REF!)*1.21+IF($D$5="Koncesija",-EAJ63*0.21,0)</f>
        <v>#REF!</v>
      </c>
      <c r="EAK114" s="632" t="e">
        <f>(IF(EAK47-#REF!&lt;0,0,EAK47-#REF!)+#REF!)*1.21+IF($D$5="Koncesija",-EAK63*0.21,0)</f>
        <v>#REF!</v>
      </c>
      <c r="EAL114" s="632" t="e">
        <f>(IF(EAL47-#REF!&lt;0,0,EAL47-#REF!)+#REF!)*1.21+IF($D$5="Koncesija",-EAL63*0.21,0)</f>
        <v>#REF!</v>
      </c>
      <c r="EAM114" s="632" t="e">
        <f>(IF(EAM47-#REF!&lt;0,0,EAM47-#REF!)+#REF!)*1.21+IF($D$5="Koncesija",-EAM63*0.21,0)</f>
        <v>#REF!</v>
      </c>
      <c r="EAN114" s="632" t="e">
        <f>(IF(EAN47-#REF!&lt;0,0,EAN47-#REF!)+#REF!)*1.21+IF($D$5="Koncesija",-EAN63*0.21,0)</f>
        <v>#REF!</v>
      </c>
      <c r="EAO114" s="632" t="e">
        <f>(IF(EAO47-#REF!&lt;0,0,EAO47-#REF!)+#REF!)*1.21+IF($D$5="Koncesija",-EAO63*0.21,0)</f>
        <v>#REF!</v>
      </c>
      <c r="EAP114" s="632" t="e">
        <f>(IF(EAP47-#REF!&lt;0,0,EAP47-#REF!)+#REF!)*1.21+IF($D$5="Koncesija",-EAP63*0.21,0)</f>
        <v>#REF!</v>
      </c>
      <c r="EAQ114" s="632" t="e">
        <f>(IF(EAQ47-#REF!&lt;0,0,EAQ47-#REF!)+#REF!)*1.21+IF($D$5="Koncesija",-EAQ63*0.21,0)</f>
        <v>#REF!</v>
      </c>
      <c r="EAR114" s="632" t="e">
        <f>(IF(EAR47-#REF!&lt;0,0,EAR47-#REF!)+#REF!)*1.21+IF($D$5="Koncesija",-EAR63*0.21,0)</f>
        <v>#REF!</v>
      </c>
      <c r="EAS114" s="632" t="e">
        <f>(IF(EAS47-#REF!&lt;0,0,EAS47-#REF!)+#REF!)*1.21+IF($D$5="Koncesija",-EAS63*0.21,0)</f>
        <v>#REF!</v>
      </c>
      <c r="EAT114" s="632" t="e">
        <f>(IF(EAT47-#REF!&lt;0,0,EAT47-#REF!)+#REF!)*1.21+IF($D$5="Koncesija",-EAT63*0.21,0)</f>
        <v>#REF!</v>
      </c>
      <c r="EAU114" s="632" t="e">
        <f>(IF(EAU47-#REF!&lt;0,0,EAU47-#REF!)+#REF!)*1.21+IF($D$5="Koncesija",-EAU63*0.21,0)</f>
        <v>#REF!</v>
      </c>
      <c r="EAV114" s="632" t="e">
        <f>(IF(EAV47-#REF!&lt;0,0,EAV47-#REF!)+#REF!)*1.21+IF($D$5="Koncesija",-EAV63*0.21,0)</f>
        <v>#REF!</v>
      </c>
      <c r="EAW114" s="632" t="e">
        <f>(IF(EAW47-#REF!&lt;0,0,EAW47-#REF!)+#REF!)*1.21+IF($D$5="Koncesija",-EAW63*0.21,0)</f>
        <v>#REF!</v>
      </c>
      <c r="EAX114" s="632" t="e">
        <f>(IF(EAX47-#REF!&lt;0,0,EAX47-#REF!)+#REF!)*1.21+IF($D$5="Koncesija",-EAX63*0.21,0)</f>
        <v>#REF!</v>
      </c>
      <c r="EAY114" s="632" t="e">
        <f>(IF(EAY47-#REF!&lt;0,0,EAY47-#REF!)+#REF!)*1.21+IF($D$5="Koncesija",-EAY63*0.21,0)</f>
        <v>#REF!</v>
      </c>
      <c r="EAZ114" s="632" t="e">
        <f>(IF(EAZ47-#REF!&lt;0,0,EAZ47-#REF!)+#REF!)*1.21+IF($D$5="Koncesija",-EAZ63*0.21,0)</f>
        <v>#REF!</v>
      </c>
      <c r="EBA114" s="632" t="e">
        <f>(IF(EBA47-#REF!&lt;0,0,EBA47-#REF!)+#REF!)*1.21+IF($D$5="Koncesija",-EBA63*0.21,0)</f>
        <v>#REF!</v>
      </c>
      <c r="EBB114" s="632" t="e">
        <f>(IF(EBB47-#REF!&lt;0,0,EBB47-#REF!)+#REF!)*1.21+IF($D$5="Koncesija",-EBB63*0.21,0)</f>
        <v>#REF!</v>
      </c>
      <c r="EBC114" s="632" t="e">
        <f>(IF(EBC47-#REF!&lt;0,0,EBC47-#REF!)+#REF!)*1.21+IF($D$5="Koncesija",-EBC63*0.21,0)</f>
        <v>#REF!</v>
      </c>
      <c r="EBD114" s="632" t="e">
        <f>(IF(EBD47-#REF!&lt;0,0,EBD47-#REF!)+#REF!)*1.21+IF($D$5="Koncesija",-EBD63*0.21,0)</f>
        <v>#REF!</v>
      </c>
      <c r="EBE114" s="632" t="e">
        <f>(IF(EBE47-#REF!&lt;0,0,EBE47-#REF!)+#REF!)*1.21+IF($D$5="Koncesija",-EBE63*0.21,0)</f>
        <v>#REF!</v>
      </c>
      <c r="EBF114" s="632" t="e">
        <f>(IF(EBF47-#REF!&lt;0,0,EBF47-#REF!)+#REF!)*1.21+IF($D$5="Koncesija",-EBF63*0.21,0)</f>
        <v>#REF!</v>
      </c>
      <c r="EBG114" s="632" t="e">
        <f>(IF(EBG47-#REF!&lt;0,0,EBG47-#REF!)+#REF!)*1.21+IF($D$5="Koncesija",-EBG63*0.21,0)</f>
        <v>#REF!</v>
      </c>
      <c r="EBH114" s="632" t="e">
        <f>(IF(EBH47-#REF!&lt;0,0,EBH47-#REF!)+#REF!)*1.21+IF($D$5="Koncesija",-EBH63*0.21,0)</f>
        <v>#REF!</v>
      </c>
      <c r="EBI114" s="632" t="e">
        <f>(IF(EBI47-#REF!&lt;0,0,EBI47-#REF!)+#REF!)*1.21+IF($D$5="Koncesija",-EBI63*0.21,0)</f>
        <v>#REF!</v>
      </c>
      <c r="EBJ114" s="632" t="e">
        <f>(IF(EBJ47-#REF!&lt;0,0,EBJ47-#REF!)+#REF!)*1.21+IF($D$5="Koncesija",-EBJ63*0.21,0)</f>
        <v>#REF!</v>
      </c>
      <c r="EBK114" s="632" t="e">
        <f>(IF(EBK47-#REF!&lt;0,0,EBK47-#REF!)+#REF!)*1.21+IF($D$5="Koncesija",-EBK63*0.21,0)</f>
        <v>#REF!</v>
      </c>
      <c r="EBL114" s="632" t="e">
        <f>(IF(EBL47-#REF!&lt;0,0,EBL47-#REF!)+#REF!)*1.21+IF($D$5="Koncesija",-EBL63*0.21,0)</f>
        <v>#REF!</v>
      </c>
      <c r="EBM114" s="632" t="e">
        <f>(IF(EBM47-#REF!&lt;0,0,EBM47-#REF!)+#REF!)*1.21+IF($D$5="Koncesija",-EBM63*0.21,0)</f>
        <v>#REF!</v>
      </c>
      <c r="EBN114" s="632" t="e">
        <f>(IF(EBN47-#REF!&lt;0,0,EBN47-#REF!)+#REF!)*1.21+IF($D$5="Koncesija",-EBN63*0.21,0)</f>
        <v>#REF!</v>
      </c>
      <c r="EBO114" s="632" t="e">
        <f>(IF(EBO47-#REF!&lt;0,0,EBO47-#REF!)+#REF!)*1.21+IF($D$5="Koncesija",-EBO63*0.21,0)</f>
        <v>#REF!</v>
      </c>
      <c r="EBP114" s="632" t="e">
        <f>(IF(EBP47-#REF!&lt;0,0,EBP47-#REF!)+#REF!)*1.21+IF($D$5="Koncesija",-EBP63*0.21,0)</f>
        <v>#REF!</v>
      </c>
      <c r="EBQ114" s="632" t="e">
        <f>(IF(EBQ47-#REF!&lt;0,0,EBQ47-#REF!)+#REF!)*1.21+IF($D$5="Koncesija",-EBQ63*0.21,0)</f>
        <v>#REF!</v>
      </c>
      <c r="EBR114" s="632" t="e">
        <f>(IF(EBR47-#REF!&lt;0,0,EBR47-#REF!)+#REF!)*1.21+IF($D$5="Koncesija",-EBR63*0.21,0)</f>
        <v>#REF!</v>
      </c>
      <c r="EBS114" s="632" t="e">
        <f>(IF(EBS47-#REF!&lt;0,0,EBS47-#REF!)+#REF!)*1.21+IF($D$5="Koncesija",-EBS63*0.21,0)</f>
        <v>#REF!</v>
      </c>
      <c r="EBT114" s="632" t="e">
        <f>(IF(EBT47-#REF!&lt;0,0,EBT47-#REF!)+#REF!)*1.21+IF($D$5="Koncesija",-EBT63*0.21,0)</f>
        <v>#REF!</v>
      </c>
      <c r="EBU114" s="632" t="e">
        <f>(IF(EBU47-#REF!&lt;0,0,EBU47-#REF!)+#REF!)*1.21+IF($D$5="Koncesija",-EBU63*0.21,0)</f>
        <v>#REF!</v>
      </c>
      <c r="EBV114" s="632" t="e">
        <f>(IF(EBV47-#REF!&lt;0,0,EBV47-#REF!)+#REF!)*1.21+IF($D$5="Koncesija",-EBV63*0.21,0)</f>
        <v>#REF!</v>
      </c>
      <c r="EBW114" s="632" t="e">
        <f>(IF(EBW47-#REF!&lt;0,0,EBW47-#REF!)+#REF!)*1.21+IF($D$5="Koncesija",-EBW63*0.21,0)</f>
        <v>#REF!</v>
      </c>
      <c r="EBX114" s="632" t="e">
        <f>(IF(EBX47-#REF!&lt;0,0,EBX47-#REF!)+#REF!)*1.21+IF($D$5="Koncesija",-EBX63*0.21,0)</f>
        <v>#REF!</v>
      </c>
      <c r="EBY114" s="632" t="e">
        <f>(IF(EBY47-#REF!&lt;0,0,EBY47-#REF!)+#REF!)*1.21+IF($D$5="Koncesija",-EBY63*0.21,0)</f>
        <v>#REF!</v>
      </c>
      <c r="EBZ114" s="632" t="e">
        <f>(IF(EBZ47-#REF!&lt;0,0,EBZ47-#REF!)+#REF!)*1.21+IF($D$5="Koncesija",-EBZ63*0.21,0)</f>
        <v>#REF!</v>
      </c>
      <c r="ECA114" s="632" t="e">
        <f>(IF(ECA47-#REF!&lt;0,0,ECA47-#REF!)+#REF!)*1.21+IF($D$5="Koncesija",-ECA63*0.21,0)</f>
        <v>#REF!</v>
      </c>
      <c r="ECB114" s="632" t="e">
        <f>(IF(ECB47-#REF!&lt;0,0,ECB47-#REF!)+#REF!)*1.21+IF($D$5="Koncesija",-ECB63*0.21,0)</f>
        <v>#REF!</v>
      </c>
      <c r="ECC114" s="632" t="e">
        <f>(IF(ECC47-#REF!&lt;0,0,ECC47-#REF!)+#REF!)*1.21+IF($D$5="Koncesija",-ECC63*0.21,0)</f>
        <v>#REF!</v>
      </c>
      <c r="ECD114" s="632" t="e">
        <f>(IF(ECD47-#REF!&lt;0,0,ECD47-#REF!)+#REF!)*1.21+IF($D$5="Koncesija",-ECD63*0.21,0)</f>
        <v>#REF!</v>
      </c>
      <c r="ECE114" s="632" t="e">
        <f>(IF(ECE47-#REF!&lt;0,0,ECE47-#REF!)+#REF!)*1.21+IF($D$5="Koncesija",-ECE63*0.21,0)</f>
        <v>#REF!</v>
      </c>
      <c r="ECF114" s="632" t="e">
        <f>(IF(ECF47-#REF!&lt;0,0,ECF47-#REF!)+#REF!)*1.21+IF($D$5="Koncesija",-ECF63*0.21,0)</f>
        <v>#REF!</v>
      </c>
      <c r="ECG114" s="632" t="e">
        <f>(IF(ECG47-#REF!&lt;0,0,ECG47-#REF!)+#REF!)*1.21+IF($D$5="Koncesija",-ECG63*0.21,0)</f>
        <v>#REF!</v>
      </c>
      <c r="ECH114" s="632" t="e">
        <f>(IF(ECH47-#REF!&lt;0,0,ECH47-#REF!)+#REF!)*1.21+IF($D$5="Koncesija",-ECH63*0.21,0)</f>
        <v>#REF!</v>
      </c>
      <c r="ECI114" s="632" t="e">
        <f>(IF(ECI47-#REF!&lt;0,0,ECI47-#REF!)+#REF!)*1.21+IF($D$5="Koncesija",-ECI63*0.21,0)</f>
        <v>#REF!</v>
      </c>
      <c r="ECJ114" s="632" t="e">
        <f>(IF(ECJ47-#REF!&lt;0,0,ECJ47-#REF!)+#REF!)*1.21+IF($D$5="Koncesija",-ECJ63*0.21,0)</f>
        <v>#REF!</v>
      </c>
      <c r="ECK114" s="632" t="e">
        <f>(IF(ECK47-#REF!&lt;0,0,ECK47-#REF!)+#REF!)*1.21+IF($D$5="Koncesija",-ECK63*0.21,0)</f>
        <v>#REF!</v>
      </c>
      <c r="ECL114" s="632" t="e">
        <f>(IF(ECL47-#REF!&lt;0,0,ECL47-#REF!)+#REF!)*1.21+IF($D$5="Koncesija",-ECL63*0.21,0)</f>
        <v>#REF!</v>
      </c>
      <c r="ECM114" s="632" t="e">
        <f>(IF(ECM47-#REF!&lt;0,0,ECM47-#REF!)+#REF!)*1.21+IF($D$5="Koncesija",-ECM63*0.21,0)</f>
        <v>#REF!</v>
      </c>
      <c r="ECN114" s="632" t="e">
        <f>(IF(ECN47-#REF!&lt;0,0,ECN47-#REF!)+#REF!)*1.21+IF($D$5="Koncesija",-ECN63*0.21,0)</f>
        <v>#REF!</v>
      </c>
      <c r="ECO114" s="632" t="e">
        <f>(IF(ECO47-#REF!&lt;0,0,ECO47-#REF!)+#REF!)*1.21+IF($D$5="Koncesija",-ECO63*0.21,0)</f>
        <v>#REF!</v>
      </c>
      <c r="ECP114" s="632" t="e">
        <f>(IF(ECP47-#REF!&lt;0,0,ECP47-#REF!)+#REF!)*1.21+IF($D$5="Koncesija",-ECP63*0.21,0)</f>
        <v>#REF!</v>
      </c>
      <c r="ECQ114" s="632" t="e">
        <f>(IF(ECQ47-#REF!&lt;0,0,ECQ47-#REF!)+#REF!)*1.21+IF($D$5="Koncesija",-ECQ63*0.21,0)</f>
        <v>#REF!</v>
      </c>
      <c r="ECR114" s="632" t="e">
        <f>(IF(ECR47-#REF!&lt;0,0,ECR47-#REF!)+#REF!)*1.21+IF($D$5="Koncesija",-ECR63*0.21,0)</f>
        <v>#REF!</v>
      </c>
      <c r="ECS114" s="632" t="e">
        <f>(IF(ECS47-#REF!&lt;0,0,ECS47-#REF!)+#REF!)*1.21+IF($D$5="Koncesija",-ECS63*0.21,0)</f>
        <v>#REF!</v>
      </c>
      <c r="ECT114" s="632" t="e">
        <f>(IF(ECT47-#REF!&lt;0,0,ECT47-#REF!)+#REF!)*1.21+IF($D$5="Koncesija",-ECT63*0.21,0)</f>
        <v>#REF!</v>
      </c>
      <c r="ECU114" s="632" t="e">
        <f>(IF(ECU47-#REF!&lt;0,0,ECU47-#REF!)+#REF!)*1.21+IF($D$5="Koncesija",-ECU63*0.21,0)</f>
        <v>#REF!</v>
      </c>
      <c r="ECV114" s="632" t="e">
        <f>(IF(ECV47-#REF!&lt;0,0,ECV47-#REF!)+#REF!)*1.21+IF($D$5="Koncesija",-ECV63*0.21,0)</f>
        <v>#REF!</v>
      </c>
      <c r="ECW114" s="632" t="e">
        <f>(IF(ECW47-#REF!&lt;0,0,ECW47-#REF!)+#REF!)*1.21+IF($D$5="Koncesija",-ECW63*0.21,0)</f>
        <v>#REF!</v>
      </c>
      <c r="ECX114" s="632" t="e">
        <f>(IF(ECX47-#REF!&lt;0,0,ECX47-#REF!)+#REF!)*1.21+IF($D$5="Koncesija",-ECX63*0.21,0)</f>
        <v>#REF!</v>
      </c>
      <c r="ECY114" s="632" t="e">
        <f>(IF(ECY47-#REF!&lt;0,0,ECY47-#REF!)+#REF!)*1.21+IF($D$5="Koncesija",-ECY63*0.21,0)</f>
        <v>#REF!</v>
      </c>
      <c r="ECZ114" s="632" t="e">
        <f>(IF(ECZ47-#REF!&lt;0,0,ECZ47-#REF!)+#REF!)*1.21+IF($D$5="Koncesija",-ECZ63*0.21,0)</f>
        <v>#REF!</v>
      </c>
      <c r="EDA114" s="632" t="e">
        <f>(IF(EDA47-#REF!&lt;0,0,EDA47-#REF!)+#REF!)*1.21+IF($D$5="Koncesija",-EDA63*0.21,0)</f>
        <v>#REF!</v>
      </c>
      <c r="EDB114" s="632" t="e">
        <f>(IF(EDB47-#REF!&lt;0,0,EDB47-#REF!)+#REF!)*1.21+IF($D$5="Koncesija",-EDB63*0.21,0)</f>
        <v>#REF!</v>
      </c>
      <c r="EDC114" s="632" t="e">
        <f>(IF(EDC47-#REF!&lt;0,0,EDC47-#REF!)+#REF!)*1.21+IF($D$5="Koncesija",-EDC63*0.21,0)</f>
        <v>#REF!</v>
      </c>
      <c r="EDD114" s="632" t="e">
        <f>(IF(EDD47-#REF!&lt;0,0,EDD47-#REF!)+#REF!)*1.21+IF($D$5="Koncesija",-EDD63*0.21,0)</f>
        <v>#REF!</v>
      </c>
      <c r="EDE114" s="632" t="e">
        <f>(IF(EDE47-#REF!&lt;0,0,EDE47-#REF!)+#REF!)*1.21+IF($D$5="Koncesija",-EDE63*0.21,0)</f>
        <v>#REF!</v>
      </c>
      <c r="EDF114" s="632" t="e">
        <f>(IF(EDF47-#REF!&lt;0,0,EDF47-#REF!)+#REF!)*1.21+IF($D$5="Koncesija",-EDF63*0.21,0)</f>
        <v>#REF!</v>
      </c>
      <c r="EDG114" s="632" t="e">
        <f>(IF(EDG47-#REF!&lt;0,0,EDG47-#REF!)+#REF!)*1.21+IF($D$5="Koncesija",-EDG63*0.21,0)</f>
        <v>#REF!</v>
      </c>
      <c r="EDH114" s="632" t="e">
        <f>(IF(EDH47-#REF!&lt;0,0,EDH47-#REF!)+#REF!)*1.21+IF($D$5="Koncesija",-EDH63*0.21,0)</f>
        <v>#REF!</v>
      </c>
      <c r="EDI114" s="632" t="e">
        <f>(IF(EDI47-#REF!&lt;0,0,EDI47-#REF!)+#REF!)*1.21+IF($D$5="Koncesija",-EDI63*0.21,0)</f>
        <v>#REF!</v>
      </c>
      <c r="EDJ114" s="632" t="e">
        <f>(IF(EDJ47-#REF!&lt;0,0,EDJ47-#REF!)+#REF!)*1.21+IF($D$5="Koncesija",-EDJ63*0.21,0)</f>
        <v>#REF!</v>
      </c>
      <c r="EDK114" s="632" t="e">
        <f>(IF(EDK47-#REF!&lt;0,0,EDK47-#REF!)+#REF!)*1.21+IF($D$5="Koncesija",-EDK63*0.21,0)</f>
        <v>#REF!</v>
      </c>
      <c r="EDL114" s="632" t="e">
        <f>(IF(EDL47-#REF!&lt;0,0,EDL47-#REF!)+#REF!)*1.21+IF($D$5="Koncesija",-EDL63*0.21,0)</f>
        <v>#REF!</v>
      </c>
      <c r="EDM114" s="632" t="e">
        <f>(IF(EDM47-#REF!&lt;0,0,EDM47-#REF!)+#REF!)*1.21+IF($D$5="Koncesija",-EDM63*0.21,0)</f>
        <v>#REF!</v>
      </c>
      <c r="EDN114" s="632" t="e">
        <f>(IF(EDN47-#REF!&lt;0,0,EDN47-#REF!)+#REF!)*1.21+IF($D$5="Koncesija",-EDN63*0.21,0)</f>
        <v>#REF!</v>
      </c>
      <c r="EDO114" s="632" t="e">
        <f>(IF(EDO47-#REF!&lt;0,0,EDO47-#REF!)+#REF!)*1.21+IF($D$5="Koncesija",-EDO63*0.21,0)</f>
        <v>#REF!</v>
      </c>
      <c r="EDP114" s="632" t="e">
        <f>(IF(EDP47-#REF!&lt;0,0,EDP47-#REF!)+#REF!)*1.21+IF($D$5="Koncesija",-EDP63*0.21,0)</f>
        <v>#REF!</v>
      </c>
      <c r="EDQ114" s="632" t="e">
        <f>(IF(EDQ47-#REF!&lt;0,0,EDQ47-#REF!)+#REF!)*1.21+IF($D$5="Koncesija",-EDQ63*0.21,0)</f>
        <v>#REF!</v>
      </c>
      <c r="EDR114" s="632" t="e">
        <f>(IF(EDR47-#REF!&lt;0,0,EDR47-#REF!)+#REF!)*1.21+IF($D$5="Koncesija",-EDR63*0.21,0)</f>
        <v>#REF!</v>
      </c>
      <c r="EDS114" s="632" t="e">
        <f>(IF(EDS47-#REF!&lt;0,0,EDS47-#REF!)+#REF!)*1.21+IF($D$5="Koncesija",-EDS63*0.21,0)</f>
        <v>#REF!</v>
      </c>
      <c r="EDT114" s="632" t="e">
        <f>(IF(EDT47-#REF!&lt;0,0,EDT47-#REF!)+#REF!)*1.21+IF($D$5="Koncesija",-EDT63*0.21,0)</f>
        <v>#REF!</v>
      </c>
      <c r="EDU114" s="632" t="e">
        <f>(IF(EDU47-#REF!&lt;0,0,EDU47-#REF!)+#REF!)*1.21+IF($D$5="Koncesija",-EDU63*0.21,0)</f>
        <v>#REF!</v>
      </c>
      <c r="EDV114" s="632" t="e">
        <f>(IF(EDV47-#REF!&lt;0,0,EDV47-#REF!)+#REF!)*1.21+IF($D$5="Koncesija",-EDV63*0.21,0)</f>
        <v>#REF!</v>
      </c>
      <c r="EDW114" s="632" t="e">
        <f>(IF(EDW47-#REF!&lt;0,0,EDW47-#REF!)+#REF!)*1.21+IF($D$5="Koncesija",-EDW63*0.21,0)</f>
        <v>#REF!</v>
      </c>
      <c r="EDX114" s="632" t="e">
        <f>(IF(EDX47-#REF!&lt;0,0,EDX47-#REF!)+#REF!)*1.21+IF($D$5="Koncesija",-EDX63*0.21,0)</f>
        <v>#REF!</v>
      </c>
      <c r="EDY114" s="632" t="e">
        <f>(IF(EDY47-#REF!&lt;0,0,EDY47-#REF!)+#REF!)*1.21+IF($D$5="Koncesija",-EDY63*0.21,0)</f>
        <v>#REF!</v>
      </c>
      <c r="EDZ114" s="632" t="e">
        <f>(IF(EDZ47-#REF!&lt;0,0,EDZ47-#REF!)+#REF!)*1.21+IF($D$5="Koncesija",-EDZ63*0.21,0)</f>
        <v>#REF!</v>
      </c>
      <c r="EEA114" s="632" t="e">
        <f>(IF(EEA47-#REF!&lt;0,0,EEA47-#REF!)+#REF!)*1.21+IF($D$5="Koncesija",-EEA63*0.21,0)</f>
        <v>#REF!</v>
      </c>
      <c r="EEB114" s="632" t="e">
        <f>(IF(EEB47-#REF!&lt;0,0,EEB47-#REF!)+#REF!)*1.21+IF($D$5="Koncesija",-EEB63*0.21,0)</f>
        <v>#REF!</v>
      </c>
      <c r="EEC114" s="632" t="e">
        <f>(IF(EEC47-#REF!&lt;0,0,EEC47-#REF!)+#REF!)*1.21+IF($D$5="Koncesija",-EEC63*0.21,0)</f>
        <v>#REF!</v>
      </c>
      <c r="EED114" s="632" t="e">
        <f>(IF(EED47-#REF!&lt;0,0,EED47-#REF!)+#REF!)*1.21+IF($D$5="Koncesija",-EED63*0.21,0)</f>
        <v>#REF!</v>
      </c>
      <c r="EEE114" s="632" t="e">
        <f>(IF(EEE47-#REF!&lt;0,0,EEE47-#REF!)+#REF!)*1.21+IF($D$5="Koncesija",-EEE63*0.21,0)</f>
        <v>#REF!</v>
      </c>
      <c r="EEF114" s="632" t="e">
        <f>(IF(EEF47-#REF!&lt;0,0,EEF47-#REF!)+#REF!)*1.21+IF($D$5="Koncesija",-EEF63*0.21,0)</f>
        <v>#REF!</v>
      </c>
      <c r="EEG114" s="632" t="e">
        <f>(IF(EEG47-#REF!&lt;0,0,EEG47-#REF!)+#REF!)*1.21+IF($D$5="Koncesija",-EEG63*0.21,0)</f>
        <v>#REF!</v>
      </c>
      <c r="EEH114" s="632" t="e">
        <f>(IF(EEH47-#REF!&lt;0,0,EEH47-#REF!)+#REF!)*1.21+IF($D$5="Koncesija",-EEH63*0.21,0)</f>
        <v>#REF!</v>
      </c>
      <c r="EEI114" s="632" t="e">
        <f>(IF(EEI47-#REF!&lt;0,0,EEI47-#REF!)+#REF!)*1.21+IF($D$5="Koncesija",-EEI63*0.21,0)</f>
        <v>#REF!</v>
      </c>
      <c r="EEJ114" s="632" t="e">
        <f>(IF(EEJ47-#REF!&lt;0,0,EEJ47-#REF!)+#REF!)*1.21+IF($D$5="Koncesija",-EEJ63*0.21,0)</f>
        <v>#REF!</v>
      </c>
      <c r="EEK114" s="632" t="e">
        <f>(IF(EEK47-#REF!&lt;0,0,EEK47-#REF!)+#REF!)*1.21+IF($D$5="Koncesija",-EEK63*0.21,0)</f>
        <v>#REF!</v>
      </c>
      <c r="EEL114" s="632" t="e">
        <f>(IF(EEL47-#REF!&lt;0,0,EEL47-#REF!)+#REF!)*1.21+IF($D$5="Koncesija",-EEL63*0.21,0)</f>
        <v>#REF!</v>
      </c>
      <c r="EEM114" s="632" t="e">
        <f>(IF(EEM47-#REF!&lt;0,0,EEM47-#REF!)+#REF!)*1.21+IF($D$5="Koncesija",-EEM63*0.21,0)</f>
        <v>#REF!</v>
      </c>
      <c r="EEN114" s="632" t="e">
        <f>(IF(EEN47-#REF!&lt;0,0,EEN47-#REF!)+#REF!)*1.21+IF($D$5="Koncesija",-EEN63*0.21,0)</f>
        <v>#REF!</v>
      </c>
      <c r="EEO114" s="632" t="e">
        <f>(IF(EEO47-#REF!&lt;0,0,EEO47-#REF!)+#REF!)*1.21+IF($D$5="Koncesija",-EEO63*0.21,0)</f>
        <v>#REF!</v>
      </c>
      <c r="EEP114" s="632" t="e">
        <f>(IF(EEP47-#REF!&lt;0,0,EEP47-#REF!)+#REF!)*1.21+IF($D$5="Koncesija",-EEP63*0.21,0)</f>
        <v>#REF!</v>
      </c>
      <c r="EEQ114" s="632" t="e">
        <f>(IF(EEQ47-#REF!&lt;0,0,EEQ47-#REF!)+#REF!)*1.21+IF($D$5="Koncesija",-EEQ63*0.21,0)</f>
        <v>#REF!</v>
      </c>
      <c r="EER114" s="632" t="e">
        <f>(IF(EER47-#REF!&lt;0,0,EER47-#REF!)+#REF!)*1.21+IF($D$5="Koncesija",-EER63*0.21,0)</f>
        <v>#REF!</v>
      </c>
      <c r="EES114" s="632" t="e">
        <f>(IF(EES47-#REF!&lt;0,0,EES47-#REF!)+#REF!)*1.21+IF($D$5="Koncesija",-EES63*0.21,0)</f>
        <v>#REF!</v>
      </c>
      <c r="EET114" s="632" t="e">
        <f>(IF(EET47-#REF!&lt;0,0,EET47-#REF!)+#REF!)*1.21+IF($D$5="Koncesija",-EET63*0.21,0)</f>
        <v>#REF!</v>
      </c>
      <c r="EEU114" s="632" t="e">
        <f>(IF(EEU47-#REF!&lt;0,0,EEU47-#REF!)+#REF!)*1.21+IF($D$5="Koncesija",-EEU63*0.21,0)</f>
        <v>#REF!</v>
      </c>
      <c r="EEV114" s="632" t="e">
        <f>(IF(EEV47-#REF!&lt;0,0,EEV47-#REF!)+#REF!)*1.21+IF($D$5="Koncesija",-EEV63*0.21,0)</f>
        <v>#REF!</v>
      </c>
      <c r="EEW114" s="632" t="e">
        <f>(IF(EEW47-#REF!&lt;0,0,EEW47-#REF!)+#REF!)*1.21+IF($D$5="Koncesija",-EEW63*0.21,0)</f>
        <v>#REF!</v>
      </c>
      <c r="EEX114" s="632" t="e">
        <f>(IF(EEX47-#REF!&lt;0,0,EEX47-#REF!)+#REF!)*1.21+IF($D$5="Koncesija",-EEX63*0.21,0)</f>
        <v>#REF!</v>
      </c>
      <c r="EEY114" s="632" t="e">
        <f>(IF(EEY47-#REF!&lt;0,0,EEY47-#REF!)+#REF!)*1.21+IF($D$5="Koncesija",-EEY63*0.21,0)</f>
        <v>#REF!</v>
      </c>
      <c r="EEZ114" s="632" t="e">
        <f>(IF(EEZ47-#REF!&lt;0,0,EEZ47-#REF!)+#REF!)*1.21+IF($D$5="Koncesija",-EEZ63*0.21,0)</f>
        <v>#REF!</v>
      </c>
      <c r="EFA114" s="632" t="e">
        <f>(IF(EFA47-#REF!&lt;0,0,EFA47-#REF!)+#REF!)*1.21+IF($D$5="Koncesija",-EFA63*0.21,0)</f>
        <v>#REF!</v>
      </c>
      <c r="EFB114" s="632" t="e">
        <f>(IF(EFB47-#REF!&lt;0,0,EFB47-#REF!)+#REF!)*1.21+IF($D$5="Koncesija",-EFB63*0.21,0)</f>
        <v>#REF!</v>
      </c>
      <c r="EFC114" s="632" t="e">
        <f>(IF(EFC47-#REF!&lt;0,0,EFC47-#REF!)+#REF!)*1.21+IF($D$5="Koncesija",-EFC63*0.21,0)</f>
        <v>#REF!</v>
      </c>
      <c r="EFD114" s="632" t="e">
        <f>(IF(EFD47-#REF!&lt;0,0,EFD47-#REF!)+#REF!)*1.21+IF($D$5="Koncesija",-EFD63*0.21,0)</f>
        <v>#REF!</v>
      </c>
      <c r="EFE114" s="632" t="e">
        <f>(IF(EFE47-#REF!&lt;0,0,EFE47-#REF!)+#REF!)*1.21+IF($D$5="Koncesija",-EFE63*0.21,0)</f>
        <v>#REF!</v>
      </c>
      <c r="EFF114" s="632" t="e">
        <f>(IF(EFF47-#REF!&lt;0,0,EFF47-#REF!)+#REF!)*1.21+IF($D$5="Koncesija",-EFF63*0.21,0)</f>
        <v>#REF!</v>
      </c>
      <c r="EFG114" s="632" t="e">
        <f>(IF(EFG47-#REF!&lt;0,0,EFG47-#REF!)+#REF!)*1.21+IF($D$5="Koncesija",-EFG63*0.21,0)</f>
        <v>#REF!</v>
      </c>
      <c r="EFH114" s="632" t="e">
        <f>(IF(EFH47-#REF!&lt;0,0,EFH47-#REF!)+#REF!)*1.21+IF($D$5="Koncesija",-EFH63*0.21,0)</f>
        <v>#REF!</v>
      </c>
      <c r="EFI114" s="632" t="e">
        <f>(IF(EFI47-#REF!&lt;0,0,EFI47-#REF!)+#REF!)*1.21+IF($D$5="Koncesija",-EFI63*0.21,0)</f>
        <v>#REF!</v>
      </c>
      <c r="EFJ114" s="632" t="e">
        <f>(IF(EFJ47-#REF!&lt;0,0,EFJ47-#REF!)+#REF!)*1.21+IF($D$5="Koncesija",-EFJ63*0.21,0)</f>
        <v>#REF!</v>
      </c>
      <c r="EFK114" s="632" t="e">
        <f>(IF(EFK47-#REF!&lt;0,0,EFK47-#REF!)+#REF!)*1.21+IF($D$5="Koncesija",-EFK63*0.21,0)</f>
        <v>#REF!</v>
      </c>
      <c r="EFL114" s="632" t="e">
        <f>(IF(EFL47-#REF!&lt;0,0,EFL47-#REF!)+#REF!)*1.21+IF($D$5="Koncesija",-EFL63*0.21,0)</f>
        <v>#REF!</v>
      </c>
      <c r="EFM114" s="632" t="e">
        <f>(IF(EFM47-#REF!&lt;0,0,EFM47-#REF!)+#REF!)*1.21+IF($D$5="Koncesija",-EFM63*0.21,0)</f>
        <v>#REF!</v>
      </c>
      <c r="EFN114" s="632" t="e">
        <f>(IF(EFN47-#REF!&lt;0,0,EFN47-#REF!)+#REF!)*1.21+IF($D$5="Koncesija",-EFN63*0.21,0)</f>
        <v>#REF!</v>
      </c>
      <c r="EFO114" s="632" t="e">
        <f>(IF(EFO47-#REF!&lt;0,0,EFO47-#REF!)+#REF!)*1.21+IF($D$5="Koncesija",-EFO63*0.21,0)</f>
        <v>#REF!</v>
      </c>
      <c r="EFP114" s="632" t="e">
        <f>(IF(EFP47-#REF!&lt;0,0,EFP47-#REF!)+#REF!)*1.21+IF($D$5="Koncesija",-EFP63*0.21,0)</f>
        <v>#REF!</v>
      </c>
      <c r="EFQ114" s="632" t="e">
        <f>(IF(EFQ47-#REF!&lt;0,0,EFQ47-#REF!)+#REF!)*1.21+IF($D$5="Koncesija",-EFQ63*0.21,0)</f>
        <v>#REF!</v>
      </c>
      <c r="EFR114" s="632" t="e">
        <f>(IF(EFR47-#REF!&lt;0,0,EFR47-#REF!)+#REF!)*1.21+IF($D$5="Koncesija",-EFR63*0.21,0)</f>
        <v>#REF!</v>
      </c>
      <c r="EFS114" s="632" t="e">
        <f>(IF(EFS47-#REF!&lt;0,0,EFS47-#REF!)+#REF!)*1.21+IF($D$5="Koncesija",-EFS63*0.21,0)</f>
        <v>#REF!</v>
      </c>
      <c r="EFT114" s="632" t="e">
        <f>(IF(EFT47-#REF!&lt;0,0,EFT47-#REF!)+#REF!)*1.21+IF($D$5="Koncesija",-EFT63*0.21,0)</f>
        <v>#REF!</v>
      </c>
      <c r="EFU114" s="632" t="e">
        <f>(IF(EFU47-#REF!&lt;0,0,EFU47-#REF!)+#REF!)*1.21+IF($D$5="Koncesija",-EFU63*0.21,0)</f>
        <v>#REF!</v>
      </c>
      <c r="EFV114" s="632" t="e">
        <f>(IF(EFV47-#REF!&lt;0,0,EFV47-#REF!)+#REF!)*1.21+IF($D$5="Koncesija",-EFV63*0.21,0)</f>
        <v>#REF!</v>
      </c>
      <c r="EFW114" s="632" t="e">
        <f>(IF(EFW47-#REF!&lt;0,0,EFW47-#REF!)+#REF!)*1.21+IF($D$5="Koncesija",-EFW63*0.21,0)</f>
        <v>#REF!</v>
      </c>
      <c r="EFX114" s="632" t="e">
        <f>(IF(EFX47-#REF!&lt;0,0,EFX47-#REF!)+#REF!)*1.21+IF($D$5="Koncesija",-EFX63*0.21,0)</f>
        <v>#REF!</v>
      </c>
      <c r="EFY114" s="632" t="e">
        <f>(IF(EFY47-#REF!&lt;0,0,EFY47-#REF!)+#REF!)*1.21+IF($D$5="Koncesija",-EFY63*0.21,0)</f>
        <v>#REF!</v>
      </c>
      <c r="EFZ114" s="632" t="e">
        <f>(IF(EFZ47-#REF!&lt;0,0,EFZ47-#REF!)+#REF!)*1.21+IF($D$5="Koncesija",-EFZ63*0.21,0)</f>
        <v>#REF!</v>
      </c>
      <c r="EGA114" s="632" t="e">
        <f>(IF(EGA47-#REF!&lt;0,0,EGA47-#REF!)+#REF!)*1.21+IF($D$5="Koncesija",-EGA63*0.21,0)</f>
        <v>#REF!</v>
      </c>
      <c r="EGB114" s="632" t="e">
        <f>(IF(EGB47-#REF!&lt;0,0,EGB47-#REF!)+#REF!)*1.21+IF($D$5="Koncesija",-EGB63*0.21,0)</f>
        <v>#REF!</v>
      </c>
      <c r="EGC114" s="632" t="e">
        <f>(IF(EGC47-#REF!&lt;0,0,EGC47-#REF!)+#REF!)*1.21+IF($D$5="Koncesija",-EGC63*0.21,0)</f>
        <v>#REF!</v>
      </c>
      <c r="EGD114" s="632" t="e">
        <f>(IF(EGD47-#REF!&lt;0,0,EGD47-#REF!)+#REF!)*1.21+IF($D$5="Koncesija",-EGD63*0.21,0)</f>
        <v>#REF!</v>
      </c>
      <c r="EGE114" s="632" t="e">
        <f>(IF(EGE47-#REF!&lt;0,0,EGE47-#REF!)+#REF!)*1.21+IF($D$5="Koncesija",-EGE63*0.21,0)</f>
        <v>#REF!</v>
      </c>
      <c r="EGF114" s="632" t="e">
        <f>(IF(EGF47-#REF!&lt;0,0,EGF47-#REF!)+#REF!)*1.21+IF($D$5="Koncesija",-EGF63*0.21,0)</f>
        <v>#REF!</v>
      </c>
      <c r="EGG114" s="632" t="e">
        <f>(IF(EGG47-#REF!&lt;0,0,EGG47-#REF!)+#REF!)*1.21+IF($D$5="Koncesija",-EGG63*0.21,0)</f>
        <v>#REF!</v>
      </c>
      <c r="EGH114" s="632" t="e">
        <f>(IF(EGH47-#REF!&lt;0,0,EGH47-#REF!)+#REF!)*1.21+IF($D$5="Koncesija",-EGH63*0.21,0)</f>
        <v>#REF!</v>
      </c>
      <c r="EGI114" s="632" t="e">
        <f>(IF(EGI47-#REF!&lt;0,0,EGI47-#REF!)+#REF!)*1.21+IF($D$5="Koncesija",-EGI63*0.21,0)</f>
        <v>#REF!</v>
      </c>
      <c r="EGJ114" s="632" t="e">
        <f>(IF(EGJ47-#REF!&lt;0,0,EGJ47-#REF!)+#REF!)*1.21+IF($D$5="Koncesija",-EGJ63*0.21,0)</f>
        <v>#REF!</v>
      </c>
      <c r="EGK114" s="632" t="e">
        <f>(IF(EGK47-#REF!&lt;0,0,EGK47-#REF!)+#REF!)*1.21+IF($D$5="Koncesija",-EGK63*0.21,0)</f>
        <v>#REF!</v>
      </c>
      <c r="EGL114" s="632" t="e">
        <f>(IF(EGL47-#REF!&lt;0,0,EGL47-#REF!)+#REF!)*1.21+IF($D$5="Koncesija",-EGL63*0.21,0)</f>
        <v>#REF!</v>
      </c>
      <c r="EGM114" s="632" t="e">
        <f>(IF(EGM47-#REF!&lt;0,0,EGM47-#REF!)+#REF!)*1.21+IF($D$5="Koncesija",-EGM63*0.21,0)</f>
        <v>#REF!</v>
      </c>
      <c r="EGN114" s="632" t="e">
        <f>(IF(EGN47-#REF!&lt;0,0,EGN47-#REF!)+#REF!)*1.21+IF($D$5="Koncesija",-EGN63*0.21,0)</f>
        <v>#REF!</v>
      </c>
      <c r="EGO114" s="632" t="e">
        <f>(IF(EGO47-#REF!&lt;0,0,EGO47-#REF!)+#REF!)*1.21+IF($D$5="Koncesija",-EGO63*0.21,0)</f>
        <v>#REF!</v>
      </c>
      <c r="EGP114" s="632" t="e">
        <f>(IF(EGP47-#REF!&lt;0,0,EGP47-#REF!)+#REF!)*1.21+IF($D$5="Koncesija",-EGP63*0.21,0)</f>
        <v>#REF!</v>
      </c>
      <c r="EGQ114" s="632" t="e">
        <f>(IF(EGQ47-#REF!&lt;0,0,EGQ47-#REF!)+#REF!)*1.21+IF($D$5="Koncesija",-EGQ63*0.21,0)</f>
        <v>#REF!</v>
      </c>
      <c r="EGR114" s="632" t="e">
        <f>(IF(EGR47-#REF!&lt;0,0,EGR47-#REF!)+#REF!)*1.21+IF($D$5="Koncesija",-EGR63*0.21,0)</f>
        <v>#REF!</v>
      </c>
      <c r="EGS114" s="632" t="e">
        <f>(IF(EGS47-#REF!&lt;0,0,EGS47-#REF!)+#REF!)*1.21+IF($D$5="Koncesija",-EGS63*0.21,0)</f>
        <v>#REF!</v>
      </c>
      <c r="EGT114" s="632" t="e">
        <f>(IF(EGT47-#REF!&lt;0,0,EGT47-#REF!)+#REF!)*1.21+IF($D$5="Koncesija",-EGT63*0.21,0)</f>
        <v>#REF!</v>
      </c>
      <c r="EGU114" s="632" t="e">
        <f>(IF(EGU47-#REF!&lt;0,0,EGU47-#REF!)+#REF!)*1.21+IF($D$5="Koncesija",-EGU63*0.21,0)</f>
        <v>#REF!</v>
      </c>
      <c r="EGV114" s="632" t="e">
        <f>(IF(EGV47-#REF!&lt;0,0,EGV47-#REF!)+#REF!)*1.21+IF($D$5="Koncesija",-EGV63*0.21,0)</f>
        <v>#REF!</v>
      </c>
      <c r="EGW114" s="632" t="e">
        <f>(IF(EGW47-#REF!&lt;0,0,EGW47-#REF!)+#REF!)*1.21+IF($D$5="Koncesija",-EGW63*0.21,0)</f>
        <v>#REF!</v>
      </c>
      <c r="EGX114" s="632" t="e">
        <f>(IF(EGX47-#REF!&lt;0,0,EGX47-#REF!)+#REF!)*1.21+IF($D$5="Koncesija",-EGX63*0.21,0)</f>
        <v>#REF!</v>
      </c>
      <c r="EGY114" s="632" t="e">
        <f>(IF(EGY47-#REF!&lt;0,0,EGY47-#REF!)+#REF!)*1.21+IF($D$5="Koncesija",-EGY63*0.21,0)</f>
        <v>#REF!</v>
      </c>
      <c r="EGZ114" s="632" t="e">
        <f>(IF(EGZ47-#REF!&lt;0,0,EGZ47-#REF!)+#REF!)*1.21+IF($D$5="Koncesija",-EGZ63*0.21,0)</f>
        <v>#REF!</v>
      </c>
      <c r="EHA114" s="632" t="e">
        <f>(IF(EHA47-#REF!&lt;0,0,EHA47-#REF!)+#REF!)*1.21+IF($D$5="Koncesija",-EHA63*0.21,0)</f>
        <v>#REF!</v>
      </c>
      <c r="EHB114" s="632" t="e">
        <f>(IF(EHB47-#REF!&lt;0,0,EHB47-#REF!)+#REF!)*1.21+IF($D$5="Koncesija",-EHB63*0.21,0)</f>
        <v>#REF!</v>
      </c>
      <c r="EHC114" s="632" t="e">
        <f>(IF(EHC47-#REF!&lt;0,0,EHC47-#REF!)+#REF!)*1.21+IF($D$5="Koncesija",-EHC63*0.21,0)</f>
        <v>#REF!</v>
      </c>
      <c r="EHD114" s="632" t="e">
        <f>(IF(EHD47-#REF!&lt;0,0,EHD47-#REF!)+#REF!)*1.21+IF($D$5="Koncesija",-EHD63*0.21,0)</f>
        <v>#REF!</v>
      </c>
      <c r="EHE114" s="632" t="e">
        <f>(IF(EHE47-#REF!&lt;0,0,EHE47-#REF!)+#REF!)*1.21+IF($D$5="Koncesija",-EHE63*0.21,0)</f>
        <v>#REF!</v>
      </c>
      <c r="EHF114" s="632" t="e">
        <f>(IF(EHF47-#REF!&lt;0,0,EHF47-#REF!)+#REF!)*1.21+IF($D$5="Koncesija",-EHF63*0.21,0)</f>
        <v>#REF!</v>
      </c>
      <c r="EHG114" s="632" t="e">
        <f>(IF(EHG47-#REF!&lt;0,0,EHG47-#REF!)+#REF!)*1.21+IF($D$5="Koncesija",-EHG63*0.21,0)</f>
        <v>#REF!</v>
      </c>
      <c r="EHH114" s="632" t="e">
        <f>(IF(EHH47-#REF!&lt;0,0,EHH47-#REF!)+#REF!)*1.21+IF($D$5="Koncesija",-EHH63*0.21,0)</f>
        <v>#REF!</v>
      </c>
      <c r="EHI114" s="632" t="e">
        <f>(IF(EHI47-#REF!&lt;0,0,EHI47-#REF!)+#REF!)*1.21+IF($D$5="Koncesija",-EHI63*0.21,0)</f>
        <v>#REF!</v>
      </c>
      <c r="EHJ114" s="632" t="e">
        <f>(IF(EHJ47-#REF!&lt;0,0,EHJ47-#REF!)+#REF!)*1.21+IF($D$5="Koncesija",-EHJ63*0.21,0)</f>
        <v>#REF!</v>
      </c>
      <c r="EHK114" s="632" t="e">
        <f>(IF(EHK47-#REF!&lt;0,0,EHK47-#REF!)+#REF!)*1.21+IF($D$5="Koncesija",-EHK63*0.21,0)</f>
        <v>#REF!</v>
      </c>
      <c r="EHL114" s="632" t="e">
        <f>(IF(EHL47-#REF!&lt;0,0,EHL47-#REF!)+#REF!)*1.21+IF($D$5="Koncesija",-EHL63*0.21,0)</f>
        <v>#REF!</v>
      </c>
      <c r="EHM114" s="632" t="e">
        <f>(IF(EHM47-#REF!&lt;0,0,EHM47-#REF!)+#REF!)*1.21+IF($D$5="Koncesija",-EHM63*0.21,0)</f>
        <v>#REF!</v>
      </c>
      <c r="EHN114" s="632" t="e">
        <f>(IF(EHN47-#REF!&lt;0,0,EHN47-#REF!)+#REF!)*1.21+IF($D$5="Koncesija",-EHN63*0.21,0)</f>
        <v>#REF!</v>
      </c>
      <c r="EHO114" s="632" t="e">
        <f>(IF(EHO47-#REF!&lt;0,0,EHO47-#REF!)+#REF!)*1.21+IF($D$5="Koncesija",-EHO63*0.21,0)</f>
        <v>#REF!</v>
      </c>
      <c r="EHP114" s="632" t="e">
        <f>(IF(EHP47-#REF!&lt;0,0,EHP47-#REF!)+#REF!)*1.21+IF($D$5="Koncesija",-EHP63*0.21,0)</f>
        <v>#REF!</v>
      </c>
      <c r="EHQ114" s="632" t="e">
        <f>(IF(EHQ47-#REF!&lt;0,0,EHQ47-#REF!)+#REF!)*1.21+IF($D$5="Koncesija",-EHQ63*0.21,0)</f>
        <v>#REF!</v>
      </c>
      <c r="EHR114" s="632" t="e">
        <f>(IF(EHR47-#REF!&lt;0,0,EHR47-#REF!)+#REF!)*1.21+IF($D$5="Koncesija",-EHR63*0.21,0)</f>
        <v>#REF!</v>
      </c>
      <c r="EHS114" s="632" t="e">
        <f>(IF(EHS47-#REF!&lt;0,0,EHS47-#REF!)+#REF!)*1.21+IF($D$5="Koncesija",-EHS63*0.21,0)</f>
        <v>#REF!</v>
      </c>
      <c r="EHT114" s="632" t="e">
        <f>(IF(EHT47-#REF!&lt;0,0,EHT47-#REF!)+#REF!)*1.21+IF($D$5="Koncesija",-EHT63*0.21,0)</f>
        <v>#REF!</v>
      </c>
      <c r="EHU114" s="632" t="e">
        <f>(IF(EHU47-#REF!&lt;0,0,EHU47-#REF!)+#REF!)*1.21+IF($D$5="Koncesija",-EHU63*0.21,0)</f>
        <v>#REF!</v>
      </c>
      <c r="EHV114" s="632" t="e">
        <f>(IF(EHV47-#REF!&lt;0,0,EHV47-#REF!)+#REF!)*1.21+IF($D$5="Koncesija",-EHV63*0.21,0)</f>
        <v>#REF!</v>
      </c>
      <c r="EHW114" s="632" t="e">
        <f>(IF(EHW47-#REF!&lt;0,0,EHW47-#REF!)+#REF!)*1.21+IF($D$5="Koncesija",-EHW63*0.21,0)</f>
        <v>#REF!</v>
      </c>
      <c r="EHX114" s="632" t="e">
        <f>(IF(EHX47-#REF!&lt;0,0,EHX47-#REF!)+#REF!)*1.21+IF($D$5="Koncesija",-EHX63*0.21,0)</f>
        <v>#REF!</v>
      </c>
      <c r="EHY114" s="632" t="e">
        <f>(IF(EHY47-#REF!&lt;0,0,EHY47-#REF!)+#REF!)*1.21+IF($D$5="Koncesija",-EHY63*0.21,0)</f>
        <v>#REF!</v>
      </c>
      <c r="EHZ114" s="632" t="e">
        <f>(IF(EHZ47-#REF!&lt;0,0,EHZ47-#REF!)+#REF!)*1.21+IF($D$5="Koncesija",-EHZ63*0.21,0)</f>
        <v>#REF!</v>
      </c>
      <c r="EIA114" s="632" t="e">
        <f>(IF(EIA47-#REF!&lt;0,0,EIA47-#REF!)+#REF!)*1.21+IF($D$5="Koncesija",-EIA63*0.21,0)</f>
        <v>#REF!</v>
      </c>
      <c r="EIB114" s="632" t="e">
        <f>(IF(EIB47-#REF!&lt;0,0,EIB47-#REF!)+#REF!)*1.21+IF($D$5="Koncesija",-EIB63*0.21,0)</f>
        <v>#REF!</v>
      </c>
      <c r="EIC114" s="632" t="e">
        <f>(IF(EIC47-#REF!&lt;0,0,EIC47-#REF!)+#REF!)*1.21+IF($D$5="Koncesija",-EIC63*0.21,0)</f>
        <v>#REF!</v>
      </c>
      <c r="EID114" s="632" t="e">
        <f>(IF(EID47-#REF!&lt;0,0,EID47-#REF!)+#REF!)*1.21+IF($D$5="Koncesija",-EID63*0.21,0)</f>
        <v>#REF!</v>
      </c>
      <c r="EIE114" s="632" t="e">
        <f>(IF(EIE47-#REF!&lt;0,0,EIE47-#REF!)+#REF!)*1.21+IF($D$5="Koncesija",-EIE63*0.21,0)</f>
        <v>#REF!</v>
      </c>
      <c r="EIF114" s="632" t="e">
        <f>(IF(EIF47-#REF!&lt;0,0,EIF47-#REF!)+#REF!)*1.21+IF($D$5="Koncesija",-EIF63*0.21,0)</f>
        <v>#REF!</v>
      </c>
      <c r="EIG114" s="632" t="e">
        <f>(IF(EIG47-#REF!&lt;0,0,EIG47-#REF!)+#REF!)*1.21+IF($D$5="Koncesija",-EIG63*0.21,0)</f>
        <v>#REF!</v>
      </c>
      <c r="EIH114" s="632" t="e">
        <f>(IF(EIH47-#REF!&lt;0,0,EIH47-#REF!)+#REF!)*1.21+IF($D$5="Koncesija",-EIH63*0.21,0)</f>
        <v>#REF!</v>
      </c>
      <c r="EII114" s="632" t="e">
        <f>(IF(EII47-#REF!&lt;0,0,EII47-#REF!)+#REF!)*1.21+IF($D$5="Koncesija",-EII63*0.21,0)</f>
        <v>#REF!</v>
      </c>
      <c r="EIJ114" s="632" t="e">
        <f>(IF(EIJ47-#REF!&lt;0,0,EIJ47-#REF!)+#REF!)*1.21+IF($D$5="Koncesija",-EIJ63*0.21,0)</f>
        <v>#REF!</v>
      </c>
      <c r="EIK114" s="632" t="e">
        <f>(IF(EIK47-#REF!&lt;0,0,EIK47-#REF!)+#REF!)*1.21+IF($D$5="Koncesija",-EIK63*0.21,0)</f>
        <v>#REF!</v>
      </c>
      <c r="EIL114" s="632" t="e">
        <f>(IF(EIL47-#REF!&lt;0,0,EIL47-#REF!)+#REF!)*1.21+IF($D$5="Koncesija",-EIL63*0.21,0)</f>
        <v>#REF!</v>
      </c>
      <c r="EIM114" s="632" t="e">
        <f>(IF(EIM47-#REF!&lt;0,0,EIM47-#REF!)+#REF!)*1.21+IF($D$5="Koncesija",-EIM63*0.21,0)</f>
        <v>#REF!</v>
      </c>
      <c r="EIN114" s="632" t="e">
        <f>(IF(EIN47-#REF!&lt;0,0,EIN47-#REF!)+#REF!)*1.21+IF($D$5="Koncesija",-EIN63*0.21,0)</f>
        <v>#REF!</v>
      </c>
      <c r="EIO114" s="632" t="e">
        <f>(IF(EIO47-#REF!&lt;0,0,EIO47-#REF!)+#REF!)*1.21+IF($D$5="Koncesija",-EIO63*0.21,0)</f>
        <v>#REF!</v>
      </c>
      <c r="EIP114" s="632" t="e">
        <f>(IF(EIP47-#REF!&lt;0,0,EIP47-#REF!)+#REF!)*1.21+IF($D$5="Koncesija",-EIP63*0.21,0)</f>
        <v>#REF!</v>
      </c>
      <c r="EIQ114" s="632" t="e">
        <f>(IF(EIQ47-#REF!&lt;0,0,EIQ47-#REF!)+#REF!)*1.21+IF($D$5="Koncesija",-EIQ63*0.21,0)</f>
        <v>#REF!</v>
      </c>
      <c r="EIR114" s="632" t="e">
        <f>(IF(EIR47-#REF!&lt;0,0,EIR47-#REF!)+#REF!)*1.21+IF($D$5="Koncesija",-EIR63*0.21,0)</f>
        <v>#REF!</v>
      </c>
      <c r="EIS114" s="632" t="e">
        <f>(IF(EIS47-#REF!&lt;0,0,EIS47-#REF!)+#REF!)*1.21+IF($D$5="Koncesija",-EIS63*0.21,0)</f>
        <v>#REF!</v>
      </c>
      <c r="EIT114" s="632" t="e">
        <f>(IF(EIT47-#REF!&lt;0,0,EIT47-#REF!)+#REF!)*1.21+IF($D$5="Koncesija",-EIT63*0.21,0)</f>
        <v>#REF!</v>
      </c>
      <c r="EIU114" s="632" t="e">
        <f>(IF(EIU47-#REF!&lt;0,0,EIU47-#REF!)+#REF!)*1.21+IF($D$5="Koncesija",-EIU63*0.21,0)</f>
        <v>#REF!</v>
      </c>
      <c r="EIV114" s="632" t="e">
        <f>(IF(EIV47-#REF!&lt;0,0,EIV47-#REF!)+#REF!)*1.21+IF($D$5="Koncesija",-EIV63*0.21,0)</f>
        <v>#REF!</v>
      </c>
      <c r="EIW114" s="632" t="e">
        <f>(IF(EIW47-#REF!&lt;0,0,EIW47-#REF!)+#REF!)*1.21+IF($D$5="Koncesija",-EIW63*0.21,0)</f>
        <v>#REF!</v>
      </c>
      <c r="EIX114" s="632" t="e">
        <f>(IF(EIX47-#REF!&lt;0,0,EIX47-#REF!)+#REF!)*1.21+IF($D$5="Koncesija",-EIX63*0.21,0)</f>
        <v>#REF!</v>
      </c>
      <c r="EIY114" s="632" t="e">
        <f>(IF(EIY47-#REF!&lt;0,0,EIY47-#REF!)+#REF!)*1.21+IF($D$5="Koncesija",-EIY63*0.21,0)</f>
        <v>#REF!</v>
      </c>
      <c r="EIZ114" s="632" t="e">
        <f>(IF(EIZ47-#REF!&lt;0,0,EIZ47-#REF!)+#REF!)*1.21+IF($D$5="Koncesija",-EIZ63*0.21,0)</f>
        <v>#REF!</v>
      </c>
      <c r="EJA114" s="632" t="e">
        <f>(IF(EJA47-#REF!&lt;0,0,EJA47-#REF!)+#REF!)*1.21+IF($D$5="Koncesija",-EJA63*0.21,0)</f>
        <v>#REF!</v>
      </c>
      <c r="EJB114" s="632" t="e">
        <f>(IF(EJB47-#REF!&lt;0,0,EJB47-#REF!)+#REF!)*1.21+IF($D$5="Koncesija",-EJB63*0.21,0)</f>
        <v>#REF!</v>
      </c>
      <c r="EJC114" s="632" t="e">
        <f>(IF(EJC47-#REF!&lt;0,0,EJC47-#REF!)+#REF!)*1.21+IF($D$5="Koncesija",-EJC63*0.21,0)</f>
        <v>#REF!</v>
      </c>
      <c r="EJD114" s="632" t="e">
        <f>(IF(EJD47-#REF!&lt;0,0,EJD47-#REF!)+#REF!)*1.21+IF($D$5="Koncesija",-EJD63*0.21,0)</f>
        <v>#REF!</v>
      </c>
      <c r="EJE114" s="632" t="e">
        <f>(IF(EJE47-#REF!&lt;0,0,EJE47-#REF!)+#REF!)*1.21+IF($D$5="Koncesija",-EJE63*0.21,0)</f>
        <v>#REF!</v>
      </c>
      <c r="EJF114" s="632" t="e">
        <f>(IF(EJF47-#REF!&lt;0,0,EJF47-#REF!)+#REF!)*1.21+IF($D$5="Koncesija",-EJF63*0.21,0)</f>
        <v>#REF!</v>
      </c>
      <c r="EJG114" s="632" t="e">
        <f>(IF(EJG47-#REF!&lt;0,0,EJG47-#REF!)+#REF!)*1.21+IF($D$5="Koncesija",-EJG63*0.21,0)</f>
        <v>#REF!</v>
      </c>
      <c r="EJH114" s="632" t="e">
        <f>(IF(EJH47-#REF!&lt;0,0,EJH47-#REF!)+#REF!)*1.21+IF($D$5="Koncesija",-EJH63*0.21,0)</f>
        <v>#REF!</v>
      </c>
      <c r="EJI114" s="632" t="e">
        <f>(IF(EJI47-#REF!&lt;0,0,EJI47-#REF!)+#REF!)*1.21+IF($D$5="Koncesija",-EJI63*0.21,0)</f>
        <v>#REF!</v>
      </c>
      <c r="EJJ114" s="632" t="e">
        <f>(IF(EJJ47-#REF!&lt;0,0,EJJ47-#REF!)+#REF!)*1.21+IF($D$5="Koncesija",-EJJ63*0.21,0)</f>
        <v>#REF!</v>
      </c>
      <c r="EJK114" s="632" t="e">
        <f>(IF(EJK47-#REF!&lt;0,0,EJK47-#REF!)+#REF!)*1.21+IF($D$5="Koncesija",-EJK63*0.21,0)</f>
        <v>#REF!</v>
      </c>
      <c r="EJL114" s="632" t="e">
        <f>(IF(EJL47-#REF!&lt;0,0,EJL47-#REF!)+#REF!)*1.21+IF($D$5="Koncesija",-EJL63*0.21,0)</f>
        <v>#REF!</v>
      </c>
      <c r="EJM114" s="632" t="e">
        <f>(IF(EJM47-#REF!&lt;0,0,EJM47-#REF!)+#REF!)*1.21+IF($D$5="Koncesija",-EJM63*0.21,0)</f>
        <v>#REF!</v>
      </c>
      <c r="EJN114" s="632" t="e">
        <f>(IF(EJN47-#REF!&lt;0,0,EJN47-#REF!)+#REF!)*1.21+IF($D$5="Koncesija",-EJN63*0.21,0)</f>
        <v>#REF!</v>
      </c>
      <c r="EJO114" s="632" t="e">
        <f>(IF(EJO47-#REF!&lt;0,0,EJO47-#REF!)+#REF!)*1.21+IF($D$5="Koncesija",-EJO63*0.21,0)</f>
        <v>#REF!</v>
      </c>
      <c r="EJP114" s="632" t="e">
        <f>(IF(EJP47-#REF!&lt;0,0,EJP47-#REF!)+#REF!)*1.21+IF($D$5="Koncesija",-EJP63*0.21,0)</f>
        <v>#REF!</v>
      </c>
      <c r="EJQ114" s="632" t="e">
        <f>(IF(EJQ47-#REF!&lt;0,0,EJQ47-#REF!)+#REF!)*1.21+IF($D$5="Koncesija",-EJQ63*0.21,0)</f>
        <v>#REF!</v>
      </c>
      <c r="EJR114" s="632" t="e">
        <f>(IF(EJR47-#REF!&lt;0,0,EJR47-#REF!)+#REF!)*1.21+IF($D$5="Koncesija",-EJR63*0.21,0)</f>
        <v>#REF!</v>
      </c>
      <c r="EJS114" s="632" t="e">
        <f>(IF(EJS47-#REF!&lt;0,0,EJS47-#REF!)+#REF!)*1.21+IF($D$5="Koncesija",-EJS63*0.21,0)</f>
        <v>#REF!</v>
      </c>
      <c r="EJT114" s="632" t="e">
        <f>(IF(EJT47-#REF!&lt;0,0,EJT47-#REF!)+#REF!)*1.21+IF($D$5="Koncesija",-EJT63*0.21,0)</f>
        <v>#REF!</v>
      </c>
      <c r="EJU114" s="632" t="e">
        <f>(IF(EJU47-#REF!&lt;0,0,EJU47-#REF!)+#REF!)*1.21+IF($D$5="Koncesija",-EJU63*0.21,0)</f>
        <v>#REF!</v>
      </c>
      <c r="EJV114" s="632" t="e">
        <f>(IF(EJV47-#REF!&lt;0,0,EJV47-#REF!)+#REF!)*1.21+IF($D$5="Koncesija",-EJV63*0.21,0)</f>
        <v>#REF!</v>
      </c>
      <c r="EJW114" s="632" t="e">
        <f>(IF(EJW47-#REF!&lt;0,0,EJW47-#REF!)+#REF!)*1.21+IF($D$5="Koncesija",-EJW63*0.21,0)</f>
        <v>#REF!</v>
      </c>
      <c r="EJX114" s="632" t="e">
        <f>(IF(EJX47-#REF!&lt;0,0,EJX47-#REF!)+#REF!)*1.21+IF($D$5="Koncesija",-EJX63*0.21,0)</f>
        <v>#REF!</v>
      </c>
      <c r="EJY114" s="632" t="e">
        <f>(IF(EJY47-#REF!&lt;0,0,EJY47-#REF!)+#REF!)*1.21+IF($D$5="Koncesija",-EJY63*0.21,0)</f>
        <v>#REF!</v>
      </c>
      <c r="EJZ114" s="632" t="e">
        <f>(IF(EJZ47-#REF!&lt;0,0,EJZ47-#REF!)+#REF!)*1.21+IF($D$5="Koncesija",-EJZ63*0.21,0)</f>
        <v>#REF!</v>
      </c>
      <c r="EKA114" s="632" t="e">
        <f>(IF(EKA47-#REF!&lt;0,0,EKA47-#REF!)+#REF!)*1.21+IF($D$5="Koncesija",-EKA63*0.21,0)</f>
        <v>#REF!</v>
      </c>
      <c r="EKB114" s="632" t="e">
        <f>(IF(EKB47-#REF!&lt;0,0,EKB47-#REF!)+#REF!)*1.21+IF($D$5="Koncesija",-EKB63*0.21,0)</f>
        <v>#REF!</v>
      </c>
      <c r="EKC114" s="632" t="e">
        <f>(IF(EKC47-#REF!&lt;0,0,EKC47-#REF!)+#REF!)*1.21+IF($D$5="Koncesija",-EKC63*0.21,0)</f>
        <v>#REF!</v>
      </c>
      <c r="EKD114" s="632" t="e">
        <f>(IF(EKD47-#REF!&lt;0,0,EKD47-#REF!)+#REF!)*1.21+IF($D$5="Koncesija",-EKD63*0.21,0)</f>
        <v>#REF!</v>
      </c>
      <c r="EKE114" s="632" t="e">
        <f>(IF(EKE47-#REF!&lt;0,0,EKE47-#REF!)+#REF!)*1.21+IF($D$5="Koncesija",-EKE63*0.21,0)</f>
        <v>#REF!</v>
      </c>
      <c r="EKF114" s="632" t="e">
        <f>(IF(EKF47-#REF!&lt;0,0,EKF47-#REF!)+#REF!)*1.21+IF($D$5="Koncesija",-EKF63*0.21,0)</f>
        <v>#REF!</v>
      </c>
      <c r="EKG114" s="632" t="e">
        <f>(IF(EKG47-#REF!&lt;0,0,EKG47-#REF!)+#REF!)*1.21+IF($D$5="Koncesija",-EKG63*0.21,0)</f>
        <v>#REF!</v>
      </c>
      <c r="EKH114" s="632" t="e">
        <f>(IF(EKH47-#REF!&lt;0,0,EKH47-#REF!)+#REF!)*1.21+IF($D$5="Koncesija",-EKH63*0.21,0)</f>
        <v>#REF!</v>
      </c>
      <c r="EKI114" s="632" t="e">
        <f>(IF(EKI47-#REF!&lt;0,0,EKI47-#REF!)+#REF!)*1.21+IF($D$5="Koncesija",-EKI63*0.21,0)</f>
        <v>#REF!</v>
      </c>
      <c r="EKJ114" s="632" t="e">
        <f>(IF(EKJ47-#REF!&lt;0,0,EKJ47-#REF!)+#REF!)*1.21+IF($D$5="Koncesija",-EKJ63*0.21,0)</f>
        <v>#REF!</v>
      </c>
      <c r="EKK114" s="632" t="e">
        <f>(IF(EKK47-#REF!&lt;0,0,EKK47-#REF!)+#REF!)*1.21+IF($D$5="Koncesija",-EKK63*0.21,0)</f>
        <v>#REF!</v>
      </c>
      <c r="EKL114" s="632" t="e">
        <f>(IF(EKL47-#REF!&lt;0,0,EKL47-#REF!)+#REF!)*1.21+IF($D$5="Koncesija",-EKL63*0.21,0)</f>
        <v>#REF!</v>
      </c>
      <c r="EKM114" s="632" t="e">
        <f>(IF(EKM47-#REF!&lt;0,0,EKM47-#REF!)+#REF!)*1.21+IF($D$5="Koncesija",-EKM63*0.21,0)</f>
        <v>#REF!</v>
      </c>
      <c r="EKN114" s="632" t="e">
        <f>(IF(EKN47-#REF!&lt;0,0,EKN47-#REF!)+#REF!)*1.21+IF($D$5="Koncesija",-EKN63*0.21,0)</f>
        <v>#REF!</v>
      </c>
      <c r="EKO114" s="632" t="e">
        <f>(IF(EKO47-#REF!&lt;0,0,EKO47-#REF!)+#REF!)*1.21+IF($D$5="Koncesija",-EKO63*0.21,0)</f>
        <v>#REF!</v>
      </c>
      <c r="EKP114" s="632" t="e">
        <f>(IF(EKP47-#REF!&lt;0,0,EKP47-#REF!)+#REF!)*1.21+IF($D$5="Koncesija",-EKP63*0.21,0)</f>
        <v>#REF!</v>
      </c>
      <c r="EKQ114" s="632" t="e">
        <f>(IF(EKQ47-#REF!&lt;0,0,EKQ47-#REF!)+#REF!)*1.21+IF($D$5="Koncesija",-EKQ63*0.21,0)</f>
        <v>#REF!</v>
      </c>
      <c r="EKR114" s="632" t="e">
        <f>(IF(EKR47-#REF!&lt;0,0,EKR47-#REF!)+#REF!)*1.21+IF($D$5="Koncesija",-EKR63*0.21,0)</f>
        <v>#REF!</v>
      </c>
      <c r="EKS114" s="632" t="e">
        <f>(IF(EKS47-#REF!&lt;0,0,EKS47-#REF!)+#REF!)*1.21+IF($D$5="Koncesija",-EKS63*0.21,0)</f>
        <v>#REF!</v>
      </c>
      <c r="EKT114" s="632" t="e">
        <f>(IF(EKT47-#REF!&lt;0,0,EKT47-#REF!)+#REF!)*1.21+IF($D$5="Koncesija",-EKT63*0.21,0)</f>
        <v>#REF!</v>
      </c>
      <c r="EKU114" s="632" t="e">
        <f>(IF(EKU47-#REF!&lt;0,0,EKU47-#REF!)+#REF!)*1.21+IF($D$5="Koncesija",-EKU63*0.21,0)</f>
        <v>#REF!</v>
      </c>
      <c r="EKV114" s="632" t="e">
        <f>(IF(EKV47-#REF!&lt;0,0,EKV47-#REF!)+#REF!)*1.21+IF($D$5="Koncesija",-EKV63*0.21,0)</f>
        <v>#REF!</v>
      </c>
      <c r="EKW114" s="632" t="e">
        <f>(IF(EKW47-#REF!&lt;0,0,EKW47-#REF!)+#REF!)*1.21+IF($D$5="Koncesija",-EKW63*0.21,0)</f>
        <v>#REF!</v>
      </c>
      <c r="EKX114" s="632" t="e">
        <f>(IF(EKX47-#REF!&lt;0,0,EKX47-#REF!)+#REF!)*1.21+IF($D$5="Koncesija",-EKX63*0.21,0)</f>
        <v>#REF!</v>
      </c>
      <c r="EKY114" s="632" t="e">
        <f>(IF(EKY47-#REF!&lt;0,0,EKY47-#REF!)+#REF!)*1.21+IF($D$5="Koncesija",-EKY63*0.21,0)</f>
        <v>#REF!</v>
      </c>
      <c r="EKZ114" s="632" t="e">
        <f>(IF(EKZ47-#REF!&lt;0,0,EKZ47-#REF!)+#REF!)*1.21+IF($D$5="Koncesija",-EKZ63*0.21,0)</f>
        <v>#REF!</v>
      </c>
      <c r="ELA114" s="632" t="e">
        <f>(IF(ELA47-#REF!&lt;0,0,ELA47-#REF!)+#REF!)*1.21+IF($D$5="Koncesija",-ELA63*0.21,0)</f>
        <v>#REF!</v>
      </c>
      <c r="ELB114" s="632" t="e">
        <f>(IF(ELB47-#REF!&lt;0,0,ELB47-#REF!)+#REF!)*1.21+IF($D$5="Koncesija",-ELB63*0.21,0)</f>
        <v>#REF!</v>
      </c>
      <c r="ELC114" s="632" t="e">
        <f>(IF(ELC47-#REF!&lt;0,0,ELC47-#REF!)+#REF!)*1.21+IF($D$5="Koncesija",-ELC63*0.21,0)</f>
        <v>#REF!</v>
      </c>
      <c r="ELD114" s="632" t="e">
        <f>(IF(ELD47-#REF!&lt;0,0,ELD47-#REF!)+#REF!)*1.21+IF($D$5="Koncesija",-ELD63*0.21,0)</f>
        <v>#REF!</v>
      </c>
      <c r="ELE114" s="632" t="e">
        <f>(IF(ELE47-#REF!&lt;0,0,ELE47-#REF!)+#REF!)*1.21+IF($D$5="Koncesija",-ELE63*0.21,0)</f>
        <v>#REF!</v>
      </c>
      <c r="ELF114" s="632" t="e">
        <f>(IF(ELF47-#REF!&lt;0,0,ELF47-#REF!)+#REF!)*1.21+IF($D$5="Koncesija",-ELF63*0.21,0)</f>
        <v>#REF!</v>
      </c>
      <c r="ELG114" s="632" t="e">
        <f>(IF(ELG47-#REF!&lt;0,0,ELG47-#REF!)+#REF!)*1.21+IF($D$5="Koncesija",-ELG63*0.21,0)</f>
        <v>#REF!</v>
      </c>
      <c r="ELH114" s="632" t="e">
        <f>(IF(ELH47-#REF!&lt;0,0,ELH47-#REF!)+#REF!)*1.21+IF($D$5="Koncesija",-ELH63*0.21,0)</f>
        <v>#REF!</v>
      </c>
      <c r="ELI114" s="632" t="e">
        <f>(IF(ELI47-#REF!&lt;0,0,ELI47-#REF!)+#REF!)*1.21+IF($D$5="Koncesija",-ELI63*0.21,0)</f>
        <v>#REF!</v>
      </c>
      <c r="ELJ114" s="632" t="e">
        <f>(IF(ELJ47-#REF!&lt;0,0,ELJ47-#REF!)+#REF!)*1.21+IF($D$5="Koncesija",-ELJ63*0.21,0)</f>
        <v>#REF!</v>
      </c>
      <c r="ELK114" s="632" t="e">
        <f>(IF(ELK47-#REF!&lt;0,0,ELK47-#REF!)+#REF!)*1.21+IF($D$5="Koncesija",-ELK63*0.21,0)</f>
        <v>#REF!</v>
      </c>
      <c r="ELL114" s="632" t="e">
        <f>(IF(ELL47-#REF!&lt;0,0,ELL47-#REF!)+#REF!)*1.21+IF($D$5="Koncesija",-ELL63*0.21,0)</f>
        <v>#REF!</v>
      </c>
      <c r="ELM114" s="632" t="e">
        <f>(IF(ELM47-#REF!&lt;0,0,ELM47-#REF!)+#REF!)*1.21+IF($D$5="Koncesija",-ELM63*0.21,0)</f>
        <v>#REF!</v>
      </c>
      <c r="ELN114" s="632" t="e">
        <f>(IF(ELN47-#REF!&lt;0,0,ELN47-#REF!)+#REF!)*1.21+IF($D$5="Koncesija",-ELN63*0.21,0)</f>
        <v>#REF!</v>
      </c>
      <c r="ELO114" s="632" t="e">
        <f>(IF(ELO47-#REF!&lt;0,0,ELO47-#REF!)+#REF!)*1.21+IF($D$5="Koncesija",-ELO63*0.21,0)</f>
        <v>#REF!</v>
      </c>
      <c r="ELP114" s="632" t="e">
        <f>(IF(ELP47-#REF!&lt;0,0,ELP47-#REF!)+#REF!)*1.21+IF($D$5="Koncesija",-ELP63*0.21,0)</f>
        <v>#REF!</v>
      </c>
      <c r="ELQ114" s="632" t="e">
        <f>(IF(ELQ47-#REF!&lt;0,0,ELQ47-#REF!)+#REF!)*1.21+IF($D$5="Koncesija",-ELQ63*0.21,0)</f>
        <v>#REF!</v>
      </c>
      <c r="ELR114" s="632" t="e">
        <f>(IF(ELR47-#REF!&lt;0,0,ELR47-#REF!)+#REF!)*1.21+IF($D$5="Koncesija",-ELR63*0.21,0)</f>
        <v>#REF!</v>
      </c>
      <c r="ELS114" s="632" t="e">
        <f>(IF(ELS47-#REF!&lt;0,0,ELS47-#REF!)+#REF!)*1.21+IF($D$5="Koncesija",-ELS63*0.21,0)</f>
        <v>#REF!</v>
      </c>
      <c r="ELT114" s="632" t="e">
        <f>(IF(ELT47-#REF!&lt;0,0,ELT47-#REF!)+#REF!)*1.21+IF($D$5="Koncesija",-ELT63*0.21,0)</f>
        <v>#REF!</v>
      </c>
      <c r="ELU114" s="632" t="e">
        <f>(IF(ELU47-#REF!&lt;0,0,ELU47-#REF!)+#REF!)*1.21+IF($D$5="Koncesija",-ELU63*0.21,0)</f>
        <v>#REF!</v>
      </c>
      <c r="ELV114" s="632" t="e">
        <f>(IF(ELV47-#REF!&lt;0,0,ELV47-#REF!)+#REF!)*1.21+IF($D$5="Koncesija",-ELV63*0.21,0)</f>
        <v>#REF!</v>
      </c>
      <c r="ELW114" s="632" t="e">
        <f>(IF(ELW47-#REF!&lt;0,0,ELW47-#REF!)+#REF!)*1.21+IF($D$5="Koncesija",-ELW63*0.21,0)</f>
        <v>#REF!</v>
      </c>
      <c r="ELX114" s="632" t="e">
        <f>(IF(ELX47-#REF!&lt;0,0,ELX47-#REF!)+#REF!)*1.21+IF($D$5="Koncesija",-ELX63*0.21,0)</f>
        <v>#REF!</v>
      </c>
      <c r="ELY114" s="632" t="e">
        <f>(IF(ELY47-#REF!&lt;0,0,ELY47-#REF!)+#REF!)*1.21+IF($D$5="Koncesija",-ELY63*0.21,0)</f>
        <v>#REF!</v>
      </c>
      <c r="ELZ114" s="632" t="e">
        <f>(IF(ELZ47-#REF!&lt;0,0,ELZ47-#REF!)+#REF!)*1.21+IF($D$5="Koncesija",-ELZ63*0.21,0)</f>
        <v>#REF!</v>
      </c>
      <c r="EMA114" s="632" t="e">
        <f>(IF(EMA47-#REF!&lt;0,0,EMA47-#REF!)+#REF!)*1.21+IF($D$5="Koncesija",-EMA63*0.21,0)</f>
        <v>#REF!</v>
      </c>
      <c r="EMB114" s="632" t="e">
        <f>(IF(EMB47-#REF!&lt;0,0,EMB47-#REF!)+#REF!)*1.21+IF($D$5="Koncesija",-EMB63*0.21,0)</f>
        <v>#REF!</v>
      </c>
      <c r="EMC114" s="632" t="e">
        <f>(IF(EMC47-#REF!&lt;0,0,EMC47-#REF!)+#REF!)*1.21+IF($D$5="Koncesija",-EMC63*0.21,0)</f>
        <v>#REF!</v>
      </c>
      <c r="EMD114" s="632" t="e">
        <f>(IF(EMD47-#REF!&lt;0,0,EMD47-#REF!)+#REF!)*1.21+IF($D$5="Koncesija",-EMD63*0.21,0)</f>
        <v>#REF!</v>
      </c>
      <c r="EME114" s="632" t="e">
        <f>(IF(EME47-#REF!&lt;0,0,EME47-#REF!)+#REF!)*1.21+IF($D$5="Koncesija",-EME63*0.21,0)</f>
        <v>#REF!</v>
      </c>
      <c r="EMF114" s="632" t="e">
        <f>(IF(EMF47-#REF!&lt;0,0,EMF47-#REF!)+#REF!)*1.21+IF($D$5="Koncesija",-EMF63*0.21,0)</f>
        <v>#REF!</v>
      </c>
      <c r="EMG114" s="632" t="e">
        <f>(IF(EMG47-#REF!&lt;0,0,EMG47-#REF!)+#REF!)*1.21+IF($D$5="Koncesija",-EMG63*0.21,0)</f>
        <v>#REF!</v>
      </c>
      <c r="EMH114" s="632" t="e">
        <f>(IF(EMH47-#REF!&lt;0,0,EMH47-#REF!)+#REF!)*1.21+IF($D$5="Koncesija",-EMH63*0.21,0)</f>
        <v>#REF!</v>
      </c>
      <c r="EMI114" s="632" t="e">
        <f>(IF(EMI47-#REF!&lt;0,0,EMI47-#REF!)+#REF!)*1.21+IF($D$5="Koncesija",-EMI63*0.21,0)</f>
        <v>#REF!</v>
      </c>
      <c r="EMJ114" s="632" t="e">
        <f>(IF(EMJ47-#REF!&lt;0,0,EMJ47-#REF!)+#REF!)*1.21+IF($D$5="Koncesija",-EMJ63*0.21,0)</f>
        <v>#REF!</v>
      </c>
      <c r="EMK114" s="632" t="e">
        <f>(IF(EMK47-#REF!&lt;0,0,EMK47-#REF!)+#REF!)*1.21+IF($D$5="Koncesija",-EMK63*0.21,0)</f>
        <v>#REF!</v>
      </c>
      <c r="EML114" s="632" t="e">
        <f>(IF(EML47-#REF!&lt;0,0,EML47-#REF!)+#REF!)*1.21+IF($D$5="Koncesija",-EML63*0.21,0)</f>
        <v>#REF!</v>
      </c>
      <c r="EMM114" s="632" t="e">
        <f>(IF(EMM47-#REF!&lt;0,0,EMM47-#REF!)+#REF!)*1.21+IF($D$5="Koncesija",-EMM63*0.21,0)</f>
        <v>#REF!</v>
      </c>
      <c r="EMN114" s="632" t="e">
        <f>(IF(EMN47-#REF!&lt;0,0,EMN47-#REF!)+#REF!)*1.21+IF($D$5="Koncesija",-EMN63*0.21,0)</f>
        <v>#REF!</v>
      </c>
      <c r="EMO114" s="632" t="e">
        <f>(IF(EMO47-#REF!&lt;0,0,EMO47-#REF!)+#REF!)*1.21+IF($D$5="Koncesija",-EMO63*0.21,0)</f>
        <v>#REF!</v>
      </c>
      <c r="EMP114" s="632" t="e">
        <f>(IF(EMP47-#REF!&lt;0,0,EMP47-#REF!)+#REF!)*1.21+IF($D$5="Koncesija",-EMP63*0.21,0)</f>
        <v>#REF!</v>
      </c>
      <c r="EMQ114" s="632" t="e">
        <f>(IF(EMQ47-#REF!&lt;0,0,EMQ47-#REF!)+#REF!)*1.21+IF($D$5="Koncesija",-EMQ63*0.21,0)</f>
        <v>#REF!</v>
      </c>
      <c r="EMR114" s="632" t="e">
        <f>(IF(EMR47-#REF!&lt;0,0,EMR47-#REF!)+#REF!)*1.21+IF($D$5="Koncesija",-EMR63*0.21,0)</f>
        <v>#REF!</v>
      </c>
      <c r="EMS114" s="632" t="e">
        <f>(IF(EMS47-#REF!&lt;0,0,EMS47-#REF!)+#REF!)*1.21+IF($D$5="Koncesija",-EMS63*0.21,0)</f>
        <v>#REF!</v>
      </c>
      <c r="EMT114" s="632" t="e">
        <f>(IF(EMT47-#REF!&lt;0,0,EMT47-#REF!)+#REF!)*1.21+IF($D$5="Koncesija",-EMT63*0.21,0)</f>
        <v>#REF!</v>
      </c>
      <c r="EMU114" s="632" t="e">
        <f>(IF(EMU47-#REF!&lt;0,0,EMU47-#REF!)+#REF!)*1.21+IF($D$5="Koncesija",-EMU63*0.21,0)</f>
        <v>#REF!</v>
      </c>
      <c r="EMV114" s="632" t="e">
        <f>(IF(EMV47-#REF!&lt;0,0,EMV47-#REF!)+#REF!)*1.21+IF($D$5="Koncesija",-EMV63*0.21,0)</f>
        <v>#REF!</v>
      </c>
      <c r="EMW114" s="632" t="e">
        <f>(IF(EMW47-#REF!&lt;0,0,EMW47-#REF!)+#REF!)*1.21+IF($D$5="Koncesija",-EMW63*0.21,0)</f>
        <v>#REF!</v>
      </c>
      <c r="EMX114" s="632" t="e">
        <f>(IF(EMX47-#REF!&lt;0,0,EMX47-#REF!)+#REF!)*1.21+IF($D$5="Koncesija",-EMX63*0.21,0)</f>
        <v>#REF!</v>
      </c>
      <c r="EMY114" s="632" t="e">
        <f>(IF(EMY47-#REF!&lt;0,0,EMY47-#REF!)+#REF!)*1.21+IF($D$5="Koncesija",-EMY63*0.21,0)</f>
        <v>#REF!</v>
      </c>
      <c r="EMZ114" s="632" t="e">
        <f>(IF(EMZ47-#REF!&lt;0,0,EMZ47-#REF!)+#REF!)*1.21+IF($D$5="Koncesija",-EMZ63*0.21,0)</f>
        <v>#REF!</v>
      </c>
      <c r="ENA114" s="632" t="e">
        <f>(IF(ENA47-#REF!&lt;0,0,ENA47-#REF!)+#REF!)*1.21+IF($D$5="Koncesija",-ENA63*0.21,0)</f>
        <v>#REF!</v>
      </c>
      <c r="ENB114" s="632" t="e">
        <f>(IF(ENB47-#REF!&lt;0,0,ENB47-#REF!)+#REF!)*1.21+IF($D$5="Koncesija",-ENB63*0.21,0)</f>
        <v>#REF!</v>
      </c>
      <c r="ENC114" s="632" t="e">
        <f>(IF(ENC47-#REF!&lt;0,0,ENC47-#REF!)+#REF!)*1.21+IF($D$5="Koncesija",-ENC63*0.21,0)</f>
        <v>#REF!</v>
      </c>
      <c r="END114" s="632" t="e">
        <f>(IF(END47-#REF!&lt;0,0,END47-#REF!)+#REF!)*1.21+IF($D$5="Koncesija",-END63*0.21,0)</f>
        <v>#REF!</v>
      </c>
      <c r="ENE114" s="632" t="e">
        <f>(IF(ENE47-#REF!&lt;0,0,ENE47-#REF!)+#REF!)*1.21+IF($D$5="Koncesija",-ENE63*0.21,0)</f>
        <v>#REF!</v>
      </c>
      <c r="ENF114" s="632" t="e">
        <f>(IF(ENF47-#REF!&lt;0,0,ENF47-#REF!)+#REF!)*1.21+IF($D$5="Koncesija",-ENF63*0.21,0)</f>
        <v>#REF!</v>
      </c>
      <c r="ENG114" s="632" t="e">
        <f>(IF(ENG47-#REF!&lt;0,0,ENG47-#REF!)+#REF!)*1.21+IF($D$5="Koncesija",-ENG63*0.21,0)</f>
        <v>#REF!</v>
      </c>
      <c r="ENH114" s="632" t="e">
        <f>(IF(ENH47-#REF!&lt;0,0,ENH47-#REF!)+#REF!)*1.21+IF($D$5="Koncesija",-ENH63*0.21,0)</f>
        <v>#REF!</v>
      </c>
      <c r="ENI114" s="632" t="e">
        <f>(IF(ENI47-#REF!&lt;0,0,ENI47-#REF!)+#REF!)*1.21+IF($D$5="Koncesija",-ENI63*0.21,0)</f>
        <v>#REF!</v>
      </c>
      <c r="ENJ114" s="632" t="e">
        <f>(IF(ENJ47-#REF!&lt;0,0,ENJ47-#REF!)+#REF!)*1.21+IF($D$5="Koncesija",-ENJ63*0.21,0)</f>
        <v>#REF!</v>
      </c>
      <c r="ENK114" s="632" t="e">
        <f>(IF(ENK47-#REF!&lt;0,0,ENK47-#REF!)+#REF!)*1.21+IF($D$5="Koncesija",-ENK63*0.21,0)</f>
        <v>#REF!</v>
      </c>
      <c r="ENL114" s="632" t="e">
        <f>(IF(ENL47-#REF!&lt;0,0,ENL47-#REF!)+#REF!)*1.21+IF($D$5="Koncesija",-ENL63*0.21,0)</f>
        <v>#REF!</v>
      </c>
      <c r="ENM114" s="632" t="e">
        <f>(IF(ENM47-#REF!&lt;0,0,ENM47-#REF!)+#REF!)*1.21+IF($D$5="Koncesija",-ENM63*0.21,0)</f>
        <v>#REF!</v>
      </c>
      <c r="ENN114" s="632" t="e">
        <f>(IF(ENN47-#REF!&lt;0,0,ENN47-#REF!)+#REF!)*1.21+IF($D$5="Koncesija",-ENN63*0.21,0)</f>
        <v>#REF!</v>
      </c>
      <c r="ENO114" s="632" t="e">
        <f>(IF(ENO47-#REF!&lt;0,0,ENO47-#REF!)+#REF!)*1.21+IF($D$5="Koncesija",-ENO63*0.21,0)</f>
        <v>#REF!</v>
      </c>
      <c r="ENP114" s="632" t="e">
        <f>(IF(ENP47-#REF!&lt;0,0,ENP47-#REF!)+#REF!)*1.21+IF($D$5="Koncesija",-ENP63*0.21,0)</f>
        <v>#REF!</v>
      </c>
      <c r="ENQ114" s="632" t="e">
        <f>(IF(ENQ47-#REF!&lt;0,0,ENQ47-#REF!)+#REF!)*1.21+IF($D$5="Koncesija",-ENQ63*0.21,0)</f>
        <v>#REF!</v>
      </c>
      <c r="ENR114" s="632" t="e">
        <f>(IF(ENR47-#REF!&lt;0,0,ENR47-#REF!)+#REF!)*1.21+IF($D$5="Koncesija",-ENR63*0.21,0)</f>
        <v>#REF!</v>
      </c>
      <c r="ENS114" s="632" t="e">
        <f>(IF(ENS47-#REF!&lt;0,0,ENS47-#REF!)+#REF!)*1.21+IF($D$5="Koncesija",-ENS63*0.21,0)</f>
        <v>#REF!</v>
      </c>
      <c r="ENT114" s="632" t="e">
        <f>(IF(ENT47-#REF!&lt;0,0,ENT47-#REF!)+#REF!)*1.21+IF($D$5="Koncesija",-ENT63*0.21,0)</f>
        <v>#REF!</v>
      </c>
      <c r="ENU114" s="632" t="e">
        <f>(IF(ENU47-#REF!&lt;0,0,ENU47-#REF!)+#REF!)*1.21+IF($D$5="Koncesija",-ENU63*0.21,0)</f>
        <v>#REF!</v>
      </c>
      <c r="ENV114" s="632" t="e">
        <f>(IF(ENV47-#REF!&lt;0,0,ENV47-#REF!)+#REF!)*1.21+IF($D$5="Koncesija",-ENV63*0.21,0)</f>
        <v>#REF!</v>
      </c>
      <c r="ENW114" s="632" t="e">
        <f>(IF(ENW47-#REF!&lt;0,0,ENW47-#REF!)+#REF!)*1.21+IF($D$5="Koncesija",-ENW63*0.21,0)</f>
        <v>#REF!</v>
      </c>
      <c r="ENX114" s="632" t="e">
        <f>(IF(ENX47-#REF!&lt;0,0,ENX47-#REF!)+#REF!)*1.21+IF($D$5="Koncesija",-ENX63*0.21,0)</f>
        <v>#REF!</v>
      </c>
      <c r="ENY114" s="632" t="e">
        <f>(IF(ENY47-#REF!&lt;0,0,ENY47-#REF!)+#REF!)*1.21+IF($D$5="Koncesija",-ENY63*0.21,0)</f>
        <v>#REF!</v>
      </c>
      <c r="ENZ114" s="632" t="e">
        <f>(IF(ENZ47-#REF!&lt;0,0,ENZ47-#REF!)+#REF!)*1.21+IF($D$5="Koncesija",-ENZ63*0.21,0)</f>
        <v>#REF!</v>
      </c>
      <c r="EOA114" s="632" t="e">
        <f>(IF(EOA47-#REF!&lt;0,0,EOA47-#REF!)+#REF!)*1.21+IF($D$5="Koncesija",-EOA63*0.21,0)</f>
        <v>#REF!</v>
      </c>
      <c r="EOB114" s="632" t="e">
        <f>(IF(EOB47-#REF!&lt;0,0,EOB47-#REF!)+#REF!)*1.21+IF($D$5="Koncesija",-EOB63*0.21,0)</f>
        <v>#REF!</v>
      </c>
      <c r="EOC114" s="632" t="e">
        <f>(IF(EOC47-#REF!&lt;0,0,EOC47-#REF!)+#REF!)*1.21+IF($D$5="Koncesija",-EOC63*0.21,0)</f>
        <v>#REF!</v>
      </c>
      <c r="EOD114" s="632" t="e">
        <f>(IF(EOD47-#REF!&lt;0,0,EOD47-#REF!)+#REF!)*1.21+IF($D$5="Koncesija",-EOD63*0.21,0)</f>
        <v>#REF!</v>
      </c>
      <c r="EOE114" s="632" t="e">
        <f>(IF(EOE47-#REF!&lt;0,0,EOE47-#REF!)+#REF!)*1.21+IF($D$5="Koncesija",-EOE63*0.21,0)</f>
        <v>#REF!</v>
      </c>
      <c r="EOF114" s="632" t="e">
        <f>(IF(EOF47-#REF!&lt;0,0,EOF47-#REF!)+#REF!)*1.21+IF($D$5="Koncesija",-EOF63*0.21,0)</f>
        <v>#REF!</v>
      </c>
      <c r="EOG114" s="632" t="e">
        <f>(IF(EOG47-#REF!&lt;0,0,EOG47-#REF!)+#REF!)*1.21+IF($D$5="Koncesija",-EOG63*0.21,0)</f>
        <v>#REF!</v>
      </c>
      <c r="EOH114" s="632" t="e">
        <f>(IF(EOH47-#REF!&lt;0,0,EOH47-#REF!)+#REF!)*1.21+IF($D$5="Koncesija",-EOH63*0.21,0)</f>
        <v>#REF!</v>
      </c>
      <c r="EOI114" s="632" t="e">
        <f>(IF(EOI47-#REF!&lt;0,0,EOI47-#REF!)+#REF!)*1.21+IF($D$5="Koncesija",-EOI63*0.21,0)</f>
        <v>#REF!</v>
      </c>
      <c r="EOJ114" s="632" t="e">
        <f>(IF(EOJ47-#REF!&lt;0,0,EOJ47-#REF!)+#REF!)*1.21+IF($D$5="Koncesija",-EOJ63*0.21,0)</f>
        <v>#REF!</v>
      </c>
      <c r="EOK114" s="632" t="e">
        <f>(IF(EOK47-#REF!&lt;0,0,EOK47-#REF!)+#REF!)*1.21+IF($D$5="Koncesija",-EOK63*0.21,0)</f>
        <v>#REF!</v>
      </c>
      <c r="EOL114" s="632" t="e">
        <f>(IF(EOL47-#REF!&lt;0,0,EOL47-#REF!)+#REF!)*1.21+IF($D$5="Koncesija",-EOL63*0.21,0)</f>
        <v>#REF!</v>
      </c>
      <c r="EOM114" s="632" t="e">
        <f>(IF(EOM47-#REF!&lt;0,0,EOM47-#REF!)+#REF!)*1.21+IF($D$5="Koncesija",-EOM63*0.21,0)</f>
        <v>#REF!</v>
      </c>
      <c r="EON114" s="632" t="e">
        <f>(IF(EON47-#REF!&lt;0,0,EON47-#REF!)+#REF!)*1.21+IF($D$5="Koncesija",-EON63*0.21,0)</f>
        <v>#REF!</v>
      </c>
      <c r="EOO114" s="632" t="e">
        <f>(IF(EOO47-#REF!&lt;0,0,EOO47-#REF!)+#REF!)*1.21+IF($D$5="Koncesija",-EOO63*0.21,0)</f>
        <v>#REF!</v>
      </c>
      <c r="EOP114" s="632" t="e">
        <f>(IF(EOP47-#REF!&lt;0,0,EOP47-#REF!)+#REF!)*1.21+IF($D$5="Koncesija",-EOP63*0.21,0)</f>
        <v>#REF!</v>
      </c>
      <c r="EOQ114" s="632" t="e">
        <f>(IF(EOQ47-#REF!&lt;0,0,EOQ47-#REF!)+#REF!)*1.21+IF($D$5="Koncesija",-EOQ63*0.21,0)</f>
        <v>#REF!</v>
      </c>
      <c r="EOR114" s="632" t="e">
        <f>(IF(EOR47-#REF!&lt;0,0,EOR47-#REF!)+#REF!)*1.21+IF($D$5="Koncesija",-EOR63*0.21,0)</f>
        <v>#REF!</v>
      </c>
      <c r="EOS114" s="632" t="e">
        <f>(IF(EOS47-#REF!&lt;0,0,EOS47-#REF!)+#REF!)*1.21+IF($D$5="Koncesija",-EOS63*0.21,0)</f>
        <v>#REF!</v>
      </c>
      <c r="EOT114" s="632" t="e">
        <f>(IF(EOT47-#REF!&lt;0,0,EOT47-#REF!)+#REF!)*1.21+IF($D$5="Koncesija",-EOT63*0.21,0)</f>
        <v>#REF!</v>
      </c>
      <c r="EOU114" s="632" t="e">
        <f>(IF(EOU47-#REF!&lt;0,0,EOU47-#REF!)+#REF!)*1.21+IF($D$5="Koncesija",-EOU63*0.21,0)</f>
        <v>#REF!</v>
      </c>
      <c r="EOV114" s="632" t="e">
        <f>(IF(EOV47-#REF!&lt;0,0,EOV47-#REF!)+#REF!)*1.21+IF($D$5="Koncesija",-EOV63*0.21,0)</f>
        <v>#REF!</v>
      </c>
      <c r="EOW114" s="632" t="e">
        <f>(IF(EOW47-#REF!&lt;0,0,EOW47-#REF!)+#REF!)*1.21+IF($D$5="Koncesija",-EOW63*0.21,0)</f>
        <v>#REF!</v>
      </c>
      <c r="EOX114" s="632" t="e">
        <f>(IF(EOX47-#REF!&lt;0,0,EOX47-#REF!)+#REF!)*1.21+IF($D$5="Koncesija",-EOX63*0.21,0)</f>
        <v>#REF!</v>
      </c>
      <c r="EOY114" s="632" t="e">
        <f>(IF(EOY47-#REF!&lt;0,0,EOY47-#REF!)+#REF!)*1.21+IF($D$5="Koncesija",-EOY63*0.21,0)</f>
        <v>#REF!</v>
      </c>
      <c r="EOZ114" s="632" t="e">
        <f>(IF(EOZ47-#REF!&lt;0,0,EOZ47-#REF!)+#REF!)*1.21+IF($D$5="Koncesija",-EOZ63*0.21,0)</f>
        <v>#REF!</v>
      </c>
      <c r="EPA114" s="632" t="e">
        <f>(IF(EPA47-#REF!&lt;0,0,EPA47-#REF!)+#REF!)*1.21+IF($D$5="Koncesija",-EPA63*0.21,0)</f>
        <v>#REF!</v>
      </c>
      <c r="EPB114" s="632" t="e">
        <f>(IF(EPB47-#REF!&lt;0,0,EPB47-#REF!)+#REF!)*1.21+IF($D$5="Koncesija",-EPB63*0.21,0)</f>
        <v>#REF!</v>
      </c>
      <c r="EPC114" s="632" t="e">
        <f>(IF(EPC47-#REF!&lt;0,0,EPC47-#REF!)+#REF!)*1.21+IF($D$5="Koncesija",-EPC63*0.21,0)</f>
        <v>#REF!</v>
      </c>
      <c r="EPD114" s="632" t="e">
        <f>(IF(EPD47-#REF!&lt;0,0,EPD47-#REF!)+#REF!)*1.21+IF($D$5="Koncesija",-EPD63*0.21,0)</f>
        <v>#REF!</v>
      </c>
      <c r="EPE114" s="632" t="e">
        <f>(IF(EPE47-#REF!&lt;0,0,EPE47-#REF!)+#REF!)*1.21+IF($D$5="Koncesija",-EPE63*0.21,0)</f>
        <v>#REF!</v>
      </c>
      <c r="EPF114" s="632" t="e">
        <f>(IF(EPF47-#REF!&lt;0,0,EPF47-#REF!)+#REF!)*1.21+IF($D$5="Koncesija",-EPF63*0.21,0)</f>
        <v>#REF!</v>
      </c>
      <c r="EPG114" s="632" t="e">
        <f>(IF(EPG47-#REF!&lt;0,0,EPG47-#REF!)+#REF!)*1.21+IF($D$5="Koncesija",-EPG63*0.21,0)</f>
        <v>#REF!</v>
      </c>
      <c r="EPH114" s="632" t="e">
        <f>(IF(EPH47-#REF!&lt;0,0,EPH47-#REF!)+#REF!)*1.21+IF($D$5="Koncesija",-EPH63*0.21,0)</f>
        <v>#REF!</v>
      </c>
      <c r="EPI114" s="632" t="e">
        <f>(IF(EPI47-#REF!&lt;0,0,EPI47-#REF!)+#REF!)*1.21+IF($D$5="Koncesija",-EPI63*0.21,0)</f>
        <v>#REF!</v>
      </c>
      <c r="EPJ114" s="632" t="e">
        <f>(IF(EPJ47-#REF!&lt;0,0,EPJ47-#REF!)+#REF!)*1.21+IF($D$5="Koncesija",-EPJ63*0.21,0)</f>
        <v>#REF!</v>
      </c>
      <c r="EPK114" s="632" t="e">
        <f>(IF(EPK47-#REF!&lt;0,0,EPK47-#REF!)+#REF!)*1.21+IF($D$5="Koncesija",-EPK63*0.21,0)</f>
        <v>#REF!</v>
      </c>
      <c r="EPL114" s="632" t="e">
        <f>(IF(EPL47-#REF!&lt;0,0,EPL47-#REF!)+#REF!)*1.21+IF($D$5="Koncesija",-EPL63*0.21,0)</f>
        <v>#REF!</v>
      </c>
      <c r="EPM114" s="632" t="e">
        <f>(IF(EPM47-#REF!&lt;0,0,EPM47-#REF!)+#REF!)*1.21+IF($D$5="Koncesija",-EPM63*0.21,0)</f>
        <v>#REF!</v>
      </c>
      <c r="EPN114" s="632" t="e">
        <f>(IF(EPN47-#REF!&lt;0,0,EPN47-#REF!)+#REF!)*1.21+IF($D$5="Koncesija",-EPN63*0.21,0)</f>
        <v>#REF!</v>
      </c>
      <c r="EPO114" s="632" t="e">
        <f>(IF(EPO47-#REF!&lt;0,0,EPO47-#REF!)+#REF!)*1.21+IF($D$5="Koncesija",-EPO63*0.21,0)</f>
        <v>#REF!</v>
      </c>
      <c r="EPP114" s="632" t="e">
        <f>(IF(EPP47-#REF!&lt;0,0,EPP47-#REF!)+#REF!)*1.21+IF($D$5="Koncesija",-EPP63*0.21,0)</f>
        <v>#REF!</v>
      </c>
      <c r="EPQ114" s="632" t="e">
        <f>(IF(EPQ47-#REF!&lt;0,0,EPQ47-#REF!)+#REF!)*1.21+IF($D$5="Koncesija",-EPQ63*0.21,0)</f>
        <v>#REF!</v>
      </c>
      <c r="EPR114" s="632" t="e">
        <f>(IF(EPR47-#REF!&lt;0,0,EPR47-#REF!)+#REF!)*1.21+IF($D$5="Koncesija",-EPR63*0.21,0)</f>
        <v>#REF!</v>
      </c>
      <c r="EPS114" s="632" t="e">
        <f>(IF(EPS47-#REF!&lt;0,0,EPS47-#REF!)+#REF!)*1.21+IF($D$5="Koncesija",-EPS63*0.21,0)</f>
        <v>#REF!</v>
      </c>
      <c r="EPT114" s="632" t="e">
        <f>(IF(EPT47-#REF!&lt;0,0,EPT47-#REF!)+#REF!)*1.21+IF($D$5="Koncesija",-EPT63*0.21,0)</f>
        <v>#REF!</v>
      </c>
      <c r="EPU114" s="632" t="e">
        <f>(IF(EPU47-#REF!&lt;0,0,EPU47-#REF!)+#REF!)*1.21+IF($D$5="Koncesija",-EPU63*0.21,0)</f>
        <v>#REF!</v>
      </c>
      <c r="EPV114" s="632" t="e">
        <f>(IF(EPV47-#REF!&lt;0,0,EPV47-#REF!)+#REF!)*1.21+IF($D$5="Koncesija",-EPV63*0.21,0)</f>
        <v>#REF!</v>
      </c>
      <c r="EPW114" s="632" t="e">
        <f>(IF(EPW47-#REF!&lt;0,0,EPW47-#REF!)+#REF!)*1.21+IF($D$5="Koncesija",-EPW63*0.21,0)</f>
        <v>#REF!</v>
      </c>
      <c r="EPX114" s="632" t="e">
        <f>(IF(EPX47-#REF!&lt;0,0,EPX47-#REF!)+#REF!)*1.21+IF($D$5="Koncesija",-EPX63*0.21,0)</f>
        <v>#REF!</v>
      </c>
      <c r="EPY114" s="632" t="e">
        <f>(IF(EPY47-#REF!&lt;0,0,EPY47-#REF!)+#REF!)*1.21+IF($D$5="Koncesija",-EPY63*0.21,0)</f>
        <v>#REF!</v>
      </c>
      <c r="EPZ114" s="632" t="e">
        <f>(IF(EPZ47-#REF!&lt;0,0,EPZ47-#REF!)+#REF!)*1.21+IF($D$5="Koncesija",-EPZ63*0.21,0)</f>
        <v>#REF!</v>
      </c>
      <c r="EQA114" s="632" t="e">
        <f>(IF(EQA47-#REF!&lt;0,0,EQA47-#REF!)+#REF!)*1.21+IF($D$5="Koncesija",-EQA63*0.21,0)</f>
        <v>#REF!</v>
      </c>
      <c r="EQB114" s="632" t="e">
        <f>(IF(EQB47-#REF!&lt;0,0,EQB47-#REF!)+#REF!)*1.21+IF($D$5="Koncesija",-EQB63*0.21,0)</f>
        <v>#REF!</v>
      </c>
      <c r="EQC114" s="632" t="e">
        <f>(IF(EQC47-#REF!&lt;0,0,EQC47-#REF!)+#REF!)*1.21+IF($D$5="Koncesija",-EQC63*0.21,0)</f>
        <v>#REF!</v>
      </c>
      <c r="EQD114" s="632" t="e">
        <f>(IF(EQD47-#REF!&lt;0,0,EQD47-#REF!)+#REF!)*1.21+IF($D$5="Koncesija",-EQD63*0.21,0)</f>
        <v>#REF!</v>
      </c>
      <c r="EQE114" s="632" t="e">
        <f>(IF(EQE47-#REF!&lt;0,0,EQE47-#REF!)+#REF!)*1.21+IF($D$5="Koncesija",-EQE63*0.21,0)</f>
        <v>#REF!</v>
      </c>
      <c r="EQF114" s="632" t="e">
        <f>(IF(EQF47-#REF!&lt;0,0,EQF47-#REF!)+#REF!)*1.21+IF($D$5="Koncesija",-EQF63*0.21,0)</f>
        <v>#REF!</v>
      </c>
      <c r="EQG114" s="632" t="e">
        <f>(IF(EQG47-#REF!&lt;0,0,EQG47-#REF!)+#REF!)*1.21+IF($D$5="Koncesija",-EQG63*0.21,0)</f>
        <v>#REF!</v>
      </c>
      <c r="EQH114" s="632" t="e">
        <f>(IF(EQH47-#REF!&lt;0,0,EQH47-#REF!)+#REF!)*1.21+IF($D$5="Koncesija",-EQH63*0.21,0)</f>
        <v>#REF!</v>
      </c>
      <c r="EQI114" s="632" t="e">
        <f>(IF(EQI47-#REF!&lt;0,0,EQI47-#REF!)+#REF!)*1.21+IF($D$5="Koncesija",-EQI63*0.21,0)</f>
        <v>#REF!</v>
      </c>
      <c r="EQJ114" s="632" t="e">
        <f>(IF(EQJ47-#REF!&lt;0,0,EQJ47-#REF!)+#REF!)*1.21+IF($D$5="Koncesija",-EQJ63*0.21,0)</f>
        <v>#REF!</v>
      </c>
      <c r="EQK114" s="632" t="e">
        <f>(IF(EQK47-#REF!&lt;0,0,EQK47-#REF!)+#REF!)*1.21+IF($D$5="Koncesija",-EQK63*0.21,0)</f>
        <v>#REF!</v>
      </c>
      <c r="EQL114" s="632" t="e">
        <f>(IF(EQL47-#REF!&lt;0,0,EQL47-#REF!)+#REF!)*1.21+IF($D$5="Koncesija",-EQL63*0.21,0)</f>
        <v>#REF!</v>
      </c>
      <c r="EQM114" s="632" t="e">
        <f>(IF(EQM47-#REF!&lt;0,0,EQM47-#REF!)+#REF!)*1.21+IF($D$5="Koncesija",-EQM63*0.21,0)</f>
        <v>#REF!</v>
      </c>
      <c r="EQN114" s="632" t="e">
        <f>(IF(EQN47-#REF!&lt;0,0,EQN47-#REF!)+#REF!)*1.21+IF($D$5="Koncesija",-EQN63*0.21,0)</f>
        <v>#REF!</v>
      </c>
      <c r="EQO114" s="632" t="e">
        <f>(IF(EQO47-#REF!&lt;0,0,EQO47-#REF!)+#REF!)*1.21+IF($D$5="Koncesija",-EQO63*0.21,0)</f>
        <v>#REF!</v>
      </c>
      <c r="EQP114" s="632" t="e">
        <f>(IF(EQP47-#REF!&lt;0,0,EQP47-#REF!)+#REF!)*1.21+IF($D$5="Koncesija",-EQP63*0.21,0)</f>
        <v>#REF!</v>
      </c>
      <c r="EQQ114" s="632" t="e">
        <f>(IF(EQQ47-#REF!&lt;0,0,EQQ47-#REF!)+#REF!)*1.21+IF($D$5="Koncesija",-EQQ63*0.21,0)</f>
        <v>#REF!</v>
      </c>
      <c r="EQR114" s="632" t="e">
        <f>(IF(EQR47-#REF!&lt;0,0,EQR47-#REF!)+#REF!)*1.21+IF($D$5="Koncesija",-EQR63*0.21,0)</f>
        <v>#REF!</v>
      </c>
      <c r="EQS114" s="632" t="e">
        <f>(IF(EQS47-#REF!&lt;0,0,EQS47-#REF!)+#REF!)*1.21+IF($D$5="Koncesija",-EQS63*0.21,0)</f>
        <v>#REF!</v>
      </c>
      <c r="EQT114" s="632" t="e">
        <f>(IF(EQT47-#REF!&lt;0,0,EQT47-#REF!)+#REF!)*1.21+IF($D$5="Koncesija",-EQT63*0.21,0)</f>
        <v>#REF!</v>
      </c>
      <c r="EQU114" s="632" t="e">
        <f>(IF(EQU47-#REF!&lt;0,0,EQU47-#REF!)+#REF!)*1.21+IF($D$5="Koncesija",-EQU63*0.21,0)</f>
        <v>#REF!</v>
      </c>
      <c r="EQV114" s="632" t="e">
        <f>(IF(EQV47-#REF!&lt;0,0,EQV47-#REF!)+#REF!)*1.21+IF($D$5="Koncesija",-EQV63*0.21,0)</f>
        <v>#REF!</v>
      </c>
      <c r="EQW114" s="632" t="e">
        <f>(IF(EQW47-#REF!&lt;0,0,EQW47-#REF!)+#REF!)*1.21+IF($D$5="Koncesija",-EQW63*0.21,0)</f>
        <v>#REF!</v>
      </c>
      <c r="EQX114" s="632" t="e">
        <f>(IF(EQX47-#REF!&lt;0,0,EQX47-#REF!)+#REF!)*1.21+IF($D$5="Koncesija",-EQX63*0.21,0)</f>
        <v>#REF!</v>
      </c>
      <c r="EQY114" s="632" t="e">
        <f>(IF(EQY47-#REF!&lt;0,0,EQY47-#REF!)+#REF!)*1.21+IF($D$5="Koncesija",-EQY63*0.21,0)</f>
        <v>#REF!</v>
      </c>
      <c r="EQZ114" s="632" t="e">
        <f>(IF(EQZ47-#REF!&lt;0,0,EQZ47-#REF!)+#REF!)*1.21+IF($D$5="Koncesija",-EQZ63*0.21,0)</f>
        <v>#REF!</v>
      </c>
      <c r="ERA114" s="632" t="e">
        <f>(IF(ERA47-#REF!&lt;0,0,ERA47-#REF!)+#REF!)*1.21+IF($D$5="Koncesija",-ERA63*0.21,0)</f>
        <v>#REF!</v>
      </c>
      <c r="ERB114" s="632" t="e">
        <f>(IF(ERB47-#REF!&lt;0,0,ERB47-#REF!)+#REF!)*1.21+IF($D$5="Koncesija",-ERB63*0.21,0)</f>
        <v>#REF!</v>
      </c>
      <c r="ERC114" s="632" t="e">
        <f>(IF(ERC47-#REF!&lt;0,0,ERC47-#REF!)+#REF!)*1.21+IF($D$5="Koncesija",-ERC63*0.21,0)</f>
        <v>#REF!</v>
      </c>
      <c r="ERD114" s="632" t="e">
        <f>(IF(ERD47-#REF!&lt;0,0,ERD47-#REF!)+#REF!)*1.21+IF($D$5="Koncesija",-ERD63*0.21,0)</f>
        <v>#REF!</v>
      </c>
      <c r="ERE114" s="632" t="e">
        <f>(IF(ERE47-#REF!&lt;0,0,ERE47-#REF!)+#REF!)*1.21+IF($D$5="Koncesija",-ERE63*0.21,0)</f>
        <v>#REF!</v>
      </c>
      <c r="ERF114" s="632" t="e">
        <f>(IF(ERF47-#REF!&lt;0,0,ERF47-#REF!)+#REF!)*1.21+IF($D$5="Koncesija",-ERF63*0.21,0)</f>
        <v>#REF!</v>
      </c>
      <c r="ERG114" s="632" t="e">
        <f>(IF(ERG47-#REF!&lt;0,0,ERG47-#REF!)+#REF!)*1.21+IF($D$5="Koncesija",-ERG63*0.21,0)</f>
        <v>#REF!</v>
      </c>
      <c r="ERH114" s="632" t="e">
        <f>(IF(ERH47-#REF!&lt;0,0,ERH47-#REF!)+#REF!)*1.21+IF($D$5="Koncesija",-ERH63*0.21,0)</f>
        <v>#REF!</v>
      </c>
      <c r="ERI114" s="632" t="e">
        <f>(IF(ERI47-#REF!&lt;0,0,ERI47-#REF!)+#REF!)*1.21+IF($D$5="Koncesija",-ERI63*0.21,0)</f>
        <v>#REF!</v>
      </c>
      <c r="ERJ114" s="632" t="e">
        <f>(IF(ERJ47-#REF!&lt;0,0,ERJ47-#REF!)+#REF!)*1.21+IF($D$5="Koncesija",-ERJ63*0.21,0)</f>
        <v>#REF!</v>
      </c>
      <c r="ERK114" s="632" t="e">
        <f>(IF(ERK47-#REF!&lt;0,0,ERK47-#REF!)+#REF!)*1.21+IF($D$5="Koncesija",-ERK63*0.21,0)</f>
        <v>#REF!</v>
      </c>
      <c r="ERL114" s="632" t="e">
        <f>(IF(ERL47-#REF!&lt;0,0,ERL47-#REF!)+#REF!)*1.21+IF($D$5="Koncesija",-ERL63*0.21,0)</f>
        <v>#REF!</v>
      </c>
      <c r="ERM114" s="632" t="e">
        <f>(IF(ERM47-#REF!&lt;0,0,ERM47-#REF!)+#REF!)*1.21+IF($D$5="Koncesija",-ERM63*0.21,0)</f>
        <v>#REF!</v>
      </c>
      <c r="ERN114" s="632" t="e">
        <f>(IF(ERN47-#REF!&lt;0,0,ERN47-#REF!)+#REF!)*1.21+IF($D$5="Koncesija",-ERN63*0.21,0)</f>
        <v>#REF!</v>
      </c>
      <c r="ERO114" s="632" t="e">
        <f>(IF(ERO47-#REF!&lt;0,0,ERO47-#REF!)+#REF!)*1.21+IF($D$5="Koncesija",-ERO63*0.21,0)</f>
        <v>#REF!</v>
      </c>
      <c r="ERP114" s="632" t="e">
        <f>(IF(ERP47-#REF!&lt;0,0,ERP47-#REF!)+#REF!)*1.21+IF($D$5="Koncesija",-ERP63*0.21,0)</f>
        <v>#REF!</v>
      </c>
      <c r="ERQ114" s="632" t="e">
        <f>(IF(ERQ47-#REF!&lt;0,0,ERQ47-#REF!)+#REF!)*1.21+IF($D$5="Koncesija",-ERQ63*0.21,0)</f>
        <v>#REF!</v>
      </c>
      <c r="ERR114" s="632" t="e">
        <f>(IF(ERR47-#REF!&lt;0,0,ERR47-#REF!)+#REF!)*1.21+IF($D$5="Koncesija",-ERR63*0.21,0)</f>
        <v>#REF!</v>
      </c>
      <c r="ERS114" s="632" t="e">
        <f>(IF(ERS47-#REF!&lt;0,0,ERS47-#REF!)+#REF!)*1.21+IF($D$5="Koncesija",-ERS63*0.21,0)</f>
        <v>#REF!</v>
      </c>
      <c r="ERT114" s="632" t="e">
        <f>(IF(ERT47-#REF!&lt;0,0,ERT47-#REF!)+#REF!)*1.21+IF($D$5="Koncesija",-ERT63*0.21,0)</f>
        <v>#REF!</v>
      </c>
      <c r="ERU114" s="632" t="e">
        <f>(IF(ERU47-#REF!&lt;0,0,ERU47-#REF!)+#REF!)*1.21+IF($D$5="Koncesija",-ERU63*0.21,0)</f>
        <v>#REF!</v>
      </c>
      <c r="ERV114" s="632" t="e">
        <f>(IF(ERV47-#REF!&lt;0,0,ERV47-#REF!)+#REF!)*1.21+IF($D$5="Koncesija",-ERV63*0.21,0)</f>
        <v>#REF!</v>
      </c>
      <c r="ERW114" s="632" t="e">
        <f>(IF(ERW47-#REF!&lt;0,0,ERW47-#REF!)+#REF!)*1.21+IF($D$5="Koncesija",-ERW63*0.21,0)</f>
        <v>#REF!</v>
      </c>
      <c r="ERX114" s="632" t="e">
        <f>(IF(ERX47-#REF!&lt;0,0,ERX47-#REF!)+#REF!)*1.21+IF($D$5="Koncesija",-ERX63*0.21,0)</f>
        <v>#REF!</v>
      </c>
      <c r="ERY114" s="632" t="e">
        <f>(IF(ERY47-#REF!&lt;0,0,ERY47-#REF!)+#REF!)*1.21+IF($D$5="Koncesija",-ERY63*0.21,0)</f>
        <v>#REF!</v>
      </c>
      <c r="ERZ114" s="632" t="e">
        <f>(IF(ERZ47-#REF!&lt;0,0,ERZ47-#REF!)+#REF!)*1.21+IF($D$5="Koncesija",-ERZ63*0.21,0)</f>
        <v>#REF!</v>
      </c>
      <c r="ESA114" s="632" t="e">
        <f>(IF(ESA47-#REF!&lt;0,0,ESA47-#REF!)+#REF!)*1.21+IF($D$5="Koncesija",-ESA63*0.21,0)</f>
        <v>#REF!</v>
      </c>
      <c r="ESB114" s="632" t="e">
        <f>(IF(ESB47-#REF!&lt;0,0,ESB47-#REF!)+#REF!)*1.21+IF($D$5="Koncesija",-ESB63*0.21,0)</f>
        <v>#REF!</v>
      </c>
      <c r="ESC114" s="632" t="e">
        <f>(IF(ESC47-#REF!&lt;0,0,ESC47-#REF!)+#REF!)*1.21+IF($D$5="Koncesija",-ESC63*0.21,0)</f>
        <v>#REF!</v>
      </c>
      <c r="ESD114" s="632" t="e">
        <f>(IF(ESD47-#REF!&lt;0,0,ESD47-#REF!)+#REF!)*1.21+IF($D$5="Koncesija",-ESD63*0.21,0)</f>
        <v>#REF!</v>
      </c>
      <c r="ESE114" s="632" t="e">
        <f>(IF(ESE47-#REF!&lt;0,0,ESE47-#REF!)+#REF!)*1.21+IF($D$5="Koncesija",-ESE63*0.21,0)</f>
        <v>#REF!</v>
      </c>
      <c r="ESF114" s="632" t="e">
        <f>(IF(ESF47-#REF!&lt;0,0,ESF47-#REF!)+#REF!)*1.21+IF($D$5="Koncesija",-ESF63*0.21,0)</f>
        <v>#REF!</v>
      </c>
      <c r="ESG114" s="632" t="e">
        <f>(IF(ESG47-#REF!&lt;0,0,ESG47-#REF!)+#REF!)*1.21+IF($D$5="Koncesija",-ESG63*0.21,0)</f>
        <v>#REF!</v>
      </c>
      <c r="ESH114" s="632" t="e">
        <f>(IF(ESH47-#REF!&lt;0,0,ESH47-#REF!)+#REF!)*1.21+IF($D$5="Koncesija",-ESH63*0.21,0)</f>
        <v>#REF!</v>
      </c>
      <c r="ESI114" s="632" t="e">
        <f>(IF(ESI47-#REF!&lt;0,0,ESI47-#REF!)+#REF!)*1.21+IF($D$5="Koncesija",-ESI63*0.21,0)</f>
        <v>#REF!</v>
      </c>
      <c r="ESJ114" s="632" t="e">
        <f>(IF(ESJ47-#REF!&lt;0,0,ESJ47-#REF!)+#REF!)*1.21+IF($D$5="Koncesija",-ESJ63*0.21,0)</f>
        <v>#REF!</v>
      </c>
      <c r="ESK114" s="632" t="e">
        <f>(IF(ESK47-#REF!&lt;0,0,ESK47-#REF!)+#REF!)*1.21+IF($D$5="Koncesija",-ESK63*0.21,0)</f>
        <v>#REF!</v>
      </c>
      <c r="ESL114" s="632" t="e">
        <f>(IF(ESL47-#REF!&lt;0,0,ESL47-#REF!)+#REF!)*1.21+IF($D$5="Koncesija",-ESL63*0.21,0)</f>
        <v>#REF!</v>
      </c>
      <c r="ESM114" s="632" t="e">
        <f>(IF(ESM47-#REF!&lt;0,0,ESM47-#REF!)+#REF!)*1.21+IF($D$5="Koncesija",-ESM63*0.21,0)</f>
        <v>#REF!</v>
      </c>
      <c r="ESN114" s="632" t="e">
        <f>(IF(ESN47-#REF!&lt;0,0,ESN47-#REF!)+#REF!)*1.21+IF($D$5="Koncesija",-ESN63*0.21,0)</f>
        <v>#REF!</v>
      </c>
      <c r="ESO114" s="632" t="e">
        <f>(IF(ESO47-#REF!&lt;0,0,ESO47-#REF!)+#REF!)*1.21+IF($D$5="Koncesija",-ESO63*0.21,0)</f>
        <v>#REF!</v>
      </c>
      <c r="ESP114" s="632" t="e">
        <f>(IF(ESP47-#REF!&lt;0,0,ESP47-#REF!)+#REF!)*1.21+IF($D$5="Koncesija",-ESP63*0.21,0)</f>
        <v>#REF!</v>
      </c>
      <c r="ESQ114" s="632" t="e">
        <f>(IF(ESQ47-#REF!&lt;0,0,ESQ47-#REF!)+#REF!)*1.21+IF($D$5="Koncesija",-ESQ63*0.21,0)</f>
        <v>#REF!</v>
      </c>
      <c r="ESR114" s="632" t="e">
        <f>(IF(ESR47-#REF!&lt;0,0,ESR47-#REF!)+#REF!)*1.21+IF($D$5="Koncesija",-ESR63*0.21,0)</f>
        <v>#REF!</v>
      </c>
      <c r="ESS114" s="632" t="e">
        <f>(IF(ESS47-#REF!&lt;0,0,ESS47-#REF!)+#REF!)*1.21+IF($D$5="Koncesija",-ESS63*0.21,0)</f>
        <v>#REF!</v>
      </c>
      <c r="EST114" s="632" t="e">
        <f>(IF(EST47-#REF!&lt;0,0,EST47-#REF!)+#REF!)*1.21+IF($D$5="Koncesija",-EST63*0.21,0)</f>
        <v>#REF!</v>
      </c>
      <c r="ESU114" s="632" t="e">
        <f>(IF(ESU47-#REF!&lt;0,0,ESU47-#REF!)+#REF!)*1.21+IF($D$5="Koncesija",-ESU63*0.21,0)</f>
        <v>#REF!</v>
      </c>
      <c r="ESV114" s="632" t="e">
        <f>(IF(ESV47-#REF!&lt;0,0,ESV47-#REF!)+#REF!)*1.21+IF($D$5="Koncesija",-ESV63*0.21,0)</f>
        <v>#REF!</v>
      </c>
      <c r="ESW114" s="632" t="e">
        <f>(IF(ESW47-#REF!&lt;0,0,ESW47-#REF!)+#REF!)*1.21+IF($D$5="Koncesija",-ESW63*0.21,0)</f>
        <v>#REF!</v>
      </c>
      <c r="ESX114" s="632" t="e">
        <f>(IF(ESX47-#REF!&lt;0,0,ESX47-#REF!)+#REF!)*1.21+IF($D$5="Koncesija",-ESX63*0.21,0)</f>
        <v>#REF!</v>
      </c>
      <c r="ESY114" s="632" t="e">
        <f>(IF(ESY47-#REF!&lt;0,0,ESY47-#REF!)+#REF!)*1.21+IF($D$5="Koncesija",-ESY63*0.21,0)</f>
        <v>#REF!</v>
      </c>
      <c r="ESZ114" s="632" t="e">
        <f>(IF(ESZ47-#REF!&lt;0,0,ESZ47-#REF!)+#REF!)*1.21+IF($D$5="Koncesija",-ESZ63*0.21,0)</f>
        <v>#REF!</v>
      </c>
      <c r="ETA114" s="632" t="e">
        <f>(IF(ETA47-#REF!&lt;0,0,ETA47-#REF!)+#REF!)*1.21+IF($D$5="Koncesija",-ETA63*0.21,0)</f>
        <v>#REF!</v>
      </c>
      <c r="ETB114" s="632" t="e">
        <f>(IF(ETB47-#REF!&lt;0,0,ETB47-#REF!)+#REF!)*1.21+IF($D$5="Koncesija",-ETB63*0.21,0)</f>
        <v>#REF!</v>
      </c>
      <c r="ETC114" s="632" t="e">
        <f>(IF(ETC47-#REF!&lt;0,0,ETC47-#REF!)+#REF!)*1.21+IF($D$5="Koncesija",-ETC63*0.21,0)</f>
        <v>#REF!</v>
      </c>
      <c r="ETD114" s="632" t="e">
        <f>(IF(ETD47-#REF!&lt;0,0,ETD47-#REF!)+#REF!)*1.21+IF($D$5="Koncesija",-ETD63*0.21,0)</f>
        <v>#REF!</v>
      </c>
      <c r="ETE114" s="632" t="e">
        <f>(IF(ETE47-#REF!&lt;0,0,ETE47-#REF!)+#REF!)*1.21+IF($D$5="Koncesija",-ETE63*0.21,0)</f>
        <v>#REF!</v>
      </c>
      <c r="ETF114" s="632" t="e">
        <f>(IF(ETF47-#REF!&lt;0,0,ETF47-#REF!)+#REF!)*1.21+IF($D$5="Koncesija",-ETF63*0.21,0)</f>
        <v>#REF!</v>
      </c>
      <c r="ETG114" s="632" t="e">
        <f>(IF(ETG47-#REF!&lt;0,0,ETG47-#REF!)+#REF!)*1.21+IF($D$5="Koncesija",-ETG63*0.21,0)</f>
        <v>#REF!</v>
      </c>
      <c r="ETH114" s="632" t="e">
        <f>(IF(ETH47-#REF!&lt;0,0,ETH47-#REF!)+#REF!)*1.21+IF($D$5="Koncesija",-ETH63*0.21,0)</f>
        <v>#REF!</v>
      </c>
      <c r="ETI114" s="632" t="e">
        <f>(IF(ETI47-#REF!&lt;0,0,ETI47-#REF!)+#REF!)*1.21+IF($D$5="Koncesija",-ETI63*0.21,0)</f>
        <v>#REF!</v>
      </c>
      <c r="ETJ114" s="632" t="e">
        <f>(IF(ETJ47-#REF!&lt;0,0,ETJ47-#REF!)+#REF!)*1.21+IF($D$5="Koncesija",-ETJ63*0.21,0)</f>
        <v>#REF!</v>
      </c>
      <c r="ETK114" s="632" t="e">
        <f>(IF(ETK47-#REF!&lt;0,0,ETK47-#REF!)+#REF!)*1.21+IF($D$5="Koncesija",-ETK63*0.21,0)</f>
        <v>#REF!</v>
      </c>
      <c r="ETL114" s="632" t="e">
        <f>(IF(ETL47-#REF!&lt;0,0,ETL47-#REF!)+#REF!)*1.21+IF($D$5="Koncesija",-ETL63*0.21,0)</f>
        <v>#REF!</v>
      </c>
      <c r="ETM114" s="632" t="e">
        <f>(IF(ETM47-#REF!&lt;0,0,ETM47-#REF!)+#REF!)*1.21+IF($D$5="Koncesija",-ETM63*0.21,0)</f>
        <v>#REF!</v>
      </c>
      <c r="ETN114" s="632" t="e">
        <f>(IF(ETN47-#REF!&lt;0,0,ETN47-#REF!)+#REF!)*1.21+IF($D$5="Koncesija",-ETN63*0.21,0)</f>
        <v>#REF!</v>
      </c>
      <c r="ETO114" s="632" t="e">
        <f>(IF(ETO47-#REF!&lt;0,0,ETO47-#REF!)+#REF!)*1.21+IF($D$5="Koncesija",-ETO63*0.21,0)</f>
        <v>#REF!</v>
      </c>
      <c r="ETP114" s="632" t="e">
        <f>(IF(ETP47-#REF!&lt;0,0,ETP47-#REF!)+#REF!)*1.21+IF($D$5="Koncesija",-ETP63*0.21,0)</f>
        <v>#REF!</v>
      </c>
      <c r="ETQ114" s="632" t="e">
        <f>(IF(ETQ47-#REF!&lt;0,0,ETQ47-#REF!)+#REF!)*1.21+IF($D$5="Koncesija",-ETQ63*0.21,0)</f>
        <v>#REF!</v>
      </c>
      <c r="ETR114" s="632" t="e">
        <f>(IF(ETR47-#REF!&lt;0,0,ETR47-#REF!)+#REF!)*1.21+IF($D$5="Koncesija",-ETR63*0.21,0)</f>
        <v>#REF!</v>
      </c>
      <c r="ETS114" s="632" t="e">
        <f>(IF(ETS47-#REF!&lt;0,0,ETS47-#REF!)+#REF!)*1.21+IF($D$5="Koncesija",-ETS63*0.21,0)</f>
        <v>#REF!</v>
      </c>
      <c r="ETT114" s="632" t="e">
        <f>(IF(ETT47-#REF!&lt;0,0,ETT47-#REF!)+#REF!)*1.21+IF($D$5="Koncesija",-ETT63*0.21,0)</f>
        <v>#REF!</v>
      </c>
      <c r="ETU114" s="632" t="e">
        <f>(IF(ETU47-#REF!&lt;0,0,ETU47-#REF!)+#REF!)*1.21+IF($D$5="Koncesija",-ETU63*0.21,0)</f>
        <v>#REF!</v>
      </c>
      <c r="ETV114" s="632" t="e">
        <f>(IF(ETV47-#REF!&lt;0,0,ETV47-#REF!)+#REF!)*1.21+IF($D$5="Koncesija",-ETV63*0.21,0)</f>
        <v>#REF!</v>
      </c>
      <c r="ETW114" s="632" t="e">
        <f>(IF(ETW47-#REF!&lt;0,0,ETW47-#REF!)+#REF!)*1.21+IF($D$5="Koncesija",-ETW63*0.21,0)</f>
        <v>#REF!</v>
      </c>
      <c r="ETX114" s="632" t="e">
        <f>(IF(ETX47-#REF!&lt;0,0,ETX47-#REF!)+#REF!)*1.21+IF($D$5="Koncesija",-ETX63*0.21,0)</f>
        <v>#REF!</v>
      </c>
      <c r="ETY114" s="632" t="e">
        <f>(IF(ETY47-#REF!&lt;0,0,ETY47-#REF!)+#REF!)*1.21+IF($D$5="Koncesija",-ETY63*0.21,0)</f>
        <v>#REF!</v>
      </c>
      <c r="ETZ114" s="632" t="e">
        <f>(IF(ETZ47-#REF!&lt;0,0,ETZ47-#REF!)+#REF!)*1.21+IF($D$5="Koncesija",-ETZ63*0.21,0)</f>
        <v>#REF!</v>
      </c>
      <c r="EUA114" s="632" t="e">
        <f>(IF(EUA47-#REF!&lt;0,0,EUA47-#REF!)+#REF!)*1.21+IF($D$5="Koncesija",-EUA63*0.21,0)</f>
        <v>#REF!</v>
      </c>
      <c r="EUB114" s="632" t="e">
        <f>(IF(EUB47-#REF!&lt;0,0,EUB47-#REF!)+#REF!)*1.21+IF($D$5="Koncesija",-EUB63*0.21,0)</f>
        <v>#REF!</v>
      </c>
      <c r="EUC114" s="632" t="e">
        <f>(IF(EUC47-#REF!&lt;0,0,EUC47-#REF!)+#REF!)*1.21+IF($D$5="Koncesija",-EUC63*0.21,0)</f>
        <v>#REF!</v>
      </c>
      <c r="EUD114" s="632" t="e">
        <f>(IF(EUD47-#REF!&lt;0,0,EUD47-#REF!)+#REF!)*1.21+IF($D$5="Koncesija",-EUD63*0.21,0)</f>
        <v>#REF!</v>
      </c>
      <c r="EUE114" s="632" t="e">
        <f>(IF(EUE47-#REF!&lt;0,0,EUE47-#REF!)+#REF!)*1.21+IF($D$5="Koncesija",-EUE63*0.21,0)</f>
        <v>#REF!</v>
      </c>
      <c r="EUF114" s="632" t="e">
        <f>(IF(EUF47-#REF!&lt;0,0,EUF47-#REF!)+#REF!)*1.21+IF($D$5="Koncesija",-EUF63*0.21,0)</f>
        <v>#REF!</v>
      </c>
      <c r="EUG114" s="632" t="e">
        <f>(IF(EUG47-#REF!&lt;0,0,EUG47-#REF!)+#REF!)*1.21+IF($D$5="Koncesija",-EUG63*0.21,0)</f>
        <v>#REF!</v>
      </c>
      <c r="EUH114" s="632" t="e">
        <f>(IF(EUH47-#REF!&lt;0,0,EUH47-#REF!)+#REF!)*1.21+IF($D$5="Koncesija",-EUH63*0.21,0)</f>
        <v>#REF!</v>
      </c>
      <c r="EUI114" s="632" t="e">
        <f>(IF(EUI47-#REF!&lt;0,0,EUI47-#REF!)+#REF!)*1.21+IF($D$5="Koncesija",-EUI63*0.21,0)</f>
        <v>#REF!</v>
      </c>
      <c r="EUJ114" s="632" t="e">
        <f>(IF(EUJ47-#REF!&lt;0,0,EUJ47-#REF!)+#REF!)*1.21+IF($D$5="Koncesija",-EUJ63*0.21,0)</f>
        <v>#REF!</v>
      </c>
      <c r="EUK114" s="632" t="e">
        <f>(IF(EUK47-#REF!&lt;0,0,EUK47-#REF!)+#REF!)*1.21+IF($D$5="Koncesija",-EUK63*0.21,0)</f>
        <v>#REF!</v>
      </c>
      <c r="EUL114" s="632" t="e">
        <f>(IF(EUL47-#REF!&lt;0,0,EUL47-#REF!)+#REF!)*1.21+IF($D$5="Koncesija",-EUL63*0.21,0)</f>
        <v>#REF!</v>
      </c>
      <c r="EUM114" s="632" t="e">
        <f>(IF(EUM47-#REF!&lt;0,0,EUM47-#REF!)+#REF!)*1.21+IF($D$5="Koncesija",-EUM63*0.21,0)</f>
        <v>#REF!</v>
      </c>
      <c r="EUN114" s="632" t="e">
        <f>(IF(EUN47-#REF!&lt;0,0,EUN47-#REF!)+#REF!)*1.21+IF($D$5="Koncesija",-EUN63*0.21,0)</f>
        <v>#REF!</v>
      </c>
      <c r="EUO114" s="632" t="e">
        <f>(IF(EUO47-#REF!&lt;0,0,EUO47-#REF!)+#REF!)*1.21+IF($D$5="Koncesija",-EUO63*0.21,0)</f>
        <v>#REF!</v>
      </c>
      <c r="EUP114" s="632" t="e">
        <f>(IF(EUP47-#REF!&lt;0,0,EUP47-#REF!)+#REF!)*1.21+IF($D$5="Koncesija",-EUP63*0.21,0)</f>
        <v>#REF!</v>
      </c>
      <c r="EUQ114" s="632" t="e">
        <f>(IF(EUQ47-#REF!&lt;0,0,EUQ47-#REF!)+#REF!)*1.21+IF($D$5="Koncesija",-EUQ63*0.21,0)</f>
        <v>#REF!</v>
      </c>
      <c r="EUR114" s="632" t="e">
        <f>(IF(EUR47-#REF!&lt;0,0,EUR47-#REF!)+#REF!)*1.21+IF($D$5="Koncesija",-EUR63*0.21,0)</f>
        <v>#REF!</v>
      </c>
      <c r="EUS114" s="632" t="e">
        <f>(IF(EUS47-#REF!&lt;0,0,EUS47-#REF!)+#REF!)*1.21+IF($D$5="Koncesija",-EUS63*0.21,0)</f>
        <v>#REF!</v>
      </c>
      <c r="EUT114" s="632" t="e">
        <f>(IF(EUT47-#REF!&lt;0,0,EUT47-#REF!)+#REF!)*1.21+IF($D$5="Koncesija",-EUT63*0.21,0)</f>
        <v>#REF!</v>
      </c>
      <c r="EUU114" s="632" t="e">
        <f>(IF(EUU47-#REF!&lt;0,0,EUU47-#REF!)+#REF!)*1.21+IF($D$5="Koncesija",-EUU63*0.21,0)</f>
        <v>#REF!</v>
      </c>
      <c r="EUV114" s="632" t="e">
        <f>(IF(EUV47-#REF!&lt;0,0,EUV47-#REF!)+#REF!)*1.21+IF($D$5="Koncesija",-EUV63*0.21,0)</f>
        <v>#REF!</v>
      </c>
      <c r="EUW114" s="632" t="e">
        <f>(IF(EUW47-#REF!&lt;0,0,EUW47-#REF!)+#REF!)*1.21+IF($D$5="Koncesija",-EUW63*0.21,0)</f>
        <v>#REF!</v>
      </c>
      <c r="EUX114" s="632" t="e">
        <f>(IF(EUX47-#REF!&lt;0,0,EUX47-#REF!)+#REF!)*1.21+IF($D$5="Koncesija",-EUX63*0.21,0)</f>
        <v>#REF!</v>
      </c>
      <c r="EUY114" s="632" t="e">
        <f>(IF(EUY47-#REF!&lt;0,0,EUY47-#REF!)+#REF!)*1.21+IF($D$5="Koncesija",-EUY63*0.21,0)</f>
        <v>#REF!</v>
      </c>
      <c r="EUZ114" s="632" t="e">
        <f>(IF(EUZ47-#REF!&lt;0,0,EUZ47-#REF!)+#REF!)*1.21+IF($D$5="Koncesija",-EUZ63*0.21,0)</f>
        <v>#REF!</v>
      </c>
      <c r="EVA114" s="632" t="e">
        <f>(IF(EVA47-#REF!&lt;0,0,EVA47-#REF!)+#REF!)*1.21+IF($D$5="Koncesija",-EVA63*0.21,0)</f>
        <v>#REF!</v>
      </c>
      <c r="EVB114" s="632" t="e">
        <f>(IF(EVB47-#REF!&lt;0,0,EVB47-#REF!)+#REF!)*1.21+IF($D$5="Koncesija",-EVB63*0.21,0)</f>
        <v>#REF!</v>
      </c>
      <c r="EVC114" s="632" t="e">
        <f>(IF(EVC47-#REF!&lt;0,0,EVC47-#REF!)+#REF!)*1.21+IF($D$5="Koncesija",-EVC63*0.21,0)</f>
        <v>#REF!</v>
      </c>
      <c r="EVD114" s="632" t="e">
        <f>(IF(EVD47-#REF!&lt;0,0,EVD47-#REF!)+#REF!)*1.21+IF($D$5="Koncesija",-EVD63*0.21,0)</f>
        <v>#REF!</v>
      </c>
      <c r="EVE114" s="632" t="e">
        <f>(IF(EVE47-#REF!&lt;0,0,EVE47-#REF!)+#REF!)*1.21+IF($D$5="Koncesija",-EVE63*0.21,0)</f>
        <v>#REF!</v>
      </c>
      <c r="EVF114" s="632" t="e">
        <f>(IF(EVF47-#REF!&lt;0,0,EVF47-#REF!)+#REF!)*1.21+IF($D$5="Koncesija",-EVF63*0.21,0)</f>
        <v>#REF!</v>
      </c>
      <c r="EVG114" s="632" t="e">
        <f>(IF(EVG47-#REF!&lt;0,0,EVG47-#REF!)+#REF!)*1.21+IF($D$5="Koncesija",-EVG63*0.21,0)</f>
        <v>#REF!</v>
      </c>
      <c r="EVH114" s="632" t="e">
        <f>(IF(EVH47-#REF!&lt;0,0,EVH47-#REF!)+#REF!)*1.21+IF($D$5="Koncesija",-EVH63*0.21,0)</f>
        <v>#REF!</v>
      </c>
      <c r="EVI114" s="632" t="e">
        <f>(IF(EVI47-#REF!&lt;0,0,EVI47-#REF!)+#REF!)*1.21+IF($D$5="Koncesija",-EVI63*0.21,0)</f>
        <v>#REF!</v>
      </c>
      <c r="EVJ114" s="632" t="e">
        <f>(IF(EVJ47-#REF!&lt;0,0,EVJ47-#REF!)+#REF!)*1.21+IF($D$5="Koncesija",-EVJ63*0.21,0)</f>
        <v>#REF!</v>
      </c>
      <c r="EVK114" s="632" t="e">
        <f>(IF(EVK47-#REF!&lt;0,0,EVK47-#REF!)+#REF!)*1.21+IF($D$5="Koncesija",-EVK63*0.21,0)</f>
        <v>#REF!</v>
      </c>
      <c r="EVL114" s="632" t="e">
        <f>(IF(EVL47-#REF!&lt;0,0,EVL47-#REF!)+#REF!)*1.21+IF($D$5="Koncesija",-EVL63*0.21,0)</f>
        <v>#REF!</v>
      </c>
      <c r="EVM114" s="632" t="e">
        <f>(IF(EVM47-#REF!&lt;0,0,EVM47-#REF!)+#REF!)*1.21+IF($D$5="Koncesija",-EVM63*0.21,0)</f>
        <v>#REF!</v>
      </c>
      <c r="EVN114" s="632" t="e">
        <f>(IF(EVN47-#REF!&lt;0,0,EVN47-#REF!)+#REF!)*1.21+IF($D$5="Koncesija",-EVN63*0.21,0)</f>
        <v>#REF!</v>
      </c>
      <c r="EVO114" s="632" t="e">
        <f>(IF(EVO47-#REF!&lt;0,0,EVO47-#REF!)+#REF!)*1.21+IF($D$5="Koncesija",-EVO63*0.21,0)</f>
        <v>#REF!</v>
      </c>
      <c r="EVP114" s="632" t="e">
        <f>(IF(EVP47-#REF!&lt;0,0,EVP47-#REF!)+#REF!)*1.21+IF($D$5="Koncesija",-EVP63*0.21,0)</f>
        <v>#REF!</v>
      </c>
      <c r="EVQ114" s="632" t="e">
        <f>(IF(EVQ47-#REF!&lt;0,0,EVQ47-#REF!)+#REF!)*1.21+IF($D$5="Koncesija",-EVQ63*0.21,0)</f>
        <v>#REF!</v>
      </c>
      <c r="EVR114" s="632" t="e">
        <f>(IF(EVR47-#REF!&lt;0,0,EVR47-#REF!)+#REF!)*1.21+IF($D$5="Koncesija",-EVR63*0.21,0)</f>
        <v>#REF!</v>
      </c>
      <c r="EVS114" s="632" t="e">
        <f>(IF(EVS47-#REF!&lt;0,0,EVS47-#REF!)+#REF!)*1.21+IF($D$5="Koncesija",-EVS63*0.21,0)</f>
        <v>#REF!</v>
      </c>
      <c r="EVT114" s="632" t="e">
        <f>(IF(EVT47-#REF!&lt;0,0,EVT47-#REF!)+#REF!)*1.21+IF($D$5="Koncesija",-EVT63*0.21,0)</f>
        <v>#REF!</v>
      </c>
      <c r="EVU114" s="632" t="e">
        <f>(IF(EVU47-#REF!&lt;0,0,EVU47-#REF!)+#REF!)*1.21+IF($D$5="Koncesija",-EVU63*0.21,0)</f>
        <v>#REF!</v>
      </c>
      <c r="EVV114" s="632" t="e">
        <f>(IF(EVV47-#REF!&lt;0,0,EVV47-#REF!)+#REF!)*1.21+IF($D$5="Koncesija",-EVV63*0.21,0)</f>
        <v>#REF!</v>
      </c>
      <c r="EVW114" s="632" t="e">
        <f>(IF(EVW47-#REF!&lt;0,0,EVW47-#REF!)+#REF!)*1.21+IF($D$5="Koncesija",-EVW63*0.21,0)</f>
        <v>#REF!</v>
      </c>
      <c r="EVX114" s="632" t="e">
        <f>(IF(EVX47-#REF!&lt;0,0,EVX47-#REF!)+#REF!)*1.21+IF($D$5="Koncesija",-EVX63*0.21,0)</f>
        <v>#REF!</v>
      </c>
      <c r="EVY114" s="632" t="e">
        <f>(IF(EVY47-#REF!&lt;0,0,EVY47-#REF!)+#REF!)*1.21+IF($D$5="Koncesija",-EVY63*0.21,0)</f>
        <v>#REF!</v>
      </c>
      <c r="EVZ114" s="632" t="e">
        <f>(IF(EVZ47-#REF!&lt;0,0,EVZ47-#REF!)+#REF!)*1.21+IF($D$5="Koncesija",-EVZ63*0.21,0)</f>
        <v>#REF!</v>
      </c>
      <c r="EWA114" s="632" t="e">
        <f>(IF(EWA47-#REF!&lt;0,0,EWA47-#REF!)+#REF!)*1.21+IF($D$5="Koncesija",-EWA63*0.21,0)</f>
        <v>#REF!</v>
      </c>
      <c r="EWB114" s="632" t="e">
        <f>(IF(EWB47-#REF!&lt;0,0,EWB47-#REF!)+#REF!)*1.21+IF($D$5="Koncesija",-EWB63*0.21,0)</f>
        <v>#REF!</v>
      </c>
      <c r="EWC114" s="632" t="e">
        <f>(IF(EWC47-#REF!&lt;0,0,EWC47-#REF!)+#REF!)*1.21+IF($D$5="Koncesija",-EWC63*0.21,0)</f>
        <v>#REF!</v>
      </c>
      <c r="EWD114" s="632" t="e">
        <f>(IF(EWD47-#REF!&lt;0,0,EWD47-#REF!)+#REF!)*1.21+IF($D$5="Koncesija",-EWD63*0.21,0)</f>
        <v>#REF!</v>
      </c>
      <c r="EWE114" s="632" t="e">
        <f>(IF(EWE47-#REF!&lt;0,0,EWE47-#REF!)+#REF!)*1.21+IF($D$5="Koncesija",-EWE63*0.21,0)</f>
        <v>#REF!</v>
      </c>
      <c r="EWF114" s="632" t="e">
        <f>(IF(EWF47-#REF!&lt;0,0,EWF47-#REF!)+#REF!)*1.21+IF($D$5="Koncesija",-EWF63*0.21,0)</f>
        <v>#REF!</v>
      </c>
      <c r="EWG114" s="632" t="e">
        <f>(IF(EWG47-#REF!&lt;0,0,EWG47-#REF!)+#REF!)*1.21+IF($D$5="Koncesija",-EWG63*0.21,0)</f>
        <v>#REF!</v>
      </c>
      <c r="EWH114" s="632" t="e">
        <f>(IF(EWH47-#REF!&lt;0,0,EWH47-#REF!)+#REF!)*1.21+IF($D$5="Koncesija",-EWH63*0.21,0)</f>
        <v>#REF!</v>
      </c>
      <c r="EWI114" s="632" t="e">
        <f>(IF(EWI47-#REF!&lt;0,0,EWI47-#REF!)+#REF!)*1.21+IF($D$5="Koncesija",-EWI63*0.21,0)</f>
        <v>#REF!</v>
      </c>
      <c r="EWJ114" s="632" t="e">
        <f>(IF(EWJ47-#REF!&lt;0,0,EWJ47-#REF!)+#REF!)*1.21+IF($D$5="Koncesija",-EWJ63*0.21,0)</f>
        <v>#REF!</v>
      </c>
      <c r="EWK114" s="632" t="e">
        <f>(IF(EWK47-#REF!&lt;0,0,EWK47-#REF!)+#REF!)*1.21+IF($D$5="Koncesija",-EWK63*0.21,0)</f>
        <v>#REF!</v>
      </c>
      <c r="EWL114" s="632" t="e">
        <f>(IF(EWL47-#REF!&lt;0,0,EWL47-#REF!)+#REF!)*1.21+IF($D$5="Koncesija",-EWL63*0.21,0)</f>
        <v>#REF!</v>
      </c>
      <c r="EWM114" s="632" t="e">
        <f>(IF(EWM47-#REF!&lt;0,0,EWM47-#REF!)+#REF!)*1.21+IF($D$5="Koncesija",-EWM63*0.21,0)</f>
        <v>#REF!</v>
      </c>
      <c r="EWN114" s="632" t="e">
        <f>(IF(EWN47-#REF!&lt;0,0,EWN47-#REF!)+#REF!)*1.21+IF($D$5="Koncesija",-EWN63*0.21,0)</f>
        <v>#REF!</v>
      </c>
      <c r="EWO114" s="632" t="e">
        <f>(IF(EWO47-#REF!&lt;0,0,EWO47-#REF!)+#REF!)*1.21+IF($D$5="Koncesija",-EWO63*0.21,0)</f>
        <v>#REF!</v>
      </c>
      <c r="EWP114" s="632" t="e">
        <f>(IF(EWP47-#REF!&lt;0,0,EWP47-#REF!)+#REF!)*1.21+IF($D$5="Koncesija",-EWP63*0.21,0)</f>
        <v>#REF!</v>
      </c>
      <c r="EWQ114" s="632" t="e">
        <f>(IF(EWQ47-#REF!&lt;0,0,EWQ47-#REF!)+#REF!)*1.21+IF($D$5="Koncesija",-EWQ63*0.21,0)</f>
        <v>#REF!</v>
      </c>
      <c r="EWR114" s="632" t="e">
        <f>(IF(EWR47-#REF!&lt;0,0,EWR47-#REF!)+#REF!)*1.21+IF($D$5="Koncesija",-EWR63*0.21,0)</f>
        <v>#REF!</v>
      </c>
      <c r="EWS114" s="632" t="e">
        <f>(IF(EWS47-#REF!&lt;0,0,EWS47-#REF!)+#REF!)*1.21+IF($D$5="Koncesija",-EWS63*0.21,0)</f>
        <v>#REF!</v>
      </c>
      <c r="EWT114" s="632" t="e">
        <f>(IF(EWT47-#REF!&lt;0,0,EWT47-#REF!)+#REF!)*1.21+IF($D$5="Koncesija",-EWT63*0.21,0)</f>
        <v>#REF!</v>
      </c>
      <c r="EWU114" s="632" t="e">
        <f>(IF(EWU47-#REF!&lt;0,0,EWU47-#REF!)+#REF!)*1.21+IF($D$5="Koncesija",-EWU63*0.21,0)</f>
        <v>#REF!</v>
      </c>
      <c r="EWV114" s="632" t="e">
        <f>(IF(EWV47-#REF!&lt;0,0,EWV47-#REF!)+#REF!)*1.21+IF($D$5="Koncesija",-EWV63*0.21,0)</f>
        <v>#REF!</v>
      </c>
      <c r="EWW114" s="632" t="e">
        <f>(IF(EWW47-#REF!&lt;0,0,EWW47-#REF!)+#REF!)*1.21+IF($D$5="Koncesija",-EWW63*0.21,0)</f>
        <v>#REF!</v>
      </c>
      <c r="EWX114" s="632" t="e">
        <f>(IF(EWX47-#REF!&lt;0,0,EWX47-#REF!)+#REF!)*1.21+IF($D$5="Koncesija",-EWX63*0.21,0)</f>
        <v>#REF!</v>
      </c>
      <c r="EWY114" s="632" t="e">
        <f>(IF(EWY47-#REF!&lt;0,0,EWY47-#REF!)+#REF!)*1.21+IF($D$5="Koncesija",-EWY63*0.21,0)</f>
        <v>#REF!</v>
      </c>
      <c r="EWZ114" s="632" t="e">
        <f>(IF(EWZ47-#REF!&lt;0,0,EWZ47-#REF!)+#REF!)*1.21+IF($D$5="Koncesija",-EWZ63*0.21,0)</f>
        <v>#REF!</v>
      </c>
      <c r="EXA114" s="632" t="e">
        <f>(IF(EXA47-#REF!&lt;0,0,EXA47-#REF!)+#REF!)*1.21+IF($D$5="Koncesija",-EXA63*0.21,0)</f>
        <v>#REF!</v>
      </c>
      <c r="EXB114" s="632" t="e">
        <f>(IF(EXB47-#REF!&lt;0,0,EXB47-#REF!)+#REF!)*1.21+IF($D$5="Koncesija",-EXB63*0.21,0)</f>
        <v>#REF!</v>
      </c>
      <c r="EXC114" s="632" t="e">
        <f>(IF(EXC47-#REF!&lt;0,0,EXC47-#REF!)+#REF!)*1.21+IF($D$5="Koncesija",-EXC63*0.21,0)</f>
        <v>#REF!</v>
      </c>
      <c r="EXD114" s="632" t="e">
        <f>(IF(EXD47-#REF!&lt;0,0,EXD47-#REF!)+#REF!)*1.21+IF($D$5="Koncesija",-EXD63*0.21,0)</f>
        <v>#REF!</v>
      </c>
      <c r="EXE114" s="632" t="e">
        <f>(IF(EXE47-#REF!&lt;0,0,EXE47-#REF!)+#REF!)*1.21+IF($D$5="Koncesija",-EXE63*0.21,0)</f>
        <v>#REF!</v>
      </c>
      <c r="EXF114" s="632" t="e">
        <f>(IF(EXF47-#REF!&lt;0,0,EXF47-#REF!)+#REF!)*1.21+IF($D$5="Koncesija",-EXF63*0.21,0)</f>
        <v>#REF!</v>
      </c>
      <c r="EXG114" s="632" t="e">
        <f>(IF(EXG47-#REF!&lt;0,0,EXG47-#REF!)+#REF!)*1.21+IF($D$5="Koncesija",-EXG63*0.21,0)</f>
        <v>#REF!</v>
      </c>
      <c r="EXH114" s="632" t="e">
        <f>(IF(EXH47-#REF!&lt;0,0,EXH47-#REF!)+#REF!)*1.21+IF($D$5="Koncesija",-EXH63*0.21,0)</f>
        <v>#REF!</v>
      </c>
      <c r="EXI114" s="632" t="e">
        <f>(IF(EXI47-#REF!&lt;0,0,EXI47-#REF!)+#REF!)*1.21+IF($D$5="Koncesija",-EXI63*0.21,0)</f>
        <v>#REF!</v>
      </c>
      <c r="EXJ114" s="632" t="e">
        <f>(IF(EXJ47-#REF!&lt;0,0,EXJ47-#REF!)+#REF!)*1.21+IF($D$5="Koncesija",-EXJ63*0.21,0)</f>
        <v>#REF!</v>
      </c>
      <c r="EXK114" s="632" t="e">
        <f>(IF(EXK47-#REF!&lt;0,0,EXK47-#REF!)+#REF!)*1.21+IF($D$5="Koncesija",-EXK63*0.21,0)</f>
        <v>#REF!</v>
      </c>
      <c r="EXL114" s="632" t="e">
        <f>(IF(EXL47-#REF!&lt;0,0,EXL47-#REF!)+#REF!)*1.21+IF($D$5="Koncesija",-EXL63*0.21,0)</f>
        <v>#REF!</v>
      </c>
      <c r="EXM114" s="632" t="e">
        <f>(IF(EXM47-#REF!&lt;0,0,EXM47-#REF!)+#REF!)*1.21+IF($D$5="Koncesija",-EXM63*0.21,0)</f>
        <v>#REF!</v>
      </c>
      <c r="EXN114" s="632" t="e">
        <f>(IF(EXN47-#REF!&lt;0,0,EXN47-#REF!)+#REF!)*1.21+IF($D$5="Koncesija",-EXN63*0.21,0)</f>
        <v>#REF!</v>
      </c>
      <c r="EXO114" s="632" t="e">
        <f>(IF(EXO47-#REF!&lt;0,0,EXO47-#REF!)+#REF!)*1.21+IF($D$5="Koncesija",-EXO63*0.21,0)</f>
        <v>#REF!</v>
      </c>
      <c r="EXP114" s="632" t="e">
        <f>(IF(EXP47-#REF!&lt;0,0,EXP47-#REF!)+#REF!)*1.21+IF($D$5="Koncesija",-EXP63*0.21,0)</f>
        <v>#REF!</v>
      </c>
      <c r="EXQ114" s="632" t="e">
        <f>(IF(EXQ47-#REF!&lt;0,0,EXQ47-#REF!)+#REF!)*1.21+IF($D$5="Koncesija",-EXQ63*0.21,0)</f>
        <v>#REF!</v>
      </c>
      <c r="EXR114" s="632" t="e">
        <f>(IF(EXR47-#REF!&lt;0,0,EXR47-#REF!)+#REF!)*1.21+IF($D$5="Koncesija",-EXR63*0.21,0)</f>
        <v>#REF!</v>
      </c>
      <c r="EXS114" s="632" t="e">
        <f>(IF(EXS47-#REF!&lt;0,0,EXS47-#REF!)+#REF!)*1.21+IF($D$5="Koncesija",-EXS63*0.21,0)</f>
        <v>#REF!</v>
      </c>
      <c r="EXT114" s="632" t="e">
        <f>(IF(EXT47-#REF!&lt;0,0,EXT47-#REF!)+#REF!)*1.21+IF($D$5="Koncesija",-EXT63*0.21,0)</f>
        <v>#REF!</v>
      </c>
      <c r="EXU114" s="632" t="e">
        <f>(IF(EXU47-#REF!&lt;0,0,EXU47-#REF!)+#REF!)*1.21+IF($D$5="Koncesija",-EXU63*0.21,0)</f>
        <v>#REF!</v>
      </c>
      <c r="EXV114" s="632" t="e">
        <f>(IF(EXV47-#REF!&lt;0,0,EXV47-#REF!)+#REF!)*1.21+IF($D$5="Koncesija",-EXV63*0.21,0)</f>
        <v>#REF!</v>
      </c>
      <c r="EXW114" s="632" t="e">
        <f>(IF(EXW47-#REF!&lt;0,0,EXW47-#REF!)+#REF!)*1.21+IF($D$5="Koncesija",-EXW63*0.21,0)</f>
        <v>#REF!</v>
      </c>
      <c r="EXX114" s="632" t="e">
        <f>(IF(EXX47-#REF!&lt;0,0,EXX47-#REF!)+#REF!)*1.21+IF($D$5="Koncesija",-EXX63*0.21,0)</f>
        <v>#REF!</v>
      </c>
      <c r="EXY114" s="632" t="e">
        <f>(IF(EXY47-#REF!&lt;0,0,EXY47-#REF!)+#REF!)*1.21+IF($D$5="Koncesija",-EXY63*0.21,0)</f>
        <v>#REF!</v>
      </c>
      <c r="EXZ114" s="632" t="e">
        <f>(IF(EXZ47-#REF!&lt;0,0,EXZ47-#REF!)+#REF!)*1.21+IF($D$5="Koncesija",-EXZ63*0.21,0)</f>
        <v>#REF!</v>
      </c>
      <c r="EYA114" s="632" t="e">
        <f>(IF(EYA47-#REF!&lt;0,0,EYA47-#REF!)+#REF!)*1.21+IF($D$5="Koncesija",-EYA63*0.21,0)</f>
        <v>#REF!</v>
      </c>
      <c r="EYB114" s="632" t="e">
        <f>(IF(EYB47-#REF!&lt;0,0,EYB47-#REF!)+#REF!)*1.21+IF($D$5="Koncesija",-EYB63*0.21,0)</f>
        <v>#REF!</v>
      </c>
      <c r="EYC114" s="632" t="e">
        <f>(IF(EYC47-#REF!&lt;0,0,EYC47-#REF!)+#REF!)*1.21+IF($D$5="Koncesija",-EYC63*0.21,0)</f>
        <v>#REF!</v>
      </c>
      <c r="EYD114" s="632" t="e">
        <f>(IF(EYD47-#REF!&lt;0,0,EYD47-#REF!)+#REF!)*1.21+IF($D$5="Koncesija",-EYD63*0.21,0)</f>
        <v>#REF!</v>
      </c>
      <c r="EYE114" s="632" t="e">
        <f>(IF(EYE47-#REF!&lt;0,0,EYE47-#REF!)+#REF!)*1.21+IF($D$5="Koncesija",-EYE63*0.21,0)</f>
        <v>#REF!</v>
      </c>
      <c r="EYF114" s="632" t="e">
        <f>(IF(EYF47-#REF!&lt;0,0,EYF47-#REF!)+#REF!)*1.21+IF($D$5="Koncesija",-EYF63*0.21,0)</f>
        <v>#REF!</v>
      </c>
      <c r="EYG114" s="632" t="e">
        <f>(IF(EYG47-#REF!&lt;0,0,EYG47-#REF!)+#REF!)*1.21+IF($D$5="Koncesija",-EYG63*0.21,0)</f>
        <v>#REF!</v>
      </c>
      <c r="EYH114" s="632" t="e">
        <f>(IF(EYH47-#REF!&lt;0,0,EYH47-#REF!)+#REF!)*1.21+IF($D$5="Koncesija",-EYH63*0.21,0)</f>
        <v>#REF!</v>
      </c>
      <c r="EYI114" s="632" t="e">
        <f>(IF(EYI47-#REF!&lt;0,0,EYI47-#REF!)+#REF!)*1.21+IF($D$5="Koncesija",-EYI63*0.21,0)</f>
        <v>#REF!</v>
      </c>
      <c r="EYJ114" s="632" t="e">
        <f>(IF(EYJ47-#REF!&lt;0,0,EYJ47-#REF!)+#REF!)*1.21+IF($D$5="Koncesija",-EYJ63*0.21,0)</f>
        <v>#REF!</v>
      </c>
      <c r="EYK114" s="632" t="e">
        <f>(IF(EYK47-#REF!&lt;0,0,EYK47-#REF!)+#REF!)*1.21+IF($D$5="Koncesija",-EYK63*0.21,0)</f>
        <v>#REF!</v>
      </c>
      <c r="EYL114" s="632" t="e">
        <f>(IF(EYL47-#REF!&lt;0,0,EYL47-#REF!)+#REF!)*1.21+IF($D$5="Koncesija",-EYL63*0.21,0)</f>
        <v>#REF!</v>
      </c>
      <c r="EYM114" s="632" t="e">
        <f>(IF(EYM47-#REF!&lt;0,0,EYM47-#REF!)+#REF!)*1.21+IF($D$5="Koncesija",-EYM63*0.21,0)</f>
        <v>#REF!</v>
      </c>
      <c r="EYN114" s="632" t="e">
        <f>(IF(EYN47-#REF!&lt;0,0,EYN47-#REF!)+#REF!)*1.21+IF($D$5="Koncesija",-EYN63*0.21,0)</f>
        <v>#REF!</v>
      </c>
      <c r="EYO114" s="632" t="e">
        <f>(IF(EYO47-#REF!&lt;0,0,EYO47-#REF!)+#REF!)*1.21+IF($D$5="Koncesija",-EYO63*0.21,0)</f>
        <v>#REF!</v>
      </c>
      <c r="EYP114" s="632" t="e">
        <f>(IF(EYP47-#REF!&lt;0,0,EYP47-#REF!)+#REF!)*1.21+IF($D$5="Koncesija",-EYP63*0.21,0)</f>
        <v>#REF!</v>
      </c>
      <c r="EYQ114" s="632" t="e">
        <f>(IF(EYQ47-#REF!&lt;0,0,EYQ47-#REF!)+#REF!)*1.21+IF($D$5="Koncesija",-EYQ63*0.21,0)</f>
        <v>#REF!</v>
      </c>
      <c r="EYR114" s="632" t="e">
        <f>(IF(EYR47-#REF!&lt;0,0,EYR47-#REF!)+#REF!)*1.21+IF($D$5="Koncesija",-EYR63*0.21,0)</f>
        <v>#REF!</v>
      </c>
      <c r="EYS114" s="632" t="e">
        <f>(IF(EYS47-#REF!&lt;0,0,EYS47-#REF!)+#REF!)*1.21+IF($D$5="Koncesija",-EYS63*0.21,0)</f>
        <v>#REF!</v>
      </c>
      <c r="EYT114" s="632" t="e">
        <f>(IF(EYT47-#REF!&lt;0,0,EYT47-#REF!)+#REF!)*1.21+IF($D$5="Koncesija",-EYT63*0.21,0)</f>
        <v>#REF!</v>
      </c>
      <c r="EYU114" s="632" t="e">
        <f>(IF(EYU47-#REF!&lt;0,0,EYU47-#REF!)+#REF!)*1.21+IF($D$5="Koncesija",-EYU63*0.21,0)</f>
        <v>#REF!</v>
      </c>
      <c r="EYV114" s="632" t="e">
        <f>(IF(EYV47-#REF!&lt;0,0,EYV47-#REF!)+#REF!)*1.21+IF($D$5="Koncesija",-EYV63*0.21,0)</f>
        <v>#REF!</v>
      </c>
      <c r="EYW114" s="632" t="e">
        <f>(IF(EYW47-#REF!&lt;0,0,EYW47-#REF!)+#REF!)*1.21+IF($D$5="Koncesija",-EYW63*0.21,0)</f>
        <v>#REF!</v>
      </c>
      <c r="EYX114" s="632" t="e">
        <f>(IF(EYX47-#REF!&lt;0,0,EYX47-#REF!)+#REF!)*1.21+IF($D$5="Koncesija",-EYX63*0.21,0)</f>
        <v>#REF!</v>
      </c>
      <c r="EYY114" s="632" t="e">
        <f>(IF(EYY47-#REF!&lt;0,0,EYY47-#REF!)+#REF!)*1.21+IF($D$5="Koncesija",-EYY63*0.21,0)</f>
        <v>#REF!</v>
      </c>
      <c r="EYZ114" s="632" t="e">
        <f>(IF(EYZ47-#REF!&lt;0,0,EYZ47-#REF!)+#REF!)*1.21+IF($D$5="Koncesija",-EYZ63*0.21,0)</f>
        <v>#REF!</v>
      </c>
      <c r="EZA114" s="632" t="e">
        <f>(IF(EZA47-#REF!&lt;0,0,EZA47-#REF!)+#REF!)*1.21+IF($D$5="Koncesija",-EZA63*0.21,0)</f>
        <v>#REF!</v>
      </c>
      <c r="EZB114" s="632" t="e">
        <f>(IF(EZB47-#REF!&lt;0,0,EZB47-#REF!)+#REF!)*1.21+IF($D$5="Koncesija",-EZB63*0.21,0)</f>
        <v>#REF!</v>
      </c>
      <c r="EZC114" s="632" t="e">
        <f>(IF(EZC47-#REF!&lt;0,0,EZC47-#REF!)+#REF!)*1.21+IF($D$5="Koncesija",-EZC63*0.21,0)</f>
        <v>#REF!</v>
      </c>
      <c r="EZD114" s="632" t="e">
        <f>(IF(EZD47-#REF!&lt;0,0,EZD47-#REF!)+#REF!)*1.21+IF($D$5="Koncesija",-EZD63*0.21,0)</f>
        <v>#REF!</v>
      </c>
      <c r="EZE114" s="632" t="e">
        <f>(IF(EZE47-#REF!&lt;0,0,EZE47-#REF!)+#REF!)*1.21+IF($D$5="Koncesija",-EZE63*0.21,0)</f>
        <v>#REF!</v>
      </c>
      <c r="EZF114" s="632" t="e">
        <f>(IF(EZF47-#REF!&lt;0,0,EZF47-#REF!)+#REF!)*1.21+IF($D$5="Koncesija",-EZF63*0.21,0)</f>
        <v>#REF!</v>
      </c>
      <c r="EZG114" s="632" t="e">
        <f>(IF(EZG47-#REF!&lt;0,0,EZG47-#REF!)+#REF!)*1.21+IF($D$5="Koncesija",-EZG63*0.21,0)</f>
        <v>#REF!</v>
      </c>
      <c r="EZH114" s="632" t="e">
        <f>(IF(EZH47-#REF!&lt;0,0,EZH47-#REF!)+#REF!)*1.21+IF($D$5="Koncesija",-EZH63*0.21,0)</f>
        <v>#REF!</v>
      </c>
      <c r="EZI114" s="632" t="e">
        <f>(IF(EZI47-#REF!&lt;0,0,EZI47-#REF!)+#REF!)*1.21+IF($D$5="Koncesija",-EZI63*0.21,0)</f>
        <v>#REF!</v>
      </c>
      <c r="EZJ114" s="632" t="e">
        <f>(IF(EZJ47-#REF!&lt;0,0,EZJ47-#REF!)+#REF!)*1.21+IF($D$5="Koncesija",-EZJ63*0.21,0)</f>
        <v>#REF!</v>
      </c>
      <c r="EZK114" s="632" t="e">
        <f>(IF(EZK47-#REF!&lt;0,0,EZK47-#REF!)+#REF!)*1.21+IF($D$5="Koncesija",-EZK63*0.21,0)</f>
        <v>#REF!</v>
      </c>
      <c r="EZL114" s="632" t="e">
        <f>(IF(EZL47-#REF!&lt;0,0,EZL47-#REF!)+#REF!)*1.21+IF($D$5="Koncesija",-EZL63*0.21,0)</f>
        <v>#REF!</v>
      </c>
      <c r="EZM114" s="632" t="e">
        <f>(IF(EZM47-#REF!&lt;0,0,EZM47-#REF!)+#REF!)*1.21+IF($D$5="Koncesija",-EZM63*0.21,0)</f>
        <v>#REF!</v>
      </c>
      <c r="EZN114" s="632" t="e">
        <f>(IF(EZN47-#REF!&lt;0,0,EZN47-#REF!)+#REF!)*1.21+IF($D$5="Koncesija",-EZN63*0.21,0)</f>
        <v>#REF!</v>
      </c>
      <c r="EZO114" s="632" t="e">
        <f>(IF(EZO47-#REF!&lt;0,0,EZO47-#REF!)+#REF!)*1.21+IF($D$5="Koncesija",-EZO63*0.21,0)</f>
        <v>#REF!</v>
      </c>
      <c r="EZP114" s="632" t="e">
        <f>(IF(EZP47-#REF!&lt;0,0,EZP47-#REF!)+#REF!)*1.21+IF($D$5="Koncesija",-EZP63*0.21,0)</f>
        <v>#REF!</v>
      </c>
      <c r="EZQ114" s="632" t="e">
        <f>(IF(EZQ47-#REF!&lt;0,0,EZQ47-#REF!)+#REF!)*1.21+IF($D$5="Koncesija",-EZQ63*0.21,0)</f>
        <v>#REF!</v>
      </c>
      <c r="EZR114" s="632" t="e">
        <f>(IF(EZR47-#REF!&lt;0,0,EZR47-#REF!)+#REF!)*1.21+IF($D$5="Koncesija",-EZR63*0.21,0)</f>
        <v>#REF!</v>
      </c>
      <c r="EZS114" s="632" t="e">
        <f>(IF(EZS47-#REF!&lt;0,0,EZS47-#REF!)+#REF!)*1.21+IF($D$5="Koncesija",-EZS63*0.21,0)</f>
        <v>#REF!</v>
      </c>
      <c r="EZT114" s="632" t="e">
        <f>(IF(EZT47-#REF!&lt;0,0,EZT47-#REF!)+#REF!)*1.21+IF($D$5="Koncesija",-EZT63*0.21,0)</f>
        <v>#REF!</v>
      </c>
      <c r="EZU114" s="632" t="e">
        <f>(IF(EZU47-#REF!&lt;0,0,EZU47-#REF!)+#REF!)*1.21+IF($D$5="Koncesija",-EZU63*0.21,0)</f>
        <v>#REF!</v>
      </c>
      <c r="EZV114" s="632" t="e">
        <f>(IF(EZV47-#REF!&lt;0,0,EZV47-#REF!)+#REF!)*1.21+IF($D$5="Koncesija",-EZV63*0.21,0)</f>
        <v>#REF!</v>
      </c>
      <c r="EZW114" s="632" t="e">
        <f>(IF(EZW47-#REF!&lt;0,0,EZW47-#REF!)+#REF!)*1.21+IF($D$5="Koncesija",-EZW63*0.21,0)</f>
        <v>#REF!</v>
      </c>
      <c r="EZX114" s="632" t="e">
        <f>(IF(EZX47-#REF!&lt;0,0,EZX47-#REF!)+#REF!)*1.21+IF($D$5="Koncesija",-EZX63*0.21,0)</f>
        <v>#REF!</v>
      </c>
      <c r="EZY114" s="632" t="e">
        <f>(IF(EZY47-#REF!&lt;0,0,EZY47-#REF!)+#REF!)*1.21+IF($D$5="Koncesija",-EZY63*0.21,0)</f>
        <v>#REF!</v>
      </c>
      <c r="EZZ114" s="632" t="e">
        <f>(IF(EZZ47-#REF!&lt;0,0,EZZ47-#REF!)+#REF!)*1.21+IF($D$5="Koncesija",-EZZ63*0.21,0)</f>
        <v>#REF!</v>
      </c>
      <c r="FAA114" s="632" t="e">
        <f>(IF(FAA47-#REF!&lt;0,0,FAA47-#REF!)+#REF!)*1.21+IF($D$5="Koncesija",-FAA63*0.21,0)</f>
        <v>#REF!</v>
      </c>
      <c r="FAB114" s="632" t="e">
        <f>(IF(FAB47-#REF!&lt;0,0,FAB47-#REF!)+#REF!)*1.21+IF($D$5="Koncesija",-FAB63*0.21,0)</f>
        <v>#REF!</v>
      </c>
      <c r="FAC114" s="632" t="e">
        <f>(IF(FAC47-#REF!&lt;0,0,FAC47-#REF!)+#REF!)*1.21+IF($D$5="Koncesija",-FAC63*0.21,0)</f>
        <v>#REF!</v>
      </c>
      <c r="FAD114" s="632" t="e">
        <f>(IF(FAD47-#REF!&lt;0,0,FAD47-#REF!)+#REF!)*1.21+IF($D$5="Koncesija",-FAD63*0.21,0)</f>
        <v>#REF!</v>
      </c>
      <c r="FAE114" s="632" t="e">
        <f>(IF(FAE47-#REF!&lt;0,0,FAE47-#REF!)+#REF!)*1.21+IF($D$5="Koncesija",-FAE63*0.21,0)</f>
        <v>#REF!</v>
      </c>
      <c r="FAF114" s="632" t="e">
        <f>(IF(FAF47-#REF!&lt;0,0,FAF47-#REF!)+#REF!)*1.21+IF($D$5="Koncesija",-FAF63*0.21,0)</f>
        <v>#REF!</v>
      </c>
      <c r="FAG114" s="632" t="e">
        <f>(IF(FAG47-#REF!&lt;0,0,FAG47-#REF!)+#REF!)*1.21+IF($D$5="Koncesija",-FAG63*0.21,0)</f>
        <v>#REF!</v>
      </c>
      <c r="FAH114" s="632" t="e">
        <f>(IF(FAH47-#REF!&lt;0,0,FAH47-#REF!)+#REF!)*1.21+IF($D$5="Koncesija",-FAH63*0.21,0)</f>
        <v>#REF!</v>
      </c>
      <c r="FAI114" s="632" t="e">
        <f>(IF(FAI47-#REF!&lt;0,0,FAI47-#REF!)+#REF!)*1.21+IF($D$5="Koncesija",-FAI63*0.21,0)</f>
        <v>#REF!</v>
      </c>
      <c r="FAJ114" s="632" t="e">
        <f>(IF(FAJ47-#REF!&lt;0,0,FAJ47-#REF!)+#REF!)*1.21+IF($D$5="Koncesija",-FAJ63*0.21,0)</f>
        <v>#REF!</v>
      </c>
      <c r="FAK114" s="632" t="e">
        <f>(IF(FAK47-#REF!&lt;0,0,FAK47-#REF!)+#REF!)*1.21+IF($D$5="Koncesija",-FAK63*0.21,0)</f>
        <v>#REF!</v>
      </c>
      <c r="FAL114" s="632" t="e">
        <f>(IF(FAL47-#REF!&lt;0,0,FAL47-#REF!)+#REF!)*1.21+IF($D$5="Koncesija",-FAL63*0.21,0)</f>
        <v>#REF!</v>
      </c>
      <c r="FAM114" s="632" t="e">
        <f>(IF(FAM47-#REF!&lt;0,0,FAM47-#REF!)+#REF!)*1.21+IF($D$5="Koncesija",-FAM63*0.21,0)</f>
        <v>#REF!</v>
      </c>
      <c r="FAN114" s="632" t="e">
        <f>(IF(FAN47-#REF!&lt;0,0,FAN47-#REF!)+#REF!)*1.21+IF($D$5="Koncesija",-FAN63*0.21,0)</f>
        <v>#REF!</v>
      </c>
      <c r="FAO114" s="632" t="e">
        <f>(IF(FAO47-#REF!&lt;0,0,FAO47-#REF!)+#REF!)*1.21+IF($D$5="Koncesija",-FAO63*0.21,0)</f>
        <v>#REF!</v>
      </c>
      <c r="FAP114" s="632" t="e">
        <f>(IF(FAP47-#REF!&lt;0,0,FAP47-#REF!)+#REF!)*1.21+IF($D$5="Koncesija",-FAP63*0.21,0)</f>
        <v>#REF!</v>
      </c>
      <c r="FAQ114" s="632" t="e">
        <f>(IF(FAQ47-#REF!&lt;0,0,FAQ47-#REF!)+#REF!)*1.21+IF($D$5="Koncesija",-FAQ63*0.21,0)</f>
        <v>#REF!</v>
      </c>
      <c r="FAR114" s="632" t="e">
        <f>(IF(FAR47-#REF!&lt;0,0,FAR47-#REF!)+#REF!)*1.21+IF($D$5="Koncesija",-FAR63*0.21,0)</f>
        <v>#REF!</v>
      </c>
      <c r="FAS114" s="632" t="e">
        <f>(IF(FAS47-#REF!&lt;0,0,FAS47-#REF!)+#REF!)*1.21+IF($D$5="Koncesija",-FAS63*0.21,0)</f>
        <v>#REF!</v>
      </c>
      <c r="FAT114" s="632" t="e">
        <f>(IF(FAT47-#REF!&lt;0,0,FAT47-#REF!)+#REF!)*1.21+IF($D$5="Koncesija",-FAT63*0.21,0)</f>
        <v>#REF!</v>
      </c>
      <c r="FAU114" s="632" t="e">
        <f>(IF(FAU47-#REF!&lt;0,0,FAU47-#REF!)+#REF!)*1.21+IF($D$5="Koncesija",-FAU63*0.21,0)</f>
        <v>#REF!</v>
      </c>
      <c r="FAV114" s="632" t="e">
        <f>(IF(FAV47-#REF!&lt;0,0,FAV47-#REF!)+#REF!)*1.21+IF($D$5="Koncesija",-FAV63*0.21,0)</f>
        <v>#REF!</v>
      </c>
      <c r="FAW114" s="632" t="e">
        <f>(IF(FAW47-#REF!&lt;0,0,FAW47-#REF!)+#REF!)*1.21+IF($D$5="Koncesija",-FAW63*0.21,0)</f>
        <v>#REF!</v>
      </c>
      <c r="FAX114" s="632" t="e">
        <f>(IF(FAX47-#REF!&lt;0,0,FAX47-#REF!)+#REF!)*1.21+IF($D$5="Koncesija",-FAX63*0.21,0)</f>
        <v>#REF!</v>
      </c>
      <c r="FAY114" s="632" t="e">
        <f>(IF(FAY47-#REF!&lt;0,0,FAY47-#REF!)+#REF!)*1.21+IF($D$5="Koncesija",-FAY63*0.21,0)</f>
        <v>#REF!</v>
      </c>
      <c r="FAZ114" s="632" t="e">
        <f>(IF(FAZ47-#REF!&lt;0,0,FAZ47-#REF!)+#REF!)*1.21+IF($D$5="Koncesija",-FAZ63*0.21,0)</f>
        <v>#REF!</v>
      </c>
      <c r="FBA114" s="632" t="e">
        <f>(IF(FBA47-#REF!&lt;0,0,FBA47-#REF!)+#REF!)*1.21+IF($D$5="Koncesija",-FBA63*0.21,0)</f>
        <v>#REF!</v>
      </c>
      <c r="FBB114" s="632" t="e">
        <f>(IF(FBB47-#REF!&lt;0,0,FBB47-#REF!)+#REF!)*1.21+IF($D$5="Koncesija",-FBB63*0.21,0)</f>
        <v>#REF!</v>
      </c>
      <c r="FBC114" s="632" t="e">
        <f>(IF(FBC47-#REF!&lt;0,0,FBC47-#REF!)+#REF!)*1.21+IF($D$5="Koncesija",-FBC63*0.21,0)</f>
        <v>#REF!</v>
      </c>
      <c r="FBD114" s="632" t="e">
        <f>(IF(FBD47-#REF!&lt;0,0,FBD47-#REF!)+#REF!)*1.21+IF($D$5="Koncesija",-FBD63*0.21,0)</f>
        <v>#REF!</v>
      </c>
      <c r="FBE114" s="632" t="e">
        <f>(IF(FBE47-#REF!&lt;0,0,FBE47-#REF!)+#REF!)*1.21+IF($D$5="Koncesija",-FBE63*0.21,0)</f>
        <v>#REF!</v>
      </c>
      <c r="FBF114" s="632" t="e">
        <f>(IF(FBF47-#REF!&lt;0,0,FBF47-#REF!)+#REF!)*1.21+IF($D$5="Koncesija",-FBF63*0.21,0)</f>
        <v>#REF!</v>
      </c>
      <c r="FBG114" s="632" t="e">
        <f>(IF(FBG47-#REF!&lt;0,0,FBG47-#REF!)+#REF!)*1.21+IF($D$5="Koncesija",-FBG63*0.21,0)</f>
        <v>#REF!</v>
      </c>
      <c r="FBH114" s="632" t="e">
        <f>(IF(FBH47-#REF!&lt;0,0,FBH47-#REF!)+#REF!)*1.21+IF($D$5="Koncesija",-FBH63*0.21,0)</f>
        <v>#REF!</v>
      </c>
      <c r="FBI114" s="632" t="e">
        <f>(IF(FBI47-#REF!&lt;0,0,FBI47-#REF!)+#REF!)*1.21+IF($D$5="Koncesija",-FBI63*0.21,0)</f>
        <v>#REF!</v>
      </c>
      <c r="FBJ114" s="632" t="e">
        <f>(IF(FBJ47-#REF!&lt;0,0,FBJ47-#REF!)+#REF!)*1.21+IF($D$5="Koncesija",-FBJ63*0.21,0)</f>
        <v>#REF!</v>
      </c>
      <c r="FBK114" s="632" t="e">
        <f>(IF(FBK47-#REF!&lt;0,0,FBK47-#REF!)+#REF!)*1.21+IF($D$5="Koncesija",-FBK63*0.21,0)</f>
        <v>#REF!</v>
      </c>
      <c r="FBL114" s="632" t="e">
        <f>(IF(FBL47-#REF!&lt;0,0,FBL47-#REF!)+#REF!)*1.21+IF($D$5="Koncesija",-FBL63*0.21,0)</f>
        <v>#REF!</v>
      </c>
      <c r="FBM114" s="632" t="e">
        <f>(IF(FBM47-#REF!&lt;0,0,FBM47-#REF!)+#REF!)*1.21+IF($D$5="Koncesija",-FBM63*0.21,0)</f>
        <v>#REF!</v>
      </c>
      <c r="FBN114" s="632" t="e">
        <f>(IF(FBN47-#REF!&lt;0,0,FBN47-#REF!)+#REF!)*1.21+IF($D$5="Koncesija",-FBN63*0.21,0)</f>
        <v>#REF!</v>
      </c>
      <c r="FBO114" s="632" t="e">
        <f>(IF(FBO47-#REF!&lt;0,0,FBO47-#REF!)+#REF!)*1.21+IF($D$5="Koncesija",-FBO63*0.21,0)</f>
        <v>#REF!</v>
      </c>
      <c r="FBP114" s="632" t="e">
        <f>(IF(FBP47-#REF!&lt;0,0,FBP47-#REF!)+#REF!)*1.21+IF($D$5="Koncesija",-FBP63*0.21,0)</f>
        <v>#REF!</v>
      </c>
      <c r="FBQ114" s="632" t="e">
        <f>(IF(FBQ47-#REF!&lt;0,0,FBQ47-#REF!)+#REF!)*1.21+IF($D$5="Koncesija",-FBQ63*0.21,0)</f>
        <v>#REF!</v>
      </c>
      <c r="FBR114" s="632" t="e">
        <f>(IF(FBR47-#REF!&lt;0,0,FBR47-#REF!)+#REF!)*1.21+IF($D$5="Koncesija",-FBR63*0.21,0)</f>
        <v>#REF!</v>
      </c>
      <c r="FBS114" s="632" t="e">
        <f>(IF(FBS47-#REF!&lt;0,0,FBS47-#REF!)+#REF!)*1.21+IF($D$5="Koncesija",-FBS63*0.21,0)</f>
        <v>#REF!</v>
      </c>
      <c r="FBT114" s="632" t="e">
        <f>(IF(FBT47-#REF!&lt;0,0,FBT47-#REF!)+#REF!)*1.21+IF($D$5="Koncesija",-FBT63*0.21,0)</f>
        <v>#REF!</v>
      </c>
      <c r="FBU114" s="632" t="e">
        <f>(IF(FBU47-#REF!&lt;0,0,FBU47-#REF!)+#REF!)*1.21+IF($D$5="Koncesija",-FBU63*0.21,0)</f>
        <v>#REF!</v>
      </c>
      <c r="FBV114" s="632" t="e">
        <f>(IF(FBV47-#REF!&lt;0,0,FBV47-#REF!)+#REF!)*1.21+IF($D$5="Koncesija",-FBV63*0.21,0)</f>
        <v>#REF!</v>
      </c>
      <c r="FBW114" s="632" t="e">
        <f>(IF(FBW47-#REF!&lt;0,0,FBW47-#REF!)+#REF!)*1.21+IF($D$5="Koncesija",-FBW63*0.21,0)</f>
        <v>#REF!</v>
      </c>
      <c r="FBX114" s="632" t="e">
        <f>(IF(FBX47-#REF!&lt;0,0,FBX47-#REF!)+#REF!)*1.21+IF($D$5="Koncesija",-FBX63*0.21,0)</f>
        <v>#REF!</v>
      </c>
      <c r="FBY114" s="632" t="e">
        <f>(IF(FBY47-#REF!&lt;0,0,FBY47-#REF!)+#REF!)*1.21+IF($D$5="Koncesija",-FBY63*0.21,0)</f>
        <v>#REF!</v>
      </c>
      <c r="FBZ114" s="632" t="e">
        <f>(IF(FBZ47-#REF!&lt;0,0,FBZ47-#REF!)+#REF!)*1.21+IF($D$5="Koncesija",-FBZ63*0.21,0)</f>
        <v>#REF!</v>
      </c>
      <c r="FCA114" s="632" t="e">
        <f>(IF(FCA47-#REF!&lt;0,0,FCA47-#REF!)+#REF!)*1.21+IF($D$5="Koncesija",-FCA63*0.21,0)</f>
        <v>#REF!</v>
      </c>
      <c r="FCB114" s="632" t="e">
        <f>(IF(FCB47-#REF!&lt;0,0,FCB47-#REF!)+#REF!)*1.21+IF($D$5="Koncesija",-FCB63*0.21,0)</f>
        <v>#REF!</v>
      </c>
      <c r="FCC114" s="632" t="e">
        <f>(IF(FCC47-#REF!&lt;0,0,FCC47-#REF!)+#REF!)*1.21+IF($D$5="Koncesija",-FCC63*0.21,0)</f>
        <v>#REF!</v>
      </c>
      <c r="FCD114" s="632" t="e">
        <f>(IF(FCD47-#REF!&lt;0,0,FCD47-#REF!)+#REF!)*1.21+IF($D$5="Koncesija",-FCD63*0.21,0)</f>
        <v>#REF!</v>
      </c>
      <c r="FCE114" s="632" t="e">
        <f>(IF(FCE47-#REF!&lt;0,0,FCE47-#REF!)+#REF!)*1.21+IF($D$5="Koncesija",-FCE63*0.21,0)</f>
        <v>#REF!</v>
      </c>
      <c r="FCF114" s="632" t="e">
        <f>(IF(FCF47-#REF!&lt;0,0,FCF47-#REF!)+#REF!)*1.21+IF($D$5="Koncesija",-FCF63*0.21,0)</f>
        <v>#REF!</v>
      </c>
      <c r="FCG114" s="632" t="e">
        <f>(IF(FCG47-#REF!&lt;0,0,FCG47-#REF!)+#REF!)*1.21+IF($D$5="Koncesija",-FCG63*0.21,0)</f>
        <v>#REF!</v>
      </c>
      <c r="FCH114" s="632" t="e">
        <f>(IF(FCH47-#REF!&lt;0,0,FCH47-#REF!)+#REF!)*1.21+IF($D$5="Koncesija",-FCH63*0.21,0)</f>
        <v>#REF!</v>
      </c>
      <c r="FCI114" s="632" t="e">
        <f>(IF(FCI47-#REF!&lt;0,0,FCI47-#REF!)+#REF!)*1.21+IF($D$5="Koncesija",-FCI63*0.21,0)</f>
        <v>#REF!</v>
      </c>
      <c r="FCJ114" s="632" t="e">
        <f>(IF(FCJ47-#REF!&lt;0,0,FCJ47-#REF!)+#REF!)*1.21+IF($D$5="Koncesija",-FCJ63*0.21,0)</f>
        <v>#REF!</v>
      </c>
      <c r="FCK114" s="632" t="e">
        <f>(IF(FCK47-#REF!&lt;0,0,FCK47-#REF!)+#REF!)*1.21+IF($D$5="Koncesija",-FCK63*0.21,0)</f>
        <v>#REF!</v>
      </c>
      <c r="FCL114" s="632" t="e">
        <f>(IF(FCL47-#REF!&lt;0,0,FCL47-#REF!)+#REF!)*1.21+IF($D$5="Koncesija",-FCL63*0.21,0)</f>
        <v>#REF!</v>
      </c>
      <c r="FCM114" s="632" t="e">
        <f>(IF(FCM47-#REF!&lt;0,0,FCM47-#REF!)+#REF!)*1.21+IF($D$5="Koncesija",-FCM63*0.21,0)</f>
        <v>#REF!</v>
      </c>
      <c r="FCN114" s="632" t="e">
        <f>(IF(FCN47-#REF!&lt;0,0,FCN47-#REF!)+#REF!)*1.21+IF($D$5="Koncesija",-FCN63*0.21,0)</f>
        <v>#REF!</v>
      </c>
      <c r="FCO114" s="632" t="e">
        <f>(IF(FCO47-#REF!&lt;0,0,FCO47-#REF!)+#REF!)*1.21+IF($D$5="Koncesija",-FCO63*0.21,0)</f>
        <v>#REF!</v>
      </c>
      <c r="FCP114" s="632" t="e">
        <f>(IF(FCP47-#REF!&lt;0,0,FCP47-#REF!)+#REF!)*1.21+IF($D$5="Koncesija",-FCP63*0.21,0)</f>
        <v>#REF!</v>
      </c>
      <c r="FCQ114" s="632" t="e">
        <f>(IF(FCQ47-#REF!&lt;0,0,FCQ47-#REF!)+#REF!)*1.21+IF($D$5="Koncesija",-FCQ63*0.21,0)</f>
        <v>#REF!</v>
      </c>
      <c r="FCR114" s="632" t="e">
        <f>(IF(FCR47-#REF!&lt;0,0,FCR47-#REF!)+#REF!)*1.21+IF($D$5="Koncesija",-FCR63*0.21,0)</f>
        <v>#REF!</v>
      </c>
      <c r="FCS114" s="632" t="e">
        <f>(IF(FCS47-#REF!&lt;0,0,FCS47-#REF!)+#REF!)*1.21+IF($D$5="Koncesija",-FCS63*0.21,0)</f>
        <v>#REF!</v>
      </c>
      <c r="FCT114" s="632" t="e">
        <f>(IF(FCT47-#REF!&lt;0,0,FCT47-#REF!)+#REF!)*1.21+IF($D$5="Koncesija",-FCT63*0.21,0)</f>
        <v>#REF!</v>
      </c>
      <c r="FCU114" s="632" t="e">
        <f>(IF(FCU47-#REF!&lt;0,0,FCU47-#REF!)+#REF!)*1.21+IF($D$5="Koncesija",-FCU63*0.21,0)</f>
        <v>#REF!</v>
      </c>
      <c r="FCV114" s="632" t="e">
        <f>(IF(FCV47-#REF!&lt;0,0,FCV47-#REF!)+#REF!)*1.21+IF($D$5="Koncesija",-FCV63*0.21,0)</f>
        <v>#REF!</v>
      </c>
      <c r="FCW114" s="632" t="e">
        <f>(IF(FCW47-#REF!&lt;0,0,FCW47-#REF!)+#REF!)*1.21+IF($D$5="Koncesija",-FCW63*0.21,0)</f>
        <v>#REF!</v>
      </c>
      <c r="FCX114" s="632" t="e">
        <f>(IF(FCX47-#REF!&lt;0,0,FCX47-#REF!)+#REF!)*1.21+IF($D$5="Koncesija",-FCX63*0.21,0)</f>
        <v>#REF!</v>
      </c>
      <c r="FCY114" s="632" t="e">
        <f>(IF(FCY47-#REF!&lt;0,0,FCY47-#REF!)+#REF!)*1.21+IF($D$5="Koncesija",-FCY63*0.21,0)</f>
        <v>#REF!</v>
      </c>
      <c r="FCZ114" s="632" t="e">
        <f>(IF(FCZ47-#REF!&lt;0,0,FCZ47-#REF!)+#REF!)*1.21+IF($D$5="Koncesija",-FCZ63*0.21,0)</f>
        <v>#REF!</v>
      </c>
      <c r="FDA114" s="632" t="e">
        <f>(IF(FDA47-#REF!&lt;0,0,FDA47-#REF!)+#REF!)*1.21+IF($D$5="Koncesija",-FDA63*0.21,0)</f>
        <v>#REF!</v>
      </c>
      <c r="FDB114" s="632" t="e">
        <f>(IF(FDB47-#REF!&lt;0,0,FDB47-#REF!)+#REF!)*1.21+IF($D$5="Koncesija",-FDB63*0.21,0)</f>
        <v>#REF!</v>
      </c>
      <c r="FDC114" s="632" t="e">
        <f>(IF(FDC47-#REF!&lt;0,0,FDC47-#REF!)+#REF!)*1.21+IF($D$5="Koncesija",-FDC63*0.21,0)</f>
        <v>#REF!</v>
      </c>
      <c r="FDD114" s="632" t="e">
        <f>(IF(FDD47-#REF!&lt;0,0,FDD47-#REF!)+#REF!)*1.21+IF($D$5="Koncesija",-FDD63*0.21,0)</f>
        <v>#REF!</v>
      </c>
      <c r="FDE114" s="632" t="e">
        <f>(IF(FDE47-#REF!&lt;0,0,FDE47-#REF!)+#REF!)*1.21+IF($D$5="Koncesija",-FDE63*0.21,0)</f>
        <v>#REF!</v>
      </c>
      <c r="FDF114" s="632" t="e">
        <f>(IF(FDF47-#REF!&lt;0,0,FDF47-#REF!)+#REF!)*1.21+IF($D$5="Koncesija",-FDF63*0.21,0)</f>
        <v>#REF!</v>
      </c>
      <c r="FDG114" s="632" t="e">
        <f>(IF(FDG47-#REF!&lt;0,0,FDG47-#REF!)+#REF!)*1.21+IF($D$5="Koncesija",-FDG63*0.21,0)</f>
        <v>#REF!</v>
      </c>
      <c r="FDH114" s="632" t="e">
        <f>(IF(FDH47-#REF!&lt;0,0,FDH47-#REF!)+#REF!)*1.21+IF($D$5="Koncesija",-FDH63*0.21,0)</f>
        <v>#REF!</v>
      </c>
      <c r="FDI114" s="632" t="e">
        <f>(IF(FDI47-#REF!&lt;0,0,FDI47-#REF!)+#REF!)*1.21+IF($D$5="Koncesija",-FDI63*0.21,0)</f>
        <v>#REF!</v>
      </c>
      <c r="FDJ114" s="632" t="e">
        <f>(IF(FDJ47-#REF!&lt;0,0,FDJ47-#REF!)+#REF!)*1.21+IF($D$5="Koncesija",-FDJ63*0.21,0)</f>
        <v>#REF!</v>
      </c>
      <c r="FDK114" s="632" t="e">
        <f>(IF(FDK47-#REF!&lt;0,0,FDK47-#REF!)+#REF!)*1.21+IF($D$5="Koncesija",-FDK63*0.21,0)</f>
        <v>#REF!</v>
      </c>
      <c r="FDL114" s="632" t="e">
        <f>(IF(FDL47-#REF!&lt;0,0,FDL47-#REF!)+#REF!)*1.21+IF($D$5="Koncesija",-FDL63*0.21,0)</f>
        <v>#REF!</v>
      </c>
      <c r="FDM114" s="632" t="e">
        <f>(IF(FDM47-#REF!&lt;0,0,FDM47-#REF!)+#REF!)*1.21+IF($D$5="Koncesija",-FDM63*0.21,0)</f>
        <v>#REF!</v>
      </c>
      <c r="FDN114" s="632" t="e">
        <f>(IF(FDN47-#REF!&lt;0,0,FDN47-#REF!)+#REF!)*1.21+IF($D$5="Koncesija",-FDN63*0.21,0)</f>
        <v>#REF!</v>
      </c>
      <c r="FDO114" s="632" t="e">
        <f>(IF(FDO47-#REF!&lt;0,0,FDO47-#REF!)+#REF!)*1.21+IF($D$5="Koncesija",-FDO63*0.21,0)</f>
        <v>#REF!</v>
      </c>
      <c r="FDP114" s="632" t="e">
        <f>(IF(FDP47-#REF!&lt;0,0,FDP47-#REF!)+#REF!)*1.21+IF($D$5="Koncesija",-FDP63*0.21,0)</f>
        <v>#REF!</v>
      </c>
      <c r="FDQ114" s="632" t="e">
        <f>(IF(FDQ47-#REF!&lt;0,0,FDQ47-#REF!)+#REF!)*1.21+IF($D$5="Koncesija",-FDQ63*0.21,0)</f>
        <v>#REF!</v>
      </c>
      <c r="FDR114" s="632" t="e">
        <f>(IF(FDR47-#REF!&lt;0,0,FDR47-#REF!)+#REF!)*1.21+IF($D$5="Koncesija",-FDR63*0.21,0)</f>
        <v>#REF!</v>
      </c>
      <c r="FDS114" s="632" t="e">
        <f>(IF(FDS47-#REF!&lt;0,0,FDS47-#REF!)+#REF!)*1.21+IF($D$5="Koncesija",-FDS63*0.21,0)</f>
        <v>#REF!</v>
      </c>
      <c r="FDT114" s="632" t="e">
        <f>(IF(FDT47-#REF!&lt;0,0,FDT47-#REF!)+#REF!)*1.21+IF($D$5="Koncesija",-FDT63*0.21,0)</f>
        <v>#REF!</v>
      </c>
      <c r="FDU114" s="632" t="e">
        <f>(IF(FDU47-#REF!&lt;0,0,FDU47-#REF!)+#REF!)*1.21+IF($D$5="Koncesija",-FDU63*0.21,0)</f>
        <v>#REF!</v>
      </c>
      <c r="FDV114" s="632" t="e">
        <f>(IF(FDV47-#REF!&lt;0,0,FDV47-#REF!)+#REF!)*1.21+IF($D$5="Koncesija",-FDV63*0.21,0)</f>
        <v>#REF!</v>
      </c>
      <c r="FDW114" s="632" t="e">
        <f>(IF(FDW47-#REF!&lt;0,0,FDW47-#REF!)+#REF!)*1.21+IF($D$5="Koncesija",-FDW63*0.21,0)</f>
        <v>#REF!</v>
      </c>
      <c r="FDX114" s="632" t="e">
        <f>(IF(FDX47-#REF!&lt;0,0,FDX47-#REF!)+#REF!)*1.21+IF($D$5="Koncesija",-FDX63*0.21,0)</f>
        <v>#REF!</v>
      </c>
      <c r="FDY114" s="632" t="e">
        <f>(IF(FDY47-#REF!&lt;0,0,FDY47-#REF!)+#REF!)*1.21+IF($D$5="Koncesija",-FDY63*0.21,0)</f>
        <v>#REF!</v>
      </c>
      <c r="FDZ114" s="632" t="e">
        <f>(IF(FDZ47-#REF!&lt;0,0,FDZ47-#REF!)+#REF!)*1.21+IF($D$5="Koncesija",-FDZ63*0.21,0)</f>
        <v>#REF!</v>
      </c>
      <c r="FEA114" s="632" t="e">
        <f>(IF(FEA47-#REF!&lt;0,0,FEA47-#REF!)+#REF!)*1.21+IF($D$5="Koncesija",-FEA63*0.21,0)</f>
        <v>#REF!</v>
      </c>
      <c r="FEB114" s="632" t="e">
        <f>(IF(FEB47-#REF!&lt;0,0,FEB47-#REF!)+#REF!)*1.21+IF($D$5="Koncesija",-FEB63*0.21,0)</f>
        <v>#REF!</v>
      </c>
      <c r="FEC114" s="632" t="e">
        <f>(IF(FEC47-#REF!&lt;0,0,FEC47-#REF!)+#REF!)*1.21+IF($D$5="Koncesija",-FEC63*0.21,0)</f>
        <v>#REF!</v>
      </c>
      <c r="FED114" s="632" t="e">
        <f>(IF(FED47-#REF!&lt;0,0,FED47-#REF!)+#REF!)*1.21+IF($D$5="Koncesija",-FED63*0.21,0)</f>
        <v>#REF!</v>
      </c>
      <c r="FEE114" s="632" t="e">
        <f>(IF(FEE47-#REF!&lt;0,0,FEE47-#REF!)+#REF!)*1.21+IF($D$5="Koncesija",-FEE63*0.21,0)</f>
        <v>#REF!</v>
      </c>
      <c r="FEF114" s="632" t="e">
        <f>(IF(FEF47-#REF!&lt;0,0,FEF47-#REF!)+#REF!)*1.21+IF($D$5="Koncesija",-FEF63*0.21,0)</f>
        <v>#REF!</v>
      </c>
      <c r="FEG114" s="632" t="e">
        <f>(IF(FEG47-#REF!&lt;0,0,FEG47-#REF!)+#REF!)*1.21+IF($D$5="Koncesija",-FEG63*0.21,0)</f>
        <v>#REF!</v>
      </c>
      <c r="FEH114" s="632" t="e">
        <f>(IF(FEH47-#REF!&lt;0,0,FEH47-#REF!)+#REF!)*1.21+IF($D$5="Koncesija",-FEH63*0.21,0)</f>
        <v>#REF!</v>
      </c>
      <c r="FEI114" s="632" t="e">
        <f>(IF(FEI47-#REF!&lt;0,0,FEI47-#REF!)+#REF!)*1.21+IF($D$5="Koncesija",-FEI63*0.21,0)</f>
        <v>#REF!</v>
      </c>
      <c r="FEJ114" s="632" t="e">
        <f>(IF(FEJ47-#REF!&lt;0,0,FEJ47-#REF!)+#REF!)*1.21+IF($D$5="Koncesija",-FEJ63*0.21,0)</f>
        <v>#REF!</v>
      </c>
      <c r="FEK114" s="632" t="e">
        <f>(IF(FEK47-#REF!&lt;0,0,FEK47-#REF!)+#REF!)*1.21+IF($D$5="Koncesija",-FEK63*0.21,0)</f>
        <v>#REF!</v>
      </c>
      <c r="FEL114" s="632" t="e">
        <f>(IF(FEL47-#REF!&lt;0,0,FEL47-#REF!)+#REF!)*1.21+IF($D$5="Koncesija",-FEL63*0.21,0)</f>
        <v>#REF!</v>
      </c>
      <c r="FEM114" s="632" t="e">
        <f>(IF(FEM47-#REF!&lt;0,0,FEM47-#REF!)+#REF!)*1.21+IF($D$5="Koncesija",-FEM63*0.21,0)</f>
        <v>#REF!</v>
      </c>
      <c r="FEN114" s="632" t="e">
        <f>(IF(FEN47-#REF!&lt;0,0,FEN47-#REF!)+#REF!)*1.21+IF($D$5="Koncesija",-FEN63*0.21,0)</f>
        <v>#REF!</v>
      </c>
      <c r="FEO114" s="632" t="e">
        <f>(IF(FEO47-#REF!&lt;0,0,FEO47-#REF!)+#REF!)*1.21+IF($D$5="Koncesija",-FEO63*0.21,0)</f>
        <v>#REF!</v>
      </c>
      <c r="FEP114" s="632" t="e">
        <f>(IF(FEP47-#REF!&lt;0,0,FEP47-#REF!)+#REF!)*1.21+IF($D$5="Koncesija",-FEP63*0.21,0)</f>
        <v>#REF!</v>
      </c>
      <c r="FEQ114" s="632" t="e">
        <f>(IF(FEQ47-#REF!&lt;0,0,FEQ47-#REF!)+#REF!)*1.21+IF($D$5="Koncesija",-FEQ63*0.21,0)</f>
        <v>#REF!</v>
      </c>
      <c r="FER114" s="632" t="e">
        <f>(IF(FER47-#REF!&lt;0,0,FER47-#REF!)+#REF!)*1.21+IF($D$5="Koncesija",-FER63*0.21,0)</f>
        <v>#REF!</v>
      </c>
      <c r="FES114" s="632" t="e">
        <f>(IF(FES47-#REF!&lt;0,0,FES47-#REF!)+#REF!)*1.21+IF($D$5="Koncesija",-FES63*0.21,0)</f>
        <v>#REF!</v>
      </c>
      <c r="FET114" s="632" t="e">
        <f>(IF(FET47-#REF!&lt;0,0,FET47-#REF!)+#REF!)*1.21+IF($D$5="Koncesija",-FET63*0.21,0)</f>
        <v>#REF!</v>
      </c>
      <c r="FEU114" s="632" t="e">
        <f>(IF(FEU47-#REF!&lt;0,0,FEU47-#REF!)+#REF!)*1.21+IF($D$5="Koncesija",-FEU63*0.21,0)</f>
        <v>#REF!</v>
      </c>
      <c r="FEV114" s="632" t="e">
        <f>(IF(FEV47-#REF!&lt;0,0,FEV47-#REF!)+#REF!)*1.21+IF($D$5="Koncesija",-FEV63*0.21,0)</f>
        <v>#REF!</v>
      </c>
      <c r="FEW114" s="632" t="e">
        <f>(IF(FEW47-#REF!&lt;0,0,FEW47-#REF!)+#REF!)*1.21+IF($D$5="Koncesija",-FEW63*0.21,0)</f>
        <v>#REF!</v>
      </c>
      <c r="FEX114" s="632" t="e">
        <f>(IF(FEX47-#REF!&lt;0,0,FEX47-#REF!)+#REF!)*1.21+IF($D$5="Koncesija",-FEX63*0.21,0)</f>
        <v>#REF!</v>
      </c>
      <c r="FEY114" s="632" t="e">
        <f>(IF(FEY47-#REF!&lt;0,0,FEY47-#REF!)+#REF!)*1.21+IF($D$5="Koncesija",-FEY63*0.21,0)</f>
        <v>#REF!</v>
      </c>
      <c r="FEZ114" s="632" t="e">
        <f>(IF(FEZ47-#REF!&lt;0,0,FEZ47-#REF!)+#REF!)*1.21+IF($D$5="Koncesija",-FEZ63*0.21,0)</f>
        <v>#REF!</v>
      </c>
      <c r="FFA114" s="632" t="e">
        <f>(IF(FFA47-#REF!&lt;0,0,FFA47-#REF!)+#REF!)*1.21+IF($D$5="Koncesija",-FFA63*0.21,0)</f>
        <v>#REF!</v>
      </c>
      <c r="FFB114" s="632" t="e">
        <f>(IF(FFB47-#REF!&lt;0,0,FFB47-#REF!)+#REF!)*1.21+IF($D$5="Koncesija",-FFB63*0.21,0)</f>
        <v>#REF!</v>
      </c>
      <c r="FFC114" s="632" t="e">
        <f>(IF(FFC47-#REF!&lt;0,0,FFC47-#REF!)+#REF!)*1.21+IF($D$5="Koncesija",-FFC63*0.21,0)</f>
        <v>#REF!</v>
      </c>
      <c r="FFD114" s="632" t="e">
        <f>(IF(FFD47-#REF!&lt;0,0,FFD47-#REF!)+#REF!)*1.21+IF($D$5="Koncesija",-FFD63*0.21,0)</f>
        <v>#REF!</v>
      </c>
      <c r="FFE114" s="632" t="e">
        <f>(IF(FFE47-#REF!&lt;0,0,FFE47-#REF!)+#REF!)*1.21+IF($D$5="Koncesija",-FFE63*0.21,0)</f>
        <v>#REF!</v>
      </c>
      <c r="FFF114" s="632" t="e">
        <f>(IF(FFF47-#REF!&lt;0,0,FFF47-#REF!)+#REF!)*1.21+IF($D$5="Koncesija",-FFF63*0.21,0)</f>
        <v>#REF!</v>
      </c>
      <c r="FFG114" s="632" t="e">
        <f>(IF(FFG47-#REF!&lt;0,0,FFG47-#REF!)+#REF!)*1.21+IF($D$5="Koncesija",-FFG63*0.21,0)</f>
        <v>#REF!</v>
      </c>
      <c r="FFH114" s="632" t="e">
        <f>(IF(FFH47-#REF!&lt;0,0,FFH47-#REF!)+#REF!)*1.21+IF($D$5="Koncesija",-FFH63*0.21,0)</f>
        <v>#REF!</v>
      </c>
      <c r="FFI114" s="632" t="e">
        <f>(IF(FFI47-#REF!&lt;0,0,FFI47-#REF!)+#REF!)*1.21+IF($D$5="Koncesija",-FFI63*0.21,0)</f>
        <v>#REF!</v>
      </c>
      <c r="FFJ114" s="632" t="e">
        <f>(IF(FFJ47-#REF!&lt;0,0,FFJ47-#REF!)+#REF!)*1.21+IF($D$5="Koncesija",-FFJ63*0.21,0)</f>
        <v>#REF!</v>
      </c>
      <c r="FFK114" s="632" t="e">
        <f>(IF(FFK47-#REF!&lt;0,0,FFK47-#REF!)+#REF!)*1.21+IF($D$5="Koncesija",-FFK63*0.21,0)</f>
        <v>#REF!</v>
      </c>
      <c r="FFL114" s="632" t="e">
        <f>(IF(FFL47-#REF!&lt;0,0,FFL47-#REF!)+#REF!)*1.21+IF($D$5="Koncesija",-FFL63*0.21,0)</f>
        <v>#REF!</v>
      </c>
      <c r="FFM114" s="632" t="e">
        <f>(IF(FFM47-#REF!&lt;0,0,FFM47-#REF!)+#REF!)*1.21+IF($D$5="Koncesija",-FFM63*0.21,0)</f>
        <v>#REF!</v>
      </c>
      <c r="FFN114" s="632" t="e">
        <f>(IF(FFN47-#REF!&lt;0,0,FFN47-#REF!)+#REF!)*1.21+IF($D$5="Koncesija",-FFN63*0.21,0)</f>
        <v>#REF!</v>
      </c>
      <c r="FFO114" s="632" t="e">
        <f>(IF(FFO47-#REF!&lt;0,0,FFO47-#REF!)+#REF!)*1.21+IF($D$5="Koncesija",-FFO63*0.21,0)</f>
        <v>#REF!</v>
      </c>
      <c r="FFP114" s="632" t="e">
        <f>(IF(FFP47-#REF!&lt;0,0,FFP47-#REF!)+#REF!)*1.21+IF($D$5="Koncesija",-FFP63*0.21,0)</f>
        <v>#REF!</v>
      </c>
      <c r="FFQ114" s="632" t="e">
        <f>(IF(FFQ47-#REF!&lt;0,0,FFQ47-#REF!)+#REF!)*1.21+IF($D$5="Koncesija",-FFQ63*0.21,0)</f>
        <v>#REF!</v>
      </c>
      <c r="FFR114" s="632" t="e">
        <f>(IF(FFR47-#REF!&lt;0,0,FFR47-#REF!)+#REF!)*1.21+IF($D$5="Koncesija",-FFR63*0.21,0)</f>
        <v>#REF!</v>
      </c>
      <c r="FFS114" s="632" t="e">
        <f>(IF(FFS47-#REF!&lt;0,0,FFS47-#REF!)+#REF!)*1.21+IF($D$5="Koncesija",-FFS63*0.21,0)</f>
        <v>#REF!</v>
      </c>
      <c r="FFT114" s="632" t="e">
        <f>(IF(FFT47-#REF!&lt;0,0,FFT47-#REF!)+#REF!)*1.21+IF($D$5="Koncesija",-FFT63*0.21,0)</f>
        <v>#REF!</v>
      </c>
      <c r="FFU114" s="632" t="e">
        <f>(IF(FFU47-#REF!&lt;0,0,FFU47-#REF!)+#REF!)*1.21+IF($D$5="Koncesija",-FFU63*0.21,0)</f>
        <v>#REF!</v>
      </c>
      <c r="FFV114" s="632" t="e">
        <f>(IF(FFV47-#REF!&lt;0,0,FFV47-#REF!)+#REF!)*1.21+IF($D$5="Koncesija",-FFV63*0.21,0)</f>
        <v>#REF!</v>
      </c>
      <c r="FFW114" s="632" t="e">
        <f>(IF(FFW47-#REF!&lt;0,0,FFW47-#REF!)+#REF!)*1.21+IF($D$5="Koncesija",-FFW63*0.21,0)</f>
        <v>#REF!</v>
      </c>
      <c r="FFX114" s="632" t="e">
        <f>(IF(FFX47-#REF!&lt;0,0,FFX47-#REF!)+#REF!)*1.21+IF($D$5="Koncesija",-FFX63*0.21,0)</f>
        <v>#REF!</v>
      </c>
      <c r="FFY114" s="632" t="e">
        <f>(IF(FFY47-#REF!&lt;0,0,FFY47-#REF!)+#REF!)*1.21+IF($D$5="Koncesija",-FFY63*0.21,0)</f>
        <v>#REF!</v>
      </c>
      <c r="FFZ114" s="632" t="e">
        <f>(IF(FFZ47-#REF!&lt;0,0,FFZ47-#REF!)+#REF!)*1.21+IF($D$5="Koncesija",-FFZ63*0.21,0)</f>
        <v>#REF!</v>
      </c>
      <c r="FGA114" s="632" t="e">
        <f>(IF(FGA47-#REF!&lt;0,0,FGA47-#REF!)+#REF!)*1.21+IF($D$5="Koncesija",-FGA63*0.21,0)</f>
        <v>#REF!</v>
      </c>
      <c r="FGB114" s="632" t="e">
        <f>(IF(FGB47-#REF!&lt;0,0,FGB47-#REF!)+#REF!)*1.21+IF($D$5="Koncesija",-FGB63*0.21,0)</f>
        <v>#REF!</v>
      </c>
      <c r="FGC114" s="632" t="e">
        <f>(IF(FGC47-#REF!&lt;0,0,FGC47-#REF!)+#REF!)*1.21+IF($D$5="Koncesija",-FGC63*0.21,0)</f>
        <v>#REF!</v>
      </c>
      <c r="FGD114" s="632" t="e">
        <f>(IF(FGD47-#REF!&lt;0,0,FGD47-#REF!)+#REF!)*1.21+IF($D$5="Koncesija",-FGD63*0.21,0)</f>
        <v>#REF!</v>
      </c>
      <c r="FGE114" s="632" t="e">
        <f>(IF(FGE47-#REF!&lt;0,0,FGE47-#REF!)+#REF!)*1.21+IF($D$5="Koncesija",-FGE63*0.21,0)</f>
        <v>#REF!</v>
      </c>
      <c r="FGF114" s="632" t="e">
        <f>(IF(FGF47-#REF!&lt;0,0,FGF47-#REF!)+#REF!)*1.21+IF($D$5="Koncesija",-FGF63*0.21,0)</f>
        <v>#REF!</v>
      </c>
      <c r="FGG114" s="632" t="e">
        <f>(IF(FGG47-#REF!&lt;0,0,FGG47-#REF!)+#REF!)*1.21+IF($D$5="Koncesija",-FGG63*0.21,0)</f>
        <v>#REF!</v>
      </c>
      <c r="FGH114" s="632" t="e">
        <f>(IF(FGH47-#REF!&lt;0,0,FGH47-#REF!)+#REF!)*1.21+IF($D$5="Koncesija",-FGH63*0.21,0)</f>
        <v>#REF!</v>
      </c>
      <c r="FGI114" s="632" t="e">
        <f>(IF(FGI47-#REF!&lt;0,0,FGI47-#REF!)+#REF!)*1.21+IF($D$5="Koncesija",-FGI63*0.21,0)</f>
        <v>#REF!</v>
      </c>
      <c r="FGJ114" s="632" t="e">
        <f>(IF(FGJ47-#REF!&lt;0,0,FGJ47-#REF!)+#REF!)*1.21+IF($D$5="Koncesija",-FGJ63*0.21,0)</f>
        <v>#REF!</v>
      </c>
      <c r="FGK114" s="632" t="e">
        <f>(IF(FGK47-#REF!&lt;0,0,FGK47-#REF!)+#REF!)*1.21+IF($D$5="Koncesija",-FGK63*0.21,0)</f>
        <v>#REF!</v>
      </c>
      <c r="FGL114" s="632" t="e">
        <f>(IF(FGL47-#REF!&lt;0,0,FGL47-#REF!)+#REF!)*1.21+IF($D$5="Koncesija",-FGL63*0.21,0)</f>
        <v>#REF!</v>
      </c>
      <c r="FGM114" s="632" t="e">
        <f>(IF(FGM47-#REF!&lt;0,0,FGM47-#REF!)+#REF!)*1.21+IF($D$5="Koncesija",-FGM63*0.21,0)</f>
        <v>#REF!</v>
      </c>
      <c r="FGN114" s="632" t="e">
        <f>(IF(FGN47-#REF!&lt;0,0,FGN47-#REF!)+#REF!)*1.21+IF($D$5="Koncesija",-FGN63*0.21,0)</f>
        <v>#REF!</v>
      </c>
      <c r="FGO114" s="632" t="e">
        <f>(IF(FGO47-#REF!&lt;0,0,FGO47-#REF!)+#REF!)*1.21+IF($D$5="Koncesija",-FGO63*0.21,0)</f>
        <v>#REF!</v>
      </c>
      <c r="FGP114" s="632" t="e">
        <f>(IF(FGP47-#REF!&lt;0,0,FGP47-#REF!)+#REF!)*1.21+IF($D$5="Koncesija",-FGP63*0.21,0)</f>
        <v>#REF!</v>
      </c>
      <c r="FGQ114" s="632" t="e">
        <f>(IF(FGQ47-#REF!&lt;0,0,FGQ47-#REF!)+#REF!)*1.21+IF($D$5="Koncesija",-FGQ63*0.21,0)</f>
        <v>#REF!</v>
      </c>
      <c r="FGR114" s="632" t="e">
        <f>(IF(FGR47-#REF!&lt;0,0,FGR47-#REF!)+#REF!)*1.21+IF($D$5="Koncesija",-FGR63*0.21,0)</f>
        <v>#REF!</v>
      </c>
      <c r="FGS114" s="632" t="e">
        <f>(IF(FGS47-#REF!&lt;0,0,FGS47-#REF!)+#REF!)*1.21+IF($D$5="Koncesija",-FGS63*0.21,0)</f>
        <v>#REF!</v>
      </c>
      <c r="FGT114" s="632" t="e">
        <f>(IF(FGT47-#REF!&lt;0,0,FGT47-#REF!)+#REF!)*1.21+IF($D$5="Koncesija",-FGT63*0.21,0)</f>
        <v>#REF!</v>
      </c>
      <c r="FGU114" s="632" t="e">
        <f>(IF(FGU47-#REF!&lt;0,0,FGU47-#REF!)+#REF!)*1.21+IF($D$5="Koncesija",-FGU63*0.21,0)</f>
        <v>#REF!</v>
      </c>
      <c r="FGV114" s="632" t="e">
        <f>(IF(FGV47-#REF!&lt;0,0,FGV47-#REF!)+#REF!)*1.21+IF($D$5="Koncesija",-FGV63*0.21,0)</f>
        <v>#REF!</v>
      </c>
      <c r="FGW114" s="632" t="e">
        <f>(IF(FGW47-#REF!&lt;0,0,FGW47-#REF!)+#REF!)*1.21+IF($D$5="Koncesija",-FGW63*0.21,0)</f>
        <v>#REF!</v>
      </c>
      <c r="FGX114" s="632" t="e">
        <f>(IF(FGX47-#REF!&lt;0,0,FGX47-#REF!)+#REF!)*1.21+IF($D$5="Koncesija",-FGX63*0.21,0)</f>
        <v>#REF!</v>
      </c>
      <c r="FGY114" s="632" t="e">
        <f>(IF(FGY47-#REF!&lt;0,0,FGY47-#REF!)+#REF!)*1.21+IF($D$5="Koncesija",-FGY63*0.21,0)</f>
        <v>#REF!</v>
      </c>
      <c r="FGZ114" s="632" t="e">
        <f>(IF(FGZ47-#REF!&lt;0,0,FGZ47-#REF!)+#REF!)*1.21+IF($D$5="Koncesija",-FGZ63*0.21,0)</f>
        <v>#REF!</v>
      </c>
      <c r="FHA114" s="632" t="e">
        <f>(IF(FHA47-#REF!&lt;0,0,FHA47-#REF!)+#REF!)*1.21+IF($D$5="Koncesija",-FHA63*0.21,0)</f>
        <v>#REF!</v>
      </c>
      <c r="FHB114" s="632" t="e">
        <f>(IF(FHB47-#REF!&lt;0,0,FHB47-#REF!)+#REF!)*1.21+IF($D$5="Koncesija",-FHB63*0.21,0)</f>
        <v>#REF!</v>
      </c>
      <c r="FHC114" s="632" t="e">
        <f>(IF(FHC47-#REF!&lt;0,0,FHC47-#REF!)+#REF!)*1.21+IF($D$5="Koncesija",-FHC63*0.21,0)</f>
        <v>#REF!</v>
      </c>
      <c r="FHD114" s="632" t="e">
        <f>(IF(FHD47-#REF!&lt;0,0,FHD47-#REF!)+#REF!)*1.21+IF($D$5="Koncesija",-FHD63*0.21,0)</f>
        <v>#REF!</v>
      </c>
      <c r="FHE114" s="632" t="e">
        <f>(IF(FHE47-#REF!&lt;0,0,FHE47-#REF!)+#REF!)*1.21+IF($D$5="Koncesija",-FHE63*0.21,0)</f>
        <v>#REF!</v>
      </c>
      <c r="FHF114" s="632" t="e">
        <f>(IF(FHF47-#REF!&lt;0,0,FHF47-#REF!)+#REF!)*1.21+IF($D$5="Koncesija",-FHF63*0.21,0)</f>
        <v>#REF!</v>
      </c>
      <c r="FHG114" s="632" t="e">
        <f>(IF(FHG47-#REF!&lt;0,0,FHG47-#REF!)+#REF!)*1.21+IF($D$5="Koncesija",-FHG63*0.21,0)</f>
        <v>#REF!</v>
      </c>
      <c r="FHH114" s="632" t="e">
        <f>(IF(FHH47-#REF!&lt;0,0,FHH47-#REF!)+#REF!)*1.21+IF($D$5="Koncesija",-FHH63*0.21,0)</f>
        <v>#REF!</v>
      </c>
      <c r="FHI114" s="632" t="e">
        <f>(IF(FHI47-#REF!&lt;0,0,FHI47-#REF!)+#REF!)*1.21+IF($D$5="Koncesija",-FHI63*0.21,0)</f>
        <v>#REF!</v>
      </c>
      <c r="FHJ114" s="632" t="e">
        <f>(IF(FHJ47-#REF!&lt;0,0,FHJ47-#REF!)+#REF!)*1.21+IF($D$5="Koncesija",-FHJ63*0.21,0)</f>
        <v>#REF!</v>
      </c>
      <c r="FHK114" s="632" t="e">
        <f>(IF(FHK47-#REF!&lt;0,0,FHK47-#REF!)+#REF!)*1.21+IF($D$5="Koncesija",-FHK63*0.21,0)</f>
        <v>#REF!</v>
      </c>
      <c r="FHL114" s="632" t="e">
        <f>(IF(FHL47-#REF!&lt;0,0,FHL47-#REF!)+#REF!)*1.21+IF($D$5="Koncesija",-FHL63*0.21,0)</f>
        <v>#REF!</v>
      </c>
      <c r="FHM114" s="632" t="e">
        <f>(IF(FHM47-#REF!&lt;0,0,FHM47-#REF!)+#REF!)*1.21+IF($D$5="Koncesija",-FHM63*0.21,0)</f>
        <v>#REF!</v>
      </c>
      <c r="FHN114" s="632" t="e">
        <f>(IF(FHN47-#REF!&lt;0,0,FHN47-#REF!)+#REF!)*1.21+IF($D$5="Koncesija",-FHN63*0.21,0)</f>
        <v>#REF!</v>
      </c>
      <c r="FHO114" s="632" t="e">
        <f>(IF(FHO47-#REF!&lt;0,0,FHO47-#REF!)+#REF!)*1.21+IF($D$5="Koncesija",-FHO63*0.21,0)</f>
        <v>#REF!</v>
      </c>
      <c r="FHP114" s="632" t="e">
        <f>(IF(FHP47-#REF!&lt;0,0,FHP47-#REF!)+#REF!)*1.21+IF($D$5="Koncesija",-FHP63*0.21,0)</f>
        <v>#REF!</v>
      </c>
      <c r="FHQ114" s="632" t="e">
        <f>(IF(FHQ47-#REF!&lt;0,0,FHQ47-#REF!)+#REF!)*1.21+IF($D$5="Koncesija",-FHQ63*0.21,0)</f>
        <v>#REF!</v>
      </c>
      <c r="FHR114" s="632" t="e">
        <f>(IF(FHR47-#REF!&lt;0,0,FHR47-#REF!)+#REF!)*1.21+IF($D$5="Koncesija",-FHR63*0.21,0)</f>
        <v>#REF!</v>
      </c>
      <c r="FHS114" s="632" t="e">
        <f>(IF(FHS47-#REF!&lt;0,0,FHS47-#REF!)+#REF!)*1.21+IF($D$5="Koncesija",-FHS63*0.21,0)</f>
        <v>#REF!</v>
      </c>
      <c r="FHT114" s="632" t="e">
        <f>(IF(FHT47-#REF!&lt;0,0,FHT47-#REF!)+#REF!)*1.21+IF($D$5="Koncesija",-FHT63*0.21,0)</f>
        <v>#REF!</v>
      </c>
      <c r="FHU114" s="632" t="e">
        <f>(IF(FHU47-#REF!&lt;0,0,FHU47-#REF!)+#REF!)*1.21+IF($D$5="Koncesija",-FHU63*0.21,0)</f>
        <v>#REF!</v>
      </c>
      <c r="FHV114" s="632" t="e">
        <f>(IF(FHV47-#REF!&lt;0,0,FHV47-#REF!)+#REF!)*1.21+IF($D$5="Koncesija",-FHV63*0.21,0)</f>
        <v>#REF!</v>
      </c>
      <c r="FHW114" s="632" t="e">
        <f>(IF(FHW47-#REF!&lt;0,0,FHW47-#REF!)+#REF!)*1.21+IF($D$5="Koncesija",-FHW63*0.21,0)</f>
        <v>#REF!</v>
      </c>
      <c r="FHX114" s="632" t="e">
        <f>(IF(FHX47-#REF!&lt;0,0,FHX47-#REF!)+#REF!)*1.21+IF($D$5="Koncesija",-FHX63*0.21,0)</f>
        <v>#REF!</v>
      </c>
      <c r="FHY114" s="632" t="e">
        <f>(IF(FHY47-#REF!&lt;0,0,FHY47-#REF!)+#REF!)*1.21+IF($D$5="Koncesija",-FHY63*0.21,0)</f>
        <v>#REF!</v>
      </c>
      <c r="FHZ114" s="632" t="e">
        <f>(IF(FHZ47-#REF!&lt;0,0,FHZ47-#REF!)+#REF!)*1.21+IF($D$5="Koncesija",-FHZ63*0.21,0)</f>
        <v>#REF!</v>
      </c>
      <c r="FIA114" s="632" t="e">
        <f>(IF(FIA47-#REF!&lt;0,0,FIA47-#REF!)+#REF!)*1.21+IF($D$5="Koncesija",-FIA63*0.21,0)</f>
        <v>#REF!</v>
      </c>
      <c r="FIB114" s="632" t="e">
        <f>(IF(FIB47-#REF!&lt;0,0,FIB47-#REF!)+#REF!)*1.21+IF($D$5="Koncesija",-FIB63*0.21,0)</f>
        <v>#REF!</v>
      </c>
      <c r="FIC114" s="632" t="e">
        <f>(IF(FIC47-#REF!&lt;0,0,FIC47-#REF!)+#REF!)*1.21+IF($D$5="Koncesija",-FIC63*0.21,0)</f>
        <v>#REF!</v>
      </c>
      <c r="FID114" s="632" t="e">
        <f>(IF(FID47-#REF!&lt;0,0,FID47-#REF!)+#REF!)*1.21+IF($D$5="Koncesija",-FID63*0.21,0)</f>
        <v>#REF!</v>
      </c>
      <c r="FIE114" s="632" t="e">
        <f>(IF(FIE47-#REF!&lt;0,0,FIE47-#REF!)+#REF!)*1.21+IF($D$5="Koncesija",-FIE63*0.21,0)</f>
        <v>#REF!</v>
      </c>
      <c r="FIF114" s="632" t="e">
        <f>(IF(FIF47-#REF!&lt;0,0,FIF47-#REF!)+#REF!)*1.21+IF($D$5="Koncesija",-FIF63*0.21,0)</f>
        <v>#REF!</v>
      </c>
      <c r="FIG114" s="632" t="e">
        <f>(IF(FIG47-#REF!&lt;0,0,FIG47-#REF!)+#REF!)*1.21+IF($D$5="Koncesija",-FIG63*0.21,0)</f>
        <v>#REF!</v>
      </c>
      <c r="FIH114" s="632" t="e">
        <f>(IF(FIH47-#REF!&lt;0,0,FIH47-#REF!)+#REF!)*1.21+IF($D$5="Koncesija",-FIH63*0.21,0)</f>
        <v>#REF!</v>
      </c>
      <c r="FII114" s="632" t="e">
        <f>(IF(FII47-#REF!&lt;0,0,FII47-#REF!)+#REF!)*1.21+IF($D$5="Koncesija",-FII63*0.21,0)</f>
        <v>#REF!</v>
      </c>
      <c r="FIJ114" s="632" t="e">
        <f>(IF(FIJ47-#REF!&lt;0,0,FIJ47-#REF!)+#REF!)*1.21+IF($D$5="Koncesija",-FIJ63*0.21,0)</f>
        <v>#REF!</v>
      </c>
      <c r="FIK114" s="632" t="e">
        <f>(IF(FIK47-#REF!&lt;0,0,FIK47-#REF!)+#REF!)*1.21+IF($D$5="Koncesija",-FIK63*0.21,0)</f>
        <v>#REF!</v>
      </c>
      <c r="FIL114" s="632" t="e">
        <f>(IF(FIL47-#REF!&lt;0,0,FIL47-#REF!)+#REF!)*1.21+IF($D$5="Koncesija",-FIL63*0.21,0)</f>
        <v>#REF!</v>
      </c>
      <c r="FIM114" s="632" t="e">
        <f>(IF(FIM47-#REF!&lt;0,0,FIM47-#REF!)+#REF!)*1.21+IF($D$5="Koncesija",-FIM63*0.21,0)</f>
        <v>#REF!</v>
      </c>
      <c r="FIN114" s="632" t="e">
        <f>(IF(FIN47-#REF!&lt;0,0,FIN47-#REF!)+#REF!)*1.21+IF($D$5="Koncesija",-FIN63*0.21,0)</f>
        <v>#REF!</v>
      </c>
      <c r="FIO114" s="632" t="e">
        <f>(IF(FIO47-#REF!&lt;0,0,FIO47-#REF!)+#REF!)*1.21+IF($D$5="Koncesija",-FIO63*0.21,0)</f>
        <v>#REF!</v>
      </c>
      <c r="FIP114" s="632" t="e">
        <f>(IF(FIP47-#REF!&lt;0,0,FIP47-#REF!)+#REF!)*1.21+IF($D$5="Koncesija",-FIP63*0.21,0)</f>
        <v>#REF!</v>
      </c>
      <c r="FIQ114" s="632" t="e">
        <f>(IF(FIQ47-#REF!&lt;0,0,FIQ47-#REF!)+#REF!)*1.21+IF($D$5="Koncesija",-FIQ63*0.21,0)</f>
        <v>#REF!</v>
      </c>
      <c r="FIR114" s="632" t="e">
        <f>(IF(FIR47-#REF!&lt;0,0,FIR47-#REF!)+#REF!)*1.21+IF($D$5="Koncesija",-FIR63*0.21,0)</f>
        <v>#REF!</v>
      </c>
      <c r="FIS114" s="632" t="e">
        <f>(IF(FIS47-#REF!&lt;0,0,FIS47-#REF!)+#REF!)*1.21+IF($D$5="Koncesija",-FIS63*0.21,0)</f>
        <v>#REF!</v>
      </c>
      <c r="FIT114" s="632" t="e">
        <f>(IF(FIT47-#REF!&lt;0,0,FIT47-#REF!)+#REF!)*1.21+IF($D$5="Koncesija",-FIT63*0.21,0)</f>
        <v>#REF!</v>
      </c>
      <c r="FIU114" s="632" t="e">
        <f>(IF(FIU47-#REF!&lt;0,0,FIU47-#REF!)+#REF!)*1.21+IF($D$5="Koncesija",-FIU63*0.21,0)</f>
        <v>#REF!</v>
      </c>
      <c r="FIV114" s="632" t="e">
        <f>(IF(FIV47-#REF!&lt;0,0,FIV47-#REF!)+#REF!)*1.21+IF($D$5="Koncesija",-FIV63*0.21,0)</f>
        <v>#REF!</v>
      </c>
      <c r="FIW114" s="632" t="e">
        <f>(IF(FIW47-#REF!&lt;0,0,FIW47-#REF!)+#REF!)*1.21+IF($D$5="Koncesija",-FIW63*0.21,0)</f>
        <v>#REF!</v>
      </c>
      <c r="FIX114" s="632" t="e">
        <f>(IF(FIX47-#REF!&lt;0,0,FIX47-#REF!)+#REF!)*1.21+IF($D$5="Koncesija",-FIX63*0.21,0)</f>
        <v>#REF!</v>
      </c>
      <c r="FIY114" s="632" t="e">
        <f>(IF(FIY47-#REF!&lt;0,0,FIY47-#REF!)+#REF!)*1.21+IF($D$5="Koncesija",-FIY63*0.21,0)</f>
        <v>#REF!</v>
      </c>
      <c r="FIZ114" s="632" t="e">
        <f>(IF(FIZ47-#REF!&lt;0,0,FIZ47-#REF!)+#REF!)*1.21+IF($D$5="Koncesija",-FIZ63*0.21,0)</f>
        <v>#REF!</v>
      </c>
      <c r="FJA114" s="632" t="e">
        <f>(IF(FJA47-#REF!&lt;0,0,FJA47-#REF!)+#REF!)*1.21+IF($D$5="Koncesija",-FJA63*0.21,0)</f>
        <v>#REF!</v>
      </c>
      <c r="FJB114" s="632" t="e">
        <f>(IF(FJB47-#REF!&lt;0,0,FJB47-#REF!)+#REF!)*1.21+IF($D$5="Koncesija",-FJB63*0.21,0)</f>
        <v>#REF!</v>
      </c>
      <c r="FJC114" s="632" t="e">
        <f>(IF(FJC47-#REF!&lt;0,0,FJC47-#REF!)+#REF!)*1.21+IF($D$5="Koncesija",-FJC63*0.21,0)</f>
        <v>#REF!</v>
      </c>
      <c r="FJD114" s="632" t="e">
        <f>(IF(FJD47-#REF!&lt;0,0,FJD47-#REF!)+#REF!)*1.21+IF($D$5="Koncesija",-FJD63*0.21,0)</f>
        <v>#REF!</v>
      </c>
      <c r="FJE114" s="632" t="e">
        <f>(IF(FJE47-#REF!&lt;0,0,FJE47-#REF!)+#REF!)*1.21+IF($D$5="Koncesija",-FJE63*0.21,0)</f>
        <v>#REF!</v>
      </c>
      <c r="FJF114" s="632" t="e">
        <f>(IF(FJF47-#REF!&lt;0,0,FJF47-#REF!)+#REF!)*1.21+IF($D$5="Koncesija",-FJF63*0.21,0)</f>
        <v>#REF!</v>
      </c>
      <c r="FJG114" s="632" t="e">
        <f>(IF(FJG47-#REF!&lt;0,0,FJG47-#REF!)+#REF!)*1.21+IF($D$5="Koncesija",-FJG63*0.21,0)</f>
        <v>#REF!</v>
      </c>
      <c r="FJH114" s="632" t="e">
        <f>(IF(FJH47-#REF!&lt;0,0,FJH47-#REF!)+#REF!)*1.21+IF($D$5="Koncesija",-FJH63*0.21,0)</f>
        <v>#REF!</v>
      </c>
      <c r="FJI114" s="632" t="e">
        <f>(IF(FJI47-#REF!&lt;0,0,FJI47-#REF!)+#REF!)*1.21+IF($D$5="Koncesija",-FJI63*0.21,0)</f>
        <v>#REF!</v>
      </c>
      <c r="FJJ114" s="632" t="e">
        <f>(IF(FJJ47-#REF!&lt;0,0,FJJ47-#REF!)+#REF!)*1.21+IF($D$5="Koncesija",-FJJ63*0.21,0)</f>
        <v>#REF!</v>
      </c>
      <c r="FJK114" s="632" t="e">
        <f>(IF(FJK47-#REF!&lt;0,0,FJK47-#REF!)+#REF!)*1.21+IF($D$5="Koncesija",-FJK63*0.21,0)</f>
        <v>#REF!</v>
      </c>
      <c r="FJL114" s="632" t="e">
        <f>(IF(FJL47-#REF!&lt;0,0,FJL47-#REF!)+#REF!)*1.21+IF($D$5="Koncesija",-FJL63*0.21,0)</f>
        <v>#REF!</v>
      </c>
      <c r="FJM114" s="632" t="e">
        <f>(IF(FJM47-#REF!&lt;0,0,FJM47-#REF!)+#REF!)*1.21+IF($D$5="Koncesija",-FJM63*0.21,0)</f>
        <v>#REF!</v>
      </c>
      <c r="FJN114" s="632" t="e">
        <f>(IF(FJN47-#REF!&lt;0,0,FJN47-#REF!)+#REF!)*1.21+IF($D$5="Koncesija",-FJN63*0.21,0)</f>
        <v>#REF!</v>
      </c>
      <c r="FJO114" s="632" t="e">
        <f>(IF(FJO47-#REF!&lt;0,0,FJO47-#REF!)+#REF!)*1.21+IF($D$5="Koncesija",-FJO63*0.21,0)</f>
        <v>#REF!</v>
      </c>
      <c r="FJP114" s="632" t="e">
        <f>(IF(FJP47-#REF!&lt;0,0,FJP47-#REF!)+#REF!)*1.21+IF($D$5="Koncesija",-FJP63*0.21,0)</f>
        <v>#REF!</v>
      </c>
      <c r="FJQ114" s="632" t="e">
        <f>(IF(FJQ47-#REF!&lt;0,0,FJQ47-#REF!)+#REF!)*1.21+IF($D$5="Koncesija",-FJQ63*0.21,0)</f>
        <v>#REF!</v>
      </c>
      <c r="FJR114" s="632" t="e">
        <f>(IF(FJR47-#REF!&lt;0,0,FJR47-#REF!)+#REF!)*1.21+IF($D$5="Koncesija",-FJR63*0.21,0)</f>
        <v>#REF!</v>
      </c>
      <c r="FJS114" s="632" t="e">
        <f>(IF(FJS47-#REF!&lt;0,0,FJS47-#REF!)+#REF!)*1.21+IF($D$5="Koncesija",-FJS63*0.21,0)</f>
        <v>#REF!</v>
      </c>
      <c r="FJT114" s="632" t="e">
        <f>(IF(FJT47-#REF!&lt;0,0,FJT47-#REF!)+#REF!)*1.21+IF($D$5="Koncesija",-FJT63*0.21,0)</f>
        <v>#REF!</v>
      </c>
      <c r="FJU114" s="632" t="e">
        <f>(IF(FJU47-#REF!&lt;0,0,FJU47-#REF!)+#REF!)*1.21+IF($D$5="Koncesija",-FJU63*0.21,0)</f>
        <v>#REF!</v>
      </c>
      <c r="FJV114" s="632" t="e">
        <f>(IF(FJV47-#REF!&lt;0,0,FJV47-#REF!)+#REF!)*1.21+IF($D$5="Koncesija",-FJV63*0.21,0)</f>
        <v>#REF!</v>
      </c>
      <c r="FJW114" s="632" t="e">
        <f>(IF(FJW47-#REF!&lt;0,0,FJW47-#REF!)+#REF!)*1.21+IF($D$5="Koncesija",-FJW63*0.21,0)</f>
        <v>#REF!</v>
      </c>
      <c r="FJX114" s="632" t="e">
        <f>(IF(FJX47-#REF!&lt;0,0,FJX47-#REF!)+#REF!)*1.21+IF($D$5="Koncesija",-FJX63*0.21,0)</f>
        <v>#REF!</v>
      </c>
      <c r="FJY114" s="632" t="e">
        <f>(IF(FJY47-#REF!&lt;0,0,FJY47-#REF!)+#REF!)*1.21+IF($D$5="Koncesija",-FJY63*0.21,0)</f>
        <v>#REF!</v>
      </c>
      <c r="FJZ114" s="632" t="e">
        <f>(IF(FJZ47-#REF!&lt;0,0,FJZ47-#REF!)+#REF!)*1.21+IF($D$5="Koncesija",-FJZ63*0.21,0)</f>
        <v>#REF!</v>
      </c>
      <c r="FKA114" s="632" t="e">
        <f>(IF(FKA47-#REF!&lt;0,0,FKA47-#REF!)+#REF!)*1.21+IF($D$5="Koncesija",-FKA63*0.21,0)</f>
        <v>#REF!</v>
      </c>
      <c r="FKB114" s="632" t="e">
        <f>(IF(FKB47-#REF!&lt;0,0,FKB47-#REF!)+#REF!)*1.21+IF($D$5="Koncesija",-FKB63*0.21,0)</f>
        <v>#REF!</v>
      </c>
      <c r="FKC114" s="632" t="e">
        <f>(IF(FKC47-#REF!&lt;0,0,FKC47-#REF!)+#REF!)*1.21+IF($D$5="Koncesija",-FKC63*0.21,0)</f>
        <v>#REF!</v>
      </c>
      <c r="FKD114" s="632" t="e">
        <f>(IF(FKD47-#REF!&lt;0,0,FKD47-#REF!)+#REF!)*1.21+IF($D$5="Koncesija",-FKD63*0.21,0)</f>
        <v>#REF!</v>
      </c>
      <c r="FKE114" s="632" t="e">
        <f>(IF(FKE47-#REF!&lt;0,0,FKE47-#REF!)+#REF!)*1.21+IF($D$5="Koncesija",-FKE63*0.21,0)</f>
        <v>#REF!</v>
      </c>
      <c r="FKF114" s="632" t="e">
        <f>(IF(FKF47-#REF!&lt;0,0,FKF47-#REF!)+#REF!)*1.21+IF($D$5="Koncesija",-FKF63*0.21,0)</f>
        <v>#REF!</v>
      </c>
      <c r="FKG114" s="632" t="e">
        <f>(IF(FKG47-#REF!&lt;0,0,FKG47-#REF!)+#REF!)*1.21+IF($D$5="Koncesija",-FKG63*0.21,0)</f>
        <v>#REF!</v>
      </c>
      <c r="FKH114" s="632" t="e">
        <f>(IF(FKH47-#REF!&lt;0,0,FKH47-#REF!)+#REF!)*1.21+IF($D$5="Koncesija",-FKH63*0.21,0)</f>
        <v>#REF!</v>
      </c>
      <c r="FKI114" s="632" t="e">
        <f>(IF(FKI47-#REF!&lt;0,0,FKI47-#REF!)+#REF!)*1.21+IF($D$5="Koncesija",-FKI63*0.21,0)</f>
        <v>#REF!</v>
      </c>
      <c r="FKJ114" s="632" t="e">
        <f>(IF(FKJ47-#REF!&lt;0,0,FKJ47-#REF!)+#REF!)*1.21+IF($D$5="Koncesija",-FKJ63*0.21,0)</f>
        <v>#REF!</v>
      </c>
      <c r="FKK114" s="632" t="e">
        <f>(IF(FKK47-#REF!&lt;0,0,FKK47-#REF!)+#REF!)*1.21+IF($D$5="Koncesija",-FKK63*0.21,0)</f>
        <v>#REF!</v>
      </c>
      <c r="FKL114" s="632" t="e">
        <f>(IF(FKL47-#REF!&lt;0,0,FKL47-#REF!)+#REF!)*1.21+IF($D$5="Koncesija",-FKL63*0.21,0)</f>
        <v>#REF!</v>
      </c>
      <c r="FKM114" s="632" t="e">
        <f>(IF(FKM47-#REF!&lt;0,0,FKM47-#REF!)+#REF!)*1.21+IF($D$5="Koncesija",-FKM63*0.21,0)</f>
        <v>#REF!</v>
      </c>
      <c r="FKN114" s="632" t="e">
        <f>(IF(FKN47-#REF!&lt;0,0,FKN47-#REF!)+#REF!)*1.21+IF($D$5="Koncesija",-FKN63*0.21,0)</f>
        <v>#REF!</v>
      </c>
      <c r="FKO114" s="632" t="e">
        <f>(IF(FKO47-#REF!&lt;0,0,FKO47-#REF!)+#REF!)*1.21+IF($D$5="Koncesija",-FKO63*0.21,0)</f>
        <v>#REF!</v>
      </c>
      <c r="FKP114" s="632" t="e">
        <f>(IF(FKP47-#REF!&lt;0,0,FKP47-#REF!)+#REF!)*1.21+IF($D$5="Koncesija",-FKP63*0.21,0)</f>
        <v>#REF!</v>
      </c>
      <c r="FKQ114" s="632" t="e">
        <f>(IF(FKQ47-#REF!&lt;0,0,FKQ47-#REF!)+#REF!)*1.21+IF($D$5="Koncesija",-FKQ63*0.21,0)</f>
        <v>#REF!</v>
      </c>
      <c r="FKR114" s="632" t="e">
        <f>(IF(FKR47-#REF!&lt;0,0,FKR47-#REF!)+#REF!)*1.21+IF($D$5="Koncesija",-FKR63*0.21,0)</f>
        <v>#REF!</v>
      </c>
      <c r="FKS114" s="632" t="e">
        <f>(IF(FKS47-#REF!&lt;0,0,FKS47-#REF!)+#REF!)*1.21+IF($D$5="Koncesija",-FKS63*0.21,0)</f>
        <v>#REF!</v>
      </c>
      <c r="FKT114" s="632" t="e">
        <f>(IF(FKT47-#REF!&lt;0,0,FKT47-#REF!)+#REF!)*1.21+IF($D$5="Koncesija",-FKT63*0.21,0)</f>
        <v>#REF!</v>
      </c>
      <c r="FKU114" s="632" t="e">
        <f>(IF(FKU47-#REF!&lt;0,0,FKU47-#REF!)+#REF!)*1.21+IF($D$5="Koncesija",-FKU63*0.21,0)</f>
        <v>#REF!</v>
      </c>
      <c r="FKV114" s="632" t="e">
        <f>(IF(FKV47-#REF!&lt;0,0,FKV47-#REF!)+#REF!)*1.21+IF($D$5="Koncesija",-FKV63*0.21,0)</f>
        <v>#REF!</v>
      </c>
      <c r="FKW114" s="632" t="e">
        <f>(IF(FKW47-#REF!&lt;0,0,FKW47-#REF!)+#REF!)*1.21+IF($D$5="Koncesija",-FKW63*0.21,0)</f>
        <v>#REF!</v>
      </c>
      <c r="FKX114" s="632" t="e">
        <f>(IF(FKX47-#REF!&lt;0,0,FKX47-#REF!)+#REF!)*1.21+IF($D$5="Koncesija",-FKX63*0.21,0)</f>
        <v>#REF!</v>
      </c>
      <c r="FKY114" s="632" t="e">
        <f>(IF(FKY47-#REF!&lt;0,0,FKY47-#REF!)+#REF!)*1.21+IF($D$5="Koncesija",-FKY63*0.21,0)</f>
        <v>#REF!</v>
      </c>
      <c r="FKZ114" s="632" t="e">
        <f>(IF(FKZ47-#REF!&lt;0,0,FKZ47-#REF!)+#REF!)*1.21+IF($D$5="Koncesija",-FKZ63*0.21,0)</f>
        <v>#REF!</v>
      </c>
      <c r="FLA114" s="632" t="e">
        <f>(IF(FLA47-#REF!&lt;0,0,FLA47-#REF!)+#REF!)*1.21+IF($D$5="Koncesija",-FLA63*0.21,0)</f>
        <v>#REF!</v>
      </c>
      <c r="FLB114" s="632" t="e">
        <f>(IF(FLB47-#REF!&lt;0,0,FLB47-#REF!)+#REF!)*1.21+IF($D$5="Koncesija",-FLB63*0.21,0)</f>
        <v>#REF!</v>
      </c>
      <c r="FLC114" s="632" t="e">
        <f>(IF(FLC47-#REF!&lt;0,0,FLC47-#REF!)+#REF!)*1.21+IF($D$5="Koncesija",-FLC63*0.21,0)</f>
        <v>#REF!</v>
      </c>
      <c r="FLD114" s="632" t="e">
        <f>(IF(FLD47-#REF!&lt;0,0,FLD47-#REF!)+#REF!)*1.21+IF($D$5="Koncesija",-FLD63*0.21,0)</f>
        <v>#REF!</v>
      </c>
      <c r="FLE114" s="632" t="e">
        <f>(IF(FLE47-#REF!&lt;0,0,FLE47-#REF!)+#REF!)*1.21+IF($D$5="Koncesija",-FLE63*0.21,0)</f>
        <v>#REF!</v>
      </c>
      <c r="FLF114" s="632" t="e">
        <f>(IF(FLF47-#REF!&lt;0,0,FLF47-#REF!)+#REF!)*1.21+IF($D$5="Koncesija",-FLF63*0.21,0)</f>
        <v>#REF!</v>
      </c>
      <c r="FLG114" s="632" t="e">
        <f>(IF(FLG47-#REF!&lt;0,0,FLG47-#REF!)+#REF!)*1.21+IF($D$5="Koncesija",-FLG63*0.21,0)</f>
        <v>#REF!</v>
      </c>
      <c r="FLH114" s="632" t="e">
        <f>(IF(FLH47-#REF!&lt;0,0,FLH47-#REF!)+#REF!)*1.21+IF($D$5="Koncesija",-FLH63*0.21,0)</f>
        <v>#REF!</v>
      </c>
      <c r="FLI114" s="632" t="e">
        <f>(IF(FLI47-#REF!&lt;0,0,FLI47-#REF!)+#REF!)*1.21+IF($D$5="Koncesija",-FLI63*0.21,0)</f>
        <v>#REF!</v>
      </c>
      <c r="FLJ114" s="632" t="e">
        <f>(IF(FLJ47-#REF!&lt;0,0,FLJ47-#REF!)+#REF!)*1.21+IF($D$5="Koncesija",-FLJ63*0.21,0)</f>
        <v>#REF!</v>
      </c>
      <c r="FLK114" s="632" t="e">
        <f>(IF(FLK47-#REF!&lt;0,0,FLK47-#REF!)+#REF!)*1.21+IF($D$5="Koncesija",-FLK63*0.21,0)</f>
        <v>#REF!</v>
      </c>
      <c r="FLL114" s="632" t="e">
        <f>(IF(FLL47-#REF!&lt;0,0,FLL47-#REF!)+#REF!)*1.21+IF($D$5="Koncesija",-FLL63*0.21,0)</f>
        <v>#REF!</v>
      </c>
      <c r="FLM114" s="632" t="e">
        <f>(IF(FLM47-#REF!&lt;0,0,FLM47-#REF!)+#REF!)*1.21+IF($D$5="Koncesija",-FLM63*0.21,0)</f>
        <v>#REF!</v>
      </c>
      <c r="FLN114" s="632" t="e">
        <f>(IF(FLN47-#REF!&lt;0,0,FLN47-#REF!)+#REF!)*1.21+IF($D$5="Koncesija",-FLN63*0.21,0)</f>
        <v>#REF!</v>
      </c>
      <c r="FLO114" s="632" t="e">
        <f>(IF(FLO47-#REF!&lt;0,0,FLO47-#REF!)+#REF!)*1.21+IF($D$5="Koncesija",-FLO63*0.21,0)</f>
        <v>#REF!</v>
      </c>
      <c r="FLP114" s="632" t="e">
        <f>(IF(FLP47-#REF!&lt;0,0,FLP47-#REF!)+#REF!)*1.21+IF($D$5="Koncesija",-FLP63*0.21,0)</f>
        <v>#REF!</v>
      </c>
      <c r="FLQ114" s="632" t="e">
        <f>(IF(FLQ47-#REF!&lt;0,0,FLQ47-#REF!)+#REF!)*1.21+IF($D$5="Koncesija",-FLQ63*0.21,0)</f>
        <v>#REF!</v>
      </c>
      <c r="FLR114" s="632" t="e">
        <f>(IF(FLR47-#REF!&lt;0,0,FLR47-#REF!)+#REF!)*1.21+IF($D$5="Koncesija",-FLR63*0.21,0)</f>
        <v>#REF!</v>
      </c>
      <c r="FLS114" s="632" t="e">
        <f>(IF(FLS47-#REF!&lt;0,0,FLS47-#REF!)+#REF!)*1.21+IF($D$5="Koncesija",-FLS63*0.21,0)</f>
        <v>#REF!</v>
      </c>
      <c r="FLT114" s="632" t="e">
        <f>(IF(FLT47-#REF!&lt;0,0,FLT47-#REF!)+#REF!)*1.21+IF($D$5="Koncesija",-FLT63*0.21,0)</f>
        <v>#REF!</v>
      </c>
      <c r="FLU114" s="632" t="e">
        <f>(IF(FLU47-#REF!&lt;0,0,FLU47-#REF!)+#REF!)*1.21+IF($D$5="Koncesija",-FLU63*0.21,0)</f>
        <v>#REF!</v>
      </c>
      <c r="FLV114" s="632" t="e">
        <f>(IF(FLV47-#REF!&lt;0,0,FLV47-#REF!)+#REF!)*1.21+IF($D$5="Koncesija",-FLV63*0.21,0)</f>
        <v>#REF!</v>
      </c>
      <c r="FLW114" s="632" t="e">
        <f>(IF(FLW47-#REF!&lt;0,0,FLW47-#REF!)+#REF!)*1.21+IF($D$5="Koncesija",-FLW63*0.21,0)</f>
        <v>#REF!</v>
      </c>
      <c r="FLX114" s="632" t="e">
        <f>(IF(FLX47-#REF!&lt;0,0,FLX47-#REF!)+#REF!)*1.21+IF($D$5="Koncesija",-FLX63*0.21,0)</f>
        <v>#REF!</v>
      </c>
      <c r="FLY114" s="632" t="e">
        <f>(IF(FLY47-#REF!&lt;0,0,FLY47-#REF!)+#REF!)*1.21+IF($D$5="Koncesija",-FLY63*0.21,0)</f>
        <v>#REF!</v>
      </c>
      <c r="FLZ114" s="632" t="e">
        <f>(IF(FLZ47-#REF!&lt;0,0,FLZ47-#REF!)+#REF!)*1.21+IF($D$5="Koncesija",-FLZ63*0.21,0)</f>
        <v>#REF!</v>
      </c>
      <c r="FMA114" s="632" t="e">
        <f>(IF(FMA47-#REF!&lt;0,0,FMA47-#REF!)+#REF!)*1.21+IF($D$5="Koncesija",-FMA63*0.21,0)</f>
        <v>#REF!</v>
      </c>
      <c r="FMB114" s="632" t="e">
        <f>(IF(FMB47-#REF!&lt;0,0,FMB47-#REF!)+#REF!)*1.21+IF($D$5="Koncesija",-FMB63*0.21,0)</f>
        <v>#REF!</v>
      </c>
      <c r="FMC114" s="632" t="e">
        <f>(IF(FMC47-#REF!&lt;0,0,FMC47-#REF!)+#REF!)*1.21+IF($D$5="Koncesija",-FMC63*0.21,0)</f>
        <v>#REF!</v>
      </c>
      <c r="FMD114" s="632" t="e">
        <f>(IF(FMD47-#REF!&lt;0,0,FMD47-#REF!)+#REF!)*1.21+IF($D$5="Koncesija",-FMD63*0.21,0)</f>
        <v>#REF!</v>
      </c>
      <c r="FME114" s="632" t="e">
        <f>(IF(FME47-#REF!&lt;0,0,FME47-#REF!)+#REF!)*1.21+IF($D$5="Koncesija",-FME63*0.21,0)</f>
        <v>#REF!</v>
      </c>
      <c r="FMF114" s="632" t="e">
        <f>(IF(FMF47-#REF!&lt;0,0,FMF47-#REF!)+#REF!)*1.21+IF($D$5="Koncesija",-FMF63*0.21,0)</f>
        <v>#REF!</v>
      </c>
      <c r="FMG114" s="632" t="e">
        <f>(IF(FMG47-#REF!&lt;0,0,FMG47-#REF!)+#REF!)*1.21+IF($D$5="Koncesija",-FMG63*0.21,0)</f>
        <v>#REF!</v>
      </c>
      <c r="FMH114" s="632" t="e">
        <f>(IF(FMH47-#REF!&lt;0,0,FMH47-#REF!)+#REF!)*1.21+IF($D$5="Koncesija",-FMH63*0.21,0)</f>
        <v>#REF!</v>
      </c>
      <c r="FMI114" s="632" t="e">
        <f>(IF(FMI47-#REF!&lt;0,0,FMI47-#REF!)+#REF!)*1.21+IF($D$5="Koncesija",-FMI63*0.21,0)</f>
        <v>#REF!</v>
      </c>
      <c r="FMJ114" s="632" t="e">
        <f>(IF(FMJ47-#REF!&lt;0,0,FMJ47-#REF!)+#REF!)*1.21+IF($D$5="Koncesija",-FMJ63*0.21,0)</f>
        <v>#REF!</v>
      </c>
      <c r="FMK114" s="632" t="e">
        <f>(IF(FMK47-#REF!&lt;0,0,FMK47-#REF!)+#REF!)*1.21+IF($D$5="Koncesija",-FMK63*0.21,0)</f>
        <v>#REF!</v>
      </c>
      <c r="FML114" s="632" t="e">
        <f>(IF(FML47-#REF!&lt;0,0,FML47-#REF!)+#REF!)*1.21+IF($D$5="Koncesija",-FML63*0.21,0)</f>
        <v>#REF!</v>
      </c>
      <c r="FMM114" s="632" t="e">
        <f>(IF(FMM47-#REF!&lt;0,0,FMM47-#REF!)+#REF!)*1.21+IF($D$5="Koncesija",-FMM63*0.21,0)</f>
        <v>#REF!</v>
      </c>
      <c r="FMN114" s="632" t="e">
        <f>(IF(FMN47-#REF!&lt;0,0,FMN47-#REF!)+#REF!)*1.21+IF($D$5="Koncesija",-FMN63*0.21,0)</f>
        <v>#REF!</v>
      </c>
      <c r="FMO114" s="632" t="e">
        <f>(IF(FMO47-#REF!&lt;0,0,FMO47-#REF!)+#REF!)*1.21+IF($D$5="Koncesija",-FMO63*0.21,0)</f>
        <v>#REF!</v>
      </c>
      <c r="FMP114" s="632" t="e">
        <f>(IF(FMP47-#REF!&lt;0,0,FMP47-#REF!)+#REF!)*1.21+IF($D$5="Koncesija",-FMP63*0.21,0)</f>
        <v>#REF!</v>
      </c>
      <c r="FMQ114" s="632" t="e">
        <f>(IF(FMQ47-#REF!&lt;0,0,FMQ47-#REF!)+#REF!)*1.21+IF($D$5="Koncesija",-FMQ63*0.21,0)</f>
        <v>#REF!</v>
      </c>
      <c r="FMR114" s="632" t="e">
        <f>(IF(FMR47-#REF!&lt;0,0,FMR47-#REF!)+#REF!)*1.21+IF($D$5="Koncesija",-FMR63*0.21,0)</f>
        <v>#REF!</v>
      </c>
      <c r="FMS114" s="632" t="e">
        <f>(IF(FMS47-#REF!&lt;0,0,FMS47-#REF!)+#REF!)*1.21+IF($D$5="Koncesija",-FMS63*0.21,0)</f>
        <v>#REF!</v>
      </c>
      <c r="FMT114" s="632" t="e">
        <f>(IF(FMT47-#REF!&lt;0,0,FMT47-#REF!)+#REF!)*1.21+IF($D$5="Koncesija",-FMT63*0.21,0)</f>
        <v>#REF!</v>
      </c>
      <c r="FMU114" s="632" t="e">
        <f>(IF(FMU47-#REF!&lt;0,0,FMU47-#REF!)+#REF!)*1.21+IF($D$5="Koncesija",-FMU63*0.21,0)</f>
        <v>#REF!</v>
      </c>
      <c r="FMV114" s="632" t="e">
        <f>(IF(FMV47-#REF!&lt;0,0,FMV47-#REF!)+#REF!)*1.21+IF($D$5="Koncesija",-FMV63*0.21,0)</f>
        <v>#REF!</v>
      </c>
      <c r="FMW114" s="632" t="e">
        <f>(IF(FMW47-#REF!&lt;0,0,FMW47-#REF!)+#REF!)*1.21+IF($D$5="Koncesija",-FMW63*0.21,0)</f>
        <v>#REF!</v>
      </c>
      <c r="FMX114" s="632" t="e">
        <f>(IF(FMX47-#REF!&lt;0,0,FMX47-#REF!)+#REF!)*1.21+IF($D$5="Koncesija",-FMX63*0.21,0)</f>
        <v>#REF!</v>
      </c>
      <c r="FMY114" s="632" t="e">
        <f>(IF(FMY47-#REF!&lt;0,0,FMY47-#REF!)+#REF!)*1.21+IF($D$5="Koncesija",-FMY63*0.21,0)</f>
        <v>#REF!</v>
      </c>
      <c r="FMZ114" s="632" t="e">
        <f>(IF(FMZ47-#REF!&lt;0,0,FMZ47-#REF!)+#REF!)*1.21+IF($D$5="Koncesija",-FMZ63*0.21,0)</f>
        <v>#REF!</v>
      </c>
      <c r="FNA114" s="632" t="e">
        <f>(IF(FNA47-#REF!&lt;0,0,FNA47-#REF!)+#REF!)*1.21+IF($D$5="Koncesija",-FNA63*0.21,0)</f>
        <v>#REF!</v>
      </c>
      <c r="FNB114" s="632" t="e">
        <f>(IF(FNB47-#REF!&lt;0,0,FNB47-#REF!)+#REF!)*1.21+IF($D$5="Koncesija",-FNB63*0.21,0)</f>
        <v>#REF!</v>
      </c>
      <c r="FNC114" s="632" t="e">
        <f>(IF(FNC47-#REF!&lt;0,0,FNC47-#REF!)+#REF!)*1.21+IF($D$5="Koncesija",-FNC63*0.21,0)</f>
        <v>#REF!</v>
      </c>
      <c r="FND114" s="632" t="e">
        <f>(IF(FND47-#REF!&lt;0,0,FND47-#REF!)+#REF!)*1.21+IF($D$5="Koncesija",-FND63*0.21,0)</f>
        <v>#REF!</v>
      </c>
      <c r="FNE114" s="632" t="e">
        <f>(IF(FNE47-#REF!&lt;0,0,FNE47-#REF!)+#REF!)*1.21+IF($D$5="Koncesija",-FNE63*0.21,0)</f>
        <v>#REF!</v>
      </c>
      <c r="FNF114" s="632" t="e">
        <f>(IF(FNF47-#REF!&lt;0,0,FNF47-#REF!)+#REF!)*1.21+IF($D$5="Koncesija",-FNF63*0.21,0)</f>
        <v>#REF!</v>
      </c>
      <c r="FNG114" s="632" t="e">
        <f>(IF(FNG47-#REF!&lt;0,0,FNG47-#REF!)+#REF!)*1.21+IF($D$5="Koncesija",-FNG63*0.21,0)</f>
        <v>#REF!</v>
      </c>
      <c r="FNH114" s="632" t="e">
        <f>(IF(FNH47-#REF!&lt;0,0,FNH47-#REF!)+#REF!)*1.21+IF($D$5="Koncesija",-FNH63*0.21,0)</f>
        <v>#REF!</v>
      </c>
      <c r="FNI114" s="632" t="e">
        <f>(IF(FNI47-#REF!&lt;0,0,FNI47-#REF!)+#REF!)*1.21+IF($D$5="Koncesija",-FNI63*0.21,0)</f>
        <v>#REF!</v>
      </c>
      <c r="FNJ114" s="632" t="e">
        <f>(IF(FNJ47-#REF!&lt;0,0,FNJ47-#REF!)+#REF!)*1.21+IF($D$5="Koncesija",-FNJ63*0.21,0)</f>
        <v>#REF!</v>
      </c>
      <c r="FNK114" s="632" t="e">
        <f>(IF(FNK47-#REF!&lt;0,0,FNK47-#REF!)+#REF!)*1.21+IF($D$5="Koncesija",-FNK63*0.21,0)</f>
        <v>#REF!</v>
      </c>
      <c r="FNL114" s="632" t="e">
        <f>(IF(FNL47-#REF!&lt;0,0,FNL47-#REF!)+#REF!)*1.21+IF($D$5="Koncesija",-FNL63*0.21,0)</f>
        <v>#REF!</v>
      </c>
      <c r="FNM114" s="632" t="e">
        <f>(IF(FNM47-#REF!&lt;0,0,FNM47-#REF!)+#REF!)*1.21+IF($D$5="Koncesija",-FNM63*0.21,0)</f>
        <v>#REF!</v>
      </c>
      <c r="FNN114" s="632" t="e">
        <f>(IF(FNN47-#REF!&lt;0,0,FNN47-#REF!)+#REF!)*1.21+IF($D$5="Koncesija",-FNN63*0.21,0)</f>
        <v>#REF!</v>
      </c>
      <c r="FNO114" s="632" t="e">
        <f>(IF(FNO47-#REF!&lt;0,0,FNO47-#REF!)+#REF!)*1.21+IF($D$5="Koncesija",-FNO63*0.21,0)</f>
        <v>#REF!</v>
      </c>
      <c r="FNP114" s="632" t="e">
        <f>(IF(FNP47-#REF!&lt;0,0,FNP47-#REF!)+#REF!)*1.21+IF($D$5="Koncesija",-FNP63*0.21,0)</f>
        <v>#REF!</v>
      </c>
      <c r="FNQ114" s="632" t="e">
        <f>(IF(FNQ47-#REF!&lt;0,0,FNQ47-#REF!)+#REF!)*1.21+IF($D$5="Koncesija",-FNQ63*0.21,0)</f>
        <v>#REF!</v>
      </c>
      <c r="FNR114" s="632" t="e">
        <f>(IF(FNR47-#REF!&lt;0,0,FNR47-#REF!)+#REF!)*1.21+IF($D$5="Koncesija",-FNR63*0.21,0)</f>
        <v>#REF!</v>
      </c>
      <c r="FNS114" s="632" t="e">
        <f>(IF(FNS47-#REF!&lt;0,0,FNS47-#REF!)+#REF!)*1.21+IF($D$5="Koncesija",-FNS63*0.21,0)</f>
        <v>#REF!</v>
      </c>
      <c r="FNT114" s="632" t="e">
        <f>(IF(FNT47-#REF!&lt;0,0,FNT47-#REF!)+#REF!)*1.21+IF($D$5="Koncesija",-FNT63*0.21,0)</f>
        <v>#REF!</v>
      </c>
      <c r="FNU114" s="632" t="e">
        <f>(IF(FNU47-#REF!&lt;0,0,FNU47-#REF!)+#REF!)*1.21+IF($D$5="Koncesija",-FNU63*0.21,0)</f>
        <v>#REF!</v>
      </c>
      <c r="FNV114" s="632" t="e">
        <f>(IF(FNV47-#REF!&lt;0,0,FNV47-#REF!)+#REF!)*1.21+IF($D$5="Koncesija",-FNV63*0.21,0)</f>
        <v>#REF!</v>
      </c>
      <c r="FNW114" s="632" t="e">
        <f>(IF(FNW47-#REF!&lt;0,0,FNW47-#REF!)+#REF!)*1.21+IF($D$5="Koncesija",-FNW63*0.21,0)</f>
        <v>#REF!</v>
      </c>
      <c r="FNX114" s="632" t="e">
        <f>(IF(FNX47-#REF!&lt;0,0,FNX47-#REF!)+#REF!)*1.21+IF($D$5="Koncesija",-FNX63*0.21,0)</f>
        <v>#REF!</v>
      </c>
      <c r="FNY114" s="632" t="e">
        <f>(IF(FNY47-#REF!&lt;0,0,FNY47-#REF!)+#REF!)*1.21+IF($D$5="Koncesija",-FNY63*0.21,0)</f>
        <v>#REF!</v>
      </c>
      <c r="FNZ114" s="632" t="e">
        <f>(IF(FNZ47-#REF!&lt;0,0,FNZ47-#REF!)+#REF!)*1.21+IF($D$5="Koncesija",-FNZ63*0.21,0)</f>
        <v>#REF!</v>
      </c>
      <c r="FOA114" s="632" t="e">
        <f>(IF(FOA47-#REF!&lt;0,0,FOA47-#REF!)+#REF!)*1.21+IF($D$5="Koncesija",-FOA63*0.21,0)</f>
        <v>#REF!</v>
      </c>
      <c r="FOB114" s="632" t="e">
        <f>(IF(FOB47-#REF!&lt;0,0,FOB47-#REF!)+#REF!)*1.21+IF($D$5="Koncesija",-FOB63*0.21,0)</f>
        <v>#REF!</v>
      </c>
      <c r="FOC114" s="632" t="e">
        <f>(IF(FOC47-#REF!&lt;0,0,FOC47-#REF!)+#REF!)*1.21+IF($D$5="Koncesija",-FOC63*0.21,0)</f>
        <v>#REF!</v>
      </c>
      <c r="FOD114" s="632" t="e">
        <f>(IF(FOD47-#REF!&lt;0,0,FOD47-#REF!)+#REF!)*1.21+IF($D$5="Koncesija",-FOD63*0.21,0)</f>
        <v>#REF!</v>
      </c>
      <c r="FOE114" s="632" t="e">
        <f>(IF(FOE47-#REF!&lt;0,0,FOE47-#REF!)+#REF!)*1.21+IF($D$5="Koncesija",-FOE63*0.21,0)</f>
        <v>#REF!</v>
      </c>
      <c r="FOF114" s="632" t="e">
        <f>(IF(FOF47-#REF!&lt;0,0,FOF47-#REF!)+#REF!)*1.21+IF($D$5="Koncesija",-FOF63*0.21,0)</f>
        <v>#REF!</v>
      </c>
      <c r="FOG114" s="632" t="e">
        <f>(IF(FOG47-#REF!&lt;0,0,FOG47-#REF!)+#REF!)*1.21+IF($D$5="Koncesija",-FOG63*0.21,0)</f>
        <v>#REF!</v>
      </c>
      <c r="FOH114" s="632" t="e">
        <f>(IF(FOH47-#REF!&lt;0,0,FOH47-#REF!)+#REF!)*1.21+IF($D$5="Koncesija",-FOH63*0.21,0)</f>
        <v>#REF!</v>
      </c>
      <c r="FOI114" s="632" t="e">
        <f>(IF(FOI47-#REF!&lt;0,0,FOI47-#REF!)+#REF!)*1.21+IF($D$5="Koncesija",-FOI63*0.21,0)</f>
        <v>#REF!</v>
      </c>
      <c r="FOJ114" s="632" t="e">
        <f>(IF(FOJ47-#REF!&lt;0,0,FOJ47-#REF!)+#REF!)*1.21+IF($D$5="Koncesija",-FOJ63*0.21,0)</f>
        <v>#REF!</v>
      </c>
      <c r="FOK114" s="632" t="e">
        <f>(IF(FOK47-#REF!&lt;0,0,FOK47-#REF!)+#REF!)*1.21+IF($D$5="Koncesija",-FOK63*0.21,0)</f>
        <v>#REF!</v>
      </c>
      <c r="FOL114" s="632" t="e">
        <f>(IF(FOL47-#REF!&lt;0,0,FOL47-#REF!)+#REF!)*1.21+IF($D$5="Koncesija",-FOL63*0.21,0)</f>
        <v>#REF!</v>
      </c>
      <c r="FOM114" s="632" t="e">
        <f>(IF(FOM47-#REF!&lt;0,0,FOM47-#REF!)+#REF!)*1.21+IF($D$5="Koncesija",-FOM63*0.21,0)</f>
        <v>#REF!</v>
      </c>
      <c r="FON114" s="632" t="e">
        <f>(IF(FON47-#REF!&lt;0,0,FON47-#REF!)+#REF!)*1.21+IF($D$5="Koncesija",-FON63*0.21,0)</f>
        <v>#REF!</v>
      </c>
      <c r="FOO114" s="632" t="e">
        <f>(IF(FOO47-#REF!&lt;0,0,FOO47-#REF!)+#REF!)*1.21+IF($D$5="Koncesija",-FOO63*0.21,0)</f>
        <v>#REF!</v>
      </c>
      <c r="FOP114" s="632" t="e">
        <f>(IF(FOP47-#REF!&lt;0,0,FOP47-#REF!)+#REF!)*1.21+IF($D$5="Koncesija",-FOP63*0.21,0)</f>
        <v>#REF!</v>
      </c>
      <c r="FOQ114" s="632" t="e">
        <f>(IF(FOQ47-#REF!&lt;0,0,FOQ47-#REF!)+#REF!)*1.21+IF($D$5="Koncesija",-FOQ63*0.21,0)</f>
        <v>#REF!</v>
      </c>
      <c r="FOR114" s="632" t="e">
        <f>(IF(FOR47-#REF!&lt;0,0,FOR47-#REF!)+#REF!)*1.21+IF($D$5="Koncesija",-FOR63*0.21,0)</f>
        <v>#REF!</v>
      </c>
      <c r="FOS114" s="632" t="e">
        <f>(IF(FOS47-#REF!&lt;0,0,FOS47-#REF!)+#REF!)*1.21+IF($D$5="Koncesija",-FOS63*0.21,0)</f>
        <v>#REF!</v>
      </c>
      <c r="FOT114" s="632" t="e">
        <f>(IF(FOT47-#REF!&lt;0,0,FOT47-#REF!)+#REF!)*1.21+IF($D$5="Koncesija",-FOT63*0.21,0)</f>
        <v>#REF!</v>
      </c>
      <c r="FOU114" s="632" t="e">
        <f>(IF(FOU47-#REF!&lt;0,0,FOU47-#REF!)+#REF!)*1.21+IF($D$5="Koncesija",-FOU63*0.21,0)</f>
        <v>#REF!</v>
      </c>
      <c r="FOV114" s="632" t="e">
        <f>(IF(FOV47-#REF!&lt;0,0,FOV47-#REF!)+#REF!)*1.21+IF($D$5="Koncesija",-FOV63*0.21,0)</f>
        <v>#REF!</v>
      </c>
      <c r="FOW114" s="632" t="e">
        <f>(IF(FOW47-#REF!&lt;0,0,FOW47-#REF!)+#REF!)*1.21+IF($D$5="Koncesija",-FOW63*0.21,0)</f>
        <v>#REF!</v>
      </c>
      <c r="FOX114" s="632" t="e">
        <f>(IF(FOX47-#REF!&lt;0,0,FOX47-#REF!)+#REF!)*1.21+IF($D$5="Koncesija",-FOX63*0.21,0)</f>
        <v>#REF!</v>
      </c>
      <c r="FOY114" s="632" t="e">
        <f>(IF(FOY47-#REF!&lt;0,0,FOY47-#REF!)+#REF!)*1.21+IF($D$5="Koncesija",-FOY63*0.21,0)</f>
        <v>#REF!</v>
      </c>
      <c r="FOZ114" s="632" t="e">
        <f>(IF(FOZ47-#REF!&lt;0,0,FOZ47-#REF!)+#REF!)*1.21+IF($D$5="Koncesija",-FOZ63*0.21,0)</f>
        <v>#REF!</v>
      </c>
      <c r="FPA114" s="632" t="e">
        <f>(IF(FPA47-#REF!&lt;0,0,FPA47-#REF!)+#REF!)*1.21+IF($D$5="Koncesija",-FPA63*0.21,0)</f>
        <v>#REF!</v>
      </c>
      <c r="FPB114" s="632" t="e">
        <f>(IF(FPB47-#REF!&lt;0,0,FPB47-#REF!)+#REF!)*1.21+IF($D$5="Koncesija",-FPB63*0.21,0)</f>
        <v>#REF!</v>
      </c>
      <c r="FPC114" s="632" t="e">
        <f>(IF(FPC47-#REF!&lt;0,0,FPC47-#REF!)+#REF!)*1.21+IF($D$5="Koncesija",-FPC63*0.21,0)</f>
        <v>#REF!</v>
      </c>
      <c r="FPD114" s="632" t="e">
        <f>(IF(FPD47-#REF!&lt;0,0,FPD47-#REF!)+#REF!)*1.21+IF($D$5="Koncesija",-FPD63*0.21,0)</f>
        <v>#REF!</v>
      </c>
      <c r="FPE114" s="632" t="e">
        <f>(IF(FPE47-#REF!&lt;0,0,FPE47-#REF!)+#REF!)*1.21+IF($D$5="Koncesija",-FPE63*0.21,0)</f>
        <v>#REF!</v>
      </c>
      <c r="FPF114" s="632" t="e">
        <f>(IF(FPF47-#REF!&lt;0,0,FPF47-#REF!)+#REF!)*1.21+IF($D$5="Koncesija",-FPF63*0.21,0)</f>
        <v>#REF!</v>
      </c>
      <c r="FPG114" s="632" t="e">
        <f>(IF(FPG47-#REF!&lt;0,0,FPG47-#REF!)+#REF!)*1.21+IF($D$5="Koncesija",-FPG63*0.21,0)</f>
        <v>#REF!</v>
      </c>
      <c r="FPH114" s="632" t="e">
        <f>(IF(FPH47-#REF!&lt;0,0,FPH47-#REF!)+#REF!)*1.21+IF($D$5="Koncesija",-FPH63*0.21,0)</f>
        <v>#REF!</v>
      </c>
      <c r="FPI114" s="632" t="e">
        <f>(IF(FPI47-#REF!&lt;0,0,FPI47-#REF!)+#REF!)*1.21+IF($D$5="Koncesija",-FPI63*0.21,0)</f>
        <v>#REF!</v>
      </c>
      <c r="FPJ114" s="632" t="e">
        <f>(IF(FPJ47-#REF!&lt;0,0,FPJ47-#REF!)+#REF!)*1.21+IF($D$5="Koncesija",-FPJ63*0.21,0)</f>
        <v>#REF!</v>
      </c>
      <c r="FPK114" s="632" t="e">
        <f>(IF(FPK47-#REF!&lt;0,0,FPK47-#REF!)+#REF!)*1.21+IF($D$5="Koncesija",-FPK63*0.21,0)</f>
        <v>#REF!</v>
      </c>
      <c r="FPL114" s="632" t="e">
        <f>(IF(FPL47-#REF!&lt;0,0,FPL47-#REF!)+#REF!)*1.21+IF($D$5="Koncesija",-FPL63*0.21,0)</f>
        <v>#REF!</v>
      </c>
      <c r="FPM114" s="632" t="e">
        <f>(IF(FPM47-#REF!&lt;0,0,FPM47-#REF!)+#REF!)*1.21+IF($D$5="Koncesija",-FPM63*0.21,0)</f>
        <v>#REF!</v>
      </c>
      <c r="FPN114" s="632" t="e">
        <f>(IF(FPN47-#REF!&lt;0,0,FPN47-#REF!)+#REF!)*1.21+IF($D$5="Koncesija",-FPN63*0.21,0)</f>
        <v>#REF!</v>
      </c>
      <c r="FPO114" s="632" t="e">
        <f>(IF(FPO47-#REF!&lt;0,0,FPO47-#REF!)+#REF!)*1.21+IF($D$5="Koncesija",-FPO63*0.21,0)</f>
        <v>#REF!</v>
      </c>
      <c r="FPP114" s="632" t="e">
        <f>(IF(FPP47-#REF!&lt;0,0,FPP47-#REF!)+#REF!)*1.21+IF($D$5="Koncesija",-FPP63*0.21,0)</f>
        <v>#REF!</v>
      </c>
      <c r="FPQ114" s="632" t="e">
        <f>(IF(FPQ47-#REF!&lt;0,0,FPQ47-#REF!)+#REF!)*1.21+IF($D$5="Koncesija",-FPQ63*0.21,0)</f>
        <v>#REF!</v>
      </c>
      <c r="FPR114" s="632" t="e">
        <f>(IF(FPR47-#REF!&lt;0,0,FPR47-#REF!)+#REF!)*1.21+IF($D$5="Koncesija",-FPR63*0.21,0)</f>
        <v>#REF!</v>
      </c>
      <c r="FPS114" s="632" t="e">
        <f>(IF(FPS47-#REF!&lt;0,0,FPS47-#REF!)+#REF!)*1.21+IF($D$5="Koncesija",-FPS63*0.21,0)</f>
        <v>#REF!</v>
      </c>
      <c r="FPT114" s="632" t="e">
        <f>(IF(FPT47-#REF!&lt;0,0,FPT47-#REF!)+#REF!)*1.21+IF($D$5="Koncesija",-FPT63*0.21,0)</f>
        <v>#REF!</v>
      </c>
      <c r="FPU114" s="632" t="e">
        <f>(IF(FPU47-#REF!&lt;0,0,FPU47-#REF!)+#REF!)*1.21+IF($D$5="Koncesija",-FPU63*0.21,0)</f>
        <v>#REF!</v>
      </c>
      <c r="FPV114" s="632" t="e">
        <f>(IF(FPV47-#REF!&lt;0,0,FPV47-#REF!)+#REF!)*1.21+IF($D$5="Koncesija",-FPV63*0.21,0)</f>
        <v>#REF!</v>
      </c>
      <c r="FPW114" s="632" t="e">
        <f>(IF(FPW47-#REF!&lt;0,0,FPW47-#REF!)+#REF!)*1.21+IF($D$5="Koncesija",-FPW63*0.21,0)</f>
        <v>#REF!</v>
      </c>
      <c r="FPX114" s="632" t="e">
        <f>(IF(FPX47-#REF!&lt;0,0,FPX47-#REF!)+#REF!)*1.21+IF($D$5="Koncesija",-FPX63*0.21,0)</f>
        <v>#REF!</v>
      </c>
      <c r="FPY114" s="632" t="e">
        <f>(IF(FPY47-#REF!&lt;0,0,FPY47-#REF!)+#REF!)*1.21+IF($D$5="Koncesija",-FPY63*0.21,0)</f>
        <v>#REF!</v>
      </c>
      <c r="FPZ114" s="632" t="e">
        <f>(IF(FPZ47-#REF!&lt;0,0,FPZ47-#REF!)+#REF!)*1.21+IF($D$5="Koncesija",-FPZ63*0.21,0)</f>
        <v>#REF!</v>
      </c>
      <c r="FQA114" s="632" t="e">
        <f>(IF(FQA47-#REF!&lt;0,0,FQA47-#REF!)+#REF!)*1.21+IF($D$5="Koncesija",-FQA63*0.21,0)</f>
        <v>#REF!</v>
      </c>
      <c r="FQB114" s="632" t="e">
        <f>(IF(FQB47-#REF!&lt;0,0,FQB47-#REF!)+#REF!)*1.21+IF($D$5="Koncesija",-FQB63*0.21,0)</f>
        <v>#REF!</v>
      </c>
      <c r="FQC114" s="632" t="e">
        <f>(IF(FQC47-#REF!&lt;0,0,FQC47-#REF!)+#REF!)*1.21+IF($D$5="Koncesija",-FQC63*0.21,0)</f>
        <v>#REF!</v>
      </c>
      <c r="FQD114" s="632" t="e">
        <f>(IF(FQD47-#REF!&lt;0,0,FQD47-#REF!)+#REF!)*1.21+IF($D$5="Koncesija",-FQD63*0.21,0)</f>
        <v>#REF!</v>
      </c>
      <c r="FQE114" s="632" t="e">
        <f>(IF(FQE47-#REF!&lt;0,0,FQE47-#REF!)+#REF!)*1.21+IF($D$5="Koncesija",-FQE63*0.21,0)</f>
        <v>#REF!</v>
      </c>
      <c r="FQF114" s="632" t="e">
        <f>(IF(FQF47-#REF!&lt;0,0,FQF47-#REF!)+#REF!)*1.21+IF($D$5="Koncesija",-FQF63*0.21,0)</f>
        <v>#REF!</v>
      </c>
      <c r="FQG114" s="632" t="e">
        <f>(IF(FQG47-#REF!&lt;0,0,FQG47-#REF!)+#REF!)*1.21+IF($D$5="Koncesija",-FQG63*0.21,0)</f>
        <v>#REF!</v>
      </c>
      <c r="FQH114" s="632" t="e">
        <f>(IF(FQH47-#REF!&lt;0,0,FQH47-#REF!)+#REF!)*1.21+IF($D$5="Koncesija",-FQH63*0.21,0)</f>
        <v>#REF!</v>
      </c>
      <c r="FQI114" s="632" t="e">
        <f>(IF(FQI47-#REF!&lt;0,0,FQI47-#REF!)+#REF!)*1.21+IF($D$5="Koncesija",-FQI63*0.21,0)</f>
        <v>#REF!</v>
      </c>
      <c r="FQJ114" s="632" t="e">
        <f>(IF(FQJ47-#REF!&lt;0,0,FQJ47-#REF!)+#REF!)*1.21+IF($D$5="Koncesija",-FQJ63*0.21,0)</f>
        <v>#REF!</v>
      </c>
      <c r="FQK114" s="632" t="e">
        <f>(IF(FQK47-#REF!&lt;0,0,FQK47-#REF!)+#REF!)*1.21+IF($D$5="Koncesija",-FQK63*0.21,0)</f>
        <v>#REF!</v>
      </c>
      <c r="FQL114" s="632" t="e">
        <f>(IF(FQL47-#REF!&lt;0,0,FQL47-#REF!)+#REF!)*1.21+IF($D$5="Koncesija",-FQL63*0.21,0)</f>
        <v>#REF!</v>
      </c>
      <c r="FQM114" s="632" t="e">
        <f>(IF(FQM47-#REF!&lt;0,0,FQM47-#REF!)+#REF!)*1.21+IF($D$5="Koncesija",-FQM63*0.21,0)</f>
        <v>#REF!</v>
      </c>
      <c r="FQN114" s="632" t="e">
        <f>(IF(FQN47-#REF!&lt;0,0,FQN47-#REF!)+#REF!)*1.21+IF($D$5="Koncesija",-FQN63*0.21,0)</f>
        <v>#REF!</v>
      </c>
      <c r="FQO114" s="632" t="e">
        <f>(IF(FQO47-#REF!&lt;0,0,FQO47-#REF!)+#REF!)*1.21+IF($D$5="Koncesija",-FQO63*0.21,0)</f>
        <v>#REF!</v>
      </c>
      <c r="FQP114" s="632" t="e">
        <f>(IF(FQP47-#REF!&lt;0,0,FQP47-#REF!)+#REF!)*1.21+IF($D$5="Koncesija",-FQP63*0.21,0)</f>
        <v>#REF!</v>
      </c>
      <c r="FQQ114" s="632" t="e">
        <f>(IF(FQQ47-#REF!&lt;0,0,FQQ47-#REF!)+#REF!)*1.21+IF($D$5="Koncesija",-FQQ63*0.21,0)</f>
        <v>#REF!</v>
      </c>
      <c r="FQR114" s="632" t="e">
        <f>(IF(FQR47-#REF!&lt;0,0,FQR47-#REF!)+#REF!)*1.21+IF($D$5="Koncesija",-FQR63*0.21,0)</f>
        <v>#REF!</v>
      </c>
      <c r="FQS114" s="632" t="e">
        <f>(IF(FQS47-#REF!&lt;0,0,FQS47-#REF!)+#REF!)*1.21+IF($D$5="Koncesija",-FQS63*0.21,0)</f>
        <v>#REF!</v>
      </c>
      <c r="FQT114" s="632" t="e">
        <f>(IF(FQT47-#REF!&lt;0,0,FQT47-#REF!)+#REF!)*1.21+IF($D$5="Koncesija",-FQT63*0.21,0)</f>
        <v>#REF!</v>
      </c>
      <c r="FQU114" s="632" t="e">
        <f>(IF(FQU47-#REF!&lt;0,0,FQU47-#REF!)+#REF!)*1.21+IF($D$5="Koncesija",-FQU63*0.21,0)</f>
        <v>#REF!</v>
      </c>
      <c r="FQV114" s="632" t="e">
        <f>(IF(FQV47-#REF!&lt;0,0,FQV47-#REF!)+#REF!)*1.21+IF($D$5="Koncesija",-FQV63*0.21,0)</f>
        <v>#REF!</v>
      </c>
      <c r="FQW114" s="632" t="e">
        <f>(IF(FQW47-#REF!&lt;0,0,FQW47-#REF!)+#REF!)*1.21+IF($D$5="Koncesija",-FQW63*0.21,0)</f>
        <v>#REF!</v>
      </c>
      <c r="FQX114" s="632" t="e">
        <f>(IF(FQX47-#REF!&lt;0,0,FQX47-#REF!)+#REF!)*1.21+IF($D$5="Koncesija",-FQX63*0.21,0)</f>
        <v>#REF!</v>
      </c>
      <c r="FQY114" s="632" t="e">
        <f>(IF(FQY47-#REF!&lt;0,0,FQY47-#REF!)+#REF!)*1.21+IF($D$5="Koncesija",-FQY63*0.21,0)</f>
        <v>#REF!</v>
      </c>
      <c r="FQZ114" s="632" t="e">
        <f>(IF(FQZ47-#REF!&lt;0,0,FQZ47-#REF!)+#REF!)*1.21+IF($D$5="Koncesija",-FQZ63*0.21,0)</f>
        <v>#REF!</v>
      </c>
      <c r="FRA114" s="632" t="e">
        <f>(IF(FRA47-#REF!&lt;0,0,FRA47-#REF!)+#REF!)*1.21+IF($D$5="Koncesija",-FRA63*0.21,0)</f>
        <v>#REF!</v>
      </c>
      <c r="FRB114" s="632" t="e">
        <f>(IF(FRB47-#REF!&lt;0,0,FRB47-#REF!)+#REF!)*1.21+IF($D$5="Koncesija",-FRB63*0.21,0)</f>
        <v>#REF!</v>
      </c>
      <c r="FRC114" s="632" t="e">
        <f>(IF(FRC47-#REF!&lt;0,0,FRC47-#REF!)+#REF!)*1.21+IF($D$5="Koncesija",-FRC63*0.21,0)</f>
        <v>#REF!</v>
      </c>
      <c r="FRD114" s="632" t="e">
        <f>(IF(FRD47-#REF!&lt;0,0,FRD47-#REF!)+#REF!)*1.21+IF($D$5="Koncesija",-FRD63*0.21,0)</f>
        <v>#REF!</v>
      </c>
      <c r="FRE114" s="632" t="e">
        <f>(IF(FRE47-#REF!&lt;0,0,FRE47-#REF!)+#REF!)*1.21+IF($D$5="Koncesija",-FRE63*0.21,0)</f>
        <v>#REF!</v>
      </c>
      <c r="FRF114" s="632" t="e">
        <f>(IF(FRF47-#REF!&lt;0,0,FRF47-#REF!)+#REF!)*1.21+IF($D$5="Koncesija",-FRF63*0.21,0)</f>
        <v>#REF!</v>
      </c>
      <c r="FRG114" s="632" t="e">
        <f>(IF(FRG47-#REF!&lt;0,0,FRG47-#REF!)+#REF!)*1.21+IF($D$5="Koncesija",-FRG63*0.21,0)</f>
        <v>#REF!</v>
      </c>
      <c r="FRH114" s="632" t="e">
        <f>(IF(FRH47-#REF!&lt;0,0,FRH47-#REF!)+#REF!)*1.21+IF($D$5="Koncesija",-FRH63*0.21,0)</f>
        <v>#REF!</v>
      </c>
      <c r="FRI114" s="632" t="e">
        <f>(IF(FRI47-#REF!&lt;0,0,FRI47-#REF!)+#REF!)*1.21+IF($D$5="Koncesija",-FRI63*0.21,0)</f>
        <v>#REF!</v>
      </c>
      <c r="FRJ114" s="632" t="e">
        <f>(IF(FRJ47-#REF!&lt;0,0,FRJ47-#REF!)+#REF!)*1.21+IF($D$5="Koncesija",-FRJ63*0.21,0)</f>
        <v>#REF!</v>
      </c>
      <c r="FRK114" s="632" t="e">
        <f>(IF(FRK47-#REF!&lt;0,0,FRK47-#REF!)+#REF!)*1.21+IF($D$5="Koncesija",-FRK63*0.21,0)</f>
        <v>#REF!</v>
      </c>
      <c r="FRL114" s="632" t="e">
        <f>(IF(FRL47-#REF!&lt;0,0,FRL47-#REF!)+#REF!)*1.21+IF($D$5="Koncesija",-FRL63*0.21,0)</f>
        <v>#REF!</v>
      </c>
      <c r="FRM114" s="632" t="e">
        <f>(IF(FRM47-#REF!&lt;0,0,FRM47-#REF!)+#REF!)*1.21+IF($D$5="Koncesija",-FRM63*0.21,0)</f>
        <v>#REF!</v>
      </c>
      <c r="FRN114" s="632" t="e">
        <f>(IF(FRN47-#REF!&lt;0,0,FRN47-#REF!)+#REF!)*1.21+IF($D$5="Koncesija",-FRN63*0.21,0)</f>
        <v>#REF!</v>
      </c>
      <c r="FRO114" s="632" t="e">
        <f>(IF(FRO47-#REF!&lt;0,0,FRO47-#REF!)+#REF!)*1.21+IF($D$5="Koncesija",-FRO63*0.21,0)</f>
        <v>#REF!</v>
      </c>
      <c r="FRP114" s="632" t="e">
        <f>(IF(FRP47-#REF!&lt;0,0,FRP47-#REF!)+#REF!)*1.21+IF($D$5="Koncesija",-FRP63*0.21,0)</f>
        <v>#REF!</v>
      </c>
      <c r="FRQ114" s="632" t="e">
        <f>(IF(FRQ47-#REF!&lt;0,0,FRQ47-#REF!)+#REF!)*1.21+IF($D$5="Koncesija",-FRQ63*0.21,0)</f>
        <v>#REF!</v>
      </c>
      <c r="FRR114" s="632" t="e">
        <f>(IF(FRR47-#REF!&lt;0,0,FRR47-#REF!)+#REF!)*1.21+IF($D$5="Koncesija",-FRR63*0.21,0)</f>
        <v>#REF!</v>
      </c>
      <c r="FRS114" s="632" t="e">
        <f>(IF(FRS47-#REF!&lt;0,0,FRS47-#REF!)+#REF!)*1.21+IF($D$5="Koncesija",-FRS63*0.21,0)</f>
        <v>#REF!</v>
      </c>
      <c r="FRT114" s="632" t="e">
        <f>(IF(FRT47-#REF!&lt;0,0,FRT47-#REF!)+#REF!)*1.21+IF($D$5="Koncesija",-FRT63*0.21,0)</f>
        <v>#REF!</v>
      </c>
      <c r="FRU114" s="632" t="e">
        <f>(IF(FRU47-#REF!&lt;0,0,FRU47-#REF!)+#REF!)*1.21+IF($D$5="Koncesija",-FRU63*0.21,0)</f>
        <v>#REF!</v>
      </c>
      <c r="FRV114" s="632" t="e">
        <f>(IF(FRV47-#REF!&lt;0,0,FRV47-#REF!)+#REF!)*1.21+IF($D$5="Koncesija",-FRV63*0.21,0)</f>
        <v>#REF!</v>
      </c>
      <c r="FRW114" s="632" t="e">
        <f>(IF(FRW47-#REF!&lt;0,0,FRW47-#REF!)+#REF!)*1.21+IF($D$5="Koncesija",-FRW63*0.21,0)</f>
        <v>#REF!</v>
      </c>
      <c r="FRX114" s="632" t="e">
        <f>(IF(FRX47-#REF!&lt;0,0,FRX47-#REF!)+#REF!)*1.21+IF($D$5="Koncesija",-FRX63*0.21,0)</f>
        <v>#REF!</v>
      </c>
      <c r="FRY114" s="632" t="e">
        <f>(IF(FRY47-#REF!&lt;0,0,FRY47-#REF!)+#REF!)*1.21+IF($D$5="Koncesija",-FRY63*0.21,0)</f>
        <v>#REF!</v>
      </c>
      <c r="FRZ114" s="632" t="e">
        <f>(IF(FRZ47-#REF!&lt;0,0,FRZ47-#REF!)+#REF!)*1.21+IF($D$5="Koncesija",-FRZ63*0.21,0)</f>
        <v>#REF!</v>
      </c>
      <c r="FSA114" s="632" t="e">
        <f>(IF(FSA47-#REF!&lt;0,0,FSA47-#REF!)+#REF!)*1.21+IF($D$5="Koncesija",-FSA63*0.21,0)</f>
        <v>#REF!</v>
      </c>
      <c r="FSB114" s="632" t="e">
        <f>(IF(FSB47-#REF!&lt;0,0,FSB47-#REF!)+#REF!)*1.21+IF($D$5="Koncesija",-FSB63*0.21,0)</f>
        <v>#REF!</v>
      </c>
      <c r="FSC114" s="632" t="e">
        <f>(IF(FSC47-#REF!&lt;0,0,FSC47-#REF!)+#REF!)*1.21+IF($D$5="Koncesija",-FSC63*0.21,0)</f>
        <v>#REF!</v>
      </c>
      <c r="FSD114" s="632" t="e">
        <f>(IF(FSD47-#REF!&lt;0,0,FSD47-#REF!)+#REF!)*1.21+IF($D$5="Koncesija",-FSD63*0.21,0)</f>
        <v>#REF!</v>
      </c>
      <c r="FSE114" s="632" t="e">
        <f>(IF(FSE47-#REF!&lt;0,0,FSE47-#REF!)+#REF!)*1.21+IF($D$5="Koncesija",-FSE63*0.21,0)</f>
        <v>#REF!</v>
      </c>
      <c r="FSF114" s="632" t="e">
        <f>(IF(FSF47-#REF!&lt;0,0,FSF47-#REF!)+#REF!)*1.21+IF($D$5="Koncesija",-FSF63*0.21,0)</f>
        <v>#REF!</v>
      </c>
      <c r="FSG114" s="632" t="e">
        <f>(IF(FSG47-#REF!&lt;0,0,FSG47-#REF!)+#REF!)*1.21+IF($D$5="Koncesija",-FSG63*0.21,0)</f>
        <v>#REF!</v>
      </c>
      <c r="FSH114" s="632" t="e">
        <f>(IF(FSH47-#REF!&lt;0,0,FSH47-#REF!)+#REF!)*1.21+IF($D$5="Koncesija",-FSH63*0.21,0)</f>
        <v>#REF!</v>
      </c>
      <c r="FSI114" s="632" t="e">
        <f>(IF(FSI47-#REF!&lt;0,0,FSI47-#REF!)+#REF!)*1.21+IF($D$5="Koncesija",-FSI63*0.21,0)</f>
        <v>#REF!</v>
      </c>
      <c r="FSJ114" s="632" t="e">
        <f>(IF(FSJ47-#REF!&lt;0,0,FSJ47-#REF!)+#REF!)*1.21+IF($D$5="Koncesija",-FSJ63*0.21,0)</f>
        <v>#REF!</v>
      </c>
      <c r="FSK114" s="632" t="e">
        <f>(IF(FSK47-#REF!&lt;0,0,FSK47-#REF!)+#REF!)*1.21+IF($D$5="Koncesija",-FSK63*0.21,0)</f>
        <v>#REF!</v>
      </c>
      <c r="FSL114" s="632" t="e">
        <f>(IF(FSL47-#REF!&lt;0,0,FSL47-#REF!)+#REF!)*1.21+IF($D$5="Koncesija",-FSL63*0.21,0)</f>
        <v>#REF!</v>
      </c>
      <c r="FSM114" s="632" t="e">
        <f>(IF(FSM47-#REF!&lt;0,0,FSM47-#REF!)+#REF!)*1.21+IF($D$5="Koncesija",-FSM63*0.21,0)</f>
        <v>#REF!</v>
      </c>
      <c r="FSN114" s="632" t="e">
        <f>(IF(FSN47-#REF!&lt;0,0,FSN47-#REF!)+#REF!)*1.21+IF($D$5="Koncesija",-FSN63*0.21,0)</f>
        <v>#REF!</v>
      </c>
      <c r="FSO114" s="632" t="e">
        <f>(IF(FSO47-#REF!&lt;0,0,FSO47-#REF!)+#REF!)*1.21+IF($D$5="Koncesija",-FSO63*0.21,0)</f>
        <v>#REF!</v>
      </c>
      <c r="FSP114" s="632" t="e">
        <f>(IF(FSP47-#REF!&lt;0,0,FSP47-#REF!)+#REF!)*1.21+IF($D$5="Koncesija",-FSP63*0.21,0)</f>
        <v>#REF!</v>
      </c>
      <c r="FSQ114" s="632" t="e">
        <f>(IF(FSQ47-#REF!&lt;0,0,FSQ47-#REF!)+#REF!)*1.21+IF($D$5="Koncesija",-FSQ63*0.21,0)</f>
        <v>#REF!</v>
      </c>
      <c r="FSR114" s="632" t="e">
        <f>(IF(FSR47-#REF!&lt;0,0,FSR47-#REF!)+#REF!)*1.21+IF($D$5="Koncesija",-FSR63*0.21,0)</f>
        <v>#REF!</v>
      </c>
      <c r="FSS114" s="632" t="e">
        <f>(IF(FSS47-#REF!&lt;0,0,FSS47-#REF!)+#REF!)*1.21+IF($D$5="Koncesija",-FSS63*0.21,0)</f>
        <v>#REF!</v>
      </c>
      <c r="FST114" s="632" t="e">
        <f>(IF(FST47-#REF!&lt;0,0,FST47-#REF!)+#REF!)*1.21+IF($D$5="Koncesija",-FST63*0.21,0)</f>
        <v>#REF!</v>
      </c>
      <c r="FSU114" s="632" t="e">
        <f>(IF(FSU47-#REF!&lt;0,0,FSU47-#REF!)+#REF!)*1.21+IF($D$5="Koncesija",-FSU63*0.21,0)</f>
        <v>#REF!</v>
      </c>
      <c r="FSV114" s="632" t="e">
        <f>(IF(FSV47-#REF!&lt;0,0,FSV47-#REF!)+#REF!)*1.21+IF($D$5="Koncesija",-FSV63*0.21,0)</f>
        <v>#REF!</v>
      </c>
      <c r="FSW114" s="632" t="e">
        <f>(IF(FSW47-#REF!&lt;0,0,FSW47-#REF!)+#REF!)*1.21+IF($D$5="Koncesija",-FSW63*0.21,0)</f>
        <v>#REF!</v>
      </c>
      <c r="FSX114" s="632" t="e">
        <f>(IF(FSX47-#REF!&lt;0,0,FSX47-#REF!)+#REF!)*1.21+IF($D$5="Koncesija",-FSX63*0.21,0)</f>
        <v>#REF!</v>
      </c>
      <c r="FSY114" s="632" t="e">
        <f>(IF(FSY47-#REF!&lt;0,0,FSY47-#REF!)+#REF!)*1.21+IF($D$5="Koncesija",-FSY63*0.21,0)</f>
        <v>#REF!</v>
      </c>
      <c r="FSZ114" s="632" t="e">
        <f>(IF(FSZ47-#REF!&lt;0,0,FSZ47-#REF!)+#REF!)*1.21+IF($D$5="Koncesija",-FSZ63*0.21,0)</f>
        <v>#REF!</v>
      </c>
      <c r="FTA114" s="632" t="e">
        <f>(IF(FTA47-#REF!&lt;0,0,FTA47-#REF!)+#REF!)*1.21+IF($D$5="Koncesija",-FTA63*0.21,0)</f>
        <v>#REF!</v>
      </c>
      <c r="FTB114" s="632" t="e">
        <f>(IF(FTB47-#REF!&lt;0,0,FTB47-#REF!)+#REF!)*1.21+IF($D$5="Koncesija",-FTB63*0.21,0)</f>
        <v>#REF!</v>
      </c>
      <c r="FTC114" s="632" t="e">
        <f>(IF(FTC47-#REF!&lt;0,0,FTC47-#REF!)+#REF!)*1.21+IF($D$5="Koncesija",-FTC63*0.21,0)</f>
        <v>#REF!</v>
      </c>
      <c r="FTD114" s="632" t="e">
        <f>(IF(FTD47-#REF!&lt;0,0,FTD47-#REF!)+#REF!)*1.21+IF($D$5="Koncesija",-FTD63*0.21,0)</f>
        <v>#REF!</v>
      </c>
      <c r="FTE114" s="632" t="e">
        <f>(IF(FTE47-#REF!&lt;0,0,FTE47-#REF!)+#REF!)*1.21+IF($D$5="Koncesija",-FTE63*0.21,0)</f>
        <v>#REF!</v>
      </c>
      <c r="FTF114" s="632" t="e">
        <f>(IF(FTF47-#REF!&lt;0,0,FTF47-#REF!)+#REF!)*1.21+IF($D$5="Koncesija",-FTF63*0.21,0)</f>
        <v>#REF!</v>
      </c>
      <c r="FTG114" s="632" t="e">
        <f>(IF(FTG47-#REF!&lt;0,0,FTG47-#REF!)+#REF!)*1.21+IF($D$5="Koncesija",-FTG63*0.21,0)</f>
        <v>#REF!</v>
      </c>
      <c r="FTH114" s="632" t="e">
        <f>(IF(FTH47-#REF!&lt;0,0,FTH47-#REF!)+#REF!)*1.21+IF($D$5="Koncesija",-FTH63*0.21,0)</f>
        <v>#REF!</v>
      </c>
      <c r="FTI114" s="632" t="e">
        <f>(IF(FTI47-#REF!&lt;0,0,FTI47-#REF!)+#REF!)*1.21+IF($D$5="Koncesija",-FTI63*0.21,0)</f>
        <v>#REF!</v>
      </c>
      <c r="FTJ114" s="632" t="e">
        <f>(IF(FTJ47-#REF!&lt;0,0,FTJ47-#REF!)+#REF!)*1.21+IF($D$5="Koncesija",-FTJ63*0.21,0)</f>
        <v>#REF!</v>
      </c>
      <c r="FTK114" s="632" t="e">
        <f>(IF(FTK47-#REF!&lt;0,0,FTK47-#REF!)+#REF!)*1.21+IF($D$5="Koncesija",-FTK63*0.21,0)</f>
        <v>#REF!</v>
      </c>
      <c r="FTL114" s="632" t="e">
        <f>(IF(FTL47-#REF!&lt;0,0,FTL47-#REF!)+#REF!)*1.21+IF($D$5="Koncesija",-FTL63*0.21,0)</f>
        <v>#REF!</v>
      </c>
      <c r="FTM114" s="632" t="e">
        <f>(IF(FTM47-#REF!&lt;0,0,FTM47-#REF!)+#REF!)*1.21+IF($D$5="Koncesija",-FTM63*0.21,0)</f>
        <v>#REF!</v>
      </c>
      <c r="FTN114" s="632" t="e">
        <f>(IF(FTN47-#REF!&lt;0,0,FTN47-#REF!)+#REF!)*1.21+IF($D$5="Koncesija",-FTN63*0.21,0)</f>
        <v>#REF!</v>
      </c>
      <c r="FTO114" s="632" t="e">
        <f>(IF(FTO47-#REF!&lt;0,0,FTO47-#REF!)+#REF!)*1.21+IF($D$5="Koncesija",-FTO63*0.21,0)</f>
        <v>#REF!</v>
      </c>
      <c r="FTP114" s="632" t="e">
        <f>(IF(FTP47-#REF!&lt;0,0,FTP47-#REF!)+#REF!)*1.21+IF($D$5="Koncesija",-FTP63*0.21,0)</f>
        <v>#REF!</v>
      </c>
      <c r="FTQ114" s="632" t="e">
        <f>(IF(FTQ47-#REF!&lt;0,0,FTQ47-#REF!)+#REF!)*1.21+IF($D$5="Koncesija",-FTQ63*0.21,0)</f>
        <v>#REF!</v>
      </c>
      <c r="FTR114" s="632" t="e">
        <f>(IF(FTR47-#REF!&lt;0,0,FTR47-#REF!)+#REF!)*1.21+IF($D$5="Koncesija",-FTR63*0.21,0)</f>
        <v>#REF!</v>
      </c>
      <c r="FTS114" s="632" t="e">
        <f>(IF(FTS47-#REF!&lt;0,0,FTS47-#REF!)+#REF!)*1.21+IF($D$5="Koncesija",-FTS63*0.21,0)</f>
        <v>#REF!</v>
      </c>
      <c r="FTT114" s="632" t="e">
        <f>(IF(FTT47-#REF!&lt;0,0,FTT47-#REF!)+#REF!)*1.21+IF($D$5="Koncesija",-FTT63*0.21,0)</f>
        <v>#REF!</v>
      </c>
      <c r="FTU114" s="632" t="e">
        <f>(IF(FTU47-#REF!&lt;0,0,FTU47-#REF!)+#REF!)*1.21+IF($D$5="Koncesija",-FTU63*0.21,0)</f>
        <v>#REF!</v>
      </c>
      <c r="FTV114" s="632" t="e">
        <f>(IF(FTV47-#REF!&lt;0,0,FTV47-#REF!)+#REF!)*1.21+IF($D$5="Koncesija",-FTV63*0.21,0)</f>
        <v>#REF!</v>
      </c>
      <c r="FTW114" s="632" t="e">
        <f>(IF(FTW47-#REF!&lt;0,0,FTW47-#REF!)+#REF!)*1.21+IF($D$5="Koncesija",-FTW63*0.21,0)</f>
        <v>#REF!</v>
      </c>
      <c r="FTX114" s="632" t="e">
        <f>(IF(FTX47-#REF!&lt;0,0,FTX47-#REF!)+#REF!)*1.21+IF($D$5="Koncesija",-FTX63*0.21,0)</f>
        <v>#REF!</v>
      </c>
      <c r="FTY114" s="632" t="e">
        <f>(IF(FTY47-#REF!&lt;0,0,FTY47-#REF!)+#REF!)*1.21+IF($D$5="Koncesija",-FTY63*0.21,0)</f>
        <v>#REF!</v>
      </c>
      <c r="FTZ114" s="632" t="e">
        <f>(IF(FTZ47-#REF!&lt;0,0,FTZ47-#REF!)+#REF!)*1.21+IF($D$5="Koncesija",-FTZ63*0.21,0)</f>
        <v>#REF!</v>
      </c>
      <c r="FUA114" s="632" t="e">
        <f>(IF(FUA47-#REF!&lt;0,0,FUA47-#REF!)+#REF!)*1.21+IF($D$5="Koncesija",-FUA63*0.21,0)</f>
        <v>#REF!</v>
      </c>
      <c r="FUB114" s="632" t="e">
        <f>(IF(FUB47-#REF!&lt;0,0,FUB47-#REF!)+#REF!)*1.21+IF($D$5="Koncesija",-FUB63*0.21,0)</f>
        <v>#REF!</v>
      </c>
      <c r="FUC114" s="632" t="e">
        <f>(IF(FUC47-#REF!&lt;0,0,FUC47-#REF!)+#REF!)*1.21+IF($D$5="Koncesija",-FUC63*0.21,0)</f>
        <v>#REF!</v>
      </c>
      <c r="FUD114" s="632" t="e">
        <f>(IF(FUD47-#REF!&lt;0,0,FUD47-#REF!)+#REF!)*1.21+IF($D$5="Koncesija",-FUD63*0.21,0)</f>
        <v>#REF!</v>
      </c>
      <c r="FUE114" s="632" t="e">
        <f>(IF(FUE47-#REF!&lt;0,0,FUE47-#REF!)+#REF!)*1.21+IF($D$5="Koncesija",-FUE63*0.21,0)</f>
        <v>#REF!</v>
      </c>
      <c r="FUF114" s="632" t="e">
        <f>(IF(FUF47-#REF!&lt;0,0,FUF47-#REF!)+#REF!)*1.21+IF($D$5="Koncesija",-FUF63*0.21,0)</f>
        <v>#REF!</v>
      </c>
      <c r="FUG114" s="632" t="e">
        <f>(IF(FUG47-#REF!&lt;0,0,FUG47-#REF!)+#REF!)*1.21+IF($D$5="Koncesija",-FUG63*0.21,0)</f>
        <v>#REF!</v>
      </c>
      <c r="FUH114" s="632" t="e">
        <f>(IF(FUH47-#REF!&lt;0,0,FUH47-#REF!)+#REF!)*1.21+IF($D$5="Koncesija",-FUH63*0.21,0)</f>
        <v>#REF!</v>
      </c>
      <c r="FUI114" s="632" t="e">
        <f>(IF(FUI47-#REF!&lt;0,0,FUI47-#REF!)+#REF!)*1.21+IF($D$5="Koncesija",-FUI63*0.21,0)</f>
        <v>#REF!</v>
      </c>
      <c r="FUJ114" s="632" t="e">
        <f>(IF(FUJ47-#REF!&lt;0,0,FUJ47-#REF!)+#REF!)*1.21+IF($D$5="Koncesija",-FUJ63*0.21,0)</f>
        <v>#REF!</v>
      </c>
      <c r="FUK114" s="632" t="e">
        <f>(IF(FUK47-#REF!&lt;0,0,FUK47-#REF!)+#REF!)*1.21+IF($D$5="Koncesija",-FUK63*0.21,0)</f>
        <v>#REF!</v>
      </c>
      <c r="FUL114" s="632" t="e">
        <f>(IF(FUL47-#REF!&lt;0,0,FUL47-#REF!)+#REF!)*1.21+IF($D$5="Koncesija",-FUL63*0.21,0)</f>
        <v>#REF!</v>
      </c>
      <c r="FUM114" s="632" t="e">
        <f>(IF(FUM47-#REF!&lt;0,0,FUM47-#REF!)+#REF!)*1.21+IF($D$5="Koncesija",-FUM63*0.21,0)</f>
        <v>#REF!</v>
      </c>
      <c r="FUN114" s="632" t="e">
        <f>(IF(FUN47-#REF!&lt;0,0,FUN47-#REF!)+#REF!)*1.21+IF($D$5="Koncesija",-FUN63*0.21,0)</f>
        <v>#REF!</v>
      </c>
      <c r="FUO114" s="632" t="e">
        <f>(IF(FUO47-#REF!&lt;0,0,FUO47-#REF!)+#REF!)*1.21+IF($D$5="Koncesija",-FUO63*0.21,0)</f>
        <v>#REF!</v>
      </c>
      <c r="FUP114" s="632" t="e">
        <f>(IF(FUP47-#REF!&lt;0,0,FUP47-#REF!)+#REF!)*1.21+IF($D$5="Koncesija",-FUP63*0.21,0)</f>
        <v>#REF!</v>
      </c>
      <c r="FUQ114" s="632" t="e">
        <f>(IF(FUQ47-#REF!&lt;0,0,FUQ47-#REF!)+#REF!)*1.21+IF($D$5="Koncesija",-FUQ63*0.21,0)</f>
        <v>#REF!</v>
      </c>
      <c r="FUR114" s="632" t="e">
        <f>(IF(FUR47-#REF!&lt;0,0,FUR47-#REF!)+#REF!)*1.21+IF($D$5="Koncesija",-FUR63*0.21,0)</f>
        <v>#REF!</v>
      </c>
      <c r="FUS114" s="632" t="e">
        <f>(IF(FUS47-#REF!&lt;0,0,FUS47-#REF!)+#REF!)*1.21+IF($D$5="Koncesija",-FUS63*0.21,0)</f>
        <v>#REF!</v>
      </c>
      <c r="FUT114" s="632" t="e">
        <f>(IF(FUT47-#REF!&lt;0,0,FUT47-#REF!)+#REF!)*1.21+IF($D$5="Koncesija",-FUT63*0.21,0)</f>
        <v>#REF!</v>
      </c>
      <c r="FUU114" s="632" t="e">
        <f>(IF(FUU47-#REF!&lt;0,0,FUU47-#REF!)+#REF!)*1.21+IF($D$5="Koncesija",-FUU63*0.21,0)</f>
        <v>#REF!</v>
      </c>
      <c r="FUV114" s="632" t="e">
        <f>(IF(FUV47-#REF!&lt;0,0,FUV47-#REF!)+#REF!)*1.21+IF($D$5="Koncesija",-FUV63*0.21,0)</f>
        <v>#REF!</v>
      </c>
      <c r="FUW114" s="632" t="e">
        <f>(IF(FUW47-#REF!&lt;0,0,FUW47-#REF!)+#REF!)*1.21+IF($D$5="Koncesija",-FUW63*0.21,0)</f>
        <v>#REF!</v>
      </c>
      <c r="FUX114" s="632" t="e">
        <f>(IF(FUX47-#REF!&lt;0,0,FUX47-#REF!)+#REF!)*1.21+IF($D$5="Koncesija",-FUX63*0.21,0)</f>
        <v>#REF!</v>
      </c>
      <c r="FUY114" s="632" t="e">
        <f>(IF(FUY47-#REF!&lt;0,0,FUY47-#REF!)+#REF!)*1.21+IF($D$5="Koncesija",-FUY63*0.21,0)</f>
        <v>#REF!</v>
      </c>
      <c r="FUZ114" s="632" t="e">
        <f>(IF(FUZ47-#REF!&lt;0,0,FUZ47-#REF!)+#REF!)*1.21+IF($D$5="Koncesija",-FUZ63*0.21,0)</f>
        <v>#REF!</v>
      </c>
      <c r="FVA114" s="632" t="e">
        <f>(IF(FVA47-#REF!&lt;0,0,FVA47-#REF!)+#REF!)*1.21+IF($D$5="Koncesija",-FVA63*0.21,0)</f>
        <v>#REF!</v>
      </c>
      <c r="FVB114" s="632" t="e">
        <f>(IF(FVB47-#REF!&lt;0,0,FVB47-#REF!)+#REF!)*1.21+IF($D$5="Koncesija",-FVB63*0.21,0)</f>
        <v>#REF!</v>
      </c>
      <c r="FVC114" s="632" t="e">
        <f>(IF(FVC47-#REF!&lt;0,0,FVC47-#REF!)+#REF!)*1.21+IF($D$5="Koncesija",-FVC63*0.21,0)</f>
        <v>#REF!</v>
      </c>
      <c r="FVD114" s="632" t="e">
        <f>(IF(FVD47-#REF!&lt;0,0,FVD47-#REF!)+#REF!)*1.21+IF($D$5="Koncesija",-FVD63*0.21,0)</f>
        <v>#REF!</v>
      </c>
      <c r="FVE114" s="632" t="e">
        <f>(IF(FVE47-#REF!&lt;0,0,FVE47-#REF!)+#REF!)*1.21+IF($D$5="Koncesija",-FVE63*0.21,0)</f>
        <v>#REF!</v>
      </c>
      <c r="FVF114" s="632" t="e">
        <f>(IF(FVF47-#REF!&lt;0,0,FVF47-#REF!)+#REF!)*1.21+IF($D$5="Koncesija",-FVF63*0.21,0)</f>
        <v>#REF!</v>
      </c>
      <c r="FVG114" s="632" t="e">
        <f>(IF(FVG47-#REF!&lt;0,0,FVG47-#REF!)+#REF!)*1.21+IF($D$5="Koncesija",-FVG63*0.21,0)</f>
        <v>#REF!</v>
      </c>
      <c r="FVH114" s="632" t="e">
        <f>(IF(FVH47-#REF!&lt;0,0,FVH47-#REF!)+#REF!)*1.21+IF($D$5="Koncesija",-FVH63*0.21,0)</f>
        <v>#REF!</v>
      </c>
      <c r="FVI114" s="632" t="e">
        <f>(IF(FVI47-#REF!&lt;0,0,FVI47-#REF!)+#REF!)*1.21+IF($D$5="Koncesija",-FVI63*0.21,0)</f>
        <v>#REF!</v>
      </c>
      <c r="FVJ114" s="632" t="e">
        <f>(IF(FVJ47-#REF!&lt;0,0,FVJ47-#REF!)+#REF!)*1.21+IF($D$5="Koncesija",-FVJ63*0.21,0)</f>
        <v>#REF!</v>
      </c>
      <c r="FVK114" s="632" t="e">
        <f>(IF(FVK47-#REF!&lt;0,0,FVK47-#REF!)+#REF!)*1.21+IF($D$5="Koncesija",-FVK63*0.21,0)</f>
        <v>#REF!</v>
      </c>
      <c r="FVL114" s="632" t="e">
        <f>(IF(FVL47-#REF!&lt;0,0,FVL47-#REF!)+#REF!)*1.21+IF($D$5="Koncesija",-FVL63*0.21,0)</f>
        <v>#REF!</v>
      </c>
      <c r="FVM114" s="632" t="e">
        <f>(IF(FVM47-#REF!&lt;0,0,FVM47-#REF!)+#REF!)*1.21+IF($D$5="Koncesija",-FVM63*0.21,0)</f>
        <v>#REF!</v>
      </c>
      <c r="FVN114" s="632" t="e">
        <f>(IF(FVN47-#REF!&lt;0,0,FVN47-#REF!)+#REF!)*1.21+IF($D$5="Koncesija",-FVN63*0.21,0)</f>
        <v>#REF!</v>
      </c>
      <c r="FVO114" s="632" t="e">
        <f>(IF(FVO47-#REF!&lt;0,0,FVO47-#REF!)+#REF!)*1.21+IF($D$5="Koncesija",-FVO63*0.21,0)</f>
        <v>#REF!</v>
      </c>
      <c r="FVP114" s="632" t="e">
        <f>(IF(FVP47-#REF!&lt;0,0,FVP47-#REF!)+#REF!)*1.21+IF($D$5="Koncesija",-FVP63*0.21,0)</f>
        <v>#REF!</v>
      </c>
      <c r="FVQ114" s="632" t="e">
        <f>(IF(FVQ47-#REF!&lt;0,0,FVQ47-#REF!)+#REF!)*1.21+IF($D$5="Koncesija",-FVQ63*0.21,0)</f>
        <v>#REF!</v>
      </c>
      <c r="FVR114" s="632" t="e">
        <f>(IF(FVR47-#REF!&lt;0,0,FVR47-#REF!)+#REF!)*1.21+IF($D$5="Koncesija",-FVR63*0.21,0)</f>
        <v>#REF!</v>
      </c>
      <c r="FVS114" s="632" t="e">
        <f>(IF(FVS47-#REF!&lt;0,0,FVS47-#REF!)+#REF!)*1.21+IF($D$5="Koncesija",-FVS63*0.21,0)</f>
        <v>#REF!</v>
      </c>
      <c r="FVT114" s="632" t="e">
        <f>(IF(FVT47-#REF!&lt;0,0,FVT47-#REF!)+#REF!)*1.21+IF($D$5="Koncesija",-FVT63*0.21,0)</f>
        <v>#REF!</v>
      </c>
      <c r="FVU114" s="632" t="e">
        <f>(IF(FVU47-#REF!&lt;0,0,FVU47-#REF!)+#REF!)*1.21+IF($D$5="Koncesija",-FVU63*0.21,0)</f>
        <v>#REF!</v>
      </c>
      <c r="FVV114" s="632" t="e">
        <f>(IF(FVV47-#REF!&lt;0,0,FVV47-#REF!)+#REF!)*1.21+IF($D$5="Koncesija",-FVV63*0.21,0)</f>
        <v>#REF!</v>
      </c>
      <c r="FVW114" s="632" t="e">
        <f>(IF(FVW47-#REF!&lt;0,0,FVW47-#REF!)+#REF!)*1.21+IF($D$5="Koncesija",-FVW63*0.21,0)</f>
        <v>#REF!</v>
      </c>
      <c r="FVX114" s="632" t="e">
        <f>(IF(FVX47-#REF!&lt;0,0,FVX47-#REF!)+#REF!)*1.21+IF($D$5="Koncesija",-FVX63*0.21,0)</f>
        <v>#REF!</v>
      </c>
      <c r="FVY114" s="632" t="e">
        <f>(IF(FVY47-#REF!&lt;0,0,FVY47-#REF!)+#REF!)*1.21+IF($D$5="Koncesija",-FVY63*0.21,0)</f>
        <v>#REF!</v>
      </c>
      <c r="FVZ114" s="632" t="e">
        <f>(IF(FVZ47-#REF!&lt;0,0,FVZ47-#REF!)+#REF!)*1.21+IF($D$5="Koncesija",-FVZ63*0.21,0)</f>
        <v>#REF!</v>
      </c>
      <c r="FWA114" s="632" t="e">
        <f>(IF(FWA47-#REF!&lt;0,0,FWA47-#REF!)+#REF!)*1.21+IF($D$5="Koncesija",-FWA63*0.21,0)</f>
        <v>#REF!</v>
      </c>
      <c r="FWB114" s="632" t="e">
        <f>(IF(FWB47-#REF!&lt;0,0,FWB47-#REF!)+#REF!)*1.21+IF($D$5="Koncesija",-FWB63*0.21,0)</f>
        <v>#REF!</v>
      </c>
      <c r="FWC114" s="632" t="e">
        <f>(IF(FWC47-#REF!&lt;0,0,FWC47-#REF!)+#REF!)*1.21+IF($D$5="Koncesija",-FWC63*0.21,0)</f>
        <v>#REF!</v>
      </c>
      <c r="FWD114" s="632" t="e">
        <f>(IF(FWD47-#REF!&lt;0,0,FWD47-#REF!)+#REF!)*1.21+IF($D$5="Koncesija",-FWD63*0.21,0)</f>
        <v>#REF!</v>
      </c>
      <c r="FWE114" s="632" t="e">
        <f>(IF(FWE47-#REF!&lt;0,0,FWE47-#REF!)+#REF!)*1.21+IF($D$5="Koncesija",-FWE63*0.21,0)</f>
        <v>#REF!</v>
      </c>
      <c r="FWF114" s="632" t="e">
        <f>(IF(FWF47-#REF!&lt;0,0,FWF47-#REF!)+#REF!)*1.21+IF($D$5="Koncesija",-FWF63*0.21,0)</f>
        <v>#REF!</v>
      </c>
      <c r="FWG114" s="632" t="e">
        <f>(IF(FWG47-#REF!&lt;0,0,FWG47-#REF!)+#REF!)*1.21+IF($D$5="Koncesija",-FWG63*0.21,0)</f>
        <v>#REF!</v>
      </c>
      <c r="FWH114" s="632" t="e">
        <f>(IF(FWH47-#REF!&lt;0,0,FWH47-#REF!)+#REF!)*1.21+IF($D$5="Koncesija",-FWH63*0.21,0)</f>
        <v>#REF!</v>
      </c>
      <c r="FWI114" s="632" t="e">
        <f>(IF(FWI47-#REF!&lt;0,0,FWI47-#REF!)+#REF!)*1.21+IF($D$5="Koncesija",-FWI63*0.21,0)</f>
        <v>#REF!</v>
      </c>
      <c r="FWJ114" s="632" t="e">
        <f>(IF(FWJ47-#REF!&lt;0,0,FWJ47-#REF!)+#REF!)*1.21+IF($D$5="Koncesija",-FWJ63*0.21,0)</f>
        <v>#REF!</v>
      </c>
      <c r="FWK114" s="632" t="e">
        <f>(IF(FWK47-#REF!&lt;0,0,FWK47-#REF!)+#REF!)*1.21+IF($D$5="Koncesija",-FWK63*0.21,0)</f>
        <v>#REF!</v>
      </c>
      <c r="FWL114" s="632" t="e">
        <f>(IF(FWL47-#REF!&lt;0,0,FWL47-#REF!)+#REF!)*1.21+IF($D$5="Koncesija",-FWL63*0.21,0)</f>
        <v>#REF!</v>
      </c>
      <c r="FWM114" s="632" t="e">
        <f>(IF(FWM47-#REF!&lt;0,0,FWM47-#REF!)+#REF!)*1.21+IF($D$5="Koncesija",-FWM63*0.21,0)</f>
        <v>#REF!</v>
      </c>
      <c r="FWN114" s="632" t="e">
        <f>(IF(FWN47-#REF!&lt;0,0,FWN47-#REF!)+#REF!)*1.21+IF($D$5="Koncesija",-FWN63*0.21,0)</f>
        <v>#REF!</v>
      </c>
      <c r="FWO114" s="632" t="e">
        <f>(IF(FWO47-#REF!&lt;0,0,FWO47-#REF!)+#REF!)*1.21+IF($D$5="Koncesija",-FWO63*0.21,0)</f>
        <v>#REF!</v>
      </c>
      <c r="FWP114" s="632" t="e">
        <f>(IF(FWP47-#REF!&lt;0,0,FWP47-#REF!)+#REF!)*1.21+IF($D$5="Koncesija",-FWP63*0.21,0)</f>
        <v>#REF!</v>
      </c>
      <c r="FWQ114" s="632" t="e">
        <f>(IF(FWQ47-#REF!&lt;0,0,FWQ47-#REF!)+#REF!)*1.21+IF($D$5="Koncesija",-FWQ63*0.21,0)</f>
        <v>#REF!</v>
      </c>
      <c r="FWR114" s="632" t="e">
        <f>(IF(FWR47-#REF!&lt;0,0,FWR47-#REF!)+#REF!)*1.21+IF($D$5="Koncesija",-FWR63*0.21,0)</f>
        <v>#REF!</v>
      </c>
      <c r="FWS114" s="632" t="e">
        <f>(IF(FWS47-#REF!&lt;0,0,FWS47-#REF!)+#REF!)*1.21+IF($D$5="Koncesija",-FWS63*0.21,0)</f>
        <v>#REF!</v>
      </c>
      <c r="FWT114" s="632" t="e">
        <f>(IF(FWT47-#REF!&lt;0,0,FWT47-#REF!)+#REF!)*1.21+IF($D$5="Koncesija",-FWT63*0.21,0)</f>
        <v>#REF!</v>
      </c>
      <c r="FWU114" s="632" t="e">
        <f>(IF(FWU47-#REF!&lt;0,0,FWU47-#REF!)+#REF!)*1.21+IF($D$5="Koncesija",-FWU63*0.21,0)</f>
        <v>#REF!</v>
      </c>
      <c r="FWV114" s="632" t="e">
        <f>(IF(FWV47-#REF!&lt;0,0,FWV47-#REF!)+#REF!)*1.21+IF($D$5="Koncesija",-FWV63*0.21,0)</f>
        <v>#REF!</v>
      </c>
      <c r="FWW114" s="632" t="e">
        <f>(IF(FWW47-#REF!&lt;0,0,FWW47-#REF!)+#REF!)*1.21+IF($D$5="Koncesija",-FWW63*0.21,0)</f>
        <v>#REF!</v>
      </c>
      <c r="FWX114" s="632" t="e">
        <f>(IF(FWX47-#REF!&lt;0,0,FWX47-#REF!)+#REF!)*1.21+IF($D$5="Koncesija",-FWX63*0.21,0)</f>
        <v>#REF!</v>
      </c>
      <c r="FWY114" s="632" t="e">
        <f>(IF(FWY47-#REF!&lt;0,0,FWY47-#REF!)+#REF!)*1.21+IF($D$5="Koncesija",-FWY63*0.21,0)</f>
        <v>#REF!</v>
      </c>
      <c r="FWZ114" s="632" t="e">
        <f>(IF(FWZ47-#REF!&lt;0,0,FWZ47-#REF!)+#REF!)*1.21+IF($D$5="Koncesija",-FWZ63*0.21,0)</f>
        <v>#REF!</v>
      </c>
      <c r="FXA114" s="632" t="e">
        <f>(IF(FXA47-#REF!&lt;0,0,FXA47-#REF!)+#REF!)*1.21+IF($D$5="Koncesija",-FXA63*0.21,0)</f>
        <v>#REF!</v>
      </c>
      <c r="FXB114" s="632" t="e">
        <f>(IF(FXB47-#REF!&lt;0,0,FXB47-#REF!)+#REF!)*1.21+IF($D$5="Koncesija",-FXB63*0.21,0)</f>
        <v>#REF!</v>
      </c>
      <c r="FXC114" s="632" t="e">
        <f>(IF(FXC47-#REF!&lt;0,0,FXC47-#REF!)+#REF!)*1.21+IF($D$5="Koncesija",-FXC63*0.21,0)</f>
        <v>#REF!</v>
      </c>
      <c r="FXD114" s="632" t="e">
        <f>(IF(FXD47-#REF!&lt;0,0,FXD47-#REF!)+#REF!)*1.21+IF($D$5="Koncesija",-FXD63*0.21,0)</f>
        <v>#REF!</v>
      </c>
      <c r="FXE114" s="632" t="e">
        <f>(IF(FXE47-#REF!&lt;0,0,FXE47-#REF!)+#REF!)*1.21+IF($D$5="Koncesija",-FXE63*0.21,0)</f>
        <v>#REF!</v>
      </c>
      <c r="FXF114" s="632" t="e">
        <f>(IF(FXF47-#REF!&lt;0,0,FXF47-#REF!)+#REF!)*1.21+IF($D$5="Koncesija",-FXF63*0.21,0)</f>
        <v>#REF!</v>
      </c>
      <c r="FXG114" s="632" t="e">
        <f>(IF(FXG47-#REF!&lt;0,0,FXG47-#REF!)+#REF!)*1.21+IF($D$5="Koncesija",-FXG63*0.21,0)</f>
        <v>#REF!</v>
      </c>
      <c r="FXH114" s="632" t="e">
        <f>(IF(FXH47-#REF!&lt;0,0,FXH47-#REF!)+#REF!)*1.21+IF($D$5="Koncesija",-FXH63*0.21,0)</f>
        <v>#REF!</v>
      </c>
      <c r="FXI114" s="632" t="e">
        <f>(IF(FXI47-#REF!&lt;0,0,FXI47-#REF!)+#REF!)*1.21+IF($D$5="Koncesija",-FXI63*0.21,0)</f>
        <v>#REF!</v>
      </c>
      <c r="FXJ114" s="632" t="e">
        <f>(IF(FXJ47-#REF!&lt;0,0,FXJ47-#REF!)+#REF!)*1.21+IF($D$5="Koncesija",-FXJ63*0.21,0)</f>
        <v>#REF!</v>
      </c>
      <c r="FXK114" s="632" t="e">
        <f>(IF(FXK47-#REF!&lt;0,0,FXK47-#REF!)+#REF!)*1.21+IF($D$5="Koncesija",-FXK63*0.21,0)</f>
        <v>#REF!</v>
      </c>
      <c r="FXL114" s="632" t="e">
        <f>(IF(FXL47-#REF!&lt;0,0,FXL47-#REF!)+#REF!)*1.21+IF($D$5="Koncesija",-FXL63*0.21,0)</f>
        <v>#REF!</v>
      </c>
      <c r="FXM114" s="632" t="e">
        <f>(IF(FXM47-#REF!&lt;0,0,FXM47-#REF!)+#REF!)*1.21+IF($D$5="Koncesija",-FXM63*0.21,0)</f>
        <v>#REF!</v>
      </c>
      <c r="FXN114" s="632" t="e">
        <f>(IF(FXN47-#REF!&lt;0,0,FXN47-#REF!)+#REF!)*1.21+IF($D$5="Koncesija",-FXN63*0.21,0)</f>
        <v>#REF!</v>
      </c>
      <c r="FXO114" s="632" t="e">
        <f>(IF(FXO47-#REF!&lt;0,0,FXO47-#REF!)+#REF!)*1.21+IF($D$5="Koncesija",-FXO63*0.21,0)</f>
        <v>#REF!</v>
      </c>
      <c r="FXP114" s="632" t="e">
        <f>(IF(FXP47-#REF!&lt;0,0,FXP47-#REF!)+#REF!)*1.21+IF($D$5="Koncesija",-FXP63*0.21,0)</f>
        <v>#REF!</v>
      </c>
      <c r="FXQ114" s="632" t="e">
        <f>(IF(FXQ47-#REF!&lt;0,0,FXQ47-#REF!)+#REF!)*1.21+IF($D$5="Koncesija",-FXQ63*0.21,0)</f>
        <v>#REF!</v>
      </c>
      <c r="FXR114" s="632" t="e">
        <f>(IF(FXR47-#REF!&lt;0,0,FXR47-#REF!)+#REF!)*1.21+IF($D$5="Koncesija",-FXR63*0.21,0)</f>
        <v>#REF!</v>
      </c>
      <c r="FXS114" s="632" t="e">
        <f>(IF(FXS47-#REF!&lt;0,0,FXS47-#REF!)+#REF!)*1.21+IF($D$5="Koncesija",-FXS63*0.21,0)</f>
        <v>#REF!</v>
      </c>
      <c r="FXT114" s="632" t="e">
        <f>(IF(FXT47-#REF!&lt;0,0,FXT47-#REF!)+#REF!)*1.21+IF($D$5="Koncesija",-FXT63*0.21,0)</f>
        <v>#REF!</v>
      </c>
      <c r="FXU114" s="632" t="e">
        <f>(IF(FXU47-#REF!&lt;0,0,FXU47-#REF!)+#REF!)*1.21+IF($D$5="Koncesija",-FXU63*0.21,0)</f>
        <v>#REF!</v>
      </c>
      <c r="FXV114" s="632" t="e">
        <f>(IF(FXV47-#REF!&lt;0,0,FXV47-#REF!)+#REF!)*1.21+IF($D$5="Koncesija",-FXV63*0.21,0)</f>
        <v>#REF!</v>
      </c>
      <c r="FXW114" s="632" t="e">
        <f>(IF(FXW47-#REF!&lt;0,0,FXW47-#REF!)+#REF!)*1.21+IF($D$5="Koncesija",-FXW63*0.21,0)</f>
        <v>#REF!</v>
      </c>
      <c r="FXX114" s="632" t="e">
        <f>(IF(FXX47-#REF!&lt;0,0,FXX47-#REF!)+#REF!)*1.21+IF($D$5="Koncesija",-FXX63*0.21,0)</f>
        <v>#REF!</v>
      </c>
      <c r="FXY114" s="632" t="e">
        <f>(IF(FXY47-#REF!&lt;0,0,FXY47-#REF!)+#REF!)*1.21+IF($D$5="Koncesija",-FXY63*0.21,0)</f>
        <v>#REF!</v>
      </c>
      <c r="FXZ114" s="632" t="e">
        <f>(IF(FXZ47-#REF!&lt;0,0,FXZ47-#REF!)+#REF!)*1.21+IF($D$5="Koncesija",-FXZ63*0.21,0)</f>
        <v>#REF!</v>
      </c>
      <c r="FYA114" s="632" t="e">
        <f>(IF(FYA47-#REF!&lt;0,0,FYA47-#REF!)+#REF!)*1.21+IF($D$5="Koncesija",-FYA63*0.21,0)</f>
        <v>#REF!</v>
      </c>
      <c r="FYB114" s="632" t="e">
        <f>(IF(FYB47-#REF!&lt;0,0,FYB47-#REF!)+#REF!)*1.21+IF($D$5="Koncesija",-FYB63*0.21,0)</f>
        <v>#REF!</v>
      </c>
      <c r="FYC114" s="632" t="e">
        <f>(IF(FYC47-#REF!&lt;0,0,FYC47-#REF!)+#REF!)*1.21+IF($D$5="Koncesija",-FYC63*0.21,0)</f>
        <v>#REF!</v>
      </c>
      <c r="FYD114" s="632" t="e">
        <f>(IF(FYD47-#REF!&lt;0,0,FYD47-#REF!)+#REF!)*1.21+IF($D$5="Koncesija",-FYD63*0.21,0)</f>
        <v>#REF!</v>
      </c>
      <c r="FYE114" s="632" t="e">
        <f>(IF(FYE47-#REF!&lt;0,0,FYE47-#REF!)+#REF!)*1.21+IF($D$5="Koncesija",-FYE63*0.21,0)</f>
        <v>#REF!</v>
      </c>
      <c r="FYF114" s="632" t="e">
        <f>(IF(FYF47-#REF!&lt;0,0,FYF47-#REF!)+#REF!)*1.21+IF($D$5="Koncesija",-FYF63*0.21,0)</f>
        <v>#REF!</v>
      </c>
      <c r="FYG114" s="632" t="e">
        <f>(IF(FYG47-#REF!&lt;0,0,FYG47-#REF!)+#REF!)*1.21+IF($D$5="Koncesija",-FYG63*0.21,0)</f>
        <v>#REF!</v>
      </c>
      <c r="FYH114" s="632" t="e">
        <f>(IF(FYH47-#REF!&lt;0,0,FYH47-#REF!)+#REF!)*1.21+IF($D$5="Koncesija",-FYH63*0.21,0)</f>
        <v>#REF!</v>
      </c>
      <c r="FYI114" s="632" t="e">
        <f>(IF(FYI47-#REF!&lt;0,0,FYI47-#REF!)+#REF!)*1.21+IF($D$5="Koncesija",-FYI63*0.21,0)</f>
        <v>#REF!</v>
      </c>
      <c r="FYJ114" s="632" t="e">
        <f>(IF(FYJ47-#REF!&lt;0,0,FYJ47-#REF!)+#REF!)*1.21+IF($D$5="Koncesija",-FYJ63*0.21,0)</f>
        <v>#REF!</v>
      </c>
      <c r="FYK114" s="632" t="e">
        <f>(IF(FYK47-#REF!&lt;0,0,FYK47-#REF!)+#REF!)*1.21+IF($D$5="Koncesija",-FYK63*0.21,0)</f>
        <v>#REF!</v>
      </c>
      <c r="FYL114" s="632" t="e">
        <f>(IF(FYL47-#REF!&lt;0,0,FYL47-#REF!)+#REF!)*1.21+IF($D$5="Koncesija",-FYL63*0.21,0)</f>
        <v>#REF!</v>
      </c>
      <c r="FYM114" s="632" t="e">
        <f>(IF(FYM47-#REF!&lt;0,0,FYM47-#REF!)+#REF!)*1.21+IF($D$5="Koncesija",-FYM63*0.21,0)</f>
        <v>#REF!</v>
      </c>
      <c r="FYN114" s="632" t="e">
        <f>(IF(FYN47-#REF!&lt;0,0,FYN47-#REF!)+#REF!)*1.21+IF($D$5="Koncesija",-FYN63*0.21,0)</f>
        <v>#REF!</v>
      </c>
      <c r="FYO114" s="632" t="e">
        <f>(IF(FYO47-#REF!&lt;0,0,FYO47-#REF!)+#REF!)*1.21+IF($D$5="Koncesija",-FYO63*0.21,0)</f>
        <v>#REF!</v>
      </c>
      <c r="FYP114" s="632" t="e">
        <f>(IF(FYP47-#REF!&lt;0,0,FYP47-#REF!)+#REF!)*1.21+IF($D$5="Koncesija",-FYP63*0.21,0)</f>
        <v>#REF!</v>
      </c>
      <c r="FYQ114" s="632" t="e">
        <f>(IF(FYQ47-#REF!&lt;0,0,FYQ47-#REF!)+#REF!)*1.21+IF($D$5="Koncesija",-FYQ63*0.21,0)</f>
        <v>#REF!</v>
      </c>
      <c r="FYR114" s="632" t="e">
        <f>(IF(FYR47-#REF!&lt;0,0,FYR47-#REF!)+#REF!)*1.21+IF($D$5="Koncesija",-FYR63*0.21,0)</f>
        <v>#REF!</v>
      </c>
      <c r="FYS114" s="632" t="e">
        <f>(IF(FYS47-#REF!&lt;0,0,FYS47-#REF!)+#REF!)*1.21+IF($D$5="Koncesija",-FYS63*0.21,0)</f>
        <v>#REF!</v>
      </c>
      <c r="FYT114" s="632" t="e">
        <f>(IF(FYT47-#REF!&lt;0,0,FYT47-#REF!)+#REF!)*1.21+IF($D$5="Koncesija",-FYT63*0.21,0)</f>
        <v>#REF!</v>
      </c>
      <c r="FYU114" s="632" t="e">
        <f>(IF(FYU47-#REF!&lt;0,0,FYU47-#REF!)+#REF!)*1.21+IF($D$5="Koncesija",-FYU63*0.21,0)</f>
        <v>#REF!</v>
      </c>
      <c r="FYV114" s="632" t="e">
        <f>(IF(FYV47-#REF!&lt;0,0,FYV47-#REF!)+#REF!)*1.21+IF($D$5="Koncesija",-FYV63*0.21,0)</f>
        <v>#REF!</v>
      </c>
      <c r="FYW114" s="632" t="e">
        <f>(IF(FYW47-#REF!&lt;0,0,FYW47-#REF!)+#REF!)*1.21+IF($D$5="Koncesija",-FYW63*0.21,0)</f>
        <v>#REF!</v>
      </c>
      <c r="FYX114" s="632" t="e">
        <f>(IF(FYX47-#REF!&lt;0,0,FYX47-#REF!)+#REF!)*1.21+IF($D$5="Koncesija",-FYX63*0.21,0)</f>
        <v>#REF!</v>
      </c>
      <c r="FYY114" s="632" t="e">
        <f>(IF(FYY47-#REF!&lt;0,0,FYY47-#REF!)+#REF!)*1.21+IF($D$5="Koncesija",-FYY63*0.21,0)</f>
        <v>#REF!</v>
      </c>
      <c r="FYZ114" s="632" t="e">
        <f>(IF(FYZ47-#REF!&lt;0,0,FYZ47-#REF!)+#REF!)*1.21+IF($D$5="Koncesija",-FYZ63*0.21,0)</f>
        <v>#REF!</v>
      </c>
      <c r="FZA114" s="632" t="e">
        <f>(IF(FZA47-#REF!&lt;0,0,FZA47-#REF!)+#REF!)*1.21+IF($D$5="Koncesija",-FZA63*0.21,0)</f>
        <v>#REF!</v>
      </c>
      <c r="FZB114" s="632" t="e">
        <f>(IF(FZB47-#REF!&lt;0,0,FZB47-#REF!)+#REF!)*1.21+IF($D$5="Koncesija",-FZB63*0.21,0)</f>
        <v>#REF!</v>
      </c>
      <c r="FZC114" s="632" t="e">
        <f>(IF(FZC47-#REF!&lt;0,0,FZC47-#REF!)+#REF!)*1.21+IF($D$5="Koncesija",-FZC63*0.21,0)</f>
        <v>#REF!</v>
      </c>
      <c r="FZD114" s="632" t="e">
        <f>(IF(FZD47-#REF!&lt;0,0,FZD47-#REF!)+#REF!)*1.21+IF($D$5="Koncesija",-FZD63*0.21,0)</f>
        <v>#REF!</v>
      </c>
      <c r="FZE114" s="632" t="e">
        <f>(IF(FZE47-#REF!&lt;0,0,FZE47-#REF!)+#REF!)*1.21+IF($D$5="Koncesija",-FZE63*0.21,0)</f>
        <v>#REF!</v>
      </c>
      <c r="FZF114" s="632" t="e">
        <f>(IF(FZF47-#REF!&lt;0,0,FZF47-#REF!)+#REF!)*1.21+IF($D$5="Koncesija",-FZF63*0.21,0)</f>
        <v>#REF!</v>
      </c>
      <c r="FZG114" s="632" t="e">
        <f>(IF(FZG47-#REF!&lt;0,0,FZG47-#REF!)+#REF!)*1.21+IF($D$5="Koncesija",-FZG63*0.21,0)</f>
        <v>#REF!</v>
      </c>
      <c r="FZH114" s="632" t="e">
        <f>(IF(FZH47-#REF!&lt;0,0,FZH47-#REF!)+#REF!)*1.21+IF($D$5="Koncesija",-FZH63*0.21,0)</f>
        <v>#REF!</v>
      </c>
      <c r="FZI114" s="632" t="e">
        <f>(IF(FZI47-#REF!&lt;0,0,FZI47-#REF!)+#REF!)*1.21+IF($D$5="Koncesija",-FZI63*0.21,0)</f>
        <v>#REF!</v>
      </c>
      <c r="FZJ114" s="632" t="e">
        <f>(IF(FZJ47-#REF!&lt;0,0,FZJ47-#REF!)+#REF!)*1.21+IF($D$5="Koncesija",-FZJ63*0.21,0)</f>
        <v>#REF!</v>
      </c>
      <c r="FZK114" s="632" t="e">
        <f>(IF(FZK47-#REF!&lt;0,0,FZK47-#REF!)+#REF!)*1.21+IF($D$5="Koncesija",-FZK63*0.21,0)</f>
        <v>#REF!</v>
      </c>
      <c r="FZL114" s="632" t="e">
        <f>(IF(FZL47-#REF!&lt;0,0,FZL47-#REF!)+#REF!)*1.21+IF($D$5="Koncesija",-FZL63*0.21,0)</f>
        <v>#REF!</v>
      </c>
      <c r="FZM114" s="632" t="e">
        <f>(IF(FZM47-#REF!&lt;0,0,FZM47-#REF!)+#REF!)*1.21+IF($D$5="Koncesija",-FZM63*0.21,0)</f>
        <v>#REF!</v>
      </c>
      <c r="FZN114" s="632" t="e">
        <f>(IF(FZN47-#REF!&lt;0,0,FZN47-#REF!)+#REF!)*1.21+IF($D$5="Koncesija",-FZN63*0.21,0)</f>
        <v>#REF!</v>
      </c>
      <c r="FZO114" s="632" t="e">
        <f>(IF(FZO47-#REF!&lt;0,0,FZO47-#REF!)+#REF!)*1.21+IF($D$5="Koncesija",-FZO63*0.21,0)</f>
        <v>#REF!</v>
      </c>
      <c r="FZP114" s="632" t="e">
        <f>(IF(FZP47-#REF!&lt;0,0,FZP47-#REF!)+#REF!)*1.21+IF($D$5="Koncesija",-FZP63*0.21,0)</f>
        <v>#REF!</v>
      </c>
      <c r="FZQ114" s="632" t="e">
        <f>(IF(FZQ47-#REF!&lt;0,0,FZQ47-#REF!)+#REF!)*1.21+IF($D$5="Koncesija",-FZQ63*0.21,0)</f>
        <v>#REF!</v>
      </c>
      <c r="FZR114" s="632" t="e">
        <f>(IF(FZR47-#REF!&lt;0,0,FZR47-#REF!)+#REF!)*1.21+IF($D$5="Koncesija",-FZR63*0.21,0)</f>
        <v>#REF!</v>
      </c>
      <c r="FZS114" s="632" t="e">
        <f>(IF(FZS47-#REF!&lt;0,0,FZS47-#REF!)+#REF!)*1.21+IF($D$5="Koncesija",-FZS63*0.21,0)</f>
        <v>#REF!</v>
      </c>
      <c r="FZT114" s="632" t="e">
        <f>(IF(FZT47-#REF!&lt;0,0,FZT47-#REF!)+#REF!)*1.21+IF($D$5="Koncesija",-FZT63*0.21,0)</f>
        <v>#REF!</v>
      </c>
      <c r="FZU114" s="632" t="e">
        <f>(IF(FZU47-#REF!&lt;0,0,FZU47-#REF!)+#REF!)*1.21+IF($D$5="Koncesija",-FZU63*0.21,0)</f>
        <v>#REF!</v>
      </c>
      <c r="FZV114" s="632" t="e">
        <f>(IF(FZV47-#REF!&lt;0,0,FZV47-#REF!)+#REF!)*1.21+IF($D$5="Koncesija",-FZV63*0.21,0)</f>
        <v>#REF!</v>
      </c>
      <c r="FZW114" s="632" t="e">
        <f>(IF(FZW47-#REF!&lt;0,0,FZW47-#REF!)+#REF!)*1.21+IF($D$5="Koncesija",-FZW63*0.21,0)</f>
        <v>#REF!</v>
      </c>
      <c r="FZX114" s="632" t="e">
        <f>(IF(FZX47-#REF!&lt;0,0,FZX47-#REF!)+#REF!)*1.21+IF($D$5="Koncesija",-FZX63*0.21,0)</f>
        <v>#REF!</v>
      </c>
      <c r="FZY114" s="632" t="e">
        <f>(IF(FZY47-#REF!&lt;0,0,FZY47-#REF!)+#REF!)*1.21+IF($D$5="Koncesija",-FZY63*0.21,0)</f>
        <v>#REF!</v>
      </c>
      <c r="FZZ114" s="632" t="e">
        <f>(IF(FZZ47-#REF!&lt;0,0,FZZ47-#REF!)+#REF!)*1.21+IF($D$5="Koncesija",-FZZ63*0.21,0)</f>
        <v>#REF!</v>
      </c>
      <c r="GAA114" s="632" t="e">
        <f>(IF(GAA47-#REF!&lt;0,0,GAA47-#REF!)+#REF!)*1.21+IF($D$5="Koncesija",-GAA63*0.21,0)</f>
        <v>#REF!</v>
      </c>
      <c r="GAB114" s="632" t="e">
        <f>(IF(GAB47-#REF!&lt;0,0,GAB47-#REF!)+#REF!)*1.21+IF($D$5="Koncesija",-GAB63*0.21,0)</f>
        <v>#REF!</v>
      </c>
      <c r="GAC114" s="632" t="e">
        <f>(IF(GAC47-#REF!&lt;0,0,GAC47-#REF!)+#REF!)*1.21+IF($D$5="Koncesija",-GAC63*0.21,0)</f>
        <v>#REF!</v>
      </c>
      <c r="GAD114" s="632" t="e">
        <f>(IF(GAD47-#REF!&lt;0,0,GAD47-#REF!)+#REF!)*1.21+IF($D$5="Koncesija",-GAD63*0.21,0)</f>
        <v>#REF!</v>
      </c>
      <c r="GAE114" s="632" t="e">
        <f>(IF(GAE47-#REF!&lt;0,0,GAE47-#REF!)+#REF!)*1.21+IF($D$5="Koncesija",-GAE63*0.21,0)</f>
        <v>#REF!</v>
      </c>
      <c r="GAF114" s="632" t="e">
        <f>(IF(GAF47-#REF!&lt;0,0,GAF47-#REF!)+#REF!)*1.21+IF($D$5="Koncesija",-GAF63*0.21,0)</f>
        <v>#REF!</v>
      </c>
      <c r="GAG114" s="632" t="e">
        <f>(IF(GAG47-#REF!&lt;0,0,GAG47-#REF!)+#REF!)*1.21+IF($D$5="Koncesija",-GAG63*0.21,0)</f>
        <v>#REF!</v>
      </c>
      <c r="GAH114" s="632" t="e">
        <f>(IF(GAH47-#REF!&lt;0,0,GAH47-#REF!)+#REF!)*1.21+IF($D$5="Koncesija",-GAH63*0.21,0)</f>
        <v>#REF!</v>
      </c>
      <c r="GAI114" s="632" t="e">
        <f>(IF(GAI47-#REF!&lt;0,0,GAI47-#REF!)+#REF!)*1.21+IF($D$5="Koncesija",-GAI63*0.21,0)</f>
        <v>#REF!</v>
      </c>
      <c r="GAJ114" s="632" t="e">
        <f>(IF(GAJ47-#REF!&lt;0,0,GAJ47-#REF!)+#REF!)*1.21+IF($D$5="Koncesija",-GAJ63*0.21,0)</f>
        <v>#REF!</v>
      </c>
      <c r="GAK114" s="632" t="e">
        <f>(IF(GAK47-#REF!&lt;0,0,GAK47-#REF!)+#REF!)*1.21+IF($D$5="Koncesija",-GAK63*0.21,0)</f>
        <v>#REF!</v>
      </c>
      <c r="GAL114" s="632" t="e">
        <f>(IF(GAL47-#REF!&lt;0,0,GAL47-#REF!)+#REF!)*1.21+IF($D$5="Koncesija",-GAL63*0.21,0)</f>
        <v>#REF!</v>
      </c>
      <c r="GAM114" s="632" t="e">
        <f>(IF(GAM47-#REF!&lt;0,0,GAM47-#REF!)+#REF!)*1.21+IF($D$5="Koncesija",-GAM63*0.21,0)</f>
        <v>#REF!</v>
      </c>
      <c r="GAN114" s="632" t="e">
        <f>(IF(GAN47-#REF!&lt;0,0,GAN47-#REF!)+#REF!)*1.21+IF($D$5="Koncesija",-GAN63*0.21,0)</f>
        <v>#REF!</v>
      </c>
      <c r="GAO114" s="632" t="e">
        <f>(IF(GAO47-#REF!&lt;0,0,GAO47-#REF!)+#REF!)*1.21+IF($D$5="Koncesija",-GAO63*0.21,0)</f>
        <v>#REF!</v>
      </c>
      <c r="GAP114" s="632" t="e">
        <f>(IF(GAP47-#REF!&lt;0,0,GAP47-#REF!)+#REF!)*1.21+IF($D$5="Koncesija",-GAP63*0.21,0)</f>
        <v>#REF!</v>
      </c>
      <c r="GAQ114" s="632" t="e">
        <f>(IF(GAQ47-#REF!&lt;0,0,GAQ47-#REF!)+#REF!)*1.21+IF($D$5="Koncesija",-GAQ63*0.21,0)</f>
        <v>#REF!</v>
      </c>
      <c r="GAR114" s="632" t="e">
        <f>(IF(GAR47-#REF!&lt;0,0,GAR47-#REF!)+#REF!)*1.21+IF($D$5="Koncesija",-GAR63*0.21,0)</f>
        <v>#REF!</v>
      </c>
      <c r="GAS114" s="632" t="e">
        <f>(IF(GAS47-#REF!&lt;0,0,GAS47-#REF!)+#REF!)*1.21+IF($D$5="Koncesija",-GAS63*0.21,0)</f>
        <v>#REF!</v>
      </c>
      <c r="GAT114" s="632" t="e">
        <f>(IF(GAT47-#REF!&lt;0,0,GAT47-#REF!)+#REF!)*1.21+IF($D$5="Koncesija",-GAT63*0.21,0)</f>
        <v>#REF!</v>
      </c>
      <c r="GAU114" s="632" t="e">
        <f>(IF(GAU47-#REF!&lt;0,0,GAU47-#REF!)+#REF!)*1.21+IF($D$5="Koncesija",-GAU63*0.21,0)</f>
        <v>#REF!</v>
      </c>
      <c r="GAV114" s="632" t="e">
        <f>(IF(GAV47-#REF!&lt;0,0,GAV47-#REF!)+#REF!)*1.21+IF($D$5="Koncesija",-GAV63*0.21,0)</f>
        <v>#REF!</v>
      </c>
      <c r="GAW114" s="632" t="e">
        <f>(IF(GAW47-#REF!&lt;0,0,GAW47-#REF!)+#REF!)*1.21+IF($D$5="Koncesija",-GAW63*0.21,0)</f>
        <v>#REF!</v>
      </c>
      <c r="GAX114" s="632" t="e">
        <f>(IF(GAX47-#REF!&lt;0,0,GAX47-#REF!)+#REF!)*1.21+IF($D$5="Koncesija",-GAX63*0.21,0)</f>
        <v>#REF!</v>
      </c>
      <c r="GAY114" s="632" t="e">
        <f>(IF(GAY47-#REF!&lt;0,0,GAY47-#REF!)+#REF!)*1.21+IF($D$5="Koncesija",-GAY63*0.21,0)</f>
        <v>#REF!</v>
      </c>
      <c r="GAZ114" s="632" t="e">
        <f>(IF(GAZ47-#REF!&lt;0,0,GAZ47-#REF!)+#REF!)*1.21+IF($D$5="Koncesija",-GAZ63*0.21,0)</f>
        <v>#REF!</v>
      </c>
      <c r="GBA114" s="632" t="e">
        <f>(IF(GBA47-#REF!&lt;0,0,GBA47-#REF!)+#REF!)*1.21+IF($D$5="Koncesija",-GBA63*0.21,0)</f>
        <v>#REF!</v>
      </c>
      <c r="GBB114" s="632" t="e">
        <f>(IF(GBB47-#REF!&lt;0,0,GBB47-#REF!)+#REF!)*1.21+IF($D$5="Koncesija",-GBB63*0.21,0)</f>
        <v>#REF!</v>
      </c>
      <c r="GBC114" s="632" t="e">
        <f>(IF(GBC47-#REF!&lt;0,0,GBC47-#REF!)+#REF!)*1.21+IF($D$5="Koncesija",-GBC63*0.21,0)</f>
        <v>#REF!</v>
      </c>
      <c r="GBD114" s="632" t="e">
        <f>(IF(GBD47-#REF!&lt;0,0,GBD47-#REF!)+#REF!)*1.21+IF($D$5="Koncesija",-GBD63*0.21,0)</f>
        <v>#REF!</v>
      </c>
      <c r="GBE114" s="632" t="e">
        <f>(IF(GBE47-#REF!&lt;0,0,GBE47-#REF!)+#REF!)*1.21+IF($D$5="Koncesija",-GBE63*0.21,0)</f>
        <v>#REF!</v>
      </c>
      <c r="GBF114" s="632" t="e">
        <f>(IF(GBF47-#REF!&lt;0,0,GBF47-#REF!)+#REF!)*1.21+IF($D$5="Koncesija",-GBF63*0.21,0)</f>
        <v>#REF!</v>
      </c>
      <c r="GBG114" s="632" t="e">
        <f>(IF(GBG47-#REF!&lt;0,0,GBG47-#REF!)+#REF!)*1.21+IF($D$5="Koncesija",-GBG63*0.21,0)</f>
        <v>#REF!</v>
      </c>
      <c r="GBH114" s="632" t="e">
        <f>(IF(GBH47-#REF!&lt;0,0,GBH47-#REF!)+#REF!)*1.21+IF($D$5="Koncesija",-GBH63*0.21,0)</f>
        <v>#REF!</v>
      </c>
      <c r="GBI114" s="632" t="e">
        <f>(IF(GBI47-#REF!&lt;0,0,GBI47-#REF!)+#REF!)*1.21+IF($D$5="Koncesija",-GBI63*0.21,0)</f>
        <v>#REF!</v>
      </c>
      <c r="GBJ114" s="632" t="e">
        <f>(IF(GBJ47-#REF!&lt;0,0,GBJ47-#REF!)+#REF!)*1.21+IF($D$5="Koncesija",-GBJ63*0.21,0)</f>
        <v>#REF!</v>
      </c>
      <c r="GBK114" s="632" t="e">
        <f>(IF(GBK47-#REF!&lt;0,0,GBK47-#REF!)+#REF!)*1.21+IF($D$5="Koncesija",-GBK63*0.21,0)</f>
        <v>#REF!</v>
      </c>
      <c r="GBL114" s="632" t="e">
        <f>(IF(GBL47-#REF!&lt;0,0,GBL47-#REF!)+#REF!)*1.21+IF($D$5="Koncesija",-GBL63*0.21,0)</f>
        <v>#REF!</v>
      </c>
      <c r="GBM114" s="632" t="e">
        <f>(IF(GBM47-#REF!&lt;0,0,GBM47-#REF!)+#REF!)*1.21+IF($D$5="Koncesija",-GBM63*0.21,0)</f>
        <v>#REF!</v>
      </c>
      <c r="GBN114" s="632" t="e">
        <f>(IF(GBN47-#REF!&lt;0,0,GBN47-#REF!)+#REF!)*1.21+IF($D$5="Koncesija",-GBN63*0.21,0)</f>
        <v>#REF!</v>
      </c>
      <c r="GBO114" s="632" t="e">
        <f>(IF(GBO47-#REF!&lt;0,0,GBO47-#REF!)+#REF!)*1.21+IF($D$5="Koncesija",-GBO63*0.21,0)</f>
        <v>#REF!</v>
      </c>
      <c r="GBP114" s="632" t="e">
        <f>(IF(GBP47-#REF!&lt;0,0,GBP47-#REF!)+#REF!)*1.21+IF($D$5="Koncesija",-GBP63*0.21,0)</f>
        <v>#REF!</v>
      </c>
      <c r="GBQ114" s="632" t="e">
        <f>(IF(GBQ47-#REF!&lt;0,0,GBQ47-#REF!)+#REF!)*1.21+IF($D$5="Koncesija",-GBQ63*0.21,0)</f>
        <v>#REF!</v>
      </c>
      <c r="GBR114" s="632" t="e">
        <f>(IF(GBR47-#REF!&lt;0,0,GBR47-#REF!)+#REF!)*1.21+IF($D$5="Koncesija",-GBR63*0.21,0)</f>
        <v>#REF!</v>
      </c>
      <c r="GBS114" s="632" t="e">
        <f>(IF(GBS47-#REF!&lt;0,0,GBS47-#REF!)+#REF!)*1.21+IF($D$5="Koncesija",-GBS63*0.21,0)</f>
        <v>#REF!</v>
      </c>
      <c r="GBT114" s="632" t="e">
        <f>(IF(GBT47-#REF!&lt;0,0,GBT47-#REF!)+#REF!)*1.21+IF($D$5="Koncesija",-GBT63*0.21,0)</f>
        <v>#REF!</v>
      </c>
      <c r="GBU114" s="632" t="e">
        <f>(IF(GBU47-#REF!&lt;0,0,GBU47-#REF!)+#REF!)*1.21+IF($D$5="Koncesija",-GBU63*0.21,0)</f>
        <v>#REF!</v>
      </c>
      <c r="GBV114" s="632" t="e">
        <f>(IF(GBV47-#REF!&lt;0,0,GBV47-#REF!)+#REF!)*1.21+IF($D$5="Koncesija",-GBV63*0.21,0)</f>
        <v>#REF!</v>
      </c>
      <c r="GBW114" s="632" t="e">
        <f>(IF(GBW47-#REF!&lt;0,0,GBW47-#REF!)+#REF!)*1.21+IF($D$5="Koncesija",-GBW63*0.21,0)</f>
        <v>#REF!</v>
      </c>
      <c r="GBX114" s="632" t="e">
        <f>(IF(GBX47-#REF!&lt;0,0,GBX47-#REF!)+#REF!)*1.21+IF($D$5="Koncesija",-GBX63*0.21,0)</f>
        <v>#REF!</v>
      </c>
      <c r="GBY114" s="632" t="e">
        <f>(IF(GBY47-#REF!&lt;0,0,GBY47-#REF!)+#REF!)*1.21+IF($D$5="Koncesija",-GBY63*0.21,0)</f>
        <v>#REF!</v>
      </c>
      <c r="GBZ114" s="632" t="e">
        <f>(IF(GBZ47-#REF!&lt;0,0,GBZ47-#REF!)+#REF!)*1.21+IF($D$5="Koncesija",-GBZ63*0.21,0)</f>
        <v>#REF!</v>
      </c>
      <c r="GCA114" s="632" t="e">
        <f>(IF(GCA47-#REF!&lt;0,0,GCA47-#REF!)+#REF!)*1.21+IF($D$5="Koncesija",-GCA63*0.21,0)</f>
        <v>#REF!</v>
      </c>
      <c r="GCB114" s="632" t="e">
        <f>(IF(GCB47-#REF!&lt;0,0,GCB47-#REF!)+#REF!)*1.21+IF($D$5="Koncesija",-GCB63*0.21,0)</f>
        <v>#REF!</v>
      </c>
      <c r="GCC114" s="632" t="e">
        <f>(IF(GCC47-#REF!&lt;0,0,GCC47-#REF!)+#REF!)*1.21+IF($D$5="Koncesija",-GCC63*0.21,0)</f>
        <v>#REF!</v>
      </c>
      <c r="GCD114" s="632" t="e">
        <f>(IF(GCD47-#REF!&lt;0,0,GCD47-#REF!)+#REF!)*1.21+IF($D$5="Koncesija",-GCD63*0.21,0)</f>
        <v>#REF!</v>
      </c>
      <c r="GCE114" s="632" t="e">
        <f>(IF(GCE47-#REF!&lt;0,0,GCE47-#REF!)+#REF!)*1.21+IF($D$5="Koncesija",-GCE63*0.21,0)</f>
        <v>#REF!</v>
      </c>
      <c r="GCF114" s="632" t="e">
        <f>(IF(GCF47-#REF!&lt;0,0,GCF47-#REF!)+#REF!)*1.21+IF($D$5="Koncesija",-GCF63*0.21,0)</f>
        <v>#REF!</v>
      </c>
      <c r="GCG114" s="632" t="e">
        <f>(IF(GCG47-#REF!&lt;0,0,GCG47-#REF!)+#REF!)*1.21+IF($D$5="Koncesija",-GCG63*0.21,0)</f>
        <v>#REF!</v>
      </c>
      <c r="GCH114" s="632" t="e">
        <f>(IF(GCH47-#REF!&lt;0,0,GCH47-#REF!)+#REF!)*1.21+IF($D$5="Koncesija",-GCH63*0.21,0)</f>
        <v>#REF!</v>
      </c>
      <c r="GCI114" s="632" t="e">
        <f>(IF(GCI47-#REF!&lt;0,0,GCI47-#REF!)+#REF!)*1.21+IF($D$5="Koncesija",-GCI63*0.21,0)</f>
        <v>#REF!</v>
      </c>
      <c r="GCJ114" s="632" t="e">
        <f>(IF(GCJ47-#REF!&lt;0,0,GCJ47-#REF!)+#REF!)*1.21+IF($D$5="Koncesija",-GCJ63*0.21,0)</f>
        <v>#REF!</v>
      </c>
      <c r="GCK114" s="632" t="e">
        <f>(IF(GCK47-#REF!&lt;0,0,GCK47-#REF!)+#REF!)*1.21+IF($D$5="Koncesija",-GCK63*0.21,0)</f>
        <v>#REF!</v>
      </c>
      <c r="GCL114" s="632" t="e">
        <f>(IF(GCL47-#REF!&lt;0,0,GCL47-#REF!)+#REF!)*1.21+IF($D$5="Koncesija",-GCL63*0.21,0)</f>
        <v>#REF!</v>
      </c>
      <c r="GCM114" s="632" t="e">
        <f>(IF(GCM47-#REF!&lt;0,0,GCM47-#REF!)+#REF!)*1.21+IF($D$5="Koncesija",-GCM63*0.21,0)</f>
        <v>#REF!</v>
      </c>
      <c r="GCN114" s="632" t="e">
        <f>(IF(GCN47-#REF!&lt;0,0,GCN47-#REF!)+#REF!)*1.21+IF($D$5="Koncesija",-GCN63*0.21,0)</f>
        <v>#REF!</v>
      </c>
      <c r="GCO114" s="632" t="e">
        <f>(IF(GCO47-#REF!&lt;0,0,GCO47-#REF!)+#REF!)*1.21+IF($D$5="Koncesija",-GCO63*0.21,0)</f>
        <v>#REF!</v>
      </c>
      <c r="GCP114" s="632" t="e">
        <f>(IF(GCP47-#REF!&lt;0,0,GCP47-#REF!)+#REF!)*1.21+IF($D$5="Koncesija",-GCP63*0.21,0)</f>
        <v>#REF!</v>
      </c>
      <c r="GCQ114" s="632" t="e">
        <f>(IF(GCQ47-#REF!&lt;0,0,GCQ47-#REF!)+#REF!)*1.21+IF($D$5="Koncesija",-GCQ63*0.21,0)</f>
        <v>#REF!</v>
      </c>
      <c r="GCR114" s="632" t="e">
        <f>(IF(GCR47-#REF!&lt;0,0,GCR47-#REF!)+#REF!)*1.21+IF($D$5="Koncesija",-GCR63*0.21,0)</f>
        <v>#REF!</v>
      </c>
      <c r="GCS114" s="632" t="e">
        <f>(IF(GCS47-#REF!&lt;0,0,GCS47-#REF!)+#REF!)*1.21+IF($D$5="Koncesija",-GCS63*0.21,0)</f>
        <v>#REF!</v>
      </c>
      <c r="GCT114" s="632" t="e">
        <f>(IF(GCT47-#REF!&lt;0,0,GCT47-#REF!)+#REF!)*1.21+IF($D$5="Koncesija",-GCT63*0.21,0)</f>
        <v>#REF!</v>
      </c>
      <c r="GCU114" s="632" t="e">
        <f>(IF(GCU47-#REF!&lt;0,0,GCU47-#REF!)+#REF!)*1.21+IF($D$5="Koncesija",-GCU63*0.21,0)</f>
        <v>#REF!</v>
      </c>
      <c r="GCV114" s="632" t="e">
        <f>(IF(GCV47-#REF!&lt;0,0,GCV47-#REF!)+#REF!)*1.21+IF($D$5="Koncesija",-GCV63*0.21,0)</f>
        <v>#REF!</v>
      </c>
      <c r="GCW114" s="632" t="e">
        <f>(IF(GCW47-#REF!&lt;0,0,GCW47-#REF!)+#REF!)*1.21+IF($D$5="Koncesija",-GCW63*0.21,0)</f>
        <v>#REF!</v>
      </c>
      <c r="GCX114" s="632" t="e">
        <f>(IF(GCX47-#REF!&lt;0,0,GCX47-#REF!)+#REF!)*1.21+IF($D$5="Koncesija",-GCX63*0.21,0)</f>
        <v>#REF!</v>
      </c>
      <c r="GCY114" s="632" t="e">
        <f>(IF(GCY47-#REF!&lt;0,0,GCY47-#REF!)+#REF!)*1.21+IF($D$5="Koncesija",-GCY63*0.21,0)</f>
        <v>#REF!</v>
      </c>
      <c r="GCZ114" s="632" t="e">
        <f>(IF(GCZ47-#REF!&lt;0,0,GCZ47-#REF!)+#REF!)*1.21+IF($D$5="Koncesija",-GCZ63*0.21,0)</f>
        <v>#REF!</v>
      </c>
      <c r="GDA114" s="632" t="e">
        <f>(IF(GDA47-#REF!&lt;0,0,GDA47-#REF!)+#REF!)*1.21+IF($D$5="Koncesija",-GDA63*0.21,0)</f>
        <v>#REF!</v>
      </c>
      <c r="GDB114" s="632" t="e">
        <f>(IF(GDB47-#REF!&lt;0,0,GDB47-#REF!)+#REF!)*1.21+IF($D$5="Koncesija",-GDB63*0.21,0)</f>
        <v>#REF!</v>
      </c>
      <c r="GDC114" s="632" t="e">
        <f>(IF(GDC47-#REF!&lt;0,0,GDC47-#REF!)+#REF!)*1.21+IF($D$5="Koncesija",-GDC63*0.21,0)</f>
        <v>#REF!</v>
      </c>
      <c r="GDD114" s="632" t="e">
        <f>(IF(GDD47-#REF!&lt;0,0,GDD47-#REF!)+#REF!)*1.21+IF($D$5="Koncesija",-GDD63*0.21,0)</f>
        <v>#REF!</v>
      </c>
      <c r="GDE114" s="632" t="e">
        <f>(IF(GDE47-#REF!&lt;0,0,GDE47-#REF!)+#REF!)*1.21+IF($D$5="Koncesija",-GDE63*0.21,0)</f>
        <v>#REF!</v>
      </c>
      <c r="GDF114" s="632" t="e">
        <f>(IF(GDF47-#REF!&lt;0,0,GDF47-#REF!)+#REF!)*1.21+IF($D$5="Koncesija",-GDF63*0.21,0)</f>
        <v>#REF!</v>
      </c>
      <c r="GDG114" s="632" t="e">
        <f>(IF(GDG47-#REF!&lt;0,0,GDG47-#REF!)+#REF!)*1.21+IF($D$5="Koncesija",-GDG63*0.21,0)</f>
        <v>#REF!</v>
      </c>
      <c r="GDH114" s="632" t="e">
        <f>(IF(GDH47-#REF!&lt;0,0,GDH47-#REF!)+#REF!)*1.21+IF($D$5="Koncesija",-GDH63*0.21,0)</f>
        <v>#REF!</v>
      </c>
      <c r="GDI114" s="632" t="e">
        <f>(IF(GDI47-#REF!&lt;0,0,GDI47-#REF!)+#REF!)*1.21+IF($D$5="Koncesija",-GDI63*0.21,0)</f>
        <v>#REF!</v>
      </c>
      <c r="GDJ114" s="632" t="e">
        <f>(IF(GDJ47-#REF!&lt;0,0,GDJ47-#REF!)+#REF!)*1.21+IF($D$5="Koncesija",-GDJ63*0.21,0)</f>
        <v>#REF!</v>
      </c>
      <c r="GDK114" s="632" t="e">
        <f>(IF(GDK47-#REF!&lt;0,0,GDK47-#REF!)+#REF!)*1.21+IF($D$5="Koncesija",-GDK63*0.21,0)</f>
        <v>#REF!</v>
      </c>
      <c r="GDL114" s="632" t="e">
        <f>(IF(GDL47-#REF!&lt;0,0,GDL47-#REF!)+#REF!)*1.21+IF($D$5="Koncesija",-GDL63*0.21,0)</f>
        <v>#REF!</v>
      </c>
      <c r="GDM114" s="632" t="e">
        <f>(IF(GDM47-#REF!&lt;0,0,GDM47-#REF!)+#REF!)*1.21+IF($D$5="Koncesija",-GDM63*0.21,0)</f>
        <v>#REF!</v>
      </c>
      <c r="GDN114" s="632" t="e">
        <f>(IF(GDN47-#REF!&lt;0,0,GDN47-#REF!)+#REF!)*1.21+IF($D$5="Koncesija",-GDN63*0.21,0)</f>
        <v>#REF!</v>
      </c>
      <c r="GDO114" s="632" t="e">
        <f>(IF(GDO47-#REF!&lt;0,0,GDO47-#REF!)+#REF!)*1.21+IF($D$5="Koncesija",-GDO63*0.21,0)</f>
        <v>#REF!</v>
      </c>
      <c r="GDP114" s="632" t="e">
        <f>(IF(GDP47-#REF!&lt;0,0,GDP47-#REF!)+#REF!)*1.21+IF($D$5="Koncesija",-GDP63*0.21,0)</f>
        <v>#REF!</v>
      </c>
      <c r="GDQ114" s="632" t="e">
        <f>(IF(GDQ47-#REF!&lt;0,0,GDQ47-#REF!)+#REF!)*1.21+IF($D$5="Koncesija",-GDQ63*0.21,0)</f>
        <v>#REF!</v>
      </c>
      <c r="GDR114" s="632" t="e">
        <f>(IF(GDR47-#REF!&lt;0,0,GDR47-#REF!)+#REF!)*1.21+IF($D$5="Koncesija",-GDR63*0.21,0)</f>
        <v>#REF!</v>
      </c>
      <c r="GDS114" s="632" t="e">
        <f>(IF(GDS47-#REF!&lt;0,0,GDS47-#REF!)+#REF!)*1.21+IF($D$5="Koncesija",-GDS63*0.21,0)</f>
        <v>#REF!</v>
      </c>
      <c r="GDT114" s="632" t="e">
        <f>(IF(GDT47-#REF!&lt;0,0,GDT47-#REF!)+#REF!)*1.21+IF($D$5="Koncesija",-GDT63*0.21,0)</f>
        <v>#REF!</v>
      </c>
      <c r="GDU114" s="632" t="e">
        <f>(IF(GDU47-#REF!&lt;0,0,GDU47-#REF!)+#REF!)*1.21+IF($D$5="Koncesija",-GDU63*0.21,0)</f>
        <v>#REF!</v>
      </c>
      <c r="GDV114" s="632" t="e">
        <f>(IF(GDV47-#REF!&lt;0,0,GDV47-#REF!)+#REF!)*1.21+IF($D$5="Koncesija",-GDV63*0.21,0)</f>
        <v>#REF!</v>
      </c>
      <c r="GDW114" s="632" t="e">
        <f>(IF(GDW47-#REF!&lt;0,0,GDW47-#REF!)+#REF!)*1.21+IF($D$5="Koncesija",-GDW63*0.21,0)</f>
        <v>#REF!</v>
      </c>
      <c r="GDX114" s="632" t="e">
        <f>(IF(GDX47-#REF!&lt;0,0,GDX47-#REF!)+#REF!)*1.21+IF($D$5="Koncesija",-GDX63*0.21,0)</f>
        <v>#REF!</v>
      </c>
      <c r="GDY114" s="632" t="e">
        <f>(IF(GDY47-#REF!&lt;0,0,GDY47-#REF!)+#REF!)*1.21+IF($D$5="Koncesija",-GDY63*0.21,0)</f>
        <v>#REF!</v>
      </c>
      <c r="GDZ114" s="632" t="e">
        <f>(IF(GDZ47-#REF!&lt;0,0,GDZ47-#REF!)+#REF!)*1.21+IF($D$5="Koncesija",-GDZ63*0.21,0)</f>
        <v>#REF!</v>
      </c>
      <c r="GEA114" s="632" t="e">
        <f>(IF(GEA47-#REF!&lt;0,0,GEA47-#REF!)+#REF!)*1.21+IF($D$5="Koncesija",-GEA63*0.21,0)</f>
        <v>#REF!</v>
      </c>
      <c r="GEB114" s="632" t="e">
        <f>(IF(GEB47-#REF!&lt;0,0,GEB47-#REF!)+#REF!)*1.21+IF($D$5="Koncesija",-GEB63*0.21,0)</f>
        <v>#REF!</v>
      </c>
      <c r="GEC114" s="632" t="e">
        <f>(IF(GEC47-#REF!&lt;0,0,GEC47-#REF!)+#REF!)*1.21+IF($D$5="Koncesija",-GEC63*0.21,0)</f>
        <v>#REF!</v>
      </c>
      <c r="GED114" s="632" t="e">
        <f>(IF(GED47-#REF!&lt;0,0,GED47-#REF!)+#REF!)*1.21+IF($D$5="Koncesija",-GED63*0.21,0)</f>
        <v>#REF!</v>
      </c>
      <c r="GEE114" s="632" t="e">
        <f>(IF(GEE47-#REF!&lt;0,0,GEE47-#REF!)+#REF!)*1.21+IF($D$5="Koncesija",-GEE63*0.21,0)</f>
        <v>#REF!</v>
      </c>
      <c r="GEF114" s="632" t="e">
        <f>(IF(GEF47-#REF!&lt;0,0,GEF47-#REF!)+#REF!)*1.21+IF($D$5="Koncesija",-GEF63*0.21,0)</f>
        <v>#REF!</v>
      </c>
      <c r="GEG114" s="632" t="e">
        <f>(IF(GEG47-#REF!&lt;0,0,GEG47-#REF!)+#REF!)*1.21+IF($D$5="Koncesija",-GEG63*0.21,0)</f>
        <v>#REF!</v>
      </c>
      <c r="GEH114" s="632" t="e">
        <f>(IF(GEH47-#REF!&lt;0,0,GEH47-#REF!)+#REF!)*1.21+IF($D$5="Koncesija",-GEH63*0.21,0)</f>
        <v>#REF!</v>
      </c>
      <c r="GEI114" s="632" t="e">
        <f>(IF(GEI47-#REF!&lt;0,0,GEI47-#REF!)+#REF!)*1.21+IF($D$5="Koncesija",-GEI63*0.21,0)</f>
        <v>#REF!</v>
      </c>
      <c r="GEJ114" s="632" t="e">
        <f>(IF(GEJ47-#REF!&lt;0,0,GEJ47-#REF!)+#REF!)*1.21+IF($D$5="Koncesija",-GEJ63*0.21,0)</f>
        <v>#REF!</v>
      </c>
      <c r="GEK114" s="632" t="e">
        <f>(IF(GEK47-#REF!&lt;0,0,GEK47-#REF!)+#REF!)*1.21+IF($D$5="Koncesija",-GEK63*0.21,0)</f>
        <v>#REF!</v>
      </c>
      <c r="GEL114" s="632" t="e">
        <f>(IF(GEL47-#REF!&lt;0,0,GEL47-#REF!)+#REF!)*1.21+IF($D$5="Koncesija",-GEL63*0.21,0)</f>
        <v>#REF!</v>
      </c>
      <c r="GEM114" s="632" t="e">
        <f>(IF(GEM47-#REF!&lt;0,0,GEM47-#REF!)+#REF!)*1.21+IF($D$5="Koncesija",-GEM63*0.21,0)</f>
        <v>#REF!</v>
      </c>
      <c r="GEN114" s="632" t="e">
        <f>(IF(GEN47-#REF!&lt;0,0,GEN47-#REF!)+#REF!)*1.21+IF($D$5="Koncesija",-GEN63*0.21,0)</f>
        <v>#REF!</v>
      </c>
      <c r="GEO114" s="632" t="e">
        <f>(IF(GEO47-#REF!&lt;0,0,GEO47-#REF!)+#REF!)*1.21+IF($D$5="Koncesija",-GEO63*0.21,0)</f>
        <v>#REF!</v>
      </c>
      <c r="GEP114" s="632" t="e">
        <f>(IF(GEP47-#REF!&lt;0,0,GEP47-#REF!)+#REF!)*1.21+IF($D$5="Koncesija",-GEP63*0.21,0)</f>
        <v>#REF!</v>
      </c>
      <c r="GEQ114" s="632" t="e">
        <f>(IF(GEQ47-#REF!&lt;0,0,GEQ47-#REF!)+#REF!)*1.21+IF($D$5="Koncesija",-GEQ63*0.21,0)</f>
        <v>#REF!</v>
      </c>
      <c r="GER114" s="632" t="e">
        <f>(IF(GER47-#REF!&lt;0,0,GER47-#REF!)+#REF!)*1.21+IF($D$5="Koncesija",-GER63*0.21,0)</f>
        <v>#REF!</v>
      </c>
      <c r="GES114" s="632" t="e">
        <f>(IF(GES47-#REF!&lt;0,0,GES47-#REF!)+#REF!)*1.21+IF($D$5="Koncesija",-GES63*0.21,0)</f>
        <v>#REF!</v>
      </c>
      <c r="GET114" s="632" t="e">
        <f>(IF(GET47-#REF!&lt;0,0,GET47-#REF!)+#REF!)*1.21+IF($D$5="Koncesija",-GET63*0.21,0)</f>
        <v>#REF!</v>
      </c>
      <c r="GEU114" s="632" t="e">
        <f>(IF(GEU47-#REF!&lt;0,0,GEU47-#REF!)+#REF!)*1.21+IF($D$5="Koncesija",-GEU63*0.21,0)</f>
        <v>#REF!</v>
      </c>
      <c r="GEV114" s="632" t="e">
        <f>(IF(GEV47-#REF!&lt;0,0,GEV47-#REF!)+#REF!)*1.21+IF($D$5="Koncesija",-GEV63*0.21,0)</f>
        <v>#REF!</v>
      </c>
      <c r="GEW114" s="632" t="e">
        <f>(IF(GEW47-#REF!&lt;0,0,GEW47-#REF!)+#REF!)*1.21+IF($D$5="Koncesija",-GEW63*0.21,0)</f>
        <v>#REF!</v>
      </c>
      <c r="GEX114" s="632" t="e">
        <f>(IF(GEX47-#REF!&lt;0,0,GEX47-#REF!)+#REF!)*1.21+IF($D$5="Koncesija",-GEX63*0.21,0)</f>
        <v>#REF!</v>
      </c>
      <c r="GEY114" s="632" t="e">
        <f>(IF(GEY47-#REF!&lt;0,0,GEY47-#REF!)+#REF!)*1.21+IF($D$5="Koncesija",-GEY63*0.21,0)</f>
        <v>#REF!</v>
      </c>
      <c r="GEZ114" s="632" t="e">
        <f>(IF(GEZ47-#REF!&lt;0,0,GEZ47-#REF!)+#REF!)*1.21+IF($D$5="Koncesija",-GEZ63*0.21,0)</f>
        <v>#REF!</v>
      </c>
      <c r="GFA114" s="632" t="e">
        <f>(IF(GFA47-#REF!&lt;0,0,GFA47-#REF!)+#REF!)*1.21+IF($D$5="Koncesija",-GFA63*0.21,0)</f>
        <v>#REF!</v>
      </c>
      <c r="GFB114" s="632" t="e">
        <f>(IF(GFB47-#REF!&lt;0,0,GFB47-#REF!)+#REF!)*1.21+IF($D$5="Koncesija",-GFB63*0.21,0)</f>
        <v>#REF!</v>
      </c>
      <c r="GFC114" s="632" t="e">
        <f>(IF(GFC47-#REF!&lt;0,0,GFC47-#REF!)+#REF!)*1.21+IF($D$5="Koncesija",-GFC63*0.21,0)</f>
        <v>#REF!</v>
      </c>
      <c r="GFD114" s="632" t="e">
        <f>(IF(GFD47-#REF!&lt;0,0,GFD47-#REF!)+#REF!)*1.21+IF($D$5="Koncesija",-GFD63*0.21,0)</f>
        <v>#REF!</v>
      </c>
      <c r="GFE114" s="632" t="e">
        <f>(IF(GFE47-#REF!&lt;0,0,GFE47-#REF!)+#REF!)*1.21+IF($D$5="Koncesija",-GFE63*0.21,0)</f>
        <v>#REF!</v>
      </c>
      <c r="GFF114" s="632" t="e">
        <f>(IF(GFF47-#REF!&lt;0,0,GFF47-#REF!)+#REF!)*1.21+IF($D$5="Koncesija",-GFF63*0.21,0)</f>
        <v>#REF!</v>
      </c>
      <c r="GFG114" s="632" t="e">
        <f>(IF(GFG47-#REF!&lt;0,0,GFG47-#REF!)+#REF!)*1.21+IF($D$5="Koncesija",-GFG63*0.21,0)</f>
        <v>#REF!</v>
      </c>
      <c r="GFH114" s="632" t="e">
        <f>(IF(GFH47-#REF!&lt;0,0,GFH47-#REF!)+#REF!)*1.21+IF($D$5="Koncesija",-GFH63*0.21,0)</f>
        <v>#REF!</v>
      </c>
      <c r="GFI114" s="632" t="e">
        <f>(IF(GFI47-#REF!&lt;0,0,GFI47-#REF!)+#REF!)*1.21+IF($D$5="Koncesija",-GFI63*0.21,0)</f>
        <v>#REF!</v>
      </c>
      <c r="GFJ114" s="632" t="e">
        <f>(IF(GFJ47-#REF!&lt;0,0,GFJ47-#REF!)+#REF!)*1.21+IF($D$5="Koncesija",-GFJ63*0.21,0)</f>
        <v>#REF!</v>
      </c>
      <c r="GFK114" s="632" t="e">
        <f>(IF(GFK47-#REF!&lt;0,0,GFK47-#REF!)+#REF!)*1.21+IF($D$5="Koncesija",-GFK63*0.21,0)</f>
        <v>#REF!</v>
      </c>
      <c r="GFL114" s="632" t="e">
        <f>(IF(GFL47-#REF!&lt;0,0,GFL47-#REF!)+#REF!)*1.21+IF($D$5="Koncesija",-GFL63*0.21,0)</f>
        <v>#REF!</v>
      </c>
      <c r="GFM114" s="632" t="e">
        <f>(IF(GFM47-#REF!&lt;0,0,GFM47-#REF!)+#REF!)*1.21+IF($D$5="Koncesija",-GFM63*0.21,0)</f>
        <v>#REF!</v>
      </c>
      <c r="GFN114" s="632" t="e">
        <f>(IF(GFN47-#REF!&lt;0,0,GFN47-#REF!)+#REF!)*1.21+IF($D$5="Koncesija",-GFN63*0.21,0)</f>
        <v>#REF!</v>
      </c>
      <c r="GFO114" s="632" t="e">
        <f>(IF(GFO47-#REF!&lt;0,0,GFO47-#REF!)+#REF!)*1.21+IF($D$5="Koncesija",-GFO63*0.21,0)</f>
        <v>#REF!</v>
      </c>
      <c r="GFP114" s="632" t="e">
        <f>(IF(GFP47-#REF!&lt;0,0,GFP47-#REF!)+#REF!)*1.21+IF($D$5="Koncesija",-GFP63*0.21,0)</f>
        <v>#REF!</v>
      </c>
      <c r="GFQ114" s="632" t="e">
        <f>(IF(GFQ47-#REF!&lt;0,0,GFQ47-#REF!)+#REF!)*1.21+IF($D$5="Koncesija",-GFQ63*0.21,0)</f>
        <v>#REF!</v>
      </c>
      <c r="GFR114" s="632" t="e">
        <f>(IF(GFR47-#REF!&lt;0,0,GFR47-#REF!)+#REF!)*1.21+IF($D$5="Koncesija",-GFR63*0.21,0)</f>
        <v>#REF!</v>
      </c>
      <c r="GFS114" s="632" t="e">
        <f>(IF(GFS47-#REF!&lt;0,0,GFS47-#REF!)+#REF!)*1.21+IF($D$5="Koncesija",-GFS63*0.21,0)</f>
        <v>#REF!</v>
      </c>
      <c r="GFT114" s="632" t="e">
        <f>(IF(GFT47-#REF!&lt;0,0,GFT47-#REF!)+#REF!)*1.21+IF($D$5="Koncesija",-GFT63*0.21,0)</f>
        <v>#REF!</v>
      </c>
      <c r="GFU114" s="632" t="e">
        <f>(IF(GFU47-#REF!&lt;0,0,GFU47-#REF!)+#REF!)*1.21+IF($D$5="Koncesija",-GFU63*0.21,0)</f>
        <v>#REF!</v>
      </c>
      <c r="GFV114" s="632" t="e">
        <f>(IF(GFV47-#REF!&lt;0,0,GFV47-#REF!)+#REF!)*1.21+IF($D$5="Koncesija",-GFV63*0.21,0)</f>
        <v>#REF!</v>
      </c>
      <c r="GFW114" s="632" t="e">
        <f>(IF(GFW47-#REF!&lt;0,0,GFW47-#REF!)+#REF!)*1.21+IF($D$5="Koncesija",-GFW63*0.21,0)</f>
        <v>#REF!</v>
      </c>
      <c r="GFX114" s="632" t="e">
        <f>(IF(GFX47-#REF!&lt;0,0,GFX47-#REF!)+#REF!)*1.21+IF($D$5="Koncesija",-GFX63*0.21,0)</f>
        <v>#REF!</v>
      </c>
      <c r="GFY114" s="632" t="e">
        <f>(IF(GFY47-#REF!&lt;0,0,GFY47-#REF!)+#REF!)*1.21+IF($D$5="Koncesija",-GFY63*0.21,0)</f>
        <v>#REF!</v>
      </c>
      <c r="GFZ114" s="632" t="e">
        <f>(IF(GFZ47-#REF!&lt;0,0,GFZ47-#REF!)+#REF!)*1.21+IF($D$5="Koncesija",-GFZ63*0.21,0)</f>
        <v>#REF!</v>
      </c>
      <c r="GGA114" s="632" t="e">
        <f>(IF(GGA47-#REF!&lt;0,0,GGA47-#REF!)+#REF!)*1.21+IF($D$5="Koncesija",-GGA63*0.21,0)</f>
        <v>#REF!</v>
      </c>
      <c r="GGB114" s="632" t="e">
        <f>(IF(GGB47-#REF!&lt;0,0,GGB47-#REF!)+#REF!)*1.21+IF($D$5="Koncesija",-GGB63*0.21,0)</f>
        <v>#REF!</v>
      </c>
      <c r="GGC114" s="632" t="e">
        <f>(IF(GGC47-#REF!&lt;0,0,GGC47-#REF!)+#REF!)*1.21+IF($D$5="Koncesija",-GGC63*0.21,0)</f>
        <v>#REF!</v>
      </c>
      <c r="GGD114" s="632" t="e">
        <f>(IF(GGD47-#REF!&lt;0,0,GGD47-#REF!)+#REF!)*1.21+IF($D$5="Koncesija",-GGD63*0.21,0)</f>
        <v>#REF!</v>
      </c>
      <c r="GGE114" s="632" t="e">
        <f>(IF(GGE47-#REF!&lt;0,0,GGE47-#REF!)+#REF!)*1.21+IF($D$5="Koncesija",-GGE63*0.21,0)</f>
        <v>#REF!</v>
      </c>
      <c r="GGF114" s="632" t="e">
        <f>(IF(GGF47-#REF!&lt;0,0,GGF47-#REF!)+#REF!)*1.21+IF($D$5="Koncesija",-GGF63*0.21,0)</f>
        <v>#REF!</v>
      </c>
      <c r="GGG114" s="632" t="e">
        <f>(IF(GGG47-#REF!&lt;0,0,GGG47-#REF!)+#REF!)*1.21+IF($D$5="Koncesija",-GGG63*0.21,0)</f>
        <v>#REF!</v>
      </c>
      <c r="GGH114" s="632" t="e">
        <f>(IF(GGH47-#REF!&lt;0,0,GGH47-#REF!)+#REF!)*1.21+IF($D$5="Koncesija",-GGH63*0.21,0)</f>
        <v>#REF!</v>
      </c>
      <c r="GGI114" s="632" t="e">
        <f>(IF(GGI47-#REF!&lt;0,0,GGI47-#REF!)+#REF!)*1.21+IF($D$5="Koncesija",-GGI63*0.21,0)</f>
        <v>#REF!</v>
      </c>
      <c r="GGJ114" s="632" t="e">
        <f>(IF(GGJ47-#REF!&lt;0,0,GGJ47-#REF!)+#REF!)*1.21+IF($D$5="Koncesija",-GGJ63*0.21,0)</f>
        <v>#REF!</v>
      </c>
      <c r="GGK114" s="632" t="e">
        <f>(IF(GGK47-#REF!&lt;0,0,GGK47-#REF!)+#REF!)*1.21+IF($D$5="Koncesija",-GGK63*0.21,0)</f>
        <v>#REF!</v>
      </c>
      <c r="GGL114" s="632" t="e">
        <f>(IF(GGL47-#REF!&lt;0,0,GGL47-#REF!)+#REF!)*1.21+IF($D$5="Koncesija",-GGL63*0.21,0)</f>
        <v>#REF!</v>
      </c>
      <c r="GGM114" s="632" t="e">
        <f>(IF(GGM47-#REF!&lt;0,0,GGM47-#REF!)+#REF!)*1.21+IF($D$5="Koncesija",-GGM63*0.21,0)</f>
        <v>#REF!</v>
      </c>
      <c r="GGN114" s="632" t="e">
        <f>(IF(GGN47-#REF!&lt;0,0,GGN47-#REF!)+#REF!)*1.21+IF($D$5="Koncesija",-GGN63*0.21,0)</f>
        <v>#REF!</v>
      </c>
      <c r="GGO114" s="632" t="e">
        <f>(IF(GGO47-#REF!&lt;0,0,GGO47-#REF!)+#REF!)*1.21+IF($D$5="Koncesija",-GGO63*0.21,0)</f>
        <v>#REF!</v>
      </c>
      <c r="GGP114" s="632" t="e">
        <f>(IF(GGP47-#REF!&lt;0,0,GGP47-#REF!)+#REF!)*1.21+IF($D$5="Koncesija",-GGP63*0.21,0)</f>
        <v>#REF!</v>
      </c>
      <c r="GGQ114" s="632" t="e">
        <f>(IF(GGQ47-#REF!&lt;0,0,GGQ47-#REF!)+#REF!)*1.21+IF($D$5="Koncesija",-GGQ63*0.21,0)</f>
        <v>#REF!</v>
      </c>
      <c r="GGR114" s="632" t="e">
        <f>(IF(GGR47-#REF!&lt;0,0,GGR47-#REF!)+#REF!)*1.21+IF($D$5="Koncesija",-GGR63*0.21,0)</f>
        <v>#REF!</v>
      </c>
      <c r="GGS114" s="632" t="e">
        <f>(IF(GGS47-#REF!&lt;0,0,GGS47-#REF!)+#REF!)*1.21+IF($D$5="Koncesija",-GGS63*0.21,0)</f>
        <v>#REF!</v>
      </c>
      <c r="GGT114" s="632" t="e">
        <f>(IF(GGT47-#REF!&lt;0,0,GGT47-#REF!)+#REF!)*1.21+IF($D$5="Koncesija",-GGT63*0.21,0)</f>
        <v>#REF!</v>
      </c>
      <c r="GGU114" s="632" t="e">
        <f>(IF(GGU47-#REF!&lt;0,0,GGU47-#REF!)+#REF!)*1.21+IF($D$5="Koncesija",-GGU63*0.21,0)</f>
        <v>#REF!</v>
      </c>
      <c r="GGV114" s="632" t="e">
        <f>(IF(GGV47-#REF!&lt;0,0,GGV47-#REF!)+#REF!)*1.21+IF($D$5="Koncesija",-GGV63*0.21,0)</f>
        <v>#REF!</v>
      </c>
      <c r="GGW114" s="632" t="e">
        <f>(IF(GGW47-#REF!&lt;0,0,GGW47-#REF!)+#REF!)*1.21+IF($D$5="Koncesija",-GGW63*0.21,0)</f>
        <v>#REF!</v>
      </c>
      <c r="GGX114" s="632" t="e">
        <f>(IF(GGX47-#REF!&lt;0,0,GGX47-#REF!)+#REF!)*1.21+IF($D$5="Koncesija",-GGX63*0.21,0)</f>
        <v>#REF!</v>
      </c>
      <c r="GGY114" s="632" t="e">
        <f>(IF(GGY47-#REF!&lt;0,0,GGY47-#REF!)+#REF!)*1.21+IF($D$5="Koncesija",-GGY63*0.21,0)</f>
        <v>#REF!</v>
      </c>
      <c r="GGZ114" s="632" t="e">
        <f>(IF(GGZ47-#REF!&lt;0,0,GGZ47-#REF!)+#REF!)*1.21+IF($D$5="Koncesija",-GGZ63*0.21,0)</f>
        <v>#REF!</v>
      </c>
      <c r="GHA114" s="632" t="e">
        <f>(IF(GHA47-#REF!&lt;0,0,GHA47-#REF!)+#REF!)*1.21+IF($D$5="Koncesija",-GHA63*0.21,0)</f>
        <v>#REF!</v>
      </c>
      <c r="GHB114" s="632" t="e">
        <f>(IF(GHB47-#REF!&lt;0,0,GHB47-#REF!)+#REF!)*1.21+IF($D$5="Koncesija",-GHB63*0.21,0)</f>
        <v>#REF!</v>
      </c>
      <c r="GHC114" s="632" t="e">
        <f>(IF(GHC47-#REF!&lt;0,0,GHC47-#REF!)+#REF!)*1.21+IF($D$5="Koncesija",-GHC63*0.21,0)</f>
        <v>#REF!</v>
      </c>
      <c r="GHD114" s="632" t="e">
        <f>(IF(GHD47-#REF!&lt;0,0,GHD47-#REF!)+#REF!)*1.21+IF($D$5="Koncesija",-GHD63*0.21,0)</f>
        <v>#REF!</v>
      </c>
      <c r="GHE114" s="632" t="e">
        <f>(IF(GHE47-#REF!&lt;0,0,GHE47-#REF!)+#REF!)*1.21+IF($D$5="Koncesija",-GHE63*0.21,0)</f>
        <v>#REF!</v>
      </c>
      <c r="GHF114" s="632" t="e">
        <f>(IF(GHF47-#REF!&lt;0,0,GHF47-#REF!)+#REF!)*1.21+IF($D$5="Koncesija",-GHF63*0.21,0)</f>
        <v>#REF!</v>
      </c>
      <c r="GHG114" s="632" t="e">
        <f>(IF(GHG47-#REF!&lt;0,0,GHG47-#REF!)+#REF!)*1.21+IF($D$5="Koncesija",-GHG63*0.21,0)</f>
        <v>#REF!</v>
      </c>
      <c r="GHH114" s="632" t="e">
        <f>(IF(GHH47-#REF!&lt;0,0,GHH47-#REF!)+#REF!)*1.21+IF($D$5="Koncesija",-GHH63*0.21,0)</f>
        <v>#REF!</v>
      </c>
      <c r="GHI114" s="632" t="e">
        <f>(IF(GHI47-#REF!&lt;0,0,GHI47-#REF!)+#REF!)*1.21+IF($D$5="Koncesija",-GHI63*0.21,0)</f>
        <v>#REF!</v>
      </c>
      <c r="GHJ114" s="632" t="e">
        <f>(IF(GHJ47-#REF!&lt;0,0,GHJ47-#REF!)+#REF!)*1.21+IF($D$5="Koncesija",-GHJ63*0.21,0)</f>
        <v>#REF!</v>
      </c>
      <c r="GHK114" s="632" t="e">
        <f>(IF(GHK47-#REF!&lt;0,0,GHK47-#REF!)+#REF!)*1.21+IF($D$5="Koncesija",-GHK63*0.21,0)</f>
        <v>#REF!</v>
      </c>
      <c r="GHL114" s="632" t="e">
        <f>(IF(GHL47-#REF!&lt;0,0,GHL47-#REF!)+#REF!)*1.21+IF($D$5="Koncesija",-GHL63*0.21,0)</f>
        <v>#REF!</v>
      </c>
      <c r="GHM114" s="632" t="e">
        <f>(IF(GHM47-#REF!&lt;0,0,GHM47-#REF!)+#REF!)*1.21+IF($D$5="Koncesija",-GHM63*0.21,0)</f>
        <v>#REF!</v>
      </c>
      <c r="GHN114" s="632" t="e">
        <f>(IF(GHN47-#REF!&lt;0,0,GHN47-#REF!)+#REF!)*1.21+IF($D$5="Koncesija",-GHN63*0.21,0)</f>
        <v>#REF!</v>
      </c>
      <c r="GHO114" s="632" t="e">
        <f>(IF(GHO47-#REF!&lt;0,0,GHO47-#REF!)+#REF!)*1.21+IF($D$5="Koncesija",-GHO63*0.21,0)</f>
        <v>#REF!</v>
      </c>
      <c r="GHP114" s="632" t="e">
        <f>(IF(GHP47-#REF!&lt;0,0,GHP47-#REF!)+#REF!)*1.21+IF($D$5="Koncesija",-GHP63*0.21,0)</f>
        <v>#REF!</v>
      </c>
      <c r="GHQ114" s="632" t="e">
        <f>(IF(GHQ47-#REF!&lt;0,0,GHQ47-#REF!)+#REF!)*1.21+IF($D$5="Koncesija",-GHQ63*0.21,0)</f>
        <v>#REF!</v>
      </c>
      <c r="GHR114" s="632" t="e">
        <f>(IF(GHR47-#REF!&lt;0,0,GHR47-#REF!)+#REF!)*1.21+IF($D$5="Koncesija",-GHR63*0.21,0)</f>
        <v>#REF!</v>
      </c>
      <c r="GHS114" s="632" t="e">
        <f>(IF(GHS47-#REF!&lt;0,0,GHS47-#REF!)+#REF!)*1.21+IF($D$5="Koncesija",-GHS63*0.21,0)</f>
        <v>#REF!</v>
      </c>
      <c r="GHT114" s="632" t="e">
        <f>(IF(GHT47-#REF!&lt;0,0,GHT47-#REF!)+#REF!)*1.21+IF($D$5="Koncesija",-GHT63*0.21,0)</f>
        <v>#REF!</v>
      </c>
      <c r="GHU114" s="632" t="e">
        <f>(IF(GHU47-#REF!&lt;0,0,GHU47-#REF!)+#REF!)*1.21+IF($D$5="Koncesija",-GHU63*0.21,0)</f>
        <v>#REF!</v>
      </c>
      <c r="GHV114" s="632" t="e">
        <f>(IF(GHV47-#REF!&lt;0,0,GHV47-#REF!)+#REF!)*1.21+IF($D$5="Koncesija",-GHV63*0.21,0)</f>
        <v>#REF!</v>
      </c>
      <c r="GHW114" s="632" t="e">
        <f>(IF(GHW47-#REF!&lt;0,0,GHW47-#REF!)+#REF!)*1.21+IF($D$5="Koncesija",-GHW63*0.21,0)</f>
        <v>#REF!</v>
      </c>
      <c r="GHX114" s="632" t="e">
        <f>(IF(GHX47-#REF!&lt;0,0,GHX47-#REF!)+#REF!)*1.21+IF($D$5="Koncesija",-GHX63*0.21,0)</f>
        <v>#REF!</v>
      </c>
      <c r="GHY114" s="632" t="e">
        <f>(IF(GHY47-#REF!&lt;0,0,GHY47-#REF!)+#REF!)*1.21+IF($D$5="Koncesija",-GHY63*0.21,0)</f>
        <v>#REF!</v>
      </c>
      <c r="GHZ114" s="632" t="e">
        <f>(IF(GHZ47-#REF!&lt;0,0,GHZ47-#REF!)+#REF!)*1.21+IF($D$5="Koncesija",-GHZ63*0.21,0)</f>
        <v>#REF!</v>
      </c>
      <c r="GIA114" s="632" t="e">
        <f>(IF(GIA47-#REF!&lt;0,0,GIA47-#REF!)+#REF!)*1.21+IF($D$5="Koncesija",-GIA63*0.21,0)</f>
        <v>#REF!</v>
      </c>
      <c r="GIB114" s="632" t="e">
        <f>(IF(GIB47-#REF!&lt;0,0,GIB47-#REF!)+#REF!)*1.21+IF($D$5="Koncesija",-GIB63*0.21,0)</f>
        <v>#REF!</v>
      </c>
      <c r="GIC114" s="632" t="e">
        <f>(IF(GIC47-#REF!&lt;0,0,GIC47-#REF!)+#REF!)*1.21+IF($D$5="Koncesija",-GIC63*0.21,0)</f>
        <v>#REF!</v>
      </c>
      <c r="GID114" s="632" t="e">
        <f>(IF(GID47-#REF!&lt;0,0,GID47-#REF!)+#REF!)*1.21+IF($D$5="Koncesija",-GID63*0.21,0)</f>
        <v>#REF!</v>
      </c>
      <c r="GIE114" s="632" t="e">
        <f>(IF(GIE47-#REF!&lt;0,0,GIE47-#REF!)+#REF!)*1.21+IF($D$5="Koncesija",-GIE63*0.21,0)</f>
        <v>#REF!</v>
      </c>
      <c r="GIF114" s="632" t="e">
        <f>(IF(GIF47-#REF!&lt;0,0,GIF47-#REF!)+#REF!)*1.21+IF($D$5="Koncesija",-GIF63*0.21,0)</f>
        <v>#REF!</v>
      </c>
      <c r="GIG114" s="632" t="e">
        <f>(IF(GIG47-#REF!&lt;0,0,GIG47-#REF!)+#REF!)*1.21+IF($D$5="Koncesija",-GIG63*0.21,0)</f>
        <v>#REF!</v>
      </c>
      <c r="GIH114" s="632" t="e">
        <f>(IF(GIH47-#REF!&lt;0,0,GIH47-#REF!)+#REF!)*1.21+IF($D$5="Koncesija",-GIH63*0.21,0)</f>
        <v>#REF!</v>
      </c>
      <c r="GII114" s="632" t="e">
        <f>(IF(GII47-#REF!&lt;0,0,GII47-#REF!)+#REF!)*1.21+IF($D$5="Koncesija",-GII63*0.21,0)</f>
        <v>#REF!</v>
      </c>
      <c r="GIJ114" s="632" t="e">
        <f>(IF(GIJ47-#REF!&lt;0,0,GIJ47-#REF!)+#REF!)*1.21+IF($D$5="Koncesija",-GIJ63*0.21,0)</f>
        <v>#REF!</v>
      </c>
      <c r="GIK114" s="632" t="e">
        <f>(IF(GIK47-#REF!&lt;0,0,GIK47-#REF!)+#REF!)*1.21+IF($D$5="Koncesija",-GIK63*0.21,0)</f>
        <v>#REF!</v>
      </c>
      <c r="GIL114" s="632" t="e">
        <f>(IF(GIL47-#REF!&lt;0,0,GIL47-#REF!)+#REF!)*1.21+IF($D$5="Koncesija",-GIL63*0.21,0)</f>
        <v>#REF!</v>
      </c>
      <c r="GIM114" s="632" t="e">
        <f>(IF(GIM47-#REF!&lt;0,0,GIM47-#REF!)+#REF!)*1.21+IF($D$5="Koncesija",-GIM63*0.21,0)</f>
        <v>#REF!</v>
      </c>
      <c r="GIN114" s="632" t="e">
        <f>(IF(GIN47-#REF!&lt;0,0,GIN47-#REF!)+#REF!)*1.21+IF($D$5="Koncesija",-GIN63*0.21,0)</f>
        <v>#REF!</v>
      </c>
      <c r="GIO114" s="632" t="e">
        <f>(IF(GIO47-#REF!&lt;0,0,GIO47-#REF!)+#REF!)*1.21+IF($D$5="Koncesija",-GIO63*0.21,0)</f>
        <v>#REF!</v>
      </c>
      <c r="GIP114" s="632" t="e">
        <f>(IF(GIP47-#REF!&lt;0,0,GIP47-#REF!)+#REF!)*1.21+IF($D$5="Koncesija",-GIP63*0.21,0)</f>
        <v>#REF!</v>
      </c>
      <c r="GIQ114" s="632" t="e">
        <f>(IF(GIQ47-#REF!&lt;0,0,GIQ47-#REF!)+#REF!)*1.21+IF($D$5="Koncesija",-GIQ63*0.21,0)</f>
        <v>#REF!</v>
      </c>
      <c r="GIR114" s="632" t="e">
        <f>(IF(GIR47-#REF!&lt;0,0,GIR47-#REF!)+#REF!)*1.21+IF($D$5="Koncesija",-GIR63*0.21,0)</f>
        <v>#REF!</v>
      </c>
      <c r="GIS114" s="632" t="e">
        <f>(IF(GIS47-#REF!&lt;0,0,GIS47-#REF!)+#REF!)*1.21+IF($D$5="Koncesija",-GIS63*0.21,0)</f>
        <v>#REF!</v>
      </c>
      <c r="GIT114" s="632" t="e">
        <f>(IF(GIT47-#REF!&lt;0,0,GIT47-#REF!)+#REF!)*1.21+IF($D$5="Koncesija",-GIT63*0.21,0)</f>
        <v>#REF!</v>
      </c>
      <c r="GIU114" s="632" t="e">
        <f>(IF(GIU47-#REF!&lt;0,0,GIU47-#REF!)+#REF!)*1.21+IF($D$5="Koncesija",-GIU63*0.21,0)</f>
        <v>#REF!</v>
      </c>
      <c r="GIV114" s="632" t="e">
        <f>(IF(GIV47-#REF!&lt;0,0,GIV47-#REF!)+#REF!)*1.21+IF($D$5="Koncesija",-GIV63*0.21,0)</f>
        <v>#REF!</v>
      </c>
      <c r="GIW114" s="632" t="e">
        <f>(IF(GIW47-#REF!&lt;0,0,GIW47-#REF!)+#REF!)*1.21+IF($D$5="Koncesija",-GIW63*0.21,0)</f>
        <v>#REF!</v>
      </c>
      <c r="GIX114" s="632" t="e">
        <f>(IF(GIX47-#REF!&lt;0,0,GIX47-#REF!)+#REF!)*1.21+IF($D$5="Koncesija",-GIX63*0.21,0)</f>
        <v>#REF!</v>
      </c>
      <c r="GIY114" s="632" t="e">
        <f>(IF(GIY47-#REF!&lt;0,0,GIY47-#REF!)+#REF!)*1.21+IF($D$5="Koncesija",-GIY63*0.21,0)</f>
        <v>#REF!</v>
      </c>
      <c r="GIZ114" s="632" t="e">
        <f>(IF(GIZ47-#REF!&lt;0,0,GIZ47-#REF!)+#REF!)*1.21+IF($D$5="Koncesija",-GIZ63*0.21,0)</f>
        <v>#REF!</v>
      </c>
      <c r="GJA114" s="632" t="e">
        <f>(IF(GJA47-#REF!&lt;0,0,GJA47-#REF!)+#REF!)*1.21+IF($D$5="Koncesija",-GJA63*0.21,0)</f>
        <v>#REF!</v>
      </c>
      <c r="GJB114" s="632" t="e">
        <f>(IF(GJB47-#REF!&lt;0,0,GJB47-#REF!)+#REF!)*1.21+IF($D$5="Koncesija",-GJB63*0.21,0)</f>
        <v>#REF!</v>
      </c>
      <c r="GJC114" s="632" t="e">
        <f>(IF(GJC47-#REF!&lt;0,0,GJC47-#REF!)+#REF!)*1.21+IF($D$5="Koncesija",-GJC63*0.21,0)</f>
        <v>#REF!</v>
      </c>
      <c r="GJD114" s="632" t="e">
        <f>(IF(GJD47-#REF!&lt;0,0,GJD47-#REF!)+#REF!)*1.21+IF($D$5="Koncesija",-GJD63*0.21,0)</f>
        <v>#REF!</v>
      </c>
      <c r="GJE114" s="632" t="e">
        <f>(IF(GJE47-#REF!&lt;0,0,GJE47-#REF!)+#REF!)*1.21+IF($D$5="Koncesija",-GJE63*0.21,0)</f>
        <v>#REF!</v>
      </c>
      <c r="GJF114" s="632" t="e">
        <f>(IF(GJF47-#REF!&lt;0,0,GJF47-#REF!)+#REF!)*1.21+IF($D$5="Koncesija",-GJF63*0.21,0)</f>
        <v>#REF!</v>
      </c>
      <c r="GJG114" s="632" t="e">
        <f>(IF(GJG47-#REF!&lt;0,0,GJG47-#REF!)+#REF!)*1.21+IF($D$5="Koncesija",-GJG63*0.21,0)</f>
        <v>#REF!</v>
      </c>
      <c r="GJH114" s="632" t="e">
        <f>(IF(GJH47-#REF!&lt;0,0,GJH47-#REF!)+#REF!)*1.21+IF($D$5="Koncesija",-GJH63*0.21,0)</f>
        <v>#REF!</v>
      </c>
      <c r="GJI114" s="632" t="e">
        <f>(IF(GJI47-#REF!&lt;0,0,GJI47-#REF!)+#REF!)*1.21+IF($D$5="Koncesija",-GJI63*0.21,0)</f>
        <v>#REF!</v>
      </c>
      <c r="GJJ114" s="632" t="e">
        <f>(IF(GJJ47-#REF!&lt;0,0,GJJ47-#REF!)+#REF!)*1.21+IF($D$5="Koncesija",-GJJ63*0.21,0)</f>
        <v>#REF!</v>
      </c>
      <c r="GJK114" s="632" t="e">
        <f>(IF(GJK47-#REF!&lt;0,0,GJK47-#REF!)+#REF!)*1.21+IF($D$5="Koncesija",-GJK63*0.21,0)</f>
        <v>#REF!</v>
      </c>
      <c r="GJL114" s="632" t="e">
        <f>(IF(GJL47-#REF!&lt;0,0,GJL47-#REF!)+#REF!)*1.21+IF($D$5="Koncesija",-GJL63*0.21,0)</f>
        <v>#REF!</v>
      </c>
      <c r="GJM114" s="632" t="e">
        <f>(IF(GJM47-#REF!&lt;0,0,GJM47-#REF!)+#REF!)*1.21+IF($D$5="Koncesija",-GJM63*0.21,0)</f>
        <v>#REF!</v>
      </c>
      <c r="GJN114" s="632" t="e">
        <f>(IF(GJN47-#REF!&lt;0,0,GJN47-#REF!)+#REF!)*1.21+IF($D$5="Koncesija",-GJN63*0.21,0)</f>
        <v>#REF!</v>
      </c>
      <c r="GJO114" s="632" t="e">
        <f>(IF(GJO47-#REF!&lt;0,0,GJO47-#REF!)+#REF!)*1.21+IF($D$5="Koncesija",-GJO63*0.21,0)</f>
        <v>#REF!</v>
      </c>
      <c r="GJP114" s="632" t="e">
        <f>(IF(GJP47-#REF!&lt;0,0,GJP47-#REF!)+#REF!)*1.21+IF($D$5="Koncesija",-GJP63*0.21,0)</f>
        <v>#REF!</v>
      </c>
      <c r="GJQ114" s="632" t="e">
        <f>(IF(GJQ47-#REF!&lt;0,0,GJQ47-#REF!)+#REF!)*1.21+IF($D$5="Koncesija",-GJQ63*0.21,0)</f>
        <v>#REF!</v>
      </c>
      <c r="GJR114" s="632" t="e">
        <f>(IF(GJR47-#REF!&lt;0,0,GJR47-#REF!)+#REF!)*1.21+IF($D$5="Koncesija",-GJR63*0.21,0)</f>
        <v>#REF!</v>
      </c>
      <c r="GJS114" s="632" t="e">
        <f>(IF(GJS47-#REF!&lt;0,0,GJS47-#REF!)+#REF!)*1.21+IF($D$5="Koncesija",-GJS63*0.21,0)</f>
        <v>#REF!</v>
      </c>
      <c r="GJT114" s="632" t="e">
        <f>(IF(GJT47-#REF!&lt;0,0,GJT47-#REF!)+#REF!)*1.21+IF($D$5="Koncesija",-GJT63*0.21,0)</f>
        <v>#REF!</v>
      </c>
      <c r="GJU114" s="632" t="e">
        <f>(IF(GJU47-#REF!&lt;0,0,GJU47-#REF!)+#REF!)*1.21+IF($D$5="Koncesija",-GJU63*0.21,0)</f>
        <v>#REF!</v>
      </c>
      <c r="GJV114" s="632" t="e">
        <f>(IF(GJV47-#REF!&lt;0,0,GJV47-#REF!)+#REF!)*1.21+IF($D$5="Koncesija",-GJV63*0.21,0)</f>
        <v>#REF!</v>
      </c>
      <c r="GJW114" s="632" t="e">
        <f>(IF(GJW47-#REF!&lt;0,0,GJW47-#REF!)+#REF!)*1.21+IF($D$5="Koncesija",-GJW63*0.21,0)</f>
        <v>#REF!</v>
      </c>
      <c r="GJX114" s="632" t="e">
        <f>(IF(GJX47-#REF!&lt;0,0,GJX47-#REF!)+#REF!)*1.21+IF($D$5="Koncesija",-GJX63*0.21,0)</f>
        <v>#REF!</v>
      </c>
      <c r="GJY114" s="632" t="e">
        <f>(IF(GJY47-#REF!&lt;0,0,GJY47-#REF!)+#REF!)*1.21+IF($D$5="Koncesija",-GJY63*0.21,0)</f>
        <v>#REF!</v>
      </c>
      <c r="GJZ114" s="632" t="e">
        <f>(IF(GJZ47-#REF!&lt;0,0,GJZ47-#REF!)+#REF!)*1.21+IF($D$5="Koncesija",-GJZ63*0.21,0)</f>
        <v>#REF!</v>
      </c>
      <c r="GKA114" s="632" t="e">
        <f>(IF(GKA47-#REF!&lt;0,0,GKA47-#REF!)+#REF!)*1.21+IF($D$5="Koncesija",-GKA63*0.21,0)</f>
        <v>#REF!</v>
      </c>
      <c r="GKB114" s="632" t="e">
        <f>(IF(GKB47-#REF!&lt;0,0,GKB47-#REF!)+#REF!)*1.21+IF($D$5="Koncesija",-GKB63*0.21,0)</f>
        <v>#REF!</v>
      </c>
      <c r="GKC114" s="632" t="e">
        <f>(IF(GKC47-#REF!&lt;0,0,GKC47-#REF!)+#REF!)*1.21+IF($D$5="Koncesija",-GKC63*0.21,0)</f>
        <v>#REF!</v>
      </c>
      <c r="GKD114" s="632" t="e">
        <f>(IF(GKD47-#REF!&lt;0,0,GKD47-#REF!)+#REF!)*1.21+IF($D$5="Koncesija",-GKD63*0.21,0)</f>
        <v>#REF!</v>
      </c>
      <c r="GKE114" s="632" t="e">
        <f>(IF(GKE47-#REF!&lt;0,0,GKE47-#REF!)+#REF!)*1.21+IF($D$5="Koncesija",-GKE63*0.21,0)</f>
        <v>#REF!</v>
      </c>
      <c r="GKF114" s="632" t="e">
        <f>(IF(GKF47-#REF!&lt;0,0,GKF47-#REF!)+#REF!)*1.21+IF($D$5="Koncesija",-GKF63*0.21,0)</f>
        <v>#REF!</v>
      </c>
      <c r="GKG114" s="632" t="e">
        <f>(IF(GKG47-#REF!&lt;0,0,GKG47-#REF!)+#REF!)*1.21+IF($D$5="Koncesija",-GKG63*0.21,0)</f>
        <v>#REF!</v>
      </c>
      <c r="GKH114" s="632" t="e">
        <f>(IF(GKH47-#REF!&lt;0,0,GKH47-#REF!)+#REF!)*1.21+IF($D$5="Koncesija",-GKH63*0.21,0)</f>
        <v>#REF!</v>
      </c>
      <c r="GKI114" s="632" t="e">
        <f>(IF(GKI47-#REF!&lt;0,0,GKI47-#REF!)+#REF!)*1.21+IF($D$5="Koncesija",-GKI63*0.21,0)</f>
        <v>#REF!</v>
      </c>
      <c r="GKJ114" s="632" t="e">
        <f>(IF(GKJ47-#REF!&lt;0,0,GKJ47-#REF!)+#REF!)*1.21+IF($D$5="Koncesija",-GKJ63*0.21,0)</f>
        <v>#REF!</v>
      </c>
      <c r="GKK114" s="632" t="e">
        <f>(IF(GKK47-#REF!&lt;0,0,GKK47-#REF!)+#REF!)*1.21+IF($D$5="Koncesija",-GKK63*0.21,0)</f>
        <v>#REF!</v>
      </c>
      <c r="GKL114" s="632" t="e">
        <f>(IF(GKL47-#REF!&lt;0,0,GKL47-#REF!)+#REF!)*1.21+IF($D$5="Koncesija",-GKL63*0.21,0)</f>
        <v>#REF!</v>
      </c>
      <c r="GKM114" s="632" t="e">
        <f>(IF(GKM47-#REF!&lt;0,0,GKM47-#REF!)+#REF!)*1.21+IF($D$5="Koncesija",-GKM63*0.21,0)</f>
        <v>#REF!</v>
      </c>
      <c r="GKN114" s="632" t="e">
        <f>(IF(GKN47-#REF!&lt;0,0,GKN47-#REF!)+#REF!)*1.21+IF($D$5="Koncesija",-GKN63*0.21,0)</f>
        <v>#REF!</v>
      </c>
      <c r="GKO114" s="632" t="e">
        <f>(IF(GKO47-#REF!&lt;0,0,GKO47-#REF!)+#REF!)*1.21+IF($D$5="Koncesija",-GKO63*0.21,0)</f>
        <v>#REF!</v>
      </c>
      <c r="GKP114" s="632" t="e">
        <f>(IF(GKP47-#REF!&lt;0,0,GKP47-#REF!)+#REF!)*1.21+IF($D$5="Koncesija",-GKP63*0.21,0)</f>
        <v>#REF!</v>
      </c>
      <c r="GKQ114" s="632" t="e">
        <f>(IF(GKQ47-#REF!&lt;0,0,GKQ47-#REF!)+#REF!)*1.21+IF($D$5="Koncesija",-GKQ63*0.21,0)</f>
        <v>#REF!</v>
      </c>
      <c r="GKR114" s="632" t="e">
        <f>(IF(GKR47-#REF!&lt;0,0,GKR47-#REF!)+#REF!)*1.21+IF($D$5="Koncesija",-GKR63*0.21,0)</f>
        <v>#REF!</v>
      </c>
      <c r="GKS114" s="632" t="e">
        <f>(IF(GKS47-#REF!&lt;0,0,GKS47-#REF!)+#REF!)*1.21+IF($D$5="Koncesija",-GKS63*0.21,0)</f>
        <v>#REF!</v>
      </c>
      <c r="GKT114" s="632" t="e">
        <f>(IF(GKT47-#REF!&lt;0,0,GKT47-#REF!)+#REF!)*1.21+IF($D$5="Koncesija",-GKT63*0.21,0)</f>
        <v>#REF!</v>
      </c>
      <c r="GKU114" s="632" t="e">
        <f>(IF(GKU47-#REF!&lt;0,0,GKU47-#REF!)+#REF!)*1.21+IF($D$5="Koncesija",-GKU63*0.21,0)</f>
        <v>#REF!</v>
      </c>
      <c r="GKV114" s="632" t="e">
        <f>(IF(GKV47-#REF!&lt;0,0,GKV47-#REF!)+#REF!)*1.21+IF($D$5="Koncesija",-GKV63*0.21,0)</f>
        <v>#REF!</v>
      </c>
      <c r="GKW114" s="632" t="e">
        <f>(IF(GKW47-#REF!&lt;0,0,GKW47-#REF!)+#REF!)*1.21+IF($D$5="Koncesija",-GKW63*0.21,0)</f>
        <v>#REF!</v>
      </c>
      <c r="GKX114" s="632" t="e">
        <f>(IF(GKX47-#REF!&lt;0,0,GKX47-#REF!)+#REF!)*1.21+IF($D$5="Koncesija",-GKX63*0.21,0)</f>
        <v>#REF!</v>
      </c>
      <c r="GKY114" s="632" t="e">
        <f>(IF(GKY47-#REF!&lt;0,0,GKY47-#REF!)+#REF!)*1.21+IF($D$5="Koncesija",-GKY63*0.21,0)</f>
        <v>#REF!</v>
      </c>
      <c r="GKZ114" s="632" t="e">
        <f>(IF(GKZ47-#REF!&lt;0,0,GKZ47-#REF!)+#REF!)*1.21+IF($D$5="Koncesija",-GKZ63*0.21,0)</f>
        <v>#REF!</v>
      </c>
      <c r="GLA114" s="632" t="e">
        <f>(IF(GLA47-#REF!&lt;0,0,GLA47-#REF!)+#REF!)*1.21+IF($D$5="Koncesija",-GLA63*0.21,0)</f>
        <v>#REF!</v>
      </c>
      <c r="GLB114" s="632" t="e">
        <f>(IF(GLB47-#REF!&lt;0,0,GLB47-#REF!)+#REF!)*1.21+IF($D$5="Koncesija",-GLB63*0.21,0)</f>
        <v>#REF!</v>
      </c>
      <c r="GLC114" s="632" t="e">
        <f>(IF(GLC47-#REF!&lt;0,0,GLC47-#REF!)+#REF!)*1.21+IF($D$5="Koncesija",-GLC63*0.21,0)</f>
        <v>#REF!</v>
      </c>
      <c r="GLD114" s="632" t="e">
        <f>(IF(GLD47-#REF!&lt;0,0,GLD47-#REF!)+#REF!)*1.21+IF($D$5="Koncesija",-GLD63*0.21,0)</f>
        <v>#REF!</v>
      </c>
      <c r="GLE114" s="632" t="e">
        <f>(IF(GLE47-#REF!&lt;0,0,GLE47-#REF!)+#REF!)*1.21+IF($D$5="Koncesija",-GLE63*0.21,0)</f>
        <v>#REF!</v>
      </c>
      <c r="GLF114" s="632" t="e">
        <f>(IF(GLF47-#REF!&lt;0,0,GLF47-#REF!)+#REF!)*1.21+IF($D$5="Koncesija",-GLF63*0.21,0)</f>
        <v>#REF!</v>
      </c>
      <c r="GLG114" s="632" t="e">
        <f>(IF(GLG47-#REF!&lt;0,0,GLG47-#REF!)+#REF!)*1.21+IF($D$5="Koncesija",-GLG63*0.21,0)</f>
        <v>#REF!</v>
      </c>
      <c r="GLH114" s="632" t="e">
        <f>(IF(GLH47-#REF!&lt;0,0,GLH47-#REF!)+#REF!)*1.21+IF($D$5="Koncesija",-GLH63*0.21,0)</f>
        <v>#REF!</v>
      </c>
      <c r="GLI114" s="632" t="e">
        <f>(IF(GLI47-#REF!&lt;0,0,GLI47-#REF!)+#REF!)*1.21+IF($D$5="Koncesija",-GLI63*0.21,0)</f>
        <v>#REF!</v>
      </c>
      <c r="GLJ114" s="632" t="e">
        <f>(IF(GLJ47-#REF!&lt;0,0,GLJ47-#REF!)+#REF!)*1.21+IF($D$5="Koncesija",-GLJ63*0.21,0)</f>
        <v>#REF!</v>
      </c>
      <c r="GLK114" s="632" t="e">
        <f>(IF(GLK47-#REF!&lt;0,0,GLK47-#REF!)+#REF!)*1.21+IF($D$5="Koncesija",-GLK63*0.21,0)</f>
        <v>#REF!</v>
      </c>
      <c r="GLL114" s="632" t="e">
        <f>(IF(GLL47-#REF!&lt;0,0,GLL47-#REF!)+#REF!)*1.21+IF($D$5="Koncesija",-GLL63*0.21,0)</f>
        <v>#REF!</v>
      </c>
      <c r="GLM114" s="632" t="e">
        <f>(IF(GLM47-#REF!&lt;0,0,GLM47-#REF!)+#REF!)*1.21+IF($D$5="Koncesija",-GLM63*0.21,0)</f>
        <v>#REF!</v>
      </c>
      <c r="GLN114" s="632" t="e">
        <f>(IF(GLN47-#REF!&lt;0,0,GLN47-#REF!)+#REF!)*1.21+IF($D$5="Koncesija",-GLN63*0.21,0)</f>
        <v>#REF!</v>
      </c>
      <c r="GLO114" s="632" t="e">
        <f>(IF(GLO47-#REF!&lt;0,0,GLO47-#REF!)+#REF!)*1.21+IF($D$5="Koncesija",-GLO63*0.21,0)</f>
        <v>#REF!</v>
      </c>
      <c r="GLP114" s="632" t="e">
        <f>(IF(GLP47-#REF!&lt;0,0,GLP47-#REF!)+#REF!)*1.21+IF($D$5="Koncesija",-GLP63*0.21,0)</f>
        <v>#REF!</v>
      </c>
      <c r="GLQ114" s="632" t="e">
        <f>(IF(GLQ47-#REF!&lt;0,0,GLQ47-#REF!)+#REF!)*1.21+IF($D$5="Koncesija",-GLQ63*0.21,0)</f>
        <v>#REF!</v>
      </c>
      <c r="GLR114" s="632" t="e">
        <f>(IF(GLR47-#REF!&lt;0,0,GLR47-#REF!)+#REF!)*1.21+IF($D$5="Koncesija",-GLR63*0.21,0)</f>
        <v>#REF!</v>
      </c>
      <c r="GLS114" s="632" t="e">
        <f>(IF(GLS47-#REF!&lt;0,0,GLS47-#REF!)+#REF!)*1.21+IF($D$5="Koncesija",-GLS63*0.21,0)</f>
        <v>#REF!</v>
      </c>
      <c r="GLT114" s="632" t="e">
        <f>(IF(GLT47-#REF!&lt;0,0,GLT47-#REF!)+#REF!)*1.21+IF($D$5="Koncesija",-GLT63*0.21,0)</f>
        <v>#REF!</v>
      </c>
      <c r="GLU114" s="632" t="e">
        <f>(IF(GLU47-#REF!&lt;0,0,GLU47-#REF!)+#REF!)*1.21+IF($D$5="Koncesija",-GLU63*0.21,0)</f>
        <v>#REF!</v>
      </c>
      <c r="GLV114" s="632" t="e">
        <f>(IF(GLV47-#REF!&lt;0,0,GLV47-#REF!)+#REF!)*1.21+IF($D$5="Koncesija",-GLV63*0.21,0)</f>
        <v>#REF!</v>
      </c>
      <c r="GLW114" s="632" t="e">
        <f>(IF(GLW47-#REF!&lt;0,0,GLW47-#REF!)+#REF!)*1.21+IF($D$5="Koncesija",-GLW63*0.21,0)</f>
        <v>#REF!</v>
      </c>
      <c r="GLX114" s="632" t="e">
        <f>(IF(GLX47-#REF!&lt;0,0,GLX47-#REF!)+#REF!)*1.21+IF($D$5="Koncesija",-GLX63*0.21,0)</f>
        <v>#REF!</v>
      </c>
      <c r="GLY114" s="632" t="e">
        <f>(IF(GLY47-#REF!&lt;0,0,GLY47-#REF!)+#REF!)*1.21+IF($D$5="Koncesija",-GLY63*0.21,0)</f>
        <v>#REF!</v>
      </c>
      <c r="GLZ114" s="632" t="e">
        <f>(IF(GLZ47-#REF!&lt;0,0,GLZ47-#REF!)+#REF!)*1.21+IF($D$5="Koncesija",-GLZ63*0.21,0)</f>
        <v>#REF!</v>
      </c>
      <c r="GMA114" s="632" t="e">
        <f>(IF(GMA47-#REF!&lt;0,0,GMA47-#REF!)+#REF!)*1.21+IF($D$5="Koncesija",-GMA63*0.21,0)</f>
        <v>#REF!</v>
      </c>
      <c r="GMB114" s="632" t="e">
        <f>(IF(GMB47-#REF!&lt;0,0,GMB47-#REF!)+#REF!)*1.21+IF($D$5="Koncesija",-GMB63*0.21,0)</f>
        <v>#REF!</v>
      </c>
      <c r="GMC114" s="632" t="e">
        <f>(IF(GMC47-#REF!&lt;0,0,GMC47-#REF!)+#REF!)*1.21+IF($D$5="Koncesija",-GMC63*0.21,0)</f>
        <v>#REF!</v>
      </c>
      <c r="GMD114" s="632" t="e">
        <f>(IF(GMD47-#REF!&lt;0,0,GMD47-#REF!)+#REF!)*1.21+IF($D$5="Koncesija",-GMD63*0.21,0)</f>
        <v>#REF!</v>
      </c>
      <c r="GME114" s="632" t="e">
        <f>(IF(GME47-#REF!&lt;0,0,GME47-#REF!)+#REF!)*1.21+IF($D$5="Koncesija",-GME63*0.21,0)</f>
        <v>#REF!</v>
      </c>
      <c r="GMF114" s="632" t="e">
        <f>(IF(GMF47-#REF!&lt;0,0,GMF47-#REF!)+#REF!)*1.21+IF($D$5="Koncesija",-GMF63*0.21,0)</f>
        <v>#REF!</v>
      </c>
      <c r="GMG114" s="632" t="e">
        <f>(IF(GMG47-#REF!&lt;0,0,GMG47-#REF!)+#REF!)*1.21+IF($D$5="Koncesija",-GMG63*0.21,0)</f>
        <v>#REF!</v>
      </c>
      <c r="GMH114" s="632" t="e">
        <f>(IF(GMH47-#REF!&lt;0,0,GMH47-#REF!)+#REF!)*1.21+IF($D$5="Koncesija",-GMH63*0.21,0)</f>
        <v>#REF!</v>
      </c>
      <c r="GMI114" s="632" t="e">
        <f>(IF(GMI47-#REF!&lt;0,0,GMI47-#REF!)+#REF!)*1.21+IF($D$5="Koncesija",-GMI63*0.21,0)</f>
        <v>#REF!</v>
      </c>
      <c r="GMJ114" s="632" t="e">
        <f>(IF(GMJ47-#REF!&lt;0,0,GMJ47-#REF!)+#REF!)*1.21+IF($D$5="Koncesija",-GMJ63*0.21,0)</f>
        <v>#REF!</v>
      </c>
      <c r="GMK114" s="632" t="e">
        <f>(IF(GMK47-#REF!&lt;0,0,GMK47-#REF!)+#REF!)*1.21+IF($D$5="Koncesija",-GMK63*0.21,0)</f>
        <v>#REF!</v>
      </c>
      <c r="GML114" s="632" t="e">
        <f>(IF(GML47-#REF!&lt;0,0,GML47-#REF!)+#REF!)*1.21+IF($D$5="Koncesija",-GML63*0.21,0)</f>
        <v>#REF!</v>
      </c>
      <c r="GMM114" s="632" t="e">
        <f>(IF(GMM47-#REF!&lt;0,0,GMM47-#REF!)+#REF!)*1.21+IF($D$5="Koncesija",-GMM63*0.21,0)</f>
        <v>#REF!</v>
      </c>
      <c r="GMN114" s="632" t="e">
        <f>(IF(GMN47-#REF!&lt;0,0,GMN47-#REF!)+#REF!)*1.21+IF($D$5="Koncesija",-GMN63*0.21,0)</f>
        <v>#REF!</v>
      </c>
      <c r="GMO114" s="632" t="e">
        <f>(IF(GMO47-#REF!&lt;0,0,GMO47-#REF!)+#REF!)*1.21+IF($D$5="Koncesija",-GMO63*0.21,0)</f>
        <v>#REF!</v>
      </c>
      <c r="GMP114" s="632" t="e">
        <f>(IF(GMP47-#REF!&lt;0,0,GMP47-#REF!)+#REF!)*1.21+IF($D$5="Koncesija",-GMP63*0.21,0)</f>
        <v>#REF!</v>
      </c>
      <c r="GMQ114" s="632" t="e">
        <f>(IF(GMQ47-#REF!&lt;0,0,GMQ47-#REF!)+#REF!)*1.21+IF($D$5="Koncesija",-GMQ63*0.21,0)</f>
        <v>#REF!</v>
      </c>
      <c r="GMR114" s="632" t="e">
        <f>(IF(GMR47-#REF!&lt;0,0,GMR47-#REF!)+#REF!)*1.21+IF($D$5="Koncesija",-GMR63*0.21,0)</f>
        <v>#REF!</v>
      </c>
      <c r="GMS114" s="632" t="e">
        <f>(IF(GMS47-#REF!&lt;0,0,GMS47-#REF!)+#REF!)*1.21+IF($D$5="Koncesija",-GMS63*0.21,0)</f>
        <v>#REF!</v>
      </c>
      <c r="GMT114" s="632" t="e">
        <f>(IF(GMT47-#REF!&lt;0,0,GMT47-#REF!)+#REF!)*1.21+IF($D$5="Koncesija",-GMT63*0.21,0)</f>
        <v>#REF!</v>
      </c>
      <c r="GMU114" s="632" t="e">
        <f>(IF(GMU47-#REF!&lt;0,0,GMU47-#REF!)+#REF!)*1.21+IF($D$5="Koncesija",-GMU63*0.21,0)</f>
        <v>#REF!</v>
      </c>
      <c r="GMV114" s="632" t="e">
        <f>(IF(GMV47-#REF!&lt;0,0,GMV47-#REF!)+#REF!)*1.21+IF($D$5="Koncesija",-GMV63*0.21,0)</f>
        <v>#REF!</v>
      </c>
      <c r="GMW114" s="632" t="e">
        <f>(IF(GMW47-#REF!&lt;0,0,GMW47-#REF!)+#REF!)*1.21+IF($D$5="Koncesija",-GMW63*0.21,0)</f>
        <v>#REF!</v>
      </c>
      <c r="GMX114" s="632" t="e">
        <f>(IF(GMX47-#REF!&lt;0,0,GMX47-#REF!)+#REF!)*1.21+IF($D$5="Koncesija",-GMX63*0.21,0)</f>
        <v>#REF!</v>
      </c>
      <c r="GMY114" s="632" t="e">
        <f>(IF(GMY47-#REF!&lt;0,0,GMY47-#REF!)+#REF!)*1.21+IF($D$5="Koncesija",-GMY63*0.21,0)</f>
        <v>#REF!</v>
      </c>
      <c r="GMZ114" s="632" t="e">
        <f>(IF(GMZ47-#REF!&lt;0,0,GMZ47-#REF!)+#REF!)*1.21+IF($D$5="Koncesija",-GMZ63*0.21,0)</f>
        <v>#REF!</v>
      </c>
      <c r="GNA114" s="632" t="e">
        <f>(IF(GNA47-#REF!&lt;0,0,GNA47-#REF!)+#REF!)*1.21+IF($D$5="Koncesija",-GNA63*0.21,0)</f>
        <v>#REF!</v>
      </c>
      <c r="GNB114" s="632" t="e">
        <f>(IF(GNB47-#REF!&lt;0,0,GNB47-#REF!)+#REF!)*1.21+IF($D$5="Koncesija",-GNB63*0.21,0)</f>
        <v>#REF!</v>
      </c>
      <c r="GNC114" s="632" t="e">
        <f>(IF(GNC47-#REF!&lt;0,0,GNC47-#REF!)+#REF!)*1.21+IF($D$5="Koncesija",-GNC63*0.21,0)</f>
        <v>#REF!</v>
      </c>
      <c r="GND114" s="632" t="e">
        <f>(IF(GND47-#REF!&lt;0,0,GND47-#REF!)+#REF!)*1.21+IF($D$5="Koncesija",-GND63*0.21,0)</f>
        <v>#REF!</v>
      </c>
      <c r="GNE114" s="632" t="e">
        <f>(IF(GNE47-#REF!&lt;0,0,GNE47-#REF!)+#REF!)*1.21+IF($D$5="Koncesija",-GNE63*0.21,0)</f>
        <v>#REF!</v>
      </c>
      <c r="GNF114" s="632" t="e">
        <f>(IF(GNF47-#REF!&lt;0,0,GNF47-#REF!)+#REF!)*1.21+IF($D$5="Koncesija",-GNF63*0.21,0)</f>
        <v>#REF!</v>
      </c>
      <c r="GNG114" s="632" t="e">
        <f>(IF(GNG47-#REF!&lt;0,0,GNG47-#REF!)+#REF!)*1.21+IF($D$5="Koncesija",-GNG63*0.21,0)</f>
        <v>#REF!</v>
      </c>
      <c r="GNH114" s="632" t="e">
        <f>(IF(GNH47-#REF!&lt;0,0,GNH47-#REF!)+#REF!)*1.21+IF($D$5="Koncesija",-GNH63*0.21,0)</f>
        <v>#REF!</v>
      </c>
      <c r="GNI114" s="632" t="e">
        <f>(IF(GNI47-#REF!&lt;0,0,GNI47-#REF!)+#REF!)*1.21+IF($D$5="Koncesija",-GNI63*0.21,0)</f>
        <v>#REF!</v>
      </c>
      <c r="GNJ114" s="632" t="e">
        <f>(IF(GNJ47-#REF!&lt;0,0,GNJ47-#REF!)+#REF!)*1.21+IF($D$5="Koncesija",-GNJ63*0.21,0)</f>
        <v>#REF!</v>
      </c>
      <c r="GNK114" s="632" t="e">
        <f>(IF(GNK47-#REF!&lt;0,0,GNK47-#REF!)+#REF!)*1.21+IF($D$5="Koncesija",-GNK63*0.21,0)</f>
        <v>#REF!</v>
      </c>
      <c r="GNL114" s="632" t="e">
        <f>(IF(GNL47-#REF!&lt;0,0,GNL47-#REF!)+#REF!)*1.21+IF($D$5="Koncesija",-GNL63*0.21,0)</f>
        <v>#REF!</v>
      </c>
      <c r="GNM114" s="632" t="e">
        <f>(IF(GNM47-#REF!&lt;0,0,GNM47-#REF!)+#REF!)*1.21+IF($D$5="Koncesija",-GNM63*0.21,0)</f>
        <v>#REF!</v>
      </c>
      <c r="GNN114" s="632" t="e">
        <f>(IF(GNN47-#REF!&lt;0,0,GNN47-#REF!)+#REF!)*1.21+IF($D$5="Koncesija",-GNN63*0.21,0)</f>
        <v>#REF!</v>
      </c>
      <c r="GNO114" s="632" t="e">
        <f>(IF(GNO47-#REF!&lt;0,0,GNO47-#REF!)+#REF!)*1.21+IF($D$5="Koncesija",-GNO63*0.21,0)</f>
        <v>#REF!</v>
      </c>
      <c r="GNP114" s="632" t="e">
        <f>(IF(GNP47-#REF!&lt;0,0,GNP47-#REF!)+#REF!)*1.21+IF($D$5="Koncesija",-GNP63*0.21,0)</f>
        <v>#REF!</v>
      </c>
      <c r="GNQ114" s="632" t="e">
        <f>(IF(GNQ47-#REF!&lt;0,0,GNQ47-#REF!)+#REF!)*1.21+IF($D$5="Koncesija",-GNQ63*0.21,0)</f>
        <v>#REF!</v>
      </c>
      <c r="GNR114" s="632" t="e">
        <f>(IF(GNR47-#REF!&lt;0,0,GNR47-#REF!)+#REF!)*1.21+IF($D$5="Koncesija",-GNR63*0.21,0)</f>
        <v>#REF!</v>
      </c>
      <c r="GNS114" s="632" t="e">
        <f>(IF(GNS47-#REF!&lt;0,0,GNS47-#REF!)+#REF!)*1.21+IF($D$5="Koncesija",-GNS63*0.21,0)</f>
        <v>#REF!</v>
      </c>
      <c r="GNT114" s="632" t="e">
        <f>(IF(GNT47-#REF!&lt;0,0,GNT47-#REF!)+#REF!)*1.21+IF($D$5="Koncesija",-GNT63*0.21,0)</f>
        <v>#REF!</v>
      </c>
      <c r="GNU114" s="632" t="e">
        <f>(IF(GNU47-#REF!&lt;0,0,GNU47-#REF!)+#REF!)*1.21+IF($D$5="Koncesija",-GNU63*0.21,0)</f>
        <v>#REF!</v>
      </c>
      <c r="GNV114" s="632" t="e">
        <f>(IF(GNV47-#REF!&lt;0,0,GNV47-#REF!)+#REF!)*1.21+IF($D$5="Koncesija",-GNV63*0.21,0)</f>
        <v>#REF!</v>
      </c>
      <c r="GNW114" s="632" t="e">
        <f>(IF(GNW47-#REF!&lt;0,0,GNW47-#REF!)+#REF!)*1.21+IF($D$5="Koncesija",-GNW63*0.21,0)</f>
        <v>#REF!</v>
      </c>
      <c r="GNX114" s="632" t="e">
        <f>(IF(GNX47-#REF!&lt;0,0,GNX47-#REF!)+#REF!)*1.21+IF($D$5="Koncesija",-GNX63*0.21,0)</f>
        <v>#REF!</v>
      </c>
      <c r="GNY114" s="632" t="e">
        <f>(IF(GNY47-#REF!&lt;0,0,GNY47-#REF!)+#REF!)*1.21+IF($D$5="Koncesija",-GNY63*0.21,0)</f>
        <v>#REF!</v>
      </c>
      <c r="GNZ114" s="632" t="e">
        <f>(IF(GNZ47-#REF!&lt;0,0,GNZ47-#REF!)+#REF!)*1.21+IF($D$5="Koncesija",-GNZ63*0.21,0)</f>
        <v>#REF!</v>
      </c>
      <c r="GOA114" s="632" t="e">
        <f>(IF(GOA47-#REF!&lt;0,0,GOA47-#REF!)+#REF!)*1.21+IF($D$5="Koncesija",-GOA63*0.21,0)</f>
        <v>#REF!</v>
      </c>
      <c r="GOB114" s="632" t="e">
        <f>(IF(GOB47-#REF!&lt;0,0,GOB47-#REF!)+#REF!)*1.21+IF($D$5="Koncesija",-GOB63*0.21,0)</f>
        <v>#REF!</v>
      </c>
      <c r="GOC114" s="632" t="e">
        <f>(IF(GOC47-#REF!&lt;0,0,GOC47-#REF!)+#REF!)*1.21+IF($D$5="Koncesija",-GOC63*0.21,0)</f>
        <v>#REF!</v>
      </c>
      <c r="GOD114" s="632" t="e">
        <f>(IF(GOD47-#REF!&lt;0,0,GOD47-#REF!)+#REF!)*1.21+IF($D$5="Koncesija",-GOD63*0.21,0)</f>
        <v>#REF!</v>
      </c>
      <c r="GOE114" s="632" t="e">
        <f>(IF(GOE47-#REF!&lt;0,0,GOE47-#REF!)+#REF!)*1.21+IF($D$5="Koncesija",-GOE63*0.21,0)</f>
        <v>#REF!</v>
      </c>
      <c r="GOF114" s="632" t="e">
        <f>(IF(GOF47-#REF!&lt;0,0,GOF47-#REF!)+#REF!)*1.21+IF($D$5="Koncesija",-GOF63*0.21,0)</f>
        <v>#REF!</v>
      </c>
      <c r="GOG114" s="632" t="e">
        <f>(IF(GOG47-#REF!&lt;0,0,GOG47-#REF!)+#REF!)*1.21+IF($D$5="Koncesija",-GOG63*0.21,0)</f>
        <v>#REF!</v>
      </c>
      <c r="GOH114" s="632" t="e">
        <f>(IF(GOH47-#REF!&lt;0,0,GOH47-#REF!)+#REF!)*1.21+IF($D$5="Koncesija",-GOH63*0.21,0)</f>
        <v>#REF!</v>
      </c>
      <c r="GOI114" s="632" t="e">
        <f>(IF(GOI47-#REF!&lt;0,0,GOI47-#REF!)+#REF!)*1.21+IF($D$5="Koncesija",-GOI63*0.21,0)</f>
        <v>#REF!</v>
      </c>
      <c r="GOJ114" s="632" t="e">
        <f>(IF(GOJ47-#REF!&lt;0,0,GOJ47-#REF!)+#REF!)*1.21+IF($D$5="Koncesija",-GOJ63*0.21,0)</f>
        <v>#REF!</v>
      </c>
      <c r="GOK114" s="632" t="e">
        <f>(IF(GOK47-#REF!&lt;0,0,GOK47-#REF!)+#REF!)*1.21+IF($D$5="Koncesija",-GOK63*0.21,0)</f>
        <v>#REF!</v>
      </c>
      <c r="GOL114" s="632" t="e">
        <f>(IF(GOL47-#REF!&lt;0,0,GOL47-#REF!)+#REF!)*1.21+IF($D$5="Koncesija",-GOL63*0.21,0)</f>
        <v>#REF!</v>
      </c>
      <c r="GOM114" s="632" t="e">
        <f>(IF(GOM47-#REF!&lt;0,0,GOM47-#REF!)+#REF!)*1.21+IF($D$5="Koncesija",-GOM63*0.21,0)</f>
        <v>#REF!</v>
      </c>
      <c r="GON114" s="632" t="e">
        <f>(IF(GON47-#REF!&lt;0,0,GON47-#REF!)+#REF!)*1.21+IF($D$5="Koncesija",-GON63*0.21,0)</f>
        <v>#REF!</v>
      </c>
      <c r="GOO114" s="632" t="e">
        <f>(IF(GOO47-#REF!&lt;0,0,GOO47-#REF!)+#REF!)*1.21+IF($D$5="Koncesija",-GOO63*0.21,0)</f>
        <v>#REF!</v>
      </c>
      <c r="GOP114" s="632" t="e">
        <f>(IF(GOP47-#REF!&lt;0,0,GOP47-#REF!)+#REF!)*1.21+IF($D$5="Koncesija",-GOP63*0.21,0)</f>
        <v>#REF!</v>
      </c>
      <c r="GOQ114" s="632" t="e">
        <f>(IF(GOQ47-#REF!&lt;0,0,GOQ47-#REF!)+#REF!)*1.21+IF($D$5="Koncesija",-GOQ63*0.21,0)</f>
        <v>#REF!</v>
      </c>
      <c r="GOR114" s="632" t="e">
        <f>(IF(GOR47-#REF!&lt;0,0,GOR47-#REF!)+#REF!)*1.21+IF($D$5="Koncesija",-GOR63*0.21,0)</f>
        <v>#REF!</v>
      </c>
      <c r="GOS114" s="632" t="e">
        <f>(IF(GOS47-#REF!&lt;0,0,GOS47-#REF!)+#REF!)*1.21+IF($D$5="Koncesija",-GOS63*0.21,0)</f>
        <v>#REF!</v>
      </c>
      <c r="GOT114" s="632" t="e">
        <f>(IF(GOT47-#REF!&lt;0,0,GOT47-#REF!)+#REF!)*1.21+IF($D$5="Koncesija",-GOT63*0.21,0)</f>
        <v>#REF!</v>
      </c>
      <c r="GOU114" s="632" t="e">
        <f>(IF(GOU47-#REF!&lt;0,0,GOU47-#REF!)+#REF!)*1.21+IF($D$5="Koncesija",-GOU63*0.21,0)</f>
        <v>#REF!</v>
      </c>
      <c r="GOV114" s="632" t="e">
        <f>(IF(GOV47-#REF!&lt;0,0,GOV47-#REF!)+#REF!)*1.21+IF($D$5="Koncesija",-GOV63*0.21,0)</f>
        <v>#REF!</v>
      </c>
      <c r="GOW114" s="632" t="e">
        <f>(IF(GOW47-#REF!&lt;0,0,GOW47-#REF!)+#REF!)*1.21+IF($D$5="Koncesija",-GOW63*0.21,0)</f>
        <v>#REF!</v>
      </c>
      <c r="GOX114" s="632" t="e">
        <f>(IF(GOX47-#REF!&lt;0,0,GOX47-#REF!)+#REF!)*1.21+IF($D$5="Koncesija",-GOX63*0.21,0)</f>
        <v>#REF!</v>
      </c>
      <c r="GOY114" s="632" t="e">
        <f>(IF(GOY47-#REF!&lt;0,0,GOY47-#REF!)+#REF!)*1.21+IF($D$5="Koncesija",-GOY63*0.21,0)</f>
        <v>#REF!</v>
      </c>
      <c r="GOZ114" s="632" t="e">
        <f>(IF(GOZ47-#REF!&lt;0,0,GOZ47-#REF!)+#REF!)*1.21+IF($D$5="Koncesija",-GOZ63*0.21,0)</f>
        <v>#REF!</v>
      </c>
      <c r="GPA114" s="632" t="e">
        <f>(IF(GPA47-#REF!&lt;0,0,GPA47-#REF!)+#REF!)*1.21+IF($D$5="Koncesija",-GPA63*0.21,0)</f>
        <v>#REF!</v>
      </c>
      <c r="GPB114" s="632" t="e">
        <f>(IF(GPB47-#REF!&lt;0,0,GPB47-#REF!)+#REF!)*1.21+IF($D$5="Koncesija",-GPB63*0.21,0)</f>
        <v>#REF!</v>
      </c>
      <c r="GPC114" s="632" t="e">
        <f>(IF(GPC47-#REF!&lt;0,0,GPC47-#REF!)+#REF!)*1.21+IF($D$5="Koncesija",-GPC63*0.21,0)</f>
        <v>#REF!</v>
      </c>
      <c r="GPD114" s="632" t="e">
        <f>(IF(GPD47-#REF!&lt;0,0,GPD47-#REF!)+#REF!)*1.21+IF($D$5="Koncesija",-GPD63*0.21,0)</f>
        <v>#REF!</v>
      </c>
      <c r="GPE114" s="632" t="e">
        <f>(IF(GPE47-#REF!&lt;0,0,GPE47-#REF!)+#REF!)*1.21+IF($D$5="Koncesija",-GPE63*0.21,0)</f>
        <v>#REF!</v>
      </c>
      <c r="GPF114" s="632" t="e">
        <f>(IF(GPF47-#REF!&lt;0,0,GPF47-#REF!)+#REF!)*1.21+IF($D$5="Koncesija",-GPF63*0.21,0)</f>
        <v>#REF!</v>
      </c>
      <c r="GPG114" s="632" t="e">
        <f>(IF(GPG47-#REF!&lt;0,0,GPG47-#REF!)+#REF!)*1.21+IF($D$5="Koncesija",-GPG63*0.21,0)</f>
        <v>#REF!</v>
      </c>
      <c r="GPH114" s="632" t="e">
        <f>(IF(GPH47-#REF!&lt;0,0,GPH47-#REF!)+#REF!)*1.21+IF($D$5="Koncesija",-GPH63*0.21,0)</f>
        <v>#REF!</v>
      </c>
      <c r="GPI114" s="632" t="e">
        <f>(IF(GPI47-#REF!&lt;0,0,GPI47-#REF!)+#REF!)*1.21+IF($D$5="Koncesija",-GPI63*0.21,0)</f>
        <v>#REF!</v>
      </c>
      <c r="GPJ114" s="632" t="e">
        <f>(IF(GPJ47-#REF!&lt;0,0,GPJ47-#REF!)+#REF!)*1.21+IF($D$5="Koncesija",-GPJ63*0.21,0)</f>
        <v>#REF!</v>
      </c>
      <c r="GPK114" s="632" t="e">
        <f>(IF(GPK47-#REF!&lt;0,0,GPK47-#REF!)+#REF!)*1.21+IF($D$5="Koncesija",-GPK63*0.21,0)</f>
        <v>#REF!</v>
      </c>
      <c r="GPL114" s="632" t="e">
        <f>(IF(GPL47-#REF!&lt;0,0,GPL47-#REF!)+#REF!)*1.21+IF($D$5="Koncesija",-GPL63*0.21,0)</f>
        <v>#REF!</v>
      </c>
      <c r="GPM114" s="632" t="e">
        <f>(IF(GPM47-#REF!&lt;0,0,GPM47-#REF!)+#REF!)*1.21+IF($D$5="Koncesija",-GPM63*0.21,0)</f>
        <v>#REF!</v>
      </c>
      <c r="GPN114" s="632" t="e">
        <f>(IF(GPN47-#REF!&lt;0,0,GPN47-#REF!)+#REF!)*1.21+IF($D$5="Koncesija",-GPN63*0.21,0)</f>
        <v>#REF!</v>
      </c>
      <c r="GPO114" s="632" t="e">
        <f>(IF(GPO47-#REF!&lt;0,0,GPO47-#REF!)+#REF!)*1.21+IF($D$5="Koncesija",-GPO63*0.21,0)</f>
        <v>#REF!</v>
      </c>
      <c r="GPP114" s="632" t="e">
        <f>(IF(GPP47-#REF!&lt;0,0,GPP47-#REF!)+#REF!)*1.21+IF($D$5="Koncesija",-GPP63*0.21,0)</f>
        <v>#REF!</v>
      </c>
      <c r="GPQ114" s="632" t="e">
        <f>(IF(GPQ47-#REF!&lt;0,0,GPQ47-#REF!)+#REF!)*1.21+IF($D$5="Koncesija",-GPQ63*0.21,0)</f>
        <v>#REF!</v>
      </c>
      <c r="GPR114" s="632" t="e">
        <f>(IF(GPR47-#REF!&lt;0,0,GPR47-#REF!)+#REF!)*1.21+IF($D$5="Koncesija",-GPR63*0.21,0)</f>
        <v>#REF!</v>
      </c>
      <c r="GPS114" s="632" t="e">
        <f>(IF(GPS47-#REF!&lt;0,0,GPS47-#REF!)+#REF!)*1.21+IF($D$5="Koncesija",-GPS63*0.21,0)</f>
        <v>#REF!</v>
      </c>
      <c r="GPT114" s="632" t="e">
        <f>(IF(GPT47-#REF!&lt;0,0,GPT47-#REF!)+#REF!)*1.21+IF($D$5="Koncesija",-GPT63*0.21,0)</f>
        <v>#REF!</v>
      </c>
      <c r="GPU114" s="632" t="e">
        <f>(IF(GPU47-#REF!&lt;0,0,GPU47-#REF!)+#REF!)*1.21+IF($D$5="Koncesija",-GPU63*0.21,0)</f>
        <v>#REF!</v>
      </c>
      <c r="GPV114" s="632" t="e">
        <f>(IF(GPV47-#REF!&lt;0,0,GPV47-#REF!)+#REF!)*1.21+IF($D$5="Koncesija",-GPV63*0.21,0)</f>
        <v>#REF!</v>
      </c>
      <c r="GPW114" s="632" t="e">
        <f>(IF(GPW47-#REF!&lt;0,0,GPW47-#REF!)+#REF!)*1.21+IF($D$5="Koncesija",-GPW63*0.21,0)</f>
        <v>#REF!</v>
      </c>
      <c r="GPX114" s="632" t="e">
        <f>(IF(GPX47-#REF!&lt;0,0,GPX47-#REF!)+#REF!)*1.21+IF($D$5="Koncesija",-GPX63*0.21,0)</f>
        <v>#REF!</v>
      </c>
      <c r="GPY114" s="632" t="e">
        <f>(IF(GPY47-#REF!&lt;0,0,GPY47-#REF!)+#REF!)*1.21+IF($D$5="Koncesija",-GPY63*0.21,0)</f>
        <v>#REF!</v>
      </c>
      <c r="GPZ114" s="632" t="e">
        <f>(IF(GPZ47-#REF!&lt;0,0,GPZ47-#REF!)+#REF!)*1.21+IF($D$5="Koncesija",-GPZ63*0.21,0)</f>
        <v>#REF!</v>
      </c>
      <c r="GQA114" s="632" t="e">
        <f>(IF(GQA47-#REF!&lt;0,0,GQA47-#REF!)+#REF!)*1.21+IF($D$5="Koncesija",-GQA63*0.21,0)</f>
        <v>#REF!</v>
      </c>
      <c r="GQB114" s="632" t="e">
        <f>(IF(GQB47-#REF!&lt;0,0,GQB47-#REF!)+#REF!)*1.21+IF($D$5="Koncesija",-GQB63*0.21,0)</f>
        <v>#REF!</v>
      </c>
      <c r="GQC114" s="632" t="e">
        <f>(IF(GQC47-#REF!&lt;0,0,GQC47-#REF!)+#REF!)*1.21+IF($D$5="Koncesija",-GQC63*0.21,0)</f>
        <v>#REF!</v>
      </c>
      <c r="GQD114" s="632" t="e">
        <f>(IF(GQD47-#REF!&lt;0,0,GQD47-#REF!)+#REF!)*1.21+IF($D$5="Koncesija",-GQD63*0.21,0)</f>
        <v>#REF!</v>
      </c>
      <c r="GQE114" s="632" t="e">
        <f>(IF(GQE47-#REF!&lt;0,0,GQE47-#REF!)+#REF!)*1.21+IF($D$5="Koncesija",-GQE63*0.21,0)</f>
        <v>#REF!</v>
      </c>
      <c r="GQF114" s="632" t="e">
        <f>(IF(GQF47-#REF!&lt;0,0,GQF47-#REF!)+#REF!)*1.21+IF($D$5="Koncesija",-GQF63*0.21,0)</f>
        <v>#REF!</v>
      </c>
      <c r="GQG114" s="632" t="e">
        <f>(IF(GQG47-#REF!&lt;0,0,GQG47-#REF!)+#REF!)*1.21+IF($D$5="Koncesija",-GQG63*0.21,0)</f>
        <v>#REF!</v>
      </c>
      <c r="GQH114" s="632" t="e">
        <f>(IF(GQH47-#REF!&lt;0,0,GQH47-#REF!)+#REF!)*1.21+IF($D$5="Koncesija",-GQH63*0.21,0)</f>
        <v>#REF!</v>
      </c>
      <c r="GQI114" s="632" t="e">
        <f>(IF(GQI47-#REF!&lt;0,0,GQI47-#REF!)+#REF!)*1.21+IF($D$5="Koncesija",-GQI63*0.21,0)</f>
        <v>#REF!</v>
      </c>
      <c r="GQJ114" s="632" t="e">
        <f>(IF(GQJ47-#REF!&lt;0,0,GQJ47-#REF!)+#REF!)*1.21+IF($D$5="Koncesija",-GQJ63*0.21,0)</f>
        <v>#REF!</v>
      </c>
      <c r="GQK114" s="632" t="e">
        <f>(IF(GQK47-#REF!&lt;0,0,GQK47-#REF!)+#REF!)*1.21+IF($D$5="Koncesija",-GQK63*0.21,0)</f>
        <v>#REF!</v>
      </c>
      <c r="GQL114" s="632" t="e">
        <f>(IF(GQL47-#REF!&lt;0,0,GQL47-#REF!)+#REF!)*1.21+IF($D$5="Koncesija",-GQL63*0.21,0)</f>
        <v>#REF!</v>
      </c>
      <c r="GQM114" s="632" t="e">
        <f>(IF(GQM47-#REF!&lt;0,0,GQM47-#REF!)+#REF!)*1.21+IF($D$5="Koncesija",-GQM63*0.21,0)</f>
        <v>#REF!</v>
      </c>
      <c r="GQN114" s="632" t="e">
        <f>(IF(GQN47-#REF!&lt;0,0,GQN47-#REF!)+#REF!)*1.21+IF($D$5="Koncesija",-GQN63*0.21,0)</f>
        <v>#REF!</v>
      </c>
      <c r="GQO114" s="632" t="e">
        <f>(IF(GQO47-#REF!&lt;0,0,GQO47-#REF!)+#REF!)*1.21+IF($D$5="Koncesija",-GQO63*0.21,0)</f>
        <v>#REF!</v>
      </c>
      <c r="GQP114" s="632" t="e">
        <f>(IF(GQP47-#REF!&lt;0,0,GQP47-#REF!)+#REF!)*1.21+IF($D$5="Koncesija",-GQP63*0.21,0)</f>
        <v>#REF!</v>
      </c>
      <c r="GQQ114" s="632" t="e">
        <f>(IF(GQQ47-#REF!&lt;0,0,GQQ47-#REF!)+#REF!)*1.21+IF($D$5="Koncesija",-GQQ63*0.21,0)</f>
        <v>#REF!</v>
      </c>
      <c r="GQR114" s="632" t="e">
        <f>(IF(GQR47-#REF!&lt;0,0,GQR47-#REF!)+#REF!)*1.21+IF($D$5="Koncesija",-GQR63*0.21,0)</f>
        <v>#REF!</v>
      </c>
      <c r="GQS114" s="632" t="e">
        <f>(IF(GQS47-#REF!&lt;0,0,GQS47-#REF!)+#REF!)*1.21+IF($D$5="Koncesija",-GQS63*0.21,0)</f>
        <v>#REF!</v>
      </c>
      <c r="GQT114" s="632" t="e">
        <f>(IF(GQT47-#REF!&lt;0,0,GQT47-#REF!)+#REF!)*1.21+IF($D$5="Koncesija",-GQT63*0.21,0)</f>
        <v>#REF!</v>
      </c>
      <c r="GQU114" s="632" t="e">
        <f>(IF(GQU47-#REF!&lt;0,0,GQU47-#REF!)+#REF!)*1.21+IF($D$5="Koncesija",-GQU63*0.21,0)</f>
        <v>#REF!</v>
      </c>
      <c r="GQV114" s="632" t="e">
        <f>(IF(GQV47-#REF!&lt;0,0,GQV47-#REF!)+#REF!)*1.21+IF($D$5="Koncesija",-GQV63*0.21,0)</f>
        <v>#REF!</v>
      </c>
      <c r="GQW114" s="632" t="e">
        <f>(IF(GQW47-#REF!&lt;0,0,GQW47-#REF!)+#REF!)*1.21+IF($D$5="Koncesija",-GQW63*0.21,0)</f>
        <v>#REF!</v>
      </c>
      <c r="GQX114" s="632" t="e">
        <f>(IF(GQX47-#REF!&lt;0,0,GQX47-#REF!)+#REF!)*1.21+IF($D$5="Koncesija",-GQX63*0.21,0)</f>
        <v>#REF!</v>
      </c>
      <c r="GQY114" s="632" t="e">
        <f>(IF(GQY47-#REF!&lt;0,0,GQY47-#REF!)+#REF!)*1.21+IF($D$5="Koncesija",-GQY63*0.21,0)</f>
        <v>#REF!</v>
      </c>
      <c r="GQZ114" s="632" t="e">
        <f>(IF(GQZ47-#REF!&lt;0,0,GQZ47-#REF!)+#REF!)*1.21+IF($D$5="Koncesija",-GQZ63*0.21,0)</f>
        <v>#REF!</v>
      </c>
      <c r="GRA114" s="632" t="e">
        <f>(IF(GRA47-#REF!&lt;0,0,GRA47-#REF!)+#REF!)*1.21+IF($D$5="Koncesija",-GRA63*0.21,0)</f>
        <v>#REF!</v>
      </c>
      <c r="GRB114" s="632" t="e">
        <f>(IF(GRB47-#REF!&lt;0,0,GRB47-#REF!)+#REF!)*1.21+IF($D$5="Koncesija",-GRB63*0.21,0)</f>
        <v>#REF!</v>
      </c>
      <c r="GRC114" s="632" t="e">
        <f>(IF(GRC47-#REF!&lt;0,0,GRC47-#REF!)+#REF!)*1.21+IF($D$5="Koncesija",-GRC63*0.21,0)</f>
        <v>#REF!</v>
      </c>
      <c r="GRD114" s="632" t="e">
        <f>(IF(GRD47-#REF!&lt;0,0,GRD47-#REF!)+#REF!)*1.21+IF($D$5="Koncesija",-GRD63*0.21,0)</f>
        <v>#REF!</v>
      </c>
      <c r="GRE114" s="632" t="e">
        <f>(IF(GRE47-#REF!&lt;0,0,GRE47-#REF!)+#REF!)*1.21+IF($D$5="Koncesija",-GRE63*0.21,0)</f>
        <v>#REF!</v>
      </c>
      <c r="GRF114" s="632" t="e">
        <f>(IF(GRF47-#REF!&lt;0,0,GRF47-#REF!)+#REF!)*1.21+IF($D$5="Koncesija",-GRF63*0.21,0)</f>
        <v>#REF!</v>
      </c>
      <c r="GRG114" s="632" t="e">
        <f>(IF(GRG47-#REF!&lt;0,0,GRG47-#REF!)+#REF!)*1.21+IF($D$5="Koncesija",-GRG63*0.21,0)</f>
        <v>#REF!</v>
      </c>
      <c r="GRH114" s="632" t="e">
        <f>(IF(GRH47-#REF!&lt;0,0,GRH47-#REF!)+#REF!)*1.21+IF($D$5="Koncesija",-GRH63*0.21,0)</f>
        <v>#REF!</v>
      </c>
      <c r="GRI114" s="632" t="e">
        <f>(IF(GRI47-#REF!&lt;0,0,GRI47-#REF!)+#REF!)*1.21+IF($D$5="Koncesija",-GRI63*0.21,0)</f>
        <v>#REF!</v>
      </c>
      <c r="GRJ114" s="632" t="e">
        <f>(IF(GRJ47-#REF!&lt;0,0,GRJ47-#REF!)+#REF!)*1.21+IF($D$5="Koncesija",-GRJ63*0.21,0)</f>
        <v>#REF!</v>
      </c>
      <c r="GRK114" s="632" t="e">
        <f>(IF(GRK47-#REF!&lt;0,0,GRK47-#REF!)+#REF!)*1.21+IF($D$5="Koncesija",-GRK63*0.21,0)</f>
        <v>#REF!</v>
      </c>
      <c r="GRL114" s="632" t="e">
        <f>(IF(GRL47-#REF!&lt;0,0,GRL47-#REF!)+#REF!)*1.21+IF($D$5="Koncesija",-GRL63*0.21,0)</f>
        <v>#REF!</v>
      </c>
      <c r="GRM114" s="632" t="e">
        <f>(IF(GRM47-#REF!&lt;0,0,GRM47-#REF!)+#REF!)*1.21+IF($D$5="Koncesija",-GRM63*0.21,0)</f>
        <v>#REF!</v>
      </c>
      <c r="GRN114" s="632" t="e">
        <f>(IF(GRN47-#REF!&lt;0,0,GRN47-#REF!)+#REF!)*1.21+IF($D$5="Koncesija",-GRN63*0.21,0)</f>
        <v>#REF!</v>
      </c>
      <c r="GRO114" s="632" t="e">
        <f>(IF(GRO47-#REF!&lt;0,0,GRO47-#REF!)+#REF!)*1.21+IF($D$5="Koncesija",-GRO63*0.21,0)</f>
        <v>#REF!</v>
      </c>
      <c r="GRP114" s="632" t="e">
        <f>(IF(GRP47-#REF!&lt;0,0,GRP47-#REF!)+#REF!)*1.21+IF($D$5="Koncesija",-GRP63*0.21,0)</f>
        <v>#REF!</v>
      </c>
      <c r="GRQ114" s="632" t="e">
        <f>(IF(GRQ47-#REF!&lt;0,0,GRQ47-#REF!)+#REF!)*1.21+IF($D$5="Koncesija",-GRQ63*0.21,0)</f>
        <v>#REF!</v>
      </c>
      <c r="GRR114" s="632" t="e">
        <f>(IF(GRR47-#REF!&lt;0,0,GRR47-#REF!)+#REF!)*1.21+IF($D$5="Koncesija",-GRR63*0.21,0)</f>
        <v>#REF!</v>
      </c>
      <c r="GRS114" s="632" t="e">
        <f>(IF(GRS47-#REF!&lt;0,0,GRS47-#REF!)+#REF!)*1.21+IF($D$5="Koncesija",-GRS63*0.21,0)</f>
        <v>#REF!</v>
      </c>
      <c r="GRT114" s="632" t="e">
        <f>(IF(GRT47-#REF!&lt;0,0,GRT47-#REF!)+#REF!)*1.21+IF($D$5="Koncesija",-GRT63*0.21,0)</f>
        <v>#REF!</v>
      </c>
      <c r="GRU114" s="632" t="e">
        <f>(IF(GRU47-#REF!&lt;0,0,GRU47-#REF!)+#REF!)*1.21+IF($D$5="Koncesija",-GRU63*0.21,0)</f>
        <v>#REF!</v>
      </c>
      <c r="GRV114" s="632" t="e">
        <f>(IF(GRV47-#REF!&lt;0,0,GRV47-#REF!)+#REF!)*1.21+IF($D$5="Koncesija",-GRV63*0.21,0)</f>
        <v>#REF!</v>
      </c>
      <c r="GRW114" s="632" t="e">
        <f>(IF(GRW47-#REF!&lt;0,0,GRW47-#REF!)+#REF!)*1.21+IF($D$5="Koncesija",-GRW63*0.21,0)</f>
        <v>#REF!</v>
      </c>
      <c r="GRX114" s="632" t="e">
        <f>(IF(GRX47-#REF!&lt;0,0,GRX47-#REF!)+#REF!)*1.21+IF($D$5="Koncesija",-GRX63*0.21,0)</f>
        <v>#REF!</v>
      </c>
      <c r="GRY114" s="632" t="e">
        <f>(IF(GRY47-#REF!&lt;0,0,GRY47-#REF!)+#REF!)*1.21+IF($D$5="Koncesija",-GRY63*0.21,0)</f>
        <v>#REF!</v>
      </c>
      <c r="GRZ114" s="632" t="e">
        <f>(IF(GRZ47-#REF!&lt;0,0,GRZ47-#REF!)+#REF!)*1.21+IF($D$5="Koncesija",-GRZ63*0.21,0)</f>
        <v>#REF!</v>
      </c>
      <c r="GSA114" s="632" t="e">
        <f>(IF(GSA47-#REF!&lt;0,0,GSA47-#REF!)+#REF!)*1.21+IF($D$5="Koncesija",-GSA63*0.21,0)</f>
        <v>#REF!</v>
      </c>
      <c r="GSB114" s="632" t="e">
        <f>(IF(GSB47-#REF!&lt;0,0,GSB47-#REF!)+#REF!)*1.21+IF($D$5="Koncesija",-GSB63*0.21,0)</f>
        <v>#REF!</v>
      </c>
      <c r="GSC114" s="632" t="e">
        <f>(IF(GSC47-#REF!&lt;0,0,GSC47-#REF!)+#REF!)*1.21+IF($D$5="Koncesija",-GSC63*0.21,0)</f>
        <v>#REF!</v>
      </c>
      <c r="GSD114" s="632" t="e">
        <f>(IF(GSD47-#REF!&lt;0,0,GSD47-#REF!)+#REF!)*1.21+IF($D$5="Koncesija",-GSD63*0.21,0)</f>
        <v>#REF!</v>
      </c>
      <c r="GSE114" s="632" t="e">
        <f>(IF(GSE47-#REF!&lt;0,0,GSE47-#REF!)+#REF!)*1.21+IF($D$5="Koncesija",-GSE63*0.21,0)</f>
        <v>#REF!</v>
      </c>
      <c r="GSF114" s="632" t="e">
        <f>(IF(GSF47-#REF!&lt;0,0,GSF47-#REF!)+#REF!)*1.21+IF($D$5="Koncesija",-GSF63*0.21,0)</f>
        <v>#REF!</v>
      </c>
      <c r="GSG114" s="632" t="e">
        <f>(IF(GSG47-#REF!&lt;0,0,GSG47-#REF!)+#REF!)*1.21+IF($D$5="Koncesija",-GSG63*0.21,0)</f>
        <v>#REF!</v>
      </c>
      <c r="GSH114" s="632" t="e">
        <f>(IF(GSH47-#REF!&lt;0,0,GSH47-#REF!)+#REF!)*1.21+IF($D$5="Koncesija",-GSH63*0.21,0)</f>
        <v>#REF!</v>
      </c>
      <c r="GSI114" s="632" t="e">
        <f>(IF(GSI47-#REF!&lt;0,0,GSI47-#REF!)+#REF!)*1.21+IF($D$5="Koncesija",-GSI63*0.21,0)</f>
        <v>#REF!</v>
      </c>
      <c r="GSJ114" s="632" t="e">
        <f>(IF(GSJ47-#REF!&lt;0,0,GSJ47-#REF!)+#REF!)*1.21+IF($D$5="Koncesija",-GSJ63*0.21,0)</f>
        <v>#REF!</v>
      </c>
      <c r="GSK114" s="632" t="e">
        <f>(IF(GSK47-#REF!&lt;0,0,GSK47-#REF!)+#REF!)*1.21+IF($D$5="Koncesija",-GSK63*0.21,0)</f>
        <v>#REF!</v>
      </c>
      <c r="GSL114" s="632" t="e">
        <f>(IF(GSL47-#REF!&lt;0,0,GSL47-#REF!)+#REF!)*1.21+IF($D$5="Koncesija",-GSL63*0.21,0)</f>
        <v>#REF!</v>
      </c>
      <c r="GSM114" s="632" t="e">
        <f>(IF(GSM47-#REF!&lt;0,0,GSM47-#REF!)+#REF!)*1.21+IF($D$5="Koncesija",-GSM63*0.21,0)</f>
        <v>#REF!</v>
      </c>
      <c r="GSN114" s="632" t="e">
        <f>(IF(GSN47-#REF!&lt;0,0,GSN47-#REF!)+#REF!)*1.21+IF($D$5="Koncesija",-GSN63*0.21,0)</f>
        <v>#REF!</v>
      </c>
      <c r="GSO114" s="632" t="e">
        <f>(IF(GSO47-#REF!&lt;0,0,GSO47-#REF!)+#REF!)*1.21+IF($D$5="Koncesija",-GSO63*0.21,0)</f>
        <v>#REF!</v>
      </c>
      <c r="GSP114" s="632" t="e">
        <f>(IF(GSP47-#REF!&lt;0,0,GSP47-#REF!)+#REF!)*1.21+IF($D$5="Koncesija",-GSP63*0.21,0)</f>
        <v>#REF!</v>
      </c>
      <c r="GSQ114" s="632" t="e">
        <f>(IF(GSQ47-#REF!&lt;0,0,GSQ47-#REF!)+#REF!)*1.21+IF($D$5="Koncesija",-GSQ63*0.21,0)</f>
        <v>#REF!</v>
      </c>
      <c r="GSR114" s="632" t="e">
        <f>(IF(GSR47-#REF!&lt;0,0,GSR47-#REF!)+#REF!)*1.21+IF($D$5="Koncesija",-GSR63*0.21,0)</f>
        <v>#REF!</v>
      </c>
      <c r="GSS114" s="632" t="e">
        <f>(IF(GSS47-#REF!&lt;0,0,GSS47-#REF!)+#REF!)*1.21+IF($D$5="Koncesija",-GSS63*0.21,0)</f>
        <v>#REF!</v>
      </c>
      <c r="GST114" s="632" t="e">
        <f>(IF(GST47-#REF!&lt;0,0,GST47-#REF!)+#REF!)*1.21+IF($D$5="Koncesija",-GST63*0.21,0)</f>
        <v>#REF!</v>
      </c>
      <c r="GSU114" s="632" t="e">
        <f>(IF(GSU47-#REF!&lt;0,0,GSU47-#REF!)+#REF!)*1.21+IF($D$5="Koncesija",-GSU63*0.21,0)</f>
        <v>#REF!</v>
      </c>
      <c r="GSV114" s="632" t="e">
        <f>(IF(GSV47-#REF!&lt;0,0,GSV47-#REF!)+#REF!)*1.21+IF($D$5="Koncesija",-GSV63*0.21,0)</f>
        <v>#REF!</v>
      </c>
      <c r="GSW114" s="632" t="e">
        <f>(IF(GSW47-#REF!&lt;0,0,GSW47-#REF!)+#REF!)*1.21+IF($D$5="Koncesija",-GSW63*0.21,0)</f>
        <v>#REF!</v>
      </c>
      <c r="GSX114" s="632" t="e">
        <f>(IF(GSX47-#REF!&lt;0,0,GSX47-#REF!)+#REF!)*1.21+IF($D$5="Koncesija",-GSX63*0.21,0)</f>
        <v>#REF!</v>
      </c>
      <c r="GSY114" s="632" t="e">
        <f>(IF(GSY47-#REF!&lt;0,0,GSY47-#REF!)+#REF!)*1.21+IF($D$5="Koncesija",-GSY63*0.21,0)</f>
        <v>#REF!</v>
      </c>
      <c r="GSZ114" s="632" t="e">
        <f>(IF(GSZ47-#REF!&lt;0,0,GSZ47-#REF!)+#REF!)*1.21+IF($D$5="Koncesija",-GSZ63*0.21,0)</f>
        <v>#REF!</v>
      </c>
      <c r="GTA114" s="632" t="e">
        <f>(IF(GTA47-#REF!&lt;0,0,GTA47-#REF!)+#REF!)*1.21+IF($D$5="Koncesija",-GTA63*0.21,0)</f>
        <v>#REF!</v>
      </c>
      <c r="GTB114" s="632" t="e">
        <f>(IF(GTB47-#REF!&lt;0,0,GTB47-#REF!)+#REF!)*1.21+IF($D$5="Koncesija",-GTB63*0.21,0)</f>
        <v>#REF!</v>
      </c>
      <c r="GTC114" s="632" t="e">
        <f>(IF(GTC47-#REF!&lt;0,0,GTC47-#REF!)+#REF!)*1.21+IF($D$5="Koncesija",-GTC63*0.21,0)</f>
        <v>#REF!</v>
      </c>
      <c r="GTD114" s="632" t="e">
        <f>(IF(GTD47-#REF!&lt;0,0,GTD47-#REF!)+#REF!)*1.21+IF($D$5="Koncesija",-GTD63*0.21,0)</f>
        <v>#REF!</v>
      </c>
      <c r="GTE114" s="632" t="e">
        <f>(IF(GTE47-#REF!&lt;0,0,GTE47-#REF!)+#REF!)*1.21+IF($D$5="Koncesija",-GTE63*0.21,0)</f>
        <v>#REF!</v>
      </c>
      <c r="GTF114" s="632" t="e">
        <f>(IF(GTF47-#REF!&lt;0,0,GTF47-#REF!)+#REF!)*1.21+IF($D$5="Koncesija",-GTF63*0.21,0)</f>
        <v>#REF!</v>
      </c>
      <c r="GTG114" s="632" t="e">
        <f>(IF(GTG47-#REF!&lt;0,0,GTG47-#REF!)+#REF!)*1.21+IF($D$5="Koncesija",-GTG63*0.21,0)</f>
        <v>#REF!</v>
      </c>
      <c r="GTH114" s="632" t="e">
        <f>(IF(GTH47-#REF!&lt;0,0,GTH47-#REF!)+#REF!)*1.21+IF($D$5="Koncesija",-GTH63*0.21,0)</f>
        <v>#REF!</v>
      </c>
      <c r="GTI114" s="632" t="e">
        <f>(IF(GTI47-#REF!&lt;0,0,GTI47-#REF!)+#REF!)*1.21+IF($D$5="Koncesija",-GTI63*0.21,0)</f>
        <v>#REF!</v>
      </c>
      <c r="GTJ114" s="632" t="e">
        <f>(IF(GTJ47-#REF!&lt;0,0,GTJ47-#REF!)+#REF!)*1.21+IF($D$5="Koncesija",-GTJ63*0.21,0)</f>
        <v>#REF!</v>
      </c>
      <c r="GTK114" s="632" t="e">
        <f>(IF(GTK47-#REF!&lt;0,0,GTK47-#REF!)+#REF!)*1.21+IF($D$5="Koncesija",-GTK63*0.21,0)</f>
        <v>#REF!</v>
      </c>
      <c r="GTL114" s="632" t="e">
        <f>(IF(GTL47-#REF!&lt;0,0,GTL47-#REF!)+#REF!)*1.21+IF($D$5="Koncesija",-GTL63*0.21,0)</f>
        <v>#REF!</v>
      </c>
      <c r="GTM114" s="632" t="e">
        <f>(IF(GTM47-#REF!&lt;0,0,GTM47-#REF!)+#REF!)*1.21+IF($D$5="Koncesija",-GTM63*0.21,0)</f>
        <v>#REF!</v>
      </c>
      <c r="GTN114" s="632" t="e">
        <f>(IF(GTN47-#REF!&lt;0,0,GTN47-#REF!)+#REF!)*1.21+IF($D$5="Koncesija",-GTN63*0.21,0)</f>
        <v>#REF!</v>
      </c>
      <c r="GTO114" s="632" t="e">
        <f>(IF(GTO47-#REF!&lt;0,0,GTO47-#REF!)+#REF!)*1.21+IF($D$5="Koncesija",-GTO63*0.21,0)</f>
        <v>#REF!</v>
      </c>
      <c r="GTP114" s="632" t="e">
        <f>(IF(GTP47-#REF!&lt;0,0,GTP47-#REF!)+#REF!)*1.21+IF($D$5="Koncesija",-GTP63*0.21,0)</f>
        <v>#REF!</v>
      </c>
      <c r="GTQ114" s="632" t="e">
        <f>(IF(GTQ47-#REF!&lt;0,0,GTQ47-#REF!)+#REF!)*1.21+IF($D$5="Koncesija",-GTQ63*0.21,0)</f>
        <v>#REF!</v>
      </c>
      <c r="GTR114" s="632" t="e">
        <f>(IF(GTR47-#REF!&lt;0,0,GTR47-#REF!)+#REF!)*1.21+IF($D$5="Koncesija",-GTR63*0.21,0)</f>
        <v>#REF!</v>
      </c>
      <c r="GTS114" s="632" t="e">
        <f>(IF(GTS47-#REF!&lt;0,0,GTS47-#REF!)+#REF!)*1.21+IF($D$5="Koncesija",-GTS63*0.21,0)</f>
        <v>#REF!</v>
      </c>
      <c r="GTT114" s="632" t="e">
        <f>(IF(GTT47-#REF!&lt;0,0,GTT47-#REF!)+#REF!)*1.21+IF($D$5="Koncesija",-GTT63*0.21,0)</f>
        <v>#REF!</v>
      </c>
      <c r="GTU114" s="632" t="e">
        <f>(IF(GTU47-#REF!&lt;0,0,GTU47-#REF!)+#REF!)*1.21+IF($D$5="Koncesija",-GTU63*0.21,0)</f>
        <v>#REF!</v>
      </c>
      <c r="GTV114" s="632" t="e">
        <f>(IF(GTV47-#REF!&lt;0,0,GTV47-#REF!)+#REF!)*1.21+IF($D$5="Koncesija",-GTV63*0.21,0)</f>
        <v>#REF!</v>
      </c>
      <c r="GTW114" s="632" t="e">
        <f>(IF(GTW47-#REF!&lt;0,0,GTW47-#REF!)+#REF!)*1.21+IF($D$5="Koncesija",-GTW63*0.21,0)</f>
        <v>#REF!</v>
      </c>
      <c r="GTX114" s="632" t="e">
        <f>(IF(GTX47-#REF!&lt;0,0,GTX47-#REF!)+#REF!)*1.21+IF($D$5="Koncesija",-GTX63*0.21,0)</f>
        <v>#REF!</v>
      </c>
      <c r="GTY114" s="632" t="e">
        <f>(IF(GTY47-#REF!&lt;0,0,GTY47-#REF!)+#REF!)*1.21+IF($D$5="Koncesija",-GTY63*0.21,0)</f>
        <v>#REF!</v>
      </c>
      <c r="GTZ114" s="632" t="e">
        <f>(IF(GTZ47-#REF!&lt;0,0,GTZ47-#REF!)+#REF!)*1.21+IF($D$5="Koncesija",-GTZ63*0.21,0)</f>
        <v>#REF!</v>
      </c>
      <c r="GUA114" s="632" t="e">
        <f>(IF(GUA47-#REF!&lt;0,0,GUA47-#REF!)+#REF!)*1.21+IF($D$5="Koncesija",-GUA63*0.21,0)</f>
        <v>#REF!</v>
      </c>
      <c r="GUB114" s="632" t="e">
        <f>(IF(GUB47-#REF!&lt;0,0,GUB47-#REF!)+#REF!)*1.21+IF($D$5="Koncesija",-GUB63*0.21,0)</f>
        <v>#REF!</v>
      </c>
      <c r="GUC114" s="632" t="e">
        <f>(IF(GUC47-#REF!&lt;0,0,GUC47-#REF!)+#REF!)*1.21+IF($D$5="Koncesija",-GUC63*0.21,0)</f>
        <v>#REF!</v>
      </c>
      <c r="GUD114" s="632" t="e">
        <f>(IF(GUD47-#REF!&lt;0,0,GUD47-#REF!)+#REF!)*1.21+IF($D$5="Koncesija",-GUD63*0.21,0)</f>
        <v>#REF!</v>
      </c>
      <c r="GUE114" s="632" t="e">
        <f>(IF(GUE47-#REF!&lt;0,0,GUE47-#REF!)+#REF!)*1.21+IF($D$5="Koncesija",-GUE63*0.21,0)</f>
        <v>#REF!</v>
      </c>
      <c r="GUF114" s="632" t="e">
        <f>(IF(GUF47-#REF!&lt;0,0,GUF47-#REF!)+#REF!)*1.21+IF($D$5="Koncesija",-GUF63*0.21,0)</f>
        <v>#REF!</v>
      </c>
      <c r="GUG114" s="632" t="e">
        <f>(IF(GUG47-#REF!&lt;0,0,GUG47-#REF!)+#REF!)*1.21+IF($D$5="Koncesija",-GUG63*0.21,0)</f>
        <v>#REF!</v>
      </c>
      <c r="GUH114" s="632" t="e">
        <f>(IF(GUH47-#REF!&lt;0,0,GUH47-#REF!)+#REF!)*1.21+IF($D$5="Koncesija",-GUH63*0.21,0)</f>
        <v>#REF!</v>
      </c>
      <c r="GUI114" s="632" t="e">
        <f>(IF(GUI47-#REF!&lt;0,0,GUI47-#REF!)+#REF!)*1.21+IF($D$5="Koncesija",-GUI63*0.21,0)</f>
        <v>#REF!</v>
      </c>
      <c r="GUJ114" s="632" t="e">
        <f>(IF(GUJ47-#REF!&lt;0,0,GUJ47-#REF!)+#REF!)*1.21+IF($D$5="Koncesija",-GUJ63*0.21,0)</f>
        <v>#REF!</v>
      </c>
      <c r="GUK114" s="632" t="e">
        <f>(IF(GUK47-#REF!&lt;0,0,GUK47-#REF!)+#REF!)*1.21+IF($D$5="Koncesija",-GUK63*0.21,0)</f>
        <v>#REF!</v>
      </c>
      <c r="GUL114" s="632" t="e">
        <f>(IF(GUL47-#REF!&lt;0,0,GUL47-#REF!)+#REF!)*1.21+IF($D$5="Koncesija",-GUL63*0.21,0)</f>
        <v>#REF!</v>
      </c>
      <c r="GUM114" s="632" t="e">
        <f>(IF(GUM47-#REF!&lt;0,0,GUM47-#REF!)+#REF!)*1.21+IF($D$5="Koncesija",-GUM63*0.21,0)</f>
        <v>#REF!</v>
      </c>
      <c r="GUN114" s="632" t="e">
        <f>(IF(GUN47-#REF!&lt;0,0,GUN47-#REF!)+#REF!)*1.21+IF($D$5="Koncesija",-GUN63*0.21,0)</f>
        <v>#REF!</v>
      </c>
      <c r="GUO114" s="632" t="e">
        <f>(IF(GUO47-#REF!&lt;0,0,GUO47-#REF!)+#REF!)*1.21+IF($D$5="Koncesija",-GUO63*0.21,0)</f>
        <v>#REF!</v>
      </c>
      <c r="GUP114" s="632" t="e">
        <f>(IF(GUP47-#REF!&lt;0,0,GUP47-#REF!)+#REF!)*1.21+IF($D$5="Koncesija",-GUP63*0.21,0)</f>
        <v>#REF!</v>
      </c>
      <c r="GUQ114" s="632" t="e">
        <f>(IF(GUQ47-#REF!&lt;0,0,GUQ47-#REF!)+#REF!)*1.21+IF($D$5="Koncesija",-GUQ63*0.21,0)</f>
        <v>#REF!</v>
      </c>
      <c r="GUR114" s="632" t="e">
        <f>(IF(GUR47-#REF!&lt;0,0,GUR47-#REF!)+#REF!)*1.21+IF($D$5="Koncesija",-GUR63*0.21,0)</f>
        <v>#REF!</v>
      </c>
      <c r="GUS114" s="632" t="e">
        <f>(IF(GUS47-#REF!&lt;0,0,GUS47-#REF!)+#REF!)*1.21+IF($D$5="Koncesija",-GUS63*0.21,0)</f>
        <v>#REF!</v>
      </c>
      <c r="GUT114" s="632" t="e">
        <f>(IF(GUT47-#REF!&lt;0,0,GUT47-#REF!)+#REF!)*1.21+IF($D$5="Koncesija",-GUT63*0.21,0)</f>
        <v>#REF!</v>
      </c>
      <c r="GUU114" s="632" t="e">
        <f>(IF(GUU47-#REF!&lt;0,0,GUU47-#REF!)+#REF!)*1.21+IF($D$5="Koncesija",-GUU63*0.21,0)</f>
        <v>#REF!</v>
      </c>
      <c r="GUV114" s="632" t="e">
        <f>(IF(GUV47-#REF!&lt;0,0,GUV47-#REF!)+#REF!)*1.21+IF($D$5="Koncesija",-GUV63*0.21,0)</f>
        <v>#REF!</v>
      </c>
      <c r="GUW114" s="632" t="e">
        <f>(IF(GUW47-#REF!&lt;0,0,GUW47-#REF!)+#REF!)*1.21+IF($D$5="Koncesija",-GUW63*0.21,0)</f>
        <v>#REF!</v>
      </c>
      <c r="GUX114" s="632" t="e">
        <f>(IF(GUX47-#REF!&lt;0,0,GUX47-#REF!)+#REF!)*1.21+IF($D$5="Koncesija",-GUX63*0.21,0)</f>
        <v>#REF!</v>
      </c>
      <c r="GUY114" s="632" t="e">
        <f>(IF(GUY47-#REF!&lt;0,0,GUY47-#REF!)+#REF!)*1.21+IF($D$5="Koncesija",-GUY63*0.21,0)</f>
        <v>#REF!</v>
      </c>
      <c r="GUZ114" s="632" t="e">
        <f>(IF(GUZ47-#REF!&lt;0,0,GUZ47-#REF!)+#REF!)*1.21+IF($D$5="Koncesija",-GUZ63*0.21,0)</f>
        <v>#REF!</v>
      </c>
      <c r="GVA114" s="632" t="e">
        <f>(IF(GVA47-#REF!&lt;0,0,GVA47-#REF!)+#REF!)*1.21+IF($D$5="Koncesija",-GVA63*0.21,0)</f>
        <v>#REF!</v>
      </c>
      <c r="GVB114" s="632" t="e">
        <f>(IF(GVB47-#REF!&lt;0,0,GVB47-#REF!)+#REF!)*1.21+IF($D$5="Koncesija",-GVB63*0.21,0)</f>
        <v>#REF!</v>
      </c>
      <c r="GVC114" s="632" t="e">
        <f>(IF(GVC47-#REF!&lt;0,0,GVC47-#REF!)+#REF!)*1.21+IF($D$5="Koncesija",-GVC63*0.21,0)</f>
        <v>#REF!</v>
      </c>
      <c r="GVD114" s="632" t="e">
        <f>(IF(GVD47-#REF!&lt;0,0,GVD47-#REF!)+#REF!)*1.21+IF($D$5="Koncesija",-GVD63*0.21,0)</f>
        <v>#REF!</v>
      </c>
      <c r="GVE114" s="632" t="e">
        <f>(IF(GVE47-#REF!&lt;0,0,GVE47-#REF!)+#REF!)*1.21+IF($D$5="Koncesija",-GVE63*0.21,0)</f>
        <v>#REF!</v>
      </c>
      <c r="GVF114" s="632" t="e">
        <f>(IF(GVF47-#REF!&lt;0,0,GVF47-#REF!)+#REF!)*1.21+IF($D$5="Koncesija",-GVF63*0.21,0)</f>
        <v>#REF!</v>
      </c>
      <c r="GVG114" s="632" t="e">
        <f>(IF(GVG47-#REF!&lt;0,0,GVG47-#REF!)+#REF!)*1.21+IF($D$5="Koncesija",-GVG63*0.21,0)</f>
        <v>#REF!</v>
      </c>
      <c r="GVH114" s="632" t="e">
        <f>(IF(GVH47-#REF!&lt;0,0,GVH47-#REF!)+#REF!)*1.21+IF($D$5="Koncesija",-GVH63*0.21,0)</f>
        <v>#REF!</v>
      </c>
      <c r="GVI114" s="632" t="e">
        <f>(IF(GVI47-#REF!&lt;0,0,GVI47-#REF!)+#REF!)*1.21+IF($D$5="Koncesija",-GVI63*0.21,0)</f>
        <v>#REF!</v>
      </c>
      <c r="GVJ114" s="632" t="e">
        <f>(IF(GVJ47-#REF!&lt;0,0,GVJ47-#REF!)+#REF!)*1.21+IF($D$5="Koncesija",-GVJ63*0.21,0)</f>
        <v>#REF!</v>
      </c>
      <c r="GVK114" s="632" t="e">
        <f>(IF(GVK47-#REF!&lt;0,0,GVK47-#REF!)+#REF!)*1.21+IF($D$5="Koncesija",-GVK63*0.21,0)</f>
        <v>#REF!</v>
      </c>
      <c r="GVL114" s="632" t="e">
        <f>(IF(GVL47-#REF!&lt;0,0,GVL47-#REF!)+#REF!)*1.21+IF($D$5="Koncesija",-GVL63*0.21,0)</f>
        <v>#REF!</v>
      </c>
      <c r="GVM114" s="632" t="e">
        <f>(IF(GVM47-#REF!&lt;0,0,GVM47-#REF!)+#REF!)*1.21+IF($D$5="Koncesija",-GVM63*0.21,0)</f>
        <v>#REF!</v>
      </c>
      <c r="GVN114" s="632" t="e">
        <f>(IF(GVN47-#REF!&lt;0,0,GVN47-#REF!)+#REF!)*1.21+IF($D$5="Koncesija",-GVN63*0.21,0)</f>
        <v>#REF!</v>
      </c>
      <c r="GVO114" s="632" t="e">
        <f>(IF(GVO47-#REF!&lt;0,0,GVO47-#REF!)+#REF!)*1.21+IF($D$5="Koncesija",-GVO63*0.21,0)</f>
        <v>#REF!</v>
      </c>
      <c r="GVP114" s="632" t="e">
        <f>(IF(GVP47-#REF!&lt;0,0,GVP47-#REF!)+#REF!)*1.21+IF($D$5="Koncesija",-GVP63*0.21,0)</f>
        <v>#REF!</v>
      </c>
      <c r="GVQ114" s="632" t="e">
        <f>(IF(GVQ47-#REF!&lt;0,0,GVQ47-#REF!)+#REF!)*1.21+IF($D$5="Koncesija",-GVQ63*0.21,0)</f>
        <v>#REF!</v>
      </c>
      <c r="GVR114" s="632" t="e">
        <f>(IF(GVR47-#REF!&lt;0,0,GVR47-#REF!)+#REF!)*1.21+IF($D$5="Koncesija",-GVR63*0.21,0)</f>
        <v>#REF!</v>
      </c>
      <c r="GVS114" s="632" t="e">
        <f>(IF(GVS47-#REF!&lt;0,0,GVS47-#REF!)+#REF!)*1.21+IF($D$5="Koncesija",-GVS63*0.21,0)</f>
        <v>#REF!</v>
      </c>
      <c r="GVT114" s="632" t="e">
        <f>(IF(GVT47-#REF!&lt;0,0,GVT47-#REF!)+#REF!)*1.21+IF($D$5="Koncesija",-GVT63*0.21,0)</f>
        <v>#REF!</v>
      </c>
      <c r="GVU114" s="632" t="e">
        <f>(IF(GVU47-#REF!&lt;0,0,GVU47-#REF!)+#REF!)*1.21+IF($D$5="Koncesija",-GVU63*0.21,0)</f>
        <v>#REF!</v>
      </c>
      <c r="GVV114" s="632" t="e">
        <f>(IF(GVV47-#REF!&lt;0,0,GVV47-#REF!)+#REF!)*1.21+IF($D$5="Koncesija",-GVV63*0.21,0)</f>
        <v>#REF!</v>
      </c>
      <c r="GVW114" s="632" t="e">
        <f>(IF(GVW47-#REF!&lt;0,0,GVW47-#REF!)+#REF!)*1.21+IF($D$5="Koncesija",-GVW63*0.21,0)</f>
        <v>#REF!</v>
      </c>
      <c r="GVX114" s="632" t="e">
        <f>(IF(GVX47-#REF!&lt;0,0,GVX47-#REF!)+#REF!)*1.21+IF($D$5="Koncesija",-GVX63*0.21,0)</f>
        <v>#REF!</v>
      </c>
      <c r="GVY114" s="632" t="e">
        <f>(IF(GVY47-#REF!&lt;0,0,GVY47-#REF!)+#REF!)*1.21+IF($D$5="Koncesija",-GVY63*0.21,0)</f>
        <v>#REF!</v>
      </c>
      <c r="GVZ114" s="632" t="e">
        <f>(IF(GVZ47-#REF!&lt;0,0,GVZ47-#REF!)+#REF!)*1.21+IF($D$5="Koncesija",-GVZ63*0.21,0)</f>
        <v>#REF!</v>
      </c>
      <c r="GWA114" s="632" t="e">
        <f>(IF(GWA47-#REF!&lt;0,0,GWA47-#REF!)+#REF!)*1.21+IF($D$5="Koncesija",-GWA63*0.21,0)</f>
        <v>#REF!</v>
      </c>
      <c r="GWB114" s="632" t="e">
        <f>(IF(GWB47-#REF!&lt;0,0,GWB47-#REF!)+#REF!)*1.21+IF($D$5="Koncesija",-GWB63*0.21,0)</f>
        <v>#REF!</v>
      </c>
      <c r="GWC114" s="632" t="e">
        <f>(IF(GWC47-#REF!&lt;0,0,GWC47-#REF!)+#REF!)*1.21+IF($D$5="Koncesija",-GWC63*0.21,0)</f>
        <v>#REF!</v>
      </c>
      <c r="GWD114" s="632" t="e">
        <f>(IF(GWD47-#REF!&lt;0,0,GWD47-#REF!)+#REF!)*1.21+IF($D$5="Koncesija",-GWD63*0.21,0)</f>
        <v>#REF!</v>
      </c>
      <c r="GWE114" s="632" t="e">
        <f>(IF(GWE47-#REF!&lt;0,0,GWE47-#REF!)+#REF!)*1.21+IF($D$5="Koncesija",-GWE63*0.21,0)</f>
        <v>#REF!</v>
      </c>
      <c r="GWF114" s="632" t="e">
        <f>(IF(GWF47-#REF!&lt;0,0,GWF47-#REF!)+#REF!)*1.21+IF($D$5="Koncesija",-GWF63*0.21,0)</f>
        <v>#REF!</v>
      </c>
      <c r="GWG114" s="632" t="e">
        <f>(IF(GWG47-#REF!&lt;0,0,GWG47-#REF!)+#REF!)*1.21+IF($D$5="Koncesija",-GWG63*0.21,0)</f>
        <v>#REF!</v>
      </c>
      <c r="GWH114" s="632" t="e">
        <f>(IF(GWH47-#REF!&lt;0,0,GWH47-#REF!)+#REF!)*1.21+IF($D$5="Koncesija",-GWH63*0.21,0)</f>
        <v>#REF!</v>
      </c>
      <c r="GWI114" s="632" t="e">
        <f>(IF(GWI47-#REF!&lt;0,0,GWI47-#REF!)+#REF!)*1.21+IF($D$5="Koncesija",-GWI63*0.21,0)</f>
        <v>#REF!</v>
      </c>
      <c r="GWJ114" s="632" t="e">
        <f>(IF(GWJ47-#REF!&lt;0,0,GWJ47-#REF!)+#REF!)*1.21+IF($D$5="Koncesija",-GWJ63*0.21,0)</f>
        <v>#REF!</v>
      </c>
      <c r="GWK114" s="632" t="e">
        <f>(IF(GWK47-#REF!&lt;0,0,GWK47-#REF!)+#REF!)*1.21+IF($D$5="Koncesija",-GWK63*0.21,0)</f>
        <v>#REF!</v>
      </c>
      <c r="GWL114" s="632" t="e">
        <f>(IF(GWL47-#REF!&lt;0,0,GWL47-#REF!)+#REF!)*1.21+IF($D$5="Koncesija",-GWL63*0.21,0)</f>
        <v>#REF!</v>
      </c>
      <c r="GWM114" s="632" t="e">
        <f>(IF(GWM47-#REF!&lt;0,0,GWM47-#REF!)+#REF!)*1.21+IF($D$5="Koncesija",-GWM63*0.21,0)</f>
        <v>#REF!</v>
      </c>
      <c r="GWN114" s="632" t="e">
        <f>(IF(GWN47-#REF!&lt;0,0,GWN47-#REF!)+#REF!)*1.21+IF($D$5="Koncesija",-GWN63*0.21,0)</f>
        <v>#REF!</v>
      </c>
      <c r="GWO114" s="632" t="e">
        <f>(IF(GWO47-#REF!&lt;0,0,GWO47-#REF!)+#REF!)*1.21+IF($D$5="Koncesija",-GWO63*0.21,0)</f>
        <v>#REF!</v>
      </c>
      <c r="GWP114" s="632" t="e">
        <f>(IF(GWP47-#REF!&lt;0,0,GWP47-#REF!)+#REF!)*1.21+IF($D$5="Koncesija",-GWP63*0.21,0)</f>
        <v>#REF!</v>
      </c>
      <c r="GWQ114" s="632" t="e">
        <f>(IF(GWQ47-#REF!&lt;0,0,GWQ47-#REF!)+#REF!)*1.21+IF($D$5="Koncesija",-GWQ63*0.21,0)</f>
        <v>#REF!</v>
      </c>
      <c r="GWR114" s="632" t="e">
        <f>(IF(GWR47-#REF!&lt;0,0,GWR47-#REF!)+#REF!)*1.21+IF($D$5="Koncesija",-GWR63*0.21,0)</f>
        <v>#REF!</v>
      </c>
      <c r="GWS114" s="632" t="e">
        <f>(IF(GWS47-#REF!&lt;0,0,GWS47-#REF!)+#REF!)*1.21+IF($D$5="Koncesija",-GWS63*0.21,0)</f>
        <v>#REF!</v>
      </c>
      <c r="GWT114" s="632" t="e">
        <f>(IF(GWT47-#REF!&lt;0,0,GWT47-#REF!)+#REF!)*1.21+IF($D$5="Koncesija",-GWT63*0.21,0)</f>
        <v>#REF!</v>
      </c>
      <c r="GWU114" s="632" t="e">
        <f>(IF(GWU47-#REF!&lt;0,0,GWU47-#REF!)+#REF!)*1.21+IF($D$5="Koncesija",-GWU63*0.21,0)</f>
        <v>#REF!</v>
      </c>
      <c r="GWV114" s="632" t="e">
        <f>(IF(GWV47-#REF!&lt;0,0,GWV47-#REF!)+#REF!)*1.21+IF($D$5="Koncesija",-GWV63*0.21,0)</f>
        <v>#REF!</v>
      </c>
      <c r="GWW114" s="632" t="e">
        <f>(IF(GWW47-#REF!&lt;0,0,GWW47-#REF!)+#REF!)*1.21+IF($D$5="Koncesija",-GWW63*0.21,0)</f>
        <v>#REF!</v>
      </c>
      <c r="GWX114" s="632" t="e">
        <f>(IF(GWX47-#REF!&lt;0,0,GWX47-#REF!)+#REF!)*1.21+IF($D$5="Koncesija",-GWX63*0.21,0)</f>
        <v>#REF!</v>
      </c>
      <c r="GWY114" s="632" t="e">
        <f>(IF(GWY47-#REF!&lt;0,0,GWY47-#REF!)+#REF!)*1.21+IF($D$5="Koncesija",-GWY63*0.21,0)</f>
        <v>#REF!</v>
      </c>
      <c r="GWZ114" s="632" t="e">
        <f>(IF(GWZ47-#REF!&lt;0,0,GWZ47-#REF!)+#REF!)*1.21+IF($D$5="Koncesija",-GWZ63*0.21,0)</f>
        <v>#REF!</v>
      </c>
      <c r="GXA114" s="632" t="e">
        <f>(IF(GXA47-#REF!&lt;0,0,GXA47-#REF!)+#REF!)*1.21+IF($D$5="Koncesija",-GXA63*0.21,0)</f>
        <v>#REF!</v>
      </c>
      <c r="GXB114" s="632" t="e">
        <f>(IF(GXB47-#REF!&lt;0,0,GXB47-#REF!)+#REF!)*1.21+IF($D$5="Koncesija",-GXB63*0.21,0)</f>
        <v>#REF!</v>
      </c>
      <c r="GXC114" s="632" t="e">
        <f>(IF(GXC47-#REF!&lt;0,0,GXC47-#REF!)+#REF!)*1.21+IF($D$5="Koncesija",-GXC63*0.21,0)</f>
        <v>#REF!</v>
      </c>
      <c r="GXD114" s="632" t="e">
        <f>(IF(GXD47-#REF!&lt;0,0,GXD47-#REF!)+#REF!)*1.21+IF($D$5="Koncesija",-GXD63*0.21,0)</f>
        <v>#REF!</v>
      </c>
      <c r="GXE114" s="632" t="e">
        <f>(IF(GXE47-#REF!&lt;0,0,GXE47-#REF!)+#REF!)*1.21+IF($D$5="Koncesija",-GXE63*0.21,0)</f>
        <v>#REF!</v>
      </c>
      <c r="GXF114" s="632" t="e">
        <f>(IF(GXF47-#REF!&lt;0,0,GXF47-#REF!)+#REF!)*1.21+IF($D$5="Koncesija",-GXF63*0.21,0)</f>
        <v>#REF!</v>
      </c>
      <c r="GXG114" s="632" t="e">
        <f>(IF(GXG47-#REF!&lt;0,0,GXG47-#REF!)+#REF!)*1.21+IF($D$5="Koncesija",-GXG63*0.21,0)</f>
        <v>#REF!</v>
      </c>
      <c r="GXH114" s="632" t="e">
        <f>(IF(GXH47-#REF!&lt;0,0,GXH47-#REF!)+#REF!)*1.21+IF($D$5="Koncesija",-GXH63*0.21,0)</f>
        <v>#REF!</v>
      </c>
      <c r="GXI114" s="632" t="e">
        <f>(IF(GXI47-#REF!&lt;0,0,GXI47-#REF!)+#REF!)*1.21+IF($D$5="Koncesija",-GXI63*0.21,0)</f>
        <v>#REF!</v>
      </c>
      <c r="GXJ114" s="632" t="e">
        <f>(IF(GXJ47-#REF!&lt;0,0,GXJ47-#REF!)+#REF!)*1.21+IF($D$5="Koncesija",-GXJ63*0.21,0)</f>
        <v>#REF!</v>
      </c>
      <c r="GXK114" s="632" t="e">
        <f>(IF(GXK47-#REF!&lt;0,0,GXK47-#REF!)+#REF!)*1.21+IF($D$5="Koncesija",-GXK63*0.21,0)</f>
        <v>#REF!</v>
      </c>
      <c r="GXL114" s="632" t="e">
        <f>(IF(GXL47-#REF!&lt;0,0,GXL47-#REF!)+#REF!)*1.21+IF($D$5="Koncesija",-GXL63*0.21,0)</f>
        <v>#REF!</v>
      </c>
      <c r="GXM114" s="632" t="e">
        <f>(IF(GXM47-#REF!&lt;0,0,GXM47-#REF!)+#REF!)*1.21+IF($D$5="Koncesija",-GXM63*0.21,0)</f>
        <v>#REF!</v>
      </c>
      <c r="GXN114" s="632" t="e">
        <f>(IF(GXN47-#REF!&lt;0,0,GXN47-#REF!)+#REF!)*1.21+IF($D$5="Koncesija",-GXN63*0.21,0)</f>
        <v>#REF!</v>
      </c>
      <c r="GXO114" s="632" t="e">
        <f>(IF(GXO47-#REF!&lt;0,0,GXO47-#REF!)+#REF!)*1.21+IF($D$5="Koncesija",-GXO63*0.21,0)</f>
        <v>#REF!</v>
      </c>
      <c r="GXP114" s="632" t="e">
        <f>(IF(GXP47-#REF!&lt;0,0,GXP47-#REF!)+#REF!)*1.21+IF($D$5="Koncesija",-GXP63*0.21,0)</f>
        <v>#REF!</v>
      </c>
      <c r="GXQ114" s="632" t="e">
        <f>(IF(GXQ47-#REF!&lt;0,0,GXQ47-#REF!)+#REF!)*1.21+IF($D$5="Koncesija",-GXQ63*0.21,0)</f>
        <v>#REF!</v>
      </c>
      <c r="GXR114" s="632" t="e">
        <f>(IF(GXR47-#REF!&lt;0,0,GXR47-#REF!)+#REF!)*1.21+IF($D$5="Koncesija",-GXR63*0.21,0)</f>
        <v>#REF!</v>
      </c>
      <c r="GXS114" s="632" t="e">
        <f>(IF(GXS47-#REF!&lt;0,0,GXS47-#REF!)+#REF!)*1.21+IF($D$5="Koncesija",-GXS63*0.21,0)</f>
        <v>#REF!</v>
      </c>
      <c r="GXT114" s="632" t="e">
        <f>(IF(GXT47-#REF!&lt;0,0,GXT47-#REF!)+#REF!)*1.21+IF($D$5="Koncesija",-GXT63*0.21,0)</f>
        <v>#REF!</v>
      </c>
      <c r="GXU114" s="632" t="e">
        <f>(IF(GXU47-#REF!&lt;0,0,GXU47-#REF!)+#REF!)*1.21+IF($D$5="Koncesija",-GXU63*0.21,0)</f>
        <v>#REF!</v>
      </c>
      <c r="GXV114" s="632" t="e">
        <f>(IF(GXV47-#REF!&lt;0,0,GXV47-#REF!)+#REF!)*1.21+IF($D$5="Koncesija",-GXV63*0.21,0)</f>
        <v>#REF!</v>
      </c>
      <c r="GXW114" s="632" t="e">
        <f>(IF(GXW47-#REF!&lt;0,0,GXW47-#REF!)+#REF!)*1.21+IF($D$5="Koncesija",-GXW63*0.21,0)</f>
        <v>#REF!</v>
      </c>
      <c r="GXX114" s="632" t="e">
        <f>(IF(GXX47-#REF!&lt;0,0,GXX47-#REF!)+#REF!)*1.21+IF($D$5="Koncesija",-GXX63*0.21,0)</f>
        <v>#REF!</v>
      </c>
      <c r="GXY114" s="632" t="e">
        <f>(IF(GXY47-#REF!&lt;0,0,GXY47-#REF!)+#REF!)*1.21+IF($D$5="Koncesija",-GXY63*0.21,0)</f>
        <v>#REF!</v>
      </c>
      <c r="GXZ114" s="632" t="e">
        <f>(IF(GXZ47-#REF!&lt;0,0,GXZ47-#REF!)+#REF!)*1.21+IF($D$5="Koncesija",-GXZ63*0.21,0)</f>
        <v>#REF!</v>
      </c>
      <c r="GYA114" s="632" t="e">
        <f>(IF(GYA47-#REF!&lt;0,0,GYA47-#REF!)+#REF!)*1.21+IF($D$5="Koncesija",-GYA63*0.21,0)</f>
        <v>#REF!</v>
      </c>
      <c r="GYB114" s="632" t="e">
        <f>(IF(GYB47-#REF!&lt;0,0,GYB47-#REF!)+#REF!)*1.21+IF($D$5="Koncesija",-GYB63*0.21,0)</f>
        <v>#REF!</v>
      </c>
      <c r="GYC114" s="632" t="e">
        <f>(IF(GYC47-#REF!&lt;0,0,GYC47-#REF!)+#REF!)*1.21+IF($D$5="Koncesija",-GYC63*0.21,0)</f>
        <v>#REF!</v>
      </c>
      <c r="GYD114" s="632" t="e">
        <f>(IF(GYD47-#REF!&lt;0,0,GYD47-#REF!)+#REF!)*1.21+IF($D$5="Koncesija",-GYD63*0.21,0)</f>
        <v>#REF!</v>
      </c>
      <c r="GYE114" s="632" t="e">
        <f>(IF(GYE47-#REF!&lt;0,0,GYE47-#REF!)+#REF!)*1.21+IF($D$5="Koncesija",-GYE63*0.21,0)</f>
        <v>#REF!</v>
      </c>
      <c r="GYF114" s="632" t="e">
        <f>(IF(GYF47-#REF!&lt;0,0,GYF47-#REF!)+#REF!)*1.21+IF($D$5="Koncesija",-GYF63*0.21,0)</f>
        <v>#REF!</v>
      </c>
      <c r="GYG114" s="632" t="e">
        <f>(IF(GYG47-#REF!&lt;0,0,GYG47-#REF!)+#REF!)*1.21+IF($D$5="Koncesija",-GYG63*0.21,0)</f>
        <v>#REF!</v>
      </c>
      <c r="GYH114" s="632" t="e">
        <f>(IF(GYH47-#REF!&lt;0,0,GYH47-#REF!)+#REF!)*1.21+IF($D$5="Koncesija",-GYH63*0.21,0)</f>
        <v>#REF!</v>
      </c>
      <c r="GYI114" s="632" t="e">
        <f>(IF(GYI47-#REF!&lt;0,0,GYI47-#REF!)+#REF!)*1.21+IF($D$5="Koncesija",-GYI63*0.21,0)</f>
        <v>#REF!</v>
      </c>
      <c r="GYJ114" s="632" t="e">
        <f>(IF(GYJ47-#REF!&lt;0,0,GYJ47-#REF!)+#REF!)*1.21+IF($D$5="Koncesija",-GYJ63*0.21,0)</f>
        <v>#REF!</v>
      </c>
      <c r="GYK114" s="632" t="e">
        <f>(IF(GYK47-#REF!&lt;0,0,GYK47-#REF!)+#REF!)*1.21+IF($D$5="Koncesija",-GYK63*0.21,0)</f>
        <v>#REF!</v>
      </c>
      <c r="GYL114" s="632" t="e">
        <f>(IF(GYL47-#REF!&lt;0,0,GYL47-#REF!)+#REF!)*1.21+IF($D$5="Koncesija",-GYL63*0.21,0)</f>
        <v>#REF!</v>
      </c>
      <c r="GYM114" s="632" t="e">
        <f>(IF(GYM47-#REF!&lt;0,0,GYM47-#REF!)+#REF!)*1.21+IF($D$5="Koncesija",-GYM63*0.21,0)</f>
        <v>#REF!</v>
      </c>
      <c r="GYN114" s="632" t="e">
        <f>(IF(GYN47-#REF!&lt;0,0,GYN47-#REF!)+#REF!)*1.21+IF($D$5="Koncesija",-GYN63*0.21,0)</f>
        <v>#REF!</v>
      </c>
      <c r="GYO114" s="632" t="e">
        <f>(IF(GYO47-#REF!&lt;0,0,GYO47-#REF!)+#REF!)*1.21+IF($D$5="Koncesija",-GYO63*0.21,0)</f>
        <v>#REF!</v>
      </c>
      <c r="GYP114" s="632" t="e">
        <f>(IF(GYP47-#REF!&lt;0,0,GYP47-#REF!)+#REF!)*1.21+IF($D$5="Koncesija",-GYP63*0.21,0)</f>
        <v>#REF!</v>
      </c>
      <c r="GYQ114" s="632" t="e">
        <f>(IF(GYQ47-#REF!&lt;0,0,GYQ47-#REF!)+#REF!)*1.21+IF($D$5="Koncesija",-GYQ63*0.21,0)</f>
        <v>#REF!</v>
      </c>
      <c r="GYR114" s="632" t="e">
        <f>(IF(GYR47-#REF!&lt;0,0,GYR47-#REF!)+#REF!)*1.21+IF($D$5="Koncesija",-GYR63*0.21,0)</f>
        <v>#REF!</v>
      </c>
      <c r="GYS114" s="632" t="e">
        <f>(IF(GYS47-#REF!&lt;0,0,GYS47-#REF!)+#REF!)*1.21+IF($D$5="Koncesija",-GYS63*0.21,0)</f>
        <v>#REF!</v>
      </c>
      <c r="GYT114" s="632" t="e">
        <f>(IF(GYT47-#REF!&lt;0,0,GYT47-#REF!)+#REF!)*1.21+IF($D$5="Koncesija",-GYT63*0.21,0)</f>
        <v>#REF!</v>
      </c>
      <c r="GYU114" s="632" t="e">
        <f>(IF(GYU47-#REF!&lt;0,0,GYU47-#REF!)+#REF!)*1.21+IF($D$5="Koncesija",-GYU63*0.21,0)</f>
        <v>#REF!</v>
      </c>
      <c r="GYV114" s="632" t="e">
        <f>(IF(GYV47-#REF!&lt;0,0,GYV47-#REF!)+#REF!)*1.21+IF($D$5="Koncesija",-GYV63*0.21,0)</f>
        <v>#REF!</v>
      </c>
      <c r="GYW114" s="632" t="e">
        <f>(IF(GYW47-#REF!&lt;0,0,GYW47-#REF!)+#REF!)*1.21+IF($D$5="Koncesija",-GYW63*0.21,0)</f>
        <v>#REF!</v>
      </c>
      <c r="GYX114" s="632" t="e">
        <f>(IF(GYX47-#REF!&lt;0,0,GYX47-#REF!)+#REF!)*1.21+IF($D$5="Koncesija",-GYX63*0.21,0)</f>
        <v>#REF!</v>
      </c>
      <c r="GYY114" s="632" t="e">
        <f>(IF(GYY47-#REF!&lt;0,0,GYY47-#REF!)+#REF!)*1.21+IF($D$5="Koncesija",-GYY63*0.21,0)</f>
        <v>#REF!</v>
      </c>
      <c r="GYZ114" s="632" t="e">
        <f>(IF(GYZ47-#REF!&lt;0,0,GYZ47-#REF!)+#REF!)*1.21+IF($D$5="Koncesija",-GYZ63*0.21,0)</f>
        <v>#REF!</v>
      </c>
      <c r="GZA114" s="632" t="e">
        <f>(IF(GZA47-#REF!&lt;0,0,GZA47-#REF!)+#REF!)*1.21+IF($D$5="Koncesija",-GZA63*0.21,0)</f>
        <v>#REF!</v>
      </c>
      <c r="GZB114" s="632" t="e">
        <f>(IF(GZB47-#REF!&lt;0,0,GZB47-#REF!)+#REF!)*1.21+IF($D$5="Koncesija",-GZB63*0.21,0)</f>
        <v>#REF!</v>
      </c>
      <c r="GZC114" s="632" t="e">
        <f>(IF(GZC47-#REF!&lt;0,0,GZC47-#REF!)+#REF!)*1.21+IF($D$5="Koncesija",-GZC63*0.21,0)</f>
        <v>#REF!</v>
      </c>
      <c r="GZD114" s="632" t="e">
        <f>(IF(GZD47-#REF!&lt;0,0,GZD47-#REF!)+#REF!)*1.21+IF($D$5="Koncesija",-GZD63*0.21,0)</f>
        <v>#REF!</v>
      </c>
      <c r="GZE114" s="632" t="e">
        <f>(IF(GZE47-#REF!&lt;0,0,GZE47-#REF!)+#REF!)*1.21+IF($D$5="Koncesija",-GZE63*0.21,0)</f>
        <v>#REF!</v>
      </c>
      <c r="GZF114" s="632" t="e">
        <f>(IF(GZF47-#REF!&lt;0,0,GZF47-#REF!)+#REF!)*1.21+IF($D$5="Koncesija",-GZF63*0.21,0)</f>
        <v>#REF!</v>
      </c>
      <c r="GZG114" s="632" t="e">
        <f>(IF(GZG47-#REF!&lt;0,0,GZG47-#REF!)+#REF!)*1.21+IF($D$5="Koncesija",-GZG63*0.21,0)</f>
        <v>#REF!</v>
      </c>
      <c r="GZH114" s="632" t="e">
        <f>(IF(GZH47-#REF!&lt;0,0,GZH47-#REF!)+#REF!)*1.21+IF($D$5="Koncesija",-GZH63*0.21,0)</f>
        <v>#REF!</v>
      </c>
      <c r="GZI114" s="632" t="e">
        <f>(IF(GZI47-#REF!&lt;0,0,GZI47-#REF!)+#REF!)*1.21+IF($D$5="Koncesija",-GZI63*0.21,0)</f>
        <v>#REF!</v>
      </c>
      <c r="GZJ114" s="632" t="e">
        <f>(IF(GZJ47-#REF!&lt;0,0,GZJ47-#REF!)+#REF!)*1.21+IF($D$5="Koncesija",-GZJ63*0.21,0)</f>
        <v>#REF!</v>
      </c>
      <c r="GZK114" s="632" t="e">
        <f>(IF(GZK47-#REF!&lt;0,0,GZK47-#REF!)+#REF!)*1.21+IF($D$5="Koncesija",-GZK63*0.21,0)</f>
        <v>#REF!</v>
      </c>
      <c r="GZL114" s="632" t="e">
        <f>(IF(GZL47-#REF!&lt;0,0,GZL47-#REF!)+#REF!)*1.21+IF($D$5="Koncesija",-GZL63*0.21,0)</f>
        <v>#REF!</v>
      </c>
      <c r="GZM114" s="632" t="e">
        <f>(IF(GZM47-#REF!&lt;0,0,GZM47-#REF!)+#REF!)*1.21+IF($D$5="Koncesija",-GZM63*0.21,0)</f>
        <v>#REF!</v>
      </c>
      <c r="GZN114" s="632" t="e">
        <f>(IF(GZN47-#REF!&lt;0,0,GZN47-#REF!)+#REF!)*1.21+IF($D$5="Koncesija",-GZN63*0.21,0)</f>
        <v>#REF!</v>
      </c>
      <c r="GZO114" s="632" t="e">
        <f>(IF(GZO47-#REF!&lt;0,0,GZO47-#REF!)+#REF!)*1.21+IF($D$5="Koncesija",-GZO63*0.21,0)</f>
        <v>#REF!</v>
      </c>
      <c r="GZP114" s="632" t="e">
        <f>(IF(GZP47-#REF!&lt;0,0,GZP47-#REF!)+#REF!)*1.21+IF($D$5="Koncesija",-GZP63*0.21,0)</f>
        <v>#REF!</v>
      </c>
      <c r="GZQ114" s="632" t="e">
        <f>(IF(GZQ47-#REF!&lt;0,0,GZQ47-#REF!)+#REF!)*1.21+IF($D$5="Koncesija",-GZQ63*0.21,0)</f>
        <v>#REF!</v>
      </c>
      <c r="GZR114" s="632" t="e">
        <f>(IF(GZR47-#REF!&lt;0,0,GZR47-#REF!)+#REF!)*1.21+IF($D$5="Koncesija",-GZR63*0.21,0)</f>
        <v>#REF!</v>
      </c>
      <c r="GZS114" s="632" t="e">
        <f>(IF(GZS47-#REF!&lt;0,0,GZS47-#REF!)+#REF!)*1.21+IF($D$5="Koncesija",-GZS63*0.21,0)</f>
        <v>#REF!</v>
      </c>
      <c r="GZT114" s="632" t="e">
        <f>(IF(GZT47-#REF!&lt;0,0,GZT47-#REF!)+#REF!)*1.21+IF($D$5="Koncesija",-GZT63*0.21,0)</f>
        <v>#REF!</v>
      </c>
      <c r="GZU114" s="632" t="e">
        <f>(IF(GZU47-#REF!&lt;0,0,GZU47-#REF!)+#REF!)*1.21+IF($D$5="Koncesija",-GZU63*0.21,0)</f>
        <v>#REF!</v>
      </c>
      <c r="GZV114" s="632" t="e">
        <f>(IF(GZV47-#REF!&lt;0,0,GZV47-#REF!)+#REF!)*1.21+IF($D$5="Koncesija",-GZV63*0.21,0)</f>
        <v>#REF!</v>
      </c>
      <c r="GZW114" s="632" t="e">
        <f>(IF(GZW47-#REF!&lt;0,0,GZW47-#REF!)+#REF!)*1.21+IF($D$5="Koncesija",-GZW63*0.21,0)</f>
        <v>#REF!</v>
      </c>
      <c r="GZX114" s="632" t="e">
        <f>(IF(GZX47-#REF!&lt;0,0,GZX47-#REF!)+#REF!)*1.21+IF($D$5="Koncesija",-GZX63*0.21,0)</f>
        <v>#REF!</v>
      </c>
      <c r="GZY114" s="632" t="e">
        <f>(IF(GZY47-#REF!&lt;0,0,GZY47-#REF!)+#REF!)*1.21+IF($D$5="Koncesija",-GZY63*0.21,0)</f>
        <v>#REF!</v>
      </c>
      <c r="GZZ114" s="632" t="e">
        <f>(IF(GZZ47-#REF!&lt;0,0,GZZ47-#REF!)+#REF!)*1.21+IF($D$5="Koncesija",-GZZ63*0.21,0)</f>
        <v>#REF!</v>
      </c>
      <c r="HAA114" s="632" t="e">
        <f>(IF(HAA47-#REF!&lt;0,0,HAA47-#REF!)+#REF!)*1.21+IF($D$5="Koncesija",-HAA63*0.21,0)</f>
        <v>#REF!</v>
      </c>
      <c r="HAB114" s="632" t="e">
        <f>(IF(HAB47-#REF!&lt;0,0,HAB47-#REF!)+#REF!)*1.21+IF($D$5="Koncesija",-HAB63*0.21,0)</f>
        <v>#REF!</v>
      </c>
      <c r="HAC114" s="632" t="e">
        <f>(IF(HAC47-#REF!&lt;0,0,HAC47-#REF!)+#REF!)*1.21+IF($D$5="Koncesija",-HAC63*0.21,0)</f>
        <v>#REF!</v>
      </c>
      <c r="HAD114" s="632" t="e">
        <f>(IF(HAD47-#REF!&lt;0,0,HAD47-#REF!)+#REF!)*1.21+IF($D$5="Koncesija",-HAD63*0.21,0)</f>
        <v>#REF!</v>
      </c>
      <c r="HAE114" s="632" t="e">
        <f>(IF(HAE47-#REF!&lt;0,0,HAE47-#REF!)+#REF!)*1.21+IF($D$5="Koncesija",-HAE63*0.21,0)</f>
        <v>#REF!</v>
      </c>
      <c r="HAF114" s="632" t="e">
        <f>(IF(HAF47-#REF!&lt;0,0,HAF47-#REF!)+#REF!)*1.21+IF($D$5="Koncesija",-HAF63*0.21,0)</f>
        <v>#REF!</v>
      </c>
      <c r="HAG114" s="632" t="e">
        <f>(IF(HAG47-#REF!&lt;0,0,HAG47-#REF!)+#REF!)*1.21+IF($D$5="Koncesija",-HAG63*0.21,0)</f>
        <v>#REF!</v>
      </c>
      <c r="HAH114" s="632" t="e">
        <f>(IF(HAH47-#REF!&lt;0,0,HAH47-#REF!)+#REF!)*1.21+IF($D$5="Koncesija",-HAH63*0.21,0)</f>
        <v>#REF!</v>
      </c>
      <c r="HAI114" s="632" t="e">
        <f>(IF(HAI47-#REF!&lt;0,0,HAI47-#REF!)+#REF!)*1.21+IF($D$5="Koncesija",-HAI63*0.21,0)</f>
        <v>#REF!</v>
      </c>
      <c r="HAJ114" s="632" t="e">
        <f>(IF(HAJ47-#REF!&lt;0,0,HAJ47-#REF!)+#REF!)*1.21+IF($D$5="Koncesija",-HAJ63*0.21,0)</f>
        <v>#REF!</v>
      </c>
      <c r="HAK114" s="632" t="e">
        <f>(IF(HAK47-#REF!&lt;0,0,HAK47-#REF!)+#REF!)*1.21+IF($D$5="Koncesija",-HAK63*0.21,0)</f>
        <v>#REF!</v>
      </c>
      <c r="HAL114" s="632" t="e">
        <f>(IF(HAL47-#REF!&lt;0,0,HAL47-#REF!)+#REF!)*1.21+IF($D$5="Koncesija",-HAL63*0.21,0)</f>
        <v>#REF!</v>
      </c>
      <c r="HAM114" s="632" t="e">
        <f>(IF(HAM47-#REF!&lt;0,0,HAM47-#REF!)+#REF!)*1.21+IF($D$5="Koncesija",-HAM63*0.21,0)</f>
        <v>#REF!</v>
      </c>
      <c r="HAN114" s="632" t="e">
        <f>(IF(HAN47-#REF!&lt;0,0,HAN47-#REF!)+#REF!)*1.21+IF($D$5="Koncesija",-HAN63*0.21,0)</f>
        <v>#REF!</v>
      </c>
      <c r="HAO114" s="632" t="e">
        <f>(IF(HAO47-#REF!&lt;0,0,HAO47-#REF!)+#REF!)*1.21+IF($D$5="Koncesija",-HAO63*0.21,0)</f>
        <v>#REF!</v>
      </c>
      <c r="HAP114" s="632" t="e">
        <f>(IF(HAP47-#REF!&lt;0,0,HAP47-#REF!)+#REF!)*1.21+IF($D$5="Koncesija",-HAP63*0.21,0)</f>
        <v>#REF!</v>
      </c>
      <c r="HAQ114" s="632" t="e">
        <f>(IF(HAQ47-#REF!&lt;0,0,HAQ47-#REF!)+#REF!)*1.21+IF($D$5="Koncesija",-HAQ63*0.21,0)</f>
        <v>#REF!</v>
      </c>
      <c r="HAR114" s="632" t="e">
        <f>(IF(HAR47-#REF!&lt;0,0,HAR47-#REF!)+#REF!)*1.21+IF($D$5="Koncesija",-HAR63*0.21,0)</f>
        <v>#REF!</v>
      </c>
      <c r="HAS114" s="632" t="e">
        <f>(IF(HAS47-#REF!&lt;0,0,HAS47-#REF!)+#REF!)*1.21+IF($D$5="Koncesija",-HAS63*0.21,0)</f>
        <v>#REF!</v>
      </c>
      <c r="HAT114" s="632" t="e">
        <f>(IF(HAT47-#REF!&lt;0,0,HAT47-#REF!)+#REF!)*1.21+IF($D$5="Koncesija",-HAT63*0.21,0)</f>
        <v>#REF!</v>
      </c>
      <c r="HAU114" s="632" t="e">
        <f>(IF(HAU47-#REF!&lt;0,0,HAU47-#REF!)+#REF!)*1.21+IF($D$5="Koncesija",-HAU63*0.21,0)</f>
        <v>#REF!</v>
      </c>
      <c r="HAV114" s="632" t="e">
        <f>(IF(HAV47-#REF!&lt;0,0,HAV47-#REF!)+#REF!)*1.21+IF($D$5="Koncesija",-HAV63*0.21,0)</f>
        <v>#REF!</v>
      </c>
      <c r="HAW114" s="632" t="e">
        <f>(IF(HAW47-#REF!&lt;0,0,HAW47-#REF!)+#REF!)*1.21+IF($D$5="Koncesija",-HAW63*0.21,0)</f>
        <v>#REF!</v>
      </c>
      <c r="HAX114" s="632" t="e">
        <f>(IF(HAX47-#REF!&lt;0,0,HAX47-#REF!)+#REF!)*1.21+IF($D$5="Koncesija",-HAX63*0.21,0)</f>
        <v>#REF!</v>
      </c>
      <c r="HAY114" s="632" t="e">
        <f>(IF(HAY47-#REF!&lt;0,0,HAY47-#REF!)+#REF!)*1.21+IF($D$5="Koncesija",-HAY63*0.21,0)</f>
        <v>#REF!</v>
      </c>
      <c r="HAZ114" s="632" t="e">
        <f>(IF(HAZ47-#REF!&lt;0,0,HAZ47-#REF!)+#REF!)*1.21+IF($D$5="Koncesija",-HAZ63*0.21,0)</f>
        <v>#REF!</v>
      </c>
      <c r="HBA114" s="632" t="e">
        <f>(IF(HBA47-#REF!&lt;0,0,HBA47-#REF!)+#REF!)*1.21+IF($D$5="Koncesija",-HBA63*0.21,0)</f>
        <v>#REF!</v>
      </c>
      <c r="HBB114" s="632" t="e">
        <f>(IF(HBB47-#REF!&lt;0,0,HBB47-#REF!)+#REF!)*1.21+IF($D$5="Koncesija",-HBB63*0.21,0)</f>
        <v>#REF!</v>
      </c>
      <c r="HBC114" s="632" t="e">
        <f>(IF(HBC47-#REF!&lt;0,0,HBC47-#REF!)+#REF!)*1.21+IF($D$5="Koncesija",-HBC63*0.21,0)</f>
        <v>#REF!</v>
      </c>
      <c r="HBD114" s="632" t="e">
        <f>(IF(HBD47-#REF!&lt;0,0,HBD47-#REF!)+#REF!)*1.21+IF($D$5="Koncesija",-HBD63*0.21,0)</f>
        <v>#REF!</v>
      </c>
      <c r="HBE114" s="632" t="e">
        <f>(IF(HBE47-#REF!&lt;0,0,HBE47-#REF!)+#REF!)*1.21+IF($D$5="Koncesija",-HBE63*0.21,0)</f>
        <v>#REF!</v>
      </c>
      <c r="HBF114" s="632" t="e">
        <f>(IF(HBF47-#REF!&lt;0,0,HBF47-#REF!)+#REF!)*1.21+IF($D$5="Koncesija",-HBF63*0.21,0)</f>
        <v>#REF!</v>
      </c>
      <c r="HBG114" s="632" t="e">
        <f>(IF(HBG47-#REF!&lt;0,0,HBG47-#REF!)+#REF!)*1.21+IF($D$5="Koncesija",-HBG63*0.21,0)</f>
        <v>#REF!</v>
      </c>
      <c r="HBH114" s="632" t="e">
        <f>(IF(HBH47-#REF!&lt;0,0,HBH47-#REF!)+#REF!)*1.21+IF($D$5="Koncesija",-HBH63*0.21,0)</f>
        <v>#REF!</v>
      </c>
      <c r="HBI114" s="632" t="e">
        <f>(IF(HBI47-#REF!&lt;0,0,HBI47-#REF!)+#REF!)*1.21+IF($D$5="Koncesija",-HBI63*0.21,0)</f>
        <v>#REF!</v>
      </c>
      <c r="HBJ114" s="632" t="e">
        <f>(IF(HBJ47-#REF!&lt;0,0,HBJ47-#REF!)+#REF!)*1.21+IF($D$5="Koncesija",-HBJ63*0.21,0)</f>
        <v>#REF!</v>
      </c>
      <c r="HBK114" s="632" t="e">
        <f>(IF(HBK47-#REF!&lt;0,0,HBK47-#REF!)+#REF!)*1.21+IF($D$5="Koncesija",-HBK63*0.21,0)</f>
        <v>#REF!</v>
      </c>
      <c r="HBL114" s="632" t="e">
        <f>(IF(HBL47-#REF!&lt;0,0,HBL47-#REF!)+#REF!)*1.21+IF($D$5="Koncesija",-HBL63*0.21,0)</f>
        <v>#REF!</v>
      </c>
      <c r="HBM114" s="632" t="e">
        <f>(IF(HBM47-#REF!&lt;0,0,HBM47-#REF!)+#REF!)*1.21+IF($D$5="Koncesija",-HBM63*0.21,0)</f>
        <v>#REF!</v>
      </c>
      <c r="HBN114" s="632" t="e">
        <f>(IF(HBN47-#REF!&lt;0,0,HBN47-#REF!)+#REF!)*1.21+IF($D$5="Koncesija",-HBN63*0.21,0)</f>
        <v>#REF!</v>
      </c>
      <c r="HBO114" s="632" t="e">
        <f>(IF(HBO47-#REF!&lt;0,0,HBO47-#REF!)+#REF!)*1.21+IF($D$5="Koncesija",-HBO63*0.21,0)</f>
        <v>#REF!</v>
      </c>
      <c r="HBP114" s="632" t="e">
        <f>(IF(HBP47-#REF!&lt;0,0,HBP47-#REF!)+#REF!)*1.21+IF($D$5="Koncesija",-HBP63*0.21,0)</f>
        <v>#REF!</v>
      </c>
      <c r="HBQ114" s="632" t="e">
        <f>(IF(HBQ47-#REF!&lt;0,0,HBQ47-#REF!)+#REF!)*1.21+IF($D$5="Koncesija",-HBQ63*0.21,0)</f>
        <v>#REF!</v>
      </c>
      <c r="HBR114" s="632" t="e">
        <f>(IF(HBR47-#REF!&lt;0,0,HBR47-#REF!)+#REF!)*1.21+IF($D$5="Koncesija",-HBR63*0.21,0)</f>
        <v>#REF!</v>
      </c>
      <c r="HBS114" s="632" t="e">
        <f>(IF(HBS47-#REF!&lt;0,0,HBS47-#REF!)+#REF!)*1.21+IF($D$5="Koncesija",-HBS63*0.21,0)</f>
        <v>#REF!</v>
      </c>
      <c r="HBT114" s="632" t="e">
        <f>(IF(HBT47-#REF!&lt;0,0,HBT47-#REF!)+#REF!)*1.21+IF($D$5="Koncesija",-HBT63*0.21,0)</f>
        <v>#REF!</v>
      </c>
      <c r="HBU114" s="632" t="e">
        <f>(IF(HBU47-#REF!&lt;0,0,HBU47-#REF!)+#REF!)*1.21+IF($D$5="Koncesija",-HBU63*0.21,0)</f>
        <v>#REF!</v>
      </c>
      <c r="HBV114" s="632" t="e">
        <f>(IF(HBV47-#REF!&lt;0,0,HBV47-#REF!)+#REF!)*1.21+IF($D$5="Koncesija",-HBV63*0.21,0)</f>
        <v>#REF!</v>
      </c>
      <c r="HBW114" s="632" t="e">
        <f>(IF(HBW47-#REF!&lt;0,0,HBW47-#REF!)+#REF!)*1.21+IF($D$5="Koncesija",-HBW63*0.21,0)</f>
        <v>#REF!</v>
      </c>
      <c r="HBX114" s="632" t="e">
        <f>(IF(HBX47-#REF!&lt;0,0,HBX47-#REF!)+#REF!)*1.21+IF($D$5="Koncesija",-HBX63*0.21,0)</f>
        <v>#REF!</v>
      </c>
      <c r="HBY114" s="632" t="e">
        <f>(IF(HBY47-#REF!&lt;0,0,HBY47-#REF!)+#REF!)*1.21+IF($D$5="Koncesija",-HBY63*0.21,0)</f>
        <v>#REF!</v>
      </c>
      <c r="HBZ114" s="632" t="e">
        <f>(IF(HBZ47-#REF!&lt;0,0,HBZ47-#REF!)+#REF!)*1.21+IF($D$5="Koncesija",-HBZ63*0.21,0)</f>
        <v>#REF!</v>
      </c>
      <c r="HCA114" s="632" t="e">
        <f>(IF(HCA47-#REF!&lt;0,0,HCA47-#REF!)+#REF!)*1.21+IF($D$5="Koncesija",-HCA63*0.21,0)</f>
        <v>#REF!</v>
      </c>
      <c r="HCB114" s="632" t="e">
        <f>(IF(HCB47-#REF!&lt;0,0,HCB47-#REF!)+#REF!)*1.21+IF($D$5="Koncesija",-HCB63*0.21,0)</f>
        <v>#REF!</v>
      </c>
      <c r="HCC114" s="632" t="e">
        <f>(IF(HCC47-#REF!&lt;0,0,HCC47-#REF!)+#REF!)*1.21+IF($D$5="Koncesija",-HCC63*0.21,0)</f>
        <v>#REF!</v>
      </c>
      <c r="HCD114" s="632" t="e">
        <f>(IF(HCD47-#REF!&lt;0,0,HCD47-#REF!)+#REF!)*1.21+IF($D$5="Koncesija",-HCD63*0.21,0)</f>
        <v>#REF!</v>
      </c>
      <c r="HCE114" s="632" t="e">
        <f>(IF(HCE47-#REF!&lt;0,0,HCE47-#REF!)+#REF!)*1.21+IF($D$5="Koncesija",-HCE63*0.21,0)</f>
        <v>#REF!</v>
      </c>
      <c r="HCF114" s="632" t="e">
        <f>(IF(HCF47-#REF!&lt;0,0,HCF47-#REF!)+#REF!)*1.21+IF($D$5="Koncesija",-HCF63*0.21,0)</f>
        <v>#REF!</v>
      </c>
      <c r="HCG114" s="632" t="e">
        <f>(IF(HCG47-#REF!&lt;0,0,HCG47-#REF!)+#REF!)*1.21+IF($D$5="Koncesija",-HCG63*0.21,0)</f>
        <v>#REF!</v>
      </c>
      <c r="HCH114" s="632" t="e">
        <f>(IF(HCH47-#REF!&lt;0,0,HCH47-#REF!)+#REF!)*1.21+IF($D$5="Koncesija",-HCH63*0.21,0)</f>
        <v>#REF!</v>
      </c>
      <c r="HCI114" s="632" t="e">
        <f>(IF(HCI47-#REF!&lt;0,0,HCI47-#REF!)+#REF!)*1.21+IF($D$5="Koncesija",-HCI63*0.21,0)</f>
        <v>#REF!</v>
      </c>
      <c r="HCJ114" s="632" t="e">
        <f>(IF(HCJ47-#REF!&lt;0,0,HCJ47-#REF!)+#REF!)*1.21+IF($D$5="Koncesija",-HCJ63*0.21,0)</f>
        <v>#REF!</v>
      </c>
      <c r="HCK114" s="632" t="e">
        <f>(IF(HCK47-#REF!&lt;0,0,HCK47-#REF!)+#REF!)*1.21+IF($D$5="Koncesija",-HCK63*0.21,0)</f>
        <v>#REF!</v>
      </c>
      <c r="HCL114" s="632" t="e">
        <f>(IF(HCL47-#REF!&lt;0,0,HCL47-#REF!)+#REF!)*1.21+IF($D$5="Koncesija",-HCL63*0.21,0)</f>
        <v>#REF!</v>
      </c>
      <c r="HCM114" s="632" t="e">
        <f>(IF(HCM47-#REF!&lt;0,0,HCM47-#REF!)+#REF!)*1.21+IF($D$5="Koncesija",-HCM63*0.21,0)</f>
        <v>#REF!</v>
      </c>
      <c r="HCN114" s="632" t="e">
        <f>(IF(HCN47-#REF!&lt;0,0,HCN47-#REF!)+#REF!)*1.21+IF($D$5="Koncesija",-HCN63*0.21,0)</f>
        <v>#REF!</v>
      </c>
      <c r="HCO114" s="632" t="e">
        <f>(IF(HCO47-#REF!&lt;0,0,HCO47-#REF!)+#REF!)*1.21+IF($D$5="Koncesija",-HCO63*0.21,0)</f>
        <v>#REF!</v>
      </c>
      <c r="HCP114" s="632" t="e">
        <f>(IF(HCP47-#REF!&lt;0,0,HCP47-#REF!)+#REF!)*1.21+IF($D$5="Koncesija",-HCP63*0.21,0)</f>
        <v>#REF!</v>
      </c>
      <c r="HCQ114" s="632" t="e">
        <f>(IF(HCQ47-#REF!&lt;0,0,HCQ47-#REF!)+#REF!)*1.21+IF($D$5="Koncesija",-HCQ63*0.21,0)</f>
        <v>#REF!</v>
      </c>
      <c r="HCR114" s="632" t="e">
        <f>(IF(HCR47-#REF!&lt;0,0,HCR47-#REF!)+#REF!)*1.21+IF($D$5="Koncesija",-HCR63*0.21,0)</f>
        <v>#REF!</v>
      </c>
      <c r="HCS114" s="632" t="e">
        <f>(IF(HCS47-#REF!&lt;0,0,HCS47-#REF!)+#REF!)*1.21+IF($D$5="Koncesija",-HCS63*0.21,0)</f>
        <v>#REF!</v>
      </c>
      <c r="HCT114" s="632" t="e">
        <f>(IF(HCT47-#REF!&lt;0,0,HCT47-#REF!)+#REF!)*1.21+IF($D$5="Koncesija",-HCT63*0.21,0)</f>
        <v>#REF!</v>
      </c>
      <c r="HCU114" s="632" t="e">
        <f>(IF(HCU47-#REF!&lt;0,0,HCU47-#REF!)+#REF!)*1.21+IF($D$5="Koncesija",-HCU63*0.21,0)</f>
        <v>#REF!</v>
      </c>
      <c r="HCV114" s="632" t="e">
        <f>(IF(HCV47-#REF!&lt;0,0,HCV47-#REF!)+#REF!)*1.21+IF($D$5="Koncesija",-HCV63*0.21,0)</f>
        <v>#REF!</v>
      </c>
      <c r="HCW114" s="632" t="e">
        <f>(IF(HCW47-#REF!&lt;0,0,HCW47-#REF!)+#REF!)*1.21+IF($D$5="Koncesija",-HCW63*0.21,0)</f>
        <v>#REF!</v>
      </c>
      <c r="HCX114" s="632" t="e">
        <f>(IF(HCX47-#REF!&lt;0,0,HCX47-#REF!)+#REF!)*1.21+IF($D$5="Koncesija",-HCX63*0.21,0)</f>
        <v>#REF!</v>
      </c>
      <c r="HCY114" s="632" t="e">
        <f>(IF(HCY47-#REF!&lt;0,0,HCY47-#REF!)+#REF!)*1.21+IF($D$5="Koncesija",-HCY63*0.21,0)</f>
        <v>#REF!</v>
      </c>
      <c r="HCZ114" s="632" t="e">
        <f>(IF(HCZ47-#REF!&lt;0,0,HCZ47-#REF!)+#REF!)*1.21+IF($D$5="Koncesija",-HCZ63*0.21,0)</f>
        <v>#REF!</v>
      </c>
      <c r="HDA114" s="632" t="e">
        <f>(IF(HDA47-#REF!&lt;0,0,HDA47-#REF!)+#REF!)*1.21+IF($D$5="Koncesija",-HDA63*0.21,0)</f>
        <v>#REF!</v>
      </c>
      <c r="HDB114" s="632" t="e">
        <f>(IF(HDB47-#REF!&lt;0,0,HDB47-#REF!)+#REF!)*1.21+IF($D$5="Koncesija",-HDB63*0.21,0)</f>
        <v>#REF!</v>
      </c>
      <c r="HDC114" s="632" t="e">
        <f>(IF(HDC47-#REF!&lt;0,0,HDC47-#REF!)+#REF!)*1.21+IF($D$5="Koncesija",-HDC63*0.21,0)</f>
        <v>#REF!</v>
      </c>
      <c r="HDD114" s="632" t="e">
        <f>(IF(HDD47-#REF!&lt;0,0,HDD47-#REF!)+#REF!)*1.21+IF($D$5="Koncesija",-HDD63*0.21,0)</f>
        <v>#REF!</v>
      </c>
      <c r="HDE114" s="632" t="e">
        <f>(IF(HDE47-#REF!&lt;0,0,HDE47-#REF!)+#REF!)*1.21+IF($D$5="Koncesija",-HDE63*0.21,0)</f>
        <v>#REF!</v>
      </c>
      <c r="HDF114" s="632" t="e">
        <f>(IF(HDF47-#REF!&lt;0,0,HDF47-#REF!)+#REF!)*1.21+IF($D$5="Koncesija",-HDF63*0.21,0)</f>
        <v>#REF!</v>
      </c>
      <c r="HDG114" s="632" t="e">
        <f>(IF(HDG47-#REF!&lt;0,0,HDG47-#REF!)+#REF!)*1.21+IF($D$5="Koncesija",-HDG63*0.21,0)</f>
        <v>#REF!</v>
      </c>
      <c r="HDH114" s="632" t="e">
        <f>(IF(HDH47-#REF!&lt;0,0,HDH47-#REF!)+#REF!)*1.21+IF($D$5="Koncesija",-HDH63*0.21,0)</f>
        <v>#REF!</v>
      </c>
      <c r="HDI114" s="632" t="e">
        <f>(IF(HDI47-#REF!&lt;0,0,HDI47-#REF!)+#REF!)*1.21+IF($D$5="Koncesija",-HDI63*0.21,0)</f>
        <v>#REF!</v>
      </c>
      <c r="HDJ114" s="632" t="e">
        <f>(IF(HDJ47-#REF!&lt;0,0,HDJ47-#REF!)+#REF!)*1.21+IF($D$5="Koncesija",-HDJ63*0.21,0)</f>
        <v>#REF!</v>
      </c>
      <c r="HDK114" s="632" t="e">
        <f>(IF(HDK47-#REF!&lt;0,0,HDK47-#REF!)+#REF!)*1.21+IF($D$5="Koncesija",-HDK63*0.21,0)</f>
        <v>#REF!</v>
      </c>
      <c r="HDL114" s="632" t="e">
        <f>(IF(HDL47-#REF!&lt;0,0,HDL47-#REF!)+#REF!)*1.21+IF($D$5="Koncesija",-HDL63*0.21,0)</f>
        <v>#REF!</v>
      </c>
      <c r="HDM114" s="632" t="e">
        <f>(IF(HDM47-#REF!&lt;0,0,HDM47-#REF!)+#REF!)*1.21+IF($D$5="Koncesija",-HDM63*0.21,0)</f>
        <v>#REF!</v>
      </c>
      <c r="HDN114" s="632" t="e">
        <f>(IF(HDN47-#REF!&lt;0,0,HDN47-#REF!)+#REF!)*1.21+IF($D$5="Koncesija",-HDN63*0.21,0)</f>
        <v>#REF!</v>
      </c>
      <c r="HDO114" s="632" t="e">
        <f>(IF(HDO47-#REF!&lt;0,0,HDO47-#REF!)+#REF!)*1.21+IF($D$5="Koncesija",-HDO63*0.21,0)</f>
        <v>#REF!</v>
      </c>
      <c r="HDP114" s="632" t="e">
        <f>(IF(HDP47-#REF!&lt;0,0,HDP47-#REF!)+#REF!)*1.21+IF($D$5="Koncesija",-HDP63*0.21,0)</f>
        <v>#REF!</v>
      </c>
      <c r="HDQ114" s="632" t="e">
        <f>(IF(HDQ47-#REF!&lt;0,0,HDQ47-#REF!)+#REF!)*1.21+IF($D$5="Koncesija",-HDQ63*0.21,0)</f>
        <v>#REF!</v>
      </c>
      <c r="HDR114" s="632" t="e">
        <f>(IF(HDR47-#REF!&lt;0,0,HDR47-#REF!)+#REF!)*1.21+IF($D$5="Koncesija",-HDR63*0.21,0)</f>
        <v>#REF!</v>
      </c>
      <c r="HDS114" s="632" t="e">
        <f>(IF(HDS47-#REF!&lt;0,0,HDS47-#REF!)+#REF!)*1.21+IF($D$5="Koncesija",-HDS63*0.21,0)</f>
        <v>#REF!</v>
      </c>
      <c r="HDT114" s="632" t="e">
        <f>(IF(HDT47-#REF!&lt;0,0,HDT47-#REF!)+#REF!)*1.21+IF($D$5="Koncesija",-HDT63*0.21,0)</f>
        <v>#REF!</v>
      </c>
      <c r="HDU114" s="632" t="e">
        <f>(IF(HDU47-#REF!&lt;0,0,HDU47-#REF!)+#REF!)*1.21+IF($D$5="Koncesija",-HDU63*0.21,0)</f>
        <v>#REF!</v>
      </c>
      <c r="HDV114" s="632" t="e">
        <f>(IF(HDV47-#REF!&lt;0,0,HDV47-#REF!)+#REF!)*1.21+IF($D$5="Koncesija",-HDV63*0.21,0)</f>
        <v>#REF!</v>
      </c>
      <c r="HDW114" s="632" t="e">
        <f>(IF(HDW47-#REF!&lt;0,0,HDW47-#REF!)+#REF!)*1.21+IF($D$5="Koncesija",-HDW63*0.21,0)</f>
        <v>#REF!</v>
      </c>
      <c r="HDX114" s="632" t="e">
        <f>(IF(HDX47-#REF!&lt;0,0,HDX47-#REF!)+#REF!)*1.21+IF($D$5="Koncesija",-HDX63*0.21,0)</f>
        <v>#REF!</v>
      </c>
      <c r="HDY114" s="632" t="e">
        <f>(IF(HDY47-#REF!&lt;0,0,HDY47-#REF!)+#REF!)*1.21+IF($D$5="Koncesija",-HDY63*0.21,0)</f>
        <v>#REF!</v>
      </c>
      <c r="HDZ114" s="632" t="e">
        <f>(IF(HDZ47-#REF!&lt;0,0,HDZ47-#REF!)+#REF!)*1.21+IF($D$5="Koncesija",-HDZ63*0.21,0)</f>
        <v>#REF!</v>
      </c>
      <c r="HEA114" s="632" t="e">
        <f>(IF(HEA47-#REF!&lt;0,0,HEA47-#REF!)+#REF!)*1.21+IF($D$5="Koncesija",-HEA63*0.21,0)</f>
        <v>#REF!</v>
      </c>
      <c r="HEB114" s="632" t="e">
        <f>(IF(HEB47-#REF!&lt;0,0,HEB47-#REF!)+#REF!)*1.21+IF($D$5="Koncesija",-HEB63*0.21,0)</f>
        <v>#REF!</v>
      </c>
      <c r="HEC114" s="632" t="e">
        <f>(IF(HEC47-#REF!&lt;0,0,HEC47-#REF!)+#REF!)*1.21+IF($D$5="Koncesija",-HEC63*0.21,0)</f>
        <v>#REF!</v>
      </c>
      <c r="HED114" s="632" t="e">
        <f>(IF(HED47-#REF!&lt;0,0,HED47-#REF!)+#REF!)*1.21+IF($D$5="Koncesija",-HED63*0.21,0)</f>
        <v>#REF!</v>
      </c>
      <c r="HEE114" s="632" t="e">
        <f>(IF(HEE47-#REF!&lt;0,0,HEE47-#REF!)+#REF!)*1.21+IF($D$5="Koncesija",-HEE63*0.21,0)</f>
        <v>#REF!</v>
      </c>
      <c r="HEF114" s="632" t="e">
        <f>(IF(HEF47-#REF!&lt;0,0,HEF47-#REF!)+#REF!)*1.21+IF($D$5="Koncesija",-HEF63*0.21,0)</f>
        <v>#REF!</v>
      </c>
      <c r="HEG114" s="632" t="e">
        <f>(IF(HEG47-#REF!&lt;0,0,HEG47-#REF!)+#REF!)*1.21+IF($D$5="Koncesija",-HEG63*0.21,0)</f>
        <v>#REF!</v>
      </c>
      <c r="HEH114" s="632" t="e">
        <f>(IF(HEH47-#REF!&lt;0,0,HEH47-#REF!)+#REF!)*1.21+IF($D$5="Koncesija",-HEH63*0.21,0)</f>
        <v>#REF!</v>
      </c>
      <c r="HEI114" s="632" t="e">
        <f>(IF(HEI47-#REF!&lt;0,0,HEI47-#REF!)+#REF!)*1.21+IF($D$5="Koncesija",-HEI63*0.21,0)</f>
        <v>#REF!</v>
      </c>
      <c r="HEJ114" s="632" t="e">
        <f>(IF(HEJ47-#REF!&lt;0,0,HEJ47-#REF!)+#REF!)*1.21+IF($D$5="Koncesija",-HEJ63*0.21,0)</f>
        <v>#REF!</v>
      </c>
      <c r="HEK114" s="632" t="e">
        <f>(IF(HEK47-#REF!&lt;0,0,HEK47-#REF!)+#REF!)*1.21+IF($D$5="Koncesija",-HEK63*0.21,0)</f>
        <v>#REF!</v>
      </c>
      <c r="HEL114" s="632" t="e">
        <f>(IF(HEL47-#REF!&lt;0,0,HEL47-#REF!)+#REF!)*1.21+IF($D$5="Koncesija",-HEL63*0.21,0)</f>
        <v>#REF!</v>
      </c>
      <c r="HEM114" s="632" t="e">
        <f>(IF(HEM47-#REF!&lt;0,0,HEM47-#REF!)+#REF!)*1.21+IF($D$5="Koncesija",-HEM63*0.21,0)</f>
        <v>#REF!</v>
      </c>
      <c r="HEN114" s="632" t="e">
        <f>(IF(HEN47-#REF!&lt;0,0,HEN47-#REF!)+#REF!)*1.21+IF($D$5="Koncesija",-HEN63*0.21,0)</f>
        <v>#REF!</v>
      </c>
      <c r="HEO114" s="632" t="e">
        <f>(IF(HEO47-#REF!&lt;0,0,HEO47-#REF!)+#REF!)*1.21+IF($D$5="Koncesija",-HEO63*0.21,0)</f>
        <v>#REF!</v>
      </c>
      <c r="HEP114" s="632" t="e">
        <f>(IF(HEP47-#REF!&lt;0,0,HEP47-#REF!)+#REF!)*1.21+IF($D$5="Koncesija",-HEP63*0.21,0)</f>
        <v>#REF!</v>
      </c>
      <c r="HEQ114" s="632" t="e">
        <f>(IF(HEQ47-#REF!&lt;0,0,HEQ47-#REF!)+#REF!)*1.21+IF($D$5="Koncesija",-HEQ63*0.21,0)</f>
        <v>#REF!</v>
      </c>
      <c r="HER114" s="632" t="e">
        <f>(IF(HER47-#REF!&lt;0,0,HER47-#REF!)+#REF!)*1.21+IF($D$5="Koncesija",-HER63*0.21,0)</f>
        <v>#REF!</v>
      </c>
      <c r="HES114" s="632" t="e">
        <f>(IF(HES47-#REF!&lt;0,0,HES47-#REF!)+#REF!)*1.21+IF($D$5="Koncesija",-HES63*0.21,0)</f>
        <v>#REF!</v>
      </c>
      <c r="HET114" s="632" t="e">
        <f>(IF(HET47-#REF!&lt;0,0,HET47-#REF!)+#REF!)*1.21+IF($D$5="Koncesija",-HET63*0.21,0)</f>
        <v>#REF!</v>
      </c>
      <c r="HEU114" s="632" t="e">
        <f>(IF(HEU47-#REF!&lt;0,0,HEU47-#REF!)+#REF!)*1.21+IF($D$5="Koncesija",-HEU63*0.21,0)</f>
        <v>#REF!</v>
      </c>
      <c r="HEV114" s="632" t="e">
        <f>(IF(HEV47-#REF!&lt;0,0,HEV47-#REF!)+#REF!)*1.21+IF($D$5="Koncesija",-HEV63*0.21,0)</f>
        <v>#REF!</v>
      </c>
      <c r="HEW114" s="632" t="e">
        <f>(IF(HEW47-#REF!&lt;0,0,HEW47-#REF!)+#REF!)*1.21+IF($D$5="Koncesija",-HEW63*0.21,0)</f>
        <v>#REF!</v>
      </c>
      <c r="HEX114" s="632" t="e">
        <f>(IF(HEX47-#REF!&lt;0,0,HEX47-#REF!)+#REF!)*1.21+IF($D$5="Koncesija",-HEX63*0.21,0)</f>
        <v>#REF!</v>
      </c>
      <c r="HEY114" s="632" t="e">
        <f>(IF(HEY47-#REF!&lt;0,0,HEY47-#REF!)+#REF!)*1.21+IF($D$5="Koncesija",-HEY63*0.21,0)</f>
        <v>#REF!</v>
      </c>
      <c r="HEZ114" s="632" t="e">
        <f>(IF(HEZ47-#REF!&lt;0,0,HEZ47-#REF!)+#REF!)*1.21+IF($D$5="Koncesija",-HEZ63*0.21,0)</f>
        <v>#REF!</v>
      </c>
      <c r="HFA114" s="632" t="e">
        <f>(IF(HFA47-#REF!&lt;0,0,HFA47-#REF!)+#REF!)*1.21+IF($D$5="Koncesija",-HFA63*0.21,0)</f>
        <v>#REF!</v>
      </c>
      <c r="HFB114" s="632" t="e">
        <f>(IF(HFB47-#REF!&lt;0,0,HFB47-#REF!)+#REF!)*1.21+IF($D$5="Koncesija",-HFB63*0.21,0)</f>
        <v>#REF!</v>
      </c>
      <c r="HFC114" s="632" t="e">
        <f>(IF(HFC47-#REF!&lt;0,0,HFC47-#REF!)+#REF!)*1.21+IF($D$5="Koncesija",-HFC63*0.21,0)</f>
        <v>#REF!</v>
      </c>
      <c r="HFD114" s="632" t="e">
        <f>(IF(HFD47-#REF!&lt;0,0,HFD47-#REF!)+#REF!)*1.21+IF($D$5="Koncesija",-HFD63*0.21,0)</f>
        <v>#REF!</v>
      </c>
      <c r="HFE114" s="632" t="e">
        <f>(IF(HFE47-#REF!&lt;0,0,HFE47-#REF!)+#REF!)*1.21+IF($D$5="Koncesija",-HFE63*0.21,0)</f>
        <v>#REF!</v>
      </c>
      <c r="HFF114" s="632" t="e">
        <f>(IF(HFF47-#REF!&lt;0,0,HFF47-#REF!)+#REF!)*1.21+IF($D$5="Koncesija",-HFF63*0.21,0)</f>
        <v>#REF!</v>
      </c>
      <c r="HFG114" s="632" t="e">
        <f>(IF(HFG47-#REF!&lt;0,0,HFG47-#REF!)+#REF!)*1.21+IF($D$5="Koncesija",-HFG63*0.21,0)</f>
        <v>#REF!</v>
      </c>
      <c r="HFH114" s="632" t="e">
        <f>(IF(HFH47-#REF!&lt;0,0,HFH47-#REF!)+#REF!)*1.21+IF($D$5="Koncesija",-HFH63*0.21,0)</f>
        <v>#REF!</v>
      </c>
      <c r="HFI114" s="632" t="e">
        <f>(IF(HFI47-#REF!&lt;0,0,HFI47-#REF!)+#REF!)*1.21+IF($D$5="Koncesija",-HFI63*0.21,0)</f>
        <v>#REF!</v>
      </c>
      <c r="HFJ114" s="632" t="e">
        <f>(IF(HFJ47-#REF!&lt;0,0,HFJ47-#REF!)+#REF!)*1.21+IF($D$5="Koncesija",-HFJ63*0.21,0)</f>
        <v>#REF!</v>
      </c>
      <c r="HFK114" s="632" t="e">
        <f>(IF(HFK47-#REF!&lt;0,0,HFK47-#REF!)+#REF!)*1.21+IF($D$5="Koncesija",-HFK63*0.21,0)</f>
        <v>#REF!</v>
      </c>
      <c r="HFL114" s="632" t="e">
        <f>(IF(HFL47-#REF!&lt;0,0,HFL47-#REF!)+#REF!)*1.21+IF($D$5="Koncesija",-HFL63*0.21,0)</f>
        <v>#REF!</v>
      </c>
      <c r="HFM114" s="632" t="e">
        <f>(IF(HFM47-#REF!&lt;0,0,HFM47-#REF!)+#REF!)*1.21+IF($D$5="Koncesija",-HFM63*0.21,0)</f>
        <v>#REF!</v>
      </c>
      <c r="HFN114" s="632" t="e">
        <f>(IF(HFN47-#REF!&lt;0,0,HFN47-#REF!)+#REF!)*1.21+IF($D$5="Koncesija",-HFN63*0.21,0)</f>
        <v>#REF!</v>
      </c>
      <c r="HFO114" s="632" t="e">
        <f>(IF(HFO47-#REF!&lt;0,0,HFO47-#REF!)+#REF!)*1.21+IF($D$5="Koncesija",-HFO63*0.21,0)</f>
        <v>#REF!</v>
      </c>
      <c r="HFP114" s="632" t="e">
        <f>(IF(HFP47-#REF!&lt;0,0,HFP47-#REF!)+#REF!)*1.21+IF($D$5="Koncesija",-HFP63*0.21,0)</f>
        <v>#REF!</v>
      </c>
      <c r="HFQ114" s="632" t="e">
        <f>(IF(HFQ47-#REF!&lt;0,0,HFQ47-#REF!)+#REF!)*1.21+IF($D$5="Koncesija",-HFQ63*0.21,0)</f>
        <v>#REF!</v>
      </c>
      <c r="HFR114" s="632" t="e">
        <f>(IF(HFR47-#REF!&lt;0,0,HFR47-#REF!)+#REF!)*1.21+IF($D$5="Koncesija",-HFR63*0.21,0)</f>
        <v>#REF!</v>
      </c>
      <c r="HFS114" s="632" t="e">
        <f>(IF(HFS47-#REF!&lt;0,0,HFS47-#REF!)+#REF!)*1.21+IF($D$5="Koncesija",-HFS63*0.21,0)</f>
        <v>#REF!</v>
      </c>
      <c r="HFT114" s="632" t="e">
        <f>(IF(HFT47-#REF!&lt;0,0,HFT47-#REF!)+#REF!)*1.21+IF($D$5="Koncesija",-HFT63*0.21,0)</f>
        <v>#REF!</v>
      </c>
      <c r="HFU114" s="632" t="e">
        <f>(IF(HFU47-#REF!&lt;0,0,HFU47-#REF!)+#REF!)*1.21+IF($D$5="Koncesija",-HFU63*0.21,0)</f>
        <v>#REF!</v>
      </c>
      <c r="HFV114" s="632" t="e">
        <f>(IF(HFV47-#REF!&lt;0,0,HFV47-#REF!)+#REF!)*1.21+IF($D$5="Koncesija",-HFV63*0.21,0)</f>
        <v>#REF!</v>
      </c>
      <c r="HFW114" s="632" t="e">
        <f>(IF(HFW47-#REF!&lt;0,0,HFW47-#REF!)+#REF!)*1.21+IF($D$5="Koncesija",-HFW63*0.21,0)</f>
        <v>#REF!</v>
      </c>
      <c r="HFX114" s="632" t="e">
        <f>(IF(HFX47-#REF!&lt;0,0,HFX47-#REF!)+#REF!)*1.21+IF($D$5="Koncesija",-HFX63*0.21,0)</f>
        <v>#REF!</v>
      </c>
      <c r="HFY114" s="632" t="e">
        <f>(IF(HFY47-#REF!&lt;0,0,HFY47-#REF!)+#REF!)*1.21+IF($D$5="Koncesija",-HFY63*0.21,0)</f>
        <v>#REF!</v>
      </c>
      <c r="HFZ114" s="632" t="e">
        <f>(IF(HFZ47-#REF!&lt;0,0,HFZ47-#REF!)+#REF!)*1.21+IF($D$5="Koncesija",-HFZ63*0.21,0)</f>
        <v>#REF!</v>
      </c>
      <c r="HGA114" s="632" t="e">
        <f>(IF(HGA47-#REF!&lt;0,0,HGA47-#REF!)+#REF!)*1.21+IF($D$5="Koncesija",-HGA63*0.21,0)</f>
        <v>#REF!</v>
      </c>
      <c r="HGB114" s="632" t="e">
        <f>(IF(HGB47-#REF!&lt;0,0,HGB47-#REF!)+#REF!)*1.21+IF($D$5="Koncesija",-HGB63*0.21,0)</f>
        <v>#REF!</v>
      </c>
      <c r="HGC114" s="632" t="e">
        <f>(IF(HGC47-#REF!&lt;0,0,HGC47-#REF!)+#REF!)*1.21+IF($D$5="Koncesija",-HGC63*0.21,0)</f>
        <v>#REF!</v>
      </c>
      <c r="HGD114" s="632" t="e">
        <f>(IF(HGD47-#REF!&lt;0,0,HGD47-#REF!)+#REF!)*1.21+IF($D$5="Koncesija",-HGD63*0.21,0)</f>
        <v>#REF!</v>
      </c>
      <c r="HGE114" s="632" t="e">
        <f>(IF(HGE47-#REF!&lt;0,0,HGE47-#REF!)+#REF!)*1.21+IF($D$5="Koncesija",-HGE63*0.21,0)</f>
        <v>#REF!</v>
      </c>
      <c r="HGF114" s="632" t="e">
        <f>(IF(HGF47-#REF!&lt;0,0,HGF47-#REF!)+#REF!)*1.21+IF($D$5="Koncesija",-HGF63*0.21,0)</f>
        <v>#REF!</v>
      </c>
      <c r="HGG114" s="632" t="e">
        <f>(IF(HGG47-#REF!&lt;0,0,HGG47-#REF!)+#REF!)*1.21+IF($D$5="Koncesija",-HGG63*0.21,0)</f>
        <v>#REF!</v>
      </c>
      <c r="HGH114" s="632" t="e">
        <f>(IF(HGH47-#REF!&lt;0,0,HGH47-#REF!)+#REF!)*1.21+IF($D$5="Koncesija",-HGH63*0.21,0)</f>
        <v>#REF!</v>
      </c>
      <c r="HGI114" s="632" t="e">
        <f>(IF(HGI47-#REF!&lt;0,0,HGI47-#REF!)+#REF!)*1.21+IF($D$5="Koncesija",-HGI63*0.21,0)</f>
        <v>#REF!</v>
      </c>
      <c r="HGJ114" s="632" t="e">
        <f>(IF(HGJ47-#REF!&lt;0,0,HGJ47-#REF!)+#REF!)*1.21+IF($D$5="Koncesija",-HGJ63*0.21,0)</f>
        <v>#REF!</v>
      </c>
      <c r="HGK114" s="632" t="e">
        <f>(IF(HGK47-#REF!&lt;0,0,HGK47-#REF!)+#REF!)*1.21+IF($D$5="Koncesija",-HGK63*0.21,0)</f>
        <v>#REF!</v>
      </c>
      <c r="HGL114" s="632" t="e">
        <f>(IF(HGL47-#REF!&lt;0,0,HGL47-#REF!)+#REF!)*1.21+IF($D$5="Koncesija",-HGL63*0.21,0)</f>
        <v>#REF!</v>
      </c>
      <c r="HGM114" s="632" t="e">
        <f>(IF(HGM47-#REF!&lt;0,0,HGM47-#REF!)+#REF!)*1.21+IF($D$5="Koncesija",-HGM63*0.21,0)</f>
        <v>#REF!</v>
      </c>
      <c r="HGN114" s="632" t="e">
        <f>(IF(HGN47-#REF!&lt;0,0,HGN47-#REF!)+#REF!)*1.21+IF($D$5="Koncesija",-HGN63*0.21,0)</f>
        <v>#REF!</v>
      </c>
      <c r="HGO114" s="632" t="e">
        <f>(IF(HGO47-#REF!&lt;0,0,HGO47-#REF!)+#REF!)*1.21+IF($D$5="Koncesija",-HGO63*0.21,0)</f>
        <v>#REF!</v>
      </c>
      <c r="HGP114" s="632" t="e">
        <f>(IF(HGP47-#REF!&lt;0,0,HGP47-#REF!)+#REF!)*1.21+IF($D$5="Koncesija",-HGP63*0.21,0)</f>
        <v>#REF!</v>
      </c>
      <c r="HGQ114" s="632" t="e">
        <f>(IF(HGQ47-#REF!&lt;0,0,HGQ47-#REF!)+#REF!)*1.21+IF($D$5="Koncesija",-HGQ63*0.21,0)</f>
        <v>#REF!</v>
      </c>
      <c r="HGR114" s="632" t="e">
        <f>(IF(HGR47-#REF!&lt;0,0,HGR47-#REF!)+#REF!)*1.21+IF($D$5="Koncesija",-HGR63*0.21,0)</f>
        <v>#REF!</v>
      </c>
      <c r="HGS114" s="632" t="e">
        <f>(IF(HGS47-#REF!&lt;0,0,HGS47-#REF!)+#REF!)*1.21+IF($D$5="Koncesija",-HGS63*0.21,0)</f>
        <v>#REF!</v>
      </c>
      <c r="HGT114" s="632" t="e">
        <f>(IF(HGT47-#REF!&lt;0,0,HGT47-#REF!)+#REF!)*1.21+IF($D$5="Koncesija",-HGT63*0.21,0)</f>
        <v>#REF!</v>
      </c>
      <c r="HGU114" s="632" t="e">
        <f>(IF(HGU47-#REF!&lt;0,0,HGU47-#REF!)+#REF!)*1.21+IF($D$5="Koncesija",-HGU63*0.21,0)</f>
        <v>#REF!</v>
      </c>
      <c r="HGV114" s="632" t="e">
        <f>(IF(HGV47-#REF!&lt;0,0,HGV47-#REF!)+#REF!)*1.21+IF($D$5="Koncesija",-HGV63*0.21,0)</f>
        <v>#REF!</v>
      </c>
      <c r="HGW114" s="632" t="e">
        <f>(IF(HGW47-#REF!&lt;0,0,HGW47-#REF!)+#REF!)*1.21+IF($D$5="Koncesija",-HGW63*0.21,0)</f>
        <v>#REF!</v>
      </c>
      <c r="HGX114" s="632" t="e">
        <f>(IF(HGX47-#REF!&lt;0,0,HGX47-#REF!)+#REF!)*1.21+IF($D$5="Koncesija",-HGX63*0.21,0)</f>
        <v>#REF!</v>
      </c>
      <c r="HGY114" s="632" t="e">
        <f>(IF(HGY47-#REF!&lt;0,0,HGY47-#REF!)+#REF!)*1.21+IF($D$5="Koncesija",-HGY63*0.21,0)</f>
        <v>#REF!</v>
      </c>
      <c r="HGZ114" s="632" t="e">
        <f>(IF(HGZ47-#REF!&lt;0,0,HGZ47-#REF!)+#REF!)*1.21+IF($D$5="Koncesija",-HGZ63*0.21,0)</f>
        <v>#REF!</v>
      </c>
      <c r="HHA114" s="632" t="e">
        <f>(IF(HHA47-#REF!&lt;0,0,HHA47-#REF!)+#REF!)*1.21+IF($D$5="Koncesija",-HHA63*0.21,0)</f>
        <v>#REF!</v>
      </c>
      <c r="HHB114" s="632" t="e">
        <f>(IF(HHB47-#REF!&lt;0,0,HHB47-#REF!)+#REF!)*1.21+IF($D$5="Koncesija",-HHB63*0.21,0)</f>
        <v>#REF!</v>
      </c>
      <c r="HHC114" s="632" t="e">
        <f>(IF(HHC47-#REF!&lt;0,0,HHC47-#REF!)+#REF!)*1.21+IF($D$5="Koncesija",-HHC63*0.21,0)</f>
        <v>#REF!</v>
      </c>
      <c r="HHD114" s="632" t="e">
        <f>(IF(HHD47-#REF!&lt;0,0,HHD47-#REF!)+#REF!)*1.21+IF($D$5="Koncesija",-HHD63*0.21,0)</f>
        <v>#REF!</v>
      </c>
      <c r="HHE114" s="632" t="e">
        <f>(IF(HHE47-#REF!&lt;0,0,HHE47-#REF!)+#REF!)*1.21+IF($D$5="Koncesija",-HHE63*0.21,0)</f>
        <v>#REF!</v>
      </c>
      <c r="HHF114" s="632" t="e">
        <f>(IF(HHF47-#REF!&lt;0,0,HHF47-#REF!)+#REF!)*1.21+IF($D$5="Koncesija",-HHF63*0.21,0)</f>
        <v>#REF!</v>
      </c>
      <c r="HHG114" s="632" t="e">
        <f>(IF(HHG47-#REF!&lt;0,0,HHG47-#REF!)+#REF!)*1.21+IF($D$5="Koncesija",-HHG63*0.21,0)</f>
        <v>#REF!</v>
      </c>
      <c r="HHH114" s="632" t="e">
        <f>(IF(HHH47-#REF!&lt;0,0,HHH47-#REF!)+#REF!)*1.21+IF($D$5="Koncesija",-HHH63*0.21,0)</f>
        <v>#REF!</v>
      </c>
      <c r="HHI114" s="632" t="e">
        <f>(IF(HHI47-#REF!&lt;0,0,HHI47-#REF!)+#REF!)*1.21+IF($D$5="Koncesija",-HHI63*0.21,0)</f>
        <v>#REF!</v>
      </c>
      <c r="HHJ114" s="632" t="e">
        <f>(IF(HHJ47-#REF!&lt;0,0,HHJ47-#REF!)+#REF!)*1.21+IF($D$5="Koncesija",-HHJ63*0.21,0)</f>
        <v>#REF!</v>
      </c>
      <c r="HHK114" s="632" t="e">
        <f>(IF(HHK47-#REF!&lt;0,0,HHK47-#REF!)+#REF!)*1.21+IF($D$5="Koncesija",-HHK63*0.21,0)</f>
        <v>#REF!</v>
      </c>
      <c r="HHL114" s="632" t="e">
        <f>(IF(HHL47-#REF!&lt;0,0,HHL47-#REF!)+#REF!)*1.21+IF($D$5="Koncesija",-HHL63*0.21,0)</f>
        <v>#REF!</v>
      </c>
      <c r="HHM114" s="632" t="e">
        <f>(IF(HHM47-#REF!&lt;0,0,HHM47-#REF!)+#REF!)*1.21+IF($D$5="Koncesija",-HHM63*0.21,0)</f>
        <v>#REF!</v>
      </c>
      <c r="HHN114" s="632" t="e">
        <f>(IF(HHN47-#REF!&lt;0,0,HHN47-#REF!)+#REF!)*1.21+IF($D$5="Koncesija",-HHN63*0.21,0)</f>
        <v>#REF!</v>
      </c>
      <c r="HHO114" s="632" t="e">
        <f>(IF(HHO47-#REF!&lt;0,0,HHO47-#REF!)+#REF!)*1.21+IF($D$5="Koncesija",-HHO63*0.21,0)</f>
        <v>#REF!</v>
      </c>
      <c r="HHP114" s="632" t="e">
        <f>(IF(HHP47-#REF!&lt;0,0,HHP47-#REF!)+#REF!)*1.21+IF($D$5="Koncesija",-HHP63*0.21,0)</f>
        <v>#REF!</v>
      </c>
      <c r="HHQ114" s="632" t="e">
        <f>(IF(HHQ47-#REF!&lt;0,0,HHQ47-#REF!)+#REF!)*1.21+IF($D$5="Koncesija",-HHQ63*0.21,0)</f>
        <v>#REF!</v>
      </c>
      <c r="HHR114" s="632" t="e">
        <f>(IF(HHR47-#REF!&lt;0,0,HHR47-#REF!)+#REF!)*1.21+IF($D$5="Koncesija",-HHR63*0.21,0)</f>
        <v>#REF!</v>
      </c>
      <c r="HHS114" s="632" t="e">
        <f>(IF(HHS47-#REF!&lt;0,0,HHS47-#REF!)+#REF!)*1.21+IF($D$5="Koncesija",-HHS63*0.21,0)</f>
        <v>#REF!</v>
      </c>
      <c r="HHT114" s="632" t="e">
        <f>(IF(HHT47-#REF!&lt;0,0,HHT47-#REF!)+#REF!)*1.21+IF($D$5="Koncesija",-HHT63*0.21,0)</f>
        <v>#REF!</v>
      </c>
      <c r="HHU114" s="632" t="e">
        <f>(IF(HHU47-#REF!&lt;0,0,HHU47-#REF!)+#REF!)*1.21+IF($D$5="Koncesija",-HHU63*0.21,0)</f>
        <v>#REF!</v>
      </c>
      <c r="HHV114" s="632" t="e">
        <f>(IF(HHV47-#REF!&lt;0,0,HHV47-#REF!)+#REF!)*1.21+IF($D$5="Koncesija",-HHV63*0.21,0)</f>
        <v>#REF!</v>
      </c>
      <c r="HHW114" s="632" t="e">
        <f>(IF(HHW47-#REF!&lt;0,0,HHW47-#REF!)+#REF!)*1.21+IF($D$5="Koncesija",-HHW63*0.21,0)</f>
        <v>#REF!</v>
      </c>
      <c r="HHX114" s="632" t="e">
        <f>(IF(HHX47-#REF!&lt;0,0,HHX47-#REF!)+#REF!)*1.21+IF($D$5="Koncesija",-HHX63*0.21,0)</f>
        <v>#REF!</v>
      </c>
      <c r="HHY114" s="632" t="e">
        <f>(IF(HHY47-#REF!&lt;0,0,HHY47-#REF!)+#REF!)*1.21+IF($D$5="Koncesija",-HHY63*0.21,0)</f>
        <v>#REF!</v>
      </c>
      <c r="HHZ114" s="632" t="e">
        <f>(IF(HHZ47-#REF!&lt;0,0,HHZ47-#REF!)+#REF!)*1.21+IF($D$5="Koncesija",-HHZ63*0.21,0)</f>
        <v>#REF!</v>
      </c>
      <c r="HIA114" s="632" t="e">
        <f>(IF(HIA47-#REF!&lt;0,0,HIA47-#REF!)+#REF!)*1.21+IF($D$5="Koncesija",-HIA63*0.21,0)</f>
        <v>#REF!</v>
      </c>
      <c r="HIB114" s="632" t="e">
        <f>(IF(HIB47-#REF!&lt;0,0,HIB47-#REF!)+#REF!)*1.21+IF($D$5="Koncesija",-HIB63*0.21,0)</f>
        <v>#REF!</v>
      </c>
      <c r="HIC114" s="632" t="e">
        <f>(IF(HIC47-#REF!&lt;0,0,HIC47-#REF!)+#REF!)*1.21+IF($D$5="Koncesija",-HIC63*0.21,0)</f>
        <v>#REF!</v>
      </c>
      <c r="HID114" s="632" t="e">
        <f>(IF(HID47-#REF!&lt;0,0,HID47-#REF!)+#REF!)*1.21+IF($D$5="Koncesija",-HID63*0.21,0)</f>
        <v>#REF!</v>
      </c>
      <c r="HIE114" s="632" t="e">
        <f>(IF(HIE47-#REF!&lt;0,0,HIE47-#REF!)+#REF!)*1.21+IF($D$5="Koncesija",-HIE63*0.21,0)</f>
        <v>#REF!</v>
      </c>
      <c r="HIF114" s="632" t="e">
        <f>(IF(HIF47-#REF!&lt;0,0,HIF47-#REF!)+#REF!)*1.21+IF($D$5="Koncesija",-HIF63*0.21,0)</f>
        <v>#REF!</v>
      </c>
      <c r="HIG114" s="632" t="e">
        <f>(IF(HIG47-#REF!&lt;0,0,HIG47-#REF!)+#REF!)*1.21+IF($D$5="Koncesija",-HIG63*0.21,0)</f>
        <v>#REF!</v>
      </c>
      <c r="HIH114" s="632" t="e">
        <f>(IF(HIH47-#REF!&lt;0,0,HIH47-#REF!)+#REF!)*1.21+IF($D$5="Koncesija",-HIH63*0.21,0)</f>
        <v>#REF!</v>
      </c>
      <c r="HII114" s="632" t="e">
        <f>(IF(HII47-#REF!&lt;0,0,HII47-#REF!)+#REF!)*1.21+IF($D$5="Koncesija",-HII63*0.21,0)</f>
        <v>#REF!</v>
      </c>
      <c r="HIJ114" s="632" t="e">
        <f>(IF(HIJ47-#REF!&lt;0,0,HIJ47-#REF!)+#REF!)*1.21+IF($D$5="Koncesija",-HIJ63*0.21,0)</f>
        <v>#REF!</v>
      </c>
      <c r="HIK114" s="632" t="e">
        <f>(IF(HIK47-#REF!&lt;0,0,HIK47-#REF!)+#REF!)*1.21+IF($D$5="Koncesija",-HIK63*0.21,0)</f>
        <v>#REF!</v>
      </c>
      <c r="HIL114" s="632" t="e">
        <f>(IF(HIL47-#REF!&lt;0,0,HIL47-#REF!)+#REF!)*1.21+IF($D$5="Koncesija",-HIL63*0.21,0)</f>
        <v>#REF!</v>
      </c>
      <c r="HIM114" s="632" t="e">
        <f>(IF(HIM47-#REF!&lt;0,0,HIM47-#REF!)+#REF!)*1.21+IF($D$5="Koncesija",-HIM63*0.21,0)</f>
        <v>#REF!</v>
      </c>
      <c r="HIN114" s="632" t="e">
        <f>(IF(HIN47-#REF!&lt;0,0,HIN47-#REF!)+#REF!)*1.21+IF($D$5="Koncesija",-HIN63*0.21,0)</f>
        <v>#REF!</v>
      </c>
      <c r="HIO114" s="632" t="e">
        <f>(IF(HIO47-#REF!&lt;0,0,HIO47-#REF!)+#REF!)*1.21+IF($D$5="Koncesija",-HIO63*0.21,0)</f>
        <v>#REF!</v>
      </c>
      <c r="HIP114" s="632" t="e">
        <f>(IF(HIP47-#REF!&lt;0,0,HIP47-#REF!)+#REF!)*1.21+IF($D$5="Koncesija",-HIP63*0.21,0)</f>
        <v>#REF!</v>
      </c>
      <c r="HIQ114" s="632" t="e">
        <f>(IF(HIQ47-#REF!&lt;0,0,HIQ47-#REF!)+#REF!)*1.21+IF($D$5="Koncesija",-HIQ63*0.21,0)</f>
        <v>#REF!</v>
      </c>
      <c r="HIR114" s="632" t="e">
        <f>(IF(HIR47-#REF!&lt;0,0,HIR47-#REF!)+#REF!)*1.21+IF($D$5="Koncesija",-HIR63*0.21,0)</f>
        <v>#REF!</v>
      </c>
      <c r="HIS114" s="632" t="e">
        <f>(IF(HIS47-#REF!&lt;0,0,HIS47-#REF!)+#REF!)*1.21+IF($D$5="Koncesija",-HIS63*0.21,0)</f>
        <v>#REF!</v>
      </c>
      <c r="HIT114" s="632" t="e">
        <f>(IF(HIT47-#REF!&lt;0,0,HIT47-#REF!)+#REF!)*1.21+IF($D$5="Koncesija",-HIT63*0.21,0)</f>
        <v>#REF!</v>
      </c>
      <c r="HIU114" s="632" t="e">
        <f>(IF(HIU47-#REF!&lt;0,0,HIU47-#REF!)+#REF!)*1.21+IF($D$5="Koncesija",-HIU63*0.21,0)</f>
        <v>#REF!</v>
      </c>
      <c r="HIV114" s="632" t="e">
        <f>(IF(HIV47-#REF!&lt;0,0,HIV47-#REF!)+#REF!)*1.21+IF($D$5="Koncesija",-HIV63*0.21,0)</f>
        <v>#REF!</v>
      </c>
      <c r="HIW114" s="632" t="e">
        <f>(IF(HIW47-#REF!&lt;0,0,HIW47-#REF!)+#REF!)*1.21+IF($D$5="Koncesija",-HIW63*0.21,0)</f>
        <v>#REF!</v>
      </c>
      <c r="HIX114" s="632" t="e">
        <f>(IF(HIX47-#REF!&lt;0,0,HIX47-#REF!)+#REF!)*1.21+IF($D$5="Koncesija",-HIX63*0.21,0)</f>
        <v>#REF!</v>
      </c>
      <c r="HIY114" s="632" t="e">
        <f>(IF(HIY47-#REF!&lt;0,0,HIY47-#REF!)+#REF!)*1.21+IF($D$5="Koncesija",-HIY63*0.21,0)</f>
        <v>#REF!</v>
      </c>
      <c r="HIZ114" s="632" t="e">
        <f>(IF(HIZ47-#REF!&lt;0,0,HIZ47-#REF!)+#REF!)*1.21+IF($D$5="Koncesija",-HIZ63*0.21,0)</f>
        <v>#REF!</v>
      </c>
      <c r="HJA114" s="632" t="e">
        <f>(IF(HJA47-#REF!&lt;0,0,HJA47-#REF!)+#REF!)*1.21+IF($D$5="Koncesija",-HJA63*0.21,0)</f>
        <v>#REF!</v>
      </c>
      <c r="HJB114" s="632" t="e">
        <f>(IF(HJB47-#REF!&lt;0,0,HJB47-#REF!)+#REF!)*1.21+IF($D$5="Koncesija",-HJB63*0.21,0)</f>
        <v>#REF!</v>
      </c>
      <c r="HJC114" s="632" t="e">
        <f>(IF(HJC47-#REF!&lt;0,0,HJC47-#REF!)+#REF!)*1.21+IF($D$5="Koncesija",-HJC63*0.21,0)</f>
        <v>#REF!</v>
      </c>
      <c r="HJD114" s="632" t="e">
        <f>(IF(HJD47-#REF!&lt;0,0,HJD47-#REF!)+#REF!)*1.21+IF($D$5="Koncesija",-HJD63*0.21,0)</f>
        <v>#REF!</v>
      </c>
      <c r="HJE114" s="632" t="e">
        <f>(IF(HJE47-#REF!&lt;0,0,HJE47-#REF!)+#REF!)*1.21+IF($D$5="Koncesija",-HJE63*0.21,0)</f>
        <v>#REF!</v>
      </c>
      <c r="HJF114" s="632" t="e">
        <f>(IF(HJF47-#REF!&lt;0,0,HJF47-#REF!)+#REF!)*1.21+IF($D$5="Koncesija",-HJF63*0.21,0)</f>
        <v>#REF!</v>
      </c>
      <c r="HJG114" s="632" t="e">
        <f>(IF(HJG47-#REF!&lt;0,0,HJG47-#REF!)+#REF!)*1.21+IF($D$5="Koncesija",-HJG63*0.21,0)</f>
        <v>#REF!</v>
      </c>
      <c r="HJH114" s="632" t="e">
        <f>(IF(HJH47-#REF!&lt;0,0,HJH47-#REF!)+#REF!)*1.21+IF($D$5="Koncesija",-HJH63*0.21,0)</f>
        <v>#REF!</v>
      </c>
      <c r="HJI114" s="632" t="e">
        <f>(IF(HJI47-#REF!&lt;0,0,HJI47-#REF!)+#REF!)*1.21+IF($D$5="Koncesija",-HJI63*0.21,0)</f>
        <v>#REF!</v>
      </c>
      <c r="HJJ114" s="632" t="e">
        <f>(IF(HJJ47-#REF!&lt;0,0,HJJ47-#REF!)+#REF!)*1.21+IF($D$5="Koncesija",-HJJ63*0.21,0)</f>
        <v>#REF!</v>
      </c>
      <c r="HJK114" s="632" t="e">
        <f>(IF(HJK47-#REF!&lt;0,0,HJK47-#REF!)+#REF!)*1.21+IF($D$5="Koncesija",-HJK63*0.21,0)</f>
        <v>#REF!</v>
      </c>
      <c r="HJL114" s="632" t="e">
        <f>(IF(HJL47-#REF!&lt;0,0,HJL47-#REF!)+#REF!)*1.21+IF($D$5="Koncesija",-HJL63*0.21,0)</f>
        <v>#REF!</v>
      </c>
      <c r="HJM114" s="632" t="e">
        <f>(IF(HJM47-#REF!&lt;0,0,HJM47-#REF!)+#REF!)*1.21+IF($D$5="Koncesija",-HJM63*0.21,0)</f>
        <v>#REF!</v>
      </c>
      <c r="HJN114" s="632" t="e">
        <f>(IF(HJN47-#REF!&lt;0,0,HJN47-#REF!)+#REF!)*1.21+IF($D$5="Koncesija",-HJN63*0.21,0)</f>
        <v>#REF!</v>
      </c>
      <c r="HJO114" s="632" t="e">
        <f>(IF(HJO47-#REF!&lt;0,0,HJO47-#REF!)+#REF!)*1.21+IF($D$5="Koncesija",-HJO63*0.21,0)</f>
        <v>#REF!</v>
      </c>
      <c r="HJP114" s="632" t="e">
        <f>(IF(HJP47-#REF!&lt;0,0,HJP47-#REF!)+#REF!)*1.21+IF($D$5="Koncesija",-HJP63*0.21,0)</f>
        <v>#REF!</v>
      </c>
      <c r="HJQ114" s="632" t="e">
        <f>(IF(HJQ47-#REF!&lt;0,0,HJQ47-#REF!)+#REF!)*1.21+IF($D$5="Koncesija",-HJQ63*0.21,0)</f>
        <v>#REF!</v>
      </c>
      <c r="HJR114" s="632" t="e">
        <f>(IF(HJR47-#REF!&lt;0,0,HJR47-#REF!)+#REF!)*1.21+IF($D$5="Koncesija",-HJR63*0.21,0)</f>
        <v>#REF!</v>
      </c>
      <c r="HJS114" s="632" t="e">
        <f>(IF(HJS47-#REF!&lt;0,0,HJS47-#REF!)+#REF!)*1.21+IF($D$5="Koncesija",-HJS63*0.21,0)</f>
        <v>#REF!</v>
      </c>
      <c r="HJT114" s="632" t="e">
        <f>(IF(HJT47-#REF!&lt;0,0,HJT47-#REF!)+#REF!)*1.21+IF($D$5="Koncesija",-HJT63*0.21,0)</f>
        <v>#REF!</v>
      </c>
      <c r="HJU114" s="632" t="e">
        <f>(IF(HJU47-#REF!&lt;0,0,HJU47-#REF!)+#REF!)*1.21+IF($D$5="Koncesija",-HJU63*0.21,0)</f>
        <v>#REF!</v>
      </c>
      <c r="HJV114" s="632" t="e">
        <f>(IF(HJV47-#REF!&lt;0,0,HJV47-#REF!)+#REF!)*1.21+IF($D$5="Koncesija",-HJV63*0.21,0)</f>
        <v>#REF!</v>
      </c>
      <c r="HJW114" s="632" t="e">
        <f>(IF(HJW47-#REF!&lt;0,0,HJW47-#REF!)+#REF!)*1.21+IF($D$5="Koncesija",-HJW63*0.21,0)</f>
        <v>#REF!</v>
      </c>
      <c r="HJX114" s="632" t="e">
        <f>(IF(HJX47-#REF!&lt;0,0,HJX47-#REF!)+#REF!)*1.21+IF($D$5="Koncesija",-HJX63*0.21,0)</f>
        <v>#REF!</v>
      </c>
      <c r="HJY114" s="632" t="e">
        <f>(IF(HJY47-#REF!&lt;0,0,HJY47-#REF!)+#REF!)*1.21+IF($D$5="Koncesija",-HJY63*0.21,0)</f>
        <v>#REF!</v>
      </c>
      <c r="HJZ114" s="632" t="e">
        <f>(IF(HJZ47-#REF!&lt;0,0,HJZ47-#REF!)+#REF!)*1.21+IF($D$5="Koncesija",-HJZ63*0.21,0)</f>
        <v>#REF!</v>
      </c>
      <c r="HKA114" s="632" t="e">
        <f>(IF(HKA47-#REF!&lt;0,0,HKA47-#REF!)+#REF!)*1.21+IF($D$5="Koncesija",-HKA63*0.21,0)</f>
        <v>#REF!</v>
      </c>
      <c r="HKB114" s="632" t="e">
        <f>(IF(HKB47-#REF!&lt;0,0,HKB47-#REF!)+#REF!)*1.21+IF($D$5="Koncesija",-HKB63*0.21,0)</f>
        <v>#REF!</v>
      </c>
      <c r="HKC114" s="632" t="e">
        <f>(IF(HKC47-#REF!&lt;0,0,HKC47-#REF!)+#REF!)*1.21+IF($D$5="Koncesija",-HKC63*0.21,0)</f>
        <v>#REF!</v>
      </c>
      <c r="HKD114" s="632" t="e">
        <f>(IF(HKD47-#REF!&lt;0,0,HKD47-#REF!)+#REF!)*1.21+IF($D$5="Koncesija",-HKD63*0.21,0)</f>
        <v>#REF!</v>
      </c>
      <c r="HKE114" s="632" t="e">
        <f>(IF(HKE47-#REF!&lt;0,0,HKE47-#REF!)+#REF!)*1.21+IF($D$5="Koncesija",-HKE63*0.21,0)</f>
        <v>#REF!</v>
      </c>
      <c r="HKF114" s="632" t="e">
        <f>(IF(HKF47-#REF!&lt;0,0,HKF47-#REF!)+#REF!)*1.21+IF($D$5="Koncesija",-HKF63*0.21,0)</f>
        <v>#REF!</v>
      </c>
      <c r="HKG114" s="632" t="e">
        <f>(IF(HKG47-#REF!&lt;0,0,HKG47-#REF!)+#REF!)*1.21+IF($D$5="Koncesija",-HKG63*0.21,0)</f>
        <v>#REF!</v>
      </c>
      <c r="HKH114" s="632" t="e">
        <f>(IF(HKH47-#REF!&lt;0,0,HKH47-#REF!)+#REF!)*1.21+IF($D$5="Koncesija",-HKH63*0.21,0)</f>
        <v>#REF!</v>
      </c>
      <c r="HKI114" s="632" t="e">
        <f>(IF(HKI47-#REF!&lt;0,0,HKI47-#REF!)+#REF!)*1.21+IF($D$5="Koncesija",-HKI63*0.21,0)</f>
        <v>#REF!</v>
      </c>
      <c r="HKJ114" s="632" t="e">
        <f>(IF(HKJ47-#REF!&lt;0,0,HKJ47-#REF!)+#REF!)*1.21+IF($D$5="Koncesija",-HKJ63*0.21,0)</f>
        <v>#REF!</v>
      </c>
      <c r="HKK114" s="632" t="e">
        <f>(IF(HKK47-#REF!&lt;0,0,HKK47-#REF!)+#REF!)*1.21+IF($D$5="Koncesija",-HKK63*0.21,0)</f>
        <v>#REF!</v>
      </c>
      <c r="HKL114" s="632" t="e">
        <f>(IF(HKL47-#REF!&lt;0,0,HKL47-#REF!)+#REF!)*1.21+IF($D$5="Koncesija",-HKL63*0.21,0)</f>
        <v>#REF!</v>
      </c>
      <c r="HKM114" s="632" t="e">
        <f>(IF(HKM47-#REF!&lt;0,0,HKM47-#REF!)+#REF!)*1.21+IF($D$5="Koncesija",-HKM63*0.21,0)</f>
        <v>#REF!</v>
      </c>
      <c r="HKN114" s="632" t="e">
        <f>(IF(HKN47-#REF!&lt;0,0,HKN47-#REF!)+#REF!)*1.21+IF($D$5="Koncesija",-HKN63*0.21,0)</f>
        <v>#REF!</v>
      </c>
      <c r="HKO114" s="632" t="e">
        <f>(IF(HKO47-#REF!&lt;0,0,HKO47-#REF!)+#REF!)*1.21+IF($D$5="Koncesija",-HKO63*0.21,0)</f>
        <v>#REF!</v>
      </c>
      <c r="HKP114" s="632" t="e">
        <f>(IF(HKP47-#REF!&lt;0,0,HKP47-#REF!)+#REF!)*1.21+IF($D$5="Koncesija",-HKP63*0.21,0)</f>
        <v>#REF!</v>
      </c>
      <c r="HKQ114" s="632" t="e">
        <f>(IF(HKQ47-#REF!&lt;0,0,HKQ47-#REF!)+#REF!)*1.21+IF($D$5="Koncesija",-HKQ63*0.21,0)</f>
        <v>#REF!</v>
      </c>
      <c r="HKR114" s="632" t="e">
        <f>(IF(HKR47-#REF!&lt;0,0,HKR47-#REF!)+#REF!)*1.21+IF($D$5="Koncesija",-HKR63*0.21,0)</f>
        <v>#REF!</v>
      </c>
      <c r="HKS114" s="632" t="e">
        <f>(IF(HKS47-#REF!&lt;0,0,HKS47-#REF!)+#REF!)*1.21+IF($D$5="Koncesija",-HKS63*0.21,0)</f>
        <v>#REF!</v>
      </c>
      <c r="HKT114" s="632" t="e">
        <f>(IF(HKT47-#REF!&lt;0,0,HKT47-#REF!)+#REF!)*1.21+IF($D$5="Koncesija",-HKT63*0.21,0)</f>
        <v>#REF!</v>
      </c>
      <c r="HKU114" s="632" t="e">
        <f>(IF(HKU47-#REF!&lt;0,0,HKU47-#REF!)+#REF!)*1.21+IF($D$5="Koncesija",-HKU63*0.21,0)</f>
        <v>#REF!</v>
      </c>
      <c r="HKV114" s="632" t="e">
        <f>(IF(HKV47-#REF!&lt;0,0,HKV47-#REF!)+#REF!)*1.21+IF($D$5="Koncesija",-HKV63*0.21,0)</f>
        <v>#REF!</v>
      </c>
      <c r="HKW114" s="632" t="e">
        <f>(IF(HKW47-#REF!&lt;0,0,HKW47-#REF!)+#REF!)*1.21+IF($D$5="Koncesija",-HKW63*0.21,0)</f>
        <v>#REF!</v>
      </c>
      <c r="HKX114" s="632" t="e">
        <f>(IF(HKX47-#REF!&lt;0,0,HKX47-#REF!)+#REF!)*1.21+IF($D$5="Koncesija",-HKX63*0.21,0)</f>
        <v>#REF!</v>
      </c>
      <c r="HKY114" s="632" t="e">
        <f>(IF(HKY47-#REF!&lt;0,0,HKY47-#REF!)+#REF!)*1.21+IF($D$5="Koncesija",-HKY63*0.21,0)</f>
        <v>#REF!</v>
      </c>
      <c r="HKZ114" s="632" t="e">
        <f>(IF(HKZ47-#REF!&lt;0,0,HKZ47-#REF!)+#REF!)*1.21+IF($D$5="Koncesija",-HKZ63*0.21,0)</f>
        <v>#REF!</v>
      </c>
      <c r="HLA114" s="632" t="e">
        <f>(IF(HLA47-#REF!&lt;0,0,HLA47-#REF!)+#REF!)*1.21+IF($D$5="Koncesija",-HLA63*0.21,0)</f>
        <v>#REF!</v>
      </c>
      <c r="HLB114" s="632" t="e">
        <f>(IF(HLB47-#REF!&lt;0,0,HLB47-#REF!)+#REF!)*1.21+IF($D$5="Koncesija",-HLB63*0.21,0)</f>
        <v>#REF!</v>
      </c>
      <c r="HLC114" s="632" t="e">
        <f>(IF(HLC47-#REF!&lt;0,0,HLC47-#REF!)+#REF!)*1.21+IF($D$5="Koncesija",-HLC63*0.21,0)</f>
        <v>#REF!</v>
      </c>
      <c r="HLD114" s="632" t="e">
        <f>(IF(HLD47-#REF!&lt;0,0,HLD47-#REF!)+#REF!)*1.21+IF($D$5="Koncesija",-HLD63*0.21,0)</f>
        <v>#REF!</v>
      </c>
      <c r="HLE114" s="632" t="e">
        <f>(IF(HLE47-#REF!&lt;0,0,HLE47-#REF!)+#REF!)*1.21+IF($D$5="Koncesija",-HLE63*0.21,0)</f>
        <v>#REF!</v>
      </c>
      <c r="HLF114" s="632" t="e">
        <f>(IF(HLF47-#REF!&lt;0,0,HLF47-#REF!)+#REF!)*1.21+IF($D$5="Koncesija",-HLF63*0.21,0)</f>
        <v>#REF!</v>
      </c>
      <c r="HLG114" s="632" t="e">
        <f>(IF(HLG47-#REF!&lt;0,0,HLG47-#REF!)+#REF!)*1.21+IF($D$5="Koncesija",-HLG63*0.21,0)</f>
        <v>#REF!</v>
      </c>
      <c r="HLH114" s="632" t="e">
        <f>(IF(HLH47-#REF!&lt;0,0,HLH47-#REF!)+#REF!)*1.21+IF($D$5="Koncesija",-HLH63*0.21,0)</f>
        <v>#REF!</v>
      </c>
      <c r="HLI114" s="632" t="e">
        <f>(IF(HLI47-#REF!&lt;0,0,HLI47-#REF!)+#REF!)*1.21+IF($D$5="Koncesija",-HLI63*0.21,0)</f>
        <v>#REF!</v>
      </c>
      <c r="HLJ114" s="632" t="e">
        <f>(IF(HLJ47-#REF!&lt;0,0,HLJ47-#REF!)+#REF!)*1.21+IF($D$5="Koncesija",-HLJ63*0.21,0)</f>
        <v>#REF!</v>
      </c>
      <c r="HLK114" s="632" t="e">
        <f>(IF(HLK47-#REF!&lt;0,0,HLK47-#REF!)+#REF!)*1.21+IF($D$5="Koncesija",-HLK63*0.21,0)</f>
        <v>#REF!</v>
      </c>
      <c r="HLL114" s="632" t="e">
        <f>(IF(HLL47-#REF!&lt;0,0,HLL47-#REF!)+#REF!)*1.21+IF($D$5="Koncesija",-HLL63*0.21,0)</f>
        <v>#REF!</v>
      </c>
      <c r="HLM114" s="632" t="e">
        <f>(IF(HLM47-#REF!&lt;0,0,HLM47-#REF!)+#REF!)*1.21+IF($D$5="Koncesija",-HLM63*0.21,0)</f>
        <v>#REF!</v>
      </c>
      <c r="HLN114" s="632" t="e">
        <f>(IF(HLN47-#REF!&lt;0,0,HLN47-#REF!)+#REF!)*1.21+IF($D$5="Koncesija",-HLN63*0.21,0)</f>
        <v>#REF!</v>
      </c>
      <c r="HLO114" s="632" t="e">
        <f>(IF(HLO47-#REF!&lt;0,0,HLO47-#REF!)+#REF!)*1.21+IF($D$5="Koncesija",-HLO63*0.21,0)</f>
        <v>#REF!</v>
      </c>
      <c r="HLP114" s="632" t="e">
        <f>(IF(HLP47-#REF!&lt;0,0,HLP47-#REF!)+#REF!)*1.21+IF($D$5="Koncesija",-HLP63*0.21,0)</f>
        <v>#REF!</v>
      </c>
      <c r="HLQ114" s="632" t="e">
        <f>(IF(HLQ47-#REF!&lt;0,0,HLQ47-#REF!)+#REF!)*1.21+IF($D$5="Koncesija",-HLQ63*0.21,0)</f>
        <v>#REF!</v>
      </c>
      <c r="HLR114" s="632" t="e">
        <f>(IF(HLR47-#REF!&lt;0,0,HLR47-#REF!)+#REF!)*1.21+IF($D$5="Koncesija",-HLR63*0.21,0)</f>
        <v>#REF!</v>
      </c>
      <c r="HLS114" s="632" t="e">
        <f>(IF(HLS47-#REF!&lt;0,0,HLS47-#REF!)+#REF!)*1.21+IF($D$5="Koncesija",-HLS63*0.21,0)</f>
        <v>#REF!</v>
      </c>
      <c r="HLT114" s="632" t="e">
        <f>(IF(HLT47-#REF!&lt;0,0,HLT47-#REF!)+#REF!)*1.21+IF($D$5="Koncesija",-HLT63*0.21,0)</f>
        <v>#REF!</v>
      </c>
      <c r="HLU114" s="632" t="e">
        <f>(IF(HLU47-#REF!&lt;0,0,HLU47-#REF!)+#REF!)*1.21+IF($D$5="Koncesija",-HLU63*0.21,0)</f>
        <v>#REF!</v>
      </c>
      <c r="HLV114" s="632" t="e">
        <f>(IF(HLV47-#REF!&lt;0,0,HLV47-#REF!)+#REF!)*1.21+IF($D$5="Koncesija",-HLV63*0.21,0)</f>
        <v>#REF!</v>
      </c>
      <c r="HLW114" s="632" t="e">
        <f>(IF(HLW47-#REF!&lt;0,0,HLW47-#REF!)+#REF!)*1.21+IF($D$5="Koncesija",-HLW63*0.21,0)</f>
        <v>#REF!</v>
      </c>
      <c r="HLX114" s="632" t="e">
        <f>(IF(HLX47-#REF!&lt;0,0,HLX47-#REF!)+#REF!)*1.21+IF($D$5="Koncesija",-HLX63*0.21,0)</f>
        <v>#REF!</v>
      </c>
      <c r="HLY114" s="632" t="e">
        <f>(IF(HLY47-#REF!&lt;0,0,HLY47-#REF!)+#REF!)*1.21+IF($D$5="Koncesija",-HLY63*0.21,0)</f>
        <v>#REF!</v>
      </c>
      <c r="HLZ114" s="632" t="e">
        <f>(IF(HLZ47-#REF!&lt;0,0,HLZ47-#REF!)+#REF!)*1.21+IF($D$5="Koncesija",-HLZ63*0.21,0)</f>
        <v>#REF!</v>
      </c>
      <c r="HMA114" s="632" t="e">
        <f>(IF(HMA47-#REF!&lt;0,0,HMA47-#REF!)+#REF!)*1.21+IF($D$5="Koncesija",-HMA63*0.21,0)</f>
        <v>#REF!</v>
      </c>
      <c r="HMB114" s="632" t="e">
        <f>(IF(HMB47-#REF!&lt;0,0,HMB47-#REF!)+#REF!)*1.21+IF($D$5="Koncesija",-HMB63*0.21,0)</f>
        <v>#REF!</v>
      </c>
      <c r="HMC114" s="632" t="e">
        <f>(IF(HMC47-#REF!&lt;0,0,HMC47-#REF!)+#REF!)*1.21+IF($D$5="Koncesija",-HMC63*0.21,0)</f>
        <v>#REF!</v>
      </c>
      <c r="HMD114" s="632" t="e">
        <f>(IF(HMD47-#REF!&lt;0,0,HMD47-#REF!)+#REF!)*1.21+IF($D$5="Koncesija",-HMD63*0.21,0)</f>
        <v>#REF!</v>
      </c>
      <c r="HME114" s="632" t="e">
        <f>(IF(HME47-#REF!&lt;0,0,HME47-#REF!)+#REF!)*1.21+IF($D$5="Koncesija",-HME63*0.21,0)</f>
        <v>#REF!</v>
      </c>
      <c r="HMF114" s="632" t="e">
        <f>(IF(HMF47-#REF!&lt;0,0,HMF47-#REF!)+#REF!)*1.21+IF($D$5="Koncesija",-HMF63*0.21,0)</f>
        <v>#REF!</v>
      </c>
      <c r="HMG114" s="632" t="e">
        <f>(IF(HMG47-#REF!&lt;0,0,HMG47-#REF!)+#REF!)*1.21+IF($D$5="Koncesija",-HMG63*0.21,0)</f>
        <v>#REF!</v>
      </c>
      <c r="HMH114" s="632" t="e">
        <f>(IF(HMH47-#REF!&lt;0,0,HMH47-#REF!)+#REF!)*1.21+IF($D$5="Koncesija",-HMH63*0.21,0)</f>
        <v>#REF!</v>
      </c>
      <c r="HMI114" s="632" t="e">
        <f>(IF(HMI47-#REF!&lt;0,0,HMI47-#REF!)+#REF!)*1.21+IF($D$5="Koncesija",-HMI63*0.21,0)</f>
        <v>#REF!</v>
      </c>
      <c r="HMJ114" s="632" t="e">
        <f>(IF(HMJ47-#REF!&lt;0,0,HMJ47-#REF!)+#REF!)*1.21+IF($D$5="Koncesija",-HMJ63*0.21,0)</f>
        <v>#REF!</v>
      </c>
      <c r="HMK114" s="632" t="e">
        <f>(IF(HMK47-#REF!&lt;0,0,HMK47-#REF!)+#REF!)*1.21+IF($D$5="Koncesija",-HMK63*0.21,0)</f>
        <v>#REF!</v>
      </c>
      <c r="HML114" s="632" t="e">
        <f>(IF(HML47-#REF!&lt;0,0,HML47-#REF!)+#REF!)*1.21+IF($D$5="Koncesija",-HML63*0.21,0)</f>
        <v>#REF!</v>
      </c>
      <c r="HMM114" s="632" t="e">
        <f>(IF(HMM47-#REF!&lt;0,0,HMM47-#REF!)+#REF!)*1.21+IF($D$5="Koncesija",-HMM63*0.21,0)</f>
        <v>#REF!</v>
      </c>
      <c r="HMN114" s="632" t="e">
        <f>(IF(HMN47-#REF!&lt;0,0,HMN47-#REF!)+#REF!)*1.21+IF($D$5="Koncesija",-HMN63*0.21,0)</f>
        <v>#REF!</v>
      </c>
      <c r="HMO114" s="632" t="e">
        <f>(IF(HMO47-#REF!&lt;0,0,HMO47-#REF!)+#REF!)*1.21+IF($D$5="Koncesija",-HMO63*0.21,0)</f>
        <v>#REF!</v>
      </c>
      <c r="HMP114" s="632" t="e">
        <f>(IF(HMP47-#REF!&lt;0,0,HMP47-#REF!)+#REF!)*1.21+IF($D$5="Koncesija",-HMP63*0.21,0)</f>
        <v>#REF!</v>
      </c>
      <c r="HMQ114" s="632" t="e">
        <f>(IF(HMQ47-#REF!&lt;0,0,HMQ47-#REF!)+#REF!)*1.21+IF($D$5="Koncesija",-HMQ63*0.21,0)</f>
        <v>#REF!</v>
      </c>
      <c r="HMR114" s="632" t="e">
        <f>(IF(HMR47-#REF!&lt;0,0,HMR47-#REF!)+#REF!)*1.21+IF($D$5="Koncesija",-HMR63*0.21,0)</f>
        <v>#REF!</v>
      </c>
      <c r="HMS114" s="632" t="e">
        <f>(IF(HMS47-#REF!&lt;0,0,HMS47-#REF!)+#REF!)*1.21+IF($D$5="Koncesija",-HMS63*0.21,0)</f>
        <v>#REF!</v>
      </c>
      <c r="HMT114" s="632" t="e">
        <f>(IF(HMT47-#REF!&lt;0,0,HMT47-#REF!)+#REF!)*1.21+IF($D$5="Koncesija",-HMT63*0.21,0)</f>
        <v>#REF!</v>
      </c>
      <c r="HMU114" s="632" t="e">
        <f>(IF(HMU47-#REF!&lt;0,0,HMU47-#REF!)+#REF!)*1.21+IF($D$5="Koncesija",-HMU63*0.21,0)</f>
        <v>#REF!</v>
      </c>
      <c r="HMV114" s="632" t="e">
        <f>(IF(HMV47-#REF!&lt;0,0,HMV47-#REF!)+#REF!)*1.21+IF($D$5="Koncesija",-HMV63*0.21,0)</f>
        <v>#REF!</v>
      </c>
      <c r="HMW114" s="632" t="e">
        <f>(IF(HMW47-#REF!&lt;0,0,HMW47-#REF!)+#REF!)*1.21+IF($D$5="Koncesija",-HMW63*0.21,0)</f>
        <v>#REF!</v>
      </c>
      <c r="HMX114" s="632" t="e">
        <f>(IF(HMX47-#REF!&lt;0,0,HMX47-#REF!)+#REF!)*1.21+IF($D$5="Koncesija",-HMX63*0.21,0)</f>
        <v>#REF!</v>
      </c>
      <c r="HMY114" s="632" t="e">
        <f>(IF(HMY47-#REF!&lt;0,0,HMY47-#REF!)+#REF!)*1.21+IF($D$5="Koncesija",-HMY63*0.21,0)</f>
        <v>#REF!</v>
      </c>
      <c r="HMZ114" s="632" t="e">
        <f>(IF(HMZ47-#REF!&lt;0,0,HMZ47-#REF!)+#REF!)*1.21+IF($D$5="Koncesija",-HMZ63*0.21,0)</f>
        <v>#REF!</v>
      </c>
      <c r="HNA114" s="632" t="e">
        <f>(IF(HNA47-#REF!&lt;0,0,HNA47-#REF!)+#REF!)*1.21+IF($D$5="Koncesija",-HNA63*0.21,0)</f>
        <v>#REF!</v>
      </c>
      <c r="HNB114" s="632" t="e">
        <f>(IF(HNB47-#REF!&lt;0,0,HNB47-#REF!)+#REF!)*1.21+IF($D$5="Koncesija",-HNB63*0.21,0)</f>
        <v>#REF!</v>
      </c>
      <c r="HNC114" s="632" t="e">
        <f>(IF(HNC47-#REF!&lt;0,0,HNC47-#REF!)+#REF!)*1.21+IF($D$5="Koncesija",-HNC63*0.21,0)</f>
        <v>#REF!</v>
      </c>
      <c r="HND114" s="632" t="e">
        <f>(IF(HND47-#REF!&lt;0,0,HND47-#REF!)+#REF!)*1.21+IF($D$5="Koncesija",-HND63*0.21,0)</f>
        <v>#REF!</v>
      </c>
      <c r="HNE114" s="632" t="e">
        <f>(IF(HNE47-#REF!&lt;0,0,HNE47-#REF!)+#REF!)*1.21+IF($D$5="Koncesija",-HNE63*0.21,0)</f>
        <v>#REF!</v>
      </c>
      <c r="HNF114" s="632" t="e">
        <f>(IF(HNF47-#REF!&lt;0,0,HNF47-#REF!)+#REF!)*1.21+IF($D$5="Koncesija",-HNF63*0.21,0)</f>
        <v>#REF!</v>
      </c>
      <c r="HNG114" s="632" t="e">
        <f>(IF(HNG47-#REF!&lt;0,0,HNG47-#REF!)+#REF!)*1.21+IF($D$5="Koncesija",-HNG63*0.21,0)</f>
        <v>#REF!</v>
      </c>
      <c r="HNH114" s="632" t="e">
        <f>(IF(HNH47-#REF!&lt;0,0,HNH47-#REF!)+#REF!)*1.21+IF($D$5="Koncesija",-HNH63*0.21,0)</f>
        <v>#REF!</v>
      </c>
      <c r="HNI114" s="632" t="e">
        <f>(IF(HNI47-#REF!&lt;0,0,HNI47-#REF!)+#REF!)*1.21+IF($D$5="Koncesija",-HNI63*0.21,0)</f>
        <v>#REF!</v>
      </c>
      <c r="HNJ114" s="632" t="e">
        <f>(IF(HNJ47-#REF!&lt;0,0,HNJ47-#REF!)+#REF!)*1.21+IF($D$5="Koncesija",-HNJ63*0.21,0)</f>
        <v>#REF!</v>
      </c>
      <c r="HNK114" s="632" t="e">
        <f>(IF(HNK47-#REF!&lt;0,0,HNK47-#REF!)+#REF!)*1.21+IF($D$5="Koncesija",-HNK63*0.21,0)</f>
        <v>#REF!</v>
      </c>
      <c r="HNL114" s="632" t="e">
        <f>(IF(HNL47-#REF!&lt;0,0,HNL47-#REF!)+#REF!)*1.21+IF($D$5="Koncesija",-HNL63*0.21,0)</f>
        <v>#REF!</v>
      </c>
      <c r="HNM114" s="632" t="e">
        <f>(IF(HNM47-#REF!&lt;0,0,HNM47-#REF!)+#REF!)*1.21+IF($D$5="Koncesija",-HNM63*0.21,0)</f>
        <v>#REF!</v>
      </c>
      <c r="HNN114" s="632" t="e">
        <f>(IF(HNN47-#REF!&lt;0,0,HNN47-#REF!)+#REF!)*1.21+IF($D$5="Koncesija",-HNN63*0.21,0)</f>
        <v>#REF!</v>
      </c>
      <c r="HNO114" s="632" t="e">
        <f>(IF(HNO47-#REF!&lt;0,0,HNO47-#REF!)+#REF!)*1.21+IF($D$5="Koncesija",-HNO63*0.21,0)</f>
        <v>#REF!</v>
      </c>
      <c r="HNP114" s="632" t="e">
        <f>(IF(HNP47-#REF!&lt;0,0,HNP47-#REF!)+#REF!)*1.21+IF($D$5="Koncesija",-HNP63*0.21,0)</f>
        <v>#REF!</v>
      </c>
      <c r="HNQ114" s="632" t="e">
        <f>(IF(HNQ47-#REF!&lt;0,0,HNQ47-#REF!)+#REF!)*1.21+IF($D$5="Koncesija",-HNQ63*0.21,0)</f>
        <v>#REF!</v>
      </c>
      <c r="HNR114" s="632" t="e">
        <f>(IF(HNR47-#REF!&lt;0,0,HNR47-#REF!)+#REF!)*1.21+IF($D$5="Koncesija",-HNR63*0.21,0)</f>
        <v>#REF!</v>
      </c>
      <c r="HNS114" s="632" t="e">
        <f>(IF(HNS47-#REF!&lt;0,0,HNS47-#REF!)+#REF!)*1.21+IF($D$5="Koncesija",-HNS63*0.21,0)</f>
        <v>#REF!</v>
      </c>
      <c r="HNT114" s="632" t="e">
        <f>(IF(HNT47-#REF!&lt;0,0,HNT47-#REF!)+#REF!)*1.21+IF($D$5="Koncesija",-HNT63*0.21,0)</f>
        <v>#REF!</v>
      </c>
      <c r="HNU114" s="632" t="e">
        <f>(IF(HNU47-#REF!&lt;0,0,HNU47-#REF!)+#REF!)*1.21+IF($D$5="Koncesija",-HNU63*0.21,0)</f>
        <v>#REF!</v>
      </c>
      <c r="HNV114" s="632" t="e">
        <f>(IF(HNV47-#REF!&lt;0,0,HNV47-#REF!)+#REF!)*1.21+IF($D$5="Koncesija",-HNV63*0.21,0)</f>
        <v>#REF!</v>
      </c>
      <c r="HNW114" s="632" t="e">
        <f>(IF(HNW47-#REF!&lt;0,0,HNW47-#REF!)+#REF!)*1.21+IF($D$5="Koncesija",-HNW63*0.21,0)</f>
        <v>#REF!</v>
      </c>
      <c r="HNX114" s="632" t="e">
        <f>(IF(HNX47-#REF!&lt;0,0,HNX47-#REF!)+#REF!)*1.21+IF($D$5="Koncesija",-HNX63*0.21,0)</f>
        <v>#REF!</v>
      </c>
      <c r="HNY114" s="632" t="e">
        <f>(IF(HNY47-#REF!&lt;0,0,HNY47-#REF!)+#REF!)*1.21+IF($D$5="Koncesija",-HNY63*0.21,0)</f>
        <v>#REF!</v>
      </c>
      <c r="HNZ114" s="632" t="e">
        <f>(IF(HNZ47-#REF!&lt;0,0,HNZ47-#REF!)+#REF!)*1.21+IF($D$5="Koncesija",-HNZ63*0.21,0)</f>
        <v>#REF!</v>
      </c>
      <c r="HOA114" s="632" t="e">
        <f>(IF(HOA47-#REF!&lt;0,0,HOA47-#REF!)+#REF!)*1.21+IF($D$5="Koncesija",-HOA63*0.21,0)</f>
        <v>#REF!</v>
      </c>
      <c r="HOB114" s="632" t="e">
        <f>(IF(HOB47-#REF!&lt;0,0,HOB47-#REF!)+#REF!)*1.21+IF($D$5="Koncesija",-HOB63*0.21,0)</f>
        <v>#REF!</v>
      </c>
      <c r="HOC114" s="632" t="e">
        <f>(IF(HOC47-#REF!&lt;0,0,HOC47-#REF!)+#REF!)*1.21+IF($D$5="Koncesija",-HOC63*0.21,0)</f>
        <v>#REF!</v>
      </c>
      <c r="HOD114" s="632" t="e">
        <f>(IF(HOD47-#REF!&lt;0,0,HOD47-#REF!)+#REF!)*1.21+IF($D$5="Koncesija",-HOD63*0.21,0)</f>
        <v>#REF!</v>
      </c>
      <c r="HOE114" s="632" t="e">
        <f>(IF(HOE47-#REF!&lt;0,0,HOE47-#REF!)+#REF!)*1.21+IF($D$5="Koncesija",-HOE63*0.21,0)</f>
        <v>#REF!</v>
      </c>
      <c r="HOF114" s="632" t="e">
        <f>(IF(HOF47-#REF!&lt;0,0,HOF47-#REF!)+#REF!)*1.21+IF($D$5="Koncesija",-HOF63*0.21,0)</f>
        <v>#REF!</v>
      </c>
      <c r="HOG114" s="632" t="e">
        <f>(IF(HOG47-#REF!&lt;0,0,HOG47-#REF!)+#REF!)*1.21+IF($D$5="Koncesija",-HOG63*0.21,0)</f>
        <v>#REF!</v>
      </c>
      <c r="HOH114" s="632" t="e">
        <f>(IF(HOH47-#REF!&lt;0,0,HOH47-#REF!)+#REF!)*1.21+IF($D$5="Koncesija",-HOH63*0.21,0)</f>
        <v>#REF!</v>
      </c>
      <c r="HOI114" s="632" t="e">
        <f>(IF(HOI47-#REF!&lt;0,0,HOI47-#REF!)+#REF!)*1.21+IF($D$5="Koncesija",-HOI63*0.21,0)</f>
        <v>#REF!</v>
      </c>
      <c r="HOJ114" s="632" t="e">
        <f>(IF(HOJ47-#REF!&lt;0,0,HOJ47-#REF!)+#REF!)*1.21+IF($D$5="Koncesija",-HOJ63*0.21,0)</f>
        <v>#REF!</v>
      </c>
      <c r="HOK114" s="632" t="e">
        <f>(IF(HOK47-#REF!&lt;0,0,HOK47-#REF!)+#REF!)*1.21+IF($D$5="Koncesija",-HOK63*0.21,0)</f>
        <v>#REF!</v>
      </c>
      <c r="HOL114" s="632" t="e">
        <f>(IF(HOL47-#REF!&lt;0,0,HOL47-#REF!)+#REF!)*1.21+IF($D$5="Koncesija",-HOL63*0.21,0)</f>
        <v>#REF!</v>
      </c>
      <c r="HOM114" s="632" t="e">
        <f>(IF(HOM47-#REF!&lt;0,0,HOM47-#REF!)+#REF!)*1.21+IF($D$5="Koncesija",-HOM63*0.21,0)</f>
        <v>#REF!</v>
      </c>
      <c r="HON114" s="632" t="e">
        <f>(IF(HON47-#REF!&lt;0,0,HON47-#REF!)+#REF!)*1.21+IF($D$5="Koncesija",-HON63*0.21,0)</f>
        <v>#REF!</v>
      </c>
      <c r="HOO114" s="632" t="e">
        <f>(IF(HOO47-#REF!&lt;0,0,HOO47-#REF!)+#REF!)*1.21+IF($D$5="Koncesija",-HOO63*0.21,0)</f>
        <v>#REF!</v>
      </c>
      <c r="HOP114" s="632" t="e">
        <f>(IF(HOP47-#REF!&lt;0,0,HOP47-#REF!)+#REF!)*1.21+IF($D$5="Koncesija",-HOP63*0.21,0)</f>
        <v>#REF!</v>
      </c>
      <c r="HOQ114" s="632" t="e">
        <f>(IF(HOQ47-#REF!&lt;0,0,HOQ47-#REF!)+#REF!)*1.21+IF($D$5="Koncesija",-HOQ63*0.21,0)</f>
        <v>#REF!</v>
      </c>
      <c r="HOR114" s="632" t="e">
        <f>(IF(HOR47-#REF!&lt;0,0,HOR47-#REF!)+#REF!)*1.21+IF($D$5="Koncesija",-HOR63*0.21,0)</f>
        <v>#REF!</v>
      </c>
      <c r="HOS114" s="632" t="e">
        <f>(IF(HOS47-#REF!&lt;0,0,HOS47-#REF!)+#REF!)*1.21+IF($D$5="Koncesija",-HOS63*0.21,0)</f>
        <v>#REF!</v>
      </c>
      <c r="HOT114" s="632" t="e">
        <f>(IF(HOT47-#REF!&lt;0,0,HOT47-#REF!)+#REF!)*1.21+IF($D$5="Koncesija",-HOT63*0.21,0)</f>
        <v>#REF!</v>
      </c>
      <c r="HOU114" s="632" t="e">
        <f>(IF(HOU47-#REF!&lt;0,0,HOU47-#REF!)+#REF!)*1.21+IF($D$5="Koncesija",-HOU63*0.21,0)</f>
        <v>#REF!</v>
      </c>
      <c r="HOV114" s="632" t="e">
        <f>(IF(HOV47-#REF!&lt;0,0,HOV47-#REF!)+#REF!)*1.21+IF($D$5="Koncesija",-HOV63*0.21,0)</f>
        <v>#REF!</v>
      </c>
      <c r="HOW114" s="632" t="e">
        <f>(IF(HOW47-#REF!&lt;0,0,HOW47-#REF!)+#REF!)*1.21+IF($D$5="Koncesija",-HOW63*0.21,0)</f>
        <v>#REF!</v>
      </c>
      <c r="HOX114" s="632" t="e">
        <f>(IF(HOX47-#REF!&lt;0,0,HOX47-#REF!)+#REF!)*1.21+IF($D$5="Koncesija",-HOX63*0.21,0)</f>
        <v>#REF!</v>
      </c>
      <c r="HOY114" s="632" t="e">
        <f>(IF(HOY47-#REF!&lt;0,0,HOY47-#REF!)+#REF!)*1.21+IF($D$5="Koncesija",-HOY63*0.21,0)</f>
        <v>#REF!</v>
      </c>
      <c r="HOZ114" s="632" t="e">
        <f>(IF(HOZ47-#REF!&lt;0,0,HOZ47-#REF!)+#REF!)*1.21+IF($D$5="Koncesija",-HOZ63*0.21,0)</f>
        <v>#REF!</v>
      </c>
      <c r="HPA114" s="632" t="e">
        <f>(IF(HPA47-#REF!&lt;0,0,HPA47-#REF!)+#REF!)*1.21+IF($D$5="Koncesija",-HPA63*0.21,0)</f>
        <v>#REF!</v>
      </c>
      <c r="HPB114" s="632" t="e">
        <f>(IF(HPB47-#REF!&lt;0,0,HPB47-#REF!)+#REF!)*1.21+IF($D$5="Koncesija",-HPB63*0.21,0)</f>
        <v>#REF!</v>
      </c>
      <c r="HPC114" s="632" t="e">
        <f>(IF(HPC47-#REF!&lt;0,0,HPC47-#REF!)+#REF!)*1.21+IF($D$5="Koncesija",-HPC63*0.21,0)</f>
        <v>#REF!</v>
      </c>
      <c r="HPD114" s="632" t="e">
        <f>(IF(HPD47-#REF!&lt;0,0,HPD47-#REF!)+#REF!)*1.21+IF($D$5="Koncesija",-HPD63*0.21,0)</f>
        <v>#REF!</v>
      </c>
      <c r="HPE114" s="632" t="e">
        <f>(IF(HPE47-#REF!&lt;0,0,HPE47-#REF!)+#REF!)*1.21+IF($D$5="Koncesija",-HPE63*0.21,0)</f>
        <v>#REF!</v>
      </c>
      <c r="HPF114" s="632" t="e">
        <f>(IF(HPF47-#REF!&lt;0,0,HPF47-#REF!)+#REF!)*1.21+IF($D$5="Koncesija",-HPF63*0.21,0)</f>
        <v>#REF!</v>
      </c>
      <c r="HPG114" s="632" t="e">
        <f>(IF(HPG47-#REF!&lt;0,0,HPG47-#REF!)+#REF!)*1.21+IF($D$5="Koncesija",-HPG63*0.21,0)</f>
        <v>#REF!</v>
      </c>
      <c r="HPH114" s="632" t="e">
        <f>(IF(HPH47-#REF!&lt;0,0,HPH47-#REF!)+#REF!)*1.21+IF($D$5="Koncesija",-HPH63*0.21,0)</f>
        <v>#REF!</v>
      </c>
      <c r="HPI114" s="632" t="e">
        <f>(IF(HPI47-#REF!&lt;0,0,HPI47-#REF!)+#REF!)*1.21+IF($D$5="Koncesija",-HPI63*0.21,0)</f>
        <v>#REF!</v>
      </c>
      <c r="HPJ114" s="632" t="e">
        <f>(IF(HPJ47-#REF!&lt;0,0,HPJ47-#REF!)+#REF!)*1.21+IF($D$5="Koncesija",-HPJ63*0.21,0)</f>
        <v>#REF!</v>
      </c>
      <c r="HPK114" s="632" t="e">
        <f>(IF(HPK47-#REF!&lt;0,0,HPK47-#REF!)+#REF!)*1.21+IF($D$5="Koncesija",-HPK63*0.21,0)</f>
        <v>#REF!</v>
      </c>
      <c r="HPL114" s="632" t="e">
        <f>(IF(HPL47-#REF!&lt;0,0,HPL47-#REF!)+#REF!)*1.21+IF($D$5="Koncesija",-HPL63*0.21,0)</f>
        <v>#REF!</v>
      </c>
      <c r="HPM114" s="632" t="e">
        <f>(IF(HPM47-#REF!&lt;0,0,HPM47-#REF!)+#REF!)*1.21+IF($D$5="Koncesija",-HPM63*0.21,0)</f>
        <v>#REF!</v>
      </c>
      <c r="HPN114" s="632" t="e">
        <f>(IF(HPN47-#REF!&lt;0,0,HPN47-#REF!)+#REF!)*1.21+IF($D$5="Koncesija",-HPN63*0.21,0)</f>
        <v>#REF!</v>
      </c>
      <c r="HPO114" s="632" t="e">
        <f>(IF(HPO47-#REF!&lt;0,0,HPO47-#REF!)+#REF!)*1.21+IF($D$5="Koncesija",-HPO63*0.21,0)</f>
        <v>#REF!</v>
      </c>
      <c r="HPP114" s="632" t="e">
        <f>(IF(HPP47-#REF!&lt;0,0,HPP47-#REF!)+#REF!)*1.21+IF($D$5="Koncesija",-HPP63*0.21,0)</f>
        <v>#REF!</v>
      </c>
      <c r="HPQ114" s="632" t="e">
        <f>(IF(HPQ47-#REF!&lt;0,0,HPQ47-#REF!)+#REF!)*1.21+IF($D$5="Koncesija",-HPQ63*0.21,0)</f>
        <v>#REF!</v>
      </c>
      <c r="HPR114" s="632" t="e">
        <f>(IF(HPR47-#REF!&lt;0,0,HPR47-#REF!)+#REF!)*1.21+IF($D$5="Koncesija",-HPR63*0.21,0)</f>
        <v>#REF!</v>
      </c>
      <c r="HPS114" s="632" t="e">
        <f>(IF(HPS47-#REF!&lt;0,0,HPS47-#REF!)+#REF!)*1.21+IF($D$5="Koncesija",-HPS63*0.21,0)</f>
        <v>#REF!</v>
      </c>
      <c r="HPT114" s="632" t="e">
        <f>(IF(HPT47-#REF!&lt;0,0,HPT47-#REF!)+#REF!)*1.21+IF($D$5="Koncesija",-HPT63*0.21,0)</f>
        <v>#REF!</v>
      </c>
      <c r="HPU114" s="632" t="e">
        <f>(IF(HPU47-#REF!&lt;0,0,HPU47-#REF!)+#REF!)*1.21+IF($D$5="Koncesija",-HPU63*0.21,0)</f>
        <v>#REF!</v>
      </c>
      <c r="HPV114" s="632" t="e">
        <f>(IF(HPV47-#REF!&lt;0,0,HPV47-#REF!)+#REF!)*1.21+IF($D$5="Koncesija",-HPV63*0.21,0)</f>
        <v>#REF!</v>
      </c>
      <c r="HPW114" s="632" t="e">
        <f>(IF(HPW47-#REF!&lt;0,0,HPW47-#REF!)+#REF!)*1.21+IF($D$5="Koncesija",-HPW63*0.21,0)</f>
        <v>#REF!</v>
      </c>
      <c r="HPX114" s="632" t="e">
        <f>(IF(HPX47-#REF!&lt;0,0,HPX47-#REF!)+#REF!)*1.21+IF($D$5="Koncesija",-HPX63*0.21,0)</f>
        <v>#REF!</v>
      </c>
      <c r="HPY114" s="632" t="e">
        <f>(IF(HPY47-#REF!&lt;0,0,HPY47-#REF!)+#REF!)*1.21+IF($D$5="Koncesija",-HPY63*0.21,0)</f>
        <v>#REF!</v>
      </c>
      <c r="HPZ114" s="632" t="e">
        <f>(IF(HPZ47-#REF!&lt;0,0,HPZ47-#REF!)+#REF!)*1.21+IF($D$5="Koncesija",-HPZ63*0.21,0)</f>
        <v>#REF!</v>
      </c>
      <c r="HQA114" s="632" t="e">
        <f>(IF(HQA47-#REF!&lt;0,0,HQA47-#REF!)+#REF!)*1.21+IF($D$5="Koncesija",-HQA63*0.21,0)</f>
        <v>#REF!</v>
      </c>
      <c r="HQB114" s="632" t="e">
        <f>(IF(HQB47-#REF!&lt;0,0,HQB47-#REF!)+#REF!)*1.21+IF($D$5="Koncesija",-HQB63*0.21,0)</f>
        <v>#REF!</v>
      </c>
      <c r="HQC114" s="632" t="e">
        <f>(IF(HQC47-#REF!&lt;0,0,HQC47-#REF!)+#REF!)*1.21+IF($D$5="Koncesija",-HQC63*0.21,0)</f>
        <v>#REF!</v>
      </c>
      <c r="HQD114" s="632" t="e">
        <f>(IF(HQD47-#REF!&lt;0,0,HQD47-#REF!)+#REF!)*1.21+IF($D$5="Koncesija",-HQD63*0.21,0)</f>
        <v>#REF!</v>
      </c>
      <c r="HQE114" s="632" t="e">
        <f>(IF(HQE47-#REF!&lt;0,0,HQE47-#REF!)+#REF!)*1.21+IF($D$5="Koncesija",-HQE63*0.21,0)</f>
        <v>#REF!</v>
      </c>
      <c r="HQF114" s="632" t="e">
        <f>(IF(HQF47-#REF!&lt;0,0,HQF47-#REF!)+#REF!)*1.21+IF($D$5="Koncesija",-HQF63*0.21,0)</f>
        <v>#REF!</v>
      </c>
      <c r="HQG114" s="632" t="e">
        <f>(IF(HQG47-#REF!&lt;0,0,HQG47-#REF!)+#REF!)*1.21+IF($D$5="Koncesija",-HQG63*0.21,0)</f>
        <v>#REF!</v>
      </c>
      <c r="HQH114" s="632" t="e">
        <f>(IF(HQH47-#REF!&lt;0,0,HQH47-#REF!)+#REF!)*1.21+IF($D$5="Koncesija",-HQH63*0.21,0)</f>
        <v>#REF!</v>
      </c>
      <c r="HQI114" s="632" t="e">
        <f>(IF(HQI47-#REF!&lt;0,0,HQI47-#REF!)+#REF!)*1.21+IF($D$5="Koncesija",-HQI63*0.21,0)</f>
        <v>#REF!</v>
      </c>
      <c r="HQJ114" s="632" t="e">
        <f>(IF(HQJ47-#REF!&lt;0,0,HQJ47-#REF!)+#REF!)*1.21+IF($D$5="Koncesija",-HQJ63*0.21,0)</f>
        <v>#REF!</v>
      </c>
      <c r="HQK114" s="632" t="e">
        <f>(IF(HQK47-#REF!&lt;0,0,HQK47-#REF!)+#REF!)*1.21+IF($D$5="Koncesija",-HQK63*0.21,0)</f>
        <v>#REF!</v>
      </c>
      <c r="HQL114" s="632" t="e">
        <f>(IF(HQL47-#REF!&lt;0,0,HQL47-#REF!)+#REF!)*1.21+IF($D$5="Koncesija",-HQL63*0.21,0)</f>
        <v>#REF!</v>
      </c>
      <c r="HQM114" s="632" t="e">
        <f>(IF(HQM47-#REF!&lt;0,0,HQM47-#REF!)+#REF!)*1.21+IF($D$5="Koncesija",-HQM63*0.21,0)</f>
        <v>#REF!</v>
      </c>
      <c r="HQN114" s="632" t="e">
        <f>(IF(HQN47-#REF!&lt;0,0,HQN47-#REF!)+#REF!)*1.21+IF($D$5="Koncesija",-HQN63*0.21,0)</f>
        <v>#REF!</v>
      </c>
      <c r="HQO114" s="632" t="e">
        <f>(IF(HQO47-#REF!&lt;0,0,HQO47-#REF!)+#REF!)*1.21+IF($D$5="Koncesija",-HQO63*0.21,0)</f>
        <v>#REF!</v>
      </c>
      <c r="HQP114" s="632" t="e">
        <f>(IF(HQP47-#REF!&lt;0,0,HQP47-#REF!)+#REF!)*1.21+IF($D$5="Koncesija",-HQP63*0.21,0)</f>
        <v>#REF!</v>
      </c>
      <c r="HQQ114" s="632" t="e">
        <f>(IF(HQQ47-#REF!&lt;0,0,HQQ47-#REF!)+#REF!)*1.21+IF($D$5="Koncesija",-HQQ63*0.21,0)</f>
        <v>#REF!</v>
      </c>
      <c r="HQR114" s="632" t="e">
        <f>(IF(HQR47-#REF!&lt;0,0,HQR47-#REF!)+#REF!)*1.21+IF($D$5="Koncesija",-HQR63*0.21,0)</f>
        <v>#REF!</v>
      </c>
      <c r="HQS114" s="632" t="e">
        <f>(IF(HQS47-#REF!&lt;0,0,HQS47-#REF!)+#REF!)*1.21+IF($D$5="Koncesija",-HQS63*0.21,0)</f>
        <v>#REF!</v>
      </c>
      <c r="HQT114" s="632" t="e">
        <f>(IF(HQT47-#REF!&lt;0,0,HQT47-#REF!)+#REF!)*1.21+IF($D$5="Koncesija",-HQT63*0.21,0)</f>
        <v>#REF!</v>
      </c>
      <c r="HQU114" s="632" t="e">
        <f>(IF(HQU47-#REF!&lt;0,0,HQU47-#REF!)+#REF!)*1.21+IF($D$5="Koncesija",-HQU63*0.21,0)</f>
        <v>#REF!</v>
      </c>
      <c r="HQV114" s="632" t="e">
        <f>(IF(HQV47-#REF!&lt;0,0,HQV47-#REF!)+#REF!)*1.21+IF($D$5="Koncesija",-HQV63*0.21,0)</f>
        <v>#REF!</v>
      </c>
      <c r="HQW114" s="632" t="e">
        <f>(IF(HQW47-#REF!&lt;0,0,HQW47-#REF!)+#REF!)*1.21+IF($D$5="Koncesija",-HQW63*0.21,0)</f>
        <v>#REF!</v>
      </c>
      <c r="HQX114" s="632" t="e">
        <f>(IF(HQX47-#REF!&lt;0,0,HQX47-#REF!)+#REF!)*1.21+IF($D$5="Koncesija",-HQX63*0.21,0)</f>
        <v>#REF!</v>
      </c>
      <c r="HQY114" s="632" t="e">
        <f>(IF(HQY47-#REF!&lt;0,0,HQY47-#REF!)+#REF!)*1.21+IF($D$5="Koncesija",-HQY63*0.21,0)</f>
        <v>#REF!</v>
      </c>
      <c r="HQZ114" s="632" t="e">
        <f>(IF(HQZ47-#REF!&lt;0,0,HQZ47-#REF!)+#REF!)*1.21+IF($D$5="Koncesija",-HQZ63*0.21,0)</f>
        <v>#REF!</v>
      </c>
      <c r="HRA114" s="632" t="e">
        <f>(IF(HRA47-#REF!&lt;0,0,HRA47-#REF!)+#REF!)*1.21+IF($D$5="Koncesija",-HRA63*0.21,0)</f>
        <v>#REF!</v>
      </c>
      <c r="HRB114" s="632" t="e">
        <f>(IF(HRB47-#REF!&lt;0,0,HRB47-#REF!)+#REF!)*1.21+IF($D$5="Koncesija",-HRB63*0.21,0)</f>
        <v>#REF!</v>
      </c>
      <c r="HRC114" s="632" t="e">
        <f>(IF(HRC47-#REF!&lt;0,0,HRC47-#REF!)+#REF!)*1.21+IF($D$5="Koncesija",-HRC63*0.21,0)</f>
        <v>#REF!</v>
      </c>
      <c r="HRD114" s="632" t="e">
        <f>(IF(HRD47-#REF!&lt;0,0,HRD47-#REF!)+#REF!)*1.21+IF($D$5="Koncesija",-HRD63*0.21,0)</f>
        <v>#REF!</v>
      </c>
      <c r="HRE114" s="632" t="e">
        <f>(IF(HRE47-#REF!&lt;0,0,HRE47-#REF!)+#REF!)*1.21+IF($D$5="Koncesija",-HRE63*0.21,0)</f>
        <v>#REF!</v>
      </c>
      <c r="HRF114" s="632" t="e">
        <f>(IF(HRF47-#REF!&lt;0,0,HRF47-#REF!)+#REF!)*1.21+IF($D$5="Koncesija",-HRF63*0.21,0)</f>
        <v>#REF!</v>
      </c>
      <c r="HRG114" s="632" t="e">
        <f>(IF(HRG47-#REF!&lt;0,0,HRG47-#REF!)+#REF!)*1.21+IF($D$5="Koncesija",-HRG63*0.21,0)</f>
        <v>#REF!</v>
      </c>
      <c r="HRH114" s="632" t="e">
        <f>(IF(HRH47-#REF!&lt;0,0,HRH47-#REF!)+#REF!)*1.21+IF($D$5="Koncesija",-HRH63*0.21,0)</f>
        <v>#REF!</v>
      </c>
      <c r="HRI114" s="632" t="e">
        <f>(IF(HRI47-#REF!&lt;0,0,HRI47-#REF!)+#REF!)*1.21+IF($D$5="Koncesija",-HRI63*0.21,0)</f>
        <v>#REF!</v>
      </c>
      <c r="HRJ114" s="632" t="e">
        <f>(IF(HRJ47-#REF!&lt;0,0,HRJ47-#REF!)+#REF!)*1.21+IF($D$5="Koncesija",-HRJ63*0.21,0)</f>
        <v>#REF!</v>
      </c>
      <c r="HRK114" s="632" t="e">
        <f>(IF(HRK47-#REF!&lt;0,0,HRK47-#REF!)+#REF!)*1.21+IF($D$5="Koncesija",-HRK63*0.21,0)</f>
        <v>#REF!</v>
      </c>
      <c r="HRL114" s="632" t="e">
        <f>(IF(HRL47-#REF!&lt;0,0,HRL47-#REF!)+#REF!)*1.21+IF($D$5="Koncesija",-HRL63*0.21,0)</f>
        <v>#REF!</v>
      </c>
      <c r="HRM114" s="632" t="e">
        <f>(IF(HRM47-#REF!&lt;0,0,HRM47-#REF!)+#REF!)*1.21+IF($D$5="Koncesija",-HRM63*0.21,0)</f>
        <v>#REF!</v>
      </c>
      <c r="HRN114" s="632" t="e">
        <f>(IF(HRN47-#REF!&lt;0,0,HRN47-#REF!)+#REF!)*1.21+IF($D$5="Koncesija",-HRN63*0.21,0)</f>
        <v>#REF!</v>
      </c>
      <c r="HRO114" s="632" t="e">
        <f>(IF(HRO47-#REF!&lt;0,0,HRO47-#REF!)+#REF!)*1.21+IF($D$5="Koncesija",-HRO63*0.21,0)</f>
        <v>#REF!</v>
      </c>
      <c r="HRP114" s="632" t="e">
        <f>(IF(HRP47-#REF!&lt;0,0,HRP47-#REF!)+#REF!)*1.21+IF($D$5="Koncesija",-HRP63*0.21,0)</f>
        <v>#REF!</v>
      </c>
      <c r="HRQ114" s="632" t="e">
        <f>(IF(HRQ47-#REF!&lt;0,0,HRQ47-#REF!)+#REF!)*1.21+IF($D$5="Koncesija",-HRQ63*0.21,0)</f>
        <v>#REF!</v>
      </c>
      <c r="HRR114" s="632" t="e">
        <f>(IF(HRR47-#REF!&lt;0,0,HRR47-#REF!)+#REF!)*1.21+IF($D$5="Koncesija",-HRR63*0.21,0)</f>
        <v>#REF!</v>
      </c>
      <c r="HRS114" s="632" t="e">
        <f>(IF(HRS47-#REF!&lt;0,0,HRS47-#REF!)+#REF!)*1.21+IF($D$5="Koncesija",-HRS63*0.21,0)</f>
        <v>#REF!</v>
      </c>
      <c r="HRT114" s="632" t="e">
        <f>(IF(HRT47-#REF!&lt;0,0,HRT47-#REF!)+#REF!)*1.21+IF($D$5="Koncesija",-HRT63*0.21,0)</f>
        <v>#REF!</v>
      </c>
      <c r="HRU114" s="632" t="e">
        <f>(IF(HRU47-#REF!&lt;0,0,HRU47-#REF!)+#REF!)*1.21+IF($D$5="Koncesija",-HRU63*0.21,0)</f>
        <v>#REF!</v>
      </c>
      <c r="HRV114" s="632" t="e">
        <f>(IF(HRV47-#REF!&lt;0,0,HRV47-#REF!)+#REF!)*1.21+IF($D$5="Koncesija",-HRV63*0.21,0)</f>
        <v>#REF!</v>
      </c>
      <c r="HRW114" s="632" t="e">
        <f>(IF(HRW47-#REF!&lt;0,0,HRW47-#REF!)+#REF!)*1.21+IF($D$5="Koncesija",-HRW63*0.21,0)</f>
        <v>#REF!</v>
      </c>
      <c r="HRX114" s="632" t="e">
        <f>(IF(HRX47-#REF!&lt;0,0,HRX47-#REF!)+#REF!)*1.21+IF($D$5="Koncesija",-HRX63*0.21,0)</f>
        <v>#REF!</v>
      </c>
      <c r="HRY114" s="632" t="e">
        <f>(IF(HRY47-#REF!&lt;0,0,HRY47-#REF!)+#REF!)*1.21+IF($D$5="Koncesija",-HRY63*0.21,0)</f>
        <v>#REF!</v>
      </c>
      <c r="HRZ114" s="632" t="e">
        <f>(IF(HRZ47-#REF!&lt;0,0,HRZ47-#REF!)+#REF!)*1.21+IF($D$5="Koncesija",-HRZ63*0.21,0)</f>
        <v>#REF!</v>
      </c>
      <c r="HSA114" s="632" t="e">
        <f>(IF(HSA47-#REF!&lt;0,0,HSA47-#REF!)+#REF!)*1.21+IF($D$5="Koncesija",-HSA63*0.21,0)</f>
        <v>#REF!</v>
      </c>
      <c r="HSB114" s="632" t="e">
        <f>(IF(HSB47-#REF!&lt;0,0,HSB47-#REF!)+#REF!)*1.21+IF($D$5="Koncesija",-HSB63*0.21,0)</f>
        <v>#REF!</v>
      </c>
      <c r="HSC114" s="632" t="e">
        <f>(IF(HSC47-#REF!&lt;0,0,HSC47-#REF!)+#REF!)*1.21+IF($D$5="Koncesija",-HSC63*0.21,0)</f>
        <v>#REF!</v>
      </c>
      <c r="HSD114" s="632" t="e">
        <f>(IF(HSD47-#REF!&lt;0,0,HSD47-#REF!)+#REF!)*1.21+IF($D$5="Koncesija",-HSD63*0.21,0)</f>
        <v>#REF!</v>
      </c>
      <c r="HSE114" s="632" t="e">
        <f>(IF(HSE47-#REF!&lt;0,0,HSE47-#REF!)+#REF!)*1.21+IF($D$5="Koncesija",-HSE63*0.21,0)</f>
        <v>#REF!</v>
      </c>
      <c r="HSF114" s="632" t="e">
        <f>(IF(HSF47-#REF!&lt;0,0,HSF47-#REF!)+#REF!)*1.21+IF($D$5="Koncesija",-HSF63*0.21,0)</f>
        <v>#REF!</v>
      </c>
      <c r="HSG114" s="632" t="e">
        <f>(IF(HSG47-#REF!&lt;0,0,HSG47-#REF!)+#REF!)*1.21+IF($D$5="Koncesija",-HSG63*0.21,0)</f>
        <v>#REF!</v>
      </c>
      <c r="HSH114" s="632" t="e">
        <f>(IF(HSH47-#REF!&lt;0,0,HSH47-#REF!)+#REF!)*1.21+IF($D$5="Koncesija",-HSH63*0.21,0)</f>
        <v>#REF!</v>
      </c>
      <c r="HSI114" s="632" t="e">
        <f>(IF(HSI47-#REF!&lt;0,0,HSI47-#REF!)+#REF!)*1.21+IF($D$5="Koncesija",-HSI63*0.21,0)</f>
        <v>#REF!</v>
      </c>
      <c r="HSJ114" s="632" t="e">
        <f>(IF(HSJ47-#REF!&lt;0,0,HSJ47-#REF!)+#REF!)*1.21+IF($D$5="Koncesija",-HSJ63*0.21,0)</f>
        <v>#REF!</v>
      </c>
      <c r="HSK114" s="632" t="e">
        <f>(IF(HSK47-#REF!&lt;0,0,HSK47-#REF!)+#REF!)*1.21+IF($D$5="Koncesija",-HSK63*0.21,0)</f>
        <v>#REF!</v>
      </c>
      <c r="HSL114" s="632" t="e">
        <f>(IF(HSL47-#REF!&lt;0,0,HSL47-#REF!)+#REF!)*1.21+IF($D$5="Koncesija",-HSL63*0.21,0)</f>
        <v>#REF!</v>
      </c>
      <c r="HSM114" s="632" t="e">
        <f>(IF(HSM47-#REF!&lt;0,0,HSM47-#REF!)+#REF!)*1.21+IF($D$5="Koncesija",-HSM63*0.21,0)</f>
        <v>#REF!</v>
      </c>
      <c r="HSN114" s="632" t="e">
        <f>(IF(HSN47-#REF!&lt;0,0,HSN47-#REF!)+#REF!)*1.21+IF($D$5="Koncesija",-HSN63*0.21,0)</f>
        <v>#REF!</v>
      </c>
      <c r="HSO114" s="632" t="e">
        <f>(IF(HSO47-#REF!&lt;0,0,HSO47-#REF!)+#REF!)*1.21+IF($D$5="Koncesija",-HSO63*0.21,0)</f>
        <v>#REF!</v>
      </c>
      <c r="HSP114" s="632" t="e">
        <f>(IF(HSP47-#REF!&lt;0,0,HSP47-#REF!)+#REF!)*1.21+IF($D$5="Koncesija",-HSP63*0.21,0)</f>
        <v>#REF!</v>
      </c>
      <c r="HSQ114" s="632" t="e">
        <f>(IF(HSQ47-#REF!&lt;0,0,HSQ47-#REF!)+#REF!)*1.21+IF($D$5="Koncesija",-HSQ63*0.21,0)</f>
        <v>#REF!</v>
      </c>
      <c r="HSR114" s="632" t="e">
        <f>(IF(HSR47-#REF!&lt;0,0,HSR47-#REF!)+#REF!)*1.21+IF($D$5="Koncesija",-HSR63*0.21,0)</f>
        <v>#REF!</v>
      </c>
      <c r="HSS114" s="632" t="e">
        <f>(IF(HSS47-#REF!&lt;0,0,HSS47-#REF!)+#REF!)*1.21+IF($D$5="Koncesija",-HSS63*0.21,0)</f>
        <v>#REF!</v>
      </c>
      <c r="HST114" s="632" t="e">
        <f>(IF(HST47-#REF!&lt;0,0,HST47-#REF!)+#REF!)*1.21+IF($D$5="Koncesija",-HST63*0.21,0)</f>
        <v>#REF!</v>
      </c>
      <c r="HSU114" s="632" t="e">
        <f>(IF(HSU47-#REF!&lt;0,0,HSU47-#REF!)+#REF!)*1.21+IF($D$5="Koncesija",-HSU63*0.21,0)</f>
        <v>#REF!</v>
      </c>
      <c r="HSV114" s="632" t="e">
        <f>(IF(HSV47-#REF!&lt;0,0,HSV47-#REF!)+#REF!)*1.21+IF($D$5="Koncesija",-HSV63*0.21,0)</f>
        <v>#REF!</v>
      </c>
      <c r="HSW114" s="632" t="e">
        <f>(IF(HSW47-#REF!&lt;0,0,HSW47-#REF!)+#REF!)*1.21+IF($D$5="Koncesija",-HSW63*0.21,0)</f>
        <v>#REF!</v>
      </c>
      <c r="HSX114" s="632" t="e">
        <f>(IF(HSX47-#REF!&lt;0,0,HSX47-#REF!)+#REF!)*1.21+IF($D$5="Koncesija",-HSX63*0.21,0)</f>
        <v>#REF!</v>
      </c>
      <c r="HSY114" s="632" t="e">
        <f>(IF(HSY47-#REF!&lt;0,0,HSY47-#REF!)+#REF!)*1.21+IF($D$5="Koncesija",-HSY63*0.21,0)</f>
        <v>#REF!</v>
      </c>
      <c r="HSZ114" s="632" t="e">
        <f>(IF(HSZ47-#REF!&lt;0,0,HSZ47-#REF!)+#REF!)*1.21+IF($D$5="Koncesija",-HSZ63*0.21,0)</f>
        <v>#REF!</v>
      </c>
      <c r="HTA114" s="632" t="e">
        <f>(IF(HTA47-#REF!&lt;0,0,HTA47-#REF!)+#REF!)*1.21+IF($D$5="Koncesija",-HTA63*0.21,0)</f>
        <v>#REF!</v>
      </c>
      <c r="HTB114" s="632" t="e">
        <f>(IF(HTB47-#REF!&lt;0,0,HTB47-#REF!)+#REF!)*1.21+IF($D$5="Koncesija",-HTB63*0.21,0)</f>
        <v>#REF!</v>
      </c>
      <c r="HTC114" s="632" t="e">
        <f>(IF(HTC47-#REF!&lt;0,0,HTC47-#REF!)+#REF!)*1.21+IF($D$5="Koncesija",-HTC63*0.21,0)</f>
        <v>#REF!</v>
      </c>
      <c r="HTD114" s="632" t="e">
        <f>(IF(HTD47-#REF!&lt;0,0,HTD47-#REF!)+#REF!)*1.21+IF($D$5="Koncesija",-HTD63*0.21,0)</f>
        <v>#REF!</v>
      </c>
      <c r="HTE114" s="632" t="e">
        <f>(IF(HTE47-#REF!&lt;0,0,HTE47-#REF!)+#REF!)*1.21+IF($D$5="Koncesija",-HTE63*0.21,0)</f>
        <v>#REF!</v>
      </c>
      <c r="HTF114" s="632" t="e">
        <f>(IF(HTF47-#REF!&lt;0,0,HTF47-#REF!)+#REF!)*1.21+IF($D$5="Koncesija",-HTF63*0.21,0)</f>
        <v>#REF!</v>
      </c>
      <c r="HTG114" s="632" t="e">
        <f>(IF(HTG47-#REF!&lt;0,0,HTG47-#REF!)+#REF!)*1.21+IF($D$5="Koncesija",-HTG63*0.21,0)</f>
        <v>#REF!</v>
      </c>
      <c r="HTH114" s="632" t="e">
        <f>(IF(HTH47-#REF!&lt;0,0,HTH47-#REF!)+#REF!)*1.21+IF($D$5="Koncesija",-HTH63*0.21,0)</f>
        <v>#REF!</v>
      </c>
      <c r="HTI114" s="632" t="e">
        <f>(IF(HTI47-#REF!&lt;0,0,HTI47-#REF!)+#REF!)*1.21+IF($D$5="Koncesija",-HTI63*0.21,0)</f>
        <v>#REF!</v>
      </c>
      <c r="HTJ114" s="632" t="e">
        <f>(IF(HTJ47-#REF!&lt;0,0,HTJ47-#REF!)+#REF!)*1.21+IF($D$5="Koncesija",-HTJ63*0.21,0)</f>
        <v>#REF!</v>
      </c>
      <c r="HTK114" s="632" t="e">
        <f>(IF(HTK47-#REF!&lt;0,0,HTK47-#REF!)+#REF!)*1.21+IF($D$5="Koncesija",-HTK63*0.21,0)</f>
        <v>#REF!</v>
      </c>
      <c r="HTL114" s="632" t="e">
        <f>(IF(HTL47-#REF!&lt;0,0,HTL47-#REF!)+#REF!)*1.21+IF($D$5="Koncesija",-HTL63*0.21,0)</f>
        <v>#REF!</v>
      </c>
      <c r="HTM114" s="632" t="e">
        <f>(IF(HTM47-#REF!&lt;0,0,HTM47-#REF!)+#REF!)*1.21+IF($D$5="Koncesija",-HTM63*0.21,0)</f>
        <v>#REF!</v>
      </c>
      <c r="HTN114" s="632" t="e">
        <f>(IF(HTN47-#REF!&lt;0,0,HTN47-#REF!)+#REF!)*1.21+IF($D$5="Koncesija",-HTN63*0.21,0)</f>
        <v>#REF!</v>
      </c>
      <c r="HTO114" s="632" t="e">
        <f>(IF(HTO47-#REF!&lt;0,0,HTO47-#REF!)+#REF!)*1.21+IF($D$5="Koncesija",-HTO63*0.21,0)</f>
        <v>#REF!</v>
      </c>
      <c r="HTP114" s="632" t="e">
        <f>(IF(HTP47-#REF!&lt;0,0,HTP47-#REF!)+#REF!)*1.21+IF($D$5="Koncesija",-HTP63*0.21,0)</f>
        <v>#REF!</v>
      </c>
      <c r="HTQ114" s="632" t="e">
        <f>(IF(HTQ47-#REF!&lt;0,0,HTQ47-#REF!)+#REF!)*1.21+IF($D$5="Koncesija",-HTQ63*0.21,0)</f>
        <v>#REF!</v>
      </c>
      <c r="HTR114" s="632" t="e">
        <f>(IF(HTR47-#REF!&lt;0,0,HTR47-#REF!)+#REF!)*1.21+IF($D$5="Koncesija",-HTR63*0.21,0)</f>
        <v>#REF!</v>
      </c>
      <c r="HTS114" s="632" t="e">
        <f>(IF(HTS47-#REF!&lt;0,0,HTS47-#REF!)+#REF!)*1.21+IF($D$5="Koncesija",-HTS63*0.21,0)</f>
        <v>#REF!</v>
      </c>
      <c r="HTT114" s="632" t="e">
        <f>(IF(HTT47-#REF!&lt;0,0,HTT47-#REF!)+#REF!)*1.21+IF($D$5="Koncesija",-HTT63*0.21,0)</f>
        <v>#REF!</v>
      </c>
      <c r="HTU114" s="632" t="e">
        <f>(IF(HTU47-#REF!&lt;0,0,HTU47-#REF!)+#REF!)*1.21+IF($D$5="Koncesija",-HTU63*0.21,0)</f>
        <v>#REF!</v>
      </c>
      <c r="HTV114" s="632" t="e">
        <f>(IF(HTV47-#REF!&lt;0,0,HTV47-#REF!)+#REF!)*1.21+IF($D$5="Koncesija",-HTV63*0.21,0)</f>
        <v>#REF!</v>
      </c>
      <c r="HTW114" s="632" t="e">
        <f>(IF(HTW47-#REF!&lt;0,0,HTW47-#REF!)+#REF!)*1.21+IF($D$5="Koncesija",-HTW63*0.21,0)</f>
        <v>#REF!</v>
      </c>
      <c r="HTX114" s="632" t="e">
        <f>(IF(HTX47-#REF!&lt;0,0,HTX47-#REF!)+#REF!)*1.21+IF($D$5="Koncesija",-HTX63*0.21,0)</f>
        <v>#REF!</v>
      </c>
      <c r="HTY114" s="632" t="e">
        <f>(IF(HTY47-#REF!&lt;0,0,HTY47-#REF!)+#REF!)*1.21+IF($D$5="Koncesija",-HTY63*0.21,0)</f>
        <v>#REF!</v>
      </c>
      <c r="HTZ114" s="632" t="e">
        <f>(IF(HTZ47-#REF!&lt;0,0,HTZ47-#REF!)+#REF!)*1.21+IF($D$5="Koncesija",-HTZ63*0.21,0)</f>
        <v>#REF!</v>
      </c>
      <c r="HUA114" s="632" t="e">
        <f>(IF(HUA47-#REF!&lt;0,0,HUA47-#REF!)+#REF!)*1.21+IF($D$5="Koncesija",-HUA63*0.21,0)</f>
        <v>#REF!</v>
      </c>
      <c r="HUB114" s="632" t="e">
        <f>(IF(HUB47-#REF!&lt;0,0,HUB47-#REF!)+#REF!)*1.21+IF($D$5="Koncesija",-HUB63*0.21,0)</f>
        <v>#REF!</v>
      </c>
      <c r="HUC114" s="632" t="e">
        <f>(IF(HUC47-#REF!&lt;0,0,HUC47-#REF!)+#REF!)*1.21+IF($D$5="Koncesija",-HUC63*0.21,0)</f>
        <v>#REF!</v>
      </c>
      <c r="HUD114" s="632" t="e">
        <f>(IF(HUD47-#REF!&lt;0,0,HUD47-#REF!)+#REF!)*1.21+IF($D$5="Koncesija",-HUD63*0.21,0)</f>
        <v>#REF!</v>
      </c>
      <c r="HUE114" s="632" t="e">
        <f>(IF(HUE47-#REF!&lt;0,0,HUE47-#REF!)+#REF!)*1.21+IF($D$5="Koncesija",-HUE63*0.21,0)</f>
        <v>#REF!</v>
      </c>
      <c r="HUF114" s="632" t="e">
        <f>(IF(HUF47-#REF!&lt;0,0,HUF47-#REF!)+#REF!)*1.21+IF($D$5="Koncesija",-HUF63*0.21,0)</f>
        <v>#REF!</v>
      </c>
      <c r="HUG114" s="632" t="e">
        <f>(IF(HUG47-#REF!&lt;0,0,HUG47-#REF!)+#REF!)*1.21+IF($D$5="Koncesija",-HUG63*0.21,0)</f>
        <v>#REF!</v>
      </c>
      <c r="HUH114" s="632" t="e">
        <f>(IF(HUH47-#REF!&lt;0,0,HUH47-#REF!)+#REF!)*1.21+IF($D$5="Koncesija",-HUH63*0.21,0)</f>
        <v>#REF!</v>
      </c>
      <c r="HUI114" s="632" t="e">
        <f>(IF(HUI47-#REF!&lt;0,0,HUI47-#REF!)+#REF!)*1.21+IF($D$5="Koncesija",-HUI63*0.21,0)</f>
        <v>#REF!</v>
      </c>
      <c r="HUJ114" s="632" t="e">
        <f>(IF(HUJ47-#REF!&lt;0,0,HUJ47-#REF!)+#REF!)*1.21+IF($D$5="Koncesija",-HUJ63*0.21,0)</f>
        <v>#REF!</v>
      </c>
      <c r="HUK114" s="632" t="e">
        <f>(IF(HUK47-#REF!&lt;0,0,HUK47-#REF!)+#REF!)*1.21+IF($D$5="Koncesija",-HUK63*0.21,0)</f>
        <v>#REF!</v>
      </c>
      <c r="HUL114" s="632" t="e">
        <f>(IF(HUL47-#REF!&lt;0,0,HUL47-#REF!)+#REF!)*1.21+IF($D$5="Koncesija",-HUL63*0.21,0)</f>
        <v>#REF!</v>
      </c>
      <c r="HUM114" s="632" t="e">
        <f>(IF(HUM47-#REF!&lt;0,0,HUM47-#REF!)+#REF!)*1.21+IF($D$5="Koncesija",-HUM63*0.21,0)</f>
        <v>#REF!</v>
      </c>
      <c r="HUN114" s="632" t="e">
        <f>(IF(HUN47-#REF!&lt;0,0,HUN47-#REF!)+#REF!)*1.21+IF($D$5="Koncesija",-HUN63*0.21,0)</f>
        <v>#REF!</v>
      </c>
      <c r="HUO114" s="632" t="e">
        <f>(IF(HUO47-#REF!&lt;0,0,HUO47-#REF!)+#REF!)*1.21+IF($D$5="Koncesija",-HUO63*0.21,0)</f>
        <v>#REF!</v>
      </c>
      <c r="HUP114" s="632" t="e">
        <f>(IF(HUP47-#REF!&lt;0,0,HUP47-#REF!)+#REF!)*1.21+IF($D$5="Koncesija",-HUP63*0.21,0)</f>
        <v>#REF!</v>
      </c>
      <c r="HUQ114" s="632" t="e">
        <f>(IF(HUQ47-#REF!&lt;0,0,HUQ47-#REF!)+#REF!)*1.21+IF($D$5="Koncesija",-HUQ63*0.21,0)</f>
        <v>#REF!</v>
      </c>
      <c r="HUR114" s="632" t="e">
        <f>(IF(HUR47-#REF!&lt;0,0,HUR47-#REF!)+#REF!)*1.21+IF($D$5="Koncesija",-HUR63*0.21,0)</f>
        <v>#REF!</v>
      </c>
      <c r="HUS114" s="632" t="e">
        <f>(IF(HUS47-#REF!&lt;0,0,HUS47-#REF!)+#REF!)*1.21+IF($D$5="Koncesija",-HUS63*0.21,0)</f>
        <v>#REF!</v>
      </c>
      <c r="HUT114" s="632" t="e">
        <f>(IF(HUT47-#REF!&lt;0,0,HUT47-#REF!)+#REF!)*1.21+IF($D$5="Koncesija",-HUT63*0.21,0)</f>
        <v>#REF!</v>
      </c>
      <c r="HUU114" s="632" t="e">
        <f>(IF(HUU47-#REF!&lt;0,0,HUU47-#REF!)+#REF!)*1.21+IF($D$5="Koncesija",-HUU63*0.21,0)</f>
        <v>#REF!</v>
      </c>
      <c r="HUV114" s="632" t="e">
        <f>(IF(HUV47-#REF!&lt;0,0,HUV47-#REF!)+#REF!)*1.21+IF($D$5="Koncesija",-HUV63*0.21,0)</f>
        <v>#REF!</v>
      </c>
      <c r="HUW114" s="632" t="e">
        <f>(IF(HUW47-#REF!&lt;0,0,HUW47-#REF!)+#REF!)*1.21+IF($D$5="Koncesija",-HUW63*0.21,0)</f>
        <v>#REF!</v>
      </c>
      <c r="HUX114" s="632" t="e">
        <f>(IF(HUX47-#REF!&lt;0,0,HUX47-#REF!)+#REF!)*1.21+IF($D$5="Koncesija",-HUX63*0.21,0)</f>
        <v>#REF!</v>
      </c>
      <c r="HUY114" s="632" t="e">
        <f>(IF(HUY47-#REF!&lt;0,0,HUY47-#REF!)+#REF!)*1.21+IF($D$5="Koncesija",-HUY63*0.21,0)</f>
        <v>#REF!</v>
      </c>
      <c r="HUZ114" s="632" t="e">
        <f>(IF(HUZ47-#REF!&lt;0,0,HUZ47-#REF!)+#REF!)*1.21+IF($D$5="Koncesija",-HUZ63*0.21,0)</f>
        <v>#REF!</v>
      </c>
      <c r="HVA114" s="632" t="e">
        <f>(IF(HVA47-#REF!&lt;0,0,HVA47-#REF!)+#REF!)*1.21+IF($D$5="Koncesija",-HVA63*0.21,0)</f>
        <v>#REF!</v>
      </c>
      <c r="HVB114" s="632" t="e">
        <f>(IF(HVB47-#REF!&lt;0,0,HVB47-#REF!)+#REF!)*1.21+IF($D$5="Koncesija",-HVB63*0.21,0)</f>
        <v>#REF!</v>
      </c>
      <c r="HVC114" s="632" t="e">
        <f>(IF(HVC47-#REF!&lt;0,0,HVC47-#REF!)+#REF!)*1.21+IF($D$5="Koncesija",-HVC63*0.21,0)</f>
        <v>#REF!</v>
      </c>
      <c r="HVD114" s="632" t="e">
        <f>(IF(HVD47-#REF!&lt;0,0,HVD47-#REF!)+#REF!)*1.21+IF($D$5="Koncesija",-HVD63*0.21,0)</f>
        <v>#REF!</v>
      </c>
      <c r="HVE114" s="632" t="e">
        <f>(IF(HVE47-#REF!&lt;0,0,HVE47-#REF!)+#REF!)*1.21+IF($D$5="Koncesija",-HVE63*0.21,0)</f>
        <v>#REF!</v>
      </c>
      <c r="HVF114" s="632" t="e">
        <f>(IF(HVF47-#REF!&lt;0,0,HVF47-#REF!)+#REF!)*1.21+IF($D$5="Koncesija",-HVF63*0.21,0)</f>
        <v>#REF!</v>
      </c>
      <c r="HVG114" s="632" t="e">
        <f>(IF(HVG47-#REF!&lt;0,0,HVG47-#REF!)+#REF!)*1.21+IF($D$5="Koncesija",-HVG63*0.21,0)</f>
        <v>#REF!</v>
      </c>
      <c r="HVH114" s="632" t="e">
        <f>(IF(HVH47-#REF!&lt;0,0,HVH47-#REF!)+#REF!)*1.21+IF($D$5="Koncesija",-HVH63*0.21,0)</f>
        <v>#REF!</v>
      </c>
      <c r="HVI114" s="632" t="e">
        <f>(IF(HVI47-#REF!&lt;0,0,HVI47-#REF!)+#REF!)*1.21+IF($D$5="Koncesija",-HVI63*0.21,0)</f>
        <v>#REF!</v>
      </c>
      <c r="HVJ114" s="632" t="e">
        <f>(IF(HVJ47-#REF!&lt;0,0,HVJ47-#REF!)+#REF!)*1.21+IF($D$5="Koncesija",-HVJ63*0.21,0)</f>
        <v>#REF!</v>
      </c>
      <c r="HVK114" s="632" t="e">
        <f>(IF(HVK47-#REF!&lt;0,0,HVK47-#REF!)+#REF!)*1.21+IF($D$5="Koncesija",-HVK63*0.21,0)</f>
        <v>#REF!</v>
      </c>
      <c r="HVL114" s="632" t="e">
        <f>(IF(HVL47-#REF!&lt;0,0,HVL47-#REF!)+#REF!)*1.21+IF($D$5="Koncesija",-HVL63*0.21,0)</f>
        <v>#REF!</v>
      </c>
      <c r="HVM114" s="632" t="e">
        <f>(IF(HVM47-#REF!&lt;0,0,HVM47-#REF!)+#REF!)*1.21+IF($D$5="Koncesija",-HVM63*0.21,0)</f>
        <v>#REF!</v>
      </c>
      <c r="HVN114" s="632" t="e">
        <f>(IF(HVN47-#REF!&lt;0,0,HVN47-#REF!)+#REF!)*1.21+IF($D$5="Koncesija",-HVN63*0.21,0)</f>
        <v>#REF!</v>
      </c>
      <c r="HVO114" s="632" t="e">
        <f>(IF(HVO47-#REF!&lt;0,0,HVO47-#REF!)+#REF!)*1.21+IF($D$5="Koncesija",-HVO63*0.21,0)</f>
        <v>#REF!</v>
      </c>
      <c r="HVP114" s="632" t="e">
        <f>(IF(HVP47-#REF!&lt;0,0,HVP47-#REF!)+#REF!)*1.21+IF($D$5="Koncesija",-HVP63*0.21,0)</f>
        <v>#REF!</v>
      </c>
      <c r="HVQ114" s="632" t="e">
        <f>(IF(HVQ47-#REF!&lt;0,0,HVQ47-#REF!)+#REF!)*1.21+IF($D$5="Koncesija",-HVQ63*0.21,0)</f>
        <v>#REF!</v>
      </c>
      <c r="HVR114" s="632" t="e">
        <f>(IF(HVR47-#REF!&lt;0,0,HVR47-#REF!)+#REF!)*1.21+IF($D$5="Koncesija",-HVR63*0.21,0)</f>
        <v>#REF!</v>
      </c>
      <c r="HVS114" s="632" t="e">
        <f>(IF(HVS47-#REF!&lt;0,0,HVS47-#REF!)+#REF!)*1.21+IF($D$5="Koncesija",-HVS63*0.21,0)</f>
        <v>#REF!</v>
      </c>
      <c r="HVT114" s="632" t="e">
        <f>(IF(HVT47-#REF!&lt;0,0,HVT47-#REF!)+#REF!)*1.21+IF($D$5="Koncesija",-HVT63*0.21,0)</f>
        <v>#REF!</v>
      </c>
      <c r="HVU114" s="632" t="e">
        <f>(IF(HVU47-#REF!&lt;0,0,HVU47-#REF!)+#REF!)*1.21+IF($D$5="Koncesija",-HVU63*0.21,0)</f>
        <v>#REF!</v>
      </c>
      <c r="HVV114" s="632" t="e">
        <f>(IF(HVV47-#REF!&lt;0,0,HVV47-#REF!)+#REF!)*1.21+IF($D$5="Koncesija",-HVV63*0.21,0)</f>
        <v>#REF!</v>
      </c>
      <c r="HVW114" s="632" t="e">
        <f>(IF(HVW47-#REF!&lt;0,0,HVW47-#REF!)+#REF!)*1.21+IF($D$5="Koncesija",-HVW63*0.21,0)</f>
        <v>#REF!</v>
      </c>
      <c r="HVX114" s="632" t="e">
        <f>(IF(HVX47-#REF!&lt;0,0,HVX47-#REF!)+#REF!)*1.21+IF($D$5="Koncesija",-HVX63*0.21,0)</f>
        <v>#REF!</v>
      </c>
      <c r="HVY114" s="632" t="e">
        <f>(IF(HVY47-#REF!&lt;0,0,HVY47-#REF!)+#REF!)*1.21+IF($D$5="Koncesija",-HVY63*0.21,0)</f>
        <v>#REF!</v>
      </c>
      <c r="HVZ114" s="632" t="e">
        <f>(IF(HVZ47-#REF!&lt;0,0,HVZ47-#REF!)+#REF!)*1.21+IF($D$5="Koncesija",-HVZ63*0.21,0)</f>
        <v>#REF!</v>
      </c>
      <c r="HWA114" s="632" t="e">
        <f>(IF(HWA47-#REF!&lt;0,0,HWA47-#REF!)+#REF!)*1.21+IF($D$5="Koncesija",-HWA63*0.21,0)</f>
        <v>#REF!</v>
      </c>
      <c r="HWB114" s="632" t="e">
        <f>(IF(HWB47-#REF!&lt;0,0,HWB47-#REF!)+#REF!)*1.21+IF($D$5="Koncesija",-HWB63*0.21,0)</f>
        <v>#REF!</v>
      </c>
      <c r="HWC114" s="632" t="e">
        <f>(IF(HWC47-#REF!&lt;0,0,HWC47-#REF!)+#REF!)*1.21+IF($D$5="Koncesija",-HWC63*0.21,0)</f>
        <v>#REF!</v>
      </c>
      <c r="HWD114" s="632" t="e">
        <f>(IF(HWD47-#REF!&lt;0,0,HWD47-#REF!)+#REF!)*1.21+IF($D$5="Koncesija",-HWD63*0.21,0)</f>
        <v>#REF!</v>
      </c>
      <c r="HWE114" s="632" t="e">
        <f>(IF(HWE47-#REF!&lt;0,0,HWE47-#REF!)+#REF!)*1.21+IF($D$5="Koncesija",-HWE63*0.21,0)</f>
        <v>#REF!</v>
      </c>
      <c r="HWF114" s="632" t="e">
        <f>(IF(HWF47-#REF!&lt;0,0,HWF47-#REF!)+#REF!)*1.21+IF($D$5="Koncesija",-HWF63*0.21,0)</f>
        <v>#REF!</v>
      </c>
      <c r="HWG114" s="632" t="e">
        <f>(IF(HWG47-#REF!&lt;0,0,HWG47-#REF!)+#REF!)*1.21+IF($D$5="Koncesija",-HWG63*0.21,0)</f>
        <v>#REF!</v>
      </c>
      <c r="HWH114" s="632" t="e">
        <f>(IF(HWH47-#REF!&lt;0,0,HWH47-#REF!)+#REF!)*1.21+IF($D$5="Koncesija",-HWH63*0.21,0)</f>
        <v>#REF!</v>
      </c>
      <c r="HWI114" s="632" t="e">
        <f>(IF(HWI47-#REF!&lt;0,0,HWI47-#REF!)+#REF!)*1.21+IF($D$5="Koncesija",-HWI63*0.21,0)</f>
        <v>#REF!</v>
      </c>
      <c r="HWJ114" s="632" t="e">
        <f>(IF(HWJ47-#REF!&lt;0,0,HWJ47-#REF!)+#REF!)*1.21+IF($D$5="Koncesija",-HWJ63*0.21,0)</f>
        <v>#REF!</v>
      </c>
      <c r="HWK114" s="632" t="e">
        <f>(IF(HWK47-#REF!&lt;0,0,HWK47-#REF!)+#REF!)*1.21+IF($D$5="Koncesija",-HWK63*0.21,0)</f>
        <v>#REF!</v>
      </c>
      <c r="HWL114" s="632" t="e">
        <f>(IF(HWL47-#REF!&lt;0,0,HWL47-#REF!)+#REF!)*1.21+IF($D$5="Koncesija",-HWL63*0.21,0)</f>
        <v>#REF!</v>
      </c>
      <c r="HWM114" s="632" t="e">
        <f>(IF(HWM47-#REF!&lt;0,0,HWM47-#REF!)+#REF!)*1.21+IF($D$5="Koncesija",-HWM63*0.21,0)</f>
        <v>#REF!</v>
      </c>
      <c r="HWN114" s="632" t="e">
        <f>(IF(HWN47-#REF!&lt;0,0,HWN47-#REF!)+#REF!)*1.21+IF($D$5="Koncesija",-HWN63*0.21,0)</f>
        <v>#REF!</v>
      </c>
      <c r="HWO114" s="632" t="e">
        <f>(IF(HWO47-#REF!&lt;0,0,HWO47-#REF!)+#REF!)*1.21+IF($D$5="Koncesija",-HWO63*0.21,0)</f>
        <v>#REF!</v>
      </c>
      <c r="HWP114" s="632" t="e">
        <f>(IF(HWP47-#REF!&lt;0,0,HWP47-#REF!)+#REF!)*1.21+IF($D$5="Koncesija",-HWP63*0.21,0)</f>
        <v>#REF!</v>
      </c>
      <c r="HWQ114" s="632" t="e">
        <f>(IF(HWQ47-#REF!&lt;0,0,HWQ47-#REF!)+#REF!)*1.21+IF($D$5="Koncesija",-HWQ63*0.21,0)</f>
        <v>#REF!</v>
      </c>
      <c r="HWR114" s="632" t="e">
        <f>(IF(HWR47-#REF!&lt;0,0,HWR47-#REF!)+#REF!)*1.21+IF($D$5="Koncesija",-HWR63*0.21,0)</f>
        <v>#REF!</v>
      </c>
      <c r="HWS114" s="632" t="e">
        <f>(IF(HWS47-#REF!&lt;0,0,HWS47-#REF!)+#REF!)*1.21+IF($D$5="Koncesija",-HWS63*0.21,0)</f>
        <v>#REF!</v>
      </c>
      <c r="HWT114" s="632" t="e">
        <f>(IF(HWT47-#REF!&lt;0,0,HWT47-#REF!)+#REF!)*1.21+IF($D$5="Koncesija",-HWT63*0.21,0)</f>
        <v>#REF!</v>
      </c>
      <c r="HWU114" s="632" t="e">
        <f>(IF(HWU47-#REF!&lt;0,0,HWU47-#REF!)+#REF!)*1.21+IF($D$5="Koncesija",-HWU63*0.21,0)</f>
        <v>#REF!</v>
      </c>
      <c r="HWV114" s="632" t="e">
        <f>(IF(HWV47-#REF!&lt;0,0,HWV47-#REF!)+#REF!)*1.21+IF($D$5="Koncesija",-HWV63*0.21,0)</f>
        <v>#REF!</v>
      </c>
      <c r="HWW114" s="632" t="e">
        <f>(IF(HWW47-#REF!&lt;0,0,HWW47-#REF!)+#REF!)*1.21+IF($D$5="Koncesija",-HWW63*0.21,0)</f>
        <v>#REF!</v>
      </c>
      <c r="HWX114" s="632" t="e">
        <f>(IF(HWX47-#REF!&lt;0,0,HWX47-#REF!)+#REF!)*1.21+IF($D$5="Koncesija",-HWX63*0.21,0)</f>
        <v>#REF!</v>
      </c>
      <c r="HWY114" s="632" t="e">
        <f>(IF(HWY47-#REF!&lt;0,0,HWY47-#REF!)+#REF!)*1.21+IF($D$5="Koncesija",-HWY63*0.21,0)</f>
        <v>#REF!</v>
      </c>
      <c r="HWZ114" s="632" t="e">
        <f>(IF(HWZ47-#REF!&lt;0,0,HWZ47-#REF!)+#REF!)*1.21+IF($D$5="Koncesija",-HWZ63*0.21,0)</f>
        <v>#REF!</v>
      </c>
      <c r="HXA114" s="632" t="e">
        <f>(IF(HXA47-#REF!&lt;0,0,HXA47-#REF!)+#REF!)*1.21+IF($D$5="Koncesija",-HXA63*0.21,0)</f>
        <v>#REF!</v>
      </c>
      <c r="HXB114" s="632" t="e">
        <f>(IF(HXB47-#REF!&lt;0,0,HXB47-#REF!)+#REF!)*1.21+IF($D$5="Koncesija",-HXB63*0.21,0)</f>
        <v>#REF!</v>
      </c>
      <c r="HXC114" s="632" t="e">
        <f>(IF(HXC47-#REF!&lt;0,0,HXC47-#REF!)+#REF!)*1.21+IF($D$5="Koncesija",-HXC63*0.21,0)</f>
        <v>#REF!</v>
      </c>
      <c r="HXD114" s="632" t="e">
        <f>(IF(HXD47-#REF!&lt;0,0,HXD47-#REF!)+#REF!)*1.21+IF($D$5="Koncesija",-HXD63*0.21,0)</f>
        <v>#REF!</v>
      </c>
      <c r="HXE114" s="632" t="e">
        <f>(IF(HXE47-#REF!&lt;0,0,HXE47-#REF!)+#REF!)*1.21+IF($D$5="Koncesija",-HXE63*0.21,0)</f>
        <v>#REF!</v>
      </c>
      <c r="HXF114" s="632" t="e">
        <f>(IF(HXF47-#REF!&lt;0,0,HXF47-#REF!)+#REF!)*1.21+IF($D$5="Koncesija",-HXF63*0.21,0)</f>
        <v>#REF!</v>
      </c>
      <c r="HXG114" s="632" t="e">
        <f>(IF(HXG47-#REF!&lt;0,0,HXG47-#REF!)+#REF!)*1.21+IF($D$5="Koncesija",-HXG63*0.21,0)</f>
        <v>#REF!</v>
      </c>
      <c r="HXH114" s="632" t="e">
        <f>(IF(HXH47-#REF!&lt;0,0,HXH47-#REF!)+#REF!)*1.21+IF($D$5="Koncesija",-HXH63*0.21,0)</f>
        <v>#REF!</v>
      </c>
      <c r="HXI114" s="632" t="e">
        <f>(IF(HXI47-#REF!&lt;0,0,HXI47-#REF!)+#REF!)*1.21+IF($D$5="Koncesija",-HXI63*0.21,0)</f>
        <v>#REF!</v>
      </c>
      <c r="HXJ114" s="632" t="e">
        <f>(IF(HXJ47-#REF!&lt;0,0,HXJ47-#REF!)+#REF!)*1.21+IF($D$5="Koncesija",-HXJ63*0.21,0)</f>
        <v>#REF!</v>
      </c>
      <c r="HXK114" s="632" t="e">
        <f>(IF(HXK47-#REF!&lt;0,0,HXK47-#REF!)+#REF!)*1.21+IF($D$5="Koncesija",-HXK63*0.21,0)</f>
        <v>#REF!</v>
      </c>
      <c r="HXL114" s="632" t="e">
        <f>(IF(HXL47-#REF!&lt;0,0,HXL47-#REF!)+#REF!)*1.21+IF($D$5="Koncesija",-HXL63*0.21,0)</f>
        <v>#REF!</v>
      </c>
      <c r="HXM114" s="632" t="e">
        <f>(IF(HXM47-#REF!&lt;0,0,HXM47-#REF!)+#REF!)*1.21+IF($D$5="Koncesija",-HXM63*0.21,0)</f>
        <v>#REF!</v>
      </c>
      <c r="HXN114" s="632" t="e">
        <f>(IF(HXN47-#REF!&lt;0,0,HXN47-#REF!)+#REF!)*1.21+IF($D$5="Koncesija",-HXN63*0.21,0)</f>
        <v>#REF!</v>
      </c>
      <c r="HXO114" s="632" t="e">
        <f>(IF(HXO47-#REF!&lt;0,0,HXO47-#REF!)+#REF!)*1.21+IF($D$5="Koncesija",-HXO63*0.21,0)</f>
        <v>#REF!</v>
      </c>
      <c r="HXP114" s="632" t="e">
        <f>(IF(HXP47-#REF!&lt;0,0,HXP47-#REF!)+#REF!)*1.21+IF($D$5="Koncesija",-HXP63*0.21,0)</f>
        <v>#REF!</v>
      </c>
      <c r="HXQ114" s="632" t="e">
        <f>(IF(HXQ47-#REF!&lt;0,0,HXQ47-#REF!)+#REF!)*1.21+IF($D$5="Koncesija",-HXQ63*0.21,0)</f>
        <v>#REF!</v>
      </c>
      <c r="HXR114" s="632" t="e">
        <f>(IF(HXR47-#REF!&lt;0,0,HXR47-#REF!)+#REF!)*1.21+IF($D$5="Koncesija",-HXR63*0.21,0)</f>
        <v>#REF!</v>
      </c>
      <c r="HXS114" s="632" t="e">
        <f>(IF(HXS47-#REF!&lt;0,0,HXS47-#REF!)+#REF!)*1.21+IF($D$5="Koncesija",-HXS63*0.21,0)</f>
        <v>#REF!</v>
      </c>
      <c r="HXT114" s="632" t="e">
        <f>(IF(HXT47-#REF!&lt;0,0,HXT47-#REF!)+#REF!)*1.21+IF($D$5="Koncesija",-HXT63*0.21,0)</f>
        <v>#REF!</v>
      </c>
      <c r="HXU114" s="632" t="e">
        <f>(IF(HXU47-#REF!&lt;0,0,HXU47-#REF!)+#REF!)*1.21+IF($D$5="Koncesija",-HXU63*0.21,0)</f>
        <v>#REF!</v>
      </c>
      <c r="HXV114" s="632" t="e">
        <f>(IF(HXV47-#REF!&lt;0,0,HXV47-#REF!)+#REF!)*1.21+IF($D$5="Koncesija",-HXV63*0.21,0)</f>
        <v>#REF!</v>
      </c>
      <c r="HXW114" s="632" t="e">
        <f>(IF(HXW47-#REF!&lt;0,0,HXW47-#REF!)+#REF!)*1.21+IF($D$5="Koncesija",-HXW63*0.21,0)</f>
        <v>#REF!</v>
      </c>
      <c r="HXX114" s="632" t="e">
        <f>(IF(HXX47-#REF!&lt;0,0,HXX47-#REF!)+#REF!)*1.21+IF($D$5="Koncesija",-HXX63*0.21,0)</f>
        <v>#REF!</v>
      </c>
      <c r="HXY114" s="632" t="e">
        <f>(IF(HXY47-#REF!&lt;0,0,HXY47-#REF!)+#REF!)*1.21+IF($D$5="Koncesija",-HXY63*0.21,0)</f>
        <v>#REF!</v>
      </c>
      <c r="HXZ114" s="632" t="e">
        <f>(IF(HXZ47-#REF!&lt;0,0,HXZ47-#REF!)+#REF!)*1.21+IF($D$5="Koncesija",-HXZ63*0.21,0)</f>
        <v>#REF!</v>
      </c>
      <c r="HYA114" s="632" t="e">
        <f>(IF(HYA47-#REF!&lt;0,0,HYA47-#REF!)+#REF!)*1.21+IF($D$5="Koncesija",-HYA63*0.21,0)</f>
        <v>#REF!</v>
      </c>
      <c r="HYB114" s="632" t="e">
        <f>(IF(HYB47-#REF!&lt;0,0,HYB47-#REF!)+#REF!)*1.21+IF($D$5="Koncesija",-HYB63*0.21,0)</f>
        <v>#REF!</v>
      </c>
      <c r="HYC114" s="632" t="e">
        <f>(IF(HYC47-#REF!&lt;0,0,HYC47-#REF!)+#REF!)*1.21+IF($D$5="Koncesija",-HYC63*0.21,0)</f>
        <v>#REF!</v>
      </c>
      <c r="HYD114" s="632" t="e">
        <f>(IF(HYD47-#REF!&lt;0,0,HYD47-#REF!)+#REF!)*1.21+IF($D$5="Koncesija",-HYD63*0.21,0)</f>
        <v>#REF!</v>
      </c>
      <c r="HYE114" s="632" t="e">
        <f>(IF(HYE47-#REF!&lt;0,0,HYE47-#REF!)+#REF!)*1.21+IF($D$5="Koncesija",-HYE63*0.21,0)</f>
        <v>#REF!</v>
      </c>
      <c r="HYF114" s="632" t="e">
        <f>(IF(HYF47-#REF!&lt;0,0,HYF47-#REF!)+#REF!)*1.21+IF($D$5="Koncesija",-HYF63*0.21,0)</f>
        <v>#REF!</v>
      </c>
      <c r="HYG114" s="632" t="e">
        <f>(IF(HYG47-#REF!&lt;0,0,HYG47-#REF!)+#REF!)*1.21+IF($D$5="Koncesija",-HYG63*0.21,0)</f>
        <v>#REF!</v>
      </c>
      <c r="HYH114" s="632" t="e">
        <f>(IF(HYH47-#REF!&lt;0,0,HYH47-#REF!)+#REF!)*1.21+IF($D$5="Koncesija",-HYH63*0.21,0)</f>
        <v>#REF!</v>
      </c>
      <c r="HYI114" s="632" t="e">
        <f>(IF(HYI47-#REF!&lt;0,0,HYI47-#REF!)+#REF!)*1.21+IF($D$5="Koncesija",-HYI63*0.21,0)</f>
        <v>#REF!</v>
      </c>
      <c r="HYJ114" s="632" t="e">
        <f>(IF(HYJ47-#REF!&lt;0,0,HYJ47-#REF!)+#REF!)*1.21+IF($D$5="Koncesija",-HYJ63*0.21,0)</f>
        <v>#REF!</v>
      </c>
      <c r="HYK114" s="632" t="e">
        <f>(IF(HYK47-#REF!&lt;0,0,HYK47-#REF!)+#REF!)*1.21+IF($D$5="Koncesija",-HYK63*0.21,0)</f>
        <v>#REF!</v>
      </c>
      <c r="HYL114" s="632" t="e">
        <f>(IF(HYL47-#REF!&lt;0,0,HYL47-#REF!)+#REF!)*1.21+IF($D$5="Koncesija",-HYL63*0.21,0)</f>
        <v>#REF!</v>
      </c>
      <c r="HYM114" s="632" t="e">
        <f>(IF(HYM47-#REF!&lt;0,0,HYM47-#REF!)+#REF!)*1.21+IF($D$5="Koncesija",-HYM63*0.21,0)</f>
        <v>#REF!</v>
      </c>
      <c r="HYN114" s="632" t="e">
        <f>(IF(HYN47-#REF!&lt;0,0,HYN47-#REF!)+#REF!)*1.21+IF($D$5="Koncesija",-HYN63*0.21,0)</f>
        <v>#REF!</v>
      </c>
      <c r="HYO114" s="632" t="e">
        <f>(IF(HYO47-#REF!&lt;0,0,HYO47-#REF!)+#REF!)*1.21+IF($D$5="Koncesija",-HYO63*0.21,0)</f>
        <v>#REF!</v>
      </c>
      <c r="HYP114" s="632" t="e">
        <f>(IF(HYP47-#REF!&lt;0,0,HYP47-#REF!)+#REF!)*1.21+IF($D$5="Koncesija",-HYP63*0.21,0)</f>
        <v>#REF!</v>
      </c>
      <c r="HYQ114" s="632" t="e">
        <f>(IF(HYQ47-#REF!&lt;0,0,HYQ47-#REF!)+#REF!)*1.21+IF($D$5="Koncesija",-HYQ63*0.21,0)</f>
        <v>#REF!</v>
      </c>
      <c r="HYR114" s="632" t="e">
        <f>(IF(HYR47-#REF!&lt;0,0,HYR47-#REF!)+#REF!)*1.21+IF($D$5="Koncesija",-HYR63*0.21,0)</f>
        <v>#REF!</v>
      </c>
      <c r="HYS114" s="632" t="e">
        <f>(IF(HYS47-#REF!&lt;0,0,HYS47-#REF!)+#REF!)*1.21+IF($D$5="Koncesija",-HYS63*0.21,0)</f>
        <v>#REF!</v>
      </c>
      <c r="HYT114" s="632" t="e">
        <f>(IF(HYT47-#REF!&lt;0,0,HYT47-#REF!)+#REF!)*1.21+IF($D$5="Koncesija",-HYT63*0.21,0)</f>
        <v>#REF!</v>
      </c>
      <c r="HYU114" s="632" t="e">
        <f>(IF(HYU47-#REF!&lt;0,0,HYU47-#REF!)+#REF!)*1.21+IF($D$5="Koncesija",-HYU63*0.21,0)</f>
        <v>#REF!</v>
      </c>
      <c r="HYV114" s="632" t="e">
        <f>(IF(HYV47-#REF!&lt;0,0,HYV47-#REF!)+#REF!)*1.21+IF($D$5="Koncesija",-HYV63*0.21,0)</f>
        <v>#REF!</v>
      </c>
      <c r="HYW114" s="632" t="e">
        <f>(IF(HYW47-#REF!&lt;0,0,HYW47-#REF!)+#REF!)*1.21+IF($D$5="Koncesija",-HYW63*0.21,0)</f>
        <v>#REF!</v>
      </c>
      <c r="HYX114" s="632" t="e">
        <f>(IF(HYX47-#REF!&lt;0,0,HYX47-#REF!)+#REF!)*1.21+IF($D$5="Koncesija",-HYX63*0.21,0)</f>
        <v>#REF!</v>
      </c>
      <c r="HYY114" s="632" t="e">
        <f>(IF(HYY47-#REF!&lt;0,0,HYY47-#REF!)+#REF!)*1.21+IF($D$5="Koncesija",-HYY63*0.21,0)</f>
        <v>#REF!</v>
      </c>
      <c r="HYZ114" s="632" t="e">
        <f>(IF(HYZ47-#REF!&lt;0,0,HYZ47-#REF!)+#REF!)*1.21+IF($D$5="Koncesija",-HYZ63*0.21,0)</f>
        <v>#REF!</v>
      </c>
      <c r="HZA114" s="632" t="e">
        <f>(IF(HZA47-#REF!&lt;0,0,HZA47-#REF!)+#REF!)*1.21+IF($D$5="Koncesija",-HZA63*0.21,0)</f>
        <v>#REF!</v>
      </c>
      <c r="HZB114" s="632" t="e">
        <f>(IF(HZB47-#REF!&lt;0,0,HZB47-#REF!)+#REF!)*1.21+IF($D$5="Koncesija",-HZB63*0.21,0)</f>
        <v>#REF!</v>
      </c>
      <c r="HZC114" s="632" t="e">
        <f>(IF(HZC47-#REF!&lt;0,0,HZC47-#REF!)+#REF!)*1.21+IF($D$5="Koncesija",-HZC63*0.21,0)</f>
        <v>#REF!</v>
      </c>
      <c r="HZD114" s="632" t="e">
        <f>(IF(HZD47-#REF!&lt;0,0,HZD47-#REF!)+#REF!)*1.21+IF($D$5="Koncesija",-HZD63*0.21,0)</f>
        <v>#REF!</v>
      </c>
      <c r="HZE114" s="632" t="e">
        <f>(IF(HZE47-#REF!&lt;0,0,HZE47-#REF!)+#REF!)*1.21+IF($D$5="Koncesija",-HZE63*0.21,0)</f>
        <v>#REF!</v>
      </c>
      <c r="HZF114" s="632" t="e">
        <f>(IF(HZF47-#REF!&lt;0,0,HZF47-#REF!)+#REF!)*1.21+IF($D$5="Koncesija",-HZF63*0.21,0)</f>
        <v>#REF!</v>
      </c>
      <c r="HZG114" s="632" t="e">
        <f>(IF(HZG47-#REF!&lt;0,0,HZG47-#REF!)+#REF!)*1.21+IF($D$5="Koncesija",-HZG63*0.21,0)</f>
        <v>#REF!</v>
      </c>
      <c r="HZH114" s="632" t="e">
        <f>(IF(HZH47-#REF!&lt;0,0,HZH47-#REF!)+#REF!)*1.21+IF($D$5="Koncesija",-HZH63*0.21,0)</f>
        <v>#REF!</v>
      </c>
      <c r="HZI114" s="632" t="e">
        <f>(IF(HZI47-#REF!&lt;0,0,HZI47-#REF!)+#REF!)*1.21+IF($D$5="Koncesija",-HZI63*0.21,0)</f>
        <v>#REF!</v>
      </c>
      <c r="HZJ114" s="632" t="e">
        <f>(IF(HZJ47-#REF!&lt;0,0,HZJ47-#REF!)+#REF!)*1.21+IF($D$5="Koncesija",-HZJ63*0.21,0)</f>
        <v>#REF!</v>
      </c>
      <c r="HZK114" s="632" t="e">
        <f>(IF(HZK47-#REF!&lt;0,0,HZK47-#REF!)+#REF!)*1.21+IF($D$5="Koncesija",-HZK63*0.21,0)</f>
        <v>#REF!</v>
      </c>
      <c r="HZL114" s="632" t="e">
        <f>(IF(HZL47-#REF!&lt;0,0,HZL47-#REF!)+#REF!)*1.21+IF($D$5="Koncesija",-HZL63*0.21,0)</f>
        <v>#REF!</v>
      </c>
      <c r="HZM114" s="632" t="e">
        <f>(IF(HZM47-#REF!&lt;0,0,HZM47-#REF!)+#REF!)*1.21+IF($D$5="Koncesija",-HZM63*0.21,0)</f>
        <v>#REF!</v>
      </c>
      <c r="HZN114" s="632" t="e">
        <f>(IF(HZN47-#REF!&lt;0,0,HZN47-#REF!)+#REF!)*1.21+IF($D$5="Koncesija",-HZN63*0.21,0)</f>
        <v>#REF!</v>
      </c>
      <c r="HZO114" s="632" t="e">
        <f>(IF(HZO47-#REF!&lt;0,0,HZO47-#REF!)+#REF!)*1.21+IF($D$5="Koncesija",-HZO63*0.21,0)</f>
        <v>#REF!</v>
      </c>
      <c r="HZP114" s="632" t="e">
        <f>(IF(HZP47-#REF!&lt;0,0,HZP47-#REF!)+#REF!)*1.21+IF($D$5="Koncesija",-HZP63*0.21,0)</f>
        <v>#REF!</v>
      </c>
      <c r="HZQ114" s="632" t="e">
        <f>(IF(HZQ47-#REF!&lt;0,0,HZQ47-#REF!)+#REF!)*1.21+IF($D$5="Koncesija",-HZQ63*0.21,0)</f>
        <v>#REF!</v>
      </c>
      <c r="HZR114" s="632" t="e">
        <f>(IF(HZR47-#REF!&lt;0,0,HZR47-#REF!)+#REF!)*1.21+IF($D$5="Koncesija",-HZR63*0.21,0)</f>
        <v>#REF!</v>
      </c>
      <c r="HZS114" s="632" t="e">
        <f>(IF(HZS47-#REF!&lt;0,0,HZS47-#REF!)+#REF!)*1.21+IF($D$5="Koncesija",-HZS63*0.21,0)</f>
        <v>#REF!</v>
      </c>
      <c r="HZT114" s="632" t="e">
        <f>(IF(HZT47-#REF!&lt;0,0,HZT47-#REF!)+#REF!)*1.21+IF($D$5="Koncesija",-HZT63*0.21,0)</f>
        <v>#REF!</v>
      </c>
      <c r="HZU114" s="632" t="e">
        <f>(IF(HZU47-#REF!&lt;0,0,HZU47-#REF!)+#REF!)*1.21+IF($D$5="Koncesija",-HZU63*0.21,0)</f>
        <v>#REF!</v>
      </c>
      <c r="HZV114" s="632" t="e">
        <f>(IF(HZV47-#REF!&lt;0,0,HZV47-#REF!)+#REF!)*1.21+IF($D$5="Koncesija",-HZV63*0.21,0)</f>
        <v>#REF!</v>
      </c>
      <c r="HZW114" s="632" t="e">
        <f>(IF(HZW47-#REF!&lt;0,0,HZW47-#REF!)+#REF!)*1.21+IF($D$5="Koncesija",-HZW63*0.21,0)</f>
        <v>#REF!</v>
      </c>
      <c r="HZX114" s="632" t="e">
        <f>(IF(HZX47-#REF!&lt;0,0,HZX47-#REF!)+#REF!)*1.21+IF($D$5="Koncesija",-HZX63*0.21,0)</f>
        <v>#REF!</v>
      </c>
      <c r="HZY114" s="632" t="e">
        <f>(IF(HZY47-#REF!&lt;0,0,HZY47-#REF!)+#REF!)*1.21+IF($D$5="Koncesija",-HZY63*0.21,0)</f>
        <v>#REF!</v>
      </c>
      <c r="HZZ114" s="632" t="e">
        <f>(IF(HZZ47-#REF!&lt;0,0,HZZ47-#REF!)+#REF!)*1.21+IF($D$5="Koncesija",-HZZ63*0.21,0)</f>
        <v>#REF!</v>
      </c>
      <c r="IAA114" s="632" t="e">
        <f>(IF(IAA47-#REF!&lt;0,0,IAA47-#REF!)+#REF!)*1.21+IF($D$5="Koncesija",-IAA63*0.21,0)</f>
        <v>#REF!</v>
      </c>
      <c r="IAB114" s="632" t="e">
        <f>(IF(IAB47-#REF!&lt;0,0,IAB47-#REF!)+#REF!)*1.21+IF($D$5="Koncesija",-IAB63*0.21,0)</f>
        <v>#REF!</v>
      </c>
      <c r="IAC114" s="632" t="e">
        <f>(IF(IAC47-#REF!&lt;0,0,IAC47-#REF!)+#REF!)*1.21+IF($D$5="Koncesija",-IAC63*0.21,0)</f>
        <v>#REF!</v>
      </c>
      <c r="IAD114" s="632" t="e">
        <f>(IF(IAD47-#REF!&lt;0,0,IAD47-#REF!)+#REF!)*1.21+IF($D$5="Koncesija",-IAD63*0.21,0)</f>
        <v>#REF!</v>
      </c>
      <c r="IAE114" s="632" t="e">
        <f>(IF(IAE47-#REF!&lt;0,0,IAE47-#REF!)+#REF!)*1.21+IF($D$5="Koncesija",-IAE63*0.21,0)</f>
        <v>#REF!</v>
      </c>
      <c r="IAF114" s="632" t="e">
        <f>(IF(IAF47-#REF!&lt;0,0,IAF47-#REF!)+#REF!)*1.21+IF($D$5="Koncesija",-IAF63*0.21,0)</f>
        <v>#REF!</v>
      </c>
      <c r="IAG114" s="632" t="e">
        <f>(IF(IAG47-#REF!&lt;0,0,IAG47-#REF!)+#REF!)*1.21+IF($D$5="Koncesija",-IAG63*0.21,0)</f>
        <v>#REF!</v>
      </c>
      <c r="IAH114" s="632" t="e">
        <f>(IF(IAH47-#REF!&lt;0,0,IAH47-#REF!)+#REF!)*1.21+IF($D$5="Koncesija",-IAH63*0.21,0)</f>
        <v>#REF!</v>
      </c>
      <c r="IAI114" s="632" t="e">
        <f>(IF(IAI47-#REF!&lt;0,0,IAI47-#REF!)+#REF!)*1.21+IF($D$5="Koncesija",-IAI63*0.21,0)</f>
        <v>#REF!</v>
      </c>
      <c r="IAJ114" s="632" t="e">
        <f>(IF(IAJ47-#REF!&lt;0,0,IAJ47-#REF!)+#REF!)*1.21+IF($D$5="Koncesija",-IAJ63*0.21,0)</f>
        <v>#REF!</v>
      </c>
      <c r="IAK114" s="632" t="e">
        <f>(IF(IAK47-#REF!&lt;0,0,IAK47-#REF!)+#REF!)*1.21+IF($D$5="Koncesija",-IAK63*0.21,0)</f>
        <v>#REF!</v>
      </c>
      <c r="IAL114" s="632" t="e">
        <f>(IF(IAL47-#REF!&lt;0,0,IAL47-#REF!)+#REF!)*1.21+IF($D$5="Koncesija",-IAL63*0.21,0)</f>
        <v>#REF!</v>
      </c>
      <c r="IAM114" s="632" t="e">
        <f>(IF(IAM47-#REF!&lt;0,0,IAM47-#REF!)+#REF!)*1.21+IF($D$5="Koncesija",-IAM63*0.21,0)</f>
        <v>#REF!</v>
      </c>
      <c r="IAN114" s="632" t="e">
        <f>(IF(IAN47-#REF!&lt;0,0,IAN47-#REF!)+#REF!)*1.21+IF($D$5="Koncesija",-IAN63*0.21,0)</f>
        <v>#REF!</v>
      </c>
      <c r="IAO114" s="632" t="e">
        <f>(IF(IAO47-#REF!&lt;0,0,IAO47-#REF!)+#REF!)*1.21+IF($D$5="Koncesija",-IAO63*0.21,0)</f>
        <v>#REF!</v>
      </c>
      <c r="IAP114" s="632" t="e">
        <f>(IF(IAP47-#REF!&lt;0,0,IAP47-#REF!)+#REF!)*1.21+IF($D$5="Koncesija",-IAP63*0.21,0)</f>
        <v>#REF!</v>
      </c>
      <c r="IAQ114" s="632" t="e">
        <f>(IF(IAQ47-#REF!&lt;0,0,IAQ47-#REF!)+#REF!)*1.21+IF($D$5="Koncesija",-IAQ63*0.21,0)</f>
        <v>#REF!</v>
      </c>
      <c r="IAR114" s="632" t="e">
        <f>(IF(IAR47-#REF!&lt;0,0,IAR47-#REF!)+#REF!)*1.21+IF($D$5="Koncesija",-IAR63*0.21,0)</f>
        <v>#REF!</v>
      </c>
      <c r="IAS114" s="632" t="e">
        <f>(IF(IAS47-#REF!&lt;0,0,IAS47-#REF!)+#REF!)*1.21+IF($D$5="Koncesija",-IAS63*0.21,0)</f>
        <v>#REF!</v>
      </c>
      <c r="IAT114" s="632" t="e">
        <f>(IF(IAT47-#REF!&lt;0,0,IAT47-#REF!)+#REF!)*1.21+IF($D$5="Koncesija",-IAT63*0.21,0)</f>
        <v>#REF!</v>
      </c>
      <c r="IAU114" s="632" t="e">
        <f>(IF(IAU47-#REF!&lt;0,0,IAU47-#REF!)+#REF!)*1.21+IF($D$5="Koncesija",-IAU63*0.21,0)</f>
        <v>#REF!</v>
      </c>
      <c r="IAV114" s="632" t="e">
        <f>(IF(IAV47-#REF!&lt;0,0,IAV47-#REF!)+#REF!)*1.21+IF($D$5="Koncesija",-IAV63*0.21,0)</f>
        <v>#REF!</v>
      </c>
      <c r="IAW114" s="632" t="e">
        <f>(IF(IAW47-#REF!&lt;0,0,IAW47-#REF!)+#REF!)*1.21+IF($D$5="Koncesija",-IAW63*0.21,0)</f>
        <v>#REF!</v>
      </c>
      <c r="IAX114" s="632" t="e">
        <f>(IF(IAX47-#REF!&lt;0,0,IAX47-#REF!)+#REF!)*1.21+IF($D$5="Koncesija",-IAX63*0.21,0)</f>
        <v>#REF!</v>
      </c>
      <c r="IAY114" s="632" t="e">
        <f>(IF(IAY47-#REF!&lt;0,0,IAY47-#REF!)+#REF!)*1.21+IF($D$5="Koncesija",-IAY63*0.21,0)</f>
        <v>#REF!</v>
      </c>
      <c r="IAZ114" s="632" t="e">
        <f>(IF(IAZ47-#REF!&lt;0,0,IAZ47-#REF!)+#REF!)*1.21+IF($D$5="Koncesija",-IAZ63*0.21,0)</f>
        <v>#REF!</v>
      </c>
      <c r="IBA114" s="632" t="e">
        <f>(IF(IBA47-#REF!&lt;0,0,IBA47-#REF!)+#REF!)*1.21+IF($D$5="Koncesija",-IBA63*0.21,0)</f>
        <v>#REF!</v>
      </c>
      <c r="IBB114" s="632" t="e">
        <f>(IF(IBB47-#REF!&lt;0,0,IBB47-#REF!)+#REF!)*1.21+IF($D$5="Koncesija",-IBB63*0.21,0)</f>
        <v>#REF!</v>
      </c>
      <c r="IBC114" s="632" t="e">
        <f>(IF(IBC47-#REF!&lt;0,0,IBC47-#REF!)+#REF!)*1.21+IF($D$5="Koncesija",-IBC63*0.21,0)</f>
        <v>#REF!</v>
      </c>
      <c r="IBD114" s="632" t="e">
        <f>(IF(IBD47-#REF!&lt;0,0,IBD47-#REF!)+#REF!)*1.21+IF($D$5="Koncesija",-IBD63*0.21,0)</f>
        <v>#REF!</v>
      </c>
      <c r="IBE114" s="632" t="e">
        <f>(IF(IBE47-#REF!&lt;0,0,IBE47-#REF!)+#REF!)*1.21+IF($D$5="Koncesija",-IBE63*0.21,0)</f>
        <v>#REF!</v>
      </c>
      <c r="IBF114" s="632" t="e">
        <f>(IF(IBF47-#REF!&lt;0,0,IBF47-#REF!)+#REF!)*1.21+IF($D$5="Koncesija",-IBF63*0.21,0)</f>
        <v>#REF!</v>
      </c>
      <c r="IBG114" s="632" t="e">
        <f>(IF(IBG47-#REF!&lt;0,0,IBG47-#REF!)+#REF!)*1.21+IF($D$5="Koncesija",-IBG63*0.21,0)</f>
        <v>#REF!</v>
      </c>
      <c r="IBH114" s="632" t="e">
        <f>(IF(IBH47-#REF!&lt;0,0,IBH47-#REF!)+#REF!)*1.21+IF($D$5="Koncesija",-IBH63*0.21,0)</f>
        <v>#REF!</v>
      </c>
      <c r="IBI114" s="632" t="e">
        <f>(IF(IBI47-#REF!&lt;0,0,IBI47-#REF!)+#REF!)*1.21+IF($D$5="Koncesija",-IBI63*0.21,0)</f>
        <v>#REF!</v>
      </c>
      <c r="IBJ114" s="632" t="e">
        <f>(IF(IBJ47-#REF!&lt;0,0,IBJ47-#REF!)+#REF!)*1.21+IF($D$5="Koncesija",-IBJ63*0.21,0)</f>
        <v>#REF!</v>
      </c>
      <c r="IBK114" s="632" t="e">
        <f>(IF(IBK47-#REF!&lt;0,0,IBK47-#REF!)+#REF!)*1.21+IF($D$5="Koncesija",-IBK63*0.21,0)</f>
        <v>#REF!</v>
      </c>
      <c r="IBL114" s="632" t="e">
        <f>(IF(IBL47-#REF!&lt;0,0,IBL47-#REF!)+#REF!)*1.21+IF($D$5="Koncesija",-IBL63*0.21,0)</f>
        <v>#REF!</v>
      </c>
      <c r="IBM114" s="632" t="e">
        <f>(IF(IBM47-#REF!&lt;0,0,IBM47-#REF!)+#REF!)*1.21+IF($D$5="Koncesija",-IBM63*0.21,0)</f>
        <v>#REF!</v>
      </c>
      <c r="IBN114" s="632" t="e">
        <f>(IF(IBN47-#REF!&lt;0,0,IBN47-#REF!)+#REF!)*1.21+IF($D$5="Koncesija",-IBN63*0.21,0)</f>
        <v>#REF!</v>
      </c>
      <c r="IBO114" s="632" t="e">
        <f>(IF(IBO47-#REF!&lt;0,0,IBO47-#REF!)+#REF!)*1.21+IF($D$5="Koncesija",-IBO63*0.21,0)</f>
        <v>#REF!</v>
      </c>
      <c r="IBP114" s="632" t="e">
        <f>(IF(IBP47-#REF!&lt;0,0,IBP47-#REF!)+#REF!)*1.21+IF($D$5="Koncesija",-IBP63*0.21,0)</f>
        <v>#REF!</v>
      </c>
      <c r="IBQ114" s="632" t="e">
        <f>(IF(IBQ47-#REF!&lt;0,0,IBQ47-#REF!)+#REF!)*1.21+IF($D$5="Koncesija",-IBQ63*0.21,0)</f>
        <v>#REF!</v>
      </c>
      <c r="IBR114" s="632" t="e">
        <f>(IF(IBR47-#REF!&lt;0,0,IBR47-#REF!)+#REF!)*1.21+IF($D$5="Koncesija",-IBR63*0.21,0)</f>
        <v>#REF!</v>
      </c>
      <c r="IBS114" s="632" t="e">
        <f>(IF(IBS47-#REF!&lt;0,0,IBS47-#REF!)+#REF!)*1.21+IF($D$5="Koncesija",-IBS63*0.21,0)</f>
        <v>#REF!</v>
      </c>
      <c r="IBT114" s="632" t="e">
        <f>(IF(IBT47-#REF!&lt;0,0,IBT47-#REF!)+#REF!)*1.21+IF($D$5="Koncesija",-IBT63*0.21,0)</f>
        <v>#REF!</v>
      </c>
      <c r="IBU114" s="632" t="e">
        <f>(IF(IBU47-#REF!&lt;0,0,IBU47-#REF!)+#REF!)*1.21+IF($D$5="Koncesija",-IBU63*0.21,0)</f>
        <v>#REF!</v>
      </c>
      <c r="IBV114" s="632" t="e">
        <f>(IF(IBV47-#REF!&lt;0,0,IBV47-#REF!)+#REF!)*1.21+IF($D$5="Koncesija",-IBV63*0.21,0)</f>
        <v>#REF!</v>
      </c>
      <c r="IBW114" s="632" t="e">
        <f>(IF(IBW47-#REF!&lt;0,0,IBW47-#REF!)+#REF!)*1.21+IF($D$5="Koncesija",-IBW63*0.21,0)</f>
        <v>#REF!</v>
      </c>
      <c r="IBX114" s="632" t="e">
        <f>(IF(IBX47-#REF!&lt;0,0,IBX47-#REF!)+#REF!)*1.21+IF($D$5="Koncesija",-IBX63*0.21,0)</f>
        <v>#REF!</v>
      </c>
      <c r="IBY114" s="632" t="e">
        <f>(IF(IBY47-#REF!&lt;0,0,IBY47-#REF!)+#REF!)*1.21+IF($D$5="Koncesija",-IBY63*0.21,0)</f>
        <v>#REF!</v>
      </c>
      <c r="IBZ114" s="632" t="e">
        <f>(IF(IBZ47-#REF!&lt;0,0,IBZ47-#REF!)+#REF!)*1.21+IF($D$5="Koncesija",-IBZ63*0.21,0)</f>
        <v>#REF!</v>
      </c>
      <c r="ICA114" s="632" t="e">
        <f>(IF(ICA47-#REF!&lt;0,0,ICA47-#REF!)+#REF!)*1.21+IF($D$5="Koncesija",-ICA63*0.21,0)</f>
        <v>#REF!</v>
      </c>
      <c r="ICB114" s="632" t="e">
        <f>(IF(ICB47-#REF!&lt;0,0,ICB47-#REF!)+#REF!)*1.21+IF($D$5="Koncesija",-ICB63*0.21,0)</f>
        <v>#REF!</v>
      </c>
      <c r="ICC114" s="632" t="e">
        <f>(IF(ICC47-#REF!&lt;0,0,ICC47-#REF!)+#REF!)*1.21+IF($D$5="Koncesija",-ICC63*0.21,0)</f>
        <v>#REF!</v>
      </c>
      <c r="ICD114" s="632" t="e">
        <f>(IF(ICD47-#REF!&lt;0,0,ICD47-#REF!)+#REF!)*1.21+IF($D$5="Koncesija",-ICD63*0.21,0)</f>
        <v>#REF!</v>
      </c>
      <c r="ICE114" s="632" t="e">
        <f>(IF(ICE47-#REF!&lt;0,0,ICE47-#REF!)+#REF!)*1.21+IF($D$5="Koncesija",-ICE63*0.21,0)</f>
        <v>#REF!</v>
      </c>
      <c r="ICF114" s="632" t="e">
        <f>(IF(ICF47-#REF!&lt;0,0,ICF47-#REF!)+#REF!)*1.21+IF($D$5="Koncesija",-ICF63*0.21,0)</f>
        <v>#REF!</v>
      </c>
      <c r="ICG114" s="632" t="e">
        <f>(IF(ICG47-#REF!&lt;0,0,ICG47-#REF!)+#REF!)*1.21+IF($D$5="Koncesija",-ICG63*0.21,0)</f>
        <v>#REF!</v>
      </c>
      <c r="ICH114" s="632" t="e">
        <f>(IF(ICH47-#REF!&lt;0,0,ICH47-#REF!)+#REF!)*1.21+IF($D$5="Koncesija",-ICH63*0.21,0)</f>
        <v>#REF!</v>
      </c>
      <c r="ICI114" s="632" t="e">
        <f>(IF(ICI47-#REF!&lt;0,0,ICI47-#REF!)+#REF!)*1.21+IF($D$5="Koncesija",-ICI63*0.21,0)</f>
        <v>#REF!</v>
      </c>
      <c r="ICJ114" s="632" t="e">
        <f>(IF(ICJ47-#REF!&lt;0,0,ICJ47-#REF!)+#REF!)*1.21+IF($D$5="Koncesija",-ICJ63*0.21,0)</f>
        <v>#REF!</v>
      </c>
      <c r="ICK114" s="632" t="e">
        <f>(IF(ICK47-#REF!&lt;0,0,ICK47-#REF!)+#REF!)*1.21+IF($D$5="Koncesija",-ICK63*0.21,0)</f>
        <v>#REF!</v>
      </c>
      <c r="ICL114" s="632" t="e">
        <f>(IF(ICL47-#REF!&lt;0,0,ICL47-#REF!)+#REF!)*1.21+IF($D$5="Koncesija",-ICL63*0.21,0)</f>
        <v>#REF!</v>
      </c>
      <c r="ICM114" s="632" t="e">
        <f>(IF(ICM47-#REF!&lt;0,0,ICM47-#REF!)+#REF!)*1.21+IF($D$5="Koncesija",-ICM63*0.21,0)</f>
        <v>#REF!</v>
      </c>
      <c r="ICN114" s="632" t="e">
        <f>(IF(ICN47-#REF!&lt;0,0,ICN47-#REF!)+#REF!)*1.21+IF($D$5="Koncesija",-ICN63*0.21,0)</f>
        <v>#REF!</v>
      </c>
      <c r="ICO114" s="632" t="e">
        <f>(IF(ICO47-#REF!&lt;0,0,ICO47-#REF!)+#REF!)*1.21+IF($D$5="Koncesija",-ICO63*0.21,0)</f>
        <v>#REF!</v>
      </c>
      <c r="ICP114" s="632" t="e">
        <f>(IF(ICP47-#REF!&lt;0,0,ICP47-#REF!)+#REF!)*1.21+IF($D$5="Koncesija",-ICP63*0.21,0)</f>
        <v>#REF!</v>
      </c>
      <c r="ICQ114" s="632" t="e">
        <f>(IF(ICQ47-#REF!&lt;0,0,ICQ47-#REF!)+#REF!)*1.21+IF($D$5="Koncesija",-ICQ63*0.21,0)</f>
        <v>#REF!</v>
      </c>
      <c r="ICR114" s="632" t="e">
        <f>(IF(ICR47-#REF!&lt;0,0,ICR47-#REF!)+#REF!)*1.21+IF($D$5="Koncesija",-ICR63*0.21,0)</f>
        <v>#REF!</v>
      </c>
      <c r="ICS114" s="632" t="e">
        <f>(IF(ICS47-#REF!&lt;0,0,ICS47-#REF!)+#REF!)*1.21+IF($D$5="Koncesija",-ICS63*0.21,0)</f>
        <v>#REF!</v>
      </c>
      <c r="ICT114" s="632" t="e">
        <f>(IF(ICT47-#REF!&lt;0,0,ICT47-#REF!)+#REF!)*1.21+IF($D$5="Koncesija",-ICT63*0.21,0)</f>
        <v>#REF!</v>
      </c>
      <c r="ICU114" s="632" t="e">
        <f>(IF(ICU47-#REF!&lt;0,0,ICU47-#REF!)+#REF!)*1.21+IF($D$5="Koncesija",-ICU63*0.21,0)</f>
        <v>#REF!</v>
      </c>
      <c r="ICV114" s="632" t="e">
        <f>(IF(ICV47-#REF!&lt;0,0,ICV47-#REF!)+#REF!)*1.21+IF($D$5="Koncesija",-ICV63*0.21,0)</f>
        <v>#REF!</v>
      </c>
      <c r="ICW114" s="632" t="e">
        <f>(IF(ICW47-#REF!&lt;0,0,ICW47-#REF!)+#REF!)*1.21+IF($D$5="Koncesija",-ICW63*0.21,0)</f>
        <v>#REF!</v>
      </c>
      <c r="ICX114" s="632" t="e">
        <f>(IF(ICX47-#REF!&lt;0,0,ICX47-#REF!)+#REF!)*1.21+IF($D$5="Koncesija",-ICX63*0.21,0)</f>
        <v>#REF!</v>
      </c>
      <c r="ICY114" s="632" t="e">
        <f>(IF(ICY47-#REF!&lt;0,0,ICY47-#REF!)+#REF!)*1.21+IF($D$5="Koncesija",-ICY63*0.21,0)</f>
        <v>#REF!</v>
      </c>
      <c r="ICZ114" s="632" t="e">
        <f>(IF(ICZ47-#REF!&lt;0,0,ICZ47-#REF!)+#REF!)*1.21+IF($D$5="Koncesija",-ICZ63*0.21,0)</f>
        <v>#REF!</v>
      </c>
      <c r="IDA114" s="632" t="e">
        <f>(IF(IDA47-#REF!&lt;0,0,IDA47-#REF!)+#REF!)*1.21+IF($D$5="Koncesija",-IDA63*0.21,0)</f>
        <v>#REF!</v>
      </c>
      <c r="IDB114" s="632" t="e">
        <f>(IF(IDB47-#REF!&lt;0,0,IDB47-#REF!)+#REF!)*1.21+IF($D$5="Koncesija",-IDB63*0.21,0)</f>
        <v>#REF!</v>
      </c>
      <c r="IDC114" s="632" t="e">
        <f>(IF(IDC47-#REF!&lt;0,0,IDC47-#REF!)+#REF!)*1.21+IF($D$5="Koncesija",-IDC63*0.21,0)</f>
        <v>#REF!</v>
      </c>
      <c r="IDD114" s="632" t="e">
        <f>(IF(IDD47-#REF!&lt;0,0,IDD47-#REF!)+#REF!)*1.21+IF($D$5="Koncesija",-IDD63*0.21,0)</f>
        <v>#REF!</v>
      </c>
      <c r="IDE114" s="632" t="e">
        <f>(IF(IDE47-#REF!&lt;0,0,IDE47-#REF!)+#REF!)*1.21+IF($D$5="Koncesija",-IDE63*0.21,0)</f>
        <v>#REF!</v>
      </c>
      <c r="IDF114" s="632" t="e">
        <f>(IF(IDF47-#REF!&lt;0,0,IDF47-#REF!)+#REF!)*1.21+IF($D$5="Koncesija",-IDF63*0.21,0)</f>
        <v>#REF!</v>
      </c>
      <c r="IDG114" s="632" t="e">
        <f>(IF(IDG47-#REF!&lt;0,0,IDG47-#REF!)+#REF!)*1.21+IF($D$5="Koncesija",-IDG63*0.21,0)</f>
        <v>#REF!</v>
      </c>
      <c r="IDH114" s="632" t="e">
        <f>(IF(IDH47-#REF!&lt;0,0,IDH47-#REF!)+#REF!)*1.21+IF($D$5="Koncesija",-IDH63*0.21,0)</f>
        <v>#REF!</v>
      </c>
      <c r="IDI114" s="632" t="e">
        <f>(IF(IDI47-#REF!&lt;0,0,IDI47-#REF!)+#REF!)*1.21+IF($D$5="Koncesija",-IDI63*0.21,0)</f>
        <v>#REF!</v>
      </c>
      <c r="IDJ114" s="632" t="e">
        <f>(IF(IDJ47-#REF!&lt;0,0,IDJ47-#REF!)+#REF!)*1.21+IF($D$5="Koncesija",-IDJ63*0.21,0)</f>
        <v>#REF!</v>
      </c>
      <c r="IDK114" s="632" t="e">
        <f>(IF(IDK47-#REF!&lt;0,0,IDK47-#REF!)+#REF!)*1.21+IF($D$5="Koncesija",-IDK63*0.21,0)</f>
        <v>#REF!</v>
      </c>
      <c r="IDL114" s="632" t="e">
        <f>(IF(IDL47-#REF!&lt;0,0,IDL47-#REF!)+#REF!)*1.21+IF($D$5="Koncesija",-IDL63*0.21,0)</f>
        <v>#REF!</v>
      </c>
      <c r="IDM114" s="632" t="e">
        <f>(IF(IDM47-#REF!&lt;0,0,IDM47-#REF!)+#REF!)*1.21+IF($D$5="Koncesija",-IDM63*0.21,0)</f>
        <v>#REF!</v>
      </c>
      <c r="IDN114" s="632" t="e">
        <f>(IF(IDN47-#REF!&lt;0,0,IDN47-#REF!)+#REF!)*1.21+IF($D$5="Koncesija",-IDN63*0.21,0)</f>
        <v>#REF!</v>
      </c>
      <c r="IDO114" s="632" t="e">
        <f>(IF(IDO47-#REF!&lt;0,0,IDO47-#REF!)+#REF!)*1.21+IF($D$5="Koncesija",-IDO63*0.21,0)</f>
        <v>#REF!</v>
      </c>
      <c r="IDP114" s="632" t="e">
        <f>(IF(IDP47-#REF!&lt;0,0,IDP47-#REF!)+#REF!)*1.21+IF($D$5="Koncesija",-IDP63*0.21,0)</f>
        <v>#REF!</v>
      </c>
      <c r="IDQ114" s="632" t="e">
        <f>(IF(IDQ47-#REF!&lt;0,0,IDQ47-#REF!)+#REF!)*1.21+IF($D$5="Koncesija",-IDQ63*0.21,0)</f>
        <v>#REF!</v>
      </c>
      <c r="IDR114" s="632" t="e">
        <f>(IF(IDR47-#REF!&lt;0,0,IDR47-#REF!)+#REF!)*1.21+IF($D$5="Koncesija",-IDR63*0.21,0)</f>
        <v>#REF!</v>
      </c>
      <c r="IDS114" s="632" t="e">
        <f>(IF(IDS47-#REF!&lt;0,0,IDS47-#REF!)+#REF!)*1.21+IF($D$5="Koncesija",-IDS63*0.21,0)</f>
        <v>#REF!</v>
      </c>
      <c r="IDT114" s="632" t="e">
        <f>(IF(IDT47-#REF!&lt;0,0,IDT47-#REF!)+#REF!)*1.21+IF($D$5="Koncesija",-IDT63*0.21,0)</f>
        <v>#REF!</v>
      </c>
      <c r="IDU114" s="632" t="e">
        <f>(IF(IDU47-#REF!&lt;0,0,IDU47-#REF!)+#REF!)*1.21+IF($D$5="Koncesija",-IDU63*0.21,0)</f>
        <v>#REF!</v>
      </c>
      <c r="IDV114" s="632" t="e">
        <f>(IF(IDV47-#REF!&lt;0,0,IDV47-#REF!)+#REF!)*1.21+IF($D$5="Koncesija",-IDV63*0.21,0)</f>
        <v>#REF!</v>
      </c>
      <c r="IDW114" s="632" t="e">
        <f>(IF(IDW47-#REF!&lt;0,0,IDW47-#REF!)+#REF!)*1.21+IF($D$5="Koncesija",-IDW63*0.21,0)</f>
        <v>#REF!</v>
      </c>
      <c r="IDX114" s="632" t="e">
        <f>(IF(IDX47-#REF!&lt;0,0,IDX47-#REF!)+#REF!)*1.21+IF($D$5="Koncesija",-IDX63*0.21,0)</f>
        <v>#REF!</v>
      </c>
      <c r="IDY114" s="632" t="e">
        <f>(IF(IDY47-#REF!&lt;0,0,IDY47-#REF!)+#REF!)*1.21+IF($D$5="Koncesija",-IDY63*0.21,0)</f>
        <v>#REF!</v>
      </c>
      <c r="IDZ114" s="632" t="e">
        <f>(IF(IDZ47-#REF!&lt;0,0,IDZ47-#REF!)+#REF!)*1.21+IF($D$5="Koncesija",-IDZ63*0.21,0)</f>
        <v>#REF!</v>
      </c>
      <c r="IEA114" s="632" t="e">
        <f>(IF(IEA47-#REF!&lt;0,0,IEA47-#REF!)+#REF!)*1.21+IF($D$5="Koncesija",-IEA63*0.21,0)</f>
        <v>#REF!</v>
      </c>
      <c r="IEB114" s="632" t="e">
        <f>(IF(IEB47-#REF!&lt;0,0,IEB47-#REF!)+#REF!)*1.21+IF($D$5="Koncesija",-IEB63*0.21,0)</f>
        <v>#REF!</v>
      </c>
      <c r="IEC114" s="632" t="e">
        <f>(IF(IEC47-#REF!&lt;0,0,IEC47-#REF!)+#REF!)*1.21+IF($D$5="Koncesija",-IEC63*0.21,0)</f>
        <v>#REF!</v>
      </c>
      <c r="IED114" s="632" t="e">
        <f>(IF(IED47-#REF!&lt;0,0,IED47-#REF!)+#REF!)*1.21+IF($D$5="Koncesija",-IED63*0.21,0)</f>
        <v>#REF!</v>
      </c>
      <c r="IEE114" s="632" t="e">
        <f>(IF(IEE47-#REF!&lt;0,0,IEE47-#REF!)+#REF!)*1.21+IF($D$5="Koncesija",-IEE63*0.21,0)</f>
        <v>#REF!</v>
      </c>
      <c r="IEF114" s="632" t="e">
        <f>(IF(IEF47-#REF!&lt;0,0,IEF47-#REF!)+#REF!)*1.21+IF($D$5="Koncesija",-IEF63*0.21,0)</f>
        <v>#REF!</v>
      </c>
      <c r="IEG114" s="632" t="e">
        <f>(IF(IEG47-#REF!&lt;0,0,IEG47-#REF!)+#REF!)*1.21+IF($D$5="Koncesija",-IEG63*0.21,0)</f>
        <v>#REF!</v>
      </c>
      <c r="IEH114" s="632" t="e">
        <f>(IF(IEH47-#REF!&lt;0,0,IEH47-#REF!)+#REF!)*1.21+IF($D$5="Koncesija",-IEH63*0.21,0)</f>
        <v>#REF!</v>
      </c>
      <c r="IEI114" s="632" t="e">
        <f>(IF(IEI47-#REF!&lt;0,0,IEI47-#REF!)+#REF!)*1.21+IF($D$5="Koncesija",-IEI63*0.21,0)</f>
        <v>#REF!</v>
      </c>
      <c r="IEJ114" s="632" t="e">
        <f>(IF(IEJ47-#REF!&lt;0,0,IEJ47-#REF!)+#REF!)*1.21+IF($D$5="Koncesija",-IEJ63*0.21,0)</f>
        <v>#REF!</v>
      </c>
      <c r="IEK114" s="632" t="e">
        <f>(IF(IEK47-#REF!&lt;0,0,IEK47-#REF!)+#REF!)*1.21+IF($D$5="Koncesija",-IEK63*0.21,0)</f>
        <v>#REF!</v>
      </c>
      <c r="IEL114" s="632" t="e">
        <f>(IF(IEL47-#REF!&lt;0,0,IEL47-#REF!)+#REF!)*1.21+IF($D$5="Koncesija",-IEL63*0.21,0)</f>
        <v>#REF!</v>
      </c>
      <c r="IEM114" s="632" t="e">
        <f>(IF(IEM47-#REF!&lt;0,0,IEM47-#REF!)+#REF!)*1.21+IF($D$5="Koncesija",-IEM63*0.21,0)</f>
        <v>#REF!</v>
      </c>
      <c r="IEN114" s="632" t="e">
        <f>(IF(IEN47-#REF!&lt;0,0,IEN47-#REF!)+#REF!)*1.21+IF($D$5="Koncesija",-IEN63*0.21,0)</f>
        <v>#REF!</v>
      </c>
      <c r="IEO114" s="632" t="e">
        <f>(IF(IEO47-#REF!&lt;0,0,IEO47-#REF!)+#REF!)*1.21+IF($D$5="Koncesija",-IEO63*0.21,0)</f>
        <v>#REF!</v>
      </c>
      <c r="IEP114" s="632" t="e">
        <f>(IF(IEP47-#REF!&lt;0,0,IEP47-#REF!)+#REF!)*1.21+IF($D$5="Koncesija",-IEP63*0.21,0)</f>
        <v>#REF!</v>
      </c>
      <c r="IEQ114" s="632" t="e">
        <f>(IF(IEQ47-#REF!&lt;0,0,IEQ47-#REF!)+#REF!)*1.21+IF($D$5="Koncesija",-IEQ63*0.21,0)</f>
        <v>#REF!</v>
      </c>
      <c r="IER114" s="632" t="e">
        <f>(IF(IER47-#REF!&lt;0,0,IER47-#REF!)+#REF!)*1.21+IF($D$5="Koncesija",-IER63*0.21,0)</f>
        <v>#REF!</v>
      </c>
      <c r="IES114" s="632" t="e">
        <f>(IF(IES47-#REF!&lt;0,0,IES47-#REF!)+#REF!)*1.21+IF($D$5="Koncesija",-IES63*0.21,0)</f>
        <v>#REF!</v>
      </c>
      <c r="IET114" s="632" t="e">
        <f>(IF(IET47-#REF!&lt;0,0,IET47-#REF!)+#REF!)*1.21+IF($D$5="Koncesija",-IET63*0.21,0)</f>
        <v>#REF!</v>
      </c>
      <c r="IEU114" s="632" t="e">
        <f>(IF(IEU47-#REF!&lt;0,0,IEU47-#REF!)+#REF!)*1.21+IF($D$5="Koncesija",-IEU63*0.21,0)</f>
        <v>#REF!</v>
      </c>
      <c r="IEV114" s="632" t="e">
        <f>(IF(IEV47-#REF!&lt;0,0,IEV47-#REF!)+#REF!)*1.21+IF($D$5="Koncesija",-IEV63*0.21,0)</f>
        <v>#REF!</v>
      </c>
      <c r="IEW114" s="632" t="e">
        <f>(IF(IEW47-#REF!&lt;0,0,IEW47-#REF!)+#REF!)*1.21+IF($D$5="Koncesija",-IEW63*0.21,0)</f>
        <v>#REF!</v>
      </c>
      <c r="IEX114" s="632" t="e">
        <f>(IF(IEX47-#REF!&lt;0,0,IEX47-#REF!)+#REF!)*1.21+IF($D$5="Koncesija",-IEX63*0.21,0)</f>
        <v>#REF!</v>
      </c>
      <c r="IEY114" s="632" t="e">
        <f>(IF(IEY47-#REF!&lt;0,0,IEY47-#REF!)+#REF!)*1.21+IF($D$5="Koncesija",-IEY63*0.21,0)</f>
        <v>#REF!</v>
      </c>
      <c r="IEZ114" s="632" t="e">
        <f>(IF(IEZ47-#REF!&lt;0,0,IEZ47-#REF!)+#REF!)*1.21+IF($D$5="Koncesija",-IEZ63*0.21,0)</f>
        <v>#REF!</v>
      </c>
      <c r="IFA114" s="632" t="e">
        <f>(IF(IFA47-#REF!&lt;0,0,IFA47-#REF!)+#REF!)*1.21+IF($D$5="Koncesija",-IFA63*0.21,0)</f>
        <v>#REF!</v>
      </c>
      <c r="IFB114" s="632" t="e">
        <f>(IF(IFB47-#REF!&lt;0,0,IFB47-#REF!)+#REF!)*1.21+IF($D$5="Koncesija",-IFB63*0.21,0)</f>
        <v>#REF!</v>
      </c>
      <c r="IFC114" s="632" t="e">
        <f>(IF(IFC47-#REF!&lt;0,0,IFC47-#REF!)+#REF!)*1.21+IF($D$5="Koncesija",-IFC63*0.21,0)</f>
        <v>#REF!</v>
      </c>
      <c r="IFD114" s="632" t="e">
        <f>(IF(IFD47-#REF!&lt;0,0,IFD47-#REF!)+#REF!)*1.21+IF($D$5="Koncesija",-IFD63*0.21,0)</f>
        <v>#REF!</v>
      </c>
      <c r="IFE114" s="632" t="e">
        <f>(IF(IFE47-#REF!&lt;0,0,IFE47-#REF!)+#REF!)*1.21+IF($D$5="Koncesija",-IFE63*0.21,0)</f>
        <v>#REF!</v>
      </c>
      <c r="IFF114" s="632" t="e">
        <f>(IF(IFF47-#REF!&lt;0,0,IFF47-#REF!)+#REF!)*1.21+IF($D$5="Koncesija",-IFF63*0.21,0)</f>
        <v>#REF!</v>
      </c>
      <c r="IFG114" s="632" t="e">
        <f>(IF(IFG47-#REF!&lt;0,0,IFG47-#REF!)+#REF!)*1.21+IF($D$5="Koncesija",-IFG63*0.21,0)</f>
        <v>#REF!</v>
      </c>
      <c r="IFH114" s="632" t="e">
        <f>(IF(IFH47-#REF!&lt;0,0,IFH47-#REF!)+#REF!)*1.21+IF($D$5="Koncesija",-IFH63*0.21,0)</f>
        <v>#REF!</v>
      </c>
      <c r="IFI114" s="632" t="e">
        <f>(IF(IFI47-#REF!&lt;0,0,IFI47-#REF!)+#REF!)*1.21+IF($D$5="Koncesija",-IFI63*0.21,0)</f>
        <v>#REF!</v>
      </c>
      <c r="IFJ114" s="632" t="e">
        <f>(IF(IFJ47-#REF!&lt;0,0,IFJ47-#REF!)+#REF!)*1.21+IF($D$5="Koncesija",-IFJ63*0.21,0)</f>
        <v>#REF!</v>
      </c>
      <c r="IFK114" s="632" t="e">
        <f>(IF(IFK47-#REF!&lt;0,0,IFK47-#REF!)+#REF!)*1.21+IF($D$5="Koncesija",-IFK63*0.21,0)</f>
        <v>#REF!</v>
      </c>
      <c r="IFL114" s="632" t="e">
        <f>(IF(IFL47-#REF!&lt;0,0,IFL47-#REF!)+#REF!)*1.21+IF($D$5="Koncesija",-IFL63*0.21,0)</f>
        <v>#REF!</v>
      </c>
      <c r="IFM114" s="632" t="e">
        <f>(IF(IFM47-#REF!&lt;0,0,IFM47-#REF!)+#REF!)*1.21+IF($D$5="Koncesija",-IFM63*0.21,0)</f>
        <v>#REF!</v>
      </c>
      <c r="IFN114" s="632" t="e">
        <f>(IF(IFN47-#REF!&lt;0,0,IFN47-#REF!)+#REF!)*1.21+IF($D$5="Koncesija",-IFN63*0.21,0)</f>
        <v>#REF!</v>
      </c>
      <c r="IFO114" s="632" t="e">
        <f>(IF(IFO47-#REF!&lt;0,0,IFO47-#REF!)+#REF!)*1.21+IF($D$5="Koncesija",-IFO63*0.21,0)</f>
        <v>#REF!</v>
      </c>
      <c r="IFP114" s="632" t="e">
        <f>(IF(IFP47-#REF!&lt;0,0,IFP47-#REF!)+#REF!)*1.21+IF($D$5="Koncesija",-IFP63*0.21,0)</f>
        <v>#REF!</v>
      </c>
      <c r="IFQ114" s="632" t="e">
        <f>(IF(IFQ47-#REF!&lt;0,0,IFQ47-#REF!)+#REF!)*1.21+IF($D$5="Koncesija",-IFQ63*0.21,0)</f>
        <v>#REF!</v>
      </c>
      <c r="IFR114" s="632" t="e">
        <f>(IF(IFR47-#REF!&lt;0,0,IFR47-#REF!)+#REF!)*1.21+IF($D$5="Koncesija",-IFR63*0.21,0)</f>
        <v>#REF!</v>
      </c>
      <c r="IFS114" s="632" t="e">
        <f>(IF(IFS47-#REF!&lt;0,0,IFS47-#REF!)+#REF!)*1.21+IF($D$5="Koncesija",-IFS63*0.21,0)</f>
        <v>#REF!</v>
      </c>
      <c r="IFT114" s="632" t="e">
        <f>(IF(IFT47-#REF!&lt;0,0,IFT47-#REF!)+#REF!)*1.21+IF($D$5="Koncesija",-IFT63*0.21,0)</f>
        <v>#REF!</v>
      </c>
      <c r="IFU114" s="632" t="e">
        <f>(IF(IFU47-#REF!&lt;0,0,IFU47-#REF!)+#REF!)*1.21+IF($D$5="Koncesija",-IFU63*0.21,0)</f>
        <v>#REF!</v>
      </c>
      <c r="IFV114" s="632" t="e">
        <f>(IF(IFV47-#REF!&lt;0,0,IFV47-#REF!)+#REF!)*1.21+IF($D$5="Koncesija",-IFV63*0.21,0)</f>
        <v>#REF!</v>
      </c>
      <c r="IFW114" s="632" t="e">
        <f>(IF(IFW47-#REF!&lt;0,0,IFW47-#REF!)+#REF!)*1.21+IF($D$5="Koncesija",-IFW63*0.21,0)</f>
        <v>#REF!</v>
      </c>
      <c r="IFX114" s="632" t="e">
        <f>(IF(IFX47-#REF!&lt;0,0,IFX47-#REF!)+#REF!)*1.21+IF($D$5="Koncesija",-IFX63*0.21,0)</f>
        <v>#REF!</v>
      </c>
      <c r="IFY114" s="632" t="e">
        <f>(IF(IFY47-#REF!&lt;0,0,IFY47-#REF!)+#REF!)*1.21+IF($D$5="Koncesija",-IFY63*0.21,0)</f>
        <v>#REF!</v>
      </c>
      <c r="IFZ114" s="632" t="e">
        <f>(IF(IFZ47-#REF!&lt;0,0,IFZ47-#REF!)+#REF!)*1.21+IF($D$5="Koncesija",-IFZ63*0.21,0)</f>
        <v>#REF!</v>
      </c>
      <c r="IGA114" s="632" t="e">
        <f>(IF(IGA47-#REF!&lt;0,0,IGA47-#REF!)+#REF!)*1.21+IF($D$5="Koncesija",-IGA63*0.21,0)</f>
        <v>#REF!</v>
      </c>
      <c r="IGB114" s="632" t="e">
        <f>(IF(IGB47-#REF!&lt;0,0,IGB47-#REF!)+#REF!)*1.21+IF($D$5="Koncesija",-IGB63*0.21,0)</f>
        <v>#REF!</v>
      </c>
      <c r="IGC114" s="632" t="e">
        <f>(IF(IGC47-#REF!&lt;0,0,IGC47-#REF!)+#REF!)*1.21+IF($D$5="Koncesija",-IGC63*0.21,0)</f>
        <v>#REF!</v>
      </c>
      <c r="IGD114" s="632" t="e">
        <f>(IF(IGD47-#REF!&lt;0,0,IGD47-#REF!)+#REF!)*1.21+IF($D$5="Koncesija",-IGD63*0.21,0)</f>
        <v>#REF!</v>
      </c>
      <c r="IGE114" s="632" t="e">
        <f>(IF(IGE47-#REF!&lt;0,0,IGE47-#REF!)+#REF!)*1.21+IF($D$5="Koncesija",-IGE63*0.21,0)</f>
        <v>#REF!</v>
      </c>
      <c r="IGF114" s="632" t="e">
        <f>(IF(IGF47-#REF!&lt;0,0,IGF47-#REF!)+#REF!)*1.21+IF($D$5="Koncesija",-IGF63*0.21,0)</f>
        <v>#REF!</v>
      </c>
      <c r="IGG114" s="632" t="e">
        <f>(IF(IGG47-#REF!&lt;0,0,IGG47-#REF!)+#REF!)*1.21+IF($D$5="Koncesija",-IGG63*0.21,0)</f>
        <v>#REF!</v>
      </c>
      <c r="IGH114" s="632" t="e">
        <f>(IF(IGH47-#REF!&lt;0,0,IGH47-#REF!)+#REF!)*1.21+IF($D$5="Koncesija",-IGH63*0.21,0)</f>
        <v>#REF!</v>
      </c>
      <c r="IGI114" s="632" t="e">
        <f>(IF(IGI47-#REF!&lt;0,0,IGI47-#REF!)+#REF!)*1.21+IF($D$5="Koncesija",-IGI63*0.21,0)</f>
        <v>#REF!</v>
      </c>
      <c r="IGJ114" s="632" t="e">
        <f>(IF(IGJ47-#REF!&lt;0,0,IGJ47-#REF!)+#REF!)*1.21+IF($D$5="Koncesija",-IGJ63*0.21,0)</f>
        <v>#REF!</v>
      </c>
      <c r="IGK114" s="632" t="e">
        <f>(IF(IGK47-#REF!&lt;0,0,IGK47-#REF!)+#REF!)*1.21+IF($D$5="Koncesija",-IGK63*0.21,0)</f>
        <v>#REF!</v>
      </c>
      <c r="IGL114" s="632" t="e">
        <f>(IF(IGL47-#REF!&lt;0,0,IGL47-#REF!)+#REF!)*1.21+IF($D$5="Koncesija",-IGL63*0.21,0)</f>
        <v>#REF!</v>
      </c>
      <c r="IGM114" s="632" t="e">
        <f>(IF(IGM47-#REF!&lt;0,0,IGM47-#REF!)+#REF!)*1.21+IF($D$5="Koncesija",-IGM63*0.21,0)</f>
        <v>#REF!</v>
      </c>
      <c r="IGN114" s="632" t="e">
        <f>(IF(IGN47-#REF!&lt;0,0,IGN47-#REF!)+#REF!)*1.21+IF($D$5="Koncesija",-IGN63*0.21,0)</f>
        <v>#REF!</v>
      </c>
      <c r="IGO114" s="632" t="e">
        <f>(IF(IGO47-#REF!&lt;0,0,IGO47-#REF!)+#REF!)*1.21+IF($D$5="Koncesija",-IGO63*0.21,0)</f>
        <v>#REF!</v>
      </c>
      <c r="IGP114" s="632" t="e">
        <f>(IF(IGP47-#REF!&lt;0,0,IGP47-#REF!)+#REF!)*1.21+IF($D$5="Koncesija",-IGP63*0.21,0)</f>
        <v>#REF!</v>
      </c>
      <c r="IGQ114" s="632" t="e">
        <f>(IF(IGQ47-#REF!&lt;0,0,IGQ47-#REF!)+#REF!)*1.21+IF($D$5="Koncesija",-IGQ63*0.21,0)</f>
        <v>#REF!</v>
      </c>
      <c r="IGR114" s="632" t="e">
        <f>(IF(IGR47-#REF!&lt;0,0,IGR47-#REF!)+#REF!)*1.21+IF($D$5="Koncesija",-IGR63*0.21,0)</f>
        <v>#REF!</v>
      </c>
      <c r="IGS114" s="632" t="e">
        <f>(IF(IGS47-#REF!&lt;0,0,IGS47-#REF!)+#REF!)*1.21+IF($D$5="Koncesija",-IGS63*0.21,0)</f>
        <v>#REF!</v>
      </c>
      <c r="IGT114" s="632" t="e">
        <f>(IF(IGT47-#REF!&lt;0,0,IGT47-#REF!)+#REF!)*1.21+IF($D$5="Koncesija",-IGT63*0.21,0)</f>
        <v>#REF!</v>
      </c>
      <c r="IGU114" s="632" t="e">
        <f>(IF(IGU47-#REF!&lt;0,0,IGU47-#REF!)+#REF!)*1.21+IF($D$5="Koncesija",-IGU63*0.21,0)</f>
        <v>#REF!</v>
      </c>
      <c r="IGV114" s="632" t="e">
        <f>(IF(IGV47-#REF!&lt;0,0,IGV47-#REF!)+#REF!)*1.21+IF($D$5="Koncesija",-IGV63*0.21,0)</f>
        <v>#REF!</v>
      </c>
      <c r="IGW114" s="632" t="e">
        <f>(IF(IGW47-#REF!&lt;0,0,IGW47-#REF!)+#REF!)*1.21+IF($D$5="Koncesija",-IGW63*0.21,0)</f>
        <v>#REF!</v>
      </c>
      <c r="IGX114" s="632" t="e">
        <f>(IF(IGX47-#REF!&lt;0,0,IGX47-#REF!)+#REF!)*1.21+IF($D$5="Koncesija",-IGX63*0.21,0)</f>
        <v>#REF!</v>
      </c>
      <c r="IGY114" s="632" t="e">
        <f>(IF(IGY47-#REF!&lt;0,0,IGY47-#REF!)+#REF!)*1.21+IF($D$5="Koncesija",-IGY63*0.21,0)</f>
        <v>#REF!</v>
      </c>
      <c r="IGZ114" s="632" t="e">
        <f>(IF(IGZ47-#REF!&lt;0,0,IGZ47-#REF!)+#REF!)*1.21+IF($D$5="Koncesija",-IGZ63*0.21,0)</f>
        <v>#REF!</v>
      </c>
      <c r="IHA114" s="632" t="e">
        <f>(IF(IHA47-#REF!&lt;0,0,IHA47-#REF!)+#REF!)*1.21+IF($D$5="Koncesija",-IHA63*0.21,0)</f>
        <v>#REF!</v>
      </c>
      <c r="IHB114" s="632" t="e">
        <f>(IF(IHB47-#REF!&lt;0,0,IHB47-#REF!)+#REF!)*1.21+IF($D$5="Koncesija",-IHB63*0.21,0)</f>
        <v>#REF!</v>
      </c>
      <c r="IHC114" s="632" t="e">
        <f>(IF(IHC47-#REF!&lt;0,0,IHC47-#REF!)+#REF!)*1.21+IF($D$5="Koncesija",-IHC63*0.21,0)</f>
        <v>#REF!</v>
      </c>
      <c r="IHD114" s="632" t="e">
        <f>(IF(IHD47-#REF!&lt;0,0,IHD47-#REF!)+#REF!)*1.21+IF($D$5="Koncesija",-IHD63*0.21,0)</f>
        <v>#REF!</v>
      </c>
      <c r="IHE114" s="632" t="e">
        <f>(IF(IHE47-#REF!&lt;0,0,IHE47-#REF!)+#REF!)*1.21+IF($D$5="Koncesija",-IHE63*0.21,0)</f>
        <v>#REF!</v>
      </c>
      <c r="IHF114" s="632" t="e">
        <f>(IF(IHF47-#REF!&lt;0,0,IHF47-#REF!)+#REF!)*1.21+IF($D$5="Koncesija",-IHF63*0.21,0)</f>
        <v>#REF!</v>
      </c>
      <c r="IHG114" s="632" t="e">
        <f>(IF(IHG47-#REF!&lt;0,0,IHG47-#REF!)+#REF!)*1.21+IF($D$5="Koncesija",-IHG63*0.21,0)</f>
        <v>#REF!</v>
      </c>
      <c r="IHH114" s="632" t="e">
        <f>(IF(IHH47-#REF!&lt;0,0,IHH47-#REF!)+#REF!)*1.21+IF($D$5="Koncesija",-IHH63*0.21,0)</f>
        <v>#REF!</v>
      </c>
      <c r="IHI114" s="632" t="e">
        <f>(IF(IHI47-#REF!&lt;0,0,IHI47-#REF!)+#REF!)*1.21+IF($D$5="Koncesija",-IHI63*0.21,0)</f>
        <v>#REF!</v>
      </c>
      <c r="IHJ114" s="632" t="e">
        <f>(IF(IHJ47-#REF!&lt;0,0,IHJ47-#REF!)+#REF!)*1.21+IF($D$5="Koncesija",-IHJ63*0.21,0)</f>
        <v>#REF!</v>
      </c>
      <c r="IHK114" s="632" t="e">
        <f>(IF(IHK47-#REF!&lt;0,0,IHK47-#REF!)+#REF!)*1.21+IF($D$5="Koncesija",-IHK63*0.21,0)</f>
        <v>#REF!</v>
      </c>
      <c r="IHL114" s="632" t="e">
        <f>(IF(IHL47-#REF!&lt;0,0,IHL47-#REF!)+#REF!)*1.21+IF($D$5="Koncesija",-IHL63*0.21,0)</f>
        <v>#REF!</v>
      </c>
      <c r="IHM114" s="632" t="e">
        <f>(IF(IHM47-#REF!&lt;0,0,IHM47-#REF!)+#REF!)*1.21+IF($D$5="Koncesija",-IHM63*0.21,0)</f>
        <v>#REF!</v>
      </c>
      <c r="IHN114" s="632" t="e">
        <f>(IF(IHN47-#REF!&lt;0,0,IHN47-#REF!)+#REF!)*1.21+IF($D$5="Koncesija",-IHN63*0.21,0)</f>
        <v>#REF!</v>
      </c>
      <c r="IHO114" s="632" t="e">
        <f>(IF(IHO47-#REF!&lt;0,0,IHO47-#REF!)+#REF!)*1.21+IF($D$5="Koncesija",-IHO63*0.21,0)</f>
        <v>#REF!</v>
      </c>
      <c r="IHP114" s="632" t="e">
        <f>(IF(IHP47-#REF!&lt;0,0,IHP47-#REF!)+#REF!)*1.21+IF($D$5="Koncesija",-IHP63*0.21,0)</f>
        <v>#REF!</v>
      </c>
      <c r="IHQ114" s="632" t="e">
        <f>(IF(IHQ47-#REF!&lt;0,0,IHQ47-#REF!)+#REF!)*1.21+IF($D$5="Koncesija",-IHQ63*0.21,0)</f>
        <v>#REF!</v>
      </c>
      <c r="IHR114" s="632" t="e">
        <f>(IF(IHR47-#REF!&lt;0,0,IHR47-#REF!)+#REF!)*1.21+IF($D$5="Koncesija",-IHR63*0.21,0)</f>
        <v>#REF!</v>
      </c>
      <c r="IHS114" s="632" t="e">
        <f>(IF(IHS47-#REF!&lt;0,0,IHS47-#REF!)+#REF!)*1.21+IF($D$5="Koncesija",-IHS63*0.21,0)</f>
        <v>#REF!</v>
      </c>
      <c r="IHT114" s="632" t="e">
        <f>(IF(IHT47-#REF!&lt;0,0,IHT47-#REF!)+#REF!)*1.21+IF($D$5="Koncesija",-IHT63*0.21,0)</f>
        <v>#REF!</v>
      </c>
      <c r="IHU114" s="632" t="e">
        <f>(IF(IHU47-#REF!&lt;0,0,IHU47-#REF!)+#REF!)*1.21+IF($D$5="Koncesija",-IHU63*0.21,0)</f>
        <v>#REF!</v>
      </c>
      <c r="IHV114" s="632" t="e">
        <f>(IF(IHV47-#REF!&lt;0,0,IHV47-#REF!)+#REF!)*1.21+IF($D$5="Koncesija",-IHV63*0.21,0)</f>
        <v>#REF!</v>
      </c>
      <c r="IHW114" s="632" t="e">
        <f>(IF(IHW47-#REF!&lt;0,0,IHW47-#REF!)+#REF!)*1.21+IF($D$5="Koncesija",-IHW63*0.21,0)</f>
        <v>#REF!</v>
      </c>
      <c r="IHX114" s="632" t="e">
        <f>(IF(IHX47-#REF!&lt;0,0,IHX47-#REF!)+#REF!)*1.21+IF($D$5="Koncesija",-IHX63*0.21,0)</f>
        <v>#REF!</v>
      </c>
      <c r="IHY114" s="632" t="e">
        <f>(IF(IHY47-#REF!&lt;0,0,IHY47-#REF!)+#REF!)*1.21+IF($D$5="Koncesija",-IHY63*0.21,0)</f>
        <v>#REF!</v>
      </c>
      <c r="IHZ114" s="632" t="e">
        <f>(IF(IHZ47-#REF!&lt;0,0,IHZ47-#REF!)+#REF!)*1.21+IF($D$5="Koncesija",-IHZ63*0.21,0)</f>
        <v>#REF!</v>
      </c>
      <c r="IIA114" s="632" t="e">
        <f>(IF(IIA47-#REF!&lt;0,0,IIA47-#REF!)+#REF!)*1.21+IF($D$5="Koncesija",-IIA63*0.21,0)</f>
        <v>#REF!</v>
      </c>
      <c r="IIB114" s="632" t="e">
        <f>(IF(IIB47-#REF!&lt;0,0,IIB47-#REF!)+#REF!)*1.21+IF($D$5="Koncesija",-IIB63*0.21,0)</f>
        <v>#REF!</v>
      </c>
      <c r="IIC114" s="632" t="e">
        <f>(IF(IIC47-#REF!&lt;0,0,IIC47-#REF!)+#REF!)*1.21+IF($D$5="Koncesija",-IIC63*0.21,0)</f>
        <v>#REF!</v>
      </c>
      <c r="IID114" s="632" t="e">
        <f>(IF(IID47-#REF!&lt;0,0,IID47-#REF!)+#REF!)*1.21+IF($D$5="Koncesija",-IID63*0.21,0)</f>
        <v>#REF!</v>
      </c>
      <c r="IIE114" s="632" t="e">
        <f>(IF(IIE47-#REF!&lt;0,0,IIE47-#REF!)+#REF!)*1.21+IF($D$5="Koncesija",-IIE63*0.21,0)</f>
        <v>#REF!</v>
      </c>
      <c r="IIF114" s="632" t="e">
        <f>(IF(IIF47-#REF!&lt;0,0,IIF47-#REF!)+#REF!)*1.21+IF($D$5="Koncesija",-IIF63*0.21,0)</f>
        <v>#REF!</v>
      </c>
      <c r="IIG114" s="632" t="e">
        <f>(IF(IIG47-#REF!&lt;0,0,IIG47-#REF!)+#REF!)*1.21+IF($D$5="Koncesija",-IIG63*0.21,0)</f>
        <v>#REF!</v>
      </c>
      <c r="IIH114" s="632" t="e">
        <f>(IF(IIH47-#REF!&lt;0,0,IIH47-#REF!)+#REF!)*1.21+IF($D$5="Koncesija",-IIH63*0.21,0)</f>
        <v>#REF!</v>
      </c>
      <c r="III114" s="632" t="e">
        <f>(IF(III47-#REF!&lt;0,0,III47-#REF!)+#REF!)*1.21+IF($D$5="Koncesija",-III63*0.21,0)</f>
        <v>#REF!</v>
      </c>
      <c r="IIJ114" s="632" t="e">
        <f>(IF(IIJ47-#REF!&lt;0,0,IIJ47-#REF!)+#REF!)*1.21+IF($D$5="Koncesija",-IIJ63*0.21,0)</f>
        <v>#REF!</v>
      </c>
      <c r="IIK114" s="632" t="e">
        <f>(IF(IIK47-#REF!&lt;0,0,IIK47-#REF!)+#REF!)*1.21+IF($D$5="Koncesija",-IIK63*0.21,0)</f>
        <v>#REF!</v>
      </c>
      <c r="IIL114" s="632" t="e">
        <f>(IF(IIL47-#REF!&lt;0,0,IIL47-#REF!)+#REF!)*1.21+IF($D$5="Koncesija",-IIL63*0.21,0)</f>
        <v>#REF!</v>
      </c>
      <c r="IIM114" s="632" t="e">
        <f>(IF(IIM47-#REF!&lt;0,0,IIM47-#REF!)+#REF!)*1.21+IF($D$5="Koncesija",-IIM63*0.21,0)</f>
        <v>#REF!</v>
      </c>
      <c r="IIN114" s="632" t="e">
        <f>(IF(IIN47-#REF!&lt;0,0,IIN47-#REF!)+#REF!)*1.21+IF($D$5="Koncesija",-IIN63*0.21,0)</f>
        <v>#REF!</v>
      </c>
      <c r="IIO114" s="632" t="e">
        <f>(IF(IIO47-#REF!&lt;0,0,IIO47-#REF!)+#REF!)*1.21+IF($D$5="Koncesija",-IIO63*0.21,0)</f>
        <v>#REF!</v>
      </c>
      <c r="IIP114" s="632" t="e">
        <f>(IF(IIP47-#REF!&lt;0,0,IIP47-#REF!)+#REF!)*1.21+IF($D$5="Koncesija",-IIP63*0.21,0)</f>
        <v>#REF!</v>
      </c>
      <c r="IIQ114" s="632" t="e">
        <f>(IF(IIQ47-#REF!&lt;0,0,IIQ47-#REF!)+#REF!)*1.21+IF($D$5="Koncesija",-IIQ63*0.21,0)</f>
        <v>#REF!</v>
      </c>
      <c r="IIR114" s="632" t="e">
        <f>(IF(IIR47-#REF!&lt;0,0,IIR47-#REF!)+#REF!)*1.21+IF($D$5="Koncesija",-IIR63*0.21,0)</f>
        <v>#REF!</v>
      </c>
      <c r="IIS114" s="632" t="e">
        <f>(IF(IIS47-#REF!&lt;0,0,IIS47-#REF!)+#REF!)*1.21+IF($D$5="Koncesija",-IIS63*0.21,0)</f>
        <v>#REF!</v>
      </c>
      <c r="IIT114" s="632" t="e">
        <f>(IF(IIT47-#REF!&lt;0,0,IIT47-#REF!)+#REF!)*1.21+IF($D$5="Koncesija",-IIT63*0.21,0)</f>
        <v>#REF!</v>
      </c>
      <c r="IIU114" s="632" t="e">
        <f>(IF(IIU47-#REF!&lt;0,0,IIU47-#REF!)+#REF!)*1.21+IF($D$5="Koncesija",-IIU63*0.21,0)</f>
        <v>#REF!</v>
      </c>
      <c r="IIV114" s="632" t="e">
        <f>(IF(IIV47-#REF!&lt;0,0,IIV47-#REF!)+#REF!)*1.21+IF($D$5="Koncesija",-IIV63*0.21,0)</f>
        <v>#REF!</v>
      </c>
      <c r="IIW114" s="632" t="e">
        <f>(IF(IIW47-#REF!&lt;0,0,IIW47-#REF!)+#REF!)*1.21+IF($D$5="Koncesija",-IIW63*0.21,0)</f>
        <v>#REF!</v>
      </c>
      <c r="IIX114" s="632" t="e">
        <f>(IF(IIX47-#REF!&lt;0,0,IIX47-#REF!)+#REF!)*1.21+IF($D$5="Koncesija",-IIX63*0.21,0)</f>
        <v>#REF!</v>
      </c>
      <c r="IIY114" s="632" t="e">
        <f>(IF(IIY47-#REF!&lt;0,0,IIY47-#REF!)+#REF!)*1.21+IF($D$5="Koncesija",-IIY63*0.21,0)</f>
        <v>#REF!</v>
      </c>
      <c r="IIZ114" s="632" t="e">
        <f>(IF(IIZ47-#REF!&lt;0,0,IIZ47-#REF!)+#REF!)*1.21+IF($D$5="Koncesija",-IIZ63*0.21,0)</f>
        <v>#REF!</v>
      </c>
      <c r="IJA114" s="632" t="e">
        <f>(IF(IJA47-#REF!&lt;0,0,IJA47-#REF!)+#REF!)*1.21+IF($D$5="Koncesija",-IJA63*0.21,0)</f>
        <v>#REF!</v>
      </c>
      <c r="IJB114" s="632" t="e">
        <f>(IF(IJB47-#REF!&lt;0,0,IJB47-#REF!)+#REF!)*1.21+IF($D$5="Koncesija",-IJB63*0.21,0)</f>
        <v>#REF!</v>
      </c>
      <c r="IJC114" s="632" t="e">
        <f>(IF(IJC47-#REF!&lt;0,0,IJC47-#REF!)+#REF!)*1.21+IF($D$5="Koncesija",-IJC63*0.21,0)</f>
        <v>#REF!</v>
      </c>
      <c r="IJD114" s="632" t="e">
        <f>(IF(IJD47-#REF!&lt;0,0,IJD47-#REF!)+#REF!)*1.21+IF($D$5="Koncesija",-IJD63*0.21,0)</f>
        <v>#REF!</v>
      </c>
      <c r="IJE114" s="632" t="e">
        <f>(IF(IJE47-#REF!&lt;0,0,IJE47-#REF!)+#REF!)*1.21+IF($D$5="Koncesija",-IJE63*0.21,0)</f>
        <v>#REF!</v>
      </c>
      <c r="IJF114" s="632" t="e">
        <f>(IF(IJF47-#REF!&lt;0,0,IJF47-#REF!)+#REF!)*1.21+IF($D$5="Koncesija",-IJF63*0.21,0)</f>
        <v>#REF!</v>
      </c>
      <c r="IJG114" s="632" t="e">
        <f>(IF(IJG47-#REF!&lt;0,0,IJG47-#REF!)+#REF!)*1.21+IF($D$5="Koncesija",-IJG63*0.21,0)</f>
        <v>#REF!</v>
      </c>
      <c r="IJH114" s="632" t="e">
        <f>(IF(IJH47-#REF!&lt;0,0,IJH47-#REF!)+#REF!)*1.21+IF($D$5="Koncesija",-IJH63*0.21,0)</f>
        <v>#REF!</v>
      </c>
      <c r="IJI114" s="632" t="e">
        <f>(IF(IJI47-#REF!&lt;0,0,IJI47-#REF!)+#REF!)*1.21+IF($D$5="Koncesija",-IJI63*0.21,0)</f>
        <v>#REF!</v>
      </c>
      <c r="IJJ114" s="632" t="e">
        <f>(IF(IJJ47-#REF!&lt;0,0,IJJ47-#REF!)+#REF!)*1.21+IF($D$5="Koncesija",-IJJ63*0.21,0)</f>
        <v>#REF!</v>
      </c>
      <c r="IJK114" s="632" t="e">
        <f>(IF(IJK47-#REF!&lt;0,0,IJK47-#REF!)+#REF!)*1.21+IF($D$5="Koncesija",-IJK63*0.21,0)</f>
        <v>#REF!</v>
      </c>
      <c r="IJL114" s="632" t="e">
        <f>(IF(IJL47-#REF!&lt;0,0,IJL47-#REF!)+#REF!)*1.21+IF($D$5="Koncesija",-IJL63*0.21,0)</f>
        <v>#REF!</v>
      </c>
      <c r="IJM114" s="632" t="e">
        <f>(IF(IJM47-#REF!&lt;0,0,IJM47-#REF!)+#REF!)*1.21+IF($D$5="Koncesija",-IJM63*0.21,0)</f>
        <v>#REF!</v>
      </c>
      <c r="IJN114" s="632" t="e">
        <f>(IF(IJN47-#REF!&lt;0,0,IJN47-#REF!)+#REF!)*1.21+IF($D$5="Koncesija",-IJN63*0.21,0)</f>
        <v>#REF!</v>
      </c>
      <c r="IJO114" s="632" t="e">
        <f>(IF(IJO47-#REF!&lt;0,0,IJO47-#REF!)+#REF!)*1.21+IF($D$5="Koncesija",-IJO63*0.21,0)</f>
        <v>#REF!</v>
      </c>
      <c r="IJP114" s="632" t="e">
        <f>(IF(IJP47-#REF!&lt;0,0,IJP47-#REF!)+#REF!)*1.21+IF($D$5="Koncesija",-IJP63*0.21,0)</f>
        <v>#REF!</v>
      </c>
      <c r="IJQ114" s="632" t="e">
        <f>(IF(IJQ47-#REF!&lt;0,0,IJQ47-#REF!)+#REF!)*1.21+IF($D$5="Koncesija",-IJQ63*0.21,0)</f>
        <v>#REF!</v>
      </c>
      <c r="IJR114" s="632" t="e">
        <f>(IF(IJR47-#REF!&lt;0,0,IJR47-#REF!)+#REF!)*1.21+IF($D$5="Koncesija",-IJR63*0.21,0)</f>
        <v>#REF!</v>
      </c>
      <c r="IJS114" s="632" t="e">
        <f>(IF(IJS47-#REF!&lt;0,0,IJS47-#REF!)+#REF!)*1.21+IF($D$5="Koncesija",-IJS63*0.21,0)</f>
        <v>#REF!</v>
      </c>
      <c r="IJT114" s="632" t="e">
        <f>(IF(IJT47-#REF!&lt;0,0,IJT47-#REF!)+#REF!)*1.21+IF($D$5="Koncesija",-IJT63*0.21,0)</f>
        <v>#REF!</v>
      </c>
      <c r="IJU114" s="632" t="e">
        <f>(IF(IJU47-#REF!&lt;0,0,IJU47-#REF!)+#REF!)*1.21+IF($D$5="Koncesija",-IJU63*0.21,0)</f>
        <v>#REF!</v>
      </c>
      <c r="IJV114" s="632" t="e">
        <f>(IF(IJV47-#REF!&lt;0,0,IJV47-#REF!)+#REF!)*1.21+IF($D$5="Koncesija",-IJV63*0.21,0)</f>
        <v>#REF!</v>
      </c>
      <c r="IJW114" s="632" t="e">
        <f>(IF(IJW47-#REF!&lt;0,0,IJW47-#REF!)+#REF!)*1.21+IF($D$5="Koncesija",-IJW63*0.21,0)</f>
        <v>#REF!</v>
      </c>
      <c r="IJX114" s="632" t="e">
        <f>(IF(IJX47-#REF!&lt;0,0,IJX47-#REF!)+#REF!)*1.21+IF($D$5="Koncesija",-IJX63*0.21,0)</f>
        <v>#REF!</v>
      </c>
      <c r="IJY114" s="632" t="e">
        <f>(IF(IJY47-#REF!&lt;0,0,IJY47-#REF!)+#REF!)*1.21+IF($D$5="Koncesija",-IJY63*0.21,0)</f>
        <v>#REF!</v>
      </c>
      <c r="IJZ114" s="632" t="e">
        <f>(IF(IJZ47-#REF!&lt;0,0,IJZ47-#REF!)+#REF!)*1.21+IF($D$5="Koncesija",-IJZ63*0.21,0)</f>
        <v>#REF!</v>
      </c>
      <c r="IKA114" s="632" t="e">
        <f>(IF(IKA47-#REF!&lt;0,0,IKA47-#REF!)+#REF!)*1.21+IF($D$5="Koncesija",-IKA63*0.21,0)</f>
        <v>#REF!</v>
      </c>
      <c r="IKB114" s="632" t="e">
        <f>(IF(IKB47-#REF!&lt;0,0,IKB47-#REF!)+#REF!)*1.21+IF($D$5="Koncesija",-IKB63*0.21,0)</f>
        <v>#REF!</v>
      </c>
      <c r="IKC114" s="632" t="e">
        <f>(IF(IKC47-#REF!&lt;0,0,IKC47-#REF!)+#REF!)*1.21+IF($D$5="Koncesija",-IKC63*0.21,0)</f>
        <v>#REF!</v>
      </c>
      <c r="IKD114" s="632" t="e">
        <f>(IF(IKD47-#REF!&lt;0,0,IKD47-#REF!)+#REF!)*1.21+IF($D$5="Koncesija",-IKD63*0.21,0)</f>
        <v>#REF!</v>
      </c>
      <c r="IKE114" s="632" t="e">
        <f>(IF(IKE47-#REF!&lt;0,0,IKE47-#REF!)+#REF!)*1.21+IF($D$5="Koncesija",-IKE63*0.21,0)</f>
        <v>#REF!</v>
      </c>
      <c r="IKF114" s="632" t="e">
        <f>(IF(IKF47-#REF!&lt;0,0,IKF47-#REF!)+#REF!)*1.21+IF($D$5="Koncesija",-IKF63*0.21,0)</f>
        <v>#REF!</v>
      </c>
      <c r="IKG114" s="632" t="e">
        <f>(IF(IKG47-#REF!&lt;0,0,IKG47-#REF!)+#REF!)*1.21+IF($D$5="Koncesija",-IKG63*0.21,0)</f>
        <v>#REF!</v>
      </c>
      <c r="IKH114" s="632" t="e">
        <f>(IF(IKH47-#REF!&lt;0,0,IKH47-#REF!)+#REF!)*1.21+IF($D$5="Koncesija",-IKH63*0.21,0)</f>
        <v>#REF!</v>
      </c>
      <c r="IKI114" s="632" t="e">
        <f>(IF(IKI47-#REF!&lt;0,0,IKI47-#REF!)+#REF!)*1.21+IF($D$5="Koncesija",-IKI63*0.21,0)</f>
        <v>#REF!</v>
      </c>
      <c r="IKJ114" s="632" t="e">
        <f>(IF(IKJ47-#REF!&lt;0,0,IKJ47-#REF!)+#REF!)*1.21+IF($D$5="Koncesija",-IKJ63*0.21,0)</f>
        <v>#REF!</v>
      </c>
      <c r="IKK114" s="632" t="e">
        <f>(IF(IKK47-#REF!&lt;0,0,IKK47-#REF!)+#REF!)*1.21+IF($D$5="Koncesija",-IKK63*0.21,0)</f>
        <v>#REF!</v>
      </c>
      <c r="IKL114" s="632" t="e">
        <f>(IF(IKL47-#REF!&lt;0,0,IKL47-#REF!)+#REF!)*1.21+IF($D$5="Koncesija",-IKL63*0.21,0)</f>
        <v>#REF!</v>
      </c>
      <c r="IKM114" s="632" t="e">
        <f>(IF(IKM47-#REF!&lt;0,0,IKM47-#REF!)+#REF!)*1.21+IF($D$5="Koncesija",-IKM63*0.21,0)</f>
        <v>#REF!</v>
      </c>
      <c r="IKN114" s="632" t="e">
        <f>(IF(IKN47-#REF!&lt;0,0,IKN47-#REF!)+#REF!)*1.21+IF($D$5="Koncesija",-IKN63*0.21,0)</f>
        <v>#REF!</v>
      </c>
      <c r="IKO114" s="632" t="e">
        <f>(IF(IKO47-#REF!&lt;0,0,IKO47-#REF!)+#REF!)*1.21+IF($D$5="Koncesija",-IKO63*0.21,0)</f>
        <v>#REF!</v>
      </c>
      <c r="IKP114" s="632" t="e">
        <f>(IF(IKP47-#REF!&lt;0,0,IKP47-#REF!)+#REF!)*1.21+IF($D$5="Koncesija",-IKP63*0.21,0)</f>
        <v>#REF!</v>
      </c>
      <c r="IKQ114" s="632" t="e">
        <f>(IF(IKQ47-#REF!&lt;0,0,IKQ47-#REF!)+#REF!)*1.21+IF($D$5="Koncesija",-IKQ63*0.21,0)</f>
        <v>#REF!</v>
      </c>
      <c r="IKR114" s="632" t="e">
        <f>(IF(IKR47-#REF!&lt;0,0,IKR47-#REF!)+#REF!)*1.21+IF($D$5="Koncesija",-IKR63*0.21,0)</f>
        <v>#REF!</v>
      </c>
      <c r="IKS114" s="632" t="e">
        <f>(IF(IKS47-#REF!&lt;0,0,IKS47-#REF!)+#REF!)*1.21+IF($D$5="Koncesija",-IKS63*0.21,0)</f>
        <v>#REF!</v>
      </c>
      <c r="IKT114" s="632" t="e">
        <f>(IF(IKT47-#REF!&lt;0,0,IKT47-#REF!)+#REF!)*1.21+IF($D$5="Koncesija",-IKT63*0.21,0)</f>
        <v>#REF!</v>
      </c>
      <c r="IKU114" s="632" t="e">
        <f>(IF(IKU47-#REF!&lt;0,0,IKU47-#REF!)+#REF!)*1.21+IF($D$5="Koncesija",-IKU63*0.21,0)</f>
        <v>#REF!</v>
      </c>
      <c r="IKV114" s="632" t="e">
        <f>(IF(IKV47-#REF!&lt;0,0,IKV47-#REF!)+#REF!)*1.21+IF($D$5="Koncesija",-IKV63*0.21,0)</f>
        <v>#REF!</v>
      </c>
      <c r="IKW114" s="632" t="e">
        <f>(IF(IKW47-#REF!&lt;0,0,IKW47-#REF!)+#REF!)*1.21+IF($D$5="Koncesija",-IKW63*0.21,0)</f>
        <v>#REF!</v>
      </c>
      <c r="IKX114" s="632" t="e">
        <f>(IF(IKX47-#REF!&lt;0,0,IKX47-#REF!)+#REF!)*1.21+IF($D$5="Koncesija",-IKX63*0.21,0)</f>
        <v>#REF!</v>
      </c>
      <c r="IKY114" s="632" t="e">
        <f>(IF(IKY47-#REF!&lt;0,0,IKY47-#REF!)+#REF!)*1.21+IF($D$5="Koncesija",-IKY63*0.21,0)</f>
        <v>#REF!</v>
      </c>
      <c r="IKZ114" s="632" t="e">
        <f>(IF(IKZ47-#REF!&lt;0,0,IKZ47-#REF!)+#REF!)*1.21+IF($D$5="Koncesija",-IKZ63*0.21,0)</f>
        <v>#REF!</v>
      </c>
      <c r="ILA114" s="632" t="e">
        <f>(IF(ILA47-#REF!&lt;0,0,ILA47-#REF!)+#REF!)*1.21+IF($D$5="Koncesija",-ILA63*0.21,0)</f>
        <v>#REF!</v>
      </c>
      <c r="ILB114" s="632" t="e">
        <f>(IF(ILB47-#REF!&lt;0,0,ILB47-#REF!)+#REF!)*1.21+IF($D$5="Koncesija",-ILB63*0.21,0)</f>
        <v>#REF!</v>
      </c>
      <c r="ILC114" s="632" t="e">
        <f>(IF(ILC47-#REF!&lt;0,0,ILC47-#REF!)+#REF!)*1.21+IF($D$5="Koncesija",-ILC63*0.21,0)</f>
        <v>#REF!</v>
      </c>
      <c r="ILD114" s="632" t="e">
        <f>(IF(ILD47-#REF!&lt;0,0,ILD47-#REF!)+#REF!)*1.21+IF($D$5="Koncesija",-ILD63*0.21,0)</f>
        <v>#REF!</v>
      </c>
      <c r="ILE114" s="632" t="e">
        <f>(IF(ILE47-#REF!&lt;0,0,ILE47-#REF!)+#REF!)*1.21+IF($D$5="Koncesija",-ILE63*0.21,0)</f>
        <v>#REF!</v>
      </c>
      <c r="ILF114" s="632" t="e">
        <f>(IF(ILF47-#REF!&lt;0,0,ILF47-#REF!)+#REF!)*1.21+IF($D$5="Koncesija",-ILF63*0.21,0)</f>
        <v>#REF!</v>
      </c>
      <c r="ILG114" s="632" t="e">
        <f>(IF(ILG47-#REF!&lt;0,0,ILG47-#REF!)+#REF!)*1.21+IF($D$5="Koncesija",-ILG63*0.21,0)</f>
        <v>#REF!</v>
      </c>
      <c r="ILH114" s="632" t="e">
        <f>(IF(ILH47-#REF!&lt;0,0,ILH47-#REF!)+#REF!)*1.21+IF($D$5="Koncesija",-ILH63*0.21,0)</f>
        <v>#REF!</v>
      </c>
      <c r="ILI114" s="632" t="e">
        <f>(IF(ILI47-#REF!&lt;0,0,ILI47-#REF!)+#REF!)*1.21+IF($D$5="Koncesija",-ILI63*0.21,0)</f>
        <v>#REF!</v>
      </c>
      <c r="ILJ114" s="632" t="e">
        <f>(IF(ILJ47-#REF!&lt;0,0,ILJ47-#REF!)+#REF!)*1.21+IF($D$5="Koncesija",-ILJ63*0.21,0)</f>
        <v>#REF!</v>
      </c>
      <c r="ILK114" s="632" t="e">
        <f>(IF(ILK47-#REF!&lt;0,0,ILK47-#REF!)+#REF!)*1.21+IF($D$5="Koncesija",-ILK63*0.21,0)</f>
        <v>#REF!</v>
      </c>
      <c r="ILL114" s="632" t="e">
        <f>(IF(ILL47-#REF!&lt;0,0,ILL47-#REF!)+#REF!)*1.21+IF($D$5="Koncesija",-ILL63*0.21,0)</f>
        <v>#REF!</v>
      </c>
      <c r="ILM114" s="632" t="e">
        <f>(IF(ILM47-#REF!&lt;0,0,ILM47-#REF!)+#REF!)*1.21+IF($D$5="Koncesija",-ILM63*0.21,0)</f>
        <v>#REF!</v>
      </c>
      <c r="ILN114" s="632" t="e">
        <f>(IF(ILN47-#REF!&lt;0,0,ILN47-#REF!)+#REF!)*1.21+IF($D$5="Koncesija",-ILN63*0.21,0)</f>
        <v>#REF!</v>
      </c>
      <c r="ILO114" s="632" t="e">
        <f>(IF(ILO47-#REF!&lt;0,0,ILO47-#REF!)+#REF!)*1.21+IF($D$5="Koncesija",-ILO63*0.21,0)</f>
        <v>#REF!</v>
      </c>
      <c r="ILP114" s="632" t="e">
        <f>(IF(ILP47-#REF!&lt;0,0,ILP47-#REF!)+#REF!)*1.21+IF($D$5="Koncesija",-ILP63*0.21,0)</f>
        <v>#REF!</v>
      </c>
      <c r="ILQ114" s="632" t="e">
        <f>(IF(ILQ47-#REF!&lt;0,0,ILQ47-#REF!)+#REF!)*1.21+IF($D$5="Koncesija",-ILQ63*0.21,0)</f>
        <v>#REF!</v>
      </c>
      <c r="ILR114" s="632" t="e">
        <f>(IF(ILR47-#REF!&lt;0,0,ILR47-#REF!)+#REF!)*1.21+IF($D$5="Koncesija",-ILR63*0.21,0)</f>
        <v>#REF!</v>
      </c>
      <c r="ILS114" s="632" t="e">
        <f>(IF(ILS47-#REF!&lt;0,0,ILS47-#REF!)+#REF!)*1.21+IF($D$5="Koncesija",-ILS63*0.21,0)</f>
        <v>#REF!</v>
      </c>
      <c r="ILT114" s="632" t="e">
        <f>(IF(ILT47-#REF!&lt;0,0,ILT47-#REF!)+#REF!)*1.21+IF($D$5="Koncesija",-ILT63*0.21,0)</f>
        <v>#REF!</v>
      </c>
      <c r="ILU114" s="632" t="e">
        <f>(IF(ILU47-#REF!&lt;0,0,ILU47-#REF!)+#REF!)*1.21+IF($D$5="Koncesija",-ILU63*0.21,0)</f>
        <v>#REF!</v>
      </c>
      <c r="ILV114" s="632" t="e">
        <f>(IF(ILV47-#REF!&lt;0,0,ILV47-#REF!)+#REF!)*1.21+IF($D$5="Koncesija",-ILV63*0.21,0)</f>
        <v>#REF!</v>
      </c>
      <c r="ILW114" s="632" t="e">
        <f>(IF(ILW47-#REF!&lt;0,0,ILW47-#REF!)+#REF!)*1.21+IF($D$5="Koncesija",-ILW63*0.21,0)</f>
        <v>#REF!</v>
      </c>
      <c r="ILX114" s="632" t="e">
        <f>(IF(ILX47-#REF!&lt;0,0,ILX47-#REF!)+#REF!)*1.21+IF($D$5="Koncesija",-ILX63*0.21,0)</f>
        <v>#REF!</v>
      </c>
      <c r="ILY114" s="632" t="e">
        <f>(IF(ILY47-#REF!&lt;0,0,ILY47-#REF!)+#REF!)*1.21+IF($D$5="Koncesija",-ILY63*0.21,0)</f>
        <v>#REF!</v>
      </c>
      <c r="ILZ114" s="632" t="e">
        <f>(IF(ILZ47-#REF!&lt;0,0,ILZ47-#REF!)+#REF!)*1.21+IF($D$5="Koncesija",-ILZ63*0.21,0)</f>
        <v>#REF!</v>
      </c>
      <c r="IMA114" s="632" t="e">
        <f>(IF(IMA47-#REF!&lt;0,0,IMA47-#REF!)+#REF!)*1.21+IF($D$5="Koncesija",-IMA63*0.21,0)</f>
        <v>#REF!</v>
      </c>
      <c r="IMB114" s="632" t="e">
        <f>(IF(IMB47-#REF!&lt;0,0,IMB47-#REF!)+#REF!)*1.21+IF($D$5="Koncesija",-IMB63*0.21,0)</f>
        <v>#REF!</v>
      </c>
      <c r="IMC114" s="632" t="e">
        <f>(IF(IMC47-#REF!&lt;0,0,IMC47-#REF!)+#REF!)*1.21+IF($D$5="Koncesija",-IMC63*0.21,0)</f>
        <v>#REF!</v>
      </c>
      <c r="IMD114" s="632" t="e">
        <f>(IF(IMD47-#REF!&lt;0,0,IMD47-#REF!)+#REF!)*1.21+IF($D$5="Koncesija",-IMD63*0.21,0)</f>
        <v>#REF!</v>
      </c>
      <c r="IME114" s="632" t="e">
        <f>(IF(IME47-#REF!&lt;0,0,IME47-#REF!)+#REF!)*1.21+IF($D$5="Koncesija",-IME63*0.21,0)</f>
        <v>#REF!</v>
      </c>
      <c r="IMF114" s="632" t="e">
        <f>(IF(IMF47-#REF!&lt;0,0,IMF47-#REF!)+#REF!)*1.21+IF($D$5="Koncesija",-IMF63*0.21,0)</f>
        <v>#REF!</v>
      </c>
      <c r="IMG114" s="632" t="e">
        <f>(IF(IMG47-#REF!&lt;0,0,IMG47-#REF!)+#REF!)*1.21+IF($D$5="Koncesija",-IMG63*0.21,0)</f>
        <v>#REF!</v>
      </c>
      <c r="IMH114" s="632" t="e">
        <f>(IF(IMH47-#REF!&lt;0,0,IMH47-#REF!)+#REF!)*1.21+IF($D$5="Koncesija",-IMH63*0.21,0)</f>
        <v>#REF!</v>
      </c>
      <c r="IMI114" s="632" t="e">
        <f>(IF(IMI47-#REF!&lt;0,0,IMI47-#REF!)+#REF!)*1.21+IF($D$5="Koncesija",-IMI63*0.21,0)</f>
        <v>#REF!</v>
      </c>
      <c r="IMJ114" s="632" t="e">
        <f>(IF(IMJ47-#REF!&lt;0,0,IMJ47-#REF!)+#REF!)*1.21+IF($D$5="Koncesija",-IMJ63*0.21,0)</f>
        <v>#REF!</v>
      </c>
      <c r="IMK114" s="632" t="e">
        <f>(IF(IMK47-#REF!&lt;0,0,IMK47-#REF!)+#REF!)*1.21+IF($D$5="Koncesija",-IMK63*0.21,0)</f>
        <v>#REF!</v>
      </c>
      <c r="IML114" s="632" t="e">
        <f>(IF(IML47-#REF!&lt;0,0,IML47-#REF!)+#REF!)*1.21+IF($D$5="Koncesija",-IML63*0.21,0)</f>
        <v>#REF!</v>
      </c>
      <c r="IMM114" s="632" t="e">
        <f>(IF(IMM47-#REF!&lt;0,0,IMM47-#REF!)+#REF!)*1.21+IF($D$5="Koncesija",-IMM63*0.21,0)</f>
        <v>#REF!</v>
      </c>
      <c r="IMN114" s="632" t="e">
        <f>(IF(IMN47-#REF!&lt;0,0,IMN47-#REF!)+#REF!)*1.21+IF($D$5="Koncesija",-IMN63*0.21,0)</f>
        <v>#REF!</v>
      </c>
      <c r="IMO114" s="632" t="e">
        <f>(IF(IMO47-#REF!&lt;0,0,IMO47-#REF!)+#REF!)*1.21+IF($D$5="Koncesija",-IMO63*0.21,0)</f>
        <v>#REF!</v>
      </c>
      <c r="IMP114" s="632" t="e">
        <f>(IF(IMP47-#REF!&lt;0,0,IMP47-#REF!)+#REF!)*1.21+IF($D$5="Koncesija",-IMP63*0.21,0)</f>
        <v>#REF!</v>
      </c>
      <c r="IMQ114" s="632" t="e">
        <f>(IF(IMQ47-#REF!&lt;0,0,IMQ47-#REF!)+#REF!)*1.21+IF($D$5="Koncesija",-IMQ63*0.21,0)</f>
        <v>#REF!</v>
      </c>
      <c r="IMR114" s="632" t="e">
        <f>(IF(IMR47-#REF!&lt;0,0,IMR47-#REF!)+#REF!)*1.21+IF($D$5="Koncesija",-IMR63*0.21,0)</f>
        <v>#REF!</v>
      </c>
      <c r="IMS114" s="632" t="e">
        <f>(IF(IMS47-#REF!&lt;0,0,IMS47-#REF!)+#REF!)*1.21+IF($D$5="Koncesija",-IMS63*0.21,0)</f>
        <v>#REF!</v>
      </c>
      <c r="IMT114" s="632" t="e">
        <f>(IF(IMT47-#REF!&lt;0,0,IMT47-#REF!)+#REF!)*1.21+IF($D$5="Koncesija",-IMT63*0.21,0)</f>
        <v>#REF!</v>
      </c>
      <c r="IMU114" s="632" t="e">
        <f>(IF(IMU47-#REF!&lt;0,0,IMU47-#REF!)+#REF!)*1.21+IF($D$5="Koncesija",-IMU63*0.21,0)</f>
        <v>#REF!</v>
      </c>
      <c r="IMV114" s="632" t="e">
        <f>(IF(IMV47-#REF!&lt;0,0,IMV47-#REF!)+#REF!)*1.21+IF($D$5="Koncesija",-IMV63*0.21,0)</f>
        <v>#REF!</v>
      </c>
      <c r="IMW114" s="632" t="e">
        <f>(IF(IMW47-#REF!&lt;0,0,IMW47-#REF!)+#REF!)*1.21+IF($D$5="Koncesija",-IMW63*0.21,0)</f>
        <v>#REF!</v>
      </c>
      <c r="IMX114" s="632" t="e">
        <f>(IF(IMX47-#REF!&lt;0,0,IMX47-#REF!)+#REF!)*1.21+IF($D$5="Koncesija",-IMX63*0.21,0)</f>
        <v>#REF!</v>
      </c>
      <c r="IMY114" s="632" t="e">
        <f>(IF(IMY47-#REF!&lt;0,0,IMY47-#REF!)+#REF!)*1.21+IF($D$5="Koncesija",-IMY63*0.21,0)</f>
        <v>#REF!</v>
      </c>
      <c r="IMZ114" s="632" t="e">
        <f>(IF(IMZ47-#REF!&lt;0,0,IMZ47-#REF!)+#REF!)*1.21+IF($D$5="Koncesija",-IMZ63*0.21,0)</f>
        <v>#REF!</v>
      </c>
      <c r="INA114" s="632" t="e">
        <f>(IF(INA47-#REF!&lt;0,0,INA47-#REF!)+#REF!)*1.21+IF($D$5="Koncesija",-INA63*0.21,0)</f>
        <v>#REF!</v>
      </c>
      <c r="INB114" s="632" t="e">
        <f>(IF(INB47-#REF!&lt;0,0,INB47-#REF!)+#REF!)*1.21+IF($D$5="Koncesija",-INB63*0.21,0)</f>
        <v>#REF!</v>
      </c>
      <c r="INC114" s="632" t="e">
        <f>(IF(INC47-#REF!&lt;0,0,INC47-#REF!)+#REF!)*1.21+IF($D$5="Koncesija",-INC63*0.21,0)</f>
        <v>#REF!</v>
      </c>
      <c r="IND114" s="632" t="e">
        <f>(IF(IND47-#REF!&lt;0,0,IND47-#REF!)+#REF!)*1.21+IF($D$5="Koncesija",-IND63*0.21,0)</f>
        <v>#REF!</v>
      </c>
      <c r="INE114" s="632" t="e">
        <f>(IF(INE47-#REF!&lt;0,0,INE47-#REF!)+#REF!)*1.21+IF($D$5="Koncesija",-INE63*0.21,0)</f>
        <v>#REF!</v>
      </c>
      <c r="INF114" s="632" t="e">
        <f>(IF(INF47-#REF!&lt;0,0,INF47-#REF!)+#REF!)*1.21+IF($D$5="Koncesija",-INF63*0.21,0)</f>
        <v>#REF!</v>
      </c>
      <c r="ING114" s="632" t="e">
        <f>(IF(ING47-#REF!&lt;0,0,ING47-#REF!)+#REF!)*1.21+IF($D$5="Koncesija",-ING63*0.21,0)</f>
        <v>#REF!</v>
      </c>
      <c r="INH114" s="632" t="e">
        <f>(IF(INH47-#REF!&lt;0,0,INH47-#REF!)+#REF!)*1.21+IF($D$5="Koncesija",-INH63*0.21,0)</f>
        <v>#REF!</v>
      </c>
      <c r="INI114" s="632" t="e">
        <f>(IF(INI47-#REF!&lt;0,0,INI47-#REF!)+#REF!)*1.21+IF($D$5="Koncesija",-INI63*0.21,0)</f>
        <v>#REF!</v>
      </c>
      <c r="INJ114" s="632" t="e">
        <f>(IF(INJ47-#REF!&lt;0,0,INJ47-#REF!)+#REF!)*1.21+IF($D$5="Koncesija",-INJ63*0.21,0)</f>
        <v>#REF!</v>
      </c>
      <c r="INK114" s="632" t="e">
        <f>(IF(INK47-#REF!&lt;0,0,INK47-#REF!)+#REF!)*1.21+IF($D$5="Koncesija",-INK63*0.21,0)</f>
        <v>#REF!</v>
      </c>
      <c r="INL114" s="632" t="e">
        <f>(IF(INL47-#REF!&lt;0,0,INL47-#REF!)+#REF!)*1.21+IF($D$5="Koncesija",-INL63*0.21,0)</f>
        <v>#REF!</v>
      </c>
      <c r="INM114" s="632" t="e">
        <f>(IF(INM47-#REF!&lt;0,0,INM47-#REF!)+#REF!)*1.21+IF($D$5="Koncesija",-INM63*0.21,0)</f>
        <v>#REF!</v>
      </c>
      <c r="INN114" s="632" t="e">
        <f>(IF(INN47-#REF!&lt;0,0,INN47-#REF!)+#REF!)*1.21+IF($D$5="Koncesija",-INN63*0.21,0)</f>
        <v>#REF!</v>
      </c>
      <c r="INO114" s="632" t="e">
        <f>(IF(INO47-#REF!&lt;0,0,INO47-#REF!)+#REF!)*1.21+IF($D$5="Koncesija",-INO63*0.21,0)</f>
        <v>#REF!</v>
      </c>
      <c r="INP114" s="632" t="e">
        <f>(IF(INP47-#REF!&lt;0,0,INP47-#REF!)+#REF!)*1.21+IF($D$5="Koncesija",-INP63*0.21,0)</f>
        <v>#REF!</v>
      </c>
      <c r="INQ114" s="632" t="e">
        <f>(IF(INQ47-#REF!&lt;0,0,INQ47-#REF!)+#REF!)*1.21+IF($D$5="Koncesija",-INQ63*0.21,0)</f>
        <v>#REF!</v>
      </c>
      <c r="INR114" s="632" t="e">
        <f>(IF(INR47-#REF!&lt;0,0,INR47-#REF!)+#REF!)*1.21+IF($D$5="Koncesija",-INR63*0.21,0)</f>
        <v>#REF!</v>
      </c>
      <c r="INS114" s="632" t="e">
        <f>(IF(INS47-#REF!&lt;0,0,INS47-#REF!)+#REF!)*1.21+IF($D$5="Koncesija",-INS63*0.21,0)</f>
        <v>#REF!</v>
      </c>
      <c r="INT114" s="632" t="e">
        <f>(IF(INT47-#REF!&lt;0,0,INT47-#REF!)+#REF!)*1.21+IF($D$5="Koncesija",-INT63*0.21,0)</f>
        <v>#REF!</v>
      </c>
      <c r="INU114" s="632" t="e">
        <f>(IF(INU47-#REF!&lt;0,0,INU47-#REF!)+#REF!)*1.21+IF($D$5="Koncesija",-INU63*0.21,0)</f>
        <v>#REF!</v>
      </c>
      <c r="INV114" s="632" t="e">
        <f>(IF(INV47-#REF!&lt;0,0,INV47-#REF!)+#REF!)*1.21+IF($D$5="Koncesija",-INV63*0.21,0)</f>
        <v>#REF!</v>
      </c>
      <c r="INW114" s="632" t="e">
        <f>(IF(INW47-#REF!&lt;0,0,INW47-#REF!)+#REF!)*1.21+IF($D$5="Koncesija",-INW63*0.21,0)</f>
        <v>#REF!</v>
      </c>
      <c r="INX114" s="632" t="e">
        <f>(IF(INX47-#REF!&lt;0,0,INX47-#REF!)+#REF!)*1.21+IF($D$5="Koncesija",-INX63*0.21,0)</f>
        <v>#REF!</v>
      </c>
      <c r="INY114" s="632" t="e">
        <f>(IF(INY47-#REF!&lt;0,0,INY47-#REF!)+#REF!)*1.21+IF($D$5="Koncesija",-INY63*0.21,0)</f>
        <v>#REF!</v>
      </c>
      <c r="INZ114" s="632" t="e">
        <f>(IF(INZ47-#REF!&lt;0,0,INZ47-#REF!)+#REF!)*1.21+IF($D$5="Koncesija",-INZ63*0.21,0)</f>
        <v>#REF!</v>
      </c>
      <c r="IOA114" s="632" t="e">
        <f>(IF(IOA47-#REF!&lt;0,0,IOA47-#REF!)+#REF!)*1.21+IF($D$5="Koncesija",-IOA63*0.21,0)</f>
        <v>#REF!</v>
      </c>
      <c r="IOB114" s="632" t="e">
        <f>(IF(IOB47-#REF!&lt;0,0,IOB47-#REF!)+#REF!)*1.21+IF($D$5="Koncesija",-IOB63*0.21,0)</f>
        <v>#REF!</v>
      </c>
      <c r="IOC114" s="632" t="e">
        <f>(IF(IOC47-#REF!&lt;0,0,IOC47-#REF!)+#REF!)*1.21+IF($D$5="Koncesija",-IOC63*0.21,0)</f>
        <v>#REF!</v>
      </c>
      <c r="IOD114" s="632" t="e">
        <f>(IF(IOD47-#REF!&lt;0,0,IOD47-#REF!)+#REF!)*1.21+IF($D$5="Koncesija",-IOD63*0.21,0)</f>
        <v>#REF!</v>
      </c>
      <c r="IOE114" s="632" t="e">
        <f>(IF(IOE47-#REF!&lt;0,0,IOE47-#REF!)+#REF!)*1.21+IF($D$5="Koncesija",-IOE63*0.21,0)</f>
        <v>#REF!</v>
      </c>
      <c r="IOF114" s="632" t="e">
        <f>(IF(IOF47-#REF!&lt;0,0,IOF47-#REF!)+#REF!)*1.21+IF($D$5="Koncesija",-IOF63*0.21,0)</f>
        <v>#REF!</v>
      </c>
      <c r="IOG114" s="632" t="e">
        <f>(IF(IOG47-#REF!&lt;0,0,IOG47-#REF!)+#REF!)*1.21+IF($D$5="Koncesija",-IOG63*0.21,0)</f>
        <v>#REF!</v>
      </c>
      <c r="IOH114" s="632" t="e">
        <f>(IF(IOH47-#REF!&lt;0,0,IOH47-#REF!)+#REF!)*1.21+IF($D$5="Koncesija",-IOH63*0.21,0)</f>
        <v>#REF!</v>
      </c>
      <c r="IOI114" s="632" t="e">
        <f>(IF(IOI47-#REF!&lt;0,0,IOI47-#REF!)+#REF!)*1.21+IF($D$5="Koncesija",-IOI63*0.21,0)</f>
        <v>#REF!</v>
      </c>
      <c r="IOJ114" s="632" t="e">
        <f>(IF(IOJ47-#REF!&lt;0,0,IOJ47-#REF!)+#REF!)*1.21+IF($D$5="Koncesija",-IOJ63*0.21,0)</f>
        <v>#REF!</v>
      </c>
      <c r="IOK114" s="632" t="e">
        <f>(IF(IOK47-#REF!&lt;0,0,IOK47-#REF!)+#REF!)*1.21+IF($D$5="Koncesija",-IOK63*0.21,0)</f>
        <v>#REF!</v>
      </c>
      <c r="IOL114" s="632" t="e">
        <f>(IF(IOL47-#REF!&lt;0,0,IOL47-#REF!)+#REF!)*1.21+IF($D$5="Koncesija",-IOL63*0.21,0)</f>
        <v>#REF!</v>
      </c>
      <c r="IOM114" s="632" t="e">
        <f>(IF(IOM47-#REF!&lt;0,0,IOM47-#REF!)+#REF!)*1.21+IF($D$5="Koncesija",-IOM63*0.21,0)</f>
        <v>#REF!</v>
      </c>
      <c r="ION114" s="632" t="e">
        <f>(IF(ION47-#REF!&lt;0,0,ION47-#REF!)+#REF!)*1.21+IF($D$5="Koncesija",-ION63*0.21,0)</f>
        <v>#REF!</v>
      </c>
      <c r="IOO114" s="632" t="e">
        <f>(IF(IOO47-#REF!&lt;0,0,IOO47-#REF!)+#REF!)*1.21+IF($D$5="Koncesija",-IOO63*0.21,0)</f>
        <v>#REF!</v>
      </c>
      <c r="IOP114" s="632" t="e">
        <f>(IF(IOP47-#REF!&lt;0,0,IOP47-#REF!)+#REF!)*1.21+IF($D$5="Koncesija",-IOP63*0.21,0)</f>
        <v>#REF!</v>
      </c>
      <c r="IOQ114" s="632" t="e">
        <f>(IF(IOQ47-#REF!&lt;0,0,IOQ47-#REF!)+#REF!)*1.21+IF($D$5="Koncesija",-IOQ63*0.21,0)</f>
        <v>#REF!</v>
      </c>
      <c r="IOR114" s="632" t="e">
        <f>(IF(IOR47-#REF!&lt;0,0,IOR47-#REF!)+#REF!)*1.21+IF($D$5="Koncesija",-IOR63*0.21,0)</f>
        <v>#REF!</v>
      </c>
      <c r="IOS114" s="632" t="e">
        <f>(IF(IOS47-#REF!&lt;0,0,IOS47-#REF!)+#REF!)*1.21+IF($D$5="Koncesija",-IOS63*0.21,0)</f>
        <v>#REF!</v>
      </c>
      <c r="IOT114" s="632" t="e">
        <f>(IF(IOT47-#REF!&lt;0,0,IOT47-#REF!)+#REF!)*1.21+IF($D$5="Koncesija",-IOT63*0.21,0)</f>
        <v>#REF!</v>
      </c>
      <c r="IOU114" s="632" t="e">
        <f>(IF(IOU47-#REF!&lt;0,0,IOU47-#REF!)+#REF!)*1.21+IF($D$5="Koncesija",-IOU63*0.21,0)</f>
        <v>#REF!</v>
      </c>
      <c r="IOV114" s="632" t="e">
        <f>(IF(IOV47-#REF!&lt;0,0,IOV47-#REF!)+#REF!)*1.21+IF($D$5="Koncesija",-IOV63*0.21,0)</f>
        <v>#REF!</v>
      </c>
      <c r="IOW114" s="632" t="e">
        <f>(IF(IOW47-#REF!&lt;0,0,IOW47-#REF!)+#REF!)*1.21+IF($D$5="Koncesija",-IOW63*0.21,0)</f>
        <v>#REF!</v>
      </c>
      <c r="IOX114" s="632" t="e">
        <f>(IF(IOX47-#REF!&lt;0,0,IOX47-#REF!)+#REF!)*1.21+IF($D$5="Koncesija",-IOX63*0.21,0)</f>
        <v>#REF!</v>
      </c>
      <c r="IOY114" s="632" t="e">
        <f>(IF(IOY47-#REF!&lt;0,0,IOY47-#REF!)+#REF!)*1.21+IF($D$5="Koncesija",-IOY63*0.21,0)</f>
        <v>#REF!</v>
      </c>
      <c r="IOZ114" s="632" t="e">
        <f>(IF(IOZ47-#REF!&lt;0,0,IOZ47-#REF!)+#REF!)*1.21+IF($D$5="Koncesija",-IOZ63*0.21,0)</f>
        <v>#REF!</v>
      </c>
      <c r="IPA114" s="632" t="e">
        <f>(IF(IPA47-#REF!&lt;0,0,IPA47-#REF!)+#REF!)*1.21+IF($D$5="Koncesija",-IPA63*0.21,0)</f>
        <v>#REF!</v>
      </c>
      <c r="IPB114" s="632" t="e">
        <f>(IF(IPB47-#REF!&lt;0,0,IPB47-#REF!)+#REF!)*1.21+IF($D$5="Koncesija",-IPB63*0.21,0)</f>
        <v>#REF!</v>
      </c>
      <c r="IPC114" s="632" t="e">
        <f>(IF(IPC47-#REF!&lt;0,0,IPC47-#REF!)+#REF!)*1.21+IF($D$5="Koncesija",-IPC63*0.21,0)</f>
        <v>#REF!</v>
      </c>
      <c r="IPD114" s="632" t="e">
        <f>(IF(IPD47-#REF!&lt;0,0,IPD47-#REF!)+#REF!)*1.21+IF($D$5="Koncesija",-IPD63*0.21,0)</f>
        <v>#REF!</v>
      </c>
      <c r="IPE114" s="632" t="e">
        <f>(IF(IPE47-#REF!&lt;0,0,IPE47-#REF!)+#REF!)*1.21+IF($D$5="Koncesija",-IPE63*0.21,0)</f>
        <v>#REF!</v>
      </c>
      <c r="IPF114" s="632" t="e">
        <f>(IF(IPF47-#REF!&lt;0,0,IPF47-#REF!)+#REF!)*1.21+IF($D$5="Koncesija",-IPF63*0.21,0)</f>
        <v>#REF!</v>
      </c>
      <c r="IPG114" s="632" t="e">
        <f>(IF(IPG47-#REF!&lt;0,0,IPG47-#REF!)+#REF!)*1.21+IF($D$5="Koncesija",-IPG63*0.21,0)</f>
        <v>#REF!</v>
      </c>
      <c r="IPH114" s="632" t="e">
        <f>(IF(IPH47-#REF!&lt;0,0,IPH47-#REF!)+#REF!)*1.21+IF($D$5="Koncesija",-IPH63*0.21,0)</f>
        <v>#REF!</v>
      </c>
      <c r="IPI114" s="632" t="e">
        <f>(IF(IPI47-#REF!&lt;0,0,IPI47-#REF!)+#REF!)*1.21+IF($D$5="Koncesija",-IPI63*0.21,0)</f>
        <v>#REF!</v>
      </c>
      <c r="IPJ114" s="632" t="e">
        <f>(IF(IPJ47-#REF!&lt;0,0,IPJ47-#REF!)+#REF!)*1.21+IF($D$5="Koncesija",-IPJ63*0.21,0)</f>
        <v>#REF!</v>
      </c>
      <c r="IPK114" s="632" t="e">
        <f>(IF(IPK47-#REF!&lt;0,0,IPK47-#REF!)+#REF!)*1.21+IF($D$5="Koncesija",-IPK63*0.21,0)</f>
        <v>#REF!</v>
      </c>
      <c r="IPL114" s="632" t="e">
        <f>(IF(IPL47-#REF!&lt;0,0,IPL47-#REF!)+#REF!)*1.21+IF($D$5="Koncesija",-IPL63*0.21,0)</f>
        <v>#REF!</v>
      </c>
      <c r="IPM114" s="632" t="e">
        <f>(IF(IPM47-#REF!&lt;0,0,IPM47-#REF!)+#REF!)*1.21+IF($D$5="Koncesija",-IPM63*0.21,0)</f>
        <v>#REF!</v>
      </c>
      <c r="IPN114" s="632" t="e">
        <f>(IF(IPN47-#REF!&lt;0,0,IPN47-#REF!)+#REF!)*1.21+IF($D$5="Koncesija",-IPN63*0.21,0)</f>
        <v>#REF!</v>
      </c>
      <c r="IPO114" s="632" t="e">
        <f>(IF(IPO47-#REF!&lt;0,0,IPO47-#REF!)+#REF!)*1.21+IF($D$5="Koncesija",-IPO63*0.21,0)</f>
        <v>#REF!</v>
      </c>
      <c r="IPP114" s="632" t="e">
        <f>(IF(IPP47-#REF!&lt;0,0,IPP47-#REF!)+#REF!)*1.21+IF($D$5="Koncesija",-IPP63*0.21,0)</f>
        <v>#REF!</v>
      </c>
      <c r="IPQ114" s="632" t="e">
        <f>(IF(IPQ47-#REF!&lt;0,0,IPQ47-#REF!)+#REF!)*1.21+IF($D$5="Koncesija",-IPQ63*0.21,0)</f>
        <v>#REF!</v>
      </c>
      <c r="IPR114" s="632" t="e">
        <f>(IF(IPR47-#REF!&lt;0,0,IPR47-#REF!)+#REF!)*1.21+IF($D$5="Koncesija",-IPR63*0.21,0)</f>
        <v>#REF!</v>
      </c>
      <c r="IPS114" s="632" t="e">
        <f>(IF(IPS47-#REF!&lt;0,0,IPS47-#REF!)+#REF!)*1.21+IF($D$5="Koncesija",-IPS63*0.21,0)</f>
        <v>#REF!</v>
      </c>
      <c r="IPT114" s="632" t="e">
        <f>(IF(IPT47-#REF!&lt;0,0,IPT47-#REF!)+#REF!)*1.21+IF($D$5="Koncesija",-IPT63*0.21,0)</f>
        <v>#REF!</v>
      </c>
      <c r="IPU114" s="632" t="e">
        <f>(IF(IPU47-#REF!&lt;0,0,IPU47-#REF!)+#REF!)*1.21+IF($D$5="Koncesija",-IPU63*0.21,0)</f>
        <v>#REF!</v>
      </c>
      <c r="IPV114" s="632" t="e">
        <f>(IF(IPV47-#REF!&lt;0,0,IPV47-#REF!)+#REF!)*1.21+IF($D$5="Koncesija",-IPV63*0.21,0)</f>
        <v>#REF!</v>
      </c>
      <c r="IPW114" s="632" t="e">
        <f>(IF(IPW47-#REF!&lt;0,0,IPW47-#REF!)+#REF!)*1.21+IF($D$5="Koncesija",-IPW63*0.21,0)</f>
        <v>#REF!</v>
      </c>
      <c r="IPX114" s="632" t="e">
        <f>(IF(IPX47-#REF!&lt;0,0,IPX47-#REF!)+#REF!)*1.21+IF($D$5="Koncesija",-IPX63*0.21,0)</f>
        <v>#REF!</v>
      </c>
      <c r="IPY114" s="632" t="e">
        <f>(IF(IPY47-#REF!&lt;0,0,IPY47-#REF!)+#REF!)*1.21+IF($D$5="Koncesija",-IPY63*0.21,0)</f>
        <v>#REF!</v>
      </c>
      <c r="IPZ114" s="632" t="e">
        <f>(IF(IPZ47-#REF!&lt;0,0,IPZ47-#REF!)+#REF!)*1.21+IF($D$5="Koncesija",-IPZ63*0.21,0)</f>
        <v>#REF!</v>
      </c>
      <c r="IQA114" s="632" t="e">
        <f>(IF(IQA47-#REF!&lt;0,0,IQA47-#REF!)+#REF!)*1.21+IF($D$5="Koncesija",-IQA63*0.21,0)</f>
        <v>#REF!</v>
      </c>
      <c r="IQB114" s="632" t="e">
        <f>(IF(IQB47-#REF!&lt;0,0,IQB47-#REF!)+#REF!)*1.21+IF($D$5="Koncesija",-IQB63*0.21,0)</f>
        <v>#REF!</v>
      </c>
      <c r="IQC114" s="632" t="e">
        <f>(IF(IQC47-#REF!&lt;0,0,IQC47-#REF!)+#REF!)*1.21+IF($D$5="Koncesija",-IQC63*0.21,0)</f>
        <v>#REF!</v>
      </c>
      <c r="IQD114" s="632" t="e">
        <f>(IF(IQD47-#REF!&lt;0,0,IQD47-#REF!)+#REF!)*1.21+IF($D$5="Koncesija",-IQD63*0.21,0)</f>
        <v>#REF!</v>
      </c>
      <c r="IQE114" s="632" t="e">
        <f>(IF(IQE47-#REF!&lt;0,0,IQE47-#REF!)+#REF!)*1.21+IF($D$5="Koncesija",-IQE63*0.21,0)</f>
        <v>#REF!</v>
      </c>
      <c r="IQF114" s="632" t="e">
        <f>(IF(IQF47-#REF!&lt;0,0,IQF47-#REF!)+#REF!)*1.21+IF($D$5="Koncesija",-IQF63*0.21,0)</f>
        <v>#REF!</v>
      </c>
      <c r="IQG114" s="632" t="e">
        <f>(IF(IQG47-#REF!&lt;0,0,IQG47-#REF!)+#REF!)*1.21+IF($D$5="Koncesija",-IQG63*0.21,0)</f>
        <v>#REF!</v>
      </c>
      <c r="IQH114" s="632" t="e">
        <f>(IF(IQH47-#REF!&lt;0,0,IQH47-#REF!)+#REF!)*1.21+IF($D$5="Koncesija",-IQH63*0.21,0)</f>
        <v>#REF!</v>
      </c>
      <c r="IQI114" s="632" t="e">
        <f>(IF(IQI47-#REF!&lt;0,0,IQI47-#REF!)+#REF!)*1.21+IF($D$5="Koncesija",-IQI63*0.21,0)</f>
        <v>#REF!</v>
      </c>
      <c r="IQJ114" s="632" t="e">
        <f>(IF(IQJ47-#REF!&lt;0,0,IQJ47-#REF!)+#REF!)*1.21+IF($D$5="Koncesija",-IQJ63*0.21,0)</f>
        <v>#REF!</v>
      </c>
      <c r="IQK114" s="632" t="e">
        <f>(IF(IQK47-#REF!&lt;0,0,IQK47-#REF!)+#REF!)*1.21+IF($D$5="Koncesija",-IQK63*0.21,0)</f>
        <v>#REF!</v>
      </c>
      <c r="IQL114" s="632" t="e">
        <f>(IF(IQL47-#REF!&lt;0,0,IQL47-#REF!)+#REF!)*1.21+IF($D$5="Koncesija",-IQL63*0.21,0)</f>
        <v>#REF!</v>
      </c>
      <c r="IQM114" s="632" t="e">
        <f>(IF(IQM47-#REF!&lt;0,0,IQM47-#REF!)+#REF!)*1.21+IF($D$5="Koncesija",-IQM63*0.21,0)</f>
        <v>#REF!</v>
      </c>
      <c r="IQN114" s="632" t="e">
        <f>(IF(IQN47-#REF!&lt;0,0,IQN47-#REF!)+#REF!)*1.21+IF($D$5="Koncesija",-IQN63*0.21,0)</f>
        <v>#REF!</v>
      </c>
      <c r="IQO114" s="632" t="e">
        <f>(IF(IQO47-#REF!&lt;0,0,IQO47-#REF!)+#REF!)*1.21+IF($D$5="Koncesija",-IQO63*0.21,0)</f>
        <v>#REF!</v>
      </c>
      <c r="IQP114" s="632" t="e">
        <f>(IF(IQP47-#REF!&lt;0,0,IQP47-#REF!)+#REF!)*1.21+IF($D$5="Koncesija",-IQP63*0.21,0)</f>
        <v>#REF!</v>
      </c>
      <c r="IQQ114" s="632" t="e">
        <f>(IF(IQQ47-#REF!&lt;0,0,IQQ47-#REF!)+#REF!)*1.21+IF($D$5="Koncesija",-IQQ63*0.21,0)</f>
        <v>#REF!</v>
      </c>
      <c r="IQR114" s="632" t="e">
        <f>(IF(IQR47-#REF!&lt;0,0,IQR47-#REF!)+#REF!)*1.21+IF($D$5="Koncesija",-IQR63*0.21,0)</f>
        <v>#REF!</v>
      </c>
      <c r="IQS114" s="632" t="e">
        <f>(IF(IQS47-#REF!&lt;0,0,IQS47-#REF!)+#REF!)*1.21+IF($D$5="Koncesija",-IQS63*0.21,0)</f>
        <v>#REF!</v>
      </c>
      <c r="IQT114" s="632" t="e">
        <f>(IF(IQT47-#REF!&lt;0,0,IQT47-#REF!)+#REF!)*1.21+IF($D$5="Koncesija",-IQT63*0.21,0)</f>
        <v>#REF!</v>
      </c>
      <c r="IQU114" s="632" t="e">
        <f>(IF(IQU47-#REF!&lt;0,0,IQU47-#REF!)+#REF!)*1.21+IF($D$5="Koncesija",-IQU63*0.21,0)</f>
        <v>#REF!</v>
      </c>
      <c r="IQV114" s="632" t="e">
        <f>(IF(IQV47-#REF!&lt;0,0,IQV47-#REF!)+#REF!)*1.21+IF($D$5="Koncesija",-IQV63*0.21,0)</f>
        <v>#REF!</v>
      </c>
      <c r="IQW114" s="632" t="e">
        <f>(IF(IQW47-#REF!&lt;0,0,IQW47-#REF!)+#REF!)*1.21+IF($D$5="Koncesija",-IQW63*0.21,0)</f>
        <v>#REF!</v>
      </c>
      <c r="IQX114" s="632" t="e">
        <f>(IF(IQX47-#REF!&lt;0,0,IQX47-#REF!)+#REF!)*1.21+IF($D$5="Koncesija",-IQX63*0.21,0)</f>
        <v>#REF!</v>
      </c>
      <c r="IQY114" s="632" t="e">
        <f>(IF(IQY47-#REF!&lt;0,0,IQY47-#REF!)+#REF!)*1.21+IF($D$5="Koncesija",-IQY63*0.21,0)</f>
        <v>#REF!</v>
      </c>
      <c r="IQZ114" s="632" t="e">
        <f>(IF(IQZ47-#REF!&lt;0,0,IQZ47-#REF!)+#REF!)*1.21+IF($D$5="Koncesija",-IQZ63*0.21,0)</f>
        <v>#REF!</v>
      </c>
      <c r="IRA114" s="632" t="e">
        <f>(IF(IRA47-#REF!&lt;0,0,IRA47-#REF!)+#REF!)*1.21+IF($D$5="Koncesija",-IRA63*0.21,0)</f>
        <v>#REF!</v>
      </c>
      <c r="IRB114" s="632" t="e">
        <f>(IF(IRB47-#REF!&lt;0,0,IRB47-#REF!)+#REF!)*1.21+IF($D$5="Koncesija",-IRB63*0.21,0)</f>
        <v>#REF!</v>
      </c>
      <c r="IRC114" s="632" t="e">
        <f>(IF(IRC47-#REF!&lt;0,0,IRC47-#REF!)+#REF!)*1.21+IF($D$5="Koncesija",-IRC63*0.21,0)</f>
        <v>#REF!</v>
      </c>
      <c r="IRD114" s="632" t="e">
        <f>(IF(IRD47-#REF!&lt;0,0,IRD47-#REF!)+#REF!)*1.21+IF($D$5="Koncesija",-IRD63*0.21,0)</f>
        <v>#REF!</v>
      </c>
      <c r="IRE114" s="632" t="e">
        <f>(IF(IRE47-#REF!&lt;0,0,IRE47-#REF!)+#REF!)*1.21+IF($D$5="Koncesija",-IRE63*0.21,0)</f>
        <v>#REF!</v>
      </c>
      <c r="IRF114" s="632" t="e">
        <f>(IF(IRF47-#REF!&lt;0,0,IRF47-#REF!)+#REF!)*1.21+IF($D$5="Koncesija",-IRF63*0.21,0)</f>
        <v>#REF!</v>
      </c>
      <c r="IRG114" s="632" t="e">
        <f>(IF(IRG47-#REF!&lt;0,0,IRG47-#REF!)+#REF!)*1.21+IF($D$5="Koncesija",-IRG63*0.21,0)</f>
        <v>#REF!</v>
      </c>
      <c r="IRH114" s="632" t="e">
        <f>(IF(IRH47-#REF!&lt;0,0,IRH47-#REF!)+#REF!)*1.21+IF($D$5="Koncesija",-IRH63*0.21,0)</f>
        <v>#REF!</v>
      </c>
      <c r="IRI114" s="632" t="e">
        <f>(IF(IRI47-#REF!&lt;0,0,IRI47-#REF!)+#REF!)*1.21+IF($D$5="Koncesija",-IRI63*0.21,0)</f>
        <v>#REF!</v>
      </c>
      <c r="IRJ114" s="632" t="e">
        <f>(IF(IRJ47-#REF!&lt;0,0,IRJ47-#REF!)+#REF!)*1.21+IF($D$5="Koncesija",-IRJ63*0.21,0)</f>
        <v>#REF!</v>
      </c>
      <c r="IRK114" s="632" t="e">
        <f>(IF(IRK47-#REF!&lt;0,0,IRK47-#REF!)+#REF!)*1.21+IF($D$5="Koncesija",-IRK63*0.21,0)</f>
        <v>#REF!</v>
      </c>
      <c r="IRL114" s="632" t="e">
        <f>(IF(IRL47-#REF!&lt;0,0,IRL47-#REF!)+#REF!)*1.21+IF($D$5="Koncesija",-IRL63*0.21,0)</f>
        <v>#REF!</v>
      </c>
      <c r="IRM114" s="632" t="e">
        <f>(IF(IRM47-#REF!&lt;0,0,IRM47-#REF!)+#REF!)*1.21+IF($D$5="Koncesija",-IRM63*0.21,0)</f>
        <v>#REF!</v>
      </c>
      <c r="IRN114" s="632" t="e">
        <f>(IF(IRN47-#REF!&lt;0,0,IRN47-#REF!)+#REF!)*1.21+IF($D$5="Koncesija",-IRN63*0.21,0)</f>
        <v>#REF!</v>
      </c>
      <c r="IRO114" s="632" t="e">
        <f>(IF(IRO47-#REF!&lt;0,0,IRO47-#REF!)+#REF!)*1.21+IF($D$5="Koncesija",-IRO63*0.21,0)</f>
        <v>#REF!</v>
      </c>
      <c r="IRP114" s="632" t="e">
        <f>(IF(IRP47-#REF!&lt;0,0,IRP47-#REF!)+#REF!)*1.21+IF($D$5="Koncesija",-IRP63*0.21,0)</f>
        <v>#REF!</v>
      </c>
      <c r="IRQ114" s="632" t="e">
        <f>(IF(IRQ47-#REF!&lt;0,0,IRQ47-#REF!)+#REF!)*1.21+IF($D$5="Koncesija",-IRQ63*0.21,0)</f>
        <v>#REF!</v>
      </c>
      <c r="IRR114" s="632" t="e">
        <f>(IF(IRR47-#REF!&lt;0,0,IRR47-#REF!)+#REF!)*1.21+IF($D$5="Koncesija",-IRR63*0.21,0)</f>
        <v>#REF!</v>
      </c>
      <c r="IRS114" s="632" t="e">
        <f>(IF(IRS47-#REF!&lt;0,0,IRS47-#REF!)+#REF!)*1.21+IF($D$5="Koncesija",-IRS63*0.21,0)</f>
        <v>#REF!</v>
      </c>
      <c r="IRT114" s="632" t="e">
        <f>(IF(IRT47-#REF!&lt;0,0,IRT47-#REF!)+#REF!)*1.21+IF($D$5="Koncesija",-IRT63*0.21,0)</f>
        <v>#REF!</v>
      </c>
      <c r="IRU114" s="632" t="e">
        <f>(IF(IRU47-#REF!&lt;0,0,IRU47-#REF!)+#REF!)*1.21+IF($D$5="Koncesija",-IRU63*0.21,0)</f>
        <v>#REF!</v>
      </c>
      <c r="IRV114" s="632" t="e">
        <f>(IF(IRV47-#REF!&lt;0,0,IRV47-#REF!)+#REF!)*1.21+IF($D$5="Koncesija",-IRV63*0.21,0)</f>
        <v>#REF!</v>
      </c>
      <c r="IRW114" s="632" t="e">
        <f>(IF(IRW47-#REF!&lt;0,0,IRW47-#REF!)+#REF!)*1.21+IF($D$5="Koncesija",-IRW63*0.21,0)</f>
        <v>#REF!</v>
      </c>
      <c r="IRX114" s="632" t="e">
        <f>(IF(IRX47-#REF!&lt;0,0,IRX47-#REF!)+#REF!)*1.21+IF($D$5="Koncesija",-IRX63*0.21,0)</f>
        <v>#REF!</v>
      </c>
      <c r="IRY114" s="632" t="e">
        <f>(IF(IRY47-#REF!&lt;0,0,IRY47-#REF!)+#REF!)*1.21+IF($D$5="Koncesija",-IRY63*0.21,0)</f>
        <v>#REF!</v>
      </c>
      <c r="IRZ114" s="632" t="e">
        <f>(IF(IRZ47-#REF!&lt;0,0,IRZ47-#REF!)+#REF!)*1.21+IF($D$5="Koncesija",-IRZ63*0.21,0)</f>
        <v>#REF!</v>
      </c>
      <c r="ISA114" s="632" t="e">
        <f>(IF(ISA47-#REF!&lt;0,0,ISA47-#REF!)+#REF!)*1.21+IF($D$5="Koncesija",-ISA63*0.21,0)</f>
        <v>#REF!</v>
      </c>
      <c r="ISB114" s="632" t="e">
        <f>(IF(ISB47-#REF!&lt;0,0,ISB47-#REF!)+#REF!)*1.21+IF($D$5="Koncesija",-ISB63*0.21,0)</f>
        <v>#REF!</v>
      </c>
      <c r="ISC114" s="632" t="e">
        <f>(IF(ISC47-#REF!&lt;0,0,ISC47-#REF!)+#REF!)*1.21+IF($D$5="Koncesija",-ISC63*0.21,0)</f>
        <v>#REF!</v>
      </c>
      <c r="ISD114" s="632" t="e">
        <f>(IF(ISD47-#REF!&lt;0,0,ISD47-#REF!)+#REF!)*1.21+IF($D$5="Koncesija",-ISD63*0.21,0)</f>
        <v>#REF!</v>
      </c>
      <c r="ISE114" s="632" t="e">
        <f>(IF(ISE47-#REF!&lt;0,0,ISE47-#REF!)+#REF!)*1.21+IF($D$5="Koncesija",-ISE63*0.21,0)</f>
        <v>#REF!</v>
      </c>
      <c r="ISF114" s="632" t="e">
        <f>(IF(ISF47-#REF!&lt;0,0,ISF47-#REF!)+#REF!)*1.21+IF($D$5="Koncesija",-ISF63*0.21,0)</f>
        <v>#REF!</v>
      </c>
      <c r="ISG114" s="632" t="e">
        <f>(IF(ISG47-#REF!&lt;0,0,ISG47-#REF!)+#REF!)*1.21+IF($D$5="Koncesija",-ISG63*0.21,0)</f>
        <v>#REF!</v>
      </c>
      <c r="ISH114" s="632" t="e">
        <f>(IF(ISH47-#REF!&lt;0,0,ISH47-#REF!)+#REF!)*1.21+IF($D$5="Koncesija",-ISH63*0.21,0)</f>
        <v>#REF!</v>
      </c>
      <c r="ISI114" s="632" t="e">
        <f>(IF(ISI47-#REF!&lt;0,0,ISI47-#REF!)+#REF!)*1.21+IF($D$5="Koncesija",-ISI63*0.21,0)</f>
        <v>#REF!</v>
      </c>
      <c r="ISJ114" s="632" t="e">
        <f>(IF(ISJ47-#REF!&lt;0,0,ISJ47-#REF!)+#REF!)*1.21+IF($D$5="Koncesija",-ISJ63*0.21,0)</f>
        <v>#REF!</v>
      </c>
      <c r="ISK114" s="632" t="e">
        <f>(IF(ISK47-#REF!&lt;0,0,ISK47-#REF!)+#REF!)*1.21+IF($D$5="Koncesija",-ISK63*0.21,0)</f>
        <v>#REF!</v>
      </c>
      <c r="ISL114" s="632" t="e">
        <f>(IF(ISL47-#REF!&lt;0,0,ISL47-#REF!)+#REF!)*1.21+IF($D$5="Koncesija",-ISL63*0.21,0)</f>
        <v>#REF!</v>
      </c>
      <c r="ISM114" s="632" t="e">
        <f>(IF(ISM47-#REF!&lt;0,0,ISM47-#REF!)+#REF!)*1.21+IF($D$5="Koncesija",-ISM63*0.21,0)</f>
        <v>#REF!</v>
      </c>
      <c r="ISN114" s="632" t="e">
        <f>(IF(ISN47-#REF!&lt;0,0,ISN47-#REF!)+#REF!)*1.21+IF($D$5="Koncesija",-ISN63*0.21,0)</f>
        <v>#REF!</v>
      </c>
      <c r="ISO114" s="632" t="e">
        <f>(IF(ISO47-#REF!&lt;0,0,ISO47-#REF!)+#REF!)*1.21+IF($D$5="Koncesija",-ISO63*0.21,0)</f>
        <v>#REF!</v>
      </c>
      <c r="ISP114" s="632" t="e">
        <f>(IF(ISP47-#REF!&lt;0,0,ISP47-#REF!)+#REF!)*1.21+IF($D$5="Koncesija",-ISP63*0.21,0)</f>
        <v>#REF!</v>
      </c>
      <c r="ISQ114" s="632" t="e">
        <f>(IF(ISQ47-#REF!&lt;0,0,ISQ47-#REF!)+#REF!)*1.21+IF($D$5="Koncesija",-ISQ63*0.21,0)</f>
        <v>#REF!</v>
      </c>
      <c r="ISR114" s="632" t="e">
        <f>(IF(ISR47-#REF!&lt;0,0,ISR47-#REF!)+#REF!)*1.21+IF($D$5="Koncesija",-ISR63*0.21,0)</f>
        <v>#REF!</v>
      </c>
      <c r="ISS114" s="632" t="e">
        <f>(IF(ISS47-#REF!&lt;0,0,ISS47-#REF!)+#REF!)*1.21+IF($D$5="Koncesija",-ISS63*0.21,0)</f>
        <v>#REF!</v>
      </c>
      <c r="IST114" s="632" t="e">
        <f>(IF(IST47-#REF!&lt;0,0,IST47-#REF!)+#REF!)*1.21+IF($D$5="Koncesija",-IST63*0.21,0)</f>
        <v>#REF!</v>
      </c>
      <c r="ISU114" s="632" t="e">
        <f>(IF(ISU47-#REF!&lt;0,0,ISU47-#REF!)+#REF!)*1.21+IF($D$5="Koncesija",-ISU63*0.21,0)</f>
        <v>#REF!</v>
      </c>
      <c r="ISV114" s="632" t="e">
        <f>(IF(ISV47-#REF!&lt;0,0,ISV47-#REF!)+#REF!)*1.21+IF($D$5="Koncesija",-ISV63*0.21,0)</f>
        <v>#REF!</v>
      </c>
      <c r="ISW114" s="632" t="e">
        <f>(IF(ISW47-#REF!&lt;0,0,ISW47-#REF!)+#REF!)*1.21+IF($D$5="Koncesija",-ISW63*0.21,0)</f>
        <v>#REF!</v>
      </c>
      <c r="ISX114" s="632" t="e">
        <f>(IF(ISX47-#REF!&lt;0,0,ISX47-#REF!)+#REF!)*1.21+IF($D$5="Koncesija",-ISX63*0.21,0)</f>
        <v>#REF!</v>
      </c>
      <c r="ISY114" s="632" t="e">
        <f>(IF(ISY47-#REF!&lt;0,0,ISY47-#REF!)+#REF!)*1.21+IF($D$5="Koncesija",-ISY63*0.21,0)</f>
        <v>#REF!</v>
      </c>
      <c r="ISZ114" s="632" t="e">
        <f>(IF(ISZ47-#REF!&lt;0,0,ISZ47-#REF!)+#REF!)*1.21+IF($D$5="Koncesija",-ISZ63*0.21,0)</f>
        <v>#REF!</v>
      </c>
      <c r="ITA114" s="632" t="e">
        <f>(IF(ITA47-#REF!&lt;0,0,ITA47-#REF!)+#REF!)*1.21+IF($D$5="Koncesija",-ITA63*0.21,0)</f>
        <v>#REF!</v>
      </c>
      <c r="ITB114" s="632" t="e">
        <f>(IF(ITB47-#REF!&lt;0,0,ITB47-#REF!)+#REF!)*1.21+IF($D$5="Koncesija",-ITB63*0.21,0)</f>
        <v>#REF!</v>
      </c>
      <c r="ITC114" s="632" t="e">
        <f>(IF(ITC47-#REF!&lt;0,0,ITC47-#REF!)+#REF!)*1.21+IF($D$5="Koncesija",-ITC63*0.21,0)</f>
        <v>#REF!</v>
      </c>
      <c r="ITD114" s="632" t="e">
        <f>(IF(ITD47-#REF!&lt;0,0,ITD47-#REF!)+#REF!)*1.21+IF($D$5="Koncesija",-ITD63*0.21,0)</f>
        <v>#REF!</v>
      </c>
      <c r="ITE114" s="632" t="e">
        <f>(IF(ITE47-#REF!&lt;0,0,ITE47-#REF!)+#REF!)*1.21+IF($D$5="Koncesija",-ITE63*0.21,0)</f>
        <v>#REF!</v>
      </c>
      <c r="ITF114" s="632" t="e">
        <f>(IF(ITF47-#REF!&lt;0,0,ITF47-#REF!)+#REF!)*1.21+IF($D$5="Koncesija",-ITF63*0.21,0)</f>
        <v>#REF!</v>
      </c>
      <c r="ITG114" s="632" t="e">
        <f>(IF(ITG47-#REF!&lt;0,0,ITG47-#REF!)+#REF!)*1.21+IF($D$5="Koncesija",-ITG63*0.21,0)</f>
        <v>#REF!</v>
      </c>
      <c r="ITH114" s="632" t="e">
        <f>(IF(ITH47-#REF!&lt;0,0,ITH47-#REF!)+#REF!)*1.21+IF($D$5="Koncesija",-ITH63*0.21,0)</f>
        <v>#REF!</v>
      </c>
      <c r="ITI114" s="632" t="e">
        <f>(IF(ITI47-#REF!&lt;0,0,ITI47-#REF!)+#REF!)*1.21+IF($D$5="Koncesija",-ITI63*0.21,0)</f>
        <v>#REF!</v>
      </c>
      <c r="ITJ114" s="632" t="e">
        <f>(IF(ITJ47-#REF!&lt;0,0,ITJ47-#REF!)+#REF!)*1.21+IF($D$5="Koncesija",-ITJ63*0.21,0)</f>
        <v>#REF!</v>
      </c>
      <c r="ITK114" s="632" t="e">
        <f>(IF(ITK47-#REF!&lt;0,0,ITK47-#REF!)+#REF!)*1.21+IF($D$5="Koncesija",-ITK63*0.21,0)</f>
        <v>#REF!</v>
      </c>
      <c r="ITL114" s="632" t="e">
        <f>(IF(ITL47-#REF!&lt;0,0,ITL47-#REF!)+#REF!)*1.21+IF($D$5="Koncesija",-ITL63*0.21,0)</f>
        <v>#REF!</v>
      </c>
      <c r="ITM114" s="632" t="e">
        <f>(IF(ITM47-#REF!&lt;0,0,ITM47-#REF!)+#REF!)*1.21+IF($D$5="Koncesija",-ITM63*0.21,0)</f>
        <v>#REF!</v>
      </c>
      <c r="ITN114" s="632" t="e">
        <f>(IF(ITN47-#REF!&lt;0,0,ITN47-#REF!)+#REF!)*1.21+IF($D$5="Koncesija",-ITN63*0.21,0)</f>
        <v>#REF!</v>
      </c>
      <c r="ITO114" s="632" t="e">
        <f>(IF(ITO47-#REF!&lt;0,0,ITO47-#REF!)+#REF!)*1.21+IF($D$5="Koncesija",-ITO63*0.21,0)</f>
        <v>#REF!</v>
      </c>
      <c r="ITP114" s="632" t="e">
        <f>(IF(ITP47-#REF!&lt;0,0,ITP47-#REF!)+#REF!)*1.21+IF($D$5="Koncesija",-ITP63*0.21,0)</f>
        <v>#REF!</v>
      </c>
      <c r="ITQ114" s="632" t="e">
        <f>(IF(ITQ47-#REF!&lt;0,0,ITQ47-#REF!)+#REF!)*1.21+IF($D$5="Koncesija",-ITQ63*0.21,0)</f>
        <v>#REF!</v>
      </c>
      <c r="ITR114" s="632" t="e">
        <f>(IF(ITR47-#REF!&lt;0,0,ITR47-#REF!)+#REF!)*1.21+IF($D$5="Koncesija",-ITR63*0.21,0)</f>
        <v>#REF!</v>
      </c>
      <c r="ITS114" s="632" t="e">
        <f>(IF(ITS47-#REF!&lt;0,0,ITS47-#REF!)+#REF!)*1.21+IF($D$5="Koncesija",-ITS63*0.21,0)</f>
        <v>#REF!</v>
      </c>
      <c r="ITT114" s="632" t="e">
        <f>(IF(ITT47-#REF!&lt;0,0,ITT47-#REF!)+#REF!)*1.21+IF($D$5="Koncesija",-ITT63*0.21,0)</f>
        <v>#REF!</v>
      </c>
      <c r="ITU114" s="632" t="e">
        <f>(IF(ITU47-#REF!&lt;0,0,ITU47-#REF!)+#REF!)*1.21+IF($D$5="Koncesija",-ITU63*0.21,0)</f>
        <v>#REF!</v>
      </c>
      <c r="ITV114" s="632" t="e">
        <f>(IF(ITV47-#REF!&lt;0,0,ITV47-#REF!)+#REF!)*1.21+IF($D$5="Koncesija",-ITV63*0.21,0)</f>
        <v>#REF!</v>
      </c>
      <c r="ITW114" s="632" t="e">
        <f>(IF(ITW47-#REF!&lt;0,0,ITW47-#REF!)+#REF!)*1.21+IF($D$5="Koncesija",-ITW63*0.21,0)</f>
        <v>#REF!</v>
      </c>
      <c r="ITX114" s="632" t="e">
        <f>(IF(ITX47-#REF!&lt;0,0,ITX47-#REF!)+#REF!)*1.21+IF($D$5="Koncesija",-ITX63*0.21,0)</f>
        <v>#REF!</v>
      </c>
      <c r="ITY114" s="632" t="e">
        <f>(IF(ITY47-#REF!&lt;0,0,ITY47-#REF!)+#REF!)*1.21+IF($D$5="Koncesija",-ITY63*0.21,0)</f>
        <v>#REF!</v>
      </c>
      <c r="ITZ114" s="632" t="e">
        <f>(IF(ITZ47-#REF!&lt;0,0,ITZ47-#REF!)+#REF!)*1.21+IF($D$5="Koncesija",-ITZ63*0.21,0)</f>
        <v>#REF!</v>
      </c>
      <c r="IUA114" s="632" t="e">
        <f>(IF(IUA47-#REF!&lt;0,0,IUA47-#REF!)+#REF!)*1.21+IF($D$5="Koncesija",-IUA63*0.21,0)</f>
        <v>#REF!</v>
      </c>
      <c r="IUB114" s="632" t="e">
        <f>(IF(IUB47-#REF!&lt;0,0,IUB47-#REF!)+#REF!)*1.21+IF($D$5="Koncesija",-IUB63*0.21,0)</f>
        <v>#REF!</v>
      </c>
      <c r="IUC114" s="632" t="e">
        <f>(IF(IUC47-#REF!&lt;0,0,IUC47-#REF!)+#REF!)*1.21+IF($D$5="Koncesija",-IUC63*0.21,0)</f>
        <v>#REF!</v>
      </c>
      <c r="IUD114" s="632" t="e">
        <f>(IF(IUD47-#REF!&lt;0,0,IUD47-#REF!)+#REF!)*1.21+IF($D$5="Koncesija",-IUD63*0.21,0)</f>
        <v>#REF!</v>
      </c>
      <c r="IUE114" s="632" t="e">
        <f>(IF(IUE47-#REF!&lt;0,0,IUE47-#REF!)+#REF!)*1.21+IF($D$5="Koncesija",-IUE63*0.21,0)</f>
        <v>#REF!</v>
      </c>
      <c r="IUF114" s="632" t="e">
        <f>(IF(IUF47-#REF!&lt;0,0,IUF47-#REF!)+#REF!)*1.21+IF($D$5="Koncesija",-IUF63*0.21,0)</f>
        <v>#REF!</v>
      </c>
      <c r="IUG114" s="632" t="e">
        <f>(IF(IUG47-#REF!&lt;0,0,IUG47-#REF!)+#REF!)*1.21+IF($D$5="Koncesija",-IUG63*0.21,0)</f>
        <v>#REF!</v>
      </c>
      <c r="IUH114" s="632" t="e">
        <f>(IF(IUH47-#REF!&lt;0,0,IUH47-#REF!)+#REF!)*1.21+IF($D$5="Koncesija",-IUH63*0.21,0)</f>
        <v>#REF!</v>
      </c>
      <c r="IUI114" s="632" t="e">
        <f>(IF(IUI47-#REF!&lt;0,0,IUI47-#REF!)+#REF!)*1.21+IF($D$5="Koncesija",-IUI63*0.21,0)</f>
        <v>#REF!</v>
      </c>
      <c r="IUJ114" s="632" t="e">
        <f>(IF(IUJ47-#REF!&lt;0,0,IUJ47-#REF!)+#REF!)*1.21+IF($D$5="Koncesija",-IUJ63*0.21,0)</f>
        <v>#REF!</v>
      </c>
      <c r="IUK114" s="632" t="e">
        <f>(IF(IUK47-#REF!&lt;0,0,IUK47-#REF!)+#REF!)*1.21+IF($D$5="Koncesija",-IUK63*0.21,0)</f>
        <v>#REF!</v>
      </c>
      <c r="IUL114" s="632" t="e">
        <f>(IF(IUL47-#REF!&lt;0,0,IUL47-#REF!)+#REF!)*1.21+IF($D$5="Koncesija",-IUL63*0.21,0)</f>
        <v>#REF!</v>
      </c>
      <c r="IUM114" s="632" t="e">
        <f>(IF(IUM47-#REF!&lt;0,0,IUM47-#REF!)+#REF!)*1.21+IF($D$5="Koncesija",-IUM63*0.21,0)</f>
        <v>#REF!</v>
      </c>
      <c r="IUN114" s="632" t="e">
        <f>(IF(IUN47-#REF!&lt;0,0,IUN47-#REF!)+#REF!)*1.21+IF($D$5="Koncesija",-IUN63*0.21,0)</f>
        <v>#REF!</v>
      </c>
      <c r="IUO114" s="632" t="e">
        <f>(IF(IUO47-#REF!&lt;0,0,IUO47-#REF!)+#REF!)*1.21+IF($D$5="Koncesija",-IUO63*0.21,0)</f>
        <v>#REF!</v>
      </c>
      <c r="IUP114" s="632" t="e">
        <f>(IF(IUP47-#REF!&lt;0,0,IUP47-#REF!)+#REF!)*1.21+IF($D$5="Koncesija",-IUP63*0.21,0)</f>
        <v>#REF!</v>
      </c>
      <c r="IUQ114" s="632" t="e">
        <f>(IF(IUQ47-#REF!&lt;0,0,IUQ47-#REF!)+#REF!)*1.21+IF($D$5="Koncesija",-IUQ63*0.21,0)</f>
        <v>#REF!</v>
      </c>
      <c r="IUR114" s="632" t="e">
        <f>(IF(IUR47-#REF!&lt;0,0,IUR47-#REF!)+#REF!)*1.21+IF($D$5="Koncesija",-IUR63*0.21,0)</f>
        <v>#REF!</v>
      </c>
      <c r="IUS114" s="632" t="e">
        <f>(IF(IUS47-#REF!&lt;0,0,IUS47-#REF!)+#REF!)*1.21+IF($D$5="Koncesija",-IUS63*0.21,0)</f>
        <v>#REF!</v>
      </c>
      <c r="IUT114" s="632" t="e">
        <f>(IF(IUT47-#REF!&lt;0,0,IUT47-#REF!)+#REF!)*1.21+IF($D$5="Koncesija",-IUT63*0.21,0)</f>
        <v>#REF!</v>
      </c>
      <c r="IUU114" s="632" t="e">
        <f>(IF(IUU47-#REF!&lt;0,0,IUU47-#REF!)+#REF!)*1.21+IF($D$5="Koncesija",-IUU63*0.21,0)</f>
        <v>#REF!</v>
      </c>
      <c r="IUV114" s="632" t="e">
        <f>(IF(IUV47-#REF!&lt;0,0,IUV47-#REF!)+#REF!)*1.21+IF($D$5="Koncesija",-IUV63*0.21,0)</f>
        <v>#REF!</v>
      </c>
      <c r="IUW114" s="632" t="e">
        <f>(IF(IUW47-#REF!&lt;0,0,IUW47-#REF!)+#REF!)*1.21+IF($D$5="Koncesija",-IUW63*0.21,0)</f>
        <v>#REF!</v>
      </c>
      <c r="IUX114" s="632" t="e">
        <f>(IF(IUX47-#REF!&lt;0,0,IUX47-#REF!)+#REF!)*1.21+IF($D$5="Koncesija",-IUX63*0.21,0)</f>
        <v>#REF!</v>
      </c>
      <c r="IUY114" s="632" t="e">
        <f>(IF(IUY47-#REF!&lt;0,0,IUY47-#REF!)+#REF!)*1.21+IF($D$5="Koncesija",-IUY63*0.21,0)</f>
        <v>#REF!</v>
      </c>
      <c r="IUZ114" s="632" t="e">
        <f>(IF(IUZ47-#REF!&lt;0,0,IUZ47-#REF!)+#REF!)*1.21+IF($D$5="Koncesija",-IUZ63*0.21,0)</f>
        <v>#REF!</v>
      </c>
      <c r="IVA114" s="632" t="e">
        <f>(IF(IVA47-#REF!&lt;0,0,IVA47-#REF!)+#REF!)*1.21+IF($D$5="Koncesija",-IVA63*0.21,0)</f>
        <v>#REF!</v>
      </c>
      <c r="IVB114" s="632" t="e">
        <f>(IF(IVB47-#REF!&lt;0,0,IVB47-#REF!)+#REF!)*1.21+IF($D$5="Koncesija",-IVB63*0.21,0)</f>
        <v>#REF!</v>
      </c>
      <c r="IVC114" s="632" t="e">
        <f>(IF(IVC47-#REF!&lt;0,0,IVC47-#REF!)+#REF!)*1.21+IF($D$5="Koncesija",-IVC63*0.21,0)</f>
        <v>#REF!</v>
      </c>
      <c r="IVD114" s="632" t="e">
        <f>(IF(IVD47-#REF!&lt;0,0,IVD47-#REF!)+#REF!)*1.21+IF($D$5="Koncesija",-IVD63*0.21,0)</f>
        <v>#REF!</v>
      </c>
      <c r="IVE114" s="632" t="e">
        <f>(IF(IVE47-#REF!&lt;0,0,IVE47-#REF!)+#REF!)*1.21+IF($D$5="Koncesija",-IVE63*0.21,0)</f>
        <v>#REF!</v>
      </c>
      <c r="IVF114" s="632" t="e">
        <f>(IF(IVF47-#REF!&lt;0,0,IVF47-#REF!)+#REF!)*1.21+IF($D$5="Koncesija",-IVF63*0.21,0)</f>
        <v>#REF!</v>
      </c>
      <c r="IVG114" s="632" t="e">
        <f>(IF(IVG47-#REF!&lt;0,0,IVG47-#REF!)+#REF!)*1.21+IF($D$5="Koncesija",-IVG63*0.21,0)</f>
        <v>#REF!</v>
      </c>
      <c r="IVH114" s="632" t="e">
        <f>(IF(IVH47-#REF!&lt;0,0,IVH47-#REF!)+#REF!)*1.21+IF($D$5="Koncesija",-IVH63*0.21,0)</f>
        <v>#REF!</v>
      </c>
      <c r="IVI114" s="632" t="e">
        <f>(IF(IVI47-#REF!&lt;0,0,IVI47-#REF!)+#REF!)*1.21+IF($D$5="Koncesija",-IVI63*0.21,0)</f>
        <v>#REF!</v>
      </c>
      <c r="IVJ114" s="632" t="e">
        <f>(IF(IVJ47-#REF!&lt;0,0,IVJ47-#REF!)+#REF!)*1.21+IF($D$5="Koncesija",-IVJ63*0.21,0)</f>
        <v>#REF!</v>
      </c>
      <c r="IVK114" s="632" t="e">
        <f>(IF(IVK47-#REF!&lt;0,0,IVK47-#REF!)+#REF!)*1.21+IF($D$5="Koncesija",-IVK63*0.21,0)</f>
        <v>#REF!</v>
      </c>
      <c r="IVL114" s="632" t="e">
        <f>(IF(IVL47-#REF!&lt;0,0,IVL47-#REF!)+#REF!)*1.21+IF($D$5="Koncesija",-IVL63*0.21,0)</f>
        <v>#REF!</v>
      </c>
      <c r="IVM114" s="632" t="e">
        <f>(IF(IVM47-#REF!&lt;0,0,IVM47-#REF!)+#REF!)*1.21+IF($D$5="Koncesija",-IVM63*0.21,0)</f>
        <v>#REF!</v>
      </c>
      <c r="IVN114" s="632" t="e">
        <f>(IF(IVN47-#REF!&lt;0,0,IVN47-#REF!)+#REF!)*1.21+IF($D$5="Koncesija",-IVN63*0.21,0)</f>
        <v>#REF!</v>
      </c>
      <c r="IVO114" s="632" t="e">
        <f>(IF(IVO47-#REF!&lt;0,0,IVO47-#REF!)+#REF!)*1.21+IF($D$5="Koncesija",-IVO63*0.21,0)</f>
        <v>#REF!</v>
      </c>
      <c r="IVP114" s="632" t="e">
        <f>(IF(IVP47-#REF!&lt;0,0,IVP47-#REF!)+#REF!)*1.21+IF($D$5="Koncesija",-IVP63*0.21,0)</f>
        <v>#REF!</v>
      </c>
      <c r="IVQ114" s="632" t="e">
        <f>(IF(IVQ47-#REF!&lt;0,0,IVQ47-#REF!)+#REF!)*1.21+IF($D$5="Koncesija",-IVQ63*0.21,0)</f>
        <v>#REF!</v>
      </c>
      <c r="IVR114" s="632" t="e">
        <f>(IF(IVR47-#REF!&lt;0,0,IVR47-#REF!)+#REF!)*1.21+IF($D$5="Koncesija",-IVR63*0.21,0)</f>
        <v>#REF!</v>
      </c>
      <c r="IVS114" s="632" t="e">
        <f>(IF(IVS47-#REF!&lt;0,0,IVS47-#REF!)+#REF!)*1.21+IF($D$5="Koncesija",-IVS63*0.21,0)</f>
        <v>#REF!</v>
      </c>
      <c r="IVT114" s="632" t="e">
        <f>(IF(IVT47-#REF!&lt;0,0,IVT47-#REF!)+#REF!)*1.21+IF($D$5="Koncesija",-IVT63*0.21,0)</f>
        <v>#REF!</v>
      </c>
      <c r="IVU114" s="632" t="e">
        <f>(IF(IVU47-#REF!&lt;0,0,IVU47-#REF!)+#REF!)*1.21+IF($D$5="Koncesija",-IVU63*0.21,0)</f>
        <v>#REF!</v>
      </c>
      <c r="IVV114" s="632" t="e">
        <f>(IF(IVV47-#REF!&lt;0,0,IVV47-#REF!)+#REF!)*1.21+IF($D$5="Koncesija",-IVV63*0.21,0)</f>
        <v>#REF!</v>
      </c>
      <c r="IVW114" s="632" t="e">
        <f>(IF(IVW47-#REF!&lt;0,0,IVW47-#REF!)+#REF!)*1.21+IF($D$5="Koncesija",-IVW63*0.21,0)</f>
        <v>#REF!</v>
      </c>
      <c r="IVX114" s="632" t="e">
        <f>(IF(IVX47-#REF!&lt;0,0,IVX47-#REF!)+#REF!)*1.21+IF($D$5="Koncesija",-IVX63*0.21,0)</f>
        <v>#REF!</v>
      </c>
      <c r="IVY114" s="632" t="e">
        <f>(IF(IVY47-#REF!&lt;0,0,IVY47-#REF!)+#REF!)*1.21+IF($D$5="Koncesija",-IVY63*0.21,0)</f>
        <v>#REF!</v>
      </c>
      <c r="IVZ114" s="632" t="e">
        <f>(IF(IVZ47-#REF!&lt;0,0,IVZ47-#REF!)+#REF!)*1.21+IF($D$5="Koncesija",-IVZ63*0.21,0)</f>
        <v>#REF!</v>
      </c>
      <c r="IWA114" s="632" t="e">
        <f>(IF(IWA47-#REF!&lt;0,0,IWA47-#REF!)+#REF!)*1.21+IF($D$5="Koncesija",-IWA63*0.21,0)</f>
        <v>#REF!</v>
      </c>
      <c r="IWB114" s="632" t="e">
        <f>(IF(IWB47-#REF!&lt;0,0,IWB47-#REF!)+#REF!)*1.21+IF($D$5="Koncesija",-IWB63*0.21,0)</f>
        <v>#REF!</v>
      </c>
      <c r="IWC114" s="632" t="e">
        <f>(IF(IWC47-#REF!&lt;0,0,IWC47-#REF!)+#REF!)*1.21+IF($D$5="Koncesija",-IWC63*0.21,0)</f>
        <v>#REF!</v>
      </c>
      <c r="IWD114" s="632" t="e">
        <f>(IF(IWD47-#REF!&lt;0,0,IWD47-#REF!)+#REF!)*1.21+IF($D$5="Koncesija",-IWD63*0.21,0)</f>
        <v>#REF!</v>
      </c>
      <c r="IWE114" s="632" t="e">
        <f>(IF(IWE47-#REF!&lt;0,0,IWE47-#REF!)+#REF!)*1.21+IF($D$5="Koncesija",-IWE63*0.21,0)</f>
        <v>#REF!</v>
      </c>
      <c r="IWF114" s="632" t="e">
        <f>(IF(IWF47-#REF!&lt;0,0,IWF47-#REF!)+#REF!)*1.21+IF($D$5="Koncesija",-IWF63*0.21,0)</f>
        <v>#REF!</v>
      </c>
      <c r="IWG114" s="632" t="e">
        <f>(IF(IWG47-#REF!&lt;0,0,IWG47-#REF!)+#REF!)*1.21+IF($D$5="Koncesija",-IWG63*0.21,0)</f>
        <v>#REF!</v>
      </c>
      <c r="IWH114" s="632" t="e">
        <f>(IF(IWH47-#REF!&lt;0,0,IWH47-#REF!)+#REF!)*1.21+IF($D$5="Koncesija",-IWH63*0.21,0)</f>
        <v>#REF!</v>
      </c>
      <c r="IWI114" s="632" t="e">
        <f>(IF(IWI47-#REF!&lt;0,0,IWI47-#REF!)+#REF!)*1.21+IF($D$5="Koncesija",-IWI63*0.21,0)</f>
        <v>#REF!</v>
      </c>
      <c r="IWJ114" s="632" t="e">
        <f>(IF(IWJ47-#REF!&lt;0,0,IWJ47-#REF!)+#REF!)*1.21+IF($D$5="Koncesija",-IWJ63*0.21,0)</f>
        <v>#REF!</v>
      </c>
      <c r="IWK114" s="632" t="e">
        <f>(IF(IWK47-#REF!&lt;0,0,IWK47-#REF!)+#REF!)*1.21+IF($D$5="Koncesija",-IWK63*0.21,0)</f>
        <v>#REF!</v>
      </c>
      <c r="IWL114" s="632" t="e">
        <f>(IF(IWL47-#REF!&lt;0,0,IWL47-#REF!)+#REF!)*1.21+IF($D$5="Koncesija",-IWL63*0.21,0)</f>
        <v>#REF!</v>
      </c>
      <c r="IWM114" s="632" t="e">
        <f>(IF(IWM47-#REF!&lt;0,0,IWM47-#REF!)+#REF!)*1.21+IF($D$5="Koncesija",-IWM63*0.21,0)</f>
        <v>#REF!</v>
      </c>
      <c r="IWN114" s="632" t="e">
        <f>(IF(IWN47-#REF!&lt;0,0,IWN47-#REF!)+#REF!)*1.21+IF($D$5="Koncesija",-IWN63*0.21,0)</f>
        <v>#REF!</v>
      </c>
      <c r="IWO114" s="632" t="e">
        <f>(IF(IWO47-#REF!&lt;0,0,IWO47-#REF!)+#REF!)*1.21+IF($D$5="Koncesija",-IWO63*0.21,0)</f>
        <v>#REF!</v>
      </c>
      <c r="IWP114" s="632" t="e">
        <f>(IF(IWP47-#REF!&lt;0,0,IWP47-#REF!)+#REF!)*1.21+IF($D$5="Koncesija",-IWP63*0.21,0)</f>
        <v>#REF!</v>
      </c>
      <c r="IWQ114" s="632" t="e">
        <f>(IF(IWQ47-#REF!&lt;0,0,IWQ47-#REF!)+#REF!)*1.21+IF($D$5="Koncesija",-IWQ63*0.21,0)</f>
        <v>#REF!</v>
      </c>
      <c r="IWR114" s="632" t="e">
        <f>(IF(IWR47-#REF!&lt;0,0,IWR47-#REF!)+#REF!)*1.21+IF($D$5="Koncesija",-IWR63*0.21,0)</f>
        <v>#REF!</v>
      </c>
      <c r="IWS114" s="632" t="e">
        <f>(IF(IWS47-#REF!&lt;0,0,IWS47-#REF!)+#REF!)*1.21+IF($D$5="Koncesija",-IWS63*0.21,0)</f>
        <v>#REF!</v>
      </c>
      <c r="IWT114" s="632" t="e">
        <f>(IF(IWT47-#REF!&lt;0,0,IWT47-#REF!)+#REF!)*1.21+IF($D$5="Koncesija",-IWT63*0.21,0)</f>
        <v>#REF!</v>
      </c>
      <c r="IWU114" s="632" t="e">
        <f>(IF(IWU47-#REF!&lt;0,0,IWU47-#REF!)+#REF!)*1.21+IF($D$5="Koncesija",-IWU63*0.21,0)</f>
        <v>#REF!</v>
      </c>
      <c r="IWV114" s="632" t="e">
        <f>(IF(IWV47-#REF!&lt;0,0,IWV47-#REF!)+#REF!)*1.21+IF($D$5="Koncesija",-IWV63*0.21,0)</f>
        <v>#REF!</v>
      </c>
      <c r="IWW114" s="632" t="e">
        <f>(IF(IWW47-#REF!&lt;0,0,IWW47-#REF!)+#REF!)*1.21+IF($D$5="Koncesija",-IWW63*0.21,0)</f>
        <v>#REF!</v>
      </c>
      <c r="IWX114" s="632" t="e">
        <f>(IF(IWX47-#REF!&lt;0,0,IWX47-#REF!)+#REF!)*1.21+IF($D$5="Koncesija",-IWX63*0.21,0)</f>
        <v>#REF!</v>
      </c>
      <c r="IWY114" s="632" t="e">
        <f>(IF(IWY47-#REF!&lt;0,0,IWY47-#REF!)+#REF!)*1.21+IF($D$5="Koncesija",-IWY63*0.21,0)</f>
        <v>#REF!</v>
      </c>
      <c r="IWZ114" s="632" t="e">
        <f>(IF(IWZ47-#REF!&lt;0,0,IWZ47-#REF!)+#REF!)*1.21+IF($D$5="Koncesija",-IWZ63*0.21,0)</f>
        <v>#REF!</v>
      </c>
      <c r="IXA114" s="632" t="e">
        <f>(IF(IXA47-#REF!&lt;0,0,IXA47-#REF!)+#REF!)*1.21+IF($D$5="Koncesija",-IXA63*0.21,0)</f>
        <v>#REF!</v>
      </c>
      <c r="IXB114" s="632" t="e">
        <f>(IF(IXB47-#REF!&lt;0,0,IXB47-#REF!)+#REF!)*1.21+IF($D$5="Koncesija",-IXB63*0.21,0)</f>
        <v>#REF!</v>
      </c>
      <c r="IXC114" s="632" t="e">
        <f>(IF(IXC47-#REF!&lt;0,0,IXC47-#REF!)+#REF!)*1.21+IF($D$5="Koncesija",-IXC63*0.21,0)</f>
        <v>#REF!</v>
      </c>
      <c r="IXD114" s="632" t="e">
        <f>(IF(IXD47-#REF!&lt;0,0,IXD47-#REF!)+#REF!)*1.21+IF($D$5="Koncesija",-IXD63*0.21,0)</f>
        <v>#REF!</v>
      </c>
      <c r="IXE114" s="632" t="e">
        <f>(IF(IXE47-#REF!&lt;0,0,IXE47-#REF!)+#REF!)*1.21+IF($D$5="Koncesija",-IXE63*0.21,0)</f>
        <v>#REF!</v>
      </c>
      <c r="IXF114" s="632" t="e">
        <f>(IF(IXF47-#REF!&lt;0,0,IXF47-#REF!)+#REF!)*1.21+IF($D$5="Koncesija",-IXF63*0.21,0)</f>
        <v>#REF!</v>
      </c>
      <c r="IXG114" s="632" t="e">
        <f>(IF(IXG47-#REF!&lt;0,0,IXG47-#REF!)+#REF!)*1.21+IF($D$5="Koncesija",-IXG63*0.21,0)</f>
        <v>#REF!</v>
      </c>
      <c r="IXH114" s="632" t="e">
        <f>(IF(IXH47-#REF!&lt;0,0,IXH47-#REF!)+#REF!)*1.21+IF($D$5="Koncesija",-IXH63*0.21,0)</f>
        <v>#REF!</v>
      </c>
      <c r="IXI114" s="632" t="e">
        <f>(IF(IXI47-#REF!&lt;0,0,IXI47-#REF!)+#REF!)*1.21+IF($D$5="Koncesija",-IXI63*0.21,0)</f>
        <v>#REF!</v>
      </c>
      <c r="IXJ114" s="632" t="e">
        <f>(IF(IXJ47-#REF!&lt;0,0,IXJ47-#REF!)+#REF!)*1.21+IF($D$5="Koncesija",-IXJ63*0.21,0)</f>
        <v>#REF!</v>
      </c>
      <c r="IXK114" s="632" t="e">
        <f>(IF(IXK47-#REF!&lt;0,0,IXK47-#REF!)+#REF!)*1.21+IF($D$5="Koncesija",-IXK63*0.21,0)</f>
        <v>#REF!</v>
      </c>
      <c r="IXL114" s="632" t="e">
        <f>(IF(IXL47-#REF!&lt;0,0,IXL47-#REF!)+#REF!)*1.21+IF($D$5="Koncesija",-IXL63*0.21,0)</f>
        <v>#REF!</v>
      </c>
      <c r="IXM114" s="632" t="e">
        <f>(IF(IXM47-#REF!&lt;0,0,IXM47-#REF!)+#REF!)*1.21+IF($D$5="Koncesija",-IXM63*0.21,0)</f>
        <v>#REF!</v>
      </c>
      <c r="IXN114" s="632" t="e">
        <f>(IF(IXN47-#REF!&lt;0,0,IXN47-#REF!)+#REF!)*1.21+IF($D$5="Koncesija",-IXN63*0.21,0)</f>
        <v>#REF!</v>
      </c>
      <c r="IXO114" s="632" t="e">
        <f>(IF(IXO47-#REF!&lt;0,0,IXO47-#REF!)+#REF!)*1.21+IF($D$5="Koncesija",-IXO63*0.21,0)</f>
        <v>#REF!</v>
      </c>
      <c r="IXP114" s="632" t="e">
        <f>(IF(IXP47-#REF!&lt;0,0,IXP47-#REF!)+#REF!)*1.21+IF($D$5="Koncesija",-IXP63*0.21,0)</f>
        <v>#REF!</v>
      </c>
      <c r="IXQ114" s="632" t="e">
        <f>(IF(IXQ47-#REF!&lt;0,0,IXQ47-#REF!)+#REF!)*1.21+IF($D$5="Koncesija",-IXQ63*0.21,0)</f>
        <v>#REF!</v>
      </c>
      <c r="IXR114" s="632" t="e">
        <f>(IF(IXR47-#REF!&lt;0,0,IXR47-#REF!)+#REF!)*1.21+IF($D$5="Koncesija",-IXR63*0.21,0)</f>
        <v>#REF!</v>
      </c>
      <c r="IXS114" s="632" t="e">
        <f>(IF(IXS47-#REF!&lt;0,0,IXS47-#REF!)+#REF!)*1.21+IF($D$5="Koncesija",-IXS63*0.21,0)</f>
        <v>#REF!</v>
      </c>
      <c r="IXT114" s="632" t="e">
        <f>(IF(IXT47-#REF!&lt;0,0,IXT47-#REF!)+#REF!)*1.21+IF($D$5="Koncesija",-IXT63*0.21,0)</f>
        <v>#REF!</v>
      </c>
      <c r="IXU114" s="632" t="e">
        <f>(IF(IXU47-#REF!&lt;0,0,IXU47-#REF!)+#REF!)*1.21+IF($D$5="Koncesija",-IXU63*0.21,0)</f>
        <v>#REF!</v>
      </c>
      <c r="IXV114" s="632" t="e">
        <f>(IF(IXV47-#REF!&lt;0,0,IXV47-#REF!)+#REF!)*1.21+IF($D$5="Koncesija",-IXV63*0.21,0)</f>
        <v>#REF!</v>
      </c>
      <c r="IXW114" s="632" t="e">
        <f>(IF(IXW47-#REF!&lt;0,0,IXW47-#REF!)+#REF!)*1.21+IF($D$5="Koncesija",-IXW63*0.21,0)</f>
        <v>#REF!</v>
      </c>
      <c r="IXX114" s="632" t="e">
        <f>(IF(IXX47-#REF!&lt;0,0,IXX47-#REF!)+#REF!)*1.21+IF($D$5="Koncesija",-IXX63*0.21,0)</f>
        <v>#REF!</v>
      </c>
      <c r="IXY114" s="632" t="e">
        <f>(IF(IXY47-#REF!&lt;0,0,IXY47-#REF!)+#REF!)*1.21+IF($D$5="Koncesija",-IXY63*0.21,0)</f>
        <v>#REF!</v>
      </c>
      <c r="IXZ114" s="632" t="e">
        <f>(IF(IXZ47-#REF!&lt;0,0,IXZ47-#REF!)+#REF!)*1.21+IF($D$5="Koncesija",-IXZ63*0.21,0)</f>
        <v>#REF!</v>
      </c>
      <c r="IYA114" s="632" t="e">
        <f>(IF(IYA47-#REF!&lt;0,0,IYA47-#REF!)+#REF!)*1.21+IF($D$5="Koncesija",-IYA63*0.21,0)</f>
        <v>#REF!</v>
      </c>
      <c r="IYB114" s="632" t="e">
        <f>(IF(IYB47-#REF!&lt;0,0,IYB47-#REF!)+#REF!)*1.21+IF($D$5="Koncesija",-IYB63*0.21,0)</f>
        <v>#REF!</v>
      </c>
      <c r="IYC114" s="632" t="e">
        <f>(IF(IYC47-#REF!&lt;0,0,IYC47-#REF!)+#REF!)*1.21+IF($D$5="Koncesija",-IYC63*0.21,0)</f>
        <v>#REF!</v>
      </c>
      <c r="IYD114" s="632" t="e">
        <f>(IF(IYD47-#REF!&lt;0,0,IYD47-#REF!)+#REF!)*1.21+IF($D$5="Koncesija",-IYD63*0.21,0)</f>
        <v>#REF!</v>
      </c>
      <c r="IYE114" s="632" t="e">
        <f>(IF(IYE47-#REF!&lt;0,0,IYE47-#REF!)+#REF!)*1.21+IF($D$5="Koncesija",-IYE63*0.21,0)</f>
        <v>#REF!</v>
      </c>
      <c r="IYF114" s="632" t="e">
        <f>(IF(IYF47-#REF!&lt;0,0,IYF47-#REF!)+#REF!)*1.21+IF($D$5="Koncesija",-IYF63*0.21,0)</f>
        <v>#REF!</v>
      </c>
      <c r="IYG114" s="632" t="e">
        <f>(IF(IYG47-#REF!&lt;0,0,IYG47-#REF!)+#REF!)*1.21+IF($D$5="Koncesija",-IYG63*0.21,0)</f>
        <v>#REF!</v>
      </c>
      <c r="IYH114" s="632" t="e">
        <f>(IF(IYH47-#REF!&lt;0,0,IYH47-#REF!)+#REF!)*1.21+IF($D$5="Koncesija",-IYH63*0.21,0)</f>
        <v>#REF!</v>
      </c>
      <c r="IYI114" s="632" t="e">
        <f>(IF(IYI47-#REF!&lt;0,0,IYI47-#REF!)+#REF!)*1.21+IF($D$5="Koncesija",-IYI63*0.21,0)</f>
        <v>#REF!</v>
      </c>
      <c r="IYJ114" s="632" t="e">
        <f>(IF(IYJ47-#REF!&lt;0,0,IYJ47-#REF!)+#REF!)*1.21+IF($D$5="Koncesija",-IYJ63*0.21,0)</f>
        <v>#REF!</v>
      </c>
      <c r="IYK114" s="632" t="e">
        <f>(IF(IYK47-#REF!&lt;0,0,IYK47-#REF!)+#REF!)*1.21+IF($D$5="Koncesija",-IYK63*0.21,0)</f>
        <v>#REF!</v>
      </c>
      <c r="IYL114" s="632" t="e">
        <f>(IF(IYL47-#REF!&lt;0,0,IYL47-#REF!)+#REF!)*1.21+IF($D$5="Koncesija",-IYL63*0.21,0)</f>
        <v>#REF!</v>
      </c>
      <c r="IYM114" s="632" t="e">
        <f>(IF(IYM47-#REF!&lt;0,0,IYM47-#REF!)+#REF!)*1.21+IF($D$5="Koncesija",-IYM63*0.21,0)</f>
        <v>#REF!</v>
      </c>
      <c r="IYN114" s="632" t="e">
        <f>(IF(IYN47-#REF!&lt;0,0,IYN47-#REF!)+#REF!)*1.21+IF($D$5="Koncesija",-IYN63*0.21,0)</f>
        <v>#REF!</v>
      </c>
      <c r="IYO114" s="632" t="e">
        <f>(IF(IYO47-#REF!&lt;0,0,IYO47-#REF!)+#REF!)*1.21+IF($D$5="Koncesija",-IYO63*0.21,0)</f>
        <v>#REF!</v>
      </c>
      <c r="IYP114" s="632" t="e">
        <f>(IF(IYP47-#REF!&lt;0,0,IYP47-#REF!)+#REF!)*1.21+IF($D$5="Koncesija",-IYP63*0.21,0)</f>
        <v>#REF!</v>
      </c>
      <c r="IYQ114" s="632" t="e">
        <f>(IF(IYQ47-#REF!&lt;0,0,IYQ47-#REF!)+#REF!)*1.21+IF($D$5="Koncesija",-IYQ63*0.21,0)</f>
        <v>#REF!</v>
      </c>
      <c r="IYR114" s="632" t="e">
        <f>(IF(IYR47-#REF!&lt;0,0,IYR47-#REF!)+#REF!)*1.21+IF($D$5="Koncesija",-IYR63*0.21,0)</f>
        <v>#REF!</v>
      </c>
      <c r="IYS114" s="632" t="e">
        <f>(IF(IYS47-#REF!&lt;0,0,IYS47-#REF!)+#REF!)*1.21+IF($D$5="Koncesija",-IYS63*0.21,0)</f>
        <v>#REF!</v>
      </c>
      <c r="IYT114" s="632" t="e">
        <f>(IF(IYT47-#REF!&lt;0,0,IYT47-#REF!)+#REF!)*1.21+IF($D$5="Koncesija",-IYT63*0.21,0)</f>
        <v>#REF!</v>
      </c>
      <c r="IYU114" s="632" t="e">
        <f>(IF(IYU47-#REF!&lt;0,0,IYU47-#REF!)+#REF!)*1.21+IF($D$5="Koncesija",-IYU63*0.21,0)</f>
        <v>#REF!</v>
      </c>
      <c r="IYV114" s="632" t="e">
        <f>(IF(IYV47-#REF!&lt;0,0,IYV47-#REF!)+#REF!)*1.21+IF($D$5="Koncesija",-IYV63*0.21,0)</f>
        <v>#REF!</v>
      </c>
      <c r="IYW114" s="632" t="e">
        <f>(IF(IYW47-#REF!&lt;0,0,IYW47-#REF!)+#REF!)*1.21+IF($D$5="Koncesija",-IYW63*0.21,0)</f>
        <v>#REF!</v>
      </c>
      <c r="IYX114" s="632" t="e">
        <f>(IF(IYX47-#REF!&lt;0,0,IYX47-#REF!)+#REF!)*1.21+IF($D$5="Koncesija",-IYX63*0.21,0)</f>
        <v>#REF!</v>
      </c>
      <c r="IYY114" s="632" t="e">
        <f>(IF(IYY47-#REF!&lt;0,0,IYY47-#REF!)+#REF!)*1.21+IF($D$5="Koncesija",-IYY63*0.21,0)</f>
        <v>#REF!</v>
      </c>
      <c r="IYZ114" s="632" t="e">
        <f>(IF(IYZ47-#REF!&lt;0,0,IYZ47-#REF!)+#REF!)*1.21+IF($D$5="Koncesija",-IYZ63*0.21,0)</f>
        <v>#REF!</v>
      </c>
      <c r="IZA114" s="632" t="e">
        <f>(IF(IZA47-#REF!&lt;0,0,IZA47-#REF!)+#REF!)*1.21+IF($D$5="Koncesija",-IZA63*0.21,0)</f>
        <v>#REF!</v>
      </c>
      <c r="IZB114" s="632" t="e">
        <f>(IF(IZB47-#REF!&lt;0,0,IZB47-#REF!)+#REF!)*1.21+IF($D$5="Koncesija",-IZB63*0.21,0)</f>
        <v>#REF!</v>
      </c>
      <c r="IZC114" s="632" t="e">
        <f>(IF(IZC47-#REF!&lt;0,0,IZC47-#REF!)+#REF!)*1.21+IF($D$5="Koncesija",-IZC63*0.21,0)</f>
        <v>#REF!</v>
      </c>
      <c r="IZD114" s="632" t="e">
        <f>(IF(IZD47-#REF!&lt;0,0,IZD47-#REF!)+#REF!)*1.21+IF($D$5="Koncesija",-IZD63*0.21,0)</f>
        <v>#REF!</v>
      </c>
      <c r="IZE114" s="632" t="e">
        <f>(IF(IZE47-#REF!&lt;0,0,IZE47-#REF!)+#REF!)*1.21+IF($D$5="Koncesija",-IZE63*0.21,0)</f>
        <v>#REF!</v>
      </c>
      <c r="IZF114" s="632" t="e">
        <f>(IF(IZF47-#REF!&lt;0,0,IZF47-#REF!)+#REF!)*1.21+IF($D$5="Koncesija",-IZF63*0.21,0)</f>
        <v>#REF!</v>
      </c>
      <c r="IZG114" s="632" t="e">
        <f>(IF(IZG47-#REF!&lt;0,0,IZG47-#REF!)+#REF!)*1.21+IF($D$5="Koncesija",-IZG63*0.21,0)</f>
        <v>#REF!</v>
      </c>
      <c r="IZH114" s="632" t="e">
        <f>(IF(IZH47-#REF!&lt;0,0,IZH47-#REF!)+#REF!)*1.21+IF($D$5="Koncesija",-IZH63*0.21,0)</f>
        <v>#REF!</v>
      </c>
      <c r="IZI114" s="632" t="e">
        <f>(IF(IZI47-#REF!&lt;0,0,IZI47-#REF!)+#REF!)*1.21+IF($D$5="Koncesija",-IZI63*0.21,0)</f>
        <v>#REF!</v>
      </c>
      <c r="IZJ114" s="632" t="e">
        <f>(IF(IZJ47-#REF!&lt;0,0,IZJ47-#REF!)+#REF!)*1.21+IF($D$5="Koncesija",-IZJ63*0.21,0)</f>
        <v>#REF!</v>
      </c>
      <c r="IZK114" s="632" t="e">
        <f>(IF(IZK47-#REF!&lt;0,0,IZK47-#REF!)+#REF!)*1.21+IF($D$5="Koncesija",-IZK63*0.21,0)</f>
        <v>#REF!</v>
      </c>
      <c r="IZL114" s="632" t="e">
        <f>(IF(IZL47-#REF!&lt;0,0,IZL47-#REF!)+#REF!)*1.21+IF($D$5="Koncesija",-IZL63*0.21,0)</f>
        <v>#REF!</v>
      </c>
      <c r="IZM114" s="632" t="e">
        <f>(IF(IZM47-#REF!&lt;0,0,IZM47-#REF!)+#REF!)*1.21+IF($D$5="Koncesija",-IZM63*0.21,0)</f>
        <v>#REF!</v>
      </c>
      <c r="IZN114" s="632" t="e">
        <f>(IF(IZN47-#REF!&lt;0,0,IZN47-#REF!)+#REF!)*1.21+IF($D$5="Koncesija",-IZN63*0.21,0)</f>
        <v>#REF!</v>
      </c>
      <c r="IZO114" s="632" t="e">
        <f>(IF(IZO47-#REF!&lt;0,0,IZO47-#REF!)+#REF!)*1.21+IF($D$5="Koncesija",-IZO63*0.21,0)</f>
        <v>#REF!</v>
      </c>
      <c r="IZP114" s="632" t="e">
        <f>(IF(IZP47-#REF!&lt;0,0,IZP47-#REF!)+#REF!)*1.21+IF($D$5="Koncesija",-IZP63*0.21,0)</f>
        <v>#REF!</v>
      </c>
      <c r="IZQ114" s="632" t="e">
        <f>(IF(IZQ47-#REF!&lt;0,0,IZQ47-#REF!)+#REF!)*1.21+IF($D$5="Koncesija",-IZQ63*0.21,0)</f>
        <v>#REF!</v>
      </c>
      <c r="IZR114" s="632" t="e">
        <f>(IF(IZR47-#REF!&lt;0,0,IZR47-#REF!)+#REF!)*1.21+IF($D$5="Koncesija",-IZR63*0.21,0)</f>
        <v>#REF!</v>
      </c>
      <c r="IZS114" s="632" t="e">
        <f>(IF(IZS47-#REF!&lt;0,0,IZS47-#REF!)+#REF!)*1.21+IF($D$5="Koncesija",-IZS63*0.21,0)</f>
        <v>#REF!</v>
      </c>
      <c r="IZT114" s="632" t="e">
        <f>(IF(IZT47-#REF!&lt;0,0,IZT47-#REF!)+#REF!)*1.21+IF($D$5="Koncesija",-IZT63*0.21,0)</f>
        <v>#REF!</v>
      </c>
      <c r="IZU114" s="632" t="e">
        <f>(IF(IZU47-#REF!&lt;0,0,IZU47-#REF!)+#REF!)*1.21+IF($D$5="Koncesija",-IZU63*0.21,0)</f>
        <v>#REF!</v>
      </c>
      <c r="IZV114" s="632" t="e">
        <f>(IF(IZV47-#REF!&lt;0,0,IZV47-#REF!)+#REF!)*1.21+IF($D$5="Koncesija",-IZV63*0.21,0)</f>
        <v>#REF!</v>
      </c>
      <c r="IZW114" s="632" t="e">
        <f>(IF(IZW47-#REF!&lt;0,0,IZW47-#REF!)+#REF!)*1.21+IF($D$5="Koncesija",-IZW63*0.21,0)</f>
        <v>#REF!</v>
      </c>
      <c r="IZX114" s="632" t="e">
        <f>(IF(IZX47-#REF!&lt;0,0,IZX47-#REF!)+#REF!)*1.21+IF($D$5="Koncesija",-IZX63*0.21,0)</f>
        <v>#REF!</v>
      </c>
      <c r="IZY114" s="632" t="e">
        <f>(IF(IZY47-#REF!&lt;0,0,IZY47-#REF!)+#REF!)*1.21+IF($D$5="Koncesija",-IZY63*0.21,0)</f>
        <v>#REF!</v>
      </c>
      <c r="IZZ114" s="632" t="e">
        <f>(IF(IZZ47-#REF!&lt;0,0,IZZ47-#REF!)+#REF!)*1.21+IF($D$5="Koncesija",-IZZ63*0.21,0)</f>
        <v>#REF!</v>
      </c>
      <c r="JAA114" s="632" t="e">
        <f>(IF(JAA47-#REF!&lt;0,0,JAA47-#REF!)+#REF!)*1.21+IF($D$5="Koncesija",-JAA63*0.21,0)</f>
        <v>#REF!</v>
      </c>
      <c r="JAB114" s="632" t="e">
        <f>(IF(JAB47-#REF!&lt;0,0,JAB47-#REF!)+#REF!)*1.21+IF($D$5="Koncesija",-JAB63*0.21,0)</f>
        <v>#REF!</v>
      </c>
      <c r="JAC114" s="632" t="e">
        <f>(IF(JAC47-#REF!&lt;0,0,JAC47-#REF!)+#REF!)*1.21+IF($D$5="Koncesija",-JAC63*0.21,0)</f>
        <v>#REF!</v>
      </c>
      <c r="JAD114" s="632" t="e">
        <f>(IF(JAD47-#REF!&lt;0,0,JAD47-#REF!)+#REF!)*1.21+IF($D$5="Koncesija",-JAD63*0.21,0)</f>
        <v>#REF!</v>
      </c>
      <c r="JAE114" s="632" t="e">
        <f>(IF(JAE47-#REF!&lt;0,0,JAE47-#REF!)+#REF!)*1.21+IF($D$5="Koncesija",-JAE63*0.21,0)</f>
        <v>#REF!</v>
      </c>
      <c r="JAF114" s="632" t="e">
        <f>(IF(JAF47-#REF!&lt;0,0,JAF47-#REF!)+#REF!)*1.21+IF($D$5="Koncesija",-JAF63*0.21,0)</f>
        <v>#REF!</v>
      </c>
      <c r="JAG114" s="632" t="e">
        <f>(IF(JAG47-#REF!&lt;0,0,JAG47-#REF!)+#REF!)*1.21+IF($D$5="Koncesija",-JAG63*0.21,0)</f>
        <v>#REF!</v>
      </c>
      <c r="JAH114" s="632" t="e">
        <f>(IF(JAH47-#REF!&lt;0,0,JAH47-#REF!)+#REF!)*1.21+IF($D$5="Koncesija",-JAH63*0.21,0)</f>
        <v>#REF!</v>
      </c>
      <c r="JAI114" s="632" t="e">
        <f>(IF(JAI47-#REF!&lt;0,0,JAI47-#REF!)+#REF!)*1.21+IF($D$5="Koncesija",-JAI63*0.21,0)</f>
        <v>#REF!</v>
      </c>
      <c r="JAJ114" s="632" t="e">
        <f>(IF(JAJ47-#REF!&lt;0,0,JAJ47-#REF!)+#REF!)*1.21+IF($D$5="Koncesija",-JAJ63*0.21,0)</f>
        <v>#REF!</v>
      </c>
      <c r="JAK114" s="632" t="e">
        <f>(IF(JAK47-#REF!&lt;0,0,JAK47-#REF!)+#REF!)*1.21+IF($D$5="Koncesija",-JAK63*0.21,0)</f>
        <v>#REF!</v>
      </c>
      <c r="JAL114" s="632" t="e">
        <f>(IF(JAL47-#REF!&lt;0,0,JAL47-#REF!)+#REF!)*1.21+IF($D$5="Koncesija",-JAL63*0.21,0)</f>
        <v>#REF!</v>
      </c>
      <c r="JAM114" s="632" t="e">
        <f>(IF(JAM47-#REF!&lt;0,0,JAM47-#REF!)+#REF!)*1.21+IF($D$5="Koncesija",-JAM63*0.21,0)</f>
        <v>#REF!</v>
      </c>
      <c r="JAN114" s="632" t="e">
        <f>(IF(JAN47-#REF!&lt;0,0,JAN47-#REF!)+#REF!)*1.21+IF($D$5="Koncesija",-JAN63*0.21,0)</f>
        <v>#REF!</v>
      </c>
      <c r="JAO114" s="632" t="e">
        <f>(IF(JAO47-#REF!&lt;0,0,JAO47-#REF!)+#REF!)*1.21+IF($D$5="Koncesija",-JAO63*0.21,0)</f>
        <v>#REF!</v>
      </c>
      <c r="JAP114" s="632" t="e">
        <f>(IF(JAP47-#REF!&lt;0,0,JAP47-#REF!)+#REF!)*1.21+IF($D$5="Koncesija",-JAP63*0.21,0)</f>
        <v>#REF!</v>
      </c>
      <c r="JAQ114" s="632" t="e">
        <f>(IF(JAQ47-#REF!&lt;0,0,JAQ47-#REF!)+#REF!)*1.21+IF($D$5="Koncesija",-JAQ63*0.21,0)</f>
        <v>#REF!</v>
      </c>
      <c r="JAR114" s="632" t="e">
        <f>(IF(JAR47-#REF!&lt;0,0,JAR47-#REF!)+#REF!)*1.21+IF($D$5="Koncesija",-JAR63*0.21,0)</f>
        <v>#REF!</v>
      </c>
      <c r="JAS114" s="632" t="e">
        <f>(IF(JAS47-#REF!&lt;0,0,JAS47-#REF!)+#REF!)*1.21+IF($D$5="Koncesija",-JAS63*0.21,0)</f>
        <v>#REF!</v>
      </c>
      <c r="JAT114" s="632" t="e">
        <f>(IF(JAT47-#REF!&lt;0,0,JAT47-#REF!)+#REF!)*1.21+IF($D$5="Koncesija",-JAT63*0.21,0)</f>
        <v>#REF!</v>
      </c>
      <c r="JAU114" s="632" t="e">
        <f>(IF(JAU47-#REF!&lt;0,0,JAU47-#REF!)+#REF!)*1.21+IF($D$5="Koncesija",-JAU63*0.21,0)</f>
        <v>#REF!</v>
      </c>
      <c r="JAV114" s="632" t="e">
        <f>(IF(JAV47-#REF!&lt;0,0,JAV47-#REF!)+#REF!)*1.21+IF($D$5="Koncesija",-JAV63*0.21,0)</f>
        <v>#REF!</v>
      </c>
      <c r="JAW114" s="632" t="e">
        <f>(IF(JAW47-#REF!&lt;0,0,JAW47-#REF!)+#REF!)*1.21+IF($D$5="Koncesija",-JAW63*0.21,0)</f>
        <v>#REF!</v>
      </c>
      <c r="JAX114" s="632" t="e">
        <f>(IF(JAX47-#REF!&lt;0,0,JAX47-#REF!)+#REF!)*1.21+IF($D$5="Koncesija",-JAX63*0.21,0)</f>
        <v>#REF!</v>
      </c>
      <c r="JAY114" s="632" t="e">
        <f>(IF(JAY47-#REF!&lt;0,0,JAY47-#REF!)+#REF!)*1.21+IF($D$5="Koncesija",-JAY63*0.21,0)</f>
        <v>#REF!</v>
      </c>
      <c r="JAZ114" s="632" t="e">
        <f>(IF(JAZ47-#REF!&lt;0,0,JAZ47-#REF!)+#REF!)*1.21+IF($D$5="Koncesija",-JAZ63*0.21,0)</f>
        <v>#REF!</v>
      </c>
      <c r="JBA114" s="632" t="e">
        <f>(IF(JBA47-#REF!&lt;0,0,JBA47-#REF!)+#REF!)*1.21+IF($D$5="Koncesija",-JBA63*0.21,0)</f>
        <v>#REF!</v>
      </c>
      <c r="JBB114" s="632" t="e">
        <f>(IF(JBB47-#REF!&lt;0,0,JBB47-#REF!)+#REF!)*1.21+IF($D$5="Koncesija",-JBB63*0.21,0)</f>
        <v>#REF!</v>
      </c>
      <c r="JBC114" s="632" t="e">
        <f>(IF(JBC47-#REF!&lt;0,0,JBC47-#REF!)+#REF!)*1.21+IF($D$5="Koncesija",-JBC63*0.21,0)</f>
        <v>#REF!</v>
      </c>
      <c r="JBD114" s="632" t="e">
        <f>(IF(JBD47-#REF!&lt;0,0,JBD47-#REF!)+#REF!)*1.21+IF($D$5="Koncesija",-JBD63*0.21,0)</f>
        <v>#REF!</v>
      </c>
      <c r="JBE114" s="632" t="e">
        <f>(IF(JBE47-#REF!&lt;0,0,JBE47-#REF!)+#REF!)*1.21+IF($D$5="Koncesija",-JBE63*0.21,0)</f>
        <v>#REF!</v>
      </c>
      <c r="JBF114" s="632" t="e">
        <f>(IF(JBF47-#REF!&lt;0,0,JBF47-#REF!)+#REF!)*1.21+IF($D$5="Koncesija",-JBF63*0.21,0)</f>
        <v>#REF!</v>
      </c>
      <c r="JBG114" s="632" t="e">
        <f>(IF(JBG47-#REF!&lt;0,0,JBG47-#REF!)+#REF!)*1.21+IF($D$5="Koncesija",-JBG63*0.21,0)</f>
        <v>#REF!</v>
      </c>
      <c r="JBH114" s="632" t="e">
        <f>(IF(JBH47-#REF!&lt;0,0,JBH47-#REF!)+#REF!)*1.21+IF($D$5="Koncesija",-JBH63*0.21,0)</f>
        <v>#REF!</v>
      </c>
      <c r="JBI114" s="632" t="e">
        <f>(IF(JBI47-#REF!&lt;0,0,JBI47-#REF!)+#REF!)*1.21+IF($D$5="Koncesija",-JBI63*0.21,0)</f>
        <v>#REF!</v>
      </c>
      <c r="JBJ114" s="632" t="e">
        <f>(IF(JBJ47-#REF!&lt;0,0,JBJ47-#REF!)+#REF!)*1.21+IF($D$5="Koncesija",-JBJ63*0.21,0)</f>
        <v>#REF!</v>
      </c>
      <c r="JBK114" s="632" t="e">
        <f>(IF(JBK47-#REF!&lt;0,0,JBK47-#REF!)+#REF!)*1.21+IF($D$5="Koncesija",-JBK63*0.21,0)</f>
        <v>#REF!</v>
      </c>
      <c r="JBL114" s="632" t="e">
        <f>(IF(JBL47-#REF!&lt;0,0,JBL47-#REF!)+#REF!)*1.21+IF($D$5="Koncesija",-JBL63*0.21,0)</f>
        <v>#REF!</v>
      </c>
      <c r="JBM114" s="632" t="e">
        <f>(IF(JBM47-#REF!&lt;0,0,JBM47-#REF!)+#REF!)*1.21+IF($D$5="Koncesija",-JBM63*0.21,0)</f>
        <v>#REF!</v>
      </c>
      <c r="JBN114" s="632" t="e">
        <f>(IF(JBN47-#REF!&lt;0,0,JBN47-#REF!)+#REF!)*1.21+IF($D$5="Koncesija",-JBN63*0.21,0)</f>
        <v>#REF!</v>
      </c>
      <c r="JBO114" s="632" t="e">
        <f>(IF(JBO47-#REF!&lt;0,0,JBO47-#REF!)+#REF!)*1.21+IF($D$5="Koncesija",-JBO63*0.21,0)</f>
        <v>#REF!</v>
      </c>
      <c r="JBP114" s="632" t="e">
        <f>(IF(JBP47-#REF!&lt;0,0,JBP47-#REF!)+#REF!)*1.21+IF($D$5="Koncesija",-JBP63*0.21,0)</f>
        <v>#REF!</v>
      </c>
      <c r="JBQ114" s="632" t="e">
        <f>(IF(JBQ47-#REF!&lt;0,0,JBQ47-#REF!)+#REF!)*1.21+IF($D$5="Koncesija",-JBQ63*0.21,0)</f>
        <v>#REF!</v>
      </c>
      <c r="JBR114" s="632" t="e">
        <f>(IF(JBR47-#REF!&lt;0,0,JBR47-#REF!)+#REF!)*1.21+IF($D$5="Koncesija",-JBR63*0.21,0)</f>
        <v>#REF!</v>
      </c>
      <c r="JBS114" s="632" t="e">
        <f>(IF(JBS47-#REF!&lt;0,0,JBS47-#REF!)+#REF!)*1.21+IF($D$5="Koncesija",-JBS63*0.21,0)</f>
        <v>#REF!</v>
      </c>
      <c r="JBT114" s="632" t="e">
        <f>(IF(JBT47-#REF!&lt;0,0,JBT47-#REF!)+#REF!)*1.21+IF($D$5="Koncesija",-JBT63*0.21,0)</f>
        <v>#REF!</v>
      </c>
      <c r="JBU114" s="632" t="e">
        <f>(IF(JBU47-#REF!&lt;0,0,JBU47-#REF!)+#REF!)*1.21+IF($D$5="Koncesija",-JBU63*0.21,0)</f>
        <v>#REF!</v>
      </c>
      <c r="JBV114" s="632" t="e">
        <f>(IF(JBV47-#REF!&lt;0,0,JBV47-#REF!)+#REF!)*1.21+IF($D$5="Koncesija",-JBV63*0.21,0)</f>
        <v>#REF!</v>
      </c>
      <c r="JBW114" s="632" t="e">
        <f>(IF(JBW47-#REF!&lt;0,0,JBW47-#REF!)+#REF!)*1.21+IF($D$5="Koncesija",-JBW63*0.21,0)</f>
        <v>#REF!</v>
      </c>
      <c r="JBX114" s="632" t="e">
        <f>(IF(JBX47-#REF!&lt;0,0,JBX47-#REF!)+#REF!)*1.21+IF($D$5="Koncesija",-JBX63*0.21,0)</f>
        <v>#REF!</v>
      </c>
      <c r="JBY114" s="632" t="e">
        <f>(IF(JBY47-#REF!&lt;0,0,JBY47-#REF!)+#REF!)*1.21+IF($D$5="Koncesija",-JBY63*0.21,0)</f>
        <v>#REF!</v>
      </c>
      <c r="JBZ114" s="632" t="e">
        <f>(IF(JBZ47-#REF!&lt;0,0,JBZ47-#REF!)+#REF!)*1.21+IF($D$5="Koncesija",-JBZ63*0.21,0)</f>
        <v>#REF!</v>
      </c>
      <c r="JCA114" s="632" t="e">
        <f>(IF(JCA47-#REF!&lt;0,0,JCA47-#REF!)+#REF!)*1.21+IF($D$5="Koncesija",-JCA63*0.21,0)</f>
        <v>#REF!</v>
      </c>
      <c r="JCB114" s="632" t="e">
        <f>(IF(JCB47-#REF!&lt;0,0,JCB47-#REF!)+#REF!)*1.21+IF($D$5="Koncesija",-JCB63*0.21,0)</f>
        <v>#REF!</v>
      </c>
      <c r="JCC114" s="632" t="e">
        <f>(IF(JCC47-#REF!&lt;0,0,JCC47-#REF!)+#REF!)*1.21+IF($D$5="Koncesija",-JCC63*0.21,0)</f>
        <v>#REF!</v>
      </c>
      <c r="JCD114" s="632" t="e">
        <f>(IF(JCD47-#REF!&lt;0,0,JCD47-#REF!)+#REF!)*1.21+IF($D$5="Koncesija",-JCD63*0.21,0)</f>
        <v>#REF!</v>
      </c>
      <c r="JCE114" s="632" t="e">
        <f>(IF(JCE47-#REF!&lt;0,0,JCE47-#REF!)+#REF!)*1.21+IF($D$5="Koncesija",-JCE63*0.21,0)</f>
        <v>#REF!</v>
      </c>
      <c r="JCF114" s="632" t="e">
        <f>(IF(JCF47-#REF!&lt;0,0,JCF47-#REF!)+#REF!)*1.21+IF($D$5="Koncesija",-JCF63*0.21,0)</f>
        <v>#REF!</v>
      </c>
      <c r="JCG114" s="632" t="e">
        <f>(IF(JCG47-#REF!&lt;0,0,JCG47-#REF!)+#REF!)*1.21+IF($D$5="Koncesija",-JCG63*0.21,0)</f>
        <v>#REF!</v>
      </c>
      <c r="JCH114" s="632" t="e">
        <f>(IF(JCH47-#REF!&lt;0,0,JCH47-#REF!)+#REF!)*1.21+IF($D$5="Koncesija",-JCH63*0.21,0)</f>
        <v>#REF!</v>
      </c>
      <c r="JCI114" s="632" t="e">
        <f>(IF(JCI47-#REF!&lt;0,0,JCI47-#REF!)+#REF!)*1.21+IF($D$5="Koncesija",-JCI63*0.21,0)</f>
        <v>#REF!</v>
      </c>
      <c r="JCJ114" s="632" t="e">
        <f>(IF(JCJ47-#REF!&lt;0,0,JCJ47-#REF!)+#REF!)*1.21+IF($D$5="Koncesija",-JCJ63*0.21,0)</f>
        <v>#REF!</v>
      </c>
      <c r="JCK114" s="632" t="e">
        <f>(IF(JCK47-#REF!&lt;0,0,JCK47-#REF!)+#REF!)*1.21+IF($D$5="Koncesija",-JCK63*0.21,0)</f>
        <v>#REF!</v>
      </c>
      <c r="JCL114" s="632" t="e">
        <f>(IF(JCL47-#REF!&lt;0,0,JCL47-#REF!)+#REF!)*1.21+IF($D$5="Koncesija",-JCL63*0.21,0)</f>
        <v>#REF!</v>
      </c>
      <c r="JCM114" s="632" t="e">
        <f>(IF(JCM47-#REF!&lt;0,0,JCM47-#REF!)+#REF!)*1.21+IF($D$5="Koncesija",-JCM63*0.21,0)</f>
        <v>#REF!</v>
      </c>
      <c r="JCN114" s="632" t="e">
        <f>(IF(JCN47-#REF!&lt;0,0,JCN47-#REF!)+#REF!)*1.21+IF($D$5="Koncesija",-JCN63*0.21,0)</f>
        <v>#REF!</v>
      </c>
      <c r="JCO114" s="632" t="e">
        <f>(IF(JCO47-#REF!&lt;0,0,JCO47-#REF!)+#REF!)*1.21+IF($D$5="Koncesija",-JCO63*0.21,0)</f>
        <v>#REF!</v>
      </c>
      <c r="JCP114" s="632" t="e">
        <f>(IF(JCP47-#REF!&lt;0,0,JCP47-#REF!)+#REF!)*1.21+IF($D$5="Koncesija",-JCP63*0.21,0)</f>
        <v>#REF!</v>
      </c>
      <c r="JCQ114" s="632" t="e">
        <f>(IF(JCQ47-#REF!&lt;0,0,JCQ47-#REF!)+#REF!)*1.21+IF($D$5="Koncesija",-JCQ63*0.21,0)</f>
        <v>#REF!</v>
      </c>
      <c r="JCR114" s="632" t="e">
        <f>(IF(JCR47-#REF!&lt;0,0,JCR47-#REF!)+#REF!)*1.21+IF($D$5="Koncesija",-JCR63*0.21,0)</f>
        <v>#REF!</v>
      </c>
      <c r="JCS114" s="632" t="e">
        <f>(IF(JCS47-#REF!&lt;0,0,JCS47-#REF!)+#REF!)*1.21+IF($D$5="Koncesija",-JCS63*0.21,0)</f>
        <v>#REF!</v>
      </c>
      <c r="JCT114" s="632" t="e">
        <f>(IF(JCT47-#REF!&lt;0,0,JCT47-#REF!)+#REF!)*1.21+IF($D$5="Koncesija",-JCT63*0.21,0)</f>
        <v>#REF!</v>
      </c>
      <c r="JCU114" s="632" t="e">
        <f>(IF(JCU47-#REF!&lt;0,0,JCU47-#REF!)+#REF!)*1.21+IF($D$5="Koncesija",-JCU63*0.21,0)</f>
        <v>#REF!</v>
      </c>
      <c r="JCV114" s="632" t="e">
        <f>(IF(JCV47-#REF!&lt;0,0,JCV47-#REF!)+#REF!)*1.21+IF($D$5="Koncesija",-JCV63*0.21,0)</f>
        <v>#REF!</v>
      </c>
      <c r="JCW114" s="632" t="e">
        <f>(IF(JCW47-#REF!&lt;0,0,JCW47-#REF!)+#REF!)*1.21+IF($D$5="Koncesija",-JCW63*0.21,0)</f>
        <v>#REF!</v>
      </c>
      <c r="JCX114" s="632" t="e">
        <f>(IF(JCX47-#REF!&lt;0,0,JCX47-#REF!)+#REF!)*1.21+IF($D$5="Koncesija",-JCX63*0.21,0)</f>
        <v>#REF!</v>
      </c>
      <c r="JCY114" s="632" t="e">
        <f>(IF(JCY47-#REF!&lt;0,0,JCY47-#REF!)+#REF!)*1.21+IF($D$5="Koncesija",-JCY63*0.21,0)</f>
        <v>#REF!</v>
      </c>
      <c r="JCZ114" s="632" t="e">
        <f>(IF(JCZ47-#REF!&lt;0,0,JCZ47-#REF!)+#REF!)*1.21+IF($D$5="Koncesija",-JCZ63*0.21,0)</f>
        <v>#REF!</v>
      </c>
      <c r="JDA114" s="632" t="e">
        <f>(IF(JDA47-#REF!&lt;0,0,JDA47-#REF!)+#REF!)*1.21+IF($D$5="Koncesija",-JDA63*0.21,0)</f>
        <v>#REF!</v>
      </c>
      <c r="JDB114" s="632" t="e">
        <f>(IF(JDB47-#REF!&lt;0,0,JDB47-#REF!)+#REF!)*1.21+IF($D$5="Koncesija",-JDB63*0.21,0)</f>
        <v>#REF!</v>
      </c>
      <c r="JDC114" s="632" t="e">
        <f>(IF(JDC47-#REF!&lt;0,0,JDC47-#REF!)+#REF!)*1.21+IF($D$5="Koncesija",-JDC63*0.21,0)</f>
        <v>#REF!</v>
      </c>
      <c r="JDD114" s="632" t="e">
        <f>(IF(JDD47-#REF!&lt;0,0,JDD47-#REF!)+#REF!)*1.21+IF($D$5="Koncesija",-JDD63*0.21,0)</f>
        <v>#REF!</v>
      </c>
      <c r="JDE114" s="632" t="e">
        <f>(IF(JDE47-#REF!&lt;0,0,JDE47-#REF!)+#REF!)*1.21+IF($D$5="Koncesija",-JDE63*0.21,0)</f>
        <v>#REF!</v>
      </c>
      <c r="JDF114" s="632" t="e">
        <f>(IF(JDF47-#REF!&lt;0,0,JDF47-#REF!)+#REF!)*1.21+IF($D$5="Koncesija",-JDF63*0.21,0)</f>
        <v>#REF!</v>
      </c>
      <c r="JDG114" s="632" t="e">
        <f>(IF(JDG47-#REF!&lt;0,0,JDG47-#REF!)+#REF!)*1.21+IF($D$5="Koncesija",-JDG63*0.21,0)</f>
        <v>#REF!</v>
      </c>
      <c r="JDH114" s="632" t="e">
        <f>(IF(JDH47-#REF!&lt;0,0,JDH47-#REF!)+#REF!)*1.21+IF($D$5="Koncesija",-JDH63*0.21,0)</f>
        <v>#REF!</v>
      </c>
      <c r="JDI114" s="632" t="e">
        <f>(IF(JDI47-#REF!&lt;0,0,JDI47-#REF!)+#REF!)*1.21+IF($D$5="Koncesija",-JDI63*0.21,0)</f>
        <v>#REF!</v>
      </c>
      <c r="JDJ114" s="632" t="e">
        <f>(IF(JDJ47-#REF!&lt;0,0,JDJ47-#REF!)+#REF!)*1.21+IF($D$5="Koncesija",-JDJ63*0.21,0)</f>
        <v>#REF!</v>
      </c>
      <c r="JDK114" s="632" t="e">
        <f>(IF(JDK47-#REF!&lt;0,0,JDK47-#REF!)+#REF!)*1.21+IF($D$5="Koncesija",-JDK63*0.21,0)</f>
        <v>#REF!</v>
      </c>
      <c r="JDL114" s="632" t="e">
        <f>(IF(JDL47-#REF!&lt;0,0,JDL47-#REF!)+#REF!)*1.21+IF($D$5="Koncesija",-JDL63*0.21,0)</f>
        <v>#REF!</v>
      </c>
      <c r="JDM114" s="632" t="e">
        <f>(IF(JDM47-#REF!&lt;0,0,JDM47-#REF!)+#REF!)*1.21+IF($D$5="Koncesija",-JDM63*0.21,0)</f>
        <v>#REF!</v>
      </c>
      <c r="JDN114" s="632" t="e">
        <f>(IF(JDN47-#REF!&lt;0,0,JDN47-#REF!)+#REF!)*1.21+IF($D$5="Koncesija",-JDN63*0.21,0)</f>
        <v>#REF!</v>
      </c>
      <c r="JDO114" s="632" t="e">
        <f>(IF(JDO47-#REF!&lt;0,0,JDO47-#REF!)+#REF!)*1.21+IF($D$5="Koncesija",-JDO63*0.21,0)</f>
        <v>#REF!</v>
      </c>
      <c r="JDP114" s="632" t="e">
        <f>(IF(JDP47-#REF!&lt;0,0,JDP47-#REF!)+#REF!)*1.21+IF($D$5="Koncesija",-JDP63*0.21,0)</f>
        <v>#REF!</v>
      </c>
      <c r="JDQ114" s="632" t="e">
        <f>(IF(JDQ47-#REF!&lt;0,0,JDQ47-#REF!)+#REF!)*1.21+IF($D$5="Koncesija",-JDQ63*0.21,0)</f>
        <v>#REF!</v>
      </c>
      <c r="JDR114" s="632" t="e">
        <f>(IF(JDR47-#REF!&lt;0,0,JDR47-#REF!)+#REF!)*1.21+IF($D$5="Koncesija",-JDR63*0.21,0)</f>
        <v>#REF!</v>
      </c>
      <c r="JDS114" s="632" t="e">
        <f>(IF(JDS47-#REF!&lt;0,0,JDS47-#REF!)+#REF!)*1.21+IF($D$5="Koncesija",-JDS63*0.21,0)</f>
        <v>#REF!</v>
      </c>
      <c r="JDT114" s="632" t="e">
        <f>(IF(JDT47-#REF!&lt;0,0,JDT47-#REF!)+#REF!)*1.21+IF($D$5="Koncesija",-JDT63*0.21,0)</f>
        <v>#REF!</v>
      </c>
      <c r="JDU114" s="632" t="e">
        <f>(IF(JDU47-#REF!&lt;0,0,JDU47-#REF!)+#REF!)*1.21+IF($D$5="Koncesija",-JDU63*0.21,0)</f>
        <v>#REF!</v>
      </c>
      <c r="JDV114" s="632" t="e">
        <f>(IF(JDV47-#REF!&lt;0,0,JDV47-#REF!)+#REF!)*1.21+IF($D$5="Koncesija",-JDV63*0.21,0)</f>
        <v>#REF!</v>
      </c>
      <c r="JDW114" s="632" t="e">
        <f>(IF(JDW47-#REF!&lt;0,0,JDW47-#REF!)+#REF!)*1.21+IF($D$5="Koncesija",-JDW63*0.21,0)</f>
        <v>#REF!</v>
      </c>
      <c r="JDX114" s="632" t="e">
        <f>(IF(JDX47-#REF!&lt;0,0,JDX47-#REF!)+#REF!)*1.21+IF($D$5="Koncesija",-JDX63*0.21,0)</f>
        <v>#REF!</v>
      </c>
      <c r="JDY114" s="632" t="e">
        <f>(IF(JDY47-#REF!&lt;0,0,JDY47-#REF!)+#REF!)*1.21+IF($D$5="Koncesija",-JDY63*0.21,0)</f>
        <v>#REF!</v>
      </c>
      <c r="JDZ114" s="632" t="e">
        <f>(IF(JDZ47-#REF!&lt;0,0,JDZ47-#REF!)+#REF!)*1.21+IF($D$5="Koncesija",-JDZ63*0.21,0)</f>
        <v>#REF!</v>
      </c>
      <c r="JEA114" s="632" t="e">
        <f>(IF(JEA47-#REF!&lt;0,0,JEA47-#REF!)+#REF!)*1.21+IF($D$5="Koncesija",-JEA63*0.21,0)</f>
        <v>#REF!</v>
      </c>
      <c r="JEB114" s="632" t="e">
        <f>(IF(JEB47-#REF!&lt;0,0,JEB47-#REF!)+#REF!)*1.21+IF($D$5="Koncesija",-JEB63*0.21,0)</f>
        <v>#REF!</v>
      </c>
      <c r="JEC114" s="632" t="e">
        <f>(IF(JEC47-#REF!&lt;0,0,JEC47-#REF!)+#REF!)*1.21+IF($D$5="Koncesija",-JEC63*0.21,0)</f>
        <v>#REF!</v>
      </c>
      <c r="JED114" s="632" t="e">
        <f>(IF(JED47-#REF!&lt;0,0,JED47-#REF!)+#REF!)*1.21+IF($D$5="Koncesija",-JED63*0.21,0)</f>
        <v>#REF!</v>
      </c>
      <c r="JEE114" s="632" t="e">
        <f>(IF(JEE47-#REF!&lt;0,0,JEE47-#REF!)+#REF!)*1.21+IF($D$5="Koncesija",-JEE63*0.21,0)</f>
        <v>#REF!</v>
      </c>
      <c r="JEF114" s="632" t="e">
        <f>(IF(JEF47-#REF!&lt;0,0,JEF47-#REF!)+#REF!)*1.21+IF($D$5="Koncesija",-JEF63*0.21,0)</f>
        <v>#REF!</v>
      </c>
      <c r="JEG114" s="632" t="e">
        <f>(IF(JEG47-#REF!&lt;0,0,JEG47-#REF!)+#REF!)*1.21+IF($D$5="Koncesija",-JEG63*0.21,0)</f>
        <v>#REF!</v>
      </c>
      <c r="JEH114" s="632" t="e">
        <f>(IF(JEH47-#REF!&lt;0,0,JEH47-#REF!)+#REF!)*1.21+IF($D$5="Koncesija",-JEH63*0.21,0)</f>
        <v>#REF!</v>
      </c>
      <c r="JEI114" s="632" t="e">
        <f>(IF(JEI47-#REF!&lt;0,0,JEI47-#REF!)+#REF!)*1.21+IF($D$5="Koncesija",-JEI63*0.21,0)</f>
        <v>#REF!</v>
      </c>
      <c r="JEJ114" s="632" t="e">
        <f>(IF(JEJ47-#REF!&lt;0,0,JEJ47-#REF!)+#REF!)*1.21+IF($D$5="Koncesija",-JEJ63*0.21,0)</f>
        <v>#REF!</v>
      </c>
      <c r="JEK114" s="632" t="e">
        <f>(IF(JEK47-#REF!&lt;0,0,JEK47-#REF!)+#REF!)*1.21+IF($D$5="Koncesija",-JEK63*0.21,0)</f>
        <v>#REF!</v>
      </c>
      <c r="JEL114" s="632" t="e">
        <f>(IF(JEL47-#REF!&lt;0,0,JEL47-#REF!)+#REF!)*1.21+IF($D$5="Koncesija",-JEL63*0.21,0)</f>
        <v>#REF!</v>
      </c>
      <c r="JEM114" s="632" t="e">
        <f>(IF(JEM47-#REF!&lt;0,0,JEM47-#REF!)+#REF!)*1.21+IF($D$5="Koncesija",-JEM63*0.21,0)</f>
        <v>#REF!</v>
      </c>
      <c r="JEN114" s="632" t="e">
        <f>(IF(JEN47-#REF!&lt;0,0,JEN47-#REF!)+#REF!)*1.21+IF($D$5="Koncesija",-JEN63*0.21,0)</f>
        <v>#REF!</v>
      </c>
      <c r="JEO114" s="632" t="e">
        <f>(IF(JEO47-#REF!&lt;0,0,JEO47-#REF!)+#REF!)*1.21+IF($D$5="Koncesija",-JEO63*0.21,0)</f>
        <v>#REF!</v>
      </c>
      <c r="JEP114" s="632" t="e">
        <f>(IF(JEP47-#REF!&lt;0,0,JEP47-#REF!)+#REF!)*1.21+IF($D$5="Koncesija",-JEP63*0.21,0)</f>
        <v>#REF!</v>
      </c>
      <c r="JEQ114" s="632" t="e">
        <f>(IF(JEQ47-#REF!&lt;0,0,JEQ47-#REF!)+#REF!)*1.21+IF($D$5="Koncesija",-JEQ63*0.21,0)</f>
        <v>#REF!</v>
      </c>
      <c r="JER114" s="632" t="e">
        <f>(IF(JER47-#REF!&lt;0,0,JER47-#REF!)+#REF!)*1.21+IF($D$5="Koncesija",-JER63*0.21,0)</f>
        <v>#REF!</v>
      </c>
      <c r="JES114" s="632" t="e">
        <f>(IF(JES47-#REF!&lt;0,0,JES47-#REF!)+#REF!)*1.21+IF($D$5="Koncesija",-JES63*0.21,0)</f>
        <v>#REF!</v>
      </c>
      <c r="JET114" s="632" t="e">
        <f>(IF(JET47-#REF!&lt;0,0,JET47-#REF!)+#REF!)*1.21+IF($D$5="Koncesija",-JET63*0.21,0)</f>
        <v>#REF!</v>
      </c>
      <c r="JEU114" s="632" t="e">
        <f>(IF(JEU47-#REF!&lt;0,0,JEU47-#REF!)+#REF!)*1.21+IF($D$5="Koncesija",-JEU63*0.21,0)</f>
        <v>#REF!</v>
      </c>
      <c r="JEV114" s="632" t="e">
        <f>(IF(JEV47-#REF!&lt;0,0,JEV47-#REF!)+#REF!)*1.21+IF($D$5="Koncesija",-JEV63*0.21,0)</f>
        <v>#REF!</v>
      </c>
      <c r="JEW114" s="632" t="e">
        <f>(IF(JEW47-#REF!&lt;0,0,JEW47-#REF!)+#REF!)*1.21+IF($D$5="Koncesija",-JEW63*0.21,0)</f>
        <v>#REF!</v>
      </c>
      <c r="JEX114" s="632" t="e">
        <f>(IF(JEX47-#REF!&lt;0,0,JEX47-#REF!)+#REF!)*1.21+IF($D$5="Koncesija",-JEX63*0.21,0)</f>
        <v>#REF!</v>
      </c>
      <c r="JEY114" s="632" t="e">
        <f>(IF(JEY47-#REF!&lt;0,0,JEY47-#REF!)+#REF!)*1.21+IF($D$5="Koncesija",-JEY63*0.21,0)</f>
        <v>#REF!</v>
      </c>
      <c r="JEZ114" s="632" t="e">
        <f>(IF(JEZ47-#REF!&lt;0,0,JEZ47-#REF!)+#REF!)*1.21+IF($D$5="Koncesija",-JEZ63*0.21,0)</f>
        <v>#REF!</v>
      </c>
      <c r="JFA114" s="632" t="e">
        <f>(IF(JFA47-#REF!&lt;0,0,JFA47-#REF!)+#REF!)*1.21+IF($D$5="Koncesija",-JFA63*0.21,0)</f>
        <v>#REF!</v>
      </c>
      <c r="JFB114" s="632" t="e">
        <f>(IF(JFB47-#REF!&lt;0,0,JFB47-#REF!)+#REF!)*1.21+IF($D$5="Koncesija",-JFB63*0.21,0)</f>
        <v>#REF!</v>
      </c>
      <c r="JFC114" s="632" t="e">
        <f>(IF(JFC47-#REF!&lt;0,0,JFC47-#REF!)+#REF!)*1.21+IF($D$5="Koncesija",-JFC63*0.21,0)</f>
        <v>#REF!</v>
      </c>
      <c r="JFD114" s="632" t="e">
        <f>(IF(JFD47-#REF!&lt;0,0,JFD47-#REF!)+#REF!)*1.21+IF($D$5="Koncesija",-JFD63*0.21,0)</f>
        <v>#REF!</v>
      </c>
      <c r="JFE114" s="632" t="e">
        <f>(IF(JFE47-#REF!&lt;0,0,JFE47-#REF!)+#REF!)*1.21+IF($D$5="Koncesija",-JFE63*0.21,0)</f>
        <v>#REF!</v>
      </c>
      <c r="JFF114" s="632" t="e">
        <f>(IF(JFF47-#REF!&lt;0,0,JFF47-#REF!)+#REF!)*1.21+IF($D$5="Koncesija",-JFF63*0.21,0)</f>
        <v>#REF!</v>
      </c>
      <c r="JFG114" s="632" t="e">
        <f>(IF(JFG47-#REF!&lt;0,0,JFG47-#REF!)+#REF!)*1.21+IF($D$5="Koncesija",-JFG63*0.21,0)</f>
        <v>#REF!</v>
      </c>
      <c r="JFH114" s="632" t="e">
        <f>(IF(JFH47-#REF!&lt;0,0,JFH47-#REF!)+#REF!)*1.21+IF($D$5="Koncesija",-JFH63*0.21,0)</f>
        <v>#REF!</v>
      </c>
      <c r="JFI114" s="632" t="e">
        <f>(IF(JFI47-#REF!&lt;0,0,JFI47-#REF!)+#REF!)*1.21+IF($D$5="Koncesija",-JFI63*0.21,0)</f>
        <v>#REF!</v>
      </c>
      <c r="JFJ114" s="632" t="e">
        <f>(IF(JFJ47-#REF!&lt;0,0,JFJ47-#REF!)+#REF!)*1.21+IF($D$5="Koncesija",-JFJ63*0.21,0)</f>
        <v>#REF!</v>
      </c>
      <c r="JFK114" s="632" t="e">
        <f>(IF(JFK47-#REF!&lt;0,0,JFK47-#REF!)+#REF!)*1.21+IF($D$5="Koncesija",-JFK63*0.21,0)</f>
        <v>#REF!</v>
      </c>
      <c r="JFL114" s="632" t="e">
        <f>(IF(JFL47-#REF!&lt;0,0,JFL47-#REF!)+#REF!)*1.21+IF($D$5="Koncesija",-JFL63*0.21,0)</f>
        <v>#REF!</v>
      </c>
      <c r="JFM114" s="632" t="e">
        <f>(IF(JFM47-#REF!&lt;0,0,JFM47-#REF!)+#REF!)*1.21+IF($D$5="Koncesija",-JFM63*0.21,0)</f>
        <v>#REF!</v>
      </c>
      <c r="JFN114" s="632" t="e">
        <f>(IF(JFN47-#REF!&lt;0,0,JFN47-#REF!)+#REF!)*1.21+IF($D$5="Koncesija",-JFN63*0.21,0)</f>
        <v>#REF!</v>
      </c>
      <c r="JFO114" s="632" t="e">
        <f>(IF(JFO47-#REF!&lt;0,0,JFO47-#REF!)+#REF!)*1.21+IF($D$5="Koncesija",-JFO63*0.21,0)</f>
        <v>#REF!</v>
      </c>
      <c r="JFP114" s="632" t="e">
        <f>(IF(JFP47-#REF!&lt;0,0,JFP47-#REF!)+#REF!)*1.21+IF($D$5="Koncesija",-JFP63*0.21,0)</f>
        <v>#REF!</v>
      </c>
      <c r="JFQ114" s="632" t="e">
        <f>(IF(JFQ47-#REF!&lt;0,0,JFQ47-#REF!)+#REF!)*1.21+IF($D$5="Koncesija",-JFQ63*0.21,0)</f>
        <v>#REF!</v>
      </c>
      <c r="JFR114" s="632" t="e">
        <f>(IF(JFR47-#REF!&lt;0,0,JFR47-#REF!)+#REF!)*1.21+IF($D$5="Koncesija",-JFR63*0.21,0)</f>
        <v>#REF!</v>
      </c>
      <c r="JFS114" s="632" t="e">
        <f>(IF(JFS47-#REF!&lt;0,0,JFS47-#REF!)+#REF!)*1.21+IF($D$5="Koncesija",-JFS63*0.21,0)</f>
        <v>#REF!</v>
      </c>
      <c r="JFT114" s="632" t="e">
        <f>(IF(JFT47-#REF!&lt;0,0,JFT47-#REF!)+#REF!)*1.21+IF($D$5="Koncesija",-JFT63*0.21,0)</f>
        <v>#REF!</v>
      </c>
      <c r="JFU114" s="632" t="e">
        <f>(IF(JFU47-#REF!&lt;0,0,JFU47-#REF!)+#REF!)*1.21+IF($D$5="Koncesija",-JFU63*0.21,0)</f>
        <v>#REF!</v>
      </c>
      <c r="JFV114" s="632" t="e">
        <f>(IF(JFV47-#REF!&lt;0,0,JFV47-#REF!)+#REF!)*1.21+IF($D$5="Koncesija",-JFV63*0.21,0)</f>
        <v>#REF!</v>
      </c>
      <c r="JFW114" s="632" t="e">
        <f>(IF(JFW47-#REF!&lt;0,0,JFW47-#REF!)+#REF!)*1.21+IF($D$5="Koncesija",-JFW63*0.21,0)</f>
        <v>#REF!</v>
      </c>
      <c r="JFX114" s="632" t="e">
        <f>(IF(JFX47-#REF!&lt;0,0,JFX47-#REF!)+#REF!)*1.21+IF($D$5="Koncesija",-JFX63*0.21,0)</f>
        <v>#REF!</v>
      </c>
      <c r="JFY114" s="632" t="e">
        <f>(IF(JFY47-#REF!&lt;0,0,JFY47-#REF!)+#REF!)*1.21+IF($D$5="Koncesija",-JFY63*0.21,0)</f>
        <v>#REF!</v>
      </c>
      <c r="JFZ114" s="632" t="e">
        <f>(IF(JFZ47-#REF!&lt;0,0,JFZ47-#REF!)+#REF!)*1.21+IF($D$5="Koncesija",-JFZ63*0.21,0)</f>
        <v>#REF!</v>
      </c>
      <c r="JGA114" s="632" t="e">
        <f>(IF(JGA47-#REF!&lt;0,0,JGA47-#REF!)+#REF!)*1.21+IF($D$5="Koncesija",-JGA63*0.21,0)</f>
        <v>#REF!</v>
      </c>
      <c r="JGB114" s="632" t="e">
        <f>(IF(JGB47-#REF!&lt;0,0,JGB47-#REF!)+#REF!)*1.21+IF($D$5="Koncesija",-JGB63*0.21,0)</f>
        <v>#REF!</v>
      </c>
      <c r="JGC114" s="632" t="e">
        <f>(IF(JGC47-#REF!&lt;0,0,JGC47-#REF!)+#REF!)*1.21+IF($D$5="Koncesija",-JGC63*0.21,0)</f>
        <v>#REF!</v>
      </c>
      <c r="JGD114" s="632" t="e">
        <f>(IF(JGD47-#REF!&lt;0,0,JGD47-#REF!)+#REF!)*1.21+IF($D$5="Koncesija",-JGD63*0.21,0)</f>
        <v>#REF!</v>
      </c>
      <c r="JGE114" s="632" t="e">
        <f>(IF(JGE47-#REF!&lt;0,0,JGE47-#REF!)+#REF!)*1.21+IF($D$5="Koncesija",-JGE63*0.21,0)</f>
        <v>#REF!</v>
      </c>
      <c r="JGF114" s="632" t="e">
        <f>(IF(JGF47-#REF!&lt;0,0,JGF47-#REF!)+#REF!)*1.21+IF($D$5="Koncesija",-JGF63*0.21,0)</f>
        <v>#REF!</v>
      </c>
      <c r="JGG114" s="632" t="e">
        <f>(IF(JGG47-#REF!&lt;0,0,JGG47-#REF!)+#REF!)*1.21+IF($D$5="Koncesija",-JGG63*0.21,0)</f>
        <v>#REF!</v>
      </c>
      <c r="JGH114" s="632" t="e">
        <f>(IF(JGH47-#REF!&lt;0,0,JGH47-#REF!)+#REF!)*1.21+IF($D$5="Koncesija",-JGH63*0.21,0)</f>
        <v>#REF!</v>
      </c>
      <c r="JGI114" s="632" t="e">
        <f>(IF(JGI47-#REF!&lt;0,0,JGI47-#REF!)+#REF!)*1.21+IF($D$5="Koncesija",-JGI63*0.21,0)</f>
        <v>#REF!</v>
      </c>
      <c r="JGJ114" s="632" t="e">
        <f>(IF(JGJ47-#REF!&lt;0,0,JGJ47-#REF!)+#REF!)*1.21+IF($D$5="Koncesija",-JGJ63*0.21,0)</f>
        <v>#REF!</v>
      </c>
      <c r="JGK114" s="632" t="e">
        <f>(IF(JGK47-#REF!&lt;0,0,JGK47-#REF!)+#REF!)*1.21+IF($D$5="Koncesija",-JGK63*0.21,0)</f>
        <v>#REF!</v>
      </c>
      <c r="JGL114" s="632" t="e">
        <f>(IF(JGL47-#REF!&lt;0,0,JGL47-#REF!)+#REF!)*1.21+IF($D$5="Koncesija",-JGL63*0.21,0)</f>
        <v>#REF!</v>
      </c>
      <c r="JGM114" s="632" t="e">
        <f>(IF(JGM47-#REF!&lt;0,0,JGM47-#REF!)+#REF!)*1.21+IF($D$5="Koncesija",-JGM63*0.21,0)</f>
        <v>#REF!</v>
      </c>
      <c r="JGN114" s="632" t="e">
        <f>(IF(JGN47-#REF!&lt;0,0,JGN47-#REF!)+#REF!)*1.21+IF($D$5="Koncesija",-JGN63*0.21,0)</f>
        <v>#REF!</v>
      </c>
      <c r="JGO114" s="632" t="e">
        <f>(IF(JGO47-#REF!&lt;0,0,JGO47-#REF!)+#REF!)*1.21+IF($D$5="Koncesija",-JGO63*0.21,0)</f>
        <v>#REF!</v>
      </c>
      <c r="JGP114" s="632" t="e">
        <f>(IF(JGP47-#REF!&lt;0,0,JGP47-#REF!)+#REF!)*1.21+IF($D$5="Koncesija",-JGP63*0.21,0)</f>
        <v>#REF!</v>
      </c>
      <c r="JGQ114" s="632" t="e">
        <f>(IF(JGQ47-#REF!&lt;0,0,JGQ47-#REF!)+#REF!)*1.21+IF($D$5="Koncesija",-JGQ63*0.21,0)</f>
        <v>#REF!</v>
      </c>
      <c r="JGR114" s="632" t="e">
        <f>(IF(JGR47-#REF!&lt;0,0,JGR47-#REF!)+#REF!)*1.21+IF($D$5="Koncesija",-JGR63*0.21,0)</f>
        <v>#REF!</v>
      </c>
      <c r="JGS114" s="632" t="e">
        <f>(IF(JGS47-#REF!&lt;0,0,JGS47-#REF!)+#REF!)*1.21+IF($D$5="Koncesija",-JGS63*0.21,0)</f>
        <v>#REF!</v>
      </c>
      <c r="JGT114" s="632" t="e">
        <f>(IF(JGT47-#REF!&lt;0,0,JGT47-#REF!)+#REF!)*1.21+IF($D$5="Koncesija",-JGT63*0.21,0)</f>
        <v>#REF!</v>
      </c>
      <c r="JGU114" s="632" t="e">
        <f>(IF(JGU47-#REF!&lt;0,0,JGU47-#REF!)+#REF!)*1.21+IF($D$5="Koncesija",-JGU63*0.21,0)</f>
        <v>#REF!</v>
      </c>
      <c r="JGV114" s="632" t="e">
        <f>(IF(JGV47-#REF!&lt;0,0,JGV47-#REF!)+#REF!)*1.21+IF($D$5="Koncesija",-JGV63*0.21,0)</f>
        <v>#REF!</v>
      </c>
      <c r="JGW114" s="632" t="e">
        <f>(IF(JGW47-#REF!&lt;0,0,JGW47-#REF!)+#REF!)*1.21+IF($D$5="Koncesija",-JGW63*0.21,0)</f>
        <v>#REF!</v>
      </c>
      <c r="JGX114" s="632" t="e">
        <f>(IF(JGX47-#REF!&lt;0,0,JGX47-#REF!)+#REF!)*1.21+IF($D$5="Koncesija",-JGX63*0.21,0)</f>
        <v>#REF!</v>
      </c>
      <c r="JGY114" s="632" t="e">
        <f>(IF(JGY47-#REF!&lt;0,0,JGY47-#REF!)+#REF!)*1.21+IF($D$5="Koncesija",-JGY63*0.21,0)</f>
        <v>#REF!</v>
      </c>
      <c r="JGZ114" s="632" t="e">
        <f>(IF(JGZ47-#REF!&lt;0,0,JGZ47-#REF!)+#REF!)*1.21+IF($D$5="Koncesija",-JGZ63*0.21,0)</f>
        <v>#REF!</v>
      </c>
      <c r="JHA114" s="632" t="e">
        <f>(IF(JHA47-#REF!&lt;0,0,JHA47-#REF!)+#REF!)*1.21+IF($D$5="Koncesija",-JHA63*0.21,0)</f>
        <v>#REF!</v>
      </c>
      <c r="JHB114" s="632" t="e">
        <f>(IF(JHB47-#REF!&lt;0,0,JHB47-#REF!)+#REF!)*1.21+IF($D$5="Koncesija",-JHB63*0.21,0)</f>
        <v>#REF!</v>
      </c>
      <c r="JHC114" s="632" t="e">
        <f>(IF(JHC47-#REF!&lt;0,0,JHC47-#REF!)+#REF!)*1.21+IF($D$5="Koncesija",-JHC63*0.21,0)</f>
        <v>#REF!</v>
      </c>
      <c r="JHD114" s="632" t="e">
        <f>(IF(JHD47-#REF!&lt;0,0,JHD47-#REF!)+#REF!)*1.21+IF($D$5="Koncesija",-JHD63*0.21,0)</f>
        <v>#REF!</v>
      </c>
      <c r="JHE114" s="632" t="e">
        <f>(IF(JHE47-#REF!&lt;0,0,JHE47-#REF!)+#REF!)*1.21+IF($D$5="Koncesija",-JHE63*0.21,0)</f>
        <v>#REF!</v>
      </c>
      <c r="JHF114" s="632" t="e">
        <f>(IF(JHF47-#REF!&lt;0,0,JHF47-#REF!)+#REF!)*1.21+IF($D$5="Koncesija",-JHF63*0.21,0)</f>
        <v>#REF!</v>
      </c>
      <c r="JHG114" s="632" t="e">
        <f>(IF(JHG47-#REF!&lt;0,0,JHG47-#REF!)+#REF!)*1.21+IF($D$5="Koncesija",-JHG63*0.21,0)</f>
        <v>#REF!</v>
      </c>
      <c r="JHH114" s="632" t="e">
        <f>(IF(JHH47-#REF!&lt;0,0,JHH47-#REF!)+#REF!)*1.21+IF($D$5="Koncesija",-JHH63*0.21,0)</f>
        <v>#REF!</v>
      </c>
      <c r="JHI114" s="632" t="e">
        <f>(IF(JHI47-#REF!&lt;0,0,JHI47-#REF!)+#REF!)*1.21+IF($D$5="Koncesija",-JHI63*0.21,0)</f>
        <v>#REF!</v>
      </c>
      <c r="JHJ114" s="632" t="e">
        <f>(IF(JHJ47-#REF!&lt;0,0,JHJ47-#REF!)+#REF!)*1.21+IF($D$5="Koncesija",-JHJ63*0.21,0)</f>
        <v>#REF!</v>
      </c>
      <c r="JHK114" s="632" t="e">
        <f>(IF(JHK47-#REF!&lt;0,0,JHK47-#REF!)+#REF!)*1.21+IF($D$5="Koncesija",-JHK63*0.21,0)</f>
        <v>#REF!</v>
      </c>
      <c r="JHL114" s="632" t="e">
        <f>(IF(JHL47-#REF!&lt;0,0,JHL47-#REF!)+#REF!)*1.21+IF($D$5="Koncesija",-JHL63*0.21,0)</f>
        <v>#REF!</v>
      </c>
      <c r="JHM114" s="632" t="e">
        <f>(IF(JHM47-#REF!&lt;0,0,JHM47-#REF!)+#REF!)*1.21+IF($D$5="Koncesija",-JHM63*0.21,0)</f>
        <v>#REF!</v>
      </c>
      <c r="JHN114" s="632" t="e">
        <f>(IF(JHN47-#REF!&lt;0,0,JHN47-#REF!)+#REF!)*1.21+IF($D$5="Koncesija",-JHN63*0.21,0)</f>
        <v>#REF!</v>
      </c>
      <c r="JHO114" s="632" t="e">
        <f>(IF(JHO47-#REF!&lt;0,0,JHO47-#REF!)+#REF!)*1.21+IF($D$5="Koncesija",-JHO63*0.21,0)</f>
        <v>#REF!</v>
      </c>
      <c r="JHP114" s="632" t="e">
        <f>(IF(JHP47-#REF!&lt;0,0,JHP47-#REF!)+#REF!)*1.21+IF($D$5="Koncesija",-JHP63*0.21,0)</f>
        <v>#REF!</v>
      </c>
      <c r="JHQ114" s="632" t="e">
        <f>(IF(JHQ47-#REF!&lt;0,0,JHQ47-#REF!)+#REF!)*1.21+IF($D$5="Koncesija",-JHQ63*0.21,0)</f>
        <v>#REF!</v>
      </c>
      <c r="JHR114" s="632" t="e">
        <f>(IF(JHR47-#REF!&lt;0,0,JHR47-#REF!)+#REF!)*1.21+IF($D$5="Koncesija",-JHR63*0.21,0)</f>
        <v>#REF!</v>
      </c>
      <c r="JHS114" s="632" t="e">
        <f>(IF(JHS47-#REF!&lt;0,0,JHS47-#REF!)+#REF!)*1.21+IF($D$5="Koncesija",-JHS63*0.21,0)</f>
        <v>#REF!</v>
      </c>
      <c r="JHT114" s="632" t="e">
        <f>(IF(JHT47-#REF!&lt;0,0,JHT47-#REF!)+#REF!)*1.21+IF($D$5="Koncesija",-JHT63*0.21,0)</f>
        <v>#REF!</v>
      </c>
      <c r="JHU114" s="632" t="e">
        <f>(IF(JHU47-#REF!&lt;0,0,JHU47-#REF!)+#REF!)*1.21+IF($D$5="Koncesija",-JHU63*0.21,0)</f>
        <v>#REF!</v>
      </c>
      <c r="JHV114" s="632" t="e">
        <f>(IF(JHV47-#REF!&lt;0,0,JHV47-#REF!)+#REF!)*1.21+IF($D$5="Koncesija",-JHV63*0.21,0)</f>
        <v>#REF!</v>
      </c>
      <c r="JHW114" s="632" t="e">
        <f>(IF(JHW47-#REF!&lt;0,0,JHW47-#REF!)+#REF!)*1.21+IF($D$5="Koncesija",-JHW63*0.21,0)</f>
        <v>#REF!</v>
      </c>
      <c r="JHX114" s="632" t="e">
        <f>(IF(JHX47-#REF!&lt;0,0,JHX47-#REF!)+#REF!)*1.21+IF($D$5="Koncesija",-JHX63*0.21,0)</f>
        <v>#REF!</v>
      </c>
      <c r="JHY114" s="632" t="e">
        <f>(IF(JHY47-#REF!&lt;0,0,JHY47-#REF!)+#REF!)*1.21+IF($D$5="Koncesija",-JHY63*0.21,0)</f>
        <v>#REF!</v>
      </c>
      <c r="JHZ114" s="632" t="e">
        <f>(IF(JHZ47-#REF!&lt;0,0,JHZ47-#REF!)+#REF!)*1.21+IF($D$5="Koncesija",-JHZ63*0.21,0)</f>
        <v>#REF!</v>
      </c>
      <c r="JIA114" s="632" t="e">
        <f>(IF(JIA47-#REF!&lt;0,0,JIA47-#REF!)+#REF!)*1.21+IF($D$5="Koncesija",-JIA63*0.21,0)</f>
        <v>#REF!</v>
      </c>
      <c r="JIB114" s="632" t="e">
        <f>(IF(JIB47-#REF!&lt;0,0,JIB47-#REF!)+#REF!)*1.21+IF($D$5="Koncesija",-JIB63*0.21,0)</f>
        <v>#REF!</v>
      </c>
      <c r="JIC114" s="632" t="e">
        <f>(IF(JIC47-#REF!&lt;0,0,JIC47-#REF!)+#REF!)*1.21+IF($D$5="Koncesija",-JIC63*0.21,0)</f>
        <v>#REF!</v>
      </c>
      <c r="JID114" s="632" t="e">
        <f>(IF(JID47-#REF!&lt;0,0,JID47-#REF!)+#REF!)*1.21+IF($D$5="Koncesija",-JID63*0.21,0)</f>
        <v>#REF!</v>
      </c>
      <c r="JIE114" s="632" t="e">
        <f>(IF(JIE47-#REF!&lt;0,0,JIE47-#REF!)+#REF!)*1.21+IF($D$5="Koncesija",-JIE63*0.21,0)</f>
        <v>#REF!</v>
      </c>
      <c r="JIF114" s="632" t="e">
        <f>(IF(JIF47-#REF!&lt;0,0,JIF47-#REF!)+#REF!)*1.21+IF($D$5="Koncesija",-JIF63*0.21,0)</f>
        <v>#REF!</v>
      </c>
      <c r="JIG114" s="632" t="e">
        <f>(IF(JIG47-#REF!&lt;0,0,JIG47-#REF!)+#REF!)*1.21+IF($D$5="Koncesija",-JIG63*0.21,0)</f>
        <v>#REF!</v>
      </c>
      <c r="JIH114" s="632" t="e">
        <f>(IF(JIH47-#REF!&lt;0,0,JIH47-#REF!)+#REF!)*1.21+IF($D$5="Koncesija",-JIH63*0.21,0)</f>
        <v>#REF!</v>
      </c>
      <c r="JII114" s="632" t="e">
        <f>(IF(JII47-#REF!&lt;0,0,JII47-#REF!)+#REF!)*1.21+IF($D$5="Koncesija",-JII63*0.21,0)</f>
        <v>#REF!</v>
      </c>
      <c r="JIJ114" s="632" t="e">
        <f>(IF(JIJ47-#REF!&lt;0,0,JIJ47-#REF!)+#REF!)*1.21+IF($D$5="Koncesija",-JIJ63*0.21,0)</f>
        <v>#REF!</v>
      </c>
      <c r="JIK114" s="632" t="e">
        <f>(IF(JIK47-#REF!&lt;0,0,JIK47-#REF!)+#REF!)*1.21+IF($D$5="Koncesija",-JIK63*0.21,0)</f>
        <v>#REF!</v>
      </c>
      <c r="JIL114" s="632" t="e">
        <f>(IF(JIL47-#REF!&lt;0,0,JIL47-#REF!)+#REF!)*1.21+IF($D$5="Koncesija",-JIL63*0.21,0)</f>
        <v>#REF!</v>
      </c>
      <c r="JIM114" s="632" t="e">
        <f>(IF(JIM47-#REF!&lt;0,0,JIM47-#REF!)+#REF!)*1.21+IF($D$5="Koncesija",-JIM63*0.21,0)</f>
        <v>#REF!</v>
      </c>
      <c r="JIN114" s="632" t="e">
        <f>(IF(JIN47-#REF!&lt;0,0,JIN47-#REF!)+#REF!)*1.21+IF($D$5="Koncesija",-JIN63*0.21,0)</f>
        <v>#REF!</v>
      </c>
      <c r="JIO114" s="632" t="e">
        <f>(IF(JIO47-#REF!&lt;0,0,JIO47-#REF!)+#REF!)*1.21+IF($D$5="Koncesija",-JIO63*0.21,0)</f>
        <v>#REF!</v>
      </c>
      <c r="JIP114" s="632" t="e">
        <f>(IF(JIP47-#REF!&lt;0,0,JIP47-#REF!)+#REF!)*1.21+IF($D$5="Koncesija",-JIP63*0.21,0)</f>
        <v>#REF!</v>
      </c>
      <c r="JIQ114" s="632" t="e">
        <f>(IF(JIQ47-#REF!&lt;0,0,JIQ47-#REF!)+#REF!)*1.21+IF($D$5="Koncesija",-JIQ63*0.21,0)</f>
        <v>#REF!</v>
      </c>
      <c r="JIR114" s="632" t="e">
        <f>(IF(JIR47-#REF!&lt;0,0,JIR47-#REF!)+#REF!)*1.21+IF($D$5="Koncesija",-JIR63*0.21,0)</f>
        <v>#REF!</v>
      </c>
      <c r="JIS114" s="632" t="e">
        <f>(IF(JIS47-#REF!&lt;0,0,JIS47-#REF!)+#REF!)*1.21+IF($D$5="Koncesija",-JIS63*0.21,0)</f>
        <v>#REF!</v>
      </c>
      <c r="JIT114" s="632" t="e">
        <f>(IF(JIT47-#REF!&lt;0,0,JIT47-#REF!)+#REF!)*1.21+IF($D$5="Koncesija",-JIT63*0.21,0)</f>
        <v>#REF!</v>
      </c>
      <c r="JIU114" s="632" t="e">
        <f>(IF(JIU47-#REF!&lt;0,0,JIU47-#REF!)+#REF!)*1.21+IF($D$5="Koncesija",-JIU63*0.21,0)</f>
        <v>#REF!</v>
      </c>
      <c r="JIV114" s="632" t="e">
        <f>(IF(JIV47-#REF!&lt;0,0,JIV47-#REF!)+#REF!)*1.21+IF($D$5="Koncesija",-JIV63*0.21,0)</f>
        <v>#REF!</v>
      </c>
      <c r="JIW114" s="632" t="e">
        <f>(IF(JIW47-#REF!&lt;0,0,JIW47-#REF!)+#REF!)*1.21+IF($D$5="Koncesija",-JIW63*0.21,0)</f>
        <v>#REF!</v>
      </c>
      <c r="JIX114" s="632" t="e">
        <f>(IF(JIX47-#REF!&lt;0,0,JIX47-#REF!)+#REF!)*1.21+IF($D$5="Koncesija",-JIX63*0.21,0)</f>
        <v>#REF!</v>
      </c>
      <c r="JIY114" s="632" t="e">
        <f>(IF(JIY47-#REF!&lt;0,0,JIY47-#REF!)+#REF!)*1.21+IF($D$5="Koncesija",-JIY63*0.21,0)</f>
        <v>#REF!</v>
      </c>
      <c r="JIZ114" s="632" t="e">
        <f>(IF(JIZ47-#REF!&lt;0,0,JIZ47-#REF!)+#REF!)*1.21+IF($D$5="Koncesija",-JIZ63*0.21,0)</f>
        <v>#REF!</v>
      </c>
      <c r="JJA114" s="632" t="e">
        <f>(IF(JJA47-#REF!&lt;0,0,JJA47-#REF!)+#REF!)*1.21+IF($D$5="Koncesija",-JJA63*0.21,0)</f>
        <v>#REF!</v>
      </c>
      <c r="JJB114" s="632" t="e">
        <f>(IF(JJB47-#REF!&lt;0,0,JJB47-#REF!)+#REF!)*1.21+IF($D$5="Koncesija",-JJB63*0.21,0)</f>
        <v>#REF!</v>
      </c>
      <c r="JJC114" s="632" t="e">
        <f>(IF(JJC47-#REF!&lt;0,0,JJC47-#REF!)+#REF!)*1.21+IF($D$5="Koncesija",-JJC63*0.21,0)</f>
        <v>#REF!</v>
      </c>
      <c r="JJD114" s="632" t="e">
        <f>(IF(JJD47-#REF!&lt;0,0,JJD47-#REF!)+#REF!)*1.21+IF($D$5="Koncesija",-JJD63*0.21,0)</f>
        <v>#REF!</v>
      </c>
      <c r="JJE114" s="632" t="e">
        <f>(IF(JJE47-#REF!&lt;0,0,JJE47-#REF!)+#REF!)*1.21+IF($D$5="Koncesija",-JJE63*0.21,0)</f>
        <v>#REF!</v>
      </c>
      <c r="JJF114" s="632" t="e">
        <f>(IF(JJF47-#REF!&lt;0,0,JJF47-#REF!)+#REF!)*1.21+IF($D$5="Koncesija",-JJF63*0.21,0)</f>
        <v>#REF!</v>
      </c>
      <c r="JJG114" s="632" t="e">
        <f>(IF(JJG47-#REF!&lt;0,0,JJG47-#REF!)+#REF!)*1.21+IF($D$5="Koncesija",-JJG63*0.21,0)</f>
        <v>#REF!</v>
      </c>
      <c r="JJH114" s="632" t="e">
        <f>(IF(JJH47-#REF!&lt;0,0,JJH47-#REF!)+#REF!)*1.21+IF($D$5="Koncesija",-JJH63*0.21,0)</f>
        <v>#REF!</v>
      </c>
      <c r="JJI114" s="632" t="e">
        <f>(IF(JJI47-#REF!&lt;0,0,JJI47-#REF!)+#REF!)*1.21+IF($D$5="Koncesija",-JJI63*0.21,0)</f>
        <v>#REF!</v>
      </c>
      <c r="JJJ114" s="632" t="e">
        <f>(IF(JJJ47-#REF!&lt;0,0,JJJ47-#REF!)+#REF!)*1.21+IF($D$5="Koncesija",-JJJ63*0.21,0)</f>
        <v>#REF!</v>
      </c>
      <c r="JJK114" s="632" t="e">
        <f>(IF(JJK47-#REF!&lt;0,0,JJK47-#REF!)+#REF!)*1.21+IF($D$5="Koncesija",-JJK63*0.21,0)</f>
        <v>#REF!</v>
      </c>
      <c r="JJL114" s="632" t="e">
        <f>(IF(JJL47-#REF!&lt;0,0,JJL47-#REF!)+#REF!)*1.21+IF($D$5="Koncesija",-JJL63*0.21,0)</f>
        <v>#REF!</v>
      </c>
      <c r="JJM114" s="632" t="e">
        <f>(IF(JJM47-#REF!&lt;0,0,JJM47-#REF!)+#REF!)*1.21+IF($D$5="Koncesija",-JJM63*0.21,0)</f>
        <v>#REF!</v>
      </c>
      <c r="JJN114" s="632" t="e">
        <f>(IF(JJN47-#REF!&lt;0,0,JJN47-#REF!)+#REF!)*1.21+IF($D$5="Koncesija",-JJN63*0.21,0)</f>
        <v>#REF!</v>
      </c>
      <c r="JJO114" s="632" t="e">
        <f>(IF(JJO47-#REF!&lt;0,0,JJO47-#REF!)+#REF!)*1.21+IF($D$5="Koncesija",-JJO63*0.21,0)</f>
        <v>#REF!</v>
      </c>
      <c r="JJP114" s="632" t="e">
        <f>(IF(JJP47-#REF!&lt;0,0,JJP47-#REF!)+#REF!)*1.21+IF($D$5="Koncesija",-JJP63*0.21,0)</f>
        <v>#REF!</v>
      </c>
      <c r="JJQ114" s="632" t="e">
        <f>(IF(JJQ47-#REF!&lt;0,0,JJQ47-#REF!)+#REF!)*1.21+IF($D$5="Koncesija",-JJQ63*0.21,0)</f>
        <v>#REF!</v>
      </c>
      <c r="JJR114" s="632" t="e">
        <f>(IF(JJR47-#REF!&lt;0,0,JJR47-#REF!)+#REF!)*1.21+IF($D$5="Koncesija",-JJR63*0.21,0)</f>
        <v>#REF!</v>
      </c>
      <c r="JJS114" s="632" t="e">
        <f>(IF(JJS47-#REF!&lt;0,0,JJS47-#REF!)+#REF!)*1.21+IF($D$5="Koncesija",-JJS63*0.21,0)</f>
        <v>#REF!</v>
      </c>
      <c r="JJT114" s="632" t="e">
        <f>(IF(JJT47-#REF!&lt;0,0,JJT47-#REF!)+#REF!)*1.21+IF($D$5="Koncesija",-JJT63*0.21,0)</f>
        <v>#REF!</v>
      </c>
      <c r="JJU114" s="632" t="e">
        <f>(IF(JJU47-#REF!&lt;0,0,JJU47-#REF!)+#REF!)*1.21+IF($D$5="Koncesija",-JJU63*0.21,0)</f>
        <v>#REF!</v>
      </c>
      <c r="JJV114" s="632" t="e">
        <f>(IF(JJV47-#REF!&lt;0,0,JJV47-#REF!)+#REF!)*1.21+IF($D$5="Koncesija",-JJV63*0.21,0)</f>
        <v>#REF!</v>
      </c>
      <c r="JJW114" s="632" t="e">
        <f>(IF(JJW47-#REF!&lt;0,0,JJW47-#REF!)+#REF!)*1.21+IF($D$5="Koncesija",-JJW63*0.21,0)</f>
        <v>#REF!</v>
      </c>
      <c r="JJX114" s="632" t="e">
        <f>(IF(JJX47-#REF!&lt;0,0,JJX47-#REF!)+#REF!)*1.21+IF($D$5="Koncesija",-JJX63*0.21,0)</f>
        <v>#REF!</v>
      </c>
      <c r="JJY114" s="632" t="e">
        <f>(IF(JJY47-#REF!&lt;0,0,JJY47-#REF!)+#REF!)*1.21+IF($D$5="Koncesija",-JJY63*0.21,0)</f>
        <v>#REF!</v>
      </c>
      <c r="JJZ114" s="632" t="e">
        <f>(IF(JJZ47-#REF!&lt;0,0,JJZ47-#REF!)+#REF!)*1.21+IF($D$5="Koncesija",-JJZ63*0.21,0)</f>
        <v>#REF!</v>
      </c>
      <c r="JKA114" s="632" t="e">
        <f>(IF(JKA47-#REF!&lt;0,0,JKA47-#REF!)+#REF!)*1.21+IF($D$5="Koncesija",-JKA63*0.21,0)</f>
        <v>#REF!</v>
      </c>
      <c r="JKB114" s="632" t="e">
        <f>(IF(JKB47-#REF!&lt;0,0,JKB47-#REF!)+#REF!)*1.21+IF($D$5="Koncesija",-JKB63*0.21,0)</f>
        <v>#REF!</v>
      </c>
      <c r="JKC114" s="632" t="e">
        <f>(IF(JKC47-#REF!&lt;0,0,JKC47-#REF!)+#REF!)*1.21+IF($D$5="Koncesija",-JKC63*0.21,0)</f>
        <v>#REF!</v>
      </c>
      <c r="JKD114" s="632" t="e">
        <f>(IF(JKD47-#REF!&lt;0,0,JKD47-#REF!)+#REF!)*1.21+IF($D$5="Koncesija",-JKD63*0.21,0)</f>
        <v>#REF!</v>
      </c>
      <c r="JKE114" s="632" t="e">
        <f>(IF(JKE47-#REF!&lt;0,0,JKE47-#REF!)+#REF!)*1.21+IF($D$5="Koncesija",-JKE63*0.21,0)</f>
        <v>#REF!</v>
      </c>
      <c r="JKF114" s="632" t="e">
        <f>(IF(JKF47-#REF!&lt;0,0,JKF47-#REF!)+#REF!)*1.21+IF($D$5="Koncesija",-JKF63*0.21,0)</f>
        <v>#REF!</v>
      </c>
      <c r="JKG114" s="632" t="e">
        <f>(IF(JKG47-#REF!&lt;0,0,JKG47-#REF!)+#REF!)*1.21+IF($D$5="Koncesija",-JKG63*0.21,0)</f>
        <v>#REF!</v>
      </c>
      <c r="JKH114" s="632" t="e">
        <f>(IF(JKH47-#REF!&lt;0,0,JKH47-#REF!)+#REF!)*1.21+IF($D$5="Koncesija",-JKH63*0.21,0)</f>
        <v>#REF!</v>
      </c>
      <c r="JKI114" s="632" t="e">
        <f>(IF(JKI47-#REF!&lt;0,0,JKI47-#REF!)+#REF!)*1.21+IF($D$5="Koncesija",-JKI63*0.21,0)</f>
        <v>#REF!</v>
      </c>
      <c r="JKJ114" s="632" t="e">
        <f>(IF(JKJ47-#REF!&lt;0,0,JKJ47-#REF!)+#REF!)*1.21+IF($D$5="Koncesija",-JKJ63*0.21,0)</f>
        <v>#REF!</v>
      </c>
      <c r="JKK114" s="632" t="e">
        <f>(IF(JKK47-#REF!&lt;0,0,JKK47-#REF!)+#REF!)*1.21+IF($D$5="Koncesija",-JKK63*0.21,0)</f>
        <v>#REF!</v>
      </c>
      <c r="JKL114" s="632" t="e">
        <f>(IF(JKL47-#REF!&lt;0,0,JKL47-#REF!)+#REF!)*1.21+IF($D$5="Koncesija",-JKL63*0.21,0)</f>
        <v>#REF!</v>
      </c>
      <c r="JKM114" s="632" t="e">
        <f>(IF(JKM47-#REF!&lt;0,0,JKM47-#REF!)+#REF!)*1.21+IF($D$5="Koncesija",-JKM63*0.21,0)</f>
        <v>#REF!</v>
      </c>
      <c r="JKN114" s="632" t="e">
        <f>(IF(JKN47-#REF!&lt;0,0,JKN47-#REF!)+#REF!)*1.21+IF($D$5="Koncesija",-JKN63*0.21,0)</f>
        <v>#REF!</v>
      </c>
      <c r="JKO114" s="632" t="e">
        <f>(IF(JKO47-#REF!&lt;0,0,JKO47-#REF!)+#REF!)*1.21+IF($D$5="Koncesija",-JKO63*0.21,0)</f>
        <v>#REF!</v>
      </c>
      <c r="JKP114" s="632" t="e">
        <f>(IF(JKP47-#REF!&lt;0,0,JKP47-#REF!)+#REF!)*1.21+IF($D$5="Koncesija",-JKP63*0.21,0)</f>
        <v>#REF!</v>
      </c>
      <c r="JKQ114" s="632" t="e">
        <f>(IF(JKQ47-#REF!&lt;0,0,JKQ47-#REF!)+#REF!)*1.21+IF($D$5="Koncesija",-JKQ63*0.21,0)</f>
        <v>#REF!</v>
      </c>
      <c r="JKR114" s="632" t="e">
        <f>(IF(JKR47-#REF!&lt;0,0,JKR47-#REF!)+#REF!)*1.21+IF($D$5="Koncesija",-JKR63*0.21,0)</f>
        <v>#REF!</v>
      </c>
      <c r="JKS114" s="632" t="e">
        <f>(IF(JKS47-#REF!&lt;0,0,JKS47-#REF!)+#REF!)*1.21+IF($D$5="Koncesija",-JKS63*0.21,0)</f>
        <v>#REF!</v>
      </c>
      <c r="JKT114" s="632" t="e">
        <f>(IF(JKT47-#REF!&lt;0,0,JKT47-#REF!)+#REF!)*1.21+IF($D$5="Koncesija",-JKT63*0.21,0)</f>
        <v>#REF!</v>
      </c>
      <c r="JKU114" s="632" t="e">
        <f>(IF(JKU47-#REF!&lt;0,0,JKU47-#REF!)+#REF!)*1.21+IF($D$5="Koncesija",-JKU63*0.21,0)</f>
        <v>#REF!</v>
      </c>
      <c r="JKV114" s="632" t="e">
        <f>(IF(JKV47-#REF!&lt;0,0,JKV47-#REF!)+#REF!)*1.21+IF($D$5="Koncesija",-JKV63*0.21,0)</f>
        <v>#REF!</v>
      </c>
      <c r="JKW114" s="632" t="e">
        <f>(IF(JKW47-#REF!&lt;0,0,JKW47-#REF!)+#REF!)*1.21+IF($D$5="Koncesija",-JKW63*0.21,0)</f>
        <v>#REF!</v>
      </c>
      <c r="JKX114" s="632" t="e">
        <f>(IF(JKX47-#REF!&lt;0,0,JKX47-#REF!)+#REF!)*1.21+IF($D$5="Koncesija",-JKX63*0.21,0)</f>
        <v>#REF!</v>
      </c>
      <c r="JKY114" s="632" t="e">
        <f>(IF(JKY47-#REF!&lt;0,0,JKY47-#REF!)+#REF!)*1.21+IF($D$5="Koncesija",-JKY63*0.21,0)</f>
        <v>#REF!</v>
      </c>
      <c r="JKZ114" s="632" t="e">
        <f>(IF(JKZ47-#REF!&lt;0,0,JKZ47-#REF!)+#REF!)*1.21+IF($D$5="Koncesija",-JKZ63*0.21,0)</f>
        <v>#REF!</v>
      </c>
      <c r="JLA114" s="632" t="e">
        <f>(IF(JLA47-#REF!&lt;0,0,JLA47-#REF!)+#REF!)*1.21+IF($D$5="Koncesija",-JLA63*0.21,0)</f>
        <v>#REF!</v>
      </c>
      <c r="JLB114" s="632" t="e">
        <f>(IF(JLB47-#REF!&lt;0,0,JLB47-#REF!)+#REF!)*1.21+IF($D$5="Koncesija",-JLB63*0.21,0)</f>
        <v>#REF!</v>
      </c>
      <c r="JLC114" s="632" t="e">
        <f>(IF(JLC47-#REF!&lt;0,0,JLC47-#REF!)+#REF!)*1.21+IF($D$5="Koncesija",-JLC63*0.21,0)</f>
        <v>#REF!</v>
      </c>
      <c r="JLD114" s="632" t="e">
        <f>(IF(JLD47-#REF!&lt;0,0,JLD47-#REF!)+#REF!)*1.21+IF($D$5="Koncesija",-JLD63*0.21,0)</f>
        <v>#REF!</v>
      </c>
      <c r="JLE114" s="632" t="e">
        <f>(IF(JLE47-#REF!&lt;0,0,JLE47-#REF!)+#REF!)*1.21+IF($D$5="Koncesija",-JLE63*0.21,0)</f>
        <v>#REF!</v>
      </c>
      <c r="JLF114" s="632" t="e">
        <f>(IF(JLF47-#REF!&lt;0,0,JLF47-#REF!)+#REF!)*1.21+IF($D$5="Koncesija",-JLF63*0.21,0)</f>
        <v>#REF!</v>
      </c>
      <c r="JLG114" s="632" t="e">
        <f>(IF(JLG47-#REF!&lt;0,0,JLG47-#REF!)+#REF!)*1.21+IF($D$5="Koncesija",-JLG63*0.21,0)</f>
        <v>#REF!</v>
      </c>
      <c r="JLH114" s="632" t="e">
        <f>(IF(JLH47-#REF!&lt;0,0,JLH47-#REF!)+#REF!)*1.21+IF($D$5="Koncesija",-JLH63*0.21,0)</f>
        <v>#REF!</v>
      </c>
      <c r="JLI114" s="632" t="e">
        <f>(IF(JLI47-#REF!&lt;0,0,JLI47-#REF!)+#REF!)*1.21+IF($D$5="Koncesija",-JLI63*0.21,0)</f>
        <v>#REF!</v>
      </c>
      <c r="JLJ114" s="632" t="e">
        <f>(IF(JLJ47-#REF!&lt;0,0,JLJ47-#REF!)+#REF!)*1.21+IF($D$5="Koncesija",-JLJ63*0.21,0)</f>
        <v>#REF!</v>
      </c>
      <c r="JLK114" s="632" t="e">
        <f>(IF(JLK47-#REF!&lt;0,0,JLK47-#REF!)+#REF!)*1.21+IF($D$5="Koncesija",-JLK63*0.21,0)</f>
        <v>#REF!</v>
      </c>
      <c r="JLL114" s="632" t="e">
        <f>(IF(JLL47-#REF!&lt;0,0,JLL47-#REF!)+#REF!)*1.21+IF($D$5="Koncesija",-JLL63*0.21,0)</f>
        <v>#REF!</v>
      </c>
      <c r="JLM114" s="632" t="e">
        <f>(IF(JLM47-#REF!&lt;0,0,JLM47-#REF!)+#REF!)*1.21+IF($D$5="Koncesija",-JLM63*0.21,0)</f>
        <v>#REF!</v>
      </c>
      <c r="JLN114" s="632" t="e">
        <f>(IF(JLN47-#REF!&lt;0,0,JLN47-#REF!)+#REF!)*1.21+IF($D$5="Koncesija",-JLN63*0.21,0)</f>
        <v>#REF!</v>
      </c>
      <c r="JLO114" s="632" t="e">
        <f>(IF(JLO47-#REF!&lt;0,0,JLO47-#REF!)+#REF!)*1.21+IF($D$5="Koncesija",-JLO63*0.21,0)</f>
        <v>#REF!</v>
      </c>
      <c r="JLP114" s="632" t="e">
        <f>(IF(JLP47-#REF!&lt;0,0,JLP47-#REF!)+#REF!)*1.21+IF($D$5="Koncesija",-JLP63*0.21,0)</f>
        <v>#REF!</v>
      </c>
      <c r="JLQ114" s="632" t="e">
        <f>(IF(JLQ47-#REF!&lt;0,0,JLQ47-#REF!)+#REF!)*1.21+IF($D$5="Koncesija",-JLQ63*0.21,0)</f>
        <v>#REF!</v>
      </c>
      <c r="JLR114" s="632" t="e">
        <f>(IF(JLR47-#REF!&lt;0,0,JLR47-#REF!)+#REF!)*1.21+IF($D$5="Koncesija",-JLR63*0.21,0)</f>
        <v>#REF!</v>
      </c>
      <c r="JLS114" s="632" t="e">
        <f>(IF(JLS47-#REF!&lt;0,0,JLS47-#REF!)+#REF!)*1.21+IF($D$5="Koncesija",-JLS63*0.21,0)</f>
        <v>#REF!</v>
      </c>
      <c r="JLT114" s="632" t="e">
        <f>(IF(JLT47-#REF!&lt;0,0,JLT47-#REF!)+#REF!)*1.21+IF($D$5="Koncesija",-JLT63*0.21,0)</f>
        <v>#REF!</v>
      </c>
      <c r="JLU114" s="632" t="e">
        <f>(IF(JLU47-#REF!&lt;0,0,JLU47-#REF!)+#REF!)*1.21+IF($D$5="Koncesija",-JLU63*0.21,0)</f>
        <v>#REF!</v>
      </c>
      <c r="JLV114" s="632" t="e">
        <f>(IF(JLV47-#REF!&lt;0,0,JLV47-#REF!)+#REF!)*1.21+IF($D$5="Koncesija",-JLV63*0.21,0)</f>
        <v>#REF!</v>
      </c>
      <c r="JLW114" s="632" t="e">
        <f>(IF(JLW47-#REF!&lt;0,0,JLW47-#REF!)+#REF!)*1.21+IF($D$5="Koncesija",-JLW63*0.21,0)</f>
        <v>#REF!</v>
      </c>
      <c r="JLX114" s="632" t="e">
        <f>(IF(JLX47-#REF!&lt;0,0,JLX47-#REF!)+#REF!)*1.21+IF($D$5="Koncesija",-JLX63*0.21,0)</f>
        <v>#REF!</v>
      </c>
      <c r="JLY114" s="632" t="e">
        <f>(IF(JLY47-#REF!&lt;0,0,JLY47-#REF!)+#REF!)*1.21+IF($D$5="Koncesija",-JLY63*0.21,0)</f>
        <v>#REF!</v>
      </c>
      <c r="JLZ114" s="632" t="e">
        <f>(IF(JLZ47-#REF!&lt;0,0,JLZ47-#REF!)+#REF!)*1.21+IF($D$5="Koncesija",-JLZ63*0.21,0)</f>
        <v>#REF!</v>
      </c>
      <c r="JMA114" s="632" t="e">
        <f>(IF(JMA47-#REF!&lt;0,0,JMA47-#REF!)+#REF!)*1.21+IF($D$5="Koncesija",-JMA63*0.21,0)</f>
        <v>#REF!</v>
      </c>
      <c r="JMB114" s="632" t="e">
        <f>(IF(JMB47-#REF!&lt;0,0,JMB47-#REF!)+#REF!)*1.21+IF($D$5="Koncesija",-JMB63*0.21,0)</f>
        <v>#REF!</v>
      </c>
      <c r="JMC114" s="632" t="e">
        <f>(IF(JMC47-#REF!&lt;0,0,JMC47-#REF!)+#REF!)*1.21+IF($D$5="Koncesija",-JMC63*0.21,0)</f>
        <v>#REF!</v>
      </c>
      <c r="JMD114" s="632" t="e">
        <f>(IF(JMD47-#REF!&lt;0,0,JMD47-#REF!)+#REF!)*1.21+IF($D$5="Koncesija",-JMD63*0.21,0)</f>
        <v>#REF!</v>
      </c>
      <c r="JME114" s="632" t="e">
        <f>(IF(JME47-#REF!&lt;0,0,JME47-#REF!)+#REF!)*1.21+IF($D$5="Koncesija",-JME63*0.21,0)</f>
        <v>#REF!</v>
      </c>
      <c r="JMF114" s="632" t="e">
        <f>(IF(JMF47-#REF!&lt;0,0,JMF47-#REF!)+#REF!)*1.21+IF($D$5="Koncesija",-JMF63*0.21,0)</f>
        <v>#REF!</v>
      </c>
      <c r="JMG114" s="632" t="e">
        <f>(IF(JMG47-#REF!&lt;0,0,JMG47-#REF!)+#REF!)*1.21+IF($D$5="Koncesija",-JMG63*0.21,0)</f>
        <v>#REF!</v>
      </c>
      <c r="JMH114" s="632" t="e">
        <f>(IF(JMH47-#REF!&lt;0,0,JMH47-#REF!)+#REF!)*1.21+IF($D$5="Koncesija",-JMH63*0.21,0)</f>
        <v>#REF!</v>
      </c>
      <c r="JMI114" s="632" t="e">
        <f>(IF(JMI47-#REF!&lt;0,0,JMI47-#REF!)+#REF!)*1.21+IF($D$5="Koncesija",-JMI63*0.21,0)</f>
        <v>#REF!</v>
      </c>
      <c r="JMJ114" s="632" t="e">
        <f>(IF(JMJ47-#REF!&lt;0,0,JMJ47-#REF!)+#REF!)*1.21+IF($D$5="Koncesija",-JMJ63*0.21,0)</f>
        <v>#REF!</v>
      </c>
      <c r="JMK114" s="632" t="e">
        <f>(IF(JMK47-#REF!&lt;0,0,JMK47-#REF!)+#REF!)*1.21+IF($D$5="Koncesija",-JMK63*0.21,0)</f>
        <v>#REF!</v>
      </c>
      <c r="JML114" s="632" t="e">
        <f>(IF(JML47-#REF!&lt;0,0,JML47-#REF!)+#REF!)*1.21+IF($D$5="Koncesija",-JML63*0.21,0)</f>
        <v>#REF!</v>
      </c>
      <c r="JMM114" s="632" t="e">
        <f>(IF(JMM47-#REF!&lt;0,0,JMM47-#REF!)+#REF!)*1.21+IF($D$5="Koncesija",-JMM63*0.21,0)</f>
        <v>#REF!</v>
      </c>
      <c r="JMN114" s="632" t="e">
        <f>(IF(JMN47-#REF!&lt;0,0,JMN47-#REF!)+#REF!)*1.21+IF($D$5="Koncesija",-JMN63*0.21,0)</f>
        <v>#REF!</v>
      </c>
      <c r="JMO114" s="632" t="e">
        <f>(IF(JMO47-#REF!&lt;0,0,JMO47-#REF!)+#REF!)*1.21+IF($D$5="Koncesija",-JMO63*0.21,0)</f>
        <v>#REF!</v>
      </c>
      <c r="JMP114" s="632" t="e">
        <f>(IF(JMP47-#REF!&lt;0,0,JMP47-#REF!)+#REF!)*1.21+IF($D$5="Koncesija",-JMP63*0.21,0)</f>
        <v>#REF!</v>
      </c>
      <c r="JMQ114" s="632" t="e">
        <f>(IF(JMQ47-#REF!&lt;0,0,JMQ47-#REF!)+#REF!)*1.21+IF($D$5="Koncesija",-JMQ63*0.21,0)</f>
        <v>#REF!</v>
      </c>
      <c r="JMR114" s="632" t="e">
        <f>(IF(JMR47-#REF!&lt;0,0,JMR47-#REF!)+#REF!)*1.21+IF($D$5="Koncesija",-JMR63*0.21,0)</f>
        <v>#REF!</v>
      </c>
      <c r="JMS114" s="632" t="e">
        <f>(IF(JMS47-#REF!&lt;0,0,JMS47-#REF!)+#REF!)*1.21+IF($D$5="Koncesija",-JMS63*0.21,0)</f>
        <v>#REF!</v>
      </c>
      <c r="JMT114" s="632" t="e">
        <f>(IF(JMT47-#REF!&lt;0,0,JMT47-#REF!)+#REF!)*1.21+IF($D$5="Koncesija",-JMT63*0.21,0)</f>
        <v>#REF!</v>
      </c>
      <c r="JMU114" s="632" t="e">
        <f>(IF(JMU47-#REF!&lt;0,0,JMU47-#REF!)+#REF!)*1.21+IF($D$5="Koncesija",-JMU63*0.21,0)</f>
        <v>#REF!</v>
      </c>
      <c r="JMV114" s="632" t="e">
        <f>(IF(JMV47-#REF!&lt;0,0,JMV47-#REF!)+#REF!)*1.21+IF($D$5="Koncesija",-JMV63*0.21,0)</f>
        <v>#REF!</v>
      </c>
      <c r="JMW114" s="632" t="e">
        <f>(IF(JMW47-#REF!&lt;0,0,JMW47-#REF!)+#REF!)*1.21+IF($D$5="Koncesija",-JMW63*0.21,0)</f>
        <v>#REF!</v>
      </c>
      <c r="JMX114" s="632" t="e">
        <f>(IF(JMX47-#REF!&lt;0,0,JMX47-#REF!)+#REF!)*1.21+IF($D$5="Koncesija",-JMX63*0.21,0)</f>
        <v>#REF!</v>
      </c>
      <c r="JMY114" s="632" t="e">
        <f>(IF(JMY47-#REF!&lt;0,0,JMY47-#REF!)+#REF!)*1.21+IF($D$5="Koncesija",-JMY63*0.21,0)</f>
        <v>#REF!</v>
      </c>
      <c r="JMZ114" s="632" t="e">
        <f>(IF(JMZ47-#REF!&lt;0,0,JMZ47-#REF!)+#REF!)*1.21+IF($D$5="Koncesija",-JMZ63*0.21,0)</f>
        <v>#REF!</v>
      </c>
      <c r="JNA114" s="632" t="e">
        <f>(IF(JNA47-#REF!&lt;0,0,JNA47-#REF!)+#REF!)*1.21+IF($D$5="Koncesija",-JNA63*0.21,0)</f>
        <v>#REF!</v>
      </c>
      <c r="JNB114" s="632" t="e">
        <f>(IF(JNB47-#REF!&lt;0,0,JNB47-#REF!)+#REF!)*1.21+IF($D$5="Koncesija",-JNB63*0.21,0)</f>
        <v>#REF!</v>
      </c>
      <c r="JNC114" s="632" t="e">
        <f>(IF(JNC47-#REF!&lt;0,0,JNC47-#REF!)+#REF!)*1.21+IF($D$5="Koncesija",-JNC63*0.21,0)</f>
        <v>#REF!</v>
      </c>
      <c r="JND114" s="632" t="e">
        <f>(IF(JND47-#REF!&lt;0,0,JND47-#REF!)+#REF!)*1.21+IF($D$5="Koncesija",-JND63*0.21,0)</f>
        <v>#REF!</v>
      </c>
      <c r="JNE114" s="632" t="e">
        <f>(IF(JNE47-#REF!&lt;0,0,JNE47-#REF!)+#REF!)*1.21+IF($D$5="Koncesija",-JNE63*0.21,0)</f>
        <v>#REF!</v>
      </c>
      <c r="JNF114" s="632" t="e">
        <f>(IF(JNF47-#REF!&lt;0,0,JNF47-#REF!)+#REF!)*1.21+IF($D$5="Koncesija",-JNF63*0.21,0)</f>
        <v>#REF!</v>
      </c>
      <c r="JNG114" s="632" t="e">
        <f>(IF(JNG47-#REF!&lt;0,0,JNG47-#REF!)+#REF!)*1.21+IF($D$5="Koncesija",-JNG63*0.21,0)</f>
        <v>#REF!</v>
      </c>
      <c r="JNH114" s="632" t="e">
        <f>(IF(JNH47-#REF!&lt;0,0,JNH47-#REF!)+#REF!)*1.21+IF($D$5="Koncesija",-JNH63*0.21,0)</f>
        <v>#REF!</v>
      </c>
      <c r="JNI114" s="632" t="e">
        <f>(IF(JNI47-#REF!&lt;0,0,JNI47-#REF!)+#REF!)*1.21+IF($D$5="Koncesija",-JNI63*0.21,0)</f>
        <v>#REF!</v>
      </c>
      <c r="JNJ114" s="632" t="e">
        <f>(IF(JNJ47-#REF!&lt;0,0,JNJ47-#REF!)+#REF!)*1.21+IF($D$5="Koncesija",-JNJ63*0.21,0)</f>
        <v>#REF!</v>
      </c>
      <c r="JNK114" s="632" t="e">
        <f>(IF(JNK47-#REF!&lt;0,0,JNK47-#REF!)+#REF!)*1.21+IF($D$5="Koncesija",-JNK63*0.21,0)</f>
        <v>#REF!</v>
      </c>
      <c r="JNL114" s="632" t="e">
        <f>(IF(JNL47-#REF!&lt;0,0,JNL47-#REF!)+#REF!)*1.21+IF($D$5="Koncesija",-JNL63*0.21,0)</f>
        <v>#REF!</v>
      </c>
      <c r="JNM114" s="632" t="e">
        <f>(IF(JNM47-#REF!&lt;0,0,JNM47-#REF!)+#REF!)*1.21+IF($D$5="Koncesija",-JNM63*0.21,0)</f>
        <v>#REF!</v>
      </c>
      <c r="JNN114" s="632" t="e">
        <f>(IF(JNN47-#REF!&lt;0,0,JNN47-#REF!)+#REF!)*1.21+IF($D$5="Koncesija",-JNN63*0.21,0)</f>
        <v>#REF!</v>
      </c>
      <c r="JNO114" s="632" t="e">
        <f>(IF(JNO47-#REF!&lt;0,0,JNO47-#REF!)+#REF!)*1.21+IF($D$5="Koncesija",-JNO63*0.21,0)</f>
        <v>#REF!</v>
      </c>
      <c r="JNP114" s="632" t="e">
        <f>(IF(JNP47-#REF!&lt;0,0,JNP47-#REF!)+#REF!)*1.21+IF($D$5="Koncesija",-JNP63*0.21,0)</f>
        <v>#REF!</v>
      </c>
      <c r="JNQ114" s="632" t="e">
        <f>(IF(JNQ47-#REF!&lt;0,0,JNQ47-#REF!)+#REF!)*1.21+IF($D$5="Koncesija",-JNQ63*0.21,0)</f>
        <v>#REF!</v>
      </c>
      <c r="JNR114" s="632" t="e">
        <f>(IF(JNR47-#REF!&lt;0,0,JNR47-#REF!)+#REF!)*1.21+IF($D$5="Koncesija",-JNR63*0.21,0)</f>
        <v>#REF!</v>
      </c>
      <c r="JNS114" s="632" t="e">
        <f>(IF(JNS47-#REF!&lt;0,0,JNS47-#REF!)+#REF!)*1.21+IF($D$5="Koncesija",-JNS63*0.21,0)</f>
        <v>#REF!</v>
      </c>
      <c r="JNT114" s="632" t="e">
        <f>(IF(JNT47-#REF!&lt;0,0,JNT47-#REF!)+#REF!)*1.21+IF($D$5="Koncesija",-JNT63*0.21,0)</f>
        <v>#REF!</v>
      </c>
      <c r="JNU114" s="632" t="e">
        <f>(IF(JNU47-#REF!&lt;0,0,JNU47-#REF!)+#REF!)*1.21+IF($D$5="Koncesija",-JNU63*0.21,0)</f>
        <v>#REF!</v>
      </c>
      <c r="JNV114" s="632" t="e">
        <f>(IF(JNV47-#REF!&lt;0,0,JNV47-#REF!)+#REF!)*1.21+IF($D$5="Koncesija",-JNV63*0.21,0)</f>
        <v>#REF!</v>
      </c>
      <c r="JNW114" s="632" t="e">
        <f>(IF(JNW47-#REF!&lt;0,0,JNW47-#REF!)+#REF!)*1.21+IF($D$5="Koncesija",-JNW63*0.21,0)</f>
        <v>#REF!</v>
      </c>
      <c r="JNX114" s="632" t="e">
        <f>(IF(JNX47-#REF!&lt;0,0,JNX47-#REF!)+#REF!)*1.21+IF($D$5="Koncesija",-JNX63*0.21,0)</f>
        <v>#REF!</v>
      </c>
      <c r="JNY114" s="632" t="e">
        <f>(IF(JNY47-#REF!&lt;0,0,JNY47-#REF!)+#REF!)*1.21+IF($D$5="Koncesija",-JNY63*0.21,0)</f>
        <v>#REF!</v>
      </c>
      <c r="JNZ114" s="632" t="e">
        <f>(IF(JNZ47-#REF!&lt;0,0,JNZ47-#REF!)+#REF!)*1.21+IF($D$5="Koncesija",-JNZ63*0.21,0)</f>
        <v>#REF!</v>
      </c>
      <c r="JOA114" s="632" t="e">
        <f>(IF(JOA47-#REF!&lt;0,0,JOA47-#REF!)+#REF!)*1.21+IF($D$5="Koncesija",-JOA63*0.21,0)</f>
        <v>#REF!</v>
      </c>
      <c r="JOB114" s="632" t="e">
        <f>(IF(JOB47-#REF!&lt;0,0,JOB47-#REF!)+#REF!)*1.21+IF($D$5="Koncesija",-JOB63*0.21,0)</f>
        <v>#REF!</v>
      </c>
      <c r="JOC114" s="632" t="e">
        <f>(IF(JOC47-#REF!&lt;0,0,JOC47-#REF!)+#REF!)*1.21+IF($D$5="Koncesija",-JOC63*0.21,0)</f>
        <v>#REF!</v>
      </c>
      <c r="JOD114" s="632" t="e">
        <f>(IF(JOD47-#REF!&lt;0,0,JOD47-#REF!)+#REF!)*1.21+IF($D$5="Koncesija",-JOD63*0.21,0)</f>
        <v>#REF!</v>
      </c>
      <c r="JOE114" s="632" t="e">
        <f>(IF(JOE47-#REF!&lt;0,0,JOE47-#REF!)+#REF!)*1.21+IF($D$5="Koncesija",-JOE63*0.21,0)</f>
        <v>#REF!</v>
      </c>
      <c r="JOF114" s="632" t="e">
        <f>(IF(JOF47-#REF!&lt;0,0,JOF47-#REF!)+#REF!)*1.21+IF($D$5="Koncesija",-JOF63*0.21,0)</f>
        <v>#REF!</v>
      </c>
      <c r="JOG114" s="632" t="e">
        <f>(IF(JOG47-#REF!&lt;0,0,JOG47-#REF!)+#REF!)*1.21+IF($D$5="Koncesija",-JOG63*0.21,0)</f>
        <v>#REF!</v>
      </c>
      <c r="JOH114" s="632" t="e">
        <f>(IF(JOH47-#REF!&lt;0,0,JOH47-#REF!)+#REF!)*1.21+IF($D$5="Koncesija",-JOH63*0.21,0)</f>
        <v>#REF!</v>
      </c>
      <c r="JOI114" s="632" t="e">
        <f>(IF(JOI47-#REF!&lt;0,0,JOI47-#REF!)+#REF!)*1.21+IF($D$5="Koncesija",-JOI63*0.21,0)</f>
        <v>#REF!</v>
      </c>
      <c r="JOJ114" s="632" t="e">
        <f>(IF(JOJ47-#REF!&lt;0,0,JOJ47-#REF!)+#REF!)*1.21+IF($D$5="Koncesija",-JOJ63*0.21,0)</f>
        <v>#REF!</v>
      </c>
      <c r="JOK114" s="632" t="e">
        <f>(IF(JOK47-#REF!&lt;0,0,JOK47-#REF!)+#REF!)*1.21+IF($D$5="Koncesija",-JOK63*0.21,0)</f>
        <v>#REF!</v>
      </c>
      <c r="JOL114" s="632" t="e">
        <f>(IF(JOL47-#REF!&lt;0,0,JOL47-#REF!)+#REF!)*1.21+IF($D$5="Koncesija",-JOL63*0.21,0)</f>
        <v>#REF!</v>
      </c>
      <c r="JOM114" s="632" t="e">
        <f>(IF(JOM47-#REF!&lt;0,0,JOM47-#REF!)+#REF!)*1.21+IF($D$5="Koncesija",-JOM63*0.21,0)</f>
        <v>#REF!</v>
      </c>
      <c r="JON114" s="632" t="e">
        <f>(IF(JON47-#REF!&lt;0,0,JON47-#REF!)+#REF!)*1.21+IF($D$5="Koncesija",-JON63*0.21,0)</f>
        <v>#REF!</v>
      </c>
      <c r="JOO114" s="632" t="e">
        <f>(IF(JOO47-#REF!&lt;0,0,JOO47-#REF!)+#REF!)*1.21+IF($D$5="Koncesija",-JOO63*0.21,0)</f>
        <v>#REF!</v>
      </c>
      <c r="JOP114" s="632" t="e">
        <f>(IF(JOP47-#REF!&lt;0,0,JOP47-#REF!)+#REF!)*1.21+IF($D$5="Koncesija",-JOP63*0.21,0)</f>
        <v>#REF!</v>
      </c>
      <c r="JOQ114" s="632" t="e">
        <f>(IF(JOQ47-#REF!&lt;0,0,JOQ47-#REF!)+#REF!)*1.21+IF($D$5="Koncesija",-JOQ63*0.21,0)</f>
        <v>#REF!</v>
      </c>
      <c r="JOR114" s="632" t="e">
        <f>(IF(JOR47-#REF!&lt;0,0,JOR47-#REF!)+#REF!)*1.21+IF($D$5="Koncesija",-JOR63*0.21,0)</f>
        <v>#REF!</v>
      </c>
      <c r="JOS114" s="632" t="e">
        <f>(IF(JOS47-#REF!&lt;0,0,JOS47-#REF!)+#REF!)*1.21+IF($D$5="Koncesija",-JOS63*0.21,0)</f>
        <v>#REF!</v>
      </c>
      <c r="JOT114" s="632" t="e">
        <f>(IF(JOT47-#REF!&lt;0,0,JOT47-#REF!)+#REF!)*1.21+IF($D$5="Koncesija",-JOT63*0.21,0)</f>
        <v>#REF!</v>
      </c>
      <c r="JOU114" s="632" t="e">
        <f>(IF(JOU47-#REF!&lt;0,0,JOU47-#REF!)+#REF!)*1.21+IF($D$5="Koncesija",-JOU63*0.21,0)</f>
        <v>#REF!</v>
      </c>
      <c r="JOV114" s="632" t="e">
        <f>(IF(JOV47-#REF!&lt;0,0,JOV47-#REF!)+#REF!)*1.21+IF($D$5="Koncesija",-JOV63*0.21,0)</f>
        <v>#REF!</v>
      </c>
      <c r="JOW114" s="632" t="e">
        <f>(IF(JOW47-#REF!&lt;0,0,JOW47-#REF!)+#REF!)*1.21+IF($D$5="Koncesija",-JOW63*0.21,0)</f>
        <v>#REF!</v>
      </c>
      <c r="JOX114" s="632" t="e">
        <f>(IF(JOX47-#REF!&lt;0,0,JOX47-#REF!)+#REF!)*1.21+IF($D$5="Koncesija",-JOX63*0.21,0)</f>
        <v>#REF!</v>
      </c>
      <c r="JOY114" s="632" t="e">
        <f>(IF(JOY47-#REF!&lt;0,0,JOY47-#REF!)+#REF!)*1.21+IF($D$5="Koncesija",-JOY63*0.21,0)</f>
        <v>#REF!</v>
      </c>
      <c r="JOZ114" s="632" t="e">
        <f>(IF(JOZ47-#REF!&lt;0,0,JOZ47-#REF!)+#REF!)*1.21+IF($D$5="Koncesija",-JOZ63*0.21,0)</f>
        <v>#REF!</v>
      </c>
      <c r="JPA114" s="632" t="e">
        <f>(IF(JPA47-#REF!&lt;0,0,JPA47-#REF!)+#REF!)*1.21+IF($D$5="Koncesija",-JPA63*0.21,0)</f>
        <v>#REF!</v>
      </c>
      <c r="JPB114" s="632" t="e">
        <f>(IF(JPB47-#REF!&lt;0,0,JPB47-#REF!)+#REF!)*1.21+IF($D$5="Koncesija",-JPB63*0.21,0)</f>
        <v>#REF!</v>
      </c>
      <c r="JPC114" s="632" t="e">
        <f>(IF(JPC47-#REF!&lt;0,0,JPC47-#REF!)+#REF!)*1.21+IF($D$5="Koncesija",-JPC63*0.21,0)</f>
        <v>#REF!</v>
      </c>
      <c r="JPD114" s="632" t="e">
        <f>(IF(JPD47-#REF!&lt;0,0,JPD47-#REF!)+#REF!)*1.21+IF($D$5="Koncesija",-JPD63*0.21,0)</f>
        <v>#REF!</v>
      </c>
      <c r="JPE114" s="632" t="e">
        <f>(IF(JPE47-#REF!&lt;0,0,JPE47-#REF!)+#REF!)*1.21+IF($D$5="Koncesija",-JPE63*0.21,0)</f>
        <v>#REF!</v>
      </c>
      <c r="JPF114" s="632" t="e">
        <f>(IF(JPF47-#REF!&lt;0,0,JPF47-#REF!)+#REF!)*1.21+IF($D$5="Koncesija",-JPF63*0.21,0)</f>
        <v>#REF!</v>
      </c>
      <c r="JPG114" s="632" t="e">
        <f>(IF(JPG47-#REF!&lt;0,0,JPG47-#REF!)+#REF!)*1.21+IF($D$5="Koncesija",-JPG63*0.21,0)</f>
        <v>#REF!</v>
      </c>
      <c r="JPH114" s="632" t="e">
        <f>(IF(JPH47-#REF!&lt;0,0,JPH47-#REF!)+#REF!)*1.21+IF($D$5="Koncesija",-JPH63*0.21,0)</f>
        <v>#REF!</v>
      </c>
      <c r="JPI114" s="632" t="e">
        <f>(IF(JPI47-#REF!&lt;0,0,JPI47-#REF!)+#REF!)*1.21+IF($D$5="Koncesija",-JPI63*0.21,0)</f>
        <v>#REF!</v>
      </c>
      <c r="JPJ114" s="632" t="e">
        <f>(IF(JPJ47-#REF!&lt;0,0,JPJ47-#REF!)+#REF!)*1.21+IF($D$5="Koncesija",-JPJ63*0.21,0)</f>
        <v>#REF!</v>
      </c>
      <c r="JPK114" s="632" t="e">
        <f>(IF(JPK47-#REF!&lt;0,0,JPK47-#REF!)+#REF!)*1.21+IF($D$5="Koncesija",-JPK63*0.21,0)</f>
        <v>#REF!</v>
      </c>
      <c r="JPL114" s="632" t="e">
        <f>(IF(JPL47-#REF!&lt;0,0,JPL47-#REF!)+#REF!)*1.21+IF($D$5="Koncesija",-JPL63*0.21,0)</f>
        <v>#REF!</v>
      </c>
      <c r="JPM114" s="632" t="e">
        <f>(IF(JPM47-#REF!&lt;0,0,JPM47-#REF!)+#REF!)*1.21+IF($D$5="Koncesija",-JPM63*0.21,0)</f>
        <v>#REF!</v>
      </c>
      <c r="JPN114" s="632" t="e">
        <f>(IF(JPN47-#REF!&lt;0,0,JPN47-#REF!)+#REF!)*1.21+IF($D$5="Koncesija",-JPN63*0.21,0)</f>
        <v>#REF!</v>
      </c>
      <c r="JPO114" s="632" t="e">
        <f>(IF(JPO47-#REF!&lt;0,0,JPO47-#REF!)+#REF!)*1.21+IF($D$5="Koncesija",-JPO63*0.21,0)</f>
        <v>#REF!</v>
      </c>
      <c r="JPP114" s="632" t="e">
        <f>(IF(JPP47-#REF!&lt;0,0,JPP47-#REF!)+#REF!)*1.21+IF($D$5="Koncesija",-JPP63*0.21,0)</f>
        <v>#REF!</v>
      </c>
      <c r="JPQ114" s="632" t="e">
        <f>(IF(JPQ47-#REF!&lt;0,0,JPQ47-#REF!)+#REF!)*1.21+IF($D$5="Koncesija",-JPQ63*0.21,0)</f>
        <v>#REF!</v>
      </c>
      <c r="JPR114" s="632" t="e">
        <f>(IF(JPR47-#REF!&lt;0,0,JPR47-#REF!)+#REF!)*1.21+IF($D$5="Koncesija",-JPR63*0.21,0)</f>
        <v>#REF!</v>
      </c>
      <c r="JPS114" s="632" t="e">
        <f>(IF(JPS47-#REF!&lt;0,0,JPS47-#REF!)+#REF!)*1.21+IF($D$5="Koncesija",-JPS63*0.21,0)</f>
        <v>#REF!</v>
      </c>
      <c r="JPT114" s="632" t="e">
        <f>(IF(JPT47-#REF!&lt;0,0,JPT47-#REF!)+#REF!)*1.21+IF($D$5="Koncesija",-JPT63*0.21,0)</f>
        <v>#REF!</v>
      </c>
      <c r="JPU114" s="632" t="e">
        <f>(IF(JPU47-#REF!&lt;0,0,JPU47-#REF!)+#REF!)*1.21+IF($D$5="Koncesija",-JPU63*0.21,0)</f>
        <v>#REF!</v>
      </c>
      <c r="JPV114" s="632" t="e">
        <f>(IF(JPV47-#REF!&lt;0,0,JPV47-#REF!)+#REF!)*1.21+IF($D$5="Koncesija",-JPV63*0.21,0)</f>
        <v>#REF!</v>
      </c>
      <c r="JPW114" s="632" t="e">
        <f>(IF(JPW47-#REF!&lt;0,0,JPW47-#REF!)+#REF!)*1.21+IF($D$5="Koncesija",-JPW63*0.21,0)</f>
        <v>#REF!</v>
      </c>
      <c r="JPX114" s="632" t="e">
        <f>(IF(JPX47-#REF!&lt;0,0,JPX47-#REF!)+#REF!)*1.21+IF($D$5="Koncesija",-JPX63*0.21,0)</f>
        <v>#REF!</v>
      </c>
      <c r="JPY114" s="632" t="e">
        <f>(IF(JPY47-#REF!&lt;0,0,JPY47-#REF!)+#REF!)*1.21+IF($D$5="Koncesija",-JPY63*0.21,0)</f>
        <v>#REF!</v>
      </c>
      <c r="JPZ114" s="632" t="e">
        <f>(IF(JPZ47-#REF!&lt;0,0,JPZ47-#REF!)+#REF!)*1.21+IF($D$5="Koncesija",-JPZ63*0.21,0)</f>
        <v>#REF!</v>
      </c>
      <c r="JQA114" s="632" t="e">
        <f>(IF(JQA47-#REF!&lt;0,0,JQA47-#REF!)+#REF!)*1.21+IF($D$5="Koncesija",-JQA63*0.21,0)</f>
        <v>#REF!</v>
      </c>
      <c r="JQB114" s="632" t="e">
        <f>(IF(JQB47-#REF!&lt;0,0,JQB47-#REF!)+#REF!)*1.21+IF($D$5="Koncesija",-JQB63*0.21,0)</f>
        <v>#REF!</v>
      </c>
      <c r="JQC114" s="632" t="e">
        <f>(IF(JQC47-#REF!&lt;0,0,JQC47-#REF!)+#REF!)*1.21+IF($D$5="Koncesija",-JQC63*0.21,0)</f>
        <v>#REF!</v>
      </c>
      <c r="JQD114" s="632" t="e">
        <f>(IF(JQD47-#REF!&lt;0,0,JQD47-#REF!)+#REF!)*1.21+IF($D$5="Koncesija",-JQD63*0.21,0)</f>
        <v>#REF!</v>
      </c>
      <c r="JQE114" s="632" t="e">
        <f>(IF(JQE47-#REF!&lt;0,0,JQE47-#REF!)+#REF!)*1.21+IF($D$5="Koncesija",-JQE63*0.21,0)</f>
        <v>#REF!</v>
      </c>
      <c r="JQF114" s="632" t="e">
        <f>(IF(JQF47-#REF!&lt;0,0,JQF47-#REF!)+#REF!)*1.21+IF($D$5="Koncesija",-JQF63*0.21,0)</f>
        <v>#REF!</v>
      </c>
      <c r="JQG114" s="632" t="e">
        <f>(IF(JQG47-#REF!&lt;0,0,JQG47-#REF!)+#REF!)*1.21+IF($D$5="Koncesija",-JQG63*0.21,0)</f>
        <v>#REF!</v>
      </c>
      <c r="JQH114" s="632" t="e">
        <f>(IF(JQH47-#REF!&lt;0,0,JQH47-#REF!)+#REF!)*1.21+IF($D$5="Koncesija",-JQH63*0.21,0)</f>
        <v>#REF!</v>
      </c>
      <c r="JQI114" s="632" t="e">
        <f>(IF(JQI47-#REF!&lt;0,0,JQI47-#REF!)+#REF!)*1.21+IF($D$5="Koncesija",-JQI63*0.21,0)</f>
        <v>#REF!</v>
      </c>
      <c r="JQJ114" s="632" t="e">
        <f>(IF(JQJ47-#REF!&lt;0,0,JQJ47-#REF!)+#REF!)*1.21+IF($D$5="Koncesija",-JQJ63*0.21,0)</f>
        <v>#REF!</v>
      </c>
      <c r="JQK114" s="632" t="e">
        <f>(IF(JQK47-#REF!&lt;0,0,JQK47-#REF!)+#REF!)*1.21+IF($D$5="Koncesija",-JQK63*0.21,0)</f>
        <v>#REF!</v>
      </c>
      <c r="JQL114" s="632" t="e">
        <f>(IF(JQL47-#REF!&lt;0,0,JQL47-#REF!)+#REF!)*1.21+IF($D$5="Koncesija",-JQL63*0.21,0)</f>
        <v>#REF!</v>
      </c>
      <c r="JQM114" s="632" t="e">
        <f>(IF(JQM47-#REF!&lt;0,0,JQM47-#REF!)+#REF!)*1.21+IF($D$5="Koncesija",-JQM63*0.21,0)</f>
        <v>#REF!</v>
      </c>
      <c r="JQN114" s="632" t="e">
        <f>(IF(JQN47-#REF!&lt;0,0,JQN47-#REF!)+#REF!)*1.21+IF($D$5="Koncesija",-JQN63*0.21,0)</f>
        <v>#REF!</v>
      </c>
      <c r="JQO114" s="632" t="e">
        <f>(IF(JQO47-#REF!&lt;0,0,JQO47-#REF!)+#REF!)*1.21+IF($D$5="Koncesija",-JQO63*0.21,0)</f>
        <v>#REF!</v>
      </c>
      <c r="JQP114" s="632" t="e">
        <f>(IF(JQP47-#REF!&lt;0,0,JQP47-#REF!)+#REF!)*1.21+IF($D$5="Koncesija",-JQP63*0.21,0)</f>
        <v>#REF!</v>
      </c>
      <c r="JQQ114" s="632" t="e">
        <f>(IF(JQQ47-#REF!&lt;0,0,JQQ47-#REF!)+#REF!)*1.21+IF($D$5="Koncesija",-JQQ63*0.21,0)</f>
        <v>#REF!</v>
      </c>
      <c r="JQR114" s="632" t="e">
        <f>(IF(JQR47-#REF!&lt;0,0,JQR47-#REF!)+#REF!)*1.21+IF($D$5="Koncesija",-JQR63*0.21,0)</f>
        <v>#REF!</v>
      </c>
      <c r="JQS114" s="632" t="e">
        <f>(IF(JQS47-#REF!&lt;0,0,JQS47-#REF!)+#REF!)*1.21+IF($D$5="Koncesija",-JQS63*0.21,0)</f>
        <v>#REF!</v>
      </c>
      <c r="JQT114" s="632" t="e">
        <f>(IF(JQT47-#REF!&lt;0,0,JQT47-#REF!)+#REF!)*1.21+IF($D$5="Koncesija",-JQT63*0.21,0)</f>
        <v>#REF!</v>
      </c>
      <c r="JQU114" s="632" t="e">
        <f>(IF(JQU47-#REF!&lt;0,0,JQU47-#REF!)+#REF!)*1.21+IF($D$5="Koncesija",-JQU63*0.21,0)</f>
        <v>#REF!</v>
      </c>
      <c r="JQV114" s="632" t="e">
        <f>(IF(JQV47-#REF!&lt;0,0,JQV47-#REF!)+#REF!)*1.21+IF($D$5="Koncesija",-JQV63*0.21,0)</f>
        <v>#REF!</v>
      </c>
      <c r="JQW114" s="632" t="e">
        <f>(IF(JQW47-#REF!&lt;0,0,JQW47-#REF!)+#REF!)*1.21+IF($D$5="Koncesija",-JQW63*0.21,0)</f>
        <v>#REF!</v>
      </c>
      <c r="JQX114" s="632" t="e">
        <f>(IF(JQX47-#REF!&lt;0,0,JQX47-#REF!)+#REF!)*1.21+IF($D$5="Koncesija",-JQX63*0.21,0)</f>
        <v>#REF!</v>
      </c>
      <c r="JQY114" s="632" t="e">
        <f>(IF(JQY47-#REF!&lt;0,0,JQY47-#REF!)+#REF!)*1.21+IF($D$5="Koncesija",-JQY63*0.21,0)</f>
        <v>#REF!</v>
      </c>
      <c r="JQZ114" s="632" t="e">
        <f>(IF(JQZ47-#REF!&lt;0,0,JQZ47-#REF!)+#REF!)*1.21+IF($D$5="Koncesija",-JQZ63*0.21,0)</f>
        <v>#REF!</v>
      </c>
      <c r="JRA114" s="632" t="e">
        <f>(IF(JRA47-#REF!&lt;0,0,JRA47-#REF!)+#REF!)*1.21+IF($D$5="Koncesija",-JRA63*0.21,0)</f>
        <v>#REF!</v>
      </c>
      <c r="JRB114" s="632" t="e">
        <f>(IF(JRB47-#REF!&lt;0,0,JRB47-#REF!)+#REF!)*1.21+IF($D$5="Koncesija",-JRB63*0.21,0)</f>
        <v>#REF!</v>
      </c>
      <c r="JRC114" s="632" t="e">
        <f>(IF(JRC47-#REF!&lt;0,0,JRC47-#REF!)+#REF!)*1.21+IF($D$5="Koncesija",-JRC63*0.21,0)</f>
        <v>#REF!</v>
      </c>
      <c r="JRD114" s="632" t="e">
        <f>(IF(JRD47-#REF!&lt;0,0,JRD47-#REF!)+#REF!)*1.21+IF($D$5="Koncesija",-JRD63*0.21,0)</f>
        <v>#REF!</v>
      </c>
      <c r="JRE114" s="632" t="e">
        <f>(IF(JRE47-#REF!&lt;0,0,JRE47-#REF!)+#REF!)*1.21+IF($D$5="Koncesija",-JRE63*0.21,0)</f>
        <v>#REF!</v>
      </c>
      <c r="JRF114" s="632" t="e">
        <f>(IF(JRF47-#REF!&lt;0,0,JRF47-#REF!)+#REF!)*1.21+IF($D$5="Koncesija",-JRF63*0.21,0)</f>
        <v>#REF!</v>
      </c>
      <c r="JRG114" s="632" t="e">
        <f>(IF(JRG47-#REF!&lt;0,0,JRG47-#REF!)+#REF!)*1.21+IF($D$5="Koncesija",-JRG63*0.21,0)</f>
        <v>#REF!</v>
      </c>
      <c r="JRH114" s="632" t="e">
        <f>(IF(JRH47-#REF!&lt;0,0,JRH47-#REF!)+#REF!)*1.21+IF($D$5="Koncesija",-JRH63*0.21,0)</f>
        <v>#REF!</v>
      </c>
      <c r="JRI114" s="632" t="e">
        <f>(IF(JRI47-#REF!&lt;0,0,JRI47-#REF!)+#REF!)*1.21+IF($D$5="Koncesija",-JRI63*0.21,0)</f>
        <v>#REF!</v>
      </c>
      <c r="JRJ114" s="632" t="e">
        <f>(IF(JRJ47-#REF!&lt;0,0,JRJ47-#REF!)+#REF!)*1.21+IF($D$5="Koncesija",-JRJ63*0.21,0)</f>
        <v>#REF!</v>
      </c>
      <c r="JRK114" s="632" t="e">
        <f>(IF(JRK47-#REF!&lt;0,0,JRK47-#REF!)+#REF!)*1.21+IF($D$5="Koncesija",-JRK63*0.21,0)</f>
        <v>#REF!</v>
      </c>
      <c r="JRL114" s="632" t="e">
        <f>(IF(JRL47-#REF!&lt;0,0,JRL47-#REF!)+#REF!)*1.21+IF($D$5="Koncesija",-JRL63*0.21,0)</f>
        <v>#REF!</v>
      </c>
      <c r="JRM114" s="632" t="e">
        <f>(IF(JRM47-#REF!&lt;0,0,JRM47-#REF!)+#REF!)*1.21+IF($D$5="Koncesija",-JRM63*0.21,0)</f>
        <v>#REF!</v>
      </c>
      <c r="JRN114" s="632" t="e">
        <f>(IF(JRN47-#REF!&lt;0,0,JRN47-#REF!)+#REF!)*1.21+IF($D$5="Koncesija",-JRN63*0.21,0)</f>
        <v>#REF!</v>
      </c>
      <c r="JRO114" s="632" t="e">
        <f>(IF(JRO47-#REF!&lt;0,0,JRO47-#REF!)+#REF!)*1.21+IF($D$5="Koncesija",-JRO63*0.21,0)</f>
        <v>#REF!</v>
      </c>
      <c r="JRP114" s="632" t="e">
        <f>(IF(JRP47-#REF!&lt;0,0,JRP47-#REF!)+#REF!)*1.21+IF($D$5="Koncesija",-JRP63*0.21,0)</f>
        <v>#REF!</v>
      </c>
      <c r="JRQ114" s="632" t="e">
        <f>(IF(JRQ47-#REF!&lt;0,0,JRQ47-#REF!)+#REF!)*1.21+IF($D$5="Koncesija",-JRQ63*0.21,0)</f>
        <v>#REF!</v>
      </c>
      <c r="JRR114" s="632" t="e">
        <f>(IF(JRR47-#REF!&lt;0,0,JRR47-#REF!)+#REF!)*1.21+IF($D$5="Koncesija",-JRR63*0.21,0)</f>
        <v>#REF!</v>
      </c>
      <c r="JRS114" s="632" t="e">
        <f>(IF(JRS47-#REF!&lt;0,0,JRS47-#REF!)+#REF!)*1.21+IF($D$5="Koncesija",-JRS63*0.21,0)</f>
        <v>#REF!</v>
      </c>
      <c r="JRT114" s="632" t="e">
        <f>(IF(JRT47-#REF!&lt;0,0,JRT47-#REF!)+#REF!)*1.21+IF($D$5="Koncesija",-JRT63*0.21,0)</f>
        <v>#REF!</v>
      </c>
      <c r="JRU114" s="632" t="e">
        <f>(IF(JRU47-#REF!&lt;0,0,JRU47-#REF!)+#REF!)*1.21+IF($D$5="Koncesija",-JRU63*0.21,0)</f>
        <v>#REF!</v>
      </c>
      <c r="JRV114" s="632" t="e">
        <f>(IF(JRV47-#REF!&lt;0,0,JRV47-#REF!)+#REF!)*1.21+IF($D$5="Koncesija",-JRV63*0.21,0)</f>
        <v>#REF!</v>
      </c>
      <c r="JRW114" s="632" t="e">
        <f>(IF(JRW47-#REF!&lt;0,0,JRW47-#REF!)+#REF!)*1.21+IF($D$5="Koncesija",-JRW63*0.21,0)</f>
        <v>#REF!</v>
      </c>
      <c r="JRX114" s="632" t="e">
        <f>(IF(JRX47-#REF!&lt;0,0,JRX47-#REF!)+#REF!)*1.21+IF($D$5="Koncesija",-JRX63*0.21,0)</f>
        <v>#REF!</v>
      </c>
      <c r="JRY114" s="632" t="e">
        <f>(IF(JRY47-#REF!&lt;0,0,JRY47-#REF!)+#REF!)*1.21+IF($D$5="Koncesija",-JRY63*0.21,0)</f>
        <v>#REF!</v>
      </c>
      <c r="JRZ114" s="632" t="e">
        <f>(IF(JRZ47-#REF!&lt;0,0,JRZ47-#REF!)+#REF!)*1.21+IF($D$5="Koncesija",-JRZ63*0.21,0)</f>
        <v>#REF!</v>
      </c>
      <c r="JSA114" s="632" t="e">
        <f>(IF(JSA47-#REF!&lt;0,0,JSA47-#REF!)+#REF!)*1.21+IF($D$5="Koncesija",-JSA63*0.21,0)</f>
        <v>#REF!</v>
      </c>
      <c r="JSB114" s="632" t="e">
        <f>(IF(JSB47-#REF!&lt;0,0,JSB47-#REF!)+#REF!)*1.21+IF($D$5="Koncesija",-JSB63*0.21,0)</f>
        <v>#REF!</v>
      </c>
      <c r="JSC114" s="632" t="e">
        <f>(IF(JSC47-#REF!&lt;0,0,JSC47-#REF!)+#REF!)*1.21+IF($D$5="Koncesija",-JSC63*0.21,0)</f>
        <v>#REF!</v>
      </c>
      <c r="JSD114" s="632" t="e">
        <f>(IF(JSD47-#REF!&lt;0,0,JSD47-#REF!)+#REF!)*1.21+IF($D$5="Koncesija",-JSD63*0.21,0)</f>
        <v>#REF!</v>
      </c>
      <c r="JSE114" s="632" t="e">
        <f>(IF(JSE47-#REF!&lt;0,0,JSE47-#REF!)+#REF!)*1.21+IF($D$5="Koncesija",-JSE63*0.21,0)</f>
        <v>#REF!</v>
      </c>
      <c r="JSF114" s="632" t="e">
        <f>(IF(JSF47-#REF!&lt;0,0,JSF47-#REF!)+#REF!)*1.21+IF($D$5="Koncesija",-JSF63*0.21,0)</f>
        <v>#REF!</v>
      </c>
      <c r="JSG114" s="632" t="e">
        <f>(IF(JSG47-#REF!&lt;0,0,JSG47-#REF!)+#REF!)*1.21+IF($D$5="Koncesija",-JSG63*0.21,0)</f>
        <v>#REF!</v>
      </c>
      <c r="JSH114" s="632" t="e">
        <f>(IF(JSH47-#REF!&lt;0,0,JSH47-#REF!)+#REF!)*1.21+IF($D$5="Koncesija",-JSH63*0.21,0)</f>
        <v>#REF!</v>
      </c>
      <c r="JSI114" s="632" t="e">
        <f>(IF(JSI47-#REF!&lt;0,0,JSI47-#REF!)+#REF!)*1.21+IF($D$5="Koncesija",-JSI63*0.21,0)</f>
        <v>#REF!</v>
      </c>
      <c r="JSJ114" s="632" t="e">
        <f>(IF(JSJ47-#REF!&lt;0,0,JSJ47-#REF!)+#REF!)*1.21+IF($D$5="Koncesija",-JSJ63*0.21,0)</f>
        <v>#REF!</v>
      </c>
      <c r="JSK114" s="632" t="e">
        <f>(IF(JSK47-#REF!&lt;0,0,JSK47-#REF!)+#REF!)*1.21+IF($D$5="Koncesija",-JSK63*0.21,0)</f>
        <v>#REF!</v>
      </c>
      <c r="JSL114" s="632" t="e">
        <f>(IF(JSL47-#REF!&lt;0,0,JSL47-#REF!)+#REF!)*1.21+IF($D$5="Koncesija",-JSL63*0.21,0)</f>
        <v>#REF!</v>
      </c>
      <c r="JSM114" s="632" t="e">
        <f>(IF(JSM47-#REF!&lt;0,0,JSM47-#REF!)+#REF!)*1.21+IF($D$5="Koncesija",-JSM63*0.21,0)</f>
        <v>#REF!</v>
      </c>
      <c r="JSN114" s="632" t="e">
        <f>(IF(JSN47-#REF!&lt;0,0,JSN47-#REF!)+#REF!)*1.21+IF($D$5="Koncesija",-JSN63*0.21,0)</f>
        <v>#REF!</v>
      </c>
      <c r="JSO114" s="632" t="e">
        <f>(IF(JSO47-#REF!&lt;0,0,JSO47-#REF!)+#REF!)*1.21+IF($D$5="Koncesija",-JSO63*0.21,0)</f>
        <v>#REF!</v>
      </c>
      <c r="JSP114" s="632" t="e">
        <f>(IF(JSP47-#REF!&lt;0,0,JSP47-#REF!)+#REF!)*1.21+IF($D$5="Koncesija",-JSP63*0.21,0)</f>
        <v>#REF!</v>
      </c>
      <c r="JSQ114" s="632" t="e">
        <f>(IF(JSQ47-#REF!&lt;0,0,JSQ47-#REF!)+#REF!)*1.21+IF($D$5="Koncesija",-JSQ63*0.21,0)</f>
        <v>#REF!</v>
      </c>
      <c r="JSR114" s="632" t="e">
        <f>(IF(JSR47-#REF!&lt;0,0,JSR47-#REF!)+#REF!)*1.21+IF($D$5="Koncesija",-JSR63*0.21,0)</f>
        <v>#REF!</v>
      </c>
      <c r="JSS114" s="632" t="e">
        <f>(IF(JSS47-#REF!&lt;0,0,JSS47-#REF!)+#REF!)*1.21+IF($D$5="Koncesija",-JSS63*0.21,0)</f>
        <v>#REF!</v>
      </c>
      <c r="JST114" s="632" t="e">
        <f>(IF(JST47-#REF!&lt;0,0,JST47-#REF!)+#REF!)*1.21+IF($D$5="Koncesija",-JST63*0.21,0)</f>
        <v>#REF!</v>
      </c>
      <c r="JSU114" s="632" t="e">
        <f>(IF(JSU47-#REF!&lt;0,0,JSU47-#REF!)+#REF!)*1.21+IF($D$5="Koncesija",-JSU63*0.21,0)</f>
        <v>#REF!</v>
      </c>
      <c r="JSV114" s="632" t="e">
        <f>(IF(JSV47-#REF!&lt;0,0,JSV47-#REF!)+#REF!)*1.21+IF($D$5="Koncesija",-JSV63*0.21,0)</f>
        <v>#REF!</v>
      </c>
      <c r="JSW114" s="632" t="e">
        <f>(IF(JSW47-#REF!&lt;0,0,JSW47-#REF!)+#REF!)*1.21+IF($D$5="Koncesija",-JSW63*0.21,0)</f>
        <v>#REF!</v>
      </c>
      <c r="JSX114" s="632" t="e">
        <f>(IF(JSX47-#REF!&lt;0,0,JSX47-#REF!)+#REF!)*1.21+IF($D$5="Koncesija",-JSX63*0.21,0)</f>
        <v>#REF!</v>
      </c>
      <c r="JSY114" s="632" t="e">
        <f>(IF(JSY47-#REF!&lt;0,0,JSY47-#REF!)+#REF!)*1.21+IF($D$5="Koncesija",-JSY63*0.21,0)</f>
        <v>#REF!</v>
      </c>
      <c r="JSZ114" s="632" t="e">
        <f>(IF(JSZ47-#REF!&lt;0,0,JSZ47-#REF!)+#REF!)*1.21+IF($D$5="Koncesija",-JSZ63*0.21,0)</f>
        <v>#REF!</v>
      </c>
      <c r="JTA114" s="632" t="e">
        <f>(IF(JTA47-#REF!&lt;0,0,JTA47-#REF!)+#REF!)*1.21+IF($D$5="Koncesija",-JTA63*0.21,0)</f>
        <v>#REF!</v>
      </c>
      <c r="JTB114" s="632" t="e">
        <f>(IF(JTB47-#REF!&lt;0,0,JTB47-#REF!)+#REF!)*1.21+IF($D$5="Koncesija",-JTB63*0.21,0)</f>
        <v>#REF!</v>
      </c>
      <c r="JTC114" s="632" t="e">
        <f>(IF(JTC47-#REF!&lt;0,0,JTC47-#REF!)+#REF!)*1.21+IF($D$5="Koncesija",-JTC63*0.21,0)</f>
        <v>#REF!</v>
      </c>
      <c r="JTD114" s="632" t="e">
        <f>(IF(JTD47-#REF!&lt;0,0,JTD47-#REF!)+#REF!)*1.21+IF($D$5="Koncesija",-JTD63*0.21,0)</f>
        <v>#REF!</v>
      </c>
      <c r="JTE114" s="632" t="e">
        <f>(IF(JTE47-#REF!&lt;0,0,JTE47-#REF!)+#REF!)*1.21+IF($D$5="Koncesija",-JTE63*0.21,0)</f>
        <v>#REF!</v>
      </c>
      <c r="JTF114" s="632" t="e">
        <f>(IF(JTF47-#REF!&lt;0,0,JTF47-#REF!)+#REF!)*1.21+IF($D$5="Koncesija",-JTF63*0.21,0)</f>
        <v>#REF!</v>
      </c>
      <c r="JTG114" s="632" t="e">
        <f>(IF(JTG47-#REF!&lt;0,0,JTG47-#REF!)+#REF!)*1.21+IF($D$5="Koncesija",-JTG63*0.21,0)</f>
        <v>#REF!</v>
      </c>
      <c r="JTH114" s="632" t="e">
        <f>(IF(JTH47-#REF!&lt;0,0,JTH47-#REF!)+#REF!)*1.21+IF($D$5="Koncesija",-JTH63*0.21,0)</f>
        <v>#REF!</v>
      </c>
      <c r="JTI114" s="632" t="e">
        <f>(IF(JTI47-#REF!&lt;0,0,JTI47-#REF!)+#REF!)*1.21+IF($D$5="Koncesija",-JTI63*0.21,0)</f>
        <v>#REF!</v>
      </c>
      <c r="JTJ114" s="632" t="e">
        <f>(IF(JTJ47-#REF!&lt;0,0,JTJ47-#REF!)+#REF!)*1.21+IF($D$5="Koncesija",-JTJ63*0.21,0)</f>
        <v>#REF!</v>
      </c>
      <c r="JTK114" s="632" t="e">
        <f>(IF(JTK47-#REF!&lt;0,0,JTK47-#REF!)+#REF!)*1.21+IF($D$5="Koncesija",-JTK63*0.21,0)</f>
        <v>#REF!</v>
      </c>
      <c r="JTL114" s="632" t="e">
        <f>(IF(JTL47-#REF!&lt;0,0,JTL47-#REF!)+#REF!)*1.21+IF($D$5="Koncesija",-JTL63*0.21,0)</f>
        <v>#REF!</v>
      </c>
      <c r="JTM114" s="632" t="e">
        <f>(IF(JTM47-#REF!&lt;0,0,JTM47-#REF!)+#REF!)*1.21+IF($D$5="Koncesija",-JTM63*0.21,0)</f>
        <v>#REF!</v>
      </c>
      <c r="JTN114" s="632" t="e">
        <f>(IF(JTN47-#REF!&lt;0,0,JTN47-#REF!)+#REF!)*1.21+IF($D$5="Koncesija",-JTN63*0.21,0)</f>
        <v>#REF!</v>
      </c>
      <c r="JTO114" s="632" t="e">
        <f>(IF(JTO47-#REF!&lt;0,0,JTO47-#REF!)+#REF!)*1.21+IF($D$5="Koncesija",-JTO63*0.21,0)</f>
        <v>#REF!</v>
      </c>
      <c r="JTP114" s="632" t="e">
        <f>(IF(JTP47-#REF!&lt;0,0,JTP47-#REF!)+#REF!)*1.21+IF($D$5="Koncesija",-JTP63*0.21,0)</f>
        <v>#REF!</v>
      </c>
      <c r="JTQ114" s="632" t="e">
        <f>(IF(JTQ47-#REF!&lt;0,0,JTQ47-#REF!)+#REF!)*1.21+IF($D$5="Koncesija",-JTQ63*0.21,0)</f>
        <v>#REF!</v>
      </c>
      <c r="JTR114" s="632" t="e">
        <f>(IF(JTR47-#REF!&lt;0,0,JTR47-#REF!)+#REF!)*1.21+IF($D$5="Koncesija",-JTR63*0.21,0)</f>
        <v>#REF!</v>
      </c>
      <c r="JTS114" s="632" t="e">
        <f>(IF(JTS47-#REF!&lt;0,0,JTS47-#REF!)+#REF!)*1.21+IF($D$5="Koncesija",-JTS63*0.21,0)</f>
        <v>#REF!</v>
      </c>
      <c r="JTT114" s="632" t="e">
        <f>(IF(JTT47-#REF!&lt;0,0,JTT47-#REF!)+#REF!)*1.21+IF($D$5="Koncesija",-JTT63*0.21,0)</f>
        <v>#REF!</v>
      </c>
      <c r="JTU114" s="632" t="e">
        <f>(IF(JTU47-#REF!&lt;0,0,JTU47-#REF!)+#REF!)*1.21+IF($D$5="Koncesija",-JTU63*0.21,0)</f>
        <v>#REF!</v>
      </c>
      <c r="JTV114" s="632" t="e">
        <f>(IF(JTV47-#REF!&lt;0,0,JTV47-#REF!)+#REF!)*1.21+IF($D$5="Koncesija",-JTV63*0.21,0)</f>
        <v>#REF!</v>
      </c>
      <c r="JTW114" s="632" t="e">
        <f>(IF(JTW47-#REF!&lt;0,0,JTW47-#REF!)+#REF!)*1.21+IF($D$5="Koncesija",-JTW63*0.21,0)</f>
        <v>#REF!</v>
      </c>
      <c r="JTX114" s="632" t="e">
        <f>(IF(JTX47-#REF!&lt;0,0,JTX47-#REF!)+#REF!)*1.21+IF($D$5="Koncesija",-JTX63*0.21,0)</f>
        <v>#REF!</v>
      </c>
      <c r="JTY114" s="632" t="e">
        <f>(IF(JTY47-#REF!&lt;0,0,JTY47-#REF!)+#REF!)*1.21+IF($D$5="Koncesija",-JTY63*0.21,0)</f>
        <v>#REF!</v>
      </c>
      <c r="JTZ114" s="632" t="e">
        <f>(IF(JTZ47-#REF!&lt;0,0,JTZ47-#REF!)+#REF!)*1.21+IF($D$5="Koncesija",-JTZ63*0.21,0)</f>
        <v>#REF!</v>
      </c>
      <c r="JUA114" s="632" t="e">
        <f>(IF(JUA47-#REF!&lt;0,0,JUA47-#REF!)+#REF!)*1.21+IF($D$5="Koncesija",-JUA63*0.21,0)</f>
        <v>#REF!</v>
      </c>
      <c r="JUB114" s="632" t="e">
        <f>(IF(JUB47-#REF!&lt;0,0,JUB47-#REF!)+#REF!)*1.21+IF($D$5="Koncesija",-JUB63*0.21,0)</f>
        <v>#REF!</v>
      </c>
      <c r="JUC114" s="632" t="e">
        <f>(IF(JUC47-#REF!&lt;0,0,JUC47-#REF!)+#REF!)*1.21+IF($D$5="Koncesija",-JUC63*0.21,0)</f>
        <v>#REF!</v>
      </c>
      <c r="JUD114" s="632" t="e">
        <f>(IF(JUD47-#REF!&lt;0,0,JUD47-#REF!)+#REF!)*1.21+IF($D$5="Koncesija",-JUD63*0.21,0)</f>
        <v>#REF!</v>
      </c>
      <c r="JUE114" s="632" t="e">
        <f>(IF(JUE47-#REF!&lt;0,0,JUE47-#REF!)+#REF!)*1.21+IF($D$5="Koncesija",-JUE63*0.21,0)</f>
        <v>#REF!</v>
      </c>
      <c r="JUF114" s="632" t="e">
        <f>(IF(JUF47-#REF!&lt;0,0,JUF47-#REF!)+#REF!)*1.21+IF($D$5="Koncesija",-JUF63*0.21,0)</f>
        <v>#REF!</v>
      </c>
      <c r="JUG114" s="632" t="e">
        <f>(IF(JUG47-#REF!&lt;0,0,JUG47-#REF!)+#REF!)*1.21+IF($D$5="Koncesija",-JUG63*0.21,0)</f>
        <v>#REF!</v>
      </c>
      <c r="JUH114" s="632" t="e">
        <f>(IF(JUH47-#REF!&lt;0,0,JUH47-#REF!)+#REF!)*1.21+IF($D$5="Koncesija",-JUH63*0.21,0)</f>
        <v>#REF!</v>
      </c>
      <c r="JUI114" s="632" t="e">
        <f>(IF(JUI47-#REF!&lt;0,0,JUI47-#REF!)+#REF!)*1.21+IF($D$5="Koncesija",-JUI63*0.21,0)</f>
        <v>#REF!</v>
      </c>
      <c r="JUJ114" s="632" t="e">
        <f>(IF(JUJ47-#REF!&lt;0,0,JUJ47-#REF!)+#REF!)*1.21+IF($D$5="Koncesija",-JUJ63*0.21,0)</f>
        <v>#REF!</v>
      </c>
      <c r="JUK114" s="632" t="e">
        <f>(IF(JUK47-#REF!&lt;0,0,JUK47-#REF!)+#REF!)*1.21+IF($D$5="Koncesija",-JUK63*0.21,0)</f>
        <v>#REF!</v>
      </c>
      <c r="JUL114" s="632" t="e">
        <f>(IF(JUL47-#REF!&lt;0,0,JUL47-#REF!)+#REF!)*1.21+IF($D$5="Koncesija",-JUL63*0.21,0)</f>
        <v>#REF!</v>
      </c>
      <c r="JUM114" s="632" t="e">
        <f>(IF(JUM47-#REF!&lt;0,0,JUM47-#REF!)+#REF!)*1.21+IF($D$5="Koncesija",-JUM63*0.21,0)</f>
        <v>#REF!</v>
      </c>
      <c r="JUN114" s="632" t="e">
        <f>(IF(JUN47-#REF!&lt;0,0,JUN47-#REF!)+#REF!)*1.21+IF($D$5="Koncesija",-JUN63*0.21,0)</f>
        <v>#REF!</v>
      </c>
      <c r="JUO114" s="632" t="e">
        <f>(IF(JUO47-#REF!&lt;0,0,JUO47-#REF!)+#REF!)*1.21+IF($D$5="Koncesija",-JUO63*0.21,0)</f>
        <v>#REF!</v>
      </c>
      <c r="JUP114" s="632" t="e">
        <f>(IF(JUP47-#REF!&lt;0,0,JUP47-#REF!)+#REF!)*1.21+IF($D$5="Koncesija",-JUP63*0.21,0)</f>
        <v>#REF!</v>
      </c>
      <c r="JUQ114" s="632" t="e">
        <f>(IF(JUQ47-#REF!&lt;0,0,JUQ47-#REF!)+#REF!)*1.21+IF($D$5="Koncesija",-JUQ63*0.21,0)</f>
        <v>#REF!</v>
      </c>
      <c r="JUR114" s="632" t="e">
        <f>(IF(JUR47-#REF!&lt;0,0,JUR47-#REF!)+#REF!)*1.21+IF($D$5="Koncesija",-JUR63*0.21,0)</f>
        <v>#REF!</v>
      </c>
      <c r="JUS114" s="632" t="e">
        <f>(IF(JUS47-#REF!&lt;0,0,JUS47-#REF!)+#REF!)*1.21+IF($D$5="Koncesija",-JUS63*0.21,0)</f>
        <v>#REF!</v>
      </c>
      <c r="JUT114" s="632" t="e">
        <f>(IF(JUT47-#REF!&lt;0,0,JUT47-#REF!)+#REF!)*1.21+IF($D$5="Koncesija",-JUT63*0.21,0)</f>
        <v>#REF!</v>
      </c>
      <c r="JUU114" s="632" t="e">
        <f>(IF(JUU47-#REF!&lt;0,0,JUU47-#REF!)+#REF!)*1.21+IF($D$5="Koncesija",-JUU63*0.21,0)</f>
        <v>#REF!</v>
      </c>
      <c r="JUV114" s="632" t="e">
        <f>(IF(JUV47-#REF!&lt;0,0,JUV47-#REF!)+#REF!)*1.21+IF($D$5="Koncesija",-JUV63*0.21,0)</f>
        <v>#REF!</v>
      </c>
      <c r="JUW114" s="632" t="e">
        <f>(IF(JUW47-#REF!&lt;0,0,JUW47-#REF!)+#REF!)*1.21+IF($D$5="Koncesija",-JUW63*0.21,0)</f>
        <v>#REF!</v>
      </c>
      <c r="JUX114" s="632" t="e">
        <f>(IF(JUX47-#REF!&lt;0,0,JUX47-#REF!)+#REF!)*1.21+IF($D$5="Koncesija",-JUX63*0.21,0)</f>
        <v>#REF!</v>
      </c>
      <c r="JUY114" s="632" t="e">
        <f>(IF(JUY47-#REF!&lt;0,0,JUY47-#REF!)+#REF!)*1.21+IF($D$5="Koncesija",-JUY63*0.21,0)</f>
        <v>#REF!</v>
      </c>
      <c r="JUZ114" s="632" t="e">
        <f>(IF(JUZ47-#REF!&lt;0,0,JUZ47-#REF!)+#REF!)*1.21+IF($D$5="Koncesija",-JUZ63*0.21,0)</f>
        <v>#REF!</v>
      </c>
      <c r="JVA114" s="632" t="e">
        <f>(IF(JVA47-#REF!&lt;0,0,JVA47-#REF!)+#REF!)*1.21+IF($D$5="Koncesija",-JVA63*0.21,0)</f>
        <v>#REF!</v>
      </c>
      <c r="JVB114" s="632" t="e">
        <f>(IF(JVB47-#REF!&lt;0,0,JVB47-#REF!)+#REF!)*1.21+IF($D$5="Koncesija",-JVB63*0.21,0)</f>
        <v>#REF!</v>
      </c>
      <c r="JVC114" s="632" t="e">
        <f>(IF(JVC47-#REF!&lt;0,0,JVC47-#REF!)+#REF!)*1.21+IF($D$5="Koncesija",-JVC63*0.21,0)</f>
        <v>#REF!</v>
      </c>
      <c r="JVD114" s="632" t="e">
        <f>(IF(JVD47-#REF!&lt;0,0,JVD47-#REF!)+#REF!)*1.21+IF($D$5="Koncesija",-JVD63*0.21,0)</f>
        <v>#REF!</v>
      </c>
      <c r="JVE114" s="632" t="e">
        <f>(IF(JVE47-#REF!&lt;0,0,JVE47-#REF!)+#REF!)*1.21+IF($D$5="Koncesija",-JVE63*0.21,0)</f>
        <v>#REF!</v>
      </c>
      <c r="JVF114" s="632" t="e">
        <f>(IF(JVF47-#REF!&lt;0,0,JVF47-#REF!)+#REF!)*1.21+IF($D$5="Koncesija",-JVF63*0.21,0)</f>
        <v>#REF!</v>
      </c>
      <c r="JVG114" s="632" t="e">
        <f>(IF(JVG47-#REF!&lt;0,0,JVG47-#REF!)+#REF!)*1.21+IF($D$5="Koncesija",-JVG63*0.21,0)</f>
        <v>#REF!</v>
      </c>
      <c r="JVH114" s="632" t="e">
        <f>(IF(JVH47-#REF!&lt;0,0,JVH47-#REF!)+#REF!)*1.21+IF($D$5="Koncesija",-JVH63*0.21,0)</f>
        <v>#REF!</v>
      </c>
      <c r="JVI114" s="632" t="e">
        <f>(IF(JVI47-#REF!&lt;0,0,JVI47-#REF!)+#REF!)*1.21+IF($D$5="Koncesija",-JVI63*0.21,0)</f>
        <v>#REF!</v>
      </c>
      <c r="JVJ114" s="632" t="e">
        <f>(IF(JVJ47-#REF!&lt;0,0,JVJ47-#REF!)+#REF!)*1.21+IF($D$5="Koncesija",-JVJ63*0.21,0)</f>
        <v>#REF!</v>
      </c>
      <c r="JVK114" s="632" t="e">
        <f>(IF(JVK47-#REF!&lt;0,0,JVK47-#REF!)+#REF!)*1.21+IF($D$5="Koncesija",-JVK63*0.21,0)</f>
        <v>#REF!</v>
      </c>
      <c r="JVL114" s="632" t="e">
        <f>(IF(JVL47-#REF!&lt;0,0,JVL47-#REF!)+#REF!)*1.21+IF($D$5="Koncesija",-JVL63*0.21,0)</f>
        <v>#REF!</v>
      </c>
      <c r="JVM114" s="632" t="e">
        <f>(IF(JVM47-#REF!&lt;0,0,JVM47-#REF!)+#REF!)*1.21+IF($D$5="Koncesija",-JVM63*0.21,0)</f>
        <v>#REF!</v>
      </c>
      <c r="JVN114" s="632" t="e">
        <f>(IF(JVN47-#REF!&lt;0,0,JVN47-#REF!)+#REF!)*1.21+IF($D$5="Koncesija",-JVN63*0.21,0)</f>
        <v>#REF!</v>
      </c>
      <c r="JVO114" s="632" t="e">
        <f>(IF(JVO47-#REF!&lt;0,0,JVO47-#REF!)+#REF!)*1.21+IF($D$5="Koncesija",-JVO63*0.21,0)</f>
        <v>#REF!</v>
      </c>
      <c r="JVP114" s="632" t="e">
        <f>(IF(JVP47-#REF!&lt;0,0,JVP47-#REF!)+#REF!)*1.21+IF($D$5="Koncesija",-JVP63*0.21,0)</f>
        <v>#REF!</v>
      </c>
      <c r="JVQ114" s="632" t="e">
        <f>(IF(JVQ47-#REF!&lt;0,0,JVQ47-#REF!)+#REF!)*1.21+IF($D$5="Koncesija",-JVQ63*0.21,0)</f>
        <v>#REF!</v>
      </c>
      <c r="JVR114" s="632" t="e">
        <f>(IF(JVR47-#REF!&lt;0,0,JVR47-#REF!)+#REF!)*1.21+IF($D$5="Koncesija",-JVR63*0.21,0)</f>
        <v>#REF!</v>
      </c>
      <c r="JVS114" s="632" t="e">
        <f>(IF(JVS47-#REF!&lt;0,0,JVS47-#REF!)+#REF!)*1.21+IF($D$5="Koncesija",-JVS63*0.21,0)</f>
        <v>#REF!</v>
      </c>
      <c r="JVT114" s="632" t="e">
        <f>(IF(JVT47-#REF!&lt;0,0,JVT47-#REF!)+#REF!)*1.21+IF($D$5="Koncesija",-JVT63*0.21,0)</f>
        <v>#REF!</v>
      </c>
      <c r="JVU114" s="632" t="e">
        <f>(IF(JVU47-#REF!&lt;0,0,JVU47-#REF!)+#REF!)*1.21+IF($D$5="Koncesija",-JVU63*0.21,0)</f>
        <v>#REF!</v>
      </c>
      <c r="JVV114" s="632" t="e">
        <f>(IF(JVV47-#REF!&lt;0,0,JVV47-#REF!)+#REF!)*1.21+IF($D$5="Koncesija",-JVV63*0.21,0)</f>
        <v>#REF!</v>
      </c>
      <c r="JVW114" s="632" t="e">
        <f>(IF(JVW47-#REF!&lt;0,0,JVW47-#REF!)+#REF!)*1.21+IF($D$5="Koncesija",-JVW63*0.21,0)</f>
        <v>#REF!</v>
      </c>
      <c r="JVX114" s="632" t="e">
        <f>(IF(JVX47-#REF!&lt;0,0,JVX47-#REF!)+#REF!)*1.21+IF($D$5="Koncesija",-JVX63*0.21,0)</f>
        <v>#REF!</v>
      </c>
      <c r="JVY114" s="632" t="e">
        <f>(IF(JVY47-#REF!&lt;0,0,JVY47-#REF!)+#REF!)*1.21+IF($D$5="Koncesija",-JVY63*0.21,0)</f>
        <v>#REF!</v>
      </c>
      <c r="JVZ114" s="632" t="e">
        <f>(IF(JVZ47-#REF!&lt;0,0,JVZ47-#REF!)+#REF!)*1.21+IF($D$5="Koncesija",-JVZ63*0.21,0)</f>
        <v>#REF!</v>
      </c>
      <c r="JWA114" s="632" t="e">
        <f>(IF(JWA47-#REF!&lt;0,0,JWA47-#REF!)+#REF!)*1.21+IF($D$5="Koncesija",-JWA63*0.21,0)</f>
        <v>#REF!</v>
      </c>
      <c r="JWB114" s="632" t="e">
        <f>(IF(JWB47-#REF!&lt;0,0,JWB47-#REF!)+#REF!)*1.21+IF($D$5="Koncesija",-JWB63*0.21,0)</f>
        <v>#REF!</v>
      </c>
      <c r="JWC114" s="632" t="e">
        <f>(IF(JWC47-#REF!&lt;0,0,JWC47-#REF!)+#REF!)*1.21+IF($D$5="Koncesija",-JWC63*0.21,0)</f>
        <v>#REF!</v>
      </c>
      <c r="JWD114" s="632" t="e">
        <f>(IF(JWD47-#REF!&lt;0,0,JWD47-#REF!)+#REF!)*1.21+IF($D$5="Koncesija",-JWD63*0.21,0)</f>
        <v>#REF!</v>
      </c>
      <c r="JWE114" s="632" t="e">
        <f>(IF(JWE47-#REF!&lt;0,0,JWE47-#REF!)+#REF!)*1.21+IF($D$5="Koncesija",-JWE63*0.21,0)</f>
        <v>#REF!</v>
      </c>
      <c r="JWF114" s="632" t="e">
        <f>(IF(JWF47-#REF!&lt;0,0,JWF47-#REF!)+#REF!)*1.21+IF($D$5="Koncesija",-JWF63*0.21,0)</f>
        <v>#REF!</v>
      </c>
      <c r="JWG114" s="632" t="e">
        <f>(IF(JWG47-#REF!&lt;0,0,JWG47-#REF!)+#REF!)*1.21+IF($D$5="Koncesija",-JWG63*0.21,0)</f>
        <v>#REF!</v>
      </c>
      <c r="JWH114" s="632" t="e">
        <f>(IF(JWH47-#REF!&lt;0,0,JWH47-#REF!)+#REF!)*1.21+IF($D$5="Koncesija",-JWH63*0.21,0)</f>
        <v>#REF!</v>
      </c>
      <c r="JWI114" s="632" t="e">
        <f>(IF(JWI47-#REF!&lt;0,0,JWI47-#REF!)+#REF!)*1.21+IF($D$5="Koncesija",-JWI63*0.21,0)</f>
        <v>#REF!</v>
      </c>
      <c r="JWJ114" s="632" t="e">
        <f>(IF(JWJ47-#REF!&lt;0,0,JWJ47-#REF!)+#REF!)*1.21+IF($D$5="Koncesija",-JWJ63*0.21,0)</f>
        <v>#REF!</v>
      </c>
      <c r="JWK114" s="632" t="e">
        <f>(IF(JWK47-#REF!&lt;0,0,JWK47-#REF!)+#REF!)*1.21+IF($D$5="Koncesija",-JWK63*0.21,0)</f>
        <v>#REF!</v>
      </c>
      <c r="JWL114" s="632" t="e">
        <f>(IF(JWL47-#REF!&lt;0,0,JWL47-#REF!)+#REF!)*1.21+IF($D$5="Koncesija",-JWL63*0.21,0)</f>
        <v>#REF!</v>
      </c>
      <c r="JWM114" s="632" t="e">
        <f>(IF(JWM47-#REF!&lt;0,0,JWM47-#REF!)+#REF!)*1.21+IF($D$5="Koncesija",-JWM63*0.21,0)</f>
        <v>#REF!</v>
      </c>
      <c r="JWN114" s="632" t="e">
        <f>(IF(JWN47-#REF!&lt;0,0,JWN47-#REF!)+#REF!)*1.21+IF($D$5="Koncesija",-JWN63*0.21,0)</f>
        <v>#REF!</v>
      </c>
      <c r="JWO114" s="632" t="e">
        <f>(IF(JWO47-#REF!&lt;0,0,JWO47-#REF!)+#REF!)*1.21+IF($D$5="Koncesija",-JWO63*0.21,0)</f>
        <v>#REF!</v>
      </c>
      <c r="JWP114" s="632" t="e">
        <f>(IF(JWP47-#REF!&lt;0,0,JWP47-#REF!)+#REF!)*1.21+IF($D$5="Koncesija",-JWP63*0.21,0)</f>
        <v>#REF!</v>
      </c>
      <c r="JWQ114" s="632" t="e">
        <f>(IF(JWQ47-#REF!&lt;0,0,JWQ47-#REF!)+#REF!)*1.21+IF($D$5="Koncesija",-JWQ63*0.21,0)</f>
        <v>#REF!</v>
      </c>
      <c r="JWR114" s="632" t="e">
        <f>(IF(JWR47-#REF!&lt;0,0,JWR47-#REF!)+#REF!)*1.21+IF($D$5="Koncesija",-JWR63*0.21,0)</f>
        <v>#REF!</v>
      </c>
      <c r="JWS114" s="632" t="e">
        <f>(IF(JWS47-#REF!&lt;0,0,JWS47-#REF!)+#REF!)*1.21+IF($D$5="Koncesija",-JWS63*0.21,0)</f>
        <v>#REF!</v>
      </c>
      <c r="JWT114" s="632" t="e">
        <f>(IF(JWT47-#REF!&lt;0,0,JWT47-#REF!)+#REF!)*1.21+IF($D$5="Koncesija",-JWT63*0.21,0)</f>
        <v>#REF!</v>
      </c>
      <c r="JWU114" s="632" t="e">
        <f>(IF(JWU47-#REF!&lt;0,0,JWU47-#REF!)+#REF!)*1.21+IF($D$5="Koncesija",-JWU63*0.21,0)</f>
        <v>#REF!</v>
      </c>
      <c r="JWV114" s="632" t="e">
        <f>(IF(JWV47-#REF!&lt;0,0,JWV47-#REF!)+#REF!)*1.21+IF($D$5="Koncesija",-JWV63*0.21,0)</f>
        <v>#REF!</v>
      </c>
      <c r="JWW114" s="632" t="e">
        <f>(IF(JWW47-#REF!&lt;0,0,JWW47-#REF!)+#REF!)*1.21+IF($D$5="Koncesija",-JWW63*0.21,0)</f>
        <v>#REF!</v>
      </c>
      <c r="JWX114" s="632" t="e">
        <f>(IF(JWX47-#REF!&lt;0,0,JWX47-#REF!)+#REF!)*1.21+IF($D$5="Koncesija",-JWX63*0.21,0)</f>
        <v>#REF!</v>
      </c>
      <c r="JWY114" s="632" t="e">
        <f>(IF(JWY47-#REF!&lt;0,0,JWY47-#REF!)+#REF!)*1.21+IF($D$5="Koncesija",-JWY63*0.21,0)</f>
        <v>#REF!</v>
      </c>
      <c r="JWZ114" s="632" t="e">
        <f>(IF(JWZ47-#REF!&lt;0,0,JWZ47-#REF!)+#REF!)*1.21+IF($D$5="Koncesija",-JWZ63*0.21,0)</f>
        <v>#REF!</v>
      </c>
      <c r="JXA114" s="632" t="e">
        <f>(IF(JXA47-#REF!&lt;0,0,JXA47-#REF!)+#REF!)*1.21+IF($D$5="Koncesija",-JXA63*0.21,0)</f>
        <v>#REF!</v>
      </c>
      <c r="JXB114" s="632" t="e">
        <f>(IF(JXB47-#REF!&lt;0,0,JXB47-#REF!)+#REF!)*1.21+IF($D$5="Koncesija",-JXB63*0.21,0)</f>
        <v>#REF!</v>
      </c>
      <c r="JXC114" s="632" t="e">
        <f>(IF(JXC47-#REF!&lt;0,0,JXC47-#REF!)+#REF!)*1.21+IF($D$5="Koncesija",-JXC63*0.21,0)</f>
        <v>#REF!</v>
      </c>
      <c r="JXD114" s="632" t="e">
        <f>(IF(JXD47-#REF!&lt;0,0,JXD47-#REF!)+#REF!)*1.21+IF($D$5="Koncesija",-JXD63*0.21,0)</f>
        <v>#REF!</v>
      </c>
      <c r="JXE114" s="632" t="e">
        <f>(IF(JXE47-#REF!&lt;0,0,JXE47-#REF!)+#REF!)*1.21+IF($D$5="Koncesija",-JXE63*0.21,0)</f>
        <v>#REF!</v>
      </c>
      <c r="JXF114" s="632" t="e">
        <f>(IF(JXF47-#REF!&lt;0,0,JXF47-#REF!)+#REF!)*1.21+IF($D$5="Koncesija",-JXF63*0.21,0)</f>
        <v>#REF!</v>
      </c>
      <c r="JXG114" s="632" t="e">
        <f>(IF(JXG47-#REF!&lt;0,0,JXG47-#REF!)+#REF!)*1.21+IF($D$5="Koncesija",-JXG63*0.21,0)</f>
        <v>#REF!</v>
      </c>
      <c r="JXH114" s="632" t="e">
        <f>(IF(JXH47-#REF!&lt;0,0,JXH47-#REF!)+#REF!)*1.21+IF($D$5="Koncesija",-JXH63*0.21,0)</f>
        <v>#REF!</v>
      </c>
      <c r="JXI114" s="632" t="e">
        <f>(IF(JXI47-#REF!&lt;0,0,JXI47-#REF!)+#REF!)*1.21+IF($D$5="Koncesija",-JXI63*0.21,0)</f>
        <v>#REF!</v>
      </c>
      <c r="JXJ114" s="632" t="e">
        <f>(IF(JXJ47-#REF!&lt;0,0,JXJ47-#REF!)+#REF!)*1.21+IF($D$5="Koncesija",-JXJ63*0.21,0)</f>
        <v>#REF!</v>
      </c>
      <c r="JXK114" s="632" t="e">
        <f>(IF(JXK47-#REF!&lt;0,0,JXK47-#REF!)+#REF!)*1.21+IF($D$5="Koncesija",-JXK63*0.21,0)</f>
        <v>#REF!</v>
      </c>
      <c r="JXL114" s="632" t="e">
        <f>(IF(JXL47-#REF!&lt;0,0,JXL47-#REF!)+#REF!)*1.21+IF($D$5="Koncesija",-JXL63*0.21,0)</f>
        <v>#REF!</v>
      </c>
      <c r="JXM114" s="632" t="e">
        <f>(IF(JXM47-#REF!&lt;0,0,JXM47-#REF!)+#REF!)*1.21+IF($D$5="Koncesija",-JXM63*0.21,0)</f>
        <v>#REF!</v>
      </c>
      <c r="JXN114" s="632" t="e">
        <f>(IF(JXN47-#REF!&lt;0,0,JXN47-#REF!)+#REF!)*1.21+IF($D$5="Koncesija",-JXN63*0.21,0)</f>
        <v>#REF!</v>
      </c>
      <c r="JXO114" s="632" t="e">
        <f>(IF(JXO47-#REF!&lt;0,0,JXO47-#REF!)+#REF!)*1.21+IF($D$5="Koncesija",-JXO63*0.21,0)</f>
        <v>#REF!</v>
      </c>
      <c r="JXP114" s="632" t="e">
        <f>(IF(JXP47-#REF!&lt;0,0,JXP47-#REF!)+#REF!)*1.21+IF($D$5="Koncesija",-JXP63*0.21,0)</f>
        <v>#REF!</v>
      </c>
      <c r="JXQ114" s="632" t="e">
        <f>(IF(JXQ47-#REF!&lt;0,0,JXQ47-#REF!)+#REF!)*1.21+IF($D$5="Koncesija",-JXQ63*0.21,0)</f>
        <v>#REF!</v>
      </c>
      <c r="JXR114" s="632" t="e">
        <f>(IF(JXR47-#REF!&lt;0,0,JXR47-#REF!)+#REF!)*1.21+IF($D$5="Koncesija",-JXR63*0.21,0)</f>
        <v>#REF!</v>
      </c>
      <c r="JXS114" s="632" t="e">
        <f>(IF(JXS47-#REF!&lt;0,0,JXS47-#REF!)+#REF!)*1.21+IF($D$5="Koncesija",-JXS63*0.21,0)</f>
        <v>#REF!</v>
      </c>
      <c r="JXT114" s="632" t="e">
        <f>(IF(JXT47-#REF!&lt;0,0,JXT47-#REF!)+#REF!)*1.21+IF($D$5="Koncesija",-JXT63*0.21,0)</f>
        <v>#REF!</v>
      </c>
      <c r="JXU114" s="632" t="e">
        <f>(IF(JXU47-#REF!&lt;0,0,JXU47-#REF!)+#REF!)*1.21+IF($D$5="Koncesija",-JXU63*0.21,0)</f>
        <v>#REF!</v>
      </c>
      <c r="JXV114" s="632" t="e">
        <f>(IF(JXV47-#REF!&lt;0,0,JXV47-#REF!)+#REF!)*1.21+IF($D$5="Koncesija",-JXV63*0.21,0)</f>
        <v>#REF!</v>
      </c>
      <c r="JXW114" s="632" t="e">
        <f>(IF(JXW47-#REF!&lt;0,0,JXW47-#REF!)+#REF!)*1.21+IF($D$5="Koncesija",-JXW63*0.21,0)</f>
        <v>#REF!</v>
      </c>
      <c r="JXX114" s="632" t="e">
        <f>(IF(JXX47-#REF!&lt;0,0,JXX47-#REF!)+#REF!)*1.21+IF($D$5="Koncesija",-JXX63*0.21,0)</f>
        <v>#REF!</v>
      </c>
      <c r="JXY114" s="632" t="e">
        <f>(IF(JXY47-#REF!&lt;0,0,JXY47-#REF!)+#REF!)*1.21+IF($D$5="Koncesija",-JXY63*0.21,0)</f>
        <v>#REF!</v>
      </c>
      <c r="JXZ114" s="632" t="e">
        <f>(IF(JXZ47-#REF!&lt;0,0,JXZ47-#REF!)+#REF!)*1.21+IF($D$5="Koncesija",-JXZ63*0.21,0)</f>
        <v>#REF!</v>
      </c>
      <c r="JYA114" s="632" t="e">
        <f>(IF(JYA47-#REF!&lt;0,0,JYA47-#REF!)+#REF!)*1.21+IF($D$5="Koncesija",-JYA63*0.21,0)</f>
        <v>#REF!</v>
      </c>
      <c r="JYB114" s="632" t="e">
        <f>(IF(JYB47-#REF!&lt;0,0,JYB47-#REF!)+#REF!)*1.21+IF($D$5="Koncesija",-JYB63*0.21,0)</f>
        <v>#REF!</v>
      </c>
      <c r="JYC114" s="632" t="e">
        <f>(IF(JYC47-#REF!&lt;0,0,JYC47-#REF!)+#REF!)*1.21+IF($D$5="Koncesija",-JYC63*0.21,0)</f>
        <v>#REF!</v>
      </c>
      <c r="JYD114" s="632" t="e">
        <f>(IF(JYD47-#REF!&lt;0,0,JYD47-#REF!)+#REF!)*1.21+IF($D$5="Koncesija",-JYD63*0.21,0)</f>
        <v>#REF!</v>
      </c>
      <c r="JYE114" s="632" t="e">
        <f>(IF(JYE47-#REF!&lt;0,0,JYE47-#REF!)+#REF!)*1.21+IF($D$5="Koncesija",-JYE63*0.21,0)</f>
        <v>#REF!</v>
      </c>
      <c r="JYF114" s="632" t="e">
        <f>(IF(JYF47-#REF!&lt;0,0,JYF47-#REF!)+#REF!)*1.21+IF($D$5="Koncesija",-JYF63*0.21,0)</f>
        <v>#REF!</v>
      </c>
      <c r="JYG114" s="632" t="e">
        <f>(IF(JYG47-#REF!&lt;0,0,JYG47-#REF!)+#REF!)*1.21+IF($D$5="Koncesija",-JYG63*0.21,0)</f>
        <v>#REF!</v>
      </c>
      <c r="JYH114" s="632" t="e">
        <f>(IF(JYH47-#REF!&lt;0,0,JYH47-#REF!)+#REF!)*1.21+IF($D$5="Koncesija",-JYH63*0.21,0)</f>
        <v>#REF!</v>
      </c>
      <c r="JYI114" s="632" t="e">
        <f>(IF(JYI47-#REF!&lt;0,0,JYI47-#REF!)+#REF!)*1.21+IF($D$5="Koncesija",-JYI63*0.21,0)</f>
        <v>#REF!</v>
      </c>
      <c r="JYJ114" s="632" t="e">
        <f>(IF(JYJ47-#REF!&lt;0,0,JYJ47-#REF!)+#REF!)*1.21+IF($D$5="Koncesija",-JYJ63*0.21,0)</f>
        <v>#REF!</v>
      </c>
      <c r="JYK114" s="632" t="e">
        <f>(IF(JYK47-#REF!&lt;0,0,JYK47-#REF!)+#REF!)*1.21+IF($D$5="Koncesija",-JYK63*0.21,0)</f>
        <v>#REF!</v>
      </c>
      <c r="JYL114" s="632" t="e">
        <f>(IF(JYL47-#REF!&lt;0,0,JYL47-#REF!)+#REF!)*1.21+IF($D$5="Koncesija",-JYL63*0.21,0)</f>
        <v>#REF!</v>
      </c>
      <c r="JYM114" s="632" t="e">
        <f>(IF(JYM47-#REF!&lt;0,0,JYM47-#REF!)+#REF!)*1.21+IF($D$5="Koncesija",-JYM63*0.21,0)</f>
        <v>#REF!</v>
      </c>
      <c r="JYN114" s="632" t="e">
        <f>(IF(JYN47-#REF!&lt;0,0,JYN47-#REF!)+#REF!)*1.21+IF($D$5="Koncesija",-JYN63*0.21,0)</f>
        <v>#REF!</v>
      </c>
      <c r="JYO114" s="632" t="e">
        <f>(IF(JYO47-#REF!&lt;0,0,JYO47-#REF!)+#REF!)*1.21+IF($D$5="Koncesija",-JYO63*0.21,0)</f>
        <v>#REF!</v>
      </c>
      <c r="JYP114" s="632" t="e">
        <f>(IF(JYP47-#REF!&lt;0,0,JYP47-#REF!)+#REF!)*1.21+IF($D$5="Koncesija",-JYP63*0.21,0)</f>
        <v>#REF!</v>
      </c>
      <c r="JYQ114" s="632" t="e">
        <f>(IF(JYQ47-#REF!&lt;0,0,JYQ47-#REF!)+#REF!)*1.21+IF($D$5="Koncesija",-JYQ63*0.21,0)</f>
        <v>#REF!</v>
      </c>
      <c r="JYR114" s="632" t="e">
        <f>(IF(JYR47-#REF!&lt;0,0,JYR47-#REF!)+#REF!)*1.21+IF($D$5="Koncesija",-JYR63*0.21,0)</f>
        <v>#REF!</v>
      </c>
      <c r="JYS114" s="632" t="e">
        <f>(IF(JYS47-#REF!&lt;0,0,JYS47-#REF!)+#REF!)*1.21+IF($D$5="Koncesija",-JYS63*0.21,0)</f>
        <v>#REF!</v>
      </c>
      <c r="JYT114" s="632" t="e">
        <f>(IF(JYT47-#REF!&lt;0,0,JYT47-#REF!)+#REF!)*1.21+IF($D$5="Koncesija",-JYT63*0.21,0)</f>
        <v>#REF!</v>
      </c>
      <c r="JYU114" s="632" t="e">
        <f>(IF(JYU47-#REF!&lt;0,0,JYU47-#REF!)+#REF!)*1.21+IF($D$5="Koncesija",-JYU63*0.21,0)</f>
        <v>#REF!</v>
      </c>
      <c r="JYV114" s="632" t="e">
        <f>(IF(JYV47-#REF!&lt;0,0,JYV47-#REF!)+#REF!)*1.21+IF($D$5="Koncesija",-JYV63*0.21,0)</f>
        <v>#REF!</v>
      </c>
      <c r="JYW114" s="632" t="e">
        <f>(IF(JYW47-#REF!&lt;0,0,JYW47-#REF!)+#REF!)*1.21+IF($D$5="Koncesija",-JYW63*0.21,0)</f>
        <v>#REF!</v>
      </c>
      <c r="JYX114" s="632" t="e">
        <f>(IF(JYX47-#REF!&lt;0,0,JYX47-#REF!)+#REF!)*1.21+IF($D$5="Koncesija",-JYX63*0.21,0)</f>
        <v>#REF!</v>
      </c>
      <c r="JYY114" s="632" t="e">
        <f>(IF(JYY47-#REF!&lt;0,0,JYY47-#REF!)+#REF!)*1.21+IF($D$5="Koncesija",-JYY63*0.21,0)</f>
        <v>#REF!</v>
      </c>
      <c r="JYZ114" s="632" t="e">
        <f>(IF(JYZ47-#REF!&lt;0,0,JYZ47-#REF!)+#REF!)*1.21+IF($D$5="Koncesija",-JYZ63*0.21,0)</f>
        <v>#REF!</v>
      </c>
      <c r="JZA114" s="632" t="e">
        <f>(IF(JZA47-#REF!&lt;0,0,JZA47-#REF!)+#REF!)*1.21+IF($D$5="Koncesija",-JZA63*0.21,0)</f>
        <v>#REF!</v>
      </c>
      <c r="JZB114" s="632" t="e">
        <f>(IF(JZB47-#REF!&lt;0,0,JZB47-#REF!)+#REF!)*1.21+IF($D$5="Koncesija",-JZB63*0.21,0)</f>
        <v>#REF!</v>
      </c>
      <c r="JZC114" s="632" t="e">
        <f>(IF(JZC47-#REF!&lt;0,0,JZC47-#REF!)+#REF!)*1.21+IF($D$5="Koncesija",-JZC63*0.21,0)</f>
        <v>#REF!</v>
      </c>
      <c r="JZD114" s="632" t="e">
        <f>(IF(JZD47-#REF!&lt;0,0,JZD47-#REF!)+#REF!)*1.21+IF($D$5="Koncesija",-JZD63*0.21,0)</f>
        <v>#REF!</v>
      </c>
      <c r="JZE114" s="632" t="e">
        <f>(IF(JZE47-#REF!&lt;0,0,JZE47-#REF!)+#REF!)*1.21+IF($D$5="Koncesija",-JZE63*0.21,0)</f>
        <v>#REF!</v>
      </c>
      <c r="JZF114" s="632" t="e">
        <f>(IF(JZF47-#REF!&lt;0,0,JZF47-#REF!)+#REF!)*1.21+IF($D$5="Koncesija",-JZF63*0.21,0)</f>
        <v>#REF!</v>
      </c>
      <c r="JZG114" s="632" t="e">
        <f>(IF(JZG47-#REF!&lt;0,0,JZG47-#REF!)+#REF!)*1.21+IF($D$5="Koncesija",-JZG63*0.21,0)</f>
        <v>#REF!</v>
      </c>
      <c r="JZH114" s="632" t="e">
        <f>(IF(JZH47-#REF!&lt;0,0,JZH47-#REF!)+#REF!)*1.21+IF($D$5="Koncesija",-JZH63*0.21,0)</f>
        <v>#REF!</v>
      </c>
      <c r="JZI114" s="632" t="e">
        <f>(IF(JZI47-#REF!&lt;0,0,JZI47-#REF!)+#REF!)*1.21+IF($D$5="Koncesija",-JZI63*0.21,0)</f>
        <v>#REF!</v>
      </c>
      <c r="JZJ114" s="632" t="e">
        <f>(IF(JZJ47-#REF!&lt;0,0,JZJ47-#REF!)+#REF!)*1.21+IF($D$5="Koncesija",-JZJ63*0.21,0)</f>
        <v>#REF!</v>
      </c>
      <c r="JZK114" s="632" t="e">
        <f>(IF(JZK47-#REF!&lt;0,0,JZK47-#REF!)+#REF!)*1.21+IF($D$5="Koncesija",-JZK63*0.21,0)</f>
        <v>#REF!</v>
      </c>
      <c r="JZL114" s="632" t="e">
        <f>(IF(JZL47-#REF!&lt;0,0,JZL47-#REF!)+#REF!)*1.21+IF($D$5="Koncesija",-JZL63*0.21,0)</f>
        <v>#REF!</v>
      </c>
      <c r="JZM114" s="632" t="e">
        <f>(IF(JZM47-#REF!&lt;0,0,JZM47-#REF!)+#REF!)*1.21+IF($D$5="Koncesija",-JZM63*0.21,0)</f>
        <v>#REF!</v>
      </c>
      <c r="JZN114" s="632" t="e">
        <f>(IF(JZN47-#REF!&lt;0,0,JZN47-#REF!)+#REF!)*1.21+IF($D$5="Koncesija",-JZN63*0.21,0)</f>
        <v>#REF!</v>
      </c>
      <c r="JZO114" s="632" t="e">
        <f>(IF(JZO47-#REF!&lt;0,0,JZO47-#REF!)+#REF!)*1.21+IF($D$5="Koncesija",-JZO63*0.21,0)</f>
        <v>#REF!</v>
      </c>
      <c r="JZP114" s="632" t="e">
        <f>(IF(JZP47-#REF!&lt;0,0,JZP47-#REF!)+#REF!)*1.21+IF($D$5="Koncesija",-JZP63*0.21,0)</f>
        <v>#REF!</v>
      </c>
      <c r="JZQ114" s="632" t="e">
        <f>(IF(JZQ47-#REF!&lt;0,0,JZQ47-#REF!)+#REF!)*1.21+IF($D$5="Koncesija",-JZQ63*0.21,0)</f>
        <v>#REF!</v>
      </c>
      <c r="JZR114" s="632" t="e">
        <f>(IF(JZR47-#REF!&lt;0,0,JZR47-#REF!)+#REF!)*1.21+IF($D$5="Koncesija",-JZR63*0.21,0)</f>
        <v>#REF!</v>
      </c>
      <c r="JZS114" s="632" t="e">
        <f>(IF(JZS47-#REF!&lt;0,0,JZS47-#REF!)+#REF!)*1.21+IF($D$5="Koncesija",-JZS63*0.21,0)</f>
        <v>#REF!</v>
      </c>
      <c r="JZT114" s="632" t="e">
        <f>(IF(JZT47-#REF!&lt;0,0,JZT47-#REF!)+#REF!)*1.21+IF($D$5="Koncesija",-JZT63*0.21,0)</f>
        <v>#REF!</v>
      </c>
      <c r="JZU114" s="632" t="e">
        <f>(IF(JZU47-#REF!&lt;0,0,JZU47-#REF!)+#REF!)*1.21+IF($D$5="Koncesija",-JZU63*0.21,0)</f>
        <v>#REF!</v>
      </c>
      <c r="JZV114" s="632" t="e">
        <f>(IF(JZV47-#REF!&lt;0,0,JZV47-#REF!)+#REF!)*1.21+IF($D$5="Koncesija",-JZV63*0.21,0)</f>
        <v>#REF!</v>
      </c>
      <c r="JZW114" s="632" t="e">
        <f>(IF(JZW47-#REF!&lt;0,0,JZW47-#REF!)+#REF!)*1.21+IF($D$5="Koncesija",-JZW63*0.21,0)</f>
        <v>#REF!</v>
      </c>
      <c r="JZX114" s="632" t="e">
        <f>(IF(JZX47-#REF!&lt;0,0,JZX47-#REF!)+#REF!)*1.21+IF($D$5="Koncesija",-JZX63*0.21,0)</f>
        <v>#REF!</v>
      </c>
      <c r="JZY114" s="632" t="e">
        <f>(IF(JZY47-#REF!&lt;0,0,JZY47-#REF!)+#REF!)*1.21+IF($D$5="Koncesija",-JZY63*0.21,0)</f>
        <v>#REF!</v>
      </c>
      <c r="JZZ114" s="632" t="e">
        <f>(IF(JZZ47-#REF!&lt;0,0,JZZ47-#REF!)+#REF!)*1.21+IF($D$5="Koncesija",-JZZ63*0.21,0)</f>
        <v>#REF!</v>
      </c>
      <c r="KAA114" s="632" t="e">
        <f>(IF(KAA47-#REF!&lt;0,0,KAA47-#REF!)+#REF!)*1.21+IF($D$5="Koncesija",-KAA63*0.21,0)</f>
        <v>#REF!</v>
      </c>
      <c r="KAB114" s="632" t="e">
        <f>(IF(KAB47-#REF!&lt;0,0,KAB47-#REF!)+#REF!)*1.21+IF($D$5="Koncesija",-KAB63*0.21,0)</f>
        <v>#REF!</v>
      </c>
      <c r="KAC114" s="632" t="e">
        <f>(IF(KAC47-#REF!&lt;0,0,KAC47-#REF!)+#REF!)*1.21+IF($D$5="Koncesija",-KAC63*0.21,0)</f>
        <v>#REF!</v>
      </c>
      <c r="KAD114" s="632" t="e">
        <f>(IF(KAD47-#REF!&lt;0,0,KAD47-#REF!)+#REF!)*1.21+IF($D$5="Koncesija",-KAD63*0.21,0)</f>
        <v>#REF!</v>
      </c>
      <c r="KAE114" s="632" t="e">
        <f>(IF(KAE47-#REF!&lt;0,0,KAE47-#REF!)+#REF!)*1.21+IF($D$5="Koncesija",-KAE63*0.21,0)</f>
        <v>#REF!</v>
      </c>
      <c r="KAF114" s="632" t="e">
        <f>(IF(KAF47-#REF!&lt;0,0,KAF47-#REF!)+#REF!)*1.21+IF($D$5="Koncesija",-KAF63*0.21,0)</f>
        <v>#REF!</v>
      </c>
      <c r="KAG114" s="632" t="e">
        <f>(IF(KAG47-#REF!&lt;0,0,KAG47-#REF!)+#REF!)*1.21+IF($D$5="Koncesija",-KAG63*0.21,0)</f>
        <v>#REF!</v>
      </c>
      <c r="KAH114" s="632" t="e">
        <f>(IF(KAH47-#REF!&lt;0,0,KAH47-#REF!)+#REF!)*1.21+IF($D$5="Koncesija",-KAH63*0.21,0)</f>
        <v>#REF!</v>
      </c>
      <c r="KAI114" s="632" t="e">
        <f>(IF(KAI47-#REF!&lt;0,0,KAI47-#REF!)+#REF!)*1.21+IF($D$5="Koncesija",-KAI63*0.21,0)</f>
        <v>#REF!</v>
      </c>
      <c r="KAJ114" s="632" t="e">
        <f>(IF(KAJ47-#REF!&lt;0,0,KAJ47-#REF!)+#REF!)*1.21+IF($D$5="Koncesija",-KAJ63*0.21,0)</f>
        <v>#REF!</v>
      </c>
      <c r="KAK114" s="632" t="e">
        <f>(IF(KAK47-#REF!&lt;0,0,KAK47-#REF!)+#REF!)*1.21+IF($D$5="Koncesija",-KAK63*0.21,0)</f>
        <v>#REF!</v>
      </c>
      <c r="KAL114" s="632" t="e">
        <f>(IF(KAL47-#REF!&lt;0,0,KAL47-#REF!)+#REF!)*1.21+IF($D$5="Koncesija",-KAL63*0.21,0)</f>
        <v>#REF!</v>
      </c>
      <c r="KAM114" s="632" t="e">
        <f>(IF(KAM47-#REF!&lt;0,0,KAM47-#REF!)+#REF!)*1.21+IF($D$5="Koncesija",-KAM63*0.21,0)</f>
        <v>#REF!</v>
      </c>
      <c r="KAN114" s="632" t="e">
        <f>(IF(KAN47-#REF!&lt;0,0,KAN47-#REF!)+#REF!)*1.21+IF($D$5="Koncesija",-KAN63*0.21,0)</f>
        <v>#REF!</v>
      </c>
      <c r="KAO114" s="632" t="e">
        <f>(IF(KAO47-#REF!&lt;0,0,KAO47-#REF!)+#REF!)*1.21+IF($D$5="Koncesija",-KAO63*0.21,0)</f>
        <v>#REF!</v>
      </c>
      <c r="KAP114" s="632" t="e">
        <f>(IF(KAP47-#REF!&lt;0,0,KAP47-#REF!)+#REF!)*1.21+IF($D$5="Koncesija",-KAP63*0.21,0)</f>
        <v>#REF!</v>
      </c>
      <c r="KAQ114" s="632" t="e">
        <f>(IF(KAQ47-#REF!&lt;0,0,KAQ47-#REF!)+#REF!)*1.21+IF($D$5="Koncesija",-KAQ63*0.21,0)</f>
        <v>#REF!</v>
      </c>
      <c r="KAR114" s="632" t="e">
        <f>(IF(KAR47-#REF!&lt;0,0,KAR47-#REF!)+#REF!)*1.21+IF($D$5="Koncesija",-KAR63*0.21,0)</f>
        <v>#REF!</v>
      </c>
      <c r="KAS114" s="632" t="e">
        <f>(IF(KAS47-#REF!&lt;0,0,KAS47-#REF!)+#REF!)*1.21+IF($D$5="Koncesija",-KAS63*0.21,0)</f>
        <v>#REF!</v>
      </c>
      <c r="KAT114" s="632" t="e">
        <f>(IF(KAT47-#REF!&lt;0,0,KAT47-#REF!)+#REF!)*1.21+IF($D$5="Koncesija",-KAT63*0.21,0)</f>
        <v>#REF!</v>
      </c>
      <c r="KAU114" s="632" t="e">
        <f>(IF(KAU47-#REF!&lt;0,0,KAU47-#REF!)+#REF!)*1.21+IF($D$5="Koncesija",-KAU63*0.21,0)</f>
        <v>#REF!</v>
      </c>
      <c r="KAV114" s="632" t="e">
        <f>(IF(KAV47-#REF!&lt;0,0,KAV47-#REF!)+#REF!)*1.21+IF($D$5="Koncesija",-KAV63*0.21,0)</f>
        <v>#REF!</v>
      </c>
      <c r="KAW114" s="632" t="e">
        <f>(IF(KAW47-#REF!&lt;0,0,KAW47-#REF!)+#REF!)*1.21+IF($D$5="Koncesija",-KAW63*0.21,0)</f>
        <v>#REF!</v>
      </c>
      <c r="KAX114" s="632" t="e">
        <f>(IF(KAX47-#REF!&lt;0,0,KAX47-#REF!)+#REF!)*1.21+IF($D$5="Koncesija",-KAX63*0.21,0)</f>
        <v>#REF!</v>
      </c>
      <c r="KAY114" s="632" t="e">
        <f>(IF(KAY47-#REF!&lt;0,0,KAY47-#REF!)+#REF!)*1.21+IF($D$5="Koncesija",-KAY63*0.21,0)</f>
        <v>#REF!</v>
      </c>
      <c r="KAZ114" s="632" t="e">
        <f>(IF(KAZ47-#REF!&lt;0,0,KAZ47-#REF!)+#REF!)*1.21+IF($D$5="Koncesija",-KAZ63*0.21,0)</f>
        <v>#REF!</v>
      </c>
      <c r="KBA114" s="632" t="e">
        <f>(IF(KBA47-#REF!&lt;0,0,KBA47-#REF!)+#REF!)*1.21+IF($D$5="Koncesija",-KBA63*0.21,0)</f>
        <v>#REF!</v>
      </c>
      <c r="KBB114" s="632" t="e">
        <f>(IF(KBB47-#REF!&lt;0,0,KBB47-#REF!)+#REF!)*1.21+IF($D$5="Koncesija",-KBB63*0.21,0)</f>
        <v>#REF!</v>
      </c>
      <c r="KBC114" s="632" t="e">
        <f>(IF(KBC47-#REF!&lt;0,0,KBC47-#REF!)+#REF!)*1.21+IF($D$5="Koncesija",-KBC63*0.21,0)</f>
        <v>#REF!</v>
      </c>
      <c r="KBD114" s="632" t="e">
        <f>(IF(KBD47-#REF!&lt;0,0,KBD47-#REF!)+#REF!)*1.21+IF($D$5="Koncesija",-KBD63*0.21,0)</f>
        <v>#REF!</v>
      </c>
      <c r="KBE114" s="632" t="e">
        <f>(IF(KBE47-#REF!&lt;0,0,KBE47-#REF!)+#REF!)*1.21+IF($D$5="Koncesija",-KBE63*0.21,0)</f>
        <v>#REF!</v>
      </c>
      <c r="KBF114" s="632" t="e">
        <f>(IF(KBF47-#REF!&lt;0,0,KBF47-#REF!)+#REF!)*1.21+IF($D$5="Koncesija",-KBF63*0.21,0)</f>
        <v>#REF!</v>
      </c>
      <c r="KBG114" s="632" t="e">
        <f>(IF(KBG47-#REF!&lt;0,0,KBG47-#REF!)+#REF!)*1.21+IF($D$5="Koncesija",-KBG63*0.21,0)</f>
        <v>#REF!</v>
      </c>
      <c r="KBH114" s="632" t="e">
        <f>(IF(KBH47-#REF!&lt;0,0,KBH47-#REF!)+#REF!)*1.21+IF($D$5="Koncesija",-KBH63*0.21,0)</f>
        <v>#REF!</v>
      </c>
      <c r="KBI114" s="632" t="e">
        <f>(IF(KBI47-#REF!&lt;0,0,KBI47-#REF!)+#REF!)*1.21+IF($D$5="Koncesija",-KBI63*0.21,0)</f>
        <v>#REF!</v>
      </c>
      <c r="KBJ114" s="632" t="e">
        <f>(IF(KBJ47-#REF!&lt;0,0,KBJ47-#REF!)+#REF!)*1.21+IF($D$5="Koncesija",-KBJ63*0.21,0)</f>
        <v>#REF!</v>
      </c>
      <c r="KBK114" s="632" t="e">
        <f>(IF(KBK47-#REF!&lt;0,0,KBK47-#REF!)+#REF!)*1.21+IF($D$5="Koncesija",-KBK63*0.21,0)</f>
        <v>#REF!</v>
      </c>
      <c r="KBL114" s="632" t="e">
        <f>(IF(KBL47-#REF!&lt;0,0,KBL47-#REF!)+#REF!)*1.21+IF($D$5="Koncesija",-KBL63*0.21,0)</f>
        <v>#REF!</v>
      </c>
      <c r="KBM114" s="632" t="e">
        <f>(IF(KBM47-#REF!&lt;0,0,KBM47-#REF!)+#REF!)*1.21+IF($D$5="Koncesija",-KBM63*0.21,0)</f>
        <v>#REF!</v>
      </c>
      <c r="KBN114" s="632" t="e">
        <f>(IF(KBN47-#REF!&lt;0,0,KBN47-#REF!)+#REF!)*1.21+IF($D$5="Koncesija",-KBN63*0.21,0)</f>
        <v>#REF!</v>
      </c>
      <c r="KBO114" s="632" t="e">
        <f>(IF(KBO47-#REF!&lt;0,0,KBO47-#REF!)+#REF!)*1.21+IF($D$5="Koncesija",-KBO63*0.21,0)</f>
        <v>#REF!</v>
      </c>
      <c r="KBP114" s="632" t="e">
        <f>(IF(KBP47-#REF!&lt;0,0,KBP47-#REF!)+#REF!)*1.21+IF($D$5="Koncesija",-KBP63*0.21,0)</f>
        <v>#REF!</v>
      </c>
      <c r="KBQ114" s="632" t="e">
        <f>(IF(KBQ47-#REF!&lt;0,0,KBQ47-#REF!)+#REF!)*1.21+IF($D$5="Koncesija",-KBQ63*0.21,0)</f>
        <v>#REF!</v>
      </c>
      <c r="KBR114" s="632" t="e">
        <f>(IF(KBR47-#REF!&lt;0,0,KBR47-#REF!)+#REF!)*1.21+IF($D$5="Koncesija",-KBR63*0.21,0)</f>
        <v>#REF!</v>
      </c>
      <c r="KBS114" s="632" t="e">
        <f>(IF(KBS47-#REF!&lt;0,0,KBS47-#REF!)+#REF!)*1.21+IF($D$5="Koncesija",-KBS63*0.21,0)</f>
        <v>#REF!</v>
      </c>
      <c r="KBT114" s="632" t="e">
        <f>(IF(KBT47-#REF!&lt;0,0,KBT47-#REF!)+#REF!)*1.21+IF($D$5="Koncesija",-KBT63*0.21,0)</f>
        <v>#REF!</v>
      </c>
      <c r="KBU114" s="632" t="e">
        <f>(IF(KBU47-#REF!&lt;0,0,KBU47-#REF!)+#REF!)*1.21+IF($D$5="Koncesija",-KBU63*0.21,0)</f>
        <v>#REF!</v>
      </c>
      <c r="KBV114" s="632" t="e">
        <f>(IF(KBV47-#REF!&lt;0,0,KBV47-#REF!)+#REF!)*1.21+IF($D$5="Koncesija",-KBV63*0.21,0)</f>
        <v>#REF!</v>
      </c>
      <c r="KBW114" s="632" t="e">
        <f>(IF(KBW47-#REF!&lt;0,0,KBW47-#REF!)+#REF!)*1.21+IF($D$5="Koncesija",-KBW63*0.21,0)</f>
        <v>#REF!</v>
      </c>
      <c r="KBX114" s="632" t="e">
        <f>(IF(KBX47-#REF!&lt;0,0,KBX47-#REF!)+#REF!)*1.21+IF($D$5="Koncesija",-KBX63*0.21,0)</f>
        <v>#REF!</v>
      </c>
      <c r="KBY114" s="632" t="e">
        <f>(IF(KBY47-#REF!&lt;0,0,KBY47-#REF!)+#REF!)*1.21+IF($D$5="Koncesija",-KBY63*0.21,0)</f>
        <v>#REF!</v>
      </c>
      <c r="KBZ114" s="632" t="e">
        <f>(IF(KBZ47-#REF!&lt;0,0,KBZ47-#REF!)+#REF!)*1.21+IF($D$5="Koncesija",-KBZ63*0.21,0)</f>
        <v>#REF!</v>
      </c>
      <c r="KCA114" s="632" t="e">
        <f>(IF(KCA47-#REF!&lt;0,0,KCA47-#REF!)+#REF!)*1.21+IF($D$5="Koncesija",-KCA63*0.21,0)</f>
        <v>#REF!</v>
      </c>
      <c r="KCB114" s="632" t="e">
        <f>(IF(KCB47-#REF!&lt;0,0,KCB47-#REF!)+#REF!)*1.21+IF($D$5="Koncesija",-KCB63*0.21,0)</f>
        <v>#REF!</v>
      </c>
      <c r="KCC114" s="632" t="e">
        <f>(IF(KCC47-#REF!&lt;0,0,KCC47-#REF!)+#REF!)*1.21+IF($D$5="Koncesija",-KCC63*0.21,0)</f>
        <v>#REF!</v>
      </c>
      <c r="KCD114" s="632" t="e">
        <f>(IF(KCD47-#REF!&lt;0,0,KCD47-#REF!)+#REF!)*1.21+IF($D$5="Koncesija",-KCD63*0.21,0)</f>
        <v>#REF!</v>
      </c>
      <c r="KCE114" s="632" t="e">
        <f>(IF(KCE47-#REF!&lt;0,0,KCE47-#REF!)+#REF!)*1.21+IF($D$5="Koncesija",-KCE63*0.21,0)</f>
        <v>#REF!</v>
      </c>
      <c r="KCF114" s="632" t="e">
        <f>(IF(KCF47-#REF!&lt;0,0,KCF47-#REF!)+#REF!)*1.21+IF($D$5="Koncesija",-KCF63*0.21,0)</f>
        <v>#REF!</v>
      </c>
      <c r="KCG114" s="632" t="e">
        <f>(IF(KCG47-#REF!&lt;0,0,KCG47-#REF!)+#REF!)*1.21+IF($D$5="Koncesija",-KCG63*0.21,0)</f>
        <v>#REF!</v>
      </c>
      <c r="KCH114" s="632" t="e">
        <f>(IF(KCH47-#REF!&lt;0,0,KCH47-#REF!)+#REF!)*1.21+IF($D$5="Koncesija",-KCH63*0.21,0)</f>
        <v>#REF!</v>
      </c>
      <c r="KCI114" s="632" t="e">
        <f>(IF(KCI47-#REF!&lt;0,0,KCI47-#REF!)+#REF!)*1.21+IF($D$5="Koncesija",-KCI63*0.21,0)</f>
        <v>#REF!</v>
      </c>
      <c r="KCJ114" s="632" t="e">
        <f>(IF(KCJ47-#REF!&lt;0,0,KCJ47-#REF!)+#REF!)*1.21+IF($D$5="Koncesija",-KCJ63*0.21,0)</f>
        <v>#REF!</v>
      </c>
      <c r="KCK114" s="632" t="e">
        <f>(IF(KCK47-#REF!&lt;0,0,KCK47-#REF!)+#REF!)*1.21+IF($D$5="Koncesija",-KCK63*0.21,0)</f>
        <v>#REF!</v>
      </c>
      <c r="KCL114" s="632" t="e">
        <f>(IF(KCL47-#REF!&lt;0,0,KCL47-#REF!)+#REF!)*1.21+IF($D$5="Koncesija",-KCL63*0.21,0)</f>
        <v>#REF!</v>
      </c>
      <c r="KCM114" s="632" t="e">
        <f>(IF(KCM47-#REF!&lt;0,0,KCM47-#REF!)+#REF!)*1.21+IF($D$5="Koncesija",-KCM63*0.21,0)</f>
        <v>#REF!</v>
      </c>
      <c r="KCN114" s="632" t="e">
        <f>(IF(KCN47-#REF!&lt;0,0,KCN47-#REF!)+#REF!)*1.21+IF($D$5="Koncesija",-KCN63*0.21,0)</f>
        <v>#REF!</v>
      </c>
      <c r="KCO114" s="632" t="e">
        <f>(IF(KCO47-#REF!&lt;0,0,KCO47-#REF!)+#REF!)*1.21+IF($D$5="Koncesija",-KCO63*0.21,0)</f>
        <v>#REF!</v>
      </c>
      <c r="KCP114" s="632" t="e">
        <f>(IF(KCP47-#REF!&lt;0,0,KCP47-#REF!)+#REF!)*1.21+IF($D$5="Koncesija",-KCP63*0.21,0)</f>
        <v>#REF!</v>
      </c>
      <c r="KCQ114" s="632" t="e">
        <f>(IF(KCQ47-#REF!&lt;0,0,KCQ47-#REF!)+#REF!)*1.21+IF($D$5="Koncesija",-KCQ63*0.21,0)</f>
        <v>#REF!</v>
      </c>
      <c r="KCR114" s="632" t="e">
        <f>(IF(KCR47-#REF!&lt;0,0,KCR47-#REF!)+#REF!)*1.21+IF($D$5="Koncesija",-KCR63*0.21,0)</f>
        <v>#REF!</v>
      </c>
      <c r="KCS114" s="632" t="e">
        <f>(IF(KCS47-#REF!&lt;0,0,KCS47-#REF!)+#REF!)*1.21+IF($D$5="Koncesija",-KCS63*0.21,0)</f>
        <v>#REF!</v>
      </c>
      <c r="KCT114" s="632" t="e">
        <f>(IF(KCT47-#REF!&lt;0,0,KCT47-#REF!)+#REF!)*1.21+IF($D$5="Koncesija",-KCT63*0.21,0)</f>
        <v>#REF!</v>
      </c>
      <c r="KCU114" s="632" t="e">
        <f>(IF(KCU47-#REF!&lt;0,0,KCU47-#REF!)+#REF!)*1.21+IF($D$5="Koncesija",-KCU63*0.21,0)</f>
        <v>#REF!</v>
      </c>
      <c r="KCV114" s="632" t="e">
        <f>(IF(KCV47-#REF!&lt;0,0,KCV47-#REF!)+#REF!)*1.21+IF($D$5="Koncesija",-KCV63*0.21,0)</f>
        <v>#REF!</v>
      </c>
      <c r="KCW114" s="632" t="e">
        <f>(IF(KCW47-#REF!&lt;0,0,KCW47-#REF!)+#REF!)*1.21+IF($D$5="Koncesija",-KCW63*0.21,0)</f>
        <v>#REF!</v>
      </c>
      <c r="KCX114" s="632" t="e">
        <f>(IF(KCX47-#REF!&lt;0,0,KCX47-#REF!)+#REF!)*1.21+IF($D$5="Koncesija",-KCX63*0.21,0)</f>
        <v>#REF!</v>
      </c>
      <c r="KCY114" s="632" t="e">
        <f>(IF(KCY47-#REF!&lt;0,0,KCY47-#REF!)+#REF!)*1.21+IF($D$5="Koncesija",-KCY63*0.21,0)</f>
        <v>#REF!</v>
      </c>
      <c r="KCZ114" s="632" t="e">
        <f>(IF(KCZ47-#REF!&lt;0,0,KCZ47-#REF!)+#REF!)*1.21+IF($D$5="Koncesija",-KCZ63*0.21,0)</f>
        <v>#REF!</v>
      </c>
      <c r="KDA114" s="632" t="e">
        <f>(IF(KDA47-#REF!&lt;0,0,KDA47-#REF!)+#REF!)*1.21+IF($D$5="Koncesija",-KDA63*0.21,0)</f>
        <v>#REF!</v>
      </c>
      <c r="KDB114" s="632" t="e">
        <f>(IF(KDB47-#REF!&lt;0,0,KDB47-#REF!)+#REF!)*1.21+IF($D$5="Koncesija",-KDB63*0.21,0)</f>
        <v>#REF!</v>
      </c>
      <c r="KDC114" s="632" t="e">
        <f>(IF(KDC47-#REF!&lt;0,0,KDC47-#REF!)+#REF!)*1.21+IF($D$5="Koncesija",-KDC63*0.21,0)</f>
        <v>#REF!</v>
      </c>
      <c r="KDD114" s="632" t="e">
        <f>(IF(KDD47-#REF!&lt;0,0,KDD47-#REF!)+#REF!)*1.21+IF($D$5="Koncesija",-KDD63*0.21,0)</f>
        <v>#REF!</v>
      </c>
      <c r="KDE114" s="632" t="e">
        <f>(IF(KDE47-#REF!&lt;0,0,KDE47-#REF!)+#REF!)*1.21+IF($D$5="Koncesija",-KDE63*0.21,0)</f>
        <v>#REF!</v>
      </c>
      <c r="KDF114" s="632" t="e">
        <f>(IF(KDF47-#REF!&lt;0,0,KDF47-#REF!)+#REF!)*1.21+IF($D$5="Koncesija",-KDF63*0.21,0)</f>
        <v>#REF!</v>
      </c>
      <c r="KDG114" s="632" t="e">
        <f>(IF(KDG47-#REF!&lt;0,0,KDG47-#REF!)+#REF!)*1.21+IF($D$5="Koncesija",-KDG63*0.21,0)</f>
        <v>#REF!</v>
      </c>
      <c r="KDH114" s="632" t="e">
        <f>(IF(KDH47-#REF!&lt;0,0,KDH47-#REF!)+#REF!)*1.21+IF($D$5="Koncesija",-KDH63*0.21,0)</f>
        <v>#REF!</v>
      </c>
      <c r="KDI114" s="632" t="e">
        <f>(IF(KDI47-#REF!&lt;0,0,KDI47-#REF!)+#REF!)*1.21+IF($D$5="Koncesija",-KDI63*0.21,0)</f>
        <v>#REF!</v>
      </c>
      <c r="KDJ114" s="632" t="e">
        <f>(IF(KDJ47-#REF!&lt;0,0,KDJ47-#REF!)+#REF!)*1.21+IF($D$5="Koncesija",-KDJ63*0.21,0)</f>
        <v>#REF!</v>
      </c>
      <c r="KDK114" s="632" t="e">
        <f>(IF(KDK47-#REF!&lt;0,0,KDK47-#REF!)+#REF!)*1.21+IF($D$5="Koncesija",-KDK63*0.21,0)</f>
        <v>#REF!</v>
      </c>
      <c r="KDL114" s="632" t="e">
        <f>(IF(KDL47-#REF!&lt;0,0,KDL47-#REF!)+#REF!)*1.21+IF($D$5="Koncesija",-KDL63*0.21,0)</f>
        <v>#REF!</v>
      </c>
      <c r="KDM114" s="632" t="e">
        <f>(IF(KDM47-#REF!&lt;0,0,KDM47-#REF!)+#REF!)*1.21+IF($D$5="Koncesija",-KDM63*0.21,0)</f>
        <v>#REF!</v>
      </c>
      <c r="KDN114" s="632" t="e">
        <f>(IF(KDN47-#REF!&lt;0,0,KDN47-#REF!)+#REF!)*1.21+IF($D$5="Koncesija",-KDN63*0.21,0)</f>
        <v>#REF!</v>
      </c>
      <c r="KDO114" s="632" t="e">
        <f>(IF(KDO47-#REF!&lt;0,0,KDO47-#REF!)+#REF!)*1.21+IF($D$5="Koncesija",-KDO63*0.21,0)</f>
        <v>#REF!</v>
      </c>
      <c r="KDP114" s="632" t="e">
        <f>(IF(KDP47-#REF!&lt;0,0,KDP47-#REF!)+#REF!)*1.21+IF($D$5="Koncesija",-KDP63*0.21,0)</f>
        <v>#REF!</v>
      </c>
      <c r="KDQ114" s="632" t="e">
        <f>(IF(KDQ47-#REF!&lt;0,0,KDQ47-#REF!)+#REF!)*1.21+IF($D$5="Koncesija",-KDQ63*0.21,0)</f>
        <v>#REF!</v>
      </c>
      <c r="KDR114" s="632" t="e">
        <f>(IF(KDR47-#REF!&lt;0,0,KDR47-#REF!)+#REF!)*1.21+IF($D$5="Koncesija",-KDR63*0.21,0)</f>
        <v>#REF!</v>
      </c>
      <c r="KDS114" s="632" t="e">
        <f>(IF(KDS47-#REF!&lt;0,0,KDS47-#REF!)+#REF!)*1.21+IF($D$5="Koncesija",-KDS63*0.21,0)</f>
        <v>#REF!</v>
      </c>
      <c r="KDT114" s="632" t="e">
        <f>(IF(KDT47-#REF!&lt;0,0,KDT47-#REF!)+#REF!)*1.21+IF($D$5="Koncesija",-KDT63*0.21,0)</f>
        <v>#REF!</v>
      </c>
      <c r="KDU114" s="632" t="e">
        <f>(IF(KDU47-#REF!&lt;0,0,KDU47-#REF!)+#REF!)*1.21+IF($D$5="Koncesija",-KDU63*0.21,0)</f>
        <v>#REF!</v>
      </c>
      <c r="KDV114" s="632" t="e">
        <f>(IF(KDV47-#REF!&lt;0,0,KDV47-#REF!)+#REF!)*1.21+IF($D$5="Koncesija",-KDV63*0.21,0)</f>
        <v>#REF!</v>
      </c>
      <c r="KDW114" s="632" t="e">
        <f>(IF(KDW47-#REF!&lt;0,0,KDW47-#REF!)+#REF!)*1.21+IF($D$5="Koncesija",-KDW63*0.21,0)</f>
        <v>#REF!</v>
      </c>
      <c r="KDX114" s="632" t="e">
        <f>(IF(KDX47-#REF!&lt;0,0,KDX47-#REF!)+#REF!)*1.21+IF($D$5="Koncesija",-KDX63*0.21,0)</f>
        <v>#REF!</v>
      </c>
      <c r="KDY114" s="632" t="e">
        <f>(IF(KDY47-#REF!&lt;0,0,KDY47-#REF!)+#REF!)*1.21+IF($D$5="Koncesija",-KDY63*0.21,0)</f>
        <v>#REF!</v>
      </c>
      <c r="KDZ114" s="632" t="e">
        <f>(IF(KDZ47-#REF!&lt;0,0,KDZ47-#REF!)+#REF!)*1.21+IF($D$5="Koncesija",-KDZ63*0.21,0)</f>
        <v>#REF!</v>
      </c>
      <c r="KEA114" s="632" t="e">
        <f>(IF(KEA47-#REF!&lt;0,0,KEA47-#REF!)+#REF!)*1.21+IF($D$5="Koncesija",-KEA63*0.21,0)</f>
        <v>#REF!</v>
      </c>
      <c r="KEB114" s="632" t="e">
        <f>(IF(KEB47-#REF!&lt;0,0,KEB47-#REF!)+#REF!)*1.21+IF($D$5="Koncesija",-KEB63*0.21,0)</f>
        <v>#REF!</v>
      </c>
      <c r="KEC114" s="632" t="e">
        <f>(IF(KEC47-#REF!&lt;0,0,KEC47-#REF!)+#REF!)*1.21+IF($D$5="Koncesija",-KEC63*0.21,0)</f>
        <v>#REF!</v>
      </c>
      <c r="KED114" s="632" t="e">
        <f>(IF(KED47-#REF!&lt;0,0,KED47-#REF!)+#REF!)*1.21+IF($D$5="Koncesija",-KED63*0.21,0)</f>
        <v>#REF!</v>
      </c>
      <c r="KEE114" s="632" t="e">
        <f>(IF(KEE47-#REF!&lt;0,0,KEE47-#REF!)+#REF!)*1.21+IF($D$5="Koncesija",-KEE63*0.21,0)</f>
        <v>#REF!</v>
      </c>
      <c r="KEF114" s="632" t="e">
        <f>(IF(KEF47-#REF!&lt;0,0,KEF47-#REF!)+#REF!)*1.21+IF($D$5="Koncesija",-KEF63*0.21,0)</f>
        <v>#REF!</v>
      </c>
      <c r="KEG114" s="632" t="e">
        <f>(IF(KEG47-#REF!&lt;0,0,KEG47-#REF!)+#REF!)*1.21+IF($D$5="Koncesija",-KEG63*0.21,0)</f>
        <v>#REF!</v>
      </c>
      <c r="KEH114" s="632" t="e">
        <f>(IF(KEH47-#REF!&lt;0,0,KEH47-#REF!)+#REF!)*1.21+IF($D$5="Koncesija",-KEH63*0.21,0)</f>
        <v>#REF!</v>
      </c>
      <c r="KEI114" s="632" t="e">
        <f>(IF(KEI47-#REF!&lt;0,0,KEI47-#REF!)+#REF!)*1.21+IF($D$5="Koncesija",-KEI63*0.21,0)</f>
        <v>#REF!</v>
      </c>
      <c r="KEJ114" s="632" t="e">
        <f>(IF(KEJ47-#REF!&lt;0,0,KEJ47-#REF!)+#REF!)*1.21+IF($D$5="Koncesija",-KEJ63*0.21,0)</f>
        <v>#REF!</v>
      </c>
      <c r="KEK114" s="632" t="e">
        <f>(IF(KEK47-#REF!&lt;0,0,KEK47-#REF!)+#REF!)*1.21+IF($D$5="Koncesija",-KEK63*0.21,0)</f>
        <v>#REF!</v>
      </c>
      <c r="KEL114" s="632" t="e">
        <f>(IF(KEL47-#REF!&lt;0,0,KEL47-#REF!)+#REF!)*1.21+IF($D$5="Koncesija",-KEL63*0.21,0)</f>
        <v>#REF!</v>
      </c>
      <c r="KEM114" s="632" t="e">
        <f>(IF(KEM47-#REF!&lt;0,0,KEM47-#REF!)+#REF!)*1.21+IF($D$5="Koncesija",-KEM63*0.21,0)</f>
        <v>#REF!</v>
      </c>
      <c r="KEN114" s="632" t="e">
        <f>(IF(KEN47-#REF!&lt;0,0,KEN47-#REF!)+#REF!)*1.21+IF($D$5="Koncesija",-KEN63*0.21,0)</f>
        <v>#REF!</v>
      </c>
      <c r="KEO114" s="632" t="e">
        <f>(IF(KEO47-#REF!&lt;0,0,KEO47-#REF!)+#REF!)*1.21+IF($D$5="Koncesija",-KEO63*0.21,0)</f>
        <v>#REF!</v>
      </c>
      <c r="KEP114" s="632" t="e">
        <f>(IF(KEP47-#REF!&lt;0,0,KEP47-#REF!)+#REF!)*1.21+IF($D$5="Koncesija",-KEP63*0.21,0)</f>
        <v>#REF!</v>
      </c>
      <c r="KEQ114" s="632" t="e">
        <f>(IF(KEQ47-#REF!&lt;0,0,KEQ47-#REF!)+#REF!)*1.21+IF($D$5="Koncesija",-KEQ63*0.21,0)</f>
        <v>#REF!</v>
      </c>
      <c r="KER114" s="632" t="e">
        <f>(IF(KER47-#REF!&lt;0,0,KER47-#REF!)+#REF!)*1.21+IF($D$5="Koncesija",-KER63*0.21,0)</f>
        <v>#REF!</v>
      </c>
      <c r="KES114" s="632" t="e">
        <f>(IF(KES47-#REF!&lt;0,0,KES47-#REF!)+#REF!)*1.21+IF($D$5="Koncesija",-KES63*0.21,0)</f>
        <v>#REF!</v>
      </c>
      <c r="KET114" s="632" t="e">
        <f>(IF(KET47-#REF!&lt;0,0,KET47-#REF!)+#REF!)*1.21+IF($D$5="Koncesija",-KET63*0.21,0)</f>
        <v>#REF!</v>
      </c>
      <c r="KEU114" s="632" t="e">
        <f>(IF(KEU47-#REF!&lt;0,0,KEU47-#REF!)+#REF!)*1.21+IF($D$5="Koncesija",-KEU63*0.21,0)</f>
        <v>#REF!</v>
      </c>
      <c r="KEV114" s="632" t="e">
        <f>(IF(KEV47-#REF!&lt;0,0,KEV47-#REF!)+#REF!)*1.21+IF($D$5="Koncesija",-KEV63*0.21,0)</f>
        <v>#REF!</v>
      </c>
      <c r="KEW114" s="632" t="e">
        <f>(IF(KEW47-#REF!&lt;0,0,KEW47-#REF!)+#REF!)*1.21+IF($D$5="Koncesija",-KEW63*0.21,0)</f>
        <v>#REF!</v>
      </c>
      <c r="KEX114" s="632" t="e">
        <f>(IF(KEX47-#REF!&lt;0,0,KEX47-#REF!)+#REF!)*1.21+IF($D$5="Koncesija",-KEX63*0.21,0)</f>
        <v>#REF!</v>
      </c>
      <c r="KEY114" s="632" t="e">
        <f>(IF(KEY47-#REF!&lt;0,0,KEY47-#REF!)+#REF!)*1.21+IF($D$5="Koncesija",-KEY63*0.21,0)</f>
        <v>#REF!</v>
      </c>
      <c r="KEZ114" s="632" t="e">
        <f>(IF(KEZ47-#REF!&lt;0,0,KEZ47-#REF!)+#REF!)*1.21+IF($D$5="Koncesija",-KEZ63*0.21,0)</f>
        <v>#REF!</v>
      </c>
      <c r="KFA114" s="632" t="e">
        <f>(IF(KFA47-#REF!&lt;0,0,KFA47-#REF!)+#REF!)*1.21+IF($D$5="Koncesija",-KFA63*0.21,0)</f>
        <v>#REF!</v>
      </c>
      <c r="KFB114" s="632" t="e">
        <f>(IF(KFB47-#REF!&lt;0,0,KFB47-#REF!)+#REF!)*1.21+IF($D$5="Koncesija",-KFB63*0.21,0)</f>
        <v>#REF!</v>
      </c>
      <c r="KFC114" s="632" t="e">
        <f>(IF(KFC47-#REF!&lt;0,0,KFC47-#REF!)+#REF!)*1.21+IF($D$5="Koncesija",-KFC63*0.21,0)</f>
        <v>#REF!</v>
      </c>
      <c r="KFD114" s="632" t="e">
        <f>(IF(KFD47-#REF!&lt;0,0,KFD47-#REF!)+#REF!)*1.21+IF($D$5="Koncesija",-KFD63*0.21,0)</f>
        <v>#REF!</v>
      </c>
      <c r="KFE114" s="632" t="e">
        <f>(IF(KFE47-#REF!&lt;0,0,KFE47-#REF!)+#REF!)*1.21+IF($D$5="Koncesija",-KFE63*0.21,0)</f>
        <v>#REF!</v>
      </c>
      <c r="KFF114" s="632" t="e">
        <f>(IF(KFF47-#REF!&lt;0,0,KFF47-#REF!)+#REF!)*1.21+IF($D$5="Koncesija",-KFF63*0.21,0)</f>
        <v>#REF!</v>
      </c>
      <c r="KFG114" s="632" t="e">
        <f>(IF(KFG47-#REF!&lt;0,0,KFG47-#REF!)+#REF!)*1.21+IF($D$5="Koncesija",-KFG63*0.21,0)</f>
        <v>#REF!</v>
      </c>
      <c r="KFH114" s="632" t="e">
        <f>(IF(KFH47-#REF!&lt;0,0,KFH47-#REF!)+#REF!)*1.21+IF($D$5="Koncesija",-KFH63*0.21,0)</f>
        <v>#REF!</v>
      </c>
      <c r="KFI114" s="632" t="e">
        <f>(IF(KFI47-#REF!&lt;0,0,KFI47-#REF!)+#REF!)*1.21+IF($D$5="Koncesija",-KFI63*0.21,0)</f>
        <v>#REF!</v>
      </c>
      <c r="KFJ114" s="632" t="e">
        <f>(IF(KFJ47-#REF!&lt;0,0,KFJ47-#REF!)+#REF!)*1.21+IF($D$5="Koncesija",-KFJ63*0.21,0)</f>
        <v>#REF!</v>
      </c>
      <c r="KFK114" s="632" t="e">
        <f>(IF(KFK47-#REF!&lt;0,0,KFK47-#REF!)+#REF!)*1.21+IF($D$5="Koncesija",-KFK63*0.21,0)</f>
        <v>#REF!</v>
      </c>
      <c r="KFL114" s="632" t="e">
        <f>(IF(KFL47-#REF!&lt;0,0,KFL47-#REF!)+#REF!)*1.21+IF($D$5="Koncesija",-KFL63*0.21,0)</f>
        <v>#REF!</v>
      </c>
      <c r="KFM114" s="632" t="e">
        <f>(IF(KFM47-#REF!&lt;0,0,KFM47-#REF!)+#REF!)*1.21+IF($D$5="Koncesija",-KFM63*0.21,0)</f>
        <v>#REF!</v>
      </c>
      <c r="KFN114" s="632" t="e">
        <f>(IF(KFN47-#REF!&lt;0,0,KFN47-#REF!)+#REF!)*1.21+IF($D$5="Koncesija",-KFN63*0.21,0)</f>
        <v>#REF!</v>
      </c>
      <c r="KFO114" s="632" t="e">
        <f>(IF(KFO47-#REF!&lt;0,0,KFO47-#REF!)+#REF!)*1.21+IF($D$5="Koncesija",-KFO63*0.21,0)</f>
        <v>#REF!</v>
      </c>
      <c r="KFP114" s="632" t="e">
        <f>(IF(KFP47-#REF!&lt;0,0,KFP47-#REF!)+#REF!)*1.21+IF($D$5="Koncesija",-KFP63*0.21,0)</f>
        <v>#REF!</v>
      </c>
      <c r="KFQ114" s="632" t="e">
        <f>(IF(KFQ47-#REF!&lt;0,0,KFQ47-#REF!)+#REF!)*1.21+IF($D$5="Koncesija",-KFQ63*0.21,0)</f>
        <v>#REF!</v>
      </c>
      <c r="KFR114" s="632" t="e">
        <f>(IF(KFR47-#REF!&lt;0,0,KFR47-#REF!)+#REF!)*1.21+IF($D$5="Koncesija",-KFR63*0.21,0)</f>
        <v>#REF!</v>
      </c>
      <c r="KFS114" s="632" t="e">
        <f>(IF(KFS47-#REF!&lt;0,0,KFS47-#REF!)+#REF!)*1.21+IF($D$5="Koncesija",-KFS63*0.21,0)</f>
        <v>#REF!</v>
      </c>
      <c r="KFT114" s="632" t="e">
        <f>(IF(KFT47-#REF!&lt;0,0,KFT47-#REF!)+#REF!)*1.21+IF($D$5="Koncesija",-KFT63*0.21,0)</f>
        <v>#REF!</v>
      </c>
      <c r="KFU114" s="632" t="e">
        <f>(IF(KFU47-#REF!&lt;0,0,KFU47-#REF!)+#REF!)*1.21+IF($D$5="Koncesija",-KFU63*0.21,0)</f>
        <v>#REF!</v>
      </c>
      <c r="KFV114" s="632" t="e">
        <f>(IF(KFV47-#REF!&lt;0,0,KFV47-#REF!)+#REF!)*1.21+IF($D$5="Koncesija",-KFV63*0.21,0)</f>
        <v>#REF!</v>
      </c>
      <c r="KFW114" s="632" t="e">
        <f>(IF(KFW47-#REF!&lt;0,0,KFW47-#REF!)+#REF!)*1.21+IF($D$5="Koncesija",-KFW63*0.21,0)</f>
        <v>#REF!</v>
      </c>
      <c r="KFX114" s="632" t="e">
        <f>(IF(KFX47-#REF!&lt;0,0,KFX47-#REF!)+#REF!)*1.21+IF($D$5="Koncesija",-KFX63*0.21,0)</f>
        <v>#REF!</v>
      </c>
      <c r="KFY114" s="632" t="e">
        <f>(IF(KFY47-#REF!&lt;0,0,KFY47-#REF!)+#REF!)*1.21+IF($D$5="Koncesija",-KFY63*0.21,0)</f>
        <v>#REF!</v>
      </c>
      <c r="KFZ114" s="632" t="e">
        <f>(IF(KFZ47-#REF!&lt;0,0,KFZ47-#REF!)+#REF!)*1.21+IF($D$5="Koncesija",-KFZ63*0.21,0)</f>
        <v>#REF!</v>
      </c>
      <c r="KGA114" s="632" t="e">
        <f>(IF(KGA47-#REF!&lt;0,0,KGA47-#REF!)+#REF!)*1.21+IF($D$5="Koncesija",-KGA63*0.21,0)</f>
        <v>#REF!</v>
      </c>
      <c r="KGB114" s="632" t="e">
        <f>(IF(KGB47-#REF!&lt;0,0,KGB47-#REF!)+#REF!)*1.21+IF($D$5="Koncesija",-KGB63*0.21,0)</f>
        <v>#REF!</v>
      </c>
      <c r="KGC114" s="632" t="e">
        <f>(IF(KGC47-#REF!&lt;0,0,KGC47-#REF!)+#REF!)*1.21+IF($D$5="Koncesija",-KGC63*0.21,0)</f>
        <v>#REF!</v>
      </c>
      <c r="KGD114" s="632" t="e">
        <f>(IF(KGD47-#REF!&lt;0,0,KGD47-#REF!)+#REF!)*1.21+IF($D$5="Koncesija",-KGD63*0.21,0)</f>
        <v>#REF!</v>
      </c>
      <c r="KGE114" s="632" t="e">
        <f>(IF(KGE47-#REF!&lt;0,0,KGE47-#REF!)+#REF!)*1.21+IF($D$5="Koncesija",-KGE63*0.21,0)</f>
        <v>#REF!</v>
      </c>
      <c r="KGF114" s="632" t="e">
        <f>(IF(KGF47-#REF!&lt;0,0,KGF47-#REF!)+#REF!)*1.21+IF($D$5="Koncesija",-KGF63*0.21,0)</f>
        <v>#REF!</v>
      </c>
      <c r="KGG114" s="632" t="e">
        <f>(IF(KGG47-#REF!&lt;0,0,KGG47-#REF!)+#REF!)*1.21+IF($D$5="Koncesija",-KGG63*0.21,0)</f>
        <v>#REF!</v>
      </c>
      <c r="KGH114" s="632" t="e">
        <f>(IF(KGH47-#REF!&lt;0,0,KGH47-#REF!)+#REF!)*1.21+IF($D$5="Koncesija",-KGH63*0.21,0)</f>
        <v>#REF!</v>
      </c>
      <c r="KGI114" s="632" t="e">
        <f>(IF(KGI47-#REF!&lt;0,0,KGI47-#REF!)+#REF!)*1.21+IF($D$5="Koncesija",-KGI63*0.21,0)</f>
        <v>#REF!</v>
      </c>
      <c r="KGJ114" s="632" t="e">
        <f>(IF(KGJ47-#REF!&lt;0,0,KGJ47-#REF!)+#REF!)*1.21+IF($D$5="Koncesija",-KGJ63*0.21,0)</f>
        <v>#REF!</v>
      </c>
      <c r="KGK114" s="632" t="e">
        <f>(IF(KGK47-#REF!&lt;0,0,KGK47-#REF!)+#REF!)*1.21+IF($D$5="Koncesija",-KGK63*0.21,0)</f>
        <v>#REF!</v>
      </c>
      <c r="KGL114" s="632" t="e">
        <f>(IF(KGL47-#REF!&lt;0,0,KGL47-#REF!)+#REF!)*1.21+IF($D$5="Koncesija",-KGL63*0.21,0)</f>
        <v>#REF!</v>
      </c>
      <c r="KGM114" s="632" t="e">
        <f>(IF(KGM47-#REF!&lt;0,0,KGM47-#REF!)+#REF!)*1.21+IF($D$5="Koncesija",-KGM63*0.21,0)</f>
        <v>#REF!</v>
      </c>
      <c r="KGN114" s="632" t="e">
        <f>(IF(KGN47-#REF!&lt;0,0,KGN47-#REF!)+#REF!)*1.21+IF($D$5="Koncesija",-KGN63*0.21,0)</f>
        <v>#REF!</v>
      </c>
      <c r="KGO114" s="632" t="e">
        <f>(IF(KGO47-#REF!&lt;0,0,KGO47-#REF!)+#REF!)*1.21+IF($D$5="Koncesija",-KGO63*0.21,0)</f>
        <v>#REF!</v>
      </c>
      <c r="KGP114" s="632" t="e">
        <f>(IF(KGP47-#REF!&lt;0,0,KGP47-#REF!)+#REF!)*1.21+IF($D$5="Koncesija",-KGP63*0.21,0)</f>
        <v>#REF!</v>
      </c>
      <c r="KGQ114" s="632" t="e">
        <f>(IF(KGQ47-#REF!&lt;0,0,KGQ47-#REF!)+#REF!)*1.21+IF($D$5="Koncesija",-KGQ63*0.21,0)</f>
        <v>#REF!</v>
      </c>
      <c r="KGR114" s="632" t="e">
        <f>(IF(KGR47-#REF!&lt;0,0,KGR47-#REF!)+#REF!)*1.21+IF($D$5="Koncesija",-KGR63*0.21,0)</f>
        <v>#REF!</v>
      </c>
      <c r="KGS114" s="632" t="e">
        <f>(IF(KGS47-#REF!&lt;0,0,KGS47-#REF!)+#REF!)*1.21+IF($D$5="Koncesija",-KGS63*0.21,0)</f>
        <v>#REF!</v>
      </c>
      <c r="KGT114" s="632" t="e">
        <f>(IF(KGT47-#REF!&lt;0,0,KGT47-#REF!)+#REF!)*1.21+IF($D$5="Koncesija",-KGT63*0.21,0)</f>
        <v>#REF!</v>
      </c>
      <c r="KGU114" s="632" t="e">
        <f>(IF(KGU47-#REF!&lt;0,0,KGU47-#REF!)+#REF!)*1.21+IF($D$5="Koncesija",-KGU63*0.21,0)</f>
        <v>#REF!</v>
      </c>
      <c r="KGV114" s="632" t="e">
        <f>(IF(KGV47-#REF!&lt;0,0,KGV47-#REF!)+#REF!)*1.21+IF($D$5="Koncesija",-KGV63*0.21,0)</f>
        <v>#REF!</v>
      </c>
      <c r="KGW114" s="632" t="e">
        <f>(IF(KGW47-#REF!&lt;0,0,KGW47-#REF!)+#REF!)*1.21+IF($D$5="Koncesija",-KGW63*0.21,0)</f>
        <v>#REF!</v>
      </c>
      <c r="KGX114" s="632" t="e">
        <f>(IF(KGX47-#REF!&lt;0,0,KGX47-#REF!)+#REF!)*1.21+IF($D$5="Koncesija",-KGX63*0.21,0)</f>
        <v>#REF!</v>
      </c>
      <c r="KGY114" s="632" t="e">
        <f>(IF(KGY47-#REF!&lt;0,0,KGY47-#REF!)+#REF!)*1.21+IF($D$5="Koncesija",-KGY63*0.21,0)</f>
        <v>#REF!</v>
      </c>
      <c r="KGZ114" s="632" t="e">
        <f>(IF(KGZ47-#REF!&lt;0,0,KGZ47-#REF!)+#REF!)*1.21+IF($D$5="Koncesija",-KGZ63*0.21,0)</f>
        <v>#REF!</v>
      </c>
      <c r="KHA114" s="632" t="e">
        <f>(IF(KHA47-#REF!&lt;0,0,KHA47-#REF!)+#REF!)*1.21+IF($D$5="Koncesija",-KHA63*0.21,0)</f>
        <v>#REF!</v>
      </c>
      <c r="KHB114" s="632" t="e">
        <f>(IF(KHB47-#REF!&lt;0,0,KHB47-#REF!)+#REF!)*1.21+IF($D$5="Koncesija",-KHB63*0.21,0)</f>
        <v>#REF!</v>
      </c>
      <c r="KHC114" s="632" t="e">
        <f>(IF(KHC47-#REF!&lt;0,0,KHC47-#REF!)+#REF!)*1.21+IF($D$5="Koncesija",-KHC63*0.21,0)</f>
        <v>#REF!</v>
      </c>
      <c r="KHD114" s="632" t="e">
        <f>(IF(KHD47-#REF!&lt;0,0,KHD47-#REF!)+#REF!)*1.21+IF($D$5="Koncesija",-KHD63*0.21,0)</f>
        <v>#REF!</v>
      </c>
      <c r="KHE114" s="632" t="e">
        <f>(IF(KHE47-#REF!&lt;0,0,KHE47-#REF!)+#REF!)*1.21+IF($D$5="Koncesija",-KHE63*0.21,0)</f>
        <v>#REF!</v>
      </c>
      <c r="KHF114" s="632" t="e">
        <f>(IF(KHF47-#REF!&lt;0,0,KHF47-#REF!)+#REF!)*1.21+IF($D$5="Koncesija",-KHF63*0.21,0)</f>
        <v>#REF!</v>
      </c>
      <c r="KHG114" s="632" t="e">
        <f>(IF(KHG47-#REF!&lt;0,0,KHG47-#REF!)+#REF!)*1.21+IF($D$5="Koncesija",-KHG63*0.21,0)</f>
        <v>#REF!</v>
      </c>
      <c r="KHH114" s="632" t="e">
        <f>(IF(KHH47-#REF!&lt;0,0,KHH47-#REF!)+#REF!)*1.21+IF($D$5="Koncesija",-KHH63*0.21,0)</f>
        <v>#REF!</v>
      </c>
      <c r="KHI114" s="632" t="e">
        <f>(IF(KHI47-#REF!&lt;0,0,KHI47-#REF!)+#REF!)*1.21+IF($D$5="Koncesija",-KHI63*0.21,0)</f>
        <v>#REF!</v>
      </c>
      <c r="KHJ114" s="632" t="e">
        <f>(IF(KHJ47-#REF!&lt;0,0,KHJ47-#REF!)+#REF!)*1.21+IF($D$5="Koncesija",-KHJ63*0.21,0)</f>
        <v>#REF!</v>
      </c>
      <c r="KHK114" s="632" t="e">
        <f>(IF(KHK47-#REF!&lt;0,0,KHK47-#REF!)+#REF!)*1.21+IF($D$5="Koncesija",-KHK63*0.21,0)</f>
        <v>#REF!</v>
      </c>
      <c r="KHL114" s="632" t="e">
        <f>(IF(KHL47-#REF!&lt;0,0,KHL47-#REF!)+#REF!)*1.21+IF($D$5="Koncesija",-KHL63*0.21,0)</f>
        <v>#REF!</v>
      </c>
      <c r="KHM114" s="632" t="e">
        <f>(IF(KHM47-#REF!&lt;0,0,KHM47-#REF!)+#REF!)*1.21+IF($D$5="Koncesija",-KHM63*0.21,0)</f>
        <v>#REF!</v>
      </c>
      <c r="KHN114" s="632" t="e">
        <f>(IF(KHN47-#REF!&lt;0,0,KHN47-#REF!)+#REF!)*1.21+IF($D$5="Koncesija",-KHN63*0.21,0)</f>
        <v>#REF!</v>
      </c>
      <c r="KHO114" s="632" t="e">
        <f>(IF(KHO47-#REF!&lt;0,0,KHO47-#REF!)+#REF!)*1.21+IF($D$5="Koncesija",-KHO63*0.21,0)</f>
        <v>#REF!</v>
      </c>
      <c r="KHP114" s="632" t="e">
        <f>(IF(KHP47-#REF!&lt;0,0,KHP47-#REF!)+#REF!)*1.21+IF($D$5="Koncesija",-KHP63*0.21,0)</f>
        <v>#REF!</v>
      </c>
      <c r="KHQ114" s="632" t="e">
        <f>(IF(KHQ47-#REF!&lt;0,0,KHQ47-#REF!)+#REF!)*1.21+IF($D$5="Koncesija",-KHQ63*0.21,0)</f>
        <v>#REF!</v>
      </c>
      <c r="KHR114" s="632" t="e">
        <f>(IF(KHR47-#REF!&lt;0,0,KHR47-#REF!)+#REF!)*1.21+IF($D$5="Koncesija",-KHR63*0.21,0)</f>
        <v>#REF!</v>
      </c>
      <c r="KHS114" s="632" t="e">
        <f>(IF(KHS47-#REF!&lt;0,0,KHS47-#REF!)+#REF!)*1.21+IF($D$5="Koncesija",-KHS63*0.21,0)</f>
        <v>#REF!</v>
      </c>
      <c r="KHT114" s="632" t="e">
        <f>(IF(KHT47-#REF!&lt;0,0,KHT47-#REF!)+#REF!)*1.21+IF($D$5="Koncesija",-KHT63*0.21,0)</f>
        <v>#REF!</v>
      </c>
      <c r="KHU114" s="632" t="e">
        <f>(IF(KHU47-#REF!&lt;0,0,KHU47-#REF!)+#REF!)*1.21+IF($D$5="Koncesija",-KHU63*0.21,0)</f>
        <v>#REF!</v>
      </c>
      <c r="KHV114" s="632" t="e">
        <f>(IF(KHV47-#REF!&lt;0,0,KHV47-#REF!)+#REF!)*1.21+IF($D$5="Koncesija",-KHV63*0.21,0)</f>
        <v>#REF!</v>
      </c>
      <c r="KHW114" s="632" t="e">
        <f>(IF(KHW47-#REF!&lt;0,0,KHW47-#REF!)+#REF!)*1.21+IF($D$5="Koncesija",-KHW63*0.21,0)</f>
        <v>#REF!</v>
      </c>
      <c r="KHX114" s="632" t="e">
        <f>(IF(KHX47-#REF!&lt;0,0,KHX47-#REF!)+#REF!)*1.21+IF($D$5="Koncesija",-KHX63*0.21,0)</f>
        <v>#REF!</v>
      </c>
      <c r="KHY114" s="632" t="e">
        <f>(IF(KHY47-#REF!&lt;0,0,KHY47-#REF!)+#REF!)*1.21+IF($D$5="Koncesija",-KHY63*0.21,0)</f>
        <v>#REF!</v>
      </c>
      <c r="KHZ114" s="632" t="e">
        <f>(IF(KHZ47-#REF!&lt;0,0,KHZ47-#REF!)+#REF!)*1.21+IF($D$5="Koncesija",-KHZ63*0.21,0)</f>
        <v>#REF!</v>
      </c>
      <c r="KIA114" s="632" t="e">
        <f>(IF(KIA47-#REF!&lt;0,0,KIA47-#REF!)+#REF!)*1.21+IF($D$5="Koncesija",-KIA63*0.21,0)</f>
        <v>#REF!</v>
      </c>
      <c r="KIB114" s="632" t="e">
        <f>(IF(KIB47-#REF!&lt;0,0,KIB47-#REF!)+#REF!)*1.21+IF($D$5="Koncesija",-KIB63*0.21,0)</f>
        <v>#REF!</v>
      </c>
      <c r="KIC114" s="632" t="e">
        <f>(IF(KIC47-#REF!&lt;0,0,KIC47-#REF!)+#REF!)*1.21+IF($D$5="Koncesija",-KIC63*0.21,0)</f>
        <v>#REF!</v>
      </c>
      <c r="KID114" s="632" t="e">
        <f>(IF(KID47-#REF!&lt;0,0,KID47-#REF!)+#REF!)*1.21+IF($D$5="Koncesija",-KID63*0.21,0)</f>
        <v>#REF!</v>
      </c>
      <c r="KIE114" s="632" t="e">
        <f>(IF(KIE47-#REF!&lt;0,0,KIE47-#REF!)+#REF!)*1.21+IF($D$5="Koncesija",-KIE63*0.21,0)</f>
        <v>#REF!</v>
      </c>
      <c r="KIF114" s="632" t="e">
        <f>(IF(KIF47-#REF!&lt;0,0,KIF47-#REF!)+#REF!)*1.21+IF($D$5="Koncesija",-KIF63*0.21,0)</f>
        <v>#REF!</v>
      </c>
      <c r="KIG114" s="632" t="e">
        <f>(IF(KIG47-#REF!&lt;0,0,KIG47-#REF!)+#REF!)*1.21+IF($D$5="Koncesija",-KIG63*0.21,0)</f>
        <v>#REF!</v>
      </c>
      <c r="KIH114" s="632" t="e">
        <f>(IF(KIH47-#REF!&lt;0,0,KIH47-#REF!)+#REF!)*1.21+IF($D$5="Koncesija",-KIH63*0.21,0)</f>
        <v>#REF!</v>
      </c>
      <c r="KII114" s="632" t="e">
        <f>(IF(KII47-#REF!&lt;0,0,KII47-#REF!)+#REF!)*1.21+IF($D$5="Koncesija",-KII63*0.21,0)</f>
        <v>#REF!</v>
      </c>
      <c r="KIJ114" s="632" t="e">
        <f>(IF(KIJ47-#REF!&lt;0,0,KIJ47-#REF!)+#REF!)*1.21+IF($D$5="Koncesija",-KIJ63*0.21,0)</f>
        <v>#REF!</v>
      </c>
      <c r="KIK114" s="632" t="e">
        <f>(IF(KIK47-#REF!&lt;0,0,KIK47-#REF!)+#REF!)*1.21+IF($D$5="Koncesija",-KIK63*0.21,0)</f>
        <v>#REF!</v>
      </c>
      <c r="KIL114" s="632" t="e">
        <f>(IF(KIL47-#REF!&lt;0,0,KIL47-#REF!)+#REF!)*1.21+IF($D$5="Koncesija",-KIL63*0.21,0)</f>
        <v>#REF!</v>
      </c>
      <c r="KIM114" s="632" t="e">
        <f>(IF(KIM47-#REF!&lt;0,0,KIM47-#REF!)+#REF!)*1.21+IF($D$5="Koncesija",-KIM63*0.21,0)</f>
        <v>#REF!</v>
      </c>
      <c r="KIN114" s="632" t="e">
        <f>(IF(KIN47-#REF!&lt;0,0,KIN47-#REF!)+#REF!)*1.21+IF($D$5="Koncesija",-KIN63*0.21,0)</f>
        <v>#REF!</v>
      </c>
      <c r="KIO114" s="632" t="e">
        <f>(IF(KIO47-#REF!&lt;0,0,KIO47-#REF!)+#REF!)*1.21+IF($D$5="Koncesija",-KIO63*0.21,0)</f>
        <v>#REF!</v>
      </c>
      <c r="KIP114" s="632" t="e">
        <f>(IF(KIP47-#REF!&lt;0,0,KIP47-#REF!)+#REF!)*1.21+IF($D$5="Koncesija",-KIP63*0.21,0)</f>
        <v>#REF!</v>
      </c>
      <c r="KIQ114" s="632" t="e">
        <f>(IF(KIQ47-#REF!&lt;0,0,KIQ47-#REF!)+#REF!)*1.21+IF($D$5="Koncesija",-KIQ63*0.21,0)</f>
        <v>#REF!</v>
      </c>
      <c r="KIR114" s="632" t="e">
        <f>(IF(KIR47-#REF!&lt;0,0,KIR47-#REF!)+#REF!)*1.21+IF($D$5="Koncesija",-KIR63*0.21,0)</f>
        <v>#REF!</v>
      </c>
      <c r="KIS114" s="632" t="e">
        <f>(IF(KIS47-#REF!&lt;0,0,KIS47-#REF!)+#REF!)*1.21+IF($D$5="Koncesija",-KIS63*0.21,0)</f>
        <v>#REF!</v>
      </c>
      <c r="KIT114" s="632" t="e">
        <f>(IF(KIT47-#REF!&lt;0,0,KIT47-#REF!)+#REF!)*1.21+IF($D$5="Koncesija",-KIT63*0.21,0)</f>
        <v>#REF!</v>
      </c>
      <c r="KIU114" s="632" t="e">
        <f>(IF(KIU47-#REF!&lt;0,0,KIU47-#REF!)+#REF!)*1.21+IF($D$5="Koncesija",-KIU63*0.21,0)</f>
        <v>#REF!</v>
      </c>
      <c r="KIV114" s="632" t="e">
        <f>(IF(KIV47-#REF!&lt;0,0,KIV47-#REF!)+#REF!)*1.21+IF($D$5="Koncesija",-KIV63*0.21,0)</f>
        <v>#REF!</v>
      </c>
      <c r="KIW114" s="632" t="e">
        <f>(IF(KIW47-#REF!&lt;0,0,KIW47-#REF!)+#REF!)*1.21+IF($D$5="Koncesija",-KIW63*0.21,0)</f>
        <v>#REF!</v>
      </c>
      <c r="KIX114" s="632" t="e">
        <f>(IF(KIX47-#REF!&lt;0,0,KIX47-#REF!)+#REF!)*1.21+IF($D$5="Koncesija",-KIX63*0.21,0)</f>
        <v>#REF!</v>
      </c>
      <c r="KIY114" s="632" t="e">
        <f>(IF(KIY47-#REF!&lt;0,0,KIY47-#REF!)+#REF!)*1.21+IF($D$5="Koncesija",-KIY63*0.21,0)</f>
        <v>#REF!</v>
      </c>
      <c r="KIZ114" s="632" t="e">
        <f>(IF(KIZ47-#REF!&lt;0,0,KIZ47-#REF!)+#REF!)*1.21+IF($D$5="Koncesija",-KIZ63*0.21,0)</f>
        <v>#REF!</v>
      </c>
      <c r="KJA114" s="632" t="e">
        <f>(IF(KJA47-#REF!&lt;0,0,KJA47-#REF!)+#REF!)*1.21+IF($D$5="Koncesija",-KJA63*0.21,0)</f>
        <v>#REF!</v>
      </c>
      <c r="KJB114" s="632" t="e">
        <f>(IF(KJB47-#REF!&lt;0,0,KJB47-#REF!)+#REF!)*1.21+IF($D$5="Koncesija",-KJB63*0.21,0)</f>
        <v>#REF!</v>
      </c>
      <c r="KJC114" s="632" t="e">
        <f>(IF(KJC47-#REF!&lt;0,0,KJC47-#REF!)+#REF!)*1.21+IF($D$5="Koncesija",-KJC63*0.21,0)</f>
        <v>#REF!</v>
      </c>
      <c r="KJD114" s="632" t="e">
        <f>(IF(KJD47-#REF!&lt;0,0,KJD47-#REF!)+#REF!)*1.21+IF($D$5="Koncesija",-KJD63*0.21,0)</f>
        <v>#REF!</v>
      </c>
      <c r="KJE114" s="632" t="e">
        <f>(IF(KJE47-#REF!&lt;0,0,KJE47-#REF!)+#REF!)*1.21+IF($D$5="Koncesija",-KJE63*0.21,0)</f>
        <v>#REF!</v>
      </c>
      <c r="KJF114" s="632" t="e">
        <f>(IF(KJF47-#REF!&lt;0,0,KJF47-#REF!)+#REF!)*1.21+IF($D$5="Koncesija",-KJF63*0.21,0)</f>
        <v>#REF!</v>
      </c>
      <c r="KJG114" s="632" t="e">
        <f>(IF(KJG47-#REF!&lt;0,0,KJG47-#REF!)+#REF!)*1.21+IF($D$5="Koncesija",-KJG63*0.21,0)</f>
        <v>#REF!</v>
      </c>
      <c r="KJH114" s="632" t="e">
        <f>(IF(KJH47-#REF!&lt;0,0,KJH47-#REF!)+#REF!)*1.21+IF($D$5="Koncesija",-KJH63*0.21,0)</f>
        <v>#REF!</v>
      </c>
      <c r="KJI114" s="632" t="e">
        <f>(IF(KJI47-#REF!&lt;0,0,KJI47-#REF!)+#REF!)*1.21+IF($D$5="Koncesija",-KJI63*0.21,0)</f>
        <v>#REF!</v>
      </c>
      <c r="KJJ114" s="632" t="e">
        <f>(IF(KJJ47-#REF!&lt;0,0,KJJ47-#REF!)+#REF!)*1.21+IF($D$5="Koncesija",-KJJ63*0.21,0)</f>
        <v>#REF!</v>
      </c>
      <c r="KJK114" s="632" t="e">
        <f>(IF(KJK47-#REF!&lt;0,0,KJK47-#REF!)+#REF!)*1.21+IF($D$5="Koncesija",-KJK63*0.21,0)</f>
        <v>#REF!</v>
      </c>
      <c r="KJL114" s="632" t="e">
        <f>(IF(KJL47-#REF!&lt;0,0,KJL47-#REF!)+#REF!)*1.21+IF($D$5="Koncesija",-KJL63*0.21,0)</f>
        <v>#REF!</v>
      </c>
      <c r="KJM114" s="632" t="e">
        <f>(IF(KJM47-#REF!&lt;0,0,KJM47-#REF!)+#REF!)*1.21+IF($D$5="Koncesija",-KJM63*0.21,0)</f>
        <v>#REF!</v>
      </c>
      <c r="KJN114" s="632" t="e">
        <f>(IF(KJN47-#REF!&lt;0,0,KJN47-#REF!)+#REF!)*1.21+IF($D$5="Koncesija",-KJN63*0.21,0)</f>
        <v>#REF!</v>
      </c>
      <c r="KJO114" s="632" t="e">
        <f>(IF(KJO47-#REF!&lt;0,0,KJO47-#REF!)+#REF!)*1.21+IF($D$5="Koncesija",-KJO63*0.21,0)</f>
        <v>#REF!</v>
      </c>
      <c r="KJP114" s="632" t="e">
        <f>(IF(KJP47-#REF!&lt;0,0,KJP47-#REF!)+#REF!)*1.21+IF($D$5="Koncesija",-KJP63*0.21,0)</f>
        <v>#REF!</v>
      </c>
      <c r="KJQ114" s="632" t="e">
        <f>(IF(KJQ47-#REF!&lt;0,0,KJQ47-#REF!)+#REF!)*1.21+IF($D$5="Koncesija",-KJQ63*0.21,0)</f>
        <v>#REF!</v>
      </c>
      <c r="KJR114" s="632" t="e">
        <f>(IF(KJR47-#REF!&lt;0,0,KJR47-#REF!)+#REF!)*1.21+IF($D$5="Koncesija",-KJR63*0.21,0)</f>
        <v>#REF!</v>
      </c>
      <c r="KJS114" s="632" t="e">
        <f>(IF(KJS47-#REF!&lt;0,0,KJS47-#REF!)+#REF!)*1.21+IF($D$5="Koncesija",-KJS63*0.21,0)</f>
        <v>#REF!</v>
      </c>
      <c r="KJT114" s="632" t="e">
        <f>(IF(KJT47-#REF!&lt;0,0,KJT47-#REF!)+#REF!)*1.21+IF($D$5="Koncesija",-KJT63*0.21,0)</f>
        <v>#REF!</v>
      </c>
      <c r="KJU114" s="632" t="e">
        <f>(IF(KJU47-#REF!&lt;0,0,KJU47-#REF!)+#REF!)*1.21+IF($D$5="Koncesija",-KJU63*0.21,0)</f>
        <v>#REF!</v>
      </c>
      <c r="KJV114" s="632" t="e">
        <f>(IF(KJV47-#REF!&lt;0,0,KJV47-#REF!)+#REF!)*1.21+IF($D$5="Koncesija",-KJV63*0.21,0)</f>
        <v>#REF!</v>
      </c>
      <c r="KJW114" s="632" t="e">
        <f>(IF(KJW47-#REF!&lt;0,0,KJW47-#REF!)+#REF!)*1.21+IF($D$5="Koncesija",-KJW63*0.21,0)</f>
        <v>#REF!</v>
      </c>
      <c r="KJX114" s="632" t="e">
        <f>(IF(KJX47-#REF!&lt;0,0,KJX47-#REF!)+#REF!)*1.21+IF($D$5="Koncesija",-KJX63*0.21,0)</f>
        <v>#REF!</v>
      </c>
      <c r="KJY114" s="632" t="e">
        <f>(IF(KJY47-#REF!&lt;0,0,KJY47-#REF!)+#REF!)*1.21+IF($D$5="Koncesija",-KJY63*0.21,0)</f>
        <v>#REF!</v>
      </c>
      <c r="KJZ114" s="632" t="e">
        <f>(IF(KJZ47-#REF!&lt;0,0,KJZ47-#REF!)+#REF!)*1.21+IF($D$5="Koncesija",-KJZ63*0.21,0)</f>
        <v>#REF!</v>
      </c>
      <c r="KKA114" s="632" t="e">
        <f>(IF(KKA47-#REF!&lt;0,0,KKA47-#REF!)+#REF!)*1.21+IF($D$5="Koncesija",-KKA63*0.21,0)</f>
        <v>#REF!</v>
      </c>
      <c r="KKB114" s="632" t="e">
        <f>(IF(KKB47-#REF!&lt;0,0,KKB47-#REF!)+#REF!)*1.21+IF($D$5="Koncesija",-KKB63*0.21,0)</f>
        <v>#REF!</v>
      </c>
      <c r="KKC114" s="632" t="e">
        <f>(IF(KKC47-#REF!&lt;0,0,KKC47-#REF!)+#REF!)*1.21+IF($D$5="Koncesija",-KKC63*0.21,0)</f>
        <v>#REF!</v>
      </c>
      <c r="KKD114" s="632" t="e">
        <f>(IF(KKD47-#REF!&lt;0,0,KKD47-#REF!)+#REF!)*1.21+IF($D$5="Koncesija",-KKD63*0.21,0)</f>
        <v>#REF!</v>
      </c>
      <c r="KKE114" s="632" t="e">
        <f>(IF(KKE47-#REF!&lt;0,0,KKE47-#REF!)+#REF!)*1.21+IF($D$5="Koncesija",-KKE63*0.21,0)</f>
        <v>#REF!</v>
      </c>
      <c r="KKF114" s="632" t="e">
        <f>(IF(KKF47-#REF!&lt;0,0,KKF47-#REF!)+#REF!)*1.21+IF($D$5="Koncesija",-KKF63*0.21,0)</f>
        <v>#REF!</v>
      </c>
      <c r="KKG114" s="632" t="e">
        <f>(IF(KKG47-#REF!&lt;0,0,KKG47-#REF!)+#REF!)*1.21+IF($D$5="Koncesija",-KKG63*0.21,0)</f>
        <v>#REF!</v>
      </c>
      <c r="KKH114" s="632" t="e">
        <f>(IF(KKH47-#REF!&lt;0,0,KKH47-#REF!)+#REF!)*1.21+IF($D$5="Koncesija",-KKH63*0.21,0)</f>
        <v>#REF!</v>
      </c>
      <c r="KKI114" s="632" t="e">
        <f>(IF(KKI47-#REF!&lt;0,0,KKI47-#REF!)+#REF!)*1.21+IF($D$5="Koncesija",-KKI63*0.21,0)</f>
        <v>#REF!</v>
      </c>
      <c r="KKJ114" s="632" t="e">
        <f>(IF(KKJ47-#REF!&lt;0,0,KKJ47-#REF!)+#REF!)*1.21+IF($D$5="Koncesija",-KKJ63*0.21,0)</f>
        <v>#REF!</v>
      </c>
      <c r="KKK114" s="632" t="e">
        <f>(IF(KKK47-#REF!&lt;0,0,KKK47-#REF!)+#REF!)*1.21+IF($D$5="Koncesija",-KKK63*0.21,0)</f>
        <v>#REF!</v>
      </c>
      <c r="KKL114" s="632" t="e">
        <f>(IF(KKL47-#REF!&lt;0,0,KKL47-#REF!)+#REF!)*1.21+IF($D$5="Koncesija",-KKL63*0.21,0)</f>
        <v>#REF!</v>
      </c>
      <c r="KKM114" s="632" t="e">
        <f>(IF(KKM47-#REF!&lt;0,0,KKM47-#REF!)+#REF!)*1.21+IF($D$5="Koncesija",-KKM63*0.21,0)</f>
        <v>#REF!</v>
      </c>
      <c r="KKN114" s="632" t="e">
        <f>(IF(KKN47-#REF!&lt;0,0,KKN47-#REF!)+#REF!)*1.21+IF($D$5="Koncesija",-KKN63*0.21,0)</f>
        <v>#REF!</v>
      </c>
      <c r="KKO114" s="632" t="e">
        <f>(IF(KKO47-#REF!&lt;0,0,KKO47-#REF!)+#REF!)*1.21+IF($D$5="Koncesija",-KKO63*0.21,0)</f>
        <v>#REF!</v>
      </c>
      <c r="KKP114" s="632" t="e">
        <f>(IF(KKP47-#REF!&lt;0,0,KKP47-#REF!)+#REF!)*1.21+IF($D$5="Koncesija",-KKP63*0.21,0)</f>
        <v>#REF!</v>
      </c>
      <c r="KKQ114" s="632" t="e">
        <f>(IF(KKQ47-#REF!&lt;0,0,KKQ47-#REF!)+#REF!)*1.21+IF($D$5="Koncesija",-KKQ63*0.21,0)</f>
        <v>#REF!</v>
      </c>
      <c r="KKR114" s="632" t="e">
        <f>(IF(KKR47-#REF!&lt;0,0,KKR47-#REF!)+#REF!)*1.21+IF($D$5="Koncesija",-KKR63*0.21,0)</f>
        <v>#REF!</v>
      </c>
      <c r="KKS114" s="632" t="e">
        <f>(IF(KKS47-#REF!&lt;0,0,KKS47-#REF!)+#REF!)*1.21+IF($D$5="Koncesija",-KKS63*0.21,0)</f>
        <v>#REF!</v>
      </c>
      <c r="KKT114" s="632" t="e">
        <f>(IF(KKT47-#REF!&lt;0,0,KKT47-#REF!)+#REF!)*1.21+IF($D$5="Koncesija",-KKT63*0.21,0)</f>
        <v>#REF!</v>
      </c>
      <c r="KKU114" s="632" t="e">
        <f>(IF(KKU47-#REF!&lt;0,0,KKU47-#REF!)+#REF!)*1.21+IF($D$5="Koncesija",-KKU63*0.21,0)</f>
        <v>#REF!</v>
      </c>
      <c r="KKV114" s="632" t="e">
        <f>(IF(KKV47-#REF!&lt;0,0,KKV47-#REF!)+#REF!)*1.21+IF($D$5="Koncesija",-KKV63*0.21,0)</f>
        <v>#REF!</v>
      </c>
      <c r="KKW114" s="632" t="e">
        <f>(IF(KKW47-#REF!&lt;0,0,KKW47-#REF!)+#REF!)*1.21+IF($D$5="Koncesija",-KKW63*0.21,0)</f>
        <v>#REF!</v>
      </c>
      <c r="KKX114" s="632" t="e">
        <f>(IF(KKX47-#REF!&lt;0,0,KKX47-#REF!)+#REF!)*1.21+IF($D$5="Koncesija",-KKX63*0.21,0)</f>
        <v>#REF!</v>
      </c>
      <c r="KKY114" s="632" t="e">
        <f>(IF(KKY47-#REF!&lt;0,0,KKY47-#REF!)+#REF!)*1.21+IF($D$5="Koncesija",-KKY63*0.21,0)</f>
        <v>#REF!</v>
      </c>
      <c r="KKZ114" s="632" t="e">
        <f>(IF(KKZ47-#REF!&lt;0,0,KKZ47-#REF!)+#REF!)*1.21+IF($D$5="Koncesija",-KKZ63*0.21,0)</f>
        <v>#REF!</v>
      </c>
      <c r="KLA114" s="632" t="e">
        <f>(IF(KLA47-#REF!&lt;0,0,KLA47-#REF!)+#REF!)*1.21+IF($D$5="Koncesija",-KLA63*0.21,0)</f>
        <v>#REF!</v>
      </c>
      <c r="KLB114" s="632" t="e">
        <f>(IF(KLB47-#REF!&lt;0,0,KLB47-#REF!)+#REF!)*1.21+IF($D$5="Koncesija",-KLB63*0.21,0)</f>
        <v>#REF!</v>
      </c>
      <c r="KLC114" s="632" t="e">
        <f>(IF(KLC47-#REF!&lt;0,0,KLC47-#REF!)+#REF!)*1.21+IF($D$5="Koncesija",-KLC63*0.21,0)</f>
        <v>#REF!</v>
      </c>
      <c r="KLD114" s="632" t="e">
        <f>(IF(KLD47-#REF!&lt;0,0,KLD47-#REF!)+#REF!)*1.21+IF($D$5="Koncesija",-KLD63*0.21,0)</f>
        <v>#REF!</v>
      </c>
      <c r="KLE114" s="632" t="e">
        <f>(IF(KLE47-#REF!&lt;0,0,KLE47-#REF!)+#REF!)*1.21+IF($D$5="Koncesija",-KLE63*0.21,0)</f>
        <v>#REF!</v>
      </c>
      <c r="KLF114" s="632" t="e">
        <f>(IF(KLF47-#REF!&lt;0,0,KLF47-#REF!)+#REF!)*1.21+IF($D$5="Koncesija",-KLF63*0.21,0)</f>
        <v>#REF!</v>
      </c>
      <c r="KLG114" s="632" t="e">
        <f>(IF(KLG47-#REF!&lt;0,0,KLG47-#REF!)+#REF!)*1.21+IF($D$5="Koncesija",-KLG63*0.21,0)</f>
        <v>#REF!</v>
      </c>
      <c r="KLH114" s="632" t="e">
        <f>(IF(KLH47-#REF!&lt;0,0,KLH47-#REF!)+#REF!)*1.21+IF($D$5="Koncesija",-KLH63*0.21,0)</f>
        <v>#REF!</v>
      </c>
      <c r="KLI114" s="632" t="e">
        <f>(IF(KLI47-#REF!&lt;0,0,KLI47-#REF!)+#REF!)*1.21+IF($D$5="Koncesija",-KLI63*0.21,0)</f>
        <v>#REF!</v>
      </c>
      <c r="KLJ114" s="632" t="e">
        <f>(IF(KLJ47-#REF!&lt;0,0,KLJ47-#REF!)+#REF!)*1.21+IF($D$5="Koncesija",-KLJ63*0.21,0)</f>
        <v>#REF!</v>
      </c>
      <c r="KLK114" s="632" t="e">
        <f>(IF(KLK47-#REF!&lt;0,0,KLK47-#REF!)+#REF!)*1.21+IF($D$5="Koncesija",-KLK63*0.21,0)</f>
        <v>#REF!</v>
      </c>
      <c r="KLL114" s="632" t="e">
        <f>(IF(KLL47-#REF!&lt;0,0,KLL47-#REF!)+#REF!)*1.21+IF($D$5="Koncesija",-KLL63*0.21,0)</f>
        <v>#REF!</v>
      </c>
      <c r="KLM114" s="632" t="e">
        <f>(IF(KLM47-#REF!&lt;0,0,KLM47-#REF!)+#REF!)*1.21+IF($D$5="Koncesija",-KLM63*0.21,0)</f>
        <v>#REF!</v>
      </c>
      <c r="KLN114" s="632" t="e">
        <f>(IF(KLN47-#REF!&lt;0,0,KLN47-#REF!)+#REF!)*1.21+IF($D$5="Koncesija",-KLN63*0.21,0)</f>
        <v>#REF!</v>
      </c>
      <c r="KLO114" s="632" t="e">
        <f>(IF(KLO47-#REF!&lt;0,0,KLO47-#REF!)+#REF!)*1.21+IF($D$5="Koncesija",-KLO63*0.21,0)</f>
        <v>#REF!</v>
      </c>
      <c r="KLP114" s="632" t="e">
        <f>(IF(KLP47-#REF!&lt;0,0,KLP47-#REF!)+#REF!)*1.21+IF($D$5="Koncesija",-KLP63*0.21,0)</f>
        <v>#REF!</v>
      </c>
      <c r="KLQ114" s="632" t="e">
        <f>(IF(KLQ47-#REF!&lt;0,0,KLQ47-#REF!)+#REF!)*1.21+IF($D$5="Koncesija",-KLQ63*0.21,0)</f>
        <v>#REF!</v>
      </c>
      <c r="KLR114" s="632" t="e">
        <f>(IF(KLR47-#REF!&lt;0,0,KLR47-#REF!)+#REF!)*1.21+IF($D$5="Koncesija",-KLR63*0.21,0)</f>
        <v>#REF!</v>
      </c>
      <c r="KLS114" s="632" t="e">
        <f>(IF(KLS47-#REF!&lt;0,0,KLS47-#REF!)+#REF!)*1.21+IF($D$5="Koncesija",-KLS63*0.21,0)</f>
        <v>#REF!</v>
      </c>
      <c r="KLT114" s="632" t="e">
        <f>(IF(KLT47-#REF!&lt;0,0,KLT47-#REF!)+#REF!)*1.21+IF($D$5="Koncesija",-KLT63*0.21,0)</f>
        <v>#REF!</v>
      </c>
      <c r="KLU114" s="632" t="e">
        <f>(IF(KLU47-#REF!&lt;0,0,KLU47-#REF!)+#REF!)*1.21+IF($D$5="Koncesija",-KLU63*0.21,0)</f>
        <v>#REF!</v>
      </c>
      <c r="KLV114" s="632" t="e">
        <f>(IF(KLV47-#REF!&lt;0,0,KLV47-#REF!)+#REF!)*1.21+IF($D$5="Koncesija",-KLV63*0.21,0)</f>
        <v>#REF!</v>
      </c>
      <c r="KLW114" s="632" t="e">
        <f>(IF(KLW47-#REF!&lt;0,0,KLW47-#REF!)+#REF!)*1.21+IF($D$5="Koncesija",-KLW63*0.21,0)</f>
        <v>#REF!</v>
      </c>
      <c r="KLX114" s="632" t="e">
        <f>(IF(KLX47-#REF!&lt;0,0,KLX47-#REF!)+#REF!)*1.21+IF($D$5="Koncesija",-KLX63*0.21,0)</f>
        <v>#REF!</v>
      </c>
      <c r="KLY114" s="632" t="e">
        <f>(IF(KLY47-#REF!&lt;0,0,KLY47-#REF!)+#REF!)*1.21+IF($D$5="Koncesija",-KLY63*0.21,0)</f>
        <v>#REF!</v>
      </c>
      <c r="KLZ114" s="632" t="e">
        <f>(IF(KLZ47-#REF!&lt;0,0,KLZ47-#REF!)+#REF!)*1.21+IF($D$5="Koncesija",-KLZ63*0.21,0)</f>
        <v>#REF!</v>
      </c>
      <c r="KMA114" s="632" t="e">
        <f>(IF(KMA47-#REF!&lt;0,0,KMA47-#REF!)+#REF!)*1.21+IF($D$5="Koncesija",-KMA63*0.21,0)</f>
        <v>#REF!</v>
      </c>
      <c r="KMB114" s="632" t="e">
        <f>(IF(KMB47-#REF!&lt;0,0,KMB47-#REF!)+#REF!)*1.21+IF($D$5="Koncesija",-KMB63*0.21,0)</f>
        <v>#REF!</v>
      </c>
      <c r="KMC114" s="632" t="e">
        <f>(IF(KMC47-#REF!&lt;0,0,KMC47-#REF!)+#REF!)*1.21+IF($D$5="Koncesija",-KMC63*0.21,0)</f>
        <v>#REF!</v>
      </c>
      <c r="KMD114" s="632" t="e">
        <f>(IF(KMD47-#REF!&lt;0,0,KMD47-#REF!)+#REF!)*1.21+IF($D$5="Koncesija",-KMD63*0.21,0)</f>
        <v>#REF!</v>
      </c>
      <c r="KME114" s="632" t="e">
        <f>(IF(KME47-#REF!&lt;0,0,KME47-#REF!)+#REF!)*1.21+IF($D$5="Koncesija",-KME63*0.21,0)</f>
        <v>#REF!</v>
      </c>
      <c r="KMF114" s="632" t="e">
        <f>(IF(KMF47-#REF!&lt;0,0,KMF47-#REF!)+#REF!)*1.21+IF($D$5="Koncesija",-KMF63*0.21,0)</f>
        <v>#REF!</v>
      </c>
      <c r="KMG114" s="632" t="e">
        <f>(IF(KMG47-#REF!&lt;0,0,KMG47-#REF!)+#REF!)*1.21+IF($D$5="Koncesija",-KMG63*0.21,0)</f>
        <v>#REF!</v>
      </c>
      <c r="KMH114" s="632" t="e">
        <f>(IF(KMH47-#REF!&lt;0,0,KMH47-#REF!)+#REF!)*1.21+IF($D$5="Koncesija",-KMH63*0.21,0)</f>
        <v>#REF!</v>
      </c>
      <c r="KMI114" s="632" t="e">
        <f>(IF(KMI47-#REF!&lt;0,0,KMI47-#REF!)+#REF!)*1.21+IF($D$5="Koncesija",-KMI63*0.21,0)</f>
        <v>#REF!</v>
      </c>
      <c r="KMJ114" s="632" t="e">
        <f>(IF(KMJ47-#REF!&lt;0,0,KMJ47-#REF!)+#REF!)*1.21+IF($D$5="Koncesija",-KMJ63*0.21,0)</f>
        <v>#REF!</v>
      </c>
      <c r="KMK114" s="632" t="e">
        <f>(IF(KMK47-#REF!&lt;0,0,KMK47-#REF!)+#REF!)*1.21+IF($D$5="Koncesija",-KMK63*0.21,0)</f>
        <v>#REF!</v>
      </c>
      <c r="KML114" s="632" t="e">
        <f>(IF(KML47-#REF!&lt;0,0,KML47-#REF!)+#REF!)*1.21+IF($D$5="Koncesija",-KML63*0.21,0)</f>
        <v>#REF!</v>
      </c>
      <c r="KMM114" s="632" t="e">
        <f>(IF(KMM47-#REF!&lt;0,0,KMM47-#REF!)+#REF!)*1.21+IF($D$5="Koncesija",-KMM63*0.21,0)</f>
        <v>#REF!</v>
      </c>
      <c r="KMN114" s="632" t="e">
        <f>(IF(KMN47-#REF!&lt;0,0,KMN47-#REF!)+#REF!)*1.21+IF($D$5="Koncesija",-KMN63*0.21,0)</f>
        <v>#REF!</v>
      </c>
      <c r="KMO114" s="632" t="e">
        <f>(IF(KMO47-#REF!&lt;0,0,KMO47-#REF!)+#REF!)*1.21+IF($D$5="Koncesija",-KMO63*0.21,0)</f>
        <v>#REF!</v>
      </c>
      <c r="KMP114" s="632" t="e">
        <f>(IF(KMP47-#REF!&lt;0,0,KMP47-#REF!)+#REF!)*1.21+IF($D$5="Koncesija",-KMP63*0.21,0)</f>
        <v>#REF!</v>
      </c>
      <c r="KMQ114" s="632" t="e">
        <f>(IF(KMQ47-#REF!&lt;0,0,KMQ47-#REF!)+#REF!)*1.21+IF($D$5="Koncesija",-KMQ63*0.21,0)</f>
        <v>#REF!</v>
      </c>
      <c r="KMR114" s="632" t="e">
        <f>(IF(KMR47-#REF!&lt;0,0,KMR47-#REF!)+#REF!)*1.21+IF($D$5="Koncesija",-KMR63*0.21,0)</f>
        <v>#REF!</v>
      </c>
      <c r="KMS114" s="632" t="e">
        <f>(IF(KMS47-#REF!&lt;0,0,KMS47-#REF!)+#REF!)*1.21+IF($D$5="Koncesija",-KMS63*0.21,0)</f>
        <v>#REF!</v>
      </c>
      <c r="KMT114" s="632" t="e">
        <f>(IF(KMT47-#REF!&lt;0,0,KMT47-#REF!)+#REF!)*1.21+IF($D$5="Koncesija",-KMT63*0.21,0)</f>
        <v>#REF!</v>
      </c>
      <c r="KMU114" s="632" t="e">
        <f>(IF(KMU47-#REF!&lt;0,0,KMU47-#REF!)+#REF!)*1.21+IF($D$5="Koncesija",-KMU63*0.21,0)</f>
        <v>#REF!</v>
      </c>
      <c r="KMV114" s="632" t="e">
        <f>(IF(KMV47-#REF!&lt;0,0,KMV47-#REF!)+#REF!)*1.21+IF($D$5="Koncesija",-KMV63*0.21,0)</f>
        <v>#REF!</v>
      </c>
      <c r="KMW114" s="632" t="e">
        <f>(IF(KMW47-#REF!&lt;0,0,KMW47-#REF!)+#REF!)*1.21+IF($D$5="Koncesija",-KMW63*0.21,0)</f>
        <v>#REF!</v>
      </c>
      <c r="KMX114" s="632" t="e">
        <f>(IF(KMX47-#REF!&lt;0,0,KMX47-#REF!)+#REF!)*1.21+IF($D$5="Koncesija",-KMX63*0.21,0)</f>
        <v>#REF!</v>
      </c>
      <c r="KMY114" s="632" t="e">
        <f>(IF(KMY47-#REF!&lt;0,0,KMY47-#REF!)+#REF!)*1.21+IF($D$5="Koncesija",-KMY63*0.21,0)</f>
        <v>#REF!</v>
      </c>
      <c r="KMZ114" s="632" t="e">
        <f>(IF(KMZ47-#REF!&lt;0,0,KMZ47-#REF!)+#REF!)*1.21+IF($D$5="Koncesija",-KMZ63*0.21,0)</f>
        <v>#REF!</v>
      </c>
      <c r="KNA114" s="632" t="e">
        <f>(IF(KNA47-#REF!&lt;0,0,KNA47-#REF!)+#REF!)*1.21+IF($D$5="Koncesija",-KNA63*0.21,0)</f>
        <v>#REF!</v>
      </c>
      <c r="KNB114" s="632" t="e">
        <f>(IF(KNB47-#REF!&lt;0,0,KNB47-#REF!)+#REF!)*1.21+IF($D$5="Koncesija",-KNB63*0.21,0)</f>
        <v>#REF!</v>
      </c>
      <c r="KNC114" s="632" t="e">
        <f>(IF(KNC47-#REF!&lt;0,0,KNC47-#REF!)+#REF!)*1.21+IF($D$5="Koncesija",-KNC63*0.21,0)</f>
        <v>#REF!</v>
      </c>
      <c r="KND114" s="632" t="e">
        <f>(IF(KND47-#REF!&lt;0,0,KND47-#REF!)+#REF!)*1.21+IF($D$5="Koncesija",-KND63*0.21,0)</f>
        <v>#REF!</v>
      </c>
      <c r="KNE114" s="632" t="e">
        <f>(IF(KNE47-#REF!&lt;0,0,KNE47-#REF!)+#REF!)*1.21+IF($D$5="Koncesija",-KNE63*0.21,0)</f>
        <v>#REF!</v>
      </c>
      <c r="KNF114" s="632" t="e">
        <f>(IF(KNF47-#REF!&lt;0,0,KNF47-#REF!)+#REF!)*1.21+IF($D$5="Koncesija",-KNF63*0.21,0)</f>
        <v>#REF!</v>
      </c>
      <c r="KNG114" s="632" t="e">
        <f>(IF(KNG47-#REF!&lt;0,0,KNG47-#REF!)+#REF!)*1.21+IF($D$5="Koncesija",-KNG63*0.21,0)</f>
        <v>#REF!</v>
      </c>
      <c r="KNH114" s="632" t="e">
        <f>(IF(KNH47-#REF!&lt;0,0,KNH47-#REF!)+#REF!)*1.21+IF($D$5="Koncesija",-KNH63*0.21,0)</f>
        <v>#REF!</v>
      </c>
      <c r="KNI114" s="632" t="e">
        <f>(IF(KNI47-#REF!&lt;0,0,KNI47-#REF!)+#REF!)*1.21+IF($D$5="Koncesija",-KNI63*0.21,0)</f>
        <v>#REF!</v>
      </c>
      <c r="KNJ114" s="632" t="e">
        <f>(IF(KNJ47-#REF!&lt;0,0,KNJ47-#REF!)+#REF!)*1.21+IF($D$5="Koncesija",-KNJ63*0.21,0)</f>
        <v>#REF!</v>
      </c>
      <c r="KNK114" s="632" t="e">
        <f>(IF(KNK47-#REF!&lt;0,0,KNK47-#REF!)+#REF!)*1.21+IF($D$5="Koncesija",-KNK63*0.21,0)</f>
        <v>#REF!</v>
      </c>
      <c r="KNL114" s="632" t="e">
        <f>(IF(KNL47-#REF!&lt;0,0,KNL47-#REF!)+#REF!)*1.21+IF($D$5="Koncesija",-KNL63*0.21,0)</f>
        <v>#REF!</v>
      </c>
      <c r="KNM114" s="632" t="e">
        <f>(IF(KNM47-#REF!&lt;0,0,KNM47-#REF!)+#REF!)*1.21+IF($D$5="Koncesija",-KNM63*0.21,0)</f>
        <v>#REF!</v>
      </c>
      <c r="KNN114" s="632" t="e">
        <f>(IF(KNN47-#REF!&lt;0,0,KNN47-#REF!)+#REF!)*1.21+IF($D$5="Koncesija",-KNN63*0.21,0)</f>
        <v>#REF!</v>
      </c>
      <c r="KNO114" s="632" t="e">
        <f>(IF(KNO47-#REF!&lt;0,0,KNO47-#REF!)+#REF!)*1.21+IF($D$5="Koncesija",-KNO63*0.21,0)</f>
        <v>#REF!</v>
      </c>
      <c r="KNP114" s="632" t="e">
        <f>(IF(KNP47-#REF!&lt;0,0,KNP47-#REF!)+#REF!)*1.21+IF($D$5="Koncesija",-KNP63*0.21,0)</f>
        <v>#REF!</v>
      </c>
      <c r="KNQ114" s="632" t="e">
        <f>(IF(KNQ47-#REF!&lt;0,0,KNQ47-#REF!)+#REF!)*1.21+IF($D$5="Koncesija",-KNQ63*0.21,0)</f>
        <v>#REF!</v>
      </c>
      <c r="KNR114" s="632" t="e">
        <f>(IF(KNR47-#REF!&lt;0,0,KNR47-#REF!)+#REF!)*1.21+IF($D$5="Koncesija",-KNR63*0.21,0)</f>
        <v>#REF!</v>
      </c>
      <c r="KNS114" s="632" t="e">
        <f>(IF(KNS47-#REF!&lt;0,0,KNS47-#REF!)+#REF!)*1.21+IF($D$5="Koncesija",-KNS63*0.21,0)</f>
        <v>#REF!</v>
      </c>
      <c r="KNT114" s="632" t="e">
        <f>(IF(KNT47-#REF!&lt;0,0,KNT47-#REF!)+#REF!)*1.21+IF($D$5="Koncesija",-KNT63*0.21,0)</f>
        <v>#REF!</v>
      </c>
      <c r="KNU114" s="632" t="e">
        <f>(IF(KNU47-#REF!&lt;0,0,KNU47-#REF!)+#REF!)*1.21+IF($D$5="Koncesija",-KNU63*0.21,0)</f>
        <v>#REF!</v>
      </c>
      <c r="KNV114" s="632" t="e">
        <f>(IF(KNV47-#REF!&lt;0,0,KNV47-#REF!)+#REF!)*1.21+IF($D$5="Koncesija",-KNV63*0.21,0)</f>
        <v>#REF!</v>
      </c>
      <c r="KNW114" s="632" t="e">
        <f>(IF(KNW47-#REF!&lt;0,0,KNW47-#REF!)+#REF!)*1.21+IF($D$5="Koncesija",-KNW63*0.21,0)</f>
        <v>#REF!</v>
      </c>
      <c r="KNX114" s="632" t="e">
        <f>(IF(KNX47-#REF!&lt;0,0,KNX47-#REF!)+#REF!)*1.21+IF($D$5="Koncesija",-KNX63*0.21,0)</f>
        <v>#REF!</v>
      </c>
      <c r="KNY114" s="632" t="e">
        <f>(IF(KNY47-#REF!&lt;0,0,KNY47-#REF!)+#REF!)*1.21+IF($D$5="Koncesija",-KNY63*0.21,0)</f>
        <v>#REF!</v>
      </c>
      <c r="KNZ114" s="632" t="e">
        <f>(IF(KNZ47-#REF!&lt;0,0,KNZ47-#REF!)+#REF!)*1.21+IF($D$5="Koncesija",-KNZ63*0.21,0)</f>
        <v>#REF!</v>
      </c>
      <c r="KOA114" s="632" t="e">
        <f>(IF(KOA47-#REF!&lt;0,0,KOA47-#REF!)+#REF!)*1.21+IF($D$5="Koncesija",-KOA63*0.21,0)</f>
        <v>#REF!</v>
      </c>
      <c r="KOB114" s="632" t="e">
        <f>(IF(KOB47-#REF!&lt;0,0,KOB47-#REF!)+#REF!)*1.21+IF($D$5="Koncesija",-KOB63*0.21,0)</f>
        <v>#REF!</v>
      </c>
      <c r="KOC114" s="632" t="e">
        <f>(IF(KOC47-#REF!&lt;0,0,KOC47-#REF!)+#REF!)*1.21+IF($D$5="Koncesija",-KOC63*0.21,0)</f>
        <v>#REF!</v>
      </c>
      <c r="KOD114" s="632" t="e">
        <f>(IF(KOD47-#REF!&lt;0,0,KOD47-#REF!)+#REF!)*1.21+IF($D$5="Koncesija",-KOD63*0.21,0)</f>
        <v>#REF!</v>
      </c>
      <c r="KOE114" s="632" t="e">
        <f>(IF(KOE47-#REF!&lt;0,0,KOE47-#REF!)+#REF!)*1.21+IF($D$5="Koncesija",-KOE63*0.21,0)</f>
        <v>#REF!</v>
      </c>
      <c r="KOF114" s="632" t="e">
        <f>(IF(KOF47-#REF!&lt;0,0,KOF47-#REF!)+#REF!)*1.21+IF($D$5="Koncesija",-KOF63*0.21,0)</f>
        <v>#REF!</v>
      </c>
      <c r="KOG114" s="632" t="e">
        <f>(IF(KOG47-#REF!&lt;0,0,KOG47-#REF!)+#REF!)*1.21+IF($D$5="Koncesija",-KOG63*0.21,0)</f>
        <v>#REF!</v>
      </c>
      <c r="KOH114" s="632" t="e">
        <f>(IF(KOH47-#REF!&lt;0,0,KOH47-#REF!)+#REF!)*1.21+IF($D$5="Koncesija",-KOH63*0.21,0)</f>
        <v>#REF!</v>
      </c>
      <c r="KOI114" s="632" t="e">
        <f>(IF(KOI47-#REF!&lt;0,0,KOI47-#REF!)+#REF!)*1.21+IF($D$5="Koncesija",-KOI63*0.21,0)</f>
        <v>#REF!</v>
      </c>
      <c r="KOJ114" s="632" t="e">
        <f>(IF(KOJ47-#REF!&lt;0,0,KOJ47-#REF!)+#REF!)*1.21+IF($D$5="Koncesija",-KOJ63*0.21,0)</f>
        <v>#REF!</v>
      </c>
      <c r="KOK114" s="632" t="e">
        <f>(IF(KOK47-#REF!&lt;0,0,KOK47-#REF!)+#REF!)*1.21+IF($D$5="Koncesija",-KOK63*0.21,0)</f>
        <v>#REF!</v>
      </c>
      <c r="KOL114" s="632" t="e">
        <f>(IF(KOL47-#REF!&lt;0,0,KOL47-#REF!)+#REF!)*1.21+IF($D$5="Koncesija",-KOL63*0.21,0)</f>
        <v>#REF!</v>
      </c>
      <c r="KOM114" s="632" t="e">
        <f>(IF(KOM47-#REF!&lt;0,0,KOM47-#REF!)+#REF!)*1.21+IF($D$5="Koncesija",-KOM63*0.21,0)</f>
        <v>#REF!</v>
      </c>
      <c r="KON114" s="632" t="e">
        <f>(IF(KON47-#REF!&lt;0,0,KON47-#REF!)+#REF!)*1.21+IF($D$5="Koncesija",-KON63*0.21,0)</f>
        <v>#REF!</v>
      </c>
      <c r="KOO114" s="632" t="e">
        <f>(IF(KOO47-#REF!&lt;0,0,KOO47-#REF!)+#REF!)*1.21+IF($D$5="Koncesija",-KOO63*0.21,0)</f>
        <v>#REF!</v>
      </c>
      <c r="KOP114" s="632" t="e">
        <f>(IF(KOP47-#REF!&lt;0,0,KOP47-#REF!)+#REF!)*1.21+IF($D$5="Koncesija",-KOP63*0.21,0)</f>
        <v>#REF!</v>
      </c>
      <c r="KOQ114" s="632" t="e">
        <f>(IF(KOQ47-#REF!&lt;0,0,KOQ47-#REF!)+#REF!)*1.21+IF($D$5="Koncesija",-KOQ63*0.21,0)</f>
        <v>#REF!</v>
      </c>
      <c r="KOR114" s="632" t="e">
        <f>(IF(KOR47-#REF!&lt;0,0,KOR47-#REF!)+#REF!)*1.21+IF($D$5="Koncesija",-KOR63*0.21,0)</f>
        <v>#REF!</v>
      </c>
      <c r="KOS114" s="632" t="e">
        <f>(IF(KOS47-#REF!&lt;0,0,KOS47-#REF!)+#REF!)*1.21+IF($D$5="Koncesija",-KOS63*0.21,0)</f>
        <v>#REF!</v>
      </c>
      <c r="KOT114" s="632" t="e">
        <f>(IF(KOT47-#REF!&lt;0,0,KOT47-#REF!)+#REF!)*1.21+IF($D$5="Koncesija",-KOT63*0.21,0)</f>
        <v>#REF!</v>
      </c>
      <c r="KOU114" s="632" t="e">
        <f>(IF(KOU47-#REF!&lt;0,0,KOU47-#REF!)+#REF!)*1.21+IF($D$5="Koncesija",-KOU63*0.21,0)</f>
        <v>#REF!</v>
      </c>
      <c r="KOV114" s="632" t="e">
        <f>(IF(KOV47-#REF!&lt;0,0,KOV47-#REF!)+#REF!)*1.21+IF($D$5="Koncesija",-KOV63*0.21,0)</f>
        <v>#REF!</v>
      </c>
      <c r="KOW114" s="632" t="e">
        <f>(IF(KOW47-#REF!&lt;0,0,KOW47-#REF!)+#REF!)*1.21+IF($D$5="Koncesija",-KOW63*0.21,0)</f>
        <v>#REF!</v>
      </c>
      <c r="KOX114" s="632" t="e">
        <f>(IF(KOX47-#REF!&lt;0,0,KOX47-#REF!)+#REF!)*1.21+IF($D$5="Koncesija",-KOX63*0.21,0)</f>
        <v>#REF!</v>
      </c>
      <c r="KOY114" s="632" t="e">
        <f>(IF(KOY47-#REF!&lt;0,0,KOY47-#REF!)+#REF!)*1.21+IF($D$5="Koncesija",-KOY63*0.21,0)</f>
        <v>#REF!</v>
      </c>
      <c r="KOZ114" s="632" t="e">
        <f>(IF(KOZ47-#REF!&lt;0,0,KOZ47-#REF!)+#REF!)*1.21+IF($D$5="Koncesija",-KOZ63*0.21,0)</f>
        <v>#REF!</v>
      </c>
      <c r="KPA114" s="632" t="e">
        <f>(IF(KPA47-#REF!&lt;0,0,KPA47-#REF!)+#REF!)*1.21+IF($D$5="Koncesija",-KPA63*0.21,0)</f>
        <v>#REF!</v>
      </c>
      <c r="KPB114" s="632" t="e">
        <f>(IF(KPB47-#REF!&lt;0,0,KPB47-#REF!)+#REF!)*1.21+IF($D$5="Koncesija",-KPB63*0.21,0)</f>
        <v>#REF!</v>
      </c>
      <c r="KPC114" s="632" t="e">
        <f>(IF(KPC47-#REF!&lt;0,0,KPC47-#REF!)+#REF!)*1.21+IF($D$5="Koncesija",-KPC63*0.21,0)</f>
        <v>#REF!</v>
      </c>
      <c r="KPD114" s="632" t="e">
        <f>(IF(KPD47-#REF!&lt;0,0,KPD47-#REF!)+#REF!)*1.21+IF($D$5="Koncesija",-KPD63*0.21,0)</f>
        <v>#REF!</v>
      </c>
      <c r="KPE114" s="632" t="e">
        <f>(IF(KPE47-#REF!&lt;0,0,KPE47-#REF!)+#REF!)*1.21+IF($D$5="Koncesija",-KPE63*0.21,0)</f>
        <v>#REF!</v>
      </c>
      <c r="KPF114" s="632" t="e">
        <f>(IF(KPF47-#REF!&lt;0,0,KPF47-#REF!)+#REF!)*1.21+IF($D$5="Koncesija",-KPF63*0.21,0)</f>
        <v>#REF!</v>
      </c>
      <c r="KPG114" s="632" t="e">
        <f>(IF(KPG47-#REF!&lt;0,0,KPG47-#REF!)+#REF!)*1.21+IF($D$5="Koncesija",-KPG63*0.21,0)</f>
        <v>#REF!</v>
      </c>
      <c r="KPH114" s="632" t="e">
        <f>(IF(KPH47-#REF!&lt;0,0,KPH47-#REF!)+#REF!)*1.21+IF($D$5="Koncesija",-KPH63*0.21,0)</f>
        <v>#REF!</v>
      </c>
      <c r="KPI114" s="632" t="e">
        <f>(IF(KPI47-#REF!&lt;0,0,KPI47-#REF!)+#REF!)*1.21+IF($D$5="Koncesija",-KPI63*0.21,0)</f>
        <v>#REF!</v>
      </c>
      <c r="KPJ114" s="632" t="e">
        <f>(IF(KPJ47-#REF!&lt;0,0,KPJ47-#REF!)+#REF!)*1.21+IF($D$5="Koncesija",-KPJ63*0.21,0)</f>
        <v>#REF!</v>
      </c>
      <c r="KPK114" s="632" t="e">
        <f>(IF(KPK47-#REF!&lt;0,0,KPK47-#REF!)+#REF!)*1.21+IF($D$5="Koncesija",-KPK63*0.21,0)</f>
        <v>#REF!</v>
      </c>
      <c r="KPL114" s="632" t="e">
        <f>(IF(KPL47-#REF!&lt;0,0,KPL47-#REF!)+#REF!)*1.21+IF($D$5="Koncesija",-KPL63*0.21,0)</f>
        <v>#REF!</v>
      </c>
      <c r="KPM114" s="632" t="e">
        <f>(IF(KPM47-#REF!&lt;0,0,KPM47-#REF!)+#REF!)*1.21+IF($D$5="Koncesija",-KPM63*0.21,0)</f>
        <v>#REF!</v>
      </c>
      <c r="KPN114" s="632" t="e">
        <f>(IF(KPN47-#REF!&lt;0,0,KPN47-#REF!)+#REF!)*1.21+IF($D$5="Koncesija",-KPN63*0.21,0)</f>
        <v>#REF!</v>
      </c>
      <c r="KPO114" s="632" t="e">
        <f>(IF(KPO47-#REF!&lt;0,0,KPO47-#REF!)+#REF!)*1.21+IF($D$5="Koncesija",-KPO63*0.21,0)</f>
        <v>#REF!</v>
      </c>
      <c r="KPP114" s="632" t="e">
        <f>(IF(KPP47-#REF!&lt;0,0,KPP47-#REF!)+#REF!)*1.21+IF($D$5="Koncesija",-KPP63*0.21,0)</f>
        <v>#REF!</v>
      </c>
      <c r="KPQ114" s="632" t="e">
        <f>(IF(KPQ47-#REF!&lt;0,0,KPQ47-#REF!)+#REF!)*1.21+IF($D$5="Koncesija",-KPQ63*0.21,0)</f>
        <v>#REF!</v>
      </c>
      <c r="KPR114" s="632" t="e">
        <f>(IF(KPR47-#REF!&lt;0,0,KPR47-#REF!)+#REF!)*1.21+IF($D$5="Koncesija",-KPR63*0.21,0)</f>
        <v>#REF!</v>
      </c>
      <c r="KPS114" s="632" t="e">
        <f>(IF(KPS47-#REF!&lt;0,0,KPS47-#REF!)+#REF!)*1.21+IF($D$5="Koncesija",-KPS63*0.21,0)</f>
        <v>#REF!</v>
      </c>
      <c r="KPT114" s="632" t="e">
        <f>(IF(KPT47-#REF!&lt;0,0,KPT47-#REF!)+#REF!)*1.21+IF($D$5="Koncesija",-KPT63*0.21,0)</f>
        <v>#REF!</v>
      </c>
      <c r="KPU114" s="632" t="e">
        <f>(IF(KPU47-#REF!&lt;0,0,KPU47-#REF!)+#REF!)*1.21+IF($D$5="Koncesija",-KPU63*0.21,0)</f>
        <v>#REF!</v>
      </c>
      <c r="KPV114" s="632" t="e">
        <f>(IF(KPV47-#REF!&lt;0,0,KPV47-#REF!)+#REF!)*1.21+IF($D$5="Koncesija",-KPV63*0.21,0)</f>
        <v>#REF!</v>
      </c>
      <c r="KPW114" s="632" t="e">
        <f>(IF(KPW47-#REF!&lt;0,0,KPW47-#REF!)+#REF!)*1.21+IF($D$5="Koncesija",-KPW63*0.21,0)</f>
        <v>#REF!</v>
      </c>
      <c r="KPX114" s="632" t="e">
        <f>(IF(KPX47-#REF!&lt;0,0,KPX47-#REF!)+#REF!)*1.21+IF($D$5="Koncesija",-KPX63*0.21,0)</f>
        <v>#REF!</v>
      </c>
      <c r="KPY114" s="632" t="e">
        <f>(IF(KPY47-#REF!&lt;0,0,KPY47-#REF!)+#REF!)*1.21+IF($D$5="Koncesija",-KPY63*0.21,0)</f>
        <v>#REF!</v>
      </c>
      <c r="KPZ114" s="632" t="e">
        <f>(IF(KPZ47-#REF!&lt;0,0,KPZ47-#REF!)+#REF!)*1.21+IF($D$5="Koncesija",-KPZ63*0.21,0)</f>
        <v>#REF!</v>
      </c>
      <c r="KQA114" s="632" t="e">
        <f>(IF(KQA47-#REF!&lt;0,0,KQA47-#REF!)+#REF!)*1.21+IF($D$5="Koncesija",-KQA63*0.21,0)</f>
        <v>#REF!</v>
      </c>
      <c r="KQB114" s="632" t="e">
        <f>(IF(KQB47-#REF!&lt;0,0,KQB47-#REF!)+#REF!)*1.21+IF($D$5="Koncesija",-KQB63*0.21,0)</f>
        <v>#REF!</v>
      </c>
      <c r="KQC114" s="632" t="e">
        <f>(IF(KQC47-#REF!&lt;0,0,KQC47-#REF!)+#REF!)*1.21+IF($D$5="Koncesija",-KQC63*0.21,0)</f>
        <v>#REF!</v>
      </c>
      <c r="KQD114" s="632" t="e">
        <f>(IF(KQD47-#REF!&lt;0,0,KQD47-#REF!)+#REF!)*1.21+IF($D$5="Koncesija",-KQD63*0.21,0)</f>
        <v>#REF!</v>
      </c>
      <c r="KQE114" s="632" t="e">
        <f>(IF(KQE47-#REF!&lt;0,0,KQE47-#REF!)+#REF!)*1.21+IF($D$5="Koncesija",-KQE63*0.21,0)</f>
        <v>#REF!</v>
      </c>
      <c r="KQF114" s="632" t="e">
        <f>(IF(KQF47-#REF!&lt;0,0,KQF47-#REF!)+#REF!)*1.21+IF($D$5="Koncesija",-KQF63*0.21,0)</f>
        <v>#REF!</v>
      </c>
      <c r="KQG114" s="632" t="e">
        <f>(IF(KQG47-#REF!&lt;0,0,KQG47-#REF!)+#REF!)*1.21+IF($D$5="Koncesija",-KQG63*0.21,0)</f>
        <v>#REF!</v>
      </c>
      <c r="KQH114" s="632" t="e">
        <f>(IF(KQH47-#REF!&lt;0,0,KQH47-#REF!)+#REF!)*1.21+IF($D$5="Koncesija",-KQH63*0.21,0)</f>
        <v>#REF!</v>
      </c>
      <c r="KQI114" s="632" t="e">
        <f>(IF(KQI47-#REF!&lt;0,0,KQI47-#REF!)+#REF!)*1.21+IF($D$5="Koncesija",-KQI63*0.21,0)</f>
        <v>#REF!</v>
      </c>
      <c r="KQJ114" s="632" t="e">
        <f>(IF(KQJ47-#REF!&lt;0,0,KQJ47-#REF!)+#REF!)*1.21+IF($D$5="Koncesija",-KQJ63*0.21,0)</f>
        <v>#REF!</v>
      </c>
      <c r="KQK114" s="632" t="e">
        <f>(IF(KQK47-#REF!&lt;0,0,KQK47-#REF!)+#REF!)*1.21+IF($D$5="Koncesija",-KQK63*0.21,0)</f>
        <v>#REF!</v>
      </c>
      <c r="KQL114" s="632" t="e">
        <f>(IF(KQL47-#REF!&lt;0,0,KQL47-#REF!)+#REF!)*1.21+IF($D$5="Koncesija",-KQL63*0.21,0)</f>
        <v>#REF!</v>
      </c>
      <c r="KQM114" s="632" t="e">
        <f>(IF(KQM47-#REF!&lt;0,0,KQM47-#REF!)+#REF!)*1.21+IF($D$5="Koncesija",-KQM63*0.21,0)</f>
        <v>#REF!</v>
      </c>
      <c r="KQN114" s="632" t="e">
        <f>(IF(KQN47-#REF!&lt;0,0,KQN47-#REF!)+#REF!)*1.21+IF($D$5="Koncesija",-KQN63*0.21,0)</f>
        <v>#REF!</v>
      </c>
      <c r="KQO114" s="632" t="e">
        <f>(IF(KQO47-#REF!&lt;0,0,KQO47-#REF!)+#REF!)*1.21+IF($D$5="Koncesija",-KQO63*0.21,0)</f>
        <v>#REF!</v>
      </c>
      <c r="KQP114" s="632" t="e">
        <f>(IF(KQP47-#REF!&lt;0,0,KQP47-#REF!)+#REF!)*1.21+IF($D$5="Koncesija",-KQP63*0.21,0)</f>
        <v>#REF!</v>
      </c>
      <c r="KQQ114" s="632" t="e">
        <f>(IF(KQQ47-#REF!&lt;0,0,KQQ47-#REF!)+#REF!)*1.21+IF($D$5="Koncesija",-KQQ63*0.21,0)</f>
        <v>#REF!</v>
      </c>
      <c r="KQR114" s="632" t="e">
        <f>(IF(KQR47-#REF!&lt;0,0,KQR47-#REF!)+#REF!)*1.21+IF($D$5="Koncesija",-KQR63*0.21,0)</f>
        <v>#REF!</v>
      </c>
      <c r="KQS114" s="632" t="e">
        <f>(IF(KQS47-#REF!&lt;0,0,KQS47-#REF!)+#REF!)*1.21+IF($D$5="Koncesija",-KQS63*0.21,0)</f>
        <v>#REF!</v>
      </c>
      <c r="KQT114" s="632" t="e">
        <f>(IF(KQT47-#REF!&lt;0,0,KQT47-#REF!)+#REF!)*1.21+IF($D$5="Koncesija",-KQT63*0.21,0)</f>
        <v>#REF!</v>
      </c>
      <c r="KQU114" s="632" t="e">
        <f>(IF(KQU47-#REF!&lt;0,0,KQU47-#REF!)+#REF!)*1.21+IF($D$5="Koncesija",-KQU63*0.21,0)</f>
        <v>#REF!</v>
      </c>
      <c r="KQV114" s="632" t="e">
        <f>(IF(KQV47-#REF!&lt;0,0,KQV47-#REF!)+#REF!)*1.21+IF($D$5="Koncesija",-KQV63*0.21,0)</f>
        <v>#REF!</v>
      </c>
      <c r="KQW114" s="632" t="e">
        <f>(IF(KQW47-#REF!&lt;0,0,KQW47-#REF!)+#REF!)*1.21+IF($D$5="Koncesija",-KQW63*0.21,0)</f>
        <v>#REF!</v>
      </c>
      <c r="KQX114" s="632" t="e">
        <f>(IF(KQX47-#REF!&lt;0,0,KQX47-#REF!)+#REF!)*1.21+IF($D$5="Koncesija",-KQX63*0.21,0)</f>
        <v>#REF!</v>
      </c>
      <c r="KQY114" s="632" t="e">
        <f>(IF(KQY47-#REF!&lt;0,0,KQY47-#REF!)+#REF!)*1.21+IF($D$5="Koncesija",-KQY63*0.21,0)</f>
        <v>#REF!</v>
      </c>
      <c r="KQZ114" s="632" t="e">
        <f>(IF(KQZ47-#REF!&lt;0,0,KQZ47-#REF!)+#REF!)*1.21+IF($D$5="Koncesija",-KQZ63*0.21,0)</f>
        <v>#REF!</v>
      </c>
      <c r="KRA114" s="632" t="e">
        <f>(IF(KRA47-#REF!&lt;0,0,KRA47-#REF!)+#REF!)*1.21+IF($D$5="Koncesija",-KRA63*0.21,0)</f>
        <v>#REF!</v>
      </c>
      <c r="KRB114" s="632" t="e">
        <f>(IF(KRB47-#REF!&lt;0,0,KRB47-#REF!)+#REF!)*1.21+IF($D$5="Koncesija",-KRB63*0.21,0)</f>
        <v>#REF!</v>
      </c>
      <c r="KRC114" s="632" t="e">
        <f>(IF(KRC47-#REF!&lt;0,0,KRC47-#REF!)+#REF!)*1.21+IF($D$5="Koncesija",-KRC63*0.21,0)</f>
        <v>#REF!</v>
      </c>
      <c r="KRD114" s="632" t="e">
        <f>(IF(KRD47-#REF!&lt;0,0,KRD47-#REF!)+#REF!)*1.21+IF($D$5="Koncesija",-KRD63*0.21,0)</f>
        <v>#REF!</v>
      </c>
      <c r="KRE114" s="632" t="e">
        <f>(IF(KRE47-#REF!&lt;0,0,KRE47-#REF!)+#REF!)*1.21+IF($D$5="Koncesija",-KRE63*0.21,0)</f>
        <v>#REF!</v>
      </c>
      <c r="KRF114" s="632" t="e">
        <f>(IF(KRF47-#REF!&lt;0,0,KRF47-#REF!)+#REF!)*1.21+IF($D$5="Koncesija",-KRF63*0.21,0)</f>
        <v>#REF!</v>
      </c>
      <c r="KRG114" s="632" t="e">
        <f>(IF(KRG47-#REF!&lt;0,0,KRG47-#REF!)+#REF!)*1.21+IF($D$5="Koncesija",-KRG63*0.21,0)</f>
        <v>#REF!</v>
      </c>
      <c r="KRH114" s="632" t="e">
        <f>(IF(KRH47-#REF!&lt;0,0,KRH47-#REF!)+#REF!)*1.21+IF($D$5="Koncesija",-KRH63*0.21,0)</f>
        <v>#REF!</v>
      </c>
      <c r="KRI114" s="632" t="e">
        <f>(IF(KRI47-#REF!&lt;0,0,KRI47-#REF!)+#REF!)*1.21+IF($D$5="Koncesija",-KRI63*0.21,0)</f>
        <v>#REF!</v>
      </c>
      <c r="KRJ114" s="632" t="e">
        <f>(IF(KRJ47-#REF!&lt;0,0,KRJ47-#REF!)+#REF!)*1.21+IF($D$5="Koncesija",-KRJ63*0.21,0)</f>
        <v>#REF!</v>
      </c>
      <c r="KRK114" s="632" t="e">
        <f>(IF(KRK47-#REF!&lt;0,0,KRK47-#REF!)+#REF!)*1.21+IF($D$5="Koncesija",-KRK63*0.21,0)</f>
        <v>#REF!</v>
      </c>
      <c r="KRL114" s="632" t="e">
        <f>(IF(KRL47-#REF!&lt;0,0,KRL47-#REF!)+#REF!)*1.21+IF($D$5="Koncesija",-KRL63*0.21,0)</f>
        <v>#REF!</v>
      </c>
      <c r="KRM114" s="632" t="e">
        <f>(IF(KRM47-#REF!&lt;0,0,KRM47-#REF!)+#REF!)*1.21+IF($D$5="Koncesija",-KRM63*0.21,0)</f>
        <v>#REF!</v>
      </c>
      <c r="KRN114" s="632" t="e">
        <f>(IF(KRN47-#REF!&lt;0,0,KRN47-#REF!)+#REF!)*1.21+IF($D$5="Koncesija",-KRN63*0.21,0)</f>
        <v>#REF!</v>
      </c>
      <c r="KRO114" s="632" t="e">
        <f>(IF(KRO47-#REF!&lt;0,0,KRO47-#REF!)+#REF!)*1.21+IF($D$5="Koncesija",-KRO63*0.21,0)</f>
        <v>#REF!</v>
      </c>
      <c r="KRP114" s="632" t="e">
        <f>(IF(KRP47-#REF!&lt;0,0,KRP47-#REF!)+#REF!)*1.21+IF($D$5="Koncesija",-KRP63*0.21,0)</f>
        <v>#REF!</v>
      </c>
      <c r="KRQ114" s="632" t="e">
        <f>(IF(KRQ47-#REF!&lt;0,0,KRQ47-#REF!)+#REF!)*1.21+IF($D$5="Koncesija",-KRQ63*0.21,0)</f>
        <v>#REF!</v>
      </c>
      <c r="KRR114" s="632" t="e">
        <f>(IF(KRR47-#REF!&lt;0,0,KRR47-#REF!)+#REF!)*1.21+IF($D$5="Koncesija",-KRR63*0.21,0)</f>
        <v>#REF!</v>
      </c>
      <c r="KRS114" s="632" t="e">
        <f>(IF(KRS47-#REF!&lt;0,0,KRS47-#REF!)+#REF!)*1.21+IF($D$5="Koncesija",-KRS63*0.21,0)</f>
        <v>#REF!</v>
      </c>
      <c r="KRT114" s="632" t="e">
        <f>(IF(KRT47-#REF!&lt;0,0,KRT47-#REF!)+#REF!)*1.21+IF($D$5="Koncesija",-KRT63*0.21,0)</f>
        <v>#REF!</v>
      </c>
      <c r="KRU114" s="632" t="e">
        <f>(IF(KRU47-#REF!&lt;0,0,KRU47-#REF!)+#REF!)*1.21+IF($D$5="Koncesija",-KRU63*0.21,0)</f>
        <v>#REF!</v>
      </c>
      <c r="KRV114" s="632" t="e">
        <f>(IF(KRV47-#REF!&lt;0,0,KRV47-#REF!)+#REF!)*1.21+IF($D$5="Koncesija",-KRV63*0.21,0)</f>
        <v>#REF!</v>
      </c>
      <c r="KRW114" s="632" t="e">
        <f>(IF(KRW47-#REF!&lt;0,0,KRW47-#REF!)+#REF!)*1.21+IF($D$5="Koncesija",-KRW63*0.21,0)</f>
        <v>#REF!</v>
      </c>
      <c r="KRX114" s="632" t="e">
        <f>(IF(KRX47-#REF!&lt;0,0,KRX47-#REF!)+#REF!)*1.21+IF($D$5="Koncesija",-KRX63*0.21,0)</f>
        <v>#REF!</v>
      </c>
      <c r="KRY114" s="632" t="e">
        <f>(IF(KRY47-#REF!&lt;0,0,KRY47-#REF!)+#REF!)*1.21+IF($D$5="Koncesija",-KRY63*0.21,0)</f>
        <v>#REF!</v>
      </c>
      <c r="KRZ114" s="632" t="e">
        <f>(IF(KRZ47-#REF!&lt;0,0,KRZ47-#REF!)+#REF!)*1.21+IF($D$5="Koncesija",-KRZ63*0.21,0)</f>
        <v>#REF!</v>
      </c>
      <c r="KSA114" s="632" t="e">
        <f>(IF(KSA47-#REF!&lt;0,0,KSA47-#REF!)+#REF!)*1.21+IF($D$5="Koncesija",-KSA63*0.21,0)</f>
        <v>#REF!</v>
      </c>
      <c r="KSB114" s="632" t="e">
        <f>(IF(KSB47-#REF!&lt;0,0,KSB47-#REF!)+#REF!)*1.21+IF($D$5="Koncesija",-KSB63*0.21,0)</f>
        <v>#REF!</v>
      </c>
      <c r="KSC114" s="632" t="e">
        <f>(IF(KSC47-#REF!&lt;0,0,KSC47-#REF!)+#REF!)*1.21+IF($D$5="Koncesija",-KSC63*0.21,0)</f>
        <v>#REF!</v>
      </c>
      <c r="KSD114" s="632" t="e">
        <f>(IF(KSD47-#REF!&lt;0,0,KSD47-#REF!)+#REF!)*1.21+IF($D$5="Koncesija",-KSD63*0.21,0)</f>
        <v>#REF!</v>
      </c>
      <c r="KSE114" s="632" t="e">
        <f>(IF(KSE47-#REF!&lt;0,0,KSE47-#REF!)+#REF!)*1.21+IF($D$5="Koncesija",-KSE63*0.21,0)</f>
        <v>#REF!</v>
      </c>
      <c r="KSF114" s="632" t="e">
        <f>(IF(KSF47-#REF!&lt;0,0,KSF47-#REF!)+#REF!)*1.21+IF($D$5="Koncesija",-KSF63*0.21,0)</f>
        <v>#REF!</v>
      </c>
      <c r="KSG114" s="632" t="e">
        <f>(IF(KSG47-#REF!&lt;0,0,KSG47-#REF!)+#REF!)*1.21+IF($D$5="Koncesija",-KSG63*0.21,0)</f>
        <v>#REF!</v>
      </c>
      <c r="KSH114" s="632" t="e">
        <f>(IF(KSH47-#REF!&lt;0,0,KSH47-#REF!)+#REF!)*1.21+IF($D$5="Koncesija",-KSH63*0.21,0)</f>
        <v>#REF!</v>
      </c>
      <c r="KSI114" s="632" t="e">
        <f>(IF(KSI47-#REF!&lt;0,0,KSI47-#REF!)+#REF!)*1.21+IF($D$5="Koncesija",-KSI63*0.21,0)</f>
        <v>#REF!</v>
      </c>
      <c r="KSJ114" s="632" t="e">
        <f>(IF(KSJ47-#REF!&lt;0,0,KSJ47-#REF!)+#REF!)*1.21+IF($D$5="Koncesija",-KSJ63*0.21,0)</f>
        <v>#REF!</v>
      </c>
      <c r="KSK114" s="632" t="e">
        <f>(IF(KSK47-#REF!&lt;0,0,KSK47-#REF!)+#REF!)*1.21+IF($D$5="Koncesija",-KSK63*0.21,0)</f>
        <v>#REF!</v>
      </c>
      <c r="KSL114" s="632" t="e">
        <f>(IF(KSL47-#REF!&lt;0,0,KSL47-#REF!)+#REF!)*1.21+IF($D$5="Koncesija",-KSL63*0.21,0)</f>
        <v>#REF!</v>
      </c>
      <c r="KSM114" s="632" t="e">
        <f>(IF(KSM47-#REF!&lt;0,0,KSM47-#REF!)+#REF!)*1.21+IF($D$5="Koncesija",-KSM63*0.21,0)</f>
        <v>#REF!</v>
      </c>
      <c r="KSN114" s="632" t="e">
        <f>(IF(KSN47-#REF!&lt;0,0,KSN47-#REF!)+#REF!)*1.21+IF($D$5="Koncesija",-KSN63*0.21,0)</f>
        <v>#REF!</v>
      </c>
      <c r="KSO114" s="632" t="e">
        <f>(IF(KSO47-#REF!&lt;0,0,KSO47-#REF!)+#REF!)*1.21+IF($D$5="Koncesija",-KSO63*0.21,0)</f>
        <v>#REF!</v>
      </c>
      <c r="KSP114" s="632" t="e">
        <f>(IF(KSP47-#REF!&lt;0,0,KSP47-#REF!)+#REF!)*1.21+IF($D$5="Koncesija",-KSP63*0.21,0)</f>
        <v>#REF!</v>
      </c>
      <c r="KSQ114" s="632" t="e">
        <f>(IF(KSQ47-#REF!&lt;0,0,KSQ47-#REF!)+#REF!)*1.21+IF($D$5="Koncesija",-KSQ63*0.21,0)</f>
        <v>#REF!</v>
      </c>
      <c r="KSR114" s="632" t="e">
        <f>(IF(KSR47-#REF!&lt;0,0,KSR47-#REF!)+#REF!)*1.21+IF($D$5="Koncesija",-KSR63*0.21,0)</f>
        <v>#REF!</v>
      </c>
      <c r="KSS114" s="632" t="e">
        <f>(IF(KSS47-#REF!&lt;0,0,KSS47-#REF!)+#REF!)*1.21+IF($D$5="Koncesija",-KSS63*0.21,0)</f>
        <v>#REF!</v>
      </c>
      <c r="KST114" s="632" t="e">
        <f>(IF(KST47-#REF!&lt;0,0,KST47-#REF!)+#REF!)*1.21+IF($D$5="Koncesija",-KST63*0.21,0)</f>
        <v>#REF!</v>
      </c>
      <c r="KSU114" s="632" t="e">
        <f>(IF(KSU47-#REF!&lt;0,0,KSU47-#REF!)+#REF!)*1.21+IF($D$5="Koncesija",-KSU63*0.21,0)</f>
        <v>#REF!</v>
      </c>
      <c r="KSV114" s="632" t="e">
        <f>(IF(KSV47-#REF!&lt;0,0,KSV47-#REF!)+#REF!)*1.21+IF($D$5="Koncesija",-KSV63*0.21,0)</f>
        <v>#REF!</v>
      </c>
      <c r="KSW114" s="632" t="e">
        <f>(IF(KSW47-#REF!&lt;0,0,KSW47-#REF!)+#REF!)*1.21+IF($D$5="Koncesija",-KSW63*0.21,0)</f>
        <v>#REF!</v>
      </c>
      <c r="KSX114" s="632" t="e">
        <f>(IF(KSX47-#REF!&lt;0,0,KSX47-#REF!)+#REF!)*1.21+IF($D$5="Koncesija",-KSX63*0.21,0)</f>
        <v>#REF!</v>
      </c>
      <c r="KSY114" s="632" t="e">
        <f>(IF(KSY47-#REF!&lt;0,0,KSY47-#REF!)+#REF!)*1.21+IF($D$5="Koncesija",-KSY63*0.21,0)</f>
        <v>#REF!</v>
      </c>
      <c r="KSZ114" s="632" t="e">
        <f>(IF(KSZ47-#REF!&lt;0,0,KSZ47-#REF!)+#REF!)*1.21+IF($D$5="Koncesija",-KSZ63*0.21,0)</f>
        <v>#REF!</v>
      </c>
      <c r="KTA114" s="632" t="e">
        <f>(IF(KTA47-#REF!&lt;0,0,KTA47-#REF!)+#REF!)*1.21+IF($D$5="Koncesija",-KTA63*0.21,0)</f>
        <v>#REF!</v>
      </c>
      <c r="KTB114" s="632" t="e">
        <f>(IF(KTB47-#REF!&lt;0,0,KTB47-#REF!)+#REF!)*1.21+IF($D$5="Koncesija",-KTB63*0.21,0)</f>
        <v>#REF!</v>
      </c>
      <c r="KTC114" s="632" t="e">
        <f>(IF(KTC47-#REF!&lt;0,0,KTC47-#REF!)+#REF!)*1.21+IF($D$5="Koncesija",-KTC63*0.21,0)</f>
        <v>#REF!</v>
      </c>
      <c r="KTD114" s="632" t="e">
        <f>(IF(KTD47-#REF!&lt;0,0,KTD47-#REF!)+#REF!)*1.21+IF($D$5="Koncesija",-KTD63*0.21,0)</f>
        <v>#REF!</v>
      </c>
      <c r="KTE114" s="632" t="e">
        <f>(IF(KTE47-#REF!&lt;0,0,KTE47-#REF!)+#REF!)*1.21+IF($D$5="Koncesija",-KTE63*0.21,0)</f>
        <v>#REF!</v>
      </c>
      <c r="KTF114" s="632" t="e">
        <f>(IF(KTF47-#REF!&lt;0,0,KTF47-#REF!)+#REF!)*1.21+IF($D$5="Koncesija",-KTF63*0.21,0)</f>
        <v>#REF!</v>
      </c>
      <c r="KTG114" s="632" t="e">
        <f>(IF(KTG47-#REF!&lt;0,0,KTG47-#REF!)+#REF!)*1.21+IF($D$5="Koncesija",-KTG63*0.21,0)</f>
        <v>#REF!</v>
      </c>
      <c r="KTH114" s="632" t="e">
        <f>(IF(KTH47-#REF!&lt;0,0,KTH47-#REF!)+#REF!)*1.21+IF($D$5="Koncesija",-KTH63*0.21,0)</f>
        <v>#REF!</v>
      </c>
      <c r="KTI114" s="632" t="e">
        <f>(IF(KTI47-#REF!&lt;0,0,KTI47-#REF!)+#REF!)*1.21+IF($D$5="Koncesija",-KTI63*0.21,0)</f>
        <v>#REF!</v>
      </c>
      <c r="KTJ114" s="632" t="e">
        <f>(IF(KTJ47-#REF!&lt;0,0,KTJ47-#REF!)+#REF!)*1.21+IF($D$5="Koncesija",-KTJ63*0.21,0)</f>
        <v>#REF!</v>
      </c>
      <c r="KTK114" s="632" t="e">
        <f>(IF(KTK47-#REF!&lt;0,0,KTK47-#REF!)+#REF!)*1.21+IF($D$5="Koncesija",-KTK63*0.21,0)</f>
        <v>#REF!</v>
      </c>
      <c r="KTL114" s="632" t="e">
        <f>(IF(KTL47-#REF!&lt;0,0,KTL47-#REF!)+#REF!)*1.21+IF($D$5="Koncesija",-KTL63*0.21,0)</f>
        <v>#REF!</v>
      </c>
      <c r="KTM114" s="632" t="e">
        <f>(IF(KTM47-#REF!&lt;0,0,KTM47-#REF!)+#REF!)*1.21+IF($D$5="Koncesija",-KTM63*0.21,0)</f>
        <v>#REF!</v>
      </c>
      <c r="KTN114" s="632" t="e">
        <f>(IF(KTN47-#REF!&lt;0,0,KTN47-#REF!)+#REF!)*1.21+IF($D$5="Koncesija",-KTN63*0.21,0)</f>
        <v>#REF!</v>
      </c>
      <c r="KTO114" s="632" t="e">
        <f>(IF(KTO47-#REF!&lt;0,0,KTO47-#REF!)+#REF!)*1.21+IF($D$5="Koncesija",-KTO63*0.21,0)</f>
        <v>#REF!</v>
      </c>
      <c r="KTP114" s="632" t="e">
        <f>(IF(KTP47-#REF!&lt;0,0,KTP47-#REF!)+#REF!)*1.21+IF($D$5="Koncesija",-KTP63*0.21,0)</f>
        <v>#REF!</v>
      </c>
      <c r="KTQ114" s="632" t="e">
        <f>(IF(KTQ47-#REF!&lt;0,0,KTQ47-#REF!)+#REF!)*1.21+IF($D$5="Koncesija",-KTQ63*0.21,0)</f>
        <v>#REF!</v>
      </c>
      <c r="KTR114" s="632" t="e">
        <f>(IF(KTR47-#REF!&lt;0,0,KTR47-#REF!)+#REF!)*1.21+IF($D$5="Koncesija",-KTR63*0.21,0)</f>
        <v>#REF!</v>
      </c>
      <c r="KTS114" s="632" t="e">
        <f>(IF(KTS47-#REF!&lt;0,0,KTS47-#REF!)+#REF!)*1.21+IF($D$5="Koncesija",-KTS63*0.21,0)</f>
        <v>#REF!</v>
      </c>
      <c r="KTT114" s="632" t="e">
        <f>(IF(KTT47-#REF!&lt;0,0,KTT47-#REF!)+#REF!)*1.21+IF($D$5="Koncesija",-KTT63*0.21,0)</f>
        <v>#REF!</v>
      </c>
      <c r="KTU114" s="632" t="e">
        <f>(IF(KTU47-#REF!&lt;0,0,KTU47-#REF!)+#REF!)*1.21+IF($D$5="Koncesija",-KTU63*0.21,0)</f>
        <v>#REF!</v>
      </c>
      <c r="KTV114" s="632" t="e">
        <f>(IF(KTV47-#REF!&lt;0,0,KTV47-#REF!)+#REF!)*1.21+IF($D$5="Koncesija",-KTV63*0.21,0)</f>
        <v>#REF!</v>
      </c>
      <c r="KTW114" s="632" t="e">
        <f>(IF(KTW47-#REF!&lt;0,0,KTW47-#REF!)+#REF!)*1.21+IF($D$5="Koncesija",-KTW63*0.21,0)</f>
        <v>#REF!</v>
      </c>
      <c r="KTX114" s="632" t="e">
        <f>(IF(KTX47-#REF!&lt;0,0,KTX47-#REF!)+#REF!)*1.21+IF($D$5="Koncesija",-KTX63*0.21,0)</f>
        <v>#REF!</v>
      </c>
      <c r="KTY114" s="632" t="e">
        <f>(IF(KTY47-#REF!&lt;0,0,KTY47-#REF!)+#REF!)*1.21+IF($D$5="Koncesija",-KTY63*0.21,0)</f>
        <v>#REF!</v>
      </c>
      <c r="KTZ114" s="632" t="e">
        <f>(IF(KTZ47-#REF!&lt;0,0,KTZ47-#REF!)+#REF!)*1.21+IF($D$5="Koncesija",-KTZ63*0.21,0)</f>
        <v>#REF!</v>
      </c>
      <c r="KUA114" s="632" t="e">
        <f>(IF(KUA47-#REF!&lt;0,0,KUA47-#REF!)+#REF!)*1.21+IF($D$5="Koncesija",-KUA63*0.21,0)</f>
        <v>#REF!</v>
      </c>
      <c r="KUB114" s="632" t="e">
        <f>(IF(KUB47-#REF!&lt;0,0,KUB47-#REF!)+#REF!)*1.21+IF($D$5="Koncesija",-KUB63*0.21,0)</f>
        <v>#REF!</v>
      </c>
      <c r="KUC114" s="632" t="e">
        <f>(IF(KUC47-#REF!&lt;0,0,KUC47-#REF!)+#REF!)*1.21+IF($D$5="Koncesija",-KUC63*0.21,0)</f>
        <v>#REF!</v>
      </c>
      <c r="KUD114" s="632" t="e">
        <f>(IF(KUD47-#REF!&lt;0,0,KUD47-#REF!)+#REF!)*1.21+IF($D$5="Koncesija",-KUD63*0.21,0)</f>
        <v>#REF!</v>
      </c>
      <c r="KUE114" s="632" t="e">
        <f>(IF(KUE47-#REF!&lt;0,0,KUE47-#REF!)+#REF!)*1.21+IF($D$5="Koncesija",-KUE63*0.21,0)</f>
        <v>#REF!</v>
      </c>
      <c r="KUF114" s="632" t="e">
        <f>(IF(KUF47-#REF!&lt;0,0,KUF47-#REF!)+#REF!)*1.21+IF($D$5="Koncesija",-KUF63*0.21,0)</f>
        <v>#REF!</v>
      </c>
      <c r="KUG114" s="632" t="e">
        <f>(IF(KUG47-#REF!&lt;0,0,KUG47-#REF!)+#REF!)*1.21+IF($D$5="Koncesija",-KUG63*0.21,0)</f>
        <v>#REF!</v>
      </c>
      <c r="KUH114" s="632" t="e">
        <f>(IF(KUH47-#REF!&lt;0,0,KUH47-#REF!)+#REF!)*1.21+IF($D$5="Koncesija",-KUH63*0.21,0)</f>
        <v>#REF!</v>
      </c>
      <c r="KUI114" s="632" t="e">
        <f>(IF(KUI47-#REF!&lt;0,0,KUI47-#REF!)+#REF!)*1.21+IF($D$5="Koncesija",-KUI63*0.21,0)</f>
        <v>#REF!</v>
      </c>
      <c r="KUJ114" s="632" t="e">
        <f>(IF(KUJ47-#REF!&lt;0,0,KUJ47-#REF!)+#REF!)*1.21+IF($D$5="Koncesija",-KUJ63*0.21,0)</f>
        <v>#REF!</v>
      </c>
      <c r="KUK114" s="632" t="e">
        <f>(IF(KUK47-#REF!&lt;0,0,KUK47-#REF!)+#REF!)*1.21+IF($D$5="Koncesija",-KUK63*0.21,0)</f>
        <v>#REF!</v>
      </c>
      <c r="KUL114" s="632" t="e">
        <f>(IF(KUL47-#REF!&lt;0,0,KUL47-#REF!)+#REF!)*1.21+IF($D$5="Koncesija",-KUL63*0.21,0)</f>
        <v>#REF!</v>
      </c>
      <c r="KUM114" s="632" t="e">
        <f>(IF(KUM47-#REF!&lt;0,0,KUM47-#REF!)+#REF!)*1.21+IF($D$5="Koncesija",-KUM63*0.21,0)</f>
        <v>#REF!</v>
      </c>
      <c r="KUN114" s="632" t="e">
        <f>(IF(KUN47-#REF!&lt;0,0,KUN47-#REF!)+#REF!)*1.21+IF($D$5="Koncesija",-KUN63*0.21,0)</f>
        <v>#REF!</v>
      </c>
      <c r="KUO114" s="632" t="e">
        <f>(IF(KUO47-#REF!&lt;0,0,KUO47-#REF!)+#REF!)*1.21+IF($D$5="Koncesija",-KUO63*0.21,0)</f>
        <v>#REF!</v>
      </c>
      <c r="KUP114" s="632" t="e">
        <f>(IF(KUP47-#REF!&lt;0,0,KUP47-#REF!)+#REF!)*1.21+IF($D$5="Koncesija",-KUP63*0.21,0)</f>
        <v>#REF!</v>
      </c>
      <c r="KUQ114" s="632" t="e">
        <f>(IF(KUQ47-#REF!&lt;0,0,KUQ47-#REF!)+#REF!)*1.21+IF($D$5="Koncesija",-KUQ63*0.21,0)</f>
        <v>#REF!</v>
      </c>
      <c r="KUR114" s="632" t="e">
        <f>(IF(KUR47-#REF!&lt;0,0,KUR47-#REF!)+#REF!)*1.21+IF($D$5="Koncesija",-KUR63*0.21,0)</f>
        <v>#REF!</v>
      </c>
      <c r="KUS114" s="632" t="e">
        <f>(IF(KUS47-#REF!&lt;0,0,KUS47-#REF!)+#REF!)*1.21+IF($D$5="Koncesija",-KUS63*0.21,0)</f>
        <v>#REF!</v>
      </c>
      <c r="KUT114" s="632" t="e">
        <f>(IF(KUT47-#REF!&lt;0,0,KUT47-#REF!)+#REF!)*1.21+IF($D$5="Koncesija",-KUT63*0.21,0)</f>
        <v>#REF!</v>
      </c>
      <c r="KUU114" s="632" t="e">
        <f>(IF(KUU47-#REF!&lt;0,0,KUU47-#REF!)+#REF!)*1.21+IF($D$5="Koncesija",-KUU63*0.21,0)</f>
        <v>#REF!</v>
      </c>
      <c r="KUV114" s="632" t="e">
        <f>(IF(KUV47-#REF!&lt;0,0,KUV47-#REF!)+#REF!)*1.21+IF($D$5="Koncesija",-KUV63*0.21,0)</f>
        <v>#REF!</v>
      </c>
      <c r="KUW114" s="632" t="e">
        <f>(IF(KUW47-#REF!&lt;0,0,KUW47-#REF!)+#REF!)*1.21+IF($D$5="Koncesija",-KUW63*0.21,0)</f>
        <v>#REF!</v>
      </c>
      <c r="KUX114" s="632" t="e">
        <f>(IF(KUX47-#REF!&lt;0,0,KUX47-#REF!)+#REF!)*1.21+IF($D$5="Koncesija",-KUX63*0.21,0)</f>
        <v>#REF!</v>
      </c>
      <c r="KUY114" s="632" t="e">
        <f>(IF(KUY47-#REF!&lt;0,0,KUY47-#REF!)+#REF!)*1.21+IF($D$5="Koncesija",-KUY63*0.21,0)</f>
        <v>#REF!</v>
      </c>
      <c r="KUZ114" s="632" t="e">
        <f>(IF(KUZ47-#REF!&lt;0,0,KUZ47-#REF!)+#REF!)*1.21+IF($D$5="Koncesija",-KUZ63*0.21,0)</f>
        <v>#REF!</v>
      </c>
      <c r="KVA114" s="632" t="e">
        <f>(IF(KVA47-#REF!&lt;0,0,KVA47-#REF!)+#REF!)*1.21+IF($D$5="Koncesija",-KVA63*0.21,0)</f>
        <v>#REF!</v>
      </c>
      <c r="KVB114" s="632" t="e">
        <f>(IF(KVB47-#REF!&lt;0,0,KVB47-#REF!)+#REF!)*1.21+IF($D$5="Koncesija",-KVB63*0.21,0)</f>
        <v>#REF!</v>
      </c>
      <c r="KVC114" s="632" t="e">
        <f>(IF(KVC47-#REF!&lt;0,0,KVC47-#REF!)+#REF!)*1.21+IF($D$5="Koncesija",-KVC63*0.21,0)</f>
        <v>#REF!</v>
      </c>
      <c r="KVD114" s="632" t="e">
        <f>(IF(KVD47-#REF!&lt;0,0,KVD47-#REF!)+#REF!)*1.21+IF($D$5="Koncesija",-KVD63*0.21,0)</f>
        <v>#REF!</v>
      </c>
      <c r="KVE114" s="632" t="e">
        <f>(IF(KVE47-#REF!&lt;0,0,KVE47-#REF!)+#REF!)*1.21+IF($D$5="Koncesija",-KVE63*0.21,0)</f>
        <v>#REF!</v>
      </c>
      <c r="KVF114" s="632" t="e">
        <f>(IF(KVF47-#REF!&lt;0,0,KVF47-#REF!)+#REF!)*1.21+IF($D$5="Koncesija",-KVF63*0.21,0)</f>
        <v>#REF!</v>
      </c>
      <c r="KVG114" s="632" t="e">
        <f>(IF(KVG47-#REF!&lt;0,0,KVG47-#REF!)+#REF!)*1.21+IF($D$5="Koncesija",-KVG63*0.21,0)</f>
        <v>#REF!</v>
      </c>
      <c r="KVH114" s="632" t="e">
        <f>(IF(KVH47-#REF!&lt;0,0,KVH47-#REF!)+#REF!)*1.21+IF($D$5="Koncesija",-KVH63*0.21,0)</f>
        <v>#REF!</v>
      </c>
      <c r="KVI114" s="632" t="e">
        <f>(IF(KVI47-#REF!&lt;0,0,KVI47-#REF!)+#REF!)*1.21+IF($D$5="Koncesija",-KVI63*0.21,0)</f>
        <v>#REF!</v>
      </c>
      <c r="KVJ114" s="632" t="e">
        <f>(IF(KVJ47-#REF!&lt;0,0,KVJ47-#REF!)+#REF!)*1.21+IF($D$5="Koncesija",-KVJ63*0.21,0)</f>
        <v>#REF!</v>
      </c>
      <c r="KVK114" s="632" t="e">
        <f>(IF(KVK47-#REF!&lt;0,0,KVK47-#REF!)+#REF!)*1.21+IF($D$5="Koncesija",-KVK63*0.21,0)</f>
        <v>#REF!</v>
      </c>
      <c r="KVL114" s="632" t="e">
        <f>(IF(KVL47-#REF!&lt;0,0,KVL47-#REF!)+#REF!)*1.21+IF($D$5="Koncesija",-KVL63*0.21,0)</f>
        <v>#REF!</v>
      </c>
      <c r="KVM114" s="632" t="e">
        <f>(IF(KVM47-#REF!&lt;0,0,KVM47-#REF!)+#REF!)*1.21+IF($D$5="Koncesija",-KVM63*0.21,0)</f>
        <v>#REF!</v>
      </c>
      <c r="KVN114" s="632" t="e">
        <f>(IF(KVN47-#REF!&lt;0,0,KVN47-#REF!)+#REF!)*1.21+IF($D$5="Koncesija",-KVN63*0.21,0)</f>
        <v>#REF!</v>
      </c>
      <c r="KVO114" s="632" t="e">
        <f>(IF(KVO47-#REF!&lt;0,0,KVO47-#REF!)+#REF!)*1.21+IF($D$5="Koncesija",-KVO63*0.21,0)</f>
        <v>#REF!</v>
      </c>
      <c r="KVP114" s="632" t="e">
        <f>(IF(KVP47-#REF!&lt;0,0,KVP47-#REF!)+#REF!)*1.21+IF($D$5="Koncesija",-KVP63*0.21,0)</f>
        <v>#REF!</v>
      </c>
      <c r="KVQ114" s="632" t="e">
        <f>(IF(KVQ47-#REF!&lt;0,0,KVQ47-#REF!)+#REF!)*1.21+IF($D$5="Koncesija",-KVQ63*0.21,0)</f>
        <v>#REF!</v>
      </c>
      <c r="KVR114" s="632" t="e">
        <f>(IF(KVR47-#REF!&lt;0,0,KVR47-#REF!)+#REF!)*1.21+IF($D$5="Koncesija",-KVR63*0.21,0)</f>
        <v>#REF!</v>
      </c>
      <c r="KVS114" s="632" t="e">
        <f>(IF(KVS47-#REF!&lt;0,0,KVS47-#REF!)+#REF!)*1.21+IF($D$5="Koncesija",-KVS63*0.21,0)</f>
        <v>#REF!</v>
      </c>
      <c r="KVT114" s="632" t="e">
        <f>(IF(KVT47-#REF!&lt;0,0,KVT47-#REF!)+#REF!)*1.21+IF($D$5="Koncesija",-KVT63*0.21,0)</f>
        <v>#REF!</v>
      </c>
      <c r="KVU114" s="632" t="e">
        <f>(IF(KVU47-#REF!&lt;0,0,KVU47-#REF!)+#REF!)*1.21+IF($D$5="Koncesija",-KVU63*0.21,0)</f>
        <v>#REF!</v>
      </c>
      <c r="KVV114" s="632" t="e">
        <f>(IF(KVV47-#REF!&lt;0,0,KVV47-#REF!)+#REF!)*1.21+IF($D$5="Koncesija",-KVV63*0.21,0)</f>
        <v>#REF!</v>
      </c>
      <c r="KVW114" s="632" t="e">
        <f>(IF(KVW47-#REF!&lt;0,0,KVW47-#REF!)+#REF!)*1.21+IF($D$5="Koncesija",-KVW63*0.21,0)</f>
        <v>#REF!</v>
      </c>
      <c r="KVX114" s="632" t="e">
        <f>(IF(KVX47-#REF!&lt;0,0,KVX47-#REF!)+#REF!)*1.21+IF($D$5="Koncesija",-KVX63*0.21,0)</f>
        <v>#REF!</v>
      </c>
      <c r="KVY114" s="632" t="e">
        <f>(IF(KVY47-#REF!&lt;0,0,KVY47-#REF!)+#REF!)*1.21+IF($D$5="Koncesija",-KVY63*0.21,0)</f>
        <v>#REF!</v>
      </c>
      <c r="KVZ114" s="632" t="e">
        <f>(IF(KVZ47-#REF!&lt;0,0,KVZ47-#REF!)+#REF!)*1.21+IF($D$5="Koncesija",-KVZ63*0.21,0)</f>
        <v>#REF!</v>
      </c>
      <c r="KWA114" s="632" t="e">
        <f>(IF(KWA47-#REF!&lt;0,0,KWA47-#REF!)+#REF!)*1.21+IF($D$5="Koncesija",-KWA63*0.21,0)</f>
        <v>#REF!</v>
      </c>
      <c r="KWB114" s="632" t="e">
        <f>(IF(KWB47-#REF!&lt;0,0,KWB47-#REF!)+#REF!)*1.21+IF($D$5="Koncesija",-KWB63*0.21,0)</f>
        <v>#REF!</v>
      </c>
      <c r="KWC114" s="632" t="e">
        <f>(IF(KWC47-#REF!&lt;0,0,KWC47-#REF!)+#REF!)*1.21+IF($D$5="Koncesija",-KWC63*0.21,0)</f>
        <v>#REF!</v>
      </c>
      <c r="KWD114" s="632" t="e">
        <f>(IF(KWD47-#REF!&lt;0,0,KWD47-#REF!)+#REF!)*1.21+IF($D$5="Koncesija",-KWD63*0.21,0)</f>
        <v>#REF!</v>
      </c>
      <c r="KWE114" s="632" t="e">
        <f>(IF(KWE47-#REF!&lt;0,0,KWE47-#REF!)+#REF!)*1.21+IF($D$5="Koncesija",-KWE63*0.21,0)</f>
        <v>#REF!</v>
      </c>
      <c r="KWF114" s="632" t="e">
        <f>(IF(KWF47-#REF!&lt;0,0,KWF47-#REF!)+#REF!)*1.21+IF($D$5="Koncesija",-KWF63*0.21,0)</f>
        <v>#REF!</v>
      </c>
      <c r="KWG114" s="632" t="e">
        <f>(IF(KWG47-#REF!&lt;0,0,KWG47-#REF!)+#REF!)*1.21+IF($D$5="Koncesija",-KWG63*0.21,0)</f>
        <v>#REF!</v>
      </c>
      <c r="KWH114" s="632" t="e">
        <f>(IF(KWH47-#REF!&lt;0,0,KWH47-#REF!)+#REF!)*1.21+IF($D$5="Koncesija",-KWH63*0.21,0)</f>
        <v>#REF!</v>
      </c>
      <c r="KWI114" s="632" t="e">
        <f>(IF(KWI47-#REF!&lt;0,0,KWI47-#REF!)+#REF!)*1.21+IF($D$5="Koncesija",-KWI63*0.21,0)</f>
        <v>#REF!</v>
      </c>
      <c r="KWJ114" s="632" t="e">
        <f>(IF(KWJ47-#REF!&lt;0,0,KWJ47-#REF!)+#REF!)*1.21+IF($D$5="Koncesija",-KWJ63*0.21,0)</f>
        <v>#REF!</v>
      </c>
      <c r="KWK114" s="632" t="e">
        <f>(IF(KWK47-#REF!&lt;0,0,KWK47-#REF!)+#REF!)*1.21+IF($D$5="Koncesija",-KWK63*0.21,0)</f>
        <v>#REF!</v>
      </c>
      <c r="KWL114" s="632" t="e">
        <f>(IF(KWL47-#REF!&lt;0,0,KWL47-#REF!)+#REF!)*1.21+IF($D$5="Koncesija",-KWL63*0.21,0)</f>
        <v>#REF!</v>
      </c>
      <c r="KWM114" s="632" t="e">
        <f>(IF(KWM47-#REF!&lt;0,0,KWM47-#REF!)+#REF!)*1.21+IF($D$5="Koncesija",-KWM63*0.21,0)</f>
        <v>#REF!</v>
      </c>
      <c r="KWN114" s="632" t="e">
        <f>(IF(KWN47-#REF!&lt;0,0,KWN47-#REF!)+#REF!)*1.21+IF($D$5="Koncesija",-KWN63*0.21,0)</f>
        <v>#REF!</v>
      </c>
      <c r="KWO114" s="632" t="e">
        <f>(IF(KWO47-#REF!&lt;0,0,KWO47-#REF!)+#REF!)*1.21+IF($D$5="Koncesija",-KWO63*0.21,0)</f>
        <v>#REF!</v>
      </c>
      <c r="KWP114" s="632" t="e">
        <f>(IF(KWP47-#REF!&lt;0,0,KWP47-#REF!)+#REF!)*1.21+IF($D$5="Koncesija",-KWP63*0.21,0)</f>
        <v>#REF!</v>
      </c>
      <c r="KWQ114" s="632" t="e">
        <f>(IF(KWQ47-#REF!&lt;0,0,KWQ47-#REF!)+#REF!)*1.21+IF($D$5="Koncesija",-KWQ63*0.21,0)</f>
        <v>#REF!</v>
      </c>
      <c r="KWR114" s="632" t="e">
        <f>(IF(KWR47-#REF!&lt;0,0,KWR47-#REF!)+#REF!)*1.21+IF($D$5="Koncesija",-KWR63*0.21,0)</f>
        <v>#REF!</v>
      </c>
      <c r="KWS114" s="632" t="e">
        <f>(IF(KWS47-#REF!&lt;0,0,KWS47-#REF!)+#REF!)*1.21+IF($D$5="Koncesija",-KWS63*0.21,0)</f>
        <v>#REF!</v>
      </c>
      <c r="KWT114" s="632" t="e">
        <f>(IF(KWT47-#REF!&lt;0,0,KWT47-#REF!)+#REF!)*1.21+IF($D$5="Koncesija",-KWT63*0.21,0)</f>
        <v>#REF!</v>
      </c>
      <c r="KWU114" s="632" t="e">
        <f>(IF(KWU47-#REF!&lt;0,0,KWU47-#REF!)+#REF!)*1.21+IF($D$5="Koncesija",-KWU63*0.21,0)</f>
        <v>#REF!</v>
      </c>
      <c r="KWV114" s="632" t="e">
        <f>(IF(KWV47-#REF!&lt;0,0,KWV47-#REF!)+#REF!)*1.21+IF($D$5="Koncesija",-KWV63*0.21,0)</f>
        <v>#REF!</v>
      </c>
      <c r="KWW114" s="632" t="e">
        <f>(IF(KWW47-#REF!&lt;0,0,KWW47-#REF!)+#REF!)*1.21+IF($D$5="Koncesija",-KWW63*0.21,0)</f>
        <v>#REF!</v>
      </c>
      <c r="KWX114" s="632" t="e">
        <f>(IF(KWX47-#REF!&lt;0,0,KWX47-#REF!)+#REF!)*1.21+IF($D$5="Koncesija",-KWX63*0.21,0)</f>
        <v>#REF!</v>
      </c>
      <c r="KWY114" s="632" t="e">
        <f>(IF(KWY47-#REF!&lt;0,0,KWY47-#REF!)+#REF!)*1.21+IF($D$5="Koncesija",-KWY63*0.21,0)</f>
        <v>#REF!</v>
      </c>
      <c r="KWZ114" s="632" t="e">
        <f>(IF(KWZ47-#REF!&lt;0,0,KWZ47-#REF!)+#REF!)*1.21+IF($D$5="Koncesija",-KWZ63*0.21,0)</f>
        <v>#REF!</v>
      </c>
      <c r="KXA114" s="632" t="e">
        <f>(IF(KXA47-#REF!&lt;0,0,KXA47-#REF!)+#REF!)*1.21+IF($D$5="Koncesija",-KXA63*0.21,0)</f>
        <v>#REF!</v>
      </c>
      <c r="KXB114" s="632" t="e">
        <f>(IF(KXB47-#REF!&lt;0,0,KXB47-#REF!)+#REF!)*1.21+IF($D$5="Koncesija",-KXB63*0.21,0)</f>
        <v>#REF!</v>
      </c>
      <c r="KXC114" s="632" t="e">
        <f>(IF(KXC47-#REF!&lt;0,0,KXC47-#REF!)+#REF!)*1.21+IF($D$5="Koncesija",-KXC63*0.21,0)</f>
        <v>#REF!</v>
      </c>
      <c r="KXD114" s="632" t="e">
        <f>(IF(KXD47-#REF!&lt;0,0,KXD47-#REF!)+#REF!)*1.21+IF($D$5="Koncesija",-KXD63*0.21,0)</f>
        <v>#REF!</v>
      </c>
      <c r="KXE114" s="632" t="e">
        <f>(IF(KXE47-#REF!&lt;0,0,KXE47-#REF!)+#REF!)*1.21+IF($D$5="Koncesija",-KXE63*0.21,0)</f>
        <v>#REF!</v>
      </c>
      <c r="KXF114" s="632" t="e">
        <f>(IF(KXF47-#REF!&lt;0,0,KXF47-#REF!)+#REF!)*1.21+IF($D$5="Koncesija",-KXF63*0.21,0)</f>
        <v>#REF!</v>
      </c>
      <c r="KXG114" s="632" t="e">
        <f>(IF(KXG47-#REF!&lt;0,0,KXG47-#REF!)+#REF!)*1.21+IF($D$5="Koncesija",-KXG63*0.21,0)</f>
        <v>#REF!</v>
      </c>
      <c r="KXH114" s="632" t="e">
        <f>(IF(KXH47-#REF!&lt;0,0,KXH47-#REF!)+#REF!)*1.21+IF($D$5="Koncesija",-KXH63*0.21,0)</f>
        <v>#REF!</v>
      </c>
      <c r="KXI114" s="632" t="e">
        <f>(IF(KXI47-#REF!&lt;0,0,KXI47-#REF!)+#REF!)*1.21+IF($D$5="Koncesija",-KXI63*0.21,0)</f>
        <v>#REF!</v>
      </c>
      <c r="KXJ114" s="632" t="e">
        <f>(IF(KXJ47-#REF!&lt;0,0,KXJ47-#REF!)+#REF!)*1.21+IF($D$5="Koncesija",-KXJ63*0.21,0)</f>
        <v>#REF!</v>
      </c>
      <c r="KXK114" s="632" t="e">
        <f>(IF(KXK47-#REF!&lt;0,0,KXK47-#REF!)+#REF!)*1.21+IF($D$5="Koncesija",-KXK63*0.21,0)</f>
        <v>#REF!</v>
      </c>
      <c r="KXL114" s="632" t="e">
        <f>(IF(KXL47-#REF!&lt;0,0,KXL47-#REF!)+#REF!)*1.21+IF($D$5="Koncesija",-KXL63*0.21,0)</f>
        <v>#REF!</v>
      </c>
      <c r="KXM114" s="632" t="e">
        <f>(IF(KXM47-#REF!&lt;0,0,KXM47-#REF!)+#REF!)*1.21+IF($D$5="Koncesija",-KXM63*0.21,0)</f>
        <v>#REF!</v>
      </c>
      <c r="KXN114" s="632" t="e">
        <f>(IF(KXN47-#REF!&lt;0,0,KXN47-#REF!)+#REF!)*1.21+IF($D$5="Koncesija",-KXN63*0.21,0)</f>
        <v>#REF!</v>
      </c>
      <c r="KXO114" s="632" t="e">
        <f>(IF(KXO47-#REF!&lt;0,0,KXO47-#REF!)+#REF!)*1.21+IF($D$5="Koncesija",-KXO63*0.21,0)</f>
        <v>#REF!</v>
      </c>
      <c r="KXP114" s="632" t="e">
        <f>(IF(KXP47-#REF!&lt;0,0,KXP47-#REF!)+#REF!)*1.21+IF($D$5="Koncesija",-KXP63*0.21,0)</f>
        <v>#REF!</v>
      </c>
      <c r="KXQ114" s="632" t="e">
        <f>(IF(KXQ47-#REF!&lt;0,0,KXQ47-#REF!)+#REF!)*1.21+IF($D$5="Koncesija",-KXQ63*0.21,0)</f>
        <v>#REF!</v>
      </c>
      <c r="KXR114" s="632" t="e">
        <f>(IF(KXR47-#REF!&lt;0,0,KXR47-#REF!)+#REF!)*1.21+IF($D$5="Koncesija",-KXR63*0.21,0)</f>
        <v>#REF!</v>
      </c>
      <c r="KXS114" s="632" t="e">
        <f>(IF(KXS47-#REF!&lt;0,0,KXS47-#REF!)+#REF!)*1.21+IF($D$5="Koncesija",-KXS63*0.21,0)</f>
        <v>#REF!</v>
      </c>
      <c r="KXT114" s="632" t="e">
        <f>(IF(KXT47-#REF!&lt;0,0,KXT47-#REF!)+#REF!)*1.21+IF($D$5="Koncesija",-KXT63*0.21,0)</f>
        <v>#REF!</v>
      </c>
      <c r="KXU114" s="632" t="e">
        <f>(IF(KXU47-#REF!&lt;0,0,KXU47-#REF!)+#REF!)*1.21+IF($D$5="Koncesija",-KXU63*0.21,0)</f>
        <v>#REF!</v>
      </c>
      <c r="KXV114" s="632" t="e">
        <f>(IF(KXV47-#REF!&lt;0,0,KXV47-#REF!)+#REF!)*1.21+IF($D$5="Koncesija",-KXV63*0.21,0)</f>
        <v>#REF!</v>
      </c>
      <c r="KXW114" s="632" t="e">
        <f>(IF(KXW47-#REF!&lt;0,0,KXW47-#REF!)+#REF!)*1.21+IF($D$5="Koncesija",-KXW63*0.21,0)</f>
        <v>#REF!</v>
      </c>
      <c r="KXX114" s="632" t="e">
        <f>(IF(KXX47-#REF!&lt;0,0,KXX47-#REF!)+#REF!)*1.21+IF($D$5="Koncesija",-KXX63*0.21,0)</f>
        <v>#REF!</v>
      </c>
      <c r="KXY114" s="632" t="e">
        <f>(IF(KXY47-#REF!&lt;0,0,KXY47-#REF!)+#REF!)*1.21+IF($D$5="Koncesija",-KXY63*0.21,0)</f>
        <v>#REF!</v>
      </c>
      <c r="KXZ114" s="632" t="e">
        <f>(IF(KXZ47-#REF!&lt;0,0,KXZ47-#REF!)+#REF!)*1.21+IF($D$5="Koncesija",-KXZ63*0.21,0)</f>
        <v>#REF!</v>
      </c>
      <c r="KYA114" s="632" t="e">
        <f>(IF(KYA47-#REF!&lt;0,0,KYA47-#REF!)+#REF!)*1.21+IF($D$5="Koncesija",-KYA63*0.21,0)</f>
        <v>#REF!</v>
      </c>
      <c r="KYB114" s="632" t="e">
        <f>(IF(KYB47-#REF!&lt;0,0,KYB47-#REF!)+#REF!)*1.21+IF($D$5="Koncesija",-KYB63*0.21,0)</f>
        <v>#REF!</v>
      </c>
      <c r="KYC114" s="632" t="e">
        <f>(IF(KYC47-#REF!&lt;0,0,KYC47-#REF!)+#REF!)*1.21+IF($D$5="Koncesija",-KYC63*0.21,0)</f>
        <v>#REF!</v>
      </c>
      <c r="KYD114" s="632" t="e">
        <f>(IF(KYD47-#REF!&lt;0,0,KYD47-#REF!)+#REF!)*1.21+IF($D$5="Koncesija",-KYD63*0.21,0)</f>
        <v>#REF!</v>
      </c>
      <c r="KYE114" s="632" t="e">
        <f>(IF(KYE47-#REF!&lt;0,0,KYE47-#REF!)+#REF!)*1.21+IF($D$5="Koncesija",-KYE63*0.21,0)</f>
        <v>#REF!</v>
      </c>
      <c r="KYF114" s="632" t="e">
        <f>(IF(KYF47-#REF!&lt;0,0,KYF47-#REF!)+#REF!)*1.21+IF($D$5="Koncesija",-KYF63*0.21,0)</f>
        <v>#REF!</v>
      </c>
      <c r="KYG114" s="632" t="e">
        <f>(IF(KYG47-#REF!&lt;0,0,KYG47-#REF!)+#REF!)*1.21+IF($D$5="Koncesija",-KYG63*0.21,0)</f>
        <v>#REF!</v>
      </c>
      <c r="KYH114" s="632" t="e">
        <f>(IF(KYH47-#REF!&lt;0,0,KYH47-#REF!)+#REF!)*1.21+IF($D$5="Koncesija",-KYH63*0.21,0)</f>
        <v>#REF!</v>
      </c>
      <c r="KYI114" s="632" t="e">
        <f>(IF(KYI47-#REF!&lt;0,0,KYI47-#REF!)+#REF!)*1.21+IF($D$5="Koncesija",-KYI63*0.21,0)</f>
        <v>#REF!</v>
      </c>
      <c r="KYJ114" s="632" t="e">
        <f>(IF(KYJ47-#REF!&lt;0,0,KYJ47-#REF!)+#REF!)*1.21+IF($D$5="Koncesija",-KYJ63*0.21,0)</f>
        <v>#REF!</v>
      </c>
      <c r="KYK114" s="632" t="e">
        <f>(IF(KYK47-#REF!&lt;0,0,KYK47-#REF!)+#REF!)*1.21+IF($D$5="Koncesija",-KYK63*0.21,0)</f>
        <v>#REF!</v>
      </c>
      <c r="KYL114" s="632" t="e">
        <f>(IF(KYL47-#REF!&lt;0,0,KYL47-#REF!)+#REF!)*1.21+IF($D$5="Koncesija",-KYL63*0.21,0)</f>
        <v>#REF!</v>
      </c>
      <c r="KYM114" s="632" t="e">
        <f>(IF(KYM47-#REF!&lt;0,0,KYM47-#REF!)+#REF!)*1.21+IF($D$5="Koncesija",-KYM63*0.21,0)</f>
        <v>#REF!</v>
      </c>
      <c r="KYN114" s="632" t="e">
        <f>(IF(KYN47-#REF!&lt;0,0,KYN47-#REF!)+#REF!)*1.21+IF($D$5="Koncesija",-KYN63*0.21,0)</f>
        <v>#REF!</v>
      </c>
      <c r="KYO114" s="632" t="e">
        <f>(IF(KYO47-#REF!&lt;0,0,KYO47-#REF!)+#REF!)*1.21+IF($D$5="Koncesija",-KYO63*0.21,0)</f>
        <v>#REF!</v>
      </c>
      <c r="KYP114" s="632" t="e">
        <f>(IF(KYP47-#REF!&lt;0,0,KYP47-#REF!)+#REF!)*1.21+IF($D$5="Koncesija",-KYP63*0.21,0)</f>
        <v>#REF!</v>
      </c>
      <c r="KYQ114" s="632" t="e">
        <f>(IF(KYQ47-#REF!&lt;0,0,KYQ47-#REF!)+#REF!)*1.21+IF($D$5="Koncesija",-KYQ63*0.21,0)</f>
        <v>#REF!</v>
      </c>
      <c r="KYR114" s="632" t="e">
        <f>(IF(KYR47-#REF!&lt;0,0,KYR47-#REF!)+#REF!)*1.21+IF($D$5="Koncesija",-KYR63*0.21,0)</f>
        <v>#REF!</v>
      </c>
      <c r="KYS114" s="632" t="e">
        <f>(IF(KYS47-#REF!&lt;0,0,KYS47-#REF!)+#REF!)*1.21+IF($D$5="Koncesija",-KYS63*0.21,0)</f>
        <v>#REF!</v>
      </c>
      <c r="KYT114" s="632" t="e">
        <f>(IF(KYT47-#REF!&lt;0,0,KYT47-#REF!)+#REF!)*1.21+IF($D$5="Koncesija",-KYT63*0.21,0)</f>
        <v>#REF!</v>
      </c>
      <c r="KYU114" s="632" t="e">
        <f>(IF(KYU47-#REF!&lt;0,0,KYU47-#REF!)+#REF!)*1.21+IF($D$5="Koncesija",-KYU63*0.21,0)</f>
        <v>#REF!</v>
      </c>
      <c r="KYV114" s="632" t="e">
        <f>(IF(KYV47-#REF!&lt;0,0,KYV47-#REF!)+#REF!)*1.21+IF($D$5="Koncesija",-KYV63*0.21,0)</f>
        <v>#REF!</v>
      </c>
      <c r="KYW114" s="632" t="e">
        <f>(IF(KYW47-#REF!&lt;0,0,KYW47-#REF!)+#REF!)*1.21+IF($D$5="Koncesija",-KYW63*0.21,0)</f>
        <v>#REF!</v>
      </c>
      <c r="KYX114" s="632" t="e">
        <f>(IF(KYX47-#REF!&lt;0,0,KYX47-#REF!)+#REF!)*1.21+IF($D$5="Koncesija",-KYX63*0.21,0)</f>
        <v>#REF!</v>
      </c>
      <c r="KYY114" s="632" t="e">
        <f>(IF(KYY47-#REF!&lt;0,0,KYY47-#REF!)+#REF!)*1.21+IF($D$5="Koncesija",-KYY63*0.21,0)</f>
        <v>#REF!</v>
      </c>
      <c r="KYZ114" s="632" t="e">
        <f>(IF(KYZ47-#REF!&lt;0,0,KYZ47-#REF!)+#REF!)*1.21+IF($D$5="Koncesija",-KYZ63*0.21,0)</f>
        <v>#REF!</v>
      </c>
      <c r="KZA114" s="632" t="e">
        <f>(IF(KZA47-#REF!&lt;0,0,KZA47-#REF!)+#REF!)*1.21+IF($D$5="Koncesija",-KZA63*0.21,0)</f>
        <v>#REF!</v>
      </c>
      <c r="KZB114" s="632" t="e">
        <f>(IF(KZB47-#REF!&lt;0,0,KZB47-#REF!)+#REF!)*1.21+IF($D$5="Koncesija",-KZB63*0.21,0)</f>
        <v>#REF!</v>
      </c>
      <c r="KZC114" s="632" t="e">
        <f>(IF(KZC47-#REF!&lt;0,0,KZC47-#REF!)+#REF!)*1.21+IF($D$5="Koncesija",-KZC63*0.21,0)</f>
        <v>#REF!</v>
      </c>
      <c r="KZD114" s="632" t="e">
        <f>(IF(KZD47-#REF!&lt;0,0,KZD47-#REF!)+#REF!)*1.21+IF($D$5="Koncesija",-KZD63*0.21,0)</f>
        <v>#REF!</v>
      </c>
      <c r="KZE114" s="632" t="e">
        <f>(IF(KZE47-#REF!&lt;0,0,KZE47-#REF!)+#REF!)*1.21+IF($D$5="Koncesija",-KZE63*0.21,0)</f>
        <v>#REF!</v>
      </c>
      <c r="KZF114" s="632" t="e">
        <f>(IF(KZF47-#REF!&lt;0,0,KZF47-#REF!)+#REF!)*1.21+IF($D$5="Koncesija",-KZF63*0.21,0)</f>
        <v>#REF!</v>
      </c>
      <c r="KZG114" s="632" t="e">
        <f>(IF(KZG47-#REF!&lt;0,0,KZG47-#REF!)+#REF!)*1.21+IF($D$5="Koncesija",-KZG63*0.21,0)</f>
        <v>#REF!</v>
      </c>
      <c r="KZH114" s="632" t="e">
        <f>(IF(KZH47-#REF!&lt;0,0,KZH47-#REF!)+#REF!)*1.21+IF($D$5="Koncesija",-KZH63*0.21,0)</f>
        <v>#REF!</v>
      </c>
      <c r="KZI114" s="632" t="e">
        <f>(IF(KZI47-#REF!&lt;0,0,KZI47-#REF!)+#REF!)*1.21+IF($D$5="Koncesija",-KZI63*0.21,0)</f>
        <v>#REF!</v>
      </c>
      <c r="KZJ114" s="632" t="e">
        <f>(IF(KZJ47-#REF!&lt;0,0,KZJ47-#REF!)+#REF!)*1.21+IF($D$5="Koncesija",-KZJ63*0.21,0)</f>
        <v>#REF!</v>
      </c>
      <c r="KZK114" s="632" t="e">
        <f>(IF(KZK47-#REF!&lt;0,0,KZK47-#REF!)+#REF!)*1.21+IF($D$5="Koncesija",-KZK63*0.21,0)</f>
        <v>#REF!</v>
      </c>
      <c r="KZL114" s="632" t="e">
        <f>(IF(KZL47-#REF!&lt;0,0,KZL47-#REF!)+#REF!)*1.21+IF($D$5="Koncesija",-KZL63*0.21,0)</f>
        <v>#REF!</v>
      </c>
      <c r="KZM114" s="632" t="e">
        <f>(IF(KZM47-#REF!&lt;0,0,KZM47-#REF!)+#REF!)*1.21+IF($D$5="Koncesija",-KZM63*0.21,0)</f>
        <v>#REF!</v>
      </c>
      <c r="KZN114" s="632" t="e">
        <f>(IF(KZN47-#REF!&lt;0,0,KZN47-#REF!)+#REF!)*1.21+IF($D$5="Koncesija",-KZN63*0.21,0)</f>
        <v>#REF!</v>
      </c>
      <c r="KZO114" s="632" t="e">
        <f>(IF(KZO47-#REF!&lt;0,0,KZO47-#REF!)+#REF!)*1.21+IF($D$5="Koncesija",-KZO63*0.21,0)</f>
        <v>#REF!</v>
      </c>
      <c r="KZP114" s="632" t="e">
        <f>(IF(KZP47-#REF!&lt;0,0,KZP47-#REF!)+#REF!)*1.21+IF($D$5="Koncesija",-KZP63*0.21,0)</f>
        <v>#REF!</v>
      </c>
      <c r="KZQ114" s="632" t="e">
        <f>(IF(KZQ47-#REF!&lt;0,0,KZQ47-#REF!)+#REF!)*1.21+IF($D$5="Koncesija",-KZQ63*0.21,0)</f>
        <v>#REF!</v>
      </c>
      <c r="KZR114" s="632" t="e">
        <f>(IF(KZR47-#REF!&lt;0,0,KZR47-#REF!)+#REF!)*1.21+IF($D$5="Koncesija",-KZR63*0.21,0)</f>
        <v>#REF!</v>
      </c>
      <c r="KZS114" s="632" t="e">
        <f>(IF(KZS47-#REF!&lt;0,0,KZS47-#REF!)+#REF!)*1.21+IF($D$5="Koncesija",-KZS63*0.21,0)</f>
        <v>#REF!</v>
      </c>
      <c r="KZT114" s="632" t="e">
        <f>(IF(KZT47-#REF!&lt;0,0,KZT47-#REF!)+#REF!)*1.21+IF($D$5="Koncesija",-KZT63*0.21,0)</f>
        <v>#REF!</v>
      </c>
      <c r="KZU114" s="632" t="e">
        <f>(IF(KZU47-#REF!&lt;0,0,KZU47-#REF!)+#REF!)*1.21+IF($D$5="Koncesija",-KZU63*0.21,0)</f>
        <v>#REF!</v>
      </c>
      <c r="KZV114" s="632" t="e">
        <f>(IF(KZV47-#REF!&lt;0,0,KZV47-#REF!)+#REF!)*1.21+IF($D$5="Koncesija",-KZV63*0.21,0)</f>
        <v>#REF!</v>
      </c>
      <c r="KZW114" s="632" t="e">
        <f>(IF(KZW47-#REF!&lt;0,0,KZW47-#REF!)+#REF!)*1.21+IF($D$5="Koncesija",-KZW63*0.21,0)</f>
        <v>#REF!</v>
      </c>
      <c r="KZX114" s="632" t="e">
        <f>(IF(KZX47-#REF!&lt;0,0,KZX47-#REF!)+#REF!)*1.21+IF($D$5="Koncesija",-KZX63*0.21,0)</f>
        <v>#REF!</v>
      </c>
      <c r="KZY114" s="632" t="e">
        <f>(IF(KZY47-#REF!&lt;0,0,KZY47-#REF!)+#REF!)*1.21+IF($D$5="Koncesija",-KZY63*0.21,0)</f>
        <v>#REF!</v>
      </c>
      <c r="KZZ114" s="632" t="e">
        <f>(IF(KZZ47-#REF!&lt;0,0,KZZ47-#REF!)+#REF!)*1.21+IF($D$5="Koncesija",-KZZ63*0.21,0)</f>
        <v>#REF!</v>
      </c>
      <c r="LAA114" s="632" t="e">
        <f>(IF(LAA47-#REF!&lt;0,0,LAA47-#REF!)+#REF!)*1.21+IF($D$5="Koncesija",-LAA63*0.21,0)</f>
        <v>#REF!</v>
      </c>
      <c r="LAB114" s="632" t="e">
        <f>(IF(LAB47-#REF!&lt;0,0,LAB47-#REF!)+#REF!)*1.21+IF($D$5="Koncesija",-LAB63*0.21,0)</f>
        <v>#REF!</v>
      </c>
      <c r="LAC114" s="632" t="e">
        <f>(IF(LAC47-#REF!&lt;0,0,LAC47-#REF!)+#REF!)*1.21+IF($D$5="Koncesija",-LAC63*0.21,0)</f>
        <v>#REF!</v>
      </c>
      <c r="LAD114" s="632" t="e">
        <f>(IF(LAD47-#REF!&lt;0,0,LAD47-#REF!)+#REF!)*1.21+IF($D$5="Koncesija",-LAD63*0.21,0)</f>
        <v>#REF!</v>
      </c>
      <c r="LAE114" s="632" t="e">
        <f>(IF(LAE47-#REF!&lt;0,0,LAE47-#REF!)+#REF!)*1.21+IF($D$5="Koncesija",-LAE63*0.21,0)</f>
        <v>#REF!</v>
      </c>
      <c r="LAF114" s="632" t="e">
        <f>(IF(LAF47-#REF!&lt;0,0,LAF47-#REF!)+#REF!)*1.21+IF($D$5="Koncesija",-LAF63*0.21,0)</f>
        <v>#REF!</v>
      </c>
      <c r="LAG114" s="632" t="e">
        <f>(IF(LAG47-#REF!&lt;0,0,LAG47-#REF!)+#REF!)*1.21+IF($D$5="Koncesija",-LAG63*0.21,0)</f>
        <v>#REF!</v>
      </c>
      <c r="LAH114" s="632" t="e">
        <f>(IF(LAH47-#REF!&lt;0,0,LAH47-#REF!)+#REF!)*1.21+IF($D$5="Koncesija",-LAH63*0.21,0)</f>
        <v>#REF!</v>
      </c>
      <c r="LAI114" s="632" t="e">
        <f>(IF(LAI47-#REF!&lt;0,0,LAI47-#REF!)+#REF!)*1.21+IF($D$5="Koncesija",-LAI63*0.21,0)</f>
        <v>#REF!</v>
      </c>
      <c r="LAJ114" s="632" t="e">
        <f>(IF(LAJ47-#REF!&lt;0,0,LAJ47-#REF!)+#REF!)*1.21+IF($D$5="Koncesija",-LAJ63*0.21,0)</f>
        <v>#REF!</v>
      </c>
      <c r="LAK114" s="632" t="e">
        <f>(IF(LAK47-#REF!&lt;0,0,LAK47-#REF!)+#REF!)*1.21+IF($D$5="Koncesija",-LAK63*0.21,0)</f>
        <v>#REF!</v>
      </c>
      <c r="LAL114" s="632" t="e">
        <f>(IF(LAL47-#REF!&lt;0,0,LAL47-#REF!)+#REF!)*1.21+IF($D$5="Koncesija",-LAL63*0.21,0)</f>
        <v>#REF!</v>
      </c>
      <c r="LAM114" s="632" t="e">
        <f>(IF(LAM47-#REF!&lt;0,0,LAM47-#REF!)+#REF!)*1.21+IF($D$5="Koncesija",-LAM63*0.21,0)</f>
        <v>#REF!</v>
      </c>
      <c r="LAN114" s="632" t="e">
        <f>(IF(LAN47-#REF!&lt;0,0,LAN47-#REF!)+#REF!)*1.21+IF($D$5="Koncesija",-LAN63*0.21,0)</f>
        <v>#REF!</v>
      </c>
      <c r="LAO114" s="632" t="e">
        <f>(IF(LAO47-#REF!&lt;0,0,LAO47-#REF!)+#REF!)*1.21+IF($D$5="Koncesija",-LAO63*0.21,0)</f>
        <v>#REF!</v>
      </c>
      <c r="LAP114" s="632" t="e">
        <f>(IF(LAP47-#REF!&lt;0,0,LAP47-#REF!)+#REF!)*1.21+IF($D$5="Koncesija",-LAP63*0.21,0)</f>
        <v>#REF!</v>
      </c>
      <c r="LAQ114" s="632" t="e">
        <f>(IF(LAQ47-#REF!&lt;0,0,LAQ47-#REF!)+#REF!)*1.21+IF($D$5="Koncesija",-LAQ63*0.21,0)</f>
        <v>#REF!</v>
      </c>
      <c r="LAR114" s="632" t="e">
        <f>(IF(LAR47-#REF!&lt;0,0,LAR47-#REF!)+#REF!)*1.21+IF($D$5="Koncesija",-LAR63*0.21,0)</f>
        <v>#REF!</v>
      </c>
      <c r="LAS114" s="632" t="e">
        <f>(IF(LAS47-#REF!&lt;0,0,LAS47-#REF!)+#REF!)*1.21+IF($D$5="Koncesija",-LAS63*0.21,0)</f>
        <v>#REF!</v>
      </c>
      <c r="LAT114" s="632" t="e">
        <f>(IF(LAT47-#REF!&lt;0,0,LAT47-#REF!)+#REF!)*1.21+IF($D$5="Koncesija",-LAT63*0.21,0)</f>
        <v>#REF!</v>
      </c>
      <c r="LAU114" s="632" t="e">
        <f>(IF(LAU47-#REF!&lt;0,0,LAU47-#REF!)+#REF!)*1.21+IF($D$5="Koncesija",-LAU63*0.21,0)</f>
        <v>#REF!</v>
      </c>
      <c r="LAV114" s="632" t="e">
        <f>(IF(LAV47-#REF!&lt;0,0,LAV47-#REF!)+#REF!)*1.21+IF($D$5="Koncesija",-LAV63*0.21,0)</f>
        <v>#REF!</v>
      </c>
      <c r="LAW114" s="632" t="e">
        <f>(IF(LAW47-#REF!&lt;0,0,LAW47-#REF!)+#REF!)*1.21+IF($D$5="Koncesija",-LAW63*0.21,0)</f>
        <v>#REF!</v>
      </c>
      <c r="LAX114" s="632" t="e">
        <f>(IF(LAX47-#REF!&lt;0,0,LAX47-#REF!)+#REF!)*1.21+IF($D$5="Koncesija",-LAX63*0.21,0)</f>
        <v>#REF!</v>
      </c>
      <c r="LAY114" s="632" t="e">
        <f>(IF(LAY47-#REF!&lt;0,0,LAY47-#REF!)+#REF!)*1.21+IF($D$5="Koncesija",-LAY63*0.21,0)</f>
        <v>#REF!</v>
      </c>
      <c r="LAZ114" s="632" t="e">
        <f>(IF(LAZ47-#REF!&lt;0,0,LAZ47-#REF!)+#REF!)*1.21+IF($D$5="Koncesija",-LAZ63*0.21,0)</f>
        <v>#REF!</v>
      </c>
      <c r="LBA114" s="632" t="e">
        <f>(IF(LBA47-#REF!&lt;0,0,LBA47-#REF!)+#REF!)*1.21+IF($D$5="Koncesija",-LBA63*0.21,0)</f>
        <v>#REF!</v>
      </c>
      <c r="LBB114" s="632" t="e">
        <f>(IF(LBB47-#REF!&lt;0,0,LBB47-#REF!)+#REF!)*1.21+IF($D$5="Koncesija",-LBB63*0.21,0)</f>
        <v>#REF!</v>
      </c>
      <c r="LBC114" s="632" t="e">
        <f>(IF(LBC47-#REF!&lt;0,0,LBC47-#REF!)+#REF!)*1.21+IF($D$5="Koncesija",-LBC63*0.21,0)</f>
        <v>#REF!</v>
      </c>
      <c r="LBD114" s="632" t="e">
        <f>(IF(LBD47-#REF!&lt;0,0,LBD47-#REF!)+#REF!)*1.21+IF($D$5="Koncesija",-LBD63*0.21,0)</f>
        <v>#REF!</v>
      </c>
      <c r="LBE114" s="632" t="e">
        <f>(IF(LBE47-#REF!&lt;0,0,LBE47-#REF!)+#REF!)*1.21+IF($D$5="Koncesija",-LBE63*0.21,0)</f>
        <v>#REF!</v>
      </c>
      <c r="LBF114" s="632" t="e">
        <f>(IF(LBF47-#REF!&lt;0,0,LBF47-#REF!)+#REF!)*1.21+IF($D$5="Koncesija",-LBF63*0.21,0)</f>
        <v>#REF!</v>
      </c>
      <c r="LBG114" s="632" t="e">
        <f>(IF(LBG47-#REF!&lt;0,0,LBG47-#REF!)+#REF!)*1.21+IF($D$5="Koncesija",-LBG63*0.21,0)</f>
        <v>#REF!</v>
      </c>
      <c r="LBH114" s="632" t="e">
        <f>(IF(LBH47-#REF!&lt;0,0,LBH47-#REF!)+#REF!)*1.21+IF($D$5="Koncesija",-LBH63*0.21,0)</f>
        <v>#REF!</v>
      </c>
      <c r="LBI114" s="632" t="e">
        <f>(IF(LBI47-#REF!&lt;0,0,LBI47-#REF!)+#REF!)*1.21+IF($D$5="Koncesija",-LBI63*0.21,0)</f>
        <v>#REF!</v>
      </c>
      <c r="LBJ114" s="632" t="e">
        <f>(IF(LBJ47-#REF!&lt;0,0,LBJ47-#REF!)+#REF!)*1.21+IF($D$5="Koncesija",-LBJ63*0.21,0)</f>
        <v>#REF!</v>
      </c>
      <c r="LBK114" s="632" t="e">
        <f>(IF(LBK47-#REF!&lt;0,0,LBK47-#REF!)+#REF!)*1.21+IF($D$5="Koncesija",-LBK63*0.21,0)</f>
        <v>#REF!</v>
      </c>
      <c r="LBL114" s="632" t="e">
        <f>(IF(LBL47-#REF!&lt;0,0,LBL47-#REF!)+#REF!)*1.21+IF($D$5="Koncesija",-LBL63*0.21,0)</f>
        <v>#REF!</v>
      </c>
      <c r="LBM114" s="632" t="e">
        <f>(IF(LBM47-#REF!&lt;0,0,LBM47-#REF!)+#REF!)*1.21+IF($D$5="Koncesija",-LBM63*0.21,0)</f>
        <v>#REF!</v>
      </c>
      <c r="LBN114" s="632" t="e">
        <f>(IF(LBN47-#REF!&lt;0,0,LBN47-#REF!)+#REF!)*1.21+IF($D$5="Koncesija",-LBN63*0.21,0)</f>
        <v>#REF!</v>
      </c>
      <c r="LBO114" s="632" t="e">
        <f>(IF(LBO47-#REF!&lt;0,0,LBO47-#REF!)+#REF!)*1.21+IF($D$5="Koncesija",-LBO63*0.21,0)</f>
        <v>#REF!</v>
      </c>
      <c r="LBP114" s="632" t="e">
        <f>(IF(LBP47-#REF!&lt;0,0,LBP47-#REF!)+#REF!)*1.21+IF($D$5="Koncesija",-LBP63*0.21,0)</f>
        <v>#REF!</v>
      </c>
      <c r="LBQ114" s="632" t="e">
        <f>(IF(LBQ47-#REF!&lt;0,0,LBQ47-#REF!)+#REF!)*1.21+IF($D$5="Koncesija",-LBQ63*0.21,0)</f>
        <v>#REF!</v>
      </c>
      <c r="LBR114" s="632" t="e">
        <f>(IF(LBR47-#REF!&lt;0,0,LBR47-#REF!)+#REF!)*1.21+IF($D$5="Koncesija",-LBR63*0.21,0)</f>
        <v>#REF!</v>
      </c>
      <c r="LBS114" s="632" t="e">
        <f>(IF(LBS47-#REF!&lt;0,0,LBS47-#REF!)+#REF!)*1.21+IF($D$5="Koncesija",-LBS63*0.21,0)</f>
        <v>#REF!</v>
      </c>
      <c r="LBT114" s="632" t="e">
        <f>(IF(LBT47-#REF!&lt;0,0,LBT47-#REF!)+#REF!)*1.21+IF($D$5="Koncesija",-LBT63*0.21,0)</f>
        <v>#REF!</v>
      </c>
      <c r="LBU114" s="632" t="e">
        <f>(IF(LBU47-#REF!&lt;0,0,LBU47-#REF!)+#REF!)*1.21+IF($D$5="Koncesija",-LBU63*0.21,0)</f>
        <v>#REF!</v>
      </c>
      <c r="LBV114" s="632" t="e">
        <f>(IF(LBV47-#REF!&lt;0,0,LBV47-#REF!)+#REF!)*1.21+IF($D$5="Koncesija",-LBV63*0.21,0)</f>
        <v>#REF!</v>
      </c>
      <c r="LBW114" s="632" t="e">
        <f>(IF(LBW47-#REF!&lt;0,0,LBW47-#REF!)+#REF!)*1.21+IF($D$5="Koncesija",-LBW63*0.21,0)</f>
        <v>#REF!</v>
      </c>
      <c r="LBX114" s="632" t="e">
        <f>(IF(LBX47-#REF!&lt;0,0,LBX47-#REF!)+#REF!)*1.21+IF($D$5="Koncesija",-LBX63*0.21,0)</f>
        <v>#REF!</v>
      </c>
      <c r="LBY114" s="632" t="e">
        <f>(IF(LBY47-#REF!&lt;0,0,LBY47-#REF!)+#REF!)*1.21+IF($D$5="Koncesija",-LBY63*0.21,0)</f>
        <v>#REF!</v>
      </c>
      <c r="LBZ114" s="632" t="e">
        <f>(IF(LBZ47-#REF!&lt;0,0,LBZ47-#REF!)+#REF!)*1.21+IF($D$5="Koncesija",-LBZ63*0.21,0)</f>
        <v>#REF!</v>
      </c>
      <c r="LCA114" s="632" t="e">
        <f>(IF(LCA47-#REF!&lt;0,0,LCA47-#REF!)+#REF!)*1.21+IF($D$5="Koncesija",-LCA63*0.21,0)</f>
        <v>#REF!</v>
      </c>
      <c r="LCB114" s="632" t="e">
        <f>(IF(LCB47-#REF!&lt;0,0,LCB47-#REF!)+#REF!)*1.21+IF($D$5="Koncesija",-LCB63*0.21,0)</f>
        <v>#REF!</v>
      </c>
      <c r="LCC114" s="632" t="e">
        <f>(IF(LCC47-#REF!&lt;0,0,LCC47-#REF!)+#REF!)*1.21+IF($D$5="Koncesija",-LCC63*0.21,0)</f>
        <v>#REF!</v>
      </c>
      <c r="LCD114" s="632" t="e">
        <f>(IF(LCD47-#REF!&lt;0,0,LCD47-#REF!)+#REF!)*1.21+IF($D$5="Koncesija",-LCD63*0.21,0)</f>
        <v>#REF!</v>
      </c>
      <c r="LCE114" s="632" t="e">
        <f>(IF(LCE47-#REF!&lt;0,0,LCE47-#REF!)+#REF!)*1.21+IF($D$5="Koncesija",-LCE63*0.21,0)</f>
        <v>#REF!</v>
      </c>
      <c r="LCF114" s="632" t="e">
        <f>(IF(LCF47-#REF!&lt;0,0,LCF47-#REF!)+#REF!)*1.21+IF($D$5="Koncesija",-LCF63*0.21,0)</f>
        <v>#REF!</v>
      </c>
      <c r="LCG114" s="632" t="e">
        <f>(IF(LCG47-#REF!&lt;0,0,LCG47-#REF!)+#REF!)*1.21+IF($D$5="Koncesija",-LCG63*0.21,0)</f>
        <v>#REF!</v>
      </c>
      <c r="LCH114" s="632" t="e">
        <f>(IF(LCH47-#REF!&lt;0,0,LCH47-#REF!)+#REF!)*1.21+IF($D$5="Koncesija",-LCH63*0.21,0)</f>
        <v>#REF!</v>
      </c>
      <c r="LCI114" s="632" t="e">
        <f>(IF(LCI47-#REF!&lt;0,0,LCI47-#REF!)+#REF!)*1.21+IF($D$5="Koncesija",-LCI63*0.21,0)</f>
        <v>#REF!</v>
      </c>
      <c r="LCJ114" s="632" t="e">
        <f>(IF(LCJ47-#REF!&lt;0,0,LCJ47-#REF!)+#REF!)*1.21+IF($D$5="Koncesija",-LCJ63*0.21,0)</f>
        <v>#REF!</v>
      </c>
      <c r="LCK114" s="632" t="e">
        <f>(IF(LCK47-#REF!&lt;0,0,LCK47-#REF!)+#REF!)*1.21+IF($D$5="Koncesija",-LCK63*0.21,0)</f>
        <v>#REF!</v>
      </c>
      <c r="LCL114" s="632" t="e">
        <f>(IF(LCL47-#REF!&lt;0,0,LCL47-#REF!)+#REF!)*1.21+IF($D$5="Koncesija",-LCL63*0.21,0)</f>
        <v>#REF!</v>
      </c>
      <c r="LCM114" s="632" t="e">
        <f>(IF(LCM47-#REF!&lt;0,0,LCM47-#REF!)+#REF!)*1.21+IF($D$5="Koncesija",-LCM63*0.21,0)</f>
        <v>#REF!</v>
      </c>
      <c r="LCN114" s="632" t="e">
        <f>(IF(LCN47-#REF!&lt;0,0,LCN47-#REF!)+#REF!)*1.21+IF($D$5="Koncesija",-LCN63*0.21,0)</f>
        <v>#REF!</v>
      </c>
      <c r="LCO114" s="632" t="e">
        <f>(IF(LCO47-#REF!&lt;0,0,LCO47-#REF!)+#REF!)*1.21+IF($D$5="Koncesija",-LCO63*0.21,0)</f>
        <v>#REF!</v>
      </c>
      <c r="LCP114" s="632" t="e">
        <f>(IF(LCP47-#REF!&lt;0,0,LCP47-#REF!)+#REF!)*1.21+IF($D$5="Koncesija",-LCP63*0.21,0)</f>
        <v>#REF!</v>
      </c>
      <c r="LCQ114" s="632" t="e">
        <f>(IF(LCQ47-#REF!&lt;0,0,LCQ47-#REF!)+#REF!)*1.21+IF($D$5="Koncesija",-LCQ63*0.21,0)</f>
        <v>#REF!</v>
      </c>
      <c r="LCR114" s="632" t="e">
        <f>(IF(LCR47-#REF!&lt;0,0,LCR47-#REF!)+#REF!)*1.21+IF($D$5="Koncesija",-LCR63*0.21,0)</f>
        <v>#REF!</v>
      </c>
      <c r="LCS114" s="632" t="e">
        <f>(IF(LCS47-#REF!&lt;0,0,LCS47-#REF!)+#REF!)*1.21+IF($D$5="Koncesija",-LCS63*0.21,0)</f>
        <v>#REF!</v>
      </c>
      <c r="LCT114" s="632" t="e">
        <f>(IF(LCT47-#REF!&lt;0,0,LCT47-#REF!)+#REF!)*1.21+IF($D$5="Koncesija",-LCT63*0.21,0)</f>
        <v>#REF!</v>
      </c>
      <c r="LCU114" s="632" t="e">
        <f>(IF(LCU47-#REF!&lt;0,0,LCU47-#REF!)+#REF!)*1.21+IF($D$5="Koncesija",-LCU63*0.21,0)</f>
        <v>#REF!</v>
      </c>
      <c r="LCV114" s="632" t="e">
        <f>(IF(LCV47-#REF!&lt;0,0,LCV47-#REF!)+#REF!)*1.21+IF($D$5="Koncesija",-LCV63*0.21,0)</f>
        <v>#REF!</v>
      </c>
      <c r="LCW114" s="632" t="e">
        <f>(IF(LCW47-#REF!&lt;0,0,LCW47-#REF!)+#REF!)*1.21+IF($D$5="Koncesija",-LCW63*0.21,0)</f>
        <v>#REF!</v>
      </c>
      <c r="LCX114" s="632" t="e">
        <f>(IF(LCX47-#REF!&lt;0,0,LCX47-#REF!)+#REF!)*1.21+IF($D$5="Koncesija",-LCX63*0.21,0)</f>
        <v>#REF!</v>
      </c>
      <c r="LCY114" s="632" t="e">
        <f>(IF(LCY47-#REF!&lt;0,0,LCY47-#REF!)+#REF!)*1.21+IF($D$5="Koncesija",-LCY63*0.21,0)</f>
        <v>#REF!</v>
      </c>
      <c r="LCZ114" s="632" t="e">
        <f>(IF(LCZ47-#REF!&lt;0,0,LCZ47-#REF!)+#REF!)*1.21+IF($D$5="Koncesija",-LCZ63*0.21,0)</f>
        <v>#REF!</v>
      </c>
      <c r="LDA114" s="632" t="e">
        <f>(IF(LDA47-#REF!&lt;0,0,LDA47-#REF!)+#REF!)*1.21+IF($D$5="Koncesija",-LDA63*0.21,0)</f>
        <v>#REF!</v>
      </c>
      <c r="LDB114" s="632" t="e">
        <f>(IF(LDB47-#REF!&lt;0,0,LDB47-#REF!)+#REF!)*1.21+IF($D$5="Koncesija",-LDB63*0.21,0)</f>
        <v>#REF!</v>
      </c>
      <c r="LDC114" s="632" t="e">
        <f>(IF(LDC47-#REF!&lt;0,0,LDC47-#REF!)+#REF!)*1.21+IF($D$5="Koncesija",-LDC63*0.21,0)</f>
        <v>#REF!</v>
      </c>
      <c r="LDD114" s="632" t="e">
        <f>(IF(LDD47-#REF!&lt;0,0,LDD47-#REF!)+#REF!)*1.21+IF($D$5="Koncesija",-LDD63*0.21,0)</f>
        <v>#REF!</v>
      </c>
      <c r="LDE114" s="632" t="e">
        <f>(IF(LDE47-#REF!&lt;0,0,LDE47-#REF!)+#REF!)*1.21+IF($D$5="Koncesija",-LDE63*0.21,0)</f>
        <v>#REF!</v>
      </c>
      <c r="LDF114" s="632" t="e">
        <f>(IF(LDF47-#REF!&lt;0,0,LDF47-#REF!)+#REF!)*1.21+IF($D$5="Koncesija",-LDF63*0.21,0)</f>
        <v>#REF!</v>
      </c>
      <c r="LDG114" s="632" t="e">
        <f>(IF(LDG47-#REF!&lt;0,0,LDG47-#REF!)+#REF!)*1.21+IF($D$5="Koncesija",-LDG63*0.21,0)</f>
        <v>#REF!</v>
      </c>
      <c r="LDH114" s="632" t="e">
        <f>(IF(LDH47-#REF!&lt;0,0,LDH47-#REF!)+#REF!)*1.21+IF($D$5="Koncesija",-LDH63*0.21,0)</f>
        <v>#REF!</v>
      </c>
      <c r="LDI114" s="632" t="e">
        <f>(IF(LDI47-#REF!&lt;0,0,LDI47-#REF!)+#REF!)*1.21+IF($D$5="Koncesija",-LDI63*0.21,0)</f>
        <v>#REF!</v>
      </c>
      <c r="LDJ114" s="632" t="e">
        <f>(IF(LDJ47-#REF!&lt;0,0,LDJ47-#REF!)+#REF!)*1.21+IF($D$5="Koncesija",-LDJ63*0.21,0)</f>
        <v>#REF!</v>
      </c>
      <c r="LDK114" s="632" t="e">
        <f>(IF(LDK47-#REF!&lt;0,0,LDK47-#REF!)+#REF!)*1.21+IF($D$5="Koncesija",-LDK63*0.21,0)</f>
        <v>#REF!</v>
      </c>
      <c r="LDL114" s="632" t="e">
        <f>(IF(LDL47-#REF!&lt;0,0,LDL47-#REF!)+#REF!)*1.21+IF($D$5="Koncesija",-LDL63*0.21,0)</f>
        <v>#REF!</v>
      </c>
      <c r="LDM114" s="632" t="e">
        <f>(IF(LDM47-#REF!&lt;0,0,LDM47-#REF!)+#REF!)*1.21+IF($D$5="Koncesija",-LDM63*0.21,0)</f>
        <v>#REF!</v>
      </c>
      <c r="LDN114" s="632" t="e">
        <f>(IF(LDN47-#REF!&lt;0,0,LDN47-#REF!)+#REF!)*1.21+IF($D$5="Koncesija",-LDN63*0.21,0)</f>
        <v>#REF!</v>
      </c>
      <c r="LDO114" s="632" t="e">
        <f>(IF(LDO47-#REF!&lt;0,0,LDO47-#REF!)+#REF!)*1.21+IF($D$5="Koncesija",-LDO63*0.21,0)</f>
        <v>#REF!</v>
      </c>
      <c r="LDP114" s="632" t="e">
        <f>(IF(LDP47-#REF!&lt;0,0,LDP47-#REF!)+#REF!)*1.21+IF($D$5="Koncesija",-LDP63*0.21,0)</f>
        <v>#REF!</v>
      </c>
      <c r="LDQ114" s="632" t="e">
        <f>(IF(LDQ47-#REF!&lt;0,0,LDQ47-#REF!)+#REF!)*1.21+IF($D$5="Koncesija",-LDQ63*0.21,0)</f>
        <v>#REF!</v>
      </c>
      <c r="LDR114" s="632" t="e">
        <f>(IF(LDR47-#REF!&lt;0,0,LDR47-#REF!)+#REF!)*1.21+IF($D$5="Koncesija",-LDR63*0.21,0)</f>
        <v>#REF!</v>
      </c>
      <c r="LDS114" s="632" t="e">
        <f>(IF(LDS47-#REF!&lt;0,0,LDS47-#REF!)+#REF!)*1.21+IF($D$5="Koncesija",-LDS63*0.21,0)</f>
        <v>#REF!</v>
      </c>
      <c r="LDT114" s="632" t="e">
        <f>(IF(LDT47-#REF!&lt;0,0,LDT47-#REF!)+#REF!)*1.21+IF($D$5="Koncesija",-LDT63*0.21,0)</f>
        <v>#REF!</v>
      </c>
      <c r="LDU114" s="632" t="e">
        <f>(IF(LDU47-#REF!&lt;0,0,LDU47-#REF!)+#REF!)*1.21+IF($D$5="Koncesija",-LDU63*0.21,0)</f>
        <v>#REF!</v>
      </c>
      <c r="LDV114" s="632" t="e">
        <f>(IF(LDV47-#REF!&lt;0,0,LDV47-#REF!)+#REF!)*1.21+IF($D$5="Koncesija",-LDV63*0.21,0)</f>
        <v>#REF!</v>
      </c>
      <c r="LDW114" s="632" t="e">
        <f>(IF(LDW47-#REF!&lt;0,0,LDW47-#REF!)+#REF!)*1.21+IF($D$5="Koncesija",-LDW63*0.21,0)</f>
        <v>#REF!</v>
      </c>
      <c r="LDX114" s="632" t="e">
        <f>(IF(LDX47-#REF!&lt;0,0,LDX47-#REF!)+#REF!)*1.21+IF($D$5="Koncesija",-LDX63*0.21,0)</f>
        <v>#REF!</v>
      </c>
      <c r="LDY114" s="632" t="e">
        <f>(IF(LDY47-#REF!&lt;0,0,LDY47-#REF!)+#REF!)*1.21+IF($D$5="Koncesija",-LDY63*0.21,0)</f>
        <v>#REF!</v>
      </c>
      <c r="LDZ114" s="632" t="e">
        <f>(IF(LDZ47-#REF!&lt;0,0,LDZ47-#REF!)+#REF!)*1.21+IF($D$5="Koncesija",-LDZ63*0.21,0)</f>
        <v>#REF!</v>
      </c>
      <c r="LEA114" s="632" t="e">
        <f>(IF(LEA47-#REF!&lt;0,0,LEA47-#REF!)+#REF!)*1.21+IF($D$5="Koncesija",-LEA63*0.21,0)</f>
        <v>#REF!</v>
      </c>
      <c r="LEB114" s="632" t="e">
        <f>(IF(LEB47-#REF!&lt;0,0,LEB47-#REF!)+#REF!)*1.21+IF($D$5="Koncesija",-LEB63*0.21,0)</f>
        <v>#REF!</v>
      </c>
      <c r="LEC114" s="632" t="e">
        <f>(IF(LEC47-#REF!&lt;0,0,LEC47-#REF!)+#REF!)*1.21+IF($D$5="Koncesija",-LEC63*0.21,0)</f>
        <v>#REF!</v>
      </c>
      <c r="LED114" s="632" t="e">
        <f>(IF(LED47-#REF!&lt;0,0,LED47-#REF!)+#REF!)*1.21+IF($D$5="Koncesija",-LED63*0.21,0)</f>
        <v>#REF!</v>
      </c>
      <c r="LEE114" s="632" t="e">
        <f>(IF(LEE47-#REF!&lt;0,0,LEE47-#REF!)+#REF!)*1.21+IF($D$5="Koncesija",-LEE63*0.21,0)</f>
        <v>#REF!</v>
      </c>
      <c r="LEF114" s="632" t="e">
        <f>(IF(LEF47-#REF!&lt;0,0,LEF47-#REF!)+#REF!)*1.21+IF($D$5="Koncesija",-LEF63*0.21,0)</f>
        <v>#REF!</v>
      </c>
      <c r="LEG114" s="632" t="e">
        <f>(IF(LEG47-#REF!&lt;0,0,LEG47-#REF!)+#REF!)*1.21+IF($D$5="Koncesija",-LEG63*0.21,0)</f>
        <v>#REF!</v>
      </c>
      <c r="LEH114" s="632" t="e">
        <f>(IF(LEH47-#REF!&lt;0,0,LEH47-#REF!)+#REF!)*1.21+IF($D$5="Koncesija",-LEH63*0.21,0)</f>
        <v>#REF!</v>
      </c>
      <c r="LEI114" s="632" t="e">
        <f>(IF(LEI47-#REF!&lt;0,0,LEI47-#REF!)+#REF!)*1.21+IF($D$5="Koncesija",-LEI63*0.21,0)</f>
        <v>#REF!</v>
      </c>
      <c r="LEJ114" s="632" t="e">
        <f>(IF(LEJ47-#REF!&lt;0,0,LEJ47-#REF!)+#REF!)*1.21+IF($D$5="Koncesija",-LEJ63*0.21,0)</f>
        <v>#REF!</v>
      </c>
      <c r="LEK114" s="632" t="e">
        <f>(IF(LEK47-#REF!&lt;0,0,LEK47-#REF!)+#REF!)*1.21+IF($D$5="Koncesija",-LEK63*0.21,0)</f>
        <v>#REF!</v>
      </c>
      <c r="LEL114" s="632" t="e">
        <f>(IF(LEL47-#REF!&lt;0,0,LEL47-#REF!)+#REF!)*1.21+IF($D$5="Koncesija",-LEL63*0.21,0)</f>
        <v>#REF!</v>
      </c>
      <c r="LEM114" s="632" t="e">
        <f>(IF(LEM47-#REF!&lt;0,0,LEM47-#REF!)+#REF!)*1.21+IF($D$5="Koncesija",-LEM63*0.21,0)</f>
        <v>#REF!</v>
      </c>
      <c r="LEN114" s="632" t="e">
        <f>(IF(LEN47-#REF!&lt;0,0,LEN47-#REF!)+#REF!)*1.21+IF($D$5="Koncesija",-LEN63*0.21,0)</f>
        <v>#REF!</v>
      </c>
      <c r="LEO114" s="632" t="e">
        <f>(IF(LEO47-#REF!&lt;0,0,LEO47-#REF!)+#REF!)*1.21+IF($D$5="Koncesija",-LEO63*0.21,0)</f>
        <v>#REF!</v>
      </c>
      <c r="LEP114" s="632" t="e">
        <f>(IF(LEP47-#REF!&lt;0,0,LEP47-#REF!)+#REF!)*1.21+IF($D$5="Koncesija",-LEP63*0.21,0)</f>
        <v>#REF!</v>
      </c>
      <c r="LEQ114" s="632" t="e">
        <f>(IF(LEQ47-#REF!&lt;0,0,LEQ47-#REF!)+#REF!)*1.21+IF($D$5="Koncesija",-LEQ63*0.21,0)</f>
        <v>#REF!</v>
      </c>
      <c r="LER114" s="632" t="e">
        <f>(IF(LER47-#REF!&lt;0,0,LER47-#REF!)+#REF!)*1.21+IF($D$5="Koncesija",-LER63*0.21,0)</f>
        <v>#REF!</v>
      </c>
      <c r="LES114" s="632" t="e">
        <f>(IF(LES47-#REF!&lt;0,0,LES47-#REF!)+#REF!)*1.21+IF($D$5="Koncesija",-LES63*0.21,0)</f>
        <v>#REF!</v>
      </c>
      <c r="LET114" s="632" t="e">
        <f>(IF(LET47-#REF!&lt;0,0,LET47-#REF!)+#REF!)*1.21+IF($D$5="Koncesija",-LET63*0.21,0)</f>
        <v>#REF!</v>
      </c>
      <c r="LEU114" s="632" t="e">
        <f>(IF(LEU47-#REF!&lt;0,0,LEU47-#REF!)+#REF!)*1.21+IF($D$5="Koncesija",-LEU63*0.21,0)</f>
        <v>#REF!</v>
      </c>
      <c r="LEV114" s="632" t="e">
        <f>(IF(LEV47-#REF!&lt;0,0,LEV47-#REF!)+#REF!)*1.21+IF($D$5="Koncesija",-LEV63*0.21,0)</f>
        <v>#REF!</v>
      </c>
      <c r="LEW114" s="632" t="e">
        <f>(IF(LEW47-#REF!&lt;0,0,LEW47-#REF!)+#REF!)*1.21+IF($D$5="Koncesija",-LEW63*0.21,0)</f>
        <v>#REF!</v>
      </c>
      <c r="LEX114" s="632" t="e">
        <f>(IF(LEX47-#REF!&lt;0,0,LEX47-#REF!)+#REF!)*1.21+IF($D$5="Koncesija",-LEX63*0.21,0)</f>
        <v>#REF!</v>
      </c>
      <c r="LEY114" s="632" t="e">
        <f>(IF(LEY47-#REF!&lt;0,0,LEY47-#REF!)+#REF!)*1.21+IF($D$5="Koncesija",-LEY63*0.21,0)</f>
        <v>#REF!</v>
      </c>
      <c r="LEZ114" s="632" t="e">
        <f>(IF(LEZ47-#REF!&lt;0,0,LEZ47-#REF!)+#REF!)*1.21+IF($D$5="Koncesija",-LEZ63*0.21,0)</f>
        <v>#REF!</v>
      </c>
      <c r="LFA114" s="632" t="e">
        <f>(IF(LFA47-#REF!&lt;0,0,LFA47-#REF!)+#REF!)*1.21+IF($D$5="Koncesija",-LFA63*0.21,0)</f>
        <v>#REF!</v>
      </c>
      <c r="LFB114" s="632" t="e">
        <f>(IF(LFB47-#REF!&lt;0,0,LFB47-#REF!)+#REF!)*1.21+IF($D$5="Koncesija",-LFB63*0.21,0)</f>
        <v>#REF!</v>
      </c>
      <c r="LFC114" s="632" t="e">
        <f>(IF(LFC47-#REF!&lt;0,0,LFC47-#REF!)+#REF!)*1.21+IF($D$5="Koncesija",-LFC63*0.21,0)</f>
        <v>#REF!</v>
      </c>
      <c r="LFD114" s="632" t="e">
        <f>(IF(LFD47-#REF!&lt;0,0,LFD47-#REF!)+#REF!)*1.21+IF($D$5="Koncesija",-LFD63*0.21,0)</f>
        <v>#REF!</v>
      </c>
      <c r="LFE114" s="632" t="e">
        <f>(IF(LFE47-#REF!&lt;0,0,LFE47-#REF!)+#REF!)*1.21+IF($D$5="Koncesija",-LFE63*0.21,0)</f>
        <v>#REF!</v>
      </c>
      <c r="LFF114" s="632" t="e">
        <f>(IF(LFF47-#REF!&lt;0,0,LFF47-#REF!)+#REF!)*1.21+IF($D$5="Koncesija",-LFF63*0.21,0)</f>
        <v>#REF!</v>
      </c>
      <c r="LFG114" s="632" t="e">
        <f>(IF(LFG47-#REF!&lt;0,0,LFG47-#REF!)+#REF!)*1.21+IF($D$5="Koncesija",-LFG63*0.21,0)</f>
        <v>#REF!</v>
      </c>
      <c r="LFH114" s="632" t="e">
        <f>(IF(LFH47-#REF!&lt;0,0,LFH47-#REF!)+#REF!)*1.21+IF($D$5="Koncesija",-LFH63*0.21,0)</f>
        <v>#REF!</v>
      </c>
      <c r="LFI114" s="632" t="e">
        <f>(IF(LFI47-#REF!&lt;0,0,LFI47-#REF!)+#REF!)*1.21+IF($D$5="Koncesija",-LFI63*0.21,0)</f>
        <v>#REF!</v>
      </c>
      <c r="LFJ114" s="632" t="e">
        <f>(IF(LFJ47-#REF!&lt;0,0,LFJ47-#REF!)+#REF!)*1.21+IF($D$5="Koncesija",-LFJ63*0.21,0)</f>
        <v>#REF!</v>
      </c>
      <c r="LFK114" s="632" t="e">
        <f>(IF(LFK47-#REF!&lt;0,0,LFK47-#REF!)+#REF!)*1.21+IF($D$5="Koncesija",-LFK63*0.21,0)</f>
        <v>#REF!</v>
      </c>
      <c r="LFL114" s="632" t="e">
        <f>(IF(LFL47-#REF!&lt;0,0,LFL47-#REF!)+#REF!)*1.21+IF($D$5="Koncesija",-LFL63*0.21,0)</f>
        <v>#REF!</v>
      </c>
      <c r="LFM114" s="632" t="e">
        <f>(IF(LFM47-#REF!&lt;0,0,LFM47-#REF!)+#REF!)*1.21+IF($D$5="Koncesija",-LFM63*0.21,0)</f>
        <v>#REF!</v>
      </c>
      <c r="LFN114" s="632" t="e">
        <f>(IF(LFN47-#REF!&lt;0,0,LFN47-#REF!)+#REF!)*1.21+IF($D$5="Koncesija",-LFN63*0.21,0)</f>
        <v>#REF!</v>
      </c>
      <c r="LFO114" s="632" t="e">
        <f>(IF(LFO47-#REF!&lt;0,0,LFO47-#REF!)+#REF!)*1.21+IF($D$5="Koncesija",-LFO63*0.21,0)</f>
        <v>#REF!</v>
      </c>
      <c r="LFP114" s="632" t="e">
        <f>(IF(LFP47-#REF!&lt;0,0,LFP47-#REF!)+#REF!)*1.21+IF($D$5="Koncesija",-LFP63*0.21,0)</f>
        <v>#REF!</v>
      </c>
      <c r="LFQ114" s="632" t="e">
        <f>(IF(LFQ47-#REF!&lt;0,0,LFQ47-#REF!)+#REF!)*1.21+IF($D$5="Koncesija",-LFQ63*0.21,0)</f>
        <v>#REF!</v>
      </c>
      <c r="LFR114" s="632" t="e">
        <f>(IF(LFR47-#REF!&lt;0,0,LFR47-#REF!)+#REF!)*1.21+IF($D$5="Koncesija",-LFR63*0.21,0)</f>
        <v>#REF!</v>
      </c>
      <c r="LFS114" s="632" t="e">
        <f>(IF(LFS47-#REF!&lt;0,0,LFS47-#REF!)+#REF!)*1.21+IF($D$5="Koncesija",-LFS63*0.21,0)</f>
        <v>#REF!</v>
      </c>
      <c r="LFT114" s="632" t="e">
        <f>(IF(LFT47-#REF!&lt;0,0,LFT47-#REF!)+#REF!)*1.21+IF($D$5="Koncesija",-LFT63*0.21,0)</f>
        <v>#REF!</v>
      </c>
      <c r="LFU114" s="632" t="e">
        <f>(IF(LFU47-#REF!&lt;0,0,LFU47-#REF!)+#REF!)*1.21+IF($D$5="Koncesija",-LFU63*0.21,0)</f>
        <v>#REF!</v>
      </c>
      <c r="LFV114" s="632" t="e">
        <f>(IF(LFV47-#REF!&lt;0,0,LFV47-#REF!)+#REF!)*1.21+IF($D$5="Koncesija",-LFV63*0.21,0)</f>
        <v>#REF!</v>
      </c>
      <c r="LFW114" s="632" t="e">
        <f>(IF(LFW47-#REF!&lt;0,0,LFW47-#REF!)+#REF!)*1.21+IF($D$5="Koncesija",-LFW63*0.21,0)</f>
        <v>#REF!</v>
      </c>
      <c r="LFX114" s="632" t="e">
        <f>(IF(LFX47-#REF!&lt;0,0,LFX47-#REF!)+#REF!)*1.21+IF($D$5="Koncesija",-LFX63*0.21,0)</f>
        <v>#REF!</v>
      </c>
      <c r="LFY114" s="632" t="e">
        <f>(IF(LFY47-#REF!&lt;0,0,LFY47-#REF!)+#REF!)*1.21+IF($D$5="Koncesija",-LFY63*0.21,0)</f>
        <v>#REF!</v>
      </c>
      <c r="LFZ114" s="632" t="e">
        <f>(IF(LFZ47-#REF!&lt;0,0,LFZ47-#REF!)+#REF!)*1.21+IF($D$5="Koncesija",-LFZ63*0.21,0)</f>
        <v>#REF!</v>
      </c>
      <c r="LGA114" s="632" t="e">
        <f>(IF(LGA47-#REF!&lt;0,0,LGA47-#REF!)+#REF!)*1.21+IF($D$5="Koncesija",-LGA63*0.21,0)</f>
        <v>#REF!</v>
      </c>
      <c r="LGB114" s="632" t="e">
        <f>(IF(LGB47-#REF!&lt;0,0,LGB47-#REF!)+#REF!)*1.21+IF($D$5="Koncesija",-LGB63*0.21,0)</f>
        <v>#REF!</v>
      </c>
      <c r="LGC114" s="632" t="e">
        <f>(IF(LGC47-#REF!&lt;0,0,LGC47-#REF!)+#REF!)*1.21+IF($D$5="Koncesija",-LGC63*0.21,0)</f>
        <v>#REF!</v>
      </c>
      <c r="LGD114" s="632" t="e">
        <f>(IF(LGD47-#REF!&lt;0,0,LGD47-#REF!)+#REF!)*1.21+IF($D$5="Koncesija",-LGD63*0.21,0)</f>
        <v>#REF!</v>
      </c>
      <c r="LGE114" s="632" t="e">
        <f>(IF(LGE47-#REF!&lt;0,0,LGE47-#REF!)+#REF!)*1.21+IF($D$5="Koncesija",-LGE63*0.21,0)</f>
        <v>#REF!</v>
      </c>
      <c r="LGF114" s="632" t="e">
        <f>(IF(LGF47-#REF!&lt;0,0,LGF47-#REF!)+#REF!)*1.21+IF($D$5="Koncesija",-LGF63*0.21,0)</f>
        <v>#REF!</v>
      </c>
      <c r="LGG114" s="632" t="e">
        <f>(IF(LGG47-#REF!&lt;0,0,LGG47-#REF!)+#REF!)*1.21+IF($D$5="Koncesija",-LGG63*0.21,0)</f>
        <v>#REF!</v>
      </c>
      <c r="LGH114" s="632" t="e">
        <f>(IF(LGH47-#REF!&lt;0,0,LGH47-#REF!)+#REF!)*1.21+IF($D$5="Koncesija",-LGH63*0.21,0)</f>
        <v>#REF!</v>
      </c>
      <c r="LGI114" s="632" t="e">
        <f>(IF(LGI47-#REF!&lt;0,0,LGI47-#REF!)+#REF!)*1.21+IF($D$5="Koncesija",-LGI63*0.21,0)</f>
        <v>#REF!</v>
      </c>
      <c r="LGJ114" s="632" t="e">
        <f>(IF(LGJ47-#REF!&lt;0,0,LGJ47-#REF!)+#REF!)*1.21+IF($D$5="Koncesija",-LGJ63*0.21,0)</f>
        <v>#REF!</v>
      </c>
      <c r="LGK114" s="632" t="e">
        <f>(IF(LGK47-#REF!&lt;0,0,LGK47-#REF!)+#REF!)*1.21+IF($D$5="Koncesija",-LGK63*0.21,0)</f>
        <v>#REF!</v>
      </c>
      <c r="LGL114" s="632" t="e">
        <f>(IF(LGL47-#REF!&lt;0,0,LGL47-#REF!)+#REF!)*1.21+IF($D$5="Koncesija",-LGL63*0.21,0)</f>
        <v>#REF!</v>
      </c>
      <c r="LGM114" s="632" t="e">
        <f>(IF(LGM47-#REF!&lt;0,0,LGM47-#REF!)+#REF!)*1.21+IF($D$5="Koncesija",-LGM63*0.21,0)</f>
        <v>#REF!</v>
      </c>
      <c r="LGN114" s="632" t="e">
        <f>(IF(LGN47-#REF!&lt;0,0,LGN47-#REF!)+#REF!)*1.21+IF($D$5="Koncesija",-LGN63*0.21,0)</f>
        <v>#REF!</v>
      </c>
      <c r="LGO114" s="632" t="e">
        <f>(IF(LGO47-#REF!&lt;0,0,LGO47-#REF!)+#REF!)*1.21+IF($D$5="Koncesija",-LGO63*0.21,0)</f>
        <v>#REF!</v>
      </c>
      <c r="LGP114" s="632" t="e">
        <f>(IF(LGP47-#REF!&lt;0,0,LGP47-#REF!)+#REF!)*1.21+IF($D$5="Koncesija",-LGP63*0.21,0)</f>
        <v>#REF!</v>
      </c>
      <c r="LGQ114" s="632" t="e">
        <f>(IF(LGQ47-#REF!&lt;0,0,LGQ47-#REF!)+#REF!)*1.21+IF($D$5="Koncesija",-LGQ63*0.21,0)</f>
        <v>#REF!</v>
      </c>
      <c r="LGR114" s="632" t="e">
        <f>(IF(LGR47-#REF!&lt;0,0,LGR47-#REF!)+#REF!)*1.21+IF($D$5="Koncesija",-LGR63*0.21,0)</f>
        <v>#REF!</v>
      </c>
      <c r="LGS114" s="632" t="e">
        <f>(IF(LGS47-#REF!&lt;0,0,LGS47-#REF!)+#REF!)*1.21+IF($D$5="Koncesija",-LGS63*0.21,0)</f>
        <v>#REF!</v>
      </c>
      <c r="LGT114" s="632" t="e">
        <f>(IF(LGT47-#REF!&lt;0,0,LGT47-#REF!)+#REF!)*1.21+IF($D$5="Koncesija",-LGT63*0.21,0)</f>
        <v>#REF!</v>
      </c>
      <c r="LGU114" s="632" t="e">
        <f>(IF(LGU47-#REF!&lt;0,0,LGU47-#REF!)+#REF!)*1.21+IF($D$5="Koncesija",-LGU63*0.21,0)</f>
        <v>#REF!</v>
      </c>
      <c r="LGV114" s="632" t="e">
        <f>(IF(LGV47-#REF!&lt;0,0,LGV47-#REF!)+#REF!)*1.21+IF($D$5="Koncesija",-LGV63*0.21,0)</f>
        <v>#REF!</v>
      </c>
      <c r="LGW114" s="632" t="e">
        <f>(IF(LGW47-#REF!&lt;0,0,LGW47-#REF!)+#REF!)*1.21+IF($D$5="Koncesija",-LGW63*0.21,0)</f>
        <v>#REF!</v>
      </c>
      <c r="LGX114" s="632" t="e">
        <f>(IF(LGX47-#REF!&lt;0,0,LGX47-#REF!)+#REF!)*1.21+IF($D$5="Koncesija",-LGX63*0.21,0)</f>
        <v>#REF!</v>
      </c>
      <c r="LGY114" s="632" t="e">
        <f>(IF(LGY47-#REF!&lt;0,0,LGY47-#REF!)+#REF!)*1.21+IF($D$5="Koncesija",-LGY63*0.21,0)</f>
        <v>#REF!</v>
      </c>
      <c r="LGZ114" s="632" t="e">
        <f>(IF(LGZ47-#REF!&lt;0,0,LGZ47-#REF!)+#REF!)*1.21+IF($D$5="Koncesija",-LGZ63*0.21,0)</f>
        <v>#REF!</v>
      </c>
      <c r="LHA114" s="632" t="e">
        <f>(IF(LHA47-#REF!&lt;0,0,LHA47-#REF!)+#REF!)*1.21+IF($D$5="Koncesija",-LHA63*0.21,0)</f>
        <v>#REF!</v>
      </c>
      <c r="LHB114" s="632" t="e">
        <f>(IF(LHB47-#REF!&lt;0,0,LHB47-#REF!)+#REF!)*1.21+IF($D$5="Koncesija",-LHB63*0.21,0)</f>
        <v>#REF!</v>
      </c>
      <c r="LHC114" s="632" t="e">
        <f>(IF(LHC47-#REF!&lt;0,0,LHC47-#REF!)+#REF!)*1.21+IF($D$5="Koncesija",-LHC63*0.21,0)</f>
        <v>#REF!</v>
      </c>
      <c r="LHD114" s="632" t="e">
        <f>(IF(LHD47-#REF!&lt;0,0,LHD47-#REF!)+#REF!)*1.21+IF($D$5="Koncesija",-LHD63*0.21,0)</f>
        <v>#REF!</v>
      </c>
      <c r="LHE114" s="632" t="e">
        <f>(IF(LHE47-#REF!&lt;0,0,LHE47-#REF!)+#REF!)*1.21+IF($D$5="Koncesija",-LHE63*0.21,0)</f>
        <v>#REF!</v>
      </c>
      <c r="LHF114" s="632" t="e">
        <f>(IF(LHF47-#REF!&lt;0,0,LHF47-#REF!)+#REF!)*1.21+IF($D$5="Koncesija",-LHF63*0.21,0)</f>
        <v>#REF!</v>
      </c>
      <c r="LHG114" s="632" t="e">
        <f>(IF(LHG47-#REF!&lt;0,0,LHG47-#REF!)+#REF!)*1.21+IF($D$5="Koncesija",-LHG63*0.21,0)</f>
        <v>#REF!</v>
      </c>
      <c r="LHH114" s="632" t="e">
        <f>(IF(LHH47-#REF!&lt;0,0,LHH47-#REF!)+#REF!)*1.21+IF($D$5="Koncesija",-LHH63*0.21,0)</f>
        <v>#REF!</v>
      </c>
      <c r="LHI114" s="632" t="e">
        <f>(IF(LHI47-#REF!&lt;0,0,LHI47-#REF!)+#REF!)*1.21+IF($D$5="Koncesija",-LHI63*0.21,0)</f>
        <v>#REF!</v>
      </c>
      <c r="LHJ114" s="632" t="e">
        <f>(IF(LHJ47-#REF!&lt;0,0,LHJ47-#REF!)+#REF!)*1.21+IF($D$5="Koncesija",-LHJ63*0.21,0)</f>
        <v>#REF!</v>
      </c>
      <c r="LHK114" s="632" t="e">
        <f>(IF(LHK47-#REF!&lt;0,0,LHK47-#REF!)+#REF!)*1.21+IF($D$5="Koncesija",-LHK63*0.21,0)</f>
        <v>#REF!</v>
      </c>
      <c r="LHL114" s="632" t="e">
        <f>(IF(LHL47-#REF!&lt;0,0,LHL47-#REF!)+#REF!)*1.21+IF($D$5="Koncesija",-LHL63*0.21,0)</f>
        <v>#REF!</v>
      </c>
      <c r="LHM114" s="632" t="e">
        <f>(IF(LHM47-#REF!&lt;0,0,LHM47-#REF!)+#REF!)*1.21+IF($D$5="Koncesija",-LHM63*0.21,0)</f>
        <v>#REF!</v>
      </c>
      <c r="LHN114" s="632" t="e">
        <f>(IF(LHN47-#REF!&lt;0,0,LHN47-#REF!)+#REF!)*1.21+IF($D$5="Koncesija",-LHN63*0.21,0)</f>
        <v>#REF!</v>
      </c>
      <c r="LHO114" s="632" t="e">
        <f>(IF(LHO47-#REF!&lt;0,0,LHO47-#REF!)+#REF!)*1.21+IF($D$5="Koncesija",-LHO63*0.21,0)</f>
        <v>#REF!</v>
      </c>
      <c r="LHP114" s="632" t="e">
        <f>(IF(LHP47-#REF!&lt;0,0,LHP47-#REF!)+#REF!)*1.21+IF($D$5="Koncesija",-LHP63*0.21,0)</f>
        <v>#REF!</v>
      </c>
      <c r="LHQ114" s="632" t="e">
        <f>(IF(LHQ47-#REF!&lt;0,0,LHQ47-#REF!)+#REF!)*1.21+IF($D$5="Koncesija",-LHQ63*0.21,0)</f>
        <v>#REF!</v>
      </c>
      <c r="LHR114" s="632" t="e">
        <f>(IF(LHR47-#REF!&lt;0,0,LHR47-#REF!)+#REF!)*1.21+IF($D$5="Koncesija",-LHR63*0.21,0)</f>
        <v>#REF!</v>
      </c>
      <c r="LHS114" s="632" t="e">
        <f>(IF(LHS47-#REF!&lt;0,0,LHS47-#REF!)+#REF!)*1.21+IF($D$5="Koncesija",-LHS63*0.21,0)</f>
        <v>#REF!</v>
      </c>
      <c r="LHT114" s="632" t="e">
        <f>(IF(LHT47-#REF!&lt;0,0,LHT47-#REF!)+#REF!)*1.21+IF($D$5="Koncesija",-LHT63*0.21,0)</f>
        <v>#REF!</v>
      </c>
      <c r="LHU114" s="632" t="e">
        <f>(IF(LHU47-#REF!&lt;0,0,LHU47-#REF!)+#REF!)*1.21+IF($D$5="Koncesija",-LHU63*0.21,0)</f>
        <v>#REF!</v>
      </c>
      <c r="LHV114" s="632" t="e">
        <f>(IF(LHV47-#REF!&lt;0,0,LHV47-#REF!)+#REF!)*1.21+IF($D$5="Koncesija",-LHV63*0.21,0)</f>
        <v>#REF!</v>
      </c>
      <c r="LHW114" s="632" t="e">
        <f>(IF(LHW47-#REF!&lt;0,0,LHW47-#REF!)+#REF!)*1.21+IF($D$5="Koncesija",-LHW63*0.21,0)</f>
        <v>#REF!</v>
      </c>
      <c r="LHX114" s="632" t="e">
        <f>(IF(LHX47-#REF!&lt;0,0,LHX47-#REF!)+#REF!)*1.21+IF($D$5="Koncesija",-LHX63*0.21,0)</f>
        <v>#REF!</v>
      </c>
      <c r="LHY114" s="632" t="e">
        <f>(IF(LHY47-#REF!&lt;0,0,LHY47-#REF!)+#REF!)*1.21+IF($D$5="Koncesija",-LHY63*0.21,0)</f>
        <v>#REF!</v>
      </c>
      <c r="LHZ114" s="632" t="e">
        <f>(IF(LHZ47-#REF!&lt;0,0,LHZ47-#REF!)+#REF!)*1.21+IF($D$5="Koncesija",-LHZ63*0.21,0)</f>
        <v>#REF!</v>
      </c>
      <c r="LIA114" s="632" t="e">
        <f>(IF(LIA47-#REF!&lt;0,0,LIA47-#REF!)+#REF!)*1.21+IF($D$5="Koncesija",-LIA63*0.21,0)</f>
        <v>#REF!</v>
      </c>
      <c r="LIB114" s="632" t="e">
        <f>(IF(LIB47-#REF!&lt;0,0,LIB47-#REF!)+#REF!)*1.21+IF($D$5="Koncesija",-LIB63*0.21,0)</f>
        <v>#REF!</v>
      </c>
      <c r="LIC114" s="632" t="e">
        <f>(IF(LIC47-#REF!&lt;0,0,LIC47-#REF!)+#REF!)*1.21+IF($D$5="Koncesija",-LIC63*0.21,0)</f>
        <v>#REF!</v>
      </c>
      <c r="LID114" s="632" t="e">
        <f>(IF(LID47-#REF!&lt;0,0,LID47-#REF!)+#REF!)*1.21+IF($D$5="Koncesija",-LID63*0.21,0)</f>
        <v>#REF!</v>
      </c>
      <c r="LIE114" s="632" t="e">
        <f>(IF(LIE47-#REF!&lt;0,0,LIE47-#REF!)+#REF!)*1.21+IF($D$5="Koncesija",-LIE63*0.21,0)</f>
        <v>#REF!</v>
      </c>
      <c r="LIF114" s="632" t="e">
        <f>(IF(LIF47-#REF!&lt;0,0,LIF47-#REF!)+#REF!)*1.21+IF($D$5="Koncesija",-LIF63*0.21,0)</f>
        <v>#REF!</v>
      </c>
      <c r="LIG114" s="632" t="e">
        <f>(IF(LIG47-#REF!&lt;0,0,LIG47-#REF!)+#REF!)*1.21+IF($D$5="Koncesija",-LIG63*0.21,0)</f>
        <v>#REF!</v>
      </c>
      <c r="LIH114" s="632" t="e">
        <f>(IF(LIH47-#REF!&lt;0,0,LIH47-#REF!)+#REF!)*1.21+IF($D$5="Koncesija",-LIH63*0.21,0)</f>
        <v>#REF!</v>
      </c>
      <c r="LII114" s="632" t="e">
        <f>(IF(LII47-#REF!&lt;0,0,LII47-#REF!)+#REF!)*1.21+IF($D$5="Koncesija",-LII63*0.21,0)</f>
        <v>#REF!</v>
      </c>
      <c r="LIJ114" s="632" t="e">
        <f>(IF(LIJ47-#REF!&lt;0,0,LIJ47-#REF!)+#REF!)*1.21+IF($D$5="Koncesija",-LIJ63*0.21,0)</f>
        <v>#REF!</v>
      </c>
      <c r="LIK114" s="632" t="e">
        <f>(IF(LIK47-#REF!&lt;0,0,LIK47-#REF!)+#REF!)*1.21+IF($D$5="Koncesija",-LIK63*0.21,0)</f>
        <v>#REF!</v>
      </c>
      <c r="LIL114" s="632" t="e">
        <f>(IF(LIL47-#REF!&lt;0,0,LIL47-#REF!)+#REF!)*1.21+IF($D$5="Koncesija",-LIL63*0.21,0)</f>
        <v>#REF!</v>
      </c>
      <c r="LIM114" s="632" t="e">
        <f>(IF(LIM47-#REF!&lt;0,0,LIM47-#REF!)+#REF!)*1.21+IF($D$5="Koncesija",-LIM63*0.21,0)</f>
        <v>#REF!</v>
      </c>
      <c r="LIN114" s="632" t="e">
        <f>(IF(LIN47-#REF!&lt;0,0,LIN47-#REF!)+#REF!)*1.21+IF($D$5="Koncesija",-LIN63*0.21,0)</f>
        <v>#REF!</v>
      </c>
      <c r="LIO114" s="632" t="e">
        <f>(IF(LIO47-#REF!&lt;0,0,LIO47-#REF!)+#REF!)*1.21+IF($D$5="Koncesija",-LIO63*0.21,0)</f>
        <v>#REF!</v>
      </c>
      <c r="LIP114" s="632" t="e">
        <f>(IF(LIP47-#REF!&lt;0,0,LIP47-#REF!)+#REF!)*1.21+IF($D$5="Koncesija",-LIP63*0.21,0)</f>
        <v>#REF!</v>
      </c>
      <c r="LIQ114" s="632" t="e">
        <f>(IF(LIQ47-#REF!&lt;0,0,LIQ47-#REF!)+#REF!)*1.21+IF($D$5="Koncesija",-LIQ63*0.21,0)</f>
        <v>#REF!</v>
      </c>
      <c r="LIR114" s="632" t="e">
        <f>(IF(LIR47-#REF!&lt;0,0,LIR47-#REF!)+#REF!)*1.21+IF($D$5="Koncesija",-LIR63*0.21,0)</f>
        <v>#REF!</v>
      </c>
      <c r="LIS114" s="632" t="e">
        <f>(IF(LIS47-#REF!&lt;0,0,LIS47-#REF!)+#REF!)*1.21+IF($D$5="Koncesija",-LIS63*0.21,0)</f>
        <v>#REF!</v>
      </c>
      <c r="LIT114" s="632" t="e">
        <f>(IF(LIT47-#REF!&lt;0,0,LIT47-#REF!)+#REF!)*1.21+IF($D$5="Koncesija",-LIT63*0.21,0)</f>
        <v>#REF!</v>
      </c>
      <c r="LIU114" s="632" t="e">
        <f>(IF(LIU47-#REF!&lt;0,0,LIU47-#REF!)+#REF!)*1.21+IF($D$5="Koncesija",-LIU63*0.21,0)</f>
        <v>#REF!</v>
      </c>
      <c r="LIV114" s="632" t="e">
        <f>(IF(LIV47-#REF!&lt;0,0,LIV47-#REF!)+#REF!)*1.21+IF($D$5="Koncesija",-LIV63*0.21,0)</f>
        <v>#REF!</v>
      </c>
      <c r="LIW114" s="632" t="e">
        <f>(IF(LIW47-#REF!&lt;0,0,LIW47-#REF!)+#REF!)*1.21+IF($D$5="Koncesija",-LIW63*0.21,0)</f>
        <v>#REF!</v>
      </c>
      <c r="LIX114" s="632" t="e">
        <f>(IF(LIX47-#REF!&lt;0,0,LIX47-#REF!)+#REF!)*1.21+IF($D$5="Koncesija",-LIX63*0.21,0)</f>
        <v>#REF!</v>
      </c>
      <c r="LIY114" s="632" t="e">
        <f>(IF(LIY47-#REF!&lt;0,0,LIY47-#REF!)+#REF!)*1.21+IF($D$5="Koncesija",-LIY63*0.21,0)</f>
        <v>#REF!</v>
      </c>
      <c r="LIZ114" s="632" t="e">
        <f>(IF(LIZ47-#REF!&lt;0,0,LIZ47-#REF!)+#REF!)*1.21+IF($D$5="Koncesija",-LIZ63*0.21,0)</f>
        <v>#REF!</v>
      </c>
      <c r="LJA114" s="632" t="e">
        <f>(IF(LJA47-#REF!&lt;0,0,LJA47-#REF!)+#REF!)*1.21+IF($D$5="Koncesija",-LJA63*0.21,0)</f>
        <v>#REF!</v>
      </c>
      <c r="LJB114" s="632" t="e">
        <f>(IF(LJB47-#REF!&lt;0,0,LJB47-#REF!)+#REF!)*1.21+IF($D$5="Koncesija",-LJB63*0.21,0)</f>
        <v>#REF!</v>
      </c>
      <c r="LJC114" s="632" t="e">
        <f>(IF(LJC47-#REF!&lt;0,0,LJC47-#REF!)+#REF!)*1.21+IF($D$5="Koncesija",-LJC63*0.21,0)</f>
        <v>#REF!</v>
      </c>
      <c r="LJD114" s="632" t="e">
        <f>(IF(LJD47-#REF!&lt;0,0,LJD47-#REF!)+#REF!)*1.21+IF($D$5="Koncesija",-LJD63*0.21,0)</f>
        <v>#REF!</v>
      </c>
      <c r="LJE114" s="632" t="e">
        <f>(IF(LJE47-#REF!&lt;0,0,LJE47-#REF!)+#REF!)*1.21+IF($D$5="Koncesija",-LJE63*0.21,0)</f>
        <v>#REF!</v>
      </c>
      <c r="LJF114" s="632" t="e">
        <f>(IF(LJF47-#REF!&lt;0,0,LJF47-#REF!)+#REF!)*1.21+IF($D$5="Koncesija",-LJF63*0.21,0)</f>
        <v>#REF!</v>
      </c>
      <c r="LJG114" s="632" t="e">
        <f>(IF(LJG47-#REF!&lt;0,0,LJG47-#REF!)+#REF!)*1.21+IF($D$5="Koncesija",-LJG63*0.21,0)</f>
        <v>#REF!</v>
      </c>
      <c r="LJH114" s="632" t="e">
        <f>(IF(LJH47-#REF!&lt;0,0,LJH47-#REF!)+#REF!)*1.21+IF($D$5="Koncesija",-LJH63*0.21,0)</f>
        <v>#REF!</v>
      </c>
      <c r="LJI114" s="632" t="e">
        <f>(IF(LJI47-#REF!&lt;0,0,LJI47-#REF!)+#REF!)*1.21+IF($D$5="Koncesija",-LJI63*0.21,0)</f>
        <v>#REF!</v>
      </c>
      <c r="LJJ114" s="632" t="e">
        <f>(IF(LJJ47-#REF!&lt;0,0,LJJ47-#REF!)+#REF!)*1.21+IF($D$5="Koncesija",-LJJ63*0.21,0)</f>
        <v>#REF!</v>
      </c>
      <c r="LJK114" s="632" t="e">
        <f>(IF(LJK47-#REF!&lt;0,0,LJK47-#REF!)+#REF!)*1.21+IF($D$5="Koncesija",-LJK63*0.21,0)</f>
        <v>#REF!</v>
      </c>
      <c r="LJL114" s="632" t="e">
        <f>(IF(LJL47-#REF!&lt;0,0,LJL47-#REF!)+#REF!)*1.21+IF($D$5="Koncesija",-LJL63*0.21,0)</f>
        <v>#REF!</v>
      </c>
      <c r="LJM114" s="632" t="e">
        <f>(IF(LJM47-#REF!&lt;0,0,LJM47-#REF!)+#REF!)*1.21+IF($D$5="Koncesija",-LJM63*0.21,0)</f>
        <v>#REF!</v>
      </c>
      <c r="LJN114" s="632" t="e">
        <f>(IF(LJN47-#REF!&lt;0,0,LJN47-#REF!)+#REF!)*1.21+IF($D$5="Koncesija",-LJN63*0.21,0)</f>
        <v>#REF!</v>
      </c>
      <c r="LJO114" s="632" t="e">
        <f>(IF(LJO47-#REF!&lt;0,0,LJO47-#REF!)+#REF!)*1.21+IF($D$5="Koncesija",-LJO63*0.21,0)</f>
        <v>#REF!</v>
      </c>
      <c r="LJP114" s="632" t="e">
        <f>(IF(LJP47-#REF!&lt;0,0,LJP47-#REF!)+#REF!)*1.21+IF($D$5="Koncesija",-LJP63*0.21,0)</f>
        <v>#REF!</v>
      </c>
      <c r="LJQ114" s="632" t="e">
        <f>(IF(LJQ47-#REF!&lt;0,0,LJQ47-#REF!)+#REF!)*1.21+IF($D$5="Koncesija",-LJQ63*0.21,0)</f>
        <v>#REF!</v>
      </c>
      <c r="LJR114" s="632" t="e">
        <f>(IF(LJR47-#REF!&lt;0,0,LJR47-#REF!)+#REF!)*1.21+IF($D$5="Koncesija",-LJR63*0.21,0)</f>
        <v>#REF!</v>
      </c>
      <c r="LJS114" s="632" t="e">
        <f>(IF(LJS47-#REF!&lt;0,0,LJS47-#REF!)+#REF!)*1.21+IF($D$5="Koncesija",-LJS63*0.21,0)</f>
        <v>#REF!</v>
      </c>
      <c r="LJT114" s="632" t="e">
        <f>(IF(LJT47-#REF!&lt;0,0,LJT47-#REF!)+#REF!)*1.21+IF($D$5="Koncesija",-LJT63*0.21,0)</f>
        <v>#REF!</v>
      </c>
      <c r="LJU114" s="632" t="e">
        <f>(IF(LJU47-#REF!&lt;0,0,LJU47-#REF!)+#REF!)*1.21+IF($D$5="Koncesija",-LJU63*0.21,0)</f>
        <v>#REF!</v>
      </c>
      <c r="LJV114" s="632" t="e">
        <f>(IF(LJV47-#REF!&lt;0,0,LJV47-#REF!)+#REF!)*1.21+IF($D$5="Koncesija",-LJV63*0.21,0)</f>
        <v>#REF!</v>
      </c>
      <c r="LJW114" s="632" t="e">
        <f>(IF(LJW47-#REF!&lt;0,0,LJW47-#REF!)+#REF!)*1.21+IF($D$5="Koncesija",-LJW63*0.21,0)</f>
        <v>#REF!</v>
      </c>
      <c r="LJX114" s="632" t="e">
        <f>(IF(LJX47-#REF!&lt;0,0,LJX47-#REF!)+#REF!)*1.21+IF($D$5="Koncesija",-LJX63*0.21,0)</f>
        <v>#REF!</v>
      </c>
      <c r="LJY114" s="632" t="e">
        <f>(IF(LJY47-#REF!&lt;0,0,LJY47-#REF!)+#REF!)*1.21+IF($D$5="Koncesija",-LJY63*0.21,0)</f>
        <v>#REF!</v>
      </c>
      <c r="LJZ114" s="632" t="e">
        <f>(IF(LJZ47-#REF!&lt;0,0,LJZ47-#REF!)+#REF!)*1.21+IF($D$5="Koncesija",-LJZ63*0.21,0)</f>
        <v>#REF!</v>
      </c>
      <c r="LKA114" s="632" t="e">
        <f>(IF(LKA47-#REF!&lt;0,0,LKA47-#REF!)+#REF!)*1.21+IF($D$5="Koncesija",-LKA63*0.21,0)</f>
        <v>#REF!</v>
      </c>
      <c r="LKB114" s="632" t="e">
        <f>(IF(LKB47-#REF!&lt;0,0,LKB47-#REF!)+#REF!)*1.21+IF($D$5="Koncesija",-LKB63*0.21,0)</f>
        <v>#REF!</v>
      </c>
      <c r="LKC114" s="632" t="e">
        <f>(IF(LKC47-#REF!&lt;0,0,LKC47-#REF!)+#REF!)*1.21+IF($D$5="Koncesija",-LKC63*0.21,0)</f>
        <v>#REF!</v>
      </c>
      <c r="LKD114" s="632" t="e">
        <f>(IF(LKD47-#REF!&lt;0,0,LKD47-#REF!)+#REF!)*1.21+IF($D$5="Koncesija",-LKD63*0.21,0)</f>
        <v>#REF!</v>
      </c>
      <c r="LKE114" s="632" t="e">
        <f>(IF(LKE47-#REF!&lt;0,0,LKE47-#REF!)+#REF!)*1.21+IF($D$5="Koncesija",-LKE63*0.21,0)</f>
        <v>#REF!</v>
      </c>
      <c r="LKF114" s="632" t="e">
        <f>(IF(LKF47-#REF!&lt;0,0,LKF47-#REF!)+#REF!)*1.21+IF($D$5="Koncesija",-LKF63*0.21,0)</f>
        <v>#REF!</v>
      </c>
      <c r="LKG114" s="632" t="e">
        <f>(IF(LKG47-#REF!&lt;0,0,LKG47-#REF!)+#REF!)*1.21+IF($D$5="Koncesija",-LKG63*0.21,0)</f>
        <v>#REF!</v>
      </c>
      <c r="LKH114" s="632" t="e">
        <f>(IF(LKH47-#REF!&lt;0,0,LKH47-#REF!)+#REF!)*1.21+IF($D$5="Koncesija",-LKH63*0.21,0)</f>
        <v>#REF!</v>
      </c>
      <c r="LKI114" s="632" t="e">
        <f>(IF(LKI47-#REF!&lt;0,0,LKI47-#REF!)+#REF!)*1.21+IF($D$5="Koncesija",-LKI63*0.21,0)</f>
        <v>#REF!</v>
      </c>
      <c r="LKJ114" s="632" t="e">
        <f>(IF(LKJ47-#REF!&lt;0,0,LKJ47-#REF!)+#REF!)*1.21+IF($D$5="Koncesija",-LKJ63*0.21,0)</f>
        <v>#REF!</v>
      </c>
      <c r="LKK114" s="632" t="e">
        <f>(IF(LKK47-#REF!&lt;0,0,LKK47-#REF!)+#REF!)*1.21+IF($D$5="Koncesija",-LKK63*0.21,0)</f>
        <v>#REF!</v>
      </c>
      <c r="LKL114" s="632" t="e">
        <f>(IF(LKL47-#REF!&lt;0,0,LKL47-#REF!)+#REF!)*1.21+IF($D$5="Koncesija",-LKL63*0.21,0)</f>
        <v>#REF!</v>
      </c>
      <c r="LKM114" s="632" t="e">
        <f>(IF(LKM47-#REF!&lt;0,0,LKM47-#REF!)+#REF!)*1.21+IF($D$5="Koncesija",-LKM63*0.21,0)</f>
        <v>#REF!</v>
      </c>
      <c r="LKN114" s="632" t="e">
        <f>(IF(LKN47-#REF!&lt;0,0,LKN47-#REF!)+#REF!)*1.21+IF($D$5="Koncesija",-LKN63*0.21,0)</f>
        <v>#REF!</v>
      </c>
      <c r="LKO114" s="632" t="e">
        <f>(IF(LKO47-#REF!&lt;0,0,LKO47-#REF!)+#REF!)*1.21+IF($D$5="Koncesija",-LKO63*0.21,0)</f>
        <v>#REF!</v>
      </c>
      <c r="LKP114" s="632" t="e">
        <f>(IF(LKP47-#REF!&lt;0,0,LKP47-#REF!)+#REF!)*1.21+IF($D$5="Koncesija",-LKP63*0.21,0)</f>
        <v>#REF!</v>
      </c>
      <c r="LKQ114" s="632" t="e">
        <f>(IF(LKQ47-#REF!&lt;0,0,LKQ47-#REF!)+#REF!)*1.21+IF($D$5="Koncesija",-LKQ63*0.21,0)</f>
        <v>#REF!</v>
      </c>
      <c r="LKR114" s="632" t="e">
        <f>(IF(LKR47-#REF!&lt;0,0,LKR47-#REF!)+#REF!)*1.21+IF($D$5="Koncesija",-LKR63*0.21,0)</f>
        <v>#REF!</v>
      </c>
      <c r="LKS114" s="632" t="e">
        <f>(IF(LKS47-#REF!&lt;0,0,LKS47-#REF!)+#REF!)*1.21+IF($D$5="Koncesija",-LKS63*0.21,0)</f>
        <v>#REF!</v>
      </c>
      <c r="LKT114" s="632" t="e">
        <f>(IF(LKT47-#REF!&lt;0,0,LKT47-#REF!)+#REF!)*1.21+IF($D$5="Koncesija",-LKT63*0.21,0)</f>
        <v>#REF!</v>
      </c>
      <c r="LKU114" s="632" t="e">
        <f>(IF(LKU47-#REF!&lt;0,0,LKU47-#REF!)+#REF!)*1.21+IF($D$5="Koncesija",-LKU63*0.21,0)</f>
        <v>#REF!</v>
      </c>
      <c r="LKV114" s="632" t="e">
        <f>(IF(LKV47-#REF!&lt;0,0,LKV47-#REF!)+#REF!)*1.21+IF($D$5="Koncesija",-LKV63*0.21,0)</f>
        <v>#REF!</v>
      </c>
      <c r="LKW114" s="632" t="e">
        <f>(IF(LKW47-#REF!&lt;0,0,LKW47-#REF!)+#REF!)*1.21+IF($D$5="Koncesija",-LKW63*0.21,0)</f>
        <v>#REF!</v>
      </c>
      <c r="LKX114" s="632" t="e">
        <f>(IF(LKX47-#REF!&lt;0,0,LKX47-#REF!)+#REF!)*1.21+IF($D$5="Koncesija",-LKX63*0.21,0)</f>
        <v>#REF!</v>
      </c>
      <c r="LKY114" s="632" t="e">
        <f>(IF(LKY47-#REF!&lt;0,0,LKY47-#REF!)+#REF!)*1.21+IF($D$5="Koncesija",-LKY63*0.21,0)</f>
        <v>#REF!</v>
      </c>
      <c r="LKZ114" s="632" t="e">
        <f>(IF(LKZ47-#REF!&lt;0,0,LKZ47-#REF!)+#REF!)*1.21+IF($D$5="Koncesija",-LKZ63*0.21,0)</f>
        <v>#REF!</v>
      </c>
      <c r="LLA114" s="632" t="e">
        <f>(IF(LLA47-#REF!&lt;0,0,LLA47-#REF!)+#REF!)*1.21+IF($D$5="Koncesija",-LLA63*0.21,0)</f>
        <v>#REF!</v>
      </c>
      <c r="LLB114" s="632" t="e">
        <f>(IF(LLB47-#REF!&lt;0,0,LLB47-#REF!)+#REF!)*1.21+IF($D$5="Koncesija",-LLB63*0.21,0)</f>
        <v>#REF!</v>
      </c>
      <c r="LLC114" s="632" t="e">
        <f>(IF(LLC47-#REF!&lt;0,0,LLC47-#REF!)+#REF!)*1.21+IF($D$5="Koncesija",-LLC63*0.21,0)</f>
        <v>#REF!</v>
      </c>
      <c r="LLD114" s="632" t="e">
        <f>(IF(LLD47-#REF!&lt;0,0,LLD47-#REF!)+#REF!)*1.21+IF($D$5="Koncesija",-LLD63*0.21,0)</f>
        <v>#REF!</v>
      </c>
      <c r="LLE114" s="632" t="e">
        <f>(IF(LLE47-#REF!&lt;0,0,LLE47-#REF!)+#REF!)*1.21+IF($D$5="Koncesija",-LLE63*0.21,0)</f>
        <v>#REF!</v>
      </c>
      <c r="LLF114" s="632" t="e">
        <f>(IF(LLF47-#REF!&lt;0,0,LLF47-#REF!)+#REF!)*1.21+IF($D$5="Koncesija",-LLF63*0.21,0)</f>
        <v>#REF!</v>
      </c>
      <c r="LLG114" s="632" t="e">
        <f>(IF(LLG47-#REF!&lt;0,0,LLG47-#REF!)+#REF!)*1.21+IF($D$5="Koncesija",-LLG63*0.21,0)</f>
        <v>#REF!</v>
      </c>
      <c r="LLH114" s="632" t="e">
        <f>(IF(LLH47-#REF!&lt;0,0,LLH47-#REF!)+#REF!)*1.21+IF($D$5="Koncesija",-LLH63*0.21,0)</f>
        <v>#REF!</v>
      </c>
      <c r="LLI114" s="632" t="e">
        <f>(IF(LLI47-#REF!&lt;0,0,LLI47-#REF!)+#REF!)*1.21+IF($D$5="Koncesija",-LLI63*0.21,0)</f>
        <v>#REF!</v>
      </c>
      <c r="LLJ114" s="632" t="e">
        <f>(IF(LLJ47-#REF!&lt;0,0,LLJ47-#REF!)+#REF!)*1.21+IF($D$5="Koncesija",-LLJ63*0.21,0)</f>
        <v>#REF!</v>
      </c>
      <c r="LLK114" s="632" t="e">
        <f>(IF(LLK47-#REF!&lt;0,0,LLK47-#REF!)+#REF!)*1.21+IF($D$5="Koncesija",-LLK63*0.21,0)</f>
        <v>#REF!</v>
      </c>
      <c r="LLL114" s="632" t="e">
        <f>(IF(LLL47-#REF!&lt;0,0,LLL47-#REF!)+#REF!)*1.21+IF($D$5="Koncesija",-LLL63*0.21,0)</f>
        <v>#REF!</v>
      </c>
      <c r="LLM114" s="632" t="e">
        <f>(IF(LLM47-#REF!&lt;0,0,LLM47-#REF!)+#REF!)*1.21+IF($D$5="Koncesija",-LLM63*0.21,0)</f>
        <v>#REF!</v>
      </c>
      <c r="LLN114" s="632" t="e">
        <f>(IF(LLN47-#REF!&lt;0,0,LLN47-#REF!)+#REF!)*1.21+IF($D$5="Koncesija",-LLN63*0.21,0)</f>
        <v>#REF!</v>
      </c>
      <c r="LLO114" s="632" t="e">
        <f>(IF(LLO47-#REF!&lt;0,0,LLO47-#REF!)+#REF!)*1.21+IF($D$5="Koncesija",-LLO63*0.21,0)</f>
        <v>#REF!</v>
      </c>
      <c r="LLP114" s="632" t="e">
        <f>(IF(LLP47-#REF!&lt;0,0,LLP47-#REF!)+#REF!)*1.21+IF($D$5="Koncesija",-LLP63*0.21,0)</f>
        <v>#REF!</v>
      </c>
      <c r="LLQ114" s="632" t="e">
        <f>(IF(LLQ47-#REF!&lt;0,0,LLQ47-#REF!)+#REF!)*1.21+IF($D$5="Koncesija",-LLQ63*0.21,0)</f>
        <v>#REF!</v>
      </c>
      <c r="LLR114" s="632" t="e">
        <f>(IF(LLR47-#REF!&lt;0,0,LLR47-#REF!)+#REF!)*1.21+IF($D$5="Koncesija",-LLR63*0.21,0)</f>
        <v>#REF!</v>
      </c>
      <c r="LLS114" s="632" t="e">
        <f>(IF(LLS47-#REF!&lt;0,0,LLS47-#REF!)+#REF!)*1.21+IF($D$5="Koncesija",-LLS63*0.21,0)</f>
        <v>#REF!</v>
      </c>
      <c r="LLT114" s="632" t="e">
        <f>(IF(LLT47-#REF!&lt;0,0,LLT47-#REF!)+#REF!)*1.21+IF($D$5="Koncesija",-LLT63*0.21,0)</f>
        <v>#REF!</v>
      </c>
      <c r="LLU114" s="632" t="e">
        <f>(IF(LLU47-#REF!&lt;0,0,LLU47-#REF!)+#REF!)*1.21+IF($D$5="Koncesija",-LLU63*0.21,0)</f>
        <v>#REF!</v>
      </c>
      <c r="LLV114" s="632" t="e">
        <f>(IF(LLV47-#REF!&lt;0,0,LLV47-#REF!)+#REF!)*1.21+IF($D$5="Koncesija",-LLV63*0.21,0)</f>
        <v>#REF!</v>
      </c>
      <c r="LLW114" s="632" t="e">
        <f>(IF(LLW47-#REF!&lt;0,0,LLW47-#REF!)+#REF!)*1.21+IF($D$5="Koncesija",-LLW63*0.21,0)</f>
        <v>#REF!</v>
      </c>
      <c r="LLX114" s="632" t="e">
        <f>(IF(LLX47-#REF!&lt;0,0,LLX47-#REF!)+#REF!)*1.21+IF($D$5="Koncesija",-LLX63*0.21,0)</f>
        <v>#REF!</v>
      </c>
      <c r="LLY114" s="632" t="e">
        <f>(IF(LLY47-#REF!&lt;0,0,LLY47-#REF!)+#REF!)*1.21+IF($D$5="Koncesija",-LLY63*0.21,0)</f>
        <v>#REF!</v>
      </c>
      <c r="LLZ114" s="632" t="e">
        <f>(IF(LLZ47-#REF!&lt;0,0,LLZ47-#REF!)+#REF!)*1.21+IF($D$5="Koncesija",-LLZ63*0.21,0)</f>
        <v>#REF!</v>
      </c>
      <c r="LMA114" s="632" t="e">
        <f>(IF(LMA47-#REF!&lt;0,0,LMA47-#REF!)+#REF!)*1.21+IF($D$5="Koncesija",-LMA63*0.21,0)</f>
        <v>#REF!</v>
      </c>
      <c r="LMB114" s="632" t="e">
        <f>(IF(LMB47-#REF!&lt;0,0,LMB47-#REF!)+#REF!)*1.21+IF($D$5="Koncesija",-LMB63*0.21,0)</f>
        <v>#REF!</v>
      </c>
      <c r="LMC114" s="632" t="e">
        <f>(IF(LMC47-#REF!&lt;0,0,LMC47-#REF!)+#REF!)*1.21+IF($D$5="Koncesija",-LMC63*0.21,0)</f>
        <v>#REF!</v>
      </c>
      <c r="LMD114" s="632" t="e">
        <f>(IF(LMD47-#REF!&lt;0,0,LMD47-#REF!)+#REF!)*1.21+IF($D$5="Koncesija",-LMD63*0.21,0)</f>
        <v>#REF!</v>
      </c>
      <c r="LME114" s="632" t="e">
        <f>(IF(LME47-#REF!&lt;0,0,LME47-#REF!)+#REF!)*1.21+IF($D$5="Koncesija",-LME63*0.21,0)</f>
        <v>#REF!</v>
      </c>
      <c r="LMF114" s="632" t="e">
        <f>(IF(LMF47-#REF!&lt;0,0,LMF47-#REF!)+#REF!)*1.21+IF($D$5="Koncesija",-LMF63*0.21,0)</f>
        <v>#REF!</v>
      </c>
      <c r="LMG114" s="632" t="e">
        <f>(IF(LMG47-#REF!&lt;0,0,LMG47-#REF!)+#REF!)*1.21+IF($D$5="Koncesija",-LMG63*0.21,0)</f>
        <v>#REF!</v>
      </c>
      <c r="LMH114" s="632" t="e">
        <f>(IF(LMH47-#REF!&lt;0,0,LMH47-#REF!)+#REF!)*1.21+IF($D$5="Koncesija",-LMH63*0.21,0)</f>
        <v>#REF!</v>
      </c>
      <c r="LMI114" s="632" t="e">
        <f>(IF(LMI47-#REF!&lt;0,0,LMI47-#REF!)+#REF!)*1.21+IF($D$5="Koncesija",-LMI63*0.21,0)</f>
        <v>#REF!</v>
      </c>
      <c r="LMJ114" s="632" t="e">
        <f>(IF(LMJ47-#REF!&lt;0,0,LMJ47-#REF!)+#REF!)*1.21+IF($D$5="Koncesija",-LMJ63*0.21,0)</f>
        <v>#REF!</v>
      </c>
      <c r="LMK114" s="632" t="e">
        <f>(IF(LMK47-#REF!&lt;0,0,LMK47-#REF!)+#REF!)*1.21+IF($D$5="Koncesija",-LMK63*0.21,0)</f>
        <v>#REF!</v>
      </c>
      <c r="LML114" s="632" t="e">
        <f>(IF(LML47-#REF!&lt;0,0,LML47-#REF!)+#REF!)*1.21+IF($D$5="Koncesija",-LML63*0.21,0)</f>
        <v>#REF!</v>
      </c>
      <c r="LMM114" s="632" t="e">
        <f>(IF(LMM47-#REF!&lt;0,0,LMM47-#REF!)+#REF!)*1.21+IF($D$5="Koncesija",-LMM63*0.21,0)</f>
        <v>#REF!</v>
      </c>
      <c r="LMN114" s="632" t="e">
        <f>(IF(LMN47-#REF!&lt;0,0,LMN47-#REF!)+#REF!)*1.21+IF($D$5="Koncesija",-LMN63*0.21,0)</f>
        <v>#REF!</v>
      </c>
      <c r="LMO114" s="632" t="e">
        <f>(IF(LMO47-#REF!&lt;0,0,LMO47-#REF!)+#REF!)*1.21+IF($D$5="Koncesija",-LMO63*0.21,0)</f>
        <v>#REF!</v>
      </c>
      <c r="LMP114" s="632" t="e">
        <f>(IF(LMP47-#REF!&lt;0,0,LMP47-#REF!)+#REF!)*1.21+IF($D$5="Koncesija",-LMP63*0.21,0)</f>
        <v>#REF!</v>
      </c>
      <c r="LMQ114" s="632" t="e">
        <f>(IF(LMQ47-#REF!&lt;0,0,LMQ47-#REF!)+#REF!)*1.21+IF($D$5="Koncesija",-LMQ63*0.21,0)</f>
        <v>#REF!</v>
      </c>
      <c r="LMR114" s="632" t="e">
        <f>(IF(LMR47-#REF!&lt;0,0,LMR47-#REF!)+#REF!)*1.21+IF($D$5="Koncesija",-LMR63*0.21,0)</f>
        <v>#REF!</v>
      </c>
      <c r="LMS114" s="632" t="e">
        <f>(IF(LMS47-#REF!&lt;0,0,LMS47-#REF!)+#REF!)*1.21+IF($D$5="Koncesija",-LMS63*0.21,0)</f>
        <v>#REF!</v>
      </c>
      <c r="LMT114" s="632" t="e">
        <f>(IF(LMT47-#REF!&lt;0,0,LMT47-#REF!)+#REF!)*1.21+IF($D$5="Koncesija",-LMT63*0.21,0)</f>
        <v>#REF!</v>
      </c>
      <c r="LMU114" s="632" t="e">
        <f>(IF(LMU47-#REF!&lt;0,0,LMU47-#REF!)+#REF!)*1.21+IF($D$5="Koncesija",-LMU63*0.21,0)</f>
        <v>#REF!</v>
      </c>
      <c r="LMV114" s="632" t="e">
        <f>(IF(LMV47-#REF!&lt;0,0,LMV47-#REF!)+#REF!)*1.21+IF($D$5="Koncesija",-LMV63*0.21,0)</f>
        <v>#REF!</v>
      </c>
      <c r="LMW114" s="632" t="e">
        <f>(IF(LMW47-#REF!&lt;0,0,LMW47-#REF!)+#REF!)*1.21+IF($D$5="Koncesija",-LMW63*0.21,0)</f>
        <v>#REF!</v>
      </c>
      <c r="LMX114" s="632" t="e">
        <f>(IF(LMX47-#REF!&lt;0,0,LMX47-#REF!)+#REF!)*1.21+IF($D$5="Koncesija",-LMX63*0.21,0)</f>
        <v>#REF!</v>
      </c>
      <c r="LMY114" s="632" t="e">
        <f>(IF(LMY47-#REF!&lt;0,0,LMY47-#REF!)+#REF!)*1.21+IF($D$5="Koncesija",-LMY63*0.21,0)</f>
        <v>#REF!</v>
      </c>
      <c r="LMZ114" s="632" t="e">
        <f>(IF(LMZ47-#REF!&lt;0,0,LMZ47-#REF!)+#REF!)*1.21+IF($D$5="Koncesija",-LMZ63*0.21,0)</f>
        <v>#REF!</v>
      </c>
      <c r="LNA114" s="632" t="e">
        <f>(IF(LNA47-#REF!&lt;0,0,LNA47-#REF!)+#REF!)*1.21+IF($D$5="Koncesija",-LNA63*0.21,0)</f>
        <v>#REF!</v>
      </c>
      <c r="LNB114" s="632" t="e">
        <f>(IF(LNB47-#REF!&lt;0,0,LNB47-#REF!)+#REF!)*1.21+IF($D$5="Koncesija",-LNB63*0.21,0)</f>
        <v>#REF!</v>
      </c>
      <c r="LNC114" s="632" t="e">
        <f>(IF(LNC47-#REF!&lt;0,0,LNC47-#REF!)+#REF!)*1.21+IF($D$5="Koncesija",-LNC63*0.21,0)</f>
        <v>#REF!</v>
      </c>
      <c r="LND114" s="632" t="e">
        <f>(IF(LND47-#REF!&lt;0,0,LND47-#REF!)+#REF!)*1.21+IF($D$5="Koncesija",-LND63*0.21,0)</f>
        <v>#REF!</v>
      </c>
      <c r="LNE114" s="632" t="e">
        <f>(IF(LNE47-#REF!&lt;0,0,LNE47-#REF!)+#REF!)*1.21+IF($D$5="Koncesija",-LNE63*0.21,0)</f>
        <v>#REF!</v>
      </c>
      <c r="LNF114" s="632" t="e">
        <f>(IF(LNF47-#REF!&lt;0,0,LNF47-#REF!)+#REF!)*1.21+IF($D$5="Koncesija",-LNF63*0.21,0)</f>
        <v>#REF!</v>
      </c>
      <c r="LNG114" s="632" t="e">
        <f>(IF(LNG47-#REF!&lt;0,0,LNG47-#REF!)+#REF!)*1.21+IF($D$5="Koncesija",-LNG63*0.21,0)</f>
        <v>#REF!</v>
      </c>
      <c r="LNH114" s="632" t="e">
        <f>(IF(LNH47-#REF!&lt;0,0,LNH47-#REF!)+#REF!)*1.21+IF($D$5="Koncesija",-LNH63*0.21,0)</f>
        <v>#REF!</v>
      </c>
      <c r="LNI114" s="632" t="e">
        <f>(IF(LNI47-#REF!&lt;0,0,LNI47-#REF!)+#REF!)*1.21+IF($D$5="Koncesija",-LNI63*0.21,0)</f>
        <v>#REF!</v>
      </c>
      <c r="LNJ114" s="632" t="e">
        <f>(IF(LNJ47-#REF!&lt;0,0,LNJ47-#REF!)+#REF!)*1.21+IF($D$5="Koncesija",-LNJ63*0.21,0)</f>
        <v>#REF!</v>
      </c>
      <c r="LNK114" s="632" t="e">
        <f>(IF(LNK47-#REF!&lt;0,0,LNK47-#REF!)+#REF!)*1.21+IF($D$5="Koncesija",-LNK63*0.21,0)</f>
        <v>#REF!</v>
      </c>
      <c r="LNL114" s="632" t="e">
        <f>(IF(LNL47-#REF!&lt;0,0,LNL47-#REF!)+#REF!)*1.21+IF($D$5="Koncesija",-LNL63*0.21,0)</f>
        <v>#REF!</v>
      </c>
      <c r="LNM114" s="632" t="e">
        <f>(IF(LNM47-#REF!&lt;0,0,LNM47-#REF!)+#REF!)*1.21+IF($D$5="Koncesija",-LNM63*0.21,0)</f>
        <v>#REF!</v>
      </c>
      <c r="LNN114" s="632" t="e">
        <f>(IF(LNN47-#REF!&lt;0,0,LNN47-#REF!)+#REF!)*1.21+IF($D$5="Koncesija",-LNN63*0.21,0)</f>
        <v>#REF!</v>
      </c>
      <c r="LNO114" s="632" t="e">
        <f>(IF(LNO47-#REF!&lt;0,0,LNO47-#REF!)+#REF!)*1.21+IF($D$5="Koncesija",-LNO63*0.21,0)</f>
        <v>#REF!</v>
      </c>
      <c r="LNP114" s="632" t="e">
        <f>(IF(LNP47-#REF!&lt;0,0,LNP47-#REF!)+#REF!)*1.21+IF($D$5="Koncesija",-LNP63*0.21,0)</f>
        <v>#REF!</v>
      </c>
      <c r="LNQ114" s="632" t="e">
        <f>(IF(LNQ47-#REF!&lt;0,0,LNQ47-#REF!)+#REF!)*1.21+IF($D$5="Koncesija",-LNQ63*0.21,0)</f>
        <v>#REF!</v>
      </c>
      <c r="LNR114" s="632" t="e">
        <f>(IF(LNR47-#REF!&lt;0,0,LNR47-#REF!)+#REF!)*1.21+IF($D$5="Koncesija",-LNR63*0.21,0)</f>
        <v>#REF!</v>
      </c>
      <c r="LNS114" s="632" t="e">
        <f>(IF(LNS47-#REF!&lt;0,0,LNS47-#REF!)+#REF!)*1.21+IF($D$5="Koncesija",-LNS63*0.21,0)</f>
        <v>#REF!</v>
      </c>
      <c r="LNT114" s="632" t="e">
        <f>(IF(LNT47-#REF!&lt;0,0,LNT47-#REF!)+#REF!)*1.21+IF($D$5="Koncesija",-LNT63*0.21,0)</f>
        <v>#REF!</v>
      </c>
      <c r="LNU114" s="632" t="e">
        <f>(IF(LNU47-#REF!&lt;0,0,LNU47-#REF!)+#REF!)*1.21+IF($D$5="Koncesija",-LNU63*0.21,0)</f>
        <v>#REF!</v>
      </c>
      <c r="LNV114" s="632" t="e">
        <f>(IF(LNV47-#REF!&lt;0,0,LNV47-#REF!)+#REF!)*1.21+IF($D$5="Koncesija",-LNV63*0.21,0)</f>
        <v>#REF!</v>
      </c>
      <c r="LNW114" s="632" t="e">
        <f>(IF(LNW47-#REF!&lt;0,0,LNW47-#REF!)+#REF!)*1.21+IF($D$5="Koncesija",-LNW63*0.21,0)</f>
        <v>#REF!</v>
      </c>
      <c r="LNX114" s="632" t="e">
        <f>(IF(LNX47-#REF!&lt;0,0,LNX47-#REF!)+#REF!)*1.21+IF($D$5="Koncesija",-LNX63*0.21,0)</f>
        <v>#REF!</v>
      </c>
      <c r="LNY114" s="632" t="e">
        <f>(IF(LNY47-#REF!&lt;0,0,LNY47-#REF!)+#REF!)*1.21+IF($D$5="Koncesija",-LNY63*0.21,0)</f>
        <v>#REF!</v>
      </c>
      <c r="LNZ114" s="632" t="e">
        <f>(IF(LNZ47-#REF!&lt;0,0,LNZ47-#REF!)+#REF!)*1.21+IF($D$5="Koncesija",-LNZ63*0.21,0)</f>
        <v>#REF!</v>
      </c>
      <c r="LOA114" s="632" t="e">
        <f>(IF(LOA47-#REF!&lt;0,0,LOA47-#REF!)+#REF!)*1.21+IF($D$5="Koncesija",-LOA63*0.21,0)</f>
        <v>#REF!</v>
      </c>
      <c r="LOB114" s="632" t="e">
        <f>(IF(LOB47-#REF!&lt;0,0,LOB47-#REF!)+#REF!)*1.21+IF($D$5="Koncesija",-LOB63*0.21,0)</f>
        <v>#REF!</v>
      </c>
      <c r="LOC114" s="632" t="e">
        <f>(IF(LOC47-#REF!&lt;0,0,LOC47-#REF!)+#REF!)*1.21+IF($D$5="Koncesija",-LOC63*0.21,0)</f>
        <v>#REF!</v>
      </c>
      <c r="LOD114" s="632" t="e">
        <f>(IF(LOD47-#REF!&lt;0,0,LOD47-#REF!)+#REF!)*1.21+IF($D$5="Koncesija",-LOD63*0.21,0)</f>
        <v>#REF!</v>
      </c>
      <c r="LOE114" s="632" t="e">
        <f>(IF(LOE47-#REF!&lt;0,0,LOE47-#REF!)+#REF!)*1.21+IF($D$5="Koncesija",-LOE63*0.21,0)</f>
        <v>#REF!</v>
      </c>
      <c r="LOF114" s="632" t="e">
        <f>(IF(LOF47-#REF!&lt;0,0,LOF47-#REF!)+#REF!)*1.21+IF($D$5="Koncesija",-LOF63*0.21,0)</f>
        <v>#REF!</v>
      </c>
      <c r="LOG114" s="632" t="e">
        <f>(IF(LOG47-#REF!&lt;0,0,LOG47-#REF!)+#REF!)*1.21+IF($D$5="Koncesija",-LOG63*0.21,0)</f>
        <v>#REF!</v>
      </c>
      <c r="LOH114" s="632" t="e">
        <f>(IF(LOH47-#REF!&lt;0,0,LOH47-#REF!)+#REF!)*1.21+IF($D$5="Koncesija",-LOH63*0.21,0)</f>
        <v>#REF!</v>
      </c>
      <c r="LOI114" s="632" t="e">
        <f>(IF(LOI47-#REF!&lt;0,0,LOI47-#REF!)+#REF!)*1.21+IF($D$5="Koncesija",-LOI63*0.21,0)</f>
        <v>#REF!</v>
      </c>
      <c r="LOJ114" s="632" t="e">
        <f>(IF(LOJ47-#REF!&lt;0,0,LOJ47-#REF!)+#REF!)*1.21+IF($D$5="Koncesija",-LOJ63*0.21,0)</f>
        <v>#REF!</v>
      </c>
      <c r="LOK114" s="632" t="e">
        <f>(IF(LOK47-#REF!&lt;0,0,LOK47-#REF!)+#REF!)*1.21+IF($D$5="Koncesija",-LOK63*0.21,0)</f>
        <v>#REF!</v>
      </c>
      <c r="LOL114" s="632" t="e">
        <f>(IF(LOL47-#REF!&lt;0,0,LOL47-#REF!)+#REF!)*1.21+IF($D$5="Koncesija",-LOL63*0.21,0)</f>
        <v>#REF!</v>
      </c>
      <c r="LOM114" s="632" t="e">
        <f>(IF(LOM47-#REF!&lt;0,0,LOM47-#REF!)+#REF!)*1.21+IF($D$5="Koncesija",-LOM63*0.21,0)</f>
        <v>#REF!</v>
      </c>
      <c r="LON114" s="632" t="e">
        <f>(IF(LON47-#REF!&lt;0,0,LON47-#REF!)+#REF!)*1.21+IF($D$5="Koncesija",-LON63*0.21,0)</f>
        <v>#REF!</v>
      </c>
      <c r="LOO114" s="632" t="e">
        <f>(IF(LOO47-#REF!&lt;0,0,LOO47-#REF!)+#REF!)*1.21+IF($D$5="Koncesija",-LOO63*0.21,0)</f>
        <v>#REF!</v>
      </c>
      <c r="LOP114" s="632" t="e">
        <f>(IF(LOP47-#REF!&lt;0,0,LOP47-#REF!)+#REF!)*1.21+IF($D$5="Koncesija",-LOP63*0.21,0)</f>
        <v>#REF!</v>
      </c>
      <c r="LOQ114" s="632" t="e">
        <f>(IF(LOQ47-#REF!&lt;0,0,LOQ47-#REF!)+#REF!)*1.21+IF($D$5="Koncesija",-LOQ63*0.21,0)</f>
        <v>#REF!</v>
      </c>
      <c r="LOR114" s="632" t="e">
        <f>(IF(LOR47-#REF!&lt;0,0,LOR47-#REF!)+#REF!)*1.21+IF($D$5="Koncesija",-LOR63*0.21,0)</f>
        <v>#REF!</v>
      </c>
      <c r="LOS114" s="632" t="e">
        <f>(IF(LOS47-#REF!&lt;0,0,LOS47-#REF!)+#REF!)*1.21+IF($D$5="Koncesija",-LOS63*0.21,0)</f>
        <v>#REF!</v>
      </c>
      <c r="LOT114" s="632" t="e">
        <f>(IF(LOT47-#REF!&lt;0,0,LOT47-#REF!)+#REF!)*1.21+IF($D$5="Koncesija",-LOT63*0.21,0)</f>
        <v>#REF!</v>
      </c>
      <c r="LOU114" s="632" t="e">
        <f>(IF(LOU47-#REF!&lt;0,0,LOU47-#REF!)+#REF!)*1.21+IF($D$5="Koncesija",-LOU63*0.21,0)</f>
        <v>#REF!</v>
      </c>
      <c r="LOV114" s="632" t="e">
        <f>(IF(LOV47-#REF!&lt;0,0,LOV47-#REF!)+#REF!)*1.21+IF($D$5="Koncesija",-LOV63*0.21,0)</f>
        <v>#REF!</v>
      </c>
      <c r="LOW114" s="632" t="e">
        <f>(IF(LOW47-#REF!&lt;0,0,LOW47-#REF!)+#REF!)*1.21+IF($D$5="Koncesija",-LOW63*0.21,0)</f>
        <v>#REF!</v>
      </c>
      <c r="LOX114" s="632" t="e">
        <f>(IF(LOX47-#REF!&lt;0,0,LOX47-#REF!)+#REF!)*1.21+IF($D$5="Koncesija",-LOX63*0.21,0)</f>
        <v>#REF!</v>
      </c>
      <c r="LOY114" s="632" t="e">
        <f>(IF(LOY47-#REF!&lt;0,0,LOY47-#REF!)+#REF!)*1.21+IF($D$5="Koncesija",-LOY63*0.21,0)</f>
        <v>#REF!</v>
      </c>
      <c r="LOZ114" s="632" t="e">
        <f>(IF(LOZ47-#REF!&lt;0,0,LOZ47-#REF!)+#REF!)*1.21+IF($D$5="Koncesija",-LOZ63*0.21,0)</f>
        <v>#REF!</v>
      </c>
      <c r="LPA114" s="632" t="e">
        <f>(IF(LPA47-#REF!&lt;0,0,LPA47-#REF!)+#REF!)*1.21+IF($D$5="Koncesija",-LPA63*0.21,0)</f>
        <v>#REF!</v>
      </c>
      <c r="LPB114" s="632" t="e">
        <f>(IF(LPB47-#REF!&lt;0,0,LPB47-#REF!)+#REF!)*1.21+IF($D$5="Koncesija",-LPB63*0.21,0)</f>
        <v>#REF!</v>
      </c>
      <c r="LPC114" s="632" t="e">
        <f>(IF(LPC47-#REF!&lt;0,0,LPC47-#REF!)+#REF!)*1.21+IF($D$5="Koncesija",-LPC63*0.21,0)</f>
        <v>#REF!</v>
      </c>
      <c r="LPD114" s="632" t="e">
        <f>(IF(LPD47-#REF!&lt;0,0,LPD47-#REF!)+#REF!)*1.21+IF($D$5="Koncesija",-LPD63*0.21,0)</f>
        <v>#REF!</v>
      </c>
      <c r="LPE114" s="632" t="e">
        <f>(IF(LPE47-#REF!&lt;0,0,LPE47-#REF!)+#REF!)*1.21+IF($D$5="Koncesija",-LPE63*0.21,0)</f>
        <v>#REF!</v>
      </c>
      <c r="LPF114" s="632" t="e">
        <f>(IF(LPF47-#REF!&lt;0,0,LPF47-#REF!)+#REF!)*1.21+IF($D$5="Koncesija",-LPF63*0.21,0)</f>
        <v>#REF!</v>
      </c>
      <c r="LPG114" s="632" t="e">
        <f>(IF(LPG47-#REF!&lt;0,0,LPG47-#REF!)+#REF!)*1.21+IF($D$5="Koncesija",-LPG63*0.21,0)</f>
        <v>#REF!</v>
      </c>
      <c r="LPH114" s="632" t="e">
        <f>(IF(LPH47-#REF!&lt;0,0,LPH47-#REF!)+#REF!)*1.21+IF($D$5="Koncesija",-LPH63*0.21,0)</f>
        <v>#REF!</v>
      </c>
      <c r="LPI114" s="632" t="e">
        <f>(IF(LPI47-#REF!&lt;0,0,LPI47-#REF!)+#REF!)*1.21+IF($D$5="Koncesija",-LPI63*0.21,0)</f>
        <v>#REF!</v>
      </c>
      <c r="LPJ114" s="632" t="e">
        <f>(IF(LPJ47-#REF!&lt;0,0,LPJ47-#REF!)+#REF!)*1.21+IF($D$5="Koncesija",-LPJ63*0.21,0)</f>
        <v>#REF!</v>
      </c>
      <c r="LPK114" s="632" t="e">
        <f>(IF(LPK47-#REF!&lt;0,0,LPK47-#REF!)+#REF!)*1.21+IF($D$5="Koncesija",-LPK63*0.21,0)</f>
        <v>#REF!</v>
      </c>
      <c r="LPL114" s="632" t="e">
        <f>(IF(LPL47-#REF!&lt;0,0,LPL47-#REF!)+#REF!)*1.21+IF($D$5="Koncesija",-LPL63*0.21,0)</f>
        <v>#REF!</v>
      </c>
      <c r="LPM114" s="632" t="e">
        <f>(IF(LPM47-#REF!&lt;0,0,LPM47-#REF!)+#REF!)*1.21+IF($D$5="Koncesija",-LPM63*0.21,0)</f>
        <v>#REF!</v>
      </c>
      <c r="LPN114" s="632" t="e">
        <f>(IF(LPN47-#REF!&lt;0,0,LPN47-#REF!)+#REF!)*1.21+IF($D$5="Koncesija",-LPN63*0.21,0)</f>
        <v>#REF!</v>
      </c>
      <c r="LPO114" s="632" t="e">
        <f>(IF(LPO47-#REF!&lt;0,0,LPO47-#REF!)+#REF!)*1.21+IF($D$5="Koncesija",-LPO63*0.21,0)</f>
        <v>#REF!</v>
      </c>
      <c r="LPP114" s="632" t="e">
        <f>(IF(LPP47-#REF!&lt;0,0,LPP47-#REF!)+#REF!)*1.21+IF($D$5="Koncesija",-LPP63*0.21,0)</f>
        <v>#REF!</v>
      </c>
      <c r="LPQ114" s="632" t="e">
        <f>(IF(LPQ47-#REF!&lt;0,0,LPQ47-#REF!)+#REF!)*1.21+IF($D$5="Koncesija",-LPQ63*0.21,0)</f>
        <v>#REF!</v>
      </c>
      <c r="LPR114" s="632" t="e">
        <f>(IF(LPR47-#REF!&lt;0,0,LPR47-#REF!)+#REF!)*1.21+IF($D$5="Koncesija",-LPR63*0.21,0)</f>
        <v>#REF!</v>
      </c>
      <c r="LPS114" s="632" t="e">
        <f>(IF(LPS47-#REF!&lt;0,0,LPS47-#REF!)+#REF!)*1.21+IF($D$5="Koncesija",-LPS63*0.21,0)</f>
        <v>#REF!</v>
      </c>
      <c r="LPT114" s="632" t="e">
        <f>(IF(LPT47-#REF!&lt;0,0,LPT47-#REF!)+#REF!)*1.21+IF($D$5="Koncesija",-LPT63*0.21,0)</f>
        <v>#REF!</v>
      </c>
      <c r="LPU114" s="632" t="e">
        <f>(IF(LPU47-#REF!&lt;0,0,LPU47-#REF!)+#REF!)*1.21+IF($D$5="Koncesija",-LPU63*0.21,0)</f>
        <v>#REF!</v>
      </c>
      <c r="LPV114" s="632" t="e">
        <f>(IF(LPV47-#REF!&lt;0,0,LPV47-#REF!)+#REF!)*1.21+IF($D$5="Koncesija",-LPV63*0.21,0)</f>
        <v>#REF!</v>
      </c>
      <c r="LPW114" s="632" t="e">
        <f>(IF(LPW47-#REF!&lt;0,0,LPW47-#REF!)+#REF!)*1.21+IF($D$5="Koncesija",-LPW63*0.21,0)</f>
        <v>#REF!</v>
      </c>
      <c r="LPX114" s="632" t="e">
        <f>(IF(LPX47-#REF!&lt;0,0,LPX47-#REF!)+#REF!)*1.21+IF($D$5="Koncesija",-LPX63*0.21,0)</f>
        <v>#REF!</v>
      </c>
      <c r="LPY114" s="632" t="e">
        <f>(IF(LPY47-#REF!&lt;0,0,LPY47-#REF!)+#REF!)*1.21+IF($D$5="Koncesija",-LPY63*0.21,0)</f>
        <v>#REF!</v>
      </c>
      <c r="LPZ114" s="632" t="e">
        <f>(IF(LPZ47-#REF!&lt;0,0,LPZ47-#REF!)+#REF!)*1.21+IF($D$5="Koncesija",-LPZ63*0.21,0)</f>
        <v>#REF!</v>
      </c>
      <c r="LQA114" s="632" t="e">
        <f>(IF(LQA47-#REF!&lt;0,0,LQA47-#REF!)+#REF!)*1.21+IF($D$5="Koncesija",-LQA63*0.21,0)</f>
        <v>#REF!</v>
      </c>
      <c r="LQB114" s="632" t="e">
        <f>(IF(LQB47-#REF!&lt;0,0,LQB47-#REF!)+#REF!)*1.21+IF($D$5="Koncesija",-LQB63*0.21,0)</f>
        <v>#REF!</v>
      </c>
      <c r="LQC114" s="632" t="e">
        <f>(IF(LQC47-#REF!&lt;0,0,LQC47-#REF!)+#REF!)*1.21+IF($D$5="Koncesija",-LQC63*0.21,0)</f>
        <v>#REF!</v>
      </c>
      <c r="LQD114" s="632" t="e">
        <f>(IF(LQD47-#REF!&lt;0,0,LQD47-#REF!)+#REF!)*1.21+IF($D$5="Koncesija",-LQD63*0.21,0)</f>
        <v>#REF!</v>
      </c>
      <c r="LQE114" s="632" t="e">
        <f>(IF(LQE47-#REF!&lt;0,0,LQE47-#REF!)+#REF!)*1.21+IF($D$5="Koncesija",-LQE63*0.21,0)</f>
        <v>#REF!</v>
      </c>
      <c r="LQF114" s="632" t="e">
        <f>(IF(LQF47-#REF!&lt;0,0,LQF47-#REF!)+#REF!)*1.21+IF($D$5="Koncesija",-LQF63*0.21,0)</f>
        <v>#REF!</v>
      </c>
      <c r="LQG114" s="632" t="e">
        <f>(IF(LQG47-#REF!&lt;0,0,LQG47-#REF!)+#REF!)*1.21+IF($D$5="Koncesija",-LQG63*0.21,0)</f>
        <v>#REF!</v>
      </c>
      <c r="LQH114" s="632" t="e">
        <f>(IF(LQH47-#REF!&lt;0,0,LQH47-#REF!)+#REF!)*1.21+IF($D$5="Koncesija",-LQH63*0.21,0)</f>
        <v>#REF!</v>
      </c>
      <c r="LQI114" s="632" t="e">
        <f>(IF(LQI47-#REF!&lt;0,0,LQI47-#REF!)+#REF!)*1.21+IF($D$5="Koncesija",-LQI63*0.21,0)</f>
        <v>#REF!</v>
      </c>
      <c r="LQJ114" s="632" t="e">
        <f>(IF(LQJ47-#REF!&lt;0,0,LQJ47-#REF!)+#REF!)*1.21+IF($D$5="Koncesija",-LQJ63*0.21,0)</f>
        <v>#REF!</v>
      </c>
      <c r="LQK114" s="632" t="e">
        <f>(IF(LQK47-#REF!&lt;0,0,LQK47-#REF!)+#REF!)*1.21+IF($D$5="Koncesija",-LQK63*0.21,0)</f>
        <v>#REF!</v>
      </c>
      <c r="LQL114" s="632" t="e">
        <f>(IF(LQL47-#REF!&lt;0,0,LQL47-#REF!)+#REF!)*1.21+IF($D$5="Koncesija",-LQL63*0.21,0)</f>
        <v>#REF!</v>
      </c>
      <c r="LQM114" s="632" t="e">
        <f>(IF(LQM47-#REF!&lt;0,0,LQM47-#REF!)+#REF!)*1.21+IF($D$5="Koncesija",-LQM63*0.21,0)</f>
        <v>#REF!</v>
      </c>
      <c r="LQN114" s="632" t="e">
        <f>(IF(LQN47-#REF!&lt;0,0,LQN47-#REF!)+#REF!)*1.21+IF($D$5="Koncesija",-LQN63*0.21,0)</f>
        <v>#REF!</v>
      </c>
      <c r="LQO114" s="632" t="e">
        <f>(IF(LQO47-#REF!&lt;0,0,LQO47-#REF!)+#REF!)*1.21+IF($D$5="Koncesija",-LQO63*0.21,0)</f>
        <v>#REF!</v>
      </c>
      <c r="LQP114" s="632" t="e">
        <f>(IF(LQP47-#REF!&lt;0,0,LQP47-#REF!)+#REF!)*1.21+IF($D$5="Koncesija",-LQP63*0.21,0)</f>
        <v>#REF!</v>
      </c>
      <c r="LQQ114" s="632" t="e">
        <f>(IF(LQQ47-#REF!&lt;0,0,LQQ47-#REF!)+#REF!)*1.21+IF($D$5="Koncesija",-LQQ63*0.21,0)</f>
        <v>#REF!</v>
      </c>
      <c r="LQR114" s="632" t="e">
        <f>(IF(LQR47-#REF!&lt;0,0,LQR47-#REF!)+#REF!)*1.21+IF($D$5="Koncesija",-LQR63*0.21,0)</f>
        <v>#REF!</v>
      </c>
      <c r="LQS114" s="632" t="e">
        <f>(IF(LQS47-#REF!&lt;0,0,LQS47-#REF!)+#REF!)*1.21+IF($D$5="Koncesija",-LQS63*0.21,0)</f>
        <v>#REF!</v>
      </c>
      <c r="LQT114" s="632" t="e">
        <f>(IF(LQT47-#REF!&lt;0,0,LQT47-#REF!)+#REF!)*1.21+IF($D$5="Koncesija",-LQT63*0.21,0)</f>
        <v>#REF!</v>
      </c>
      <c r="LQU114" s="632" t="e">
        <f>(IF(LQU47-#REF!&lt;0,0,LQU47-#REF!)+#REF!)*1.21+IF($D$5="Koncesija",-LQU63*0.21,0)</f>
        <v>#REF!</v>
      </c>
      <c r="LQV114" s="632" t="e">
        <f>(IF(LQV47-#REF!&lt;0,0,LQV47-#REF!)+#REF!)*1.21+IF($D$5="Koncesija",-LQV63*0.21,0)</f>
        <v>#REF!</v>
      </c>
      <c r="LQW114" s="632" t="e">
        <f>(IF(LQW47-#REF!&lt;0,0,LQW47-#REF!)+#REF!)*1.21+IF($D$5="Koncesija",-LQW63*0.21,0)</f>
        <v>#REF!</v>
      </c>
      <c r="LQX114" s="632" t="e">
        <f>(IF(LQX47-#REF!&lt;0,0,LQX47-#REF!)+#REF!)*1.21+IF($D$5="Koncesija",-LQX63*0.21,0)</f>
        <v>#REF!</v>
      </c>
      <c r="LQY114" s="632" t="e">
        <f>(IF(LQY47-#REF!&lt;0,0,LQY47-#REF!)+#REF!)*1.21+IF($D$5="Koncesija",-LQY63*0.21,0)</f>
        <v>#REF!</v>
      </c>
      <c r="LQZ114" s="632" t="e">
        <f>(IF(LQZ47-#REF!&lt;0,0,LQZ47-#REF!)+#REF!)*1.21+IF($D$5="Koncesija",-LQZ63*0.21,0)</f>
        <v>#REF!</v>
      </c>
      <c r="LRA114" s="632" t="e">
        <f>(IF(LRA47-#REF!&lt;0,0,LRA47-#REF!)+#REF!)*1.21+IF($D$5="Koncesija",-LRA63*0.21,0)</f>
        <v>#REF!</v>
      </c>
      <c r="LRB114" s="632" t="e">
        <f>(IF(LRB47-#REF!&lt;0,0,LRB47-#REF!)+#REF!)*1.21+IF($D$5="Koncesija",-LRB63*0.21,0)</f>
        <v>#REF!</v>
      </c>
      <c r="LRC114" s="632" t="e">
        <f>(IF(LRC47-#REF!&lt;0,0,LRC47-#REF!)+#REF!)*1.21+IF($D$5="Koncesija",-LRC63*0.21,0)</f>
        <v>#REF!</v>
      </c>
      <c r="LRD114" s="632" t="e">
        <f>(IF(LRD47-#REF!&lt;0,0,LRD47-#REF!)+#REF!)*1.21+IF($D$5="Koncesija",-LRD63*0.21,0)</f>
        <v>#REF!</v>
      </c>
      <c r="LRE114" s="632" t="e">
        <f>(IF(LRE47-#REF!&lt;0,0,LRE47-#REF!)+#REF!)*1.21+IF($D$5="Koncesija",-LRE63*0.21,0)</f>
        <v>#REF!</v>
      </c>
      <c r="LRF114" s="632" t="e">
        <f>(IF(LRF47-#REF!&lt;0,0,LRF47-#REF!)+#REF!)*1.21+IF($D$5="Koncesija",-LRF63*0.21,0)</f>
        <v>#REF!</v>
      </c>
      <c r="LRG114" s="632" t="e">
        <f>(IF(LRG47-#REF!&lt;0,0,LRG47-#REF!)+#REF!)*1.21+IF($D$5="Koncesija",-LRG63*0.21,0)</f>
        <v>#REF!</v>
      </c>
      <c r="LRH114" s="632" t="e">
        <f>(IF(LRH47-#REF!&lt;0,0,LRH47-#REF!)+#REF!)*1.21+IF($D$5="Koncesija",-LRH63*0.21,0)</f>
        <v>#REF!</v>
      </c>
      <c r="LRI114" s="632" t="e">
        <f>(IF(LRI47-#REF!&lt;0,0,LRI47-#REF!)+#REF!)*1.21+IF($D$5="Koncesija",-LRI63*0.21,0)</f>
        <v>#REF!</v>
      </c>
      <c r="LRJ114" s="632" t="e">
        <f>(IF(LRJ47-#REF!&lt;0,0,LRJ47-#REF!)+#REF!)*1.21+IF($D$5="Koncesija",-LRJ63*0.21,0)</f>
        <v>#REF!</v>
      </c>
      <c r="LRK114" s="632" t="e">
        <f>(IF(LRK47-#REF!&lt;0,0,LRK47-#REF!)+#REF!)*1.21+IF($D$5="Koncesija",-LRK63*0.21,0)</f>
        <v>#REF!</v>
      </c>
      <c r="LRL114" s="632" t="e">
        <f>(IF(LRL47-#REF!&lt;0,0,LRL47-#REF!)+#REF!)*1.21+IF($D$5="Koncesija",-LRL63*0.21,0)</f>
        <v>#REF!</v>
      </c>
      <c r="LRM114" s="632" t="e">
        <f>(IF(LRM47-#REF!&lt;0,0,LRM47-#REF!)+#REF!)*1.21+IF($D$5="Koncesija",-LRM63*0.21,0)</f>
        <v>#REF!</v>
      </c>
      <c r="LRN114" s="632" t="e">
        <f>(IF(LRN47-#REF!&lt;0,0,LRN47-#REF!)+#REF!)*1.21+IF($D$5="Koncesija",-LRN63*0.21,0)</f>
        <v>#REF!</v>
      </c>
      <c r="LRO114" s="632" t="e">
        <f>(IF(LRO47-#REF!&lt;0,0,LRO47-#REF!)+#REF!)*1.21+IF($D$5="Koncesija",-LRO63*0.21,0)</f>
        <v>#REF!</v>
      </c>
      <c r="LRP114" s="632" t="e">
        <f>(IF(LRP47-#REF!&lt;0,0,LRP47-#REF!)+#REF!)*1.21+IF($D$5="Koncesija",-LRP63*0.21,0)</f>
        <v>#REF!</v>
      </c>
      <c r="LRQ114" s="632" t="e">
        <f>(IF(LRQ47-#REF!&lt;0,0,LRQ47-#REF!)+#REF!)*1.21+IF($D$5="Koncesija",-LRQ63*0.21,0)</f>
        <v>#REF!</v>
      </c>
      <c r="LRR114" s="632" t="e">
        <f>(IF(LRR47-#REF!&lt;0,0,LRR47-#REF!)+#REF!)*1.21+IF($D$5="Koncesija",-LRR63*0.21,0)</f>
        <v>#REF!</v>
      </c>
      <c r="LRS114" s="632" t="e">
        <f>(IF(LRS47-#REF!&lt;0,0,LRS47-#REF!)+#REF!)*1.21+IF($D$5="Koncesija",-LRS63*0.21,0)</f>
        <v>#REF!</v>
      </c>
      <c r="LRT114" s="632" t="e">
        <f>(IF(LRT47-#REF!&lt;0,0,LRT47-#REF!)+#REF!)*1.21+IF($D$5="Koncesija",-LRT63*0.21,0)</f>
        <v>#REF!</v>
      </c>
      <c r="LRU114" s="632" t="e">
        <f>(IF(LRU47-#REF!&lt;0,0,LRU47-#REF!)+#REF!)*1.21+IF($D$5="Koncesija",-LRU63*0.21,0)</f>
        <v>#REF!</v>
      </c>
      <c r="LRV114" s="632" t="e">
        <f>(IF(LRV47-#REF!&lt;0,0,LRV47-#REF!)+#REF!)*1.21+IF($D$5="Koncesija",-LRV63*0.21,0)</f>
        <v>#REF!</v>
      </c>
      <c r="LRW114" s="632" t="e">
        <f>(IF(LRW47-#REF!&lt;0,0,LRW47-#REF!)+#REF!)*1.21+IF($D$5="Koncesija",-LRW63*0.21,0)</f>
        <v>#REF!</v>
      </c>
      <c r="LRX114" s="632" t="e">
        <f>(IF(LRX47-#REF!&lt;0,0,LRX47-#REF!)+#REF!)*1.21+IF($D$5="Koncesija",-LRX63*0.21,0)</f>
        <v>#REF!</v>
      </c>
      <c r="LRY114" s="632" t="e">
        <f>(IF(LRY47-#REF!&lt;0,0,LRY47-#REF!)+#REF!)*1.21+IF($D$5="Koncesija",-LRY63*0.21,0)</f>
        <v>#REF!</v>
      </c>
      <c r="LRZ114" s="632" t="e">
        <f>(IF(LRZ47-#REF!&lt;0,0,LRZ47-#REF!)+#REF!)*1.21+IF($D$5="Koncesija",-LRZ63*0.21,0)</f>
        <v>#REF!</v>
      </c>
      <c r="LSA114" s="632" t="e">
        <f>(IF(LSA47-#REF!&lt;0,0,LSA47-#REF!)+#REF!)*1.21+IF($D$5="Koncesija",-LSA63*0.21,0)</f>
        <v>#REF!</v>
      </c>
      <c r="LSB114" s="632" t="e">
        <f>(IF(LSB47-#REF!&lt;0,0,LSB47-#REF!)+#REF!)*1.21+IF($D$5="Koncesija",-LSB63*0.21,0)</f>
        <v>#REF!</v>
      </c>
      <c r="LSC114" s="632" t="e">
        <f>(IF(LSC47-#REF!&lt;0,0,LSC47-#REF!)+#REF!)*1.21+IF($D$5="Koncesija",-LSC63*0.21,0)</f>
        <v>#REF!</v>
      </c>
      <c r="LSD114" s="632" t="e">
        <f>(IF(LSD47-#REF!&lt;0,0,LSD47-#REF!)+#REF!)*1.21+IF($D$5="Koncesija",-LSD63*0.21,0)</f>
        <v>#REF!</v>
      </c>
      <c r="LSE114" s="632" t="e">
        <f>(IF(LSE47-#REF!&lt;0,0,LSE47-#REF!)+#REF!)*1.21+IF($D$5="Koncesija",-LSE63*0.21,0)</f>
        <v>#REF!</v>
      </c>
      <c r="LSF114" s="632" t="e">
        <f>(IF(LSF47-#REF!&lt;0,0,LSF47-#REF!)+#REF!)*1.21+IF($D$5="Koncesija",-LSF63*0.21,0)</f>
        <v>#REF!</v>
      </c>
      <c r="LSG114" s="632" t="e">
        <f>(IF(LSG47-#REF!&lt;0,0,LSG47-#REF!)+#REF!)*1.21+IF($D$5="Koncesija",-LSG63*0.21,0)</f>
        <v>#REF!</v>
      </c>
      <c r="LSH114" s="632" t="e">
        <f>(IF(LSH47-#REF!&lt;0,0,LSH47-#REF!)+#REF!)*1.21+IF($D$5="Koncesija",-LSH63*0.21,0)</f>
        <v>#REF!</v>
      </c>
      <c r="LSI114" s="632" t="e">
        <f>(IF(LSI47-#REF!&lt;0,0,LSI47-#REF!)+#REF!)*1.21+IF($D$5="Koncesija",-LSI63*0.21,0)</f>
        <v>#REF!</v>
      </c>
      <c r="LSJ114" s="632" t="e">
        <f>(IF(LSJ47-#REF!&lt;0,0,LSJ47-#REF!)+#REF!)*1.21+IF($D$5="Koncesija",-LSJ63*0.21,0)</f>
        <v>#REF!</v>
      </c>
      <c r="LSK114" s="632" t="e">
        <f>(IF(LSK47-#REF!&lt;0,0,LSK47-#REF!)+#REF!)*1.21+IF($D$5="Koncesija",-LSK63*0.21,0)</f>
        <v>#REF!</v>
      </c>
      <c r="LSL114" s="632" t="e">
        <f>(IF(LSL47-#REF!&lt;0,0,LSL47-#REF!)+#REF!)*1.21+IF($D$5="Koncesija",-LSL63*0.21,0)</f>
        <v>#REF!</v>
      </c>
      <c r="LSM114" s="632" t="e">
        <f>(IF(LSM47-#REF!&lt;0,0,LSM47-#REF!)+#REF!)*1.21+IF($D$5="Koncesija",-LSM63*0.21,0)</f>
        <v>#REF!</v>
      </c>
      <c r="LSN114" s="632" t="e">
        <f>(IF(LSN47-#REF!&lt;0,0,LSN47-#REF!)+#REF!)*1.21+IF($D$5="Koncesija",-LSN63*0.21,0)</f>
        <v>#REF!</v>
      </c>
      <c r="LSO114" s="632" t="e">
        <f>(IF(LSO47-#REF!&lt;0,0,LSO47-#REF!)+#REF!)*1.21+IF($D$5="Koncesija",-LSO63*0.21,0)</f>
        <v>#REF!</v>
      </c>
      <c r="LSP114" s="632" t="e">
        <f>(IF(LSP47-#REF!&lt;0,0,LSP47-#REF!)+#REF!)*1.21+IF($D$5="Koncesija",-LSP63*0.21,0)</f>
        <v>#REF!</v>
      </c>
      <c r="LSQ114" s="632" t="e">
        <f>(IF(LSQ47-#REF!&lt;0,0,LSQ47-#REF!)+#REF!)*1.21+IF($D$5="Koncesija",-LSQ63*0.21,0)</f>
        <v>#REF!</v>
      </c>
      <c r="LSR114" s="632" t="e">
        <f>(IF(LSR47-#REF!&lt;0,0,LSR47-#REF!)+#REF!)*1.21+IF($D$5="Koncesija",-LSR63*0.21,0)</f>
        <v>#REF!</v>
      </c>
      <c r="LSS114" s="632" t="e">
        <f>(IF(LSS47-#REF!&lt;0,0,LSS47-#REF!)+#REF!)*1.21+IF($D$5="Koncesija",-LSS63*0.21,0)</f>
        <v>#REF!</v>
      </c>
      <c r="LST114" s="632" t="e">
        <f>(IF(LST47-#REF!&lt;0,0,LST47-#REF!)+#REF!)*1.21+IF($D$5="Koncesija",-LST63*0.21,0)</f>
        <v>#REF!</v>
      </c>
      <c r="LSU114" s="632" t="e">
        <f>(IF(LSU47-#REF!&lt;0,0,LSU47-#REF!)+#REF!)*1.21+IF($D$5="Koncesija",-LSU63*0.21,0)</f>
        <v>#REF!</v>
      </c>
      <c r="LSV114" s="632" t="e">
        <f>(IF(LSV47-#REF!&lt;0,0,LSV47-#REF!)+#REF!)*1.21+IF($D$5="Koncesija",-LSV63*0.21,0)</f>
        <v>#REF!</v>
      </c>
      <c r="LSW114" s="632" t="e">
        <f>(IF(LSW47-#REF!&lt;0,0,LSW47-#REF!)+#REF!)*1.21+IF($D$5="Koncesija",-LSW63*0.21,0)</f>
        <v>#REF!</v>
      </c>
      <c r="LSX114" s="632" t="e">
        <f>(IF(LSX47-#REF!&lt;0,0,LSX47-#REF!)+#REF!)*1.21+IF($D$5="Koncesija",-LSX63*0.21,0)</f>
        <v>#REF!</v>
      </c>
      <c r="LSY114" s="632" t="e">
        <f>(IF(LSY47-#REF!&lt;0,0,LSY47-#REF!)+#REF!)*1.21+IF($D$5="Koncesija",-LSY63*0.21,0)</f>
        <v>#REF!</v>
      </c>
      <c r="LSZ114" s="632" t="e">
        <f>(IF(LSZ47-#REF!&lt;0,0,LSZ47-#REF!)+#REF!)*1.21+IF($D$5="Koncesija",-LSZ63*0.21,0)</f>
        <v>#REF!</v>
      </c>
      <c r="LTA114" s="632" t="e">
        <f>(IF(LTA47-#REF!&lt;0,0,LTA47-#REF!)+#REF!)*1.21+IF($D$5="Koncesija",-LTA63*0.21,0)</f>
        <v>#REF!</v>
      </c>
      <c r="LTB114" s="632" t="e">
        <f>(IF(LTB47-#REF!&lt;0,0,LTB47-#REF!)+#REF!)*1.21+IF($D$5="Koncesija",-LTB63*0.21,0)</f>
        <v>#REF!</v>
      </c>
      <c r="LTC114" s="632" t="e">
        <f>(IF(LTC47-#REF!&lt;0,0,LTC47-#REF!)+#REF!)*1.21+IF($D$5="Koncesija",-LTC63*0.21,0)</f>
        <v>#REF!</v>
      </c>
      <c r="LTD114" s="632" t="e">
        <f>(IF(LTD47-#REF!&lt;0,0,LTD47-#REF!)+#REF!)*1.21+IF($D$5="Koncesija",-LTD63*0.21,0)</f>
        <v>#REF!</v>
      </c>
      <c r="LTE114" s="632" t="e">
        <f>(IF(LTE47-#REF!&lt;0,0,LTE47-#REF!)+#REF!)*1.21+IF($D$5="Koncesija",-LTE63*0.21,0)</f>
        <v>#REF!</v>
      </c>
      <c r="LTF114" s="632" t="e">
        <f>(IF(LTF47-#REF!&lt;0,0,LTF47-#REF!)+#REF!)*1.21+IF($D$5="Koncesija",-LTF63*0.21,0)</f>
        <v>#REF!</v>
      </c>
      <c r="LTG114" s="632" t="e">
        <f>(IF(LTG47-#REF!&lt;0,0,LTG47-#REF!)+#REF!)*1.21+IF($D$5="Koncesija",-LTG63*0.21,0)</f>
        <v>#REF!</v>
      </c>
      <c r="LTH114" s="632" t="e">
        <f>(IF(LTH47-#REF!&lt;0,0,LTH47-#REF!)+#REF!)*1.21+IF($D$5="Koncesija",-LTH63*0.21,0)</f>
        <v>#REF!</v>
      </c>
      <c r="LTI114" s="632" t="e">
        <f>(IF(LTI47-#REF!&lt;0,0,LTI47-#REF!)+#REF!)*1.21+IF($D$5="Koncesija",-LTI63*0.21,0)</f>
        <v>#REF!</v>
      </c>
      <c r="LTJ114" s="632" t="e">
        <f>(IF(LTJ47-#REF!&lt;0,0,LTJ47-#REF!)+#REF!)*1.21+IF($D$5="Koncesija",-LTJ63*0.21,0)</f>
        <v>#REF!</v>
      </c>
      <c r="LTK114" s="632" t="e">
        <f>(IF(LTK47-#REF!&lt;0,0,LTK47-#REF!)+#REF!)*1.21+IF($D$5="Koncesija",-LTK63*0.21,0)</f>
        <v>#REF!</v>
      </c>
      <c r="LTL114" s="632" t="e">
        <f>(IF(LTL47-#REF!&lt;0,0,LTL47-#REF!)+#REF!)*1.21+IF($D$5="Koncesija",-LTL63*0.21,0)</f>
        <v>#REF!</v>
      </c>
      <c r="LTM114" s="632" t="e">
        <f>(IF(LTM47-#REF!&lt;0,0,LTM47-#REF!)+#REF!)*1.21+IF($D$5="Koncesija",-LTM63*0.21,0)</f>
        <v>#REF!</v>
      </c>
      <c r="LTN114" s="632" t="e">
        <f>(IF(LTN47-#REF!&lt;0,0,LTN47-#REF!)+#REF!)*1.21+IF($D$5="Koncesija",-LTN63*0.21,0)</f>
        <v>#REF!</v>
      </c>
      <c r="LTO114" s="632" t="e">
        <f>(IF(LTO47-#REF!&lt;0,0,LTO47-#REF!)+#REF!)*1.21+IF($D$5="Koncesija",-LTO63*0.21,0)</f>
        <v>#REF!</v>
      </c>
      <c r="LTP114" s="632" t="e">
        <f>(IF(LTP47-#REF!&lt;0,0,LTP47-#REF!)+#REF!)*1.21+IF($D$5="Koncesija",-LTP63*0.21,0)</f>
        <v>#REF!</v>
      </c>
      <c r="LTQ114" s="632" t="e">
        <f>(IF(LTQ47-#REF!&lt;0,0,LTQ47-#REF!)+#REF!)*1.21+IF($D$5="Koncesija",-LTQ63*0.21,0)</f>
        <v>#REF!</v>
      </c>
      <c r="LTR114" s="632" t="e">
        <f>(IF(LTR47-#REF!&lt;0,0,LTR47-#REF!)+#REF!)*1.21+IF($D$5="Koncesija",-LTR63*0.21,0)</f>
        <v>#REF!</v>
      </c>
      <c r="LTS114" s="632" t="e">
        <f>(IF(LTS47-#REF!&lt;0,0,LTS47-#REF!)+#REF!)*1.21+IF($D$5="Koncesija",-LTS63*0.21,0)</f>
        <v>#REF!</v>
      </c>
      <c r="LTT114" s="632" t="e">
        <f>(IF(LTT47-#REF!&lt;0,0,LTT47-#REF!)+#REF!)*1.21+IF($D$5="Koncesija",-LTT63*0.21,0)</f>
        <v>#REF!</v>
      </c>
      <c r="LTU114" s="632" t="e">
        <f>(IF(LTU47-#REF!&lt;0,0,LTU47-#REF!)+#REF!)*1.21+IF($D$5="Koncesija",-LTU63*0.21,0)</f>
        <v>#REF!</v>
      </c>
      <c r="LTV114" s="632" t="e">
        <f>(IF(LTV47-#REF!&lt;0,0,LTV47-#REF!)+#REF!)*1.21+IF($D$5="Koncesija",-LTV63*0.21,0)</f>
        <v>#REF!</v>
      </c>
      <c r="LTW114" s="632" t="e">
        <f>(IF(LTW47-#REF!&lt;0,0,LTW47-#REF!)+#REF!)*1.21+IF($D$5="Koncesija",-LTW63*0.21,0)</f>
        <v>#REF!</v>
      </c>
      <c r="LTX114" s="632" t="e">
        <f>(IF(LTX47-#REF!&lt;0,0,LTX47-#REF!)+#REF!)*1.21+IF($D$5="Koncesija",-LTX63*0.21,0)</f>
        <v>#REF!</v>
      </c>
      <c r="LTY114" s="632" t="e">
        <f>(IF(LTY47-#REF!&lt;0,0,LTY47-#REF!)+#REF!)*1.21+IF($D$5="Koncesija",-LTY63*0.21,0)</f>
        <v>#REF!</v>
      </c>
      <c r="LTZ114" s="632" t="e">
        <f>(IF(LTZ47-#REF!&lt;0,0,LTZ47-#REF!)+#REF!)*1.21+IF($D$5="Koncesija",-LTZ63*0.21,0)</f>
        <v>#REF!</v>
      </c>
      <c r="LUA114" s="632" t="e">
        <f>(IF(LUA47-#REF!&lt;0,0,LUA47-#REF!)+#REF!)*1.21+IF($D$5="Koncesija",-LUA63*0.21,0)</f>
        <v>#REF!</v>
      </c>
      <c r="LUB114" s="632" t="e">
        <f>(IF(LUB47-#REF!&lt;0,0,LUB47-#REF!)+#REF!)*1.21+IF($D$5="Koncesija",-LUB63*0.21,0)</f>
        <v>#REF!</v>
      </c>
      <c r="LUC114" s="632" t="e">
        <f>(IF(LUC47-#REF!&lt;0,0,LUC47-#REF!)+#REF!)*1.21+IF($D$5="Koncesija",-LUC63*0.21,0)</f>
        <v>#REF!</v>
      </c>
      <c r="LUD114" s="632" t="e">
        <f>(IF(LUD47-#REF!&lt;0,0,LUD47-#REF!)+#REF!)*1.21+IF($D$5="Koncesija",-LUD63*0.21,0)</f>
        <v>#REF!</v>
      </c>
      <c r="LUE114" s="632" t="e">
        <f>(IF(LUE47-#REF!&lt;0,0,LUE47-#REF!)+#REF!)*1.21+IF($D$5="Koncesija",-LUE63*0.21,0)</f>
        <v>#REF!</v>
      </c>
      <c r="LUF114" s="632" t="e">
        <f>(IF(LUF47-#REF!&lt;0,0,LUF47-#REF!)+#REF!)*1.21+IF($D$5="Koncesija",-LUF63*0.21,0)</f>
        <v>#REF!</v>
      </c>
      <c r="LUG114" s="632" t="e">
        <f>(IF(LUG47-#REF!&lt;0,0,LUG47-#REF!)+#REF!)*1.21+IF($D$5="Koncesija",-LUG63*0.21,0)</f>
        <v>#REF!</v>
      </c>
      <c r="LUH114" s="632" t="e">
        <f>(IF(LUH47-#REF!&lt;0,0,LUH47-#REF!)+#REF!)*1.21+IF($D$5="Koncesija",-LUH63*0.21,0)</f>
        <v>#REF!</v>
      </c>
      <c r="LUI114" s="632" t="e">
        <f>(IF(LUI47-#REF!&lt;0,0,LUI47-#REF!)+#REF!)*1.21+IF($D$5="Koncesija",-LUI63*0.21,0)</f>
        <v>#REF!</v>
      </c>
      <c r="LUJ114" s="632" t="e">
        <f>(IF(LUJ47-#REF!&lt;0,0,LUJ47-#REF!)+#REF!)*1.21+IF($D$5="Koncesija",-LUJ63*0.21,0)</f>
        <v>#REF!</v>
      </c>
      <c r="LUK114" s="632" t="e">
        <f>(IF(LUK47-#REF!&lt;0,0,LUK47-#REF!)+#REF!)*1.21+IF($D$5="Koncesija",-LUK63*0.21,0)</f>
        <v>#REF!</v>
      </c>
      <c r="LUL114" s="632" t="e">
        <f>(IF(LUL47-#REF!&lt;0,0,LUL47-#REF!)+#REF!)*1.21+IF($D$5="Koncesija",-LUL63*0.21,0)</f>
        <v>#REF!</v>
      </c>
      <c r="LUM114" s="632" t="e">
        <f>(IF(LUM47-#REF!&lt;0,0,LUM47-#REF!)+#REF!)*1.21+IF($D$5="Koncesija",-LUM63*0.21,0)</f>
        <v>#REF!</v>
      </c>
      <c r="LUN114" s="632" t="e">
        <f>(IF(LUN47-#REF!&lt;0,0,LUN47-#REF!)+#REF!)*1.21+IF($D$5="Koncesija",-LUN63*0.21,0)</f>
        <v>#REF!</v>
      </c>
      <c r="LUO114" s="632" t="e">
        <f>(IF(LUO47-#REF!&lt;0,0,LUO47-#REF!)+#REF!)*1.21+IF($D$5="Koncesija",-LUO63*0.21,0)</f>
        <v>#REF!</v>
      </c>
      <c r="LUP114" s="632" t="e">
        <f>(IF(LUP47-#REF!&lt;0,0,LUP47-#REF!)+#REF!)*1.21+IF($D$5="Koncesija",-LUP63*0.21,0)</f>
        <v>#REF!</v>
      </c>
      <c r="LUQ114" s="632" t="e">
        <f>(IF(LUQ47-#REF!&lt;0,0,LUQ47-#REF!)+#REF!)*1.21+IF($D$5="Koncesija",-LUQ63*0.21,0)</f>
        <v>#REF!</v>
      </c>
      <c r="LUR114" s="632" t="e">
        <f>(IF(LUR47-#REF!&lt;0,0,LUR47-#REF!)+#REF!)*1.21+IF($D$5="Koncesija",-LUR63*0.21,0)</f>
        <v>#REF!</v>
      </c>
      <c r="LUS114" s="632" t="e">
        <f>(IF(LUS47-#REF!&lt;0,0,LUS47-#REF!)+#REF!)*1.21+IF($D$5="Koncesija",-LUS63*0.21,0)</f>
        <v>#REF!</v>
      </c>
      <c r="LUT114" s="632" t="e">
        <f>(IF(LUT47-#REF!&lt;0,0,LUT47-#REF!)+#REF!)*1.21+IF($D$5="Koncesija",-LUT63*0.21,0)</f>
        <v>#REF!</v>
      </c>
      <c r="LUU114" s="632" t="e">
        <f>(IF(LUU47-#REF!&lt;0,0,LUU47-#REF!)+#REF!)*1.21+IF($D$5="Koncesija",-LUU63*0.21,0)</f>
        <v>#REF!</v>
      </c>
      <c r="LUV114" s="632" t="e">
        <f>(IF(LUV47-#REF!&lt;0,0,LUV47-#REF!)+#REF!)*1.21+IF($D$5="Koncesija",-LUV63*0.21,0)</f>
        <v>#REF!</v>
      </c>
      <c r="LUW114" s="632" t="e">
        <f>(IF(LUW47-#REF!&lt;0,0,LUW47-#REF!)+#REF!)*1.21+IF($D$5="Koncesija",-LUW63*0.21,0)</f>
        <v>#REF!</v>
      </c>
      <c r="LUX114" s="632" t="e">
        <f>(IF(LUX47-#REF!&lt;0,0,LUX47-#REF!)+#REF!)*1.21+IF($D$5="Koncesija",-LUX63*0.21,0)</f>
        <v>#REF!</v>
      </c>
      <c r="LUY114" s="632" t="e">
        <f>(IF(LUY47-#REF!&lt;0,0,LUY47-#REF!)+#REF!)*1.21+IF($D$5="Koncesija",-LUY63*0.21,0)</f>
        <v>#REF!</v>
      </c>
      <c r="LUZ114" s="632" t="e">
        <f>(IF(LUZ47-#REF!&lt;0,0,LUZ47-#REF!)+#REF!)*1.21+IF($D$5="Koncesija",-LUZ63*0.21,0)</f>
        <v>#REF!</v>
      </c>
      <c r="LVA114" s="632" t="e">
        <f>(IF(LVA47-#REF!&lt;0,0,LVA47-#REF!)+#REF!)*1.21+IF($D$5="Koncesija",-LVA63*0.21,0)</f>
        <v>#REF!</v>
      </c>
      <c r="LVB114" s="632" t="e">
        <f>(IF(LVB47-#REF!&lt;0,0,LVB47-#REF!)+#REF!)*1.21+IF($D$5="Koncesija",-LVB63*0.21,0)</f>
        <v>#REF!</v>
      </c>
      <c r="LVC114" s="632" t="e">
        <f>(IF(LVC47-#REF!&lt;0,0,LVC47-#REF!)+#REF!)*1.21+IF($D$5="Koncesija",-LVC63*0.21,0)</f>
        <v>#REF!</v>
      </c>
      <c r="LVD114" s="632" t="e">
        <f>(IF(LVD47-#REF!&lt;0,0,LVD47-#REF!)+#REF!)*1.21+IF($D$5="Koncesija",-LVD63*0.21,0)</f>
        <v>#REF!</v>
      </c>
      <c r="LVE114" s="632" t="e">
        <f>(IF(LVE47-#REF!&lt;0,0,LVE47-#REF!)+#REF!)*1.21+IF($D$5="Koncesija",-LVE63*0.21,0)</f>
        <v>#REF!</v>
      </c>
      <c r="LVF114" s="632" t="e">
        <f>(IF(LVF47-#REF!&lt;0,0,LVF47-#REF!)+#REF!)*1.21+IF($D$5="Koncesija",-LVF63*0.21,0)</f>
        <v>#REF!</v>
      </c>
      <c r="LVG114" s="632" t="e">
        <f>(IF(LVG47-#REF!&lt;0,0,LVG47-#REF!)+#REF!)*1.21+IF($D$5="Koncesija",-LVG63*0.21,0)</f>
        <v>#REF!</v>
      </c>
      <c r="LVH114" s="632" t="e">
        <f>(IF(LVH47-#REF!&lt;0,0,LVH47-#REF!)+#REF!)*1.21+IF($D$5="Koncesija",-LVH63*0.21,0)</f>
        <v>#REF!</v>
      </c>
      <c r="LVI114" s="632" t="e">
        <f>(IF(LVI47-#REF!&lt;0,0,LVI47-#REF!)+#REF!)*1.21+IF($D$5="Koncesija",-LVI63*0.21,0)</f>
        <v>#REF!</v>
      </c>
      <c r="LVJ114" s="632" t="e">
        <f>(IF(LVJ47-#REF!&lt;0,0,LVJ47-#REF!)+#REF!)*1.21+IF($D$5="Koncesija",-LVJ63*0.21,0)</f>
        <v>#REF!</v>
      </c>
      <c r="LVK114" s="632" t="e">
        <f>(IF(LVK47-#REF!&lt;0,0,LVK47-#REF!)+#REF!)*1.21+IF($D$5="Koncesija",-LVK63*0.21,0)</f>
        <v>#REF!</v>
      </c>
      <c r="LVL114" s="632" t="e">
        <f>(IF(LVL47-#REF!&lt;0,0,LVL47-#REF!)+#REF!)*1.21+IF($D$5="Koncesija",-LVL63*0.21,0)</f>
        <v>#REF!</v>
      </c>
      <c r="LVM114" s="632" t="e">
        <f>(IF(LVM47-#REF!&lt;0,0,LVM47-#REF!)+#REF!)*1.21+IF($D$5="Koncesija",-LVM63*0.21,0)</f>
        <v>#REF!</v>
      </c>
      <c r="LVN114" s="632" t="e">
        <f>(IF(LVN47-#REF!&lt;0,0,LVN47-#REF!)+#REF!)*1.21+IF($D$5="Koncesija",-LVN63*0.21,0)</f>
        <v>#REF!</v>
      </c>
      <c r="LVO114" s="632" t="e">
        <f>(IF(LVO47-#REF!&lt;0,0,LVO47-#REF!)+#REF!)*1.21+IF($D$5="Koncesija",-LVO63*0.21,0)</f>
        <v>#REF!</v>
      </c>
      <c r="LVP114" s="632" t="e">
        <f>(IF(LVP47-#REF!&lt;0,0,LVP47-#REF!)+#REF!)*1.21+IF($D$5="Koncesija",-LVP63*0.21,0)</f>
        <v>#REF!</v>
      </c>
      <c r="LVQ114" s="632" t="e">
        <f>(IF(LVQ47-#REF!&lt;0,0,LVQ47-#REF!)+#REF!)*1.21+IF($D$5="Koncesija",-LVQ63*0.21,0)</f>
        <v>#REF!</v>
      </c>
      <c r="LVR114" s="632" t="e">
        <f>(IF(LVR47-#REF!&lt;0,0,LVR47-#REF!)+#REF!)*1.21+IF($D$5="Koncesija",-LVR63*0.21,0)</f>
        <v>#REF!</v>
      </c>
      <c r="LVS114" s="632" t="e">
        <f>(IF(LVS47-#REF!&lt;0,0,LVS47-#REF!)+#REF!)*1.21+IF($D$5="Koncesija",-LVS63*0.21,0)</f>
        <v>#REF!</v>
      </c>
      <c r="LVT114" s="632" t="e">
        <f>(IF(LVT47-#REF!&lt;0,0,LVT47-#REF!)+#REF!)*1.21+IF($D$5="Koncesija",-LVT63*0.21,0)</f>
        <v>#REF!</v>
      </c>
      <c r="LVU114" s="632" t="e">
        <f>(IF(LVU47-#REF!&lt;0,0,LVU47-#REF!)+#REF!)*1.21+IF($D$5="Koncesija",-LVU63*0.21,0)</f>
        <v>#REF!</v>
      </c>
      <c r="LVV114" s="632" t="e">
        <f>(IF(LVV47-#REF!&lt;0,0,LVV47-#REF!)+#REF!)*1.21+IF($D$5="Koncesija",-LVV63*0.21,0)</f>
        <v>#REF!</v>
      </c>
      <c r="LVW114" s="632" t="e">
        <f>(IF(LVW47-#REF!&lt;0,0,LVW47-#REF!)+#REF!)*1.21+IF($D$5="Koncesija",-LVW63*0.21,0)</f>
        <v>#REF!</v>
      </c>
      <c r="LVX114" s="632" t="e">
        <f>(IF(LVX47-#REF!&lt;0,0,LVX47-#REF!)+#REF!)*1.21+IF($D$5="Koncesija",-LVX63*0.21,0)</f>
        <v>#REF!</v>
      </c>
      <c r="LVY114" s="632" t="e">
        <f>(IF(LVY47-#REF!&lt;0,0,LVY47-#REF!)+#REF!)*1.21+IF($D$5="Koncesija",-LVY63*0.21,0)</f>
        <v>#REF!</v>
      </c>
      <c r="LVZ114" s="632" t="e">
        <f>(IF(LVZ47-#REF!&lt;0,0,LVZ47-#REF!)+#REF!)*1.21+IF($D$5="Koncesija",-LVZ63*0.21,0)</f>
        <v>#REF!</v>
      </c>
      <c r="LWA114" s="632" t="e">
        <f>(IF(LWA47-#REF!&lt;0,0,LWA47-#REF!)+#REF!)*1.21+IF($D$5="Koncesija",-LWA63*0.21,0)</f>
        <v>#REF!</v>
      </c>
      <c r="LWB114" s="632" t="e">
        <f>(IF(LWB47-#REF!&lt;0,0,LWB47-#REF!)+#REF!)*1.21+IF($D$5="Koncesija",-LWB63*0.21,0)</f>
        <v>#REF!</v>
      </c>
      <c r="LWC114" s="632" t="e">
        <f>(IF(LWC47-#REF!&lt;0,0,LWC47-#REF!)+#REF!)*1.21+IF($D$5="Koncesija",-LWC63*0.21,0)</f>
        <v>#REF!</v>
      </c>
      <c r="LWD114" s="632" t="e">
        <f>(IF(LWD47-#REF!&lt;0,0,LWD47-#REF!)+#REF!)*1.21+IF($D$5="Koncesija",-LWD63*0.21,0)</f>
        <v>#REF!</v>
      </c>
      <c r="LWE114" s="632" t="e">
        <f>(IF(LWE47-#REF!&lt;0,0,LWE47-#REF!)+#REF!)*1.21+IF($D$5="Koncesija",-LWE63*0.21,0)</f>
        <v>#REF!</v>
      </c>
      <c r="LWF114" s="632" t="e">
        <f>(IF(LWF47-#REF!&lt;0,0,LWF47-#REF!)+#REF!)*1.21+IF($D$5="Koncesija",-LWF63*0.21,0)</f>
        <v>#REF!</v>
      </c>
      <c r="LWG114" s="632" t="e">
        <f>(IF(LWG47-#REF!&lt;0,0,LWG47-#REF!)+#REF!)*1.21+IF($D$5="Koncesija",-LWG63*0.21,0)</f>
        <v>#REF!</v>
      </c>
      <c r="LWH114" s="632" t="e">
        <f>(IF(LWH47-#REF!&lt;0,0,LWH47-#REF!)+#REF!)*1.21+IF($D$5="Koncesija",-LWH63*0.21,0)</f>
        <v>#REF!</v>
      </c>
      <c r="LWI114" s="632" t="e">
        <f>(IF(LWI47-#REF!&lt;0,0,LWI47-#REF!)+#REF!)*1.21+IF($D$5="Koncesija",-LWI63*0.21,0)</f>
        <v>#REF!</v>
      </c>
      <c r="LWJ114" s="632" t="e">
        <f>(IF(LWJ47-#REF!&lt;0,0,LWJ47-#REF!)+#REF!)*1.21+IF($D$5="Koncesija",-LWJ63*0.21,0)</f>
        <v>#REF!</v>
      </c>
      <c r="LWK114" s="632" t="e">
        <f>(IF(LWK47-#REF!&lt;0,0,LWK47-#REF!)+#REF!)*1.21+IF($D$5="Koncesija",-LWK63*0.21,0)</f>
        <v>#REF!</v>
      </c>
      <c r="LWL114" s="632" t="e">
        <f>(IF(LWL47-#REF!&lt;0,0,LWL47-#REF!)+#REF!)*1.21+IF($D$5="Koncesija",-LWL63*0.21,0)</f>
        <v>#REF!</v>
      </c>
      <c r="LWM114" s="632" t="e">
        <f>(IF(LWM47-#REF!&lt;0,0,LWM47-#REF!)+#REF!)*1.21+IF($D$5="Koncesija",-LWM63*0.21,0)</f>
        <v>#REF!</v>
      </c>
      <c r="LWN114" s="632" t="e">
        <f>(IF(LWN47-#REF!&lt;0,0,LWN47-#REF!)+#REF!)*1.21+IF($D$5="Koncesija",-LWN63*0.21,0)</f>
        <v>#REF!</v>
      </c>
      <c r="LWO114" s="632" t="e">
        <f>(IF(LWO47-#REF!&lt;0,0,LWO47-#REF!)+#REF!)*1.21+IF($D$5="Koncesija",-LWO63*0.21,0)</f>
        <v>#REF!</v>
      </c>
      <c r="LWP114" s="632" t="e">
        <f>(IF(LWP47-#REF!&lt;0,0,LWP47-#REF!)+#REF!)*1.21+IF($D$5="Koncesija",-LWP63*0.21,0)</f>
        <v>#REF!</v>
      </c>
      <c r="LWQ114" s="632" t="e">
        <f>(IF(LWQ47-#REF!&lt;0,0,LWQ47-#REF!)+#REF!)*1.21+IF($D$5="Koncesija",-LWQ63*0.21,0)</f>
        <v>#REF!</v>
      </c>
      <c r="LWR114" s="632" t="e">
        <f>(IF(LWR47-#REF!&lt;0,0,LWR47-#REF!)+#REF!)*1.21+IF($D$5="Koncesija",-LWR63*0.21,0)</f>
        <v>#REF!</v>
      </c>
      <c r="LWS114" s="632" t="e">
        <f>(IF(LWS47-#REF!&lt;0,0,LWS47-#REF!)+#REF!)*1.21+IF($D$5="Koncesija",-LWS63*0.21,0)</f>
        <v>#REF!</v>
      </c>
      <c r="LWT114" s="632" t="e">
        <f>(IF(LWT47-#REF!&lt;0,0,LWT47-#REF!)+#REF!)*1.21+IF($D$5="Koncesija",-LWT63*0.21,0)</f>
        <v>#REF!</v>
      </c>
      <c r="LWU114" s="632" t="e">
        <f>(IF(LWU47-#REF!&lt;0,0,LWU47-#REF!)+#REF!)*1.21+IF($D$5="Koncesija",-LWU63*0.21,0)</f>
        <v>#REF!</v>
      </c>
      <c r="LWV114" s="632" t="e">
        <f>(IF(LWV47-#REF!&lt;0,0,LWV47-#REF!)+#REF!)*1.21+IF($D$5="Koncesija",-LWV63*0.21,0)</f>
        <v>#REF!</v>
      </c>
      <c r="LWW114" s="632" t="e">
        <f>(IF(LWW47-#REF!&lt;0,0,LWW47-#REF!)+#REF!)*1.21+IF($D$5="Koncesija",-LWW63*0.21,0)</f>
        <v>#REF!</v>
      </c>
      <c r="LWX114" s="632" t="e">
        <f>(IF(LWX47-#REF!&lt;0,0,LWX47-#REF!)+#REF!)*1.21+IF($D$5="Koncesija",-LWX63*0.21,0)</f>
        <v>#REF!</v>
      </c>
      <c r="LWY114" s="632" t="e">
        <f>(IF(LWY47-#REF!&lt;0,0,LWY47-#REF!)+#REF!)*1.21+IF($D$5="Koncesija",-LWY63*0.21,0)</f>
        <v>#REF!</v>
      </c>
      <c r="LWZ114" s="632" t="e">
        <f>(IF(LWZ47-#REF!&lt;0,0,LWZ47-#REF!)+#REF!)*1.21+IF($D$5="Koncesija",-LWZ63*0.21,0)</f>
        <v>#REF!</v>
      </c>
      <c r="LXA114" s="632" t="e">
        <f>(IF(LXA47-#REF!&lt;0,0,LXA47-#REF!)+#REF!)*1.21+IF($D$5="Koncesija",-LXA63*0.21,0)</f>
        <v>#REF!</v>
      </c>
      <c r="LXB114" s="632" t="e">
        <f>(IF(LXB47-#REF!&lt;0,0,LXB47-#REF!)+#REF!)*1.21+IF($D$5="Koncesija",-LXB63*0.21,0)</f>
        <v>#REF!</v>
      </c>
      <c r="LXC114" s="632" t="e">
        <f>(IF(LXC47-#REF!&lt;0,0,LXC47-#REF!)+#REF!)*1.21+IF($D$5="Koncesija",-LXC63*0.21,0)</f>
        <v>#REF!</v>
      </c>
      <c r="LXD114" s="632" t="e">
        <f>(IF(LXD47-#REF!&lt;0,0,LXD47-#REF!)+#REF!)*1.21+IF($D$5="Koncesija",-LXD63*0.21,0)</f>
        <v>#REF!</v>
      </c>
      <c r="LXE114" s="632" t="e">
        <f>(IF(LXE47-#REF!&lt;0,0,LXE47-#REF!)+#REF!)*1.21+IF($D$5="Koncesija",-LXE63*0.21,0)</f>
        <v>#REF!</v>
      </c>
      <c r="LXF114" s="632" t="e">
        <f>(IF(LXF47-#REF!&lt;0,0,LXF47-#REF!)+#REF!)*1.21+IF($D$5="Koncesija",-LXF63*0.21,0)</f>
        <v>#REF!</v>
      </c>
      <c r="LXG114" s="632" t="e">
        <f>(IF(LXG47-#REF!&lt;0,0,LXG47-#REF!)+#REF!)*1.21+IF($D$5="Koncesija",-LXG63*0.21,0)</f>
        <v>#REF!</v>
      </c>
      <c r="LXH114" s="632" t="e">
        <f>(IF(LXH47-#REF!&lt;0,0,LXH47-#REF!)+#REF!)*1.21+IF($D$5="Koncesija",-LXH63*0.21,0)</f>
        <v>#REF!</v>
      </c>
      <c r="LXI114" s="632" t="e">
        <f>(IF(LXI47-#REF!&lt;0,0,LXI47-#REF!)+#REF!)*1.21+IF($D$5="Koncesija",-LXI63*0.21,0)</f>
        <v>#REF!</v>
      </c>
      <c r="LXJ114" s="632" t="e">
        <f>(IF(LXJ47-#REF!&lt;0,0,LXJ47-#REF!)+#REF!)*1.21+IF($D$5="Koncesija",-LXJ63*0.21,0)</f>
        <v>#REF!</v>
      </c>
      <c r="LXK114" s="632" t="e">
        <f>(IF(LXK47-#REF!&lt;0,0,LXK47-#REF!)+#REF!)*1.21+IF($D$5="Koncesija",-LXK63*0.21,0)</f>
        <v>#REF!</v>
      </c>
      <c r="LXL114" s="632" t="e">
        <f>(IF(LXL47-#REF!&lt;0,0,LXL47-#REF!)+#REF!)*1.21+IF($D$5="Koncesija",-LXL63*0.21,0)</f>
        <v>#REF!</v>
      </c>
      <c r="LXM114" s="632" t="e">
        <f>(IF(LXM47-#REF!&lt;0,0,LXM47-#REF!)+#REF!)*1.21+IF($D$5="Koncesija",-LXM63*0.21,0)</f>
        <v>#REF!</v>
      </c>
      <c r="LXN114" s="632" t="e">
        <f>(IF(LXN47-#REF!&lt;0,0,LXN47-#REF!)+#REF!)*1.21+IF($D$5="Koncesija",-LXN63*0.21,0)</f>
        <v>#REF!</v>
      </c>
      <c r="LXO114" s="632" t="e">
        <f>(IF(LXO47-#REF!&lt;0,0,LXO47-#REF!)+#REF!)*1.21+IF($D$5="Koncesija",-LXO63*0.21,0)</f>
        <v>#REF!</v>
      </c>
      <c r="LXP114" s="632" t="e">
        <f>(IF(LXP47-#REF!&lt;0,0,LXP47-#REF!)+#REF!)*1.21+IF($D$5="Koncesija",-LXP63*0.21,0)</f>
        <v>#REF!</v>
      </c>
      <c r="LXQ114" s="632" t="e">
        <f>(IF(LXQ47-#REF!&lt;0,0,LXQ47-#REF!)+#REF!)*1.21+IF($D$5="Koncesija",-LXQ63*0.21,0)</f>
        <v>#REF!</v>
      </c>
      <c r="LXR114" s="632" t="e">
        <f>(IF(LXR47-#REF!&lt;0,0,LXR47-#REF!)+#REF!)*1.21+IF($D$5="Koncesija",-LXR63*0.21,0)</f>
        <v>#REF!</v>
      </c>
      <c r="LXS114" s="632" t="e">
        <f>(IF(LXS47-#REF!&lt;0,0,LXS47-#REF!)+#REF!)*1.21+IF($D$5="Koncesija",-LXS63*0.21,0)</f>
        <v>#REF!</v>
      </c>
      <c r="LXT114" s="632" t="e">
        <f>(IF(LXT47-#REF!&lt;0,0,LXT47-#REF!)+#REF!)*1.21+IF($D$5="Koncesija",-LXT63*0.21,0)</f>
        <v>#REF!</v>
      </c>
      <c r="LXU114" s="632" t="e">
        <f>(IF(LXU47-#REF!&lt;0,0,LXU47-#REF!)+#REF!)*1.21+IF($D$5="Koncesija",-LXU63*0.21,0)</f>
        <v>#REF!</v>
      </c>
      <c r="LXV114" s="632" t="e">
        <f>(IF(LXV47-#REF!&lt;0,0,LXV47-#REF!)+#REF!)*1.21+IF($D$5="Koncesija",-LXV63*0.21,0)</f>
        <v>#REF!</v>
      </c>
      <c r="LXW114" s="632" t="e">
        <f>(IF(LXW47-#REF!&lt;0,0,LXW47-#REF!)+#REF!)*1.21+IF($D$5="Koncesija",-LXW63*0.21,0)</f>
        <v>#REF!</v>
      </c>
      <c r="LXX114" s="632" t="e">
        <f>(IF(LXX47-#REF!&lt;0,0,LXX47-#REF!)+#REF!)*1.21+IF($D$5="Koncesija",-LXX63*0.21,0)</f>
        <v>#REF!</v>
      </c>
      <c r="LXY114" s="632" t="e">
        <f>(IF(LXY47-#REF!&lt;0,0,LXY47-#REF!)+#REF!)*1.21+IF($D$5="Koncesija",-LXY63*0.21,0)</f>
        <v>#REF!</v>
      </c>
      <c r="LXZ114" s="632" t="e">
        <f>(IF(LXZ47-#REF!&lt;0,0,LXZ47-#REF!)+#REF!)*1.21+IF($D$5="Koncesija",-LXZ63*0.21,0)</f>
        <v>#REF!</v>
      </c>
      <c r="LYA114" s="632" t="e">
        <f>(IF(LYA47-#REF!&lt;0,0,LYA47-#REF!)+#REF!)*1.21+IF($D$5="Koncesija",-LYA63*0.21,0)</f>
        <v>#REF!</v>
      </c>
      <c r="LYB114" s="632" t="e">
        <f>(IF(LYB47-#REF!&lt;0,0,LYB47-#REF!)+#REF!)*1.21+IF($D$5="Koncesija",-LYB63*0.21,0)</f>
        <v>#REF!</v>
      </c>
      <c r="LYC114" s="632" t="e">
        <f>(IF(LYC47-#REF!&lt;0,0,LYC47-#REF!)+#REF!)*1.21+IF($D$5="Koncesija",-LYC63*0.21,0)</f>
        <v>#REF!</v>
      </c>
      <c r="LYD114" s="632" t="e">
        <f>(IF(LYD47-#REF!&lt;0,0,LYD47-#REF!)+#REF!)*1.21+IF($D$5="Koncesija",-LYD63*0.21,0)</f>
        <v>#REF!</v>
      </c>
      <c r="LYE114" s="632" t="e">
        <f>(IF(LYE47-#REF!&lt;0,0,LYE47-#REF!)+#REF!)*1.21+IF($D$5="Koncesija",-LYE63*0.21,0)</f>
        <v>#REF!</v>
      </c>
      <c r="LYF114" s="632" t="e">
        <f>(IF(LYF47-#REF!&lt;0,0,LYF47-#REF!)+#REF!)*1.21+IF($D$5="Koncesija",-LYF63*0.21,0)</f>
        <v>#REF!</v>
      </c>
      <c r="LYG114" s="632" t="e">
        <f>(IF(LYG47-#REF!&lt;0,0,LYG47-#REF!)+#REF!)*1.21+IF($D$5="Koncesija",-LYG63*0.21,0)</f>
        <v>#REF!</v>
      </c>
      <c r="LYH114" s="632" t="e">
        <f>(IF(LYH47-#REF!&lt;0,0,LYH47-#REF!)+#REF!)*1.21+IF($D$5="Koncesija",-LYH63*0.21,0)</f>
        <v>#REF!</v>
      </c>
      <c r="LYI114" s="632" t="e">
        <f>(IF(LYI47-#REF!&lt;0,0,LYI47-#REF!)+#REF!)*1.21+IF($D$5="Koncesija",-LYI63*0.21,0)</f>
        <v>#REF!</v>
      </c>
      <c r="LYJ114" s="632" t="e">
        <f>(IF(LYJ47-#REF!&lt;0,0,LYJ47-#REF!)+#REF!)*1.21+IF($D$5="Koncesija",-LYJ63*0.21,0)</f>
        <v>#REF!</v>
      </c>
      <c r="LYK114" s="632" t="e">
        <f>(IF(LYK47-#REF!&lt;0,0,LYK47-#REF!)+#REF!)*1.21+IF($D$5="Koncesija",-LYK63*0.21,0)</f>
        <v>#REF!</v>
      </c>
      <c r="LYL114" s="632" t="e">
        <f>(IF(LYL47-#REF!&lt;0,0,LYL47-#REF!)+#REF!)*1.21+IF($D$5="Koncesija",-LYL63*0.21,0)</f>
        <v>#REF!</v>
      </c>
      <c r="LYM114" s="632" t="e">
        <f>(IF(LYM47-#REF!&lt;0,0,LYM47-#REF!)+#REF!)*1.21+IF($D$5="Koncesija",-LYM63*0.21,0)</f>
        <v>#REF!</v>
      </c>
      <c r="LYN114" s="632" t="e">
        <f>(IF(LYN47-#REF!&lt;0,0,LYN47-#REF!)+#REF!)*1.21+IF($D$5="Koncesija",-LYN63*0.21,0)</f>
        <v>#REF!</v>
      </c>
      <c r="LYO114" s="632" t="e">
        <f>(IF(LYO47-#REF!&lt;0,0,LYO47-#REF!)+#REF!)*1.21+IF($D$5="Koncesija",-LYO63*0.21,0)</f>
        <v>#REF!</v>
      </c>
      <c r="LYP114" s="632" t="e">
        <f>(IF(LYP47-#REF!&lt;0,0,LYP47-#REF!)+#REF!)*1.21+IF($D$5="Koncesija",-LYP63*0.21,0)</f>
        <v>#REF!</v>
      </c>
      <c r="LYQ114" s="632" t="e">
        <f>(IF(LYQ47-#REF!&lt;0,0,LYQ47-#REF!)+#REF!)*1.21+IF($D$5="Koncesija",-LYQ63*0.21,0)</f>
        <v>#REF!</v>
      </c>
      <c r="LYR114" s="632" t="e">
        <f>(IF(LYR47-#REF!&lt;0,0,LYR47-#REF!)+#REF!)*1.21+IF($D$5="Koncesija",-LYR63*0.21,0)</f>
        <v>#REF!</v>
      </c>
      <c r="LYS114" s="632" t="e">
        <f>(IF(LYS47-#REF!&lt;0,0,LYS47-#REF!)+#REF!)*1.21+IF($D$5="Koncesija",-LYS63*0.21,0)</f>
        <v>#REF!</v>
      </c>
      <c r="LYT114" s="632" t="e">
        <f>(IF(LYT47-#REF!&lt;0,0,LYT47-#REF!)+#REF!)*1.21+IF($D$5="Koncesija",-LYT63*0.21,0)</f>
        <v>#REF!</v>
      </c>
      <c r="LYU114" s="632" t="e">
        <f>(IF(LYU47-#REF!&lt;0,0,LYU47-#REF!)+#REF!)*1.21+IF($D$5="Koncesija",-LYU63*0.21,0)</f>
        <v>#REF!</v>
      </c>
      <c r="LYV114" s="632" t="e">
        <f>(IF(LYV47-#REF!&lt;0,0,LYV47-#REF!)+#REF!)*1.21+IF($D$5="Koncesija",-LYV63*0.21,0)</f>
        <v>#REF!</v>
      </c>
      <c r="LYW114" s="632" t="e">
        <f>(IF(LYW47-#REF!&lt;0,0,LYW47-#REF!)+#REF!)*1.21+IF($D$5="Koncesija",-LYW63*0.21,0)</f>
        <v>#REF!</v>
      </c>
      <c r="LYX114" s="632" t="e">
        <f>(IF(LYX47-#REF!&lt;0,0,LYX47-#REF!)+#REF!)*1.21+IF($D$5="Koncesija",-LYX63*0.21,0)</f>
        <v>#REF!</v>
      </c>
      <c r="LYY114" s="632" t="e">
        <f>(IF(LYY47-#REF!&lt;0,0,LYY47-#REF!)+#REF!)*1.21+IF($D$5="Koncesija",-LYY63*0.21,0)</f>
        <v>#REF!</v>
      </c>
      <c r="LYZ114" s="632" t="e">
        <f>(IF(LYZ47-#REF!&lt;0,0,LYZ47-#REF!)+#REF!)*1.21+IF($D$5="Koncesija",-LYZ63*0.21,0)</f>
        <v>#REF!</v>
      </c>
      <c r="LZA114" s="632" t="e">
        <f>(IF(LZA47-#REF!&lt;0,0,LZA47-#REF!)+#REF!)*1.21+IF($D$5="Koncesija",-LZA63*0.21,0)</f>
        <v>#REF!</v>
      </c>
      <c r="LZB114" s="632" t="e">
        <f>(IF(LZB47-#REF!&lt;0,0,LZB47-#REF!)+#REF!)*1.21+IF($D$5="Koncesija",-LZB63*0.21,0)</f>
        <v>#REF!</v>
      </c>
      <c r="LZC114" s="632" t="e">
        <f>(IF(LZC47-#REF!&lt;0,0,LZC47-#REF!)+#REF!)*1.21+IF($D$5="Koncesija",-LZC63*0.21,0)</f>
        <v>#REF!</v>
      </c>
      <c r="LZD114" s="632" t="e">
        <f>(IF(LZD47-#REF!&lt;0,0,LZD47-#REF!)+#REF!)*1.21+IF($D$5="Koncesija",-LZD63*0.21,0)</f>
        <v>#REF!</v>
      </c>
      <c r="LZE114" s="632" t="e">
        <f>(IF(LZE47-#REF!&lt;0,0,LZE47-#REF!)+#REF!)*1.21+IF($D$5="Koncesija",-LZE63*0.21,0)</f>
        <v>#REF!</v>
      </c>
      <c r="LZF114" s="632" t="e">
        <f>(IF(LZF47-#REF!&lt;0,0,LZF47-#REF!)+#REF!)*1.21+IF($D$5="Koncesija",-LZF63*0.21,0)</f>
        <v>#REF!</v>
      </c>
      <c r="LZG114" s="632" t="e">
        <f>(IF(LZG47-#REF!&lt;0,0,LZG47-#REF!)+#REF!)*1.21+IF($D$5="Koncesija",-LZG63*0.21,0)</f>
        <v>#REF!</v>
      </c>
      <c r="LZH114" s="632" t="e">
        <f>(IF(LZH47-#REF!&lt;0,0,LZH47-#REF!)+#REF!)*1.21+IF($D$5="Koncesija",-LZH63*0.21,0)</f>
        <v>#REF!</v>
      </c>
      <c r="LZI114" s="632" t="e">
        <f>(IF(LZI47-#REF!&lt;0,0,LZI47-#REF!)+#REF!)*1.21+IF($D$5="Koncesija",-LZI63*0.21,0)</f>
        <v>#REF!</v>
      </c>
      <c r="LZJ114" s="632" t="e">
        <f>(IF(LZJ47-#REF!&lt;0,0,LZJ47-#REF!)+#REF!)*1.21+IF($D$5="Koncesija",-LZJ63*0.21,0)</f>
        <v>#REF!</v>
      </c>
      <c r="LZK114" s="632" t="e">
        <f>(IF(LZK47-#REF!&lt;0,0,LZK47-#REF!)+#REF!)*1.21+IF($D$5="Koncesija",-LZK63*0.21,0)</f>
        <v>#REF!</v>
      </c>
      <c r="LZL114" s="632" t="e">
        <f>(IF(LZL47-#REF!&lt;0,0,LZL47-#REF!)+#REF!)*1.21+IF($D$5="Koncesija",-LZL63*0.21,0)</f>
        <v>#REF!</v>
      </c>
      <c r="LZM114" s="632" t="e">
        <f>(IF(LZM47-#REF!&lt;0,0,LZM47-#REF!)+#REF!)*1.21+IF($D$5="Koncesija",-LZM63*0.21,0)</f>
        <v>#REF!</v>
      </c>
      <c r="LZN114" s="632" t="e">
        <f>(IF(LZN47-#REF!&lt;0,0,LZN47-#REF!)+#REF!)*1.21+IF($D$5="Koncesija",-LZN63*0.21,0)</f>
        <v>#REF!</v>
      </c>
      <c r="LZO114" s="632" t="e">
        <f>(IF(LZO47-#REF!&lt;0,0,LZO47-#REF!)+#REF!)*1.21+IF($D$5="Koncesija",-LZO63*0.21,0)</f>
        <v>#REF!</v>
      </c>
      <c r="LZP114" s="632" t="e">
        <f>(IF(LZP47-#REF!&lt;0,0,LZP47-#REF!)+#REF!)*1.21+IF($D$5="Koncesija",-LZP63*0.21,0)</f>
        <v>#REF!</v>
      </c>
      <c r="LZQ114" s="632" t="e">
        <f>(IF(LZQ47-#REF!&lt;0,0,LZQ47-#REF!)+#REF!)*1.21+IF($D$5="Koncesija",-LZQ63*0.21,0)</f>
        <v>#REF!</v>
      </c>
      <c r="LZR114" s="632" t="e">
        <f>(IF(LZR47-#REF!&lt;0,0,LZR47-#REF!)+#REF!)*1.21+IF($D$5="Koncesija",-LZR63*0.21,0)</f>
        <v>#REF!</v>
      </c>
      <c r="LZS114" s="632" t="e">
        <f>(IF(LZS47-#REF!&lt;0,0,LZS47-#REF!)+#REF!)*1.21+IF($D$5="Koncesija",-LZS63*0.21,0)</f>
        <v>#REF!</v>
      </c>
      <c r="LZT114" s="632" t="e">
        <f>(IF(LZT47-#REF!&lt;0,0,LZT47-#REF!)+#REF!)*1.21+IF($D$5="Koncesija",-LZT63*0.21,0)</f>
        <v>#REF!</v>
      </c>
      <c r="LZU114" s="632" t="e">
        <f>(IF(LZU47-#REF!&lt;0,0,LZU47-#REF!)+#REF!)*1.21+IF($D$5="Koncesija",-LZU63*0.21,0)</f>
        <v>#REF!</v>
      </c>
      <c r="LZV114" s="632" t="e">
        <f>(IF(LZV47-#REF!&lt;0,0,LZV47-#REF!)+#REF!)*1.21+IF($D$5="Koncesija",-LZV63*0.21,0)</f>
        <v>#REF!</v>
      </c>
      <c r="LZW114" s="632" t="e">
        <f>(IF(LZW47-#REF!&lt;0,0,LZW47-#REF!)+#REF!)*1.21+IF($D$5="Koncesija",-LZW63*0.21,0)</f>
        <v>#REF!</v>
      </c>
      <c r="LZX114" s="632" t="e">
        <f>(IF(LZX47-#REF!&lt;0,0,LZX47-#REF!)+#REF!)*1.21+IF($D$5="Koncesija",-LZX63*0.21,0)</f>
        <v>#REF!</v>
      </c>
      <c r="LZY114" s="632" t="e">
        <f>(IF(LZY47-#REF!&lt;0,0,LZY47-#REF!)+#REF!)*1.21+IF($D$5="Koncesija",-LZY63*0.21,0)</f>
        <v>#REF!</v>
      </c>
      <c r="LZZ114" s="632" t="e">
        <f>(IF(LZZ47-#REF!&lt;0,0,LZZ47-#REF!)+#REF!)*1.21+IF($D$5="Koncesija",-LZZ63*0.21,0)</f>
        <v>#REF!</v>
      </c>
      <c r="MAA114" s="632" t="e">
        <f>(IF(MAA47-#REF!&lt;0,0,MAA47-#REF!)+#REF!)*1.21+IF($D$5="Koncesija",-MAA63*0.21,0)</f>
        <v>#REF!</v>
      </c>
      <c r="MAB114" s="632" t="e">
        <f>(IF(MAB47-#REF!&lt;0,0,MAB47-#REF!)+#REF!)*1.21+IF($D$5="Koncesija",-MAB63*0.21,0)</f>
        <v>#REF!</v>
      </c>
      <c r="MAC114" s="632" t="e">
        <f>(IF(MAC47-#REF!&lt;0,0,MAC47-#REF!)+#REF!)*1.21+IF($D$5="Koncesija",-MAC63*0.21,0)</f>
        <v>#REF!</v>
      </c>
      <c r="MAD114" s="632" t="e">
        <f>(IF(MAD47-#REF!&lt;0,0,MAD47-#REF!)+#REF!)*1.21+IF($D$5="Koncesija",-MAD63*0.21,0)</f>
        <v>#REF!</v>
      </c>
      <c r="MAE114" s="632" t="e">
        <f>(IF(MAE47-#REF!&lt;0,0,MAE47-#REF!)+#REF!)*1.21+IF($D$5="Koncesija",-MAE63*0.21,0)</f>
        <v>#REF!</v>
      </c>
      <c r="MAF114" s="632" t="e">
        <f>(IF(MAF47-#REF!&lt;0,0,MAF47-#REF!)+#REF!)*1.21+IF($D$5="Koncesija",-MAF63*0.21,0)</f>
        <v>#REF!</v>
      </c>
      <c r="MAG114" s="632" t="e">
        <f>(IF(MAG47-#REF!&lt;0,0,MAG47-#REF!)+#REF!)*1.21+IF($D$5="Koncesija",-MAG63*0.21,0)</f>
        <v>#REF!</v>
      </c>
      <c r="MAH114" s="632" t="e">
        <f>(IF(MAH47-#REF!&lt;0,0,MAH47-#REF!)+#REF!)*1.21+IF($D$5="Koncesija",-MAH63*0.21,0)</f>
        <v>#REF!</v>
      </c>
      <c r="MAI114" s="632" t="e">
        <f>(IF(MAI47-#REF!&lt;0,0,MAI47-#REF!)+#REF!)*1.21+IF($D$5="Koncesija",-MAI63*0.21,0)</f>
        <v>#REF!</v>
      </c>
      <c r="MAJ114" s="632" t="e">
        <f>(IF(MAJ47-#REF!&lt;0,0,MAJ47-#REF!)+#REF!)*1.21+IF($D$5="Koncesija",-MAJ63*0.21,0)</f>
        <v>#REF!</v>
      </c>
      <c r="MAK114" s="632" t="e">
        <f>(IF(MAK47-#REF!&lt;0,0,MAK47-#REF!)+#REF!)*1.21+IF($D$5="Koncesija",-MAK63*0.21,0)</f>
        <v>#REF!</v>
      </c>
      <c r="MAL114" s="632" t="e">
        <f>(IF(MAL47-#REF!&lt;0,0,MAL47-#REF!)+#REF!)*1.21+IF($D$5="Koncesija",-MAL63*0.21,0)</f>
        <v>#REF!</v>
      </c>
      <c r="MAM114" s="632" t="e">
        <f>(IF(MAM47-#REF!&lt;0,0,MAM47-#REF!)+#REF!)*1.21+IF($D$5="Koncesija",-MAM63*0.21,0)</f>
        <v>#REF!</v>
      </c>
      <c r="MAN114" s="632" t="e">
        <f>(IF(MAN47-#REF!&lt;0,0,MAN47-#REF!)+#REF!)*1.21+IF($D$5="Koncesija",-MAN63*0.21,0)</f>
        <v>#REF!</v>
      </c>
      <c r="MAO114" s="632" t="e">
        <f>(IF(MAO47-#REF!&lt;0,0,MAO47-#REF!)+#REF!)*1.21+IF($D$5="Koncesija",-MAO63*0.21,0)</f>
        <v>#REF!</v>
      </c>
      <c r="MAP114" s="632" t="e">
        <f>(IF(MAP47-#REF!&lt;0,0,MAP47-#REF!)+#REF!)*1.21+IF($D$5="Koncesija",-MAP63*0.21,0)</f>
        <v>#REF!</v>
      </c>
      <c r="MAQ114" s="632" t="e">
        <f>(IF(MAQ47-#REF!&lt;0,0,MAQ47-#REF!)+#REF!)*1.21+IF($D$5="Koncesija",-MAQ63*0.21,0)</f>
        <v>#REF!</v>
      </c>
      <c r="MAR114" s="632" t="e">
        <f>(IF(MAR47-#REF!&lt;0,0,MAR47-#REF!)+#REF!)*1.21+IF($D$5="Koncesija",-MAR63*0.21,0)</f>
        <v>#REF!</v>
      </c>
      <c r="MAS114" s="632" t="e">
        <f>(IF(MAS47-#REF!&lt;0,0,MAS47-#REF!)+#REF!)*1.21+IF($D$5="Koncesija",-MAS63*0.21,0)</f>
        <v>#REF!</v>
      </c>
      <c r="MAT114" s="632" t="e">
        <f>(IF(MAT47-#REF!&lt;0,0,MAT47-#REF!)+#REF!)*1.21+IF($D$5="Koncesija",-MAT63*0.21,0)</f>
        <v>#REF!</v>
      </c>
      <c r="MAU114" s="632" t="e">
        <f>(IF(MAU47-#REF!&lt;0,0,MAU47-#REF!)+#REF!)*1.21+IF($D$5="Koncesija",-MAU63*0.21,0)</f>
        <v>#REF!</v>
      </c>
      <c r="MAV114" s="632" t="e">
        <f>(IF(MAV47-#REF!&lt;0,0,MAV47-#REF!)+#REF!)*1.21+IF($D$5="Koncesija",-MAV63*0.21,0)</f>
        <v>#REF!</v>
      </c>
      <c r="MAW114" s="632" t="e">
        <f>(IF(MAW47-#REF!&lt;0,0,MAW47-#REF!)+#REF!)*1.21+IF($D$5="Koncesija",-MAW63*0.21,0)</f>
        <v>#REF!</v>
      </c>
      <c r="MAX114" s="632" t="e">
        <f>(IF(MAX47-#REF!&lt;0,0,MAX47-#REF!)+#REF!)*1.21+IF($D$5="Koncesija",-MAX63*0.21,0)</f>
        <v>#REF!</v>
      </c>
      <c r="MAY114" s="632" t="e">
        <f>(IF(MAY47-#REF!&lt;0,0,MAY47-#REF!)+#REF!)*1.21+IF($D$5="Koncesija",-MAY63*0.21,0)</f>
        <v>#REF!</v>
      </c>
      <c r="MAZ114" s="632" t="e">
        <f>(IF(MAZ47-#REF!&lt;0,0,MAZ47-#REF!)+#REF!)*1.21+IF($D$5="Koncesija",-MAZ63*0.21,0)</f>
        <v>#REF!</v>
      </c>
      <c r="MBA114" s="632" t="e">
        <f>(IF(MBA47-#REF!&lt;0,0,MBA47-#REF!)+#REF!)*1.21+IF($D$5="Koncesija",-MBA63*0.21,0)</f>
        <v>#REF!</v>
      </c>
      <c r="MBB114" s="632" t="e">
        <f>(IF(MBB47-#REF!&lt;0,0,MBB47-#REF!)+#REF!)*1.21+IF($D$5="Koncesija",-MBB63*0.21,0)</f>
        <v>#REF!</v>
      </c>
      <c r="MBC114" s="632" t="e">
        <f>(IF(MBC47-#REF!&lt;0,0,MBC47-#REF!)+#REF!)*1.21+IF($D$5="Koncesija",-MBC63*0.21,0)</f>
        <v>#REF!</v>
      </c>
      <c r="MBD114" s="632" t="e">
        <f>(IF(MBD47-#REF!&lt;0,0,MBD47-#REF!)+#REF!)*1.21+IF($D$5="Koncesija",-MBD63*0.21,0)</f>
        <v>#REF!</v>
      </c>
      <c r="MBE114" s="632" t="e">
        <f>(IF(MBE47-#REF!&lt;0,0,MBE47-#REF!)+#REF!)*1.21+IF($D$5="Koncesija",-MBE63*0.21,0)</f>
        <v>#REF!</v>
      </c>
      <c r="MBF114" s="632" t="e">
        <f>(IF(MBF47-#REF!&lt;0,0,MBF47-#REF!)+#REF!)*1.21+IF($D$5="Koncesija",-MBF63*0.21,0)</f>
        <v>#REF!</v>
      </c>
      <c r="MBG114" s="632" t="e">
        <f>(IF(MBG47-#REF!&lt;0,0,MBG47-#REF!)+#REF!)*1.21+IF($D$5="Koncesija",-MBG63*0.21,0)</f>
        <v>#REF!</v>
      </c>
      <c r="MBH114" s="632" t="e">
        <f>(IF(MBH47-#REF!&lt;0,0,MBH47-#REF!)+#REF!)*1.21+IF($D$5="Koncesija",-MBH63*0.21,0)</f>
        <v>#REF!</v>
      </c>
      <c r="MBI114" s="632" t="e">
        <f>(IF(MBI47-#REF!&lt;0,0,MBI47-#REF!)+#REF!)*1.21+IF($D$5="Koncesija",-MBI63*0.21,0)</f>
        <v>#REF!</v>
      </c>
      <c r="MBJ114" s="632" t="e">
        <f>(IF(MBJ47-#REF!&lt;0,0,MBJ47-#REF!)+#REF!)*1.21+IF($D$5="Koncesija",-MBJ63*0.21,0)</f>
        <v>#REF!</v>
      </c>
      <c r="MBK114" s="632" t="e">
        <f>(IF(MBK47-#REF!&lt;0,0,MBK47-#REF!)+#REF!)*1.21+IF($D$5="Koncesija",-MBK63*0.21,0)</f>
        <v>#REF!</v>
      </c>
      <c r="MBL114" s="632" t="e">
        <f>(IF(MBL47-#REF!&lt;0,0,MBL47-#REF!)+#REF!)*1.21+IF($D$5="Koncesija",-MBL63*0.21,0)</f>
        <v>#REF!</v>
      </c>
      <c r="MBM114" s="632" t="e">
        <f>(IF(MBM47-#REF!&lt;0,0,MBM47-#REF!)+#REF!)*1.21+IF($D$5="Koncesija",-MBM63*0.21,0)</f>
        <v>#REF!</v>
      </c>
      <c r="MBN114" s="632" t="e">
        <f>(IF(MBN47-#REF!&lt;0,0,MBN47-#REF!)+#REF!)*1.21+IF($D$5="Koncesija",-MBN63*0.21,0)</f>
        <v>#REF!</v>
      </c>
      <c r="MBO114" s="632" t="e">
        <f>(IF(MBO47-#REF!&lt;0,0,MBO47-#REF!)+#REF!)*1.21+IF($D$5="Koncesija",-MBO63*0.21,0)</f>
        <v>#REF!</v>
      </c>
      <c r="MBP114" s="632" t="e">
        <f>(IF(MBP47-#REF!&lt;0,0,MBP47-#REF!)+#REF!)*1.21+IF($D$5="Koncesija",-MBP63*0.21,0)</f>
        <v>#REF!</v>
      </c>
      <c r="MBQ114" s="632" t="e">
        <f>(IF(MBQ47-#REF!&lt;0,0,MBQ47-#REF!)+#REF!)*1.21+IF($D$5="Koncesija",-MBQ63*0.21,0)</f>
        <v>#REF!</v>
      </c>
      <c r="MBR114" s="632" t="e">
        <f>(IF(MBR47-#REF!&lt;0,0,MBR47-#REF!)+#REF!)*1.21+IF($D$5="Koncesija",-MBR63*0.21,0)</f>
        <v>#REF!</v>
      </c>
      <c r="MBS114" s="632" t="e">
        <f>(IF(MBS47-#REF!&lt;0,0,MBS47-#REF!)+#REF!)*1.21+IF($D$5="Koncesija",-MBS63*0.21,0)</f>
        <v>#REF!</v>
      </c>
      <c r="MBT114" s="632" t="e">
        <f>(IF(MBT47-#REF!&lt;0,0,MBT47-#REF!)+#REF!)*1.21+IF($D$5="Koncesija",-MBT63*0.21,0)</f>
        <v>#REF!</v>
      </c>
      <c r="MBU114" s="632" t="e">
        <f>(IF(MBU47-#REF!&lt;0,0,MBU47-#REF!)+#REF!)*1.21+IF($D$5="Koncesija",-MBU63*0.21,0)</f>
        <v>#REF!</v>
      </c>
      <c r="MBV114" s="632" t="e">
        <f>(IF(MBV47-#REF!&lt;0,0,MBV47-#REF!)+#REF!)*1.21+IF($D$5="Koncesija",-MBV63*0.21,0)</f>
        <v>#REF!</v>
      </c>
      <c r="MBW114" s="632" t="e">
        <f>(IF(MBW47-#REF!&lt;0,0,MBW47-#REF!)+#REF!)*1.21+IF($D$5="Koncesija",-MBW63*0.21,0)</f>
        <v>#REF!</v>
      </c>
      <c r="MBX114" s="632" t="e">
        <f>(IF(MBX47-#REF!&lt;0,0,MBX47-#REF!)+#REF!)*1.21+IF($D$5="Koncesija",-MBX63*0.21,0)</f>
        <v>#REF!</v>
      </c>
      <c r="MBY114" s="632" t="e">
        <f>(IF(MBY47-#REF!&lt;0,0,MBY47-#REF!)+#REF!)*1.21+IF($D$5="Koncesija",-MBY63*0.21,0)</f>
        <v>#REF!</v>
      </c>
      <c r="MBZ114" s="632" t="e">
        <f>(IF(MBZ47-#REF!&lt;0,0,MBZ47-#REF!)+#REF!)*1.21+IF($D$5="Koncesija",-MBZ63*0.21,0)</f>
        <v>#REF!</v>
      </c>
      <c r="MCA114" s="632" t="e">
        <f>(IF(MCA47-#REF!&lt;0,0,MCA47-#REF!)+#REF!)*1.21+IF($D$5="Koncesija",-MCA63*0.21,0)</f>
        <v>#REF!</v>
      </c>
      <c r="MCB114" s="632" t="e">
        <f>(IF(MCB47-#REF!&lt;0,0,MCB47-#REF!)+#REF!)*1.21+IF($D$5="Koncesija",-MCB63*0.21,0)</f>
        <v>#REF!</v>
      </c>
      <c r="MCC114" s="632" t="e">
        <f>(IF(MCC47-#REF!&lt;0,0,MCC47-#REF!)+#REF!)*1.21+IF($D$5="Koncesija",-MCC63*0.21,0)</f>
        <v>#REF!</v>
      </c>
      <c r="MCD114" s="632" t="e">
        <f>(IF(MCD47-#REF!&lt;0,0,MCD47-#REF!)+#REF!)*1.21+IF($D$5="Koncesija",-MCD63*0.21,0)</f>
        <v>#REF!</v>
      </c>
      <c r="MCE114" s="632" t="e">
        <f>(IF(MCE47-#REF!&lt;0,0,MCE47-#REF!)+#REF!)*1.21+IF($D$5="Koncesija",-MCE63*0.21,0)</f>
        <v>#REF!</v>
      </c>
      <c r="MCF114" s="632" t="e">
        <f>(IF(MCF47-#REF!&lt;0,0,MCF47-#REF!)+#REF!)*1.21+IF($D$5="Koncesija",-MCF63*0.21,0)</f>
        <v>#REF!</v>
      </c>
      <c r="MCG114" s="632" t="e">
        <f>(IF(MCG47-#REF!&lt;0,0,MCG47-#REF!)+#REF!)*1.21+IF($D$5="Koncesija",-MCG63*0.21,0)</f>
        <v>#REF!</v>
      </c>
      <c r="MCH114" s="632" t="e">
        <f>(IF(MCH47-#REF!&lt;0,0,MCH47-#REF!)+#REF!)*1.21+IF($D$5="Koncesija",-MCH63*0.21,0)</f>
        <v>#REF!</v>
      </c>
      <c r="MCI114" s="632" t="e">
        <f>(IF(MCI47-#REF!&lt;0,0,MCI47-#REF!)+#REF!)*1.21+IF($D$5="Koncesija",-MCI63*0.21,0)</f>
        <v>#REF!</v>
      </c>
      <c r="MCJ114" s="632" t="e">
        <f>(IF(MCJ47-#REF!&lt;0,0,MCJ47-#REF!)+#REF!)*1.21+IF($D$5="Koncesija",-MCJ63*0.21,0)</f>
        <v>#REF!</v>
      </c>
      <c r="MCK114" s="632" t="e">
        <f>(IF(MCK47-#REF!&lt;0,0,MCK47-#REF!)+#REF!)*1.21+IF($D$5="Koncesija",-MCK63*0.21,0)</f>
        <v>#REF!</v>
      </c>
      <c r="MCL114" s="632" t="e">
        <f>(IF(MCL47-#REF!&lt;0,0,MCL47-#REF!)+#REF!)*1.21+IF($D$5="Koncesija",-MCL63*0.21,0)</f>
        <v>#REF!</v>
      </c>
      <c r="MCM114" s="632" t="e">
        <f>(IF(MCM47-#REF!&lt;0,0,MCM47-#REF!)+#REF!)*1.21+IF($D$5="Koncesija",-MCM63*0.21,0)</f>
        <v>#REF!</v>
      </c>
      <c r="MCN114" s="632" t="e">
        <f>(IF(MCN47-#REF!&lt;0,0,MCN47-#REF!)+#REF!)*1.21+IF($D$5="Koncesija",-MCN63*0.21,0)</f>
        <v>#REF!</v>
      </c>
      <c r="MCO114" s="632" t="e">
        <f>(IF(MCO47-#REF!&lt;0,0,MCO47-#REF!)+#REF!)*1.21+IF($D$5="Koncesija",-MCO63*0.21,0)</f>
        <v>#REF!</v>
      </c>
      <c r="MCP114" s="632" t="e">
        <f>(IF(MCP47-#REF!&lt;0,0,MCP47-#REF!)+#REF!)*1.21+IF($D$5="Koncesija",-MCP63*0.21,0)</f>
        <v>#REF!</v>
      </c>
      <c r="MCQ114" s="632" t="e">
        <f>(IF(MCQ47-#REF!&lt;0,0,MCQ47-#REF!)+#REF!)*1.21+IF($D$5="Koncesija",-MCQ63*0.21,0)</f>
        <v>#REF!</v>
      </c>
      <c r="MCR114" s="632" t="e">
        <f>(IF(MCR47-#REF!&lt;0,0,MCR47-#REF!)+#REF!)*1.21+IF($D$5="Koncesija",-MCR63*0.21,0)</f>
        <v>#REF!</v>
      </c>
      <c r="MCS114" s="632" t="e">
        <f>(IF(MCS47-#REF!&lt;0,0,MCS47-#REF!)+#REF!)*1.21+IF($D$5="Koncesija",-MCS63*0.21,0)</f>
        <v>#REF!</v>
      </c>
      <c r="MCT114" s="632" t="e">
        <f>(IF(MCT47-#REF!&lt;0,0,MCT47-#REF!)+#REF!)*1.21+IF($D$5="Koncesija",-MCT63*0.21,0)</f>
        <v>#REF!</v>
      </c>
      <c r="MCU114" s="632" t="e">
        <f>(IF(MCU47-#REF!&lt;0,0,MCU47-#REF!)+#REF!)*1.21+IF($D$5="Koncesija",-MCU63*0.21,0)</f>
        <v>#REF!</v>
      </c>
      <c r="MCV114" s="632" t="e">
        <f>(IF(MCV47-#REF!&lt;0,0,MCV47-#REF!)+#REF!)*1.21+IF($D$5="Koncesija",-MCV63*0.21,0)</f>
        <v>#REF!</v>
      </c>
      <c r="MCW114" s="632" t="e">
        <f>(IF(MCW47-#REF!&lt;0,0,MCW47-#REF!)+#REF!)*1.21+IF($D$5="Koncesija",-MCW63*0.21,0)</f>
        <v>#REF!</v>
      </c>
      <c r="MCX114" s="632" t="e">
        <f>(IF(MCX47-#REF!&lt;0,0,MCX47-#REF!)+#REF!)*1.21+IF($D$5="Koncesija",-MCX63*0.21,0)</f>
        <v>#REF!</v>
      </c>
      <c r="MCY114" s="632" t="e">
        <f>(IF(MCY47-#REF!&lt;0,0,MCY47-#REF!)+#REF!)*1.21+IF($D$5="Koncesija",-MCY63*0.21,0)</f>
        <v>#REF!</v>
      </c>
      <c r="MCZ114" s="632" t="e">
        <f>(IF(MCZ47-#REF!&lt;0,0,MCZ47-#REF!)+#REF!)*1.21+IF($D$5="Koncesija",-MCZ63*0.21,0)</f>
        <v>#REF!</v>
      </c>
      <c r="MDA114" s="632" t="e">
        <f>(IF(MDA47-#REF!&lt;0,0,MDA47-#REF!)+#REF!)*1.21+IF($D$5="Koncesija",-MDA63*0.21,0)</f>
        <v>#REF!</v>
      </c>
      <c r="MDB114" s="632" t="e">
        <f>(IF(MDB47-#REF!&lt;0,0,MDB47-#REF!)+#REF!)*1.21+IF($D$5="Koncesija",-MDB63*0.21,0)</f>
        <v>#REF!</v>
      </c>
      <c r="MDC114" s="632" t="e">
        <f>(IF(MDC47-#REF!&lt;0,0,MDC47-#REF!)+#REF!)*1.21+IF($D$5="Koncesija",-MDC63*0.21,0)</f>
        <v>#REF!</v>
      </c>
      <c r="MDD114" s="632" t="e">
        <f>(IF(MDD47-#REF!&lt;0,0,MDD47-#REF!)+#REF!)*1.21+IF($D$5="Koncesija",-MDD63*0.21,0)</f>
        <v>#REF!</v>
      </c>
      <c r="MDE114" s="632" t="e">
        <f>(IF(MDE47-#REF!&lt;0,0,MDE47-#REF!)+#REF!)*1.21+IF($D$5="Koncesija",-MDE63*0.21,0)</f>
        <v>#REF!</v>
      </c>
      <c r="MDF114" s="632" t="e">
        <f>(IF(MDF47-#REF!&lt;0,0,MDF47-#REF!)+#REF!)*1.21+IF($D$5="Koncesija",-MDF63*0.21,0)</f>
        <v>#REF!</v>
      </c>
      <c r="MDG114" s="632" t="e">
        <f>(IF(MDG47-#REF!&lt;0,0,MDG47-#REF!)+#REF!)*1.21+IF($D$5="Koncesija",-MDG63*0.21,0)</f>
        <v>#REF!</v>
      </c>
      <c r="MDH114" s="632" t="e">
        <f>(IF(MDH47-#REF!&lt;0,0,MDH47-#REF!)+#REF!)*1.21+IF($D$5="Koncesija",-MDH63*0.21,0)</f>
        <v>#REF!</v>
      </c>
      <c r="MDI114" s="632" t="e">
        <f>(IF(MDI47-#REF!&lt;0,0,MDI47-#REF!)+#REF!)*1.21+IF($D$5="Koncesija",-MDI63*0.21,0)</f>
        <v>#REF!</v>
      </c>
      <c r="MDJ114" s="632" t="e">
        <f>(IF(MDJ47-#REF!&lt;0,0,MDJ47-#REF!)+#REF!)*1.21+IF($D$5="Koncesija",-MDJ63*0.21,0)</f>
        <v>#REF!</v>
      </c>
      <c r="MDK114" s="632" t="e">
        <f>(IF(MDK47-#REF!&lt;0,0,MDK47-#REF!)+#REF!)*1.21+IF($D$5="Koncesija",-MDK63*0.21,0)</f>
        <v>#REF!</v>
      </c>
      <c r="MDL114" s="632" t="e">
        <f>(IF(MDL47-#REF!&lt;0,0,MDL47-#REF!)+#REF!)*1.21+IF($D$5="Koncesija",-MDL63*0.21,0)</f>
        <v>#REF!</v>
      </c>
      <c r="MDM114" s="632" t="e">
        <f>(IF(MDM47-#REF!&lt;0,0,MDM47-#REF!)+#REF!)*1.21+IF($D$5="Koncesija",-MDM63*0.21,0)</f>
        <v>#REF!</v>
      </c>
      <c r="MDN114" s="632" t="e">
        <f>(IF(MDN47-#REF!&lt;0,0,MDN47-#REF!)+#REF!)*1.21+IF($D$5="Koncesija",-MDN63*0.21,0)</f>
        <v>#REF!</v>
      </c>
      <c r="MDO114" s="632" t="e">
        <f>(IF(MDO47-#REF!&lt;0,0,MDO47-#REF!)+#REF!)*1.21+IF($D$5="Koncesija",-MDO63*0.21,0)</f>
        <v>#REF!</v>
      </c>
      <c r="MDP114" s="632" t="e">
        <f>(IF(MDP47-#REF!&lt;0,0,MDP47-#REF!)+#REF!)*1.21+IF($D$5="Koncesija",-MDP63*0.21,0)</f>
        <v>#REF!</v>
      </c>
      <c r="MDQ114" s="632" t="e">
        <f>(IF(MDQ47-#REF!&lt;0,0,MDQ47-#REF!)+#REF!)*1.21+IF($D$5="Koncesija",-MDQ63*0.21,0)</f>
        <v>#REF!</v>
      </c>
      <c r="MDR114" s="632" t="e">
        <f>(IF(MDR47-#REF!&lt;0,0,MDR47-#REF!)+#REF!)*1.21+IF($D$5="Koncesija",-MDR63*0.21,0)</f>
        <v>#REF!</v>
      </c>
      <c r="MDS114" s="632" t="e">
        <f>(IF(MDS47-#REF!&lt;0,0,MDS47-#REF!)+#REF!)*1.21+IF($D$5="Koncesija",-MDS63*0.21,0)</f>
        <v>#REF!</v>
      </c>
      <c r="MDT114" s="632" t="e">
        <f>(IF(MDT47-#REF!&lt;0,0,MDT47-#REF!)+#REF!)*1.21+IF($D$5="Koncesija",-MDT63*0.21,0)</f>
        <v>#REF!</v>
      </c>
      <c r="MDU114" s="632" t="e">
        <f>(IF(MDU47-#REF!&lt;0,0,MDU47-#REF!)+#REF!)*1.21+IF($D$5="Koncesija",-MDU63*0.21,0)</f>
        <v>#REF!</v>
      </c>
      <c r="MDV114" s="632" t="e">
        <f>(IF(MDV47-#REF!&lt;0,0,MDV47-#REF!)+#REF!)*1.21+IF($D$5="Koncesija",-MDV63*0.21,0)</f>
        <v>#REF!</v>
      </c>
      <c r="MDW114" s="632" t="e">
        <f>(IF(MDW47-#REF!&lt;0,0,MDW47-#REF!)+#REF!)*1.21+IF($D$5="Koncesija",-MDW63*0.21,0)</f>
        <v>#REF!</v>
      </c>
      <c r="MDX114" s="632" t="e">
        <f>(IF(MDX47-#REF!&lt;0,0,MDX47-#REF!)+#REF!)*1.21+IF($D$5="Koncesija",-MDX63*0.21,0)</f>
        <v>#REF!</v>
      </c>
      <c r="MDY114" s="632" t="e">
        <f>(IF(MDY47-#REF!&lt;0,0,MDY47-#REF!)+#REF!)*1.21+IF($D$5="Koncesija",-MDY63*0.21,0)</f>
        <v>#REF!</v>
      </c>
      <c r="MDZ114" s="632" t="e">
        <f>(IF(MDZ47-#REF!&lt;0,0,MDZ47-#REF!)+#REF!)*1.21+IF($D$5="Koncesija",-MDZ63*0.21,0)</f>
        <v>#REF!</v>
      </c>
      <c r="MEA114" s="632" t="e">
        <f>(IF(MEA47-#REF!&lt;0,0,MEA47-#REF!)+#REF!)*1.21+IF($D$5="Koncesija",-MEA63*0.21,0)</f>
        <v>#REF!</v>
      </c>
      <c r="MEB114" s="632" t="e">
        <f>(IF(MEB47-#REF!&lt;0,0,MEB47-#REF!)+#REF!)*1.21+IF($D$5="Koncesija",-MEB63*0.21,0)</f>
        <v>#REF!</v>
      </c>
      <c r="MEC114" s="632" t="e">
        <f>(IF(MEC47-#REF!&lt;0,0,MEC47-#REF!)+#REF!)*1.21+IF($D$5="Koncesija",-MEC63*0.21,0)</f>
        <v>#REF!</v>
      </c>
      <c r="MED114" s="632" t="e">
        <f>(IF(MED47-#REF!&lt;0,0,MED47-#REF!)+#REF!)*1.21+IF($D$5="Koncesija",-MED63*0.21,0)</f>
        <v>#REF!</v>
      </c>
      <c r="MEE114" s="632" t="e">
        <f>(IF(MEE47-#REF!&lt;0,0,MEE47-#REF!)+#REF!)*1.21+IF($D$5="Koncesija",-MEE63*0.21,0)</f>
        <v>#REF!</v>
      </c>
      <c r="MEF114" s="632" t="e">
        <f>(IF(MEF47-#REF!&lt;0,0,MEF47-#REF!)+#REF!)*1.21+IF($D$5="Koncesija",-MEF63*0.21,0)</f>
        <v>#REF!</v>
      </c>
      <c r="MEG114" s="632" t="e">
        <f>(IF(MEG47-#REF!&lt;0,0,MEG47-#REF!)+#REF!)*1.21+IF($D$5="Koncesija",-MEG63*0.21,0)</f>
        <v>#REF!</v>
      </c>
      <c r="MEH114" s="632" t="e">
        <f>(IF(MEH47-#REF!&lt;0,0,MEH47-#REF!)+#REF!)*1.21+IF($D$5="Koncesija",-MEH63*0.21,0)</f>
        <v>#REF!</v>
      </c>
      <c r="MEI114" s="632" t="e">
        <f>(IF(MEI47-#REF!&lt;0,0,MEI47-#REF!)+#REF!)*1.21+IF($D$5="Koncesija",-MEI63*0.21,0)</f>
        <v>#REF!</v>
      </c>
      <c r="MEJ114" s="632" t="e">
        <f>(IF(MEJ47-#REF!&lt;0,0,MEJ47-#REF!)+#REF!)*1.21+IF($D$5="Koncesija",-MEJ63*0.21,0)</f>
        <v>#REF!</v>
      </c>
      <c r="MEK114" s="632" t="e">
        <f>(IF(MEK47-#REF!&lt;0,0,MEK47-#REF!)+#REF!)*1.21+IF($D$5="Koncesija",-MEK63*0.21,0)</f>
        <v>#REF!</v>
      </c>
      <c r="MEL114" s="632" t="e">
        <f>(IF(MEL47-#REF!&lt;0,0,MEL47-#REF!)+#REF!)*1.21+IF($D$5="Koncesija",-MEL63*0.21,0)</f>
        <v>#REF!</v>
      </c>
      <c r="MEM114" s="632" t="e">
        <f>(IF(MEM47-#REF!&lt;0,0,MEM47-#REF!)+#REF!)*1.21+IF($D$5="Koncesija",-MEM63*0.21,0)</f>
        <v>#REF!</v>
      </c>
      <c r="MEN114" s="632" t="e">
        <f>(IF(MEN47-#REF!&lt;0,0,MEN47-#REF!)+#REF!)*1.21+IF($D$5="Koncesija",-MEN63*0.21,0)</f>
        <v>#REF!</v>
      </c>
      <c r="MEO114" s="632" t="e">
        <f>(IF(MEO47-#REF!&lt;0,0,MEO47-#REF!)+#REF!)*1.21+IF($D$5="Koncesija",-MEO63*0.21,0)</f>
        <v>#REF!</v>
      </c>
      <c r="MEP114" s="632" t="e">
        <f>(IF(MEP47-#REF!&lt;0,0,MEP47-#REF!)+#REF!)*1.21+IF($D$5="Koncesija",-MEP63*0.21,0)</f>
        <v>#REF!</v>
      </c>
      <c r="MEQ114" s="632" t="e">
        <f>(IF(MEQ47-#REF!&lt;0,0,MEQ47-#REF!)+#REF!)*1.21+IF($D$5="Koncesija",-MEQ63*0.21,0)</f>
        <v>#REF!</v>
      </c>
      <c r="MER114" s="632" t="e">
        <f>(IF(MER47-#REF!&lt;0,0,MER47-#REF!)+#REF!)*1.21+IF($D$5="Koncesija",-MER63*0.21,0)</f>
        <v>#REF!</v>
      </c>
      <c r="MES114" s="632" t="e">
        <f>(IF(MES47-#REF!&lt;0,0,MES47-#REF!)+#REF!)*1.21+IF($D$5="Koncesija",-MES63*0.21,0)</f>
        <v>#REF!</v>
      </c>
      <c r="MET114" s="632" t="e">
        <f>(IF(MET47-#REF!&lt;0,0,MET47-#REF!)+#REF!)*1.21+IF($D$5="Koncesija",-MET63*0.21,0)</f>
        <v>#REF!</v>
      </c>
      <c r="MEU114" s="632" t="e">
        <f>(IF(MEU47-#REF!&lt;0,0,MEU47-#REF!)+#REF!)*1.21+IF($D$5="Koncesija",-MEU63*0.21,0)</f>
        <v>#REF!</v>
      </c>
      <c r="MEV114" s="632" t="e">
        <f>(IF(MEV47-#REF!&lt;0,0,MEV47-#REF!)+#REF!)*1.21+IF($D$5="Koncesija",-MEV63*0.21,0)</f>
        <v>#REF!</v>
      </c>
      <c r="MEW114" s="632" t="e">
        <f>(IF(MEW47-#REF!&lt;0,0,MEW47-#REF!)+#REF!)*1.21+IF($D$5="Koncesija",-MEW63*0.21,0)</f>
        <v>#REF!</v>
      </c>
      <c r="MEX114" s="632" t="e">
        <f>(IF(MEX47-#REF!&lt;0,0,MEX47-#REF!)+#REF!)*1.21+IF($D$5="Koncesija",-MEX63*0.21,0)</f>
        <v>#REF!</v>
      </c>
      <c r="MEY114" s="632" t="e">
        <f>(IF(MEY47-#REF!&lt;0,0,MEY47-#REF!)+#REF!)*1.21+IF($D$5="Koncesija",-MEY63*0.21,0)</f>
        <v>#REF!</v>
      </c>
      <c r="MEZ114" s="632" t="e">
        <f>(IF(MEZ47-#REF!&lt;0,0,MEZ47-#REF!)+#REF!)*1.21+IF($D$5="Koncesija",-MEZ63*0.21,0)</f>
        <v>#REF!</v>
      </c>
      <c r="MFA114" s="632" t="e">
        <f>(IF(MFA47-#REF!&lt;0,0,MFA47-#REF!)+#REF!)*1.21+IF($D$5="Koncesija",-MFA63*0.21,0)</f>
        <v>#REF!</v>
      </c>
      <c r="MFB114" s="632" t="e">
        <f>(IF(MFB47-#REF!&lt;0,0,MFB47-#REF!)+#REF!)*1.21+IF($D$5="Koncesija",-MFB63*0.21,0)</f>
        <v>#REF!</v>
      </c>
      <c r="MFC114" s="632" t="e">
        <f>(IF(MFC47-#REF!&lt;0,0,MFC47-#REF!)+#REF!)*1.21+IF($D$5="Koncesija",-MFC63*0.21,0)</f>
        <v>#REF!</v>
      </c>
      <c r="MFD114" s="632" t="e">
        <f>(IF(MFD47-#REF!&lt;0,0,MFD47-#REF!)+#REF!)*1.21+IF($D$5="Koncesija",-MFD63*0.21,0)</f>
        <v>#REF!</v>
      </c>
      <c r="MFE114" s="632" t="e">
        <f>(IF(MFE47-#REF!&lt;0,0,MFE47-#REF!)+#REF!)*1.21+IF($D$5="Koncesija",-MFE63*0.21,0)</f>
        <v>#REF!</v>
      </c>
      <c r="MFF114" s="632" t="e">
        <f>(IF(MFF47-#REF!&lt;0,0,MFF47-#REF!)+#REF!)*1.21+IF($D$5="Koncesija",-MFF63*0.21,0)</f>
        <v>#REF!</v>
      </c>
      <c r="MFG114" s="632" t="e">
        <f>(IF(MFG47-#REF!&lt;0,0,MFG47-#REF!)+#REF!)*1.21+IF($D$5="Koncesija",-MFG63*0.21,0)</f>
        <v>#REF!</v>
      </c>
      <c r="MFH114" s="632" t="e">
        <f>(IF(MFH47-#REF!&lt;0,0,MFH47-#REF!)+#REF!)*1.21+IF($D$5="Koncesija",-MFH63*0.21,0)</f>
        <v>#REF!</v>
      </c>
      <c r="MFI114" s="632" t="e">
        <f>(IF(MFI47-#REF!&lt;0,0,MFI47-#REF!)+#REF!)*1.21+IF($D$5="Koncesija",-MFI63*0.21,0)</f>
        <v>#REF!</v>
      </c>
      <c r="MFJ114" s="632" t="e">
        <f>(IF(MFJ47-#REF!&lt;0,0,MFJ47-#REF!)+#REF!)*1.21+IF($D$5="Koncesija",-MFJ63*0.21,0)</f>
        <v>#REF!</v>
      </c>
      <c r="MFK114" s="632" t="e">
        <f>(IF(MFK47-#REF!&lt;0,0,MFK47-#REF!)+#REF!)*1.21+IF($D$5="Koncesija",-MFK63*0.21,0)</f>
        <v>#REF!</v>
      </c>
      <c r="MFL114" s="632" t="e">
        <f>(IF(MFL47-#REF!&lt;0,0,MFL47-#REF!)+#REF!)*1.21+IF($D$5="Koncesija",-MFL63*0.21,0)</f>
        <v>#REF!</v>
      </c>
      <c r="MFM114" s="632" t="e">
        <f>(IF(MFM47-#REF!&lt;0,0,MFM47-#REF!)+#REF!)*1.21+IF($D$5="Koncesija",-MFM63*0.21,0)</f>
        <v>#REF!</v>
      </c>
      <c r="MFN114" s="632" t="e">
        <f>(IF(MFN47-#REF!&lt;0,0,MFN47-#REF!)+#REF!)*1.21+IF($D$5="Koncesija",-MFN63*0.21,0)</f>
        <v>#REF!</v>
      </c>
      <c r="MFO114" s="632" t="e">
        <f>(IF(MFO47-#REF!&lt;0,0,MFO47-#REF!)+#REF!)*1.21+IF($D$5="Koncesija",-MFO63*0.21,0)</f>
        <v>#REF!</v>
      </c>
      <c r="MFP114" s="632" t="e">
        <f>(IF(MFP47-#REF!&lt;0,0,MFP47-#REF!)+#REF!)*1.21+IF($D$5="Koncesija",-MFP63*0.21,0)</f>
        <v>#REF!</v>
      </c>
      <c r="MFQ114" s="632" t="e">
        <f>(IF(MFQ47-#REF!&lt;0,0,MFQ47-#REF!)+#REF!)*1.21+IF($D$5="Koncesija",-MFQ63*0.21,0)</f>
        <v>#REF!</v>
      </c>
      <c r="MFR114" s="632" t="e">
        <f>(IF(MFR47-#REF!&lt;0,0,MFR47-#REF!)+#REF!)*1.21+IF($D$5="Koncesija",-MFR63*0.21,0)</f>
        <v>#REF!</v>
      </c>
      <c r="MFS114" s="632" t="e">
        <f>(IF(MFS47-#REF!&lt;0,0,MFS47-#REF!)+#REF!)*1.21+IF($D$5="Koncesija",-MFS63*0.21,0)</f>
        <v>#REF!</v>
      </c>
      <c r="MFT114" s="632" t="e">
        <f>(IF(MFT47-#REF!&lt;0,0,MFT47-#REF!)+#REF!)*1.21+IF($D$5="Koncesija",-MFT63*0.21,0)</f>
        <v>#REF!</v>
      </c>
      <c r="MFU114" s="632" t="e">
        <f>(IF(MFU47-#REF!&lt;0,0,MFU47-#REF!)+#REF!)*1.21+IF($D$5="Koncesija",-MFU63*0.21,0)</f>
        <v>#REF!</v>
      </c>
      <c r="MFV114" s="632" t="e">
        <f>(IF(MFV47-#REF!&lt;0,0,MFV47-#REF!)+#REF!)*1.21+IF($D$5="Koncesija",-MFV63*0.21,0)</f>
        <v>#REF!</v>
      </c>
      <c r="MFW114" s="632" t="e">
        <f>(IF(MFW47-#REF!&lt;0,0,MFW47-#REF!)+#REF!)*1.21+IF($D$5="Koncesija",-MFW63*0.21,0)</f>
        <v>#REF!</v>
      </c>
      <c r="MFX114" s="632" t="e">
        <f>(IF(MFX47-#REF!&lt;0,0,MFX47-#REF!)+#REF!)*1.21+IF($D$5="Koncesija",-MFX63*0.21,0)</f>
        <v>#REF!</v>
      </c>
      <c r="MFY114" s="632" t="e">
        <f>(IF(MFY47-#REF!&lt;0,0,MFY47-#REF!)+#REF!)*1.21+IF($D$5="Koncesija",-MFY63*0.21,0)</f>
        <v>#REF!</v>
      </c>
      <c r="MFZ114" s="632" t="e">
        <f>(IF(MFZ47-#REF!&lt;0,0,MFZ47-#REF!)+#REF!)*1.21+IF($D$5="Koncesija",-MFZ63*0.21,0)</f>
        <v>#REF!</v>
      </c>
      <c r="MGA114" s="632" t="e">
        <f>(IF(MGA47-#REF!&lt;0,0,MGA47-#REF!)+#REF!)*1.21+IF($D$5="Koncesija",-MGA63*0.21,0)</f>
        <v>#REF!</v>
      </c>
      <c r="MGB114" s="632" t="e">
        <f>(IF(MGB47-#REF!&lt;0,0,MGB47-#REF!)+#REF!)*1.21+IF($D$5="Koncesija",-MGB63*0.21,0)</f>
        <v>#REF!</v>
      </c>
      <c r="MGC114" s="632" t="e">
        <f>(IF(MGC47-#REF!&lt;0,0,MGC47-#REF!)+#REF!)*1.21+IF($D$5="Koncesija",-MGC63*0.21,0)</f>
        <v>#REF!</v>
      </c>
      <c r="MGD114" s="632" t="e">
        <f>(IF(MGD47-#REF!&lt;0,0,MGD47-#REF!)+#REF!)*1.21+IF($D$5="Koncesija",-MGD63*0.21,0)</f>
        <v>#REF!</v>
      </c>
      <c r="MGE114" s="632" t="e">
        <f>(IF(MGE47-#REF!&lt;0,0,MGE47-#REF!)+#REF!)*1.21+IF($D$5="Koncesija",-MGE63*0.21,0)</f>
        <v>#REF!</v>
      </c>
      <c r="MGF114" s="632" t="e">
        <f>(IF(MGF47-#REF!&lt;0,0,MGF47-#REF!)+#REF!)*1.21+IF($D$5="Koncesija",-MGF63*0.21,0)</f>
        <v>#REF!</v>
      </c>
      <c r="MGG114" s="632" t="e">
        <f>(IF(MGG47-#REF!&lt;0,0,MGG47-#REF!)+#REF!)*1.21+IF($D$5="Koncesija",-MGG63*0.21,0)</f>
        <v>#REF!</v>
      </c>
      <c r="MGH114" s="632" t="e">
        <f>(IF(MGH47-#REF!&lt;0,0,MGH47-#REF!)+#REF!)*1.21+IF($D$5="Koncesija",-MGH63*0.21,0)</f>
        <v>#REF!</v>
      </c>
      <c r="MGI114" s="632" t="e">
        <f>(IF(MGI47-#REF!&lt;0,0,MGI47-#REF!)+#REF!)*1.21+IF($D$5="Koncesija",-MGI63*0.21,0)</f>
        <v>#REF!</v>
      </c>
      <c r="MGJ114" s="632" t="e">
        <f>(IF(MGJ47-#REF!&lt;0,0,MGJ47-#REF!)+#REF!)*1.21+IF($D$5="Koncesija",-MGJ63*0.21,0)</f>
        <v>#REF!</v>
      </c>
      <c r="MGK114" s="632" t="e">
        <f>(IF(MGK47-#REF!&lt;0,0,MGK47-#REF!)+#REF!)*1.21+IF($D$5="Koncesija",-MGK63*0.21,0)</f>
        <v>#REF!</v>
      </c>
      <c r="MGL114" s="632" t="e">
        <f>(IF(MGL47-#REF!&lt;0,0,MGL47-#REF!)+#REF!)*1.21+IF($D$5="Koncesija",-MGL63*0.21,0)</f>
        <v>#REF!</v>
      </c>
      <c r="MGM114" s="632" t="e">
        <f>(IF(MGM47-#REF!&lt;0,0,MGM47-#REF!)+#REF!)*1.21+IF($D$5="Koncesija",-MGM63*0.21,0)</f>
        <v>#REF!</v>
      </c>
      <c r="MGN114" s="632" t="e">
        <f>(IF(MGN47-#REF!&lt;0,0,MGN47-#REF!)+#REF!)*1.21+IF($D$5="Koncesija",-MGN63*0.21,0)</f>
        <v>#REF!</v>
      </c>
      <c r="MGO114" s="632" t="e">
        <f>(IF(MGO47-#REF!&lt;0,0,MGO47-#REF!)+#REF!)*1.21+IF($D$5="Koncesija",-MGO63*0.21,0)</f>
        <v>#REF!</v>
      </c>
      <c r="MGP114" s="632" t="e">
        <f>(IF(MGP47-#REF!&lt;0,0,MGP47-#REF!)+#REF!)*1.21+IF($D$5="Koncesija",-MGP63*0.21,0)</f>
        <v>#REF!</v>
      </c>
      <c r="MGQ114" s="632" t="e">
        <f>(IF(MGQ47-#REF!&lt;0,0,MGQ47-#REF!)+#REF!)*1.21+IF($D$5="Koncesija",-MGQ63*0.21,0)</f>
        <v>#REF!</v>
      </c>
      <c r="MGR114" s="632" t="e">
        <f>(IF(MGR47-#REF!&lt;0,0,MGR47-#REF!)+#REF!)*1.21+IF($D$5="Koncesija",-MGR63*0.21,0)</f>
        <v>#REF!</v>
      </c>
      <c r="MGS114" s="632" t="e">
        <f>(IF(MGS47-#REF!&lt;0,0,MGS47-#REF!)+#REF!)*1.21+IF($D$5="Koncesija",-MGS63*0.21,0)</f>
        <v>#REF!</v>
      </c>
      <c r="MGT114" s="632" t="e">
        <f>(IF(MGT47-#REF!&lt;0,0,MGT47-#REF!)+#REF!)*1.21+IF($D$5="Koncesija",-MGT63*0.21,0)</f>
        <v>#REF!</v>
      </c>
      <c r="MGU114" s="632" t="e">
        <f>(IF(MGU47-#REF!&lt;0,0,MGU47-#REF!)+#REF!)*1.21+IF($D$5="Koncesija",-MGU63*0.21,0)</f>
        <v>#REF!</v>
      </c>
      <c r="MGV114" s="632" t="e">
        <f>(IF(MGV47-#REF!&lt;0,0,MGV47-#REF!)+#REF!)*1.21+IF($D$5="Koncesija",-MGV63*0.21,0)</f>
        <v>#REF!</v>
      </c>
      <c r="MGW114" s="632" t="e">
        <f>(IF(MGW47-#REF!&lt;0,0,MGW47-#REF!)+#REF!)*1.21+IF($D$5="Koncesija",-MGW63*0.21,0)</f>
        <v>#REF!</v>
      </c>
      <c r="MGX114" s="632" t="e">
        <f>(IF(MGX47-#REF!&lt;0,0,MGX47-#REF!)+#REF!)*1.21+IF($D$5="Koncesija",-MGX63*0.21,0)</f>
        <v>#REF!</v>
      </c>
      <c r="MGY114" s="632" t="e">
        <f>(IF(MGY47-#REF!&lt;0,0,MGY47-#REF!)+#REF!)*1.21+IF($D$5="Koncesija",-MGY63*0.21,0)</f>
        <v>#REF!</v>
      </c>
      <c r="MGZ114" s="632" t="e">
        <f>(IF(MGZ47-#REF!&lt;0,0,MGZ47-#REF!)+#REF!)*1.21+IF($D$5="Koncesija",-MGZ63*0.21,0)</f>
        <v>#REF!</v>
      </c>
      <c r="MHA114" s="632" t="e">
        <f>(IF(MHA47-#REF!&lt;0,0,MHA47-#REF!)+#REF!)*1.21+IF($D$5="Koncesija",-MHA63*0.21,0)</f>
        <v>#REF!</v>
      </c>
      <c r="MHB114" s="632" t="e">
        <f>(IF(MHB47-#REF!&lt;0,0,MHB47-#REF!)+#REF!)*1.21+IF($D$5="Koncesija",-MHB63*0.21,0)</f>
        <v>#REF!</v>
      </c>
      <c r="MHC114" s="632" t="e">
        <f>(IF(MHC47-#REF!&lt;0,0,MHC47-#REF!)+#REF!)*1.21+IF($D$5="Koncesija",-MHC63*0.21,0)</f>
        <v>#REF!</v>
      </c>
      <c r="MHD114" s="632" t="e">
        <f>(IF(MHD47-#REF!&lt;0,0,MHD47-#REF!)+#REF!)*1.21+IF($D$5="Koncesija",-MHD63*0.21,0)</f>
        <v>#REF!</v>
      </c>
      <c r="MHE114" s="632" t="e">
        <f>(IF(MHE47-#REF!&lt;0,0,MHE47-#REF!)+#REF!)*1.21+IF($D$5="Koncesija",-MHE63*0.21,0)</f>
        <v>#REF!</v>
      </c>
      <c r="MHF114" s="632" t="e">
        <f>(IF(MHF47-#REF!&lt;0,0,MHF47-#REF!)+#REF!)*1.21+IF($D$5="Koncesija",-MHF63*0.21,0)</f>
        <v>#REF!</v>
      </c>
      <c r="MHG114" s="632" t="e">
        <f>(IF(MHG47-#REF!&lt;0,0,MHG47-#REF!)+#REF!)*1.21+IF($D$5="Koncesija",-MHG63*0.21,0)</f>
        <v>#REF!</v>
      </c>
      <c r="MHH114" s="632" t="e">
        <f>(IF(MHH47-#REF!&lt;0,0,MHH47-#REF!)+#REF!)*1.21+IF($D$5="Koncesija",-MHH63*0.21,0)</f>
        <v>#REF!</v>
      </c>
      <c r="MHI114" s="632" t="e">
        <f>(IF(MHI47-#REF!&lt;0,0,MHI47-#REF!)+#REF!)*1.21+IF($D$5="Koncesija",-MHI63*0.21,0)</f>
        <v>#REF!</v>
      </c>
      <c r="MHJ114" s="632" t="e">
        <f>(IF(MHJ47-#REF!&lt;0,0,MHJ47-#REF!)+#REF!)*1.21+IF($D$5="Koncesija",-MHJ63*0.21,0)</f>
        <v>#REF!</v>
      </c>
      <c r="MHK114" s="632" t="e">
        <f>(IF(MHK47-#REF!&lt;0,0,MHK47-#REF!)+#REF!)*1.21+IF($D$5="Koncesija",-MHK63*0.21,0)</f>
        <v>#REF!</v>
      </c>
      <c r="MHL114" s="632" t="e">
        <f>(IF(MHL47-#REF!&lt;0,0,MHL47-#REF!)+#REF!)*1.21+IF($D$5="Koncesija",-MHL63*0.21,0)</f>
        <v>#REF!</v>
      </c>
      <c r="MHM114" s="632" t="e">
        <f>(IF(MHM47-#REF!&lt;0,0,MHM47-#REF!)+#REF!)*1.21+IF($D$5="Koncesija",-MHM63*0.21,0)</f>
        <v>#REF!</v>
      </c>
      <c r="MHN114" s="632" t="e">
        <f>(IF(MHN47-#REF!&lt;0,0,MHN47-#REF!)+#REF!)*1.21+IF($D$5="Koncesija",-MHN63*0.21,0)</f>
        <v>#REF!</v>
      </c>
      <c r="MHO114" s="632" t="e">
        <f>(IF(MHO47-#REF!&lt;0,0,MHO47-#REF!)+#REF!)*1.21+IF($D$5="Koncesija",-MHO63*0.21,0)</f>
        <v>#REF!</v>
      </c>
      <c r="MHP114" s="632" t="e">
        <f>(IF(MHP47-#REF!&lt;0,0,MHP47-#REF!)+#REF!)*1.21+IF($D$5="Koncesija",-MHP63*0.21,0)</f>
        <v>#REF!</v>
      </c>
      <c r="MHQ114" s="632" t="e">
        <f>(IF(MHQ47-#REF!&lt;0,0,MHQ47-#REF!)+#REF!)*1.21+IF($D$5="Koncesija",-MHQ63*0.21,0)</f>
        <v>#REF!</v>
      </c>
      <c r="MHR114" s="632" t="e">
        <f>(IF(MHR47-#REF!&lt;0,0,MHR47-#REF!)+#REF!)*1.21+IF($D$5="Koncesija",-MHR63*0.21,0)</f>
        <v>#REF!</v>
      </c>
      <c r="MHS114" s="632" t="e">
        <f>(IF(MHS47-#REF!&lt;0,0,MHS47-#REF!)+#REF!)*1.21+IF($D$5="Koncesija",-MHS63*0.21,0)</f>
        <v>#REF!</v>
      </c>
      <c r="MHT114" s="632" t="e">
        <f>(IF(MHT47-#REF!&lt;0,0,MHT47-#REF!)+#REF!)*1.21+IF($D$5="Koncesija",-MHT63*0.21,0)</f>
        <v>#REF!</v>
      </c>
      <c r="MHU114" s="632" t="e">
        <f>(IF(MHU47-#REF!&lt;0,0,MHU47-#REF!)+#REF!)*1.21+IF($D$5="Koncesija",-MHU63*0.21,0)</f>
        <v>#REF!</v>
      </c>
      <c r="MHV114" s="632" t="e">
        <f>(IF(MHV47-#REF!&lt;0,0,MHV47-#REF!)+#REF!)*1.21+IF($D$5="Koncesija",-MHV63*0.21,0)</f>
        <v>#REF!</v>
      </c>
      <c r="MHW114" s="632" t="e">
        <f>(IF(MHW47-#REF!&lt;0,0,MHW47-#REF!)+#REF!)*1.21+IF($D$5="Koncesija",-MHW63*0.21,0)</f>
        <v>#REF!</v>
      </c>
      <c r="MHX114" s="632" t="e">
        <f>(IF(MHX47-#REF!&lt;0,0,MHX47-#REF!)+#REF!)*1.21+IF($D$5="Koncesija",-MHX63*0.21,0)</f>
        <v>#REF!</v>
      </c>
      <c r="MHY114" s="632" t="e">
        <f>(IF(MHY47-#REF!&lt;0,0,MHY47-#REF!)+#REF!)*1.21+IF($D$5="Koncesija",-MHY63*0.21,0)</f>
        <v>#REF!</v>
      </c>
      <c r="MHZ114" s="632" t="e">
        <f>(IF(MHZ47-#REF!&lt;0,0,MHZ47-#REF!)+#REF!)*1.21+IF($D$5="Koncesija",-MHZ63*0.21,0)</f>
        <v>#REF!</v>
      </c>
      <c r="MIA114" s="632" t="e">
        <f>(IF(MIA47-#REF!&lt;0,0,MIA47-#REF!)+#REF!)*1.21+IF($D$5="Koncesija",-MIA63*0.21,0)</f>
        <v>#REF!</v>
      </c>
      <c r="MIB114" s="632" t="e">
        <f>(IF(MIB47-#REF!&lt;0,0,MIB47-#REF!)+#REF!)*1.21+IF($D$5="Koncesija",-MIB63*0.21,0)</f>
        <v>#REF!</v>
      </c>
      <c r="MIC114" s="632" t="e">
        <f>(IF(MIC47-#REF!&lt;0,0,MIC47-#REF!)+#REF!)*1.21+IF($D$5="Koncesija",-MIC63*0.21,0)</f>
        <v>#REF!</v>
      </c>
      <c r="MID114" s="632" t="e">
        <f>(IF(MID47-#REF!&lt;0,0,MID47-#REF!)+#REF!)*1.21+IF($D$5="Koncesija",-MID63*0.21,0)</f>
        <v>#REF!</v>
      </c>
      <c r="MIE114" s="632" t="e">
        <f>(IF(MIE47-#REF!&lt;0,0,MIE47-#REF!)+#REF!)*1.21+IF($D$5="Koncesija",-MIE63*0.21,0)</f>
        <v>#REF!</v>
      </c>
      <c r="MIF114" s="632" t="e">
        <f>(IF(MIF47-#REF!&lt;0,0,MIF47-#REF!)+#REF!)*1.21+IF($D$5="Koncesija",-MIF63*0.21,0)</f>
        <v>#REF!</v>
      </c>
      <c r="MIG114" s="632" t="e">
        <f>(IF(MIG47-#REF!&lt;0,0,MIG47-#REF!)+#REF!)*1.21+IF($D$5="Koncesija",-MIG63*0.21,0)</f>
        <v>#REF!</v>
      </c>
      <c r="MIH114" s="632" t="e">
        <f>(IF(MIH47-#REF!&lt;0,0,MIH47-#REF!)+#REF!)*1.21+IF($D$5="Koncesija",-MIH63*0.21,0)</f>
        <v>#REF!</v>
      </c>
      <c r="MII114" s="632" t="e">
        <f>(IF(MII47-#REF!&lt;0,0,MII47-#REF!)+#REF!)*1.21+IF($D$5="Koncesija",-MII63*0.21,0)</f>
        <v>#REF!</v>
      </c>
      <c r="MIJ114" s="632" t="e">
        <f>(IF(MIJ47-#REF!&lt;0,0,MIJ47-#REF!)+#REF!)*1.21+IF($D$5="Koncesija",-MIJ63*0.21,0)</f>
        <v>#REF!</v>
      </c>
      <c r="MIK114" s="632" t="e">
        <f>(IF(MIK47-#REF!&lt;0,0,MIK47-#REF!)+#REF!)*1.21+IF($D$5="Koncesija",-MIK63*0.21,0)</f>
        <v>#REF!</v>
      </c>
      <c r="MIL114" s="632" t="e">
        <f>(IF(MIL47-#REF!&lt;0,0,MIL47-#REF!)+#REF!)*1.21+IF($D$5="Koncesija",-MIL63*0.21,0)</f>
        <v>#REF!</v>
      </c>
      <c r="MIM114" s="632" t="e">
        <f>(IF(MIM47-#REF!&lt;0,0,MIM47-#REF!)+#REF!)*1.21+IF($D$5="Koncesija",-MIM63*0.21,0)</f>
        <v>#REF!</v>
      </c>
      <c r="MIN114" s="632" t="e">
        <f>(IF(MIN47-#REF!&lt;0,0,MIN47-#REF!)+#REF!)*1.21+IF($D$5="Koncesija",-MIN63*0.21,0)</f>
        <v>#REF!</v>
      </c>
      <c r="MIO114" s="632" t="e">
        <f>(IF(MIO47-#REF!&lt;0,0,MIO47-#REF!)+#REF!)*1.21+IF($D$5="Koncesija",-MIO63*0.21,0)</f>
        <v>#REF!</v>
      </c>
      <c r="MIP114" s="632" t="e">
        <f>(IF(MIP47-#REF!&lt;0,0,MIP47-#REF!)+#REF!)*1.21+IF($D$5="Koncesija",-MIP63*0.21,0)</f>
        <v>#REF!</v>
      </c>
      <c r="MIQ114" s="632" t="e">
        <f>(IF(MIQ47-#REF!&lt;0,0,MIQ47-#REF!)+#REF!)*1.21+IF($D$5="Koncesija",-MIQ63*0.21,0)</f>
        <v>#REF!</v>
      </c>
      <c r="MIR114" s="632" t="e">
        <f>(IF(MIR47-#REF!&lt;0,0,MIR47-#REF!)+#REF!)*1.21+IF($D$5="Koncesija",-MIR63*0.21,0)</f>
        <v>#REF!</v>
      </c>
      <c r="MIS114" s="632" t="e">
        <f>(IF(MIS47-#REF!&lt;0,0,MIS47-#REF!)+#REF!)*1.21+IF($D$5="Koncesija",-MIS63*0.21,0)</f>
        <v>#REF!</v>
      </c>
      <c r="MIT114" s="632" t="e">
        <f>(IF(MIT47-#REF!&lt;0,0,MIT47-#REF!)+#REF!)*1.21+IF($D$5="Koncesija",-MIT63*0.21,0)</f>
        <v>#REF!</v>
      </c>
      <c r="MIU114" s="632" t="e">
        <f>(IF(MIU47-#REF!&lt;0,0,MIU47-#REF!)+#REF!)*1.21+IF($D$5="Koncesija",-MIU63*0.21,0)</f>
        <v>#REF!</v>
      </c>
      <c r="MIV114" s="632" t="e">
        <f>(IF(MIV47-#REF!&lt;0,0,MIV47-#REF!)+#REF!)*1.21+IF($D$5="Koncesija",-MIV63*0.21,0)</f>
        <v>#REF!</v>
      </c>
      <c r="MIW114" s="632" t="e">
        <f>(IF(MIW47-#REF!&lt;0,0,MIW47-#REF!)+#REF!)*1.21+IF($D$5="Koncesija",-MIW63*0.21,0)</f>
        <v>#REF!</v>
      </c>
      <c r="MIX114" s="632" t="e">
        <f>(IF(MIX47-#REF!&lt;0,0,MIX47-#REF!)+#REF!)*1.21+IF($D$5="Koncesija",-MIX63*0.21,0)</f>
        <v>#REF!</v>
      </c>
      <c r="MIY114" s="632" t="e">
        <f>(IF(MIY47-#REF!&lt;0,0,MIY47-#REF!)+#REF!)*1.21+IF($D$5="Koncesija",-MIY63*0.21,0)</f>
        <v>#REF!</v>
      </c>
      <c r="MIZ114" s="632" t="e">
        <f>(IF(MIZ47-#REF!&lt;0,0,MIZ47-#REF!)+#REF!)*1.21+IF($D$5="Koncesija",-MIZ63*0.21,0)</f>
        <v>#REF!</v>
      </c>
      <c r="MJA114" s="632" t="e">
        <f>(IF(MJA47-#REF!&lt;0,0,MJA47-#REF!)+#REF!)*1.21+IF($D$5="Koncesija",-MJA63*0.21,0)</f>
        <v>#REF!</v>
      </c>
      <c r="MJB114" s="632" t="e">
        <f>(IF(MJB47-#REF!&lt;0,0,MJB47-#REF!)+#REF!)*1.21+IF($D$5="Koncesija",-MJB63*0.21,0)</f>
        <v>#REF!</v>
      </c>
      <c r="MJC114" s="632" t="e">
        <f>(IF(MJC47-#REF!&lt;0,0,MJC47-#REF!)+#REF!)*1.21+IF($D$5="Koncesija",-MJC63*0.21,0)</f>
        <v>#REF!</v>
      </c>
      <c r="MJD114" s="632" t="e">
        <f>(IF(MJD47-#REF!&lt;0,0,MJD47-#REF!)+#REF!)*1.21+IF($D$5="Koncesija",-MJD63*0.21,0)</f>
        <v>#REF!</v>
      </c>
      <c r="MJE114" s="632" t="e">
        <f>(IF(MJE47-#REF!&lt;0,0,MJE47-#REF!)+#REF!)*1.21+IF($D$5="Koncesija",-MJE63*0.21,0)</f>
        <v>#REF!</v>
      </c>
      <c r="MJF114" s="632" t="e">
        <f>(IF(MJF47-#REF!&lt;0,0,MJF47-#REF!)+#REF!)*1.21+IF($D$5="Koncesija",-MJF63*0.21,0)</f>
        <v>#REF!</v>
      </c>
      <c r="MJG114" s="632" t="e">
        <f>(IF(MJG47-#REF!&lt;0,0,MJG47-#REF!)+#REF!)*1.21+IF($D$5="Koncesija",-MJG63*0.21,0)</f>
        <v>#REF!</v>
      </c>
      <c r="MJH114" s="632" t="e">
        <f>(IF(MJH47-#REF!&lt;0,0,MJH47-#REF!)+#REF!)*1.21+IF($D$5="Koncesija",-MJH63*0.21,0)</f>
        <v>#REF!</v>
      </c>
      <c r="MJI114" s="632" t="e">
        <f>(IF(MJI47-#REF!&lt;0,0,MJI47-#REF!)+#REF!)*1.21+IF($D$5="Koncesija",-MJI63*0.21,0)</f>
        <v>#REF!</v>
      </c>
      <c r="MJJ114" s="632" t="e">
        <f>(IF(MJJ47-#REF!&lt;0,0,MJJ47-#REF!)+#REF!)*1.21+IF($D$5="Koncesija",-MJJ63*0.21,0)</f>
        <v>#REF!</v>
      </c>
      <c r="MJK114" s="632" t="e">
        <f>(IF(MJK47-#REF!&lt;0,0,MJK47-#REF!)+#REF!)*1.21+IF($D$5="Koncesija",-MJK63*0.21,0)</f>
        <v>#REF!</v>
      </c>
      <c r="MJL114" s="632" t="e">
        <f>(IF(MJL47-#REF!&lt;0,0,MJL47-#REF!)+#REF!)*1.21+IF($D$5="Koncesija",-MJL63*0.21,0)</f>
        <v>#REF!</v>
      </c>
      <c r="MJM114" s="632" t="e">
        <f>(IF(MJM47-#REF!&lt;0,0,MJM47-#REF!)+#REF!)*1.21+IF($D$5="Koncesija",-MJM63*0.21,0)</f>
        <v>#REF!</v>
      </c>
      <c r="MJN114" s="632" t="e">
        <f>(IF(MJN47-#REF!&lt;0,0,MJN47-#REF!)+#REF!)*1.21+IF($D$5="Koncesija",-MJN63*0.21,0)</f>
        <v>#REF!</v>
      </c>
      <c r="MJO114" s="632" t="e">
        <f>(IF(MJO47-#REF!&lt;0,0,MJO47-#REF!)+#REF!)*1.21+IF($D$5="Koncesija",-MJO63*0.21,0)</f>
        <v>#REF!</v>
      </c>
      <c r="MJP114" s="632" t="e">
        <f>(IF(MJP47-#REF!&lt;0,0,MJP47-#REF!)+#REF!)*1.21+IF($D$5="Koncesija",-MJP63*0.21,0)</f>
        <v>#REF!</v>
      </c>
      <c r="MJQ114" s="632" t="e">
        <f>(IF(MJQ47-#REF!&lt;0,0,MJQ47-#REF!)+#REF!)*1.21+IF($D$5="Koncesija",-MJQ63*0.21,0)</f>
        <v>#REF!</v>
      </c>
      <c r="MJR114" s="632" t="e">
        <f>(IF(MJR47-#REF!&lt;0,0,MJR47-#REF!)+#REF!)*1.21+IF($D$5="Koncesija",-MJR63*0.21,0)</f>
        <v>#REF!</v>
      </c>
      <c r="MJS114" s="632" t="e">
        <f>(IF(MJS47-#REF!&lt;0,0,MJS47-#REF!)+#REF!)*1.21+IF($D$5="Koncesija",-MJS63*0.21,0)</f>
        <v>#REF!</v>
      </c>
      <c r="MJT114" s="632" t="e">
        <f>(IF(MJT47-#REF!&lt;0,0,MJT47-#REF!)+#REF!)*1.21+IF($D$5="Koncesija",-MJT63*0.21,0)</f>
        <v>#REF!</v>
      </c>
      <c r="MJU114" s="632" t="e">
        <f>(IF(MJU47-#REF!&lt;0,0,MJU47-#REF!)+#REF!)*1.21+IF($D$5="Koncesija",-MJU63*0.21,0)</f>
        <v>#REF!</v>
      </c>
      <c r="MJV114" s="632" t="e">
        <f>(IF(MJV47-#REF!&lt;0,0,MJV47-#REF!)+#REF!)*1.21+IF($D$5="Koncesija",-MJV63*0.21,0)</f>
        <v>#REF!</v>
      </c>
      <c r="MJW114" s="632" t="e">
        <f>(IF(MJW47-#REF!&lt;0,0,MJW47-#REF!)+#REF!)*1.21+IF($D$5="Koncesija",-MJW63*0.21,0)</f>
        <v>#REF!</v>
      </c>
      <c r="MJX114" s="632" t="e">
        <f>(IF(MJX47-#REF!&lt;0,0,MJX47-#REF!)+#REF!)*1.21+IF($D$5="Koncesija",-MJX63*0.21,0)</f>
        <v>#REF!</v>
      </c>
      <c r="MJY114" s="632" t="e">
        <f>(IF(MJY47-#REF!&lt;0,0,MJY47-#REF!)+#REF!)*1.21+IF($D$5="Koncesija",-MJY63*0.21,0)</f>
        <v>#REF!</v>
      </c>
      <c r="MJZ114" s="632" t="e">
        <f>(IF(MJZ47-#REF!&lt;0,0,MJZ47-#REF!)+#REF!)*1.21+IF($D$5="Koncesija",-MJZ63*0.21,0)</f>
        <v>#REF!</v>
      </c>
      <c r="MKA114" s="632" t="e">
        <f>(IF(MKA47-#REF!&lt;0,0,MKA47-#REF!)+#REF!)*1.21+IF($D$5="Koncesija",-MKA63*0.21,0)</f>
        <v>#REF!</v>
      </c>
      <c r="MKB114" s="632" t="e">
        <f>(IF(MKB47-#REF!&lt;0,0,MKB47-#REF!)+#REF!)*1.21+IF($D$5="Koncesija",-MKB63*0.21,0)</f>
        <v>#REF!</v>
      </c>
      <c r="MKC114" s="632" t="e">
        <f>(IF(MKC47-#REF!&lt;0,0,MKC47-#REF!)+#REF!)*1.21+IF($D$5="Koncesija",-MKC63*0.21,0)</f>
        <v>#REF!</v>
      </c>
      <c r="MKD114" s="632" t="e">
        <f>(IF(MKD47-#REF!&lt;0,0,MKD47-#REF!)+#REF!)*1.21+IF($D$5="Koncesija",-MKD63*0.21,0)</f>
        <v>#REF!</v>
      </c>
      <c r="MKE114" s="632" t="e">
        <f>(IF(MKE47-#REF!&lt;0,0,MKE47-#REF!)+#REF!)*1.21+IF($D$5="Koncesija",-MKE63*0.21,0)</f>
        <v>#REF!</v>
      </c>
      <c r="MKF114" s="632" t="e">
        <f>(IF(MKF47-#REF!&lt;0,0,MKF47-#REF!)+#REF!)*1.21+IF($D$5="Koncesija",-MKF63*0.21,0)</f>
        <v>#REF!</v>
      </c>
      <c r="MKG114" s="632" t="e">
        <f>(IF(MKG47-#REF!&lt;0,0,MKG47-#REF!)+#REF!)*1.21+IF($D$5="Koncesija",-MKG63*0.21,0)</f>
        <v>#REF!</v>
      </c>
      <c r="MKH114" s="632" t="e">
        <f>(IF(MKH47-#REF!&lt;0,0,MKH47-#REF!)+#REF!)*1.21+IF($D$5="Koncesija",-MKH63*0.21,0)</f>
        <v>#REF!</v>
      </c>
      <c r="MKI114" s="632" t="e">
        <f>(IF(MKI47-#REF!&lt;0,0,MKI47-#REF!)+#REF!)*1.21+IF($D$5="Koncesija",-MKI63*0.21,0)</f>
        <v>#REF!</v>
      </c>
      <c r="MKJ114" s="632" t="e">
        <f>(IF(MKJ47-#REF!&lt;0,0,MKJ47-#REF!)+#REF!)*1.21+IF($D$5="Koncesija",-MKJ63*0.21,0)</f>
        <v>#REF!</v>
      </c>
      <c r="MKK114" s="632" t="e">
        <f>(IF(MKK47-#REF!&lt;0,0,MKK47-#REF!)+#REF!)*1.21+IF($D$5="Koncesija",-MKK63*0.21,0)</f>
        <v>#REF!</v>
      </c>
      <c r="MKL114" s="632" t="e">
        <f>(IF(MKL47-#REF!&lt;0,0,MKL47-#REF!)+#REF!)*1.21+IF($D$5="Koncesija",-MKL63*0.21,0)</f>
        <v>#REF!</v>
      </c>
      <c r="MKM114" s="632" t="e">
        <f>(IF(MKM47-#REF!&lt;0,0,MKM47-#REF!)+#REF!)*1.21+IF($D$5="Koncesija",-MKM63*0.21,0)</f>
        <v>#REF!</v>
      </c>
      <c r="MKN114" s="632" t="e">
        <f>(IF(MKN47-#REF!&lt;0,0,MKN47-#REF!)+#REF!)*1.21+IF($D$5="Koncesija",-MKN63*0.21,0)</f>
        <v>#REF!</v>
      </c>
      <c r="MKO114" s="632" t="e">
        <f>(IF(MKO47-#REF!&lt;0,0,MKO47-#REF!)+#REF!)*1.21+IF($D$5="Koncesija",-MKO63*0.21,0)</f>
        <v>#REF!</v>
      </c>
      <c r="MKP114" s="632" t="e">
        <f>(IF(MKP47-#REF!&lt;0,0,MKP47-#REF!)+#REF!)*1.21+IF($D$5="Koncesija",-MKP63*0.21,0)</f>
        <v>#REF!</v>
      </c>
      <c r="MKQ114" s="632" t="e">
        <f>(IF(MKQ47-#REF!&lt;0,0,MKQ47-#REF!)+#REF!)*1.21+IF($D$5="Koncesija",-MKQ63*0.21,0)</f>
        <v>#REF!</v>
      </c>
      <c r="MKR114" s="632" t="e">
        <f>(IF(MKR47-#REF!&lt;0,0,MKR47-#REF!)+#REF!)*1.21+IF($D$5="Koncesija",-MKR63*0.21,0)</f>
        <v>#REF!</v>
      </c>
      <c r="MKS114" s="632" t="e">
        <f>(IF(MKS47-#REF!&lt;0,0,MKS47-#REF!)+#REF!)*1.21+IF($D$5="Koncesija",-MKS63*0.21,0)</f>
        <v>#REF!</v>
      </c>
      <c r="MKT114" s="632" t="e">
        <f>(IF(MKT47-#REF!&lt;0,0,MKT47-#REF!)+#REF!)*1.21+IF($D$5="Koncesija",-MKT63*0.21,0)</f>
        <v>#REF!</v>
      </c>
      <c r="MKU114" s="632" t="e">
        <f>(IF(MKU47-#REF!&lt;0,0,MKU47-#REF!)+#REF!)*1.21+IF($D$5="Koncesija",-MKU63*0.21,0)</f>
        <v>#REF!</v>
      </c>
      <c r="MKV114" s="632" t="e">
        <f>(IF(MKV47-#REF!&lt;0,0,MKV47-#REF!)+#REF!)*1.21+IF($D$5="Koncesija",-MKV63*0.21,0)</f>
        <v>#REF!</v>
      </c>
      <c r="MKW114" s="632" t="e">
        <f>(IF(MKW47-#REF!&lt;0,0,MKW47-#REF!)+#REF!)*1.21+IF($D$5="Koncesija",-MKW63*0.21,0)</f>
        <v>#REF!</v>
      </c>
      <c r="MKX114" s="632" t="e">
        <f>(IF(MKX47-#REF!&lt;0,0,MKX47-#REF!)+#REF!)*1.21+IF($D$5="Koncesija",-MKX63*0.21,0)</f>
        <v>#REF!</v>
      </c>
      <c r="MKY114" s="632" t="e">
        <f>(IF(MKY47-#REF!&lt;0,0,MKY47-#REF!)+#REF!)*1.21+IF($D$5="Koncesija",-MKY63*0.21,0)</f>
        <v>#REF!</v>
      </c>
      <c r="MKZ114" s="632" t="e">
        <f>(IF(MKZ47-#REF!&lt;0,0,MKZ47-#REF!)+#REF!)*1.21+IF($D$5="Koncesija",-MKZ63*0.21,0)</f>
        <v>#REF!</v>
      </c>
      <c r="MLA114" s="632" t="e">
        <f>(IF(MLA47-#REF!&lt;0,0,MLA47-#REF!)+#REF!)*1.21+IF($D$5="Koncesija",-MLA63*0.21,0)</f>
        <v>#REF!</v>
      </c>
      <c r="MLB114" s="632" t="e">
        <f>(IF(MLB47-#REF!&lt;0,0,MLB47-#REF!)+#REF!)*1.21+IF($D$5="Koncesija",-MLB63*0.21,0)</f>
        <v>#REF!</v>
      </c>
      <c r="MLC114" s="632" t="e">
        <f>(IF(MLC47-#REF!&lt;0,0,MLC47-#REF!)+#REF!)*1.21+IF($D$5="Koncesija",-MLC63*0.21,0)</f>
        <v>#REF!</v>
      </c>
      <c r="MLD114" s="632" t="e">
        <f>(IF(MLD47-#REF!&lt;0,0,MLD47-#REF!)+#REF!)*1.21+IF($D$5="Koncesija",-MLD63*0.21,0)</f>
        <v>#REF!</v>
      </c>
      <c r="MLE114" s="632" t="e">
        <f>(IF(MLE47-#REF!&lt;0,0,MLE47-#REF!)+#REF!)*1.21+IF($D$5="Koncesija",-MLE63*0.21,0)</f>
        <v>#REF!</v>
      </c>
      <c r="MLF114" s="632" t="e">
        <f>(IF(MLF47-#REF!&lt;0,0,MLF47-#REF!)+#REF!)*1.21+IF($D$5="Koncesija",-MLF63*0.21,0)</f>
        <v>#REF!</v>
      </c>
      <c r="MLG114" s="632" t="e">
        <f>(IF(MLG47-#REF!&lt;0,0,MLG47-#REF!)+#REF!)*1.21+IF($D$5="Koncesija",-MLG63*0.21,0)</f>
        <v>#REF!</v>
      </c>
      <c r="MLH114" s="632" t="e">
        <f>(IF(MLH47-#REF!&lt;0,0,MLH47-#REF!)+#REF!)*1.21+IF($D$5="Koncesija",-MLH63*0.21,0)</f>
        <v>#REF!</v>
      </c>
      <c r="MLI114" s="632" t="e">
        <f>(IF(MLI47-#REF!&lt;0,0,MLI47-#REF!)+#REF!)*1.21+IF($D$5="Koncesija",-MLI63*0.21,0)</f>
        <v>#REF!</v>
      </c>
      <c r="MLJ114" s="632" t="e">
        <f>(IF(MLJ47-#REF!&lt;0,0,MLJ47-#REF!)+#REF!)*1.21+IF($D$5="Koncesija",-MLJ63*0.21,0)</f>
        <v>#REF!</v>
      </c>
      <c r="MLK114" s="632" t="e">
        <f>(IF(MLK47-#REF!&lt;0,0,MLK47-#REF!)+#REF!)*1.21+IF($D$5="Koncesija",-MLK63*0.21,0)</f>
        <v>#REF!</v>
      </c>
      <c r="MLL114" s="632" t="e">
        <f>(IF(MLL47-#REF!&lt;0,0,MLL47-#REF!)+#REF!)*1.21+IF($D$5="Koncesija",-MLL63*0.21,0)</f>
        <v>#REF!</v>
      </c>
      <c r="MLM114" s="632" t="e">
        <f>(IF(MLM47-#REF!&lt;0,0,MLM47-#REF!)+#REF!)*1.21+IF($D$5="Koncesija",-MLM63*0.21,0)</f>
        <v>#REF!</v>
      </c>
      <c r="MLN114" s="632" t="e">
        <f>(IF(MLN47-#REF!&lt;0,0,MLN47-#REF!)+#REF!)*1.21+IF($D$5="Koncesija",-MLN63*0.21,0)</f>
        <v>#REF!</v>
      </c>
      <c r="MLO114" s="632" t="e">
        <f>(IF(MLO47-#REF!&lt;0,0,MLO47-#REF!)+#REF!)*1.21+IF($D$5="Koncesija",-MLO63*0.21,0)</f>
        <v>#REF!</v>
      </c>
      <c r="MLP114" s="632" t="e">
        <f>(IF(MLP47-#REF!&lt;0,0,MLP47-#REF!)+#REF!)*1.21+IF($D$5="Koncesija",-MLP63*0.21,0)</f>
        <v>#REF!</v>
      </c>
      <c r="MLQ114" s="632" t="e">
        <f>(IF(MLQ47-#REF!&lt;0,0,MLQ47-#REF!)+#REF!)*1.21+IF($D$5="Koncesija",-MLQ63*0.21,0)</f>
        <v>#REF!</v>
      </c>
      <c r="MLR114" s="632" t="e">
        <f>(IF(MLR47-#REF!&lt;0,0,MLR47-#REF!)+#REF!)*1.21+IF($D$5="Koncesija",-MLR63*0.21,0)</f>
        <v>#REF!</v>
      </c>
      <c r="MLS114" s="632" t="e">
        <f>(IF(MLS47-#REF!&lt;0,0,MLS47-#REF!)+#REF!)*1.21+IF($D$5="Koncesija",-MLS63*0.21,0)</f>
        <v>#REF!</v>
      </c>
      <c r="MLT114" s="632" t="e">
        <f>(IF(MLT47-#REF!&lt;0,0,MLT47-#REF!)+#REF!)*1.21+IF($D$5="Koncesija",-MLT63*0.21,0)</f>
        <v>#REF!</v>
      </c>
      <c r="MLU114" s="632" t="e">
        <f>(IF(MLU47-#REF!&lt;0,0,MLU47-#REF!)+#REF!)*1.21+IF($D$5="Koncesija",-MLU63*0.21,0)</f>
        <v>#REF!</v>
      </c>
      <c r="MLV114" s="632" t="e">
        <f>(IF(MLV47-#REF!&lt;0,0,MLV47-#REF!)+#REF!)*1.21+IF($D$5="Koncesija",-MLV63*0.21,0)</f>
        <v>#REF!</v>
      </c>
      <c r="MLW114" s="632" t="e">
        <f>(IF(MLW47-#REF!&lt;0,0,MLW47-#REF!)+#REF!)*1.21+IF($D$5="Koncesija",-MLW63*0.21,0)</f>
        <v>#REF!</v>
      </c>
      <c r="MLX114" s="632" t="e">
        <f>(IF(MLX47-#REF!&lt;0,0,MLX47-#REF!)+#REF!)*1.21+IF($D$5="Koncesija",-MLX63*0.21,0)</f>
        <v>#REF!</v>
      </c>
      <c r="MLY114" s="632" t="e">
        <f>(IF(MLY47-#REF!&lt;0,0,MLY47-#REF!)+#REF!)*1.21+IF($D$5="Koncesija",-MLY63*0.21,0)</f>
        <v>#REF!</v>
      </c>
      <c r="MLZ114" s="632" t="e">
        <f>(IF(MLZ47-#REF!&lt;0,0,MLZ47-#REF!)+#REF!)*1.21+IF($D$5="Koncesija",-MLZ63*0.21,0)</f>
        <v>#REF!</v>
      </c>
      <c r="MMA114" s="632" t="e">
        <f>(IF(MMA47-#REF!&lt;0,0,MMA47-#REF!)+#REF!)*1.21+IF($D$5="Koncesija",-MMA63*0.21,0)</f>
        <v>#REF!</v>
      </c>
      <c r="MMB114" s="632" t="e">
        <f>(IF(MMB47-#REF!&lt;0,0,MMB47-#REF!)+#REF!)*1.21+IF($D$5="Koncesija",-MMB63*0.21,0)</f>
        <v>#REF!</v>
      </c>
      <c r="MMC114" s="632" t="e">
        <f>(IF(MMC47-#REF!&lt;0,0,MMC47-#REF!)+#REF!)*1.21+IF($D$5="Koncesija",-MMC63*0.21,0)</f>
        <v>#REF!</v>
      </c>
      <c r="MMD114" s="632" t="e">
        <f>(IF(MMD47-#REF!&lt;0,0,MMD47-#REF!)+#REF!)*1.21+IF($D$5="Koncesija",-MMD63*0.21,0)</f>
        <v>#REF!</v>
      </c>
      <c r="MME114" s="632" t="e">
        <f>(IF(MME47-#REF!&lt;0,0,MME47-#REF!)+#REF!)*1.21+IF($D$5="Koncesija",-MME63*0.21,0)</f>
        <v>#REF!</v>
      </c>
      <c r="MMF114" s="632" t="e">
        <f>(IF(MMF47-#REF!&lt;0,0,MMF47-#REF!)+#REF!)*1.21+IF($D$5="Koncesija",-MMF63*0.21,0)</f>
        <v>#REF!</v>
      </c>
      <c r="MMG114" s="632" t="e">
        <f>(IF(MMG47-#REF!&lt;0,0,MMG47-#REF!)+#REF!)*1.21+IF($D$5="Koncesija",-MMG63*0.21,0)</f>
        <v>#REF!</v>
      </c>
      <c r="MMH114" s="632" t="e">
        <f>(IF(MMH47-#REF!&lt;0,0,MMH47-#REF!)+#REF!)*1.21+IF($D$5="Koncesija",-MMH63*0.21,0)</f>
        <v>#REF!</v>
      </c>
      <c r="MMI114" s="632" t="e">
        <f>(IF(MMI47-#REF!&lt;0,0,MMI47-#REF!)+#REF!)*1.21+IF($D$5="Koncesija",-MMI63*0.21,0)</f>
        <v>#REF!</v>
      </c>
      <c r="MMJ114" s="632" t="e">
        <f>(IF(MMJ47-#REF!&lt;0,0,MMJ47-#REF!)+#REF!)*1.21+IF($D$5="Koncesija",-MMJ63*0.21,0)</f>
        <v>#REF!</v>
      </c>
      <c r="MMK114" s="632" t="e">
        <f>(IF(MMK47-#REF!&lt;0,0,MMK47-#REF!)+#REF!)*1.21+IF($D$5="Koncesija",-MMK63*0.21,0)</f>
        <v>#REF!</v>
      </c>
      <c r="MML114" s="632" t="e">
        <f>(IF(MML47-#REF!&lt;0,0,MML47-#REF!)+#REF!)*1.21+IF($D$5="Koncesija",-MML63*0.21,0)</f>
        <v>#REF!</v>
      </c>
      <c r="MMM114" s="632" t="e">
        <f>(IF(MMM47-#REF!&lt;0,0,MMM47-#REF!)+#REF!)*1.21+IF($D$5="Koncesija",-MMM63*0.21,0)</f>
        <v>#REF!</v>
      </c>
      <c r="MMN114" s="632" t="e">
        <f>(IF(MMN47-#REF!&lt;0,0,MMN47-#REF!)+#REF!)*1.21+IF($D$5="Koncesija",-MMN63*0.21,0)</f>
        <v>#REF!</v>
      </c>
      <c r="MMO114" s="632" t="e">
        <f>(IF(MMO47-#REF!&lt;0,0,MMO47-#REF!)+#REF!)*1.21+IF($D$5="Koncesija",-MMO63*0.21,0)</f>
        <v>#REF!</v>
      </c>
      <c r="MMP114" s="632" t="e">
        <f>(IF(MMP47-#REF!&lt;0,0,MMP47-#REF!)+#REF!)*1.21+IF($D$5="Koncesija",-MMP63*0.21,0)</f>
        <v>#REF!</v>
      </c>
      <c r="MMQ114" s="632" t="e">
        <f>(IF(MMQ47-#REF!&lt;0,0,MMQ47-#REF!)+#REF!)*1.21+IF($D$5="Koncesija",-MMQ63*0.21,0)</f>
        <v>#REF!</v>
      </c>
      <c r="MMR114" s="632" t="e">
        <f>(IF(MMR47-#REF!&lt;0,0,MMR47-#REF!)+#REF!)*1.21+IF($D$5="Koncesija",-MMR63*0.21,0)</f>
        <v>#REF!</v>
      </c>
      <c r="MMS114" s="632" t="e">
        <f>(IF(MMS47-#REF!&lt;0,0,MMS47-#REF!)+#REF!)*1.21+IF($D$5="Koncesija",-MMS63*0.21,0)</f>
        <v>#REF!</v>
      </c>
      <c r="MMT114" s="632" t="e">
        <f>(IF(MMT47-#REF!&lt;0,0,MMT47-#REF!)+#REF!)*1.21+IF($D$5="Koncesija",-MMT63*0.21,0)</f>
        <v>#REF!</v>
      </c>
      <c r="MMU114" s="632" t="e">
        <f>(IF(MMU47-#REF!&lt;0,0,MMU47-#REF!)+#REF!)*1.21+IF($D$5="Koncesija",-MMU63*0.21,0)</f>
        <v>#REF!</v>
      </c>
      <c r="MMV114" s="632" t="e">
        <f>(IF(MMV47-#REF!&lt;0,0,MMV47-#REF!)+#REF!)*1.21+IF($D$5="Koncesija",-MMV63*0.21,0)</f>
        <v>#REF!</v>
      </c>
      <c r="MMW114" s="632" t="e">
        <f>(IF(MMW47-#REF!&lt;0,0,MMW47-#REF!)+#REF!)*1.21+IF($D$5="Koncesija",-MMW63*0.21,0)</f>
        <v>#REF!</v>
      </c>
      <c r="MMX114" s="632" t="e">
        <f>(IF(MMX47-#REF!&lt;0,0,MMX47-#REF!)+#REF!)*1.21+IF($D$5="Koncesija",-MMX63*0.21,0)</f>
        <v>#REF!</v>
      </c>
      <c r="MMY114" s="632" t="e">
        <f>(IF(MMY47-#REF!&lt;0,0,MMY47-#REF!)+#REF!)*1.21+IF($D$5="Koncesija",-MMY63*0.21,0)</f>
        <v>#REF!</v>
      </c>
      <c r="MMZ114" s="632" t="e">
        <f>(IF(MMZ47-#REF!&lt;0,0,MMZ47-#REF!)+#REF!)*1.21+IF($D$5="Koncesija",-MMZ63*0.21,0)</f>
        <v>#REF!</v>
      </c>
      <c r="MNA114" s="632" t="e">
        <f>(IF(MNA47-#REF!&lt;0,0,MNA47-#REF!)+#REF!)*1.21+IF($D$5="Koncesija",-MNA63*0.21,0)</f>
        <v>#REF!</v>
      </c>
      <c r="MNB114" s="632" t="e">
        <f>(IF(MNB47-#REF!&lt;0,0,MNB47-#REF!)+#REF!)*1.21+IF($D$5="Koncesija",-MNB63*0.21,0)</f>
        <v>#REF!</v>
      </c>
      <c r="MNC114" s="632" t="e">
        <f>(IF(MNC47-#REF!&lt;0,0,MNC47-#REF!)+#REF!)*1.21+IF($D$5="Koncesija",-MNC63*0.21,0)</f>
        <v>#REF!</v>
      </c>
      <c r="MND114" s="632" t="e">
        <f>(IF(MND47-#REF!&lt;0,0,MND47-#REF!)+#REF!)*1.21+IF($D$5="Koncesija",-MND63*0.21,0)</f>
        <v>#REF!</v>
      </c>
      <c r="MNE114" s="632" t="e">
        <f>(IF(MNE47-#REF!&lt;0,0,MNE47-#REF!)+#REF!)*1.21+IF($D$5="Koncesija",-MNE63*0.21,0)</f>
        <v>#REF!</v>
      </c>
      <c r="MNF114" s="632" t="e">
        <f>(IF(MNF47-#REF!&lt;0,0,MNF47-#REF!)+#REF!)*1.21+IF($D$5="Koncesija",-MNF63*0.21,0)</f>
        <v>#REF!</v>
      </c>
      <c r="MNG114" s="632" t="e">
        <f>(IF(MNG47-#REF!&lt;0,0,MNG47-#REF!)+#REF!)*1.21+IF($D$5="Koncesija",-MNG63*0.21,0)</f>
        <v>#REF!</v>
      </c>
      <c r="MNH114" s="632" t="e">
        <f>(IF(MNH47-#REF!&lt;0,0,MNH47-#REF!)+#REF!)*1.21+IF($D$5="Koncesija",-MNH63*0.21,0)</f>
        <v>#REF!</v>
      </c>
      <c r="MNI114" s="632" t="e">
        <f>(IF(MNI47-#REF!&lt;0,0,MNI47-#REF!)+#REF!)*1.21+IF($D$5="Koncesija",-MNI63*0.21,0)</f>
        <v>#REF!</v>
      </c>
      <c r="MNJ114" s="632" t="e">
        <f>(IF(MNJ47-#REF!&lt;0,0,MNJ47-#REF!)+#REF!)*1.21+IF($D$5="Koncesija",-MNJ63*0.21,0)</f>
        <v>#REF!</v>
      </c>
      <c r="MNK114" s="632" t="e">
        <f>(IF(MNK47-#REF!&lt;0,0,MNK47-#REF!)+#REF!)*1.21+IF($D$5="Koncesija",-MNK63*0.21,0)</f>
        <v>#REF!</v>
      </c>
      <c r="MNL114" s="632" t="e">
        <f>(IF(MNL47-#REF!&lt;0,0,MNL47-#REF!)+#REF!)*1.21+IF($D$5="Koncesija",-MNL63*0.21,0)</f>
        <v>#REF!</v>
      </c>
      <c r="MNM114" s="632" t="e">
        <f>(IF(MNM47-#REF!&lt;0,0,MNM47-#REF!)+#REF!)*1.21+IF($D$5="Koncesija",-MNM63*0.21,0)</f>
        <v>#REF!</v>
      </c>
      <c r="MNN114" s="632" t="e">
        <f>(IF(MNN47-#REF!&lt;0,0,MNN47-#REF!)+#REF!)*1.21+IF($D$5="Koncesija",-MNN63*0.21,0)</f>
        <v>#REF!</v>
      </c>
      <c r="MNO114" s="632" t="e">
        <f>(IF(MNO47-#REF!&lt;0,0,MNO47-#REF!)+#REF!)*1.21+IF($D$5="Koncesija",-MNO63*0.21,0)</f>
        <v>#REF!</v>
      </c>
      <c r="MNP114" s="632" t="e">
        <f>(IF(MNP47-#REF!&lt;0,0,MNP47-#REF!)+#REF!)*1.21+IF($D$5="Koncesija",-MNP63*0.21,0)</f>
        <v>#REF!</v>
      </c>
      <c r="MNQ114" s="632" t="e">
        <f>(IF(MNQ47-#REF!&lt;0,0,MNQ47-#REF!)+#REF!)*1.21+IF($D$5="Koncesija",-MNQ63*0.21,0)</f>
        <v>#REF!</v>
      </c>
      <c r="MNR114" s="632" t="e">
        <f>(IF(MNR47-#REF!&lt;0,0,MNR47-#REF!)+#REF!)*1.21+IF($D$5="Koncesija",-MNR63*0.21,0)</f>
        <v>#REF!</v>
      </c>
      <c r="MNS114" s="632" t="e">
        <f>(IF(MNS47-#REF!&lt;0,0,MNS47-#REF!)+#REF!)*1.21+IF($D$5="Koncesija",-MNS63*0.21,0)</f>
        <v>#REF!</v>
      </c>
      <c r="MNT114" s="632" t="e">
        <f>(IF(MNT47-#REF!&lt;0,0,MNT47-#REF!)+#REF!)*1.21+IF($D$5="Koncesija",-MNT63*0.21,0)</f>
        <v>#REF!</v>
      </c>
      <c r="MNU114" s="632" t="e">
        <f>(IF(MNU47-#REF!&lt;0,0,MNU47-#REF!)+#REF!)*1.21+IF($D$5="Koncesija",-MNU63*0.21,0)</f>
        <v>#REF!</v>
      </c>
      <c r="MNV114" s="632" t="e">
        <f>(IF(MNV47-#REF!&lt;0,0,MNV47-#REF!)+#REF!)*1.21+IF($D$5="Koncesija",-MNV63*0.21,0)</f>
        <v>#REF!</v>
      </c>
      <c r="MNW114" s="632" t="e">
        <f>(IF(MNW47-#REF!&lt;0,0,MNW47-#REF!)+#REF!)*1.21+IF($D$5="Koncesija",-MNW63*0.21,0)</f>
        <v>#REF!</v>
      </c>
      <c r="MNX114" s="632" t="e">
        <f>(IF(MNX47-#REF!&lt;0,0,MNX47-#REF!)+#REF!)*1.21+IF($D$5="Koncesija",-MNX63*0.21,0)</f>
        <v>#REF!</v>
      </c>
      <c r="MNY114" s="632" t="e">
        <f>(IF(MNY47-#REF!&lt;0,0,MNY47-#REF!)+#REF!)*1.21+IF($D$5="Koncesija",-MNY63*0.21,0)</f>
        <v>#REF!</v>
      </c>
      <c r="MNZ114" s="632" t="e">
        <f>(IF(MNZ47-#REF!&lt;0,0,MNZ47-#REF!)+#REF!)*1.21+IF($D$5="Koncesija",-MNZ63*0.21,0)</f>
        <v>#REF!</v>
      </c>
      <c r="MOA114" s="632" t="e">
        <f>(IF(MOA47-#REF!&lt;0,0,MOA47-#REF!)+#REF!)*1.21+IF($D$5="Koncesija",-MOA63*0.21,0)</f>
        <v>#REF!</v>
      </c>
      <c r="MOB114" s="632" t="e">
        <f>(IF(MOB47-#REF!&lt;0,0,MOB47-#REF!)+#REF!)*1.21+IF($D$5="Koncesija",-MOB63*0.21,0)</f>
        <v>#REF!</v>
      </c>
      <c r="MOC114" s="632" t="e">
        <f>(IF(MOC47-#REF!&lt;0,0,MOC47-#REF!)+#REF!)*1.21+IF($D$5="Koncesija",-MOC63*0.21,0)</f>
        <v>#REF!</v>
      </c>
      <c r="MOD114" s="632" t="e">
        <f>(IF(MOD47-#REF!&lt;0,0,MOD47-#REF!)+#REF!)*1.21+IF($D$5="Koncesija",-MOD63*0.21,0)</f>
        <v>#REF!</v>
      </c>
      <c r="MOE114" s="632" t="e">
        <f>(IF(MOE47-#REF!&lt;0,0,MOE47-#REF!)+#REF!)*1.21+IF($D$5="Koncesija",-MOE63*0.21,0)</f>
        <v>#REF!</v>
      </c>
      <c r="MOF114" s="632" t="e">
        <f>(IF(MOF47-#REF!&lt;0,0,MOF47-#REF!)+#REF!)*1.21+IF($D$5="Koncesija",-MOF63*0.21,0)</f>
        <v>#REF!</v>
      </c>
      <c r="MOG114" s="632" t="e">
        <f>(IF(MOG47-#REF!&lt;0,0,MOG47-#REF!)+#REF!)*1.21+IF($D$5="Koncesija",-MOG63*0.21,0)</f>
        <v>#REF!</v>
      </c>
      <c r="MOH114" s="632" t="e">
        <f>(IF(MOH47-#REF!&lt;0,0,MOH47-#REF!)+#REF!)*1.21+IF($D$5="Koncesija",-MOH63*0.21,0)</f>
        <v>#REF!</v>
      </c>
      <c r="MOI114" s="632" t="e">
        <f>(IF(MOI47-#REF!&lt;0,0,MOI47-#REF!)+#REF!)*1.21+IF($D$5="Koncesija",-MOI63*0.21,0)</f>
        <v>#REF!</v>
      </c>
      <c r="MOJ114" s="632" t="e">
        <f>(IF(MOJ47-#REF!&lt;0,0,MOJ47-#REF!)+#REF!)*1.21+IF($D$5="Koncesija",-MOJ63*0.21,0)</f>
        <v>#REF!</v>
      </c>
      <c r="MOK114" s="632" t="e">
        <f>(IF(MOK47-#REF!&lt;0,0,MOK47-#REF!)+#REF!)*1.21+IF($D$5="Koncesija",-MOK63*0.21,0)</f>
        <v>#REF!</v>
      </c>
      <c r="MOL114" s="632" t="e">
        <f>(IF(MOL47-#REF!&lt;0,0,MOL47-#REF!)+#REF!)*1.21+IF($D$5="Koncesija",-MOL63*0.21,0)</f>
        <v>#REF!</v>
      </c>
      <c r="MOM114" s="632" t="e">
        <f>(IF(MOM47-#REF!&lt;0,0,MOM47-#REF!)+#REF!)*1.21+IF($D$5="Koncesija",-MOM63*0.21,0)</f>
        <v>#REF!</v>
      </c>
      <c r="MON114" s="632" t="e">
        <f>(IF(MON47-#REF!&lt;0,0,MON47-#REF!)+#REF!)*1.21+IF($D$5="Koncesija",-MON63*0.21,0)</f>
        <v>#REF!</v>
      </c>
      <c r="MOO114" s="632" t="e">
        <f>(IF(MOO47-#REF!&lt;0,0,MOO47-#REF!)+#REF!)*1.21+IF($D$5="Koncesija",-MOO63*0.21,0)</f>
        <v>#REF!</v>
      </c>
      <c r="MOP114" s="632" t="e">
        <f>(IF(MOP47-#REF!&lt;0,0,MOP47-#REF!)+#REF!)*1.21+IF($D$5="Koncesija",-MOP63*0.21,0)</f>
        <v>#REF!</v>
      </c>
      <c r="MOQ114" s="632" t="e">
        <f>(IF(MOQ47-#REF!&lt;0,0,MOQ47-#REF!)+#REF!)*1.21+IF($D$5="Koncesija",-MOQ63*0.21,0)</f>
        <v>#REF!</v>
      </c>
      <c r="MOR114" s="632" t="e">
        <f>(IF(MOR47-#REF!&lt;0,0,MOR47-#REF!)+#REF!)*1.21+IF($D$5="Koncesija",-MOR63*0.21,0)</f>
        <v>#REF!</v>
      </c>
      <c r="MOS114" s="632" t="e">
        <f>(IF(MOS47-#REF!&lt;0,0,MOS47-#REF!)+#REF!)*1.21+IF($D$5="Koncesija",-MOS63*0.21,0)</f>
        <v>#REF!</v>
      </c>
      <c r="MOT114" s="632" t="e">
        <f>(IF(MOT47-#REF!&lt;0,0,MOT47-#REF!)+#REF!)*1.21+IF($D$5="Koncesija",-MOT63*0.21,0)</f>
        <v>#REF!</v>
      </c>
      <c r="MOU114" s="632" t="e">
        <f>(IF(MOU47-#REF!&lt;0,0,MOU47-#REF!)+#REF!)*1.21+IF($D$5="Koncesija",-MOU63*0.21,0)</f>
        <v>#REF!</v>
      </c>
      <c r="MOV114" s="632" t="e">
        <f>(IF(MOV47-#REF!&lt;0,0,MOV47-#REF!)+#REF!)*1.21+IF($D$5="Koncesija",-MOV63*0.21,0)</f>
        <v>#REF!</v>
      </c>
      <c r="MOW114" s="632" t="e">
        <f>(IF(MOW47-#REF!&lt;0,0,MOW47-#REF!)+#REF!)*1.21+IF($D$5="Koncesija",-MOW63*0.21,0)</f>
        <v>#REF!</v>
      </c>
      <c r="MOX114" s="632" t="e">
        <f>(IF(MOX47-#REF!&lt;0,0,MOX47-#REF!)+#REF!)*1.21+IF($D$5="Koncesija",-MOX63*0.21,0)</f>
        <v>#REF!</v>
      </c>
      <c r="MOY114" s="632" t="e">
        <f>(IF(MOY47-#REF!&lt;0,0,MOY47-#REF!)+#REF!)*1.21+IF($D$5="Koncesija",-MOY63*0.21,0)</f>
        <v>#REF!</v>
      </c>
      <c r="MOZ114" s="632" t="e">
        <f>(IF(MOZ47-#REF!&lt;0,0,MOZ47-#REF!)+#REF!)*1.21+IF($D$5="Koncesija",-MOZ63*0.21,0)</f>
        <v>#REF!</v>
      </c>
      <c r="MPA114" s="632" t="e">
        <f>(IF(MPA47-#REF!&lt;0,0,MPA47-#REF!)+#REF!)*1.21+IF($D$5="Koncesija",-MPA63*0.21,0)</f>
        <v>#REF!</v>
      </c>
      <c r="MPB114" s="632" t="e">
        <f>(IF(MPB47-#REF!&lt;0,0,MPB47-#REF!)+#REF!)*1.21+IF($D$5="Koncesija",-MPB63*0.21,0)</f>
        <v>#REF!</v>
      </c>
      <c r="MPC114" s="632" t="e">
        <f>(IF(MPC47-#REF!&lt;0,0,MPC47-#REF!)+#REF!)*1.21+IF($D$5="Koncesija",-MPC63*0.21,0)</f>
        <v>#REF!</v>
      </c>
      <c r="MPD114" s="632" t="e">
        <f>(IF(MPD47-#REF!&lt;0,0,MPD47-#REF!)+#REF!)*1.21+IF($D$5="Koncesija",-MPD63*0.21,0)</f>
        <v>#REF!</v>
      </c>
      <c r="MPE114" s="632" t="e">
        <f>(IF(MPE47-#REF!&lt;0,0,MPE47-#REF!)+#REF!)*1.21+IF($D$5="Koncesija",-MPE63*0.21,0)</f>
        <v>#REF!</v>
      </c>
      <c r="MPF114" s="632" t="e">
        <f>(IF(MPF47-#REF!&lt;0,0,MPF47-#REF!)+#REF!)*1.21+IF($D$5="Koncesija",-MPF63*0.21,0)</f>
        <v>#REF!</v>
      </c>
      <c r="MPG114" s="632" t="e">
        <f>(IF(MPG47-#REF!&lt;0,0,MPG47-#REF!)+#REF!)*1.21+IF($D$5="Koncesija",-MPG63*0.21,0)</f>
        <v>#REF!</v>
      </c>
      <c r="MPH114" s="632" t="e">
        <f>(IF(MPH47-#REF!&lt;0,0,MPH47-#REF!)+#REF!)*1.21+IF($D$5="Koncesija",-MPH63*0.21,0)</f>
        <v>#REF!</v>
      </c>
      <c r="MPI114" s="632" t="e">
        <f>(IF(MPI47-#REF!&lt;0,0,MPI47-#REF!)+#REF!)*1.21+IF($D$5="Koncesija",-MPI63*0.21,0)</f>
        <v>#REF!</v>
      </c>
      <c r="MPJ114" s="632" t="e">
        <f>(IF(MPJ47-#REF!&lt;0,0,MPJ47-#REF!)+#REF!)*1.21+IF($D$5="Koncesija",-MPJ63*0.21,0)</f>
        <v>#REF!</v>
      </c>
      <c r="MPK114" s="632" t="e">
        <f>(IF(MPK47-#REF!&lt;0,0,MPK47-#REF!)+#REF!)*1.21+IF($D$5="Koncesija",-MPK63*0.21,0)</f>
        <v>#REF!</v>
      </c>
      <c r="MPL114" s="632" t="e">
        <f>(IF(MPL47-#REF!&lt;0,0,MPL47-#REF!)+#REF!)*1.21+IF($D$5="Koncesija",-MPL63*0.21,0)</f>
        <v>#REF!</v>
      </c>
      <c r="MPM114" s="632" t="e">
        <f>(IF(MPM47-#REF!&lt;0,0,MPM47-#REF!)+#REF!)*1.21+IF($D$5="Koncesija",-MPM63*0.21,0)</f>
        <v>#REF!</v>
      </c>
      <c r="MPN114" s="632" t="e">
        <f>(IF(MPN47-#REF!&lt;0,0,MPN47-#REF!)+#REF!)*1.21+IF($D$5="Koncesija",-MPN63*0.21,0)</f>
        <v>#REF!</v>
      </c>
      <c r="MPO114" s="632" t="e">
        <f>(IF(MPO47-#REF!&lt;0,0,MPO47-#REF!)+#REF!)*1.21+IF($D$5="Koncesija",-MPO63*0.21,0)</f>
        <v>#REF!</v>
      </c>
      <c r="MPP114" s="632" t="e">
        <f>(IF(MPP47-#REF!&lt;0,0,MPP47-#REF!)+#REF!)*1.21+IF($D$5="Koncesija",-MPP63*0.21,0)</f>
        <v>#REF!</v>
      </c>
      <c r="MPQ114" s="632" t="e">
        <f>(IF(MPQ47-#REF!&lt;0,0,MPQ47-#REF!)+#REF!)*1.21+IF($D$5="Koncesija",-MPQ63*0.21,0)</f>
        <v>#REF!</v>
      </c>
      <c r="MPR114" s="632" t="e">
        <f>(IF(MPR47-#REF!&lt;0,0,MPR47-#REF!)+#REF!)*1.21+IF($D$5="Koncesija",-MPR63*0.21,0)</f>
        <v>#REF!</v>
      </c>
      <c r="MPS114" s="632" t="e">
        <f>(IF(MPS47-#REF!&lt;0,0,MPS47-#REF!)+#REF!)*1.21+IF($D$5="Koncesija",-MPS63*0.21,0)</f>
        <v>#REF!</v>
      </c>
      <c r="MPT114" s="632" t="e">
        <f>(IF(MPT47-#REF!&lt;0,0,MPT47-#REF!)+#REF!)*1.21+IF($D$5="Koncesija",-MPT63*0.21,0)</f>
        <v>#REF!</v>
      </c>
      <c r="MPU114" s="632" t="e">
        <f>(IF(MPU47-#REF!&lt;0,0,MPU47-#REF!)+#REF!)*1.21+IF($D$5="Koncesija",-MPU63*0.21,0)</f>
        <v>#REF!</v>
      </c>
      <c r="MPV114" s="632" t="e">
        <f>(IF(MPV47-#REF!&lt;0,0,MPV47-#REF!)+#REF!)*1.21+IF($D$5="Koncesija",-MPV63*0.21,0)</f>
        <v>#REF!</v>
      </c>
      <c r="MPW114" s="632" t="e">
        <f>(IF(MPW47-#REF!&lt;0,0,MPW47-#REF!)+#REF!)*1.21+IF($D$5="Koncesija",-MPW63*0.21,0)</f>
        <v>#REF!</v>
      </c>
      <c r="MPX114" s="632" t="e">
        <f>(IF(MPX47-#REF!&lt;0,0,MPX47-#REF!)+#REF!)*1.21+IF($D$5="Koncesija",-MPX63*0.21,0)</f>
        <v>#REF!</v>
      </c>
      <c r="MPY114" s="632" t="e">
        <f>(IF(MPY47-#REF!&lt;0,0,MPY47-#REF!)+#REF!)*1.21+IF($D$5="Koncesija",-MPY63*0.21,0)</f>
        <v>#REF!</v>
      </c>
      <c r="MPZ114" s="632" t="e">
        <f>(IF(MPZ47-#REF!&lt;0,0,MPZ47-#REF!)+#REF!)*1.21+IF($D$5="Koncesija",-MPZ63*0.21,0)</f>
        <v>#REF!</v>
      </c>
      <c r="MQA114" s="632" t="e">
        <f>(IF(MQA47-#REF!&lt;0,0,MQA47-#REF!)+#REF!)*1.21+IF($D$5="Koncesija",-MQA63*0.21,0)</f>
        <v>#REF!</v>
      </c>
      <c r="MQB114" s="632" t="e">
        <f>(IF(MQB47-#REF!&lt;0,0,MQB47-#REF!)+#REF!)*1.21+IF($D$5="Koncesija",-MQB63*0.21,0)</f>
        <v>#REF!</v>
      </c>
      <c r="MQC114" s="632" t="e">
        <f>(IF(MQC47-#REF!&lt;0,0,MQC47-#REF!)+#REF!)*1.21+IF($D$5="Koncesija",-MQC63*0.21,0)</f>
        <v>#REF!</v>
      </c>
      <c r="MQD114" s="632" t="e">
        <f>(IF(MQD47-#REF!&lt;0,0,MQD47-#REF!)+#REF!)*1.21+IF($D$5="Koncesija",-MQD63*0.21,0)</f>
        <v>#REF!</v>
      </c>
      <c r="MQE114" s="632" t="e">
        <f>(IF(MQE47-#REF!&lt;0,0,MQE47-#REF!)+#REF!)*1.21+IF($D$5="Koncesija",-MQE63*0.21,0)</f>
        <v>#REF!</v>
      </c>
      <c r="MQF114" s="632" t="e">
        <f>(IF(MQF47-#REF!&lt;0,0,MQF47-#REF!)+#REF!)*1.21+IF($D$5="Koncesija",-MQF63*0.21,0)</f>
        <v>#REF!</v>
      </c>
      <c r="MQG114" s="632" t="e">
        <f>(IF(MQG47-#REF!&lt;0,0,MQG47-#REF!)+#REF!)*1.21+IF($D$5="Koncesija",-MQG63*0.21,0)</f>
        <v>#REF!</v>
      </c>
      <c r="MQH114" s="632" t="e">
        <f>(IF(MQH47-#REF!&lt;0,0,MQH47-#REF!)+#REF!)*1.21+IF($D$5="Koncesija",-MQH63*0.21,0)</f>
        <v>#REF!</v>
      </c>
      <c r="MQI114" s="632" t="e">
        <f>(IF(MQI47-#REF!&lt;0,0,MQI47-#REF!)+#REF!)*1.21+IF($D$5="Koncesija",-MQI63*0.21,0)</f>
        <v>#REF!</v>
      </c>
      <c r="MQJ114" s="632" t="e">
        <f>(IF(MQJ47-#REF!&lt;0,0,MQJ47-#REF!)+#REF!)*1.21+IF($D$5="Koncesija",-MQJ63*0.21,0)</f>
        <v>#REF!</v>
      </c>
      <c r="MQK114" s="632" t="e">
        <f>(IF(MQK47-#REF!&lt;0,0,MQK47-#REF!)+#REF!)*1.21+IF($D$5="Koncesija",-MQK63*0.21,0)</f>
        <v>#REF!</v>
      </c>
      <c r="MQL114" s="632" t="e">
        <f>(IF(MQL47-#REF!&lt;0,0,MQL47-#REF!)+#REF!)*1.21+IF($D$5="Koncesija",-MQL63*0.21,0)</f>
        <v>#REF!</v>
      </c>
      <c r="MQM114" s="632" t="e">
        <f>(IF(MQM47-#REF!&lt;0,0,MQM47-#REF!)+#REF!)*1.21+IF($D$5="Koncesija",-MQM63*0.21,0)</f>
        <v>#REF!</v>
      </c>
      <c r="MQN114" s="632" t="e">
        <f>(IF(MQN47-#REF!&lt;0,0,MQN47-#REF!)+#REF!)*1.21+IF($D$5="Koncesija",-MQN63*0.21,0)</f>
        <v>#REF!</v>
      </c>
      <c r="MQO114" s="632" t="e">
        <f>(IF(MQO47-#REF!&lt;0,0,MQO47-#REF!)+#REF!)*1.21+IF($D$5="Koncesija",-MQO63*0.21,0)</f>
        <v>#REF!</v>
      </c>
      <c r="MQP114" s="632" t="e">
        <f>(IF(MQP47-#REF!&lt;0,0,MQP47-#REF!)+#REF!)*1.21+IF($D$5="Koncesija",-MQP63*0.21,0)</f>
        <v>#REF!</v>
      </c>
      <c r="MQQ114" s="632" t="e">
        <f>(IF(MQQ47-#REF!&lt;0,0,MQQ47-#REF!)+#REF!)*1.21+IF($D$5="Koncesija",-MQQ63*0.21,0)</f>
        <v>#REF!</v>
      </c>
      <c r="MQR114" s="632" t="e">
        <f>(IF(MQR47-#REF!&lt;0,0,MQR47-#REF!)+#REF!)*1.21+IF($D$5="Koncesija",-MQR63*0.21,0)</f>
        <v>#REF!</v>
      </c>
      <c r="MQS114" s="632" t="e">
        <f>(IF(MQS47-#REF!&lt;0,0,MQS47-#REF!)+#REF!)*1.21+IF($D$5="Koncesija",-MQS63*0.21,0)</f>
        <v>#REF!</v>
      </c>
      <c r="MQT114" s="632" t="e">
        <f>(IF(MQT47-#REF!&lt;0,0,MQT47-#REF!)+#REF!)*1.21+IF($D$5="Koncesija",-MQT63*0.21,0)</f>
        <v>#REF!</v>
      </c>
      <c r="MQU114" s="632" t="e">
        <f>(IF(MQU47-#REF!&lt;0,0,MQU47-#REF!)+#REF!)*1.21+IF($D$5="Koncesija",-MQU63*0.21,0)</f>
        <v>#REF!</v>
      </c>
      <c r="MQV114" s="632" t="e">
        <f>(IF(MQV47-#REF!&lt;0,0,MQV47-#REF!)+#REF!)*1.21+IF($D$5="Koncesija",-MQV63*0.21,0)</f>
        <v>#REF!</v>
      </c>
      <c r="MQW114" s="632" t="e">
        <f>(IF(MQW47-#REF!&lt;0,0,MQW47-#REF!)+#REF!)*1.21+IF($D$5="Koncesija",-MQW63*0.21,0)</f>
        <v>#REF!</v>
      </c>
      <c r="MQX114" s="632" t="e">
        <f>(IF(MQX47-#REF!&lt;0,0,MQX47-#REF!)+#REF!)*1.21+IF($D$5="Koncesija",-MQX63*0.21,0)</f>
        <v>#REF!</v>
      </c>
      <c r="MQY114" s="632" t="e">
        <f>(IF(MQY47-#REF!&lt;0,0,MQY47-#REF!)+#REF!)*1.21+IF($D$5="Koncesija",-MQY63*0.21,0)</f>
        <v>#REF!</v>
      </c>
      <c r="MQZ114" s="632" t="e">
        <f>(IF(MQZ47-#REF!&lt;0,0,MQZ47-#REF!)+#REF!)*1.21+IF($D$5="Koncesija",-MQZ63*0.21,0)</f>
        <v>#REF!</v>
      </c>
      <c r="MRA114" s="632" t="e">
        <f>(IF(MRA47-#REF!&lt;0,0,MRA47-#REF!)+#REF!)*1.21+IF($D$5="Koncesija",-MRA63*0.21,0)</f>
        <v>#REF!</v>
      </c>
      <c r="MRB114" s="632" t="e">
        <f>(IF(MRB47-#REF!&lt;0,0,MRB47-#REF!)+#REF!)*1.21+IF($D$5="Koncesija",-MRB63*0.21,0)</f>
        <v>#REF!</v>
      </c>
      <c r="MRC114" s="632" t="e">
        <f>(IF(MRC47-#REF!&lt;0,0,MRC47-#REF!)+#REF!)*1.21+IF($D$5="Koncesija",-MRC63*0.21,0)</f>
        <v>#REF!</v>
      </c>
      <c r="MRD114" s="632" t="e">
        <f>(IF(MRD47-#REF!&lt;0,0,MRD47-#REF!)+#REF!)*1.21+IF($D$5="Koncesija",-MRD63*0.21,0)</f>
        <v>#REF!</v>
      </c>
      <c r="MRE114" s="632" t="e">
        <f>(IF(MRE47-#REF!&lt;0,0,MRE47-#REF!)+#REF!)*1.21+IF($D$5="Koncesija",-MRE63*0.21,0)</f>
        <v>#REF!</v>
      </c>
      <c r="MRF114" s="632" t="e">
        <f>(IF(MRF47-#REF!&lt;0,0,MRF47-#REF!)+#REF!)*1.21+IF($D$5="Koncesija",-MRF63*0.21,0)</f>
        <v>#REF!</v>
      </c>
      <c r="MRG114" s="632" t="e">
        <f>(IF(MRG47-#REF!&lt;0,0,MRG47-#REF!)+#REF!)*1.21+IF($D$5="Koncesija",-MRG63*0.21,0)</f>
        <v>#REF!</v>
      </c>
      <c r="MRH114" s="632" t="e">
        <f>(IF(MRH47-#REF!&lt;0,0,MRH47-#REF!)+#REF!)*1.21+IF($D$5="Koncesija",-MRH63*0.21,0)</f>
        <v>#REF!</v>
      </c>
      <c r="MRI114" s="632" t="e">
        <f>(IF(MRI47-#REF!&lt;0,0,MRI47-#REF!)+#REF!)*1.21+IF($D$5="Koncesija",-MRI63*0.21,0)</f>
        <v>#REF!</v>
      </c>
      <c r="MRJ114" s="632" t="e">
        <f>(IF(MRJ47-#REF!&lt;0,0,MRJ47-#REF!)+#REF!)*1.21+IF($D$5="Koncesija",-MRJ63*0.21,0)</f>
        <v>#REF!</v>
      </c>
      <c r="MRK114" s="632" t="e">
        <f>(IF(MRK47-#REF!&lt;0,0,MRK47-#REF!)+#REF!)*1.21+IF($D$5="Koncesija",-MRK63*0.21,0)</f>
        <v>#REF!</v>
      </c>
      <c r="MRL114" s="632" t="e">
        <f>(IF(MRL47-#REF!&lt;0,0,MRL47-#REF!)+#REF!)*1.21+IF($D$5="Koncesija",-MRL63*0.21,0)</f>
        <v>#REF!</v>
      </c>
      <c r="MRM114" s="632" t="e">
        <f>(IF(MRM47-#REF!&lt;0,0,MRM47-#REF!)+#REF!)*1.21+IF($D$5="Koncesija",-MRM63*0.21,0)</f>
        <v>#REF!</v>
      </c>
      <c r="MRN114" s="632" t="e">
        <f>(IF(MRN47-#REF!&lt;0,0,MRN47-#REF!)+#REF!)*1.21+IF($D$5="Koncesija",-MRN63*0.21,0)</f>
        <v>#REF!</v>
      </c>
      <c r="MRO114" s="632" t="e">
        <f>(IF(MRO47-#REF!&lt;0,0,MRO47-#REF!)+#REF!)*1.21+IF($D$5="Koncesija",-MRO63*0.21,0)</f>
        <v>#REF!</v>
      </c>
      <c r="MRP114" s="632" t="e">
        <f>(IF(MRP47-#REF!&lt;0,0,MRP47-#REF!)+#REF!)*1.21+IF($D$5="Koncesija",-MRP63*0.21,0)</f>
        <v>#REF!</v>
      </c>
      <c r="MRQ114" s="632" t="e">
        <f>(IF(MRQ47-#REF!&lt;0,0,MRQ47-#REF!)+#REF!)*1.21+IF($D$5="Koncesija",-MRQ63*0.21,0)</f>
        <v>#REF!</v>
      </c>
      <c r="MRR114" s="632" t="e">
        <f>(IF(MRR47-#REF!&lt;0,0,MRR47-#REF!)+#REF!)*1.21+IF($D$5="Koncesija",-MRR63*0.21,0)</f>
        <v>#REF!</v>
      </c>
      <c r="MRS114" s="632" t="e">
        <f>(IF(MRS47-#REF!&lt;0,0,MRS47-#REF!)+#REF!)*1.21+IF($D$5="Koncesija",-MRS63*0.21,0)</f>
        <v>#REF!</v>
      </c>
      <c r="MRT114" s="632" t="e">
        <f>(IF(MRT47-#REF!&lt;0,0,MRT47-#REF!)+#REF!)*1.21+IF($D$5="Koncesija",-MRT63*0.21,0)</f>
        <v>#REF!</v>
      </c>
      <c r="MRU114" s="632" t="e">
        <f>(IF(MRU47-#REF!&lt;0,0,MRU47-#REF!)+#REF!)*1.21+IF($D$5="Koncesija",-MRU63*0.21,0)</f>
        <v>#REF!</v>
      </c>
      <c r="MRV114" s="632" t="e">
        <f>(IF(MRV47-#REF!&lt;0,0,MRV47-#REF!)+#REF!)*1.21+IF($D$5="Koncesija",-MRV63*0.21,0)</f>
        <v>#REF!</v>
      </c>
      <c r="MRW114" s="632" t="e">
        <f>(IF(MRW47-#REF!&lt;0,0,MRW47-#REF!)+#REF!)*1.21+IF($D$5="Koncesija",-MRW63*0.21,0)</f>
        <v>#REF!</v>
      </c>
      <c r="MRX114" s="632" t="e">
        <f>(IF(MRX47-#REF!&lt;0,0,MRX47-#REF!)+#REF!)*1.21+IF($D$5="Koncesija",-MRX63*0.21,0)</f>
        <v>#REF!</v>
      </c>
      <c r="MRY114" s="632" t="e">
        <f>(IF(MRY47-#REF!&lt;0,0,MRY47-#REF!)+#REF!)*1.21+IF($D$5="Koncesija",-MRY63*0.21,0)</f>
        <v>#REF!</v>
      </c>
      <c r="MRZ114" s="632" t="e">
        <f>(IF(MRZ47-#REF!&lt;0,0,MRZ47-#REF!)+#REF!)*1.21+IF($D$5="Koncesija",-MRZ63*0.21,0)</f>
        <v>#REF!</v>
      </c>
      <c r="MSA114" s="632" t="e">
        <f>(IF(MSA47-#REF!&lt;0,0,MSA47-#REF!)+#REF!)*1.21+IF($D$5="Koncesija",-MSA63*0.21,0)</f>
        <v>#REF!</v>
      </c>
      <c r="MSB114" s="632" t="e">
        <f>(IF(MSB47-#REF!&lt;0,0,MSB47-#REF!)+#REF!)*1.21+IF($D$5="Koncesija",-MSB63*0.21,0)</f>
        <v>#REF!</v>
      </c>
      <c r="MSC114" s="632" t="e">
        <f>(IF(MSC47-#REF!&lt;0,0,MSC47-#REF!)+#REF!)*1.21+IF($D$5="Koncesija",-MSC63*0.21,0)</f>
        <v>#REF!</v>
      </c>
      <c r="MSD114" s="632" t="e">
        <f>(IF(MSD47-#REF!&lt;0,0,MSD47-#REF!)+#REF!)*1.21+IF($D$5="Koncesija",-MSD63*0.21,0)</f>
        <v>#REF!</v>
      </c>
      <c r="MSE114" s="632" t="e">
        <f>(IF(MSE47-#REF!&lt;0,0,MSE47-#REF!)+#REF!)*1.21+IF($D$5="Koncesija",-MSE63*0.21,0)</f>
        <v>#REF!</v>
      </c>
      <c r="MSF114" s="632" t="e">
        <f>(IF(MSF47-#REF!&lt;0,0,MSF47-#REF!)+#REF!)*1.21+IF($D$5="Koncesija",-MSF63*0.21,0)</f>
        <v>#REF!</v>
      </c>
      <c r="MSG114" s="632" t="e">
        <f>(IF(MSG47-#REF!&lt;0,0,MSG47-#REF!)+#REF!)*1.21+IF($D$5="Koncesija",-MSG63*0.21,0)</f>
        <v>#REF!</v>
      </c>
      <c r="MSH114" s="632" t="e">
        <f>(IF(MSH47-#REF!&lt;0,0,MSH47-#REF!)+#REF!)*1.21+IF($D$5="Koncesija",-MSH63*0.21,0)</f>
        <v>#REF!</v>
      </c>
      <c r="MSI114" s="632" t="e">
        <f>(IF(MSI47-#REF!&lt;0,0,MSI47-#REF!)+#REF!)*1.21+IF($D$5="Koncesija",-MSI63*0.21,0)</f>
        <v>#REF!</v>
      </c>
      <c r="MSJ114" s="632" t="e">
        <f>(IF(MSJ47-#REF!&lt;0,0,MSJ47-#REF!)+#REF!)*1.21+IF($D$5="Koncesija",-MSJ63*0.21,0)</f>
        <v>#REF!</v>
      </c>
      <c r="MSK114" s="632" t="e">
        <f>(IF(MSK47-#REF!&lt;0,0,MSK47-#REF!)+#REF!)*1.21+IF($D$5="Koncesija",-MSK63*0.21,0)</f>
        <v>#REF!</v>
      </c>
      <c r="MSL114" s="632" t="e">
        <f>(IF(MSL47-#REF!&lt;0,0,MSL47-#REF!)+#REF!)*1.21+IF($D$5="Koncesija",-MSL63*0.21,0)</f>
        <v>#REF!</v>
      </c>
      <c r="MSM114" s="632" t="e">
        <f>(IF(MSM47-#REF!&lt;0,0,MSM47-#REF!)+#REF!)*1.21+IF($D$5="Koncesija",-MSM63*0.21,0)</f>
        <v>#REF!</v>
      </c>
      <c r="MSN114" s="632" t="e">
        <f>(IF(MSN47-#REF!&lt;0,0,MSN47-#REF!)+#REF!)*1.21+IF($D$5="Koncesija",-MSN63*0.21,0)</f>
        <v>#REF!</v>
      </c>
      <c r="MSO114" s="632" t="e">
        <f>(IF(MSO47-#REF!&lt;0,0,MSO47-#REF!)+#REF!)*1.21+IF($D$5="Koncesija",-MSO63*0.21,0)</f>
        <v>#REF!</v>
      </c>
      <c r="MSP114" s="632" t="e">
        <f>(IF(MSP47-#REF!&lt;0,0,MSP47-#REF!)+#REF!)*1.21+IF($D$5="Koncesija",-MSP63*0.21,0)</f>
        <v>#REF!</v>
      </c>
      <c r="MSQ114" s="632" t="e">
        <f>(IF(MSQ47-#REF!&lt;0,0,MSQ47-#REF!)+#REF!)*1.21+IF($D$5="Koncesija",-MSQ63*0.21,0)</f>
        <v>#REF!</v>
      </c>
      <c r="MSR114" s="632" t="e">
        <f>(IF(MSR47-#REF!&lt;0,0,MSR47-#REF!)+#REF!)*1.21+IF($D$5="Koncesija",-MSR63*0.21,0)</f>
        <v>#REF!</v>
      </c>
      <c r="MSS114" s="632" t="e">
        <f>(IF(MSS47-#REF!&lt;0,0,MSS47-#REF!)+#REF!)*1.21+IF($D$5="Koncesija",-MSS63*0.21,0)</f>
        <v>#REF!</v>
      </c>
      <c r="MST114" s="632" t="e">
        <f>(IF(MST47-#REF!&lt;0,0,MST47-#REF!)+#REF!)*1.21+IF($D$5="Koncesija",-MST63*0.21,0)</f>
        <v>#REF!</v>
      </c>
      <c r="MSU114" s="632" t="e">
        <f>(IF(MSU47-#REF!&lt;0,0,MSU47-#REF!)+#REF!)*1.21+IF($D$5="Koncesija",-MSU63*0.21,0)</f>
        <v>#REF!</v>
      </c>
      <c r="MSV114" s="632" t="e">
        <f>(IF(MSV47-#REF!&lt;0,0,MSV47-#REF!)+#REF!)*1.21+IF($D$5="Koncesija",-MSV63*0.21,0)</f>
        <v>#REF!</v>
      </c>
      <c r="MSW114" s="632" t="e">
        <f>(IF(MSW47-#REF!&lt;0,0,MSW47-#REF!)+#REF!)*1.21+IF($D$5="Koncesija",-MSW63*0.21,0)</f>
        <v>#REF!</v>
      </c>
      <c r="MSX114" s="632" t="e">
        <f>(IF(MSX47-#REF!&lt;0,0,MSX47-#REF!)+#REF!)*1.21+IF($D$5="Koncesija",-MSX63*0.21,0)</f>
        <v>#REF!</v>
      </c>
      <c r="MSY114" s="632" t="e">
        <f>(IF(MSY47-#REF!&lt;0,0,MSY47-#REF!)+#REF!)*1.21+IF($D$5="Koncesija",-MSY63*0.21,0)</f>
        <v>#REF!</v>
      </c>
      <c r="MSZ114" s="632" t="e">
        <f>(IF(MSZ47-#REF!&lt;0,0,MSZ47-#REF!)+#REF!)*1.21+IF($D$5="Koncesija",-MSZ63*0.21,0)</f>
        <v>#REF!</v>
      </c>
      <c r="MTA114" s="632" t="e">
        <f>(IF(MTA47-#REF!&lt;0,0,MTA47-#REF!)+#REF!)*1.21+IF($D$5="Koncesija",-MTA63*0.21,0)</f>
        <v>#REF!</v>
      </c>
      <c r="MTB114" s="632" t="e">
        <f>(IF(MTB47-#REF!&lt;0,0,MTB47-#REF!)+#REF!)*1.21+IF($D$5="Koncesija",-MTB63*0.21,0)</f>
        <v>#REF!</v>
      </c>
      <c r="MTC114" s="632" t="e">
        <f>(IF(MTC47-#REF!&lt;0,0,MTC47-#REF!)+#REF!)*1.21+IF($D$5="Koncesija",-MTC63*0.21,0)</f>
        <v>#REF!</v>
      </c>
      <c r="MTD114" s="632" t="e">
        <f>(IF(MTD47-#REF!&lt;0,0,MTD47-#REF!)+#REF!)*1.21+IF($D$5="Koncesija",-MTD63*0.21,0)</f>
        <v>#REF!</v>
      </c>
      <c r="MTE114" s="632" t="e">
        <f>(IF(MTE47-#REF!&lt;0,0,MTE47-#REF!)+#REF!)*1.21+IF($D$5="Koncesija",-MTE63*0.21,0)</f>
        <v>#REF!</v>
      </c>
      <c r="MTF114" s="632" t="e">
        <f>(IF(MTF47-#REF!&lt;0,0,MTF47-#REF!)+#REF!)*1.21+IF($D$5="Koncesija",-MTF63*0.21,0)</f>
        <v>#REF!</v>
      </c>
      <c r="MTG114" s="632" t="e">
        <f>(IF(MTG47-#REF!&lt;0,0,MTG47-#REF!)+#REF!)*1.21+IF($D$5="Koncesija",-MTG63*0.21,0)</f>
        <v>#REF!</v>
      </c>
      <c r="MTH114" s="632" t="e">
        <f>(IF(MTH47-#REF!&lt;0,0,MTH47-#REF!)+#REF!)*1.21+IF($D$5="Koncesija",-MTH63*0.21,0)</f>
        <v>#REF!</v>
      </c>
      <c r="MTI114" s="632" t="e">
        <f>(IF(MTI47-#REF!&lt;0,0,MTI47-#REF!)+#REF!)*1.21+IF($D$5="Koncesija",-MTI63*0.21,0)</f>
        <v>#REF!</v>
      </c>
      <c r="MTJ114" s="632" t="e">
        <f>(IF(MTJ47-#REF!&lt;0,0,MTJ47-#REF!)+#REF!)*1.21+IF($D$5="Koncesija",-MTJ63*0.21,0)</f>
        <v>#REF!</v>
      </c>
      <c r="MTK114" s="632" t="e">
        <f>(IF(MTK47-#REF!&lt;0,0,MTK47-#REF!)+#REF!)*1.21+IF($D$5="Koncesija",-MTK63*0.21,0)</f>
        <v>#REF!</v>
      </c>
      <c r="MTL114" s="632" t="e">
        <f>(IF(MTL47-#REF!&lt;0,0,MTL47-#REF!)+#REF!)*1.21+IF($D$5="Koncesija",-MTL63*0.21,0)</f>
        <v>#REF!</v>
      </c>
      <c r="MTM114" s="632" t="e">
        <f>(IF(MTM47-#REF!&lt;0,0,MTM47-#REF!)+#REF!)*1.21+IF($D$5="Koncesija",-MTM63*0.21,0)</f>
        <v>#REF!</v>
      </c>
      <c r="MTN114" s="632" t="e">
        <f>(IF(MTN47-#REF!&lt;0,0,MTN47-#REF!)+#REF!)*1.21+IF($D$5="Koncesija",-MTN63*0.21,0)</f>
        <v>#REF!</v>
      </c>
      <c r="MTO114" s="632" t="e">
        <f>(IF(MTO47-#REF!&lt;0,0,MTO47-#REF!)+#REF!)*1.21+IF($D$5="Koncesija",-MTO63*0.21,0)</f>
        <v>#REF!</v>
      </c>
      <c r="MTP114" s="632" t="e">
        <f>(IF(MTP47-#REF!&lt;0,0,MTP47-#REF!)+#REF!)*1.21+IF($D$5="Koncesija",-MTP63*0.21,0)</f>
        <v>#REF!</v>
      </c>
      <c r="MTQ114" s="632" t="e">
        <f>(IF(MTQ47-#REF!&lt;0,0,MTQ47-#REF!)+#REF!)*1.21+IF($D$5="Koncesija",-MTQ63*0.21,0)</f>
        <v>#REF!</v>
      </c>
      <c r="MTR114" s="632" t="e">
        <f>(IF(MTR47-#REF!&lt;0,0,MTR47-#REF!)+#REF!)*1.21+IF($D$5="Koncesija",-MTR63*0.21,0)</f>
        <v>#REF!</v>
      </c>
      <c r="MTS114" s="632" t="e">
        <f>(IF(MTS47-#REF!&lt;0,0,MTS47-#REF!)+#REF!)*1.21+IF($D$5="Koncesija",-MTS63*0.21,0)</f>
        <v>#REF!</v>
      </c>
      <c r="MTT114" s="632" t="e">
        <f>(IF(MTT47-#REF!&lt;0,0,MTT47-#REF!)+#REF!)*1.21+IF($D$5="Koncesija",-MTT63*0.21,0)</f>
        <v>#REF!</v>
      </c>
      <c r="MTU114" s="632" t="e">
        <f>(IF(MTU47-#REF!&lt;0,0,MTU47-#REF!)+#REF!)*1.21+IF($D$5="Koncesija",-MTU63*0.21,0)</f>
        <v>#REF!</v>
      </c>
      <c r="MTV114" s="632" t="e">
        <f>(IF(MTV47-#REF!&lt;0,0,MTV47-#REF!)+#REF!)*1.21+IF($D$5="Koncesija",-MTV63*0.21,0)</f>
        <v>#REF!</v>
      </c>
      <c r="MTW114" s="632" t="e">
        <f>(IF(MTW47-#REF!&lt;0,0,MTW47-#REF!)+#REF!)*1.21+IF($D$5="Koncesija",-MTW63*0.21,0)</f>
        <v>#REF!</v>
      </c>
      <c r="MTX114" s="632" t="e">
        <f>(IF(MTX47-#REF!&lt;0,0,MTX47-#REF!)+#REF!)*1.21+IF($D$5="Koncesija",-MTX63*0.21,0)</f>
        <v>#REF!</v>
      </c>
      <c r="MTY114" s="632" t="e">
        <f>(IF(MTY47-#REF!&lt;0,0,MTY47-#REF!)+#REF!)*1.21+IF($D$5="Koncesija",-MTY63*0.21,0)</f>
        <v>#REF!</v>
      </c>
      <c r="MTZ114" s="632" t="e">
        <f>(IF(MTZ47-#REF!&lt;0,0,MTZ47-#REF!)+#REF!)*1.21+IF($D$5="Koncesija",-MTZ63*0.21,0)</f>
        <v>#REF!</v>
      </c>
      <c r="MUA114" s="632" t="e">
        <f>(IF(MUA47-#REF!&lt;0,0,MUA47-#REF!)+#REF!)*1.21+IF($D$5="Koncesija",-MUA63*0.21,0)</f>
        <v>#REF!</v>
      </c>
      <c r="MUB114" s="632" t="e">
        <f>(IF(MUB47-#REF!&lt;0,0,MUB47-#REF!)+#REF!)*1.21+IF($D$5="Koncesija",-MUB63*0.21,0)</f>
        <v>#REF!</v>
      </c>
      <c r="MUC114" s="632" t="e">
        <f>(IF(MUC47-#REF!&lt;0,0,MUC47-#REF!)+#REF!)*1.21+IF($D$5="Koncesija",-MUC63*0.21,0)</f>
        <v>#REF!</v>
      </c>
      <c r="MUD114" s="632" t="e">
        <f>(IF(MUD47-#REF!&lt;0,0,MUD47-#REF!)+#REF!)*1.21+IF($D$5="Koncesija",-MUD63*0.21,0)</f>
        <v>#REF!</v>
      </c>
      <c r="MUE114" s="632" t="e">
        <f>(IF(MUE47-#REF!&lt;0,0,MUE47-#REF!)+#REF!)*1.21+IF($D$5="Koncesija",-MUE63*0.21,0)</f>
        <v>#REF!</v>
      </c>
      <c r="MUF114" s="632" t="e">
        <f>(IF(MUF47-#REF!&lt;0,0,MUF47-#REF!)+#REF!)*1.21+IF($D$5="Koncesija",-MUF63*0.21,0)</f>
        <v>#REF!</v>
      </c>
      <c r="MUG114" s="632" t="e">
        <f>(IF(MUG47-#REF!&lt;0,0,MUG47-#REF!)+#REF!)*1.21+IF($D$5="Koncesija",-MUG63*0.21,0)</f>
        <v>#REF!</v>
      </c>
      <c r="MUH114" s="632" t="e">
        <f>(IF(MUH47-#REF!&lt;0,0,MUH47-#REF!)+#REF!)*1.21+IF($D$5="Koncesija",-MUH63*0.21,0)</f>
        <v>#REF!</v>
      </c>
      <c r="MUI114" s="632" t="e">
        <f>(IF(MUI47-#REF!&lt;0,0,MUI47-#REF!)+#REF!)*1.21+IF($D$5="Koncesija",-MUI63*0.21,0)</f>
        <v>#REF!</v>
      </c>
      <c r="MUJ114" s="632" t="e">
        <f>(IF(MUJ47-#REF!&lt;0,0,MUJ47-#REF!)+#REF!)*1.21+IF($D$5="Koncesija",-MUJ63*0.21,0)</f>
        <v>#REF!</v>
      </c>
      <c r="MUK114" s="632" t="e">
        <f>(IF(MUK47-#REF!&lt;0,0,MUK47-#REF!)+#REF!)*1.21+IF($D$5="Koncesija",-MUK63*0.21,0)</f>
        <v>#REF!</v>
      </c>
      <c r="MUL114" s="632" t="e">
        <f>(IF(MUL47-#REF!&lt;0,0,MUL47-#REF!)+#REF!)*1.21+IF($D$5="Koncesija",-MUL63*0.21,0)</f>
        <v>#REF!</v>
      </c>
      <c r="MUM114" s="632" t="e">
        <f>(IF(MUM47-#REF!&lt;0,0,MUM47-#REF!)+#REF!)*1.21+IF($D$5="Koncesija",-MUM63*0.21,0)</f>
        <v>#REF!</v>
      </c>
      <c r="MUN114" s="632" t="e">
        <f>(IF(MUN47-#REF!&lt;0,0,MUN47-#REF!)+#REF!)*1.21+IF($D$5="Koncesija",-MUN63*0.21,0)</f>
        <v>#REF!</v>
      </c>
      <c r="MUO114" s="632" t="e">
        <f>(IF(MUO47-#REF!&lt;0,0,MUO47-#REF!)+#REF!)*1.21+IF($D$5="Koncesija",-MUO63*0.21,0)</f>
        <v>#REF!</v>
      </c>
      <c r="MUP114" s="632" t="e">
        <f>(IF(MUP47-#REF!&lt;0,0,MUP47-#REF!)+#REF!)*1.21+IF($D$5="Koncesija",-MUP63*0.21,0)</f>
        <v>#REF!</v>
      </c>
      <c r="MUQ114" s="632" t="e">
        <f>(IF(MUQ47-#REF!&lt;0,0,MUQ47-#REF!)+#REF!)*1.21+IF($D$5="Koncesija",-MUQ63*0.21,0)</f>
        <v>#REF!</v>
      </c>
      <c r="MUR114" s="632" t="e">
        <f>(IF(MUR47-#REF!&lt;0,0,MUR47-#REF!)+#REF!)*1.21+IF($D$5="Koncesija",-MUR63*0.21,0)</f>
        <v>#REF!</v>
      </c>
      <c r="MUS114" s="632" t="e">
        <f>(IF(MUS47-#REF!&lt;0,0,MUS47-#REF!)+#REF!)*1.21+IF($D$5="Koncesija",-MUS63*0.21,0)</f>
        <v>#REF!</v>
      </c>
      <c r="MUT114" s="632" t="e">
        <f>(IF(MUT47-#REF!&lt;0,0,MUT47-#REF!)+#REF!)*1.21+IF($D$5="Koncesija",-MUT63*0.21,0)</f>
        <v>#REF!</v>
      </c>
      <c r="MUU114" s="632" t="e">
        <f>(IF(MUU47-#REF!&lt;0,0,MUU47-#REF!)+#REF!)*1.21+IF($D$5="Koncesija",-MUU63*0.21,0)</f>
        <v>#REF!</v>
      </c>
      <c r="MUV114" s="632" t="e">
        <f>(IF(MUV47-#REF!&lt;0,0,MUV47-#REF!)+#REF!)*1.21+IF($D$5="Koncesija",-MUV63*0.21,0)</f>
        <v>#REF!</v>
      </c>
      <c r="MUW114" s="632" t="e">
        <f>(IF(MUW47-#REF!&lt;0,0,MUW47-#REF!)+#REF!)*1.21+IF($D$5="Koncesija",-MUW63*0.21,0)</f>
        <v>#REF!</v>
      </c>
      <c r="MUX114" s="632" t="e">
        <f>(IF(MUX47-#REF!&lt;0,0,MUX47-#REF!)+#REF!)*1.21+IF($D$5="Koncesija",-MUX63*0.21,0)</f>
        <v>#REF!</v>
      </c>
      <c r="MUY114" s="632" t="e">
        <f>(IF(MUY47-#REF!&lt;0,0,MUY47-#REF!)+#REF!)*1.21+IF($D$5="Koncesija",-MUY63*0.21,0)</f>
        <v>#REF!</v>
      </c>
      <c r="MUZ114" s="632" t="e">
        <f>(IF(MUZ47-#REF!&lt;0,0,MUZ47-#REF!)+#REF!)*1.21+IF($D$5="Koncesija",-MUZ63*0.21,0)</f>
        <v>#REF!</v>
      </c>
      <c r="MVA114" s="632" t="e">
        <f>(IF(MVA47-#REF!&lt;0,0,MVA47-#REF!)+#REF!)*1.21+IF($D$5="Koncesija",-MVA63*0.21,0)</f>
        <v>#REF!</v>
      </c>
      <c r="MVB114" s="632" t="e">
        <f>(IF(MVB47-#REF!&lt;0,0,MVB47-#REF!)+#REF!)*1.21+IF($D$5="Koncesija",-MVB63*0.21,0)</f>
        <v>#REF!</v>
      </c>
      <c r="MVC114" s="632" t="e">
        <f>(IF(MVC47-#REF!&lt;0,0,MVC47-#REF!)+#REF!)*1.21+IF($D$5="Koncesija",-MVC63*0.21,0)</f>
        <v>#REF!</v>
      </c>
      <c r="MVD114" s="632" t="e">
        <f>(IF(MVD47-#REF!&lt;0,0,MVD47-#REF!)+#REF!)*1.21+IF($D$5="Koncesija",-MVD63*0.21,0)</f>
        <v>#REF!</v>
      </c>
      <c r="MVE114" s="632" t="e">
        <f>(IF(MVE47-#REF!&lt;0,0,MVE47-#REF!)+#REF!)*1.21+IF($D$5="Koncesija",-MVE63*0.21,0)</f>
        <v>#REF!</v>
      </c>
      <c r="MVF114" s="632" t="e">
        <f>(IF(MVF47-#REF!&lt;0,0,MVF47-#REF!)+#REF!)*1.21+IF($D$5="Koncesija",-MVF63*0.21,0)</f>
        <v>#REF!</v>
      </c>
      <c r="MVG114" s="632" t="e">
        <f>(IF(MVG47-#REF!&lt;0,0,MVG47-#REF!)+#REF!)*1.21+IF($D$5="Koncesija",-MVG63*0.21,0)</f>
        <v>#REF!</v>
      </c>
      <c r="MVH114" s="632" t="e">
        <f>(IF(MVH47-#REF!&lt;0,0,MVH47-#REF!)+#REF!)*1.21+IF($D$5="Koncesija",-MVH63*0.21,0)</f>
        <v>#REF!</v>
      </c>
      <c r="MVI114" s="632" t="e">
        <f>(IF(MVI47-#REF!&lt;0,0,MVI47-#REF!)+#REF!)*1.21+IF($D$5="Koncesija",-MVI63*0.21,0)</f>
        <v>#REF!</v>
      </c>
      <c r="MVJ114" s="632" t="e">
        <f>(IF(MVJ47-#REF!&lt;0,0,MVJ47-#REF!)+#REF!)*1.21+IF($D$5="Koncesija",-MVJ63*0.21,0)</f>
        <v>#REF!</v>
      </c>
      <c r="MVK114" s="632" t="e">
        <f>(IF(MVK47-#REF!&lt;0,0,MVK47-#REF!)+#REF!)*1.21+IF($D$5="Koncesija",-MVK63*0.21,0)</f>
        <v>#REF!</v>
      </c>
      <c r="MVL114" s="632" t="e">
        <f>(IF(MVL47-#REF!&lt;0,0,MVL47-#REF!)+#REF!)*1.21+IF($D$5="Koncesija",-MVL63*0.21,0)</f>
        <v>#REF!</v>
      </c>
      <c r="MVM114" s="632" t="e">
        <f>(IF(MVM47-#REF!&lt;0,0,MVM47-#REF!)+#REF!)*1.21+IF($D$5="Koncesija",-MVM63*0.21,0)</f>
        <v>#REF!</v>
      </c>
      <c r="MVN114" s="632" t="e">
        <f>(IF(MVN47-#REF!&lt;0,0,MVN47-#REF!)+#REF!)*1.21+IF($D$5="Koncesija",-MVN63*0.21,0)</f>
        <v>#REF!</v>
      </c>
      <c r="MVO114" s="632" t="e">
        <f>(IF(MVO47-#REF!&lt;0,0,MVO47-#REF!)+#REF!)*1.21+IF($D$5="Koncesija",-MVO63*0.21,0)</f>
        <v>#REF!</v>
      </c>
      <c r="MVP114" s="632" t="e">
        <f>(IF(MVP47-#REF!&lt;0,0,MVP47-#REF!)+#REF!)*1.21+IF($D$5="Koncesija",-MVP63*0.21,0)</f>
        <v>#REF!</v>
      </c>
      <c r="MVQ114" s="632" t="e">
        <f>(IF(MVQ47-#REF!&lt;0,0,MVQ47-#REF!)+#REF!)*1.21+IF($D$5="Koncesija",-MVQ63*0.21,0)</f>
        <v>#REF!</v>
      </c>
      <c r="MVR114" s="632" t="e">
        <f>(IF(MVR47-#REF!&lt;0,0,MVR47-#REF!)+#REF!)*1.21+IF($D$5="Koncesija",-MVR63*0.21,0)</f>
        <v>#REF!</v>
      </c>
      <c r="MVS114" s="632" t="e">
        <f>(IF(MVS47-#REF!&lt;0,0,MVS47-#REF!)+#REF!)*1.21+IF($D$5="Koncesija",-MVS63*0.21,0)</f>
        <v>#REF!</v>
      </c>
      <c r="MVT114" s="632" t="e">
        <f>(IF(MVT47-#REF!&lt;0,0,MVT47-#REF!)+#REF!)*1.21+IF($D$5="Koncesija",-MVT63*0.21,0)</f>
        <v>#REF!</v>
      </c>
      <c r="MVU114" s="632" t="e">
        <f>(IF(MVU47-#REF!&lt;0,0,MVU47-#REF!)+#REF!)*1.21+IF($D$5="Koncesija",-MVU63*0.21,0)</f>
        <v>#REF!</v>
      </c>
      <c r="MVV114" s="632" t="e">
        <f>(IF(MVV47-#REF!&lt;0,0,MVV47-#REF!)+#REF!)*1.21+IF($D$5="Koncesija",-MVV63*0.21,0)</f>
        <v>#REF!</v>
      </c>
      <c r="MVW114" s="632" t="e">
        <f>(IF(MVW47-#REF!&lt;0,0,MVW47-#REF!)+#REF!)*1.21+IF($D$5="Koncesija",-MVW63*0.21,0)</f>
        <v>#REF!</v>
      </c>
      <c r="MVX114" s="632" t="e">
        <f>(IF(MVX47-#REF!&lt;0,0,MVX47-#REF!)+#REF!)*1.21+IF($D$5="Koncesija",-MVX63*0.21,0)</f>
        <v>#REF!</v>
      </c>
      <c r="MVY114" s="632" t="e">
        <f>(IF(MVY47-#REF!&lt;0,0,MVY47-#REF!)+#REF!)*1.21+IF($D$5="Koncesija",-MVY63*0.21,0)</f>
        <v>#REF!</v>
      </c>
      <c r="MVZ114" s="632" t="e">
        <f>(IF(MVZ47-#REF!&lt;0,0,MVZ47-#REF!)+#REF!)*1.21+IF($D$5="Koncesija",-MVZ63*0.21,0)</f>
        <v>#REF!</v>
      </c>
      <c r="MWA114" s="632" t="e">
        <f>(IF(MWA47-#REF!&lt;0,0,MWA47-#REF!)+#REF!)*1.21+IF($D$5="Koncesija",-MWA63*0.21,0)</f>
        <v>#REF!</v>
      </c>
      <c r="MWB114" s="632" t="e">
        <f>(IF(MWB47-#REF!&lt;0,0,MWB47-#REF!)+#REF!)*1.21+IF($D$5="Koncesija",-MWB63*0.21,0)</f>
        <v>#REF!</v>
      </c>
      <c r="MWC114" s="632" t="e">
        <f>(IF(MWC47-#REF!&lt;0,0,MWC47-#REF!)+#REF!)*1.21+IF($D$5="Koncesija",-MWC63*0.21,0)</f>
        <v>#REF!</v>
      </c>
      <c r="MWD114" s="632" t="e">
        <f>(IF(MWD47-#REF!&lt;0,0,MWD47-#REF!)+#REF!)*1.21+IF($D$5="Koncesija",-MWD63*0.21,0)</f>
        <v>#REF!</v>
      </c>
      <c r="MWE114" s="632" t="e">
        <f>(IF(MWE47-#REF!&lt;0,0,MWE47-#REF!)+#REF!)*1.21+IF($D$5="Koncesija",-MWE63*0.21,0)</f>
        <v>#REF!</v>
      </c>
      <c r="MWF114" s="632" t="e">
        <f>(IF(MWF47-#REF!&lt;0,0,MWF47-#REF!)+#REF!)*1.21+IF($D$5="Koncesija",-MWF63*0.21,0)</f>
        <v>#REF!</v>
      </c>
      <c r="MWG114" s="632" t="e">
        <f>(IF(MWG47-#REF!&lt;0,0,MWG47-#REF!)+#REF!)*1.21+IF($D$5="Koncesija",-MWG63*0.21,0)</f>
        <v>#REF!</v>
      </c>
      <c r="MWH114" s="632" t="e">
        <f>(IF(MWH47-#REF!&lt;0,0,MWH47-#REF!)+#REF!)*1.21+IF($D$5="Koncesija",-MWH63*0.21,0)</f>
        <v>#REF!</v>
      </c>
      <c r="MWI114" s="632" t="e">
        <f>(IF(MWI47-#REF!&lt;0,0,MWI47-#REF!)+#REF!)*1.21+IF($D$5="Koncesija",-MWI63*0.21,0)</f>
        <v>#REF!</v>
      </c>
      <c r="MWJ114" s="632" t="e">
        <f>(IF(MWJ47-#REF!&lt;0,0,MWJ47-#REF!)+#REF!)*1.21+IF($D$5="Koncesija",-MWJ63*0.21,0)</f>
        <v>#REF!</v>
      </c>
      <c r="MWK114" s="632" t="e">
        <f>(IF(MWK47-#REF!&lt;0,0,MWK47-#REF!)+#REF!)*1.21+IF($D$5="Koncesija",-MWK63*0.21,0)</f>
        <v>#REF!</v>
      </c>
      <c r="MWL114" s="632" t="e">
        <f>(IF(MWL47-#REF!&lt;0,0,MWL47-#REF!)+#REF!)*1.21+IF($D$5="Koncesija",-MWL63*0.21,0)</f>
        <v>#REF!</v>
      </c>
      <c r="MWM114" s="632" t="e">
        <f>(IF(MWM47-#REF!&lt;0,0,MWM47-#REF!)+#REF!)*1.21+IF($D$5="Koncesija",-MWM63*0.21,0)</f>
        <v>#REF!</v>
      </c>
      <c r="MWN114" s="632" t="e">
        <f>(IF(MWN47-#REF!&lt;0,0,MWN47-#REF!)+#REF!)*1.21+IF($D$5="Koncesija",-MWN63*0.21,0)</f>
        <v>#REF!</v>
      </c>
      <c r="MWO114" s="632" t="e">
        <f>(IF(MWO47-#REF!&lt;0,0,MWO47-#REF!)+#REF!)*1.21+IF($D$5="Koncesija",-MWO63*0.21,0)</f>
        <v>#REF!</v>
      </c>
      <c r="MWP114" s="632" t="e">
        <f>(IF(MWP47-#REF!&lt;0,0,MWP47-#REF!)+#REF!)*1.21+IF($D$5="Koncesija",-MWP63*0.21,0)</f>
        <v>#REF!</v>
      </c>
      <c r="MWQ114" s="632" t="e">
        <f>(IF(MWQ47-#REF!&lt;0,0,MWQ47-#REF!)+#REF!)*1.21+IF($D$5="Koncesija",-MWQ63*0.21,0)</f>
        <v>#REF!</v>
      </c>
      <c r="MWR114" s="632" t="e">
        <f>(IF(MWR47-#REF!&lt;0,0,MWR47-#REF!)+#REF!)*1.21+IF($D$5="Koncesija",-MWR63*0.21,0)</f>
        <v>#REF!</v>
      </c>
      <c r="MWS114" s="632" t="e">
        <f>(IF(MWS47-#REF!&lt;0,0,MWS47-#REF!)+#REF!)*1.21+IF($D$5="Koncesija",-MWS63*0.21,0)</f>
        <v>#REF!</v>
      </c>
      <c r="MWT114" s="632" t="e">
        <f>(IF(MWT47-#REF!&lt;0,0,MWT47-#REF!)+#REF!)*1.21+IF($D$5="Koncesija",-MWT63*0.21,0)</f>
        <v>#REF!</v>
      </c>
      <c r="MWU114" s="632" t="e">
        <f>(IF(MWU47-#REF!&lt;0,0,MWU47-#REF!)+#REF!)*1.21+IF($D$5="Koncesija",-MWU63*0.21,0)</f>
        <v>#REF!</v>
      </c>
      <c r="MWV114" s="632" t="e">
        <f>(IF(MWV47-#REF!&lt;0,0,MWV47-#REF!)+#REF!)*1.21+IF($D$5="Koncesija",-MWV63*0.21,0)</f>
        <v>#REF!</v>
      </c>
      <c r="MWW114" s="632" t="e">
        <f>(IF(MWW47-#REF!&lt;0,0,MWW47-#REF!)+#REF!)*1.21+IF($D$5="Koncesija",-MWW63*0.21,0)</f>
        <v>#REF!</v>
      </c>
      <c r="MWX114" s="632" t="e">
        <f>(IF(MWX47-#REF!&lt;0,0,MWX47-#REF!)+#REF!)*1.21+IF($D$5="Koncesija",-MWX63*0.21,0)</f>
        <v>#REF!</v>
      </c>
      <c r="MWY114" s="632" t="e">
        <f>(IF(MWY47-#REF!&lt;0,0,MWY47-#REF!)+#REF!)*1.21+IF($D$5="Koncesija",-MWY63*0.21,0)</f>
        <v>#REF!</v>
      </c>
      <c r="MWZ114" s="632" t="e">
        <f>(IF(MWZ47-#REF!&lt;0,0,MWZ47-#REF!)+#REF!)*1.21+IF($D$5="Koncesija",-MWZ63*0.21,0)</f>
        <v>#REF!</v>
      </c>
      <c r="MXA114" s="632" t="e">
        <f>(IF(MXA47-#REF!&lt;0,0,MXA47-#REF!)+#REF!)*1.21+IF($D$5="Koncesija",-MXA63*0.21,0)</f>
        <v>#REF!</v>
      </c>
      <c r="MXB114" s="632" t="e">
        <f>(IF(MXB47-#REF!&lt;0,0,MXB47-#REF!)+#REF!)*1.21+IF($D$5="Koncesija",-MXB63*0.21,0)</f>
        <v>#REF!</v>
      </c>
      <c r="MXC114" s="632" t="e">
        <f>(IF(MXC47-#REF!&lt;0,0,MXC47-#REF!)+#REF!)*1.21+IF($D$5="Koncesija",-MXC63*0.21,0)</f>
        <v>#REF!</v>
      </c>
      <c r="MXD114" s="632" t="e">
        <f>(IF(MXD47-#REF!&lt;0,0,MXD47-#REF!)+#REF!)*1.21+IF($D$5="Koncesija",-MXD63*0.21,0)</f>
        <v>#REF!</v>
      </c>
      <c r="MXE114" s="632" t="e">
        <f>(IF(MXE47-#REF!&lt;0,0,MXE47-#REF!)+#REF!)*1.21+IF($D$5="Koncesija",-MXE63*0.21,0)</f>
        <v>#REF!</v>
      </c>
      <c r="MXF114" s="632" t="e">
        <f>(IF(MXF47-#REF!&lt;0,0,MXF47-#REF!)+#REF!)*1.21+IF($D$5="Koncesija",-MXF63*0.21,0)</f>
        <v>#REF!</v>
      </c>
      <c r="MXG114" s="632" t="e">
        <f>(IF(MXG47-#REF!&lt;0,0,MXG47-#REF!)+#REF!)*1.21+IF($D$5="Koncesija",-MXG63*0.21,0)</f>
        <v>#REF!</v>
      </c>
      <c r="MXH114" s="632" t="e">
        <f>(IF(MXH47-#REF!&lt;0,0,MXH47-#REF!)+#REF!)*1.21+IF($D$5="Koncesija",-MXH63*0.21,0)</f>
        <v>#REF!</v>
      </c>
      <c r="MXI114" s="632" t="e">
        <f>(IF(MXI47-#REF!&lt;0,0,MXI47-#REF!)+#REF!)*1.21+IF($D$5="Koncesija",-MXI63*0.21,0)</f>
        <v>#REF!</v>
      </c>
      <c r="MXJ114" s="632" t="e">
        <f>(IF(MXJ47-#REF!&lt;0,0,MXJ47-#REF!)+#REF!)*1.21+IF($D$5="Koncesija",-MXJ63*0.21,0)</f>
        <v>#REF!</v>
      </c>
      <c r="MXK114" s="632" t="e">
        <f>(IF(MXK47-#REF!&lt;0,0,MXK47-#REF!)+#REF!)*1.21+IF($D$5="Koncesija",-MXK63*0.21,0)</f>
        <v>#REF!</v>
      </c>
      <c r="MXL114" s="632" t="e">
        <f>(IF(MXL47-#REF!&lt;0,0,MXL47-#REF!)+#REF!)*1.21+IF($D$5="Koncesija",-MXL63*0.21,0)</f>
        <v>#REF!</v>
      </c>
      <c r="MXM114" s="632" t="e">
        <f>(IF(MXM47-#REF!&lt;0,0,MXM47-#REF!)+#REF!)*1.21+IF($D$5="Koncesija",-MXM63*0.21,0)</f>
        <v>#REF!</v>
      </c>
      <c r="MXN114" s="632" t="e">
        <f>(IF(MXN47-#REF!&lt;0,0,MXN47-#REF!)+#REF!)*1.21+IF($D$5="Koncesija",-MXN63*0.21,0)</f>
        <v>#REF!</v>
      </c>
      <c r="MXO114" s="632" t="e">
        <f>(IF(MXO47-#REF!&lt;0,0,MXO47-#REF!)+#REF!)*1.21+IF($D$5="Koncesija",-MXO63*0.21,0)</f>
        <v>#REF!</v>
      </c>
      <c r="MXP114" s="632" t="e">
        <f>(IF(MXP47-#REF!&lt;0,0,MXP47-#REF!)+#REF!)*1.21+IF($D$5="Koncesija",-MXP63*0.21,0)</f>
        <v>#REF!</v>
      </c>
      <c r="MXQ114" s="632" t="e">
        <f>(IF(MXQ47-#REF!&lt;0,0,MXQ47-#REF!)+#REF!)*1.21+IF($D$5="Koncesija",-MXQ63*0.21,0)</f>
        <v>#REF!</v>
      </c>
      <c r="MXR114" s="632" t="e">
        <f>(IF(MXR47-#REF!&lt;0,0,MXR47-#REF!)+#REF!)*1.21+IF($D$5="Koncesija",-MXR63*0.21,0)</f>
        <v>#REF!</v>
      </c>
      <c r="MXS114" s="632" t="e">
        <f>(IF(MXS47-#REF!&lt;0,0,MXS47-#REF!)+#REF!)*1.21+IF($D$5="Koncesija",-MXS63*0.21,0)</f>
        <v>#REF!</v>
      </c>
      <c r="MXT114" s="632" t="e">
        <f>(IF(MXT47-#REF!&lt;0,0,MXT47-#REF!)+#REF!)*1.21+IF($D$5="Koncesija",-MXT63*0.21,0)</f>
        <v>#REF!</v>
      </c>
      <c r="MXU114" s="632" t="e">
        <f>(IF(MXU47-#REF!&lt;0,0,MXU47-#REF!)+#REF!)*1.21+IF($D$5="Koncesija",-MXU63*0.21,0)</f>
        <v>#REF!</v>
      </c>
      <c r="MXV114" s="632" t="e">
        <f>(IF(MXV47-#REF!&lt;0,0,MXV47-#REF!)+#REF!)*1.21+IF($D$5="Koncesija",-MXV63*0.21,0)</f>
        <v>#REF!</v>
      </c>
      <c r="MXW114" s="632" t="e">
        <f>(IF(MXW47-#REF!&lt;0,0,MXW47-#REF!)+#REF!)*1.21+IF($D$5="Koncesija",-MXW63*0.21,0)</f>
        <v>#REF!</v>
      </c>
      <c r="MXX114" s="632" t="e">
        <f>(IF(MXX47-#REF!&lt;0,0,MXX47-#REF!)+#REF!)*1.21+IF($D$5="Koncesija",-MXX63*0.21,0)</f>
        <v>#REF!</v>
      </c>
      <c r="MXY114" s="632" t="e">
        <f>(IF(MXY47-#REF!&lt;0,0,MXY47-#REF!)+#REF!)*1.21+IF($D$5="Koncesija",-MXY63*0.21,0)</f>
        <v>#REF!</v>
      </c>
      <c r="MXZ114" s="632" t="e">
        <f>(IF(MXZ47-#REF!&lt;0,0,MXZ47-#REF!)+#REF!)*1.21+IF($D$5="Koncesija",-MXZ63*0.21,0)</f>
        <v>#REF!</v>
      </c>
      <c r="MYA114" s="632" t="e">
        <f>(IF(MYA47-#REF!&lt;0,0,MYA47-#REF!)+#REF!)*1.21+IF($D$5="Koncesija",-MYA63*0.21,0)</f>
        <v>#REF!</v>
      </c>
      <c r="MYB114" s="632" t="e">
        <f>(IF(MYB47-#REF!&lt;0,0,MYB47-#REF!)+#REF!)*1.21+IF($D$5="Koncesija",-MYB63*0.21,0)</f>
        <v>#REF!</v>
      </c>
      <c r="MYC114" s="632" t="e">
        <f>(IF(MYC47-#REF!&lt;0,0,MYC47-#REF!)+#REF!)*1.21+IF($D$5="Koncesija",-MYC63*0.21,0)</f>
        <v>#REF!</v>
      </c>
      <c r="MYD114" s="632" t="e">
        <f>(IF(MYD47-#REF!&lt;0,0,MYD47-#REF!)+#REF!)*1.21+IF($D$5="Koncesija",-MYD63*0.21,0)</f>
        <v>#REF!</v>
      </c>
      <c r="MYE114" s="632" t="e">
        <f>(IF(MYE47-#REF!&lt;0,0,MYE47-#REF!)+#REF!)*1.21+IF($D$5="Koncesija",-MYE63*0.21,0)</f>
        <v>#REF!</v>
      </c>
      <c r="MYF114" s="632" t="e">
        <f>(IF(MYF47-#REF!&lt;0,0,MYF47-#REF!)+#REF!)*1.21+IF($D$5="Koncesija",-MYF63*0.21,0)</f>
        <v>#REF!</v>
      </c>
      <c r="MYG114" s="632" t="e">
        <f>(IF(MYG47-#REF!&lt;0,0,MYG47-#REF!)+#REF!)*1.21+IF($D$5="Koncesija",-MYG63*0.21,0)</f>
        <v>#REF!</v>
      </c>
      <c r="MYH114" s="632" t="e">
        <f>(IF(MYH47-#REF!&lt;0,0,MYH47-#REF!)+#REF!)*1.21+IF($D$5="Koncesija",-MYH63*0.21,0)</f>
        <v>#REF!</v>
      </c>
      <c r="MYI114" s="632" t="e">
        <f>(IF(MYI47-#REF!&lt;0,0,MYI47-#REF!)+#REF!)*1.21+IF($D$5="Koncesija",-MYI63*0.21,0)</f>
        <v>#REF!</v>
      </c>
      <c r="MYJ114" s="632" t="e">
        <f>(IF(MYJ47-#REF!&lt;0,0,MYJ47-#REF!)+#REF!)*1.21+IF($D$5="Koncesija",-MYJ63*0.21,0)</f>
        <v>#REF!</v>
      </c>
      <c r="MYK114" s="632" t="e">
        <f>(IF(MYK47-#REF!&lt;0,0,MYK47-#REF!)+#REF!)*1.21+IF($D$5="Koncesija",-MYK63*0.21,0)</f>
        <v>#REF!</v>
      </c>
      <c r="MYL114" s="632" t="e">
        <f>(IF(MYL47-#REF!&lt;0,0,MYL47-#REF!)+#REF!)*1.21+IF($D$5="Koncesija",-MYL63*0.21,0)</f>
        <v>#REF!</v>
      </c>
      <c r="MYM114" s="632" t="e">
        <f>(IF(MYM47-#REF!&lt;0,0,MYM47-#REF!)+#REF!)*1.21+IF($D$5="Koncesija",-MYM63*0.21,0)</f>
        <v>#REF!</v>
      </c>
      <c r="MYN114" s="632" t="e">
        <f>(IF(MYN47-#REF!&lt;0,0,MYN47-#REF!)+#REF!)*1.21+IF($D$5="Koncesija",-MYN63*0.21,0)</f>
        <v>#REF!</v>
      </c>
      <c r="MYO114" s="632" t="e">
        <f>(IF(MYO47-#REF!&lt;0,0,MYO47-#REF!)+#REF!)*1.21+IF($D$5="Koncesija",-MYO63*0.21,0)</f>
        <v>#REF!</v>
      </c>
      <c r="MYP114" s="632" t="e">
        <f>(IF(MYP47-#REF!&lt;0,0,MYP47-#REF!)+#REF!)*1.21+IF($D$5="Koncesija",-MYP63*0.21,0)</f>
        <v>#REF!</v>
      </c>
      <c r="MYQ114" s="632" t="e">
        <f>(IF(MYQ47-#REF!&lt;0,0,MYQ47-#REF!)+#REF!)*1.21+IF($D$5="Koncesija",-MYQ63*0.21,0)</f>
        <v>#REF!</v>
      </c>
      <c r="MYR114" s="632" t="e">
        <f>(IF(MYR47-#REF!&lt;0,0,MYR47-#REF!)+#REF!)*1.21+IF($D$5="Koncesija",-MYR63*0.21,0)</f>
        <v>#REF!</v>
      </c>
      <c r="MYS114" s="632" t="e">
        <f>(IF(MYS47-#REF!&lt;0,0,MYS47-#REF!)+#REF!)*1.21+IF($D$5="Koncesija",-MYS63*0.21,0)</f>
        <v>#REF!</v>
      </c>
      <c r="MYT114" s="632" t="e">
        <f>(IF(MYT47-#REF!&lt;0,0,MYT47-#REF!)+#REF!)*1.21+IF($D$5="Koncesija",-MYT63*0.21,0)</f>
        <v>#REF!</v>
      </c>
      <c r="MYU114" s="632" t="e">
        <f>(IF(MYU47-#REF!&lt;0,0,MYU47-#REF!)+#REF!)*1.21+IF($D$5="Koncesija",-MYU63*0.21,0)</f>
        <v>#REF!</v>
      </c>
      <c r="MYV114" s="632" t="e">
        <f>(IF(MYV47-#REF!&lt;0,0,MYV47-#REF!)+#REF!)*1.21+IF($D$5="Koncesija",-MYV63*0.21,0)</f>
        <v>#REF!</v>
      </c>
      <c r="MYW114" s="632" t="e">
        <f>(IF(MYW47-#REF!&lt;0,0,MYW47-#REF!)+#REF!)*1.21+IF($D$5="Koncesija",-MYW63*0.21,0)</f>
        <v>#REF!</v>
      </c>
      <c r="MYX114" s="632" t="e">
        <f>(IF(MYX47-#REF!&lt;0,0,MYX47-#REF!)+#REF!)*1.21+IF($D$5="Koncesija",-MYX63*0.21,0)</f>
        <v>#REF!</v>
      </c>
      <c r="MYY114" s="632" t="e">
        <f>(IF(MYY47-#REF!&lt;0,0,MYY47-#REF!)+#REF!)*1.21+IF($D$5="Koncesija",-MYY63*0.21,0)</f>
        <v>#REF!</v>
      </c>
      <c r="MYZ114" s="632" t="e">
        <f>(IF(MYZ47-#REF!&lt;0,0,MYZ47-#REF!)+#REF!)*1.21+IF($D$5="Koncesija",-MYZ63*0.21,0)</f>
        <v>#REF!</v>
      </c>
      <c r="MZA114" s="632" t="e">
        <f>(IF(MZA47-#REF!&lt;0,0,MZA47-#REF!)+#REF!)*1.21+IF($D$5="Koncesija",-MZA63*0.21,0)</f>
        <v>#REF!</v>
      </c>
      <c r="MZB114" s="632" t="e">
        <f>(IF(MZB47-#REF!&lt;0,0,MZB47-#REF!)+#REF!)*1.21+IF($D$5="Koncesija",-MZB63*0.21,0)</f>
        <v>#REF!</v>
      </c>
      <c r="MZC114" s="632" t="e">
        <f>(IF(MZC47-#REF!&lt;0,0,MZC47-#REF!)+#REF!)*1.21+IF($D$5="Koncesija",-MZC63*0.21,0)</f>
        <v>#REF!</v>
      </c>
      <c r="MZD114" s="632" t="e">
        <f>(IF(MZD47-#REF!&lt;0,0,MZD47-#REF!)+#REF!)*1.21+IF($D$5="Koncesija",-MZD63*0.21,0)</f>
        <v>#REF!</v>
      </c>
      <c r="MZE114" s="632" t="e">
        <f>(IF(MZE47-#REF!&lt;0,0,MZE47-#REF!)+#REF!)*1.21+IF($D$5="Koncesija",-MZE63*0.21,0)</f>
        <v>#REF!</v>
      </c>
      <c r="MZF114" s="632" t="e">
        <f>(IF(MZF47-#REF!&lt;0,0,MZF47-#REF!)+#REF!)*1.21+IF($D$5="Koncesija",-MZF63*0.21,0)</f>
        <v>#REF!</v>
      </c>
      <c r="MZG114" s="632" t="e">
        <f>(IF(MZG47-#REF!&lt;0,0,MZG47-#REF!)+#REF!)*1.21+IF($D$5="Koncesija",-MZG63*0.21,0)</f>
        <v>#REF!</v>
      </c>
      <c r="MZH114" s="632" t="e">
        <f>(IF(MZH47-#REF!&lt;0,0,MZH47-#REF!)+#REF!)*1.21+IF($D$5="Koncesija",-MZH63*0.21,0)</f>
        <v>#REF!</v>
      </c>
      <c r="MZI114" s="632" t="e">
        <f>(IF(MZI47-#REF!&lt;0,0,MZI47-#REF!)+#REF!)*1.21+IF($D$5="Koncesija",-MZI63*0.21,0)</f>
        <v>#REF!</v>
      </c>
      <c r="MZJ114" s="632" t="e">
        <f>(IF(MZJ47-#REF!&lt;0,0,MZJ47-#REF!)+#REF!)*1.21+IF($D$5="Koncesija",-MZJ63*0.21,0)</f>
        <v>#REF!</v>
      </c>
      <c r="MZK114" s="632" t="e">
        <f>(IF(MZK47-#REF!&lt;0,0,MZK47-#REF!)+#REF!)*1.21+IF($D$5="Koncesija",-MZK63*0.21,0)</f>
        <v>#REF!</v>
      </c>
      <c r="MZL114" s="632" t="e">
        <f>(IF(MZL47-#REF!&lt;0,0,MZL47-#REF!)+#REF!)*1.21+IF($D$5="Koncesija",-MZL63*0.21,0)</f>
        <v>#REF!</v>
      </c>
      <c r="MZM114" s="632" t="e">
        <f>(IF(MZM47-#REF!&lt;0,0,MZM47-#REF!)+#REF!)*1.21+IF($D$5="Koncesija",-MZM63*0.21,0)</f>
        <v>#REF!</v>
      </c>
      <c r="MZN114" s="632" t="e">
        <f>(IF(MZN47-#REF!&lt;0,0,MZN47-#REF!)+#REF!)*1.21+IF($D$5="Koncesija",-MZN63*0.21,0)</f>
        <v>#REF!</v>
      </c>
      <c r="MZO114" s="632" t="e">
        <f>(IF(MZO47-#REF!&lt;0,0,MZO47-#REF!)+#REF!)*1.21+IF($D$5="Koncesija",-MZO63*0.21,0)</f>
        <v>#REF!</v>
      </c>
      <c r="MZP114" s="632" t="e">
        <f>(IF(MZP47-#REF!&lt;0,0,MZP47-#REF!)+#REF!)*1.21+IF($D$5="Koncesija",-MZP63*0.21,0)</f>
        <v>#REF!</v>
      </c>
      <c r="MZQ114" s="632" t="e">
        <f>(IF(MZQ47-#REF!&lt;0,0,MZQ47-#REF!)+#REF!)*1.21+IF($D$5="Koncesija",-MZQ63*0.21,0)</f>
        <v>#REF!</v>
      </c>
      <c r="MZR114" s="632" t="e">
        <f>(IF(MZR47-#REF!&lt;0,0,MZR47-#REF!)+#REF!)*1.21+IF($D$5="Koncesija",-MZR63*0.21,0)</f>
        <v>#REF!</v>
      </c>
      <c r="MZS114" s="632" t="e">
        <f>(IF(MZS47-#REF!&lt;0,0,MZS47-#REF!)+#REF!)*1.21+IF($D$5="Koncesija",-MZS63*0.21,0)</f>
        <v>#REF!</v>
      </c>
      <c r="MZT114" s="632" t="e">
        <f>(IF(MZT47-#REF!&lt;0,0,MZT47-#REF!)+#REF!)*1.21+IF($D$5="Koncesija",-MZT63*0.21,0)</f>
        <v>#REF!</v>
      </c>
      <c r="MZU114" s="632" t="e">
        <f>(IF(MZU47-#REF!&lt;0,0,MZU47-#REF!)+#REF!)*1.21+IF($D$5="Koncesija",-MZU63*0.21,0)</f>
        <v>#REF!</v>
      </c>
      <c r="MZV114" s="632" t="e">
        <f>(IF(MZV47-#REF!&lt;0,0,MZV47-#REF!)+#REF!)*1.21+IF($D$5="Koncesija",-MZV63*0.21,0)</f>
        <v>#REF!</v>
      </c>
      <c r="MZW114" s="632" t="e">
        <f>(IF(MZW47-#REF!&lt;0,0,MZW47-#REF!)+#REF!)*1.21+IF($D$5="Koncesija",-MZW63*0.21,0)</f>
        <v>#REF!</v>
      </c>
      <c r="MZX114" s="632" t="e">
        <f>(IF(MZX47-#REF!&lt;0,0,MZX47-#REF!)+#REF!)*1.21+IF($D$5="Koncesija",-MZX63*0.21,0)</f>
        <v>#REF!</v>
      </c>
      <c r="MZY114" s="632" t="e">
        <f>(IF(MZY47-#REF!&lt;0,0,MZY47-#REF!)+#REF!)*1.21+IF($D$5="Koncesija",-MZY63*0.21,0)</f>
        <v>#REF!</v>
      </c>
      <c r="MZZ114" s="632" t="e">
        <f>(IF(MZZ47-#REF!&lt;0,0,MZZ47-#REF!)+#REF!)*1.21+IF($D$5="Koncesija",-MZZ63*0.21,0)</f>
        <v>#REF!</v>
      </c>
      <c r="NAA114" s="632" t="e">
        <f>(IF(NAA47-#REF!&lt;0,0,NAA47-#REF!)+#REF!)*1.21+IF($D$5="Koncesija",-NAA63*0.21,0)</f>
        <v>#REF!</v>
      </c>
      <c r="NAB114" s="632" t="e">
        <f>(IF(NAB47-#REF!&lt;0,0,NAB47-#REF!)+#REF!)*1.21+IF($D$5="Koncesija",-NAB63*0.21,0)</f>
        <v>#REF!</v>
      </c>
      <c r="NAC114" s="632" t="e">
        <f>(IF(NAC47-#REF!&lt;0,0,NAC47-#REF!)+#REF!)*1.21+IF($D$5="Koncesija",-NAC63*0.21,0)</f>
        <v>#REF!</v>
      </c>
      <c r="NAD114" s="632" t="e">
        <f>(IF(NAD47-#REF!&lt;0,0,NAD47-#REF!)+#REF!)*1.21+IF($D$5="Koncesija",-NAD63*0.21,0)</f>
        <v>#REF!</v>
      </c>
      <c r="NAE114" s="632" t="e">
        <f>(IF(NAE47-#REF!&lt;0,0,NAE47-#REF!)+#REF!)*1.21+IF($D$5="Koncesija",-NAE63*0.21,0)</f>
        <v>#REF!</v>
      </c>
      <c r="NAF114" s="632" t="e">
        <f>(IF(NAF47-#REF!&lt;0,0,NAF47-#REF!)+#REF!)*1.21+IF($D$5="Koncesija",-NAF63*0.21,0)</f>
        <v>#REF!</v>
      </c>
      <c r="NAG114" s="632" t="e">
        <f>(IF(NAG47-#REF!&lt;0,0,NAG47-#REF!)+#REF!)*1.21+IF($D$5="Koncesija",-NAG63*0.21,0)</f>
        <v>#REF!</v>
      </c>
      <c r="NAH114" s="632" t="e">
        <f>(IF(NAH47-#REF!&lt;0,0,NAH47-#REF!)+#REF!)*1.21+IF($D$5="Koncesija",-NAH63*0.21,0)</f>
        <v>#REF!</v>
      </c>
      <c r="NAI114" s="632" t="e">
        <f>(IF(NAI47-#REF!&lt;0,0,NAI47-#REF!)+#REF!)*1.21+IF($D$5="Koncesija",-NAI63*0.21,0)</f>
        <v>#REF!</v>
      </c>
      <c r="NAJ114" s="632" t="e">
        <f>(IF(NAJ47-#REF!&lt;0,0,NAJ47-#REF!)+#REF!)*1.21+IF($D$5="Koncesija",-NAJ63*0.21,0)</f>
        <v>#REF!</v>
      </c>
      <c r="NAK114" s="632" t="e">
        <f>(IF(NAK47-#REF!&lt;0,0,NAK47-#REF!)+#REF!)*1.21+IF($D$5="Koncesija",-NAK63*0.21,0)</f>
        <v>#REF!</v>
      </c>
      <c r="NAL114" s="632" t="e">
        <f>(IF(NAL47-#REF!&lt;0,0,NAL47-#REF!)+#REF!)*1.21+IF($D$5="Koncesija",-NAL63*0.21,0)</f>
        <v>#REF!</v>
      </c>
      <c r="NAM114" s="632" t="e">
        <f>(IF(NAM47-#REF!&lt;0,0,NAM47-#REF!)+#REF!)*1.21+IF($D$5="Koncesija",-NAM63*0.21,0)</f>
        <v>#REF!</v>
      </c>
      <c r="NAN114" s="632" t="e">
        <f>(IF(NAN47-#REF!&lt;0,0,NAN47-#REF!)+#REF!)*1.21+IF($D$5="Koncesija",-NAN63*0.21,0)</f>
        <v>#REF!</v>
      </c>
      <c r="NAO114" s="632" t="e">
        <f>(IF(NAO47-#REF!&lt;0,0,NAO47-#REF!)+#REF!)*1.21+IF($D$5="Koncesija",-NAO63*0.21,0)</f>
        <v>#REF!</v>
      </c>
      <c r="NAP114" s="632" t="e">
        <f>(IF(NAP47-#REF!&lt;0,0,NAP47-#REF!)+#REF!)*1.21+IF($D$5="Koncesija",-NAP63*0.21,0)</f>
        <v>#REF!</v>
      </c>
      <c r="NAQ114" s="632" t="e">
        <f>(IF(NAQ47-#REF!&lt;0,0,NAQ47-#REF!)+#REF!)*1.21+IF($D$5="Koncesija",-NAQ63*0.21,0)</f>
        <v>#REF!</v>
      </c>
      <c r="NAR114" s="632" t="e">
        <f>(IF(NAR47-#REF!&lt;0,0,NAR47-#REF!)+#REF!)*1.21+IF($D$5="Koncesija",-NAR63*0.21,0)</f>
        <v>#REF!</v>
      </c>
      <c r="NAS114" s="632" t="e">
        <f>(IF(NAS47-#REF!&lt;0,0,NAS47-#REF!)+#REF!)*1.21+IF($D$5="Koncesija",-NAS63*0.21,0)</f>
        <v>#REF!</v>
      </c>
      <c r="NAT114" s="632" t="e">
        <f>(IF(NAT47-#REF!&lt;0,0,NAT47-#REF!)+#REF!)*1.21+IF($D$5="Koncesija",-NAT63*0.21,0)</f>
        <v>#REF!</v>
      </c>
      <c r="NAU114" s="632" t="e">
        <f>(IF(NAU47-#REF!&lt;0,0,NAU47-#REF!)+#REF!)*1.21+IF($D$5="Koncesija",-NAU63*0.21,0)</f>
        <v>#REF!</v>
      </c>
      <c r="NAV114" s="632" t="e">
        <f>(IF(NAV47-#REF!&lt;0,0,NAV47-#REF!)+#REF!)*1.21+IF($D$5="Koncesija",-NAV63*0.21,0)</f>
        <v>#REF!</v>
      </c>
      <c r="NAW114" s="632" t="e">
        <f>(IF(NAW47-#REF!&lt;0,0,NAW47-#REF!)+#REF!)*1.21+IF($D$5="Koncesija",-NAW63*0.21,0)</f>
        <v>#REF!</v>
      </c>
      <c r="NAX114" s="632" t="e">
        <f>(IF(NAX47-#REF!&lt;0,0,NAX47-#REF!)+#REF!)*1.21+IF($D$5="Koncesija",-NAX63*0.21,0)</f>
        <v>#REF!</v>
      </c>
      <c r="NAY114" s="632" t="e">
        <f>(IF(NAY47-#REF!&lt;0,0,NAY47-#REF!)+#REF!)*1.21+IF($D$5="Koncesija",-NAY63*0.21,0)</f>
        <v>#REF!</v>
      </c>
      <c r="NAZ114" s="632" t="e">
        <f>(IF(NAZ47-#REF!&lt;0,0,NAZ47-#REF!)+#REF!)*1.21+IF($D$5="Koncesija",-NAZ63*0.21,0)</f>
        <v>#REF!</v>
      </c>
      <c r="NBA114" s="632" t="e">
        <f>(IF(NBA47-#REF!&lt;0,0,NBA47-#REF!)+#REF!)*1.21+IF($D$5="Koncesija",-NBA63*0.21,0)</f>
        <v>#REF!</v>
      </c>
      <c r="NBB114" s="632" t="e">
        <f>(IF(NBB47-#REF!&lt;0,0,NBB47-#REF!)+#REF!)*1.21+IF($D$5="Koncesija",-NBB63*0.21,0)</f>
        <v>#REF!</v>
      </c>
      <c r="NBC114" s="632" t="e">
        <f>(IF(NBC47-#REF!&lt;0,0,NBC47-#REF!)+#REF!)*1.21+IF($D$5="Koncesija",-NBC63*0.21,0)</f>
        <v>#REF!</v>
      </c>
      <c r="NBD114" s="632" t="e">
        <f>(IF(NBD47-#REF!&lt;0,0,NBD47-#REF!)+#REF!)*1.21+IF($D$5="Koncesija",-NBD63*0.21,0)</f>
        <v>#REF!</v>
      </c>
      <c r="NBE114" s="632" t="e">
        <f>(IF(NBE47-#REF!&lt;0,0,NBE47-#REF!)+#REF!)*1.21+IF($D$5="Koncesija",-NBE63*0.21,0)</f>
        <v>#REF!</v>
      </c>
      <c r="NBF114" s="632" t="e">
        <f>(IF(NBF47-#REF!&lt;0,0,NBF47-#REF!)+#REF!)*1.21+IF($D$5="Koncesija",-NBF63*0.21,0)</f>
        <v>#REF!</v>
      </c>
      <c r="NBG114" s="632" t="e">
        <f>(IF(NBG47-#REF!&lt;0,0,NBG47-#REF!)+#REF!)*1.21+IF($D$5="Koncesija",-NBG63*0.21,0)</f>
        <v>#REF!</v>
      </c>
      <c r="NBH114" s="632" t="e">
        <f>(IF(NBH47-#REF!&lt;0,0,NBH47-#REF!)+#REF!)*1.21+IF($D$5="Koncesija",-NBH63*0.21,0)</f>
        <v>#REF!</v>
      </c>
      <c r="NBI114" s="632" t="e">
        <f>(IF(NBI47-#REF!&lt;0,0,NBI47-#REF!)+#REF!)*1.21+IF($D$5="Koncesija",-NBI63*0.21,0)</f>
        <v>#REF!</v>
      </c>
      <c r="NBJ114" s="632" t="e">
        <f>(IF(NBJ47-#REF!&lt;0,0,NBJ47-#REF!)+#REF!)*1.21+IF($D$5="Koncesija",-NBJ63*0.21,0)</f>
        <v>#REF!</v>
      </c>
      <c r="NBK114" s="632" t="e">
        <f>(IF(NBK47-#REF!&lt;0,0,NBK47-#REF!)+#REF!)*1.21+IF($D$5="Koncesija",-NBK63*0.21,0)</f>
        <v>#REF!</v>
      </c>
      <c r="NBL114" s="632" t="e">
        <f>(IF(NBL47-#REF!&lt;0,0,NBL47-#REF!)+#REF!)*1.21+IF($D$5="Koncesija",-NBL63*0.21,0)</f>
        <v>#REF!</v>
      </c>
      <c r="NBM114" s="632" t="e">
        <f>(IF(NBM47-#REF!&lt;0,0,NBM47-#REF!)+#REF!)*1.21+IF($D$5="Koncesija",-NBM63*0.21,0)</f>
        <v>#REF!</v>
      </c>
      <c r="NBN114" s="632" t="e">
        <f>(IF(NBN47-#REF!&lt;0,0,NBN47-#REF!)+#REF!)*1.21+IF($D$5="Koncesija",-NBN63*0.21,0)</f>
        <v>#REF!</v>
      </c>
      <c r="NBO114" s="632" t="e">
        <f>(IF(NBO47-#REF!&lt;0,0,NBO47-#REF!)+#REF!)*1.21+IF($D$5="Koncesija",-NBO63*0.21,0)</f>
        <v>#REF!</v>
      </c>
      <c r="NBP114" s="632" t="e">
        <f>(IF(NBP47-#REF!&lt;0,0,NBP47-#REF!)+#REF!)*1.21+IF($D$5="Koncesija",-NBP63*0.21,0)</f>
        <v>#REF!</v>
      </c>
      <c r="NBQ114" s="632" t="e">
        <f>(IF(NBQ47-#REF!&lt;0,0,NBQ47-#REF!)+#REF!)*1.21+IF($D$5="Koncesija",-NBQ63*0.21,0)</f>
        <v>#REF!</v>
      </c>
      <c r="NBR114" s="632" t="e">
        <f>(IF(NBR47-#REF!&lt;0,0,NBR47-#REF!)+#REF!)*1.21+IF($D$5="Koncesija",-NBR63*0.21,0)</f>
        <v>#REF!</v>
      </c>
      <c r="NBS114" s="632" t="e">
        <f>(IF(NBS47-#REF!&lt;0,0,NBS47-#REF!)+#REF!)*1.21+IF($D$5="Koncesija",-NBS63*0.21,0)</f>
        <v>#REF!</v>
      </c>
      <c r="NBT114" s="632" t="e">
        <f>(IF(NBT47-#REF!&lt;0,0,NBT47-#REF!)+#REF!)*1.21+IF($D$5="Koncesija",-NBT63*0.21,0)</f>
        <v>#REF!</v>
      </c>
      <c r="NBU114" s="632" t="e">
        <f>(IF(NBU47-#REF!&lt;0,0,NBU47-#REF!)+#REF!)*1.21+IF($D$5="Koncesija",-NBU63*0.21,0)</f>
        <v>#REF!</v>
      </c>
      <c r="NBV114" s="632" t="e">
        <f>(IF(NBV47-#REF!&lt;0,0,NBV47-#REF!)+#REF!)*1.21+IF($D$5="Koncesija",-NBV63*0.21,0)</f>
        <v>#REF!</v>
      </c>
      <c r="NBW114" s="632" t="e">
        <f>(IF(NBW47-#REF!&lt;0,0,NBW47-#REF!)+#REF!)*1.21+IF($D$5="Koncesija",-NBW63*0.21,0)</f>
        <v>#REF!</v>
      </c>
      <c r="NBX114" s="632" t="e">
        <f>(IF(NBX47-#REF!&lt;0,0,NBX47-#REF!)+#REF!)*1.21+IF($D$5="Koncesija",-NBX63*0.21,0)</f>
        <v>#REF!</v>
      </c>
      <c r="NBY114" s="632" t="e">
        <f>(IF(NBY47-#REF!&lt;0,0,NBY47-#REF!)+#REF!)*1.21+IF($D$5="Koncesija",-NBY63*0.21,0)</f>
        <v>#REF!</v>
      </c>
      <c r="NBZ114" s="632" t="e">
        <f>(IF(NBZ47-#REF!&lt;0,0,NBZ47-#REF!)+#REF!)*1.21+IF($D$5="Koncesija",-NBZ63*0.21,0)</f>
        <v>#REF!</v>
      </c>
      <c r="NCA114" s="632" t="e">
        <f>(IF(NCA47-#REF!&lt;0,0,NCA47-#REF!)+#REF!)*1.21+IF($D$5="Koncesija",-NCA63*0.21,0)</f>
        <v>#REF!</v>
      </c>
      <c r="NCB114" s="632" t="e">
        <f>(IF(NCB47-#REF!&lt;0,0,NCB47-#REF!)+#REF!)*1.21+IF($D$5="Koncesija",-NCB63*0.21,0)</f>
        <v>#REF!</v>
      </c>
      <c r="NCC114" s="632" t="e">
        <f>(IF(NCC47-#REF!&lt;0,0,NCC47-#REF!)+#REF!)*1.21+IF($D$5="Koncesija",-NCC63*0.21,0)</f>
        <v>#REF!</v>
      </c>
      <c r="NCD114" s="632" t="e">
        <f>(IF(NCD47-#REF!&lt;0,0,NCD47-#REF!)+#REF!)*1.21+IF($D$5="Koncesija",-NCD63*0.21,0)</f>
        <v>#REF!</v>
      </c>
      <c r="NCE114" s="632" t="e">
        <f>(IF(NCE47-#REF!&lt;0,0,NCE47-#REF!)+#REF!)*1.21+IF($D$5="Koncesija",-NCE63*0.21,0)</f>
        <v>#REF!</v>
      </c>
      <c r="NCF114" s="632" t="e">
        <f>(IF(NCF47-#REF!&lt;0,0,NCF47-#REF!)+#REF!)*1.21+IF($D$5="Koncesija",-NCF63*0.21,0)</f>
        <v>#REF!</v>
      </c>
      <c r="NCG114" s="632" t="e">
        <f>(IF(NCG47-#REF!&lt;0,0,NCG47-#REF!)+#REF!)*1.21+IF($D$5="Koncesija",-NCG63*0.21,0)</f>
        <v>#REF!</v>
      </c>
      <c r="NCH114" s="632" t="e">
        <f>(IF(NCH47-#REF!&lt;0,0,NCH47-#REF!)+#REF!)*1.21+IF($D$5="Koncesija",-NCH63*0.21,0)</f>
        <v>#REF!</v>
      </c>
      <c r="NCI114" s="632" t="e">
        <f>(IF(NCI47-#REF!&lt;0,0,NCI47-#REF!)+#REF!)*1.21+IF($D$5="Koncesija",-NCI63*0.21,0)</f>
        <v>#REF!</v>
      </c>
      <c r="NCJ114" s="632" t="e">
        <f>(IF(NCJ47-#REF!&lt;0,0,NCJ47-#REF!)+#REF!)*1.21+IF($D$5="Koncesija",-NCJ63*0.21,0)</f>
        <v>#REF!</v>
      </c>
      <c r="NCK114" s="632" t="e">
        <f>(IF(NCK47-#REF!&lt;0,0,NCK47-#REF!)+#REF!)*1.21+IF($D$5="Koncesija",-NCK63*0.21,0)</f>
        <v>#REF!</v>
      </c>
      <c r="NCL114" s="632" t="e">
        <f>(IF(NCL47-#REF!&lt;0,0,NCL47-#REF!)+#REF!)*1.21+IF($D$5="Koncesija",-NCL63*0.21,0)</f>
        <v>#REF!</v>
      </c>
      <c r="NCM114" s="632" t="e">
        <f>(IF(NCM47-#REF!&lt;0,0,NCM47-#REF!)+#REF!)*1.21+IF($D$5="Koncesija",-NCM63*0.21,0)</f>
        <v>#REF!</v>
      </c>
      <c r="NCN114" s="632" t="e">
        <f>(IF(NCN47-#REF!&lt;0,0,NCN47-#REF!)+#REF!)*1.21+IF($D$5="Koncesija",-NCN63*0.21,0)</f>
        <v>#REF!</v>
      </c>
      <c r="NCO114" s="632" t="e">
        <f>(IF(NCO47-#REF!&lt;0,0,NCO47-#REF!)+#REF!)*1.21+IF($D$5="Koncesija",-NCO63*0.21,0)</f>
        <v>#REF!</v>
      </c>
      <c r="NCP114" s="632" t="e">
        <f>(IF(NCP47-#REF!&lt;0,0,NCP47-#REF!)+#REF!)*1.21+IF($D$5="Koncesija",-NCP63*0.21,0)</f>
        <v>#REF!</v>
      </c>
      <c r="NCQ114" s="632" t="e">
        <f>(IF(NCQ47-#REF!&lt;0,0,NCQ47-#REF!)+#REF!)*1.21+IF($D$5="Koncesija",-NCQ63*0.21,0)</f>
        <v>#REF!</v>
      </c>
      <c r="NCR114" s="632" t="e">
        <f>(IF(NCR47-#REF!&lt;0,0,NCR47-#REF!)+#REF!)*1.21+IF($D$5="Koncesija",-NCR63*0.21,0)</f>
        <v>#REF!</v>
      </c>
      <c r="NCS114" s="632" t="e">
        <f>(IF(NCS47-#REF!&lt;0,0,NCS47-#REF!)+#REF!)*1.21+IF($D$5="Koncesija",-NCS63*0.21,0)</f>
        <v>#REF!</v>
      </c>
      <c r="NCT114" s="632" t="e">
        <f>(IF(NCT47-#REF!&lt;0,0,NCT47-#REF!)+#REF!)*1.21+IF($D$5="Koncesija",-NCT63*0.21,0)</f>
        <v>#REF!</v>
      </c>
      <c r="NCU114" s="632" t="e">
        <f>(IF(NCU47-#REF!&lt;0,0,NCU47-#REF!)+#REF!)*1.21+IF($D$5="Koncesija",-NCU63*0.21,0)</f>
        <v>#REF!</v>
      </c>
      <c r="NCV114" s="632" t="e">
        <f>(IF(NCV47-#REF!&lt;0,0,NCV47-#REF!)+#REF!)*1.21+IF($D$5="Koncesija",-NCV63*0.21,0)</f>
        <v>#REF!</v>
      </c>
      <c r="NCW114" s="632" t="e">
        <f>(IF(NCW47-#REF!&lt;0,0,NCW47-#REF!)+#REF!)*1.21+IF($D$5="Koncesija",-NCW63*0.21,0)</f>
        <v>#REF!</v>
      </c>
      <c r="NCX114" s="632" t="e">
        <f>(IF(NCX47-#REF!&lt;0,0,NCX47-#REF!)+#REF!)*1.21+IF($D$5="Koncesija",-NCX63*0.21,0)</f>
        <v>#REF!</v>
      </c>
      <c r="NCY114" s="632" t="e">
        <f>(IF(NCY47-#REF!&lt;0,0,NCY47-#REF!)+#REF!)*1.21+IF($D$5="Koncesija",-NCY63*0.21,0)</f>
        <v>#REF!</v>
      </c>
      <c r="NCZ114" s="632" t="e">
        <f>(IF(NCZ47-#REF!&lt;0,0,NCZ47-#REF!)+#REF!)*1.21+IF($D$5="Koncesija",-NCZ63*0.21,0)</f>
        <v>#REF!</v>
      </c>
      <c r="NDA114" s="632" t="e">
        <f>(IF(NDA47-#REF!&lt;0,0,NDA47-#REF!)+#REF!)*1.21+IF($D$5="Koncesija",-NDA63*0.21,0)</f>
        <v>#REF!</v>
      </c>
      <c r="NDB114" s="632" t="e">
        <f>(IF(NDB47-#REF!&lt;0,0,NDB47-#REF!)+#REF!)*1.21+IF($D$5="Koncesija",-NDB63*0.21,0)</f>
        <v>#REF!</v>
      </c>
      <c r="NDC114" s="632" t="e">
        <f>(IF(NDC47-#REF!&lt;0,0,NDC47-#REF!)+#REF!)*1.21+IF($D$5="Koncesija",-NDC63*0.21,0)</f>
        <v>#REF!</v>
      </c>
      <c r="NDD114" s="632" t="e">
        <f>(IF(NDD47-#REF!&lt;0,0,NDD47-#REF!)+#REF!)*1.21+IF($D$5="Koncesija",-NDD63*0.21,0)</f>
        <v>#REF!</v>
      </c>
      <c r="NDE114" s="632" t="e">
        <f>(IF(NDE47-#REF!&lt;0,0,NDE47-#REF!)+#REF!)*1.21+IF($D$5="Koncesija",-NDE63*0.21,0)</f>
        <v>#REF!</v>
      </c>
      <c r="NDF114" s="632" t="e">
        <f>(IF(NDF47-#REF!&lt;0,0,NDF47-#REF!)+#REF!)*1.21+IF($D$5="Koncesija",-NDF63*0.21,0)</f>
        <v>#REF!</v>
      </c>
      <c r="NDG114" s="632" t="e">
        <f>(IF(NDG47-#REF!&lt;0,0,NDG47-#REF!)+#REF!)*1.21+IF($D$5="Koncesija",-NDG63*0.21,0)</f>
        <v>#REF!</v>
      </c>
      <c r="NDH114" s="632" t="e">
        <f>(IF(NDH47-#REF!&lt;0,0,NDH47-#REF!)+#REF!)*1.21+IF($D$5="Koncesija",-NDH63*0.21,0)</f>
        <v>#REF!</v>
      </c>
      <c r="NDI114" s="632" t="e">
        <f>(IF(NDI47-#REF!&lt;0,0,NDI47-#REF!)+#REF!)*1.21+IF($D$5="Koncesija",-NDI63*0.21,0)</f>
        <v>#REF!</v>
      </c>
      <c r="NDJ114" s="632" t="e">
        <f>(IF(NDJ47-#REF!&lt;0,0,NDJ47-#REF!)+#REF!)*1.21+IF($D$5="Koncesija",-NDJ63*0.21,0)</f>
        <v>#REF!</v>
      </c>
      <c r="NDK114" s="632" t="e">
        <f>(IF(NDK47-#REF!&lt;0,0,NDK47-#REF!)+#REF!)*1.21+IF($D$5="Koncesija",-NDK63*0.21,0)</f>
        <v>#REF!</v>
      </c>
      <c r="NDL114" s="632" t="e">
        <f>(IF(NDL47-#REF!&lt;0,0,NDL47-#REF!)+#REF!)*1.21+IF($D$5="Koncesija",-NDL63*0.21,0)</f>
        <v>#REF!</v>
      </c>
      <c r="NDM114" s="632" t="e">
        <f>(IF(NDM47-#REF!&lt;0,0,NDM47-#REF!)+#REF!)*1.21+IF($D$5="Koncesija",-NDM63*0.21,0)</f>
        <v>#REF!</v>
      </c>
      <c r="NDN114" s="632" t="e">
        <f>(IF(NDN47-#REF!&lt;0,0,NDN47-#REF!)+#REF!)*1.21+IF($D$5="Koncesija",-NDN63*0.21,0)</f>
        <v>#REF!</v>
      </c>
      <c r="NDO114" s="632" t="e">
        <f>(IF(NDO47-#REF!&lt;0,0,NDO47-#REF!)+#REF!)*1.21+IF($D$5="Koncesija",-NDO63*0.21,0)</f>
        <v>#REF!</v>
      </c>
      <c r="NDP114" s="632" t="e">
        <f>(IF(NDP47-#REF!&lt;0,0,NDP47-#REF!)+#REF!)*1.21+IF($D$5="Koncesija",-NDP63*0.21,0)</f>
        <v>#REF!</v>
      </c>
      <c r="NDQ114" s="632" t="e">
        <f>(IF(NDQ47-#REF!&lt;0,0,NDQ47-#REF!)+#REF!)*1.21+IF($D$5="Koncesija",-NDQ63*0.21,0)</f>
        <v>#REF!</v>
      </c>
      <c r="NDR114" s="632" t="e">
        <f>(IF(NDR47-#REF!&lt;0,0,NDR47-#REF!)+#REF!)*1.21+IF($D$5="Koncesija",-NDR63*0.21,0)</f>
        <v>#REF!</v>
      </c>
      <c r="NDS114" s="632" t="e">
        <f>(IF(NDS47-#REF!&lt;0,0,NDS47-#REF!)+#REF!)*1.21+IF($D$5="Koncesija",-NDS63*0.21,0)</f>
        <v>#REF!</v>
      </c>
      <c r="NDT114" s="632" t="e">
        <f>(IF(NDT47-#REF!&lt;0,0,NDT47-#REF!)+#REF!)*1.21+IF($D$5="Koncesija",-NDT63*0.21,0)</f>
        <v>#REF!</v>
      </c>
      <c r="NDU114" s="632" t="e">
        <f>(IF(NDU47-#REF!&lt;0,0,NDU47-#REF!)+#REF!)*1.21+IF($D$5="Koncesija",-NDU63*0.21,0)</f>
        <v>#REF!</v>
      </c>
      <c r="NDV114" s="632" t="e">
        <f>(IF(NDV47-#REF!&lt;0,0,NDV47-#REF!)+#REF!)*1.21+IF($D$5="Koncesija",-NDV63*0.21,0)</f>
        <v>#REF!</v>
      </c>
      <c r="NDW114" s="632" t="e">
        <f>(IF(NDW47-#REF!&lt;0,0,NDW47-#REF!)+#REF!)*1.21+IF($D$5="Koncesija",-NDW63*0.21,0)</f>
        <v>#REF!</v>
      </c>
      <c r="NDX114" s="632" t="e">
        <f>(IF(NDX47-#REF!&lt;0,0,NDX47-#REF!)+#REF!)*1.21+IF($D$5="Koncesija",-NDX63*0.21,0)</f>
        <v>#REF!</v>
      </c>
      <c r="NDY114" s="632" t="e">
        <f>(IF(NDY47-#REF!&lt;0,0,NDY47-#REF!)+#REF!)*1.21+IF($D$5="Koncesija",-NDY63*0.21,0)</f>
        <v>#REF!</v>
      </c>
      <c r="NDZ114" s="632" t="e">
        <f>(IF(NDZ47-#REF!&lt;0,0,NDZ47-#REF!)+#REF!)*1.21+IF($D$5="Koncesija",-NDZ63*0.21,0)</f>
        <v>#REF!</v>
      </c>
      <c r="NEA114" s="632" t="e">
        <f>(IF(NEA47-#REF!&lt;0,0,NEA47-#REF!)+#REF!)*1.21+IF($D$5="Koncesija",-NEA63*0.21,0)</f>
        <v>#REF!</v>
      </c>
      <c r="NEB114" s="632" t="e">
        <f>(IF(NEB47-#REF!&lt;0,0,NEB47-#REF!)+#REF!)*1.21+IF($D$5="Koncesija",-NEB63*0.21,0)</f>
        <v>#REF!</v>
      </c>
      <c r="NEC114" s="632" t="e">
        <f>(IF(NEC47-#REF!&lt;0,0,NEC47-#REF!)+#REF!)*1.21+IF($D$5="Koncesija",-NEC63*0.21,0)</f>
        <v>#REF!</v>
      </c>
      <c r="NED114" s="632" t="e">
        <f>(IF(NED47-#REF!&lt;0,0,NED47-#REF!)+#REF!)*1.21+IF($D$5="Koncesija",-NED63*0.21,0)</f>
        <v>#REF!</v>
      </c>
      <c r="NEE114" s="632" t="e">
        <f>(IF(NEE47-#REF!&lt;0,0,NEE47-#REF!)+#REF!)*1.21+IF($D$5="Koncesija",-NEE63*0.21,0)</f>
        <v>#REF!</v>
      </c>
      <c r="NEF114" s="632" t="e">
        <f>(IF(NEF47-#REF!&lt;0,0,NEF47-#REF!)+#REF!)*1.21+IF($D$5="Koncesija",-NEF63*0.21,0)</f>
        <v>#REF!</v>
      </c>
      <c r="NEG114" s="632" t="e">
        <f>(IF(NEG47-#REF!&lt;0,0,NEG47-#REF!)+#REF!)*1.21+IF($D$5="Koncesija",-NEG63*0.21,0)</f>
        <v>#REF!</v>
      </c>
      <c r="NEH114" s="632" t="e">
        <f>(IF(NEH47-#REF!&lt;0,0,NEH47-#REF!)+#REF!)*1.21+IF($D$5="Koncesija",-NEH63*0.21,0)</f>
        <v>#REF!</v>
      </c>
      <c r="NEI114" s="632" t="e">
        <f>(IF(NEI47-#REF!&lt;0,0,NEI47-#REF!)+#REF!)*1.21+IF($D$5="Koncesija",-NEI63*0.21,0)</f>
        <v>#REF!</v>
      </c>
      <c r="NEJ114" s="632" t="e">
        <f>(IF(NEJ47-#REF!&lt;0,0,NEJ47-#REF!)+#REF!)*1.21+IF($D$5="Koncesija",-NEJ63*0.21,0)</f>
        <v>#REF!</v>
      </c>
      <c r="NEK114" s="632" t="e">
        <f>(IF(NEK47-#REF!&lt;0,0,NEK47-#REF!)+#REF!)*1.21+IF($D$5="Koncesija",-NEK63*0.21,0)</f>
        <v>#REF!</v>
      </c>
      <c r="NEL114" s="632" t="e">
        <f>(IF(NEL47-#REF!&lt;0,0,NEL47-#REF!)+#REF!)*1.21+IF($D$5="Koncesija",-NEL63*0.21,0)</f>
        <v>#REF!</v>
      </c>
      <c r="NEM114" s="632" t="e">
        <f>(IF(NEM47-#REF!&lt;0,0,NEM47-#REF!)+#REF!)*1.21+IF($D$5="Koncesija",-NEM63*0.21,0)</f>
        <v>#REF!</v>
      </c>
      <c r="NEN114" s="632" t="e">
        <f>(IF(NEN47-#REF!&lt;0,0,NEN47-#REF!)+#REF!)*1.21+IF($D$5="Koncesija",-NEN63*0.21,0)</f>
        <v>#REF!</v>
      </c>
      <c r="NEO114" s="632" t="e">
        <f>(IF(NEO47-#REF!&lt;0,0,NEO47-#REF!)+#REF!)*1.21+IF($D$5="Koncesija",-NEO63*0.21,0)</f>
        <v>#REF!</v>
      </c>
      <c r="NEP114" s="632" t="e">
        <f>(IF(NEP47-#REF!&lt;0,0,NEP47-#REF!)+#REF!)*1.21+IF($D$5="Koncesija",-NEP63*0.21,0)</f>
        <v>#REF!</v>
      </c>
      <c r="NEQ114" s="632" t="e">
        <f>(IF(NEQ47-#REF!&lt;0,0,NEQ47-#REF!)+#REF!)*1.21+IF($D$5="Koncesija",-NEQ63*0.21,0)</f>
        <v>#REF!</v>
      </c>
      <c r="NER114" s="632" t="e">
        <f>(IF(NER47-#REF!&lt;0,0,NER47-#REF!)+#REF!)*1.21+IF($D$5="Koncesija",-NER63*0.21,0)</f>
        <v>#REF!</v>
      </c>
      <c r="NES114" s="632" t="e">
        <f>(IF(NES47-#REF!&lt;0,0,NES47-#REF!)+#REF!)*1.21+IF($D$5="Koncesija",-NES63*0.21,0)</f>
        <v>#REF!</v>
      </c>
      <c r="NET114" s="632" t="e">
        <f>(IF(NET47-#REF!&lt;0,0,NET47-#REF!)+#REF!)*1.21+IF($D$5="Koncesija",-NET63*0.21,0)</f>
        <v>#REF!</v>
      </c>
      <c r="NEU114" s="632" t="e">
        <f>(IF(NEU47-#REF!&lt;0,0,NEU47-#REF!)+#REF!)*1.21+IF($D$5="Koncesija",-NEU63*0.21,0)</f>
        <v>#REF!</v>
      </c>
      <c r="NEV114" s="632" t="e">
        <f>(IF(NEV47-#REF!&lt;0,0,NEV47-#REF!)+#REF!)*1.21+IF($D$5="Koncesija",-NEV63*0.21,0)</f>
        <v>#REF!</v>
      </c>
      <c r="NEW114" s="632" t="e">
        <f>(IF(NEW47-#REF!&lt;0,0,NEW47-#REF!)+#REF!)*1.21+IF($D$5="Koncesija",-NEW63*0.21,0)</f>
        <v>#REF!</v>
      </c>
      <c r="NEX114" s="632" t="e">
        <f>(IF(NEX47-#REF!&lt;0,0,NEX47-#REF!)+#REF!)*1.21+IF($D$5="Koncesija",-NEX63*0.21,0)</f>
        <v>#REF!</v>
      </c>
      <c r="NEY114" s="632" t="e">
        <f>(IF(NEY47-#REF!&lt;0,0,NEY47-#REF!)+#REF!)*1.21+IF($D$5="Koncesija",-NEY63*0.21,0)</f>
        <v>#REF!</v>
      </c>
      <c r="NEZ114" s="632" t="e">
        <f>(IF(NEZ47-#REF!&lt;0,0,NEZ47-#REF!)+#REF!)*1.21+IF($D$5="Koncesija",-NEZ63*0.21,0)</f>
        <v>#REF!</v>
      </c>
      <c r="NFA114" s="632" t="e">
        <f>(IF(NFA47-#REF!&lt;0,0,NFA47-#REF!)+#REF!)*1.21+IF($D$5="Koncesija",-NFA63*0.21,0)</f>
        <v>#REF!</v>
      </c>
      <c r="NFB114" s="632" t="e">
        <f>(IF(NFB47-#REF!&lt;0,0,NFB47-#REF!)+#REF!)*1.21+IF($D$5="Koncesija",-NFB63*0.21,0)</f>
        <v>#REF!</v>
      </c>
      <c r="NFC114" s="632" t="e">
        <f>(IF(NFC47-#REF!&lt;0,0,NFC47-#REF!)+#REF!)*1.21+IF($D$5="Koncesija",-NFC63*0.21,0)</f>
        <v>#REF!</v>
      </c>
      <c r="NFD114" s="632" t="e">
        <f>(IF(NFD47-#REF!&lt;0,0,NFD47-#REF!)+#REF!)*1.21+IF($D$5="Koncesija",-NFD63*0.21,0)</f>
        <v>#REF!</v>
      </c>
      <c r="NFE114" s="632" t="e">
        <f>(IF(NFE47-#REF!&lt;0,0,NFE47-#REF!)+#REF!)*1.21+IF($D$5="Koncesija",-NFE63*0.21,0)</f>
        <v>#REF!</v>
      </c>
      <c r="NFF114" s="632" t="e">
        <f>(IF(NFF47-#REF!&lt;0,0,NFF47-#REF!)+#REF!)*1.21+IF($D$5="Koncesija",-NFF63*0.21,0)</f>
        <v>#REF!</v>
      </c>
      <c r="NFG114" s="632" t="e">
        <f>(IF(NFG47-#REF!&lt;0,0,NFG47-#REF!)+#REF!)*1.21+IF($D$5="Koncesija",-NFG63*0.21,0)</f>
        <v>#REF!</v>
      </c>
      <c r="NFH114" s="632" t="e">
        <f>(IF(NFH47-#REF!&lt;0,0,NFH47-#REF!)+#REF!)*1.21+IF($D$5="Koncesija",-NFH63*0.21,0)</f>
        <v>#REF!</v>
      </c>
      <c r="NFI114" s="632" t="e">
        <f>(IF(NFI47-#REF!&lt;0,0,NFI47-#REF!)+#REF!)*1.21+IF($D$5="Koncesija",-NFI63*0.21,0)</f>
        <v>#REF!</v>
      </c>
      <c r="NFJ114" s="632" t="e">
        <f>(IF(NFJ47-#REF!&lt;0,0,NFJ47-#REF!)+#REF!)*1.21+IF($D$5="Koncesija",-NFJ63*0.21,0)</f>
        <v>#REF!</v>
      </c>
      <c r="NFK114" s="632" t="e">
        <f>(IF(NFK47-#REF!&lt;0,0,NFK47-#REF!)+#REF!)*1.21+IF($D$5="Koncesija",-NFK63*0.21,0)</f>
        <v>#REF!</v>
      </c>
      <c r="NFL114" s="632" t="e">
        <f>(IF(NFL47-#REF!&lt;0,0,NFL47-#REF!)+#REF!)*1.21+IF($D$5="Koncesija",-NFL63*0.21,0)</f>
        <v>#REF!</v>
      </c>
      <c r="NFM114" s="632" t="e">
        <f>(IF(NFM47-#REF!&lt;0,0,NFM47-#REF!)+#REF!)*1.21+IF($D$5="Koncesija",-NFM63*0.21,0)</f>
        <v>#REF!</v>
      </c>
      <c r="NFN114" s="632" t="e">
        <f>(IF(NFN47-#REF!&lt;0,0,NFN47-#REF!)+#REF!)*1.21+IF($D$5="Koncesija",-NFN63*0.21,0)</f>
        <v>#REF!</v>
      </c>
      <c r="NFO114" s="632" t="e">
        <f>(IF(NFO47-#REF!&lt;0,0,NFO47-#REF!)+#REF!)*1.21+IF($D$5="Koncesija",-NFO63*0.21,0)</f>
        <v>#REF!</v>
      </c>
      <c r="NFP114" s="632" t="e">
        <f>(IF(NFP47-#REF!&lt;0,0,NFP47-#REF!)+#REF!)*1.21+IF($D$5="Koncesija",-NFP63*0.21,0)</f>
        <v>#REF!</v>
      </c>
      <c r="NFQ114" s="632" t="e">
        <f>(IF(NFQ47-#REF!&lt;0,0,NFQ47-#REF!)+#REF!)*1.21+IF($D$5="Koncesija",-NFQ63*0.21,0)</f>
        <v>#REF!</v>
      </c>
      <c r="NFR114" s="632" t="e">
        <f>(IF(NFR47-#REF!&lt;0,0,NFR47-#REF!)+#REF!)*1.21+IF($D$5="Koncesija",-NFR63*0.21,0)</f>
        <v>#REF!</v>
      </c>
      <c r="NFS114" s="632" t="e">
        <f>(IF(NFS47-#REF!&lt;0,0,NFS47-#REF!)+#REF!)*1.21+IF($D$5="Koncesija",-NFS63*0.21,0)</f>
        <v>#REF!</v>
      </c>
      <c r="NFT114" s="632" t="e">
        <f>(IF(NFT47-#REF!&lt;0,0,NFT47-#REF!)+#REF!)*1.21+IF($D$5="Koncesija",-NFT63*0.21,0)</f>
        <v>#REF!</v>
      </c>
      <c r="NFU114" s="632" t="e">
        <f>(IF(NFU47-#REF!&lt;0,0,NFU47-#REF!)+#REF!)*1.21+IF($D$5="Koncesija",-NFU63*0.21,0)</f>
        <v>#REF!</v>
      </c>
      <c r="NFV114" s="632" t="e">
        <f>(IF(NFV47-#REF!&lt;0,0,NFV47-#REF!)+#REF!)*1.21+IF($D$5="Koncesija",-NFV63*0.21,0)</f>
        <v>#REF!</v>
      </c>
      <c r="NFW114" s="632" t="e">
        <f>(IF(NFW47-#REF!&lt;0,0,NFW47-#REF!)+#REF!)*1.21+IF($D$5="Koncesija",-NFW63*0.21,0)</f>
        <v>#REF!</v>
      </c>
      <c r="NFX114" s="632" t="e">
        <f>(IF(NFX47-#REF!&lt;0,0,NFX47-#REF!)+#REF!)*1.21+IF($D$5="Koncesija",-NFX63*0.21,0)</f>
        <v>#REF!</v>
      </c>
      <c r="NFY114" s="632" t="e">
        <f>(IF(NFY47-#REF!&lt;0,0,NFY47-#REF!)+#REF!)*1.21+IF($D$5="Koncesija",-NFY63*0.21,0)</f>
        <v>#REF!</v>
      </c>
      <c r="NFZ114" s="632" t="e">
        <f>(IF(NFZ47-#REF!&lt;0,0,NFZ47-#REF!)+#REF!)*1.21+IF($D$5="Koncesija",-NFZ63*0.21,0)</f>
        <v>#REF!</v>
      </c>
      <c r="NGA114" s="632" t="e">
        <f>(IF(NGA47-#REF!&lt;0,0,NGA47-#REF!)+#REF!)*1.21+IF($D$5="Koncesija",-NGA63*0.21,0)</f>
        <v>#REF!</v>
      </c>
      <c r="NGB114" s="632" t="e">
        <f>(IF(NGB47-#REF!&lt;0,0,NGB47-#REF!)+#REF!)*1.21+IF($D$5="Koncesija",-NGB63*0.21,0)</f>
        <v>#REF!</v>
      </c>
      <c r="NGC114" s="632" t="e">
        <f>(IF(NGC47-#REF!&lt;0,0,NGC47-#REF!)+#REF!)*1.21+IF($D$5="Koncesija",-NGC63*0.21,0)</f>
        <v>#REF!</v>
      </c>
      <c r="NGD114" s="632" t="e">
        <f>(IF(NGD47-#REF!&lt;0,0,NGD47-#REF!)+#REF!)*1.21+IF($D$5="Koncesija",-NGD63*0.21,0)</f>
        <v>#REF!</v>
      </c>
      <c r="NGE114" s="632" t="e">
        <f>(IF(NGE47-#REF!&lt;0,0,NGE47-#REF!)+#REF!)*1.21+IF($D$5="Koncesija",-NGE63*0.21,0)</f>
        <v>#REF!</v>
      </c>
      <c r="NGF114" s="632" t="e">
        <f>(IF(NGF47-#REF!&lt;0,0,NGF47-#REF!)+#REF!)*1.21+IF($D$5="Koncesija",-NGF63*0.21,0)</f>
        <v>#REF!</v>
      </c>
      <c r="NGG114" s="632" t="e">
        <f>(IF(NGG47-#REF!&lt;0,0,NGG47-#REF!)+#REF!)*1.21+IF($D$5="Koncesija",-NGG63*0.21,0)</f>
        <v>#REF!</v>
      </c>
      <c r="NGH114" s="632" t="e">
        <f>(IF(NGH47-#REF!&lt;0,0,NGH47-#REF!)+#REF!)*1.21+IF($D$5="Koncesija",-NGH63*0.21,0)</f>
        <v>#REF!</v>
      </c>
      <c r="NGI114" s="632" t="e">
        <f>(IF(NGI47-#REF!&lt;0,0,NGI47-#REF!)+#REF!)*1.21+IF($D$5="Koncesija",-NGI63*0.21,0)</f>
        <v>#REF!</v>
      </c>
      <c r="NGJ114" s="632" t="e">
        <f>(IF(NGJ47-#REF!&lt;0,0,NGJ47-#REF!)+#REF!)*1.21+IF($D$5="Koncesija",-NGJ63*0.21,0)</f>
        <v>#REF!</v>
      </c>
      <c r="NGK114" s="632" t="e">
        <f>(IF(NGK47-#REF!&lt;0,0,NGK47-#REF!)+#REF!)*1.21+IF($D$5="Koncesija",-NGK63*0.21,0)</f>
        <v>#REF!</v>
      </c>
      <c r="NGL114" s="632" t="e">
        <f>(IF(NGL47-#REF!&lt;0,0,NGL47-#REF!)+#REF!)*1.21+IF($D$5="Koncesija",-NGL63*0.21,0)</f>
        <v>#REF!</v>
      </c>
      <c r="NGM114" s="632" t="e">
        <f>(IF(NGM47-#REF!&lt;0,0,NGM47-#REF!)+#REF!)*1.21+IF($D$5="Koncesija",-NGM63*0.21,0)</f>
        <v>#REF!</v>
      </c>
      <c r="NGN114" s="632" t="e">
        <f>(IF(NGN47-#REF!&lt;0,0,NGN47-#REF!)+#REF!)*1.21+IF($D$5="Koncesija",-NGN63*0.21,0)</f>
        <v>#REF!</v>
      </c>
      <c r="NGO114" s="632" t="e">
        <f>(IF(NGO47-#REF!&lt;0,0,NGO47-#REF!)+#REF!)*1.21+IF($D$5="Koncesija",-NGO63*0.21,0)</f>
        <v>#REF!</v>
      </c>
      <c r="NGP114" s="632" t="e">
        <f>(IF(NGP47-#REF!&lt;0,0,NGP47-#REF!)+#REF!)*1.21+IF($D$5="Koncesija",-NGP63*0.21,0)</f>
        <v>#REF!</v>
      </c>
      <c r="NGQ114" s="632" t="e">
        <f>(IF(NGQ47-#REF!&lt;0,0,NGQ47-#REF!)+#REF!)*1.21+IF($D$5="Koncesija",-NGQ63*0.21,0)</f>
        <v>#REF!</v>
      </c>
      <c r="NGR114" s="632" t="e">
        <f>(IF(NGR47-#REF!&lt;0,0,NGR47-#REF!)+#REF!)*1.21+IF($D$5="Koncesija",-NGR63*0.21,0)</f>
        <v>#REF!</v>
      </c>
      <c r="NGS114" s="632" t="e">
        <f>(IF(NGS47-#REF!&lt;0,0,NGS47-#REF!)+#REF!)*1.21+IF($D$5="Koncesija",-NGS63*0.21,0)</f>
        <v>#REF!</v>
      </c>
      <c r="NGT114" s="632" t="e">
        <f>(IF(NGT47-#REF!&lt;0,0,NGT47-#REF!)+#REF!)*1.21+IF($D$5="Koncesija",-NGT63*0.21,0)</f>
        <v>#REF!</v>
      </c>
      <c r="NGU114" s="632" t="e">
        <f>(IF(NGU47-#REF!&lt;0,0,NGU47-#REF!)+#REF!)*1.21+IF($D$5="Koncesija",-NGU63*0.21,0)</f>
        <v>#REF!</v>
      </c>
      <c r="NGV114" s="632" t="e">
        <f>(IF(NGV47-#REF!&lt;0,0,NGV47-#REF!)+#REF!)*1.21+IF($D$5="Koncesija",-NGV63*0.21,0)</f>
        <v>#REF!</v>
      </c>
      <c r="NGW114" s="632" t="e">
        <f>(IF(NGW47-#REF!&lt;0,0,NGW47-#REF!)+#REF!)*1.21+IF($D$5="Koncesija",-NGW63*0.21,0)</f>
        <v>#REF!</v>
      </c>
      <c r="NGX114" s="632" t="e">
        <f>(IF(NGX47-#REF!&lt;0,0,NGX47-#REF!)+#REF!)*1.21+IF($D$5="Koncesija",-NGX63*0.21,0)</f>
        <v>#REF!</v>
      </c>
      <c r="NGY114" s="632" t="e">
        <f>(IF(NGY47-#REF!&lt;0,0,NGY47-#REF!)+#REF!)*1.21+IF($D$5="Koncesija",-NGY63*0.21,0)</f>
        <v>#REF!</v>
      </c>
      <c r="NGZ114" s="632" t="e">
        <f>(IF(NGZ47-#REF!&lt;0,0,NGZ47-#REF!)+#REF!)*1.21+IF($D$5="Koncesija",-NGZ63*0.21,0)</f>
        <v>#REF!</v>
      </c>
      <c r="NHA114" s="632" t="e">
        <f>(IF(NHA47-#REF!&lt;0,0,NHA47-#REF!)+#REF!)*1.21+IF($D$5="Koncesija",-NHA63*0.21,0)</f>
        <v>#REF!</v>
      </c>
      <c r="NHB114" s="632" t="e">
        <f>(IF(NHB47-#REF!&lt;0,0,NHB47-#REF!)+#REF!)*1.21+IF($D$5="Koncesija",-NHB63*0.21,0)</f>
        <v>#REF!</v>
      </c>
      <c r="NHC114" s="632" t="e">
        <f>(IF(NHC47-#REF!&lt;0,0,NHC47-#REF!)+#REF!)*1.21+IF($D$5="Koncesija",-NHC63*0.21,0)</f>
        <v>#REF!</v>
      </c>
      <c r="NHD114" s="632" t="e">
        <f>(IF(NHD47-#REF!&lt;0,0,NHD47-#REF!)+#REF!)*1.21+IF($D$5="Koncesija",-NHD63*0.21,0)</f>
        <v>#REF!</v>
      </c>
      <c r="NHE114" s="632" t="e">
        <f>(IF(NHE47-#REF!&lt;0,0,NHE47-#REF!)+#REF!)*1.21+IF($D$5="Koncesija",-NHE63*0.21,0)</f>
        <v>#REF!</v>
      </c>
      <c r="NHF114" s="632" t="e">
        <f>(IF(NHF47-#REF!&lt;0,0,NHF47-#REF!)+#REF!)*1.21+IF($D$5="Koncesija",-NHF63*0.21,0)</f>
        <v>#REF!</v>
      </c>
      <c r="NHG114" s="632" t="e">
        <f>(IF(NHG47-#REF!&lt;0,0,NHG47-#REF!)+#REF!)*1.21+IF($D$5="Koncesija",-NHG63*0.21,0)</f>
        <v>#REF!</v>
      </c>
      <c r="NHH114" s="632" t="e">
        <f>(IF(NHH47-#REF!&lt;0,0,NHH47-#REF!)+#REF!)*1.21+IF($D$5="Koncesija",-NHH63*0.21,0)</f>
        <v>#REF!</v>
      </c>
      <c r="NHI114" s="632" t="e">
        <f>(IF(NHI47-#REF!&lt;0,0,NHI47-#REF!)+#REF!)*1.21+IF($D$5="Koncesija",-NHI63*0.21,0)</f>
        <v>#REF!</v>
      </c>
      <c r="NHJ114" s="632" t="e">
        <f>(IF(NHJ47-#REF!&lt;0,0,NHJ47-#REF!)+#REF!)*1.21+IF($D$5="Koncesija",-NHJ63*0.21,0)</f>
        <v>#REF!</v>
      </c>
      <c r="NHK114" s="632" t="e">
        <f>(IF(NHK47-#REF!&lt;0,0,NHK47-#REF!)+#REF!)*1.21+IF($D$5="Koncesija",-NHK63*0.21,0)</f>
        <v>#REF!</v>
      </c>
      <c r="NHL114" s="632" t="e">
        <f>(IF(NHL47-#REF!&lt;0,0,NHL47-#REF!)+#REF!)*1.21+IF($D$5="Koncesija",-NHL63*0.21,0)</f>
        <v>#REF!</v>
      </c>
      <c r="NHM114" s="632" t="e">
        <f>(IF(NHM47-#REF!&lt;0,0,NHM47-#REF!)+#REF!)*1.21+IF($D$5="Koncesija",-NHM63*0.21,0)</f>
        <v>#REF!</v>
      </c>
      <c r="NHN114" s="632" t="e">
        <f>(IF(NHN47-#REF!&lt;0,0,NHN47-#REF!)+#REF!)*1.21+IF($D$5="Koncesija",-NHN63*0.21,0)</f>
        <v>#REF!</v>
      </c>
      <c r="NHO114" s="632" t="e">
        <f>(IF(NHO47-#REF!&lt;0,0,NHO47-#REF!)+#REF!)*1.21+IF($D$5="Koncesija",-NHO63*0.21,0)</f>
        <v>#REF!</v>
      </c>
      <c r="NHP114" s="632" t="e">
        <f>(IF(NHP47-#REF!&lt;0,0,NHP47-#REF!)+#REF!)*1.21+IF($D$5="Koncesija",-NHP63*0.21,0)</f>
        <v>#REF!</v>
      </c>
      <c r="NHQ114" s="632" t="e">
        <f>(IF(NHQ47-#REF!&lt;0,0,NHQ47-#REF!)+#REF!)*1.21+IF($D$5="Koncesija",-NHQ63*0.21,0)</f>
        <v>#REF!</v>
      </c>
      <c r="NHR114" s="632" t="e">
        <f>(IF(NHR47-#REF!&lt;0,0,NHR47-#REF!)+#REF!)*1.21+IF($D$5="Koncesija",-NHR63*0.21,0)</f>
        <v>#REF!</v>
      </c>
      <c r="NHS114" s="632" t="e">
        <f>(IF(NHS47-#REF!&lt;0,0,NHS47-#REF!)+#REF!)*1.21+IF($D$5="Koncesija",-NHS63*0.21,0)</f>
        <v>#REF!</v>
      </c>
      <c r="NHT114" s="632" t="e">
        <f>(IF(NHT47-#REF!&lt;0,0,NHT47-#REF!)+#REF!)*1.21+IF($D$5="Koncesija",-NHT63*0.21,0)</f>
        <v>#REF!</v>
      </c>
      <c r="NHU114" s="632" t="e">
        <f>(IF(NHU47-#REF!&lt;0,0,NHU47-#REF!)+#REF!)*1.21+IF($D$5="Koncesija",-NHU63*0.21,0)</f>
        <v>#REF!</v>
      </c>
      <c r="NHV114" s="632" t="e">
        <f>(IF(NHV47-#REF!&lt;0,0,NHV47-#REF!)+#REF!)*1.21+IF($D$5="Koncesija",-NHV63*0.21,0)</f>
        <v>#REF!</v>
      </c>
      <c r="NHW114" s="632" t="e">
        <f>(IF(NHW47-#REF!&lt;0,0,NHW47-#REF!)+#REF!)*1.21+IF($D$5="Koncesija",-NHW63*0.21,0)</f>
        <v>#REF!</v>
      </c>
      <c r="NHX114" s="632" t="e">
        <f>(IF(NHX47-#REF!&lt;0,0,NHX47-#REF!)+#REF!)*1.21+IF($D$5="Koncesija",-NHX63*0.21,0)</f>
        <v>#REF!</v>
      </c>
      <c r="NHY114" s="632" t="e">
        <f>(IF(NHY47-#REF!&lt;0,0,NHY47-#REF!)+#REF!)*1.21+IF($D$5="Koncesija",-NHY63*0.21,0)</f>
        <v>#REF!</v>
      </c>
      <c r="NHZ114" s="632" t="e">
        <f>(IF(NHZ47-#REF!&lt;0,0,NHZ47-#REF!)+#REF!)*1.21+IF($D$5="Koncesija",-NHZ63*0.21,0)</f>
        <v>#REF!</v>
      </c>
      <c r="NIA114" s="632" t="e">
        <f>(IF(NIA47-#REF!&lt;0,0,NIA47-#REF!)+#REF!)*1.21+IF($D$5="Koncesija",-NIA63*0.21,0)</f>
        <v>#REF!</v>
      </c>
      <c r="NIB114" s="632" t="e">
        <f>(IF(NIB47-#REF!&lt;0,0,NIB47-#REF!)+#REF!)*1.21+IF($D$5="Koncesija",-NIB63*0.21,0)</f>
        <v>#REF!</v>
      </c>
      <c r="NIC114" s="632" t="e">
        <f>(IF(NIC47-#REF!&lt;0,0,NIC47-#REF!)+#REF!)*1.21+IF($D$5="Koncesija",-NIC63*0.21,0)</f>
        <v>#REF!</v>
      </c>
      <c r="NID114" s="632" t="e">
        <f>(IF(NID47-#REF!&lt;0,0,NID47-#REF!)+#REF!)*1.21+IF($D$5="Koncesija",-NID63*0.21,0)</f>
        <v>#REF!</v>
      </c>
      <c r="NIE114" s="632" t="e">
        <f>(IF(NIE47-#REF!&lt;0,0,NIE47-#REF!)+#REF!)*1.21+IF($D$5="Koncesija",-NIE63*0.21,0)</f>
        <v>#REF!</v>
      </c>
      <c r="NIF114" s="632" t="e">
        <f>(IF(NIF47-#REF!&lt;0,0,NIF47-#REF!)+#REF!)*1.21+IF($D$5="Koncesija",-NIF63*0.21,0)</f>
        <v>#REF!</v>
      </c>
      <c r="NIG114" s="632" t="e">
        <f>(IF(NIG47-#REF!&lt;0,0,NIG47-#REF!)+#REF!)*1.21+IF($D$5="Koncesija",-NIG63*0.21,0)</f>
        <v>#REF!</v>
      </c>
      <c r="NIH114" s="632" t="e">
        <f>(IF(NIH47-#REF!&lt;0,0,NIH47-#REF!)+#REF!)*1.21+IF($D$5="Koncesija",-NIH63*0.21,0)</f>
        <v>#REF!</v>
      </c>
      <c r="NII114" s="632" t="e">
        <f>(IF(NII47-#REF!&lt;0,0,NII47-#REF!)+#REF!)*1.21+IF($D$5="Koncesija",-NII63*0.21,0)</f>
        <v>#REF!</v>
      </c>
      <c r="NIJ114" s="632" t="e">
        <f>(IF(NIJ47-#REF!&lt;0,0,NIJ47-#REF!)+#REF!)*1.21+IF($D$5="Koncesija",-NIJ63*0.21,0)</f>
        <v>#REF!</v>
      </c>
      <c r="NIK114" s="632" t="e">
        <f>(IF(NIK47-#REF!&lt;0,0,NIK47-#REF!)+#REF!)*1.21+IF($D$5="Koncesija",-NIK63*0.21,0)</f>
        <v>#REF!</v>
      </c>
      <c r="NIL114" s="632" t="e">
        <f>(IF(NIL47-#REF!&lt;0,0,NIL47-#REF!)+#REF!)*1.21+IF($D$5="Koncesija",-NIL63*0.21,0)</f>
        <v>#REF!</v>
      </c>
      <c r="NIM114" s="632" t="e">
        <f>(IF(NIM47-#REF!&lt;0,0,NIM47-#REF!)+#REF!)*1.21+IF($D$5="Koncesija",-NIM63*0.21,0)</f>
        <v>#REF!</v>
      </c>
      <c r="NIN114" s="632" t="e">
        <f>(IF(NIN47-#REF!&lt;0,0,NIN47-#REF!)+#REF!)*1.21+IF($D$5="Koncesija",-NIN63*0.21,0)</f>
        <v>#REF!</v>
      </c>
      <c r="NIO114" s="632" t="e">
        <f>(IF(NIO47-#REF!&lt;0,0,NIO47-#REF!)+#REF!)*1.21+IF($D$5="Koncesija",-NIO63*0.21,0)</f>
        <v>#REF!</v>
      </c>
      <c r="NIP114" s="632" t="e">
        <f>(IF(NIP47-#REF!&lt;0,0,NIP47-#REF!)+#REF!)*1.21+IF($D$5="Koncesija",-NIP63*0.21,0)</f>
        <v>#REF!</v>
      </c>
      <c r="NIQ114" s="632" t="e">
        <f>(IF(NIQ47-#REF!&lt;0,0,NIQ47-#REF!)+#REF!)*1.21+IF($D$5="Koncesija",-NIQ63*0.21,0)</f>
        <v>#REF!</v>
      </c>
      <c r="NIR114" s="632" t="e">
        <f>(IF(NIR47-#REF!&lt;0,0,NIR47-#REF!)+#REF!)*1.21+IF($D$5="Koncesija",-NIR63*0.21,0)</f>
        <v>#REF!</v>
      </c>
      <c r="NIS114" s="632" t="e">
        <f>(IF(NIS47-#REF!&lt;0,0,NIS47-#REF!)+#REF!)*1.21+IF($D$5="Koncesija",-NIS63*0.21,0)</f>
        <v>#REF!</v>
      </c>
      <c r="NIT114" s="632" t="e">
        <f>(IF(NIT47-#REF!&lt;0,0,NIT47-#REF!)+#REF!)*1.21+IF($D$5="Koncesija",-NIT63*0.21,0)</f>
        <v>#REF!</v>
      </c>
      <c r="NIU114" s="632" t="e">
        <f>(IF(NIU47-#REF!&lt;0,0,NIU47-#REF!)+#REF!)*1.21+IF($D$5="Koncesija",-NIU63*0.21,0)</f>
        <v>#REF!</v>
      </c>
      <c r="NIV114" s="632" t="e">
        <f>(IF(NIV47-#REF!&lt;0,0,NIV47-#REF!)+#REF!)*1.21+IF($D$5="Koncesija",-NIV63*0.21,0)</f>
        <v>#REF!</v>
      </c>
      <c r="NIW114" s="632" t="e">
        <f>(IF(NIW47-#REF!&lt;0,0,NIW47-#REF!)+#REF!)*1.21+IF($D$5="Koncesija",-NIW63*0.21,0)</f>
        <v>#REF!</v>
      </c>
      <c r="NIX114" s="632" t="e">
        <f>(IF(NIX47-#REF!&lt;0,0,NIX47-#REF!)+#REF!)*1.21+IF($D$5="Koncesija",-NIX63*0.21,0)</f>
        <v>#REF!</v>
      </c>
      <c r="NIY114" s="632" t="e">
        <f>(IF(NIY47-#REF!&lt;0,0,NIY47-#REF!)+#REF!)*1.21+IF($D$5="Koncesija",-NIY63*0.21,0)</f>
        <v>#REF!</v>
      </c>
      <c r="NIZ114" s="632" t="e">
        <f>(IF(NIZ47-#REF!&lt;0,0,NIZ47-#REF!)+#REF!)*1.21+IF($D$5="Koncesija",-NIZ63*0.21,0)</f>
        <v>#REF!</v>
      </c>
      <c r="NJA114" s="632" t="e">
        <f>(IF(NJA47-#REF!&lt;0,0,NJA47-#REF!)+#REF!)*1.21+IF($D$5="Koncesija",-NJA63*0.21,0)</f>
        <v>#REF!</v>
      </c>
      <c r="NJB114" s="632" t="e">
        <f>(IF(NJB47-#REF!&lt;0,0,NJB47-#REF!)+#REF!)*1.21+IF($D$5="Koncesija",-NJB63*0.21,0)</f>
        <v>#REF!</v>
      </c>
      <c r="NJC114" s="632" t="e">
        <f>(IF(NJC47-#REF!&lt;0,0,NJC47-#REF!)+#REF!)*1.21+IF($D$5="Koncesija",-NJC63*0.21,0)</f>
        <v>#REF!</v>
      </c>
      <c r="NJD114" s="632" t="e">
        <f>(IF(NJD47-#REF!&lt;0,0,NJD47-#REF!)+#REF!)*1.21+IF($D$5="Koncesija",-NJD63*0.21,0)</f>
        <v>#REF!</v>
      </c>
      <c r="NJE114" s="632" t="e">
        <f>(IF(NJE47-#REF!&lt;0,0,NJE47-#REF!)+#REF!)*1.21+IF($D$5="Koncesija",-NJE63*0.21,0)</f>
        <v>#REF!</v>
      </c>
      <c r="NJF114" s="632" t="e">
        <f>(IF(NJF47-#REF!&lt;0,0,NJF47-#REF!)+#REF!)*1.21+IF($D$5="Koncesija",-NJF63*0.21,0)</f>
        <v>#REF!</v>
      </c>
      <c r="NJG114" s="632" t="e">
        <f>(IF(NJG47-#REF!&lt;0,0,NJG47-#REF!)+#REF!)*1.21+IF($D$5="Koncesija",-NJG63*0.21,0)</f>
        <v>#REF!</v>
      </c>
      <c r="NJH114" s="632" t="e">
        <f>(IF(NJH47-#REF!&lt;0,0,NJH47-#REF!)+#REF!)*1.21+IF($D$5="Koncesija",-NJH63*0.21,0)</f>
        <v>#REF!</v>
      </c>
      <c r="NJI114" s="632" t="e">
        <f>(IF(NJI47-#REF!&lt;0,0,NJI47-#REF!)+#REF!)*1.21+IF($D$5="Koncesija",-NJI63*0.21,0)</f>
        <v>#REF!</v>
      </c>
      <c r="NJJ114" s="632" t="e">
        <f>(IF(NJJ47-#REF!&lt;0,0,NJJ47-#REF!)+#REF!)*1.21+IF($D$5="Koncesija",-NJJ63*0.21,0)</f>
        <v>#REF!</v>
      </c>
      <c r="NJK114" s="632" t="e">
        <f>(IF(NJK47-#REF!&lt;0,0,NJK47-#REF!)+#REF!)*1.21+IF($D$5="Koncesija",-NJK63*0.21,0)</f>
        <v>#REF!</v>
      </c>
      <c r="NJL114" s="632" t="e">
        <f>(IF(NJL47-#REF!&lt;0,0,NJL47-#REF!)+#REF!)*1.21+IF($D$5="Koncesija",-NJL63*0.21,0)</f>
        <v>#REF!</v>
      </c>
      <c r="NJM114" s="632" t="e">
        <f>(IF(NJM47-#REF!&lt;0,0,NJM47-#REF!)+#REF!)*1.21+IF($D$5="Koncesija",-NJM63*0.21,0)</f>
        <v>#REF!</v>
      </c>
      <c r="NJN114" s="632" t="e">
        <f>(IF(NJN47-#REF!&lt;0,0,NJN47-#REF!)+#REF!)*1.21+IF($D$5="Koncesija",-NJN63*0.21,0)</f>
        <v>#REF!</v>
      </c>
      <c r="NJO114" s="632" t="e">
        <f>(IF(NJO47-#REF!&lt;0,0,NJO47-#REF!)+#REF!)*1.21+IF($D$5="Koncesija",-NJO63*0.21,0)</f>
        <v>#REF!</v>
      </c>
      <c r="NJP114" s="632" t="e">
        <f>(IF(NJP47-#REF!&lt;0,0,NJP47-#REF!)+#REF!)*1.21+IF($D$5="Koncesija",-NJP63*0.21,0)</f>
        <v>#REF!</v>
      </c>
      <c r="NJQ114" s="632" t="e">
        <f>(IF(NJQ47-#REF!&lt;0,0,NJQ47-#REF!)+#REF!)*1.21+IF($D$5="Koncesija",-NJQ63*0.21,0)</f>
        <v>#REF!</v>
      </c>
      <c r="NJR114" s="632" t="e">
        <f>(IF(NJR47-#REF!&lt;0,0,NJR47-#REF!)+#REF!)*1.21+IF($D$5="Koncesija",-NJR63*0.21,0)</f>
        <v>#REF!</v>
      </c>
      <c r="NJS114" s="632" t="e">
        <f>(IF(NJS47-#REF!&lt;0,0,NJS47-#REF!)+#REF!)*1.21+IF($D$5="Koncesija",-NJS63*0.21,0)</f>
        <v>#REF!</v>
      </c>
      <c r="NJT114" s="632" t="e">
        <f>(IF(NJT47-#REF!&lt;0,0,NJT47-#REF!)+#REF!)*1.21+IF($D$5="Koncesija",-NJT63*0.21,0)</f>
        <v>#REF!</v>
      </c>
      <c r="NJU114" s="632" t="e">
        <f>(IF(NJU47-#REF!&lt;0,0,NJU47-#REF!)+#REF!)*1.21+IF($D$5="Koncesija",-NJU63*0.21,0)</f>
        <v>#REF!</v>
      </c>
      <c r="NJV114" s="632" t="e">
        <f>(IF(NJV47-#REF!&lt;0,0,NJV47-#REF!)+#REF!)*1.21+IF($D$5="Koncesija",-NJV63*0.21,0)</f>
        <v>#REF!</v>
      </c>
      <c r="NJW114" s="632" t="e">
        <f>(IF(NJW47-#REF!&lt;0,0,NJW47-#REF!)+#REF!)*1.21+IF($D$5="Koncesija",-NJW63*0.21,0)</f>
        <v>#REF!</v>
      </c>
      <c r="NJX114" s="632" t="e">
        <f>(IF(NJX47-#REF!&lt;0,0,NJX47-#REF!)+#REF!)*1.21+IF($D$5="Koncesija",-NJX63*0.21,0)</f>
        <v>#REF!</v>
      </c>
      <c r="NJY114" s="632" t="e">
        <f>(IF(NJY47-#REF!&lt;0,0,NJY47-#REF!)+#REF!)*1.21+IF($D$5="Koncesija",-NJY63*0.21,0)</f>
        <v>#REF!</v>
      </c>
      <c r="NJZ114" s="632" t="e">
        <f>(IF(NJZ47-#REF!&lt;0,0,NJZ47-#REF!)+#REF!)*1.21+IF($D$5="Koncesija",-NJZ63*0.21,0)</f>
        <v>#REF!</v>
      </c>
      <c r="NKA114" s="632" t="e">
        <f>(IF(NKA47-#REF!&lt;0,0,NKA47-#REF!)+#REF!)*1.21+IF($D$5="Koncesija",-NKA63*0.21,0)</f>
        <v>#REF!</v>
      </c>
      <c r="NKB114" s="632" t="e">
        <f>(IF(NKB47-#REF!&lt;0,0,NKB47-#REF!)+#REF!)*1.21+IF($D$5="Koncesija",-NKB63*0.21,0)</f>
        <v>#REF!</v>
      </c>
      <c r="NKC114" s="632" t="e">
        <f>(IF(NKC47-#REF!&lt;0,0,NKC47-#REF!)+#REF!)*1.21+IF($D$5="Koncesija",-NKC63*0.21,0)</f>
        <v>#REF!</v>
      </c>
      <c r="NKD114" s="632" t="e">
        <f>(IF(NKD47-#REF!&lt;0,0,NKD47-#REF!)+#REF!)*1.21+IF($D$5="Koncesija",-NKD63*0.21,0)</f>
        <v>#REF!</v>
      </c>
      <c r="NKE114" s="632" t="e">
        <f>(IF(NKE47-#REF!&lt;0,0,NKE47-#REF!)+#REF!)*1.21+IF($D$5="Koncesija",-NKE63*0.21,0)</f>
        <v>#REF!</v>
      </c>
      <c r="NKF114" s="632" t="e">
        <f>(IF(NKF47-#REF!&lt;0,0,NKF47-#REF!)+#REF!)*1.21+IF($D$5="Koncesija",-NKF63*0.21,0)</f>
        <v>#REF!</v>
      </c>
      <c r="NKG114" s="632" t="e">
        <f>(IF(NKG47-#REF!&lt;0,0,NKG47-#REF!)+#REF!)*1.21+IF($D$5="Koncesija",-NKG63*0.21,0)</f>
        <v>#REF!</v>
      </c>
      <c r="NKH114" s="632" t="e">
        <f>(IF(NKH47-#REF!&lt;0,0,NKH47-#REF!)+#REF!)*1.21+IF($D$5="Koncesija",-NKH63*0.21,0)</f>
        <v>#REF!</v>
      </c>
      <c r="NKI114" s="632" t="e">
        <f>(IF(NKI47-#REF!&lt;0,0,NKI47-#REF!)+#REF!)*1.21+IF($D$5="Koncesija",-NKI63*0.21,0)</f>
        <v>#REF!</v>
      </c>
      <c r="NKJ114" s="632" t="e">
        <f>(IF(NKJ47-#REF!&lt;0,0,NKJ47-#REF!)+#REF!)*1.21+IF($D$5="Koncesija",-NKJ63*0.21,0)</f>
        <v>#REF!</v>
      </c>
      <c r="NKK114" s="632" t="e">
        <f>(IF(NKK47-#REF!&lt;0,0,NKK47-#REF!)+#REF!)*1.21+IF($D$5="Koncesija",-NKK63*0.21,0)</f>
        <v>#REF!</v>
      </c>
      <c r="NKL114" s="632" t="e">
        <f>(IF(NKL47-#REF!&lt;0,0,NKL47-#REF!)+#REF!)*1.21+IF($D$5="Koncesija",-NKL63*0.21,0)</f>
        <v>#REF!</v>
      </c>
      <c r="NKM114" s="632" t="e">
        <f>(IF(NKM47-#REF!&lt;0,0,NKM47-#REF!)+#REF!)*1.21+IF($D$5="Koncesija",-NKM63*0.21,0)</f>
        <v>#REF!</v>
      </c>
      <c r="NKN114" s="632" t="e">
        <f>(IF(NKN47-#REF!&lt;0,0,NKN47-#REF!)+#REF!)*1.21+IF($D$5="Koncesija",-NKN63*0.21,0)</f>
        <v>#REF!</v>
      </c>
      <c r="NKO114" s="632" t="e">
        <f>(IF(NKO47-#REF!&lt;0,0,NKO47-#REF!)+#REF!)*1.21+IF($D$5="Koncesija",-NKO63*0.21,0)</f>
        <v>#REF!</v>
      </c>
      <c r="NKP114" s="632" t="e">
        <f>(IF(NKP47-#REF!&lt;0,0,NKP47-#REF!)+#REF!)*1.21+IF($D$5="Koncesija",-NKP63*0.21,0)</f>
        <v>#REF!</v>
      </c>
      <c r="NKQ114" s="632" t="e">
        <f>(IF(NKQ47-#REF!&lt;0,0,NKQ47-#REF!)+#REF!)*1.21+IF($D$5="Koncesija",-NKQ63*0.21,0)</f>
        <v>#REF!</v>
      </c>
      <c r="NKR114" s="632" t="e">
        <f>(IF(NKR47-#REF!&lt;0,0,NKR47-#REF!)+#REF!)*1.21+IF($D$5="Koncesija",-NKR63*0.21,0)</f>
        <v>#REF!</v>
      </c>
      <c r="NKS114" s="632" t="e">
        <f>(IF(NKS47-#REF!&lt;0,0,NKS47-#REF!)+#REF!)*1.21+IF($D$5="Koncesija",-NKS63*0.21,0)</f>
        <v>#REF!</v>
      </c>
      <c r="NKT114" s="632" t="e">
        <f>(IF(NKT47-#REF!&lt;0,0,NKT47-#REF!)+#REF!)*1.21+IF($D$5="Koncesija",-NKT63*0.21,0)</f>
        <v>#REF!</v>
      </c>
      <c r="NKU114" s="632" t="e">
        <f>(IF(NKU47-#REF!&lt;0,0,NKU47-#REF!)+#REF!)*1.21+IF($D$5="Koncesija",-NKU63*0.21,0)</f>
        <v>#REF!</v>
      </c>
      <c r="NKV114" s="632" t="e">
        <f>(IF(NKV47-#REF!&lt;0,0,NKV47-#REF!)+#REF!)*1.21+IF($D$5="Koncesija",-NKV63*0.21,0)</f>
        <v>#REF!</v>
      </c>
      <c r="NKW114" s="632" t="e">
        <f>(IF(NKW47-#REF!&lt;0,0,NKW47-#REF!)+#REF!)*1.21+IF($D$5="Koncesija",-NKW63*0.21,0)</f>
        <v>#REF!</v>
      </c>
      <c r="NKX114" s="632" t="e">
        <f>(IF(NKX47-#REF!&lt;0,0,NKX47-#REF!)+#REF!)*1.21+IF($D$5="Koncesija",-NKX63*0.21,0)</f>
        <v>#REF!</v>
      </c>
      <c r="NKY114" s="632" t="e">
        <f>(IF(NKY47-#REF!&lt;0,0,NKY47-#REF!)+#REF!)*1.21+IF($D$5="Koncesija",-NKY63*0.21,0)</f>
        <v>#REF!</v>
      </c>
      <c r="NKZ114" s="632" t="e">
        <f>(IF(NKZ47-#REF!&lt;0,0,NKZ47-#REF!)+#REF!)*1.21+IF($D$5="Koncesija",-NKZ63*0.21,0)</f>
        <v>#REF!</v>
      </c>
      <c r="NLA114" s="632" t="e">
        <f>(IF(NLA47-#REF!&lt;0,0,NLA47-#REF!)+#REF!)*1.21+IF($D$5="Koncesija",-NLA63*0.21,0)</f>
        <v>#REF!</v>
      </c>
      <c r="NLB114" s="632" t="e">
        <f>(IF(NLB47-#REF!&lt;0,0,NLB47-#REF!)+#REF!)*1.21+IF($D$5="Koncesija",-NLB63*0.21,0)</f>
        <v>#REF!</v>
      </c>
      <c r="NLC114" s="632" t="e">
        <f>(IF(NLC47-#REF!&lt;0,0,NLC47-#REF!)+#REF!)*1.21+IF($D$5="Koncesija",-NLC63*0.21,0)</f>
        <v>#REF!</v>
      </c>
      <c r="NLD114" s="632" t="e">
        <f>(IF(NLD47-#REF!&lt;0,0,NLD47-#REF!)+#REF!)*1.21+IF($D$5="Koncesija",-NLD63*0.21,0)</f>
        <v>#REF!</v>
      </c>
      <c r="NLE114" s="632" t="e">
        <f>(IF(NLE47-#REF!&lt;0,0,NLE47-#REF!)+#REF!)*1.21+IF($D$5="Koncesija",-NLE63*0.21,0)</f>
        <v>#REF!</v>
      </c>
      <c r="NLF114" s="632" t="e">
        <f>(IF(NLF47-#REF!&lt;0,0,NLF47-#REF!)+#REF!)*1.21+IF($D$5="Koncesija",-NLF63*0.21,0)</f>
        <v>#REF!</v>
      </c>
      <c r="NLG114" s="632" t="e">
        <f>(IF(NLG47-#REF!&lt;0,0,NLG47-#REF!)+#REF!)*1.21+IF($D$5="Koncesija",-NLG63*0.21,0)</f>
        <v>#REF!</v>
      </c>
      <c r="NLH114" s="632" t="e">
        <f>(IF(NLH47-#REF!&lt;0,0,NLH47-#REF!)+#REF!)*1.21+IF($D$5="Koncesija",-NLH63*0.21,0)</f>
        <v>#REF!</v>
      </c>
      <c r="NLI114" s="632" t="e">
        <f>(IF(NLI47-#REF!&lt;0,0,NLI47-#REF!)+#REF!)*1.21+IF($D$5="Koncesija",-NLI63*0.21,0)</f>
        <v>#REF!</v>
      </c>
      <c r="NLJ114" s="632" t="e">
        <f>(IF(NLJ47-#REF!&lt;0,0,NLJ47-#REF!)+#REF!)*1.21+IF($D$5="Koncesija",-NLJ63*0.21,0)</f>
        <v>#REF!</v>
      </c>
      <c r="NLK114" s="632" t="e">
        <f>(IF(NLK47-#REF!&lt;0,0,NLK47-#REF!)+#REF!)*1.21+IF($D$5="Koncesija",-NLK63*0.21,0)</f>
        <v>#REF!</v>
      </c>
      <c r="NLL114" s="632" t="e">
        <f>(IF(NLL47-#REF!&lt;0,0,NLL47-#REF!)+#REF!)*1.21+IF($D$5="Koncesija",-NLL63*0.21,0)</f>
        <v>#REF!</v>
      </c>
      <c r="NLM114" s="632" t="e">
        <f>(IF(NLM47-#REF!&lt;0,0,NLM47-#REF!)+#REF!)*1.21+IF($D$5="Koncesija",-NLM63*0.21,0)</f>
        <v>#REF!</v>
      </c>
      <c r="NLN114" s="632" t="e">
        <f>(IF(NLN47-#REF!&lt;0,0,NLN47-#REF!)+#REF!)*1.21+IF($D$5="Koncesija",-NLN63*0.21,0)</f>
        <v>#REF!</v>
      </c>
      <c r="NLO114" s="632" t="e">
        <f>(IF(NLO47-#REF!&lt;0,0,NLO47-#REF!)+#REF!)*1.21+IF($D$5="Koncesija",-NLO63*0.21,0)</f>
        <v>#REF!</v>
      </c>
      <c r="NLP114" s="632" t="e">
        <f>(IF(NLP47-#REF!&lt;0,0,NLP47-#REF!)+#REF!)*1.21+IF($D$5="Koncesija",-NLP63*0.21,0)</f>
        <v>#REF!</v>
      </c>
      <c r="NLQ114" s="632" t="e">
        <f>(IF(NLQ47-#REF!&lt;0,0,NLQ47-#REF!)+#REF!)*1.21+IF($D$5="Koncesija",-NLQ63*0.21,0)</f>
        <v>#REF!</v>
      </c>
      <c r="NLR114" s="632" t="e">
        <f>(IF(NLR47-#REF!&lt;0,0,NLR47-#REF!)+#REF!)*1.21+IF($D$5="Koncesija",-NLR63*0.21,0)</f>
        <v>#REF!</v>
      </c>
      <c r="NLS114" s="632" t="e">
        <f>(IF(NLS47-#REF!&lt;0,0,NLS47-#REF!)+#REF!)*1.21+IF($D$5="Koncesija",-NLS63*0.21,0)</f>
        <v>#REF!</v>
      </c>
      <c r="NLT114" s="632" t="e">
        <f>(IF(NLT47-#REF!&lt;0,0,NLT47-#REF!)+#REF!)*1.21+IF($D$5="Koncesija",-NLT63*0.21,0)</f>
        <v>#REF!</v>
      </c>
      <c r="NLU114" s="632" t="e">
        <f>(IF(NLU47-#REF!&lt;0,0,NLU47-#REF!)+#REF!)*1.21+IF($D$5="Koncesija",-NLU63*0.21,0)</f>
        <v>#REF!</v>
      </c>
      <c r="NLV114" s="632" t="e">
        <f>(IF(NLV47-#REF!&lt;0,0,NLV47-#REF!)+#REF!)*1.21+IF($D$5="Koncesija",-NLV63*0.21,0)</f>
        <v>#REF!</v>
      </c>
      <c r="NLW114" s="632" t="e">
        <f>(IF(NLW47-#REF!&lt;0,0,NLW47-#REF!)+#REF!)*1.21+IF($D$5="Koncesija",-NLW63*0.21,0)</f>
        <v>#REF!</v>
      </c>
      <c r="NLX114" s="632" t="e">
        <f>(IF(NLX47-#REF!&lt;0,0,NLX47-#REF!)+#REF!)*1.21+IF($D$5="Koncesija",-NLX63*0.21,0)</f>
        <v>#REF!</v>
      </c>
      <c r="NLY114" s="632" t="e">
        <f>(IF(NLY47-#REF!&lt;0,0,NLY47-#REF!)+#REF!)*1.21+IF($D$5="Koncesija",-NLY63*0.21,0)</f>
        <v>#REF!</v>
      </c>
      <c r="NLZ114" s="632" t="e">
        <f>(IF(NLZ47-#REF!&lt;0,0,NLZ47-#REF!)+#REF!)*1.21+IF($D$5="Koncesija",-NLZ63*0.21,0)</f>
        <v>#REF!</v>
      </c>
      <c r="NMA114" s="632" t="e">
        <f>(IF(NMA47-#REF!&lt;0,0,NMA47-#REF!)+#REF!)*1.21+IF($D$5="Koncesija",-NMA63*0.21,0)</f>
        <v>#REF!</v>
      </c>
      <c r="NMB114" s="632" t="e">
        <f>(IF(NMB47-#REF!&lt;0,0,NMB47-#REF!)+#REF!)*1.21+IF($D$5="Koncesija",-NMB63*0.21,0)</f>
        <v>#REF!</v>
      </c>
      <c r="NMC114" s="632" t="e">
        <f>(IF(NMC47-#REF!&lt;0,0,NMC47-#REF!)+#REF!)*1.21+IF($D$5="Koncesija",-NMC63*0.21,0)</f>
        <v>#REF!</v>
      </c>
      <c r="NMD114" s="632" t="e">
        <f>(IF(NMD47-#REF!&lt;0,0,NMD47-#REF!)+#REF!)*1.21+IF($D$5="Koncesija",-NMD63*0.21,0)</f>
        <v>#REF!</v>
      </c>
      <c r="NME114" s="632" t="e">
        <f>(IF(NME47-#REF!&lt;0,0,NME47-#REF!)+#REF!)*1.21+IF($D$5="Koncesija",-NME63*0.21,0)</f>
        <v>#REF!</v>
      </c>
      <c r="NMF114" s="632" t="e">
        <f>(IF(NMF47-#REF!&lt;0,0,NMF47-#REF!)+#REF!)*1.21+IF($D$5="Koncesija",-NMF63*0.21,0)</f>
        <v>#REF!</v>
      </c>
      <c r="NMG114" s="632" t="e">
        <f>(IF(NMG47-#REF!&lt;0,0,NMG47-#REF!)+#REF!)*1.21+IF($D$5="Koncesija",-NMG63*0.21,0)</f>
        <v>#REF!</v>
      </c>
      <c r="NMH114" s="632" t="e">
        <f>(IF(NMH47-#REF!&lt;0,0,NMH47-#REF!)+#REF!)*1.21+IF($D$5="Koncesija",-NMH63*0.21,0)</f>
        <v>#REF!</v>
      </c>
      <c r="NMI114" s="632" t="e">
        <f>(IF(NMI47-#REF!&lt;0,0,NMI47-#REF!)+#REF!)*1.21+IF($D$5="Koncesija",-NMI63*0.21,0)</f>
        <v>#REF!</v>
      </c>
      <c r="NMJ114" s="632" t="e">
        <f>(IF(NMJ47-#REF!&lt;0,0,NMJ47-#REF!)+#REF!)*1.21+IF($D$5="Koncesija",-NMJ63*0.21,0)</f>
        <v>#REF!</v>
      </c>
      <c r="NMK114" s="632" t="e">
        <f>(IF(NMK47-#REF!&lt;0,0,NMK47-#REF!)+#REF!)*1.21+IF($D$5="Koncesija",-NMK63*0.21,0)</f>
        <v>#REF!</v>
      </c>
      <c r="NML114" s="632" t="e">
        <f>(IF(NML47-#REF!&lt;0,0,NML47-#REF!)+#REF!)*1.21+IF($D$5="Koncesija",-NML63*0.21,0)</f>
        <v>#REF!</v>
      </c>
      <c r="NMM114" s="632" t="e">
        <f>(IF(NMM47-#REF!&lt;0,0,NMM47-#REF!)+#REF!)*1.21+IF($D$5="Koncesija",-NMM63*0.21,0)</f>
        <v>#REF!</v>
      </c>
      <c r="NMN114" s="632" t="e">
        <f>(IF(NMN47-#REF!&lt;0,0,NMN47-#REF!)+#REF!)*1.21+IF($D$5="Koncesija",-NMN63*0.21,0)</f>
        <v>#REF!</v>
      </c>
      <c r="NMO114" s="632" t="e">
        <f>(IF(NMO47-#REF!&lt;0,0,NMO47-#REF!)+#REF!)*1.21+IF($D$5="Koncesija",-NMO63*0.21,0)</f>
        <v>#REF!</v>
      </c>
      <c r="NMP114" s="632" t="e">
        <f>(IF(NMP47-#REF!&lt;0,0,NMP47-#REF!)+#REF!)*1.21+IF($D$5="Koncesija",-NMP63*0.21,0)</f>
        <v>#REF!</v>
      </c>
      <c r="NMQ114" s="632" t="e">
        <f>(IF(NMQ47-#REF!&lt;0,0,NMQ47-#REF!)+#REF!)*1.21+IF($D$5="Koncesija",-NMQ63*0.21,0)</f>
        <v>#REF!</v>
      </c>
      <c r="NMR114" s="632" t="e">
        <f>(IF(NMR47-#REF!&lt;0,0,NMR47-#REF!)+#REF!)*1.21+IF($D$5="Koncesija",-NMR63*0.21,0)</f>
        <v>#REF!</v>
      </c>
      <c r="NMS114" s="632" t="e">
        <f>(IF(NMS47-#REF!&lt;0,0,NMS47-#REF!)+#REF!)*1.21+IF($D$5="Koncesija",-NMS63*0.21,0)</f>
        <v>#REF!</v>
      </c>
      <c r="NMT114" s="632" t="e">
        <f>(IF(NMT47-#REF!&lt;0,0,NMT47-#REF!)+#REF!)*1.21+IF($D$5="Koncesija",-NMT63*0.21,0)</f>
        <v>#REF!</v>
      </c>
      <c r="NMU114" s="632" t="e">
        <f>(IF(NMU47-#REF!&lt;0,0,NMU47-#REF!)+#REF!)*1.21+IF($D$5="Koncesija",-NMU63*0.21,0)</f>
        <v>#REF!</v>
      </c>
      <c r="NMV114" s="632" t="e">
        <f>(IF(NMV47-#REF!&lt;0,0,NMV47-#REF!)+#REF!)*1.21+IF($D$5="Koncesija",-NMV63*0.21,0)</f>
        <v>#REF!</v>
      </c>
      <c r="NMW114" s="632" t="e">
        <f>(IF(NMW47-#REF!&lt;0,0,NMW47-#REF!)+#REF!)*1.21+IF($D$5="Koncesija",-NMW63*0.21,0)</f>
        <v>#REF!</v>
      </c>
      <c r="NMX114" s="632" t="e">
        <f>(IF(NMX47-#REF!&lt;0,0,NMX47-#REF!)+#REF!)*1.21+IF($D$5="Koncesija",-NMX63*0.21,0)</f>
        <v>#REF!</v>
      </c>
      <c r="NMY114" s="632" t="e">
        <f>(IF(NMY47-#REF!&lt;0,0,NMY47-#REF!)+#REF!)*1.21+IF($D$5="Koncesija",-NMY63*0.21,0)</f>
        <v>#REF!</v>
      </c>
      <c r="NMZ114" s="632" t="e">
        <f>(IF(NMZ47-#REF!&lt;0,0,NMZ47-#REF!)+#REF!)*1.21+IF($D$5="Koncesija",-NMZ63*0.21,0)</f>
        <v>#REF!</v>
      </c>
      <c r="NNA114" s="632" t="e">
        <f>(IF(NNA47-#REF!&lt;0,0,NNA47-#REF!)+#REF!)*1.21+IF($D$5="Koncesija",-NNA63*0.21,0)</f>
        <v>#REF!</v>
      </c>
      <c r="NNB114" s="632" t="e">
        <f>(IF(NNB47-#REF!&lt;0,0,NNB47-#REF!)+#REF!)*1.21+IF($D$5="Koncesija",-NNB63*0.21,0)</f>
        <v>#REF!</v>
      </c>
      <c r="NNC114" s="632" t="e">
        <f>(IF(NNC47-#REF!&lt;0,0,NNC47-#REF!)+#REF!)*1.21+IF($D$5="Koncesija",-NNC63*0.21,0)</f>
        <v>#REF!</v>
      </c>
      <c r="NND114" s="632" t="e">
        <f>(IF(NND47-#REF!&lt;0,0,NND47-#REF!)+#REF!)*1.21+IF($D$5="Koncesija",-NND63*0.21,0)</f>
        <v>#REF!</v>
      </c>
      <c r="NNE114" s="632" t="e">
        <f>(IF(NNE47-#REF!&lt;0,0,NNE47-#REF!)+#REF!)*1.21+IF($D$5="Koncesija",-NNE63*0.21,0)</f>
        <v>#REF!</v>
      </c>
      <c r="NNF114" s="632" t="e">
        <f>(IF(NNF47-#REF!&lt;0,0,NNF47-#REF!)+#REF!)*1.21+IF($D$5="Koncesija",-NNF63*0.21,0)</f>
        <v>#REF!</v>
      </c>
      <c r="NNG114" s="632" t="e">
        <f>(IF(NNG47-#REF!&lt;0,0,NNG47-#REF!)+#REF!)*1.21+IF($D$5="Koncesija",-NNG63*0.21,0)</f>
        <v>#REF!</v>
      </c>
      <c r="NNH114" s="632" t="e">
        <f>(IF(NNH47-#REF!&lt;0,0,NNH47-#REF!)+#REF!)*1.21+IF($D$5="Koncesija",-NNH63*0.21,0)</f>
        <v>#REF!</v>
      </c>
      <c r="NNI114" s="632" t="e">
        <f>(IF(NNI47-#REF!&lt;0,0,NNI47-#REF!)+#REF!)*1.21+IF($D$5="Koncesija",-NNI63*0.21,0)</f>
        <v>#REF!</v>
      </c>
      <c r="NNJ114" s="632" t="e">
        <f>(IF(NNJ47-#REF!&lt;0,0,NNJ47-#REF!)+#REF!)*1.21+IF($D$5="Koncesija",-NNJ63*0.21,0)</f>
        <v>#REF!</v>
      </c>
      <c r="NNK114" s="632" t="e">
        <f>(IF(NNK47-#REF!&lt;0,0,NNK47-#REF!)+#REF!)*1.21+IF($D$5="Koncesija",-NNK63*0.21,0)</f>
        <v>#REF!</v>
      </c>
      <c r="NNL114" s="632" t="e">
        <f>(IF(NNL47-#REF!&lt;0,0,NNL47-#REF!)+#REF!)*1.21+IF($D$5="Koncesija",-NNL63*0.21,0)</f>
        <v>#REF!</v>
      </c>
      <c r="NNM114" s="632" t="e">
        <f>(IF(NNM47-#REF!&lt;0,0,NNM47-#REF!)+#REF!)*1.21+IF($D$5="Koncesija",-NNM63*0.21,0)</f>
        <v>#REF!</v>
      </c>
      <c r="NNN114" s="632" t="e">
        <f>(IF(NNN47-#REF!&lt;0,0,NNN47-#REF!)+#REF!)*1.21+IF($D$5="Koncesija",-NNN63*0.21,0)</f>
        <v>#REF!</v>
      </c>
      <c r="NNO114" s="632" t="e">
        <f>(IF(NNO47-#REF!&lt;0,0,NNO47-#REF!)+#REF!)*1.21+IF($D$5="Koncesija",-NNO63*0.21,0)</f>
        <v>#REF!</v>
      </c>
      <c r="NNP114" s="632" t="e">
        <f>(IF(NNP47-#REF!&lt;0,0,NNP47-#REF!)+#REF!)*1.21+IF($D$5="Koncesija",-NNP63*0.21,0)</f>
        <v>#REF!</v>
      </c>
      <c r="NNQ114" s="632" t="e">
        <f>(IF(NNQ47-#REF!&lt;0,0,NNQ47-#REF!)+#REF!)*1.21+IF($D$5="Koncesija",-NNQ63*0.21,0)</f>
        <v>#REF!</v>
      </c>
      <c r="NNR114" s="632" t="e">
        <f>(IF(NNR47-#REF!&lt;0,0,NNR47-#REF!)+#REF!)*1.21+IF($D$5="Koncesija",-NNR63*0.21,0)</f>
        <v>#REF!</v>
      </c>
      <c r="NNS114" s="632" t="e">
        <f>(IF(NNS47-#REF!&lt;0,0,NNS47-#REF!)+#REF!)*1.21+IF($D$5="Koncesija",-NNS63*0.21,0)</f>
        <v>#REF!</v>
      </c>
      <c r="NNT114" s="632" t="e">
        <f>(IF(NNT47-#REF!&lt;0,0,NNT47-#REF!)+#REF!)*1.21+IF($D$5="Koncesija",-NNT63*0.21,0)</f>
        <v>#REF!</v>
      </c>
      <c r="NNU114" s="632" t="e">
        <f>(IF(NNU47-#REF!&lt;0,0,NNU47-#REF!)+#REF!)*1.21+IF($D$5="Koncesija",-NNU63*0.21,0)</f>
        <v>#REF!</v>
      </c>
      <c r="NNV114" s="632" t="e">
        <f>(IF(NNV47-#REF!&lt;0,0,NNV47-#REF!)+#REF!)*1.21+IF($D$5="Koncesija",-NNV63*0.21,0)</f>
        <v>#REF!</v>
      </c>
      <c r="NNW114" s="632" t="e">
        <f>(IF(NNW47-#REF!&lt;0,0,NNW47-#REF!)+#REF!)*1.21+IF($D$5="Koncesija",-NNW63*0.21,0)</f>
        <v>#REF!</v>
      </c>
      <c r="NNX114" s="632" t="e">
        <f>(IF(NNX47-#REF!&lt;0,0,NNX47-#REF!)+#REF!)*1.21+IF($D$5="Koncesija",-NNX63*0.21,0)</f>
        <v>#REF!</v>
      </c>
      <c r="NNY114" s="632" t="e">
        <f>(IF(NNY47-#REF!&lt;0,0,NNY47-#REF!)+#REF!)*1.21+IF($D$5="Koncesija",-NNY63*0.21,0)</f>
        <v>#REF!</v>
      </c>
      <c r="NNZ114" s="632" t="e">
        <f>(IF(NNZ47-#REF!&lt;0,0,NNZ47-#REF!)+#REF!)*1.21+IF($D$5="Koncesija",-NNZ63*0.21,0)</f>
        <v>#REF!</v>
      </c>
      <c r="NOA114" s="632" t="e">
        <f>(IF(NOA47-#REF!&lt;0,0,NOA47-#REF!)+#REF!)*1.21+IF($D$5="Koncesija",-NOA63*0.21,0)</f>
        <v>#REF!</v>
      </c>
      <c r="NOB114" s="632" t="e">
        <f>(IF(NOB47-#REF!&lt;0,0,NOB47-#REF!)+#REF!)*1.21+IF($D$5="Koncesija",-NOB63*0.21,0)</f>
        <v>#REF!</v>
      </c>
      <c r="NOC114" s="632" t="e">
        <f>(IF(NOC47-#REF!&lt;0,0,NOC47-#REF!)+#REF!)*1.21+IF($D$5="Koncesija",-NOC63*0.21,0)</f>
        <v>#REF!</v>
      </c>
      <c r="NOD114" s="632" t="e">
        <f>(IF(NOD47-#REF!&lt;0,0,NOD47-#REF!)+#REF!)*1.21+IF($D$5="Koncesija",-NOD63*0.21,0)</f>
        <v>#REF!</v>
      </c>
      <c r="NOE114" s="632" t="e">
        <f>(IF(NOE47-#REF!&lt;0,0,NOE47-#REF!)+#REF!)*1.21+IF($D$5="Koncesija",-NOE63*0.21,0)</f>
        <v>#REF!</v>
      </c>
      <c r="NOF114" s="632" t="e">
        <f>(IF(NOF47-#REF!&lt;0,0,NOF47-#REF!)+#REF!)*1.21+IF($D$5="Koncesija",-NOF63*0.21,0)</f>
        <v>#REF!</v>
      </c>
      <c r="NOG114" s="632" t="e">
        <f>(IF(NOG47-#REF!&lt;0,0,NOG47-#REF!)+#REF!)*1.21+IF($D$5="Koncesija",-NOG63*0.21,0)</f>
        <v>#REF!</v>
      </c>
      <c r="NOH114" s="632" t="e">
        <f>(IF(NOH47-#REF!&lt;0,0,NOH47-#REF!)+#REF!)*1.21+IF($D$5="Koncesija",-NOH63*0.21,0)</f>
        <v>#REF!</v>
      </c>
      <c r="NOI114" s="632" t="e">
        <f>(IF(NOI47-#REF!&lt;0,0,NOI47-#REF!)+#REF!)*1.21+IF($D$5="Koncesija",-NOI63*0.21,0)</f>
        <v>#REF!</v>
      </c>
      <c r="NOJ114" s="632" t="e">
        <f>(IF(NOJ47-#REF!&lt;0,0,NOJ47-#REF!)+#REF!)*1.21+IF($D$5="Koncesija",-NOJ63*0.21,0)</f>
        <v>#REF!</v>
      </c>
      <c r="NOK114" s="632" t="e">
        <f>(IF(NOK47-#REF!&lt;0,0,NOK47-#REF!)+#REF!)*1.21+IF($D$5="Koncesija",-NOK63*0.21,0)</f>
        <v>#REF!</v>
      </c>
      <c r="NOL114" s="632" t="e">
        <f>(IF(NOL47-#REF!&lt;0,0,NOL47-#REF!)+#REF!)*1.21+IF($D$5="Koncesija",-NOL63*0.21,0)</f>
        <v>#REF!</v>
      </c>
      <c r="NOM114" s="632" t="e">
        <f>(IF(NOM47-#REF!&lt;0,0,NOM47-#REF!)+#REF!)*1.21+IF($D$5="Koncesija",-NOM63*0.21,0)</f>
        <v>#REF!</v>
      </c>
      <c r="NON114" s="632" t="e">
        <f>(IF(NON47-#REF!&lt;0,0,NON47-#REF!)+#REF!)*1.21+IF($D$5="Koncesija",-NON63*0.21,0)</f>
        <v>#REF!</v>
      </c>
      <c r="NOO114" s="632" t="e">
        <f>(IF(NOO47-#REF!&lt;0,0,NOO47-#REF!)+#REF!)*1.21+IF($D$5="Koncesija",-NOO63*0.21,0)</f>
        <v>#REF!</v>
      </c>
      <c r="NOP114" s="632" t="e">
        <f>(IF(NOP47-#REF!&lt;0,0,NOP47-#REF!)+#REF!)*1.21+IF($D$5="Koncesija",-NOP63*0.21,0)</f>
        <v>#REF!</v>
      </c>
      <c r="NOQ114" s="632" t="e">
        <f>(IF(NOQ47-#REF!&lt;0,0,NOQ47-#REF!)+#REF!)*1.21+IF($D$5="Koncesija",-NOQ63*0.21,0)</f>
        <v>#REF!</v>
      </c>
      <c r="NOR114" s="632" t="e">
        <f>(IF(NOR47-#REF!&lt;0,0,NOR47-#REF!)+#REF!)*1.21+IF($D$5="Koncesija",-NOR63*0.21,0)</f>
        <v>#REF!</v>
      </c>
      <c r="NOS114" s="632" t="e">
        <f>(IF(NOS47-#REF!&lt;0,0,NOS47-#REF!)+#REF!)*1.21+IF($D$5="Koncesija",-NOS63*0.21,0)</f>
        <v>#REF!</v>
      </c>
      <c r="NOT114" s="632" t="e">
        <f>(IF(NOT47-#REF!&lt;0,0,NOT47-#REF!)+#REF!)*1.21+IF($D$5="Koncesija",-NOT63*0.21,0)</f>
        <v>#REF!</v>
      </c>
      <c r="NOU114" s="632" t="e">
        <f>(IF(NOU47-#REF!&lt;0,0,NOU47-#REF!)+#REF!)*1.21+IF($D$5="Koncesija",-NOU63*0.21,0)</f>
        <v>#REF!</v>
      </c>
      <c r="NOV114" s="632" t="e">
        <f>(IF(NOV47-#REF!&lt;0,0,NOV47-#REF!)+#REF!)*1.21+IF($D$5="Koncesija",-NOV63*0.21,0)</f>
        <v>#REF!</v>
      </c>
      <c r="NOW114" s="632" t="e">
        <f>(IF(NOW47-#REF!&lt;0,0,NOW47-#REF!)+#REF!)*1.21+IF($D$5="Koncesija",-NOW63*0.21,0)</f>
        <v>#REF!</v>
      </c>
      <c r="NOX114" s="632" t="e">
        <f>(IF(NOX47-#REF!&lt;0,0,NOX47-#REF!)+#REF!)*1.21+IF($D$5="Koncesija",-NOX63*0.21,0)</f>
        <v>#REF!</v>
      </c>
      <c r="NOY114" s="632" t="e">
        <f>(IF(NOY47-#REF!&lt;0,0,NOY47-#REF!)+#REF!)*1.21+IF($D$5="Koncesija",-NOY63*0.21,0)</f>
        <v>#REF!</v>
      </c>
      <c r="NOZ114" s="632" t="e">
        <f>(IF(NOZ47-#REF!&lt;0,0,NOZ47-#REF!)+#REF!)*1.21+IF($D$5="Koncesija",-NOZ63*0.21,0)</f>
        <v>#REF!</v>
      </c>
      <c r="NPA114" s="632" t="e">
        <f>(IF(NPA47-#REF!&lt;0,0,NPA47-#REF!)+#REF!)*1.21+IF($D$5="Koncesija",-NPA63*0.21,0)</f>
        <v>#REF!</v>
      </c>
      <c r="NPB114" s="632" t="e">
        <f>(IF(NPB47-#REF!&lt;0,0,NPB47-#REF!)+#REF!)*1.21+IF($D$5="Koncesija",-NPB63*0.21,0)</f>
        <v>#REF!</v>
      </c>
      <c r="NPC114" s="632" t="e">
        <f>(IF(NPC47-#REF!&lt;0,0,NPC47-#REF!)+#REF!)*1.21+IF($D$5="Koncesija",-NPC63*0.21,0)</f>
        <v>#REF!</v>
      </c>
      <c r="NPD114" s="632" t="e">
        <f>(IF(NPD47-#REF!&lt;0,0,NPD47-#REF!)+#REF!)*1.21+IF($D$5="Koncesija",-NPD63*0.21,0)</f>
        <v>#REF!</v>
      </c>
      <c r="NPE114" s="632" t="e">
        <f>(IF(NPE47-#REF!&lt;0,0,NPE47-#REF!)+#REF!)*1.21+IF($D$5="Koncesija",-NPE63*0.21,0)</f>
        <v>#REF!</v>
      </c>
      <c r="NPF114" s="632" t="e">
        <f>(IF(NPF47-#REF!&lt;0,0,NPF47-#REF!)+#REF!)*1.21+IF($D$5="Koncesija",-NPF63*0.21,0)</f>
        <v>#REF!</v>
      </c>
      <c r="NPG114" s="632" t="e">
        <f>(IF(NPG47-#REF!&lt;0,0,NPG47-#REF!)+#REF!)*1.21+IF($D$5="Koncesija",-NPG63*0.21,0)</f>
        <v>#REF!</v>
      </c>
      <c r="NPH114" s="632" t="e">
        <f>(IF(NPH47-#REF!&lt;0,0,NPH47-#REF!)+#REF!)*1.21+IF($D$5="Koncesija",-NPH63*0.21,0)</f>
        <v>#REF!</v>
      </c>
      <c r="NPI114" s="632" t="e">
        <f>(IF(NPI47-#REF!&lt;0,0,NPI47-#REF!)+#REF!)*1.21+IF($D$5="Koncesija",-NPI63*0.21,0)</f>
        <v>#REF!</v>
      </c>
      <c r="NPJ114" s="632" t="e">
        <f>(IF(NPJ47-#REF!&lt;0,0,NPJ47-#REF!)+#REF!)*1.21+IF($D$5="Koncesija",-NPJ63*0.21,0)</f>
        <v>#REF!</v>
      </c>
      <c r="NPK114" s="632" t="e">
        <f>(IF(NPK47-#REF!&lt;0,0,NPK47-#REF!)+#REF!)*1.21+IF($D$5="Koncesija",-NPK63*0.21,0)</f>
        <v>#REF!</v>
      </c>
      <c r="NPL114" s="632" t="e">
        <f>(IF(NPL47-#REF!&lt;0,0,NPL47-#REF!)+#REF!)*1.21+IF($D$5="Koncesija",-NPL63*0.21,0)</f>
        <v>#REF!</v>
      </c>
      <c r="NPM114" s="632" t="e">
        <f>(IF(NPM47-#REF!&lt;0,0,NPM47-#REF!)+#REF!)*1.21+IF($D$5="Koncesija",-NPM63*0.21,0)</f>
        <v>#REF!</v>
      </c>
      <c r="NPN114" s="632" t="e">
        <f>(IF(NPN47-#REF!&lt;0,0,NPN47-#REF!)+#REF!)*1.21+IF($D$5="Koncesija",-NPN63*0.21,0)</f>
        <v>#REF!</v>
      </c>
      <c r="NPO114" s="632" t="e">
        <f>(IF(NPO47-#REF!&lt;0,0,NPO47-#REF!)+#REF!)*1.21+IF($D$5="Koncesija",-NPO63*0.21,0)</f>
        <v>#REF!</v>
      </c>
      <c r="NPP114" s="632" t="e">
        <f>(IF(NPP47-#REF!&lt;0,0,NPP47-#REF!)+#REF!)*1.21+IF($D$5="Koncesija",-NPP63*0.21,0)</f>
        <v>#REF!</v>
      </c>
      <c r="NPQ114" s="632" t="e">
        <f>(IF(NPQ47-#REF!&lt;0,0,NPQ47-#REF!)+#REF!)*1.21+IF($D$5="Koncesija",-NPQ63*0.21,0)</f>
        <v>#REF!</v>
      </c>
      <c r="NPR114" s="632" t="e">
        <f>(IF(NPR47-#REF!&lt;0,0,NPR47-#REF!)+#REF!)*1.21+IF($D$5="Koncesija",-NPR63*0.21,0)</f>
        <v>#REF!</v>
      </c>
      <c r="NPS114" s="632" t="e">
        <f>(IF(NPS47-#REF!&lt;0,0,NPS47-#REF!)+#REF!)*1.21+IF($D$5="Koncesija",-NPS63*0.21,0)</f>
        <v>#REF!</v>
      </c>
      <c r="NPT114" s="632" t="e">
        <f>(IF(NPT47-#REF!&lt;0,0,NPT47-#REF!)+#REF!)*1.21+IF($D$5="Koncesija",-NPT63*0.21,0)</f>
        <v>#REF!</v>
      </c>
      <c r="NPU114" s="632" t="e">
        <f>(IF(NPU47-#REF!&lt;0,0,NPU47-#REF!)+#REF!)*1.21+IF($D$5="Koncesija",-NPU63*0.21,0)</f>
        <v>#REF!</v>
      </c>
      <c r="NPV114" s="632" t="e">
        <f>(IF(NPV47-#REF!&lt;0,0,NPV47-#REF!)+#REF!)*1.21+IF($D$5="Koncesija",-NPV63*0.21,0)</f>
        <v>#REF!</v>
      </c>
      <c r="NPW114" s="632" t="e">
        <f>(IF(NPW47-#REF!&lt;0,0,NPW47-#REF!)+#REF!)*1.21+IF($D$5="Koncesija",-NPW63*0.21,0)</f>
        <v>#REF!</v>
      </c>
      <c r="NPX114" s="632" t="e">
        <f>(IF(NPX47-#REF!&lt;0,0,NPX47-#REF!)+#REF!)*1.21+IF($D$5="Koncesija",-NPX63*0.21,0)</f>
        <v>#REF!</v>
      </c>
      <c r="NPY114" s="632" t="e">
        <f>(IF(NPY47-#REF!&lt;0,0,NPY47-#REF!)+#REF!)*1.21+IF($D$5="Koncesija",-NPY63*0.21,0)</f>
        <v>#REF!</v>
      </c>
      <c r="NPZ114" s="632" t="e">
        <f>(IF(NPZ47-#REF!&lt;0,0,NPZ47-#REF!)+#REF!)*1.21+IF($D$5="Koncesija",-NPZ63*0.21,0)</f>
        <v>#REF!</v>
      </c>
      <c r="NQA114" s="632" t="e">
        <f>(IF(NQA47-#REF!&lt;0,0,NQA47-#REF!)+#REF!)*1.21+IF($D$5="Koncesija",-NQA63*0.21,0)</f>
        <v>#REF!</v>
      </c>
      <c r="NQB114" s="632" t="e">
        <f>(IF(NQB47-#REF!&lt;0,0,NQB47-#REF!)+#REF!)*1.21+IF($D$5="Koncesija",-NQB63*0.21,0)</f>
        <v>#REF!</v>
      </c>
      <c r="NQC114" s="632" t="e">
        <f>(IF(NQC47-#REF!&lt;0,0,NQC47-#REF!)+#REF!)*1.21+IF($D$5="Koncesija",-NQC63*0.21,0)</f>
        <v>#REF!</v>
      </c>
      <c r="NQD114" s="632" t="e">
        <f>(IF(NQD47-#REF!&lt;0,0,NQD47-#REF!)+#REF!)*1.21+IF($D$5="Koncesija",-NQD63*0.21,0)</f>
        <v>#REF!</v>
      </c>
      <c r="NQE114" s="632" t="e">
        <f>(IF(NQE47-#REF!&lt;0,0,NQE47-#REF!)+#REF!)*1.21+IF($D$5="Koncesija",-NQE63*0.21,0)</f>
        <v>#REF!</v>
      </c>
      <c r="NQF114" s="632" t="e">
        <f>(IF(NQF47-#REF!&lt;0,0,NQF47-#REF!)+#REF!)*1.21+IF($D$5="Koncesija",-NQF63*0.21,0)</f>
        <v>#REF!</v>
      </c>
      <c r="NQG114" s="632" t="e">
        <f>(IF(NQG47-#REF!&lt;0,0,NQG47-#REF!)+#REF!)*1.21+IF($D$5="Koncesija",-NQG63*0.21,0)</f>
        <v>#REF!</v>
      </c>
      <c r="NQH114" s="632" t="e">
        <f>(IF(NQH47-#REF!&lt;0,0,NQH47-#REF!)+#REF!)*1.21+IF($D$5="Koncesija",-NQH63*0.21,0)</f>
        <v>#REF!</v>
      </c>
      <c r="NQI114" s="632" t="e">
        <f>(IF(NQI47-#REF!&lt;0,0,NQI47-#REF!)+#REF!)*1.21+IF($D$5="Koncesija",-NQI63*0.21,0)</f>
        <v>#REF!</v>
      </c>
      <c r="NQJ114" s="632" t="e">
        <f>(IF(NQJ47-#REF!&lt;0,0,NQJ47-#REF!)+#REF!)*1.21+IF($D$5="Koncesija",-NQJ63*0.21,0)</f>
        <v>#REF!</v>
      </c>
      <c r="NQK114" s="632" t="e">
        <f>(IF(NQK47-#REF!&lt;0,0,NQK47-#REF!)+#REF!)*1.21+IF($D$5="Koncesija",-NQK63*0.21,0)</f>
        <v>#REF!</v>
      </c>
      <c r="NQL114" s="632" t="e">
        <f>(IF(NQL47-#REF!&lt;0,0,NQL47-#REF!)+#REF!)*1.21+IF($D$5="Koncesija",-NQL63*0.21,0)</f>
        <v>#REF!</v>
      </c>
      <c r="NQM114" s="632" t="e">
        <f>(IF(NQM47-#REF!&lt;0,0,NQM47-#REF!)+#REF!)*1.21+IF($D$5="Koncesija",-NQM63*0.21,0)</f>
        <v>#REF!</v>
      </c>
      <c r="NQN114" s="632" t="e">
        <f>(IF(NQN47-#REF!&lt;0,0,NQN47-#REF!)+#REF!)*1.21+IF($D$5="Koncesija",-NQN63*0.21,0)</f>
        <v>#REF!</v>
      </c>
      <c r="NQO114" s="632" t="e">
        <f>(IF(NQO47-#REF!&lt;0,0,NQO47-#REF!)+#REF!)*1.21+IF($D$5="Koncesija",-NQO63*0.21,0)</f>
        <v>#REF!</v>
      </c>
      <c r="NQP114" s="632" t="e">
        <f>(IF(NQP47-#REF!&lt;0,0,NQP47-#REF!)+#REF!)*1.21+IF($D$5="Koncesija",-NQP63*0.21,0)</f>
        <v>#REF!</v>
      </c>
      <c r="NQQ114" s="632" t="e">
        <f>(IF(NQQ47-#REF!&lt;0,0,NQQ47-#REF!)+#REF!)*1.21+IF($D$5="Koncesija",-NQQ63*0.21,0)</f>
        <v>#REF!</v>
      </c>
      <c r="NQR114" s="632" t="e">
        <f>(IF(NQR47-#REF!&lt;0,0,NQR47-#REF!)+#REF!)*1.21+IF($D$5="Koncesija",-NQR63*0.21,0)</f>
        <v>#REF!</v>
      </c>
      <c r="NQS114" s="632" t="e">
        <f>(IF(NQS47-#REF!&lt;0,0,NQS47-#REF!)+#REF!)*1.21+IF($D$5="Koncesija",-NQS63*0.21,0)</f>
        <v>#REF!</v>
      </c>
      <c r="NQT114" s="632" t="e">
        <f>(IF(NQT47-#REF!&lt;0,0,NQT47-#REF!)+#REF!)*1.21+IF($D$5="Koncesija",-NQT63*0.21,0)</f>
        <v>#REF!</v>
      </c>
      <c r="NQU114" s="632" t="e">
        <f>(IF(NQU47-#REF!&lt;0,0,NQU47-#REF!)+#REF!)*1.21+IF($D$5="Koncesija",-NQU63*0.21,0)</f>
        <v>#REF!</v>
      </c>
      <c r="NQV114" s="632" t="e">
        <f>(IF(NQV47-#REF!&lt;0,0,NQV47-#REF!)+#REF!)*1.21+IF($D$5="Koncesija",-NQV63*0.21,0)</f>
        <v>#REF!</v>
      </c>
      <c r="NQW114" s="632" t="e">
        <f>(IF(NQW47-#REF!&lt;0,0,NQW47-#REF!)+#REF!)*1.21+IF($D$5="Koncesija",-NQW63*0.21,0)</f>
        <v>#REF!</v>
      </c>
      <c r="NQX114" s="632" t="e">
        <f>(IF(NQX47-#REF!&lt;0,0,NQX47-#REF!)+#REF!)*1.21+IF($D$5="Koncesija",-NQX63*0.21,0)</f>
        <v>#REF!</v>
      </c>
      <c r="NQY114" s="632" t="e">
        <f>(IF(NQY47-#REF!&lt;0,0,NQY47-#REF!)+#REF!)*1.21+IF($D$5="Koncesija",-NQY63*0.21,0)</f>
        <v>#REF!</v>
      </c>
      <c r="NQZ114" s="632" t="e">
        <f>(IF(NQZ47-#REF!&lt;0,0,NQZ47-#REF!)+#REF!)*1.21+IF($D$5="Koncesija",-NQZ63*0.21,0)</f>
        <v>#REF!</v>
      </c>
      <c r="NRA114" s="632" t="e">
        <f>(IF(NRA47-#REF!&lt;0,0,NRA47-#REF!)+#REF!)*1.21+IF($D$5="Koncesija",-NRA63*0.21,0)</f>
        <v>#REF!</v>
      </c>
      <c r="NRB114" s="632" t="e">
        <f>(IF(NRB47-#REF!&lt;0,0,NRB47-#REF!)+#REF!)*1.21+IF($D$5="Koncesija",-NRB63*0.21,0)</f>
        <v>#REF!</v>
      </c>
      <c r="NRC114" s="632" t="e">
        <f>(IF(NRC47-#REF!&lt;0,0,NRC47-#REF!)+#REF!)*1.21+IF($D$5="Koncesija",-NRC63*0.21,0)</f>
        <v>#REF!</v>
      </c>
      <c r="NRD114" s="632" t="e">
        <f>(IF(NRD47-#REF!&lt;0,0,NRD47-#REF!)+#REF!)*1.21+IF($D$5="Koncesija",-NRD63*0.21,0)</f>
        <v>#REF!</v>
      </c>
      <c r="NRE114" s="632" t="e">
        <f>(IF(NRE47-#REF!&lt;0,0,NRE47-#REF!)+#REF!)*1.21+IF($D$5="Koncesija",-NRE63*0.21,0)</f>
        <v>#REF!</v>
      </c>
      <c r="NRF114" s="632" t="e">
        <f>(IF(NRF47-#REF!&lt;0,0,NRF47-#REF!)+#REF!)*1.21+IF($D$5="Koncesija",-NRF63*0.21,0)</f>
        <v>#REF!</v>
      </c>
      <c r="NRG114" s="632" t="e">
        <f>(IF(NRG47-#REF!&lt;0,0,NRG47-#REF!)+#REF!)*1.21+IF($D$5="Koncesija",-NRG63*0.21,0)</f>
        <v>#REF!</v>
      </c>
      <c r="NRH114" s="632" t="e">
        <f>(IF(NRH47-#REF!&lt;0,0,NRH47-#REF!)+#REF!)*1.21+IF($D$5="Koncesija",-NRH63*0.21,0)</f>
        <v>#REF!</v>
      </c>
      <c r="NRI114" s="632" t="e">
        <f>(IF(NRI47-#REF!&lt;0,0,NRI47-#REF!)+#REF!)*1.21+IF($D$5="Koncesija",-NRI63*0.21,0)</f>
        <v>#REF!</v>
      </c>
      <c r="NRJ114" s="632" t="e">
        <f>(IF(NRJ47-#REF!&lt;0,0,NRJ47-#REF!)+#REF!)*1.21+IF($D$5="Koncesija",-NRJ63*0.21,0)</f>
        <v>#REF!</v>
      </c>
      <c r="NRK114" s="632" t="e">
        <f>(IF(NRK47-#REF!&lt;0,0,NRK47-#REF!)+#REF!)*1.21+IF($D$5="Koncesija",-NRK63*0.21,0)</f>
        <v>#REF!</v>
      </c>
      <c r="NRL114" s="632" t="e">
        <f>(IF(NRL47-#REF!&lt;0,0,NRL47-#REF!)+#REF!)*1.21+IF($D$5="Koncesija",-NRL63*0.21,0)</f>
        <v>#REF!</v>
      </c>
      <c r="NRM114" s="632" t="e">
        <f>(IF(NRM47-#REF!&lt;0,0,NRM47-#REF!)+#REF!)*1.21+IF($D$5="Koncesija",-NRM63*0.21,0)</f>
        <v>#REF!</v>
      </c>
      <c r="NRN114" s="632" t="e">
        <f>(IF(NRN47-#REF!&lt;0,0,NRN47-#REF!)+#REF!)*1.21+IF($D$5="Koncesija",-NRN63*0.21,0)</f>
        <v>#REF!</v>
      </c>
      <c r="NRO114" s="632" t="e">
        <f>(IF(NRO47-#REF!&lt;0,0,NRO47-#REF!)+#REF!)*1.21+IF($D$5="Koncesija",-NRO63*0.21,0)</f>
        <v>#REF!</v>
      </c>
      <c r="NRP114" s="632" t="e">
        <f>(IF(NRP47-#REF!&lt;0,0,NRP47-#REF!)+#REF!)*1.21+IF($D$5="Koncesija",-NRP63*0.21,0)</f>
        <v>#REF!</v>
      </c>
      <c r="NRQ114" s="632" t="e">
        <f>(IF(NRQ47-#REF!&lt;0,0,NRQ47-#REF!)+#REF!)*1.21+IF($D$5="Koncesija",-NRQ63*0.21,0)</f>
        <v>#REF!</v>
      </c>
      <c r="NRR114" s="632" t="e">
        <f>(IF(NRR47-#REF!&lt;0,0,NRR47-#REF!)+#REF!)*1.21+IF($D$5="Koncesija",-NRR63*0.21,0)</f>
        <v>#REF!</v>
      </c>
      <c r="NRS114" s="632" t="e">
        <f>(IF(NRS47-#REF!&lt;0,0,NRS47-#REF!)+#REF!)*1.21+IF($D$5="Koncesija",-NRS63*0.21,0)</f>
        <v>#REF!</v>
      </c>
      <c r="NRT114" s="632" t="e">
        <f>(IF(NRT47-#REF!&lt;0,0,NRT47-#REF!)+#REF!)*1.21+IF($D$5="Koncesija",-NRT63*0.21,0)</f>
        <v>#REF!</v>
      </c>
      <c r="NRU114" s="632" t="e">
        <f>(IF(NRU47-#REF!&lt;0,0,NRU47-#REF!)+#REF!)*1.21+IF($D$5="Koncesija",-NRU63*0.21,0)</f>
        <v>#REF!</v>
      </c>
      <c r="NRV114" s="632" t="e">
        <f>(IF(NRV47-#REF!&lt;0,0,NRV47-#REF!)+#REF!)*1.21+IF($D$5="Koncesija",-NRV63*0.21,0)</f>
        <v>#REF!</v>
      </c>
      <c r="NRW114" s="632" t="e">
        <f>(IF(NRW47-#REF!&lt;0,0,NRW47-#REF!)+#REF!)*1.21+IF($D$5="Koncesija",-NRW63*0.21,0)</f>
        <v>#REF!</v>
      </c>
      <c r="NRX114" s="632" t="e">
        <f>(IF(NRX47-#REF!&lt;0,0,NRX47-#REF!)+#REF!)*1.21+IF($D$5="Koncesija",-NRX63*0.21,0)</f>
        <v>#REF!</v>
      </c>
      <c r="NRY114" s="632" t="e">
        <f>(IF(NRY47-#REF!&lt;0,0,NRY47-#REF!)+#REF!)*1.21+IF($D$5="Koncesija",-NRY63*0.21,0)</f>
        <v>#REF!</v>
      </c>
      <c r="NRZ114" s="632" t="e">
        <f>(IF(NRZ47-#REF!&lt;0,0,NRZ47-#REF!)+#REF!)*1.21+IF($D$5="Koncesija",-NRZ63*0.21,0)</f>
        <v>#REF!</v>
      </c>
      <c r="NSA114" s="632" t="e">
        <f>(IF(NSA47-#REF!&lt;0,0,NSA47-#REF!)+#REF!)*1.21+IF($D$5="Koncesija",-NSA63*0.21,0)</f>
        <v>#REF!</v>
      </c>
      <c r="NSB114" s="632" t="e">
        <f>(IF(NSB47-#REF!&lt;0,0,NSB47-#REF!)+#REF!)*1.21+IF($D$5="Koncesija",-NSB63*0.21,0)</f>
        <v>#REF!</v>
      </c>
      <c r="NSC114" s="632" t="e">
        <f>(IF(NSC47-#REF!&lt;0,0,NSC47-#REF!)+#REF!)*1.21+IF($D$5="Koncesija",-NSC63*0.21,0)</f>
        <v>#REF!</v>
      </c>
      <c r="NSD114" s="632" t="e">
        <f>(IF(NSD47-#REF!&lt;0,0,NSD47-#REF!)+#REF!)*1.21+IF($D$5="Koncesija",-NSD63*0.21,0)</f>
        <v>#REF!</v>
      </c>
      <c r="NSE114" s="632" t="e">
        <f>(IF(NSE47-#REF!&lt;0,0,NSE47-#REF!)+#REF!)*1.21+IF($D$5="Koncesija",-NSE63*0.21,0)</f>
        <v>#REF!</v>
      </c>
      <c r="NSF114" s="632" t="e">
        <f>(IF(NSF47-#REF!&lt;0,0,NSF47-#REF!)+#REF!)*1.21+IF($D$5="Koncesija",-NSF63*0.21,0)</f>
        <v>#REF!</v>
      </c>
      <c r="NSG114" s="632" t="e">
        <f>(IF(NSG47-#REF!&lt;0,0,NSG47-#REF!)+#REF!)*1.21+IF($D$5="Koncesija",-NSG63*0.21,0)</f>
        <v>#REF!</v>
      </c>
      <c r="NSH114" s="632" t="e">
        <f>(IF(NSH47-#REF!&lt;0,0,NSH47-#REF!)+#REF!)*1.21+IF($D$5="Koncesija",-NSH63*0.21,0)</f>
        <v>#REF!</v>
      </c>
      <c r="NSI114" s="632" t="e">
        <f>(IF(NSI47-#REF!&lt;0,0,NSI47-#REF!)+#REF!)*1.21+IF($D$5="Koncesija",-NSI63*0.21,0)</f>
        <v>#REF!</v>
      </c>
      <c r="NSJ114" s="632" t="e">
        <f>(IF(NSJ47-#REF!&lt;0,0,NSJ47-#REF!)+#REF!)*1.21+IF($D$5="Koncesija",-NSJ63*0.21,0)</f>
        <v>#REF!</v>
      </c>
      <c r="NSK114" s="632" t="e">
        <f>(IF(NSK47-#REF!&lt;0,0,NSK47-#REF!)+#REF!)*1.21+IF($D$5="Koncesija",-NSK63*0.21,0)</f>
        <v>#REF!</v>
      </c>
      <c r="NSL114" s="632" t="e">
        <f>(IF(NSL47-#REF!&lt;0,0,NSL47-#REF!)+#REF!)*1.21+IF($D$5="Koncesija",-NSL63*0.21,0)</f>
        <v>#REF!</v>
      </c>
      <c r="NSM114" s="632" t="e">
        <f>(IF(NSM47-#REF!&lt;0,0,NSM47-#REF!)+#REF!)*1.21+IF($D$5="Koncesija",-NSM63*0.21,0)</f>
        <v>#REF!</v>
      </c>
      <c r="NSN114" s="632" t="e">
        <f>(IF(NSN47-#REF!&lt;0,0,NSN47-#REF!)+#REF!)*1.21+IF($D$5="Koncesija",-NSN63*0.21,0)</f>
        <v>#REF!</v>
      </c>
      <c r="NSO114" s="632" t="e">
        <f>(IF(NSO47-#REF!&lt;0,0,NSO47-#REF!)+#REF!)*1.21+IF($D$5="Koncesija",-NSO63*0.21,0)</f>
        <v>#REF!</v>
      </c>
      <c r="NSP114" s="632" t="e">
        <f>(IF(NSP47-#REF!&lt;0,0,NSP47-#REF!)+#REF!)*1.21+IF($D$5="Koncesija",-NSP63*0.21,0)</f>
        <v>#REF!</v>
      </c>
      <c r="NSQ114" s="632" t="e">
        <f>(IF(NSQ47-#REF!&lt;0,0,NSQ47-#REF!)+#REF!)*1.21+IF($D$5="Koncesija",-NSQ63*0.21,0)</f>
        <v>#REF!</v>
      </c>
      <c r="NSR114" s="632" t="e">
        <f>(IF(NSR47-#REF!&lt;0,0,NSR47-#REF!)+#REF!)*1.21+IF($D$5="Koncesija",-NSR63*0.21,0)</f>
        <v>#REF!</v>
      </c>
      <c r="NSS114" s="632" t="e">
        <f>(IF(NSS47-#REF!&lt;0,0,NSS47-#REF!)+#REF!)*1.21+IF($D$5="Koncesija",-NSS63*0.21,0)</f>
        <v>#REF!</v>
      </c>
      <c r="NST114" s="632" t="e">
        <f>(IF(NST47-#REF!&lt;0,0,NST47-#REF!)+#REF!)*1.21+IF($D$5="Koncesija",-NST63*0.21,0)</f>
        <v>#REF!</v>
      </c>
      <c r="NSU114" s="632" t="e">
        <f>(IF(NSU47-#REF!&lt;0,0,NSU47-#REF!)+#REF!)*1.21+IF($D$5="Koncesija",-NSU63*0.21,0)</f>
        <v>#REF!</v>
      </c>
      <c r="NSV114" s="632" t="e">
        <f>(IF(NSV47-#REF!&lt;0,0,NSV47-#REF!)+#REF!)*1.21+IF($D$5="Koncesija",-NSV63*0.21,0)</f>
        <v>#REF!</v>
      </c>
      <c r="NSW114" s="632" t="e">
        <f>(IF(NSW47-#REF!&lt;0,0,NSW47-#REF!)+#REF!)*1.21+IF($D$5="Koncesija",-NSW63*0.21,0)</f>
        <v>#REF!</v>
      </c>
      <c r="NSX114" s="632" t="e">
        <f>(IF(NSX47-#REF!&lt;0,0,NSX47-#REF!)+#REF!)*1.21+IF($D$5="Koncesija",-NSX63*0.21,0)</f>
        <v>#REF!</v>
      </c>
      <c r="NSY114" s="632" t="e">
        <f>(IF(NSY47-#REF!&lt;0,0,NSY47-#REF!)+#REF!)*1.21+IF($D$5="Koncesija",-NSY63*0.21,0)</f>
        <v>#REF!</v>
      </c>
      <c r="NSZ114" s="632" t="e">
        <f>(IF(NSZ47-#REF!&lt;0,0,NSZ47-#REF!)+#REF!)*1.21+IF($D$5="Koncesija",-NSZ63*0.21,0)</f>
        <v>#REF!</v>
      </c>
      <c r="NTA114" s="632" t="e">
        <f>(IF(NTA47-#REF!&lt;0,0,NTA47-#REF!)+#REF!)*1.21+IF($D$5="Koncesija",-NTA63*0.21,0)</f>
        <v>#REF!</v>
      </c>
      <c r="NTB114" s="632" t="e">
        <f>(IF(NTB47-#REF!&lt;0,0,NTB47-#REF!)+#REF!)*1.21+IF($D$5="Koncesija",-NTB63*0.21,0)</f>
        <v>#REF!</v>
      </c>
      <c r="NTC114" s="632" t="e">
        <f>(IF(NTC47-#REF!&lt;0,0,NTC47-#REF!)+#REF!)*1.21+IF($D$5="Koncesija",-NTC63*0.21,0)</f>
        <v>#REF!</v>
      </c>
      <c r="NTD114" s="632" t="e">
        <f>(IF(NTD47-#REF!&lt;0,0,NTD47-#REF!)+#REF!)*1.21+IF($D$5="Koncesija",-NTD63*0.21,0)</f>
        <v>#REF!</v>
      </c>
      <c r="NTE114" s="632" t="e">
        <f>(IF(NTE47-#REF!&lt;0,0,NTE47-#REF!)+#REF!)*1.21+IF($D$5="Koncesija",-NTE63*0.21,0)</f>
        <v>#REF!</v>
      </c>
      <c r="NTF114" s="632" t="e">
        <f>(IF(NTF47-#REF!&lt;0,0,NTF47-#REF!)+#REF!)*1.21+IF($D$5="Koncesija",-NTF63*0.21,0)</f>
        <v>#REF!</v>
      </c>
      <c r="NTG114" s="632" t="e">
        <f>(IF(NTG47-#REF!&lt;0,0,NTG47-#REF!)+#REF!)*1.21+IF($D$5="Koncesija",-NTG63*0.21,0)</f>
        <v>#REF!</v>
      </c>
      <c r="NTH114" s="632" t="e">
        <f>(IF(NTH47-#REF!&lt;0,0,NTH47-#REF!)+#REF!)*1.21+IF($D$5="Koncesija",-NTH63*0.21,0)</f>
        <v>#REF!</v>
      </c>
      <c r="NTI114" s="632" t="e">
        <f>(IF(NTI47-#REF!&lt;0,0,NTI47-#REF!)+#REF!)*1.21+IF($D$5="Koncesija",-NTI63*0.21,0)</f>
        <v>#REF!</v>
      </c>
      <c r="NTJ114" s="632" t="e">
        <f>(IF(NTJ47-#REF!&lt;0,0,NTJ47-#REF!)+#REF!)*1.21+IF($D$5="Koncesija",-NTJ63*0.21,0)</f>
        <v>#REF!</v>
      </c>
      <c r="NTK114" s="632" t="e">
        <f>(IF(NTK47-#REF!&lt;0,0,NTK47-#REF!)+#REF!)*1.21+IF($D$5="Koncesija",-NTK63*0.21,0)</f>
        <v>#REF!</v>
      </c>
      <c r="NTL114" s="632" t="e">
        <f>(IF(NTL47-#REF!&lt;0,0,NTL47-#REF!)+#REF!)*1.21+IF($D$5="Koncesija",-NTL63*0.21,0)</f>
        <v>#REF!</v>
      </c>
      <c r="NTM114" s="632" t="e">
        <f>(IF(NTM47-#REF!&lt;0,0,NTM47-#REF!)+#REF!)*1.21+IF($D$5="Koncesija",-NTM63*0.21,0)</f>
        <v>#REF!</v>
      </c>
      <c r="NTN114" s="632" t="e">
        <f>(IF(NTN47-#REF!&lt;0,0,NTN47-#REF!)+#REF!)*1.21+IF($D$5="Koncesija",-NTN63*0.21,0)</f>
        <v>#REF!</v>
      </c>
      <c r="NTO114" s="632" t="e">
        <f>(IF(NTO47-#REF!&lt;0,0,NTO47-#REF!)+#REF!)*1.21+IF($D$5="Koncesija",-NTO63*0.21,0)</f>
        <v>#REF!</v>
      </c>
      <c r="NTP114" s="632" t="e">
        <f>(IF(NTP47-#REF!&lt;0,0,NTP47-#REF!)+#REF!)*1.21+IF($D$5="Koncesija",-NTP63*0.21,0)</f>
        <v>#REF!</v>
      </c>
      <c r="NTQ114" s="632" t="e">
        <f>(IF(NTQ47-#REF!&lt;0,0,NTQ47-#REF!)+#REF!)*1.21+IF($D$5="Koncesija",-NTQ63*0.21,0)</f>
        <v>#REF!</v>
      </c>
      <c r="NTR114" s="632" t="e">
        <f>(IF(NTR47-#REF!&lt;0,0,NTR47-#REF!)+#REF!)*1.21+IF($D$5="Koncesija",-NTR63*0.21,0)</f>
        <v>#REF!</v>
      </c>
      <c r="NTS114" s="632" t="e">
        <f>(IF(NTS47-#REF!&lt;0,0,NTS47-#REF!)+#REF!)*1.21+IF($D$5="Koncesija",-NTS63*0.21,0)</f>
        <v>#REF!</v>
      </c>
      <c r="NTT114" s="632" t="e">
        <f>(IF(NTT47-#REF!&lt;0,0,NTT47-#REF!)+#REF!)*1.21+IF($D$5="Koncesija",-NTT63*0.21,0)</f>
        <v>#REF!</v>
      </c>
      <c r="NTU114" s="632" t="e">
        <f>(IF(NTU47-#REF!&lt;0,0,NTU47-#REF!)+#REF!)*1.21+IF($D$5="Koncesija",-NTU63*0.21,0)</f>
        <v>#REF!</v>
      </c>
      <c r="NTV114" s="632" t="e">
        <f>(IF(NTV47-#REF!&lt;0,0,NTV47-#REF!)+#REF!)*1.21+IF($D$5="Koncesija",-NTV63*0.21,0)</f>
        <v>#REF!</v>
      </c>
      <c r="NTW114" s="632" t="e">
        <f>(IF(NTW47-#REF!&lt;0,0,NTW47-#REF!)+#REF!)*1.21+IF($D$5="Koncesija",-NTW63*0.21,0)</f>
        <v>#REF!</v>
      </c>
      <c r="NTX114" s="632" t="e">
        <f>(IF(NTX47-#REF!&lt;0,0,NTX47-#REF!)+#REF!)*1.21+IF($D$5="Koncesija",-NTX63*0.21,0)</f>
        <v>#REF!</v>
      </c>
      <c r="NTY114" s="632" t="e">
        <f>(IF(NTY47-#REF!&lt;0,0,NTY47-#REF!)+#REF!)*1.21+IF($D$5="Koncesija",-NTY63*0.21,0)</f>
        <v>#REF!</v>
      </c>
      <c r="NTZ114" s="632" t="e">
        <f>(IF(NTZ47-#REF!&lt;0,0,NTZ47-#REF!)+#REF!)*1.21+IF($D$5="Koncesija",-NTZ63*0.21,0)</f>
        <v>#REF!</v>
      </c>
      <c r="NUA114" s="632" t="e">
        <f>(IF(NUA47-#REF!&lt;0,0,NUA47-#REF!)+#REF!)*1.21+IF($D$5="Koncesija",-NUA63*0.21,0)</f>
        <v>#REF!</v>
      </c>
      <c r="NUB114" s="632" t="e">
        <f>(IF(NUB47-#REF!&lt;0,0,NUB47-#REF!)+#REF!)*1.21+IF($D$5="Koncesija",-NUB63*0.21,0)</f>
        <v>#REF!</v>
      </c>
      <c r="NUC114" s="632" t="e">
        <f>(IF(NUC47-#REF!&lt;0,0,NUC47-#REF!)+#REF!)*1.21+IF($D$5="Koncesija",-NUC63*0.21,0)</f>
        <v>#REF!</v>
      </c>
      <c r="NUD114" s="632" t="e">
        <f>(IF(NUD47-#REF!&lt;0,0,NUD47-#REF!)+#REF!)*1.21+IF($D$5="Koncesija",-NUD63*0.21,0)</f>
        <v>#REF!</v>
      </c>
      <c r="NUE114" s="632" t="e">
        <f>(IF(NUE47-#REF!&lt;0,0,NUE47-#REF!)+#REF!)*1.21+IF($D$5="Koncesija",-NUE63*0.21,0)</f>
        <v>#REF!</v>
      </c>
      <c r="NUF114" s="632" t="e">
        <f>(IF(NUF47-#REF!&lt;0,0,NUF47-#REF!)+#REF!)*1.21+IF($D$5="Koncesija",-NUF63*0.21,0)</f>
        <v>#REF!</v>
      </c>
      <c r="NUG114" s="632" t="e">
        <f>(IF(NUG47-#REF!&lt;0,0,NUG47-#REF!)+#REF!)*1.21+IF($D$5="Koncesija",-NUG63*0.21,0)</f>
        <v>#REF!</v>
      </c>
      <c r="NUH114" s="632" t="e">
        <f>(IF(NUH47-#REF!&lt;0,0,NUH47-#REF!)+#REF!)*1.21+IF($D$5="Koncesija",-NUH63*0.21,0)</f>
        <v>#REF!</v>
      </c>
      <c r="NUI114" s="632" t="e">
        <f>(IF(NUI47-#REF!&lt;0,0,NUI47-#REF!)+#REF!)*1.21+IF($D$5="Koncesija",-NUI63*0.21,0)</f>
        <v>#REF!</v>
      </c>
      <c r="NUJ114" s="632" t="e">
        <f>(IF(NUJ47-#REF!&lt;0,0,NUJ47-#REF!)+#REF!)*1.21+IF($D$5="Koncesija",-NUJ63*0.21,0)</f>
        <v>#REF!</v>
      </c>
      <c r="NUK114" s="632" t="e">
        <f>(IF(NUK47-#REF!&lt;0,0,NUK47-#REF!)+#REF!)*1.21+IF($D$5="Koncesija",-NUK63*0.21,0)</f>
        <v>#REF!</v>
      </c>
      <c r="NUL114" s="632" t="e">
        <f>(IF(NUL47-#REF!&lt;0,0,NUL47-#REF!)+#REF!)*1.21+IF($D$5="Koncesija",-NUL63*0.21,0)</f>
        <v>#REF!</v>
      </c>
      <c r="NUM114" s="632" t="e">
        <f>(IF(NUM47-#REF!&lt;0,0,NUM47-#REF!)+#REF!)*1.21+IF($D$5="Koncesija",-NUM63*0.21,0)</f>
        <v>#REF!</v>
      </c>
      <c r="NUN114" s="632" t="e">
        <f>(IF(NUN47-#REF!&lt;0,0,NUN47-#REF!)+#REF!)*1.21+IF($D$5="Koncesija",-NUN63*0.21,0)</f>
        <v>#REF!</v>
      </c>
      <c r="NUO114" s="632" t="e">
        <f>(IF(NUO47-#REF!&lt;0,0,NUO47-#REF!)+#REF!)*1.21+IF($D$5="Koncesija",-NUO63*0.21,0)</f>
        <v>#REF!</v>
      </c>
      <c r="NUP114" s="632" t="e">
        <f>(IF(NUP47-#REF!&lt;0,0,NUP47-#REF!)+#REF!)*1.21+IF($D$5="Koncesija",-NUP63*0.21,0)</f>
        <v>#REF!</v>
      </c>
      <c r="NUQ114" s="632" t="e">
        <f>(IF(NUQ47-#REF!&lt;0,0,NUQ47-#REF!)+#REF!)*1.21+IF($D$5="Koncesija",-NUQ63*0.21,0)</f>
        <v>#REF!</v>
      </c>
      <c r="NUR114" s="632" t="e">
        <f>(IF(NUR47-#REF!&lt;0,0,NUR47-#REF!)+#REF!)*1.21+IF($D$5="Koncesija",-NUR63*0.21,0)</f>
        <v>#REF!</v>
      </c>
      <c r="NUS114" s="632" t="e">
        <f>(IF(NUS47-#REF!&lt;0,0,NUS47-#REF!)+#REF!)*1.21+IF($D$5="Koncesija",-NUS63*0.21,0)</f>
        <v>#REF!</v>
      </c>
      <c r="NUT114" s="632" t="e">
        <f>(IF(NUT47-#REF!&lt;0,0,NUT47-#REF!)+#REF!)*1.21+IF($D$5="Koncesija",-NUT63*0.21,0)</f>
        <v>#REF!</v>
      </c>
      <c r="NUU114" s="632" t="e">
        <f>(IF(NUU47-#REF!&lt;0,0,NUU47-#REF!)+#REF!)*1.21+IF($D$5="Koncesija",-NUU63*0.21,0)</f>
        <v>#REF!</v>
      </c>
      <c r="NUV114" s="632" t="e">
        <f>(IF(NUV47-#REF!&lt;0,0,NUV47-#REF!)+#REF!)*1.21+IF($D$5="Koncesija",-NUV63*0.21,0)</f>
        <v>#REF!</v>
      </c>
      <c r="NUW114" s="632" t="e">
        <f>(IF(NUW47-#REF!&lt;0,0,NUW47-#REF!)+#REF!)*1.21+IF($D$5="Koncesija",-NUW63*0.21,0)</f>
        <v>#REF!</v>
      </c>
      <c r="NUX114" s="632" t="e">
        <f>(IF(NUX47-#REF!&lt;0,0,NUX47-#REF!)+#REF!)*1.21+IF($D$5="Koncesija",-NUX63*0.21,0)</f>
        <v>#REF!</v>
      </c>
      <c r="NUY114" s="632" t="e">
        <f>(IF(NUY47-#REF!&lt;0,0,NUY47-#REF!)+#REF!)*1.21+IF($D$5="Koncesija",-NUY63*0.21,0)</f>
        <v>#REF!</v>
      </c>
      <c r="NUZ114" s="632" t="e">
        <f>(IF(NUZ47-#REF!&lt;0,0,NUZ47-#REF!)+#REF!)*1.21+IF($D$5="Koncesija",-NUZ63*0.21,0)</f>
        <v>#REF!</v>
      </c>
      <c r="NVA114" s="632" t="e">
        <f>(IF(NVA47-#REF!&lt;0,0,NVA47-#REF!)+#REF!)*1.21+IF($D$5="Koncesija",-NVA63*0.21,0)</f>
        <v>#REF!</v>
      </c>
      <c r="NVB114" s="632" t="e">
        <f>(IF(NVB47-#REF!&lt;0,0,NVB47-#REF!)+#REF!)*1.21+IF($D$5="Koncesija",-NVB63*0.21,0)</f>
        <v>#REF!</v>
      </c>
      <c r="NVC114" s="632" t="e">
        <f>(IF(NVC47-#REF!&lt;0,0,NVC47-#REF!)+#REF!)*1.21+IF($D$5="Koncesija",-NVC63*0.21,0)</f>
        <v>#REF!</v>
      </c>
      <c r="NVD114" s="632" t="e">
        <f>(IF(NVD47-#REF!&lt;0,0,NVD47-#REF!)+#REF!)*1.21+IF($D$5="Koncesija",-NVD63*0.21,0)</f>
        <v>#REF!</v>
      </c>
      <c r="NVE114" s="632" t="e">
        <f>(IF(NVE47-#REF!&lt;0,0,NVE47-#REF!)+#REF!)*1.21+IF($D$5="Koncesija",-NVE63*0.21,0)</f>
        <v>#REF!</v>
      </c>
      <c r="NVF114" s="632" t="e">
        <f>(IF(NVF47-#REF!&lt;0,0,NVF47-#REF!)+#REF!)*1.21+IF($D$5="Koncesija",-NVF63*0.21,0)</f>
        <v>#REF!</v>
      </c>
      <c r="NVG114" s="632" t="e">
        <f>(IF(NVG47-#REF!&lt;0,0,NVG47-#REF!)+#REF!)*1.21+IF($D$5="Koncesija",-NVG63*0.21,0)</f>
        <v>#REF!</v>
      </c>
      <c r="NVH114" s="632" t="e">
        <f>(IF(NVH47-#REF!&lt;0,0,NVH47-#REF!)+#REF!)*1.21+IF($D$5="Koncesija",-NVH63*0.21,0)</f>
        <v>#REF!</v>
      </c>
      <c r="NVI114" s="632" t="e">
        <f>(IF(NVI47-#REF!&lt;0,0,NVI47-#REF!)+#REF!)*1.21+IF($D$5="Koncesija",-NVI63*0.21,0)</f>
        <v>#REF!</v>
      </c>
      <c r="NVJ114" s="632" t="e">
        <f>(IF(NVJ47-#REF!&lt;0,0,NVJ47-#REF!)+#REF!)*1.21+IF($D$5="Koncesija",-NVJ63*0.21,0)</f>
        <v>#REF!</v>
      </c>
      <c r="NVK114" s="632" t="e">
        <f>(IF(NVK47-#REF!&lt;0,0,NVK47-#REF!)+#REF!)*1.21+IF($D$5="Koncesija",-NVK63*0.21,0)</f>
        <v>#REF!</v>
      </c>
      <c r="NVL114" s="632" t="e">
        <f>(IF(NVL47-#REF!&lt;0,0,NVL47-#REF!)+#REF!)*1.21+IF($D$5="Koncesija",-NVL63*0.21,0)</f>
        <v>#REF!</v>
      </c>
      <c r="NVM114" s="632" t="e">
        <f>(IF(NVM47-#REF!&lt;0,0,NVM47-#REF!)+#REF!)*1.21+IF($D$5="Koncesija",-NVM63*0.21,0)</f>
        <v>#REF!</v>
      </c>
      <c r="NVN114" s="632" t="e">
        <f>(IF(NVN47-#REF!&lt;0,0,NVN47-#REF!)+#REF!)*1.21+IF($D$5="Koncesija",-NVN63*0.21,0)</f>
        <v>#REF!</v>
      </c>
      <c r="NVO114" s="632" t="e">
        <f>(IF(NVO47-#REF!&lt;0,0,NVO47-#REF!)+#REF!)*1.21+IF($D$5="Koncesija",-NVO63*0.21,0)</f>
        <v>#REF!</v>
      </c>
      <c r="NVP114" s="632" t="e">
        <f>(IF(NVP47-#REF!&lt;0,0,NVP47-#REF!)+#REF!)*1.21+IF($D$5="Koncesija",-NVP63*0.21,0)</f>
        <v>#REF!</v>
      </c>
      <c r="NVQ114" s="632" t="e">
        <f>(IF(NVQ47-#REF!&lt;0,0,NVQ47-#REF!)+#REF!)*1.21+IF($D$5="Koncesija",-NVQ63*0.21,0)</f>
        <v>#REF!</v>
      </c>
      <c r="NVR114" s="632" t="e">
        <f>(IF(NVR47-#REF!&lt;0,0,NVR47-#REF!)+#REF!)*1.21+IF($D$5="Koncesija",-NVR63*0.21,0)</f>
        <v>#REF!</v>
      </c>
      <c r="NVS114" s="632" t="e">
        <f>(IF(NVS47-#REF!&lt;0,0,NVS47-#REF!)+#REF!)*1.21+IF($D$5="Koncesija",-NVS63*0.21,0)</f>
        <v>#REF!</v>
      </c>
      <c r="NVT114" s="632" t="e">
        <f>(IF(NVT47-#REF!&lt;0,0,NVT47-#REF!)+#REF!)*1.21+IF($D$5="Koncesija",-NVT63*0.21,0)</f>
        <v>#REF!</v>
      </c>
      <c r="NVU114" s="632" t="e">
        <f>(IF(NVU47-#REF!&lt;0,0,NVU47-#REF!)+#REF!)*1.21+IF($D$5="Koncesija",-NVU63*0.21,0)</f>
        <v>#REF!</v>
      </c>
      <c r="NVV114" s="632" t="e">
        <f>(IF(NVV47-#REF!&lt;0,0,NVV47-#REF!)+#REF!)*1.21+IF($D$5="Koncesija",-NVV63*0.21,0)</f>
        <v>#REF!</v>
      </c>
      <c r="NVW114" s="632" t="e">
        <f>(IF(NVW47-#REF!&lt;0,0,NVW47-#REF!)+#REF!)*1.21+IF($D$5="Koncesija",-NVW63*0.21,0)</f>
        <v>#REF!</v>
      </c>
      <c r="NVX114" s="632" t="e">
        <f>(IF(NVX47-#REF!&lt;0,0,NVX47-#REF!)+#REF!)*1.21+IF($D$5="Koncesija",-NVX63*0.21,0)</f>
        <v>#REF!</v>
      </c>
      <c r="NVY114" s="632" t="e">
        <f>(IF(NVY47-#REF!&lt;0,0,NVY47-#REF!)+#REF!)*1.21+IF($D$5="Koncesija",-NVY63*0.21,0)</f>
        <v>#REF!</v>
      </c>
      <c r="NVZ114" s="632" t="e">
        <f>(IF(NVZ47-#REF!&lt;0,0,NVZ47-#REF!)+#REF!)*1.21+IF($D$5="Koncesija",-NVZ63*0.21,0)</f>
        <v>#REF!</v>
      </c>
      <c r="NWA114" s="632" t="e">
        <f>(IF(NWA47-#REF!&lt;0,0,NWA47-#REF!)+#REF!)*1.21+IF($D$5="Koncesija",-NWA63*0.21,0)</f>
        <v>#REF!</v>
      </c>
      <c r="NWB114" s="632" t="e">
        <f>(IF(NWB47-#REF!&lt;0,0,NWB47-#REF!)+#REF!)*1.21+IF($D$5="Koncesija",-NWB63*0.21,0)</f>
        <v>#REF!</v>
      </c>
      <c r="NWC114" s="632" t="e">
        <f>(IF(NWC47-#REF!&lt;0,0,NWC47-#REF!)+#REF!)*1.21+IF($D$5="Koncesija",-NWC63*0.21,0)</f>
        <v>#REF!</v>
      </c>
      <c r="NWD114" s="632" t="e">
        <f>(IF(NWD47-#REF!&lt;0,0,NWD47-#REF!)+#REF!)*1.21+IF($D$5="Koncesija",-NWD63*0.21,0)</f>
        <v>#REF!</v>
      </c>
      <c r="NWE114" s="632" t="e">
        <f>(IF(NWE47-#REF!&lt;0,0,NWE47-#REF!)+#REF!)*1.21+IF($D$5="Koncesija",-NWE63*0.21,0)</f>
        <v>#REF!</v>
      </c>
      <c r="NWF114" s="632" t="e">
        <f>(IF(NWF47-#REF!&lt;0,0,NWF47-#REF!)+#REF!)*1.21+IF($D$5="Koncesija",-NWF63*0.21,0)</f>
        <v>#REF!</v>
      </c>
      <c r="NWG114" s="632" t="e">
        <f>(IF(NWG47-#REF!&lt;0,0,NWG47-#REF!)+#REF!)*1.21+IF($D$5="Koncesija",-NWG63*0.21,0)</f>
        <v>#REF!</v>
      </c>
      <c r="NWH114" s="632" t="e">
        <f>(IF(NWH47-#REF!&lt;0,0,NWH47-#REF!)+#REF!)*1.21+IF($D$5="Koncesija",-NWH63*0.21,0)</f>
        <v>#REF!</v>
      </c>
      <c r="NWI114" s="632" t="e">
        <f>(IF(NWI47-#REF!&lt;0,0,NWI47-#REF!)+#REF!)*1.21+IF($D$5="Koncesija",-NWI63*0.21,0)</f>
        <v>#REF!</v>
      </c>
      <c r="NWJ114" s="632" t="e">
        <f>(IF(NWJ47-#REF!&lt;0,0,NWJ47-#REF!)+#REF!)*1.21+IF($D$5="Koncesija",-NWJ63*0.21,0)</f>
        <v>#REF!</v>
      </c>
      <c r="NWK114" s="632" t="e">
        <f>(IF(NWK47-#REF!&lt;0,0,NWK47-#REF!)+#REF!)*1.21+IF($D$5="Koncesija",-NWK63*0.21,0)</f>
        <v>#REF!</v>
      </c>
      <c r="NWL114" s="632" t="e">
        <f>(IF(NWL47-#REF!&lt;0,0,NWL47-#REF!)+#REF!)*1.21+IF($D$5="Koncesija",-NWL63*0.21,0)</f>
        <v>#REF!</v>
      </c>
      <c r="NWM114" s="632" t="e">
        <f>(IF(NWM47-#REF!&lt;0,0,NWM47-#REF!)+#REF!)*1.21+IF($D$5="Koncesija",-NWM63*0.21,0)</f>
        <v>#REF!</v>
      </c>
      <c r="NWN114" s="632" t="e">
        <f>(IF(NWN47-#REF!&lt;0,0,NWN47-#REF!)+#REF!)*1.21+IF($D$5="Koncesija",-NWN63*0.21,0)</f>
        <v>#REF!</v>
      </c>
      <c r="NWO114" s="632" t="e">
        <f>(IF(NWO47-#REF!&lt;0,0,NWO47-#REF!)+#REF!)*1.21+IF($D$5="Koncesija",-NWO63*0.21,0)</f>
        <v>#REF!</v>
      </c>
      <c r="NWP114" s="632" t="e">
        <f>(IF(NWP47-#REF!&lt;0,0,NWP47-#REF!)+#REF!)*1.21+IF($D$5="Koncesija",-NWP63*0.21,0)</f>
        <v>#REF!</v>
      </c>
      <c r="NWQ114" s="632" t="e">
        <f>(IF(NWQ47-#REF!&lt;0,0,NWQ47-#REF!)+#REF!)*1.21+IF($D$5="Koncesija",-NWQ63*0.21,0)</f>
        <v>#REF!</v>
      </c>
      <c r="NWR114" s="632" t="e">
        <f>(IF(NWR47-#REF!&lt;0,0,NWR47-#REF!)+#REF!)*1.21+IF($D$5="Koncesija",-NWR63*0.21,0)</f>
        <v>#REF!</v>
      </c>
      <c r="NWS114" s="632" t="e">
        <f>(IF(NWS47-#REF!&lt;0,0,NWS47-#REF!)+#REF!)*1.21+IF($D$5="Koncesija",-NWS63*0.21,0)</f>
        <v>#REF!</v>
      </c>
      <c r="NWT114" s="632" t="e">
        <f>(IF(NWT47-#REF!&lt;0,0,NWT47-#REF!)+#REF!)*1.21+IF($D$5="Koncesija",-NWT63*0.21,0)</f>
        <v>#REF!</v>
      </c>
      <c r="NWU114" s="632" t="e">
        <f>(IF(NWU47-#REF!&lt;0,0,NWU47-#REF!)+#REF!)*1.21+IF($D$5="Koncesija",-NWU63*0.21,0)</f>
        <v>#REF!</v>
      </c>
      <c r="NWV114" s="632" t="e">
        <f>(IF(NWV47-#REF!&lt;0,0,NWV47-#REF!)+#REF!)*1.21+IF($D$5="Koncesija",-NWV63*0.21,0)</f>
        <v>#REF!</v>
      </c>
      <c r="NWW114" s="632" t="e">
        <f>(IF(NWW47-#REF!&lt;0,0,NWW47-#REF!)+#REF!)*1.21+IF($D$5="Koncesija",-NWW63*0.21,0)</f>
        <v>#REF!</v>
      </c>
      <c r="NWX114" s="632" t="e">
        <f>(IF(NWX47-#REF!&lt;0,0,NWX47-#REF!)+#REF!)*1.21+IF($D$5="Koncesija",-NWX63*0.21,0)</f>
        <v>#REF!</v>
      </c>
      <c r="NWY114" s="632" t="e">
        <f>(IF(NWY47-#REF!&lt;0,0,NWY47-#REF!)+#REF!)*1.21+IF($D$5="Koncesija",-NWY63*0.21,0)</f>
        <v>#REF!</v>
      </c>
      <c r="NWZ114" s="632" t="e">
        <f>(IF(NWZ47-#REF!&lt;0,0,NWZ47-#REF!)+#REF!)*1.21+IF($D$5="Koncesija",-NWZ63*0.21,0)</f>
        <v>#REF!</v>
      </c>
      <c r="NXA114" s="632" t="e">
        <f>(IF(NXA47-#REF!&lt;0,0,NXA47-#REF!)+#REF!)*1.21+IF($D$5="Koncesija",-NXA63*0.21,0)</f>
        <v>#REF!</v>
      </c>
      <c r="NXB114" s="632" t="e">
        <f>(IF(NXB47-#REF!&lt;0,0,NXB47-#REF!)+#REF!)*1.21+IF($D$5="Koncesija",-NXB63*0.21,0)</f>
        <v>#REF!</v>
      </c>
      <c r="NXC114" s="632" t="e">
        <f>(IF(NXC47-#REF!&lt;0,0,NXC47-#REF!)+#REF!)*1.21+IF($D$5="Koncesija",-NXC63*0.21,0)</f>
        <v>#REF!</v>
      </c>
      <c r="NXD114" s="632" t="e">
        <f>(IF(NXD47-#REF!&lt;0,0,NXD47-#REF!)+#REF!)*1.21+IF($D$5="Koncesija",-NXD63*0.21,0)</f>
        <v>#REF!</v>
      </c>
      <c r="NXE114" s="632" t="e">
        <f>(IF(NXE47-#REF!&lt;0,0,NXE47-#REF!)+#REF!)*1.21+IF($D$5="Koncesija",-NXE63*0.21,0)</f>
        <v>#REF!</v>
      </c>
      <c r="NXF114" s="632" t="e">
        <f>(IF(NXF47-#REF!&lt;0,0,NXF47-#REF!)+#REF!)*1.21+IF($D$5="Koncesija",-NXF63*0.21,0)</f>
        <v>#REF!</v>
      </c>
      <c r="NXG114" s="632" t="e">
        <f>(IF(NXG47-#REF!&lt;0,0,NXG47-#REF!)+#REF!)*1.21+IF($D$5="Koncesija",-NXG63*0.21,0)</f>
        <v>#REF!</v>
      </c>
      <c r="NXH114" s="632" t="e">
        <f>(IF(NXH47-#REF!&lt;0,0,NXH47-#REF!)+#REF!)*1.21+IF($D$5="Koncesija",-NXH63*0.21,0)</f>
        <v>#REF!</v>
      </c>
      <c r="NXI114" s="632" t="e">
        <f>(IF(NXI47-#REF!&lt;0,0,NXI47-#REF!)+#REF!)*1.21+IF($D$5="Koncesija",-NXI63*0.21,0)</f>
        <v>#REF!</v>
      </c>
      <c r="NXJ114" s="632" t="e">
        <f>(IF(NXJ47-#REF!&lt;0,0,NXJ47-#REF!)+#REF!)*1.21+IF($D$5="Koncesija",-NXJ63*0.21,0)</f>
        <v>#REF!</v>
      </c>
      <c r="NXK114" s="632" t="e">
        <f>(IF(NXK47-#REF!&lt;0,0,NXK47-#REF!)+#REF!)*1.21+IF($D$5="Koncesija",-NXK63*0.21,0)</f>
        <v>#REF!</v>
      </c>
      <c r="NXL114" s="632" t="e">
        <f>(IF(NXL47-#REF!&lt;0,0,NXL47-#REF!)+#REF!)*1.21+IF($D$5="Koncesija",-NXL63*0.21,0)</f>
        <v>#REF!</v>
      </c>
      <c r="NXM114" s="632" t="e">
        <f>(IF(NXM47-#REF!&lt;0,0,NXM47-#REF!)+#REF!)*1.21+IF($D$5="Koncesija",-NXM63*0.21,0)</f>
        <v>#REF!</v>
      </c>
      <c r="NXN114" s="632" t="e">
        <f>(IF(NXN47-#REF!&lt;0,0,NXN47-#REF!)+#REF!)*1.21+IF($D$5="Koncesija",-NXN63*0.21,0)</f>
        <v>#REF!</v>
      </c>
      <c r="NXO114" s="632" t="e">
        <f>(IF(NXO47-#REF!&lt;0,0,NXO47-#REF!)+#REF!)*1.21+IF($D$5="Koncesija",-NXO63*0.21,0)</f>
        <v>#REF!</v>
      </c>
      <c r="NXP114" s="632" t="e">
        <f>(IF(NXP47-#REF!&lt;0,0,NXP47-#REF!)+#REF!)*1.21+IF($D$5="Koncesija",-NXP63*0.21,0)</f>
        <v>#REF!</v>
      </c>
      <c r="NXQ114" s="632" t="e">
        <f>(IF(NXQ47-#REF!&lt;0,0,NXQ47-#REF!)+#REF!)*1.21+IF($D$5="Koncesija",-NXQ63*0.21,0)</f>
        <v>#REF!</v>
      </c>
      <c r="NXR114" s="632" t="e">
        <f>(IF(NXR47-#REF!&lt;0,0,NXR47-#REF!)+#REF!)*1.21+IF($D$5="Koncesija",-NXR63*0.21,0)</f>
        <v>#REF!</v>
      </c>
      <c r="NXS114" s="632" t="e">
        <f>(IF(NXS47-#REF!&lt;0,0,NXS47-#REF!)+#REF!)*1.21+IF($D$5="Koncesija",-NXS63*0.21,0)</f>
        <v>#REF!</v>
      </c>
      <c r="NXT114" s="632" t="e">
        <f>(IF(NXT47-#REF!&lt;0,0,NXT47-#REF!)+#REF!)*1.21+IF($D$5="Koncesija",-NXT63*0.21,0)</f>
        <v>#REF!</v>
      </c>
      <c r="NXU114" s="632" t="e">
        <f>(IF(NXU47-#REF!&lt;0,0,NXU47-#REF!)+#REF!)*1.21+IF($D$5="Koncesija",-NXU63*0.21,0)</f>
        <v>#REF!</v>
      </c>
      <c r="NXV114" s="632" t="e">
        <f>(IF(NXV47-#REF!&lt;0,0,NXV47-#REF!)+#REF!)*1.21+IF($D$5="Koncesija",-NXV63*0.21,0)</f>
        <v>#REF!</v>
      </c>
      <c r="NXW114" s="632" t="e">
        <f>(IF(NXW47-#REF!&lt;0,0,NXW47-#REF!)+#REF!)*1.21+IF($D$5="Koncesija",-NXW63*0.21,0)</f>
        <v>#REF!</v>
      </c>
      <c r="NXX114" s="632" t="e">
        <f>(IF(NXX47-#REF!&lt;0,0,NXX47-#REF!)+#REF!)*1.21+IF($D$5="Koncesija",-NXX63*0.21,0)</f>
        <v>#REF!</v>
      </c>
      <c r="NXY114" s="632" t="e">
        <f>(IF(NXY47-#REF!&lt;0,0,NXY47-#REF!)+#REF!)*1.21+IF($D$5="Koncesija",-NXY63*0.21,0)</f>
        <v>#REF!</v>
      </c>
      <c r="NXZ114" s="632" t="e">
        <f>(IF(NXZ47-#REF!&lt;0,0,NXZ47-#REF!)+#REF!)*1.21+IF($D$5="Koncesija",-NXZ63*0.21,0)</f>
        <v>#REF!</v>
      </c>
      <c r="NYA114" s="632" t="e">
        <f>(IF(NYA47-#REF!&lt;0,0,NYA47-#REF!)+#REF!)*1.21+IF($D$5="Koncesija",-NYA63*0.21,0)</f>
        <v>#REF!</v>
      </c>
      <c r="NYB114" s="632" t="e">
        <f>(IF(NYB47-#REF!&lt;0,0,NYB47-#REF!)+#REF!)*1.21+IF($D$5="Koncesija",-NYB63*0.21,0)</f>
        <v>#REF!</v>
      </c>
      <c r="NYC114" s="632" t="e">
        <f>(IF(NYC47-#REF!&lt;0,0,NYC47-#REF!)+#REF!)*1.21+IF($D$5="Koncesija",-NYC63*0.21,0)</f>
        <v>#REF!</v>
      </c>
      <c r="NYD114" s="632" t="e">
        <f>(IF(NYD47-#REF!&lt;0,0,NYD47-#REF!)+#REF!)*1.21+IF($D$5="Koncesija",-NYD63*0.21,0)</f>
        <v>#REF!</v>
      </c>
      <c r="NYE114" s="632" t="e">
        <f>(IF(NYE47-#REF!&lt;0,0,NYE47-#REF!)+#REF!)*1.21+IF($D$5="Koncesija",-NYE63*0.21,0)</f>
        <v>#REF!</v>
      </c>
      <c r="NYF114" s="632" t="e">
        <f>(IF(NYF47-#REF!&lt;0,0,NYF47-#REF!)+#REF!)*1.21+IF($D$5="Koncesija",-NYF63*0.21,0)</f>
        <v>#REF!</v>
      </c>
      <c r="NYG114" s="632" t="e">
        <f>(IF(NYG47-#REF!&lt;0,0,NYG47-#REF!)+#REF!)*1.21+IF($D$5="Koncesija",-NYG63*0.21,0)</f>
        <v>#REF!</v>
      </c>
      <c r="NYH114" s="632" t="e">
        <f>(IF(NYH47-#REF!&lt;0,0,NYH47-#REF!)+#REF!)*1.21+IF($D$5="Koncesija",-NYH63*0.21,0)</f>
        <v>#REF!</v>
      </c>
      <c r="NYI114" s="632" t="e">
        <f>(IF(NYI47-#REF!&lt;0,0,NYI47-#REF!)+#REF!)*1.21+IF($D$5="Koncesija",-NYI63*0.21,0)</f>
        <v>#REF!</v>
      </c>
      <c r="NYJ114" s="632" t="e">
        <f>(IF(NYJ47-#REF!&lt;0,0,NYJ47-#REF!)+#REF!)*1.21+IF($D$5="Koncesija",-NYJ63*0.21,0)</f>
        <v>#REF!</v>
      </c>
      <c r="NYK114" s="632" t="e">
        <f>(IF(NYK47-#REF!&lt;0,0,NYK47-#REF!)+#REF!)*1.21+IF($D$5="Koncesija",-NYK63*0.21,0)</f>
        <v>#REF!</v>
      </c>
      <c r="NYL114" s="632" t="e">
        <f>(IF(NYL47-#REF!&lt;0,0,NYL47-#REF!)+#REF!)*1.21+IF($D$5="Koncesija",-NYL63*0.21,0)</f>
        <v>#REF!</v>
      </c>
      <c r="NYM114" s="632" t="e">
        <f>(IF(NYM47-#REF!&lt;0,0,NYM47-#REF!)+#REF!)*1.21+IF($D$5="Koncesija",-NYM63*0.21,0)</f>
        <v>#REF!</v>
      </c>
      <c r="NYN114" s="632" t="e">
        <f>(IF(NYN47-#REF!&lt;0,0,NYN47-#REF!)+#REF!)*1.21+IF($D$5="Koncesija",-NYN63*0.21,0)</f>
        <v>#REF!</v>
      </c>
      <c r="NYO114" s="632" t="e">
        <f>(IF(NYO47-#REF!&lt;0,0,NYO47-#REF!)+#REF!)*1.21+IF($D$5="Koncesija",-NYO63*0.21,0)</f>
        <v>#REF!</v>
      </c>
      <c r="NYP114" s="632" t="e">
        <f>(IF(NYP47-#REF!&lt;0,0,NYP47-#REF!)+#REF!)*1.21+IF($D$5="Koncesija",-NYP63*0.21,0)</f>
        <v>#REF!</v>
      </c>
      <c r="NYQ114" s="632" t="e">
        <f>(IF(NYQ47-#REF!&lt;0,0,NYQ47-#REF!)+#REF!)*1.21+IF($D$5="Koncesija",-NYQ63*0.21,0)</f>
        <v>#REF!</v>
      </c>
      <c r="NYR114" s="632" t="e">
        <f>(IF(NYR47-#REF!&lt;0,0,NYR47-#REF!)+#REF!)*1.21+IF($D$5="Koncesija",-NYR63*0.21,0)</f>
        <v>#REF!</v>
      </c>
      <c r="NYS114" s="632" t="e">
        <f>(IF(NYS47-#REF!&lt;0,0,NYS47-#REF!)+#REF!)*1.21+IF($D$5="Koncesija",-NYS63*0.21,0)</f>
        <v>#REF!</v>
      </c>
      <c r="NYT114" s="632" t="e">
        <f>(IF(NYT47-#REF!&lt;0,0,NYT47-#REF!)+#REF!)*1.21+IF($D$5="Koncesija",-NYT63*0.21,0)</f>
        <v>#REF!</v>
      </c>
      <c r="NYU114" s="632" t="e">
        <f>(IF(NYU47-#REF!&lt;0,0,NYU47-#REF!)+#REF!)*1.21+IF($D$5="Koncesija",-NYU63*0.21,0)</f>
        <v>#REF!</v>
      </c>
      <c r="NYV114" s="632" t="e">
        <f>(IF(NYV47-#REF!&lt;0,0,NYV47-#REF!)+#REF!)*1.21+IF($D$5="Koncesija",-NYV63*0.21,0)</f>
        <v>#REF!</v>
      </c>
      <c r="NYW114" s="632" t="e">
        <f>(IF(NYW47-#REF!&lt;0,0,NYW47-#REF!)+#REF!)*1.21+IF($D$5="Koncesija",-NYW63*0.21,0)</f>
        <v>#REF!</v>
      </c>
      <c r="NYX114" s="632" t="e">
        <f>(IF(NYX47-#REF!&lt;0,0,NYX47-#REF!)+#REF!)*1.21+IF($D$5="Koncesija",-NYX63*0.21,0)</f>
        <v>#REF!</v>
      </c>
      <c r="NYY114" s="632" t="e">
        <f>(IF(NYY47-#REF!&lt;0,0,NYY47-#REF!)+#REF!)*1.21+IF($D$5="Koncesija",-NYY63*0.21,0)</f>
        <v>#REF!</v>
      </c>
      <c r="NYZ114" s="632" t="e">
        <f>(IF(NYZ47-#REF!&lt;0,0,NYZ47-#REF!)+#REF!)*1.21+IF($D$5="Koncesija",-NYZ63*0.21,0)</f>
        <v>#REF!</v>
      </c>
      <c r="NZA114" s="632" t="e">
        <f>(IF(NZA47-#REF!&lt;0,0,NZA47-#REF!)+#REF!)*1.21+IF($D$5="Koncesija",-NZA63*0.21,0)</f>
        <v>#REF!</v>
      </c>
      <c r="NZB114" s="632" t="e">
        <f>(IF(NZB47-#REF!&lt;0,0,NZB47-#REF!)+#REF!)*1.21+IF($D$5="Koncesija",-NZB63*0.21,0)</f>
        <v>#REF!</v>
      </c>
      <c r="NZC114" s="632" t="e">
        <f>(IF(NZC47-#REF!&lt;0,0,NZC47-#REF!)+#REF!)*1.21+IF($D$5="Koncesija",-NZC63*0.21,0)</f>
        <v>#REF!</v>
      </c>
      <c r="NZD114" s="632" t="e">
        <f>(IF(NZD47-#REF!&lt;0,0,NZD47-#REF!)+#REF!)*1.21+IF($D$5="Koncesija",-NZD63*0.21,0)</f>
        <v>#REF!</v>
      </c>
      <c r="NZE114" s="632" t="e">
        <f>(IF(NZE47-#REF!&lt;0,0,NZE47-#REF!)+#REF!)*1.21+IF($D$5="Koncesija",-NZE63*0.21,0)</f>
        <v>#REF!</v>
      </c>
      <c r="NZF114" s="632" t="e">
        <f>(IF(NZF47-#REF!&lt;0,0,NZF47-#REF!)+#REF!)*1.21+IF($D$5="Koncesija",-NZF63*0.21,0)</f>
        <v>#REF!</v>
      </c>
      <c r="NZG114" s="632" t="e">
        <f>(IF(NZG47-#REF!&lt;0,0,NZG47-#REF!)+#REF!)*1.21+IF($D$5="Koncesija",-NZG63*0.21,0)</f>
        <v>#REF!</v>
      </c>
      <c r="NZH114" s="632" t="e">
        <f>(IF(NZH47-#REF!&lt;0,0,NZH47-#REF!)+#REF!)*1.21+IF($D$5="Koncesija",-NZH63*0.21,0)</f>
        <v>#REF!</v>
      </c>
      <c r="NZI114" s="632" t="e">
        <f>(IF(NZI47-#REF!&lt;0,0,NZI47-#REF!)+#REF!)*1.21+IF($D$5="Koncesija",-NZI63*0.21,0)</f>
        <v>#REF!</v>
      </c>
      <c r="NZJ114" s="632" t="e">
        <f>(IF(NZJ47-#REF!&lt;0,0,NZJ47-#REF!)+#REF!)*1.21+IF($D$5="Koncesija",-NZJ63*0.21,0)</f>
        <v>#REF!</v>
      </c>
      <c r="NZK114" s="632" t="e">
        <f>(IF(NZK47-#REF!&lt;0,0,NZK47-#REF!)+#REF!)*1.21+IF($D$5="Koncesija",-NZK63*0.21,0)</f>
        <v>#REF!</v>
      </c>
      <c r="NZL114" s="632" t="e">
        <f>(IF(NZL47-#REF!&lt;0,0,NZL47-#REF!)+#REF!)*1.21+IF($D$5="Koncesija",-NZL63*0.21,0)</f>
        <v>#REF!</v>
      </c>
      <c r="NZM114" s="632" t="e">
        <f>(IF(NZM47-#REF!&lt;0,0,NZM47-#REF!)+#REF!)*1.21+IF($D$5="Koncesija",-NZM63*0.21,0)</f>
        <v>#REF!</v>
      </c>
      <c r="NZN114" s="632" t="e">
        <f>(IF(NZN47-#REF!&lt;0,0,NZN47-#REF!)+#REF!)*1.21+IF($D$5="Koncesija",-NZN63*0.21,0)</f>
        <v>#REF!</v>
      </c>
      <c r="NZO114" s="632" t="e">
        <f>(IF(NZO47-#REF!&lt;0,0,NZO47-#REF!)+#REF!)*1.21+IF($D$5="Koncesija",-NZO63*0.21,0)</f>
        <v>#REF!</v>
      </c>
      <c r="NZP114" s="632" t="e">
        <f>(IF(NZP47-#REF!&lt;0,0,NZP47-#REF!)+#REF!)*1.21+IF($D$5="Koncesija",-NZP63*0.21,0)</f>
        <v>#REF!</v>
      </c>
      <c r="NZQ114" s="632" t="e">
        <f>(IF(NZQ47-#REF!&lt;0,0,NZQ47-#REF!)+#REF!)*1.21+IF($D$5="Koncesija",-NZQ63*0.21,0)</f>
        <v>#REF!</v>
      </c>
      <c r="NZR114" s="632" t="e">
        <f>(IF(NZR47-#REF!&lt;0,0,NZR47-#REF!)+#REF!)*1.21+IF($D$5="Koncesija",-NZR63*0.21,0)</f>
        <v>#REF!</v>
      </c>
      <c r="NZS114" s="632" t="e">
        <f>(IF(NZS47-#REF!&lt;0,0,NZS47-#REF!)+#REF!)*1.21+IF($D$5="Koncesija",-NZS63*0.21,0)</f>
        <v>#REF!</v>
      </c>
      <c r="NZT114" s="632" t="e">
        <f>(IF(NZT47-#REF!&lt;0,0,NZT47-#REF!)+#REF!)*1.21+IF($D$5="Koncesija",-NZT63*0.21,0)</f>
        <v>#REF!</v>
      </c>
      <c r="NZU114" s="632" t="e">
        <f>(IF(NZU47-#REF!&lt;0,0,NZU47-#REF!)+#REF!)*1.21+IF($D$5="Koncesija",-NZU63*0.21,0)</f>
        <v>#REF!</v>
      </c>
      <c r="NZV114" s="632" t="e">
        <f>(IF(NZV47-#REF!&lt;0,0,NZV47-#REF!)+#REF!)*1.21+IF($D$5="Koncesija",-NZV63*0.21,0)</f>
        <v>#REF!</v>
      </c>
      <c r="NZW114" s="632" t="e">
        <f>(IF(NZW47-#REF!&lt;0,0,NZW47-#REF!)+#REF!)*1.21+IF($D$5="Koncesija",-NZW63*0.21,0)</f>
        <v>#REF!</v>
      </c>
      <c r="NZX114" s="632" t="e">
        <f>(IF(NZX47-#REF!&lt;0,0,NZX47-#REF!)+#REF!)*1.21+IF($D$5="Koncesija",-NZX63*0.21,0)</f>
        <v>#REF!</v>
      </c>
      <c r="NZY114" s="632" t="e">
        <f>(IF(NZY47-#REF!&lt;0,0,NZY47-#REF!)+#REF!)*1.21+IF($D$5="Koncesija",-NZY63*0.21,0)</f>
        <v>#REF!</v>
      </c>
      <c r="NZZ114" s="632" t="e">
        <f>(IF(NZZ47-#REF!&lt;0,0,NZZ47-#REF!)+#REF!)*1.21+IF($D$5="Koncesija",-NZZ63*0.21,0)</f>
        <v>#REF!</v>
      </c>
      <c r="OAA114" s="632" t="e">
        <f>(IF(OAA47-#REF!&lt;0,0,OAA47-#REF!)+#REF!)*1.21+IF($D$5="Koncesija",-OAA63*0.21,0)</f>
        <v>#REF!</v>
      </c>
      <c r="OAB114" s="632" t="e">
        <f>(IF(OAB47-#REF!&lt;0,0,OAB47-#REF!)+#REF!)*1.21+IF($D$5="Koncesija",-OAB63*0.21,0)</f>
        <v>#REF!</v>
      </c>
      <c r="OAC114" s="632" t="e">
        <f>(IF(OAC47-#REF!&lt;0,0,OAC47-#REF!)+#REF!)*1.21+IF($D$5="Koncesija",-OAC63*0.21,0)</f>
        <v>#REF!</v>
      </c>
      <c r="OAD114" s="632" t="e">
        <f>(IF(OAD47-#REF!&lt;0,0,OAD47-#REF!)+#REF!)*1.21+IF($D$5="Koncesija",-OAD63*0.21,0)</f>
        <v>#REF!</v>
      </c>
      <c r="OAE114" s="632" t="e">
        <f>(IF(OAE47-#REF!&lt;0,0,OAE47-#REF!)+#REF!)*1.21+IF($D$5="Koncesija",-OAE63*0.21,0)</f>
        <v>#REF!</v>
      </c>
      <c r="OAF114" s="632" t="e">
        <f>(IF(OAF47-#REF!&lt;0,0,OAF47-#REF!)+#REF!)*1.21+IF($D$5="Koncesija",-OAF63*0.21,0)</f>
        <v>#REF!</v>
      </c>
      <c r="OAG114" s="632" t="e">
        <f>(IF(OAG47-#REF!&lt;0,0,OAG47-#REF!)+#REF!)*1.21+IF($D$5="Koncesija",-OAG63*0.21,0)</f>
        <v>#REF!</v>
      </c>
      <c r="OAH114" s="632" t="e">
        <f>(IF(OAH47-#REF!&lt;0,0,OAH47-#REF!)+#REF!)*1.21+IF($D$5="Koncesija",-OAH63*0.21,0)</f>
        <v>#REF!</v>
      </c>
      <c r="OAI114" s="632" t="e">
        <f>(IF(OAI47-#REF!&lt;0,0,OAI47-#REF!)+#REF!)*1.21+IF($D$5="Koncesija",-OAI63*0.21,0)</f>
        <v>#REF!</v>
      </c>
      <c r="OAJ114" s="632" t="e">
        <f>(IF(OAJ47-#REF!&lt;0,0,OAJ47-#REF!)+#REF!)*1.21+IF($D$5="Koncesija",-OAJ63*0.21,0)</f>
        <v>#REF!</v>
      </c>
      <c r="OAK114" s="632" t="e">
        <f>(IF(OAK47-#REF!&lt;0,0,OAK47-#REF!)+#REF!)*1.21+IF($D$5="Koncesija",-OAK63*0.21,0)</f>
        <v>#REF!</v>
      </c>
      <c r="OAL114" s="632" t="e">
        <f>(IF(OAL47-#REF!&lt;0,0,OAL47-#REF!)+#REF!)*1.21+IF($D$5="Koncesija",-OAL63*0.21,0)</f>
        <v>#REF!</v>
      </c>
      <c r="OAM114" s="632" t="e">
        <f>(IF(OAM47-#REF!&lt;0,0,OAM47-#REF!)+#REF!)*1.21+IF($D$5="Koncesija",-OAM63*0.21,0)</f>
        <v>#REF!</v>
      </c>
      <c r="OAN114" s="632" t="e">
        <f>(IF(OAN47-#REF!&lt;0,0,OAN47-#REF!)+#REF!)*1.21+IF($D$5="Koncesija",-OAN63*0.21,0)</f>
        <v>#REF!</v>
      </c>
      <c r="OAO114" s="632" t="e">
        <f>(IF(OAO47-#REF!&lt;0,0,OAO47-#REF!)+#REF!)*1.21+IF($D$5="Koncesija",-OAO63*0.21,0)</f>
        <v>#REF!</v>
      </c>
      <c r="OAP114" s="632" t="e">
        <f>(IF(OAP47-#REF!&lt;0,0,OAP47-#REF!)+#REF!)*1.21+IF($D$5="Koncesija",-OAP63*0.21,0)</f>
        <v>#REF!</v>
      </c>
      <c r="OAQ114" s="632" t="e">
        <f>(IF(OAQ47-#REF!&lt;0,0,OAQ47-#REF!)+#REF!)*1.21+IF($D$5="Koncesija",-OAQ63*0.21,0)</f>
        <v>#REF!</v>
      </c>
      <c r="OAR114" s="632" t="e">
        <f>(IF(OAR47-#REF!&lt;0,0,OAR47-#REF!)+#REF!)*1.21+IF($D$5="Koncesija",-OAR63*0.21,0)</f>
        <v>#REF!</v>
      </c>
      <c r="OAS114" s="632" t="e">
        <f>(IF(OAS47-#REF!&lt;0,0,OAS47-#REF!)+#REF!)*1.21+IF($D$5="Koncesija",-OAS63*0.21,0)</f>
        <v>#REF!</v>
      </c>
      <c r="OAT114" s="632" t="e">
        <f>(IF(OAT47-#REF!&lt;0,0,OAT47-#REF!)+#REF!)*1.21+IF($D$5="Koncesija",-OAT63*0.21,0)</f>
        <v>#REF!</v>
      </c>
      <c r="OAU114" s="632" t="e">
        <f>(IF(OAU47-#REF!&lt;0,0,OAU47-#REF!)+#REF!)*1.21+IF($D$5="Koncesija",-OAU63*0.21,0)</f>
        <v>#REF!</v>
      </c>
      <c r="OAV114" s="632" t="e">
        <f>(IF(OAV47-#REF!&lt;0,0,OAV47-#REF!)+#REF!)*1.21+IF($D$5="Koncesija",-OAV63*0.21,0)</f>
        <v>#REF!</v>
      </c>
      <c r="OAW114" s="632" t="e">
        <f>(IF(OAW47-#REF!&lt;0,0,OAW47-#REF!)+#REF!)*1.21+IF($D$5="Koncesija",-OAW63*0.21,0)</f>
        <v>#REF!</v>
      </c>
      <c r="OAX114" s="632" t="e">
        <f>(IF(OAX47-#REF!&lt;0,0,OAX47-#REF!)+#REF!)*1.21+IF($D$5="Koncesija",-OAX63*0.21,0)</f>
        <v>#REF!</v>
      </c>
      <c r="OAY114" s="632" t="e">
        <f>(IF(OAY47-#REF!&lt;0,0,OAY47-#REF!)+#REF!)*1.21+IF($D$5="Koncesija",-OAY63*0.21,0)</f>
        <v>#REF!</v>
      </c>
      <c r="OAZ114" s="632" t="e">
        <f>(IF(OAZ47-#REF!&lt;0,0,OAZ47-#REF!)+#REF!)*1.21+IF($D$5="Koncesija",-OAZ63*0.21,0)</f>
        <v>#REF!</v>
      </c>
      <c r="OBA114" s="632" t="e">
        <f>(IF(OBA47-#REF!&lt;0,0,OBA47-#REF!)+#REF!)*1.21+IF($D$5="Koncesija",-OBA63*0.21,0)</f>
        <v>#REF!</v>
      </c>
      <c r="OBB114" s="632" t="e">
        <f>(IF(OBB47-#REF!&lt;0,0,OBB47-#REF!)+#REF!)*1.21+IF($D$5="Koncesija",-OBB63*0.21,0)</f>
        <v>#REF!</v>
      </c>
      <c r="OBC114" s="632" t="e">
        <f>(IF(OBC47-#REF!&lt;0,0,OBC47-#REF!)+#REF!)*1.21+IF($D$5="Koncesija",-OBC63*0.21,0)</f>
        <v>#REF!</v>
      </c>
      <c r="OBD114" s="632" t="e">
        <f>(IF(OBD47-#REF!&lt;0,0,OBD47-#REF!)+#REF!)*1.21+IF($D$5="Koncesija",-OBD63*0.21,0)</f>
        <v>#REF!</v>
      </c>
      <c r="OBE114" s="632" t="e">
        <f>(IF(OBE47-#REF!&lt;0,0,OBE47-#REF!)+#REF!)*1.21+IF($D$5="Koncesija",-OBE63*0.21,0)</f>
        <v>#REF!</v>
      </c>
      <c r="OBF114" s="632" t="e">
        <f>(IF(OBF47-#REF!&lt;0,0,OBF47-#REF!)+#REF!)*1.21+IF($D$5="Koncesija",-OBF63*0.21,0)</f>
        <v>#REF!</v>
      </c>
      <c r="OBG114" s="632" t="e">
        <f>(IF(OBG47-#REF!&lt;0,0,OBG47-#REF!)+#REF!)*1.21+IF($D$5="Koncesija",-OBG63*0.21,0)</f>
        <v>#REF!</v>
      </c>
      <c r="OBH114" s="632" t="e">
        <f>(IF(OBH47-#REF!&lt;0,0,OBH47-#REF!)+#REF!)*1.21+IF($D$5="Koncesija",-OBH63*0.21,0)</f>
        <v>#REF!</v>
      </c>
      <c r="OBI114" s="632" t="e">
        <f>(IF(OBI47-#REF!&lt;0,0,OBI47-#REF!)+#REF!)*1.21+IF($D$5="Koncesija",-OBI63*0.21,0)</f>
        <v>#REF!</v>
      </c>
      <c r="OBJ114" s="632" t="e">
        <f>(IF(OBJ47-#REF!&lt;0,0,OBJ47-#REF!)+#REF!)*1.21+IF($D$5="Koncesija",-OBJ63*0.21,0)</f>
        <v>#REF!</v>
      </c>
      <c r="OBK114" s="632" t="e">
        <f>(IF(OBK47-#REF!&lt;0,0,OBK47-#REF!)+#REF!)*1.21+IF($D$5="Koncesija",-OBK63*0.21,0)</f>
        <v>#REF!</v>
      </c>
      <c r="OBL114" s="632" t="e">
        <f>(IF(OBL47-#REF!&lt;0,0,OBL47-#REF!)+#REF!)*1.21+IF($D$5="Koncesija",-OBL63*0.21,0)</f>
        <v>#REF!</v>
      </c>
      <c r="OBM114" s="632" t="e">
        <f>(IF(OBM47-#REF!&lt;0,0,OBM47-#REF!)+#REF!)*1.21+IF($D$5="Koncesija",-OBM63*0.21,0)</f>
        <v>#REF!</v>
      </c>
      <c r="OBN114" s="632" t="e">
        <f>(IF(OBN47-#REF!&lt;0,0,OBN47-#REF!)+#REF!)*1.21+IF($D$5="Koncesija",-OBN63*0.21,0)</f>
        <v>#REF!</v>
      </c>
      <c r="OBO114" s="632" t="e">
        <f>(IF(OBO47-#REF!&lt;0,0,OBO47-#REF!)+#REF!)*1.21+IF($D$5="Koncesija",-OBO63*0.21,0)</f>
        <v>#REF!</v>
      </c>
      <c r="OBP114" s="632" t="e">
        <f>(IF(OBP47-#REF!&lt;0,0,OBP47-#REF!)+#REF!)*1.21+IF($D$5="Koncesija",-OBP63*0.21,0)</f>
        <v>#REF!</v>
      </c>
      <c r="OBQ114" s="632" t="e">
        <f>(IF(OBQ47-#REF!&lt;0,0,OBQ47-#REF!)+#REF!)*1.21+IF($D$5="Koncesija",-OBQ63*0.21,0)</f>
        <v>#REF!</v>
      </c>
      <c r="OBR114" s="632" t="e">
        <f>(IF(OBR47-#REF!&lt;0,0,OBR47-#REF!)+#REF!)*1.21+IF($D$5="Koncesija",-OBR63*0.21,0)</f>
        <v>#REF!</v>
      </c>
      <c r="OBS114" s="632" t="e">
        <f>(IF(OBS47-#REF!&lt;0,0,OBS47-#REF!)+#REF!)*1.21+IF($D$5="Koncesija",-OBS63*0.21,0)</f>
        <v>#REF!</v>
      </c>
      <c r="OBT114" s="632" t="e">
        <f>(IF(OBT47-#REF!&lt;0,0,OBT47-#REF!)+#REF!)*1.21+IF($D$5="Koncesija",-OBT63*0.21,0)</f>
        <v>#REF!</v>
      </c>
      <c r="OBU114" s="632" t="e">
        <f>(IF(OBU47-#REF!&lt;0,0,OBU47-#REF!)+#REF!)*1.21+IF($D$5="Koncesija",-OBU63*0.21,0)</f>
        <v>#REF!</v>
      </c>
      <c r="OBV114" s="632" t="e">
        <f>(IF(OBV47-#REF!&lt;0,0,OBV47-#REF!)+#REF!)*1.21+IF($D$5="Koncesija",-OBV63*0.21,0)</f>
        <v>#REF!</v>
      </c>
      <c r="OBW114" s="632" t="e">
        <f>(IF(OBW47-#REF!&lt;0,0,OBW47-#REF!)+#REF!)*1.21+IF($D$5="Koncesija",-OBW63*0.21,0)</f>
        <v>#REF!</v>
      </c>
      <c r="OBX114" s="632" t="e">
        <f>(IF(OBX47-#REF!&lt;0,0,OBX47-#REF!)+#REF!)*1.21+IF($D$5="Koncesija",-OBX63*0.21,0)</f>
        <v>#REF!</v>
      </c>
      <c r="OBY114" s="632" t="e">
        <f>(IF(OBY47-#REF!&lt;0,0,OBY47-#REF!)+#REF!)*1.21+IF($D$5="Koncesija",-OBY63*0.21,0)</f>
        <v>#REF!</v>
      </c>
      <c r="OBZ114" s="632" t="e">
        <f>(IF(OBZ47-#REF!&lt;0,0,OBZ47-#REF!)+#REF!)*1.21+IF($D$5="Koncesija",-OBZ63*0.21,0)</f>
        <v>#REF!</v>
      </c>
      <c r="OCA114" s="632" t="e">
        <f>(IF(OCA47-#REF!&lt;0,0,OCA47-#REF!)+#REF!)*1.21+IF($D$5="Koncesija",-OCA63*0.21,0)</f>
        <v>#REF!</v>
      </c>
      <c r="OCB114" s="632" t="e">
        <f>(IF(OCB47-#REF!&lt;0,0,OCB47-#REF!)+#REF!)*1.21+IF($D$5="Koncesija",-OCB63*0.21,0)</f>
        <v>#REF!</v>
      </c>
      <c r="OCC114" s="632" t="e">
        <f>(IF(OCC47-#REF!&lt;0,0,OCC47-#REF!)+#REF!)*1.21+IF($D$5="Koncesija",-OCC63*0.21,0)</f>
        <v>#REF!</v>
      </c>
      <c r="OCD114" s="632" t="e">
        <f>(IF(OCD47-#REF!&lt;0,0,OCD47-#REF!)+#REF!)*1.21+IF($D$5="Koncesija",-OCD63*0.21,0)</f>
        <v>#REF!</v>
      </c>
      <c r="OCE114" s="632" t="e">
        <f>(IF(OCE47-#REF!&lt;0,0,OCE47-#REF!)+#REF!)*1.21+IF($D$5="Koncesija",-OCE63*0.21,0)</f>
        <v>#REF!</v>
      </c>
      <c r="OCF114" s="632" t="e">
        <f>(IF(OCF47-#REF!&lt;0,0,OCF47-#REF!)+#REF!)*1.21+IF($D$5="Koncesija",-OCF63*0.21,0)</f>
        <v>#REF!</v>
      </c>
      <c r="OCG114" s="632" t="e">
        <f>(IF(OCG47-#REF!&lt;0,0,OCG47-#REF!)+#REF!)*1.21+IF($D$5="Koncesija",-OCG63*0.21,0)</f>
        <v>#REF!</v>
      </c>
      <c r="OCH114" s="632" t="e">
        <f>(IF(OCH47-#REF!&lt;0,0,OCH47-#REF!)+#REF!)*1.21+IF($D$5="Koncesija",-OCH63*0.21,0)</f>
        <v>#REF!</v>
      </c>
      <c r="OCI114" s="632" t="e">
        <f>(IF(OCI47-#REF!&lt;0,0,OCI47-#REF!)+#REF!)*1.21+IF($D$5="Koncesija",-OCI63*0.21,0)</f>
        <v>#REF!</v>
      </c>
      <c r="OCJ114" s="632" t="e">
        <f>(IF(OCJ47-#REF!&lt;0,0,OCJ47-#REF!)+#REF!)*1.21+IF($D$5="Koncesija",-OCJ63*0.21,0)</f>
        <v>#REF!</v>
      </c>
      <c r="OCK114" s="632" t="e">
        <f>(IF(OCK47-#REF!&lt;0,0,OCK47-#REF!)+#REF!)*1.21+IF($D$5="Koncesija",-OCK63*0.21,0)</f>
        <v>#REF!</v>
      </c>
      <c r="OCL114" s="632" t="e">
        <f>(IF(OCL47-#REF!&lt;0,0,OCL47-#REF!)+#REF!)*1.21+IF($D$5="Koncesija",-OCL63*0.21,0)</f>
        <v>#REF!</v>
      </c>
      <c r="OCM114" s="632" t="e">
        <f>(IF(OCM47-#REF!&lt;0,0,OCM47-#REF!)+#REF!)*1.21+IF($D$5="Koncesija",-OCM63*0.21,0)</f>
        <v>#REF!</v>
      </c>
      <c r="OCN114" s="632" t="e">
        <f>(IF(OCN47-#REF!&lt;0,0,OCN47-#REF!)+#REF!)*1.21+IF($D$5="Koncesija",-OCN63*0.21,0)</f>
        <v>#REF!</v>
      </c>
      <c r="OCO114" s="632" t="e">
        <f>(IF(OCO47-#REF!&lt;0,0,OCO47-#REF!)+#REF!)*1.21+IF($D$5="Koncesija",-OCO63*0.21,0)</f>
        <v>#REF!</v>
      </c>
      <c r="OCP114" s="632" t="e">
        <f>(IF(OCP47-#REF!&lt;0,0,OCP47-#REF!)+#REF!)*1.21+IF($D$5="Koncesija",-OCP63*0.21,0)</f>
        <v>#REF!</v>
      </c>
      <c r="OCQ114" s="632" t="e">
        <f>(IF(OCQ47-#REF!&lt;0,0,OCQ47-#REF!)+#REF!)*1.21+IF($D$5="Koncesija",-OCQ63*0.21,0)</f>
        <v>#REF!</v>
      </c>
      <c r="OCR114" s="632" t="e">
        <f>(IF(OCR47-#REF!&lt;0,0,OCR47-#REF!)+#REF!)*1.21+IF($D$5="Koncesija",-OCR63*0.21,0)</f>
        <v>#REF!</v>
      </c>
      <c r="OCS114" s="632" t="e">
        <f>(IF(OCS47-#REF!&lt;0,0,OCS47-#REF!)+#REF!)*1.21+IF($D$5="Koncesija",-OCS63*0.21,0)</f>
        <v>#REF!</v>
      </c>
      <c r="OCT114" s="632" t="e">
        <f>(IF(OCT47-#REF!&lt;0,0,OCT47-#REF!)+#REF!)*1.21+IF($D$5="Koncesija",-OCT63*0.21,0)</f>
        <v>#REF!</v>
      </c>
      <c r="OCU114" s="632" t="e">
        <f>(IF(OCU47-#REF!&lt;0,0,OCU47-#REF!)+#REF!)*1.21+IF($D$5="Koncesija",-OCU63*0.21,0)</f>
        <v>#REF!</v>
      </c>
      <c r="OCV114" s="632" t="e">
        <f>(IF(OCV47-#REF!&lt;0,0,OCV47-#REF!)+#REF!)*1.21+IF($D$5="Koncesija",-OCV63*0.21,0)</f>
        <v>#REF!</v>
      </c>
      <c r="OCW114" s="632" t="e">
        <f>(IF(OCW47-#REF!&lt;0,0,OCW47-#REF!)+#REF!)*1.21+IF($D$5="Koncesija",-OCW63*0.21,0)</f>
        <v>#REF!</v>
      </c>
      <c r="OCX114" s="632" t="e">
        <f>(IF(OCX47-#REF!&lt;0,0,OCX47-#REF!)+#REF!)*1.21+IF($D$5="Koncesija",-OCX63*0.21,0)</f>
        <v>#REF!</v>
      </c>
      <c r="OCY114" s="632" t="e">
        <f>(IF(OCY47-#REF!&lt;0,0,OCY47-#REF!)+#REF!)*1.21+IF($D$5="Koncesija",-OCY63*0.21,0)</f>
        <v>#REF!</v>
      </c>
      <c r="OCZ114" s="632" t="e">
        <f>(IF(OCZ47-#REF!&lt;0,0,OCZ47-#REF!)+#REF!)*1.21+IF($D$5="Koncesija",-OCZ63*0.21,0)</f>
        <v>#REF!</v>
      </c>
      <c r="ODA114" s="632" t="e">
        <f>(IF(ODA47-#REF!&lt;0,0,ODA47-#REF!)+#REF!)*1.21+IF($D$5="Koncesija",-ODA63*0.21,0)</f>
        <v>#REF!</v>
      </c>
      <c r="ODB114" s="632" t="e">
        <f>(IF(ODB47-#REF!&lt;0,0,ODB47-#REF!)+#REF!)*1.21+IF($D$5="Koncesija",-ODB63*0.21,0)</f>
        <v>#REF!</v>
      </c>
      <c r="ODC114" s="632" t="e">
        <f>(IF(ODC47-#REF!&lt;0,0,ODC47-#REF!)+#REF!)*1.21+IF($D$5="Koncesija",-ODC63*0.21,0)</f>
        <v>#REF!</v>
      </c>
      <c r="ODD114" s="632" t="e">
        <f>(IF(ODD47-#REF!&lt;0,0,ODD47-#REF!)+#REF!)*1.21+IF($D$5="Koncesija",-ODD63*0.21,0)</f>
        <v>#REF!</v>
      </c>
      <c r="ODE114" s="632" t="e">
        <f>(IF(ODE47-#REF!&lt;0,0,ODE47-#REF!)+#REF!)*1.21+IF($D$5="Koncesija",-ODE63*0.21,0)</f>
        <v>#REF!</v>
      </c>
      <c r="ODF114" s="632" t="e">
        <f>(IF(ODF47-#REF!&lt;0,0,ODF47-#REF!)+#REF!)*1.21+IF($D$5="Koncesija",-ODF63*0.21,0)</f>
        <v>#REF!</v>
      </c>
      <c r="ODG114" s="632" t="e">
        <f>(IF(ODG47-#REF!&lt;0,0,ODG47-#REF!)+#REF!)*1.21+IF($D$5="Koncesija",-ODG63*0.21,0)</f>
        <v>#REF!</v>
      </c>
      <c r="ODH114" s="632" t="e">
        <f>(IF(ODH47-#REF!&lt;0,0,ODH47-#REF!)+#REF!)*1.21+IF($D$5="Koncesija",-ODH63*0.21,0)</f>
        <v>#REF!</v>
      </c>
      <c r="ODI114" s="632" t="e">
        <f>(IF(ODI47-#REF!&lt;0,0,ODI47-#REF!)+#REF!)*1.21+IF($D$5="Koncesija",-ODI63*0.21,0)</f>
        <v>#REF!</v>
      </c>
      <c r="ODJ114" s="632" t="e">
        <f>(IF(ODJ47-#REF!&lt;0,0,ODJ47-#REF!)+#REF!)*1.21+IF($D$5="Koncesija",-ODJ63*0.21,0)</f>
        <v>#REF!</v>
      </c>
      <c r="ODK114" s="632" t="e">
        <f>(IF(ODK47-#REF!&lt;0,0,ODK47-#REF!)+#REF!)*1.21+IF($D$5="Koncesija",-ODK63*0.21,0)</f>
        <v>#REF!</v>
      </c>
      <c r="ODL114" s="632" t="e">
        <f>(IF(ODL47-#REF!&lt;0,0,ODL47-#REF!)+#REF!)*1.21+IF($D$5="Koncesija",-ODL63*0.21,0)</f>
        <v>#REF!</v>
      </c>
      <c r="ODM114" s="632" t="e">
        <f>(IF(ODM47-#REF!&lt;0,0,ODM47-#REF!)+#REF!)*1.21+IF($D$5="Koncesija",-ODM63*0.21,0)</f>
        <v>#REF!</v>
      </c>
      <c r="ODN114" s="632" t="e">
        <f>(IF(ODN47-#REF!&lt;0,0,ODN47-#REF!)+#REF!)*1.21+IF($D$5="Koncesija",-ODN63*0.21,0)</f>
        <v>#REF!</v>
      </c>
      <c r="ODO114" s="632" t="e">
        <f>(IF(ODO47-#REF!&lt;0,0,ODO47-#REF!)+#REF!)*1.21+IF($D$5="Koncesija",-ODO63*0.21,0)</f>
        <v>#REF!</v>
      </c>
      <c r="ODP114" s="632" t="e">
        <f>(IF(ODP47-#REF!&lt;0,0,ODP47-#REF!)+#REF!)*1.21+IF($D$5="Koncesija",-ODP63*0.21,0)</f>
        <v>#REF!</v>
      </c>
      <c r="ODQ114" s="632" t="e">
        <f>(IF(ODQ47-#REF!&lt;0,0,ODQ47-#REF!)+#REF!)*1.21+IF($D$5="Koncesija",-ODQ63*0.21,0)</f>
        <v>#REF!</v>
      </c>
      <c r="ODR114" s="632" t="e">
        <f>(IF(ODR47-#REF!&lt;0,0,ODR47-#REF!)+#REF!)*1.21+IF($D$5="Koncesija",-ODR63*0.21,0)</f>
        <v>#REF!</v>
      </c>
      <c r="ODS114" s="632" t="e">
        <f>(IF(ODS47-#REF!&lt;0,0,ODS47-#REF!)+#REF!)*1.21+IF($D$5="Koncesija",-ODS63*0.21,0)</f>
        <v>#REF!</v>
      </c>
      <c r="ODT114" s="632" t="e">
        <f>(IF(ODT47-#REF!&lt;0,0,ODT47-#REF!)+#REF!)*1.21+IF($D$5="Koncesija",-ODT63*0.21,0)</f>
        <v>#REF!</v>
      </c>
      <c r="ODU114" s="632" t="e">
        <f>(IF(ODU47-#REF!&lt;0,0,ODU47-#REF!)+#REF!)*1.21+IF($D$5="Koncesija",-ODU63*0.21,0)</f>
        <v>#REF!</v>
      </c>
      <c r="ODV114" s="632" t="e">
        <f>(IF(ODV47-#REF!&lt;0,0,ODV47-#REF!)+#REF!)*1.21+IF($D$5="Koncesija",-ODV63*0.21,0)</f>
        <v>#REF!</v>
      </c>
      <c r="ODW114" s="632" t="e">
        <f>(IF(ODW47-#REF!&lt;0,0,ODW47-#REF!)+#REF!)*1.21+IF($D$5="Koncesija",-ODW63*0.21,0)</f>
        <v>#REF!</v>
      </c>
      <c r="ODX114" s="632" t="e">
        <f>(IF(ODX47-#REF!&lt;0,0,ODX47-#REF!)+#REF!)*1.21+IF($D$5="Koncesija",-ODX63*0.21,0)</f>
        <v>#REF!</v>
      </c>
      <c r="ODY114" s="632" t="e">
        <f>(IF(ODY47-#REF!&lt;0,0,ODY47-#REF!)+#REF!)*1.21+IF($D$5="Koncesija",-ODY63*0.21,0)</f>
        <v>#REF!</v>
      </c>
      <c r="ODZ114" s="632" t="e">
        <f>(IF(ODZ47-#REF!&lt;0,0,ODZ47-#REF!)+#REF!)*1.21+IF($D$5="Koncesija",-ODZ63*0.21,0)</f>
        <v>#REF!</v>
      </c>
      <c r="OEA114" s="632" t="e">
        <f>(IF(OEA47-#REF!&lt;0,0,OEA47-#REF!)+#REF!)*1.21+IF($D$5="Koncesija",-OEA63*0.21,0)</f>
        <v>#REF!</v>
      </c>
      <c r="OEB114" s="632" t="e">
        <f>(IF(OEB47-#REF!&lt;0,0,OEB47-#REF!)+#REF!)*1.21+IF($D$5="Koncesija",-OEB63*0.21,0)</f>
        <v>#REF!</v>
      </c>
      <c r="OEC114" s="632" t="e">
        <f>(IF(OEC47-#REF!&lt;0,0,OEC47-#REF!)+#REF!)*1.21+IF($D$5="Koncesija",-OEC63*0.21,0)</f>
        <v>#REF!</v>
      </c>
      <c r="OED114" s="632" t="e">
        <f>(IF(OED47-#REF!&lt;0,0,OED47-#REF!)+#REF!)*1.21+IF($D$5="Koncesija",-OED63*0.21,0)</f>
        <v>#REF!</v>
      </c>
      <c r="OEE114" s="632" t="e">
        <f>(IF(OEE47-#REF!&lt;0,0,OEE47-#REF!)+#REF!)*1.21+IF($D$5="Koncesija",-OEE63*0.21,0)</f>
        <v>#REF!</v>
      </c>
      <c r="OEF114" s="632" t="e">
        <f>(IF(OEF47-#REF!&lt;0,0,OEF47-#REF!)+#REF!)*1.21+IF($D$5="Koncesija",-OEF63*0.21,0)</f>
        <v>#REF!</v>
      </c>
      <c r="OEG114" s="632" t="e">
        <f>(IF(OEG47-#REF!&lt;0,0,OEG47-#REF!)+#REF!)*1.21+IF($D$5="Koncesija",-OEG63*0.21,0)</f>
        <v>#REF!</v>
      </c>
      <c r="OEH114" s="632" t="e">
        <f>(IF(OEH47-#REF!&lt;0,0,OEH47-#REF!)+#REF!)*1.21+IF($D$5="Koncesija",-OEH63*0.21,0)</f>
        <v>#REF!</v>
      </c>
      <c r="OEI114" s="632" t="e">
        <f>(IF(OEI47-#REF!&lt;0,0,OEI47-#REF!)+#REF!)*1.21+IF($D$5="Koncesija",-OEI63*0.21,0)</f>
        <v>#REF!</v>
      </c>
      <c r="OEJ114" s="632" t="e">
        <f>(IF(OEJ47-#REF!&lt;0,0,OEJ47-#REF!)+#REF!)*1.21+IF($D$5="Koncesija",-OEJ63*0.21,0)</f>
        <v>#REF!</v>
      </c>
      <c r="OEK114" s="632" t="e">
        <f>(IF(OEK47-#REF!&lt;0,0,OEK47-#REF!)+#REF!)*1.21+IF($D$5="Koncesija",-OEK63*0.21,0)</f>
        <v>#REF!</v>
      </c>
      <c r="OEL114" s="632" t="e">
        <f>(IF(OEL47-#REF!&lt;0,0,OEL47-#REF!)+#REF!)*1.21+IF($D$5="Koncesija",-OEL63*0.21,0)</f>
        <v>#REF!</v>
      </c>
      <c r="OEM114" s="632" t="e">
        <f>(IF(OEM47-#REF!&lt;0,0,OEM47-#REF!)+#REF!)*1.21+IF($D$5="Koncesija",-OEM63*0.21,0)</f>
        <v>#REF!</v>
      </c>
      <c r="OEN114" s="632" t="e">
        <f>(IF(OEN47-#REF!&lt;0,0,OEN47-#REF!)+#REF!)*1.21+IF($D$5="Koncesija",-OEN63*0.21,0)</f>
        <v>#REF!</v>
      </c>
      <c r="OEO114" s="632" t="e">
        <f>(IF(OEO47-#REF!&lt;0,0,OEO47-#REF!)+#REF!)*1.21+IF($D$5="Koncesija",-OEO63*0.21,0)</f>
        <v>#REF!</v>
      </c>
      <c r="OEP114" s="632" t="e">
        <f>(IF(OEP47-#REF!&lt;0,0,OEP47-#REF!)+#REF!)*1.21+IF($D$5="Koncesija",-OEP63*0.21,0)</f>
        <v>#REF!</v>
      </c>
      <c r="OEQ114" s="632" t="e">
        <f>(IF(OEQ47-#REF!&lt;0,0,OEQ47-#REF!)+#REF!)*1.21+IF($D$5="Koncesija",-OEQ63*0.21,0)</f>
        <v>#REF!</v>
      </c>
      <c r="OER114" s="632" t="e">
        <f>(IF(OER47-#REF!&lt;0,0,OER47-#REF!)+#REF!)*1.21+IF($D$5="Koncesija",-OER63*0.21,0)</f>
        <v>#REF!</v>
      </c>
      <c r="OES114" s="632" t="e">
        <f>(IF(OES47-#REF!&lt;0,0,OES47-#REF!)+#REF!)*1.21+IF($D$5="Koncesija",-OES63*0.21,0)</f>
        <v>#REF!</v>
      </c>
      <c r="OET114" s="632" t="e">
        <f>(IF(OET47-#REF!&lt;0,0,OET47-#REF!)+#REF!)*1.21+IF($D$5="Koncesija",-OET63*0.21,0)</f>
        <v>#REF!</v>
      </c>
      <c r="OEU114" s="632" t="e">
        <f>(IF(OEU47-#REF!&lt;0,0,OEU47-#REF!)+#REF!)*1.21+IF($D$5="Koncesija",-OEU63*0.21,0)</f>
        <v>#REF!</v>
      </c>
      <c r="OEV114" s="632" t="e">
        <f>(IF(OEV47-#REF!&lt;0,0,OEV47-#REF!)+#REF!)*1.21+IF($D$5="Koncesija",-OEV63*0.21,0)</f>
        <v>#REF!</v>
      </c>
      <c r="OEW114" s="632" t="e">
        <f>(IF(OEW47-#REF!&lt;0,0,OEW47-#REF!)+#REF!)*1.21+IF($D$5="Koncesija",-OEW63*0.21,0)</f>
        <v>#REF!</v>
      </c>
      <c r="OEX114" s="632" t="e">
        <f>(IF(OEX47-#REF!&lt;0,0,OEX47-#REF!)+#REF!)*1.21+IF($D$5="Koncesija",-OEX63*0.21,0)</f>
        <v>#REF!</v>
      </c>
      <c r="OEY114" s="632" t="e">
        <f>(IF(OEY47-#REF!&lt;0,0,OEY47-#REF!)+#REF!)*1.21+IF($D$5="Koncesija",-OEY63*0.21,0)</f>
        <v>#REF!</v>
      </c>
      <c r="OEZ114" s="632" t="e">
        <f>(IF(OEZ47-#REF!&lt;0,0,OEZ47-#REF!)+#REF!)*1.21+IF($D$5="Koncesija",-OEZ63*0.21,0)</f>
        <v>#REF!</v>
      </c>
      <c r="OFA114" s="632" t="e">
        <f>(IF(OFA47-#REF!&lt;0,0,OFA47-#REF!)+#REF!)*1.21+IF($D$5="Koncesija",-OFA63*0.21,0)</f>
        <v>#REF!</v>
      </c>
      <c r="OFB114" s="632" t="e">
        <f>(IF(OFB47-#REF!&lt;0,0,OFB47-#REF!)+#REF!)*1.21+IF($D$5="Koncesija",-OFB63*0.21,0)</f>
        <v>#REF!</v>
      </c>
      <c r="OFC114" s="632" t="e">
        <f>(IF(OFC47-#REF!&lt;0,0,OFC47-#REF!)+#REF!)*1.21+IF($D$5="Koncesija",-OFC63*0.21,0)</f>
        <v>#REF!</v>
      </c>
      <c r="OFD114" s="632" t="e">
        <f>(IF(OFD47-#REF!&lt;0,0,OFD47-#REF!)+#REF!)*1.21+IF($D$5="Koncesija",-OFD63*0.21,0)</f>
        <v>#REF!</v>
      </c>
      <c r="OFE114" s="632" t="e">
        <f>(IF(OFE47-#REF!&lt;0,0,OFE47-#REF!)+#REF!)*1.21+IF($D$5="Koncesija",-OFE63*0.21,0)</f>
        <v>#REF!</v>
      </c>
      <c r="OFF114" s="632" t="e">
        <f>(IF(OFF47-#REF!&lt;0,0,OFF47-#REF!)+#REF!)*1.21+IF($D$5="Koncesija",-OFF63*0.21,0)</f>
        <v>#REF!</v>
      </c>
      <c r="OFG114" s="632" t="e">
        <f>(IF(OFG47-#REF!&lt;0,0,OFG47-#REF!)+#REF!)*1.21+IF($D$5="Koncesija",-OFG63*0.21,0)</f>
        <v>#REF!</v>
      </c>
      <c r="OFH114" s="632" t="e">
        <f>(IF(OFH47-#REF!&lt;0,0,OFH47-#REF!)+#REF!)*1.21+IF($D$5="Koncesija",-OFH63*0.21,0)</f>
        <v>#REF!</v>
      </c>
      <c r="OFI114" s="632" t="e">
        <f>(IF(OFI47-#REF!&lt;0,0,OFI47-#REF!)+#REF!)*1.21+IF($D$5="Koncesija",-OFI63*0.21,0)</f>
        <v>#REF!</v>
      </c>
      <c r="OFJ114" s="632" t="e">
        <f>(IF(OFJ47-#REF!&lt;0,0,OFJ47-#REF!)+#REF!)*1.21+IF($D$5="Koncesija",-OFJ63*0.21,0)</f>
        <v>#REF!</v>
      </c>
      <c r="OFK114" s="632" t="e">
        <f>(IF(OFK47-#REF!&lt;0,0,OFK47-#REF!)+#REF!)*1.21+IF($D$5="Koncesija",-OFK63*0.21,0)</f>
        <v>#REF!</v>
      </c>
      <c r="OFL114" s="632" t="e">
        <f>(IF(OFL47-#REF!&lt;0,0,OFL47-#REF!)+#REF!)*1.21+IF($D$5="Koncesija",-OFL63*0.21,0)</f>
        <v>#REF!</v>
      </c>
      <c r="OFM114" s="632" t="e">
        <f>(IF(OFM47-#REF!&lt;0,0,OFM47-#REF!)+#REF!)*1.21+IF($D$5="Koncesija",-OFM63*0.21,0)</f>
        <v>#REF!</v>
      </c>
      <c r="OFN114" s="632" t="e">
        <f>(IF(OFN47-#REF!&lt;0,0,OFN47-#REF!)+#REF!)*1.21+IF($D$5="Koncesija",-OFN63*0.21,0)</f>
        <v>#REF!</v>
      </c>
      <c r="OFO114" s="632" t="e">
        <f>(IF(OFO47-#REF!&lt;0,0,OFO47-#REF!)+#REF!)*1.21+IF($D$5="Koncesija",-OFO63*0.21,0)</f>
        <v>#REF!</v>
      </c>
      <c r="OFP114" s="632" t="e">
        <f>(IF(OFP47-#REF!&lt;0,0,OFP47-#REF!)+#REF!)*1.21+IF($D$5="Koncesija",-OFP63*0.21,0)</f>
        <v>#REF!</v>
      </c>
      <c r="OFQ114" s="632" t="e">
        <f>(IF(OFQ47-#REF!&lt;0,0,OFQ47-#REF!)+#REF!)*1.21+IF($D$5="Koncesija",-OFQ63*0.21,0)</f>
        <v>#REF!</v>
      </c>
      <c r="OFR114" s="632" t="e">
        <f>(IF(OFR47-#REF!&lt;0,0,OFR47-#REF!)+#REF!)*1.21+IF($D$5="Koncesija",-OFR63*0.21,0)</f>
        <v>#REF!</v>
      </c>
      <c r="OFS114" s="632" t="e">
        <f>(IF(OFS47-#REF!&lt;0,0,OFS47-#REF!)+#REF!)*1.21+IF($D$5="Koncesija",-OFS63*0.21,0)</f>
        <v>#REF!</v>
      </c>
      <c r="OFT114" s="632" t="e">
        <f>(IF(OFT47-#REF!&lt;0,0,OFT47-#REF!)+#REF!)*1.21+IF($D$5="Koncesija",-OFT63*0.21,0)</f>
        <v>#REF!</v>
      </c>
      <c r="OFU114" s="632" t="e">
        <f>(IF(OFU47-#REF!&lt;0,0,OFU47-#REF!)+#REF!)*1.21+IF($D$5="Koncesija",-OFU63*0.21,0)</f>
        <v>#REF!</v>
      </c>
      <c r="OFV114" s="632" t="e">
        <f>(IF(OFV47-#REF!&lt;0,0,OFV47-#REF!)+#REF!)*1.21+IF($D$5="Koncesija",-OFV63*0.21,0)</f>
        <v>#REF!</v>
      </c>
      <c r="OFW114" s="632" t="e">
        <f>(IF(OFW47-#REF!&lt;0,0,OFW47-#REF!)+#REF!)*1.21+IF($D$5="Koncesija",-OFW63*0.21,0)</f>
        <v>#REF!</v>
      </c>
      <c r="OFX114" s="632" t="e">
        <f>(IF(OFX47-#REF!&lt;0,0,OFX47-#REF!)+#REF!)*1.21+IF($D$5="Koncesija",-OFX63*0.21,0)</f>
        <v>#REF!</v>
      </c>
      <c r="OFY114" s="632" t="e">
        <f>(IF(OFY47-#REF!&lt;0,0,OFY47-#REF!)+#REF!)*1.21+IF($D$5="Koncesija",-OFY63*0.21,0)</f>
        <v>#REF!</v>
      </c>
      <c r="OFZ114" s="632" t="e">
        <f>(IF(OFZ47-#REF!&lt;0,0,OFZ47-#REF!)+#REF!)*1.21+IF($D$5="Koncesija",-OFZ63*0.21,0)</f>
        <v>#REF!</v>
      </c>
      <c r="OGA114" s="632" t="e">
        <f>(IF(OGA47-#REF!&lt;0,0,OGA47-#REF!)+#REF!)*1.21+IF($D$5="Koncesija",-OGA63*0.21,0)</f>
        <v>#REF!</v>
      </c>
      <c r="OGB114" s="632" t="e">
        <f>(IF(OGB47-#REF!&lt;0,0,OGB47-#REF!)+#REF!)*1.21+IF($D$5="Koncesija",-OGB63*0.21,0)</f>
        <v>#REF!</v>
      </c>
      <c r="OGC114" s="632" t="e">
        <f>(IF(OGC47-#REF!&lt;0,0,OGC47-#REF!)+#REF!)*1.21+IF($D$5="Koncesija",-OGC63*0.21,0)</f>
        <v>#REF!</v>
      </c>
      <c r="OGD114" s="632" t="e">
        <f>(IF(OGD47-#REF!&lt;0,0,OGD47-#REF!)+#REF!)*1.21+IF($D$5="Koncesija",-OGD63*0.21,0)</f>
        <v>#REF!</v>
      </c>
      <c r="OGE114" s="632" t="e">
        <f>(IF(OGE47-#REF!&lt;0,0,OGE47-#REF!)+#REF!)*1.21+IF($D$5="Koncesija",-OGE63*0.21,0)</f>
        <v>#REF!</v>
      </c>
      <c r="OGF114" s="632" t="e">
        <f>(IF(OGF47-#REF!&lt;0,0,OGF47-#REF!)+#REF!)*1.21+IF($D$5="Koncesija",-OGF63*0.21,0)</f>
        <v>#REF!</v>
      </c>
      <c r="OGG114" s="632" t="e">
        <f>(IF(OGG47-#REF!&lt;0,0,OGG47-#REF!)+#REF!)*1.21+IF($D$5="Koncesija",-OGG63*0.21,0)</f>
        <v>#REF!</v>
      </c>
      <c r="OGH114" s="632" t="e">
        <f>(IF(OGH47-#REF!&lt;0,0,OGH47-#REF!)+#REF!)*1.21+IF($D$5="Koncesija",-OGH63*0.21,0)</f>
        <v>#REF!</v>
      </c>
      <c r="OGI114" s="632" t="e">
        <f>(IF(OGI47-#REF!&lt;0,0,OGI47-#REF!)+#REF!)*1.21+IF($D$5="Koncesija",-OGI63*0.21,0)</f>
        <v>#REF!</v>
      </c>
      <c r="OGJ114" s="632" t="e">
        <f>(IF(OGJ47-#REF!&lt;0,0,OGJ47-#REF!)+#REF!)*1.21+IF($D$5="Koncesija",-OGJ63*0.21,0)</f>
        <v>#REF!</v>
      </c>
      <c r="OGK114" s="632" t="e">
        <f>(IF(OGK47-#REF!&lt;0,0,OGK47-#REF!)+#REF!)*1.21+IF($D$5="Koncesija",-OGK63*0.21,0)</f>
        <v>#REF!</v>
      </c>
      <c r="OGL114" s="632" t="e">
        <f>(IF(OGL47-#REF!&lt;0,0,OGL47-#REF!)+#REF!)*1.21+IF($D$5="Koncesija",-OGL63*0.21,0)</f>
        <v>#REF!</v>
      </c>
      <c r="OGM114" s="632" t="e">
        <f>(IF(OGM47-#REF!&lt;0,0,OGM47-#REF!)+#REF!)*1.21+IF($D$5="Koncesija",-OGM63*0.21,0)</f>
        <v>#REF!</v>
      </c>
      <c r="OGN114" s="632" t="e">
        <f>(IF(OGN47-#REF!&lt;0,0,OGN47-#REF!)+#REF!)*1.21+IF($D$5="Koncesija",-OGN63*0.21,0)</f>
        <v>#REF!</v>
      </c>
      <c r="OGO114" s="632" t="e">
        <f>(IF(OGO47-#REF!&lt;0,0,OGO47-#REF!)+#REF!)*1.21+IF($D$5="Koncesija",-OGO63*0.21,0)</f>
        <v>#REF!</v>
      </c>
      <c r="OGP114" s="632" t="e">
        <f>(IF(OGP47-#REF!&lt;0,0,OGP47-#REF!)+#REF!)*1.21+IF($D$5="Koncesija",-OGP63*0.21,0)</f>
        <v>#REF!</v>
      </c>
      <c r="OGQ114" s="632" t="e">
        <f>(IF(OGQ47-#REF!&lt;0,0,OGQ47-#REF!)+#REF!)*1.21+IF($D$5="Koncesija",-OGQ63*0.21,0)</f>
        <v>#REF!</v>
      </c>
      <c r="OGR114" s="632" t="e">
        <f>(IF(OGR47-#REF!&lt;0,0,OGR47-#REF!)+#REF!)*1.21+IF($D$5="Koncesija",-OGR63*0.21,0)</f>
        <v>#REF!</v>
      </c>
      <c r="OGS114" s="632" t="e">
        <f>(IF(OGS47-#REF!&lt;0,0,OGS47-#REF!)+#REF!)*1.21+IF($D$5="Koncesija",-OGS63*0.21,0)</f>
        <v>#REF!</v>
      </c>
      <c r="OGT114" s="632" t="e">
        <f>(IF(OGT47-#REF!&lt;0,0,OGT47-#REF!)+#REF!)*1.21+IF($D$5="Koncesija",-OGT63*0.21,0)</f>
        <v>#REF!</v>
      </c>
      <c r="OGU114" s="632" t="e">
        <f>(IF(OGU47-#REF!&lt;0,0,OGU47-#REF!)+#REF!)*1.21+IF($D$5="Koncesija",-OGU63*0.21,0)</f>
        <v>#REF!</v>
      </c>
      <c r="OGV114" s="632" t="e">
        <f>(IF(OGV47-#REF!&lt;0,0,OGV47-#REF!)+#REF!)*1.21+IF($D$5="Koncesija",-OGV63*0.21,0)</f>
        <v>#REF!</v>
      </c>
      <c r="OGW114" s="632" t="e">
        <f>(IF(OGW47-#REF!&lt;0,0,OGW47-#REF!)+#REF!)*1.21+IF($D$5="Koncesija",-OGW63*0.21,0)</f>
        <v>#REF!</v>
      </c>
      <c r="OGX114" s="632" t="e">
        <f>(IF(OGX47-#REF!&lt;0,0,OGX47-#REF!)+#REF!)*1.21+IF($D$5="Koncesija",-OGX63*0.21,0)</f>
        <v>#REF!</v>
      </c>
      <c r="OGY114" s="632" t="e">
        <f>(IF(OGY47-#REF!&lt;0,0,OGY47-#REF!)+#REF!)*1.21+IF($D$5="Koncesija",-OGY63*0.21,0)</f>
        <v>#REF!</v>
      </c>
      <c r="OGZ114" s="632" t="e">
        <f>(IF(OGZ47-#REF!&lt;0,0,OGZ47-#REF!)+#REF!)*1.21+IF($D$5="Koncesija",-OGZ63*0.21,0)</f>
        <v>#REF!</v>
      </c>
      <c r="OHA114" s="632" t="e">
        <f>(IF(OHA47-#REF!&lt;0,0,OHA47-#REF!)+#REF!)*1.21+IF($D$5="Koncesija",-OHA63*0.21,0)</f>
        <v>#REF!</v>
      </c>
      <c r="OHB114" s="632" t="e">
        <f>(IF(OHB47-#REF!&lt;0,0,OHB47-#REF!)+#REF!)*1.21+IF($D$5="Koncesija",-OHB63*0.21,0)</f>
        <v>#REF!</v>
      </c>
      <c r="OHC114" s="632" t="e">
        <f>(IF(OHC47-#REF!&lt;0,0,OHC47-#REF!)+#REF!)*1.21+IF($D$5="Koncesija",-OHC63*0.21,0)</f>
        <v>#REF!</v>
      </c>
      <c r="OHD114" s="632" t="e">
        <f>(IF(OHD47-#REF!&lt;0,0,OHD47-#REF!)+#REF!)*1.21+IF($D$5="Koncesija",-OHD63*0.21,0)</f>
        <v>#REF!</v>
      </c>
      <c r="OHE114" s="632" t="e">
        <f>(IF(OHE47-#REF!&lt;0,0,OHE47-#REF!)+#REF!)*1.21+IF($D$5="Koncesija",-OHE63*0.21,0)</f>
        <v>#REF!</v>
      </c>
      <c r="OHF114" s="632" t="e">
        <f>(IF(OHF47-#REF!&lt;0,0,OHF47-#REF!)+#REF!)*1.21+IF($D$5="Koncesija",-OHF63*0.21,0)</f>
        <v>#REF!</v>
      </c>
      <c r="OHG114" s="632" t="e">
        <f>(IF(OHG47-#REF!&lt;0,0,OHG47-#REF!)+#REF!)*1.21+IF($D$5="Koncesija",-OHG63*0.21,0)</f>
        <v>#REF!</v>
      </c>
      <c r="OHH114" s="632" t="e">
        <f>(IF(OHH47-#REF!&lt;0,0,OHH47-#REF!)+#REF!)*1.21+IF($D$5="Koncesija",-OHH63*0.21,0)</f>
        <v>#REF!</v>
      </c>
      <c r="OHI114" s="632" t="e">
        <f>(IF(OHI47-#REF!&lt;0,0,OHI47-#REF!)+#REF!)*1.21+IF($D$5="Koncesija",-OHI63*0.21,0)</f>
        <v>#REF!</v>
      </c>
      <c r="OHJ114" s="632" t="e">
        <f>(IF(OHJ47-#REF!&lt;0,0,OHJ47-#REF!)+#REF!)*1.21+IF($D$5="Koncesija",-OHJ63*0.21,0)</f>
        <v>#REF!</v>
      </c>
      <c r="OHK114" s="632" t="e">
        <f>(IF(OHK47-#REF!&lt;0,0,OHK47-#REF!)+#REF!)*1.21+IF($D$5="Koncesija",-OHK63*0.21,0)</f>
        <v>#REF!</v>
      </c>
      <c r="OHL114" s="632" t="e">
        <f>(IF(OHL47-#REF!&lt;0,0,OHL47-#REF!)+#REF!)*1.21+IF($D$5="Koncesija",-OHL63*0.21,0)</f>
        <v>#REF!</v>
      </c>
      <c r="OHM114" s="632" t="e">
        <f>(IF(OHM47-#REF!&lt;0,0,OHM47-#REF!)+#REF!)*1.21+IF($D$5="Koncesija",-OHM63*0.21,0)</f>
        <v>#REF!</v>
      </c>
      <c r="OHN114" s="632" t="e">
        <f>(IF(OHN47-#REF!&lt;0,0,OHN47-#REF!)+#REF!)*1.21+IF($D$5="Koncesija",-OHN63*0.21,0)</f>
        <v>#REF!</v>
      </c>
      <c r="OHO114" s="632" t="e">
        <f>(IF(OHO47-#REF!&lt;0,0,OHO47-#REF!)+#REF!)*1.21+IF($D$5="Koncesija",-OHO63*0.21,0)</f>
        <v>#REF!</v>
      </c>
      <c r="OHP114" s="632" t="e">
        <f>(IF(OHP47-#REF!&lt;0,0,OHP47-#REF!)+#REF!)*1.21+IF($D$5="Koncesija",-OHP63*0.21,0)</f>
        <v>#REF!</v>
      </c>
      <c r="OHQ114" s="632" t="e">
        <f>(IF(OHQ47-#REF!&lt;0,0,OHQ47-#REF!)+#REF!)*1.21+IF($D$5="Koncesija",-OHQ63*0.21,0)</f>
        <v>#REF!</v>
      </c>
      <c r="OHR114" s="632" t="e">
        <f>(IF(OHR47-#REF!&lt;0,0,OHR47-#REF!)+#REF!)*1.21+IF($D$5="Koncesija",-OHR63*0.21,0)</f>
        <v>#REF!</v>
      </c>
      <c r="OHS114" s="632" t="e">
        <f>(IF(OHS47-#REF!&lt;0,0,OHS47-#REF!)+#REF!)*1.21+IF($D$5="Koncesija",-OHS63*0.21,0)</f>
        <v>#REF!</v>
      </c>
      <c r="OHT114" s="632" t="e">
        <f>(IF(OHT47-#REF!&lt;0,0,OHT47-#REF!)+#REF!)*1.21+IF($D$5="Koncesija",-OHT63*0.21,0)</f>
        <v>#REF!</v>
      </c>
      <c r="OHU114" s="632" t="e">
        <f>(IF(OHU47-#REF!&lt;0,0,OHU47-#REF!)+#REF!)*1.21+IF($D$5="Koncesija",-OHU63*0.21,0)</f>
        <v>#REF!</v>
      </c>
      <c r="OHV114" s="632" t="e">
        <f>(IF(OHV47-#REF!&lt;0,0,OHV47-#REF!)+#REF!)*1.21+IF($D$5="Koncesija",-OHV63*0.21,0)</f>
        <v>#REF!</v>
      </c>
      <c r="OHW114" s="632" t="e">
        <f>(IF(OHW47-#REF!&lt;0,0,OHW47-#REF!)+#REF!)*1.21+IF($D$5="Koncesija",-OHW63*0.21,0)</f>
        <v>#REF!</v>
      </c>
      <c r="OHX114" s="632" t="e">
        <f>(IF(OHX47-#REF!&lt;0,0,OHX47-#REF!)+#REF!)*1.21+IF($D$5="Koncesija",-OHX63*0.21,0)</f>
        <v>#REF!</v>
      </c>
      <c r="OHY114" s="632" t="e">
        <f>(IF(OHY47-#REF!&lt;0,0,OHY47-#REF!)+#REF!)*1.21+IF($D$5="Koncesija",-OHY63*0.21,0)</f>
        <v>#REF!</v>
      </c>
      <c r="OHZ114" s="632" t="e">
        <f>(IF(OHZ47-#REF!&lt;0,0,OHZ47-#REF!)+#REF!)*1.21+IF($D$5="Koncesija",-OHZ63*0.21,0)</f>
        <v>#REF!</v>
      </c>
      <c r="OIA114" s="632" t="e">
        <f>(IF(OIA47-#REF!&lt;0,0,OIA47-#REF!)+#REF!)*1.21+IF($D$5="Koncesija",-OIA63*0.21,0)</f>
        <v>#REF!</v>
      </c>
      <c r="OIB114" s="632" t="e">
        <f>(IF(OIB47-#REF!&lt;0,0,OIB47-#REF!)+#REF!)*1.21+IF($D$5="Koncesija",-OIB63*0.21,0)</f>
        <v>#REF!</v>
      </c>
      <c r="OIC114" s="632" t="e">
        <f>(IF(OIC47-#REF!&lt;0,0,OIC47-#REF!)+#REF!)*1.21+IF($D$5="Koncesija",-OIC63*0.21,0)</f>
        <v>#REF!</v>
      </c>
      <c r="OID114" s="632" t="e">
        <f>(IF(OID47-#REF!&lt;0,0,OID47-#REF!)+#REF!)*1.21+IF($D$5="Koncesija",-OID63*0.21,0)</f>
        <v>#REF!</v>
      </c>
      <c r="OIE114" s="632" t="e">
        <f>(IF(OIE47-#REF!&lt;0,0,OIE47-#REF!)+#REF!)*1.21+IF($D$5="Koncesija",-OIE63*0.21,0)</f>
        <v>#REF!</v>
      </c>
      <c r="OIF114" s="632" t="e">
        <f>(IF(OIF47-#REF!&lt;0,0,OIF47-#REF!)+#REF!)*1.21+IF($D$5="Koncesija",-OIF63*0.21,0)</f>
        <v>#REF!</v>
      </c>
      <c r="OIG114" s="632" t="e">
        <f>(IF(OIG47-#REF!&lt;0,0,OIG47-#REF!)+#REF!)*1.21+IF($D$5="Koncesija",-OIG63*0.21,0)</f>
        <v>#REF!</v>
      </c>
      <c r="OIH114" s="632" t="e">
        <f>(IF(OIH47-#REF!&lt;0,0,OIH47-#REF!)+#REF!)*1.21+IF($D$5="Koncesija",-OIH63*0.21,0)</f>
        <v>#REF!</v>
      </c>
      <c r="OII114" s="632" t="e">
        <f>(IF(OII47-#REF!&lt;0,0,OII47-#REF!)+#REF!)*1.21+IF($D$5="Koncesija",-OII63*0.21,0)</f>
        <v>#REF!</v>
      </c>
      <c r="OIJ114" s="632" t="e">
        <f>(IF(OIJ47-#REF!&lt;0,0,OIJ47-#REF!)+#REF!)*1.21+IF($D$5="Koncesija",-OIJ63*0.21,0)</f>
        <v>#REF!</v>
      </c>
      <c r="OIK114" s="632" t="e">
        <f>(IF(OIK47-#REF!&lt;0,0,OIK47-#REF!)+#REF!)*1.21+IF($D$5="Koncesija",-OIK63*0.21,0)</f>
        <v>#REF!</v>
      </c>
      <c r="OIL114" s="632" t="e">
        <f>(IF(OIL47-#REF!&lt;0,0,OIL47-#REF!)+#REF!)*1.21+IF($D$5="Koncesija",-OIL63*0.21,0)</f>
        <v>#REF!</v>
      </c>
      <c r="OIM114" s="632" t="e">
        <f>(IF(OIM47-#REF!&lt;0,0,OIM47-#REF!)+#REF!)*1.21+IF($D$5="Koncesija",-OIM63*0.21,0)</f>
        <v>#REF!</v>
      </c>
      <c r="OIN114" s="632" t="e">
        <f>(IF(OIN47-#REF!&lt;0,0,OIN47-#REF!)+#REF!)*1.21+IF($D$5="Koncesija",-OIN63*0.21,0)</f>
        <v>#REF!</v>
      </c>
      <c r="OIO114" s="632" t="e">
        <f>(IF(OIO47-#REF!&lt;0,0,OIO47-#REF!)+#REF!)*1.21+IF($D$5="Koncesija",-OIO63*0.21,0)</f>
        <v>#REF!</v>
      </c>
      <c r="OIP114" s="632" t="e">
        <f>(IF(OIP47-#REF!&lt;0,0,OIP47-#REF!)+#REF!)*1.21+IF($D$5="Koncesija",-OIP63*0.21,0)</f>
        <v>#REF!</v>
      </c>
      <c r="OIQ114" s="632" t="e">
        <f>(IF(OIQ47-#REF!&lt;0,0,OIQ47-#REF!)+#REF!)*1.21+IF($D$5="Koncesija",-OIQ63*0.21,0)</f>
        <v>#REF!</v>
      </c>
      <c r="OIR114" s="632" t="e">
        <f>(IF(OIR47-#REF!&lt;0,0,OIR47-#REF!)+#REF!)*1.21+IF($D$5="Koncesija",-OIR63*0.21,0)</f>
        <v>#REF!</v>
      </c>
      <c r="OIS114" s="632" t="e">
        <f>(IF(OIS47-#REF!&lt;0,0,OIS47-#REF!)+#REF!)*1.21+IF($D$5="Koncesija",-OIS63*0.21,0)</f>
        <v>#REF!</v>
      </c>
      <c r="OIT114" s="632" t="e">
        <f>(IF(OIT47-#REF!&lt;0,0,OIT47-#REF!)+#REF!)*1.21+IF($D$5="Koncesija",-OIT63*0.21,0)</f>
        <v>#REF!</v>
      </c>
      <c r="OIU114" s="632" t="e">
        <f>(IF(OIU47-#REF!&lt;0,0,OIU47-#REF!)+#REF!)*1.21+IF($D$5="Koncesija",-OIU63*0.21,0)</f>
        <v>#REF!</v>
      </c>
      <c r="OIV114" s="632" t="e">
        <f>(IF(OIV47-#REF!&lt;0,0,OIV47-#REF!)+#REF!)*1.21+IF($D$5="Koncesija",-OIV63*0.21,0)</f>
        <v>#REF!</v>
      </c>
      <c r="OIW114" s="632" t="e">
        <f>(IF(OIW47-#REF!&lt;0,0,OIW47-#REF!)+#REF!)*1.21+IF($D$5="Koncesija",-OIW63*0.21,0)</f>
        <v>#REF!</v>
      </c>
      <c r="OIX114" s="632" t="e">
        <f>(IF(OIX47-#REF!&lt;0,0,OIX47-#REF!)+#REF!)*1.21+IF($D$5="Koncesija",-OIX63*0.21,0)</f>
        <v>#REF!</v>
      </c>
      <c r="OIY114" s="632" t="e">
        <f>(IF(OIY47-#REF!&lt;0,0,OIY47-#REF!)+#REF!)*1.21+IF($D$5="Koncesija",-OIY63*0.21,0)</f>
        <v>#REF!</v>
      </c>
      <c r="OIZ114" s="632" t="e">
        <f>(IF(OIZ47-#REF!&lt;0,0,OIZ47-#REF!)+#REF!)*1.21+IF($D$5="Koncesija",-OIZ63*0.21,0)</f>
        <v>#REF!</v>
      </c>
      <c r="OJA114" s="632" t="e">
        <f>(IF(OJA47-#REF!&lt;0,0,OJA47-#REF!)+#REF!)*1.21+IF($D$5="Koncesija",-OJA63*0.21,0)</f>
        <v>#REF!</v>
      </c>
      <c r="OJB114" s="632" t="e">
        <f>(IF(OJB47-#REF!&lt;0,0,OJB47-#REF!)+#REF!)*1.21+IF($D$5="Koncesija",-OJB63*0.21,0)</f>
        <v>#REF!</v>
      </c>
      <c r="OJC114" s="632" t="e">
        <f>(IF(OJC47-#REF!&lt;0,0,OJC47-#REF!)+#REF!)*1.21+IF($D$5="Koncesija",-OJC63*0.21,0)</f>
        <v>#REF!</v>
      </c>
      <c r="OJD114" s="632" t="e">
        <f>(IF(OJD47-#REF!&lt;0,0,OJD47-#REF!)+#REF!)*1.21+IF($D$5="Koncesija",-OJD63*0.21,0)</f>
        <v>#REF!</v>
      </c>
      <c r="OJE114" s="632" t="e">
        <f>(IF(OJE47-#REF!&lt;0,0,OJE47-#REF!)+#REF!)*1.21+IF($D$5="Koncesija",-OJE63*0.21,0)</f>
        <v>#REF!</v>
      </c>
      <c r="OJF114" s="632" t="e">
        <f>(IF(OJF47-#REF!&lt;0,0,OJF47-#REF!)+#REF!)*1.21+IF($D$5="Koncesija",-OJF63*0.21,0)</f>
        <v>#REF!</v>
      </c>
      <c r="OJG114" s="632" t="e">
        <f>(IF(OJG47-#REF!&lt;0,0,OJG47-#REF!)+#REF!)*1.21+IF($D$5="Koncesija",-OJG63*0.21,0)</f>
        <v>#REF!</v>
      </c>
      <c r="OJH114" s="632" t="e">
        <f>(IF(OJH47-#REF!&lt;0,0,OJH47-#REF!)+#REF!)*1.21+IF($D$5="Koncesija",-OJH63*0.21,0)</f>
        <v>#REF!</v>
      </c>
      <c r="OJI114" s="632" t="e">
        <f>(IF(OJI47-#REF!&lt;0,0,OJI47-#REF!)+#REF!)*1.21+IF($D$5="Koncesija",-OJI63*0.21,0)</f>
        <v>#REF!</v>
      </c>
      <c r="OJJ114" s="632" t="e">
        <f>(IF(OJJ47-#REF!&lt;0,0,OJJ47-#REF!)+#REF!)*1.21+IF($D$5="Koncesija",-OJJ63*0.21,0)</f>
        <v>#REF!</v>
      </c>
      <c r="OJK114" s="632" t="e">
        <f>(IF(OJK47-#REF!&lt;0,0,OJK47-#REF!)+#REF!)*1.21+IF($D$5="Koncesija",-OJK63*0.21,0)</f>
        <v>#REF!</v>
      </c>
      <c r="OJL114" s="632" t="e">
        <f>(IF(OJL47-#REF!&lt;0,0,OJL47-#REF!)+#REF!)*1.21+IF($D$5="Koncesija",-OJL63*0.21,0)</f>
        <v>#REF!</v>
      </c>
      <c r="OJM114" s="632" t="e">
        <f>(IF(OJM47-#REF!&lt;0,0,OJM47-#REF!)+#REF!)*1.21+IF($D$5="Koncesija",-OJM63*0.21,0)</f>
        <v>#REF!</v>
      </c>
      <c r="OJN114" s="632" t="e">
        <f>(IF(OJN47-#REF!&lt;0,0,OJN47-#REF!)+#REF!)*1.21+IF($D$5="Koncesija",-OJN63*0.21,0)</f>
        <v>#REF!</v>
      </c>
      <c r="OJO114" s="632" t="e">
        <f>(IF(OJO47-#REF!&lt;0,0,OJO47-#REF!)+#REF!)*1.21+IF($D$5="Koncesija",-OJO63*0.21,0)</f>
        <v>#REF!</v>
      </c>
      <c r="OJP114" s="632" t="e">
        <f>(IF(OJP47-#REF!&lt;0,0,OJP47-#REF!)+#REF!)*1.21+IF($D$5="Koncesija",-OJP63*0.21,0)</f>
        <v>#REF!</v>
      </c>
      <c r="OJQ114" s="632" t="e">
        <f>(IF(OJQ47-#REF!&lt;0,0,OJQ47-#REF!)+#REF!)*1.21+IF($D$5="Koncesija",-OJQ63*0.21,0)</f>
        <v>#REF!</v>
      </c>
      <c r="OJR114" s="632" t="e">
        <f>(IF(OJR47-#REF!&lt;0,0,OJR47-#REF!)+#REF!)*1.21+IF($D$5="Koncesija",-OJR63*0.21,0)</f>
        <v>#REF!</v>
      </c>
      <c r="OJS114" s="632" t="e">
        <f>(IF(OJS47-#REF!&lt;0,0,OJS47-#REF!)+#REF!)*1.21+IF($D$5="Koncesija",-OJS63*0.21,0)</f>
        <v>#REF!</v>
      </c>
      <c r="OJT114" s="632" t="e">
        <f>(IF(OJT47-#REF!&lt;0,0,OJT47-#REF!)+#REF!)*1.21+IF($D$5="Koncesija",-OJT63*0.21,0)</f>
        <v>#REF!</v>
      </c>
      <c r="OJU114" s="632" t="e">
        <f>(IF(OJU47-#REF!&lt;0,0,OJU47-#REF!)+#REF!)*1.21+IF($D$5="Koncesija",-OJU63*0.21,0)</f>
        <v>#REF!</v>
      </c>
      <c r="OJV114" s="632" t="e">
        <f>(IF(OJV47-#REF!&lt;0,0,OJV47-#REF!)+#REF!)*1.21+IF($D$5="Koncesija",-OJV63*0.21,0)</f>
        <v>#REF!</v>
      </c>
      <c r="OJW114" s="632" t="e">
        <f>(IF(OJW47-#REF!&lt;0,0,OJW47-#REF!)+#REF!)*1.21+IF($D$5="Koncesija",-OJW63*0.21,0)</f>
        <v>#REF!</v>
      </c>
      <c r="OJX114" s="632" t="e">
        <f>(IF(OJX47-#REF!&lt;0,0,OJX47-#REF!)+#REF!)*1.21+IF($D$5="Koncesija",-OJX63*0.21,0)</f>
        <v>#REF!</v>
      </c>
      <c r="OJY114" s="632" t="e">
        <f>(IF(OJY47-#REF!&lt;0,0,OJY47-#REF!)+#REF!)*1.21+IF($D$5="Koncesija",-OJY63*0.21,0)</f>
        <v>#REF!</v>
      </c>
      <c r="OJZ114" s="632" t="e">
        <f>(IF(OJZ47-#REF!&lt;0,0,OJZ47-#REF!)+#REF!)*1.21+IF($D$5="Koncesija",-OJZ63*0.21,0)</f>
        <v>#REF!</v>
      </c>
      <c r="OKA114" s="632" t="e">
        <f>(IF(OKA47-#REF!&lt;0,0,OKA47-#REF!)+#REF!)*1.21+IF($D$5="Koncesija",-OKA63*0.21,0)</f>
        <v>#REF!</v>
      </c>
      <c r="OKB114" s="632" t="e">
        <f>(IF(OKB47-#REF!&lt;0,0,OKB47-#REF!)+#REF!)*1.21+IF($D$5="Koncesija",-OKB63*0.21,0)</f>
        <v>#REF!</v>
      </c>
      <c r="OKC114" s="632" t="e">
        <f>(IF(OKC47-#REF!&lt;0,0,OKC47-#REF!)+#REF!)*1.21+IF($D$5="Koncesija",-OKC63*0.21,0)</f>
        <v>#REF!</v>
      </c>
      <c r="OKD114" s="632" t="e">
        <f>(IF(OKD47-#REF!&lt;0,0,OKD47-#REF!)+#REF!)*1.21+IF($D$5="Koncesija",-OKD63*0.21,0)</f>
        <v>#REF!</v>
      </c>
      <c r="OKE114" s="632" t="e">
        <f>(IF(OKE47-#REF!&lt;0,0,OKE47-#REF!)+#REF!)*1.21+IF($D$5="Koncesija",-OKE63*0.21,0)</f>
        <v>#REF!</v>
      </c>
      <c r="OKF114" s="632" t="e">
        <f>(IF(OKF47-#REF!&lt;0,0,OKF47-#REF!)+#REF!)*1.21+IF($D$5="Koncesija",-OKF63*0.21,0)</f>
        <v>#REF!</v>
      </c>
      <c r="OKG114" s="632" t="e">
        <f>(IF(OKG47-#REF!&lt;0,0,OKG47-#REF!)+#REF!)*1.21+IF($D$5="Koncesija",-OKG63*0.21,0)</f>
        <v>#REF!</v>
      </c>
      <c r="OKH114" s="632" t="e">
        <f>(IF(OKH47-#REF!&lt;0,0,OKH47-#REF!)+#REF!)*1.21+IF($D$5="Koncesija",-OKH63*0.21,0)</f>
        <v>#REF!</v>
      </c>
      <c r="OKI114" s="632" t="e">
        <f>(IF(OKI47-#REF!&lt;0,0,OKI47-#REF!)+#REF!)*1.21+IF($D$5="Koncesija",-OKI63*0.21,0)</f>
        <v>#REF!</v>
      </c>
      <c r="OKJ114" s="632" t="e">
        <f>(IF(OKJ47-#REF!&lt;0,0,OKJ47-#REF!)+#REF!)*1.21+IF($D$5="Koncesija",-OKJ63*0.21,0)</f>
        <v>#REF!</v>
      </c>
      <c r="OKK114" s="632" t="e">
        <f>(IF(OKK47-#REF!&lt;0,0,OKK47-#REF!)+#REF!)*1.21+IF($D$5="Koncesija",-OKK63*0.21,0)</f>
        <v>#REF!</v>
      </c>
      <c r="OKL114" s="632" t="e">
        <f>(IF(OKL47-#REF!&lt;0,0,OKL47-#REF!)+#REF!)*1.21+IF($D$5="Koncesija",-OKL63*0.21,0)</f>
        <v>#REF!</v>
      </c>
      <c r="OKM114" s="632" t="e">
        <f>(IF(OKM47-#REF!&lt;0,0,OKM47-#REF!)+#REF!)*1.21+IF($D$5="Koncesija",-OKM63*0.21,0)</f>
        <v>#REF!</v>
      </c>
      <c r="OKN114" s="632" t="e">
        <f>(IF(OKN47-#REF!&lt;0,0,OKN47-#REF!)+#REF!)*1.21+IF($D$5="Koncesija",-OKN63*0.21,0)</f>
        <v>#REF!</v>
      </c>
      <c r="OKO114" s="632" t="e">
        <f>(IF(OKO47-#REF!&lt;0,0,OKO47-#REF!)+#REF!)*1.21+IF($D$5="Koncesija",-OKO63*0.21,0)</f>
        <v>#REF!</v>
      </c>
      <c r="OKP114" s="632" t="e">
        <f>(IF(OKP47-#REF!&lt;0,0,OKP47-#REF!)+#REF!)*1.21+IF($D$5="Koncesija",-OKP63*0.21,0)</f>
        <v>#REF!</v>
      </c>
      <c r="OKQ114" s="632" t="e">
        <f>(IF(OKQ47-#REF!&lt;0,0,OKQ47-#REF!)+#REF!)*1.21+IF($D$5="Koncesija",-OKQ63*0.21,0)</f>
        <v>#REF!</v>
      </c>
      <c r="OKR114" s="632" t="e">
        <f>(IF(OKR47-#REF!&lt;0,0,OKR47-#REF!)+#REF!)*1.21+IF($D$5="Koncesija",-OKR63*0.21,0)</f>
        <v>#REF!</v>
      </c>
      <c r="OKS114" s="632" t="e">
        <f>(IF(OKS47-#REF!&lt;0,0,OKS47-#REF!)+#REF!)*1.21+IF($D$5="Koncesija",-OKS63*0.21,0)</f>
        <v>#REF!</v>
      </c>
      <c r="OKT114" s="632" t="e">
        <f>(IF(OKT47-#REF!&lt;0,0,OKT47-#REF!)+#REF!)*1.21+IF($D$5="Koncesija",-OKT63*0.21,0)</f>
        <v>#REF!</v>
      </c>
      <c r="OKU114" s="632" t="e">
        <f>(IF(OKU47-#REF!&lt;0,0,OKU47-#REF!)+#REF!)*1.21+IF($D$5="Koncesija",-OKU63*0.21,0)</f>
        <v>#REF!</v>
      </c>
      <c r="OKV114" s="632" t="e">
        <f>(IF(OKV47-#REF!&lt;0,0,OKV47-#REF!)+#REF!)*1.21+IF($D$5="Koncesija",-OKV63*0.21,0)</f>
        <v>#REF!</v>
      </c>
      <c r="OKW114" s="632" t="e">
        <f>(IF(OKW47-#REF!&lt;0,0,OKW47-#REF!)+#REF!)*1.21+IF($D$5="Koncesija",-OKW63*0.21,0)</f>
        <v>#REF!</v>
      </c>
      <c r="OKX114" s="632" t="e">
        <f>(IF(OKX47-#REF!&lt;0,0,OKX47-#REF!)+#REF!)*1.21+IF($D$5="Koncesija",-OKX63*0.21,0)</f>
        <v>#REF!</v>
      </c>
      <c r="OKY114" s="632" t="e">
        <f>(IF(OKY47-#REF!&lt;0,0,OKY47-#REF!)+#REF!)*1.21+IF($D$5="Koncesija",-OKY63*0.21,0)</f>
        <v>#REF!</v>
      </c>
      <c r="OKZ114" s="632" t="e">
        <f>(IF(OKZ47-#REF!&lt;0,0,OKZ47-#REF!)+#REF!)*1.21+IF($D$5="Koncesija",-OKZ63*0.21,0)</f>
        <v>#REF!</v>
      </c>
      <c r="OLA114" s="632" t="e">
        <f>(IF(OLA47-#REF!&lt;0,0,OLA47-#REF!)+#REF!)*1.21+IF($D$5="Koncesija",-OLA63*0.21,0)</f>
        <v>#REF!</v>
      </c>
      <c r="OLB114" s="632" t="e">
        <f>(IF(OLB47-#REF!&lt;0,0,OLB47-#REF!)+#REF!)*1.21+IF($D$5="Koncesija",-OLB63*0.21,0)</f>
        <v>#REF!</v>
      </c>
      <c r="OLC114" s="632" t="e">
        <f>(IF(OLC47-#REF!&lt;0,0,OLC47-#REF!)+#REF!)*1.21+IF($D$5="Koncesija",-OLC63*0.21,0)</f>
        <v>#REF!</v>
      </c>
      <c r="OLD114" s="632" t="e">
        <f>(IF(OLD47-#REF!&lt;0,0,OLD47-#REF!)+#REF!)*1.21+IF($D$5="Koncesija",-OLD63*0.21,0)</f>
        <v>#REF!</v>
      </c>
      <c r="OLE114" s="632" t="e">
        <f>(IF(OLE47-#REF!&lt;0,0,OLE47-#REF!)+#REF!)*1.21+IF($D$5="Koncesija",-OLE63*0.21,0)</f>
        <v>#REF!</v>
      </c>
      <c r="OLF114" s="632" t="e">
        <f>(IF(OLF47-#REF!&lt;0,0,OLF47-#REF!)+#REF!)*1.21+IF($D$5="Koncesija",-OLF63*0.21,0)</f>
        <v>#REF!</v>
      </c>
      <c r="OLG114" s="632" t="e">
        <f>(IF(OLG47-#REF!&lt;0,0,OLG47-#REF!)+#REF!)*1.21+IF($D$5="Koncesija",-OLG63*0.21,0)</f>
        <v>#REF!</v>
      </c>
      <c r="OLH114" s="632" t="e">
        <f>(IF(OLH47-#REF!&lt;0,0,OLH47-#REF!)+#REF!)*1.21+IF($D$5="Koncesija",-OLH63*0.21,0)</f>
        <v>#REF!</v>
      </c>
      <c r="OLI114" s="632" t="e">
        <f>(IF(OLI47-#REF!&lt;0,0,OLI47-#REF!)+#REF!)*1.21+IF($D$5="Koncesija",-OLI63*0.21,0)</f>
        <v>#REF!</v>
      </c>
      <c r="OLJ114" s="632" t="e">
        <f>(IF(OLJ47-#REF!&lt;0,0,OLJ47-#REF!)+#REF!)*1.21+IF($D$5="Koncesija",-OLJ63*0.21,0)</f>
        <v>#REF!</v>
      </c>
      <c r="OLK114" s="632" t="e">
        <f>(IF(OLK47-#REF!&lt;0,0,OLK47-#REF!)+#REF!)*1.21+IF($D$5="Koncesija",-OLK63*0.21,0)</f>
        <v>#REF!</v>
      </c>
      <c r="OLL114" s="632" t="e">
        <f>(IF(OLL47-#REF!&lt;0,0,OLL47-#REF!)+#REF!)*1.21+IF($D$5="Koncesija",-OLL63*0.21,0)</f>
        <v>#REF!</v>
      </c>
      <c r="OLM114" s="632" t="e">
        <f>(IF(OLM47-#REF!&lt;0,0,OLM47-#REF!)+#REF!)*1.21+IF($D$5="Koncesija",-OLM63*0.21,0)</f>
        <v>#REF!</v>
      </c>
      <c r="OLN114" s="632" t="e">
        <f>(IF(OLN47-#REF!&lt;0,0,OLN47-#REF!)+#REF!)*1.21+IF($D$5="Koncesija",-OLN63*0.21,0)</f>
        <v>#REF!</v>
      </c>
      <c r="OLO114" s="632" t="e">
        <f>(IF(OLO47-#REF!&lt;0,0,OLO47-#REF!)+#REF!)*1.21+IF($D$5="Koncesija",-OLO63*0.21,0)</f>
        <v>#REF!</v>
      </c>
      <c r="OLP114" s="632" t="e">
        <f>(IF(OLP47-#REF!&lt;0,0,OLP47-#REF!)+#REF!)*1.21+IF($D$5="Koncesija",-OLP63*0.21,0)</f>
        <v>#REF!</v>
      </c>
      <c r="OLQ114" s="632" t="e">
        <f>(IF(OLQ47-#REF!&lt;0,0,OLQ47-#REF!)+#REF!)*1.21+IF($D$5="Koncesija",-OLQ63*0.21,0)</f>
        <v>#REF!</v>
      </c>
      <c r="OLR114" s="632" t="e">
        <f>(IF(OLR47-#REF!&lt;0,0,OLR47-#REF!)+#REF!)*1.21+IF($D$5="Koncesija",-OLR63*0.21,0)</f>
        <v>#REF!</v>
      </c>
      <c r="OLS114" s="632" t="e">
        <f>(IF(OLS47-#REF!&lt;0,0,OLS47-#REF!)+#REF!)*1.21+IF($D$5="Koncesija",-OLS63*0.21,0)</f>
        <v>#REF!</v>
      </c>
      <c r="OLT114" s="632" t="e">
        <f>(IF(OLT47-#REF!&lt;0,0,OLT47-#REF!)+#REF!)*1.21+IF($D$5="Koncesija",-OLT63*0.21,0)</f>
        <v>#REF!</v>
      </c>
      <c r="OLU114" s="632" t="e">
        <f>(IF(OLU47-#REF!&lt;0,0,OLU47-#REF!)+#REF!)*1.21+IF($D$5="Koncesija",-OLU63*0.21,0)</f>
        <v>#REF!</v>
      </c>
      <c r="OLV114" s="632" t="e">
        <f>(IF(OLV47-#REF!&lt;0,0,OLV47-#REF!)+#REF!)*1.21+IF($D$5="Koncesija",-OLV63*0.21,0)</f>
        <v>#REF!</v>
      </c>
      <c r="OLW114" s="632" t="e">
        <f>(IF(OLW47-#REF!&lt;0,0,OLW47-#REF!)+#REF!)*1.21+IF($D$5="Koncesija",-OLW63*0.21,0)</f>
        <v>#REF!</v>
      </c>
      <c r="OLX114" s="632" t="e">
        <f>(IF(OLX47-#REF!&lt;0,0,OLX47-#REF!)+#REF!)*1.21+IF($D$5="Koncesija",-OLX63*0.21,0)</f>
        <v>#REF!</v>
      </c>
      <c r="OLY114" s="632" t="e">
        <f>(IF(OLY47-#REF!&lt;0,0,OLY47-#REF!)+#REF!)*1.21+IF($D$5="Koncesija",-OLY63*0.21,0)</f>
        <v>#REF!</v>
      </c>
      <c r="OLZ114" s="632" t="e">
        <f>(IF(OLZ47-#REF!&lt;0,0,OLZ47-#REF!)+#REF!)*1.21+IF($D$5="Koncesija",-OLZ63*0.21,0)</f>
        <v>#REF!</v>
      </c>
      <c r="OMA114" s="632" t="e">
        <f>(IF(OMA47-#REF!&lt;0,0,OMA47-#REF!)+#REF!)*1.21+IF($D$5="Koncesija",-OMA63*0.21,0)</f>
        <v>#REF!</v>
      </c>
      <c r="OMB114" s="632" t="e">
        <f>(IF(OMB47-#REF!&lt;0,0,OMB47-#REF!)+#REF!)*1.21+IF($D$5="Koncesija",-OMB63*0.21,0)</f>
        <v>#REF!</v>
      </c>
      <c r="OMC114" s="632" t="e">
        <f>(IF(OMC47-#REF!&lt;0,0,OMC47-#REF!)+#REF!)*1.21+IF($D$5="Koncesija",-OMC63*0.21,0)</f>
        <v>#REF!</v>
      </c>
      <c r="OMD114" s="632" t="e">
        <f>(IF(OMD47-#REF!&lt;0,0,OMD47-#REF!)+#REF!)*1.21+IF($D$5="Koncesija",-OMD63*0.21,0)</f>
        <v>#REF!</v>
      </c>
      <c r="OME114" s="632" t="e">
        <f>(IF(OME47-#REF!&lt;0,0,OME47-#REF!)+#REF!)*1.21+IF($D$5="Koncesija",-OME63*0.21,0)</f>
        <v>#REF!</v>
      </c>
      <c r="OMF114" s="632" t="e">
        <f>(IF(OMF47-#REF!&lt;0,0,OMF47-#REF!)+#REF!)*1.21+IF($D$5="Koncesija",-OMF63*0.21,0)</f>
        <v>#REF!</v>
      </c>
      <c r="OMG114" s="632" t="e">
        <f>(IF(OMG47-#REF!&lt;0,0,OMG47-#REF!)+#REF!)*1.21+IF($D$5="Koncesija",-OMG63*0.21,0)</f>
        <v>#REF!</v>
      </c>
      <c r="OMH114" s="632" t="e">
        <f>(IF(OMH47-#REF!&lt;0,0,OMH47-#REF!)+#REF!)*1.21+IF($D$5="Koncesija",-OMH63*0.21,0)</f>
        <v>#REF!</v>
      </c>
      <c r="OMI114" s="632" t="e">
        <f>(IF(OMI47-#REF!&lt;0,0,OMI47-#REF!)+#REF!)*1.21+IF($D$5="Koncesija",-OMI63*0.21,0)</f>
        <v>#REF!</v>
      </c>
      <c r="OMJ114" s="632" t="e">
        <f>(IF(OMJ47-#REF!&lt;0,0,OMJ47-#REF!)+#REF!)*1.21+IF($D$5="Koncesija",-OMJ63*0.21,0)</f>
        <v>#REF!</v>
      </c>
      <c r="OMK114" s="632" t="e">
        <f>(IF(OMK47-#REF!&lt;0,0,OMK47-#REF!)+#REF!)*1.21+IF($D$5="Koncesija",-OMK63*0.21,0)</f>
        <v>#REF!</v>
      </c>
      <c r="OML114" s="632" t="e">
        <f>(IF(OML47-#REF!&lt;0,0,OML47-#REF!)+#REF!)*1.21+IF($D$5="Koncesija",-OML63*0.21,0)</f>
        <v>#REF!</v>
      </c>
      <c r="OMM114" s="632" t="e">
        <f>(IF(OMM47-#REF!&lt;0,0,OMM47-#REF!)+#REF!)*1.21+IF($D$5="Koncesija",-OMM63*0.21,0)</f>
        <v>#REF!</v>
      </c>
      <c r="OMN114" s="632" t="e">
        <f>(IF(OMN47-#REF!&lt;0,0,OMN47-#REF!)+#REF!)*1.21+IF($D$5="Koncesija",-OMN63*0.21,0)</f>
        <v>#REF!</v>
      </c>
      <c r="OMO114" s="632" t="e">
        <f>(IF(OMO47-#REF!&lt;0,0,OMO47-#REF!)+#REF!)*1.21+IF($D$5="Koncesija",-OMO63*0.21,0)</f>
        <v>#REF!</v>
      </c>
      <c r="OMP114" s="632" t="e">
        <f>(IF(OMP47-#REF!&lt;0,0,OMP47-#REF!)+#REF!)*1.21+IF($D$5="Koncesija",-OMP63*0.21,0)</f>
        <v>#REF!</v>
      </c>
      <c r="OMQ114" s="632" t="e">
        <f>(IF(OMQ47-#REF!&lt;0,0,OMQ47-#REF!)+#REF!)*1.21+IF($D$5="Koncesija",-OMQ63*0.21,0)</f>
        <v>#REF!</v>
      </c>
      <c r="OMR114" s="632" t="e">
        <f>(IF(OMR47-#REF!&lt;0,0,OMR47-#REF!)+#REF!)*1.21+IF($D$5="Koncesija",-OMR63*0.21,0)</f>
        <v>#REF!</v>
      </c>
      <c r="OMS114" s="632" t="e">
        <f>(IF(OMS47-#REF!&lt;0,0,OMS47-#REF!)+#REF!)*1.21+IF($D$5="Koncesija",-OMS63*0.21,0)</f>
        <v>#REF!</v>
      </c>
      <c r="OMT114" s="632" t="e">
        <f>(IF(OMT47-#REF!&lt;0,0,OMT47-#REF!)+#REF!)*1.21+IF($D$5="Koncesija",-OMT63*0.21,0)</f>
        <v>#REF!</v>
      </c>
      <c r="OMU114" s="632" t="e">
        <f>(IF(OMU47-#REF!&lt;0,0,OMU47-#REF!)+#REF!)*1.21+IF($D$5="Koncesija",-OMU63*0.21,0)</f>
        <v>#REF!</v>
      </c>
      <c r="OMV114" s="632" t="e">
        <f>(IF(OMV47-#REF!&lt;0,0,OMV47-#REF!)+#REF!)*1.21+IF($D$5="Koncesija",-OMV63*0.21,0)</f>
        <v>#REF!</v>
      </c>
      <c r="OMW114" s="632" t="e">
        <f>(IF(OMW47-#REF!&lt;0,0,OMW47-#REF!)+#REF!)*1.21+IF($D$5="Koncesija",-OMW63*0.21,0)</f>
        <v>#REF!</v>
      </c>
      <c r="OMX114" s="632" t="e">
        <f>(IF(OMX47-#REF!&lt;0,0,OMX47-#REF!)+#REF!)*1.21+IF($D$5="Koncesija",-OMX63*0.21,0)</f>
        <v>#REF!</v>
      </c>
      <c r="OMY114" s="632" t="e">
        <f>(IF(OMY47-#REF!&lt;0,0,OMY47-#REF!)+#REF!)*1.21+IF($D$5="Koncesija",-OMY63*0.21,0)</f>
        <v>#REF!</v>
      </c>
      <c r="OMZ114" s="632" t="e">
        <f>(IF(OMZ47-#REF!&lt;0,0,OMZ47-#REF!)+#REF!)*1.21+IF($D$5="Koncesija",-OMZ63*0.21,0)</f>
        <v>#REF!</v>
      </c>
      <c r="ONA114" s="632" t="e">
        <f>(IF(ONA47-#REF!&lt;0,0,ONA47-#REF!)+#REF!)*1.21+IF($D$5="Koncesija",-ONA63*0.21,0)</f>
        <v>#REF!</v>
      </c>
      <c r="ONB114" s="632" t="e">
        <f>(IF(ONB47-#REF!&lt;0,0,ONB47-#REF!)+#REF!)*1.21+IF($D$5="Koncesija",-ONB63*0.21,0)</f>
        <v>#REF!</v>
      </c>
      <c r="ONC114" s="632" t="e">
        <f>(IF(ONC47-#REF!&lt;0,0,ONC47-#REF!)+#REF!)*1.21+IF($D$5="Koncesija",-ONC63*0.21,0)</f>
        <v>#REF!</v>
      </c>
      <c r="OND114" s="632" t="e">
        <f>(IF(OND47-#REF!&lt;0,0,OND47-#REF!)+#REF!)*1.21+IF($D$5="Koncesija",-OND63*0.21,0)</f>
        <v>#REF!</v>
      </c>
      <c r="ONE114" s="632" t="e">
        <f>(IF(ONE47-#REF!&lt;0,0,ONE47-#REF!)+#REF!)*1.21+IF($D$5="Koncesija",-ONE63*0.21,0)</f>
        <v>#REF!</v>
      </c>
      <c r="ONF114" s="632" t="e">
        <f>(IF(ONF47-#REF!&lt;0,0,ONF47-#REF!)+#REF!)*1.21+IF($D$5="Koncesija",-ONF63*0.21,0)</f>
        <v>#REF!</v>
      </c>
      <c r="ONG114" s="632" t="e">
        <f>(IF(ONG47-#REF!&lt;0,0,ONG47-#REF!)+#REF!)*1.21+IF($D$5="Koncesija",-ONG63*0.21,0)</f>
        <v>#REF!</v>
      </c>
      <c r="ONH114" s="632" t="e">
        <f>(IF(ONH47-#REF!&lt;0,0,ONH47-#REF!)+#REF!)*1.21+IF($D$5="Koncesija",-ONH63*0.21,0)</f>
        <v>#REF!</v>
      </c>
      <c r="ONI114" s="632" t="e">
        <f>(IF(ONI47-#REF!&lt;0,0,ONI47-#REF!)+#REF!)*1.21+IF($D$5="Koncesija",-ONI63*0.21,0)</f>
        <v>#REF!</v>
      </c>
      <c r="ONJ114" s="632" t="e">
        <f>(IF(ONJ47-#REF!&lt;0,0,ONJ47-#REF!)+#REF!)*1.21+IF($D$5="Koncesija",-ONJ63*0.21,0)</f>
        <v>#REF!</v>
      </c>
      <c r="ONK114" s="632" t="e">
        <f>(IF(ONK47-#REF!&lt;0,0,ONK47-#REF!)+#REF!)*1.21+IF($D$5="Koncesija",-ONK63*0.21,0)</f>
        <v>#REF!</v>
      </c>
      <c r="ONL114" s="632" t="e">
        <f>(IF(ONL47-#REF!&lt;0,0,ONL47-#REF!)+#REF!)*1.21+IF($D$5="Koncesija",-ONL63*0.21,0)</f>
        <v>#REF!</v>
      </c>
      <c r="ONM114" s="632" t="e">
        <f>(IF(ONM47-#REF!&lt;0,0,ONM47-#REF!)+#REF!)*1.21+IF($D$5="Koncesija",-ONM63*0.21,0)</f>
        <v>#REF!</v>
      </c>
      <c r="ONN114" s="632" t="e">
        <f>(IF(ONN47-#REF!&lt;0,0,ONN47-#REF!)+#REF!)*1.21+IF($D$5="Koncesija",-ONN63*0.21,0)</f>
        <v>#REF!</v>
      </c>
      <c r="ONO114" s="632" t="e">
        <f>(IF(ONO47-#REF!&lt;0,0,ONO47-#REF!)+#REF!)*1.21+IF($D$5="Koncesija",-ONO63*0.21,0)</f>
        <v>#REF!</v>
      </c>
      <c r="ONP114" s="632" t="e">
        <f>(IF(ONP47-#REF!&lt;0,0,ONP47-#REF!)+#REF!)*1.21+IF($D$5="Koncesija",-ONP63*0.21,0)</f>
        <v>#REF!</v>
      </c>
      <c r="ONQ114" s="632" t="e">
        <f>(IF(ONQ47-#REF!&lt;0,0,ONQ47-#REF!)+#REF!)*1.21+IF($D$5="Koncesija",-ONQ63*0.21,0)</f>
        <v>#REF!</v>
      </c>
      <c r="ONR114" s="632" t="e">
        <f>(IF(ONR47-#REF!&lt;0,0,ONR47-#REF!)+#REF!)*1.21+IF($D$5="Koncesija",-ONR63*0.21,0)</f>
        <v>#REF!</v>
      </c>
      <c r="ONS114" s="632" t="e">
        <f>(IF(ONS47-#REF!&lt;0,0,ONS47-#REF!)+#REF!)*1.21+IF($D$5="Koncesija",-ONS63*0.21,0)</f>
        <v>#REF!</v>
      </c>
      <c r="ONT114" s="632" t="e">
        <f>(IF(ONT47-#REF!&lt;0,0,ONT47-#REF!)+#REF!)*1.21+IF($D$5="Koncesija",-ONT63*0.21,0)</f>
        <v>#REF!</v>
      </c>
      <c r="ONU114" s="632" t="e">
        <f>(IF(ONU47-#REF!&lt;0,0,ONU47-#REF!)+#REF!)*1.21+IF($D$5="Koncesija",-ONU63*0.21,0)</f>
        <v>#REF!</v>
      </c>
      <c r="ONV114" s="632" t="e">
        <f>(IF(ONV47-#REF!&lt;0,0,ONV47-#REF!)+#REF!)*1.21+IF($D$5="Koncesija",-ONV63*0.21,0)</f>
        <v>#REF!</v>
      </c>
      <c r="ONW114" s="632" t="e">
        <f>(IF(ONW47-#REF!&lt;0,0,ONW47-#REF!)+#REF!)*1.21+IF($D$5="Koncesija",-ONW63*0.21,0)</f>
        <v>#REF!</v>
      </c>
      <c r="ONX114" s="632" t="e">
        <f>(IF(ONX47-#REF!&lt;0,0,ONX47-#REF!)+#REF!)*1.21+IF($D$5="Koncesija",-ONX63*0.21,0)</f>
        <v>#REF!</v>
      </c>
      <c r="ONY114" s="632" t="e">
        <f>(IF(ONY47-#REF!&lt;0,0,ONY47-#REF!)+#REF!)*1.21+IF($D$5="Koncesija",-ONY63*0.21,0)</f>
        <v>#REF!</v>
      </c>
      <c r="ONZ114" s="632" t="e">
        <f>(IF(ONZ47-#REF!&lt;0,0,ONZ47-#REF!)+#REF!)*1.21+IF($D$5="Koncesija",-ONZ63*0.21,0)</f>
        <v>#REF!</v>
      </c>
      <c r="OOA114" s="632" t="e">
        <f>(IF(OOA47-#REF!&lt;0,0,OOA47-#REF!)+#REF!)*1.21+IF($D$5="Koncesija",-OOA63*0.21,0)</f>
        <v>#REF!</v>
      </c>
      <c r="OOB114" s="632" t="e">
        <f>(IF(OOB47-#REF!&lt;0,0,OOB47-#REF!)+#REF!)*1.21+IF($D$5="Koncesija",-OOB63*0.21,0)</f>
        <v>#REF!</v>
      </c>
      <c r="OOC114" s="632" t="e">
        <f>(IF(OOC47-#REF!&lt;0,0,OOC47-#REF!)+#REF!)*1.21+IF($D$5="Koncesija",-OOC63*0.21,0)</f>
        <v>#REF!</v>
      </c>
      <c r="OOD114" s="632" t="e">
        <f>(IF(OOD47-#REF!&lt;0,0,OOD47-#REF!)+#REF!)*1.21+IF($D$5="Koncesija",-OOD63*0.21,0)</f>
        <v>#REF!</v>
      </c>
      <c r="OOE114" s="632" t="e">
        <f>(IF(OOE47-#REF!&lt;0,0,OOE47-#REF!)+#REF!)*1.21+IF($D$5="Koncesija",-OOE63*0.21,0)</f>
        <v>#REF!</v>
      </c>
      <c r="OOF114" s="632" t="e">
        <f>(IF(OOF47-#REF!&lt;0,0,OOF47-#REF!)+#REF!)*1.21+IF($D$5="Koncesija",-OOF63*0.21,0)</f>
        <v>#REF!</v>
      </c>
      <c r="OOG114" s="632" t="e">
        <f>(IF(OOG47-#REF!&lt;0,0,OOG47-#REF!)+#REF!)*1.21+IF($D$5="Koncesija",-OOG63*0.21,0)</f>
        <v>#REF!</v>
      </c>
      <c r="OOH114" s="632" t="e">
        <f>(IF(OOH47-#REF!&lt;0,0,OOH47-#REF!)+#REF!)*1.21+IF($D$5="Koncesija",-OOH63*0.21,0)</f>
        <v>#REF!</v>
      </c>
      <c r="OOI114" s="632" t="e">
        <f>(IF(OOI47-#REF!&lt;0,0,OOI47-#REF!)+#REF!)*1.21+IF($D$5="Koncesija",-OOI63*0.21,0)</f>
        <v>#REF!</v>
      </c>
      <c r="OOJ114" s="632" t="e">
        <f>(IF(OOJ47-#REF!&lt;0,0,OOJ47-#REF!)+#REF!)*1.21+IF($D$5="Koncesija",-OOJ63*0.21,0)</f>
        <v>#REF!</v>
      </c>
      <c r="OOK114" s="632" t="e">
        <f>(IF(OOK47-#REF!&lt;0,0,OOK47-#REF!)+#REF!)*1.21+IF($D$5="Koncesija",-OOK63*0.21,0)</f>
        <v>#REF!</v>
      </c>
      <c r="OOL114" s="632" t="e">
        <f>(IF(OOL47-#REF!&lt;0,0,OOL47-#REF!)+#REF!)*1.21+IF($D$5="Koncesija",-OOL63*0.21,0)</f>
        <v>#REF!</v>
      </c>
      <c r="OOM114" s="632" t="e">
        <f>(IF(OOM47-#REF!&lt;0,0,OOM47-#REF!)+#REF!)*1.21+IF($D$5="Koncesija",-OOM63*0.21,0)</f>
        <v>#REF!</v>
      </c>
      <c r="OON114" s="632" t="e">
        <f>(IF(OON47-#REF!&lt;0,0,OON47-#REF!)+#REF!)*1.21+IF($D$5="Koncesija",-OON63*0.21,0)</f>
        <v>#REF!</v>
      </c>
      <c r="OOO114" s="632" t="e">
        <f>(IF(OOO47-#REF!&lt;0,0,OOO47-#REF!)+#REF!)*1.21+IF($D$5="Koncesija",-OOO63*0.21,0)</f>
        <v>#REF!</v>
      </c>
      <c r="OOP114" s="632" t="e">
        <f>(IF(OOP47-#REF!&lt;0,0,OOP47-#REF!)+#REF!)*1.21+IF($D$5="Koncesija",-OOP63*0.21,0)</f>
        <v>#REF!</v>
      </c>
      <c r="OOQ114" s="632" t="e">
        <f>(IF(OOQ47-#REF!&lt;0,0,OOQ47-#REF!)+#REF!)*1.21+IF($D$5="Koncesija",-OOQ63*0.21,0)</f>
        <v>#REF!</v>
      </c>
      <c r="OOR114" s="632" t="e">
        <f>(IF(OOR47-#REF!&lt;0,0,OOR47-#REF!)+#REF!)*1.21+IF($D$5="Koncesija",-OOR63*0.21,0)</f>
        <v>#REF!</v>
      </c>
      <c r="OOS114" s="632" t="e">
        <f>(IF(OOS47-#REF!&lt;0,0,OOS47-#REF!)+#REF!)*1.21+IF($D$5="Koncesija",-OOS63*0.21,0)</f>
        <v>#REF!</v>
      </c>
      <c r="OOT114" s="632" t="e">
        <f>(IF(OOT47-#REF!&lt;0,0,OOT47-#REF!)+#REF!)*1.21+IF($D$5="Koncesija",-OOT63*0.21,0)</f>
        <v>#REF!</v>
      </c>
      <c r="OOU114" s="632" t="e">
        <f>(IF(OOU47-#REF!&lt;0,0,OOU47-#REF!)+#REF!)*1.21+IF($D$5="Koncesija",-OOU63*0.21,0)</f>
        <v>#REF!</v>
      </c>
      <c r="OOV114" s="632" t="e">
        <f>(IF(OOV47-#REF!&lt;0,0,OOV47-#REF!)+#REF!)*1.21+IF($D$5="Koncesija",-OOV63*0.21,0)</f>
        <v>#REF!</v>
      </c>
      <c r="OOW114" s="632" t="e">
        <f>(IF(OOW47-#REF!&lt;0,0,OOW47-#REF!)+#REF!)*1.21+IF($D$5="Koncesija",-OOW63*0.21,0)</f>
        <v>#REF!</v>
      </c>
      <c r="OOX114" s="632" t="e">
        <f>(IF(OOX47-#REF!&lt;0,0,OOX47-#REF!)+#REF!)*1.21+IF($D$5="Koncesija",-OOX63*0.21,0)</f>
        <v>#REF!</v>
      </c>
      <c r="OOY114" s="632" t="e">
        <f>(IF(OOY47-#REF!&lt;0,0,OOY47-#REF!)+#REF!)*1.21+IF($D$5="Koncesija",-OOY63*0.21,0)</f>
        <v>#REF!</v>
      </c>
      <c r="OOZ114" s="632" t="e">
        <f>(IF(OOZ47-#REF!&lt;0,0,OOZ47-#REF!)+#REF!)*1.21+IF($D$5="Koncesija",-OOZ63*0.21,0)</f>
        <v>#REF!</v>
      </c>
      <c r="OPA114" s="632" t="e">
        <f>(IF(OPA47-#REF!&lt;0,0,OPA47-#REF!)+#REF!)*1.21+IF($D$5="Koncesija",-OPA63*0.21,0)</f>
        <v>#REF!</v>
      </c>
      <c r="OPB114" s="632" t="e">
        <f>(IF(OPB47-#REF!&lt;0,0,OPB47-#REF!)+#REF!)*1.21+IF($D$5="Koncesija",-OPB63*0.21,0)</f>
        <v>#REF!</v>
      </c>
      <c r="OPC114" s="632" t="e">
        <f>(IF(OPC47-#REF!&lt;0,0,OPC47-#REF!)+#REF!)*1.21+IF($D$5="Koncesija",-OPC63*0.21,0)</f>
        <v>#REF!</v>
      </c>
      <c r="OPD114" s="632" t="e">
        <f>(IF(OPD47-#REF!&lt;0,0,OPD47-#REF!)+#REF!)*1.21+IF($D$5="Koncesija",-OPD63*0.21,0)</f>
        <v>#REF!</v>
      </c>
      <c r="OPE114" s="632" t="e">
        <f>(IF(OPE47-#REF!&lt;0,0,OPE47-#REF!)+#REF!)*1.21+IF($D$5="Koncesija",-OPE63*0.21,0)</f>
        <v>#REF!</v>
      </c>
      <c r="OPF114" s="632" t="e">
        <f>(IF(OPF47-#REF!&lt;0,0,OPF47-#REF!)+#REF!)*1.21+IF($D$5="Koncesija",-OPF63*0.21,0)</f>
        <v>#REF!</v>
      </c>
      <c r="OPG114" s="632" t="e">
        <f>(IF(OPG47-#REF!&lt;0,0,OPG47-#REF!)+#REF!)*1.21+IF($D$5="Koncesija",-OPG63*0.21,0)</f>
        <v>#REF!</v>
      </c>
      <c r="OPH114" s="632" t="e">
        <f>(IF(OPH47-#REF!&lt;0,0,OPH47-#REF!)+#REF!)*1.21+IF($D$5="Koncesija",-OPH63*0.21,0)</f>
        <v>#REF!</v>
      </c>
      <c r="OPI114" s="632" t="e">
        <f>(IF(OPI47-#REF!&lt;0,0,OPI47-#REF!)+#REF!)*1.21+IF($D$5="Koncesija",-OPI63*0.21,0)</f>
        <v>#REF!</v>
      </c>
      <c r="OPJ114" s="632" t="e">
        <f>(IF(OPJ47-#REF!&lt;0,0,OPJ47-#REF!)+#REF!)*1.21+IF($D$5="Koncesija",-OPJ63*0.21,0)</f>
        <v>#REF!</v>
      </c>
      <c r="OPK114" s="632" t="e">
        <f>(IF(OPK47-#REF!&lt;0,0,OPK47-#REF!)+#REF!)*1.21+IF($D$5="Koncesija",-OPK63*0.21,0)</f>
        <v>#REF!</v>
      </c>
      <c r="OPL114" s="632" t="e">
        <f>(IF(OPL47-#REF!&lt;0,0,OPL47-#REF!)+#REF!)*1.21+IF($D$5="Koncesija",-OPL63*0.21,0)</f>
        <v>#REF!</v>
      </c>
      <c r="OPM114" s="632" t="e">
        <f>(IF(OPM47-#REF!&lt;0,0,OPM47-#REF!)+#REF!)*1.21+IF($D$5="Koncesija",-OPM63*0.21,0)</f>
        <v>#REF!</v>
      </c>
      <c r="OPN114" s="632" t="e">
        <f>(IF(OPN47-#REF!&lt;0,0,OPN47-#REF!)+#REF!)*1.21+IF($D$5="Koncesija",-OPN63*0.21,0)</f>
        <v>#REF!</v>
      </c>
      <c r="OPO114" s="632" t="e">
        <f>(IF(OPO47-#REF!&lt;0,0,OPO47-#REF!)+#REF!)*1.21+IF($D$5="Koncesija",-OPO63*0.21,0)</f>
        <v>#REF!</v>
      </c>
      <c r="OPP114" s="632" t="e">
        <f>(IF(OPP47-#REF!&lt;0,0,OPP47-#REF!)+#REF!)*1.21+IF($D$5="Koncesija",-OPP63*0.21,0)</f>
        <v>#REF!</v>
      </c>
      <c r="OPQ114" s="632" t="e">
        <f>(IF(OPQ47-#REF!&lt;0,0,OPQ47-#REF!)+#REF!)*1.21+IF($D$5="Koncesija",-OPQ63*0.21,0)</f>
        <v>#REF!</v>
      </c>
      <c r="OPR114" s="632" t="e">
        <f>(IF(OPR47-#REF!&lt;0,0,OPR47-#REF!)+#REF!)*1.21+IF($D$5="Koncesija",-OPR63*0.21,0)</f>
        <v>#REF!</v>
      </c>
      <c r="OPS114" s="632" t="e">
        <f>(IF(OPS47-#REF!&lt;0,0,OPS47-#REF!)+#REF!)*1.21+IF($D$5="Koncesija",-OPS63*0.21,0)</f>
        <v>#REF!</v>
      </c>
      <c r="OPT114" s="632" t="e">
        <f>(IF(OPT47-#REF!&lt;0,0,OPT47-#REF!)+#REF!)*1.21+IF($D$5="Koncesija",-OPT63*0.21,0)</f>
        <v>#REF!</v>
      </c>
      <c r="OPU114" s="632" t="e">
        <f>(IF(OPU47-#REF!&lt;0,0,OPU47-#REF!)+#REF!)*1.21+IF($D$5="Koncesija",-OPU63*0.21,0)</f>
        <v>#REF!</v>
      </c>
      <c r="OPV114" s="632" t="e">
        <f>(IF(OPV47-#REF!&lt;0,0,OPV47-#REF!)+#REF!)*1.21+IF($D$5="Koncesija",-OPV63*0.21,0)</f>
        <v>#REF!</v>
      </c>
      <c r="OPW114" s="632" t="e">
        <f>(IF(OPW47-#REF!&lt;0,0,OPW47-#REF!)+#REF!)*1.21+IF($D$5="Koncesija",-OPW63*0.21,0)</f>
        <v>#REF!</v>
      </c>
      <c r="OPX114" s="632" t="e">
        <f>(IF(OPX47-#REF!&lt;0,0,OPX47-#REF!)+#REF!)*1.21+IF($D$5="Koncesija",-OPX63*0.21,0)</f>
        <v>#REF!</v>
      </c>
      <c r="OPY114" s="632" t="e">
        <f>(IF(OPY47-#REF!&lt;0,0,OPY47-#REF!)+#REF!)*1.21+IF($D$5="Koncesija",-OPY63*0.21,0)</f>
        <v>#REF!</v>
      </c>
      <c r="OPZ114" s="632" t="e">
        <f>(IF(OPZ47-#REF!&lt;0,0,OPZ47-#REF!)+#REF!)*1.21+IF($D$5="Koncesija",-OPZ63*0.21,0)</f>
        <v>#REF!</v>
      </c>
      <c r="OQA114" s="632" t="e">
        <f>(IF(OQA47-#REF!&lt;0,0,OQA47-#REF!)+#REF!)*1.21+IF($D$5="Koncesija",-OQA63*0.21,0)</f>
        <v>#REF!</v>
      </c>
      <c r="OQB114" s="632" t="e">
        <f>(IF(OQB47-#REF!&lt;0,0,OQB47-#REF!)+#REF!)*1.21+IF($D$5="Koncesija",-OQB63*0.21,0)</f>
        <v>#REF!</v>
      </c>
      <c r="OQC114" s="632" t="e">
        <f>(IF(OQC47-#REF!&lt;0,0,OQC47-#REF!)+#REF!)*1.21+IF($D$5="Koncesija",-OQC63*0.21,0)</f>
        <v>#REF!</v>
      </c>
      <c r="OQD114" s="632" t="e">
        <f>(IF(OQD47-#REF!&lt;0,0,OQD47-#REF!)+#REF!)*1.21+IF($D$5="Koncesija",-OQD63*0.21,0)</f>
        <v>#REF!</v>
      </c>
      <c r="OQE114" s="632" t="e">
        <f>(IF(OQE47-#REF!&lt;0,0,OQE47-#REF!)+#REF!)*1.21+IF($D$5="Koncesija",-OQE63*0.21,0)</f>
        <v>#REF!</v>
      </c>
      <c r="OQF114" s="632" t="e">
        <f>(IF(OQF47-#REF!&lt;0,0,OQF47-#REF!)+#REF!)*1.21+IF($D$5="Koncesija",-OQF63*0.21,0)</f>
        <v>#REF!</v>
      </c>
      <c r="OQG114" s="632" t="e">
        <f>(IF(OQG47-#REF!&lt;0,0,OQG47-#REF!)+#REF!)*1.21+IF($D$5="Koncesija",-OQG63*0.21,0)</f>
        <v>#REF!</v>
      </c>
      <c r="OQH114" s="632" t="e">
        <f>(IF(OQH47-#REF!&lt;0,0,OQH47-#REF!)+#REF!)*1.21+IF($D$5="Koncesija",-OQH63*0.21,0)</f>
        <v>#REF!</v>
      </c>
      <c r="OQI114" s="632" t="e">
        <f>(IF(OQI47-#REF!&lt;0,0,OQI47-#REF!)+#REF!)*1.21+IF($D$5="Koncesija",-OQI63*0.21,0)</f>
        <v>#REF!</v>
      </c>
      <c r="OQJ114" s="632" t="e">
        <f>(IF(OQJ47-#REF!&lt;0,0,OQJ47-#REF!)+#REF!)*1.21+IF($D$5="Koncesija",-OQJ63*0.21,0)</f>
        <v>#REF!</v>
      </c>
      <c r="OQK114" s="632" t="e">
        <f>(IF(OQK47-#REF!&lt;0,0,OQK47-#REF!)+#REF!)*1.21+IF($D$5="Koncesija",-OQK63*0.21,0)</f>
        <v>#REF!</v>
      </c>
      <c r="OQL114" s="632" t="e">
        <f>(IF(OQL47-#REF!&lt;0,0,OQL47-#REF!)+#REF!)*1.21+IF($D$5="Koncesija",-OQL63*0.21,0)</f>
        <v>#REF!</v>
      </c>
      <c r="OQM114" s="632" t="e">
        <f>(IF(OQM47-#REF!&lt;0,0,OQM47-#REF!)+#REF!)*1.21+IF($D$5="Koncesija",-OQM63*0.21,0)</f>
        <v>#REF!</v>
      </c>
      <c r="OQN114" s="632" t="e">
        <f>(IF(OQN47-#REF!&lt;0,0,OQN47-#REF!)+#REF!)*1.21+IF($D$5="Koncesija",-OQN63*0.21,0)</f>
        <v>#REF!</v>
      </c>
      <c r="OQO114" s="632" t="e">
        <f>(IF(OQO47-#REF!&lt;0,0,OQO47-#REF!)+#REF!)*1.21+IF($D$5="Koncesija",-OQO63*0.21,0)</f>
        <v>#REF!</v>
      </c>
      <c r="OQP114" s="632" t="e">
        <f>(IF(OQP47-#REF!&lt;0,0,OQP47-#REF!)+#REF!)*1.21+IF($D$5="Koncesija",-OQP63*0.21,0)</f>
        <v>#REF!</v>
      </c>
      <c r="OQQ114" s="632" t="e">
        <f>(IF(OQQ47-#REF!&lt;0,0,OQQ47-#REF!)+#REF!)*1.21+IF($D$5="Koncesija",-OQQ63*0.21,0)</f>
        <v>#REF!</v>
      </c>
      <c r="OQR114" s="632" t="e">
        <f>(IF(OQR47-#REF!&lt;0,0,OQR47-#REF!)+#REF!)*1.21+IF($D$5="Koncesija",-OQR63*0.21,0)</f>
        <v>#REF!</v>
      </c>
      <c r="OQS114" s="632" t="e">
        <f>(IF(OQS47-#REF!&lt;0,0,OQS47-#REF!)+#REF!)*1.21+IF($D$5="Koncesija",-OQS63*0.21,0)</f>
        <v>#REF!</v>
      </c>
      <c r="OQT114" s="632" t="e">
        <f>(IF(OQT47-#REF!&lt;0,0,OQT47-#REF!)+#REF!)*1.21+IF($D$5="Koncesija",-OQT63*0.21,0)</f>
        <v>#REF!</v>
      </c>
      <c r="OQU114" s="632" t="e">
        <f>(IF(OQU47-#REF!&lt;0,0,OQU47-#REF!)+#REF!)*1.21+IF($D$5="Koncesija",-OQU63*0.21,0)</f>
        <v>#REF!</v>
      </c>
      <c r="OQV114" s="632" t="e">
        <f>(IF(OQV47-#REF!&lt;0,0,OQV47-#REF!)+#REF!)*1.21+IF($D$5="Koncesija",-OQV63*0.21,0)</f>
        <v>#REF!</v>
      </c>
      <c r="OQW114" s="632" t="e">
        <f>(IF(OQW47-#REF!&lt;0,0,OQW47-#REF!)+#REF!)*1.21+IF($D$5="Koncesija",-OQW63*0.21,0)</f>
        <v>#REF!</v>
      </c>
      <c r="OQX114" s="632" t="e">
        <f>(IF(OQX47-#REF!&lt;0,0,OQX47-#REF!)+#REF!)*1.21+IF($D$5="Koncesija",-OQX63*0.21,0)</f>
        <v>#REF!</v>
      </c>
      <c r="OQY114" s="632" t="e">
        <f>(IF(OQY47-#REF!&lt;0,0,OQY47-#REF!)+#REF!)*1.21+IF($D$5="Koncesija",-OQY63*0.21,0)</f>
        <v>#REF!</v>
      </c>
      <c r="OQZ114" s="632" t="e">
        <f>(IF(OQZ47-#REF!&lt;0,0,OQZ47-#REF!)+#REF!)*1.21+IF($D$5="Koncesija",-OQZ63*0.21,0)</f>
        <v>#REF!</v>
      </c>
      <c r="ORA114" s="632" t="e">
        <f>(IF(ORA47-#REF!&lt;0,0,ORA47-#REF!)+#REF!)*1.21+IF($D$5="Koncesija",-ORA63*0.21,0)</f>
        <v>#REF!</v>
      </c>
      <c r="ORB114" s="632" t="e">
        <f>(IF(ORB47-#REF!&lt;0,0,ORB47-#REF!)+#REF!)*1.21+IF($D$5="Koncesija",-ORB63*0.21,0)</f>
        <v>#REF!</v>
      </c>
      <c r="ORC114" s="632" t="e">
        <f>(IF(ORC47-#REF!&lt;0,0,ORC47-#REF!)+#REF!)*1.21+IF($D$5="Koncesija",-ORC63*0.21,0)</f>
        <v>#REF!</v>
      </c>
      <c r="ORD114" s="632" t="e">
        <f>(IF(ORD47-#REF!&lt;0,0,ORD47-#REF!)+#REF!)*1.21+IF($D$5="Koncesija",-ORD63*0.21,0)</f>
        <v>#REF!</v>
      </c>
      <c r="ORE114" s="632" t="e">
        <f>(IF(ORE47-#REF!&lt;0,0,ORE47-#REF!)+#REF!)*1.21+IF($D$5="Koncesija",-ORE63*0.21,0)</f>
        <v>#REF!</v>
      </c>
      <c r="ORF114" s="632" t="e">
        <f>(IF(ORF47-#REF!&lt;0,0,ORF47-#REF!)+#REF!)*1.21+IF($D$5="Koncesija",-ORF63*0.21,0)</f>
        <v>#REF!</v>
      </c>
      <c r="ORG114" s="632" t="e">
        <f>(IF(ORG47-#REF!&lt;0,0,ORG47-#REF!)+#REF!)*1.21+IF($D$5="Koncesija",-ORG63*0.21,0)</f>
        <v>#REF!</v>
      </c>
      <c r="ORH114" s="632" t="e">
        <f>(IF(ORH47-#REF!&lt;0,0,ORH47-#REF!)+#REF!)*1.21+IF($D$5="Koncesija",-ORH63*0.21,0)</f>
        <v>#REF!</v>
      </c>
      <c r="ORI114" s="632" t="e">
        <f>(IF(ORI47-#REF!&lt;0,0,ORI47-#REF!)+#REF!)*1.21+IF($D$5="Koncesija",-ORI63*0.21,0)</f>
        <v>#REF!</v>
      </c>
      <c r="ORJ114" s="632" t="e">
        <f>(IF(ORJ47-#REF!&lt;0,0,ORJ47-#REF!)+#REF!)*1.21+IF($D$5="Koncesija",-ORJ63*0.21,0)</f>
        <v>#REF!</v>
      </c>
      <c r="ORK114" s="632" t="e">
        <f>(IF(ORK47-#REF!&lt;0,0,ORK47-#REF!)+#REF!)*1.21+IF($D$5="Koncesija",-ORK63*0.21,0)</f>
        <v>#REF!</v>
      </c>
      <c r="ORL114" s="632" t="e">
        <f>(IF(ORL47-#REF!&lt;0,0,ORL47-#REF!)+#REF!)*1.21+IF($D$5="Koncesija",-ORL63*0.21,0)</f>
        <v>#REF!</v>
      </c>
      <c r="ORM114" s="632" t="e">
        <f>(IF(ORM47-#REF!&lt;0,0,ORM47-#REF!)+#REF!)*1.21+IF($D$5="Koncesija",-ORM63*0.21,0)</f>
        <v>#REF!</v>
      </c>
      <c r="ORN114" s="632" t="e">
        <f>(IF(ORN47-#REF!&lt;0,0,ORN47-#REF!)+#REF!)*1.21+IF($D$5="Koncesija",-ORN63*0.21,0)</f>
        <v>#REF!</v>
      </c>
      <c r="ORO114" s="632" t="e">
        <f>(IF(ORO47-#REF!&lt;0,0,ORO47-#REF!)+#REF!)*1.21+IF($D$5="Koncesija",-ORO63*0.21,0)</f>
        <v>#REF!</v>
      </c>
      <c r="ORP114" s="632" t="e">
        <f>(IF(ORP47-#REF!&lt;0,0,ORP47-#REF!)+#REF!)*1.21+IF($D$5="Koncesija",-ORP63*0.21,0)</f>
        <v>#REF!</v>
      </c>
      <c r="ORQ114" s="632" t="e">
        <f>(IF(ORQ47-#REF!&lt;0,0,ORQ47-#REF!)+#REF!)*1.21+IF($D$5="Koncesija",-ORQ63*0.21,0)</f>
        <v>#REF!</v>
      </c>
      <c r="ORR114" s="632" t="e">
        <f>(IF(ORR47-#REF!&lt;0,0,ORR47-#REF!)+#REF!)*1.21+IF($D$5="Koncesija",-ORR63*0.21,0)</f>
        <v>#REF!</v>
      </c>
      <c r="ORS114" s="632" t="e">
        <f>(IF(ORS47-#REF!&lt;0,0,ORS47-#REF!)+#REF!)*1.21+IF($D$5="Koncesija",-ORS63*0.21,0)</f>
        <v>#REF!</v>
      </c>
      <c r="ORT114" s="632" t="e">
        <f>(IF(ORT47-#REF!&lt;0,0,ORT47-#REF!)+#REF!)*1.21+IF($D$5="Koncesija",-ORT63*0.21,0)</f>
        <v>#REF!</v>
      </c>
      <c r="ORU114" s="632" t="e">
        <f>(IF(ORU47-#REF!&lt;0,0,ORU47-#REF!)+#REF!)*1.21+IF($D$5="Koncesija",-ORU63*0.21,0)</f>
        <v>#REF!</v>
      </c>
      <c r="ORV114" s="632" t="e">
        <f>(IF(ORV47-#REF!&lt;0,0,ORV47-#REF!)+#REF!)*1.21+IF($D$5="Koncesija",-ORV63*0.21,0)</f>
        <v>#REF!</v>
      </c>
      <c r="ORW114" s="632" t="e">
        <f>(IF(ORW47-#REF!&lt;0,0,ORW47-#REF!)+#REF!)*1.21+IF($D$5="Koncesija",-ORW63*0.21,0)</f>
        <v>#REF!</v>
      </c>
      <c r="ORX114" s="632" t="e">
        <f>(IF(ORX47-#REF!&lt;0,0,ORX47-#REF!)+#REF!)*1.21+IF($D$5="Koncesija",-ORX63*0.21,0)</f>
        <v>#REF!</v>
      </c>
      <c r="ORY114" s="632" t="e">
        <f>(IF(ORY47-#REF!&lt;0,0,ORY47-#REF!)+#REF!)*1.21+IF($D$5="Koncesija",-ORY63*0.21,0)</f>
        <v>#REF!</v>
      </c>
      <c r="ORZ114" s="632" t="e">
        <f>(IF(ORZ47-#REF!&lt;0,0,ORZ47-#REF!)+#REF!)*1.21+IF($D$5="Koncesija",-ORZ63*0.21,0)</f>
        <v>#REF!</v>
      </c>
      <c r="OSA114" s="632" t="e">
        <f>(IF(OSA47-#REF!&lt;0,0,OSA47-#REF!)+#REF!)*1.21+IF($D$5="Koncesija",-OSA63*0.21,0)</f>
        <v>#REF!</v>
      </c>
      <c r="OSB114" s="632" t="e">
        <f>(IF(OSB47-#REF!&lt;0,0,OSB47-#REF!)+#REF!)*1.21+IF($D$5="Koncesija",-OSB63*0.21,0)</f>
        <v>#REF!</v>
      </c>
      <c r="OSC114" s="632" t="e">
        <f>(IF(OSC47-#REF!&lt;0,0,OSC47-#REF!)+#REF!)*1.21+IF($D$5="Koncesija",-OSC63*0.21,0)</f>
        <v>#REF!</v>
      </c>
      <c r="OSD114" s="632" t="e">
        <f>(IF(OSD47-#REF!&lt;0,0,OSD47-#REF!)+#REF!)*1.21+IF($D$5="Koncesija",-OSD63*0.21,0)</f>
        <v>#REF!</v>
      </c>
      <c r="OSE114" s="632" t="e">
        <f>(IF(OSE47-#REF!&lt;0,0,OSE47-#REF!)+#REF!)*1.21+IF($D$5="Koncesija",-OSE63*0.21,0)</f>
        <v>#REF!</v>
      </c>
      <c r="OSF114" s="632" t="e">
        <f>(IF(OSF47-#REF!&lt;0,0,OSF47-#REF!)+#REF!)*1.21+IF($D$5="Koncesija",-OSF63*0.21,0)</f>
        <v>#REF!</v>
      </c>
      <c r="OSG114" s="632" t="e">
        <f>(IF(OSG47-#REF!&lt;0,0,OSG47-#REF!)+#REF!)*1.21+IF($D$5="Koncesija",-OSG63*0.21,0)</f>
        <v>#REF!</v>
      </c>
      <c r="OSH114" s="632" t="e">
        <f>(IF(OSH47-#REF!&lt;0,0,OSH47-#REF!)+#REF!)*1.21+IF($D$5="Koncesija",-OSH63*0.21,0)</f>
        <v>#REF!</v>
      </c>
      <c r="OSI114" s="632" t="e">
        <f>(IF(OSI47-#REF!&lt;0,0,OSI47-#REF!)+#REF!)*1.21+IF($D$5="Koncesija",-OSI63*0.21,0)</f>
        <v>#REF!</v>
      </c>
      <c r="OSJ114" s="632" t="e">
        <f>(IF(OSJ47-#REF!&lt;0,0,OSJ47-#REF!)+#REF!)*1.21+IF($D$5="Koncesija",-OSJ63*0.21,0)</f>
        <v>#REF!</v>
      </c>
      <c r="OSK114" s="632" t="e">
        <f>(IF(OSK47-#REF!&lt;0,0,OSK47-#REF!)+#REF!)*1.21+IF($D$5="Koncesija",-OSK63*0.21,0)</f>
        <v>#REF!</v>
      </c>
      <c r="OSL114" s="632" t="e">
        <f>(IF(OSL47-#REF!&lt;0,0,OSL47-#REF!)+#REF!)*1.21+IF($D$5="Koncesija",-OSL63*0.21,0)</f>
        <v>#REF!</v>
      </c>
      <c r="OSM114" s="632" t="e">
        <f>(IF(OSM47-#REF!&lt;0,0,OSM47-#REF!)+#REF!)*1.21+IF($D$5="Koncesija",-OSM63*0.21,0)</f>
        <v>#REF!</v>
      </c>
      <c r="OSN114" s="632" t="e">
        <f>(IF(OSN47-#REF!&lt;0,0,OSN47-#REF!)+#REF!)*1.21+IF($D$5="Koncesija",-OSN63*0.21,0)</f>
        <v>#REF!</v>
      </c>
      <c r="OSO114" s="632" t="e">
        <f>(IF(OSO47-#REF!&lt;0,0,OSO47-#REF!)+#REF!)*1.21+IF($D$5="Koncesija",-OSO63*0.21,0)</f>
        <v>#REF!</v>
      </c>
      <c r="OSP114" s="632" t="e">
        <f>(IF(OSP47-#REF!&lt;0,0,OSP47-#REF!)+#REF!)*1.21+IF($D$5="Koncesija",-OSP63*0.21,0)</f>
        <v>#REF!</v>
      </c>
      <c r="OSQ114" s="632" t="e">
        <f>(IF(OSQ47-#REF!&lt;0,0,OSQ47-#REF!)+#REF!)*1.21+IF($D$5="Koncesija",-OSQ63*0.21,0)</f>
        <v>#REF!</v>
      </c>
      <c r="OSR114" s="632" t="e">
        <f>(IF(OSR47-#REF!&lt;0,0,OSR47-#REF!)+#REF!)*1.21+IF($D$5="Koncesija",-OSR63*0.21,0)</f>
        <v>#REF!</v>
      </c>
      <c r="OSS114" s="632" t="e">
        <f>(IF(OSS47-#REF!&lt;0,0,OSS47-#REF!)+#REF!)*1.21+IF($D$5="Koncesija",-OSS63*0.21,0)</f>
        <v>#REF!</v>
      </c>
      <c r="OST114" s="632" t="e">
        <f>(IF(OST47-#REF!&lt;0,0,OST47-#REF!)+#REF!)*1.21+IF($D$5="Koncesija",-OST63*0.21,0)</f>
        <v>#REF!</v>
      </c>
      <c r="OSU114" s="632" t="e">
        <f>(IF(OSU47-#REF!&lt;0,0,OSU47-#REF!)+#REF!)*1.21+IF($D$5="Koncesija",-OSU63*0.21,0)</f>
        <v>#REF!</v>
      </c>
      <c r="OSV114" s="632" t="e">
        <f>(IF(OSV47-#REF!&lt;0,0,OSV47-#REF!)+#REF!)*1.21+IF($D$5="Koncesija",-OSV63*0.21,0)</f>
        <v>#REF!</v>
      </c>
      <c r="OSW114" s="632" t="e">
        <f>(IF(OSW47-#REF!&lt;0,0,OSW47-#REF!)+#REF!)*1.21+IF($D$5="Koncesija",-OSW63*0.21,0)</f>
        <v>#REF!</v>
      </c>
      <c r="OSX114" s="632" t="e">
        <f>(IF(OSX47-#REF!&lt;0,0,OSX47-#REF!)+#REF!)*1.21+IF($D$5="Koncesija",-OSX63*0.21,0)</f>
        <v>#REF!</v>
      </c>
      <c r="OSY114" s="632" t="e">
        <f>(IF(OSY47-#REF!&lt;0,0,OSY47-#REF!)+#REF!)*1.21+IF($D$5="Koncesija",-OSY63*0.21,0)</f>
        <v>#REF!</v>
      </c>
      <c r="OSZ114" s="632" t="e">
        <f>(IF(OSZ47-#REF!&lt;0,0,OSZ47-#REF!)+#REF!)*1.21+IF($D$5="Koncesija",-OSZ63*0.21,0)</f>
        <v>#REF!</v>
      </c>
      <c r="OTA114" s="632" t="e">
        <f>(IF(OTA47-#REF!&lt;0,0,OTA47-#REF!)+#REF!)*1.21+IF($D$5="Koncesija",-OTA63*0.21,0)</f>
        <v>#REF!</v>
      </c>
      <c r="OTB114" s="632" t="e">
        <f>(IF(OTB47-#REF!&lt;0,0,OTB47-#REF!)+#REF!)*1.21+IF($D$5="Koncesija",-OTB63*0.21,0)</f>
        <v>#REF!</v>
      </c>
      <c r="OTC114" s="632" t="e">
        <f>(IF(OTC47-#REF!&lt;0,0,OTC47-#REF!)+#REF!)*1.21+IF($D$5="Koncesija",-OTC63*0.21,0)</f>
        <v>#REF!</v>
      </c>
      <c r="OTD114" s="632" t="e">
        <f>(IF(OTD47-#REF!&lt;0,0,OTD47-#REF!)+#REF!)*1.21+IF($D$5="Koncesija",-OTD63*0.21,0)</f>
        <v>#REF!</v>
      </c>
      <c r="OTE114" s="632" t="e">
        <f>(IF(OTE47-#REF!&lt;0,0,OTE47-#REF!)+#REF!)*1.21+IF($D$5="Koncesija",-OTE63*0.21,0)</f>
        <v>#REF!</v>
      </c>
      <c r="OTF114" s="632" t="e">
        <f>(IF(OTF47-#REF!&lt;0,0,OTF47-#REF!)+#REF!)*1.21+IF($D$5="Koncesija",-OTF63*0.21,0)</f>
        <v>#REF!</v>
      </c>
      <c r="OTG114" s="632" t="e">
        <f>(IF(OTG47-#REF!&lt;0,0,OTG47-#REF!)+#REF!)*1.21+IF($D$5="Koncesija",-OTG63*0.21,0)</f>
        <v>#REF!</v>
      </c>
      <c r="OTH114" s="632" t="e">
        <f>(IF(OTH47-#REF!&lt;0,0,OTH47-#REF!)+#REF!)*1.21+IF($D$5="Koncesija",-OTH63*0.21,0)</f>
        <v>#REF!</v>
      </c>
      <c r="OTI114" s="632" t="e">
        <f>(IF(OTI47-#REF!&lt;0,0,OTI47-#REF!)+#REF!)*1.21+IF($D$5="Koncesija",-OTI63*0.21,0)</f>
        <v>#REF!</v>
      </c>
      <c r="OTJ114" s="632" t="e">
        <f>(IF(OTJ47-#REF!&lt;0,0,OTJ47-#REF!)+#REF!)*1.21+IF($D$5="Koncesija",-OTJ63*0.21,0)</f>
        <v>#REF!</v>
      </c>
      <c r="OTK114" s="632" t="e">
        <f>(IF(OTK47-#REF!&lt;0,0,OTK47-#REF!)+#REF!)*1.21+IF($D$5="Koncesija",-OTK63*0.21,0)</f>
        <v>#REF!</v>
      </c>
      <c r="OTL114" s="632" t="e">
        <f>(IF(OTL47-#REF!&lt;0,0,OTL47-#REF!)+#REF!)*1.21+IF($D$5="Koncesija",-OTL63*0.21,0)</f>
        <v>#REF!</v>
      </c>
      <c r="OTM114" s="632" t="e">
        <f>(IF(OTM47-#REF!&lt;0,0,OTM47-#REF!)+#REF!)*1.21+IF($D$5="Koncesija",-OTM63*0.21,0)</f>
        <v>#REF!</v>
      </c>
      <c r="OTN114" s="632" t="e">
        <f>(IF(OTN47-#REF!&lt;0,0,OTN47-#REF!)+#REF!)*1.21+IF($D$5="Koncesija",-OTN63*0.21,0)</f>
        <v>#REF!</v>
      </c>
      <c r="OTO114" s="632" t="e">
        <f>(IF(OTO47-#REF!&lt;0,0,OTO47-#REF!)+#REF!)*1.21+IF($D$5="Koncesija",-OTO63*0.21,0)</f>
        <v>#REF!</v>
      </c>
      <c r="OTP114" s="632" t="e">
        <f>(IF(OTP47-#REF!&lt;0,0,OTP47-#REF!)+#REF!)*1.21+IF($D$5="Koncesija",-OTP63*0.21,0)</f>
        <v>#REF!</v>
      </c>
      <c r="OTQ114" s="632" t="e">
        <f>(IF(OTQ47-#REF!&lt;0,0,OTQ47-#REF!)+#REF!)*1.21+IF($D$5="Koncesija",-OTQ63*0.21,0)</f>
        <v>#REF!</v>
      </c>
      <c r="OTR114" s="632" t="e">
        <f>(IF(OTR47-#REF!&lt;0,0,OTR47-#REF!)+#REF!)*1.21+IF($D$5="Koncesija",-OTR63*0.21,0)</f>
        <v>#REF!</v>
      </c>
      <c r="OTS114" s="632" t="e">
        <f>(IF(OTS47-#REF!&lt;0,0,OTS47-#REF!)+#REF!)*1.21+IF($D$5="Koncesija",-OTS63*0.21,0)</f>
        <v>#REF!</v>
      </c>
      <c r="OTT114" s="632" t="e">
        <f>(IF(OTT47-#REF!&lt;0,0,OTT47-#REF!)+#REF!)*1.21+IF($D$5="Koncesija",-OTT63*0.21,0)</f>
        <v>#REF!</v>
      </c>
      <c r="OTU114" s="632" t="e">
        <f>(IF(OTU47-#REF!&lt;0,0,OTU47-#REF!)+#REF!)*1.21+IF($D$5="Koncesija",-OTU63*0.21,0)</f>
        <v>#REF!</v>
      </c>
      <c r="OTV114" s="632" t="e">
        <f>(IF(OTV47-#REF!&lt;0,0,OTV47-#REF!)+#REF!)*1.21+IF($D$5="Koncesija",-OTV63*0.21,0)</f>
        <v>#REF!</v>
      </c>
      <c r="OTW114" s="632" t="e">
        <f>(IF(OTW47-#REF!&lt;0,0,OTW47-#REF!)+#REF!)*1.21+IF($D$5="Koncesija",-OTW63*0.21,0)</f>
        <v>#REF!</v>
      </c>
      <c r="OTX114" s="632" t="e">
        <f>(IF(OTX47-#REF!&lt;0,0,OTX47-#REF!)+#REF!)*1.21+IF($D$5="Koncesija",-OTX63*0.21,0)</f>
        <v>#REF!</v>
      </c>
      <c r="OTY114" s="632" t="e">
        <f>(IF(OTY47-#REF!&lt;0,0,OTY47-#REF!)+#REF!)*1.21+IF($D$5="Koncesija",-OTY63*0.21,0)</f>
        <v>#REF!</v>
      </c>
      <c r="OTZ114" s="632" t="e">
        <f>(IF(OTZ47-#REF!&lt;0,0,OTZ47-#REF!)+#REF!)*1.21+IF($D$5="Koncesija",-OTZ63*0.21,0)</f>
        <v>#REF!</v>
      </c>
      <c r="OUA114" s="632" t="e">
        <f>(IF(OUA47-#REF!&lt;0,0,OUA47-#REF!)+#REF!)*1.21+IF($D$5="Koncesija",-OUA63*0.21,0)</f>
        <v>#REF!</v>
      </c>
      <c r="OUB114" s="632" t="e">
        <f>(IF(OUB47-#REF!&lt;0,0,OUB47-#REF!)+#REF!)*1.21+IF($D$5="Koncesija",-OUB63*0.21,0)</f>
        <v>#REF!</v>
      </c>
      <c r="OUC114" s="632" t="e">
        <f>(IF(OUC47-#REF!&lt;0,0,OUC47-#REF!)+#REF!)*1.21+IF($D$5="Koncesija",-OUC63*0.21,0)</f>
        <v>#REF!</v>
      </c>
      <c r="OUD114" s="632" t="e">
        <f>(IF(OUD47-#REF!&lt;0,0,OUD47-#REF!)+#REF!)*1.21+IF($D$5="Koncesija",-OUD63*0.21,0)</f>
        <v>#REF!</v>
      </c>
      <c r="OUE114" s="632" t="e">
        <f>(IF(OUE47-#REF!&lt;0,0,OUE47-#REF!)+#REF!)*1.21+IF($D$5="Koncesija",-OUE63*0.21,0)</f>
        <v>#REF!</v>
      </c>
      <c r="OUF114" s="632" t="e">
        <f>(IF(OUF47-#REF!&lt;0,0,OUF47-#REF!)+#REF!)*1.21+IF($D$5="Koncesija",-OUF63*0.21,0)</f>
        <v>#REF!</v>
      </c>
      <c r="OUG114" s="632" t="e">
        <f>(IF(OUG47-#REF!&lt;0,0,OUG47-#REF!)+#REF!)*1.21+IF($D$5="Koncesija",-OUG63*0.21,0)</f>
        <v>#REF!</v>
      </c>
      <c r="OUH114" s="632" t="e">
        <f>(IF(OUH47-#REF!&lt;0,0,OUH47-#REF!)+#REF!)*1.21+IF($D$5="Koncesija",-OUH63*0.21,0)</f>
        <v>#REF!</v>
      </c>
      <c r="OUI114" s="632" t="e">
        <f>(IF(OUI47-#REF!&lt;0,0,OUI47-#REF!)+#REF!)*1.21+IF($D$5="Koncesija",-OUI63*0.21,0)</f>
        <v>#REF!</v>
      </c>
      <c r="OUJ114" s="632" t="e">
        <f>(IF(OUJ47-#REF!&lt;0,0,OUJ47-#REF!)+#REF!)*1.21+IF($D$5="Koncesija",-OUJ63*0.21,0)</f>
        <v>#REF!</v>
      </c>
      <c r="OUK114" s="632" t="e">
        <f>(IF(OUK47-#REF!&lt;0,0,OUK47-#REF!)+#REF!)*1.21+IF($D$5="Koncesija",-OUK63*0.21,0)</f>
        <v>#REF!</v>
      </c>
      <c r="OUL114" s="632" t="e">
        <f>(IF(OUL47-#REF!&lt;0,0,OUL47-#REF!)+#REF!)*1.21+IF($D$5="Koncesija",-OUL63*0.21,0)</f>
        <v>#REF!</v>
      </c>
      <c r="OUM114" s="632" t="e">
        <f>(IF(OUM47-#REF!&lt;0,0,OUM47-#REF!)+#REF!)*1.21+IF($D$5="Koncesija",-OUM63*0.21,0)</f>
        <v>#REF!</v>
      </c>
      <c r="OUN114" s="632" t="e">
        <f>(IF(OUN47-#REF!&lt;0,0,OUN47-#REF!)+#REF!)*1.21+IF($D$5="Koncesija",-OUN63*0.21,0)</f>
        <v>#REF!</v>
      </c>
      <c r="OUO114" s="632" t="e">
        <f>(IF(OUO47-#REF!&lt;0,0,OUO47-#REF!)+#REF!)*1.21+IF($D$5="Koncesija",-OUO63*0.21,0)</f>
        <v>#REF!</v>
      </c>
      <c r="OUP114" s="632" t="e">
        <f>(IF(OUP47-#REF!&lt;0,0,OUP47-#REF!)+#REF!)*1.21+IF($D$5="Koncesija",-OUP63*0.21,0)</f>
        <v>#REF!</v>
      </c>
      <c r="OUQ114" s="632" t="e">
        <f>(IF(OUQ47-#REF!&lt;0,0,OUQ47-#REF!)+#REF!)*1.21+IF($D$5="Koncesija",-OUQ63*0.21,0)</f>
        <v>#REF!</v>
      </c>
      <c r="OUR114" s="632" t="e">
        <f>(IF(OUR47-#REF!&lt;0,0,OUR47-#REF!)+#REF!)*1.21+IF($D$5="Koncesija",-OUR63*0.21,0)</f>
        <v>#REF!</v>
      </c>
      <c r="OUS114" s="632" t="e">
        <f>(IF(OUS47-#REF!&lt;0,0,OUS47-#REF!)+#REF!)*1.21+IF($D$5="Koncesija",-OUS63*0.21,0)</f>
        <v>#REF!</v>
      </c>
      <c r="OUT114" s="632" t="e">
        <f>(IF(OUT47-#REF!&lt;0,0,OUT47-#REF!)+#REF!)*1.21+IF($D$5="Koncesija",-OUT63*0.21,0)</f>
        <v>#REF!</v>
      </c>
      <c r="OUU114" s="632" t="e">
        <f>(IF(OUU47-#REF!&lt;0,0,OUU47-#REF!)+#REF!)*1.21+IF($D$5="Koncesija",-OUU63*0.21,0)</f>
        <v>#REF!</v>
      </c>
      <c r="OUV114" s="632" t="e">
        <f>(IF(OUV47-#REF!&lt;0,0,OUV47-#REF!)+#REF!)*1.21+IF($D$5="Koncesija",-OUV63*0.21,0)</f>
        <v>#REF!</v>
      </c>
      <c r="OUW114" s="632" t="e">
        <f>(IF(OUW47-#REF!&lt;0,0,OUW47-#REF!)+#REF!)*1.21+IF($D$5="Koncesija",-OUW63*0.21,0)</f>
        <v>#REF!</v>
      </c>
      <c r="OUX114" s="632" t="e">
        <f>(IF(OUX47-#REF!&lt;0,0,OUX47-#REF!)+#REF!)*1.21+IF($D$5="Koncesija",-OUX63*0.21,0)</f>
        <v>#REF!</v>
      </c>
      <c r="OUY114" s="632" t="e">
        <f>(IF(OUY47-#REF!&lt;0,0,OUY47-#REF!)+#REF!)*1.21+IF($D$5="Koncesija",-OUY63*0.21,0)</f>
        <v>#REF!</v>
      </c>
      <c r="OUZ114" s="632" t="e">
        <f>(IF(OUZ47-#REF!&lt;0,0,OUZ47-#REF!)+#REF!)*1.21+IF($D$5="Koncesija",-OUZ63*0.21,0)</f>
        <v>#REF!</v>
      </c>
      <c r="OVA114" s="632" t="e">
        <f>(IF(OVA47-#REF!&lt;0,0,OVA47-#REF!)+#REF!)*1.21+IF($D$5="Koncesija",-OVA63*0.21,0)</f>
        <v>#REF!</v>
      </c>
      <c r="OVB114" s="632" t="e">
        <f>(IF(OVB47-#REF!&lt;0,0,OVB47-#REF!)+#REF!)*1.21+IF($D$5="Koncesija",-OVB63*0.21,0)</f>
        <v>#REF!</v>
      </c>
      <c r="OVC114" s="632" t="e">
        <f>(IF(OVC47-#REF!&lt;0,0,OVC47-#REF!)+#REF!)*1.21+IF($D$5="Koncesija",-OVC63*0.21,0)</f>
        <v>#REF!</v>
      </c>
      <c r="OVD114" s="632" t="e">
        <f>(IF(OVD47-#REF!&lt;0,0,OVD47-#REF!)+#REF!)*1.21+IF($D$5="Koncesija",-OVD63*0.21,0)</f>
        <v>#REF!</v>
      </c>
      <c r="OVE114" s="632" t="e">
        <f>(IF(OVE47-#REF!&lt;0,0,OVE47-#REF!)+#REF!)*1.21+IF($D$5="Koncesija",-OVE63*0.21,0)</f>
        <v>#REF!</v>
      </c>
      <c r="OVF114" s="632" t="e">
        <f>(IF(OVF47-#REF!&lt;0,0,OVF47-#REF!)+#REF!)*1.21+IF($D$5="Koncesija",-OVF63*0.21,0)</f>
        <v>#REF!</v>
      </c>
      <c r="OVG114" s="632" t="e">
        <f>(IF(OVG47-#REF!&lt;0,0,OVG47-#REF!)+#REF!)*1.21+IF($D$5="Koncesija",-OVG63*0.21,0)</f>
        <v>#REF!</v>
      </c>
      <c r="OVH114" s="632" t="e">
        <f>(IF(OVH47-#REF!&lt;0,0,OVH47-#REF!)+#REF!)*1.21+IF($D$5="Koncesija",-OVH63*0.21,0)</f>
        <v>#REF!</v>
      </c>
      <c r="OVI114" s="632" t="e">
        <f>(IF(OVI47-#REF!&lt;0,0,OVI47-#REF!)+#REF!)*1.21+IF($D$5="Koncesija",-OVI63*0.21,0)</f>
        <v>#REF!</v>
      </c>
      <c r="OVJ114" s="632" t="e">
        <f>(IF(OVJ47-#REF!&lt;0,0,OVJ47-#REF!)+#REF!)*1.21+IF($D$5="Koncesija",-OVJ63*0.21,0)</f>
        <v>#REF!</v>
      </c>
      <c r="OVK114" s="632" t="e">
        <f>(IF(OVK47-#REF!&lt;0,0,OVK47-#REF!)+#REF!)*1.21+IF($D$5="Koncesija",-OVK63*0.21,0)</f>
        <v>#REF!</v>
      </c>
      <c r="OVL114" s="632" t="e">
        <f>(IF(OVL47-#REF!&lt;0,0,OVL47-#REF!)+#REF!)*1.21+IF($D$5="Koncesija",-OVL63*0.21,0)</f>
        <v>#REF!</v>
      </c>
      <c r="OVM114" s="632" t="e">
        <f>(IF(OVM47-#REF!&lt;0,0,OVM47-#REF!)+#REF!)*1.21+IF($D$5="Koncesija",-OVM63*0.21,0)</f>
        <v>#REF!</v>
      </c>
      <c r="OVN114" s="632" t="e">
        <f>(IF(OVN47-#REF!&lt;0,0,OVN47-#REF!)+#REF!)*1.21+IF($D$5="Koncesija",-OVN63*0.21,0)</f>
        <v>#REF!</v>
      </c>
      <c r="OVO114" s="632" t="e">
        <f>(IF(OVO47-#REF!&lt;0,0,OVO47-#REF!)+#REF!)*1.21+IF($D$5="Koncesija",-OVO63*0.21,0)</f>
        <v>#REF!</v>
      </c>
      <c r="OVP114" s="632" t="e">
        <f>(IF(OVP47-#REF!&lt;0,0,OVP47-#REF!)+#REF!)*1.21+IF($D$5="Koncesija",-OVP63*0.21,0)</f>
        <v>#REF!</v>
      </c>
      <c r="OVQ114" s="632" t="e">
        <f>(IF(OVQ47-#REF!&lt;0,0,OVQ47-#REF!)+#REF!)*1.21+IF($D$5="Koncesija",-OVQ63*0.21,0)</f>
        <v>#REF!</v>
      </c>
      <c r="OVR114" s="632" t="e">
        <f>(IF(OVR47-#REF!&lt;0,0,OVR47-#REF!)+#REF!)*1.21+IF($D$5="Koncesija",-OVR63*0.21,0)</f>
        <v>#REF!</v>
      </c>
      <c r="OVS114" s="632" t="e">
        <f>(IF(OVS47-#REF!&lt;0,0,OVS47-#REF!)+#REF!)*1.21+IF($D$5="Koncesija",-OVS63*0.21,0)</f>
        <v>#REF!</v>
      </c>
      <c r="OVT114" s="632" t="e">
        <f>(IF(OVT47-#REF!&lt;0,0,OVT47-#REF!)+#REF!)*1.21+IF($D$5="Koncesija",-OVT63*0.21,0)</f>
        <v>#REF!</v>
      </c>
      <c r="OVU114" s="632" t="e">
        <f>(IF(OVU47-#REF!&lt;0,0,OVU47-#REF!)+#REF!)*1.21+IF($D$5="Koncesija",-OVU63*0.21,0)</f>
        <v>#REF!</v>
      </c>
      <c r="OVV114" s="632" t="e">
        <f>(IF(OVV47-#REF!&lt;0,0,OVV47-#REF!)+#REF!)*1.21+IF($D$5="Koncesija",-OVV63*0.21,0)</f>
        <v>#REF!</v>
      </c>
      <c r="OVW114" s="632" t="e">
        <f>(IF(OVW47-#REF!&lt;0,0,OVW47-#REF!)+#REF!)*1.21+IF($D$5="Koncesija",-OVW63*0.21,0)</f>
        <v>#REF!</v>
      </c>
      <c r="OVX114" s="632" t="e">
        <f>(IF(OVX47-#REF!&lt;0,0,OVX47-#REF!)+#REF!)*1.21+IF($D$5="Koncesija",-OVX63*0.21,0)</f>
        <v>#REF!</v>
      </c>
      <c r="OVY114" s="632" t="e">
        <f>(IF(OVY47-#REF!&lt;0,0,OVY47-#REF!)+#REF!)*1.21+IF($D$5="Koncesija",-OVY63*0.21,0)</f>
        <v>#REF!</v>
      </c>
      <c r="OVZ114" s="632" t="e">
        <f>(IF(OVZ47-#REF!&lt;0,0,OVZ47-#REF!)+#REF!)*1.21+IF($D$5="Koncesija",-OVZ63*0.21,0)</f>
        <v>#REF!</v>
      </c>
      <c r="OWA114" s="632" t="e">
        <f>(IF(OWA47-#REF!&lt;0,0,OWA47-#REF!)+#REF!)*1.21+IF($D$5="Koncesija",-OWA63*0.21,0)</f>
        <v>#REF!</v>
      </c>
      <c r="OWB114" s="632" t="e">
        <f>(IF(OWB47-#REF!&lt;0,0,OWB47-#REF!)+#REF!)*1.21+IF($D$5="Koncesija",-OWB63*0.21,0)</f>
        <v>#REF!</v>
      </c>
      <c r="OWC114" s="632" t="e">
        <f>(IF(OWC47-#REF!&lt;0,0,OWC47-#REF!)+#REF!)*1.21+IF($D$5="Koncesija",-OWC63*0.21,0)</f>
        <v>#REF!</v>
      </c>
      <c r="OWD114" s="632" t="e">
        <f>(IF(OWD47-#REF!&lt;0,0,OWD47-#REF!)+#REF!)*1.21+IF($D$5="Koncesija",-OWD63*0.21,0)</f>
        <v>#REF!</v>
      </c>
      <c r="OWE114" s="632" t="e">
        <f>(IF(OWE47-#REF!&lt;0,0,OWE47-#REF!)+#REF!)*1.21+IF($D$5="Koncesija",-OWE63*0.21,0)</f>
        <v>#REF!</v>
      </c>
      <c r="OWF114" s="632" t="e">
        <f>(IF(OWF47-#REF!&lt;0,0,OWF47-#REF!)+#REF!)*1.21+IF($D$5="Koncesija",-OWF63*0.21,0)</f>
        <v>#REF!</v>
      </c>
      <c r="OWG114" s="632" t="e">
        <f>(IF(OWG47-#REF!&lt;0,0,OWG47-#REF!)+#REF!)*1.21+IF($D$5="Koncesija",-OWG63*0.21,0)</f>
        <v>#REF!</v>
      </c>
      <c r="OWH114" s="632" t="e">
        <f>(IF(OWH47-#REF!&lt;0,0,OWH47-#REF!)+#REF!)*1.21+IF($D$5="Koncesija",-OWH63*0.21,0)</f>
        <v>#REF!</v>
      </c>
      <c r="OWI114" s="632" t="e">
        <f>(IF(OWI47-#REF!&lt;0,0,OWI47-#REF!)+#REF!)*1.21+IF($D$5="Koncesija",-OWI63*0.21,0)</f>
        <v>#REF!</v>
      </c>
      <c r="OWJ114" s="632" t="e">
        <f>(IF(OWJ47-#REF!&lt;0,0,OWJ47-#REF!)+#REF!)*1.21+IF($D$5="Koncesija",-OWJ63*0.21,0)</f>
        <v>#REF!</v>
      </c>
      <c r="OWK114" s="632" t="e">
        <f>(IF(OWK47-#REF!&lt;0,0,OWK47-#REF!)+#REF!)*1.21+IF($D$5="Koncesija",-OWK63*0.21,0)</f>
        <v>#REF!</v>
      </c>
      <c r="OWL114" s="632" t="e">
        <f>(IF(OWL47-#REF!&lt;0,0,OWL47-#REF!)+#REF!)*1.21+IF($D$5="Koncesija",-OWL63*0.21,0)</f>
        <v>#REF!</v>
      </c>
      <c r="OWM114" s="632" t="e">
        <f>(IF(OWM47-#REF!&lt;0,0,OWM47-#REF!)+#REF!)*1.21+IF($D$5="Koncesija",-OWM63*0.21,0)</f>
        <v>#REF!</v>
      </c>
      <c r="OWN114" s="632" t="e">
        <f>(IF(OWN47-#REF!&lt;0,0,OWN47-#REF!)+#REF!)*1.21+IF($D$5="Koncesija",-OWN63*0.21,0)</f>
        <v>#REF!</v>
      </c>
      <c r="OWO114" s="632" t="e">
        <f>(IF(OWO47-#REF!&lt;0,0,OWO47-#REF!)+#REF!)*1.21+IF($D$5="Koncesija",-OWO63*0.21,0)</f>
        <v>#REF!</v>
      </c>
      <c r="OWP114" s="632" t="e">
        <f>(IF(OWP47-#REF!&lt;0,0,OWP47-#REF!)+#REF!)*1.21+IF($D$5="Koncesija",-OWP63*0.21,0)</f>
        <v>#REF!</v>
      </c>
      <c r="OWQ114" s="632" t="e">
        <f>(IF(OWQ47-#REF!&lt;0,0,OWQ47-#REF!)+#REF!)*1.21+IF($D$5="Koncesija",-OWQ63*0.21,0)</f>
        <v>#REF!</v>
      </c>
      <c r="OWR114" s="632" t="e">
        <f>(IF(OWR47-#REF!&lt;0,0,OWR47-#REF!)+#REF!)*1.21+IF($D$5="Koncesija",-OWR63*0.21,0)</f>
        <v>#REF!</v>
      </c>
      <c r="OWS114" s="632" t="e">
        <f>(IF(OWS47-#REF!&lt;0,0,OWS47-#REF!)+#REF!)*1.21+IF($D$5="Koncesija",-OWS63*0.21,0)</f>
        <v>#REF!</v>
      </c>
      <c r="OWT114" s="632" t="e">
        <f>(IF(OWT47-#REF!&lt;0,0,OWT47-#REF!)+#REF!)*1.21+IF($D$5="Koncesija",-OWT63*0.21,0)</f>
        <v>#REF!</v>
      </c>
      <c r="OWU114" s="632" t="e">
        <f>(IF(OWU47-#REF!&lt;0,0,OWU47-#REF!)+#REF!)*1.21+IF($D$5="Koncesija",-OWU63*0.21,0)</f>
        <v>#REF!</v>
      </c>
      <c r="OWV114" s="632" t="e">
        <f>(IF(OWV47-#REF!&lt;0,0,OWV47-#REF!)+#REF!)*1.21+IF($D$5="Koncesija",-OWV63*0.21,0)</f>
        <v>#REF!</v>
      </c>
      <c r="OWW114" s="632" t="e">
        <f>(IF(OWW47-#REF!&lt;0,0,OWW47-#REF!)+#REF!)*1.21+IF($D$5="Koncesija",-OWW63*0.21,0)</f>
        <v>#REF!</v>
      </c>
      <c r="OWX114" s="632" t="e">
        <f>(IF(OWX47-#REF!&lt;0,0,OWX47-#REF!)+#REF!)*1.21+IF($D$5="Koncesija",-OWX63*0.21,0)</f>
        <v>#REF!</v>
      </c>
      <c r="OWY114" s="632" t="e">
        <f>(IF(OWY47-#REF!&lt;0,0,OWY47-#REF!)+#REF!)*1.21+IF($D$5="Koncesija",-OWY63*0.21,0)</f>
        <v>#REF!</v>
      </c>
      <c r="OWZ114" s="632" t="e">
        <f>(IF(OWZ47-#REF!&lt;0,0,OWZ47-#REF!)+#REF!)*1.21+IF($D$5="Koncesija",-OWZ63*0.21,0)</f>
        <v>#REF!</v>
      </c>
      <c r="OXA114" s="632" t="e">
        <f>(IF(OXA47-#REF!&lt;0,0,OXA47-#REF!)+#REF!)*1.21+IF($D$5="Koncesija",-OXA63*0.21,0)</f>
        <v>#REF!</v>
      </c>
      <c r="OXB114" s="632" t="e">
        <f>(IF(OXB47-#REF!&lt;0,0,OXB47-#REF!)+#REF!)*1.21+IF($D$5="Koncesija",-OXB63*0.21,0)</f>
        <v>#REF!</v>
      </c>
      <c r="OXC114" s="632" t="e">
        <f>(IF(OXC47-#REF!&lt;0,0,OXC47-#REF!)+#REF!)*1.21+IF($D$5="Koncesija",-OXC63*0.21,0)</f>
        <v>#REF!</v>
      </c>
      <c r="OXD114" s="632" t="e">
        <f>(IF(OXD47-#REF!&lt;0,0,OXD47-#REF!)+#REF!)*1.21+IF($D$5="Koncesija",-OXD63*0.21,0)</f>
        <v>#REF!</v>
      </c>
      <c r="OXE114" s="632" t="e">
        <f>(IF(OXE47-#REF!&lt;0,0,OXE47-#REF!)+#REF!)*1.21+IF($D$5="Koncesija",-OXE63*0.21,0)</f>
        <v>#REF!</v>
      </c>
      <c r="OXF114" s="632" t="e">
        <f>(IF(OXF47-#REF!&lt;0,0,OXF47-#REF!)+#REF!)*1.21+IF($D$5="Koncesija",-OXF63*0.21,0)</f>
        <v>#REF!</v>
      </c>
      <c r="OXG114" s="632" t="e">
        <f>(IF(OXG47-#REF!&lt;0,0,OXG47-#REF!)+#REF!)*1.21+IF($D$5="Koncesija",-OXG63*0.21,0)</f>
        <v>#REF!</v>
      </c>
      <c r="OXH114" s="632" t="e">
        <f>(IF(OXH47-#REF!&lt;0,0,OXH47-#REF!)+#REF!)*1.21+IF($D$5="Koncesija",-OXH63*0.21,0)</f>
        <v>#REF!</v>
      </c>
      <c r="OXI114" s="632" t="e">
        <f>(IF(OXI47-#REF!&lt;0,0,OXI47-#REF!)+#REF!)*1.21+IF($D$5="Koncesija",-OXI63*0.21,0)</f>
        <v>#REF!</v>
      </c>
      <c r="OXJ114" s="632" t="e">
        <f>(IF(OXJ47-#REF!&lt;0,0,OXJ47-#REF!)+#REF!)*1.21+IF($D$5="Koncesija",-OXJ63*0.21,0)</f>
        <v>#REF!</v>
      </c>
      <c r="OXK114" s="632" t="e">
        <f>(IF(OXK47-#REF!&lt;0,0,OXK47-#REF!)+#REF!)*1.21+IF($D$5="Koncesija",-OXK63*0.21,0)</f>
        <v>#REF!</v>
      </c>
      <c r="OXL114" s="632" t="e">
        <f>(IF(OXL47-#REF!&lt;0,0,OXL47-#REF!)+#REF!)*1.21+IF($D$5="Koncesija",-OXL63*0.21,0)</f>
        <v>#REF!</v>
      </c>
      <c r="OXM114" s="632" t="e">
        <f>(IF(OXM47-#REF!&lt;0,0,OXM47-#REF!)+#REF!)*1.21+IF($D$5="Koncesija",-OXM63*0.21,0)</f>
        <v>#REF!</v>
      </c>
      <c r="OXN114" s="632" t="e">
        <f>(IF(OXN47-#REF!&lt;0,0,OXN47-#REF!)+#REF!)*1.21+IF($D$5="Koncesija",-OXN63*0.21,0)</f>
        <v>#REF!</v>
      </c>
      <c r="OXO114" s="632" t="e">
        <f>(IF(OXO47-#REF!&lt;0,0,OXO47-#REF!)+#REF!)*1.21+IF($D$5="Koncesija",-OXO63*0.21,0)</f>
        <v>#REF!</v>
      </c>
      <c r="OXP114" s="632" t="e">
        <f>(IF(OXP47-#REF!&lt;0,0,OXP47-#REF!)+#REF!)*1.21+IF($D$5="Koncesija",-OXP63*0.21,0)</f>
        <v>#REF!</v>
      </c>
      <c r="OXQ114" s="632" t="e">
        <f>(IF(OXQ47-#REF!&lt;0,0,OXQ47-#REF!)+#REF!)*1.21+IF($D$5="Koncesija",-OXQ63*0.21,0)</f>
        <v>#REF!</v>
      </c>
      <c r="OXR114" s="632" t="e">
        <f>(IF(OXR47-#REF!&lt;0,0,OXR47-#REF!)+#REF!)*1.21+IF($D$5="Koncesija",-OXR63*0.21,0)</f>
        <v>#REF!</v>
      </c>
      <c r="OXS114" s="632" t="e">
        <f>(IF(OXS47-#REF!&lt;0,0,OXS47-#REF!)+#REF!)*1.21+IF($D$5="Koncesija",-OXS63*0.21,0)</f>
        <v>#REF!</v>
      </c>
      <c r="OXT114" s="632" t="e">
        <f>(IF(OXT47-#REF!&lt;0,0,OXT47-#REF!)+#REF!)*1.21+IF($D$5="Koncesija",-OXT63*0.21,0)</f>
        <v>#REF!</v>
      </c>
      <c r="OXU114" s="632" t="e">
        <f>(IF(OXU47-#REF!&lt;0,0,OXU47-#REF!)+#REF!)*1.21+IF($D$5="Koncesija",-OXU63*0.21,0)</f>
        <v>#REF!</v>
      </c>
      <c r="OXV114" s="632" t="e">
        <f>(IF(OXV47-#REF!&lt;0,0,OXV47-#REF!)+#REF!)*1.21+IF($D$5="Koncesija",-OXV63*0.21,0)</f>
        <v>#REF!</v>
      </c>
      <c r="OXW114" s="632" t="e">
        <f>(IF(OXW47-#REF!&lt;0,0,OXW47-#REF!)+#REF!)*1.21+IF($D$5="Koncesija",-OXW63*0.21,0)</f>
        <v>#REF!</v>
      </c>
      <c r="OXX114" s="632" t="e">
        <f>(IF(OXX47-#REF!&lt;0,0,OXX47-#REF!)+#REF!)*1.21+IF($D$5="Koncesija",-OXX63*0.21,0)</f>
        <v>#REF!</v>
      </c>
      <c r="OXY114" s="632" t="e">
        <f>(IF(OXY47-#REF!&lt;0,0,OXY47-#REF!)+#REF!)*1.21+IF($D$5="Koncesija",-OXY63*0.21,0)</f>
        <v>#REF!</v>
      </c>
      <c r="OXZ114" s="632" t="e">
        <f>(IF(OXZ47-#REF!&lt;0,0,OXZ47-#REF!)+#REF!)*1.21+IF($D$5="Koncesija",-OXZ63*0.21,0)</f>
        <v>#REF!</v>
      </c>
      <c r="OYA114" s="632" t="e">
        <f>(IF(OYA47-#REF!&lt;0,0,OYA47-#REF!)+#REF!)*1.21+IF($D$5="Koncesija",-OYA63*0.21,0)</f>
        <v>#REF!</v>
      </c>
      <c r="OYB114" s="632" t="e">
        <f>(IF(OYB47-#REF!&lt;0,0,OYB47-#REF!)+#REF!)*1.21+IF($D$5="Koncesija",-OYB63*0.21,0)</f>
        <v>#REF!</v>
      </c>
      <c r="OYC114" s="632" t="e">
        <f>(IF(OYC47-#REF!&lt;0,0,OYC47-#REF!)+#REF!)*1.21+IF($D$5="Koncesija",-OYC63*0.21,0)</f>
        <v>#REF!</v>
      </c>
      <c r="OYD114" s="632" t="e">
        <f>(IF(OYD47-#REF!&lt;0,0,OYD47-#REF!)+#REF!)*1.21+IF($D$5="Koncesija",-OYD63*0.21,0)</f>
        <v>#REF!</v>
      </c>
      <c r="OYE114" s="632" t="e">
        <f>(IF(OYE47-#REF!&lt;0,0,OYE47-#REF!)+#REF!)*1.21+IF($D$5="Koncesija",-OYE63*0.21,0)</f>
        <v>#REF!</v>
      </c>
      <c r="OYF114" s="632" t="e">
        <f>(IF(OYF47-#REF!&lt;0,0,OYF47-#REF!)+#REF!)*1.21+IF($D$5="Koncesija",-OYF63*0.21,0)</f>
        <v>#REF!</v>
      </c>
      <c r="OYG114" s="632" t="e">
        <f>(IF(OYG47-#REF!&lt;0,0,OYG47-#REF!)+#REF!)*1.21+IF($D$5="Koncesija",-OYG63*0.21,0)</f>
        <v>#REF!</v>
      </c>
      <c r="OYH114" s="632" t="e">
        <f>(IF(OYH47-#REF!&lt;0,0,OYH47-#REF!)+#REF!)*1.21+IF($D$5="Koncesija",-OYH63*0.21,0)</f>
        <v>#REF!</v>
      </c>
      <c r="OYI114" s="632" t="e">
        <f>(IF(OYI47-#REF!&lt;0,0,OYI47-#REF!)+#REF!)*1.21+IF($D$5="Koncesija",-OYI63*0.21,0)</f>
        <v>#REF!</v>
      </c>
      <c r="OYJ114" s="632" t="e">
        <f>(IF(OYJ47-#REF!&lt;0,0,OYJ47-#REF!)+#REF!)*1.21+IF($D$5="Koncesija",-OYJ63*0.21,0)</f>
        <v>#REF!</v>
      </c>
      <c r="OYK114" s="632" t="e">
        <f>(IF(OYK47-#REF!&lt;0,0,OYK47-#REF!)+#REF!)*1.21+IF($D$5="Koncesija",-OYK63*0.21,0)</f>
        <v>#REF!</v>
      </c>
      <c r="OYL114" s="632" t="e">
        <f>(IF(OYL47-#REF!&lt;0,0,OYL47-#REF!)+#REF!)*1.21+IF($D$5="Koncesija",-OYL63*0.21,0)</f>
        <v>#REF!</v>
      </c>
      <c r="OYM114" s="632" t="e">
        <f>(IF(OYM47-#REF!&lt;0,0,OYM47-#REF!)+#REF!)*1.21+IF($D$5="Koncesija",-OYM63*0.21,0)</f>
        <v>#REF!</v>
      </c>
      <c r="OYN114" s="632" t="e">
        <f>(IF(OYN47-#REF!&lt;0,0,OYN47-#REF!)+#REF!)*1.21+IF($D$5="Koncesija",-OYN63*0.21,0)</f>
        <v>#REF!</v>
      </c>
      <c r="OYO114" s="632" t="e">
        <f>(IF(OYO47-#REF!&lt;0,0,OYO47-#REF!)+#REF!)*1.21+IF($D$5="Koncesija",-OYO63*0.21,0)</f>
        <v>#REF!</v>
      </c>
      <c r="OYP114" s="632" t="e">
        <f>(IF(OYP47-#REF!&lt;0,0,OYP47-#REF!)+#REF!)*1.21+IF($D$5="Koncesija",-OYP63*0.21,0)</f>
        <v>#REF!</v>
      </c>
      <c r="OYQ114" s="632" t="e">
        <f>(IF(OYQ47-#REF!&lt;0,0,OYQ47-#REF!)+#REF!)*1.21+IF($D$5="Koncesija",-OYQ63*0.21,0)</f>
        <v>#REF!</v>
      </c>
      <c r="OYR114" s="632" t="e">
        <f>(IF(OYR47-#REF!&lt;0,0,OYR47-#REF!)+#REF!)*1.21+IF($D$5="Koncesija",-OYR63*0.21,0)</f>
        <v>#REF!</v>
      </c>
      <c r="OYS114" s="632" t="e">
        <f>(IF(OYS47-#REF!&lt;0,0,OYS47-#REF!)+#REF!)*1.21+IF($D$5="Koncesija",-OYS63*0.21,0)</f>
        <v>#REF!</v>
      </c>
      <c r="OYT114" s="632" t="e">
        <f>(IF(OYT47-#REF!&lt;0,0,OYT47-#REF!)+#REF!)*1.21+IF($D$5="Koncesija",-OYT63*0.21,0)</f>
        <v>#REF!</v>
      </c>
      <c r="OYU114" s="632" t="e">
        <f>(IF(OYU47-#REF!&lt;0,0,OYU47-#REF!)+#REF!)*1.21+IF($D$5="Koncesija",-OYU63*0.21,0)</f>
        <v>#REF!</v>
      </c>
      <c r="OYV114" s="632" t="e">
        <f>(IF(OYV47-#REF!&lt;0,0,OYV47-#REF!)+#REF!)*1.21+IF($D$5="Koncesija",-OYV63*0.21,0)</f>
        <v>#REF!</v>
      </c>
      <c r="OYW114" s="632" t="e">
        <f>(IF(OYW47-#REF!&lt;0,0,OYW47-#REF!)+#REF!)*1.21+IF($D$5="Koncesija",-OYW63*0.21,0)</f>
        <v>#REF!</v>
      </c>
      <c r="OYX114" s="632" t="e">
        <f>(IF(OYX47-#REF!&lt;0,0,OYX47-#REF!)+#REF!)*1.21+IF($D$5="Koncesija",-OYX63*0.21,0)</f>
        <v>#REF!</v>
      </c>
      <c r="OYY114" s="632" t="e">
        <f>(IF(OYY47-#REF!&lt;0,0,OYY47-#REF!)+#REF!)*1.21+IF($D$5="Koncesija",-OYY63*0.21,0)</f>
        <v>#REF!</v>
      </c>
      <c r="OYZ114" s="632" t="e">
        <f>(IF(OYZ47-#REF!&lt;0,0,OYZ47-#REF!)+#REF!)*1.21+IF($D$5="Koncesija",-OYZ63*0.21,0)</f>
        <v>#REF!</v>
      </c>
      <c r="OZA114" s="632" t="e">
        <f>(IF(OZA47-#REF!&lt;0,0,OZA47-#REF!)+#REF!)*1.21+IF($D$5="Koncesija",-OZA63*0.21,0)</f>
        <v>#REF!</v>
      </c>
      <c r="OZB114" s="632" t="e">
        <f>(IF(OZB47-#REF!&lt;0,0,OZB47-#REF!)+#REF!)*1.21+IF($D$5="Koncesija",-OZB63*0.21,0)</f>
        <v>#REF!</v>
      </c>
      <c r="OZC114" s="632" t="e">
        <f>(IF(OZC47-#REF!&lt;0,0,OZC47-#REF!)+#REF!)*1.21+IF($D$5="Koncesija",-OZC63*0.21,0)</f>
        <v>#REF!</v>
      </c>
      <c r="OZD114" s="632" t="e">
        <f>(IF(OZD47-#REF!&lt;0,0,OZD47-#REF!)+#REF!)*1.21+IF($D$5="Koncesija",-OZD63*0.21,0)</f>
        <v>#REF!</v>
      </c>
      <c r="OZE114" s="632" t="e">
        <f>(IF(OZE47-#REF!&lt;0,0,OZE47-#REF!)+#REF!)*1.21+IF($D$5="Koncesija",-OZE63*0.21,0)</f>
        <v>#REF!</v>
      </c>
      <c r="OZF114" s="632" t="e">
        <f>(IF(OZF47-#REF!&lt;0,0,OZF47-#REF!)+#REF!)*1.21+IF($D$5="Koncesija",-OZF63*0.21,0)</f>
        <v>#REF!</v>
      </c>
      <c r="OZG114" s="632" t="e">
        <f>(IF(OZG47-#REF!&lt;0,0,OZG47-#REF!)+#REF!)*1.21+IF($D$5="Koncesija",-OZG63*0.21,0)</f>
        <v>#REF!</v>
      </c>
      <c r="OZH114" s="632" t="e">
        <f>(IF(OZH47-#REF!&lt;0,0,OZH47-#REF!)+#REF!)*1.21+IF($D$5="Koncesija",-OZH63*0.21,0)</f>
        <v>#REF!</v>
      </c>
      <c r="OZI114" s="632" t="e">
        <f>(IF(OZI47-#REF!&lt;0,0,OZI47-#REF!)+#REF!)*1.21+IF($D$5="Koncesija",-OZI63*0.21,0)</f>
        <v>#REF!</v>
      </c>
      <c r="OZJ114" s="632" t="e">
        <f>(IF(OZJ47-#REF!&lt;0,0,OZJ47-#REF!)+#REF!)*1.21+IF($D$5="Koncesija",-OZJ63*0.21,0)</f>
        <v>#REF!</v>
      </c>
      <c r="OZK114" s="632" t="e">
        <f>(IF(OZK47-#REF!&lt;0,0,OZK47-#REF!)+#REF!)*1.21+IF($D$5="Koncesija",-OZK63*0.21,0)</f>
        <v>#REF!</v>
      </c>
      <c r="OZL114" s="632" t="e">
        <f>(IF(OZL47-#REF!&lt;0,0,OZL47-#REF!)+#REF!)*1.21+IF($D$5="Koncesija",-OZL63*0.21,0)</f>
        <v>#REF!</v>
      </c>
      <c r="OZM114" s="632" t="e">
        <f>(IF(OZM47-#REF!&lt;0,0,OZM47-#REF!)+#REF!)*1.21+IF($D$5="Koncesija",-OZM63*0.21,0)</f>
        <v>#REF!</v>
      </c>
      <c r="OZN114" s="632" t="e">
        <f>(IF(OZN47-#REF!&lt;0,0,OZN47-#REF!)+#REF!)*1.21+IF($D$5="Koncesija",-OZN63*0.21,0)</f>
        <v>#REF!</v>
      </c>
      <c r="OZO114" s="632" t="e">
        <f>(IF(OZO47-#REF!&lt;0,0,OZO47-#REF!)+#REF!)*1.21+IF($D$5="Koncesija",-OZO63*0.21,0)</f>
        <v>#REF!</v>
      </c>
      <c r="OZP114" s="632" t="e">
        <f>(IF(OZP47-#REF!&lt;0,0,OZP47-#REF!)+#REF!)*1.21+IF($D$5="Koncesija",-OZP63*0.21,0)</f>
        <v>#REF!</v>
      </c>
      <c r="OZQ114" s="632" t="e">
        <f>(IF(OZQ47-#REF!&lt;0,0,OZQ47-#REF!)+#REF!)*1.21+IF($D$5="Koncesija",-OZQ63*0.21,0)</f>
        <v>#REF!</v>
      </c>
      <c r="OZR114" s="632" t="e">
        <f>(IF(OZR47-#REF!&lt;0,0,OZR47-#REF!)+#REF!)*1.21+IF($D$5="Koncesija",-OZR63*0.21,0)</f>
        <v>#REF!</v>
      </c>
      <c r="OZS114" s="632" t="e">
        <f>(IF(OZS47-#REF!&lt;0,0,OZS47-#REF!)+#REF!)*1.21+IF($D$5="Koncesija",-OZS63*0.21,0)</f>
        <v>#REF!</v>
      </c>
      <c r="OZT114" s="632" t="e">
        <f>(IF(OZT47-#REF!&lt;0,0,OZT47-#REF!)+#REF!)*1.21+IF($D$5="Koncesija",-OZT63*0.21,0)</f>
        <v>#REF!</v>
      </c>
      <c r="OZU114" s="632" t="e">
        <f>(IF(OZU47-#REF!&lt;0,0,OZU47-#REF!)+#REF!)*1.21+IF($D$5="Koncesija",-OZU63*0.21,0)</f>
        <v>#REF!</v>
      </c>
      <c r="OZV114" s="632" t="e">
        <f>(IF(OZV47-#REF!&lt;0,0,OZV47-#REF!)+#REF!)*1.21+IF($D$5="Koncesija",-OZV63*0.21,0)</f>
        <v>#REF!</v>
      </c>
      <c r="OZW114" s="632" t="e">
        <f>(IF(OZW47-#REF!&lt;0,0,OZW47-#REF!)+#REF!)*1.21+IF($D$5="Koncesija",-OZW63*0.21,0)</f>
        <v>#REF!</v>
      </c>
      <c r="OZX114" s="632" t="e">
        <f>(IF(OZX47-#REF!&lt;0,0,OZX47-#REF!)+#REF!)*1.21+IF($D$5="Koncesija",-OZX63*0.21,0)</f>
        <v>#REF!</v>
      </c>
      <c r="OZY114" s="632" t="e">
        <f>(IF(OZY47-#REF!&lt;0,0,OZY47-#REF!)+#REF!)*1.21+IF($D$5="Koncesija",-OZY63*0.21,0)</f>
        <v>#REF!</v>
      </c>
      <c r="OZZ114" s="632" t="e">
        <f>(IF(OZZ47-#REF!&lt;0,0,OZZ47-#REF!)+#REF!)*1.21+IF($D$5="Koncesija",-OZZ63*0.21,0)</f>
        <v>#REF!</v>
      </c>
      <c r="PAA114" s="632" t="e">
        <f>(IF(PAA47-#REF!&lt;0,0,PAA47-#REF!)+#REF!)*1.21+IF($D$5="Koncesija",-PAA63*0.21,0)</f>
        <v>#REF!</v>
      </c>
      <c r="PAB114" s="632" t="e">
        <f>(IF(PAB47-#REF!&lt;0,0,PAB47-#REF!)+#REF!)*1.21+IF($D$5="Koncesija",-PAB63*0.21,0)</f>
        <v>#REF!</v>
      </c>
      <c r="PAC114" s="632" t="e">
        <f>(IF(PAC47-#REF!&lt;0,0,PAC47-#REF!)+#REF!)*1.21+IF($D$5="Koncesija",-PAC63*0.21,0)</f>
        <v>#REF!</v>
      </c>
      <c r="PAD114" s="632" t="e">
        <f>(IF(PAD47-#REF!&lt;0,0,PAD47-#REF!)+#REF!)*1.21+IF($D$5="Koncesija",-PAD63*0.21,0)</f>
        <v>#REF!</v>
      </c>
      <c r="PAE114" s="632" t="e">
        <f>(IF(PAE47-#REF!&lt;0,0,PAE47-#REF!)+#REF!)*1.21+IF($D$5="Koncesija",-PAE63*0.21,0)</f>
        <v>#REF!</v>
      </c>
      <c r="PAF114" s="632" t="e">
        <f>(IF(PAF47-#REF!&lt;0,0,PAF47-#REF!)+#REF!)*1.21+IF($D$5="Koncesija",-PAF63*0.21,0)</f>
        <v>#REF!</v>
      </c>
      <c r="PAG114" s="632" t="e">
        <f>(IF(PAG47-#REF!&lt;0,0,PAG47-#REF!)+#REF!)*1.21+IF($D$5="Koncesija",-PAG63*0.21,0)</f>
        <v>#REF!</v>
      </c>
      <c r="PAH114" s="632" t="e">
        <f>(IF(PAH47-#REF!&lt;0,0,PAH47-#REF!)+#REF!)*1.21+IF($D$5="Koncesija",-PAH63*0.21,0)</f>
        <v>#REF!</v>
      </c>
      <c r="PAI114" s="632" t="e">
        <f>(IF(PAI47-#REF!&lt;0,0,PAI47-#REF!)+#REF!)*1.21+IF($D$5="Koncesija",-PAI63*0.21,0)</f>
        <v>#REF!</v>
      </c>
      <c r="PAJ114" s="632" t="e">
        <f>(IF(PAJ47-#REF!&lt;0,0,PAJ47-#REF!)+#REF!)*1.21+IF($D$5="Koncesija",-PAJ63*0.21,0)</f>
        <v>#REF!</v>
      </c>
      <c r="PAK114" s="632" t="e">
        <f>(IF(PAK47-#REF!&lt;0,0,PAK47-#REF!)+#REF!)*1.21+IF($D$5="Koncesija",-PAK63*0.21,0)</f>
        <v>#REF!</v>
      </c>
      <c r="PAL114" s="632" t="e">
        <f>(IF(PAL47-#REF!&lt;0,0,PAL47-#REF!)+#REF!)*1.21+IF($D$5="Koncesija",-PAL63*0.21,0)</f>
        <v>#REF!</v>
      </c>
      <c r="PAM114" s="632" t="e">
        <f>(IF(PAM47-#REF!&lt;0,0,PAM47-#REF!)+#REF!)*1.21+IF($D$5="Koncesija",-PAM63*0.21,0)</f>
        <v>#REF!</v>
      </c>
      <c r="PAN114" s="632" t="e">
        <f>(IF(PAN47-#REF!&lt;0,0,PAN47-#REF!)+#REF!)*1.21+IF($D$5="Koncesija",-PAN63*0.21,0)</f>
        <v>#REF!</v>
      </c>
      <c r="PAO114" s="632" t="e">
        <f>(IF(PAO47-#REF!&lt;0,0,PAO47-#REF!)+#REF!)*1.21+IF($D$5="Koncesija",-PAO63*0.21,0)</f>
        <v>#REF!</v>
      </c>
      <c r="PAP114" s="632" t="e">
        <f>(IF(PAP47-#REF!&lt;0,0,PAP47-#REF!)+#REF!)*1.21+IF($D$5="Koncesija",-PAP63*0.21,0)</f>
        <v>#REF!</v>
      </c>
      <c r="PAQ114" s="632" t="e">
        <f>(IF(PAQ47-#REF!&lt;0,0,PAQ47-#REF!)+#REF!)*1.21+IF($D$5="Koncesija",-PAQ63*0.21,0)</f>
        <v>#REF!</v>
      </c>
      <c r="PAR114" s="632" t="e">
        <f>(IF(PAR47-#REF!&lt;0,0,PAR47-#REF!)+#REF!)*1.21+IF($D$5="Koncesija",-PAR63*0.21,0)</f>
        <v>#REF!</v>
      </c>
      <c r="PAS114" s="632" t="e">
        <f>(IF(PAS47-#REF!&lt;0,0,PAS47-#REF!)+#REF!)*1.21+IF($D$5="Koncesija",-PAS63*0.21,0)</f>
        <v>#REF!</v>
      </c>
      <c r="PAT114" s="632" t="e">
        <f>(IF(PAT47-#REF!&lt;0,0,PAT47-#REF!)+#REF!)*1.21+IF($D$5="Koncesija",-PAT63*0.21,0)</f>
        <v>#REF!</v>
      </c>
      <c r="PAU114" s="632" t="e">
        <f>(IF(PAU47-#REF!&lt;0,0,PAU47-#REF!)+#REF!)*1.21+IF($D$5="Koncesija",-PAU63*0.21,0)</f>
        <v>#REF!</v>
      </c>
      <c r="PAV114" s="632" t="e">
        <f>(IF(PAV47-#REF!&lt;0,0,PAV47-#REF!)+#REF!)*1.21+IF($D$5="Koncesija",-PAV63*0.21,0)</f>
        <v>#REF!</v>
      </c>
      <c r="PAW114" s="632" t="e">
        <f>(IF(PAW47-#REF!&lt;0,0,PAW47-#REF!)+#REF!)*1.21+IF($D$5="Koncesija",-PAW63*0.21,0)</f>
        <v>#REF!</v>
      </c>
      <c r="PAX114" s="632" t="e">
        <f>(IF(PAX47-#REF!&lt;0,0,PAX47-#REF!)+#REF!)*1.21+IF($D$5="Koncesija",-PAX63*0.21,0)</f>
        <v>#REF!</v>
      </c>
      <c r="PAY114" s="632" t="e">
        <f>(IF(PAY47-#REF!&lt;0,0,PAY47-#REF!)+#REF!)*1.21+IF($D$5="Koncesija",-PAY63*0.21,0)</f>
        <v>#REF!</v>
      </c>
      <c r="PAZ114" s="632" t="e">
        <f>(IF(PAZ47-#REF!&lt;0,0,PAZ47-#REF!)+#REF!)*1.21+IF($D$5="Koncesija",-PAZ63*0.21,0)</f>
        <v>#REF!</v>
      </c>
      <c r="PBA114" s="632" t="e">
        <f>(IF(PBA47-#REF!&lt;0,0,PBA47-#REF!)+#REF!)*1.21+IF($D$5="Koncesija",-PBA63*0.21,0)</f>
        <v>#REF!</v>
      </c>
      <c r="PBB114" s="632" t="e">
        <f>(IF(PBB47-#REF!&lt;0,0,PBB47-#REF!)+#REF!)*1.21+IF($D$5="Koncesija",-PBB63*0.21,0)</f>
        <v>#REF!</v>
      </c>
      <c r="PBC114" s="632" t="e">
        <f>(IF(PBC47-#REF!&lt;0,0,PBC47-#REF!)+#REF!)*1.21+IF($D$5="Koncesija",-PBC63*0.21,0)</f>
        <v>#REF!</v>
      </c>
      <c r="PBD114" s="632" t="e">
        <f>(IF(PBD47-#REF!&lt;0,0,PBD47-#REF!)+#REF!)*1.21+IF($D$5="Koncesija",-PBD63*0.21,0)</f>
        <v>#REF!</v>
      </c>
      <c r="PBE114" s="632" t="e">
        <f>(IF(PBE47-#REF!&lt;0,0,PBE47-#REF!)+#REF!)*1.21+IF($D$5="Koncesija",-PBE63*0.21,0)</f>
        <v>#REF!</v>
      </c>
      <c r="PBF114" s="632" t="e">
        <f>(IF(PBF47-#REF!&lt;0,0,PBF47-#REF!)+#REF!)*1.21+IF($D$5="Koncesija",-PBF63*0.21,0)</f>
        <v>#REF!</v>
      </c>
      <c r="PBG114" s="632" t="e">
        <f>(IF(PBG47-#REF!&lt;0,0,PBG47-#REF!)+#REF!)*1.21+IF($D$5="Koncesija",-PBG63*0.21,0)</f>
        <v>#REF!</v>
      </c>
      <c r="PBH114" s="632" t="e">
        <f>(IF(PBH47-#REF!&lt;0,0,PBH47-#REF!)+#REF!)*1.21+IF($D$5="Koncesija",-PBH63*0.21,0)</f>
        <v>#REF!</v>
      </c>
      <c r="PBI114" s="632" t="e">
        <f>(IF(PBI47-#REF!&lt;0,0,PBI47-#REF!)+#REF!)*1.21+IF($D$5="Koncesija",-PBI63*0.21,0)</f>
        <v>#REF!</v>
      </c>
      <c r="PBJ114" s="632" t="e">
        <f>(IF(PBJ47-#REF!&lt;0,0,PBJ47-#REF!)+#REF!)*1.21+IF($D$5="Koncesija",-PBJ63*0.21,0)</f>
        <v>#REF!</v>
      </c>
      <c r="PBK114" s="632" t="e">
        <f>(IF(PBK47-#REF!&lt;0,0,PBK47-#REF!)+#REF!)*1.21+IF($D$5="Koncesija",-PBK63*0.21,0)</f>
        <v>#REF!</v>
      </c>
      <c r="PBL114" s="632" t="e">
        <f>(IF(PBL47-#REF!&lt;0,0,PBL47-#REF!)+#REF!)*1.21+IF($D$5="Koncesija",-PBL63*0.21,0)</f>
        <v>#REF!</v>
      </c>
      <c r="PBM114" s="632" t="e">
        <f>(IF(PBM47-#REF!&lt;0,0,PBM47-#REF!)+#REF!)*1.21+IF($D$5="Koncesija",-PBM63*0.21,0)</f>
        <v>#REF!</v>
      </c>
      <c r="PBN114" s="632" t="e">
        <f>(IF(PBN47-#REF!&lt;0,0,PBN47-#REF!)+#REF!)*1.21+IF($D$5="Koncesija",-PBN63*0.21,0)</f>
        <v>#REF!</v>
      </c>
      <c r="PBO114" s="632" t="e">
        <f>(IF(PBO47-#REF!&lt;0,0,PBO47-#REF!)+#REF!)*1.21+IF($D$5="Koncesija",-PBO63*0.21,0)</f>
        <v>#REF!</v>
      </c>
      <c r="PBP114" s="632" t="e">
        <f>(IF(PBP47-#REF!&lt;0,0,PBP47-#REF!)+#REF!)*1.21+IF($D$5="Koncesija",-PBP63*0.21,0)</f>
        <v>#REF!</v>
      </c>
      <c r="PBQ114" s="632" t="e">
        <f>(IF(PBQ47-#REF!&lt;0,0,PBQ47-#REF!)+#REF!)*1.21+IF($D$5="Koncesija",-PBQ63*0.21,0)</f>
        <v>#REF!</v>
      </c>
      <c r="PBR114" s="632" t="e">
        <f>(IF(PBR47-#REF!&lt;0,0,PBR47-#REF!)+#REF!)*1.21+IF($D$5="Koncesija",-PBR63*0.21,0)</f>
        <v>#REF!</v>
      </c>
      <c r="PBS114" s="632" t="e">
        <f>(IF(PBS47-#REF!&lt;0,0,PBS47-#REF!)+#REF!)*1.21+IF($D$5="Koncesija",-PBS63*0.21,0)</f>
        <v>#REF!</v>
      </c>
      <c r="PBT114" s="632" t="e">
        <f>(IF(PBT47-#REF!&lt;0,0,PBT47-#REF!)+#REF!)*1.21+IF($D$5="Koncesija",-PBT63*0.21,0)</f>
        <v>#REF!</v>
      </c>
      <c r="PBU114" s="632" t="e">
        <f>(IF(PBU47-#REF!&lt;0,0,PBU47-#REF!)+#REF!)*1.21+IF($D$5="Koncesija",-PBU63*0.21,0)</f>
        <v>#REF!</v>
      </c>
      <c r="PBV114" s="632" t="e">
        <f>(IF(PBV47-#REF!&lt;0,0,PBV47-#REF!)+#REF!)*1.21+IF($D$5="Koncesija",-PBV63*0.21,0)</f>
        <v>#REF!</v>
      </c>
      <c r="PBW114" s="632" t="e">
        <f>(IF(PBW47-#REF!&lt;0,0,PBW47-#REF!)+#REF!)*1.21+IF($D$5="Koncesija",-PBW63*0.21,0)</f>
        <v>#REF!</v>
      </c>
      <c r="PBX114" s="632" t="e">
        <f>(IF(PBX47-#REF!&lt;0,0,PBX47-#REF!)+#REF!)*1.21+IF($D$5="Koncesija",-PBX63*0.21,0)</f>
        <v>#REF!</v>
      </c>
      <c r="PBY114" s="632" t="e">
        <f>(IF(PBY47-#REF!&lt;0,0,PBY47-#REF!)+#REF!)*1.21+IF($D$5="Koncesija",-PBY63*0.21,0)</f>
        <v>#REF!</v>
      </c>
      <c r="PBZ114" s="632" t="e">
        <f>(IF(PBZ47-#REF!&lt;0,0,PBZ47-#REF!)+#REF!)*1.21+IF($D$5="Koncesija",-PBZ63*0.21,0)</f>
        <v>#REF!</v>
      </c>
      <c r="PCA114" s="632" t="e">
        <f>(IF(PCA47-#REF!&lt;0,0,PCA47-#REF!)+#REF!)*1.21+IF($D$5="Koncesija",-PCA63*0.21,0)</f>
        <v>#REF!</v>
      </c>
      <c r="PCB114" s="632" t="e">
        <f>(IF(PCB47-#REF!&lt;0,0,PCB47-#REF!)+#REF!)*1.21+IF($D$5="Koncesija",-PCB63*0.21,0)</f>
        <v>#REF!</v>
      </c>
      <c r="PCC114" s="632" t="e">
        <f>(IF(PCC47-#REF!&lt;0,0,PCC47-#REF!)+#REF!)*1.21+IF($D$5="Koncesija",-PCC63*0.21,0)</f>
        <v>#REF!</v>
      </c>
      <c r="PCD114" s="632" t="e">
        <f>(IF(PCD47-#REF!&lt;0,0,PCD47-#REF!)+#REF!)*1.21+IF($D$5="Koncesija",-PCD63*0.21,0)</f>
        <v>#REF!</v>
      </c>
      <c r="PCE114" s="632" t="e">
        <f>(IF(PCE47-#REF!&lt;0,0,PCE47-#REF!)+#REF!)*1.21+IF($D$5="Koncesija",-PCE63*0.21,0)</f>
        <v>#REF!</v>
      </c>
      <c r="PCF114" s="632" t="e">
        <f>(IF(PCF47-#REF!&lt;0,0,PCF47-#REF!)+#REF!)*1.21+IF($D$5="Koncesija",-PCF63*0.21,0)</f>
        <v>#REF!</v>
      </c>
      <c r="PCG114" s="632" t="e">
        <f>(IF(PCG47-#REF!&lt;0,0,PCG47-#REF!)+#REF!)*1.21+IF($D$5="Koncesija",-PCG63*0.21,0)</f>
        <v>#REF!</v>
      </c>
      <c r="PCH114" s="632" t="e">
        <f>(IF(PCH47-#REF!&lt;0,0,PCH47-#REF!)+#REF!)*1.21+IF($D$5="Koncesija",-PCH63*0.21,0)</f>
        <v>#REF!</v>
      </c>
      <c r="PCI114" s="632" t="e">
        <f>(IF(PCI47-#REF!&lt;0,0,PCI47-#REF!)+#REF!)*1.21+IF($D$5="Koncesija",-PCI63*0.21,0)</f>
        <v>#REF!</v>
      </c>
      <c r="PCJ114" s="632" t="e">
        <f>(IF(PCJ47-#REF!&lt;0,0,PCJ47-#REF!)+#REF!)*1.21+IF($D$5="Koncesija",-PCJ63*0.21,0)</f>
        <v>#REF!</v>
      </c>
      <c r="PCK114" s="632" t="e">
        <f>(IF(PCK47-#REF!&lt;0,0,PCK47-#REF!)+#REF!)*1.21+IF($D$5="Koncesija",-PCK63*0.21,0)</f>
        <v>#REF!</v>
      </c>
      <c r="PCL114" s="632" t="e">
        <f>(IF(PCL47-#REF!&lt;0,0,PCL47-#REF!)+#REF!)*1.21+IF($D$5="Koncesija",-PCL63*0.21,0)</f>
        <v>#REF!</v>
      </c>
      <c r="PCM114" s="632" t="e">
        <f>(IF(PCM47-#REF!&lt;0,0,PCM47-#REF!)+#REF!)*1.21+IF($D$5="Koncesija",-PCM63*0.21,0)</f>
        <v>#REF!</v>
      </c>
      <c r="PCN114" s="632" t="e">
        <f>(IF(PCN47-#REF!&lt;0,0,PCN47-#REF!)+#REF!)*1.21+IF($D$5="Koncesija",-PCN63*0.21,0)</f>
        <v>#REF!</v>
      </c>
      <c r="PCO114" s="632" t="e">
        <f>(IF(PCO47-#REF!&lt;0,0,PCO47-#REF!)+#REF!)*1.21+IF($D$5="Koncesija",-PCO63*0.21,0)</f>
        <v>#REF!</v>
      </c>
      <c r="PCP114" s="632" t="e">
        <f>(IF(PCP47-#REF!&lt;0,0,PCP47-#REF!)+#REF!)*1.21+IF($D$5="Koncesija",-PCP63*0.21,0)</f>
        <v>#REF!</v>
      </c>
      <c r="PCQ114" s="632" t="e">
        <f>(IF(PCQ47-#REF!&lt;0,0,PCQ47-#REF!)+#REF!)*1.21+IF($D$5="Koncesija",-PCQ63*0.21,0)</f>
        <v>#REF!</v>
      </c>
      <c r="PCR114" s="632" t="e">
        <f>(IF(PCR47-#REF!&lt;0,0,PCR47-#REF!)+#REF!)*1.21+IF($D$5="Koncesija",-PCR63*0.21,0)</f>
        <v>#REF!</v>
      </c>
      <c r="PCS114" s="632" t="e">
        <f>(IF(PCS47-#REF!&lt;0,0,PCS47-#REF!)+#REF!)*1.21+IF($D$5="Koncesija",-PCS63*0.21,0)</f>
        <v>#REF!</v>
      </c>
      <c r="PCT114" s="632" t="e">
        <f>(IF(PCT47-#REF!&lt;0,0,PCT47-#REF!)+#REF!)*1.21+IF($D$5="Koncesija",-PCT63*0.21,0)</f>
        <v>#REF!</v>
      </c>
      <c r="PCU114" s="632" t="e">
        <f>(IF(PCU47-#REF!&lt;0,0,PCU47-#REF!)+#REF!)*1.21+IF($D$5="Koncesija",-PCU63*0.21,0)</f>
        <v>#REF!</v>
      </c>
      <c r="PCV114" s="632" t="e">
        <f>(IF(PCV47-#REF!&lt;0,0,PCV47-#REF!)+#REF!)*1.21+IF($D$5="Koncesija",-PCV63*0.21,0)</f>
        <v>#REF!</v>
      </c>
      <c r="PCW114" s="632" t="e">
        <f>(IF(PCW47-#REF!&lt;0,0,PCW47-#REF!)+#REF!)*1.21+IF($D$5="Koncesija",-PCW63*0.21,0)</f>
        <v>#REF!</v>
      </c>
      <c r="PCX114" s="632" t="e">
        <f>(IF(PCX47-#REF!&lt;0,0,PCX47-#REF!)+#REF!)*1.21+IF($D$5="Koncesija",-PCX63*0.21,0)</f>
        <v>#REF!</v>
      </c>
      <c r="PCY114" s="632" t="e">
        <f>(IF(PCY47-#REF!&lt;0,0,PCY47-#REF!)+#REF!)*1.21+IF($D$5="Koncesija",-PCY63*0.21,0)</f>
        <v>#REF!</v>
      </c>
      <c r="PCZ114" s="632" t="e">
        <f>(IF(PCZ47-#REF!&lt;0,0,PCZ47-#REF!)+#REF!)*1.21+IF($D$5="Koncesija",-PCZ63*0.21,0)</f>
        <v>#REF!</v>
      </c>
      <c r="PDA114" s="632" t="e">
        <f>(IF(PDA47-#REF!&lt;0,0,PDA47-#REF!)+#REF!)*1.21+IF($D$5="Koncesija",-PDA63*0.21,0)</f>
        <v>#REF!</v>
      </c>
      <c r="PDB114" s="632" t="e">
        <f>(IF(PDB47-#REF!&lt;0,0,PDB47-#REF!)+#REF!)*1.21+IF($D$5="Koncesija",-PDB63*0.21,0)</f>
        <v>#REF!</v>
      </c>
      <c r="PDC114" s="632" t="e">
        <f>(IF(PDC47-#REF!&lt;0,0,PDC47-#REF!)+#REF!)*1.21+IF($D$5="Koncesija",-PDC63*0.21,0)</f>
        <v>#REF!</v>
      </c>
      <c r="PDD114" s="632" t="e">
        <f>(IF(PDD47-#REF!&lt;0,0,PDD47-#REF!)+#REF!)*1.21+IF($D$5="Koncesija",-PDD63*0.21,0)</f>
        <v>#REF!</v>
      </c>
      <c r="PDE114" s="632" t="e">
        <f>(IF(PDE47-#REF!&lt;0,0,PDE47-#REF!)+#REF!)*1.21+IF($D$5="Koncesija",-PDE63*0.21,0)</f>
        <v>#REF!</v>
      </c>
      <c r="PDF114" s="632" t="e">
        <f>(IF(PDF47-#REF!&lt;0,0,PDF47-#REF!)+#REF!)*1.21+IF($D$5="Koncesija",-PDF63*0.21,0)</f>
        <v>#REF!</v>
      </c>
      <c r="PDG114" s="632" t="e">
        <f>(IF(PDG47-#REF!&lt;0,0,PDG47-#REF!)+#REF!)*1.21+IF($D$5="Koncesija",-PDG63*0.21,0)</f>
        <v>#REF!</v>
      </c>
      <c r="PDH114" s="632" t="e">
        <f>(IF(PDH47-#REF!&lt;0,0,PDH47-#REF!)+#REF!)*1.21+IF($D$5="Koncesija",-PDH63*0.21,0)</f>
        <v>#REF!</v>
      </c>
      <c r="PDI114" s="632" t="e">
        <f>(IF(PDI47-#REF!&lt;0,0,PDI47-#REF!)+#REF!)*1.21+IF($D$5="Koncesija",-PDI63*0.21,0)</f>
        <v>#REF!</v>
      </c>
      <c r="PDJ114" s="632" t="e">
        <f>(IF(PDJ47-#REF!&lt;0,0,PDJ47-#REF!)+#REF!)*1.21+IF($D$5="Koncesija",-PDJ63*0.21,0)</f>
        <v>#REF!</v>
      </c>
      <c r="PDK114" s="632" t="e">
        <f>(IF(PDK47-#REF!&lt;0,0,PDK47-#REF!)+#REF!)*1.21+IF($D$5="Koncesija",-PDK63*0.21,0)</f>
        <v>#REF!</v>
      </c>
      <c r="PDL114" s="632" t="e">
        <f>(IF(PDL47-#REF!&lt;0,0,PDL47-#REF!)+#REF!)*1.21+IF($D$5="Koncesija",-PDL63*0.21,0)</f>
        <v>#REF!</v>
      </c>
      <c r="PDM114" s="632" t="e">
        <f>(IF(PDM47-#REF!&lt;0,0,PDM47-#REF!)+#REF!)*1.21+IF($D$5="Koncesija",-PDM63*0.21,0)</f>
        <v>#REF!</v>
      </c>
      <c r="PDN114" s="632" t="e">
        <f>(IF(PDN47-#REF!&lt;0,0,PDN47-#REF!)+#REF!)*1.21+IF($D$5="Koncesija",-PDN63*0.21,0)</f>
        <v>#REF!</v>
      </c>
      <c r="PDO114" s="632" t="e">
        <f>(IF(PDO47-#REF!&lt;0,0,PDO47-#REF!)+#REF!)*1.21+IF($D$5="Koncesija",-PDO63*0.21,0)</f>
        <v>#REF!</v>
      </c>
      <c r="PDP114" s="632" t="e">
        <f>(IF(PDP47-#REF!&lt;0,0,PDP47-#REF!)+#REF!)*1.21+IF($D$5="Koncesija",-PDP63*0.21,0)</f>
        <v>#REF!</v>
      </c>
      <c r="PDQ114" s="632" t="e">
        <f>(IF(PDQ47-#REF!&lt;0,0,PDQ47-#REF!)+#REF!)*1.21+IF($D$5="Koncesija",-PDQ63*0.21,0)</f>
        <v>#REF!</v>
      </c>
      <c r="PDR114" s="632" t="e">
        <f>(IF(PDR47-#REF!&lt;0,0,PDR47-#REF!)+#REF!)*1.21+IF($D$5="Koncesija",-PDR63*0.21,0)</f>
        <v>#REF!</v>
      </c>
      <c r="PDS114" s="632" t="e">
        <f>(IF(PDS47-#REF!&lt;0,0,PDS47-#REF!)+#REF!)*1.21+IF($D$5="Koncesija",-PDS63*0.21,0)</f>
        <v>#REF!</v>
      </c>
      <c r="PDT114" s="632" t="e">
        <f>(IF(PDT47-#REF!&lt;0,0,PDT47-#REF!)+#REF!)*1.21+IF($D$5="Koncesija",-PDT63*0.21,0)</f>
        <v>#REF!</v>
      </c>
      <c r="PDU114" s="632" t="e">
        <f>(IF(PDU47-#REF!&lt;0,0,PDU47-#REF!)+#REF!)*1.21+IF($D$5="Koncesija",-PDU63*0.21,0)</f>
        <v>#REF!</v>
      </c>
      <c r="PDV114" s="632" t="e">
        <f>(IF(PDV47-#REF!&lt;0,0,PDV47-#REF!)+#REF!)*1.21+IF($D$5="Koncesija",-PDV63*0.21,0)</f>
        <v>#REF!</v>
      </c>
      <c r="PDW114" s="632" t="e">
        <f>(IF(PDW47-#REF!&lt;0,0,PDW47-#REF!)+#REF!)*1.21+IF($D$5="Koncesija",-PDW63*0.21,0)</f>
        <v>#REF!</v>
      </c>
      <c r="PDX114" s="632" t="e">
        <f>(IF(PDX47-#REF!&lt;0,0,PDX47-#REF!)+#REF!)*1.21+IF($D$5="Koncesija",-PDX63*0.21,0)</f>
        <v>#REF!</v>
      </c>
      <c r="PDY114" s="632" t="e">
        <f>(IF(PDY47-#REF!&lt;0,0,PDY47-#REF!)+#REF!)*1.21+IF($D$5="Koncesija",-PDY63*0.21,0)</f>
        <v>#REF!</v>
      </c>
      <c r="PDZ114" s="632" t="e">
        <f>(IF(PDZ47-#REF!&lt;0,0,PDZ47-#REF!)+#REF!)*1.21+IF($D$5="Koncesija",-PDZ63*0.21,0)</f>
        <v>#REF!</v>
      </c>
      <c r="PEA114" s="632" t="e">
        <f>(IF(PEA47-#REF!&lt;0,0,PEA47-#REF!)+#REF!)*1.21+IF($D$5="Koncesija",-PEA63*0.21,0)</f>
        <v>#REF!</v>
      </c>
      <c r="PEB114" s="632" t="e">
        <f>(IF(PEB47-#REF!&lt;0,0,PEB47-#REF!)+#REF!)*1.21+IF($D$5="Koncesija",-PEB63*0.21,0)</f>
        <v>#REF!</v>
      </c>
      <c r="PEC114" s="632" t="e">
        <f>(IF(PEC47-#REF!&lt;0,0,PEC47-#REF!)+#REF!)*1.21+IF($D$5="Koncesija",-PEC63*0.21,0)</f>
        <v>#REF!</v>
      </c>
      <c r="PED114" s="632" t="e">
        <f>(IF(PED47-#REF!&lt;0,0,PED47-#REF!)+#REF!)*1.21+IF($D$5="Koncesija",-PED63*0.21,0)</f>
        <v>#REF!</v>
      </c>
      <c r="PEE114" s="632" t="e">
        <f>(IF(PEE47-#REF!&lt;0,0,PEE47-#REF!)+#REF!)*1.21+IF($D$5="Koncesija",-PEE63*0.21,0)</f>
        <v>#REF!</v>
      </c>
      <c r="PEF114" s="632" t="e">
        <f>(IF(PEF47-#REF!&lt;0,0,PEF47-#REF!)+#REF!)*1.21+IF($D$5="Koncesija",-PEF63*0.21,0)</f>
        <v>#REF!</v>
      </c>
      <c r="PEG114" s="632" t="e">
        <f>(IF(PEG47-#REF!&lt;0,0,PEG47-#REF!)+#REF!)*1.21+IF($D$5="Koncesija",-PEG63*0.21,0)</f>
        <v>#REF!</v>
      </c>
      <c r="PEH114" s="632" t="e">
        <f>(IF(PEH47-#REF!&lt;0,0,PEH47-#REF!)+#REF!)*1.21+IF($D$5="Koncesija",-PEH63*0.21,0)</f>
        <v>#REF!</v>
      </c>
      <c r="PEI114" s="632" t="e">
        <f>(IF(PEI47-#REF!&lt;0,0,PEI47-#REF!)+#REF!)*1.21+IF($D$5="Koncesija",-PEI63*0.21,0)</f>
        <v>#REF!</v>
      </c>
      <c r="PEJ114" s="632" t="e">
        <f>(IF(PEJ47-#REF!&lt;0,0,PEJ47-#REF!)+#REF!)*1.21+IF($D$5="Koncesija",-PEJ63*0.21,0)</f>
        <v>#REF!</v>
      </c>
      <c r="PEK114" s="632" t="e">
        <f>(IF(PEK47-#REF!&lt;0,0,PEK47-#REF!)+#REF!)*1.21+IF($D$5="Koncesija",-PEK63*0.21,0)</f>
        <v>#REF!</v>
      </c>
      <c r="PEL114" s="632" t="e">
        <f>(IF(PEL47-#REF!&lt;0,0,PEL47-#REF!)+#REF!)*1.21+IF($D$5="Koncesija",-PEL63*0.21,0)</f>
        <v>#REF!</v>
      </c>
      <c r="PEM114" s="632" t="e">
        <f>(IF(PEM47-#REF!&lt;0,0,PEM47-#REF!)+#REF!)*1.21+IF($D$5="Koncesija",-PEM63*0.21,0)</f>
        <v>#REF!</v>
      </c>
      <c r="PEN114" s="632" t="e">
        <f>(IF(PEN47-#REF!&lt;0,0,PEN47-#REF!)+#REF!)*1.21+IF($D$5="Koncesija",-PEN63*0.21,0)</f>
        <v>#REF!</v>
      </c>
      <c r="PEO114" s="632" t="e">
        <f>(IF(PEO47-#REF!&lt;0,0,PEO47-#REF!)+#REF!)*1.21+IF($D$5="Koncesija",-PEO63*0.21,0)</f>
        <v>#REF!</v>
      </c>
      <c r="PEP114" s="632" t="e">
        <f>(IF(PEP47-#REF!&lt;0,0,PEP47-#REF!)+#REF!)*1.21+IF($D$5="Koncesija",-PEP63*0.21,0)</f>
        <v>#REF!</v>
      </c>
      <c r="PEQ114" s="632" t="e">
        <f>(IF(PEQ47-#REF!&lt;0,0,PEQ47-#REF!)+#REF!)*1.21+IF($D$5="Koncesija",-PEQ63*0.21,0)</f>
        <v>#REF!</v>
      </c>
      <c r="PER114" s="632" t="e">
        <f>(IF(PER47-#REF!&lt;0,0,PER47-#REF!)+#REF!)*1.21+IF($D$5="Koncesija",-PER63*0.21,0)</f>
        <v>#REF!</v>
      </c>
      <c r="PES114" s="632" t="e">
        <f>(IF(PES47-#REF!&lt;0,0,PES47-#REF!)+#REF!)*1.21+IF($D$5="Koncesija",-PES63*0.21,0)</f>
        <v>#REF!</v>
      </c>
      <c r="PET114" s="632" t="e">
        <f>(IF(PET47-#REF!&lt;0,0,PET47-#REF!)+#REF!)*1.21+IF($D$5="Koncesija",-PET63*0.21,0)</f>
        <v>#REF!</v>
      </c>
      <c r="PEU114" s="632" t="e">
        <f>(IF(PEU47-#REF!&lt;0,0,PEU47-#REF!)+#REF!)*1.21+IF($D$5="Koncesija",-PEU63*0.21,0)</f>
        <v>#REF!</v>
      </c>
      <c r="PEV114" s="632" t="e">
        <f>(IF(PEV47-#REF!&lt;0,0,PEV47-#REF!)+#REF!)*1.21+IF($D$5="Koncesija",-PEV63*0.21,0)</f>
        <v>#REF!</v>
      </c>
      <c r="PEW114" s="632" t="e">
        <f>(IF(PEW47-#REF!&lt;0,0,PEW47-#REF!)+#REF!)*1.21+IF($D$5="Koncesija",-PEW63*0.21,0)</f>
        <v>#REF!</v>
      </c>
      <c r="PEX114" s="632" t="e">
        <f>(IF(PEX47-#REF!&lt;0,0,PEX47-#REF!)+#REF!)*1.21+IF($D$5="Koncesija",-PEX63*0.21,0)</f>
        <v>#REF!</v>
      </c>
      <c r="PEY114" s="632" t="e">
        <f>(IF(PEY47-#REF!&lt;0,0,PEY47-#REF!)+#REF!)*1.21+IF($D$5="Koncesija",-PEY63*0.21,0)</f>
        <v>#REF!</v>
      </c>
      <c r="PEZ114" s="632" t="e">
        <f>(IF(PEZ47-#REF!&lt;0,0,PEZ47-#REF!)+#REF!)*1.21+IF($D$5="Koncesija",-PEZ63*0.21,0)</f>
        <v>#REF!</v>
      </c>
      <c r="PFA114" s="632" t="e">
        <f>(IF(PFA47-#REF!&lt;0,0,PFA47-#REF!)+#REF!)*1.21+IF($D$5="Koncesija",-PFA63*0.21,0)</f>
        <v>#REF!</v>
      </c>
      <c r="PFB114" s="632" t="e">
        <f>(IF(PFB47-#REF!&lt;0,0,PFB47-#REF!)+#REF!)*1.21+IF($D$5="Koncesija",-PFB63*0.21,0)</f>
        <v>#REF!</v>
      </c>
      <c r="PFC114" s="632" t="e">
        <f>(IF(PFC47-#REF!&lt;0,0,PFC47-#REF!)+#REF!)*1.21+IF($D$5="Koncesija",-PFC63*0.21,0)</f>
        <v>#REF!</v>
      </c>
      <c r="PFD114" s="632" t="e">
        <f>(IF(PFD47-#REF!&lt;0,0,PFD47-#REF!)+#REF!)*1.21+IF($D$5="Koncesija",-PFD63*0.21,0)</f>
        <v>#REF!</v>
      </c>
      <c r="PFE114" s="632" t="e">
        <f>(IF(PFE47-#REF!&lt;0,0,PFE47-#REF!)+#REF!)*1.21+IF($D$5="Koncesija",-PFE63*0.21,0)</f>
        <v>#REF!</v>
      </c>
      <c r="PFF114" s="632" t="e">
        <f>(IF(PFF47-#REF!&lt;0,0,PFF47-#REF!)+#REF!)*1.21+IF($D$5="Koncesija",-PFF63*0.21,0)</f>
        <v>#REF!</v>
      </c>
      <c r="PFG114" s="632" t="e">
        <f>(IF(PFG47-#REF!&lt;0,0,PFG47-#REF!)+#REF!)*1.21+IF($D$5="Koncesija",-PFG63*0.21,0)</f>
        <v>#REF!</v>
      </c>
      <c r="PFH114" s="632" t="e">
        <f>(IF(PFH47-#REF!&lt;0,0,PFH47-#REF!)+#REF!)*1.21+IF($D$5="Koncesija",-PFH63*0.21,0)</f>
        <v>#REF!</v>
      </c>
      <c r="PFI114" s="632" t="e">
        <f>(IF(PFI47-#REF!&lt;0,0,PFI47-#REF!)+#REF!)*1.21+IF($D$5="Koncesija",-PFI63*0.21,0)</f>
        <v>#REF!</v>
      </c>
      <c r="PFJ114" s="632" t="e">
        <f>(IF(PFJ47-#REF!&lt;0,0,PFJ47-#REF!)+#REF!)*1.21+IF($D$5="Koncesija",-PFJ63*0.21,0)</f>
        <v>#REF!</v>
      </c>
      <c r="PFK114" s="632" t="e">
        <f>(IF(PFK47-#REF!&lt;0,0,PFK47-#REF!)+#REF!)*1.21+IF($D$5="Koncesija",-PFK63*0.21,0)</f>
        <v>#REF!</v>
      </c>
      <c r="PFL114" s="632" t="e">
        <f>(IF(PFL47-#REF!&lt;0,0,PFL47-#REF!)+#REF!)*1.21+IF($D$5="Koncesija",-PFL63*0.21,0)</f>
        <v>#REF!</v>
      </c>
      <c r="PFM114" s="632" t="e">
        <f>(IF(PFM47-#REF!&lt;0,0,PFM47-#REF!)+#REF!)*1.21+IF($D$5="Koncesija",-PFM63*0.21,0)</f>
        <v>#REF!</v>
      </c>
      <c r="PFN114" s="632" t="e">
        <f>(IF(PFN47-#REF!&lt;0,0,PFN47-#REF!)+#REF!)*1.21+IF($D$5="Koncesija",-PFN63*0.21,0)</f>
        <v>#REF!</v>
      </c>
      <c r="PFO114" s="632" t="e">
        <f>(IF(PFO47-#REF!&lt;0,0,PFO47-#REF!)+#REF!)*1.21+IF($D$5="Koncesija",-PFO63*0.21,0)</f>
        <v>#REF!</v>
      </c>
      <c r="PFP114" s="632" t="e">
        <f>(IF(PFP47-#REF!&lt;0,0,PFP47-#REF!)+#REF!)*1.21+IF($D$5="Koncesija",-PFP63*0.21,0)</f>
        <v>#REF!</v>
      </c>
      <c r="PFQ114" s="632" t="e">
        <f>(IF(PFQ47-#REF!&lt;0,0,PFQ47-#REF!)+#REF!)*1.21+IF($D$5="Koncesija",-PFQ63*0.21,0)</f>
        <v>#REF!</v>
      </c>
      <c r="PFR114" s="632" t="e">
        <f>(IF(PFR47-#REF!&lt;0,0,PFR47-#REF!)+#REF!)*1.21+IF($D$5="Koncesija",-PFR63*0.21,0)</f>
        <v>#REF!</v>
      </c>
      <c r="PFS114" s="632" t="e">
        <f>(IF(PFS47-#REF!&lt;0,0,PFS47-#REF!)+#REF!)*1.21+IF($D$5="Koncesija",-PFS63*0.21,0)</f>
        <v>#REF!</v>
      </c>
      <c r="PFT114" s="632" t="e">
        <f>(IF(PFT47-#REF!&lt;0,0,PFT47-#REF!)+#REF!)*1.21+IF($D$5="Koncesija",-PFT63*0.21,0)</f>
        <v>#REF!</v>
      </c>
      <c r="PFU114" s="632" t="e">
        <f>(IF(PFU47-#REF!&lt;0,0,PFU47-#REF!)+#REF!)*1.21+IF($D$5="Koncesija",-PFU63*0.21,0)</f>
        <v>#REF!</v>
      </c>
      <c r="PFV114" s="632" t="e">
        <f>(IF(PFV47-#REF!&lt;0,0,PFV47-#REF!)+#REF!)*1.21+IF($D$5="Koncesija",-PFV63*0.21,0)</f>
        <v>#REF!</v>
      </c>
      <c r="PFW114" s="632" t="e">
        <f>(IF(PFW47-#REF!&lt;0,0,PFW47-#REF!)+#REF!)*1.21+IF($D$5="Koncesija",-PFW63*0.21,0)</f>
        <v>#REF!</v>
      </c>
      <c r="PFX114" s="632" t="e">
        <f>(IF(PFX47-#REF!&lt;0,0,PFX47-#REF!)+#REF!)*1.21+IF($D$5="Koncesija",-PFX63*0.21,0)</f>
        <v>#REF!</v>
      </c>
      <c r="PFY114" s="632" t="e">
        <f>(IF(PFY47-#REF!&lt;0,0,PFY47-#REF!)+#REF!)*1.21+IF($D$5="Koncesija",-PFY63*0.21,0)</f>
        <v>#REF!</v>
      </c>
      <c r="PFZ114" s="632" t="e">
        <f>(IF(PFZ47-#REF!&lt;0,0,PFZ47-#REF!)+#REF!)*1.21+IF($D$5="Koncesija",-PFZ63*0.21,0)</f>
        <v>#REF!</v>
      </c>
      <c r="PGA114" s="632" t="e">
        <f>(IF(PGA47-#REF!&lt;0,0,PGA47-#REF!)+#REF!)*1.21+IF($D$5="Koncesija",-PGA63*0.21,0)</f>
        <v>#REF!</v>
      </c>
      <c r="PGB114" s="632" t="e">
        <f>(IF(PGB47-#REF!&lt;0,0,PGB47-#REF!)+#REF!)*1.21+IF($D$5="Koncesija",-PGB63*0.21,0)</f>
        <v>#REF!</v>
      </c>
      <c r="PGC114" s="632" t="e">
        <f>(IF(PGC47-#REF!&lt;0,0,PGC47-#REF!)+#REF!)*1.21+IF($D$5="Koncesija",-PGC63*0.21,0)</f>
        <v>#REF!</v>
      </c>
      <c r="PGD114" s="632" t="e">
        <f>(IF(PGD47-#REF!&lt;0,0,PGD47-#REF!)+#REF!)*1.21+IF($D$5="Koncesija",-PGD63*0.21,0)</f>
        <v>#REF!</v>
      </c>
      <c r="PGE114" s="632" t="e">
        <f>(IF(PGE47-#REF!&lt;0,0,PGE47-#REF!)+#REF!)*1.21+IF($D$5="Koncesija",-PGE63*0.21,0)</f>
        <v>#REF!</v>
      </c>
      <c r="PGF114" s="632" t="e">
        <f>(IF(PGF47-#REF!&lt;0,0,PGF47-#REF!)+#REF!)*1.21+IF($D$5="Koncesija",-PGF63*0.21,0)</f>
        <v>#REF!</v>
      </c>
      <c r="PGG114" s="632" t="e">
        <f>(IF(PGG47-#REF!&lt;0,0,PGG47-#REF!)+#REF!)*1.21+IF($D$5="Koncesija",-PGG63*0.21,0)</f>
        <v>#REF!</v>
      </c>
      <c r="PGH114" s="632" t="e">
        <f>(IF(PGH47-#REF!&lt;0,0,PGH47-#REF!)+#REF!)*1.21+IF($D$5="Koncesija",-PGH63*0.21,0)</f>
        <v>#REF!</v>
      </c>
      <c r="PGI114" s="632" t="e">
        <f>(IF(PGI47-#REF!&lt;0,0,PGI47-#REF!)+#REF!)*1.21+IF($D$5="Koncesija",-PGI63*0.21,0)</f>
        <v>#REF!</v>
      </c>
      <c r="PGJ114" s="632" t="e">
        <f>(IF(PGJ47-#REF!&lt;0,0,PGJ47-#REF!)+#REF!)*1.21+IF($D$5="Koncesija",-PGJ63*0.21,0)</f>
        <v>#REF!</v>
      </c>
      <c r="PGK114" s="632" t="e">
        <f>(IF(PGK47-#REF!&lt;0,0,PGK47-#REF!)+#REF!)*1.21+IF($D$5="Koncesija",-PGK63*0.21,0)</f>
        <v>#REF!</v>
      </c>
      <c r="PGL114" s="632" t="e">
        <f>(IF(PGL47-#REF!&lt;0,0,PGL47-#REF!)+#REF!)*1.21+IF($D$5="Koncesija",-PGL63*0.21,0)</f>
        <v>#REF!</v>
      </c>
      <c r="PGM114" s="632" t="e">
        <f>(IF(PGM47-#REF!&lt;0,0,PGM47-#REF!)+#REF!)*1.21+IF($D$5="Koncesija",-PGM63*0.21,0)</f>
        <v>#REF!</v>
      </c>
      <c r="PGN114" s="632" t="e">
        <f>(IF(PGN47-#REF!&lt;0,0,PGN47-#REF!)+#REF!)*1.21+IF($D$5="Koncesija",-PGN63*0.21,0)</f>
        <v>#REF!</v>
      </c>
      <c r="PGO114" s="632" t="e">
        <f>(IF(PGO47-#REF!&lt;0,0,PGO47-#REF!)+#REF!)*1.21+IF($D$5="Koncesija",-PGO63*0.21,0)</f>
        <v>#REF!</v>
      </c>
      <c r="PGP114" s="632" t="e">
        <f>(IF(PGP47-#REF!&lt;0,0,PGP47-#REF!)+#REF!)*1.21+IF($D$5="Koncesija",-PGP63*0.21,0)</f>
        <v>#REF!</v>
      </c>
      <c r="PGQ114" s="632" t="e">
        <f>(IF(PGQ47-#REF!&lt;0,0,PGQ47-#REF!)+#REF!)*1.21+IF($D$5="Koncesija",-PGQ63*0.21,0)</f>
        <v>#REF!</v>
      </c>
      <c r="PGR114" s="632" t="e">
        <f>(IF(PGR47-#REF!&lt;0,0,PGR47-#REF!)+#REF!)*1.21+IF($D$5="Koncesija",-PGR63*0.21,0)</f>
        <v>#REF!</v>
      </c>
      <c r="PGS114" s="632" t="e">
        <f>(IF(PGS47-#REF!&lt;0,0,PGS47-#REF!)+#REF!)*1.21+IF($D$5="Koncesija",-PGS63*0.21,0)</f>
        <v>#REF!</v>
      </c>
      <c r="PGT114" s="632" t="e">
        <f>(IF(PGT47-#REF!&lt;0,0,PGT47-#REF!)+#REF!)*1.21+IF($D$5="Koncesija",-PGT63*0.21,0)</f>
        <v>#REF!</v>
      </c>
      <c r="PGU114" s="632" t="e">
        <f>(IF(PGU47-#REF!&lt;0,0,PGU47-#REF!)+#REF!)*1.21+IF($D$5="Koncesija",-PGU63*0.21,0)</f>
        <v>#REF!</v>
      </c>
      <c r="PGV114" s="632" t="e">
        <f>(IF(PGV47-#REF!&lt;0,0,PGV47-#REF!)+#REF!)*1.21+IF($D$5="Koncesija",-PGV63*0.21,0)</f>
        <v>#REF!</v>
      </c>
      <c r="PGW114" s="632" t="e">
        <f>(IF(PGW47-#REF!&lt;0,0,PGW47-#REF!)+#REF!)*1.21+IF($D$5="Koncesija",-PGW63*0.21,0)</f>
        <v>#REF!</v>
      </c>
      <c r="PGX114" s="632" t="e">
        <f>(IF(PGX47-#REF!&lt;0,0,PGX47-#REF!)+#REF!)*1.21+IF($D$5="Koncesija",-PGX63*0.21,0)</f>
        <v>#REF!</v>
      </c>
      <c r="PGY114" s="632" t="e">
        <f>(IF(PGY47-#REF!&lt;0,0,PGY47-#REF!)+#REF!)*1.21+IF($D$5="Koncesija",-PGY63*0.21,0)</f>
        <v>#REF!</v>
      </c>
      <c r="PGZ114" s="632" t="e">
        <f>(IF(PGZ47-#REF!&lt;0,0,PGZ47-#REF!)+#REF!)*1.21+IF($D$5="Koncesija",-PGZ63*0.21,0)</f>
        <v>#REF!</v>
      </c>
      <c r="PHA114" s="632" t="e">
        <f>(IF(PHA47-#REF!&lt;0,0,PHA47-#REF!)+#REF!)*1.21+IF($D$5="Koncesija",-PHA63*0.21,0)</f>
        <v>#REF!</v>
      </c>
      <c r="PHB114" s="632" t="e">
        <f>(IF(PHB47-#REF!&lt;0,0,PHB47-#REF!)+#REF!)*1.21+IF($D$5="Koncesija",-PHB63*0.21,0)</f>
        <v>#REF!</v>
      </c>
      <c r="PHC114" s="632" t="e">
        <f>(IF(PHC47-#REF!&lt;0,0,PHC47-#REF!)+#REF!)*1.21+IF($D$5="Koncesija",-PHC63*0.21,0)</f>
        <v>#REF!</v>
      </c>
      <c r="PHD114" s="632" t="e">
        <f>(IF(PHD47-#REF!&lt;0,0,PHD47-#REF!)+#REF!)*1.21+IF($D$5="Koncesija",-PHD63*0.21,0)</f>
        <v>#REF!</v>
      </c>
      <c r="PHE114" s="632" t="e">
        <f>(IF(PHE47-#REF!&lt;0,0,PHE47-#REF!)+#REF!)*1.21+IF($D$5="Koncesija",-PHE63*0.21,0)</f>
        <v>#REF!</v>
      </c>
      <c r="PHF114" s="632" t="e">
        <f>(IF(PHF47-#REF!&lt;0,0,PHF47-#REF!)+#REF!)*1.21+IF($D$5="Koncesija",-PHF63*0.21,0)</f>
        <v>#REF!</v>
      </c>
      <c r="PHG114" s="632" t="e">
        <f>(IF(PHG47-#REF!&lt;0,0,PHG47-#REF!)+#REF!)*1.21+IF($D$5="Koncesija",-PHG63*0.21,0)</f>
        <v>#REF!</v>
      </c>
      <c r="PHH114" s="632" t="e">
        <f>(IF(PHH47-#REF!&lt;0,0,PHH47-#REF!)+#REF!)*1.21+IF($D$5="Koncesija",-PHH63*0.21,0)</f>
        <v>#REF!</v>
      </c>
      <c r="PHI114" s="632" t="e">
        <f>(IF(PHI47-#REF!&lt;0,0,PHI47-#REF!)+#REF!)*1.21+IF($D$5="Koncesija",-PHI63*0.21,0)</f>
        <v>#REF!</v>
      </c>
      <c r="PHJ114" s="632" t="e">
        <f>(IF(PHJ47-#REF!&lt;0,0,PHJ47-#REF!)+#REF!)*1.21+IF($D$5="Koncesija",-PHJ63*0.21,0)</f>
        <v>#REF!</v>
      </c>
      <c r="PHK114" s="632" t="e">
        <f>(IF(PHK47-#REF!&lt;0,0,PHK47-#REF!)+#REF!)*1.21+IF($D$5="Koncesija",-PHK63*0.21,0)</f>
        <v>#REF!</v>
      </c>
      <c r="PHL114" s="632" t="e">
        <f>(IF(PHL47-#REF!&lt;0,0,PHL47-#REF!)+#REF!)*1.21+IF($D$5="Koncesija",-PHL63*0.21,0)</f>
        <v>#REF!</v>
      </c>
      <c r="PHM114" s="632" t="e">
        <f>(IF(PHM47-#REF!&lt;0,0,PHM47-#REF!)+#REF!)*1.21+IF($D$5="Koncesija",-PHM63*0.21,0)</f>
        <v>#REF!</v>
      </c>
      <c r="PHN114" s="632" t="e">
        <f>(IF(PHN47-#REF!&lt;0,0,PHN47-#REF!)+#REF!)*1.21+IF($D$5="Koncesija",-PHN63*0.21,0)</f>
        <v>#REF!</v>
      </c>
      <c r="PHO114" s="632" t="e">
        <f>(IF(PHO47-#REF!&lt;0,0,PHO47-#REF!)+#REF!)*1.21+IF($D$5="Koncesija",-PHO63*0.21,0)</f>
        <v>#REF!</v>
      </c>
      <c r="PHP114" s="632" t="e">
        <f>(IF(PHP47-#REF!&lt;0,0,PHP47-#REF!)+#REF!)*1.21+IF($D$5="Koncesija",-PHP63*0.21,0)</f>
        <v>#REF!</v>
      </c>
      <c r="PHQ114" s="632" t="e">
        <f>(IF(PHQ47-#REF!&lt;0,0,PHQ47-#REF!)+#REF!)*1.21+IF($D$5="Koncesija",-PHQ63*0.21,0)</f>
        <v>#REF!</v>
      </c>
      <c r="PHR114" s="632" t="e">
        <f>(IF(PHR47-#REF!&lt;0,0,PHR47-#REF!)+#REF!)*1.21+IF($D$5="Koncesija",-PHR63*0.21,0)</f>
        <v>#REF!</v>
      </c>
      <c r="PHS114" s="632" t="e">
        <f>(IF(PHS47-#REF!&lt;0,0,PHS47-#REF!)+#REF!)*1.21+IF($D$5="Koncesija",-PHS63*0.21,0)</f>
        <v>#REF!</v>
      </c>
      <c r="PHT114" s="632" t="e">
        <f>(IF(PHT47-#REF!&lt;0,0,PHT47-#REF!)+#REF!)*1.21+IF($D$5="Koncesija",-PHT63*0.21,0)</f>
        <v>#REF!</v>
      </c>
      <c r="PHU114" s="632" t="e">
        <f>(IF(PHU47-#REF!&lt;0,0,PHU47-#REF!)+#REF!)*1.21+IF($D$5="Koncesija",-PHU63*0.21,0)</f>
        <v>#REF!</v>
      </c>
      <c r="PHV114" s="632" t="e">
        <f>(IF(PHV47-#REF!&lt;0,0,PHV47-#REF!)+#REF!)*1.21+IF($D$5="Koncesija",-PHV63*0.21,0)</f>
        <v>#REF!</v>
      </c>
      <c r="PHW114" s="632" t="e">
        <f>(IF(PHW47-#REF!&lt;0,0,PHW47-#REF!)+#REF!)*1.21+IF($D$5="Koncesija",-PHW63*0.21,0)</f>
        <v>#REF!</v>
      </c>
      <c r="PHX114" s="632" t="e">
        <f>(IF(PHX47-#REF!&lt;0,0,PHX47-#REF!)+#REF!)*1.21+IF($D$5="Koncesija",-PHX63*0.21,0)</f>
        <v>#REF!</v>
      </c>
      <c r="PHY114" s="632" t="e">
        <f>(IF(PHY47-#REF!&lt;0,0,PHY47-#REF!)+#REF!)*1.21+IF($D$5="Koncesija",-PHY63*0.21,0)</f>
        <v>#REF!</v>
      </c>
      <c r="PHZ114" s="632" t="e">
        <f>(IF(PHZ47-#REF!&lt;0,0,PHZ47-#REF!)+#REF!)*1.21+IF($D$5="Koncesija",-PHZ63*0.21,0)</f>
        <v>#REF!</v>
      </c>
      <c r="PIA114" s="632" t="e">
        <f>(IF(PIA47-#REF!&lt;0,0,PIA47-#REF!)+#REF!)*1.21+IF($D$5="Koncesija",-PIA63*0.21,0)</f>
        <v>#REF!</v>
      </c>
      <c r="PIB114" s="632" t="e">
        <f>(IF(PIB47-#REF!&lt;0,0,PIB47-#REF!)+#REF!)*1.21+IF($D$5="Koncesija",-PIB63*0.21,0)</f>
        <v>#REF!</v>
      </c>
      <c r="PIC114" s="632" t="e">
        <f>(IF(PIC47-#REF!&lt;0,0,PIC47-#REF!)+#REF!)*1.21+IF($D$5="Koncesija",-PIC63*0.21,0)</f>
        <v>#REF!</v>
      </c>
      <c r="PID114" s="632" t="e">
        <f>(IF(PID47-#REF!&lt;0,0,PID47-#REF!)+#REF!)*1.21+IF($D$5="Koncesija",-PID63*0.21,0)</f>
        <v>#REF!</v>
      </c>
      <c r="PIE114" s="632" t="e">
        <f>(IF(PIE47-#REF!&lt;0,0,PIE47-#REF!)+#REF!)*1.21+IF($D$5="Koncesija",-PIE63*0.21,0)</f>
        <v>#REF!</v>
      </c>
      <c r="PIF114" s="632" t="e">
        <f>(IF(PIF47-#REF!&lt;0,0,PIF47-#REF!)+#REF!)*1.21+IF($D$5="Koncesija",-PIF63*0.21,0)</f>
        <v>#REF!</v>
      </c>
      <c r="PIG114" s="632" t="e">
        <f>(IF(PIG47-#REF!&lt;0,0,PIG47-#REF!)+#REF!)*1.21+IF($D$5="Koncesija",-PIG63*0.21,0)</f>
        <v>#REF!</v>
      </c>
      <c r="PIH114" s="632" t="e">
        <f>(IF(PIH47-#REF!&lt;0,0,PIH47-#REF!)+#REF!)*1.21+IF($D$5="Koncesija",-PIH63*0.21,0)</f>
        <v>#REF!</v>
      </c>
      <c r="PII114" s="632" t="e">
        <f>(IF(PII47-#REF!&lt;0,0,PII47-#REF!)+#REF!)*1.21+IF($D$5="Koncesija",-PII63*0.21,0)</f>
        <v>#REF!</v>
      </c>
      <c r="PIJ114" s="632" t="e">
        <f>(IF(PIJ47-#REF!&lt;0,0,PIJ47-#REF!)+#REF!)*1.21+IF($D$5="Koncesija",-PIJ63*0.21,0)</f>
        <v>#REF!</v>
      </c>
      <c r="PIK114" s="632" t="e">
        <f>(IF(PIK47-#REF!&lt;0,0,PIK47-#REF!)+#REF!)*1.21+IF($D$5="Koncesija",-PIK63*0.21,0)</f>
        <v>#REF!</v>
      </c>
      <c r="PIL114" s="632" t="e">
        <f>(IF(PIL47-#REF!&lt;0,0,PIL47-#REF!)+#REF!)*1.21+IF($D$5="Koncesija",-PIL63*0.21,0)</f>
        <v>#REF!</v>
      </c>
      <c r="PIM114" s="632" t="e">
        <f>(IF(PIM47-#REF!&lt;0,0,PIM47-#REF!)+#REF!)*1.21+IF($D$5="Koncesija",-PIM63*0.21,0)</f>
        <v>#REF!</v>
      </c>
      <c r="PIN114" s="632" t="e">
        <f>(IF(PIN47-#REF!&lt;0,0,PIN47-#REF!)+#REF!)*1.21+IF($D$5="Koncesija",-PIN63*0.21,0)</f>
        <v>#REF!</v>
      </c>
      <c r="PIO114" s="632" t="e">
        <f>(IF(PIO47-#REF!&lt;0,0,PIO47-#REF!)+#REF!)*1.21+IF($D$5="Koncesija",-PIO63*0.21,0)</f>
        <v>#REF!</v>
      </c>
      <c r="PIP114" s="632" t="e">
        <f>(IF(PIP47-#REF!&lt;0,0,PIP47-#REF!)+#REF!)*1.21+IF($D$5="Koncesija",-PIP63*0.21,0)</f>
        <v>#REF!</v>
      </c>
      <c r="PIQ114" s="632" t="e">
        <f>(IF(PIQ47-#REF!&lt;0,0,PIQ47-#REF!)+#REF!)*1.21+IF($D$5="Koncesija",-PIQ63*0.21,0)</f>
        <v>#REF!</v>
      </c>
      <c r="PIR114" s="632" t="e">
        <f>(IF(PIR47-#REF!&lt;0,0,PIR47-#REF!)+#REF!)*1.21+IF($D$5="Koncesija",-PIR63*0.21,0)</f>
        <v>#REF!</v>
      </c>
      <c r="PIS114" s="632" t="e">
        <f>(IF(PIS47-#REF!&lt;0,0,PIS47-#REF!)+#REF!)*1.21+IF($D$5="Koncesija",-PIS63*0.21,0)</f>
        <v>#REF!</v>
      </c>
      <c r="PIT114" s="632" t="e">
        <f>(IF(PIT47-#REF!&lt;0,0,PIT47-#REF!)+#REF!)*1.21+IF($D$5="Koncesija",-PIT63*0.21,0)</f>
        <v>#REF!</v>
      </c>
      <c r="PIU114" s="632" t="e">
        <f>(IF(PIU47-#REF!&lt;0,0,PIU47-#REF!)+#REF!)*1.21+IF($D$5="Koncesija",-PIU63*0.21,0)</f>
        <v>#REF!</v>
      </c>
      <c r="PIV114" s="632" t="e">
        <f>(IF(PIV47-#REF!&lt;0,0,PIV47-#REF!)+#REF!)*1.21+IF($D$5="Koncesija",-PIV63*0.21,0)</f>
        <v>#REF!</v>
      </c>
      <c r="PIW114" s="632" t="e">
        <f>(IF(PIW47-#REF!&lt;0,0,PIW47-#REF!)+#REF!)*1.21+IF($D$5="Koncesija",-PIW63*0.21,0)</f>
        <v>#REF!</v>
      </c>
      <c r="PIX114" s="632" t="e">
        <f>(IF(PIX47-#REF!&lt;0,0,PIX47-#REF!)+#REF!)*1.21+IF($D$5="Koncesija",-PIX63*0.21,0)</f>
        <v>#REF!</v>
      </c>
      <c r="PIY114" s="632" t="e">
        <f>(IF(PIY47-#REF!&lt;0,0,PIY47-#REF!)+#REF!)*1.21+IF($D$5="Koncesija",-PIY63*0.21,0)</f>
        <v>#REF!</v>
      </c>
      <c r="PIZ114" s="632" t="e">
        <f>(IF(PIZ47-#REF!&lt;0,0,PIZ47-#REF!)+#REF!)*1.21+IF($D$5="Koncesija",-PIZ63*0.21,0)</f>
        <v>#REF!</v>
      </c>
      <c r="PJA114" s="632" t="e">
        <f>(IF(PJA47-#REF!&lt;0,0,PJA47-#REF!)+#REF!)*1.21+IF($D$5="Koncesija",-PJA63*0.21,0)</f>
        <v>#REF!</v>
      </c>
      <c r="PJB114" s="632" t="e">
        <f>(IF(PJB47-#REF!&lt;0,0,PJB47-#REF!)+#REF!)*1.21+IF($D$5="Koncesija",-PJB63*0.21,0)</f>
        <v>#REF!</v>
      </c>
      <c r="PJC114" s="632" t="e">
        <f>(IF(PJC47-#REF!&lt;0,0,PJC47-#REF!)+#REF!)*1.21+IF($D$5="Koncesija",-PJC63*0.21,0)</f>
        <v>#REF!</v>
      </c>
      <c r="PJD114" s="632" t="e">
        <f>(IF(PJD47-#REF!&lt;0,0,PJD47-#REF!)+#REF!)*1.21+IF($D$5="Koncesija",-PJD63*0.21,0)</f>
        <v>#REF!</v>
      </c>
      <c r="PJE114" s="632" t="e">
        <f>(IF(PJE47-#REF!&lt;0,0,PJE47-#REF!)+#REF!)*1.21+IF($D$5="Koncesija",-PJE63*0.21,0)</f>
        <v>#REF!</v>
      </c>
      <c r="PJF114" s="632" t="e">
        <f>(IF(PJF47-#REF!&lt;0,0,PJF47-#REF!)+#REF!)*1.21+IF($D$5="Koncesija",-PJF63*0.21,0)</f>
        <v>#REF!</v>
      </c>
      <c r="PJG114" s="632" t="e">
        <f>(IF(PJG47-#REF!&lt;0,0,PJG47-#REF!)+#REF!)*1.21+IF($D$5="Koncesija",-PJG63*0.21,0)</f>
        <v>#REF!</v>
      </c>
      <c r="PJH114" s="632" t="e">
        <f>(IF(PJH47-#REF!&lt;0,0,PJH47-#REF!)+#REF!)*1.21+IF($D$5="Koncesija",-PJH63*0.21,0)</f>
        <v>#REF!</v>
      </c>
      <c r="PJI114" s="632" t="e">
        <f>(IF(PJI47-#REF!&lt;0,0,PJI47-#REF!)+#REF!)*1.21+IF($D$5="Koncesija",-PJI63*0.21,0)</f>
        <v>#REF!</v>
      </c>
      <c r="PJJ114" s="632" t="e">
        <f>(IF(PJJ47-#REF!&lt;0,0,PJJ47-#REF!)+#REF!)*1.21+IF($D$5="Koncesija",-PJJ63*0.21,0)</f>
        <v>#REF!</v>
      </c>
      <c r="PJK114" s="632" t="e">
        <f>(IF(PJK47-#REF!&lt;0,0,PJK47-#REF!)+#REF!)*1.21+IF($D$5="Koncesija",-PJK63*0.21,0)</f>
        <v>#REF!</v>
      </c>
      <c r="PJL114" s="632" t="e">
        <f>(IF(PJL47-#REF!&lt;0,0,PJL47-#REF!)+#REF!)*1.21+IF($D$5="Koncesija",-PJL63*0.21,0)</f>
        <v>#REF!</v>
      </c>
      <c r="PJM114" s="632" t="e">
        <f>(IF(PJM47-#REF!&lt;0,0,PJM47-#REF!)+#REF!)*1.21+IF($D$5="Koncesija",-PJM63*0.21,0)</f>
        <v>#REF!</v>
      </c>
      <c r="PJN114" s="632" t="e">
        <f>(IF(PJN47-#REF!&lt;0,0,PJN47-#REF!)+#REF!)*1.21+IF($D$5="Koncesija",-PJN63*0.21,0)</f>
        <v>#REF!</v>
      </c>
      <c r="PJO114" s="632" t="e">
        <f>(IF(PJO47-#REF!&lt;0,0,PJO47-#REF!)+#REF!)*1.21+IF($D$5="Koncesija",-PJO63*0.21,0)</f>
        <v>#REF!</v>
      </c>
      <c r="PJP114" s="632" t="e">
        <f>(IF(PJP47-#REF!&lt;0,0,PJP47-#REF!)+#REF!)*1.21+IF($D$5="Koncesija",-PJP63*0.21,0)</f>
        <v>#REF!</v>
      </c>
      <c r="PJQ114" s="632" t="e">
        <f>(IF(PJQ47-#REF!&lt;0,0,PJQ47-#REF!)+#REF!)*1.21+IF($D$5="Koncesija",-PJQ63*0.21,0)</f>
        <v>#REF!</v>
      </c>
      <c r="PJR114" s="632" t="e">
        <f>(IF(PJR47-#REF!&lt;0,0,PJR47-#REF!)+#REF!)*1.21+IF($D$5="Koncesija",-PJR63*0.21,0)</f>
        <v>#REF!</v>
      </c>
      <c r="PJS114" s="632" t="e">
        <f>(IF(PJS47-#REF!&lt;0,0,PJS47-#REF!)+#REF!)*1.21+IF($D$5="Koncesija",-PJS63*0.21,0)</f>
        <v>#REF!</v>
      </c>
      <c r="PJT114" s="632" t="e">
        <f>(IF(PJT47-#REF!&lt;0,0,PJT47-#REF!)+#REF!)*1.21+IF($D$5="Koncesija",-PJT63*0.21,0)</f>
        <v>#REF!</v>
      </c>
      <c r="PJU114" s="632" t="e">
        <f>(IF(PJU47-#REF!&lt;0,0,PJU47-#REF!)+#REF!)*1.21+IF($D$5="Koncesija",-PJU63*0.21,0)</f>
        <v>#REF!</v>
      </c>
      <c r="PJV114" s="632" t="e">
        <f>(IF(PJV47-#REF!&lt;0,0,PJV47-#REF!)+#REF!)*1.21+IF($D$5="Koncesija",-PJV63*0.21,0)</f>
        <v>#REF!</v>
      </c>
      <c r="PJW114" s="632" t="e">
        <f>(IF(PJW47-#REF!&lt;0,0,PJW47-#REF!)+#REF!)*1.21+IF($D$5="Koncesija",-PJW63*0.21,0)</f>
        <v>#REF!</v>
      </c>
      <c r="PJX114" s="632" t="e">
        <f>(IF(PJX47-#REF!&lt;0,0,PJX47-#REF!)+#REF!)*1.21+IF($D$5="Koncesija",-PJX63*0.21,0)</f>
        <v>#REF!</v>
      </c>
      <c r="PJY114" s="632" t="e">
        <f>(IF(PJY47-#REF!&lt;0,0,PJY47-#REF!)+#REF!)*1.21+IF($D$5="Koncesija",-PJY63*0.21,0)</f>
        <v>#REF!</v>
      </c>
      <c r="PJZ114" s="632" t="e">
        <f>(IF(PJZ47-#REF!&lt;0,0,PJZ47-#REF!)+#REF!)*1.21+IF($D$5="Koncesija",-PJZ63*0.21,0)</f>
        <v>#REF!</v>
      </c>
      <c r="PKA114" s="632" t="e">
        <f>(IF(PKA47-#REF!&lt;0,0,PKA47-#REF!)+#REF!)*1.21+IF($D$5="Koncesija",-PKA63*0.21,0)</f>
        <v>#REF!</v>
      </c>
      <c r="PKB114" s="632" t="e">
        <f>(IF(PKB47-#REF!&lt;0,0,PKB47-#REF!)+#REF!)*1.21+IF($D$5="Koncesija",-PKB63*0.21,0)</f>
        <v>#REF!</v>
      </c>
      <c r="PKC114" s="632" t="e">
        <f>(IF(PKC47-#REF!&lt;0,0,PKC47-#REF!)+#REF!)*1.21+IF($D$5="Koncesija",-PKC63*0.21,0)</f>
        <v>#REF!</v>
      </c>
      <c r="PKD114" s="632" t="e">
        <f>(IF(PKD47-#REF!&lt;0,0,PKD47-#REF!)+#REF!)*1.21+IF($D$5="Koncesija",-PKD63*0.21,0)</f>
        <v>#REF!</v>
      </c>
      <c r="PKE114" s="632" t="e">
        <f>(IF(PKE47-#REF!&lt;0,0,PKE47-#REF!)+#REF!)*1.21+IF($D$5="Koncesija",-PKE63*0.21,0)</f>
        <v>#REF!</v>
      </c>
      <c r="PKF114" s="632" t="e">
        <f>(IF(PKF47-#REF!&lt;0,0,PKF47-#REF!)+#REF!)*1.21+IF($D$5="Koncesija",-PKF63*0.21,0)</f>
        <v>#REF!</v>
      </c>
      <c r="PKG114" s="632" t="e">
        <f>(IF(PKG47-#REF!&lt;0,0,PKG47-#REF!)+#REF!)*1.21+IF($D$5="Koncesija",-PKG63*0.21,0)</f>
        <v>#REF!</v>
      </c>
      <c r="PKH114" s="632" t="e">
        <f>(IF(PKH47-#REF!&lt;0,0,PKH47-#REF!)+#REF!)*1.21+IF($D$5="Koncesija",-PKH63*0.21,0)</f>
        <v>#REF!</v>
      </c>
      <c r="PKI114" s="632" t="e">
        <f>(IF(PKI47-#REF!&lt;0,0,PKI47-#REF!)+#REF!)*1.21+IF($D$5="Koncesija",-PKI63*0.21,0)</f>
        <v>#REF!</v>
      </c>
      <c r="PKJ114" s="632" t="e">
        <f>(IF(PKJ47-#REF!&lt;0,0,PKJ47-#REF!)+#REF!)*1.21+IF($D$5="Koncesija",-PKJ63*0.21,0)</f>
        <v>#REF!</v>
      </c>
      <c r="PKK114" s="632" t="e">
        <f>(IF(PKK47-#REF!&lt;0,0,PKK47-#REF!)+#REF!)*1.21+IF($D$5="Koncesija",-PKK63*0.21,0)</f>
        <v>#REF!</v>
      </c>
      <c r="PKL114" s="632" t="e">
        <f>(IF(PKL47-#REF!&lt;0,0,PKL47-#REF!)+#REF!)*1.21+IF($D$5="Koncesija",-PKL63*0.21,0)</f>
        <v>#REF!</v>
      </c>
      <c r="PKM114" s="632" t="e">
        <f>(IF(PKM47-#REF!&lt;0,0,PKM47-#REF!)+#REF!)*1.21+IF($D$5="Koncesija",-PKM63*0.21,0)</f>
        <v>#REF!</v>
      </c>
      <c r="PKN114" s="632" t="e">
        <f>(IF(PKN47-#REF!&lt;0,0,PKN47-#REF!)+#REF!)*1.21+IF($D$5="Koncesija",-PKN63*0.21,0)</f>
        <v>#REF!</v>
      </c>
      <c r="PKO114" s="632" t="e">
        <f>(IF(PKO47-#REF!&lt;0,0,PKO47-#REF!)+#REF!)*1.21+IF($D$5="Koncesija",-PKO63*0.21,0)</f>
        <v>#REF!</v>
      </c>
      <c r="PKP114" s="632" t="e">
        <f>(IF(PKP47-#REF!&lt;0,0,PKP47-#REF!)+#REF!)*1.21+IF($D$5="Koncesija",-PKP63*0.21,0)</f>
        <v>#REF!</v>
      </c>
      <c r="PKQ114" s="632" t="e">
        <f>(IF(PKQ47-#REF!&lt;0,0,PKQ47-#REF!)+#REF!)*1.21+IF($D$5="Koncesija",-PKQ63*0.21,0)</f>
        <v>#REF!</v>
      </c>
      <c r="PKR114" s="632" t="e">
        <f>(IF(PKR47-#REF!&lt;0,0,PKR47-#REF!)+#REF!)*1.21+IF($D$5="Koncesija",-PKR63*0.21,0)</f>
        <v>#REF!</v>
      </c>
      <c r="PKS114" s="632" t="e">
        <f>(IF(PKS47-#REF!&lt;0,0,PKS47-#REF!)+#REF!)*1.21+IF($D$5="Koncesija",-PKS63*0.21,0)</f>
        <v>#REF!</v>
      </c>
      <c r="PKT114" s="632" t="e">
        <f>(IF(PKT47-#REF!&lt;0,0,PKT47-#REF!)+#REF!)*1.21+IF($D$5="Koncesija",-PKT63*0.21,0)</f>
        <v>#REF!</v>
      </c>
      <c r="PKU114" s="632" t="e">
        <f>(IF(PKU47-#REF!&lt;0,0,PKU47-#REF!)+#REF!)*1.21+IF($D$5="Koncesija",-PKU63*0.21,0)</f>
        <v>#REF!</v>
      </c>
      <c r="PKV114" s="632" t="e">
        <f>(IF(PKV47-#REF!&lt;0,0,PKV47-#REF!)+#REF!)*1.21+IF($D$5="Koncesija",-PKV63*0.21,0)</f>
        <v>#REF!</v>
      </c>
      <c r="PKW114" s="632" t="e">
        <f>(IF(PKW47-#REF!&lt;0,0,PKW47-#REF!)+#REF!)*1.21+IF($D$5="Koncesija",-PKW63*0.21,0)</f>
        <v>#REF!</v>
      </c>
      <c r="PKX114" s="632" t="e">
        <f>(IF(PKX47-#REF!&lt;0,0,PKX47-#REF!)+#REF!)*1.21+IF($D$5="Koncesija",-PKX63*0.21,0)</f>
        <v>#REF!</v>
      </c>
      <c r="PKY114" s="632" t="e">
        <f>(IF(PKY47-#REF!&lt;0,0,PKY47-#REF!)+#REF!)*1.21+IF($D$5="Koncesija",-PKY63*0.21,0)</f>
        <v>#REF!</v>
      </c>
      <c r="PKZ114" s="632" t="e">
        <f>(IF(PKZ47-#REF!&lt;0,0,PKZ47-#REF!)+#REF!)*1.21+IF($D$5="Koncesija",-PKZ63*0.21,0)</f>
        <v>#REF!</v>
      </c>
      <c r="PLA114" s="632" t="e">
        <f>(IF(PLA47-#REF!&lt;0,0,PLA47-#REF!)+#REF!)*1.21+IF($D$5="Koncesija",-PLA63*0.21,0)</f>
        <v>#REF!</v>
      </c>
      <c r="PLB114" s="632" t="e">
        <f>(IF(PLB47-#REF!&lt;0,0,PLB47-#REF!)+#REF!)*1.21+IF($D$5="Koncesija",-PLB63*0.21,0)</f>
        <v>#REF!</v>
      </c>
      <c r="PLC114" s="632" t="e">
        <f>(IF(PLC47-#REF!&lt;0,0,PLC47-#REF!)+#REF!)*1.21+IF($D$5="Koncesija",-PLC63*0.21,0)</f>
        <v>#REF!</v>
      </c>
      <c r="PLD114" s="632" t="e">
        <f>(IF(PLD47-#REF!&lt;0,0,PLD47-#REF!)+#REF!)*1.21+IF($D$5="Koncesija",-PLD63*0.21,0)</f>
        <v>#REF!</v>
      </c>
      <c r="PLE114" s="632" t="e">
        <f>(IF(PLE47-#REF!&lt;0,0,PLE47-#REF!)+#REF!)*1.21+IF($D$5="Koncesija",-PLE63*0.21,0)</f>
        <v>#REF!</v>
      </c>
      <c r="PLF114" s="632" t="e">
        <f>(IF(PLF47-#REF!&lt;0,0,PLF47-#REF!)+#REF!)*1.21+IF($D$5="Koncesija",-PLF63*0.21,0)</f>
        <v>#REF!</v>
      </c>
      <c r="PLG114" s="632" t="e">
        <f>(IF(PLG47-#REF!&lt;0,0,PLG47-#REF!)+#REF!)*1.21+IF($D$5="Koncesija",-PLG63*0.21,0)</f>
        <v>#REF!</v>
      </c>
      <c r="PLH114" s="632" t="e">
        <f>(IF(PLH47-#REF!&lt;0,0,PLH47-#REF!)+#REF!)*1.21+IF($D$5="Koncesija",-PLH63*0.21,0)</f>
        <v>#REF!</v>
      </c>
      <c r="PLI114" s="632" t="e">
        <f>(IF(PLI47-#REF!&lt;0,0,PLI47-#REF!)+#REF!)*1.21+IF($D$5="Koncesija",-PLI63*0.21,0)</f>
        <v>#REF!</v>
      </c>
      <c r="PLJ114" s="632" t="e">
        <f>(IF(PLJ47-#REF!&lt;0,0,PLJ47-#REF!)+#REF!)*1.21+IF($D$5="Koncesija",-PLJ63*0.21,0)</f>
        <v>#REF!</v>
      </c>
      <c r="PLK114" s="632" t="e">
        <f>(IF(PLK47-#REF!&lt;0,0,PLK47-#REF!)+#REF!)*1.21+IF($D$5="Koncesija",-PLK63*0.21,0)</f>
        <v>#REF!</v>
      </c>
      <c r="PLL114" s="632" t="e">
        <f>(IF(PLL47-#REF!&lt;0,0,PLL47-#REF!)+#REF!)*1.21+IF($D$5="Koncesija",-PLL63*0.21,0)</f>
        <v>#REF!</v>
      </c>
      <c r="PLM114" s="632" t="e">
        <f>(IF(PLM47-#REF!&lt;0,0,PLM47-#REF!)+#REF!)*1.21+IF($D$5="Koncesija",-PLM63*0.21,0)</f>
        <v>#REF!</v>
      </c>
      <c r="PLN114" s="632" t="e">
        <f>(IF(PLN47-#REF!&lt;0,0,PLN47-#REF!)+#REF!)*1.21+IF($D$5="Koncesija",-PLN63*0.21,0)</f>
        <v>#REF!</v>
      </c>
      <c r="PLO114" s="632" t="e">
        <f>(IF(PLO47-#REF!&lt;0,0,PLO47-#REF!)+#REF!)*1.21+IF($D$5="Koncesija",-PLO63*0.21,0)</f>
        <v>#REF!</v>
      </c>
      <c r="PLP114" s="632" t="e">
        <f>(IF(PLP47-#REF!&lt;0,0,PLP47-#REF!)+#REF!)*1.21+IF($D$5="Koncesija",-PLP63*0.21,0)</f>
        <v>#REF!</v>
      </c>
      <c r="PLQ114" s="632" t="e">
        <f>(IF(PLQ47-#REF!&lt;0,0,PLQ47-#REF!)+#REF!)*1.21+IF($D$5="Koncesija",-PLQ63*0.21,0)</f>
        <v>#REF!</v>
      </c>
      <c r="PLR114" s="632" t="e">
        <f>(IF(PLR47-#REF!&lt;0,0,PLR47-#REF!)+#REF!)*1.21+IF($D$5="Koncesija",-PLR63*0.21,0)</f>
        <v>#REF!</v>
      </c>
      <c r="PLS114" s="632" t="e">
        <f>(IF(PLS47-#REF!&lt;0,0,PLS47-#REF!)+#REF!)*1.21+IF($D$5="Koncesija",-PLS63*0.21,0)</f>
        <v>#REF!</v>
      </c>
      <c r="PLT114" s="632" t="e">
        <f>(IF(PLT47-#REF!&lt;0,0,PLT47-#REF!)+#REF!)*1.21+IF($D$5="Koncesija",-PLT63*0.21,0)</f>
        <v>#REF!</v>
      </c>
      <c r="PLU114" s="632" t="e">
        <f>(IF(PLU47-#REF!&lt;0,0,PLU47-#REF!)+#REF!)*1.21+IF($D$5="Koncesija",-PLU63*0.21,0)</f>
        <v>#REF!</v>
      </c>
      <c r="PLV114" s="632" t="e">
        <f>(IF(PLV47-#REF!&lt;0,0,PLV47-#REF!)+#REF!)*1.21+IF($D$5="Koncesija",-PLV63*0.21,0)</f>
        <v>#REF!</v>
      </c>
      <c r="PLW114" s="632" t="e">
        <f>(IF(PLW47-#REF!&lt;0,0,PLW47-#REF!)+#REF!)*1.21+IF($D$5="Koncesija",-PLW63*0.21,0)</f>
        <v>#REF!</v>
      </c>
      <c r="PLX114" s="632" t="e">
        <f>(IF(PLX47-#REF!&lt;0,0,PLX47-#REF!)+#REF!)*1.21+IF($D$5="Koncesija",-PLX63*0.21,0)</f>
        <v>#REF!</v>
      </c>
      <c r="PLY114" s="632" t="e">
        <f>(IF(PLY47-#REF!&lt;0,0,PLY47-#REF!)+#REF!)*1.21+IF($D$5="Koncesija",-PLY63*0.21,0)</f>
        <v>#REF!</v>
      </c>
      <c r="PLZ114" s="632" t="e">
        <f>(IF(PLZ47-#REF!&lt;0,0,PLZ47-#REF!)+#REF!)*1.21+IF($D$5="Koncesija",-PLZ63*0.21,0)</f>
        <v>#REF!</v>
      </c>
      <c r="PMA114" s="632" t="e">
        <f>(IF(PMA47-#REF!&lt;0,0,PMA47-#REF!)+#REF!)*1.21+IF($D$5="Koncesija",-PMA63*0.21,0)</f>
        <v>#REF!</v>
      </c>
      <c r="PMB114" s="632" t="e">
        <f>(IF(PMB47-#REF!&lt;0,0,PMB47-#REF!)+#REF!)*1.21+IF($D$5="Koncesija",-PMB63*0.21,0)</f>
        <v>#REF!</v>
      </c>
      <c r="PMC114" s="632" t="e">
        <f>(IF(PMC47-#REF!&lt;0,0,PMC47-#REF!)+#REF!)*1.21+IF($D$5="Koncesija",-PMC63*0.21,0)</f>
        <v>#REF!</v>
      </c>
      <c r="PMD114" s="632" t="e">
        <f>(IF(PMD47-#REF!&lt;0,0,PMD47-#REF!)+#REF!)*1.21+IF($D$5="Koncesija",-PMD63*0.21,0)</f>
        <v>#REF!</v>
      </c>
      <c r="PME114" s="632" t="e">
        <f>(IF(PME47-#REF!&lt;0,0,PME47-#REF!)+#REF!)*1.21+IF($D$5="Koncesija",-PME63*0.21,0)</f>
        <v>#REF!</v>
      </c>
      <c r="PMF114" s="632" t="e">
        <f>(IF(PMF47-#REF!&lt;0,0,PMF47-#REF!)+#REF!)*1.21+IF($D$5="Koncesija",-PMF63*0.21,0)</f>
        <v>#REF!</v>
      </c>
      <c r="PMG114" s="632" t="e">
        <f>(IF(PMG47-#REF!&lt;0,0,PMG47-#REF!)+#REF!)*1.21+IF($D$5="Koncesija",-PMG63*0.21,0)</f>
        <v>#REF!</v>
      </c>
      <c r="PMH114" s="632" t="e">
        <f>(IF(PMH47-#REF!&lt;0,0,PMH47-#REF!)+#REF!)*1.21+IF($D$5="Koncesija",-PMH63*0.21,0)</f>
        <v>#REF!</v>
      </c>
      <c r="PMI114" s="632" t="e">
        <f>(IF(PMI47-#REF!&lt;0,0,PMI47-#REF!)+#REF!)*1.21+IF($D$5="Koncesija",-PMI63*0.21,0)</f>
        <v>#REF!</v>
      </c>
      <c r="PMJ114" s="632" t="e">
        <f>(IF(PMJ47-#REF!&lt;0,0,PMJ47-#REF!)+#REF!)*1.21+IF($D$5="Koncesija",-PMJ63*0.21,0)</f>
        <v>#REF!</v>
      </c>
      <c r="PMK114" s="632" t="e">
        <f>(IF(PMK47-#REF!&lt;0,0,PMK47-#REF!)+#REF!)*1.21+IF($D$5="Koncesija",-PMK63*0.21,0)</f>
        <v>#REF!</v>
      </c>
      <c r="PML114" s="632" t="e">
        <f>(IF(PML47-#REF!&lt;0,0,PML47-#REF!)+#REF!)*1.21+IF($D$5="Koncesija",-PML63*0.21,0)</f>
        <v>#REF!</v>
      </c>
      <c r="PMM114" s="632" t="e">
        <f>(IF(PMM47-#REF!&lt;0,0,PMM47-#REF!)+#REF!)*1.21+IF($D$5="Koncesija",-PMM63*0.21,0)</f>
        <v>#REF!</v>
      </c>
      <c r="PMN114" s="632" t="e">
        <f>(IF(PMN47-#REF!&lt;0,0,PMN47-#REF!)+#REF!)*1.21+IF($D$5="Koncesija",-PMN63*0.21,0)</f>
        <v>#REF!</v>
      </c>
      <c r="PMO114" s="632" t="e">
        <f>(IF(PMO47-#REF!&lt;0,0,PMO47-#REF!)+#REF!)*1.21+IF($D$5="Koncesija",-PMO63*0.21,0)</f>
        <v>#REF!</v>
      </c>
      <c r="PMP114" s="632" t="e">
        <f>(IF(PMP47-#REF!&lt;0,0,PMP47-#REF!)+#REF!)*1.21+IF($D$5="Koncesija",-PMP63*0.21,0)</f>
        <v>#REF!</v>
      </c>
      <c r="PMQ114" s="632" t="e">
        <f>(IF(PMQ47-#REF!&lt;0,0,PMQ47-#REF!)+#REF!)*1.21+IF($D$5="Koncesija",-PMQ63*0.21,0)</f>
        <v>#REF!</v>
      </c>
      <c r="PMR114" s="632" t="e">
        <f>(IF(PMR47-#REF!&lt;0,0,PMR47-#REF!)+#REF!)*1.21+IF($D$5="Koncesija",-PMR63*0.21,0)</f>
        <v>#REF!</v>
      </c>
      <c r="PMS114" s="632" t="e">
        <f>(IF(PMS47-#REF!&lt;0,0,PMS47-#REF!)+#REF!)*1.21+IF($D$5="Koncesija",-PMS63*0.21,0)</f>
        <v>#REF!</v>
      </c>
      <c r="PMT114" s="632" t="e">
        <f>(IF(PMT47-#REF!&lt;0,0,PMT47-#REF!)+#REF!)*1.21+IF($D$5="Koncesija",-PMT63*0.21,0)</f>
        <v>#REF!</v>
      </c>
      <c r="PMU114" s="632" t="e">
        <f>(IF(PMU47-#REF!&lt;0,0,PMU47-#REF!)+#REF!)*1.21+IF($D$5="Koncesija",-PMU63*0.21,0)</f>
        <v>#REF!</v>
      </c>
      <c r="PMV114" s="632" t="e">
        <f>(IF(PMV47-#REF!&lt;0,0,PMV47-#REF!)+#REF!)*1.21+IF($D$5="Koncesija",-PMV63*0.21,0)</f>
        <v>#REF!</v>
      </c>
      <c r="PMW114" s="632" t="e">
        <f>(IF(PMW47-#REF!&lt;0,0,PMW47-#REF!)+#REF!)*1.21+IF($D$5="Koncesija",-PMW63*0.21,0)</f>
        <v>#REF!</v>
      </c>
      <c r="PMX114" s="632" t="e">
        <f>(IF(PMX47-#REF!&lt;0,0,PMX47-#REF!)+#REF!)*1.21+IF($D$5="Koncesija",-PMX63*0.21,0)</f>
        <v>#REF!</v>
      </c>
      <c r="PMY114" s="632" t="e">
        <f>(IF(PMY47-#REF!&lt;0,0,PMY47-#REF!)+#REF!)*1.21+IF($D$5="Koncesija",-PMY63*0.21,0)</f>
        <v>#REF!</v>
      </c>
      <c r="PMZ114" s="632" t="e">
        <f>(IF(PMZ47-#REF!&lt;0,0,PMZ47-#REF!)+#REF!)*1.21+IF($D$5="Koncesija",-PMZ63*0.21,0)</f>
        <v>#REF!</v>
      </c>
      <c r="PNA114" s="632" t="e">
        <f>(IF(PNA47-#REF!&lt;0,0,PNA47-#REF!)+#REF!)*1.21+IF($D$5="Koncesija",-PNA63*0.21,0)</f>
        <v>#REF!</v>
      </c>
      <c r="PNB114" s="632" t="e">
        <f>(IF(PNB47-#REF!&lt;0,0,PNB47-#REF!)+#REF!)*1.21+IF($D$5="Koncesija",-PNB63*0.21,0)</f>
        <v>#REF!</v>
      </c>
      <c r="PNC114" s="632" t="e">
        <f>(IF(PNC47-#REF!&lt;0,0,PNC47-#REF!)+#REF!)*1.21+IF($D$5="Koncesija",-PNC63*0.21,0)</f>
        <v>#REF!</v>
      </c>
      <c r="PND114" s="632" t="e">
        <f>(IF(PND47-#REF!&lt;0,0,PND47-#REF!)+#REF!)*1.21+IF($D$5="Koncesija",-PND63*0.21,0)</f>
        <v>#REF!</v>
      </c>
      <c r="PNE114" s="632" t="e">
        <f>(IF(PNE47-#REF!&lt;0,0,PNE47-#REF!)+#REF!)*1.21+IF($D$5="Koncesija",-PNE63*0.21,0)</f>
        <v>#REF!</v>
      </c>
      <c r="PNF114" s="632" t="e">
        <f>(IF(PNF47-#REF!&lt;0,0,PNF47-#REF!)+#REF!)*1.21+IF($D$5="Koncesija",-PNF63*0.21,0)</f>
        <v>#REF!</v>
      </c>
      <c r="PNG114" s="632" t="e">
        <f>(IF(PNG47-#REF!&lt;0,0,PNG47-#REF!)+#REF!)*1.21+IF($D$5="Koncesija",-PNG63*0.21,0)</f>
        <v>#REF!</v>
      </c>
      <c r="PNH114" s="632" t="e">
        <f>(IF(PNH47-#REF!&lt;0,0,PNH47-#REF!)+#REF!)*1.21+IF($D$5="Koncesija",-PNH63*0.21,0)</f>
        <v>#REF!</v>
      </c>
      <c r="PNI114" s="632" t="e">
        <f>(IF(PNI47-#REF!&lt;0,0,PNI47-#REF!)+#REF!)*1.21+IF($D$5="Koncesija",-PNI63*0.21,0)</f>
        <v>#REF!</v>
      </c>
      <c r="PNJ114" s="632" t="e">
        <f>(IF(PNJ47-#REF!&lt;0,0,PNJ47-#REF!)+#REF!)*1.21+IF($D$5="Koncesija",-PNJ63*0.21,0)</f>
        <v>#REF!</v>
      </c>
      <c r="PNK114" s="632" t="e">
        <f>(IF(PNK47-#REF!&lt;0,0,PNK47-#REF!)+#REF!)*1.21+IF($D$5="Koncesija",-PNK63*0.21,0)</f>
        <v>#REF!</v>
      </c>
      <c r="PNL114" s="632" t="e">
        <f>(IF(PNL47-#REF!&lt;0,0,PNL47-#REF!)+#REF!)*1.21+IF($D$5="Koncesija",-PNL63*0.21,0)</f>
        <v>#REF!</v>
      </c>
      <c r="PNM114" s="632" t="e">
        <f>(IF(PNM47-#REF!&lt;0,0,PNM47-#REF!)+#REF!)*1.21+IF($D$5="Koncesija",-PNM63*0.21,0)</f>
        <v>#REF!</v>
      </c>
      <c r="PNN114" s="632" t="e">
        <f>(IF(PNN47-#REF!&lt;0,0,PNN47-#REF!)+#REF!)*1.21+IF($D$5="Koncesija",-PNN63*0.21,0)</f>
        <v>#REF!</v>
      </c>
      <c r="PNO114" s="632" t="e">
        <f>(IF(PNO47-#REF!&lt;0,0,PNO47-#REF!)+#REF!)*1.21+IF($D$5="Koncesija",-PNO63*0.21,0)</f>
        <v>#REF!</v>
      </c>
      <c r="PNP114" s="632" t="e">
        <f>(IF(PNP47-#REF!&lt;0,0,PNP47-#REF!)+#REF!)*1.21+IF($D$5="Koncesija",-PNP63*0.21,0)</f>
        <v>#REF!</v>
      </c>
      <c r="PNQ114" s="632" t="e">
        <f>(IF(PNQ47-#REF!&lt;0,0,PNQ47-#REF!)+#REF!)*1.21+IF($D$5="Koncesija",-PNQ63*0.21,0)</f>
        <v>#REF!</v>
      </c>
      <c r="PNR114" s="632" t="e">
        <f>(IF(PNR47-#REF!&lt;0,0,PNR47-#REF!)+#REF!)*1.21+IF($D$5="Koncesija",-PNR63*0.21,0)</f>
        <v>#REF!</v>
      </c>
      <c r="PNS114" s="632" t="e">
        <f>(IF(PNS47-#REF!&lt;0,0,PNS47-#REF!)+#REF!)*1.21+IF($D$5="Koncesija",-PNS63*0.21,0)</f>
        <v>#REF!</v>
      </c>
      <c r="PNT114" s="632" t="e">
        <f>(IF(PNT47-#REF!&lt;0,0,PNT47-#REF!)+#REF!)*1.21+IF($D$5="Koncesija",-PNT63*0.21,0)</f>
        <v>#REF!</v>
      </c>
      <c r="PNU114" s="632" t="e">
        <f>(IF(PNU47-#REF!&lt;0,0,PNU47-#REF!)+#REF!)*1.21+IF($D$5="Koncesija",-PNU63*0.21,0)</f>
        <v>#REF!</v>
      </c>
      <c r="PNV114" s="632" t="e">
        <f>(IF(PNV47-#REF!&lt;0,0,PNV47-#REF!)+#REF!)*1.21+IF($D$5="Koncesija",-PNV63*0.21,0)</f>
        <v>#REF!</v>
      </c>
      <c r="PNW114" s="632" t="e">
        <f>(IF(PNW47-#REF!&lt;0,0,PNW47-#REF!)+#REF!)*1.21+IF($D$5="Koncesija",-PNW63*0.21,0)</f>
        <v>#REF!</v>
      </c>
      <c r="PNX114" s="632" t="e">
        <f>(IF(PNX47-#REF!&lt;0,0,PNX47-#REF!)+#REF!)*1.21+IF($D$5="Koncesija",-PNX63*0.21,0)</f>
        <v>#REF!</v>
      </c>
      <c r="PNY114" s="632" t="e">
        <f>(IF(PNY47-#REF!&lt;0,0,PNY47-#REF!)+#REF!)*1.21+IF($D$5="Koncesija",-PNY63*0.21,0)</f>
        <v>#REF!</v>
      </c>
      <c r="PNZ114" s="632" t="e">
        <f>(IF(PNZ47-#REF!&lt;0,0,PNZ47-#REF!)+#REF!)*1.21+IF($D$5="Koncesija",-PNZ63*0.21,0)</f>
        <v>#REF!</v>
      </c>
      <c r="POA114" s="632" t="e">
        <f>(IF(POA47-#REF!&lt;0,0,POA47-#REF!)+#REF!)*1.21+IF($D$5="Koncesija",-POA63*0.21,0)</f>
        <v>#REF!</v>
      </c>
      <c r="POB114" s="632" t="e">
        <f>(IF(POB47-#REF!&lt;0,0,POB47-#REF!)+#REF!)*1.21+IF($D$5="Koncesija",-POB63*0.21,0)</f>
        <v>#REF!</v>
      </c>
      <c r="POC114" s="632" t="e">
        <f>(IF(POC47-#REF!&lt;0,0,POC47-#REF!)+#REF!)*1.21+IF($D$5="Koncesija",-POC63*0.21,0)</f>
        <v>#REF!</v>
      </c>
      <c r="POD114" s="632" t="e">
        <f>(IF(POD47-#REF!&lt;0,0,POD47-#REF!)+#REF!)*1.21+IF($D$5="Koncesija",-POD63*0.21,0)</f>
        <v>#REF!</v>
      </c>
      <c r="POE114" s="632" t="e">
        <f>(IF(POE47-#REF!&lt;0,0,POE47-#REF!)+#REF!)*1.21+IF($D$5="Koncesija",-POE63*0.21,0)</f>
        <v>#REF!</v>
      </c>
      <c r="POF114" s="632" t="e">
        <f>(IF(POF47-#REF!&lt;0,0,POF47-#REF!)+#REF!)*1.21+IF($D$5="Koncesija",-POF63*0.21,0)</f>
        <v>#REF!</v>
      </c>
      <c r="POG114" s="632" t="e">
        <f>(IF(POG47-#REF!&lt;0,0,POG47-#REF!)+#REF!)*1.21+IF($D$5="Koncesija",-POG63*0.21,0)</f>
        <v>#REF!</v>
      </c>
      <c r="POH114" s="632" t="e">
        <f>(IF(POH47-#REF!&lt;0,0,POH47-#REF!)+#REF!)*1.21+IF($D$5="Koncesija",-POH63*0.21,0)</f>
        <v>#REF!</v>
      </c>
      <c r="POI114" s="632" t="e">
        <f>(IF(POI47-#REF!&lt;0,0,POI47-#REF!)+#REF!)*1.21+IF($D$5="Koncesija",-POI63*0.21,0)</f>
        <v>#REF!</v>
      </c>
      <c r="POJ114" s="632" t="e">
        <f>(IF(POJ47-#REF!&lt;0,0,POJ47-#REF!)+#REF!)*1.21+IF($D$5="Koncesija",-POJ63*0.21,0)</f>
        <v>#REF!</v>
      </c>
      <c r="POK114" s="632" t="e">
        <f>(IF(POK47-#REF!&lt;0,0,POK47-#REF!)+#REF!)*1.21+IF($D$5="Koncesija",-POK63*0.21,0)</f>
        <v>#REF!</v>
      </c>
      <c r="POL114" s="632" t="e">
        <f>(IF(POL47-#REF!&lt;0,0,POL47-#REF!)+#REF!)*1.21+IF($D$5="Koncesija",-POL63*0.21,0)</f>
        <v>#REF!</v>
      </c>
      <c r="POM114" s="632" t="e">
        <f>(IF(POM47-#REF!&lt;0,0,POM47-#REF!)+#REF!)*1.21+IF($D$5="Koncesija",-POM63*0.21,0)</f>
        <v>#REF!</v>
      </c>
      <c r="PON114" s="632" t="e">
        <f>(IF(PON47-#REF!&lt;0,0,PON47-#REF!)+#REF!)*1.21+IF($D$5="Koncesija",-PON63*0.21,0)</f>
        <v>#REF!</v>
      </c>
      <c r="POO114" s="632" t="e">
        <f>(IF(POO47-#REF!&lt;0,0,POO47-#REF!)+#REF!)*1.21+IF($D$5="Koncesija",-POO63*0.21,0)</f>
        <v>#REF!</v>
      </c>
      <c r="POP114" s="632" t="e">
        <f>(IF(POP47-#REF!&lt;0,0,POP47-#REF!)+#REF!)*1.21+IF($D$5="Koncesija",-POP63*0.21,0)</f>
        <v>#REF!</v>
      </c>
      <c r="POQ114" s="632" t="e">
        <f>(IF(POQ47-#REF!&lt;0,0,POQ47-#REF!)+#REF!)*1.21+IF($D$5="Koncesija",-POQ63*0.21,0)</f>
        <v>#REF!</v>
      </c>
      <c r="POR114" s="632" t="e">
        <f>(IF(POR47-#REF!&lt;0,0,POR47-#REF!)+#REF!)*1.21+IF($D$5="Koncesija",-POR63*0.21,0)</f>
        <v>#REF!</v>
      </c>
      <c r="POS114" s="632" t="e">
        <f>(IF(POS47-#REF!&lt;0,0,POS47-#REF!)+#REF!)*1.21+IF($D$5="Koncesija",-POS63*0.21,0)</f>
        <v>#REF!</v>
      </c>
      <c r="POT114" s="632" t="e">
        <f>(IF(POT47-#REF!&lt;0,0,POT47-#REF!)+#REF!)*1.21+IF($D$5="Koncesija",-POT63*0.21,0)</f>
        <v>#REF!</v>
      </c>
      <c r="POU114" s="632" t="e">
        <f>(IF(POU47-#REF!&lt;0,0,POU47-#REF!)+#REF!)*1.21+IF($D$5="Koncesija",-POU63*0.21,0)</f>
        <v>#REF!</v>
      </c>
      <c r="POV114" s="632" t="e">
        <f>(IF(POV47-#REF!&lt;0,0,POV47-#REF!)+#REF!)*1.21+IF($D$5="Koncesija",-POV63*0.21,0)</f>
        <v>#REF!</v>
      </c>
      <c r="POW114" s="632" t="e">
        <f>(IF(POW47-#REF!&lt;0,0,POW47-#REF!)+#REF!)*1.21+IF($D$5="Koncesija",-POW63*0.21,0)</f>
        <v>#REF!</v>
      </c>
      <c r="POX114" s="632" t="e">
        <f>(IF(POX47-#REF!&lt;0,0,POX47-#REF!)+#REF!)*1.21+IF($D$5="Koncesija",-POX63*0.21,0)</f>
        <v>#REF!</v>
      </c>
      <c r="POY114" s="632" t="e">
        <f>(IF(POY47-#REF!&lt;0,0,POY47-#REF!)+#REF!)*1.21+IF($D$5="Koncesija",-POY63*0.21,0)</f>
        <v>#REF!</v>
      </c>
      <c r="POZ114" s="632" t="e">
        <f>(IF(POZ47-#REF!&lt;0,0,POZ47-#REF!)+#REF!)*1.21+IF($D$5="Koncesija",-POZ63*0.21,0)</f>
        <v>#REF!</v>
      </c>
      <c r="PPA114" s="632" t="e">
        <f>(IF(PPA47-#REF!&lt;0,0,PPA47-#REF!)+#REF!)*1.21+IF($D$5="Koncesija",-PPA63*0.21,0)</f>
        <v>#REF!</v>
      </c>
      <c r="PPB114" s="632" t="e">
        <f>(IF(PPB47-#REF!&lt;0,0,PPB47-#REF!)+#REF!)*1.21+IF($D$5="Koncesija",-PPB63*0.21,0)</f>
        <v>#REF!</v>
      </c>
      <c r="PPC114" s="632" t="e">
        <f>(IF(PPC47-#REF!&lt;0,0,PPC47-#REF!)+#REF!)*1.21+IF($D$5="Koncesija",-PPC63*0.21,0)</f>
        <v>#REF!</v>
      </c>
      <c r="PPD114" s="632" t="e">
        <f>(IF(PPD47-#REF!&lt;0,0,PPD47-#REF!)+#REF!)*1.21+IF($D$5="Koncesija",-PPD63*0.21,0)</f>
        <v>#REF!</v>
      </c>
      <c r="PPE114" s="632" t="e">
        <f>(IF(PPE47-#REF!&lt;0,0,PPE47-#REF!)+#REF!)*1.21+IF($D$5="Koncesija",-PPE63*0.21,0)</f>
        <v>#REF!</v>
      </c>
      <c r="PPF114" s="632" t="e">
        <f>(IF(PPF47-#REF!&lt;0,0,PPF47-#REF!)+#REF!)*1.21+IF($D$5="Koncesija",-PPF63*0.21,0)</f>
        <v>#REF!</v>
      </c>
      <c r="PPG114" s="632" t="e">
        <f>(IF(PPG47-#REF!&lt;0,0,PPG47-#REF!)+#REF!)*1.21+IF($D$5="Koncesija",-PPG63*0.21,0)</f>
        <v>#REF!</v>
      </c>
      <c r="PPH114" s="632" t="e">
        <f>(IF(PPH47-#REF!&lt;0,0,PPH47-#REF!)+#REF!)*1.21+IF($D$5="Koncesija",-PPH63*0.21,0)</f>
        <v>#REF!</v>
      </c>
      <c r="PPI114" s="632" t="e">
        <f>(IF(PPI47-#REF!&lt;0,0,PPI47-#REF!)+#REF!)*1.21+IF($D$5="Koncesija",-PPI63*0.21,0)</f>
        <v>#REF!</v>
      </c>
      <c r="PPJ114" s="632" t="e">
        <f>(IF(PPJ47-#REF!&lt;0,0,PPJ47-#REF!)+#REF!)*1.21+IF($D$5="Koncesija",-PPJ63*0.21,0)</f>
        <v>#REF!</v>
      </c>
      <c r="PPK114" s="632" t="e">
        <f>(IF(PPK47-#REF!&lt;0,0,PPK47-#REF!)+#REF!)*1.21+IF($D$5="Koncesija",-PPK63*0.21,0)</f>
        <v>#REF!</v>
      </c>
      <c r="PPL114" s="632" t="e">
        <f>(IF(PPL47-#REF!&lt;0,0,PPL47-#REF!)+#REF!)*1.21+IF($D$5="Koncesija",-PPL63*0.21,0)</f>
        <v>#REF!</v>
      </c>
      <c r="PPM114" s="632" t="e">
        <f>(IF(PPM47-#REF!&lt;0,0,PPM47-#REF!)+#REF!)*1.21+IF($D$5="Koncesija",-PPM63*0.21,0)</f>
        <v>#REF!</v>
      </c>
      <c r="PPN114" s="632" t="e">
        <f>(IF(PPN47-#REF!&lt;0,0,PPN47-#REF!)+#REF!)*1.21+IF($D$5="Koncesija",-PPN63*0.21,0)</f>
        <v>#REF!</v>
      </c>
      <c r="PPO114" s="632" t="e">
        <f>(IF(PPO47-#REF!&lt;0,0,PPO47-#REF!)+#REF!)*1.21+IF($D$5="Koncesija",-PPO63*0.21,0)</f>
        <v>#REF!</v>
      </c>
      <c r="PPP114" s="632" t="e">
        <f>(IF(PPP47-#REF!&lt;0,0,PPP47-#REF!)+#REF!)*1.21+IF($D$5="Koncesija",-PPP63*0.21,0)</f>
        <v>#REF!</v>
      </c>
      <c r="PPQ114" s="632" t="e">
        <f>(IF(PPQ47-#REF!&lt;0,0,PPQ47-#REF!)+#REF!)*1.21+IF($D$5="Koncesija",-PPQ63*0.21,0)</f>
        <v>#REF!</v>
      </c>
      <c r="PPR114" s="632" t="e">
        <f>(IF(PPR47-#REF!&lt;0,0,PPR47-#REF!)+#REF!)*1.21+IF($D$5="Koncesija",-PPR63*0.21,0)</f>
        <v>#REF!</v>
      </c>
      <c r="PPS114" s="632" t="e">
        <f>(IF(PPS47-#REF!&lt;0,0,PPS47-#REF!)+#REF!)*1.21+IF($D$5="Koncesija",-PPS63*0.21,0)</f>
        <v>#REF!</v>
      </c>
      <c r="PPT114" s="632" t="e">
        <f>(IF(PPT47-#REF!&lt;0,0,PPT47-#REF!)+#REF!)*1.21+IF($D$5="Koncesija",-PPT63*0.21,0)</f>
        <v>#REF!</v>
      </c>
      <c r="PPU114" s="632" t="e">
        <f>(IF(PPU47-#REF!&lt;0,0,PPU47-#REF!)+#REF!)*1.21+IF($D$5="Koncesija",-PPU63*0.21,0)</f>
        <v>#REF!</v>
      </c>
      <c r="PPV114" s="632" t="e">
        <f>(IF(PPV47-#REF!&lt;0,0,PPV47-#REF!)+#REF!)*1.21+IF($D$5="Koncesija",-PPV63*0.21,0)</f>
        <v>#REF!</v>
      </c>
      <c r="PPW114" s="632" t="e">
        <f>(IF(PPW47-#REF!&lt;0,0,PPW47-#REF!)+#REF!)*1.21+IF($D$5="Koncesija",-PPW63*0.21,0)</f>
        <v>#REF!</v>
      </c>
      <c r="PPX114" s="632" t="e">
        <f>(IF(PPX47-#REF!&lt;0,0,PPX47-#REF!)+#REF!)*1.21+IF($D$5="Koncesija",-PPX63*0.21,0)</f>
        <v>#REF!</v>
      </c>
      <c r="PPY114" s="632" t="e">
        <f>(IF(PPY47-#REF!&lt;0,0,PPY47-#REF!)+#REF!)*1.21+IF($D$5="Koncesija",-PPY63*0.21,0)</f>
        <v>#REF!</v>
      </c>
      <c r="PPZ114" s="632" t="e">
        <f>(IF(PPZ47-#REF!&lt;0,0,PPZ47-#REF!)+#REF!)*1.21+IF($D$5="Koncesija",-PPZ63*0.21,0)</f>
        <v>#REF!</v>
      </c>
      <c r="PQA114" s="632" t="e">
        <f>(IF(PQA47-#REF!&lt;0,0,PQA47-#REF!)+#REF!)*1.21+IF($D$5="Koncesija",-PQA63*0.21,0)</f>
        <v>#REF!</v>
      </c>
      <c r="PQB114" s="632" t="e">
        <f>(IF(PQB47-#REF!&lt;0,0,PQB47-#REF!)+#REF!)*1.21+IF($D$5="Koncesija",-PQB63*0.21,0)</f>
        <v>#REF!</v>
      </c>
      <c r="PQC114" s="632" t="e">
        <f>(IF(PQC47-#REF!&lt;0,0,PQC47-#REF!)+#REF!)*1.21+IF($D$5="Koncesija",-PQC63*0.21,0)</f>
        <v>#REF!</v>
      </c>
      <c r="PQD114" s="632" t="e">
        <f>(IF(PQD47-#REF!&lt;0,0,PQD47-#REF!)+#REF!)*1.21+IF($D$5="Koncesija",-PQD63*0.21,0)</f>
        <v>#REF!</v>
      </c>
      <c r="PQE114" s="632" t="e">
        <f>(IF(PQE47-#REF!&lt;0,0,PQE47-#REF!)+#REF!)*1.21+IF($D$5="Koncesija",-PQE63*0.21,0)</f>
        <v>#REF!</v>
      </c>
      <c r="PQF114" s="632" t="e">
        <f>(IF(PQF47-#REF!&lt;0,0,PQF47-#REF!)+#REF!)*1.21+IF($D$5="Koncesija",-PQF63*0.21,0)</f>
        <v>#REF!</v>
      </c>
      <c r="PQG114" s="632" t="e">
        <f>(IF(PQG47-#REF!&lt;0,0,PQG47-#REF!)+#REF!)*1.21+IF($D$5="Koncesija",-PQG63*0.21,0)</f>
        <v>#REF!</v>
      </c>
      <c r="PQH114" s="632" t="e">
        <f>(IF(PQH47-#REF!&lt;0,0,PQH47-#REF!)+#REF!)*1.21+IF($D$5="Koncesija",-PQH63*0.21,0)</f>
        <v>#REF!</v>
      </c>
      <c r="PQI114" s="632" t="e">
        <f>(IF(PQI47-#REF!&lt;0,0,PQI47-#REF!)+#REF!)*1.21+IF($D$5="Koncesija",-PQI63*0.21,0)</f>
        <v>#REF!</v>
      </c>
      <c r="PQJ114" s="632" t="e">
        <f>(IF(PQJ47-#REF!&lt;0,0,PQJ47-#REF!)+#REF!)*1.21+IF($D$5="Koncesija",-PQJ63*0.21,0)</f>
        <v>#REF!</v>
      </c>
      <c r="PQK114" s="632" t="e">
        <f>(IF(PQK47-#REF!&lt;0,0,PQK47-#REF!)+#REF!)*1.21+IF($D$5="Koncesija",-PQK63*0.21,0)</f>
        <v>#REF!</v>
      </c>
      <c r="PQL114" s="632" t="e">
        <f>(IF(PQL47-#REF!&lt;0,0,PQL47-#REF!)+#REF!)*1.21+IF($D$5="Koncesija",-PQL63*0.21,0)</f>
        <v>#REF!</v>
      </c>
      <c r="PQM114" s="632" t="e">
        <f>(IF(PQM47-#REF!&lt;0,0,PQM47-#REF!)+#REF!)*1.21+IF($D$5="Koncesija",-PQM63*0.21,0)</f>
        <v>#REF!</v>
      </c>
      <c r="PQN114" s="632" t="e">
        <f>(IF(PQN47-#REF!&lt;0,0,PQN47-#REF!)+#REF!)*1.21+IF($D$5="Koncesija",-PQN63*0.21,0)</f>
        <v>#REF!</v>
      </c>
      <c r="PQO114" s="632" t="e">
        <f>(IF(PQO47-#REF!&lt;0,0,PQO47-#REF!)+#REF!)*1.21+IF($D$5="Koncesija",-PQO63*0.21,0)</f>
        <v>#REF!</v>
      </c>
      <c r="PQP114" s="632" t="e">
        <f>(IF(PQP47-#REF!&lt;0,0,PQP47-#REF!)+#REF!)*1.21+IF($D$5="Koncesija",-PQP63*0.21,0)</f>
        <v>#REF!</v>
      </c>
      <c r="PQQ114" s="632" t="e">
        <f>(IF(PQQ47-#REF!&lt;0,0,PQQ47-#REF!)+#REF!)*1.21+IF($D$5="Koncesija",-PQQ63*0.21,0)</f>
        <v>#REF!</v>
      </c>
      <c r="PQR114" s="632" t="e">
        <f>(IF(PQR47-#REF!&lt;0,0,PQR47-#REF!)+#REF!)*1.21+IF($D$5="Koncesija",-PQR63*0.21,0)</f>
        <v>#REF!</v>
      </c>
      <c r="PQS114" s="632" t="e">
        <f>(IF(PQS47-#REF!&lt;0,0,PQS47-#REF!)+#REF!)*1.21+IF($D$5="Koncesija",-PQS63*0.21,0)</f>
        <v>#REF!</v>
      </c>
      <c r="PQT114" s="632" t="e">
        <f>(IF(PQT47-#REF!&lt;0,0,PQT47-#REF!)+#REF!)*1.21+IF($D$5="Koncesija",-PQT63*0.21,0)</f>
        <v>#REF!</v>
      </c>
      <c r="PQU114" s="632" t="e">
        <f>(IF(PQU47-#REF!&lt;0,0,PQU47-#REF!)+#REF!)*1.21+IF($D$5="Koncesija",-PQU63*0.21,0)</f>
        <v>#REF!</v>
      </c>
      <c r="PQV114" s="632" t="e">
        <f>(IF(PQV47-#REF!&lt;0,0,PQV47-#REF!)+#REF!)*1.21+IF($D$5="Koncesija",-PQV63*0.21,0)</f>
        <v>#REF!</v>
      </c>
      <c r="PQW114" s="632" t="e">
        <f>(IF(PQW47-#REF!&lt;0,0,PQW47-#REF!)+#REF!)*1.21+IF($D$5="Koncesija",-PQW63*0.21,0)</f>
        <v>#REF!</v>
      </c>
      <c r="PQX114" s="632" t="e">
        <f>(IF(PQX47-#REF!&lt;0,0,PQX47-#REF!)+#REF!)*1.21+IF($D$5="Koncesija",-PQX63*0.21,0)</f>
        <v>#REF!</v>
      </c>
      <c r="PQY114" s="632" t="e">
        <f>(IF(PQY47-#REF!&lt;0,0,PQY47-#REF!)+#REF!)*1.21+IF($D$5="Koncesija",-PQY63*0.21,0)</f>
        <v>#REF!</v>
      </c>
      <c r="PQZ114" s="632" t="e">
        <f>(IF(PQZ47-#REF!&lt;0,0,PQZ47-#REF!)+#REF!)*1.21+IF($D$5="Koncesija",-PQZ63*0.21,0)</f>
        <v>#REF!</v>
      </c>
      <c r="PRA114" s="632" t="e">
        <f>(IF(PRA47-#REF!&lt;0,0,PRA47-#REF!)+#REF!)*1.21+IF($D$5="Koncesija",-PRA63*0.21,0)</f>
        <v>#REF!</v>
      </c>
      <c r="PRB114" s="632" t="e">
        <f>(IF(PRB47-#REF!&lt;0,0,PRB47-#REF!)+#REF!)*1.21+IF($D$5="Koncesija",-PRB63*0.21,0)</f>
        <v>#REF!</v>
      </c>
      <c r="PRC114" s="632" t="e">
        <f>(IF(PRC47-#REF!&lt;0,0,PRC47-#REF!)+#REF!)*1.21+IF($D$5="Koncesija",-PRC63*0.21,0)</f>
        <v>#REF!</v>
      </c>
      <c r="PRD114" s="632" t="e">
        <f>(IF(PRD47-#REF!&lt;0,0,PRD47-#REF!)+#REF!)*1.21+IF($D$5="Koncesija",-PRD63*0.21,0)</f>
        <v>#REF!</v>
      </c>
      <c r="PRE114" s="632" t="e">
        <f>(IF(PRE47-#REF!&lt;0,0,PRE47-#REF!)+#REF!)*1.21+IF($D$5="Koncesija",-PRE63*0.21,0)</f>
        <v>#REF!</v>
      </c>
      <c r="PRF114" s="632" t="e">
        <f>(IF(PRF47-#REF!&lt;0,0,PRF47-#REF!)+#REF!)*1.21+IF($D$5="Koncesija",-PRF63*0.21,0)</f>
        <v>#REF!</v>
      </c>
      <c r="PRG114" s="632" t="e">
        <f>(IF(PRG47-#REF!&lt;0,0,PRG47-#REF!)+#REF!)*1.21+IF($D$5="Koncesija",-PRG63*0.21,0)</f>
        <v>#REF!</v>
      </c>
      <c r="PRH114" s="632" t="e">
        <f>(IF(PRH47-#REF!&lt;0,0,PRH47-#REF!)+#REF!)*1.21+IF($D$5="Koncesija",-PRH63*0.21,0)</f>
        <v>#REF!</v>
      </c>
      <c r="PRI114" s="632" t="e">
        <f>(IF(PRI47-#REF!&lt;0,0,PRI47-#REF!)+#REF!)*1.21+IF($D$5="Koncesija",-PRI63*0.21,0)</f>
        <v>#REF!</v>
      </c>
      <c r="PRJ114" s="632" t="e">
        <f>(IF(PRJ47-#REF!&lt;0,0,PRJ47-#REF!)+#REF!)*1.21+IF($D$5="Koncesija",-PRJ63*0.21,0)</f>
        <v>#REF!</v>
      </c>
      <c r="PRK114" s="632" t="e">
        <f>(IF(PRK47-#REF!&lt;0,0,PRK47-#REF!)+#REF!)*1.21+IF($D$5="Koncesija",-PRK63*0.21,0)</f>
        <v>#REF!</v>
      </c>
      <c r="PRL114" s="632" t="e">
        <f>(IF(PRL47-#REF!&lt;0,0,PRL47-#REF!)+#REF!)*1.21+IF($D$5="Koncesija",-PRL63*0.21,0)</f>
        <v>#REF!</v>
      </c>
      <c r="PRM114" s="632" t="e">
        <f>(IF(PRM47-#REF!&lt;0,0,PRM47-#REF!)+#REF!)*1.21+IF($D$5="Koncesija",-PRM63*0.21,0)</f>
        <v>#REF!</v>
      </c>
      <c r="PRN114" s="632" t="e">
        <f>(IF(PRN47-#REF!&lt;0,0,PRN47-#REF!)+#REF!)*1.21+IF($D$5="Koncesija",-PRN63*0.21,0)</f>
        <v>#REF!</v>
      </c>
      <c r="PRO114" s="632" t="e">
        <f>(IF(PRO47-#REF!&lt;0,0,PRO47-#REF!)+#REF!)*1.21+IF($D$5="Koncesija",-PRO63*0.21,0)</f>
        <v>#REF!</v>
      </c>
      <c r="PRP114" s="632" t="e">
        <f>(IF(PRP47-#REF!&lt;0,0,PRP47-#REF!)+#REF!)*1.21+IF($D$5="Koncesija",-PRP63*0.21,0)</f>
        <v>#REF!</v>
      </c>
      <c r="PRQ114" s="632" t="e">
        <f>(IF(PRQ47-#REF!&lt;0,0,PRQ47-#REF!)+#REF!)*1.21+IF($D$5="Koncesija",-PRQ63*0.21,0)</f>
        <v>#REF!</v>
      </c>
      <c r="PRR114" s="632" t="e">
        <f>(IF(PRR47-#REF!&lt;0,0,PRR47-#REF!)+#REF!)*1.21+IF($D$5="Koncesija",-PRR63*0.21,0)</f>
        <v>#REF!</v>
      </c>
      <c r="PRS114" s="632" t="e">
        <f>(IF(PRS47-#REF!&lt;0,0,PRS47-#REF!)+#REF!)*1.21+IF($D$5="Koncesija",-PRS63*0.21,0)</f>
        <v>#REF!</v>
      </c>
      <c r="PRT114" s="632" t="e">
        <f>(IF(PRT47-#REF!&lt;0,0,PRT47-#REF!)+#REF!)*1.21+IF($D$5="Koncesija",-PRT63*0.21,0)</f>
        <v>#REF!</v>
      </c>
      <c r="PRU114" s="632" t="e">
        <f>(IF(PRU47-#REF!&lt;0,0,PRU47-#REF!)+#REF!)*1.21+IF($D$5="Koncesija",-PRU63*0.21,0)</f>
        <v>#REF!</v>
      </c>
      <c r="PRV114" s="632" t="e">
        <f>(IF(PRV47-#REF!&lt;0,0,PRV47-#REF!)+#REF!)*1.21+IF($D$5="Koncesija",-PRV63*0.21,0)</f>
        <v>#REF!</v>
      </c>
      <c r="PRW114" s="632" t="e">
        <f>(IF(PRW47-#REF!&lt;0,0,PRW47-#REF!)+#REF!)*1.21+IF($D$5="Koncesija",-PRW63*0.21,0)</f>
        <v>#REF!</v>
      </c>
      <c r="PRX114" s="632" t="e">
        <f>(IF(PRX47-#REF!&lt;0,0,PRX47-#REF!)+#REF!)*1.21+IF($D$5="Koncesija",-PRX63*0.21,0)</f>
        <v>#REF!</v>
      </c>
      <c r="PRY114" s="632" t="e">
        <f>(IF(PRY47-#REF!&lt;0,0,PRY47-#REF!)+#REF!)*1.21+IF($D$5="Koncesija",-PRY63*0.21,0)</f>
        <v>#REF!</v>
      </c>
      <c r="PRZ114" s="632" t="e">
        <f>(IF(PRZ47-#REF!&lt;0,0,PRZ47-#REF!)+#REF!)*1.21+IF($D$5="Koncesija",-PRZ63*0.21,0)</f>
        <v>#REF!</v>
      </c>
      <c r="PSA114" s="632" t="e">
        <f>(IF(PSA47-#REF!&lt;0,0,PSA47-#REF!)+#REF!)*1.21+IF($D$5="Koncesija",-PSA63*0.21,0)</f>
        <v>#REF!</v>
      </c>
      <c r="PSB114" s="632" t="e">
        <f>(IF(PSB47-#REF!&lt;0,0,PSB47-#REF!)+#REF!)*1.21+IF($D$5="Koncesija",-PSB63*0.21,0)</f>
        <v>#REF!</v>
      </c>
      <c r="PSC114" s="632" t="e">
        <f>(IF(PSC47-#REF!&lt;0,0,PSC47-#REF!)+#REF!)*1.21+IF($D$5="Koncesija",-PSC63*0.21,0)</f>
        <v>#REF!</v>
      </c>
      <c r="PSD114" s="632" t="e">
        <f>(IF(PSD47-#REF!&lt;0,0,PSD47-#REF!)+#REF!)*1.21+IF($D$5="Koncesija",-PSD63*0.21,0)</f>
        <v>#REF!</v>
      </c>
      <c r="PSE114" s="632" t="e">
        <f>(IF(PSE47-#REF!&lt;0,0,PSE47-#REF!)+#REF!)*1.21+IF($D$5="Koncesija",-PSE63*0.21,0)</f>
        <v>#REF!</v>
      </c>
      <c r="PSF114" s="632" t="e">
        <f>(IF(PSF47-#REF!&lt;0,0,PSF47-#REF!)+#REF!)*1.21+IF($D$5="Koncesija",-PSF63*0.21,0)</f>
        <v>#REF!</v>
      </c>
      <c r="PSG114" s="632" t="e">
        <f>(IF(PSG47-#REF!&lt;0,0,PSG47-#REF!)+#REF!)*1.21+IF($D$5="Koncesija",-PSG63*0.21,0)</f>
        <v>#REF!</v>
      </c>
      <c r="PSH114" s="632" t="e">
        <f>(IF(PSH47-#REF!&lt;0,0,PSH47-#REF!)+#REF!)*1.21+IF($D$5="Koncesija",-PSH63*0.21,0)</f>
        <v>#REF!</v>
      </c>
      <c r="PSI114" s="632" t="e">
        <f>(IF(PSI47-#REF!&lt;0,0,PSI47-#REF!)+#REF!)*1.21+IF($D$5="Koncesija",-PSI63*0.21,0)</f>
        <v>#REF!</v>
      </c>
      <c r="PSJ114" s="632" t="e">
        <f>(IF(PSJ47-#REF!&lt;0,0,PSJ47-#REF!)+#REF!)*1.21+IF($D$5="Koncesija",-PSJ63*0.21,0)</f>
        <v>#REF!</v>
      </c>
      <c r="PSK114" s="632" t="e">
        <f>(IF(PSK47-#REF!&lt;0,0,PSK47-#REF!)+#REF!)*1.21+IF($D$5="Koncesija",-PSK63*0.21,0)</f>
        <v>#REF!</v>
      </c>
      <c r="PSL114" s="632" t="e">
        <f>(IF(PSL47-#REF!&lt;0,0,PSL47-#REF!)+#REF!)*1.21+IF($D$5="Koncesija",-PSL63*0.21,0)</f>
        <v>#REF!</v>
      </c>
      <c r="PSM114" s="632" t="e">
        <f>(IF(PSM47-#REF!&lt;0,0,PSM47-#REF!)+#REF!)*1.21+IF($D$5="Koncesija",-PSM63*0.21,0)</f>
        <v>#REF!</v>
      </c>
      <c r="PSN114" s="632" t="e">
        <f>(IF(PSN47-#REF!&lt;0,0,PSN47-#REF!)+#REF!)*1.21+IF($D$5="Koncesija",-PSN63*0.21,0)</f>
        <v>#REF!</v>
      </c>
      <c r="PSO114" s="632" t="e">
        <f>(IF(PSO47-#REF!&lt;0,0,PSO47-#REF!)+#REF!)*1.21+IF($D$5="Koncesija",-PSO63*0.21,0)</f>
        <v>#REF!</v>
      </c>
      <c r="PSP114" s="632" t="e">
        <f>(IF(PSP47-#REF!&lt;0,0,PSP47-#REF!)+#REF!)*1.21+IF($D$5="Koncesija",-PSP63*0.21,0)</f>
        <v>#REF!</v>
      </c>
      <c r="PSQ114" s="632" t="e">
        <f>(IF(PSQ47-#REF!&lt;0,0,PSQ47-#REF!)+#REF!)*1.21+IF($D$5="Koncesija",-PSQ63*0.21,0)</f>
        <v>#REF!</v>
      </c>
      <c r="PSR114" s="632" t="e">
        <f>(IF(PSR47-#REF!&lt;0,0,PSR47-#REF!)+#REF!)*1.21+IF($D$5="Koncesija",-PSR63*0.21,0)</f>
        <v>#REF!</v>
      </c>
      <c r="PSS114" s="632" t="e">
        <f>(IF(PSS47-#REF!&lt;0,0,PSS47-#REF!)+#REF!)*1.21+IF($D$5="Koncesija",-PSS63*0.21,0)</f>
        <v>#REF!</v>
      </c>
      <c r="PST114" s="632" t="e">
        <f>(IF(PST47-#REF!&lt;0,0,PST47-#REF!)+#REF!)*1.21+IF($D$5="Koncesija",-PST63*0.21,0)</f>
        <v>#REF!</v>
      </c>
      <c r="PSU114" s="632" t="e">
        <f>(IF(PSU47-#REF!&lt;0,0,PSU47-#REF!)+#REF!)*1.21+IF($D$5="Koncesija",-PSU63*0.21,0)</f>
        <v>#REF!</v>
      </c>
      <c r="PSV114" s="632" t="e">
        <f>(IF(PSV47-#REF!&lt;0,0,PSV47-#REF!)+#REF!)*1.21+IF($D$5="Koncesija",-PSV63*0.21,0)</f>
        <v>#REF!</v>
      </c>
      <c r="PSW114" s="632" t="e">
        <f>(IF(PSW47-#REF!&lt;0,0,PSW47-#REF!)+#REF!)*1.21+IF($D$5="Koncesija",-PSW63*0.21,0)</f>
        <v>#REF!</v>
      </c>
      <c r="PSX114" s="632" t="e">
        <f>(IF(PSX47-#REF!&lt;0,0,PSX47-#REF!)+#REF!)*1.21+IF($D$5="Koncesija",-PSX63*0.21,0)</f>
        <v>#REF!</v>
      </c>
      <c r="PSY114" s="632" t="e">
        <f>(IF(PSY47-#REF!&lt;0,0,PSY47-#REF!)+#REF!)*1.21+IF($D$5="Koncesija",-PSY63*0.21,0)</f>
        <v>#REF!</v>
      </c>
      <c r="PSZ114" s="632" t="e">
        <f>(IF(PSZ47-#REF!&lt;0,0,PSZ47-#REF!)+#REF!)*1.21+IF($D$5="Koncesija",-PSZ63*0.21,0)</f>
        <v>#REF!</v>
      </c>
      <c r="PTA114" s="632" t="e">
        <f>(IF(PTA47-#REF!&lt;0,0,PTA47-#REF!)+#REF!)*1.21+IF($D$5="Koncesija",-PTA63*0.21,0)</f>
        <v>#REF!</v>
      </c>
      <c r="PTB114" s="632" t="e">
        <f>(IF(PTB47-#REF!&lt;0,0,PTB47-#REF!)+#REF!)*1.21+IF($D$5="Koncesija",-PTB63*0.21,0)</f>
        <v>#REF!</v>
      </c>
      <c r="PTC114" s="632" t="e">
        <f>(IF(PTC47-#REF!&lt;0,0,PTC47-#REF!)+#REF!)*1.21+IF($D$5="Koncesija",-PTC63*0.21,0)</f>
        <v>#REF!</v>
      </c>
      <c r="PTD114" s="632" t="e">
        <f>(IF(PTD47-#REF!&lt;0,0,PTD47-#REF!)+#REF!)*1.21+IF($D$5="Koncesija",-PTD63*0.21,0)</f>
        <v>#REF!</v>
      </c>
      <c r="PTE114" s="632" t="e">
        <f>(IF(PTE47-#REF!&lt;0,0,PTE47-#REF!)+#REF!)*1.21+IF($D$5="Koncesija",-PTE63*0.21,0)</f>
        <v>#REF!</v>
      </c>
      <c r="PTF114" s="632" t="e">
        <f>(IF(PTF47-#REF!&lt;0,0,PTF47-#REF!)+#REF!)*1.21+IF($D$5="Koncesija",-PTF63*0.21,0)</f>
        <v>#REF!</v>
      </c>
      <c r="PTG114" s="632" t="e">
        <f>(IF(PTG47-#REF!&lt;0,0,PTG47-#REF!)+#REF!)*1.21+IF($D$5="Koncesija",-PTG63*0.21,0)</f>
        <v>#REF!</v>
      </c>
      <c r="PTH114" s="632" t="e">
        <f>(IF(PTH47-#REF!&lt;0,0,PTH47-#REF!)+#REF!)*1.21+IF($D$5="Koncesija",-PTH63*0.21,0)</f>
        <v>#REF!</v>
      </c>
      <c r="PTI114" s="632" t="e">
        <f>(IF(PTI47-#REF!&lt;0,0,PTI47-#REF!)+#REF!)*1.21+IF($D$5="Koncesija",-PTI63*0.21,0)</f>
        <v>#REF!</v>
      </c>
      <c r="PTJ114" s="632" t="e">
        <f>(IF(PTJ47-#REF!&lt;0,0,PTJ47-#REF!)+#REF!)*1.21+IF($D$5="Koncesija",-PTJ63*0.21,0)</f>
        <v>#REF!</v>
      </c>
      <c r="PTK114" s="632" t="e">
        <f>(IF(PTK47-#REF!&lt;0,0,PTK47-#REF!)+#REF!)*1.21+IF($D$5="Koncesija",-PTK63*0.21,0)</f>
        <v>#REF!</v>
      </c>
      <c r="PTL114" s="632" t="e">
        <f>(IF(PTL47-#REF!&lt;0,0,PTL47-#REF!)+#REF!)*1.21+IF($D$5="Koncesija",-PTL63*0.21,0)</f>
        <v>#REF!</v>
      </c>
      <c r="PTM114" s="632" t="e">
        <f>(IF(PTM47-#REF!&lt;0,0,PTM47-#REF!)+#REF!)*1.21+IF($D$5="Koncesija",-PTM63*0.21,0)</f>
        <v>#REF!</v>
      </c>
      <c r="PTN114" s="632" t="e">
        <f>(IF(PTN47-#REF!&lt;0,0,PTN47-#REF!)+#REF!)*1.21+IF($D$5="Koncesija",-PTN63*0.21,0)</f>
        <v>#REF!</v>
      </c>
      <c r="PTO114" s="632" t="e">
        <f>(IF(PTO47-#REF!&lt;0,0,PTO47-#REF!)+#REF!)*1.21+IF($D$5="Koncesija",-PTO63*0.21,0)</f>
        <v>#REF!</v>
      </c>
      <c r="PTP114" s="632" t="e">
        <f>(IF(PTP47-#REF!&lt;0,0,PTP47-#REF!)+#REF!)*1.21+IF($D$5="Koncesija",-PTP63*0.21,0)</f>
        <v>#REF!</v>
      </c>
      <c r="PTQ114" s="632" t="e">
        <f>(IF(PTQ47-#REF!&lt;0,0,PTQ47-#REF!)+#REF!)*1.21+IF($D$5="Koncesija",-PTQ63*0.21,0)</f>
        <v>#REF!</v>
      </c>
      <c r="PTR114" s="632" t="e">
        <f>(IF(PTR47-#REF!&lt;0,0,PTR47-#REF!)+#REF!)*1.21+IF($D$5="Koncesija",-PTR63*0.21,0)</f>
        <v>#REF!</v>
      </c>
      <c r="PTS114" s="632" t="e">
        <f>(IF(PTS47-#REF!&lt;0,0,PTS47-#REF!)+#REF!)*1.21+IF($D$5="Koncesija",-PTS63*0.21,0)</f>
        <v>#REF!</v>
      </c>
      <c r="PTT114" s="632" t="e">
        <f>(IF(PTT47-#REF!&lt;0,0,PTT47-#REF!)+#REF!)*1.21+IF($D$5="Koncesija",-PTT63*0.21,0)</f>
        <v>#REF!</v>
      </c>
      <c r="PTU114" s="632" t="e">
        <f>(IF(PTU47-#REF!&lt;0,0,PTU47-#REF!)+#REF!)*1.21+IF($D$5="Koncesija",-PTU63*0.21,0)</f>
        <v>#REF!</v>
      </c>
      <c r="PTV114" s="632" t="e">
        <f>(IF(PTV47-#REF!&lt;0,0,PTV47-#REF!)+#REF!)*1.21+IF($D$5="Koncesija",-PTV63*0.21,0)</f>
        <v>#REF!</v>
      </c>
      <c r="PTW114" s="632" t="e">
        <f>(IF(PTW47-#REF!&lt;0,0,PTW47-#REF!)+#REF!)*1.21+IF($D$5="Koncesija",-PTW63*0.21,0)</f>
        <v>#REF!</v>
      </c>
      <c r="PTX114" s="632" t="e">
        <f>(IF(PTX47-#REF!&lt;0,0,PTX47-#REF!)+#REF!)*1.21+IF($D$5="Koncesija",-PTX63*0.21,0)</f>
        <v>#REF!</v>
      </c>
      <c r="PTY114" s="632" t="e">
        <f>(IF(PTY47-#REF!&lt;0,0,PTY47-#REF!)+#REF!)*1.21+IF($D$5="Koncesija",-PTY63*0.21,0)</f>
        <v>#REF!</v>
      </c>
      <c r="PTZ114" s="632" t="e">
        <f>(IF(PTZ47-#REF!&lt;0,0,PTZ47-#REF!)+#REF!)*1.21+IF($D$5="Koncesija",-PTZ63*0.21,0)</f>
        <v>#REF!</v>
      </c>
      <c r="PUA114" s="632" t="e">
        <f>(IF(PUA47-#REF!&lt;0,0,PUA47-#REF!)+#REF!)*1.21+IF($D$5="Koncesija",-PUA63*0.21,0)</f>
        <v>#REF!</v>
      </c>
      <c r="PUB114" s="632" t="e">
        <f>(IF(PUB47-#REF!&lt;0,0,PUB47-#REF!)+#REF!)*1.21+IF($D$5="Koncesija",-PUB63*0.21,0)</f>
        <v>#REF!</v>
      </c>
      <c r="PUC114" s="632" t="e">
        <f>(IF(PUC47-#REF!&lt;0,0,PUC47-#REF!)+#REF!)*1.21+IF($D$5="Koncesija",-PUC63*0.21,0)</f>
        <v>#REF!</v>
      </c>
      <c r="PUD114" s="632" t="e">
        <f>(IF(PUD47-#REF!&lt;0,0,PUD47-#REF!)+#REF!)*1.21+IF($D$5="Koncesija",-PUD63*0.21,0)</f>
        <v>#REF!</v>
      </c>
      <c r="PUE114" s="632" t="e">
        <f>(IF(PUE47-#REF!&lt;0,0,PUE47-#REF!)+#REF!)*1.21+IF($D$5="Koncesija",-PUE63*0.21,0)</f>
        <v>#REF!</v>
      </c>
      <c r="PUF114" s="632" t="e">
        <f>(IF(PUF47-#REF!&lt;0,0,PUF47-#REF!)+#REF!)*1.21+IF($D$5="Koncesija",-PUF63*0.21,0)</f>
        <v>#REF!</v>
      </c>
      <c r="PUG114" s="632" t="e">
        <f>(IF(PUG47-#REF!&lt;0,0,PUG47-#REF!)+#REF!)*1.21+IF($D$5="Koncesija",-PUG63*0.21,0)</f>
        <v>#REF!</v>
      </c>
      <c r="PUH114" s="632" t="e">
        <f>(IF(PUH47-#REF!&lt;0,0,PUH47-#REF!)+#REF!)*1.21+IF($D$5="Koncesija",-PUH63*0.21,0)</f>
        <v>#REF!</v>
      </c>
      <c r="PUI114" s="632" t="e">
        <f>(IF(PUI47-#REF!&lt;0,0,PUI47-#REF!)+#REF!)*1.21+IF($D$5="Koncesija",-PUI63*0.21,0)</f>
        <v>#REF!</v>
      </c>
      <c r="PUJ114" s="632" t="e">
        <f>(IF(PUJ47-#REF!&lt;0,0,PUJ47-#REF!)+#REF!)*1.21+IF($D$5="Koncesija",-PUJ63*0.21,0)</f>
        <v>#REF!</v>
      </c>
      <c r="PUK114" s="632" t="e">
        <f>(IF(PUK47-#REF!&lt;0,0,PUK47-#REF!)+#REF!)*1.21+IF($D$5="Koncesija",-PUK63*0.21,0)</f>
        <v>#REF!</v>
      </c>
      <c r="PUL114" s="632" t="e">
        <f>(IF(PUL47-#REF!&lt;0,0,PUL47-#REF!)+#REF!)*1.21+IF($D$5="Koncesija",-PUL63*0.21,0)</f>
        <v>#REF!</v>
      </c>
      <c r="PUM114" s="632" t="e">
        <f>(IF(PUM47-#REF!&lt;0,0,PUM47-#REF!)+#REF!)*1.21+IF($D$5="Koncesija",-PUM63*0.21,0)</f>
        <v>#REF!</v>
      </c>
      <c r="PUN114" s="632" t="e">
        <f>(IF(PUN47-#REF!&lt;0,0,PUN47-#REF!)+#REF!)*1.21+IF($D$5="Koncesija",-PUN63*0.21,0)</f>
        <v>#REF!</v>
      </c>
      <c r="PUO114" s="632" t="e">
        <f>(IF(PUO47-#REF!&lt;0,0,PUO47-#REF!)+#REF!)*1.21+IF($D$5="Koncesija",-PUO63*0.21,0)</f>
        <v>#REF!</v>
      </c>
      <c r="PUP114" s="632" t="e">
        <f>(IF(PUP47-#REF!&lt;0,0,PUP47-#REF!)+#REF!)*1.21+IF($D$5="Koncesija",-PUP63*0.21,0)</f>
        <v>#REF!</v>
      </c>
      <c r="PUQ114" s="632" t="e">
        <f>(IF(PUQ47-#REF!&lt;0,0,PUQ47-#REF!)+#REF!)*1.21+IF($D$5="Koncesija",-PUQ63*0.21,0)</f>
        <v>#REF!</v>
      </c>
      <c r="PUR114" s="632" t="e">
        <f>(IF(PUR47-#REF!&lt;0,0,PUR47-#REF!)+#REF!)*1.21+IF($D$5="Koncesija",-PUR63*0.21,0)</f>
        <v>#REF!</v>
      </c>
      <c r="PUS114" s="632" t="e">
        <f>(IF(PUS47-#REF!&lt;0,0,PUS47-#REF!)+#REF!)*1.21+IF($D$5="Koncesija",-PUS63*0.21,0)</f>
        <v>#REF!</v>
      </c>
      <c r="PUT114" s="632" t="e">
        <f>(IF(PUT47-#REF!&lt;0,0,PUT47-#REF!)+#REF!)*1.21+IF($D$5="Koncesija",-PUT63*0.21,0)</f>
        <v>#REF!</v>
      </c>
      <c r="PUU114" s="632" t="e">
        <f>(IF(PUU47-#REF!&lt;0,0,PUU47-#REF!)+#REF!)*1.21+IF($D$5="Koncesija",-PUU63*0.21,0)</f>
        <v>#REF!</v>
      </c>
      <c r="PUV114" s="632" t="e">
        <f>(IF(PUV47-#REF!&lt;0,0,PUV47-#REF!)+#REF!)*1.21+IF($D$5="Koncesija",-PUV63*0.21,0)</f>
        <v>#REF!</v>
      </c>
      <c r="PUW114" s="632" t="e">
        <f>(IF(PUW47-#REF!&lt;0,0,PUW47-#REF!)+#REF!)*1.21+IF($D$5="Koncesija",-PUW63*0.21,0)</f>
        <v>#REF!</v>
      </c>
      <c r="PUX114" s="632" t="e">
        <f>(IF(PUX47-#REF!&lt;0,0,PUX47-#REF!)+#REF!)*1.21+IF($D$5="Koncesija",-PUX63*0.21,0)</f>
        <v>#REF!</v>
      </c>
      <c r="PUY114" s="632" t="e">
        <f>(IF(PUY47-#REF!&lt;0,0,PUY47-#REF!)+#REF!)*1.21+IF($D$5="Koncesija",-PUY63*0.21,0)</f>
        <v>#REF!</v>
      </c>
      <c r="PUZ114" s="632" t="e">
        <f>(IF(PUZ47-#REF!&lt;0,0,PUZ47-#REF!)+#REF!)*1.21+IF($D$5="Koncesija",-PUZ63*0.21,0)</f>
        <v>#REF!</v>
      </c>
      <c r="PVA114" s="632" t="e">
        <f>(IF(PVA47-#REF!&lt;0,0,PVA47-#REF!)+#REF!)*1.21+IF($D$5="Koncesija",-PVA63*0.21,0)</f>
        <v>#REF!</v>
      </c>
      <c r="PVB114" s="632" t="e">
        <f>(IF(PVB47-#REF!&lt;0,0,PVB47-#REF!)+#REF!)*1.21+IF($D$5="Koncesija",-PVB63*0.21,0)</f>
        <v>#REF!</v>
      </c>
      <c r="PVC114" s="632" t="e">
        <f>(IF(PVC47-#REF!&lt;0,0,PVC47-#REF!)+#REF!)*1.21+IF($D$5="Koncesija",-PVC63*0.21,0)</f>
        <v>#REF!</v>
      </c>
      <c r="PVD114" s="632" t="e">
        <f>(IF(PVD47-#REF!&lt;0,0,PVD47-#REF!)+#REF!)*1.21+IF($D$5="Koncesija",-PVD63*0.21,0)</f>
        <v>#REF!</v>
      </c>
      <c r="PVE114" s="632" t="e">
        <f>(IF(PVE47-#REF!&lt;0,0,PVE47-#REF!)+#REF!)*1.21+IF($D$5="Koncesija",-PVE63*0.21,0)</f>
        <v>#REF!</v>
      </c>
      <c r="PVF114" s="632" t="e">
        <f>(IF(PVF47-#REF!&lt;0,0,PVF47-#REF!)+#REF!)*1.21+IF($D$5="Koncesija",-PVF63*0.21,0)</f>
        <v>#REF!</v>
      </c>
      <c r="PVG114" s="632" t="e">
        <f>(IF(PVG47-#REF!&lt;0,0,PVG47-#REF!)+#REF!)*1.21+IF($D$5="Koncesija",-PVG63*0.21,0)</f>
        <v>#REF!</v>
      </c>
      <c r="PVH114" s="632" t="e">
        <f>(IF(PVH47-#REF!&lt;0,0,PVH47-#REF!)+#REF!)*1.21+IF($D$5="Koncesija",-PVH63*0.21,0)</f>
        <v>#REF!</v>
      </c>
      <c r="PVI114" s="632" t="e">
        <f>(IF(PVI47-#REF!&lt;0,0,PVI47-#REF!)+#REF!)*1.21+IF($D$5="Koncesija",-PVI63*0.21,0)</f>
        <v>#REF!</v>
      </c>
      <c r="PVJ114" s="632" t="e">
        <f>(IF(PVJ47-#REF!&lt;0,0,PVJ47-#REF!)+#REF!)*1.21+IF($D$5="Koncesija",-PVJ63*0.21,0)</f>
        <v>#REF!</v>
      </c>
      <c r="PVK114" s="632" t="e">
        <f>(IF(PVK47-#REF!&lt;0,0,PVK47-#REF!)+#REF!)*1.21+IF($D$5="Koncesija",-PVK63*0.21,0)</f>
        <v>#REF!</v>
      </c>
      <c r="PVL114" s="632" t="e">
        <f>(IF(PVL47-#REF!&lt;0,0,PVL47-#REF!)+#REF!)*1.21+IF($D$5="Koncesija",-PVL63*0.21,0)</f>
        <v>#REF!</v>
      </c>
      <c r="PVM114" s="632" t="e">
        <f>(IF(PVM47-#REF!&lt;0,0,PVM47-#REF!)+#REF!)*1.21+IF($D$5="Koncesija",-PVM63*0.21,0)</f>
        <v>#REF!</v>
      </c>
      <c r="PVN114" s="632" t="e">
        <f>(IF(PVN47-#REF!&lt;0,0,PVN47-#REF!)+#REF!)*1.21+IF($D$5="Koncesija",-PVN63*0.21,0)</f>
        <v>#REF!</v>
      </c>
      <c r="PVO114" s="632" t="e">
        <f>(IF(PVO47-#REF!&lt;0,0,PVO47-#REF!)+#REF!)*1.21+IF($D$5="Koncesija",-PVO63*0.21,0)</f>
        <v>#REF!</v>
      </c>
      <c r="PVP114" s="632" t="e">
        <f>(IF(PVP47-#REF!&lt;0,0,PVP47-#REF!)+#REF!)*1.21+IF($D$5="Koncesija",-PVP63*0.21,0)</f>
        <v>#REF!</v>
      </c>
      <c r="PVQ114" s="632" t="e">
        <f>(IF(PVQ47-#REF!&lt;0,0,PVQ47-#REF!)+#REF!)*1.21+IF($D$5="Koncesija",-PVQ63*0.21,0)</f>
        <v>#REF!</v>
      </c>
      <c r="PVR114" s="632" t="e">
        <f>(IF(PVR47-#REF!&lt;0,0,PVR47-#REF!)+#REF!)*1.21+IF($D$5="Koncesija",-PVR63*0.21,0)</f>
        <v>#REF!</v>
      </c>
      <c r="PVS114" s="632" t="e">
        <f>(IF(PVS47-#REF!&lt;0,0,PVS47-#REF!)+#REF!)*1.21+IF($D$5="Koncesija",-PVS63*0.21,0)</f>
        <v>#REF!</v>
      </c>
      <c r="PVT114" s="632" t="e">
        <f>(IF(PVT47-#REF!&lt;0,0,PVT47-#REF!)+#REF!)*1.21+IF($D$5="Koncesija",-PVT63*0.21,0)</f>
        <v>#REF!</v>
      </c>
      <c r="PVU114" s="632" t="e">
        <f>(IF(PVU47-#REF!&lt;0,0,PVU47-#REF!)+#REF!)*1.21+IF($D$5="Koncesija",-PVU63*0.21,0)</f>
        <v>#REF!</v>
      </c>
      <c r="PVV114" s="632" t="e">
        <f>(IF(PVV47-#REF!&lt;0,0,PVV47-#REF!)+#REF!)*1.21+IF($D$5="Koncesija",-PVV63*0.21,0)</f>
        <v>#REF!</v>
      </c>
      <c r="PVW114" s="632" t="e">
        <f>(IF(PVW47-#REF!&lt;0,0,PVW47-#REF!)+#REF!)*1.21+IF($D$5="Koncesija",-PVW63*0.21,0)</f>
        <v>#REF!</v>
      </c>
      <c r="PVX114" s="632" t="e">
        <f>(IF(PVX47-#REF!&lt;0,0,PVX47-#REF!)+#REF!)*1.21+IF($D$5="Koncesija",-PVX63*0.21,0)</f>
        <v>#REF!</v>
      </c>
      <c r="PVY114" s="632" t="e">
        <f>(IF(PVY47-#REF!&lt;0,0,PVY47-#REF!)+#REF!)*1.21+IF($D$5="Koncesija",-PVY63*0.21,0)</f>
        <v>#REF!</v>
      </c>
      <c r="PVZ114" s="632" t="e">
        <f>(IF(PVZ47-#REF!&lt;0,0,PVZ47-#REF!)+#REF!)*1.21+IF($D$5="Koncesija",-PVZ63*0.21,0)</f>
        <v>#REF!</v>
      </c>
      <c r="PWA114" s="632" t="e">
        <f>(IF(PWA47-#REF!&lt;0,0,PWA47-#REF!)+#REF!)*1.21+IF($D$5="Koncesija",-PWA63*0.21,0)</f>
        <v>#REF!</v>
      </c>
      <c r="PWB114" s="632" t="e">
        <f>(IF(PWB47-#REF!&lt;0,0,PWB47-#REF!)+#REF!)*1.21+IF($D$5="Koncesija",-PWB63*0.21,0)</f>
        <v>#REF!</v>
      </c>
      <c r="PWC114" s="632" t="e">
        <f>(IF(PWC47-#REF!&lt;0,0,PWC47-#REF!)+#REF!)*1.21+IF($D$5="Koncesija",-PWC63*0.21,0)</f>
        <v>#REF!</v>
      </c>
      <c r="PWD114" s="632" t="e">
        <f>(IF(PWD47-#REF!&lt;0,0,PWD47-#REF!)+#REF!)*1.21+IF($D$5="Koncesija",-PWD63*0.21,0)</f>
        <v>#REF!</v>
      </c>
      <c r="PWE114" s="632" t="e">
        <f>(IF(PWE47-#REF!&lt;0,0,PWE47-#REF!)+#REF!)*1.21+IF($D$5="Koncesija",-PWE63*0.21,0)</f>
        <v>#REF!</v>
      </c>
      <c r="PWF114" s="632" t="e">
        <f>(IF(PWF47-#REF!&lt;0,0,PWF47-#REF!)+#REF!)*1.21+IF($D$5="Koncesija",-PWF63*0.21,0)</f>
        <v>#REF!</v>
      </c>
      <c r="PWG114" s="632" t="e">
        <f>(IF(PWG47-#REF!&lt;0,0,PWG47-#REF!)+#REF!)*1.21+IF($D$5="Koncesija",-PWG63*0.21,0)</f>
        <v>#REF!</v>
      </c>
      <c r="PWH114" s="632" t="e">
        <f>(IF(PWH47-#REF!&lt;0,0,PWH47-#REF!)+#REF!)*1.21+IF($D$5="Koncesija",-PWH63*0.21,0)</f>
        <v>#REF!</v>
      </c>
      <c r="PWI114" s="632" t="e">
        <f>(IF(PWI47-#REF!&lt;0,0,PWI47-#REF!)+#REF!)*1.21+IF($D$5="Koncesija",-PWI63*0.21,0)</f>
        <v>#REF!</v>
      </c>
      <c r="PWJ114" s="632" t="e">
        <f>(IF(PWJ47-#REF!&lt;0,0,PWJ47-#REF!)+#REF!)*1.21+IF($D$5="Koncesija",-PWJ63*0.21,0)</f>
        <v>#REF!</v>
      </c>
      <c r="PWK114" s="632" t="e">
        <f>(IF(PWK47-#REF!&lt;0,0,PWK47-#REF!)+#REF!)*1.21+IF($D$5="Koncesija",-PWK63*0.21,0)</f>
        <v>#REF!</v>
      </c>
      <c r="PWL114" s="632" t="e">
        <f>(IF(PWL47-#REF!&lt;0,0,PWL47-#REF!)+#REF!)*1.21+IF($D$5="Koncesija",-PWL63*0.21,0)</f>
        <v>#REF!</v>
      </c>
      <c r="PWM114" s="632" t="e">
        <f>(IF(PWM47-#REF!&lt;0,0,PWM47-#REF!)+#REF!)*1.21+IF($D$5="Koncesija",-PWM63*0.21,0)</f>
        <v>#REF!</v>
      </c>
      <c r="PWN114" s="632" t="e">
        <f>(IF(PWN47-#REF!&lt;0,0,PWN47-#REF!)+#REF!)*1.21+IF($D$5="Koncesija",-PWN63*0.21,0)</f>
        <v>#REF!</v>
      </c>
      <c r="PWO114" s="632" t="e">
        <f>(IF(PWO47-#REF!&lt;0,0,PWO47-#REF!)+#REF!)*1.21+IF($D$5="Koncesija",-PWO63*0.21,0)</f>
        <v>#REF!</v>
      </c>
      <c r="PWP114" s="632" t="e">
        <f>(IF(PWP47-#REF!&lt;0,0,PWP47-#REF!)+#REF!)*1.21+IF($D$5="Koncesija",-PWP63*0.21,0)</f>
        <v>#REF!</v>
      </c>
      <c r="PWQ114" s="632" t="e">
        <f>(IF(PWQ47-#REF!&lt;0,0,PWQ47-#REF!)+#REF!)*1.21+IF($D$5="Koncesija",-PWQ63*0.21,0)</f>
        <v>#REF!</v>
      </c>
      <c r="PWR114" s="632" t="e">
        <f>(IF(PWR47-#REF!&lt;0,0,PWR47-#REF!)+#REF!)*1.21+IF($D$5="Koncesija",-PWR63*0.21,0)</f>
        <v>#REF!</v>
      </c>
      <c r="PWS114" s="632" t="e">
        <f>(IF(PWS47-#REF!&lt;0,0,PWS47-#REF!)+#REF!)*1.21+IF($D$5="Koncesija",-PWS63*0.21,0)</f>
        <v>#REF!</v>
      </c>
      <c r="PWT114" s="632" t="e">
        <f>(IF(PWT47-#REF!&lt;0,0,PWT47-#REF!)+#REF!)*1.21+IF($D$5="Koncesija",-PWT63*0.21,0)</f>
        <v>#REF!</v>
      </c>
      <c r="PWU114" s="632" t="e">
        <f>(IF(PWU47-#REF!&lt;0,0,PWU47-#REF!)+#REF!)*1.21+IF($D$5="Koncesija",-PWU63*0.21,0)</f>
        <v>#REF!</v>
      </c>
      <c r="PWV114" s="632" t="e">
        <f>(IF(PWV47-#REF!&lt;0,0,PWV47-#REF!)+#REF!)*1.21+IF($D$5="Koncesija",-PWV63*0.21,0)</f>
        <v>#REF!</v>
      </c>
      <c r="PWW114" s="632" t="e">
        <f>(IF(PWW47-#REF!&lt;0,0,PWW47-#REF!)+#REF!)*1.21+IF($D$5="Koncesija",-PWW63*0.21,0)</f>
        <v>#REF!</v>
      </c>
      <c r="PWX114" s="632" t="e">
        <f>(IF(PWX47-#REF!&lt;0,0,PWX47-#REF!)+#REF!)*1.21+IF($D$5="Koncesija",-PWX63*0.21,0)</f>
        <v>#REF!</v>
      </c>
      <c r="PWY114" s="632" t="e">
        <f>(IF(PWY47-#REF!&lt;0,0,PWY47-#REF!)+#REF!)*1.21+IF($D$5="Koncesija",-PWY63*0.21,0)</f>
        <v>#REF!</v>
      </c>
      <c r="PWZ114" s="632" t="e">
        <f>(IF(PWZ47-#REF!&lt;0,0,PWZ47-#REF!)+#REF!)*1.21+IF($D$5="Koncesija",-PWZ63*0.21,0)</f>
        <v>#REF!</v>
      </c>
      <c r="PXA114" s="632" t="e">
        <f>(IF(PXA47-#REF!&lt;0,0,PXA47-#REF!)+#REF!)*1.21+IF($D$5="Koncesija",-PXA63*0.21,0)</f>
        <v>#REF!</v>
      </c>
      <c r="PXB114" s="632" t="e">
        <f>(IF(PXB47-#REF!&lt;0,0,PXB47-#REF!)+#REF!)*1.21+IF($D$5="Koncesija",-PXB63*0.21,0)</f>
        <v>#REF!</v>
      </c>
      <c r="PXC114" s="632" t="e">
        <f>(IF(PXC47-#REF!&lt;0,0,PXC47-#REF!)+#REF!)*1.21+IF($D$5="Koncesija",-PXC63*0.21,0)</f>
        <v>#REF!</v>
      </c>
      <c r="PXD114" s="632" t="e">
        <f>(IF(PXD47-#REF!&lt;0,0,PXD47-#REF!)+#REF!)*1.21+IF($D$5="Koncesija",-PXD63*0.21,0)</f>
        <v>#REF!</v>
      </c>
      <c r="PXE114" s="632" t="e">
        <f>(IF(PXE47-#REF!&lt;0,0,PXE47-#REF!)+#REF!)*1.21+IF($D$5="Koncesija",-PXE63*0.21,0)</f>
        <v>#REF!</v>
      </c>
      <c r="PXF114" s="632" t="e">
        <f>(IF(PXF47-#REF!&lt;0,0,PXF47-#REF!)+#REF!)*1.21+IF($D$5="Koncesija",-PXF63*0.21,0)</f>
        <v>#REF!</v>
      </c>
      <c r="PXG114" s="632" t="e">
        <f>(IF(PXG47-#REF!&lt;0,0,PXG47-#REF!)+#REF!)*1.21+IF($D$5="Koncesija",-PXG63*0.21,0)</f>
        <v>#REF!</v>
      </c>
      <c r="PXH114" s="632" t="e">
        <f>(IF(PXH47-#REF!&lt;0,0,PXH47-#REF!)+#REF!)*1.21+IF($D$5="Koncesija",-PXH63*0.21,0)</f>
        <v>#REF!</v>
      </c>
      <c r="PXI114" s="632" t="e">
        <f>(IF(PXI47-#REF!&lt;0,0,PXI47-#REF!)+#REF!)*1.21+IF($D$5="Koncesija",-PXI63*0.21,0)</f>
        <v>#REF!</v>
      </c>
      <c r="PXJ114" s="632" t="e">
        <f>(IF(PXJ47-#REF!&lt;0,0,PXJ47-#REF!)+#REF!)*1.21+IF($D$5="Koncesija",-PXJ63*0.21,0)</f>
        <v>#REF!</v>
      </c>
      <c r="PXK114" s="632" t="e">
        <f>(IF(PXK47-#REF!&lt;0,0,PXK47-#REF!)+#REF!)*1.21+IF($D$5="Koncesija",-PXK63*0.21,0)</f>
        <v>#REF!</v>
      </c>
      <c r="PXL114" s="632" t="e">
        <f>(IF(PXL47-#REF!&lt;0,0,PXL47-#REF!)+#REF!)*1.21+IF($D$5="Koncesija",-PXL63*0.21,0)</f>
        <v>#REF!</v>
      </c>
      <c r="PXM114" s="632" t="e">
        <f>(IF(PXM47-#REF!&lt;0,0,PXM47-#REF!)+#REF!)*1.21+IF($D$5="Koncesija",-PXM63*0.21,0)</f>
        <v>#REF!</v>
      </c>
      <c r="PXN114" s="632" t="e">
        <f>(IF(PXN47-#REF!&lt;0,0,PXN47-#REF!)+#REF!)*1.21+IF($D$5="Koncesija",-PXN63*0.21,0)</f>
        <v>#REF!</v>
      </c>
      <c r="PXO114" s="632" t="e">
        <f>(IF(PXO47-#REF!&lt;0,0,PXO47-#REF!)+#REF!)*1.21+IF($D$5="Koncesija",-PXO63*0.21,0)</f>
        <v>#REF!</v>
      </c>
      <c r="PXP114" s="632" t="e">
        <f>(IF(PXP47-#REF!&lt;0,0,PXP47-#REF!)+#REF!)*1.21+IF($D$5="Koncesija",-PXP63*0.21,0)</f>
        <v>#REF!</v>
      </c>
      <c r="PXQ114" s="632" t="e">
        <f>(IF(PXQ47-#REF!&lt;0,0,PXQ47-#REF!)+#REF!)*1.21+IF($D$5="Koncesija",-PXQ63*0.21,0)</f>
        <v>#REF!</v>
      </c>
      <c r="PXR114" s="632" t="e">
        <f>(IF(PXR47-#REF!&lt;0,0,PXR47-#REF!)+#REF!)*1.21+IF($D$5="Koncesija",-PXR63*0.21,0)</f>
        <v>#REF!</v>
      </c>
      <c r="PXS114" s="632" t="e">
        <f>(IF(PXS47-#REF!&lt;0,0,PXS47-#REF!)+#REF!)*1.21+IF($D$5="Koncesija",-PXS63*0.21,0)</f>
        <v>#REF!</v>
      </c>
      <c r="PXT114" s="632" t="e">
        <f>(IF(PXT47-#REF!&lt;0,0,PXT47-#REF!)+#REF!)*1.21+IF($D$5="Koncesija",-PXT63*0.21,0)</f>
        <v>#REF!</v>
      </c>
      <c r="PXU114" s="632" t="e">
        <f>(IF(PXU47-#REF!&lt;0,0,PXU47-#REF!)+#REF!)*1.21+IF($D$5="Koncesija",-PXU63*0.21,0)</f>
        <v>#REF!</v>
      </c>
      <c r="PXV114" s="632" t="e">
        <f>(IF(PXV47-#REF!&lt;0,0,PXV47-#REF!)+#REF!)*1.21+IF($D$5="Koncesija",-PXV63*0.21,0)</f>
        <v>#REF!</v>
      </c>
      <c r="PXW114" s="632" t="e">
        <f>(IF(PXW47-#REF!&lt;0,0,PXW47-#REF!)+#REF!)*1.21+IF($D$5="Koncesija",-PXW63*0.21,0)</f>
        <v>#REF!</v>
      </c>
      <c r="PXX114" s="632" t="e">
        <f>(IF(PXX47-#REF!&lt;0,0,PXX47-#REF!)+#REF!)*1.21+IF($D$5="Koncesija",-PXX63*0.21,0)</f>
        <v>#REF!</v>
      </c>
      <c r="PXY114" s="632" t="e">
        <f>(IF(PXY47-#REF!&lt;0,0,PXY47-#REF!)+#REF!)*1.21+IF($D$5="Koncesija",-PXY63*0.21,0)</f>
        <v>#REF!</v>
      </c>
      <c r="PXZ114" s="632" t="e">
        <f>(IF(PXZ47-#REF!&lt;0,0,PXZ47-#REF!)+#REF!)*1.21+IF($D$5="Koncesija",-PXZ63*0.21,0)</f>
        <v>#REF!</v>
      </c>
      <c r="PYA114" s="632" t="e">
        <f>(IF(PYA47-#REF!&lt;0,0,PYA47-#REF!)+#REF!)*1.21+IF($D$5="Koncesija",-PYA63*0.21,0)</f>
        <v>#REF!</v>
      </c>
      <c r="PYB114" s="632" t="e">
        <f>(IF(PYB47-#REF!&lt;0,0,PYB47-#REF!)+#REF!)*1.21+IF($D$5="Koncesija",-PYB63*0.21,0)</f>
        <v>#REF!</v>
      </c>
      <c r="PYC114" s="632" t="e">
        <f>(IF(PYC47-#REF!&lt;0,0,PYC47-#REF!)+#REF!)*1.21+IF($D$5="Koncesija",-PYC63*0.21,0)</f>
        <v>#REF!</v>
      </c>
      <c r="PYD114" s="632" t="e">
        <f>(IF(PYD47-#REF!&lt;0,0,PYD47-#REF!)+#REF!)*1.21+IF($D$5="Koncesija",-PYD63*0.21,0)</f>
        <v>#REF!</v>
      </c>
      <c r="PYE114" s="632" t="e">
        <f>(IF(PYE47-#REF!&lt;0,0,PYE47-#REF!)+#REF!)*1.21+IF($D$5="Koncesija",-PYE63*0.21,0)</f>
        <v>#REF!</v>
      </c>
      <c r="PYF114" s="632" t="e">
        <f>(IF(PYF47-#REF!&lt;0,0,PYF47-#REF!)+#REF!)*1.21+IF($D$5="Koncesija",-PYF63*0.21,0)</f>
        <v>#REF!</v>
      </c>
      <c r="PYG114" s="632" t="e">
        <f>(IF(PYG47-#REF!&lt;0,0,PYG47-#REF!)+#REF!)*1.21+IF($D$5="Koncesija",-PYG63*0.21,0)</f>
        <v>#REF!</v>
      </c>
      <c r="PYH114" s="632" t="e">
        <f>(IF(PYH47-#REF!&lt;0,0,PYH47-#REF!)+#REF!)*1.21+IF($D$5="Koncesija",-PYH63*0.21,0)</f>
        <v>#REF!</v>
      </c>
      <c r="PYI114" s="632" t="e">
        <f>(IF(PYI47-#REF!&lt;0,0,PYI47-#REF!)+#REF!)*1.21+IF($D$5="Koncesija",-PYI63*0.21,0)</f>
        <v>#REF!</v>
      </c>
      <c r="PYJ114" s="632" t="e">
        <f>(IF(PYJ47-#REF!&lt;0,0,PYJ47-#REF!)+#REF!)*1.21+IF($D$5="Koncesija",-PYJ63*0.21,0)</f>
        <v>#REF!</v>
      </c>
      <c r="PYK114" s="632" t="e">
        <f>(IF(PYK47-#REF!&lt;0,0,PYK47-#REF!)+#REF!)*1.21+IF($D$5="Koncesija",-PYK63*0.21,0)</f>
        <v>#REF!</v>
      </c>
      <c r="PYL114" s="632" t="e">
        <f>(IF(PYL47-#REF!&lt;0,0,PYL47-#REF!)+#REF!)*1.21+IF($D$5="Koncesija",-PYL63*0.21,0)</f>
        <v>#REF!</v>
      </c>
      <c r="PYM114" s="632" t="e">
        <f>(IF(PYM47-#REF!&lt;0,0,PYM47-#REF!)+#REF!)*1.21+IF($D$5="Koncesija",-PYM63*0.21,0)</f>
        <v>#REF!</v>
      </c>
      <c r="PYN114" s="632" t="e">
        <f>(IF(PYN47-#REF!&lt;0,0,PYN47-#REF!)+#REF!)*1.21+IF($D$5="Koncesija",-PYN63*0.21,0)</f>
        <v>#REF!</v>
      </c>
      <c r="PYO114" s="632" t="e">
        <f>(IF(PYO47-#REF!&lt;0,0,PYO47-#REF!)+#REF!)*1.21+IF($D$5="Koncesija",-PYO63*0.21,0)</f>
        <v>#REF!</v>
      </c>
      <c r="PYP114" s="632" t="e">
        <f>(IF(PYP47-#REF!&lt;0,0,PYP47-#REF!)+#REF!)*1.21+IF($D$5="Koncesija",-PYP63*0.21,0)</f>
        <v>#REF!</v>
      </c>
      <c r="PYQ114" s="632" t="e">
        <f>(IF(PYQ47-#REF!&lt;0,0,PYQ47-#REF!)+#REF!)*1.21+IF($D$5="Koncesija",-PYQ63*0.21,0)</f>
        <v>#REF!</v>
      </c>
      <c r="PYR114" s="632" t="e">
        <f>(IF(PYR47-#REF!&lt;0,0,PYR47-#REF!)+#REF!)*1.21+IF($D$5="Koncesija",-PYR63*0.21,0)</f>
        <v>#REF!</v>
      </c>
      <c r="PYS114" s="632" t="e">
        <f>(IF(PYS47-#REF!&lt;0,0,PYS47-#REF!)+#REF!)*1.21+IF($D$5="Koncesija",-PYS63*0.21,0)</f>
        <v>#REF!</v>
      </c>
      <c r="PYT114" s="632" t="e">
        <f>(IF(PYT47-#REF!&lt;0,0,PYT47-#REF!)+#REF!)*1.21+IF($D$5="Koncesija",-PYT63*0.21,0)</f>
        <v>#REF!</v>
      </c>
      <c r="PYU114" s="632" t="e">
        <f>(IF(PYU47-#REF!&lt;0,0,PYU47-#REF!)+#REF!)*1.21+IF($D$5="Koncesija",-PYU63*0.21,0)</f>
        <v>#REF!</v>
      </c>
      <c r="PYV114" s="632" t="e">
        <f>(IF(PYV47-#REF!&lt;0,0,PYV47-#REF!)+#REF!)*1.21+IF($D$5="Koncesija",-PYV63*0.21,0)</f>
        <v>#REF!</v>
      </c>
      <c r="PYW114" s="632" t="e">
        <f>(IF(PYW47-#REF!&lt;0,0,PYW47-#REF!)+#REF!)*1.21+IF($D$5="Koncesija",-PYW63*0.21,0)</f>
        <v>#REF!</v>
      </c>
      <c r="PYX114" s="632" t="e">
        <f>(IF(PYX47-#REF!&lt;0,0,PYX47-#REF!)+#REF!)*1.21+IF($D$5="Koncesija",-PYX63*0.21,0)</f>
        <v>#REF!</v>
      </c>
      <c r="PYY114" s="632" t="e">
        <f>(IF(PYY47-#REF!&lt;0,0,PYY47-#REF!)+#REF!)*1.21+IF($D$5="Koncesija",-PYY63*0.21,0)</f>
        <v>#REF!</v>
      </c>
      <c r="PYZ114" s="632" t="e">
        <f>(IF(PYZ47-#REF!&lt;0,0,PYZ47-#REF!)+#REF!)*1.21+IF($D$5="Koncesija",-PYZ63*0.21,0)</f>
        <v>#REF!</v>
      </c>
      <c r="PZA114" s="632" t="e">
        <f>(IF(PZA47-#REF!&lt;0,0,PZA47-#REF!)+#REF!)*1.21+IF($D$5="Koncesija",-PZA63*0.21,0)</f>
        <v>#REF!</v>
      </c>
      <c r="PZB114" s="632" t="e">
        <f>(IF(PZB47-#REF!&lt;0,0,PZB47-#REF!)+#REF!)*1.21+IF($D$5="Koncesija",-PZB63*0.21,0)</f>
        <v>#REF!</v>
      </c>
      <c r="PZC114" s="632" t="e">
        <f>(IF(PZC47-#REF!&lt;0,0,PZC47-#REF!)+#REF!)*1.21+IF($D$5="Koncesija",-PZC63*0.21,0)</f>
        <v>#REF!</v>
      </c>
      <c r="PZD114" s="632" t="e">
        <f>(IF(PZD47-#REF!&lt;0,0,PZD47-#REF!)+#REF!)*1.21+IF($D$5="Koncesija",-PZD63*0.21,0)</f>
        <v>#REF!</v>
      </c>
      <c r="PZE114" s="632" t="e">
        <f>(IF(PZE47-#REF!&lt;0,0,PZE47-#REF!)+#REF!)*1.21+IF($D$5="Koncesija",-PZE63*0.21,0)</f>
        <v>#REF!</v>
      </c>
      <c r="PZF114" s="632" t="e">
        <f>(IF(PZF47-#REF!&lt;0,0,PZF47-#REF!)+#REF!)*1.21+IF($D$5="Koncesija",-PZF63*0.21,0)</f>
        <v>#REF!</v>
      </c>
      <c r="PZG114" s="632" t="e">
        <f>(IF(PZG47-#REF!&lt;0,0,PZG47-#REF!)+#REF!)*1.21+IF($D$5="Koncesija",-PZG63*0.21,0)</f>
        <v>#REF!</v>
      </c>
      <c r="PZH114" s="632" t="e">
        <f>(IF(PZH47-#REF!&lt;0,0,PZH47-#REF!)+#REF!)*1.21+IF($D$5="Koncesija",-PZH63*0.21,0)</f>
        <v>#REF!</v>
      </c>
      <c r="PZI114" s="632" t="e">
        <f>(IF(PZI47-#REF!&lt;0,0,PZI47-#REF!)+#REF!)*1.21+IF($D$5="Koncesija",-PZI63*0.21,0)</f>
        <v>#REF!</v>
      </c>
      <c r="PZJ114" s="632" t="e">
        <f>(IF(PZJ47-#REF!&lt;0,0,PZJ47-#REF!)+#REF!)*1.21+IF($D$5="Koncesija",-PZJ63*0.21,0)</f>
        <v>#REF!</v>
      </c>
      <c r="PZK114" s="632" t="e">
        <f>(IF(PZK47-#REF!&lt;0,0,PZK47-#REF!)+#REF!)*1.21+IF($D$5="Koncesija",-PZK63*0.21,0)</f>
        <v>#REF!</v>
      </c>
      <c r="PZL114" s="632" t="e">
        <f>(IF(PZL47-#REF!&lt;0,0,PZL47-#REF!)+#REF!)*1.21+IF($D$5="Koncesija",-PZL63*0.21,0)</f>
        <v>#REF!</v>
      </c>
      <c r="PZM114" s="632" t="e">
        <f>(IF(PZM47-#REF!&lt;0,0,PZM47-#REF!)+#REF!)*1.21+IF($D$5="Koncesija",-PZM63*0.21,0)</f>
        <v>#REF!</v>
      </c>
      <c r="PZN114" s="632" t="e">
        <f>(IF(PZN47-#REF!&lt;0,0,PZN47-#REF!)+#REF!)*1.21+IF($D$5="Koncesija",-PZN63*0.21,0)</f>
        <v>#REF!</v>
      </c>
      <c r="PZO114" s="632" t="e">
        <f>(IF(PZO47-#REF!&lt;0,0,PZO47-#REF!)+#REF!)*1.21+IF($D$5="Koncesija",-PZO63*0.21,0)</f>
        <v>#REF!</v>
      </c>
      <c r="PZP114" s="632" t="e">
        <f>(IF(PZP47-#REF!&lt;0,0,PZP47-#REF!)+#REF!)*1.21+IF($D$5="Koncesija",-PZP63*0.21,0)</f>
        <v>#REF!</v>
      </c>
      <c r="PZQ114" s="632" t="e">
        <f>(IF(PZQ47-#REF!&lt;0,0,PZQ47-#REF!)+#REF!)*1.21+IF($D$5="Koncesija",-PZQ63*0.21,0)</f>
        <v>#REF!</v>
      </c>
      <c r="PZR114" s="632" t="e">
        <f>(IF(PZR47-#REF!&lt;0,0,PZR47-#REF!)+#REF!)*1.21+IF($D$5="Koncesija",-PZR63*0.21,0)</f>
        <v>#REF!</v>
      </c>
      <c r="PZS114" s="632" t="e">
        <f>(IF(PZS47-#REF!&lt;0,0,PZS47-#REF!)+#REF!)*1.21+IF($D$5="Koncesija",-PZS63*0.21,0)</f>
        <v>#REF!</v>
      </c>
      <c r="PZT114" s="632" t="e">
        <f>(IF(PZT47-#REF!&lt;0,0,PZT47-#REF!)+#REF!)*1.21+IF($D$5="Koncesija",-PZT63*0.21,0)</f>
        <v>#REF!</v>
      </c>
      <c r="PZU114" s="632" t="e">
        <f>(IF(PZU47-#REF!&lt;0,0,PZU47-#REF!)+#REF!)*1.21+IF($D$5="Koncesija",-PZU63*0.21,0)</f>
        <v>#REF!</v>
      </c>
      <c r="PZV114" s="632" t="e">
        <f>(IF(PZV47-#REF!&lt;0,0,PZV47-#REF!)+#REF!)*1.21+IF($D$5="Koncesija",-PZV63*0.21,0)</f>
        <v>#REF!</v>
      </c>
      <c r="PZW114" s="632" t="e">
        <f>(IF(PZW47-#REF!&lt;0,0,PZW47-#REF!)+#REF!)*1.21+IF($D$5="Koncesija",-PZW63*0.21,0)</f>
        <v>#REF!</v>
      </c>
      <c r="PZX114" s="632" t="e">
        <f>(IF(PZX47-#REF!&lt;0,0,PZX47-#REF!)+#REF!)*1.21+IF($D$5="Koncesija",-PZX63*0.21,0)</f>
        <v>#REF!</v>
      </c>
      <c r="PZY114" s="632" t="e">
        <f>(IF(PZY47-#REF!&lt;0,0,PZY47-#REF!)+#REF!)*1.21+IF($D$5="Koncesija",-PZY63*0.21,0)</f>
        <v>#REF!</v>
      </c>
      <c r="PZZ114" s="632" t="e">
        <f>(IF(PZZ47-#REF!&lt;0,0,PZZ47-#REF!)+#REF!)*1.21+IF($D$5="Koncesija",-PZZ63*0.21,0)</f>
        <v>#REF!</v>
      </c>
      <c r="QAA114" s="632" t="e">
        <f>(IF(QAA47-#REF!&lt;0,0,QAA47-#REF!)+#REF!)*1.21+IF($D$5="Koncesija",-QAA63*0.21,0)</f>
        <v>#REF!</v>
      </c>
      <c r="QAB114" s="632" t="e">
        <f>(IF(QAB47-#REF!&lt;0,0,QAB47-#REF!)+#REF!)*1.21+IF($D$5="Koncesija",-QAB63*0.21,0)</f>
        <v>#REF!</v>
      </c>
      <c r="QAC114" s="632" t="e">
        <f>(IF(QAC47-#REF!&lt;0,0,QAC47-#REF!)+#REF!)*1.21+IF($D$5="Koncesija",-QAC63*0.21,0)</f>
        <v>#REF!</v>
      </c>
      <c r="QAD114" s="632" t="e">
        <f>(IF(QAD47-#REF!&lt;0,0,QAD47-#REF!)+#REF!)*1.21+IF($D$5="Koncesija",-QAD63*0.21,0)</f>
        <v>#REF!</v>
      </c>
      <c r="QAE114" s="632" t="e">
        <f>(IF(QAE47-#REF!&lt;0,0,QAE47-#REF!)+#REF!)*1.21+IF($D$5="Koncesija",-QAE63*0.21,0)</f>
        <v>#REF!</v>
      </c>
      <c r="QAF114" s="632" t="e">
        <f>(IF(QAF47-#REF!&lt;0,0,QAF47-#REF!)+#REF!)*1.21+IF($D$5="Koncesija",-QAF63*0.21,0)</f>
        <v>#REF!</v>
      </c>
      <c r="QAG114" s="632" t="e">
        <f>(IF(QAG47-#REF!&lt;0,0,QAG47-#REF!)+#REF!)*1.21+IF($D$5="Koncesija",-QAG63*0.21,0)</f>
        <v>#REF!</v>
      </c>
      <c r="QAH114" s="632" t="e">
        <f>(IF(QAH47-#REF!&lt;0,0,QAH47-#REF!)+#REF!)*1.21+IF($D$5="Koncesija",-QAH63*0.21,0)</f>
        <v>#REF!</v>
      </c>
      <c r="QAI114" s="632" t="e">
        <f>(IF(QAI47-#REF!&lt;0,0,QAI47-#REF!)+#REF!)*1.21+IF($D$5="Koncesija",-QAI63*0.21,0)</f>
        <v>#REF!</v>
      </c>
      <c r="QAJ114" s="632" t="e">
        <f>(IF(QAJ47-#REF!&lt;0,0,QAJ47-#REF!)+#REF!)*1.21+IF($D$5="Koncesija",-QAJ63*0.21,0)</f>
        <v>#REF!</v>
      </c>
      <c r="QAK114" s="632" t="e">
        <f>(IF(QAK47-#REF!&lt;0,0,QAK47-#REF!)+#REF!)*1.21+IF($D$5="Koncesija",-QAK63*0.21,0)</f>
        <v>#REF!</v>
      </c>
      <c r="QAL114" s="632" t="e">
        <f>(IF(QAL47-#REF!&lt;0,0,QAL47-#REF!)+#REF!)*1.21+IF($D$5="Koncesija",-QAL63*0.21,0)</f>
        <v>#REF!</v>
      </c>
      <c r="QAM114" s="632" t="e">
        <f>(IF(QAM47-#REF!&lt;0,0,QAM47-#REF!)+#REF!)*1.21+IF($D$5="Koncesija",-QAM63*0.21,0)</f>
        <v>#REF!</v>
      </c>
      <c r="QAN114" s="632" t="e">
        <f>(IF(QAN47-#REF!&lt;0,0,QAN47-#REF!)+#REF!)*1.21+IF($D$5="Koncesija",-QAN63*0.21,0)</f>
        <v>#REF!</v>
      </c>
      <c r="QAO114" s="632" t="e">
        <f>(IF(QAO47-#REF!&lt;0,0,QAO47-#REF!)+#REF!)*1.21+IF($D$5="Koncesija",-QAO63*0.21,0)</f>
        <v>#REF!</v>
      </c>
      <c r="QAP114" s="632" t="e">
        <f>(IF(QAP47-#REF!&lt;0,0,QAP47-#REF!)+#REF!)*1.21+IF($D$5="Koncesija",-QAP63*0.21,0)</f>
        <v>#REF!</v>
      </c>
      <c r="QAQ114" s="632" t="e">
        <f>(IF(QAQ47-#REF!&lt;0,0,QAQ47-#REF!)+#REF!)*1.21+IF($D$5="Koncesija",-QAQ63*0.21,0)</f>
        <v>#REF!</v>
      </c>
      <c r="QAR114" s="632" t="e">
        <f>(IF(QAR47-#REF!&lt;0,0,QAR47-#REF!)+#REF!)*1.21+IF($D$5="Koncesija",-QAR63*0.21,0)</f>
        <v>#REF!</v>
      </c>
      <c r="QAS114" s="632" t="e">
        <f>(IF(QAS47-#REF!&lt;0,0,QAS47-#REF!)+#REF!)*1.21+IF($D$5="Koncesija",-QAS63*0.21,0)</f>
        <v>#REF!</v>
      </c>
      <c r="QAT114" s="632" t="e">
        <f>(IF(QAT47-#REF!&lt;0,0,QAT47-#REF!)+#REF!)*1.21+IF($D$5="Koncesija",-QAT63*0.21,0)</f>
        <v>#REF!</v>
      </c>
      <c r="QAU114" s="632" t="e">
        <f>(IF(QAU47-#REF!&lt;0,0,QAU47-#REF!)+#REF!)*1.21+IF($D$5="Koncesija",-QAU63*0.21,0)</f>
        <v>#REF!</v>
      </c>
      <c r="QAV114" s="632" t="e">
        <f>(IF(QAV47-#REF!&lt;0,0,QAV47-#REF!)+#REF!)*1.21+IF($D$5="Koncesija",-QAV63*0.21,0)</f>
        <v>#REF!</v>
      </c>
      <c r="QAW114" s="632" t="e">
        <f>(IF(QAW47-#REF!&lt;0,0,QAW47-#REF!)+#REF!)*1.21+IF($D$5="Koncesija",-QAW63*0.21,0)</f>
        <v>#REF!</v>
      </c>
      <c r="QAX114" s="632" t="e">
        <f>(IF(QAX47-#REF!&lt;0,0,QAX47-#REF!)+#REF!)*1.21+IF($D$5="Koncesija",-QAX63*0.21,0)</f>
        <v>#REF!</v>
      </c>
      <c r="QAY114" s="632" t="e">
        <f>(IF(QAY47-#REF!&lt;0,0,QAY47-#REF!)+#REF!)*1.21+IF($D$5="Koncesija",-QAY63*0.21,0)</f>
        <v>#REF!</v>
      </c>
      <c r="QAZ114" s="632" t="e">
        <f>(IF(QAZ47-#REF!&lt;0,0,QAZ47-#REF!)+#REF!)*1.21+IF($D$5="Koncesija",-QAZ63*0.21,0)</f>
        <v>#REF!</v>
      </c>
      <c r="QBA114" s="632" t="e">
        <f>(IF(QBA47-#REF!&lt;0,0,QBA47-#REF!)+#REF!)*1.21+IF($D$5="Koncesija",-QBA63*0.21,0)</f>
        <v>#REF!</v>
      </c>
      <c r="QBB114" s="632" t="e">
        <f>(IF(QBB47-#REF!&lt;0,0,QBB47-#REF!)+#REF!)*1.21+IF($D$5="Koncesija",-QBB63*0.21,0)</f>
        <v>#REF!</v>
      </c>
      <c r="QBC114" s="632" t="e">
        <f>(IF(QBC47-#REF!&lt;0,0,QBC47-#REF!)+#REF!)*1.21+IF($D$5="Koncesija",-QBC63*0.21,0)</f>
        <v>#REF!</v>
      </c>
      <c r="QBD114" s="632" t="e">
        <f>(IF(QBD47-#REF!&lt;0,0,QBD47-#REF!)+#REF!)*1.21+IF($D$5="Koncesija",-QBD63*0.21,0)</f>
        <v>#REF!</v>
      </c>
      <c r="QBE114" s="632" t="e">
        <f>(IF(QBE47-#REF!&lt;0,0,QBE47-#REF!)+#REF!)*1.21+IF($D$5="Koncesija",-QBE63*0.21,0)</f>
        <v>#REF!</v>
      </c>
      <c r="QBF114" s="632" t="e">
        <f>(IF(QBF47-#REF!&lt;0,0,QBF47-#REF!)+#REF!)*1.21+IF($D$5="Koncesija",-QBF63*0.21,0)</f>
        <v>#REF!</v>
      </c>
      <c r="QBG114" s="632" t="e">
        <f>(IF(QBG47-#REF!&lt;0,0,QBG47-#REF!)+#REF!)*1.21+IF($D$5="Koncesija",-QBG63*0.21,0)</f>
        <v>#REF!</v>
      </c>
      <c r="QBH114" s="632" t="e">
        <f>(IF(QBH47-#REF!&lt;0,0,QBH47-#REF!)+#REF!)*1.21+IF($D$5="Koncesija",-QBH63*0.21,0)</f>
        <v>#REF!</v>
      </c>
      <c r="QBI114" s="632" t="e">
        <f>(IF(QBI47-#REF!&lt;0,0,QBI47-#REF!)+#REF!)*1.21+IF($D$5="Koncesija",-QBI63*0.21,0)</f>
        <v>#REF!</v>
      </c>
      <c r="QBJ114" s="632" t="e">
        <f>(IF(QBJ47-#REF!&lt;0,0,QBJ47-#REF!)+#REF!)*1.21+IF($D$5="Koncesija",-QBJ63*0.21,0)</f>
        <v>#REF!</v>
      </c>
      <c r="QBK114" s="632" t="e">
        <f>(IF(QBK47-#REF!&lt;0,0,QBK47-#REF!)+#REF!)*1.21+IF($D$5="Koncesija",-QBK63*0.21,0)</f>
        <v>#REF!</v>
      </c>
      <c r="QBL114" s="632" t="e">
        <f>(IF(QBL47-#REF!&lt;0,0,QBL47-#REF!)+#REF!)*1.21+IF($D$5="Koncesija",-QBL63*0.21,0)</f>
        <v>#REF!</v>
      </c>
      <c r="QBM114" s="632" t="e">
        <f>(IF(QBM47-#REF!&lt;0,0,QBM47-#REF!)+#REF!)*1.21+IF($D$5="Koncesija",-QBM63*0.21,0)</f>
        <v>#REF!</v>
      </c>
      <c r="QBN114" s="632" t="e">
        <f>(IF(QBN47-#REF!&lt;0,0,QBN47-#REF!)+#REF!)*1.21+IF($D$5="Koncesija",-QBN63*0.21,0)</f>
        <v>#REF!</v>
      </c>
      <c r="QBO114" s="632" t="e">
        <f>(IF(QBO47-#REF!&lt;0,0,QBO47-#REF!)+#REF!)*1.21+IF($D$5="Koncesija",-QBO63*0.21,0)</f>
        <v>#REF!</v>
      </c>
      <c r="QBP114" s="632" t="e">
        <f>(IF(QBP47-#REF!&lt;0,0,QBP47-#REF!)+#REF!)*1.21+IF($D$5="Koncesija",-QBP63*0.21,0)</f>
        <v>#REF!</v>
      </c>
      <c r="QBQ114" s="632" t="e">
        <f>(IF(QBQ47-#REF!&lt;0,0,QBQ47-#REF!)+#REF!)*1.21+IF($D$5="Koncesija",-QBQ63*0.21,0)</f>
        <v>#REF!</v>
      </c>
      <c r="QBR114" s="632" t="e">
        <f>(IF(QBR47-#REF!&lt;0,0,QBR47-#REF!)+#REF!)*1.21+IF($D$5="Koncesija",-QBR63*0.21,0)</f>
        <v>#REF!</v>
      </c>
      <c r="QBS114" s="632" t="e">
        <f>(IF(QBS47-#REF!&lt;0,0,QBS47-#REF!)+#REF!)*1.21+IF($D$5="Koncesija",-QBS63*0.21,0)</f>
        <v>#REF!</v>
      </c>
      <c r="QBT114" s="632" t="e">
        <f>(IF(QBT47-#REF!&lt;0,0,QBT47-#REF!)+#REF!)*1.21+IF($D$5="Koncesija",-QBT63*0.21,0)</f>
        <v>#REF!</v>
      </c>
      <c r="QBU114" s="632" t="e">
        <f>(IF(QBU47-#REF!&lt;0,0,QBU47-#REF!)+#REF!)*1.21+IF($D$5="Koncesija",-QBU63*0.21,0)</f>
        <v>#REF!</v>
      </c>
      <c r="QBV114" s="632" t="e">
        <f>(IF(QBV47-#REF!&lt;0,0,QBV47-#REF!)+#REF!)*1.21+IF($D$5="Koncesija",-QBV63*0.21,0)</f>
        <v>#REF!</v>
      </c>
      <c r="QBW114" s="632" t="e">
        <f>(IF(QBW47-#REF!&lt;0,0,QBW47-#REF!)+#REF!)*1.21+IF($D$5="Koncesija",-QBW63*0.21,0)</f>
        <v>#REF!</v>
      </c>
      <c r="QBX114" s="632" t="e">
        <f>(IF(QBX47-#REF!&lt;0,0,QBX47-#REF!)+#REF!)*1.21+IF($D$5="Koncesija",-QBX63*0.21,0)</f>
        <v>#REF!</v>
      </c>
      <c r="QBY114" s="632" t="e">
        <f>(IF(QBY47-#REF!&lt;0,0,QBY47-#REF!)+#REF!)*1.21+IF($D$5="Koncesija",-QBY63*0.21,0)</f>
        <v>#REF!</v>
      </c>
      <c r="QBZ114" s="632" t="e">
        <f>(IF(QBZ47-#REF!&lt;0,0,QBZ47-#REF!)+#REF!)*1.21+IF($D$5="Koncesija",-QBZ63*0.21,0)</f>
        <v>#REF!</v>
      </c>
      <c r="QCA114" s="632" t="e">
        <f>(IF(QCA47-#REF!&lt;0,0,QCA47-#REF!)+#REF!)*1.21+IF($D$5="Koncesija",-QCA63*0.21,0)</f>
        <v>#REF!</v>
      </c>
      <c r="QCB114" s="632" t="e">
        <f>(IF(QCB47-#REF!&lt;0,0,QCB47-#REF!)+#REF!)*1.21+IF($D$5="Koncesija",-QCB63*0.21,0)</f>
        <v>#REF!</v>
      </c>
      <c r="QCC114" s="632" t="e">
        <f>(IF(QCC47-#REF!&lt;0,0,QCC47-#REF!)+#REF!)*1.21+IF($D$5="Koncesija",-QCC63*0.21,0)</f>
        <v>#REF!</v>
      </c>
      <c r="QCD114" s="632" t="e">
        <f>(IF(QCD47-#REF!&lt;0,0,QCD47-#REF!)+#REF!)*1.21+IF($D$5="Koncesija",-QCD63*0.21,0)</f>
        <v>#REF!</v>
      </c>
      <c r="QCE114" s="632" t="e">
        <f>(IF(QCE47-#REF!&lt;0,0,QCE47-#REF!)+#REF!)*1.21+IF($D$5="Koncesija",-QCE63*0.21,0)</f>
        <v>#REF!</v>
      </c>
      <c r="QCF114" s="632" t="e">
        <f>(IF(QCF47-#REF!&lt;0,0,QCF47-#REF!)+#REF!)*1.21+IF($D$5="Koncesija",-QCF63*0.21,0)</f>
        <v>#REF!</v>
      </c>
      <c r="QCG114" s="632" t="e">
        <f>(IF(QCG47-#REF!&lt;0,0,QCG47-#REF!)+#REF!)*1.21+IF($D$5="Koncesija",-QCG63*0.21,0)</f>
        <v>#REF!</v>
      </c>
      <c r="QCH114" s="632" t="e">
        <f>(IF(QCH47-#REF!&lt;0,0,QCH47-#REF!)+#REF!)*1.21+IF($D$5="Koncesija",-QCH63*0.21,0)</f>
        <v>#REF!</v>
      </c>
      <c r="QCI114" s="632" t="e">
        <f>(IF(QCI47-#REF!&lt;0,0,QCI47-#REF!)+#REF!)*1.21+IF($D$5="Koncesija",-QCI63*0.21,0)</f>
        <v>#REF!</v>
      </c>
      <c r="QCJ114" s="632" t="e">
        <f>(IF(QCJ47-#REF!&lt;0,0,QCJ47-#REF!)+#REF!)*1.21+IF($D$5="Koncesija",-QCJ63*0.21,0)</f>
        <v>#REF!</v>
      </c>
      <c r="QCK114" s="632" t="e">
        <f>(IF(QCK47-#REF!&lt;0,0,QCK47-#REF!)+#REF!)*1.21+IF($D$5="Koncesija",-QCK63*0.21,0)</f>
        <v>#REF!</v>
      </c>
      <c r="QCL114" s="632" t="e">
        <f>(IF(QCL47-#REF!&lt;0,0,QCL47-#REF!)+#REF!)*1.21+IF($D$5="Koncesija",-QCL63*0.21,0)</f>
        <v>#REF!</v>
      </c>
      <c r="QCM114" s="632" t="e">
        <f>(IF(QCM47-#REF!&lt;0,0,QCM47-#REF!)+#REF!)*1.21+IF($D$5="Koncesija",-QCM63*0.21,0)</f>
        <v>#REF!</v>
      </c>
      <c r="QCN114" s="632" t="e">
        <f>(IF(QCN47-#REF!&lt;0,0,QCN47-#REF!)+#REF!)*1.21+IF($D$5="Koncesija",-QCN63*0.21,0)</f>
        <v>#REF!</v>
      </c>
      <c r="QCO114" s="632" t="e">
        <f>(IF(QCO47-#REF!&lt;0,0,QCO47-#REF!)+#REF!)*1.21+IF($D$5="Koncesija",-QCO63*0.21,0)</f>
        <v>#REF!</v>
      </c>
      <c r="QCP114" s="632" t="e">
        <f>(IF(QCP47-#REF!&lt;0,0,QCP47-#REF!)+#REF!)*1.21+IF($D$5="Koncesija",-QCP63*0.21,0)</f>
        <v>#REF!</v>
      </c>
      <c r="QCQ114" s="632" t="e">
        <f>(IF(QCQ47-#REF!&lt;0,0,QCQ47-#REF!)+#REF!)*1.21+IF($D$5="Koncesija",-QCQ63*0.21,0)</f>
        <v>#REF!</v>
      </c>
      <c r="QCR114" s="632" t="e">
        <f>(IF(QCR47-#REF!&lt;0,0,QCR47-#REF!)+#REF!)*1.21+IF($D$5="Koncesija",-QCR63*0.21,0)</f>
        <v>#REF!</v>
      </c>
      <c r="QCS114" s="632" t="e">
        <f>(IF(QCS47-#REF!&lt;0,0,QCS47-#REF!)+#REF!)*1.21+IF($D$5="Koncesija",-QCS63*0.21,0)</f>
        <v>#REF!</v>
      </c>
      <c r="QCT114" s="632" t="e">
        <f>(IF(QCT47-#REF!&lt;0,0,QCT47-#REF!)+#REF!)*1.21+IF($D$5="Koncesija",-QCT63*0.21,0)</f>
        <v>#REF!</v>
      </c>
      <c r="QCU114" s="632" t="e">
        <f>(IF(QCU47-#REF!&lt;0,0,QCU47-#REF!)+#REF!)*1.21+IF($D$5="Koncesija",-QCU63*0.21,0)</f>
        <v>#REF!</v>
      </c>
      <c r="QCV114" s="632" t="e">
        <f>(IF(QCV47-#REF!&lt;0,0,QCV47-#REF!)+#REF!)*1.21+IF($D$5="Koncesija",-QCV63*0.21,0)</f>
        <v>#REF!</v>
      </c>
      <c r="QCW114" s="632" t="e">
        <f>(IF(QCW47-#REF!&lt;0,0,QCW47-#REF!)+#REF!)*1.21+IF($D$5="Koncesija",-QCW63*0.21,0)</f>
        <v>#REF!</v>
      </c>
      <c r="QCX114" s="632" t="e">
        <f>(IF(QCX47-#REF!&lt;0,0,QCX47-#REF!)+#REF!)*1.21+IF($D$5="Koncesija",-QCX63*0.21,0)</f>
        <v>#REF!</v>
      </c>
      <c r="QCY114" s="632" t="e">
        <f>(IF(QCY47-#REF!&lt;0,0,QCY47-#REF!)+#REF!)*1.21+IF($D$5="Koncesija",-QCY63*0.21,0)</f>
        <v>#REF!</v>
      </c>
      <c r="QCZ114" s="632" t="e">
        <f>(IF(QCZ47-#REF!&lt;0,0,QCZ47-#REF!)+#REF!)*1.21+IF($D$5="Koncesija",-QCZ63*0.21,0)</f>
        <v>#REF!</v>
      </c>
      <c r="QDA114" s="632" t="e">
        <f>(IF(QDA47-#REF!&lt;0,0,QDA47-#REF!)+#REF!)*1.21+IF($D$5="Koncesija",-QDA63*0.21,0)</f>
        <v>#REF!</v>
      </c>
      <c r="QDB114" s="632" t="e">
        <f>(IF(QDB47-#REF!&lt;0,0,QDB47-#REF!)+#REF!)*1.21+IF($D$5="Koncesija",-QDB63*0.21,0)</f>
        <v>#REF!</v>
      </c>
      <c r="QDC114" s="632" t="e">
        <f>(IF(QDC47-#REF!&lt;0,0,QDC47-#REF!)+#REF!)*1.21+IF($D$5="Koncesija",-QDC63*0.21,0)</f>
        <v>#REF!</v>
      </c>
      <c r="QDD114" s="632" t="e">
        <f>(IF(QDD47-#REF!&lt;0,0,QDD47-#REF!)+#REF!)*1.21+IF($D$5="Koncesija",-QDD63*0.21,0)</f>
        <v>#REF!</v>
      </c>
      <c r="QDE114" s="632" t="e">
        <f>(IF(QDE47-#REF!&lt;0,0,QDE47-#REF!)+#REF!)*1.21+IF($D$5="Koncesija",-QDE63*0.21,0)</f>
        <v>#REF!</v>
      </c>
      <c r="QDF114" s="632" t="e">
        <f>(IF(QDF47-#REF!&lt;0,0,QDF47-#REF!)+#REF!)*1.21+IF($D$5="Koncesija",-QDF63*0.21,0)</f>
        <v>#REF!</v>
      </c>
      <c r="QDG114" s="632" t="e">
        <f>(IF(QDG47-#REF!&lt;0,0,QDG47-#REF!)+#REF!)*1.21+IF($D$5="Koncesija",-QDG63*0.21,0)</f>
        <v>#REF!</v>
      </c>
      <c r="QDH114" s="632" t="e">
        <f>(IF(QDH47-#REF!&lt;0,0,QDH47-#REF!)+#REF!)*1.21+IF($D$5="Koncesija",-QDH63*0.21,0)</f>
        <v>#REF!</v>
      </c>
      <c r="QDI114" s="632" t="e">
        <f>(IF(QDI47-#REF!&lt;0,0,QDI47-#REF!)+#REF!)*1.21+IF($D$5="Koncesija",-QDI63*0.21,0)</f>
        <v>#REF!</v>
      </c>
      <c r="QDJ114" s="632" t="e">
        <f>(IF(QDJ47-#REF!&lt;0,0,QDJ47-#REF!)+#REF!)*1.21+IF($D$5="Koncesija",-QDJ63*0.21,0)</f>
        <v>#REF!</v>
      </c>
      <c r="QDK114" s="632" t="e">
        <f>(IF(QDK47-#REF!&lt;0,0,QDK47-#REF!)+#REF!)*1.21+IF($D$5="Koncesija",-QDK63*0.21,0)</f>
        <v>#REF!</v>
      </c>
      <c r="QDL114" s="632" t="e">
        <f>(IF(QDL47-#REF!&lt;0,0,QDL47-#REF!)+#REF!)*1.21+IF($D$5="Koncesija",-QDL63*0.21,0)</f>
        <v>#REF!</v>
      </c>
      <c r="QDM114" s="632" t="e">
        <f>(IF(QDM47-#REF!&lt;0,0,QDM47-#REF!)+#REF!)*1.21+IF($D$5="Koncesija",-QDM63*0.21,0)</f>
        <v>#REF!</v>
      </c>
      <c r="QDN114" s="632" t="e">
        <f>(IF(QDN47-#REF!&lt;0,0,QDN47-#REF!)+#REF!)*1.21+IF($D$5="Koncesija",-QDN63*0.21,0)</f>
        <v>#REF!</v>
      </c>
      <c r="QDO114" s="632" t="e">
        <f>(IF(QDO47-#REF!&lt;0,0,QDO47-#REF!)+#REF!)*1.21+IF($D$5="Koncesija",-QDO63*0.21,0)</f>
        <v>#REF!</v>
      </c>
      <c r="QDP114" s="632" t="e">
        <f>(IF(QDP47-#REF!&lt;0,0,QDP47-#REF!)+#REF!)*1.21+IF($D$5="Koncesija",-QDP63*0.21,0)</f>
        <v>#REF!</v>
      </c>
      <c r="QDQ114" s="632" t="e">
        <f>(IF(QDQ47-#REF!&lt;0,0,QDQ47-#REF!)+#REF!)*1.21+IF($D$5="Koncesija",-QDQ63*0.21,0)</f>
        <v>#REF!</v>
      </c>
      <c r="QDR114" s="632" t="e">
        <f>(IF(QDR47-#REF!&lt;0,0,QDR47-#REF!)+#REF!)*1.21+IF($D$5="Koncesija",-QDR63*0.21,0)</f>
        <v>#REF!</v>
      </c>
      <c r="QDS114" s="632" t="e">
        <f>(IF(QDS47-#REF!&lt;0,0,QDS47-#REF!)+#REF!)*1.21+IF($D$5="Koncesija",-QDS63*0.21,0)</f>
        <v>#REF!</v>
      </c>
      <c r="QDT114" s="632" t="e">
        <f>(IF(QDT47-#REF!&lt;0,0,QDT47-#REF!)+#REF!)*1.21+IF($D$5="Koncesija",-QDT63*0.21,0)</f>
        <v>#REF!</v>
      </c>
      <c r="QDU114" s="632" t="e">
        <f>(IF(QDU47-#REF!&lt;0,0,QDU47-#REF!)+#REF!)*1.21+IF($D$5="Koncesija",-QDU63*0.21,0)</f>
        <v>#REF!</v>
      </c>
      <c r="QDV114" s="632" t="e">
        <f>(IF(QDV47-#REF!&lt;0,0,QDV47-#REF!)+#REF!)*1.21+IF($D$5="Koncesija",-QDV63*0.21,0)</f>
        <v>#REF!</v>
      </c>
      <c r="QDW114" s="632" t="e">
        <f>(IF(QDW47-#REF!&lt;0,0,QDW47-#REF!)+#REF!)*1.21+IF($D$5="Koncesija",-QDW63*0.21,0)</f>
        <v>#REF!</v>
      </c>
      <c r="QDX114" s="632" t="e">
        <f>(IF(QDX47-#REF!&lt;0,0,QDX47-#REF!)+#REF!)*1.21+IF($D$5="Koncesija",-QDX63*0.21,0)</f>
        <v>#REF!</v>
      </c>
      <c r="QDY114" s="632" t="e">
        <f>(IF(QDY47-#REF!&lt;0,0,QDY47-#REF!)+#REF!)*1.21+IF($D$5="Koncesija",-QDY63*0.21,0)</f>
        <v>#REF!</v>
      </c>
      <c r="QDZ114" s="632" t="e">
        <f>(IF(QDZ47-#REF!&lt;0,0,QDZ47-#REF!)+#REF!)*1.21+IF($D$5="Koncesija",-QDZ63*0.21,0)</f>
        <v>#REF!</v>
      </c>
      <c r="QEA114" s="632" t="e">
        <f>(IF(QEA47-#REF!&lt;0,0,QEA47-#REF!)+#REF!)*1.21+IF($D$5="Koncesija",-QEA63*0.21,0)</f>
        <v>#REF!</v>
      </c>
      <c r="QEB114" s="632" t="e">
        <f>(IF(QEB47-#REF!&lt;0,0,QEB47-#REF!)+#REF!)*1.21+IF($D$5="Koncesija",-QEB63*0.21,0)</f>
        <v>#REF!</v>
      </c>
      <c r="QEC114" s="632" t="e">
        <f>(IF(QEC47-#REF!&lt;0,0,QEC47-#REF!)+#REF!)*1.21+IF($D$5="Koncesija",-QEC63*0.21,0)</f>
        <v>#REF!</v>
      </c>
      <c r="QED114" s="632" t="e">
        <f>(IF(QED47-#REF!&lt;0,0,QED47-#REF!)+#REF!)*1.21+IF($D$5="Koncesija",-QED63*0.21,0)</f>
        <v>#REF!</v>
      </c>
      <c r="QEE114" s="632" t="e">
        <f>(IF(QEE47-#REF!&lt;0,0,QEE47-#REF!)+#REF!)*1.21+IF($D$5="Koncesija",-QEE63*0.21,0)</f>
        <v>#REF!</v>
      </c>
      <c r="QEF114" s="632" t="e">
        <f>(IF(QEF47-#REF!&lt;0,0,QEF47-#REF!)+#REF!)*1.21+IF($D$5="Koncesija",-QEF63*0.21,0)</f>
        <v>#REF!</v>
      </c>
      <c r="QEG114" s="632" t="e">
        <f>(IF(QEG47-#REF!&lt;0,0,QEG47-#REF!)+#REF!)*1.21+IF($D$5="Koncesija",-QEG63*0.21,0)</f>
        <v>#REF!</v>
      </c>
      <c r="QEH114" s="632" t="e">
        <f>(IF(QEH47-#REF!&lt;0,0,QEH47-#REF!)+#REF!)*1.21+IF($D$5="Koncesija",-QEH63*0.21,0)</f>
        <v>#REF!</v>
      </c>
      <c r="QEI114" s="632" t="e">
        <f>(IF(QEI47-#REF!&lt;0,0,QEI47-#REF!)+#REF!)*1.21+IF($D$5="Koncesija",-QEI63*0.21,0)</f>
        <v>#REF!</v>
      </c>
      <c r="QEJ114" s="632" t="e">
        <f>(IF(QEJ47-#REF!&lt;0,0,QEJ47-#REF!)+#REF!)*1.21+IF($D$5="Koncesija",-QEJ63*0.21,0)</f>
        <v>#REF!</v>
      </c>
      <c r="QEK114" s="632" t="e">
        <f>(IF(QEK47-#REF!&lt;0,0,QEK47-#REF!)+#REF!)*1.21+IF($D$5="Koncesija",-QEK63*0.21,0)</f>
        <v>#REF!</v>
      </c>
      <c r="QEL114" s="632" t="e">
        <f>(IF(QEL47-#REF!&lt;0,0,QEL47-#REF!)+#REF!)*1.21+IF($D$5="Koncesija",-QEL63*0.21,0)</f>
        <v>#REF!</v>
      </c>
      <c r="QEM114" s="632" t="e">
        <f>(IF(QEM47-#REF!&lt;0,0,QEM47-#REF!)+#REF!)*1.21+IF($D$5="Koncesija",-QEM63*0.21,0)</f>
        <v>#REF!</v>
      </c>
      <c r="QEN114" s="632" t="e">
        <f>(IF(QEN47-#REF!&lt;0,0,QEN47-#REF!)+#REF!)*1.21+IF($D$5="Koncesija",-QEN63*0.21,0)</f>
        <v>#REF!</v>
      </c>
      <c r="QEO114" s="632" t="e">
        <f>(IF(QEO47-#REF!&lt;0,0,QEO47-#REF!)+#REF!)*1.21+IF($D$5="Koncesija",-QEO63*0.21,0)</f>
        <v>#REF!</v>
      </c>
      <c r="QEP114" s="632" t="e">
        <f>(IF(QEP47-#REF!&lt;0,0,QEP47-#REF!)+#REF!)*1.21+IF($D$5="Koncesija",-QEP63*0.21,0)</f>
        <v>#REF!</v>
      </c>
      <c r="QEQ114" s="632" t="e">
        <f>(IF(QEQ47-#REF!&lt;0,0,QEQ47-#REF!)+#REF!)*1.21+IF($D$5="Koncesija",-QEQ63*0.21,0)</f>
        <v>#REF!</v>
      </c>
      <c r="QER114" s="632" t="e">
        <f>(IF(QER47-#REF!&lt;0,0,QER47-#REF!)+#REF!)*1.21+IF($D$5="Koncesija",-QER63*0.21,0)</f>
        <v>#REF!</v>
      </c>
      <c r="QES114" s="632" t="e">
        <f>(IF(QES47-#REF!&lt;0,0,QES47-#REF!)+#REF!)*1.21+IF($D$5="Koncesija",-QES63*0.21,0)</f>
        <v>#REF!</v>
      </c>
      <c r="QET114" s="632" t="e">
        <f>(IF(QET47-#REF!&lt;0,0,QET47-#REF!)+#REF!)*1.21+IF($D$5="Koncesija",-QET63*0.21,0)</f>
        <v>#REF!</v>
      </c>
      <c r="QEU114" s="632" t="e">
        <f>(IF(QEU47-#REF!&lt;0,0,QEU47-#REF!)+#REF!)*1.21+IF($D$5="Koncesija",-QEU63*0.21,0)</f>
        <v>#REF!</v>
      </c>
      <c r="QEV114" s="632" t="e">
        <f>(IF(QEV47-#REF!&lt;0,0,QEV47-#REF!)+#REF!)*1.21+IF($D$5="Koncesija",-QEV63*0.21,0)</f>
        <v>#REF!</v>
      </c>
      <c r="QEW114" s="632" t="e">
        <f>(IF(QEW47-#REF!&lt;0,0,QEW47-#REF!)+#REF!)*1.21+IF($D$5="Koncesija",-QEW63*0.21,0)</f>
        <v>#REF!</v>
      </c>
      <c r="QEX114" s="632" t="e">
        <f>(IF(QEX47-#REF!&lt;0,0,QEX47-#REF!)+#REF!)*1.21+IF($D$5="Koncesija",-QEX63*0.21,0)</f>
        <v>#REF!</v>
      </c>
      <c r="QEY114" s="632" t="e">
        <f>(IF(QEY47-#REF!&lt;0,0,QEY47-#REF!)+#REF!)*1.21+IF($D$5="Koncesija",-QEY63*0.21,0)</f>
        <v>#REF!</v>
      </c>
      <c r="QEZ114" s="632" t="e">
        <f>(IF(QEZ47-#REF!&lt;0,0,QEZ47-#REF!)+#REF!)*1.21+IF($D$5="Koncesija",-QEZ63*0.21,0)</f>
        <v>#REF!</v>
      </c>
      <c r="QFA114" s="632" t="e">
        <f>(IF(QFA47-#REF!&lt;0,0,QFA47-#REF!)+#REF!)*1.21+IF($D$5="Koncesija",-QFA63*0.21,0)</f>
        <v>#REF!</v>
      </c>
      <c r="QFB114" s="632" t="e">
        <f>(IF(QFB47-#REF!&lt;0,0,QFB47-#REF!)+#REF!)*1.21+IF($D$5="Koncesija",-QFB63*0.21,0)</f>
        <v>#REF!</v>
      </c>
      <c r="QFC114" s="632" t="e">
        <f>(IF(QFC47-#REF!&lt;0,0,QFC47-#REF!)+#REF!)*1.21+IF($D$5="Koncesija",-QFC63*0.21,0)</f>
        <v>#REF!</v>
      </c>
      <c r="QFD114" s="632" t="e">
        <f>(IF(QFD47-#REF!&lt;0,0,QFD47-#REF!)+#REF!)*1.21+IF($D$5="Koncesija",-QFD63*0.21,0)</f>
        <v>#REF!</v>
      </c>
      <c r="QFE114" s="632" t="e">
        <f>(IF(QFE47-#REF!&lt;0,0,QFE47-#REF!)+#REF!)*1.21+IF($D$5="Koncesija",-QFE63*0.21,0)</f>
        <v>#REF!</v>
      </c>
      <c r="QFF114" s="632" t="e">
        <f>(IF(QFF47-#REF!&lt;0,0,QFF47-#REF!)+#REF!)*1.21+IF($D$5="Koncesija",-QFF63*0.21,0)</f>
        <v>#REF!</v>
      </c>
      <c r="QFG114" s="632" t="e">
        <f>(IF(QFG47-#REF!&lt;0,0,QFG47-#REF!)+#REF!)*1.21+IF($D$5="Koncesija",-QFG63*0.21,0)</f>
        <v>#REF!</v>
      </c>
      <c r="QFH114" s="632" t="e">
        <f>(IF(QFH47-#REF!&lt;0,0,QFH47-#REF!)+#REF!)*1.21+IF($D$5="Koncesija",-QFH63*0.21,0)</f>
        <v>#REF!</v>
      </c>
      <c r="QFI114" s="632" t="e">
        <f>(IF(QFI47-#REF!&lt;0,0,QFI47-#REF!)+#REF!)*1.21+IF($D$5="Koncesija",-QFI63*0.21,0)</f>
        <v>#REF!</v>
      </c>
      <c r="QFJ114" s="632" t="e">
        <f>(IF(QFJ47-#REF!&lt;0,0,QFJ47-#REF!)+#REF!)*1.21+IF($D$5="Koncesija",-QFJ63*0.21,0)</f>
        <v>#REF!</v>
      </c>
      <c r="QFK114" s="632" t="e">
        <f>(IF(QFK47-#REF!&lt;0,0,QFK47-#REF!)+#REF!)*1.21+IF($D$5="Koncesija",-QFK63*0.21,0)</f>
        <v>#REF!</v>
      </c>
      <c r="QFL114" s="632" t="e">
        <f>(IF(QFL47-#REF!&lt;0,0,QFL47-#REF!)+#REF!)*1.21+IF($D$5="Koncesija",-QFL63*0.21,0)</f>
        <v>#REF!</v>
      </c>
      <c r="QFM114" s="632" t="e">
        <f>(IF(QFM47-#REF!&lt;0,0,QFM47-#REF!)+#REF!)*1.21+IF($D$5="Koncesija",-QFM63*0.21,0)</f>
        <v>#REF!</v>
      </c>
      <c r="QFN114" s="632" t="e">
        <f>(IF(QFN47-#REF!&lt;0,0,QFN47-#REF!)+#REF!)*1.21+IF($D$5="Koncesija",-QFN63*0.21,0)</f>
        <v>#REF!</v>
      </c>
      <c r="QFO114" s="632" t="e">
        <f>(IF(QFO47-#REF!&lt;0,0,QFO47-#REF!)+#REF!)*1.21+IF($D$5="Koncesija",-QFO63*0.21,0)</f>
        <v>#REF!</v>
      </c>
      <c r="QFP114" s="632" t="e">
        <f>(IF(QFP47-#REF!&lt;0,0,QFP47-#REF!)+#REF!)*1.21+IF($D$5="Koncesija",-QFP63*0.21,0)</f>
        <v>#REF!</v>
      </c>
      <c r="QFQ114" s="632" t="e">
        <f>(IF(QFQ47-#REF!&lt;0,0,QFQ47-#REF!)+#REF!)*1.21+IF($D$5="Koncesija",-QFQ63*0.21,0)</f>
        <v>#REF!</v>
      </c>
      <c r="QFR114" s="632" t="e">
        <f>(IF(QFR47-#REF!&lt;0,0,QFR47-#REF!)+#REF!)*1.21+IF($D$5="Koncesija",-QFR63*0.21,0)</f>
        <v>#REF!</v>
      </c>
      <c r="QFS114" s="632" t="e">
        <f>(IF(QFS47-#REF!&lt;0,0,QFS47-#REF!)+#REF!)*1.21+IF($D$5="Koncesija",-QFS63*0.21,0)</f>
        <v>#REF!</v>
      </c>
      <c r="QFT114" s="632" t="e">
        <f>(IF(QFT47-#REF!&lt;0,0,QFT47-#REF!)+#REF!)*1.21+IF($D$5="Koncesija",-QFT63*0.21,0)</f>
        <v>#REF!</v>
      </c>
      <c r="QFU114" s="632" t="e">
        <f>(IF(QFU47-#REF!&lt;0,0,QFU47-#REF!)+#REF!)*1.21+IF($D$5="Koncesija",-QFU63*0.21,0)</f>
        <v>#REF!</v>
      </c>
      <c r="QFV114" s="632" t="e">
        <f>(IF(QFV47-#REF!&lt;0,0,QFV47-#REF!)+#REF!)*1.21+IF($D$5="Koncesija",-QFV63*0.21,0)</f>
        <v>#REF!</v>
      </c>
      <c r="QFW114" s="632" t="e">
        <f>(IF(QFW47-#REF!&lt;0,0,QFW47-#REF!)+#REF!)*1.21+IF($D$5="Koncesija",-QFW63*0.21,0)</f>
        <v>#REF!</v>
      </c>
      <c r="QFX114" s="632" t="e">
        <f>(IF(QFX47-#REF!&lt;0,0,QFX47-#REF!)+#REF!)*1.21+IF($D$5="Koncesija",-QFX63*0.21,0)</f>
        <v>#REF!</v>
      </c>
      <c r="QFY114" s="632" t="e">
        <f>(IF(QFY47-#REF!&lt;0,0,QFY47-#REF!)+#REF!)*1.21+IF($D$5="Koncesija",-QFY63*0.21,0)</f>
        <v>#REF!</v>
      </c>
      <c r="QFZ114" s="632" t="e">
        <f>(IF(QFZ47-#REF!&lt;0,0,QFZ47-#REF!)+#REF!)*1.21+IF($D$5="Koncesija",-QFZ63*0.21,0)</f>
        <v>#REF!</v>
      </c>
      <c r="QGA114" s="632" t="e">
        <f>(IF(QGA47-#REF!&lt;0,0,QGA47-#REF!)+#REF!)*1.21+IF($D$5="Koncesija",-QGA63*0.21,0)</f>
        <v>#REF!</v>
      </c>
      <c r="QGB114" s="632" t="e">
        <f>(IF(QGB47-#REF!&lt;0,0,QGB47-#REF!)+#REF!)*1.21+IF($D$5="Koncesija",-QGB63*0.21,0)</f>
        <v>#REF!</v>
      </c>
      <c r="QGC114" s="632" t="e">
        <f>(IF(QGC47-#REF!&lt;0,0,QGC47-#REF!)+#REF!)*1.21+IF($D$5="Koncesija",-QGC63*0.21,0)</f>
        <v>#REF!</v>
      </c>
      <c r="QGD114" s="632" t="e">
        <f>(IF(QGD47-#REF!&lt;0,0,QGD47-#REF!)+#REF!)*1.21+IF($D$5="Koncesija",-QGD63*0.21,0)</f>
        <v>#REF!</v>
      </c>
      <c r="QGE114" s="632" t="e">
        <f>(IF(QGE47-#REF!&lt;0,0,QGE47-#REF!)+#REF!)*1.21+IF($D$5="Koncesija",-QGE63*0.21,0)</f>
        <v>#REF!</v>
      </c>
      <c r="QGF114" s="632" t="e">
        <f>(IF(QGF47-#REF!&lt;0,0,QGF47-#REF!)+#REF!)*1.21+IF($D$5="Koncesija",-QGF63*0.21,0)</f>
        <v>#REF!</v>
      </c>
      <c r="QGG114" s="632" t="e">
        <f>(IF(QGG47-#REF!&lt;0,0,QGG47-#REF!)+#REF!)*1.21+IF($D$5="Koncesija",-QGG63*0.21,0)</f>
        <v>#REF!</v>
      </c>
      <c r="QGH114" s="632" t="e">
        <f>(IF(QGH47-#REF!&lt;0,0,QGH47-#REF!)+#REF!)*1.21+IF($D$5="Koncesija",-QGH63*0.21,0)</f>
        <v>#REF!</v>
      </c>
      <c r="QGI114" s="632" t="e">
        <f>(IF(QGI47-#REF!&lt;0,0,QGI47-#REF!)+#REF!)*1.21+IF($D$5="Koncesija",-QGI63*0.21,0)</f>
        <v>#REF!</v>
      </c>
      <c r="QGJ114" s="632" t="e">
        <f>(IF(QGJ47-#REF!&lt;0,0,QGJ47-#REF!)+#REF!)*1.21+IF($D$5="Koncesija",-QGJ63*0.21,0)</f>
        <v>#REF!</v>
      </c>
      <c r="QGK114" s="632" t="e">
        <f>(IF(QGK47-#REF!&lt;0,0,QGK47-#REF!)+#REF!)*1.21+IF($D$5="Koncesija",-QGK63*0.21,0)</f>
        <v>#REF!</v>
      </c>
      <c r="QGL114" s="632" t="e">
        <f>(IF(QGL47-#REF!&lt;0,0,QGL47-#REF!)+#REF!)*1.21+IF($D$5="Koncesija",-QGL63*0.21,0)</f>
        <v>#REF!</v>
      </c>
      <c r="QGM114" s="632" t="e">
        <f>(IF(QGM47-#REF!&lt;0,0,QGM47-#REF!)+#REF!)*1.21+IF($D$5="Koncesija",-QGM63*0.21,0)</f>
        <v>#REF!</v>
      </c>
      <c r="QGN114" s="632" t="e">
        <f>(IF(QGN47-#REF!&lt;0,0,QGN47-#REF!)+#REF!)*1.21+IF($D$5="Koncesija",-QGN63*0.21,0)</f>
        <v>#REF!</v>
      </c>
      <c r="QGO114" s="632" t="e">
        <f>(IF(QGO47-#REF!&lt;0,0,QGO47-#REF!)+#REF!)*1.21+IF($D$5="Koncesija",-QGO63*0.21,0)</f>
        <v>#REF!</v>
      </c>
      <c r="QGP114" s="632" t="e">
        <f>(IF(QGP47-#REF!&lt;0,0,QGP47-#REF!)+#REF!)*1.21+IF($D$5="Koncesija",-QGP63*0.21,0)</f>
        <v>#REF!</v>
      </c>
      <c r="QGQ114" s="632" t="e">
        <f>(IF(QGQ47-#REF!&lt;0,0,QGQ47-#REF!)+#REF!)*1.21+IF($D$5="Koncesija",-QGQ63*0.21,0)</f>
        <v>#REF!</v>
      </c>
      <c r="QGR114" s="632" t="e">
        <f>(IF(QGR47-#REF!&lt;0,0,QGR47-#REF!)+#REF!)*1.21+IF($D$5="Koncesija",-QGR63*0.21,0)</f>
        <v>#REF!</v>
      </c>
      <c r="QGS114" s="632" t="e">
        <f>(IF(QGS47-#REF!&lt;0,0,QGS47-#REF!)+#REF!)*1.21+IF($D$5="Koncesija",-QGS63*0.21,0)</f>
        <v>#REF!</v>
      </c>
      <c r="QGT114" s="632" t="e">
        <f>(IF(QGT47-#REF!&lt;0,0,QGT47-#REF!)+#REF!)*1.21+IF($D$5="Koncesija",-QGT63*0.21,0)</f>
        <v>#REF!</v>
      </c>
      <c r="QGU114" s="632" t="e">
        <f>(IF(QGU47-#REF!&lt;0,0,QGU47-#REF!)+#REF!)*1.21+IF($D$5="Koncesija",-QGU63*0.21,0)</f>
        <v>#REF!</v>
      </c>
      <c r="QGV114" s="632" t="e">
        <f>(IF(QGV47-#REF!&lt;0,0,QGV47-#REF!)+#REF!)*1.21+IF($D$5="Koncesija",-QGV63*0.21,0)</f>
        <v>#REF!</v>
      </c>
      <c r="QGW114" s="632" t="e">
        <f>(IF(QGW47-#REF!&lt;0,0,QGW47-#REF!)+#REF!)*1.21+IF($D$5="Koncesija",-QGW63*0.21,0)</f>
        <v>#REF!</v>
      </c>
      <c r="QGX114" s="632" t="e">
        <f>(IF(QGX47-#REF!&lt;0,0,QGX47-#REF!)+#REF!)*1.21+IF($D$5="Koncesija",-QGX63*0.21,0)</f>
        <v>#REF!</v>
      </c>
      <c r="QGY114" s="632" t="e">
        <f>(IF(QGY47-#REF!&lt;0,0,QGY47-#REF!)+#REF!)*1.21+IF($D$5="Koncesija",-QGY63*0.21,0)</f>
        <v>#REF!</v>
      </c>
      <c r="QGZ114" s="632" t="e">
        <f>(IF(QGZ47-#REF!&lt;0,0,QGZ47-#REF!)+#REF!)*1.21+IF($D$5="Koncesija",-QGZ63*0.21,0)</f>
        <v>#REF!</v>
      </c>
      <c r="QHA114" s="632" t="e">
        <f>(IF(QHA47-#REF!&lt;0,0,QHA47-#REF!)+#REF!)*1.21+IF($D$5="Koncesija",-QHA63*0.21,0)</f>
        <v>#REF!</v>
      </c>
      <c r="QHB114" s="632" t="e">
        <f>(IF(QHB47-#REF!&lt;0,0,QHB47-#REF!)+#REF!)*1.21+IF($D$5="Koncesija",-QHB63*0.21,0)</f>
        <v>#REF!</v>
      </c>
      <c r="QHC114" s="632" t="e">
        <f>(IF(QHC47-#REF!&lt;0,0,QHC47-#REF!)+#REF!)*1.21+IF($D$5="Koncesija",-QHC63*0.21,0)</f>
        <v>#REF!</v>
      </c>
      <c r="QHD114" s="632" t="e">
        <f>(IF(QHD47-#REF!&lt;0,0,QHD47-#REF!)+#REF!)*1.21+IF($D$5="Koncesija",-QHD63*0.21,0)</f>
        <v>#REF!</v>
      </c>
      <c r="QHE114" s="632" t="e">
        <f>(IF(QHE47-#REF!&lt;0,0,QHE47-#REF!)+#REF!)*1.21+IF($D$5="Koncesija",-QHE63*0.21,0)</f>
        <v>#REF!</v>
      </c>
      <c r="QHF114" s="632" t="e">
        <f>(IF(QHF47-#REF!&lt;0,0,QHF47-#REF!)+#REF!)*1.21+IF($D$5="Koncesija",-QHF63*0.21,0)</f>
        <v>#REF!</v>
      </c>
      <c r="QHG114" s="632" t="e">
        <f>(IF(QHG47-#REF!&lt;0,0,QHG47-#REF!)+#REF!)*1.21+IF($D$5="Koncesija",-QHG63*0.21,0)</f>
        <v>#REF!</v>
      </c>
      <c r="QHH114" s="632" t="e">
        <f>(IF(QHH47-#REF!&lt;0,0,QHH47-#REF!)+#REF!)*1.21+IF($D$5="Koncesija",-QHH63*0.21,0)</f>
        <v>#REF!</v>
      </c>
      <c r="QHI114" s="632" t="e">
        <f>(IF(QHI47-#REF!&lt;0,0,QHI47-#REF!)+#REF!)*1.21+IF($D$5="Koncesija",-QHI63*0.21,0)</f>
        <v>#REF!</v>
      </c>
      <c r="QHJ114" s="632" t="e">
        <f>(IF(QHJ47-#REF!&lt;0,0,QHJ47-#REF!)+#REF!)*1.21+IF($D$5="Koncesija",-QHJ63*0.21,0)</f>
        <v>#REF!</v>
      </c>
      <c r="QHK114" s="632" t="e">
        <f>(IF(QHK47-#REF!&lt;0,0,QHK47-#REF!)+#REF!)*1.21+IF($D$5="Koncesija",-QHK63*0.21,0)</f>
        <v>#REF!</v>
      </c>
      <c r="QHL114" s="632" t="e">
        <f>(IF(QHL47-#REF!&lt;0,0,QHL47-#REF!)+#REF!)*1.21+IF($D$5="Koncesija",-QHL63*0.21,0)</f>
        <v>#REF!</v>
      </c>
      <c r="QHM114" s="632" t="e">
        <f>(IF(QHM47-#REF!&lt;0,0,QHM47-#REF!)+#REF!)*1.21+IF($D$5="Koncesija",-QHM63*0.21,0)</f>
        <v>#REF!</v>
      </c>
      <c r="QHN114" s="632" t="e">
        <f>(IF(QHN47-#REF!&lt;0,0,QHN47-#REF!)+#REF!)*1.21+IF($D$5="Koncesija",-QHN63*0.21,0)</f>
        <v>#REF!</v>
      </c>
      <c r="QHO114" s="632" t="e">
        <f>(IF(QHO47-#REF!&lt;0,0,QHO47-#REF!)+#REF!)*1.21+IF($D$5="Koncesija",-QHO63*0.21,0)</f>
        <v>#REF!</v>
      </c>
      <c r="QHP114" s="632" t="e">
        <f>(IF(QHP47-#REF!&lt;0,0,QHP47-#REF!)+#REF!)*1.21+IF($D$5="Koncesija",-QHP63*0.21,0)</f>
        <v>#REF!</v>
      </c>
      <c r="QHQ114" s="632" t="e">
        <f>(IF(QHQ47-#REF!&lt;0,0,QHQ47-#REF!)+#REF!)*1.21+IF($D$5="Koncesija",-QHQ63*0.21,0)</f>
        <v>#REF!</v>
      </c>
      <c r="QHR114" s="632" t="e">
        <f>(IF(QHR47-#REF!&lt;0,0,QHR47-#REF!)+#REF!)*1.21+IF($D$5="Koncesija",-QHR63*0.21,0)</f>
        <v>#REF!</v>
      </c>
      <c r="QHS114" s="632" t="e">
        <f>(IF(QHS47-#REF!&lt;0,0,QHS47-#REF!)+#REF!)*1.21+IF($D$5="Koncesija",-QHS63*0.21,0)</f>
        <v>#REF!</v>
      </c>
      <c r="QHT114" s="632" t="e">
        <f>(IF(QHT47-#REF!&lt;0,0,QHT47-#REF!)+#REF!)*1.21+IF($D$5="Koncesija",-QHT63*0.21,0)</f>
        <v>#REF!</v>
      </c>
      <c r="QHU114" s="632" t="e">
        <f>(IF(QHU47-#REF!&lt;0,0,QHU47-#REF!)+#REF!)*1.21+IF($D$5="Koncesija",-QHU63*0.21,0)</f>
        <v>#REF!</v>
      </c>
      <c r="QHV114" s="632" t="e">
        <f>(IF(QHV47-#REF!&lt;0,0,QHV47-#REF!)+#REF!)*1.21+IF($D$5="Koncesija",-QHV63*0.21,0)</f>
        <v>#REF!</v>
      </c>
      <c r="QHW114" s="632" t="e">
        <f>(IF(QHW47-#REF!&lt;0,0,QHW47-#REF!)+#REF!)*1.21+IF($D$5="Koncesija",-QHW63*0.21,0)</f>
        <v>#REF!</v>
      </c>
      <c r="QHX114" s="632" t="e">
        <f>(IF(QHX47-#REF!&lt;0,0,QHX47-#REF!)+#REF!)*1.21+IF($D$5="Koncesija",-QHX63*0.21,0)</f>
        <v>#REF!</v>
      </c>
      <c r="QHY114" s="632" t="e">
        <f>(IF(QHY47-#REF!&lt;0,0,QHY47-#REF!)+#REF!)*1.21+IF($D$5="Koncesija",-QHY63*0.21,0)</f>
        <v>#REF!</v>
      </c>
      <c r="QHZ114" s="632" t="e">
        <f>(IF(QHZ47-#REF!&lt;0,0,QHZ47-#REF!)+#REF!)*1.21+IF($D$5="Koncesija",-QHZ63*0.21,0)</f>
        <v>#REF!</v>
      </c>
      <c r="QIA114" s="632" t="e">
        <f>(IF(QIA47-#REF!&lt;0,0,QIA47-#REF!)+#REF!)*1.21+IF($D$5="Koncesija",-QIA63*0.21,0)</f>
        <v>#REF!</v>
      </c>
      <c r="QIB114" s="632" t="e">
        <f>(IF(QIB47-#REF!&lt;0,0,QIB47-#REF!)+#REF!)*1.21+IF($D$5="Koncesija",-QIB63*0.21,0)</f>
        <v>#REF!</v>
      </c>
      <c r="QIC114" s="632" t="e">
        <f>(IF(QIC47-#REF!&lt;0,0,QIC47-#REF!)+#REF!)*1.21+IF($D$5="Koncesija",-QIC63*0.21,0)</f>
        <v>#REF!</v>
      </c>
      <c r="QID114" s="632" t="e">
        <f>(IF(QID47-#REF!&lt;0,0,QID47-#REF!)+#REF!)*1.21+IF($D$5="Koncesija",-QID63*0.21,0)</f>
        <v>#REF!</v>
      </c>
      <c r="QIE114" s="632" t="e">
        <f>(IF(QIE47-#REF!&lt;0,0,QIE47-#REF!)+#REF!)*1.21+IF($D$5="Koncesija",-QIE63*0.21,0)</f>
        <v>#REF!</v>
      </c>
      <c r="QIF114" s="632" t="e">
        <f>(IF(QIF47-#REF!&lt;0,0,QIF47-#REF!)+#REF!)*1.21+IF($D$5="Koncesija",-QIF63*0.21,0)</f>
        <v>#REF!</v>
      </c>
      <c r="QIG114" s="632" t="e">
        <f>(IF(QIG47-#REF!&lt;0,0,QIG47-#REF!)+#REF!)*1.21+IF($D$5="Koncesija",-QIG63*0.21,0)</f>
        <v>#REF!</v>
      </c>
      <c r="QIH114" s="632" t="e">
        <f>(IF(QIH47-#REF!&lt;0,0,QIH47-#REF!)+#REF!)*1.21+IF($D$5="Koncesija",-QIH63*0.21,0)</f>
        <v>#REF!</v>
      </c>
      <c r="QII114" s="632" t="e">
        <f>(IF(QII47-#REF!&lt;0,0,QII47-#REF!)+#REF!)*1.21+IF($D$5="Koncesija",-QII63*0.21,0)</f>
        <v>#REF!</v>
      </c>
      <c r="QIJ114" s="632" t="e">
        <f>(IF(QIJ47-#REF!&lt;0,0,QIJ47-#REF!)+#REF!)*1.21+IF($D$5="Koncesija",-QIJ63*0.21,0)</f>
        <v>#REF!</v>
      </c>
      <c r="QIK114" s="632" t="e">
        <f>(IF(QIK47-#REF!&lt;0,0,QIK47-#REF!)+#REF!)*1.21+IF($D$5="Koncesija",-QIK63*0.21,0)</f>
        <v>#REF!</v>
      </c>
      <c r="QIL114" s="632" t="e">
        <f>(IF(QIL47-#REF!&lt;0,0,QIL47-#REF!)+#REF!)*1.21+IF($D$5="Koncesija",-QIL63*0.21,0)</f>
        <v>#REF!</v>
      </c>
      <c r="QIM114" s="632" t="e">
        <f>(IF(QIM47-#REF!&lt;0,0,QIM47-#REF!)+#REF!)*1.21+IF($D$5="Koncesija",-QIM63*0.21,0)</f>
        <v>#REF!</v>
      </c>
      <c r="QIN114" s="632" t="e">
        <f>(IF(QIN47-#REF!&lt;0,0,QIN47-#REF!)+#REF!)*1.21+IF($D$5="Koncesija",-QIN63*0.21,0)</f>
        <v>#REF!</v>
      </c>
      <c r="QIO114" s="632" t="e">
        <f>(IF(QIO47-#REF!&lt;0,0,QIO47-#REF!)+#REF!)*1.21+IF($D$5="Koncesija",-QIO63*0.21,0)</f>
        <v>#REF!</v>
      </c>
      <c r="QIP114" s="632" t="e">
        <f>(IF(QIP47-#REF!&lt;0,0,QIP47-#REF!)+#REF!)*1.21+IF($D$5="Koncesija",-QIP63*0.21,0)</f>
        <v>#REF!</v>
      </c>
      <c r="QIQ114" s="632" t="e">
        <f>(IF(QIQ47-#REF!&lt;0,0,QIQ47-#REF!)+#REF!)*1.21+IF($D$5="Koncesija",-QIQ63*0.21,0)</f>
        <v>#REF!</v>
      </c>
      <c r="QIR114" s="632" t="e">
        <f>(IF(QIR47-#REF!&lt;0,0,QIR47-#REF!)+#REF!)*1.21+IF($D$5="Koncesija",-QIR63*0.21,0)</f>
        <v>#REF!</v>
      </c>
      <c r="QIS114" s="632" t="e">
        <f>(IF(QIS47-#REF!&lt;0,0,QIS47-#REF!)+#REF!)*1.21+IF($D$5="Koncesija",-QIS63*0.21,0)</f>
        <v>#REF!</v>
      </c>
      <c r="QIT114" s="632" t="e">
        <f>(IF(QIT47-#REF!&lt;0,0,QIT47-#REF!)+#REF!)*1.21+IF($D$5="Koncesija",-QIT63*0.21,0)</f>
        <v>#REF!</v>
      </c>
      <c r="QIU114" s="632" t="e">
        <f>(IF(QIU47-#REF!&lt;0,0,QIU47-#REF!)+#REF!)*1.21+IF($D$5="Koncesija",-QIU63*0.21,0)</f>
        <v>#REF!</v>
      </c>
      <c r="QIV114" s="632" t="e">
        <f>(IF(QIV47-#REF!&lt;0,0,QIV47-#REF!)+#REF!)*1.21+IF($D$5="Koncesija",-QIV63*0.21,0)</f>
        <v>#REF!</v>
      </c>
      <c r="QIW114" s="632" t="e">
        <f>(IF(QIW47-#REF!&lt;0,0,QIW47-#REF!)+#REF!)*1.21+IF($D$5="Koncesija",-QIW63*0.21,0)</f>
        <v>#REF!</v>
      </c>
      <c r="QIX114" s="632" t="e">
        <f>(IF(QIX47-#REF!&lt;0,0,QIX47-#REF!)+#REF!)*1.21+IF($D$5="Koncesija",-QIX63*0.21,0)</f>
        <v>#REF!</v>
      </c>
      <c r="QIY114" s="632" t="e">
        <f>(IF(QIY47-#REF!&lt;0,0,QIY47-#REF!)+#REF!)*1.21+IF($D$5="Koncesija",-QIY63*0.21,0)</f>
        <v>#REF!</v>
      </c>
      <c r="QIZ114" s="632" t="e">
        <f>(IF(QIZ47-#REF!&lt;0,0,QIZ47-#REF!)+#REF!)*1.21+IF($D$5="Koncesija",-QIZ63*0.21,0)</f>
        <v>#REF!</v>
      </c>
      <c r="QJA114" s="632" t="e">
        <f>(IF(QJA47-#REF!&lt;0,0,QJA47-#REF!)+#REF!)*1.21+IF($D$5="Koncesija",-QJA63*0.21,0)</f>
        <v>#REF!</v>
      </c>
      <c r="QJB114" s="632" t="e">
        <f>(IF(QJB47-#REF!&lt;0,0,QJB47-#REF!)+#REF!)*1.21+IF($D$5="Koncesija",-QJB63*0.21,0)</f>
        <v>#REF!</v>
      </c>
      <c r="QJC114" s="632" t="e">
        <f>(IF(QJC47-#REF!&lt;0,0,QJC47-#REF!)+#REF!)*1.21+IF($D$5="Koncesija",-QJC63*0.21,0)</f>
        <v>#REF!</v>
      </c>
      <c r="QJD114" s="632" t="e">
        <f>(IF(QJD47-#REF!&lt;0,0,QJD47-#REF!)+#REF!)*1.21+IF($D$5="Koncesija",-QJD63*0.21,0)</f>
        <v>#REF!</v>
      </c>
      <c r="QJE114" s="632" t="e">
        <f>(IF(QJE47-#REF!&lt;0,0,QJE47-#REF!)+#REF!)*1.21+IF($D$5="Koncesija",-QJE63*0.21,0)</f>
        <v>#REF!</v>
      </c>
      <c r="QJF114" s="632" t="e">
        <f>(IF(QJF47-#REF!&lt;0,0,QJF47-#REF!)+#REF!)*1.21+IF($D$5="Koncesija",-QJF63*0.21,0)</f>
        <v>#REF!</v>
      </c>
      <c r="QJG114" s="632" t="e">
        <f>(IF(QJG47-#REF!&lt;0,0,QJG47-#REF!)+#REF!)*1.21+IF($D$5="Koncesija",-QJG63*0.21,0)</f>
        <v>#REF!</v>
      </c>
      <c r="QJH114" s="632" t="e">
        <f>(IF(QJH47-#REF!&lt;0,0,QJH47-#REF!)+#REF!)*1.21+IF($D$5="Koncesija",-QJH63*0.21,0)</f>
        <v>#REF!</v>
      </c>
      <c r="QJI114" s="632" t="e">
        <f>(IF(QJI47-#REF!&lt;0,0,QJI47-#REF!)+#REF!)*1.21+IF($D$5="Koncesija",-QJI63*0.21,0)</f>
        <v>#REF!</v>
      </c>
      <c r="QJJ114" s="632" t="e">
        <f>(IF(QJJ47-#REF!&lt;0,0,QJJ47-#REF!)+#REF!)*1.21+IF($D$5="Koncesija",-QJJ63*0.21,0)</f>
        <v>#REF!</v>
      </c>
      <c r="QJK114" s="632" t="e">
        <f>(IF(QJK47-#REF!&lt;0,0,QJK47-#REF!)+#REF!)*1.21+IF($D$5="Koncesija",-QJK63*0.21,0)</f>
        <v>#REF!</v>
      </c>
      <c r="QJL114" s="632" t="e">
        <f>(IF(QJL47-#REF!&lt;0,0,QJL47-#REF!)+#REF!)*1.21+IF($D$5="Koncesija",-QJL63*0.21,0)</f>
        <v>#REF!</v>
      </c>
      <c r="QJM114" s="632" t="e">
        <f>(IF(QJM47-#REF!&lt;0,0,QJM47-#REF!)+#REF!)*1.21+IF($D$5="Koncesija",-QJM63*0.21,0)</f>
        <v>#REF!</v>
      </c>
      <c r="QJN114" s="632" t="e">
        <f>(IF(QJN47-#REF!&lt;0,0,QJN47-#REF!)+#REF!)*1.21+IF($D$5="Koncesija",-QJN63*0.21,0)</f>
        <v>#REF!</v>
      </c>
      <c r="QJO114" s="632" t="e">
        <f>(IF(QJO47-#REF!&lt;0,0,QJO47-#REF!)+#REF!)*1.21+IF($D$5="Koncesija",-QJO63*0.21,0)</f>
        <v>#REF!</v>
      </c>
      <c r="QJP114" s="632" t="e">
        <f>(IF(QJP47-#REF!&lt;0,0,QJP47-#REF!)+#REF!)*1.21+IF($D$5="Koncesija",-QJP63*0.21,0)</f>
        <v>#REF!</v>
      </c>
      <c r="QJQ114" s="632" t="e">
        <f>(IF(QJQ47-#REF!&lt;0,0,QJQ47-#REF!)+#REF!)*1.21+IF($D$5="Koncesija",-QJQ63*0.21,0)</f>
        <v>#REF!</v>
      </c>
      <c r="QJR114" s="632" t="e">
        <f>(IF(QJR47-#REF!&lt;0,0,QJR47-#REF!)+#REF!)*1.21+IF($D$5="Koncesija",-QJR63*0.21,0)</f>
        <v>#REF!</v>
      </c>
      <c r="QJS114" s="632" t="e">
        <f>(IF(QJS47-#REF!&lt;0,0,QJS47-#REF!)+#REF!)*1.21+IF($D$5="Koncesija",-QJS63*0.21,0)</f>
        <v>#REF!</v>
      </c>
      <c r="QJT114" s="632" t="e">
        <f>(IF(QJT47-#REF!&lt;0,0,QJT47-#REF!)+#REF!)*1.21+IF($D$5="Koncesija",-QJT63*0.21,0)</f>
        <v>#REF!</v>
      </c>
      <c r="QJU114" s="632" t="e">
        <f>(IF(QJU47-#REF!&lt;0,0,QJU47-#REF!)+#REF!)*1.21+IF($D$5="Koncesija",-QJU63*0.21,0)</f>
        <v>#REF!</v>
      </c>
      <c r="QJV114" s="632" t="e">
        <f>(IF(QJV47-#REF!&lt;0,0,QJV47-#REF!)+#REF!)*1.21+IF($D$5="Koncesija",-QJV63*0.21,0)</f>
        <v>#REF!</v>
      </c>
      <c r="QJW114" s="632" t="e">
        <f>(IF(QJW47-#REF!&lt;0,0,QJW47-#REF!)+#REF!)*1.21+IF($D$5="Koncesija",-QJW63*0.21,0)</f>
        <v>#REF!</v>
      </c>
      <c r="QJX114" s="632" t="e">
        <f>(IF(QJX47-#REF!&lt;0,0,QJX47-#REF!)+#REF!)*1.21+IF($D$5="Koncesija",-QJX63*0.21,0)</f>
        <v>#REF!</v>
      </c>
      <c r="QJY114" s="632" t="e">
        <f>(IF(QJY47-#REF!&lt;0,0,QJY47-#REF!)+#REF!)*1.21+IF($D$5="Koncesija",-QJY63*0.21,0)</f>
        <v>#REF!</v>
      </c>
      <c r="QJZ114" s="632" t="e">
        <f>(IF(QJZ47-#REF!&lt;0,0,QJZ47-#REF!)+#REF!)*1.21+IF($D$5="Koncesija",-QJZ63*0.21,0)</f>
        <v>#REF!</v>
      </c>
      <c r="QKA114" s="632" t="e">
        <f>(IF(QKA47-#REF!&lt;0,0,QKA47-#REF!)+#REF!)*1.21+IF($D$5="Koncesija",-QKA63*0.21,0)</f>
        <v>#REF!</v>
      </c>
      <c r="QKB114" s="632" t="e">
        <f>(IF(QKB47-#REF!&lt;0,0,QKB47-#REF!)+#REF!)*1.21+IF($D$5="Koncesija",-QKB63*0.21,0)</f>
        <v>#REF!</v>
      </c>
      <c r="QKC114" s="632" t="e">
        <f>(IF(QKC47-#REF!&lt;0,0,QKC47-#REF!)+#REF!)*1.21+IF($D$5="Koncesija",-QKC63*0.21,0)</f>
        <v>#REF!</v>
      </c>
      <c r="QKD114" s="632" t="e">
        <f>(IF(QKD47-#REF!&lt;0,0,QKD47-#REF!)+#REF!)*1.21+IF($D$5="Koncesija",-QKD63*0.21,0)</f>
        <v>#REF!</v>
      </c>
      <c r="QKE114" s="632" t="e">
        <f>(IF(QKE47-#REF!&lt;0,0,QKE47-#REF!)+#REF!)*1.21+IF($D$5="Koncesija",-QKE63*0.21,0)</f>
        <v>#REF!</v>
      </c>
      <c r="QKF114" s="632" t="e">
        <f>(IF(QKF47-#REF!&lt;0,0,QKF47-#REF!)+#REF!)*1.21+IF($D$5="Koncesija",-QKF63*0.21,0)</f>
        <v>#REF!</v>
      </c>
      <c r="QKG114" s="632" t="e">
        <f>(IF(QKG47-#REF!&lt;0,0,QKG47-#REF!)+#REF!)*1.21+IF($D$5="Koncesija",-QKG63*0.21,0)</f>
        <v>#REF!</v>
      </c>
      <c r="QKH114" s="632" t="e">
        <f>(IF(QKH47-#REF!&lt;0,0,QKH47-#REF!)+#REF!)*1.21+IF($D$5="Koncesija",-QKH63*0.21,0)</f>
        <v>#REF!</v>
      </c>
      <c r="QKI114" s="632" t="e">
        <f>(IF(QKI47-#REF!&lt;0,0,QKI47-#REF!)+#REF!)*1.21+IF($D$5="Koncesija",-QKI63*0.21,0)</f>
        <v>#REF!</v>
      </c>
      <c r="QKJ114" s="632" t="e">
        <f>(IF(QKJ47-#REF!&lt;0,0,QKJ47-#REF!)+#REF!)*1.21+IF($D$5="Koncesija",-QKJ63*0.21,0)</f>
        <v>#REF!</v>
      </c>
      <c r="QKK114" s="632" t="e">
        <f>(IF(QKK47-#REF!&lt;0,0,QKK47-#REF!)+#REF!)*1.21+IF($D$5="Koncesija",-QKK63*0.21,0)</f>
        <v>#REF!</v>
      </c>
      <c r="QKL114" s="632" t="e">
        <f>(IF(QKL47-#REF!&lt;0,0,QKL47-#REF!)+#REF!)*1.21+IF($D$5="Koncesija",-QKL63*0.21,0)</f>
        <v>#REF!</v>
      </c>
      <c r="QKM114" s="632" t="e">
        <f>(IF(QKM47-#REF!&lt;0,0,QKM47-#REF!)+#REF!)*1.21+IF($D$5="Koncesija",-QKM63*0.21,0)</f>
        <v>#REF!</v>
      </c>
      <c r="QKN114" s="632" t="e">
        <f>(IF(QKN47-#REF!&lt;0,0,QKN47-#REF!)+#REF!)*1.21+IF($D$5="Koncesija",-QKN63*0.21,0)</f>
        <v>#REF!</v>
      </c>
      <c r="QKO114" s="632" t="e">
        <f>(IF(QKO47-#REF!&lt;0,0,QKO47-#REF!)+#REF!)*1.21+IF($D$5="Koncesija",-QKO63*0.21,0)</f>
        <v>#REF!</v>
      </c>
      <c r="QKP114" s="632" t="e">
        <f>(IF(QKP47-#REF!&lt;0,0,QKP47-#REF!)+#REF!)*1.21+IF($D$5="Koncesija",-QKP63*0.21,0)</f>
        <v>#REF!</v>
      </c>
      <c r="QKQ114" s="632" t="e">
        <f>(IF(QKQ47-#REF!&lt;0,0,QKQ47-#REF!)+#REF!)*1.21+IF($D$5="Koncesija",-QKQ63*0.21,0)</f>
        <v>#REF!</v>
      </c>
      <c r="QKR114" s="632" t="e">
        <f>(IF(QKR47-#REF!&lt;0,0,QKR47-#REF!)+#REF!)*1.21+IF($D$5="Koncesija",-QKR63*0.21,0)</f>
        <v>#REF!</v>
      </c>
      <c r="QKS114" s="632" t="e">
        <f>(IF(QKS47-#REF!&lt;0,0,QKS47-#REF!)+#REF!)*1.21+IF($D$5="Koncesija",-QKS63*0.21,0)</f>
        <v>#REF!</v>
      </c>
      <c r="QKT114" s="632" t="e">
        <f>(IF(QKT47-#REF!&lt;0,0,QKT47-#REF!)+#REF!)*1.21+IF($D$5="Koncesija",-QKT63*0.21,0)</f>
        <v>#REF!</v>
      </c>
      <c r="QKU114" s="632" t="e">
        <f>(IF(QKU47-#REF!&lt;0,0,QKU47-#REF!)+#REF!)*1.21+IF($D$5="Koncesija",-QKU63*0.21,0)</f>
        <v>#REF!</v>
      </c>
      <c r="QKV114" s="632" t="e">
        <f>(IF(QKV47-#REF!&lt;0,0,QKV47-#REF!)+#REF!)*1.21+IF($D$5="Koncesija",-QKV63*0.21,0)</f>
        <v>#REF!</v>
      </c>
      <c r="QKW114" s="632" t="e">
        <f>(IF(QKW47-#REF!&lt;0,0,QKW47-#REF!)+#REF!)*1.21+IF($D$5="Koncesija",-QKW63*0.21,0)</f>
        <v>#REF!</v>
      </c>
      <c r="QKX114" s="632" t="e">
        <f>(IF(QKX47-#REF!&lt;0,0,QKX47-#REF!)+#REF!)*1.21+IF($D$5="Koncesija",-QKX63*0.21,0)</f>
        <v>#REF!</v>
      </c>
      <c r="QKY114" s="632" t="e">
        <f>(IF(QKY47-#REF!&lt;0,0,QKY47-#REF!)+#REF!)*1.21+IF($D$5="Koncesija",-QKY63*0.21,0)</f>
        <v>#REF!</v>
      </c>
      <c r="QKZ114" s="632" t="e">
        <f>(IF(QKZ47-#REF!&lt;0,0,QKZ47-#REF!)+#REF!)*1.21+IF($D$5="Koncesija",-QKZ63*0.21,0)</f>
        <v>#REF!</v>
      </c>
      <c r="QLA114" s="632" t="e">
        <f>(IF(QLA47-#REF!&lt;0,0,QLA47-#REF!)+#REF!)*1.21+IF($D$5="Koncesija",-QLA63*0.21,0)</f>
        <v>#REF!</v>
      </c>
      <c r="QLB114" s="632" t="e">
        <f>(IF(QLB47-#REF!&lt;0,0,QLB47-#REF!)+#REF!)*1.21+IF($D$5="Koncesija",-QLB63*0.21,0)</f>
        <v>#REF!</v>
      </c>
      <c r="QLC114" s="632" t="e">
        <f>(IF(QLC47-#REF!&lt;0,0,QLC47-#REF!)+#REF!)*1.21+IF($D$5="Koncesija",-QLC63*0.21,0)</f>
        <v>#REF!</v>
      </c>
      <c r="QLD114" s="632" t="e">
        <f>(IF(QLD47-#REF!&lt;0,0,QLD47-#REF!)+#REF!)*1.21+IF($D$5="Koncesija",-QLD63*0.21,0)</f>
        <v>#REF!</v>
      </c>
      <c r="QLE114" s="632" t="e">
        <f>(IF(QLE47-#REF!&lt;0,0,QLE47-#REF!)+#REF!)*1.21+IF($D$5="Koncesija",-QLE63*0.21,0)</f>
        <v>#REF!</v>
      </c>
      <c r="QLF114" s="632" t="e">
        <f>(IF(QLF47-#REF!&lt;0,0,QLF47-#REF!)+#REF!)*1.21+IF($D$5="Koncesija",-QLF63*0.21,0)</f>
        <v>#REF!</v>
      </c>
      <c r="QLG114" s="632" t="e">
        <f>(IF(QLG47-#REF!&lt;0,0,QLG47-#REF!)+#REF!)*1.21+IF($D$5="Koncesija",-QLG63*0.21,0)</f>
        <v>#REF!</v>
      </c>
      <c r="QLH114" s="632" t="e">
        <f>(IF(QLH47-#REF!&lt;0,0,QLH47-#REF!)+#REF!)*1.21+IF($D$5="Koncesija",-QLH63*0.21,0)</f>
        <v>#REF!</v>
      </c>
      <c r="QLI114" s="632" t="e">
        <f>(IF(QLI47-#REF!&lt;0,0,QLI47-#REF!)+#REF!)*1.21+IF($D$5="Koncesija",-QLI63*0.21,0)</f>
        <v>#REF!</v>
      </c>
      <c r="QLJ114" s="632" t="e">
        <f>(IF(QLJ47-#REF!&lt;0,0,QLJ47-#REF!)+#REF!)*1.21+IF($D$5="Koncesija",-QLJ63*0.21,0)</f>
        <v>#REF!</v>
      </c>
      <c r="QLK114" s="632" t="e">
        <f>(IF(QLK47-#REF!&lt;0,0,QLK47-#REF!)+#REF!)*1.21+IF($D$5="Koncesija",-QLK63*0.21,0)</f>
        <v>#REF!</v>
      </c>
      <c r="QLL114" s="632" t="e">
        <f>(IF(QLL47-#REF!&lt;0,0,QLL47-#REF!)+#REF!)*1.21+IF($D$5="Koncesija",-QLL63*0.21,0)</f>
        <v>#REF!</v>
      </c>
      <c r="QLM114" s="632" t="e">
        <f>(IF(QLM47-#REF!&lt;0,0,QLM47-#REF!)+#REF!)*1.21+IF($D$5="Koncesija",-QLM63*0.21,0)</f>
        <v>#REF!</v>
      </c>
      <c r="QLN114" s="632" t="e">
        <f>(IF(QLN47-#REF!&lt;0,0,QLN47-#REF!)+#REF!)*1.21+IF($D$5="Koncesija",-QLN63*0.21,0)</f>
        <v>#REF!</v>
      </c>
      <c r="QLO114" s="632" t="e">
        <f>(IF(QLO47-#REF!&lt;0,0,QLO47-#REF!)+#REF!)*1.21+IF($D$5="Koncesija",-QLO63*0.21,0)</f>
        <v>#REF!</v>
      </c>
      <c r="QLP114" s="632" t="e">
        <f>(IF(QLP47-#REF!&lt;0,0,QLP47-#REF!)+#REF!)*1.21+IF($D$5="Koncesija",-QLP63*0.21,0)</f>
        <v>#REF!</v>
      </c>
      <c r="QLQ114" s="632" t="e">
        <f>(IF(QLQ47-#REF!&lt;0,0,QLQ47-#REF!)+#REF!)*1.21+IF($D$5="Koncesija",-QLQ63*0.21,0)</f>
        <v>#REF!</v>
      </c>
      <c r="QLR114" s="632" t="e">
        <f>(IF(QLR47-#REF!&lt;0,0,QLR47-#REF!)+#REF!)*1.21+IF($D$5="Koncesija",-QLR63*0.21,0)</f>
        <v>#REF!</v>
      </c>
      <c r="QLS114" s="632" t="e">
        <f>(IF(QLS47-#REF!&lt;0,0,QLS47-#REF!)+#REF!)*1.21+IF($D$5="Koncesija",-QLS63*0.21,0)</f>
        <v>#REF!</v>
      </c>
      <c r="QLT114" s="632" t="e">
        <f>(IF(QLT47-#REF!&lt;0,0,QLT47-#REF!)+#REF!)*1.21+IF($D$5="Koncesija",-QLT63*0.21,0)</f>
        <v>#REF!</v>
      </c>
      <c r="QLU114" s="632" t="e">
        <f>(IF(QLU47-#REF!&lt;0,0,QLU47-#REF!)+#REF!)*1.21+IF($D$5="Koncesija",-QLU63*0.21,0)</f>
        <v>#REF!</v>
      </c>
      <c r="QLV114" s="632" t="e">
        <f>(IF(QLV47-#REF!&lt;0,0,QLV47-#REF!)+#REF!)*1.21+IF($D$5="Koncesija",-QLV63*0.21,0)</f>
        <v>#REF!</v>
      </c>
      <c r="QLW114" s="632" t="e">
        <f>(IF(QLW47-#REF!&lt;0,0,QLW47-#REF!)+#REF!)*1.21+IF($D$5="Koncesija",-QLW63*0.21,0)</f>
        <v>#REF!</v>
      </c>
      <c r="QLX114" s="632" t="e">
        <f>(IF(QLX47-#REF!&lt;0,0,QLX47-#REF!)+#REF!)*1.21+IF($D$5="Koncesija",-QLX63*0.21,0)</f>
        <v>#REF!</v>
      </c>
      <c r="QLY114" s="632" t="e">
        <f>(IF(QLY47-#REF!&lt;0,0,QLY47-#REF!)+#REF!)*1.21+IF($D$5="Koncesija",-QLY63*0.21,0)</f>
        <v>#REF!</v>
      </c>
      <c r="QLZ114" s="632" t="e">
        <f>(IF(QLZ47-#REF!&lt;0,0,QLZ47-#REF!)+#REF!)*1.21+IF($D$5="Koncesija",-QLZ63*0.21,0)</f>
        <v>#REF!</v>
      </c>
      <c r="QMA114" s="632" t="e">
        <f>(IF(QMA47-#REF!&lt;0,0,QMA47-#REF!)+#REF!)*1.21+IF($D$5="Koncesija",-QMA63*0.21,0)</f>
        <v>#REF!</v>
      </c>
      <c r="QMB114" s="632" t="e">
        <f>(IF(QMB47-#REF!&lt;0,0,QMB47-#REF!)+#REF!)*1.21+IF($D$5="Koncesija",-QMB63*0.21,0)</f>
        <v>#REF!</v>
      </c>
      <c r="QMC114" s="632" t="e">
        <f>(IF(QMC47-#REF!&lt;0,0,QMC47-#REF!)+#REF!)*1.21+IF($D$5="Koncesija",-QMC63*0.21,0)</f>
        <v>#REF!</v>
      </c>
      <c r="QMD114" s="632" t="e">
        <f>(IF(QMD47-#REF!&lt;0,0,QMD47-#REF!)+#REF!)*1.21+IF($D$5="Koncesija",-QMD63*0.21,0)</f>
        <v>#REF!</v>
      </c>
      <c r="QME114" s="632" t="e">
        <f>(IF(QME47-#REF!&lt;0,0,QME47-#REF!)+#REF!)*1.21+IF($D$5="Koncesija",-QME63*0.21,0)</f>
        <v>#REF!</v>
      </c>
      <c r="QMF114" s="632" t="e">
        <f>(IF(QMF47-#REF!&lt;0,0,QMF47-#REF!)+#REF!)*1.21+IF($D$5="Koncesija",-QMF63*0.21,0)</f>
        <v>#REF!</v>
      </c>
      <c r="QMG114" s="632" t="e">
        <f>(IF(QMG47-#REF!&lt;0,0,QMG47-#REF!)+#REF!)*1.21+IF($D$5="Koncesija",-QMG63*0.21,0)</f>
        <v>#REF!</v>
      </c>
      <c r="QMH114" s="632" t="e">
        <f>(IF(QMH47-#REF!&lt;0,0,QMH47-#REF!)+#REF!)*1.21+IF($D$5="Koncesija",-QMH63*0.21,0)</f>
        <v>#REF!</v>
      </c>
      <c r="QMI114" s="632" t="e">
        <f>(IF(QMI47-#REF!&lt;0,0,QMI47-#REF!)+#REF!)*1.21+IF($D$5="Koncesija",-QMI63*0.21,0)</f>
        <v>#REF!</v>
      </c>
      <c r="QMJ114" s="632" t="e">
        <f>(IF(QMJ47-#REF!&lt;0,0,QMJ47-#REF!)+#REF!)*1.21+IF($D$5="Koncesija",-QMJ63*0.21,0)</f>
        <v>#REF!</v>
      </c>
      <c r="QMK114" s="632" t="e">
        <f>(IF(QMK47-#REF!&lt;0,0,QMK47-#REF!)+#REF!)*1.21+IF($D$5="Koncesija",-QMK63*0.21,0)</f>
        <v>#REF!</v>
      </c>
      <c r="QML114" s="632" t="e">
        <f>(IF(QML47-#REF!&lt;0,0,QML47-#REF!)+#REF!)*1.21+IF($D$5="Koncesija",-QML63*0.21,0)</f>
        <v>#REF!</v>
      </c>
      <c r="QMM114" s="632" t="e">
        <f>(IF(QMM47-#REF!&lt;0,0,QMM47-#REF!)+#REF!)*1.21+IF($D$5="Koncesija",-QMM63*0.21,0)</f>
        <v>#REF!</v>
      </c>
      <c r="QMN114" s="632" t="e">
        <f>(IF(QMN47-#REF!&lt;0,0,QMN47-#REF!)+#REF!)*1.21+IF($D$5="Koncesija",-QMN63*0.21,0)</f>
        <v>#REF!</v>
      </c>
      <c r="QMO114" s="632" t="e">
        <f>(IF(QMO47-#REF!&lt;0,0,QMO47-#REF!)+#REF!)*1.21+IF($D$5="Koncesija",-QMO63*0.21,0)</f>
        <v>#REF!</v>
      </c>
      <c r="QMP114" s="632" t="e">
        <f>(IF(QMP47-#REF!&lt;0,0,QMP47-#REF!)+#REF!)*1.21+IF($D$5="Koncesija",-QMP63*0.21,0)</f>
        <v>#REF!</v>
      </c>
      <c r="QMQ114" s="632" t="e">
        <f>(IF(QMQ47-#REF!&lt;0,0,QMQ47-#REF!)+#REF!)*1.21+IF($D$5="Koncesija",-QMQ63*0.21,0)</f>
        <v>#REF!</v>
      </c>
      <c r="QMR114" s="632" t="e">
        <f>(IF(QMR47-#REF!&lt;0,0,QMR47-#REF!)+#REF!)*1.21+IF($D$5="Koncesija",-QMR63*0.21,0)</f>
        <v>#REF!</v>
      </c>
      <c r="QMS114" s="632" t="e">
        <f>(IF(QMS47-#REF!&lt;0,0,QMS47-#REF!)+#REF!)*1.21+IF($D$5="Koncesija",-QMS63*0.21,0)</f>
        <v>#REF!</v>
      </c>
      <c r="QMT114" s="632" t="e">
        <f>(IF(QMT47-#REF!&lt;0,0,QMT47-#REF!)+#REF!)*1.21+IF($D$5="Koncesija",-QMT63*0.21,0)</f>
        <v>#REF!</v>
      </c>
      <c r="QMU114" s="632" t="e">
        <f>(IF(QMU47-#REF!&lt;0,0,QMU47-#REF!)+#REF!)*1.21+IF($D$5="Koncesija",-QMU63*0.21,0)</f>
        <v>#REF!</v>
      </c>
      <c r="QMV114" s="632" t="e">
        <f>(IF(QMV47-#REF!&lt;0,0,QMV47-#REF!)+#REF!)*1.21+IF($D$5="Koncesija",-QMV63*0.21,0)</f>
        <v>#REF!</v>
      </c>
      <c r="QMW114" s="632" t="e">
        <f>(IF(QMW47-#REF!&lt;0,0,QMW47-#REF!)+#REF!)*1.21+IF($D$5="Koncesija",-QMW63*0.21,0)</f>
        <v>#REF!</v>
      </c>
      <c r="QMX114" s="632" t="e">
        <f>(IF(QMX47-#REF!&lt;0,0,QMX47-#REF!)+#REF!)*1.21+IF($D$5="Koncesija",-QMX63*0.21,0)</f>
        <v>#REF!</v>
      </c>
      <c r="QMY114" s="632" t="e">
        <f>(IF(QMY47-#REF!&lt;0,0,QMY47-#REF!)+#REF!)*1.21+IF($D$5="Koncesija",-QMY63*0.21,0)</f>
        <v>#REF!</v>
      </c>
      <c r="QMZ114" s="632" t="e">
        <f>(IF(QMZ47-#REF!&lt;0,0,QMZ47-#REF!)+#REF!)*1.21+IF($D$5="Koncesija",-QMZ63*0.21,0)</f>
        <v>#REF!</v>
      </c>
      <c r="QNA114" s="632" t="e">
        <f>(IF(QNA47-#REF!&lt;0,0,QNA47-#REF!)+#REF!)*1.21+IF($D$5="Koncesija",-QNA63*0.21,0)</f>
        <v>#REF!</v>
      </c>
      <c r="QNB114" s="632" t="e">
        <f>(IF(QNB47-#REF!&lt;0,0,QNB47-#REF!)+#REF!)*1.21+IF($D$5="Koncesija",-QNB63*0.21,0)</f>
        <v>#REF!</v>
      </c>
      <c r="QNC114" s="632" t="e">
        <f>(IF(QNC47-#REF!&lt;0,0,QNC47-#REF!)+#REF!)*1.21+IF($D$5="Koncesija",-QNC63*0.21,0)</f>
        <v>#REF!</v>
      </c>
      <c r="QND114" s="632" t="e">
        <f>(IF(QND47-#REF!&lt;0,0,QND47-#REF!)+#REF!)*1.21+IF($D$5="Koncesija",-QND63*0.21,0)</f>
        <v>#REF!</v>
      </c>
      <c r="QNE114" s="632" t="e">
        <f>(IF(QNE47-#REF!&lt;0,0,QNE47-#REF!)+#REF!)*1.21+IF($D$5="Koncesija",-QNE63*0.21,0)</f>
        <v>#REF!</v>
      </c>
      <c r="QNF114" s="632" t="e">
        <f>(IF(QNF47-#REF!&lt;0,0,QNF47-#REF!)+#REF!)*1.21+IF($D$5="Koncesija",-QNF63*0.21,0)</f>
        <v>#REF!</v>
      </c>
      <c r="QNG114" s="632" t="e">
        <f>(IF(QNG47-#REF!&lt;0,0,QNG47-#REF!)+#REF!)*1.21+IF($D$5="Koncesija",-QNG63*0.21,0)</f>
        <v>#REF!</v>
      </c>
      <c r="QNH114" s="632" t="e">
        <f>(IF(QNH47-#REF!&lt;0,0,QNH47-#REF!)+#REF!)*1.21+IF($D$5="Koncesija",-QNH63*0.21,0)</f>
        <v>#REF!</v>
      </c>
      <c r="QNI114" s="632" t="e">
        <f>(IF(QNI47-#REF!&lt;0,0,QNI47-#REF!)+#REF!)*1.21+IF($D$5="Koncesija",-QNI63*0.21,0)</f>
        <v>#REF!</v>
      </c>
      <c r="QNJ114" s="632" t="e">
        <f>(IF(QNJ47-#REF!&lt;0,0,QNJ47-#REF!)+#REF!)*1.21+IF($D$5="Koncesija",-QNJ63*0.21,0)</f>
        <v>#REF!</v>
      </c>
      <c r="QNK114" s="632" t="e">
        <f>(IF(QNK47-#REF!&lt;0,0,QNK47-#REF!)+#REF!)*1.21+IF($D$5="Koncesija",-QNK63*0.21,0)</f>
        <v>#REF!</v>
      </c>
      <c r="QNL114" s="632" t="e">
        <f>(IF(QNL47-#REF!&lt;0,0,QNL47-#REF!)+#REF!)*1.21+IF($D$5="Koncesija",-QNL63*0.21,0)</f>
        <v>#REF!</v>
      </c>
      <c r="QNM114" s="632" t="e">
        <f>(IF(QNM47-#REF!&lt;0,0,QNM47-#REF!)+#REF!)*1.21+IF($D$5="Koncesija",-QNM63*0.21,0)</f>
        <v>#REF!</v>
      </c>
      <c r="QNN114" s="632" t="e">
        <f>(IF(QNN47-#REF!&lt;0,0,QNN47-#REF!)+#REF!)*1.21+IF($D$5="Koncesija",-QNN63*0.21,0)</f>
        <v>#REF!</v>
      </c>
      <c r="QNO114" s="632" t="e">
        <f>(IF(QNO47-#REF!&lt;0,0,QNO47-#REF!)+#REF!)*1.21+IF($D$5="Koncesija",-QNO63*0.21,0)</f>
        <v>#REF!</v>
      </c>
      <c r="QNP114" s="632" t="e">
        <f>(IF(QNP47-#REF!&lt;0,0,QNP47-#REF!)+#REF!)*1.21+IF($D$5="Koncesija",-QNP63*0.21,0)</f>
        <v>#REF!</v>
      </c>
      <c r="QNQ114" s="632" t="e">
        <f>(IF(QNQ47-#REF!&lt;0,0,QNQ47-#REF!)+#REF!)*1.21+IF($D$5="Koncesija",-QNQ63*0.21,0)</f>
        <v>#REF!</v>
      </c>
      <c r="QNR114" s="632" t="e">
        <f>(IF(QNR47-#REF!&lt;0,0,QNR47-#REF!)+#REF!)*1.21+IF($D$5="Koncesija",-QNR63*0.21,0)</f>
        <v>#REF!</v>
      </c>
      <c r="QNS114" s="632" t="e">
        <f>(IF(QNS47-#REF!&lt;0,0,QNS47-#REF!)+#REF!)*1.21+IF($D$5="Koncesija",-QNS63*0.21,0)</f>
        <v>#REF!</v>
      </c>
      <c r="QNT114" s="632" t="e">
        <f>(IF(QNT47-#REF!&lt;0,0,QNT47-#REF!)+#REF!)*1.21+IF($D$5="Koncesija",-QNT63*0.21,0)</f>
        <v>#REF!</v>
      </c>
      <c r="QNU114" s="632" t="e">
        <f>(IF(QNU47-#REF!&lt;0,0,QNU47-#REF!)+#REF!)*1.21+IF($D$5="Koncesija",-QNU63*0.21,0)</f>
        <v>#REF!</v>
      </c>
      <c r="QNV114" s="632" t="e">
        <f>(IF(QNV47-#REF!&lt;0,0,QNV47-#REF!)+#REF!)*1.21+IF($D$5="Koncesija",-QNV63*0.21,0)</f>
        <v>#REF!</v>
      </c>
      <c r="QNW114" s="632" t="e">
        <f>(IF(QNW47-#REF!&lt;0,0,QNW47-#REF!)+#REF!)*1.21+IF($D$5="Koncesija",-QNW63*0.21,0)</f>
        <v>#REF!</v>
      </c>
      <c r="QNX114" s="632" t="e">
        <f>(IF(QNX47-#REF!&lt;0,0,QNX47-#REF!)+#REF!)*1.21+IF($D$5="Koncesija",-QNX63*0.21,0)</f>
        <v>#REF!</v>
      </c>
      <c r="QNY114" s="632" t="e">
        <f>(IF(QNY47-#REF!&lt;0,0,QNY47-#REF!)+#REF!)*1.21+IF($D$5="Koncesija",-QNY63*0.21,0)</f>
        <v>#REF!</v>
      </c>
      <c r="QNZ114" s="632" t="e">
        <f>(IF(QNZ47-#REF!&lt;0,0,QNZ47-#REF!)+#REF!)*1.21+IF($D$5="Koncesija",-QNZ63*0.21,0)</f>
        <v>#REF!</v>
      </c>
      <c r="QOA114" s="632" t="e">
        <f>(IF(QOA47-#REF!&lt;0,0,QOA47-#REF!)+#REF!)*1.21+IF($D$5="Koncesija",-QOA63*0.21,0)</f>
        <v>#REF!</v>
      </c>
      <c r="QOB114" s="632" t="e">
        <f>(IF(QOB47-#REF!&lt;0,0,QOB47-#REF!)+#REF!)*1.21+IF($D$5="Koncesija",-QOB63*0.21,0)</f>
        <v>#REF!</v>
      </c>
      <c r="QOC114" s="632" t="e">
        <f>(IF(QOC47-#REF!&lt;0,0,QOC47-#REF!)+#REF!)*1.21+IF($D$5="Koncesija",-QOC63*0.21,0)</f>
        <v>#REF!</v>
      </c>
      <c r="QOD114" s="632" t="e">
        <f>(IF(QOD47-#REF!&lt;0,0,QOD47-#REF!)+#REF!)*1.21+IF($D$5="Koncesija",-QOD63*0.21,0)</f>
        <v>#REF!</v>
      </c>
      <c r="QOE114" s="632" t="e">
        <f>(IF(QOE47-#REF!&lt;0,0,QOE47-#REF!)+#REF!)*1.21+IF($D$5="Koncesija",-QOE63*0.21,0)</f>
        <v>#REF!</v>
      </c>
      <c r="QOF114" s="632" t="e">
        <f>(IF(QOF47-#REF!&lt;0,0,QOF47-#REF!)+#REF!)*1.21+IF($D$5="Koncesija",-QOF63*0.21,0)</f>
        <v>#REF!</v>
      </c>
      <c r="QOG114" s="632" t="e">
        <f>(IF(QOG47-#REF!&lt;0,0,QOG47-#REF!)+#REF!)*1.21+IF($D$5="Koncesija",-QOG63*0.21,0)</f>
        <v>#REF!</v>
      </c>
      <c r="QOH114" s="632" t="e">
        <f>(IF(QOH47-#REF!&lt;0,0,QOH47-#REF!)+#REF!)*1.21+IF($D$5="Koncesija",-QOH63*0.21,0)</f>
        <v>#REF!</v>
      </c>
      <c r="QOI114" s="632" t="e">
        <f>(IF(QOI47-#REF!&lt;0,0,QOI47-#REF!)+#REF!)*1.21+IF($D$5="Koncesija",-QOI63*0.21,0)</f>
        <v>#REF!</v>
      </c>
      <c r="QOJ114" s="632" t="e">
        <f>(IF(QOJ47-#REF!&lt;0,0,QOJ47-#REF!)+#REF!)*1.21+IF($D$5="Koncesija",-QOJ63*0.21,0)</f>
        <v>#REF!</v>
      </c>
      <c r="QOK114" s="632" t="e">
        <f>(IF(QOK47-#REF!&lt;0,0,QOK47-#REF!)+#REF!)*1.21+IF($D$5="Koncesija",-QOK63*0.21,0)</f>
        <v>#REF!</v>
      </c>
      <c r="QOL114" s="632" t="e">
        <f>(IF(QOL47-#REF!&lt;0,0,QOL47-#REF!)+#REF!)*1.21+IF($D$5="Koncesija",-QOL63*0.21,0)</f>
        <v>#REF!</v>
      </c>
      <c r="QOM114" s="632" t="e">
        <f>(IF(QOM47-#REF!&lt;0,0,QOM47-#REF!)+#REF!)*1.21+IF($D$5="Koncesija",-QOM63*0.21,0)</f>
        <v>#REF!</v>
      </c>
      <c r="QON114" s="632" t="e">
        <f>(IF(QON47-#REF!&lt;0,0,QON47-#REF!)+#REF!)*1.21+IF($D$5="Koncesija",-QON63*0.21,0)</f>
        <v>#REF!</v>
      </c>
      <c r="QOO114" s="632" t="e">
        <f>(IF(QOO47-#REF!&lt;0,0,QOO47-#REF!)+#REF!)*1.21+IF($D$5="Koncesija",-QOO63*0.21,0)</f>
        <v>#REF!</v>
      </c>
      <c r="QOP114" s="632" t="e">
        <f>(IF(QOP47-#REF!&lt;0,0,QOP47-#REF!)+#REF!)*1.21+IF($D$5="Koncesija",-QOP63*0.21,0)</f>
        <v>#REF!</v>
      </c>
      <c r="QOQ114" s="632" t="e">
        <f>(IF(QOQ47-#REF!&lt;0,0,QOQ47-#REF!)+#REF!)*1.21+IF($D$5="Koncesija",-QOQ63*0.21,0)</f>
        <v>#REF!</v>
      </c>
      <c r="QOR114" s="632" t="e">
        <f>(IF(QOR47-#REF!&lt;0,0,QOR47-#REF!)+#REF!)*1.21+IF($D$5="Koncesija",-QOR63*0.21,0)</f>
        <v>#REF!</v>
      </c>
      <c r="QOS114" s="632" t="e">
        <f>(IF(QOS47-#REF!&lt;0,0,QOS47-#REF!)+#REF!)*1.21+IF($D$5="Koncesija",-QOS63*0.21,0)</f>
        <v>#REF!</v>
      </c>
      <c r="QOT114" s="632" t="e">
        <f>(IF(QOT47-#REF!&lt;0,0,QOT47-#REF!)+#REF!)*1.21+IF($D$5="Koncesija",-QOT63*0.21,0)</f>
        <v>#REF!</v>
      </c>
      <c r="QOU114" s="632" t="e">
        <f>(IF(QOU47-#REF!&lt;0,0,QOU47-#REF!)+#REF!)*1.21+IF($D$5="Koncesija",-QOU63*0.21,0)</f>
        <v>#REF!</v>
      </c>
      <c r="QOV114" s="632" t="e">
        <f>(IF(QOV47-#REF!&lt;0,0,QOV47-#REF!)+#REF!)*1.21+IF($D$5="Koncesija",-QOV63*0.21,0)</f>
        <v>#REF!</v>
      </c>
      <c r="QOW114" s="632" t="e">
        <f>(IF(QOW47-#REF!&lt;0,0,QOW47-#REF!)+#REF!)*1.21+IF($D$5="Koncesija",-QOW63*0.21,0)</f>
        <v>#REF!</v>
      </c>
      <c r="QOX114" s="632" t="e">
        <f>(IF(QOX47-#REF!&lt;0,0,QOX47-#REF!)+#REF!)*1.21+IF($D$5="Koncesija",-QOX63*0.21,0)</f>
        <v>#REF!</v>
      </c>
      <c r="QOY114" s="632" t="e">
        <f>(IF(QOY47-#REF!&lt;0,0,QOY47-#REF!)+#REF!)*1.21+IF($D$5="Koncesija",-QOY63*0.21,0)</f>
        <v>#REF!</v>
      </c>
      <c r="QOZ114" s="632" t="e">
        <f>(IF(QOZ47-#REF!&lt;0,0,QOZ47-#REF!)+#REF!)*1.21+IF($D$5="Koncesija",-QOZ63*0.21,0)</f>
        <v>#REF!</v>
      </c>
      <c r="QPA114" s="632" t="e">
        <f>(IF(QPA47-#REF!&lt;0,0,QPA47-#REF!)+#REF!)*1.21+IF($D$5="Koncesija",-QPA63*0.21,0)</f>
        <v>#REF!</v>
      </c>
      <c r="QPB114" s="632" t="e">
        <f>(IF(QPB47-#REF!&lt;0,0,QPB47-#REF!)+#REF!)*1.21+IF($D$5="Koncesija",-QPB63*0.21,0)</f>
        <v>#REF!</v>
      </c>
      <c r="QPC114" s="632" t="e">
        <f>(IF(QPC47-#REF!&lt;0,0,QPC47-#REF!)+#REF!)*1.21+IF($D$5="Koncesija",-QPC63*0.21,0)</f>
        <v>#REF!</v>
      </c>
      <c r="QPD114" s="632" t="e">
        <f>(IF(QPD47-#REF!&lt;0,0,QPD47-#REF!)+#REF!)*1.21+IF($D$5="Koncesija",-QPD63*0.21,0)</f>
        <v>#REF!</v>
      </c>
      <c r="QPE114" s="632" t="e">
        <f>(IF(QPE47-#REF!&lt;0,0,QPE47-#REF!)+#REF!)*1.21+IF($D$5="Koncesija",-QPE63*0.21,0)</f>
        <v>#REF!</v>
      </c>
      <c r="QPF114" s="632" t="e">
        <f>(IF(QPF47-#REF!&lt;0,0,QPF47-#REF!)+#REF!)*1.21+IF($D$5="Koncesija",-QPF63*0.21,0)</f>
        <v>#REF!</v>
      </c>
      <c r="QPG114" s="632" t="e">
        <f>(IF(QPG47-#REF!&lt;0,0,QPG47-#REF!)+#REF!)*1.21+IF($D$5="Koncesija",-QPG63*0.21,0)</f>
        <v>#REF!</v>
      </c>
      <c r="QPH114" s="632" t="e">
        <f>(IF(QPH47-#REF!&lt;0,0,QPH47-#REF!)+#REF!)*1.21+IF($D$5="Koncesija",-QPH63*0.21,0)</f>
        <v>#REF!</v>
      </c>
      <c r="QPI114" s="632" t="e">
        <f>(IF(QPI47-#REF!&lt;0,0,QPI47-#REF!)+#REF!)*1.21+IF($D$5="Koncesija",-QPI63*0.21,0)</f>
        <v>#REF!</v>
      </c>
      <c r="QPJ114" s="632" t="e">
        <f>(IF(QPJ47-#REF!&lt;0,0,QPJ47-#REF!)+#REF!)*1.21+IF($D$5="Koncesija",-QPJ63*0.21,0)</f>
        <v>#REF!</v>
      </c>
      <c r="QPK114" s="632" t="e">
        <f>(IF(QPK47-#REF!&lt;0,0,QPK47-#REF!)+#REF!)*1.21+IF($D$5="Koncesija",-QPK63*0.21,0)</f>
        <v>#REF!</v>
      </c>
      <c r="QPL114" s="632" t="e">
        <f>(IF(QPL47-#REF!&lt;0,0,QPL47-#REF!)+#REF!)*1.21+IF($D$5="Koncesija",-QPL63*0.21,0)</f>
        <v>#REF!</v>
      </c>
      <c r="QPM114" s="632" t="e">
        <f>(IF(QPM47-#REF!&lt;0,0,QPM47-#REF!)+#REF!)*1.21+IF($D$5="Koncesija",-QPM63*0.21,0)</f>
        <v>#REF!</v>
      </c>
      <c r="QPN114" s="632" t="e">
        <f>(IF(QPN47-#REF!&lt;0,0,QPN47-#REF!)+#REF!)*1.21+IF($D$5="Koncesija",-QPN63*0.21,0)</f>
        <v>#REF!</v>
      </c>
      <c r="QPO114" s="632" t="e">
        <f>(IF(QPO47-#REF!&lt;0,0,QPO47-#REF!)+#REF!)*1.21+IF($D$5="Koncesija",-QPO63*0.21,0)</f>
        <v>#REF!</v>
      </c>
      <c r="QPP114" s="632" t="e">
        <f>(IF(QPP47-#REF!&lt;0,0,QPP47-#REF!)+#REF!)*1.21+IF($D$5="Koncesija",-QPP63*0.21,0)</f>
        <v>#REF!</v>
      </c>
      <c r="QPQ114" s="632" t="e">
        <f>(IF(QPQ47-#REF!&lt;0,0,QPQ47-#REF!)+#REF!)*1.21+IF($D$5="Koncesija",-QPQ63*0.21,0)</f>
        <v>#REF!</v>
      </c>
      <c r="QPR114" s="632" t="e">
        <f>(IF(QPR47-#REF!&lt;0,0,QPR47-#REF!)+#REF!)*1.21+IF($D$5="Koncesija",-QPR63*0.21,0)</f>
        <v>#REF!</v>
      </c>
      <c r="QPS114" s="632" t="e">
        <f>(IF(QPS47-#REF!&lt;0,0,QPS47-#REF!)+#REF!)*1.21+IF($D$5="Koncesija",-QPS63*0.21,0)</f>
        <v>#REF!</v>
      </c>
      <c r="QPT114" s="632" t="e">
        <f>(IF(QPT47-#REF!&lt;0,0,QPT47-#REF!)+#REF!)*1.21+IF($D$5="Koncesija",-QPT63*0.21,0)</f>
        <v>#REF!</v>
      </c>
      <c r="QPU114" s="632" t="e">
        <f>(IF(QPU47-#REF!&lt;0,0,QPU47-#REF!)+#REF!)*1.21+IF($D$5="Koncesija",-QPU63*0.21,0)</f>
        <v>#REF!</v>
      </c>
      <c r="QPV114" s="632" t="e">
        <f>(IF(QPV47-#REF!&lt;0,0,QPV47-#REF!)+#REF!)*1.21+IF($D$5="Koncesija",-QPV63*0.21,0)</f>
        <v>#REF!</v>
      </c>
      <c r="QPW114" s="632" t="e">
        <f>(IF(QPW47-#REF!&lt;0,0,QPW47-#REF!)+#REF!)*1.21+IF($D$5="Koncesija",-QPW63*0.21,0)</f>
        <v>#REF!</v>
      </c>
      <c r="QPX114" s="632" t="e">
        <f>(IF(QPX47-#REF!&lt;0,0,QPX47-#REF!)+#REF!)*1.21+IF($D$5="Koncesija",-QPX63*0.21,0)</f>
        <v>#REF!</v>
      </c>
      <c r="QPY114" s="632" t="e">
        <f>(IF(QPY47-#REF!&lt;0,0,QPY47-#REF!)+#REF!)*1.21+IF($D$5="Koncesija",-QPY63*0.21,0)</f>
        <v>#REF!</v>
      </c>
      <c r="QPZ114" s="632" t="e">
        <f>(IF(QPZ47-#REF!&lt;0,0,QPZ47-#REF!)+#REF!)*1.21+IF($D$5="Koncesija",-QPZ63*0.21,0)</f>
        <v>#REF!</v>
      </c>
      <c r="QQA114" s="632" t="e">
        <f>(IF(QQA47-#REF!&lt;0,0,QQA47-#REF!)+#REF!)*1.21+IF($D$5="Koncesija",-QQA63*0.21,0)</f>
        <v>#REF!</v>
      </c>
      <c r="QQB114" s="632" t="e">
        <f>(IF(QQB47-#REF!&lt;0,0,QQB47-#REF!)+#REF!)*1.21+IF($D$5="Koncesija",-QQB63*0.21,0)</f>
        <v>#REF!</v>
      </c>
      <c r="QQC114" s="632" t="e">
        <f>(IF(QQC47-#REF!&lt;0,0,QQC47-#REF!)+#REF!)*1.21+IF($D$5="Koncesija",-QQC63*0.21,0)</f>
        <v>#REF!</v>
      </c>
      <c r="QQD114" s="632" t="e">
        <f>(IF(QQD47-#REF!&lt;0,0,QQD47-#REF!)+#REF!)*1.21+IF($D$5="Koncesija",-QQD63*0.21,0)</f>
        <v>#REF!</v>
      </c>
      <c r="QQE114" s="632" t="e">
        <f>(IF(QQE47-#REF!&lt;0,0,QQE47-#REF!)+#REF!)*1.21+IF($D$5="Koncesija",-QQE63*0.21,0)</f>
        <v>#REF!</v>
      </c>
      <c r="QQF114" s="632" t="e">
        <f>(IF(QQF47-#REF!&lt;0,0,QQF47-#REF!)+#REF!)*1.21+IF($D$5="Koncesija",-QQF63*0.21,0)</f>
        <v>#REF!</v>
      </c>
      <c r="QQG114" s="632" t="e">
        <f>(IF(QQG47-#REF!&lt;0,0,QQG47-#REF!)+#REF!)*1.21+IF($D$5="Koncesija",-QQG63*0.21,0)</f>
        <v>#REF!</v>
      </c>
      <c r="QQH114" s="632" t="e">
        <f>(IF(QQH47-#REF!&lt;0,0,QQH47-#REF!)+#REF!)*1.21+IF($D$5="Koncesija",-QQH63*0.21,0)</f>
        <v>#REF!</v>
      </c>
      <c r="QQI114" s="632" t="e">
        <f>(IF(QQI47-#REF!&lt;0,0,QQI47-#REF!)+#REF!)*1.21+IF($D$5="Koncesija",-QQI63*0.21,0)</f>
        <v>#REF!</v>
      </c>
      <c r="QQJ114" s="632" t="e">
        <f>(IF(QQJ47-#REF!&lt;0,0,QQJ47-#REF!)+#REF!)*1.21+IF($D$5="Koncesija",-QQJ63*0.21,0)</f>
        <v>#REF!</v>
      </c>
      <c r="QQK114" s="632" t="e">
        <f>(IF(QQK47-#REF!&lt;0,0,QQK47-#REF!)+#REF!)*1.21+IF($D$5="Koncesija",-QQK63*0.21,0)</f>
        <v>#REF!</v>
      </c>
      <c r="QQL114" s="632" t="e">
        <f>(IF(QQL47-#REF!&lt;0,0,QQL47-#REF!)+#REF!)*1.21+IF($D$5="Koncesija",-QQL63*0.21,0)</f>
        <v>#REF!</v>
      </c>
      <c r="QQM114" s="632" t="e">
        <f>(IF(QQM47-#REF!&lt;0,0,QQM47-#REF!)+#REF!)*1.21+IF($D$5="Koncesija",-QQM63*0.21,0)</f>
        <v>#REF!</v>
      </c>
      <c r="QQN114" s="632" t="e">
        <f>(IF(QQN47-#REF!&lt;0,0,QQN47-#REF!)+#REF!)*1.21+IF($D$5="Koncesija",-QQN63*0.21,0)</f>
        <v>#REF!</v>
      </c>
      <c r="QQO114" s="632" t="e">
        <f>(IF(QQO47-#REF!&lt;0,0,QQO47-#REF!)+#REF!)*1.21+IF($D$5="Koncesija",-QQO63*0.21,0)</f>
        <v>#REF!</v>
      </c>
      <c r="QQP114" s="632" t="e">
        <f>(IF(QQP47-#REF!&lt;0,0,QQP47-#REF!)+#REF!)*1.21+IF($D$5="Koncesija",-QQP63*0.21,0)</f>
        <v>#REF!</v>
      </c>
      <c r="QQQ114" s="632" t="e">
        <f>(IF(QQQ47-#REF!&lt;0,0,QQQ47-#REF!)+#REF!)*1.21+IF($D$5="Koncesija",-QQQ63*0.21,0)</f>
        <v>#REF!</v>
      </c>
      <c r="QQR114" s="632" t="e">
        <f>(IF(QQR47-#REF!&lt;0,0,QQR47-#REF!)+#REF!)*1.21+IF($D$5="Koncesija",-QQR63*0.21,0)</f>
        <v>#REF!</v>
      </c>
      <c r="QQS114" s="632" t="e">
        <f>(IF(QQS47-#REF!&lt;0,0,QQS47-#REF!)+#REF!)*1.21+IF($D$5="Koncesija",-QQS63*0.21,0)</f>
        <v>#REF!</v>
      </c>
      <c r="QQT114" s="632" t="e">
        <f>(IF(QQT47-#REF!&lt;0,0,QQT47-#REF!)+#REF!)*1.21+IF($D$5="Koncesija",-QQT63*0.21,0)</f>
        <v>#REF!</v>
      </c>
      <c r="QQU114" s="632" t="e">
        <f>(IF(QQU47-#REF!&lt;0,0,QQU47-#REF!)+#REF!)*1.21+IF($D$5="Koncesija",-QQU63*0.21,0)</f>
        <v>#REF!</v>
      </c>
      <c r="QQV114" s="632" t="e">
        <f>(IF(QQV47-#REF!&lt;0,0,QQV47-#REF!)+#REF!)*1.21+IF($D$5="Koncesija",-QQV63*0.21,0)</f>
        <v>#REF!</v>
      </c>
      <c r="QQW114" s="632" t="e">
        <f>(IF(QQW47-#REF!&lt;0,0,QQW47-#REF!)+#REF!)*1.21+IF($D$5="Koncesija",-QQW63*0.21,0)</f>
        <v>#REF!</v>
      </c>
      <c r="QQX114" s="632" t="e">
        <f>(IF(QQX47-#REF!&lt;0,0,QQX47-#REF!)+#REF!)*1.21+IF($D$5="Koncesija",-QQX63*0.21,0)</f>
        <v>#REF!</v>
      </c>
      <c r="QQY114" s="632" t="e">
        <f>(IF(QQY47-#REF!&lt;0,0,QQY47-#REF!)+#REF!)*1.21+IF($D$5="Koncesija",-QQY63*0.21,0)</f>
        <v>#REF!</v>
      </c>
      <c r="QQZ114" s="632" t="e">
        <f>(IF(QQZ47-#REF!&lt;0,0,QQZ47-#REF!)+#REF!)*1.21+IF($D$5="Koncesija",-QQZ63*0.21,0)</f>
        <v>#REF!</v>
      </c>
      <c r="QRA114" s="632" t="e">
        <f>(IF(QRA47-#REF!&lt;0,0,QRA47-#REF!)+#REF!)*1.21+IF($D$5="Koncesija",-QRA63*0.21,0)</f>
        <v>#REF!</v>
      </c>
      <c r="QRB114" s="632" t="e">
        <f>(IF(QRB47-#REF!&lt;0,0,QRB47-#REF!)+#REF!)*1.21+IF($D$5="Koncesija",-QRB63*0.21,0)</f>
        <v>#REF!</v>
      </c>
      <c r="QRC114" s="632" t="e">
        <f>(IF(QRC47-#REF!&lt;0,0,QRC47-#REF!)+#REF!)*1.21+IF($D$5="Koncesija",-QRC63*0.21,0)</f>
        <v>#REF!</v>
      </c>
      <c r="QRD114" s="632" t="e">
        <f>(IF(QRD47-#REF!&lt;0,0,QRD47-#REF!)+#REF!)*1.21+IF($D$5="Koncesija",-QRD63*0.21,0)</f>
        <v>#REF!</v>
      </c>
      <c r="QRE114" s="632" t="e">
        <f>(IF(QRE47-#REF!&lt;0,0,QRE47-#REF!)+#REF!)*1.21+IF($D$5="Koncesija",-QRE63*0.21,0)</f>
        <v>#REF!</v>
      </c>
      <c r="QRF114" s="632" t="e">
        <f>(IF(QRF47-#REF!&lt;0,0,QRF47-#REF!)+#REF!)*1.21+IF($D$5="Koncesija",-QRF63*0.21,0)</f>
        <v>#REF!</v>
      </c>
      <c r="QRG114" s="632" t="e">
        <f>(IF(QRG47-#REF!&lt;0,0,QRG47-#REF!)+#REF!)*1.21+IF($D$5="Koncesija",-QRG63*0.21,0)</f>
        <v>#REF!</v>
      </c>
      <c r="QRH114" s="632" t="e">
        <f>(IF(QRH47-#REF!&lt;0,0,QRH47-#REF!)+#REF!)*1.21+IF($D$5="Koncesija",-QRH63*0.21,0)</f>
        <v>#REF!</v>
      </c>
      <c r="QRI114" s="632" t="e">
        <f>(IF(QRI47-#REF!&lt;0,0,QRI47-#REF!)+#REF!)*1.21+IF($D$5="Koncesija",-QRI63*0.21,0)</f>
        <v>#REF!</v>
      </c>
      <c r="QRJ114" s="632" t="e">
        <f>(IF(QRJ47-#REF!&lt;0,0,QRJ47-#REF!)+#REF!)*1.21+IF($D$5="Koncesija",-QRJ63*0.21,0)</f>
        <v>#REF!</v>
      </c>
      <c r="QRK114" s="632" t="e">
        <f>(IF(QRK47-#REF!&lt;0,0,QRK47-#REF!)+#REF!)*1.21+IF($D$5="Koncesija",-QRK63*0.21,0)</f>
        <v>#REF!</v>
      </c>
      <c r="QRL114" s="632" t="e">
        <f>(IF(QRL47-#REF!&lt;0,0,QRL47-#REF!)+#REF!)*1.21+IF($D$5="Koncesija",-QRL63*0.21,0)</f>
        <v>#REF!</v>
      </c>
      <c r="QRM114" s="632" t="e">
        <f>(IF(QRM47-#REF!&lt;0,0,QRM47-#REF!)+#REF!)*1.21+IF($D$5="Koncesija",-QRM63*0.21,0)</f>
        <v>#REF!</v>
      </c>
      <c r="QRN114" s="632" t="e">
        <f>(IF(QRN47-#REF!&lt;0,0,QRN47-#REF!)+#REF!)*1.21+IF($D$5="Koncesija",-QRN63*0.21,0)</f>
        <v>#REF!</v>
      </c>
      <c r="QRO114" s="632" t="e">
        <f>(IF(QRO47-#REF!&lt;0,0,QRO47-#REF!)+#REF!)*1.21+IF($D$5="Koncesija",-QRO63*0.21,0)</f>
        <v>#REF!</v>
      </c>
      <c r="QRP114" s="632" t="e">
        <f>(IF(QRP47-#REF!&lt;0,0,QRP47-#REF!)+#REF!)*1.21+IF($D$5="Koncesija",-QRP63*0.21,0)</f>
        <v>#REF!</v>
      </c>
      <c r="QRQ114" s="632" t="e">
        <f>(IF(QRQ47-#REF!&lt;0,0,QRQ47-#REF!)+#REF!)*1.21+IF($D$5="Koncesija",-QRQ63*0.21,0)</f>
        <v>#REF!</v>
      </c>
      <c r="QRR114" s="632" t="e">
        <f>(IF(QRR47-#REF!&lt;0,0,QRR47-#REF!)+#REF!)*1.21+IF($D$5="Koncesija",-QRR63*0.21,0)</f>
        <v>#REF!</v>
      </c>
      <c r="QRS114" s="632" t="e">
        <f>(IF(QRS47-#REF!&lt;0,0,QRS47-#REF!)+#REF!)*1.21+IF($D$5="Koncesija",-QRS63*0.21,0)</f>
        <v>#REF!</v>
      </c>
      <c r="QRT114" s="632" t="e">
        <f>(IF(QRT47-#REF!&lt;0,0,QRT47-#REF!)+#REF!)*1.21+IF($D$5="Koncesija",-QRT63*0.21,0)</f>
        <v>#REF!</v>
      </c>
      <c r="QRU114" s="632" t="e">
        <f>(IF(QRU47-#REF!&lt;0,0,QRU47-#REF!)+#REF!)*1.21+IF($D$5="Koncesija",-QRU63*0.21,0)</f>
        <v>#REF!</v>
      </c>
      <c r="QRV114" s="632" t="e">
        <f>(IF(QRV47-#REF!&lt;0,0,QRV47-#REF!)+#REF!)*1.21+IF($D$5="Koncesija",-QRV63*0.21,0)</f>
        <v>#REF!</v>
      </c>
      <c r="QRW114" s="632" t="e">
        <f>(IF(QRW47-#REF!&lt;0,0,QRW47-#REF!)+#REF!)*1.21+IF($D$5="Koncesija",-QRW63*0.21,0)</f>
        <v>#REF!</v>
      </c>
      <c r="QRX114" s="632" t="e">
        <f>(IF(QRX47-#REF!&lt;0,0,QRX47-#REF!)+#REF!)*1.21+IF($D$5="Koncesija",-QRX63*0.21,0)</f>
        <v>#REF!</v>
      </c>
      <c r="QRY114" s="632" t="e">
        <f>(IF(QRY47-#REF!&lt;0,0,QRY47-#REF!)+#REF!)*1.21+IF($D$5="Koncesija",-QRY63*0.21,0)</f>
        <v>#REF!</v>
      </c>
      <c r="QRZ114" s="632" t="e">
        <f>(IF(QRZ47-#REF!&lt;0,0,QRZ47-#REF!)+#REF!)*1.21+IF($D$5="Koncesija",-QRZ63*0.21,0)</f>
        <v>#REF!</v>
      </c>
      <c r="QSA114" s="632" t="e">
        <f>(IF(QSA47-#REF!&lt;0,0,QSA47-#REF!)+#REF!)*1.21+IF($D$5="Koncesija",-QSA63*0.21,0)</f>
        <v>#REF!</v>
      </c>
      <c r="QSB114" s="632" t="e">
        <f>(IF(QSB47-#REF!&lt;0,0,QSB47-#REF!)+#REF!)*1.21+IF($D$5="Koncesija",-QSB63*0.21,0)</f>
        <v>#REF!</v>
      </c>
      <c r="QSC114" s="632" t="e">
        <f>(IF(QSC47-#REF!&lt;0,0,QSC47-#REF!)+#REF!)*1.21+IF($D$5="Koncesija",-QSC63*0.21,0)</f>
        <v>#REF!</v>
      </c>
      <c r="QSD114" s="632" t="e">
        <f>(IF(QSD47-#REF!&lt;0,0,QSD47-#REF!)+#REF!)*1.21+IF($D$5="Koncesija",-QSD63*0.21,0)</f>
        <v>#REF!</v>
      </c>
      <c r="QSE114" s="632" t="e">
        <f>(IF(QSE47-#REF!&lt;0,0,QSE47-#REF!)+#REF!)*1.21+IF($D$5="Koncesija",-QSE63*0.21,0)</f>
        <v>#REF!</v>
      </c>
      <c r="QSF114" s="632" t="e">
        <f>(IF(QSF47-#REF!&lt;0,0,QSF47-#REF!)+#REF!)*1.21+IF($D$5="Koncesija",-QSF63*0.21,0)</f>
        <v>#REF!</v>
      </c>
      <c r="QSG114" s="632" t="e">
        <f>(IF(QSG47-#REF!&lt;0,0,QSG47-#REF!)+#REF!)*1.21+IF($D$5="Koncesija",-QSG63*0.21,0)</f>
        <v>#REF!</v>
      </c>
      <c r="QSH114" s="632" t="e">
        <f>(IF(QSH47-#REF!&lt;0,0,QSH47-#REF!)+#REF!)*1.21+IF($D$5="Koncesija",-QSH63*0.21,0)</f>
        <v>#REF!</v>
      </c>
      <c r="QSI114" s="632" t="e">
        <f>(IF(QSI47-#REF!&lt;0,0,QSI47-#REF!)+#REF!)*1.21+IF($D$5="Koncesija",-QSI63*0.21,0)</f>
        <v>#REF!</v>
      </c>
      <c r="QSJ114" s="632" t="e">
        <f>(IF(QSJ47-#REF!&lt;0,0,QSJ47-#REF!)+#REF!)*1.21+IF($D$5="Koncesija",-QSJ63*0.21,0)</f>
        <v>#REF!</v>
      </c>
      <c r="QSK114" s="632" t="e">
        <f>(IF(QSK47-#REF!&lt;0,0,QSK47-#REF!)+#REF!)*1.21+IF($D$5="Koncesija",-QSK63*0.21,0)</f>
        <v>#REF!</v>
      </c>
      <c r="QSL114" s="632" t="e">
        <f>(IF(QSL47-#REF!&lt;0,0,QSL47-#REF!)+#REF!)*1.21+IF($D$5="Koncesija",-QSL63*0.21,0)</f>
        <v>#REF!</v>
      </c>
      <c r="QSM114" s="632" t="e">
        <f>(IF(QSM47-#REF!&lt;0,0,QSM47-#REF!)+#REF!)*1.21+IF($D$5="Koncesija",-QSM63*0.21,0)</f>
        <v>#REF!</v>
      </c>
      <c r="QSN114" s="632" t="e">
        <f>(IF(QSN47-#REF!&lt;0,0,QSN47-#REF!)+#REF!)*1.21+IF($D$5="Koncesija",-QSN63*0.21,0)</f>
        <v>#REF!</v>
      </c>
      <c r="QSO114" s="632" t="e">
        <f>(IF(QSO47-#REF!&lt;0,0,QSO47-#REF!)+#REF!)*1.21+IF($D$5="Koncesija",-QSO63*0.21,0)</f>
        <v>#REF!</v>
      </c>
      <c r="QSP114" s="632" t="e">
        <f>(IF(QSP47-#REF!&lt;0,0,QSP47-#REF!)+#REF!)*1.21+IF($D$5="Koncesija",-QSP63*0.21,0)</f>
        <v>#REF!</v>
      </c>
      <c r="QSQ114" s="632" t="e">
        <f>(IF(QSQ47-#REF!&lt;0,0,QSQ47-#REF!)+#REF!)*1.21+IF($D$5="Koncesija",-QSQ63*0.21,0)</f>
        <v>#REF!</v>
      </c>
      <c r="QSR114" s="632" t="e">
        <f>(IF(QSR47-#REF!&lt;0,0,QSR47-#REF!)+#REF!)*1.21+IF($D$5="Koncesija",-QSR63*0.21,0)</f>
        <v>#REF!</v>
      </c>
      <c r="QSS114" s="632" t="e">
        <f>(IF(QSS47-#REF!&lt;0,0,QSS47-#REF!)+#REF!)*1.21+IF($D$5="Koncesija",-QSS63*0.21,0)</f>
        <v>#REF!</v>
      </c>
      <c r="QST114" s="632" t="e">
        <f>(IF(QST47-#REF!&lt;0,0,QST47-#REF!)+#REF!)*1.21+IF($D$5="Koncesija",-QST63*0.21,0)</f>
        <v>#REF!</v>
      </c>
      <c r="QSU114" s="632" t="e">
        <f>(IF(QSU47-#REF!&lt;0,0,QSU47-#REF!)+#REF!)*1.21+IF($D$5="Koncesija",-QSU63*0.21,0)</f>
        <v>#REF!</v>
      </c>
      <c r="QSV114" s="632" t="e">
        <f>(IF(QSV47-#REF!&lt;0,0,QSV47-#REF!)+#REF!)*1.21+IF($D$5="Koncesija",-QSV63*0.21,0)</f>
        <v>#REF!</v>
      </c>
      <c r="QSW114" s="632" t="e">
        <f>(IF(QSW47-#REF!&lt;0,0,QSW47-#REF!)+#REF!)*1.21+IF($D$5="Koncesija",-QSW63*0.21,0)</f>
        <v>#REF!</v>
      </c>
      <c r="QSX114" s="632" t="e">
        <f>(IF(QSX47-#REF!&lt;0,0,QSX47-#REF!)+#REF!)*1.21+IF($D$5="Koncesija",-QSX63*0.21,0)</f>
        <v>#REF!</v>
      </c>
      <c r="QSY114" s="632" t="e">
        <f>(IF(QSY47-#REF!&lt;0,0,QSY47-#REF!)+#REF!)*1.21+IF($D$5="Koncesija",-QSY63*0.21,0)</f>
        <v>#REF!</v>
      </c>
      <c r="QSZ114" s="632" t="e">
        <f>(IF(QSZ47-#REF!&lt;0,0,QSZ47-#REF!)+#REF!)*1.21+IF($D$5="Koncesija",-QSZ63*0.21,0)</f>
        <v>#REF!</v>
      </c>
      <c r="QTA114" s="632" t="e">
        <f>(IF(QTA47-#REF!&lt;0,0,QTA47-#REF!)+#REF!)*1.21+IF($D$5="Koncesija",-QTA63*0.21,0)</f>
        <v>#REF!</v>
      </c>
      <c r="QTB114" s="632" t="e">
        <f>(IF(QTB47-#REF!&lt;0,0,QTB47-#REF!)+#REF!)*1.21+IF($D$5="Koncesija",-QTB63*0.21,0)</f>
        <v>#REF!</v>
      </c>
      <c r="QTC114" s="632" t="e">
        <f>(IF(QTC47-#REF!&lt;0,0,QTC47-#REF!)+#REF!)*1.21+IF($D$5="Koncesija",-QTC63*0.21,0)</f>
        <v>#REF!</v>
      </c>
      <c r="QTD114" s="632" t="e">
        <f>(IF(QTD47-#REF!&lt;0,0,QTD47-#REF!)+#REF!)*1.21+IF($D$5="Koncesija",-QTD63*0.21,0)</f>
        <v>#REF!</v>
      </c>
      <c r="QTE114" s="632" t="e">
        <f>(IF(QTE47-#REF!&lt;0,0,QTE47-#REF!)+#REF!)*1.21+IF($D$5="Koncesija",-QTE63*0.21,0)</f>
        <v>#REF!</v>
      </c>
      <c r="QTF114" s="632" t="e">
        <f>(IF(QTF47-#REF!&lt;0,0,QTF47-#REF!)+#REF!)*1.21+IF($D$5="Koncesija",-QTF63*0.21,0)</f>
        <v>#REF!</v>
      </c>
      <c r="QTG114" s="632" t="e">
        <f>(IF(QTG47-#REF!&lt;0,0,QTG47-#REF!)+#REF!)*1.21+IF($D$5="Koncesija",-QTG63*0.21,0)</f>
        <v>#REF!</v>
      </c>
      <c r="QTH114" s="632" t="e">
        <f>(IF(QTH47-#REF!&lt;0,0,QTH47-#REF!)+#REF!)*1.21+IF($D$5="Koncesija",-QTH63*0.21,0)</f>
        <v>#REF!</v>
      </c>
      <c r="QTI114" s="632" t="e">
        <f>(IF(QTI47-#REF!&lt;0,0,QTI47-#REF!)+#REF!)*1.21+IF($D$5="Koncesija",-QTI63*0.21,0)</f>
        <v>#REF!</v>
      </c>
      <c r="QTJ114" s="632" t="e">
        <f>(IF(QTJ47-#REF!&lt;0,0,QTJ47-#REF!)+#REF!)*1.21+IF($D$5="Koncesija",-QTJ63*0.21,0)</f>
        <v>#REF!</v>
      </c>
      <c r="QTK114" s="632" t="e">
        <f>(IF(QTK47-#REF!&lt;0,0,QTK47-#REF!)+#REF!)*1.21+IF($D$5="Koncesija",-QTK63*0.21,0)</f>
        <v>#REF!</v>
      </c>
      <c r="QTL114" s="632" t="e">
        <f>(IF(QTL47-#REF!&lt;0,0,QTL47-#REF!)+#REF!)*1.21+IF($D$5="Koncesija",-QTL63*0.21,0)</f>
        <v>#REF!</v>
      </c>
      <c r="QTM114" s="632" t="e">
        <f>(IF(QTM47-#REF!&lt;0,0,QTM47-#REF!)+#REF!)*1.21+IF($D$5="Koncesija",-QTM63*0.21,0)</f>
        <v>#REF!</v>
      </c>
      <c r="QTN114" s="632" t="e">
        <f>(IF(QTN47-#REF!&lt;0,0,QTN47-#REF!)+#REF!)*1.21+IF($D$5="Koncesija",-QTN63*0.21,0)</f>
        <v>#REF!</v>
      </c>
      <c r="QTO114" s="632" t="e">
        <f>(IF(QTO47-#REF!&lt;0,0,QTO47-#REF!)+#REF!)*1.21+IF($D$5="Koncesija",-QTO63*0.21,0)</f>
        <v>#REF!</v>
      </c>
      <c r="QTP114" s="632" t="e">
        <f>(IF(QTP47-#REF!&lt;0,0,QTP47-#REF!)+#REF!)*1.21+IF($D$5="Koncesija",-QTP63*0.21,0)</f>
        <v>#REF!</v>
      </c>
      <c r="QTQ114" s="632" t="e">
        <f>(IF(QTQ47-#REF!&lt;0,0,QTQ47-#REF!)+#REF!)*1.21+IF($D$5="Koncesija",-QTQ63*0.21,0)</f>
        <v>#REF!</v>
      </c>
      <c r="QTR114" s="632" t="e">
        <f>(IF(QTR47-#REF!&lt;0,0,QTR47-#REF!)+#REF!)*1.21+IF($D$5="Koncesija",-QTR63*0.21,0)</f>
        <v>#REF!</v>
      </c>
      <c r="QTS114" s="632" t="e">
        <f>(IF(QTS47-#REF!&lt;0,0,QTS47-#REF!)+#REF!)*1.21+IF($D$5="Koncesija",-QTS63*0.21,0)</f>
        <v>#REF!</v>
      </c>
      <c r="QTT114" s="632" t="e">
        <f>(IF(QTT47-#REF!&lt;0,0,QTT47-#REF!)+#REF!)*1.21+IF($D$5="Koncesija",-QTT63*0.21,0)</f>
        <v>#REF!</v>
      </c>
      <c r="QTU114" s="632" t="e">
        <f>(IF(QTU47-#REF!&lt;0,0,QTU47-#REF!)+#REF!)*1.21+IF($D$5="Koncesija",-QTU63*0.21,0)</f>
        <v>#REF!</v>
      </c>
      <c r="QTV114" s="632" t="e">
        <f>(IF(QTV47-#REF!&lt;0,0,QTV47-#REF!)+#REF!)*1.21+IF($D$5="Koncesija",-QTV63*0.21,0)</f>
        <v>#REF!</v>
      </c>
      <c r="QTW114" s="632" t="e">
        <f>(IF(QTW47-#REF!&lt;0,0,QTW47-#REF!)+#REF!)*1.21+IF($D$5="Koncesija",-QTW63*0.21,0)</f>
        <v>#REF!</v>
      </c>
      <c r="QTX114" s="632" t="e">
        <f>(IF(QTX47-#REF!&lt;0,0,QTX47-#REF!)+#REF!)*1.21+IF($D$5="Koncesija",-QTX63*0.21,0)</f>
        <v>#REF!</v>
      </c>
      <c r="QTY114" s="632" t="e">
        <f>(IF(QTY47-#REF!&lt;0,0,QTY47-#REF!)+#REF!)*1.21+IF($D$5="Koncesija",-QTY63*0.21,0)</f>
        <v>#REF!</v>
      </c>
      <c r="QTZ114" s="632" t="e">
        <f>(IF(QTZ47-#REF!&lt;0,0,QTZ47-#REF!)+#REF!)*1.21+IF($D$5="Koncesija",-QTZ63*0.21,0)</f>
        <v>#REF!</v>
      </c>
      <c r="QUA114" s="632" t="e">
        <f>(IF(QUA47-#REF!&lt;0,0,QUA47-#REF!)+#REF!)*1.21+IF($D$5="Koncesija",-QUA63*0.21,0)</f>
        <v>#REF!</v>
      </c>
      <c r="QUB114" s="632" t="e">
        <f>(IF(QUB47-#REF!&lt;0,0,QUB47-#REF!)+#REF!)*1.21+IF($D$5="Koncesija",-QUB63*0.21,0)</f>
        <v>#REF!</v>
      </c>
      <c r="QUC114" s="632" t="e">
        <f>(IF(QUC47-#REF!&lt;0,0,QUC47-#REF!)+#REF!)*1.21+IF($D$5="Koncesija",-QUC63*0.21,0)</f>
        <v>#REF!</v>
      </c>
      <c r="QUD114" s="632" t="e">
        <f>(IF(QUD47-#REF!&lt;0,0,QUD47-#REF!)+#REF!)*1.21+IF($D$5="Koncesija",-QUD63*0.21,0)</f>
        <v>#REF!</v>
      </c>
      <c r="QUE114" s="632" t="e">
        <f>(IF(QUE47-#REF!&lt;0,0,QUE47-#REF!)+#REF!)*1.21+IF($D$5="Koncesija",-QUE63*0.21,0)</f>
        <v>#REF!</v>
      </c>
      <c r="QUF114" s="632" t="e">
        <f>(IF(QUF47-#REF!&lt;0,0,QUF47-#REF!)+#REF!)*1.21+IF($D$5="Koncesija",-QUF63*0.21,0)</f>
        <v>#REF!</v>
      </c>
      <c r="QUG114" s="632" t="e">
        <f>(IF(QUG47-#REF!&lt;0,0,QUG47-#REF!)+#REF!)*1.21+IF($D$5="Koncesija",-QUG63*0.21,0)</f>
        <v>#REF!</v>
      </c>
      <c r="QUH114" s="632" t="e">
        <f>(IF(QUH47-#REF!&lt;0,0,QUH47-#REF!)+#REF!)*1.21+IF($D$5="Koncesija",-QUH63*0.21,0)</f>
        <v>#REF!</v>
      </c>
      <c r="QUI114" s="632" t="e">
        <f>(IF(QUI47-#REF!&lt;0,0,QUI47-#REF!)+#REF!)*1.21+IF($D$5="Koncesija",-QUI63*0.21,0)</f>
        <v>#REF!</v>
      </c>
      <c r="QUJ114" s="632" t="e">
        <f>(IF(QUJ47-#REF!&lt;0,0,QUJ47-#REF!)+#REF!)*1.21+IF($D$5="Koncesija",-QUJ63*0.21,0)</f>
        <v>#REF!</v>
      </c>
      <c r="QUK114" s="632" t="e">
        <f>(IF(QUK47-#REF!&lt;0,0,QUK47-#REF!)+#REF!)*1.21+IF($D$5="Koncesija",-QUK63*0.21,0)</f>
        <v>#REF!</v>
      </c>
      <c r="QUL114" s="632" t="e">
        <f>(IF(QUL47-#REF!&lt;0,0,QUL47-#REF!)+#REF!)*1.21+IF($D$5="Koncesija",-QUL63*0.21,0)</f>
        <v>#REF!</v>
      </c>
      <c r="QUM114" s="632" t="e">
        <f>(IF(QUM47-#REF!&lt;0,0,QUM47-#REF!)+#REF!)*1.21+IF($D$5="Koncesija",-QUM63*0.21,0)</f>
        <v>#REF!</v>
      </c>
      <c r="QUN114" s="632" t="e">
        <f>(IF(QUN47-#REF!&lt;0,0,QUN47-#REF!)+#REF!)*1.21+IF($D$5="Koncesija",-QUN63*0.21,0)</f>
        <v>#REF!</v>
      </c>
      <c r="QUO114" s="632" t="e">
        <f>(IF(QUO47-#REF!&lt;0,0,QUO47-#REF!)+#REF!)*1.21+IF($D$5="Koncesija",-QUO63*0.21,0)</f>
        <v>#REF!</v>
      </c>
      <c r="QUP114" s="632" t="e">
        <f>(IF(QUP47-#REF!&lt;0,0,QUP47-#REF!)+#REF!)*1.21+IF($D$5="Koncesija",-QUP63*0.21,0)</f>
        <v>#REF!</v>
      </c>
      <c r="QUQ114" s="632" t="e">
        <f>(IF(QUQ47-#REF!&lt;0,0,QUQ47-#REF!)+#REF!)*1.21+IF($D$5="Koncesija",-QUQ63*0.21,0)</f>
        <v>#REF!</v>
      </c>
      <c r="QUR114" s="632" t="e">
        <f>(IF(QUR47-#REF!&lt;0,0,QUR47-#REF!)+#REF!)*1.21+IF($D$5="Koncesija",-QUR63*0.21,0)</f>
        <v>#REF!</v>
      </c>
      <c r="QUS114" s="632" t="e">
        <f>(IF(QUS47-#REF!&lt;0,0,QUS47-#REF!)+#REF!)*1.21+IF($D$5="Koncesija",-QUS63*0.21,0)</f>
        <v>#REF!</v>
      </c>
      <c r="QUT114" s="632" t="e">
        <f>(IF(QUT47-#REF!&lt;0,0,QUT47-#REF!)+#REF!)*1.21+IF($D$5="Koncesija",-QUT63*0.21,0)</f>
        <v>#REF!</v>
      </c>
      <c r="QUU114" s="632" t="e">
        <f>(IF(QUU47-#REF!&lt;0,0,QUU47-#REF!)+#REF!)*1.21+IF($D$5="Koncesija",-QUU63*0.21,0)</f>
        <v>#REF!</v>
      </c>
      <c r="QUV114" s="632" t="e">
        <f>(IF(QUV47-#REF!&lt;0,0,QUV47-#REF!)+#REF!)*1.21+IF($D$5="Koncesija",-QUV63*0.21,0)</f>
        <v>#REF!</v>
      </c>
      <c r="QUW114" s="632" t="e">
        <f>(IF(QUW47-#REF!&lt;0,0,QUW47-#REF!)+#REF!)*1.21+IF($D$5="Koncesija",-QUW63*0.21,0)</f>
        <v>#REF!</v>
      </c>
      <c r="QUX114" s="632" t="e">
        <f>(IF(QUX47-#REF!&lt;0,0,QUX47-#REF!)+#REF!)*1.21+IF($D$5="Koncesija",-QUX63*0.21,0)</f>
        <v>#REF!</v>
      </c>
      <c r="QUY114" s="632" t="e">
        <f>(IF(QUY47-#REF!&lt;0,0,QUY47-#REF!)+#REF!)*1.21+IF($D$5="Koncesija",-QUY63*0.21,0)</f>
        <v>#REF!</v>
      </c>
      <c r="QUZ114" s="632" t="e">
        <f>(IF(QUZ47-#REF!&lt;0,0,QUZ47-#REF!)+#REF!)*1.21+IF($D$5="Koncesija",-QUZ63*0.21,0)</f>
        <v>#REF!</v>
      </c>
      <c r="QVA114" s="632" t="e">
        <f>(IF(QVA47-#REF!&lt;0,0,QVA47-#REF!)+#REF!)*1.21+IF($D$5="Koncesija",-QVA63*0.21,0)</f>
        <v>#REF!</v>
      </c>
      <c r="QVB114" s="632" t="e">
        <f>(IF(QVB47-#REF!&lt;0,0,QVB47-#REF!)+#REF!)*1.21+IF($D$5="Koncesija",-QVB63*0.21,0)</f>
        <v>#REF!</v>
      </c>
      <c r="QVC114" s="632" t="e">
        <f>(IF(QVC47-#REF!&lt;0,0,QVC47-#REF!)+#REF!)*1.21+IF($D$5="Koncesija",-QVC63*0.21,0)</f>
        <v>#REF!</v>
      </c>
      <c r="QVD114" s="632" t="e">
        <f>(IF(QVD47-#REF!&lt;0,0,QVD47-#REF!)+#REF!)*1.21+IF($D$5="Koncesija",-QVD63*0.21,0)</f>
        <v>#REF!</v>
      </c>
      <c r="QVE114" s="632" t="e">
        <f>(IF(QVE47-#REF!&lt;0,0,QVE47-#REF!)+#REF!)*1.21+IF($D$5="Koncesija",-QVE63*0.21,0)</f>
        <v>#REF!</v>
      </c>
      <c r="QVF114" s="632" t="e">
        <f>(IF(QVF47-#REF!&lt;0,0,QVF47-#REF!)+#REF!)*1.21+IF($D$5="Koncesija",-QVF63*0.21,0)</f>
        <v>#REF!</v>
      </c>
      <c r="QVG114" s="632" t="e">
        <f>(IF(QVG47-#REF!&lt;0,0,QVG47-#REF!)+#REF!)*1.21+IF($D$5="Koncesija",-QVG63*0.21,0)</f>
        <v>#REF!</v>
      </c>
      <c r="QVH114" s="632" t="e">
        <f>(IF(QVH47-#REF!&lt;0,0,QVH47-#REF!)+#REF!)*1.21+IF($D$5="Koncesija",-QVH63*0.21,0)</f>
        <v>#REF!</v>
      </c>
      <c r="QVI114" s="632" t="e">
        <f>(IF(QVI47-#REF!&lt;0,0,QVI47-#REF!)+#REF!)*1.21+IF($D$5="Koncesija",-QVI63*0.21,0)</f>
        <v>#REF!</v>
      </c>
      <c r="QVJ114" s="632" t="e">
        <f>(IF(QVJ47-#REF!&lt;0,0,QVJ47-#REF!)+#REF!)*1.21+IF($D$5="Koncesija",-QVJ63*0.21,0)</f>
        <v>#REF!</v>
      </c>
      <c r="QVK114" s="632" t="e">
        <f>(IF(QVK47-#REF!&lt;0,0,QVK47-#REF!)+#REF!)*1.21+IF($D$5="Koncesija",-QVK63*0.21,0)</f>
        <v>#REF!</v>
      </c>
      <c r="QVL114" s="632" t="e">
        <f>(IF(QVL47-#REF!&lt;0,0,QVL47-#REF!)+#REF!)*1.21+IF($D$5="Koncesija",-QVL63*0.21,0)</f>
        <v>#REF!</v>
      </c>
      <c r="QVM114" s="632" t="e">
        <f>(IF(QVM47-#REF!&lt;0,0,QVM47-#REF!)+#REF!)*1.21+IF($D$5="Koncesija",-QVM63*0.21,0)</f>
        <v>#REF!</v>
      </c>
      <c r="QVN114" s="632" t="e">
        <f>(IF(QVN47-#REF!&lt;0,0,QVN47-#REF!)+#REF!)*1.21+IF($D$5="Koncesija",-QVN63*0.21,0)</f>
        <v>#REF!</v>
      </c>
      <c r="QVO114" s="632" t="e">
        <f>(IF(QVO47-#REF!&lt;0,0,QVO47-#REF!)+#REF!)*1.21+IF($D$5="Koncesija",-QVO63*0.21,0)</f>
        <v>#REF!</v>
      </c>
      <c r="QVP114" s="632" t="e">
        <f>(IF(QVP47-#REF!&lt;0,0,QVP47-#REF!)+#REF!)*1.21+IF($D$5="Koncesija",-QVP63*0.21,0)</f>
        <v>#REF!</v>
      </c>
      <c r="QVQ114" s="632" t="e">
        <f>(IF(QVQ47-#REF!&lt;0,0,QVQ47-#REF!)+#REF!)*1.21+IF($D$5="Koncesija",-QVQ63*0.21,0)</f>
        <v>#REF!</v>
      </c>
      <c r="QVR114" s="632" t="e">
        <f>(IF(QVR47-#REF!&lt;0,0,QVR47-#REF!)+#REF!)*1.21+IF($D$5="Koncesija",-QVR63*0.21,0)</f>
        <v>#REF!</v>
      </c>
      <c r="QVS114" s="632" t="e">
        <f>(IF(QVS47-#REF!&lt;0,0,QVS47-#REF!)+#REF!)*1.21+IF($D$5="Koncesija",-QVS63*0.21,0)</f>
        <v>#REF!</v>
      </c>
      <c r="QVT114" s="632" t="e">
        <f>(IF(QVT47-#REF!&lt;0,0,QVT47-#REF!)+#REF!)*1.21+IF($D$5="Koncesija",-QVT63*0.21,0)</f>
        <v>#REF!</v>
      </c>
      <c r="QVU114" s="632" t="e">
        <f>(IF(QVU47-#REF!&lt;0,0,QVU47-#REF!)+#REF!)*1.21+IF($D$5="Koncesija",-QVU63*0.21,0)</f>
        <v>#REF!</v>
      </c>
      <c r="QVV114" s="632" t="e">
        <f>(IF(QVV47-#REF!&lt;0,0,QVV47-#REF!)+#REF!)*1.21+IF($D$5="Koncesija",-QVV63*0.21,0)</f>
        <v>#REF!</v>
      </c>
      <c r="QVW114" s="632" t="e">
        <f>(IF(QVW47-#REF!&lt;0,0,QVW47-#REF!)+#REF!)*1.21+IF($D$5="Koncesija",-QVW63*0.21,0)</f>
        <v>#REF!</v>
      </c>
      <c r="QVX114" s="632" t="e">
        <f>(IF(QVX47-#REF!&lt;0,0,QVX47-#REF!)+#REF!)*1.21+IF($D$5="Koncesija",-QVX63*0.21,0)</f>
        <v>#REF!</v>
      </c>
      <c r="QVY114" s="632" t="e">
        <f>(IF(QVY47-#REF!&lt;0,0,QVY47-#REF!)+#REF!)*1.21+IF($D$5="Koncesija",-QVY63*0.21,0)</f>
        <v>#REF!</v>
      </c>
      <c r="QVZ114" s="632" t="e">
        <f>(IF(QVZ47-#REF!&lt;0,0,QVZ47-#REF!)+#REF!)*1.21+IF($D$5="Koncesija",-QVZ63*0.21,0)</f>
        <v>#REF!</v>
      </c>
      <c r="QWA114" s="632" t="e">
        <f>(IF(QWA47-#REF!&lt;0,0,QWA47-#REF!)+#REF!)*1.21+IF($D$5="Koncesija",-QWA63*0.21,0)</f>
        <v>#REF!</v>
      </c>
      <c r="QWB114" s="632" t="e">
        <f>(IF(QWB47-#REF!&lt;0,0,QWB47-#REF!)+#REF!)*1.21+IF($D$5="Koncesija",-QWB63*0.21,0)</f>
        <v>#REF!</v>
      </c>
      <c r="QWC114" s="632" t="e">
        <f>(IF(QWC47-#REF!&lt;0,0,QWC47-#REF!)+#REF!)*1.21+IF($D$5="Koncesija",-QWC63*0.21,0)</f>
        <v>#REF!</v>
      </c>
      <c r="QWD114" s="632" t="e">
        <f>(IF(QWD47-#REF!&lt;0,0,QWD47-#REF!)+#REF!)*1.21+IF($D$5="Koncesija",-QWD63*0.21,0)</f>
        <v>#REF!</v>
      </c>
      <c r="QWE114" s="632" t="e">
        <f>(IF(QWE47-#REF!&lt;0,0,QWE47-#REF!)+#REF!)*1.21+IF($D$5="Koncesija",-QWE63*0.21,0)</f>
        <v>#REF!</v>
      </c>
      <c r="QWF114" s="632" t="e">
        <f>(IF(QWF47-#REF!&lt;0,0,QWF47-#REF!)+#REF!)*1.21+IF($D$5="Koncesija",-QWF63*0.21,0)</f>
        <v>#REF!</v>
      </c>
      <c r="QWG114" s="632" t="e">
        <f>(IF(QWG47-#REF!&lt;0,0,QWG47-#REF!)+#REF!)*1.21+IF($D$5="Koncesija",-QWG63*0.21,0)</f>
        <v>#REF!</v>
      </c>
      <c r="QWH114" s="632" t="e">
        <f>(IF(QWH47-#REF!&lt;0,0,QWH47-#REF!)+#REF!)*1.21+IF($D$5="Koncesija",-QWH63*0.21,0)</f>
        <v>#REF!</v>
      </c>
      <c r="QWI114" s="632" t="e">
        <f>(IF(QWI47-#REF!&lt;0,0,QWI47-#REF!)+#REF!)*1.21+IF($D$5="Koncesija",-QWI63*0.21,0)</f>
        <v>#REF!</v>
      </c>
      <c r="QWJ114" s="632" t="e">
        <f>(IF(QWJ47-#REF!&lt;0,0,QWJ47-#REF!)+#REF!)*1.21+IF($D$5="Koncesija",-QWJ63*0.21,0)</f>
        <v>#REF!</v>
      </c>
      <c r="QWK114" s="632" t="e">
        <f>(IF(QWK47-#REF!&lt;0,0,QWK47-#REF!)+#REF!)*1.21+IF($D$5="Koncesija",-QWK63*0.21,0)</f>
        <v>#REF!</v>
      </c>
      <c r="QWL114" s="632" t="e">
        <f>(IF(QWL47-#REF!&lt;0,0,QWL47-#REF!)+#REF!)*1.21+IF($D$5="Koncesija",-QWL63*0.21,0)</f>
        <v>#REF!</v>
      </c>
      <c r="QWM114" s="632" t="e">
        <f>(IF(QWM47-#REF!&lt;0,0,QWM47-#REF!)+#REF!)*1.21+IF($D$5="Koncesija",-QWM63*0.21,0)</f>
        <v>#REF!</v>
      </c>
      <c r="QWN114" s="632" t="e">
        <f>(IF(QWN47-#REF!&lt;0,0,QWN47-#REF!)+#REF!)*1.21+IF($D$5="Koncesija",-QWN63*0.21,0)</f>
        <v>#REF!</v>
      </c>
      <c r="QWO114" s="632" t="e">
        <f>(IF(QWO47-#REF!&lt;0,0,QWO47-#REF!)+#REF!)*1.21+IF($D$5="Koncesija",-QWO63*0.21,0)</f>
        <v>#REF!</v>
      </c>
      <c r="QWP114" s="632" t="e">
        <f>(IF(QWP47-#REF!&lt;0,0,QWP47-#REF!)+#REF!)*1.21+IF($D$5="Koncesija",-QWP63*0.21,0)</f>
        <v>#REF!</v>
      </c>
      <c r="QWQ114" s="632" t="e">
        <f>(IF(QWQ47-#REF!&lt;0,0,QWQ47-#REF!)+#REF!)*1.21+IF($D$5="Koncesija",-QWQ63*0.21,0)</f>
        <v>#REF!</v>
      </c>
      <c r="QWR114" s="632" t="e">
        <f>(IF(QWR47-#REF!&lt;0,0,QWR47-#REF!)+#REF!)*1.21+IF($D$5="Koncesija",-QWR63*0.21,0)</f>
        <v>#REF!</v>
      </c>
      <c r="QWS114" s="632" t="e">
        <f>(IF(QWS47-#REF!&lt;0,0,QWS47-#REF!)+#REF!)*1.21+IF($D$5="Koncesija",-QWS63*0.21,0)</f>
        <v>#REF!</v>
      </c>
      <c r="QWT114" s="632" t="e">
        <f>(IF(QWT47-#REF!&lt;0,0,QWT47-#REF!)+#REF!)*1.21+IF($D$5="Koncesija",-QWT63*0.21,0)</f>
        <v>#REF!</v>
      </c>
      <c r="QWU114" s="632" t="e">
        <f>(IF(QWU47-#REF!&lt;0,0,QWU47-#REF!)+#REF!)*1.21+IF($D$5="Koncesija",-QWU63*0.21,0)</f>
        <v>#REF!</v>
      </c>
      <c r="QWV114" s="632" t="e">
        <f>(IF(QWV47-#REF!&lt;0,0,QWV47-#REF!)+#REF!)*1.21+IF($D$5="Koncesija",-QWV63*0.21,0)</f>
        <v>#REF!</v>
      </c>
      <c r="QWW114" s="632" t="e">
        <f>(IF(QWW47-#REF!&lt;0,0,QWW47-#REF!)+#REF!)*1.21+IF($D$5="Koncesija",-QWW63*0.21,0)</f>
        <v>#REF!</v>
      </c>
      <c r="QWX114" s="632" t="e">
        <f>(IF(QWX47-#REF!&lt;0,0,QWX47-#REF!)+#REF!)*1.21+IF($D$5="Koncesija",-QWX63*0.21,0)</f>
        <v>#REF!</v>
      </c>
      <c r="QWY114" s="632" t="e">
        <f>(IF(QWY47-#REF!&lt;0,0,QWY47-#REF!)+#REF!)*1.21+IF($D$5="Koncesija",-QWY63*0.21,0)</f>
        <v>#REF!</v>
      </c>
      <c r="QWZ114" s="632" t="e">
        <f>(IF(QWZ47-#REF!&lt;0,0,QWZ47-#REF!)+#REF!)*1.21+IF($D$5="Koncesija",-QWZ63*0.21,0)</f>
        <v>#REF!</v>
      </c>
      <c r="QXA114" s="632" t="e">
        <f>(IF(QXA47-#REF!&lt;0,0,QXA47-#REF!)+#REF!)*1.21+IF($D$5="Koncesija",-QXA63*0.21,0)</f>
        <v>#REF!</v>
      </c>
      <c r="QXB114" s="632" t="e">
        <f>(IF(QXB47-#REF!&lt;0,0,QXB47-#REF!)+#REF!)*1.21+IF($D$5="Koncesija",-QXB63*0.21,0)</f>
        <v>#REF!</v>
      </c>
      <c r="QXC114" s="632" t="e">
        <f>(IF(QXC47-#REF!&lt;0,0,QXC47-#REF!)+#REF!)*1.21+IF($D$5="Koncesija",-QXC63*0.21,0)</f>
        <v>#REF!</v>
      </c>
      <c r="QXD114" s="632" t="e">
        <f>(IF(QXD47-#REF!&lt;0,0,QXD47-#REF!)+#REF!)*1.21+IF($D$5="Koncesija",-QXD63*0.21,0)</f>
        <v>#REF!</v>
      </c>
      <c r="QXE114" s="632" t="e">
        <f>(IF(QXE47-#REF!&lt;0,0,QXE47-#REF!)+#REF!)*1.21+IF($D$5="Koncesija",-QXE63*0.21,0)</f>
        <v>#REF!</v>
      </c>
      <c r="QXF114" s="632" t="e">
        <f>(IF(QXF47-#REF!&lt;0,0,QXF47-#REF!)+#REF!)*1.21+IF($D$5="Koncesija",-QXF63*0.21,0)</f>
        <v>#REF!</v>
      </c>
      <c r="QXG114" s="632" t="e">
        <f>(IF(QXG47-#REF!&lt;0,0,QXG47-#REF!)+#REF!)*1.21+IF($D$5="Koncesija",-QXG63*0.21,0)</f>
        <v>#REF!</v>
      </c>
      <c r="QXH114" s="632" t="e">
        <f>(IF(QXH47-#REF!&lt;0,0,QXH47-#REF!)+#REF!)*1.21+IF($D$5="Koncesija",-QXH63*0.21,0)</f>
        <v>#REF!</v>
      </c>
      <c r="QXI114" s="632" t="e">
        <f>(IF(QXI47-#REF!&lt;0,0,QXI47-#REF!)+#REF!)*1.21+IF($D$5="Koncesija",-QXI63*0.21,0)</f>
        <v>#REF!</v>
      </c>
      <c r="QXJ114" s="632" t="e">
        <f>(IF(QXJ47-#REF!&lt;0,0,QXJ47-#REF!)+#REF!)*1.21+IF($D$5="Koncesija",-QXJ63*0.21,0)</f>
        <v>#REF!</v>
      </c>
      <c r="QXK114" s="632" t="e">
        <f>(IF(QXK47-#REF!&lt;0,0,QXK47-#REF!)+#REF!)*1.21+IF($D$5="Koncesija",-QXK63*0.21,0)</f>
        <v>#REF!</v>
      </c>
      <c r="QXL114" s="632" t="e">
        <f>(IF(QXL47-#REF!&lt;0,0,QXL47-#REF!)+#REF!)*1.21+IF($D$5="Koncesija",-QXL63*0.21,0)</f>
        <v>#REF!</v>
      </c>
      <c r="QXM114" s="632" t="e">
        <f>(IF(QXM47-#REF!&lt;0,0,QXM47-#REF!)+#REF!)*1.21+IF($D$5="Koncesija",-QXM63*0.21,0)</f>
        <v>#REF!</v>
      </c>
      <c r="QXN114" s="632" t="e">
        <f>(IF(QXN47-#REF!&lt;0,0,QXN47-#REF!)+#REF!)*1.21+IF($D$5="Koncesija",-QXN63*0.21,0)</f>
        <v>#REF!</v>
      </c>
      <c r="QXO114" s="632" t="e">
        <f>(IF(QXO47-#REF!&lt;0,0,QXO47-#REF!)+#REF!)*1.21+IF($D$5="Koncesija",-QXO63*0.21,0)</f>
        <v>#REF!</v>
      </c>
      <c r="QXP114" s="632" t="e">
        <f>(IF(QXP47-#REF!&lt;0,0,QXP47-#REF!)+#REF!)*1.21+IF($D$5="Koncesija",-QXP63*0.21,0)</f>
        <v>#REF!</v>
      </c>
      <c r="QXQ114" s="632" t="e">
        <f>(IF(QXQ47-#REF!&lt;0,0,QXQ47-#REF!)+#REF!)*1.21+IF($D$5="Koncesija",-QXQ63*0.21,0)</f>
        <v>#REF!</v>
      </c>
      <c r="QXR114" s="632" t="e">
        <f>(IF(QXR47-#REF!&lt;0,0,QXR47-#REF!)+#REF!)*1.21+IF($D$5="Koncesija",-QXR63*0.21,0)</f>
        <v>#REF!</v>
      </c>
      <c r="QXS114" s="632" t="e">
        <f>(IF(QXS47-#REF!&lt;0,0,QXS47-#REF!)+#REF!)*1.21+IF($D$5="Koncesija",-QXS63*0.21,0)</f>
        <v>#REF!</v>
      </c>
      <c r="QXT114" s="632" t="e">
        <f>(IF(QXT47-#REF!&lt;0,0,QXT47-#REF!)+#REF!)*1.21+IF($D$5="Koncesija",-QXT63*0.21,0)</f>
        <v>#REF!</v>
      </c>
      <c r="QXU114" s="632" t="e">
        <f>(IF(QXU47-#REF!&lt;0,0,QXU47-#REF!)+#REF!)*1.21+IF($D$5="Koncesija",-QXU63*0.21,0)</f>
        <v>#REF!</v>
      </c>
      <c r="QXV114" s="632" t="e">
        <f>(IF(QXV47-#REF!&lt;0,0,QXV47-#REF!)+#REF!)*1.21+IF($D$5="Koncesija",-QXV63*0.21,0)</f>
        <v>#REF!</v>
      </c>
      <c r="QXW114" s="632" t="e">
        <f>(IF(QXW47-#REF!&lt;0,0,QXW47-#REF!)+#REF!)*1.21+IF($D$5="Koncesija",-QXW63*0.21,0)</f>
        <v>#REF!</v>
      </c>
      <c r="QXX114" s="632" t="e">
        <f>(IF(QXX47-#REF!&lt;0,0,QXX47-#REF!)+#REF!)*1.21+IF($D$5="Koncesija",-QXX63*0.21,0)</f>
        <v>#REF!</v>
      </c>
      <c r="QXY114" s="632" t="e">
        <f>(IF(QXY47-#REF!&lt;0,0,QXY47-#REF!)+#REF!)*1.21+IF($D$5="Koncesija",-QXY63*0.21,0)</f>
        <v>#REF!</v>
      </c>
      <c r="QXZ114" s="632" t="e">
        <f>(IF(QXZ47-#REF!&lt;0,0,QXZ47-#REF!)+#REF!)*1.21+IF($D$5="Koncesija",-QXZ63*0.21,0)</f>
        <v>#REF!</v>
      </c>
      <c r="QYA114" s="632" t="e">
        <f>(IF(QYA47-#REF!&lt;0,0,QYA47-#REF!)+#REF!)*1.21+IF($D$5="Koncesija",-QYA63*0.21,0)</f>
        <v>#REF!</v>
      </c>
      <c r="QYB114" s="632" t="e">
        <f>(IF(QYB47-#REF!&lt;0,0,QYB47-#REF!)+#REF!)*1.21+IF($D$5="Koncesija",-QYB63*0.21,0)</f>
        <v>#REF!</v>
      </c>
      <c r="QYC114" s="632" t="e">
        <f>(IF(QYC47-#REF!&lt;0,0,QYC47-#REF!)+#REF!)*1.21+IF($D$5="Koncesija",-QYC63*0.21,0)</f>
        <v>#REF!</v>
      </c>
      <c r="QYD114" s="632" t="e">
        <f>(IF(QYD47-#REF!&lt;0,0,QYD47-#REF!)+#REF!)*1.21+IF($D$5="Koncesija",-QYD63*0.21,0)</f>
        <v>#REF!</v>
      </c>
      <c r="QYE114" s="632" t="e">
        <f>(IF(QYE47-#REF!&lt;0,0,QYE47-#REF!)+#REF!)*1.21+IF($D$5="Koncesija",-QYE63*0.21,0)</f>
        <v>#REF!</v>
      </c>
      <c r="QYF114" s="632" t="e">
        <f>(IF(QYF47-#REF!&lt;0,0,QYF47-#REF!)+#REF!)*1.21+IF($D$5="Koncesija",-QYF63*0.21,0)</f>
        <v>#REF!</v>
      </c>
      <c r="QYG114" s="632" t="e">
        <f>(IF(QYG47-#REF!&lt;0,0,QYG47-#REF!)+#REF!)*1.21+IF($D$5="Koncesija",-QYG63*0.21,0)</f>
        <v>#REF!</v>
      </c>
      <c r="QYH114" s="632" t="e">
        <f>(IF(QYH47-#REF!&lt;0,0,QYH47-#REF!)+#REF!)*1.21+IF($D$5="Koncesija",-QYH63*0.21,0)</f>
        <v>#REF!</v>
      </c>
      <c r="QYI114" s="632" t="e">
        <f>(IF(QYI47-#REF!&lt;0,0,QYI47-#REF!)+#REF!)*1.21+IF($D$5="Koncesija",-QYI63*0.21,0)</f>
        <v>#REF!</v>
      </c>
      <c r="QYJ114" s="632" t="e">
        <f>(IF(QYJ47-#REF!&lt;0,0,QYJ47-#REF!)+#REF!)*1.21+IF($D$5="Koncesija",-QYJ63*0.21,0)</f>
        <v>#REF!</v>
      </c>
      <c r="QYK114" s="632" t="e">
        <f>(IF(QYK47-#REF!&lt;0,0,QYK47-#REF!)+#REF!)*1.21+IF($D$5="Koncesija",-QYK63*0.21,0)</f>
        <v>#REF!</v>
      </c>
      <c r="QYL114" s="632" t="e">
        <f>(IF(QYL47-#REF!&lt;0,0,QYL47-#REF!)+#REF!)*1.21+IF($D$5="Koncesija",-QYL63*0.21,0)</f>
        <v>#REF!</v>
      </c>
      <c r="QYM114" s="632" t="e">
        <f>(IF(QYM47-#REF!&lt;0,0,QYM47-#REF!)+#REF!)*1.21+IF($D$5="Koncesija",-QYM63*0.21,0)</f>
        <v>#REF!</v>
      </c>
      <c r="QYN114" s="632" t="e">
        <f>(IF(QYN47-#REF!&lt;0,0,QYN47-#REF!)+#REF!)*1.21+IF($D$5="Koncesija",-QYN63*0.21,0)</f>
        <v>#REF!</v>
      </c>
      <c r="QYO114" s="632" t="e">
        <f>(IF(QYO47-#REF!&lt;0,0,QYO47-#REF!)+#REF!)*1.21+IF($D$5="Koncesija",-QYO63*0.21,0)</f>
        <v>#REF!</v>
      </c>
      <c r="QYP114" s="632" t="e">
        <f>(IF(QYP47-#REF!&lt;0,0,QYP47-#REF!)+#REF!)*1.21+IF($D$5="Koncesija",-QYP63*0.21,0)</f>
        <v>#REF!</v>
      </c>
      <c r="QYQ114" s="632" t="e">
        <f>(IF(QYQ47-#REF!&lt;0,0,QYQ47-#REF!)+#REF!)*1.21+IF($D$5="Koncesija",-QYQ63*0.21,0)</f>
        <v>#REF!</v>
      </c>
      <c r="QYR114" s="632" t="e">
        <f>(IF(QYR47-#REF!&lt;0,0,QYR47-#REF!)+#REF!)*1.21+IF($D$5="Koncesija",-QYR63*0.21,0)</f>
        <v>#REF!</v>
      </c>
      <c r="QYS114" s="632" t="e">
        <f>(IF(QYS47-#REF!&lt;0,0,QYS47-#REF!)+#REF!)*1.21+IF($D$5="Koncesija",-QYS63*0.21,0)</f>
        <v>#REF!</v>
      </c>
      <c r="QYT114" s="632" t="e">
        <f>(IF(QYT47-#REF!&lt;0,0,QYT47-#REF!)+#REF!)*1.21+IF($D$5="Koncesija",-QYT63*0.21,0)</f>
        <v>#REF!</v>
      </c>
      <c r="QYU114" s="632" t="e">
        <f>(IF(QYU47-#REF!&lt;0,0,QYU47-#REF!)+#REF!)*1.21+IF($D$5="Koncesija",-QYU63*0.21,0)</f>
        <v>#REF!</v>
      </c>
      <c r="QYV114" s="632" t="e">
        <f>(IF(QYV47-#REF!&lt;0,0,QYV47-#REF!)+#REF!)*1.21+IF($D$5="Koncesija",-QYV63*0.21,0)</f>
        <v>#REF!</v>
      </c>
      <c r="QYW114" s="632" t="e">
        <f>(IF(QYW47-#REF!&lt;0,0,QYW47-#REF!)+#REF!)*1.21+IF($D$5="Koncesija",-QYW63*0.21,0)</f>
        <v>#REF!</v>
      </c>
      <c r="QYX114" s="632" t="e">
        <f>(IF(QYX47-#REF!&lt;0,0,QYX47-#REF!)+#REF!)*1.21+IF($D$5="Koncesija",-QYX63*0.21,0)</f>
        <v>#REF!</v>
      </c>
      <c r="QYY114" s="632" t="e">
        <f>(IF(QYY47-#REF!&lt;0,0,QYY47-#REF!)+#REF!)*1.21+IF($D$5="Koncesija",-QYY63*0.21,0)</f>
        <v>#REF!</v>
      </c>
      <c r="QYZ114" s="632" t="e">
        <f>(IF(QYZ47-#REF!&lt;0,0,QYZ47-#REF!)+#REF!)*1.21+IF($D$5="Koncesija",-QYZ63*0.21,0)</f>
        <v>#REF!</v>
      </c>
      <c r="QZA114" s="632" t="e">
        <f>(IF(QZA47-#REF!&lt;0,0,QZA47-#REF!)+#REF!)*1.21+IF($D$5="Koncesija",-QZA63*0.21,0)</f>
        <v>#REF!</v>
      </c>
      <c r="QZB114" s="632" t="e">
        <f>(IF(QZB47-#REF!&lt;0,0,QZB47-#REF!)+#REF!)*1.21+IF($D$5="Koncesija",-QZB63*0.21,0)</f>
        <v>#REF!</v>
      </c>
      <c r="QZC114" s="632" t="e">
        <f>(IF(QZC47-#REF!&lt;0,0,QZC47-#REF!)+#REF!)*1.21+IF($D$5="Koncesija",-QZC63*0.21,0)</f>
        <v>#REF!</v>
      </c>
      <c r="QZD114" s="632" t="e">
        <f>(IF(QZD47-#REF!&lt;0,0,QZD47-#REF!)+#REF!)*1.21+IF($D$5="Koncesija",-QZD63*0.21,0)</f>
        <v>#REF!</v>
      </c>
      <c r="QZE114" s="632" t="e">
        <f>(IF(QZE47-#REF!&lt;0,0,QZE47-#REF!)+#REF!)*1.21+IF($D$5="Koncesija",-QZE63*0.21,0)</f>
        <v>#REF!</v>
      </c>
      <c r="QZF114" s="632" t="e">
        <f>(IF(QZF47-#REF!&lt;0,0,QZF47-#REF!)+#REF!)*1.21+IF($D$5="Koncesija",-QZF63*0.21,0)</f>
        <v>#REF!</v>
      </c>
      <c r="QZG114" s="632" t="e">
        <f>(IF(QZG47-#REF!&lt;0,0,QZG47-#REF!)+#REF!)*1.21+IF($D$5="Koncesija",-QZG63*0.21,0)</f>
        <v>#REF!</v>
      </c>
      <c r="QZH114" s="632" t="e">
        <f>(IF(QZH47-#REF!&lt;0,0,QZH47-#REF!)+#REF!)*1.21+IF($D$5="Koncesija",-QZH63*0.21,0)</f>
        <v>#REF!</v>
      </c>
      <c r="QZI114" s="632" t="e">
        <f>(IF(QZI47-#REF!&lt;0,0,QZI47-#REF!)+#REF!)*1.21+IF($D$5="Koncesija",-QZI63*0.21,0)</f>
        <v>#REF!</v>
      </c>
      <c r="QZJ114" s="632" t="e">
        <f>(IF(QZJ47-#REF!&lt;0,0,QZJ47-#REF!)+#REF!)*1.21+IF($D$5="Koncesija",-QZJ63*0.21,0)</f>
        <v>#REF!</v>
      </c>
      <c r="QZK114" s="632" t="e">
        <f>(IF(QZK47-#REF!&lt;0,0,QZK47-#REF!)+#REF!)*1.21+IF($D$5="Koncesija",-QZK63*0.21,0)</f>
        <v>#REF!</v>
      </c>
      <c r="QZL114" s="632" t="e">
        <f>(IF(QZL47-#REF!&lt;0,0,QZL47-#REF!)+#REF!)*1.21+IF($D$5="Koncesija",-QZL63*0.21,0)</f>
        <v>#REF!</v>
      </c>
      <c r="QZM114" s="632" t="e">
        <f>(IF(QZM47-#REF!&lt;0,0,QZM47-#REF!)+#REF!)*1.21+IF($D$5="Koncesija",-QZM63*0.21,0)</f>
        <v>#REF!</v>
      </c>
      <c r="QZN114" s="632" t="e">
        <f>(IF(QZN47-#REF!&lt;0,0,QZN47-#REF!)+#REF!)*1.21+IF($D$5="Koncesija",-QZN63*0.21,0)</f>
        <v>#REF!</v>
      </c>
      <c r="QZO114" s="632" t="e">
        <f>(IF(QZO47-#REF!&lt;0,0,QZO47-#REF!)+#REF!)*1.21+IF($D$5="Koncesija",-QZO63*0.21,0)</f>
        <v>#REF!</v>
      </c>
      <c r="QZP114" s="632" t="e">
        <f>(IF(QZP47-#REF!&lt;0,0,QZP47-#REF!)+#REF!)*1.21+IF($D$5="Koncesija",-QZP63*0.21,0)</f>
        <v>#REF!</v>
      </c>
      <c r="QZQ114" s="632" t="e">
        <f>(IF(QZQ47-#REF!&lt;0,0,QZQ47-#REF!)+#REF!)*1.21+IF($D$5="Koncesija",-QZQ63*0.21,0)</f>
        <v>#REF!</v>
      </c>
      <c r="QZR114" s="632" t="e">
        <f>(IF(QZR47-#REF!&lt;0,0,QZR47-#REF!)+#REF!)*1.21+IF($D$5="Koncesija",-QZR63*0.21,0)</f>
        <v>#REF!</v>
      </c>
      <c r="QZS114" s="632" t="e">
        <f>(IF(QZS47-#REF!&lt;0,0,QZS47-#REF!)+#REF!)*1.21+IF($D$5="Koncesija",-QZS63*0.21,0)</f>
        <v>#REF!</v>
      </c>
      <c r="QZT114" s="632" t="e">
        <f>(IF(QZT47-#REF!&lt;0,0,QZT47-#REF!)+#REF!)*1.21+IF($D$5="Koncesija",-QZT63*0.21,0)</f>
        <v>#REF!</v>
      </c>
      <c r="QZU114" s="632" t="e">
        <f>(IF(QZU47-#REF!&lt;0,0,QZU47-#REF!)+#REF!)*1.21+IF($D$5="Koncesija",-QZU63*0.21,0)</f>
        <v>#REF!</v>
      </c>
      <c r="QZV114" s="632" t="e">
        <f>(IF(QZV47-#REF!&lt;0,0,QZV47-#REF!)+#REF!)*1.21+IF($D$5="Koncesija",-QZV63*0.21,0)</f>
        <v>#REF!</v>
      </c>
      <c r="QZW114" s="632" t="e">
        <f>(IF(QZW47-#REF!&lt;0,0,QZW47-#REF!)+#REF!)*1.21+IF($D$5="Koncesija",-QZW63*0.21,0)</f>
        <v>#REF!</v>
      </c>
      <c r="QZX114" s="632" t="e">
        <f>(IF(QZX47-#REF!&lt;0,0,QZX47-#REF!)+#REF!)*1.21+IF($D$5="Koncesija",-QZX63*0.21,0)</f>
        <v>#REF!</v>
      </c>
      <c r="QZY114" s="632" t="e">
        <f>(IF(QZY47-#REF!&lt;0,0,QZY47-#REF!)+#REF!)*1.21+IF($D$5="Koncesija",-QZY63*0.21,0)</f>
        <v>#REF!</v>
      </c>
      <c r="QZZ114" s="632" t="e">
        <f>(IF(QZZ47-#REF!&lt;0,0,QZZ47-#REF!)+#REF!)*1.21+IF($D$5="Koncesija",-QZZ63*0.21,0)</f>
        <v>#REF!</v>
      </c>
      <c r="RAA114" s="632" t="e">
        <f>(IF(RAA47-#REF!&lt;0,0,RAA47-#REF!)+#REF!)*1.21+IF($D$5="Koncesija",-RAA63*0.21,0)</f>
        <v>#REF!</v>
      </c>
      <c r="RAB114" s="632" t="e">
        <f>(IF(RAB47-#REF!&lt;0,0,RAB47-#REF!)+#REF!)*1.21+IF($D$5="Koncesija",-RAB63*0.21,0)</f>
        <v>#REF!</v>
      </c>
      <c r="RAC114" s="632" t="e">
        <f>(IF(RAC47-#REF!&lt;0,0,RAC47-#REF!)+#REF!)*1.21+IF($D$5="Koncesija",-RAC63*0.21,0)</f>
        <v>#REF!</v>
      </c>
      <c r="RAD114" s="632" t="e">
        <f>(IF(RAD47-#REF!&lt;0,0,RAD47-#REF!)+#REF!)*1.21+IF($D$5="Koncesija",-RAD63*0.21,0)</f>
        <v>#REF!</v>
      </c>
      <c r="RAE114" s="632" t="e">
        <f>(IF(RAE47-#REF!&lt;0,0,RAE47-#REF!)+#REF!)*1.21+IF($D$5="Koncesija",-RAE63*0.21,0)</f>
        <v>#REF!</v>
      </c>
      <c r="RAF114" s="632" t="e">
        <f>(IF(RAF47-#REF!&lt;0,0,RAF47-#REF!)+#REF!)*1.21+IF($D$5="Koncesija",-RAF63*0.21,0)</f>
        <v>#REF!</v>
      </c>
      <c r="RAG114" s="632" t="e">
        <f>(IF(RAG47-#REF!&lt;0,0,RAG47-#REF!)+#REF!)*1.21+IF($D$5="Koncesija",-RAG63*0.21,0)</f>
        <v>#REF!</v>
      </c>
      <c r="RAH114" s="632" t="e">
        <f>(IF(RAH47-#REF!&lt;0,0,RAH47-#REF!)+#REF!)*1.21+IF($D$5="Koncesija",-RAH63*0.21,0)</f>
        <v>#REF!</v>
      </c>
      <c r="RAI114" s="632" t="e">
        <f>(IF(RAI47-#REF!&lt;0,0,RAI47-#REF!)+#REF!)*1.21+IF($D$5="Koncesija",-RAI63*0.21,0)</f>
        <v>#REF!</v>
      </c>
      <c r="RAJ114" s="632" t="e">
        <f>(IF(RAJ47-#REF!&lt;0,0,RAJ47-#REF!)+#REF!)*1.21+IF($D$5="Koncesija",-RAJ63*0.21,0)</f>
        <v>#REF!</v>
      </c>
      <c r="RAK114" s="632" t="e">
        <f>(IF(RAK47-#REF!&lt;0,0,RAK47-#REF!)+#REF!)*1.21+IF($D$5="Koncesija",-RAK63*0.21,0)</f>
        <v>#REF!</v>
      </c>
      <c r="RAL114" s="632" t="e">
        <f>(IF(RAL47-#REF!&lt;0,0,RAL47-#REF!)+#REF!)*1.21+IF($D$5="Koncesija",-RAL63*0.21,0)</f>
        <v>#REF!</v>
      </c>
      <c r="RAM114" s="632" t="e">
        <f>(IF(RAM47-#REF!&lt;0,0,RAM47-#REF!)+#REF!)*1.21+IF($D$5="Koncesija",-RAM63*0.21,0)</f>
        <v>#REF!</v>
      </c>
      <c r="RAN114" s="632" t="e">
        <f>(IF(RAN47-#REF!&lt;0,0,RAN47-#REF!)+#REF!)*1.21+IF($D$5="Koncesija",-RAN63*0.21,0)</f>
        <v>#REF!</v>
      </c>
      <c r="RAO114" s="632" t="e">
        <f>(IF(RAO47-#REF!&lt;0,0,RAO47-#REF!)+#REF!)*1.21+IF($D$5="Koncesija",-RAO63*0.21,0)</f>
        <v>#REF!</v>
      </c>
      <c r="RAP114" s="632" t="e">
        <f>(IF(RAP47-#REF!&lt;0,0,RAP47-#REF!)+#REF!)*1.21+IF($D$5="Koncesija",-RAP63*0.21,0)</f>
        <v>#REF!</v>
      </c>
      <c r="RAQ114" s="632" t="e">
        <f>(IF(RAQ47-#REF!&lt;0,0,RAQ47-#REF!)+#REF!)*1.21+IF($D$5="Koncesija",-RAQ63*0.21,0)</f>
        <v>#REF!</v>
      </c>
      <c r="RAR114" s="632" t="e">
        <f>(IF(RAR47-#REF!&lt;0,0,RAR47-#REF!)+#REF!)*1.21+IF($D$5="Koncesija",-RAR63*0.21,0)</f>
        <v>#REF!</v>
      </c>
      <c r="RAS114" s="632" t="e">
        <f>(IF(RAS47-#REF!&lt;0,0,RAS47-#REF!)+#REF!)*1.21+IF($D$5="Koncesija",-RAS63*0.21,0)</f>
        <v>#REF!</v>
      </c>
      <c r="RAT114" s="632" t="e">
        <f>(IF(RAT47-#REF!&lt;0,0,RAT47-#REF!)+#REF!)*1.21+IF($D$5="Koncesija",-RAT63*0.21,0)</f>
        <v>#REF!</v>
      </c>
      <c r="RAU114" s="632" t="e">
        <f>(IF(RAU47-#REF!&lt;0,0,RAU47-#REF!)+#REF!)*1.21+IF($D$5="Koncesija",-RAU63*0.21,0)</f>
        <v>#REF!</v>
      </c>
      <c r="RAV114" s="632" t="e">
        <f>(IF(RAV47-#REF!&lt;0,0,RAV47-#REF!)+#REF!)*1.21+IF($D$5="Koncesija",-RAV63*0.21,0)</f>
        <v>#REF!</v>
      </c>
      <c r="RAW114" s="632" t="e">
        <f>(IF(RAW47-#REF!&lt;0,0,RAW47-#REF!)+#REF!)*1.21+IF($D$5="Koncesija",-RAW63*0.21,0)</f>
        <v>#REF!</v>
      </c>
      <c r="RAX114" s="632" t="e">
        <f>(IF(RAX47-#REF!&lt;0,0,RAX47-#REF!)+#REF!)*1.21+IF($D$5="Koncesija",-RAX63*0.21,0)</f>
        <v>#REF!</v>
      </c>
      <c r="RAY114" s="632" t="e">
        <f>(IF(RAY47-#REF!&lt;0,0,RAY47-#REF!)+#REF!)*1.21+IF($D$5="Koncesija",-RAY63*0.21,0)</f>
        <v>#REF!</v>
      </c>
      <c r="RAZ114" s="632" t="e">
        <f>(IF(RAZ47-#REF!&lt;0,0,RAZ47-#REF!)+#REF!)*1.21+IF($D$5="Koncesija",-RAZ63*0.21,0)</f>
        <v>#REF!</v>
      </c>
      <c r="RBA114" s="632" t="e">
        <f>(IF(RBA47-#REF!&lt;0,0,RBA47-#REF!)+#REF!)*1.21+IF($D$5="Koncesija",-RBA63*0.21,0)</f>
        <v>#REF!</v>
      </c>
      <c r="RBB114" s="632" t="e">
        <f>(IF(RBB47-#REF!&lt;0,0,RBB47-#REF!)+#REF!)*1.21+IF($D$5="Koncesija",-RBB63*0.21,0)</f>
        <v>#REF!</v>
      </c>
      <c r="RBC114" s="632" t="e">
        <f>(IF(RBC47-#REF!&lt;0,0,RBC47-#REF!)+#REF!)*1.21+IF($D$5="Koncesija",-RBC63*0.21,0)</f>
        <v>#REF!</v>
      </c>
      <c r="RBD114" s="632" t="e">
        <f>(IF(RBD47-#REF!&lt;0,0,RBD47-#REF!)+#REF!)*1.21+IF($D$5="Koncesija",-RBD63*0.21,0)</f>
        <v>#REF!</v>
      </c>
      <c r="RBE114" s="632" t="e">
        <f>(IF(RBE47-#REF!&lt;0,0,RBE47-#REF!)+#REF!)*1.21+IF($D$5="Koncesija",-RBE63*0.21,0)</f>
        <v>#REF!</v>
      </c>
      <c r="RBF114" s="632" t="e">
        <f>(IF(RBF47-#REF!&lt;0,0,RBF47-#REF!)+#REF!)*1.21+IF($D$5="Koncesija",-RBF63*0.21,0)</f>
        <v>#REF!</v>
      </c>
      <c r="RBG114" s="632" t="e">
        <f>(IF(RBG47-#REF!&lt;0,0,RBG47-#REF!)+#REF!)*1.21+IF($D$5="Koncesija",-RBG63*0.21,0)</f>
        <v>#REF!</v>
      </c>
      <c r="RBH114" s="632" t="e">
        <f>(IF(RBH47-#REF!&lt;0,0,RBH47-#REF!)+#REF!)*1.21+IF($D$5="Koncesija",-RBH63*0.21,0)</f>
        <v>#REF!</v>
      </c>
      <c r="RBI114" s="632" t="e">
        <f>(IF(RBI47-#REF!&lt;0,0,RBI47-#REF!)+#REF!)*1.21+IF($D$5="Koncesija",-RBI63*0.21,0)</f>
        <v>#REF!</v>
      </c>
      <c r="RBJ114" s="632" t="e">
        <f>(IF(RBJ47-#REF!&lt;0,0,RBJ47-#REF!)+#REF!)*1.21+IF($D$5="Koncesija",-RBJ63*0.21,0)</f>
        <v>#REF!</v>
      </c>
      <c r="RBK114" s="632" t="e">
        <f>(IF(RBK47-#REF!&lt;0,0,RBK47-#REF!)+#REF!)*1.21+IF($D$5="Koncesija",-RBK63*0.21,0)</f>
        <v>#REF!</v>
      </c>
      <c r="RBL114" s="632" t="e">
        <f>(IF(RBL47-#REF!&lt;0,0,RBL47-#REF!)+#REF!)*1.21+IF($D$5="Koncesija",-RBL63*0.21,0)</f>
        <v>#REF!</v>
      </c>
      <c r="RBM114" s="632" t="e">
        <f>(IF(RBM47-#REF!&lt;0,0,RBM47-#REF!)+#REF!)*1.21+IF($D$5="Koncesija",-RBM63*0.21,0)</f>
        <v>#REF!</v>
      </c>
      <c r="RBN114" s="632" t="e">
        <f>(IF(RBN47-#REF!&lt;0,0,RBN47-#REF!)+#REF!)*1.21+IF($D$5="Koncesija",-RBN63*0.21,0)</f>
        <v>#REF!</v>
      </c>
      <c r="RBO114" s="632" t="e">
        <f>(IF(RBO47-#REF!&lt;0,0,RBO47-#REF!)+#REF!)*1.21+IF($D$5="Koncesija",-RBO63*0.21,0)</f>
        <v>#REF!</v>
      </c>
      <c r="RBP114" s="632" t="e">
        <f>(IF(RBP47-#REF!&lt;0,0,RBP47-#REF!)+#REF!)*1.21+IF($D$5="Koncesija",-RBP63*0.21,0)</f>
        <v>#REF!</v>
      </c>
      <c r="RBQ114" s="632" t="e">
        <f>(IF(RBQ47-#REF!&lt;0,0,RBQ47-#REF!)+#REF!)*1.21+IF($D$5="Koncesija",-RBQ63*0.21,0)</f>
        <v>#REF!</v>
      </c>
      <c r="RBR114" s="632" t="e">
        <f>(IF(RBR47-#REF!&lt;0,0,RBR47-#REF!)+#REF!)*1.21+IF($D$5="Koncesija",-RBR63*0.21,0)</f>
        <v>#REF!</v>
      </c>
      <c r="RBS114" s="632" t="e">
        <f>(IF(RBS47-#REF!&lt;0,0,RBS47-#REF!)+#REF!)*1.21+IF($D$5="Koncesija",-RBS63*0.21,0)</f>
        <v>#REF!</v>
      </c>
      <c r="RBT114" s="632" t="e">
        <f>(IF(RBT47-#REF!&lt;0,0,RBT47-#REF!)+#REF!)*1.21+IF($D$5="Koncesija",-RBT63*0.21,0)</f>
        <v>#REF!</v>
      </c>
      <c r="RBU114" s="632" t="e">
        <f>(IF(RBU47-#REF!&lt;0,0,RBU47-#REF!)+#REF!)*1.21+IF($D$5="Koncesija",-RBU63*0.21,0)</f>
        <v>#REF!</v>
      </c>
      <c r="RBV114" s="632" t="e">
        <f>(IF(RBV47-#REF!&lt;0,0,RBV47-#REF!)+#REF!)*1.21+IF($D$5="Koncesija",-RBV63*0.21,0)</f>
        <v>#REF!</v>
      </c>
      <c r="RBW114" s="632" t="e">
        <f>(IF(RBW47-#REF!&lt;0,0,RBW47-#REF!)+#REF!)*1.21+IF($D$5="Koncesija",-RBW63*0.21,0)</f>
        <v>#REF!</v>
      </c>
      <c r="RBX114" s="632" t="e">
        <f>(IF(RBX47-#REF!&lt;0,0,RBX47-#REF!)+#REF!)*1.21+IF($D$5="Koncesija",-RBX63*0.21,0)</f>
        <v>#REF!</v>
      </c>
      <c r="RBY114" s="632" t="e">
        <f>(IF(RBY47-#REF!&lt;0,0,RBY47-#REF!)+#REF!)*1.21+IF($D$5="Koncesija",-RBY63*0.21,0)</f>
        <v>#REF!</v>
      </c>
      <c r="RBZ114" s="632" t="e">
        <f>(IF(RBZ47-#REF!&lt;0,0,RBZ47-#REF!)+#REF!)*1.21+IF($D$5="Koncesija",-RBZ63*0.21,0)</f>
        <v>#REF!</v>
      </c>
      <c r="RCA114" s="632" t="e">
        <f>(IF(RCA47-#REF!&lt;0,0,RCA47-#REF!)+#REF!)*1.21+IF($D$5="Koncesija",-RCA63*0.21,0)</f>
        <v>#REF!</v>
      </c>
      <c r="RCB114" s="632" t="e">
        <f>(IF(RCB47-#REF!&lt;0,0,RCB47-#REF!)+#REF!)*1.21+IF($D$5="Koncesija",-RCB63*0.21,0)</f>
        <v>#REF!</v>
      </c>
      <c r="RCC114" s="632" t="e">
        <f>(IF(RCC47-#REF!&lt;0,0,RCC47-#REF!)+#REF!)*1.21+IF($D$5="Koncesija",-RCC63*0.21,0)</f>
        <v>#REF!</v>
      </c>
      <c r="RCD114" s="632" t="e">
        <f>(IF(RCD47-#REF!&lt;0,0,RCD47-#REF!)+#REF!)*1.21+IF($D$5="Koncesija",-RCD63*0.21,0)</f>
        <v>#REF!</v>
      </c>
      <c r="RCE114" s="632" t="e">
        <f>(IF(RCE47-#REF!&lt;0,0,RCE47-#REF!)+#REF!)*1.21+IF($D$5="Koncesija",-RCE63*0.21,0)</f>
        <v>#REF!</v>
      </c>
      <c r="RCF114" s="632" t="e">
        <f>(IF(RCF47-#REF!&lt;0,0,RCF47-#REF!)+#REF!)*1.21+IF($D$5="Koncesija",-RCF63*0.21,0)</f>
        <v>#REF!</v>
      </c>
      <c r="RCG114" s="632" t="e">
        <f>(IF(RCG47-#REF!&lt;0,0,RCG47-#REF!)+#REF!)*1.21+IF($D$5="Koncesija",-RCG63*0.21,0)</f>
        <v>#REF!</v>
      </c>
      <c r="RCH114" s="632" t="e">
        <f>(IF(RCH47-#REF!&lt;0,0,RCH47-#REF!)+#REF!)*1.21+IF($D$5="Koncesija",-RCH63*0.21,0)</f>
        <v>#REF!</v>
      </c>
      <c r="RCI114" s="632" t="e">
        <f>(IF(RCI47-#REF!&lt;0,0,RCI47-#REF!)+#REF!)*1.21+IF($D$5="Koncesija",-RCI63*0.21,0)</f>
        <v>#REF!</v>
      </c>
      <c r="RCJ114" s="632" t="e">
        <f>(IF(RCJ47-#REF!&lt;0,0,RCJ47-#REF!)+#REF!)*1.21+IF($D$5="Koncesija",-RCJ63*0.21,0)</f>
        <v>#REF!</v>
      </c>
      <c r="RCK114" s="632" t="e">
        <f>(IF(RCK47-#REF!&lt;0,0,RCK47-#REF!)+#REF!)*1.21+IF($D$5="Koncesija",-RCK63*0.21,0)</f>
        <v>#REF!</v>
      </c>
      <c r="RCL114" s="632" t="e">
        <f>(IF(RCL47-#REF!&lt;0,0,RCL47-#REF!)+#REF!)*1.21+IF($D$5="Koncesija",-RCL63*0.21,0)</f>
        <v>#REF!</v>
      </c>
      <c r="RCM114" s="632" t="e">
        <f>(IF(RCM47-#REF!&lt;0,0,RCM47-#REF!)+#REF!)*1.21+IF($D$5="Koncesija",-RCM63*0.21,0)</f>
        <v>#REF!</v>
      </c>
      <c r="RCN114" s="632" t="e">
        <f>(IF(RCN47-#REF!&lt;0,0,RCN47-#REF!)+#REF!)*1.21+IF($D$5="Koncesija",-RCN63*0.21,0)</f>
        <v>#REF!</v>
      </c>
      <c r="RCO114" s="632" t="e">
        <f>(IF(RCO47-#REF!&lt;0,0,RCO47-#REF!)+#REF!)*1.21+IF($D$5="Koncesija",-RCO63*0.21,0)</f>
        <v>#REF!</v>
      </c>
      <c r="RCP114" s="632" t="e">
        <f>(IF(RCP47-#REF!&lt;0,0,RCP47-#REF!)+#REF!)*1.21+IF($D$5="Koncesija",-RCP63*0.21,0)</f>
        <v>#REF!</v>
      </c>
      <c r="RCQ114" s="632" t="e">
        <f>(IF(RCQ47-#REF!&lt;0,0,RCQ47-#REF!)+#REF!)*1.21+IF($D$5="Koncesija",-RCQ63*0.21,0)</f>
        <v>#REF!</v>
      </c>
      <c r="RCR114" s="632" t="e">
        <f>(IF(RCR47-#REF!&lt;0,0,RCR47-#REF!)+#REF!)*1.21+IF($D$5="Koncesija",-RCR63*0.21,0)</f>
        <v>#REF!</v>
      </c>
      <c r="RCS114" s="632" t="e">
        <f>(IF(RCS47-#REF!&lt;0,0,RCS47-#REF!)+#REF!)*1.21+IF($D$5="Koncesija",-RCS63*0.21,0)</f>
        <v>#REF!</v>
      </c>
      <c r="RCT114" s="632" t="e">
        <f>(IF(RCT47-#REF!&lt;0,0,RCT47-#REF!)+#REF!)*1.21+IF($D$5="Koncesija",-RCT63*0.21,0)</f>
        <v>#REF!</v>
      </c>
      <c r="RCU114" s="632" t="e">
        <f>(IF(RCU47-#REF!&lt;0,0,RCU47-#REF!)+#REF!)*1.21+IF($D$5="Koncesija",-RCU63*0.21,0)</f>
        <v>#REF!</v>
      </c>
      <c r="RCV114" s="632" t="e">
        <f>(IF(RCV47-#REF!&lt;0,0,RCV47-#REF!)+#REF!)*1.21+IF($D$5="Koncesija",-RCV63*0.21,0)</f>
        <v>#REF!</v>
      </c>
      <c r="RCW114" s="632" t="e">
        <f>(IF(RCW47-#REF!&lt;0,0,RCW47-#REF!)+#REF!)*1.21+IF($D$5="Koncesija",-RCW63*0.21,0)</f>
        <v>#REF!</v>
      </c>
      <c r="RCX114" s="632" t="e">
        <f>(IF(RCX47-#REF!&lt;0,0,RCX47-#REF!)+#REF!)*1.21+IF($D$5="Koncesija",-RCX63*0.21,0)</f>
        <v>#REF!</v>
      </c>
      <c r="RCY114" s="632" t="e">
        <f>(IF(RCY47-#REF!&lt;0,0,RCY47-#REF!)+#REF!)*1.21+IF($D$5="Koncesija",-RCY63*0.21,0)</f>
        <v>#REF!</v>
      </c>
      <c r="RCZ114" s="632" t="e">
        <f>(IF(RCZ47-#REF!&lt;0,0,RCZ47-#REF!)+#REF!)*1.21+IF($D$5="Koncesija",-RCZ63*0.21,0)</f>
        <v>#REF!</v>
      </c>
      <c r="RDA114" s="632" t="e">
        <f>(IF(RDA47-#REF!&lt;0,0,RDA47-#REF!)+#REF!)*1.21+IF($D$5="Koncesija",-RDA63*0.21,0)</f>
        <v>#REF!</v>
      </c>
      <c r="RDB114" s="632" t="e">
        <f>(IF(RDB47-#REF!&lt;0,0,RDB47-#REF!)+#REF!)*1.21+IF($D$5="Koncesija",-RDB63*0.21,0)</f>
        <v>#REF!</v>
      </c>
      <c r="RDC114" s="632" t="e">
        <f>(IF(RDC47-#REF!&lt;0,0,RDC47-#REF!)+#REF!)*1.21+IF($D$5="Koncesija",-RDC63*0.21,0)</f>
        <v>#REF!</v>
      </c>
      <c r="RDD114" s="632" t="e">
        <f>(IF(RDD47-#REF!&lt;0,0,RDD47-#REF!)+#REF!)*1.21+IF($D$5="Koncesija",-RDD63*0.21,0)</f>
        <v>#REF!</v>
      </c>
      <c r="RDE114" s="632" t="e">
        <f>(IF(RDE47-#REF!&lt;0,0,RDE47-#REF!)+#REF!)*1.21+IF($D$5="Koncesija",-RDE63*0.21,0)</f>
        <v>#REF!</v>
      </c>
      <c r="RDF114" s="632" t="e">
        <f>(IF(RDF47-#REF!&lt;0,0,RDF47-#REF!)+#REF!)*1.21+IF($D$5="Koncesija",-RDF63*0.21,0)</f>
        <v>#REF!</v>
      </c>
      <c r="RDG114" s="632" t="e">
        <f>(IF(RDG47-#REF!&lt;0,0,RDG47-#REF!)+#REF!)*1.21+IF($D$5="Koncesija",-RDG63*0.21,0)</f>
        <v>#REF!</v>
      </c>
      <c r="RDH114" s="632" t="e">
        <f>(IF(RDH47-#REF!&lt;0,0,RDH47-#REF!)+#REF!)*1.21+IF($D$5="Koncesija",-RDH63*0.21,0)</f>
        <v>#REF!</v>
      </c>
      <c r="RDI114" s="632" t="e">
        <f>(IF(RDI47-#REF!&lt;0,0,RDI47-#REF!)+#REF!)*1.21+IF($D$5="Koncesija",-RDI63*0.21,0)</f>
        <v>#REF!</v>
      </c>
      <c r="RDJ114" s="632" t="e">
        <f>(IF(RDJ47-#REF!&lt;0,0,RDJ47-#REF!)+#REF!)*1.21+IF($D$5="Koncesija",-RDJ63*0.21,0)</f>
        <v>#REF!</v>
      </c>
      <c r="RDK114" s="632" t="e">
        <f>(IF(RDK47-#REF!&lt;0,0,RDK47-#REF!)+#REF!)*1.21+IF($D$5="Koncesija",-RDK63*0.21,0)</f>
        <v>#REF!</v>
      </c>
      <c r="RDL114" s="632" t="e">
        <f>(IF(RDL47-#REF!&lt;0,0,RDL47-#REF!)+#REF!)*1.21+IF($D$5="Koncesija",-RDL63*0.21,0)</f>
        <v>#REF!</v>
      </c>
      <c r="RDM114" s="632" t="e">
        <f>(IF(RDM47-#REF!&lt;0,0,RDM47-#REF!)+#REF!)*1.21+IF($D$5="Koncesija",-RDM63*0.21,0)</f>
        <v>#REF!</v>
      </c>
      <c r="RDN114" s="632" t="e">
        <f>(IF(RDN47-#REF!&lt;0,0,RDN47-#REF!)+#REF!)*1.21+IF($D$5="Koncesija",-RDN63*0.21,0)</f>
        <v>#REF!</v>
      </c>
      <c r="RDO114" s="632" t="e">
        <f>(IF(RDO47-#REF!&lt;0,0,RDO47-#REF!)+#REF!)*1.21+IF($D$5="Koncesija",-RDO63*0.21,0)</f>
        <v>#REF!</v>
      </c>
      <c r="RDP114" s="632" t="e">
        <f>(IF(RDP47-#REF!&lt;0,0,RDP47-#REF!)+#REF!)*1.21+IF($D$5="Koncesija",-RDP63*0.21,0)</f>
        <v>#REF!</v>
      </c>
      <c r="RDQ114" s="632" t="e">
        <f>(IF(RDQ47-#REF!&lt;0,0,RDQ47-#REF!)+#REF!)*1.21+IF($D$5="Koncesija",-RDQ63*0.21,0)</f>
        <v>#REF!</v>
      </c>
      <c r="RDR114" s="632" t="e">
        <f>(IF(RDR47-#REF!&lt;0,0,RDR47-#REF!)+#REF!)*1.21+IF($D$5="Koncesija",-RDR63*0.21,0)</f>
        <v>#REF!</v>
      </c>
      <c r="RDS114" s="632" t="e">
        <f>(IF(RDS47-#REF!&lt;0,0,RDS47-#REF!)+#REF!)*1.21+IF($D$5="Koncesija",-RDS63*0.21,0)</f>
        <v>#REF!</v>
      </c>
      <c r="RDT114" s="632" t="e">
        <f>(IF(RDT47-#REF!&lt;0,0,RDT47-#REF!)+#REF!)*1.21+IF($D$5="Koncesija",-RDT63*0.21,0)</f>
        <v>#REF!</v>
      </c>
      <c r="RDU114" s="632" t="e">
        <f>(IF(RDU47-#REF!&lt;0,0,RDU47-#REF!)+#REF!)*1.21+IF($D$5="Koncesija",-RDU63*0.21,0)</f>
        <v>#REF!</v>
      </c>
      <c r="RDV114" s="632" t="e">
        <f>(IF(RDV47-#REF!&lt;0,0,RDV47-#REF!)+#REF!)*1.21+IF($D$5="Koncesija",-RDV63*0.21,0)</f>
        <v>#REF!</v>
      </c>
      <c r="RDW114" s="632" t="e">
        <f>(IF(RDW47-#REF!&lt;0,0,RDW47-#REF!)+#REF!)*1.21+IF($D$5="Koncesija",-RDW63*0.21,0)</f>
        <v>#REF!</v>
      </c>
      <c r="RDX114" s="632" t="e">
        <f>(IF(RDX47-#REF!&lt;0,0,RDX47-#REF!)+#REF!)*1.21+IF($D$5="Koncesija",-RDX63*0.21,0)</f>
        <v>#REF!</v>
      </c>
      <c r="RDY114" s="632" t="e">
        <f>(IF(RDY47-#REF!&lt;0,0,RDY47-#REF!)+#REF!)*1.21+IF($D$5="Koncesija",-RDY63*0.21,0)</f>
        <v>#REF!</v>
      </c>
      <c r="RDZ114" s="632" t="e">
        <f>(IF(RDZ47-#REF!&lt;0,0,RDZ47-#REF!)+#REF!)*1.21+IF($D$5="Koncesija",-RDZ63*0.21,0)</f>
        <v>#REF!</v>
      </c>
      <c r="REA114" s="632" t="e">
        <f>(IF(REA47-#REF!&lt;0,0,REA47-#REF!)+#REF!)*1.21+IF($D$5="Koncesija",-REA63*0.21,0)</f>
        <v>#REF!</v>
      </c>
      <c r="REB114" s="632" t="e">
        <f>(IF(REB47-#REF!&lt;0,0,REB47-#REF!)+#REF!)*1.21+IF($D$5="Koncesija",-REB63*0.21,0)</f>
        <v>#REF!</v>
      </c>
      <c r="REC114" s="632" t="e">
        <f>(IF(REC47-#REF!&lt;0,0,REC47-#REF!)+#REF!)*1.21+IF($D$5="Koncesija",-REC63*0.21,0)</f>
        <v>#REF!</v>
      </c>
      <c r="RED114" s="632" t="e">
        <f>(IF(RED47-#REF!&lt;0,0,RED47-#REF!)+#REF!)*1.21+IF($D$5="Koncesija",-RED63*0.21,0)</f>
        <v>#REF!</v>
      </c>
      <c r="REE114" s="632" t="e">
        <f>(IF(REE47-#REF!&lt;0,0,REE47-#REF!)+#REF!)*1.21+IF($D$5="Koncesija",-REE63*0.21,0)</f>
        <v>#REF!</v>
      </c>
      <c r="REF114" s="632" t="e">
        <f>(IF(REF47-#REF!&lt;0,0,REF47-#REF!)+#REF!)*1.21+IF($D$5="Koncesija",-REF63*0.21,0)</f>
        <v>#REF!</v>
      </c>
      <c r="REG114" s="632" t="e">
        <f>(IF(REG47-#REF!&lt;0,0,REG47-#REF!)+#REF!)*1.21+IF($D$5="Koncesija",-REG63*0.21,0)</f>
        <v>#REF!</v>
      </c>
      <c r="REH114" s="632" t="e">
        <f>(IF(REH47-#REF!&lt;0,0,REH47-#REF!)+#REF!)*1.21+IF($D$5="Koncesija",-REH63*0.21,0)</f>
        <v>#REF!</v>
      </c>
      <c r="REI114" s="632" t="e">
        <f>(IF(REI47-#REF!&lt;0,0,REI47-#REF!)+#REF!)*1.21+IF($D$5="Koncesija",-REI63*0.21,0)</f>
        <v>#REF!</v>
      </c>
      <c r="REJ114" s="632" t="e">
        <f>(IF(REJ47-#REF!&lt;0,0,REJ47-#REF!)+#REF!)*1.21+IF($D$5="Koncesija",-REJ63*0.21,0)</f>
        <v>#REF!</v>
      </c>
      <c r="REK114" s="632" t="e">
        <f>(IF(REK47-#REF!&lt;0,0,REK47-#REF!)+#REF!)*1.21+IF($D$5="Koncesija",-REK63*0.21,0)</f>
        <v>#REF!</v>
      </c>
      <c r="REL114" s="632" t="e">
        <f>(IF(REL47-#REF!&lt;0,0,REL47-#REF!)+#REF!)*1.21+IF($D$5="Koncesija",-REL63*0.21,0)</f>
        <v>#REF!</v>
      </c>
      <c r="REM114" s="632" t="e">
        <f>(IF(REM47-#REF!&lt;0,0,REM47-#REF!)+#REF!)*1.21+IF($D$5="Koncesija",-REM63*0.21,0)</f>
        <v>#REF!</v>
      </c>
      <c r="REN114" s="632" t="e">
        <f>(IF(REN47-#REF!&lt;0,0,REN47-#REF!)+#REF!)*1.21+IF($D$5="Koncesija",-REN63*0.21,0)</f>
        <v>#REF!</v>
      </c>
      <c r="REO114" s="632" t="e">
        <f>(IF(REO47-#REF!&lt;0,0,REO47-#REF!)+#REF!)*1.21+IF($D$5="Koncesija",-REO63*0.21,0)</f>
        <v>#REF!</v>
      </c>
      <c r="REP114" s="632" t="e">
        <f>(IF(REP47-#REF!&lt;0,0,REP47-#REF!)+#REF!)*1.21+IF($D$5="Koncesija",-REP63*0.21,0)</f>
        <v>#REF!</v>
      </c>
      <c r="REQ114" s="632" t="e">
        <f>(IF(REQ47-#REF!&lt;0,0,REQ47-#REF!)+#REF!)*1.21+IF($D$5="Koncesija",-REQ63*0.21,0)</f>
        <v>#REF!</v>
      </c>
      <c r="RER114" s="632" t="e">
        <f>(IF(RER47-#REF!&lt;0,0,RER47-#REF!)+#REF!)*1.21+IF($D$5="Koncesija",-RER63*0.21,0)</f>
        <v>#REF!</v>
      </c>
      <c r="RES114" s="632" t="e">
        <f>(IF(RES47-#REF!&lt;0,0,RES47-#REF!)+#REF!)*1.21+IF($D$5="Koncesija",-RES63*0.21,0)</f>
        <v>#REF!</v>
      </c>
      <c r="RET114" s="632" t="e">
        <f>(IF(RET47-#REF!&lt;0,0,RET47-#REF!)+#REF!)*1.21+IF($D$5="Koncesija",-RET63*0.21,0)</f>
        <v>#REF!</v>
      </c>
      <c r="REU114" s="632" t="e">
        <f>(IF(REU47-#REF!&lt;0,0,REU47-#REF!)+#REF!)*1.21+IF($D$5="Koncesija",-REU63*0.21,0)</f>
        <v>#REF!</v>
      </c>
      <c r="REV114" s="632" t="e">
        <f>(IF(REV47-#REF!&lt;0,0,REV47-#REF!)+#REF!)*1.21+IF($D$5="Koncesija",-REV63*0.21,0)</f>
        <v>#REF!</v>
      </c>
      <c r="REW114" s="632" t="e">
        <f>(IF(REW47-#REF!&lt;0,0,REW47-#REF!)+#REF!)*1.21+IF($D$5="Koncesija",-REW63*0.21,0)</f>
        <v>#REF!</v>
      </c>
      <c r="REX114" s="632" t="e">
        <f>(IF(REX47-#REF!&lt;0,0,REX47-#REF!)+#REF!)*1.21+IF($D$5="Koncesija",-REX63*0.21,0)</f>
        <v>#REF!</v>
      </c>
      <c r="REY114" s="632" t="e">
        <f>(IF(REY47-#REF!&lt;0,0,REY47-#REF!)+#REF!)*1.21+IF($D$5="Koncesija",-REY63*0.21,0)</f>
        <v>#REF!</v>
      </c>
      <c r="REZ114" s="632" t="e">
        <f>(IF(REZ47-#REF!&lt;0,0,REZ47-#REF!)+#REF!)*1.21+IF($D$5="Koncesija",-REZ63*0.21,0)</f>
        <v>#REF!</v>
      </c>
      <c r="RFA114" s="632" t="e">
        <f>(IF(RFA47-#REF!&lt;0,0,RFA47-#REF!)+#REF!)*1.21+IF($D$5="Koncesija",-RFA63*0.21,0)</f>
        <v>#REF!</v>
      </c>
      <c r="RFB114" s="632" t="e">
        <f>(IF(RFB47-#REF!&lt;0,0,RFB47-#REF!)+#REF!)*1.21+IF($D$5="Koncesija",-RFB63*0.21,0)</f>
        <v>#REF!</v>
      </c>
      <c r="RFC114" s="632" t="e">
        <f>(IF(RFC47-#REF!&lt;0,0,RFC47-#REF!)+#REF!)*1.21+IF($D$5="Koncesija",-RFC63*0.21,0)</f>
        <v>#REF!</v>
      </c>
      <c r="RFD114" s="632" t="e">
        <f>(IF(RFD47-#REF!&lt;0,0,RFD47-#REF!)+#REF!)*1.21+IF($D$5="Koncesija",-RFD63*0.21,0)</f>
        <v>#REF!</v>
      </c>
      <c r="RFE114" s="632" t="e">
        <f>(IF(RFE47-#REF!&lt;0,0,RFE47-#REF!)+#REF!)*1.21+IF($D$5="Koncesija",-RFE63*0.21,0)</f>
        <v>#REF!</v>
      </c>
      <c r="RFF114" s="632" t="e">
        <f>(IF(RFF47-#REF!&lt;0,0,RFF47-#REF!)+#REF!)*1.21+IF($D$5="Koncesija",-RFF63*0.21,0)</f>
        <v>#REF!</v>
      </c>
      <c r="RFG114" s="632" t="e">
        <f>(IF(RFG47-#REF!&lt;0,0,RFG47-#REF!)+#REF!)*1.21+IF($D$5="Koncesija",-RFG63*0.21,0)</f>
        <v>#REF!</v>
      </c>
      <c r="RFH114" s="632" t="e">
        <f>(IF(RFH47-#REF!&lt;0,0,RFH47-#REF!)+#REF!)*1.21+IF($D$5="Koncesija",-RFH63*0.21,0)</f>
        <v>#REF!</v>
      </c>
      <c r="RFI114" s="632" t="e">
        <f>(IF(RFI47-#REF!&lt;0,0,RFI47-#REF!)+#REF!)*1.21+IF($D$5="Koncesija",-RFI63*0.21,0)</f>
        <v>#REF!</v>
      </c>
      <c r="RFJ114" s="632" t="e">
        <f>(IF(RFJ47-#REF!&lt;0,0,RFJ47-#REF!)+#REF!)*1.21+IF($D$5="Koncesija",-RFJ63*0.21,0)</f>
        <v>#REF!</v>
      </c>
      <c r="RFK114" s="632" t="e">
        <f>(IF(RFK47-#REF!&lt;0,0,RFK47-#REF!)+#REF!)*1.21+IF($D$5="Koncesija",-RFK63*0.21,0)</f>
        <v>#REF!</v>
      </c>
      <c r="RFL114" s="632" t="e">
        <f>(IF(RFL47-#REF!&lt;0,0,RFL47-#REF!)+#REF!)*1.21+IF($D$5="Koncesija",-RFL63*0.21,0)</f>
        <v>#REF!</v>
      </c>
      <c r="RFM114" s="632" t="e">
        <f>(IF(RFM47-#REF!&lt;0,0,RFM47-#REF!)+#REF!)*1.21+IF($D$5="Koncesija",-RFM63*0.21,0)</f>
        <v>#REF!</v>
      </c>
      <c r="RFN114" s="632" t="e">
        <f>(IF(RFN47-#REF!&lt;0,0,RFN47-#REF!)+#REF!)*1.21+IF($D$5="Koncesija",-RFN63*0.21,0)</f>
        <v>#REF!</v>
      </c>
      <c r="RFO114" s="632" t="e">
        <f>(IF(RFO47-#REF!&lt;0,0,RFO47-#REF!)+#REF!)*1.21+IF($D$5="Koncesija",-RFO63*0.21,0)</f>
        <v>#REF!</v>
      </c>
      <c r="RFP114" s="632" t="e">
        <f>(IF(RFP47-#REF!&lt;0,0,RFP47-#REF!)+#REF!)*1.21+IF($D$5="Koncesija",-RFP63*0.21,0)</f>
        <v>#REF!</v>
      </c>
      <c r="RFQ114" s="632" t="e">
        <f>(IF(RFQ47-#REF!&lt;0,0,RFQ47-#REF!)+#REF!)*1.21+IF($D$5="Koncesija",-RFQ63*0.21,0)</f>
        <v>#REF!</v>
      </c>
      <c r="RFR114" s="632" t="e">
        <f>(IF(RFR47-#REF!&lt;0,0,RFR47-#REF!)+#REF!)*1.21+IF($D$5="Koncesija",-RFR63*0.21,0)</f>
        <v>#REF!</v>
      </c>
      <c r="RFS114" s="632" t="e">
        <f>(IF(RFS47-#REF!&lt;0,0,RFS47-#REF!)+#REF!)*1.21+IF($D$5="Koncesija",-RFS63*0.21,0)</f>
        <v>#REF!</v>
      </c>
      <c r="RFT114" s="632" t="e">
        <f>(IF(RFT47-#REF!&lt;0,0,RFT47-#REF!)+#REF!)*1.21+IF($D$5="Koncesija",-RFT63*0.21,0)</f>
        <v>#REF!</v>
      </c>
      <c r="RFU114" s="632" t="e">
        <f>(IF(RFU47-#REF!&lt;0,0,RFU47-#REF!)+#REF!)*1.21+IF($D$5="Koncesija",-RFU63*0.21,0)</f>
        <v>#REF!</v>
      </c>
      <c r="RFV114" s="632" t="e">
        <f>(IF(RFV47-#REF!&lt;0,0,RFV47-#REF!)+#REF!)*1.21+IF($D$5="Koncesija",-RFV63*0.21,0)</f>
        <v>#REF!</v>
      </c>
      <c r="RFW114" s="632" t="e">
        <f>(IF(RFW47-#REF!&lt;0,0,RFW47-#REF!)+#REF!)*1.21+IF($D$5="Koncesija",-RFW63*0.21,0)</f>
        <v>#REF!</v>
      </c>
      <c r="RFX114" s="632" t="e">
        <f>(IF(RFX47-#REF!&lt;0,0,RFX47-#REF!)+#REF!)*1.21+IF($D$5="Koncesija",-RFX63*0.21,0)</f>
        <v>#REF!</v>
      </c>
      <c r="RFY114" s="632" t="e">
        <f>(IF(RFY47-#REF!&lt;0,0,RFY47-#REF!)+#REF!)*1.21+IF($D$5="Koncesija",-RFY63*0.21,0)</f>
        <v>#REF!</v>
      </c>
      <c r="RFZ114" s="632" t="e">
        <f>(IF(RFZ47-#REF!&lt;0,0,RFZ47-#REF!)+#REF!)*1.21+IF($D$5="Koncesija",-RFZ63*0.21,0)</f>
        <v>#REF!</v>
      </c>
      <c r="RGA114" s="632" t="e">
        <f>(IF(RGA47-#REF!&lt;0,0,RGA47-#REF!)+#REF!)*1.21+IF($D$5="Koncesija",-RGA63*0.21,0)</f>
        <v>#REF!</v>
      </c>
      <c r="RGB114" s="632" t="e">
        <f>(IF(RGB47-#REF!&lt;0,0,RGB47-#REF!)+#REF!)*1.21+IF($D$5="Koncesija",-RGB63*0.21,0)</f>
        <v>#REF!</v>
      </c>
      <c r="RGC114" s="632" t="e">
        <f>(IF(RGC47-#REF!&lt;0,0,RGC47-#REF!)+#REF!)*1.21+IF($D$5="Koncesija",-RGC63*0.21,0)</f>
        <v>#REF!</v>
      </c>
      <c r="RGD114" s="632" t="e">
        <f>(IF(RGD47-#REF!&lt;0,0,RGD47-#REF!)+#REF!)*1.21+IF($D$5="Koncesija",-RGD63*0.21,0)</f>
        <v>#REF!</v>
      </c>
      <c r="RGE114" s="632" t="e">
        <f>(IF(RGE47-#REF!&lt;0,0,RGE47-#REF!)+#REF!)*1.21+IF($D$5="Koncesija",-RGE63*0.21,0)</f>
        <v>#REF!</v>
      </c>
      <c r="RGF114" s="632" t="e">
        <f>(IF(RGF47-#REF!&lt;0,0,RGF47-#REF!)+#REF!)*1.21+IF($D$5="Koncesija",-RGF63*0.21,0)</f>
        <v>#REF!</v>
      </c>
      <c r="RGG114" s="632" t="e">
        <f>(IF(RGG47-#REF!&lt;0,0,RGG47-#REF!)+#REF!)*1.21+IF($D$5="Koncesija",-RGG63*0.21,0)</f>
        <v>#REF!</v>
      </c>
      <c r="RGH114" s="632" t="e">
        <f>(IF(RGH47-#REF!&lt;0,0,RGH47-#REF!)+#REF!)*1.21+IF($D$5="Koncesija",-RGH63*0.21,0)</f>
        <v>#REF!</v>
      </c>
      <c r="RGI114" s="632" t="e">
        <f>(IF(RGI47-#REF!&lt;0,0,RGI47-#REF!)+#REF!)*1.21+IF($D$5="Koncesija",-RGI63*0.21,0)</f>
        <v>#REF!</v>
      </c>
      <c r="RGJ114" s="632" t="e">
        <f>(IF(RGJ47-#REF!&lt;0,0,RGJ47-#REF!)+#REF!)*1.21+IF($D$5="Koncesija",-RGJ63*0.21,0)</f>
        <v>#REF!</v>
      </c>
      <c r="RGK114" s="632" t="e">
        <f>(IF(RGK47-#REF!&lt;0,0,RGK47-#REF!)+#REF!)*1.21+IF($D$5="Koncesija",-RGK63*0.21,0)</f>
        <v>#REF!</v>
      </c>
      <c r="RGL114" s="632" t="e">
        <f>(IF(RGL47-#REF!&lt;0,0,RGL47-#REF!)+#REF!)*1.21+IF($D$5="Koncesija",-RGL63*0.21,0)</f>
        <v>#REF!</v>
      </c>
      <c r="RGM114" s="632" t="e">
        <f>(IF(RGM47-#REF!&lt;0,0,RGM47-#REF!)+#REF!)*1.21+IF($D$5="Koncesija",-RGM63*0.21,0)</f>
        <v>#REF!</v>
      </c>
      <c r="RGN114" s="632" t="e">
        <f>(IF(RGN47-#REF!&lt;0,0,RGN47-#REF!)+#REF!)*1.21+IF($D$5="Koncesija",-RGN63*0.21,0)</f>
        <v>#REF!</v>
      </c>
      <c r="RGO114" s="632" t="e">
        <f>(IF(RGO47-#REF!&lt;0,0,RGO47-#REF!)+#REF!)*1.21+IF($D$5="Koncesija",-RGO63*0.21,0)</f>
        <v>#REF!</v>
      </c>
      <c r="RGP114" s="632" t="e">
        <f>(IF(RGP47-#REF!&lt;0,0,RGP47-#REF!)+#REF!)*1.21+IF($D$5="Koncesija",-RGP63*0.21,0)</f>
        <v>#REF!</v>
      </c>
      <c r="RGQ114" s="632" t="e">
        <f>(IF(RGQ47-#REF!&lt;0,0,RGQ47-#REF!)+#REF!)*1.21+IF($D$5="Koncesija",-RGQ63*0.21,0)</f>
        <v>#REF!</v>
      </c>
      <c r="RGR114" s="632" t="e">
        <f>(IF(RGR47-#REF!&lt;0,0,RGR47-#REF!)+#REF!)*1.21+IF($D$5="Koncesija",-RGR63*0.21,0)</f>
        <v>#REF!</v>
      </c>
      <c r="RGS114" s="632" t="e">
        <f>(IF(RGS47-#REF!&lt;0,0,RGS47-#REF!)+#REF!)*1.21+IF($D$5="Koncesija",-RGS63*0.21,0)</f>
        <v>#REF!</v>
      </c>
      <c r="RGT114" s="632" t="e">
        <f>(IF(RGT47-#REF!&lt;0,0,RGT47-#REF!)+#REF!)*1.21+IF($D$5="Koncesija",-RGT63*0.21,0)</f>
        <v>#REF!</v>
      </c>
      <c r="RGU114" s="632" t="e">
        <f>(IF(RGU47-#REF!&lt;0,0,RGU47-#REF!)+#REF!)*1.21+IF($D$5="Koncesija",-RGU63*0.21,0)</f>
        <v>#REF!</v>
      </c>
      <c r="RGV114" s="632" t="e">
        <f>(IF(RGV47-#REF!&lt;0,0,RGV47-#REF!)+#REF!)*1.21+IF($D$5="Koncesija",-RGV63*0.21,0)</f>
        <v>#REF!</v>
      </c>
      <c r="RGW114" s="632" t="e">
        <f>(IF(RGW47-#REF!&lt;0,0,RGW47-#REF!)+#REF!)*1.21+IF($D$5="Koncesija",-RGW63*0.21,0)</f>
        <v>#REF!</v>
      </c>
      <c r="RGX114" s="632" t="e">
        <f>(IF(RGX47-#REF!&lt;0,0,RGX47-#REF!)+#REF!)*1.21+IF($D$5="Koncesija",-RGX63*0.21,0)</f>
        <v>#REF!</v>
      </c>
      <c r="RGY114" s="632" t="e">
        <f>(IF(RGY47-#REF!&lt;0,0,RGY47-#REF!)+#REF!)*1.21+IF($D$5="Koncesija",-RGY63*0.21,0)</f>
        <v>#REF!</v>
      </c>
      <c r="RGZ114" s="632" t="e">
        <f>(IF(RGZ47-#REF!&lt;0,0,RGZ47-#REF!)+#REF!)*1.21+IF($D$5="Koncesija",-RGZ63*0.21,0)</f>
        <v>#REF!</v>
      </c>
      <c r="RHA114" s="632" t="e">
        <f>(IF(RHA47-#REF!&lt;0,0,RHA47-#REF!)+#REF!)*1.21+IF($D$5="Koncesija",-RHA63*0.21,0)</f>
        <v>#REF!</v>
      </c>
      <c r="RHB114" s="632" t="e">
        <f>(IF(RHB47-#REF!&lt;0,0,RHB47-#REF!)+#REF!)*1.21+IF($D$5="Koncesija",-RHB63*0.21,0)</f>
        <v>#REF!</v>
      </c>
      <c r="RHC114" s="632" t="e">
        <f>(IF(RHC47-#REF!&lt;0,0,RHC47-#REF!)+#REF!)*1.21+IF($D$5="Koncesija",-RHC63*0.21,0)</f>
        <v>#REF!</v>
      </c>
      <c r="RHD114" s="632" t="e">
        <f>(IF(RHD47-#REF!&lt;0,0,RHD47-#REF!)+#REF!)*1.21+IF($D$5="Koncesija",-RHD63*0.21,0)</f>
        <v>#REF!</v>
      </c>
      <c r="RHE114" s="632" t="e">
        <f>(IF(RHE47-#REF!&lt;0,0,RHE47-#REF!)+#REF!)*1.21+IF($D$5="Koncesija",-RHE63*0.21,0)</f>
        <v>#REF!</v>
      </c>
      <c r="RHF114" s="632" t="e">
        <f>(IF(RHF47-#REF!&lt;0,0,RHF47-#REF!)+#REF!)*1.21+IF($D$5="Koncesija",-RHF63*0.21,0)</f>
        <v>#REF!</v>
      </c>
      <c r="RHG114" s="632" t="e">
        <f>(IF(RHG47-#REF!&lt;0,0,RHG47-#REF!)+#REF!)*1.21+IF($D$5="Koncesija",-RHG63*0.21,0)</f>
        <v>#REF!</v>
      </c>
      <c r="RHH114" s="632" t="e">
        <f>(IF(RHH47-#REF!&lt;0,0,RHH47-#REF!)+#REF!)*1.21+IF($D$5="Koncesija",-RHH63*0.21,0)</f>
        <v>#REF!</v>
      </c>
      <c r="RHI114" s="632" t="e">
        <f>(IF(RHI47-#REF!&lt;0,0,RHI47-#REF!)+#REF!)*1.21+IF($D$5="Koncesija",-RHI63*0.21,0)</f>
        <v>#REF!</v>
      </c>
      <c r="RHJ114" s="632" t="e">
        <f>(IF(RHJ47-#REF!&lt;0,0,RHJ47-#REF!)+#REF!)*1.21+IF($D$5="Koncesija",-RHJ63*0.21,0)</f>
        <v>#REF!</v>
      </c>
      <c r="RHK114" s="632" t="e">
        <f>(IF(RHK47-#REF!&lt;0,0,RHK47-#REF!)+#REF!)*1.21+IF($D$5="Koncesija",-RHK63*0.21,0)</f>
        <v>#REF!</v>
      </c>
      <c r="RHL114" s="632" t="e">
        <f>(IF(RHL47-#REF!&lt;0,0,RHL47-#REF!)+#REF!)*1.21+IF($D$5="Koncesija",-RHL63*0.21,0)</f>
        <v>#REF!</v>
      </c>
      <c r="RHM114" s="632" t="e">
        <f>(IF(RHM47-#REF!&lt;0,0,RHM47-#REF!)+#REF!)*1.21+IF($D$5="Koncesija",-RHM63*0.21,0)</f>
        <v>#REF!</v>
      </c>
      <c r="RHN114" s="632" t="e">
        <f>(IF(RHN47-#REF!&lt;0,0,RHN47-#REF!)+#REF!)*1.21+IF($D$5="Koncesija",-RHN63*0.21,0)</f>
        <v>#REF!</v>
      </c>
      <c r="RHO114" s="632" t="e">
        <f>(IF(RHO47-#REF!&lt;0,0,RHO47-#REF!)+#REF!)*1.21+IF($D$5="Koncesija",-RHO63*0.21,0)</f>
        <v>#REF!</v>
      </c>
      <c r="RHP114" s="632" t="e">
        <f>(IF(RHP47-#REF!&lt;0,0,RHP47-#REF!)+#REF!)*1.21+IF($D$5="Koncesija",-RHP63*0.21,0)</f>
        <v>#REF!</v>
      </c>
      <c r="RHQ114" s="632" t="e">
        <f>(IF(RHQ47-#REF!&lt;0,0,RHQ47-#REF!)+#REF!)*1.21+IF($D$5="Koncesija",-RHQ63*0.21,0)</f>
        <v>#REF!</v>
      </c>
      <c r="RHR114" s="632" t="e">
        <f>(IF(RHR47-#REF!&lt;0,0,RHR47-#REF!)+#REF!)*1.21+IF($D$5="Koncesija",-RHR63*0.21,0)</f>
        <v>#REF!</v>
      </c>
      <c r="RHS114" s="632" t="e">
        <f>(IF(RHS47-#REF!&lt;0,0,RHS47-#REF!)+#REF!)*1.21+IF($D$5="Koncesija",-RHS63*0.21,0)</f>
        <v>#REF!</v>
      </c>
      <c r="RHT114" s="632" t="e">
        <f>(IF(RHT47-#REF!&lt;0,0,RHT47-#REF!)+#REF!)*1.21+IF($D$5="Koncesija",-RHT63*0.21,0)</f>
        <v>#REF!</v>
      </c>
      <c r="RHU114" s="632" t="e">
        <f>(IF(RHU47-#REF!&lt;0,0,RHU47-#REF!)+#REF!)*1.21+IF($D$5="Koncesija",-RHU63*0.21,0)</f>
        <v>#REF!</v>
      </c>
      <c r="RHV114" s="632" t="e">
        <f>(IF(RHV47-#REF!&lt;0,0,RHV47-#REF!)+#REF!)*1.21+IF($D$5="Koncesija",-RHV63*0.21,0)</f>
        <v>#REF!</v>
      </c>
      <c r="RHW114" s="632" t="e">
        <f>(IF(RHW47-#REF!&lt;0,0,RHW47-#REF!)+#REF!)*1.21+IF($D$5="Koncesija",-RHW63*0.21,0)</f>
        <v>#REF!</v>
      </c>
      <c r="RHX114" s="632" t="e">
        <f>(IF(RHX47-#REF!&lt;0,0,RHX47-#REF!)+#REF!)*1.21+IF($D$5="Koncesija",-RHX63*0.21,0)</f>
        <v>#REF!</v>
      </c>
      <c r="RHY114" s="632" t="e">
        <f>(IF(RHY47-#REF!&lt;0,0,RHY47-#REF!)+#REF!)*1.21+IF($D$5="Koncesija",-RHY63*0.21,0)</f>
        <v>#REF!</v>
      </c>
      <c r="RHZ114" s="632" t="e">
        <f>(IF(RHZ47-#REF!&lt;0,0,RHZ47-#REF!)+#REF!)*1.21+IF($D$5="Koncesija",-RHZ63*0.21,0)</f>
        <v>#REF!</v>
      </c>
      <c r="RIA114" s="632" t="e">
        <f>(IF(RIA47-#REF!&lt;0,0,RIA47-#REF!)+#REF!)*1.21+IF($D$5="Koncesija",-RIA63*0.21,0)</f>
        <v>#REF!</v>
      </c>
      <c r="RIB114" s="632" t="e">
        <f>(IF(RIB47-#REF!&lt;0,0,RIB47-#REF!)+#REF!)*1.21+IF($D$5="Koncesija",-RIB63*0.21,0)</f>
        <v>#REF!</v>
      </c>
      <c r="RIC114" s="632" t="e">
        <f>(IF(RIC47-#REF!&lt;0,0,RIC47-#REF!)+#REF!)*1.21+IF($D$5="Koncesija",-RIC63*0.21,0)</f>
        <v>#REF!</v>
      </c>
      <c r="RID114" s="632" t="e">
        <f>(IF(RID47-#REF!&lt;0,0,RID47-#REF!)+#REF!)*1.21+IF($D$5="Koncesija",-RID63*0.21,0)</f>
        <v>#REF!</v>
      </c>
      <c r="RIE114" s="632" t="e">
        <f>(IF(RIE47-#REF!&lt;0,0,RIE47-#REF!)+#REF!)*1.21+IF($D$5="Koncesija",-RIE63*0.21,0)</f>
        <v>#REF!</v>
      </c>
      <c r="RIF114" s="632" t="e">
        <f>(IF(RIF47-#REF!&lt;0,0,RIF47-#REF!)+#REF!)*1.21+IF($D$5="Koncesija",-RIF63*0.21,0)</f>
        <v>#REF!</v>
      </c>
      <c r="RIG114" s="632" t="e">
        <f>(IF(RIG47-#REF!&lt;0,0,RIG47-#REF!)+#REF!)*1.21+IF($D$5="Koncesija",-RIG63*0.21,0)</f>
        <v>#REF!</v>
      </c>
      <c r="RIH114" s="632" t="e">
        <f>(IF(RIH47-#REF!&lt;0,0,RIH47-#REF!)+#REF!)*1.21+IF($D$5="Koncesija",-RIH63*0.21,0)</f>
        <v>#REF!</v>
      </c>
      <c r="RII114" s="632" t="e">
        <f>(IF(RII47-#REF!&lt;0,0,RII47-#REF!)+#REF!)*1.21+IF($D$5="Koncesija",-RII63*0.21,0)</f>
        <v>#REF!</v>
      </c>
      <c r="RIJ114" s="632" t="e">
        <f>(IF(RIJ47-#REF!&lt;0,0,RIJ47-#REF!)+#REF!)*1.21+IF($D$5="Koncesija",-RIJ63*0.21,0)</f>
        <v>#REF!</v>
      </c>
      <c r="RIK114" s="632" t="e">
        <f>(IF(RIK47-#REF!&lt;0,0,RIK47-#REF!)+#REF!)*1.21+IF($D$5="Koncesija",-RIK63*0.21,0)</f>
        <v>#REF!</v>
      </c>
      <c r="RIL114" s="632" t="e">
        <f>(IF(RIL47-#REF!&lt;0,0,RIL47-#REF!)+#REF!)*1.21+IF($D$5="Koncesija",-RIL63*0.21,0)</f>
        <v>#REF!</v>
      </c>
      <c r="RIM114" s="632" t="e">
        <f>(IF(RIM47-#REF!&lt;0,0,RIM47-#REF!)+#REF!)*1.21+IF($D$5="Koncesija",-RIM63*0.21,0)</f>
        <v>#REF!</v>
      </c>
      <c r="RIN114" s="632" t="e">
        <f>(IF(RIN47-#REF!&lt;0,0,RIN47-#REF!)+#REF!)*1.21+IF($D$5="Koncesija",-RIN63*0.21,0)</f>
        <v>#REF!</v>
      </c>
      <c r="RIO114" s="632" t="e">
        <f>(IF(RIO47-#REF!&lt;0,0,RIO47-#REF!)+#REF!)*1.21+IF($D$5="Koncesija",-RIO63*0.21,0)</f>
        <v>#REF!</v>
      </c>
      <c r="RIP114" s="632" t="e">
        <f>(IF(RIP47-#REF!&lt;0,0,RIP47-#REF!)+#REF!)*1.21+IF($D$5="Koncesija",-RIP63*0.21,0)</f>
        <v>#REF!</v>
      </c>
      <c r="RIQ114" s="632" t="e">
        <f>(IF(RIQ47-#REF!&lt;0,0,RIQ47-#REF!)+#REF!)*1.21+IF($D$5="Koncesija",-RIQ63*0.21,0)</f>
        <v>#REF!</v>
      </c>
      <c r="RIR114" s="632" t="e">
        <f>(IF(RIR47-#REF!&lt;0,0,RIR47-#REF!)+#REF!)*1.21+IF($D$5="Koncesija",-RIR63*0.21,0)</f>
        <v>#REF!</v>
      </c>
      <c r="RIS114" s="632" t="e">
        <f>(IF(RIS47-#REF!&lt;0,0,RIS47-#REF!)+#REF!)*1.21+IF($D$5="Koncesija",-RIS63*0.21,0)</f>
        <v>#REF!</v>
      </c>
      <c r="RIT114" s="632" t="e">
        <f>(IF(RIT47-#REF!&lt;0,0,RIT47-#REF!)+#REF!)*1.21+IF($D$5="Koncesija",-RIT63*0.21,0)</f>
        <v>#REF!</v>
      </c>
      <c r="RIU114" s="632" t="e">
        <f>(IF(RIU47-#REF!&lt;0,0,RIU47-#REF!)+#REF!)*1.21+IF($D$5="Koncesija",-RIU63*0.21,0)</f>
        <v>#REF!</v>
      </c>
      <c r="RIV114" s="632" t="e">
        <f>(IF(RIV47-#REF!&lt;0,0,RIV47-#REF!)+#REF!)*1.21+IF($D$5="Koncesija",-RIV63*0.21,0)</f>
        <v>#REF!</v>
      </c>
      <c r="RIW114" s="632" t="e">
        <f>(IF(RIW47-#REF!&lt;0,0,RIW47-#REF!)+#REF!)*1.21+IF($D$5="Koncesija",-RIW63*0.21,0)</f>
        <v>#REF!</v>
      </c>
      <c r="RIX114" s="632" t="e">
        <f>(IF(RIX47-#REF!&lt;0,0,RIX47-#REF!)+#REF!)*1.21+IF($D$5="Koncesija",-RIX63*0.21,0)</f>
        <v>#REF!</v>
      </c>
      <c r="RIY114" s="632" t="e">
        <f>(IF(RIY47-#REF!&lt;0,0,RIY47-#REF!)+#REF!)*1.21+IF($D$5="Koncesija",-RIY63*0.21,0)</f>
        <v>#REF!</v>
      </c>
      <c r="RIZ114" s="632" t="e">
        <f>(IF(RIZ47-#REF!&lt;0,0,RIZ47-#REF!)+#REF!)*1.21+IF($D$5="Koncesija",-RIZ63*0.21,0)</f>
        <v>#REF!</v>
      </c>
      <c r="RJA114" s="632" t="e">
        <f>(IF(RJA47-#REF!&lt;0,0,RJA47-#REF!)+#REF!)*1.21+IF($D$5="Koncesija",-RJA63*0.21,0)</f>
        <v>#REF!</v>
      </c>
      <c r="RJB114" s="632" t="e">
        <f>(IF(RJB47-#REF!&lt;0,0,RJB47-#REF!)+#REF!)*1.21+IF($D$5="Koncesija",-RJB63*0.21,0)</f>
        <v>#REF!</v>
      </c>
      <c r="RJC114" s="632" t="e">
        <f>(IF(RJC47-#REF!&lt;0,0,RJC47-#REF!)+#REF!)*1.21+IF($D$5="Koncesija",-RJC63*0.21,0)</f>
        <v>#REF!</v>
      </c>
      <c r="RJD114" s="632" t="e">
        <f>(IF(RJD47-#REF!&lt;0,0,RJD47-#REF!)+#REF!)*1.21+IF($D$5="Koncesija",-RJD63*0.21,0)</f>
        <v>#REF!</v>
      </c>
      <c r="RJE114" s="632" t="e">
        <f>(IF(RJE47-#REF!&lt;0,0,RJE47-#REF!)+#REF!)*1.21+IF($D$5="Koncesija",-RJE63*0.21,0)</f>
        <v>#REF!</v>
      </c>
      <c r="RJF114" s="632" t="e">
        <f>(IF(RJF47-#REF!&lt;0,0,RJF47-#REF!)+#REF!)*1.21+IF($D$5="Koncesija",-RJF63*0.21,0)</f>
        <v>#REF!</v>
      </c>
      <c r="RJG114" s="632" t="e">
        <f>(IF(RJG47-#REF!&lt;0,0,RJG47-#REF!)+#REF!)*1.21+IF($D$5="Koncesija",-RJG63*0.21,0)</f>
        <v>#REF!</v>
      </c>
      <c r="RJH114" s="632" t="e">
        <f>(IF(RJH47-#REF!&lt;0,0,RJH47-#REF!)+#REF!)*1.21+IF($D$5="Koncesija",-RJH63*0.21,0)</f>
        <v>#REF!</v>
      </c>
      <c r="RJI114" s="632" t="e">
        <f>(IF(RJI47-#REF!&lt;0,0,RJI47-#REF!)+#REF!)*1.21+IF($D$5="Koncesija",-RJI63*0.21,0)</f>
        <v>#REF!</v>
      </c>
      <c r="RJJ114" s="632" t="e">
        <f>(IF(RJJ47-#REF!&lt;0,0,RJJ47-#REF!)+#REF!)*1.21+IF($D$5="Koncesija",-RJJ63*0.21,0)</f>
        <v>#REF!</v>
      </c>
      <c r="RJK114" s="632" t="e">
        <f>(IF(RJK47-#REF!&lt;0,0,RJK47-#REF!)+#REF!)*1.21+IF($D$5="Koncesija",-RJK63*0.21,0)</f>
        <v>#REF!</v>
      </c>
      <c r="RJL114" s="632" t="e">
        <f>(IF(RJL47-#REF!&lt;0,0,RJL47-#REF!)+#REF!)*1.21+IF($D$5="Koncesija",-RJL63*0.21,0)</f>
        <v>#REF!</v>
      </c>
      <c r="RJM114" s="632" t="e">
        <f>(IF(RJM47-#REF!&lt;0,0,RJM47-#REF!)+#REF!)*1.21+IF($D$5="Koncesija",-RJM63*0.21,0)</f>
        <v>#REF!</v>
      </c>
      <c r="RJN114" s="632" t="e">
        <f>(IF(RJN47-#REF!&lt;0,0,RJN47-#REF!)+#REF!)*1.21+IF($D$5="Koncesija",-RJN63*0.21,0)</f>
        <v>#REF!</v>
      </c>
      <c r="RJO114" s="632" t="e">
        <f>(IF(RJO47-#REF!&lt;0,0,RJO47-#REF!)+#REF!)*1.21+IF($D$5="Koncesija",-RJO63*0.21,0)</f>
        <v>#REF!</v>
      </c>
      <c r="RJP114" s="632" t="e">
        <f>(IF(RJP47-#REF!&lt;0,0,RJP47-#REF!)+#REF!)*1.21+IF($D$5="Koncesija",-RJP63*0.21,0)</f>
        <v>#REF!</v>
      </c>
      <c r="RJQ114" s="632" t="e">
        <f>(IF(RJQ47-#REF!&lt;0,0,RJQ47-#REF!)+#REF!)*1.21+IF($D$5="Koncesija",-RJQ63*0.21,0)</f>
        <v>#REF!</v>
      </c>
      <c r="RJR114" s="632" t="e">
        <f>(IF(RJR47-#REF!&lt;0,0,RJR47-#REF!)+#REF!)*1.21+IF($D$5="Koncesija",-RJR63*0.21,0)</f>
        <v>#REF!</v>
      </c>
      <c r="RJS114" s="632" t="e">
        <f>(IF(RJS47-#REF!&lt;0,0,RJS47-#REF!)+#REF!)*1.21+IF($D$5="Koncesija",-RJS63*0.21,0)</f>
        <v>#REF!</v>
      </c>
      <c r="RJT114" s="632" t="e">
        <f>(IF(RJT47-#REF!&lt;0,0,RJT47-#REF!)+#REF!)*1.21+IF($D$5="Koncesija",-RJT63*0.21,0)</f>
        <v>#REF!</v>
      </c>
      <c r="RJU114" s="632" t="e">
        <f>(IF(RJU47-#REF!&lt;0,0,RJU47-#REF!)+#REF!)*1.21+IF($D$5="Koncesija",-RJU63*0.21,0)</f>
        <v>#REF!</v>
      </c>
      <c r="RJV114" s="632" t="e">
        <f>(IF(RJV47-#REF!&lt;0,0,RJV47-#REF!)+#REF!)*1.21+IF($D$5="Koncesija",-RJV63*0.21,0)</f>
        <v>#REF!</v>
      </c>
      <c r="RJW114" s="632" t="e">
        <f>(IF(RJW47-#REF!&lt;0,0,RJW47-#REF!)+#REF!)*1.21+IF($D$5="Koncesija",-RJW63*0.21,0)</f>
        <v>#REF!</v>
      </c>
      <c r="RJX114" s="632" t="e">
        <f>(IF(RJX47-#REF!&lt;0,0,RJX47-#REF!)+#REF!)*1.21+IF($D$5="Koncesija",-RJX63*0.21,0)</f>
        <v>#REF!</v>
      </c>
      <c r="RJY114" s="632" t="e">
        <f>(IF(RJY47-#REF!&lt;0,0,RJY47-#REF!)+#REF!)*1.21+IF($D$5="Koncesija",-RJY63*0.21,0)</f>
        <v>#REF!</v>
      </c>
      <c r="RJZ114" s="632" t="e">
        <f>(IF(RJZ47-#REF!&lt;0,0,RJZ47-#REF!)+#REF!)*1.21+IF($D$5="Koncesija",-RJZ63*0.21,0)</f>
        <v>#REF!</v>
      </c>
      <c r="RKA114" s="632" t="e">
        <f>(IF(RKA47-#REF!&lt;0,0,RKA47-#REF!)+#REF!)*1.21+IF($D$5="Koncesija",-RKA63*0.21,0)</f>
        <v>#REF!</v>
      </c>
      <c r="RKB114" s="632" t="e">
        <f>(IF(RKB47-#REF!&lt;0,0,RKB47-#REF!)+#REF!)*1.21+IF($D$5="Koncesija",-RKB63*0.21,0)</f>
        <v>#REF!</v>
      </c>
      <c r="RKC114" s="632" t="e">
        <f>(IF(RKC47-#REF!&lt;0,0,RKC47-#REF!)+#REF!)*1.21+IF($D$5="Koncesija",-RKC63*0.21,0)</f>
        <v>#REF!</v>
      </c>
      <c r="RKD114" s="632" t="e">
        <f>(IF(RKD47-#REF!&lt;0,0,RKD47-#REF!)+#REF!)*1.21+IF($D$5="Koncesija",-RKD63*0.21,0)</f>
        <v>#REF!</v>
      </c>
      <c r="RKE114" s="632" t="e">
        <f>(IF(RKE47-#REF!&lt;0,0,RKE47-#REF!)+#REF!)*1.21+IF($D$5="Koncesija",-RKE63*0.21,0)</f>
        <v>#REF!</v>
      </c>
      <c r="RKF114" s="632" t="e">
        <f>(IF(RKF47-#REF!&lt;0,0,RKF47-#REF!)+#REF!)*1.21+IF($D$5="Koncesija",-RKF63*0.21,0)</f>
        <v>#REF!</v>
      </c>
      <c r="RKG114" s="632" t="e">
        <f>(IF(RKG47-#REF!&lt;0,0,RKG47-#REF!)+#REF!)*1.21+IF($D$5="Koncesija",-RKG63*0.21,0)</f>
        <v>#REF!</v>
      </c>
      <c r="RKH114" s="632" t="e">
        <f>(IF(RKH47-#REF!&lt;0,0,RKH47-#REF!)+#REF!)*1.21+IF($D$5="Koncesija",-RKH63*0.21,0)</f>
        <v>#REF!</v>
      </c>
      <c r="RKI114" s="632" t="e">
        <f>(IF(RKI47-#REF!&lt;0,0,RKI47-#REF!)+#REF!)*1.21+IF($D$5="Koncesija",-RKI63*0.21,0)</f>
        <v>#REF!</v>
      </c>
      <c r="RKJ114" s="632" t="e">
        <f>(IF(RKJ47-#REF!&lt;0,0,RKJ47-#REF!)+#REF!)*1.21+IF($D$5="Koncesija",-RKJ63*0.21,0)</f>
        <v>#REF!</v>
      </c>
      <c r="RKK114" s="632" t="e">
        <f>(IF(RKK47-#REF!&lt;0,0,RKK47-#REF!)+#REF!)*1.21+IF($D$5="Koncesija",-RKK63*0.21,0)</f>
        <v>#REF!</v>
      </c>
      <c r="RKL114" s="632" t="e">
        <f>(IF(RKL47-#REF!&lt;0,0,RKL47-#REF!)+#REF!)*1.21+IF($D$5="Koncesija",-RKL63*0.21,0)</f>
        <v>#REF!</v>
      </c>
      <c r="RKM114" s="632" t="e">
        <f>(IF(RKM47-#REF!&lt;0,0,RKM47-#REF!)+#REF!)*1.21+IF($D$5="Koncesija",-RKM63*0.21,0)</f>
        <v>#REF!</v>
      </c>
      <c r="RKN114" s="632" t="e">
        <f>(IF(RKN47-#REF!&lt;0,0,RKN47-#REF!)+#REF!)*1.21+IF($D$5="Koncesija",-RKN63*0.21,0)</f>
        <v>#REF!</v>
      </c>
      <c r="RKO114" s="632" t="e">
        <f>(IF(RKO47-#REF!&lt;0,0,RKO47-#REF!)+#REF!)*1.21+IF($D$5="Koncesija",-RKO63*0.21,0)</f>
        <v>#REF!</v>
      </c>
      <c r="RKP114" s="632" t="e">
        <f>(IF(RKP47-#REF!&lt;0,0,RKP47-#REF!)+#REF!)*1.21+IF($D$5="Koncesija",-RKP63*0.21,0)</f>
        <v>#REF!</v>
      </c>
      <c r="RKQ114" s="632" t="e">
        <f>(IF(RKQ47-#REF!&lt;0,0,RKQ47-#REF!)+#REF!)*1.21+IF($D$5="Koncesija",-RKQ63*0.21,0)</f>
        <v>#REF!</v>
      </c>
      <c r="RKR114" s="632" t="e">
        <f>(IF(RKR47-#REF!&lt;0,0,RKR47-#REF!)+#REF!)*1.21+IF($D$5="Koncesija",-RKR63*0.21,0)</f>
        <v>#REF!</v>
      </c>
      <c r="RKS114" s="632" t="e">
        <f>(IF(RKS47-#REF!&lt;0,0,RKS47-#REF!)+#REF!)*1.21+IF($D$5="Koncesija",-RKS63*0.21,0)</f>
        <v>#REF!</v>
      </c>
      <c r="RKT114" s="632" t="e">
        <f>(IF(RKT47-#REF!&lt;0,0,RKT47-#REF!)+#REF!)*1.21+IF($D$5="Koncesija",-RKT63*0.21,0)</f>
        <v>#REF!</v>
      </c>
      <c r="RKU114" s="632" t="e">
        <f>(IF(RKU47-#REF!&lt;0,0,RKU47-#REF!)+#REF!)*1.21+IF($D$5="Koncesija",-RKU63*0.21,0)</f>
        <v>#REF!</v>
      </c>
      <c r="RKV114" s="632" t="e">
        <f>(IF(RKV47-#REF!&lt;0,0,RKV47-#REF!)+#REF!)*1.21+IF($D$5="Koncesija",-RKV63*0.21,0)</f>
        <v>#REF!</v>
      </c>
      <c r="RKW114" s="632" t="e">
        <f>(IF(RKW47-#REF!&lt;0,0,RKW47-#REF!)+#REF!)*1.21+IF($D$5="Koncesija",-RKW63*0.21,0)</f>
        <v>#REF!</v>
      </c>
      <c r="RKX114" s="632" t="e">
        <f>(IF(RKX47-#REF!&lt;0,0,RKX47-#REF!)+#REF!)*1.21+IF($D$5="Koncesija",-RKX63*0.21,0)</f>
        <v>#REF!</v>
      </c>
      <c r="RKY114" s="632" t="e">
        <f>(IF(RKY47-#REF!&lt;0,0,RKY47-#REF!)+#REF!)*1.21+IF($D$5="Koncesija",-RKY63*0.21,0)</f>
        <v>#REF!</v>
      </c>
      <c r="RKZ114" s="632" t="e">
        <f>(IF(RKZ47-#REF!&lt;0,0,RKZ47-#REF!)+#REF!)*1.21+IF($D$5="Koncesija",-RKZ63*0.21,0)</f>
        <v>#REF!</v>
      </c>
      <c r="RLA114" s="632" t="e">
        <f>(IF(RLA47-#REF!&lt;0,0,RLA47-#REF!)+#REF!)*1.21+IF($D$5="Koncesija",-RLA63*0.21,0)</f>
        <v>#REF!</v>
      </c>
      <c r="RLB114" s="632" t="e">
        <f>(IF(RLB47-#REF!&lt;0,0,RLB47-#REF!)+#REF!)*1.21+IF($D$5="Koncesija",-RLB63*0.21,0)</f>
        <v>#REF!</v>
      </c>
      <c r="RLC114" s="632" t="e">
        <f>(IF(RLC47-#REF!&lt;0,0,RLC47-#REF!)+#REF!)*1.21+IF($D$5="Koncesija",-RLC63*0.21,0)</f>
        <v>#REF!</v>
      </c>
      <c r="RLD114" s="632" t="e">
        <f>(IF(RLD47-#REF!&lt;0,0,RLD47-#REF!)+#REF!)*1.21+IF($D$5="Koncesija",-RLD63*0.21,0)</f>
        <v>#REF!</v>
      </c>
      <c r="RLE114" s="632" t="e">
        <f>(IF(RLE47-#REF!&lt;0,0,RLE47-#REF!)+#REF!)*1.21+IF($D$5="Koncesija",-RLE63*0.21,0)</f>
        <v>#REF!</v>
      </c>
      <c r="RLF114" s="632" t="e">
        <f>(IF(RLF47-#REF!&lt;0,0,RLF47-#REF!)+#REF!)*1.21+IF($D$5="Koncesija",-RLF63*0.21,0)</f>
        <v>#REF!</v>
      </c>
      <c r="RLG114" s="632" t="e">
        <f>(IF(RLG47-#REF!&lt;0,0,RLG47-#REF!)+#REF!)*1.21+IF($D$5="Koncesija",-RLG63*0.21,0)</f>
        <v>#REF!</v>
      </c>
      <c r="RLH114" s="632" t="e">
        <f>(IF(RLH47-#REF!&lt;0,0,RLH47-#REF!)+#REF!)*1.21+IF($D$5="Koncesija",-RLH63*0.21,0)</f>
        <v>#REF!</v>
      </c>
      <c r="RLI114" s="632" t="e">
        <f>(IF(RLI47-#REF!&lt;0,0,RLI47-#REF!)+#REF!)*1.21+IF($D$5="Koncesija",-RLI63*0.21,0)</f>
        <v>#REF!</v>
      </c>
      <c r="RLJ114" s="632" t="e">
        <f>(IF(RLJ47-#REF!&lt;0,0,RLJ47-#REF!)+#REF!)*1.21+IF($D$5="Koncesija",-RLJ63*0.21,0)</f>
        <v>#REF!</v>
      </c>
      <c r="RLK114" s="632" t="e">
        <f>(IF(RLK47-#REF!&lt;0,0,RLK47-#REF!)+#REF!)*1.21+IF($D$5="Koncesija",-RLK63*0.21,0)</f>
        <v>#REF!</v>
      </c>
      <c r="RLL114" s="632" t="e">
        <f>(IF(RLL47-#REF!&lt;0,0,RLL47-#REF!)+#REF!)*1.21+IF($D$5="Koncesija",-RLL63*0.21,0)</f>
        <v>#REF!</v>
      </c>
      <c r="RLM114" s="632" t="e">
        <f>(IF(RLM47-#REF!&lt;0,0,RLM47-#REF!)+#REF!)*1.21+IF($D$5="Koncesija",-RLM63*0.21,0)</f>
        <v>#REF!</v>
      </c>
      <c r="RLN114" s="632" t="e">
        <f>(IF(RLN47-#REF!&lt;0,0,RLN47-#REF!)+#REF!)*1.21+IF($D$5="Koncesija",-RLN63*0.21,0)</f>
        <v>#REF!</v>
      </c>
      <c r="RLO114" s="632" t="e">
        <f>(IF(RLO47-#REF!&lt;0,0,RLO47-#REF!)+#REF!)*1.21+IF($D$5="Koncesija",-RLO63*0.21,0)</f>
        <v>#REF!</v>
      </c>
      <c r="RLP114" s="632" t="e">
        <f>(IF(RLP47-#REF!&lt;0,0,RLP47-#REF!)+#REF!)*1.21+IF($D$5="Koncesija",-RLP63*0.21,0)</f>
        <v>#REF!</v>
      </c>
      <c r="RLQ114" s="632" t="e">
        <f>(IF(RLQ47-#REF!&lt;0,0,RLQ47-#REF!)+#REF!)*1.21+IF($D$5="Koncesija",-RLQ63*0.21,0)</f>
        <v>#REF!</v>
      </c>
      <c r="RLR114" s="632" t="e">
        <f>(IF(RLR47-#REF!&lt;0,0,RLR47-#REF!)+#REF!)*1.21+IF($D$5="Koncesija",-RLR63*0.21,0)</f>
        <v>#REF!</v>
      </c>
      <c r="RLS114" s="632" t="e">
        <f>(IF(RLS47-#REF!&lt;0,0,RLS47-#REF!)+#REF!)*1.21+IF($D$5="Koncesija",-RLS63*0.21,0)</f>
        <v>#REF!</v>
      </c>
      <c r="RLT114" s="632" t="e">
        <f>(IF(RLT47-#REF!&lt;0,0,RLT47-#REF!)+#REF!)*1.21+IF($D$5="Koncesija",-RLT63*0.21,0)</f>
        <v>#REF!</v>
      </c>
      <c r="RLU114" s="632" t="e">
        <f>(IF(RLU47-#REF!&lt;0,0,RLU47-#REF!)+#REF!)*1.21+IF($D$5="Koncesija",-RLU63*0.21,0)</f>
        <v>#REF!</v>
      </c>
      <c r="RLV114" s="632" t="e">
        <f>(IF(RLV47-#REF!&lt;0,0,RLV47-#REF!)+#REF!)*1.21+IF($D$5="Koncesija",-RLV63*0.21,0)</f>
        <v>#REF!</v>
      </c>
      <c r="RLW114" s="632" t="e">
        <f>(IF(RLW47-#REF!&lt;0,0,RLW47-#REF!)+#REF!)*1.21+IF($D$5="Koncesija",-RLW63*0.21,0)</f>
        <v>#REF!</v>
      </c>
      <c r="RLX114" s="632" t="e">
        <f>(IF(RLX47-#REF!&lt;0,0,RLX47-#REF!)+#REF!)*1.21+IF($D$5="Koncesija",-RLX63*0.21,0)</f>
        <v>#REF!</v>
      </c>
      <c r="RLY114" s="632" t="e">
        <f>(IF(RLY47-#REF!&lt;0,0,RLY47-#REF!)+#REF!)*1.21+IF($D$5="Koncesija",-RLY63*0.21,0)</f>
        <v>#REF!</v>
      </c>
      <c r="RLZ114" s="632" t="e">
        <f>(IF(RLZ47-#REF!&lt;0,0,RLZ47-#REF!)+#REF!)*1.21+IF($D$5="Koncesija",-RLZ63*0.21,0)</f>
        <v>#REF!</v>
      </c>
      <c r="RMA114" s="632" t="e">
        <f>(IF(RMA47-#REF!&lt;0,0,RMA47-#REF!)+#REF!)*1.21+IF($D$5="Koncesija",-RMA63*0.21,0)</f>
        <v>#REF!</v>
      </c>
      <c r="RMB114" s="632" t="e">
        <f>(IF(RMB47-#REF!&lt;0,0,RMB47-#REF!)+#REF!)*1.21+IF($D$5="Koncesija",-RMB63*0.21,0)</f>
        <v>#REF!</v>
      </c>
      <c r="RMC114" s="632" t="e">
        <f>(IF(RMC47-#REF!&lt;0,0,RMC47-#REF!)+#REF!)*1.21+IF($D$5="Koncesija",-RMC63*0.21,0)</f>
        <v>#REF!</v>
      </c>
      <c r="RMD114" s="632" t="e">
        <f>(IF(RMD47-#REF!&lt;0,0,RMD47-#REF!)+#REF!)*1.21+IF($D$5="Koncesija",-RMD63*0.21,0)</f>
        <v>#REF!</v>
      </c>
      <c r="RME114" s="632" t="e">
        <f>(IF(RME47-#REF!&lt;0,0,RME47-#REF!)+#REF!)*1.21+IF($D$5="Koncesija",-RME63*0.21,0)</f>
        <v>#REF!</v>
      </c>
      <c r="RMF114" s="632" t="e">
        <f>(IF(RMF47-#REF!&lt;0,0,RMF47-#REF!)+#REF!)*1.21+IF($D$5="Koncesija",-RMF63*0.21,0)</f>
        <v>#REF!</v>
      </c>
      <c r="RMG114" s="632" t="e">
        <f>(IF(RMG47-#REF!&lt;0,0,RMG47-#REF!)+#REF!)*1.21+IF($D$5="Koncesija",-RMG63*0.21,0)</f>
        <v>#REF!</v>
      </c>
      <c r="RMH114" s="632" t="e">
        <f>(IF(RMH47-#REF!&lt;0,0,RMH47-#REF!)+#REF!)*1.21+IF($D$5="Koncesija",-RMH63*0.21,0)</f>
        <v>#REF!</v>
      </c>
      <c r="RMI114" s="632" t="e">
        <f>(IF(RMI47-#REF!&lt;0,0,RMI47-#REF!)+#REF!)*1.21+IF($D$5="Koncesija",-RMI63*0.21,0)</f>
        <v>#REF!</v>
      </c>
      <c r="RMJ114" s="632" t="e">
        <f>(IF(RMJ47-#REF!&lt;0,0,RMJ47-#REF!)+#REF!)*1.21+IF($D$5="Koncesija",-RMJ63*0.21,0)</f>
        <v>#REF!</v>
      </c>
      <c r="RMK114" s="632" t="e">
        <f>(IF(RMK47-#REF!&lt;0,0,RMK47-#REF!)+#REF!)*1.21+IF($D$5="Koncesija",-RMK63*0.21,0)</f>
        <v>#REF!</v>
      </c>
      <c r="RML114" s="632" t="e">
        <f>(IF(RML47-#REF!&lt;0,0,RML47-#REF!)+#REF!)*1.21+IF($D$5="Koncesija",-RML63*0.21,0)</f>
        <v>#REF!</v>
      </c>
      <c r="RMM114" s="632" t="e">
        <f>(IF(RMM47-#REF!&lt;0,0,RMM47-#REF!)+#REF!)*1.21+IF($D$5="Koncesija",-RMM63*0.21,0)</f>
        <v>#REF!</v>
      </c>
      <c r="RMN114" s="632" t="e">
        <f>(IF(RMN47-#REF!&lt;0,0,RMN47-#REF!)+#REF!)*1.21+IF($D$5="Koncesija",-RMN63*0.21,0)</f>
        <v>#REF!</v>
      </c>
      <c r="RMO114" s="632" t="e">
        <f>(IF(RMO47-#REF!&lt;0,0,RMO47-#REF!)+#REF!)*1.21+IF($D$5="Koncesija",-RMO63*0.21,0)</f>
        <v>#REF!</v>
      </c>
      <c r="RMP114" s="632" t="e">
        <f>(IF(RMP47-#REF!&lt;0,0,RMP47-#REF!)+#REF!)*1.21+IF($D$5="Koncesija",-RMP63*0.21,0)</f>
        <v>#REF!</v>
      </c>
      <c r="RMQ114" s="632" t="e">
        <f>(IF(RMQ47-#REF!&lt;0,0,RMQ47-#REF!)+#REF!)*1.21+IF($D$5="Koncesija",-RMQ63*0.21,0)</f>
        <v>#REF!</v>
      </c>
      <c r="RMR114" s="632" t="e">
        <f>(IF(RMR47-#REF!&lt;0,0,RMR47-#REF!)+#REF!)*1.21+IF($D$5="Koncesija",-RMR63*0.21,0)</f>
        <v>#REF!</v>
      </c>
      <c r="RMS114" s="632" t="e">
        <f>(IF(RMS47-#REF!&lt;0,0,RMS47-#REF!)+#REF!)*1.21+IF($D$5="Koncesija",-RMS63*0.21,0)</f>
        <v>#REF!</v>
      </c>
      <c r="RMT114" s="632" t="e">
        <f>(IF(RMT47-#REF!&lt;0,0,RMT47-#REF!)+#REF!)*1.21+IF($D$5="Koncesija",-RMT63*0.21,0)</f>
        <v>#REF!</v>
      </c>
      <c r="RMU114" s="632" t="e">
        <f>(IF(RMU47-#REF!&lt;0,0,RMU47-#REF!)+#REF!)*1.21+IF($D$5="Koncesija",-RMU63*0.21,0)</f>
        <v>#REF!</v>
      </c>
      <c r="RMV114" s="632" t="e">
        <f>(IF(RMV47-#REF!&lt;0,0,RMV47-#REF!)+#REF!)*1.21+IF($D$5="Koncesija",-RMV63*0.21,0)</f>
        <v>#REF!</v>
      </c>
      <c r="RMW114" s="632" t="e">
        <f>(IF(RMW47-#REF!&lt;0,0,RMW47-#REF!)+#REF!)*1.21+IF($D$5="Koncesija",-RMW63*0.21,0)</f>
        <v>#REF!</v>
      </c>
      <c r="RMX114" s="632" t="e">
        <f>(IF(RMX47-#REF!&lt;0,0,RMX47-#REF!)+#REF!)*1.21+IF($D$5="Koncesija",-RMX63*0.21,0)</f>
        <v>#REF!</v>
      </c>
      <c r="RMY114" s="632" t="e">
        <f>(IF(RMY47-#REF!&lt;0,0,RMY47-#REF!)+#REF!)*1.21+IF($D$5="Koncesija",-RMY63*0.21,0)</f>
        <v>#REF!</v>
      </c>
      <c r="RMZ114" s="632" t="e">
        <f>(IF(RMZ47-#REF!&lt;0,0,RMZ47-#REF!)+#REF!)*1.21+IF($D$5="Koncesija",-RMZ63*0.21,0)</f>
        <v>#REF!</v>
      </c>
      <c r="RNA114" s="632" t="e">
        <f>(IF(RNA47-#REF!&lt;0,0,RNA47-#REF!)+#REF!)*1.21+IF($D$5="Koncesija",-RNA63*0.21,0)</f>
        <v>#REF!</v>
      </c>
      <c r="RNB114" s="632" t="e">
        <f>(IF(RNB47-#REF!&lt;0,0,RNB47-#REF!)+#REF!)*1.21+IF($D$5="Koncesija",-RNB63*0.21,0)</f>
        <v>#REF!</v>
      </c>
      <c r="RNC114" s="632" t="e">
        <f>(IF(RNC47-#REF!&lt;0,0,RNC47-#REF!)+#REF!)*1.21+IF($D$5="Koncesija",-RNC63*0.21,0)</f>
        <v>#REF!</v>
      </c>
      <c r="RND114" s="632" t="e">
        <f>(IF(RND47-#REF!&lt;0,0,RND47-#REF!)+#REF!)*1.21+IF($D$5="Koncesija",-RND63*0.21,0)</f>
        <v>#REF!</v>
      </c>
      <c r="RNE114" s="632" t="e">
        <f>(IF(RNE47-#REF!&lt;0,0,RNE47-#REF!)+#REF!)*1.21+IF($D$5="Koncesija",-RNE63*0.21,0)</f>
        <v>#REF!</v>
      </c>
      <c r="RNF114" s="632" t="e">
        <f>(IF(RNF47-#REF!&lt;0,0,RNF47-#REF!)+#REF!)*1.21+IF($D$5="Koncesija",-RNF63*0.21,0)</f>
        <v>#REF!</v>
      </c>
      <c r="RNG114" s="632" t="e">
        <f>(IF(RNG47-#REF!&lt;0,0,RNG47-#REF!)+#REF!)*1.21+IF($D$5="Koncesija",-RNG63*0.21,0)</f>
        <v>#REF!</v>
      </c>
      <c r="RNH114" s="632" t="e">
        <f>(IF(RNH47-#REF!&lt;0,0,RNH47-#REF!)+#REF!)*1.21+IF($D$5="Koncesija",-RNH63*0.21,0)</f>
        <v>#REF!</v>
      </c>
      <c r="RNI114" s="632" t="e">
        <f>(IF(RNI47-#REF!&lt;0,0,RNI47-#REF!)+#REF!)*1.21+IF($D$5="Koncesija",-RNI63*0.21,0)</f>
        <v>#REF!</v>
      </c>
      <c r="RNJ114" s="632" t="e">
        <f>(IF(RNJ47-#REF!&lt;0,0,RNJ47-#REF!)+#REF!)*1.21+IF($D$5="Koncesija",-RNJ63*0.21,0)</f>
        <v>#REF!</v>
      </c>
      <c r="RNK114" s="632" t="e">
        <f>(IF(RNK47-#REF!&lt;0,0,RNK47-#REF!)+#REF!)*1.21+IF($D$5="Koncesija",-RNK63*0.21,0)</f>
        <v>#REF!</v>
      </c>
      <c r="RNL114" s="632" t="e">
        <f>(IF(RNL47-#REF!&lt;0,0,RNL47-#REF!)+#REF!)*1.21+IF($D$5="Koncesija",-RNL63*0.21,0)</f>
        <v>#REF!</v>
      </c>
      <c r="RNM114" s="632" t="e">
        <f>(IF(RNM47-#REF!&lt;0,0,RNM47-#REF!)+#REF!)*1.21+IF($D$5="Koncesija",-RNM63*0.21,0)</f>
        <v>#REF!</v>
      </c>
      <c r="RNN114" s="632" t="e">
        <f>(IF(RNN47-#REF!&lt;0,0,RNN47-#REF!)+#REF!)*1.21+IF($D$5="Koncesija",-RNN63*0.21,0)</f>
        <v>#REF!</v>
      </c>
      <c r="RNO114" s="632" t="e">
        <f>(IF(RNO47-#REF!&lt;0,0,RNO47-#REF!)+#REF!)*1.21+IF($D$5="Koncesija",-RNO63*0.21,0)</f>
        <v>#REF!</v>
      </c>
      <c r="RNP114" s="632" t="e">
        <f>(IF(RNP47-#REF!&lt;0,0,RNP47-#REF!)+#REF!)*1.21+IF($D$5="Koncesija",-RNP63*0.21,0)</f>
        <v>#REF!</v>
      </c>
      <c r="RNQ114" s="632" t="e">
        <f>(IF(RNQ47-#REF!&lt;0,0,RNQ47-#REF!)+#REF!)*1.21+IF($D$5="Koncesija",-RNQ63*0.21,0)</f>
        <v>#REF!</v>
      </c>
      <c r="RNR114" s="632" t="e">
        <f>(IF(RNR47-#REF!&lt;0,0,RNR47-#REF!)+#REF!)*1.21+IF($D$5="Koncesija",-RNR63*0.21,0)</f>
        <v>#REF!</v>
      </c>
      <c r="RNS114" s="632" t="e">
        <f>(IF(RNS47-#REF!&lt;0,0,RNS47-#REF!)+#REF!)*1.21+IF($D$5="Koncesija",-RNS63*0.21,0)</f>
        <v>#REF!</v>
      </c>
      <c r="RNT114" s="632" t="e">
        <f>(IF(RNT47-#REF!&lt;0,0,RNT47-#REF!)+#REF!)*1.21+IF($D$5="Koncesija",-RNT63*0.21,0)</f>
        <v>#REF!</v>
      </c>
      <c r="RNU114" s="632" t="e">
        <f>(IF(RNU47-#REF!&lt;0,0,RNU47-#REF!)+#REF!)*1.21+IF($D$5="Koncesija",-RNU63*0.21,0)</f>
        <v>#REF!</v>
      </c>
      <c r="RNV114" s="632" t="e">
        <f>(IF(RNV47-#REF!&lt;0,0,RNV47-#REF!)+#REF!)*1.21+IF($D$5="Koncesija",-RNV63*0.21,0)</f>
        <v>#REF!</v>
      </c>
      <c r="RNW114" s="632" t="e">
        <f>(IF(RNW47-#REF!&lt;0,0,RNW47-#REF!)+#REF!)*1.21+IF($D$5="Koncesija",-RNW63*0.21,0)</f>
        <v>#REF!</v>
      </c>
      <c r="RNX114" s="632" t="e">
        <f>(IF(RNX47-#REF!&lt;0,0,RNX47-#REF!)+#REF!)*1.21+IF($D$5="Koncesija",-RNX63*0.21,0)</f>
        <v>#REF!</v>
      </c>
      <c r="RNY114" s="632" t="e">
        <f>(IF(RNY47-#REF!&lt;0,0,RNY47-#REF!)+#REF!)*1.21+IF($D$5="Koncesija",-RNY63*0.21,0)</f>
        <v>#REF!</v>
      </c>
      <c r="RNZ114" s="632" t="e">
        <f>(IF(RNZ47-#REF!&lt;0,0,RNZ47-#REF!)+#REF!)*1.21+IF($D$5="Koncesija",-RNZ63*0.21,0)</f>
        <v>#REF!</v>
      </c>
      <c r="ROA114" s="632" t="e">
        <f>(IF(ROA47-#REF!&lt;0,0,ROA47-#REF!)+#REF!)*1.21+IF($D$5="Koncesija",-ROA63*0.21,0)</f>
        <v>#REF!</v>
      </c>
      <c r="ROB114" s="632" t="e">
        <f>(IF(ROB47-#REF!&lt;0,0,ROB47-#REF!)+#REF!)*1.21+IF($D$5="Koncesija",-ROB63*0.21,0)</f>
        <v>#REF!</v>
      </c>
      <c r="ROC114" s="632" t="e">
        <f>(IF(ROC47-#REF!&lt;0,0,ROC47-#REF!)+#REF!)*1.21+IF($D$5="Koncesija",-ROC63*0.21,0)</f>
        <v>#REF!</v>
      </c>
      <c r="ROD114" s="632" t="e">
        <f>(IF(ROD47-#REF!&lt;0,0,ROD47-#REF!)+#REF!)*1.21+IF($D$5="Koncesija",-ROD63*0.21,0)</f>
        <v>#REF!</v>
      </c>
      <c r="ROE114" s="632" t="e">
        <f>(IF(ROE47-#REF!&lt;0,0,ROE47-#REF!)+#REF!)*1.21+IF($D$5="Koncesija",-ROE63*0.21,0)</f>
        <v>#REF!</v>
      </c>
      <c r="ROF114" s="632" t="e">
        <f>(IF(ROF47-#REF!&lt;0,0,ROF47-#REF!)+#REF!)*1.21+IF($D$5="Koncesija",-ROF63*0.21,0)</f>
        <v>#REF!</v>
      </c>
      <c r="ROG114" s="632" t="e">
        <f>(IF(ROG47-#REF!&lt;0,0,ROG47-#REF!)+#REF!)*1.21+IF($D$5="Koncesija",-ROG63*0.21,0)</f>
        <v>#REF!</v>
      </c>
      <c r="ROH114" s="632" t="e">
        <f>(IF(ROH47-#REF!&lt;0,0,ROH47-#REF!)+#REF!)*1.21+IF($D$5="Koncesija",-ROH63*0.21,0)</f>
        <v>#REF!</v>
      </c>
      <c r="ROI114" s="632" t="e">
        <f>(IF(ROI47-#REF!&lt;0,0,ROI47-#REF!)+#REF!)*1.21+IF($D$5="Koncesija",-ROI63*0.21,0)</f>
        <v>#REF!</v>
      </c>
      <c r="ROJ114" s="632" t="e">
        <f>(IF(ROJ47-#REF!&lt;0,0,ROJ47-#REF!)+#REF!)*1.21+IF($D$5="Koncesija",-ROJ63*0.21,0)</f>
        <v>#REF!</v>
      </c>
      <c r="ROK114" s="632" t="e">
        <f>(IF(ROK47-#REF!&lt;0,0,ROK47-#REF!)+#REF!)*1.21+IF($D$5="Koncesija",-ROK63*0.21,0)</f>
        <v>#REF!</v>
      </c>
      <c r="ROL114" s="632" t="e">
        <f>(IF(ROL47-#REF!&lt;0,0,ROL47-#REF!)+#REF!)*1.21+IF($D$5="Koncesija",-ROL63*0.21,0)</f>
        <v>#REF!</v>
      </c>
      <c r="ROM114" s="632" t="e">
        <f>(IF(ROM47-#REF!&lt;0,0,ROM47-#REF!)+#REF!)*1.21+IF($D$5="Koncesija",-ROM63*0.21,0)</f>
        <v>#REF!</v>
      </c>
      <c r="RON114" s="632" t="e">
        <f>(IF(RON47-#REF!&lt;0,0,RON47-#REF!)+#REF!)*1.21+IF($D$5="Koncesija",-RON63*0.21,0)</f>
        <v>#REF!</v>
      </c>
      <c r="ROO114" s="632" t="e">
        <f>(IF(ROO47-#REF!&lt;0,0,ROO47-#REF!)+#REF!)*1.21+IF($D$5="Koncesija",-ROO63*0.21,0)</f>
        <v>#REF!</v>
      </c>
      <c r="ROP114" s="632" t="e">
        <f>(IF(ROP47-#REF!&lt;0,0,ROP47-#REF!)+#REF!)*1.21+IF($D$5="Koncesija",-ROP63*0.21,0)</f>
        <v>#REF!</v>
      </c>
      <c r="ROQ114" s="632" t="e">
        <f>(IF(ROQ47-#REF!&lt;0,0,ROQ47-#REF!)+#REF!)*1.21+IF($D$5="Koncesija",-ROQ63*0.21,0)</f>
        <v>#REF!</v>
      </c>
      <c r="ROR114" s="632" t="e">
        <f>(IF(ROR47-#REF!&lt;0,0,ROR47-#REF!)+#REF!)*1.21+IF($D$5="Koncesija",-ROR63*0.21,0)</f>
        <v>#REF!</v>
      </c>
      <c r="ROS114" s="632" t="e">
        <f>(IF(ROS47-#REF!&lt;0,0,ROS47-#REF!)+#REF!)*1.21+IF($D$5="Koncesija",-ROS63*0.21,0)</f>
        <v>#REF!</v>
      </c>
      <c r="ROT114" s="632" t="e">
        <f>(IF(ROT47-#REF!&lt;0,0,ROT47-#REF!)+#REF!)*1.21+IF($D$5="Koncesija",-ROT63*0.21,0)</f>
        <v>#REF!</v>
      </c>
      <c r="ROU114" s="632" t="e">
        <f>(IF(ROU47-#REF!&lt;0,0,ROU47-#REF!)+#REF!)*1.21+IF($D$5="Koncesija",-ROU63*0.21,0)</f>
        <v>#REF!</v>
      </c>
      <c r="ROV114" s="632" t="e">
        <f>(IF(ROV47-#REF!&lt;0,0,ROV47-#REF!)+#REF!)*1.21+IF($D$5="Koncesija",-ROV63*0.21,0)</f>
        <v>#REF!</v>
      </c>
      <c r="ROW114" s="632" t="e">
        <f>(IF(ROW47-#REF!&lt;0,0,ROW47-#REF!)+#REF!)*1.21+IF($D$5="Koncesija",-ROW63*0.21,0)</f>
        <v>#REF!</v>
      </c>
      <c r="ROX114" s="632" t="e">
        <f>(IF(ROX47-#REF!&lt;0,0,ROX47-#REF!)+#REF!)*1.21+IF($D$5="Koncesija",-ROX63*0.21,0)</f>
        <v>#REF!</v>
      </c>
      <c r="ROY114" s="632" t="e">
        <f>(IF(ROY47-#REF!&lt;0,0,ROY47-#REF!)+#REF!)*1.21+IF($D$5="Koncesija",-ROY63*0.21,0)</f>
        <v>#REF!</v>
      </c>
      <c r="ROZ114" s="632" t="e">
        <f>(IF(ROZ47-#REF!&lt;0,0,ROZ47-#REF!)+#REF!)*1.21+IF($D$5="Koncesija",-ROZ63*0.21,0)</f>
        <v>#REF!</v>
      </c>
      <c r="RPA114" s="632" t="e">
        <f>(IF(RPA47-#REF!&lt;0,0,RPA47-#REF!)+#REF!)*1.21+IF($D$5="Koncesija",-RPA63*0.21,0)</f>
        <v>#REF!</v>
      </c>
      <c r="RPB114" s="632" t="e">
        <f>(IF(RPB47-#REF!&lt;0,0,RPB47-#REF!)+#REF!)*1.21+IF($D$5="Koncesija",-RPB63*0.21,0)</f>
        <v>#REF!</v>
      </c>
      <c r="RPC114" s="632" t="e">
        <f>(IF(RPC47-#REF!&lt;0,0,RPC47-#REF!)+#REF!)*1.21+IF($D$5="Koncesija",-RPC63*0.21,0)</f>
        <v>#REF!</v>
      </c>
      <c r="RPD114" s="632" t="e">
        <f>(IF(RPD47-#REF!&lt;0,0,RPD47-#REF!)+#REF!)*1.21+IF($D$5="Koncesija",-RPD63*0.21,0)</f>
        <v>#REF!</v>
      </c>
      <c r="RPE114" s="632" t="e">
        <f>(IF(RPE47-#REF!&lt;0,0,RPE47-#REF!)+#REF!)*1.21+IF($D$5="Koncesija",-RPE63*0.21,0)</f>
        <v>#REF!</v>
      </c>
      <c r="RPF114" s="632" t="e">
        <f>(IF(RPF47-#REF!&lt;0,0,RPF47-#REF!)+#REF!)*1.21+IF($D$5="Koncesija",-RPF63*0.21,0)</f>
        <v>#REF!</v>
      </c>
      <c r="RPG114" s="632" t="e">
        <f>(IF(RPG47-#REF!&lt;0,0,RPG47-#REF!)+#REF!)*1.21+IF($D$5="Koncesija",-RPG63*0.21,0)</f>
        <v>#REF!</v>
      </c>
      <c r="RPH114" s="632" t="e">
        <f>(IF(RPH47-#REF!&lt;0,0,RPH47-#REF!)+#REF!)*1.21+IF($D$5="Koncesija",-RPH63*0.21,0)</f>
        <v>#REF!</v>
      </c>
      <c r="RPI114" s="632" t="e">
        <f>(IF(RPI47-#REF!&lt;0,0,RPI47-#REF!)+#REF!)*1.21+IF($D$5="Koncesija",-RPI63*0.21,0)</f>
        <v>#REF!</v>
      </c>
      <c r="RPJ114" s="632" t="e">
        <f>(IF(RPJ47-#REF!&lt;0,0,RPJ47-#REF!)+#REF!)*1.21+IF($D$5="Koncesija",-RPJ63*0.21,0)</f>
        <v>#REF!</v>
      </c>
      <c r="RPK114" s="632" t="e">
        <f>(IF(RPK47-#REF!&lt;0,0,RPK47-#REF!)+#REF!)*1.21+IF($D$5="Koncesija",-RPK63*0.21,0)</f>
        <v>#REF!</v>
      </c>
      <c r="RPL114" s="632" t="e">
        <f>(IF(RPL47-#REF!&lt;0,0,RPL47-#REF!)+#REF!)*1.21+IF($D$5="Koncesija",-RPL63*0.21,0)</f>
        <v>#REF!</v>
      </c>
      <c r="RPM114" s="632" t="e">
        <f>(IF(RPM47-#REF!&lt;0,0,RPM47-#REF!)+#REF!)*1.21+IF($D$5="Koncesija",-RPM63*0.21,0)</f>
        <v>#REF!</v>
      </c>
      <c r="RPN114" s="632" t="e">
        <f>(IF(RPN47-#REF!&lt;0,0,RPN47-#REF!)+#REF!)*1.21+IF($D$5="Koncesija",-RPN63*0.21,0)</f>
        <v>#REF!</v>
      </c>
      <c r="RPO114" s="632" t="e">
        <f>(IF(RPO47-#REF!&lt;0,0,RPO47-#REF!)+#REF!)*1.21+IF($D$5="Koncesija",-RPO63*0.21,0)</f>
        <v>#REF!</v>
      </c>
      <c r="RPP114" s="632" t="e">
        <f>(IF(RPP47-#REF!&lt;0,0,RPP47-#REF!)+#REF!)*1.21+IF($D$5="Koncesija",-RPP63*0.21,0)</f>
        <v>#REF!</v>
      </c>
      <c r="RPQ114" s="632" t="e">
        <f>(IF(RPQ47-#REF!&lt;0,0,RPQ47-#REF!)+#REF!)*1.21+IF($D$5="Koncesija",-RPQ63*0.21,0)</f>
        <v>#REF!</v>
      </c>
      <c r="RPR114" s="632" t="e">
        <f>(IF(RPR47-#REF!&lt;0,0,RPR47-#REF!)+#REF!)*1.21+IF($D$5="Koncesija",-RPR63*0.21,0)</f>
        <v>#REF!</v>
      </c>
      <c r="RPS114" s="632" t="e">
        <f>(IF(RPS47-#REF!&lt;0,0,RPS47-#REF!)+#REF!)*1.21+IF($D$5="Koncesija",-RPS63*0.21,0)</f>
        <v>#REF!</v>
      </c>
      <c r="RPT114" s="632" t="e">
        <f>(IF(RPT47-#REF!&lt;0,0,RPT47-#REF!)+#REF!)*1.21+IF($D$5="Koncesija",-RPT63*0.21,0)</f>
        <v>#REF!</v>
      </c>
      <c r="RPU114" s="632" t="e">
        <f>(IF(RPU47-#REF!&lt;0,0,RPU47-#REF!)+#REF!)*1.21+IF($D$5="Koncesija",-RPU63*0.21,0)</f>
        <v>#REF!</v>
      </c>
      <c r="RPV114" s="632" t="e">
        <f>(IF(RPV47-#REF!&lt;0,0,RPV47-#REF!)+#REF!)*1.21+IF($D$5="Koncesija",-RPV63*0.21,0)</f>
        <v>#REF!</v>
      </c>
      <c r="RPW114" s="632" t="e">
        <f>(IF(RPW47-#REF!&lt;0,0,RPW47-#REF!)+#REF!)*1.21+IF($D$5="Koncesija",-RPW63*0.21,0)</f>
        <v>#REF!</v>
      </c>
      <c r="RPX114" s="632" t="e">
        <f>(IF(RPX47-#REF!&lt;0,0,RPX47-#REF!)+#REF!)*1.21+IF($D$5="Koncesija",-RPX63*0.21,0)</f>
        <v>#REF!</v>
      </c>
      <c r="RPY114" s="632" t="e">
        <f>(IF(RPY47-#REF!&lt;0,0,RPY47-#REF!)+#REF!)*1.21+IF($D$5="Koncesija",-RPY63*0.21,0)</f>
        <v>#REF!</v>
      </c>
      <c r="RPZ114" s="632" t="e">
        <f>(IF(RPZ47-#REF!&lt;0,0,RPZ47-#REF!)+#REF!)*1.21+IF($D$5="Koncesija",-RPZ63*0.21,0)</f>
        <v>#REF!</v>
      </c>
      <c r="RQA114" s="632" t="e">
        <f>(IF(RQA47-#REF!&lt;0,0,RQA47-#REF!)+#REF!)*1.21+IF($D$5="Koncesija",-RQA63*0.21,0)</f>
        <v>#REF!</v>
      </c>
      <c r="RQB114" s="632" t="e">
        <f>(IF(RQB47-#REF!&lt;0,0,RQB47-#REF!)+#REF!)*1.21+IF($D$5="Koncesija",-RQB63*0.21,0)</f>
        <v>#REF!</v>
      </c>
      <c r="RQC114" s="632" t="e">
        <f>(IF(RQC47-#REF!&lt;0,0,RQC47-#REF!)+#REF!)*1.21+IF($D$5="Koncesija",-RQC63*0.21,0)</f>
        <v>#REF!</v>
      </c>
      <c r="RQD114" s="632" t="e">
        <f>(IF(RQD47-#REF!&lt;0,0,RQD47-#REF!)+#REF!)*1.21+IF($D$5="Koncesija",-RQD63*0.21,0)</f>
        <v>#REF!</v>
      </c>
      <c r="RQE114" s="632" t="e">
        <f>(IF(RQE47-#REF!&lt;0,0,RQE47-#REF!)+#REF!)*1.21+IF($D$5="Koncesija",-RQE63*0.21,0)</f>
        <v>#REF!</v>
      </c>
      <c r="RQF114" s="632" t="e">
        <f>(IF(RQF47-#REF!&lt;0,0,RQF47-#REF!)+#REF!)*1.21+IF($D$5="Koncesija",-RQF63*0.21,0)</f>
        <v>#REF!</v>
      </c>
      <c r="RQG114" s="632" t="e">
        <f>(IF(RQG47-#REF!&lt;0,0,RQG47-#REF!)+#REF!)*1.21+IF($D$5="Koncesija",-RQG63*0.21,0)</f>
        <v>#REF!</v>
      </c>
      <c r="RQH114" s="632" t="e">
        <f>(IF(RQH47-#REF!&lt;0,0,RQH47-#REF!)+#REF!)*1.21+IF($D$5="Koncesija",-RQH63*0.21,0)</f>
        <v>#REF!</v>
      </c>
      <c r="RQI114" s="632" t="e">
        <f>(IF(RQI47-#REF!&lt;0,0,RQI47-#REF!)+#REF!)*1.21+IF($D$5="Koncesija",-RQI63*0.21,0)</f>
        <v>#REF!</v>
      </c>
      <c r="RQJ114" s="632" t="e">
        <f>(IF(RQJ47-#REF!&lt;0,0,RQJ47-#REF!)+#REF!)*1.21+IF($D$5="Koncesija",-RQJ63*0.21,0)</f>
        <v>#REF!</v>
      </c>
      <c r="RQK114" s="632" t="e">
        <f>(IF(RQK47-#REF!&lt;0,0,RQK47-#REF!)+#REF!)*1.21+IF($D$5="Koncesija",-RQK63*0.21,0)</f>
        <v>#REF!</v>
      </c>
      <c r="RQL114" s="632" t="e">
        <f>(IF(RQL47-#REF!&lt;0,0,RQL47-#REF!)+#REF!)*1.21+IF($D$5="Koncesija",-RQL63*0.21,0)</f>
        <v>#REF!</v>
      </c>
      <c r="RQM114" s="632" t="e">
        <f>(IF(RQM47-#REF!&lt;0,0,RQM47-#REF!)+#REF!)*1.21+IF($D$5="Koncesija",-RQM63*0.21,0)</f>
        <v>#REF!</v>
      </c>
      <c r="RQN114" s="632" t="e">
        <f>(IF(RQN47-#REF!&lt;0,0,RQN47-#REF!)+#REF!)*1.21+IF($D$5="Koncesija",-RQN63*0.21,0)</f>
        <v>#REF!</v>
      </c>
      <c r="RQO114" s="632" t="e">
        <f>(IF(RQO47-#REF!&lt;0,0,RQO47-#REF!)+#REF!)*1.21+IF($D$5="Koncesija",-RQO63*0.21,0)</f>
        <v>#REF!</v>
      </c>
      <c r="RQP114" s="632" t="e">
        <f>(IF(RQP47-#REF!&lt;0,0,RQP47-#REF!)+#REF!)*1.21+IF($D$5="Koncesija",-RQP63*0.21,0)</f>
        <v>#REF!</v>
      </c>
      <c r="RQQ114" s="632" t="e">
        <f>(IF(RQQ47-#REF!&lt;0,0,RQQ47-#REF!)+#REF!)*1.21+IF($D$5="Koncesija",-RQQ63*0.21,0)</f>
        <v>#REF!</v>
      </c>
      <c r="RQR114" s="632" t="e">
        <f>(IF(RQR47-#REF!&lt;0,0,RQR47-#REF!)+#REF!)*1.21+IF($D$5="Koncesija",-RQR63*0.21,0)</f>
        <v>#REF!</v>
      </c>
      <c r="RQS114" s="632" t="e">
        <f>(IF(RQS47-#REF!&lt;0,0,RQS47-#REF!)+#REF!)*1.21+IF($D$5="Koncesija",-RQS63*0.21,0)</f>
        <v>#REF!</v>
      </c>
      <c r="RQT114" s="632" t="e">
        <f>(IF(RQT47-#REF!&lt;0,0,RQT47-#REF!)+#REF!)*1.21+IF($D$5="Koncesija",-RQT63*0.21,0)</f>
        <v>#REF!</v>
      </c>
      <c r="RQU114" s="632" t="e">
        <f>(IF(RQU47-#REF!&lt;0,0,RQU47-#REF!)+#REF!)*1.21+IF($D$5="Koncesija",-RQU63*0.21,0)</f>
        <v>#REF!</v>
      </c>
      <c r="RQV114" s="632" t="e">
        <f>(IF(RQV47-#REF!&lt;0,0,RQV47-#REF!)+#REF!)*1.21+IF($D$5="Koncesija",-RQV63*0.21,0)</f>
        <v>#REF!</v>
      </c>
      <c r="RQW114" s="632" t="e">
        <f>(IF(RQW47-#REF!&lt;0,0,RQW47-#REF!)+#REF!)*1.21+IF($D$5="Koncesija",-RQW63*0.21,0)</f>
        <v>#REF!</v>
      </c>
      <c r="RQX114" s="632" t="e">
        <f>(IF(RQX47-#REF!&lt;0,0,RQX47-#REF!)+#REF!)*1.21+IF($D$5="Koncesija",-RQX63*0.21,0)</f>
        <v>#REF!</v>
      </c>
      <c r="RQY114" s="632" t="e">
        <f>(IF(RQY47-#REF!&lt;0,0,RQY47-#REF!)+#REF!)*1.21+IF($D$5="Koncesija",-RQY63*0.21,0)</f>
        <v>#REF!</v>
      </c>
      <c r="RQZ114" s="632" t="e">
        <f>(IF(RQZ47-#REF!&lt;0,0,RQZ47-#REF!)+#REF!)*1.21+IF($D$5="Koncesija",-RQZ63*0.21,0)</f>
        <v>#REF!</v>
      </c>
      <c r="RRA114" s="632" t="e">
        <f>(IF(RRA47-#REF!&lt;0,0,RRA47-#REF!)+#REF!)*1.21+IF($D$5="Koncesija",-RRA63*0.21,0)</f>
        <v>#REF!</v>
      </c>
      <c r="RRB114" s="632" t="e">
        <f>(IF(RRB47-#REF!&lt;0,0,RRB47-#REF!)+#REF!)*1.21+IF($D$5="Koncesija",-RRB63*0.21,0)</f>
        <v>#REF!</v>
      </c>
      <c r="RRC114" s="632" t="e">
        <f>(IF(RRC47-#REF!&lt;0,0,RRC47-#REF!)+#REF!)*1.21+IF($D$5="Koncesija",-RRC63*0.21,0)</f>
        <v>#REF!</v>
      </c>
      <c r="RRD114" s="632" t="e">
        <f>(IF(RRD47-#REF!&lt;0,0,RRD47-#REF!)+#REF!)*1.21+IF($D$5="Koncesija",-RRD63*0.21,0)</f>
        <v>#REF!</v>
      </c>
      <c r="RRE114" s="632" t="e">
        <f>(IF(RRE47-#REF!&lt;0,0,RRE47-#REF!)+#REF!)*1.21+IF($D$5="Koncesija",-RRE63*0.21,0)</f>
        <v>#REF!</v>
      </c>
      <c r="RRF114" s="632" t="e">
        <f>(IF(RRF47-#REF!&lt;0,0,RRF47-#REF!)+#REF!)*1.21+IF($D$5="Koncesija",-RRF63*0.21,0)</f>
        <v>#REF!</v>
      </c>
      <c r="RRG114" s="632" t="e">
        <f>(IF(RRG47-#REF!&lt;0,0,RRG47-#REF!)+#REF!)*1.21+IF($D$5="Koncesija",-RRG63*0.21,0)</f>
        <v>#REF!</v>
      </c>
      <c r="RRH114" s="632" t="e">
        <f>(IF(RRH47-#REF!&lt;0,0,RRH47-#REF!)+#REF!)*1.21+IF($D$5="Koncesija",-RRH63*0.21,0)</f>
        <v>#REF!</v>
      </c>
      <c r="RRI114" s="632" t="e">
        <f>(IF(RRI47-#REF!&lt;0,0,RRI47-#REF!)+#REF!)*1.21+IF($D$5="Koncesija",-RRI63*0.21,0)</f>
        <v>#REF!</v>
      </c>
      <c r="RRJ114" s="632" t="e">
        <f>(IF(RRJ47-#REF!&lt;0,0,RRJ47-#REF!)+#REF!)*1.21+IF($D$5="Koncesija",-RRJ63*0.21,0)</f>
        <v>#REF!</v>
      </c>
      <c r="RRK114" s="632" t="e">
        <f>(IF(RRK47-#REF!&lt;0,0,RRK47-#REF!)+#REF!)*1.21+IF($D$5="Koncesija",-RRK63*0.21,0)</f>
        <v>#REF!</v>
      </c>
      <c r="RRL114" s="632" t="e">
        <f>(IF(RRL47-#REF!&lt;0,0,RRL47-#REF!)+#REF!)*1.21+IF($D$5="Koncesija",-RRL63*0.21,0)</f>
        <v>#REF!</v>
      </c>
      <c r="RRM114" s="632" t="e">
        <f>(IF(RRM47-#REF!&lt;0,0,RRM47-#REF!)+#REF!)*1.21+IF($D$5="Koncesija",-RRM63*0.21,0)</f>
        <v>#REF!</v>
      </c>
      <c r="RRN114" s="632" t="e">
        <f>(IF(RRN47-#REF!&lt;0,0,RRN47-#REF!)+#REF!)*1.21+IF($D$5="Koncesija",-RRN63*0.21,0)</f>
        <v>#REF!</v>
      </c>
      <c r="RRO114" s="632" t="e">
        <f>(IF(RRO47-#REF!&lt;0,0,RRO47-#REF!)+#REF!)*1.21+IF($D$5="Koncesija",-RRO63*0.21,0)</f>
        <v>#REF!</v>
      </c>
      <c r="RRP114" s="632" t="e">
        <f>(IF(RRP47-#REF!&lt;0,0,RRP47-#REF!)+#REF!)*1.21+IF($D$5="Koncesija",-RRP63*0.21,0)</f>
        <v>#REF!</v>
      </c>
      <c r="RRQ114" s="632" t="e">
        <f>(IF(RRQ47-#REF!&lt;0,0,RRQ47-#REF!)+#REF!)*1.21+IF($D$5="Koncesija",-RRQ63*0.21,0)</f>
        <v>#REF!</v>
      </c>
      <c r="RRR114" s="632" t="e">
        <f>(IF(RRR47-#REF!&lt;0,0,RRR47-#REF!)+#REF!)*1.21+IF($D$5="Koncesija",-RRR63*0.21,0)</f>
        <v>#REF!</v>
      </c>
      <c r="RRS114" s="632" t="e">
        <f>(IF(RRS47-#REF!&lt;0,0,RRS47-#REF!)+#REF!)*1.21+IF($D$5="Koncesija",-RRS63*0.21,0)</f>
        <v>#REF!</v>
      </c>
      <c r="RRT114" s="632" t="e">
        <f>(IF(RRT47-#REF!&lt;0,0,RRT47-#REF!)+#REF!)*1.21+IF($D$5="Koncesija",-RRT63*0.21,0)</f>
        <v>#REF!</v>
      </c>
      <c r="RRU114" s="632" t="e">
        <f>(IF(RRU47-#REF!&lt;0,0,RRU47-#REF!)+#REF!)*1.21+IF($D$5="Koncesija",-RRU63*0.21,0)</f>
        <v>#REF!</v>
      </c>
      <c r="RRV114" s="632" t="e">
        <f>(IF(RRV47-#REF!&lt;0,0,RRV47-#REF!)+#REF!)*1.21+IF($D$5="Koncesija",-RRV63*0.21,0)</f>
        <v>#REF!</v>
      </c>
      <c r="RRW114" s="632" t="e">
        <f>(IF(RRW47-#REF!&lt;0,0,RRW47-#REF!)+#REF!)*1.21+IF($D$5="Koncesija",-RRW63*0.21,0)</f>
        <v>#REF!</v>
      </c>
      <c r="RRX114" s="632" t="e">
        <f>(IF(RRX47-#REF!&lt;0,0,RRX47-#REF!)+#REF!)*1.21+IF($D$5="Koncesija",-RRX63*0.21,0)</f>
        <v>#REF!</v>
      </c>
      <c r="RRY114" s="632" t="e">
        <f>(IF(RRY47-#REF!&lt;0,0,RRY47-#REF!)+#REF!)*1.21+IF($D$5="Koncesija",-RRY63*0.21,0)</f>
        <v>#REF!</v>
      </c>
      <c r="RRZ114" s="632" t="e">
        <f>(IF(RRZ47-#REF!&lt;0,0,RRZ47-#REF!)+#REF!)*1.21+IF($D$5="Koncesija",-RRZ63*0.21,0)</f>
        <v>#REF!</v>
      </c>
      <c r="RSA114" s="632" t="e">
        <f>(IF(RSA47-#REF!&lt;0,0,RSA47-#REF!)+#REF!)*1.21+IF($D$5="Koncesija",-RSA63*0.21,0)</f>
        <v>#REF!</v>
      </c>
      <c r="RSB114" s="632" t="e">
        <f>(IF(RSB47-#REF!&lt;0,0,RSB47-#REF!)+#REF!)*1.21+IF($D$5="Koncesija",-RSB63*0.21,0)</f>
        <v>#REF!</v>
      </c>
      <c r="RSC114" s="632" t="e">
        <f>(IF(RSC47-#REF!&lt;0,0,RSC47-#REF!)+#REF!)*1.21+IF($D$5="Koncesija",-RSC63*0.21,0)</f>
        <v>#REF!</v>
      </c>
      <c r="RSD114" s="632" t="e">
        <f>(IF(RSD47-#REF!&lt;0,0,RSD47-#REF!)+#REF!)*1.21+IF($D$5="Koncesija",-RSD63*0.21,0)</f>
        <v>#REF!</v>
      </c>
      <c r="RSE114" s="632" t="e">
        <f>(IF(RSE47-#REF!&lt;0,0,RSE47-#REF!)+#REF!)*1.21+IF($D$5="Koncesija",-RSE63*0.21,0)</f>
        <v>#REF!</v>
      </c>
      <c r="RSF114" s="632" t="e">
        <f>(IF(RSF47-#REF!&lt;0,0,RSF47-#REF!)+#REF!)*1.21+IF($D$5="Koncesija",-RSF63*0.21,0)</f>
        <v>#REF!</v>
      </c>
      <c r="RSG114" s="632" t="e">
        <f>(IF(RSG47-#REF!&lt;0,0,RSG47-#REF!)+#REF!)*1.21+IF($D$5="Koncesija",-RSG63*0.21,0)</f>
        <v>#REF!</v>
      </c>
      <c r="RSH114" s="632" t="e">
        <f>(IF(RSH47-#REF!&lt;0,0,RSH47-#REF!)+#REF!)*1.21+IF($D$5="Koncesija",-RSH63*0.21,0)</f>
        <v>#REF!</v>
      </c>
      <c r="RSI114" s="632" t="e">
        <f>(IF(RSI47-#REF!&lt;0,0,RSI47-#REF!)+#REF!)*1.21+IF($D$5="Koncesija",-RSI63*0.21,0)</f>
        <v>#REF!</v>
      </c>
      <c r="RSJ114" s="632" t="e">
        <f>(IF(RSJ47-#REF!&lt;0,0,RSJ47-#REF!)+#REF!)*1.21+IF($D$5="Koncesija",-RSJ63*0.21,0)</f>
        <v>#REF!</v>
      </c>
      <c r="RSK114" s="632" t="e">
        <f>(IF(RSK47-#REF!&lt;0,0,RSK47-#REF!)+#REF!)*1.21+IF($D$5="Koncesija",-RSK63*0.21,0)</f>
        <v>#REF!</v>
      </c>
      <c r="RSL114" s="632" t="e">
        <f>(IF(RSL47-#REF!&lt;0,0,RSL47-#REF!)+#REF!)*1.21+IF($D$5="Koncesija",-RSL63*0.21,0)</f>
        <v>#REF!</v>
      </c>
      <c r="RSM114" s="632" t="e">
        <f>(IF(RSM47-#REF!&lt;0,0,RSM47-#REF!)+#REF!)*1.21+IF($D$5="Koncesija",-RSM63*0.21,0)</f>
        <v>#REF!</v>
      </c>
      <c r="RSN114" s="632" t="e">
        <f>(IF(RSN47-#REF!&lt;0,0,RSN47-#REF!)+#REF!)*1.21+IF($D$5="Koncesija",-RSN63*0.21,0)</f>
        <v>#REF!</v>
      </c>
      <c r="RSO114" s="632" t="e">
        <f>(IF(RSO47-#REF!&lt;0,0,RSO47-#REF!)+#REF!)*1.21+IF($D$5="Koncesija",-RSO63*0.21,0)</f>
        <v>#REF!</v>
      </c>
      <c r="RSP114" s="632" t="e">
        <f>(IF(RSP47-#REF!&lt;0,0,RSP47-#REF!)+#REF!)*1.21+IF($D$5="Koncesija",-RSP63*0.21,0)</f>
        <v>#REF!</v>
      </c>
      <c r="RSQ114" s="632" t="e">
        <f>(IF(RSQ47-#REF!&lt;0,0,RSQ47-#REF!)+#REF!)*1.21+IF($D$5="Koncesija",-RSQ63*0.21,0)</f>
        <v>#REF!</v>
      </c>
      <c r="RSR114" s="632" t="e">
        <f>(IF(RSR47-#REF!&lt;0,0,RSR47-#REF!)+#REF!)*1.21+IF($D$5="Koncesija",-RSR63*0.21,0)</f>
        <v>#REF!</v>
      </c>
      <c r="RSS114" s="632" t="e">
        <f>(IF(RSS47-#REF!&lt;0,0,RSS47-#REF!)+#REF!)*1.21+IF($D$5="Koncesija",-RSS63*0.21,0)</f>
        <v>#REF!</v>
      </c>
      <c r="RST114" s="632" t="e">
        <f>(IF(RST47-#REF!&lt;0,0,RST47-#REF!)+#REF!)*1.21+IF($D$5="Koncesija",-RST63*0.21,0)</f>
        <v>#REF!</v>
      </c>
      <c r="RSU114" s="632" t="e">
        <f>(IF(RSU47-#REF!&lt;0,0,RSU47-#REF!)+#REF!)*1.21+IF($D$5="Koncesija",-RSU63*0.21,0)</f>
        <v>#REF!</v>
      </c>
      <c r="RSV114" s="632" t="e">
        <f>(IF(RSV47-#REF!&lt;0,0,RSV47-#REF!)+#REF!)*1.21+IF($D$5="Koncesija",-RSV63*0.21,0)</f>
        <v>#REF!</v>
      </c>
      <c r="RSW114" s="632" t="e">
        <f>(IF(RSW47-#REF!&lt;0,0,RSW47-#REF!)+#REF!)*1.21+IF($D$5="Koncesija",-RSW63*0.21,0)</f>
        <v>#REF!</v>
      </c>
      <c r="RSX114" s="632" t="e">
        <f>(IF(RSX47-#REF!&lt;0,0,RSX47-#REF!)+#REF!)*1.21+IF($D$5="Koncesija",-RSX63*0.21,0)</f>
        <v>#REF!</v>
      </c>
      <c r="RSY114" s="632" t="e">
        <f>(IF(RSY47-#REF!&lt;0,0,RSY47-#REF!)+#REF!)*1.21+IF($D$5="Koncesija",-RSY63*0.21,0)</f>
        <v>#REF!</v>
      </c>
      <c r="RSZ114" s="632" t="e">
        <f>(IF(RSZ47-#REF!&lt;0,0,RSZ47-#REF!)+#REF!)*1.21+IF($D$5="Koncesija",-RSZ63*0.21,0)</f>
        <v>#REF!</v>
      </c>
      <c r="RTA114" s="632" t="e">
        <f>(IF(RTA47-#REF!&lt;0,0,RTA47-#REF!)+#REF!)*1.21+IF($D$5="Koncesija",-RTA63*0.21,0)</f>
        <v>#REF!</v>
      </c>
      <c r="RTB114" s="632" t="e">
        <f>(IF(RTB47-#REF!&lt;0,0,RTB47-#REF!)+#REF!)*1.21+IF($D$5="Koncesija",-RTB63*0.21,0)</f>
        <v>#REF!</v>
      </c>
      <c r="RTC114" s="632" t="e">
        <f>(IF(RTC47-#REF!&lt;0,0,RTC47-#REF!)+#REF!)*1.21+IF($D$5="Koncesija",-RTC63*0.21,0)</f>
        <v>#REF!</v>
      </c>
      <c r="RTD114" s="632" t="e">
        <f>(IF(RTD47-#REF!&lt;0,0,RTD47-#REF!)+#REF!)*1.21+IF($D$5="Koncesija",-RTD63*0.21,0)</f>
        <v>#REF!</v>
      </c>
      <c r="RTE114" s="632" t="e">
        <f>(IF(RTE47-#REF!&lt;0,0,RTE47-#REF!)+#REF!)*1.21+IF($D$5="Koncesija",-RTE63*0.21,0)</f>
        <v>#REF!</v>
      </c>
      <c r="RTF114" s="632" t="e">
        <f>(IF(RTF47-#REF!&lt;0,0,RTF47-#REF!)+#REF!)*1.21+IF($D$5="Koncesija",-RTF63*0.21,0)</f>
        <v>#REF!</v>
      </c>
      <c r="RTG114" s="632" t="e">
        <f>(IF(RTG47-#REF!&lt;0,0,RTG47-#REF!)+#REF!)*1.21+IF($D$5="Koncesija",-RTG63*0.21,0)</f>
        <v>#REF!</v>
      </c>
      <c r="RTH114" s="632" t="e">
        <f>(IF(RTH47-#REF!&lt;0,0,RTH47-#REF!)+#REF!)*1.21+IF($D$5="Koncesija",-RTH63*0.21,0)</f>
        <v>#REF!</v>
      </c>
      <c r="RTI114" s="632" t="e">
        <f>(IF(RTI47-#REF!&lt;0,0,RTI47-#REF!)+#REF!)*1.21+IF($D$5="Koncesija",-RTI63*0.21,0)</f>
        <v>#REF!</v>
      </c>
      <c r="RTJ114" s="632" t="e">
        <f>(IF(RTJ47-#REF!&lt;0,0,RTJ47-#REF!)+#REF!)*1.21+IF($D$5="Koncesija",-RTJ63*0.21,0)</f>
        <v>#REF!</v>
      </c>
      <c r="RTK114" s="632" t="e">
        <f>(IF(RTK47-#REF!&lt;0,0,RTK47-#REF!)+#REF!)*1.21+IF($D$5="Koncesija",-RTK63*0.21,0)</f>
        <v>#REF!</v>
      </c>
      <c r="RTL114" s="632" t="e">
        <f>(IF(RTL47-#REF!&lt;0,0,RTL47-#REF!)+#REF!)*1.21+IF($D$5="Koncesija",-RTL63*0.21,0)</f>
        <v>#REF!</v>
      </c>
      <c r="RTM114" s="632" t="e">
        <f>(IF(RTM47-#REF!&lt;0,0,RTM47-#REF!)+#REF!)*1.21+IF($D$5="Koncesija",-RTM63*0.21,0)</f>
        <v>#REF!</v>
      </c>
      <c r="RTN114" s="632" t="e">
        <f>(IF(RTN47-#REF!&lt;0,0,RTN47-#REF!)+#REF!)*1.21+IF($D$5="Koncesija",-RTN63*0.21,0)</f>
        <v>#REF!</v>
      </c>
      <c r="RTO114" s="632" t="e">
        <f>(IF(RTO47-#REF!&lt;0,0,RTO47-#REF!)+#REF!)*1.21+IF($D$5="Koncesija",-RTO63*0.21,0)</f>
        <v>#REF!</v>
      </c>
      <c r="RTP114" s="632" t="e">
        <f>(IF(RTP47-#REF!&lt;0,0,RTP47-#REF!)+#REF!)*1.21+IF($D$5="Koncesija",-RTP63*0.21,0)</f>
        <v>#REF!</v>
      </c>
      <c r="RTQ114" s="632" t="e">
        <f>(IF(RTQ47-#REF!&lt;0,0,RTQ47-#REF!)+#REF!)*1.21+IF($D$5="Koncesija",-RTQ63*0.21,0)</f>
        <v>#REF!</v>
      </c>
      <c r="RTR114" s="632" t="e">
        <f>(IF(RTR47-#REF!&lt;0,0,RTR47-#REF!)+#REF!)*1.21+IF($D$5="Koncesija",-RTR63*0.21,0)</f>
        <v>#REF!</v>
      </c>
      <c r="RTS114" s="632" t="e">
        <f>(IF(RTS47-#REF!&lt;0,0,RTS47-#REF!)+#REF!)*1.21+IF($D$5="Koncesija",-RTS63*0.21,0)</f>
        <v>#REF!</v>
      </c>
      <c r="RTT114" s="632" t="e">
        <f>(IF(RTT47-#REF!&lt;0,0,RTT47-#REF!)+#REF!)*1.21+IF($D$5="Koncesija",-RTT63*0.21,0)</f>
        <v>#REF!</v>
      </c>
      <c r="RTU114" s="632" t="e">
        <f>(IF(RTU47-#REF!&lt;0,0,RTU47-#REF!)+#REF!)*1.21+IF($D$5="Koncesija",-RTU63*0.21,0)</f>
        <v>#REF!</v>
      </c>
      <c r="RTV114" s="632" t="e">
        <f>(IF(RTV47-#REF!&lt;0,0,RTV47-#REF!)+#REF!)*1.21+IF($D$5="Koncesija",-RTV63*0.21,0)</f>
        <v>#REF!</v>
      </c>
      <c r="RTW114" s="632" t="e">
        <f>(IF(RTW47-#REF!&lt;0,0,RTW47-#REF!)+#REF!)*1.21+IF($D$5="Koncesija",-RTW63*0.21,0)</f>
        <v>#REF!</v>
      </c>
      <c r="RTX114" s="632" t="e">
        <f>(IF(RTX47-#REF!&lt;0,0,RTX47-#REF!)+#REF!)*1.21+IF($D$5="Koncesija",-RTX63*0.21,0)</f>
        <v>#REF!</v>
      </c>
      <c r="RTY114" s="632" t="e">
        <f>(IF(RTY47-#REF!&lt;0,0,RTY47-#REF!)+#REF!)*1.21+IF($D$5="Koncesija",-RTY63*0.21,0)</f>
        <v>#REF!</v>
      </c>
      <c r="RTZ114" s="632" t="e">
        <f>(IF(RTZ47-#REF!&lt;0,0,RTZ47-#REF!)+#REF!)*1.21+IF($D$5="Koncesija",-RTZ63*0.21,0)</f>
        <v>#REF!</v>
      </c>
      <c r="RUA114" s="632" t="e">
        <f>(IF(RUA47-#REF!&lt;0,0,RUA47-#REF!)+#REF!)*1.21+IF($D$5="Koncesija",-RUA63*0.21,0)</f>
        <v>#REF!</v>
      </c>
      <c r="RUB114" s="632" t="e">
        <f>(IF(RUB47-#REF!&lt;0,0,RUB47-#REF!)+#REF!)*1.21+IF($D$5="Koncesija",-RUB63*0.21,0)</f>
        <v>#REF!</v>
      </c>
      <c r="RUC114" s="632" t="e">
        <f>(IF(RUC47-#REF!&lt;0,0,RUC47-#REF!)+#REF!)*1.21+IF($D$5="Koncesija",-RUC63*0.21,0)</f>
        <v>#REF!</v>
      </c>
      <c r="RUD114" s="632" t="e">
        <f>(IF(RUD47-#REF!&lt;0,0,RUD47-#REF!)+#REF!)*1.21+IF($D$5="Koncesija",-RUD63*0.21,0)</f>
        <v>#REF!</v>
      </c>
      <c r="RUE114" s="632" t="e">
        <f>(IF(RUE47-#REF!&lt;0,0,RUE47-#REF!)+#REF!)*1.21+IF($D$5="Koncesija",-RUE63*0.21,0)</f>
        <v>#REF!</v>
      </c>
      <c r="RUF114" s="632" t="e">
        <f>(IF(RUF47-#REF!&lt;0,0,RUF47-#REF!)+#REF!)*1.21+IF($D$5="Koncesija",-RUF63*0.21,0)</f>
        <v>#REF!</v>
      </c>
      <c r="RUG114" s="632" t="e">
        <f>(IF(RUG47-#REF!&lt;0,0,RUG47-#REF!)+#REF!)*1.21+IF($D$5="Koncesija",-RUG63*0.21,0)</f>
        <v>#REF!</v>
      </c>
      <c r="RUH114" s="632" t="e">
        <f>(IF(RUH47-#REF!&lt;0,0,RUH47-#REF!)+#REF!)*1.21+IF($D$5="Koncesija",-RUH63*0.21,0)</f>
        <v>#REF!</v>
      </c>
      <c r="RUI114" s="632" t="e">
        <f>(IF(RUI47-#REF!&lt;0,0,RUI47-#REF!)+#REF!)*1.21+IF($D$5="Koncesija",-RUI63*0.21,0)</f>
        <v>#REF!</v>
      </c>
      <c r="RUJ114" s="632" t="e">
        <f>(IF(RUJ47-#REF!&lt;0,0,RUJ47-#REF!)+#REF!)*1.21+IF($D$5="Koncesija",-RUJ63*0.21,0)</f>
        <v>#REF!</v>
      </c>
      <c r="RUK114" s="632" t="e">
        <f>(IF(RUK47-#REF!&lt;0,0,RUK47-#REF!)+#REF!)*1.21+IF($D$5="Koncesija",-RUK63*0.21,0)</f>
        <v>#REF!</v>
      </c>
      <c r="RUL114" s="632" t="e">
        <f>(IF(RUL47-#REF!&lt;0,0,RUL47-#REF!)+#REF!)*1.21+IF($D$5="Koncesija",-RUL63*0.21,0)</f>
        <v>#REF!</v>
      </c>
      <c r="RUM114" s="632" t="e">
        <f>(IF(RUM47-#REF!&lt;0,0,RUM47-#REF!)+#REF!)*1.21+IF($D$5="Koncesija",-RUM63*0.21,0)</f>
        <v>#REF!</v>
      </c>
      <c r="RUN114" s="632" t="e">
        <f>(IF(RUN47-#REF!&lt;0,0,RUN47-#REF!)+#REF!)*1.21+IF($D$5="Koncesija",-RUN63*0.21,0)</f>
        <v>#REF!</v>
      </c>
      <c r="RUO114" s="632" t="e">
        <f>(IF(RUO47-#REF!&lt;0,0,RUO47-#REF!)+#REF!)*1.21+IF($D$5="Koncesija",-RUO63*0.21,0)</f>
        <v>#REF!</v>
      </c>
      <c r="RUP114" s="632" t="e">
        <f>(IF(RUP47-#REF!&lt;0,0,RUP47-#REF!)+#REF!)*1.21+IF($D$5="Koncesija",-RUP63*0.21,0)</f>
        <v>#REF!</v>
      </c>
      <c r="RUQ114" s="632" t="e">
        <f>(IF(RUQ47-#REF!&lt;0,0,RUQ47-#REF!)+#REF!)*1.21+IF($D$5="Koncesija",-RUQ63*0.21,0)</f>
        <v>#REF!</v>
      </c>
      <c r="RUR114" s="632" t="e">
        <f>(IF(RUR47-#REF!&lt;0,0,RUR47-#REF!)+#REF!)*1.21+IF($D$5="Koncesija",-RUR63*0.21,0)</f>
        <v>#REF!</v>
      </c>
      <c r="RUS114" s="632" t="e">
        <f>(IF(RUS47-#REF!&lt;0,0,RUS47-#REF!)+#REF!)*1.21+IF($D$5="Koncesija",-RUS63*0.21,0)</f>
        <v>#REF!</v>
      </c>
      <c r="RUT114" s="632" t="e">
        <f>(IF(RUT47-#REF!&lt;0,0,RUT47-#REF!)+#REF!)*1.21+IF($D$5="Koncesija",-RUT63*0.21,0)</f>
        <v>#REF!</v>
      </c>
      <c r="RUU114" s="632" t="e">
        <f>(IF(RUU47-#REF!&lt;0,0,RUU47-#REF!)+#REF!)*1.21+IF($D$5="Koncesija",-RUU63*0.21,0)</f>
        <v>#REF!</v>
      </c>
      <c r="RUV114" s="632" t="e">
        <f>(IF(RUV47-#REF!&lt;0,0,RUV47-#REF!)+#REF!)*1.21+IF($D$5="Koncesija",-RUV63*0.21,0)</f>
        <v>#REF!</v>
      </c>
      <c r="RUW114" s="632" t="e">
        <f>(IF(RUW47-#REF!&lt;0,0,RUW47-#REF!)+#REF!)*1.21+IF($D$5="Koncesija",-RUW63*0.21,0)</f>
        <v>#REF!</v>
      </c>
      <c r="RUX114" s="632" t="e">
        <f>(IF(RUX47-#REF!&lt;0,0,RUX47-#REF!)+#REF!)*1.21+IF($D$5="Koncesija",-RUX63*0.21,0)</f>
        <v>#REF!</v>
      </c>
      <c r="RUY114" s="632" t="e">
        <f>(IF(RUY47-#REF!&lt;0,0,RUY47-#REF!)+#REF!)*1.21+IF($D$5="Koncesija",-RUY63*0.21,0)</f>
        <v>#REF!</v>
      </c>
      <c r="RUZ114" s="632" t="e">
        <f>(IF(RUZ47-#REF!&lt;0,0,RUZ47-#REF!)+#REF!)*1.21+IF($D$5="Koncesija",-RUZ63*0.21,0)</f>
        <v>#REF!</v>
      </c>
      <c r="RVA114" s="632" t="e">
        <f>(IF(RVA47-#REF!&lt;0,0,RVA47-#REF!)+#REF!)*1.21+IF($D$5="Koncesija",-RVA63*0.21,0)</f>
        <v>#REF!</v>
      </c>
      <c r="RVB114" s="632" t="e">
        <f>(IF(RVB47-#REF!&lt;0,0,RVB47-#REF!)+#REF!)*1.21+IF($D$5="Koncesija",-RVB63*0.21,0)</f>
        <v>#REF!</v>
      </c>
      <c r="RVC114" s="632" t="e">
        <f>(IF(RVC47-#REF!&lt;0,0,RVC47-#REF!)+#REF!)*1.21+IF($D$5="Koncesija",-RVC63*0.21,0)</f>
        <v>#REF!</v>
      </c>
      <c r="RVD114" s="632" t="e">
        <f>(IF(RVD47-#REF!&lt;0,0,RVD47-#REF!)+#REF!)*1.21+IF($D$5="Koncesija",-RVD63*0.21,0)</f>
        <v>#REF!</v>
      </c>
      <c r="RVE114" s="632" t="e">
        <f>(IF(RVE47-#REF!&lt;0,0,RVE47-#REF!)+#REF!)*1.21+IF($D$5="Koncesija",-RVE63*0.21,0)</f>
        <v>#REF!</v>
      </c>
      <c r="RVF114" s="632" t="e">
        <f>(IF(RVF47-#REF!&lt;0,0,RVF47-#REF!)+#REF!)*1.21+IF($D$5="Koncesija",-RVF63*0.21,0)</f>
        <v>#REF!</v>
      </c>
      <c r="RVG114" s="632" t="e">
        <f>(IF(RVG47-#REF!&lt;0,0,RVG47-#REF!)+#REF!)*1.21+IF($D$5="Koncesija",-RVG63*0.21,0)</f>
        <v>#REF!</v>
      </c>
      <c r="RVH114" s="632" t="e">
        <f>(IF(RVH47-#REF!&lt;0,0,RVH47-#REF!)+#REF!)*1.21+IF($D$5="Koncesija",-RVH63*0.21,0)</f>
        <v>#REF!</v>
      </c>
      <c r="RVI114" s="632" t="e">
        <f>(IF(RVI47-#REF!&lt;0,0,RVI47-#REF!)+#REF!)*1.21+IF($D$5="Koncesija",-RVI63*0.21,0)</f>
        <v>#REF!</v>
      </c>
      <c r="RVJ114" s="632" t="e">
        <f>(IF(RVJ47-#REF!&lt;0,0,RVJ47-#REF!)+#REF!)*1.21+IF($D$5="Koncesija",-RVJ63*0.21,0)</f>
        <v>#REF!</v>
      </c>
      <c r="RVK114" s="632" t="e">
        <f>(IF(RVK47-#REF!&lt;0,0,RVK47-#REF!)+#REF!)*1.21+IF($D$5="Koncesija",-RVK63*0.21,0)</f>
        <v>#REF!</v>
      </c>
      <c r="RVL114" s="632" t="e">
        <f>(IF(RVL47-#REF!&lt;0,0,RVL47-#REF!)+#REF!)*1.21+IF($D$5="Koncesija",-RVL63*0.21,0)</f>
        <v>#REF!</v>
      </c>
      <c r="RVM114" s="632" t="e">
        <f>(IF(RVM47-#REF!&lt;0,0,RVM47-#REF!)+#REF!)*1.21+IF($D$5="Koncesija",-RVM63*0.21,0)</f>
        <v>#REF!</v>
      </c>
      <c r="RVN114" s="632" t="e">
        <f>(IF(RVN47-#REF!&lt;0,0,RVN47-#REF!)+#REF!)*1.21+IF($D$5="Koncesija",-RVN63*0.21,0)</f>
        <v>#REF!</v>
      </c>
      <c r="RVO114" s="632" t="e">
        <f>(IF(RVO47-#REF!&lt;0,0,RVO47-#REF!)+#REF!)*1.21+IF($D$5="Koncesija",-RVO63*0.21,0)</f>
        <v>#REF!</v>
      </c>
      <c r="RVP114" s="632" t="e">
        <f>(IF(RVP47-#REF!&lt;0,0,RVP47-#REF!)+#REF!)*1.21+IF($D$5="Koncesija",-RVP63*0.21,0)</f>
        <v>#REF!</v>
      </c>
      <c r="RVQ114" s="632" t="e">
        <f>(IF(RVQ47-#REF!&lt;0,0,RVQ47-#REF!)+#REF!)*1.21+IF($D$5="Koncesija",-RVQ63*0.21,0)</f>
        <v>#REF!</v>
      </c>
      <c r="RVR114" s="632" t="e">
        <f>(IF(RVR47-#REF!&lt;0,0,RVR47-#REF!)+#REF!)*1.21+IF($D$5="Koncesija",-RVR63*0.21,0)</f>
        <v>#REF!</v>
      </c>
      <c r="RVS114" s="632" t="e">
        <f>(IF(RVS47-#REF!&lt;0,0,RVS47-#REF!)+#REF!)*1.21+IF($D$5="Koncesija",-RVS63*0.21,0)</f>
        <v>#REF!</v>
      </c>
      <c r="RVT114" s="632" t="e">
        <f>(IF(RVT47-#REF!&lt;0,0,RVT47-#REF!)+#REF!)*1.21+IF($D$5="Koncesija",-RVT63*0.21,0)</f>
        <v>#REF!</v>
      </c>
      <c r="RVU114" s="632" t="e">
        <f>(IF(RVU47-#REF!&lt;0,0,RVU47-#REF!)+#REF!)*1.21+IF($D$5="Koncesija",-RVU63*0.21,0)</f>
        <v>#REF!</v>
      </c>
      <c r="RVV114" s="632" t="e">
        <f>(IF(RVV47-#REF!&lt;0,0,RVV47-#REF!)+#REF!)*1.21+IF($D$5="Koncesija",-RVV63*0.21,0)</f>
        <v>#REF!</v>
      </c>
      <c r="RVW114" s="632" t="e">
        <f>(IF(RVW47-#REF!&lt;0,0,RVW47-#REF!)+#REF!)*1.21+IF($D$5="Koncesija",-RVW63*0.21,0)</f>
        <v>#REF!</v>
      </c>
      <c r="RVX114" s="632" t="e">
        <f>(IF(RVX47-#REF!&lt;0,0,RVX47-#REF!)+#REF!)*1.21+IF($D$5="Koncesija",-RVX63*0.21,0)</f>
        <v>#REF!</v>
      </c>
      <c r="RVY114" s="632" t="e">
        <f>(IF(RVY47-#REF!&lt;0,0,RVY47-#REF!)+#REF!)*1.21+IF($D$5="Koncesija",-RVY63*0.21,0)</f>
        <v>#REF!</v>
      </c>
      <c r="RVZ114" s="632" t="e">
        <f>(IF(RVZ47-#REF!&lt;0,0,RVZ47-#REF!)+#REF!)*1.21+IF($D$5="Koncesija",-RVZ63*0.21,0)</f>
        <v>#REF!</v>
      </c>
      <c r="RWA114" s="632" t="e">
        <f>(IF(RWA47-#REF!&lt;0,0,RWA47-#REF!)+#REF!)*1.21+IF($D$5="Koncesija",-RWA63*0.21,0)</f>
        <v>#REF!</v>
      </c>
      <c r="RWB114" s="632" t="e">
        <f>(IF(RWB47-#REF!&lt;0,0,RWB47-#REF!)+#REF!)*1.21+IF($D$5="Koncesija",-RWB63*0.21,0)</f>
        <v>#REF!</v>
      </c>
      <c r="RWC114" s="632" t="e">
        <f>(IF(RWC47-#REF!&lt;0,0,RWC47-#REF!)+#REF!)*1.21+IF($D$5="Koncesija",-RWC63*0.21,0)</f>
        <v>#REF!</v>
      </c>
      <c r="RWD114" s="632" t="e">
        <f>(IF(RWD47-#REF!&lt;0,0,RWD47-#REF!)+#REF!)*1.21+IF($D$5="Koncesija",-RWD63*0.21,0)</f>
        <v>#REF!</v>
      </c>
      <c r="RWE114" s="632" t="e">
        <f>(IF(RWE47-#REF!&lt;0,0,RWE47-#REF!)+#REF!)*1.21+IF($D$5="Koncesija",-RWE63*0.21,0)</f>
        <v>#REF!</v>
      </c>
      <c r="RWF114" s="632" t="e">
        <f>(IF(RWF47-#REF!&lt;0,0,RWF47-#REF!)+#REF!)*1.21+IF($D$5="Koncesija",-RWF63*0.21,0)</f>
        <v>#REF!</v>
      </c>
      <c r="RWG114" s="632" t="e">
        <f>(IF(RWG47-#REF!&lt;0,0,RWG47-#REF!)+#REF!)*1.21+IF($D$5="Koncesija",-RWG63*0.21,0)</f>
        <v>#REF!</v>
      </c>
      <c r="RWH114" s="632" t="e">
        <f>(IF(RWH47-#REF!&lt;0,0,RWH47-#REF!)+#REF!)*1.21+IF($D$5="Koncesija",-RWH63*0.21,0)</f>
        <v>#REF!</v>
      </c>
      <c r="RWI114" s="632" t="e">
        <f>(IF(RWI47-#REF!&lt;0,0,RWI47-#REF!)+#REF!)*1.21+IF($D$5="Koncesija",-RWI63*0.21,0)</f>
        <v>#REF!</v>
      </c>
      <c r="RWJ114" s="632" t="e">
        <f>(IF(RWJ47-#REF!&lt;0,0,RWJ47-#REF!)+#REF!)*1.21+IF($D$5="Koncesija",-RWJ63*0.21,0)</f>
        <v>#REF!</v>
      </c>
      <c r="RWK114" s="632" t="e">
        <f>(IF(RWK47-#REF!&lt;0,0,RWK47-#REF!)+#REF!)*1.21+IF($D$5="Koncesija",-RWK63*0.21,0)</f>
        <v>#REF!</v>
      </c>
      <c r="RWL114" s="632" t="e">
        <f>(IF(RWL47-#REF!&lt;0,0,RWL47-#REF!)+#REF!)*1.21+IF($D$5="Koncesija",-RWL63*0.21,0)</f>
        <v>#REF!</v>
      </c>
      <c r="RWM114" s="632" t="e">
        <f>(IF(RWM47-#REF!&lt;0,0,RWM47-#REF!)+#REF!)*1.21+IF($D$5="Koncesija",-RWM63*0.21,0)</f>
        <v>#REF!</v>
      </c>
      <c r="RWN114" s="632" t="e">
        <f>(IF(RWN47-#REF!&lt;0,0,RWN47-#REF!)+#REF!)*1.21+IF($D$5="Koncesija",-RWN63*0.21,0)</f>
        <v>#REF!</v>
      </c>
      <c r="RWO114" s="632" t="e">
        <f>(IF(RWO47-#REF!&lt;0,0,RWO47-#REF!)+#REF!)*1.21+IF($D$5="Koncesija",-RWO63*0.21,0)</f>
        <v>#REF!</v>
      </c>
      <c r="RWP114" s="632" t="e">
        <f>(IF(RWP47-#REF!&lt;0,0,RWP47-#REF!)+#REF!)*1.21+IF($D$5="Koncesija",-RWP63*0.21,0)</f>
        <v>#REF!</v>
      </c>
      <c r="RWQ114" s="632" t="e">
        <f>(IF(RWQ47-#REF!&lt;0,0,RWQ47-#REF!)+#REF!)*1.21+IF($D$5="Koncesija",-RWQ63*0.21,0)</f>
        <v>#REF!</v>
      </c>
      <c r="RWR114" s="632" t="e">
        <f>(IF(RWR47-#REF!&lt;0,0,RWR47-#REF!)+#REF!)*1.21+IF($D$5="Koncesija",-RWR63*0.21,0)</f>
        <v>#REF!</v>
      </c>
      <c r="RWS114" s="632" t="e">
        <f>(IF(RWS47-#REF!&lt;0,0,RWS47-#REF!)+#REF!)*1.21+IF($D$5="Koncesija",-RWS63*0.21,0)</f>
        <v>#REF!</v>
      </c>
      <c r="RWT114" s="632" t="e">
        <f>(IF(RWT47-#REF!&lt;0,0,RWT47-#REF!)+#REF!)*1.21+IF($D$5="Koncesija",-RWT63*0.21,0)</f>
        <v>#REF!</v>
      </c>
      <c r="RWU114" s="632" t="e">
        <f>(IF(RWU47-#REF!&lt;0,0,RWU47-#REF!)+#REF!)*1.21+IF($D$5="Koncesija",-RWU63*0.21,0)</f>
        <v>#REF!</v>
      </c>
      <c r="RWV114" s="632" t="e">
        <f>(IF(RWV47-#REF!&lt;0,0,RWV47-#REF!)+#REF!)*1.21+IF($D$5="Koncesija",-RWV63*0.21,0)</f>
        <v>#REF!</v>
      </c>
      <c r="RWW114" s="632" t="e">
        <f>(IF(RWW47-#REF!&lt;0,0,RWW47-#REF!)+#REF!)*1.21+IF($D$5="Koncesija",-RWW63*0.21,0)</f>
        <v>#REF!</v>
      </c>
      <c r="RWX114" s="632" t="e">
        <f>(IF(RWX47-#REF!&lt;0,0,RWX47-#REF!)+#REF!)*1.21+IF($D$5="Koncesija",-RWX63*0.21,0)</f>
        <v>#REF!</v>
      </c>
      <c r="RWY114" s="632" t="e">
        <f>(IF(RWY47-#REF!&lt;0,0,RWY47-#REF!)+#REF!)*1.21+IF($D$5="Koncesija",-RWY63*0.21,0)</f>
        <v>#REF!</v>
      </c>
      <c r="RWZ114" s="632" t="e">
        <f>(IF(RWZ47-#REF!&lt;0,0,RWZ47-#REF!)+#REF!)*1.21+IF($D$5="Koncesija",-RWZ63*0.21,0)</f>
        <v>#REF!</v>
      </c>
      <c r="RXA114" s="632" t="e">
        <f>(IF(RXA47-#REF!&lt;0,0,RXA47-#REF!)+#REF!)*1.21+IF($D$5="Koncesija",-RXA63*0.21,0)</f>
        <v>#REF!</v>
      </c>
      <c r="RXB114" s="632" t="e">
        <f>(IF(RXB47-#REF!&lt;0,0,RXB47-#REF!)+#REF!)*1.21+IF($D$5="Koncesija",-RXB63*0.21,0)</f>
        <v>#REF!</v>
      </c>
      <c r="RXC114" s="632" t="e">
        <f>(IF(RXC47-#REF!&lt;0,0,RXC47-#REF!)+#REF!)*1.21+IF($D$5="Koncesija",-RXC63*0.21,0)</f>
        <v>#REF!</v>
      </c>
      <c r="RXD114" s="632" t="e">
        <f>(IF(RXD47-#REF!&lt;0,0,RXD47-#REF!)+#REF!)*1.21+IF($D$5="Koncesija",-RXD63*0.21,0)</f>
        <v>#REF!</v>
      </c>
      <c r="RXE114" s="632" t="e">
        <f>(IF(RXE47-#REF!&lt;0,0,RXE47-#REF!)+#REF!)*1.21+IF($D$5="Koncesija",-RXE63*0.21,0)</f>
        <v>#REF!</v>
      </c>
      <c r="RXF114" s="632" t="e">
        <f>(IF(RXF47-#REF!&lt;0,0,RXF47-#REF!)+#REF!)*1.21+IF($D$5="Koncesija",-RXF63*0.21,0)</f>
        <v>#REF!</v>
      </c>
      <c r="RXG114" s="632" t="e">
        <f>(IF(RXG47-#REF!&lt;0,0,RXG47-#REF!)+#REF!)*1.21+IF($D$5="Koncesija",-RXG63*0.21,0)</f>
        <v>#REF!</v>
      </c>
      <c r="RXH114" s="632" t="e">
        <f>(IF(RXH47-#REF!&lt;0,0,RXH47-#REF!)+#REF!)*1.21+IF($D$5="Koncesija",-RXH63*0.21,0)</f>
        <v>#REF!</v>
      </c>
      <c r="RXI114" s="632" t="e">
        <f>(IF(RXI47-#REF!&lt;0,0,RXI47-#REF!)+#REF!)*1.21+IF($D$5="Koncesija",-RXI63*0.21,0)</f>
        <v>#REF!</v>
      </c>
      <c r="RXJ114" s="632" t="e">
        <f>(IF(RXJ47-#REF!&lt;0,0,RXJ47-#REF!)+#REF!)*1.21+IF($D$5="Koncesija",-RXJ63*0.21,0)</f>
        <v>#REF!</v>
      </c>
      <c r="RXK114" s="632" t="e">
        <f>(IF(RXK47-#REF!&lt;0,0,RXK47-#REF!)+#REF!)*1.21+IF($D$5="Koncesija",-RXK63*0.21,0)</f>
        <v>#REF!</v>
      </c>
      <c r="RXL114" s="632" t="e">
        <f>(IF(RXL47-#REF!&lt;0,0,RXL47-#REF!)+#REF!)*1.21+IF($D$5="Koncesija",-RXL63*0.21,0)</f>
        <v>#REF!</v>
      </c>
      <c r="RXM114" s="632" t="e">
        <f>(IF(RXM47-#REF!&lt;0,0,RXM47-#REF!)+#REF!)*1.21+IF($D$5="Koncesija",-RXM63*0.21,0)</f>
        <v>#REF!</v>
      </c>
      <c r="RXN114" s="632" t="e">
        <f>(IF(RXN47-#REF!&lt;0,0,RXN47-#REF!)+#REF!)*1.21+IF($D$5="Koncesija",-RXN63*0.21,0)</f>
        <v>#REF!</v>
      </c>
      <c r="RXO114" s="632" t="e">
        <f>(IF(RXO47-#REF!&lt;0,0,RXO47-#REF!)+#REF!)*1.21+IF($D$5="Koncesija",-RXO63*0.21,0)</f>
        <v>#REF!</v>
      </c>
      <c r="RXP114" s="632" t="e">
        <f>(IF(RXP47-#REF!&lt;0,0,RXP47-#REF!)+#REF!)*1.21+IF($D$5="Koncesija",-RXP63*0.21,0)</f>
        <v>#REF!</v>
      </c>
      <c r="RXQ114" s="632" t="e">
        <f>(IF(RXQ47-#REF!&lt;0,0,RXQ47-#REF!)+#REF!)*1.21+IF($D$5="Koncesija",-RXQ63*0.21,0)</f>
        <v>#REF!</v>
      </c>
      <c r="RXR114" s="632" t="e">
        <f>(IF(RXR47-#REF!&lt;0,0,RXR47-#REF!)+#REF!)*1.21+IF($D$5="Koncesija",-RXR63*0.21,0)</f>
        <v>#REF!</v>
      </c>
      <c r="RXS114" s="632" t="e">
        <f>(IF(RXS47-#REF!&lt;0,0,RXS47-#REF!)+#REF!)*1.21+IF($D$5="Koncesija",-RXS63*0.21,0)</f>
        <v>#REF!</v>
      </c>
      <c r="RXT114" s="632" t="e">
        <f>(IF(RXT47-#REF!&lt;0,0,RXT47-#REF!)+#REF!)*1.21+IF($D$5="Koncesija",-RXT63*0.21,0)</f>
        <v>#REF!</v>
      </c>
      <c r="RXU114" s="632" t="e">
        <f>(IF(RXU47-#REF!&lt;0,0,RXU47-#REF!)+#REF!)*1.21+IF($D$5="Koncesija",-RXU63*0.21,0)</f>
        <v>#REF!</v>
      </c>
      <c r="RXV114" s="632" t="e">
        <f>(IF(RXV47-#REF!&lt;0,0,RXV47-#REF!)+#REF!)*1.21+IF($D$5="Koncesija",-RXV63*0.21,0)</f>
        <v>#REF!</v>
      </c>
      <c r="RXW114" s="632" t="e">
        <f>(IF(RXW47-#REF!&lt;0,0,RXW47-#REF!)+#REF!)*1.21+IF($D$5="Koncesija",-RXW63*0.21,0)</f>
        <v>#REF!</v>
      </c>
      <c r="RXX114" s="632" t="e">
        <f>(IF(RXX47-#REF!&lt;0,0,RXX47-#REF!)+#REF!)*1.21+IF($D$5="Koncesija",-RXX63*0.21,0)</f>
        <v>#REF!</v>
      </c>
      <c r="RXY114" s="632" t="e">
        <f>(IF(RXY47-#REF!&lt;0,0,RXY47-#REF!)+#REF!)*1.21+IF($D$5="Koncesija",-RXY63*0.21,0)</f>
        <v>#REF!</v>
      </c>
      <c r="RXZ114" s="632" t="e">
        <f>(IF(RXZ47-#REF!&lt;0,0,RXZ47-#REF!)+#REF!)*1.21+IF($D$5="Koncesija",-RXZ63*0.21,0)</f>
        <v>#REF!</v>
      </c>
      <c r="RYA114" s="632" t="e">
        <f>(IF(RYA47-#REF!&lt;0,0,RYA47-#REF!)+#REF!)*1.21+IF($D$5="Koncesija",-RYA63*0.21,0)</f>
        <v>#REF!</v>
      </c>
      <c r="RYB114" s="632" t="e">
        <f>(IF(RYB47-#REF!&lt;0,0,RYB47-#REF!)+#REF!)*1.21+IF($D$5="Koncesija",-RYB63*0.21,0)</f>
        <v>#REF!</v>
      </c>
      <c r="RYC114" s="632" t="e">
        <f>(IF(RYC47-#REF!&lt;0,0,RYC47-#REF!)+#REF!)*1.21+IF($D$5="Koncesija",-RYC63*0.21,0)</f>
        <v>#REF!</v>
      </c>
      <c r="RYD114" s="632" t="e">
        <f>(IF(RYD47-#REF!&lt;0,0,RYD47-#REF!)+#REF!)*1.21+IF($D$5="Koncesija",-RYD63*0.21,0)</f>
        <v>#REF!</v>
      </c>
      <c r="RYE114" s="632" t="e">
        <f>(IF(RYE47-#REF!&lt;0,0,RYE47-#REF!)+#REF!)*1.21+IF($D$5="Koncesija",-RYE63*0.21,0)</f>
        <v>#REF!</v>
      </c>
      <c r="RYF114" s="632" t="e">
        <f>(IF(RYF47-#REF!&lt;0,0,RYF47-#REF!)+#REF!)*1.21+IF($D$5="Koncesija",-RYF63*0.21,0)</f>
        <v>#REF!</v>
      </c>
      <c r="RYG114" s="632" t="e">
        <f>(IF(RYG47-#REF!&lt;0,0,RYG47-#REF!)+#REF!)*1.21+IF($D$5="Koncesija",-RYG63*0.21,0)</f>
        <v>#REF!</v>
      </c>
      <c r="RYH114" s="632" t="e">
        <f>(IF(RYH47-#REF!&lt;0,0,RYH47-#REF!)+#REF!)*1.21+IF($D$5="Koncesija",-RYH63*0.21,0)</f>
        <v>#REF!</v>
      </c>
      <c r="RYI114" s="632" t="e">
        <f>(IF(RYI47-#REF!&lt;0,0,RYI47-#REF!)+#REF!)*1.21+IF($D$5="Koncesija",-RYI63*0.21,0)</f>
        <v>#REF!</v>
      </c>
      <c r="RYJ114" s="632" t="e">
        <f>(IF(RYJ47-#REF!&lt;0,0,RYJ47-#REF!)+#REF!)*1.21+IF($D$5="Koncesija",-RYJ63*0.21,0)</f>
        <v>#REF!</v>
      </c>
      <c r="RYK114" s="632" t="e">
        <f>(IF(RYK47-#REF!&lt;0,0,RYK47-#REF!)+#REF!)*1.21+IF($D$5="Koncesija",-RYK63*0.21,0)</f>
        <v>#REF!</v>
      </c>
      <c r="RYL114" s="632" t="e">
        <f>(IF(RYL47-#REF!&lt;0,0,RYL47-#REF!)+#REF!)*1.21+IF($D$5="Koncesija",-RYL63*0.21,0)</f>
        <v>#REF!</v>
      </c>
      <c r="RYM114" s="632" t="e">
        <f>(IF(RYM47-#REF!&lt;0,0,RYM47-#REF!)+#REF!)*1.21+IF($D$5="Koncesija",-RYM63*0.21,0)</f>
        <v>#REF!</v>
      </c>
      <c r="RYN114" s="632" t="e">
        <f>(IF(RYN47-#REF!&lt;0,0,RYN47-#REF!)+#REF!)*1.21+IF($D$5="Koncesija",-RYN63*0.21,0)</f>
        <v>#REF!</v>
      </c>
      <c r="RYO114" s="632" t="e">
        <f>(IF(RYO47-#REF!&lt;0,0,RYO47-#REF!)+#REF!)*1.21+IF($D$5="Koncesija",-RYO63*0.21,0)</f>
        <v>#REF!</v>
      </c>
      <c r="RYP114" s="632" t="e">
        <f>(IF(RYP47-#REF!&lt;0,0,RYP47-#REF!)+#REF!)*1.21+IF($D$5="Koncesija",-RYP63*0.21,0)</f>
        <v>#REF!</v>
      </c>
      <c r="RYQ114" s="632" t="e">
        <f>(IF(RYQ47-#REF!&lt;0,0,RYQ47-#REF!)+#REF!)*1.21+IF($D$5="Koncesija",-RYQ63*0.21,0)</f>
        <v>#REF!</v>
      </c>
      <c r="RYR114" s="632" t="e">
        <f>(IF(RYR47-#REF!&lt;0,0,RYR47-#REF!)+#REF!)*1.21+IF($D$5="Koncesija",-RYR63*0.21,0)</f>
        <v>#REF!</v>
      </c>
      <c r="RYS114" s="632" t="e">
        <f>(IF(RYS47-#REF!&lt;0,0,RYS47-#REF!)+#REF!)*1.21+IF($D$5="Koncesija",-RYS63*0.21,0)</f>
        <v>#REF!</v>
      </c>
      <c r="RYT114" s="632" t="e">
        <f>(IF(RYT47-#REF!&lt;0,0,RYT47-#REF!)+#REF!)*1.21+IF($D$5="Koncesija",-RYT63*0.21,0)</f>
        <v>#REF!</v>
      </c>
      <c r="RYU114" s="632" t="e">
        <f>(IF(RYU47-#REF!&lt;0,0,RYU47-#REF!)+#REF!)*1.21+IF($D$5="Koncesija",-RYU63*0.21,0)</f>
        <v>#REF!</v>
      </c>
      <c r="RYV114" s="632" t="e">
        <f>(IF(RYV47-#REF!&lt;0,0,RYV47-#REF!)+#REF!)*1.21+IF($D$5="Koncesija",-RYV63*0.21,0)</f>
        <v>#REF!</v>
      </c>
      <c r="RYW114" s="632" t="e">
        <f>(IF(RYW47-#REF!&lt;0,0,RYW47-#REF!)+#REF!)*1.21+IF($D$5="Koncesija",-RYW63*0.21,0)</f>
        <v>#REF!</v>
      </c>
      <c r="RYX114" s="632" t="e">
        <f>(IF(RYX47-#REF!&lt;0,0,RYX47-#REF!)+#REF!)*1.21+IF($D$5="Koncesija",-RYX63*0.21,0)</f>
        <v>#REF!</v>
      </c>
      <c r="RYY114" s="632" t="e">
        <f>(IF(RYY47-#REF!&lt;0,0,RYY47-#REF!)+#REF!)*1.21+IF($D$5="Koncesija",-RYY63*0.21,0)</f>
        <v>#REF!</v>
      </c>
      <c r="RYZ114" s="632" t="e">
        <f>(IF(RYZ47-#REF!&lt;0,0,RYZ47-#REF!)+#REF!)*1.21+IF($D$5="Koncesija",-RYZ63*0.21,0)</f>
        <v>#REF!</v>
      </c>
      <c r="RZA114" s="632" t="e">
        <f>(IF(RZA47-#REF!&lt;0,0,RZA47-#REF!)+#REF!)*1.21+IF($D$5="Koncesija",-RZA63*0.21,0)</f>
        <v>#REF!</v>
      </c>
      <c r="RZB114" s="632" t="e">
        <f>(IF(RZB47-#REF!&lt;0,0,RZB47-#REF!)+#REF!)*1.21+IF($D$5="Koncesija",-RZB63*0.21,0)</f>
        <v>#REF!</v>
      </c>
      <c r="RZC114" s="632" t="e">
        <f>(IF(RZC47-#REF!&lt;0,0,RZC47-#REF!)+#REF!)*1.21+IF($D$5="Koncesija",-RZC63*0.21,0)</f>
        <v>#REF!</v>
      </c>
      <c r="RZD114" s="632" t="e">
        <f>(IF(RZD47-#REF!&lt;0,0,RZD47-#REF!)+#REF!)*1.21+IF($D$5="Koncesija",-RZD63*0.21,0)</f>
        <v>#REF!</v>
      </c>
      <c r="RZE114" s="632" t="e">
        <f>(IF(RZE47-#REF!&lt;0,0,RZE47-#REF!)+#REF!)*1.21+IF($D$5="Koncesija",-RZE63*0.21,0)</f>
        <v>#REF!</v>
      </c>
      <c r="RZF114" s="632" t="e">
        <f>(IF(RZF47-#REF!&lt;0,0,RZF47-#REF!)+#REF!)*1.21+IF($D$5="Koncesija",-RZF63*0.21,0)</f>
        <v>#REF!</v>
      </c>
      <c r="RZG114" s="632" t="e">
        <f>(IF(RZG47-#REF!&lt;0,0,RZG47-#REF!)+#REF!)*1.21+IF($D$5="Koncesija",-RZG63*0.21,0)</f>
        <v>#REF!</v>
      </c>
      <c r="RZH114" s="632" t="e">
        <f>(IF(RZH47-#REF!&lt;0,0,RZH47-#REF!)+#REF!)*1.21+IF($D$5="Koncesija",-RZH63*0.21,0)</f>
        <v>#REF!</v>
      </c>
      <c r="RZI114" s="632" t="e">
        <f>(IF(RZI47-#REF!&lt;0,0,RZI47-#REF!)+#REF!)*1.21+IF($D$5="Koncesija",-RZI63*0.21,0)</f>
        <v>#REF!</v>
      </c>
      <c r="RZJ114" s="632" t="e">
        <f>(IF(RZJ47-#REF!&lt;0,0,RZJ47-#REF!)+#REF!)*1.21+IF($D$5="Koncesija",-RZJ63*0.21,0)</f>
        <v>#REF!</v>
      </c>
      <c r="RZK114" s="632" t="e">
        <f>(IF(RZK47-#REF!&lt;0,0,RZK47-#REF!)+#REF!)*1.21+IF($D$5="Koncesija",-RZK63*0.21,0)</f>
        <v>#REF!</v>
      </c>
      <c r="RZL114" s="632" t="e">
        <f>(IF(RZL47-#REF!&lt;0,0,RZL47-#REF!)+#REF!)*1.21+IF($D$5="Koncesija",-RZL63*0.21,0)</f>
        <v>#REF!</v>
      </c>
      <c r="RZM114" s="632" t="e">
        <f>(IF(RZM47-#REF!&lt;0,0,RZM47-#REF!)+#REF!)*1.21+IF($D$5="Koncesija",-RZM63*0.21,0)</f>
        <v>#REF!</v>
      </c>
      <c r="RZN114" s="632" t="e">
        <f>(IF(RZN47-#REF!&lt;0,0,RZN47-#REF!)+#REF!)*1.21+IF($D$5="Koncesija",-RZN63*0.21,0)</f>
        <v>#REF!</v>
      </c>
      <c r="RZO114" s="632" t="e">
        <f>(IF(RZO47-#REF!&lt;0,0,RZO47-#REF!)+#REF!)*1.21+IF($D$5="Koncesija",-RZO63*0.21,0)</f>
        <v>#REF!</v>
      </c>
      <c r="RZP114" s="632" t="e">
        <f>(IF(RZP47-#REF!&lt;0,0,RZP47-#REF!)+#REF!)*1.21+IF($D$5="Koncesija",-RZP63*0.21,0)</f>
        <v>#REF!</v>
      </c>
      <c r="RZQ114" s="632" t="e">
        <f>(IF(RZQ47-#REF!&lt;0,0,RZQ47-#REF!)+#REF!)*1.21+IF($D$5="Koncesija",-RZQ63*0.21,0)</f>
        <v>#REF!</v>
      </c>
      <c r="RZR114" s="632" t="e">
        <f>(IF(RZR47-#REF!&lt;0,0,RZR47-#REF!)+#REF!)*1.21+IF($D$5="Koncesija",-RZR63*0.21,0)</f>
        <v>#REF!</v>
      </c>
      <c r="RZS114" s="632" t="e">
        <f>(IF(RZS47-#REF!&lt;0,0,RZS47-#REF!)+#REF!)*1.21+IF($D$5="Koncesija",-RZS63*0.21,0)</f>
        <v>#REF!</v>
      </c>
      <c r="RZT114" s="632" t="e">
        <f>(IF(RZT47-#REF!&lt;0,0,RZT47-#REF!)+#REF!)*1.21+IF($D$5="Koncesija",-RZT63*0.21,0)</f>
        <v>#REF!</v>
      </c>
      <c r="RZU114" s="632" t="e">
        <f>(IF(RZU47-#REF!&lt;0,0,RZU47-#REF!)+#REF!)*1.21+IF($D$5="Koncesija",-RZU63*0.21,0)</f>
        <v>#REF!</v>
      </c>
      <c r="RZV114" s="632" t="e">
        <f>(IF(RZV47-#REF!&lt;0,0,RZV47-#REF!)+#REF!)*1.21+IF($D$5="Koncesija",-RZV63*0.21,0)</f>
        <v>#REF!</v>
      </c>
      <c r="RZW114" s="632" t="e">
        <f>(IF(RZW47-#REF!&lt;0,0,RZW47-#REF!)+#REF!)*1.21+IF($D$5="Koncesija",-RZW63*0.21,0)</f>
        <v>#REF!</v>
      </c>
      <c r="RZX114" s="632" t="e">
        <f>(IF(RZX47-#REF!&lt;0,0,RZX47-#REF!)+#REF!)*1.21+IF($D$5="Koncesija",-RZX63*0.21,0)</f>
        <v>#REF!</v>
      </c>
      <c r="RZY114" s="632" t="e">
        <f>(IF(RZY47-#REF!&lt;0,0,RZY47-#REF!)+#REF!)*1.21+IF($D$5="Koncesija",-RZY63*0.21,0)</f>
        <v>#REF!</v>
      </c>
      <c r="RZZ114" s="632" t="e">
        <f>(IF(RZZ47-#REF!&lt;0,0,RZZ47-#REF!)+#REF!)*1.21+IF($D$5="Koncesija",-RZZ63*0.21,0)</f>
        <v>#REF!</v>
      </c>
      <c r="SAA114" s="632" t="e">
        <f>(IF(SAA47-#REF!&lt;0,0,SAA47-#REF!)+#REF!)*1.21+IF($D$5="Koncesija",-SAA63*0.21,0)</f>
        <v>#REF!</v>
      </c>
      <c r="SAB114" s="632" t="e">
        <f>(IF(SAB47-#REF!&lt;0,0,SAB47-#REF!)+#REF!)*1.21+IF($D$5="Koncesija",-SAB63*0.21,0)</f>
        <v>#REF!</v>
      </c>
      <c r="SAC114" s="632" t="e">
        <f>(IF(SAC47-#REF!&lt;0,0,SAC47-#REF!)+#REF!)*1.21+IF($D$5="Koncesija",-SAC63*0.21,0)</f>
        <v>#REF!</v>
      </c>
      <c r="SAD114" s="632" t="e">
        <f>(IF(SAD47-#REF!&lt;0,0,SAD47-#REF!)+#REF!)*1.21+IF($D$5="Koncesija",-SAD63*0.21,0)</f>
        <v>#REF!</v>
      </c>
      <c r="SAE114" s="632" t="e">
        <f>(IF(SAE47-#REF!&lt;0,0,SAE47-#REF!)+#REF!)*1.21+IF($D$5="Koncesija",-SAE63*0.21,0)</f>
        <v>#REF!</v>
      </c>
      <c r="SAF114" s="632" t="e">
        <f>(IF(SAF47-#REF!&lt;0,0,SAF47-#REF!)+#REF!)*1.21+IF($D$5="Koncesija",-SAF63*0.21,0)</f>
        <v>#REF!</v>
      </c>
      <c r="SAG114" s="632" t="e">
        <f>(IF(SAG47-#REF!&lt;0,0,SAG47-#REF!)+#REF!)*1.21+IF($D$5="Koncesija",-SAG63*0.21,0)</f>
        <v>#REF!</v>
      </c>
      <c r="SAH114" s="632" t="e">
        <f>(IF(SAH47-#REF!&lt;0,0,SAH47-#REF!)+#REF!)*1.21+IF($D$5="Koncesija",-SAH63*0.21,0)</f>
        <v>#REF!</v>
      </c>
      <c r="SAI114" s="632" t="e">
        <f>(IF(SAI47-#REF!&lt;0,0,SAI47-#REF!)+#REF!)*1.21+IF($D$5="Koncesija",-SAI63*0.21,0)</f>
        <v>#REF!</v>
      </c>
      <c r="SAJ114" s="632" t="e">
        <f>(IF(SAJ47-#REF!&lt;0,0,SAJ47-#REF!)+#REF!)*1.21+IF($D$5="Koncesija",-SAJ63*0.21,0)</f>
        <v>#REF!</v>
      </c>
      <c r="SAK114" s="632" t="e">
        <f>(IF(SAK47-#REF!&lt;0,0,SAK47-#REF!)+#REF!)*1.21+IF($D$5="Koncesija",-SAK63*0.21,0)</f>
        <v>#REF!</v>
      </c>
      <c r="SAL114" s="632" t="e">
        <f>(IF(SAL47-#REF!&lt;0,0,SAL47-#REF!)+#REF!)*1.21+IF($D$5="Koncesija",-SAL63*0.21,0)</f>
        <v>#REF!</v>
      </c>
      <c r="SAM114" s="632" t="e">
        <f>(IF(SAM47-#REF!&lt;0,0,SAM47-#REF!)+#REF!)*1.21+IF($D$5="Koncesija",-SAM63*0.21,0)</f>
        <v>#REF!</v>
      </c>
      <c r="SAN114" s="632" t="e">
        <f>(IF(SAN47-#REF!&lt;0,0,SAN47-#REF!)+#REF!)*1.21+IF($D$5="Koncesija",-SAN63*0.21,0)</f>
        <v>#REF!</v>
      </c>
      <c r="SAO114" s="632" t="e">
        <f>(IF(SAO47-#REF!&lt;0,0,SAO47-#REF!)+#REF!)*1.21+IF($D$5="Koncesija",-SAO63*0.21,0)</f>
        <v>#REF!</v>
      </c>
      <c r="SAP114" s="632" t="e">
        <f>(IF(SAP47-#REF!&lt;0,0,SAP47-#REF!)+#REF!)*1.21+IF($D$5="Koncesija",-SAP63*0.21,0)</f>
        <v>#REF!</v>
      </c>
      <c r="SAQ114" s="632" t="e">
        <f>(IF(SAQ47-#REF!&lt;0,0,SAQ47-#REF!)+#REF!)*1.21+IF($D$5="Koncesija",-SAQ63*0.21,0)</f>
        <v>#REF!</v>
      </c>
      <c r="SAR114" s="632" t="e">
        <f>(IF(SAR47-#REF!&lt;0,0,SAR47-#REF!)+#REF!)*1.21+IF($D$5="Koncesija",-SAR63*0.21,0)</f>
        <v>#REF!</v>
      </c>
      <c r="SAS114" s="632" t="e">
        <f>(IF(SAS47-#REF!&lt;0,0,SAS47-#REF!)+#REF!)*1.21+IF($D$5="Koncesija",-SAS63*0.21,0)</f>
        <v>#REF!</v>
      </c>
      <c r="SAT114" s="632" t="e">
        <f>(IF(SAT47-#REF!&lt;0,0,SAT47-#REF!)+#REF!)*1.21+IF($D$5="Koncesija",-SAT63*0.21,0)</f>
        <v>#REF!</v>
      </c>
      <c r="SAU114" s="632" t="e">
        <f>(IF(SAU47-#REF!&lt;0,0,SAU47-#REF!)+#REF!)*1.21+IF($D$5="Koncesija",-SAU63*0.21,0)</f>
        <v>#REF!</v>
      </c>
      <c r="SAV114" s="632" t="e">
        <f>(IF(SAV47-#REF!&lt;0,0,SAV47-#REF!)+#REF!)*1.21+IF($D$5="Koncesija",-SAV63*0.21,0)</f>
        <v>#REF!</v>
      </c>
      <c r="SAW114" s="632" t="e">
        <f>(IF(SAW47-#REF!&lt;0,0,SAW47-#REF!)+#REF!)*1.21+IF($D$5="Koncesija",-SAW63*0.21,0)</f>
        <v>#REF!</v>
      </c>
      <c r="SAX114" s="632" t="e">
        <f>(IF(SAX47-#REF!&lt;0,0,SAX47-#REF!)+#REF!)*1.21+IF($D$5="Koncesija",-SAX63*0.21,0)</f>
        <v>#REF!</v>
      </c>
      <c r="SAY114" s="632" t="e">
        <f>(IF(SAY47-#REF!&lt;0,0,SAY47-#REF!)+#REF!)*1.21+IF($D$5="Koncesija",-SAY63*0.21,0)</f>
        <v>#REF!</v>
      </c>
      <c r="SAZ114" s="632" t="e">
        <f>(IF(SAZ47-#REF!&lt;0,0,SAZ47-#REF!)+#REF!)*1.21+IF($D$5="Koncesija",-SAZ63*0.21,0)</f>
        <v>#REF!</v>
      </c>
      <c r="SBA114" s="632" t="e">
        <f>(IF(SBA47-#REF!&lt;0,0,SBA47-#REF!)+#REF!)*1.21+IF($D$5="Koncesija",-SBA63*0.21,0)</f>
        <v>#REF!</v>
      </c>
      <c r="SBB114" s="632" t="e">
        <f>(IF(SBB47-#REF!&lt;0,0,SBB47-#REF!)+#REF!)*1.21+IF($D$5="Koncesija",-SBB63*0.21,0)</f>
        <v>#REF!</v>
      </c>
      <c r="SBC114" s="632" t="e">
        <f>(IF(SBC47-#REF!&lt;0,0,SBC47-#REF!)+#REF!)*1.21+IF($D$5="Koncesija",-SBC63*0.21,0)</f>
        <v>#REF!</v>
      </c>
      <c r="SBD114" s="632" t="e">
        <f>(IF(SBD47-#REF!&lt;0,0,SBD47-#REF!)+#REF!)*1.21+IF($D$5="Koncesija",-SBD63*0.21,0)</f>
        <v>#REF!</v>
      </c>
      <c r="SBE114" s="632" t="e">
        <f>(IF(SBE47-#REF!&lt;0,0,SBE47-#REF!)+#REF!)*1.21+IF($D$5="Koncesija",-SBE63*0.21,0)</f>
        <v>#REF!</v>
      </c>
      <c r="SBF114" s="632" t="e">
        <f>(IF(SBF47-#REF!&lt;0,0,SBF47-#REF!)+#REF!)*1.21+IF($D$5="Koncesija",-SBF63*0.21,0)</f>
        <v>#REF!</v>
      </c>
      <c r="SBG114" s="632" t="e">
        <f>(IF(SBG47-#REF!&lt;0,0,SBG47-#REF!)+#REF!)*1.21+IF($D$5="Koncesija",-SBG63*0.21,0)</f>
        <v>#REF!</v>
      </c>
      <c r="SBH114" s="632" t="e">
        <f>(IF(SBH47-#REF!&lt;0,0,SBH47-#REF!)+#REF!)*1.21+IF($D$5="Koncesija",-SBH63*0.21,0)</f>
        <v>#REF!</v>
      </c>
      <c r="SBI114" s="632" t="e">
        <f>(IF(SBI47-#REF!&lt;0,0,SBI47-#REF!)+#REF!)*1.21+IF($D$5="Koncesija",-SBI63*0.21,0)</f>
        <v>#REF!</v>
      </c>
      <c r="SBJ114" s="632" t="e">
        <f>(IF(SBJ47-#REF!&lt;0,0,SBJ47-#REF!)+#REF!)*1.21+IF($D$5="Koncesija",-SBJ63*0.21,0)</f>
        <v>#REF!</v>
      </c>
      <c r="SBK114" s="632" t="e">
        <f>(IF(SBK47-#REF!&lt;0,0,SBK47-#REF!)+#REF!)*1.21+IF($D$5="Koncesija",-SBK63*0.21,0)</f>
        <v>#REF!</v>
      </c>
      <c r="SBL114" s="632" t="e">
        <f>(IF(SBL47-#REF!&lt;0,0,SBL47-#REF!)+#REF!)*1.21+IF($D$5="Koncesija",-SBL63*0.21,0)</f>
        <v>#REF!</v>
      </c>
      <c r="SBM114" s="632" t="e">
        <f>(IF(SBM47-#REF!&lt;0,0,SBM47-#REF!)+#REF!)*1.21+IF($D$5="Koncesija",-SBM63*0.21,0)</f>
        <v>#REF!</v>
      </c>
      <c r="SBN114" s="632" t="e">
        <f>(IF(SBN47-#REF!&lt;0,0,SBN47-#REF!)+#REF!)*1.21+IF($D$5="Koncesija",-SBN63*0.21,0)</f>
        <v>#REF!</v>
      </c>
      <c r="SBO114" s="632" t="e">
        <f>(IF(SBO47-#REF!&lt;0,0,SBO47-#REF!)+#REF!)*1.21+IF($D$5="Koncesija",-SBO63*0.21,0)</f>
        <v>#REF!</v>
      </c>
      <c r="SBP114" s="632" t="e">
        <f>(IF(SBP47-#REF!&lt;0,0,SBP47-#REF!)+#REF!)*1.21+IF($D$5="Koncesija",-SBP63*0.21,0)</f>
        <v>#REF!</v>
      </c>
      <c r="SBQ114" s="632" t="e">
        <f>(IF(SBQ47-#REF!&lt;0,0,SBQ47-#REF!)+#REF!)*1.21+IF($D$5="Koncesija",-SBQ63*0.21,0)</f>
        <v>#REF!</v>
      </c>
      <c r="SBR114" s="632" t="e">
        <f>(IF(SBR47-#REF!&lt;0,0,SBR47-#REF!)+#REF!)*1.21+IF($D$5="Koncesija",-SBR63*0.21,0)</f>
        <v>#REF!</v>
      </c>
      <c r="SBS114" s="632" t="e">
        <f>(IF(SBS47-#REF!&lt;0,0,SBS47-#REF!)+#REF!)*1.21+IF($D$5="Koncesija",-SBS63*0.21,0)</f>
        <v>#REF!</v>
      </c>
      <c r="SBT114" s="632" t="e">
        <f>(IF(SBT47-#REF!&lt;0,0,SBT47-#REF!)+#REF!)*1.21+IF($D$5="Koncesija",-SBT63*0.21,0)</f>
        <v>#REF!</v>
      </c>
      <c r="SBU114" s="632" t="e">
        <f>(IF(SBU47-#REF!&lt;0,0,SBU47-#REF!)+#REF!)*1.21+IF($D$5="Koncesija",-SBU63*0.21,0)</f>
        <v>#REF!</v>
      </c>
      <c r="SBV114" s="632" t="e">
        <f>(IF(SBV47-#REF!&lt;0,0,SBV47-#REF!)+#REF!)*1.21+IF($D$5="Koncesija",-SBV63*0.21,0)</f>
        <v>#REF!</v>
      </c>
      <c r="SBW114" s="632" t="e">
        <f>(IF(SBW47-#REF!&lt;0,0,SBW47-#REF!)+#REF!)*1.21+IF($D$5="Koncesija",-SBW63*0.21,0)</f>
        <v>#REF!</v>
      </c>
      <c r="SBX114" s="632" t="e">
        <f>(IF(SBX47-#REF!&lt;0,0,SBX47-#REF!)+#REF!)*1.21+IF($D$5="Koncesija",-SBX63*0.21,0)</f>
        <v>#REF!</v>
      </c>
      <c r="SBY114" s="632" t="e">
        <f>(IF(SBY47-#REF!&lt;0,0,SBY47-#REF!)+#REF!)*1.21+IF($D$5="Koncesija",-SBY63*0.21,0)</f>
        <v>#REF!</v>
      </c>
      <c r="SBZ114" s="632" t="e">
        <f>(IF(SBZ47-#REF!&lt;0,0,SBZ47-#REF!)+#REF!)*1.21+IF($D$5="Koncesija",-SBZ63*0.21,0)</f>
        <v>#REF!</v>
      </c>
      <c r="SCA114" s="632" t="e">
        <f>(IF(SCA47-#REF!&lt;0,0,SCA47-#REF!)+#REF!)*1.21+IF($D$5="Koncesija",-SCA63*0.21,0)</f>
        <v>#REF!</v>
      </c>
      <c r="SCB114" s="632" t="e">
        <f>(IF(SCB47-#REF!&lt;0,0,SCB47-#REF!)+#REF!)*1.21+IF($D$5="Koncesija",-SCB63*0.21,0)</f>
        <v>#REF!</v>
      </c>
      <c r="SCC114" s="632" t="e">
        <f>(IF(SCC47-#REF!&lt;0,0,SCC47-#REF!)+#REF!)*1.21+IF($D$5="Koncesija",-SCC63*0.21,0)</f>
        <v>#REF!</v>
      </c>
      <c r="SCD114" s="632" t="e">
        <f>(IF(SCD47-#REF!&lt;0,0,SCD47-#REF!)+#REF!)*1.21+IF($D$5="Koncesija",-SCD63*0.21,0)</f>
        <v>#REF!</v>
      </c>
      <c r="SCE114" s="632" t="e">
        <f>(IF(SCE47-#REF!&lt;0,0,SCE47-#REF!)+#REF!)*1.21+IF($D$5="Koncesija",-SCE63*0.21,0)</f>
        <v>#REF!</v>
      </c>
      <c r="SCF114" s="632" t="e">
        <f>(IF(SCF47-#REF!&lt;0,0,SCF47-#REF!)+#REF!)*1.21+IF($D$5="Koncesija",-SCF63*0.21,0)</f>
        <v>#REF!</v>
      </c>
      <c r="SCG114" s="632" t="e">
        <f>(IF(SCG47-#REF!&lt;0,0,SCG47-#REF!)+#REF!)*1.21+IF($D$5="Koncesija",-SCG63*0.21,0)</f>
        <v>#REF!</v>
      </c>
      <c r="SCH114" s="632" t="e">
        <f>(IF(SCH47-#REF!&lt;0,0,SCH47-#REF!)+#REF!)*1.21+IF($D$5="Koncesija",-SCH63*0.21,0)</f>
        <v>#REF!</v>
      </c>
      <c r="SCI114" s="632" t="e">
        <f>(IF(SCI47-#REF!&lt;0,0,SCI47-#REF!)+#REF!)*1.21+IF($D$5="Koncesija",-SCI63*0.21,0)</f>
        <v>#REF!</v>
      </c>
      <c r="SCJ114" s="632" t="e">
        <f>(IF(SCJ47-#REF!&lt;0,0,SCJ47-#REF!)+#REF!)*1.21+IF($D$5="Koncesija",-SCJ63*0.21,0)</f>
        <v>#REF!</v>
      </c>
      <c r="SCK114" s="632" t="e">
        <f>(IF(SCK47-#REF!&lt;0,0,SCK47-#REF!)+#REF!)*1.21+IF($D$5="Koncesija",-SCK63*0.21,0)</f>
        <v>#REF!</v>
      </c>
      <c r="SCL114" s="632" t="e">
        <f>(IF(SCL47-#REF!&lt;0,0,SCL47-#REF!)+#REF!)*1.21+IF($D$5="Koncesija",-SCL63*0.21,0)</f>
        <v>#REF!</v>
      </c>
      <c r="SCM114" s="632" t="e">
        <f>(IF(SCM47-#REF!&lt;0,0,SCM47-#REF!)+#REF!)*1.21+IF($D$5="Koncesija",-SCM63*0.21,0)</f>
        <v>#REF!</v>
      </c>
      <c r="SCN114" s="632" t="e">
        <f>(IF(SCN47-#REF!&lt;0,0,SCN47-#REF!)+#REF!)*1.21+IF($D$5="Koncesija",-SCN63*0.21,0)</f>
        <v>#REF!</v>
      </c>
      <c r="SCO114" s="632" t="e">
        <f>(IF(SCO47-#REF!&lt;0,0,SCO47-#REF!)+#REF!)*1.21+IF($D$5="Koncesija",-SCO63*0.21,0)</f>
        <v>#REF!</v>
      </c>
      <c r="SCP114" s="632" t="e">
        <f>(IF(SCP47-#REF!&lt;0,0,SCP47-#REF!)+#REF!)*1.21+IF($D$5="Koncesija",-SCP63*0.21,0)</f>
        <v>#REF!</v>
      </c>
      <c r="SCQ114" s="632" t="e">
        <f>(IF(SCQ47-#REF!&lt;0,0,SCQ47-#REF!)+#REF!)*1.21+IF($D$5="Koncesija",-SCQ63*0.21,0)</f>
        <v>#REF!</v>
      </c>
      <c r="SCR114" s="632" t="e">
        <f>(IF(SCR47-#REF!&lt;0,0,SCR47-#REF!)+#REF!)*1.21+IF($D$5="Koncesija",-SCR63*0.21,0)</f>
        <v>#REF!</v>
      </c>
      <c r="SCS114" s="632" t="e">
        <f>(IF(SCS47-#REF!&lt;0,0,SCS47-#REF!)+#REF!)*1.21+IF($D$5="Koncesija",-SCS63*0.21,0)</f>
        <v>#REF!</v>
      </c>
      <c r="SCT114" s="632" t="e">
        <f>(IF(SCT47-#REF!&lt;0,0,SCT47-#REF!)+#REF!)*1.21+IF($D$5="Koncesija",-SCT63*0.21,0)</f>
        <v>#REF!</v>
      </c>
      <c r="SCU114" s="632" t="e">
        <f>(IF(SCU47-#REF!&lt;0,0,SCU47-#REF!)+#REF!)*1.21+IF($D$5="Koncesija",-SCU63*0.21,0)</f>
        <v>#REF!</v>
      </c>
      <c r="SCV114" s="632" t="e">
        <f>(IF(SCV47-#REF!&lt;0,0,SCV47-#REF!)+#REF!)*1.21+IF($D$5="Koncesija",-SCV63*0.21,0)</f>
        <v>#REF!</v>
      </c>
      <c r="SCW114" s="632" t="e">
        <f>(IF(SCW47-#REF!&lt;0,0,SCW47-#REF!)+#REF!)*1.21+IF($D$5="Koncesija",-SCW63*0.21,0)</f>
        <v>#REF!</v>
      </c>
      <c r="SCX114" s="632" t="e">
        <f>(IF(SCX47-#REF!&lt;0,0,SCX47-#REF!)+#REF!)*1.21+IF($D$5="Koncesija",-SCX63*0.21,0)</f>
        <v>#REF!</v>
      </c>
      <c r="SCY114" s="632" t="e">
        <f>(IF(SCY47-#REF!&lt;0,0,SCY47-#REF!)+#REF!)*1.21+IF($D$5="Koncesija",-SCY63*0.21,0)</f>
        <v>#REF!</v>
      </c>
      <c r="SCZ114" s="632" t="e">
        <f>(IF(SCZ47-#REF!&lt;0,0,SCZ47-#REF!)+#REF!)*1.21+IF($D$5="Koncesija",-SCZ63*0.21,0)</f>
        <v>#REF!</v>
      </c>
      <c r="SDA114" s="632" t="e">
        <f>(IF(SDA47-#REF!&lt;0,0,SDA47-#REF!)+#REF!)*1.21+IF($D$5="Koncesija",-SDA63*0.21,0)</f>
        <v>#REF!</v>
      </c>
      <c r="SDB114" s="632" t="e">
        <f>(IF(SDB47-#REF!&lt;0,0,SDB47-#REF!)+#REF!)*1.21+IF($D$5="Koncesija",-SDB63*0.21,0)</f>
        <v>#REF!</v>
      </c>
      <c r="SDC114" s="632" t="e">
        <f>(IF(SDC47-#REF!&lt;0,0,SDC47-#REF!)+#REF!)*1.21+IF($D$5="Koncesija",-SDC63*0.21,0)</f>
        <v>#REF!</v>
      </c>
      <c r="SDD114" s="632" t="e">
        <f>(IF(SDD47-#REF!&lt;0,0,SDD47-#REF!)+#REF!)*1.21+IF($D$5="Koncesija",-SDD63*0.21,0)</f>
        <v>#REF!</v>
      </c>
      <c r="SDE114" s="632" t="e">
        <f>(IF(SDE47-#REF!&lt;0,0,SDE47-#REF!)+#REF!)*1.21+IF($D$5="Koncesija",-SDE63*0.21,0)</f>
        <v>#REF!</v>
      </c>
      <c r="SDF114" s="632" t="e">
        <f>(IF(SDF47-#REF!&lt;0,0,SDF47-#REF!)+#REF!)*1.21+IF($D$5="Koncesija",-SDF63*0.21,0)</f>
        <v>#REF!</v>
      </c>
      <c r="SDG114" s="632" t="e">
        <f>(IF(SDG47-#REF!&lt;0,0,SDG47-#REF!)+#REF!)*1.21+IF($D$5="Koncesija",-SDG63*0.21,0)</f>
        <v>#REF!</v>
      </c>
      <c r="SDH114" s="632" t="e">
        <f>(IF(SDH47-#REF!&lt;0,0,SDH47-#REF!)+#REF!)*1.21+IF($D$5="Koncesija",-SDH63*0.21,0)</f>
        <v>#REF!</v>
      </c>
      <c r="SDI114" s="632" t="e">
        <f>(IF(SDI47-#REF!&lt;0,0,SDI47-#REF!)+#REF!)*1.21+IF($D$5="Koncesija",-SDI63*0.21,0)</f>
        <v>#REF!</v>
      </c>
      <c r="SDJ114" s="632" t="e">
        <f>(IF(SDJ47-#REF!&lt;0,0,SDJ47-#REF!)+#REF!)*1.21+IF($D$5="Koncesija",-SDJ63*0.21,0)</f>
        <v>#REF!</v>
      </c>
      <c r="SDK114" s="632" t="e">
        <f>(IF(SDK47-#REF!&lt;0,0,SDK47-#REF!)+#REF!)*1.21+IF($D$5="Koncesija",-SDK63*0.21,0)</f>
        <v>#REF!</v>
      </c>
      <c r="SDL114" s="632" t="e">
        <f>(IF(SDL47-#REF!&lt;0,0,SDL47-#REF!)+#REF!)*1.21+IF($D$5="Koncesija",-SDL63*0.21,0)</f>
        <v>#REF!</v>
      </c>
      <c r="SDM114" s="632" t="e">
        <f>(IF(SDM47-#REF!&lt;0,0,SDM47-#REF!)+#REF!)*1.21+IF($D$5="Koncesija",-SDM63*0.21,0)</f>
        <v>#REF!</v>
      </c>
      <c r="SDN114" s="632" t="e">
        <f>(IF(SDN47-#REF!&lt;0,0,SDN47-#REF!)+#REF!)*1.21+IF($D$5="Koncesija",-SDN63*0.21,0)</f>
        <v>#REF!</v>
      </c>
      <c r="SDO114" s="632" t="e">
        <f>(IF(SDO47-#REF!&lt;0,0,SDO47-#REF!)+#REF!)*1.21+IF($D$5="Koncesija",-SDO63*0.21,0)</f>
        <v>#REF!</v>
      </c>
      <c r="SDP114" s="632" t="e">
        <f>(IF(SDP47-#REF!&lt;0,0,SDP47-#REF!)+#REF!)*1.21+IF($D$5="Koncesija",-SDP63*0.21,0)</f>
        <v>#REF!</v>
      </c>
      <c r="SDQ114" s="632" t="e">
        <f>(IF(SDQ47-#REF!&lt;0,0,SDQ47-#REF!)+#REF!)*1.21+IF($D$5="Koncesija",-SDQ63*0.21,0)</f>
        <v>#REF!</v>
      </c>
      <c r="SDR114" s="632" t="e">
        <f>(IF(SDR47-#REF!&lt;0,0,SDR47-#REF!)+#REF!)*1.21+IF($D$5="Koncesija",-SDR63*0.21,0)</f>
        <v>#REF!</v>
      </c>
      <c r="SDS114" s="632" t="e">
        <f>(IF(SDS47-#REF!&lt;0,0,SDS47-#REF!)+#REF!)*1.21+IF($D$5="Koncesija",-SDS63*0.21,0)</f>
        <v>#REF!</v>
      </c>
      <c r="SDT114" s="632" t="e">
        <f>(IF(SDT47-#REF!&lt;0,0,SDT47-#REF!)+#REF!)*1.21+IF($D$5="Koncesija",-SDT63*0.21,0)</f>
        <v>#REF!</v>
      </c>
      <c r="SDU114" s="632" t="e">
        <f>(IF(SDU47-#REF!&lt;0,0,SDU47-#REF!)+#REF!)*1.21+IF($D$5="Koncesija",-SDU63*0.21,0)</f>
        <v>#REF!</v>
      </c>
      <c r="SDV114" s="632" t="e">
        <f>(IF(SDV47-#REF!&lt;0,0,SDV47-#REF!)+#REF!)*1.21+IF($D$5="Koncesija",-SDV63*0.21,0)</f>
        <v>#REF!</v>
      </c>
      <c r="SDW114" s="632" t="e">
        <f>(IF(SDW47-#REF!&lt;0,0,SDW47-#REF!)+#REF!)*1.21+IF($D$5="Koncesija",-SDW63*0.21,0)</f>
        <v>#REF!</v>
      </c>
      <c r="SDX114" s="632" t="e">
        <f>(IF(SDX47-#REF!&lt;0,0,SDX47-#REF!)+#REF!)*1.21+IF($D$5="Koncesija",-SDX63*0.21,0)</f>
        <v>#REF!</v>
      </c>
      <c r="SDY114" s="632" t="e">
        <f>(IF(SDY47-#REF!&lt;0,0,SDY47-#REF!)+#REF!)*1.21+IF($D$5="Koncesija",-SDY63*0.21,0)</f>
        <v>#REF!</v>
      </c>
      <c r="SDZ114" s="632" t="e">
        <f>(IF(SDZ47-#REF!&lt;0,0,SDZ47-#REF!)+#REF!)*1.21+IF($D$5="Koncesija",-SDZ63*0.21,0)</f>
        <v>#REF!</v>
      </c>
      <c r="SEA114" s="632" t="e">
        <f>(IF(SEA47-#REF!&lt;0,0,SEA47-#REF!)+#REF!)*1.21+IF($D$5="Koncesija",-SEA63*0.21,0)</f>
        <v>#REF!</v>
      </c>
      <c r="SEB114" s="632" t="e">
        <f>(IF(SEB47-#REF!&lt;0,0,SEB47-#REF!)+#REF!)*1.21+IF($D$5="Koncesija",-SEB63*0.21,0)</f>
        <v>#REF!</v>
      </c>
      <c r="SEC114" s="632" t="e">
        <f>(IF(SEC47-#REF!&lt;0,0,SEC47-#REF!)+#REF!)*1.21+IF($D$5="Koncesija",-SEC63*0.21,0)</f>
        <v>#REF!</v>
      </c>
      <c r="SED114" s="632" t="e">
        <f>(IF(SED47-#REF!&lt;0,0,SED47-#REF!)+#REF!)*1.21+IF($D$5="Koncesija",-SED63*0.21,0)</f>
        <v>#REF!</v>
      </c>
      <c r="SEE114" s="632" t="e">
        <f>(IF(SEE47-#REF!&lt;0,0,SEE47-#REF!)+#REF!)*1.21+IF($D$5="Koncesija",-SEE63*0.21,0)</f>
        <v>#REF!</v>
      </c>
      <c r="SEF114" s="632" t="e">
        <f>(IF(SEF47-#REF!&lt;0,0,SEF47-#REF!)+#REF!)*1.21+IF($D$5="Koncesija",-SEF63*0.21,0)</f>
        <v>#REF!</v>
      </c>
      <c r="SEG114" s="632" t="e">
        <f>(IF(SEG47-#REF!&lt;0,0,SEG47-#REF!)+#REF!)*1.21+IF($D$5="Koncesija",-SEG63*0.21,0)</f>
        <v>#REF!</v>
      </c>
      <c r="SEH114" s="632" t="e">
        <f>(IF(SEH47-#REF!&lt;0,0,SEH47-#REF!)+#REF!)*1.21+IF($D$5="Koncesija",-SEH63*0.21,0)</f>
        <v>#REF!</v>
      </c>
      <c r="SEI114" s="632" t="e">
        <f>(IF(SEI47-#REF!&lt;0,0,SEI47-#REF!)+#REF!)*1.21+IF($D$5="Koncesija",-SEI63*0.21,0)</f>
        <v>#REF!</v>
      </c>
      <c r="SEJ114" s="632" t="e">
        <f>(IF(SEJ47-#REF!&lt;0,0,SEJ47-#REF!)+#REF!)*1.21+IF($D$5="Koncesija",-SEJ63*0.21,0)</f>
        <v>#REF!</v>
      </c>
      <c r="SEK114" s="632" t="e">
        <f>(IF(SEK47-#REF!&lt;0,0,SEK47-#REF!)+#REF!)*1.21+IF($D$5="Koncesija",-SEK63*0.21,0)</f>
        <v>#REF!</v>
      </c>
      <c r="SEL114" s="632" t="e">
        <f>(IF(SEL47-#REF!&lt;0,0,SEL47-#REF!)+#REF!)*1.21+IF($D$5="Koncesija",-SEL63*0.21,0)</f>
        <v>#REF!</v>
      </c>
      <c r="SEM114" s="632" t="e">
        <f>(IF(SEM47-#REF!&lt;0,0,SEM47-#REF!)+#REF!)*1.21+IF($D$5="Koncesija",-SEM63*0.21,0)</f>
        <v>#REF!</v>
      </c>
      <c r="SEN114" s="632" t="e">
        <f>(IF(SEN47-#REF!&lt;0,0,SEN47-#REF!)+#REF!)*1.21+IF($D$5="Koncesija",-SEN63*0.21,0)</f>
        <v>#REF!</v>
      </c>
      <c r="SEO114" s="632" t="e">
        <f>(IF(SEO47-#REF!&lt;0,0,SEO47-#REF!)+#REF!)*1.21+IF($D$5="Koncesija",-SEO63*0.21,0)</f>
        <v>#REF!</v>
      </c>
      <c r="SEP114" s="632" t="e">
        <f>(IF(SEP47-#REF!&lt;0,0,SEP47-#REF!)+#REF!)*1.21+IF($D$5="Koncesija",-SEP63*0.21,0)</f>
        <v>#REF!</v>
      </c>
      <c r="SEQ114" s="632" t="e">
        <f>(IF(SEQ47-#REF!&lt;0,0,SEQ47-#REF!)+#REF!)*1.21+IF($D$5="Koncesija",-SEQ63*0.21,0)</f>
        <v>#REF!</v>
      </c>
      <c r="SER114" s="632" t="e">
        <f>(IF(SER47-#REF!&lt;0,0,SER47-#REF!)+#REF!)*1.21+IF($D$5="Koncesija",-SER63*0.21,0)</f>
        <v>#REF!</v>
      </c>
      <c r="SES114" s="632" t="e">
        <f>(IF(SES47-#REF!&lt;0,0,SES47-#REF!)+#REF!)*1.21+IF($D$5="Koncesija",-SES63*0.21,0)</f>
        <v>#REF!</v>
      </c>
      <c r="SET114" s="632" t="e">
        <f>(IF(SET47-#REF!&lt;0,0,SET47-#REF!)+#REF!)*1.21+IF($D$5="Koncesija",-SET63*0.21,0)</f>
        <v>#REF!</v>
      </c>
      <c r="SEU114" s="632" t="e">
        <f>(IF(SEU47-#REF!&lt;0,0,SEU47-#REF!)+#REF!)*1.21+IF($D$5="Koncesija",-SEU63*0.21,0)</f>
        <v>#REF!</v>
      </c>
      <c r="SEV114" s="632" t="e">
        <f>(IF(SEV47-#REF!&lt;0,0,SEV47-#REF!)+#REF!)*1.21+IF($D$5="Koncesija",-SEV63*0.21,0)</f>
        <v>#REF!</v>
      </c>
      <c r="SEW114" s="632" t="e">
        <f>(IF(SEW47-#REF!&lt;0,0,SEW47-#REF!)+#REF!)*1.21+IF($D$5="Koncesija",-SEW63*0.21,0)</f>
        <v>#REF!</v>
      </c>
      <c r="SEX114" s="632" t="e">
        <f>(IF(SEX47-#REF!&lt;0,0,SEX47-#REF!)+#REF!)*1.21+IF($D$5="Koncesija",-SEX63*0.21,0)</f>
        <v>#REF!</v>
      </c>
      <c r="SEY114" s="632" t="e">
        <f>(IF(SEY47-#REF!&lt;0,0,SEY47-#REF!)+#REF!)*1.21+IF($D$5="Koncesija",-SEY63*0.21,0)</f>
        <v>#REF!</v>
      </c>
      <c r="SEZ114" s="632" t="e">
        <f>(IF(SEZ47-#REF!&lt;0,0,SEZ47-#REF!)+#REF!)*1.21+IF($D$5="Koncesija",-SEZ63*0.21,0)</f>
        <v>#REF!</v>
      </c>
      <c r="SFA114" s="632" t="e">
        <f>(IF(SFA47-#REF!&lt;0,0,SFA47-#REF!)+#REF!)*1.21+IF($D$5="Koncesija",-SFA63*0.21,0)</f>
        <v>#REF!</v>
      </c>
      <c r="SFB114" s="632" t="e">
        <f>(IF(SFB47-#REF!&lt;0,0,SFB47-#REF!)+#REF!)*1.21+IF($D$5="Koncesija",-SFB63*0.21,0)</f>
        <v>#REF!</v>
      </c>
      <c r="SFC114" s="632" t="e">
        <f>(IF(SFC47-#REF!&lt;0,0,SFC47-#REF!)+#REF!)*1.21+IF($D$5="Koncesija",-SFC63*0.21,0)</f>
        <v>#REF!</v>
      </c>
      <c r="SFD114" s="632" t="e">
        <f>(IF(SFD47-#REF!&lt;0,0,SFD47-#REF!)+#REF!)*1.21+IF($D$5="Koncesija",-SFD63*0.21,0)</f>
        <v>#REF!</v>
      </c>
      <c r="SFE114" s="632" t="e">
        <f>(IF(SFE47-#REF!&lt;0,0,SFE47-#REF!)+#REF!)*1.21+IF($D$5="Koncesija",-SFE63*0.21,0)</f>
        <v>#REF!</v>
      </c>
      <c r="SFF114" s="632" t="e">
        <f>(IF(SFF47-#REF!&lt;0,0,SFF47-#REF!)+#REF!)*1.21+IF($D$5="Koncesija",-SFF63*0.21,0)</f>
        <v>#REF!</v>
      </c>
      <c r="SFG114" s="632" t="e">
        <f>(IF(SFG47-#REF!&lt;0,0,SFG47-#REF!)+#REF!)*1.21+IF($D$5="Koncesija",-SFG63*0.21,0)</f>
        <v>#REF!</v>
      </c>
      <c r="SFH114" s="632" t="e">
        <f>(IF(SFH47-#REF!&lt;0,0,SFH47-#REF!)+#REF!)*1.21+IF($D$5="Koncesija",-SFH63*0.21,0)</f>
        <v>#REF!</v>
      </c>
      <c r="SFI114" s="632" t="e">
        <f>(IF(SFI47-#REF!&lt;0,0,SFI47-#REF!)+#REF!)*1.21+IF($D$5="Koncesija",-SFI63*0.21,0)</f>
        <v>#REF!</v>
      </c>
      <c r="SFJ114" s="632" t="e">
        <f>(IF(SFJ47-#REF!&lt;0,0,SFJ47-#REF!)+#REF!)*1.21+IF($D$5="Koncesija",-SFJ63*0.21,0)</f>
        <v>#REF!</v>
      </c>
      <c r="SFK114" s="632" t="e">
        <f>(IF(SFK47-#REF!&lt;0,0,SFK47-#REF!)+#REF!)*1.21+IF($D$5="Koncesija",-SFK63*0.21,0)</f>
        <v>#REF!</v>
      </c>
      <c r="SFL114" s="632" t="e">
        <f>(IF(SFL47-#REF!&lt;0,0,SFL47-#REF!)+#REF!)*1.21+IF($D$5="Koncesija",-SFL63*0.21,0)</f>
        <v>#REF!</v>
      </c>
      <c r="SFM114" s="632" t="e">
        <f>(IF(SFM47-#REF!&lt;0,0,SFM47-#REF!)+#REF!)*1.21+IF($D$5="Koncesija",-SFM63*0.21,0)</f>
        <v>#REF!</v>
      </c>
      <c r="SFN114" s="632" t="e">
        <f>(IF(SFN47-#REF!&lt;0,0,SFN47-#REF!)+#REF!)*1.21+IF($D$5="Koncesija",-SFN63*0.21,0)</f>
        <v>#REF!</v>
      </c>
      <c r="SFO114" s="632" t="e">
        <f>(IF(SFO47-#REF!&lt;0,0,SFO47-#REF!)+#REF!)*1.21+IF($D$5="Koncesija",-SFO63*0.21,0)</f>
        <v>#REF!</v>
      </c>
      <c r="SFP114" s="632" t="e">
        <f>(IF(SFP47-#REF!&lt;0,0,SFP47-#REF!)+#REF!)*1.21+IF($D$5="Koncesija",-SFP63*0.21,0)</f>
        <v>#REF!</v>
      </c>
      <c r="SFQ114" s="632" t="e">
        <f>(IF(SFQ47-#REF!&lt;0,0,SFQ47-#REF!)+#REF!)*1.21+IF($D$5="Koncesija",-SFQ63*0.21,0)</f>
        <v>#REF!</v>
      </c>
      <c r="SFR114" s="632" t="e">
        <f>(IF(SFR47-#REF!&lt;0,0,SFR47-#REF!)+#REF!)*1.21+IF($D$5="Koncesija",-SFR63*0.21,0)</f>
        <v>#REF!</v>
      </c>
      <c r="SFS114" s="632" t="e">
        <f>(IF(SFS47-#REF!&lt;0,0,SFS47-#REF!)+#REF!)*1.21+IF($D$5="Koncesija",-SFS63*0.21,0)</f>
        <v>#REF!</v>
      </c>
      <c r="SFT114" s="632" t="e">
        <f>(IF(SFT47-#REF!&lt;0,0,SFT47-#REF!)+#REF!)*1.21+IF($D$5="Koncesija",-SFT63*0.21,0)</f>
        <v>#REF!</v>
      </c>
      <c r="SFU114" s="632" t="e">
        <f>(IF(SFU47-#REF!&lt;0,0,SFU47-#REF!)+#REF!)*1.21+IF($D$5="Koncesija",-SFU63*0.21,0)</f>
        <v>#REF!</v>
      </c>
      <c r="SFV114" s="632" t="e">
        <f>(IF(SFV47-#REF!&lt;0,0,SFV47-#REF!)+#REF!)*1.21+IF($D$5="Koncesija",-SFV63*0.21,0)</f>
        <v>#REF!</v>
      </c>
      <c r="SFW114" s="632" t="e">
        <f>(IF(SFW47-#REF!&lt;0,0,SFW47-#REF!)+#REF!)*1.21+IF($D$5="Koncesija",-SFW63*0.21,0)</f>
        <v>#REF!</v>
      </c>
      <c r="SFX114" s="632" t="e">
        <f>(IF(SFX47-#REF!&lt;0,0,SFX47-#REF!)+#REF!)*1.21+IF($D$5="Koncesija",-SFX63*0.21,0)</f>
        <v>#REF!</v>
      </c>
      <c r="SFY114" s="632" t="e">
        <f>(IF(SFY47-#REF!&lt;0,0,SFY47-#REF!)+#REF!)*1.21+IF($D$5="Koncesija",-SFY63*0.21,0)</f>
        <v>#REF!</v>
      </c>
      <c r="SFZ114" s="632" t="e">
        <f>(IF(SFZ47-#REF!&lt;0,0,SFZ47-#REF!)+#REF!)*1.21+IF($D$5="Koncesija",-SFZ63*0.21,0)</f>
        <v>#REF!</v>
      </c>
      <c r="SGA114" s="632" t="e">
        <f>(IF(SGA47-#REF!&lt;0,0,SGA47-#REF!)+#REF!)*1.21+IF($D$5="Koncesija",-SGA63*0.21,0)</f>
        <v>#REF!</v>
      </c>
      <c r="SGB114" s="632" t="e">
        <f>(IF(SGB47-#REF!&lt;0,0,SGB47-#REF!)+#REF!)*1.21+IF($D$5="Koncesija",-SGB63*0.21,0)</f>
        <v>#REF!</v>
      </c>
      <c r="SGC114" s="632" t="e">
        <f>(IF(SGC47-#REF!&lt;0,0,SGC47-#REF!)+#REF!)*1.21+IF($D$5="Koncesija",-SGC63*0.21,0)</f>
        <v>#REF!</v>
      </c>
      <c r="SGD114" s="632" t="e">
        <f>(IF(SGD47-#REF!&lt;0,0,SGD47-#REF!)+#REF!)*1.21+IF($D$5="Koncesija",-SGD63*0.21,0)</f>
        <v>#REF!</v>
      </c>
      <c r="SGE114" s="632" t="e">
        <f>(IF(SGE47-#REF!&lt;0,0,SGE47-#REF!)+#REF!)*1.21+IF($D$5="Koncesija",-SGE63*0.21,0)</f>
        <v>#REF!</v>
      </c>
      <c r="SGF114" s="632" t="e">
        <f>(IF(SGF47-#REF!&lt;0,0,SGF47-#REF!)+#REF!)*1.21+IF($D$5="Koncesija",-SGF63*0.21,0)</f>
        <v>#REF!</v>
      </c>
      <c r="SGG114" s="632" t="e">
        <f>(IF(SGG47-#REF!&lt;0,0,SGG47-#REF!)+#REF!)*1.21+IF($D$5="Koncesija",-SGG63*0.21,0)</f>
        <v>#REF!</v>
      </c>
      <c r="SGH114" s="632" t="e">
        <f>(IF(SGH47-#REF!&lt;0,0,SGH47-#REF!)+#REF!)*1.21+IF($D$5="Koncesija",-SGH63*0.21,0)</f>
        <v>#REF!</v>
      </c>
      <c r="SGI114" s="632" t="e">
        <f>(IF(SGI47-#REF!&lt;0,0,SGI47-#REF!)+#REF!)*1.21+IF($D$5="Koncesija",-SGI63*0.21,0)</f>
        <v>#REF!</v>
      </c>
      <c r="SGJ114" s="632" t="e">
        <f>(IF(SGJ47-#REF!&lt;0,0,SGJ47-#REF!)+#REF!)*1.21+IF($D$5="Koncesija",-SGJ63*0.21,0)</f>
        <v>#REF!</v>
      </c>
      <c r="SGK114" s="632" t="e">
        <f>(IF(SGK47-#REF!&lt;0,0,SGK47-#REF!)+#REF!)*1.21+IF($D$5="Koncesija",-SGK63*0.21,0)</f>
        <v>#REF!</v>
      </c>
      <c r="SGL114" s="632" t="e">
        <f>(IF(SGL47-#REF!&lt;0,0,SGL47-#REF!)+#REF!)*1.21+IF($D$5="Koncesija",-SGL63*0.21,0)</f>
        <v>#REF!</v>
      </c>
      <c r="SGM114" s="632" t="e">
        <f>(IF(SGM47-#REF!&lt;0,0,SGM47-#REF!)+#REF!)*1.21+IF($D$5="Koncesija",-SGM63*0.21,0)</f>
        <v>#REF!</v>
      </c>
      <c r="SGN114" s="632" t="e">
        <f>(IF(SGN47-#REF!&lt;0,0,SGN47-#REF!)+#REF!)*1.21+IF($D$5="Koncesija",-SGN63*0.21,0)</f>
        <v>#REF!</v>
      </c>
      <c r="SGO114" s="632" t="e">
        <f>(IF(SGO47-#REF!&lt;0,0,SGO47-#REF!)+#REF!)*1.21+IF($D$5="Koncesija",-SGO63*0.21,0)</f>
        <v>#REF!</v>
      </c>
      <c r="SGP114" s="632" t="e">
        <f>(IF(SGP47-#REF!&lt;0,0,SGP47-#REF!)+#REF!)*1.21+IF($D$5="Koncesija",-SGP63*0.21,0)</f>
        <v>#REF!</v>
      </c>
      <c r="SGQ114" s="632" t="e">
        <f>(IF(SGQ47-#REF!&lt;0,0,SGQ47-#REF!)+#REF!)*1.21+IF($D$5="Koncesija",-SGQ63*0.21,0)</f>
        <v>#REF!</v>
      </c>
      <c r="SGR114" s="632" t="e">
        <f>(IF(SGR47-#REF!&lt;0,0,SGR47-#REF!)+#REF!)*1.21+IF($D$5="Koncesija",-SGR63*0.21,0)</f>
        <v>#REF!</v>
      </c>
      <c r="SGS114" s="632" t="e">
        <f>(IF(SGS47-#REF!&lt;0,0,SGS47-#REF!)+#REF!)*1.21+IF($D$5="Koncesija",-SGS63*0.21,0)</f>
        <v>#REF!</v>
      </c>
      <c r="SGT114" s="632" t="e">
        <f>(IF(SGT47-#REF!&lt;0,0,SGT47-#REF!)+#REF!)*1.21+IF($D$5="Koncesija",-SGT63*0.21,0)</f>
        <v>#REF!</v>
      </c>
      <c r="SGU114" s="632" t="e">
        <f>(IF(SGU47-#REF!&lt;0,0,SGU47-#REF!)+#REF!)*1.21+IF($D$5="Koncesija",-SGU63*0.21,0)</f>
        <v>#REF!</v>
      </c>
      <c r="SGV114" s="632" t="e">
        <f>(IF(SGV47-#REF!&lt;0,0,SGV47-#REF!)+#REF!)*1.21+IF($D$5="Koncesija",-SGV63*0.21,0)</f>
        <v>#REF!</v>
      </c>
      <c r="SGW114" s="632" t="e">
        <f>(IF(SGW47-#REF!&lt;0,0,SGW47-#REF!)+#REF!)*1.21+IF($D$5="Koncesija",-SGW63*0.21,0)</f>
        <v>#REF!</v>
      </c>
      <c r="SGX114" s="632" t="e">
        <f>(IF(SGX47-#REF!&lt;0,0,SGX47-#REF!)+#REF!)*1.21+IF($D$5="Koncesija",-SGX63*0.21,0)</f>
        <v>#REF!</v>
      </c>
      <c r="SGY114" s="632" t="e">
        <f>(IF(SGY47-#REF!&lt;0,0,SGY47-#REF!)+#REF!)*1.21+IF($D$5="Koncesija",-SGY63*0.21,0)</f>
        <v>#REF!</v>
      </c>
      <c r="SGZ114" s="632" t="e">
        <f>(IF(SGZ47-#REF!&lt;0,0,SGZ47-#REF!)+#REF!)*1.21+IF($D$5="Koncesija",-SGZ63*0.21,0)</f>
        <v>#REF!</v>
      </c>
      <c r="SHA114" s="632" t="e">
        <f>(IF(SHA47-#REF!&lt;0,0,SHA47-#REF!)+#REF!)*1.21+IF($D$5="Koncesija",-SHA63*0.21,0)</f>
        <v>#REF!</v>
      </c>
      <c r="SHB114" s="632" t="e">
        <f>(IF(SHB47-#REF!&lt;0,0,SHB47-#REF!)+#REF!)*1.21+IF($D$5="Koncesija",-SHB63*0.21,0)</f>
        <v>#REF!</v>
      </c>
      <c r="SHC114" s="632" t="e">
        <f>(IF(SHC47-#REF!&lt;0,0,SHC47-#REF!)+#REF!)*1.21+IF($D$5="Koncesija",-SHC63*0.21,0)</f>
        <v>#REF!</v>
      </c>
      <c r="SHD114" s="632" t="e">
        <f>(IF(SHD47-#REF!&lt;0,0,SHD47-#REF!)+#REF!)*1.21+IF($D$5="Koncesija",-SHD63*0.21,0)</f>
        <v>#REF!</v>
      </c>
      <c r="SHE114" s="632" t="e">
        <f>(IF(SHE47-#REF!&lt;0,0,SHE47-#REF!)+#REF!)*1.21+IF($D$5="Koncesija",-SHE63*0.21,0)</f>
        <v>#REF!</v>
      </c>
      <c r="SHF114" s="632" t="e">
        <f>(IF(SHF47-#REF!&lt;0,0,SHF47-#REF!)+#REF!)*1.21+IF($D$5="Koncesija",-SHF63*0.21,0)</f>
        <v>#REF!</v>
      </c>
      <c r="SHG114" s="632" t="e">
        <f>(IF(SHG47-#REF!&lt;0,0,SHG47-#REF!)+#REF!)*1.21+IF($D$5="Koncesija",-SHG63*0.21,0)</f>
        <v>#REF!</v>
      </c>
      <c r="SHH114" s="632" t="e">
        <f>(IF(SHH47-#REF!&lt;0,0,SHH47-#REF!)+#REF!)*1.21+IF($D$5="Koncesija",-SHH63*0.21,0)</f>
        <v>#REF!</v>
      </c>
      <c r="SHI114" s="632" t="e">
        <f>(IF(SHI47-#REF!&lt;0,0,SHI47-#REF!)+#REF!)*1.21+IF($D$5="Koncesija",-SHI63*0.21,0)</f>
        <v>#REF!</v>
      </c>
      <c r="SHJ114" s="632" t="e">
        <f>(IF(SHJ47-#REF!&lt;0,0,SHJ47-#REF!)+#REF!)*1.21+IF($D$5="Koncesija",-SHJ63*0.21,0)</f>
        <v>#REF!</v>
      </c>
      <c r="SHK114" s="632" t="e">
        <f>(IF(SHK47-#REF!&lt;0,0,SHK47-#REF!)+#REF!)*1.21+IF($D$5="Koncesija",-SHK63*0.21,0)</f>
        <v>#REF!</v>
      </c>
      <c r="SHL114" s="632" t="e">
        <f>(IF(SHL47-#REF!&lt;0,0,SHL47-#REF!)+#REF!)*1.21+IF($D$5="Koncesija",-SHL63*0.21,0)</f>
        <v>#REF!</v>
      </c>
      <c r="SHM114" s="632" t="e">
        <f>(IF(SHM47-#REF!&lt;0,0,SHM47-#REF!)+#REF!)*1.21+IF($D$5="Koncesija",-SHM63*0.21,0)</f>
        <v>#REF!</v>
      </c>
      <c r="SHN114" s="632" t="e">
        <f>(IF(SHN47-#REF!&lt;0,0,SHN47-#REF!)+#REF!)*1.21+IF($D$5="Koncesija",-SHN63*0.21,0)</f>
        <v>#REF!</v>
      </c>
      <c r="SHO114" s="632" t="e">
        <f>(IF(SHO47-#REF!&lt;0,0,SHO47-#REF!)+#REF!)*1.21+IF($D$5="Koncesija",-SHO63*0.21,0)</f>
        <v>#REF!</v>
      </c>
      <c r="SHP114" s="632" t="e">
        <f>(IF(SHP47-#REF!&lt;0,0,SHP47-#REF!)+#REF!)*1.21+IF($D$5="Koncesija",-SHP63*0.21,0)</f>
        <v>#REF!</v>
      </c>
      <c r="SHQ114" s="632" t="e">
        <f>(IF(SHQ47-#REF!&lt;0,0,SHQ47-#REF!)+#REF!)*1.21+IF($D$5="Koncesija",-SHQ63*0.21,0)</f>
        <v>#REF!</v>
      </c>
      <c r="SHR114" s="632" t="e">
        <f>(IF(SHR47-#REF!&lt;0,0,SHR47-#REF!)+#REF!)*1.21+IF($D$5="Koncesija",-SHR63*0.21,0)</f>
        <v>#REF!</v>
      </c>
      <c r="SHS114" s="632" t="e">
        <f>(IF(SHS47-#REF!&lt;0,0,SHS47-#REF!)+#REF!)*1.21+IF($D$5="Koncesija",-SHS63*0.21,0)</f>
        <v>#REF!</v>
      </c>
      <c r="SHT114" s="632" t="e">
        <f>(IF(SHT47-#REF!&lt;0,0,SHT47-#REF!)+#REF!)*1.21+IF($D$5="Koncesija",-SHT63*0.21,0)</f>
        <v>#REF!</v>
      </c>
      <c r="SHU114" s="632" t="e">
        <f>(IF(SHU47-#REF!&lt;0,0,SHU47-#REF!)+#REF!)*1.21+IF($D$5="Koncesija",-SHU63*0.21,0)</f>
        <v>#REF!</v>
      </c>
      <c r="SHV114" s="632" t="e">
        <f>(IF(SHV47-#REF!&lt;0,0,SHV47-#REF!)+#REF!)*1.21+IF($D$5="Koncesija",-SHV63*0.21,0)</f>
        <v>#REF!</v>
      </c>
      <c r="SHW114" s="632" t="e">
        <f>(IF(SHW47-#REF!&lt;0,0,SHW47-#REF!)+#REF!)*1.21+IF($D$5="Koncesija",-SHW63*0.21,0)</f>
        <v>#REF!</v>
      </c>
      <c r="SHX114" s="632" t="e">
        <f>(IF(SHX47-#REF!&lt;0,0,SHX47-#REF!)+#REF!)*1.21+IF($D$5="Koncesija",-SHX63*0.21,0)</f>
        <v>#REF!</v>
      </c>
      <c r="SHY114" s="632" t="e">
        <f>(IF(SHY47-#REF!&lt;0,0,SHY47-#REF!)+#REF!)*1.21+IF($D$5="Koncesija",-SHY63*0.21,0)</f>
        <v>#REF!</v>
      </c>
      <c r="SHZ114" s="632" t="e">
        <f>(IF(SHZ47-#REF!&lt;0,0,SHZ47-#REF!)+#REF!)*1.21+IF($D$5="Koncesija",-SHZ63*0.21,0)</f>
        <v>#REF!</v>
      </c>
      <c r="SIA114" s="632" t="e">
        <f>(IF(SIA47-#REF!&lt;0,0,SIA47-#REF!)+#REF!)*1.21+IF($D$5="Koncesija",-SIA63*0.21,0)</f>
        <v>#REF!</v>
      </c>
      <c r="SIB114" s="632" t="e">
        <f>(IF(SIB47-#REF!&lt;0,0,SIB47-#REF!)+#REF!)*1.21+IF($D$5="Koncesija",-SIB63*0.21,0)</f>
        <v>#REF!</v>
      </c>
      <c r="SIC114" s="632" t="e">
        <f>(IF(SIC47-#REF!&lt;0,0,SIC47-#REF!)+#REF!)*1.21+IF($D$5="Koncesija",-SIC63*0.21,0)</f>
        <v>#REF!</v>
      </c>
      <c r="SID114" s="632" t="e">
        <f>(IF(SID47-#REF!&lt;0,0,SID47-#REF!)+#REF!)*1.21+IF($D$5="Koncesija",-SID63*0.21,0)</f>
        <v>#REF!</v>
      </c>
      <c r="SIE114" s="632" t="e">
        <f>(IF(SIE47-#REF!&lt;0,0,SIE47-#REF!)+#REF!)*1.21+IF($D$5="Koncesija",-SIE63*0.21,0)</f>
        <v>#REF!</v>
      </c>
      <c r="SIF114" s="632" t="e">
        <f>(IF(SIF47-#REF!&lt;0,0,SIF47-#REF!)+#REF!)*1.21+IF($D$5="Koncesija",-SIF63*0.21,0)</f>
        <v>#REF!</v>
      </c>
      <c r="SIG114" s="632" t="e">
        <f>(IF(SIG47-#REF!&lt;0,0,SIG47-#REF!)+#REF!)*1.21+IF($D$5="Koncesija",-SIG63*0.21,0)</f>
        <v>#REF!</v>
      </c>
      <c r="SIH114" s="632" t="e">
        <f>(IF(SIH47-#REF!&lt;0,0,SIH47-#REF!)+#REF!)*1.21+IF($D$5="Koncesija",-SIH63*0.21,0)</f>
        <v>#REF!</v>
      </c>
      <c r="SII114" s="632" t="e">
        <f>(IF(SII47-#REF!&lt;0,0,SII47-#REF!)+#REF!)*1.21+IF($D$5="Koncesija",-SII63*0.21,0)</f>
        <v>#REF!</v>
      </c>
      <c r="SIJ114" s="632" t="e">
        <f>(IF(SIJ47-#REF!&lt;0,0,SIJ47-#REF!)+#REF!)*1.21+IF($D$5="Koncesija",-SIJ63*0.21,0)</f>
        <v>#REF!</v>
      </c>
      <c r="SIK114" s="632" t="e">
        <f>(IF(SIK47-#REF!&lt;0,0,SIK47-#REF!)+#REF!)*1.21+IF($D$5="Koncesija",-SIK63*0.21,0)</f>
        <v>#REF!</v>
      </c>
      <c r="SIL114" s="632" t="e">
        <f>(IF(SIL47-#REF!&lt;0,0,SIL47-#REF!)+#REF!)*1.21+IF($D$5="Koncesija",-SIL63*0.21,0)</f>
        <v>#REF!</v>
      </c>
      <c r="SIM114" s="632" t="e">
        <f>(IF(SIM47-#REF!&lt;0,0,SIM47-#REF!)+#REF!)*1.21+IF($D$5="Koncesija",-SIM63*0.21,0)</f>
        <v>#REF!</v>
      </c>
      <c r="SIN114" s="632" t="e">
        <f>(IF(SIN47-#REF!&lt;0,0,SIN47-#REF!)+#REF!)*1.21+IF($D$5="Koncesija",-SIN63*0.21,0)</f>
        <v>#REF!</v>
      </c>
      <c r="SIO114" s="632" t="e">
        <f>(IF(SIO47-#REF!&lt;0,0,SIO47-#REF!)+#REF!)*1.21+IF($D$5="Koncesija",-SIO63*0.21,0)</f>
        <v>#REF!</v>
      </c>
      <c r="SIP114" s="632" t="e">
        <f>(IF(SIP47-#REF!&lt;0,0,SIP47-#REF!)+#REF!)*1.21+IF($D$5="Koncesija",-SIP63*0.21,0)</f>
        <v>#REF!</v>
      </c>
      <c r="SIQ114" s="632" t="e">
        <f>(IF(SIQ47-#REF!&lt;0,0,SIQ47-#REF!)+#REF!)*1.21+IF($D$5="Koncesija",-SIQ63*0.21,0)</f>
        <v>#REF!</v>
      </c>
      <c r="SIR114" s="632" t="e">
        <f>(IF(SIR47-#REF!&lt;0,0,SIR47-#REF!)+#REF!)*1.21+IF($D$5="Koncesija",-SIR63*0.21,0)</f>
        <v>#REF!</v>
      </c>
      <c r="SIS114" s="632" t="e">
        <f>(IF(SIS47-#REF!&lt;0,0,SIS47-#REF!)+#REF!)*1.21+IF($D$5="Koncesija",-SIS63*0.21,0)</f>
        <v>#REF!</v>
      </c>
      <c r="SIT114" s="632" t="e">
        <f>(IF(SIT47-#REF!&lt;0,0,SIT47-#REF!)+#REF!)*1.21+IF($D$5="Koncesija",-SIT63*0.21,0)</f>
        <v>#REF!</v>
      </c>
      <c r="SIU114" s="632" t="e">
        <f>(IF(SIU47-#REF!&lt;0,0,SIU47-#REF!)+#REF!)*1.21+IF($D$5="Koncesija",-SIU63*0.21,0)</f>
        <v>#REF!</v>
      </c>
      <c r="SIV114" s="632" t="e">
        <f>(IF(SIV47-#REF!&lt;0,0,SIV47-#REF!)+#REF!)*1.21+IF($D$5="Koncesija",-SIV63*0.21,0)</f>
        <v>#REF!</v>
      </c>
      <c r="SIW114" s="632" t="e">
        <f>(IF(SIW47-#REF!&lt;0,0,SIW47-#REF!)+#REF!)*1.21+IF($D$5="Koncesija",-SIW63*0.21,0)</f>
        <v>#REF!</v>
      </c>
      <c r="SIX114" s="632" t="e">
        <f>(IF(SIX47-#REF!&lt;0,0,SIX47-#REF!)+#REF!)*1.21+IF($D$5="Koncesija",-SIX63*0.21,0)</f>
        <v>#REF!</v>
      </c>
      <c r="SIY114" s="632" t="e">
        <f>(IF(SIY47-#REF!&lt;0,0,SIY47-#REF!)+#REF!)*1.21+IF($D$5="Koncesija",-SIY63*0.21,0)</f>
        <v>#REF!</v>
      </c>
      <c r="SIZ114" s="632" t="e">
        <f>(IF(SIZ47-#REF!&lt;0,0,SIZ47-#REF!)+#REF!)*1.21+IF($D$5="Koncesija",-SIZ63*0.21,0)</f>
        <v>#REF!</v>
      </c>
      <c r="SJA114" s="632" t="e">
        <f>(IF(SJA47-#REF!&lt;0,0,SJA47-#REF!)+#REF!)*1.21+IF($D$5="Koncesija",-SJA63*0.21,0)</f>
        <v>#REF!</v>
      </c>
      <c r="SJB114" s="632" t="e">
        <f>(IF(SJB47-#REF!&lt;0,0,SJB47-#REF!)+#REF!)*1.21+IF($D$5="Koncesija",-SJB63*0.21,0)</f>
        <v>#REF!</v>
      </c>
      <c r="SJC114" s="632" t="e">
        <f>(IF(SJC47-#REF!&lt;0,0,SJC47-#REF!)+#REF!)*1.21+IF($D$5="Koncesija",-SJC63*0.21,0)</f>
        <v>#REF!</v>
      </c>
      <c r="SJD114" s="632" t="e">
        <f>(IF(SJD47-#REF!&lt;0,0,SJD47-#REF!)+#REF!)*1.21+IF($D$5="Koncesija",-SJD63*0.21,0)</f>
        <v>#REF!</v>
      </c>
      <c r="SJE114" s="632" t="e">
        <f>(IF(SJE47-#REF!&lt;0,0,SJE47-#REF!)+#REF!)*1.21+IF($D$5="Koncesija",-SJE63*0.21,0)</f>
        <v>#REF!</v>
      </c>
      <c r="SJF114" s="632" t="e">
        <f>(IF(SJF47-#REF!&lt;0,0,SJF47-#REF!)+#REF!)*1.21+IF($D$5="Koncesija",-SJF63*0.21,0)</f>
        <v>#REF!</v>
      </c>
      <c r="SJG114" s="632" t="e">
        <f>(IF(SJG47-#REF!&lt;0,0,SJG47-#REF!)+#REF!)*1.21+IF($D$5="Koncesija",-SJG63*0.21,0)</f>
        <v>#REF!</v>
      </c>
      <c r="SJH114" s="632" t="e">
        <f>(IF(SJH47-#REF!&lt;0,0,SJH47-#REF!)+#REF!)*1.21+IF($D$5="Koncesija",-SJH63*0.21,0)</f>
        <v>#REF!</v>
      </c>
      <c r="SJI114" s="632" t="e">
        <f>(IF(SJI47-#REF!&lt;0,0,SJI47-#REF!)+#REF!)*1.21+IF($D$5="Koncesija",-SJI63*0.21,0)</f>
        <v>#REF!</v>
      </c>
      <c r="SJJ114" s="632" t="e">
        <f>(IF(SJJ47-#REF!&lt;0,0,SJJ47-#REF!)+#REF!)*1.21+IF($D$5="Koncesija",-SJJ63*0.21,0)</f>
        <v>#REF!</v>
      </c>
      <c r="SJK114" s="632" t="e">
        <f>(IF(SJK47-#REF!&lt;0,0,SJK47-#REF!)+#REF!)*1.21+IF($D$5="Koncesija",-SJK63*0.21,0)</f>
        <v>#REF!</v>
      </c>
      <c r="SJL114" s="632" t="e">
        <f>(IF(SJL47-#REF!&lt;0,0,SJL47-#REF!)+#REF!)*1.21+IF($D$5="Koncesija",-SJL63*0.21,0)</f>
        <v>#REF!</v>
      </c>
      <c r="SJM114" s="632" t="e">
        <f>(IF(SJM47-#REF!&lt;0,0,SJM47-#REF!)+#REF!)*1.21+IF($D$5="Koncesija",-SJM63*0.21,0)</f>
        <v>#REF!</v>
      </c>
      <c r="SJN114" s="632" t="e">
        <f>(IF(SJN47-#REF!&lt;0,0,SJN47-#REF!)+#REF!)*1.21+IF($D$5="Koncesija",-SJN63*0.21,0)</f>
        <v>#REF!</v>
      </c>
      <c r="SJO114" s="632" t="e">
        <f>(IF(SJO47-#REF!&lt;0,0,SJO47-#REF!)+#REF!)*1.21+IF($D$5="Koncesija",-SJO63*0.21,0)</f>
        <v>#REF!</v>
      </c>
      <c r="SJP114" s="632" t="e">
        <f>(IF(SJP47-#REF!&lt;0,0,SJP47-#REF!)+#REF!)*1.21+IF($D$5="Koncesija",-SJP63*0.21,0)</f>
        <v>#REF!</v>
      </c>
      <c r="SJQ114" s="632" t="e">
        <f>(IF(SJQ47-#REF!&lt;0,0,SJQ47-#REF!)+#REF!)*1.21+IF($D$5="Koncesija",-SJQ63*0.21,0)</f>
        <v>#REF!</v>
      </c>
      <c r="SJR114" s="632" t="e">
        <f>(IF(SJR47-#REF!&lt;0,0,SJR47-#REF!)+#REF!)*1.21+IF($D$5="Koncesija",-SJR63*0.21,0)</f>
        <v>#REF!</v>
      </c>
      <c r="SJS114" s="632" t="e">
        <f>(IF(SJS47-#REF!&lt;0,0,SJS47-#REF!)+#REF!)*1.21+IF($D$5="Koncesija",-SJS63*0.21,0)</f>
        <v>#REF!</v>
      </c>
      <c r="SJT114" s="632" t="e">
        <f>(IF(SJT47-#REF!&lt;0,0,SJT47-#REF!)+#REF!)*1.21+IF($D$5="Koncesija",-SJT63*0.21,0)</f>
        <v>#REF!</v>
      </c>
      <c r="SJU114" s="632" t="e">
        <f>(IF(SJU47-#REF!&lt;0,0,SJU47-#REF!)+#REF!)*1.21+IF($D$5="Koncesija",-SJU63*0.21,0)</f>
        <v>#REF!</v>
      </c>
      <c r="SJV114" s="632" t="e">
        <f>(IF(SJV47-#REF!&lt;0,0,SJV47-#REF!)+#REF!)*1.21+IF($D$5="Koncesija",-SJV63*0.21,0)</f>
        <v>#REF!</v>
      </c>
      <c r="SJW114" s="632" t="e">
        <f>(IF(SJW47-#REF!&lt;0,0,SJW47-#REF!)+#REF!)*1.21+IF($D$5="Koncesija",-SJW63*0.21,0)</f>
        <v>#REF!</v>
      </c>
      <c r="SJX114" s="632" t="e">
        <f>(IF(SJX47-#REF!&lt;0,0,SJX47-#REF!)+#REF!)*1.21+IF($D$5="Koncesija",-SJX63*0.21,0)</f>
        <v>#REF!</v>
      </c>
      <c r="SJY114" s="632" t="e">
        <f>(IF(SJY47-#REF!&lt;0,0,SJY47-#REF!)+#REF!)*1.21+IF($D$5="Koncesija",-SJY63*0.21,0)</f>
        <v>#REF!</v>
      </c>
      <c r="SJZ114" s="632" t="e">
        <f>(IF(SJZ47-#REF!&lt;0,0,SJZ47-#REF!)+#REF!)*1.21+IF($D$5="Koncesija",-SJZ63*0.21,0)</f>
        <v>#REF!</v>
      </c>
      <c r="SKA114" s="632" t="e">
        <f>(IF(SKA47-#REF!&lt;0,0,SKA47-#REF!)+#REF!)*1.21+IF($D$5="Koncesija",-SKA63*0.21,0)</f>
        <v>#REF!</v>
      </c>
      <c r="SKB114" s="632" t="e">
        <f>(IF(SKB47-#REF!&lt;0,0,SKB47-#REF!)+#REF!)*1.21+IF($D$5="Koncesija",-SKB63*0.21,0)</f>
        <v>#REF!</v>
      </c>
      <c r="SKC114" s="632" t="e">
        <f>(IF(SKC47-#REF!&lt;0,0,SKC47-#REF!)+#REF!)*1.21+IF($D$5="Koncesija",-SKC63*0.21,0)</f>
        <v>#REF!</v>
      </c>
      <c r="SKD114" s="632" t="e">
        <f>(IF(SKD47-#REF!&lt;0,0,SKD47-#REF!)+#REF!)*1.21+IF($D$5="Koncesija",-SKD63*0.21,0)</f>
        <v>#REF!</v>
      </c>
      <c r="SKE114" s="632" t="e">
        <f>(IF(SKE47-#REF!&lt;0,0,SKE47-#REF!)+#REF!)*1.21+IF($D$5="Koncesija",-SKE63*0.21,0)</f>
        <v>#REF!</v>
      </c>
      <c r="SKF114" s="632" t="e">
        <f>(IF(SKF47-#REF!&lt;0,0,SKF47-#REF!)+#REF!)*1.21+IF($D$5="Koncesija",-SKF63*0.21,0)</f>
        <v>#REF!</v>
      </c>
      <c r="SKG114" s="632" t="e">
        <f>(IF(SKG47-#REF!&lt;0,0,SKG47-#REF!)+#REF!)*1.21+IF($D$5="Koncesija",-SKG63*0.21,0)</f>
        <v>#REF!</v>
      </c>
      <c r="SKH114" s="632" t="e">
        <f>(IF(SKH47-#REF!&lt;0,0,SKH47-#REF!)+#REF!)*1.21+IF($D$5="Koncesija",-SKH63*0.21,0)</f>
        <v>#REF!</v>
      </c>
      <c r="SKI114" s="632" t="e">
        <f>(IF(SKI47-#REF!&lt;0,0,SKI47-#REF!)+#REF!)*1.21+IF($D$5="Koncesija",-SKI63*0.21,0)</f>
        <v>#REF!</v>
      </c>
      <c r="SKJ114" s="632" t="e">
        <f>(IF(SKJ47-#REF!&lt;0,0,SKJ47-#REF!)+#REF!)*1.21+IF($D$5="Koncesija",-SKJ63*0.21,0)</f>
        <v>#REF!</v>
      </c>
      <c r="SKK114" s="632" t="e">
        <f>(IF(SKK47-#REF!&lt;0,0,SKK47-#REF!)+#REF!)*1.21+IF($D$5="Koncesija",-SKK63*0.21,0)</f>
        <v>#REF!</v>
      </c>
      <c r="SKL114" s="632" t="e">
        <f>(IF(SKL47-#REF!&lt;0,0,SKL47-#REF!)+#REF!)*1.21+IF($D$5="Koncesija",-SKL63*0.21,0)</f>
        <v>#REF!</v>
      </c>
      <c r="SKM114" s="632" t="e">
        <f>(IF(SKM47-#REF!&lt;0,0,SKM47-#REF!)+#REF!)*1.21+IF($D$5="Koncesija",-SKM63*0.21,0)</f>
        <v>#REF!</v>
      </c>
      <c r="SKN114" s="632" t="e">
        <f>(IF(SKN47-#REF!&lt;0,0,SKN47-#REF!)+#REF!)*1.21+IF($D$5="Koncesija",-SKN63*0.21,0)</f>
        <v>#REF!</v>
      </c>
      <c r="SKO114" s="632" t="e">
        <f>(IF(SKO47-#REF!&lt;0,0,SKO47-#REF!)+#REF!)*1.21+IF($D$5="Koncesija",-SKO63*0.21,0)</f>
        <v>#REF!</v>
      </c>
      <c r="SKP114" s="632" t="e">
        <f>(IF(SKP47-#REF!&lt;0,0,SKP47-#REF!)+#REF!)*1.21+IF($D$5="Koncesija",-SKP63*0.21,0)</f>
        <v>#REF!</v>
      </c>
      <c r="SKQ114" s="632" t="e">
        <f>(IF(SKQ47-#REF!&lt;0,0,SKQ47-#REF!)+#REF!)*1.21+IF($D$5="Koncesija",-SKQ63*0.21,0)</f>
        <v>#REF!</v>
      </c>
      <c r="SKR114" s="632" t="e">
        <f>(IF(SKR47-#REF!&lt;0,0,SKR47-#REF!)+#REF!)*1.21+IF($D$5="Koncesija",-SKR63*0.21,0)</f>
        <v>#REF!</v>
      </c>
      <c r="SKS114" s="632" t="e">
        <f>(IF(SKS47-#REF!&lt;0,0,SKS47-#REF!)+#REF!)*1.21+IF($D$5="Koncesija",-SKS63*0.21,0)</f>
        <v>#REF!</v>
      </c>
      <c r="SKT114" s="632" t="e">
        <f>(IF(SKT47-#REF!&lt;0,0,SKT47-#REF!)+#REF!)*1.21+IF($D$5="Koncesija",-SKT63*0.21,0)</f>
        <v>#REF!</v>
      </c>
      <c r="SKU114" s="632" t="e">
        <f>(IF(SKU47-#REF!&lt;0,0,SKU47-#REF!)+#REF!)*1.21+IF($D$5="Koncesija",-SKU63*0.21,0)</f>
        <v>#REF!</v>
      </c>
      <c r="SKV114" s="632" t="e">
        <f>(IF(SKV47-#REF!&lt;0,0,SKV47-#REF!)+#REF!)*1.21+IF($D$5="Koncesija",-SKV63*0.21,0)</f>
        <v>#REF!</v>
      </c>
      <c r="SKW114" s="632" t="e">
        <f>(IF(SKW47-#REF!&lt;0,0,SKW47-#REF!)+#REF!)*1.21+IF($D$5="Koncesija",-SKW63*0.21,0)</f>
        <v>#REF!</v>
      </c>
      <c r="SKX114" s="632" t="e">
        <f>(IF(SKX47-#REF!&lt;0,0,SKX47-#REF!)+#REF!)*1.21+IF($D$5="Koncesija",-SKX63*0.21,0)</f>
        <v>#REF!</v>
      </c>
      <c r="SKY114" s="632" t="e">
        <f>(IF(SKY47-#REF!&lt;0,0,SKY47-#REF!)+#REF!)*1.21+IF($D$5="Koncesija",-SKY63*0.21,0)</f>
        <v>#REF!</v>
      </c>
      <c r="SKZ114" s="632" t="e">
        <f>(IF(SKZ47-#REF!&lt;0,0,SKZ47-#REF!)+#REF!)*1.21+IF($D$5="Koncesija",-SKZ63*0.21,0)</f>
        <v>#REF!</v>
      </c>
      <c r="SLA114" s="632" t="e">
        <f>(IF(SLA47-#REF!&lt;0,0,SLA47-#REF!)+#REF!)*1.21+IF($D$5="Koncesija",-SLA63*0.21,0)</f>
        <v>#REF!</v>
      </c>
      <c r="SLB114" s="632" t="e">
        <f>(IF(SLB47-#REF!&lt;0,0,SLB47-#REF!)+#REF!)*1.21+IF($D$5="Koncesija",-SLB63*0.21,0)</f>
        <v>#REF!</v>
      </c>
      <c r="SLC114" s="632" t="e">
        <f>(IF(SLC47-#REF!&lt;0,0,SLC47-#REF!)+#REF!)*1.21+IF($D$5="Koncesija",-SLC63*0.21,0)</f>
        <v>#REF!</v>
      </c>
      <c r="SLD114" s="632" t="e">
        <f>(IF(SLD47-#REF!&lt;0,0,SLD47-#REF!)+#REF!)*1.21+IF($D$5="Koncesija",-SLD63*0.21,0)</f>
        <v>#REF!</v>
      </c>
      <c r="SLE114" s="632" t="e">
        <f>(IF(SLE47-#REF!&lt;0,0,SLE47-#REF!)+#REF!)*1.21+IF($D$5="Koncesija",-SLE63*0.21,0)</f>
        <v>#REF!</v>
      </c>
      <c r="SLF114" s="632" t="e">
        <f>(IF(SLF47-#REF!&lt;0,0,SLF47-#REF!)+#REF!)*1.21+IF($D$5="Koncesija",-SLF63*0.21,0)</f>
        <v>#REF!</v>
      </c>
      <c r="SLG114" s="632" t="e">
        <f>(IF(SLG47-#REF!&lt;0,0,SLG47-#REF!)+#REF!)*1.21+IF($D$5="Koncesija",-SLG63*0.21,0)</f>
        <v>#REF!</v>
      </c>
      <c r="SLH114" s="632" t="e">
        <f>(IF(SLH47-#REF!&lt;0,0,SLH47-#REF!)+#REF!)*1.21+IF($D$5="Koncesija",-SLH63*0.21,0)</f>
        <v>#REF!</v>
      </c>
      <c r="SLI114" s="632" t="e">
        <f>(IF(SLI47-#REF!&lt;0,0,SLI47-#REF!)+#REF!)*1.21+IF($D$5="Koncesija",-SLI63*0.21,0)</f>
        <v>#REF!</v>
      </c>
      <c r="SLJ114" s="632" t="e">
        <f>(IF(SLJ47-#REF!&lt;0,0,SLJ47-#REF!)+#REF!)*1.21+IF($D$5="Koncesija",-SLJ63*0.21,0)</f>
        <v>#REF!</v>
      </c>
      <c r="SLK114" s="632" t="e">
        <f>(IF(SLK47-#REF!&lt;0,0,SLK47-#REF!)+#REF!)*1.21+IF($D$5="Koncesija",-SLK63*0.21,0)</f>
        <v>#REF!</v>
      </c>
      <c r="SLL114" s="632" t="e">
        <f>(IF(SLL47-#REF!&lt;0,0,SLL47-#REF!)+#REF!)*1.21+IF($D$5="Koncesija",-SLL63*0.21,0)</f>
        <v>#REF!</v>
      </c>
      <c r="SLM114" s="632" t="e">
        <f>(IF(SLM47-#REF!&lt;0,0,SLM47-#REF!)+#REF!)*1.21+IF($D$5="Koncesija",-SLM63*0.21,0)</f>
        <v>#REF!</v>
      </c>
      <c r="SLN114" s="632" t="e">
        <f>(IF(SLN47-#REF!&lt;0,0,SLN47-#REF!)+#REF!)*1.21+IF($D$5="Koncesija",-SLN63*0.21,0)</f>
        <v>#REF!</v>
      </c>
      <c r="SLO114" s="632" t="e">
        <f>(IF(SLO47-#REF!&lt;0,0,SLO47-#REF!)+#REF!)*1.21+IF($D$5="Koncesija",-SLO63*0.21,0)</f>
        <v>#REF!</v>
      </c>
      <c r="SLP114" s="632" t="e">
        <f>(IF(SLP47-#REF!&lt;0,0,SLP47-#REF!)+#REF!)*1.21+IF($D$5="Koncesija",-SLP63*0.21,0)</f>
        <v>#REF!</v>
      </c>
      <c r="SLQ114" s="632" t="e">
        <f>(IF(SLQ47-#REF!&lt;0,0,SLQ47-#REF!)+#REF!)*1.21+IF($D$5="Koncesija",-SLQ63*0.21,0)</f>
        <v>#REF!</v>
      </c>
      <c r="SLR114" s="632" t="e">
        <f>(IF(SLR47-#REF!&lt;0,0,SLR47-#REF!)+#REF!)*1.21+IF($D$5="Koncesija",-SLR63*0.21,0)</f>
        <v>#REF!</v>
      </c>
      <c r="SLS114" s="632" t="e">
        <f>(IF(SLS47-#REF!&lt;0,0,SLS47-#REF!)+#REF!)*1.21+IF($D$5="Koncesija",-SLS63*0.21,0)</f>
        <v>#REF!</v>
      </c>
      <c r="SLT114" s="632" t="e">
        <f>(IF(SLT47-#REF!&lt;0,0,SLT47-#REF!)+#REF!)*1.21+IF($D$5="Koncesija",-SLT63*0.21,0)</f>
        <v>#REF!</v>
      </c>
      <c r="SLU114" s="632" t="e">
        <f>(IF(SLU47-#REF!&lt;0,0,SLU47-#REF!)+#REF!)*1.21+IF($D$5="Koncesija",-SLU63*0.21,0)</f>
        <v>#REF!</v>
      </c>
      <c r="SLV114" s="632" t="e">
        <f>(IF(SLV47-#REF!&lt;0,0,SLV47-#REF!)+#REF!)*1.21+IF($D$5="Koncesija",-SLV63*0.21,0)</f>
        <v>#REF!</v>
      </c>
      <c r="SLW114" s="632" t="e">
        <f>(IF(SLW47-#REF!&lt;0,0,SLW47-#REF!)+#REF!)*1.21+IF($D$5="Koncesija",-SLW63*0.21,0)</f>
        <v>#REF!</v>
      </c>
      <c r="SLX114" s="632" t="e">
        <f>(IF(SLX47-#REF!&lt;0,0,SLX47-#REF!)+#REF!)*1.21+IF($D$5="Koncesija",-SLX63*0.21,0)</f>
        <v>#REF!</v>
      </c>
      <c r="SLY114" s="632" t="e">
        <f>(IF(SLY47-#REF!&lt;0,0,SLY47-#REF!)+#REF!)*1.21+IF($D$5="Koncesija",-SLY63*0.21,0)</f>
        <v>#REF!</v>
      </c>
      <c r="SLZ114" s="632" t="e">
        <f>(IF(SLZ47-#REF!&lt;0,0,SLZ47-#REF!)+#REF!)*1.21+IF($D$5="Koncesija",-SLZ63*0.21,0)</f>
        <v>#REF!</v>
      </c>
      <c r="SMA114" s="632" t="e">
        <f>(IF(SMA47-#REF!&lt;0,0,SMA47-#REF!)+#REF!)*1.21+IF($D$5="Koncesija",-SMA63*0.21,0)</f>
        <v>#REF!</v>
      </c>
      <c r="SMB114" s="632" t="e">
        <f>(IF(SMB47-#REF!&lt;0,0,SMB47-#REF!)+#REF!)*1.21+IF($D$5="Koncesija",-SMB63*0.21,0)</f>
        <v>#REF!</v>
      </c>
      <c r="SMC114" s="632" t="e">
        <f>(IF(SMC47-#REF!&lt;0,0,SMC47-#REF!)+#REF!)*1.21+IF($D$5="Koncesija",-SMC63*0.21,0)</f>
        <v>#REF!</v>
      </c>
      <c r="SMD114" s="632" t="e">
        <f>(IF(SMD47-#REF!&lt;0,0,SMD47-#REF!)+#REF!)*1.21+IF($D$5="Koncesija",-SMD63*0.21,0)</f>
        <v>#REF!</v>
      </c>
      <c r="SME114" s="632" t="e">
        <f>(IF(SME47-#REF!&lt;0,0,SME47-#REF!)+#REF!)*1.21+IF($D$5="Koncesija",-SME63*0.21,0)</f>
        <v>#REF!</v>
      </c>
      <c r="SMF114" s="632" t="e">
        <f>(IF(SMF47-#REF!&lt;0,0,SMF47-#REF!)+#REF!)*1.21+IF($D$5="Koncesija",-SMF63*0.21,0)</f>
        <v>#REF!</v>
      </c>
      <c r="SMG114" s="632" t="e">
        <f>(IF(SMG47-#REF!&lt;0,0,SMG47-#REF!)+#REF!)*1.21+IF($D$5="Koncesija",-SMG63*0.21,0)</f>
        <v>#REF!</v>
      </c>
      <c r="SMH114" s="632" t="e">
        <f>(IF(SMH47-#REF!&lt;0,0,SMH47-#REF!)+#REF!)*1.21+IF($D$5="Koncesija",-SMH63*0.21,0)</f>
        <v>#REF!</v>
      </c>
      <c r="SMI114" s="632" t="e">
        <f>(IF(SMI47-#REF!&lt;0,0,SMI47-#REF!)+#REF!)*1.21+IF($D$5="Koncesija",-SMI63*0.21,0)</f>
        <v>#REF!</v>
      </c>
      <c r="SMJ114" s="632" t="e">
        <f>(IF(SMJ47-#REF!&lt;0,0,SMJ47-#REF!)+#REF!)*1.21+IF($D$5="Koncesija",-SMJ63*0.21,0)</f>
        <v>#REF!</v>
      </c>
      <c r="SMK114" s="632" t="e">
        <f>(IF(SMK47-#REF!&lt;0,0,SMK47-#REF!)+#REF!)*1.21+IF($D$5="Koncesija",-SMK63*0.21,0)</f>
        <v>#REF!</v>
      </c>
      <c r="SML114" s="632" t="e">
        <f>(IF(SML47-#REF!&lt;0,0,SML47-#REF!)+#REF!)*1.21+IF($D$5="Koncesija",-SML63*0.21,0)</f>
        <v>#REF!</v>
      </c>
      <c r="SMM114" s="632" t="e">
        <f>(IF(SMM47-#REF!&lt;0,0,SMM47-#REF!)+#REF!)*1.21+IF($D$5="Koncesija",-SMM63*0.21,0)</f>
        <v>#REF!</v>
      </c>
      <c r="SMN114" s="632" t="e">
        <f>(IF(SMN47-#REF!&lt;0,0,SMN47-#REF!)+#REF!)*1.21+IF($D$5="Koncesija",-SMN63*0.21,0)</f>
        <v>#REF!</v>
      </c>
      <c r="SMO114" s="632" t="e">
        <f>(IF(SMO47-#REF!&lt;0,0,SMO47-#REF!)+#REF!)*1.21+IF($D$5="Koncesija",-SMO63*0.21,0)</f>
        <v>#REF!</v>
      </c>
      <c r="SMP114" s="632" t="e">
        <f>(IF(SMP47-#REF!&lt;0,0,SMP47-#REF!)+#REF!)*1.21+IF($D$5="Koncesija",-SMP63*0.21,0)</f>
        <v>#REF!</v>
      </c>
      <c r="SMQ114" s="632" t="e">
        <f>(IF(SMQ47-#REF!&lt;0,0,SMQ47-#REF!)+#REF!)*1.21+IF($D$5="Koncesija",-SMQ63*0.21,0)</f>
        <v>#REF!</v>
      </c>
      <c r="SMR114" s="632" t="e">
        <f>(IF(SMR47-#REF!&lt;0,0,SMR47-#REF!)+#REF!)*1.21+IF($D$5="Koncesija",-SMR63*0.21,0)</f>
        <v>#REF!</v>
      </c>
      <c r="SMS114" s="632" t="e">
        <f>(IF(SMS47-#REF!&lt;0,0,SMS47-#REF!)+#REF!)*1.21+IF($D$5="Koncesija",-SMS63*0.21,0)</f>
        <v>#REF!</v>
      </c>
      <c r="SMT114" s="632" t="e">
        <f>(IF(SMT47-#REF!&lt;0,0,SMT47-#REF!)+#REF!)*1.21+IF($D$5="Koncesija",-SMT63*0.21,0)</f>
        <v>#REF!</v>
      </c>
      <c r="SMU114" s="632" t="e">
        <f>(IF(SMU47-#REF!&lt;0,0,SMU47-#REF!)+#REF!)*1.21+IF($D$5="Koncesija",-SMU63*0.21,0)</f>
        <v>#REF!</v>
      </c>
      <c r="SMV114" s="632" t="e">
        <f>(IF(SMV47-#REF!&lt;0,0,SMV47-#REF!)+#REF!)*1.21+IF($D$5="Koncesija",-SMV63*0.21,0)</f>
        <v>#REF!</v>
      </c>
      <c r="SMW114" s="632" t="e">
        <f>(IF(SMW47-#REF!&lt;0,0,SMW47-#REF!)+#REF!)*1.21+IF($D$5="Koncesija",-SMW63*0.21,0)</f>
        <v>#REF!</v>
      </c>
      <c r="SMX114" s="632" t="e">
        <f>(IF(SMX47-#REF!&lt;0,0,SMX47-#REF!)+#REF!)*1.21+IF($D$5="Koncesija",-SMX63*0.21,0)</f>
        <v>#REF!</v>
      </c>
      <c r="SMY114" s="632" t="e">
        <f>(IF(SMY47-#REF!&lt;0,0,SMY47-#REF!)+#REF!)*1.21+IF($D$5="Koncesija",-SMY63*0.21,0)</f>
        <v>#REF!</v>
      </c>
      <c r="SMZ114" s="632" t="e">
        <f>(IF(SMZ47-#REF!&lt;0,0,SMZ47-#REF!)+#REF!)*1.21+IF($D$5="Koncesija",-SMZ63*0.21,0)</f>
        <v>#REF!</v>
      </c>
      <c r="SNA114" s="632" t="e">
        <f>(IF(SNA47-#REF!&lt;0,0,SNA47-#REF!)+#REF!)*1.21+IF($D$5="Koncesija",-SNA63*0.21,0)</f>
        <v>#REF!</v>
      </c>
      <c r="SNB114" s="632" t="e">
        <f>(IF(SNB47-#REF!&lt;0,0,SNB47-#REF!)+#REF!)*1.21+IF($D$5="Koncesija",-SNB63*0.21,0)</f>
        <v>#REF!</v>
      </c>
      <c r="SNC114" s="632" t="e">
        <f>(IF(SNC47-#REF!&lt;0,0,SNC47-#REF!)+#REF!)*1.21+IF($D$5="Koncesija",-SNC63*0.21,0)</f>
        <v>#REF!</v>
      </c>
      <c r="SND114" s="632" t="e">
        <f>(IF(SND47-#REF!&lt;0,0,SND47-#REF!)+#REF!)*1.21+IF($D$5="Koncesija",-SND63*0.21,0)</f>
        <v>#REF!</v>
      </c>
      <c r="SNE114" s="632" t="e">
        <f>(IF(SNE47-#REF!&lt;0,0,SNE47-#REF!)+#REF!)*1.21+IF($D$5="Koncesija",-SNE63*0.21,0)</f>
        <v>#REF!</v>
      </c>
      <c r="SNF114" s="632" t="e">
        <f>(IF(SNF47-#REF!&lt;0,0,SNF47-#REF!)+#REF!)*1.21+IF($D$5="Koncesija",-SNF63*0.21,0)</f>
        <v>#REF!</v>
      </c>
      <c r="SNG114" s="632" t="e">
        <f>(IF(SNG47-#REF!&lt;0,0,SNG47-#REF!)+#REF!)*1.21+IF($D$5="Koncesija",-SNG63*0.21,0)</f>
        <v>#REF!</v>
      </c>
      <c r="SNH114" s="632" t="e">
        <f>(IF(SNH47-#REF!&lt;0,0,SNH47-#REF!)+#REF!)*1.21+IF($D$5="Koncesija",-SNH63*0.21,0)</f>
        <v>#REF!</v>
      </c>
      <c r="SNI114" s="632" t="e">
        <f>(IF(SNI47-#REF!&lt;0,0,SNI47-#REF!)+#REF!)*1.21+IF($D$5="Koncesija",-SNI63*0.21,0)</f>
        <v>#REF!</v>
      </c>
      <c r="SNJ114" s="632" t="e">
        <f>(IF(SNJ47-#REF!&lt;0,0,SNJ47-#REF!)+#REF!)*1.21+IF($D$5="Koncesija",-SNJ63*0.21,0)</f>
        <v>#REF!</v>
      </c>
      <c r="SNK114" s="632" t="e">
        <f>(IF(SNK47-#REF!&lt;0,0,SNK47-#REF!)+#REF!)*1.21+IF($D$5="Koncesija",-SNK63*0.21,0)</f>
        <v>#REF!</v>
      </c>
      <c r="SNL114" s="632" t="e">
        <f>(IF(SNL47-#REF!&lt;0,0,SNL47-#REF!)+#REF!)*1.21+IF($D$5="Koncesija",-SNL63*0.21,0)</f>
        <v>#REF!</v>
      </c>
      <c r="SNM114" s="632" t="e">
        <f>(IF(SNM47-#REF!&lt;0,0,SNM47-#REF!)+#REF!)*1.21+IF($D$5="Koncesija",-SNM63*0.21,0)</f>
        <v>#REF!</v>
      </c>
      <c r="SNN114" s="632" t="e">
        <f>(IF(SNN47-#REF!&lt;0,0,SNN47-#REF!)+#REF!)*1.21+IF($D$5="Koncesija",-SNN63*0.21,0)</f>
        <v>#REF!</v>
      </c>
      <c r="SNO114" s="632" t="e">
        <f>(IF(SNO47-#REF!&lt;0,0,SNO47-#REF!)+#REF!)*1.21+IF($D$5="Koncesija",-SNO63*0.21,0)</f>
        <v>#REF!</v>
      </c>
      <c r="SNP114" s="632" t="e">
        <f>(IF(SNP47-#REF!&lt;0,0,SNP47-#REF!)+#REF!)*1.21+IF($D$5="Koncesija",-SNP63*0.21,0)</f>
        <v>#REF!</v>
      </c>
      <c r="SNQ114" s="632" t="e">
        <f>(IF(SNQ47-#REF!&lt;0,0,SNQ47-#REF!)+#REF!)*1.21+IF($D$5="Koncesija",-SNQ63*0.21,0)</f>
        <v>#REF!</v>
      </c>
      <c r="SNR114" s="632" t="e">
        <f>(IF(SNR47-#REF!&lt;0,0,SNR47-#REF!)+#REF!)*1.21+IF($D$5="Koncesija",-SNR63*0.21,0)</f>
        <v>#REF!</v>
      </c>
      <c r="SNS114" s="632" t="e">
        <f>(IF(SNS47-#REF!&lt;0,0,SNS47-#REF!)+#REF!)*1.21+IF($D$5="Koncesija",-SNS63*0.21,0)</f>
        <v>#REF!</v>
      </c>
      <c r="SNT114" s="632" t="e">
        <f>(IF(SNT47-#REF!&lt;0,0,SNT47-#REF!)+#REF!)*1.21+IF($D$5="Koncesija",-SNT63*0.21,0)</f>
        <v>#REF!</v>
      </c>
      <c r="SNU114" s="632" t="e">
        <f>(IF(SNU47-#REF!&lt;0,0,SNU47-#REF!)+#REF!)*1.21+IF($D$5="Koncesija",-SNU63*0.21,0)</f>
        <v>#REF!</v>
      </c>
      <c r="SNV114" s="632" t="e">
        <f>(IF(SNV47-#REF!&lt;0,0,SNV47-#REF!)+#REF!)*1.21+IF($D$5="Koncesija",-SNV63*0.21,0)</f>
        <v>#REF!</v>
      </c>
      <c r="SNW114" s="632" t="e">
        <f>(IF(SNW47-#REF!&lt;0,0,SNW47-#REF!)+#REF!)*1.21+IF($D$5="Koncesija",-SNW63*0.21,0)</f>
        <v>#REF!</v>
      </c>
      <c r="SNX114" s="632" t="e">
        <f>(IF(SNX47-#REF!&lt;0,0,SNX47-#REF!)+#REF!)*1.21+IF($D$5="Koncesija",-SNX63*0.21,0)</f>
        <v>#REF!</v>
      </c>
      <c r="SNY114" s="632" t="e">
        <f>(IF(SNY47-#REF!&lt;0,0,SNY47-#REF!)+#REF!)*1.21+IF($D$5="Koncesija",-SNY63*0.21,0)</f>
        <v>#REF!</v>
      </c>
      <c r="SNZ114" s="632" t="e">
        <f>(IF(SNZ47-#REF!&lt;0,0,SNZ47-#REF!)+#REF!)*1.21+IF($D$5="Koncesija",-SNZ63*0.21,0)</f>
        <v>#REF!</v>
      </c>
      <c r="SOA114" s="632" t="e">
        <f>(IF(SOA47-#REF!&lt;0,0,SOA47-#REF!)+#REF!)*1.21+IF($D$5="Koncesija",-SOA63*0.21,0)</f>
        <v>#REF!</v>
      </c>
      <c r="SOB114" s="632" t="e">
        <f>(IF(SOB47-#REF!&lt;0,0,SOB47-#REF!)+#REF!)*1.21+IF($D$5="Koncesija",-SOB63*0.21,0)</f>
        <v>#REF!</v>
      </c>
      <c r="SOC114" s="632" t="e">
        <f>(IF(SOC47-#REF!&lt;0,0,SOC47-#REF!)+#REF!)*1.21+IF($D$5="Koncesija",-SOC63*0.21,0)</f>
        <v>#REF!</v>
      </c>
      <c r="SOD114" s="632" t="e">
        <f>(IF(SOD47-#REF!&lt;0,0,SOD47-#REF!)+#REF!)*1.21+IF($D$5="Koncesija",-SOD63*0.21,0)</f>
        <v>#REF!</v>
      </c>
      <c r="SOE114" s="632" t="e">
        <f>(IF(SOE47-#REF!&lt;0,0,SOE47-#REF!)+#REF!)*1.21+IF($D$5="Koncesija",-SOE63*0.21,0)</f>
        <v>#REF!</v>
      </c>
      <c r="SOF114" s="632" t="e">
        <f>(IF(SOF47-#REF!&lt;0,0,SOF47-#REF!)+#REF!)*1.21+IF($D$5="Koncesija",-SOF63*0.21,0)</f>
        <v>#REF!</v>
      </c>
      <c r="SOG114" s="632" t="e">
        <f>(IF(SOG47-#REF!&lt;0,0,SOG47-#REF!)+#REF!)*1.21+IF($D$5="Koncesija",-SOG63*0.21,0)</f>
        <v>#REF!</v>
      </c>
      <c r="SOH114" s="632" t="e">
        <f>(IF(SOH47-#REF!&lt;0,0,SOH47-#REF!)+#REF!)*1.21+IF($D$5="Koncesija",-SOH63*0.21,0)</f>
        <v>#REF!</v>
      </c>
      <c r="SOI114" s="632" t="e">
        <f>(IF(SOI47-#REF!&lt;0,0,SOI47-#REF!)+#REF!)*1.21+IF($D$5="Koncesija",-SOI63*0.21,0)</f>
        <v>#REF!</v>
      </c>
      <c r="SOJ114" s="632" t="e">
        <f>(IF(SOJ47-#REF!&lt;0,0,SOJ47-#REF!)+#REF!)*1.21+IF($D$5="Koncesija",-SOJ63*0.21,0)</f>
        <v>#REF!</v>
      </c>
      <c r="SOK114" s="632" t="e">
        <f>(IF(SOK47-#REF!&lt;0,0,SOK47-#REF!)+#REF!)*1.21+IF($D$5="Koncesija",-SOK63*0.21,0)</f>
        <v>#REF!</v>
      </c>
      <c r="SOL114" s="632" t="e">
        <f>(IF(SOL47-#REF!&lt;0,0,SOL47-#REF!)+#REF!)*1.21+IF($D$5="Koncesija",-SOL63*0.21,0)</f>
        <v>#REF!</v>
      </c>
      <c r="SOM114" s="632" t="e">
        <f>(IF(SOM47-#REF!&lt;0,0,SOM47-#REF!)+#REF!)*1.21+IF($D$5="Koncesija",-SOM63*0.21,0)</f>
        <v>#REF!</v>
      </c>
      <c r="SON114" s="632" t="e">
        <f>(IF(SON47-#REF!&lt;0,0,SON47-#REF!)+#REF!)*1.21+IF($D$5="Koncesija",-SON63*0.21,0)</f>
        <v>#REF!</v>
      </c>
      <c r="SOO114" s="632" t="e">
        <f>(IF(SOO47-#REF!&lt;0,0,SOO47-#REF!)+#REF!)*1.21+IF($D$5="Koncesija",-SOO63*0.21,0)</f>
        <v>#REF!</v>
      </c>
      <c r="SOP114" s="632" t="e">
        <f>(IF(SOP47-#REF!&lt;0,0,SOP47-#REF!)+#REF!)*1.21+IF($D$5="Koncesija",-SOP63*0.21,0)</f>
        <v>#REF!</v>
      </c>
      <c r="SOQ114" s="632" t="e">
        <f>(IF(SOQ47-#REF!&lt;0,0,SOQ47-#REF!)+#REF!)*1.21+IF($D$5="Koncesija",-SOQ63*0.21,0)</f>
        <v>#REF!</v>
      </c>
      <c r="SOR114" s="632" t="e">
        <f>(IF(SOR47-#REF!&lt;0,0,SOR47-#REF!)+#REF!)*1.21+IF($D$5="Koncesija",-SOR63*0.21,0)</f>
        <v>#REF!</v>
      </c>
      <c r="SOS114" s="632" t="e">
        <f>(IF(SOS47-#REF!&lt;0,0,SOS47-#REF!)+#REF!)*1.21+IF($D$5="Koncesija",-SOS63*0.21,0)</f>
        <v>#REF!</v>
      </c>
      <c r="SOT114" s="632" t="e">
        <f>(IF(SOT47-#REF!&lt;0,0,SOT47-#REF!)+#REF!)*1.21+IF($D$5="Koncesija",-SOT63*0.21,0)</f>
        <v>#REF!</v>
      </c>
      <c r="SOU114" s="632" t="e">
        <f>(IF(SOU47-#REF!&lt;0,0,SOU47-#REF!)+#REF!)*1.21+IF($D$5="Koncesija",-SOU63*0.21,0)</f>
        <v>#REF!</v>
      </c>
      <c r="SOV114" s="632" t="e">
        <f>(IF(SOV47-#REF!&lt;0,0,SOV47-#REF!)+#REF!)*1.21+IF($D$5="Koncesija",-SOV63*0.21,0)</f>
        <v>#REF!</v>
      </c>
      <c r="SOW114" s="632" t="e">
        <f>(IF(SOW47-#REF!&lt;0,0,SOW47-#REF!)+#REF!)*1.21+IF($D$5="Koncesija",-SOW63*0.21,0)</f>
        <v>#REF!</v>
      </c>
      <c r="SOX114" s="632" t="e">
        <f>(IF(SOX47-#REF!&lt;0,0,SOX47-#REF!)+#REF!)*1.21+IF($D$5="Koncesija",-SOX63*0.21,0)</f>
        <v>#REF!</v>
      </c>
      <c r="SOY114" s="632" t="e">
        <f>(IF(SOY47-#REF!&lt;0,0,SOY47-#REF!)+#REF!)*1.21+IF($D$5="Koncesija",-SOY63*0.21,0)</f>
        <v>#REF!</v>
      </c>
      <c r="SOZ114" s="632" t="e">
        <f>(IF(SOZ47-#REF!&lt;0,0,SOZ47-#REF!)+#REF!)*1.21+IF($D$5="Koncesija",-SOZ63*0.21,0)</f>
        <v>#REF!</v>
      </c>
      <c r="SPA114" s="632" t="e">
        <f>(IF(SPA47-#REF!&lt;0,0,SPA47-#REF!)+#REF!)*1.21+IF($D$5="Koncesija",-SPA63*0.21,0)</f>
        <v>#REF!</v>
      </c>
      <c r="SPB114" s="632" t="e">
        <f>(IF(SPB47-#REF!&lt;0,0,SPB47-#REF!)+#REF!)*1.21+IF($D$5="Koncesija",-SPB63*0.21,0)</f>
        <v>#REF!</v>
      </c>
      <c r="SPC114" s="632" t="e">
        <f>(IF(SPC47-#REF!&lt;0,0,SPC47-#REF!)+#REF!)*1.21+IF($D$5="Koncesija",-SPC63*0.21,0)</f>
        <v>#REF!</v>
      </c>
      <c r="SPD114" s="632" t="e">
        <f>(IF(SPD47-#REF!&lt;0,0,SPD47-#REF!)+#REF!)*1.21+IF($D$5="Koncesija",-SPD63*0.21,0)</f>
        <v>#REF!</v>
      </c>
      <c r="SPE114" s="632" t="e">
        <f>(IF(SPE47-#REF!&lt;0,0,SPE47-#REF!)+#REF!)*1.21+IF($D$5="Koncesija",-SPE63*0.21,0)</f>
        <v>#REF!</v>
      </c>
      <c r="SPF114" s="632" t="e">
        <f>(IF(SPF47-#REF!&lt;0,0,SPF47-#REF!)+#REF!)*1.21+IF($D$5="Koncesija",-SPF63*0.21,0)</f>
        <v>#REF!</v>
      </c>
      <c r="SPG114" s="632" t="e">
        <f>(IF(SPG47-#REF!&lt;0,0,SPG47-#REF!)+#REF!)*1.21+IF($D$5="Koncesija",-SPG63*0.21,0)</f>
        <v>#REF!</v>
      </c>
      <c r="SPH114" s="632" t="e">
        <f>(IF(SPH47-#REF!&lt;0,0,SPH47-#REF!)+#REF!)*1.21+IF($D$5="Koncesija",-SPH63*0.21,0)</f>
        <v>#REF!</v>
      </c>
      <c r="SPI114" s="632" t="e">
        <f>(IF(SPI47-#REF!&lt;0,0,SPI47-#REF!)+#REF!)*1.21+IF($D$5="Koncesija",-SPI63*0.21,0)</f>
        <v>#REF!</v>
      </c>
      <c r="SPJ114" s="632" t="e">
        <f>(IF(SPJ47-#REF!&lt;0,0,SPJ47-#REF!)+#REF!)*1.21+IF($D$5="Koncesija",-SPJ63*0.21,0)</f>
        <v>#REF!</v>
      </c>
      <c r="SPK114" s="632" t="e">
        <f>(IF(SPK47-#REF!&lt;0,0,SPK47-#REF!)+#REF!)*1.21+IF($D$5="Koncesija",-SPK63*0.21,0)</f>
        <v>#REF!</v>
      </c>
      <c r="SPL114" s="632" t="e">
        <f>(IF(SPL47-#REF!&lt;0,0,SPL47-#REF!)+#REF!)*1.21+IF($D$5="Koncesija",-SPL63*0.21,0)</f>
        <v>#REF!</v>
      </c>
      <c r="SPM114" s="632" t="e">
        <f>(IF(SPM47-#REF!&lt;0,0,SPM47-#REF!)+#REF!)*1.21+IF($D$5="Koncesija",-SPM63*0.21,0)</f>
        <v>#REF!</v>
      </c>
      <c r="SPN114" s="632" t="e">
        <f>(IF(SPN47-#REF!&lt;0,0,SPN47-#REF!)+#REF!)*1.21+IF($D$5="Koncesija",-SPN63*0.21,0)</f>
        <v>#REF!</v>
      </c>
      <c r="SPO114" s="632" t="e">
        <f>(IF(SPO47-#REF!&lt;0,0,SPO47-#REF!)+#REF!)*1.21+IF($D$5="Koncesija",-SPO63*0.21,0)</f>
        <v>#REF!</v>
      </c>
      <c r="SPP114" s="632" t="e">
        <f>(IF(SPP47-#REF!&lt;0,0,SPP47-#REF!)+#REF!)*1.21+IF($D$5="Koncesija",-SPP63*0.21,0)</f>
        <v>#REF!</v>
      </c>
      <c r="SPQ114" s="632" t="e">
        <f>(IF(SPQ47-#REF!&lt;0,0,SPQ47-#REF!)+#REF!)*1.21+IF($D$5="Koncesija",-SPQ63*0.21,0)</f>
        <v>#REF!</v>
      </c>
      <c r="SPR114" s="632" t="e">
        <f>(IF(SPR47-#REF!&lt;0,0,SPR47-#REF!)+#REF!)*1.21+IF($D$5="Koncesija",-SPR63*0.21,0)</f>
        <v>#REF!</v>
      </c>
      <c r="SPS114" s="632" t="e">
        <f>(IF(SPS47-#REF!&lt;0,0,SPS47-#REF!)+#REF!)*1.21+IF($D$5="Koncesija",-SPS63*0.21,0)</f>
        <v>#REF!</v>
      </c>
      <c r="SPT114" s="632" t="e">
        <f>(IF(SPT47-#REF!&lt;0,0,SPT47-#REF!)+#REF!)*1.21+IF($D$5="Koncesija",-SPT63*0.21,0)</f>
        <v>#REF!</v>
      </c>
      <c r="SPU114" s="632" t="e">
        <f>(IF(SPU47-#REF!&lt;0,0,SPU47-#REF!)+#REF!)*1.21+IF($D$5="Koncesija",-SPU63*0.21,0)</f>
        <v>#REF!</v>
      </c>
      <c r="SPV114" s="632" t="e">
        <f>(IF(SPV47-#REF!&lt;0,0,SPV47-#REF!)+#REF!)*1.21+IF($D$5="Koncesija",-SPV63*0.21,0)</f>
        <v>#REF!</v>
      </c>
      <c r="SPW114" s="632" t="e">
        <f>(IF(SPW47-#REF!&lt;0,0,SPW47-#REF!)+#REF!)*1.21+IF($D$5="Koncesija",-SPW63*0.21,0)</f>
        <v>#REF!</v>
      </c>
      <c r="SPX114" s="632" t="e">
        <f>(IF(SPX47-#REF!&lt;0,0,SPX47-#REF!)+#REF!)*1.21+IF($D$5="Koncesija",-SPX63*0.21,0)</f>
        <v>#REF!</v>
      </c>
      <c r="SPY114" s="632" t="e">
        <f>(IF(SPY47-#REF!&lt;0,0,SPY47-#REF!)+#REF!)*1.21+IF($D$5="Koncesija",-SPY63*0.21,0)</f>
        <v>#REF!</v>
      </c>
      <c r="SPZ114" s="632" t="e">
        <f>(IF(SPZ47-#REF!&lt;0,0,SPZ47-#REF!)+#REF!)*1.21+IF($D$5="Koncesija",-SPZ63*0.21,0)</f>
        <v>#REF!</v>
      </c>
      <c r="SQA114" s="632" t="e">
        <f>(IF(SQA47-#REF!&lt;0,0,SQA47-#REF!)+#REF!)*1.21+IF($D$5="Koncesija",-SQA63*0.21,0)</f>
        <v>#REF!</v>
      </c>
      <c r="SQB114" s="632" t="e">
        <f>(IF(SQB47-#REF!&lt;0,0,SQB47-#REF!)+#REF!)*1.21+IF($D$5="Koncesija",-SQB63*0.21,0)</f>
        <v>#REF!</v>
      </c>
      <c r="SQC114" s="632" t="e">
        <f>(IF(SQC47-#REF!&lt;0,0,SQC47-#REF!)+#REF!)*1.21+IF($D$5="Koncesija",-SQC63*0.21,0)</f>
        <v>#REF!</v>
      </c>
      <c r="SQD114" s="632" t="e">
        <f>(IF(SQD47-#REF!&lt;0,0,SQD47-#REF!)+#REF!)*1.21+IF($D$5="Koncesija",-SQD63*0.21,0)</f>
        <v>#REF!</v>
      </c>
      <c r="SQE114" s="632" t="e">
        <f>(IF(SQE47-#REF!&lt;0,0,SQE47-#REF!)+#REF!)*1.21+IF($D$5="Koncesija",-SQE63*0.21,0)</f>
        <v>#REF!</v>
      </c>
      <c r="SQF114" s="632" t="e">
        <f>(IF(SQF47-#REF!&lt;0,0,SQF47-#REF!)+#REF!)*1.21+IF($D$5="Koncesija",-SQF63*0.21,0)</f>
        <v>#REF!</v>
      </c>
      <c r="SQG114" s="632" t="e">
        <f>(IF(SQG47-#REF!&lt;0,0,SQG47-#REF!)+#REF!)*1.21+IF($D$5="Koncesija",-SQG63*0.21,0)</f>
        <v>#REF!</v>
      </c>
      <c r="SQH114" s="632" t="e">
        <f>(IF(SQH47-#REF!&lt;0,0,SQH47-#REF!)+#REF!)*1.21+IF($D$5="Koncesija",-SQH63*0.21,0)</f>
        <v>#REF!</v>
      </c>
      <c r="SQI114" s="632" t="e">
        <f>(IF(SQI47-#REF!&lt;0,0,SQI47-#REF!)+#REF!)*1.21+IF($D$5="Koncesija",-SQI63*0.21,0)</f>
        <v>#REF!</v>
      </c>
      <c r="SQJ114" s="632" t="e">
        <f>(IF(SQJ47-#REF!&lt;0,0,SQJ47-#REF!)+#REF!)*1.21+IF($D$5="Koncesija",-SQJ63*0.21,0)</f>
        <v>#REF!</v>
      </c>
      <c r="SQK114" s="632" t="e">
        <f>(IF(SQK47-#REF!&lt;0,0,SQK47-#REF!)+#REF!)*1.21+IF($D$5="Koncesija",-SQK63*0.21,0)</f>
        <v>#REF!</v>
      </c>
      <c r="SQL114" s="632" t="e">
        <f>(IF(SQL47-#REF!&lt;0,0,SQL47-#REF!)+#REF!)*1.21+IF($D$5="Koncesija",-SQL63*0.21,0)</f>
        <v>#REF!</v>
      </c>
      <c r="SQM114" s="632" t="e">
        <f>(IF(SQM47-#REF!&lt;0,0,SQM47-#REF!)+#REF!)*1.21+IF($D$5="Koncesija",-SQM63*0.21,0)</f>
        <v>#REF!</v>
      </c>
      <c r="SQN114" s="632" t="e">
        <f>(IF(SQN47-#REF!&lt;0,0,SQN47-#REF!)+#REF!)*1.21+IF($D$5="Koncesija",-SQN63*0.21,0)</f>
        <v>#REF!</v>
      </c>
      <c r="SQO114" s="632" t="e">
        <f>(IF(SQO47-#REF!&lt;0,0,SQO47-#REF!)+#REF!)*1.21+IF($D$5="Koncesija",-SQO63*0.21,0)</f>
        <v>#REF!</v>
      </c>
      <c r="SQP114" s="632" t="e">
        <f>(IF(SQP47-#REF!&lt;0,0,SQP47-#REF!)+#REF!)*1.21+IF($D$5="Koncesija",-SQP63*0.21,0)</f>
        <v>#REF!</v>
      </c>
      <c r="SQQ114" s="632" t="e">
        <f>(IF(SQQ47-#REF!&lt;0,0,SQQ47-#REF!)+#REF!)*1.21+IF($D$5="Koncesija",-SQQ63*0.21,0)</f>
        <v>#REF!</v>
      </c>
      <c r="SQR114" s="632" t="e">
        <f>(IF(SQR47-#REF!&lt;0,0,SQR47-#REF!)+#REF!)*1.21+IF($D$5="Koncesija",-SQR63*0.21,0)</f>
        <v>#REF!</v>
      </c>
      <c r="SQS114" s="632" t="e">
        <f>(IF(SQS47-#REF!&lt;0,0,SQS47-#REF!)+#REF!)*1.21+IF($D$5="Koncesija",-SQS63*0.21,0)</f>
        <v>#REF!</v>
      </c>
      <c r="SQT114" s="632" t="e">
        <f>(IF(SQT47-#REF!&lt;0,0,SQT47-#REF!)+#REF!)*1.21+IF($D$5="Koncesija",-SQT63*0.21,0)</f>
        <v>#REF!</v>
      </c>
      <c r="SQU114" s="632" t="e">
        <f>(IF(SQU47-#REF!&lt;0,0,SQU47-#REF!)+#REF!)*1.21+IF($D$5="Koncesija",-SQU63*0.21,0)</f>
        <v>#REF!</v>
      </c>
      <c r="SQV114" s="632" t="e">
        <f>(IF(SQV47-#REF!&lt;0,0,SQV47-#REF!)+#REF!)*1.21+IF($D$5="Koncesija",-SQV63*0.21,0)</f>
        <v>#REF!</v>
      </c>
      <c r="SQW114" s="632" t="e">
        <f>(IF(SQW47-#REF!&lt;0,0,SQW47-#REF!)+#REF!)*1.21+IF($D$5="Koncesija",-SQW63*0.21,0)</f>
        <v>#REF!</v>
      </c>
      <c r="SQX114" s="632" t="e">
        <f>(IF(SQX47-#REF!&lt;0,0,SQX47-#REF!)+#REF!)*1.21+IF($D$5="Koncesija",-SQX63*0.21,0)</f>
        <v>#REF!</v>
      </c>
      <c r="SQY114" s="632" t="e">
        <f>(IF(SQY47-#REF!&lt;0,0,SQY47-#REF!)+#REF!)*1.21+IF($D$5="Koncesija",-SQY63*0.21,0)</f>
        <v>#REF!</v>
      </c>
      <c r="SQZ114" s="632" t="e">
        <f>(IF(SQZ47-#REF!&lt;0,0,SQZ47-#REF!)+#REF!)*1.21+IF($D$5="Koncesija",-SQZ63*0.21,0)</f>
        <v>#REF!</v>
      </c>
      <c r="SRA114" s="632" t="e">
        <f>(IF(SRA47-#REF!&lt;0,0,SRA47-#REF!)+#REF!)*1.21+IF($D$5="Koncesija",-SRA63*0.21,0)</f>
        <v>#REF!</v>
      </c>
      <c r="SRB114" s="632" t="e">
        <f>(IF(SRB47-#REF!&lt;0,0,SRB47-#REF!)+#REF!)*1.21+IF($D$5="Koncesija",-SRB63*0.21,0)</f>
        <v>#REF!</v>
      </c>
      <c r="SRC114" s="632" t="e">
        <f>(IF(SRC47-#REF!&lt;0,0,SRC47-#REF!)+#REF!)*1.21+IF($D$5="Koncesija",-SRC63*0.21,0)</f>
        <v>#REF!</v>
      </c>
      <c r="SRD114" s="632" t="e">
        <f>(IF(SRD47-#REF!&lt;0,0,SRD47-#REF!)+#REF!)*1.21+IF($D$5="Koncesija",-SRD63*0.21,0)</f>
        <v>#REF!</v>
      </c>
      <c r="SRE114" s="632" t="e">
        <f>(IF(SRE47-#REF!&lt;0,0,SRE47-#REF!)+#REF!)*1.21+IF($D$5="Koncesija",-SRE63*0.21,0)</f>
        <v>#REF!</v>
      </c>
      <c r="SRF114" s="632" t="e">
        <f>(IF(SRF47-#REF!&lt;0,0,SRF47-#REF!)+#REF!)*1.21+IF($D$5="Koncesija",-SRF63*0.21,0)</f>
        <v>#REF!</v>
      </c>
      <c r="SRG114" s="632" t="e">
        <f>(IF(SRG47-#REF!&lt;0,0,SRG47-#REF!)+#REF!)*1.21+IF($D$5="Koncesija",-SRG63*0.21,0)</f>
        <v>#REF!</v>
      </c>
      <c r="SRH114" s="632" t="e">
        <f>(IF(SRH47-#REF!&lt;0,0,SRH47-#REF!)+#REF!)*1.21+IF($D$5="Koncesija",-SRH63*0.21,0)</f>
        <v>#REF!</v>
      </c>
      <c r="SRI114" s="632" t="e">
        <f>(IF(SRI47-#REF!&lt;0,0,SRI47-#REF!)+#REF!)*1.21+IF($D$5="Koncesija",-SRI63*0.21,0)</f>
        <v>#REF!</v>
      </c>
      <c r="SRJ114" s="632" t="e">
        <f>(IF(SRJ47-#REF!&lt;0,0,SRJ47-#REF!)+#REF!)*1.21+IF($D$5="Koncesija",-SRJ63*0.21,0)</f>
        <v>#REF!</v>
      </c>
      <c r="SRK114" s="632" t="e">
        <f>(IF(SRK47-#REF!&lt;0,0,SRK47-#REF!)+#REF!)*1.21+IF($D$5="Koncesija",-SRK63*0.21,0)</f>
        <v>#REF!</v>
      </c>
      <c r="SRL114" s="632" t="e">
        <f>(IF(SRL47-#REF!&lt;0,0,SRL47-#REF!)+#REF!)*1.21+IF($D$5="Koncesija",-SRL63*0.21,0)</f>
        <v>#REF!</v>
      </c>
      <c r="SRM114" s="632" t="e">
        <f>(IF(SRM47-#REF!&lt;0,0,SRM47-#REF!)+#REF!)*1.21+IF($D$5="Koncesija",-SRM63*0.21,0)</f>
        <v>#REF!</v>
      </c>
      <c r="SRN114" s="632" t="e">
        <f>(IF(SRN47-#REF!&lt;0,0,SRN47-#REF!)+#REF!)*1.21+IF($D$5="Koncesija",-SRN63*0.21,0)</f>
        <v>#REF!</v>
      </c>
      <c r="SRO114" s="632" t="e">
        <f>(IF(SRO47-#REF!&lt;0,0,SRO47-#REF!)+#REF!)*1.21+IF($D$5="Koncesija",-SRO63*0.21,0)</f>
        <v>#REF!</v>
      </c>
      <c r="SRP114" s="632" t="e">
        <f>(IF(SRP47-#REF!&lt;0,0,SRP47-#REF!)+#REF!)*1.21+IF($D$5="Koncesija",-SRP63*0.21,0)</f>
        <v>#REF!</v>
      </c>
      <c r="SRQ114" s="632" t="e">
        <f>(IF(SRQ47-#REF!&lt;0,0,SRQ47-#REF!)+#REF!)*1.21+IF($D$5="Koncesija",-SRQ63*0.21,0)</f>
        <v>#REF!</v>
      </c>
      <c r="SRR114" s="632" t="e">
        <f>(IF(SRR47-#REF!&lt;0,0,SRR47-#REF!)+#REF!)*1.21+IF($D$5="Koncesija",-SRR63*0.21,0)</f>
        <v>#REF!</v>
      </c>
      <c r="SRS114" s="632" t="e">
        <f>(IF(SRS47-#REF!&lt;0,0,SRS47-#REF!)+#REF!)*1.21+IF($D$5="Koncesija",-SRS63*0.21,0)</f>
        <v>#REF!</v>
      </c>
      <c r="SRT114" s="632" t="e">
        <f>(IF(SRT47-#REF!&lt;0,0,SRT47-#REF!)+#REF!)*1.21+IF($D$5="Koncesija",-SRT63*0.21,0)</f>
        <v>#REF!</v>
      </c>
      <c r="SRU114" s="632" t="e">
        <f>(IF(SRU47-#REF!&lt;0,0,SRU47-#REF!)+#REF!)*1.21+IF($D$5="Koncesija",-SRU63*0.21,0)</f>
        <v>#REF!</v>
      </c>
      <c r="SRV114" s="632" t="e">
        <f>(IF(SRV47-#REF!&lt;0,0,SRV47-#REF!)+#REF!)*1.21+IF($D$5="Koncesija",-SRV63*0.21,0)</f>
        <v>#REF!</v>
      </c>
      <c r="SRW114" s="632" t="e">
        <f>(IF(SRW47-#REF!&lt;0,0,SRW47-#REF!)+#REF!)*1.21+IF($D$5="Koncesija",-SRW63*0.21,0)</f>
        <v>#REF!</v>
      </c>
      <c r="SRX114" s="632" t="e">
        <f>(IF(SRX47-#REF!&lt;0,0,SRX47-#REF!)+#REF!)*1.21+IF($D$5="Koncesija",-SRX63*0.21,0)</f>
        <v>#REF!</v>
      </c>
      <c r="SRY114" s="632" t="e">
        <f>(IF(SRY47-#REF!&lt;0,0,SRY47-#REF!)+#REF!)*1.21+IF($D$5="Koncesija",-SRY63*0.21,0)</f>
        <v>#REF!</v>
      </c>
      <c r="SRZ114" s="632" t="e">
        <f>(IF(SRZ47-#REF!&lt;0,0,SRZ47-#REF!)+#REF!)*1.21+IF($D$5="Koncesija",-SRZ63*0.21,0)</f>
        <v>#REF!</v>
      </c>
      <c r="SSA114" s="632" t="e">
        <f>(IF(SSA47-#REF!&lt;0,0,SSA47-#REF!)+#REF!)*1.21+IF($D$5="Koncesija",-SSA63*0.21,0)</f>
        <v>#REF!</v>
      </c>
      <c r="SSB114" s="632" t="e">
        <f>(IF(SSB47-#REF!&lt;0,0,SSB47-#REF!)+#REF!)*1.21+IF($D$5="Koncesija",-SSB63*0.21,0)</f>
        <v>#REF!</v>
      </c>
      <c r="SSC114" s="632" t="e">
        <f>(IF(SSC47-#REF!&lt;0,0,SSC47-#REF!)+#REF!)*1.21+IF($D$5="Koncesija",-SSC63*0.21,0)</f>
        <v>#REF!</v>
      </c>
      <c r="SSD114" s="632" t="e">
        <f>(IF(SSD47-#REF!&lt;0,0,SSD47-#REF!)+#REF!)*1.21+IF($D$5="Koncesija",-SSD63*0.21,0)</f>
        <v>#REF!</v>
      </c>
      <c r="SSE114" s="632" t="e">
        <f>(IF(SSE47-#REF!&lt;0,0,SSE47-#REF!)+#REF!)*1.21+IF($D$5="Koncesija",-SSE63*0.21,0)</f>
        <v>#REF!</v>
      </c>
      <c r="SSF114" s="632" t="e">
        <f>(IF(SSF47-#REF!&lt;0,0,SSF47-#REF!)+#REF!)*1.21+IF($D$5="Koncesija",-SSF63*0.21,0)</f>
        <v>#REF!</v>
      </c>
      <c r="SSG114" s="632" t="e">
        <f>(IF(SSG47-#REF!&lt;0,0,SSG47-#REF!)+#REF!)*1.21+IF($D$5="Koncesija",-SSG63*0.21,0)</f>
        <v>#REF!</v>
      </c>
      <c r="SSH114" s="632" t="e">
        <f>(IF(SSH47-#REF!&lt;0,0,SSH47-#REF!)+#REF!)*1.21+IF($D$5="Koncesija",-SSH63*0.21,0)</f>
        <v>#REF!</v>
      </c>
      <c r="SSI114" s="632" t="e">
        <f>(IF(SSI47-#REF!&lt;0,0,SSI47-#REF!)+#REF!)*1.21+IF($D$5="Koncesija",-SSI63*0.21,0)</f>
        <v>#REF!</v>
      </c>
      <c r="SSJ114" s="632" t="e">
        <f>(IF(SSJ47-#REF!&lt;0,0,SSJ47-#REF!)+#REF!)*1.21+IF($D$5="Koncesija",-SSJ63*0.21,0)</f>
        <v>#REF!</v>
      </c>
      <c r="SSK114" s="632" t="e">
        <f>(IF(SSK47-#REF!&lt;0,0,SSK47-#REF!)+#REF!)*1.21+IF($D$5="Koncesija",-SSK63*0.21,0)</f>
        <v>#REF!</v>
      </c>
      <c r="SSL114" s="632" t="e">
        <f>(IF(SSL47-#REF!&lt;0,0,SSL47-#REF!)+#REF!)*1.21+IF($D$5="Koncesija",-SSL63*0.21,0)</f>
        <v>#REF!</v>
      </c>
      <c r="SSM114" s="632" t="e">
        <f>(IF(SSM47-#REF!&lt;0,0,SSM47-#REF!)+#REF!)*1.21+IF($D$5="Koncesija",-SSM63*0.21,0)</f>
        <v>#REF!</v>
      </c>
      <c r="SSN114" s="632" t="e">
        <f>(IF(SSN47-#REF!&lt;0,0,SSN47-#REF!)+#REF!)*1.21+IF($D$5="Koncesija",-SSN63*0.21,0)</f>
        <v>#REF!</v>
      </c>
      <c r="SSO114" s="632" t="e">
        <f>(IF(SSO47-#REF!&lt;0,0,SSO47-#REF!)+#REF!)*1.21+IF($D$5="Koncesija",-SSO63*0.21,0)</f>
        <v>#REF!</v>
      </c>
      <c r="SSP114" s="632" t="e">
        <f>(IF(SSP47-#REF!&lt;0,0,SSP47-#REF!)+#REF!)*1.21+IF($D$5="Koncesija",-SSP63*0.21,0)</f>
        <v>#REF!</v>
      </c>
      <c r="SSQ114" s="632" t="e">
        <f>(IF(SSQ47-#REF!&lt;0,0,SSQ47-#REF!)+#REF!)*1.21+IF($D$5="Koncesija",-SSQ63*0.21,0)</f>
        <v>#REF!</v>
      </c>
      <c r="SSR114" s="632" t="e">
        <f>(IF(SSR47-#REF!&lt;0,0,SSR47-#REF!)+#REF!)*1.21+IF($D$5="Koncesija",-SSR63*0.21,0)</f>
        <v>#REF!</v>
      </c>
      <c r="SSS114" s="632" t="e">
        <f>(IF(SSS47-#REF!&lt;0,0,SSS47-#REF!)+#REF!)*1.21+IF($D$5="Koncesija",-SSS63*0.21,0)</f>
        <v>#REF!</v>
      </c>
      <c r="SST114" s="632" t="e">
        <f>(IF(SST47-#REF!&lt;0,0,SST47-#REF!)+#REF!)*1.21+IF($D$5="Koncesija",-SST63*0.21,0)</f>
        <v>#REF!</v>
      </c>
      <c r="SSU114" s="632" t="e">
        <f>(IF(SSU47-#REF!&lt;0,0,SSU47-#REF!)+#REF!)*1.21+IF($D$5="Koncesija",-SSU63*0.21,0)</f>
        <v>#REF!</v>
      </c>
      <c r="SSV114" s="632" t="e">
        <f>(IF(SSV47-#REF!&lt;0,0,SSV47-#REF!)+#REF!)*1.21+IF($D$5="Koncesija",-SSV63*0.21,0)</f>
        <v>#REF!</v>
      </c>
      <c r="SSW114" s="632" t="e">
        <f>(IF(SSW47-#REF!&lt;0,0,SSW47-#REF!)+#REF!)*1.21+IF($D$5="Koncesija",-SSW63*0.21,0)</f>
        <v>#REF!</v>
      </c>
      <c r="SSX114" s="632" t="e">
        <f>(IF(SSX47-#REF!&lt;0,0,SSX47-#REF!)+#REF!)*1.21+IF($D$5="Koncesija",-SSX63*0.21,0)</f>
        <v>#REF!</v>
      </c>
      <c r="SSY114" s="632" t="e">
        <f>(IF(SSY47-#REF!&lt;0,0,SSY47-#REF!)+#REF!)*1.21+IF($D$5="Koncesija",-SSY63*0.21,0)</f>
        <v>#REF!</v>
      </c>
      <c r="SSZ114" s="632" t="e">
        <f>(IF(SSZ47-#REF!&lt;0,0,SSZ47-#REF!)+#REF!)*1.21+IF($D$5="Koncesija",-SSZ63*0.21,0)</f>
        <v>#REF!</v>
      </c>
      <c r="STA114" s="632" t="e">
        <f>(IF(STA47-#REF!&lt;0,0,STA47-#REF!)+#REF!)*1.21+IF($D$5="Koncesija",-STA63*0.21,0)</f>
        <v>#REF!</v>
      </c>
      <c r="STB114" s="632" t="e">
        <f>(IF(STB47-#REF!&lt;0,0,STB47-#REF!)+#REF!)*1.21+IF($D$5="Koncesija",-STB63*0.21,0)</f>
        <v>#REF!</v>
      </c>
      <c r="STC114" s="632" t="e">
        <f>(IF(STC47-#REF!&lt;0,0,STC47-#REF!)+#REF!)*1.21+IF($D$5="Koncesija",-STC63*0.21,0)</f>
        <v>#REF!</v>
      </c>
      <c r="STD114" s="632" t="e">
        <f>(IF(STD47-#REF!&lt;0,0,STD47-#REF!)+#REF!)*1.21+IF($D$5="Koncesija",-STD63*0.21,0)</f>
        <v>#REF!</v>
      </c>
      <c r="STE114" s="632" t="e">
        <f>(IF(STE47-#REF!&lt;0,0,STE47-#REF!)+#REF!)*1.21+IF($D$5="Koncesija",-STE63*0.21,0)</f>
        <v>#REF!</v>
      </c>
      <c r="STF114" s="632" t="e">
        <f>(IF(STF47-#REF!&lt;0,0,STF47-#REF!)+#REF!)*1.21+IF($D$5="Koncesija",-STF63*0.21,0)</f>
        <v>#REF!</v>
      </c>
      <c r="STG114" s="632" t="e">
        <f>(IF(STG47-#REF!&lt;0,0,STG47-#REF!)+#REF!)*1.21+IF($D$5="Koncesija",-STG63*0.21,0)</f>
        <v>#REF!</v>
      </c>
      <c r="STH114" s="632" t="e">
        <f>(IF(STH47-#REF!&lt;0,0,STH47-#REF!)+#REF!)*1.21+IF($D$5="Koncesija",-STH63*0.21,0)</f>
        <v>#REF!</v>
      </c>
      <c r="STI114" s="632" t="e">
        <f>(IF(STI47-#REF!&lt;0,0,STI47-#REF!)+#REF!)*1.21+IF($D$5="Koncesija",-STI63*0.21,0)</f>
        <v>#REF!</v>
      </c>
      <c r="STJ114" s="632" t="e">
        <f>(IF(STJ47-#REF!&lt;0,0,STJ47-#REF!)+#REF!)*1.21+IF($D$5="Koncesija",-STJ63*0.21,0)</f>
        <v>#REF!</v>
      </c>
      <c r="STK114" s="632" t="e">
        <f>(IF(STK47-#REF!&lt;0,0,STK47-#REF!)+#REF!)*1.21+IF($D$5="Koncesija",-STK63*0.21,0)</f>
        <v>#REF!</v>
      </c>
      <c r="STL114" s="632" t="e">
        <f>(IF(STL47-#REF!&lt;0,0,STL47-#REF!)+#REF!)*1.21+IF($D$5="Koncesija",-STL63*0.21,0)</f>
        <v>#REF!</v>
      </c>
      <c r="STM114" s="632" t="e">
        <f>(IF(STM47-#REF!&lt;0,0,STM47-#REF!)+#REF!)*1.21+IF($D$5="Koncesija",-STM63*0.21,0)</f>
        <v>#REF!</v>
      </c>
      <c r="STN114" s="632" t="e">
        <f>(IF(STN47-#REF!&lt;0,0,STN47-#REF!)+#REF!)*1.21+IF($D$5="Koncesija",-STN63*0.21,0)</f>
        <v>#REF!</v>
      </c>
      <c r="STO114" s="632" t="e">
        <f>(IF(STO47-#REF!&lt;0,0,STO47-#REF!)+#REF!)*1.21+IF($D$5="Koncesija",-STO63*0.21,0)</f>
        <v>#REF!</v>
      </c>
      <c r="STP114" s="632" t="e">
        <f>(IF(STP47-#REF!&lt;0,0,STP47-#REF!)+#REF!)*1.21+IF($D$5="Koncesija",-STP63*0.21,0)</f>
        <v>#REF!</v>
      </c>
      <c r="STQ114" s="632" t="e">
        <f>(IF(STQ47-#REF!&lt;0,0,STQ47-#REF!)+#REF!)*1.21+IF($D$5="Koncesija",-STQ63*0.21,0)</f>
        <v>#REF!</v>
      </c>
      <c r="STR114" s="632" t="e">
        <f>(IF(STR47-#REF!&lt;0,0,STR47-#REF!)+#REF!)*1.21+IF($D$5="Koncesija",-STR63*0.21,0)</f>
        <v>#REF!</v>
      </c>
      <c r="STS114" s="632" t="e">
        <f>(IF(STS47-#REF!&lt;0,0,STS47-#REF!)+#REF!)*1.21+IF($D$5="Koncesija",-STS63*0.21,0)</f>
        <v>#REF!</v>
      </c>
      <c r="STT114" s="632" t="e">
        <f>(IF(STT47-#REF!&lt;0,0,STT47-#REF!)+#REF!)*1.21+IF($D$5="Koncesija",-STT63*0.21,0)</f>
        <v>#REF!</v>
      </c>
      <c r="STU114" s="632" t="e">
        <f>(IF(STU47-#REF!&lt;0,0,STU47-#REF!)+#REF!)*1.21+IF($D$5="Koncesija",-STU63*0.21,0)</f>
        <v>#REF!</v>
      </c>
      <c r="STV114" s="632" t="e">
        <f>(IF(STV47-#REF!&lt;0,0,STV47-#REF!)+#REF!)*1.21+IF($D$5="Koncesija",-STV63*0.21,0)</f>
        <v>#REF!</v>
      </c>
      <c r="STW114" s="632" t="e">
        <f>(IF(STW47-#REF!&lt;0,0,STW47-#REF!)+#REF!)*1.21+IF($D$5="Koncesija",-STW63*0.21,0)</f>
        <v>#REF!</v>
      </c>
      <c r="STX114" s="632" t="e">
        <f>(IF(STX47-#REF!&lt;0,0,STX47-#REF!)+#REF!)*1.21+IF($D$5="Koncesija",-STX63*0.21,0)</f>
        <v>#REF!</v>
      </c>
      <c r="STY114" s="632" t="e">
        <f>(IF(STY47-#REF!&lt;0,0,STY47-#REF!)+#REF!)*1.21+IF($D$5="Koncesija",-STY63*0.21,0)</f>
        <v>#REF!</v>
      </c>
      <c r="STZ114" s="632" t="e">
        <f>(IF(STZ47-#REF!&lt;0,0,STZ47-#REF!)+#REF!)*1.21+IF($D$5="Koncesija",-STZ63*0.21,0)</f>
        <v>#REF!</v>
      </c>
      <c r="SUA114" s="632" t="e">
        <f>(IF(SUA47-#REF!&lt;0,0,SUA47-#REF!)+#REF!)*1.21+IF($D$5="Koncesija",-SUA63*0.21,0)</f>
        <v>#REF!</v>
      </c>
      <c r="SUB114" s="632" t="e">
        <f>(IF(SUB47-#REF!&lt;0,0,SUB47-#REF!)+#REF!)*1.21+IF($D$5="Koncesija",-SUB63*0.21,0)</f>
        <v>#REF!</v>
      </c>
      <c r="SUC114" s="632" t="e">
        <f>(IF(SUC47-#REF!&lt;0,0,SUC47-#REF!)+#REF!)*1.21+IF($D$5="Koncesija",-SUC63*0.21,0)</f>
        <v>#REF!</v>
      </c>
      <c r="SUD114" s="632" t="e">
        <f>(IF(SUD47-#REF!&lt;0,0,SUD47-#REF!)+#REF!)*1.21+IF($D$5="Koncesija",-SUD63*0.21,0)</f>
        <v>#REF!</v>
      </c>
      <c r="SUE114" s="632" t="e">
        <f>(IF(SUE47-#REF!&lt;0,0,SUE47-#REF!)+#REF!)*1.21+IF($D$5="Koncesija",-SUE63*0.21,0)</f>
        <v>#REF!</v>
      </c>
      <c r="SUF114" s="632" t="e">
        <f>(IF(SUF47-#REF!&lt;0,0,SUF47-#REF!)+#REF!)*1.21+IF($D$5="Koncesija",-SUF63*0.21,0)</f>
        <v>#REF!</v>
      </c>
      <c r="SUG114" s="632" t="e">
        <f>(IF(SUG47-#REF!&lt;0,0,SUG47-#REF!)+#REF!)*1.21+IF($D$5="Koncesija",-SUG63*0.21,0)</f>
        <v>#REF!</v>
      </c>
      <c r="SUH114" s="632" t="e">
        <f>(IF(SUH47-#REF!&lt;0,0,SUH47-#REF!)+#REF!)*1.21+IF($D$5="Koncesija",-SUH63*0.21,0)</f>
        <v>#REF!</v>
      </c>
      <c r="SUI114" s="632" t="e">
        <f>(IF(SUI47-#REF!&lt;0,0,SUI47-#REF!)+#REF!)*1.21+IF($D$5="Koncesija",-SUI63*0.21,0)</f>
        <v>#REF!</v>
      </c>
      <c r="SUJ114" s="632" t="e">
        <f>(IF(SUJ47-#REF!&lt;0,0,SUJ47-#REF!)+#REF!)*1.21+IF($D$5="Koncesija",-SUJ63*0.21,0)</f>
        <v>#REF!</v>
      </c>
      <c r="SUK114" s="632" t="e">
        <f>(IF(SUK47-#REF!&lt;0,0,SUK47-#REF!)+#REF!)*1.21+IF($D$5="Koncesija",-SUK63*0.21,0)</f>
        <v>#REF!</v>
      </c>
      <c r="SUL114" s="632" t="e">
        <f>(IF(SUL47-#REF!&lt;0,0,SUL47-#REF!)+#REF!)*1.21+IF($D$5="Koncesija",-SUL63*0.21,0)</f>
        <v>#REF!</v>
      </c>
      <c r="SUM114" s="632" t="e">
        <f>(IF(SUM47-#REF!&lt;0,0,SUM47-#REF!)+#REF!)*1.21+IF($D$5="Koncesija",-SUM63*0.21,0)</f>
        <v>#REF!</v>
      </c>
      <c r="SUN114" s="632" t="e">
        <f>(IF(SUN47-#REF!&lt;0,0,SUN47-#REF!)+#REF!)*1.21+IF($D$5="Koncesija",-SUN63*0.21,0)</f>
        <v>#REF!</v>
      </c>
      <c r="SUO114" s="632" t="e">
        <f>(IF(SUO47-#REF!&lt;0,0,SUO47-#REF!)+#REF!)*1.21+IF($D$5="Koncesija",-SUO63*0.21,0)</f>
        <v>#REF!</v>
      </c>
      <c r="SUP114" s="632" t="e">
        <f>(IF(SUP47-#REF!&lt;0,0,SUP47-#REF!)+#REF!)*1.21+IF($D$5="Koncesija",-SUP63*0.21,0)</f>
        <v>#REF!</v>
      </c>
      <c r="SUQ114" s="632" t="e">
        <f>(IF(SUQ47-#REF!&lt;0,0,SUQ47-#REF!)+#REF!)*1.21+IF($D$5="Koncesija",-SUQ63*0.21,0)</f>
        <v>#REF!</v>
      </c>
      <c r="SUR114" s="632" t="e">
        <f>(IF(SUR47-#REF!&lt;0,0,SUR47-#REF!)+#REF!)*1.21+IF($D$5="Koncesija",-SUR63*0.21,0)</f>
        <v>#REF!</v>
      </c>
      <c r="SUS114" s="632" t="e">
        <f>(IF(SUS47-#REF!&lt;0,0,SUS47-#REF!)+#REF!)*1.21+IF($D$5="Koncesija",-SUS63*0.21,0)</f>
        <v>#REF!</v>
      </c>
      <c r="SUT114" s="632" t="e">
        <f>(IF(SUT47-#REF!&lt;0,0,SUT47-#REF!)+#REF!)*1.21+IF($D$5="Koncesija",-SUT63*0.21,0)</f>
        <v>#REF!</v>
      </c>
      <c r="SUU114" s="632" t="e">
        <f>(IF(SUU47-#REF!&lt;0,0,SUU47-#REF!)+#REF!)*1.21+IF($D$5="Koncesija",-SUU63*0.21,0)</f>
        <v>#REF!</v>
      </c>
      <c r="SUV114" s="632" t="e">
        <f>(IF(SUV47-#REF!&lt;0,0,SUV47-#REF!)+#REF!)*1.21+IF($D$5="Koncesija",-SUV63*0.21,0)</f>
        <v>#REF!</v>
      </c>
      <c r="SUW114" s="632" t="e">
        <f>(IF(SUW47-#REF!&lt;0,0,SUW47-#REF!)+#REF!)*1.21+IF($D$5="Koncesija",-SUW63*0.21,0)</f>
        <v>#REF!</v>
      </c>
      <c r="SUX114" s="632" t="e">
        <f>(IF(SUX47-#REF!&lt;0,0,SUX47-#REF!)+#REF!)*1.21+IF($D$5="Koncesija",-SUX63*0.21,0)</f>
        <v>#REF!</v>
      </c>
      <c r="SUY114" s="632" t="e">
        <f>(IF(SUY47-#REF!&lt;0,0,SUY47-#REF!)+#REF!)*1.21+IF($D$5="Koncesija",-SUY63*0.21,0)</f>
        <v>#REF!</v>
      </c>
      <c r="SUZ114" s="632" t="e">
        <f>(IF(SUZ47-#REF!&lt;0,0,SUZ47-#REF!)+#REF!)*1.21+IF($D$5="Koncesija",-SUZ63*0.21,0)</f>
        <v>#REF!</v>
      </c>
      <c r="SVA114" s="632" t="e">
        <f>(IF(SVA47-#REF!&lt;0,0,SVA47-#REF!)+#REF!)*1.21+IF($D$5="Koncesija",-SVA63*0.21,0)</f>
        <v>#REF!</v>
      </c>
      <c r="SVB114" s="632" t="e">
        <f>(IF(SVB47-#REF!&lt;0,0,SVB47-#REF!)+#REF!)*1.21+IF($D$5="Koncesija",-SVB63*0.21,0)</f>
        <v>#REF!</v>
      </c>
      <c r="SVC114" s="632" t="e">
        <f>(IF(SVC47-#REF!&lt;0,0,SVC47-#REF!)+#REF!)*1.21+IF($D$5="Koncesija",-SVC63*0.21,0)</f>
        <v>#REF!</v>
      </c>
      <c r="SVD114" s="632" t="e">
        <f>(IF(SVD47-#REF!&lt;0,0,SVD47-#REF!)+#REF!)*1.21+IF($D$5="Koncesija",-SVD63*0.21,0)</f>
        <v>#REF!</v>
      </c>
      <c r="SVE114" s="632" t="e">
        <f>(IF(SVE47-#REF!&lt;0,0,SVE47-#REF!)+#REF!)*1.21+IF($D$5="Koncesija",-SVE63*0.21,0)</f>
        <v>#REF!</v>
      </c>
      <c r="SVF114" s="632" t="e">
        <f>(IF(SVF47-#REF!&lt;0,0,SVF47-#REF!)+#REF!)*1.21+IF($D$5="Koncesija",-SVF63*0.21,0)</f>
        <v>#REF!</v>
      </c>
      <c r="SVG114" s="632" t="e">
        <f>(IF(SVG47-#REF!&lt;0,0,SVG47-#REF!)+#REF!)*1.21+IF($D$5="Koncesija",-SVG63*0.21,0)</f>
        <v>#REF!</v>
      </c>
      <c r="SVH114" s="632" t="e">
        <f>(IF(SVH47-#REF!&lt;0,0,SVH47-#REF!)+#REF!)*1.21+IF($D$5="Koncesija",-SVH63*0.21,0)</f>
        <v>#REF!</v>
      </c>
      <c r="SVI114" s="632" t="e">
        <f>(IF(SVI47-#REF!&lt;0,0,SVI47-#REF!)+#REF!)*1.21+IF($D$5="Koncesija",-SVI63*0.21,0)</f>
        <v>#REF!</v>
      </c>
      <c r="SVJ114" s="632" t="e">
        <f>(IF(SVJ47-#REF!&lt;0,0,SVJ47-#REF!)+#REF!)*1.21+IF($D$5="Koncesija",-SVJ63*0.21,0)</f>
        <v>#REF!</v>
      </c>
      <c r="SVK114" s="632" t="e">
        <f>(IF(SVK47-#REF!&lt;0,0,SVK47-#REF!)+#REF!)*1.21+IF($D$5="Koncesija",-SVK63*0.21,0)</f>
        <v>#REF!</v>
      </c>
      <c r="SVL114" s="632" t="e">
        <f>(IF(SVL47-#REF!&lt;0,0,SVL47-#REF!)+#REF!)*1.21+IF($D$5="Koncesija",-SVL63*0.21,0)</f>
        <v>#REF!</v>
      </c>
      <c r="SVM114" s="632" t="e">
        <f>(IF(SVM47-#REF!&lt;0,0,SVM47-#REF!)+#REF!)*1.21+IF($D$5="Koncesija",-SVM63*0.21,0)</f>
        <v>#REF!</v>
      </c>
      <c r="SVN114" s="632" t="e">
        <f>(IF(SVN47-#REF!&lt;0,0,SVN47-#REF!)+#REF!)*1.21+IF($D$5="Koncesija",-SVN63*0.21,0)</f>
        <v>#REF!</v>
      </c>
      <c r="SVO114" s="632" t="e">
        <f>(IF(SVO47-#REF!&lt;0,0,SVO47-#REF!)+#REF!)*1.21+IF($D$5="Koncesija",-SVO63*0.21,0)</f>
        <v>#REF!</v>
      </c>
      <c r="SVP114" s="632" t="e">
        <f>(IF(SVP47-#REF!&lt;0,0,SVP47-#REF!)+#REF!)*1.21+IF($D$5="Koncesija",-SVP63*0.21,0)</f>
        <v>#REF!</v>
      </c>
      <c r="SVQ114" s="632" t="e">
        <f>(IF(SVQ47-#REF!&lt;0,0,SVQ47-#REF!)+#REF!)*1.21+IF($D$5="Koncesija",-SVQ63*0.21,0)</f>
        <v>#REF!</v>
      </c>
      <c r="SVR114" s="632" t="e">
        <f>(IF(SVR47-#REF!&lt;0,0,SVR47-#REF!)+#REF!)*1.21+IF($D$5="Koncesija",-SVR63*0.21,0)</f>
        <v>#REF!</v>
      </c>
      <c r="SVS114" s="632" t="e">
        <f>(IF(SVS47-#REF!&lt;0,0,SVS47-#REF!)+#REF!)*1.21+IF($D$5="Koncesija",-SVS63*0.21,0)</f>
        <v>#REF!</v>
      </c>
      <c r="SVT114" s="632" t="e">
        <f>(IF(SVT47-#REF!&lt;0,0,SVT47-#REF!)+#REF!)*1.21+IF($D$5="Koncesija",-SVT63*0.21,0)</f>
        <v>#REF!</v>
      </c>
      <c r="SVU114" s="632" t="e">
        <f>(IF(SVU47-#REF!&lt;0,0,SVU47-#REF!)+#REF!)*1.21+IF($D$5="Koncesija",-SVU63*0.21,0)</f>
        <v>#REF!</v>
      </c>
      <c r="SVV114" s="632" t="e">
        <f>(IF(SVV47-#REF!&lt;0,0,SVV47-#REF!)+#REF!)*1.21+IF($D$5="Koncesija",-SVV63*0.21,0)</f>
        <v>#REF!</v>
      </c>
      <c r="SVW114" s="632" t="e">
        <f>(IF(SVW47-#REF!&lt;0,0,SVW47-#REF!)+#REF!)*1.21+IF($D$5="Koncesija",-SVW63*0.21,0)</f>
        <v>#REF!</v>
      </c>
      <c r="SVX114" s="632" t="e">
        <f>(IF(SVX47-#REF!&lt;0,0,SVX47-#REF!)+#REF!)*1.21+IF($D$5="Koncesija",-SVX63*0.21,0)</f>
        <v>#REF!</v>
      </c>
      <c r="SVY114" s="632" t="e">
        <f>(IF(SVY47-#REF!&lt;0,0,SVY47-#REF!)+#REF!)*1.21+IF($D$5="Koncesija",-SVY63*0.21,0)</f>
        <v>#REF!</v>
      </c>
      <c r="SVZ114" s="632" t="e">
        <f>(IF(SVZ47-#REF!&lt;0,0,SVZ47-#REF!)+#REF!)*1.21+IF($D$5="Koncesija",-SVZ63*0.21,0)</f>
        <v>#REF!</v>
      </c>
      <c r="SWA114" s="632" t="e">
        <f>(IF(SWA47-#REF!&lt;0,0,SWA47-#REF!)+#REF!)*1.21+IF($D$5="Koncesija",-SWA63*0.21,0)</f>
        <v>#REF!</v>
      </c>
      <c r="SWB114" s="632" t="e">
        <f>(IF(SWB47-#REF!&lt;0,0,SWB47-#REF!)+#REF!)*1.21+IF($D$5="Koncesija",-SWB63*0.21,0)</f>
        <v>#REF!</v>
      </c>
      <c r="SWC114" s="632" t="e">
        <f>(IF(SWC47-#REF!&lt;0,0,SWC47-#REF!)+#REF!)*1.21+IF($D$5="Koncesija",-SWC63*0.21,0)</f>
        <v>#REF!</v>
      </c>
      <c r="SWD114" s="632" t="e">
        <f>(IF(SWD47-#REF!&lt;0,0,SWD47-#REF!)+#REF!)*1.21+IF($D$5="Koncesija",-SWD63*0.21,0)</f>
        <v>#REF!</v>
      </c>
      <c r="SWE114" s="632" t="e">
        <f>(IF(SWE47-#REF!&lt;0,0,SWE47-#REF!)+#REF!)*1.21+IF($D$5="Koncesija",-SWE63*0.21,0)</f>
        <v>#REF!</v>
      </c>
      <c r="SWF114" s="632" t="e">
        <f>(IF(SWF47-#REF!&lt;0,0,SWF47-#REF!)+#REF!)*1.21+IF($D$5="Koncesija",-SWF63*0.21,0)</f>
        <v>#REF!</v>
      </c>
      <c r="SWG114" s="632" t="e">
        <f>(IF(SWG47-#REF!&lt;0,0,SWG47-#REF!)+#REF!)*1.21+IF($D$5="Koncesija",-SWG63*0.21,0)</f>
        <v>#REF!</v>
      </c>
      <c r="SWH114" s="632" t="e">
        <f>(IF(SWH47-#REF!&lt;0,0,SWH47-#REF!)+#REF!)*1.21+IF($D$5="Koncesija",-SWH63*0.21,0)</f>
        <v>#REF!</v>
      </c>
      <c r="SWI114" s="632" t="e">
        <f>(IF(SWI47-#REF!&lt;0,0,SWI47-#REF!)+#REF!)*1.21+IF($D$5="Koncesija",-SWI63*0.21,0)</f>
        <v>#REF!</v>
      </c>
      <c r="SWJ114" s="632" t="e">
        <f>(IF(SWJ47-#REF!&lt;0,0,SWJ47-#REF!)+#REF!)*1.21+IF($D$5="Koncesija",-SWJ63*0.21,0)</f>
        <v>#REF!</v>
      </c>
      <c r="SWK114" s="632" t="e">
        <f>(IF(SWK47-#REF!&lt;0,0,SWK47-#REF!)+#REF!)*1.21+IF($D$5="Koncesija",-SWK63*0.21,0)</f>
        <v>#REF!</v>
      </c>
      <c r="SWL114" s="632" t="e">
        <f>(IF(SWL47-#REF!&lt;0,0,SWL47-#REF!)+#REF!)*1.21+IF($D$5="Koncesija",-SWL63*0.21,0)</f>
        <v>#REF!</v>
      </c>
      <c r="SWM114" s="632" t="e">
        <f>(IF(SWM47-#REF!&lt;0,0,SWM47-#REF!)+#REF!)*1.21+IF($D$5="Koncesija",-SWM63*0.21,0)</f>
        <v>#REF!</v>
      </c>
      <c r="SWN114" s="632" t="e">
        <f>(IF(SWN47-#REF!&lt;0,0,SWN47-#REF!)+#REF!)*1.21+IF($D$5="Koncesija",-SWN63*0.21,0)</f>
        <v>#REF!</v>
      </c>
      <c r="SWO114" s="632" t="e">
        <f>(IF(SWO47-#REF!&lt;0,0,SWO47-#REF!)+#REF!)*1.21+IF($D$5="Koncesija",-SWO63*0.21,0)</f>
        <v>#REF!</v>
      </c>
      <c r="SWP114" s="632" t="e">
        <f>(IF(SWP47-#REF!&lt;0,0,SWP47-#REF!)+#REF!)*1.21+IF($D$5="Koncesija",-SWP63*0.21,0)</f>
        <v>#REF!</v>
      </c>
      <c r="SWQ114" s="632" t="e">
        <f>(IF(SWQ47-#REF!&lt;0,0,SWQ47-#REF!)+#REF!)*1.21+IF($D$5="Koncesija",-SWQ63*0.21,0)</f>
        <v>#REF!</v>
      </c>
      <c r="SWR114" s="632" t="e">
        <f>(IF(SWR47-#REF!&lt;0,0,SWR47-#REF!)+#REF!)*1.21+IF($D$5="Koncesija",-SWR63*0.21,0)</f>
        <v>#REF!</v>
      </c>
      <c r="SWS114" s="632" t="e">
        <f>(IF(SWS47-#REF!&lt;0,0,SWS47-#REF!)+#REF!)*1.21+IF($D$5="Koncesija",-SWS63*0.21,0)</f>
        <v>#REF!</v>
      </c>
      <c r="SWT114" s="632" t="e">
        <f>(IF(SWT47-#REF!&lt;0,0,SWT47-#REF!)+#REF!)*1.21+IF($D$5="Koncesija",-SWT63*0.21,0)</f>
        <v>#REF!</v>
      </c>
      <c r="SWU114" s="632" t="e">
        <f>(IF(SWU47-#REF!&lt;0,0,SWU47-#REF!)+#REF!)*1.21+IF($D$5="Koncesija",-SWU63*0.21,0)</f>
        <v>#REF!</v>
      </c>
      <c r="SWV114" s="632" t="e">
        <f>(IF(SWV47-#REF!&lt;0,0,SWV47-#REF!)+#REF!)*1.21+IF($D$5="Koncesija",-SWV63*0.21,0)</f>
        <v>#REF!</v>
      </c>
      <c r="SWW114" s="632" t="e">
        <f>(IF(SWW47-#REF!&lt;0,0,SWW47-#REF!)+#REF!)*1.21+IF($D$5="Koncesija",-SWW63*0.21,0)</f>
        <v>#REF!</v>
      </c>
      <c r="SWX114" s="632" t="e">
        <f>(IF(SWX47-#REF!&lt;0,0,SWX47-#REF!)+#REF!)*1.21+IF($D$5="Koncesija",-SWX63*0.21,0)</f>
        <v>#REF!</v>
      </c>
      <c r="SWY114" s="632" t="e">
        <f>(IF(SWY47-#REF!&lt;0,0,SWY47-#REF!)+#REF!)*1.21+IF($D$5="Koncesija",-SWY63*0.21,0)</f>
        <v>#REF!</v>
      </c>
      <c r="SWZ114" s="632" t="e">
        <f>(IF(SWZ47-#REF!&lt;0,0,SWZ47-#REF!)+#REF!)*1.21+IF($D$5="Koncesija",-SWZ63*0.21,0)</f>
        <v>#REF!</v>
      </c>
      <c r="SXA114" s="632" t="e">
        <f>(IF(SXA47-#REF!&lt;0,0,SXA47-#REF!)+#REF!)*1.21+IF($D$5="Koncesija",-SXA63*0.21,0)</f>
        <v>#REF!</v>
      </c>
      <c r="SXB114" s="632" t="e">
        <f>(IF(SXB47-#REF!&lt;0,0,SXB47-#REF!)+#REF!)*1.21+IF($D$5="Koncesija",-SXB63*0.21,0)</f>
        <v>#REF!</v>
      </c>
      <c r="SXC114" s="632" t="e">
        <f>(IF(SXC47-#REF!&lt;0,0,SXC47-#REF!)+#REF!)*1.21+IF($D$5="Koncesija",-SXC63*0.21,0)</f>
        <v>#REF!</v>
      </c>
      <c r="SXD114" s="632" t="e">
        <f>(IF(SXD47-#REF!&lt;0,0,SXD47-#REF!)+#REF!)*1.21+IF($D$5="Koncesija",-SXD63*0.21,0)</f>
        <v>#REF!</v>
      </c>
      <c r="SXE114" s="632" t="e">
        <f>(IF(SXE47-#REF!&lt;0,0,SXE47-#REF!)+#REF!)*1.21+IF($D$5="Koncesija",-SXE63*0.21,0)</f>
        <v>#REF!</v>
      </c>
      <c r="SXF114" s="632" t="e">
        <f>(IF(SXF47-#REF!&lt;0,0,SXF47-#REF!)+#REF!)*1.21+IF($D$5="Koncesija",-SXF63*0.21,0)</f>
        <v>#REF!</v>
      </c>
      <c r="SXG114" s="632" t="e">
        <f>(IF(SXG47-#REF!&lt;0,0,SXG47-#REF!)+#REF!)*1.21+IF($D$5="Koncesija",-SXG63*0.21,0)</f>
        <v>#REF!</v>
      </c>
      <c r="SXH114" s="632" t="e">
        <f>(IF(SXH47-#REF!&lt;0,0,SXH47-#REF!)+#REF!)*1.21+IF($D$5="Koncesija",-SXH63*0.21,0)</f>
        <v>#REF!</v>
      </c>
      <c r="SXI114" s="632" t="e">
        <f>(IF(SXI47-#REF!&lt;0,0,SXI47-#REF!)+#REF!)*1.21+IF($D$5="Koncesija",-SXI63*0.21,0)</f>
        <v>#REF!</v>
      </c>
      <c r="SXJ114" s="632" t="e">
        <f>(IF(SXJ47-#REF!&lt;0,0,SXJ47-#REF!)+#REF!)*1.21+IF($D$5="Koncesija",-SXJ63*0.21,0)</f>
        <v>#REF!</v>
      </c>
      <c r="SXK114" s="632" t="e">
        <f>(IF(SXK47-#REF!&lt;0,0,SXK47-#REF!)+#REF!)*1.21+IF($D$5="Koncesija",-SXK63*0.21,0)</f>
        <v>#REF!</v>
      </c>
      <c r="SXL114" s="632" t="e">
        <f>(IF(SXL47-#REF!&lt;0,0,SXL47-#REF!)+#REF!)*1.21+IF($D$5="Koncesija",-SXL63*0.21,0)</f>
        <v>#REF!</v>
      </c>
      <c r="SXM114" s="632" t="e">
        <f>(IF(SXM47-#REF!&lt;0,0,SXM47-#REF!)+#REF!)*1.21+IF($D$5="Koncesija",-SXM63*0.21,0)</f>
        <v>#REF!</v>
      </c>
      <c r="SXN114" s="632" t="e">
        <f>(IF(SXN47-#REF!&lt;0,0,SXN47-#REF!)+#REF!)*1.21+IF($D$5="Koncesija",-SXN63*0.21,0)</f>
        <v>#REF!</v>
      </c>
      <c r="SXO114" s="632" t="e">
        <f>(IF(SXO47-#REF!&lt;0,0,SXO47-#REF!)+#REF!)*1.21+IF($D$5="Koncesija",-SXO63*0.21,0)</f>
        <v>#REF!</v>
      </c>
      <c r="SXP114" s="632" t="e">
        <f>(IF(SXP47-#REF!&lt;0,0,SXP47-#REF!)+#REF!)*1.21+IF($D$5="Koncesija",-SXP63*0.21,0)</f>
        <v>#REF!</v>
      </c>
      <c r="SXQ114" s="632" t="e">
        <f>(IF(SXQ47-#REF!&lt;0,0,SXQ47-#REF!)+#REF!)*1.21+IF($D$5="Koncesija",-SXQ63*0.21,0)</f>
        <v>#REF!</v>
      </c>
      <c r="SXR114" s="632" t="e">
        <f>(IF(SXR47-#REF!&lt;0,0,SXR47-#REF!)+#REF!)*1.21+IF($D$5="Koncesija",-SXR63*0.21,0)</f>
        <v>#REF!</v>
      </c>
      <c r="SXS114" s="632" t="e">
        <f>(IF(SXS47-#REF!&lt;0,0,SXS47-#REF!)+#REF!)*1.21+IF($D$5="Koncesija",-SXS63*0.21,0)</f>
        <v>#REF!</v>
      </c>
      <c r="SXT114" s="632" t="e">
        <f>(IF(SXT47-#REF!&lt;0,0,SXT47-#REF!)+#REF!)*1.21+IF($D$5="Koncesija",-SXT63*0.21,0)</f>
        <v>#REF!</v>
      </c>
      <c r="SXU114" s="632" t="e">
        <f>(IF(SXU47-#REF!&lt;0,0,SXU47-#REF!)+#REF!)*1.21+IF($D$5="Koncesija",-SXU63*0.21,0)</f>
        <v>#REF!</v>
      </c>
      <c r="SXV114" s="632" t="e">
        <f>(IF(SXV47-#REF!&lt;0,0,SXV47-#REF!)+#REF!)*1.21+IF($D$5="Koncesija",-SXV63*0.21,0)</f>
        <v>#REF!</v>
      </c>
      <c r="SXW114" s="632" t="e">
        <f>(IF(SXW47-#REF!&lt;0,0,SXW47-#REF!)+#REF!)*1.21+IF($D$5="Koncesija",-SXW63*0.21,0)</f>
        <v>#REF!</v>
      </c>
      <c r="SXX114" s="632" t="e">
        <f>(IF(SXX47-#REF!&lt;0,0,SXX47-#REF!)+#REF!)*1.21+IF($D$5="Koncesija",-SXX63*0.21,0)</f>
        <v>#REF!</v>
      </c>
      <c r="SXY114" s="632" t="e">
        <f>(IF(SXY47-#REF!&lt;0,0,SXY47-#REF!)+#REF!)*1.21+IF($D$5="Koncesija",-SXY63*0.21,0)</f>
        <v>#REF!</v>
      </c>
      <c r="SXZ114" s="632" t="e">
        <f>(IF(SXZ47-#REF!&lt;0,0,SXZ47-#REF!)+#REF!)*1.21+IF($D$5="Koncesija",-SXZ63*0.21,0)</f>
        <v>#REF!</v>
      </c>
      <c r="SYA114" s="632" t="e">
        <f>(IF(SYA47-#REF!&lt;0,0,SYA47-#REF!)+#REF!)*1.21+IF($D$5="Koncesija",-SYA63*0.21,0)</f>
        <v>#REF!</v>
      </c>
      <c r="SYB114" s="632" t="e">
        <f>(IF(SYB47-#REF!&lt;0,0,SYB47-#REF!)+#REF!)*1.21+IF($D$5="Koncesija",-SYB63*0.21,0)</f>
        <v>#REF!</v>
      </c>
      <c r="SYC114" s="632" t="e">
        <f>(IF(SYC47-#REF!&lt;0,0,SYC47-#REF!)+#REF!)*1.21+IF($D$5="Koncesija",-SYC63*0.21,0)</f>
        <v>#REF!</v>
      </c>
      <c r="SYD114" s="632" t="e">
        <f>(IF(SYD47-#REF!&lt;0,0,SYD47-#REF!)+#REF!)*1.21+IF($D$5="Koncesija",-SYD63*0.21,0)</f>
        <v>#REF!</v>
      </c>
      <c r="SYE114" s="632" t="e">
        <f>(IF(SYE47-#REF!&lt;0,0,SYE47-#REF!)+#REF!)*1.21+IF($D$5="Koncesija",-SYE63*0.21,0)</f>
        <v>#REF!</v>
      </c>
      <c r="SYF114" s="632" t="e">
        <f>(IF(SYF47-#REF!&lt;0,0,SYF47-#REF!)+#REF!)*1.21+IF($D$5="Koncesija",-SYF63*0.21,0)</f>
        <v>#REF!</v>
      </c>
      <c r="SYG114" s="632" t="e">
        <f>(IF(SYG47-#REF!&lt;0,0,SYG47-#REF!)+#REF!)*1.21+IF($D$5="Koncesija",-SYG63*0.21,0)</f>
        <v>#REF!</v>
      </c>
      <c r="SYH114" s="632" t="e">
        <f>(IF(SYH47-#REF!&lt;0,0,SYH47-#REF!)+#REF!)*1.21+IF($D$5="Koncesija",-SYH63*0.21,0)</f>
        <v>#REF!</v>
      </c>
      <c r="SYI114" s="632" t="e">
        <f>(IF(SYI47-#REF!&lt;0,0,SYI47-#REF!)+#REF!)*1.21+IF($D$5="Koncesija",-SYI63*0.21,0)</f>
        <v>#REF!</v>
      </c>
      <c r="SYJ114" s="632" t="e">
        <f>(IF(SYJ47-#REF!&lt;0,0,SYJ47-#REF!)+#REF!)*1.21+IF($D$5="Koncesija",-SYJ63*0.21,0)</f>
        <v>#REF!</v>
      </c>
      <c r="SYK114" s="632" t="e">
        <f>(IF(SYK47-#REF!&lt;0,0,SYK47-#REF!)+#REF!)*1.21+IF($D$5="Koncesija",-SYK63*0.21,0)</f>
        <v>#REF!</v>
      </c>
      <c r="SYL114" s="632" t="e">
        <f>(IF(SYL47-#REF!&lt;0,0,SYL47-#REF!)+#REF!)*1.21+IF($D$5="Koncesija",-SYL63*0.21,0)</f>
        <v>#REF!</v>
      </c>
      <c r="SYM114" s="632" t="e">
        <f>(IF(SYM47-#REF!&lt;0,0,SYM47-#REF!)+#REF!)*1.21+IF($D$5="Koncesija",-SYM63*0.21,0)</f>
        <v>#REF!</v>
      </c>
      <c r="SYN114" s="632" t="e">
        <f>(IF(SYN47-#REF!&lt;0,0,SYN47-#REF!)+#REF!)*1.21+IF($D$5="Koncesija",-SYN63*0.21,0)</f>
        <v>#REF!</v>
      </c>
      <c r="SYO114" s="632" t="e">
        <f>(IF(SYO47-#REF!&lt;0,0,SYO47-#REF!)+#REF!)*1.21+IF($D$5="Koncesija",-SYO63*0.21,0)</f>
        <v>#REF!</v>
      </c>
      <c r="SYP114" s="632" t="e">
        <f>(IF(SYP47-#REF!&lt;0,0,SYP47-#REF!)+#REF!)*1.21+IF($D$5="Koncesija",-SYP63*0.21,0)</f>
        <v>#REF!</v>
      </c>
      <c r="SYQ114" s="632" t="e">
        <f>(IF(SYQ47-#REF!&lt;0,0,SYQ47-#REF!)+#REF!)*1.21+IF($D$5="Koncesija",-SYQ63*0.21,0)</f>
        <v>#REF!</v>
      </c>
      <c r="SYR114" s="632" t="e">
        <f>(IF(SYR47-#REF!&lt;0,0,SYR47-#REF!)+#REF!)*1.21+IF($D$5="Koncesija",-SYR63*0.21,0)</f>
        <v>#REF!</v>
      </c>
      <c r="SYS114" s="632" t="e">
        <f>(IF(SYS47-#REF!&lt;0,0,SYS47-#REF!)+#REF!)*1.21+IF($D$5="Koncesija",-SYS63*0.21,0)</f>
        <v>#REF!</v>
      </c>
      <c r="SYT114" s="632" t="e">
        <f>(IF(SYT47-#REF!&lt;0,0,SYT47-#REF!)+#REF!)*1.21+IF($D$5="Koncesija",-SYT63*0.21,0)</f>
        <v>#REF!</v>
      </c>
      <c r="SYU114" s="632" t="e">
        <f>(IF(SYU47-#REF!&lt;0,0,SYU47-#REF!)+#REF!)*1.21+IF($D$5="Koncesija",-SYU63*0.21,0)</f>
        <v>#REF!</v>
      </c>
      <c r="SYV114" s="632" t="e">
        <f>(IF(SYV47-#REF!&lt;0,0,SYV47-#REF!)+#REF!)*1.21+IF($D$5="Koncesija",-SYV63*0.21,0)</f>
        <v>#REF!</v>
      </c>
      <c r="SYW114" s="632" t="e">
        <f>(IF(SYW47-#REF!&lt;0,0,SYW47-#REF!)+#REF!)*1.21+IF($D$5="Koncesija",-SYW63*0.21,0)</f>
        <v>#REF!</v>
      </c>
      <c r="SYX114" s="632" t="e">
        <f>(IF(SYX47-#REF!&lt;0,0,SYX47-#REF!)+#REF!)*1.21+IF($D$5="Koncesija",-SYX63*0.21,0)</f>
        <v>#REF!</v>
      </c>
      <c r="SYY114" s="632" t="e">
        <f>(IF(SYY47-#REF!&lt;0,0,SYY47-#REF!)+#REF!)*1.21+IF($D$5="Koncesija",-SYY63*0.21,0)</f>
        <v>#REF!</v>
      </c>
      <c r="SYZ114" s="632" t="e">
        <f>(IF(SYZ47-#REF!&lt;0,0,SYZ47-#REF!)+#REF!)*1.21+IF($D$5="Koncesija",-SYZ63*0.21,0)</f>
        <v>#REF!</v>
      </c>
      <c r="SZA114" s="632" t="e">
        <f>(IF(SZA47-#REF!&lt;0,0,SZA47-#REF!)+#REF!)*1.21+IF($D$5="Koncesija",-SZA63*0.21,0)</f>
        <v>#REF!</v>
      </c>
      <c r="SZB114" s="632" t="e">
        <f>(IF(SZB47-#REF!&lt;0,0,SZB47-#REF!)+#REF!)*1.21+IF($D$5="Koncesija",-SZB63*0.21,0)</f>
        <v>#REF!</v>
      </c>
      <c r="SZC114" s="632" t="e">
        <f>(IF(SZC47-#REF!&lt;0,0,SZC47-#REF!)+#REF!)*1.21+IF($D$5="Koncesija",-SZC63*0.21,0)</f>
        <v>#REF!</v>
      </c>
      <c r="SZD114" s="632" t="e">
        <f>(IF(SZD47-#REF!&lt;0,0,SZD47-#REF!)+#REF!)*1.21+IF($D$5="Koncesija",-SZD63*0.21,0)</f>
        <v>#REF!</v>
      </c>
      <c r="SZE114" s="632" t="e">
        <f>(IF(SZE47-#REF!&lt;0,0,SZE47-#REF!)+#REF!)*1.21+IF($D$5="Koncesija",-SZE63*0.21,0)</f>
        <v>#REF!</v>
      </c>
      <c r="SZF114" s="632" t="e">
        <f>(IF(SZF47-#REF!&lt;0,0,SZF47-#REF!)+#REF!)*1.21+IF($D$5="Koncesija",-SZF63*0.21,0)</f>
        <v>#REF!</v>
      </c>
      <c r="SZG114" s="632" t="e">
        <f>(IF(SZG47-#REF!&lt;0,0,SZG47-#REF!)+#REF!)*1.21+IF($D$5="Koncesija",-SZG63*0.21,0)</f>
        <v>#REF!</v>
      </c>
      <c r="SZH114" s="632" t="e">
        <f>(IF(SZH47-#REF!&lt;0,0,SZH47-#REF!)+#REF!)*1.21+IF($D$5="Koncesija",-SZH63*0.21,0)</f>
        <v>#REF!</v>
      </c>
      <c r="SZI114" s="632" t="e">
        <f>(IF(SZI47-#REF!&lt;0,0,SZI47-#REF!)+#REF!)*1.21+IF($D$5="Koncesija",-SZI63*0.21,0)</f>
        <v>#REF!</v>
      </c>
      <c r="SZJ114" s="632" t="e">
        <f>(IF(SZJ47-#REF!&lt;0,0,SZJ47-#REF!)+#REF!)*1.21+IF($D$5="Koncesija",-SZJ63*0.21,0)</f>
        <v>#REF!</v>
      </c>
      <c r="SZK114" s="632" t="e">
        <f>(IF(SZK47-#REF!&lt;0,0,SZK47-#REF!)+#REF!)*1.21+IF($D$5="Koncesija",-SZK63*0.21,0)</f>
        <v>#REF!</v>
      </c>
      <c r="SZL114" s="632" t="e">
        <f>(IF(SZL47-#REF!&lt;0,0,SZL47-#REF!)+#REF!)*1.21+IF($D$5="Koncesija",-SZL63*0.21,0)</f>
        <v>#REF!</v>
      </c>
      <c r="SZM114" s="632" t="e">
        <f>(IF(SZM47-#REF!&lt;0,0,SZM47-#REF!)+#REF!)*1.21+IF($D$5="Koncesija",-SZM63*0.21,0)</f>
        <v>#REF!</v>
      </c>
      <c r="SZN114" s="632" t="e">
        <f>(IF(SZN47-#REF!&lt;0,0,SZN47-#REF!)+#REF!)*1.21+IF($D$5="Koncesija",-SZN63*0.21,0)</f>
        <v>#REF!</v>
      </c>
      <c r="SZO114" s="632" t="e">
        <f>(IF(SZO47-#REF!&lt;0,0,SZO47-#REF!)+#REF!)*1.21+IF($D$5="Koncesija",-SZO63*0.21,0)</f>
        <v>#REF!</v>
      </c>
      <c r="SZP114" s="632" t="e">
        <f>(IF(SZP47-#REF!&lt;0,0,SZP47-#REF!)+#REF!)*1.21+IF($D$5="Koncesija",-SZP63*0.21,0)</f>
        <v>#REF!</v>
      </c>
      <c r="SZQ114" s="632" t="e">
        <f>(IF(SZQ47-#REF!&lt;0,0,SZQ47-#REF!)+#REF!)*1.21+IF($D$5="Koncesija",-SZQ63*0.21,0)</f>
        <v>#REF!</v>
      </c>
      <c r="SZR114" s="632" t="e">
        <f>(IF(SZR47-#REF!&lt;0,0,SZR47-#REF!)+#REF!)*1.21+IF($D$5="Koncesija",-SZR63*0.21,0)</f>
        <v>#REF!</v>
      </c>
      <c r="SZS114" s="632" t="e">
        <f>(IF(SZS47-#REF!&lt;0,0,SZS47-#REF!)+#REF!)*1.21+IF($D$5="Koncesija",-SZS63*0.21,0)</f>
        <v>#REF!</v>
      </c>
      <c r="SZT114" s="632" t="e">
        <f>(IF(SZT47-#REF!&lt;0,0,SZT47-#REF!)+#REF!)*1.21+IF($D$5="Koncesija",-SZT63*0.21,0)</f>
        <v>#REF!</v>
      </c>
      <c r="SZU114" s="632" t="e">
        <f>(IF(SZU47-#REF!&lt;0,0,SZU47-#REF!)+#REF!)*1.21+IF($D$5="Koncesija",-SZU63*0.21,0)</f>
        <v>#REF!</v>
      </c>
      <c r="SZV114" s="632" t="e">
        <f>(IF(SZV47-#REF!&lt;0,0,SZV47-#REF!)+#REF!)*1.21+IF($D$5="Koncesija",-SZV63*0.21,0)</f>
        <v>#REF!</v>
      </c>
      <c r="SZW114" s="632" t="e">
        <f>(IF(SZW47-#REF!&lt;0,0,SZW47-#REF!)+#REF!)*1.21+IF($D$5="Koncesija",-SZW63*0.21,0)</f>
        <v>#REF!</v>
      </c>
      <c r="SZX114" s="632" t="e">
        <f>(IF(SZX47-#REF!&lt;0,0,SZX47-#REF!)+#REF!)*1.21+IF($D$5="Koncesija",-SZX63*0.21,0)</f>
        <v>#REF!</v>
      </c>
      <c r="SZY114" s="632" t="e">
        <f>(IF(SZY47-#REF!&lt;0,0,SZY47-#REF!)+#REF!)*1.21+IF($D$5="Koncesija",-SZY63*0.21,0)</f>
        <v>#REF!</v>
      </c>
      <c r="SZZ114" s="632" t="e">
        <f>(IF(SZZ47-#REF!&lt;0,0,SZZ47-#REF!)+#REF!)*1.21+IF($D$5="Koncesija",-SZZ63*0.21,0)</f>
        <v>#REF!</v>
      </c>
      <c r="TAA114" s="632" t="e">
        <f>(IF(TAA47-#REF!&lt;0,0,TAA47-#REF!)+#REF!)*1.21+IF($D$5="Koncesija",-TAA63*0.21,0)</f>
        <v>#REF!</v>
      </c>
      <c r="TAB114" s="632" t="e">
        <f>(IF(TAB47-#REF!&lt;0,0,TAB47-#REF!)+#REF!)*1.21+IF($D$5="Koncesija",-TAB63*0.21,0)</f>
        <v>#REF!</v>
      </c>
      <c r="TAC114" s="632" t="e">
        <f>(IF(TAC47-#REF!&lt;0,0,TAC47-#REF!)+#REF!)*1.21+IF($D$5="Koncesija",-TAC63*0.21,0)</f>
        <v>#REF!</v>
      </c>
      <c r="TAD114" s="632" t="e">
        <f>(IF(TAD47-#REF!&lt;0,0,TAD47-#REF!)+#REF!)*1.21+IF($D$5="Koncesija",-TAD63*0.21,0)</f>
        <v>#REF!</v>
      </c>
      <c r="TAE114" s="632" t="e">
        <f>(IF(TAE47-#REF!&lt;0,0,TAE47-#REF!)+#REF!)*1.21+IF($D$5="Koncesija",-TAE63*0.21,0)</f>
        <v>#REF!</v>
      </c>
      <c r="TAF114" s="632" t="e">
        <f>(IF(TAF47-#REF!&lt;0,0,TAF47-#REF!)+#REF!)*1.21+IF($D$5="Koncesija",-TAF63*0.21,0)</f>
        <v>#REF!</v>
      </c>
      <c r="TAG114" s="632" t="e">
        <f>(IF(TAG47-#REF!&lt;0,0,TAG47-#REF!)+#REF!)*1.21+IF($D$5="Koncesija",-TAG63*0.21,0)</f>
        <v>#REF!</v>
      </c>
      <c r="TAH114" s="632" t="e">
        <f>(IF(TAH47-#REF!&lt;0,0,TAH47-#REF!)+#REF!)*1.21+IF($D$5="Koncesija",-TAH63*0.21,0)</f>
        <v>#REF!</v>
      </c>
      <c r="TAI114" s="632" t="e">
        <f>(IF(TAI47-#REF!&lt;0,0,TAI47-#REF!)+#REF!)*1.21+IF($D$5="Koncesija",-TAI63*0.21,0)</f>
        <v>#REF!</v>
      </c>
      <c r="TAJ114" s="632" t="e">
        <f>(IF(TAJ47-#REF!&lt;0,0,TAJ47-#REF!)+#REF!)*1.21+IF($D$5="Koncesija",-TAJ63*0.21,0)</f>
        <v>#REF!</v>
      </c>
      <c r="TAK114" s="632" t="e">
        <f>(IF(TAK47-#REF!&lt;0,0,TAK47-#REF!)+#REF!)*1.21+IF($D$5="Koncesija",-TAK63*0.21,0)</f>
        <v>#REF!</v>
      </c>
      <c r="TAL114" s="632" t="e">
        <f>(IF(TAL47-#REF!&lt;0,0,TAL47-#REF!)+#REF!)*1.21+IF($D$5="Koncesija",-TAL63*0.21,0)</f>
        <v>#REF!</v>
      </c>
      <c r="TAM114" s="632" t="e">
        <f>(IF(TAM47-#REF!&lt;0,0,TAM47-#REF!)+#REF!)*1.21+IF($D$5="Koncesija",-TAM63*0.21,0)</f>
        <v>#REF!</v>
      </c>
      <c r="TAN114" s="632" t="e">
        <f>(IF(TAN47-#REF!&lt;0,0,TAN47-#REF!)+#REF!)*1.21+IF($D$5="Koncesija",-TAN63*0.21,0)</f>
        <v>#REF!</v>
      </c>
      <c r="TAO114" s="632" t="e">
        <f>(IF(TAO47-#REF!&lt;0,0,TAO47-#REF!)+#REF!)*1.21+IF($D$5="Koncesija",-TAO63*0.21,0)</f>
        <v>#REF!</v>
      </c>
      <c r="TAP114" s="632" t="e">
        <f>(IF(TAP47-#REF!&lt;0,0,TAP47-#REF!)+#REF!)*1.21+IF($D$5="Koncesija",-TAP63*0.21,0)</f>
        <v>#REF!</v>
      </c>
      <c r="TAQ114" s="632" t="e">
        <f>(IF(TAQ47-#REF!&lt;0,0,TAQ47-#REF!)+#REF!)*1.21+IF($D$5="Koncesija",-TAQ63*0.21,0)</f>
        <v>#REF!</v>
      </c>
      <c r="TAR114" s="632" t="e">
        <f>(IF(TAR47-#REF!&lt;0,0,TAR47-#REF!)+#REF!)*1.21+IF($D$5="Koncesija",-TAR63*0.21,0)</f>
        <v>#REF!</v>
      </c>
      <c r="TAS114" s="632" t="e">
        <f>(IF(TAS47-#REF!&lt;0,0,TAS47-#REF!)+#REF!)*1.21+IF($D$5="Koncesija",-TAS63*0.21,0)</f>
        <v>#REF!</v>
      </c>
      <c r="TAT114" s="632" t="e">
        <f>(IF(TAT47-#REF!&lt;0,0,TAT47-#REF!)+#REF!)*1.21+IF($D$5="Koncesija",-TAT63*0.21,0)</f>
        <v>#REF!</v>
      </c>
      <c r="TAU114" s="632" t="e">
        <f>(IF(TAU47-#REF!&lt;0,0,TAU47-#REF!)+#REF!)*1.21+IF($D$5="Koncesija",-TAU63*0.21,0)</f>
        <v>#REF!</v>
      </c>
      <c r="TAV114" s="632" t="e">
        <f>(IF(TAV47-#REF!&lt;0,0,TAV47-#REF!)+#REF!)*1.21+IF($D$5="Koncesija",-TAV63*0.21,0)</f>
        <v>#REF!</v>
      </c>
      <c r="TAW114" s="632" t="e">
        <f>(IF(TAW47-#REF!&lt;0,0,TAW47-#REF!)+#REF!)*1.21+IF($D$5="Koncesija",-TAW63*0.21,0)</f>
        <v>#REF!</v>
      </c>
      <c r="TAX114" s="632" t="e">
        <f>(IF(TAX47-#REF!&lt;0,0,TAX47-#REF!)+#REF!)*1.21+IF($D$5="Koncesija",-TAX63*0.21,0)</f>
        <v>#REF!</v>
      </c>
      <c r="TAY114" s="632" t="e">
        <f>(IF(TAY47-#REF!&lt;0,0,TAY47-#REF!)+#REF!)*1.21+IF($D$5="Koncesija",-TAY63*0.21,0)</f>
        <v>#REF!</v>
      </c>
      <c r="TAZ114" s="632" t="e">
        <f>(IF(TAZ47-#REF!&lt;0,0,TAZ47-#REF!)+#REF!)*1.21+IF($D$5="Koncesija",-TAZ63*0.21,0)</f>
        <v>#REF!</v>
      </c>
      <c r="TBA114" s="632" t="e">
        <f>(IF(TBA47-#REF!&lt;0,0,TBA47-#REF!)+#REF!)*1.21+IF($D$5="Koncesija",-TBA63*0.21,0)</f>
        <v>#REF!</v>
      </c>
      <c r="TBB114" s="632" t="e">
        <f>(IF(TBB47-#REF!&lt;0,0,TBB47-#REF!)+#REF!)*1.21+IF($D$5="Koncesija",-TBB63*0.21,0)</f>
        <v>#REF!</v>
      </c>
      <c r="TBC114" s="632" t="e">
        <f>(IF(TBC47-#REF!&lt;0,0,TBC47-#REF!)+#REF!)*1.21+IF($D$5="Koncesija",-TBC63*0.21,0)</f>
        <v>#REF!</v>
      </c>
      <c r="TBD114" s="632" t="e">
        <f>(IF(TBD47-#REF!&lt;0,0,TBD47-#REF!)+#REF!)*1.21+IF($D$5="Koncesija",-TBD63*0.21,0)</f>
        <v>#REF!</v>
      </c>
      <c r="TBE114" s="632" t="e">
        <f>(IF(TBE47-#REF!&lt;0,0,TBE47-#REF!)+#REF!)*1.21+IF($D$5="Koncesija",-TBE63*0.21,0)</f>
        <v>#REF!</v>
      </c>
      <c r="TBF114" s="632" t="e">
        <f>(IF(TBF47-#REF!&lt;0,0,TBF47-#REF!)+#REF!)*1.21+IF($D$5="Koncesija",-TBF63*0.21,0)</f>
        <v>#REF!</v>
      </c>
      <c r="TBG114" s="632" t="e">
        <f>(IF(TBG47-#REF!&lt;0,0,TBG47-#REF!)+#REF!)*1.21+IF($D$5="Koncesija",-TBG63*0.21,0)</f>
        <v>#REF!</v>
      </c>
      <c r="TBH114" s="632" t="e">
        <f>(IF(TBH47-#REF!&lt;0,0,TBH47-#REF!)+#REF!)*1.21+IF($D$5="Koncesija",-TBH63*0.21,0)</f>
        <v>#REF!</v>
      </c>
      <c r="TBI114" s="632" t="e">
        <f>(IF(TBI47-#REF!&lt;0,0,TBI47-#REF!)+#REF!)*1.21+IF($D$5="Koncesija",-TBI63*0.21,0)</f>
        <v>#REF!</v>
      </c>
      <c r="TBJ114" s="632" t="e">
        <f>(IF(TBJ47-#REF!&lt;0,0,TBJ47-#REF!)+#REF!)*1.21+IF($D$5="Koncesija",-TBJ63*0.21,0)</f>
        <v>#REF!</v>
      </c>
      <c r="TBK114" s="632" t="e">
        <f>(IF(TBK47-#REF!&lt;0,0,TBK47-#REF!)+#REF!)*1.21+IF($D$5="Koncesija",-TBK63*0.21,0)</f>
        <v>#REF!</v>
      </c>
      <c r="TBL114" s="632" t="e">
        <f>(IF(TBL47-#REF!&lt;0,0,TBL47-#REF!)+#REF!)*1.21+IF($D$5="Koncesija",-TBL63*0.21,0)</f>
        <v>#REF!</v>
      </c>
      <c r="TBM114" s="632" t="e">
        <f>(IF(TBM47-#REF!&lt;0,0,TBM47-#REF!)+#REF!)*1.21+IF($D$5="Koncesija",-TBM63*0.21,0)</f>
        <v>#REF!</v>
      </c>
      <c r="TBN114" s="632" t="e">
        <f>(IF(TBN47-#REF!&lt;0,0,TBN47-#REF!)+#REF!)*1.21+IF($D$5="Koncesija",-TBN63*0.21,0)</f>
        <v>#REF!</v>
      </c>
      <c r="TBO114" s="632" t="e">
        <f>(IF(TBO47-#REF!&lt;0,0,TBO47-#REF!)+#REF!)*1.21+IF($D$5="Koncesija",-TBO63*0.21,0)</f>
        <v>#REF!</v>
      </c>
      <c r="TBP114" s="632" t="e">
        <f>(IF(TBP47-#REF!&lt;0,0,TBP47-#REF!)+#REF!)*1.21+IF($D$5="Koncesija",-TBP63*0.21,0)</f>
        <v>#REF!</v>
      </c>
      <c r="TBQ114" s="632" t="e">
        <f>(IF(TBQ47-#REF!&lt;0,0,TBQ47-#REF!)+#REF!)*1.21+IF($D$5="Koncesija",-TBQ63*0.21,0)</f>
        <v>#REF!</v>
      </c>
      <c r="TBR114" s="632" t="e">
        <f>(IF(TBR47-#REF!&lt;0,0,TBR47-#REF!)+#REF!)*1.21+IF($D$5="Koncesija",-TBR63*0.21,0)</f>
        <v>#REF!</v>
      </c>
      <c r="TBS114" s="632" t="e">
        <f>(IF(TBS47-#REF!&lt;0,0,TBS47-#REF!)+#REF!)*1.21+IF($D$5="Koncesija",-TBS63*0.21,0)</f>
        <v>#REF!</v>
      </c>
      <c r="TBT114" s="632" t="e">
        <f>(IF(TBT47-#REF!&lt;0,0,TBT47-#REF!)+#REF!)*1.21+IF($D$5="Koncesija",-TBT63*0.21,0)</f>
        <v>#REF!</v>
      </c>
      <c r="TBU114" s="632" t="e">
        <f>(IF(TBU47-#REF!&lt;0,0,TBU47-#REF!)+#REF!)*1.21+IF($D$5="Koncesija",-TBU63*0.21,0)</f>
        <v>#REF!</v>
      </c>
      <c r="TBV114" s="632" t="e">
        <f>(IF(TBV47-#REF!&lt;0,0,TBV47-#REF!)+#REF!)*1.21+IF($D$5="Koncesija",-TBV63*0.21,0)</f>
        <v>#REF!</v>
      </c>
      <c r="TBW114" s="632" t="e">
        <f>(IF(TBW47-#REF!&lt;0,0,TBW47-#REF!)+#REF!)*1.21+IF($D$5="Koncesija",-TBW63*0.21,0)</f>
        <v>#REF!</v>
      </c>
      <c r="TBX114" s="632" t="e">
        <f>(IF(TBX47-#REF!&lt;0,0,TBX47-#REF!)+#REF!)*1.21+IF($D$5="Koncesija",-TBX63*0.21,0)</f>
        <v>#REF!</v>
      </c>
      <c r="TBY114" s="632" t="e">
        <f>(IF(TBY47-#REF!&lt;0,0,TBY47-#REF!)+#REF!)*1.21+IF($D$5="Koncesija",-TBY63*0.21,0)</f>
        <v>#REF!</v>
      </c>
      <c r="TBZ114" s="632" t="e">
        <f>(IF(TBZ47-#REF!&lt;0,0,TBZ47-#REF!)+#REF!)*1.21+IF($D$5="Koncesija",-TBZ63*0.21,0)</f>
        <v>#REF!</v>
      </c>
      <c r="TCA114" s="632" t="e">
        <f>(IF(TCA47-#REF!&lt;0,0,TCA47-#REF!)+#REF!)*1.21+IF($D$5="Koncesija",-TCA63*0.21,0)</f>
        <v>#REF!</v>
      </c>
      <c r="TCB114" s="632" t="e">
        <f>(IF(TCB47-#REF!&lt;0,0,TCB47-#REF!)+#REF!)*1.21+IF($D$5="Koncesija",-TCB63*0.21,0)</f>
        <v>#REF!</v>
      </c>
      <c r="TCC114" s="632" t="e">
        <f>(IF(TCC47-#REF!&lt;0,0,TCC47-#REF!)+#REF!)*1.21+IF($D$5="Koncesija",-TCC63*0.21,0)</f>
        <v>#REF!</v>
      </c>
      <c r="TCD114" s="632" t="e">
        <f>(IF(TCD47-#REF!&lt;0,0,TCD47-#REF!)+#REF!)*1.21+IF($D$5="Koncesija",-TCD63*0.21,0)</f>
        <v>#REF!</v>
      </c>
      <c r="TCE114" s="632" t="e">
        <f>(IF(TCE47-#REF!&lt;0,0,TCE47-#REF!)+#REF!)*1.21+IF($D$5="Koncesija",-TCE63*0.21,0)</f>
        <v>#REF!</v>
      </c>
      <c r="TCF114" s="632" t="e">
        <f>(IF(TCF47-#REF!&lt;0,0,TCF47-#REF!)+#REF!)*1.21+IF($D$5="Koncesija",-TCF63*0.21,0)</f>
        <v>#REF!</v>
      </c>
      <c r="TCG114" s="632" t="e">
        <f>(IF(TCG47-#REF!&lt;0,0,TCG47-#REF!)+#REF!)*1.21+IF($D$5="Koncesija",-TCG63*0.21,0)</f>
        <v>#REF!</v>
      </c>
      <c r="TCH114" s="632" t="e">
        <f>(IF(TCH47-#REF!&lt;0,0,TCH47-#REF!)+#REF!)*1.21+IF($D$5="Koncesija",-TCH63*0.21,0)</f>
        <v>#REF!</v>
      </c>
      <c r="TCI114" s="632" t="e">
        <f>(IF(TCI47-#REF!&lt;0,0,TCI47-#REF!)+#REF!)*1.21+IF($D$5="Koncesija",-TCI63*0.21,0)</f>
        <v>#REF!</v>
      </c>
      <c r="TCJ114" s="632" t="e">
        <f>(IF(TCJ47-#REF!&lt;0,0,TCJ47-#REF!)+#REF!)*1.21+IF($D$5="Koncesija",-TCJ63*0.21,0)</f>
        <v>#REF!</v>
      </c>
      <c r="TCK114" s="632" t="e">
        <f>(IF(TCK47-#REF!&lt;0,0,TCK47-#REF!)+#REF!)*1.21+IF($D$5="Koncesija",-TCK63*0.21,0)</f>
        <v>#REF!</v>
      </c>
      <c r="TCL114" s="632" t="e">
        <f>(IF(TCL47-#REF!&lt;0,0,TCL47-#REF!)+#REF!)*1.21+IF($D$5="Koncesija",-TCL63*0.21,0)</f>
        <v>#REF!</v>
      </c>
      <c r="TCM114" s="632" t="e">
        <f>(IF(TCM47-#REF!&lt;0,0,TCM47-#REF!)+#REF!)*1.21+IF($D$5="Koncesija",-TCM63*0.21,0)</f>
        <v>#REF!</v>
      </c>
      <c r="TCN114" s="632" t="e">
        <f>(IF(TCN47-#REF!&lt;0,0,TCN47-#REF!)+#REF!)*1.21+IF($D$5="Koncesija",-TCN63*0.21,0)</f>
        <v>#REF!</v>
      </c>
      <c r="TCO114" s="632" t="e">
        <f>(IF(TCO47-#REF!&lt;0,0,TCO47-#REF!)+#REF!)*1.21+IF($D$5="Koncesija",-TCO63*0.21,0)</f>
        <v>#REF!</v>
      </c>
      <c r="TCP114" s="632" t="e">
        <f>(IF(TCP47-#REF!&lt;0,0,TCP47-#REF!)+#REF!)*1.21+IF($D$5="Koncesija",-TCP63*0.21,0)</f>
        <v>#REF!</v>
      </c>
      <c r="TCQ114" s="632" t="e">
        <f>(IF(TCQ47-#REF!&lt;0,0,TCQ47-#REF!)+#REF!)*1.21+IF($D$5="Koncesija",-TCQ63*0.21,0)</f>
        <v>#REF!</v>
      </c>
      <c r="TCR114" s="632" t="e">
        <f>(IF(TCR47-#REF!&lt;0,0,TCR47-#REF!)+#REF!)*1.21+IF($D$5="Koncesija",-TCR63*0.21,0)</f>
        <v>#REF!</v>
      </c>
      <c r="TCS114" s="632" t="e">
        <f>(IF(TCS47-#REF!&lt;0,0,TCS47-#REF!)+#REF!)*1.21+IF($D$5="Koncesija",-TCS63*0.21,0)</f>
        <v>#REF!</v>
      </c>
      <c r="TCT114" s="632" t="e">
        <f>(IF(TCT47-#REF!&lt;0,0,TCT47-#REF!)+#REF!)*1.21+IF($D$5="Koncesija",-TCT63*0.21,0)</f>
        <v>#REF!</v>
      </c>
      <c r="TCU114" s="632" t="e">
        <f>(IF(TCU47-#REF!&lt;0,0,TCU47-#REF!)+#REF!)*1.21+IF($D$5="Koncesija",-TCU63*0.21,0)</f>
        <v>#REF!</v>
      </c>
      <c r="TCV114" s="632" t="e">
        <f>(IF(TCV47-#REF!&lt;0,0,TCV47-#REF!)+#REF!)*1.21+IF($D$5="Koncesija",-TCV63*0.21,0)</f>
        <v>#REF!</v>
      </c>
      <c r="TCW114" s="632" t="e">
        <f>(IF(TCW47-#REF!&lt;0,0,TCW47-#REF!)+#REF!)*1.21+IF($D$5="Koncesija",-TCW63*0.21,0)</f>
        <v>#REF!</v>
      </c>
      <c r="TCX114" s="632" t="e">
        <f>(IF(TCX47-#REF!&lt;0,0,TCX47-#REF!)+#REF!)*1.21+IF($D$5="Koncesija",-TCX63*0.21,0)</f>
        <v>#REF!</v>
      </c>
      <c r="TCY114" s="632" t="e">
        <f>(IF(TCY47-#REF!&lt;0,0,TCY47-#REF!)+#REF!)*1.21+IF($D$5="Koncesija",-TCY63*0.21,0)</f>
        <v>#REF!</v>
      </c>
      <c r="TCZ114" s="632" t="e">
        <f>(IF(TCZ47-#REF!&lt;0,0,TCZ47-#REF!)+#REF!)*1.21+IF($D$5="Koncesija",-TCZ63*0.21,0)</f>
        <v>#REF!</v>
      </c>
      <c r="TDA114" s="632" t="e">
        <f>(IF(TDA47-#REF!&lt;0,0,TDA47-#REF!)+#REF!)*1.21+IF($D$5="Koncesija",-TDA63*0.21,0)</f>
        <v>#REF!</v>
      </c>
      <c r="TDB114" s="632" t="e">
        <f>(IF(TDB47-#REF!&lt;0,0,TDB47-#REF!)+#REF!)*1.21+IF($D$5="Koncesija",-TDB63*0.21,0)</f>
        <v>#REF!</v>
      </c>
      <c r="TDC114" s="632" t="e">
        <f>(IF(TDC47-#REF!&lt;0,0,TDC47-#REF!)+#REF!)*1.21+IF($D$5="Koncesija",-TDC63*0.21,0)</f>
        <v>#REF!</v>
      </c>
      <c r="TDD114" s="632" t="e">
        <f>(IF(TDD47-#REF!&lt;0,0,TDD47-#REF!)+#REF!)*1.21+IF($D$5="Koncesija",-TDD63*0.21,0)</f>
        <v>#REF!</v>
      </c>
      <c r="TDE114" s="632" t="e">
        <f>(IF(TDE47-#REF!&lt;0,0,TDE47-#REF!)+#REF!)*1.21+IF($D$5="Koncesija",-TDE63*0.21,0)</f>
        <v>#REF!</v>
      </c>
      <c r="TDF114" s="632" t="e">
        <f>(IF(TDF47-#REF!&lt;0,0,TDF47-#REF!)+#REF!)*1.21+IF($D$5="Koncesija",-TDF63*0.21,0)</f>
        <v>#REF!</v>
      </c>
      <c r="TDG114" s="632" t="e">
        <f>(IF(TDG47-#REF!&lt;0,0,TDG47-#REF!)+#REF!)*1.21+IF($D$5="Koncesija",-TDG63*0.21,0)</f>
        <v>#REF!</v>
      </c>
      <c r="TDH114" s="632" t="e">
        <f>(IF(TDH47-#REF!&lt;0,0,TDH47-#REF!)+#REF!)*1.21+IF($D$5="Koncesija",-TDH63*0.21,0)</f>
        <v>#REF!</v>
      </c>
      <c r="TDI114" s="632" t="e">
        <f>(IF(TDI47-#REF!&lt;0,0,TDI47-#REF!)+#REF!)*1.21+IF($D$5="Koncesija",-TDI63*0.21,0)</f>
        <v>#REF!</v>
      </c>
      <c r="TDJ114" s="632" t="e">
        <f>(IF(TDJ47-#REF!&lt;0,0,TDJ47-#REF!)+#REF!)*1.21+IF($D$5="Koncesija",-TDJ63*0.21,0)</f>
        <v>#REF!</v>
      </c>
      <c r="TDK114" s="632" t="e">
        <f>(IF(TDK47-#REF!&lt;0,0,TDK47-#REF!)+#REF!)*1.21+IF($D$5="Koncesija",-TDK63*0.21,0)</f>
        <v>#REF!</v>
      </c>
      <c r="TDL114" s="632" t="e">
        <f>(IF(TDL47-#REF!&lt;0,0,TDL47-#REF!)+#REF!)*1.21+IF($D$5="Koncesija",-TDL63*0.21,0)</f>
        <v>#REF!</v>
      </c>
      <c r="TDM114" s="632" t="e">
        <f>(IF(TDM47-#REF!&lt;0,0,TDM47-#REF!)+#REF!)*1.21+IF($D$5="Koncesija",-TDM63*0.21,0)</f>
        <v>#REF!</v>
      </c>
      <c r="TDN114" s="632" t="e">
        <f>(IF(TDN47-#REF!&lt;0,0,TDN47-#REF!)+#REF!)*1.21+IF($D$5="Koncesija",-TDN63*0.21,0)</f>
        <v>#REF!</v>
      </c>
      <c r="TDO114" s="632" t="e">
        <f>(IF(TDO47-#REF!&lt;0,0,TDO47-#REF!)+#REF!)*1.21+IF($D$5="Koncesija",-TDO63*0.21,0)</f>
        <v>#REF!</v>
      </c>
      <c r="TDP114" s="632" t="e">
        <f>(IF(TDP47-#REF!&lt;0,0,TDP47-#REF!)+#REF!)*1.21+IF($D$5="Koncesija",-TDP63*0.21,0)</f>
        <v>#REF!</v>
      </c>
      <c r="TDQ114" s="632" t="e">
        <f>(IF(TDQ47-#REF!&lt;0,0,TDQ47-#REF!)+#REF!)*1.21+IF($D$5="Koncesija",-TDQ63*0.21,0)</f>
        <v>#REF!</v>
      </c>
      <c r="TDR114" s="632" t="e">
        <f>(IF(TDR47-#REF!&lt;0,0,TDR47-#REF!)+#REF!)*1.21+IF($D$5="Koncesija",-TDR63*0.21,0)</f>
        <v>#REF!</v>
      </c>
      <c r="TDS114" s="632" t="e">
        <f>(IF(TDS47-#REF!&lt;0,0,TDS47-#REF!)+#REF!)*1.21+IF($D$5="Koncesija",-TDS63*0.21,0)</f>
        <v>#REF!</v>
      </c>
      <c r="TDT114" s="632" t="e">
        <f>(IF(TDT47-#REF!&lt;0,0,TDT47-#REF!)+#REF!)*1.21+IF($D$5="Koncesija",-TDT63*0.21,0)</f>
        <v>#REF!</v>
      </c>
      <c r="TDU114" s="632" t="e">
        <f>(IF(TDU47-#REF!&lt;0,0,TDU47-#REF!)+#REF!)*1.21+IF($D$5="Koncesija",-TDU63*0.21,0)</f>
        <v>#REF!</v>
      </c>
      <c r="TDV114" s="632" t="e">
        <f>(IF(TDV47-#REF!&lt;0,0,TDV47-#REF!)+#REF!)*1.21+IF($D$5="Koncesija",-TDV63*0.21,0)</f>
        <v>#REF!</v>
      </c>
      <c r="TDW114" s="632" t="e">
        <f>(IF(TDW47-#REF!&lt;0,0,TDW47-#REF!)+#REF!)*1.21+IF($D$5="Koncesija",-TDW63*0.21,0)</f>
        <v>#REF!</v>
      </c>
      <c r="TDX114" s="632" t="e">
        <f>(IF(TDX47-#REF!&lt;0,0,TDX47-#REF!)+#REF!)*1.21+IF($D$5="Koncesija",-TDX63*0.21,0)</f>
        <v>#REF!</v>
      </c>
      <c r="TDY114" s="632" t="e">
        <f>(IF(TDY47-#REF!&lt;0,0,TDY47-#REF!)+#REF!)*1.21+IF($D$5="Koncesija",-TDY63*0.21,0)</f>
        <v>#REF!</v>
      </c>
      <c r="TDZ114" s="632" t="e">
        <f>(IF(TDZ47-#REF!&lt;0,0,TDZ47-#REF!)+#REF!)*1.21+IF($D$5="Koncesija",-TDZ63*0.21,0)</f>
        <v>#REF!</v>
      </c>
      <c r="TEA114" s="632" t="e">
        <f>(IF(TEA47-#REF!&lt;0,0,TEA47-#REF!)+#REF!)*1.21+IF($D$5="Koncesija",-TEA63*0.21,0)</f>
        <v>#REF!</v>
      </c>
      <c r="TEB114" s="632" t="e">
        <f>(IF(TEB47-#REF!&lt;0,0,TEB47-#REF!)+#REF!)*1.21+IF($D$5="Koncesija",-TEB63*0.21,0)</f>
        <v>#REF!</v>
      </c>
      <c r="TEC114" s="632" t="e">
        <f>(IF(TEC47-#REF!&lt;0,0,TEC47-#REF!)+#REF!)*1.21+IF($D$5="Koncesija",-TEC63*0.21,0)</f>
        <v>#REF!</v>
      </c>
      <c r="TED114" s="632" t="e">
        <f>(IF(TED47-#REF!&lt;0,0,TED47-#REF!)+#REF!)*1.21+IF($D$5="Koncesija",-TED63*0.21,0)</f>
        <v>#REF!</v>
      </c>
      <c r="TEE114" s="632" t="e">
        <f>(IF(TEE47-#REF!&lt;0,0,TEE47-#REF!)+#REF!)*1.21+IF($D$5="Koncesija",-TEE63*0.21,0)</f>
        <v>#REF!</v>
      </c>
      <c r="TEF114" s="632" t="e">
        <f>(IF(TEF47-#REF!&lt;0,0,TEF47-#REF!)+#REF!)*1.21+IF($D$5="Koncesija",-TEF63*0.21,0)</f>
        <v>#REF!</v>
      </c>
      <c r="TEG114" s="632" t="e">
        <f>(IF(TEG47-#REF!&lt;0,0,TEG47-#REF!)+#REF!)*1.21+IF($D$5="Koncesija",-TEG63*0.21,0)</f>
        <v>#REF!</v>
      </c>
      <c r="TEH114" s="632" t="e">
        <f>(IF(TEH47-#REF!&lt;0,0,TEH47-#REF!)+#REF!)*1.21+IF($D$5="Koncesija",-TEH63*0.21,0)</f>
        <v>#REF!</v>
      </c>
      <c r="TEI114" s="632" t="e">
        <f>(IF(TEI47-#REF!&lt;0,0,TEI47-#REF!)+#REF!)*1.21+IF($D$5="Koncesija",-TEI63*0.21,0)</f>
        <v>#REF!</v>
      </c>
      <c r="TEJ114" s="632" t="e">
        <f>(IF(TEJ47-#REF!&lt;0,0,TEJ47-#REF!)+#REF!)*1.21+IF($D$5="Koncesija",-TEJ63*0.21,0)</f>
        <v>#REF!</v>
      </c>
      <c r="TEK114" s="632" t="e">
        <f>(IF(TEK47-#REF!&lt;0,0,TEK47-#REF!)+#REF!)*1.21+IF($D$5="Koncesija",-TEK63*0.21,0)</f>
        <v>#REF!</v>
      </c>
      <c r="TEL114" s="632" t="e">
        <f>(IF(TEL47-#REF!&lt;0,0,TEL47-#REF!)+#REF!)*1.21+IF($D$5="Koncesija",-TEL63*0.21,0)</f>
        <v>#REF!</v>
      </c>
      <c r="TEM114" s="632" t="e">
        <f>(IF(TEM47-#REF!&lt;0,0,TEM47-#REF!)+#REF!)*1.21+IF($D$5="Koncesija",-TEM63*0.21,0)</f>
        <v>#REF!</v>
      </c>
      <c r="TEN114" s="632" t="e">
        <f>(IF(TEN47-#REF!&lt;0,0,TEN47-#REF!)+#REF!)*1.21+IF($D$5="Koncesija",-TEN63*0.21,0)</f>
        <v>#REF!</v>
      </c>
      <c r="TEO114" s="632" t="e">
        <f>(IF(TEO47-#REF!&lt;0,0,TEO47-#REF!)+#REF!)*1.21+IF($D$5="Koncesija",-TEO63*0.21,0)</f>
        <v>#REF!</v>
      </c>
      <c r="TEP114" s="632" t="e">
        <f>(IF(TEP47-#REF!&lt;0,0,TEP47-#REF!)+#REF!)*1.21+IF($D$5="Koncesija",-TEP63*0.21,0)</f>
        <v>#REF!</v>
      </c>
      <c r="TEQ114" s="632" t="e">
        <f>(IF(TEQ47-#REF!&lt;0,0,TEQ47-#REF!)+#REF!)*1.21+IF($D$5="Koncesija",-TEQ63*0.21,0)</f>
        <v>#REF!</v>
      </c>
      <c r="TER114" s="632" t="e">
        <f>(IF(TER47-#REF!&lt;0,0,TER47-#REF!)+#REF!)*1.21+IF($D$5="Koncesija",-TER63*0.21,0)</f>
        <v>#REF!</v>
      </c>
      <c r="TES114" s="632" t="e">
        <f>(IF(TES47-#REF!&lt;0,0,TES47-#REF!)+#REF!)*1.21+IF($D$5="Koncesija",-TES63*0.21,0)</f>
        <v>#REF!</v>
      </c>
      <c r="TET114" s="632" t="e">
        <f>(IF(TET47-#REF!&lt;0,0,TET47-#REF!)+#REF!)*1.21+IF($D$5="Koncesija",-TET63*0.21,0)</f>
        <v>#REF!</v>
      </c>
      <c r="TEU114" s="632" t="e">
        <f>(IF(TEU47-#REF!&lt;0,0,TEU47-#REF!)+#REF!)*1.21+IF($D$5="Koncesija",-TEU63*0.21,0)</f>
        <v>#REF!</v>
      </c>
      <c r="TEV114" s="632" t="e">
        <f>(IF(TEV47-#REF!&lt;0,0,TEV47-#REF!)+#REF!)*1.21+IF($D$5="Koncesija",-TEV63*0.21,0)</f>
        <v>#REF!</v>
      </c>
      <c r="TEW114" s="632" t="e">
        <f>(IF(TEW47-#REF!&lt;0,0,TEW47-#REF!)+#REF!)*1.21+IF($D$5="Koncesija",-TEW63*0.21,0)</f>
        <v>#REF!</v>
      </c>
      <c r="TEX114" s="632" t="e">
        <f>(IF(TEX47-#REF!&lt;0,0,TEX47-#REF!)+#REF!)*1.21+IF($D$5="Koncesija",-TEX63*0.21,0)</f>
        <v>#REF!</v>
      </c>
      <c r="TEY114" s="632" t="e">
        <f>(IF(TEY47-#REF!&lt;0,0,TEY47-#REF!)+#REF!)*1.21+IF($D$5="Koncesija",-TEY63*0.21,0)</f>
        <v>#REF!</v>
      </c>
      <c r="TEZ114" s="632" t="e">
        <f>(IF(TEZ47-#REF!&lt;0,0,TEZ47-#REF!)+#REF!)*1.21+IF($D$5="Koncesija",-TEZ63*0.21,0)</f>
        <v>#REF!</v>
      </c>
      <c r="TFA114" s="632" t="e">
        <f>(IF(TFA47-#REF!&lt;0,0,TFA47-#REF!)+#REF!)*1.21+IF($D$5="Koncesija",-TFA63*0.21,0)</f>
        <v>#REF!</v>
      </c>
      <c r="TFB114" s="632" t="e">
        <f>(IF(TFB47-#REF!&lt;0,0,TFB47-#REF!)+#REF!)*1.21+IF($D$5="Koncesija",-TFB63*0.21,0)</f>
        <v>#REF!</v>
      </c>
      <c r="TFC114" s="632" t="e">
        <f>(IF(TFC47-#REF!&lt;0,0,TFC47-#REF!)+#REF!)*1.21+IF($D$5="Koncesija",-TFC63*0.21,0)</f>
        <v>#REF!</v>
      </c>
      <c r="TFD114" s="632" t="e">
        <f>(IF(TFD47-#REF!&lt;0,0,TFD47-#REF!)+#REF!)*1.21+IF($D$5="Koncesija",-TFD63*0.21,0)</f>
        <v>#REF!</v>
      </c>
      <c r="TFE114" s="632" t="e">
        <f>(IF(TFE47-#REF!&lt;0,0,TFE47-#REF!)+#REF!)*1.21+IF($D$5="Koncesija",-TFE63*0.21,0)</f>
        <v>#REF!</v>
      </c>
      <c r="TFF114" s="632" t="e">
        <f>(IF(TFF47-#REF!&lt;0,0,TFF47-#REF!)+#REF!)*1.21+IF($D$5="Koncesija",-TFF63*0.21,0)</f>
        <v>#REF!</v>
      </c>
      <c r="TFG114" s="632" t="e">
        <f>(IF(TFG47-#REF!&lt;0,0,TFG47-#REF!)+#REF!)*1.21+IF($D$5="Koncesija",-TFG63*0.21,0)</f>
        <v>#REF!</v>
      </c>
      <c r="TFH114" s="632" t="e">
        <f>(IF(TFH47-#REF!&lt;0,0,TFH47-#REF!)+#REF!)*1.21+IF($D$5="Koncesija",-TFH63*0.21,0)</f>
        <v>#REF!</v>
      </c>
      <c r="TFI114" s="632" t="e">
        <f>(IF(TFI47-#REF!&lt;0,0,TFI47-#REF!)+#REF!)*1.21+IF($D$5="Koncesija",-TFI63*0.21,0)</f>
        <v>#REF!</v>
      </c>
      <c r="TFJ114" s="632" t="e">
        <f>(IF(TFJ47-#REF!&lt;0,0,TFJ47-#REF!)+#REF!)*1.21+IF($D$5="Koncesija",-TFJ63*0.21,0)</f>
        <v>#REF!</v>
      </c>
      <c r="TFK114" s="632" t="e">
        <f>(IF(TFK47-#REF!&lt;0,0,TFK47-#REF!)+#REF!)*1.21+IF($D$5="Koncesija",-TFK63*0.21,0)</f>
        <v>#REF!</v>
      </c>
      <c r="TFL114" s="632" t="e">
        <f>(IF(TFL47-#REF!&lt;0,0,TFL47-#REF!)+#REF!)*1.21+IF($D$5="Koncesija",-TFL63*0.21,0)</f>
        <v>#REF!</v>
      </c>
      <c r="TFM114" s="632" t="e">
        <f>(IF(TFM47-#REF!&lt;0,0,TFM47-#REF!)+#REF!)*1.21+IF($D$5="Koncesija",-TFM63*0.21,0)</f>
        <v>#REF!</v>
      </c>
      <c r="TFN114" s="632" t="e">
        <f>(IF(TFN47-#REF!&lt;0,0,TFN47-#REF!)+#REF!)*1.21+IF($D$5="Koncesija",-TFN63*0.21,0)</f>
        <v>#REF!</v>
      </c>
      <c r="TFO114" s="632" t="e">
        <f>(IF(TFO47-#REF!&lt;0,0,TFO47-#REF!)+#REF!)*1.21+IF($D$5="Koncesija",-TFO63*0.21,0)</f>
        <v>#REF!</v>
      </c>
      <c r="TFP114" s="632" t="e">
        <f>(IF(TFP47-#REF!&lt;0,0,TFP47-#REF!)+#REF!)*1.21+IF($D$5="Koncesija",-TFP63*0.21,0)</f>
        <v>#REF!</v>
      </c>
      <c r="TFQ114" s="632" t="e">
        <f>(IF(TFQ47-#REF!&lt;0,0,TFQ47-#REF!)+#REF!)*1.21+IF($D$5="Koncesija",-TFQ63*0.21,0)</f>
        <v>#REF!</v>
      </c>
      <c r="TFR114" s="632" t="e">
        <f>(IF(TFR47-#REF!&lt;0,0,TFR47-#REF!)+#REF!)*1.21+IF($D$5="Koncesija",-TFR63*0.21,0)</f>
        <v>#REF!</v>
      </c>
      <c r="TFS114" s="632" t="e">
        <f>(IF(TFS47-#REF!&lt;0,0,TFS47-#REF!)+#REF!)*1.21+IF($D$5="Koncesija",-TFS63*0.21,0)</f>
        <v>#REF!</v>
      </c>
      <c r="TFT114" s="632" t="e">
        <f>(IF(TFT47-#REF!&lt;0,0,TFT47-#REF!)+#REF!)*1.21+IF($D$5="Koncesija",-TFT63*0.21,0)</f>
        <v>#REF!</v>
      </c>
      <c r="TFU114" s="632" t="e">
        <f>(IF(TFU47-#REF!&lt;0,0,TFU47-#REF!)+#REF!)*1.21+IF($D$5="Koncesija",-TFU63*0.21,0)</f>
        <v>#REF!</v>
      </c>
      <c r="TFV114" s="632" t="e">
        <f>(IF(TFV47-#REF!&lt;0,0,TFV47-#REF!)+#REF!)*1.21+IF($D$5="Koncesija",-TFV63*0.21,0)</f>
        <v>#REF!</v>
      </c>
      <c r="TFW114" s="632" t="e">
        <f>(IF(TFW47-#REF!&lt;0,0,TFW47-#REF!)+#REF!)*1.21+IF($D$5="Koncesija",-TFW63*0.21,0)</f>
        <v>#REF!</v>
      </c>
      <c r="TFX114" s="632" t="e">
        <f>(IF(TFX47-#REF!&lt;0,0,TFX47-#REF!)+#REF!)*1.21+IF($D$5="Koncesija",-TFX63*0.21,0)</f>
        <v>#REF!</v>
      </c>
      <c r="TFY114" s="632" t="e">
        <f>(IF(TFY47-#REF!&lt;0,0,TFY47-#REF!)+#REF!)*1.21+IF($D$5="Koncesija",-TFY63*0.21,0)</f>
        <v>#REF!</v>
      </c>
      <c r="TFZ114" s="632" t="e">
        <f>(IF(TFZ47-#REF!&lt;0,0,TFZ47-#REF!)+#REF!)*1.21+IF($D$5="Koncesija",-TFZ63*0.21,0)</f>
        <v>#REF!</v>
      </c>
      <c r="TGA114" s="632" t="e">
        <f>(IF(TGA47-#REF!&lt;0,0,TGA47-#REF!)+#REF!)*1.21+IF($D$5="Koncesija",-TGA63*0.21,0)</f>
        <v>#REF!</v>
      </c>
      <c r="TGB114" s="632" t="e">
        <f>(IF(TGB47-#REF!&lt;0,0,TGB47-#REF!)+#REF!)*1.21+IF($D$5="Koncesija",-TGB63*0.21,0)</f>
        <v>#REF!</v>
      </c>
      <c r="TGC114" s="632" t="e">
        <f>(IF(TGC47-#REF!&lt;0,0,TGC47-#REF!)+#REF!)*1.21+IF($D$5="Koncesija",-TGC63*0.21,0)</f>
        <v>#REF!</v>
      </c>
      <c r="TGD114" s="632" t="e">
        <f>(IF(TGD47-#REF!&lt;0,0,TGD47-#REF!)+#REF!)*1.21+IF($D$5="Koncesija",-TGD63*0.21,0)</f>
        <v>#REF!</v>
      </c>
      <c r="TGE114" s="632" t="e">
        <f>(IF(TGE47-#REF!&lt;0,0,TGE47-#REF!)+#REF!)*1.21+IF($D$5="Koncesija",-TGE63*0.21,0)</f>
        <v>#REF!</v>
      </c>
      <c r="TGF114" s="632" t="e">
        <f>(IF(TGF47-#REF!&lt;0,0,TGF47-#REF!)+#REF!)*1.21+IF($D$5="Koncesija",-TGF63*0.21,0)</f>
        <v>#REF!</v>
      </c>
      <c r="TGG114" s="632" t="e">
        <f>(IF(TGG47-#REF!&lt;0,0,TGG47-#REF!)+#REF!)*1.21+IF($D$5="Koncesija",-TGG63*0.21,0)</f>
        <v>#REF!</v>
      </c>
      <c r="TGH114" s="632" t="e">
        <f>(IF(TGH47-#REF!&lt;0,0,TGH47-#REF!)+#REF!)*1.21+IF($D$5="Koncesija",-TGH63*0.21,0)</f>
        <v>#REF!</v>
      </c>
      <c r="TGI114" s="632" t="e">
        <f>(IF(TGI47-#REF!&lt;0,0,TGI47-#REF!)+#REF!)*1.21+IF($D$5="Koncesija",-TGI63*0.21,0)</f>
        <v>#REF!</v>
      </c>
      <c r="TGJ114" s="632" t="e">
        <f>(IF(TGJ47-#REF!&lt;0,0,TGJ47-#REF!)+#REF!)*1.21+IF($D$5="Koncesija",-TGJ63*0.21,0)</f>
        <v>#REF!</v>
      </c>
      <c r="TGK114" s="632" t="e">
        <f>(IF(TGK47-#REF!&lt;0,0,TGK47-#REF!)+#REF!)*1.21+IF($D$5="Koncesija",-TGK63*0.21,0)</f>
        <v>#REF!</v>
      </c>
      <c r="TGL114" s="632" t="e">
        <f>(IF(TGL47-#REF!&lt;0,0,TGL47-#REF!)+#REF!)*1.21+IF($D$5="Koncesija",-TGL63*0.21,0)</f>
        <v>#REF!</v>
      </c>
      <c r="TGM114" s="632" t="e">
        <f>(IF(TGM47-#REF!&lt;0,0,TGM47-#REF!)+#REF!)*1.21+IF($D$5="Koncesija",-TGM63*0.21,0)</f>
        <v>#REF!</v>
      </c>
      <c r="TGN114" s="632" t="e">
        <f>(IF(TGN47-#REF!&lt;0,0,TGN47-#REF!)+#REF!)*1.21+IF($D$5="Koncesija",-TGN63*0.21,0)</f>
        <v>#REF!</v>
      </c>
      <c r="TGO114" s="632" t="e">
        <f>(IF(TGO47-#REF!&lt;0,0,TGO47-#REF!)+#REF!)*1.21+IF($D$5="Koncesija",-TGO63*0.21,0)</f>
        <v>#REF!</v>
      </c>
      <c r="TGP114" s="632" t="e">
        <f>(IF(TGP47-#REF!&lt;0,0,TGP47-#REF!)+#REF!)*1.21+IF($D$5="Koncesija",-TGP63*0.21,0)</f>
        <v>#REF!</v>
      </c>
      <c r="TGQ114" s="632" t="e">
        <f>(IF(TGQ47-#REF!&lt;0,0,TGQ47-#REF!)+#REF!)*1.21+IF($D$5="Koncesija",-TGQ63*0.21,0)</f>
        <v>#REF!</v>
      </c>
      <c r="TGR114" s="632" t="e">
        <f>(IF(TGR47-#REF!&lt;0,0,TGR47-#REF!)+#REF!)*1.21+IF($D$5="Koncesija",-TGR63*0.21,0)</f>
        <v>#REF!</v>
      </c>
      <c r="TGS114" s="632" t="e">
        <f>(IF(TGS47-#REF!&lt;0,0,TGS47-#REF!)+#REF!)*1.21+IF($D$5="Koncesija",-TGS63*0.21,0)</f>
        <v>#REF!</v>
      </c>
      <c r="TGT114" s="632" t="e">
        <f>(IF(TGT47-#REF!&lt;0,0,TGT47-#REF!)+#REF!)*1.21+IF($D$5="Koncesija",-TGT63*0.21,0)</f>
        <v>#REF!</v>
      </c>
      <c r="TGU114" s="632" t="e">
        <f>(IF(TGU47-#REF!&lt;0,0,TGU47-#REF!)+#REF!)*1.21+IF($D$5="Koncesija",-TGU63*0.21,0)</f>
        <v>#REF!</v>
      </c>
      <c r="TGV114" s="632" t="e">
        <f>(IF(TGV47-#REF!&lt;0,0,TGV47-#REF!)+#REF!)*1.21+IF($D$5="Koncesija",-TGV63*0.21,0)</f>
        <v>#REF!</v>
      </c>
      <c r="TGW114" s="632" t="e">
        <f>(IF(TGW47-#REF!&lt;0,0,TGW47-#REF!)+#REF!)*1.21+IF($D$5="Koncesija",-TGW63*0.21,0)</f>
        <v>#REF!</v>
      </c>
      <c r="TGX114" s="632" t="e">
        <f>(IF(TGX47-#REF!&lt;0,0,TGX47-#REF!)+#REF!)*1.21+IF($D$5="Koncesija",-TGX63*0.21,0)</f>
        <v>#REF!</v>
      </c>
      <c r="TGY114" s="632" t="e">
        <f>(IF(TGY47-#REF!&lt;0,0,TGY47-#REF!)+#REF!)*1.21+IF($D$5="Koncesija",-TGY63*0.21,0)</f>
        <v>#REF!</v>
      </c>
      <c r="TGZ114" s="632" t="e">
        <f>(IF(TGZ47-#REF!&lt;0,0,TGZ47-#REF!)+#REF!)*1.21+IF($D$5="Koncesija",-TGZ63*0.21,0)</f>
        <v>#REF!</v>
      </c>
      <c r="THA114" s="632" t="e">
        <f>(IF(THA47-#REF!&lt;0,0,THA47-#REF!)+#REF!)*1.21+IF($D$5="Koncesija",-THA63*0.21,0)</f>
        <v>#REF!</v>
      </c>
      <c r="THB114" s="632" t="e">
        <f>(IF(THB47-#REF!&lt;0,0,THB47-#REF!)+#REF!)*1.21+IF($D$5="Koncesija",-THB63*0.21,0)</f>
        <v>#REF!</v>
      </c>
      <c r="THC114" s="632" t="e">
        <f>(IF(THC47-#REF!&lt;0,0,THC47-#REF!)+#REF!)*1.21+IF($D$5="Koncesija",-THC63*0.21,0)</f>
        <v>#REF!</v>
      </c>
      <c r="THD114" s="632" t="e">
        <f>(IF(THD47-#REF!&lt;0,0,THD47-#REF!)+#REF!)*1.21+IF($D$5="Koncesija",-THD63*0.21,0)</f>
        <v>#REF!</v>
      </c>
      <c r="THE114" s="632" t="e">
        <f>(IF(THE47-#REF!&lt;0,0,THE47-#REF!)+#REF!)*1.21+IF($D$5="Koncesija",-THE63*0.21,0)</f>
        <v>#REF!</v>
      </c>
      <c r="THF114" s="632" t="e">
        <f>(IF(THF47-#REF!&lt;0,0,THF47-#REF!)+#REF!)*1.21+IF($D$5="Koncesija",-THF63*0.21,0)</f>
        <v>#REF!</v>
      </c>
      <c r="THG114" s="632" t="e">
        <f>(IF(THG47-#REF!&lt;0,0,THG47-#REF!)+#REF!)*1.21+IF($D$5="Koncesija",-THG63*0.21,0)</f>
        <v>#REF!</v>
      </c>
      <c r="THH114" s="632" t="e">
        <f>(IF(THH47-#REF!&lt;0,0,THH47-#REF!)+#REF!)*1.21+IF($D$5="Koncesija",-THH63*0.21,0)</f>
        <v>#REF!</v>
      </c>
      <c r="THI114" s="632" t="e">
        <f>(IF(THI47-#REF!&lt;0,0,THI47-#REF!)+#REF!)*1.21+IF($D$5="Koncesija",-THI63*0.21,0)</f>
        <v>#REF!</v>
      </c>
      <c r="THJ114" s="632" t="e">
        <f>(IF(THJ47-#REF!&lt;0,0,THJ47-#REF!)+#REF!)*1.21+IF($D$5="Koncesija",-THJ63*0.21,0)</f>
        <v>#REF!</v>
      </c>
      <c r="THK114" s="632" t="e">
        <f>(IF(THK47-#REF!&lt;0,0,THK47-#REF!)+#REF!)*1.21+IF($D$5="Koncesija",-THK63*0.21,0)</f>
        <v>#REF!</v>
      </c>
      <c r="THL114" s="632" t="e">
        <f>(IF(THL47-#REF!&lt;0,0,THL47-#REF!)+#REF!)*1.21+IF($D$5="Koncesija",-THL63*0.21,0)</f>
        <v>#REF!</v>
      </c>
      <c r="THM114" s="632" t="e">
        <f>(IF(THM47-#REF!&lt;0,0,THM47-#REF!)+#REF!)*1.21+IF($D$5="Koncesija",-THM63*0.21,0)</f>
        <v>#REF!</v>
      </c>
      <c r="THN114" s="632" t="e">
        <f>(IF(THN47-#REF!&lt;0,0,THN47-#REF!)+#REF!)*1.21+IF($D$5="Koncesija",-THN63*0.21,0)</f>
        <v>#REF!</v>
      </c>
      <c r="THO114" s="632" t="e">
        <f>(IF(THO47-#REF!&lt;0,0,THO47-#REF!)+#REF!)*1.21+IF($D$5="Koncesija",-THO63*0.21,0)</f>
        <v>#REF!</v>
      </c>
      <c r="THP114" s="632" t="e">
        <f>(IF(THP47-#REF!&lt;0,0,THP47-#REF!)+#REF!)*1.21+IF($D$5="Koncesija",-THP63*0.21,0)</f>
        <v>#REF!</v>
      </c>
      <c r="THQ114" s="632" t="e">
        <f>(IF(THQ47-#REF!&lt;0,0,THQ47-#REF!)+#REF!)*1.21+IF($D$5="Koncesija",-THQ63*0.21,0)</f>
        <v>#REF!</v>
      </c>
      <c r="THR114" s="632" t="e">
        <f>(IF(THR47-#REF!&lt;0,0,THR47-#REF!)+#REF!)*1.21+IF($D$5="Koncesija",-THR63*0.21,0)</f>
        <v>#REF!</v>
      </c>
      <c r="THS114" s="632" t="e">
        <f>(IF(THS47-#REF!&lt;0,0,THS47-#REF!)+#REF!)*1.21+IF($D$5="Koncesija",-THS63*0.21,0)</f>
        <v>#REF!</v>
      </c>
      <c r="THT114" s="632" t="e">
        <f>(IF(THT47-#REF!&lt;0,0,THT47-#REF!)+#REF!)*1.21+IF($D$5="Koncesija",-THT63*0.21,0)</f>
        <v>#REF!</v>
      </c>
      <c r="THU114" s="632" t="e">
        <f>(IF(THU47-#REF!&lt;0,0,THU47-#REF!)+#REF!)*1.21+IF($D$5="Koncesija",-THU63*0.21,0)</f>
        <v>#REF!</v>
      </c>
      <c r="THV114" s="632" t="e">
        <f>(IF(THV47-#REF!&lt;0,0,THV47-#REF!)+#REF!)*1.21+IF($D$5="Koncesija",-THV63*0.21,0)</f>
        <v>#REF!</v>
      </c>
      <c r="THW114" s="632" t="e">
        <f>(IF(THW47-#REF!&lt;0,0,THW47-#REF!)+#REF!)*1.21+IF($D$5="Koncesija",-THW63*0.21,0)</f>
        <v>#REF!</v>
      </c>
      <c r="THX114" s="632" t="e">
        <f>(IF(THX47-#REF!&lt;0,0,THX47-#REF!)+#REF!)*1.21+IF($D$5="Koncesija",-THX63*0.21,0)</f>
        <v>#REF!</v>
      </c>
      <c r="THY114" s="632" t="e">
        <f>(IF(THY47-#REF!&lt;0,0,THY47-#REF!)+#REF!)*1.21+IF($D$5="Koncesija",-THY63*0.21,0)</f>
        <v>#REF!</v>
      </c>
      <c r="THZ114" s="632" t="e">
        <f>(IF(THZ47-#REF!&lt;0,0,THZ47-#REF!)+#REF!)*1.21+IF($D$5="Koncesija",-THZ63*0.21,0)</f>
        <v>#REF!</v>
      </c>
      <c r="TIA114" s="632" t="e">
        <f>(IF(TIA47-#REF!&lt;0,0,TIA47-#REF!)+#REF!)*1.21+IF($D$5="Koncesija",-TIA63*0.21,0)</f>
        <v>#REF!</v>
      </c>
      <c r="TIB114" s="632" t="e">
        <f>(IF(TIB47-#REF!&lt;0,0,TIB47-#REF!)+#REF!)*1.21+IF($D$5="Koncesija",-TIB63*0.21,0)</f>
        <v>#REF!</v>
      </c>
      <c r="TIC114" s="632" t="e">
        <f>(IF(TIC47-#REF!&lt;0,0,TIC47-#REF!)+#REF!)*1.21+IF($D$5="Koncesija",-TIC63*0.21,0)</f>
        <v>#REF!</v>
      </c>
      <c r="TID114" s="632" t="e">
        <f>(IF(TID47-#REF!&lt;0,0,TID47-#REF!)+#REF!)*1.21+IF($D$5="Koncesija",-TID63*0.21,0)</f>
        <v>#REF!</v>
      </c>
      <c r="TIE114" s="632" t="e">
        <f>(IF(TIE47-#REF!&lt;0,0,TIE47-#REF!)+#REF!)*1.21+IF($D$5="Koncesija",-TIE63*0.21,0)</f>
        <v>#REF!</v>
      </c>
      <c r="TIF114" s="632" t="e">
        <f>(IF(TIF47-#REF!&lt;0,0,TIF47-#REF!)+#REF!)*1.21+IF($D$5="Koncesija",-TIF63*0.21,0)</f>
        <v>#REF!</v>
      </c>
      <c r="TIG114" s="632" t="e">
        <f>(IF(TIG47-#REF!&lt;0,0,TIG47-#REF!)+#REF!)*1.21+IF($D$5="Koncesija",-TIG63*0.21,0)</f>
        <v>#REF!</v>
      </c>
      <c r="TIH114" s="632" t="e">
        <f>(IF(TIH47-#REF!&lt;0,0,TIH47-#REF!)+#REF!)*1.21+IF($D$5="Koncesija",-TIH63*0.21,0)</f>
        <v>#REF!</v>
      </c>
      <c r="TII114" s="632" t="e">
        <f>(IF(TII47-#REF!&lt;0,0,TII47-#REF!)+#REF!)*1.21+IF($D$5="Koncesija",-TII63*0.21,0)</f>
        <v>#REF!</v>
      </c>
      <c r="TIJ114" s="632" t="e">
        <f>(IF(TIJ47-#REF!&lt;0,0,TIJ47-#REF!)+#REF!)*1.21+IF($D$5="Koncesija",-TIJ63*0.21,0)</f>
        <v>#REF!</v>
      </c>
      <c r="TIK114" s="632" t="e">
        <f>(IF(TIK47-#REF!&lt;0,0,TIK47-#REF!)+#REF!)*1.21+IF($D$5="Koncesija",-TIK63*0.21,0)</f>
        <v>#REF!</v>
      </c>
      <c r="TIL114" s="632" t="e">
        <f>(IF(TIL47-#REF!&lt;0,0,TIL47-#REF!)+#REF!)*1.21+IF($D$5="Koncesija",-TIL63*0.21,0)</f>
        <v>#REF!</v>
      </c>
      <c r="TIM114" s="632" t="e">
        <f>(IF(TIM47-#REF!&lt;0,0,TIM47-#REF!)+#REF!)*1.21+IF($D$5="Koncesija",-TIM63*0.21,0)</f>
        <v>#REF!</v>
      </c>
      <c r="TIN114" s="632" t="e">
        <f>(IF(TIN47-#REF!&lt;0,0,TIN47-#REF!)+#REF!)*1.21+IF($D$5="Koncesija",-TIN63*0.21,0)</f>
        <v>#REF!</v>
      </c>
      <c r="TIO114" s="632" t="e">
        <f>(IF(TIO47-#REF!&lt;0,0,TIO47-#REF!)+#REF!)*1.21+IF($D$5="Koncesija",-TIO63*0.21,0)</f>
        <v>#REF!</v>
      </c>
      <c r="TIP114" s="632" t="e">
        <f>(IF(TIP47-#REF!&lt;0,0,TIP47-#REF!)+#REF!)*1.21+IF($D$5="Koncesija",-TIP63*0.21,0)</f>
        <v>#REF!</v>
      </c>
      <c r="TIQ114" s="632" t="e">
        <f>(IF(TIQ47-#REF!&lt;0,0,TIQ47-#REF!)+#REF!)*1.21+IF($D$5="Koncesija",-TIQ63*0.21,0)</f>
        <v>#REF!</v>
      </c>
      <c r="TIR114" s="632" t="e">
        <f>(IF(TIR47-#REF!&lt;0,0,TIR47-#REF!)+#REF!)*1.21+IF($D$5="Koncesija",-TIR63*0.21,0)</f>
        <v>#REF!</v>
      </c>
      <c r="TIS114" s="632" t="e">
        <f>(IF(TIS47-#REF!&lt;0,0,TIS47-#REF!)+#REF!)*1.21+IF($D$5="Koncesija",-TIS63*0.21,0)</f>
        <v>#REF!</v>
      </c>
      <c r="TIT114" s="632" t="e">
        <f>(IF(TIT47-#REF!&lt;0,0,TIT47-#REF!)+#REF!)*1.21+IF($D$5="Koncesija",-TIT63*0.21,0)</f>
        <v>#REF!</v>
      </c>
      <c r="TIU114" s="632" t="e">
        <f>(IF(TIU47-#REF!&lt;0,0,TIU47-#REF!)+#REF!)*1.21+IF($D$5="Koncesija",-TIU63*0.21,0)</f>
        <v>#REF!</v>
      </c>
      <c r="TIV114" s="632" t="e">
        <f>(IF(TIV47-#REF!&lt;0,0,TIV47-#REF!)+#REF!)*1.21+IF($D$5="Koncesija",-TIV63*0.21,0)</f>
        <v>#REF!</v>
      </c>
      <c r="TIW114" s="632" t="e">
        <f>(IF(TIW47-#REF!&lt;0,0,TIW47-#REF!)+#REF!)*1.21+IF($D$5="Koncesija",-TIW63*0.21,0)</f>
        <v>#REF!</v>
      </c>
      <c r="TIX114" s="632" t="e">
        <f>(IF(TIX47-#REF!&lt;0,0,TIX47-#REF!)+#REF!)*1.21+IF($D$5="Koncesija",-TIX63*0.21,0)</f>
        <v>#REF!</v>
      </c>
      <c r="TIY114" s="632" t="e">
        <f>(IF(TIY47-#REF!&lt;0,0,TIY47-#REF!)+#REF!)*1.21+IF($D$5="Koncesija",-TIY63*0.21,0)</f>
        <v>#REF!</v>
      </c>
      <c r="TIZ114" s="632" t="e">
        <f>(IF(TIZ47-#REF!&lt;0,0,TIZ47-#REF!)+#REF!)*1.21+IF($D$5="Koncesija",-TIZ63*0.21,0)</f>
        <v>#REF!</v>
      </c>
      <c r="TJA114" s="632" t="e">
        <f>(IF(TJA47-#REF!&lt;0,0,TJA47-#REF!)+#REF!)*1.21+IF($D$5="Koncesija",-TJA63*0.21,0)</f>
        <v>#REF!</v>
      </c>
      <c r="TJB114" s="632" t="e">
        <f>(IF(TJB47-#REF!&lt;0,0,TJB47-#REF!)+#REF!)*1.21+IF($D$5="Koncesija",-TJB63*0.21,0)</f>
        <v>#REF!</v>
      </c>
      <c r="TJC114" s="632" t="e">
        <f>(IF(TJC47-#REF!&lt;0,0,TJC47-#REF!)+#REF!)*1.21+IF($D$5="Koncesija",-TJC63*0.21,0)</f>
        <v>#REF!</v>
      </c>
      <c r="TJD114" s="632" t="e">
        <f>(IF(TJD47-#REF!&lt;0,0,TJD47-#REF!)+#REF!)*1.21+IF($D$5="Koncesija",-TJD63*0.21,0)</f>
        <v>#REF!</v>
      </c>
      <c r="TJE114" s="632" t="e">
        <f>(IF(TJE47-#REF!&lt;0,0,TJE47-#REF!)+#REF!)*1.21+IF($D$5="Koncesija",-TJE63*0.21,0)</f>
        <v>#REF!</v>
      </c>
      <c r="TJF114" s="632" t="e">
        <f>(IF(TJF47-#REF!&lt;0,0,TJF47-#REF!)+#REF!)*1.21+IF($D$5="Koncesija",-TJF63*0.21,0)</f>
        <v>#REF!</v>
      </c>
      <c r="TJG114" s="632" t="e">
        <f>(IF(TJG47-#REF!&lt;0,0,TJG47-#REF!)+#REF!)*1.21+IF($D$5="Koncesija",-TJG63*0.21,0)</f>
        <v>#REF!</v>
      </c>
      <c r="TJH114" s="632" t="e">
        <f>(IF(TJH47-#REF!&lt;0,0,TJH47-#REF!)+#REF!)*1.21+IF($D$5="Koncesija",-TJH63*0.21,0)</f>
        <v>#REF!</v>
      </c>
      <c r="TJI114" s="632" t="e">
        <f>(IF(TJI47-#REF!&lt;0,0,TJI47-#REF!)+#REF!)*1.21+IF($D$5="Koncesija",-TJI63*0.21,0)</f>
        <v>#REF!</v>
      </c>
      <c r="TJJ114" s="632" t="e">
        <f>(IF(TJJ47-#REF!&lt;0,0,TJJ47-#REF!)+#REF!)*1.21+IF($D$5="Koncesija",-TJJ63*0.21,0)</f>
        <v>#REF!</v>
      </c>
      <c r="TJK114" s="632" t="e">
        <f>(IF(TJK47-#REF!&lt;0,0,TJK47-#REF!)+#REF!)*1.21+IF($D$5="Koncesija",-TJK63*0.21,0)</f>
        <v>#REF!</v>
      </c>
      <c r="TJL114" s="632" t="e">
        <f>(IF(TJL47-#REF!&lt;0,0,TJL47-#REF!)+#REF!)*1.21+IF($D$5="Koncesija",-TJL63*0.21,0)</f>
        <v>#REF!</v>
      </c>
      <c r="TJM114" s="632" t="e">
        <f>(IF(TJM47-#REF!&lt;0,0,TJM47-#REF!)+#REF!)*1.21+IF($D$5="Koncesija",-TJM63*0.21,0)</f>
        <v>#REF!</v>
      </c>
      <c r="TJN114" s="632" t="e">
        <f>(IF(TJN47-#REF!&lt;0,0,TJN47-#REF!)+#REF!)*1.21+IF($D$5="Koncesija",-TJN63*0.21,0)</f>
        <v>#REF!</v>
      </c>
      <c r="TJO114" s="632" t="e">
        <f>(IF(TJO47-#REF!&lt;0,0,TJO47-#REF!)+#REF!)*1.21+IF($D$5="Koncesija",-TJO63*0.21,0)</f>
        <v>#REF!</v>
      </c>
      <c r="TJP114" s="632" t="e">
        <f>(IF(TJP47-#REF!&lt;0,0,TJP47-#REF!)+#REF!)*1.21+IF($D$5="Koncesija",-TJP63*0.21,0)</f>
        <v>#REF!</v>
      </c>
      <c r="TJQ114" s="632" t="e">
        <f>(IF(TJQ47-#REF!&lt;0,0,TJQ47-#REF!)+#REF!)*1.21+IF($D$5="Koncesija",-TJQ63*0.21,0)</f>
        <v>#REF!</v>
      </c>
      <c r="TJR114" s="632" t="e">
        <f>(IF(TJR47-#REF!&lt;0,0,TJR47-#REF!)+#REF!)*1.21+IF($D$5="Koncesija",-TJR63*0.21,0)</f>
        <v>#REF!</v>
      </c>
      <c r="TJS114" s="632" t="e">
        <f>(IF(TJS47-#REF!&lt;0,0,TJS47-#REF!)+#REF!)*1.21+IF($D$5="Koncesija",-TJS63*0.21,0)</f>
        <v>#REF!</v>
      </c>
      <c r="TJT114" s="632" t="e">
        <f>(IF(TJT47-#REF!&lt;0,0,TJT47-#REF!)+#REF!)*1.21+IF($D$5="Koncesija",-TJT63*0.21,0)</f>
        <v>#REF!</v>
      </c>
      <c r="TJU114" s="632" t="e">
        <f>(IF(TJU47-#REF!&lt;0,0,TJU47-#REF!)+#REF!)*1.21+IF($D$5="Koncesija",-TJU63*0.21,0)</f>
        <v>#REF!</v>
      </c>
      <c r="TJV114" s="632" t="e">
        <f>(IF(TJV47-#REF!&lt;0,0,TJV47-#REF!)+#REF!)*1.21+IF($D$5="Koncesija",-TJV63*0.21,0)</f>
        <v>#REF!</v>
      </c>
      <c r="TJW114" s="632" t="e">
        <f>(IF(TJW47-#REF!&lt;0,0,TJW47-#REF!)+#REF!)*1.21+IF($D$5="Koncesija",-TJW63*0.21,0)</f>
        <v>#REF!</v>
      </c>
      <c r="TJX114" s="632" t="e">
        <f>(IF(TJX47-#REF!&lt;0,0,TJX47-#REF!)+#REF!)*1.21+IF($D$5="Koncesija",-TJX63*0.21,0)</f>
        <v>#REF!</v>
      </c>
      <c r="TJY114" s="632" t="e">
        <f>(IF(TJY47-#REF!&lt;0,0,TJY47-#REF!)+#REF!)*1.21+IF($D$5="Koncesija",-TJY63*0.21,0)</f>
        <v>#REF!</v>
      </c>
      <c r="TJZ114" s="632" t="e">
        <f>(IF(TJZ47-#REF!&lt;0,0,TJZ47-#REF!)+#REF!)*1.21+IF($D$5="Koncesija",-TJZ63*0.21,0)</f>
        <v>#REF!</v>
      </c>
      <c r="TKA114" s="632" t="e">
        <f>(IF(TKA47-#REF!&lt;0,0,TKA47-#REF!)+#REF!)*1.21+IF($D$5="Koncesija",-TKA63*0.21,0)</f>
        <v>#REF!</v>
      </c>
      <c r="TKB114" s="632" t="e">
        <f>(IF(TKB47-#REF!&lt;0,0,TKB47-#REF!)+#REF!)*1.21+IF($D$5="Koncesija",-TKB63*0.21,0)</f>
        <v>#REF!</v>
      </c>
      <c r="TKC114" s="632" t="e">
        <f>(IF(TKC47-#REF!&lt;0,0,TKC47-#REF!)+#REF!)*1.21+IF($D$5="Koncesija",-TKC63*0.21,0)</f>
        <v>#REF!</v>
      </c>
      <c r="TKD114" s="632" t="e">
        <f>(IF(TKD47-#REF!&lt;0,0,TKD47-#REF!)+#REF!)*1.21+IF($D$5="Koncesija",-TKD63*0.21,0)</f>
        <v>#REF!</v>
      </c>
      <c r="TKE114" s="632" t="e">
        <f>(IF(TKE47-#REF!&lt;0,0,TKE47-#REF!)+#REF!)*1.21+IF($D$5="Koncesija",-TKE63*0.21,0)</f>
        <v>#REF!</v>
      </c>
      <c r="TKF114" s="632" t="e">
        <f>(IF(TKF47-#REF!&lt;0,0,TKF47-#REF!)+#REF!)*1.21+IF($D$5="Koncesija",-TKF63*0.21,0)</f>
        <v>#REF!</v>
      </c>
      <c r="TKG114" s="632" t="e">
        <f>(IF(TKG47-#REF!&lt;0,0,TKG47-#REF!)+#REF!)*1.21+IF($D$5="Koncesija",-TKG63*0.21,0)</f>
        <v>#REF!</v>
      </c>
      <c r="TKH114" s="632" t="e">
        <f>(IF(TKH47-#REF!&lt;0,0,TKH47-#REF!)+#REF!)*1.21+IF($D$5="Koncesija",-TKH63*0.21,0)</f>
        <v>#REF!</v>
      </c>
      <c r="TKI114" s="632" t="e">
        <f>(IF(TKI47-#REF!&lt;0,0,TKI47-#REF!)+#REF!)*1.21+IF($D$5="Koncesija",-TKI63*0.21,0)</f>
        <v>#REF!</v>
      </c>
      <c r="TKJ114" s="632" t="e">
        <f>(IF(TKJ47-#REF!&lt;0,0,TKJ47-#REF!)+#REF!)*1.21+IF($D$5="Koncesija",-TKJ63*0.21,0)</f>
        <v>#REF!</v>
      </c>
      <c r="TKK114" s="632" t="e">
        <f>(IF(TKK47-#REF!&lt;0,0,TKK47-#REF!)+#REF!)*1.21+IF($D$5="Koncesija",-TKK63*0.21,0)</f>
        <v>#REF!</v>
      </c>
      <c r="TKL114" s="632" t="e">
        <f>(IF(TKL47-#REF!&lt;0,0,TKL47-#REF!)+#REF!)*1.21+IF($D$5="Koncesija",-TKL63*0.21,0)</f>
        <v>#REF!</v>
      </c>
      <c r="TKM114" s="632" t="e">
        <f>(IF(TKM47-#REF!&lt;0,0,TKM47-#REF!)+#REF!)*1.21+IF($D$5="Koncesija",-TKM63*0.21,0)</f>
        <v>#REF!</v>
      </c>
      <c r="TKN114" s="632" t="e">
        <f>(IF(TKN47-#REF!&lt;0,0,TKN47-#REF!)+#REF!)*1.21+IF($D$5="Koncesija",-TKN63*0.21,0)</f>
        <v>#REF!</v>
      </c>
      <c r="TKO114" s="632" t="e">
        <f>(IF(TKO47-#REF!&lt;0,0,TKO47-#REF!)+#REF!)*1.21+IF($D$5="Koncesija",-TKO63*0.21,0)</f>
        <v>#REF!</v>
      </c>
      <c r="TKP114" s="632" t="e">
        <f>(IF(TKP47-#REF!&lt;0,0,TKP47-#REF!)+#REF!)*1.21+IF($D$5="Koncesija",-TKP63*0.21,0)</f>
        <v>#REF!</v>
      </c>
      <c r="TKQ114" s="632" t="e">
        <f>(IF(TKQ47-#REF!&lt;0,0,TKQ47-#REF!)+#REF!)*1.21+IF($D$5="Koncesija",-TKQ63*0.21,0)</f>
        <v>#REF!</v>
      </c>
      <c r="TKR114" s="632" t="e">
        <f>(IF(TKR47-#REF!&lt;0,0,TKR47-#REF!)+#REF!)*1.21+IF($D$5="Koncesija",-TKR63*0.21,0)</f>
        <v>#REF!</v>
      </c>
      <c r="TKS114" s="632" t="e">
        <f>(IF(TKS47-#REF!&lt;0,0,TKS47-#REF!)+#REF!)*1.21+IF($D$5="Koncesija",-TKS63*0.21,0)</f>
        <v>#REF!</v>
      </c>
      <c r="TKT114" s="632" t="e">
        <f>(IF(TKT47-#REF!&lt;0,0,TKT47-#REF!)+#REF!)*1.21+IF($D$5="Koncesija",-TKT63*0.21,0)</f>
        <v>#REF!</v>
      </c>
      <c r="TKU114" s="632" t="e">
        <f>(IF(TKU47-#REF!&lt;0,0,TKU47-#REF!)+#REF!)*1.21+IF($D$5="Koncesija",-TKU63*0.21,0)</f>
        <v>#REF!</v>
      </c>
      <c r="TKV114" s="632" t="e">
        <f>(IF(TKV47-#REF!&lt;0,0,TKV47-#REF!)+#REF!)*1.21+IF($D$5="Koncesija",-TKV63*0.21,0)</f>
        <v>#REF!</v>
      </c>
      <c r="TKW114" s="632" t="e">
        <f>(IF(TKW47-#REF!&lt;0,0,TKW47-#REF!)+#REF!)*1.21+IF($D$5="Koncesija",-TKW63*0.21,0)</f>
        <v>#REF!</v>
      </c>
      <c r="TKX114" s="632" t="e">
        <f>(IF(TKX47-#REF!&lt;0,0,TKX47-#REF!)+#REF!)*1.21+IF($D$5="Koncesija",-TKX63*0.21,0)</f>
        <v>#REF!</v>
      </c>
      <c r="TKY114" s="632" t="e">
        <f>(IF(TKY47-#REF!&lt;0,0,TKY47-#REF!)+#REF!)*1.21+IF($D$5="Koncesija",-TKY63*0.21,0)</f>
        <v>#REF!</v>
      </c>
      <c r="TKZ114" s="632" t="e">
        <f>(IF(TKZ47-#REF!&lt;0,0,TKZ47-#REF!)+#REF!)*1.21+IF($D$5="Koncesija",-TKZ63*0.21,0)</f>
        <v>#REF!</v>
      </c>
      <c r="TLA114" s="632" t="e">
        <f>(IF(TLA47-#REF!&lt;0,0,TLA47-#REF!)+#REF!)*1.21+IF($D$5="Koncesija",-TLA63*0.21,0)</f>
        <v>#REF!</v>
      </c>
      <c r="TLB114" s="632" t="e">
        <f>(IF(TLB47-#REF!&lt;0,0,TLB47-#REF!)+#REF!)*1.21+IF($D$5="Koncesija",-TLB63*0.21,0)</f>
        <v>#REF!</v>
      </c>
      <c r="TLC114" s="632" t="e">
        <f>(IF(TLC47-#REF!&lt;0,0,TLC47-#REF!)+#REF!)*1.21+IF($D$5="Koncesija",-TLC63*0.21,0)</f>
        <v>#REF!</v>
      </c>
      <c r="TLD114" s="632" t="e">
        <f>(IF(TLD47-#REF!&lt;0,0,TLD47-#REF!)+#REF!)*1.21+IF($D$5="Koncesija",-TLD63*0.21,0)</f>
        <v>#REF!</v>
      </c>
      <c r="TLE114" s="632" t="e">
        <f>(IF(TLE47-#REF!&lt;0,0,TLE47-#REF!)+#REF!)*1.21+IF($D$5="Koncesija",-TLE63*0.21,0)</f>
        <v>#REF!</v>
      </c>
      <c r="TLF114" s="632" t="e">
        <f>(IF(TLF47-#REF!&lt;0,0,TLF47-#REF!)+#REF!)*1.21+IF($D$5="Koncesija",-TLF63*0.21,0)</f>
        <v>#REF!</v>
      </c>
      <c r="TLG114" s="632" t="e">
        <f>(IF(TLG47-#REF!&lt;0,0,TLG47-#REF!)+#REF!)*1.21+IF($D$5="Koncesija",-TLG63*0.21,0)</f>
        <v>#REF!</v>
      </c>
      <c r="TLH114" s="632" t="e">
        <f>(IF(TLH47-#REF!&lt;0,0,TLH47-#REF!)+#REF!)*1.21+IF($D$5="Koncesija",-TLH63*0.21,0)</f>
        <v>#REF!</v>
      </c>
      <c r="TLI114" s="632" t="e">
        <f>(IF(TLI47-#REF!&lt;0,0,TLI47-#REF!)+#REF!)*1.21+IF($D$5="Koncesija",-TLI63*0.21,0)</f>
        <v>#REF!</v>
      </c>
      <c r="TLJ114" s="632" t="e">
        <f>(IF(TLJ47-#REF!&lt;0,0,TLJ47-#REF!)+#REF!)*1.21+IF($D$5="Koncesija",-TLJ63*0.21,0)</f>
        <v>#REF!</v>
      </c>
      <c r="TLK114" s="632" t="e">
        <f>(IF(TLK47-#REF!&lt;0,0,TLK47-#REF!)+#REF!)*1.21+IF($D$5="Koncesija",-TLK63*0.21,0)</f>
        <v>#REF!</v>
      </c>
      <c r="TLL114" s="632" t="e">
        <f>(IF(TLL47-#REF!&lt;0,0,TLL47-#REF!)+#REF!)*1.21+IF($D$5="Koncesija",-TLL63*0.21,0)</f>
        <v>#REF!</v>
      </c>
      <c r="TLM114" s="632" t="e">
        <f>(IF(TLM47-#REF!&lt;0,0,TLM47-#REF!)+#REF!)*1.21+IF($D$5="Koncesija",-TLM63*0.21,0)</f>
        <v>#REF!</v>
      </c>
      <c r="TLN114" s="632" t="e">
        <f>(IF(TLN47-#REF!&lt;0,0,TLN47-#REF!)+#REF!)*1.21+IF($D$5="Koncesija",-TLN63*0.21,0)</f>
        <v>#REF!</v>
      </c>
      <c r="TLO114" s="632" t="e">
        <f>(IF(TLO47-#REF!&lt;0,0,TLO47-#REF!)+#REF!)*1.21+IF($D$5="Koncesija",-TLO63*0.21,0)</f>
        <v>#REF!</v>
      </c>
      <c r="TLP114" s="632" t="e">
        <f>(IF(TLP47-#REF!&lt;0,0,TLP47-#REF!)+#REF!)*1.21+IF($D$5="Koncesija",-TLP63*0.21,0)</f>
        <v>#REF!</v>
      </c>
      <c r="TLQ114" s="632" t="e">
        <f>(IF(TLQ47-#REF!&lt;0,0,TLQ47-#REF!)+#REF!)*1.21+IF($D$5="Koncesija",-TLQ63*0.21,0)</f>
        <v>#REF!</v>
      </c>
      <c r="TLR114" s="632" t="e">
        <f>(IF(TLR47-#REF!&lt;0,0,TLR47-#REF!)+#REF!)*1.21+IF($D$5="Koncesija",-TLR63*0.21,0)</f>
        <v>#REF!</v>
      </c>
      <c r="TLS114" s="632" t="e">
        <f>(IF(TLS47-#REF!&lt;0,0,TLS47-#REF!)+#REF!)*1.21+IF($D$5="Koncesija",-TLS63*0.21,0)</f>
        <v>#REF!</v>
      </c>
      <c r="TLT114" s="632" t="e">
        <f>(IF(TLT47-#REF!&lt;0,0,TLT47-#REF!)+#REF!)*1.21+IF($D$5="Koncesija",-TLT63*0.21,0)</f>
        <v>#REF!</v>
      </c>
      <c r="TLU114" s="632" t="e">
        <f>(IF(TLU47-#REF!&lt;0,0,TLU47-#REF!)+#REF!)*1.21+IF($D$5="Koncesija",-TLU63*0.21,0)</f>
        <v>#REF!</v>
      </c>
      <c r="TLV114" s="632" t="e">
        <f>(IF(TLV47-#REF!&lt;0,0,TLV47-#REF!)+#REF!)*1.21+IF($D$5="Koncesija",-TLV63*0.21,0)</f>
        <v>#REF!</v>
      </c>
      <c r="TLW114" s="632" t="e">
        <f>(IF(TLW47-#REF!&lt;0,0,TLW47-#REF!)+#REF!)*1.21+IF($D$5="Koncesija",-TLW63*0.21,0)</f>
        <v>#REF!</v>
      </c>
      <c r="TLX114" s="632" t="e">
        <f>(IF(TLX47-#REF!&lt;0,0,TLX47-#REF!)+#REF!)*1.21+IF($D$5="Koncesija",-TLX63*0.21,0)</f>
        <v>#REF!</v>
      </c>
      <c r="TLY114" s="632" t="e">
        <f>(IF(TLY47-#REF!&lt;0,0,TLY47-#REF!)+#REF!)*1.21+IF($D$5="Koncesija",-TLY63*0.21,0)</f>
        <v>#REF!</v>
      </c>
      <c r="TLZ114" s="632" t="e">
        <f>(IF(TLZ47-#REF!&lt;0,0,TLZ47-#REF!)+#REF!)*1.21+IF($D$5="Koncesija",-TLZ63*0.21,0)</f>
        <v>#REF!</v>
      </c>
      <c r="TMA114" s="632" t="e">
        <f>(IF(TMA47-#REF!&lt;0,0,TMA47-#REF!)+#REF!)*1.21+IF($D$5="Koncesija",-TMA63*0.21,0)</f>
        <v>#REF!</v>
      </c>
      <c r="TMB114" s="632" t="e">
        <f>(IF(TMB47-#REF!&lt;0,0,TMB47-#REF!)+#REF!)*1.21+IF($D$5="Koncesija",-TMB63*0.21,0)</f>
        <v>#REF!</v>
      </c>
      <c r="TMC114" s="632" t="e">
        <f>(IF(TMC47-#REF!&lt;0,0,TMC47-#REF!)+#REF!)*1.21+IF($D$5="Koncesija",-TMC63*0.21,0)</f>
        <v>#REF!</v>
      </c>
      <c r="TMD114" s="632" t="e">
        <f>(IF(TMD47-#REF!&lt;0,0,TMD47-#REF!)+#REF!)*1.21+IF($D$5="Koncesija",-TMD63*0.21,0)</f>
        <v>#REF!</v>
      </c>
      <c r="TME114" s="632" t="e">
        <f>(IF(TME47-#REF!&lt;0,0,TME47-#REF!)+#REF!)*1.21+IF($D$5="Koncesija",-TME63*0.21,0)</f>
        <v>#REF!</v>
      </c>
      <c r="TMF114" s="632" t="e">
        <f>(IF(TMF47-#REF!&lt;0,0,TMF47-#REF!)+#REF!)*1.21+IF($D$5="Koncesija",-TMF63*0.21,0)</f>
        <v>#REF!</v>
      </c>
      <c r="TMG114" s="632" t="e">
        <f>(IF(TMG47-#REF!&lt;0,0,TMG47-#REF!)+#REF!)*1.21+IF($D$5="Koncesija",-TMG63*0.21,0)</f>
        <v>#REF!</v>
      </c>
      <c r="TMH114" s="632" t="e">
        <f>(IF(TMH47-#REF!&lt;0,0,TMH47-#REF!)+#REF!)*1.21+IF($D$5="Koncesija",-TMH63*0.21,0)</f>
        <v>#REF!</v>
      </c>
      <c r="TMI114" s="632" t="e">
        <f>(IF(TMI47-#REF!&lt;0,0,TMI47-#REF!)+#REF!)*1.21+IF($D$5="Koncesija",-TMI63*0.21,0)</f>
        <v>#REF!</v>
      </c>
      <c r="TMJ114" s="632" t="e">
        <f>(IF(TMJ47-#REF!&lt;0,0,TMJ47-#REF!)+#REF!)*1.21+IF($D$5="Koncesija",-TMJ63*0.21,0)</f>
        <v>#REF!</v>
      </c>
      <c r="TMK114" s="632" t="e">
        <f>(IF(TMK47-#REF!&lt;0,0,TMK47-#REF!)+#REF!)*1.21+IF($D$5="Koncesija",-TMK63*0.21,0)</f>
        <v>#REF!</v>
      </c>
      <c r="TML114" s="632" t="e">
        <f>(IF(TML47-#REF!&lt;0,0,TML47-#REF!)+#REF!)*1.21+IF($D$5="Koncesija",-TML63*0.21,0)</f>
        <v>#REF!</v>
      </c>
      <c r="TMM114" s="632" t="e">
        <f>(IF(TMM47-#REF!&lt;0,0,TMM47-#REF!)+#REF!)*1.21+IF($D$5="Koncesija",-TMM63*0.21,0)</f>
        <v>#REF!</v>
      </c>
      <c r="TMN114" s="632" t="e">
        <f>(IF(TMN47-#REF!&lt;0,0,TMN47-#REF!)+#REF!)*1.21+IF($D$5="Koncesija",-TMN63*0.21,0)</f>
        <v>#REF!</v>
      </c>
      <c r="TMO114" s="632" t="e">
        <f>(IF(TMO47-#REF!&lt;0,0,TMO47-#REF!)+#REF!)*1.21+IF($D$5="Koncesija",-TMO63*0.21,0)</f>
        <v>#REF!</v>
      </c>
      <c r="TMP114" s="632" t="e">
        <f>(IF(TMP47-#REF!&lt;0,0,TMP47-#REF!)+#REF!)*1.21+IF($D$5="Koncesija",-TMP63*0.21,0)</f>
        <v>#REF!</v>
      </c>
      <c r="TMQ114" s="632" t="e">
        <f>(IF(TMQ47-#REF!&lt;0,0,TMQ47-#REF!)+#REF!)*1.21+IF($D$5="Koncesija",-TMQ63*0.21,0)</f>
        <v>#REF!</v>
      </c>
      <c r="TMR114" s="632" t="e">
        <f>(IF(TMR47-#REF!&lt;0,0,TMR47-#REF!)+#REF!)*1.21+IF($D$5="Koncesija",-TMR63*0.21,0)</f>
        <v>#REF!</v>
      </c>
      <c r="TMS114" s="632" t="e">
        <f>(IF(TMS47-#REF!&lt;0,0,TMS47-#REF!)+#REF!)*1.21+IF($D$5="Koncesija",-TMS63*0.21,0)</f>
        <v>#REF!</v>
      </c>
      <c r="TMT114" s="632" t="e">
        <f>(IF(TMT47-#REF!&lt;0,0,TMT47-#REF!)+#REF!)*1.21+IF($D$5="Koncesija",-TMT63*0.21,0)</f>
        <v>#REF!</v>
      </c>
      <c r="TMU114" s="632" t="e">
        <f>(IF(TMU47-#REF!&lt;0,0,TMU47-#REF!)+#REF!)*1.21+IF($D$5="Koncesija",-TMU63*0.21,0)</f>
        <v>#REF!</v>
      </c>
      <c r="TMV114" s="632" t="e">
        <f>(IF(TMV47-#REF!&lt;0,0,TMV47-#REF!)+#REF!)*1.21+IF($D$5="Koncesija",-TMV63*0.21,0)</f>
        <v>#REF!</v>
      </c>
      <c r="TMW114" s="632" t="e">
        <f>(IF(TMW47-#REF!&lt;0,0,TMW47-#REF!)+#REF!)*1.21+IF($D$5="Koncesija",-TMW63*0.21,0)</f>
        <v>#REF!</v>
      </c>
      <c r="TMX114" s="632" t="e">
        <f>(IF(TMX47-#REF!&lt;0,0,TMX47-#REF!)+#REF!)*1.21+IF($D$5="Koncesija",-TMX63*0.21,0)</f>
        <v>#REF!</v>
      </c>
      <c r="TMY114" s="632" t="e">
        <f>(IF(TMY47-#REF!&lt;0,0,TMY47-#REF!)+#REF!)*1.21+IF($D$5="Koncesija",-TMY63*0.21,0)</f>
        <v>#REF!</v>
      </c>
      <c r="TMZ114" s="632" t="e">
        <f>(IF(TMZ47-#REF!&lt;0,0,TMZ47-#REF!)+#REF!)*1.21+IF($D$5="Koncesija",-TMZ63*0.21,0)</f>
        <v>#REF!</v>
      </c>
      <c r="TNA114" s="632" t="e">
        <f>(IF(TNA47-#REF!&lt;0,0,TNA47-#REF!)+#REF!)*1.21+IF($D$5="Koncesija",-TNA63*0.21,0)</f>
        <v>#REF!</v>
      </c>
      <c r="TNB114" s="632" t="e">
        <f>(IF(TNB47-#REF!&lt;0,0,TNB47-#REF!)+#REF!)*1.21+IF($D$5="Koncesija",-TNB63*0.21,0)</f>
        <v>#REF!</v>
      </c>
      <c r="TNC114" s="632" t="e">
        <f>(IF(TNC47-#REF!&lt;0,0,TNC47-#REF!)+#REF!)*1.21+IF($D$5="Koncesija",-TNC63*0.21,0)</f>
        <v>#REF!</v>
      </c>
      <c r="TND114" s="632" t="e">
        <f>(IF(TND47-#REF!&lt;0,0,TND47-#REF!)+#REF!)*1.21+IF($D$5="Koncesija",-TND63*0.21,0)</f>
        <v>#REF!</v>
      </c>
      <c r="TNE114" s="632" t="e">
        <f>(IF(TNE47-#REF!&lt;0,0,TNE47-#REF!)+#REF!)*1.21+IF($D$5="Koncesija",-TNE63*0.21,0)</f>
        <v>#REF!</v>
      </c>
      <c r="TNF114" s="632" t="e">
        <f>(IF(TNF47-#REF!&lt;0,0,TNF47-#REF!)+#REF!)*1.21+IF($D$5="Koncesija",-TNF63*0.21,0)</f>
        <v>#REF!</v>
      </c>
      <c r="TNG114" s="632" t="e">
        <f>(IF(TNG47-#REF!&lt;0,0,TNG47-#REF!)+#REF!)*1.21+IF($D$5="Koncesija",-TNG63*0.21,0)</f>
        <v>#REF!</v>
      </c>
      <c r="TNH114" s="632" t="e">
        <f>(IF(TNH47-#REF!&lt;0,0,TNH47-#REF!)+#REF!)*1.21+IF($D$5="Koncesija",-TNH63*0.21,0)</f>
        <v>#REF!</v>
      </c>
      <c r="TNI114" s="632" t="e">
        <f>(IF(TNI47-#REF!&lt;0,0,TNI47-#REF!)+#REF!)*1.21+IF($D$5="Koncesija",-TNI63*0.21,0)</f>
        <v>#REF!</v>
      </c>
      <c r="TNJ114" s="632" t="e">
        <f>(IF(TNJ47-#REF!&lt;0,0,TNJ47-#REF!)+#REF!)*1.21+IF($D$5="Koncesija",-TNJ63*0.21,0)</f>
        <v>#REF!</v>
      </c>
      <c r="TNK114" s="632" t="e">
        <f>(IF(TNK47-#REF!&lt;0,0,TNK47-#REF!)+#REF!)*1.21+IF($D$5="Koncesija",-TNK63*0.21,0)</f>
        <v>#REF!</v>
      </c>
      <c r="TNL114" s="632" t="e">
        <f>(IF(TNL47-#REF!&lt;0,0,TNL47-#REF!)+#REF!)*1.21+IF($D$5="Koncesija",-TNL63*0.21,0)</f>
        <v>#REF!</v>
      </c>
      <c r="TNM114" s="632" t="e">
        <f>(IF(TNM47-#REF!&lt;0,0,TNM47-#REF!)+#REF!)*1.21+IF($D$5="Koncesija",-TNM63*0.21,0)</f>
        <v>#REF!</v>
      </c>
      <c r="TNN114" s="632" t="e">
        <f>(IF(TNN47-#REF!&lt;0,0,TNN47-#REF!)+#REF!)*1.21+IF($D$5="Koncesija",-TNN63*0.21,0)</f>
        <v>#REF!</v>
      </c>
      <c r="TNO114" s="632" t="e">
        <f>(IF(TNO47-#REF!&lt;0,0,TNO47-#REF!)+#REF!)*1.21+IF($D$5="Koncesija",-TNO63*0.21,0)</f>
        <v>#REF!</v>
      </c>
      <c r="TNP114" s="632" t="e">
        <f>(IF(TNP47-#REF!&lt;0,0,TNP47-#REF!)+#REF!)*1.21+IF($D$5="Koncesija",-TNP63*0.21,0)</f>
        <v>#REF!</v>
      </c>
      <c r="TNQ114" s="632" t="e">
        <f>(IF(TNQ47-#REF!&lt;0,0,TNQ47-#REF!)+#REF!)*1.21+IF($D$5="Koncesija",-TNQ63*0.21,0)</f>
        <v>#REF!</v>
      </c>
      <c r="TNR114" s="632" t="e">
        <f>(IF(TNR47-#REF!&lt;0,0,TNR47-#REF!)+#REF!)*1.21+IF($D$5="Koncesija",-TNR63*0.21,0)</f>
        <v>#REF!</v>
      </c>
      <c r="TNS114" s="632" t="e">
        <f>(IF(TNS47-#REF!&lt;0,0,TNS47-#REF!)+#REF!)*1.21+IF($D$5="Koncesija",-TNS63*0.21,0)</f>
        <v>#REF!</v>
      </c>
      <c r="TNT114" s="632" t="e">
        <f>(IF(TNT47-#REF!&lt;0,0,TNT47-#REF!)+#REF!)*1.21+IF($D$5="Koncesija",-TNT63*0.21,0)</f>
        <v>#REF!</v>
      </c>
      <c r="TNU114" s="632" t="e">
        <f>(IF(TNU47-#REF!&lt;0,0,TNU47-#REF!)+#REF!)*1.21+IF($D$5="Koncesija",-TNU63*0.21,0)</f>
        <v>#REF!</v>
      </c>
      <c r="TNV114" s="632" t="e">
        <f>(IF(TNV47-#REF!&lt;0,0,TNV47-#REF!)+#REF!)*1.21+IF($D$5="Koncesija",-TNV63*0.21,0)</f>
        <v>#REF!</v>
      </c>
      <c r="TNW114" s="632" t="e">
        <f>(IF(TNW47-#REF!&lt;0,0,TNW47-#REF!)+#REF!)*1.21+IF($D$5="Koncesija",-TNW63*0.21,0)</f>
        <v>#REF!</v>
      </c>
      <c r="TNX114" s="632" t="e">
        <f>(IF(TNX47-#REF!&lt;0,0,TNX47-#REF!)+#REF!)*1.21+IF($D$5="Koncesija",-TNX63*0.21,0)</f>
        <v>#REF!</v>
      </c>
      <c r="TNY114" s="632" t="e">
        <f>(IF(TNY47-#REF!&lt;0,0,TNY47-#REF!)+#REF!)*1.21+IF($D$5="Koncesija",-TNY63*0.21,0)</f>
        <v>#REF!</v>
      </c>
      <c r="TNZ114" s="632" t="e">
        <f>(IF(TNZ47-#REF!&lt;0,0,TNZ47-#REF!)+#REF!)*1.21+IF($D$5="Koncesija",-TNZ63*0.21,0)</f>
        <v>#REF!</v>
      </c>
      <c r="TOA114" s="632" t="e">
        <f>(IF(TOA47-#REF!&lt;0,0,TOA47-#REF!)+#REF!)*1.21+IF($D$5="Koncesija",-TOA63*0.21,0)</f>
        <v>#REF!</v>
      </c>
      <c r="TOB114" s="632" t="e">
        <f>(IF(TOB47-#REF!&lt;0,0,TOB47-#REF!)+#REF!)*1.21+IF($D$5="Koncesija",-TOB63*0.21,0)</f>
        <v>#REF!</v>
      </c>
      <c r="TOC114" s="632" t="e">
        <f>(IF(TOC47-#REF!&lt;0,0,TOC47-#REF!)+#REF!)*1.21+IF($D$5="Koncesija",-TOC63*0.21,0)</f>
        <v>#REF!</v>
      </c>
      <c r="TOD114" s="632" t="e">
        <f>(IF(TOD47-#REF!&lt;0,0,TOD47-#REF!)+#REF!)*1.21+IF($D$5="Koncesija",-TOD63*0.21,0)</f>
        <v>#REF!</v>
      </c>
      <c r="TOE114" s="632" t="e">
        <f>(IF(TOE47-#REF!&lt;0,0,TOE47-#REF!)+#REF!)*1.21+IF($D$5="Koncesija",-TOE63*0.21,0)</f>
        <v>#REF!</v>
      </c>
      <c r="TOF114" s="632" t="e">
        <f>(IF(TOF47-#REF!&lt;0,0,TOF47-#REF!)+#REF!)*1.21+IF($D$5="Koncesija",-TOF63*0.21,0)</f>
        <v>#REF!</v>
      </c>
      <c r="TOG114" s="632" t="e">
        <f>(IF(TOG47-#REF!&lt;0,0,TOG47-#REF!)+#REF!)*1.21+IF($D$5="Koncesija",-TOG63*0.21,0)</f>
        <v>#REF!</v>
      </c>
      <c r="TOH114" s="632" t="e">
        <f>(IF(TOH47-#REF!&lt;0,0,TOH47-#REF!)+#REF!)*1.21+IF($D$5="Koncesija",-TOH63*0.21,0)</f>
        <v>#REF!</v>
      </c>
      <c r="TOI114" s="632" t="e">
        <f>(IF(TOI47-#REF!&lt;0,0,TOI47-#REF!)+#REF!)*1.21+IF($D$5="Koncesija",-TOI63*0.21,0)</f>
        <v>#REF!</v>
      </c>
      <c r="TOJ114" s="632" t="e">
        <f>(IF(TOJ47-#REF!&lt;0,0,TOJ47-#REF!)+#REF!)*1.21+IF($D$5="Koncesija",-TOJ63*0.21,0)</f>
        <v>#REF!</v>
      </c>
      <c r="TOK114" s="632" t="e">
        <f>(IF(TOK47-#REF!&lt;0,0,TOK47-#REF!)+#REF!)*1.21+IF($D$5="Koncesija",-TOK63*0.21,0)</f>
        <v>#REF!</v>
      </c>
      <c r="TOL114" s="632" t="e">
        <f>(IF(TOL47-#REF!&lt;0,0,TOL47-#REF!)+#REF!)*1.21+IF($D$5="Koncesija",-TOL63*0.21,0)</f>
        <v>#REF!</v>
      </c>
      <c r="TOM114" s="632" t="e">
        <f>(IF(TOM47-#REF!&lt;0,0,TOM47-#REF!)+#REF!)*1.21+IF($D$5="Koncesija",-TOM63*0.21,0)</f>
        <v>#REF!</v>
      </c>
      <c r="TON114" s="632" t="e">
        <f>(IF(TON47-#REF!&lt;0,0,TON47-#REF!)+#REF!)*1.21+IF($D$5="Koncesija",-TON63*0.21,0)</f>
        <v>#REF!</v>
      </c>
      <c r="TOO114" s="632" t="e">
        <f>(IF(TOO47-#REF!&lt;0,0,TOO47-#REF!)+#REF!)*1.21+IF($D$5="Koncesija",-TOO63*0.21,0)</f>
        <v>#REF!</v>
      </c>
      <c r="TOP114" s="632" t="e">
        <f>(IF(TOP47-#REF!&lt;0,0,TOP47-#REF!)+#REF!)*1.21+IF($D$5="Koncesija",-TOP63*0.21,0)</f>
        <v>#REF!</v>
      </c>
      <c r="TOQ114" s="632" t="e">
        <f>(IF(TOQ47-#REF!&lt;0,0,TOQ47-#REF!)+#REF!)*1.21+IF($D$5="Koncesija",-TOQ63*0.21,0)</f>
        <v>#REF!</v>
      </c>
      <c r="TOR114" s="632" t="e">
        <f>(IF(TOR47-#REF!&lt;0,0,TOR47-#REF!)+#REF!)*1.21+IF($D$5="Koncesija",-TOR63*0.21,0)</f>
        <v>#REF!</v>
      </c>
      <c r="TOS114" s="632" t="e">
        <f>(IF(TOS47-#REF!&lt;0,0,TOS47-#REF!)+#REF!)*1.21+IF($D$5="Koncesija",-TOS63*0.21,0)</f>
        <v>#REF!</v>
      </c>
      <c r="TOT114" s="632" t="e">
        <f>(IF(TOT47-#REF!&lt;0,0,TOT47-#REF!)+#REF!)*1.21+IF($D$5="Koncesija",-TOT63*0.21,0)</f>
        <v>#REF!</v>
      </c>
      <c r="TOU114" s="632" t="e">
        <f>(IF(TOU47-#REF!&lt;0,0,TOU47-#REF!)+#REF!)*1.21+IF($D$5="Koncesija",-TOU63*0.21,0)</f>
        <v>#REF!</v>
      </c>
      <c r="TOV114" s="632" t="e">
        <f>(IF(TOV47-#REF!&lt;0,0,TOV47-#REF!)+#REF!)*1.21+IF($D$5="Koncesija",-TOV63*0.21,0)</f>
        <v>#REF!</v>
      </c>
      <c r="TOW114" s="632" t="e">
        <f>(IF(TOW47-#REF!&lt;0,0,TOW47-#REF!)+#REF!)*1.21+IF($D$5="Koncesija",-TOW63*0.21,0)</f>
        <v>#REF!</v>
      </c>
      <c r="TOX114" s="632" t="e">
        <f>(IF(TOX47-#REF!&lt;0,0,TOX47-#REF!)+#REF!)*1.21+IF($D$5="Koncesija",-TOX63*0.21,0)</f>
        <v>#REF!</v>
      </c>
      <c r="TOY114" s="632" t="e">
        <f>(IF(TOY47-#REF!&lt;0,0,TOY47-#REF!)+#REF!)*1.21+IF($D$5="Koncesija",-TOY63*0.21,0)</f>
        <v>#REF!</v>
      </c>
      <c r="TOZ114" s="632" t="e">
        <f>(IF(TOZ47-#REF!&lt;0,0,TOZ47-#REF!)+#REF!)*1.21+IF($D$5="Koncesija",-TOZ63*0.21,0)</f>
        <v>#REF!</v>
      </c>
      <c r="TPA114" s="632" t="e">
        <f>(IF(TPA47-#REF!&lt;0,0,TPA47-#REF!)+#REF!)*1.21+IF($D$5="Koncesija",-TPA63*0.21,0)</f>
        <v>#REF!</v>
      </c>
      <c r="TPB114" s="632" t="e">
        <f>(IF(TPB47-#REF!&lt;0,0,TPB47-#REF!)+#REF!)*1.21+IF($D$5="Koncesija",-TPB63*0.21,0)</f>
        <v>#REF!</v>
      </c>
      <c r="TPC114" s="632" t="e">
        <f>(IF(TPC47-#REF!&lt;0,0,TPC47-#REF!)+#REF!)*1.21+IF($D$5="Koncesija",-TPC63*0.21,0)</f>
        <v>#REF!</v>
      </c>
      <c r="TPD114" s="632" t="e">
        <f>(IF(TPD47-#REF!&lt;0,0,TPD47-#REF!)+#REF!)*1.21+IF($D$5="Koncesija",-TPD63*0.21,0)</f>
        <v>#REF!</v>
      </c>
      <c r="TPE114" s="632" t="e">
        <f>(IF(TPE47-#REF!&lt;0,0,TPE47-#REF!)+#REF!)*1.21+IF($D$5="Koncesija",-TPE63*0.21,0)</f>
        <v>#REF!</v>
      </c>
      <c r="TPF114" s="632" t="e">
        <f>(IF(TPF47-#REF!&lt;0,0,TPF47-#REF!)+#REF!)*1.21+IF($D$5="Koncesija",-TPF63*0.21,0)</f>
        <v>#REF!</v>
      </c>
      <c r="TPG114" s="632" t="e">
        <f>(IF(TPG47-#REF!&lt;0,0,TPG47-#REF!)+#REF!)*1.21+IF($D$5="Koncesija",-TPG63*0.21,0)</f>
        <v>#REF!</v>
      </c>
      <c r="TPH114" s="632" t="e">
        <f>(IF(TPH47-#REF!&lt;0,0,TPH47-#REF!)+#REF!)*1.21+IF($D$5="Koncesija",-TPH63*0.21,0)</f>
        <v>#REF!</v>
      </c>
      <c r="TPI114" s="632" t="e">
        <f>(IF(TPI47-#REF!&lt;0,0,TPI47-#REF!)+#REF!)*1.21+IF($D$5="Koncesija",-TPI63*0.21,0)</f>
        <v>#REF!</v>
      </c>
      <c r="TPJ114" s="632" t="e">
        <f>(IF(TPJ47-#REF!&lt;0,0,TPJ47-#REF!)+#REF!)*1.21+IF($D$5="Koncesija",-TPJ63*0.21,0)</f>
        <v>#REF!</v>
      </c>
      <c r="TPK114" s="632" t="e">
        <f>(IF(TPK47-#REF!&lt;0,0,TPK47-#REF!)+#REF!)*1.21+IF($D$5="Koncesija",-TPK63*0.21,0)</f>
        <v>#REF!</v>
      </c>
      <c r="TPL114" s="632" t="e">
        <f>(IF(TPL47-#REF!&lt;0,0,TPL47-#REF!)+#REF!)*1.21+IF($D$5="Koncesija",-TPL63*0.21,0)</f>
        <v>#REF!</v>
      </c>
      <c r="TPM114" s="632" t="e">
        <f>(IF(TPM47-#REF!&lt;0,0,TPM47-#REF!)+#REF!)*1.21+IF($D$5="Koncesija",-TPM63*0.21,0)</f>
        <v>#REF!</v>
      </c>
      <c r="TPN114" s="632" t="e">
        <f>(IF(TPN47-#REF!&lt;0,0,TPN47-#REF!)+#REF!)*1.21+IF($D$5="Koncesija",-TPN63*0.21,0)</f>
        <v>#REF!</v>
      </c>
      <c r="TPO114" s="632" t="e">
        <f>(IF(TPO47-#REF!&lt;0,0,TPO47-#REF!)+#REF!)*1.21+IF($D$5="Koncesija",-TPO63*0.21,0)</f>
        <v>#REF!</v>
      </c>
      <c r="TPP114" s="632" t="e">
        <f>(IF(TPP47-#REF!&lt;0,0,TPP47-#REF!)+#REF!)*1.21+IF($D$5="Koncesija",-TPP63*0.21,0)</f>
        <v>#REF!</v>
      </c>
      <c r="TPQ114" s="632" t="e">
        <f>(IF(TPQ47-#REF!&lt;0,0,TPQ47-#REF!)+#REF!)*1.21+IF($D$5="Koncesija",-TPQ63*0.21,0)</f>
        <v>#REF!</v>
      </c>
      <c r="TPR114" s="632" t="e">
        <f>(IF(TPR47-#REF!&lt;0,0,TPR47-#REF!)+#REF!)*1.21+IF($D$5="Koncesija",-TPR63*0.21,0)</f>
        <v>#REF!</v>
      </c>
      <c r="TPS114" s="632" t="e">
        <f>(IF(TPS47-#REF!&lt;0,0,TPS47-#REF!)+#REF!)*1.21+IF($D$5="Koncesija",-TPS63*0.21,0)</f>
        <v>#REF!</v>
      </c>
      <c r="TPT114" s="632" t="e">
        <f>(IF(TPT47-#REF!&lt;0,0,TPT47-#REF!)+#REF!)*1.21+IF($D$5="Koncesija",-TPT63*0.21,0)</f>
        <v>#REF!</v>
      </c>
      <c r="TPU114" s="632" t="e">
        <f>(IF(TPU47-#REF!&lt;0,0,TPU47-#REF!)+#REF!)*1.21+IF($D$5="Koncesija",-TPU63*0.21,0)</f>
        <v>#REF!</v>
      </c>
      <c r="TPV114" s="632" t="e">
        <f>(IF(TPV47-#REF!&lt;0,0,TPV47-#REF!)+#REF!)*1.21+IF($D$5="Koncesija",-TPV63*0.21,0)</f>
        <v>#REF!</v>
      </c>
      <c r="TPW114" s="632" t="e">
        <f>(IF(TPW47-#REF!&lt;0,0,TPW47-#REF!)+#REF!)*1.21+IF($D$5="Koncesija",-TPW63*0.21,0)</f>
        <v>#REF!</v>
      </c>
      <c r="TPX114" s="632" t="e">
        <f>(IF(TPX47-#REF!&lt;0,0,TPX47-#REF!)+#REF!)*1.21+IF($D$5="Koncesija",-TPX63*0.21,0)</f>
        <v>#REF!</v>
      </c>
      <c r="TPY114" s="632" t="e">
        <f>(IF(TPY47-#REF!&lt;0,0,TPY47-#REF!)+#REF!)*1.21+IF($D$5="Koncesija",-TPY63*0.21,0)</f>
        <v>#REF!</v>
      </c>
      <c r="TPZ114" s="632" t="e">
        <f>(IF(TPZ47-#REF!&lt;0,0,TPZ47-#REF!)+#REF!)*1.21+IF($D$5="Koncesija",-TPZ63*0.21,0)</f>
        <v>#REF!</v>
      </c>
      <c r="TQA114" s="632" t="e">
        <f>(IF(TQA47-#REF!&lt;0,0,TQA47-#REF!)+#REF!)*1.21+IF($D$5="Koncesija",-TQA63*0.21,0)</f>
        <v>#REF!</v>
      </c>
      <c r="TQB114" s="632" t="e">
        <f>(IF(TQB47-#REF!&lt;0,0,TQB47-#REF!)+#REF!)*1.21+IF($D$5="Koncesija",-TQB63*0.21,0)</f>
        <v>#REF!</v>
      </c>
      <c r="TQC114" s="632" t="e">
        <f>(IF(TQC47-#REF!&lt;0,0,TQC47-#REF!)+#REF!)*1.21+IF($D$5="Koncesija",-TQC63*0.21,0)</f>
        <v>#REF!</v>
      </c>
      <c r="TQD114" s="632" t="e">
        <f>(IF(TQD47-#REF!&lt;0,0,TQD47-#REF!)+#REF!)*1.21+IF($D$5="Koncesija",-TQD63*0.21,0)</f>
        <v>#REF!</v>
      </c>
      <c r="TQE114" s="632" t="e">
        <f>(IF(TQE47-#REF!&lt;0,0,TQE47-#REF!)+#REF!)*1.21+IF($D$5="Koncesija",-TQE63*0.21,0)</f>
        <v>#REF!</v>
      </c>
      <c r="TQF114" s="632" t="e">
        <f>(IF(TQF47-#REF!&lt;0,0,TQF47-#REF!)+#REF!)*1.21+IF($D$5="Koncesija",-TQF63*0.21,0)</f>
        <v>#REF!</v>
      </c>
      <c r="TQG114" s="632" t="e">
        <f>(IF(TQG47-#REF!&lt;0,0,TQG47-#REF!)+#REF!)*1.21+IF($D$5="Koncesija",-TQG63*0.21,0)</f>
        <v>#REF!</v>
      </c>
      <c r="TQH114" s="632" t="e">
        <f>(IF(TQH47-#REF!&lt;0,0,TQH47-#REF!)+#REF!)*1.21+IF($D$5="Koncesija",-TQH63*0.21,0)</f>
        <v>#REF!</v>
      </c>
      <c r="TQI114" s="632" t="e">
        <f>(IF(TQI47-#REF!&lt;0,0,TQI47-#REF!)+#REF!)*1.21+IF($D$5="Koncesija",-TQI63*0.21,0)</f>
        <v>#REF!</v>
      </c>
      <c r="TQJ114" s="632" t="e">
        <f>(IF(TQJ47-#REF!&lt;0,0,TQJ47-#REF!)+#REF!)*1.21+IF($D$5="Koncesija",-TQJ63*0.21,0)</f>
        <v>#REF!</v>
      </c>
      <c r="TQK114" s="632" t="e">
        <f>(IF(TQK47-#REF!&lt;0,0,TQK47-#REF!)+#REF!)*1.21+IF($D$5="Koncesija",-TQK63*0.21,0)</f>
        <v>#REF!</v>
      </c>
      <c r="TQL114" s="632" t="e">
        <f>(IF(TQL47-#REF!&lt;0,0,TQL47-#REF!)+#REF!)*1.21+IF($D$5="Koncesija",-TQL63*0.21,0)</f>
        <v>#REF!</v>
      </c>
      <c r="TQM114" s="632" t="e">
        <f>(IF(TQM47-#REF!&lt;0,0,TQM47-#REF!)+#REF!)*1.21+IF($D$5="Koncesija",-TQM63*0.21,0)</f>
        <v>#REF!</v>
      </c>
      <c r="TQN114" s="632" t="e">
        <f>(IF(TQN47-#REF!&lt;0,0,TQN47-#REF!)+#REF!)*1.21+IF($D$5="Koncesija",-TQN63*0.21,0)</f>
        <v>#REF!</v>
      </c>
      <c r="TQO114" s="632" t="e">
        <f>(IF(TQO47-#REF!&lt;0,0,TQO47-#REF!)+#REF!)*1.21+IF($D$5="Koncesija",-TQO63*0.21,0)</f>
        <v>#REF!</v>
      </c>
      <c r="TQP114" s="632" t="e">
        <f>(IF(TQP47-#REF!&lt;0,0,TQP47-#REF!)+#REF!)*1.21+IF($D$5="Koncesija",-TQP63*0.21,0)</f>
        <v>#REF!</v>
      </c>
      <c r="TQQ114" s="632" t="e">
        <f>(IF(TQQ47-#REF!&lt;0,0,TQQ47-#REF!)+#REF!)*1.21+IF($D$5="Koncesija",-TQQ63*0.21,0)</f>
        <v>#REF!</v>
      </c>
      <c r="TQR114" s="632" t="e">
        <f>(IF(TQR47-#REF!&lt;0,0,TQR47-#REF!)+#REF!)*1.21+IF($D$5="Koncesija",-TQR63*0.21,0)</f>
        <v>#REF!</v>
      </c>
      <c r="TQS114" s="632" t="e">
        <f>(IF(TQS47-#REF!&lt;0,0,TQS47-#REF!)+#REF!)*1.21+IF($D$5="Koncesija",-TQS63*0.21,0)</f>
        <v>#REF!</v>
      </c>
      <c r="TQT114" s="632" t="e">
        <f>(IF(TQT47-#REF!&lt;0,0,TQT47-#REF!)+#REF!)*1.21+IF($D$5="Koncesija",-TQT63*0.21,0)</f>
        <v>#REF!</v>
      </c>
      <c r="TQU114" s="632" t="e">
        <f>(IF(TQU47-#REF!&lt;0,0,TQU47-#REF!)+#REF!)*1.21+IF($D$5="Koncesija",-TQU63*0.21,0)</f>
        <v>#REF!</v>
      </c>
      <c r="TQV114" s="632" t="e">
        <f>(IF(TQV47-#REF!&lt;0,0,TQV47-#REF!)+#REF!)*1.21+IF($D$5="Koncesija",-TQV63*0.21,0)</f>
        <v>#REF!</v>
      </c>
      <c r="TQW114" s="632" t="e">
        <f>(IF(TQW47-#REF!&lt;0,0,TQW47-#REF!)+#REF!)*1.21+IF($D$5="Koncesija",-TQW63*0.21,0)</f>
        <v>#REF!</v>
      </c>
      <c r="TQX114" s="632" t="e">
        <f>(IF(TQX47-#REF!&lt;0,0,TQX47-#REF!)+#REF!)*1.21+IF($D$5="Koncesija",-TQX63*0.21,0)</f>
        <v>#REF!</v>
      </c>
      <c r="TQY114" s="632" t="e">
        <f>(IF(TQY47-#REF!&lt;0,0,TQY47-#REF!)+#REF!)*1.21+IF($D$5="Koncesija",-TQY63*0.21,0)</f>
        <v>#REF!</v>
      </c>
      <c r="TQZ114" s="632" t="e">
        <f>(IF(TQZ47-#REF!&lt;0,0,TQZ47-#REF!)+#REF!)*1.21+IF($D$5="Koncesija",-TQZ63*0.21,0)</f>
        <v>#REF!</v>
      </c>
      <c r="TRA114" s="632" t="e">
        <f>(IF(TRA47-#REF!&lt;0,0,TRA47-#REF!)+#REF!)*1.21+IF($D$5="Koncesija",-TRA63*0.21,0)</f>
        <v>#REF!</v>
      </c>
      <c r="TRB114" s="632" t="e">
        <f>(IF(TRB47-#REF!&lt;0,0,TRB47-#REF!)+#REF!)*1.21+IF($D$5="Koncesija",-TRB63*0.21,0)</f>
        <v>#REF!</v>
      </c>
      <c r="TRC114" s="632" t="e">
        <f>(IF(TRC47-#REF!&lt;0,0,TRC47-#REF!)+#REF!)*1.21+IF($D$5="Koncesija",-TRC63*0.21,0)</f>
        <v>#REF!</v>
      </c>
      <c r="TRD114" s="632" t="e">
        <f>(IF(TRD47-#REF!&lt;0,0,TRD47-#REF!)+#REF!)*1.21+IF($D$5="Koncesija",-TRD63*0.21,0)</f>
        <v>#REF!</v>
      </c>
      <c r="TRE114" s="632" t="e">
        <f>(IF(TRE47-#REF!&lt;0,0,TRE47-#REF!)+#REF!)*1.21+IF($D$5="Koncesija",-TRE63*0.21,0)</f>
        <v>#REF!</v>
      </c>
      <c r="TRF114" s="632" t="e">
        <f>(IF(TRF47-#REF!&lt;0,0,TRF47-#REF!)+#REF!)*1.21+IF($D$5="Koncesija",-TRF63*0.21,0)</f>
        <v>#REF!</v>
      </c>
      <c r="TRG114" s="632" t="e">
        <f>(IF(TRG47-#REF!&lt;0,0,TRG47-#REF!)+#REF!)*1.21+IF($D$5="Koncesija",-TRG63*0.21,0)</f>
        <v>#REF!</v>
      </c>
      <c r="TRH114" s="632" t="e">
        <f>(IF(TRH47-#REF!&lt;0,0,TRH47-#REF!)+#REF!)*1.21+IF($D$5="Koncesija",-TRH63*0.21,0)</f>
        <v>#REF!</v>
      </c>
      <c r="TRI114" s="632" t="e">
        <f>(IF(TRI47-#REF!&lt;0,0,TRI47-#REF!)+#REF!)*1.21+IF($D$5="Koncesija",-TRI63*0.21,0)</f>
        <v>#REF!</v>
      </c>
      <c r="TRJ114" s="632" t="e">
        <f>(IF(TRJ47-#REF!&lt;0,0,TRJ47-#REF!)+#REF!)*1.21+IF($D$5="Koncesija",-TRJ63*0.21,0)</f>
        <v>#REF!</v>
      </c>
      <c r="TRK114" s="632" t="e">
        <f>(IF(TRK47-#REF!&lt;0,0,TRK47-#REF!)+#REF!)*1.21+IF($D$5="Koncesija",-TRK63*0.21,0)</f>
        <v>#REF!</v>
      </c>
      <c r="TRL114" s="632" t="e">
        <f>(IF(TRL47-#REF!&lt;0,0,TRL47-#REF!)+#REF!)*1.21+IF($D$5="Koncesija",-TRL63*0.21,0)</f>
        <v>#REF!</v>
      </c>
      <c r="TRM114" s="632" t="e">
        <f>(IF(TRM47-#REF!&lt;0,0,TRM47-#REF!)+#REF!)*1.21+IF($D$5="Koncesija",-TRM63*0.21,0)</f>
        <v>#REF!</v>
      </c>
      <c r="TRN114" s="632" t="e">
        <f>(IF(TRN47-#REF!&lt;0,0,TRN47-#REF!)+#REF!)*1.21+IF($D$5="Koncesija",-TRN63*0.21,0)</f>
        <v>#REF!</v>
      </c>
      <c r="TRO114" s="632" t="e">
        <f>(IF(TRO47-#REF!&lt;0,0,TRO47-#REF!)+#REF!)*1.21+IF($D$5="Koncesija",-TRO63*0.21,0)</f>
        <v>#REF!</v>
      </c>
      <c r="TRP114" s="632" t="e">
        <f>(IF(TRP47-#REF!&lt;0,0,TRP47-#REF!)+#REF!)*1.21+IF($D$5="Koncesija",-TRP63*0.21,0)</f>
        <v>#REF!</v>
      </c>
      <c r="TRQ114" s="632" t="e">
        <f>(IF(TRQ47-#REF!&lt;0,0,TRQ47-#REF!)+#REF!)*1.21+IF($D$5="Koncesija",-TRQ63*0.21,0)</f>
        <v>#REF!</v>
      </c>
      <c r="TRR114" s="632" t="e">
        <f>(IF(TRR47-#REF!&lt;0,0,TRR47-#REF!)+#REF!)*1.21+IF($D$5="Koncesija",-TRR63*0.21,0)</f>
        <v>#REF!</v>
      </c>
      <c r="TRS114" s="632" t="e">
        <f>(IF(TRS47-#REF!&lt;0,0,TRS47-#REF!)+#REF!)*1.21+IF($D$5="Koncesija",-TRS63*0.21,0)</f>
        <v>#REF!</v>
      </c>
      <c r="TRT114" s="632" t="e">
        <f>(IF(TRT47-#REF!&lt;0,0,TRT47-#REF!)+#REF!)*1.21+IF($D$5="Koncesija",-TRT63*0.21,0)</f>
        <v>#REF!</v>
      </c>
      <c r="TRU114" s="632" t="e">
        <f>(IF(TRU47-#REF!&lt;0,0,TRU47-#REF!)+#REF!)*1.21+IF($D$5="Koncesija",-TRU63*0.21,0)</f>
        <v>#REF!</v>
      </c>
      <c r="TRV114" s="632" t="e">
        <f>(IF(TRV47-#REF!&lt;0,0,TRV47-#REF!)+#REF!)*1.21+IF($D$5="Koncesija",-TRV63*0.21,0)</f>
        <v>#REF!</v>
      </c>
      <c r="TRW114" s="632" t="e">
        <f>(IF(TRW47-#REF!&lt;0,0,TRW47-#REF!)+#REF!)*1.21+IF($D$5="Koncesija",-TRW63*0.21,0)</f>
        <v>#REF!</v>
      </c>
      <c r="TRX114" s="632" t="e">
        <f>(IF(TRX47-#REF!&lt;0,0,TRX47-#REF!)+#REF!)*1.21+IF($D$5="Koncesija",-TRX63*0.21,0)</f>
        <v>#REF!</v>
      </c>
      <c r="TRY114" s="632" t="e">
        <f>(IF(TRY47-#REF!&lt;0,0,TRY47-#REF!)+#REF!)*1.21+IF($D$5="Koncesija",-TRY63*0.21,0)</f>
        <v>#REF!</v>
      </c>
      <c r="TRZ114" s="632" t="e">
        <f>(IF(TRZ47-#REF!&lt;0,0,TRZ47-#REF!)+#REF!)*1.21+IF($D$5="Koncesija",-TRZ63*0.21,0)</f>
        <v>#REF!</v>
      </c>
      <c r="TSA114" s="632" t="e">
        <f>(IF(TSA47-#REF!&lt;0,0,TSA47-#REF!)+#REF!)*1.21+IF($D$5="Koncesija",-TSA63*0.21,0)</f>
        <v>#REF!</v>
      </c>
      <c r="TSB114" s="632" t="e">
        <f>(IF(TSB47-#REF!&lt;0,0,TSB47-#REF!)+#REF!)*1.21+IF($D$5="Koncesija",-TSB63*0.21,0)</f>
        <v>#REF!</v>
      </c>
      <c r="TSC114" s="632" t="e">
        <f>(IF(TSC47-#REF!&lt;0,0,TSC47-#REF!)+#REF!)*1.21+IF($D$5="Koncesija",-TSC63*0.21,0)</f>
        <v>#REF!</v>
      </c>
      <c r="TSD114" s="632" t="e">
        <f>(IF(TSD47-#REF!&lt;0,0,TSD47-#REF!)+#REF!)*1.21+IF($D$5="Koncesija",-TSD63*0.21,0)</f>
        <v>#REF!</v>
      </c>
      <c r="TSE114" s="632" t="e">
        <f>(IF(TSE47-#REF!&lt;0,0,TSE47-#REF!)+#REF!)*1.21+IF($D$5="Koncesija",-TSE63*0.21,0)</f>
        <v>#REF!</v>
      </c>
      <c r="TSF114" s="632" t="e">
        <f>(IF(TSF47-#REF!&lt;0,0,TSF47-#REF!)+#REF!)*1.21+IF($D$5="Koncesija",-TSF63*0.21,0)</f>
        <v>#REF!</v>
      </c>
      <c r="TSG114" s="632" t="e">
        <f>(IF(TSG47-#REF!&lt;0,0,TSG47-#REF!)+#REF!)*1.21+IF($D$5="Koncesija",-TSG63*0.21,0)</f>
        <v>#REF!</v>
      </c>
      <c r="TSH114" s="632" t="e">
        <f>(IF(TSH47-#REF!&lt;0,0,TSH47-#REF!)+#REF!)*1.21+IF($D$5="Koncesija",-TSH63*0.21,0)</f>
        <v>#REF!</v>
      </c>
      <c r="TSI114" s="632" t="e">
        <f>(IF(TSI47-#REF!&lt;0,0,TSI47-#REF!)+#REF!)*1.21+IF($D$5="Koncesija",-TSI63*0.21,0)</f>
        <v>#REF!</v>
      </c>
      <c r="TSJ114" s="632" t="e">
        <f>(IF(TSJ47-#REF!&lt;0,0,TSJ47-#REF!)+#REF!)*1.21+IF($D$5="Koncesija",-TSJ63*0.21,0)</f>
        <v>#REF!</v>
      </c>
      <c r="TSK114" s="632" t="e">
        <f>(IF(TSK47-#REF!&lt;0,0,TSK47-#REF!)+#REF!)*1.21+IF($D$5="Koncesija",-TSK63*0.21,0)</f>
        <v>#REF!</v>
      </c>
      <c r="TSL114" s="632" t="e">
        <f>(IF(TSL47-#REF!&lt;0,0,TSL47-#REF!)+#REF!)*1.21+IF($D$5="Koncesija",-TSL63*0.21,0)</f>
        <v>#REF!</v>
      </c>
      <c r="TSM114" s="632" t="e">
        <f>(IF(TSM47-#REF!&lt;0,0,TSM47-#REF!)+#REF!)*1.21+IF($D$5="Koncesija",-TSM63*0.21,0)</f>
        <v>#REF!</v>
      </c>
      <c r="TSN114" s="632" t="e">
        <f>(IF(TSN47-#REF!&lt;0,0,TSN47-#REF!)+#REF!)*1.21+IF($D$5="Koncesija",-TSN63*0.21,0)</f>
        <v>#REF!</v>
      </c>
      <c r="TSO114" s="632" t="e">
        <f>(IF(TSO47-#REF!&lt;0,0,TSO47-#REF!)+#REF!)*1.21+IF($D$5="Koncesija",-TSO63*0.21,0)</f>
        <v>#REF!</v>
      </c>
      <c r="TSP114" s="632" t="e">
        <f>(IF(TSP47-#REF!&lt;0,0,TSP47-#REF!)+#REF!)*1.21+IF($D$5="Koncesija",-TSP63*0.21,0)</f>
        <v>#REF!</v>
      </c>
      <c r="TSQ114" s="632" t="e">
        <f>(IF(TSQ47-#REF!&lt;0,0,TSQ47-#REF!)+#REF!)*1.21+IF($D$5="Koncesija",-TSQ63*0.21,0)</f>
        <v>#REF!</v>
      </c>
      <c r="TSR114" s="632" t="e">
        <f>(IF(TSR47-#REF!&lt;0,0,TSR47-#REF!)+#REF!)*1.21+IF($D$5="Koncesija",-TSR63*0.21,0)</f>
        <v>#REF!</v>
      </c>
      <c r="TSS114" s="632" t="e">
        <f>(IF(TSS47-#REF!&lt;0,0,TSS47-#REF!)+#REF!)*1.21+IF($D$5="Koncesija",-TSS63*0.21,0)</f>
        <v>#REF!</v>
      </c>
      <c r="TST114" s="632" t="e">
        <f>(IF(TST47-#REF!&lt;0,0,TST47-#REF!)+#REF!)*1.21+IF($D$5="Koncesija",-TST63*0.21,0)</f>
        <v>#REF!</v>
      </c>
      <c r="TSU114" s="632" t="e">
        <f>(IF(TSU47-#REF!&lt;0,0,TSU47-#REF!)+#REF!)*1.21+IF($D$5="Koncesija",-TSU63*0.21,0)</f>
        <v>#REF!</v>
      </c>
      <c r="TSV114" s="632" t="e">
        <f>(IF(TSV47-#REF!&lt;0,0,TSV47-#REF!)+#REF!)*1.21+IF($D$5="Koncesija",-TSV63*0.21,0)</f>
        <v>#REF!</v>
      </c>
      <c r="TSW114" s="632" t="e">
        <f>(IF(TSW47-#REF!&lt;0,0,TSW47-#REF!)+#REF!)*1.21+IF($D$5="Koncesija",-TSW63*0.21,0)</f>
        <v>#REF!</v>
      </c>
      <c r="TSX114" s="632" t="e">
        <f>(IF(TSX47-#REF!&lt;0,0,TSX47-#REF!)+#REF!)*1.21+IF($D$5="Koncesija",-TSX63*0.21,0)</f>
        <v>#REF!</v>
      </c>
      <c r="TSY114" s="632" t="e">
        <f>(IF(TSY47-#REF!&lt;0,0,TSY47-#REF!)+#REF!)*1.21+IF($D$5="Koncesija",-TSY63*0.21,0)</f>
        <v>#REF!</v>
      </c>
      <c r="TSZ114" s="632" t="e">
        <f>(IF(TSZ47-#REF!&lt;0,0,TSZ47-#REF!)+#REF!)*1.21+IF($D$5="Koncesija",-TSZ63*0.21,0)</f>
        <v>#REF!</v>
      </c>
      <c r="TTA114" s="632" t="e">
        <f>(IF(TTA47-#REF!&lt;0,0,TTA47-#REF!)+#REF!)*1.21+IF($D$5="Koncesija",-TTA63*0.21,0)</f>
        <v>#REF!</v>
      </c>
      <c r="TTB114" s="632" t="e">
        <f>(IF(TTB47-#REF!&lt;0,0,TTB47-#REF!)+#REF!)*1.21+IF($D$5="Koncesija",-TTB63*0.21,0)</f>
        <v>#REF!</v>
      </c>
      <c r="TTC114" s="632" t="e">
        <f>(IF(TTC47-#REF!&lt;0,0,TTC47-#REF!)+#REF!)*1.21+IF($D$5="Koncesija",-TTC63*0.21,0)</f>
        <v>#REF!</v>
      </c>
      <c r="TTD114" s="632" t="e">
        <f>(IF(TTD47-#REF!&lt;0,0,TTD47-#REF!)+#REF!)*1.21+IF($D$5="Koncesija",-TTD63*0.21,0)</f>
        <v>#REF!</v>
      </c>
      <c r="TTE114" s="632" t="e">
        <f>(IF(TTE47-#REF!&lt;0,0,TTE47-#REF!)+#REF!)*1.21+IF($D$5="Koncesija",-TTE63*0.21,0)</f>
        <v>#REF!</v>
      </c>
      <c r="TTF114" s="632" t="e">
        <f>(IF(TTF47-#REF!&lt;0,0,TTF47-#REF!)+#REF!)*1.21+IF($D$5="Koncesija",-TTF63*0.21,0)</f>
        <v>#REF!</v>
      </c>
      <c r="TTG114" s="632" t="e">
        <f>(IF(TTG47-#REF!&lt;0,0,TTG47-#REF!)+#REF!)*1.21+IF($D$5="Koncesija",-TTG63*0.21,0)</f>
        <v>#REF!</v>
      </c>
      <c r="TTH114" s="632" t="e">
        <f>(IF(TTH47-#REF!&lt;0,0,TTH47-#REF!)+#REF!)*1.21+IF($D$5="Koncesija",-TTH63*0.21,0)</f>
        <v>#REF!</v>
      </c>
      <c r="TTI114" s="632" t="e">
        <f>(IF(TTI47-#REF!&lt;0,0,TTI47-#REF!)+#REF!)*1.21+IF($D$5="Koncesija",-TTI63*0.21,0)</f>
        <v>#REF!</v>
      </c>
      <c r="TTJ114" s="632" t="e">
        <f>(IF(TTJ47-#REF!&lt;0,0,TTJ47-#REF!)+#REF!)*1.21+IF($D$5="Koncesija",-TTJ63*0.21,0)</f>
        <v>#REF!</v>
      </c>
      <c r="TTK114" s="632" t="e">
        <f>(IF(TTK47-#REF!&lt;0,0,TTK47-#REF!)+#REF!)*1.21+IF($D$5="Koncesija",-TTK63*0.21,0)</f>
        <v>#REF!</v>
      </c>
      <c r="TTL114" s="632" t="e">
        <f>(IF(TTL47-#REF!&lt;0,0,TTL47-#REF!)+#REF!)*1.21+IF($D$5="Koncesija",-TTL63*0.21,0)</f>
        <v>#REF!</v>
      </c>
      <c r="TTM114" s="632" t="e">
        <f>(IF(TTM47-#REF!&lt;0,0,TTM47-#REF!)+#REF!)*1.21+IF($D$5="Koncesija",-TTM63*0.21,0)</f>
        <v>#REF!</v>
      </c>
      <c r="TTN114" s="632" t="e">
        <f>(IF(TTN47-#REF!&lt;0,0,TTN47-#REF!)+#REF!)*1.21+IF($D$5="Koncesija",-TTN63*0.21,0)</f>
        <v>#REF!</v>
      </c>
      <c r="TTO114" s="632" t="e">
        <f>(IF(TTO47-#REF!&lt;0,0,TTO47-#REF!)+#REF!)*1.21+IF($D$5="Koncesija",-TTO63*0.21,0)</f>
        <v>#REF!</v>
      </c>
      <c r="TTP114" s="632" t="e">
        <f>(IF(TTP47-#REF!&lt;0,0,TTP47-#REF!)+#REF!)*1.21+IF($D$5="Koncesija",-TTP63*0.21,0)</f>
        <v>#REF!</v>
      </c>
      <c r="TTQ114" s="632" t="e">
        <f>(IF(TTQ47-#REF!&lt;0,0,TTQ47-#REF!)+#REF!)*1.21+IF($D$5="Koncesija",-TTQ63*0.21,0)</f>
        <v>#REF!</v>
      </c>
      <c r="TTR114" s="632" t="e">
        <f>(IF(TTR47-#REF!&lt;0,0,TTR47-#REF!)+#REF!)*1.21+IF($D$5="Koncesija",-TTR63*0.21,0)</f>
        <v>#REF!</v>
      </c>
      <c r="TTS114" s="632" t="e">
        <f>(IF(TTS47-#REF!&lt;0,0,TTS47-#REF!)+#REF!)*1.21+IF($D$5="Koncesija",-TTS63*0.21,0)</f>
        <v>#REF!</v>
      </c>
      <c r="TTT114" s="632" t="e">
        <f>(IF(TTT47-#REF!&lt;0,0,TTT47-#REF!)+#REF!)*1.21+IF($D$5="Koncesija",-TTT63*0.21,0)</f>
        <v>#REF!</v>
      </c>
      <c r="TTU114" s="632" t="e">
        <f>(IF(TTU47-#REF!&lt;0,0,TTU47-#REF!)+#REF!)*1.21+IF($D$5="Koncesija",-TTU63*0.21,0)</f>
        <v>#REF!</v>
      </c>
      <c r="TTV114" s="632" t="e">
        <f>(IF(TTV47-#REF!&lt;0,0,TTV47-#REF!)+#REF!)*1.21+IF($D$5="Koncesija",-TTV63*0.21,0)</f>
        <v>#REF!</v>
      </c>
      <c r="TTW114" s="632" t="e">
        <f>(IF(TTW47-#REF!&lt;0,0,TTW47-#REF!)+#REF!)*1.21+IF($D$5="Koncesija",-TTW63*0.21,0)</f>
        <v>#REF!</v>
      </c>
      <c r="TTX114" s="632" t="e">
        <f>(IF(TTX47-#REF!&lt;0,0,TTX47-#REF!)+#REF!)*1.21+IF($D$5="Koncesija",-TTX63*0.21,0)</f>
        <v>#REF!</v>
      </c>
      <c r="TTY114" s="632" t="e">
        <f>(IF(TTY47-#REF!&lt;0,0,TTY47-#REF!)+#REF!)*1.21+IF($D$5="Koncesija",-TTY63*0.21,0)</f>
        <v>#REF!</v>
      </c>
      <c r="TTZ114" s="632" t="e">
        <f>(IF(TTZ47-#REF!&lt;0,0,TTZ47-#REF!)+#REF!)*1.21+IF($D$5="Koncesija",-TTZ63*0.21,0)</f>
        <v>#REF!</v>
      </c>
      <c r="TUA114" s="632" t="e">
        <f>(IF(TUA47-#REF!&lt;0,0,TUA47-#REF!)+#REF!)*1.21+IF($D$5="Koncesija",-TUA63*0.21,0)</f>
        <v>#REF!</v>
      </c>
      <c r="TUB114" s="632" t="e">
        <f>(IF(TUB47-#REF!&lt;0,0,TUB47-#REF!)+#REF!)*1.21+IF($D$5="Koncesija",-TUB63*0.21,0)</f>
        <v>#REF!</v>
      </c>
      <c r="TUC114" s="632" t="e">
        <f>(IF(TUC47-#REF!&lt;0,0,TUC47-#REF!)+#REF!)*1.21+IF($D$5="Koncesija",-TUC63*0.21,0)</f>
        <v>#REF!</v>
      </c>
      <c r="TUD114" s="632" t="e">
        <f>(IF(TUD47-#REF!&lt;0,0,TUD47-#REF!)+#REF!)*1.21+IF($D$5="Koncesija",-TUD63*0.21,0)</f>
        <v>#REF!</v>
      </c>
      <c r="TUE114" s="632" t="e">
        <f>(IF(TUE47-#REF!&lt;0,0,TUE47-#REF!)+#REF!)*1.21+IF($D$5="Koncesija",-TUE63*0.21,0)</f>
        <v>#REF!</v>
      </c>
      <c r="TUF114" s="632" t="e">
        <f>(IF(TUF47-#REF!&lt;0,0,TUF47-#REF!)+#REF!)*1.21+IF($D$5="Koncesija",-TUF63*0.21,0)</f>
        <v>#REF!</v>
      </c>
      <c r="TUG114" s="632" t="e">
        <f>(IF(TUG47-#REF!&lt;0,0,TUG47-#REF!)+#REF!)*1.21+IF($D$5="Koncesija",-TUG63*0.21,0)</f>
        <v>#REF!</v>
      </c>
      <c r="TUH114" s="632" t="e">
        <f>(IF(TUH47-#REF!&lt;0,0,TUH47-#REF!)+#REF!)*1.21+IF($D$5="Koncesija",-TUH63*0.21,0)</f>
        <v>#REF!</v>
      </c>
      <c r="TUI114" s="632" t="e">
        <f>(IF(TUI47-#REF!&lt;0,0,TUI47-#REF!)+#REF!)*1.21+IF($D$5="Koncesija",-TUI63*0.21,0)</f>
        <v>#REF!</v>
      </c>
      <c r="TUJ114" s="632" t="e">
        <f>(IF(TUJ47-#REF!&lt;0,0,TUJ47-#REF!)+#REF!)*1.21+IF($D$5="Koncesija",-TUJ63*0.21,0)</f>
        <v>#REF!</v>
      </c>
      <c r="TUK114" s="632" t="e">
        <f>(IF(TUK47-#REF!&lt;0,0,TUK47-#REF!)+#REF!)*1.21+IF($D$5="Koncesija",-TUK63*0.21,0)</f>
        <v>#REF!</v>
      </c>
      <c r="TUL114" s="632" t="e">
        <f>(IF(TUL47-#REF!&lt;0,0,TUL47-#REF!)+#REF!)*1.21+IF($D$5="Koncesija",-TUL63*0.21,0)</f>
        <v>#REF!</v>
      </c>
      <c r="TUM114" s="632" t="e">
        <f>(IF(TUM47-#REF!&lt;0,0,TUM47-#REF!)+#REF!)*1.21+IF($D$5="Koncesija",-TUM63*0.21,0)</f>
        <v>#REF!</v>
      </c>
      <c r="TUN114" s="632" t="e">
        <f>(IF(TUN47-#REF!&lt;0,0,TUN47-#REF!)+#REF!)*1.21+IF($D$5="Koncesija",-TUN63*0.21,0)</f>
        <v>#REF!</v>
      </c>
      <c r="TUO114" s="632" t="e">
        <f>(IF(TUO47-#REF!&lt;0,0,TUO47-#REF!)+#REF!)*1.21+IF($D$5="Koncesija",-TUO63*0.21,0)</f>
        <v>#REF!</v>
      </c>
      <c r="TUP114" s="632" t="e">
        <f>(IF(TUP47-#REF!&lt;0,0,TUP47-#REF!)+#REF!)*1.21+IF($D$5="Koncesija",-TUP63*0.21,0)</f>
        <v>#REF!</v>
      </c>
      <c r="TUQ114" s="632" t="e">
        <f>(IF(TUQ47-#REF!&lt;0,0,TUQ47-#REF!)+#REF!)*1.21+IF($D$5="Koncesija",-TUQ63*0.21,0)</f>
        <v>#REF!</v>
      </c>
      <c r="TUR114" s="632" t="e">
        <f>(IF(TUR47-#REF!&lt;0,0,TUR47-#REF!)+#REF!)*1.21+IF($D$5="Koncesija",-TUR63*0.21,0)</f>
        <v>#REF!</v>
      </c>
      <c r="TUS114" s="632" t="e">
        <f>(IF(TUS47-#REF!&lt;0,0,TUS47-#REF!)+#REF!)*1.21+IF($D$5="Koncesija",-TUS63*0.21,0)</f>
        <v>#REF!</v>
      </c>
      <c r="TUT114" s="632" t="e">
        <f>(IF(TUT47-#REF!&lt;0,0,TUT47-#REF!)+#REF!)*1.21+IF($D$5="Koncesija",-TUT63*0.21,0)</f>
        <v>#REF!</v>
      </c>
      <c r="TUU114" s="632" t="e">
        <f>(IF(TUU47-#REF!&lt;0,0,TUU47-#REF!)+#REF!)*1.21+IF($D$5="Koncesija",-TUU63*0.21,0)</f>
        <v>#REF!</v>
      </c>
      <c r="TUV114" s="632" t="e">
        <f>(IF(TUV47-#REF!&lt;0,0,TUV47-#REF!)+#REF!)*1.21+IF($D$5="Koncesija",-TUV63*0.21,0)</f>
        <v>#REF!</v>
      </c>
      <c r="TUW114" s="632" t="e">
        <f>(IF(TUW47-#REF!&lt;0,0,TUW47-#REF!)+#REF!)*1.21+IF($D$5="Koncesija",-TUW63*0.21,0)</f>
        <v>#REF!</v>
      </c>
      <c r="TUX114" s="632" t="e">
        <f>(IF(TUX47-#REF!&lt;0,0,TUX47-#REF!)+#REF!)*1.21+IF($D$5="Koncesija",-TUX63*0.21,0)</f>
        <v>#REF!</v>
      </c>
      <c r="TUY114" s="632" t="e">
        <f>(IF(TUY47-#REF!&lt;0,0,TUY47-#REF!)+#REF!)*1.21+IF($D$5="Koncesija",-TUY63*0.21,0)</f>
        <v>#REF!</v>
      </c>
      <c r="TUZ114" s="632" t="e">
        <f>(IF(TUZ47-#REF!&lt;0,0,TUZ47-#REF!)+#REF!)*1.21+IF($D$5="Koncesija",-TUZ63*0.21,0)</f>
        <v>#REF!</v>
      </c>
      <c r="TVA114" s="632" t="e">
        <f>(IF(TVA47-#REF!&lt;0,0,TVA47-#REF!)+#REF!)*1.21+IF($D$5="Koncesija",-TVA63*0.21,0)</f>
        <v>#REF!</v>
      </c>
      <c r="TVB114" s="632" t="e">
        <f>(IF(TVB47-#REF!&lt;0,0,TVB47-#REF!)+#REF!)*1.21+IF($D$5="Koncesija",-TVB63*0.21,0)</f>
        <v>#REF!</v>
      </c>
      <c r="TVC114" s="632" t="e">
        <f>(IF(TVC47-#REF!&lt;0,0,TVC47-#REF!)+#REF!)*1.21+IF($D$5="Koncesija",-TVC63*0.21,0)</f>
        <v>#REF!</v>
      </c>
      <c r="TVD114" s="632" t="e">
        <f>(IF(TVD47-#REF!&lt;0,0,TVD47-#REF!)+#REF!)*1.21+IF($D$5="Koncesija",-TVD63*0.21,0)</f>
        <v>#REF!</v>
      </c>
      <c r="TVE114" s="632" t="e">
        <f>(IF(TVE47-#REF!&lt;0,0,TVE47-#REF!)+#REF!)*1.21+IF($D$5="Koncesija",-TVE63*0.21,0)</f>
        <v>#REF!</v>
      </c>
      <c r="TVF114" s="632" t="e">
        <f>(IF(TVF47-#REF!&lt;0,0,TVF47-#REF!)+#REF!)*1.21+IF($D$5="Koncesija",-TVF63*0.21,0)</f>
        <v>#REF!</v>
      </c>
      <c r="TVG114" s="632" t="e">
        <f>(IF(TVG47-#REF!&lt;0,0,TVG47-#REF!)+#REF!)*1.21+IF($D$5="Koncesija",-TVG63*0.21,0)</f>
        <v>#REF!</v>
      </c>
      <c r="TVH114" s="632" t="e">
        <f>(IF(TVH47-#REF!&lt;0,0,TVH47-#REF!)+#REF!)*1.21+IF($D$5="Koncesija",-TVH63*0.21,0)</f>
        <v>#REF!</v>
      </c>
      <c r="TVI114" s="632" t="e">
        <f>(IF(TVI47-#REF!&lt;0,0,TVI47-#REF!)+#REF!)*1.21+IF($D$5="Koncesija",-TVI63*0.21,0)</f>
        <v>#REF!</v>
      </c>
      <c r="TVJ114" s="632" t="e">
        <f>(IF(TVJ47-#REF!&lt;0,0,TVJ47-#REF!)+#REF!)*1.21+IF($D$5="Koncesija",-TVJ63*0.21,0)</f>
        <v>#REF!</v>
      </c>
      <c r="TVK114" s="632" t="e">
        <f>(IF(TVK47-#REF!&lt;0,0,TVK47-#REF!)+#REF!)*1.21+IF($D$5="Koncesija",-TVK63*0.21,0)</f>
        <v>#REF!</v>
      </c>
      <c r="TVL114" s="632" t="e">
        <f>(IF(TVL47-#REF!&lt;0,0,TVL47-#REF!)+#REF!)*1.21+IF($D$5="Koncesija",-TVL63*0.21,0)</f>
        <v>#REF!</v>
      </c>
      <c r="TVM114" s="632" t="e">
        <f>(IF(TVM47-#REF!&lt;0,0,TVM47-#REF!)+#REF!)*1.21+IF($D$5="Koncesija",-TVM63*0.21,0)</f>
        <v>#REF!</v>
      </c>
      <c r="TVN114" s="632" t="e">
        <f>(IF(TVN47-#REF!&lt;0,0,TVN47-#REF!)+#REF!)*1.21+IF($D$5="Koncesija",-TVN63*0.21,0)</f>
        <v>#REF!</v>
      </c>
      <c r="TVO114" s="632" t="e">
        <f>(IF(TVO47-#REF!&lt;0,0,TVO47-#REF!)+#REF!)*1.21+IF($D$5="Koncesija",-TVO63*0.21,0)</f>
        <v>#REF!</v>
      </c>
      <c r="TVP114" s="632" t="e">
        <f>(IF(TVP47-#REF!&lt;0,0,TVP47-#REF!)+#REF!)*1.21+IF($D$5="Koncesija",-TVP63*0.21,0)</f>
        <v>#REF!</v>
      </c>
      <c r="TVQ114" s="632" t="e">
        <f>(IF(TVQ47-#REF!&lt;0,0,TVQ47-#REF!)+#REF!)*1.21+IF($D$5="Koncesija",-TVQ63*0.21,0)</f>
        <v>#REF!</v>
      </c>
      <c r="TVR114" s="632" t="e">
        <f>(IF(TVR47-#REF!&lt;0,0,TVR47-#REF!)+#REF!)*1.21+IF($D$5="Koncesija",-TVR63*0.21,0)</f>
        <v>#REF!</v>
      </c>
      <c r="TVS114" s="632" t="e">
        <f>(IF(TVS47-#REF!&lt;0,0,TVS47-#REF!)+#REF!)*1.21+IF($D$5="Koncesija",-TVS63*0.21,0)</f>
        <v>#REF!</v>
      </c>
      <c r="TVT114" s="632" t="e">
        <f>(IF(TVT47-#REF!&lt;0,0,TVT47-#REF!)+#REF!)*1.21+IF($D$5="Koncesija",-TVT63*0.21,0)</f>
        <v>#REF!</v>
      </c>
      <c r="TVU114" s="632" t="e">
        <f>(IF(TVU47-#REF!&lt;0,0,TVU47-#REF!)+#REF!)*1.21+IF($D$5="Koncesija",-TVU63*0.21,0)</f>
        <v>#REF!</v>
      </c>
      <c r="TVV114" s="632" t="e">
        <f>(IF(TVV47-#REF!&lt;0,0,TVV47-#REF!)+#REF!)*1.21+IF($D$5="Koncesija",-TVV63*0.21,0)</f>
        <v>#REF!</v>
      </c>
      <c r="TVW114" s="632" t="e">
        <f>(IF(TVW47-#REF!&lt;0,0,TVW47-#REF!)+#REF!)*1.21+IF($D$5="Koncesija",-TVW63*0.21,0)</f>
        <v>#REF!</v>
      </c>
      <c r="TVX114" s="632" t="e">
        <f>(IF(TVX47-#REF!&lt;0,0,TVX47-#REF!)+#REF!)*1.21+IF($D$5="Koncesija",-TVX63*0.21,0)</f>
        <v>#REF!</v>
      </c>
      <c r="TVY114" s="632" t="e">
        <f>(IF(TVY47-#REF!&lt;0,0,TVY47-#REF!)+#REF!)*1.21+IF($D$5="Koncesija",-TVY63*0.21,0)</f>
        <v>#REF!</v>
      </c>
      <c r="TVZ114" s="632" t="e">
        <f>(IF(TVZ47-#REF!&lt;0,0,TVZ47-#REF!)+#REF!)*1.21+IF($D$5="Koncesija",-TVZ63*0.21,0)</f>
        <v>#REF!</v>
      </c>
      <c r="TWA114" s="632" t="e">
        <f>(IF(TWA47-#REF!&lt;0,0,TWA47-#REF!)+#REF!)*1.21+IF($D$5="Koncesija",-TWA63*0.21,0)</f>
        <v>#REF!</v>
      </c>
      <c r="TWB114" s="632" t="e">
        <f>(IF(TWB47-#REF!&lt;0,0,TWB47-#REF!)+#REF!)*1.21+IF($D$5="Koncesija",-TWB63*0.21,0)</f>
        <v>#REF!</v>
      </c>
      <c r="TWC114" s="632" t="e">
        <f>(IF(TWC47-#REF!&lt;0,0,TWC47-#REF!)+#REF!)*1.21+IF($D$5="Koncesija",-TWC63*0.21,0)</f>
        <v>#REF!</v>
      </c>
      <c r="TWD114" s="632" t="e">
        <f>(IF(TWD47-#REF!&lt;0,0,TWD47-#REF!)+#REF!)*1.21+IF($D$5="Koncesija",-TWD63*0.21,0)</f>
        <v>#REF!</v>
      </c>
      <c r="TWE114" s="632" t="e">
        <f>(IF(TWE47-#REF!&lt;0,0,TWE47-#REF!)+#REF!)*1.21+IF($D$5="Koncesija",-TWE63*0.21,0)</f>
        <v>#REF!</v>
      </c>
      <c r="TWF114" s="632" t="e">
        <f>(IF(TWF47-#REF!&lt;0,0,TWF47-#REF!)+#REF!)*1.21+IF($D$5="Koncesija",-TWF63*0.21,0)</f>
        <v>#REF!</v>
      </c>
      <c r="TWG114" s="632" t="e">
        <f>(IF(TWG47-#REF!&lt;0,0,TWG47-#REF!)+#REF!)*1.21+IF($D$5="Koncesija",-TWG63*0.21,0)</f>
        <v>#REF!</v>
      </c>
      <c r="TWH114" s="632" t="e">
        <f>(IF(TWH47-#REF!&lt;0,0,TWH47-#REF!)+#REF!)*1.21+IF($D$5="Koncesija",-TWH63*0.21,0)</f>
        <v>#REF!</v>
      </c>
      <c r="TWI114" s="632" t="e">
        <f>(IF(TWI47-#REF!&lt;0,0,TWI47-#REF!)+#REF!)*1.21+IF($D$5="Koncesija",-TWI63*0.21,0)</f>
        <v>#REF!</v>
      </c>
      <c r="TWJ114" s="632" t="e">
        <f>(IF(TWJ47-#REF!&lt;0,0,TWJ47-#REF!)+#REF!)*1.21+IF($D$5="Koncesija",-TWJ63*0.21,0)</f>
        <v>#REF!</v>
      </c>
      <c r="TWK114" s="632" t="e">
        <f>(IF(TWK47-#REF!&lt;0,0,TWK47-#REF!)+#REF!)*1.21+IF($D$5="Koncesija",-TWK63*0.21,0)</f>
        <v>#REF!</v>
      </c>
      <c r="TWL114" s="632" t="e">
        <f>(IF(TWL47-#REF!&lt;0,0,TWL47-#REF!)+#REF!)*1.21+IF($D$5="Koncesija",-TWL63*0.21,0)</f>
        <v>#REF!</v>
      </c>
      <c r="TWM114" s="632" t="e">
        <f>(IF(TWM47-#REF!&lt;0,0,TWM47-#REF!)+#REF!)*1.21+IF($D$5="Koncesija",-TWM63*0.21,0)</f>
        <v>#REF!</v>
      </c>
      <c r="TWN114" s="632" t="e">
        <f>(IF(TWN47-#REF!&lt;0,0,TWN47-#REF!)+#REF!)*1.21+IF($D$5="Koncesija",-TWN63*0.21,0)</f>
        <v>#REF!</v>
      </c>
      <c r="TWO114" s="632" t="e">
        <f>(IF(TWO47-#REF!&lt;0,0,TWO47-#REF!)+#REF!)*1.21+IF($D$5="Koncesija",-TWO63*0.21,0)</f>
        <v>#REF!</v>
      </c>
      <c r="TWP114" s="632" t="e">
        <f>(IF(TWP47-#REF!&lt;0,0,TWP47-#REF!)+#REF!)*1.21+IF($D$5="Koncesija",-TWP63*0.21,0)</f>
        <v>#REF!</v>
      </c>
      <c r="TWQ114" s="632" t="e">
        <f>(IF(TWQ47-#REF!&lt;0,0,TWQ47-#REF!)+#REF!)*1.21+IF($D$5="Koncesija",-TWQ63*0.21,0)</f>
        <v>#REF!</v>
      </c>
      <c r="TWR114" s="632" t="e">
        <f>(IF(TWR47-#REF!&lt;0,0,TWR47-#REF!)+#REF!)*1.21+IF($D$5="Koncesija",-TWR63*0.21,0)</f>
        <v>#REF!</v>
      </c>
      <c r="TWS114" s="632" t="e">
        <f>(IF(TWS47-#REF!&lt;0,0,TWS47-#REF!)+#REF!)*1.21+IF($D$5="Koncesija",-TWS63*0.21,0)</f>
        <v>#REF!</v>
      </c>
      <c r="TWT114" s="632" t="e">
        <f>(IF(TWT47-#REF!&lt;0,0,TWT47-#REF!)+#REF!)*1.21+IF($D$5="Koncesija",-TWT63*0.21,0)</f>
        <v>#REF!</v>
      </c>
      <c r="TWU114" s="632" t="e">
        <f>(IF(TWU47-#REF!&lt;0,0,TWU47-#REF!)+#REF!)*1.21+IF($D$5="Koncesija",-TWU63*0.21,0)</f>
        <v>#REF!</v>
      </c>
      <c r="TWV114" s="632" t="e">
        <f>(IF(TWV47-#REF!&lt;0,0,TWV47-#REF!)+#REF!)*1.21+IF($D$5="Koncesija",-TWV63*0.21,0)</f>
        <v>#REF!</v>
      </c>
      <c r="TWW114" s="632" t="e">
        <f>(IF(TWW47-#REF!&lt;0,0,TWW47-#REF!)+#REF!)*1.21+IF($D$5="Koncesija",-TWW63*0.21,0)</f>
        <v>#REF!</v>
      </c>
      <c r="TWX114" s="632" t="e">
        <f>(IF(TWX47-#REF!&lt;0,0,TWX47-#REF!)+#REF!)*1.21+IF($D$5="Koncesija",-TWX63*0.21,0)</f>
        <v>#REF!</v>
      </c>
      <c r="TWY114" s="632" t="e">
        <f>(IF(TWY47-#REF!&lt;0,0,TWY47-#REF!)+#REF!)*1.21+IF($D$5="Koncesija",-TWY63*0.21,0)</f>
        <v>#REF!</v>
      </c>
      <c r="TWZ114" s="632" t="e">
        <f>(IF(TWZ47-#REF!&lt;0,0,TWZ47-#REF!)+#REF!)*1.21+IF($D$5="Koncesija",-TWZ63*0.21,0)</f>
        <v>#REF!</v>
      </c>
      <c r="TXA114" s="632" t="e">
        <f>(IF(TXA47-#REF!&lt;0,0,TXA47-#REF!)+#REF!)*1.21+IF($D$5="Koncesija",-TXA63*0.21,0)</f>
        <v>#REF!</v>
      </c>
      <c r="TXB114" s="632" t="e">
        <f>(IF(TXB47-#REF!&lt;0,0,TXB47-#REF!)+#REF!)*1.21+IF($D$5="Koncesija",-TXB63*0.21,0)</f>
        <v>#REF!</v>
      </c>
      <c r="TXC114" s="632" t="e">
        <f>(IF(TXC47-#REF!&lt;0,0,TXC47-#REF!)+#REF!)*1.21+IF($D$5="Koncesija",-TXC63*0.21,0)</f>
        <v>#REF!</v>
      </c>
      <c r="TXD114" s="632" t="e">
        <f>(IF(TXD47-#REF!&lt;0,0,TXD47-#REF!)+#REF!)*1.21+IF($D$5="Koncesija",-TXD63*0.21,0)</f>
        <v>#REF!</v>
      </c>
      <c r="TXE114" s="632" t="e">
        <f>(IF(TXE47-#REF!&lt;0,0,TXE47-#REF!)+#REF!)*1.21+IF($D$5="Koncesija",-TXE63*0.21,0)</f>
        <v>#REF!</v>
      </c>
      <c r="TXF114" s="632" t="e">
        <f>(IF(TXF47-#REF!&lt;0,0,TXF47-#REF!)+#REF!)*1.21+IF($D$5="Koncesija",-TXF63*0.21,0)</f>
        <v>#REF!</v>
      </c>
      <c r="TXG114" s="632" t="e">
        <f>(IF(TXG47-#REF!&lt;0,0,TXG47-#REF!)+#REF!)*1.21+IF($D$5="Koncesija",-TXG63*0.21,0)</f>
        <v>#REF!</v>
      </c>
      <c r="TXH114" s="632" t="e">
        <f>(IF(TXH47-#REF!&lt;0,0,TXH47-#REF!)+#REF!)*1.21+IF($D$5="Koncesija",-TXH63*0.21,0)</f>
        <v>#REF!</v>
      </c>
      <c r="TXI114" s="632" t="e">
        <f>(IF(TXI47-#REF!&lt;0,0,TXI47-#REF!)+#REF!)*1.21+IF($D$5="Koncesija",-TXI63*0.21,0)</f>
        <v>#REF!</v>
      </c>
      <c r="TXJ114" s="632" t="e">
        <f>(IF(TXJ47-#REF!&lt;0,0,TXJ47-#REF!)+#REF!)*1.21+IF($D$5="Koncesija",-TXJ63*0.21,0)</f>
        <v>#REF!</v>
      </c>
      <c r="TXK114" s="632" t="e">
        <f>(IF(TXK47-#REF!&lt;0,0,TXK47-#REF!)+#REF!)*1.21+IF($D$5="Koncesija",-TXK63*0.21,0)</f>
        <v>#REF!</v>
      </c>
      <c r="TXL114" s="632" t="e">
        <f>(IF(TXL47-#REF!&lt;0,0,TXL47-#REF!)+#REF!)*1.21+IF($D$5="Koncesija",-TXL63*0.21,0)</f>
        <v>#REF!</v>
      </c>
      <c r="TXM114" s="632" t="e">
        <f>(IF(TXM47-#REF!&lt;0,0,TXM47-#REF!)+#REF!)*1.21+IF($D$5="Koncesija",-TXM63*0.21,0)</f>
        <v>#REF!</v>
      </c>
      <c r="TXN114" s="632" t="e">
        <f>(IF(TXN47-#REF!&lt;0,0,TXN47-#REF!)+#REF!)*1.21+IF($D$5="Koncesija",-TXN63*0.21,0)</f>
        <v>#REF!</v>
      </c>
      <c r="TXO114" s="632" t="e">
        <f>(IF(TXO47-#REF!&lt;0,0,TXO47-#REF!)+#REF!)*1.21+IF($D$5="Koncesija",-TXO63*0.21,0)</f>
        <v>#REF!</v>
      </c>
      <c r="TXP114" s="632" t="e">
        <f>(IF(TXP47-#REF!&lt;0,0,TXP47-#REF!)+#REF!)*1.21+IF($D$5="Koncesija",-TXP63*0.21,0)</f>
        <v>#REF!</v>
      </c>
      <c r="TXQ114" s="632" t="e">
        <f>(IF(TXQ47-#REF!&lt;0,0,TXQ47-#REF!)+#REF!)*1.21+IF($D$5="Koncesija",-TXQ63*0.21,0)</f>
        <v>#REF!</v>
      </c>
      <c r="TXR114" s="632" t="e">
        <f>(IF(TXR47-#REF!&lt;0,0,TXR47-#REF!)+#REF!)*1.21+IF($D$5="Koncesija",-TXR63*0.21,0)</f>
        <v>#REF!</v>
      </c>
      <c r="TXS114" s="632" t="e">
        <f>(IF(TXS47-#REF!&lt;0,0,TXS47-#REF!)+#REF!)*1.21+IF($D$5="Koncesija",-TXS63*0.21,0)</f>
        <v>#REF!</v>
      </c>
      <c r="TXT114" s="632" t="e">
        <f>(IF(TXT47-#REF!&lt;0,0,TXT47-#REF!)+#REF!)*1.21+IF($D$5="Koncesija",-TXT63*0.21,0)</f>
        <v>#REF!</v>
      </c>
      <c r="TXU114" s="632" t="e">
        <f>(IF(TXU47-#REF!&lt;0,0,TXU47-#REF!)+#REF!)*1.21+IF($D$5="Koncesija",-TXU63*0.21,0)</f>
        <v>#REF!</v>
      </c>
      <c r="TXV114" s="632" t="e">
        <f>(IF(TXV47-#REF!&lt;0,0,TXV47-#REF!)+#REF!)*1.21+IF($D$5="Koncesija",-TXV63*0.21,0)</f>
        <v>#REF!</v>
      </c>
      <c r="TXW114" s="632" t="e">
        <f>(IF(TXW47-#REF!&lt;0,0,TXW47-#REF!)+#REF!)*1.21+IF($D$5="Koncesija",-TXW63*0.21,0)</f>
        <v>#REF!</v>
      </c>
      <c r="TXX114" s="632" t="e">
        <f>(IF(TXX47-#REF!&lt;0,0,TXX47-#REF!)+#REF!)*1.21+IF($D$5="Koncesija",-TXX63*0.21,0)</f>
        <v>#REF!</v>
      </c>
      <c r="TXY114" s="632" t="e">
        <f>(IF(TXY47-#REF!&lt;0,0,TXY47-#REF!)+#REF!)*1.21+IF($D$5="Koncesija",-TXY63*0.21,0)</f>
        <v>#REF!</v>
      </c>
      <c r="TXZ114" s="632" t="e">
        <f>(IF(TXZ47-#REF!&lt;0,0,TXZ47-#REF!)+#REF!)*1.21+IF($D$5="Koncesija",-TXZ63*0.21,0)</f>
        <v>#REF!</v>
      </c>
      <c r="TYA114" s="632" t="e">
        <f>(IF(TYA47-#REF!&lt;0,0,TYA47-#REF!)+#REF!)*1.21+IF($D$5="Koncesija",-TYA63*0.21,0)</f>
        <v>#REF!</v>
      </c>
      <c r="TYB114" s="632" t="e">
        <f>(IF(TYB47-#REF!&lt;0,0,TYB47-#REF!)+#REF!)*1.21+IF($D$5="Koncesija",-TYB63*0.21,0)</f>
        <v>#REF!</v>
      </c>
      <c r="TYC114" s="632" t="e">
        <f>(IF(TYC47-#REF!&lt;0,0,TYC47-#REF!)+#REF!)*1.21+IF($D$5="Koncesija",-TYC63*0.21,0)</f>
        <v>#REF!</v>
      </c>
      <c r="TYD114" s="632" t="e">
        <f>(IF(TYD47-#REF!&lt;0,0,TYD47-#REF!)+#REF!)*1.21+IF($D$5="Koncesija",-TYD63*0.21,0)</f>
        <v>#REF!</v>
      </c>
      <c r="TYE114" s="632" t="e">
        <f>(IF(TYE47-#REF!&lt;0,0,TYE47-#REF!)+#REF!)*1.21+IF($D$5="Koncesija",-TYE63*0.21,0)</f>
        <v>#REF!</v>
      </c>
      <c r="TYF114" s="632" t="e">
        <f>(IF(TYF47-#REF!&lt;0,0,TYF47-#REF!)+#REF!)*1.21+IF($D$5="Koncesija",-TYF63*0.21,0)</f>
        <v>#REF!</v>
      </c>
      <c r="TYG114" s="632" t="e">
        <f>(IF(TYG47-#REF!&lt;0,0,TYG47-#REF!)+#REF!)*1.21+IF($D$5="Koncesija",-TYG63*0.21,0)</f>
        <v>#REF!</v>
      </c>
      <c r="TYH114" s="632" t="e">
        <f>(IF(TYH47-#REF!&lt;0,0,TYH47-#REF!)+#REF!)*1.21+IF($D$5="Koncesija",-TYH63*0.21,0)</f>
        <v>#REF!</v>
      </c>
      <c r="TYI114" s="632" t="e">
        <f>(IF(TYI47-#REF!&lt;0,0,TYI47-#REF!)+#REF!)*1.21+IF($D$5="Koncesija",-TYI63*0.21,0)</f>
        <v>#REF!</v>
      </c>
      <c r="TYJ114" s="632" t="e">
        <f>(IF(TYJ47-#REF!&lt;0,0,TYJ47-#REF!)+#REF!)*1.21+IF($D$5="Koncesija",-TYJ63*0.21,0)</f>
        <v>#REF!</v>
      </c>
      <c r="TYK114" s="632" t="e">
        <f>(IF(TYK47-#REF!&lt;0,0,TYK47-#REF!)+#REF!)*1.21+IF($D$5="Koncesija",-TYK63*0.21,0)</f>
        <v>#REF!</v>
      </c>
      <c r="TYL114" s="632" t="e">
        <f>(IF(TYL47-#REF!&lt;0,0,TYL47-#REF!)+#REF!)*1.21+IF($D$5="Koncesija",-TYL63*0.21,0)</f>
        <v>#REF!</v>
      </c>
      <c r="TYM114" s="632" t="e">
        <f>(IF(TYM47-#REF!&lt;0,0,TYM47-#REF!)+#REF!)*1.21+IF($D$5="Koncesija",-TYM63*0.21,0)</f>
        <v>#REF!</v>
      </c>
      <c r="TYN114" s="632" t="e">
        <f>(IF(TYN47-#REF!&lt;0,0,TYN47-#REF!)+#REF!)*1.21+IF($D$5="Koncesija",-TYN63*0.21,0)</f>
        <v>#REF!</v>
      </c>
      <c r="TYO114" s="632" t="e">
        <f>(IF(TYO47-#REF!&lt;0,0,TYO47-#REF!)+#REF!)*1.21+IF($D$5="Koncesija",-TYO63*0.21,0)</f>
        <v>#REF!</v>
      </c>
      <c r="TYP114" s="632" t="e">
        <f>(IF(TYP47-#REF!&lt;0,0,TYP47-#REF!)+#REF!)*1.21+IF($D$5="Koncesija",-TYP63*0.21,0)</f>
        <v>#REF!</v>
      </c>
      <c r="TYQ114" s="632" t="e">
        <f>(IF(TYQ47-#REF!&lt;0,0,TYQ47-#REF!)+#REF!)*1.21+IF($D$5="Koncesija",-TYQ63*0.21,0)</f>
        <v>#REF!</v>
      </c>
      <c r="TYR114" s="632" t="e">
        <f>(IF(TYR47-#REF!&lt;0,0,TYR47-#REF!)+#REF!)*1.21+IF($D$5="Koncesija",-TYR63*0.21,0)</f>
        <v>#REF!</v>
      </c>
      <c r="TYS114" s="632" t="e">
        <f>(IF(TYS47-#REF!&lt;0,0,TYS47-#REF!)+#REF!)*1.21+IF($D$5="Koncesija",-TYS63*0.21,0)</f>
        <v>#REF!</v>
      </c>
      <c r="TYT114" s="632" t="e">
        <f>(IF(TYT47-#REF!&lt;0,0,TYT47-#REF!)+#REF!)*1.21+IF($D$5="Koncesija",-TYT63*0.21,0)</f>
        <v>#REF!</v>
      </c>
      <c r="TYU114" s="632" t="e">
        <f>(IF(TYU47-#REF!&lt;0,0,TYU47-#REF!)+#REF!)*1.21+IF($D$5="Koncesija",-TYU63*0.21,0)</f>
        <v>#REF!</v>
      </c>
      <c r="TYV114" s="632" t="e">
        <f>(IF(TYV47-#REF!&lt;0,0,TYV47-#REF!)+#REF!)*1.21+IF($D$5="Koncesija",-TYV63*0.21,0)</f>
        <v>#REF!</v>
      </c>
      <c r="TYW114" s="632" t="e">
        <f>(IF(TYW47-#REF!&lt;0,0,TYW47-#REF!)+#REF!)*1.21+IF($D$5="Koncesija",-TYW63*0.21,0)</f>
        <v>#REF!</v>
      </c>
      <c r="TYX114" s="632" t="e">
        <f>(IF(TYX47-#REF!&lt;0,0,TYX47-#REF!)+#REF!)*1.21+IF($D$5="Koncesija",-TYX63*0.21,0)</f>
        <v>#REF!</v>
      </c>
      <c r="TYY114" s="632" t="e">
        <f>(IF(TYY47-#REF!&lt;0,0,TYY47-#REF!)+#REF!)*1.21+IF($D$5="Koncesija",-TYY63*0.21,0)</f>
        <v>#REF!</v>
      </c>
      <c r="TYZ114" s="632" t="e">
        <f>(IF(TYZ47-#REF!&lt;0,0,TYZ47-#REF!)+#REF!)*1.21+IF($D$5="Koncesija",-TYZ63*0.21,0)</f>
        <v>#REF!</v>
      </c>
      <c r="TZA114" s="632" t="e">
        <f>(IF(TZA47-#REF!&lt;0,0,TZA47-#REF!)+#REF!)*1.21+IF($D$5="Koncesija",-TZA63*0.21,0)</f>
        <v>#REF!</v>
      </c>
      <c r="TZB114" s="632" t="e">
        <f>(IF(TZB47-#REF!&lt;0,0,TZB47-#REF!)+#REF!)*1.21+IF($D$5="Koncesija",-TZB63*0.21,0)</f>
        <v>#REF!</v>
      </c>
      <c r="TZC114" s="632" t="e">
        <f>(IF(TZC47-#REF!&lt;0,0,TZC47-#REF!)+#REF!)*1.21+IF($D$5="Koncesija",-TZC63*0.21,0)</f>
        <v>#REF!</v>
      </c>
      <c r="TZD114" s="632" t="e">
        <f>(IF(TZD47-#REF!&lt;0,0,TZD47-#REF!)+#REF!)*1.21+IF($D$5="Koncesija",-TZD63*0.21,0)</f>
        <v>#REF!</v>
      </c>
      <c r="TZE114" s="632" t="e">
        <f>(IF(TZE47-#REF!&lt;0,0,TZE47-#REF!)+#REF!)*1.21+IF($D$5="Koncesija",-TZE63*0.21,0)</f>
        <v>#REF!</v>
      </c>
      <c r="TZF114" s="632" t="e">
        <f>(IF(TZF47-#REF!&lt;0,0,TZF47-#REF!)+#REF!)*1.21+IF($D$5="Koncesija",-TZF63*0.21,0)</f>
        <v>#REF!</v>
      </c>
      <c r="TZG114" s="632" t="e">
        <f>(IF(TZG47-#REF!&lt;0,0,TZG47-#REF!)+#REF!)*1.21+IF($D$5="Koncesija",-TZG63*0.21,0)</f>
        <v>#REF!</v>
      </c>
      <c r="TZH114" s="632" t="e">
        <f>(IF(TZH47-#REF!&lt;0,0,TZH47-#REF!)+#REF!)*1.21+IF($D$5="Koncesija",-TZH63*0.21,0)</f>
        <v>#REF!</v>
      </c>
      <c r="TZI114" s="632" t="e">
        <f>(IF(TZI47-#REF!&lt;0,0,TZI47-#REF!)+#REF!)*1.21+IF($D$5="Koncesija",-TZI63*0.21,0)</f>
        <v>#REF!</v>
      </c>
      <c r="TZJ114" s="632" t="e">
        <f>(IF(TZJ47-#REF!&lt;0,0,TZJ47-#REF!)+#REF!)*1.21+IF($D$5="Koncesija",-TZJ63*0.21,0)</f>
        <v>#REF!</v>
      </c>
      <c r="TZK114" s="632" t="e">
        <f>(IF(TZK47-#REF!&lt;0,0,TZK47-#REF!)+#REF!)*1.21+IF($D$5="Koncesija",-TZK63*0.21,0)</f>
        <v>#REF!</v>
      </c>
      <c r="TZL114" s="632" t="e">
        <f>(IF(TZL47-#REF!&lt;0,0,TZL47-#REF!)+#REF!)*1.21+IF($D$5="Koncesija",-TZL63*0.21,0)</f>
        <v>#REF!</v>
      </c>
      <c r="TZM114" s="632" t="e">
        <f>(IF(TZM47-#REF!&lt;0,0,TZM47-#REF!)+#REF!)*1.21+IF($D$5="Koncesija",-TZM63*0.21,0)</f>
        <v>#REF!</v>
      </c>
      <c r="TZN114" s="632" t="e">
        <f>(IF(TZN47-#REF!&lt;0,0,TZN47-#REF!)+#REF!)*1.21+IF($D$5="Koncesija",-TZN63*0.21,0)</f>
        <v>#REF!</v>
      </c>
      <c r="TZO114" s="632" t="e">
        <f>(IF(TZO47-#REF!&lt;0,0,TZO47-#REF!)+#REF!)*1.21+IF($D$5="Koncesija",-TZO63*0.21,0)</f>
        <v>#REF!</v>
      </c>
      <c r="TZP114" s="632" t="e">
        <f>(IF(TZP47-#REF!&lt;0,0,TZP47-#REF!)+#REF!)*1.21+IF($D$5="Koncesija",-TZP63*0.21,0)</f>
        <v>#REF!</v>
      </c>
      <c r="TZQ114" s="632" t="e">
        <f>(IF(TZQ47-#REF!&lt;0,0,TZQ47-#REF!)+#REF!)*1.21+IF($D$5="Koncesija",-TZQ63*0.21,0)</f>
        <v>#REF!</v>
      </c>
      <c r="TZR114" s="632" t="e">
        <f>(IF(TZR47-#REF!&lt;0,0,TZR47-#REF!)+#REF!)*1.21+IF($D$5="Koncesija",-TZR63*0.21,0)</f>
        <v>#REF!</v>
      </c>
      <c r="TZS114" s="632" t="e">
        <f>(IF(TZS47-#REF!&lt;0,0,TZS47-#REF!)+#REF!)*1.21+IF($D$5="Koncesija",-TZS63*0.21,0)</f>
        <v>#REF!</v>
      </c>
      <c r="TZT114" s="632" t="e">
        <f>(IF(TZT47-#REF!&lt;0,0,TZT47-#REF!)+#REF!)*1.21+IF($D$5="Koncesija",-TZT63*0.21,0)</f>
        <v>#REF!</v>
      </c>
      <c r="TZU114" s="632" t="e">
        <f>(IF(TZU47-#REF!&lt;0,0,TZU47-#REF!)+#REF!)*1.21+IF($D$5="Koncesija",-TZU63*0.21,0)</f>
        <v>#REF!</v>
      </c>
      <c r="TZV114" s="632" t="e">
        <f>(IF(TZV47-#REF!&lt;0,0,TZV47-#REF!)+#REF!)*1.21+IF($D$5="Koncesija",-TZV63*0.21,0)</f>
        <v>#REF!</v>
      </c>
      <c r="TZW114" s="632" t="e">
        <f>(IF(TZW47-#REF!&lt;0,0,TZW47-#REF!)+#REF!)*1.21+IF($D$5="Koncesija",-TZW63*0.21,0)</f>
        <v>#REF!</v>
      </c>
      <c r="TZX114" s="632" t="e">
        <f>(IF(TZX47-#REF!&lt;0,0,TZX47-#REF!)+#REF!)*1.21+IF($D$5="Koncesija",-TZX63*0.21,0)</f>
        <v>#REF!</v>
      </c>
      <c r="TZY114" s="632" t="e">
        <f>(IF(TZY47-#REF!&lt;0,0,TZY47-#REF!)+#REF!)*1.21+IF($D$5="Koncesija",-TZY63*0.21,0)</f>
        <v>#REF!</v>
      </c>
      <c r="TZZ114" s="632" t="e">
        <f>(IF(TZZ47-#REF!&lt;0,0,TZZ47-#REF!)+#REF!)*1.21+IF($D$5="Koncesija",-TZZ63*0.21,0)</f>
        <v>#REF!</v>
      </c>
      <c r="UAA114" s="632" t="e">
        <f>(IF(UAA47-#REF!&lt;0,0,UAA47-#REF!)+#REF!)*1.21+IF($D$5="Koncesija",-UAA63*0.21,0)</f>
        <v>#REF!</v>
      </c>
      <c r="UAB114" s="632" t="e">
        <f>(IF(UAB47-#REF!&lt;0,0,UAB47-#REF!)+#REF!)*1.21+IF($D$5="Koncesija",-UAB63*0.21,0)</f>
        <v>#REF!</v>
      </c>
      <c r="UAC114" s="632" t="e">
        <f>(IF(UAC47-#REF!&lt;0,0,UAC47-#REF!)+#REF!)*1.21+IF($D$5="Koncesija",-UAC63*0.21,0)</f>
        <v>#REF!</v>
      </c>
      <c r="UAD114" s="632" t="e">
        <f>(IF(UAD47-#REF!&lt;0,0,UAD47-#REF!)+#REF!)*1.21+IF($D$5="Koncesija",-UAD63*0.21,0)</f>
        <v>#REF!</v>
      </c>
      <c r="UAE114" s="632" t="e">
        <f>(IF(UAE47-#REF!&lt;0,0,UAE47-#REF!)+#REF!)*1.21+IF($D$5="Koncesija",-UAE63*0.21,0)</f>
        <v>#REF!</v>
      </c>
      <c r="UAF114" s="632" t="e">
        <f>(IF(UAF47-#REF!&lt;0,0,UAF47-#REF!)+#REF!)*1.21+IF($D$5="Koncesija",-UAF63*0.21,0)</f>
        <v>#REF!</v>
      </c>
      <c r="UAG114" s="632" t="e">
        <f>(IF(UAG47-#REF!&lt;0,0,UAG47-#REF!)+#REF!)*1.21+IF($D$5="Koncesija",-UAG63*0.21,0)</f>
        <v>#REF!</v>
      </c>
      <c r="UAH114" s="632" t="e">
        <f>(IF(UAH47-#REF!&lt;0,0,UAH47-#REF!)+#REF!)*1.21+IF($D$5="Koncesija",-UAH63*0.21,0)</f>
        <v>#REF!</v>
      </c>
      <c r="UAI114" s="632" t="e">
        <f>(IF(UAI47-#REF!&lt;0,0,UAI47-#REF!)+#REF!)*1.21+IF($D$5="Koncesija",-UAI63*0.21,0)</f>
        <v>#REF!</v>
      </c>
      <c r="UAJ114" s="632" t="e">
        <f>(IF(UAJ47-#REF!&lt;0,0,UAJ47-#REF!)+#REF!)*1.21+IF($D$5="Koncesija",-UAJ63*0.21,0)</f>
        <v>#REF!</v>
      </c>
      <c r="UAK114" s="632" t="e">
        <f>(IF(UAK47-#REF!&lt;0,0,UAK47-#REF!)+#REF!)*1.21+IF($D$5="Koncesija",-UAK63*0.21,0)</f>
        <v>#REF!</v>
      </c>
      <c r="UAL114" s="632" t="e">
        <f>(IF(UAL47-#REF!&lt;0,0,UAL47-#REF!)+#REF!)*1.21+IF($D$5="Koncesija",-UAL63*0.21,0)</f>
        <v>#REF!</v>
      </c>
      <c r="UAM114" s="632" t="e">
        <f>(IF(UAM47-#REF!&lt;0,0,UAM47-#REF!)+#REF!)*1.21+IF($D$5="Koncesija",-UAM63*0.21,0)</f>
        <v>#REF!</v>
      </c>
      <c r="UAN114" s="632" t="e">
        <f>(IF(UAN47-#REF!&lt;0,0,UAN47-#REF!)+#REF!)*1.21+IF($D$5="Koncesija",-UAN63*0.21,0)</f>
        <v>#REF!</v>
      </c>
      <c r="UAO114" s="632" t="e">
        <f>(IF(UAO47-#REF!&lt;0,0,UAO47-#REF!)+#REF!)*1.21+IF($D$5="Koncesija",-UAO63*0.21,0)</f>
        <v>#REF!</v>
      </c>
      <c r="UAP114" s="632" t="e">
        <f>(IF(UAP47-#REF!&lt;0,0,UAP47-#REF!)+#REF!)*1.21+IF($D$5="Koncesija",-UAP63*0.21,0)</f>
        <v>#REF!</v>
      </c>
      <c r="UAQ114" s="632" t="e">
        <f>(IF(UAQ47-#REF!&lt;0,0,UAQ47-#REF!)+#REF!)*1.21+IF($D$5="Koncesija",-UAQ63*0.21,0)</f>
        <v>#REF!</v>
      </c>
      <c r="UAR114" s="632" t="e">
        <f>(IF(UAR47-#REF!&lt;0,0,UAR47-#REF!)+#REF!)*1.21+IF($D$5="Koncesija",-UAR63*0.21,0)</f>
        <v>#REF!</v>
      </c>
      <c r="UAS114" s="632" t="e">
        <f>(IF(UAS47-#REF!&lt;0,0,UAS47-#REF!)+#REF!)*1.21+IF($D$5="Koncesija",-UAS63*0.21,0)</f>
        <v>#REF!</v>
      </c>
      <c r="UAT114" s="632" t="e">
        <f>(IF(UAT47-#REF!&lt;0,0,UAT47-#REF!)+#REF!)*1.21+IF($D$5="Koncesija",-UAT63*0.21,0)</f>
        <v>#REF!</v>
      </c>
      <c r="UAU114" s="632" t="e">
        <f>(IF(UAU47-#REF!&lt;0,0,UAU47-#REF!)+#REF!)*1.21+IF($D$5="Koncesija",-UAU63*0.21,0)</f>
        <v>#REF!</v>
      </c>
      <c r="UAV114" s="632" t="e">
        <f>(IF(UAV47-#REF!&lt;0,0,UAV47-#REF!)+#REF!)*1.21+IF($D$5="Koncesija",-UAV63*0.21,0)</f>
        <v>#REF!</v>
      </c>
      <c r="UAW114" s="632" t="e">
        <f>(IF(UAW47-#REF!&lt;0,0,UAW47-#REF!)+#REF!)*1.21+IF($D$5="Koncesija",-UAW63*0.21,0)</f>
        <v>#REF!</v>
      </c>
      <c r="UAX114" s="632" t="e">
        <f>(IF(UAX47-#REF!&lt;0,0,UAX47-#REF!)+#REF!)*1.21+IF($D$5="Koncesija",-UAX63*0.21,0)</f>
        <v>#REF!</v>
      </c>
      <c r="UAY114" s="632" t="e">
        <f>(IF(UAY47-#REF!&lt;0,0,UAY47-#REF!)+#REF!)*1.21+IF($D$5="Koncesija",-UAY63*0.21,0)</f>
        <v>#REF!</v>
      </c>
      <c r="UAZ114" s="632" t="e">
        <f>(IF(UAZ47-#REF!&lt;0,0,UAZ47-#REF!)+#REF!)*1.21+IF($D$5="Koncesija",-UAZ63*0.21,0)</f>
        <v>#REF!</v>
      </c>
      <c r="UBA114" s="632" t="e">
        <f>(IF(UBA47-#REF!&lt;0,0,UBA47-#REF!)+#REF!)*1.21+IF($D$5="Koncesija",-UBA63*0.21,0)</f>
        <v>#REF!</v>
      </c>
      <c r="UBB114" s="632" t="e">
        <f>(IF(UBB47-#REF!&lt;0,0,UBB47-#REF!)+#REF!)*1.21+IF($D$5="Koncesija",-UBB63*0.21,0)</f>
        <v>#REF!</v>
      </c>
      <c r="UBC114" s="632" t="e">
        <f>(IF(UBC47-#REF!&lt;0,0,UBC47-#REF!)+#REF!)*1.21+IF($D$5="Koncesija",-UBC63*0.21,0)</f>
        <v>#REF!</v>
      </c>
      <c r="UBD114" s="632" t="e">
        <f>(IF(UBD47-#REF!&lt;0,0,UBD47-#REF!)+#REF!)*1.21+IF($D$5="Koncesija",-UBD63*0.21,0)</f>
        <v>#REF!</v>
      </c>
      <c r="UBE114" s="632" t="e">
        <f>(IF(UBE47-#REF!&lt;0,0,UBE47-#REF!)+#REF!)*1.21+IF($D$5="Koncesija",-UBE63*0.21,0)</f>
        <v>#REF!</v>
      </c>
      <c r="UBF114" s="632" t="e">
        <f>(IF(UBF47-#REF!&lt;0,0,UBF47-#REF!)+#REF!)*1.21+IF($D$5="Koncesija",-UBF63*0.21,0)</f>
        <v>#REF!</v>
      </c>
      <c r="UBG114" s="632" t="e">
        <f>(IF(UBG47-#REF!&lt;0,0,UBG47-#REF!)+#REF!)*1.21+IF($D$5="Koncesija",-UBG63*0.21,0)</f>
        <v>#REF!</v>
      </c>
      <c r="UBH114" s="632" t="e">
        <f>(IF(UBH47-#REF!&lt;0,0,UBH47-#REF!)+#REF!)*1.21+IF($D$5="Koncesija",-UBH63*0.21,0)</f>
        <v>#REF!</v>
      </c>
      <c r="UBI114" s="632" t="e">
        <f>(IF(UBI47-#REF!&lt;0,0,UBI47-#REF!)+#REF!)*1.21+IF($D$5="Koncesija",-UBI63*0.21,0)</f>
        <v>#REF!</v>
      </c>
      <c r="UBJ114" s="632" t="e">
        <f>(IF(UBJ47-#REF!&lt;0,0,UBJ47-#REF!)+#REF!)*1.21+IF($D$5="Koncesija",-UBJ63*0.21,0)</f>
        <v>#REF!</v>
      </c>
      <c r="UBK114" s="632" t="e">
        <f>(IF(UBK47-#REF!&lt;0,0,UBK47-#REF!)+#REF!)*1.21+IF($D$5="Koncesija",-UBK63*0.21,0)</f>
        <v>#REF!</v>
      </c>
      <c r="UBL114" s="632" t="e">
        <f>(IF(UBL47-#REF!&lt;0,0,UBL47-#REF!)+#REF!)*1.21+IF($D$5="Koncesija",-UBL63*0.21,0)</f>
        <v>#REF!</v>
      </c>
      <c r="UBM114" s="632" t="e">
        <f>(IF(UBM47-#REF!&lt;0,0,UBM47-#REF!)+#REF!)*1.21+IF($D$5="Koncesija",-UBM63*0.21,0)</f>
        <v>#REF!</v>
      </c>
      <c r="UBN114" s="632" t="e">
        <f>(IF(UBN47-#REF!&lt;0,0,UBN47-#REF!)+#REF!)*1.21+IF($D$5="Koncesija",-UBN63*0.21,0)</f>
        <v>#REF!</v>
      </c>
      <c r="UBO114" s="632" t="e">
        <f>(IF(UBO47-#REF!&lt;0,0,UBO47-#REF!)+#REF!)*1.21+IF($D$5="Koncesija",-UBO63*0.21,0)</f>
        <v>#REF!</v>
      </c>
      <c r="UBP114" s="632" t="e">
        <f>(IF(UBP47-#REF!&lt;0,0,UBP47-#REF!)+#REF!)*1.21+IF($D$5="Koncesija",-UBP63*0.21,0)</f>
        <v>#REF!</v>
      </c>
      <c r="UBQ114" s="632" t="e">
        <f>(IF(UBQ47-#REF!&lt;0,0,UBQ47-#REF!)+#REF!)*1.21+IF($D$5="Koncesija",-UBQ63*0.21,0)</f>
        <v>#REF!</v>
      </c>
      <c r="UBR114" s="632" t="e">
        <f>(IF(UBR47-#REF!&lt;0,0,UBR47-#REF!)+#REF!)*1.21+IF($D$5="Koncesija",-UBR63*0.21,0)</f>
        <v>#REF!</v>
      </c>
      <c r="UBS114" s="632" t="e">
        <f>(IF(UBS47-#REF!&lt;0,0,UBS47-#REF!)+#REF!)*1.21+IF($D$5="Koncesija",-UBS63*0.21,0)</f>
        <v>#REF!</v>
      </c>
      <c r="UBT114" s="632" t="e">
        <f>(IF(UBT47-#REF!&lt;0,0,UBT47-#REF!)+#REF!)*1.21+IF($D$5="Koncesija",-UBT63*0.21,0)</f>
        <v>#REF!</v>
      </c>
      <c r="UBU114" s="632" t="e">
        <f>(IF(UBU47-#REF!&lt;0,0,UBU47-#REF!)+#REF!)*1.21+IF($D$5="Koncesija",-UBU63*0.21,0)</f>
        <v>#REF!</v>
      </c>
      <c r="UBV114" s="632" t="e">
        <f>(IF(UBV47-#REF!&lt;0,0,UBV47-#REF!)+#REF!)*1.21+IF($D$5="Koncesija",-UBV63*0.21,0)</f>
        <v>#REF!</v>
      </c>
      <c r="UBW114" s="632" t="e">
        <f>(IF(UBW47-#REF!&lt;0,0,UBW47-#REF!)+#REF!)*1.21+IF($D$5="Koncesija",-UBW63*0.21,0)</f>
        <v>#REF!</v>
      </c>
      <c r="UBX114" s="632" t="e">
        <f>(IF(UBX47-#REF!&lt;0,0,UBX47-#REF!)+#REF!)*1.21+IF($D$5="Koncesija",-UBX63*0.21,0)</f>
        <v>#REF!</v>
      </c>
      <c r="UBY114" s="632" t="e">
        <f>(IF(UBY47-#REF!&lt;0,0,UBY47-#REF!)+#REF!)*1.21+IF($D$5="Koncesija",-UBY63*0.21,0)</f>
        <v>#REF!</v>
      </c>
      <c r="UBZ114" s="632" t="e">
        <f>(IF(UBZ47-#REF!&lt;0,0,UBZ47-#REF!)+#REF!)*1.21+IF($D$5="Koncesija",-UBZ63*0.21,0)</f>
        <v>#REF!</v>
      </c>
      <c r="UCA114" s="632" t="e">
        <f>(IF(UCA47-#REF!&lt;0,0,UCA47-#REF!)+#REF!)*1.21+IF($D$5="Koncesija",-UCA63*0.21,0)</f>
        <v>#REF!</v>
      </c>
      <c r="UCB114" s="632" t="e">
        <f>(IF(UCB47-#REF!&lt;0,0,UCB47-#REF!)+#REF!)*1.21+IF($D$5="Koncesija",-UCB63*0.21,0)</f>
        <v>#REF!</v>
      </c>
      <c r="UCC114" s="632" t="e">
        <f>(IF(UCC47-#REF!&lt;0,0,UCC47-#REF!)+#REF!)*1.21+IF($D$5="Koncesija",-UCC63*0.21,0)</f>
        <v>#REF!</v>
      </c>
      <c r="UCD114" s="632" t="e">
        <f>(IF(UCD47-#REF!&lt;0,0,UCD47-#REF!)+#REF!)*1.21+IF($D$5="Koncesija",-UCD63*0.21,0)</f>
        <v>#REF!</v>
      </c>
      <c r="UCE114" s="632" t="e">
        <f>(IF(UCE47-#REF!&lt;0,0,UCE47-#REF!)+#REF!)*1.21+IF($D$5="Koncesija",-UCE63*0.21,0)</f>
        <v>#REF!</v>
      </c>
      <c r="UCF114" s="632" t="e">
        <f>(IF(UCF47-#REF!&lt;0,0,UCF47-#REF!)+#REF!)*1.21+IF($D$5="Koncesija",-UCF63*0.21,0)</f>
        <v>#REF!</v>
      </c>
      <c r="UCG114" s="632" t="e">
        <f>(IF(UCG47-#REF!&lt;0,0,UCG47-#REF!)+#REF!)*1.21+IF($D$5="Koncesija",-UCG63*0.21,0)</f>
        <v>#REF!</v>
      </c>
      <c r="UCH114" s="632" t="e">
        <f>(IF(UCH47-#REF!&lt;0,0,UCH47-#REF!)+#REF!)*1.21+IF($D$5="Koncesija",-UCH63*0.21,0)</f>
        <v>#REF!</v>
      </c>
      <c r="UCI114" s="632" t="e">
        <f>(IF(UCI47-#REF!&lt;0,0,UCI47-#REF!)+#REF!)*1.21+IF($D$5="Koncesija",-UCI63*0.21,0)</f>
        <v>#REF!</v>
      </c>
      <c r="UCJ114" s="632" t="e">
        <f>(IF(UCJ47-#REF!&lt;0,0,UCJ47-#REF!)+#REF!)*1.21+IF($D$5="Koncesija",-UCJ63*0.21,0)</f>
        <v>#REF!</v>
      </c>
      <c r="UCK114" s="632" t="e">
        <f>(IF(UCK47-#REF!&lt;0,0,UCK47-#REF!)+#REF!)*1.21+IF($D$5="Koncesija",-UCK63*0.21,0)</f>
        <v>#REF!</v>
      </c>
      <c r="UCL114" s="632" t="e">
        <f>(IF(UCL47-#REF!&lt;0,0,UCL47-#REF!)+#REF!)*1.21+IF($D$5="Koncesija",-UCL63*0.21,0)</f>
        <v>#REF!</v>
      </c>
      <c r="UCM114" s="632" t="e">
        <f>(IF(UCM47-#REF!&lt;0,0,UCM47-#REF!)+#REF!)*1.21+IF($D$5="Koncesija",-UCM63*0.21,0)</f>
        <v>#REF!</v>
      </c>
      <c r="UCN114" s="632" t="e">
        <f>(IF(UCN47-#REF!&lt;0,0,UCN47-#REF!)+#REF!)*1.21+IF($D$5="Koncesija",-UCN63*0.21,0)</f>
        <v>#REF!</v>
      </c>
      <c r="UCO114" s="632" t="e">
        <f>(IF(UCO47-#REF!&lt;0,0,UCO47-#REF!)+#REF!)*1.21+IF($D$5="Koncesija",-UCO63*0.21,0)</f>
        <v>#REF!</v>
      </c>
      <c r="UCP114" s="632" t="e">
        <f>(IF(UCP47-#REF!&lt;0,0,UCP47-#REF!)+#REF!)*1.21+IF($D$5="Koncesija",-UCP63*0.21,0)</f>
        <v>#REF!</v>
      </c>
      <c r="UCQ114" s="632" t="e">
        <f>(IF(UCQ47-#REF!&lt;0,0,UCQ47-#REF!)+#REF!)*1.21+IF($D$5="Koncesija",-UCQ63*0.21,0)</f>
        <v>#REF!</v>
      </c>
      <c r="UCR114" s="632" t="e">
        <f>(IF(UCR47-#REF!&lt;0,0,UCR47-#REF!)+#REF!)*1.21+IF($D$5="Koncesija",-UCR63*0.21,0)</f>
        <v>#REF!</v>
      </c>
      <c r="UCS114" s="632" t="e">
        <f>(IF(UCS47-#REF!&lt;0,0,UCS47-#REF!)+#REF!)*1.21+IF($D$5="Koncesija",-UCS63*0.21,0)</f>
        <v>#REF!</v>
      </c>
      <c r="UCT114" s="632" t="e">
        <f>(IF(UCT47-#REF!&lt;0,0,UCT47-#REF!)+#REF!)*1.21+IF($D$5="Koncesija",-UCT63*0.21,0)</f>
        <v>#REF!</v>
      </c>
      <c r="UCU114" s="632" t="e">
        <f>(IF(UCU47-#REF!&lt;0,0,UCU47-#REF!)+#REF!)*1.21+IF($D$5="Koncesija",-UCU63*0.21,0)</f>
        <v>#REF!</v>
      </c>
      <c r="UCV114" s="632" t="e">
        <f>(IF(UCV47-#REF!&lt;0,0,UCV47-#REF!)+#REF!)*1.21+IF($D$5="Koncesija",-UCV63*0.21,0)</f>
        <v>#REF!</v>
      </c>
      <c r="UCW114" s="632" t="e">
        <f>(IF(UCW47-#REF!&lt;0,0,UCW47-#REF!)+#REF!)*1.21+IF($D$5="Koncesija",-UCW63*0.21,0)</f>
        <v>#REF!</v>
      </c>
      <c r="UCX114" s="632" t="e">
        <f>(IF(UCX47-#REF!&lt;0,0,UCX47-#REF!)+#REF!)*1.21+IF($D$5="Koncesija",-UCX63*0.21,0)</f>
        <v>#REF!</v>
      </c>
      <c r="UCY114" s="632" t="e">
        <f>(IF(UCY47-#REF!&lt;0,0,UCY47-#REF!)+#REF!)*1.21+IF($D$5="Koncesija",-UCY63*0.21,0)</f>
        <v>#REF!</v>
      </c>
      <c r="UCZ114" s="632" t="e">
        <f>(IF(UCZ47-#REF!&lt;0,0,UCZ47-#REF!)+#REF!)*1.21+IF($D$5="Koncesija",-UCZ63*0.21,0)</f>
        <v>#REF!</v>
      </c>
      <c r="UDA114" s="632" t="e">
        <f>(IF(UDA47-#REF!&lt;0,0,UDA47-#REF!)+#REF!)*1.21+IF($D$5="Koncesija",-UDA63*0.21,0)</f>
        <v>#REF!</v>
      </c>
      <c r="UDB114" s="632" t="e">
        <f>(IF(UDB47-#REF!&lt;0,0,UDB47-#REF!)+#REF!)*1.21+IF($D$5="Koncesija",-UDB63*0.21,0)</f>
        <v>#REF!</v>
      </c>
      <c r="UDC114" s="632" t="e">
        <f>(IF(UDC47-#REF!&lt;0,0,UDC47-#REF!)+#REF!)*1.21+IF($D$5="Koncesija",-UDC63*0.21,0)</f>
        <v>#REF!</v>
      </c>
      <c r="UDD114" s="632" t="e">
        <f>(IF(UDD47-#REF!&lt;0,0,UDD47-#REF!)+#REF!)*1.21+IF($D$5="Koncesija",-UDD63*0.21,0)</f>
        <v>#REF!</v>
      </c>
      <c r="UDE114" s="632" t="e">
        <f>(IF(UDE47-#REF!&lt;0,0,UDE47-#REF!)+#REF!)*1.21+IF($D$5="Koncesija",-UDE63*0.21,0)</f>
        <v>#REF!</v>
      </c>
      <c r="UDF114" s="632" t="e">
        <f>(IF(UDF47-#REF!&lt;0,0,UDF47-#REF!)+#REF!)*1.21+IF($D$5="Koncesija",-UDF63*0.21,0)</f>
        <v>#REF!</v>
      </c>
      <c r="UDG114" s="632" t="e">
        <f>(IF(UDG47-#REF!&lt;0,0,UDG47-#REF!)+#REF!)*1.21+IF($D$5="Koncesija",-UDG63*0.21,0)</f>
        <v>#REF!</v>
      </c>
      <c r="UDH114" s="632" t="e">
        <f>(IF(UDH47-#REF!&lt;0,0,UDH47-#REF!)+#REF!)*1.21+IF($D$5="Koncesija",-UDH63*0.21,0)</f>
        <v>#REF!</v>
      </c>
      <c r="UDI114" s="632" t="e">
        <f>(IF(UDI47-#REF!&lt;0,0,UDI47-#REF!)+#REF!)*1.21+IF($D$5="Koncesija",-UDI63*0.21,0)</f>
        <v>#REF!</v>
      </c>
      <c r="UDJ114" s="632" t="e">
        <f>(IF(UDJ47-#REF!&lt;0,0,UDJ47-#REF!)+#REF!)*1.21+IF($D$5="Koncesija",-UDJ63*0.21,0)</f>
        <v>#REF!</v>
      </c>
      <c r="UDK114" s="632" t="e">
        <f>(IF(UDK47-#REF!&lt;0,0,UDK47-#REF!)+#REF!)*1.21+IF($D$5="Koncesija",-UDK63*0.21,0)</f>
        <v>#REF!</v>
      </c>
      <c r="UDL114" s="632" t="e">
        <f>(IF(UDL47-#REF!&lt;0,0,UDL47-#REF!)+#REF!)*1.21+IF($D$5="Koncesija",-UDL63*0.21,0)</f>
        <v>#REF!</v>
      </c>
      <c r="UDM114" s="632" t="e">
        <f>(IF(UDM47-#REF!&lt;0,0,UDM47-#REF!)+#REF!)*1.21+IF($D$5="Koncesija",-UDM63*0.21,0)</f>
        <v>#REF!</v>
      </c>
      <c r="UDN114" s="632" t="e">
        <f>(IF(UDN47-#REF!&lt;0,0,UDN47-#REF!)+#REF!)*1.21+IF($D$5="Koncesija",-UDN63*0.21,0)</f>
        <v>#REF!</v>
      </c>
      <c r="UDO114" s="632" t="e">
        <f>(IF(UDO47-#REF!&lt;0,0,UDO47-#REF!)+#REF!)*1.21+IF($D$5="Koncesija",-UDO63*0.21,0)</f>
        <v>#REF!</v>
      </c>
      <c r="UDP114" s="632" t="e">
        <f>(IF(UDP47-#REF!&lt;0,0,UDP47-#REF!)+#REF!)*1.21+IF($D$5="Koncesija",-UDP63*0.21,0)</f>
        <v>#REF!</v>
      </c>
      <c r="UDQ114" s="632" t="e">
        <f>(IF(UDQ47-#REF!&lt;0,0,UDQ47-#REF!)+#REF!)*1.21+IF($D$5="Koncesija",-UDQ63*0.21,0)</f>
        <v>#REF!</v>
      </c>
      <c r="UDR114" s="632" t="e">
        <f>(IF(UDR47-#REF!&lt;0,0,UDR47-#REF!)+#REF!)*1.21+IF($D$5="Koncesija",-UDR63*0.21,0)</f>
        <v>#REF!</v>
      </c>
      <c r="UDS114" s="632" t="e">
        <f>(IF(UDS47-#REF!&lt;0,0,UDS47-#REF!)+#REF!)*1.21+IF($D$5="Koncesija",-UDS63*0.21,0)</f>
        <v>#REF!</v>
      </c>
      <c r="UDT114" s="632" t="e">
        <f>(IF(UDT47-#REF!&lt;0,0,UDT47-#REF!)+#REF!)*1.21+IF($D$5="Koncesija",-UDT63*0.21,0)</f>
        <v>#REF!</v>
      </c>
      <c r="UDU114" s="632" t="e">
        <f>(IF(UDU47-#REF!&lt;0,0,UDU47-#REF!)+#REF!)*1.21+IF($D$5="Koncesija",-UDU63*0.21,0)</f>
        <v>#REF!</v>
      </c>
      <c r="UDV114" s="632" t="e">
        <f>(IF(UDV47-#REF!&lt;0,0,UDV47-#REF!)+#REF!)*1.21+IF($D$5="Koncesija",-UDV63*0.21,0)</f>
        <v>#REF!</v>
      </c>
      <c r="UDW114" s="632" t="e">
        <f>(IF(UDW47-#REF!&lt;0,0,UDW47-#REF!)+#REF!)*1.21+IF($D$5="Koncesija",-UDW63*0.21,0)</f>
        <v>#REF!</v>
      </c>
      <c r="UDX114" s="632" t="e">
        <f>(IF(UDX47-#REF!&lt;0,0,UDX47-#REF!)+#REF!)*1.21+IF($D$5="Koncesija",-UDX63*0.21,0)</f>
        <v>#REF!</v>
      </c>
      <c r="UDY114" s="632" t="e">
        <f>(IF(UDY47-#REF!&lt;0,0,UDY47-#REF!)+#REF!)*1.21+IF($D$5="Koncesija",-UDY63*0.21,0)</f>
        <v>#REF!</v>
      </c>
      <c r="UDZ114" s="632" t="e">
        <f>(IF(UDZ47-#REF!&lt;0,0,UDZ47-#REF!)+#REF!)*1.21+IF($D$5="Koncesija",-UDZ63*0.21,0)</f>
        <v>#REF!</v>
      </c>
      <c r="UEA114" s="632" t="e">
        <f>(IF(UEA47-#REF!&lt;0,0,UEA47-#REF!)+#REF!)*1.21+IF($D$5="Koncesija",-UEA63*0.21,0)</f>
        <v>#REF!</v>
      </c>
      <c r="UEB114" s="632" t="e">
        <f>(IF(UEB47-#REF!&lt;0,0,UEB47-#REF!)+#REF!)*1.21+IF($D$5="Koncesija",-UEB63*0.21,0)</f>
        <v>#REF!</v>
      </c>
      <c r="UEC114" s="632" t="e">
        <f>(IF(UEC47-#REF!&lt;0,0,UEC47-#REF!)+#REF!)*1.21+IF($D$5="Koncesija",-UEC63*0.21,0)</f>
        <v>#REF!</v>
      </c>
      <c r="UED114" s="632" t="e">
        <f>(IF(UED47-#REF!&lt;0,0,UED47-#REF!)+#REF!)*1.21+IF($D$5="Koncesija",-UED63*0.21,0)</f>
        <v>#REF!</v>
      </c>
      <c r="UEE114" s="632" t="e">
        <f>(IF(UEE47-#REF!&lt;0,0,UEE47-#REF!)+#REF!)*1.21+IF($D$5="Koncesija",-UEE63*0.21,0)</f>
        <v>#REF!</v>
      </c>
      <c r="UEF114" s="632" t="e">
        <f>(IF(UEF47-#REF!&lt;0,0,UEF47-#REF!)+#REF!)*1.21+IF($D$5="Koncesija",-UEF63*0.21,0)</f>
        <v>#REF!</v>
      </c>
      <c r="UEG114" s="632" t="e">
        <f>(IF(UEG47-#REF!&lt;0,0,UEG47-#REF!)+#REF!)*1.21+IF($D$5="Koncesija",-UEG63*0.21,0)</f>
        <v>#REF!</v>
      </c>
      <c r="UEH114" s="632" t="e">
        <f>(IF(UEH47-#REF!&lt;0,0,UEH47-#REF!)+#REF!)*1.21+IF($D$5="Koncesija",-UEH63*0.21,0)</f>
        <v>#REF!</v>
      </c>
      <c r="UEI114" s="632" t="e">
        <f>(IF(UEI47-#REF!&lt;0,0,UEI47-#REF!)+#REF!)*1.21+IF($D$5="Koncesija",-UEI63*0.21,0)</f>
        <v>#REF!</v>
      </c>
      <c r="UEJ114" s="632" t="e">
        <f>(IF(UEJ47-#REF!&lt;0,0,UEJ47-#REF!)+#REF!)*1.21+IF($D$5="Koncesija",-UEJ63*0.21,0)</f>
        <v>#REF!</v>
      </c>
      <c r="UEK114" s="632" t="e">
        <f>(IF(UEK47-#REF!&lt;0,0,UEK47-#REF!)+#REF!)*1.21+IF($D$5="Koncesija",-UEK63*0.21,0)</f>
        <v>#REF!</v>
      </c>
      <c r="UEL114" s="632" t="e">
        <f>(IF(UEL47-#REF!&lt;0,0,UEL47-#REF!)+#REF!)*1.21+IF($D$5="Koncesija",-UEL63*0.21,0)</f>
        <v>#REF!</v>
      </c>
      <c r="UEM114" s="632" t="e">
        <f>(IF(UEM47-#REF!&lt;0,0,UEM47-#REF!)+#REF!)*1.21+IF($D$5="Koncesija",-UEM63*0.21,0)</f>
        <v>#REF!</v>
      </c>
      <c r="UEN114" s="632" t="e">
        <f>(IF(UEN47-#REF!&lt;0,0,UEN47-#REF!)+#REF!)*1.21+IF($D$5="Koncesija",-UEN63*0.21,0)</f>
        <v>#REF!</v>
      </c>
      <c r="UEO114" s="632" t="e">
        <f>(IF(UEO47-#REF!&lt;0,0,UEO47-#REF!)+#REF!)*1.21+IF($D$5="Koncesija",-UEO63*0.21,0)</f>
        <v>#REF!</v>
      </c>
      <c r="UEP114" s="632" t="e">
        <f>(IF(UEP47-#REF!&lt;0,0,UEP47-#REF!)+#REF!)*1.21+IF($D$5="Koncesija",-UEP63*0.21,0)</f>
        <v>#REF!</v>
      </c>
      <c r="UEQ114" s="632" t="e">
        <f>(IF(UEQ47-#REF!&lt;0,0,UEQ47-#REF!)+#REF!)*1.21+IF($D$5="Koncesija",-UEQ63*0.21,0)</f>
        <v>#REF!</v>
      </c>
      <c r="UER114" s="632" t="e">
        <f>(IF(UER47-#REF!&lt;0,0,UER47-#REF!)+#REF!)*1.21+IF($D$5="Koncesija",-UER63*0.21,0)</f>
        <v>#REF!</v>
      </c>
      <c r="UES114" s="632" t="e">
        <f>(IF(UES47-#REF!&lt;0,0,UES47-#REF!)+#REF!)*1.21+IF($D$5="Koncesija",-UES63*0.21,0)</f>
        <v>#REF!</v>
      </c>
      <c r="UET114" s="632" t="e">
        <f>(IF(UET47-#REF!&lt;0,0,UET47-#REF!)+#REF!)*1.21+IF($D$5="Koncesija",-UET63*0.21,0)</f>
        <v>#REF!</v>
      </c>
      <c r="UEU114" s="632" t="e">
        <f>(IF(UEU47-#REF!&lt;0,0,UEU47-#REF!)+#REF!)*1.21+IF($D$5="Koncesija",-UEU63*0.21,0)</f>
        <v>#REF!</v>
      </c>
      <c r="UEV114" s="632" t="e">
        <f>(IF(UEV47-#REF!&lt;0,0,UEV47-#REF!)+#REF!)*1.21+IF($D$5="Koncesija",-UEV63*0.21,0)</f>
        <v>#REF!</v>
      </c>
      <c r="UEW114" s="632" t="e">
        <f>(IF(UEW47-#REF!&lt;0,0,UEW47-#REF!)+#REF!)*1.21+IF($D$5="Koncesija",-UEW63*0.21,0)</f>
        <v>#REF!</v>
      </c>
      <c r="UEX114" s="632" t="e">
        <f>(IF(UEX47-#REF!&lt;0,0,UEX47-#REF!)+#REF!)*1.21+IF($D$5="Koncesija",-UEX63*0.21,0)</f>
        <v>#REF!</v>
      </c>
      <c r="UEY114" s="632" t="e">
        <f>(IF(UEY47-#REF!&lt;0,0,UEY47-#REF!)+#REF!)*1.21+IF($D$5="Koncesija",-UEY63*0.21,0)</f>
        <v>#REF!</v>
      </c>
      <c r="UEZ114" s="632" t="e">
        <f>(IF(UEZ47-#REF!&lt;0,0,UEZ47-#REF!)+#REF!)*1.21+IF($D$5="Koncesija",-UEZ63*0.21,0)</f>
        <v>#REF!</v>
      </c>
      <c r="UFA114" s="632" t="e">
        <f>(IF(UFA47-#REF!&lt;0,0,UFA47-#REF!)+#REF!)*1.21+IF($D$5="Koncesija",-UFA63*0.21,0)</f>
        <v>#REF!</v>
      </c>
      <c r="UFB114" s="632" t="e">
        <f>(IF(UFB47-#REF!&lt;0,0,UFB47-#REF!)+#REF!)*1.21+IF($D$5="Koncesija",-UFB63*0.21,0)</f>
        <v>#REF!</v>
      </c>
      <c r="UFC114" s="632" t="e">
        <f>(IF(UFC47-#REF!&lt;0,0,UFC47-#REF!)+#REF!)*1.21+IF($D$5="Koncesija",-UFC63*0.21,0)</f>
        <v>#REF!</v>
      </c>
      <c r="UFD114" s="632" t="e">
        <f>(IF(UFD47-#REF!&lt;0,0,UFD47-#REF!)+#REF!)*1.21+IF($D$5="Koncesija",-UFD63*0.21,0)</f>
        <v>#REF!</v>
      </c>
      <c r="UFE114" s="632" t="e">
        <f>(IF(UFE47-#REF!&lt;0,0,UFE47-#REF!)+#REF!)*1.21+IF($D$5="Koncesija",-UFE63*0.21,0)</f>
        <v>#REF!</v>
      </c>
      <c r="UFF114" s="632" t="e">
        <f>(IF(UFF47-#REF!&lt;0,0,UFF47-#REF!)+#REF!)*1.21+IF($D$5="Koncesija",-UFF63*0.21,0)</f>
        <v>#REF!</v>
      </c>
      <c r="UFG114" s="632" t="e">
        <f>(IF(UFG47-#REF!&lt;0,0,UFG47-#REF!)+#REF!)*1.21+IF($D$5="Koncesija",-UFG63*0.21,0)</f>
        <v>#REF!</v>
      </c>
      <c r="UFH114" s="632" t="e">
        <f>(IF(UFH47-#REF!&lt;0,0,UFH47-#REF!)+#REF!)*1.21+IF($D$5="Koncesija",-UFH63*0.21,0)</f>
        <v>#REF!</v>
      </c>
      <c r="UFI114" s="632" t="e">
        <f>(IF(UFI47-#REF!&lt;0,0,UFI47-#REF!)+#REF!)*1.21+IF($D$5="Koncesija",-UFI63*0.21,0)</f>
        <v>#REF!</v>
      </c>
      <c r="UFJ114" s="632" t="e">
        <f>(IF(UFJ47-#REF!&lt;0,0,UFJ47-#REF!)+#REF!)*1.21+IF($D$5="Koncesija",-UFJ63*0.21,0)</f>
        <v>#REF!</v>
      </c>
      <c r="UFK114" s="632" t="e">
        <f>(IF(UFK47-#REF!&lt;0,0,UFK47-#REF!)+#REF!)*1.21+IF($D$5="Koncesija",-UFK63*0.21,0)</f>
        <v>#REF!</v>
      </c>
      <c r="UFL114" s="632" t="e">
        <f>(IF(UFL47-#REF!&lt;0,0,UFL47-#REF!)+#REF!)*1.21+IF($D$5="Koncesija",-UFL63*0.21,0)</f>
        <v>#REF!</v>
      </c>
      <c r="UFM114" s="632" t="e">
        <f>(IF(UFM47-#REF!&lt;0,0,UFM47-#REF!)+#REF!)*1.21+IF($D$5="Koncesija",-UFM63*0.21,0)</f>
        <v>#REF!</v>
      </c>
      <c r="UFN114" s="632" t="e">
        <f>(IF(UFN47-#REF!&lt;0,0,UFN47-#REF!)+#REF!)*1.21+IF($D$5="Koncesija",-UFN63*0.21,0)</f>
        <v>#REF!</v>
      </c>
      <c r="UFO114" s="632" t="e">
        <f>(IF(UFO47-#REF!&lt;0,0,UFO47-#REF!)+#REF!)*1.21+IF($D$5="Koncesija",-UFO63*0.21,0)</f>
        <v>#REF!</v>
      </c>
      <c r="UFP114" s="632" t="e">
        <f>(IF(UFP47-#REF!&lt;0,0,UFP47-#REF!)+#REF!)*1.21+IF($D$5="Koncesija",-UFP63*0.21,0)</f>
        <v>#REF!</v>
      </c>
      <c r="UFQ114" s="632" t="e">
        <f>(IF(UFQ47-#REF!&lt;0,0,UFQ47-#REF!)+#REF!)*1.21+IF($D$5="Koncesija",-UFQ63*0.21,0)</f>
        <v>#REF!</v>
      </c>
      <c r="UFR114" s="632" t="e">
        <f>(IF(UFR47-#REF!&lt;0,0,UFR47-#REF!)+#REF!)*1.21+IF($D$5="Koncesija",-UFR63*0.21,0)</f>
        <v>#REF!</v>
      </c>
      <c r="UFS114" s="632" t="e">
        <f>(IF(UFS47-#REF!&lt;0,0,UFS47-#REF!)+#REF!)*1.21+IF($D$5="Koncesija",-UFS63*0.21,0)</f>
        <v>#REF!</v>
      </c>
      <c r="UFT114" s="632" t="e">
        <f>(IF(UFT47-#REF!&lt;0,0,UFT47-#REF!)+#REF!)*1.21+IF($D$5="Koncesija",-UFT63*0.21,0)</f>
        <v>#REF!</v>
      </c>
      <c r="UFU114" s="632" t="e">
        <f>(IF(UFU47-#REF!&lt;0,0,UFU47-#REF!)+#REF!)*1.21+IF($D$5="Koncesija",-UFU63*0.21,0)</f>
        <v>#REF!</v>
      </c>
      <c r="UFV114" s="632" t="e">
        <f>(IF(UFV47-#REF!&lt;0,0,UFV47-#REF!)+#REF!)*1.21+IF($D$5="Koncesija",-UFV63*0.21,0)</f>
        <v>#REF!</v>
      </c>
      <c r="UFW114" s="632" t="e">
        <f>(IF(UFW47-#REF!&lt;0,0,UFW47-#REF!)+#REF!)*1.21+IF($D$5="Koncesija",-UFW63*0.21,0)</f>
        <v>#REF!</v>
      </c>
      <c r="UFX114" s="632" t="e">
        <f>(IF(UFX47-#REF!&lt;0,0,UFX47-#REF!)+#REF!)*1.21+IF($D$5="Koncesija",-UFX63*0.21,0)</f>
        <v>#REF!</v>
      </c>
      <c r="UFY114" s="632" t="e">
        <f>(IF(UFY47-#REF!&lt;0,0,UFY47-#REF!)+#REF!)*1.21+IF($D$5="Koncesija",-UFY63*0.21,0)</f>
        <v>#REF!</v>
      </c>
      <c r="UFZ114" s="632" t="e">
        <f>(IF(UFZ47-#REF!&lt;0,0,UFZ47-#REF!)+#REF!)*1.21+IF($D$5="Koncesija",-UFZ63*0.21,0)</f>
        <v>#REF!</v>
      </c>
      <c r="UGA114" s="632" t="e">
        <f>(IF(UGA47-#REF!&lt;0,0,UGA47-#REF!)+#REF!)*1.21+IF($D$5="Koncesija",-UGA63*0.21,0)</f>
        <v>#REF!</v>
      </c>
      <c r="UGB114" s="632" t="e">
        <f>(IF(UGB47-#REF!&lt;0,0,UGB47-#REF!)+#REF!)*1.21+IF($D$5="Koncesija",-UGB63*0.21,0)</f>
        <v>#REF!</v>
      </c>
      <c r="UGC114" s="632" t="e">
        <f>(IF(UGC47-#REF!&lt;0,0,UGC47-#REF!)+#REF!)*1.21+IF($D$5="Koncesija",-UGC63*0.21,0)</f>
        <v>#REF!</v>
      </c>
      <c r="UGD114" s="632" t="e">
        <f>(IF(UGD47-#REF!&lt;0,0,UGD47-#REF!)+#REF!)*1.21+IF($D$5="Koncesija",-UGD63*0.21,0)</f>
        <v>#REF!</v>
      </c>
      <c r="UGE114" s="632" t="e">
        <f>(IF(UGE47-#REF!&lt;0,0,UGE47-#REF!)+#REF!)*1.21+IF($D$5="Koncesija",-UGE63*0.21,0)</f>
        <v>#REF!</v>
      </c>
      <c r="UGF114" s="632" t="e">
        <f>(IF(UGF47-#REF!&lt;0,0,UGF47-#REF!)+#REF!)*1.21+IF($D$5="Koncesija",-UGF63*0.21,0)</f>
        <v>#REF!</v>
      </c>
      <c r="UGG114" s="632" t="e">
        <f>(IF(UGG47-#REF!&lt;0,0,UGG47-#REF!)+#REF!)*1.21+IF($D$5="Koncesija",-UGG63*0.21,0)</f>
        <v>#REF!</v>
      </c>
      <c r="UGH114" s="632" t="e">
        <f>(IF(UGH47-#REF!&lt;0,0,UGH47-#REF!)+#REF!)*1.21+IF($D$5="Koncesija",-UGH63*0.21,0)</f>
        <v>#REF!</v>
      </c>
      <c r="UGI114" s="632" t="e">
        <f>(IF(UGI47-#REF!&lt;0,0,UGI47-#REF!)+#REF!)*1.21+IF($D$5="Koncesija",-UGI63*0.21,0)</f>
        <v>#REF!</v>
      </c>
      <c r="UGJ114" s="632" t="e">
        <f>(IF(UGJ47-#REF!&lt;0,0,UGJ47-#REF!)+#REF!)*1.21+IF($D$5="Koncesija",-UGJ63*0.21,0)</f>
        <v>#REF!</v>
      </c>
      <c r="UGK114" s="632" t="e">
        <f>(IF(UGK47-#REF!&lt;0,0,UGK47-#REF!)+#REF!)*1.21+IF($D$5="Koncesija",-UGK63*0.21,0)</f>
        <v>#REF!</v>
      </c>
      <c r="UGL114" s="632" t="e">
        <f>(IF(UGL47-#REF!&lt;0,0,UGL47-#REF!)+#REF!)*1.21+IF($D$5="Koncesija",-UGL63*0.21,0)</f>
        <v>#REF!</v>
      </c>
      <c r="UGM114" s="632" t="e">
        <f>(IF(UGM47-#REF!&lt;0,0,UGM47-#REF!)+#REF!)*1.21+IF($D$5="Koncesija",-UGM63*0.21,0)</f>
        <v>#REF!</v>
      </c>
      <c r="UGN114" s="632" t="e">
        <f>(IF(UGN47-#REF!&lt;0,0,UGN47-#REF!)+#REF!)*1.21+IF($D$5="Koncesija",-UGN63*0.21,0)</f>
        <v>#REF!</v>
      </c>
      <c r="UGO114" s="632" t="e">
        <f>(IF(UGO47-#REF!&lt;0,0,UGO47-#REF!)+#REF!)*1.21+IF($D$5="Koncesija",-UGO63*0.21,0)</f>
        <v>#REF!</v>
      </c>
      <c r="UGP114" s="632" t="e">
        <f>(IF(UGP47-#REF!&lt;0,0,UGP47-#REF!)+#REF!)*1.21+IF($D$5="Koncesija",-UGP63*0.21,0)</f>
        <v>#REF!</v>
      </c>
      <c r="UGQ114" s="632" t="e">
        <f>(IF(UGQ47-#REF!&lt;0,0,UGQ47-#REF!)+#REF!)*1.21+IF($D$5="Koncesija",-UGQ63*0.21,0)</f>
        <v>#REF!</v>
      </c>
      <c r="UGR114" s="632" t="e">
        <f>(IF(UGR47-#REF!&lt;0,0,UGR47-#REF!)+#REF!)*1.21+IF($D$5="Koncesija",-UGR63*0.21,0)</f>
        <v>#REF!</v>
      </c>
      <c r="UGS114" s="632" t="e">
        <f>(IF(UGS47-#REF!&lt;0,0,UGS47-#REF!)+#REF!)*1.21+IF($D$5="Koncesija",-UGS63*0.21,0)</f>
        <v>#REF!</v>
      </c>
      <c r="UGT114" s="632" t="e">
        <f>(IF(UGT47-#REF!&lt;0,0,UGT47-#REF!)+#REF!)*1.21+IF($D$5="Koncesija",-UGT63*0.21,0)</f>
        <v>#REF!</v>
      </c>
      <c r="UGU114" s="632" t="e">
        <f>(IF(UGU47-#REF!&lt;0,0,UGU47-#REF!)+#REF!)*1.21+IF($D$5="Koncesija",-UGU63*0.21,0)</f>
        <v>#REF!</v>
      </c>
      <c r="UGV114" s="632" t="e">
        <f>(IF(UGV47-#REF!&lt;0,0,UGV47-#REF!)+#REF!)*1.21+IF($D$5="Koncesija",-UGV63*0.21,0)</f>
        <v>#REF!</v>
      </c>
      <c r="UGW114" s="632" t="e">
        <f>(IF(UGW47-#REF!&lt;0,0,UGW47-#REF!)+#REF!)*1.21+IF($D$5="Koncesija",-UGW63*0.21,0)</f>
        <v>#REF!</v>
      </c>
      <c r="UGX114" s="632" t="e">
        <f>(IF(UGX47-#REF!&lt;0,0,UGX47-#REF!)+#REF!)*1.21+IF($D$5="Koncesija",-UGX63*0.21,0)</f>
        <v>#REF!</v>
      </c>
      <c r="UGY114" s="632" t="e">
        <f>(IF(UGY47-#REF!&lt;0,0,UGY47-#REF!)+#REF!)*1.21+IF($D$5="Koncesija",-UGY63*0.21,0)</f>
        <v>#REF!</v>
      </c>
      <c r="UGZ114" s="632" t="e">
        <f>(IF(UGZ47-#REF!&lt;0,0,UGZ47-#REF!)+#REF!)*1.21+IF($D$5="Koncesija",-UGZ63*0.21,0)</f>
        <v>#REF!</v>
      </c>
      <c r="UHA114" s="632" t="e">
        <f>(IF(UHA47-#REF!&lt;0,0,UHA47-#REF!)+#REF!)*1.21+IF($D$5="Koncesija",-UHA63*0.21,0)</f>
        <v>#REF!</v>
      </c>
      <c r="UHB114" s="632" t="e">
        <f>(IF(UHB47-#REF!&lt;0,0,UHB47-#REF!)+#REF!)*1.21+IF($D$5="Koncesija",-UHB63*0.21,0)</f>
        <v>#REF!</v>
      </c>
      <c r="UHC114" s="632" t="e">
        <f>(IF(UHC47-#REF!&lt;0,0,UHC47-#REF!)+#REF!)*1.21+IF($D$5="Koncesija",-UHC63*0.21,0)</f>
        <v>#REF!</v>
      </c>
      <c r="UHD114" s="632" t="e">
        <f>(IF(UHD47-#REF!&lt;0,0,UHD47-#REF!)+#REF!)*1.21+IF($D$5="Koncesija",-UHD63*0.21,0)</f>
        <v>#REF!</v>
      </c>
      <c r="UHE114" s="632" t="e">
        <f>(IF(UHE47-#REF!&lt;0,0,UHE47-#REF!)+#REF!)*1.21+IF($D$5="Koncesija",-UHE63*0.21,0)</f>
        <v>#REF!</v>
      </c>
      <c r="UHF114" s="632" t="e">
        <f>(IF(UHF47-#REF!&lt;0,0,UHF47-#REF!)+#REF!)*1.21+IF($D$5="Koncesija",-UHF63*0.21,0)</f>
        <v>#REF!</v>
      </c>
      <c r="UHG114" s="632" t="e">
        <f>(IF(UHG47-#REF!&lt;0,0,UHG47-#REF!)+#REF!)*1.21+IF($D$5="Koncesija",-UHG63*0.21,0)</f>
        <v>#REF!</v>
      </c>
      <c r="UHH114" s="632" t="e">
        <f>(IF(UHH47-#REF!&lt;0,0,UHH47-#REF!)+#REF!)*1.21+IF($D$5="Koncesija",-UHH63*0.21,0)</f>
        <v>#REF!</v>
      </c>
      <c r="UHI114" s="632" t="e">
        <f>(IF(UHI47-#REF!&lt;0,0,UHI47-#REF!)+#REF!)*1.21+IF($D$5="Koncesija",-UHI63*0.21,0)</f>
        <v>#REF!</v>
      </c>
      <c r="UHJ114" s="632" t="e">
        <f>(IF(UHJ47-#REF!&lt;0,0,UHJ47-#REF!)+#REF!)*1.21+IF($D$5="Koncesija",-UHJ63*0.21,0)</f>
        <v>#REF!</v>
      </c>
      <c r="UHK114" s="632" t="e">
        <f>(IF(UHK47-#REF!&lt;0,0,UHK47-#REF!)+#REF!)*1.21+IF($D$5="Koncesija",-UHK63*0.21,0)</f>
        <v>#REF!</v>
      </c>
      <c r="UHL114" s="632" t="e">
        <f>(IF(UHL47-#REF!&lt;0,0,UHL47-#REF!)+#REF!)*1.21+IF($D$5="Koncesija",-UHL63*0.21,0)</f>
        <v>#REF!</v>
      </c>
      <c r="UHM114" s="632" t="e">
        <f>(IF(UHM47-#REF!&lt;0,0,UHM47-#REF!)+#REF!)*1.21+IF($D$5="Koncesija",-UHM63*0.21,0)</f>
        <v>#REF!</v>
      </c>
      <c r="UHN114" s="632" t="e">
        <f>(IF(UHN47-#REF!&lt;0,0,UHN47-#REF!)+#REF!)*1.21+IF($D$5="Koncesija",-UHN63*0.21,0)</f>
        <v>#REF!</v>
      </c>
      <c r="UHO114" s="632" t="e">
        <f>(IF(UHO47-#REF!&lt;0,0,UHO47-#REF!)+#REF!)*1.21+IF($D$5="Koncesija",-UHO63*0.21,0)</f>
        <v>#REF!</v>
      </c>
      <c r="UHP114" s="632" t="e">
        <f>(IF(UHP47-#REF!&lt;0,0,UHP47-#REF!)+#REF!)*1.21+IF($D$5="Koncesija",-UHP63*0.21,0)</f>
        <v>#REF!</v>
      </c>
      <c r="UHQ114" s="632" t="e">
        <f>(IF(UHQ47-#REF!&lt;0,0,UHQ47-#REF!)+#REF!)*1.21+IF($D$5="Koncesija",-UHQ63*0.21,0)</f>
        <v>#REF!</v>
      </c>
      <c r="UHR114" s="632" t="e">
        <f>(IF(UHR47-#REF!&lt;0,0,UHR47-#REF!)+#REF!)*1.21+IF($D$5="Koncesija",-UHR63*0.21,0)</f>
        <v>#REF!</v>
      </c>
      <c r="UHS114" s="632" t="e">
        <f>(IF(UHS47-#REF!&lt;0,0,UHS47-#REF!)+#REF!)*1.21+IF($D$5="Koncesija",-UHS63*0.21,0)</f>
        <v>#REF!</v>
      </c>
      <c r="UHT114" s="632" t="e">
        <f>(IF(UHT47-#REF!&lt;0,0,UHT47-#REF!)+#REF!)*1.21+IF($D$5="Koncesija",-UHT63*0.21,0)</f>
        <v>#REF!</v>
      </c>
      <c r="UHU114" s="632" t="e">
        <f>(IF(UHU47-#REF!&lt;0,0,UHU47-#REF!)+#REF!)*1.21+IF($D$5="Koncesija",-UHU63*0.21,0)</f>
        <v>#REF!</v>
      </c>
      <c r="UHV114" s="632" t="e">
        <f>(IF(UHV47-#REF!&lt;0,0,UHV47-#REF!)+#REF!)*1.21+IF($D$5="Koncesija",-UHV63*0.21,0)</f>
        <v>#REF!</v>
      </c>
      <c r="UHW114" s="632" t="e">
        <f>(IF(UHW47-#REF!&lt;0,0,UHW47-#REF!)+#REF!)*1.21+IF($D$5="Koncesija",-UHW63*0.21,0)</f>
        <v>#REF!</v>
      </c>
      <c r="UHX114" s="632" t="e">
        <f>(IF(UHX47-#REF!&lt;0,0,UHX47-#REF!)+#REF!)*1.21+IF($D$5="Koncesija",-UHX63*0.21,0)</f>
        <v>#REF!</v>
      </c>
      <c r="UHY114" s="632" t="e">
        <f>(IF(UHY47-#REF!&lt;0,0,UHY47-#REF!)+#REF!)*1.21+IF($D$5="Koncesija",-UHY63*0.21,0)</f>
        <v>#REF!</v>
      </c>
      <c r="UHZ114" s="632" t="e">
        <f>(IF(UHZ47-#REF!&lt;0,0,UHZ47-#REF!)+#REF!)*1.21+IF($D$5="Koncesija",-UHZ63*0.21,0)</f>
        <v>#REF!</v>
      </c>
      <c r="UIA114" s="632" t="e">
        <f>(IF(UIA47-#REF!&lt;0,0,UIA47-#REF!)+#REF!)*1.21+IF($D$5="Koncesija",-UIA63*0.21,0)</f>
        <v>#REF!</v>
      </c>
      <c r="UIB114" s="632" t="e">
        <f>(IF(UIB47-#REF!&lt;0,0,UIB47-#REF!)+#REF!)*1.21+IF($D$5="Koncesija",-UIB63*0.21,0)</f>
        <v>#REF!</v>
      </c>
      <c r="UIC114" s="632" t="e">
        <f>(IF(UIC47-#REF!&lt;0,0,UIC47-#REF!)+#REF!)*1.21+IF($D$5="Koncesija",-UIC63*0.21,0)</f>
        <v>#REF!</v>
      </c>
      <c r="UID114" s="632" t="e">
        <f>(IF(UID47-#REF!&lt;0,0,UID47-#REF!)+#REF!)*1.21+IF($D$5="Koncesija",-UID63*0.21,0)</f>
        <v>#REF!</v>
      </c>
      <c r="UIE114" s="632" t="e">
        <f>(IF(UIE47-#REF!&lt;0,0,UIE47-#REF!)+#REF!)*1.21+IF($D$5="Koncesija",-UIE63*0.21,0)</f>
        <v>#REF!</v>
      </c>
      <c r="UIF114" s="632" t="e">
        <f>(IF(UIF47-#REF!&lt;0,0,UIF47-#REF!)+#REF!)*1.21+IF($D$5="Koncesija",-UIF63*0.21,0)</f>
        <v>#REF!</v>
      </c>
      <c r="UIG114" s="632" t="e">
        <f>(IF(UIG47-#REF!&lt;0,0,UIG47-#REF!)+#REF!)*1.21+IF($D$5="Koncesija",-UIG63*0.21,0)</f>
        <v>#REF!</v>
      </c>
      <c r="UIH114" s="632" t="e">
        <f>(IF(UIH47-#REF!&lt;0,0,UIH47-#REF!)+#REF!)*1.21+IF($D$5="Koncesija",-UIH63*0.21,0)</f>
        <v>#REF!</v>
      </c>
      <c r="UII114" s="632" t="e">
        <f>(IF(UII47-#REF!&lt;0,0,UII47-#REF!)+#REF!)*1.21+IF($D$5="Koncesija",-UII63*0.21,0)</f>
        <v>#REF!</v>
      </c>
      <c r="UIJ114" s="632" t="e">
        <f>(IF(UIJ47-#REF!&lt;0,0,UIJ47-#REF!)+#REF!)*1.21+IF($D$5="Koncesija",-UIJ63*0.21,0)</f>
        <v>#REF!</v>
      </c>
      <c r="UIK114" s="632" t="e">
        <f>(IF(UIK47-#REF!&lt;0,0,UIK47-#REF!)+#REF!)*1.21+IF($D$5="Koncesija",-UIK63*0.21,0)</f>
        <v>#REF!</v>
      </c>
      <c r="UIL114" s="632" t="e">
        <f>(IF(UIL47-#REF!&lt;0,0,UIL47-#REF!)+#REF!)*1.21+IF($D$5="Koncesija",-UIL63*0.21,0)</f>
        <v>#REF!</v>
      </c>
      <c r="UIM114" s="632" t="e">
        <f>(IF(UIM47-#REF!&lt;0,0,UIM47-#REF!)+#REF!)*1.21+IF($D$5="Koncesija",-UIM63*0.21,0)</f>
        <v>#REF!</v>
      </c>
      <c r="UIN114" s="632" t="e">
        <f>(IF(UIN47-#REF!&lt;0,0,UIN47-#REF!)+#REF!)*1.21+IF($D$5="Koncesija",-UIN63*0.21,0)</f>
        <v>#REF!</v>
      </c>
      <c r="UIO114" s="632" t="e">
        <f>(IF(UIO47-#REF!&lt;0,0,UIO47-#REF!)+#REF!)*1.21+IF($D$5="Koncesija",-UIO63*0.21,0)</f>
        <v>#REF!</v>
      </c>
      <c r="UIP114" s="632" t="e">
        <f>(IF(UIP47-#REF!&lt;0,0,UIP47-#REF!)+#REF!)*1.21+IF($D$5="Koncesija",-UIP63*0.21,0)</f>
        <v>#REF!</v>
      </c>
      <c r="UIQ114" s="632" t="e">
        <f>(IF(UIQ47-#REF!&lt;0,0,UIQ47-#REF!)+#REF!)*1.21+IF($D$5="Koncesija",-UIQ63*0.21,0)</f>
        <v>#REF!</v>
      </c>
      <c r="UIR114" s="632" t="e">
        <f>(IF(UIR47-#REF!&lt;0,0,UIR47-#REF!)+#REF!)*1.21+IF($D$5="Koncesija",-UIR63*0.21,0)</f>
        <v>#REF!</v>
      </c>
      <c r="UIS114" s="632" t="e">
        <f>(IF(UIS47-#REF!&lt;0,0,UIS47-#REF!)+#REF!)*1.21+IF($D$5="Koncesija",-UIS63*0.21,0)</f>
        <v>#REF!</v>
      </c>
      <c r="UIT114" s="632" t="e">
        <f>(IF(UIT47-#REF!&lt;0,0,UIT47-#REF!)+#REF!)*1.21+IF($D$5="Koncesija",-UIT63*0.21,0)</f>
        <v>#REF!</v>
      </c>
      <c r="UIU114" s="632" t="e">
        <f>(IF(UIU47-#REF!&lt;0,0,UIU47-#REF!)+#REF!)*1.21+IF($D$5="Koncesija",-UIU63*0.21,0)</f>
        <v>#REF!</v>
      </c>
      <c r="UIV114" s="632" t="e">
        <f>(IF(UIV47-#REF!&lt;0,0,UIV47-#REF!)+#REF!)*1.21+IF($D$5="Koncesija",-UIV63*0.21,0)</f>
        <v>#REF!</v>
      </c>
      <c r="UIW114" s="632" t="e">
        <f>(IF(UIW47-#REF!&lt;0,0,UIW47-#REF!)+#REF!)*1.21+IF($D$5="Koncesija",-UIW63*0.21,0)</f>
        <v>#REF!</v>
      </c>
      <c r="UIX114" s="632" t="e">
        <f>(IF(UIX47-#REF!&lt;0,0,UIX47-#REF!)+#REF!)*1.21+IF($D$5="Koncesija",-UIX63*0.21,0)</f>
        <v>#REF!</v>
      </c>
      <c r="UIY114" s="632" t="e">
        <f>(IF(UIY47-#REF!&lt;0,0,UIY47-#REF!)+#REF!)*1.21+IF($D$5="Koncesija",-UIY63*0.21,0)</f>
        <v>#REF!</v>
      </c>
      <c r="UIZ114" s="632" t="e">
        <f>(IF(UIZ47-#REF!&lt;0,0,UIZ47-#REF!)+#REF!)*1.21+IF($D$5="Koncesija",-UIZ63*0.21,0)</f>
        <v>#REF!</v>
      </c>
      <c r="UJA114" s="632" t="e">
        <f>(IF(UJA47-#REF!&lt;0,0,UJA47-#REF!)+#REF!)*1.21+IF($D$5="Koncesija",-UJA63*0.21,0)</f>
        <v>#REF!</v>
      </c>
      <c r="UJB114" s="632" t="e">
        <f>(IF(UJB47-#REF!&lt;0,0,UJB47-#REF!)+#REF!)*1.21+IF($D$5="Koncesija",-UJB63*0.21,0)</f>
        <v>#REF!</v>
      </c>
      <c r="UJC114" s="632" t="e">
        <f>(IF(UJC47-#REF!&lt;0,0,UJC47-#REF!)+#REF!)*1.21+IF($D$5="Koncesija",-UJC63*0.21,0)</f>
        <v>#REF!</v>
      </c>
      <c r="UJD114" s="632" t="e">
        <f>(IF(UJD47-#REF!&lt;0,0,UJD47-#REF!)+#REF!)*1.21+IF($D$5="Koncesija",-UJD63*0.21,0)</f>
        <v>#REF!</v>
      </c>
      <c r="UJE114" s="632" t="e">
        <f>(IF(UJE47-#REF!&lt;0,0,UJE47-#REF!)+#REF!)*1.21+IF($D$5="Koncesija",-UJE63*0.21,0)</f>
        <v>#REF!</v>
      </c>
      <c r="UJF114" s="632" t="e">
        <f>(IF(UJF47-#REF!&lt;0,0,UJF47-#REF!)+#REF!)*1.21+IF($D$5="Koncesija",-UJF63*0.21,0)</f>
        <v>#REF!</v>
      </c>
      <c r="UJG114" s="632" t="e">
        <f>(IF(UJG47-#REF!&lt;0,0,UJG47-#REF!)+#REF!)*1.21+IF($D$5="Koncesija",-UJG63*0.21,0)</f>
        <v>#REF!</v>
      </c>
      <c r="UJH114" s="632" t="e">
        <f>(IF(UJH47-#REF!&lt;0,0,UJH47-#REF!)+#REF!)*1.21+IF($D$5="Koncesija",-UJH63*0.21,0)</f>
        <v>#REF!</v>
      </c>
      <c r="UJI114" s="632" t="e">
        <f>(IF(UJI47-#REF!&lt;0,0,UJI47-#REF!)+#REF!)*1.21+IF($D$5="Koncesija",-UJI63*0.21,0)</f>
        <v>#REF!</v>
      </c>
      <c r="UJJ114" s="632" t="e">
        <f>(IF(UJJ47-#REF!&lt;0,0,UJJ47-#REF!)+#REF!)*1.21+IF($D$5="Koncesija",-UJJ63*0.21,0)</f>
        <v>#REF!</v>
      </c>
      <c r="UJK114" s="632" t="e">
        <f>(IF(UJK47-#REF!&lt;0,0,UJK47-#REF!)+#REF!)*1.21+IF($D$5="Koncesija",-UJK63*0.21,0)</f>
        <v>#REF!</v>
      </c>
      <c r="UJL114" s="632" t="e">
        <f>(IF(UJL47-#REF!&lt;0,0,UJL47-#REF!)+#REF!)*1.21+IF($D$5="Koncesija",-UJL63*0.21,0)</f>
        <v>#REF!</v>
      </c>
      <c r="UJM114" s="632" t="e">
        <f>(IF(UJM47-#REF!&lt;0,0,UJM47-#REF!)+#REF!)*1.21+IF($D$5="Koncesija",-UJM63*0.21,0)</f>
        <v>#REF!</v>
      </c>
      <c r="UJN114" s="632" t="e">
        <f>(IF(UJN47-#REF!&lt;0,0,UJN47-#REF!)+#REF!)*1.21+IF($D$5="Koncesija",-UJN63*0.21,0)</f>
        <v>#REF!</v>
      </c>
      <c r="UJO114" s="632" t="e">
        <f>(IF(UJO47-#REF!&lt;0,0,UJO47-#REF!)+#REF!)*1.21+IF($D$5="Koncesija",-UJO63*0.21,0)</f>
        <v>#REF!</v>
      </c>
      <c r="UJP114" s="632" t="e">
        <f>(IF(UJP47-#REF!&lt;0,0,UJP47-#REF!)+#REF!)*1.21+IF($D$5="Koncesija",-UJP63*0.21,0)</f>
        <v>#REF!</v>
      </c>
      <c r="UJQ114" s="632" t="e">
        <f>(IF(UJQ47-#REF!&lt;0,0,UJQ47-#REF!)+#REF!)*1.21+IF($D$5="Koncesija",-UJQ63*0.21,0)</f>
        <v>#REF!</v>
      </c>
      <c r="UJR114" s="632" t="e">
        <f>(IF(UJR47-#REF!&lt;0,0,UJR47-#REF!)+#REF!)*1.21+IF($D$5="Koncesija",-UJR63*0.21,0)</f>
        <v>#REF!</v>
      </c>
      <c r="UJS114" s="632" t="e">
        <f>(IF(UJS47-#REF!&lt;0,0,UJS47-#REF!)+#REF!)*1.21+IF($D$5="Koncesija",-UJS63*0.21,0)</f>
        <v>#REF!</v>
      </c>
      <c r="UJT114" s="632" t="e">
        <f>(IF(UJT47-#REF!&lt;0,0,UJT47-#REF!)+#REF!)*1.21+IF($D$5="Koncesija",-UJT63*0.21,0)</f>
        <v>#REF!</v>
      </c>
      <c r="UJU114" s="632" t="e">
        <f>(IF(UJU47-#REF!&lt;0,0,UJU47-#REF!)+#REF!)*1.21+IF($D$5="Koncesija",-UJU63*0.21,0)</f>
        <v>#REF!</v>
      </c>
      <c r="UJV114" s="632" t="e">
        <f>(IF(UJV47-#REF!&lt;0,0,UJV47-#REF!)+#REF!)*1.21+IF($D$5="Koncesija",-UJV63*0.21,0)</f>
        <v>#REF!</v>
      </c>
      <c r="UJW114" s="632" t="e">
        <f>(IF(UJW47-#REF!&lt;0,0,UJW47-#REF!)+#REF!)*1.21+IF($D$5="Koncesija",-UJW63*0.21,0)</f>
        <v>#REF!</v>
      </c>
      <c r="UJX114" s="632" t="e">
        <f>(IF(UJX47-#REF!&lt;0,0,UJX47-#REF!)+#REF!)*1.21+IF($D$5="Koncesija",-UJX63*0.21,0)</f>
        <v>#REF!</v>
      </c>
      <c r="UJY114" s="632" t="e">
        <f>(IF(UJY47-#REF!&lt;0,0,UJY47-#REF!)+#REF!)*1.21+IF($D$5="Koncesija",-UJY63*0.21,0)</f>
        <v>#REF!</v>
      </c>
      <c r="UJZ114" s="632" t="e">
        <f>(IF(UJZ47-#REF!&lt;0,0,UJZ47-#REF!)+#REF!)*1.21+IF($D$5="Koncesija",-UJZ63*0.21,0)</f>
        <v>#REF!</v>
      </c>
      <c r="UKA114" s="632" t="e">
        <f>(IF(UKA47-#REF!&lt;0,0,UKA47-#REF!)+#REF!)*1.21+IF($D$5="Koncesija",-UKA63*0.21,0)</f>
        <v>#REF!</v>
      </c>
      <c r="UKB114" s="632" t="e">
        <f>(IF(UKB47-#REF!&lt;0,0,UKB47-#REF!)+#REF!)*1.21+IF($D$5="Koncesija",-UKB63*0.21,0)</f>
        <v>#REF!</v>
      </c>
      <c r="UKC114" s="632" t="e">
        <f>(IF(UKC47-#REF!&lt;0,0,UKC47-#REF!)+#REF!)*1.21+IF($D$5="Koncesija",-UKC63*0.21,0)</f>
        <v>#REF!</v>
      </c>
      <c r="UKD114" s="632" t="e">
        <f>(IF(UKD47-#REF!&lt;0,0,UKD47-#REF!)+#REF!)*1.21+IF($D$5="Koncesija",-UKD63*0.21,0)</f>
        <v>#REF!</v>
      </c>
      <c r="UKE114" s="632" t="e">
        <f>(IF(UKE47-#REF!&lt;0,0,UKE47-#REF!)+#REF!)*1.21+IF($D$5="Koncesija",-UKE63*0.21,0)</f>
        <v>#REF!</v>
      </c>
      <c r="UKF114" s="632" t="e">
        <f>(IF(UKF47-#REF!&lt;0,0,UKF47-#REF!)+#REF!)*1.21+IF($D$5="Koncesija",-UKF63*0.21,0)</f>
        <v>#REF!</v>
      </c>
      <c r="UKG114" s="632" t="e">
        <f>(IF(UKG47-#REF!&lt;0,0,UKG47-#REF!)+#REF!)*1.21+IF($D$5="Koncesija",-UKG63*0.21,0)</f>
        <v>#REF!</v>
      </c>
      <c r="UKH114" s="632" t="e">
        <f>(IF(UKH47-#REF!&lt;0,0,UKH47-#REF!)+#REF!)*1.21+IF($D$5="Koncesija",-UKH63*0.21,0)</f>
        <v>#REF!</v>
      </c>
      <c r="UKI114" s="632" t="e">
        <f>(IF(UKI47-#REF!&lt;0,0,UKI47-#REF!)+#REF!)*1.21+IF($D$5="Koncesija",-UKI63*0.21,0)</f>
        <v>#REF!</v>
      </c>
      <c r="UKJ114" s="632" t="e">
        <f>(IF(UKJ47-#REF!&lt;0,0,UKJ47-#REF!)+#REF!)*1.21+IF($D$5="Koncesija",-UKJ63*0.21,0)</f>
        <v>#REF!</v>
      </c>
      <c r="UKK114" s="632" t="e">
        <f>(IF(UKK47-#REF!&lt;0,0,UKK47-#REF!)+#REF!)*1.21+IF($D$5="Koncesija",-UKK63*0.21,0)</f>
        <v>#REF!</v>
      </c>
      <c r="UKL114" s="632" t="e">
        <f>(IF(UKL47-#REF!&lt;0,0,UKL47-#REF!)+#REF!)*1.21+IF($D$5="Koncesija",-UKL63*0.21,0)</f>
        <v>#REF!</v>
      </c>
      <c r="UKM114" s="632" t="e">
        <f>(IF(UKM47-#REF!&lt;0,0,UKM47-#REF!)+#REF!)*1.21+IF($D$5="Koncesija",-UKM63*0.21,0)</f>
        <v>#REF!</v>
      </c>
      <c r="UKN114" s="632" t="e">
        <f>(IF(UKN47-#REF!&lt;0,0,UKN47-#REF!)+#REF!)*1.21+IF($D$5="Koncesija",-UKN63*0.21,0)</f>
        <v>#REF!</v>
      </c>
      <c r="UKO114" s="632" t="e">
        <f>(IF(UKO47-#REF!&lt;0,0,UKO47-#REF!)+#REF!)*1.21+IF($D$5="Koncesija",-UKO63*0.21,0)</f>
        <v>#REF!</v>
      </c>
      <c r="UKP114" s="632" t="e">
        <f>(IF(UKP47-#REF!&lt;0,0,UKP47-#REF!)+#REF!)*1.21+IF($D$5="Koncesija",-UKP63*0.21,0)</f>
        <v>#REF!</v>
      </c>
      <c r="UKQ114" s="632" t="e">
        <f>(IF(UKQ47-#REF!&lt;0,0,UKQ47-#REF!)+#REF!)*1.21+IF($D$5="Koncesija",-UKQ63*0.21,0)</f>
        <v>#REF!</v>
      </c>
      <c r="UKR114" s="632" t="e">
        <f>(IF(UKR47-#REF!&lt;0,0,UKR47-#REF!)+#REF!)*1.21+IF($D$5="Koncesija",-UKR63*0.21,0)</f>
        <v>#REF!</v>
      </c>
      <c r="UKS114" s="632" t="e">
        <f>(IF(UKS47-#REF!&lt;0,0,UKS47-#REF!)+#REF!)*1.21+IF($D$5="Koncesija",-UKS63*0.21,0)</f>
        <v>#REF!</v>
      </c>
      <c r="UKT114" s="632" t="e">
        <f>(IF(UKT47-#REF!&lt;0,0,UKT47-#REF!)+#REF!)*1.21+IF($D$5="Koncesija",-UKT63*0.21,0)</f>
        <v>#REF!</v>
      </c>
      <c r="UKU114" s="632" t="e">
        <f>(IF(UKU47-#REF!&lt;0,0,UKU47-#REF!)+#REF!)*1.21+IF($D$5="Koncesija",-UKU63*0.21,0)</f>
        <v>#REF!</v>
      </c>
      <c r="UKV114" s="632" t="e">
        <f>(IF(UKV47-#REF!&lt;0,0,UKV47-#REF!)+#REF!)*1.21+IF($D$5="Koncesija",-UKV63*0.21,0)</f>
        <v>#REF!</v>
      </c>
      <c r="UKW114" s="632" t="e">
        <f>(IF(UKW47-#REF!&lt;0,0,UKW47-#REF!)+#REF!)*1.21+IF($D$5="Koncesija",-UKW63*0.21,0)</f>
        <v>#REF!</v>
      </c>
      <c r="UKX114" s="632" t="e">
        <f>(IF(UKX47-#REF!&lt;0,0,UKX47-#REF!)+#REF!)*1.21+IF($D$5="Koncesija",-UKX63*0.21,0)</f>
        <v>#REF!</v>
      </c>
      <c r="UKY114" s="632" t="e">
        <f>(IF(UKY47-#REF!&lt;0,0,UKY47-#REF!)+#REF!)*1.21+IF($D$5="Koncesija",-UKY63*0.21,0)</f>
        <v>#REF!</v>
      </c>
      <c r="UKZ114" s="632" t="e">
        <f>(IF(UKZ47-#REF!&lt;0,0,UKZ47-#REF!)+#REF!)*1.21+IF($D$5="Koncesija",-UKZ63*0.21,0)</f>
        <v>#REF!</v>
      </c>
      <c r="ULA114" s="632" t="e">
        <f>(IF(ULA47-#REF!&lt;0,0,ULA47-#REF!)+#REF!)*1.21+IF($D$5="Koncesija",-ULA63*0.21,0)</f>
        <v>#REF!</v>
      </c>
      <c r="ULB114" s="632" t="e">
        <f>(IF(ULB47-#REF!&lt;0,0,ULB47-#REF!)+#REF!)*1.21+IF($D$5="Koncesija",-ULB63*0.21,0)</f>
        <v>#REF!</v>
      </c>
      <c r="ULC114" s="632" t="e">
        <f>(IF(ULC47-#REF!&lt;0,0,ULC47-#REF!)+#REF!)*1.21+IF($D$5="Koncesija",-ULC63*0.21,0)</f>
        <v>#REF!</v>
      </c>
      <c r="ULD114" s="632" t="e">
        <f>(IF(ULD47-#REF!&lt;0,0,ULD47-#REF!)+#REF!)*1.21+IF($D$5="Koncesija",-ULD63*0.21,0)</f>
        <v>#REF!</v>
      </c>
      <c r="ULE114" s="632" t="e">
        <f>(IF(ULE47-#REF!&lt;0,0,ULE47-#REF!)+#REF!)*1.21+IF($D$5="Koncesija",-ULE63*0.21,0)</f>
        <v>#REF!</v>
      </c>
      <c r="ULF114" s="632" t="e">
        <f>(IF(ULF47-#REF!&lt;0,0,ULF47-#REF!)+#REF!)*1.21+IF($D$5="Koncesija",-ULF63*0.21,0)</f>
        <v>#REF!</v>
      </c>
      <c r="ULG114" s="632" t="e">
        <f>(IF(ULG47-#REF!&lt;0,0,ULG47-#REF!)+#REF!)*1.21+IF($D$5="Koncesija",-ULG63*0.21,0)</f>
        <v>#REF!</v>
      </c>
      <c r="ULH114" s="632" t="e">
        <f>(IF(ULH47-#REF!&lt;0,0,ULH47-#REF!)+#REF!)*1.21+IF($D$5="Koncesija",-ULH63*0.21,0)</f>
        <v>#REF!</v>
      </c>
      <c r="ULI114" s="632" t="e">
        <f>(IF(ULI47-#REF!&lt;0,0,ULI47-#REF!)+#REF!)*1.21+IF($D$5="Koncesija",-ULI63*0.21,0)</f>
        <v>#REF!</v>
      </c>
      <c r="ULJ114" s="632" t="e">
        <f>(IF(ULJ47-#REF!&lt;0,0,ULJ47-#REF!)+#REF!)*1.21+IF($D$5="Koncesija",-ULJ63*0.21,0)</f>
        <v>#REF!</v>
      </c>
      <c r="ULK114" s="632" t="e">
        <f>(IF(ULK47-#REF!&lt;0,0,ULK47-#REF!)+#REF!)*1.21+IF($D$5="Koncesija",-ULK63*0.21,0)</f>
        <v>#REF!</v>
      </c>
      <c r="ULL114" s="632" t="e">
        <f>(IF(ULL47-#REF!&lt;0,0,ULL47-#REF!)+#REF!)*1.21+IF($D$5="Koncesija",-ULL63*0.21,0)</f>
        <v>#REF!</v>
      </c>
      <c r="ULM114" s="632" t="e">
        <f>(IF(ULM47-#REF!&lt;0,0,ULM47-#REF!)+#REF!)*1.21+IF($D$5="Koncesija",-ULM63*0.21,0)</f>
        <v>#REF!</v>
      </c>
      <c r="ULN114" s="632" t="e">
        <f>(IF(ULN47-#REF!&lt;0,0,ULN47-#REF!)+#REF!)*1.21+IF($D$5="Koncesija",-ULN63*0.21,0)</f>
        <v>#REF!</v>
      </c>
      <c r="ULO114" s="632" t="e">
        <f>(IF(ULO47-#REF!&lt;0,0,ULO47-#REF!)+#REF!)*1.21+IF($D$5="Koncesija",-ULO63*0.21,0)</f>
        <v>#REF!</v>
      </c>
      <c r="ULP114" s="632" t="e">
        <f>(IF(ULP47-#REF!&lt;0,0,ULP47-#REF!)+#REF!)*1.21+IF($D$5="Koncesija",-ULP63*0.21,0)</f>
        <v>#REF!</v>
      </c>
      <c r="ULQ114" s="632" t="e">
        <f>(IF(ULQ47-#REF!&lt;0,0,ULQ47-#REF!)+#REF!)*1.21+IF($D$5="Koncesija",-ULQ63*0.21,0)</f>
        <v>#REF!</v>
      </c>
      <c r="ULR114" s="632" t="e">
        <f>(IF(ULR47-#REF!&lt;0,0,ULR47-#REF!)+#REF!)*1.21+IF($D$5="Koncesija",-ULR63*0.21,0)</f>
        <v>#REF!</v>
      </c>
      <c r="ULS114" s="632" t="e">
        <f>(IF(ULS47-#REF!&lt;0,0,ULS47-#REF!)+#REF!)*1.21+IF($D$5="Koncesija",-ULS63*0.21,0)</f>
        <v>#REF!</v>
      </c>
      <c r="ULT114" s="632" t="e">
        <f>(IF(ULT47-#REF!&lt;0,0,ULT47-#REF!)+#REF!)*1.21+IF($D$5="Koncesija",-ULT63*0.21,0)</f>
        <v>#REF!</v>
      </c>
      <c r="ULU114" s="632" t="e">
        <f>(IF(ULU47-#REF!&lt;0,0,ULU47-#REF!)+#REF!)*1.21+IF($D$5="Koncesija",-ULU63*0.21,0)</f>
        <v>#REF!</v>
      </c>
      <c r="ULV114" s="632" t="e">
        <f>(IF(ULV47-#REF!&lt;0,0,ULV47-#REF!)+#REF!)*1.21+IF($D$5="Koncesija",-ULV63*0.21,0)</f>
        <v>#REF!</v>
      </c>
      <c r="ULW114" s="632" t="e">
        <f>(IF(ULW47-#REF!&lt;0,0,ULW47-#REF!)+#REF!)*1.21+IF($D$5="Koncesija",-ULW63*0.21,0)</f>
        <v>#REF!</v>
      </c>
      <c r="ULX114" s="632" t="e">
        <f>(IF(ULX47-#REF!&lt;0,0,ULX47-#REF!)+#REF!)*1.21+IF($D$5="Koncesija",-ULX63*0.21,0)</f>
        <v>#REF!</v>
      </c>
      <c r="ULY114" s="632" t="e">
        <f>(IF(ULY47-#REF!&lt;0,0,ULY47-#REF!)+#REF!)*1.21+IF($D$5="Koncesija",-ULY63*0.21,0)</f>
        <v>#REF!</v>
      </c>
      <c r="ULZ114" s="632" t="e">
        <f>(IF(ULZ47-#REF!&lt;0,0,ULZ47-#REF!)+#REF!)*1.21+IF($D$5="Koncesija",-ULZ63*0.21,0)</f>
        <v>#REF!</v>
      </c>
      <c r="UMA114" s="632" t="e">
        <f>(IF(UMA47-#REF!&lt;0,0,UMA47-#REF!)+#REF!)*1.21+IF($D$5="Koncesija",-UMA63*0.21,0)</f>
        <v>#REF!</v>
      </c>
      <c r="UMB114" s="632" t="e">
        <f>(IF(UMB47-#REF!&lt;0,0,UMB47-#REF!)+#REF!)*1.21+IF($D$5="Koncesija",-UMB63*0.21,0)</f>
        <v>#REF!</v>
      </c>
      <c r="UMC114" s="632" t="e">
        <f>(IF(UMC47-#REF!&lt;0,0,UMC47-#REF!)+#REF!)*1.21+IF($D$5="Koncesija",-UMC63*0.21,0)</f>
        <v>#REF!</v>
      </c>
      <c r="UMD114" s="632" t="e">
        <f>(IF(UMD47-#REF!&lt;0,0,UMD47-#REF!)+#REF!)*1.21+IF($D$5="Koncesija",-UMD63*0.21,0)</f>
        <v>#REF!</v>
      </c>
      <c r="UME114" s="632" t="e">
        <f>(IF(UME47-#REF!&lt;0,0,UME47-#REF!)+#REF!)*1.21+IF($D$5="Koncesija",-UME63*0.21,0)</f>
        <v>#REF!</v>
      </c>
      <c r="UMF114" s="632" t="e">
        <f>(IF(UMF47-#REF!&lt;0,0,UMF47-#REF!)+#REF!)*1.21+IF($D$5="Koncesija",-UMF63*0.21,0)</f>
        <v>#REF!</v>
      </c>
      <c r="UMG114" s="632" t="e">
        <f>(IF(UMG47-#REF!&lt;0,0,UMG47-#REF!)+#REF!)*1.21+IF($D$5="Koncesija",-UMG63*0.21,0)</f>
        <v>#REF!</v>
      </c>
      <c r="UMH114" s="632" t="e">
        <f>(IF(UMH47-#REF!&lt;0,0,UMH47-#REF!)+#REF!)*1.21+IF($D$5="Koncesija",-UMH63*0.21,0)</f>
        <v>#REF!</v>
      </c>
      <c r="UMI114" s="632" t="e">
        <f>(IF(UMI47-#REF!&lt;0,0,UMI47-#REF!)+#REF!)*1.21+IF($D$5="Koncesija",-UMI63*0.21,0)</f>
        <v>#REF!</v>
      </c>
      <c r="UMJ114" s="632" t="e">
        <f>(IF(UMJ47-#REF!&lt;0,0,UMJ47-#REF!)+#REF!)*1.21+IF($D$5="Koncesija",-UMJ63*0.21,0)</f>
        <v>#REF!</v>
      </c>
      <c r="UMK114" s="632" t="e">
        <f>(IF(UMK47-#REF!&lt;0,0,UMK47-#REF!)+#REF!)*1.21+IF($D$5="Koncesija",-UMK63*0.21,0)</f>
        <v>#REF!</v>
      </c>
      <c r="UML114" s="632" t="e">
        <f>(IF(UML47-#REF!&lt;0,0,UML47-#REF!)+#REF!)*1.21+IF($D$5="Koncesija",-UML63*0.21,0)</f>
        <v>#REF!</v>
      </c>
      <c r="UMM114" s="632" t="e">
        <f>(IF(UMM47-#REF!&lt;0,0,UMM47-#REF!)+#REF!)*1.21+IF($D$5="Koncesija",-UMM63*0.21,0)</f>
        <v>#REF!</v>
      </c>
      <c r="UMN114" s="632" t="e">
        <f>(IF(UMN47-#REF!&lt;0,0,UMN47-#REF!)+#REF!)*1.21+IF($D$5="Koncesija",-UMN63*0.21,0)</f>
        <v>#REF!</v>
      </c>
      <c r="UMO114" s="632" t="e">
        <f>(IF(UMO47-#REF!&lt;0,0,UMO47-#REF!)+#REF!)*1.21+IF($D$5="Koncesija",-UMO63*0.21,0)</f>
        <v>#REF!</v>
      </c>
      <c r="UMP114" s="632" t="e">
        <f>(IF(UMP47-#REF!&lt;0,0,UMP47-#REF!)+#REF!)*1.21+IF($D$5="Koncesija",-UMP63*0.21,0)</f>
        <v>#REF!</v>
      </c>
      <c r="UMQ114" s="632" t="e">
        <f>(IF(UMQ47-#REF!&lt;0,0,UMQ47-#REF!)+#REF!)*1.21+IF($D$5="Koncesija",-UMQ63*0.21,0)</f>
        <v>#REF!</v>
      </c>
      <c r="UMR114" s="632" t="e">
        <f>(IF(UMR47-#REF!&lt;0,0,UMR47-#REF!)+#REF!)*1.21+IF($D$5="Koncesija",-UMR63*0.21,0)</f>
        <v>#REF!</v>
      </c>
      <c r="UMS114" s="632" t="e">
        <f>(IF(UMS47-#REF!&lt;0,0,UMS47-#REF!)+#REF!)*1.21+IF($D$5="Koncesija",-UMS63*0.21,0)</f>
        <v>#REF!</v>
      </c>
      <c r="UMT114" s="632" t="e">
        <f>(IF(UMT47-#REF!&lt;0,0,UMT47-#REF!)+#REF!)*1.21+IF($D$5="Koncesija",-UMT63*0.21,0)</f>
        <v>#REF!</v>
      </c>
      <c r="UMU114" s="632" t="e">
        <f>(IF(UMU47-#REF!&lt;0,0,UMU47-#REF!)+#REF!)*1.21+IF($D$5="Koncesija",-UMU63*0.21,0)</f>
        <v>#REF!</v>
      </c>
      <c r="UMV114" s="632" t="e">
        <f>(IF(UMV47-#REF!&lt;0,0,UMV47-#REF!)+#REF!)*1.21+IF($D$5="Koncesija",-UMV63*0.21,0)</f>
        <v>#REF!</v>
      </c>
      <c r="UMW114" s="632" t="e">
        <f>(IF(UMW47-#REF!&lt;0,0,UMW47-#REF!)+#REF!)*1.21+IF($D$5="Koncesija",-UMW63*0.21,0)</f>
        <v>#REF!</v>
      </c>
      <c r="UMX114" s="632" t="e">
        <f>(IF(UMX47-#REF!&lt;0,0,UMX47-#REF!)+#REF!)*1.21+IF($D$5="Koncesija",-UMX63*0.21,0)</f>
        <v>#REF!</v>
      </c>
      <c r="UMY114" s="632" t="e">
        <f>(IF(UMY47-#REF!&lt;0,0,UMY47-#REF!)+#REF!)*1.21+IF($D$5="Koncesija",-UMY63*0.21,0)</f>
        <v>#REF!</v>
      </c>
      <c r="UMZ114" s="632" t="e">
        <f>(IF(UMZ47-#REF!&lt;0,0,UMZ47-#REF!)+#REF!)*1.21+IF($D$5="Koncesija",-UMZ63*0.21,0)</f>
        <v>#REF!</v>
      </c>
      <c r="UNA114" s="632" t="e">
        <f>(IF(UNA47-#REF!&lt;0,0,UNA47-#REF!)+#REF!)*1.21+IF($D$5="Koncesija",-UNA63*0.21,0)</f>
        <v>#REF!</v>
      </c>
      <c r="UNB114" s="632" t="e">
        <f>(IF(UNB47-#REF!&lt;0,0,UNB47-#REF!)+#REF!)*1.21+IF($D$5="Koncesija",-UNB63*0.21,0)</f>
        <v>#REF!</v>
      </c>
      <c r="UNC114" s="632" t="e">
        <f>(IF(UNC47-#REF!&lt;0,0,UNC47-#REF!)+#REF!)*1.21+IF($D$5="Koncesija",-UNC63*0.21,0)</f>
        <v>#REF!</v>
      </c>
      <c r="UND114" s="632" t="e">
        <f>(IF(UND47-#REF!&lt;0,0,UND47-#REF!)+#REF!)*1.21+IF($D$5="Koncesija",-UND63*0.21,0)</f>
        <v>#REF!</v>
      </c>
      <c r="UNE114" s="632" t="e">
        <f>(IF(UNE47-#REF!&lt;0,0,UNE47-#REF!)+#REF!)*1.21+IF($D$5="Koncesija",-UNE63*0.21,0)</f>
        <v>#REF!</v>
      </c>
      <c r="UNF114" s="632" t="e">
        <f>(IF(UNF47-#REF!&lt;0,0,UNF47-#REF!)+#REF!)*1.21+IF($D$5="Koncesija",-UNF63*0.21,0)</f>
        <v>#REF!</v>
      </c>
      <c r="UNG114" s="632" t="e">
        <f>(IF(UNG47-#REF!&lt;0,0,UNG47-#REF!)+#REF!)*1.21+IF($D$5="Koncesija",-UNG63*0.21,0)</f>
        <v>#REF!</v>
      </c>
      <c r="UNH114" s="632" t="e">
        <f>(IF(UNH47-#REF!&lt;0,0,UNH47-#REF!)+#REF!)*1.21+IF($D$5="Koncesija",-UNH63*0.21,0)</f>
        <v>#REF!</v>
      </c>
      <c r="UNI114" s="632" t="e">
        <f>(IF(UNI47-#REF!&lt;0,0,UNI47-#REF!)+#REF!)*1.21+IF($D$5="Koncesija",-UNI63*0.21,0)</f>
        <v>#REF!</v>
      </c>
      <c r="UNJ114" s="632" t="e">
        <f>(IF(UNJ47-#REF!&lt;0,0,UNJ47-#REF!)+#REF!)*1.21+IF($D$5="Koncesija",-UNJ63*0.21,0)</f>
        <v>#REF!</v>
      </c>
      <c r="UNK114" s="632" t="e">
        <f>(IF(UNK47-#REF!&lt;0,0,UNK47-#REF!)+#REF!)*1.21+IF($D$5="Koncesija",-UNK63*0.21,0)</f>
        <v>#REF!</v>
      </c>
      <c r="UNL114" s="632" t="e">
        <f>(IF(UNL47-#REF!&lt;0,0,UNL47-#REF!)+#REF!)*1.21+IF($D$5="Koncesija",-UNL63*0.21,0)</f>
        <v>#REF!</v>
      </c>
      <c r="UNM114" s="632" t="e">
        <f>(IF(UNM47-#REF!&lt;0,0,UNM47-#REF!)+#REF!)*1.21+IF($D$5="Koncesija",-UNM63*0.21,0)</f>
        <v>#REF!</v>
      </c>
      <c r="UNN114" s="632" t="e">
        <f>(IF(UNN47-#REF!&lt;0,0,UNN47-#REF!)+#REF!)*1.21+IF($D$5="Koncesija",-UNN63*0.21,0)</f>
        <v>#REF!</v>
      </c>
      <c r="UNO114" s="632" t="e">
        <f>(IF(UNO47-#REF!&lt;0,0,UNO47-#REF!)+#REF!)*1.21+IF($D$5="Koncesija",-UNO63*0.21,0)</f>
        <v>#REF!</v>
      </c>
      <c r="UNP114" s="632" t="e">
        <f>(IF(UNP47-#REF!&lt;0,0,UNP47-#REF!)+#REF!)*1.21+IF($D$5="Koncesija",-UNP63*0.21,0)</f>
        <v>#REF!</v>
      </c>
      <c r="UNQ114" s="632" t="e">
        <f>(IF(UNQ47-#REF!&lt;0,0,UNQ47-#REF!)+#REF!)*1.21+IF($D$5="Koncesija",-UNQ63*0.21,0)</f>
        <v>#REF!</v>
      </c>
      <c r="UNR114" s="632" t="e">
        <f>(IF(UNR47-#REF!&lt;0,0,UNR47-#REF!)+#REF!)*1.21+IF($D$5="Koncesija",-UNR63*0.21,0)</f>
        <v>#REF!</v>
      </c>
      <c r="UNS114" s="632" t="e">
        <f>(IF(UNS47-#REF!&lt;0,0,UNS47-#REF!)+#REF!)*1.21+IF($D$5="Koncesija",-UNS63*0.21,0)</f>
        <v>#REF!</v>
      </c>
      <c r="UNT114" s="632" t="e">
        <f>(IF(UNT47-#REF!&lt;0,0,UNT47-#REF!)+#REF!)*1.21+IF($D$5="Koncesija",-UNT63*0.21,0)</f>
        <v>#REF!</v>
      </c>
      <c r="UNU114" s="632" t="e">
        <f>(IF(UNU47-#REF!&lt;0,0,UNU47-#REF!)+#REF!)*1.21+IF($D$5="Koncesija",-UNU63*0.21,0)</f>
        <v>#REF!</v>
      </c>
      <c r="UNV114" s="632" t="e">
        <f>(IF(UNV47-#REF!&lt;0,0,UNV47-#REF!)+#REF!)*1.21+IF($D$5="Koncesija",-UNV63*0.21,0)</f>
        <v>#REF!</v>
      </c>
      <c r="UNW114" s="632" t="e">
        <f>(IF(UNW47-#REF!&lt;0,0,UNW47-#REF!)+#REF!)*1.21+IF($D$5="Koncesija",-UNW63*0.21,0)</f>
        <v>#REF!</v>
      </c>
      <c r="UNX114" s="632" t="e">
        <f>(IF(UNX47-#REF!&lt;0,0,UNX47-#REF!)+#REF!)*1.21+IF($D$5="Koncesija",-UNX63*0.21,0)</f>
        <v>#REF!</v>
      </c>
      <c r="UNY114" s="632" t="e">
        <f>(IF(UNY47-#REF!&lt;0,0,UNY47-#REF!)+#REF!)*1.21+IF($D$5="Koncesija",-UNY63*0.21,0)</f>
        <v>#REF!</v>
      </c>
      <c r="UNZ114" s="632" t="e">
        <f>(IF(UNZ47-#REF!&lt;0,0,UNZ47-#REF!)+#REF!)*1.21+IF($D$5="Koncesija",-UNZ63*0.21,0)</f>
        <v>#REF!</v>
      </c>
      <c r="UOA114" s="632" t="e">
        <f>(IF(UOA47-#REF!&lt;0,0,UOA47-#REF!)+#REF!)*1.21+IF($D$5="Koncesija",-UOA63*0.21,0)</f>
        <v>#REF!</v>
      </c>
      <c r="UOB114" s="632" t="e">
        <f>(IF(UOB47-#REF!&lt;0,0,UOB47-#REF!)+#REF!)*1.21+IF($D$5="Koncesija",-UOB63*0.21,0)</f>
        <v>#REF!</v>
      </c>
      <c r="UOC114" s="632" t="e">
        <f>(IF(UOC47-#REF!&lt;0,0,UOC47-#REF!)+#REF!)*1.21+IF($D$5="Koncesija",-UOC63*0.21,0)</f>
        <v>#REF!</v>
      </c>
      <c r="UOD114" s="632" t="e">
        <f>(IF(UOD47-#REF!&lt;0,0,UOD47-#REF!)+#REF!)*1.21+IF($D$5="Koncesija",-UOD63*0.21,0)</f>
        <v>#REF!</v>
      </c>
      <c r="UOE114" s="632" t="e">
        <f>(IF(UOE47-#REF!&lt;0,0,UOE47-#REF!)+#REF!)*1.21+IF($D$5="Koncesija",-UOE63*0.21,0)</f>
        <v>#REF!</v>
      </c>
      <c r="UOF114" s="632" t="e">
        <f>(IF(UOF47-#REF!&lt;0,0,UOF47-#REF!)+#REF!)*1.21+IF($D$5="Koncesija",-UOF63*0.21,0)</f>
        <v>#REF!</v>
      </c>
      <c r="UOG114" s="632" t="e">
        <f>(IF(UOG47-#REF!&lt;0,0,UOG47-#REF!)+#REF!)*1.21+IF($D$5="Koncesija",-UOG63*0.21,0)</f>
        <v>#REF!</v>
      </c>
      <c r="UOH114" s="632" t="e">
        <f>(IF(UOH47-#REF!&lt;0,0,UOH47-#REF!)+#REF!)*1.21+IF($D$5="Koncesija",-UOH63*0.21,0)</f>
        <v>#REF!</v>
      </c>
      <c r="UOI114" s="632" t="e">
        <f>(IF(UOI47-#REF!&lt;0,0,UOI47-#REF!)+#REF!)*1.21+IF($D$5="Koncesija",-UOI63*0.21,0)</f>
        <v>#REF!</v>
      </c>
      <c r="UOJ114" s="632" t="e">
        <f>(IF(UOJ47-#REF!&lt;0,0,UOJ47-#REF!)+#REF!)*1.21+IF($D$5="Koncesija",-UOJ63*0.21,0)</f>
        <v>#REF!</v>
      </c>
      <c r="UOK114" s="632" t="e">
        <f>(IF(UOK47-#REF!&lt;0,0,UOK47-#REF!)+#REF!)*1.21+IF($D$5="Koncesija",-UOK63*0.21,0)</f>
        <v>#REF!</v>
      </c>
      <c r="UOL114" s="632" t="e">
        <f>(IF(UOL47-#REF!&lt;0,0,UOL47-#REF!)+#REF!)*1.21+IF($D$5="Koncesija",-UOL63*0.21,0)</f>
        <v>#REF!</v>
      </c>
      <c r="UOM114" s="632" t="e">
        <f>(IF(UOM47-#REF!&lt;0,0,UOM47-#REF!)+#REF!)*1.21+IF($D$5="Koncesija",-UOM63*0.21,0)</f>
        <v>#REF!</v>
      </c>
      <c r="UON114" s="632" t="e">
        <f>(IF(UON47-#REF!&lt;0,0,UON47-#REF!)+#REF!)*1.21+IF($D$5="Koncesija",-UON63*0.21,0)</f>
        <v>#REF!</v>
      </c>
      <c r="UOO114" s="632" t="e">
        <f>(IF(UOO47-#REF!&lt;0,0,UOO47-#REF!)+#REF!)*1.21+IF($D$5="Koncesija",-UOO63*0.21,0)</f>
        <v>#REF!</v>
      </c>
      <c r="UOP114" s="632" t="e">
        <f>(IF(UOP47-#REF!&lt;0,0,UOP47-#REF!)+#REF!)*1.21+IF($D$5="Koncesija",-UOP63*0.21,0)</f>
        <v>#REF!</v>
      </c>
      <c r="UOQ114" s="632" t="e">
        <f>(IF(UOQ47-#REF!&lt;0,0,UOQ47-#REF!)+#REF!)*1.21+IF($D$5="Koncesija",-UOQ63*0.21,0)</f>
        <v>#REF!</v>
      </c>
      <c r="UOR114" s="632" t="e">
        <f>(IF(UOR47-#REF!&lt;0,0,UOR47-#REF!)+#REF!)*1.21+IF($D$5="Koncesija",-UOR63*0.21,0)</f>
        <v>#REF!</v>
      </c>
      <c r="UOS114" s="632" t="e">
        <f>(IF(UOS47-#REF!&lt;0,0,UOS47-#REF!)+#REF!)*1.21+IF($D$5="Koncesija",-UOS63*0.21,0)</f>
        <v>#REF!</v>
      </c>
      <c r="UOT114" s="632" t="e">
        <f>(IF(UOT47-#REF!&lt;0,0,UOT47-#REF!)+#REF!)*1.21+IF($D$5="Koncesija",-UOT63*0.21,0)</f>
        <v>#REF!</v>
      </c>
      <c r="UOU114" s="632" t="e">
        <f>(IF(UOU47-#REF!&lt;0,0,UOU47-#REF!)+#REF!)*1.21+IF($D$5="Koncesija",-UOU63*0.21,0)</f>
        <v>#REF!</v>
      </c>
      <c r="UOV114" s="632" t="e">
        <f>(IF(UOV47-#REF!&lt;0,0,UOV47-#REF!)+#REF!)*1.21+IF($D$5="Koncesija",-UOV63*0.21,0)</f>
        <v>#REF!</v>
      </c>
      <c r="UOW114" s="632" t="e">
        <f>(IF(UOW47-#REF!&lt;0,0,UOW47-#REF!)+#REF!)*1.21+IF($D$5="Koncesija",-UOW63*0.21,0)</f>
        <v>#REF!</v>
      </c>
      <c r="UOX114" s="632" t="e">
        <f>(IF(UOX47-#REF!&lt;0,0,UOX47-#REF!)+#REF!)*1.21+IF($D$5="Koncesija",-UOX63*0.21,0)</f>
        <v>#REF!</v>
      </c>
      <c r="UOY114" s="632" t="e">
        <f>(IF(UOY47-#REF!&lt;0,0,UOY47-#REF!)+#REF!)*1.21+IF($D$5="Koncesija",-UOY63*0.21,0)</f>
        <v>#REF!</v>
      </c>
      <c r="UOZ114" s="632" t="e">
        <f>(IF(UOZ47-#REF!&lt;0,0,UOZ47-#REF!)+#REF!)*1.21+IF($D$5="Koncesija",-UOZ63*0.21,0)</f>
        <v>#REF!</v>
      </c>
      <c r="UPA114" s="632" t="e">
        <f>(IF(UPA47-#REF!&lt;0,0,UPA47-#REF!)+#REF!)*1.21+IF($D$5="Koncesija",-UPA63*0.21,0)</f>
        <v>#REF!</v>
      </c>
      <c r="UPB114" s="632" t="e">
        <f>(IF(UPB47-#REF!&lt;0,0,UPB47-#REF!)+#REF!)*1.21+IF($D$5="Koncesija",-UPB63*0.21,0)</f>
        <v>#REF!</v>
      </c>
      <c r="UPC114" s="632" t="e">
        <f>(IF(UPC47-#REF!&lt;0,0,UPC47-#REF!)+#REF!)*1.21+IF($D$5="Koncesija",-UPC63*0.21,0)</f>
        <v>#REF!</v>
      </c>
      <c r="UPD114" s="632" t="e">
        <f>(IF(UPD47-#REF!&lt;0,0,UPD47-#REF!)+#REF!)*1.21+IF($D$5="Koncesija",-UPD63*0.21,0)</f>
        <v>#REF!</v>
      </c>
      <c r="UPE114" s="632" t="e">
        <f>(IF(UPE47-#REF!&lt;0,0,UPE47-#REF!)+#REF!)*1.21+IF($D$5="Koncesija",-UPE63*0.21,0)</f>
        <v>#REF!</v>
      </c>
      <c r="UPF114" s="632" t="e">
        <f>(IF(UPF47-#REF!&lt;0,0,UPF47-#REF!)+#REF!)*1.21+IF($D$5="Koncesija",-UPF63*0.21,0)</f>
        <v>#REF!</v>
      </c>
      <c r="UPG114" s="632" t="e">
        <f>(IF(UPG47-#REF!&lt;0,0,UPG47-#REF!)+#REF!)*1.21+IF($D$5="Koncesija",-UPG63*0.21,0)</f>
        <v>#REF!</v>
      </c>
      <c r="UPH114" s="632" t="e">
        <f>(IF(UPH47-#REF!&lt;0,0,UPH47-#REF!)+#REF!)*1.21+IF($D$5="Koncesija",-UPH63*0.21,0)</f>
        <v>#REF!</v>
      </c>
      <c r="UPI114" s="632" t="e">
        <f>(IF(UPI47-#REF!&lt;0,0,UPI47-#REF!)+#REF!)*1.21+IF($D$5="Koncesija",-UPI63*0.21,0)</f>
        <v>#REF!</v>
      </c>
      <c r="UPJ114" s="632" t="e">
        <f>(IF(UPJ47-#REF!&lt;0,0,UPJ47-#REF!)+#REF!)*1.21+IF($D$5="Koncesija",-UPJ63*0.21,0)</f>
        <v>#REF!</v>
      </c>
      <c r="UPK114" s="632" t="e">
        <f>(IF(UPK47-#REF!&lt;0,0,UPK47-#REF!)+#REF!)*1.21+IF($D$5="Koncesija",-UPK63*0.21,0)</f>
        <v>#REF!</v>
      </c>
      <c r="UPL114" s="632" t="e">
        <f>(IF(UPL47-#REF!&lt;0,0,UPL47-#REF!)+#REF!)*1.21+IF($D$5="Koncesija",-UPL63*0.21,0)</f>
        <v>#REF!</v>
      </c>
      <c r="UPM114" s="632" t="e">
        <f>(IF(UPM47-#REF!&lt;0,0,UPM47-#REF!)+#REF!)*1.21+IF($D$5="Koncesija",-UPM63*0.21,0)</f>
        <v>#REF!</v>
      </c>
      <c r="UPN114" s="632" t="e">
        <f>(IF(UPN47-#REF!&lt;0,0,UPN47-#REF!)+#REF!)*1.21+IF($D$5="Koncesija",-UPN63*0.21,0)</f>
        <v>#REF!</v>
      </c>
      <c r="UPO114" s="632" t="e">
        <f>(IF(UPO47-#REF!&lt;0,0,UPO47-#REF!)+#REF!)*1.21+IF($D$5="Koncesija",-UPO63*0.21,0)</f>
        <v>#REF!</v>
      </c>
      <c r="UPP114" s="632" t="e">
        <f>(IF(UPP47-#REF!&lt;0,0,UPP47-#REF!)+#REF!)*1.21+IF($D$5="Koncesija",-UPP63*0.21,0)</f>
        <v>#REF!</v>
      </c>
      <c r="UPQ114" s="632" t="e">
        <f>(IF(UPQ47-#REF!&lt;0,0,UPQ47-#REF!)+#REF!)*1.21+IF($D$5="Koncesija",-UPQ63*0.21,0)</f>
        <v>#REF!</v>
      </c>
      <c r="UPR114" s="632" t="e">
        <f>(IF(UPR47-#REF!&lt;0,0,UPR47-#REF!)+#REF!)*1.21+IF($D$5="Koncesija",-UPR63*0.21,0)</f>
        <v>#REF!</v>
      </c>
      <c r="UPS114" s="632" t="e">
        <f>(IF(UPS47-#REF!&lt;0,0,UPS47-#REF!)+#REF!)*1.21+IF($D$5="Koncesija",-UPS63*0.21,0)</f>
        <v>#REF!</v>
      </c>
      <c r="UPT114" s="632" t="e">
        <f>(IF(UPT47-#REF!&lt;0,0,UPT47-#REF!)+#REF!)*1.21+IF($D$5="Koncesija",-UPT63*0.21,0)</f>
        <v>#REF!</v>
      </c>
      <c r="UPU114" s="632" t="e">
        <f>(IF(UPU47-#REF!&lt;0,0,UPU47-#REF!)+#REF!)*1.21+IF($D$5="Koncesija",-UPU63*0.21,0)</f>
        <v>#REF!</v>
      </c>
      <c r="UPV114" s="632" t="e">
        <f>(IF(UPV47-#REF!&lt;0,0,UPV47-#REF!)+#REF!)*1.21+IF($D$5="Koncesija",-UPV63*0.21,0)</f>
        <v>#REF!</v>
      </c>
      <c r="UPW114" s="632" t="e">
        <f>(IF(UPW47-#REF!&lt;0,0,UPW47-#REF!)+#REF!)*1.21+IF($D$5="Koncesija",-UPW63*0.21,0)</f>
        <v>#REF!</v>
      </c>
      <c r="UPX114" s="632" t="e">
        <f>(IF(UPX47-#REF!&lt;0,0,UPX47-#REF!)+#REF!)*1.21+IF($D$5="Koncesija",-UPX63*0.21,0)</f>
        <v>#REF!</v>
      </c>
      <c r="UPY114" s="632" t="e">
        <f>(IF(UPY47-#REF!&lt;0,0,UPY47-#REF!)+#REF!)*1.21+IF($D$5="Koncesija",-UPY63*0.21,0)</f>
        <v>#REF!</v>
      </c>
      <c r="UPZ114" s="632" t="e">
        <f>(IF(UPZ47-#REF!&lt;0,0,UPZ47-#REF!)+#REF!)*1.21+IF($D$5="Koncesija",-UPZ63*0.21,0)</f>
        <v>#REF!</v>
      </c>
      <c r="UQA114" s="632" t="e">
        <f>(IF(UQA47-#REF!&lt;0,0,UQA47-#REF!)+#REF!)*1.21+IF($D$5="Koncesija",-UQA63*0.21,0)</f>
        <v>#REF!</v>
      </c>
      <c r="UQB114" s="632" t="e">
        <f>(IF(UQB47-#REF!&lt;0,0,UQB47-#REF!)+#REF!)*1.21+IF($D$5="Koncesija",-UQB63*0.21,0)</f>
        <v>#REF!</v>
      </c>
      <c r="UQC114" s="632" t="e">
        <f>(IF(UQC47-#REF!&lt;0,0,UQC47-#REF!)+#REF!)*1.21+IF($D$5="Koncesija",-UQC63*0.21,0)</f>
        <v>#REF!</v>
      </c>
      <c r="UQD114" s="632" t="e">
        <f>(IF(UQD47-#REF!&lt;0,0,UQD47-#REF!)+#REF!)*1.21+IF($D$5="Koncesija",-UQD63*0.21,0)</f>
        <v>#REF!</v>
      </c>
      <c r="UQE114" s="632" t="e">
        <f>(IF(UQE47-#REF!&lt;0,0,UQE47-#REF!)+#REF!)*1.21+IF($D$5="Koncesija",-UQE63*0.21,0)</f>
        <v>#REF!</v>
      </c>
      <c r="UQF114" s="632" t="e">
        <f>(IF(UQF47-#REF!&lt;0,0,UQF47-#REF!)+#REF!)*1.21+IF($D$5="Koncesija",-UQF63*0.21,0)</f>
        <v>#REF!</v>
      </c>
      <c r="UQG114" s="632" t="e">
        <f>(IF(UQG47-#REF!&lt;0,0,UQG47-#REF!)+#REF!)*1.21+IF($D$5="Koncesija",-UQG63*0.21,0)</f>
        <v>#REF!</v>
      </c>
      <c r="UQH114" s="632" t="e">
        <f>(IF(UQH47-#REF!&lt;0,0,UQH47-#REF!)+#REF!)*1.21+IF($D$5="Koncesija",-UQH63*0.21,0)</f>
        <v>#REF!</v>
      </c>
      <c r="UQI114" s="632" t="e">
        <f>(IF(UQI47-#REF!&lt;0,0,UQI47-#REF!)+#REF!)*1.21+IF($D$5="Koncesija",-UQI63*0.21,0)</f>
        <v>#REF!</v>
      </c>
      <c r="UQJ114" s="632" t="e">
        <f>(IF(UQJ47-#REF!&lt;0,0,UQJ47-#REF!)+#REF!)*1.21+IF($D$5="Koncesija",-UQJ63*0.21,0)</f>
        <v>#REF!</v>
      </c>
      <c r="UQK114" s="632" t="e">
        <f>(IF(UQK47-#REF!&lt;0,0,UQK47-#REF!)+#REF!)*1.21+IF($D$5="Koncesija",-UQK63*0.21,0)</f>
        <v>#REF!</v>
      </c>
      <c r="UQL114" s="632" t="e">
        <f>(IF(UQL47-#REF!&lt;0,0,UQL47-#REF!)+#REF!)*1.21+IF($D$5="Koncesija",-UQL63*0.21,0)</f>
        <v>#REF!</v>
      </c>
      <c r="UQM114" s="632" t="e">
        <f>(IF(UQM47-#REF!&lt;0,0,UQM47-#REF!)+#REF!)*1.21+IF($D$5="Koncesija",-UQM63*0.21,0)</f>
        <v>#REF!</v>
      </c>
      <c r="UQN114" s="632" t="e">
        <f>(IF(UQN47-#REF!&lt;0,0,UQN47-#REF!)+#REF!)*1.21+IF($D$5="Koncesija",-UQN63*0.21,0)</f>
        <v>#REF!</v>
      </c>
      <c r="UQO114" s="632" t="e">
        <f>(IF(UQO47-#REF!&lt;0,0,UQO47-#REF!)+#REF!)*1.21+IF($D$5="Koncesija",-UQO63*0.21,0)</f>
        <v>#REF!</v>
      </c>
      <c r="UQP114" s="632" t="e">
        <f>(IF(UQP47-#REF!&lt;0,0,UQP47-#REF!)+#REF!)*1.21+IF($D$5="Koncesija",-UQP63*0.21,0)</f>
        <v>#REF!</v>
      </c>
      <c r="UQQ114" s="632" t="e">
        <f>(IF(UQQ47-#REF!&lt;0,0,UQQ47-#REF!)+#REF!)*1.21+IF($D$5="Koncesija",-UQQ63*0.21,0)</f>
        <v>#REF!</v>
      </c>
      <c r="UQR114" s="632" t="e">
        <f>(IF(UQR47-#REF!&lt;0,0,UQR47-#REF!)+#REF!)*1.21+IF($D$5="Koncesija",-UQR63*0.21,0)</f>
        <v>#REF!</v>
      </c>
      <c r="UQS114" s="632" t="e">
        <f>(IF(UQS47-#REF!&lt;0,0,UQS47-#REF!)+#REF!)*1.21+IF($D$5="Koncesija",-UQS63*0.21,0)</f>
        <v>#REF!</v>
      </c>
      <c r="UQT114" s="632" t="e">
        <f>(IF(UQT47-#REF!&lt;0,0,UQT47-#REF!)+#REF!)*1.21+IF($D$5="Koncesija",-UQT63*0.21,0)</f>
        <v>#REF!</v>
      </c>
      <c r="UQU114" s="632" t="e">
        <f>(IF(UQU47-#REF!&lt;0,0,UQU47-#REF!)+#REF!)*1.21+IF($D$5="Koncesija",-UQU63*0.21,0)</f>
        <v>#REF!</v>
      </c>
      <c r="UQV114" s="632" t="e">
        <f>(IF(UQV47-#REF!&lt;0,0,UQV47-#REF!)+#REF!)*1.21+IF($D$5="Koncesija",-UQV63*0.21,0)</f>
        <v>#REF!</v>
      </c>
      <c r="UQW114" s="632" t="e">
        <f>(IF(UQW47-#REF!&lt;0,0,UQW47-#REF!)+#REF!)*1.21+IF($D$5="Koncesija",-UQW63*0.21,0)</f>
        <v>#REF!</v>
      </c>
      <c r="UQX114" s="632" t="e">
        <f>(IF(UQX47-#REF!&lt;0,0,UQX47-#REF!)+#REF!)*1.21+IF($D$5="Koncesija",-UQX63*0.21,0)</f>
        <v>#REF!</v>
      </c>
      <c r="UQY114" s="632" t="e">
        <f>(IF(UQY47-#REF!&lt;0,0,UQY47-#REF!)+#REF!)*1.21+IF($D$5="Koncesija",-UQY63*0.21,0)</f>
        <v>#REF!</v>
      </c>
      <c r="UQZ114" s="632" t="e">
        <f>(IF(UQZ47-#REF!&lt;0,0,UQZ47-#REF!)+#REF!)*1.21+IF($D$5="Koncesija",-UQZ63*0.21,0)</f>
        <v>#REF!</v>
      </c>
      <c r="URA114" s="632" t="e">
        <f>(IF(URA47-#REF!&lt;0,0,URA47-#REF!)+#REF!)*1.21+IF($D$5="Koncesija",-URA63*0.21,0)</f>
        <v>#REF!</v>
      </c>
      <c r="URB114" s="632" t="e">
        <f>(IF(URB47-#REF!&lt;0,0,URB47-#REF!)+#REF!)*1.21+IF($D$5="Koncesija",-URB63*0.21,0)</f>
        <v>#REF!</v>
      </c>
      <c r="URC114" s="632" t="e">
        <f>(IF(URC47-#REF!&lt;0,0,URC47-#REF!)+#REF!)*1.21+IF($D$5="Koncesija",-URC63*0.21,0)</f>
        <v>#REF!</v>
      </c>
      <c r="URD114" s="632" t="e">
        <f>(IF(URD47-#REF!&lt;0,0,URD47-#REF!)+#REF!)*1.21+IF($D$5="Koncesija",-URD63*0.21,0)</f>
        <v>#REF!</v>
      </c>
      <c r="URE114" s="632" t="e">
        <f>(IF(URE47-#REF!&lt;0,0,URE47-#REF!)+#REF!)*1.21+IF($D$5="Koncesija",-URE63*0.21,0)</f>
        <v>#REF!</v>
      </c>
      <c r="URF114" s="632" t="e">
        <f>(IF(URF47-#REF!&lt;0,0,URF47-#REF!)+#REF!)*1.21+IF($D$5="Koncesija",-URF63*0.21,0)</f>
        <v>#REF!</v>
      </c>
      <c r="URG114" s="632" t="e">
        <f>(IF(URG47-#REF!&lt;0,0,URG47-#REF!)+#REF!)*1.21+IF($D$5="Koncesija",-URG63*0.21,0)</f>
        <v>#REF!</v>
      </c>
      <c r="URH114" s="632" t="e">
        <f>(IF(URH47-#REF!&lt;0,0,URH47-#REF!)+#REF!)*1.21+IF($D$5="Koncesija",-URH63*0.21,0)</f>
        <v>#REF!</v>
      </c>
      <c r="URI114" s="632" t="e">
        <f>(IF(URI47-#REF!&lt;0,0,URI47-#REF!)+#REF!)*1.21+IF($D$5="Koncesija",-URI63*0.21,0)</f>
        <v>#REF!</v>
      </c>
      <c r="URJ114" s="632" t="e">
        <f>(IF(URJ47-#REF!&lt;0,0,URJ47-#REF!)+#REF!)*1.21+IF($D$5="Koncesija",-URJ63*0.21,0)</f>
        <v>#REF!</v>
      </c>
      <c r="URK114" s="632" t="e">
        <f>(IF(URK47-#REF!&lt;0,0,URK47-#REF!)+#REF!)*1.21+IF($D$5="Koncesija",-URK63*0.21,0)</f>
        <v>#REF!</v>
      </c>
      <c r="URL114" s="632" t="e">
        <f>(IF(URL47-#REF!&lt;0,0,URL47-#REF!)+#REF!)*1.21+IF($D$5="Koncesija",-URL63*0.21,0)</f>
        <v>#REF!</v>
      </c>
      <c r="URM114" s="632" t="e">
        <f>(IF(URM47-#REF!&lt;0,0,URM47-#REF!)+#REF!)*1.21+IF($D$5="Koncesija",-URM63*0.21,0)</f>
        <v>#REF!</v>
      </c>
      <c r="URN114" s="632" t="e">
        <f>(IF(URN47-#REF!&lt;0,0,URN47-#REF!)+#REF!)*1.21+IF($D$5="Koncesija",-URN63*0.21,0)</f>
        <v>#REF!</v>
      </c>
      <c r="URO114" s="632" t="e">
        <f>(IF(URO47-#REF!&lt;0,0,URO47-#REF!)+#REF!)*1.21+IF($D$5="Koncesija",-URO63*0.21,0)</f>
        <v>#REF!</v>
      </c>
      <c r="URP114" s="632" t="e">
        <f>(IF(URP47-#REF!&lt;0,0,URP47-#REF!)+#REF!)*1.21+IF($D$5="Koncesija",-URP63*0.21,0)</f>
        <v>#REF!</v>
      </c>
      <c r="URQ114" s="632" t="e">
        <f>(IF(URQ47-#REF!&lt;0,0,URQ47-#REF!)+#REF!)*1.21+IF($D$5="Koncesija",-URQ63*0.21,0)</f>
        <v>#REF!</v>
      </c>
      <c r="URR114" s="632" t="e">
        <f>(IF(URR47-#REF!&lt;0,0,URR47-#REF!)+#REF!)*1.21+IF($D$5="Koncesija",-URR63*0.21,0)</f>
        <v>#REF!</v>
      </c>
      <c r="URS114" s="632" t="e">
        <f>(IF(URS47-#REF!&lt;0,0,URS47-#REF!)+#REF!)*1.21+IF($D$5="Koncesija",-URS63*0.21,0)</f>
        <v>#REF!</v>
      </c>
      <c r="URT114" s="632" t="e">
        <f>(IF(URT47-#REF!&lt;0,0,URT47-#REF!)+#REF!)*1.21+IF($D$5="Koncesija",-URT63*0.21,0)</f>
        <v>#REF!</v>
      </c>
      <c r="URU114" s="632" t="e">
        <f>(IF(URU47-#REF!&lt;0,0,URU47-#REF!)+#REF!)*1.21+IF($D$5="Koncesija",-URU63*0.21,0)</f>
        <v>#REF!</v>
      </c>
      <c r="URV114" s="632" t="e">
        <f>(IF(URV47-#REF!&lt;0,0,URV47-#REF!)+#REF!)*1.21+IF($D$5="Koncesija",-URV63*0.21,0)</f>
        <v>#REF!</v>
      </c>
      <c r="URW114" s="632" t="e">
        <f>(IF(URW47-#REF!&lt;0,0,URW47-#REF!)+#REF!)*1.21+IF($D$5="Koncesija",-URW63*0.21,0)</f>
        <v>#REF!</v>
      </c>
      <c r="URX114" s="632" t="e">
        <f>(IF(URX47-#REF!&lt;0,0,URX47-#REF!)+#REF!)*1.21+IF($D$5="Koncesija",-URX63*0.21,0)</f>
        <v>#REF!</v>
      </c>
      <c r="URY114" s="632" t="e">
        <f>(IF(URY47-#REF!&lt;0,0,URY47-#REF!)+#REF!)*1.21+IF($D$5="Koncesija",-URY63*0.21,0)</f>
        <v>#REF!</v>
      </c>
      <c r="URZ114" s="632" t="e">
        <f>(IF(URZ47-#REF!&lt;0,0,URZ47-#REF!)+#REF!)*1.21+IF($D$5="Koncesija",-URZ63*0.21,0)</f>
        <v>#REF!</v>
      </c>
      <c r="USA114" s="632" t="e">
        <f>(IF(USA47-#REF!&lt;0,0,USA47-#REF!)+#REF!)*1.21+IF($D$5="Koncesija",-USA63*0.21,0)</f>
        <v>#REF!</v>
      </c>
      <c r="USB114" s="632" t="e">
        <f>(IF(USB47-#REF!&lt;0,0,USB47-#REF!)+#REF!)*1.21+IF($D$5="Koncesija",-USB63*0.21,0)</f>
        <v>#REF!</v>
      </c>
      <c r="USC114" s="632" t="e">
        <f>(IF(USC47-#REF!&lt;0,0,USC47-#REF!)+#REF!)*1.21+IF($D$5="Koncesija",-USC63*0.21,0)</f>
        <v>#REF!</v>
      </c>
      <c r="USD114" s="632" t="e">
        <f>(IF(USD47-#REF!&lt;0,0,USD47-#REF!)+#REF!)*1.21+IF($D$5="Koncesija",-USD63*0.21,0)</f>
        <v>#REF!</v>
      </c>
      <c r="USE114" s="632" t="e">
        <f>(IF(USE47-#REF!&lt;0,0,USE47-#REF!)+#REF!)*1.21+IF($D$5="Koncesija",-USE63*0.21,0)</f>
        <v>#REF!</v>
      </c>
      <c r="USF114" s="632" t="e">
        <f>(IF(USF47-#REF!&lt;0,0,USF47-#REF!)+#REF!)*1.21+IF($D$5="Koncesija",-USF63*0.21,0)</f>
        <v>#REF!</v>
      </c>
      <c r="USG114" s="632" t="e">
        <f>(IF(USG47-#REF!&lt;0,0,USG47-#REF!)+#REF!)*1.21+IF($D$5="Koncesija",-USG63*0.21,0)</f>
        <v>#REF!</v>
      </c>
      <c r="USH114" s="632" t="e">
        <f>(IF(USH47-#REF!&lt;0,0,USH47-#REF!)+#REF!)*1.21+IF($D$5="Koncesija",-USH63*0.21,0)</f>
        <v>#REF!</v>
      </c>
      <c r="USI114" s="632" t="e">
        <f>(IF(USI47-#REF!&lt;0,0,USI47-#REF!)+#REF!)*1.21+IF($D$5="Koncesija",-USI63*0.21,0)</f>
        <v>#REF!</v>
      </c>
      <c r="USJ114" s="632" t="e">
        <f>(IF(USJ47-#REF!&lt;0,0,USJ47-#REF!)+#REF!)*1.21+IF($D$5="Koncesija",-USJ63*0.21,0)</f>
        <v>#REF!</v>
      </c>
      <c r="USK114" s="632" t="e">
        <f>(IF(USK47-#REF!&lt;0,0,USK47-#REF!)+#REF!)*1.21+IF($D$5="Koncesija",-USK63*0.21,0)</f>
        <v>#REF!</v>
      </c>
      <c r="USL114" s="632" t="e">
        <f>(IF(USL47-#REF!&lt;0,0,USL47-#REF!)+#REF!)*1.21+IF($D$5="Koncesija",-USL63*0.21,0)</f>
        <v>#REF!</v>
      </c>
      <c r="USM114" s="632" t="e">
        <f>(IF(USM47-#REF!&lt;0,0,USM47-#REF!)+#REF!)*1.21+IF($D$5="Koncesija",-USM63*0.21,0)</f>
        <v>#REF!</v>
      </c>
      <c r="USN114" s="632" t="e">
        <f>(IF(USN47-#REF!&lt;0,0,USN47-#REF!)+#REF!)*1.21+IF($D$5="Koncesija",-USN63*0.21,0)</f>
        <v>#REF!</v>
      </c>
      <c r="USO114" s="632" t="e">
        <f>(IF(USO47-#REF!&lt;0,0,USO47-#REF!)+#REF!)*1.21+IF($D$5="Koncesija",-USO63*0.21,0)</f>
        <v>#REF!</v>
      </c>
      <c r="USP114" s="632" t="e">
        <f>(IF(USP47-#REF!&lt;0,0,USP47-#REF!)+#REF!)*1.21+IF($D$5="Koncesija",-USP63*0.21,0)</f>
        <v>#REF!</v>
      </c>
      <c r="USQ114" s="632" t="e">
        <f>(IF(USQ47-#REF!&lt;0,0,USQ47-#REF!)+#REF!)*1.21+IF($D$5="Koncesija",-USQ63*0.21,0)</f>
        <v>#REF!</v>
      </c>
      <c r="USR114" s="632" t="e">
        <f>(IF(USR47-#REF!&lt;0,0,USR47-#REF!)+#REF!)*1.21+IF($D$5="Koncesija",-USR63*0.21,0)</f>
        <v>#REF!</v>
      </c>
      <c r="USS114" s="632" t="e">
        <f>(IF(USS47-#REF!&lt;0,0,USS47-#REF!)+#REF!)*1.21+IF($D$5="Koncesija",-USS63*0.21,0)</f>
        <v>#REF!</v>
      </c>
      <c r="UST114" s="632" t="e">
        <f>(IF(UST47-#REF!&lt;0,0,UST47-#REF!)+#REF!)*1.21+IF($D$5="Koncesija",-UST63*0.21,0)</f>
        <v>#REF!</v>
      </c>
      <c r="USU114" s="632" t="e">
        <f>(IF(USU47-#REF!&lt;0,0,USU47-#REF!)+#REF!)*1.21+IF($D$5="Koncesija",-USU63*0.21,0)</f>
        <v>#REF!</v>
      </c>
      <c r="USV114" s="632" t="e">
        <f>(IF(USV47-#REF!&lt;0,0,USV47-#REF!)+#REF!)*1.21+IF($D$5="Koncesija",-USV63*0.21,0)</f>
        <v>#REF!</v>
      </c>
      <c r="USW114" s="632" t="e">
        <f>(IF(USW47-#REF!&lt;0,0,USW47-#REF!)+#REF!)*1.21+IF($D$5="Koncesija",-USW63*0.21,0)</f>
        <v>#REF!</v>
      </c>
      <c r="USX114" s="632" t="e">
        <f>(IF(USX47-#REF!&lt;0,0,USX47-#REF!)+#REF!)*1.21+IF($D$5="Koncesija",-USX63*0.21,0)</f>
        <v>#REF!</v>
      </c>
      <c r="USY114" s="632" t="e">
        <f>(IF(USY47-#REF!&lt;0,0,USY47-#REF!)+#REF!)*1.21+IF($D$5="Koncesija",-USY63*0.21,0)</f>
        <v>#REF!</v>
      </c>
      <c r="USZ114" s="632" t="e">
        <f>(IF(USZ47-#REF!&lt;0,0,USZ47-#REF!)+#REF!)*1.21+IF($D$5="Koncesija",-USZ63*0.21,0)</f>
        <v>#REF!</v>
      </c>
      <c r="UTA114" s="632" t="e">
        <f>(IF(UTA47-#REF!&lt;0,0,UTA47-#REF!)+#REF!)*1.21+IF($D$5="Koncesija",-UTA63*0.21,0)</f>
        <v>#REF!</v>
      </c>
      <c r="UTB114" s="632" t="e">
        <f>(IF(UTB47-#REF!&lt;0,0,UTB47-#REF!)+#REF!)*1.21+IF($D$5="Koncesija",-UTB63*0.21,0)</f>
        <v>#REF!</v>
      </c>
      <c r="UTC114" s="632" t="e">
        <f>(IF(UTC47-#REF!&lt;0,0,UTC47-#REF!)+#REF!)*1.21+IF($D$5="Koncesija",-UTC63*0.21,0)</f>
        <v>#REF!</v>
      </c>
      <c r="UTD114" s="632" t="e">
        <f>(IF(UTD47-#REF!&lt;0,0,UTD47-#REF!)+#REF!)*1.21+IF($D$5="Koncesija",-UTD63*0.21,0)</f>
        <v>#REF!</v>
      </c>
      <c r="UTE114" s="632" t="e">
        <f>(IF(UTE47-#REF!&lt;0,0,UTE47-#REF!)+#REF!)*1.21+IF($D$5="Koncesija",-UTE63*0.21,0)</f>
        <v>#REF!</v>
      </c>
      <c r="UTF114" s="632" t="e">
        <f>(IF(UTF47-#REF!&lt;0,0,UTF47-#REF!)+#REF!)*1.21+IF($D$5="Koncesija",-UTF63*0.21,0)</f>
        <v>#REF!</v>
      </c>
      <c r="UTG114" s="632" t="e">
        <f>(IF(UTG47-#REF!&lt;0,0,UTG47-#REF!)+#REF!)*1.21+IF($D$5="Koncesija",-UTG63*0.21,0)</f>
        <v>#REF!</v>
      </c>
      <c r="UTH114" s="632" t="e">
        <f>(IF(UTH47-#REF!&lt;0,0,UTH47-#REF!)+#REF!)*1.21+IF($D$5="Koncesija",-UTH63*0.21,0)</f>
        <v>#REF!</v>
      </c>
      <c r="UTI114" s="632" t="e">
        <f>(IF(UTI47-#REF!&lt;0,0,UTI47-#REF!)+#REF!)*1.21+IF($D$5="Koncesija",-UTI63*0.21,0)</f>
        <v>#REF!</v>
      </c>
      <c r="UTJ114" s="632" t="e">
        <f>(IF(UTJ47-#REF!&lt;0,0,UTJ47-#REF!)+#REF!)*1.21+IF($D$5="Koncesija",-UTJ63*0.21,0)</f>
        <v>#REF!</v>
      </c>
      <c r="UTK114" s="632" t="e">
        <f>(IF(UTK47-#REF!&lt;0,0,UTK47-#REF!)+#REF!)*1.21+IF($D$5="Koncesija",-UTK63*0.21,0)</f>
        <v>#REF!</v>
      </c>
      <c r="UTL114" s="632" t="e">
        <f>(IF(UTL47-#REF!&lt;0,0,UTL47-#REF!)+#REF!)*1.21+IF($D$5="Koncesija",-UTL63*0.21,0)</f>
        <v>#REF!</v>
      </c>
      <c r="UTM114" s="632" t="e">
        <f>(IF(UTM47-#REF!&lt;0,0,UTM47-#REF!)+#REF!)*1.21+IF($D$5="Koncesija",-UTM63*0.21,0)</f>
        <v>#REF!</v>
      </c>
      <c r="UTN114" s="632" t="e">
        <f>(IF(UTN47-#REF!&lt;0,0,UTN47-#REF!)+#REF!)*1.21+IF($D$5="Koncesija",-UTN63*0.21,0)</f>
        <v>#REF!</v>
      </c>
      <c r="UTO114" s="632" t="e">
        <f>(IF(UTO47-#REF!&lt;0,0,UTO47-#REF!)+#REF!)*1.21+IF($D$5="Koncesija",-UTO63*0.21,0)</f>
        <v>#REF!</v>
      </c>
      <c r="UTP114" s="632" t="e">
        <f>(IF(UTP47-#REF!&lt;0,0,UTP47-#REF!)+#REF!)*1.21+IF($D$5="Koncesija",-UTP63*0.21,0)</f>
        <v>#REF!</v>
      </c>
      <c r="UTQ114" s="632" t="e">
        <f>(IF(UTQ47-#REF!&lt;0,0,UTQ47-#REF!)+#REF!)*1.21+IF($D$5="Koncesija",-UTQ63*0.21,0)</f>
        <v>#REF!</v>
      </c>
      <c r="UTR114" s="632" t="e">
        <f>(IF(UTR47-#REF!&lt;0,0,UTR47-#REF!)+#REF!)*1.21+IF($D$5="Koncesija",-UTR63*0.21,0)</f>
        <v>#REF!</v>
      </c>
      <c r="UTS114" s="632" t="e">
        <f>(IF(UTS47-#REF!&lt;0,0,UTS47-#REF!)+#REF!)*1.21+IF($D$5="Koncesija",-UTS63*0.21,0)</f>
        <v>#REF!</v>
      </c>
      <c r="UTT114" s="632" t="e">
        <f>(IF(UTT47-#REF!&lt;0,0,UTT47-#REF!)+#REF!)*1.21+IF($D$5="Koncesija",-UTT63*0.21,0)</f>
        <v>#REF!</v>
      </c>
      <c r="UTU114" s="632" t="e">
        <f>(IF(UTU47-#REF!&lt;0,0,UTU47-#REF!)+#REF!)*1.21+IF($D$5="Koncesija",-UTU63*0.21,0)</f>
        <v>#REF!</v>
      </c>
      <c r="UTV114" s="632" t="e">
        <f>(IF(UTV47-#REF!&lt;0,0,UTV47-#REF!)+#REF!)*1.21+IF($D$5="Koncesija",-UTV63*0.21,0)</f>
        <v>#REF!</v>
      </c>
      <c r="UTW114" s="632" t="e">
        <f>(IF(UTW47-#REF!&lt;0,0,UTW47-#REF!)+#REF!)*1.21+IF($D$5="Koncesija",-UTW63*0.21,0)</f>
        <v>#REF!</v>
      </c>
      <c r="UTX114" s="632" t="e">
        <f>(IF(UTX47-#REF!&lt;0,0,UTX47-#REF!)+#REF!)*1.21+IF($D$5="Koncesija",-UTX63*0.21,0)</f>
        <v>#REF!</v>
      </c>
      <c r="UTY114" s="632" t="e">
        <f>(IF(UTY47-#REF!&lt;0,0,UTY47-#REF!)+#REF!)*1.21+IF($D$5="Koncesija",-UTY63*0.21,0)</f>
        <v>#REF!</v>
      </c>
      <c r="UTZ114" s="632" t="e">
        <f>(IF(UTZ47-#REF!&lt;0,0,UTZ47-#REF!)+#REF!)*1.21+IF($D$5="Koncesija",-UTZ63*0.21,0)</f>
        <v>#REF!</v>
      </c>
      <c r="UUA114" s="632" t="e">
        <f>(IF(UUA47-#REF!&lt;0,0,UUA47-#REF!)+#REF!)*1.21+IF($D$5="Koncesija",-UUA63*0.21,0)</f>
        <v>#REF!</v>
      </c>
      <c r="UUB114" s="632" t="e">
        <f>(IF(UUB47-#REF!&lt;0,0,UUB47-#REF!)+#REF!)*1.21+IF($D$5="Koncesija",-UUB63*0.21,0)</f>
        <v>#REF!</v>
      </c>
      <c r="UUC114" s="632" t="e">
        <f>(IF(UUC47-#REF!&lt;0,0,UUC47-#REF!)+#REF!)*1.21+IF($D$5="Koncesija",-UUC63*0.21,0)</f>
        <v>#REF!</v>
      </c>
      <c r="UUD114" s="632" t="e">
        <f>(IF(UUD47-#REF!&lt;0,0,UUD47-#REF!)+#REF!)*1.21+IF($D$5="Koncesija",-UUD63*0.21,0)</f>
        <v>#REF!</v>
      </c>
      <c r="UUE114" s="632" t="e">
        <f>(IF(UUE47-#REF!&lt;0,0,UUE47-#REF!)+#REF!)*1.21+IF($D$5="Koncesija",-UUE63*0.21,0)</f>
        <v>#REF!</v>
      </c>
      <c r="UUF114" s="632" t="e">
        <f>(IF(UUF47-#REF!&lt;0,0,UUF47-#REF!)+#REF!)*1.21+IF($D$5="Koncesija",-UUF63*0.21,0)</f>
        <v>#REF!</v>
      </c>
      <c r="UUG114" s="632" t="e">
        <f>(IF(UUG47-#REF!&lt;0,0,UUG47-#REF!)+#REF!)*1.21+IF($D$5="Koncesija",-UUG63*0.21,0)</f>
        <v>#REF!</v>
      </c>
      <c r="UUH114" s="632" t="e">
        <f>(IF(UUH47-#REF!&lt;0,0,UUH47-#REF!)+#REF!)*1.21+IF($D$5="Koncesija",-UUH63*0.21,0)</f>
        <v>#REF!</v>
      </c>
      <c r="UUI114" s="632" t="e">
        <f>(IF(UUI47-#REF!&lt;0,0,UUI47-#REF!)+#REF!)*1.21+IF($D$5="Koncesija",-UUI63*0.21,0)</f>
        <v>#REF!</v>
      </c>
      <c r="UUJ114" s="632" t="e">
        <f>(IF(UUJ47-#REF!&lt;0,0,UUJ47-#REF!)+#REF!)*1.21+IF($D$5="Koncesija",-UUJ63*0.21,0)</f>
        <v>#REF!</v>
      </c>
      <c r="UUK114" s="632" t="e">
        <f>(IF(UUK47-#REF!&lt;0,0,UUK47-#REF!)+#REF!)*1.21+IF($D$5="Koncesija",-UUK63*0.21,0)</f>
        <v>#REF!</v>
      </c>
      <c r="UUL114" s="632" t="e">
        <f>(IF(UUL47-#REF!&lt;0,0,UUL47-#REF!)+#REF!)*1.21+IF($D$5="Koncesija",-UUL63*0.21,0)</f>
        <v>#REF!</v>
      </c>
      <c r="UUM114" s="632" t="e">
        <f>(IF(UUM47-#REF!&lt;0,0,UUM47-#REF!)+#REF!)*1.21+IF($D$5="Koncesija",-UUM63*0.21,0)</f>
        <v>#REF!</v>
      </c>
      <c r="UUN114" s="632" t="e">
        <f>(IF(UUN47-#REF!&lt;0,0,UUN47-#REF!)+#REF!)*1.21+IF($D$5="Koncesija",-UUN63*0.21,0)</f>
        <v>#REF!</v>
      </c>
      <c r="UUO114" s="632" t="e">
        <f>(IF(UUO47-#REF!&lt;0,0,UUO47-#REF!)+#REF!)*1.21+IF($D$5="Koncesija",-UUO63*0.21,0)</f>
        <v>#REF!</v>
      </c>
      <c r="UUP114" s="632" t="e">
        <f>(IF(UUP47-#REF!&lt;0,0,UUP47-#REF!)+#REF!)*1.21+IF($D$5="Koncesija",-UUP63*0.21,0)</f>
        <v>#REF!</v>
      </c>
      <c r="UUQ114" s="632" t="e">
        <f>(IF(UUQ47-#REF!&lt;0,0,UUQ47-#REF!)+#REF!)*1.21+IF($D$5="Koncesija",-UUQ63*0.21,0)</f>
        <v>#REF!</v>
      </c>
      <c r="UUR114" s="632" t="e">
        <f>(IF(UUR47-#REF!&lt;0,0,UUR47-#REF!)+#REF!)*1.21+IF($D$5="Koncesija",-UUR63*0.21,0)</f>
        <v>#REF!</v>
      </c>
      <c r="UUS114" s="632" t="e">
        <f>(IF(UUS47-#REF!&lt;0,0,UUS47-#REF!)+#REF!)*1.21+IF($D$5="Koncesija",-UUS63*0.21,0)</f>
        <v>#REF!</v>
      </c>
      <c r="UUT114" s="632" t="e">
        <f>(IF(UUT47-#REF!&lt;0,0,UUT47-#REF!)+#REF!)*1.21+IF($D$5="Koncesija",-UUT63*0.21,0)</f>
        <v>#REF!</v>
      </c>
      <c r="UUU114" s="632" t="e">
        <f>(IF(UUU47-#REF!&lt;0,0,UUU47-#REF!)+#REF!)*1.21+IF($D$5="Koncesija",-UUU63*0.21,0)</f>
        <v>#REF!</v>
      </c>
      <c r="UUV114" s="632" t="e">
        <f>(IF(UUV47-#REF!&lt;0,0,UUV47-#REF!)+#REF!)*1.21+IF($D$5="Koncesija",-UUV63*0.21,0)</f>
        <v>#REF!</v>
      </c>
      <c r="UUW114" s="632" t="e">
        <f>(IF(UUW47-#REF!&lt;0,0,UUW47-#REF!)+#REF!)*1.21+IF($D$5="Koncesija",-UUW63*0.21,0)</f>
        <v>#REF!</v>
      </c>
      <c r="UUX114" s="632" t="e">
        <f>(IF(UUX47-#REF!&lt;0,0,UUX47-#REF!)+#REF!)*1.21+IF($D$5="Koncesija",-UUX63*0.21,0)</f>
        <v>#REF!</v>
      </c>
      <c r="UUY114" s="632" t="e">
        <f>(IF(UUY47-#REF!&lt;0,0,UUY47-#REF!)+#REF!)*1.21+IF($D$5="Koncesija",-UUY63*0.21,0)</f>
        <v>#REF!</v>
      </c>
      <c r="UUZ114" s="632" t="e">
        <f>(IF(UUZ47-#REF!&lt;0,0,UUZ47-#REF!)+#REF!)*1.21+IF($D$5="Koncesija",-UUZ63*0.21,0)</f>
        <v>#REF!</v>
      </c>
      <c r="UVA114" s="632" t="e">
        <f>(IF(UVA47-#REF!&lt;0,0,UVA47-#REF!)+#REF!)*1.21+IF($D$5="Koncesija",-UVA63*0.21,0)</f>
        <v>#REF!</v>
      </c>
      <c r="UVB114" s="632" t="e">
        <f>(IF(UVB47-#REF!&lt;0,0,UVB47-#REF!)+#REF!)*1.21+IF($D$5="Koncesija",-UVB63*0.21,0)</f>
        <v>#REF!</v>
      </c>
      <c r="UVC114" s="632" t="e">
        <f>(IF(UVC47-#REF!&lt;0,0,UVC47-#REF!)+#REF!)*1.21+IF($D$5="Koncesija",-UVC63*0.21,0)</f>
        <v>#REF!</v>
      </c>
      <c r="UVD114" s="632" t="e">
        <f>(IF(UVD47-#REF!&lt;0,0,UVD47-#REF!)+#REF!)*1.21+IF($D$5="Koncesija",-UVD63*0.21,0)</f>
        <v>#REF!</v>
      </c>
      <c r="UVE114" s="632" t="e">
        <f>(IF(UVE47-#REF!&lt;0,0,UVE47-#REF!)+#REF!)*1.21+IF($D$5="Koncesija",-UVE63*0.21,0)</f>
        <v>#REF!</v>
      </c>
      <c r="UVF114" s="632" t="e">
        <f>(IF(UVF47-#REF!&lt;0,0,UVF47-#REF!)+#REF!)*1.21+IF($D$5="Koncesija",-UVF63*0.21,0)</f>
        <v>#REF!</v>
      </c>
      <c r="UVG114" s="632" t="e">
        <f>(IF(UVG47-#REF!&lt;0,0,UVG47-#REF!)+#REF!)*1.21+IF($D$5="Koncesija",-UVG63*0.21,0)</f>
        <v>#REF!</v>
      </c>
      <c r="UVH114" s="632" t="e">
        <f>(IF(UVH47-#REF!&lt;0,0,UVH47-#REF!)+#REF!)*1.21+IF($D$5="Koncesija",-UVH63*0.21,0)</f>
        <v>#REF!</v>
      </c>
      <c r="UVI114" s="632" t="e">
        <f>(IF(UVI47-#REF!&lt;0,0,UVI47-#REF!)+#REF!)*1.21+IF($D$5="Koncesija",-UVI63*0.21,0)</f>
        <v>#REF!</v>
      </c>
      <c r="UVJ114" s="632" t="e">
        <f>(IF(UVJ47-#REF!&lt;0,0,UVJ47-#REF!)+#REF!)*1.21+IF($D$5="Koncesija",-UVJ63*0.21,0)</f>
        <v>#REF!</v>
      </c>
      <c r="UVK114" s="632" t="e">
        <f>(IF(UVK47-#REF!&lt;0,0,UVK47-#REF!)+#REF!)*1.21+IF($D$5="Koncesija",-UVK63*0.21,0)</f>
        <v>#REF!</v>
      </c>
      <c r="UVL114" s="632" t="e">
        <f>(IF(UVL47-#REF!&lt;0,0,UVL47-#REF!)+#REF!)*1.21+IF($D$5="Koncesija",-UVL63*0.21,0)</f>
        <v>#REF!</v>
      </c>
      <c r="UVM114" s="632" t="e">
        <f>(IF(UVM47-#REF!&lt;0,0,UVM47-#REF!)+#REF!)*1.21+IF($D$5="Koncesija",-UVM63*0.21,0)</f>
        <v>#REF!</v>
      </c>
      <c r="UVN114" s="632" t="e">
        <f>(IF(UVN47-#REF!&lt;0,0,UVN47-#REF!)+#REF!)*1.21+IF($D$5="Koncesija",-UVN63*0.21,0)</f>
        <v>#REF!</v>
      </c>
      <c r="UVO114" s="632" t="e">
        <f>(IF(UVO47-#REF!&lt;0,0,UVO47-#REF!)+#REF!)*1.21+IF($D$5="Koncesija",-UVO63*0.21,0)</f>
        <v>#REF!</v>
      </c>
      <c r="UVP114" s="632" t="e">
        <f>(IF(UVP47-#REF!&lt;0,0,UVP47-#REF!)+#REF!)*1.21+IF($D$5="Koncesija",-UVP63*0.21,0)</f>
        <v>#REF!</v>
      </c>
      <c r="UVQ114" s="632" t="e">
        <f>(IF(UVQ47-#REF!&lt;0,0,UVQ47-#REF!)+#REF!)*1.21+IF($D$5="Koncesija",-UVQ63*0.21,0)</f>
        <v>#REF!</v>
      </c>
      <c r="UVR114" s="632" t="e">
        <f>(IF(UVR47-#REF!&lt;0,0,UVR47-#REF!)+#REF!)*1.21+IF($D$5="Koncesija",-UVR63*0.21,0)</f>
        <v>#REF!</v>
      </c>
      <c r="UVS114" s="632" t="e">
        <f>(IF(UVS47-#REF!&lt;0,0,UVS47-#REF!)+#REF!)*1.21+IF($D$5="Koncesija",-UVS63*0.21,0)</f>
        <v>#REF!</v>
      </c>
      <c r="UVT114" s="632" t="e">
        <f>(IF(UVT47-#REF!&lt;0,0,UVT47-#REF!)+#REF!)*1.21+IF($D$5="Koncesija",-UVT63*0.21,0)</f>
        <v>#REF!</v>
      </c>
      <c r="UVU114" s="632" t="e">
        <f>(IF(UVU47-#REF!&lt;0,0,UVU47-#REF!)+#REF!)*1.21+IF($D$5="Koncesija",-UVU63*0.21,0)</f>
        <v>#REF!</v>
      </c>
      <c r="UVV114" s="632" t="e">
        <f>(IF(UVV47-#REF!&lt;0,0,UVV47-#REF!)+#REF!)*1.21+IF($D$5="Koncesija",-UVV63*0.21,0)</f>
        <v>#REF!</v>
      </c>
      <c r="UVW114" s="632" t="e">
        <f>(IF(UVW47-#REF!&lt;0,0,UVW47-#REF!)+#REF!)*1.21+IF($D$5="Koncesija",-UVW63*0.21,0)</f>
        <v>#REF!</v>
      </c>
      <c r="UVX114" s="632" t="e">
        <f>(IF(UVX47-#REF!&lt;0,0,UVX47-#REF!)+#REF!)*1.21+IF($D$5="Koncesija",-UVX63*0.21,0)</f>
        <v>#REF!</v>
      </c>
      <c r="UVY114" s="632" t="e">
        <f>(IF(UVY47-#REF!&lt;0,0,UVY47-#REF!)+#REF!)*1.21+IF($D$5="Koncesija",-UVY63*0.21,0)</f>
        <v>#REF!</v>
      </c>
      <c r="UVZ114" s="632" t="e">
        <f>(IF(UVZ47-#REF!&lt;0,0,UVZ47-#REF!)+#REF!)*1.21+IF($D$5="Koncesija",-UVZ63*0.21,0)</f>
        <v>#REF!</v>
      </c>
      <c r="UWA114" s="632" t="e">
        <f>(IF(UWA47-#REF!&lt;0,0,UWA47-#REF!)+#REF!)*1.21+IF($D$5="Koncesija",-UWA63*0.21,0)</f>
        <v>#REF!</v>
      </c>
      <c r="UWB114" s="632" t="e">
        <f>(IF(UWB47-#REF!&lt;0,0,UWB47-#REF!)+#REF!)*1.21+IF($D$5="Koncesija",-UWB63*0.21,0)</f>
        <v>#REF!</v>
      </c>
      <c r="UWC114" s="632" t="e">
        <f>(IF(UWC47-#REF!&lt;0,0,UWC47-#REF!)+#REF!)*1.21+IF($D$5="Koncesija",-UWC63*0.21,0)</f>
        <v>#REF!</v>
      </c>
      <c r="UWD114" s="632" t="e">
        <f>(IF(UWD47-#REF!&lt;0,0,UWD47-#REF!)+#REF!)*1.21+IF($D$5="Koncesija",-UWD63*0.21,0)</f>
        <v>#REF!</v>
      </c>
      <c r="UWE114" s="632" t="e">
        <f>(IF(UWE47-#REF!&lt;0,0,UWE47-#REF!)+#REF!)*1.21+IF($D$5="Koncesija",-UWE63*0.21,0)</f>
        <v>#REF!</v>
      </c>
      <c r="UWF114" s="632" t="e">
        <f>(IF(UWF47-#REF!&lt;0,0,UWF47-#REF!)+#REF!)*1.21+IF($D$5="Koncesija",-UWF63*0.21,0)</f>
        <v>#REF!</v>
      </c>
      <c r="UWG114" s="632" t="e">
        <f>(IF(UWG47-#REF!&lt;0,0,UWG47-#REF!)+#REF!)*1.21+IF($D$5="Koncesija",-UWG63*0.21,0)</f>
        <v>#REF!</v>
      </c>
      <c r="UWH114" s="632" t="e">
        <f>(IF(UWH47-#REF!&lt;0,0,UWH47-#REF!)+#REF!)*1.21+IF($D$5="Koncesija",-UWH63*0.21,0)</f>
        <v>#REF!</v>
      </c>
      <c r="UWI114" s="632" t="e">
        <f>(IF(UWI47-#REF!&lt;0,0,UWI47-#REF!)+#REF!)*1.21+IF($D$5="Koncesija",-UWI63*0.21,0)</f>
        <v>#REF!</v>
      </c>
      <c r="UWJ114" s="632" t="e">
        <f>(IF(UWJ47-#REF!&lt;0,0,UWJ47-#REF!)+#REF!)*1.21+IF($D$5="Koncesija",-UWJ63*0.21,0)</f>
        <v>#REF!</v>
      </c>
      <c r="UWK114" s="632" t="e">
        <f>(IF(UWK47-#REF!&lt;0,0,UWK47-#REF!)+#REF!)*1.21+IF($D$5="Koncesija",-UWK63*0.21,0)</f>
        <v>#REF!</v>
      </c>
      <c r="UWL114" s="632" t="e">
        <f>(IF(UWL47-#REF!&lt;0,0,UWL47-#REF!)+#REF!)*1.21+IF($D$5="Koncesija",-UWL63*0.21,0)</f>
        <v>#REF!</v>
      </c>
      <c r="UWM114" s="632" t="e">
        <f>(IF(UWM47-#REF!&lt;0,0,UWM47-#REF!)+#REF!)*1.21+IF($D$5="Koncesija",-UWM63*0.21,0)</f>
        <v>#REF!</v>
      </c>
      <c r="UWN114" s="632" t="e">
        <f>(IF(UWN47-#REF!&lt;0,0,UWN47-#REF!)+#REF!)*1.21+IF($D$5="Koncesija",-UWN63*0.21,0)</f>
        <v>#REF!</v>
      </c>
      <c r="UWO114" s="632" t="e">
        <f>(IF(UWO47-#REF!&lt;0,0,UWO47-#REF!)+#REF!)*1.21+IF($D$5="Koncesija",-UWO63*0.21,0)</f>
        <v>#REF!</v>
      </c>
      <c r="UWP114" s="632" t="e">
        <f>(IF(UWP47-#REF!&lt;0,0,UWP47-#REF!)+#REF!)*1.21+IF($D$5="Koncesija",-UWP63*0.21,0)</f>
        <v>#REF!</v>
      </c>
      <c r="UWQ114" s="632" t="e">
        <f>(IF(UWQ47-#REF!&lt;0,0,UWQ47-#REF!)+#REF!)*1.21+IF($D$5="Koncesija",-UWQ63*0.21,0)</f>
        <v>#REF!</v>
      </c>
      <c r="UWR114" s="632" t="e">
        <f>(IF(UWR47-#REF!&lt;0,0,UWR47-#REF!)+#REF!)*1.21+IF($D$5="Koncesija",-UWR63*0.21,0)</f>
        <v>#REF!</v>
      </c>
      <c r="UWS114" s="632" t="e">
        <f>(IF(UWS47-#REF!&lt;0,0,UWS47-#REF!)+#REF!)*1.21+IF($D$5="Koncesija",-UWS63*0.21,0)</f>
        <v>#REF!</v>
      </c>
      <c r="UWT114" s="632" t="e">
        <f>(IF(UWT47-#REF!&lt;0,0,UWT47-#REF!)+#REF!)*1.21+IF($D$5="Koncesija",-UWT63*0.21,0)</f>
        <v>#REF!</v>
      </c>
      <c r="UWU114" s="632" t="e">
        <f>(IF(UWU47-#REF!&lt;0,0,UWU47-#REF!)+#REF!)*1.21+IF($D$5="Koncesija",-UWU63*0.21,0)</f>
        <v>#REF!</v>
      </c>
      <c r="UWV114" s="632" t="e">
        <f>(IF(UWV47-#REF!&lt;0,0,UWV47-#REF!)+#REF!)*1.21+IF($D$5="Koncesija",-UWV63*0.21,0)</f>
        <v>#REF!</v>
      </c>
      <c r="UWW114" s="632" t="e">
        <f>(IF(UWW47-#REF!&lt;0,0,UWW47-#REF!)+#REF!)*1.21+IF($D$5="Koncesija",-UWW63*0.21,0)</f>
        <v>#REF!</v>
      </c>
      <c r="UWX114" s="632" t="e">
        <f>(IF(UWX47-#REF!&lt;0,0,UWX47-#REF!)+#REF!)*1.21+IF($D$5="Koncesija",-UWX63*0.21,0)</f>
        <v>#REF!</v>
      </c>
      <c r="UWY114" s="632" t="e">
        <f>(IF(UWY47-#REF!&lt;0,0,UWY47-#REF!)+#REF!)*1.21+IF($D$5="Koncesija",-UWY63*0.21,0)</f>
        <v>#REF!</v>
      </c>
      <c r="UWZ114" s="632" t="e">
        <f>(IF(UWZ47-#REF!&lt;0,0,UWZ47-#REF!)+#REF!)*1.21+IF($D$5="Koncesija",-UWZ63*0.21,0)</f>
        <v>#REF!</v>
      </c>
      <c r="UXA114" s="632" t="e">
        <f>(IF(UXA47-#REF!&lt;0,0,UXA47-#REF!)+#REF!)*1.21+IF($D$5="Koncesija",-UXA63*0.21,0)</f>
        <v>#REF!</v>
      </c>
      <c r="UXB114" s="632" t="e">
        <f>(IF(UXB47-#REF!&lt;0,0,UXB47-#REF!)+#REF!)*1.21+IF($D$5="Koncesija",-UXB63*0.21,0)</f>
        <v>#REF!</v>
      </c>
      <c r="UXC114" s="632" t="e">
        <f>(IF(UXC47-#REF!&lt;0,0,UXC47-#REF!)+#REF!)*1.21+IF($D$5="Koncesija",-UXC63*0.21,0)</f>
        <v>#REF!</v>
      </c>
      <c r="UXD114" s="632" t="e">
        <f>(IF(UXD47-#REF!&lt;0,0,UXD47-#REF!)+#REF!)*1.21+IF($D$5="Koncesija",-UXD63*0.21,0)</f>
        <v>#REF!</v>
      </c>
      <c r="UXE114" s="632" t="e">
        <f>(IF(UXE47-#REF!&lt;0,0,UXE47-#REF!)+#REF!)*1.21+IF($D$5="Koncesija",-UXE63*0.21,0)</f>
        <v>#REF!</v>
      </c>
      <c r="UXF114" s="632" t="e">
        <f>(IF(UXF47-#REF!&lt;0,0,UXF47-#REF!)+#REF!)*1.21+IF($D$5="Koncesija",-UXF63*0.21,0)</f>
        <v>#REF!</v>
      </c>
      <c r="UXG114" s="632" t="e">
        <f>(IF(UXG47-#REF!&lt;0,0,UXG47-#REF!)+#REF!)*1.21+IF($D$5="Koncesija",-UXG63*0.21,0)</f>
        <v>#REF!</v>
      </c>
      <c r="UXH114" s="632" t="e">
        <f>(IF(UXH47-#REF!&lt;0,0,UXH47-#REF!)+#REF!)*1.21+IF($D$5="Koncesija",-UXH63*0.21,0)</f>
        <v>#REF!</v>
      </c>
      <c r="UXI114" s="632" t="e">
        <f>(IF(UXI47-#REF!&lt;0,0,UXI47-#REF!)+#REF!)*1.21+IF($D$5="Koncesija",-UXI63*0.21,0)</f>
        <v>#REF!</v>
      </c>
      <c r="UXJ114" s="632" t="e">
        <f>(IF(UXJ47-#REF!&lt;0,0,UXJ47-#REF!)+#REF!)*1.21+IF($D$5="Koncesija",-UXJ63*0.21,0)</f>
        <v>#REF!</v>
      </c>
      <c r="UXK114" s="632" t="e">
        <f>(IF(UXK47-#REF!&lt;0,0,UXK47-#REF!)+#REF!)*1.21+IF($D$5="Koncesija",-UXK63*0.21,0)</f>
        <v>#REF!</v>
      </c>
      <c r="UXL114" s="632" t="e">
        <f>(IF(UXL47-#REF!&lt;0,0,UXL47-#REF!)+#REF!)*1.21+IF($D$5="Koncesija",-UXL63*0.21,0)</f>
        <v>#REF!</v>
      </c>
      <c r="UXM114" s="632" t="e">
        <f>(IF(UXM47-#REF!&lt;0,0,UXM47-#REF!)+#REF!)*1.21+IF($D$5="Koncesija",-UXM63*0.21,0)</f>
        <v>#REF!</v>
      </c>
      <c r="UXN114" s="632" t="e">
        <f>(IF(UXN47-#REF!&lt;0,0,UXN47-#REF!)+#REF!)*1.21+IF($D$5="Koncesija",-UXN63*0.21,0)</f>
        <v>#REF!</v>
      </c>
      <c r="UXO114" s="632" t="e">
        <f>(IF(UXO47-#REF!&lt;0,0,UXO47-#REF!)+#REF!)*1.21+IF($D$5="Koncesija",-UXO63*0.21,0)</f>
        <v>#REF!</v>
      </c>
      <c r="UXP114" s="632" t="e">
        <f>(IF(UXP47-#REF!&lt;0,0,UXP47-#REF!)+#REF!)*1.21+IF($D$5="Koncesija",-UXP63*0.21,0)</f>
        <v>#REF!</v>
      </c>
      <c r="UXQ114" s="632" t="e">
        <f>(IF(UXQ47-#REF!&lt;0,0,UXQ47-#REF!)+#REF!)*1.21+IF($D$5="Koncesija",-UXQ63*0.21,0)</f>
        <v>#REF!</v>
      </c>
      <c r="UXR114" s="632" t="e">
        <f>(IF(UXR47-#REF!&lt;0,0,UXR47-#REF!)+#REF!)*1.21+IF($D$5="Koncesija",-UXR63*0.21,0)</f>
        <v>#REF!</v>
      </c>
      <c r="UXS114" s="632" t="e">
        <f>(IF(UXS47-#REF!&lt;0,0,UXS47-#REF!)+#REF!)*1.21+IF($D$5="Koncesija",-UXS63*0.21,0)</f>
        <v>#REF!</v>
      </c>
      <c r="UXT114" s="632" t="e">
        <f>(IF(UXT47-#REF!&lt;0,0,UXT47-#REF!)+#REF!)*1.21+IF($D$5="Koncesija",-UXT63*0.21,0)</f>
        <v>#REF!</v>
      </c>
      <c r="UXU114" s="632" t="e">
        <f>(IF(UXU47-#REF!&lt;0,0,UXU47-#REF!)+#REF!)*1.21+IF($D$5="Koncesija",-UXU63*0.21,0)</f>
        <v>#REF!</v>
      </c>
      <c r="UXV114" s="632" t="e">
        <f>(IF(UXV47-#REF!&lt;0,0,UXV47-#REF!)+#REF!)*1.21+IF($D$5="Koncesija",-UXV63*0.21,0)</f>
        <v>#REF!</v>
      </c>
      <c r="UXW114" s="632" t="e">
        <f>(IF(UXW47-#REF!&lt;0,0,UXW47-#REF!)+#REF!)*1.21+IF($D$5="Koncesija",-UXW63*0.21,0)</f>
        <v>#REF!</v>
      </c>
      <c r="UXX114" s="632" t="e">
        <f>(IF(UXX47-#REF!&lt;0,0,UXX47-#REF!)+#REF!)*1.21+IF($D$5="Koncesija",-UXX63*0.21,0)</f>
        <v>#REF!</v>
      </c>
      <c r="UXY114" s="632" t="e">
        <f>(IF(UXY47-#REF!&lt;0,0,UXY47-#REF!)+#REF!)*1.21+IF($D$5="Koncesija",-UXY63*0.21,0)</f>
        <v>#REF!</v>
      </c>
      <c r="UXZ114" s="632" t="e">
        <f>(IF(UXZ47-#REF!&lt;0,0,UXZ47-#REF!)+#REF!)*1.21+IF($D$5="Koncesija",-UXZ63*0.21,0)</f>
        <v>#REF!</v>
      </c>
      <c r="UYA114" s="632" t="e">
        <f>(IF(UYA47-#REF!&lt;0,0,UYA47-#REF!)+#REF!)*1.21+IF($D$5="Koncesija",-UYA63*0.21,0)</f>
        <v>#REF!</v>
      </c>
      <c r="UYB114" s="632" t="e">
        <f>(IF(UYB47-#REF!&lt;0,0,UYB47-#REF!)+#REF!)*1.21+IF($D$5="Koncesija",-UYB63*0.21,0)</f>
        <v>#REF!</v>
      </c>
      <c r="UYC114" s="632" t="e">
        <f>(IF(UYC47-#REF!&lt;0,0,UYC47-#REF!)+#REF!)*1.21+IF($D$5="Koncesija",-UYC63*0.21,0)</f>
        <v>#REF!</v>
      </c>
      <c r="UYD114" s="632" t="e">
        <f>(IF(UYD47-#REF!&lt;0,0,UYD47-#REF!)+#REF!)*1.21+IF($D$5="Koncesija",-UYD63*0.21,0)</f>
        <v>#REF!</v>
      </c>
      <c r="UYE114" s="632" t="e">
        <f>(IF(UYE47-#REF!&lt;0,0,UYE47-#REF!)+#REF!)*1.21+IF($D$5="Koncesija",-UYE63*0.21,0)</f>
        <v>#REF!</v>
      </c>
      <c r="UYF114" s="632" t="e">
        <f>(IF(UYF47-#REF!&lt;0,0,UYF47-#REF!)+#REF!)*1.21+IF($D$5="Koncesija",-UYF63*0.21,0)</f>
        <v>#REF!</v>
      </c>
      <c r="UYG114" s="632" t="e">
        <f>(IF(UYG47-#REF!&lt;0,0,UYG47-#REF!)+#REF!)*1.21+IF($D$5="Koncesija",-UYG63*0.21,0)</f>
        <v>#REF!</v>
      </c>
      <c r="UYH114" s="632" t="e">
        <f>(IF(UYH47-#REF!&lt;0,0,UYH47-#REF!)+#REF!)*1.21+IF($D$5="Koncesija",-UYH63*0.21,0)</f>
        <v>#REF!</v>
      </c>
      <c r="UYI114" s="632" t="e">
        <f>(IF(UYI47-#REF!&lt;0,0,UYI47-#REF!)+#REF!)*1.21+IF($D$5="Koncesija",-UYI63*0.21,0)</f>
        <v>#REF!</v>
      </c>
      <c r="UYJ114" s="632" t="e">
        <f>(IF(UYJ47-#REF!&lt;0,0,UYJ47-#REF!)+#REF!)*1.21+IF($D$5="Koncesija",-UYJ63*0.21,0)</f>
        <v>#REF!</v>
      </c>
      <c r="UYK114" s="632" t="e">
        <f>(IF(UYK47-#REF!&lt;0,0,UYK47-#REF!)+#REF!)*1.21+IF($D$5="Koncesija",-UYK63*0.21,0)</f>
        <v>#REF!</v>
      </c>
      <c r="UYL114" s="632" t="e">
        <f>(IF(UYL47-#REF!&lt;0,0,UYL47-#REF!)+#REF!)*1.21+IF($D$5="Koncesija",-UYL63*0.21,0)</f>
        <v>#REF!</v>
      </c>
      <c r="UYM114" s="632" t="e">
        <f>(IF(UYM47-#REF!&lt;0,0,UYM47-#REF!)+#REF!)*1.21+IF($D$5="Koncesija",-UYM63*0.21,0)</f>
        <v>#REF!</v>
      </c>
      <c r="UYN114" s="632" t="e">
        <f>(IF(UYN47-#REF!&lt;0,0,UYN47-#REF!)+#REF!)*1.21+IF($D$5="Koncesija",-UYN63*0.21,0)</f>
        <v>#REF!</v>
      </c>
      <c r="UYO114" s="632" t="e">
        <f>(IF(UYO47-#REF!&lt;0,0,UYO47-#REF!)+#REF!)*1.21+IF($D$5="Koncesija",-UYO63*0.21,0)</f>
        <v>#REF!</v>
      </c>
      <c r="UYP114" s="632" t="e">
        <f>(IF(UYP47-#REF!&lt;0,0,UYP47-#REF!)+#REF!)*1.21+IF($D$5="Koncesija",-UYP63*0.21,0)</f>
        <v>#REF!</v>
      </c>
      <c r="UYQ114" s="632" t="e">
        <f>(IF(UYQ47-#REF!&lt;0,0,UYQ47-#REF!)+#REF!)*1.21+IF($D$5="Koncesija",-UYQ63*0.21,0)</f>
        <v>#REF!</v>
      </c>
      <c r="UYR114" s="632" t="e">
        <f>(IF(UYR47-#REF!&lt;0,0,UYR47-#REF!)+#REF!)*1.21+IF($D$5="Koncesija",-UYR63*0.21,0)</f>
        <v>#REF!</v>
      </c>
      <c r="UYS114" s="632" t="e">
        <f>(IF(UYS47-#REF!&lt;0,0,UYS47-#REF!)+#REF!)*1.21+IF($D$5="Koncesija",-UYS63*0.21,0)</f>
        <v>#REF!</v>
      </c>
      <c r="UYT114" s="632" t="e">
        <f>(IF(UYT47-#REF!&lt;0,0,UYT47-#REF!)+#REF!)*1.21+IF($D$5="Koncesija",-UYT63*0.21,0)</f>
        <v>#REF!</v>
      </c>
      <c r="UYU114" s="632" t="e">
        <f>(IF(UYU47-#REF!&lt;0,0,UYU47-#REF!)+#REF!)*1.21+IF($D$5="Koncesija",-UYU63*0.21,0)</f>
        <v>#REF!</v>
      </c>
      <c r="UYV114" s="632" t="e">
        <f>(IF(UYV47-#REF!&lt;0,0,UYV47-#REF!)+#REF!)*1.21+IF($D$5="Koncesija",-UYV63*0.21,0)</f>
        <v>#REF!</v>
      </c>
      <c r="UYW114" s="632" t="e">
        <f>(IF(UYW47-#REF!&lt;0,0,UYW47-#REF!)+#REF!)*1.21+IF($D$5="Koncesija",-UYW63*0.21,0)</f>
        <v>#REF!</v>
      </c>
      <c r="UYX114" s="632" t="e">
        <f>(IF(UYX47-#REF!&lt;0,0,UYX47-#REF!)+#REF!)*1.21+IF($D$5="Koncesija",-UYX63*0.21,0)</f>
        <v>#REF!</v>
      </c>
      <c r="UYY114" s="632" t="e">
        <f>(IF(UYY47-#REF!&lt;0,0,UYY47-#REF!)+#REF!)*1.21+IF($D$5="Koncesija",-UYY63*0.21,0)</f>
        <v>#REF!</v>
      </c>
      <c r="UYZ114" s="632" t="e">
        <f>(IF(UYZ47-#REF!&lt;0,0,UYZ47-#REF!)+#REF!)*1.21+IF($D$5="Koncesija",-UYZ63*0.21,0)</f>
        <v>#REF!</v>
      </c>
      <c r="UZA114" s="632" t="e">
        <f>(IF(UZA47-#REF!&lt;0,0,UZA47-#REF!)+#REF!)*1.21+IF($D$5="Koncesija",-UZA63*0.21,0)</f>
        <v>#REF!</v>
      </c>
      <c r="UZB114" s="632" t="e">
        <f>(IF(UZB47-#REF!&lt;0,0,UZB47-#REF!)+#REF!)*1.21+IF($D$5="Koncesija",-UZB63*0.21,0)</f>
        <v>#REF!</v>
      </c>
      <c r="UZC114" s="632" t="e">
        <f>(IF(UZC47-#REF!&lt;0,0,UZC47-#REF!)+#REF!)*1.21+IF($D$5="Koncesija",-UZC63*0.21,0)</f>
        <v>#REF!</v>
      </c>
      <c r="UZD114" s="632" t="e">
        <f>(IF(UZD47-#REF!&lt;0,0,UZD47-#REF!)+#REF!)*1.21+IF($D$5="Koncesija",-UZD63*0.21,0)</f>
        <v>#REF!</v>
      </c>
      <c r="UZE114" s="632" t="e">
        <f>(IF(UZE47-#REF!&lt;0,0,UZE47-#REF!)+#REF!)*1.21+IF($D$5="Koncesija",-UZE63*0.21,0)</f>
        <v>#REF!</v>
      </c>
      <c r="UZF114" s="632" t="e">
        <f>(IF(UZF47-#REF!&lt;0,0,UZF47-#REF!)+#REF!)*1.21+IF($D$5="Koncesija",-UZF63*0.21,0)</f>
        <v>#REF!</v>
      </c>
      <c r="UZG114" s="632" t="e">
        <f>(IF(UZG47-#REF!&lt;0,0,UZG47-#REF!)+#REF!)*1.21+IF($D$5="Koncesija",-UZG63*0.21,0)</f>
        <v>#REF!</v>
      </c>
      <c r="UZH114" s="632" t="e">
        <f>(IF(UZH47-#REF!&lt;0,0,UZH47-#REF!)+#REF!)*1.21+IF($D$5="Koncesija",-UZH63*0.21,0)</f>
        <v>#REF!</v>
      </c>
      <c r="UZI114" s="632" t="e">
        <f>(IF(UZI47-#REF!&lt;0,0,UZI47-#REF!)+#REF!)*1.21+IF($D$5="Koncesija",-UZI63*0.21,0)</f>
        <v>#REF!</v>
      </c>
      <c r="UZJ114" s="632" t="e">
        <f>(IF(UZJ47-#REF!&lt;0,0,UZJ47-#REF!)+#REF!)*1.21+IF($D$5="Koncesija",-UZJ63*0.21,0)</f>
        <v>#REF!</v>
      </c>
      <c r="UZK114" s="632" t="e">
        <f>(IF(UZK47-#REF!&lt;0,0,UZK47-#REF!)+#REF!)*1.21+IF($D$5="Koncesija",-UZK63*0.21,0)</f>
        <v>#REF!</v>
      </c>
      <c r="UZL114" s="632" t="e">
        <f>(IF(UZL47-#REF!&lt;0,0,UZL47-#REF!)+#REF!)*1.21+IF($D$5="Koncesija",-UZL63*0.21,0)</f>
        <v>#REF!</v>
      </c>
      <c r="UZM114" s="632" t="e">
        <f>(IF(UZM47-#REF!&lt;0,0,UZM47-#REF!)+#REF!)*1.21+IF($D$5="Koncesija",-UZM63*0.21,0)</f>
        <v>#REF!</v>
      </c>
      <c r="UZN114" s="632" t="e">
        <f>(IF(UZN47-#REF!&lt;0,0,UZN47-#REF!)+#REF!)*1.21+IF($D$5="Koncesija",-UZN63*0.21,0)</f>
        <v>#REF!</v>
      </c>
      <c r="UZO114" s="632" t="e">
        <f>(IF(UZO47-#REF!&lt;0,0,UZO47-#REF!)+#REF!)*1.21+IF($D$5="Koncesija",-UZO63*0.21,0)</f>
        <v>#REF!</v>
      </c>
      <c r="UZP114" s="632" t="e">
        <f>(IF(UZP47-#REF!&lt;0,0,UZP47-#REF!)+#REF!)*1.21+IF($D$5="Koncesija",-UZP63*0.21,0)</f>
        <v>#REF!</v>
      </c>
      <c r="UZQ114" s="632" t="e">
        <f>(IF(UZQ47-#REF!&lt;0,0,UZQ47-#REF!)+#REF!)*1.21+IF($D$5="Koncesija",-UZQ63*0.21,0)</f>
        <v>#REF!</v>
      </c>
      <c r="UZR114" s="632" t="e">
        <f>(IF(UZR47-#REF!&lt;0,0,UZR47-#REF!)+#REF!)*1.21+IF($D$5="Koncesija",-UZR63*0.21,0)</f>
        <v>#REF!</v>
      </c>
      <c r="UZS114" s="632" t="e">
        <f>(IF(UZS47-#REF!&lt;0,0,UZS47-#REF!)+#REF!)*1.21+IF($D$5="Koncesija",-UZS63*0.21,0)</f>
        <v>#REF!</v>
      </c>
      <c r="UZT114" s="632" t="e">
        <f>(IF(UZT47-#REF!&lt;0,0,UZT47-#REF!)+#REF!)*1.21+IF($D$5="Koncesija",-UZT63*0.21,0)</f>
        <v>#REF!</v>
      </c>
      <c r="UZU114" s="632" t="e">
        <f>(IF(UZU47-#REF!&lt;0,0,UZU47-#REF!)+#REF!)*1.21+IF($D$5="Koncesija",-UZU63*0.21,0)</f>
        <v>#REF!</v>
      </c>
      <c r="UZV114" s="632" t="e">
        <f>(IF(UZV47-#REF!&lt;0,0,UZV47-#REF!)+#REF!)*1.21+IF($D$5="Koncesija",-UZV63*0.21,0)</f>
        <v>#REF!</v>
      </c>
      <c r="UZW114" s="632" t="e">
        <f>(IF(UZW47-#REF!&lt;0,0,UZW47-#REF!)+#REF!)*1.21+IF($D$5="Koncesija",-UZW63*0.21,0)</f>
        <v>#REF!</v>
      </c>
      <c r="UZX114" s="632" t="e">
        <f>(IF(UZX47-#REF!&lt;0,0,UZX47-#REF!)+#REF!)*1.21+IF($D$5="Koncesija",-UZX63*0.21,0)</f>
        <v>#REF!</v>
      </c>
      <c r="UZY114" s="632" t="e">
        <f>(IF(UZY47-#REF!&lt;0,0,UZY47-#REF!)+#REF!)*1.21+IF($D$5="Koncesija",-UZY63*0.21,0)</f>
        <v>#REF!</v>
      </c>
      <c r="UZZ114" s="632" t="e">
        <f>(IF(UZZ47-#REF!&lt;0,0,UZZ47-#REF!)+#REF!)*1.21+IF($D$5="Koncesija",-UZZ63*0.21,0)</f>
        <v>#REF!</v>
      </c>
      <c r="VAA114" s="632" t="e">
        <f>(IF(VAA47-#REF!&lt;0,0,VAA47-#REF!)+#REF!)*1.21+IF($D$5="Koncesija",-VAA63*0.21,0)</f>
        <v>#REF!</v>
      </c>
      <c r="VAB114" s="632" t="e">
        <f>(IF(VAB47-#REF!&lt;0,0,VAB47-#REF!)+#REF!)*1.21+IF($D$5="Koncesija",-VAB63*0.21,0)</f>
        <v>#REF!</v>
      </c>
      <c r="VAC114" s="632" t="e">
        <f>(IF(VAC47-#REF!&lt;0,0,VAC47-#REF!)+#REF!)*1.21+IF($D$5="Koncesija",-VAC63*0.21,0)</f>
        <v>#REF!</v>
      </c>
      <c r="VAD114" s="632" t="e">
        <f>(IF(VAD47-#REF!&lt;0,0,VAD47-#REF!)+#REF!)*1.21+IF($D$5="Koncesija",-VAD63*0.21,0)</f>
        <v>#REF!</v>
      </c>
      <c r="VAE114" s="632" t="e">
        <f>(IF(VAE47-#REF!&lt;0,0,VAE47-#REF!)+#REF!)*1.21+IF($D$5="Koncesija",-VAE63*0.21,0)</f>
        <v>#REF!</v>
      </c>
      <c r="VAF114" s="632" t="e">
        <f>(IF(VAF47-#REF!&lt;0,0,VAF47-#REF!)+#REF!)*1.21+IF($D$5="Koncesija",-VAF63*0.21,0)</f>
        <v>#REF!</v>
      </c>
      <c r="VAG114" s="632" t="e">
        <f>(IF(VAG47-#REF!&lt;0,0,VAG47-#REF!)+#REF!)*1.21+IF($D$5="Koncesija",-VAG63*0.21,0)</f>
        <v>#REF!</v>
      </c>
      <c r="VAH114" s="632" t="e">
        <f>(IF(VAH47-#REF!&lt;0,0,VAH47-#REF!)+#REF!)*1.21+IF($D$5="Koncesija",-VAH63*0.21,0)</f>
        <v>#REF!</v>
      </c>
      <c r="VAI114" s="632" t="e">
        <f>(IF(VAI47-#REF!&lt;0,0,VAI47-#REF!)+#REF!)*1.21+IF($D$5="Koncesija",-VAI63*0.21,0)</f>
        <v>#REF!</v>
      </c>
      <c r="VAJ114" s="632" t="e">
        <f>(IF(VAJ47-#REF!&lt;0,0,VAJ47-#REF!)+#REF!)*1.21+IF($D$5="Koncesija",-VAJ63*0.21,0)</f>
        <v>#REF!</v>
      </c>
      <c r="VAK114" s="632" t="e">
        <f>(IF(VAK47-#REF!&lt;0,0,VAK47-#REF!)+#REF!)*1.21+IF($D$5="Koncesija",-VAK63*0.21,0)</f>
        <v>#REF!</v>
      </c>
      <c r="VAL114" s="632" t="e">
        <f>(IF(VAL47-#REF!&lt;0,0,VAL47-#REF!)+#REF!)*1.21+IF($D$5="Koncesija",-VAL63*0.21,0)</f>
        <v>#REF!</v>
      </c>
      <c r="VAM114" s="632" t="e">
        <f>(IF(VAM47-#REF!&lt;0,0,VAM47-#REF!)+#REF!)*1.21+IF($D$5="Koncesija",-VAM63*0.21,0)</f>
        <v>#REF!</v>
      </c>
      <c r="VAN114" s="632" t="e">
        <f>(IF(VAN47-#REF!&lt;0,0,VAN47-#REF!)+#REF!)*1.21+IF($D$5="Koncesija",-VAN63*0.21,0)</f>
        <v>#REF!</v>
      </c>
      <c r="VAO114" s="632" t="e">
        <f>(IF(VAO47-#REF!&lt;0,0,VAO47-#REF!)+#REF!)*1.21+IF($D$5="Koncesija",-VAO63*0.21,0)</f>
        <v>#REF!</v>
      </c>
      <c r="VAP114" s="632" t="e">
        <f>(IF(VAP47-#REF!&lt;0,0,VAP47-#REF!)+#REF!)*1.21+IF($D$5="Koncesija",-VAP63*0.21,0)</f>
        <v>#REF!</v>
      </c>
      <c r="VAQ114" s="632" t="e">
        <f>(IF(VAQ47-#REF!&lt;0,0,VAQ47-#REF!)+#REF!)*1.21+IF($D$5="Koncesija",-VAQ63*0.21,0)</f>
        <v>#REF!</v>
      </c>
      <c r="VAR114" s="632" t="e">
        <f>(IF(VAR47-#REF!&lt;0,0,VAR47-#REF!)+#REF!)*1.21+IF($D$5="Koncesija",-VAR63*0.21,0)</f>
        <v>#REF!</v>
      </c>
      <c r="VAS114" s="632" t="e">
        <f>(IF(VAS47-#REF!&lt;0,0,VAS47-#REF!)+#REF!)*1.21+IF($D$5="Koncesija",-VAS63*0.21,0)</f>
        <v>#REF!</v>
      </c>
      <c r="VAT114" s="632" t="e">
        <f>(IF(VAT47-#REF!&lt;0,0,VAT47-#REF!)+#REF!)*1.21+IF($D$5="Koncesija",-VAT63*0.21,0)</f>
        <v>#REF!</v>
      </c>
      <c r="VAU114" s="632" t="e">
        <f>(IF(VAU47-#REF!&lt;0,0,VAU47-#REF!)+#REF!)*1.21+IF($D$5="Koncesija",-VAU63*0.21,0)</f>
        <v>#REF!</v>
      </c>
      <c r="VAV114" s="632" t="e">
        <f>(IF(VAV47-#REF!&lt;0,0,VAV47-#REF!)+#REF!)*1.21+IF($D$5="Koncesija",-VAV63*0.21,0)</f>
        <v>#REF!</v>
      </c>
      <c r="VAW114" s="632" t="e">
        <f>(IF(VAW47-#REF!&lt;0,0,VAW47-#REF!)+#REF!)*1.21+IF($D$5="Koncesija",-VAW63*0.21,0)</f>
        <v>#REF!</v>
      </c>
      <c r="VAX114" s="632" t="e">
        <f>(IF(VAX47-#REF!&lt;0,0,VAX47-#REF!)+#REF!)*1.21+IF($D$5="Koncesija",-VAX63*0.21,0)</f>
        <v>#REF!</v>
      </c>
      <c r="VAY114" s="632" t="e">
        <f>(IF(VAY47-#REF!&lt;0,0,VAY47-#REF!)+#REF!)*1.21+IF($D$5="Koncesija",-VAY63*0.21,0)</f>
        <v>#REF!</v>
      </c>
      <c r="VAZ114" s="632" t="e">
        <f>(IF(VAZ47-#REF!&lt;0,0,VAZ47-#REF!)+#REF!)*1.21+IF($D$5="Koncesija",-VAZ63*0.21,0)</f>
        <v>#REF!</v>
      </c>
      <c r="VBA114" s="632" t="e">
        <f>(IF(VBA47-#REF!&lt;0,0,VBA47-#REF!)+#REF!)*1.21+IF($D$5="Koncesija",-VBA63*0.21,0)</f>
        <v>#REF!</v>
      </c>
      <c r="VBB114" s="632" t="e">
        <f>(IF(VBB47-#REF!&lt;0,0,VBB47-#REF!)+#REF!)*1.21+IF($D$5="Koncesija",-VBB63*0.21,0)</f>
        <v>#REF!</v>
      </c>
      <c r="VBC114" s="632" t="e">
        <f>(IF(VBC47-#REF!&lt;0,0,VBC47-#REF!)+#REF!)*1.21+IF($D$5="Koncesija",-VBC63*0.21,0)</f>
        <v>#REF!</v>
      </c>
      <c r="VBD114" s="632" t="e">
        <f>(IF(VBD47-#REF!&lt;0,0,VBD47-#REF!)+#REF!)*1.21+IF($D$5="Koncesija",-VBD63*0.21,0)</f>
        <v>#REF!</v>
      </c>
      <c r="VBE114" s="632" t="e">
        <f>(IF(VBE47-#REF!&lt;0,0,VBE47-#REF!)+#REF!)*1.21+IF($D$5="Koncesija",-VBE63*0.21,0)</f>
        <v>#REF!</v>
      </c>
      <c r="VBF114" s="632" t="e">
        <f>(IF(VBF47-#REF!&lt;0,0,VBF47-#REF!)+#REF!)*1.21+IF($D$5="Koncesija",-VBF63*0.21,0)</f>
        <v>#REF!</v>
      </c>
      <c r="VBG114" s="632" t="e">
        <f>(IF(VBG47-#REF!&lt;0,0,VBG47-#REF!)+#REF!)*1.21+IF($D$5="Koncesija",-VBG63*0.21,0)</f>
        <v>#REF!</v>
      </c>
      <c r="VBH114" s="632" t="e">
        <f>(IF(VBH47-#REF!&lt;0,0,VBH47-#REF!)+#REF!)*1.21+IF($D$5="Koncesija",-VBH63*0.21,0)</f>
        <v>#REF!</v>
      </c>
      <c r="VBI114" s="632" t="e">
        <f>(IF(VBI47-#REF!&lt;0,0,VBI47-#REF!)+#REF!)*1.21+IF($D$5="Koncesija",-VBI63*0.21,0)</f>
        <v>#REF!</v>
      </c>
      <c r="VBJ114" s="632" t="e">
        <f>(IF(VBJ47-#REF!&lt;0,0,VBJ47-#REF!)+#REF!)*1.21+IF($D$5="Koncesija",-VBJ63*0.21,0)</f>
        <v>#REF!</v>
      </c>
      <c r="VBK114" s="632" t="e">
        <f>(IF(VBK47-#REF!&lt;0,0,VBK47-#REF!)+#REF!)*1.21+IF($D$5="Koncesija",-VBK63*0.21,0)</f>
        <v>#REF!</v>
      </c>
      <c r="VBL114" s="632" t="e">
        <f>(IF(VBL47-#REF!&lt;0,0,VBL47-#REF!)+#REF!)*1.21+IF($D$5="Koncesija",-VBL63*0.21,0)</f>
        <v>#REF!</v>
      </c>
      <c r="VBM114" s="632" t="e">
        <f>(IF(VBM47-#REF!&lt;0,0,VBM47-#REF!)+#REF!)*1.21+IF($D$5="Koncesija",-VBM63*0.21,0)</f>
        <v>#REF!</v>
      </c>
      <c r="VBN114" s="632" t="e">
        <f>(IF(VBN47-#REF!&lt;0,0,VBN47-#REF!)+#REF!)*1.21+IF($D$5="Koncesija",-VBN63*0.21,0)</f>
        <v>#REF!</v>
      </c>
      <c r="VBO114" s="632" t="e">
        <f>(IF(VBO47-#REF!&lt;0,0,VBO47-#REF!)+#REF!)*1.21+IF($D$5="Koncesija",-VBO63*0.21,0)</f>
        <v>#REF!</v>
      </c>
      <c r="VBP114" s="632" t="e">
        <f>(IF(VBP47-#REF!&lt;0,0,VBP47-#REF!)+#REF!)*1.21+IF($D$5="Koncesija",-VBP63*0.21,0)</f>
        <v>#REF!</v>
      </c>
      <c r="VBQ114" s="632" t="e">
        <f>(IF(VBQ47-#REF!&lt;0,0,VBQ47-#REF!)+#REF!)*1.21+IF($D$5="Koncesija",-VBQ63*0.21,0)</f>
        <v>#REF!</v>
      </c>
      <c r="VBR114" s="632" t="e">
        <f>(IF(VBR47-#REF!&lt;0,0,VBR47-#REF!)+#REF!)*1.21+IF($D$5="Koncesija",-VBR63*0.21,0)</f>
        <v>#REF!</v>
      </c>
      <c r="VBS114" s="632" t="e">
        <f>(IF(VBS47-#REF!&lt;0,0,VBS47-#REF!)+#REF!)*1.21+IF($D$5="Koncesija",-VBS63*0.21,0)</f>
        <v>#REF!</v>
      </c>
      <c r="VBT114" s="632" t="e">
        <f>(IF(VBT47-#REF!&lt;0,0,VBT47-#REF!)+#REF!)*1.21+IF($D$5="Koncesija",-VBT63*0.21,0)</f>
        <v>#REF!</v>
      </c>
      <c r="VBU114" s="632" t="e">
        <f>(IF(VBU47-#REF!&lt;0,0,VBU47-#REF!)+#REF!)*1.21+IF($D$5="Koncesija",-VBU63*0.21,0)</f>
        <v>#REF!</v>
      </c>
      <c r="VBV114" s="632" t="e">
        <f>(IF(VBV47-#REF!&lt;0,0,VBV47-#REF!)+#REF!)*1.21+IF($D$5="Koncesija",-VBV63*0.21,0)</f>
        <v>#REF!</v>
      </c>
      <c r="VBW114" s="632" t="e">
        <f>(IF(VBW47-#REF!&lt;0,0,VBW47-#REF!)+#REF!)*1.21+IF($D$5="Koncesija",-VBW63*0.21,0)</f>
        <v>#REF!</v>
      </c>
      <c r="VBX114" s="632" t="e">
        <f>(IF(VBX47-#REF!&lt;0,0,VBX47-#REF!)+#REF!)*1.21+IF($D$5="Koncesija",-VBX63*0.21,0)</f>
        <v>#REF!</v>
      </c>
      <c r="VBY114" s="632" t="e">
        <f>(IF(VBY47-#REF!&lt;0,0,VBY47-#REF!)+#REF!)*1.21+IF($D$5="Koncesija",-VBY63*0.21,0)</f>
        <v>#REF!</v>
      </c>
      <c r="VBZ114" s="632" t="e">
        <f>(IF(VBZ47-#REF!&lt;0,0,VBZ47-#REF!)+#REF!)*1.21+IF($D$5="Koncesija",-VBZ63*0.21,0)</f>
        <v>#REF!</v>
      </c>
      <c r="VCA114" s="632" t="e">
        <f>(IF(VCA47-#REF!&lt;0,0,VCA47-#REF!)+#REF!)*1.21+IF($D$5="Koncesija",-VCA63*0.21,0)</f>
        <v>#REF!</v>
      </c>
      <c r="VCB114" s="632" t="e">
        <f>(IF(VCB47-#REF!&lt;0,0,VCB47-#REF!)+#REF!)*1.21+IF($D$5="Koncesija",-VCB63*0.21,0)</f>
        <v>#REF!</v>
      </c>
      <c r="VCC114" s="632" t="e">
        <f>(IF(VCC47-#REF!&lt;0,0,VCC47-#REF!)+#REF!)*1.21+IF($D$5="Koncesija",-VCC63*0.21,0)</f>
        <v>#REF!</v>
      </c>
      <c r="VCD114" s="632" t="e">
        <f>(IF(VCD47-#REF!&lt;0,0,VCD47-#REF!)+#REF!)*1.21+IF($D$5="Koncesija",-VCD63*0.21,0)</f>
        <v>#REF!</v>
      </c>
      <c r="VCE114" s="632" t="e">
        <f>(IF(VCE47-#REF!&lt;0,0,VCE47-#REF!)+#REF!)*1.21+IF($D$5="Koncesija",-VCE63*0.21,0)</f>
        <v>#REF!</v>
      </c>
      <c r="VCF114" s="632" t="e">
        <f>(IF(VCF47-#REF!&lt;0,0,VCF47-#REF!)+#REF!)*1.21+IF($D$5="Koncesija",-VCF63*0.21,0)</f>
        <v>#REF!</v>
      </c>
      <c r="VCG114" s="632" t="e">
        <f>(IF(VCG47-#REF!&lt;0,0,VCG47-#REF!)+#REF!)*1.21+IF($D$5="Koncesija",-VCG63*0.21,0)</f>
        <v>#REF!</v>
      </c>
      <c r="VCH114" s="632" t="e">
        <f>(IF(VCH47-#REF!&lt;0,0,VCH47-#REF!)+#REF!)*1.21+IF($D$5="Koncesija",-VCH63*0.21,0)</f>
        <v>#REF!</v>
      </c>
      <c r="VCI114" s="632" t="e">
        <f>(IF(VCI47-#REF!&lt;0,0,VCI47-#REF!)+#REF!)*1.21+IF($D$5="Koncesija",-VCI63*0.21,0)</f>
        <v>#REF!</v>
      </c>
      <c r="VCJ114" s="632" t="e">
        <f>(IF(VCJ47-#REF!&lt;0,0,VCJ47-#REF!)+#REF!)*1.21+IF($D$5="Koncesija",-VCJ63*0.21,0)</f>
        <v>#REF!</v>
      </c>
      <c r="VCK114" s="632" t="e">
        <f>(IF(VCK47-#REF!&lt;0,0,VCK47-#REF!)+#REF!)*1.21+IF($D$5="Koncesija",-VCK63*0.21,0)</f>
        <v>#REF!</v>
      </c>
      <c r="VCL114" s="632" t="e">
        <f>(IF(VCL47-#REF!&lt;0,0,VCL47-#REF!)+#REF!)*1.21+IF($D$5="Koncesija",-VCL63*0.21,0)</f>
        <v>#REF!</v>
      </c>
      <c r="VCM114" s="632" t="e">
        <f>(IF(VCM47-#REF!&lt;0,0,VCM47-#REF!)+#REF!)*1.21+IF($D$5="Koncesija",-VCM63*0.21,0)</f>
        <v>#REF!</v>
      </c>
      <c r="VCN114" s="632" t="e">
        <f>(IF(VCN47-#REF!&lt;0,0,VCN47-#REF!)+#REF!)*1.21+IF($D$5="Koncesija",-VCN63*0.21,0)</f>
        <v>#REF!</v>
      </c>
      <c r="VCO114" s="632" t="e">
        <f>(IF(VCO47-#REF!&lt;0,0,VCO47-#REF!)+#REF!)*1.21+IF($D$5="Koncesija",-VCO63*0.21,0)</f>
        <v>#REF!</v>
      </c>
      <c r="VCP114" s="632" t="e">
        <f>(IF(VCP47-#REF!&lt;0,0,VCP47-#REF!)+#REF!)*1.21+IF($D$5="Koncesija",-VCP63*0.21,0)</f>
        <v>#REF!</v>
      </c>
      <c r="VCQ114" s="632" t="e">
        <f>(IF(VCQ47-#REF!&lt;0,0,VCQ47-#REF!)+#REF!)*1.21+IF($D$5="Koncesija",-VCQ63*0.21,0)</f>
        <v>#REF!</v>
      </c>
      <c r="VCR114" s="632" t="e">
        <f>(IF(VCR47-#REF!&lt;0,0,VCR47-#REF!)+#REF!)*1.21+IF($D$5="Koncesija",-VCR63*0.21,0)</f>
        <v>#REF!</v>
      </c>
      <c r="VCS114" s="632" t="e">
        <f>(IF(VCS47-#REF!&lt;0,0,VCS47-#REF!)+#REF!)*1.21+IF($D$5="Koncesija",-VCS63*0.21,0)</f>
        <v>#REF!</v>
      </c>
      <c r="VCT114" s="632" t="e">
        <f>(IF(VCT47-#REF!&lt;0,0,VCT47-#REF!)+#REF!)*1.21+IF($D$5="Koncesija",-VCT63*0.21,0)</f>
        <v>#REF!</v>
      </c>
      <c r="VCU114" s="632" t="e">
        <f>(IF(VCU47-#REF!&lt;0,0,VCU47-#REF!)+#REF!)*1.21+IF($D$5="Koncesija",-VCU63*0.21,0)</f>
        <v>#REF!</v>
      </c>
      <c r="VCV114" s="632" t="e">
        <f>(IF(VCV47-#REF!&lt;0,0,VCV47-#REF!)+#REF!)*1.21+IF($D$5="Koncesija",-VCV63*0.21,0)</f>
        <v>#REF!</v>
      </c>
      <c r="VCW114" s="632" t="e">
        <f>(IF(VCW47-#REF!&lt;0,0,VCW47-#REF!)+#REF!)*1.21+IF($D$5="Koncesija",-VCW63*0.21,0)</f>
        <v>#REF!</v>
      </c>
      <c r="VCX114" s="632" t="e">
        <f>(IF(VCX47-#REF!&lt;0,0,VCX47-#REF!)+#REF!)*1.21+IF($D$5="Koncesija",-VCX63*0.21,0)</f>
        <v>#REF!</v>
      </c>
      <c r="VCY114" s="632" t="e">
        <f>(IF(VCY47-#REF!&lt;0,0,VCY47-#REF!)+#REF!)*1.21+IF($D$5="Koncesija",-VCY63*0.21,0)</f>
        <v>#REF!</v>
      </c>
      <c r="VCZ114" s="632" t="e">
        <f>(IF(VCZ47-#REF!&lt;0,0,VCZ47-#REF!)+#REF!)*1.21+IF($D$5="Koncesija",-VCZ63*0.21,0)</f>
        <v>#REF!</v>
      </c>
      <c r="VDA114" s="632" t="e">
        <f>(IF(VDA47-#REF!&lt;0,0,VDA47-#REF!)+#REF!)*1.21+IF($D$5="Koncesija",-VDA63*0.21,0)</f>
        <v>#REF!</v>
      </c>
      <c r="VDB114" s="632" t="e">
        <f>(IF(VDB47-#REF!&lt;0,0,VDB47-#REF!)+#REF!)*1.21+IF($D$5="Koncesija",-VDB63*0.21,0)</f>
        <v>#REF!</v>
      </c>
      <c r="VDC114" s="632" t="e">
        <f>(IF(VDC47-#REF!&lt;0,0,VDC47-#REF!)+#REF!)*1.21+IF($D$5="Koncesija",-VDC63*0.21,0)</f>
        <v>#REF!</v>
      </c>
      <c r="VDD114" s="632" t="e">
        <f>(IF(VDD47-#REF!&lt;0,0,VDD47-#REF!)+#REF!)*1.21+IF($D$5="Koncesija",-VDD63*0.21,0)</f>
        <v>#REF!</v>
      </c>
      <c r="VDE114" s="632" t="e">
        <f>(IF(VDE47-#REF!&lt;0,0,VDE47-#REF!)+#REF!)*1.21+IF($D$5="Koncesija",-VDE63*0.21,0)</f>
        <v>#REF!</v>
      </c>
      <c r="VDF114" s="632" t="e">
        <f>(IF(VDF47-#REF!&lt;0,0,VDF47-#REF!)+#REF!)*1.21+IF($D$5="Koncesija",-VDF63*0.21,0)</f>
        <v>#REF!</v>
      </c>
      <c r="VDG114" s="632" t="e">
        <f>(IF(VDG47-#REF!&lt;0,0,VDG47-#REF!)+#REF!)*1.21+IF($D$5="Koncesija",-VDG63*0.21,0)</f>
        <v>#REF!</v>
      </c>
      <c r="VDH114" s="632" t="e">
        <f>(IF(VDH47-#REF!&lt;0,0,VDH47-#REF!)+#REF!)*1.21+IF($D$5="Koncesija",-VDH63*0.21,0)</f>
        <v>#REF!</v>
      </c>
      <c r="VDI114" s="632" t="e">
        <f>(IF(VDI47-#REF!&lt;0,0,VDI47-#REF!)+#REF!)*1.21+IF($D$5="Koncesija",-VDI63*0.21,0)</f>
        <v>#REF!</v>
      </c>
      <c r="VDJ114" s="632" t="e">
        <f>(IF(VDJ47-#REF!&lt;0,0,VDJ47-#REF!)+#REF!)*1.21+IF($D$5="Koncesija",-VDJ63*0.21,0)</f>
        <v>#REF!</v>
      </c>
      <c r="VDK114" s="632" t="e">
        <f>(IF(VDK47-#REF!&lt;0,0,VDK47-#REF!)+#REF!)*1.21+IF($D$5="Koncesija",-VDK63*0.21,0)</f>
        <v>#REF!</v>
      </c>
      <c r="VDL114" s="632" t="e">
        <f>(IF(VDL47-#REF!&lt;0,0,VDL47-#REF!)+#REF!)*1.21+IF($D$5="Koncesija",-VDL63*0.21,0)</f>
        <v>#REF!</v>
      </c>
      <c r="VDM114" s="632" t="e">
        <f>(IF(VDM47-#REF!&lt;0,0,VDM47-#REF!)+#REF!)*1.21+IF($D$5="Koncesija",-VDM63*0.21,0)</f>
        <v>#REF!</v>
      </c>
      <c r="VDN114" s="632" t="e">
        <f>(IF(VDN47-#REF!&lt;0,0,VDN47-#REF!)+#REF!)*1.21+IF($D$5="Koncesija",-VDN63*0.21,0)</f>
        <v>#REF!</v>
      </c>
      <c r="VDO114" s="632" t="e">
        <f>(IF(VDO47-#REF!&lt;0,0,VDO47-#REF!)+#REF!)*1.21+IF($D$5="Koncesija",-VDO63*0.21,0)</f>
        <v>#REF!</v>
      </c>
      <c r="VDP114" s="632" t="e">
        <f>(IF(VDP47-#REF!&lt;0,0,VDP47-#REF!)+#REF!)*1.21+IF($D$5="Koncesija",-VDP63*0.21,0)</f>
        <v>#REF!</v>
      </c>
      <c r="VDQ114" s="632" t="e">
        <f>(IF(VDQ47-#REF!&lt;0,0,VDQ47-#REF!)+#REF!)*1.21+IF($D$5="Koncesija",-VDQ63*0.21,0)</f>
        <v>#REF!</v>
      </c>
      <c r="VDR114" s="632" t="e">
        <f>(IF(VDR47-#REF!&lt;0,0,VDR47-#REF!)+#REF!)*1.21+IF($D$5="Koncesija",-VDR63*0.21,0)</f>
        <v>#REF!</v>
      </c>
      <c r="VDS114" s="632" t="e">
        <f>(IF(VDS47-#REF!&lt;0,0,VDS47-#REF!)+#REF!)*1.21+IF($D$5="Koncesija",-VDS63*0.21,0)</f>
        <v>#REF!</v>
      </c>
      <c r="VDT114" s="632" t="e">
        <f>(IF(VDT47-#REF!&lt;0,0,VDT47-#REF!)+#REF!)*1.21+IF($D$5="Koncesija",-VDT63*0.21,0)</f>
        <v>#REF!</v>
      </c>
      <c r="VDU114" s="632" t="e">
        <f>(IF(VDU47-#REF!&lt;0,0,VDU47-#REF!)+#REF!)*1.21+IF($D$5="Koncesija",-VDU63*0.21,0)</f>
        <v>#REF!</v>
      </c>
      <c r="VDV114" s="632" t="e">
        <f>(IF(VDV47-#REF!&lt;0,0,VDV47-#REF!)+#REF!)*1.21+IF($D$5="Koncesija",-VDV63*0.21,0)</f>
        <v>#REF!</v>
      </c>
      <c r="VDW114" s="632" t="e">
        <f>(IF(VDW47-#REF!&lt;0,0,VDW47-#REF!)+#REF!)*1.21+IF($D$5="Koncesija",-VDW63*0.21,0)</f>
        <v>#REF!</v>
      </c>
      <c r="VDX114" s="632" t="e">
        <f>(IF(VDX47-#REF!&lt;0,0,VDX47-#REF!)+#REF!)*1.21+IF($D$5="Koncesija",-VDX63*0.21,0)</f>
        <v>#REF!</v>
      </c>
      <c r="VDY114" s="632" t="e">
        <f>(IF(VDY47-#REF!&lt;0,0,VDY47-#REF!)+#REF!)*1.21+IF($D$5="Koncesija",-VDY63*0.21,0)</f>
        <v>#REF!</v>
      </c>
      <c r="VDZ114" s="632" t="e">
        <f>(IF(VDZ47-#REF!&lt;0,0,VDZ47-#REF!)+#REF!)*1.21+IF($D$5="Koncesija",-VDZ63*0.21,0)</f>
        <v>#REF!</v>
      </c>
      <c r="VEA114" s="632" t="e">
        <f>(IF(VEA47-#REF!&lt;0,0,VEA47-#REF!)+#REF!)*1.21+IF($D$5="Koncesija",-VEA63*0.21,0)</f>
        <v>#REF!</v>
      </c>
      <c r="VEB114" s="632" t="e">
        <f>(IF(VEB47-#REF!&lt;0,0,VEB47-#REF!)+#REF!)*1.21+IF($D$5="Koncesija",-VEB63*0.21,0)</f>
        <v>#REF!</v>
      </c>
      <c r="VEC114" s="632" t="e">
        <f>(IF(VEC47-#REF!&lt;0,0,VEC47-#REF!)+#REF!)*1.21+IF($D$5="Koncesija",-VEC63*0.21,0)</f>
        <v>#REF!</v>
      </c>
      <c r="VED114" s="632" t="e">
        <f>(IF(VED47-#REF!&lt;0,0,VED47-#REF!)+#REF!)*1.21+IF($D$5="Koncesija",-VED63*0.21,0)</f>
        <v>#REF!</v>
      </c>
      <c r="VEE114" s="632" t="e">
        <f>(IF(VEE47-#REF!&lt;0,0,VEE47-#REF!)+#REF!)*1.21+IF($D$5="Koncesija",-VEE63*0.21,0)</f>
        <v>#REF!</v>
      </c>
      <c r="VEF114" s="632" t="e">
        <f>(IF(VEF47-#REF!&lt;0,0,VEF47-#REF!)+#REF!)*1.21+IF($D$5="Koncesija",-VEF63*0.21,0)</f>
        <v>#REF!</v>
      </c>
      <c r="VEG114" s="632" t="e">
        <f>(IF(VEG47-#REF!&lt;0,0,VEG47-#REF!)+#REF!)*1.21+IF($D$5="Koncesija",-VEG63*0.21,0)</f>
        <v>#REF!</v>
      </c>
      <c r="VEH114" s="632" t="e">
        <f>(IF(VEH47-#REF!&lt;0,0,VEH47-#REF!)+#REF!)*1.21+IF($D$5="Koncesija",-VEH63*0.21,0)</f>
        <v>#REF!</v>
      </c>
      <c r="VEI114" s="632" t="e">
        <f>(IF(VEI47-#REF!&lt;0,0,VEI47-#REF!)+#REF!)*1.21+IF($D$5="Koncesija",-VEI63*0.21,0)</f>
        <v>#REF!</v>
      </c>
      <c r="VEJ114" s="632" t="e">
        <f>(IF(VEJ47-#REF!&lt;0,0,VEJ47-#REF!)+#REF!)*1.21+IF($D$5="Koncesija",-VEJ63*0.21,0)</f>
        <v>#REF!</v>
      </c>
      <c r="VEK114" s="632" t="e">
        <f>(IF(VEK47-#REF!&lt;0,0,VEK47-#REF!)+#REF!)*1.21+IF($D$5="Koncesija",-VEK63*0.21,0)</f>
        <v>#REF!</v>
      </c>
      <c r="VEL114" s="632" t="e">
        <f>(IF(VEL47-#REF!&lt;0,0,VEL47-#REF!)+#REF!)*1.21+IF($D$5="Koncesija",-VEL63*0.21,0)</f>
        <v>#REF!</v>
      </c>
      <c r="VEM114" s="632" t="e">
        <f>(IF(VEM47-#REF!&lt;0,0,VEM47-#REF!)+#REF!)*1.21+IF($D$5="Koncesija",-VEM63*0.21,0)</f>
        <v>#REF!</v>
      </c>
      <c r="VEN114" s="632" t="e">
        <f>(IF(VEN47-#REF!&lt;0,0,VEN47-#REF!)+#REF!)*1.21+IF($D$5="Koncesija",-VEN63*0.21,0)</f>
        <v>#REF!</v>
      </c>
      <c r="VEO114" s="632" t="e">
        <f>(IF(VEO47-#REF!&lt;0,0,VEO47-#REF!)+#REF!)*1.21+IF($D$5="Koncesija",-VEO63*0.21,0)</f>
        <v>#REF!</v>
      </c>
      <c r="VEP114" s="632" t="e">
        <f>(IF(VEP47-#REF!&lt;0,0,VEP47-#REF!)+#REF!)*1.21+IF($D$5="Koncesija",-VEP63*0.21,0)</f>
        <v>#REF!</v>
      </c>
      <c r="VEQ114" s="632" t="e">
        <f>(IF(VEQ47-#REF!&lt;0,0,VEQ47-#REF!)+#REF!)*1.21+IF($D$5="Koncesija",-VEQ63*0.21,0)</f>
        <v>#REF!</v>
      </c>
      <c r="VER114" s="632" t="e">
        <f>(IF(VER47-#REF!&lt;0,0,VER47-#REF!)+#REF!)*1.21+IF($D$5="Koncesija",-VER63*0.21,0)</f>
        <v>#REF!</v>
      </c>
      <c r="VES114" s="632" t="e">
        <f>(IF(VES47-#REF!&lt;0,0,VES47-#REF!)+#REF!)*1.21+IF($D$5="Koncesija",-VES63*0.21,0)</f>
        <v>#REF!</v>
      </c>
      <c r="VET114" s="632" t="e">
        <f>(IF(VET47-#REF!&lt;0,0,VET47-#REF!)+#REF!)*1.21+IF($D$5="Koncesija",-VET63*0.21,0)</f>
        <v>#REF!</v>
      </c>
      <c r="VEU114" s="632" t="e">
        <f>(IF(VEU47-#REF!&lt;0,0,VEU47-#REF!)+#REF!)*1.21+IF($D$5="Koncesija",-VEU63*0.21,0)</f>
        <v>#REF!</v>
      </c>
      <c r="VEV114" s="632" t="e">
        <f>(IF(VEV47-#REF!&lt;0,0,VEV47-#REF!)+#REF!)*1.21+IF($D$5="Koncesija",-VEV63*0.21,0)</f>
        <v>#REF!</v>
      </c>
      <c r="VEW114" s="632" t="e">
        <f>(IF(VEW47-#REF!&lt;0,0,VEW47-#REF!)+#REF!)*1.21+IF($D$5="Koncesija",-VEW63*0.21,0)</f>
        <v>#REF!</v>
      </c>
      <c r="VEX114" s="632" t="e">
        <f>(IF(VEX47-#REF!&lt;0,0,VEX47-#REF!)+#REF!)*1.21+IF($D$5="Koncesija",-VEX63*0.21,0)</f>
        <v>#REF!</v>
      </c>
      <c r="VEY114" s="632" t="e">
        <f>(IF(VEY47-#REF!&lt;0,0,VEY47-#REF!)+#REF!)*1.21+IF($D$5="Koncesija",-VEY63*0.21,0)</f>
        <v>#REF!</v>
      </c>
      <c r="VEZ114" s="632" t="e">
        <f>(IF(VEZ47-#REF!&lt;0,0,VEZ47-#REF!)+#REF!)*1.21+IF($D$5="Koncesija",-VEZ63*0.21,0)</f>
        <v>#REF!</v>
      </c>
      <c r="VFA114" s="632" t="e">
        <f>(IF(VFA47-#REF!&lt;0,0,VFA47-#REF!)+#REF!)*1.21+IF($D$5="Koncesija",-VFA63*0.21,0)</f>
        <v>#REF!</v>
      </c>
      <c r="VFB114" s="632" t="e">
        <f>(IF(VFB47-#REF!&lt;0,0,VFB47-#REF!)+#REF!)*1.21+IF($D$5="Koncesija",-VFB63*0.21,0)</f>
        <v>#REF!</v>
      </c>
      <c r="VFC114" s="632" t="e">
        <f>(IF(VFC47-#REF!&lt;0,0,VFC47-#REF!)+#REF!)*1.21+IF($D$5="Koncesija",-VFC63*0.21,0)</f>
        <v>#REF!</v>
      </c>
      <c r="VFD114" s="632" t="e">
        <f>(IF(VFD47-#REF!&lt;0,0,VFD47-#REF!)+#REF!)*1.21+IF($D$5="Koncesija",-VFD63*0.21,0)</f>
        <v>#REF!</v>
      </c>
      <c r="VFE114" s="632" t="e">
        <f>(IF(VFE47-#REF!&lt;0,0,VFE47-#REF!)+#REF!)*1.21+IF($D$5="Koncesija",-VFE63*0.21,0)</f>
        <v>#REF!</v>
      </c>
      <c r="VFF114" s="632" t="e">
        <f>(IF(VFF47-#REF!&lt;0,0,VFF47-#REF!)+#REF!)*1.21+IF($D$5="Koncesija",-VFF63*0.21,0)</f>
        <v>#REF!</v>
      </c>
      <c r="VFG114" s="632" t="e">
        <f>(IF(VFG47-#REF!&lt;0,0,VFG47-#REF!)+#REF!)*1.21+IF($D$5="Koncesija",-VFG63*0.21,0)</f>
        <v>#REF!</v>
      </c>
      <c r="VFH114" s="632" t="e">
        <f>(IF(VFH47-#REF!&lt;0,0,VFH47-#REF!)+#REF!)*1.21+IF($D$5="Koncesija",-VFH63*0.21,0)</f>
        <v>#REF!</v>
      </c>
      <c r="VFI114" s="632" t="e">
        <f>(IF(VFI47-#REF!&lt;0,0,VFI47-#REF!)+#REF!)*1.21+IF($D$5="Koncesija",-VFI63*0.21,0)</f>
        <v>#REF!</v>
      </c>
      <c r="VFJ114" s="632" t="e">
        <f>(IF(VFJ47-#REF!&lt;0,0,VFJ47-#REF!)+#REF!)*1.21+IF($D$5="Koncesija",-VFJ63*0.21,0)</f>
        <v>#REF!</v>
      </c>
      <c r="VFK114" s="632" t="e">
        <f>(IF(VFK47-#REF!&lt;0,0,VFK47-#REF!)+#REF!)*1.21+IF($D$5="Koncesija",-VFK63*0.21,0)</f>
        <v>#REF!</v>
      </c>
      <c r="VFL114" s="632" t="e">
        <f>(IF(VFL47-#REF!&lt;0,0,VFL47-#REF!)+#REF!)*1.21+IF($D$5="Koncesija",-VFL63*0.21,0)</f>
        <v>#REF!</v>
      </c>
      <c r="VFM114" s="632" t="e">
        <f>(IF(VFM47-#REF!&lt;0,0,VFM47-#REF!)+#REF!)*1.21+IF($D$5="Koncesija",-VFM63*0.21,0)</f>
        <v>#REF!</v>
      </c>
      <c r="VFN114" s="632" t="e">
        <f>(IF(VFN47-#REF!&lt;0,0,VFN47-#REF!)+#REF!)*1.21+IF($D$5="Koncesija",-VFN63*0.21,0)</f>
        <v>#REF!</v>
      </c>
      <c r="VFO114" s="632" t="e">
        <f>(IF(VFO47-#REF!&lt;0,0,VFO47-#REF!)+#REF!)*1.21+IF($D$5="Koncesija",-VFO63*0.21,0)</f>
        <v>#REF!</v>
      </c>
      <c r="VFP114" s="632" t="e">
        <f>(IF(VFP47-#REF!&lt;0,0,VFP47-#REF!)+#REF!)*1.21+IF($D$5="Koncesija",-VFP63*0.21,0)</f>
        <v>#REF!</v>
      </c>
      <c r="VFQ114" s="632" t="e">
        <f>(IF(VFQ47-#REF!&lt;0,0,VFQ47-#REF!)+#REF!)*1.21+IF($D$5="Koncesija",-VFQ63*0.21,0)</f>
        <v>#REF!</v>
      </c>
      <c r="VFR114" s="632" t="e">
        <f>(IF(VFR47-#REF!&lt;0,0,VFR47-#REF!)+#REF!)*1.21+IF($D$5="Koncesija",-VFR63*0.21,0)</f>
        <v>#REF!</v>
      </c>
      <c r="VFS114" s="632" t="e">
        <f>(IF(VFS47-#REF!&lt;0,0,VFS47-#REF!)+#REF!)*1.21+IF($D$5="Koncesija",-VFS63*0.21,0)</f>
        <v>#REF!</v>
      </c>
      <c r="VFT114" s="632" t="e">
        <f>(IF(VFT47-#REF!&lt;0,0,VFT47-#REF!)+#REF!)*1.21+IF($D$5="Koncesija",-VFT63*0.21,0)</f>
        <v>#REF!</v>
      </c>
      <c r="VFU114" s="632" t="e">
        <f>(IF(VFU47-#REF!&lt;0,0,VFU47-#REF!)+#REF!)*1.21+IF($D$5="Koncesija",-VFU63*0.21,0)</f>
        <v>#REF!</v>
      </c>
      <c r="VFV114" s="632" t="e">
        <f>(IF(VFV47-#REF!&lt;0,0,VFV47-#REF!)+#REF!)*1.21+IF($D$5="Koncesija",-VFV63*0.21,0)</f>
        <v>#REF!</v>
      </c>
      <c r="VFW114" s="632" t="e">
        <f>(IF(VFW47-#REF!&lt;0,0,VFW47-#REF!)+#REF!)*1.21+IF($D$5="Koncesija",-VFW63*0.21,0)</f>
        <v>#REF!</v>
      </c>
      <c r="VFX114" s="632" t="e">
        <f>(IF(VFX47-#REF!&lt;0,0,VFX47-#REF!)+#REF!)*1.21+IF($D$5="Koncesija",-VFX63*0.21,0)</f>
        <v>#REF!</v>
      </c>
      <c r="VFY114" s="632" t="e">
        <f>(IF(VFY47-#REF!&lt;0,0,VFY47-#REF!)+#REF!)*1.21+IF($D$5="Koncesija",-VFY63*0.21,0)</f>
        <v>#REF!</v>
      </c>
      <c r="VFZ114" s="632" t="e">
        <f>(IF(VFZ47-#REF!&lt;0,0,VFZ47-#REF!)+#REF!)*1.21+IF($D$5="Koncesija",-VFZ63*0.21,0)</f>
        <v>#REF!</v>
      </c>
      <c r="VGA114" s="632" t="e">
        <f>(IF(VGA47-#REF!&lt;0,0,VGA47-#REF!)+#REF!)*1.21+IF($D$5="Koncesija",-VGA63*0.21,0)</f>
        <v>#REF!</v>
      </c>
      <c r="VGB114" s="632" t="e">
        <f>(IF(VGB47-#REF!&lt;0,0,VGB47-#REF!)+#REF!)*1.21+IF($D$5="Koncesija",-VGB63*0.21,0)</f>
        <v>#REF!</v>
      </c>
      <c r="VGC114" s="632" t="e">
        <f>(IF(VGC47-#REF!&lt;0,0,VGC47-#REF!)+#REF!)*1.21+IF($D$5="Koncesija",-VGC63*0.21,0)</f>
        <v>#REF!</v>
      </c>
      <c r="VGD114" s="632" t="e">
        <f>(IF(VGD47-#REF!&lt;0,0,VGD47-#REF!)+#REF!)*1.21+IF($D$5="Koncesija",-VGD63*0.21,0)</f>
        <v>#REF!</v>
      </c>
      <c r="VGE114" s="632" t="e">
        <f>(IF(VGE47-#REF!&lt;0,0,VGE47-#REF!)+#REF!)*1.21+IF($D$5="Koncesija",-VGE63*0.21,0)</f>
        <v>#REF!</v>
      </c>
      <c r="VGF114" s="632" t="e">
        <f>(IF(VGF47-#REF!&lt;0,0,VGF47-#REF!)+#REF!)*1.21+IF($D$5="Koncesija",-VGF63*0.21,0)</f>
        <v>#REF!</v>
      </c>
      <c r="VGG114" s="632" t="e">
        <f>(IF(VGG47-#REF!&lt;0,0,VGG47-#REF!)+#REF!)*1.21+IF($D$5="Koncesija",-VGG63*0.21,0)</f>
        <v>#REF!</v>
      </c>
      <c r="VGH114" s="632" t="e">
        <f>(IF(VGH47-#REF!&lt;0,0,VGH47-#REF!)+#REF!)*1.21+IF($D$5="Koncesija",-VGH63*0.21,0)</f>
        <v>#REF!</v>
      </c>
      <c r="VGI114" s="632" t="e">
        <f>(IF(VGI47-#REF!&lt;0,0,VGI47-#REF!)+#REF!)*1.21+IF($D$5="Koncesija",-VGI63*0.21,0)</f>
        <v>#REF!</v>
      </c>
      <c r="VGJ114" s="632" t="e">
        <f>(IF(VGJ47-#REF!&lt;0,0,VGJ47-#REF!)+#REF!)*1.21+IF($D$5="Koncesija",-VGJ63*0.21,0)</f>
        <v>#REF!</v>
      </c>
      <c r="VGK114" s="632" t="e">
        <f>(IF(VGK47-#REF!&lt;0,0,VGK47-#REF!)+#REF!)*1.21+IF($D$5="Koncesija",-VGK63*0.21,0)</f>
        <v>#REF!</v>
      </c>
      <c r="VGL114" s="632" t="e">
        <f>(IF(VGL47-#REF!&lt;0,0,VGL47-#REF!)+#REF!)*1.21+IF($D$5="Koncesija",-VGL63*0.21,0)</f>
        <v>#REF!</v>
      </c>
      <c r="VGM114" s="632" t="e">
        <f>(IF(VGM47-#REF!&lt;0,0,VGM47-#REF!)+#REF!)*1.21+IF($D$5="Koncesija",-VGM63*0.21,0)</f>
        <v>#REF!</v>
      </c>
      <c r="VGN114" s="632" t="e">
        <f>(IF(VGN47-#REF!&lt;0,0,VGN47-#REF!)+#REF!)*1.21+IF($D$5="Koncesija",-VGN63*0.21,0)</f>
        <v>#REF!</v>
      </c>
      <c r="VGO114" s="632" t="e">
        <f>(IF(VGO47-#REF!&lt;0,0,VGO47-#REF!)+#REF!)*1.21+IF($D$5="Koncesija",-VGO63*0.21,0)</f>
        <v>#REF!</v>
      </c>
      <c r="VGP114" s="632" t="e">
        <f>(IF(VGP47-#REF!&lt;0,0,VGP47-#REF!)+#REF!)*1.21+IF($D$5="Koncesija",-VGP63*0.21,0)</f>
        <v>#REF!</v>
      </c>
      <c r="VGQ114" s="632" t="e">
        <f>(IF(VGQ47-#REF!&lt;0,0,VGQ47-#REF!)+#REF!)*1.21+IF($D$5="Koncesija",-VGQ63*0.21,0)</f>
        <v>#REF!</v>
      </c>
      <c r="VGR114" s="632" t="e">
        <f>(IF(VGR47-#REF!&lt;0,0,VGR47-#REF!)+#REF!)*1.21+IF($D$5="Koncesija",-VGR63*0.21,0)</f>
        <v>#REF!</v>
      </c>
      <c r="VGS114" s="632" t="e">
        <f>(IF(VGS47-#REF!&lt;0,0,VGS47-#REF!)+#REF!)*1.21+IF($D$5="Koncesija",-VGS63*0.21,0)</f>
        <v>#REF!</v>
      </c>
      <c r="VGT114" s="632" t="e">
        <f>(IF(VGT47-#REF!&lt;0,0,VGT47-#REF!)+#REF!)*1.21+IF($D$5="Koncesija",-VGT63*0.21,0)</f>
        <v>#REF!</v>
      </c>
      <c r="VGU114" s="632" t="e">
        <f>(IF(VGU47-#REF!&lt;0,0,VGU47-#REF!)+#REF!)*1.21+IF($D$5="Koncesija",-VGU63*0.21,0)</f>
        <v>#REF!</v>
      </c>
      <c r="VGV114" s="632" t="e">
        <f>(IF(VGV47-#REF!&lt;0,0,VGV47-#REF!)+#REF!)*1.21+IF($D$5="Koncesija",-VGV63*0.21,0)</f>
        <v>#REF!</v>
      </c>
      <c r="VGW114" s="632" t="e">
        <f>(IF(VGW47-#REF!&lt;0,0,VGW47-#REF!)+#REF!)*1.21+IF($D$5="Koncesija",-VGW63*0.21,0)</f>
        <v>#REF!</v>
      </c>
      <c r="VGX114" s="632" t="e">
        <f>(IF(VGX47-#REF!&lt;0,0,VGX47-#REF!)+#REF!)*1.21+IF($D$5="Koncesija",-VGX63*0.21,0)</f>
        <v>#REF!</v>
      </c>
      <c r="VGY114" s="632" t="e">
        <f>(IF(VGY47-#REF!&lt;0,0,VGY47-#REF!)+#REF!)*1.21+IF($D$5="Koncesija",-VGY63*0.21,0)</f>
        <v>#REF!</v>
      </c>
      <c r="VGZ114" s="632" t="e">
        <f>(IF(VGZ47-#REF!&lt;0,0,VGZ47-#REF!)+#REF!)*1.21+IF($D$5="Koncesija",-VGZ63*0.21,0)</f>
        <v>#REF!</v>
      </c>
      <c r="VHA114" s="632" t="e">
        <f>(IF(VHA47-#REF!&lt;0,0,VHA47-#REF!)+#REF!)*1.21+IF($D$5="Koncesija",-VHA63*0.21,0)</f>
        <v>#REF!</v>
      </c>
      <c r="VHB114" s="632" t="e">
        <f>(IF(VHB47-#REF!&lt;0,0,VHB47-#REF!)+#REF!)*1.21+IF($D$5="Koncesija",-VHB63*0.21,0)</f>
        <v>#REF!</v>
      </c>
      <c r="VHC114" s="632" t="e">
        <f>(IF(VHC47-#REF!&lt;0,0,VHC47-#REF!)+#REF!)*1.21+IF($D$5="Koncesija",-VHC63*0.21,0)</f>
        <v>#REF!</v>
      </c>
      <c r="VHD114" s="632" t="e">
        <f>(IF(VHD47-#REF!&lt;0,0,VHD47-#REF!)+#REF!)*1.21+IF($D$5="Koncesija",-VHD63*0.21,0)</f>
        <v>#REF!</v>
      </c>
      <c r="VHE114" s="632" t="e">
        <f>(IF(VHE47-#REF!&lt;0,0,VHE47-#REF!)+#REF!)*1.21+IF($D$5="Koncesija",-VHE63*0.21,0)</f>
        <v>#REF!</v>
      </c>
      <c r="VHF114" s="632" t="e">
        <f>(IF(VHF47-#REF!&lt;0,0,VHF47-#REF!)+#REF!)*1.21+IF($D$5="Koncesija",-VHF63*0.21,0)</f>
        <v>#REF!</v>
      </c>
      <c r="VHG114" s="632" t="e">
        <f>(IF(VHG47-#REF!&lt;0,0,VHG47-#REF!)+#REF!)*1.21+IF($D$5="Koncesija",-VHG63*0.21,0)</f>
        <v>#REF!</v>
      </c>
      <c r="VHH114" s="632" t="e">
        <f>(IF(VHH47-#REF!&lt;0,0,VHH47-#REF!)+#REF!)*1.21+IF($D$5="Koncesija",-VHH63*0.21,0)</f>
        <v>#REF!</v>
      </c>
      <c r="VHI114" s="632" t="e">
        <f>(IF(VHI47-#REF!&lt;0,0,VHI47-#REF!)+#REF!)*1.21+IF($D$5="Koncesija",-VHI63*0.21,0)</f>
        <v>#REF!</v>
      </c>
      <c r="VHJ114" s="632" t="e">
        <f>(IF(VHJ47-#REF!&lt;0,0,VHJ47-#REF!)+#REF!)*1.21+IF($D$5="Koncesija",-VHJ63*0.21,0)</f>
        <v>#REF!</v>
      </c>
      <c r="VHK114" s="632" t="e">
        <f>(IF(VHK47-#REF!&lt;0,0,VHK47-#REF!)+#REF!)*1.21+IF($D$5="Koncesija",-VHK63*0.21,0)</f>
        <v>#REF!</v>
      </c>
      <c r="VHL114" s="632" t="e">
        <f>(IF(VHL47-#REF!&lt;0,0,VHL47-#REF!)+#REF!)*1.21+IF($D$5="Koncesija",-VHL63*0.21,0)</f>
        <v>#REF!</v>
      </c>
      <c r="VHM114" s="632" t="e">
        <f>(IF(VHM47-#REF!&lt;0,0,VHM47-#REF!)+#REF!)*1.21+IF($D$5="Koncesija",-VHM63*0.21,0)</f>
        <v>#REF!</v>
      </c>
      <c r="VHN114" s="632" t="e">
        <f>(IF(VHN47-#REF!&lt;0,0,VHN47-#REF!)+#REF!)*1.21+IF($D$5="Koncesija",-VHN63*0.21,0)</f>
        <v>#REF!</v>
      </c>
      <c r="VHO114" s="632" t="e">
        <f>(IF(VHO47-#REF!&lt;0,0,VHO47-#REF!)+#REF!)*1.21+IF($D$5="Koncesija",-VHO63*0.21,0)</f>
        <v>#REF!</v>
      </c>
      <c r="VHP114" s="632" t="e">
        <f>(IF(VHP47-#REF!&lt;0,0,VHP47-#REF!)+#REF!)*1.21+IF($D$5="Koncesija",-VHP63*0.21,0)</f>
        <v>#REF!</v>
      </c>
      <c r="VHQ114" s="632" t="e">
        <f>(IF(VHQ47-#REF!&lt;0,0,VHQ47-#REF!)+#REF!)*1.21+IF($D$5="Koncesija",-VHQ63*0.21,0)</f>
        <v>#REF!</v>
      </c>
      <c r="VHR114" s="632" t="e">
        <f>(IF(VHR47-#REF!&lt;0,0,VHR47-#REF!)+#REF!)*1.21+IF($D$5="Koncesija",-VHR63*0.21,0)</f>
        <v>#REF!</v>
      </c>
      <c r="VHS114" s="632" t="e">
        <f>(IF(VHS47-#REF!&lt;0,0,VHS47-#REF!)+#REF!)*1.21+IF($D$5="Koncesija",-VHS63*0.21,0)</f>
        <v>#REF!</v>
      </c>
      <c r="VHT114" s="632" t="e">
        <f>(IF(VHT47-#REF!&lt;0,0,VHT47-#REF!)+#REF!)*1.21+IF($D$5="Koncesija",-VHT63*0.21,0)</f>
        <v>#REF!</v>
      </c>
      <c r="VHU114" s="632" t="e">
        <f>(IF(VHU47-#REF!&lt;0,0,VHU47-#REF!)+#REF!)*1.21+IF($D$5="Koncesija",-VHU63*0.21,0)</f>
        <v>#REF!</v>
      </c>
      <c r="VHV114" s="632" t="e">
        <f>(IF(VHV47-#REF!&lt;0,0,VHV47-#REF!)+#REF!)*1.21+IF($D$5="Koncesija",-VHV63*0.21,0)</f>
        <v>#REF!</v>
      </c>
      <c r="VHW114" s="632" t="e">
        <f>(IF(VHW47-#REF!&lt;0,0,VHW47-#REF!)+#REF!)*1.21+IF($D$5="Koncesija",-VHW63*0.21,0)</f>
        <v>#REF!</v>
      </c>
      <c r="VHX114" s="632" t="e">
        <f>(IF(VHX47-#REF!&lt;0,0,VHX47-#REF!)+#REF!)*1.21+IF($D$5="Koncesija",-VHX63*0.21,0)</f>
        <v>#REF!</v>
      </c>
      <c r="VHY114" s="632" t="e">
        <f>(IF(VHY47-#REF!&lt;0,0,VHY47-#REF!)+#REF!)*1.21+IF($D$5="Koncesija",-VHY63*0.21,0)</f>
        <v>#REF!</v>
      </c>
      <c r="VHZ114" s="632" t="e">
        <f>(IF(VHZ47-#REF!&lt;0,0,VHZ47-#REF!)+#REF!)*1.21+IF($D$5="Koncesija",-VHZ63*0.21,0)</f>
        <v>#REF!</v>
      </c>
      <c r="VIA114" s="632" t="e">
        <f>(IF(VIA47-#REF!&lt;0,0,VIA47-#REF!)+#REF!)*1.21+IF($D$5="Koncesija",-VIA63*0.21,0)</f>
        <v>#REF!</v>
      </c>
      <c r="VIB114" s="632" t="e">
        <f>(IF(VIB47-#REF!&lt;0,0,VIB47-#REF!)+#REF!)*1.21+IF($D$5="Koncesija",-VIB63*0.21,0)</f>
        <v>#REF!</v>
      </c>
      <c r="VIC114" s="632" t="e">
        <f>(IF(VIC47-#REF!&lt;0,0,VIC47-#REF!)+#REF!)*1.21+IF($D$5="Koncesija",-VIC63*0.21,0)</f>
        <v>#REF!</v>
      </c>
      <c r="VID114" s="632" t="e">
        <f>(IF(VID47-#REF!&lt;0,0,VID47-#REF!)+#REF!)*1.21+IF($D$5="Koncesija",-VID63*0.21,0)</f>
        <v>#REF!</v>
      </c>
      <c r="VIE114" s="632" t="e">
        <f>(IF(VIE47-#REF!&lt;0,0,VIE47-#REF!)+#REF!)*1.21+IF($D$5="Koncesija",-VIE63*0.21,0)</f>
        <v>#REF!</v>
      </c>
      <c r="VIF114" s="632" t="e">
        <f>(IF(VIF47-#REF!&lt;0,0,VIF47-#REF!)+#REF!)*1.21+IF($D$5="Koncesija",-VIF63*0.21,0)</f>
        <v>#REF!</v>
      </c>
      <c r="VIG114" s="632" t="e">
        <f>(IF(VIG47-#REF!&lt;0,0,VIG47-#REF!)+#REF!)*1.21+IF($D$5="Koncesija",-VIG63*0.21,0)</f>
        <v>#REF!</v>
      </c>
      <c r="VIH114" s="632" t="e">
        <f>(IF(VIH47-#REF!&lt;0,0,VIH47-#REF!)+#REF!)*1.21+IF($D$5="Koncesija",-VIH63*0.21,0)</f>
        <v>#REF!</v>
      </c>
      <c r="VII114" s="632" t="e">
        <f>(IF(VII47-#REF!&lt;0,0,VII47-#REF!)+#REF!)*1.21+IF($D$5="Koncesija",-VII63*0.21,0)</f>
        <v>#REF!</v>
      </c>
      <c r="VIJ114" s="632" t="e">
        <f>(IF(VIJ47-#REF!&lt;0,0,VIJ47-#REF!)+#REF!)*1.21+IF($D$5="Koncesija",-VIJ63*0.21,0)</f>
        <v>#REF!</v>
      </c>
      <c r="VIK114" s="632" t="e">
        <f>(IF(VIK47-#REF!&lt;0,0,VIK47-#REF!)+#REF!)*1.21+IF($D$5="Koncesija",-VIK63*0.21,0)</f>
        <v>#REF!</v>
      </c>
      <c r="VIL114" s="632" t="e">
        <f>(IF(VIL47-#REF!&lt;0,0,VIL47-#REF!)+#REF!)*1.21+IF($D$5="Koncesija",-VIL63*0.21,0)</f>
        <v>#REF!</v>
      </c>
      <c r="VIM114" s="632" t="e">
        <f>(IF(VIM47-#REF!&lt;0,0,VIM47-#REF!)+#REF!)*1.21+IF($D$5="Koncesija",-VIM63*0.21,0)</f>
        <v>#REF!</v>
      </c>
      <c r="VIN114" s="632" t="e">
        <f>(IF(VIN47-#REF!&lt;0,0,VIN47-#REF!)+#REF!)*1.21+IF($D$5="Koncesija",-VIN63*0.21,0)</f>
        <v>#REF!</v>
      </c>
      <c r="VIO114" s="632" t="e">
        <f>(IF(VIO47-#REF!&lt;0,0,VIO47-#REF!)+#REF!)*1.21+IF($D$5="Koncesija",-VIO63*0.21,0)</f>
        <v>#REF!</v>
      </c>
      <c r="VIP114" s="632" t="e">
        <f>(IF(VIP47-#REF!&lt;0,0,VIP47-#REF!)+#REF!)*1.21+IF($D$5="Koncesija",-VIP63*0.21,0)</f>
        <v>#REF!</v>
      </c>
      <c r="VIQ114" s="632" t="e">
        <f>(IF(VIQ47-#REF!&lt;0,0,VIQ47-#REF!)+#REF!)*1.21+IF($D$5="Koncesija",-VIQ63*0.21,0)</f>
        <v>#REF!</v>
      </c>
      <c r="VIR114" s="632" t="e">
        <f>(IF(VIR47-#REF!&lt;0,0,VIR47-#REF!)+#REF!)*1.21+IF($D$5="Koncesija",-VIR63*0.21,0)</f>
        <v>#REF!</v>
      </c>
      <c r="VIS114" s="632" t="e">
        <f>(IF(VIS47-#REF!&lt;0,0,VIS47-#REF!)+#REF!)*1.21+IF($D$5="Koncesija",-VIS63*0.21,0)</f>
        <v>#REF!</v>
      </c>
      <c r="VIT114" s="632" t="e">
        <f>(IF(VIT47-#REF!&lt;0,0,VIT47-#REF!)+#REF!)*1.21+IF($D$5="Koncesija",-VIT63*0.21,0)</f>
        <v>#REF!</v>
      </c>
      <c r="VIU114" s="632" t="e">
        <f>(IF(VIU47-#REF!&lt;0,0,VIU47-#REF!)+#REF!)*1.21+IF($D$5="Koncesija",-VIU63*0.21,0)</f>
        <v>#REF!</v>
      </c>
      <c r="VIV114" s="632" t="e">
        <f>(IF(VIV47-#REF!&lt;0,0,VIV47-#REF!)+#REF!)*1.21+IF($D$5="Koncesija",-VIV63*0.21,0)</f>
        <v>#REF!</v>
      </c>
      <c r="VIW114" s="632" t="e">
        <f>(IF(VIW47-#REF!&lt;0,0,VIW47-#REF!)+#REF!)*1.21+IF($D$5="Koncesija",-VIW63*0.21,0)</f>
        <v>#REF!</v>
      </c>
      <c r="VIX114" s="632" t="e">
        <f>(IF(VIX47-#REF!&lt;0,0,VIX47-#REF!)+#REF!)*1.21+IF($D$5="Koncesija",-VIX63*0.21,0)</f>
        <v>#REF!</v>
      </c>
      <c r="VIY114" s="632" t="e">
        <f>(IF(VIY47-#REF!&lt;0,0,VIY47-#REF!)+#REF!)*1.21+IF($D$5="Koncesija",-VIY63*0.21,0)</f>
        <v>#REF!</v>
      </c>
      <c r="VIZ114" s="632" t="e">
        <f>(IF(VIZ47-#REF!&lt;0,0,VIZ47-#REF!)+#REF!)*1.21+IF($D$5="Koncesija",-VIZ63*0.21,0)</f>
        <v>#REF!</v>
      </c>
      <c r="VJA114" s="632" t="e">
        <f>(IF(VJA47-#REF!&lt;0,0,VJA47-#REF!)+#REF!)*1.21+IF($D$5="Koncesija",-VJA63*0.21,0)</f>
        <v>#REF!</v>
      </c>
      <c r="VJB114" s="632" t="e">
        <f>(IF(VJB47-#REF!&lt;0,0,VJB47-#REF!)+#REF!)*1.21+IF($D$5="Koncesija",-VJB63*0.21,0)</f>
        <v>#REF!</v>
      </c>
      <c r="VJC114" s="632" t="e">
        <f>(IF(VJC47-#REF!&lt;0,0,VJC47-#REF!)+#REF!)*1.21+IF($D$5="Koncesija",-VJC63*0.21,0)</f>
        <v>#REF!</v>
      </c>
      <c r="VJD114" s="632" t="e">
        <f>(IF(VJD47-#REF!&lt;0,0,VJD47-#REF!)+#REF!)*1.21+IF($D$5="Koncesija",-VJD63*0.21,0)</f>
        <v>#REF!</v>
      </c>
      <c r="VJE114" s="632" t="e">
        <f>(IF(VJE47-#REF!&lt;0,0,VJE47-#REF!)+#REF!)*1.21+IF($D$5="Koncesija",-VJE63*0.21,0)</f>
        <v>#REF!</v>
      </c>
      <c r="VJF114" s="632" t="e">
        <f>(IF(VJF47-#REF!&lt;0,0,VJF47-#REF!)+#REF!)*1.21+IF($D$5="Koncesija",-VJF63*0.21,0)</f>
        <v>#REF!</v>
      </c>
      <c r="VJG114" s="632" t="e">
        <f>(IF(VJG47-#REF!&lt;0,0,VJG47-#REF!)+#REF!)*1.21+IF($D$5="Koncesija",-VJG63*0.21,0)</f>
        <v>#REF!</v>
      </c>
      <c r="VJH114" s="632" t="e">
        <f>(IF(VJH47-#REF!&lt;0,0,VJH47-#REF!)+#REF!)*1.21+IF($D$5="Koncesija",-VJH63*0.21,0)</f>
        <v>#REF!</v>
      </c>
      <c r="VJI114" s="632" t="e">
        <f>(IF(VJI47-#REF!&lt;0,0,VJI47-#REF!)+#REF!)*1.21+IF($D$5="Koncesija",-VJI63*0.21,0)</f>
        <v>#REF!</v>
      </c>
      <c r="VJJ114" s="632" t="e">
        <f>(IF(VJJ47-#REF!&lt;0,0,VJJ47-#REF!)+#REF!)*1.21+IF($D$5="Koncesija",-VJJ63*0.21,0)</f>
        <v>#REF!</v>
      </c>
      <c r="VJK114" s="632" t="e">
        <f>(IF(VJK47-#REF!&lt;0,0,VJK47-#REF!)+#REF!)*1.21+IF($D$5="Koncesija",-VJK63*0.21,0)</f>
        <v>#REF!</v>
      </c>
      <c r="VJL114" s="632" t="e">
        <f>(IF(VJL47-#REF!&lt;0,0,VJL47-#REF!)+#REF!)*1.21+IF($D$5="Koncesija",-VJL63*0.21,0)</f>
        <v>#REF!</v>
      </c>
      <c r="VJM114" s="632" t="e">
        <f>(IF(VJM47-#REF!&lt;0,0,VJM47-#REF!)+#REF!)*1.21+IF($D$5="Koncesija",-VJM63*0.21,0)</f>
        <v>#REF!</v>
      </c>
      <c r="VJN114" s="632" t="e">
        <f>(IF(VJN47-#REF!&lt;0,0,VJN47-#REF!)+#REF!)*1.21+IF($D$5="Koncesija",-VJN63*0.21,0)</f>
        <v>#REF!</v>
      </c>
      <c r="VJO114" s="632" t="e">
        <f>(IF(VJO47-#REF!&lt;0,0,VJO47-#REF!)+#REF!)*1.21+IF($D$5="Koncesija",-VJO63*0.21,0)</f>
        <v>#REF!</v>
      </c>
      <c r="VJP114" s="632" t="e">
        <f>(IF(VJP47-#REF!&lt;0,0,VJP47-#REF!)+#REF!)*1.21+IF($D$5="Koncesija",-VJP63*0.21,0)</f>
        <v>#REF!</v>
      </c>
      <c r="VJQ114" s="632" t="e">
        <f>(IF(VJQ47-#REF!&lt;0,0,VJQ47-#REF!)+#REF!)*1.21+IF($D$5="Koncesija",-VJQ63*0.21,0)</f>
        <v>#REF!</v>
      </c>
      <c r="VJR114" s="632" t="e">
        <f>(IF(VJR47-#REF!&lt;0,0,VJR47-#REF!)+#REF!)*1.21+IF($D$5="Koncesija",-VJR63*0.21,0)</f>
        <v>#REF!</v>
      </c>
      <c r="VJS114" s="632" t="e">
        <f>(IF(VJS47-#REF!&lt;0,0,VJS47-#REF!)+#REF!)*1.21+IF($D$5="Koncesija",-VJS63*0.21,0)</f>
        <v>#REF!</v>
      </c>
      <c r="VJT114" s="632" t="e">
        <f>(IF(VJT47-#REF!&lt;0,0,VJT47-#REF!)+#REF!)*1.21+IF($D$5="Koncesija",-VJT63*0.21,0)</f>
        <v>#REF!</v>
      </c>
      <c r="VJU114" s="632" t="e">
        <f>(IF(VJU47-#REF!&lt;0,0,VJU47-#REF!)+#REF!)*1.21+IF($D$5="Koncesija",-VJU63*0.21,0)</f>
        <v>#REF!</v>
      </c>
      <c r="VJV114" s="632" t="e">
        <f>(IF(VJV47-#REF!&lt;0,0,VJV47-#REF!)+#REF!)*1.21+IF($D$5="Koncesija",-VJV63*0.21,0)</f>
        <v>#REF!</v>
      </c>
      <c r="VJW114" s="632" t="e">
        <f>(IF(VJW47-#REF!&lt;0,0,VJW47-#REF!)+#REF!)*1.21+IF($D$5="Koncesija",-VJW63*0.21,0)</f>
        <v>#REF!</v>
      </c>
      <c r="VJX114" s="632" t="e">
        <f>(IF(VJX47-#REF!&lt;0,0,VJX47-#REF!)+#REF!)*1.21+IF($D$5="Koncesija",-VJX63*0.21,0)</f>
        <v>#REF!</v>
      </c>
      <c r="VJY114" s="632" t="e">
        <f>(IF(VJY47-#REF!&lt;0,0,VJY47-#REF!)+#REF!)*1.21+IF($D$5="Koncesija",-VJY63*0.21,0)</f>
        <v>#REF!</v>
      </c>
      <c r="VJZ114" s="632" t="e">
        <f>(IF(VJZ47-#REF!&lt;0,0,VJZ47-#REF!)+#REF!)*1.21+IF($D$5="Koncesija",-VJZ63*0.21,0)</f>
        <v>#REF!</v>
      </c>
      <c r="VKA114" s="632" t="e">
        <f>(IF(VKA47-#REF!&lt;0,0,VKA47-#REF!)+#REF!)*1.21+IF($D$5="Koncesija",-VKA63*0.21,0)</f>
        <v>#REF!</v>
      </c>
      <c r="VKB114" s="632" t="e">
        <f>(IF(VKB47-#REF!&lt;0,0,VKB47-#REF!)+#REF!)*1.21+IF($D$5="Koncesija",-VKB63*0.21,0)</f>
        <v>#REF!</v>
      </c>
      <c r="VKC114" s="632" t="e">
        <f>(IF(VKC47-#REF!&lt;0,0,VKC47-#REF!)+#REF!)*1.21+IF($D$5="Koncesija",-VKC63*0.21,0)</f>
        <v>#REF!</v>
      </c>
      <c r="VKD114" s="632" t="e">
        <f>(IF(VKD47-#REF!&lt;0,0,VKD47-#REF!)+#REF!)*1.21+IF($D$5="Koncesija",-VKD63*0.21,0)</f>
        <v>#REF!</v>
      </c>
      <c r="VKE114" s="632" t="e">
        <f>(IF(VKE47-#REF!&lt;0,0,VKE47-#REF!)+#REF!)*1.21+IF($D$5="Koncesija",-VKE63*0.21,0)</f>
        <v>#REF!</v>
      </c>
      <c r="VKF114" s="632" t="e">
        <f>(IF(VKF47-#REF!&lt;0,0,VKF47-#REF!)+#REF!)*1.21+IF($D$5="Koncesija",-VKF63*0.21,0)</f>
        <v>#REF!</v>
      </c>
      <c r="VKG114" s="632" t="e">
        <f>(IF(VKG47-#REF!&lt;0,0,VKG47-#REF!)+#REF!)*1.21+IF($D$5="Koncesija",-VKG63*0.21,0)</f>
        <v>#REF!</v>
      </c>
      <c r="VKH114" s="632" t="e">
        <f>(IF(VKH47-#REF!&lt;0,0,VKH47-#REF!)+#REF!)*1.21+IF($D$5="Koncesija",-VKH63*0.21,0)</f>
        <v>#REF!</v>
      </c>
      <c r="VKI114" s="632" t="e">
        <f>(IF(VKI47-#REF!&lt;0,0,VKI47-#REF!)+#REF!)*1.21+IF($D$5="Koncesija",-VKI63*0.21,0)</f>
        <v>#REF!</v>
      </c>
      <c r="VKJ114" s="632" t="e">
        <f>(IF(VKJ47-#REF!&lt;0,0,VKJ47-#REF!)+#REF!)*1.21+IF($D$5="Koncesija",-VKJ63*0.21,0)</f>
        <v>#REF!</v>
      </c>
      <c r="VKK114" s="632" t="e">
        <f>(IF(VKK47-#REF!&lt;0,0,VKK47-#REF!)+#REF!)*1.21+IF($D$5="Koncesija",-VKK63*0.21,0)</f>
        <v>#REF!</v>
      </c>
      <c r="VKL114" s="632" t="e">
        <f>(IF(VKL47-#REF!&lt;0,0,VKL47-#REF!)+#REF!)*1.21+IF($D$5="Koncesija",-VKL63*0.21,0)</f>
        <v>#REF!</v>
      </c>
      <c r="VKM114" s="632" t="e">
        <f>(IF(VKM47-#REF!&lt;0,0,VKM47-#REF!)+#REF!)*1.21+IF($D$5="Koncesija",-VKM63*0.21,0)</f>
        <v>#REF!</v>
      </c>
      <c r="VKN114" s="632" t="e">
        <f>(IF(VKN47-#REF!&lt;0,0,VKN47-#REF!)+#REF!)*1.21+IF($D$5="Koncesija",-VKN63*0.21,0)</f>
        <v>#REF!</v>
      </c>
      <c r="VKO114" s="632" t="e">
        <f>(IF(VKO47-#REF!&lt;0,0,VKO47-#REF!)+#REF!)*1.21+IF($D$5="Koncesija",-VKO63*0.21,0)</f>
        <v>#REF!</v>
      </c>
      <c r="VKP114" s="632" t="e">
        <f>(IF(VKP47-#REF!&lt;0,0,VKP47-#REF!)+#REF!)*1.21+IF($D$5="Koncesija",-VKP63*0.21,0)</f>
        <v>#REF!</v>
      </c>
      <c r="VKQ114" s="632" t="e">
        <f>(IF(VKQ47-#REF!&lt;0,0,VKQ47-#REF!)+#REF!)*1.21+IF($D$5="Koncesija",-VKQ63*0.21,0)</f>
        <v>#REF!</v>
      </c>
      <c r="VKR114" s="632" t="e">
        <f>(IF(VKR47-#REF!&lt;0,0,VKR47-#REF!)+#REF!)*1.21+IF($D$5="Koncesija",-VKR63*0.21,0)</f>
        <v>#REF!</v>
      </c>
      <c r="VKS114" s="632" t="e">
        <f>(IF(VKS47-#REF!&lt;0,0,VKS47-#REF!)+#REF!)*1.21+IF($D$5="Koncesija",-VKS63*0.21,0)</f>
        <v>#REF!</v>
      </c>
      <c r="VKT114" s="632" t="e">
        <f>(IF(VKT47-#REF!&lt;0,0,VKT47-#REF!)+#REF!)*1.21+IF($D$5="Koncesija",-VKT63*0.21,0)</f>
        <v>#REF!</v>
      </c>
      <c r="VKU114" s="632" t="e">
        <f>(IF(VKU47-#REF!&lt;0,0,VKU47-#REF!)+#REF!)*1.21+IF($D$5="Koncesija",-VKU63*0.21,0)</f>
        <v>#REF!</v>
      </c>
      <c r="VKV114" s="632" t="e">
        <f>(IF(VKV47-#REF!&lt;0,0,VKV47-#REF!)+#REF!)*1.21+IF($D$5="Koncesija",-VKV63*0.21,0)</f>
        <v>#REF!</v>
      </c>
      <c r="VKW114" s="632" t="e">
        <f>(IF(VKW47-#REF!&lt;0,0,VKW47-#REF!)+#REF!)*1.21+IF($D$5="Koncesija",-VKW63*0.21,0)</f>
        <v>#REF!</v>
      </c>
      <c r="VKX114" s="632" t="e">
        <f>(IF(VKX47-#REF!&lt;0,0,VKX47-#REF!)+#REF!)*1.21+IF($D$5="Koncesija",-VKX63*0.21,0)</f>
        <v>#REF!</v>
      </c>
      <c r="VKY114" s="632" t="e">
        <f>(IF(VKY47-#REF!&lt;0,0,VKY47-#REF!)+#REF!)*1.21+IF($D$5="Koncesija",-VKY63*0.21,0)</f>
        <v>#REF!</v>
      </c>
      <c r="VKZ114" s="632" t="e">
        <f>(IF(VKZ47-#REF!&lt;0,0,VKZ47-#REF!)+#REF!)*1.21+IF($D$5="Koncesija",-VKZ63*0.21,0)</f>
        <v>#REF!</v>
      </c>
      <c r="VLA114" s="632" t="e">
        <f>(IF(VLA47-#REF!&lt;0,0,VLA47-#REF!)+#REF!)*1.21+IF($D$5="Koncesija",-VLA63*0.21,0)</f>
        <v>#REF!</v>
      </c>
      <c r="VLB114" s="632" t="e">
        <f>(IF(VLB47-#REF!&lt;0,0,VLB47-#REF!)+#REF!)*1.21+IF($D$5="Koncesija",-VLB63*0.21,0)</f>
        <v>#REF!</v>
      </c>
      <c r="VLC114" s="632" t="e">
        <f>(IF(VLC47-#REF!&lt;0,0,VLC47-#REF!)+#REF!)*1.21+IF($D$5="Koncesija",-VLC63*0.21,0)</f>
        <v>#REF!</v>
      </c>
      <c r="VLD114" s="632" t="e">
        <f>(IF(VLD47-#REF!&lt;0,0,VLD47-#REF!)+#REF!)*1.21+IF($D$5="Koncesija",-VLD63*0.21,0)</f>
        <v>#REF!</v>
      </c>
      <c r="VLE114" s="632" t="e">
        <f>(IF(VLE47-#REF!&lt;0,0,VLE47-#REF!)+#REF!)*1.21+IF($D$5="Koncesija",-VLE63*0.21,0)</f>
        <v>#REF!</v>
      </c>
      <c r="VLF114" s="632" t="e">
        <f>(IF(VLF47-#REF!&lt;0,0,VLF47-#REF!)+#REF!)*1.21+IF($D$5="Koncesija",-VLF63*0.21,0)</f>
        <v>#REF!</v>
      </c>
      <c r="VLG114" s="632" t="e">
        <f>(IF(VLG47-#REF!&lt;0,0,VLG47-#REF!)+#REF!)*1.21+IF($D$5="Koncesija",-VLG63*0.21,0)</f>
        <v>#REF!</v>
      </c>
      <c r="VLH114" s="632" t="e">
        <f>(IF(VLH47-#REF!&lt;0,0,VLH47-#REF!)+#REF!)*1.21+IF($D$5="Koncesija",-VLH63*0.21,0)</f>
        <v>#REF!</v>
      </c>
      <c r="VLI114" s="632" t="e">
        <f>(IF(VLI47-#REF!&lt;0,0,VLI47-#REF!)+#REF!)*1.21+IF($D$5="Koncesija",-VLI63*0.21,0)</f>
        <v>#REF!</v>
      </c>
      <c r="VLJ114" s="632" t="e">
        <f>(IF(VLJ47-#REF!&lt;0,0,VLJ47-#REF!)+#REF!)*1.21+IF($D$5="Koncesija",-VLJ63*0.21,0)</f>
        <v>#REF!</v>
      </c>
      <c r="VLK114" s="632" t="e">
        <f>(IF(VLK47-#REF!&lt;0,0,VLK47-#REF!)+#REF!)*1.21+IF($D$5="Koncesija",-VLK63*0.21,0)</f>
        <v>#REF!</v>
      </c>
      <c r="VLL114" s="632" t="e">
        <f>(IF(VLL47-#REF!&lt;0,0,VLL47-#REF!)+#REF!)*1.21+IF($D$5="Koncesija",-VLL63*0.21,0)</f>
        <v>#REF!</v>
      </c>
      <c r="VLM114" s="632" t="e">
        <f>(IF(VLM47-#REF!&lt;0,0,VLM47-#REF!)+#REF!)*1.21+IF($D$5="Koncesija",-VLM63*0.21,0)</f>
        <v>#REF!</v>
      </c>
      <c r="VLN114" s="632" t="e">
        <f>(IF(VLN47-#REF!&lt;0,0,VLN47-#REF!)+#REF!)*1.21+IF($D$5="Koncesija",-VLN63*0.21,0)</f>
        <v>#REF!</v>
      </c>
      <c r="VLO114" s="632" t="e">
        <f>(IF(VLO47-#REF!&lt;0,0,VLO47-#REF!)+#REF!)*1.21+IF($D$5="Koncesija",-VLO63*0.21,0)</f>
        <v>#REF!</v>
      </c>
      <c r="VLP114" s="632" t="e">
        <f>(IF(VLP47-#REF!&lt;0,0,VLP47-#REF!)+#REF!)*1.21+IF($D$5="Koncesija",-VLP63*0.21,0)</f>
        <v>#REF!</v>
      </c>
      <c r="VLQ114" s="632" t="e">
        <f>(IF(VLQ47-#REF!&lt;0,0,VLQ47-#REF!)+#REF!)*1.21+IF($D$5="Koncesija",-VLQ63*0.21,0)</f>
        <v>#REF!</v>
      </c>
      <c r="VLR114" s="632" t="e">
        <f>(IF(VLR47-#REF!&lt;0,0,VLR47-#REF!)+#REF!)*1.21+IF($D$5="Koncesija",-VLR63*0.21,0)</f>
        <v>#REF!</v>
      </c>
      <c r="VLS114" s="632" t="e">
        <f>(IF(VLS47-#REF!&lt;0,0,VLS47-#REF!)+#REF!)*1.21+IF($D$5="Koncesija",-VLS63*0.21,0)</f>
        <v>#REF!</v>
      </c>
      <c r="VLT114" s="632" t="e">
        <f>(IF(VLT47-#REF!&lt;0,0,VLT47-#REF!)+#REF!)*1.21+IF($D$5="Koncesija",-VLT63*0.21,0)</f>
        <v>#REF!</v>
      </c>
      <c r="VLU114" s="632" t="e">
        <f>(IF(VLU47-#REF!&lt;0,0,VLU47-#REF!)+#REF!)*1.21+IF($D$5="Koncesija",-VLU63*0.21,0)</f>
        <v>#REF!</v>
      </c>
      <c r="VLV114" s="632" t="e">
        <f>(IF(VLV47-#REF!&lt;0,0,VLV47-#REF!)+#REF!)*1.21+IF($D$5="Koncesija",-VLV63*0.21,0)</f>
        <v>#REF!</v>
      </c>
      <c r="VLW114" s="632" t="e">
        <f>(IF(VLW47-#REF!&lt;0,0,VLW47-#REF!)+#REF!)*1.21+IF($D$5="Koncesija",-VLW63*0.21,0)</f>
        <v>#REF!</v>
      </c>
      <c r="VLX114" s="632" t="e">
        <f>(IF(VLX47-#REF!&lt;0,0,VLX47-#REF!)+#REF!)*1.21+IF($D$5="Koncesija",-VLX63*0.21,0)</f>
        <v>#REF!</v>
      </c>
      <c r="VLY114" s="632" t="e">
        <f>(IF(VLY47-#REF!&lt;0,0,VLY47-#REF!)+#REF!)*1.21+IF($D$5="Koncesija",-VLY63*0.21,0)</f>
        <v>#REF!</v>
      </c>
      <c r="VLZ114" s="632" t="e">
        <f>(IF(VLZ47-#REF!&lt;0,0,VLZ47-#REF!)+#REF!)*1.21+IF($D$5="Koncesija",-VLZ63*0.21,0)</f>
        <v>#REF!</v>
      </c>
      <c r="VMA114" s="632" t="e">
        <f>(IF(VMA47-#REF!&lt;0,0,VMA47-#REF!)+#REF!)*1.21+IF($D$5="Koncesija",-VMA63*0.21,0)</f>
        <v>#REF!</v>
      </c>
      <c r="VMB114" s="632" t="e">
        <f>(IF(VMB47-#REF!&lt;0,0,VMB47-#REF!)+#REF!)*1.21+IF($D$5="Koncesija",-VMB63*0.21,0)</f>
        <v>#REF!</v>
      </c>
      <c r="VMC114" s="632" t="e">
        <f>(IF(VMC47-#REF!&lt;0,0,VMC47-#REF!)+#REF!)*1.21+IF($D$5="Koncesija",-VMC63*0.21,0)</f>
        <v>#REF!</v>
      </c>
      <c r="VMD114" s="632" t="e">
        <f>(IF(VMD47-#REF!&lt;0,0,VMD47-#REF!)+#REF!)*1.21+IF($D$5="Koncesija",-VMD63*0.21,0)</f>
        <v>#REF!</v>
      </c>
      <c r="VME114" s="632" t="e">
        <f>(IF(VME47-#REF!&lt;0,0,VME47-#REF!)+#REF!)*1.21+IF($D$5="Koncesija",-VME63*0.21,0)</f>
        <v>#REF!</v>
      </c>
      <c r="VMF114" s="632" t="e">
        <f>(IF(VMF47-#REF!&lt;0,0,VMF47-#REF!)+#REF!)*1.21+IF($D$5="Koncesija",-VMF63*0.21,0)</f>
        <v>#REF!</v>
      </c>
      <c r="VMG114" s="632" t="e">
        <f>(IF(VMG47-#REF!&lt;0,0,VMG47-#REF!)+#REF!)*1.21+IF($D$5="Koncesija",-VMG63*0.21,0)</f>
        <v>#REF!</v>
      </c>
      <c r="VMH114" s="632" t="e">
        <f>(IF(VMH47-#REF!&lt;0,0,VMH47-#REF!)+#REF!)*1.21+IF($D$5="Koncesija",-VMH63*0.21,0)</f>
        <v>#REF!</v>
      </c>
      <c r="VMI114" s="632" t="e">
        <f>(IF(VMI47-#REF!&lt;0,0,VMI47-#REF!)+#REF!)*1.21+IF($D$5="Koncesija",-VMI63*0.21,0)</f>
        <v>#REF!</v>
      </c>
      <c r="VMJ114" s="632" t="e">
        <f>(IF(VMJ47-#REF!&lt;0,0,VMJ47-#REF!)+#REF!)*1.21+IF($D$5="Koncesija",-VMJ63*0.21,0)</f>
        <v>#REF!</v>
      </c>
      <c r="VMK114" s="632" t="e">
        <f>(IF(VMK47-#REF!&lt;0,0,VMK47-#REF!)+#REF!)*1.21+IF($D$5="Koncesija",-VMK63*0.21,0)</f>
        <v>#REF!</v>
      </c>
      <c r="VML114" s="632" t="e">
        <f>(IF(VML47-#REF!&lt;0,0,VML47-#REF!)+#REF!)*1.21+IF($D$5="Koncesija",-VML63*0.21,0)</f>
        <v>#REF!</v>
      </c>
      <c r="VMM114" s="632" t="e">
        <f>(IF(VMM47-#REF!&lt;0,0,VMM47-#REF!)+#REF!)*1.21+IF($D$5="Koncesija",-VMM63*0.21,0)</f>
        <v>#REF!</v>
      </c>
      <c r="VMN114" s="632" t="e">
        <f>(IF(VMN47-#REF!&lt;0,0,VMN47-#REF!)+#REF!)*1.21+IF($D$5="Koncesija",-VMN63*0.21,0)</f>
        <v>#REF!</v>
      </c>
      <c r="VMO114" s="632" t="e">
        <f>(IF(VMO47-#REF!&lt;0,0,VMO47-#REF!)+#REF!)*1.21+IF($D$5="Koncesija",-VMO63*0.21,0)</f>
        <v>#REF!</v>
      </c>
      <c r="VMP114" s="632" t="e">
        <f>(IF(VMP47-#REF!&lt;0,0,VMP47-#REF!)+#REF!)*1.21+IF($D$5="Koncesija",-VMP63*0.21,0)</f>
        <v>#REF!</v>
      </c>
      <c r="VMQ114" s="632" t="e">
        <f>(IF(VMQ47-#REF!&lt;0,0,VMQ47-#REF!)+#REF!)*1.21+IF($D$5="Koncesija",-VMQ63*0.21,0)</f>
        <v>#REF!</v>
      </c>
      <c r="VMR114" s="632" t="e">
        <f>(IF(VMR47-#REF!&lt;0,0,VMR47-#REF!)+#REF!)*1.21+IF($D$5="Koncesija",-VMR63*0.21,0)</f>
        <v>#REF!</v>
      </c>
      <c r="VMS114" s="632" t="e">
        <f>(IF(VMS47-#REF!&lt;0,0,VMS47-#REF!)+#REF!)*1.21+IF($D$5="Koncesija",-VMS63*0.21,0)</f>
        <v>#REF!</v>
      </c>
      <c r="VMT114" s="632" t="e">
        <f>(IF(VMT47-#REF!&lt;0,0,VMT47-#REF!)+#REF!)*1.21+IF($D$5="Koncesija",-VMT63*0.21,0)</f>
        <v>#REF!</v>
      </c>
      <c r="VMU114" s="632" t="e">
        <f>(IF(VMU47-#REF!&lt;0,0,VMU47-#REF!)+#REF!)*1.21+IF($D$5="Koncesija",-VMU63*0.21,0)</f>
        <v>#REF!</v>
      </c>
      <c r="VMV114" s="632" t="e">
        <f>(IF(VMV47-#REF!&lt;0,0,VMV47-#REF!)+#REF!)*1.21+IF($D$5="Koncesija",-VMV63*0.21,0)</f>
        <v>#REF!</v>
      </c>
      <c r="VMW114" s="632" t="e">
        <f>(IF(VMW47-#REF!&lt;0,0,VMW47-#REF!)+#REF!)*1.21+IF($D$5="Koncesija",-VMW63*0.21,0)</f>
        <v>#REF!</v>
      </c>
      <c r="VMX114" s="632" t="e">
        <f>(IF(VMX47-#REF!&lt;0,0,VMX47-#REF!)+#REF!)*1.21+IF($D$5="Koncesija",-VMX63*0.21,0)</f>
        <v>#REF!</v>
      </c>
      <c r="VMY114" s="632" t="e">
        <f>(IF(VMY47-#REF!&lt;0,0,VMY47-#REF!)+#REF!)*1.21+IF($D$5="Koncesija",-VMY63*0.21,0)</f>
        <v>#REF!</v>
      </c>
      <c r="VMZ114" s="632" t="e">
        <f>(IF(VMZ47-#REF!&lt;0,0,VMZ47-#REF!)+#REF!)*1.21+IF($D$5="Koncesija",-VMZ63*0.21,0)</f>
        <v>#REF!</v>
      </c>
      <c r="VNA114" s="632" t="e">
        <f>(IF(VNA47-#REF!&lt;0,0,VNA47-#REF!)+#REF!)*1.21+IF($D$5="Koncesija",-VNA63*0.21,0)</f>
        <v>#REF!</v>
      </c>
      <c r="VNB114" s="632" t="e">
        <f>(IF(VNB47-#REF!&lt;0,0,VNB47-#REF!)+#REF!)*1.21+IF($D$5="Koncesija",-VNB63*0.21,0)</f>
        <v>#REF!</v>
      </c>
      <c r="VNC114" s="632" t="e">
        <f>(IF(VNC47-#REF!&lt;0,0,VNC47-#REF!)+#REF!)*1.21+IF($D$5="Koncesija",-VNC63*0.21,0)</f>
        <v>#REF!</v>
      </c>
      <c r="VND114" s="632" t="e">
        <f>(IF(VND47-#REF!&lt;0,0,VND47-#REF!)+#REF!)*1.21+IF($D$5="Koncesija",-VND63*0.21,0)</f>
        <v>#REF!</v>
      </c>
      <c r="VNE114" s="632" t="e">
        <f>(IF(VNE47-#REF!&lt;0,0,VNE47-#REF!)+#REF!)*1.21+IF($D$5="Koncesija",-VNE63*0.21,0)</f>
        <v>#REF!</v>
      </c>
      <c r="VNF114" s="632" t="e">
        <f>(IF(VNF47-#REF!&lt;0,0,VNF47-#REF!)+#REF!)*1.21+IF($D$5="Koncesija",-VNF63*0.21,0)</f>
        <v>#REF!</v>
      </c>
      <c r="VNG114" s="632" t="e">
        <f>(IF(VNG47-#REF!&lt;0,0,VNG47-#REF!)+#REF!)*1.21+IF($D$5="Koncesija",-VNG63*0.21,0)</f>
        <v>#REF!</v>
      </c>
      <c r="VNH114" s="632" t="e">
        <f>(IF(VNH47-#REF!&lt;0,0,VNH47-#REF!)+#REF!)*1.21+IF($D$5="Koncesija",-VNH63*0.21,0)</f>
        <v>#REF!</v>
      </c>
      <c r="VNI114" s="632" t="e">
        <f>(IF(VNI47-#REF!&lt;0,0,VNI47-#REF!)+#REF!)*1.21+IF($D$5="Koncesija",-VNI63*0.21,0)</f>
        <v>#REF!</v>
      </c>
      <c r="VNJ114" s="632" t="e">
        <f>(IF(VNJ47-#REF!&lt;0,0,VNJ47-#REF!)+#REF!)*1.21+IF($D$5="Koncesija",-VNJ63*0.21,0)</f>
        <v>#REF!</v>
      </c>
      <c r="VNK114" s="632" t="e">
        <f>(IF(VNK47-#REF!&lt;0,0,VNK47-#REF!)+#REF!)*1.21+IF($D$5="Koncesija",-VNK63*0.21,0)</f>
        <v>#REF!</v>
      </c>
      <c r="VNL114" s="632" t="e">
        <f>(IF(VNL47-#REF!&lt;0,0,VNL47-#REF!)+#REF!)*1.21+IF($D$5="Koncesija",-VNL63*0.21,0)</f>
        <v>#REF!</v>
      </c>
      <c r="VNM114" s="632" t="e">
        <f>(IF(VNM47-#REF!&lt;0,0,VNM47-#REF!)+#REF!)*1.21+IF($D$5="Koncesija",-VNM63*0.21,0)</f>
        <v>#REF!</v>
      </c>
      <c r="VNN114" s="632" t="e">
        <f>(IF(VNN47-#REF!&lt;0,0,VNN47-#REF!)+#REF!)*1.21+IF($D$5="Koncesija",-VNN63*0.21,0)</f>
        <v>#REF!</v>
      </c>
      <c r="VNO114" s="632" t="e">
        <f>(IF(VNO47-#REF!&lt;0,0,VNO47-#REF!)+#REF!)*1.21+IF($D$5="Koncesija",-VNO63*0.21,0)</f>
        <v>#REF!</v>
      </c>
      <c r="VNP114" s="632" t="e">
        <f>(IF(VNP47-#REF!&lt;0,0,VNP47-#REF!)+#REF!)*1.21+IF($D$5="Koncesija",-VNP63*0.21,0)</f>
        <v>#REF!</v>
      </c>
      <c r="VNQ114" s="632" t="e">
        <f>(IF(VNQ47-#REF!&lt;0,0,VNQ47-#REF!)+#REF!)*1.21+IF($D$5="Koncesija",-VNQ63*0.21,0)</f>
        <v>#REF!</v>
      </c>
      <c r="VNR114" s="632" t="e">
        <f>(IF(VNR47-#REF!&lt;0,0,VNR47-#REF!)+#REF!)*1.21+IF($D$5="Koncesija",-VNR63*0.21,0)</f>
        <v>#REF!</v>
      </c>
      <c r="VNS114" s="632" t="e">
        <f>(IF(VNS47-#REF!&lt;0,0,VNS47-#REF!)+#REF!)*1.21+IF($D$5="Koncesija",-VNS63*0.21,0)</f>
        <v>#REF!</v>
      </c>
      <c r="VNT114" s="632" t="e">
        <f>(IF(VNT47-#REF!&lt;0,0,VNT47-#REF!)+#REF!)*1.21+IF($D$5="Koncesija",-VNT63*0.21,0)</f>
        <v>#REF!</v>
      </c>
      <c r="VNU114" s="632" t="e">
        <f>(IF(VNU47-#REF!&lt;0,0,VNU47-#REF!)+#REF!)*1.21+IF($D$5="Koncesija",-VNU63*0.21,0)</f>
        <v>#REF!</v>
      </c>
      <c r="VNV114" s="632" t="e">
        <f>(IF(VNV47-#REF!&lt;0,0,VNV47-#REF!)+#REF!)*1.21+IF($D$5="Koncesija",-VNV63*0.21,0)</f>
        <v>#REF!</v>
      </c>
      <c r="VNW114" s="632" t="e">
        <f>(IF(VNW47-#REF!&lt;0,0,VNW47-#REF!)+#REF!)*1.21+IF($D$5="Koncesija",-VNW63*0.21,0)</f>
        <v>#REF!</v>
      </c>
      <c r="VNX114" s="632" t="e">
        <f>(IF(VNX47-#REF!&lt;0,0,VNX47-#REF!)+#REF!)*1.21+IF($D$5="Koncesija",-VNX63*0.21,0)</f>
        <v>#REF!</v>
      </c>
      <c r="VNY114" s="632" t="e">
        <f>(IF(VNY47-#REF!&lt;0,0,VNY47-#REF!)+#REF!)*1.21+IF($D$5="Koncesija",-VNY63*0.21,0)</f>
        <v>#REF!</v>
      </c>
      <c r="VNZ114" s="632" t="e">
        <f>(IF(VNZ47-#REF!&lt;0,0,VNZ47-#REF!)+#REF!)*1.21+IF($D$5="Koncesija",-VNZ63*0.21,0)</f>
        <v>#REF!</v>
      </c>
      <c r="VOA114" s="632" t="e">
        <f>(IF(VOA47-#REF!&lt;0,0,VOA47-#REF!)+#REF!)*1.21+IF($D$5="Koncesija",-VOA63*0.21,0)</f>
        <v>#REF!</v>
      </c>
      <c r="VOB114" s="632" t="e">
        <f>(IF(VOB47-#REF!&lt;0,0,VOB47-#REF!)+#REF!)*1.21+IF($D$5="Koncesija",-VOB63*0.21,0)</f>
        <v>#REF!</v>
      </c>
      <c r="VOC114" s="632" t="e">
        <f>(IF(VOC47-#REF!&lt;0,0,VOC47-#REF!)+#REF!)*1.21+IF($D$5="Koncesija",-VOC63*0.21,0)</f>
        <v>#REF!</v>
      </c>
      <c r="VOD114" s="632" t="e">
        <f>(IF(VOD47-#REF!&lt;0,0,VOD47-#REF!)+#REF!)*1.21+IF($D$5="Koncesija",-VOD63*0.21,0)</f>
        <v>#REF!</v>
      </c>
      <c r="VOE114" s="632" t="e">
        <f>(IF(VOE47-#REF!&lt;0,0,VOE47-#REF!)+#REF!)*1.21+IF($D$5="Koncesija",-VOE63*0.21,0)</f>
        <v>#REF!</v>
      </c>
      <c r="VOF114" s="632" t="e">
        <f>(IF(VOF47-#REF!&lt;0,0,VOF47-#REF!)+#REF!)*1.21+IF($D$5="Koncesija",-VOF63*0.21,0)</f>
        <v>#REF!</v>
      </c>
      <c r="VOG114" s="632" t="e">
        <f>(IF(VOG47-#REF!&lt;0,0,VOG47-#REF!)+#REF!)*1.21+IF($D$5="Koncesija",-VOG63*0.21,0)</f>
        <v>#REF!</v>
      </c>
      <c r="VOH114" s="632" t="e">
        <f>(IF(VOH47-#REF!&lt;0,0,VOH47-#REF!)+#REF!)*1.21+IF($D$5="Koncesija",-VOH63*0.21,0)</f>
        <v>#REF!</v>
      </c>
      <c r="VOI114" s="632" t="e">
        <f>(IF(VOI47-#REF!&lt;0,0,VOI47-#REF!)+#REF!)*1.21+IF($D$5="Koncesija",-VOI63*0.21,0)</f>
        <v>#REF!</v>
      </c>
      <c r="VOJ114" s="632" t="e">
        <f>(IF(VOJ47-#REF!&lt;0,0,VOJ47-#REF!)+#REF!)*1.21+IF($D$5="Koncesija",-VOJ63*0.21,0)</f>
        <v>#REF!</v>
      </c>
      <c r="VOK114" s="632" t="e">
        <f>(IF(VOK47-#REF!&lt;0,0,VOK47-#REF!)+#REF!)*1.21+IF($D$5="Koncesija",-VOK63*0.21,0)</f>
        <v>#REF!</v>
      </c>
      <c r="VOL114" s="632" t="e">
        <f>(IF(VOL47-#REF!&lt;0,0,VOL47-#REF!)+#REF!)*1.21+IF($D$5="Koncesija",-VOL63*0.21,0)</f>
        <v>#REF!</v>
      </c>
      <c r="VOM114" s="632" t="e">
        <f>(IF(VOM47-#REF!&lt;0,0,VOM47-#REF!)+#REF!)*1.21+IF($D$5="Koncesija",-VOM63*0.21,0)</f>
        <v>#REF!</v>
      </c>
      <c r="VON114" s="632" t="e">
        <f>(IF(VON47-#REF!&lt;0,0,VON47-#REF!)+#REF!)*1.21+IF($D$5="Koncesija",-VON63*0.21,0)</f>
        <v>#REF!</v>
      </c>
      <c r="VOO114" s="632" t="e">
        <f>(IF(VOO47-#REF!&lt;0,0,VOO47-#REF!)+#REF!)*1.21+IF($D$5="Koncesija",-VOO63*0.21,0)</f>
        <v>#REF!</v>
      </c>
      <c r="VOP114" s="632" t="e">
        <f>(IF(VOP47-#REF!&lt;0,0,VOP47-#REF!)+#REF!)*1.21+IF($D$5="Koncesija",-VOP63*0.21,0)</f>
        <v>#REF!</v>
      </c>
      <c r="VOQ114" s="632" t="e">
        <f>(IF(VOQ47-#REF!&lt;0,0,VOQ47-#REF!)+#REF!)*1.21+IF($D$5="Koncesija",-VOQ63*0.21,0)</f>
        <v>#REF!</v>
      </c>
      <c r="VOR114" s="632" t="e">
        <f>(IF(VOR47-#REF!&lt;0,0,VOR47-#REF!)+#REF!)*1.21+IF($D$5="Koncesija",-VOR63*0.21,0)</f>
        <v>#REF!</v>
      </c>
      <c r="VOS114" s="632" t="e">
        <f>(IF(VOS47-#REF!&lt;0,0,VOS47-#REF!)+#REF!)*1.21+IF($D$5="Koncesija",-VOS63*0.21,0)</f>
        <v>#REF!</v>
      </c>
      <c r="VOT114" s="632" t="e">
        <f>(IF(VOT47-#REF!&lt;0,0,VOT47-#REF!)+#REF!)*1.21+IF($D$5="Koncesija",-VOT63*0.21,0)</f>
        <v>#REF!</v>
      </c>
      <c r="VOU114" s="632" t="e">
        <f>(IF(VOU47-#REF!&lt;0,0,VOU47-#REF!)+#REF!)*1.21+IF($D$5="Koncesija",-VOU63*0.21,0)</f>
        <v>#REF!</v>
      </c>
      <c r="VOV114" s="632" t="e">
        <f>(IF(VOV47-#REF!&lt;0,0,VOV47-#REF!)+#REF!)*1.21+IF($D$5="Koncesija",-VOV63*0.21,0)</f>
        <v>#REF!</v>
      </c>
      <c r="VOW114" s="632" t="e">
        <f>(IF(VOW47-#REF!&lt;0,0,VOW47-#REF!)+#REF!)*1.21+IF($D$5="Koncesija",-VOW63*0.21,0)</f>
        <v>#REF!</v>
      </c>
      <c r="VOX114" s="632" t="e">
        <f>(IF(VOX47-#REF!&lt;0,0,VOX47-#REF!)+#REF!)*1.21+IF($D$5="Koncesija",-VOX63*0.21,0)</f>
        <v>#REF!</v>
      </c>
      <c r="VOY114" s="632" t="e">
        <f>(IF(VOY47-#REF!&lt;0,0,VOY47-#REF!)+#REF!)*1.21+IF($D$5="Koncesija",-VOY63*0.21,0)</f>
        <v>#REF!</v>
      </c>
      <c r="VOZ114" s="632" t="e">
        <f>(IF(VOZ47-#REF!&lt;0,0,VOZ47-#REF!)+#REF!)*1.21+IF($D$5="Koncesija",-VOZ63*0.21,0)</f>
        <v>#REF!</v>
      </c>
      <c r="VPA114" s="632" t="e">
        <f>(IF(VPA47-#REF!&lt;0,0,VPA47-#REF!)+#REF!)*1.21+IF($D$5="Koncesija",-VPA63*0.21,0)</f>
        <v>#REF!</v>
      </c>
      <c r="VPB114" s="632" t="e">
        <f>(IF(VPB47-#REF!&lt;0,0,VPB47-#REF!)+#REF!)*1.21+IF($D$5="Koncesija",-VPB63*0.21,0)</f>
        <v>#REF!</v>
      </c>
      <c r="VPC114" s="632" t="e">
        <f>(IF(VPC47-#REF!&lt;0,0,VPC47-#REF!)+#REF!)*1.21+IF($D$5="Koncesija",-VPC63*0.21,0)</f>
        <v>#REF!</v>
      </c>
      <c r="VPD114" s="632" t="e">
        <f>(IF(VPD47-#REF!&lt;0,0,VPD47-#REF!)+#REF!)*1.21+IF($D$5="Koncesija",-VPD63*0.21,0)</f>
        <v>#REF!</v>
      </c>
      <c r="VPE114" s="632" t="e">
        <f>(IF(VPE47-#REF!&lt;0,0,VPE47-#REF!)+#REF!)*1.21+IF($D$5="Koncesija",-VPE63*0.21,0)</f>
        <v>#REF!</v>
      </c>
      <c r="VPF114" s="632" t="e">
        <f>(IF(VPF47-#REF!&lt;0,0,VPF47-#REF!)+#REF!)*1.21+IF($D$5="Koncesija",-VPF63*0.21,0)</f>
        <v>#REF!</v>
      </c>
      <c r="VPG114" s="632" t="e">
        <f>(IF(VPG47-#REF!&lt;0,0,VPG47-#REF!)+#REF!)*1.21+IF($D$5="Koncesija",-VPG63*0.21,0)</f>
        <v>#REF!</v>
      </c>
      <c r="VPH114" s="632" t="e">
        <f>(IF(VPH47-#REF!&lt;0,0,VPH47-#REF!)+#REF!)*1.21+IF($D$5="Koncesija",-VPH63*0.21,0)</f>
        <v>#REF!</v>
      </c>
      <c r="VPI114" s="632" t="e">
        <f>(IF(VPI47-#REF!&lt;0,0,VPI47-#REF!)+#REF!)*1.21+IF($D$5="Koncesija",-VPI63*0.21,0)</f>
        <v>#REF!</v>
      </c>
      <c r="VPJ114" s="632" t="e">
        <f>(IF(VPJ47-#REF!&lt;0,0,VPJ47-#REF!)+#REF!)*1.21+IF($D$5="Koncesija",-VPJ63*0.21,0)</f>
        <v>#REF!</v>
      </c>
      <c r="VPK114" s="632" t="e">
        <f>(IF(VPK47-#REF!&lt;0,0,VPK47-#REF!)+#REF!)*1.21+IF($D$5="Koncesija",-VPK63*0.21,0)</f>
        <v>#REF!</v>
      </c>
      <c r="VPL114" s="632" t="e">
        <f>(IF(VPL47-#REF!&lt;0,0,VPL47-#REF!)+#REF!)*1.21+IF($D$5="Koncesija",-VPL63*0.21,0)</f>
        <v>#REF!</v>
      </c>
      <c r="VPM114" s="632" t="e">
        <f>(IF(VPM47-#REF!&lt;0,0,VPM47-#REF!)+#REF!)*1.21+IF($D$5="Koncesija",-VPM63*0.21,0)</f>
        <v>#REF!</v>
      </c>
      <c r="VPN114" s="632" t="e">
        <f>(IF(VPN47-#REF!&lt;0,0,VPN47-#REF!)+#REF!)*1.21+IF($D$5="Koncesija",-VPN63*0.21,0)</f>
        <v>#REF!</v>
      </c>
      <c r="VPO114" s="632" t="e">
        <f>(IF(VPO47-#REF!&lt;0,0,VPO47-#REF!)+#REF!)*1.21+IF($D$5="Koncesija",-VPO63*0.21,0)</f>
        <v>#REF!</v>
      </c>
      <c r="VPP114" s="632" t="e">
        <f>(IF(VPP47-#REF!&lt;0,0,VPP47-#REF!)+#REF!)*1.21+IF($D$5="Koncesija",-VPP63*0.21,0)</f>
        <v>#REF!</v>
      </c>
      <c r="VPQ114" s="632" t="e">
        <f>(IF(VPQ47-#REF!&lt;0,0,VPQ47-#REF!)+#REF!)*1.21+IF($D$5="Koncesija",-VPQ63*0.21,0)</f>
        <v>#REF!</v>
      </c>
      <c r="VPR114" s="632" t="e">
        <f>(IF(VPR47-#REF!&lt;0,0,VPR47-#REF!)+#REF!)*1.21+IF($D$5="Koncesija",-VPR63*0.21,0)</f>
        <v>#REF!</v>
      </c>
      <c r="VPS114" s="632" t="e">
        <f>(IF(VPS47-#REF!&lt;0,0,VPS47-#REF!)+#REF!)*1.21+IF($D$5="Koncesija",-VPS63*0.21,0)</f>
        <v>#REF!</v>
      </c>
      <c r="VPT114" s="632" t="e">
        <f>(IF(VPT47-#REF!&lt;0,0,VPT47-#REF!)+#REF!)*1.21+IF($D$5="Koncesija",-VPT63*0.21,0)</f>
        <v>#REF!</v>
      </c>
      <c r="VPU114" s="632" t="e">
        <f>(IF(VPU47-#REF!&lt;0,0,VPU47-#REF!)+#REF!)*1.21+IF($D$5="Koncesija",-VPU63*0.21,0)</f>
        <v>#REF!</v>
      </c>
      <c r="VPV114" s="632" t="e">
        <f>(IF(VPV47-#REF!&lt;0,0,VPV47-#REF!)+#REF!)*1.21+IF($D$5="Koncesija",-VPV63*0.21,0)</f>
        <v>#REF!</v>
      </c>
      <c r="VPW114" s="632" t="e">
        <f>(IF(VPW47-#REF!&lt;0,0,VPW47-#REF!)+#REF!)*1.21+IF($D$5="Koncesija",-VPW63*0.21,0)</f>
        <v>#REF!</v>
      </c>
      <c r="VPX114" s="632" t="e">
        <f>(IF(VPX47-#REF!&lt;0,0,VPX47-#REF!)+#REF!)*1.21+IF($D$5="Koncesija",-VPX63*0.21,0)</f>
        <v>#REF!</v>
      </c>
      <c r="VPY114" s="632" t="e">
        <f>(IF(VPY47-#REF!&lt;0,0,VPY47-#REF!)+#REF!)*1.21+IF($D$5="Koncesija",-VPY63*0.21,0)</f>
        <v>#REF!</v>
      </c>
      <c r="VPZ114" s="632" t="e">
        <f>(IF(VPZ47-#REF!&lt;0,0,VPZ47-#REF!)+#REF!)*1.21+IF($D$5="Koncesija",-VPZ63*0.21,0)</f>
        <v>#REF!</v>
      </c>
      <c r="VQA114" s="632" t="e">
        <f>(IF(VQA47-#REF!&lt;0,0,VQA47-#REF!)+#REF!)*1.21+IF($D$5="Koncesija",-VQA63*0.21,0)</f>
        <v>#REF!</v>
      </c>
      <c r="VQB114" s="632" t="e">
        <f>(IF(VQB47-#REF!&lt;0,0,VQB47-#REF!)+#REF!)*1.21+IF($D$5="Koncesija",-VQB63*0.21,0)</f>
        <v>#REF!</v>
      </c>
      <c r="VQC114" s="632" t="e">
        <f>(IF(VQC47-#REF!&lt;0,0,VQC47-#REF!)+#REF!)*1.21+IF($D$5="Koncesija",-VQC63*0.21,0)</f>
        <v>#REF!</v>
      </c>
      <c r="VQD114" s="632" t="e">
        <f>(IF(VQD47-#REF!&lt;0,0,VQD47-#REF!)+#REF!)*1.21+IF($D$5="Koncesija",-VQD63*0.21,0)</f>
        <v>#REF!</v>
      </c>
      <c r="VQE114" s="632" t="e">
        <f>(IF(VQE47-#REF!&lt;0,0,VQE47-#REF!)+#REF!)*1.21+IF($D$5="Koncesija",-VQE63*0.21,0)</f>
        <v>#REF!</v>
      </c>
      <c r="VQF114" s="632" t="e">
        <f>(IF(VQF47-#REF!&lt;0,0,VQF47-#REF!)+#REF!)*1.21+IF($D$5="Koncesija",-VQF63*0.21,0)</f>
        <v>#REF!</v>
      </c>
      <c r="VQG114" s="632" t="e">
        <f>(IF(VQG47-#REF!&lt;0,0,VQG47-#REF!)+#REF!)*1.21+IF($D$5="Koncesija",-VQG63*0.21,0)</f>
        <v>#REF!</v>
      </c>
      <c r="VQH114" s="632" t="e">
        <f>(IF(VQH47-#REF!&lt;0,0,VQH47-#REF!)+#REF!)*1.21+IF($D$5="Koncesija",-VQH63*0.21,0)</f>
        <v>#REF!</v>
      </c>
      <c r="VQI114" s="632" t="e">
        <f>(IF(VQI47-#REF!&lt;0,0,VQI47-#REF!)+#REF!)*1.21+IF($D$5="Koncesija",-VQI63*0.21,0)</f>
        <v>#REF!</v>
      </c>
      <c r="VQJ114" s="632" t="e">
        <f>(IF(VQJ47-#REF!&lt;0,0,VQJ47-#REF!)+#REF!)*1.21+IF($D$5="Koncesija",-VQJ63*0.21,0)</f>
        <v>#REF!</v>
      </c>
      <c r="VQK114" s="632" t="e">
        <f>(IF(VQK47-#REF!&lt;0,0,VQK47-#REF!)+#REF!)*1.21+IF($D$5="Koncesija",-VQK63*0.21,0)</f>
        <v>#REF!</v>
      </c>
      <c r="VQL114" s="632" t="e">
        <f>(IF(VQL47-#REF!&lt;0,0,VQL47-#REF!)+#REF!)*1.21+IF($D$5="Koncesija",-VQL63*0.21,0)</f>
        <v>#REF!</v>
      </c>
      <c r="VQM114" s="632" t="e">
        <f>(IF(VQM47-#REF!&lt;0,0,VQM47-#REF!)+#REF!)*1.21+IF($D$5="Koncesija",-VQM63*0.21,0)</f>
        <v>#REF!</v>
      </c>
      <c r="VQN114" s="632" t="e">
        <f>(IF(VQN47-#REF!&lt;0,0,VQN47-#REF!)+#REF!)*1.21+IF($D$5="Koncesija",-VQN63*0.21,0)</f>
        <v>#REF!</v>
      </c>
      <c r="VQO114" s="632" t="e">
        <f>(IF(VQO47-#REF!&lt;0,0,VQO47-#REF!)+#REF!)*1.21+IF($D$5="Koncesija",-VQO63*0.21,0)</f>
        <v>#REF!</v>
      </c>
      <c r="VQP114" s="632" t="e">
        <f>(IF(VQP47-#REF!&lt;0,0,VQP47-#REF!)+#REF!)*1.21+IF($D$5="Koncesija",-VQP63*0.21,0)</f>
        <v>#REF!</v>
      </c>
      <c r="VQQ114" s="632" t="e">
        <f>(IF(VQQ47-#REF!&lt;0,0,VQQ47-#REF!)+#REF!)*1.21+IF($D$5="Koncesija",-VQQ63*0.21,0)</f>
        <v>#REF!</v>
      </c>
      <c r="VQR114" s="632" t="e">
        <f>(IF(VQR47-#REF!&lt;0,0,VQR47-#REF!)+#REF!)*1.21+IF($D$5="Koncesija",-VQR63*0.21,0)</f>
        <v>#REF!</v>
      </c>
      <c r="VQS114" s="632" t="e">
        <f>(IF(VQS47-#REF!&lt;0,0,VQS47-#REF!)+#REF!)*1.21+IF($D$5="Koncesija",-VQS63*0.21,0)</f>
        <v>#REF!</v>
      </c>
      <c r="VQT114" s="632" t="e">
        <f>(IF(VQT47-#REF!&lt;0,0,VQT47-#REF!)+#REF!)*1.21+IF($D$5="Koncesija",-VQT63*0.21,0)</f>
        <v>#REF!</v>
      </c>
      <c r="VQU114" s="632" t="e">
        <f>(IF(VQU47-#REF!&lt;0,0,VQU47-#REF!)+#REF!)*1.21+IF($D$5="Koncesija",-VQU63*0.21,0)</f>
        <v>#REF!</v>
      </c>
      <c r="VQV114" s="632" t="e">
        <f>(IF(VQV47-#REF!&lt;0,0,VQV47-#REF!)+#REF!)*1.21+IF($D$5="Koncesija",-VQV63*0.21,0)</f>
        <v>#REF!</v>
      </c>
      <c r="VQW114" s="632" t="e">
        <f>(IF(VQW47-#REF!&lt;0,0,VQW47-#REF!)+#REF!)*1.21+IF($D$5="Koncesija",-VQW63*0.21,0)</f>
        <v>#REF!</v>
      </c>
      <c r="VQX114" s="632" t="e">
        <f>(IF(VQX47-#REF!&lt;0,0,VQX47-#REF!)+#REF!)*1.21+IF($D$5="Koncesija",-VQX63*0.21,0)</f>
        <v>#REF!</v>
      </c>
      <c r="VQY114" s="632" t="e">
        <f>(IF(VQY47-#REF!&lt;0,0,VQY47-#REF!)+#REF!)*1.21+IF($D$5="Koncesija",-VQY63*0.21,0)</f>
        <v>#REF!</v>
      </c>
      <c r="VQZ114" s="632" t="e">
        <f>(IF(VQZ47-#REF!&lt;0,0,VQZ47-#REF!)+#REF!)*1.21+IF($D$5="Koncesija",-VQZ63*0.21,0)</f>
        <v>#REF!</v>
      </c>
      <c r="VRA114" s="632" t="e">
        <f>(IF(VRA47-#REF!&lt;0,0,VRA47-#REF!)+#REF!)*1.21+IF($D$5="Koncesija",-VRA63*0.21,0)</f>
        <v>#REF!</v>
      </c>
      <c r="VRB114" s="632" t="e">
        <f>(IF(VRB47-#REF!&lt;0,0,VRB47-#REF!)+#REF!)*1.21+IF($D$5="Koncesija",-VRB63*0.21,0)</f>
        <v>#REF!</v>
      </c>
      <c r="VRC114" s="632" t="e">
        <f>(IF(VRC47-#REF!&lt;0,0,VRC47-#REF!)+#REF!)*1.21+IF($D$5="Koncesija",-VRC63*0.21,0)</f>
        <v>#REF!</v>
      </c>
      <c r="VRD114" s="632" t="e">
        <f>(IF(VRD47-#REF!&lt;0,0,VRD47-#REF!)+#REF!)*1.21+IF($D$5="Koncesija",-VRD63*0.21,0)</f>
        <v>#REF!</v>
      </c>
      <c r="VRE114" s="632" t="e">
        <f>(IF(VRE47-#REF!&lt;0,0,VRE47-#REF!)+#REF!)*1.21+IF($D$5="Koncesija",-VRE63*0.21,0)</f>
        <v>#REF!</v>
      </c>
      <c r="VRF114" s="632" t="e">
        <f>(IF(VRF47-#REF!&lt;0,0,VRF47-#REF!)+#REF!)*1.21+IF($D$5="Koncesija",-VRF63*0.21,0)</f>
        <v>#REF!</v>
      </c>
      <c r="VRG114" s="632" t="e">
        <f>(IF(VRG47-#REF!&lt;0,0,VRG47-#REF!)+#REF!)*1.21+IF($D$5="Koncesija",-VRG63*0.21,0)</f>
        <v>#REF!</v>
      </c>
      <c r="VRH114" s="632" t="e">
        <f>(IF(VRH47-#REF!&lt;0,0,VRH47-#REF!)+#REF!)*1.21+IF($D$5="Koncesija",-VRH63*0.21,0)</f>
        <v>#REF!</v>
      </c>
      <c r="VRI114" s="632" t="e">
        <f>(IF(VRI47-#REF!&lt;0,0,VRI47-#REF!)+#REF!)*1.21+IF($D$5="Koncesija",-VRI63*0.21,0)</f>
        <v>#REF!</v>
      </c>
      <c r="VRJ114" s="632" t="e">
        <f>(IF(VRJ47-#REF!&lt;0,0,VRJ47-#REF!)+#REF!)*1.21+IF($D$5="Koncesija",-VRJ63*0.21,0)</f>
        <v>#REF!</v>
      </c>
      <c r="VRK114" s="632" t="e">
        <f>(IF(VRK47-#REF!&lt;0,0,VRK47-#REF!)+#REF!)*1.21+IF($D$5="Koncesija",-VRK63*0.21,0)</f>
        <v>#REF!</v>
      </c>
      <c r="VRL114" s="632" t="e">
        <f>(IF(VRL47-#REF!&lt;0,0,VRL47-#REF!)+#REF!)*1.21+IF($D$5="Koncesija",-VRL63*0.21,0)</f>
        <v>#REF!</v>
      </c>
      <c r="VRM114" s="632" t="e">
        <f>(IF(VRM47-#REF!&lt;0,0,VRM47-#REF!)+#REF!)*1.21+IF($D$5="Koncesija",-VRM63*0.21,0)</f>
        <v>#REF!</v>
      </c>
      <c r="VRN114" s="632" t="e">
        <f>(IF(VRN47-#REF!&lt;0,0,VRN47-#REF!)+#REF!)*1.21+IF($D$5="Koncesija",-VRN63*0.21,0)</f>
        <v>#REF!</v>
      </c>
      <c r="VRO114" s="632" t="e">
        <f>(IF(VRO47-#REF!&lt;0,0,VRO47-#REF!)+#REF!)*1.21+IF($D$5="Koncesija",-VRO63*0.21,0)</f>
        <v>#REF!</v>
      </c>
      <c r="VRP114" s="632" t="e">
        <f>(IF(VRP47-#REF!&lt;0,0,VRP47-#REF!)+#REF!)*1.21+IF($D$5="Koncesija",-VRP63*0.21,0)</f>
        <v>#REF!</v>
      </c>
      <c r="VRQ114" s="632" t="e">
        <f>(IF(VRQ47-#REF!&lt;0,0,VRQ47-#REF!)+#REF!)*1.21+IF($D$5="Koncesija",-VRQ63*0.21,0)</f>
        <v>#REF!</v>
      </c>
      <c r="VRR114" s="632" t="e">
        <f>(IF(VRR47-#REF!&lt;0,0,VRR47-#REF!)+#REF!)*1.21+IF($D$5="Koncesija",-VRR63*0.21,0)</f>
        <v>#REF!</v>
      </c>
      <c r="VRS114" s="632" t="e">
        <f>(IF(VRS47-#REF!&lt;0,0,VRS47-#REF!)+#REF!)*1.21+IF($D$5="Koncesija",-VRS63*0.21,0)</f>
        <v>#REF!</v>
      </c>
      <c r="VRT114" s="632" t="e">
        <f>(IF(VRT47-#REF!&lt;0,0,VRT47-#REF!)+#REF!)*1.21+IF($D$5="Koncesija",-VRT63*0.21,0)</f>
        <v>#REF!</v>
      </c>
      <c r="VRU114" s="632" t="e">
        <f>(IF(VRU47-#REF!&lt;0,0,VRU47-#REF!)+#REF!)*1.21+IF($D$5="Koncesija",-VRU63*0.21,0)</f>
        <v>#REF!</v>
      </c>
      <c r="VRV114" s="632" t="e">
        <f>(IF(VRV47-#REF!&lt;0,0,VRV47-#REF!)+#REF!)*1.21+IF($D$5="Koncesija",-VRV63*0.21,0)</f>
        <v>#REF!</v>
      </c>
      <c r="VRW114" s="632" t="e">
        <f>(IF(VRW47-#REF!&lt;0,0,VRW47-#REF!)+#REF!)*1.21+IF($D$5="Koncesija",-VRW63*0.21,0)</f>
        <v>#REF!</v>
      </c>
      <c r="VRX114" s="632" t="e">
        <f>(IF(VRX47-#REF!&lt;0,0,VRX47-#REF!)+#REF!)*1.21+IF($D$5="Koncesija",-VRX63*0.21,0)</f>
        <v>#REF!</v>
      </c>
      <c r="VRY114" s="632" t="e">
        <f>(IF(VRY47-#REF!&lt;0,0,VRY47-#REF!)+#REF!)*1.21+IF($D$5="Koncesija",-VRY63*0.21,0)</f>
        <v>#REF!</v>
      </c>
      <c r="VRZ114" s="632" t="e">
        <f>(IF(VRZ47-#REF!&lt;0,0,VRZ47-#REF!)+#REF!)*1.21+IF($D$5="Koncesija",-VRZ63*0.21,0)</f>
        <v>#REF!</v>
      </c>
      <c r="VSA114" s="632" t="e">
        <f>(IF(VSA47-#REF!&lt;0,0,VSA47-#REF!)+#REF!)*1.21+IF($D$5="Koncesija",-VSA63*0.21,0)</f>
        <v>#REF!</v>
      </c>
      <c r="VSB114" s="632" t="e">
        <f>(IF(VSB47-#REF!&lt;0,0,VSB47-#REF!)+#REF!)*1.21+IF($D$5="Koncesija",-VSB63*0.21,0)</f>
        <v>#REF!</v>
      </c>
      <c r="VSC114" s="632" t="e">
        <f>(IF(VSC47-#REF!&lt;0,0,VSC47-#REF!)+#REF!)*1.21+IF($D$5="Koncesija",-VSC63*0.21,0)</f>
        <v>#REF!</v>
      </c>
      <c r="VSD114" s="632" t="e">
        <f>(IF(VSD47-#REF!&lt;0,0,VSD47-#REF!)+#REF!)*1.21+IF($D$5="Koncesija",-VSD63*0.21,0)</f>
        <v>#REF!</v>
      </c>
      <c r="VSE114" s="632" t="e">
        <f>(IF(VSE47-#REF!&lt;0,0,VSE47-#REF!)+#REF!)*1.21+IF($D$5="Koncesija",-VSE63*0.21,0)</f>
        <v>#REF!</v>
      </c>
      <c r="VSF114" s="632" t="e">
        <f>(IF(VSF47-#REF!&lt;0,0,VSF47-#REF!)+#REF!)*1.21+IF($D$5="Koncesija",-VSF63*0.21,0)</f>
        <v>#REF!</v>
      </c>
      <c r="VSG114" s="632" t="e">
        <f>(IF(VSG47-#REF!&lt;0,0,VSG47-#REF!)+#REF!)*1.21+IF($D$5="Koncesija",-VSG63*0.21,0)</f>
        <v>#REF!</v>
      </c>
      <c r="VSH114" s="632" t="e">
        <f>(IF(VSH47-#REF!&lt;0,0,VSH47-#REF!)+#REF!)*1.21+IF($D$5="Koncesija",-VSH63*0.21,0)</f>
        <v>#REF!</v>
      </c>
      <c r="VSI114" s="632" t="e">
        <f>(IF(VSI47-#REF!&lt;0,0,VSI47-#REF!)+#REF!)*1.21+IF($D$5="Koncesija",-VSI63*0.21,0)</f>
        <v>#REF!</v>
      </c>
      <c r="VSJ114" s="632" t="e">
        <f>(IF(VSJ47-#REF!&lt;0,0,VSJ47-#REF!)+#REF!)*1.21+IF($D$5="Koncesija",-VSJ63*0.21,0)</f>
        <v>#REF!</v>
      </c>
      <c r="VSK114" s="632" t="e">
        <f>(IF(VSK47-#REF!&lt;0,0,VSK47-#REF!)+#REF!)*1.21+IF($D$5="Koncesija",-VSK63*0.21,0)</f>
        <v>#REF!</v>
      </c>
      <c r="VSL114" s="632" t="e">
        <f>(IF(VSL47-#REF!&lt;0,0,VSL47-#REF!)+#REF!)*1.21+IF($D$5="Koncesija",-VSL63*0.21,0)</f>
        <v>#REF!</v>
      </c>
      <c r="VSM114" s="632" t="e">
        <f>(IF(VSM47-#REF!&lt;0,0,VSM47-#REF!)+#REF!)*1.21+IF($D$5="Koncesija",-VSM63*0.21,0)</f>
        <v>#REF!</v>
      </c>
      <c r="VSN114" s="632" t="e">
        <f>(IF(VSN47-#REF!&lt;0,0,VSN47-#REF!)+#REF!)*1.21+IF($D$5="Koncesija",-VSN63*0.21,0)</f>
        <v>#REF!</v>
      </c>
      <c r="VSO114" s="632" t="e">
        <f>(IF(VSO47-#REF!&lt;0,0,VSO47-#REF!)+#REF!)*1.21+IF($D$5="Koncesija",-VSO63*0.21,0)</f>
        <v>#REF!</v>
      </c>
      <c r="VSP114" s="632" t="e">
        <f>(IF(VSP47-#REF!&lt;0,0,VSP47-#REF!)+#REF!)*1.21+IF($D$5="Koncesija",-VSP63*0.21,0)</f>
        <v>#REF!</v>
      </c>
      <c r="VSQ114" s="632" t="e">
        <f>(IF(VSQ47-#REF!&lt;0,0,VSQ47-#REF!)+#REF!)*1.21+IF($D$5="Koncesija",-VSQ63*0.21,0)</f>
        <v>#REF!</v>
      </c>
      <c r="VSR114" s="632" t="e">
        <f>(IF(VSR47-#REF!&lt;0,0,VSR47-#REF!)+#REF!)*1.21+IF($D$5="Koncesija",-VSR63*0.21,0)</f>
        <v>#REF!</v>
      </c>
      <c r="VSS114" s="632" t="e">
        <f>(IF(VSS47-#REF!&lt;0,0,VSS47-#REF!)+#REF!)*1.21+IF($D$5="Koncesija",-VSS63*0.21,0)</f>
        <v>#REF!</v>
      </c>
      <c r="VST114" s="632" t="e">
        <f>(IF(VST47-#REF!&lt;0,0,VST47-#REF!)+#REF!)*1.21+IF($D$5="Koncesija",-VST63*0.21,0)</f>
        <v>#REF!</v>
      </c>
      <c r="VSU114" s="632" t="e">
        <f>(IF(VSU47-#REF!&lt;0,0,VSU47-#REF!)+#REF!)*1.21+IF($D$5="Koncesija",-VSU63*0.21,0)</f>
        <v>#REF!</v>
      </c>
      <c r="VSV114" s="632" t="e">
        <f>(IF(VSV47-#REF!&lt;0,0,VSV47-#REF!)+#REF!)*1.21+IF($D$5="Koncesija",-VSV63*0.21,0)</f>
        <v>#REF!</v>
      </c>
      <c r="VSW114" s="632" t="e">
        <f>(IF(VSW47-#REF!&lt;0,0,VSW47-#REF!)+#REF!)*1.21+IF($D$5="Koncesija",-VSW63*0.21,0)</f>
        <v>#REF!</v>
      </c>
      <c r="VSX114" s="632" t="e">
        <f>(IF(VSX47-#REF!&lt;0,0,VSX47-#REF!)+#REF!)*1.21+IF($D$5="Koncesija",-VSX63*0.21,0)</f>
        <v>#REF!</v>
      </c>
      <c r="VSY114" s="632" t="e">
        <f>(IF(VSY47-#REF!&lt;0,0,VSY47-#REF!)+#REF!)*1.21+IF($D$5="Koncesija",-VSY63*0.21,0)</f>
        <v>#REF!</v>
      </c>
      <c r="VSZ114" s="632" t="e">
        <f>(IF(VSZ47-#REF!&lt;0,0,VSZ47-#REF!)+#REF!)*1.21+IF($D$5="Koncesija",-VSZ63*0.21,0)</f>
        <v>#REF!</v>
      </c>
      <c r="VTA114" s="632" t="e">
        <f>(IF(VTA47-#REF!&lt;0,0,VTA47-#REF!)+#REF!)*1.21+IF($D$5="Koncesija",-VTA63*0.21,0)</f>
        <v>#REF!</v>
      </c>
      <c r="VTB114" s="632" t="e">
        <f>(IF(VTB47-#REF!&lt;0,0,VTB47-#REF!)+#REF!)*1.21+IF($D$5="Koncesija",-VTB63*0.21,0)</f>
        <v>#REF!</v>
      </c>
      <c r="VTC114" s="632" t="e">
        <f>(IF(VTC47-#REF!&lt;0,0,VTC47-#REF!)+#REF!)*1.21+IF($D$5="Koncesija",-VTC63*0.21,0)</f>
        <v>#REF!</v>
      </c>
      <c r="VTD114" s="632" t="e">
        <f>(IF(VTD47-#REF!&lt;0,0,VTD47-#REF!)+#REF!)*1.21+IF($D$5="Koncesija",-VTD63*0.21,0)</f>
        <v>#REF!</v>
      </c>
      <c r="VTE114" s="632" t="e">
        <f>(IF(VTE47-#REF!&lt;0,0,VTE47-#REF!)+#REF!)*1.21+IF($D$5="Koncesija",-VTE63*0.21,0)</f>
        <v>#REF!</v>
      </c>
      <c r="VTF114" s="632" t="e">
        <f>(IF(VTF47-#REF!&lt;0,0,VTF47-#REF!)+#REF!)*1.21+IF($D$5="Koncesija",-VTF63*0.21,0)</f>
        <v>#REF!</v>
      </c>
      <c r="VTG114" s="632" t="e">
        <f>(IF(VTG47-#REF!&lt;0,0,VTG47-#REF!)+#REF!)*1.21+IF($D$5="Koncesija",-VTG63*0.21,0)</f>
        <v>#REF!</v>
      </c>
      <c r="VTH114" s="632" t="e">
        <f>(IF(VTH47-#REF!&lt;0,0,VTH47-#REF!)+#REF!)*1.21+IF($D$5="Koncesija",-VTH63*0.21,0)</f>
        <v>#REF!</v>
      </c>
      <c r="VTI114" s="632" t="e">
        <f>(IF(VTI47-#REF!&lt;0,0,VTI47-#REF!)+#REF!)*1.21+IF($D$5="Koncesija",-VTI63*0.21,0)</f>
        <v>#REF!</v>
      </c>
      <c r="VTJ114" s="632" t="e">
        <f>(IF(VTJ47-#REF!&lt;0,0,VTJ47-#REF!)+#REF!)*1.21+IF($D$5="Koncesija",-VTJ63*0.21,0)</f>
        <v>#REF!</v>
      </c>
      <c r="VTK114" s="632" t="e">
        <f>(IF(VTK47-#REF!&lt;0,0,VTK47-#REF!)+#REF!)*1.21+IF($D$5="Koncesija",-VTK63*0.21,0)</f>
        <v>#REF!</v>
      </c>
      <c r="VTL114" s="632" t="e">
        <f>(IF(VTL47-#REF!&lt;0,0,VTL47-#REF!)+#REF!)*1.21+IF($D$5="Koncesija",-VTL63*0.21,0)</f>
        <v>#REF!</v>
      </c>
      <c r="VTM114" s="632" t="e">
        <f>(IF(VTM47-#REF!&lt;0,0,VTM47-#REF!)+#REF!)*1.21+IF($D$5="Koncesija",-VTM63*0.21,0)</f>
        <v>#REF!</v>
      </c>
      <c r="VTN114" s="632" t="e">
        <f>(IF(VTN47-#REF!&lt;0,0,VTN47-#REF!)+#REF!)*1.21+IF($D$5="Koncesija",-VTN63*0.21,0)</f>
        <v>#REF!</v>
      </c>
      <c r="VTO114" s="632" t="e">
        <f>(IF(VTO47-#REF!&lt;0,0,VTO47-#REF!)+#REF!)*1.21+IF($D$5="Koncesija",-VTO63*0.21,0)</f>
        <v>#REF!</v>
      </c>
      <c r="VTP114" s="632" t="e">
        <f>(IF(VTP47-#REF!&lt;0,0,VTP47-#REF!)+#REF!)*1.21+IF($D$5="Koncesija",-VTP63*0.21,0)</f>
        <v>#REF!</v>
      </c>
      <c r="VTQ114" s="632" t="e">
        <f>(IF(VTQ47-#REF!&lt;0,0,VTQ47-#REF!)+#REF!)*1.21+IF($D$5="Koncesija",-VTQ63*0.21,0)</f>
        <v>#REF!</v>
      </c>
      <c r="VTR114" s="632" t="e">
        <f>(IF(VTR47-#REF!&lt;0,0,VTR47-#REF!)+#REF!)*1.21+IF($D$5="Koncesija",-VTR63*0.21,0)</f>
        <v>#REF!</v>
      </c>
      <c r="VTS114" s="632" t="e">
        <f>(IF(VTS47-#REF!&lt;0,0,VTS47-#REF!)+#REF!)*1.21+IF($D$5="Koncesija",-VTS63*0.21,0)</f>
        <v>#REF!</v>
      </c>
      <c r="VTT114" s="632" t="e">
        <f>(IF(VTT47-#REF!&lt;0,0,VTT47-#REF!)+#REF!)*1.21+IF($D$5="Koncesija",-VTT63*0.21,0)</f>
        <v>#REF!</v>
      </c>
      <c r="VTU114" s="632" t="e">
        <f>(IF(VTU47-#REF!&lt;0,0,VTU47-#REF!)+#REF!)*1.21+IF($D$5="Koncesija",-VTU63*0.21,0)</f>
        <v>#REF!</v>
      </c>
      <c r="VTV114" s="632" t="e">
        <f>(IF(VTV47-#REF!&lt;0,0,VTV47-#REF!)+#REF!)*1.21+IF($D$5="Koncesija",-VTV63*0.21,0)</f>
        <v>#REF!</v>
      </c>
      <c r="VTW114" s="632" t="e">
        <f>(IF(VTW47-#REF!&lt;0,0,VTW47-#REF!)+#REF!)*1.21+IF($D$5="Koncesija",-VTW63*0.21,0)</f>
        <v>#REF!</v>
      </c>
      <c r="VTX114" s="632" t="e">
        <f>(IF(VTX47-#REF!&lt;0,0,VTX47-#REF!)+#REF!)*1.21+IF($D$5="Koncesija",-VTX63*0.21,0)</f>
        <v>#REF!</v>
      </c>
      <c r="VTY114" s="632" t="e">
        <f>(IF(VTY47-#REF!&lt;0,0,VTY47-#REF!)+#REF!)*1.21+IF($D$5="Koncesija",-VTY63*0.21,0)</f>
        <v>#REF!</v>
      </c>
      <c r="VTZ114" s="632" t="e">
        <f>(IF(VTZ47-#REF!&lt;0,0,VTZ47-#REF!)+#REF!)*1.21+IF($D$5="Koncesija",-VTZ63*0.21,0)</f>
        <v>#REF!</v>
      </c>
      <c r="VUA114" s="632" t="e">
        <f>(IF(VUA47-#REF!&lt;0,0,VUA47-#REF!)+#REF!)*1.21+IF($D$5="Koncesija",-VUA63*0.21,0)</f>
        <v>#REF!</v>
      </c>
      <c r="VUB114" s="632" t="e">
        <f>(IF(VUB47-#REF!&lt;0,0,VUB47-#REF!)+#REF!)*1.21+IF($D$5="Koncesija",-VUB63*0.21,0)</f>
        <v>#REF!</v>
      </c>
      <c r="VUC114" s="632" t="e">
        <f>(IF(VUC47-#REF!&lt;0,0,VUC47-#REF!)+#REF!)*1.21+IF($D$5="Koncesija",-VUC63*0.21,0)</f>
        <v>#REF!</v>
      </c>
      <c r="VUD114" s="632" t="e">
        <f>(IF(VUD47-#REF!&lt;0,0,VUD47-#REF!)+#REF!)*1.21+IF($D$5="Koncesija",-VUD63*0.21,0)</f>
        <v>#REF!</v>
      </c>
      <c r="VUE114" s="632" t="e">
        <f>(IF(VUE47-#REF!&lt;0,0,VUE47-#REF!)+#REF!)*1.21+IF($D$5="Koncesija",-VUE63*0.21,0)</f>
        <v>#REF!</v>
      </c>
      <c r="VUF114" s="632" t="e">
        <f>(IF(VUF47-#REF!&lt;0,0,VUF47-#REF!)+#REF!)*1.21+IF($D$5="Koncesija",-VUF63*0.21,0)</f>
        <v>#REF!</v>
      </c>
      <c r="VUG114" s="632" t="e">
        <f>(IF(VUG47-#REF!&lt;0,0,VUG47-#REF!)+#REF!)*1.21+IF($D$5="Koncesija",-VUG63*0.21,0)</f>
        <v>#REF!</v>
      </c>
      <c r="VUH114" s="632" t="e">
        <f>(IF(VUH47-#REF!&lt;0,0,VUH47-#REF!)+#REF!)*1.21+IF($D$5="Koncesija",-VUH63*0.21,0)</f>
        <v>#REF!</v>
      </c>
      <c r="VUI114" s="632" t="e">
        <f>(IF(VUI47-#REF!&lt;0,0,VUI47-#REF!)+#REF!)*1.21+IF($D$5="Koncesija",-VUI63*0.21,0)</f>
        <v>#REF!</v>
      </c>
      <c r="VUJ114" s="632" t="e">
        <f>(IF(VUJ47-#REF!&lt;0,0,VUJ47-#REF!)+#REF!)*1.21+IF($D$5="Koncesija",-VUJ63*0.21,0)</f>
        <v>#REF!</v>
      </c>
      <c r="VUK114" s="632" t="e">
        <f>(IF(VUK47-#REF!&lt;0,0,VUK47-#REF!)+#REF!)*1.21+IF($D$5="Koncesija",-VUK63*0.21,0)</f>
        <v>#REF!</v>
      </c>
      <c r="VUL114" s="632" t="e">
        <f>(IF(VUL47-#REF!&lt;0,0,VUL47-#REF!)+#REF!)*1.21+IF($D$5="Koncesija",-VUL63*0.21,0)</f>
        <v>#REF!</v>
      </c>
      <c r="VUM114" s="632" t="e">
        <f>(IF(VUM47-#REF!&lt;0,0,VUM47-#REF!)+#REF!)*1.21+IF($D$5="Koncesija",-VUM63*0.21,0)</f>
        <v>#REF!</v>
      </c>
      <c r="VUN114" s="632" t="e">
        <f>(IF(VUN47-#REF!&lt;0,0,VUN47-#REF!)+#REF!)*1.21+IF($D$5="Koncesija",-VUN63*0.21,0)</f>
        <v>#REF!</v>
      </c>
      <c r="VUO114" s="632" t="e">
        <f>(IF(VUO47-#REF!&lt;0,0,VUO47-#REF!)+#REF!)*1.21+IF($D$5="Koncesija",-VUO63*0.21,0)</f>
        <v>#REF!</v>
      </c>
      <c r="VUP114" s="632" t="e">
        <f>(IF(VUP47-#REF!&lt;0,0,VUP47-#REF!)+#REF!)*1.21+IF($D$5="Koncesija",-VUP63*0.21,0)</f>
        <v>#REF!</v>
      </c>
      <c r="VUQ114" s="632" t="e">
        <f>(IF(VUQ47-#REF!&lt;0,0,VUQ47-#REF!)+#REF!)*1.21+IF($D$5="Koncesija",-VUQ63*0.21,0)</f>
        <v>#REF!</v>
      </c>
      <c r="VUR114" s="632" t="e">
        <f>(IF(VUR47-#REF!&lt;0,0,VUR47-#REF!)+#REF!)*1.21+IF($D$5="Koncesija",-VUR63*0.21,0)</f>
        <v>#REF!</v>
      </c>
      <c r="VUS114" s="632" t="e">
        <f>(IF(VUS47-#REF!&lt;0,0,VUS47-#REF!)+#REF!)*1.21+IF($D$5="Koncesija",-VUS63*0.21,0)</f>
        <v>#REF!</v>
      </c>
      <c r="VUT114" s="632" t="e">
        <f>(IF(VUT47-#REF!&lt;0,0,VUT47-#REF!)+#REF!)*1.21+IF($D$5="Koncesija",-VUT63*0.21,0)</f>
        <v>#REF!</v>
      </c>
      <c r="VUU114" s="632" t="e">
        <f>(IF(VUU47-#REF!&lt;0,0,VUU47-#REF!)+#REF!)*1.21+IF($D$5="Koncesija",-VUU63*0.21,0)</f>
        <v>#REF!</v>
      </c>
      <c r="VUV114" s="632" t="e">
        <f>(IF(VUV47-#REF!&lt;0,0,VUV47-#REF!)+#REF!)*1.21+IF($D$5="Koncesija",-VUV63*0.21,0)</f>
        <v>#REF!</v>
      </c>
      <c r="VUW114" s="632" t="e">
        <f>(IF(VUW47-#REF!&lt;0,0,VUW47-#REF!)+#REF!)*1.21+IF($D$5="Koncesija",-VUW63*0.21,0)</f>
        <v>#REF!</v>
      </c>
      <c r="VUX114" s="632" t="e">
        <f>(IF(VUX47-#REF!&lt;0,0,VUX47-#REF!)+#REF!)*1.21+IF($D$5="Koncesija",-VUX63*0.21,0)</f>
        <v>#REF!</v>
      </c>
      <c r="VUY114" s="632" t="e">
        <f>(IF(VUY47-#REF!&lt;0,0,VUY47-#REF!)+#REF!)*1.21+IF($D$5="Koncesija",-VUY63*0.21,0)</f>
        <v>#REF!</v>
      </c>
      <c r="VUZ114" s="632" t="e">
        <f>(IF(VUZ47-#REF!&lt;0,0,VUZ47-#REF!)+#REF!)*1.21+IF($D$5="Koncesija",-VUZ63*0.21,0)</f>
        <v>#REF!</v>
      </c>
      <c r="VVA114" s="632" t="e">
        <f>(IF(VVA47-#REF!&lt;0,0,VVA47-#REF!)+#REF!)*1.21+IF($D$5="Koncesija",-VVA63*0.21,0)</f>
        <v>#REF!</v>
      </c>
      <c r="VVB114" s="632" t="e">
        <f>(IF(VVB47-#REF!&lt;0,0,VVB47-#REF!)+#REF!)*1.21+IF($D$5="Koncesija",-VVB63*0.21,0)</f>
        <v>#REF!</v>
      </c>
      <c r="VVC114" s="632" t="e">
        <f>(IF(VVC47-#REF!&lt;0,0,VVC47-#REF!)+#REF!)*1.21+IF($D$5="Koncesija",-VVC63*0.21,0)</f>
        <v>#REF!</v>
      </c>
      <c r="VVD114" s="632" t="e">
        <f>(IF(VVD47-#REF!&lt;0,0,VVD47-#REF!)+#REF!)*1.21+IF($D$5="Koncesija",-VVD63*0.21,0)</f>
        <v>#REF!</v>
      </c>
      <c r="VVE114" s="632" t="e">
        <f>(IF(VVE47-#REF!&lt;0,0,VVE47-#REF!)+#REF!)*1.21+IF($D$5="Koncesija",-VVE63*0.21,0)</f>
        <v>#REF!</v>
      </c>
      <c r="VVF114" s="632" t="e">
        <f>(IF(VVF47-#REF!&lt;0,0,VVF47-#REF!)+#REF!)*1.21+IF($D$5="Koncesija",-VVF63*0.21,0)</f>
        <v>#REF!</v>
      </c>
      <c r="VVG114" s="632" t="e">
        <f>(IF(VVG47-#REF!&lt;0,0,VVG47-#REF!)+#REF!)*1.21+IF($D$5="Koncesija",-VVG63*0.21,0)</f>
        <v>#REF!</v>
      </c>
      <c r="VVH114" s="632" t="e">
        <f>(IF(VVH47-#REF!&lt;0,0,VVH47-#REF!)+#REF!)*1.21+IF($D$5="Koncesija",-VVH63*0.21,0)</f>
        <v>#REF!</v>
      </c>
      <c r="VVI114" s="632" t="e">
        <f>(IF(VVI47-#REF!&lt;0,0,VVI47-#REF!)+#REF!)*1.21+IF($D$5="Koncesija",-VVI63*0.21,0)</f>
        <v>#REF!</v>
      </c>
      <c r="VVJ114" s="632" t="e">
        <f>(IF(VVJ47-#REF!&lt;0,0,VVJ47-#REF!)+#REF!)*1.21+IF($D$5="Koncesija",-VVJ63*0.21,0)</f>
        <v>#REF!</v>
      </c>
      <c r="VVK114" s="632" t="e">
        <f>(IF(VVK47-#REF!&lt;0,0,VVK47-#REF!)+#REF!)*1.21+IF($D$5="Koncesija",-VVK63*0.21,0)</f>
        <v>#REF!</v>
      </c>
      <c r="VVL114" s="632" t="e">
        <f>(IF(VVL47-#REF!&lt;0,0,VVL47-#REF!)+#REF!)*1.21+IF($D$5="Koncesija",-VVL63*0.21,0)</f>
        <v>#REF!</v>
      </c>
      <c r="VVM114" s="632" t="e">
        <f>(IF(VVM47-#REF!&lt;0,0,VVM47-#REF!)+#REF!)*1.21+IF($D$5="Koncesija",-VVM63*0.21,0)</f>
        <v>#REF!</v>
      </c>
      <c r="VVN114" s="632" t="e">
        <f>(IF(VVN47-#REF!&lt;0,0,VVN47-#REF!)+#REF!)*1.21+IF($D$5="Koncesija",-VVN63*0.21,0)</f>
        <v>#REF!</v>
      </c>
      <c r="VVO114" s="632" t="e">
        <f>(IF(VVO47-#REF!&lt;0,0,VVO47-#REF!)+#REF!)*1.21+IF($D$5="Koncesija",-VVO63*0.21,0)</f>
        <v>#REF!</v>
      </c>
      <c r="VVP114" s="632" t="e">
        <f>(IF(VVP47-#REF!&lt;0,0,VVP47-#REF!)+#REF!)*1.21+IF($D$5="Koncesija",-VVP63*0.21,0)</f>
        <v>#REF!</v>
      </c>
      <c r="VVQ114" s="632" t="e">
        <f>(IF(VVQ47-#REF!&lt;0,0,VVQ47-#REF!)+#REF!)*1.21+IF($D$5="Koncesija",-VVQ63*0.21,0)</f>
        <v>#REF!</v>
      </c>
      <c r="VVR114" s="632" t="e">
        <f>(IF(VVR47-#REF!&lt;0,0,VVR47-#REF!)+#REF!)*1.21+IF($D$5="Koncesija",-VVR63*0.21,0)</f>
        <v>#REF!</v>
      </c>
      <c r="VVS114" s="632" t="e">
        <f>(IF(VVS47-#REF!&lt;0,0,VVS47-#REF!)+#REF!)*1.21+IF($D$5="Koncesija",-VVS63*0.21,0)</f>
        <v>#REF!</v>
      </c>
      <c r="VVT114" s="632" t="e">
        <f>(IF(VVT47-#REF!&lt;0,0,VVT47-#REF!)+#REF!)*1.21+IF($D$5="Koncesija",-VVT63*0.21,0)</f>
        <v>#REF!</v>
      </c>
      <c r="VVU114" s="632" t="e">
        <f>(IF(VVU47-#REF!&lt;0,0,VVU47-#REF!)+#REF!)*1.21+IF($D$5="Koncesija",-VVU63*0.21,0)</f>
        <v>#REF!</v>
      </c>
      <c r="VVV114" s="632" t="e">
        <f>(IF(VVV47-#REF!&lt;0,0,VVV47-#REF!)+#REF!)*1.21+IF($D$5="Koncesija",-VVV63*0.21,0)</f>
        <v>#REF!</v>
      </c>
      <c r="VVW114" s="632" t="e">
        <f>(IF(VVW47-#REF!&lt;0,0,VVW47-#REF!)+#REF!)*1.21+IF($D$5="Koncesija",-VVW63*0.21,0)</f>
        <v>#REF!</v>
      </c>
      <c r="VVX114" s="632" t="e">
        <f>(IF(VVX47-#REF!&lt;0,0,VVX47-#REF!)+#REF!)*1.21+IF($D$5="Koncesija",-VVX63*0.21,0)</f>
        <v>#REF!</v>
      </c>
      <c r="VVY114" s="632" t="e">
        <f>(IF(VVY47-#REF!&lt;0,0,VVY47-#REF!)+#REF!)*1.21+IF($D$5="Koncesija",-VVY63*0.21,0)</f>
        <v>#REF!</v>
      </c>
      <c r="VVZ114" s="632" t="e">
        <f>(IF(VVZ47-#REF!&lt;0,0,VVZ47-#REF!)+#REF!)*1.21+IF($D$5="Koncesija",-VVZ63*0.21,0)</f>
        <v>#REF!</v>
      </c>
      <c r="VWA114" s="632" t="e">
        <f>(IF(VWA47-#REF!&lt;0,0,VWA47-#REF!)+#REF!)*1.21+IF($D$5="Koncesija",-VWA63*0.21,0)</f>
        <v>#REF!</v>
      </c>
      <c r="VWB114" s="632" t="e">
        <f>(IF(VWB47-#REF!&lt;0,0,VWB47-#REF!)+#REF!)*1.21+IF($D$5="Koncesija",-VWB63*0.21,0)</f>
        <v>#REF!</v>
      </c>
      <c r="VWC114" s="632" t="e">
        <f>(IF(VWC47-#REF!&lt;0,0,VWC47-#REF!)+#REF!)*1.21+IF($D$5="Koncesija",-VWC63*0.21,0)</f>
        <v>#REF!</v>
      </c>
      <c r="VWD114" s="632" t="e">
        <f>(IF(VWD47-#REF!&lt;0,0,VWD47-#REF!)+#REF!)*1.21+IF($D$5="Koncesija",-VWD63*0.21,0)</f>
        <v>#REF!</v>
      </c>
      <c r="VWE114" s="632" t="e">
        <f>(IF(VWE47-#REF!&lt;0,0,VWE47-#REF!)+#REF!)*1.21+IF($D$5="Koncesija",-VWE63*0.21,0)</f>
        <v>#REF!</v>
      </c>
      <c r="VWF114" s="632" t="e">
        <f>(IF(VWF47-#REF!&lt;0,0,VWF47-#REF!)+#REF!)*1.21+IF($D$5="Koncesija",-VWF63*0.21,0)</f>
        <v>#REF!</v>
      </c>
      <c r="VWG114" s="632" t="e">
        <f>(IF(VWG47-#REF!&lt;0,0,VWG47-#REF!)+#REF!)*1.21+IF($D$5="Koncesija",-VWG63*0.21,0)</f>
        <v>#REF!</v>
      </c>
      <c r="VWH114" s="632" t="e">
        <f>(IF(VWH47-#REF!&lt;0,0,VWH47-#REF!)+#REF!)*1.21+IF($D$5="Koncesija",-VWH63*0.21,0)</f>
        <v>#REF!</v>
      </c>
      <c r="VWI114" s="632" t="e">
        <f>(IF(VWI47-#REF!&lt;0,0,VWI47-#REF!)+#REF!)*1.21+IF($D$5="Koncesija",-VWI63*0.21,0)</f>
        <v>#REF!</v>
      </c>
      <c r="VWJ114" s="632" t="e">
        <f>(IF(VWJ47-#REF!&lt;0,0,VWJ47-#REF!)+#REF!)*1.21+IF($D$5="Koncesija",-VWJ63*0.21,0)</f>
        <v>#REF!</v>
      </c>
      <c r="VWK114" s="632" t="e">
        <f>(IF(VWK47-#REF!&lt;0,0,VWK47-#REF!)+#REF!)*1.21+IF($D$5="Koncesija",-VWK63*0.21,0)</f>
        <v>#REF!</v>
      </c>
      <c r="VWL114" s="632" t="e">
        <f>(IF(VWL47-#REF!&lt;0,0,VWL47-#REF!)+#REF!)*1.21+IF($D$5="Koncesija",-VWL63*0.21,0)</f>
        <v>#REF!</v>
      </c>
      <c r="VWM114" s="632" t="e">
        <f>(IF(VWM47-#REF!&lt;0,0,VWM47-#REF!)+#REF!)*1.21+IF($D$5="Koncesija",-VWM63*0.21,0)</f>
        <v>#REF!</v>
      </c>
      <c r="VWN114" s="632" t="e">
        <f>(IF(VWN47-#REF!&lt;0,0,VWN47-#REF!)+#REF!)*1.21+IF($D$5="Koncesija",-VWN63*0.21,0)</f>
        <v>#REF!</v>
      </c>
      <c r="VWO114" s="632" t="e">
        <f>(IF(VWO47-#REF!&lt;0,0,VWO47-#REF!)+#REF!)*1.21+IF($D$5="Koncesija",-VWO63*0.21,0)</f>
        <v>#REF!</v>
      </c>
      <c r="VWP114" s="632" t="e">
        <f>(IF(VWP47-#REF!&lt;0,0,VWP47-#REF!)+#REF!)*1.21+IF($D$5="Koncesija",-VWP63*0.21,0)</f>
        <v>#REF!</v>
      </c>
      <c r="VWQ114" s="632" t="e">
        <f>(IF(VWQ47-#REF!&lt;0,0,VWQ47-#REF!)+#REF!)*1.21+IF($D$5="Koncesija",-VWQ63*0.21,0)</f>
        <v>#REF!</v>
      </c>
      <c r="VWR114" s="632" t="e">
        <f>(IF(VWR47-#REF!&lt;0,0,VWR47-#REF!)+#REF!)*1.21+IF($D$5="Koncesija",-VWR63*0.21,0)</f>
        <v>#REF!</v>
      </c>
      <c r="VWS114" s="632" t="e">
        <f>(IF(VWS47-#REF!&lt;0,0,VWS47-#REF!)+#REF!)*1.21+IF($D$5="Koncesija",-VWS63*0.21,0)</f>
        <v>#REF!</v>
      </c>
      <c r="VWT114" s="632" t="e">
        <f>(IF(VWT47-#REF!&lt;0,0,VWT47-#REF!)+#REF!)*1.21+IF($D$5="Koncesija",-VWT63*0.21,0)</f>
        <v>#REF!</v>
      </c>
      <c r="VWU114" s="632" t="e">
        <f>(IF(VWU47-#REF!&lt;0,0,VWU47-#REF!)+#REF!)*1.21+IF($D$5="Koncesija",-VWU63*0.21,0)</f>
        <v>#REF!</v>
      </c>
      <c r="VWV114" s="632" t="e">
        <f>(IF(VWV47-#REF!&lt;0,0,VWV47-#REF!)+#REF!)*1.21+IF($D$5="Koncesija",-VWV63*0.21,0)</f>
        <v>#REF!</v>
      </c>
      <c r="VWW114" s="632" t="e">
        <f>(IF(VWW47-#REF!&lt;0,0,VWW47-#REF!)+#REF!)*1.21+IF($D$5="Koncesija",-VWW63*0.21,0)</f>
        <v>#REF!</v>
      </c>
      <c r="VWX114" s="632" t="e">
        <f>(IF(VWX47-#REF!&lt;0,0,VWX47-#REF!)+#REF!)*1.21+IF($D$5="Koncesija",-VWX63*0.21,0)</f>
        <v>#REF!</v>
      </c>
      <c r="VWY114" s="632" t="e">
        <f>(IF(VWY47-#REF!&lt;0,0,VWY47-#REF!)+#REF!)*1.21+IF($D$5="Koncesija",-VWY63*0.21,0)</f>
        <v>#REF!</v>
      </c>
      <c r="VWZ114" s="632" t="e">
        <f>(IF(VWZ47-#REF!&lt;0,0,VWZ47-#REF!)+#REF!)*1.21+IF($D$5="Koncesija",-VWZ63*0.21,0)</f>
        <v>#REF!</v>
      </c>
      <c r="VXA114" s="632" t="e">
        <f>(IF(VXA47-#REF!&lt;0,0,VXA47-#REF!)+#REF!)*1.21+IF($D$5="Koncesija",-VXA63*0.21,0)</f>
        <v>#REF!</v>
      </c>
      <c r="VXB114" s="632" t="e">
        <f>(IF(VXB47-#REF!&lt;0,0,VXB47-#REF!)+#REF!)*1.21+IF($D$5="Koncesija",-VXB63*0.21,0)</f>
        <v>#REF!</v>
      </c>
      <c r="VXC114" s="632" t="e">
        <f>(IF(VXC47-#REF!&lt;0,0,VXC47-#REF!)+#REF!)*1.21+IF($D$5="Koncesija",-VXC63*0.21,0)</f>
        <v>#REF!</v>
      </c>
      <c r="VXD114" s="632" t="e">
        <f>(IF(VXD47-#REF!&lt;0,0,VXD47-#REF!)+#REF!)*1.21+IF($D$5="Koncesija",-VXD63*0.21,0)</f>
        <v>#REF!</v>
      </c>
      <c r="VXE114" s="632" t="e">
        <f>(IF(VXE47-#REF!&lt;0,0,VXE47-#REF!)+#REF!)*1.21+IF($D$5="Koncesija",-VXE63*0.21,0)</f>
        <v>#REF!</v>
      </c>
      <c r="VXF114" s="632" t="e">
        <f>(IF(VXF47-#REF!&lt;0,0,VXF47-#REF!)+#REF!)*1.21+IF($D$5="Koncesija",-VXF63*0.21,0)</f>
        <v>#REF!</v>
      </c>
      <c r="VXG114" s="632" t="e">
        <f>(IF(VXG47-#REF!&lt;0,0,VXG47-#REF!)+#REF!)*1.21+IF($D$5="Koncesija",-VXG63*0.21,0)</f>
        <v>#REF!</v>
      </c>
      <c r="VXH114" s="632" t="e">
        <f>(IF(VXH47-#REF!&lt;0,0,VXH47-#REF!)+#REF!)*1.21+IF($D$5="Koncesija",-VXH63*0.21,0)</f>
        <v>#REF!</v>
      </c>
      <c r="VXI114" s="632" t="e">
        <f>(IF(VXI47-#REF!&lt;0,0,VXI47-#REF!)+#REF!)*1.21+IF($D$5="Koncesija",-VXI63*0.21,0)</f>
        <v>#REF!</v>
      </c>
      <c r="VXJ114" s="632" t="e">
        <f>(IF(VXJ47-#REF!&lt;0,0,VXJ47-#REF!)+#REF!)*1.21+IF($D$5="Koncesija",-VXJ63*0.21,0)</f>
        <v>#REF!</v>
      </c>
      <c r="VXK114" s="632" t="e">
        <f>(IF(VXK47-#REF!&lt;0,0,VXK47-#REF!)+#REF!)*1.21+IF($D$5="Koncesija",-VXK63*0.21,0)</f>
        <v>#REF!</v>
      </c>
      <c r="VXL114" s="632" t="e">
        <f>(IF(VXL47-#REF!&lt;0,0,VXL47-#REF!)+#REF!)*1.21+IF($D$5="Koncesija",-VXL63*0.21,0)</f>
        <v>#REF!</v>
      </c>
      <c r="VXM114" s="632" t="e">
        <f>(IF(VXM47-#REF!&lt;0,0,VXM47-#REF!)+#REF!)*1.21+IF($D$5="Koncesija",-VXM63*0.21,0)</f>
        <v>#REF!</v>
      </c>
      <c r="VXN114" s="632" t="e">
        <f>(IF(VXN47-#REF!&lt;0,0,VXN47-#REF!)+#REF!)*1.21+IF($D$5="Koncesija",-VXN63*0.21,0)</f>
        <v>#REF!</v>
      </c>
      <c r="VXO114" s="632" t="e">
        <f>(IF(VXO47-#REF!&lt;0,0,VXO47-#REF!)+#REF!)*1.21+IF($D$5="Koncesija",-VXO63*0.21,0)</f>
        <v>#REF!</v>
      </c>
      <c r="VXP114" s="632" t="e">
        <f>(IF(VXP47-#REF!&lt;0,0,VXP47-#REF!)+#REF!)*1.21+IF($D$5="Koncesija",-VXP63*0.21,0)</f>
        <v>#REF!</v>
      </c>
      <c r="VXQ114" s="632" t="e">
        <f>(IF(VXQ47-#REF!&lt;0,0,VXQ47-#REF!)+#REF!)*1.21+IF($D$5="Koncesija",-VXQ63*0.21,0)</f>
        <v>#REF!</v>
      </c>
      <c r="VXR114" s="632" t="e">
        <f>(IF(VXR47-#REF!&lt;0,0,VXR47-#REF!)+#REF!)*1.21+IF($D$5="Koncesija",-VXR63*0.21,0)</f>
        <v>#REF!</v>
      </c>
      <c r="VXS114" s="632" t="e">
        <f>(IF(VXS47-#REF!&lt;0,0,VXS47-#REF!)+#REF!)*1.21+IF($D$5="Koncesija",-VXS63*0.21,0)</f>
        <v>#REF!</v>
      </c>
      <c r="VXT114" s="632" t="e">
        <f>(IF(VXT47-#REF!&lt;0,0,VXT47-#REF!)+#REF!)*1.21+IF($D$5="Koncesija",-VXT63*0.21,0)</f>
        <v>#REF!</v>
      </c>
      <c r="VXU114" s="632" t="e">
        <f>(IF(VXU47-#REF!&lt;0,0,VXU47-#REF!)+#REF!)*1.21+IF($D$5="Koncesija",-VXU63*0.21,0)</f>
        <v>#REF!</v>
      </c>
      <c r="VXV114" s="632" t="e">
        <f>(IF(VXV47-#REF!&lt;0,0,VXV47-#REF!)+#REF!)*1.21+IF($D$5="Koncesija",-VXV63*0.21,0)</f>
        <v>#REF!</v>
      </c>
      <c r="VXW114" s="632" t="e">
        <f>(IF(VXW47-#REF!&lt;0,0,VXW47-#REF!)+#REF!)*1.21+IF($D$5="Koncesija",-VXW63*0.21,0)</f>
        <v>#REF!</v>
      </c>
      <c r="VXX114" s="632" t="e">
        <f>(IF(VXX47-#REF!&lt;0,0,VXX47-#REF!)+#REF!)*1.21+IF($D$5="Koncesija",-VXX63*0.21,0)</f>
        <v>#REF!</v>
      </c>
      <c r="VXY114" s="632" t="e">
        <f>(IF(VXY47-#REF!&lt;0,0,VXY47-#REF!)+#REF!)*1.21+IF($D$5="Koncesija",-VXY63*0.21,0)</f>
        <v>#REF!</v>
      </c>
      <c r="VXZ114" s="632" t="e">
        <f>(IF(VXZ47-#REF!&lt;0,0,VXZ47-#REF!)+#REF!)*1.21+IF($D$5="Koncesija",-VXZ63*0.21,0)</f>
        <v>#REF!</v>
      </c>
      <c r="VYA114" s="632" t="e">
        <f>(IF(VYA47-#REF!&lt;0,0,VYA47-#REF!)+#REF!)*1.21+IF($D$5="Koncesija",-VYA63*0.21,0)</f>
        <v>#REF!</v>
      </c>
      <c r="VYB114" s="632" t="e">
        <f>(IF(VYB47-#REF!&lt;0,0,VYB47-#REF!)+#REF!)*1.21+IF($D$5="Koncesija",-VYB63*0.21,0)</f>
        <v>#REF!</v>
      </c>
      <c r="VYC114" s="632" t="e">
        <f>(IF(VYC47-#REF!&lt;0,0,VYC47-#REF!)+#REF!)*1.21+IF($D$5="Koncesija",-VYC63*0.21,0)</f>
        <v>#REF!</v>
      </c>
      <c r="VYD114" s="632" t="e">
        <f>(IF(VYD47-#REF!&lt;0,0,VYD47-#REF!)+#REF!)*1.21+IF($D$5="Koncesija",-VYD63*0.21,0)</f>
        <v>#REF!</v>
      </c>
      <c r="VYE114" s="632" t="e">
        <f>(IF(VYE47-#REF!&lt;0,0,VYE47-#REF!)+#REF!)*1.21+IF($D$5="Koncesija",-VYE63*0.21,0)</f>
        <v>#REF!</v>
      </c>
      <c r="VYF114" s="632" t="e">
        <f>(IF(VYF47-#REF!&lt;0,0,VYF47-#REF!)+#REF!)*1.21+IF($D$5="Koncesija",-VYF63*0.21,0)</f>
        <v>#REF!</v>
      </c>
      <c r="VYG114" s="632" t="e">
        <f>(IF(VYG47-#REF!&lt;0,0,VYG47-#REF!)+#REF!)*1.21+IF($D$5="Koncesija",-VYG63*0.21,0)</f>
        <v>#REF!</v>
      </c>
      <c r="VYH114" s="632" t="e">
        <f>(IF(VYH47-#REF!&lt;0,0,VYH47-#REF!)+#REF!)*1.21+IF($D$5="Koncesija",-VYH63*0.21,0)</f>
        <v>#REF!</v>
      </c>
      <c r="VYI114" s="632" t="e">
        <f>(IF(VYI47-#REF!&lt;0,0,VYI47-#REF!)+#REF!)*1.21+IF($D$5="Koncesija",-VYI63*0.21,0)</f>
        <v>#REF!</v>
      </c>
      <c r="VYJ114" s="632" t="e">
        <f>(IF(VYJ47-#REF!&lt;0,0,VYJ47-#REF!)+#REF!)*1.21+IF($D$5="Koncesija",-VYJ63*0.21,0)</f>
        <v>#REF!</v>
      </c>
      <c r="VYK114" s="632" t="e">
        <f>(IF(VYK47-#REF!&lt;0,0,VYK47-#REF!)+#REF!)*1.21+IF($D$5="Koncesija",-VYK63*0.21,0)</f>
        <v>#REF!</v>
      </c>
      <c r="VYL114" s="632" t="e">
        <f>(IF(VYL47-#REF!&lt;0,0,VYL47-#REF!)+#REF!)*1.21+IF($D$5="Koncesija",-VYL63*0.21,0)</f>
        <v>#REF!</v>
      </c>
      <c r="VYM114" s="632" t="e">
        <f>(IF(VYM47-#REF!&lt;0,0,VYM47-#REF!)+#REF!)*1.21+IF($D$5="Koncesija",-VYM63*0.21,0)</f>
        <v>#REF!</v>
      </c>
      <c r="VYN114" s="632" t="e">
        <f>(IF(VYN47-#REF!&lt;0,0,VYN47-#REF!)+#REF!)*1.21+IF($D$5="Koncesija",-VYN63*0.21,0)</f>
        <v>#REF!</v>
      </c>
      <c r="VYO114" s="632" t="e">
        <f>(IF(VYO47-#REF!&lt;0,0,VYO47-#REF!)+#REF!)*1.21+IF($D$5="Koncesija",-VYO63*0.21,0)</f>
        <v>#REF!</v>
      </c>
      <c r="VYP114" s="632" t="e">
        <f>(IF(VYP47-#REF!&lt;0,0,VYP47-#REF!)+#REF!)*1.21+IF($D$5="Koncesija",-VYP63*0.21,0)</f>
        <v>#REF!</v>
      </c>
      <c r="VYQ114" s="632" t="e">
        <f>(IF(VYQ47-#REF!&lt;0,0,VYQ47-#REF!)+#REF!)*1.21+IF($D$5="Koncesija",-VYQ63*0.21,0)</f>
        <v>#REF!</v>
      </c>
      <c r="VYR114" s="632" t="e">
        <f>(IF(VYR47-#REF!&lt;0,0,VYR47-#REF!)+#REF!)*1.21+IF($D$5="Koncesija",-VYR63*0.21,0)</f>
        <v>#REF!</v>
      </c>
      <c r="VYS114" s="632" t="e">
        <f>(IF(VYS47-#REF!&lt;0,0,VYS47-#REF!)+#REF!)*1.21+IF($D$5="Koncesija",-VYS63*0.21,0)</f>
        <v>#REF!</v>
      </c>
      <c r="VYT114" s="632" t="e">
        <f>(IF(VYT47-#REF!&lt;0,0,VYT47-#REF!)+#REF!)*1.21+IF($D$5="Koncesija",-VYT63*0.21,0)</f>
        <v>#REF!</v>
      </c>
      <c r="VYU114" s="632" t="e">
        <f>(IF(VYU47-#REF!&lt;0,0,VYU47-#REF!)+#REF!)*1.21+IF($D$5="Koncesija",-VYU63*0.21,0)</f>
        <v>#REF!</v>
      </c>
      <c r="VYV114" s="632" t="e">
        <f>(IF(VYV47-#REF!&lt;0,0,VYV47-#REF!)+#REF!)*1.21+IF($D$5="Koncesija",-VYV63*0.21,0)</f>
        <v>#REF!</v>
      </c>
      <c r="VYW114" s="632" t="e">
        <f>(IF(VYW47-#REF!&lt;0,0,VYW47-#REF!)+#REF!)*1.21+IF($D$5="Koncesija",-VYW63*0.21,0)</f>
        <v>#REF!</v>
      </c>
      <c r="VYX114" s="632" t="e">
        <f>(IF(VYX47-#REF!&lt;0,0,VYX47-#REF!)+#REF!)*1.21+IF($D$5="Koncesija",-VYX63*0.21,0)</f>
        <v>#REF!</v>
      </c>
      <c r="VYY114" s="632" t="e">
        <f>(IF(VYY47-#REF!&lt;0,0,VYY47-#REF!)+#REF!)*1.21+IF($D$5="Koncesija",-VYY63*0.21,0)</f>
        <v>#REF!</v>
      </c>
      <c r="VYZ114" s="632" t="e">
        <f>(IF(VYZ47-#REF!&lt;0,0,VYZ47-#REF!)+#REF!)*1.21+IF($D$5="Koncesija",-VYZ63*0.21,0)</f>
        <v>#REF!</v>
      </c>
      <c r="VZA114" s="632" t="e">
        <f>(IF(VZA47-#REF!&lt;0,0,VZA47-#REF!)+#REF!)*1.21+IF($D$5="Koncesija",-VZA63*0.21,0)</f>
        <v>#REF!</v>
      </c>
      <c r="VZB114" s="632" t="e">
        <f>(IF(VZB47-#REF!&lt;0,0,VZB47-#REF!)+#REF!)*1.21+IF($D$5="Koncesija",-VZB63*0.21,0)</f>
        <v>#REF!</v>
      </c>
      <c r="VZC114" s="632" t="e">
        <f>(IF(VZC47-#REF!&lt;0,0,VZC47-#REF!)+#REF!)*1.21+IF($D$5="Koncesija",-VZC63*0.21,0)</f>
        <v>#REF!</v>
      </c>
      <c r="VZD114" s="632" t="e">
        <f>(IF(VZD47-#REF!&lt;0,0,VZD47-#REF!)+#REF!)*1.21+IF($D$5="Koncesija",-VZD63*0.21,0)</f>
        <v>#REF!</v>
      </c>
      <c r="VZE114" s="632" t="e">
        <f>(IF(VZE47-#REF!&lt;0,0,VZE47-#REF!)+#REF!)*1.21+IF($D$5="Koncesija",-VZE63*0.21,0)</f>
        <v>#REF!</v>
      </c>
      <c r="VZF114" s="632" t="e">
        <f>(IF(VZF47-#REF!&lt;0,0,VZF47-#REF!)+#REF!)*1.21+IF($D$5="Koncesija",-VZF63*0.21,0)</f>
        <v>#REF!</v>
      </c>
      <c r="VZG114" s="632" t="e">
        <f>(IF(VZG47-#REF!&lt;0,0,VZG47-#REF!)+#REF!)*1.21+IF($D$5="Koncesija",-VZG63*0.21,0)</f>
        <v>#REF!</v>
      </c>
      <c r="VZH114" s="632" t="e">
        <f>(IF(VZH47-#REF!&lt;0,0,VZH47-#REF!)+#REF!)*1.21+IF($D$5="Koncesija",-VZH63*0.21,0)</f>
        <v>#REF!</v>
      </c>
      <c r="VZI114" s="632" t="e">
        <f>(IF(VZI47-#REF!&lt;0,0,VZI47-#REF!)+#REF!)*1.21+IF($D$5="Koncesija",-VZI63*0.21,0)</f>
        <v>#REF!</v>
      </c>
      <c r="VZJ114" s="632" t="e">
        <f>(IF(VZJ47-#REF!&lt;0,0,VZJ47-#REF!)+#REF!)*1.21+IF($D$5="Koncesija",-VZJ63*0.21,0)</f>
        <v>#REF!</v>
      </c>
      <c r="VZK114" s="632" t="e">
        <f>(IF(VZK47-#REF!&lt;0,0,VZK47-#REF!)+#REF!)*1.21+IF($D$5="Koncesija",-VZK63*0.21,0)</f>
        <v>#REF!</v>
      </c>
      <c r="VZL114" s="632" t="e">
        <f>(IF(VZL47-#REF!&lt;0,0,VZL47-#REF!)+#REF!)*1.21+IF($D$5="Koncesija",-VZL63*0.21,0)</f>
        <v>#REF!</v>
      </c>
      <c r="VZM114" s="632" t="e">
        <f>(IF(VZM47-#REF!&lt;0,0,VZM47-#REF!)+#REF!)*1.21+IF($D$5="Koncesija",-VZM63*0.21,0)</f>
        <v>#REF!</v>
      </c>
      <c r="VZN114" s="632" t="e">
        <f>(IF(VZN47-#REF!&lt;0,0,VZN47-#REF!)+#REF!)*1.21+IF($D$5="Koncesija",-VZN63*0.21,0)</f>
        <v>#REF!</v>
      </c>
      <c r="VZO114" s="632" t="e">
        <f>(IF(VZO47-#REF!&lt;0,0,VZO47-#REF!)+#REF!)*1.21+IF($D$5="Koncesija",-VZO63*0.21,0)</f>
        <v>#REF!</v>
      </c>
      <c r="VZP114" s="632" t="e">
        <f>(IF(VZP47-#REF!&lt;0,0,VZP47-#REF!)+#REF!)*1.21+IF($D$5="Koncesija",-VZP63*0.21,0)</f>
        <v>#REF!</v>
      </c>
      <c r="VZQ114" s="632" t="e">
        <f>(IF(VZQ47-#REF!&lt;0,0,VZQ47-#REF!)+#REF!)*1.21+IF($D$5="Koncesija",-VZQ63*0.21,0)</f>
        <v>#REF!</v>
      </c>
      <c r="VZR114" s="632" t="e">
        <f>(IF(VZR47-#REF!&lt;0,0,VZR47-#REF!)+#REF!)*1.21+IF($D$5="Koncesija",-VZR63*0.21,0)</f>
        <v>#REF!</v>
      </c>
      <c r="VZS114" s="632" t="e">
        <f>(IF(VZS47-#REF!&lt;0,0,VZS47-#REF!)+#REF!)*1.21+IF($D$5="Koncesija",-VZS63*0.21,0)</f>
        <v>#REF!</v>
      </c>
      <c r="VZT114" s="632" t="e">
        <f>(IF(VZT47-#REF!&lt;0,0,VZT47-#REF!)+#REF!)*1.21+IF($D$5="Koncesija",-VZT63*0.21,0)</f>
        <v>#REF!</v>
      </c>
      <c r="VZU114" s="632" t="e">
        <f>(IF(VZU47-#REF!&lt;0,0,VZU47-#REF!)+#REF!)*1.21+IF($D$5="Koncesija",-VZU63*0.21,0)</f>
        <v>#REF!</v>
      </c>
      <c r="VZV114" s="632" t="e">
        <f>(IF(VZV47-#REF!&lt;0,0,VZV47-#REF!)+#REF!)*1.21+IF($D$5="Koncesija",-VZV63*0.21,0)</f>
        <v>#REF!</v>
      </c>
      <c r="VZW114" s="632" t="e">
        <f>(IF(VZW47-#REF!&lt;0,0,VZW47-#REF!)+#REF!)*1.21+IF($D$5="Koncesija",-VZW63*0.21,0)</f>
        <v>#REF!</v>
      </c>
      <c r="VZX114" s="632" t="e">
        <f>(IF(VZX47-#REF!&lt;0,0,VZX47-#REF!)+#REF!)*1.21+IF($D$5="Koncesija",-VZX63*0.21,0)</f>
        <v>#REF!</v>
      </c>
      <c r="VZY114" s="632" t="e">
        <f>(IF(VZY47-#REF!&lt;0,0,VZY47-#REF!)+#REF!)*1.21+IF($D$5="Koncesija",-VZY63*0.21,0)</f>
        <v>#REF!</v>
      </c>
      <c r="VZZ114" s="632" t="e">
        <f>(IF(VZZ47-#REF!&lt;0,0,VZZ47-#REF!)+#REF!)*1.21+IF($D$5="Koncesija",-VZZ63*0.21,0)</f>
        <v>#REF!</v>
      </c>
      <c r="WAA114" s="632" t="e">
        <f>(IF(WAA47-#REF!&lt;0,0,WAA47-#REF!)+#REF!)*1.21+IF($D$5="Koncesija",-WAA63*0.21,0)</f>
        <v>#REF!</v>
      </c>
      <c r="WAB114" s="632" t="e">
        <f>(IF(WAB47-#REF!&lt;0,0,WAB47-#REF!)+#REF!)*1.21+IF($D$5="Koncesija",-WAB63*0.21,0)</f>
        <v>#REF!</v>
      </c>
      <c r="WAC114" s="632" t="e">
        <f>(IF(WAC47-#REF!&lt;0,0,WAC47-#REF!)+#REF!)*1.21+IF($D$5="Koncesija",-WAC63*0.21,0)</f>
        <v>#REF!</v>
      </c>
      <c r="WAD114" s="632" t="e">
        <f>(IF(WAD47-#REF!&lt;0,0,WAD47-#REF!)+#REF!)*1.21+IF($D$5="Koncesija",-WAD63*0.21,0)</f>
        <v>#REF!</v>
      </c>
      <c r="WAE114" s="632" t="e">
        <f>(IF(WAE47-#REF!&lt;0,0,WAE47-#REF!)+#REF!)*1.21+IF($D$5="Koncesija",-WAE63*0.21,0)</f>
        <v>#REF!</v>
      </c>
      <c r="WAF114" s="632" t="e">
        <f>(IF(WAF47-#REF!&lt;0,0,WAF47-#REF!)+#REF!)*1.21+IF($D$5="Koncesija",-WAF63*0.21,0)</f>
        <v>#REF!</v>
      </c>
      <c r="WAG114" s="632" t="e">
        <f>(IF(WAG47-#REF!&lt;0,0,WAG47-#REF!)+#REF!)*1.21+IF($D$5="Koncesija",-WAG63*0.21,0)</f>
        <v>#REF!</v>
      </c>
      <c r="WAH114" s="632" t="e">
        <f>(IF(WAH47-#REF!&lt;0,0,WAH47-#REF!)+#REF!)*1.21+IF($D$5="Koncesija",-WAH63*0.21,0)</f>
        <v>#REF!</v>
      </c>
      <c r="WAI114" s="632" t="e">
        <f>(IF(WAI47-#REF!&lt;0,0,WAI47-#REF!)+#REF!)*1.21+IF($D$5="Koncesija",-WAI63*0.21,0)</f>
        <v>#REF!</v>
      </c>
      <c r="WAJ114" s="632" t="e">
        <f>(IF(WAJ47-#REF!&lt;0,0,WAJ47-#REF!)+#REF!)*1.21+IF($D$5="Koncesija",-WAJ63*0.21,0)</f>
        <v>#REF!</v>
      </c>
      <c r="WAK114" s="632" t="e">
        <f>(IF(WAK47-#REF!&lt;0,0,WAK47-#REF!)+#REF!)*1.21+IF($D$5="Koncesija",-WAK63*0.21,0)</f>
        <v>#REF!</v>
      </c>
      <c r="WAL114" s="632" t="e">
        <f>(IF(WAL47-#REF!&lt;0,0,WAL47-#REF!)+#REF!)*1.21+IF($D$5="Koncesija",-WAL63*0.21,0)</f>
        <v>#REF!</v>
      </c>
      <c r="WAM114" s="632" t="e">
        <f>(IF(WAM47-#REF!&lt;0,0,WAM47-#REF!)+#REF!)*1.21+IF($D$5="Koncesija",-WAM63*0.21,0)</f>
        <v>#REF!</v>
      </c>
      <c r="WAN114" s="632" t="e">
        <f>(IF(WAN47-#REF!&lt;0,0,WAN47-#REF!)+#REF!)*1.21+IF($D$5="Koncesija",-WAN63*0.21,0)</f>
        <v>#REF!</v>
      </c>
      <c r="WAO114" s="632" t="e">
        <f>(IF(WAO47-#REF!&lt;0,0,WAO47-#REF!)+#REF!)*1.21+IF($D$5="Koncesija",-WAO63*0.21,0)</f>
        <v>#REF!</v>
      </c>
      <c r="WAP114" s="632" t="e">
        <f>(IF(WAP47-#REF!&lt;0,0,WAP47-#REF!)+#REF!)*1.21+IF($D$5="Koncesija",-WAP63*0.21,0)</f>
        <v>#REF!</v>
      </c>
      <c r="WAQ114" s="632" t="e">
        <f>(IF(WAQ47-#REF!&lt;0,0,WAQ47-#REF!)+#REF!)*1.21+IF($D$5="Koncesija",-WAQ63*0.21,0)</f>
        <v>#REF!</v>
      </c>
      <c r="WAR114" s="632" t="e">
        <f>(IF(WAR47-#REF!&lt;0,0,WAR47-#REF!)+#REF!)*1.21+IF($D$5="Koncesija",-WAR63*0.21,0)</f>
        <v>#REF!</v>
      </c>
      <c r="WAS114" s="632" t="e">
        <f>(IF(WAS47-#REF!&lt;0,0,WAS47-#REF!)+#REF!)*1.21+IF($D$5="Koncesija",-WAS63*0.21,0)</f>
        <v>#REF!</v>
      </c>
      <c r="WAT114" s="632" t="e">
        <f>(IF(WAT47-#REF!&lt;0,0,WAT47-#REF!)+#REF!)*1.21+IF($D$5="Koncesija",-WAT63*0.21,0)</f>
        <v>#REF!</v>
      </c>
      <c r="WAU114" s="632" t="e">
        <f>(IF(WAU47-#REF!&lt;0,0,WAU47-#REF!)+#REF!)*1.21+IF($D$5="Koncesija",-WAU63*0.21,0)</f>
        <v>#REF!</v>
      </c>
      <c r="WAV114" s="632" t="e">
        <f>(IF(WAV47-#REF!&lt;0,0,WAV47-#REF!)+#REF!)*1.21+IF($D$5="Koncesija",-WAV63*0.21,0)</f>
        <v>#REF!</v>
      </c>
      <c r="WAW114" s="632" t="e">
        <f>(IF(WAW47-#REF!&lt;0,0,WAW47-#REF!)+#REF!)*1.21+IF($D$5="Koncesija",-WAW63*0.21,0)</f>
        <v>#REF!</v>
      </c>
      <c r="WAX114" s="632" t="e">
        <f>(IF(WAX47-#REF!&lt;0,0,WAX47-#REF!)+#REF!)*1.21+IF($D$5="Koncesija",-WAX63*0.21,0)</f>
        <v>#REF!</v>
      </c>
      <c r="WAY114" s="632" t="e">
        <f>(IF(WAY47-#REF!&lt;0,0,WAY47-#REF!)+#REF!)*1.21+IF($D$5="Koncesija",-WAY63*0.21,0)</f>
        <v>#REF!</v>
      </c>
      <c r="WAZ114" s="632" t="e">
        <f>(IF(WAZ47-#REF!&lt;0,0,WAZ47-#REF!)+#REF!)*1.21+IF($D$5="Koncesija",-WAZ63*0.21,0)</f>
        <v>#REF!</v>
      </c>
      <c r="WBA114" s="632" t="e">
        <f>(IF(WBA47-#REF!&lt;0,0,WBA47-#REF!)+#REF!)*1.21+IF($D$5="Koncesija",-WBA63*0.21,0)</f>
        <v>#REF!</v>
      </c>
      <c r="WBB114" s="632" t="e">
        <f>(IF(WBB47-#REF!&lt;0,0,WBB47-#REF!)+#REF!)*1.21+IF($D$5="Koncesija",-WBB63*0.21,0)</f>
        <v>#REF!</v>
      </c>
      <c r="WBC114" s="632" t="e">
        <f>(IF(WBC47-#REF!&lt;0,0,WBC47-#REF!)+#REF!)*1.21+IF($D$5="Koncesija",-WBC63*0.21,0)</f>
        <v>#REF!</v>
      </c>
      <c r="WBD114" s="632" t="e">
        <f>(IF(WBD47-#REF!&lt;0,0,WBD47-#REF!)+#REF!)*1.21+IF($D$5="Koncesija",-WBD63*0.21,0)</f>
        <v>#REF!</v>
      </c>
      <c r="WBE114" s="632" t="e">
        <f>(IF(WBE47-#REF!&lt;0,0,WBE47-#REF!)+#REF!)*1.21+IF($D$5="Koncesija",-WBE63*0.21,0)</f>
        <v>#REF!</v>
      </c>
      <c r="WBF114" s="632" t="e">
        <f>(IF(WBF47-#REF!&lt;0,0,WBF47-#REF!)+#REF!)*1.21+IF($D$5="Koncesija",-WBF63*0.21,0)</f>
        <v>#REF!</v>
      </c>
      <c r="WBG114" s="632" t="e">
        <f>(IF(WBG47-#REF!&lt;0,0,WBG47-#REF!)+#REF!)*1.21+IF($D$5="Koncesija",-WBG63*0.21,0)</f>
        <v>#REF!</v>
      </c>
      <c r="WBH114" s="632" t="e">
        <f>(IF(WBH47-#REF!&lt;0,0,WBH47-#REF!)+#REF!)*1.21+IF($D$5="Koncesija",-WBH63*0.21,0)</f>
        <v>#REF!</v>
      </c>
      <c r="WBI114" s="632" t="e">
        <f>(IF(WBI47-#REF!&lt;0,0,WBI47-#REF!)+#REF!)*1.21+IF($D$5="Koncesija",-WBI63*0.21,0)</f>
        <v>#REF!</v>
      </c>
      <c r="WBJ114" s="632" t="e">
        <f>(IF(WBJ47-#REF!&lt;0,0,WBJ47-#REF!)+#REF!)*1.21+IF($D$5="Koncesija",-WBJ63*0.21,0)</f>
        <v>#REF!</v>
      </c>
      <c r="WBK114" s="632" t="e">
        <f>(IF(WBK47-#REF!&lt;0,0,WBK47-#REF!)+#REF!)*1.21+IF($D$5="Koncesija",-WBK63*0.21,0)</f>
        <v>#REF!</v>
      </c>
      <c r="WBL114" s="632" t="e">
        <f>(IF(WBL47-#REF!&lt;0,0,WBL47-#REF!)+#REF!)*1.21+IF($D$5="Koncesija",-WBL63*0.21,0)</f>
        <v>#REF!</v>
      </c>
      <c r="WBM114" s="632" t="e">
        <f>(IF(WBM47-#REF!&lt;0,0,WBM47-#REF!)+#REF!)*1.21+IF($D$5="Koncesija",-WBM63*0.21,0)</f>
        <v>#REF!</v>
      </c>
      <c r="WBN114" s="632" t="e">
        <f>(IF(WBN47-#REF!&lt;0,0,WBN47-#REF!)+#REF!)*1.21+IF($D$5="Koncesija",-WBN63*0.21,0)</f>
        <v>#REF!</v>
      </c>
      <c r="WBO114" s="632" t="e">
        <f>(IF(WBO47-#REF!&lt;0,0,WBO47-#REF!)+#REF!)*1.21+IF($D$5="Koncesija",-WBO63*0.21,0)</f>
        <v>#REF!</v>
      </c>
      <c r="WBP114" s="632" t="e">
        <f>(IF(WBP47-#REF!&lt;0,0,WBP47-#REF!)+#REF!)*1.21+IF($D$5="Koncesija",-WBP63*0.21,0)</f>
        <v>#REF!</v>
      </c>
      <c r="WBQ114" s="632" t="e">
        <f>(IF(WBQ47-#REF!&lt;0,0,WBQ47-#REF!)+#REF!)*1.21+IF($D$5="Koncesija",-WBQ63*0.21,0)</f>
        <v>#REF!</v>
      </c>
      <c r="WBR114" s="632" t="e">
        <f>(IF(WBR47-#REF!&lt;0,0,WBR47-#REF!)+#REF!)*1.21+IF($D$5="Koncesija",-WBR63*0.21,0)</f>
        <v>#REF!</v>
      </c>
      <c r="WBS114" s="632" t="e">
        <f>(IF(WBS47-#REF!&lt;0,0,WBS47-#REF!)+#REF!)*1.21+IF($D$5="Koncesija",-WBS63*0.21,0)</f>
        <v>#REF!</v>
      </c>
      <c r="WBT114" s="632" t="e">
        <f>(IF(WBT47-#REF!&lt;0,0,WBT47-#REF!)+#REF!)*1.21+IF($D$5="Koncesija",-WBT63*0.21,0)</f>
        <v>#REF!</v>
      </c>
      <c r="WBU114" s="632" t="e">
        <f>(IF(WBU47-#REF!&lt;0,0,WBU47-#REF!)+#REF!)*1.21+IF($D$5="Koncesija",-WBU63*0.21,0)</f>
        <v>#REF!</v>
      </c>
      <c r="WBV114" s="632" t="e">
        <f>(IF(WBV47-#REF!&lt;0,0,WBV47-#REF!)+#REF!)*1.21+IF($D$5="Koncesija",-WBV63*0.21,0)</f>
        <v>#REF!</v>
      </c>
      <c r="WBW114" s="632" t="e">
        <f>(IF(WBW47-#REF!&lt;0,0,WBW47-#REF!)+#REF!)*1.21+IF($D$5="Koncesija",-WBW63*0.21,0)</f>
        <v>#REF!</v>
      </c>
      <c r="WBX114" s="632" t="e">
        <f>(IF(WBX47-#REF!&lt;0,0,WBX47-#REF!)+#REF!)*1.21+IF($D$5="Koncesija",-WBX63*0.21,0)</f>
        <v>#REF!</v>
      </c>
      <c r="WBY114" s="632" t="e">
        <f>(IF(WBY47-#REF!&lt;0,0,WBY47-#REF!)+#REF!)*1.21+IF($D$5="Koncesija",-WBY63*0.21,0)</f>
        <v>#REF!</v>
      </c>
      <c r="WBZ114" s="632" t="e">
        <f>(IF(WBZ47-#REF!&lt;0,0,WBZ47-#REF!)+#REF!)*1.21+IF($D$5="Koncesija",-WBZ63*0.21,0)</f>
        <v>#REF!</v>
      </c>
      <c r="WCA114" s="632" t="e">
        <f>(IF(WCA47-#REF!&lt;0,0,WCA47-#REF!)+#REF!)*1.21+IF($D$5="Koncesija",-WCA63*0.21,0)</f>
        <v>#REF!</v>
      </c>
      <c r="WCB114" s="632" t="e">
        <f>(IF(WCB47-#REF!&lt;0,0,WCB47-#REF!)+#REF!)*1.21+IF($D$5="Koncesija",-WCB63*0.21,0)</f>
        <v>#REF!</v>
      </c>
      <c r="WCC114" s="632" t="e">
        <f>(IF(WCC47-#REF!&lt;0,0,WCC47-#REF!)+#REF!)*1.21+IF($D$5="Koncesija",-WCC63*0.21,0)</f>
        <v>#REF!</v>
      </c>
      <c r="WCD114" s="632" t="e">
        <f>(IF(WCD47-#REF!&lt;0,0,WCD47-#REF!)+#REF!)*1.21+IF($D$5="Koncesija",-WCD63*0.21,0)</f>
        <v>#REF!</v>
      </c>
      <c r="WCE114" s="632" t="e">
        <f>(IF(WCE47-#REF!&lt;0,0,WCE47-#REF!)+#REF!)*1.21+IF($D$5="Koncesija",-WCE63*0.21,0)</f>
        <v>#REF!</v>
      </c>
      <c r="WCF114" s="632" t="e">
        <f>(IF(WCF47-#REF!&lt;0,0,WCF47-#REF!)+#REF!)*1.21+IF($D$5="Koncesija",-WCF63*0.21,0)</f>
        <v>#REF!</v>
      </c>
      <c r="WCG114" s="632" t="e">
        <f>(IF(WCG47-#REF!&lt;0,0,WCG47-#REF!)+#REF!)*1.21+IF($D$5="Koncesija",-WCG63*0.21,0)</f>
        <v>#REF!</v>
      </c>
      <c r="WCH114" s="632" t="e">
        <f>(IF(WCH47-#REF!&lt;0,0,WCH47-#REF!)+#REF!)*1.21+IF($D$5="Koncesija",-WCH63*0.21,0)</f>
        <v>#REF!</v>
      </c>
      <c r="WCI114" s="632" t="e">
        <f>(IF(WCI47-#REF!&lt;0,0,WCI47-#REF!)+#REF!)*1.21+IF($D$5="Koncesija",-WCI63*0.21,0)</f>
        <v>#REF!</v>
      </c>
      <c r="WCJ114" s="632" t="e">
        <f>(IF(WCJ47-#REF!&lt;0,0,WCJ47-#REF!)+#REF!)*1.21+IF($D$5="Koncesija",-WCJ63*0.21,0)</f>
        <v>#REF!</v>
      </c>
      <c r="WCK114" s="632" t="e">
        <f>(IF(WCK47-#REF!&lt;0,0,WCK47-#REF!)+#REF!)*1.21+IF($D$5="Koncesija",-WCK63*0.21,0)</f>
        <v>#REF!</v>
      </c>
      <c r="WCL114" s="632" t="e">
        <f>(IF(WCL47-#REF!&lt;0,0,WCL47-#REF!)+#REF!)*1.21+IF($D$5="Koncesija",-WCL63*0.21,0)</f>
        <v>#REF!</v>
      </c>
      <c r="WCM114" s="632" t="e">
        <f>(IF(WCM47-#REF!&lt;0,0,WCM47-#REF!)+#REF!)*1.21+IF($D$5="Koncesija",-WCM63*0.21,0)</f>
        <v>#REF!</v>
      </c>
      <c r="WCN114" s="632" t="e">
        <f>(IF(WCN47-#REF!&lt;0,0,WCN47-#REF!)+#REF!)*1.21+IF($D$5="Koncesija",-WCN63*0.21,0)</f>
        <v>#REF!</v>
      </c>
      <c r="WCO114" s="632" t="e">
        <f>(IF(WCO47-#REF!&lt;0,0,WCO47-#REF!)+#REF!)*1.21+IF($D$5="Koncesija",-WCO63*0.21,0)</f>
        <v>#REF!</v>
      </c>
      <c r="WCP114" s="632" t="e">
        <f>(IF(WCP47-#REF!&lt;0,0,WCP47-#REF!)+#REF!)*1.21+IF($D$5="Koncesija",-WCP63*0.21,0)</f>
        <v>#REF!</v>
      </c>
      <c r="WCQ114" s="632" t="e">
        <f>(IF(WCQ47-#REF!&lt;0,0,WCQ47-#REF!)+#REF!)*1.21+IF($D$5="Koncesija",-WCQ63*0.21,0)</f>
        <v>#REF!</v>
      </c>
      <c r="WCR114" s="632" t="e">
        <f>(IF(WCR47-#REF!&lt;0,0,WCR47-#REF!)+#REF!)*1.21+IF($D$5="Koncesija",-WCR63*0.21,0)</f>
        <v>#REF!</v>
      </c>
      <c r="WCS114" s="632" t="e">
        <f>(IF(WCS47-#REF!&lt;0,0,WCS47-#REF!)+#REF!)*1.21+IF($D$5="Koncesija",-WCS63*0.21,0)</f>
        <v>#REF!</v>
      </c>
      <c r="WCT114" s="632" t="e">
        <f>(IF(WCT47-#REF!&lt;0,0,WCT47-#REF!)+#REF!)*1.21+IF($D$5="Koncesija",-WCT63*0.21,0)</f>
        <v>#REF!</v>
      </c>
      <c r="WCU114" s="632" t="e">
        <f>(IF(WCU47-#REF!&lt;0,0,WCU47-#REF!)+#REF!)*1.21+IF($D$5="Koncesija",-WCU63*0.21,0)</f>
        <v>#REF!</v>
      </c>
      <c r="WCV114" s="632" t="e">
        <f>(IF(WCV47-#REF!&lt;0,0,WCV47-#REF!)+#REF!)*1.21+IF($D$5="Koncesija",-WCV63*0.21,0)</f>
        <v>#REF!</v>
      </c>
      <c r="WCW114" s="632" t="e">
        <f>(IF(WCW47-#REF!&lt;0,0,WCW47-#REF!)+#REF!)*1.21+IF($D$5="Koncesija",-WCW63*0.21,0)</f>
        <v>#REF!</v>
      </c>
      <c r="WCX114" s="632" t="e">
        <f>(IF(WCX47-#REF!&lt;0,0,WCX47-#REF!)+#REF!)*1.21+IF($D$5="Koncesija",-WCX63*0.21,0)</f>
        <v>#REF!</v>
      </c>
      <c r="WCY114" s="632" t="e">
        <f>(IF(WCY47-#REF!&lt;0,0,WCY47-#REF!)+#REF!)*1.21+IF($D$5="Koncesija",-WCY63*0.21,0)</f>
        <v>#REF!</v>
      </c>
      <c r="WCZ114" s="632" t="e">
        <f>(IF(WCZ47-#REF!&lt;0,0,WCZ47-#REF!)+#REF!)*1.21+IF($D$5="Koncesija",-WCZ63*0.21,0)</f>
        <v>#REF!</v>
      </c>
      <c r="WDA114" s="632" t="e">
        <f>(IF(WDA47-#REF!&lt;0,0,WDA47-#REF!)+#REF!)*1.21+IF($D$5="Koncesija",-WDA63*0.21,0)</f>
        <v>#REF!</v>
      </c>
      <c r="WDB114" s="632" t="e">
        <f>(IF(WDB47-#REF!&lt;0,0,WDB47-#REF!)+#REF!)*1.21+IF($D$5="Koncesija",-WDB63*0.21,0)</f>
        <v>#REF!</v>
      </c>
      <c r="WDC114" s="632" t="e">
        <f>(IF(WDC47-#REF!&lt;0,0,WDC47-#REF!)+#REF!)*1.21+IF($D$5="Koncesija",-WDC63*0.21,0)</f>
        <v>#REF!</v>
      </c>
      <c r="WDD114" s="632" t="e">
        <f>(IF(WDD47-#REF!&lt;0,0,WDD47-#REF!)+#REF!)*1.21+IF($D$5="Koncesija",-WDD63*0.21,0)</f>
        <v>#REF!</v>
      </c>
      <c r="WDE114" s="632" t="e">
        <f>(IF(WDE47-#REF!&lt;0,0,WDE47-#REF!)+#REF!)*1.21+IF($D$5="Koncesija",-WDE63*0.21,0)</f>
        <v>#REF!</v>
      </c>
      <c r="WDF114" s="632" t="e">
        <f>(IF(WDF47-#REF!&lt;0,0,WDF47-#REF!)+#REF!)*1.21+IF($D$5="Koncesija",-WDF63*0.21,0)</f>
        <v>#REF!</v>
      </c>
      <c r="WDG114" s="632" t="e">
        <f>(IF(WDG47-#REF!&lt;0,0,WDG47-#REF!)+#REF!)*1.21+IF($D$5="Koncesija",-WDG63*0.21,0)</f>
        <v>#REF!</v>
      </c>
      <c r="WDH114" s="632" t="e">
        <f>(IF(WDH47-#REF!&lt;0,0,WDH47-#REF!)+#REF!)*1.21+IF($D$5="Koncesija",-WDH63*0.21,0)</f>
        <v>#REF!</v>
      </c>
      <c r="WDI114" s="632" t="e">
        <f>(IF(WDI47-#REF!&lt;0,0,WDI47-#REF!)+#REF!)*1.21+IF($D$5="Koncesija",-WDI63*0.21,0)</f>
        <v>#REF!</v>
      </c>
      <c r="WDJ114" s="632" t="e">
        <f>(IF(WDJ47-#REF!&lt;0,0,WDJ47-#REF!)+#REF!)*1.21+IF($D$5="Koncesija",-WDJ63*0.21,0)</f>
        <v>#REF!</v>
      </c>
      <c r="WDK114" s="632" t="e">
        <f>(IF(WDK47-#REF!&lt;0,0,WDK47-#REF!)+#REF!)*1.21+IF($D$5="Koncesija",-WDK63*0.21,0)</f>
        <v>#REF!</v>
      </c>
      <c r="WDL114" s="632" t="e">
        <f>(IF(WDL47-#REF!&lt;0,0,WDL47-#REF!)+#REF!)*1.21+IF($D$5="Koncesija",-WDL63*0.21,0)</f>
        <v>#REF!</v>
      </c>
      <c r="WDM114" s="632" t="e">
        <f>(IF(WDM47-#REF!&lt;0,0,WDM47-#REF!)+#REF!)*1.21+IF($D$5="Koncesija",-WDM63*0.21,0)</f>
        <v>#REF!</v>
      </c>
      <c r="WDN114" s="632" t="e">
        <f>(IF(WDN47-#REF!&lt;0,0,WDN47-#REF!)+#REF!)*1.21+IF($D$5="Koncesija",-WDN63*0.21,0)</f>
        <v>#REF!</v>
      </c>
      <c r="WDO114" s="632" t="e">
        <f>(IF(WDO47-#REF!&lt;0,0,WDO47-#REF!)+#REF!)*1.21+IF($D$5="Koncesija",-WDO63*0.21,0)</f>
        <v>#REF!</v>
      </c>
      <c r="WDP114" s="632" t="e">
        <f>(IF(WDP47-#REF!&lt;0,0,WDP47-#REF!)+#REF!)*1.21+IF($D$5="Koncesija",-WDP63*0.21,0)</f>
        <v>#REF!</v>
      </c>
      <c r="WDQ114" s="632" t="e">
        <f>(IF(WDQ47-#REF!&lt;0,0,WDQ47-#REF!)+#REF!)*1.21+IF($D$5="Koncesija",-WDQ63*0.21,0)</f>
        <v>#REF!</v>
      </c>
      <c r="WDR114" s="632" t="e">
        <f>(IF(WDR47-#REF!&lt;0,0,WDR47-#REF!)+#REF!)*1.21+IF($D$5="Koncesija",-WDR63*0.21,0)</f>
        <v>#REF!</v>
      </c>
      <c r="WDS114" s="632" t="e">
        <f>(IF(WDS47-#REF!&lt;0,0,WDS47-#REF!)+#REF!)*1.21+IF($D$5="Koncesija",-WDS63*0.21,0)</f>
        <v>#REF!</v>
      </c>
      <c r="WDT114" s="632" t="e">
        <f>(IF(WDT47-#REF!&lt;0,0,WDT47-#REF!)+#REF!)*1.21+IF($D$5="Koncesija",-WDT63*0.21,0)</f>
        <v>#REF!</v>
      </c>
      <c r="WDU114" s="632" t="e">
        <f>(IF(WDU47-#REF!&lt;0,0,WDU47-#REF!)+#REF!)*1.21+IF($D$5="Koncesija",-WDU63*0.21,0)</f>
        <v>#REF!</v>
      </c>
      <c r="WDV114" s="632" t="e">
        <f>(IF(WDV47-#REF!&lt;0,0,WDV47-#REF!)+#REF!)*1.21+IF($D$5="Koncesija",-WDV63*0.21,0)</f>
        <v>#REF!</v>
      </c>
      <c r="WDW114" s="632" t="e">
        <f>(IF(WDW47-#REF!&lt;0,0,WDW47-#REF!)+#REF!)*1.21+IF($D$5="Koncesija",-WDW63*0.21,0)</f>
        <v>#REF!</v>
      </c>
      <c r="WDX114" s="632" t="e">
        <f>(IF(WDX47-#REF!&lt;0,0,WDX47-#REF!)+#REF!)*1.21+IF($D$5="Koncesija",-WDX63*0.21,0)</f>
        <v>#REF!</v>
      </c>
      <c r="WDY114" s="632" t="e">
        <f>(IF(WDY47-#REF!&lt;0,0,WDY47-#REF!)+#REF!)*1.21+IF($D$5="Koncesija",-WDY63*0.21,0)</f>
        <v>#REF!</v>
      </c>
      <c r="WDZ114" s="632" t="e">
        <f>(IF(WDZ47-#REF!&lt;0,0,WDZ47-#REF!)+#REF!)*1.21+IF($D$5="Koncesija",-WDZ63*0.21,0)</f>
        <v>#REF!</v>
      </c>
      <c r="WEA114" s="632" t="e">
        <f>(IF(WEA47-#REF!&lt;0,0,WEA47-#REF!)+#REF!)*1.21+IF($D$5="Koncesija",-WEA63*0.21,0)</f>
        <v>#REF!</v>
      </c>
      <c r="WEB114" s="632" t="e">
        <f>(IF(WEB47-#REF!&lt;0,0,WEB47-#REF!)+#REF!)*1.21+IF($D$5="Koncesija",-WEB63*0.21,0)</f>
        <v>#REF!</v>
      </c>
      <c r="WEC114" s="632" t="e">
        <f>(IF(WEC47-#REF!&lt;0,0,WEC47-#REF!)+#REF!)*1.21+IF($D$5="Koncesija",-WEC63*0.21,0)</f>
        <v>#REF!</v>
      </c>
      <c r="WED114" s="632" t="e">
        <f>(IF(WED47-#REF!&lt;0,0,WED47-#REF!)+#REF!)*1.21+IF($D$5="Koncesija",-WED63*0.21,0)</f>
        <v>#REF!</v>
      </c>
      <c r="WEE114" s="632" t="e">
        <f>(IF(WEE47-#REF!&lt;0,0,WEE47-#REF!)+#REF!)*1.21+IF($D$5="Koncesija",-WEE63*0.21,0)</f>
        <v>#REF!</v>
      </c>
      <c r="WEF114" s="632" t="e">
        <f>(IF(WEF47-#REF!&lt;0,0,WEF47-#REF!)+#REF!)*1.21+IF($D$5="Koncesija",-WEF63*0.21,0)</f>
        <v>#REF!</v>
      </c>
      <c r="WEG114" s="632" t="e">
        <f>(IF(WEG47-#REF!&lt;0,0,WEG47-#REF!)+#REF!)*1.21+IF($D$5="Koncesija",-WEG63*0.21,0)</f>
        <v>#REF!</v>
      </c>
      <c r="WEH114" s="632" t="e">
        <f>(IF(WEH47-#REF!&lt;0,0,WEH47-#REF!)+#REF!)*1.21+IF($D$5="Koncesija",-WEH63*0.21,0)</f>
        <v>#REF!</v>
      </c>
      <c r="WEI114" s="632" t="e">
        <f>(IF(WEI47-#REF!&lt;0,0,WEI47-#REF!)+#REF!)*1.21+IF($D$5="Koncesija",-WEI63*0.21,0)</f>
        <v>#REF!</v>
      </c>
      <c r="WEJ114" s="632" t="e">
        <f>(IF(WEJ47-#REF!&lt;0,0,WEJ47-#REF!)+#REF!)*1.21+IF($D$5="Koncesija",-WEJ63*0.21,0)</f>
        <v>#REF!</v>
      </c>
      <c r="WEK114" s="632" t="e">
        <f>(IF(WEK47-#REF!&lt;0,0,WEK47-#REF!)+#REF!)*1.21+IF($D$5="Koncesija",-WEK63*0.21,0)</f>
        <v>#REF!</v>
      </c>
      <c r="WEL114" s="632" t="e">
        <f>(IF(WEL47-#REF!&lt;0,0,WEL47-#REF!)+#REF!)*1.21+IF($D$5="Koncesija",-WEL63*0.21,0)</f>
        <v>#REF!</v>
      </c>
      <c r="WEM114" s="632" t="e">
        <f>(IF(WEM47-#REF!&lt;0,0,WEM47-#REF!)+#REF!)*1.21+IF($D$5="Koncesija",-WEM63*0.21,0)</f>
        <v>#REF!</v>
      </c>
      <c r="WEN114" s="632" t="e">
        <f>(IF(WEN47-#REF!&lt;0,0,WEN47-#REF!)+#REF!)*1.21+IF($D$5="Koncesija",-WEN63*0.21,0)</f>
        <v>#REF!</v>
      </c>
      <c r="WEO114" s="632" t="e">
        <f>(IF(WEO47-#REF!&lt;0,0,WEO47-#REF!)+#REF!)*1.21+IF($D$5="Koncesija",-WEO63*0.21,0)</f>
        <v>#REF!</v>
      </c>
      <c r="WEP114" s="632" t="e">
        <f>(IF(WEP47-#REF!&lt;0,0,WEP47-#REF!)+#REF!)*1.21+IF($D$5="Koncesija",-WEP63*0.21,0)</f>
        <v>#REF!</v>
      </c>
      <c r="WEQ114" s="632" t="e">
        <f>(IF(WEQ47-#REF!&lt;0,0,WEQ47-#REF!)+#REF!)*1.21+IF($D$5="Koncesija",-WEQ63*0.21,0)</f>
        <v>#REF!</v>
      </c>
      <c r="WER114" s="632" t="e">
        <f>(IF(WER47-#REF!&lt;0,0,WER47-#REF!)+#REF!)*1.21+IF($D$5="Koncesija",-WER63*0.21,0)</f>
        <v>#REF!</v>
      </c>
      <c r="WES114" s="632" t="e">
        <f>(IF(WES47-#REF!&lt;0,0,WES47-#REF!)+#REF!)*1.21+IF($D$5="Koncesija",-WES63*0.21,0)</f>
        <v>#REF!</v>
      </c>
      <c r="WET114" s="632" t="e">
        <f>(IF(WET47-#REF!&lt;0,0,WET47-#REF!)+#REF!)*1.21+IF($D$5="Koncesija",-WET63*0.21,0)</f>
        <v>#REF!</v>
      </c>
      <c r="WEU114" s="632" t="e">
        <f>(IF(WEU47-#REF!&lt;0,0,WEU47-#REF!)+#REF!)*1.21+IF($D$5="Koncesija",-WEU63*0.21,0)</f>
        <v>#REF!</v>
      </c>
      <c r="WEV114" s="632" t="e">
        <f>(IF(WEV47-#REF!&lt;0,0,WEV47-#REF!)+#REF!)*1.21+IF($D$5="Koncesija",-WEV63*0.21,0)</f>
        <v>#REF!</v>
      </c>
      <c r="WEW114" s="632" t="e">
        <f>(IF(WEW47-#REF!&lt;0,0,WEW47-#REF!)+#REF!)*1.21+IF($D$5="Koncesija",-WEW63*0.21,0)</f>
        <v>#REF!</v>
      </c>
      <c r="WEX114" s="632" t="e">
        <f>(IF(WEX47-#REF!&lt;0,0,WEX47-#REF!)+#REF!)*1.21+IF($D$5="Koncesija",-WEX63*0.21,0)</f>
        <v>#REF!</v>
      </c>
      <c r="WEY114" s="632" t="e">
        <f>(IF(WEY47-#REF!&lt;0,0,WEY47-#REF!)+#REF!)*1.21+IF($D$5="Koncesija",-WEY63*0.21,0)</f>
        <v>#REF!</v>
      </c>
      <c r="WEZ114" s="632" t="e">
        <f>(IF(WEZ47-#REF!&lt;0,0,WEZ47-#REF!)+#REF!)*1.21+IF($D$5="Koncesija",-WEZ63*0.21,0)</f>
        <v>#REF!</v>
      </c>
      <c r="WFA114" s="632" t="e">
        <f>(IF(WFA47-#REF!&lt;0,0,WFA47-#REF!)+#REF!)*1.21+IF($D$5="Koncesija",-WFA63*0.21,0)</f>
        <v>#REF!</v>
      </c>
      <c r="WFB114" s="632" t="e">
        <f>(IF(WFB47-#REF!&lt;0,0,WFB47-#REF!)+#REF!)*1.21+IF($D$5="Koncesija",-WFB63*0.21,0)</f>
        <v>#REF!</v>
      </c>
      <c r="WFC114" s="632" t="e">
        <f>(IF(WFC47-#REF!&lt;0,0,WFC47-#REF!)+#REF!)*1.21+IF($D$5="Koncesija",-WFC63*0.21,0)</f>
        <v>#REF!</v>
      </c>
      <c r="WFD114" s="632" t="e">
        <f>(IF(WFD47-#REF!&lt;0,0,WFD47-#REF!)+#REF!)*1.21+IF($D$5="Koncesija",-WFD63*0.21,0)</f>
        <v>#REF!</v>
      </c>
      <c r="WFE114" s="632" t="e">
        <f>(IF(WFE47-#REF!&lt;0,0,WFE47-#REF!)+#REF!)*1.21+IF($D$5="Koncesija",-WFE63*0.21,0)</f>
        <v>#REF!</v>
      </c>
      <c r="WFF114" s="632" t="e">
        <f>(IF(WFF47-#REF!&lt;0,0,WFF47-#REF!)+#REF!)*1.21+IF($D$5="Koncesija",-WFF63*0.21,0)</f>
        <v>#REF!</v>
      </c>
      <c r="WFG114" s="632" t="e">
        <f>(IF(WFG47-#REF!&lt;0,0,WFG47-#REF!)+#REF!)*1.21+IF($D$5="Koncesija",-WFG63*0.21,0)</f>
        <v>#REF!</v>
      </c>
      <c r="WFH114" s="632" t="e">
        <f>(IF(WFH47-#REF!&lt;0,0,WFH47-#REF!)+#REF!)*1.21+IF($D$5="Koncesija",-WFH63*0.21,0)</f>
        <v>#REF!</v>
      </c>
      <c r="WFI114" s="632" t="e">
        <f>(IF(WFI47-#REF!&lt;0,0,WFI47-#REF!)+#REF!)*1.21+IF($D$5="Koncesija",-WFI63*0.21,0)</f>
        <v>#REF!</v>
      </c>
      <c r="WFJ114" s="632" t="e">
        <f>(IF(WFJ47-#REF!&lt;0,0,WFJ47-#REF!)+#REF!)*1.21+IF($D$5="Koncesija",-WFJ63*0.21,0)</f>
        <v>#REF!</v>
      </c>
      <c r="WFK114" s="632" t="e">
        <f>(IF(WFK47-#REF!&lt;0,0,WFK47-#REF!)+#REF!)*1.21+IF($D$5="Koncesija",-WFK63*0.21,0)</f>
        <v>#REF!</v>
      </c>
      <c r="WFL114" s="632" t="e">
        <f>(IF(WFL47-#REF!&lt;0,0,WFL47-#REF!)+#REF!)*1.21+IF($D$5="Koncesija",-WFL63*0.21,0)</f>
        <v>#REF!</v>
      </c>
      <c r="WFM114" s="632" t="e">
        <f>(IF(WFM47-#REF!&lt;0,0,WFM47-#REF!)+#REF!)*1.21+IF($D$5="Koncesija",-WFM63*0.21,0)</f>
        <v>#REF!</v>
      </c>
      <c r="WFN114" s="632" t="e">
        <f>(IF(WFN47-#REF!&lt;0,0,WFN47-#REF!)+#REF!)*1.21+IF($D$5="Koncesija",-WFN63*0.21,0)</f>
        <v>#REF!</v>
      </c>
      <c r="WFO114" s="632" t="e">
        <f>(IF(WFO47-#REF!&lt;0,0,WFO47-#REF!)+#REF!)*1.21+IF($D$5="Koncesija",-WFO63*0.21,0)</f>
        <v>#REF!</v>
      </c>
      <c r="WFP114" s="632" t="e">
        <f>(IF(WFP47-#REF!&lt;0,0,WFP47-#REF!)+#REF!)*1.21+IF($D$5="Koncesija",-WFP63*0.21,0)</f>
        <v>#REF!</v>
      </c>
      <c r="WFQ114" s="632" t="e">
        <f>(IF(WFQ47-#REF!&lt;0,0,WFQ47-#REF!)+#REF!)*1.21+IF($D$5="Koncesija",-WFQ63*0.21,0)</f>
        <v>#REF!</v>
      </c>
      <c r="WFR114" s="632" t="e">
        <f>(IF(WFR47-#REF!&lt;0,0,WFR47-#REF!)+#REF!)*1.21+IF($D$5="Koncesija",-WFR63*0.21,0)</f>
        <v>#REF!</v>
      </c>
      <c r="WFS114" s="632" t="e">
        <f>(IF(WFS47-#REF!&lt;0,0,WFS47-#REF!)+#REF!)*1.21+IF($D$5="Koncesija",-WFS63*0.21,0)</f>
        <v>#REF!</v>
      </c>
      <c r="WFT114" s="632" t="e">
        <f>(IF(WFT47-#REF!&lt;0,0,WFT47-#REF!)+#REF!)*1.21+IF($D$5="Koncesija",-WFT63*0.21,0)</f>
        <v>#REF!</v>
      </c>
      <c r="WFU114" s="632" t="e">
        <f>(IF(WFU47-#REF!&lt;0,0,WFU47-#REF!)+#REF!)*1.21+IF($D$5="Koncesija",-WFU63*0.21,0)</f>
        <v>#REF!</v>
      </c>
      <c r="WFV114" s="632" t="e">
        <f>(IF(WFV47-#REF!&lt;0,0,WFV47-#REF!)+#REF!)*1.21+IF($D$5="Koncesija",-WFV63*0.21,0)</f>
        <v>#REF!</v>
      </c>
      <c r="WFW114" s="632" t="e">
        <f>(IF(WFW47-#REF!&lt;0,0,WFW47-#REF!)+#REF!)*1.21+IF($D$5="Koncesija",-WFW63*0.21,0)</f>
        <v>#REF!</v>
      </c>
      <c r="WFX114" s="632" t="e">
        <f>(IF(WFX47-#REF!&lt;0,0,WFX47-#REF!)+#REF!)*1.21+IF($D$5="Koncesija",-WFX63*0.21,0)</f>
        <v>#REF!</v>
      </c>
      <c r="WFY114" s="632" t="e">
        <f>(IF(WFY47-#REF!&lt;0,0,WFY47-#REF!)+#REF!)*1.21+IF($D$5="Koncesija",-WFY63*0.21,0)</f>
        <v>#REF!</v>
      </c>
      <c r="WFZ114" s="632" t="e">
        <f>(IF(WFZ47-#REF!&lt;0,0,WFZ47-#REF!)+#REF!)*1.21+IF($D$5="Koncesija",-WFZ63*0.21,0)</f>
        <v>#REF!</v>
      </c>
      <c r="WGA114" s="632" t="e">
        <f>(IF(WGA47-#REF!&lt;0,0,WGA47-#REF!)+#REF!)*1.21+IF($D$5="Koncesija",-WGA63*0.21,0)</f>
        <v>#REF!</v>
      </c>
      <c r="WGB114" s="632" t="e">
        <f>(IF(WGB47-#REF!&lt;0,0,WGB47-#REF!)+#REF!)*1.21+IF($D$5="Koncesija",-WGB63*0.21,0)</f>
        <v>#REF!</v>
      </c>
      <c r="WGC114" s="632" t="e">
        <f>(IF(WGC47-#REF!&lt;0,0,WGC47-#REF!)+#REF!)*1.21+IF($D$5="Koncesija",-WGC63*0.21,0)</f>
        <v>#REF!</v>
      </c>
      <c r="WGD114" s="632" t="e">
        <f>(IF(WGD47-#REF!&lt;0,0,WGD47-#REF!)+#REF!)*1.21+IF($D$5="Koncesija",-WGD63*0.21,0)</f>
        <v>#REF!</v>
      </c>
      <c r="WGE114" s="632" t="e">
        <f>(IF(WGE47-#REF!&lt;0,0,WGE47-#REF!)+#REF!)*1.21+IF($D$5="Koncesija",-WGE63*0.21,0)</f>
        <v>#REF!</v>
      </c>
      <c r="WGF114" s="632" t="e">
        <f>(IF(WGF47-#REF!&lt;0,0,WGF47-#REF!)+#REF!)*1.21+IF($D$5="Koncesija",-WGF63*0.21,0)</f>
        <v>#REF!</v>
      </c>
      <c r="WGG114" s="632" t="e">
        <f>(IF(WGG47-#REF!&lt;0,0,WGG47-#REF!)+#REF!)*1.21+IF($D$5="Koncesija",-WGG63*0.21,0)</f>
        <v>#REF!</v>
      </c>
      <c r="WGH114" s="632" t="e">
        <f>(IF(WGH47-#REF!&lt;0,0,WGH47-#REF!)+#REF!)*1.21+IF($D$5="Koncesija",-WGH63*0.21,0)</f>
        <v>#REF!</v>
      </c>
      <c r="WGI114" s="632" t="e">
        <f>(IF(WGI47-#REF!&lt;0,0,WGI47-#REF!)+#REF!)*1.21+IF($D$5="Koncesija",-WGI63*0.21,0)</f>
        <v>#REF!</v>
      </c>
      <c r="WGJ114" s="632" t="e">
        <f>(IF(WGJ47-#REF!&lt;0,0,WGJ47-#REF!)+#REF!)*1.21+IF($D$5="Koncesija",-WGJ63*0.21,0)</f>
        <v>#REF!</v>
      </c>
      <c r="WGK114" s="632" t="e">
        <f>(IF(WGK47-#REF!&lt;0,0,WGK47-#REF!)+#REF!)*1.21+IF($D$5="Koncesija",-WGK63*0.21,0)</f>
        <v>#REF!</v>
      </c>
      <c r="WGL114" s="632" t="e">
        <f>(IF(WGL47-#REF!&lt;0,0,WGL47-#REF!)+#REF!)*1.21+IF($D$5="Koncesija",-WGL63*0.21,0)</f>
        <v>#REF!</v>
      </c>
      <c r="WGM114" s="632" t="e">
        <f>(IF(WGM47-#REF!&lt;0,0,WGM47-#REF!)+#REF!)*1.21+IF($D$5="Koncesija",-WGM63*0.21,0)</f>
        <v>#REF!</v>
      </c>
      <c r="WGN114" s="632" t="e">
        <f>(IF(WGN47-#REF!&lt;0,0,WGN47-#REF!)+#REF!)*1.21+IF($D$5="Koncesija",-WGN63*0.21,0)</f>
        <v>#REF!</v>
      </c>
      <c r="WGO114" s="632" t="e">
        <f>(IF(WGO47-#REF!&lt;0,0,WGO47-#REF!)+#REF!)*1.21+IF($D$5="Koncesija",-WGO63*0.21,0)</f>
        <v>#REF!</v>
      </c>
      <c r="WGP114" s="632" t="e">
        <f>(IF(WGP47-#REF!&lt;0,0,WGP47-#REF!)+#REF!)*1.21+IF($D$5="Koncesija",-WGP63*0.21,0)</f>
        <v>#REF!</v>
      </c>
      <c r="WGQ114" s="632" t="e">
        <f>(IF(WGQ47-#REF!&lt;0,0,WGQ47-#REF!)+#REF!)*1.21+IF($D$5="Koncesija",-WGQ63*0.21,0)</f>
        <v>#REF!</v>
      </c>
      <c r="WGR114" s="632" t="e">
        <f>(IF(WGR47-#REF!&lt;0,0,WGR47-#REF!)+#REF!)*1.21+IF($D$5="Koncesija",-WGR63*0.21,0)</f>
        <v>#REF!</v>
      </c>
      <c r="WGS114" s="632" t="e">
        <f>(IF(WGS47-#REF!&lt;0,0,WGS47-#REF!)+#REF!)*1.21+IF($D$5="Koncesija",-WGS63*0.21,0)</f>
        <v>#REF!</v>
      </c>
      <c r="WGT114" s="632" t="e">
        <f>(IF(WGT47-#REF!&lt;0,0,WGT47-#REF!)+#REF!)*1.21+IF($D$5="Koncesija",-WGT63*0.21,0)</f>
        <v>#REF!</v>
      </c>
      <c r="WGU114" s="632" t="e">
        <f>(IF(WGU47-#REF!&lt;0,0,WGU47-#REF!)+#REF!)*1.21+IF($D$5="Koncesija",-WGU63*0.21,0)</f>
        <v>#REF!</v>
      </c>
      <c r="WGV114" s="632" t="e">
        <f>(IF(WGV47-#REF!&lt;0,0,WGV47-#REF!)+#REF!)*1.21+IF($D$5="Koncesija",-WGV63*0.21,0)</f>
        <v>#REF!</v>
      </c>
      <c r="WGW114" s="632" t="e">
        <f>(IF(WGW47-#REF!&lt;0,0,WGW47-#REF!)+#REF!)*1.21+IF($D$5="Koncesija",-WGW63*0.21,0)</f>
        <v>#REF!</v>
      </c>
      <c r="WGX114" s="632" t="e">
        <f>(IF(WGX47-#REF!&lt;0,0,WGX47-#REF!)+#REF!)*1.21+IF($D$5="Koncesija",-WGX63*0.21,0)</f>
        <v>#REF!</v>
      </c>
      <c r="WGY114" s="632" t="e">
        <f>(IF(WGY47-#REF!&lt;0,0,WGY47-#REF!)+#REF!)*1.21+IF($D$5="Koncesija",-WGY63*0.21,0)</f>
        <v>#REF!</v>
      </c>
      <c r="WGZ114" s="632" t="e">
        <f>(IF(WGZ47-#REF!&lt;0,0,WGZ47-#REF!)+#REF!)*1.21+IF($D$5="Koncesija",-WGZ63*0.21,0)</f>
        <v>#REF!</v>
      </c>
      <c r="WHA114" s="632" t="e">
        <f>(IF(WHA47-#REF!&lt;0,0,WHA47-#REF!)+#REF!)*1.21+IF($D$5="Koncesija",-WHA63*0.21,0)</f>
        <v>#REF!</v>
      </c>
      <c r="WHB114" s="632" t="e">
        <f>(IF(WHB47-#REF!&lt;0,0,WHB47-#REF!)+#REF!)*1.21+IF($D$5="Koncesija",-WHB63*0.21,0)</f>
        <v>#REF!</v>
      </c>
      <c r="WHC114" s="632" t="e">
        <f>(IF(WHC47-#REF!&lt;0,0,WHC47-#REF!)+#REF!)*1.21+IF($D$5="Koncesija",-WHC63*0.21,0)</f>
        <v>#REF!</v>
      </c>
      <c r="WHD114" s="632" t="e">
        <f>(IF(WHD47-#REF!&lt;0,0,WHD47-#REF!)+#REF!)*1.21+IF($D$5="Koncesija",-WHD63*0.21,0)</f>
        <v>#REF!</v>
      </c>
      <c r="WHE114" s="632" t="e">
        <f>(IF(WHE47-#REF!&lt;0,0,WHE47-#REF!)+#REF!)*1.21+IF($D$5="Koncesija",-WHE63*0.21,0)</f>
        <v>#REF!</v>
      </c>
      <c r="WHF114" s="632" t="e">
        <f>(IF(WHF47-#REF!&lt;0,0,WHF47-#REF!)+#REF!)*1.21+IF($D$5="Koncesija",-WHF63*0.21,0)</f>
        <v>#REF!</v>
      </c>
      <c r="WHG114" s="632" t="e">
        <f>(IF(WHG47-#REF!&lt;0,0,WHG47-#REF!)+#REF!)*1.21+IF($D$5="Koncesija",-WHG63*0.21,0)</f>
        <v>#REF!</v>
      </c>
      <c r="WHH114" s="632" t="e">
        <f>(IF(WHH47-#REF!&lt;0,0,WHH47-#REF!)+#REF!)*1.21+IF($D$5="Koncesija",-WHH63*0.21,0)</f>
        <v>#REF!</v>
      </c>
      <c r="WHI114" s="632" t="e">
        <f>(IF(WHI47-#REF!&lt;0,0,WHI47-#REF!)+#REF!)*1.21+IF($D$5="Koncesija",-WHI63*0.21,0)</f>
        <v>#REF!</v>
      </c>
      <c r="WHJ114" s="632" t="e">
        <f>(IF(WHJ47-#REF!&lt;0,0,WHJ47-#REF!)+#REF!)*1.21+IF($D$5="Koncesija",-WHJ63*0.21,0)</f>
        <v>#REF!</v>
      </c>
      <c r="WHK114" s="632" t="e">
        <f>(IF(WHK47-#REF!&lt;0,0,WHK47-#REF!)+#REF!)*1.21+IF($D$5="Koncesija",-WHK63*0.21,0)</f>
        <v>#REF!</v>
      </c>
      <c r="WHL114" s="632" t="e">
        <f>(IF(WHL47-#REF!&lt;0,0,WHL47-#REF!)+#REF!)*1.21+IF($D$5="Koncesija",-WHL63*0.21,0)</f>
        <v>#REF!</v>
      </c>
      <c r="WHM114" s="632" t="e">
        <f>(IF(WHM47-#REF!&lt;0,0,WHM47-#REF!)+#REF!)*1.21+IF($D$5="Koncesija",-WHM63*0.21,0)</f>
        <v>#REF!</v>
      </c>
      <c r="WHN114" s="632" t="e">
        <f>(IF(WHN47-#REF!&lt;0,0,WHN47-#REF!)+#REF!)*1.21+IF($D$5="Koncesija",-WHN63*0.21,0)</f>
        <v>#REF!</v>
      </c>
      <c r="WHO114" s="632" t="e">
        <f>(IF(WHO47-#REF!&lt;0,0,WHO47-#REF!)+#REF!)*1.21+IF($D$5="Koncesija",-WHO63*0.21,0)</f>
        <v>#REF!</v>
      </c>
      <c r="WHP114" s="632" t="e">
        <f>(IF(WHP47-#REF!&lt;0,0,WHP47-#REF!)+#REF!)*1.21+IF($D$5="Koncesija",-WHP63*0.21,0)</f>
        <v>#REF!</v>
      </c>
      <c r="WHQ114" s="632" t="e">
        <f>(IF(WHQ47-#REF!&lt;0,0,WHQ47-#REF!)+#REF!)*1.21+IF($D$5="Koncesija",-WHQ63*0.21,0)</f>
        <v>#REF!</v>
      </c>
      <c r="WHR114" s="632" t="e">
        <f>(IF(WHR47-#REF!&lt;0,0,WHR47-#REF!)+#REF!)*1.21+IF($D$5="Koncesija",-WHR63*0.21,0)</f>
        <v>#REF!</v>
      </c>
      <c r="WHS114" s="632" t="e">
        <f>(IF(WHS47-#REF!&lt;0,0,WHS47-#REF!)+#REF!)*1.21+IF($D$5="Koncesija",-WHS63*0.21,0)</f>
        <v>#REF!</v>
      </c>
      <c r="WHT114" s="632" t="e">
        <f>(IF(WHT47-#REF!&lt;0,0,WHT47-#REF!)+#REF!)*1.21+IF($D$5="Koncesija",-WHT63*0.21,0)</f>
        <v>#REF!</v>
      </c>
      <c r="WHU114" s="632" t="e">
        <f>(IF(WHU47-#REF!&lt;0,0,WHU47-#REF!)+#REF!)*1.21+IF($D$5="Koncesija",-WHU63*0.21,0)</f>
        <v>#REF!</v>
      </c>
      <c r="WHV114" s="632" t="e">
        <f>(IF(WHV47-#REF!&lt;0,0,WHV47-#REF!)+#REF!)*1.21+IF($D$5="Koncesija",-WHV63*0.21,0)</f>
        <v>#REF!</v>
      </c>
      <c r="WHW114" s="632" t="e">
        <f>(IF(WHW47-#REF!&lt;0,0,WHW47-#REF!)+#REF!)*1.21+IF($D$5="Koncesija",-WHW63*0.21,0)</f>
        <v>#REF!</v>
      </c>
      <c r="WHX114" s="632" t="e">
        <f>(IF(WHX47-#REF!&lt;0,0,WHX47-#REF!)+#REF!)*1.21+IF($D$5="Koncesija",-WHX63*0.21,0)</f>
        <v>#REF!</v>
      </c>
      <c r="WHY114" s="632" t="e">
        <f>(IF(WHY47-#REF!&lt;0,0,WHY47-#REF!)+#REF!)*1.21+IF($D$5="Koncesija",-WHY63*0.21,0)</f>
        <v>#REF!</v>
      </c>
      <c r="WHZ114" s="632" t="e">
        <f>(IF(WHZ47-#REF!&lt;0,0,WHZ47-#REF!)+#REF!)*1.21+IF($D$5="Koncesija",-WHZ63*0.21,0)</f>
        <v>#REF!</v>
      </c>
      <c r="WIA114" s="632" t="e">
        <f>(IF(WIA47-#REF!&lt;0,0,WIA47-#REF!)+#REF!)*1.21+IF($D$5="Koncesija",-WIA63*0.21,0)</f>
        <v>#REF!</v>
      </c>
      <c r="WIB114" s="632" t="e">
        <f>(IF(WIB47-#REF!&lt;0,0,WIB47-#REF!)+#REF!)*1.21+IF($D$5="Koncesija",-WIB63*0.21,0)</f>
        <v>#REF!</v>
      </c>
      <c r="WIC114" s="632" t="e">
        <f>(IF(WIC47-#REF!&lt;0,0,WIC47-#REF!)+#REF!)*1.21+IF($D$5="Koncesija",-WIC63*0.21,0)</f>
        <v>#REF!</v>
      </c>
      <c r="WID114" s="632" t="e">
        <f>(IF(WID47-#REF!&lt;0,0,WID47-#REF!)+#REF!)*1.21+IF($D$5="Koncesija",-WID63*0.21,0)</f>
        <v>#REF!</v>
      </c>
      <c r="WIE114" s="632" t="e">
        <f>(IF(WIE47-#REF!&lt;0,0,WIE47-#REF!)+#REF!)*1.21+IF($D$5="Koncesija",-WIE63*0.21,0)</f>
        <v>#REF!</v>
      </c>
      <c r="WIF114" s="632" t="e">
        <f>(IF(WIF47-#REF!&lt;0,0,WIF47-#REF!)+#REF!)*1.21+IF($D$5="Koncesija",-WIF63*0.21,0)</f>
        <v>#REF!</v>
      </c>
      <c r="WIG114" s="632" t="e">
        <f>(IF(WIG47-#REF!&lt;0,0,WIG47-#REF!)+#REF!)*1.21+IF($D$5="Koncesija",-WIG63*0.21,0)</f>
        <v>#REF!</v>
      </c>
      <c r="WIH114" s="632" t="e">
        <f>(IF(WIH47-#REF!&lt;0,0,WIH47-#REF!)+#REF!)*1.21+IF($D$5="Koncesija",-WIH63*0.21,0)</f>
        <v>#REF!</v>
      </c>
      <c r="WII114" s="632" t="e">
        <f>(IF(WII47-#REF!&lt;0,0,WII47-#REF!)+#REF!)*1.21+IF($D$5="Koncesija",-WII63*0.21,0)</f>
        <v>#REF!</v>
      </c>
      <c r="WIJ114" s="632" t="e">
        <f>(IF(WIJ47-#REF!&lt;0,0,WIJ47-#REF!)+#REF!)*1.21+IF($D$5="Koncesija",-WIJ63*0.21,0)</f>
        <v>#REF!</v>
      </c>
      <c r="WIK114" s="632" t="e">
        <f>(IF(WIK47-#REF!&lt;0,0,WIK47-#REF!)+#REF!)*1.21+IF($D$5="Koncesija",-WIK63*0.21,0)</f>
        <v>#REF!</v>
      </c>
      <c r="WIL114" s="632" t="e">
        <f>(IF(WIL47-#REF!&lt;0,0,WIL47-#REF!)+#REF!)*1.21+IF($D$5="Koncesija",-WIL63*0.21,0)</f>
        <v>#REF!</v>
      </c>
      <c r="WIM114" s="632" t="e">
        <f>(IF(WIM47-#REF!&lt;0,0,WIM47-#REF!)+#REF!)*1.21+IF($D$5="Koncesija",-WIM63*0.21,0)</f>
        <v>#REF!</v>
      </c>
      <c r="WIN114" s="632" t="e">
        <f>(IF(WIN47-#REF!&lt;0,0,WIN47-#REF!)+#REF!)*1.21+IF($D$5="Koncesija",-WIN63*0.21,0)</f>
        <v>#REF!</v>
      </c>
      <c r="WIO114" s="632" t="e">
        <f>(IF(WIO47-#REF!&lt;0,0,WIO47-#REF!)+#REF!)*1.21+IF($D$5="Koncesija",-WIO63*0.21,0)</f>
        <v>#REF!</v>
      </c>
      <c r="WIP114" s="632" t="e">
        <f>(IF(WIP47-#REF!&lt;0,0,WIP47-#REF!)+#REF!)*1.21+IF($D$5="Koncesija",-WIP63*0.21,0)</f>
        <v>#REF!</v>
      </c>
      <c r="WIQ114" s="632" t="e">
        <f>(IF(WIQ47-#REF!&lt;0,0,WIQ47-#REF!)+#REF!)*1.21+IF($D$5="Koncesija",-WIQ63*0.21,0)</f>
        <v>#REF!</v>
      </c>
      <c r="WIR114" s="632" t="e">
        <f>(IF(WIR47-#REF!&lt;0,0,WIR47-#REF!)+#REF!)*1.21+IF($D$5="Koncesija",-WIR63*0.21,0)</f>
        <v>#REF!</v>
      </c>
      <c r="WIS114" s="632" t="e">
        <f>(IF(WIS47-#REF!&lt;0,0,WIS47-#REF!)+#REF!)*1.21+IF($D$5="Koncesija",-WIS63*0.21,0)</f>
        <v>#REF!</v>
      </c>
      <c r="WIT114" s="632" t="e">
        <f>(IF(WIT47-#REF!&lt;0,0,WIT47-#REF!)+#REF!)*1.21+IF($D$5="Koncesija",-WIT63*0.21,0)</f>
        <v>#REF!</v>
      </c>
      <c r="WIU114" s="632" t="e">
        <f>(IF(WIU47-#REF!&lt;0,0,WIU47-#REF!)+#REF!)*1.21+IF($D$5="Koncesija",-WIU63*0.21,0)</f>
        <v>#REF!</v>
      </c>
      <c r="WIV114" s="632" t="e">
        <f>(IF(WIV47-#REF!&lt;0,0,WIV47-#REF!)+#REF!)*1.21+IF($D$5="Koncesija",-WIV63*0.21,0)</f>
        <v>#REF!</v>
      </c>
      <c r="WIW114" s="632" t="e">
        <f>(IF(WIW47-#REF!&lt;0,0,WIW47-#REF!)+#REF!)*1.21+IF($D$5="Koncesija",-WIW63*0.21,0)</f>
        <v>#REF!</v>
      </c>
      <c r="WIX114" s="632" t="e">
        <f>(IF(WIX47-#REF!&lt;0,0,WIX47-#REF!)+#REF!)*1.21+IF($D$5="Koncesija",-WIX63*0.21,0)</f>
        <v>#REF!</v>
      </c>
      <c r="WIY114" s="632" t="e">
        <f>(IF(WIY47-#REF!&lt;0,0,WIY47-#REF!)+#REF!)*1.21+IF($D$5="Koncesija",-WIY63*0.21,0)</f>
        <v>#REF!</v>
      </c>
      <c r="WIZ114" s="632" t="e">
        <f>(IF(WIZ47-#REF!&lt;0,0,WIZ47-#REF!)+#REF!)*1.21+IF($D$5="Koncesija",-WIZ63*0.21,0)</f>
        <v>#REF!</v>
      </c>
      <c r="WJA114" s="632" t="e">
        <f>(IF(WJA47-#REF!&lt;0,0,WJA47-#REF!)+#REF!)*1.21+IF($D$5="Koncesija",-WJA63*0.21,0)</f>
        <v>#REF!</v>
      </c>
      <c r="WJB114" s="632" t="e">
        <f>(IF(WJB47-#REF!&lt;0,0,WJB47-#REF!)+#REF!)*1.21+IF($D$5="Koncesija",-WJB63*0.21,0)</f>
        <v>#REF!</v>
      </c>
      <c r="WJC114" s="632" t="e">
        <f>(IF(WJC47-#REF!&lt;0,0,WJC47-#REF!)+#REF!)*1.21+IF($D$5="Koncesija",-WJC63*0.21,0)</f>
        <v>#REF!</v>
      </c>
      <c r="WJD114" s="632" t="e">
        <f>(IF(WJD47-#REF!&lt;0,0,WJD47-#REF!)+#REF!)*1.21+IF($D$5="Koncesija",-WJD63*0.21,0)</f>
        <v>#REF!</v>
      </c>
      <c r="WJE114" s="632" t="e">
        <f>(IF(WJE47-#REF!&lt;0,0,WJE47-#REF!)+#REF!)*1.21+IF($D$5="Koncesija",-WJE63*0.21,0)</f>
        <v>#REF!</v>
      </c>
      <c r="WJF114" s="632" t="e">
        <f>(IF(WJF47-#REF!&lt;0,0,WJF47-#REF!)+#REF!)*1.21+IF($D$5="Koncesija",-WJF63*0.21,0)</f>
        <v>#REF!</v>
      </c>
      <c r="WJG114" s="632" t="e">
        <f>(IF(WJG47-#REF!&lt;0,0,WJG47-#REF!)+#REF!)*1.21+IF($D$5="Koncesija",-WJG63*0.21,0)</f>
        <v>#REF!</v>
      </c>
      <c r="WJH114" s="632" t="e">
        <f>(IF(WJH47-#REF!&lt;0,0,WJH47-#REF!)+#REF!)*1.21+IF($D$5="Koncesija",-WJH63*0.21,0)</f>
        <v>#REF!</v>
      </c>
      <c r="WJI114" s="632" t="e">
        <f>(IF(WJI47-#REF!&lt;0,0,WJI47-#REF!)+#REF!)*1.21+IF($D$5="Koncesija",-WJI63*0.21,0)</f>
        <v>#REF!</v>
      </c>
      <c r="WJJ114" s="632" t="e">
        <f>(IF(WJJ47-#REF!&lt;0,0,WJJ47-#REF!)+#REF!)*1.21+IF($D$5="Koncesija",-WJJ63*0.21,0)</f>
        <v>#REF!</v>
      </c>
      <c r="WJK114" s="632" t="e">
        <f>(IF(WJK47-#REF!&lt;0,0,WJK47-#REF!)+#REF!)*1.21+IF($D$5="Koncesija",-WJK63*0.21,0)</f>
        <v>#REF!</v>
      </c>
      <c r="WJL114" s="632" t="e">
        <f>(IF(WJL47-#REF!&lt;0,0,WJL47-#REF!)+#REF!)*1.21+IF($D$5="Koncesija",-WJL63*0.21,0)</f>
        <v>#REF!</v>
      </c>
      <c r="WJM114" s="632" t="e">
        <f>(IF(WJM47-#REF!&lt;0,0,WJM47-#REF!)+#REF!)*1.21+IF($D$5="Koncesija",-WJM63*0.21,0)</f>
        <v>#REF!</v>
      </c>
      <c r="WJN114" s="632" t="e">
        <f>(IF(WJN47-#REF!&lt;0,0,WJN47-#REF!)+#REF!)*1.21+IF($D$5="Koncesija",-WJN63*0.21,0)</f>
        <v>#REF!</v>
      </c>
      <c r="WJO114" s="632" t="e">
        <f>(IF(WJO47-#REF!&lt;0,0,WJO47-#REF!)+#REF!)*1.21+IF($D$5="Koncesija",-WJO63*0.21,0)</f>
        <v>#REF!</v>
      </c>
      <c r="WJP114" s="632" t="e">
        <f>(IF(WJP47-#REF!&lt;0,0,WJP47-#REF!)+#REF!)*1.21+IF($D$5="Koncesija",-WJP63*0.21,0)</f>
        <v>#REF!</v>
      </c>
      <c r="WJQ114" s="632" t="e">
        <f>(IF(WJQ47-#REF!&lt;0,0,WJQ47-#REF!)+#REF!)*1.21+IF($D$5="Koncesija",-WJQ63*0.21,0)</f>
        <v>#REF!</v>
      </c>
      <c r="WJR114" s="632" t="e">
        <f>(IF(WJR47-#REF!&lt;0,0,WJR47-#REF!)+#REF!)*1.21+IF($D$5="Koncesija",-WJR63*0.21,0)</f>
        <v>#REF!</v>
      </c>
      <c r="WJS114" s="632" t="e">
        <f>(IF(WJS47-#REF!&lt;0,0,WJS47-#REF!)+#REF!)*1.21+IF($D$5="Koncesija",-WJS63*0.21,0)</f>
        <v>#REF!</v>
      </c>
      <c r="WJT114" s="632" t="e">
        <f>(IF(WJT47-#REF!&lt;0,0,WJT47-#REF!)+#REF!)*1.21+IF($D$5="Koncesija",-WJT63*0.21,0)</f>
        <v>#REF!</v>
      </c>
      <c r="WJU114" s="632" t="e">
        <f>(IF(WJU47-#REF!&lt;0,0,WJU47-#REF!)+#REF!)*1.21+IF($D$5="Koncesija",-WJU63*0.21,0)</f>
        <v>#REF!</v>
      </c>
      <c r="WJV114" s="632" t="e">
        <f>(IF(WJV47-#REF!&lt;0,0,WJV47-#REF!)+#REF!)*1.21+IF($D$5="Koncesija",-WJV63*0.21,0)</f>
        <v>#REF!</v>
      </c>
      <c r="WJW114" s="632" t="e">
        <f>(IF(WJW47-#REF!&lt;0,0,WJW47-#REF!)+#REF!)*1.21+IF($D$5="Koncesija",-WJW63*0.21,0)</f>
        <v>#REF!</v>
      </c>
      <c r="WJX114" s="632" t="e">
        <f>(IF(WJX47-#REF!&lt;0,0,WJX47-#REF!)+#REF!)*1.21+IF($D$5="Koncesija",-WJX63*0.21,0)</f>
        <v>#REF!</v>
      </c>
      <c r="WJY114" s="632" t="e">
        <f>(IF(WJY47-#REF!&lt;0,0,WJY47-#REF!)+#REF!)*1.21+IF($D$5="Koncesija",-WJY63*0.21,0)</f>
        <v>#REF!</v>
      </c>
      <c r="WJZ114" s="632" t="e">
        <f>(IF(WJZ47-#REF!&lt;0,0,WJZ47-#REF!)+#REF!)*1.21+IF($D$5="Koncesija",-WJZ63*0.21,0)</f>
        <v>#REF!</v>
      </c>
      <c r="WKA114" s="632" t="e">
        <f>(IF(WKA47-#REF!&lt;0,0,WKA47-#REF!)+#REF!)*1.21+IF($D$5="Koncesija",-WKA63*0.21,0)</f>
        <v>#REF!</v>
      </c>
      <c r="WKB114" s="632" t="e">
        <f>(IF(WKB47-#REF!&lt;0,0,WKB47-#REF!)+#REF!)*1.21+IF($D$5="Koncesija",-WKB63*0.21,0)</f>
        <v>#REF!</v>
      </c>
      <c r="WKC114" s="632" t="e">
        <f>(IF(WKC47-#REF!&lt;0,0,WKC47-#REF!)+#REF!)*1.21+IF($D$5="Koncesija",-WKC63*0.21,0)</f>
        <v>#REF!</v>
      </c>
      <c r="WKD114" s="632" t="e">
        <f>(IF(WKD47-#REF!&lt;0,0,WKD47-#REF!)+#REF!)*1.21+IF($D$5="Koncesija",-WKD63*0.21,0)</f>
        <v>#REF!</v>
      </c>
      <c r="WKE114" s="632" t="e">
        <f>(IF(WKE47-#REF!&lt;0,0,WKE47-#REF!)+#REF!)*1.21+IF($D$5="Koncesija",-WKE63*0.21,0)</f>
        <v>#REF!</v>
      </c>
      <c r="WKF114" s="632" t="e">
        <f>(IF(WKF47-#REF!&lt;0,0,WKF47-#REF!)+#REF!)*1.21+IF($D$5="Koncesija",-WKF63*0.21,0)</f>
        <v>#REF!</v>
      </c>
      <c r="WKG114" s="632" t="e">
        <f>(IF(WKG47-#REF!&lt;0,0,WKG47-#REF!)+#REF!)*1.21+IF($D$5="Koncesija",-WKG63*0.21,0)</f>
        <v>#REF!</v>
      </c>
      <c r="WKH114" s="632" t="e">
        <f>(IF(WKH47-#REF!&lt;0,0,WKH47-#REF!)+#REF!)*1.21+IF($D$5="Koncesija",-WKH63*0.21,0)</f>
        <v>#REF!</v>
      </c>
      <c r="WKI114" s="632" t="e">
        <f>(IF(WKI47-#REF!&lt;0,0,WKI47-#REF!)+#REF!)*1.21+IF($D$5="Koncesija",-WKI63*0.21,0)</f>
        <v>#REF!</v>
      </c>
      <c r="WKJ114" s="632" t="e">
        <f>(IF(WKJ47-#REF!&lt;0,0,WKJ47-#REF!)+#REF!)*1.21+IF($D$5="Koncesija",-WKJ63*0.21,0)</f>
        <v>#REF!</v>
      </c>
      <c r="WKK114" s="632" t="e">
        <f>(IF(WKK47-#REF!&lt;0,0,WKK47-#REF!)+#REF!)*1.21+IF($D$5="Koncesija",-WKK63*0.21,0)</f>
        <v>#REF!</v>
      </c>
      <c r="WKL114" s="632" t="e">
        <f>(IF(WKL47-#REF!&lt;0,0,WKL47-#REF!)+#REF!)*1.21+IF($D$5="Koncesija",-WKL63*0.21,0)</f>
        <v>#REF!</v>
      </c>
      <c r="WKM114" s="632" t="e">
        <f>(IF(WKM47-#REF!&lt;0,0,WKM47-#REF!)+#REF!)*1.21+IF($D$5="Koncesija",-WKM63*0.21,0)</f>
        <v>#REF!</v>
      </c>
      <c r="WKN114" s="632" t="e">
        <f>(IF(WKN47-#REF!&lt;0,0,WKN47-#REF!)+#REF!)*1.21+IF($D$5="Koncesija",-WKN63*0.21,0)</f>
        <v>#REF!</v>
      </c>
      <c r="WKO114" s="632" t="e">
        <f>(IF(WKO47-#REF!&lt;0,0,WKO47-#REF!)+#REF!)*1.21+IF($D$5="Koncesija",-WKO63*0.21,0)</f>
        <v>#REF!</v>
      </c>
      <c r="WKP114" s="632" t="e">
        <f>(IF(WKP47-#REF!&lt;0,0,WKP47-#REF!)+#REF!)*1.21+IF($D$5="Koncesija",-WKP63*0.21,0)</f>
        <v>#REF!</v>
      </c>
      <c r="WKQ114" s="632" t="e">
        <f>(IF(WKQ47-#REF!&lt;0,0,WKQ47-#REF!)+#REF!)*1.21+IF($D$5="Koncesija",-WKQ63*0.21,0)</f>
        <v>#REF!</v>
      </c>
      <c r="WKR114" s="632" t="e">
        <f>(IF(WKR47-#REF!&lt;0,0,WKR47-#REF!)+#REF!)*1.21+IF($D$5="Koncesija",-WKR63*0.21,0)</f>
        <v>#REF!</v>
      </c>
      <c r="WKS114" s="632" t="e">
        <f>(IF(WKS47-#REF!&lt;0,0,WKS47-#REF!)+#REF!)*1.21+IF($D$5="Koncesija",-WKS63*0.21,0)</f>
        <v>#REF!</v>
      </c>
      <c r="WKT114" s="632" t="e">
        <f>(IF(WKT47-#REF!&lt;0,0,WKT47-#REF!)+#REF!)*1.21+IF($D$5="Koncesija",-WKT63*0.21,0)</f>
        <v>#REF!</v>
      </c>
      <c r="WKU114" s="632" t="e">
        <f>(IF(WKU47-#REF!&lt;0,0,WKU47-#REF!)+#REF!)*1.21+IF($D$5="Koncesija",-WKU63*0.21,0)</f>
        <v>#REF!</v>
      </c>
      <c r="WKV114" s="632" t="e">
        <f>(IF(WKV47-#REF!&lt;0,0,WKV47-#REF!)+#REF!)*1.21+IF($D$5="Koncesija",-WKV63*0.21,0)</f>
        <v>#REF!</v>
      </c>
      <c r="WKW114" s="632" t="e">
        <f>(IF(WKW47-#REF!&lt;0,0,WKW47-#REF!)+#REF!)*1.21+IF($D$5="Koncesija",-WKW63*0.21,0)</f>
        <v>#REF!</v>
      </c>
      <c r="WKX114" s="632" t="e">
        <f>(IF(WKX47-#REF!&lt;0,0,WKX47-#REF!)+#REF!)*1.21+IF($D$5="Koncesija",-WKX63*0.21,0)</f>
        <v>#REF!</v>
      </c>
      <c r="WKY114" s="632" t="e">
        <f>(IF(WKY47-#REF!&lt;0,0,WKY47-#REF!)+#REF!)*1.21+IF($D$5="Koncesija",-WKY63*0.21,0)</f>
        <v>#REF!</v>
      </c>
      <c r="WKZ114" s="632" t="e">
        <f>(IF(WKZ47-#REF!&lt;0,0,WKZ47-#REF!)+#REF!)*1.21+IF($D$5="Koncesija",-WKZ63*0.21,0)</f>
        <v>#REF!</v>
      </c>
      <c r="WLA114" s="632" t="e">
        <f>(IF(WLA47-#REF!&lt;0,0,WLA47-#REF!)+#REF!)*1.21+IF($D$5="Koncesija",-WLA63*0.21,0)</f>
        <v>#REF!</v>
      </c>
      <c r="WLB114" s="632" t="e">
        <f>(IF(WLB47-#REF!&lt;0,0,WLB47-#REF!)+#REF!)*1.21+IF($D$5="Koncesija",-WLB63*0.21,0)</f>
        <v>#REF!</v>
      </c>
      <c r="WLC114" s="632" t="e">
        <f>(IF(WLC47-#REF!&lt;0,0,WLC47-#REF!)+#REF!)*1.21+IF($D$5="Koncesija",-WLC63*0.21,0)</f>
        <v>#REF!</v>
      </c>
      <c r="WLD114" s="632" t="e">
        <f>(IF(WLD47-#REF!&lt;0,0,WLD47-#REF!)+#REF!)*1.21+IF($D$5="Koncesija",-WLD63*0.21,0)</f>
        <v>#REF!</v>
      </c>
      <c r="WLE114" s="632" t="e">
        <f>(IF(WLE47-#REF!&lt;0,0,WLE47-#REF!)+#REF!)*1.21+IF($D$5="Koncesija",-WLE63*0.21,0)</f>
        <v>#REF!</v>
      </c>
      <c r="WLF114" s="632" t="e">
        <f>(IF(WLF47-#REF!&lt;0,0,WLF47-#REF!)+#REF!)*1.21+IF($D$5="Koncesija",-WLF63*0.21,0)</f>
        <v>#REF!</v>
      </c>
      <c r="WLG114" s="632" t="e">
        <f>(IF(WLG47-#REF!&lt;0,0,WLG47-#REF!)+#REF!)*1.21+IF($D$5="Koncesija",-WLG63*0.21,0)</f>
        <v>#REF!</v>
      </c>
      <c r="WLH114" s="632" t="e">
        <f>(IF(WLH47-#REF!&lt;0,0,WLH47-#REF!)+#REF!)*1.21+IF($D$5="Koncesija",-WLH63*0.21,0)</f>
        <v>#REF!</v>
      </c>
      <c r="WLI114" s="632" t="e">
        <f>(IF(WLI47-#REF!&lt;0,0,WLI47-#REF!)+#REF!)*1.21+IF($D$5="Koncesija",-WLI63*0.21,0)</f>
        <v>#REF!</v>
      </c>
      <c r="WLJ114" s="632" t="e">
        <f>(IF(WLJ47-#REF!&lt;0,0,WLJ47-#REF!)+#REF!)*1.21+IF($D$5="Koncesija",-WLJ63*0.21,0)</f>
        <v>#REF!</v>
      </c>
      <c r="WLK114" s="632" t="e">
        <f>(IF(WLK47-#REF!&lt;0,0,WLK47-#REF!)+#REF!)*1.21+IF($D$5="Koncesija",-WLK63*0.21,0)</f>
        <v>#REF!</v>
      </c>
      <c r="WLL114" s="632" t="e">
        <f>(IF(WLL47-#REF!&lt;0,0,WLL47-#REF!)+#REF!)*1.21+IF($D$5="Koncesija",-WLL63*0.21,0)</f>
        <v>#REF!</v>
      </c>
      <c r="WLM114" s="632" t="e">
        <f>(IF(WLM47-#REF!&lt;0,0,WLM47-#REF!)+#REF!)*1.21+IF($D$5="Koncesija",-WLM63*0.21,0)</f>
        <v>#REF!</v>
      </c>
      <c r="WLN114" s="632" t="e">
        <f>(IF(WLN47-#REF!&lt;0,0,WLN47-#REF!)+#REF!)*1.21+IF($D$5="Koncesija",-WLN63*0.21,0)</f>
        <v>#REF!</v>
      </c>
      <c r="WLO114" s="632" t="e">
        <f>(IF(WLO47-#REF!&lt;0,0,WLO47-#REF!)+#REF!)*1.21+IF($D$5="Koncesija",-WLO63*0.21,0)</f>
        <v>#REF!</v>
      </c>
      <c r="WLP114" s="632" t="e">
        <f>(IF(WLP47-#REF!&lt;0,0,WLP47-#REF!)+#REF!)*1.21+IF($D$5="Koncesija",-WLP63*0.21,0)</f>
        <v>#REF!</v>
      </c>
      <c r="WLQ114" s="632" t="e">
        <f>(IF(WLQ47-#REF!&lt;0,0,WLQ47-#REF!)+#REF!)*1.21+IF($D$5="Koncesija",-WLQ63*0.21,0)</f>
        <v>#REF!</v>
      </c>
      <c r="WLR114" s="632" t="e">
        <f>(IF(WLR47-#REF!&lt;0,0,WLR47-#REF!)+#REF!)*1.21+IF($D$5="Koncesija",-WLR63*0.21,0)</f>
        <v>#REF!</v>
      </c>
      <c r="WLS114" s="632" t="e">
        <f>(IF(WLS47-#REF!&lt;0,0,WLS47-#REF!)+#REF!)*1.21+IF($D$5="Koncesija",-WLS63*0.21,0)</f>
        <v>#REF!</v>
      </c>
      <c r="WLT114" s="632" t="e">
        <f>(IF(WLT47-#REF!&lt;0,0,WLT47-#REF!)+#REF!)*1.21+IF($D$5="Koncesija",-WLT63*0.21,0)</f>
        <v>#REF!</v>
      </c>
      <c r="WLU114" s="632" t="e">
        <f>(IF(WLU47-#REF!&lt;0,0,WLU47-#REF!)+#REF!)*1.21+IF($D$5="Koncesija",-WLU63*0.21,0)</f>
        <v>#REF!</v>
      </c>
      <c r="WLV114" s="632" t="e">
        <f>(IF(WLV47-#REF!&lt;0,0,WLV47-#REF!)+#REF!)*1.21+IF($D$5="Koncesija",-WLV63*0.21,0)</f>
        <v>#REF!</v>
      </c>
      <c r="WLW114" s="632" t="e">
        <f>(IF(WLW47-#REF!&lt;0,0,WLW47-#REF!)+#REF!)*1.21+IF($D$5="Koncesija",-WLW63*0.21,0)</f>
        <v>#REF!</v>
      </c>
      <c r="WLX114" s="632" t="e">
        <f>(IF(WLX47-#REF!&lt;0,0,WLX47-#REF!)+#REF!)*1.21+IF($D$5="Koncesija",-WLX63*0.21,0)</f>
        <v>#REF!</v>
      </c>
      <c r="WLY114" s="632" t="e">
        <f>(IF(WLY47-#REF!&lt;0,0,WLY47-#REF!)+#REF!)*1.21+IF($D$5="Koncesija",-WLY63*0.21,0)</f>
        <v>#REF!</v>
      </c>
      <c r="WLZ114" s="632" t="e">
        <f>(IF(WLZ47-#REF!&lt;0,0,WLZ47-#REF!)+#REF!)*1.21+IF($D$5="Koncesija",-WLZ63*0.21,0)</f>
        <v>#REF!</v>
      </c>
      <c r="WMA114" s="632" t="e">
        <f>(IF(WMA47-#REF!&lt;0,0,WMA47-#REF!)+#REF!)*1.21+IF($D$5="Koncesija",-WMA63*0.21,0)</f>
        <v>#REF!</v>
      </c>
      <c r="WMB114" s="632" t="e">
        <f>(IF(WMB47-#REF!&lt;0,0,WMB47-#REF!)+#REF!)*1.21+IF($D$5="Koncesija",-WMB63*0.21,0)</f>
        <v>#REF!</v>
      </c>
      <c r="WMC114" s="632" t="e">
        <f>(IF(WMC47-#REF!&lt;0,0,WMC47-#REF!)+#REF!)*1.21+IF($D$5="Koncesija",-WMC63*0.21,0)</f>
        <v>#REF!</v>
      </c>
      <c r="WMD114" s="632" t="e">
        <f>(IF(WMD47-#REF!&lt;0,0,WMD47-#REF!)+#REF!)*1.21+IF($D$5="Koncesija",-WMD63*0.21,0)</f>
        <v>#REF!</v>
      </c>
      <c r="WME114" s="632" t="e">
        <f>(IF(WME47-#REF!&lt;0,0,WME47-#REF!)+#REF!)*1.21+IF($D$5="Koncesija",-WME63*0.21,0)</f>
        <v>#REF!</v>
      </c>
      <c r="WMF114" s="632" t="e">
        <f>(IF(WMF47-#REF!&lt;0,0,WMF47-#REF!)+#REF!)*1.21+IF($D$5="Koncesija",-WMF63*0.21,0)</f>
        <v>#REF!</v>
      </c>
      <c r="WMG114" s="632" t="e">
        <f>(IF(WMG47-#REF!&lt;0,0,WMG47-#REF!)+#REF!)*1.21+IF($D$5="Koncesija",-WMG63*0.21,0)</f>
        <v>#REF!</v>
      </c>
      <c r="WMH114" s="632" t="e">
        <f>(IF(WMH47-#REF!&lt;0,0,WMH47-#REF!)+#REF!)*1.21+IF($D$5="Koncesija",-WMH63*0.21,0)</f>
        <v>#REF!</v>
      </c>
      <c r="WMI114" s="632" t="e">
        <f>(IF(WMI47-#REF!&lt;0,0,WMI47-#REF!)+#REF!)*1.21+IF($D$5="Koncesija",-WMI63*0.21,0)</f>
        <v>#REF!</v>
      </c>
      <c r="WMJ114" s="632" t="e">
        <f>(IF(WMJ47-#REF!&lt;0,0,WMJ47-#REF!)+#REF!)*1.21+IF($D$5="Koncesija",-WMJ63*0.21,0)</f>
        <v>#REF!</v>
      </c>
      <c r="WMK114" s="632" t="e">
        <f>(IF(WMK47-#REF!&lt;0,0,WMK47-#REF!)+#REF!)*1.21+IF($D$5="Koncesija",-WMK63*0.21,0)</f>
        <v>#REF!</v>
      </c>
      <c r="WML114" s="632" t="e">
        <f>(IF(WML47-#REF!&lt;0,0,WML47-#REF!)+#REF!)*1.21+IF($D$5="Koncesija",-WML63*0.21,0)</f>
        <v>#REF!</v>
      </c>
      <c r="WMM114" s="632" t="e">
        <f>(IF(WMM47-#REF!&lt;0,0,WMM47-#REF!)+#REF!)*1.21+IF($D$5="Koncesija",-WMM63*0.21,0)</f>
        <v>#REF!</v>
      </c>
      <c r="WMN114" s="632" t="e">
        <f>(IF(WMN47-#REF!&lt;0,0,WMN47-#REF!)+#REF!)*1.21+IF($D$5="Koncesija",-WMN63*0.21,0)</f>
        <v>#REF!</v>
      </c>
      <c r="WMO114" s="632" t="e">
        <f>(IF(WMO47-#REF!&lt;0,0,WMO47-#REF!)+#REF!)*1.21+IF($D$5="Koncesija",-WMO63*0.21,0)</f>
        <v>#REF!</v>
      </c>
      <c r="WMP114" s="632" t="e">
        <f>(IF(WMP47-#REF!&lt;0,0,WMP47-#REF!)+#REF!)*1.21+IF($D$5="Koncesija",-WMP63*0.21,0)</f>
        <v>#REF!</v>
      </c>
      <c r="WMQ114" s="632" t="e">
        <f>(IF(WMQ47-#REF!&lt;0,0,WMQ47-#REF!)+#REF!)*1.21+IF($D$5="Koncesija",-WMQ63*0.21,0)</f>
        <v>#REF!</v>
      </c>
      <c r="WMR114" s="632" t="e">
        <f>(IF(WMR47-#REF!&lt;0,0,WMR47-#REF!)+#REF!)*1.21+IF($D$5="Koncesija",-WMR63*0.21,0)</f>
        <v>#REF!</v>
      </c>
      <c r="WMS114" s="632" t="e">
        <f>(IF(WMS47-#REF!&lt;0,0,WMS47-#REF!)+#REF!)*1.21+IF($D$5="Koncesija",-WMS63*0.21,0)</f>
        <v>#REF!</v>
      </c>
      <c r="WMT114" s="632" t="e">
        <f>(IF(WMT47-#REF!&lt;0,0,WMT47-#REF!)+#REF!)*1.21+IF($D$5="Koncesija",-WMT63*0.21,0)</f>
        <v>#REF!</v>
      </c>
      <c r="WMU114" s="632" t="e">
        <f>(IF(WMU47-#REF!&lt;0,0,WMU47-#REF!)+#REF!)*1.21+IF($D$5="Koncesija",-WMU63*0.21,0)</f>
        <v>#REF!</v>
      </c>
      <c r="WMV114" s="632" t="e">
        <f>(IF(WMV47-#REF!&lt;0,0,WMV47-#REF!)+#REF!)*1.21+IF($D$5="Koncesija",-WMV63*0.21,0)</f>
        <v>#REF!</v>
      </c>
      <c r="WMW114" s="632" t="e">
        <f>(IF(WMW47-#REF!&lt;0,0,WMW47-#REF!)+#REF!)*1.21+IF($D$5="Koncesija",-WMW63*0.21,0)</f>
        <v>#REF!</v>
      </c>
      <c r="WMX114" s="632" t="e">
        <f>(IF(WMX47-#REF!&lt;0,0,WMX47-#REF!)+#REF!)*1.21+IF($D$5="Koncesija",-WMX63*0.21,0)</f>
        <v>#REF!</v>
      </c>
      <c r="WMY114" s="632" t="e">
        <f>(IF(WMY47-#REF!&lt;0,0,WMY47-#REF!)+#REF!)*1.21+IF($D$5="Koncesija",-WMY63*0.21,0)</f>
        <v>#REF!</v>
      </c>
      <c r="WMZ114" s="632" t="e">
        <f>(IF(WMZ47-#REF!&lt;0,0,WMZ47-#REF!)+#REF!)*1.21+IF($D$5="Koncesija",-WMZ63*0.21,0)</f>
        <v>#REF!</v>
      </c>
      <c r="WNA114" s="632" t="e">
        <f>(IF(WNA47-#REF!&lt;0,0,WNA47-#REF!)+#REF!)*1.21+IF($D$5="Koncesija",-WNA63*0.21,0)</f>
        <v>#REF!</v>
      </c>
      <c r="WNB114" s="632" t="e">
        <f>(IF(WNB47-#REF!&lt;0,0,WNB47-#REF!)+#REF!)*1.21+IF($D$5="Koncesija",-WNB63*0.21,0)</f>
        <v>#REF!</v>
      </c>
      <c r="WNC114" s="632" t="e">
        <f>(IF(WNC47-#REF!&lt;0,0,WNC47-#REF!)+#REF!)*1.21+IF($D$5="Koncesija",-WNC63*0.21,0)</f>
        <v>#REF!</v>
      </c>
      <c r="WND114" s="632" t="e">
        <f>(IF(WND47-#REF!&lt;0,0,WND47-#REF!)+#REF!)*1.21+IF($D$5="Koncesija",-WND63*0.21,0)</f>
        <v>#REF!</v>
      </c>
      <c r="WNE114" s="632" t="e">
        <f>(IF(WNE47-#REF!&lt;0,0,WNE47-#REF!)+#REF!)*1.21+IF($D$5="Koncesija",-WNE63*0.21,0)</f>
        <v>#REF!</v>
      </c>
      <c r="WNF114" s="632" t="e">
        <f>(IF(WNF47-#REF!&lt;0,0,WNF47-#REF!)+#REF!)*1.21+IF($D$5="Koncesija",-WNF63*0.21,0)</f>
        <v>#REF!</v>
      </c>
      <c r="WNG114" s="632" t="e">
        <f>(IF(WNG47-#REF!&lt;0,0,WNG47-#REF!)+#REF!)*1.21+IF($D$5="Koncesija",-WNG63*0.21,0)</f>
        <v>#REF!</v>
      </c>
      <c r="WNH114" s="632" t="e">
        <f>(IF(WNH47-#REF!&lt;0,0,WNH47-#REF!)+#REF!)*1.21+IF($D$5="Koncesija",-WNH63*0.21,0)</f>
        <v>#REF!</v>
      </c>
      <c r="WNI114" s="632" t="e">
        <f>(IF(WNI47-#REF!&lt;0,0,WNI47-#REF!)+#REF!)*1.21+IF($D$5="Koncesija",-WNI63*0.21,0)</f>
        <v>#REF!</v>
      </c>
      <c r="WNJ114" s="632" t="e">
        <f>(IF(WNJ47-#REF!&lt;0,0,WNJ47-#REF!)+#REF!)*1.21+IF($D$5="Koncesija",-WNJ63*0.21,0)</f>
        <v>#REF!</v>
      </c>
      <c r="WNK114" s="632" t="e">
        <f>(IF(WNK47-#REF!&lt;0,0,WNK47-#REF!)+#REF!)*1.21+IF($D$5="Koncesija",-WNK63*0.21,0)</f>
        <v>#REF!</v>
      </c>
      <c r="WNL114" s="632" t="e">
        <f>(IF(WNL47-#REF!&lt;0,0,WNL47-#REF!)+#REF!)*1.21+IF($D$5="Koncesija",-WNL63*0.21,0)</f>
        <v>#REF!</v>
      </c>
      <c r="WNM114" s="632" t="e">
        <f>(IF(WNM47-#REF!&lt;0,0,WNM47-#REF!)+#REF!)*1.21+IF($D$5="Koncesija",-WNM63*0.21,0)</f>
        <v>#REF!</v>
      </c>
      <c r="WNN114" s="632" t="e">
        <f>(IF(WNN47-#REF!&lt;0,0,WNN47-#REF!)+#REF!)*1.21+IF($D$5="Koncesija",-WNN63*0.21,0)</f>
        <v>#REF!</v>
      </c>
      <c r="WNO114" s="632" t="e">
        <f>(IF(WNO47-#REF!&lt;0,0,WNO47-#REF!)+#REF!)*1.21+IF($D$5="Koncesija",-WNO63*0.21,0)</f>
        <v>#REF!</v>
      </c>
      <c r="WNP114" s="632" t="e">
        <f>(IF(WNP47-#REF!&lt;0,0,WNP47-#REF!)+#REF!)*1.21+IF($D$5="Koncesija",-WNP63*0.21,0)</f>
        <v>#REF!</v>
      </c>
      <c r="WNQ114" s="632" t="e">
        <f>(IF(WNQ47-#REF!&lt;0,0,WNQ47-#REF!)+#REF!)*1.21+IF($D$5="Koncesija",-WNQ63*0.21,0)</f>
        <v>#REF!</v>
      </c>
      <c r="WNR114" s="632" t="e">
        <f>(IF(WNR47-#REF!&lt;0,0,WNR47-#REF!)+#REF!)*1.21+IF($D$5="Koncesija",-WNR63*0.21,0)</f>
        <v>#REF!</v>
      </c>
      <c r="WNS114" s="632" t="e">
        <f>(IF(WNS47-#REF!&lt;0,0,WNS47-#REF!)+#REF!)*1.21+IF($D$5="Koncesija",-WNS63*0.21,0)</f>
        <v>#REF!</v>
      </c>
      <c r="WNT114" s="632" t="e">
        <f>(IF(WNT47-#REF!&lt;0,0,WNT47-#REF!)+#REF!)*1.21+IF($D$5="Koncesija",-WNT63*0.21,0)</f>
        <v>#REF!</v>
      </c>
      <c r="WNU114" s="632" t="e">
        <f>(IF(WNU47-#REF!&lt;0,0,WNU47-#REF!)+#REF!)*1.21+IF($D$5="Koncesija",-WNU63*0.21,0)</f>
        <v>#REF!</v>
      </c>
      <c r="WNV114" s="632" t="e">
        <f>(IF(WNV47-#REF!&lt;0,0,WNV47-#REF!)+#REF!)*1.21+IF($D$5="Koncesija",-WNV63*0.21,0)</f>
        <v>#REF!</v>
      </c>
      <c r="WNW114" s="632" t="e">
        <f>(IF(WNW47-#REF!&lt;0,0,WNW47-#REF!)+#REF!)*1.21+IF($D$5="Koncesija",-WNW63*0.21,0)</f>
        <v>#REF!</v>
      </c>
      <c r="WNX114" s="632" t="e">
        <f>(IF(WNX47-#REF!&lt;0,0,WNX47-#REF!)+#REF!)*1.21+IF($D$5="Koncesija",-WNX63*0.21,0)</f>
        <v>#REF!</v>
      </c>
      <c r="WNY114" s="632" t="e">
        <f>(IF(WNY47-#REF!&lt;0,0,WNY47-#REF!)+#REF!)*1.21+IF($D$5="Koncesija",-WNY63*0.21,0)</f>
        <v>#REF!</v>
      </c>
      <c r="WNZ114" s="632" t="e">
        <f>(IF(WNZ47-#REF!&lt;0,0,WNZ47-#REF!)+#REF!)*1.21+IF($D$5="Koncesija",-WNZ63*0.21,0)</f>
        <v>#REF!</v>
      </c>
      <c r="WOA114" s="632" t="e">
        <f>(IF(WOA47-#REF!&lt;0,0,WOA47-#REF!)+#REF!)*1.21+IF($D$5="Koncesija",-WOA63*0.21,0)</f>
        <v>#REF!</v>
      </c>
      <c r="WOB114" s="632" t="e">
        <f>(IF(WOB47-#REF!&lt;0,0,WOB47-#REF!)+#REF!)*1.21+IF($D$5="Koncesija",-WOB63*0.21,0)</f>
        <v>#REF!</v>
      </c>
      <c r="WOC114" s="632" t="e">
        <f>(IF(WOC47-#REF!&lt;0,0,WOC47-#REF!)+#REF!)*1.21+IF($D$5="Koncesija",-WOC63*0.21,0)</f>
        <v>#REF!</v>
      </c>
      <c r="WOD114" s="632" t="e">
        <f>(IF(WOD47-#REF!&lt;0,0,WOD47-#REF!)+#REF!)*1.21+IF($D$5="Koncesija",-WOD63*0.21,0)</f>
        <v>#REF!</v>
      </c>
      <c r="WOE114" s="632" t="e">
        <f>(IF(WOE47-#REF!&lt;0,0,WOE47-#REF!)+#REF!)*1.21+IF($D$5="Koncesija",-WOE63*0.21,0)</f>
        <v>#REF!</v>
      </c>
      <c r="WOF114" s="632" t="e">
        <f>(IF(WOF47-#REF!&lt;0,0,WOF47-#REF!)+#REF!)*1.21+IF($D$5="Koncesija",-WOF63*0.21,0)</f>
        <v>#REF!</v>
      </c>
      <c r="WOG114" s="632" t="e">
        <f>(IF(WOG47-#REF!&lt;0,0,WOG47-#REF!)+#REF!)*1.21+IF($D$5="Koncesija",-WOG63*0.21,0)</f>
        <v>#REF!</v>
      </c>
      <c r="WOH114" s="632" t="e">
        <f>(IF(WOH47-#REF!&lt;0,0,WOH47-#REF!)+#REF!)*1.21+IF($D$5="Koncesija",-WOH63*0.21,0)</f>
        <v>#REF!</v>
      </c>
      <c r="WOI114" s="632" t="e">
        <f>(IF(WOI47-#REF!&lt;0,0,WOI47-#REF!)+#REF!)*1.21+IF($D$5="Koncesija",-WOI63*0.21,0)</f>
        <v>#REF!</v>
      </c>
      <c r="WOJ114" s="632" t="e">
        <f>(IF(WOJ47-#REF!&lt;0,0,WOJ47-#REF!)+#REF!)*1.21+IF($D$5="Koncesija",-WOJ63*0.21,0)</f>
        <v>#REF!</v>
      </c>
      <c r="WOK114" s="632" t="e">
        <f>(IF(WOK47-#REF!&lt;0,0,WOK47-#REF!)+#REF!)*1.21+IF($D$5="Koncesija",-WOK63*0.21,0)</f>
        <v>#REF!</v>
      </c>
      <c r="WOL114" s="632" t="e">
        <f>(IF(WOL47-#REF!&lt;0,0,WOL47-#REF!)+#REF!)*1.21+IF($D$5="Koncesija",-WOL63*0.21,0)</f>
        <v>#REF!</v>
      </c>
      <c r="WOM114" s="632" t="e">
        <f>(IF(WOM47-#REF!&lt;0,0,WOM47-#REF!)+#REF!)*1.21+IF($D$5="Koncesija",-WOM63*0.21,0)</f>
        <v>#REF!</v>
      </c>
      <c r="WON114" s="632" t="e">
        <f>(IF(WON47-#REF!&lt;0,0,WON47-#REF!)+#REF!)*1.21+IF($D$5="Koncesija",-WON63*0.21,0)</f>
        <v>#REF!</v>
      </c>
      <c r="WOO114" s="632" t="e">
        <f>(IF(WOO47-#REF!&lt;0,0,WOO47-#REF!)+#REF!)*1.21+IF($D$5="Koncesija",-WOO63*0.21,0)</f>
        <v>#REF!</v>
      </c>
      <c r="WOP114" s="632" t="e">
        <f>(IF(WOP47-#REF!&lt;0,0,WOP47-#REF!)+#REF!)*1.21+IF($D$5="Koncesija",-WOP63*0.21,0)</f>
        <v>#REF!</v>
      </c>
      <c r="WOQ114" s="632" t="e">
        <f>(IF(WOQ47-#REF!&lt;0,0,WOQ47-#REF!)+#REF!)*1.21+IF($D$5="Koncesija",-WOQ63*0.21,0)</f>
        <v>#REF!</v>
      </c>
      <c r="WOR114" s="632" t="e">
        <f>(IF(WOR47-#REF!&lt;0,0,WOR47-#REF!)+#REF!)*1.21+IF($D$5="Koncesija",-WOR63*0.21,0)</f>
        <v>#REF!</v>
      </c>
      <c r="WOS114" s="632" t="e">
        <f>(IF(WOS47-#REF!&lt;0,0,WOS47-#REF!)+#REF!)*1.21+IF($D$5="Koncesija",-WOS63*0.21,0)</f>
        <v>#REF!</v>
      </c>
      <c r="WOT114" s="632" t="e">
        <f>(IF(WOT47-#REF!&lt;0,0,WOT47-#REF!)+#REF!)*1.21+IF($D$5="Koncesija",-WOT63*0.21,0)</f>
        <v>#REF!</v>
      </c>
      <c r="WOU114" s="632" t="e">
        <f>(IF(WOU47-#REF!&lt;0,0,WOU47-#REF!)+#REF!)*1.21+IF($D$5="Koncesija",-WOU63*0.21,0)</f>
        <v>#REF!</v>
      </c>
      <c r="WOV114" s="632" t="e">
        <f>(IF(WOV47-#REF!&lt;0,0,WOV47-#REF!)+#REF!)*1.21+IF($D$5="Koncesija",-WOV63*0.21,0)</f>
        <v>#REF!</v>
      </c>
      <c r="WOW114" s="632" t="e">
        <f>(IF(WOW47-#REF!&lt;0,0,WOW47-#REF!)+#REF!)*1.21+IF($D$5="Koncesija",-WOW63*0.21,0)</f>
        <v>#REF!</v>
      </c>
      <c r="WOX114" s="632" t="e">
        <f>(IF(WOX47-#REF!&lt;0,0,WOX47-#REF!)+#REF!)*1.21+IF($D$5="Koncesija",-WOX63*0.21,0)</f>
        <v>#REF!</v>
      </c>
      <c r="WOY114" s="632" t="e">
        <f>(IF(WOY47-#REF!&lt;0,0,WOY47-#REF!)+#REF!)*1.21+IF($D$5="Koncesija",-WOY63*0.21,0)</f>
        <v>#REF!</v>
      </c>
      <c r="WOZ114" s="632" t="e">
        <f>(IF(WOZ47-#REF!&lt;0,0,WOZ47-#REF!)+#REF!)*1.21+IF($D$5="Koncesija",-WOZ63*0.21,0)</f>
        <v>#REF!</v>
      </c>
      <c r="WPA114" s="632" t="e">
        <f>(IF(WPA47-#REF!&lt;0,0,WPA47-#REF!)+#REF!)*1.21+IF($D$5="Koncesija",-WPA63*0.21,0)</f>
        <v>#REF!</v>
      </c>
      <c r="WPB114" s="632" t="e">
        <f>(IF(WPB47-#REF!&lt;0,0,WPB47-#REF!)+#REF!)*1.21+IF($D$5="Koncesija",-WPB63*0.21,0)</f>
        <v>#REF!</v>
      </c>
      <c r="WPC114" s="632" t="e">
        <f>(IF(WPC47-#REF!&lt;0,0,WPC47-#REF!)+#REF!)*1.21+IF($D$5="Koncesija",-WPC63*0.21,0)</f>
        <v>#REF!</v>
      </c>
      <c r="WPD114" s="632" t="e">
        <f>(IF(WPD47-#REF!&lt;0,0,WPD47-#REF!)+#REF!)*1.21+IF($D$5="Koncesija",-WPD63*0.21,0)</f>
        <v>#REF!</v>
      </c>
      <c r="WPE114" s="632" t="e">
        <f>(IF(WPE47-#REF!&lt;0,0,WPE47-#REF!)+#REF!)*1.21+IF($D$5="Koncesija",-WPE63*0.21,0)</f>
        <v>#REF!</v>
      </c>
      <c r="WPF114" s="632" t="e">
        <f>(IF(WPF47-#REF!&lt;0,0,WPF47-#REF!)+#REF!)*1.21+IF($D$5="Koncesija",-WPF63*0.21,0)</f>
        <v>#REF!</v>
      </c>
      <c r="WPG114" s="632" t="e">
        <f>(IF(WPG47-#REF!&lt;0,0,WPG47-#REF!)+#REF!)*1.21+IF($D$5="Koncesija",-WPG63*0.21,0)</f>
        <v>#REF!</v>
      </c>
      <c r="WPH114" s="632" t="e">
        <f>(IF(WPH47-#REF!&lt;0,0,WPH47-#REF!)+#REF!)*1.21+IF($D$5="Koncesija",-WPH63*0.21,0)</f>
        <v>#REF!</v>
      </c>
      <c r="WPI114" s="632" t="e">
        <f>(IF(WPI47-#REF!&lt;0,0,WPI47-#REF!)+#REF!)*1.21+IF($D$5="Koncesija",-WPI63*0.21,0)</f>
        <v>#REF!</v>
      </c>
      <c r="WPJ114" s="632" t="e">
        <f>(IF(WPJ47-#REF!&lt;0,0,WPJ47-#REF!)+#REF!)*1.21+IF($D$5="Koncesija",-WPJ63*0.21,0)</f>
        <v>#REF!</v>
      </c>
      <c r="WPK114" s="632" t="e">
        <f>(IF(WPK47-#REF!&lt;0,0,WPK47-#REF!)+#REF!)*1.21+IF($D$5="Koncesija",-WPK63*0.21,0)</f>
        <v>#REF!</v>
      </c>
      <c r="WPL114" s="632" t="e">
        <f>(IF(WPL47-#REF!&lt;0,0,WPL47-#REF!)+#REF!)*1.21+IF($D$5="Koncesija",-WPL63*0.21,0)</f>
        <v>#REF!</v>
      </c>
      <c r="WPM114" s="632" t="e">
        <f>(IF(WPM47-#REF!&lt;0,0,WPM47-#REF!)+#REF!)*1.21+IF($D$5="Koncesija",-WPM63*0.21,0)</f>
        <v>#REF!</v>
      </c>
      <c r="WPN114" s="632" t="e">
        <f>(IF(WPN47-#REF!&lt;0,0,WPN47-#REF!)+#REF!)*1.21+IF($D$5="Koncesija",-WPN63*0.21,0)</f>
        <v>#REF!</v>
      </c>
      <c r="WPO114" s="632" t="e">
        <f>(IF(WPO47-#REF!&lt;0,0,WPO47-#REF!)+#REF!)*1.21+IF($D$5="Koncesija",-WPO63*0.21,0)</f>
        <v>#REF!</v>
      </c>
      <c r="WPP114" s="632" t="e">
        <f>(IF(WPP47-#REF!&lt;0,0,WPP47-#REF!)+#REF!)*1.21+IF($D$5="Koncesija",-WPP63*0.21,0)</f>
        <v>#REF!</v>
      </c>
      <c r="WPQ114" s="632" t="e">
        <f>(IF(WPQ47-#REF!&lt;0,0,WPQ47-#REF!)+#REF!)*1.21+IF($D$5="Koncesija",-WPQ63*0.21,0)</f>
        <v>#REF!</v>
      </c>
      <c r="WPR114" s="632" t="e">
        <f>(IF(WPR47-#REF!&lt;0,0,WPR47-#REF!)+#REF!)*1.21+IF($D$5="Koncesija",-WPR63*0.21,0)</f>
        <v>#REF!</v>
      </c>
      <c r="WPS114" s="632" t="e">
        <f>(IF(WPS47-#REF!&lt;0,0,WPS47-#REF!)+#REF!)*1.21+IF($D$5="Koncesija",-WPS63*0.21,0)</f>
        <v>#REF!</v>
      </c>
      <c r="WPT114" s="632" t="e">
        <f>(IF(WPT47-#REF!&lt;0,0,WPT47-#REF!)+#REF!)*1.21+IF($D$5="Koncesija",-WPT63*0.21,0)</f>
        <v>#REF!</v>
      </c>
      <c r="WPU114" s="632" t="e">
        <f>(IF(WPU47-#REF!&lt;0,0,WPU47-#REF!)+#REF!)*1.21+IF($D$5="Koncesija",-WPU63*0.21,0)</f>
        <v>#REF!</v>
      </c>
      <c r="WPV114" s="632" t="e">
        <f>(IF(WPV47-#REF!&lt;0,0,WPV47-#REF!)+#REF!)*1.21+IF($D$5="Koncesija",-WPV63*0.21,0)</f>
        <v>#REF!</v>
      </c>
      <c r="WPW114" s="632" t="e">
        <f>(IF(WPW47-#REF!&lt;0,0,WPW47-#REF!)+#REF!)*1.21+IF($D$5="Koncesija",-WPW63*0.21,0)</f>
        <v>#REF!</v>
      </c>
      <c r="WPX114" s="632" t="e">
        <f>(IF(WPX47-#REF!&lt;0,0,WPX47-#REF!)+#REF!)*1.21+IF($D$5="Koncesija",-WPX63*0.21,0)</f>
        <v>#REF!</v>
      </c>
      <c r="WPY114" s="632" t="e">
        <f>(IF(WPY47-#REF!&lt;0,0,WPY47-#REF!)+#REF!)*1.21+IF($D$5="Koncesija",-WPY63*0.21,0)</f>
        <v>#REF!</v>
      </c>
      <c r="WPZ114" s="632" t="e">
        <f>(IF(WPZ47-#REF!&lt;0,0,WPZ47-#REF!)+#REF!)*1.21+IF($D$5="Koncesija",-WPZ63*0.21,0)</f>
        <v>#REF!</v>
      </c>
      <c r="WQA114" s="632" t="e">
        <f>(IF(WQA47-#REF!&lt;0,0,WQA47-#REF!)+#REF!)*1.21+IF($D$5="Koncesija",-WQA63*0.21,0)</f>
        <v>#REF!</v>
      </c>
      <c r="WQB114" s="632" t="e">
        <f>(IF(WQB47-#REF!&lt;0,0,WQB47-#REF!)+#REF!)*1.21+IF($D$5="Koncesija",-WQB63*0.21,0)</f>
        <v>#REF!</v>
      </c>
      <c r="WQC114" s="632" t="e">
        <f>(IF(WQC47-#REF!&lt;0,0,WQC47-#REF!)+#REF!)*1.21+IF($D$5="Koncesija",-WQC63*0.21,0)</f>
        <v>#REF!</v>
      </c>
      <c r="WQD114" s="632" t="e">
        <f>(IF(WQD47-#REF!&lt;0,0,WQD47-#REF!)+#REF!)*1.21+IF($D$5="Koncesija",-WQD63*0.21,0)</f>
        <v>#REF!</v>
      </c>
      <c r="WQE114" s="632" t="e">
        <f>(IF(WQE47-#REF!&lt;0,0,WQE47-#REF!)+#REF!)*1.21+IF($D$5="Koncesija",-WQE63*0.21,0)</f>
        <v>#REF!</v>
      </c>
      <c r="WQF114" s="632" t="e">
        <f>(IF(WQF47-#REF!&lt;0,0,WQF47-#REF!)+#REF!)*1.21+IF($D$5="Koncesija",-WQF63*0.21,0)</f>
        <v>#REF!</v>
      </c>
      <c r="WQG114" s="632" t="e">
        <f>(IF(WQG47-#REF!&lt;0,0,WQG47-#REF!)+#REF!)*1.21+IF($D$5="Koncesija",-WQG63*0.21,0)</f>
        <v>#REF!</v>
      </c>
      <c r="WQH114" s="632" t="e">
        <f>(IF(WQH47-#REF!&lt;0,0,WQH47-#REF!)+#REF!)*1.21+IF($D$5="Koncesija",-WQH63*0.21,0)</f>
        <v>#REF!</v>
      </c>
      <c r="WQI114" s="632" t="e">
        <f>(IF(WQI47-#REF!&lt;0,0,WQI47-#REF!)+#REF!)*1.21+IF($D$5="Koncesija",-WQI63*0.21,0)</f>
        <v>#REF!</v>
      </c>
      <c r="WQJ114" s="632" t="e">
        <f>(IF(WQJ47-#REF!&lt;0,0,WQJ47-#REF!)+#REF!)*1.21+IF($D$5="Koncesija",-WQJ63*0.21,0)</f>
        <v>#REF!</v>
      </c>
      <c r="WQK114" s="632" t="e">
        <f>(IF(WQK47-#REF!&lt;0,0,WQK47-#REF!)+#REF!)*1.21+IF($D$5="Koncesija",-WQK63*0.21,0)</f>
        <v>#REF!</v>
      </c>
      <c r="WQL114" s="632" t="e">
        <f>(IF(WQL47-#REF!&lt;0,0,WQL47-#REF!)+#REF!)*1.21+IF($D$5="Koncesija",-WQL63*0.21,0)</f>
        <v>#REF!</v>
      </c>
      <c r="WQM114" s="632" t="e">
        <f>(IF(WQM47-#REF!&lt;0,0,WQM47-#REF!)+#REF!)*1.21+IF($D$5="Koncesija",-WQM63*0.21,0)</f>
        <v>#REF!</v>
      </c>
      <c r="WQN114" s="632" t="e">
        <f>(IF(WQN47-#REF!&lt;0,0,WQN47-#REF!)+#REF!)*1.21+IF($D$5="Koncesija",-WQN63*0.21,0)</f>
        <v>#REF!</v>
      </c>
      <c r="WQO114" s="632" t="e">
        <f>(IF(WQO47-#REF!&lt;0,0,WQO47-#REF!)+#REF!)*1.21+IF($D$5="Koncesija",-WQO63*0.21,0)</f>
        <v>#REF!</v>
      </c>
      <c r="WQP114" s="632" t="e">
        <f>(IF(WQP47-#REF!&lt;0,0,WQP47-#REF!)+#REF!)*1.21+IF($D$5="Koncesija",-WQP63*0.21,0)</f>
        <v>#REF!</v>
      </c>
      <c r="WQQ114" s="632" t="e">
        <f>(IF(WQQ47-#REF!&lt;0,0,WQQ47-#REF!)+#REF!)*1.21+IF($D$5="Koncesija",-WQQ63*0.21,0)</f>
        <v>#REF!</v>
      </c>
      <c r="WQR114" s="632" t="e">
        <f>(IF(WQR47-#REF!&lt;0,0,WQR47-#REF!)+#REF!)*1.21+IF($D$5="Koncesija",-WQR63*0.21,0)</f>
        <v>#REF!</v>
      </c>
      <c r="WQS114" s="632" t="e">
        <f>(IF(WQS47-#REF!&lt;0,0,WQS47-#REF!)+#REF!)*1.21+IF($D$5="Koncesija",-WQS63*0.21,0)</f>
        <v>#REF!</v>
      </c>
      <c r="WQT114" s="632" t="e">
        <f>(IF(WQT47-#REF!&lt;0,0,WQT47-#REF!)+#REF!)*1.21+IF($D$5="Koncesija",-WQT63*0.21,0)</f>
        <v>#REF!</v>
      </c>
      <c r="WQU114" s="632" t="e">
        <f>(IF(WQU47-#REF!&lt;0,0,WQU47-#REF!)+#REF!)*1.21+IF($D$5="Koncesija",-WQU63*0.21,0)</f>
        <v>#REF!</v>
      </c>
      <c r="WQV114" s="632" t="e">
        <f>(IF(WQV47-#REF!&lt;0,0,WQV47-#REF!)+#REF!)*1.21+IF($D$5="Koncesija",-WQV63*0.21,0)</f>
        <v>#REF!</v>
      </c>
      <c r="WQW114" s="632" t="e">
        <f>(IF(WQW47-#REF!&lt;0,0,WQW47-#REF!)+#REF!)*1.21+IF($D$5="Koncesija",-WQW63*0.21,0)</f>
        <v>#REF!</v>
      </c>
      <c r="WQX114" s="632" t="e">
        <f>(IF(WQX47-#REF!&lt;0,0,WQX47-#REF!)+#REF!)*1.21+IF($D$5="Koncesija",-WQX63*0.21,0)</f>
        <v>#REF!</v>
      </c>
      <c r="WQY114" s="632" t="e">
        <f>(IF(WQY47-#REF!&lt;0,0,WQY47-#REF!)+#REF!)*1.21+IF($D$5="Koncesija",-WQY63*0.21,0)</f>
        <v>#REF!</v>
      </c>
      <c r="WQZ114" s="632" t="e">
        <f>(IF(WQZ47-#REF!&lt;0,0,WQZ47-#REF!)+#REF!)*1.21+IF($D$5="Koncesija",-WQZ63*0.21,0)</f>
        <v>#REF!</v>
      </c>
      <c r="WRA114" s="632" t="e">
        <f>(IF(WRA47-#REF!&lt;0,0,WRA47-#REF!)+#REF!)*1.21+IF($D$5="Koncesija",-WRA63*0.21,0)</f>
        <v>#REF!</v>
      </c>
      <c r="WRB114" s="632" t="e">
        <f>(IF(WRB47-#REF!&lt;0,0,WRB47-#REF!)+#REF!)*1.21+IF($D$5="Koncesija",-WRB63*0.21,0)</f>
        <v>#REF!</v>
      </c>
      <c r="WRC114" s="632" t="e">
        <f>(IF(WRC47-#REF!&lt;0,0,WRC47-#REF!)+#REF!)*1.21+IF($D$5="Koncesija",-WRC63*0.21,0)</f>
        <v>#REF!</v>
      </c>
      <c r="WRD114" s="632" t="e">
        <f>(IF(WRD47-#REF!&lt;0,0,WRD47-#REF!)+#REF!)*1.21+IF($D$5="Koncesija",-WRD63*0.21,0)</f>
        <v>#REF!</v>
      </c>
      <c r="WRE114" s="632" t="e">
        <f>(IF(WRE47-#REF!&lt;0,0,WRE47-#REF!)+#REF!)*1.21+IF($D$5="Koncesija",-WRE63*0.21,0)</f>
        <v>#REF!</v>
      </c>
      <c r="WRF114" s="632" t="e">
        <f>(IF(WRF47-#REF!&lt;0,0,WRF47-#REF!)+#REF!)*1.21+IF($D$5="Koncesija",-WRF63*0.21,0)</f>
        <v>#REF!</v>
      </c>
      <c r="WRG114" s="632" t="e">
        <f>(IF(WRG47-#REF!&lt;0,0,WRG47-#REF!)+#REF!)*1.21+IF($D$5="Koncesija",-WRG63*0.21,0)</f>
        <v>#REF!</v>
      </c>
      <c r="WRH114" s="632" t="e">
        <f>(IF(WRH47-#REF!&lt;0,0,WRH47-#REF!)+#REF!)*1.21+IF($D$5="Koncesija",-WRH63*0.21,0)</f>
        <v>#REF!</v>
      </c>
      <c r="WRI114" s="632" t="e">
        <f>(IF(WRI47-#REF!&lt;0,0,WRI47-#REF!)+#REF!)*1.21+IF($D$5="Koncesija",-WRI63*0.21,0)</f>
        <v>#REF!</v>
      </c>
      <c r="WRJ114" s="632" t="e">
        <f>(IF(WRJ47-#REF!&lt;0,0,WRJ47-#REF!)+#REF!)*1.21+IF($D$5="Koncesija",-WRJ63*0.21,0)</f>
        <v>#REF!</v>
      </c>
      <c r="WRK114" s="632" t="e">
        <f>(IF(WRK47-#REF!&lt;0,0,WRK47-#REF!)+#REF!)*1.21+IF($D$5="Koncesija",-WRK63*0.21,0)</f>
        <v>#REF!</v>
      </c>
      <c r="WRL114" s="632" t="e">
        <f>(IF(WRL47-#REF!&lt;0,0,WRL47-#REF!)+#REF!)*1.21+IF($D$5="Koncesija",-WRL63*0.21,0)</f>
        <v>#REF!</v>
      </c>
      <c r="WRM114" s="632" t="e">
        <f>(IF(WRM47-#REF!&lt;0,0,WRM47-#REF!)+#REF!)*1.21+IF($D$5="Koncesija",-WRM63*0.21,0)</f>
        <v>#REF!</v>
      </c>
      <c r="WRN114" s="632" t="e">
        <f>(IF(WRN47-#REF!&lt;0,0,WRN47-#REF!)+#REF!)*1.21+IF($D$5="Koncesija",-WRN63*0.21,0)</f>
        <v>#REF!</v>
      </c>
      <c r="WRO114" s="632" t="e">
        <f>(IF(WRO47-#REF!&lt;0,0,WRO47-#REF!)+#REF!)*1.21+IF($D$5="Koncesija",-WRO63*0.21,0)</f>
        <v>#REF!</v>
      </c>
      <c r="WRP114" s="632" t="e">
        <f>(IF(WRP47-#REF!&lt;0,0,WRP47-#REF!)+#REF!)*1.21+IF($D$5="Koncesija",-WRP63*0.21,0)</f>
        <v>#REF!</v>
      </c>
      <c r="WRQ114" s="632" t="e">
        <f>(IF(WRQ47-#REF!&lt;0,0,WRQ47-#REF!)+#REF!)*1.21+IF($D$5="Koncesija",-WRQ63*0.21,0)</f>
        <v>#REF!</v>
      </c>
      <c r="WRR114" s="632" t="e">
        <f>(IF(WRR47-#REF!&lt;0,0,WRR47-#REF!)+#REF!)*1.21+IF($D$5="Koncesija",-WRR63*0.21,0)</f>
        <v>#REF!</v>
      </c>
      <c r="WRS114" s="632" t="e">
        <f>(IF(WRS47-#REF!&lt;0,0,WRS47-#REF!)+#REF!)*1.21+IF($D$5="Koncesija",-WRS63*0.21,0)</f>
        <v>#REF!</v>
      </c>
      <c r="WRT114" s="632" t="e">
        <f>(IF(WRT47-#REF!&lt;0,0,WRT47-#REF!)+#REF!)*1.21+IF($D$5="Koncesija",-WRT63*0.21,0)</f>
        <v>#REF!</v>
      </c>
      <c r="WRU114" s="632" t="e">
        <f>(IF(WRU47-#REF!&lt;0,0,WRU47-#REF!)+#REF!)*1.21+IF($D$5="Koncesija",-WRU63*0.21,0)</f>
        <v>#REF!</v>
      </c>
      <c r="WRV114" s="632" t="e">
        <f>(IF(WRV47-#REF!&lt;0,0,WRV47-#REF!)+#REF!)*1.21+IF($D$5="Koncesija",-WRV63*0.21,0)</f>
        <v>#REF!</v>
      </c>
      <c r="WRW114" s="632" t="e">
        <f>(IF(WRW47-#REF!&lt;0,0,WRW47-#REF!)+#REF!)*1.21+IF($D$5="Koncesija",-WRW63*0.21,0)</f>
        <v>#REF!</v>
      </c>
      <c r="WRX114" s="632" t="e">
        <f>(IF(WRX47-#REF!&lt;0,0,WRX47-#REF!)+#REF!)*1.21+IF($D$5="Koncesija",-WRX63*0.21,0)</f>
        <v>#REF!</v>
      </c>
      <c r="WRY114" s="632" t="e">
        <f>(IF(WRY47-#REF!&lt;0,0,WRY47-#REF!)+#REF!)*1.21+IF($D$5="Koncesija",-WRY63*0.21,0)</f>
        <v>#REF!</v>
      </c>
      <c r="WRZ114" s="632" t="e">
        <f>(IF(WRZ47-#REF!&lt;0,0,WRZ47-#REF!)+#REF!)*1.21+IF($D$5="Koncesija",-WRZ63*0.21,0)</f>
        <v>#REF!</v>
      </c>
      <c r="WSA114" s="632" t="e">
        <f>(IF(WSA47-#REF!&lt;0,0,WSA47-#REF!)+#REF!)*1.21+IF($D$5="Koncesija",-WSA63*0.21,0)</f>
        <v>#REF!</v>
      </c>
      <c r="WSB114" s="632" t="e">
        <f>(IF(WSB47-#REF!&lt;0,0,WSB47-#REF!)+#REF!)*1.21+IF($D$5="Koncesija",-WSB63*0.21,0)</f>
        <v>#REF!</v>
      </c>
      <c r="WSC114" s="632" t="e">
        <f>(IF(WSC47-#REF!&lt;0,0,WSC47-#REF!)+#REF!)*1.21+IF($D$5="Koncesija",-WSC63*0.21,0)</f>
        <v>#REF!</v>
      </c>
      <c r="WSD114" s="632" t="e">
        <f>(IF(WSD47-#REF!&lt;0,0,WSD47-#REF!)+#REF!)*1.21+IF($D$5="Koncesija",-WSD63*0.21,0)</f>
        <v>#REF!</v>
      </c>
      <c r="WSE114" s="632" t="e">
        <f>(IF(WSE47-#REF!&lt;0,0,WSE47-#REF!)+#REF!)*1.21+IF($D$5="Koncesija",-WSE63*0.21,0)</f>
        <v>#REF!</v>
      </c>
      <c r="WSF114" s="632" t="e">
        <f>(IF(WSF47-#REF!&lt;0,0,WSF47-#REF!)+#REF!)*1.21+IF($D$5="Koncesija",-WSF63*0.21,0)</f>
        <v>#REF!</v>
      </c>
      <c r="WSG114" s="632" t="e">
        <f>(IF(WSG47-#REF!&lt;0,0,WSG47-#REF!)+#REF!)*1.21+IF($D$5="Koncesija",-WSG63*0.21,0)</f>
        <v>#REF!</v>
      </c>
      <c r="WSH114" s="632" t="e">
        <f>(IF(WSH47-#REF!&lt;0,0,WSH47-#REF!)+#REF!)*1.21+IF($D$5="Koncesija",-WSH63*0.21,0)</f>
        <v>#REF!</v>
      </c>
      <c r="WSI114" s="632" t="e">
        <f>(IF(WSI47-#REF!&lt;0,0,WSI47-#REF!)+#REF!)*1.21+IF($D$5="Koncesija",-WSI63*0.21,0)</f>
        <v>#REF!</v>
      </c>
      <c r="WSJ114" s="632" t="e">
        <f>(IF(WSJ47-#REF!&lt;0,0,WSJ47-#REF!)+#REF!)*1.21+IF($D$5="Koncesija",-WSJ63*0.21,0)</f>
        <v>#REF!</v>
      </c>
      <c r="WSK114" s="632" t="e">
        <f>(IF(WSK47-#REF!&lt;0,0,WSK47-#REF!)+#REF!)*1.21+IF($D$5="Koncesija",-WSK63*0.21,0)</f>
        <v>#REF!</v>
      </c>
      <c r="WSL114" s="632" t="e">
        <f>(IF(WSL47-#REF!&lt;0,0,WSL47-#REF!)+#REF!)*1.21+IF($D$5="Koncesija",-WSL63*0.21,0)</f>
        <v>#REF!</v>
      </c>
      <c r="WSM114" s="632" t="e">
        <f>(IF(WSM47-#REF!&lt;0,0,WSM47-#REF!)+#REF!)*1.21+IF($D$5="Koncesija",-WSM63*0.21,0)</f>
        <v>#REF!</v>
      </c>
      <c r="WSN114" s="632" t="e">
        <f>(IF(WSN47-#REF!&lt;0,0,WSN47-#REF!)+#REF!)*1.21+IF($D$5="Koncesija",-WSN63*0.21,0)</f>
        <v>#REF!</v>
      </c>
      <c r="WSO114" s="632" t="e">
        <f>(IF(WSO47-#REF!&lt;0,0,WSO47-#REF!)+#REF!)*1.21+IF($D$5="Koncesija",-WSO63*0.21,0)</f>
        <v>#REF!</v>
      </c>
      <c r="WSP114" s="632" t="e">
        <f>(IF(WSP47-#REF!&lt;0,0,WSP47-#REF!)+#REF!)*1.21+IF($D$5="Koncesija",-WSP63*0.21,0)</f>
        <v>#REF!</v>
      </c>
      <c r="WSQ114" s="632" t="e">
        <f>(IF(WSQ47-#REF!&lt;0,0,WSQ47-#REF!)+#REF!)*1.21+IF($D$5="Koncesija",-WSQ63*0.21,0)</f>
        <v>#REF!</v>
      </c>
      <c r="WSR114" s="632" t="e">
        <f>(IF(WSR47-#REF!&lt;0,0,WSR47-#REF!)+#REF!)*1.21+IF($D$5="Koncesija",-WSR63*0.21,0)</f>
        <v>#REF!</v>
      </c>
      <c r="WSS114" s="632" t="e">
        <f>(IF(WSS47-#REF!&lt;0,0,WSS47-#REF!)+#REF!)*1.21+IF($D$5="Koncesija",-WSS63*0.21,0)</f>
        <v>#REF!</v>
      </c>
      <c r="WST114" s="632" t="e">
        <f>(IF(WST47-#REF!&lt;0,0,WST47-#REF!)+#REF!)*1.21+IF($D$5="Koncesija",-WST63*0.21,0)</f>
        <v>#REF!</v>
      </c>
      <c r="WSU114" s="632" t="e">
        <f>(IF(WSU47-#REF!&lt;0,0,WSU47-#REF!)+#REF!)*1.21+IF($D$5="Koncesija",-WSU63*0.21,0)</f>
        <v>#REF!</v>
      </c>
      <c r="WSV114" s="632" t="e">
        <f>(IF(WSV47-#REF!&lt;0,0,WSV47-#REF!)+#REF!)*1.21+IF($D$5="Koncesija",-WSV63*0.21,0)</f>
        <v>#REF!</v>
      </c>
      <c r="WSW114" s="632" t="e">
        <f>(IF(WSW47-#REF!&lt;0,0,WSW47-#REF!)+#REF!)*1.21+IF($D$5="Koncesija",-WSW63*0.21,0)</f>
        <v>#REF!</v>
      </c>
      <c r="WSX114" s="632" t="e">
        <f>(IF(WSX47-#REF!&lt;0,0,WSX47-#REF!)+#REF!)*1.21+IF($D$5="Koncesija",-WSX63*0.21,0)</f>
        <v>#REF!</v>
      </c>
      <c r="WSY114" s="632" t="e">
        <f>(IF(WSY47-#REF!&lt;0,0,WSY47-#REF!)+#REF!)*1.21+IF($D$5="Koncesija",-WSY63*0.21,0)</f>
        <v>#REF!</v>
      </c>
      <c r="WSZ114" s="632" t="e">
        <f>(IF(WSZ47-#REF!&lt;0,0,WSZ47-#REF!)+#REF!)*1.21+IF($D$5="Koncesija",-WSZ63*0.21,0)</f>
        <v>#REF!</v>
      </c>
      <c r="WTA114" s="632" t="e">
        <f>(IF(WTA47-#REF!&lt;0,0,WTA47-#REF!)+#REF!)*1.21+IF($D$5="Koncesija",-WTA63*0.21,0)</f>
        <v>#REF!</v>
      </c>
      <c r="WTB114" s="632" t="e">
        <f>(IF(WTB47-#REF!&lt;0,0,WTB47-#REF!)+#REF!)*1.21+IF($D$5="Koncesija",-WTB63*0.21,0)</f>
        <v>#REF!</v>
      </c>
      <c r="WTC114" s="632" t="e">
        <f>(IF(WTC47-#REF!&lt;0,0,WTC47-#REF!)+#REF!)*1.21+IF($D$5="Koncesija",-WTC63*0.21,0)</f>
        <v>#REF!</v>
      </c>
      <c r="WTD114" s="632" t="e">
        <f>(IF(WTD47-#REF!&lt;0,0,WTD47-#REF!)+#REF!)*1.21+IF($D$5="Koncesija",-WTD63*0.21,0)</f>
        <v>#REF!</v>
      </c>
      <c r="WTE114" s="632" t="e">
        <f>(IF(WTE47-#REF!&lt;0,0,WTE47-#REF!)+#REF!)*1.21+IF($D$5="Koncesija",-WTE63*0.21,0)</f>
        <v>#REF!</v>
      </c>
      <c r="WTF114" s="632" t="e">
        <f>(IF(WTF47-#REF!&lt;0,0,WTF47-#REF!)+#REF!)*1.21+IF($D$5="Koncesija",-WTF63*0.21,0)</f>
        <v>#REF!</v>
      </c>
      <c r="WTG114" s="632" t="e">
        <f>(IF(WTG47-#REF!&lt;0,0,WTG47-#REF!)+#REF!)*1.21+IF($D$5="Koncesija",-WTG63*0.21,0)</f>
        <v>#REF!</v>
      </c>
      <c r="WTH114" s="632" t="e">
        <f>(IF(WTH47-#REF!&lt;0,0,WTH47-#REF!)+#REF!)*1.21+IF($D$5="Koncesija",-WTH63*0.21,0)</f>
        <v>#REF!</v>
      </c>
      <c r="WTI114" s="632" t="e">
        <f>(IF(WTI47-#REF!&lt;0,0,WTI47-#REF!)+#REF!)*1.21+IF($D$5="Koncesija",-WTI63*0.21,0)</f>
        <v>#REF!</v>
      </c>
      <c r="WTJ114" s="632" t="e">
        <f>(IF(WTJ47-#REF!&lt;0,0,WTJ47-#REF!)+#REF!)*1.21+IF($D$5="Koncesija",-WTJ63*0.21,0)</f>
        <v>#REF!</v>
      </c>
      <c r="WTK114" s="632" t="e">
        <f>(IF(WTK47-#REF!&lt;0,0,WTK47-#REF!)+#REF!)*1.21+IF($D$5="Koncesija",-WTK63*0.21,0)</f>
        <v>#REF!</v>
      </c>
      <c r="WTL114" s="632" t="e">
        <f>(IF(WTL47-#REF!&lt;0,0,WTL47-#REF!)+#REF!)*1.21+IF($D$5="Koncesija",-WTL63*0.21,0)</f>
        <v>#REF!</v>
      </c>
      <c r="WTM114" s="632" t="e">
        <f>(IF(WTM47-#REF!&lt;0,0,WTM47-#REF!)+#REF!)*1.21+IF($D$5="Koncesija",-WTM63*0.21,0)</f>
        <v>#REF!</v>
      </c>
      <c r="WTN114" s="632" t="e">
        <f>(IF(WTN47-#REF!&lt;0,0,WTN47-#REF!)+#REF!)*1.21+IF($D$5="Koncesija",-WTN63*0.21,0)</f>
        <v>#REF!</v>
      </c>
      <c r="WTO114" s="632" t="e">
        <f>(IF(WTO47-#REF!&lt;0,0,WTO47-#REF!)+#REF!)*1.21+IF($D$5="Koncesija",-WTO63*0.21,0)</f>
        <v>#REF!</v>
      </c>
      <c r="WTP114" s="632" t="e">
        <f>(IF(WTP47-#REF!&lt;0,0,WTP47-#REF!)+#REF!)*1.21+IF($D$5="Koncesija",-WTP63*0.21,0)</f>
        <v>#REF!</v>
      </c>
      <c r="WTQ114" s="632" t="e">
        <f>(IF(WTQ47-#REF!&lt;0,0,WTQ47-#REF!)+#REF!)*1.21+IF($D$5="Koncesija",-WTQ63*0.21,0)</f>
        <v>#REF!</v>
      </c>
      <c r="WTR114" s="632" t="e">
        <f>(IF(WTR47-#REF!&lt;0,0,WTR47-#REF!)+#REF!)*1.21+IF($D$5="Koncesija",-WTR63*0.21,0)</f>
        <v>#REF!</v>
      </c>
      <c r="WTS114" s="632" t="e">
        <f>(IF(WTS47-#REF!&lt;0,0,WTS47-#REF!)+#REF!)*1.21+IF($D$5="Koncesija",-WTS63*0.21,0)</f>
        <v>#REF!</v>
      </c>
      <c r="WTT114" s="632" t="e">
        <f>(IF(WTT47-#REF!&lt;0,0,WTT47-#REF!)+#REF!)*1.21+IF($D$5="Koncesija",-WTT63*0.21,0)</f>
        <v>#REF!</v>
      </c>
      <c r="WTU114" s="632" t="e">
        <f>(IF(WTU47-#REF!&lt;0,0,WTU47-#REF!)+#REF!)*1.21+IF($D$5="Koncesija",-WTU63*0.21,0)</f>
        <v>#REF!</v>
      </c>
      <c r="WTV114" s="632" t="e">
        <f>(IF(WTV47-#REF!&lt;0,0,WTV47-#REF!)+#REF!)*1.21+IF($D$5="Koncesija",-WTV63*0.21,0)</f>
        <v>#REF!</v>
      </c>
      <c r="WTW114" s="632" t="e">
        <f>(IF(WTW47-#REF!&lt;0,0,WTW47-#REF!)+#REF!)*1.21+IF($D$5="Koncesija",-WTW63*0.21,0)</f>
        <v>#REF!</v>
      </c>
      <c r="WTX114" s="632" t="e">
        <f>(IF(WTX47-#REF!&lt;0,0,WTX47-#REF!)+#REF!)*1.21+IF($D$5="Koncesija",-WTX63*0.21,0)</f>
        <v>#REF!</v>
      </c>
      <c r="WTY114" s="632" t="e">
        <f>(IF(WTY47-#REF!&lt;0,0,WTY47-#REF!)+#REF!)*1.21+IF($D$5="Koncesija",-WTY63*0.21,0)</f>
        <v>#REF!</v>
      </c>
      <c r="WTZ114" s="632" t="e">
        <f>(IF(WTZ47-#REF!&lt;0,0,WTZ47-#REF!)+#REF!)*1.21+IF($D$5="Koncesija",-WTZ63*0.21,0)</f>
        <v>#REF!</v>
      </c>
      <c r="WUA114" s="632" t="e">
        <f>(IF(WUA47-#REF!&lt;0,0,WUA47-#REF!)+#REF!)*1.21+IF($D$5="Koncesija",-WUA63*0.21,0)</f>
        <v>#REF!</v>
      </c>
      <c r="WUB114" s="632" t="e">
        <f>(IF(WUB47-#REF!&lt;0,0,WUB47-#REF!)+#REF!)*1.21+IF($D$5="Koncesija",-WUB63*0.21,0)</f>
        <v>#REF!</v>
      </c>
      <c r="WUC114" s="632" t="e">
        <f>(IF(WUC47-#REF!&lt;0,0,WUC47-#REF!)+#REF!)*1.21+IF($D$5="Koncesija",-WUC63*0.21,0)</f>
        <v>#REF!</v>
      </c>
      <c r="WUD114" s="632" t="e">
        <f>(IF(WUD47-#REF!&lt;0,0,WUD47-#REF!)+#REF!)*1.21+IF($D$5="Koncesija",-WUD63*0.21,0)</f>
        <v>#REF!</v>
      </c>
      <c r="WUE114" s="632" t="e">
        <f>(IF(WUE47-#REF!&lt;0,0,WUE47-#REF!)+#REF!)*1.21+IF($D$5="Koncesija",-WUE63*0.21,0)</f>
        <v>#REF!</v>
      </c>
      <c r="WUF114" s="632" t="e">
        <f>(IF(WUF47-#REF!&lt;0,0,WUF47-#REF!)+#REF!)*1.21+IF($D$5="Koncesija",-WUF63*0.21,0)</f>
        <v>#REF!</v>
      </c>
      <c r="WUG114" s="632" t="e">
        <f>(IF(WUG47-#REF!&lt;0,0,WUG47-#REF!)+#REF!)*1.21+IF($D$5="Koncesija",-WUG63*0.21,0)</f>
        <v>#REF!</v>
      </c>
      <c r="WUH114" s="632" t="e">
        <f>(IF(WUH47-#REF!&lt;0,0,WUH47-#REF!)+#REF!)*1.21+IF($D$5="Koncesija",-WUH63*0.21,0)</f>
        <v>#REF!</v>
      </c>
      <c r="WUI114" s="632" t="e">
        <f>(IF(WUI47-#REF!&lt;0,0,WUI47-#REF!)+#REF!)*1.21+IF($D$5="Koncesija",-WUI63*0.21,0)</f>
        <v>#REF!</v>
      </c>
      <c r="WUJ114" s="632" t="e">
        <f>(IF(WUJ47-#REF!&lt;0,0,WUJ47-#REF!)+#REF!)*1.21+IF($D$5="Koncesija",-WUJ63*0.21,0)</f>
        <v>#REF!</v>
      </c>
      <c r="WUK114" s="632" t="e">
        <f>(IF(WUK47-#REF!&lt;0,0,WUK47-#REF!)+#REF!)*1.21+IF($D$5="Koncesija",-WUK63*0.21,0)</f>
        <v>#REF!</v>
      </c>
      <c r="WUL114" s="632" t="e">
        <f>(IF(WUL47-#REF!&lt;0,0,WUL47-#REF!)+#REF!)*1.21+IF($D$5="Koncesija",-WUL63*0.21,0)</f>
        <v>#REF!</v>
      </c>
      <c r="WUM114" s="632" t="e">
        <f>(IF(WUM47-#REF!&lt;0,0,WUM47-#REF!)+#REF!)*1.21+IF($D$5="Koncesija",-WUM63*0.21,0)</f>
        <v>#REF!</v>
      </c>
      <c r="WUN114" s="632" t="e">
        <f>(IF(WUN47-#REF!&lt;0,0,WUN47-#REF!)+#REF!)*1.21+IF($D$5="Koncesija",-WUN63*0.21,0)</f>
        <v>#REF!</v>
      </c>
      <c r="WUO114" s="632" t="e">
        <f>(IF(WUO47-#REF!&lt;0,0,WUO47-#REF!)+#REF!)*1.21+IF($D$5="Koncesija",-WUO63*0.21,0)</f>
        <v>#REF!</v>
      </c>
      <c r="WUP114" s="632" t="e">
        <f>(IF(WUP47-#REF!&lt;0,0,WUP47-#REF!)+#REF!)*1.21+IF($D$5="Koncesija",-WUP63*0.21,0)</f>
        <v>#REF!</v>
      </c>
      <c r="WUQ114" s="632" t="e">
        <f>(IF(WUQ47-#REF!&lt;0,0,WUQ47-#REF!)+#REF!)*1.21+IF($D$5="Koncesija",-WUQ63*0.21,0)</f>
        <v>#REF!</v>
      </c>
      <c r="WUR114" s="632" t="e">
        <f>(IF(WUR47-#REF!&lt;0,0,WUR47-#REF!)+#REF!)*1.21+IF($D$5="Koncesija",-WUR63*0.21,0)</f>
        <v>#REF!</v>
      </c>
      <c r="WUS114" s="632" t="e">
        <f>(IF(WUS47-#REF!&lt;0,0,WUS47-#REF!)+#REF!)*1.21+IF($D$5="Koncesija",-WUS63*0.21,0)</f>
        <v>#REF!</v>
      </c>
      <c r="WUT114" s="632" t="e">
        <f>(IF(WUT47-#REF!&lt;0,0,WUT47-#REF!)+#REF!)*1.21+IF($D$5="Koncesija",-WUT63*0.21,0)</f>
        <v>#REF!</v>
      </c>
      <c r="WUU114" s="632" t="e">
        <f>(IF(WUU47-#REF!&lt;0,0,WUU47-#REF!)+#REF!)*1.21+IF($D$5="Koncesija",-WUU63*0.21,0)</f>
        <v>#REF!</v>
      </c>
      <c r="WUV114" s="632" t="e">
        <f>(IF(WUV47-#REF!&lt;0,0,WUV47-#REF!)+#REF!)*1.21+IF($D$5="Koncesija",-WUV63*0.21,0)</f>
        <v>#REF!</v>
      </c>
      <c r="WUW114" s="632" t="e">
        <f>(IF(WUW47-#REF!&lt;0,0,WUW47-#REF!)+#REF!)*1.21+IF($D$5="Koncesija",-WUW63*0.21,0)</f>
        <v>#REF!</v>
      </c>
      <c r="WUX114" s="632" t="e">
        <f>(IF(WUX47-#REF!&lt;0,0,WUX47-#REF!)+#REF!)*1.21+IF($D$5="Koncesija",-WUX63*0.21,0)</f>
        <v>#REF!</v>
      </c>
      <c r="WUY114" s="632" t="e">
        <f>(IF(WUY47-#REF!&lt;0,0,WUY47-#REF!)+#REF!)*1.21+IF($D$5="Koncesija",-WUY63*0.21,0)</f>
        <v>#REF!</v>
      </c>
      <c r="WUZ114" s="632" t="e">
        <f>(IF(WUZ47-#REF!&lt;0,0,WUZ47-#REF!)+#REF!)*1.21+IF($D$5="Koncesija",-WUZ63*0.21,0)</f>
        <v>#REF!</v>
      </c>
      <c r="WVA114" s="632" t="e">
        <f>(IF(WVA47-#REF!&lt;0,0,WVA47-#REF!)+#REF!)*1.21+IF($D$5="Koncesija",-WVA63*0.21,0)</f>
        <v>#REF!</v>
      </c>
      <c r="WVB114" s="632" t="e">
        <f>(IF(WVB47-#REF!&lt;0,0,WVB47-#REF!)+#REF!)*1.21+IF($D$5="Koncesija",-WVB63*0.21,0)</f>
        <v>#REF!</v>
      </c>
      <c r="WVC114" s="632" t="e">
        <f>(IF(WVC47-#REF!&lt;0,0,WVC47-#REF!)+#REF!)*1.21+IF($D$5="Koncesija",-WVC63*0.21,0)</f>
        <v>#REF!</v>
      </c>
      <c r="WVD114" s="632" t="e">
        <f>(IF(WVD47-#REF!&lt;0,0,WVD47-#REF!)+#REF!)*1.21+IF($D$5="Koncesija",-WVD63*0.21,0)</f>
        <v>#REF!</v>
      </c>
      <c r="WVE114" s="632" t="e">
        <f>(IF(WVE47-#REF!&lt;0,0,WVE47-#REF!)+#REF!)*1.21+IF($D$5="Koncesija",-WVE63*0.21,0)</f>
        <v>#REF!</v>
      </c>
      <c r="WVF114" s="632" t="e">
        <f>(IF(WVF47-#REF!&lt;0,0,WVF47-#REF!)+#REF!)*1.21+IF($D$5="Koncesija",-WVF63*0.21,0)</f>
        <v>#REF!</v>
      </c>
      <c r="WVG114" s="632" t="e">
        <f>(IF(WVG47-#REF!&lt;0,0,WVG47-#REF!)+#REF!)*1.21+IF($D$5="Koncesija",-WVG63*0.21,0)</f>
        <v>#REF!</v>
      </c>
      <c r="WVH114" s="632" t="e">
        <f>(IF(WVH47-#REF!&lt;0,0,WVH47-#REF!)+#REF!)*1.21+IF($D$5="Koncesija",-WVH63*0.21,0)</f>
        <v>#REF!</v>
      </c>
      <c r="WVI114" s="632" t="e">
        <f>(IF(WVI47-#REF!&lt;0,0,WVI47-#REF!)+#REF!)*1.21+IF($D$5="Koncesija",-WVI63*0.21,0)</f>
        <v>#REF!</v>
      </c>
      <c r="WVJ114" s="632" t="e">
        <f>(IF(WVJ47-#REF!&lt;0,0,WVJ47-#REF!)+#REF!)*1.21+IF($D$5="Koncesija",-WVJ63*0.21,0)</f>
        <v>#REF!</v>
      </c>
      <c r="WVK114" s="632" t="e">
        <f>(IF(WVK47-#REF!&lt;0,0,WVK47-#REF!)+#REF!)*1.21+IF($D$5="Koncesija",-WVK63*0.21,0)</f>
        <v>#REF!</v>
      </c>
      <c r="WVL114" s="632" t="e">
        <f>(IF(WVL47-#REF!&lt;0,0,WVL47-#REF!)+#REF!)*1.21+IF($D$5="Koncesija",-WVL63*0.21,0)</f>
        <v>#REF!</v>
      </c>
      <c r="WVM114" s="632" t="e">
        <f>(IF(WVM47-#REF!&lt;0,0,WVM47-#REF!)+#REF!)*1.21+IF($D$5="Koncesija",-WVM63*0.21,0)</f>
        <v>#REF!</v>
      </c>
      <c r="WVN114" s="632" t="e">
        <f>(IF(WVN47-#REF!&lt;0,0,WVN47-#REF!)+#REF!)*1.21+IF($D$5="Koncesija",-WVN63*0.21,0)</f>
        <v>#REF!</v>
      </c>
      <c r="WVO114" s="632" t="e">
        <f>(IF(WVO47-#REF!&lt;0,0,WVO47-#REF!)+#REF!)*1.21+IF($D$5="Koncesija",-WVO63*0.21,0)</f>
        <v>#REF!</v>
      </c>
      <c r="WVP114" s="632" t="e">
        <f>(IF(WVP47-#REF!&lt;0,0,WVP47-#REF!)+#REF!)*1.21+IF($D$5="Koncesija",-WVP63*0.21,0)</f>
        <v>#REF!</v>
      </c>
      <c r="WVQ114" s="632" t="e">
        <f>(IF(WVQ47-#REF!&lt;0,0,WVQ47-#REF!)+#REF!)*1.21+IF($D$5="Koncesija",-WVQ63*0.21,0)</f>
        <v>#REF!</v>
      </c>
      <c r="WVR114" s="632" t="e">
        <f>(IF(WVR47-#REF!&lt;0,0,WVR47-#REF!)+#REF!)*1.21+IF($D$5="Koncesija",-WVR63*0.21,0)</f>
        <v>#REF!</v>
      </c>
      <c r="WVS114" s="632" t="e">
        <f>(IF(WVS47-#REF!&lt;0,0,WVS47-#REF!)+#REF!)*1.21+IF($D$5="Koncesija",-WVS63*0.21,0)</f>
        <v>#REF!</v>
      </c>
      <c r="WVT114" s="632" t="e">
        <f>(IF(WVT47-#REF!&lt;0,0,WVT47-#REF!)+#REF!)*1.21+IF($D$5="Koncesija",-WVT63*0.21,0)</f>
        <v>#REF!</v>
      </c>
      <c r="WVU114" s="632" t="e">
        <f>(IF(WVU47-#REF!&lt;0,0,WVU47-#REF!)+#REF!)*1.21+IF($D$5="Koncesija",-WVU63*0.21,0)</f>
        <v>#REF!</v>
      </c>
      <c r="WVV114" s="632" t="e">
        <f>(IF(WVV47-#REF!&lt;0,0,WVV47-#REF!)+#REF!)*1.21+IF($D$5="Koncesija",-WVV63*0.21,0)</f>
        <v>#REF!</v>
      </c>
      <c r="WVW114" s="632" t="e">
        <f>(IF(WVW47-#REF!&lt;0,0,WVW47-#REF!)+#REF!)*1.21+IF($D$5="Koncesija",-WVW63*0.21,0)</f>
        <v>#REF!</v>
      </c>
      <c r="WVX114" s="632" t="e">
        <f>(IF(WVX47-#REF!&lt;0,0,WVX47-#REF!)+#REF!)*1.21+IF($D$5="Koncesija",-WVX63*0.21,0)</f>
        <v>#REF!</v>
      </c>
      <c r="WVY114" s="632" t="e">
        <f>(IF(WVY47-#REF!&lt;0,0,WVY47-#REF!)+#REF!)*1.21+IF($D$5="Koncesija",-WVY63*0.21,0)</f>
        <v>#REF!</v>
      </c>
      <c r="WVZ114" s="632" t="e">
        <f>(IF(WVZ47-#REF!&lt;0,0,WVZ47-#REF!)+#REF!)*1.21+IF($D$5="Koncesija",-WVZ63*0.21,0)</f>
        <v>#REF!</v>
      </c>
      <c r="WWA114" s="632" t="e">
        <f>(IF(WWA47-#REF!&lt;0,0,WWA47-#REF!)+#REF!)*1.21+IF($D$5="Koncesija",-WWA63*0.21,0)</f>
        <v>#REF!</v>
      </c>
      <c r="WWB114" s="632" t="e">
        <f>(IF(WWB47-#REF!&lt;0,0,WWB47-#REF!)+#REF!)*1.21+IF($D$5="Koncesija",-WWB63*0.21,0)</f>
        <v>#REF!</v>
      </c>
      <c r="WWC114" s="632" t="e">
        <f>(IF(WWC47-#REF!&lt;0,0,WWC47-#REF!)+#REF!)*1.21+IF($D$5="Koncesija",-WWC63*0.21,0)</f>
        <v>#REF!</v>
      </c>
      <c r="WWD114" s="632" t="e">
        <f>(IF(WWD47-#REF!&lt;0,0,WWD47-#REF!)+#REF!)*1.21+IF($D$5="Koncesija",-WWD63*0.21,0)</f>
        <v>#REF!</v>
      </c>
      <c r="WWE114" s="632" t="e">
        <f>(IF(WWE47-#REF!&lt;0,0,WWE47-#REF!)+#REF!)*1.21+IF($D$5="Koncesija",-WWE63*0.21,0)</f>
        <v>#REF!</v>
      </c>
      <c r="WWF114" s="632" t="e">
        <f>(IF(WWF47-#REF!&lt;0,0,WWF47-#REF!)+#REF!)*1.21+IF($D$5="Koncesija",-WWF63*0.21,0)</f>
        <v>#REF!</v>
      </c>
      <c r="WWG114" s="632" t="e">
        <f>(IF(WWG47-#REF!&lt;0,0,WWG47-#REF!)+#REF!)*1.21+IF($D$5="Koncesija",-WWG63*0.21,0)</f>
        <v>#REF!</v>
      </c>
      <c r="WWH114" s="632" t="e">
        <f>(IF(WWH47-#REF!&lt;0,0,WWH47-#REF!)+#REF!)*1.21+IF($D$5="Koncesija",-WWH63*0.21,0)</f>
        <v>#REF!</v>
      </c>
      <c r="WWI114" s="632" t="e">
        <f>(IF(WWI47-#REF!&lt;0,0,WWI47-#REF!)+#REF!)*1.21+IF($D$5="Koncesija",-WWI63*0.21,0)</f>
        <v>#REF!</v>
      </c>
      <c r="WWJ114" s="632" t="e">
        <f>(IF(WWJ47-#REF!&lt;0,0,WWJ47-#REF!)+#REF!)*1.21+IF($D$5="Koncesija",-WWJ63*0.21,0)</f>
        <v>#REF!</v>
      </c>
      <c r="WWK114" s="632" t="e">
        <f>(IF(WWK47-#REF!&lt;0,0,WWK47-#REF!)+#REF!)*1.21+IF($D$5="Koncesija",-WWK63*0.21,0)</f>
        <v>#REF!</v>
      </c>
      <c r="WWL114" s="632" t="e">
        <f>(IF(WWL47-#REF!&lt;0,0,WWL47-#REF!)+#REF!)*1.21+IF($D$5="Koncesija",-WWL63*0.21,0)</f>
        <v>#REF!</v>
      </c>
      <c r="WWM114" s="632" t="e">
        <f>(IF(WWM47-#REF!&lt;0,0,WWM47-#REF!)+#REF!)*1.21+IF($D$5="Koncesija",-WWM63*0.21,0)</f>
        <v>#REF!</v>
      </c>
      <c r="WWN114" s="632" t="e">
        <f>(IF(WWN47-#REF!&lt;0,0,WWN47-#REF!)+#REF!)*1.21+IF($D$5="Koncesija",-WWN63*0.21,0)</f>
        <v>#REF!</v>
      </c>
      <c r="WWO114" s="632" t="e">
        <f>(IF(WWO47-#REF!&lt;0,0,WWO47-#REF!)+#REF!)*1.21+IF($D$5="Koncesija",-WWO63*0.21,0)</f>
        <v>#REF!</v>
      </c>
      <c r="WWP114" s="632" t="e">
        <f>(IF(WWP47-#REF!&lt;0,0,WWP47-#REF!)+#REF!)*1.21+IF($D$5="Koncesija",-WWP63*0.21,0)</f>
        <v>#REF!</v>
      </c>
      <c r="WWQ114" s="632" t="e">
        <f>(IF(WWQ47-#REF!&lt;0,0,WWQ47-#REF!)+#REF!)*1.21+IF($D$5="Koncesija",-WWQ63*0.21,0)</f>
        <v>#REF!</v>
      </c>
      <c r="WWR114" s="632" t="e">
        <f>(IF(WWR47-#REF!&lt;0,0,WWR47-#REF!)+#REF!)*1.21+IF($D$5="Koncesija",-WWR63*0.21,0)</f>
        <v>#REF!</v>
      </c>
      <c r="WWS114" s="632" t="e">
        <f>(IF(WWS47-#REF!&lt;0,0,WWS47-#REF!)+#REF!)*1.21+IF($D$5="Koncesija",-WWS63*0.21,0)</f>
        <v>#REF!</v>
      </c>
      <c r="WWT114" s="632" t="e">
        <f>(IF(WWT47-#REF!&lt;0,0,WWT47-#REF!)+#REF!)*1.21+IF($D$5="Koncesija",-WWT63*0.21,0)</f>
        <v>#REF!</v>
      </c>
      <c r="WWU114" s="632" t="e">
        <f>(IF(WWU47-#REF!&lt;0,0,WWU47-#REF!)+#REF!)*1.21+IF($D$5="Koncesija",-WWU63*0.21,0)</f>
        <v>#REF!</v>
      </c>
      <c r="WWV114" s="632" t="e">
        <f>(IF(WWV47-#REF!&lt;0,0,WWV47-#REF!)+#REF!)*1.21+IF($D$5="Koncesija",-WWV63*0.21,0)</f>
        <v>#REF!</v>
      </c>
      <c r="WWW114" s="632" t="e">
        <f>(IF(WWW47-#REF!&lt;0,0,WWW47-#REF!)+#REF!)*1.21+IF($D$5="Koncesija",-WWW63*0.21,0)</f>
        <v>#REF!</v>
      </c>
      <c r="WWX114" s="632" t="e">
        <f>(IF(WWX47-#REF!&lt;0,0,WWX47-#REF!)+#REF!)*1.21+IF($D$5="Koncesija",-WWX63*0.21,0)</f>
        <v>#REF!</v>
      </c>
      <c r="WWY114" s="632" t="e">
        <f>(IF(WWY47-#REF!&lt;0,0,WWY47-#REF!)+#REF!)*1.21+IF($D$5="Koncesija",-WWY63*0.21,0)</f>
        <v>#REF!</v>
      </c>
      <c r="WWZ114" s="632" t="e">
        <f>(IF(WWZ47-#REF!&lt;0,0,WWZ47-#REF!)+#REF!)*1.21+IF($D$5="Koncesija",-WWZ63*0.21,0)</f>
        <v>#REF!</v>
      </c>
      <c r="WXA114" s="632" t="e">
        <f>(IF(WXA47-#REF!&lt;0,0,WXA47-#REF!)+#REF!)*1.21+IF($D$5="Koncesija",-WXA63*0.21,0)</f>
        <v>#REF!</v>
      </c>
      <c r="WXB114" s="632" t="e">
        <f>(IF(WXB47-#REF!&lt;0,0,WXB47-#REF!)+#REF!)*1.21+IF($D$5="Koncesija",-WXB63*0.21,0)</f>
        <v>#REF!</v>
      </c>
      <c r="WXC114" s="632" t="e">
        <f>(IF(WXC47-#REF!&lt;0,0,WXC47-#REF!)+#REF!)*1.21+IF($D$5="Koncesija",-WXC63*0.21,0)</f>
        <v>#REF!</v>
      </c>
      <c r="WXD114" s="632" t="e">
        <f>(IF(WXD47-#REF!&lt;0,0,WXD47-#REF!)+#REF!)*1.21+IF($D$5="Koncesija",-WXD63*0.21,0)</f>
        <v>#REF!</v>
      </c>
      <c r="WXE114" s="632" t="e">
        <f>(IF(WXE47-#REF!&lt;0,0,WXE47-#REF!)+#REF!)*1.21+IF($D$5="Koncesija",-WXE63*0.21,0)</f>
        <v>#REF!</v>
      </c>
      <c r="WXF114" s="632" t="e">
        <f>(IF(WXF47-#REF!&lt;0,0,WXF47-#REF!)+#REF!)*1.21+IF($D$5="Koncesija",-WXF63*0.21,0)</f>
        <v>#REF!</v>
      </c>
      <c r="WXG114" s="632" t="e">
        <f>(IF(WXG47-#REF!&lt;0,0,WXG47-#REF!)+#REF!)*1.21+IF($D$5="Koncesija",-WXG63*0.21,0)</f>
        <v>#REF!</v>
      </c>
      <c r="WXH114" s="632" t="e">
        <f>(IF(WXH47-#REF!&lt;0,0,WXH47-#REF!)+#REF!)*1.21+IF($D$5="Koncesija",-WXH63*0.21,0)</f>
        <v>#REF!</v>
      </c>
      <c r="WXI114" s="632" t="e">
        <f>(IF(WXI47-#REF!&lt;0,0,WXI47-#REF!)+#REF!)*1.21+IF($D$5="Koncesija",-WXI63*0.21,0)</f>
        <v>#REF!</v>
      </c>
      <c r="WXJ114" s="632" t="e">
        <f>(IF(WXJ47-#REF!&lt;0,0,WXJ47-#REF!)+#REF!)*1.21+IF($D$5="Koncesija",-WXJ63*0.21,0)</f>
        <v>#REF!</v>
      </c>
      <c r="WXK114" s="632" t="e">
        <f>(IF(WXK47-#REF!&lt;0,0,WXK47-#REF!)+#REF!)*1.21+IF($D$5="Koncesija",-WXK63*0.21,0)</f>
        <v>#REF!</v>
      </c>
      <c r="WXL114" s="632" t="e">
        <f>(IF(WXL47-#REF!&lt;0,0,WXL47-#REF!)+#REF!)*1.21+IF($D$5="Koncesija",-WXL63*0.21,0)</f>
        <v>#REF!</v>
      </c>
      <c r="WXM114" s="632" t="e">
        <f>(IF(WXM47-#REF!&lt;0,0,WXM47-#REF!)+#REF!)*1.21+IF($D$5="Koncesija",-WXM63*0.21,0)</f>
        <v>#REF!</v>
      </c>
      <c r="WXN114" s="632" t="e">
        <f>(IF(WXN47-#REF!&lt;0,0,WXN47-#REF!)+#REF!)*1.21+IF($D$5="Koncesija",-WXN63*0.21,0)</f>
        <v>#REF!</v>
      </c>
      <c r="WXO114" s="632" t="e">
        <f>(IF(WXO47-#REF!&lt;0,0,WXO47-#REF!)+#REF!)*1.21+IF($D$5="Koncesija",-WXO63*0.21,0)</f>
        <v>#REF!</v>
      </c>
      <c r="WXP114" s="632" t="e">
        <f>(IF(WXP47-#REF!&lt;0,0,WXP47-#REF!)+#REF!)*1.21+IF($D$5="Koncesija",-WXP63*0.21,0)</f>
        <v>#REF!</v>
      </c>
      <c r="WXQ114" s="632" t="e">
        <f>(IF(WXQ47-#REF!&lt;0,0,WXQ47-#REF!)+#REF!)*1.21+IF($D$5="Koncesija",-WXQ63*0.21,0)</f>
        <v>#REF!</v>
      </c>
      <c r="WXR114" s="632" t="e">
        <f>(IF(WXR47-#REF!&lt;0,0,WXR47-#REF!)+#REF!)*1.21+IF($D$5="Koncesija",-WXR63*0.21,0)</f>
        <v>#REF!</v>
      </c>
      <c r="WXS114" s="632" t="e">
        <f>(IF(WXS47-#REF!&lt;0,0,WXS47-#REF!)+#REF!)*1.21+IF($D$5="Koncesija",-WXS63*0.21,0)</f>
        <v>#REF!</v>
      </c>
      <c r="WXT114" s="632" t="e">
        <f>(IF(WXT47-#REF!&lt;0,0,WXT47-#REF!)+#REF!)*1.21+IF($D$5="Koncesija",-WXT63*0.21,0)</f>
        <v>#REF!</v>
      </c>
      <c r="WXU114" s="632" t="e">
        <f>(IF(WXU47-#REF!&lt;0,0,WXU47-#REF!)+#REF!)*1.21+IF($D$5="Koncesija",-WXU63*0.21,0)</f>
        <v>#REF!</v>
      </c>
      <c r="WXV114" s="632" t="e">
        <f>(IF(WXV47-#REF!&lt;0,0,WXV47-#REF!)+#REF!)*1.21+IF($D$5="Koncesija",-WXV63*0.21,0)</f>
        <v>#REF!</v>
      </c>
      <c r="WXW114" s="632" t="e">
        <f>(IF(WXW47-#REF!&lt;0,0,WXW47-#REF!)+#REF!)*1.21+IF($D$5="Koncesija",-WXW63*0.21,0)</f>
        <v>#REF!</v>
      </c>
      <c r="WXX114" s="632" t="e">
        <f>(IF(WXX47-#REF!&lt;0,0,WXX47-#REF!)+#REF!)*1.21+IF($D$5="Koncesija",-WXX63*0.21,0)</f>
        <v>#REF!</v>
      </c>
      <c r="WXY114" s="632" t="e">
        <f>(IF(WXY47-#REF!&lt;0,0,WXY47-#REF!)+#REF!)*1.21+IF($D$5="Koncesija",-WXY63*0.21,0)</f>
        <v>#REF!</v>
      </c>
      <c r="WXZ114" s="632" t="e">
        <f>(IF(WXZ47-#REF!&lt;0,0,WXZ47-#REF!)+#REF!)*1.21+IF($D$5="Koncesija",-WXZ63*0.21,0)</f>
        <v>#REF!</v>
      </c>
      <c r="WYA114" s="632" t="e">
        <f>(IF(WYA47-#REF!&lt;0,0,WYA47-#REF!)+#REF!)*1.21+IF($D$5="Koncesija",-WYA63*0.21,0)</f>
        <v>#REF!</v>
      </c>
      <c r="WYB114" s="632" t="e">
        <f>(IF(WYB47-#REF!&lt;0,0,WYB47-#REF!)+#REF!)*1.21+IF($D$5="Koncesija",-WYB63*0.21,0)</f>
        <v>#REF!</v>
      </c>
      <c r="WYC114" s="632" t="e">
        <f>(IF(WYC47-#REF!&lt;0,0,WYC47-#REF!)+#REF!)*1.21+IF($D$5="Koncesija",-WYC63*0.21,0)</f>
        <v>#REF!</v>
      </c>
      <c r="WYD114" s="632" t="e">
        <f>(IF(WYD47-#REF!&lt;0,0,WYD47-#REF!)+#REF!)*1.21+IF($D$5="Koncesija",-WYD63*0.21,0)</f>
        <v>#REF!</v>
      </c>
      <c r="WYE114" s="632" t="e">
        <f>(IF(WYE47-#REF!&lt;0,0,WYE47-#REF!)+#REF!)*1.21+IF($D$5="Koncesija",-WYE63*0.21,0)</f>
        <v>#REF!</v>
      </c>
      <c r="WYF114" s="632" t="e">
        <f>(IF(WYF47-#REF!&lt;0,0,WYF47-#REF!)+#REF!)*1.21+IF($D$5="Koncesija",-WYF63*0.21,0)</f>
        <v>#REF!</v>
      </c>
      <c r="WYG114" s="632" t="e">
        <f>(IF(WYG47-#REF!&lt;0,0,WYG47-#REF!)+#REF!)*1.21+IF($D$5="Koncesija",-WYG63*0.21,0)</f>
        <v>#REF!</v>
      </c>
      <c r="WYH114" s="632" t="e">
        <f>(IF(WYH47-#REF!&lt;0,0,WYH47-#REF!)+#REF!)*1.21+IF($D$5="Koncesija",-WYH63*0.21,0)</f>
        <v>#REF!</v>
      </c>
      <c r="WYI114" s="632" t="e">
        <f>(IF(WYI47-#REF!&lt;0,0,WYI47-#REF!)+#REF!)*1.21+IF($D$5="Koncesija",-WYI63*0.21,0)</f>
        <v>#REF!</v>
      </c>
      <c r="WYJ114" s="632" t="e">
        <f>(IF(WYJ47-#REF!&lt;0,0,WYJ47-#REF!)+#REF!)*1.21+IF($D$5="Koncesija",-WYJ63*0.21,0)</f>
        <v>#REF!</v>
      </c>
      <c r="WYK114" s="632" t="e">
        <f>(IF(WYK47-#REF!&lt;0,0,WYK47-#REF!)+#REF!)*1.21+IF($D$5="Koncesija",-WYK63*0.21,0)</f>
        <v>#REF!</v>
      </c>
      <c r="WYL114" s="632" t="e">
        <f>(IF(WYL47-#REF!&lt;0,0,WYL47-#REF!)+#REF!)*1.21+IF($D$5="Koncesija",-WYL63*0.21,0)</f>
        <v>#REF!</v>
      </c>
      <c r="WYM114" s="632" t="e">
        <f>(IF(WYM47-#REF!&lt;0,0,WYM47-#REF!)+#REF!)*1.21+IF($D$5="Koncesija",-WYM63*0.21,0)</f>
        <v>#REF!</v>
      </c>
      <c r="WYN114" s="632" t="e">
        <f>(IF(WYN47-#REF!&lt;0,0,WYN47-#REF!)+#REF!)*1.21+IF($D$5="Koncesija",-WYN63*0.21,0)</f>
        <v>#REF!</v>
      </c>
      <c r="WYO114" s="632" t="e">
        <f>(IF(WYO47-#REF!&lt;0,0,WYO47-#REF!)+#REF!)*1.21+IF($D$5="Koncesija",-WYO63*0.21,0)</f>
        <v>#REF!</v>
      </c>
      <c r="WYP114" s="632" t="e">
        <f>(IF(WYP47-#REF!&lt;0,0,WYP47-#REF!)+#REF!)*1.21+IF($D$5="Koncesija",-WYP63*0.21,0)</f>
        <v>#REF!</v>
      </c>
      <c r="WYQ114" s="632" t="e">
        <f>(IF(WYQ47-#REF!&lt;0,0,WYQ47-#REF!)+#REF!)*1.21+IF($D$5="Koncesija",-WYQ63*0.21,0)</f>
        <v>#REF!</v>
      </c>
      <c r="WYR114" s="632" t="e">
        <f>(IF(WYR47-#REF!&lt;0,0,WYR47-#REF!)+#REF!)*1.21+IF($D$5="Koncesija",-WYR63*0.21,0)</f>
        <v>#REF!</v>
      </c>
      <c r="WYS114" s="632" t="e">
        <f>(IF(WYS47-#REF!&lt;0,0,WYS47-#REF!)+#REF!)*1.21+IF($D$5="Koncesija",-WYS63*0.21,0)</f>
        <v>#REF!</v>
      </c>
      <c r="WYT114" s="632" t="e">
        <f>(IF(WYT47-#REF!&lt;0,0,WYT47-#REF!)+#REF!)*1.21+IF($D$5="Koncesija",-WYT63*0.21,0)</f>
        <v>#REF!</v>
      </c>
      <c r="WYU114" s="632" t="e">
        <f>(IF(WYU47-#REF!&lt;0,0,WYU47-#REF!)+#REF!)*1.21+IF($D$5="Koncesija",-WYU63*0.21,0)</f>
        <v>#REF!</v>
      </c>
      <c r="WYV114" s="632" t="e">
        <f>(IF(WYV47-#REF!&lt;0,0,WYV47-#REF!)+#REF!)*1.21+IF($D$5="Koncesija",-WYV63*0.21,0)</f>
        <v>#REF!</v>
      </c>
      <c r="WYW114" s="632" t="e">
        <f>(IF(WYW47-#REF!&lt;0,0,WYW47-#REF!)+#REF!)*1.21+IF($D$5="Koncesija",-WYW63*0.21,0)</f>
        <v>#REF!</v>
      </c>
      <c r="WYX114" s="632" t="e">
        <f>(IF(WYX47-#REF!&lt;0,0,WYX47-#REF!)+#REF!)*1.21+IF($D$5="Koncesija",-WYX63*0.21,0)</f>
        <v>#REF!</v>
      </c>
      <c r="WYY114" s="632" t="e">
        <f>(IF(WYY47-#REF!&lt;0,0,WYY47-#REF!)+#REF!)*1.21+IF($D$5="Koncesija",-WYY63*0.21,0)</f>
        <v>#REF!</v>
      </c>
      <c r="WYZ114" s="632" t="e">
        <f>(IF(WYZ47-#REF!&lt;0,0,WYZ47-#REF!)+#REF!)*1.21+IF($D$5="Koncesija",-WYZ63*0.21,0)</f>
        <v>#REF!</v>
      </c>
      <c r="WZA114" s="632" t="e">
        <f>(IF(WZA47-#REF!&lt;0,0,WZA47-#REF!)+#REF!)*1.21+IF($D$5="Koncesija",-WZA63*0.21,0)</f>
        <v>#REF!</v>
      </c>
      <c r="WZB114" s="632" t="e">
        <f>(IF(WZB47-#REF!&lt;0,0,WZB47-#REF!)+#REF!)*1.21+IF($D$5="Koncesija",-WZB63*0.21,0)</f>
        <v>#REF!</v>
      </c>
      <c r="WZC114" s="632" t="e">
        <f>(IF(WZC47-#REF!&lt;0,0,WZC47-#REF!)+#REF!)*1.21+IF($D$5="Koncesija",-WZC63*0.21,0)</f>
        <v>#REF!</v>
      </c>
      <c r="WZD114" s="632" t="e">
        <f>(IF(WZD47-#REF!&lt;0,0,WZD47-#REF!)+#REF!)*1.21+IF($D$5="Koncesija",-WZD63*0.21,0)</f>
        <v>#REF!</v>
      </c>
      <c r="WZE114" s="632" t="e">
        <f>(IF(WZE47-#REF!&lt;0,0,WZE47-#REF!)+#REF!)*1.21+IF($D$5="Koncesija",-WZE63*0.21,0)</f>
        <v>#REF!</v>
      </c>
      <c r="WZF114" s="632" t="e">
        <f>(IF(WZF47-#REF!&lt;0,0,WZF47-#REF!)+#REF!)*1.21+IF($D$5="Koncesija",-WZF63*0.21,0)</f>
        <v>#REF!</v>
      </c>
      <c r="WZG114" s="632" t="e">
        <f>(IF(WZG47-#REF!&lt;0,0,WZG47-#REF!)+#REF!)*1.21+IF($D$5="Koncesija",-WZG63*0.21,0)</f>
        <v>#REF!</v>
      </c>
      <c r="WZH114" s="632" t="e">
        <f>(IF(WZH47-#REF!&lt;0,0,WZH47-#REF!)+#REF!)*1.21+IF($D$5="Koncesija",-WZH63*0.21,0)</f>
        <v>#REF!</v>
      </c>
      <c r="WZI114" s="632" t="e">
        <f>(IF(WZI47-#REF!&lt;0,0,WZI47-#REF!)+#REF!)*1.21+IF($D$5="Koncesija",-WZI63*0.21,0)</f>
        <v>#REF!</v>
      </c>
      <c r="WZJ114" s="632" t="e">
        <f>(IF(WZJ47-#REF!&lt;0,0,WZJ47-#REF!)+#REF!)*1.21+IF($D$5="Koncesija",-WZJ63*0.21,0)</f>
        <v>#REF!</v>
      </c>
      <c r="WZK114" s="632" t="e">
        <f>(IF(WZK47-#REF!&lt;0,0,WZK47-#REF!)+#REF!)*1.21+IF($D$5="Koncesija",-WZK63*0.21,0)</f>
        <v>#REF!</v>
      </c>
      <c r="WZL114" s="632" t="e">
        <f>(IF(WZL47-#REF!&lt;0,0,WZL47-#REF!)+#REF!)*1.21+IF($D$5="Koncesija",-WZL63*0.21,0)</f>
        <v>#REF!</v>
      </c>
      <c r="WZM114" s="632" t="e">
        <f>(IF(WZM47-#REF!&lt;0,0,WZM47-#REF!)+#REF!)*1.21+IF($D$5="Koncesija",-WZM63*0.21,0)</f>
        <v>#REF!</v>
      </c>
      <c r="WZN114" s="632" t="e">
        <f>(IF(WZN47-#REF!&lt;0,0,WZN47-#REF!)+#REF!)*1.21+IF($D$5="Koncesija",-WZN63*0.21,0)</f>
        <v>#REF!</v>
      </c>
      <c r="WZO114" s="632" t="e">
        <f>(IF(WZO47-#REF!&lt;0,0,WZO47-#REF!)+#REF!)*1.21+IF($D$5="Koncesija",-WZO63*0.21,0)</f>
        <v>#REF!</v>
      </c>
      <c r="WZP114" s="632" t="e">
        <f>(IF(WZP47-#REF!&lt;0,0,WZP47-#REF!)+#REF!)*1.21+IF($D$5="Koncesija",-WZP63*0.21,0)</f>
        <v>#REF!</v>
      </c>
      <c r="WZQ114" s="632" t="e">
        <f>(IF(WZQ47-#REF!&lt;0,0,WZQ47-#REF!)+#REF!)*1.21+IF($D$5="Koncesija",-WZQ63*0.21,0)</f>
        <v>#REF!</v>
      </c>
      <c r="WZR114" s="632" t="e">
        <f>(IF(WZR47-#REF!&lt;0,0,WZR47-#REF!)+#REF!)*1.21+IF($D$5="Koncesija",-WZR63*0.21,0)</f>
        <v>#REF!</v>
      </c>
      <c r="WZS114" s="632" t="e">
        <f>(IF(WZS47-#REF!&lt;0,0,WZS47-#REF!)+#REF!)*1.21+IF($D$5="Koncesija",-WZS63*0.21,0)</f>
        <v>#REF!</v>
      </c>
      <c r="WZT114" s="632" t="e">
        <f>(IF(WZT47-#REF!&lt;0,0,WZT47-#REF!)+#REF!)*1.21+IF($D$5="Koncesija",-WZT63*0.21,0)</f>
        <v>#REF!</v>
      </c>
      <c r="WZU114" s="632" t="e">
        <f>(IF(WZU47-#REF!&lt;0,0,WZU47-#REF!)+#REF!)*1.21+IF($D$5="Koncesija",-WZU63*0.21,0)</f>
        <v>#REF!</v>
      </c>
      <c r="WZV114" s="632" t="e">
        <f>(IF(WZV47-#REF!&lt;0,0,WZV47-#REF!)+#REF!)*1.21+IF($D$5="Koncesija",-WZV63*0.21,0)</f>
        <v>#REF!</v>
      </c>
      <c r="WZW114" s="632" t="e">
        <f>(IF(WZW47-#REF!&lt;0,0,WZW47-#REF!)+#REF!)*1.21+IF($D$5="Koncesija",-WZW63*0.21,0)</f>
        <v>#REF!</v>
      </c>
      <c r="WZX114" s="632" t="e">
        <f>(IF(WZX47-#REF!&lt;0,0,WZX47-#REF!)+#REF!)*1.21+IF($D$5="Koncesija",-WZX63*0.21,0)</f>
        <v>#REF!</v>
      </c>
      <c r="WZY114" s="632" t="e">
        <f>(IF(WZY47-#REF!&lt;0,0,WZY47-#REF!)+#REF!)*1.21+IF($D$5="Koncesija",-WZY63*0.21,0)</f>
        <v>#REF!</v>
      </c>
      <c r="WZZ114" s="632" t="e">
        <f>(IF(WZZ47-#REF!&lt;0,0,WZZ47-#REF!)+#REF!)*1.21+IF($D$5="Koncesija",-WZZ63*0.21,0)</f>
        <v>#REF!</v>
      </c>
      <c r="XAA114" s="632" t="e">
        <f>(IF(XAA47-#REF!&lt;0,0,XAA47-#REF!)+#REF!)*1.21+IF($D$5="Koncesija",-XAA63*0.21,0)</f>
        <v>#REF!</v>
      </c>
      <c r="XAB114" s="632" t="e">
        <f>(IF(XAB47-#REF!&lt;0,0,XAB47-#REF!)+#REF!)*1.21+IF($D$5="Koncesija",-XAB63*0.21,0)</f>
        <v>#REF!</v>
      </c>
      <c r="XAC114" s="632" t="e">
        <f>(IF(XAC47-#REF!&lt;0,0,XAC47-#REF!)+#REF!)*1.21+IF($D$5="Koncesija",-XAC63*0.21,0)</f>
        <v>#REF!</v>
      </c>
      <c r="XAD114" s="632" t="e">
        <f>(IF(XAD47-#REF!&lt;0,0,XAD47-#REF!)+#REF!)*1.21+IF($D$5="Koncesija",-XAD63*0.21,0)</f>
        <v>#REF!</v>
      </c>
      <c r="XAE114" s="632" t="e">
        <f>(IF(XAE47-#REF!&lt;0,0,XAE47-#REF!)+#REF!)*1.21+IF($D$5="Koncesija",-XAE63*0.21,0)</f>
        <v>#REF!</v>
      </c>
      <c r="XAF114" s="632" t="e">
        <f>(IF(XAF47-#REF!&lt;0,0,XAF47-#REF!)+#REF!)*1.21+IF($D$5="Koncesija",-XAF63*0.21,0)</f>
        <v>#REF!</v>
      </c>
      <c r="XAG114" s="632" t="e">
        <f>(IF(XAG47-#REF!&lt;0,0,XAG47-#REF!)+#REF!)*1.21+IF($D$5="Koncesija",-XAG63*0.21,0)</f>
        <v>#REF!</v>
      </c>
      <c r="XAH114" s="632" t="e">
        <f>(IF(XAH47-#REF!&lt;0,0,XAH47-#REF!)+#REF!)*1.21+IF($D$5="Koncesija",-XAH63*0.21,0)</f>
        <v>#REF!</v>
      </c>
      <c r="XAI114" s="632" t="e">
        <f>(IF(XAI47-#REF!&lt;0,0,XAI47-#REF!)+#REF!)*1.21+IF($D$5="Koncesija",-XAI63*0.21,0)</f>
        <v>#REF!</v>
      </c>
      <c r="XAJ114" s="632" t="e">
        <f>(IF(XAJ47-#REF!&lt;0,0,XAJ47-#REF!)+#REF!)*1.21+IF($D$5="Koncesija",-XAJ63*0.21,0)</f>
        <v>#REF!</v>
      </c>
      <c r="XAK114" s="632" t="e">
        <f>(IF(XAK47-#REF!&lt;0,0,XAK47-#REF!)+#REF!)*1.21+IF($D$5="Koncesija",-XAK63*0.21,0)</f>
        <v>#REF!</v>
      </c>
      <c r="XAL114" s="632" t="e">
        <f>(IF(XAL47-#REF!&lt;0,0,XAL47-#REF!)+#REF!)*1.21+IF($D$5="Koncesija",-XAL63*0.21,0)</f>
        <v>#REF!</v>
      </c>
      <c r="XAM114" s="632" t="e">
        <f>(IF(XAM47-#REF!&lt;0,0,XAM47-#REF!)+#REF!)*1.21+IF($D$5="Koncesija",-XAM63*0.21,0)</f>
        <v>#REF!</v>
      </c>
      <c r="XAN114" s="632" t="e">
        <f>(IF(XAN47-#REF!&lt;0,0,XAN47-#REF!)+#REF!)*1.21+IF($D$5="Koncesija",-XAN63*0.21,0)</f>
        <v>#REF!</v>
      </c>
      <c r="XAO114" s="632" t="e">
        <f>(IF(XAO47-#REF!&lt;0,0,XAO47-#REF!)+#REF!)*1.21+IF($D$5="Koncesija",-XAO63*0.21,0)</f>
        <v>#REF!</v>
      </c>
      <c r="XAP114" s="632" t="e">
        <f>(IF(XAP47-#REF!&lt;0,0,XAP47-#REF!)+#REF!)*1.21+IF($D$5="Koncesija",-XAP63*0.21,0)</f>
        <v>#REF!</v>
      </c>
      <c r="XAQ114" s="632" t="e">
        <f>(IF(XAQ47-#REF!&lt;0,0,XAQ47-#REF!)+#REF!)*1.21+IF($D$5="Koncesija",-XAQ63*0.21,0)</f>
        <v>#REF!</v>
      </c>
      <c r="XAR114" s="632" t="e">
        <f>(IF(XAR47-#REF!&lt;0,0,XAR47-#REF!)+#REF!)*1.21+IF($D$5="Koncesija",-XAR63*0.21,0)</f>
        <v>#REF!</v>
      </c>
      <c r="XAS114" s="632" t="e">
        <f>(IF(XAS47-#REF!&lt;0,0,XAS47-#REF!)+#REF!)*1.21+IF($D$5="Koncesija",-XAS63*0.21,0)</f>
        <v>#REF!</v>
      </c>
      <c r="XAT114" s="632" t="e">
        <f>(IF(XAT47-#REF!&lt;0,0,XAT47-#REF!)+#REF!)*1.21+IF($D$5="Koncesija",-XAT63*0.21,0)</f>
        <v>#REF!</v>
      </c>
      <c r="XAU114" s="632" t="e">
        <f>(IF(XAU47-#REF!&lt;0,0,XAU47-#REF!)+#REF!)*1.21+IF($D$5="Koncesija",-XAU63*0.21,0)</f>
        <v>#REF!</v>
      </c>
      <c r="XAV114" s="632" t="e">
        <f>(IF(XAV47-#REF!&lt;0,0,XAV47-#REF!)+#REF!)*1.21+IF($D$5="Koncesija",-XAV63*0.21,0)</f>
        <v>#REF!</v>
      </c>
      <c r="XAW114" s="632" t="e">
        <f>(IF(XAW47-#REF!&lt;0,0,XAW47-#REF!)+#REF!)*1.21+IF($D$5="Koncesija",-XAW63*0.21,0)</f>
        <v>#REF!</v>
      </c>
      <c r="XAX114" s="632" t="e">
        <f>(IF(XAX47-#REF!&lt;0,0,XAX47-#REF!)+#REF!)*1.21+IF($D$5="Koncesija",-XAX63*0.21,0)</f>
        <v>#REF!</v>
      </c>
      <c r="XAY114" s="632" t="e">
        <f>(IF(XAY47-#REF!&lt;0,0,XAY47-#REF!)+#REF!)*1.21+IF($D$5="Koncesija",-XAY63*0.21,0)</f>
        <v>#REF!</v>
      </c>
      <c r="XAZ114" s="632" t="e">
        <f>(IF(XAZ47-#REF!&lt;0,0,XAZ47-#REF!)+#REF!)*1.21+IF($D$5="Koncesija",-XAZ63*0.21,0)</f>
        <v>#REF!</v>
      </c>
      <c r="XBA114" s="632" t="e">
        <f>(IF(XBA47-#REF!&lt;0,0,XBA47-#REF!)+#REF!)*1.21+IF($D$5="Koncesija",-XBA63*0.21,0)</f>
        <v>#REF!</v>
      </c>
      <c r="XBB114" s="632" t="e">
        <f>(IF(XBB47-#REF!&lt;0,0,XBB47-#REF!)+#REF!)*1.21+IF($D$5="Koncesija",-XBB63*0.21,0)</f>
        <v>#REF!</v>
      </c>
      <c r="XBC114" s="632" t="e">
        <f>(IF(XBC47-#REF!&lt;0,0,XBC47-#REF!)+#REF!)*1.21+IF($D$5="Koncesija",-XBC63*0.21,0)</f>
        <v>#REF!</v>
      </c>
      <c r="XBD114" s="632" t="e">
        <f>(IF(XBD47-#REF!&lt;0,0,XBD47-#REF!)+#REF!)*1.21+IF($D$5="Koncesija",-XBD63*0.21,0)</f>
        <v>#REF!</v>
      </c>
      <c r="XBE114" s="632" t="e">
        <f>(IF(XBE47-#REF!&lt;0,0,XBE47-#REF!)+#REF!)*1.21+IF($D$5="Koncesija",-XBE63*0.21,0)</f>
        <v>#REF!</v>
      </c>
      <c r="XBF114" s="632" t="e">
        <f>(IF(XBF47-#REF!&lt;0,0,XBF47-#REF!)+#REF!)*1.21+IF($D$5="Koncesija",-XBF63*0.21,0)</f>
        <v>#REF!</v>
      </c>
      <c r="XBG114" s="632" t="e">
        <f>(IF(XBG47-#REF!&lt;0,0,XBG47-#REF!)+#REF!)*1.21+IF($D$5="Koncesija",-XBG63*0.21,0)</f>
        <v>#REF!</v>
      </c>
      <c r="XBH114" s="632" t="e">
        <f>(IF(XBH47-#REF!&lt;0,0,XBH47-#REF!)+#REF!)*1.21+IF($D$5="Koncesija",-XBH63*0.21,0)</f>
        <v>#REF!</v>
      </c>
      <c r="XBI114" s="632" t="e">
        <f>(IF(XBI47-#REF!&lt;0,0,XBI47-#REF!)+#REF!)*1.21+IF($D$5="Koncesija",-XBI63*0.21,0)</f>
        <v>#REF!</v>
      </c>
      <c r="XBJ114" s="632" t="e">
        <f>(IF(XBJ47-#REF!&lt;0,0,XBJ47-#REF!)+#REF!)*1.21+IF($D$5="Koncesija",-XBJ63*0.21,0)</f>
        <v>#REF!</v>
      </c>
      <c r="XBK114" s="632" t="e">
        <f>(IF(XBK47-#REF!&lt;0,0,XBK47-#REF!)+#REF!)*1.21+IF($D$5="Koncesija",-XBK63*0.21,0)</f>
        <v>#REF!</v>
      </c>
      <c r="XBL114" s="632" t="e">
        <f>(IF(XBL47-#REF!&lt;0,0,XBL47-#REF!)+#REF!)*1.21+IF($D$5="Koncesija",-XBL63*0.21,0)</f>
        <v>#REF!</v>
      </c>
      <c r="XBM114" s="632" t="e">
        <f>(IF(XBM47-#REF!&lt;0,0,XBM47-#REF!)+#REF!)*1.21+IF($D$5="Koncesija",-XBM63*0.21,0)</f>
        <v>#REF!</v>
      </c>
      <c r="XBN114" s="632" t="e">
        <f>(IF(XBN47-#REF!&lt;0,0,XBN47-#REF!)+#REF!)*1.21+IF($D$5="Koncesija",-XBN63*0.21,0)</f>
        <v>#REF!</v>
      </c>
      <c r="XBO114" s="632" t="e">
        <f>(IF(XBO47-#REF!&lt;0,0,XBO47-#REF!)+#REF!)*1.21+IF($D$5="Koncesija",-XBO63*0.21,0)</f>
        <v>#REF!</v>
      </c>
      <c r="XBP114" s="632" t="e">
        <f>(IF(XBP47-#REF!&lt;0,0,XBP47-#REF!)+#REF!)*1.21+IF($D$5="Koncesija",-XBP63*0.21,0)</f>
        <v>#REF!</v>
      </c>
      <c r="XBQ114" s="632" t="e">
        <f>(IF(XBQ47-#REF!&lt;0,0,XBQ47-#REF!)+#REF!)*1.21+IF($D$5="Koncesija",-XBQ63*0.21,0)</f>
        <v>#REF!</v>
      </c>
      <c r="XBR114" s="632" t="e">
        <f>(IF(XBR47-#REF!&lt;0,0,XBR47-#REF!)+#REF!)*1.21+IF($D$5="Koncesija",-XBR63*0.21,0)</f>
        <v>#REF!</v>
      </c>
      <c r="XBS114" s="632" t="e">
        <f>(IF(XBS47-#REF!&lt;0,0,XBS47-#REF!)+#REF!)*1.21+IF($D$5="Koncesija",-XBS63*0.21,0)</f>
        <v>#REF!</v>
      </c>
      <c r="XBT114" s="632" t="e">
        <f>(IF(XBT47-#REF!&lt;0,0,XBT47-#REF!)+#REF!)*1.21+IF($D$5="Koncesija",-XBT63*0.21,0)</f>
        <v>#REF!</v>
      </c>
      <c r="XBU114" s="632" t="e">
        <f>(IF(XBU47-#REF!&lt;0,0,XBU47-#REF!)+#REF!)*1.21+IF($D$5="Koncesija",-XBU63*0.21,0)</f>
        <v>#REF!</v>
      </c>
      <c r="XBV114" s="632" t="e">
        <f>(IF(XBV47-#REF!&lt;0,0,XBV47-#REF!)+#REF!)*1.21+IF($D$5="Koncesija",-XBV63*0.21,0)</f>
        <v>#REF!</v>
      </c>
      <c r="XBW114" s="632" t="e">
        <f>(IF(XBW47-#REF!&lt;0,0,XBW47-#REF!)+#REF!)*1.21+IF($D$5="Koncesija",-XBW63*0.21,0)</f>
        <v>#REF!</v>
      </c>
      <c r="XBX114" s="632" t="e">
        <f>(IF(XBX47-#REF!&lt;0,0,XBX47-#REF!)+#REF!)*1.21+IF($D$5="Koncesija",-XBX63*0.21,0)</f>
        <v>#REF!</v>
      </c>
      <c r="XBY114" s="632" t="e">
        <f>(IF(XBY47-#REF!&lt;0,0,XBY47-#REF!)+#REF!)*1.21+IF($D$5="Koncesija",-XBY63*0.21,0)</f>
        <v>#REF!</v>
      </c>
      <c r="XBZ114" s="632" t="e">
        <f>(IF(XBZ47-#REF!&lt;0,0,XBZ47-#REF!)+#REF!)*1.21+IF($D$5="Koncesija",-XBZ63*0.21,0)</f>
        <v>#REF!</v>
      </c>
      <c r="XCA114" s="632" t="e">
        <f>(IF(XCA47-#REF!&lt;0,0,XCA47-#REF!)+#REF!)*1.21+IF($D$5="Koncesija",-XCA63*0.21,0)</f>
        <v>#REF!</v>
      </c>
      <c r="XCB114" s="632" t="e">
        <f>(IF(XCB47-#REF!&lt;0,0,XCB47-#REF!)+#REF!)*1.21+IF($D$5="Koncesija",-XCB63*0.21,0)</f>
        <v>#REF!</v>
      </c>
      <c r="XCC114" s="632" t="e">
        <f>(IF(XCC47-#REF!&lt;0,0,XCC47-#REF!)+#REF!)*1.21+IF($D$5="Koncesija",-XCC63*0.21,0)</f>
        <v>#REF!</v>
      </c>
      <c r="XCD114" s="632" t="e">
        <f>(IF(XCD47-#REF!&lt;0,0,XCD47-#REF!)+#REF!)*1.21+IF($D$5="Koncesija",-XCD63*0.21,0)</f>
        <v>#REF!</v>
      </c>
      <c r="XCE114" s="632" t="e">
        <f>(IF(XCE47-#REF!&lt;0,0,XCE47-#REF!)+#REF!)*1.21+IF($D$5="Koncesija",-XCE63*0.21,0)</f>
        <v>#REF!</v>
      </c>
      <c r="XCF114" s="632" t="e">
        <f>(IF(XCF47-#REF!&lt;0,0,XCF47-#REF!)+#REF!)*1.21+IF($D$5="Koncesija",-XCF63*0.21,0)</f>
        <v>#REF!</v>
      </c>
      <c r="XCG114" s="632" t="e">
        <f>(IF(XCG47-#REF!&lt;0,0,XCG47-#REF!)+#REF!)*1.21+IF($D$5="Koncesija",-XCG63*0.21,0)</f>
        <v>#REF!</v>
      </c>
      <c r="XCH114" s="632" t="e">
        <f>(IF(XCH47-#REF!&lt;0,0,XCH47-#REF!)+#REF!)*1.21+IF($D$5="Koncesija",-XCH63*0.21,0)</f>
        <v>#REF!</v>
      </c>
      <c r="XCI114" s="632" t="e">
        <f>(IF(XCI47-#REF!&lt;0,0,XCI47-#REF!)+#REF!)*1.21+IF($D$5="Koncesija",-XCI63*0.21,0)</f>
        <v>#REF!</v>
      </c>
      <c r="XCJ114" s="632" t="e">
        <f>(IF(XCJ47-#REF!&lt;0,0,XCJ47-#REF!)+#REF!)*1.21+IF($D$5="Koncesija",-XCJ63*0.21,0)</f>
        <v>#REF!</v>
      </c>
      <c r="XCK114" s="632" t="e">
        <f>(IF(XCK47-#REF!&lt;0,0,XCK47-#REF!)+#REF!)*1.21+IF($D$5="Koncesija",-XCK63*0.21,0)</f>
        <v>#REF!</v>
      </c>
      <c r="XCL114" s="632" t="e">
        <f>(IF(XCL47-#REF!&lt;0,0,XCL47-#REF!)+#REF!)*1.21+IF($D$5="Koncesija",-XCL63*0.21,0)</f>
        <v>#REF!</v>
      </c>
      <c r="XCM114" s="632" t="e">
        <f>(IF(XCM47-#REF!&lt;0,0,XCM47-#REF!)+#REF!)*1.21+IF($D$5="Koncesija",-XCM63*0.21,0)</f>
        <v>#REF!</v>
      </c>
      <c r="XCN114" s="632" t="e">
        <f>(IF(XCN47-#REF!&lt;0,0,XCN47-#REF!)+#REF!)*1.21+IF($D$5="Koncesija",-XCN63*0.21,0)</f>
        <v>#REF!</v>
      </c>
      <c r="XCO114" s="632" t="e">
        <f>(IF(XCO47-#REF!&lt;0,0,XCO47-#REF!)+#REF!)*1.21+IF($D$5="Koncesija",-XCO63*0.21,0)</f>
        <v>#REF!</v>
      </c>
      <c r="XCP114" s="632" t="e">
        <f>(IF(XCP47-#REF!&lt;0,0,XCP47-#REF!)+#REF!)*1.21+IF($D$5="Koncesija",-XCP63*0.21,0)</f>
        <v>#REF!</v>
      </c>
      <c r="XCQ114" s="632" t="e">
        <f>(IF(XCQ47-#REF!&lt;0,0,XCQ47-#REF!)+#REF!)*1.21+IF($D$5="Koncesija",-XCQ63*0.21,0)</f>
        <v>#REF!</v>
      </c>
      <c r="XCR114" s="632" t="e">
        <f>(IF(XCR47-#REF!&lt;0,0,XCR47-#REF!)+#REF!)*1.21+IF($D$5="Koncesija",-XCR63*0.21,0)</f>
        <v>#REF!</v>
      </c>
      <c r="XCS114" s="632" t="e">
        <f>(IF(XCS47-#REF!&lt;0,0,XCS47-#REF!)+#REF!)*1.21+IF($D$5="Koncesija",-XCS63*0.21,0)</f>
        <v>#REF!</v>
      </c>
      <c r="XCT114" s="632" t="e">
        <f>(IF(XCT47-#REF!&lt;0,0,XCT47-#REF!)+#REF!)*1.21+IF($D$5="Koncesija",-XCT63*0.21,0)</f>
        <v>#REF!</v>
      </c>
      <c r="XCU114" s="632" t="e">
        <f>(IF(XCU47-#REF!&lt;0,0,XCU47-#REF!)+#REF!)*1.21+IF($D$5="Koncesija",-XCU63*0.21,0)</f>
        <v>#REF!</v>
      </c>
      <c r="XCV114" s="632" t="e">
        <f>(IF(XCV47-#REF!&lt;0,0,XCV47-#REF!)+#REF!)*1.21+IF($D$5="Koncesija",-XCV63*0.21,0)</f>
        <v>#REF!</v>
      </c>
      <c r="XCW114" s="632" t="e">
        <f>(IF(XCW47-#REF!&lt;0,0,XCW47-#REF!)+#REF!)*1.21+IF($D$5="Koncesija",-XCW63*0.21,0)</f>
        <v>#REF!</v>
      </c>
      <c r="XCX114" s="632" t="e">
        <f>(IF(XCX47-#REF!&lt;0,0,XCX47-#REF!)+#REF!)*1.21+IF($D$5="Koncesija",-XCX63*0.21,0)</f>
        <v>#REF!</v>
      </c>
      <c r="XCY114" s="632" t="e">
        <f>(IF(XCY47-#REF!&lt;0,0,XCY47-#REF!)+#REF!)*1.21+IF($D$5="Koncesija",-XCY63*0.21,0)</f>
        <v>#REF!</v>
      </c>
      <c r="XCZ114" s="632" t="e">
        <f>(IF(XCZ47-#REF!&lt;0,0,XCZ47-#REF!)+#REF!)*1.21+IF($D$5="Koncesija",-XCZ63*0.21,0)</f>
        <v>#REF!</v>
      </c>
      <c r="XDA114" s="632" t="e">
        <f>(IF(XDA47-#REF!&lt;0,0,XDA47-#REF!)+#REF!)*1.21+IF($D$5="Koncesija",-XDA63*0.21,0)</f>
        <v>#REF!</v>
      </c>
      <c r="XDB114" s="632" t="e">
        <f>(IF(XDB47-#REF!&lt;0,0,XDB47-#REF!)+#REF!)*1.21+IF($D$5="Koncesija",-XDB63*0.21,0)</f>
        <v>#REF!</v>
      </c>
      <c r="XDC114" s="632" t="e">
        <f>(IF(XDC47-#REF!&lt;0,0,XDC47-#REF!)+#REF!)*1.21+IF($D$5="Koncesija",-XDC63*0.21,0)</f>
        <v>#REF!</v>
      </c>
      <c r="XDD114" s="632" t="e">
        <f>(IF(XDD47-#REF!&lt;0,0,XDD47-#REF!)+#REF!)*1.21+IF($D$5="Koncesija",-XDD63*0.21,0)</f>
        <v>#REF!</v>
      </c>
      <c r="XDE114" s="632" t="e">
        <f>(IF(XDE47-#REF!&lt;0,0,XDE47-#REF!)+#REF!)*1.21+IF($D$5="Koncesija",-XDE63*0.21,0)</f>
        <v>#REF!</v>
      </c>
      <c r="XDF114" s="632" t="e">
        <f>(IF(XDF47-#REF!&lt;0,0,XDF47-#REF!)+#REF!)*1.21+IF($D$5="Koncesija",-XDF63*0.21,0)</f>
        <v>#REF!</v>
      </c>
      <c r="XDG114" s="632" t="e">
        <f>(IF(XDG47-#REF!&lt;0,0,XDG47-#REF!)+#REF!)*1.21+IF($D$5="Koncesija",-XDG63*0.21,0)</f>
        <v>#REF!</v>
      </c>
      <c r="XDH114" s="632" t="e">
        <f>(IF(XDH47-#REF!&lt;0,0,XDH47-#REF!)+#REF!)*1.21+IF($D$5="Koncesija",-XDH63*0.21,0)</f>
        <v>#REF!</v>
      </c>
      <c r="XDI114" s="632" t="e">
        <f>(IF(XDI47-#REF!&lt;0,0,XDI47-#REF!)+#REF!)*1.21+IF($D$5="Koncesija",-XDI63*0.21,0)</f>
        <v>#REF!</v>
      </c>
      <c r="XDJ114" s="632" t="e">
        <f>(IF(XDJ47-#REF!&lt;0,0,XDJ47-#REF!)+#REF!)*1.21+IF($D$5="Koncesija",-XDJ63*0.21,0)</f>
        <v>#REF!</v>
      </c>
      <c r="XDK114" s="632" t="e">
        <f>(IF(XDK47-#REF!&lt;0,0,XDK47-#REF!)+#REF!)*1.21+IF($D$5="Koncesija",-XDK63*0.21,0)</f>
        <v>#REF!</v>
      </c>
      <c r="XDL114" s="632" t="e">
        <f>(IF(XDL47-#REF!&lt;0,0,XDL47-#REF!)+#REF!)*1.21+IF($D$5="Koncesija",-XDL63*0.21,0)</f>
        <v>#REF!</v>
      </c>
      <c r="XDM114" s="632" t="e">
        <f>(IF(XDM47-#REF!&lt;0,0,XDM47-#REF!)+#REF!)*1.21+IF($D$5="Koncesija",-XDM63*0.21,0)</f>
        <v>#REF!</v>
      </c>
      <c r="XDN114" s="632" t="e">
        <f>(IF(XDN47-#REF!&lt;0,0,XDN47-#REF!)+#REF!)*1.21+IF($D$5="Koncesija",-XDN63*0.21,0)</f>
        <v>#REF!</v>
      </c>
      <c r="XDO114" s="632" t="e">
        <f>(IF(XDO47-#REF!&lt;0,0,XDO47-#REF!)+#REF!)*1.21+IF($D$5="Koncesija",-XDO63*0.21,0)</f>
        <v>#REF!</v>
      </c>
      <c r="XDP114" s="632" t="e">
        <f>(IF(XDP47-#REF!&lt;0,0,XDP47-#REF!)+#REF!)*1.21+IF($D$5="Koncesija",-XDP63*0.21,0)</f>
        <v>#REF!</v>
      </c>
      <c r="XDQ114" s="632" t="e">
        <f>(IF(XDQ47-#REF!&lt;0,0,XDQ47-#REF!)+#REF!)*1.21+IF($D$5="Koncesija",-XDQ63*0.21,0)</f>
        <v>#REF!</v>
      </c>
      <c r="XDR114" s="632" t="e">
        <f>(IF(XDR47-#REF!&lt;0,0,XDR47-#REF!)+#REF!)*1.21+IF($D$5="Koncesija",-XDR63*0.21,0)</f>
        <v>#REF!</v>
      </c>
      <c r="XDS114" s="632" t="e">
        <f>(IF(XDS47-#REF!&lt;0,0,XDS47-#REF!)+#REF!)*1.21+IF($D$5="Koncesija",-XDS63*0.21,0)</f>
        <v>#REF!</v>
      </c>
      <c r="XDT114" s="632" t="e">
        <f>(IF(XDT47-#REF!&lt;0,0,XDT47-#REF!)+#REF!)*1.21+IF($D$5="Koncesija",-XDT63*0.21,0)</f>
        <v>#REF!</v>
      </c>
      <c r="XDU114" s="632" t="e">
        <f>(IF(XDU47-#REF!&lt;0,0,XDU47-#REF!)+#REF!)*1.21+IF($D$5="Koncesija",-XDU63*0.21,0)</f>
        <v>#REF!</v>
      </c>
      <c r="XDV114" s="632" t="e">
        <f>(IF(XDV47-#REF!&lt;0,0,XDV47-#REF!)+#REF!)*1.21+IF($D$5="Koncesija",-XDV63*0.21,0)</f>
        <v>#REF!</v>
      </c>
      <c r="XDW114" s="632" t="e">
        <f>(IF(XDW47-#REF!&lt;0,0,XDW47-#REF!)+#REF!)*1.21+IF($D$5="Koncesija",-XDW63*0.21,0)</f>
        <v>#REF!</v>
      </c>
      <c r="XDX114" s="632" t="e">
        <f>(IF(XDX47-#REF!&lt;0,0,XDX47-#REF!)+#REF!)*1.21+IF($D$5="Koncesija",-XDX63*0.21,0)</f>
        <v>#REF!</v>
      </c>
      <c r="XDY114" s="632" t="e">
        <f>(IF(XDY47-#REF!&lt;0,0,XDY47-#REF!)+#REF!)*1.21+IF($D$5="Koncesija",-XDY63*0.21,0)</f>
        <v>#REF!</v>
      </c>
      <c r="XDZ114" s="632" t="e">
        <f>(IF(XDZ47-#REF!&lt;0,0,XDZ47-#REF!)+#REF!)*1.21+IF($D$5="Koncesija",-XDZ63*0.21,0)</f>
        <v>#REF!</v>
      </c>
      <c r="XEA114" s="632" t="e">
        <f>(IF(XEA47-#REF!&lt;0,0,XEA47-#REF!)+#REF!)*1.21+IF($D$5="Koncesija",-XEA63*0.21,0)</f>
        <v>#REF!</v>
      </c>
      <c r="XEB114" s="632" t="e">
        <f>(IF(XEB47-#REF!&lt;0,0,XEB47-#REF!)+#REF!)*1.21+IF($D$5="Koncesija",-XEB63*0.21,0)</f>
        <v>#REF!</v>
      </c>
      <c r="XEC114" s="632" t="e">
        <f>(IF(XEC47-#REF!&lt;0,0,XEC47-#REF!)+#REF!)*1.21+IF($D$5="Koncesija",-XEC63*0.21,0)</f>
        <v>#REF!</v>
      </c>
      <c r="XED114" s="632" t="e">
        <f>(IF(XED47-#REF!&lt;0,0,XED47-#REF!)+#REF!)*1.21+IF($D$5="Koncesija",-XED63*0.21,0)</f>
        <v>#REF!</v>
      </c>
      <c r="XEE114" s="632" t="e">
        <f>(IF(XEE47-#REF!&lt;0,0,XEE47-#REF!)+#REF!)*1.21+IF($D$5="Koncesija",-XEE63*0.21,0)</f>
        <v>#REF!</v>
      </c>
      <c r="XEF114" s="632" t="e">
        <f>(IF(XEF47-#REF!&lt;0,0,XEF47-#REF!)+#REF!)*1.21+IF($D$5="Koncesija",-XEF63*0.21,0)</f>
        <v>#REF!</v>
      </c>
      <c r="XEG114" s="632" t="e">
        <f>(IF(XEG47-#REF!&lt;0,0,XEG47-#REF!)+#REF!)*1.21+IF($D$5="Koncesija",-XEG63*0.21,0)</f>
        <v>#REF!</v>
      </c>
      <c r="XEH114" s="632" t="e">
        <f>(IF(XEH47-#REF!&lt;0,0,XEH47-#REF!)+#REF!)*1.21+IF($D$5="Koncesija",-XEH63*0.21,0)</f>
        <v>#REF!</v>
      </c>
      <c r="XEI114" s="632" t="e">
        <f>(IF(XEI47-#REF!&lt;0,0,XEI47-#REF!)+#REF!)*1.21+IF($D$5="Koncesija",-XEI63*0.21,0)</f>
        <v>#REF!</v>
      </c>
      <c r="XEJ114" s="632" t="e">
        <f>(IF(XEJ47-#REF!&lt;0,0,XEJ47-#REF!)+#REF!)*1.21+IF($D$5="Koncesija",-XEJ63*0.21,0)</f>
        <v>#REF!</v>
      </c>
      <c r="XEK114" s="632" t="e">
        <f>(IF(XEK47-#REF!&lt;0,0,XEK47-#REF!)+#REF!)*1.21+IF($D$5="Koncesija",-XEK63*0.21,0)</f>
        <v>#REF!</v>
      </c>
      <c r="XEL114" s="632" t="e">
        <f>(IF(XEL47-#REF!&lt;0,0,XEL47-#REF!)+#REF!)*1.21+IF($D$5="Koncesija",-XEL63*0.21,0)</f>
        <v>#REF!</v>
      </c>
      <c r="XEM114" s="632" t="e">
        <f>(IF(XEM47-#REF!&lt;0,0,XEM47-#REF!)+#REF!)*1.21+IF($D$5="Koncesija",-XEM63*0.21,0)</f>
        <v>#REF!</v>
      </c>
      <c r="XEN114" s="632" t="e">
        <f>(IF(XEN47-#REF!&lt;0,0,XEN47-#REF!)+#REF!)*1.21+IF($D$5="Koncesija",-XEN63*0.21,0)</f>
        <v>#REF!</v>
      </c>
      <c r="XEO114" s="632" t="e">
        <f>(IF(XEO47-#REF!&lt;0,0,XEO47-#REF!)+#REF!)*1.21+IF($D$5="Koncesija",-XEO63*0.21,0)</f>
        <v>#REF!</v>
      </c>
      <c r="XEP114" s="632" t="e">
        <f>(IF(XEP47-#REF!&lt;0,0,XEP47-#REF!)+#REF!)*1.21+IF($D$5="Koncesija",-XEP63*0.21,0)</f>
        <v>#REF!</v>
      </c>
      <c r="XEQ114" s="632" t="e">
        <f>(IF(XEQ47-#REF!&lt;0,0,XEQ47-#REF!)+#REF!)*1.21+IF($D$5="Koncesija",-XEQ63*0.21,0)</f>
        <v>#REF!</v>
      </c>
      <c r="XER114" s="632" t="e">
        <f>(IF(XER47-#REF!&lt;0,0,XER47-#REF!)+#REF!)*1.21+IF($D$5="Koncesija",-XER63*0.21,0)</f>
        <v>#REF!</v>
      </c>
      <c r="XES114" s="632" t="e">
        <f>(IF(XES47-#REF!&lt;0,0,XES47-#REF!)+#REF!)*1.21+IF($D$5="Koncesija",-XES63*0.21,0)</f>
        <v>#REF!</v>
      </c>
      <c r="XET114" s="632" t="e">
        <f>(IF(XET47-#REF!&lt;0,0,XET47-#REF!)+#REF!)*1.21+IF($D$5="Koncesija",-XET63*0.21,0)</f>
        <v>#REF!</v>
      </c>
      <c r="XEU114" s="632" t="e">
        <f>(IF(XEU47-#REF!&lt;0,0,XEU47-#REF!)+#REF!)*1.21+IF($D$5="Koncesija",-XEU63*0.21,0)</f>
        <v>#REF!</v>
      </c>
      <c r="XEV114" s="632" t="e">
        <f>(IF(XEV47-#REF!&lt;0,0,XEV47-#REF!)+#REF!)*1.21+IF($D$5="Koncesija",-XEV63*0.21,0)</f>
        <v>#REF!</v>
      </c>
      <c r="XEW114" s="632" t="e">
        <f>(IF(XEW47-#REF!&lt;0,0,XEW47-#REF!)+#REF!)*1.21+IF($D$5="Koncesija",-XEW63*0.21,0)</f>
        <v>#REF!</v>
      </c>
      <c r="XEX114" s="632" t="e">
        <f>(IF(XEX47-#REF!&lt;0,0,XEX47-#REF!)+#REF!)*1.21+IF($D$5="Koncesija",-XEX63*0.21,0)</f>
        <v>#REF!</v>
      </c>
      <c r="XEY114" s="632" t="e">
        <f>(IF(XEY47-#REF!&lt;0,0,XEY47-#REF!)+#REF!)*1.21+IF($D$5="Koncesija",-XEY63*0.21,0)</f>
        <v>#REF!</v>
      </c>
      <c r="XEZ114" s="632" t="e">
        <f>(IF(XEZ47-#REF!&lt;0,0,XEZ47-#REF!)+#REF!)*1.21+IF($D$5="Koncesija",-XEZ63*0.21,0)</f>
        <v>#REF!</v>
      </c>
      <c r="XFA114" s="632" t="e">
        <f>(IF(XFA47-#REF!&lt;0,0,XFA47-#REF!)+#REF!)*1.21+IF($D$5="Koncesija",-XFA63*0.21,0)</f>
        <v>#REF!</v>
      </c>
      <c r="XFB114" s="632" t="e">
        <f>(IF(XFB47-#REF!&lt;0,0,XFB47-#REF!)+#REF!)*1.21+IF($D$5="Koncesija",-XFB63*0.21,0)</f>
        <v>#REF!</v>
      </c>
      <c r="XFC114" s="632" t="e">
        <f>(IF(XFC47-#REF!&lt;0,0,XFC47-#REF!)+#REF!)*1.21+IF($D$5="Koncesija",-XFC63*0.21,0)</f>
        <v>#REF!</v>
      </c>
      <c r="XFD114" s="632" t="e">
        <f>(IF(XFD47-#REF!&lt;0,0,XFD47-#REF!)+#REF!)*1.21+IF($D$5="Koncesija",-XFD63*0.21,0)</f>
        <v>#REF!</v>
      </c>
    </row>
    <row r="115" spans="3:16384" s="601" customFormat="1" ht="12" hidden="1">
      <c r="C115" s="655" t="s">
        <v>1442</v>
      </c>
      <c r="D115" s="657">
        <f ca="1">F115+NPV((1+FDN)*(1+$J$5)-1,G115:INDEX(G115:AJ115,PAL))</f>
        <v>0</v>
      </c>
      <c r="E115" s="657">
        <f ca="1">SUM(F115:AJ115)</f>
        <v>0</v>
      </c>
      <c r="F115" s="761">
        <f ca="1">F114-F113</f>
        <v>0</v>
      </c>
      <c r="G115" s="761">
        <f t="shared" ref="G115:AJ115" ca="1" si="39">G114-G113</f>
        <v>0</v>
      </c>
      <c r="H115" s="761">
        <f t="shared" ca="1" si="39"/>
        <v>0</v>
      </c>
      <c r="I115" s="761">
        <f t="shared" ca="1" si="39"/>
        <v>0</v>
      </c>
      <c r="J115" s="761">
        <f t="shared" ca="1" si="39"/>
        <v>0</v>
      </c>
      <c r="K115" s="761">
        <f t="shared" ca="1" si="39"/>
        <v>0</v>
      </c>
      <c r="L115" s="761">
        <f t="shared" ca="1" si="39"/>
        <v>0</v>
      </c>
      <c r="M115" s="761">
        <f t="shared" ca="1" si="39"/>
        <v>0</v>
      </c>
      <c r="N115" s="761">
        <f t="shared" ca="1" si="39"/>
        <v>0</v>
      </c>
      <c r="O115" s="761">
        <f t="shared" ca="1" si="39"/>
        <v>0</v>
      </c>
      <c r="P115" s="761">
        <f t="shared" ca="1" si="39"/>
        <v>0</v>
      </c>
      <c r="Q115" s="761">
        <f t="shared" ca="1" si="39"/>
        <v>0</v>
      </c>
      <c r="R115" s="761">
        <f t="shared" ca="1" si="39"/>
        <v>0</v>
      </c>
      <c r="S115" s="761">
        <f t="shared" ca="1" si="39"/>
        <v>0</v>
      </c>
      <c r="T115" s="761">
        <f t="shared" ca="1" si="39"/>
        <v>0</v>
      </c>
      <c r="U115" s="761">
        <f t="shared" ca="1" si="39"/>
        <v>0</v>
      </c>
      <c r="V115" s="761">
        <f t="shared" ca="1" si="39"/>
        <v>0</v>
      </c>
      <c r="W115" s="761">
        <f t="shared" ca="1" si="39"/>
        <v>0</v>
      </c>
      <c r="X115" s="761">
        <f t="shared" ca="1" si="39"/>
        <v>0</v>
      </c>
      <c r="Y115" s="761">
        <f t="shared" ca="1" si="39"/>
        <v>0</v>
      </c>
      <c r="Z115" s="761">
        <f t="shared" ca="1" si="39"/>
        <v>0</v>
      </c>
      <c r="AA115" s="761">
        <f t="shared" ca="1" si="39"/>
        <v>0</v>
      </c>
      <c r="AB115" s="761">
        <f t="shared" ca="1" si="39"/>
        <v>0</v>
      </c>
      <c r="AC115" s="761">
        <f t="shared" ca="1" si="39"/>
        <v>0</v>
      </c>
      <c r="AD115" s="761">
        <f t="shared" ca="1" si="39"/>
        <v>0</v>
      </c>
      <c r="AE115" s="761">
        <f t="shared" ca="1" si="39"/>
        <v>0</v>
      </c>
      <c r="AF115" s="761">
        <f t="shared" ca="1" si="39"/>
        <v>0</v>
      </c>
      <c r="AG115" s="761">
        <f t="shared" ca="1" si="39"/>
        <v>0</v>
      </c>
      <c r="AH115" s="761">
        <f t="shared" ca="1" si="39"/>
        <v>0</v>
      </c>
      <c r="AI115" s="761">
        <f t="shared" ca="1" si="39"/>
        <v>0</v>
      </c>
      <c r="AJ115" s="761">
        <f t="shared" ca="1" si="39"/>
        <v>0</v>
      </c>
      <c r="AK115" s="641"/>
    </row>
    <row r="116" spans="3:16384" s="601" customFormat="1" ht="12" hidden="1">
      <c r="C116" s="762"/>
      <c r="D116" s="763"/>
      <c r="E116" s="763"/>
      <c r="F116" s="778"/>
      <c r="G116" s="778"/>
      <c r="H116" s="778"/>
      <c r="I116" s="778"/>
      <c r="J116" s="778"/>
      <c r="K116" s="778"/>
      <c r="L116" s="778"/>
      <c r="M116" s="778"/>
      <c r="N116" s="778"/>
      <c r="O116" s="778"/>
      <c r="P116" s="778"/>
      <c r="Q116" s="778"/>
      <c r="R116" s="778"/>
      <c r="S116" s="778"/>
      <c r="T116" s="778"/>
      <c r="U116" s="778"/>
      <c r="V116" s="778"/>
      <c r="W116" s="778"/>
      <c r="X116" s="778"/>
      <c r="Y116" s="778"/>
      <c r="Z116" s="778"/>
      <c r="AA116" s="778"/>
      <c r="AB116" s="778"/>
      <c r="AC116" s="778"/>
      <c r="AD116" s="778"/>
      <c r="AE116" s="778"/>
      <c r="AF116" s="778"/>
      <c r="AG116" s="778"/>
      <c r="AH116" s="778"/>
      <c r="AI116" s="778"/>
      <c r="AJ116" s="779"/>
      <c r="AK116" s="602"/>
    </row>
    <row r="117" spans="3:16384" s="601" customFormat="1" ht="12" hidden="1">
      <c r="C117" s="655" t="s">
        <v>1443</v>
      </c>
      <c r="D117" s="656">
        <f ca="1">F117+NPV((1+FDN)*(1+$J$5)-1,G117:INDEX(G117:AJ117,PAL))</f>
        <v>0</v>
      </c>
      <c r="E117" s="656">
        <f ca="1">SUM(F117:AJ117)</f>
        <v>0</v>
      </c>
      <c r="F117" s="760">
        <f ca="1">IF($E$34=0,F109,F113+F34)</f>
        <v>0</v>
      </c>
      <c r="G117" s="760">
        <f t="shared" ref="G117:AJ117" ca="1" si="40">IF(pvm_susigrazinimas="Ne",IF($E$34=0,G109,G113+G34),G118/1.21)</f>
        <v>0</v>
      </c>
      <c r="H117" s="760">
        <f t="shared" ca="1" si="40"/>
        <v>0</v>
      </c>
      <c r="I117" s="760">
        <f t="shared" ca="1" si="40"/>
        <v>0</v>
      </c>
      <c r="J117" s="760">
        <f t="shared" ca="1" si="40"/>
        <v>0</v>
      </c>
      <c r="K117" s="760">
        <f t="shared" ca="1" si="40"/>
        <v>0</v>
      </c>
      <c r="L117" s="760">
        <f t="shared" ca="1" si="40"/>
        <v>0</v>
      </c>
      <c r="M117" s="760">
        <f t="shared" ca="1" si="40"/>
        <v>0</v>
      </c>
      <c r="N117" s="760">
        <f t="shared" ca="1" si="40"/>
        <v>0</v>
      </c>
      <c r="O117" s="760">
        <f t="shared" ca="1" si="40"/>
        <v>0</v>
      </c>
      <c r="P117" s="760">
        <f t="shared" ca="1" si="40"/>
        <v>0</v>
      </c>
      <c r="Q117" s="760">
        <f t="shared" ca="1" si="40"/>
        <v>0</v>
      </c>
      <c r="R117" s="760">
        <f t="shared" ca="1" si="40"/>
        <v>0</v>
      </c>
      <c r="S117" s="760">
        <f t="shared" ca="1" si="40"/>
        <v>0</v>
      </c>
      <c r="T117" s="760">
        <f t="shared" ca="1" si="40"/>
        <v>0</v>
      </c>
      <c r="U117" s="760">
        <f t="shared" ca="1" si="40"/>
        <v>0</v>
      </c>
      <c r="V117" s="760">
        <f t="shared" ca="1" si="40"/>
        <v>0</v>
      </c>
      <c r="W117" s="760">
        <f t="shared" ca="1" si="40"/>
        <v>0</v>
      </c>
      <c r="X117" s="760">
        <f t="shared" ca="1" si="40"/>
        <v>0</v>
      </c>
      <c r="Y117" s="760">
        <f t="shared" ca="1" si="40"/>
        <v>0</v>
      </c>
      <c r="Z117" s="760">
        <f t="shared" ca="1" si="40"/>
        <v>0</v>
      </c>
      <c r="AA117" s="760">
        <f t="shared" ca="1" si="40"/>
        <v>0</v>
      </c>
      <c r="AB117" s="760">
        <f t="shared" ca="1" si="40"/>
        <v>0</v>
      </c>
      <c r="AC117" s="760">
        <f t="shared" ca="1" si="40"/>
        <v>0</v>
      </c>
      <c r="AD117" s="760">
        <f t="shared" ca="1" si="40"/>
        <v>0</v>
      </c>
      <c r="AE117" s="760">
        <f t="shared" ca="1" si="40"/>
        <v>0</v>
      </c>
      <c r="AF117" s="760">
        <f t="shared" ca="1" si="40"/>
        <v>0</v>
      </c>
      <c r="AG117" s="760">
        <f t="shared" ca="1" si="40"/>
        <v>0</v>
      </c>
      <c r="AH117" s="760">
        <f t="shared" ca="1" si="40"/>
        <v>0</v>
      </c>
      <c r="AI117" s="760">
        <f t="shared" ca="1" si="40"/>
        <v>0</v>
      </c>
      <c r="AJ117" s="760">
        <f t="shared" ca="1" si="40"/>
        <v>0</v>
      </c>
      <c r="AK117" s="641"/>
    </row>
    <row r="118" spans="3:16384" s="601" customFormat="1" ht="12" hidden="1">
      <c r="C118" s="655" t="s">
        <v>1444</v>
      </c>
      <c r="D118" s="656">
        <f ca="1">F118+NPV((1+FDN)*(1+$J$5)-1,G118:INDEX(G118:AJ118,PAL))</f>
        <v>0</v>
      </c>
      <c r="E118" s="656">
        <f ca="1">SUM(F118:AJ118)</f>
        <v>0</v>
      </c>
      <c r="F118" s="760">
        <f ca="1">IF($E$34=0,F110,F114+F34*1.21)</f>
        <v>0</v>
      </c>
      <c r="G118" s="760">
        <f t="shared" ref="G118:AJ118" ca="1" si="41">IF($E$34=0,G110,G114+G34*1.21)</f>
        <v>0</v>
      </c>
      <c r="H118" s="760">
        <f t="shared" ca="1" si="41"/>
        <v>0</v>
      </c>
      <c r="I118" s="760">
        <f t="shared" ca="1" si="41"/>
        <v>0</v>
      </c>
      <c r="J118" s="760">
        <f t="shared" ca="1" si="41"/>
        <v>0</v>
      </c>
      <c r="K118" s="760">
        <f t="shared" ca="1" si="41"/>
        <v>0</v>
      </c>
      <c r="L118" s="760">
        <f t="shared" ca="1" si="41"/>
        <v>0</v>
      </c>
      <c r="M118" s="760">
        <f t="shared" ca="1" si="41"/>
        <v>0</v>
      </c>
      <c r="N118" s="760">
        <f t="shared" ca="1" si="41"/>
        <v>0</v>
      </c>
      <c r="O118" s="760">
        <f t="shared" ca="1" si="41"/>
        <v>0</v>
      </c>
      <c r="P118" s="760">
        <f t="shared" ca="1" si="41"/>
        <v>0</v>
      </c>
      <c r="Q118" s="760">
        <f t="shared" ca="1" si="41"/>
        <v>0</v>
      </c>
      <c r="R118" s="760">
        <f t="shared" ca="1" si="41"/>
        <v>0</v>
      </c>
      <c r="S118" s="760">
        <f t="shared" ca="1" si="41"/>
        <v>0</v>
      </c>
      <c r="T118" s="760">
        <f t="shared" ca="1" si="41"/>
        <v>0</v>
      </c>
      <c r="U118" s="760">
        <f t="shared" ca="1" si="41"/>
        <v>0</v>
      </c>
      <c r="V118" s="760">
        <f t="shared" ca="1" si="41"/>
        <v>0</v>
      </c>
      <c r="W118" s="760">
        <f t="shared" ca="1" si="41"/>
        <v>0</v>
      </c>
      <c r="X118" s="760">
        <f t="shared" ca="1" si="41"/>
        <v>0</v>
      </c>
      <c r="Y118" s="760">
        <f t="shared" ca="1" si="41"/>
        <v>0</v>
      </c>
      <c r="Z118" s="760">
        <f t="shared" ca="1" si="41"/>
        <v>0</v>
      </c>
      <c r="AA118" s="760">
        <f t="shared" ca="1" si="41"/>
        <v>0</v>
      </c>
      <c r="AB118" s="760">
        <f t="shared" ca="1" si="41"/>
        <v>0</v>
      </c>
      <c r="AC118" s="760">
        <f t="shared" ca="1" si="41"/>
        <v>0</v>
      </c>
      <c r="AD118" s="760">
        <f t="shared" ca="1" si="41"/>
        <v>0</v>
      </c>
      <c r="AE118" s="760">
        <f t="shared" ca="1" si="41"/>
        <v>0</v>
      </c>
      <c r="AF118" s="760">
        <f t="shared" ca="1" si="41"/>
        <v>0</v>
      </c>
      <c r="AG118" s="760">
        <f t="shared" ca="1" si="41"/>
        <v>0</v>
      </c>
      <c r="AH118" s="760">
        <f t="shared" ca="1" si="41"/>
        <v>0</v>
      </c>
      <c r="AI118" s="760">
        <f t="shared" ca="1" si="41"/>
        <v>0</v>
      </c>
      <c r="AJ118" s="760">
        <f t="shared" ca="1" si="41"/>
        <v>0</v>
      </c>
      <c r="AK118" s="641"/>
    </row>
    <row r="119" spans="3:16384" s="601" customFormat="1" ht="12" hidden="1">
      <c r="C119" s="655" t="s">
        <v>1445</v>
      </c>
      <c r="D119" s="657">
        <f ca="1">F119+NPV((1+FDN)*(1+$J$5)-1,G119:INDEX(G119:AJ119,PAL))</f>
        <v>0</v>
      </c>
      <c r="E119" s="657">
        <f ca="1">SUM(F119:AJ119)</f>
        <v>0</v>
      </c>
      <c r="F119" s="761">
        <f ca="1">F118-F117</f>
        <v>0</v>
      </c>
      <c r="G119" s="761">
        <f t="shared" ref="G119:AJ119" ca="1" si="42">G118-G117</f>
        <v>0</v>
      </c>
      <c r="H119" s="761">
        <f t="shared" ca="1" si="42"/>
        <v>0</v>
      </c>
      <c r="I119" s="761">
        <f t="shared" ca="1" si="42"/>
        <v>0</v>
      </c>
      <c r="J119" s="761">
        <f t="shared" ca="1" si="42"/>
        <v>0</v>
      </c>
      <c r="K119" s="761">
        <f t="shared" ca="1" si="42"/>
        <v>0</v>
      </c>
      <c r="L119" s="761">
        <f t="shared" ca="1" si="42"/>
        <v>0</v>
      </c>
      <c r="M119" s="761">
        <f t="shared" ca="1" si="42"/>
        <v>0</v>
      </c>
      <c r="N119" s="761">
        <f t="shared" ca="1" si="42"/>
        <v>0</v>
      </c>
      <c r="O119" s="761">
        <f t="shared" ca="1" si="42"/>
        <v>0</v>
      </c>
      <c r="P119" s="761">
        <f t="shared" ca="1" si="42"/>
        <v>0</v>
      </c>
      <c r="Q119" s="761">
        <f t="shared" ca="1" si="42"/>
        <v>0</v>
      </c>
      <c r="R119" s="761">
        <f t="shared" ca="1" si="42"/>
        <v>0</v>
      </c>
      <c r="S119" s="761">
        <f t="shared" ca="1" si="42"/>
        <v>0</v>
      </c>
      <c r="T119" s="761">
        <f t="shared" ca="1" si="42"/>
        <v>0</v>
      </c>
      <c r="U119" s="761">
        <f t="shared" ca="1" si="42"/>
        <v>0</v>
      </c>
      <c r="V119" s="761">
        <f t="shared" ca="1" si="42"/>
        <v>0</v>
      </c>
      <c r="W119" s="761">
        <f t="shared" ca="1" si="42"/>
        <v>0</v>
      </c>
      <c r="X119" s="761">
        <f t="shared" ca="1" si="42"/>
        <v>0</v>
      </c>
      <c r="Y119" s="761">
        <f t="shared" ca="1" si="42"/>
        <v>0</v>
      </c>
      <c r="Z119" s="761">
        <f t="shared" ca="1" si="42"/>
        <v>0</v>
      </c>
      <c r="AA119" s="761">
        <f t="shared" ca="1" si="42"/>
        <v>0</v>
      </c>
      <c r="AB119" s="761">
        <f t="shared" ca="1" si="42"/>
        <v>0</v>
      </c>
      <c r="AC119" s="761">
        <f t="shared" ca="1" si="42"/>
        <v>0</v>
      </c>
      <c r="AD119" s="761">
        <f t="shared" ca="1" si="42"/>
        <v>0</v>
      </c>
      <c r="AE119" s="761">
        <f t="shared" ca="1" si="42"/>
        <v>0</v>
      </c>
      <c r="AF119" s="761">
        <f t="shared" ca="1" si="42"/>
        <v>0</v>
      </c>
      <c r="AG119" s="761">
        <f t="shared" ca="1" si="42"/>
        <v>0</v>
      </c>
      <c r="AH119" s="761">
        <f t="shared" ca="1" si="42"/>
        <v>0</v>
      </c>
      <c r="AI119" s="761">
        <f t="shared" ca="1" si="42"/>
        <v>0</v>
      </c>
      <c r="AJ119" s="761">
        <f t="shared" ca="1" si="42"/>
        <v>0</v>
      </c>
      <c r="AK119" s="641"/>
    </row>
    <row r="120" spans="3:16384" s="601" customFormat="1" ht="12" hidden="1">
      <c r="AK120" s="602"/>
    </row>
    <row r="121" spans="3:16384" hidden="1"/>
    <row r="122" spans="3:16384" s="602" customFormat="1" ht="15" hidden="1" customHeight="1">
      <c r="C122" s="989" t="s">
        <v>1491</v>
      </c>
      <c r="D122" s="990" t="s">
        <v>1427</v>
      </c>
      <c r="E122" s="990"/>
      <c r="F122" s="772">
        <f t="shared" ref="F122:AJ123" si="43">F75</f>
        <v>0</v>
      </c>
      <c r="G122" s="772">
        <f t="shared" si="43"/>
        <v>1</v>
      </c>
      <c r="H122" s="772">
        <f t="shared" si="43"/>
        <v>2</v>
      </c>
      <c r="I122" s="772">
        <f t="shared" si="43"/>
        <v>3</v>
      </c>
      <c r="J122" s="772">
        <f t="shared" si="43"/>
        <v>4</v>
      </c>
      <c r="K122" s="772">
        <f t="shared" si="43"/>
        <v>5</v>
      </c>
      <c r="L122" s="772">
        <f t="shared" si="43"/>
        <v>6</v>
      </c>
      <c r="M122" s="772">
        <f t="shared" si="43"/>
        <v>7</v>
      </c>
      <c r="N122" s="772">
        <f t="shared" si="43"/>
        <v>8</v>
      </c>
      <c r="O122" s="772">
        <f t="shared" si="43"/>
        <v>9</v>
      </c>
      <c r="P122" s="772">
        <f t="shared" si="43"/>
        <v>10</v>
      </c>
      <c r="Q122" s="772">
        <f t="shared" si="43"/>
        <v>11</v>
      </c>
      <c r="R122" s="772">
        <f t="shared" si="43"/>
        <v>12</v>
      </c>
      <c r="S122" s="772">
        <f t="shared" si="43"/>
        <v>13</v>
      </c>
      <c r="T122" s="772">
        <f t="shared" si="43"/>
        <v>14</v>
      </c>
      <c r="U122" s="772">
        <f t="shared" si="43"/>
        <v>15</v>
      </c>
      <c r="V122" s="772">
        <f t="shared" si="43"/>
        <v>16</v>
      </c>
      <c r="W122" s="772">
        <f t="shared" si="43"/>
        <v>17</v>
      </c>
      <c r="X122" s="772">
        <f t="shared" si="43"/>
        <v>18</v>
      </c>
      <c r="Y122" s="772">
        <f t="shared" si="43"/>
        <v>19</v>
      </c>
      <c r="Z122" s="772">
        <f t="shared" si="43"/>
        <v>20</v>
      </c>
      <c r="AA122" s="772">
        <f t="shared" si="43"/>
        <v>21</v>
      </c>
      <c r="AB122" s="772">
        <f t="shared" si="43"/>
        <v>22</v>
      </c>
      <c r="AC122" s="772">
        <f t="shared" si="43"/>
        <v>23</v>
      </c>
      <c r="AD122" s="772">
        <f t="shared" si="43"/>
        <v>24</v>
      </c>
      <c r="AE122" s="772">
        <f t="shared" si="43"/>
        <v>25</v>
      </c>
      <c r="AF122" s="772">
        <f t="shared" si="43"/>
        <v>26</v>
      </c>
      <c r="AG122" s="772">
        <f t="shared" si="43"/>
        <v>27</v>
      </c>
      <c r="AH122" s="772">
        <f t="shared" si="43"/>
        <v>28</v>
      </c>
      <c r="AI122" s="772">
        <f t="shared" si="43"/>
        <v>29</v>
      </c>
      <c r="AJ122" s="772">
        <f t="shared" si="43"/>
        <v>30</v>
      </c>
      <c r="AK122" s="630"/>
    </row>
    <row r="123" spans="3:16384" s="610" customFormat="1" ht="21.75" hidden="1" customHeight="1">
      <c r="C123" s="989"/>
      <c r="D123" s="611" t="s">
        <v>1173</v>
      </c>
      <c r="E123" s="611" t="s">
        <v>1429</v>
      </c>
      <c r="F123" s="772">
        <f t="shared" si="43"/>
        <v>2017</v>
      </c>
      <c r="G123" s="772">
        <f t="shared" si="43"/>
        <v>2018</v>
      </c>
      <c r="H123" s="772">
        <f t="shared" si="43"/>
        <v>2019</v>
      </c>
      <c r="I123" s="772">
        <f t="shared" si="43"/>
        <v>2020</v>
      </c>
      <c r="J123" s="772">
        <f t="shared" si="43"/>
        <v>2021</v>
      </c>
      <c r="K123" s="772">
        <f t="shared" si="43"/>
        <v>2022</v>
      </c>
      <c r="L123" s="772">
        <f t="shared" si="43"/>
        <v>2023</v>
      </c>
      <c r="M123" s="772">
        <f t="shared" si="43"/>
        <v>2024</v>
      </c>
      <c r="N123" s="772">
        <f t="shared" si="43"/>
        <v>2025</v>
      </c>
      <c r="O123" s="772">
        <f t="shared" si="43"/>
        <v>2026</v>
      </c>
      <c r="P123" s="772">
        <f t="shared" si="43"/>
        <v>2027</v>
      </c>
      <c r="Q123" s="772">
        <f t="shared" si="43"/>
        <v>2028</v>
      </c>
      <c r="R123" s="772">
        <f t="shared" si="43"/>
        <v>2029</v>
      </c>
      <c r="S123" s="772">
        <f t="shared" si="43"/>
        <v>2030</v>
      </c>
      <c r="T123" s="772">
        <f t="shared" si="43"/>
        <v>2031</v>
      </c>
      <c r="U123" s="772">
        <f t="shared" si="43"/>
        <v>2032</v>
      </c>
      <c r="V123" s="772">
        <f t="shared" si="43"/>
        <v>2033</v>
      </c>
      <c r="W123" s="772">
        <f t="shared" si="43"/>
        <v>2034</v>
      </c>
      <c r="X123" s="772">
        <f t="shared" si="43"/>
        <v>2035</v>
      </c>
      <c r="Y123" s="772">
        <f t="shared" si="43"/>
        <v>2036</v>
      </c>
      <c r="Z123" s="772">
        <f t="shared" si="43"/>
        <v>2037</v>
      </c>
      <c r="AA123" s="772">
        <f t="shared" si="43"/>
        <v>2038</v>
      </c>
      <c r="AB123" s="772">
        <f t="shared" si="43"/>
        <v>2039</v>
      </c>
      <c r="AC123" s="772">
        <f t="shared" si="43"/>
        <v>2040</v>
      </c>
      <c r="AD123" s="772">
        <f t="shared" si="43"/>
        <v>2041</v>
      </c>
      <c r="AE123" s="772">
        <f t="shared" si="43"/>
        <v>2042</v>
      </c>
      <c r="AF123" s="772">
        <f t="shared" si="43"/>
        <v>2043</v>
      </c>
      <c r="AG123" s="772">
        <f t="shared" si="43"/>
        <v>2044</v>
      </c>
      <c r="AH123" s="772">
        <f t="shared" si="43"/>
        <v>2045</v>
      </c>
      <c r="AI123" s="772">
        <f t="shared" si="43"/>
        <v>2046</v>
      </c>
      <c r="AJ123" s="772">
        <f t="shared" si="43"/>
        <v>2047</v>
      </c>
      <c r="AK123" s="652"/>
    </row>
    <row r="124" spans="3:16384" s="610" customFormat="1" ht="12" hidden="1">
      <c r="C124" s="653" t="s">
        <v>1489</v>
      </c>
      <c r="D124" s="752">
        <f ca="1">SUM(D125:D132)</f>
        <v>0</v>
      </c>
      <c r="E124" s="752">
        <f ca="1">SUM(E125:E132)</f>
        <v>0</v>
      </c>
      <c r="F124" s="773">
        <f ca="1">SUM(F125:F132)</f>
        <v>0</v>
      </c>
      <c r="G124" s="773">
        <f t="shared" ref="G124:AJ124" ca="1" si="44">SUM(G125:G132)</f>
        <v>0</v>
      </c>
      <c r="H124" s="773">
        <f t="shared" ca="1" si="44"/>
        <v>0</v>
      </c>
      <c r="I124" s="773">
        <f t="shared" ca="1" si="44"/>
        <v>0</v>
      </c>
      <c r="J124" s="773">
        <f t="shared" ca="1" si="44"/>
        <v>0</v>
      </c>
      <c r="K124" s="773">
        <f t="shared" ca="1" si="44"/>
        <v>0</v>
      </c>
      <c r="L124" s="773">
        <f t="shared" ca="1" si="44"/>
        <v>0</v>
      </c>
      <c r="M124" s="773">
        <f t="shared" ca="1" si="44"/>
        <v>0</v>
      </c>
      <c r="N124" s="773">
        <f t="shared" ca="1" si="44"/>
        <v>0</v>
      </c>
      <c r="O124" s="773">
        <f t="shared" ca="1" si="44"/>
        <v>0</v>
      </c>
      <c r="P124" s="773">
        <f t="shared" ca="1" si="44"/>
        <v>0</v>
      </c>
      <c r="Q124" s="773">
        <f t="shared" ca="1" si="44"/>
        <v>0</v>
      </c>
      <c r="R124" s="773">
        <f t="shared" ca="1" si="44"/>
        <v>0</v>
      </c>
      <c r="S124" s="773">
        <f t="shared" ca="1" si="44"/>
        <v>0</v>
      </c>
      <c r="T124" s="773">
        <f t="shared" ca="1" si="44"/>
        <v>0</v>
      </c>
      <c r="U124" s="773">
        <f t="shared" ca="1" si="44"/>
        <v>0</v>
      </c>
      <c r="V124" s="773">
        <f t="shared" ca="1" si="44"/>
        <v>0</v>
      </c>
      <c r="W124" s="773">
        <f t="shared" ca="1" si="44"/>
        <v>0</v>
      </c>
      <c r="X124" s="773">
        <f t="shared" ca="1" si="44"/>
        <v>0</v>
      </c>
      <c r="Y124" s="773">
        <f t="shared" ca="1" si="44"/>
        <v>0</v>
      </c>
      <c r="Z124" s="773">
        <f t="shared" ca="1" si="44"/>
        <v>0</v>
      </c>
      <c r="AA124" s="773">
        <f t="shared" ca="1" si="44"/>
        <v>0</v>
      </c>
      <c r="AB124" s="773">
        <f t="shared" ca="1" si="44"/>
        <v>0</v>
      </c>
      <c r="AC124" s="773">
        <f t="shared" ca="1" si="44"/>
        <v>0</v>
      </c>
      <c r="AD124" s="773">
        <f t="shared" ca="1" si="44"/>
        <v>0</v>
      </c>
      <c r="AE124" s="773">
        <f t="shared" ca="1" si="44"/>
        <v>0</v>
      </c>
      <c r="AF124" s="773">
        <f t="shared" ca="1" si="44"/>
        <v>0</v>
      </c>
      <c r="AG124" s="773">
        <f t="shared" ca="1" si="44"/>
        <v>0</v>
      </c>
      <c r="AH124" s="773">
        <f t="shared" ca="1" si="44"/>
        <v>0</v>
      </c>
      <c r="AI124" s="773">
        <f t="shared" ca="1" si="44"/>
        <v>0</v>
      </c>
      <c r="AJ124" s="773">
        <f t="shared" ca="1" si="44"/>
        <v>0</v>
      </c>
      <c r="AK124" s="630"/>
    </row>
    <row r="125" spans="3:16384" s="610" customFormat="1" ht="12" hidden="1">
      <c r="C125" s="654" t="s">
        <v>1226</v>
      </c>
      <c r="D125" s="745">
        <f ca="1">F125+NPV(FDN,G125:INDEX(G125:AJ125,PAL))</f>
        <v>0</v>
      </c>
      <c r="E125" s="745">
        <f ca="1">SUM(F125:AJ125)</f>
        <v>0</v>
      </c>
      <c r="F125" s="760">
        <f ca="1">SUM('6.2'!H12:H13)*'6.3'!$L$7</f>
        <v>0</v>
      </c>
      <c r="G125" s="760">
        <f ca="1">SUM('6.2'!I12:I13)*'6.3'!$L$7</f>
        <v>0</v>
      </c>
      <c r="H125" s="760">
        <f ca="1">SUM('6.2'!J12:J13)*'6.3'!$L$7</f>
        <v>0</v>
      </c>
      <c r="I125" s="760">
        <f ca="1">SUM('6.2'!K12:K13)*'6.3'!$L$7</f>
        <v>0</v>
      </c>
      <c r="J125" s="760">
        <f ca="1">SUM('6.2'!L12:L13)*'6.3'!$L$7</f>
        <v>0</v>
      </c>
      <c r="K125" s="760">
        <f ca="1">SUM('6.2'!M12:M13)*'6.3'!$L$7</f>
        <v>0</v>
      </c>
      <c r="L125" s="760">
        <f ca="1">SUM('6.2'!N12:N13)*'6.3'!$L$7</f>
        <v>0</v>
      </c>
      <c r="M125" s="760">
        <f ca="1">SUM('6.2'!O12:O13)*'6.3'!$L$7</f>
        <v>0</v>
      </c>
      <c r="N125" s="760">
        <f ca="1">SUM('6.2'!P12:P13)*'6.3'!$L$7</f>
        <v>0</v>
      </c>
      <c r="O125" s="760">
        <f ca="1">SUM('6.2'!Q12:Q13)*'6.3'!$L$7</f>
        <v>0</v>
      </c>
      <c r="P125" s="760">
        <f ca="1">SUM('6.2'!R12:R13)*'6.3'!$L$7</f>
        <v>0</v>
      </c>
      <c r="Q125" s="760">
        <f ca="1">SUM('6.2'!S12:S13)*'6.3'!$L$7</f>
        <v>0</v>
      </c>
      <c r="R125" s="760">
        <f ca="1">SUM('6.2'!T12:T13)*'6.3'!$L$7</f>
        <v>0</v>
      </c>
      <c r="S125" s="760">
        <f ca="1">SUM('6.2'!U12:U13)*'6.3'!$L$7</f>
        <v>0</v>
      </c>
      <c r="T125" s="760">
        <f ca="1">SUM('6.2'!V12:V13)*'6.3'!$L$7</f>
        <v>0</v>
      </c>
      <c r="U125" s="760">
        <f ca="1">SUM('6.2'!W12:W13)*'6.3'!$L$7</f>
        <v>0</v>
      </c>
      <c r="V125" s="760">
        <f ca="1">SUM('6.2'!X12:X13)*'6.3'!$L$7</f>
        <v>0</v>
      </c>
      <c r="W125" s="760">
        <f ca="1">SUM('6.2'!Y12:Y13)*'6.3'!$L$7</f>
        <v>0</v>
      </c>
      <c r="X125" s="760">
        <f ca="1">SUM('6.2'!Z12:Z13)*'6.3'!$L$7</f>
        <v>0</v>
      </c>
      <c r="Y125" s="760">
        <f ca="1">SUM('6.2'!AA12:AA13)*'6.3'!$L$7</f>
        <v>0</v>
      </c>
      <c r="Z125" s="760">
        <f ca="1">SUM('6.2'!AB12:AB13)*'6.3'!$L$7</f>
        <v>0</v>
      </c>
      <c r="AA125" s="760">
        <f ca="1">SUM('6.2'!AC12:AC13)*'6.3'!$L$7</f>
        <v>0</v>
      </c>
      <c r="AB125" s="760">
        <f ca="1">SUM('6.2'!AD12:AD13)*'6.3'!$L$7</f>
        <v>0</v>
      </c>
      <c r="AC125" s="760">
        <f ca="1">SUM('6.2'!AE12:AE13)*'6.3'!$L$7</f>
        <v>0</v>
      </c>
      <c r="AD125" s="760">
        <f ca="1">SUM('6.2'!AF12:AF13)*'6.3'!$L$7</f>
        <v>0</v>
      </c>
      <c r="AE125" s="760">
        <f ca="1">SUM('6.2'!AG12:AG13)*'6.3'!$L$7</f>
        <v>0</v>
      </c>
      <c r="AF125" s="760">
        <f ca="1">SUM('6.2'!AH12:AH13)*'6.3'!$L$7</f>
        <v>0</v>
      </c>
      <c r="AG125" s="760">
        <f ca="1">SUM('6.2'!AI12:AI13)*'6.3'!$L$7</f>
        <v>0</v>
      </c>
      <c r="AH125" s="760">
        <f ca="1">SUM('6.2'!AJ12:AJ13)*'6.3'!$L$7</f>
        <v>0</v>
      </c>
      <c r="AI125" s="760">
        <f ca="1">SUM('6.2'!AK12:AK13)*'6.3'!$L$7</f>
        <v>0</v>
      </c>
      <c r="AJ125" s="760">
        <f ca="1">SUM('6.2'!AL12:AL13)*'6.3'!$L$7</f>
        <v>0</v>
      </c>
      <c r="AK125" s="630"/>
    </row>
    <row r="126" spans="3:16384" s="610" customFormat="1" ht="12" hidden="1">
      <c r="C126" s="654" t="s">
        <v>1225</v>
      </c>
      <c r="D126" s="745">
        <f ca="1">F126+NPV(FDN,G126:INDEX(G126:AJ126,PAL))</f>
        <v>0</v>
      </c>
      <c r="E126" s="745">
        <f t="shared" ref="E126:E132" ca="1" si="45">SUM(F126:AJ126)</f>
        <v>0</v>
      </c>
      <c r="F126" s="760">
        <f ca="1">SUM('6.2'!H8:H10)*'6.3'!$L$35</f>
        <v>0</v>
      </c>
      <c r="G126" s="760">
        <f ca="1">SUM('6.2'!I8:I10)*'6.3'!$L$35</f>
        <v>0</v>
      </c>
      <c r="H126" s="760">
        <f ca="1">SUM('6.2'!J8:J10)*'6.3'!$L$35</f>
        <v>0</v>
      </c>
      <c r="I126" s="760">
        <f ca="1">SUM('6.2'!K8:K10)*'6.3'!$L$35</f>
        <v>0</v>
      </c>
      <c r="J126" s="760">
        <f ca="1">SUM('6.2'!L8:L10)*'6.3'!$L$35</f>
        <v>0</v>
      </c>
      <c r="K126" s="760">
        <f ca="1">SUM('6.2'!M8:M10)*'6.3'!$L$35</f>
        <v>0</v>
      </c>
      <c r="L126" s="760">
        <f ca="1">SUM('6.2'!N8:N10)*'6.3'!$L$35</f>
        <v>0</v>
      </c>
      <c r="M126" s="760">
        <f ca="1">SUM('6.2'!O8:O10)*'6.3'!$L$35</f>
        <v>0</v>
      </c>
      <c r="N126" s="760">
        <f ca="1">SUM('6.2'!P8:P10)*'6.3'!$L$35</f>
        <v>0</v>
      </c>
      <c r="O126" s="760">
        <f ca="1">SUM('6.2'!Q8:Q10)*'6.3'!$L$35</f>
        <v>0</v>
      </c>
      <c r="P126" s="760">
        <f ca="1">SUM('6.2'!R8:R10)*'6.3'!$L$35</f>
        <v>0</v>
      </c>
      <c r="Q126" s="760">
        <f ca="1">SUM('6.2'!S8:S10)*'6.3'!$L$35</f>
        <v>0</v>
      </c>
      <c r="R126" s="760">
        <f ca="1">SUM('6.2'!T8:T10)*'6.3'!$L$35</f>
        <v>0</v>
      </c>
      <c r="S126" s="760">
        <f ca="1">SUM('6.2'!U8:U10)*'6.3'!$L$35</f>
        <v>0</v>
      </c>
      <c r="T126" s="760">
        <f ca="1">SUM('6.2'!V8:V10)*'6.3'!$L$35</f>
        <v>0</v>
      </c>
      <c r="U126" s="760">
        <f ca="1">SUM('6.2'!W8:W10)*'6.3'!$L$35</f>
        <v>0</v>
      </c>
      <c r="V126" s="760">
        <f ca="1">SUM('6.2'!X8:X10)*'6.3'!$L$35</f>
        <v>0</v>
      </c>
      <c r="W126" s="760">
        <f ca="1">SUM('6.2'!Y8:Y10)*'6.3'!$L$35</f>
        <v>0</v>
      </c>
      <c r="X126" s="760">
        <f ca="1">SUM('6.2'!Z8:Z10)*'6.3'!$L$35</f>
        <v>0</v>
      </c>
      <c r="Y126" s="760">
        <f ca="1">SUM('6.2'!AA8:AA10)*'6.3'!$L$35</f>
        <v>0</v>
      </c>
      <c r="Z126" s="760">
        <f ca="1">SUM('6.2'!AB8:AB10)*'6.3'!$L$35</f>
        <v>0</v>
      </c>
      <c r="AA126" s="760">
        <f ca="1">SUM('6.2'!AC8:AC10)*'6.3'!$L$35</f>
        <v>0</v>
      </c>
      <c r="AB126" s="760">
        <f ca="1">SUM('6.2'!AD8:AD10)*'6.3'!$L$35</f>
        <v>0</v>
      </c>
      <c r="AC126" s="760">
        <f ca="1">SUM('6.2'!AE8:AE10)*'6.3'!$L$35</f>
        <v>0</v>
      </c>
      <c r="AD126" s="760">
        <f ca="1">SUM('6.2'!AF8:AF10)*'6.3'!$L$35</f>
        <v>0</v>
      </c>
      <c r="AE126" s="760">
        <f ca="1">SUM('6.2'!AG8:AG10)*'6.3'!$L$35</f>
        <v>0</v>
      </c>
      <c r="AF126" s="760">
        <f ca="1">SUM('6.2'!AH8:AH10)*'6.3'!$L$35</f>
        <v>0</v>
      </c>
      <c r="AG126" s="760">
        <f ca="1">SUM('6.2'!AI8:AI10)*'6.3'!$L$35</f>
        <v>0</v>
      </c>
      <c r="AH126" s="760">
        <f ca="1">SUM('6.2'!AJ8:AJ10)*'6.3'!$L$35</f>
        <v>0</v>
      </c>
      <c r="AI126" s="760">
        <f ca="1">SUM('6.2'!AK8:AK10)*'6.3'!$L$35</f>
        <v>0</v>
      </c>
      <c r="AJ126" s="760">
        <f ca="1">SUM('6.2'!AL8:AL10)*'6.3'!$L$35</f>
        <v>0</v>
      </c>
      <c r="AK126" s="630"/>
    </row>
    <row r="127" spans="3:16384" s="610" customFormat="1" ht="12" hidden="1">
      <c r="C127" s="654" t="s">
        <v>1224</v>
      </c>
      <c r="D127" s="745">
        <f ca="1">F127+NPV(FDN,G127:INDEX(G127:AJ127,PAL))</f>
        <v>0</v>
      </c>
      <c r="E127" s="745">
        <f t="shared" ca="1" si="45"/>
        <v>0</v>
      </c>
      <c r="F127" s="760">
        <f ca="1">'6.2'!H11*'6.3'!$L$62</f>
        <v>0</v>
      </c>
      <c r="G127" s="760">
        <f ca="1">'6.2'!I11*'6.3'!$L$62</f>
        <v>0</v>
      </c>
      <c r="H127" s="760">
        <f ca="1">'6.2'!J11*'6.3'!$L$62</f>
        <v>0</v>
      </c>
      <c r="I127" s="760">
        <f ca="1">'6.2'!K11*'6.3'!$L$62</f>
        <v>0</v>
      </c>
      <c r="J127" s="760">
        <f ca="1">'6.2'!L11*'6.3'!$L$62</f>
        <v>0</v>
      </c>
      <c r="K127" s="760">
        <f ca="1">'6.2'!M11*'6.3'!$L$62</f>
        <v>0</v>
      </c>
      <c r="L127" s="760">
        <f ca="1">'6.2'!N11*'6.3'!$L$62</f>
        <v>0</v>
      </c>
      <c r="M127" s="760">
        <f ca="1">'6.2'!O11*'6.3'!$L$62</f>
        <v>0</v>
      </c>
      <c r="N127" s="760">
        <f ca="1">'6.2'!P11*'6.3'!$L$62</f>
        <v>0</v>
      </c>
      <c r="O127" s="760">
        <f ca="1">'6.2'!Q11*'6.3'!$L$62</f>
        <v>0</v>
      </c>
      <c r="P127" s="760">
        <f ca="1">'6.2'!R11*'6.3'!$L$62</f>
        <v>0</v>
      </c>
      <c r="Q127" s="760">
        <f ca="1">'6.2'!S11*'6.3'!$L$62</f>
        <v>0</v>
      </c>
      <c r="R127" s="760">
        <f ca="1">'6.2'!T11*'6.3'!$L$62</f>
        <v>0</v>
      </c>
      <c r="S127" s="760">
        <f ca="1">'6.2'!U11*'6.3'!$L$62</f>
        <v>0</v>
      </c>
      <c r="T127" s="760">
        <f ca="1">'6.2'!V11*'6.3'!$L$62</f>
        <v>0</v>
      </c>
      <c r="U127" s="760">
        <f ca="1">'6.2'!W11*'6.3'!$L$62</f>
        <v>0</v>
      </c>
      <c r="V127" s="760">
        <f ca="1">'6.2'!X11*'6.3'!$L$62</f>
        <v>0</v>
      </c>
      <c r="W127" s="760">
        <f ca="1">'6.2'!Y11*'6.3'!$L$62</f>
        <v>0</v>
      </c>
      <c r="X127" s="760">
        <f ca="1">'6.2'!Z11*'6.3'!$L$62</f>
        <v>0</v>
      </c>
      <c r="Y127" s="760">
        <f ca="1">'6.2'!AA11*'6.3'!$L$62</f>
        <v>0</v>
      </c>
      <c r="Z127" s="760">
        <f ca="1">'6.2'!AB11*'6.3'!$L$62</f>
        <v>0</v>
      </c>
      <c r="AA127" s="760">
        <f ca="1">'6.2'!AC11*'6.3'!$L$62</f>
        <v>0</v>
      </c>
      <c r="AB127" s="760">
        <f ca="1">'6.2'!AD11*'6.3'!$L$62</f>
        <v>0</v>
      </c>
      <c r="AC127" s="760">
        <f ca="1">'6.2'!AE11*'6.3'!$L$62</f>
        <v>0</v>
      </c>
      <c r="AD127" s="760">
        <f ca="1">'6.2'!AF11*'6.3'!$L$62</f>
        <v>0</v>
      </c>
      <c r="AE127" s="760">
        <f ca="1">'6.2'!AG11*'6.3'!$L$62</f>
        <v>0</v>
      </c>
      <c r="AF127" s="760">
        <f ca="1">'6.2'!AH11*'6.3'!$L$62</f>
        <v>0</v>
      </c>
      <c r="AG127" s="760">
        <f ca="1">'6.2'!AI11*'6.3'!$L$62</f>
        <v>0</v>
      </c>
      <c r="AH127" s="760">
        <f ca="1">'6.2'!AJ11*'6.3'!$L$62</f>
        <v>0</v>
      </c>
      <c r="AI127" s="760">
        <f ca="1">'6.2'!AK11*'6.3'!$L$62</f>
        <v>0</v>
      </c>
      <c r="AJ127" s="760">
        <f ca="1">'6.2'!AL11*'6.3'!$L$62</f>
        <v>0</v>
      </c>
      <c r="AK127" s="630"/>
    </row>
    <row r="128" spans="3:16384" s="610" customFormat="1" ht="12" hidden="1">
      <c r="C128" s="654" t="s">
        <v>1222</v>
      </c>
      <c r="D128" s="745">
        <f ca="1">F128+NPV(FDN,G128:INDEX(G128:AJ128,PAL))</f>
        <v>0</v>
      </c>
      <c r="E128" s="745">
        <f t="shared" ca="1" si="45"/>
        <v>0</v>
      </c>
      <c r="F128" s="760">
        <f ca="1">'6.2'!H14*'6.3'!$L$74</f>
        <v>0</v>
      </c>
      <c r="G128" s="760">
        <f ca="1">'6.2'!I14*'6.3'!$L$74</f>
        <v>0</v>
      </c>
      <c r="H128" s="760">
        <f ca="1">'6.2'!J14*'6.3'!$L$74</f>
        <v>0</v>
      </c>
      <c r="I128" s="760">
        <f ca="1">'6.2'!K14*'6.3'!$L$74</f>
        <v>0</v>
      </c>
      <c r="J128" s="760">
        <f ca="1">'6.2'!L14*'6.3'!$L$74</f>
        <v>0</v>
      </c>
      <c r="K128" s="760">
        <f ca="1">'6.2'!M14*'6.3'!$L$74</f>
        <v>0</v>
      </c>
      <c r="L128" s="760">
        <f ca="1">'6.2'!N14*'6.3'!$L$74</f>
        <v>0</v>
      </c>
      <c r="M128" s="760">
        <f ca="1">'6.2'!O14*'6.3'!$L$74</f>
        <v>0</v>
      </c>
      <c r="N128" s="760">
        <f ca="1">'6.2'!P14*'6.3'!$L$74</f>
        <v>0</v>
      </c>
      <c r="O128" s="760">
        <f ca="1">'6.2'!Q14*'6.3'!$L$74</f>
        <v>0</v>
      </c>
      <c r="P128" s="760">
        <f ca="1">'6.2'!R14*'6.3'!$L$74</f>
        <v>0</v>
      </c>
      <c r="Q128" s="760">
        <f ca="1">'6.2'!S14*'6.3'!$L$74</f>
        <v>0</v>
      </c>
      <c r="R128" s="760">
        <f ca="1">'6.2'!T14*'6.3'!$L$74</f>
        <v>0</v>
      </c>
      <c r="S128" s="760">
        <f ca="1">'6.2'!U14*'6.3'!$L$74</f>
        <v>0</v>
      </c>
      <c r="T128" s="760">
        <f ca="1">'6.2'!V14*'6.3'!$L$74</f>
        <v>0</v>
      </c>
      <c r="U128" s="760">
        <f ca="1">'6.2'!W14*'6.3'!$L$74</f>
        <v>0</v>
      </c>
      <c r="V128" s="760">
        <f ca="1">'6.2'!X14*'6.3'!$L$74</f>
        <v>0</v>
      </c>
      <c r="W128" s="760">
        <f ca="1">'6.2'!Y14*'6.3'!$L$74</f>
        <v>0</v>
      </c>
      <c r="X128" s="760">
        <f ca="1">'6.2'!Z14*'6.3'!$L$74</f>
        <v>0</v>
      </c>
      <c r="Y128" s="760">
        <f ca="1">'6.2'!AA14*'6.3'!$L$74</f>
        <v>0</v>
      </c>
      <c r="Z128" s="760">
        <f ca="1">'6.2'!AB14*'6.3'!$L$74</f>
        <v>0</v>
      </c>
      <c r="AA128" s="760">
        <f ca="1">'6.2'!AC14*'6.3'!$L$74</f>
        <v>0</v>
      </c>
      <c r="AB128" s="760">
        <f ca="1">'6.2'!AD14*'6.3'!$L$74</f>
        <v>0</v>
      </c>
      <c r="AC128" s="760">
        <f ca="1">'6.2'!AE14*'6.3'!$L$74</f>
        <v>0</v>
      </c>
      <c r="AD128" s="760">
        <f ca="1">'6.2'!AF14*'6.3'!$L$74</f>
        <v>0</v>
      </c>
      <c r="AE128" s="760">
        <f ca="1">'6.2'!AG14*'6.3'!$L$74</f>
        <v>0</v>
      </c>
      <c r="AF128" s="760">
        <f ca="1">'6.2'!AH14*'6.3'!$L$74</f>
        <v>0</v>
      </c>
      <c r="AG128" s="760">
        <f ca="1">'6.2'!AI14*'6.3'!$L$74</f>
        <v>0</v>
      </c>
      <c r="AH128" s="760">
        <f ca="1">'6.2'!AJ14*'6.3'!$L$74</f>
        <v>0</v>
      </c>
      <c r="AI128" s="760">
        <f ca="1">'6.2'!AK14*'6.3'!$L$74</f>
        <v>0</v>
      </c>
      <c r="AJ128" s="760">
        <f ca="1">'6.2'!AL14*'6.3'!$L$74</f>
        <v>0</v>
      </c>
      <c r="AK128" s="630"/>
    </row>
    <row r="129" spans="3:37" s="610" customFormat="1" ht="12" hidden="1">
      <c r="C129" s="654" t="s">
        <v>1223</v>
      </c>
      <c r="D129" s="745">
        <f ca="1">F129+NPV(FDN,G129:INDEX(G129:AJ129,PAL))</f>
        <v>0</v>
      </c>
      <c r="E129" s="745">
        <f t="shared" ca="1" si="45"/>
        <v>0</v>
      </c>
      <c r="F129" s="760">
        <f ca="1">'6.2'!H29*'6.3'!$L$85</f>
        <v>0</v>
      </c>
      <c r="G129" s="760">
        <f ca="1">'6.2'!I29*'6.3'!$L$85</f>
        <v>0</v>
      </c>
      <c r="H129" s="760">
        <f ca="1">'6.2'!J29*'6.3'!$L$85</f>
        <v>0</v>
      </c>
      <c r="I129" s="760">
        <f ca="1">'6.2'!K29*'6.3'!$L$85</f>
        <v>0</v>
      </c>
      <c r="J129" s="760">
        <f ca="1">'6.2'!L29*'6.3'!$L$85</f>
        <v>0</v>
      </c>
      <c r="K129" s="760">
        <f ca="1">'6.2'!M29*'6.3'!$L$85</f>
        <v>0</v>
      </c>
      <c r="L129" s="760">
        <f ca="1">'6.2'!N29*'6.3'!$L$85</f>
        <v>0</v>
      </c>
      <c r="M129" s="760">
        <f ca="1">'6.2'!O29*'6.3'!$L$85</f>
        <v>0</v>
      </c>
      <c r="N129" s="760">
        <f ca="1">'6.2'!P29*'6.3'!$L$85</f>
        <v>0</v>
      </c>
      <c r="O129" s="760">
        <f ca="1">'6.2'!Q29*'6.3'!$L$85</f>
        <v>0</v>
      </c>
      <c r="P129" s="760">
        <f ca="1">'6.2'!R29*'6.3'!$L$85</f>
        <v>0</v>
      </c>
      <c r="Q129" s="760">
        <f ca="1">'6.2'!S29*'6.3'!$L$85</f>
        <v>0</v>
      </c>
      <c r="R129" s="760">
        <f ca="1">'6.2'!T29*'6.3'!$L$85</f>
        <v>0</v>
      </c>
      <c r="S129" s="760">
        <f ca="1">'6.2'!U29*'6.3'!$L$85</f>
        <v>0</v>
      </c>
      <c r="T129" s="760">
        <f ca="1">'6.2'!V29*'6.3'!$L$85</f>
        <v>0</v>
      </c>
      <c r="U129" s="760">
        <f ca="1">'6.2'!W29*'6.3'!$L$85</f>
        <v>0</v>
      </c>
      <c r="V129" s="760">
        <f ca="1">'6.2'!X29*'6.3'!$L$85</f>
        <v>0</v>
      </c>
      <c r="W129" s="760">
        <f ca="1">'6.2'!Y29*'6.3'!$L$85</f>
        <v>0</v>
      </c>
      <c r="X129" s="760">
        <f ca="1">'6.2'!Z29*'6.3'!$L$85</f>
        <v>0</v>
      </c>
      <c r="Y129" s="760">
        <f ca="1">'6.2'!AA29*'6.3'!$L$85</f>
        <v>0</v>
      </c>
      <c r="Z129" s="760">
        <f ca="1">'6.2'!AB29*'6.3'!$L$85</f>
        <v>0</v>
      </c>
      <c r="AA129" s="760">
        <f ca="1">'6.2'!AC29*'6.3'!$L$85</f>
        <v>0</v>
      </c>
      <c r="AB129" s="760">
        <f ca="1">'6.2'!AD29*'6.3'!$L$85</f>
        <v>0</v>
      </c>
      <c r="AC129" s="760">
        <f ca="1">'6.2'!AE29*'6.3'!$L$85</f>
        <v>0</v>
      </c>
      <c r="AD129" s="760">
        <f ca="1">'6.2'!AF29*'6.3'!$L$85</f>
        <v>0</v>
      </c>
      <c r="AE129" s="760">
        <f ca="1">'6.2'!AG29*'6.3'!$L$85</f>
        <v>0</v>
      </c>
      <c r="AF129" s="760">
        <f ca="1">'6.2'!AH29*'6.3'!$L$85</f>
        <v>0</v>
      </c>
      <c r="AG129" s="760">
        <f ca="1">'6.2'!AI29*'6.3'!$L$85</f>
        <v>0</v>
      </c>
      <c r="AH129" s="760">
        <f ca="1">'6.2'!AJ29*'6.3'!$L$85</f>
        <v>0</v>
      </c>
      <c r="AI129" s="760">
        <f ca="1">'6.2'!AK29*'6.3'!$L$85</f>
        <v>0</v>
      </c>
      <c r="AJ129" s="760">
        <f ca="1">'6.2'!AL29*'6.3'!$L$85</f>
        <v>0</v>
      </c>
      <c r="AK129" s="630"/>
    </row>
    <row r="130" spans="3:37" s="610" customFormat="1" ht="12" hidden="1">
      <c r="C130" s="654" t="s">
        <v>1220</v>
      </c>
      <c r="D130" s="745">
        <f ca="1">F130+NPV(FDN,G130:INDEX(G130:AJ130,PAL))</f>
        <v>0</v>
      </c>
      <c r="E130" s="745">
        <f t="shared" ca="1" si="45"/>
        <v>0</v>
      </c>
      <c r="F130" s="760">
        <f ca="1">SUM('6.2'!H23:H28)*'6.3'!$L$107</f>
        <v>0</v>
      </c>
      <c r="G130" s="760">
        <f ca="1">SUM('6.2'!I23:I28)*'6.3'!$L$107</f>
        <v>0</v>
      </c>
      <c r="H130" s="760">
        <f ca="1">SUM('6.2'!J23:J28)*'6.3'!$L$107</f>
        <v>0</v>
      </c>
      <c r="I130" s="760">
        <f ca="1">SUM('6.2'!K23:K28)*'6.3'!$L$107</f>
        <v>0</v>
      </c>
      <c r="J130" s="760">
        <f ca="1">SUM('6.2'!L23:L28)*'6.3'!$L$107</f>
        <v>0</v>
      </c>
      <c r="K130" s="760">
        <f ca="1">SUM('6.2'!M23:M28)*'6.3'!$L$107</f>
        <v>0</v>
      </c>
      <c r="L130" s="760">
        <f ca="1">SUM('6.2'!N23:N28)*'6.3'!$L$107</f>
        <v>0</v>
      </c>
      <c r="M130" s="760">
        <f ca="1">SUM('6.2'!O23:O28)*'6.3'!$L$107</f>
        <v>0</v>
      </c>
      <c r="N130" s="760">
        <f ca="1">SUM('6.2'!P23:P28)*'6.3'!$L$107</f>
        <v>0</v>
      </c>
      <c r="O130" s="760">
        <f ca="1">SUM('6.2'!Q23:Q28)*'6.3'!$L$107</f>
        <v>0</v>
      </c>
      <c r="P130" s="760">
        <f ca="1">SUM('6.2'!R23:R28)*'6.3'!$L$107</f>
        <v>0</v>
      </c>
      <c r="Q130" s="760">
        <f ca="1">SUM('6.2'!S23:S28)*'6.3'!$L$107</f>
        <v>0</v>
      </c>
      <c r="R130" s="760">
        <f ca="1">SUM('6.2'!T23:T28)*'6.3'!$L$107</f>
        <v>0</v>
      </c>
      <c r="S130" s="760">
        <f ca="1">SUM('6.2'!U23:U28)*'6.3'!$L$107</f>
        <v>0</v>
      </c>
      <c r="T130" s="760">
        <f ca="1">SUM('6.2'!V23:V28)*'6.3'!$L$107</f>
        <v>0</v>
      </c>
      <c r="U130" s="760">
        <f ca="1">SUM('6.2'!W23:W28)*'6.3'!$L$107</f>
        <v>0</v>
      </c>
      <c r="V130" s="760">
        <f ca="1">SUM('6.2'!X23:X28)*'6.3'!$L$107</f>
        <v>0</v>
      </c>
      <c r="W130" s="760">
        <f ca="1">SUM('6.2'!Y23:Y28)*'6.3'!$L$107</f>
        <v>0</v>
      </c>
      <c r="X130" s="760">
        <f ca="1">SUM('6.2'!Z23:Z28)*'6.3'!$L$107</f>
        <v>0</v>
      </c>
      <c r="Y130" s="760">
        <f ca="1">SUM('6.2'!AA23:AA28)*'6.3'!$L$107</f>
        <v>0</v>
      </c>
      <c r="Z130" s="760">
        <f ca="1">SUM('6.2'!AB23:AB28)*'6.3'!$L$107</f>
        <v>0</v>
      </c>
      <c r="AA130" s="760">
        <f ca="1">SUM('6.2'!AC23:AC28)*'6.3'!$L$107</f>
        <v>0</v>
      </c>
      <c r="AB130" s="760">
        <f ca="1">SUM('6.2'!AD23:AD28)*'6.3'!$L$107</f>
        <v>0</v>
      </c>
      <c r="AC130" s="760">
        <f ca="1">SUM('6.2'!AE23:AE28)*'6.3'!$L$107</f>
        <v>0</v>
      </c>
      <c r="AD130" s="760">
        <f ca="1">SUM('6.2'!AF23:AF28)*'6.3'!$L$107</f>
        <v>0</v>
      </c>
      <c r="AE130" s="760">
        <f ca="1">SUM('6.2'!AG23:AG28)*'6.3'!$L$107</f>
        <v>0</v>
      </c>
      <c r="AF130" s="760">
        <f ca="1">SUM('6.2'!AH23:AH28)*'6.3'!$L$107</f>
        <v>0</v>
      </c>
      <c r="AG130" s="760">
        <f ca="1">SUM('6.2'!AI23:AI28)*'6.3'!$L$107</f>
        <v>0</v>
      </c>
      <c r="AH130" s="760">
        <f ca="1">SUM('6.2'!AJ23:AJ28)*'6.3'!$L$107</f>
        <v>0</v>
      </c>
      <c r="AI130" s="760">
        <f ca="1">SUM('6.2'!AK23:AK28)*'6.3'!$L$107</f>
        <v>0</v>
      </c>
      <c r="AJ130" s="760">
        <f ca="1">SUM('6.2'!AL23:AL28)*'6.3'!$L$107</f>
        <v>0</v>
      </c>
      <c r="AK130" s="630"/>
    </row>
    <row r="131" spans="3:37" s="610" customFormat="1" ht="12" hidden="1">
      <c r="C131" s="654" t="s">
        <v>1219</v>
      </c>
      <c r="D131" s="745">
        <f ca="1">F131+NPV(FDN,G131:INDEX(G131:AJ131,PAL))</f>
        <v>0</v>
      </c>
      <c r="E131" s="745">
        <f t="shared" ca="1" si="45"/>
        <v>0</v>
      </c>
      <c r="F131" s="760">
        <f ca="1">SUM('6.2'!H18:H20)*'6.3'!$L$118</f>
        <v>0</v>
      </c>
      <c r="G131" s="760">
        <f ca="1">SUM('6.2'!I18:I20)*'6.3'!$L$118</f>
        <v>0</v>
      </c>
      <c r="H131" s="760">
        <f ca="1">SUM('6.2'!J18:J20)*'6.3'!$L$118</f>
        <v>0</v>
      </c>
      <c r="I131" s="760">
        <f ca="1">SUM('6.2'!K18:K20)*'6.3'!$L$118</f>
        <v>0</v>
      </c>
      <c r="J131" s="760">
        <f ca="1">SUM('6.2'!L18:L20)*'6.3'!$L$118</f>
        <v>0</v>
      </c>
      <c r="K131" s="760">
        <f ca="1">SUM('6.2'!M18:M20)*'6.3'!$L$118</f>
        <v>0</v>
      </c>
      <c r="L131" s="760">
        <f ca="1">SUM('6.2'!N18:N20)*'6.3'!$L$118</f>
        <v>0</v>
      </c>
      <c r="M131" s="760">
        <f ca="1">SUM('6.2'!O18:O20)*'6.3'!$L$118</f>
        <v>0</v>
      </c>
      <c r="N131" s="760">
        <f ca="1">SUM('6.2'!P18:P20)*'6.3'!$L$118</f>
        <v>0</v>
      </c>
      <c r="O131" s="760">
        <f ca="1">SUM('6.2'!Q18:Q20)*'6.3'!$L$118</f>
        <v>0</v>
      </c>
      <c r="P131" s="760">
        <f ca="1">SUM('6.2'!R18:R20)*'6.3'!$L$118</f>
        <v>0</v>
      </c>
      <c r="Q131" s="760">
        <f ca="1">SUM('6.2'!S18:S20)*'6.3'!$L$118</f>
        <v>0</v>
      </c>
      <c r="R131" s="760">
        <f ca="1">SUM('6.2'!T18:T20)*'6.3'!$L$118</f>
        <v>0</v>
      </c>
      <c r="S131" s="760">
        <f ca="1">SUM('6.2'!U18:U20)*'6.3'!$L$118</f>
        <v>0</v>
      </c>
      <c r="T131" s="760">
        <f ca="1">SUM('6.2'!V18:V20)*'6.3'!$L$118</f>
        <v>0</v>
      </c>
      <c r="U131" s="760">
        <f ca="1">SUM('6.2'!W18:W20)*'6.3'!$L$118</f>
        <v>0</v>
      </c>
      <c r="V131" s="760">
        <f ca="1">SUM('6.2'!X18:X20)*'6.3'!$L$118</f>
        <v>0</v>
      </c>
      <c r="W131" s="760">
        <f ca="1">SUM('6.2'!Y18:Y20)*'6.3'!$L$118</f>
        <v>0</v>
      </c>
      <c r="X131" s="760">
        <f ca="1">SUM('6.2'!Z18:Z20)*'6.3'!$L$118</f>
        <v>0</v>
      </c>
      <c r="Y131" s="760">
        <f ca="1">SUM('6.2'!AA18:AA20)*'6.3'!$L$118</f>
        <v>0</v>
      </c>
      <c r="Z131" s="760">
        <f ca="1">SUM('6.2'!AB18:AB20)*'6.3'!$L$118</f>
        <v>0</v>
      </c>
      <c r="AA131" s="760">
        <f ca="1">SUM('6.2'!AC18:AC20)*'6.3'!$L$118</f>
        <v>0</v>
      </c>
      <c r="AB131" s="760">
        <f ca="1">SUM('6.2'!AD18:AD20)*'6.3'!$L$118</f>
        <v>0</v>
      </c>
      <c r="AC131" s="760">
        <f ca="1">SUM('6.2'!AE18:AE20)*'6.3'!$L$118</f>
        <v>0</v>
      </c>
      <c r="AD131" s="760">
        <f ca="1">SUM('6.2'!AF18:AF20)*'6.3'!$L$118</f>
        <v>0</v>
      </c>
      <c r="AE131" s="760">
        <f ca="1">SUM('6.2'!AG18:AG20)*'6.3'!$L$118</f>
        <v>0</v>
      </c>
      <c r="AF131" s="760">
        <f ca="1">SUM('6.2'!AH18:AH20)*'6.3'!$L$118</f>
        <v>0</v>
      </c>
      <c r="AG131" s="760">
        <f ca="1">SUM('6.2'!AI18:AI20)*'6.3'!$L$118</f>
        <v>0</v>
      </c>
      <c r="AH131" s="760">
        <f ca="1">SUM('6.2'!AJ18:AJ20)*'6.3'!$L$118</f>
        <v>0</v>
      </c>
      <c r="AI131" s="760">
        <f ca="1">SUM('6.2'!AK18:AK20)*'6.3'!$L$118</f>
        <v>0</v>
      </c>
      <c r="AJ131" s="760">
        <f ca="1">SUM('6.2'!AL18:AL20)*'6.3'!$L$118</f>
        <v>0</v>
      </c>
      <c r="AK131" s="630"/>
    </row>
    <row r="132" spans="3:37" s="610" customFormat="1" ht="12" hidden="1">
      <c r="C132" s="654" t="s">
        <v>1221</v>
      </c>
      <c r="D132" s="745">
        <f ca="1">F132+NPV(FDN,G132:INDEX(G132:AJ132,PAL))</f>
        <v>0</v>
      </c>
      <c r="E132" s="745">
        <f t="shared" ca="1" si="45"/>
        <v>0</v>
      </c>
      <c r="F132" s="760">
        <f ca="1">'6.2'!H15*'6.3'!$L$127</f>
        <v>0</v>
      </c>
      <c r="G132" s="760">
        <f ca="1">'6.2'!I15*'6.3'!$L$127</f>
        <v>0</v>
      </c>
      <c r="H132" s="760">
        <f ca="1">'6.2'!J15*'6.3'!$L$127</f>
        <v>0</v>
      </c>
      <c r="I132" s="760">
        <f ca="1">'6.2'!K15*'6.3'!$L$127</f>
        <v>0</v>
      </c>
      <c r="J132" s="760">
        <f ca="1">'6.2'!L15*'6.3'!$L$127</f>
        <v>0</v>
      </c>
      <c r="K132" s="760">
        <f ca="1">'6.2'!M15*'6.3'!$L$127</f>
        <v>0</v>
      </c>
      <c r="L132" s="760">
        <f ca="1">'6.2'!N15*'6.3'!$L$127</f>
        <v>0</v>
      </c>
      <c r="M132" s="760">
        <f ca="1">'6.2'!O15*'6.3'!$L$127</f>
        <v>0</v>
      </c>
      <c r="N132" s="760">
        <f ca="1">'6.2'!P15*'6.3'!$L$127</f>
        <v>0</v>
      </c>
      <c r="O132" s="760">
        <f ca="1">'6.2'!Q15*'6.3'!$L$127</f>
        <v>0</v>
      </c>
      <c r="P132" s="760">
        <f ca="1">'6.2'!R15*'6.3'!$L$127</f>
        <v>0</v>
      </c>
      <c r="Q132" s="760">
        <f ca="1">'6.2'!S15*'6.3'!$L$127</f>
        <v>0</v>
      </c>
      <c r="R132" s="760">
        <f ca="1">'6.2'!T15*'6.3'!$L$127</f>
        <v>0</v>
      </c>
      <c r="S132" s="760">
        <f ca="1">'6.2'!U15*'6.3'!$L$127</f>
        <v>0</v>
      </c>
      <c r="T132" s="760">
        <f ca="1">'6.2'!V15*'6.3'!$L$127</f>
        <v>0</v>
      </c>
      <c r="U132" s="760">
        <f ca="1">'6.2'!W15*'6.3'!$L$127</f>
        <v>0</v>
      </c>
      <c r="V132" s="760">
        <f ca="1">'6.2'!X15*'6.3'!$L$127</f>
        <v>0</v>
      </c>
      <c r="W132" s="760">
        <f ca="1">'6.2'!Y15*'6.3'!$L$127</f>
        <v>0</v>
      </c>
      <c r="X132" s="760">
        <f ca="1">'6.2'!Z15*'6.3'!$L$127</f>
        <v>0</v>
      </c>
      <c r="Y132" s="760">
        <f ca="1">'6.2'!AA15*'6.3'!$L$127</f>
        <v>0</v>
      </c>
      <c r="Z132" s="760">
        <f ca="1">'6.2'!AB15*'6.3'!$L$127</f>
        <v>0</v>
      </c>
      <c r="AA132" s="760">
        <f ca="1">'6.2'!AC15*'6.3'!$L$127</f>
        <v>0</v>
      </c>
      <c r="AB132" s="760">
        <f ca="1">'6.2'!AD15*'6.3'!$L$127</f>
        <v>0</v>
      </c>
      <c r="AC132" s="760">
        <f ca="1">'6.2'!AE15*'6.3'!$L$127</f>
        <v>0</v>
      </c>
      <c r="AD132" s="760">
        <f ca="1">'6.2'!AF15*'6.3'!$L$127</f>
        <v>0</v>
      </c>
      <c r="AE132" s="760">
        <f ca="1">'6.2'!AG15*'6.3'!$L$127</f>
        <v>0</v>
      </c>
      <c r="AF132" s="760">
        <f ca="1">'6.2'!AH15*'6.3'!$L$127</f>
        <v>0</v>
      </c>
      <c r="AG132" s="760">
        <f ca="1">'6.2'!AI15*'6.3'!$L$127</f>
        <v>0</v>
      </c>
      <c r="AH132" s="760">
        <f ca="1">'6.2'!AJ15*'6.3'!$L$127</f>
        <v>0</v>
      </c>
      <c r="AI132" s="760">
        <f ca="1">'6.2'!AK15*'6.3'!$L$127</f>
        <v>0</v>
      </c>
      <c r="AJ132" s="760">
        <f ca="1">'6.2'!AL15*'6.3'!$L$127</f>
        <v>0</v>
      </c>
      <c r="AK132" s="630"/>
    </row>
    <row r="133" spans="3:37" s="610" customFormat="1" ht="12" hidden="1">
      <c r="C133" s="770"/>
      <c r="D133" s="771"/>
      <c r="E133" s="771"/>
      <c r="F133" s="774"/>
      <c r="G133" s="774"/>
      <c r="H133" s="774"/>
      <c r="I133" s="774"/>
      <c r="J133" s="774"/>
      <c r="K133" s="774"/>
      <c r="L133" s="774"/>
      <c r="M133" s="774"/>
      <c r="N133" s="774"/>
      <c r="O133" s="774"/>
      <c r="P133" s="774"/>
      <c r="Q133" s="774"/>
      <c r="R133" s="774"/>
      <c r="S133" s="774"/>
      <c r="T133" s="774"/>
      <c r="U133" s="774"/>
      <c r="V133" s="774"/>
      <c r="W133" s="774"/>
      <c r="X133" s="774"/>
      <c r="Y133" s="774"/>
      <c r="Z133" s="774"/>
      <c r="AA133" s="774"/>
      <c r="AB133" s="774"/>
      <c r="AC133" s="774"/>
      <c r="AD133" s="774"/>
      <c r="AE133" s="774"/>
      <c r="AF133" s="774"/>
      <c r="AG133" s="774"/>
      <c r="AH133" s="774"/>
      <c r="AI133" s="774"/>
      <c r="AJ133" s="775"/>
      <c r="AK133" s="630"/>
    </row>
    <row r="134" spans="3:37" s="610" customFormat="1" ht="15" hidden="1" customHeight="1">
      <c r="C134" s="653" t="s">
        <v>1488</v>
      </c>
      <c r="D134" s="753">
        <f ca="1">SUM(D135:D142)</f>
        <v>0</v>
      </c>
      <c r="E134" s="753">
        <f ca="1">SUM(F134:AJ134)</f>
        <v>0</v>
      </c>
      <c r="F134" s="776">
        <f ca="1">SUM(F135:F142)</f>
        <v>0</v>
      </c>
      <c r="G134" s="777">
        <f t="shared" ref="G134:AJ134" ca="1" si="46">SUM(G135:G142)</f>
        <v>0</v>
      </c>
      <c r="H134" s="777">
        <f t="shared" ca="1" si="46"/>
        <v>0</v>
      </c>
      <c r="I134" s="777">
        <f t="shared" ca="1" si="46"/>
        <v>0</v>
      </c>
      <c r="J134" s="777">
        <f t="shared" ca="1" si="46"/>
        <v>0</v>
      </c>
      <c r="K134" s="777">
        <f t="shared" ca="1" si="46"/>
        <v>0</v>
      </c>
      <c r="L134" s="777">
        <f t="shared" ca="1" si="46"/>
        <v>0</v>
      </c>
      <c r="M134" s="777">
        <f t="shared" ca="1" si="46"/>
        <v>0</v>
      </c>
      <c r="N134" s="777">
        <f t="shared" ca="1" si="46"/>
        <v>0</v>
      </c>
      <c r="O134" s="777">
        <f t="shared" ca="1" si="46"/>
        <v>0</v>
      </c>
      <c r="P134" s="777">
        <f t="shared" ca="1" si="46"/>
        <v>0</v>
      </c>
      <c r="Q134" s="777">
        <f t="shared" ca="1" si="46"/>
        <v>0</v>
      </c>
      <c r="R134" s="777">
        <f t="shared" ca="1" si="46"/>
        <v>0</v>
      </c>
      <c r="S134" s="777">
        <f t="shared" ca="1" si="46"/>
        <v>0</v>
      </c>
      <c r="T134" s="777">
        <f t="shared" ca="1" si="46"/>
        <v>0</v>
      </c>
      <c r="U134" s="777">
        <f t="shared" ca="1" si="46"/>
        <v>0</v>
      </c>
      <c r="V134" s="777">
        <f t="shared" ca="1" si="46"/>
        <v>0</v>
      </c>
      <c r="W134" s="777">
        <f t="shared" ca="1" si="46"/>
        <v>0</v>
      </c>
      <c r="X134" s="777">
        <f t="shared" ca="1" si="46"/>
        <v>0</v>
      </c>
      <c r="Y134" s="777">
        <f t="shared" ca="1" si="46"/>
        <v>0</v>
      </c>
      <c r="Z134" s="777">
        <f t="shared" ca="1" si="46"/>
        <v>0</v>
      </c>
      <c r="AA134" s="777">
        <f t="shared" ca="1" si="46"/>
        <v>0</v>
      </c>
      <c r="AB134" s="777">
        <f t="shared" ca="1" si="46"/>
        <v>0</v>
      </c>
      <c r="AC134" s="777">
        <f t="shared" ca="1" si="46"/>
        <v>0</v>
      </c>
      <c r="AD134" s="777">
        <f t="shared" ca="1" si="46"/>
        <v>0</v>
      </c>
      <c r="AE134" s="777">
        <f t="shared" ca="1" si="46"/>
        <v>0</v>
      </c>
      <c r="AF134" s="777">
        <f t="shared" ca="1" si="46"/>
        <v>0</v>
      </c>
      <c r="AG134" s="777">
        <f t="shared" ca="1" si="46"/>
        <v>0</v>
      </c>
      <c r="AH134" s="777">
        <f t="shared" ca="1" si="46"/>
        <v>0</v>
      </c>
      <c r="AI134" s="777">
        <f t="shared" ca="1" si="46"/>
        <v>0</v>
      </c>
      <c r="AJ134" s="777">
        <f t="shared" ca="1" si="46"/>
        <v>0</v>
      </c>
      <c r="AK134" s="630"/>
    </row>
    <row r="135" spans="3:37" s="610" customFormat="1" ht="12" hidden="1">
      <c r="C135" s="654" t="s">
        <v>1226</v>
      </c>
      <c r="D135" s="745">
        <f ca="1">F135+NPV((1+FDN)*(1+$J$5)-1,G135:INDEX(G135:AJ135,PAL))</f>
        <v>0</v>
      </c>
      <c r="E135" s="745">
        <f t="shared" ref="E135:E142" ca="1" si="47">SUM(F135:AJ135)</f>
        <v>0</v>
      </c>
      <c r="F135" s="760">
        <f ca="1">F125*(1+$J$5)^F$30</f>
        <v>0</v>
      </c>
      <c r="G135" s="760">
        <f t="shared" ref="G135:AJ135" ca="1" si="48">G125*(1+$J$5)^G$30</f>
        <v>0</v>
      </c>
      <c r="H135" s="760">
        <f t="shared" ca="1" si="48"/>
        <v>0</v>
      </c>
      <c r="I135" s="760">
        <f t="shared" ca="1" si="48"/>
        <v>0</v>
      </c>
      <c r="J135" s="760">
        <f t="shared" ca="1" si="48"/>
        <v>0</v>
      </c>
      <c r="K135" s="760">
        <f t="shared" ca="1" si="48"/>
        <v>0</v>
      </c>
      <c r="L135" s="760">
        <f t="shared" ca="1" si="48"/>
        <v>0</v>
      </c>
      <c r="M135" s="760">
        <f t="shared" ca="1" si="48"/>
        <v>0</v>
      </c>
      <c r="N135" s="760">
        <f t="shared" ca="1" si="48"/>
        <v>0</v>
      </c>
      <c r="O135" s="760">
        <f t="shared" ca="1" si="48"/>
        <v>0</v>
      </c>
      <c r="P135" s="760">
        <f t="shared" ca="1" si="48"/>
        <v>0</v>
      </c>
      <c r="Q135" s="760">
        <f t="shared" ca="1" si="48"/>
        <v>0</v>
      </c>
      <c r="R135" s="760">
        <f t="shared" ca="1" si="48"/>
        <v>0</v>
      </c>
      <c r="S135" s="760">
        <f t="shared" ca="1" si="48"/>
        <v>0</v>
      </c>
      <c r="T135" s="760">
        <f t="shared" ca="1" si="48"/>
        <v>0</v>
      </c>
      <c r="U135" s="760">
        <f t="shared" ca="1" si="48"/>
        <v>0</v>
      </c>
      <c r="V135" s="760">
        <f t="shared" ca="1" si="48"/>
        <v>0</v>
      </c>
      <c r="W135" s="760">
        <f t="shared" ca="1" si="48"/>
        <v>0</v>
      </c>
      <c r="X135" s="760">
        <f t="shared" ca="1" si="48"/>
        <v>0</v>
      </c>
      <c r="Y135" s="760">
        <f t="shared" ca="1" si="48"/>
        <v>0</v>
      </c>
      <c r="Z135" s="760">
        <f t="shared" ca="1" si="48"/>
        <v>0</v>
      </c>
      <c r="AA135" s="760">
        <f t="shared" ca="1" si="48"/>
        <v>0</v>
      </c>
      <c r="AB135" s="760">
        <f t="shared" ca="1" si="48"/>
        <v>0</v>
      </c>
      <c r="AC135" s="760">
        <f t="shared" ca="1" si="48"/>
        <v>0</v>
      </c>
      <c r="AD135" s="760">
        <f t="shared" ca="1" si="48"/>
        <v>0</v>
      </c>
      <c r="AE135" s="760">
        <f t="shared" ca="1" si="48"/>
        <v>0</v>
      </c>
      <c r="AF135" s="760">
        <f t="shared" ca="1" si="48"/>
        <v>0</v>
      </c>
      <c r="AG135" s="760">
        <f t="shared" ca="1" si="48"/>
        <v>0</v>
      </c>
      <c r="AH135" s="760">
        <f t="shared" ca="1" si="48"/>
        <v>0</v>
      </c>
      <c r="AI135" s="760">
        <f t="shared" ca="1" si="48"/>
        <v>0</v>
      </c>
      <c r="AJ135" s="760">
        <f t="shared" ca="1" si="48"/>
        <v>0</v>
      </c>
      <c r="AK135" s="630"/>
    </row>
    <row r="136" spans="3:37" s="610" customFormat="1" ht="12" hidden="1">
      <c r="C136" s="654" t="s">
        <v>1225</v>
      </c>
      <c r="D136" s="745">
        <f ca="1">F136+NPV((1+FDN)*(1+$J$5)-1,G136:INDEX(G136:AJ136,PAL))</f>
        <v>0</v>
      </c>
      <c r="E136" s="745">
        <f t="shared" ca="1" si="47"/>
        <v>0</v>
      </c>
      <c r="F136" s="760">
        <f t="shared" ref="F136:AJ142" ca="1" si="49">F126*(1+$J$5)^F$30</f>
        <v>0</v>
      </c>
      <c r="G136" s="760">
        <f t="shared" ca="1" si="49"/>
        <v>0</v>
      </c>
      <c r="H136" s="760">
        <f t="shared" ca="1" si="49"/>
        <v>0</v>
      </c>
      <c r="I136" s="760">
        <f t="shared" ca="1" si="49"/>
        <v>0</v>
      </c>
      <c r="J136" s="760">
        <f t="shared" ca="1" si="49"/>
        <v>0</v>
      </c>
      <c r="K136" s="760">
        <f t="shared" ca="1" si="49"/>
        <v>0</v>
      </c>
      <c r="L136" s="760">
        <f t="shared" ca="1" si="49"/>
        <v>0</v>
      </c>
      <c r="M136" s="760">
        <f t="shared" ca="1" si="49"/>
        <v>0</v>
      </c>
      <c r="N136" s="760">
        <f t="shared" ca="1" si="49"/>
        <v>0</v>
      </c>
      <c r="O136" s="760">
        <f t="shared" ca="1" si="49"/>
        <v>0</v>
      </c>
      <c r="P136" s="760">
        <f t="shared" ca="1" si="49"/>
        <v>0</v>
      </c>
      <c r="Q136" s="760">
        <f t="shared" ca="1" si="49"/>
        <v>0</v>
      </c>
      <c r="R136" s="760">
        <f t="shared" ca="1" si="49"/>
        <v>0</v>
      </c>
      <c r="S136" s="760">
        <f t="shared" ca="1" si="49"/>
        <v>0</v>
      </c>
      <c r="T136" s="760">
        <f t="shared" ca="1" si="49"/>
        <v>0</v>
      </c>
      <c r="U136" s="760">
        <f t="shared" ca="1" si="49"/>
        <v>0</v>
      </c>
      <c r="V136" s="760">
        <f t="shared" ca="1" si="49"/>
        <v>0</v>
      </c>
      <c r="W136" s="760">
        <f t="shared" ca="1" si="49"/>
        <v>0</v>
      </c>
      <c r="X136" s="760">
        <f t="shared" ca="1" si="49"/>
        <v>0</v>
      </c>
      <c r="Y136" s="760">
        <f t="shared" ca="1" si="49"/>
        <v>0</v>
      </c>
      <c r="Z136" s="760">
        <f t="shared" ca="1" si="49"/>
        <v>0</v>
      </c>
      <c r="AA136" s="760">
        <f t="shared" ca="1" si="49"/>
        <v>0</v>
      </c>
      <c r="AB136" s="760">
        <f t="shared" ca="1" si="49"/>
        <v>0</v>
      </c>
      <c r="AC136" s="760">
        <f t="shared" ca="1" si="49"/>
        <v>0</v>
      </c>
      <c r="AD136" s="760">
        <f t="shared" ca="1" si="49"/>
        <v>0</v>
      </c>
      <c r="AE136" s="760">
        <f t="shared" ca="1" si="49"/>
        <v>0</v>
      </c>
      <c r="AF136" s="760">
        <f t="shared" ca="1" si="49"/>
        <v>0</v>
      </c>
      <c r="AG136" s="760">
        <f t="shared" ca="1" si="49"/>
        <v>0</v>
      </c>
      <c r="AH136" s="760">
        <f t="shared" ca="1" si="49"/>
        <v>0</v>
      </c>
      <c r="AI136" s="760">
        <f t="shared" ca="1" si="49"/>
        <v>0</v>
      </c>
      <c r="AJ136" s="760">
        <f t="shared" ca="1" si="49"/>
        <v>0</v>
      </c>
      <c r="AK136" s="630"/>
    </row>
    <row r="137" spans="3:37" s="610" customFormat="1" ht="12" hidden="1">
      <c r="C137" s="654" t="s">
        <v>1224</v>
      </c>
      <c r="D137" s="745">
        <f ca="1">F137+NPV((1+FDN)*(1+$J$5)-1,G137:INDEX(G137:AJ137,PAL))</f>
        <v>0</v>
      </c>
      <c r="E137" s="745">
        <f t="shared" ca="1" si="47"/>
        <v>0</v>
      </c>
      <c r="F137" s="760">
        <f t="shared" ca="1" si="49"/>
        <v>0</v>
      </c>
      <c r="G137" s="760">
        <f t="shared" ca="1" si="49"/>
        <v>0</v>
      </c>
      <c r="H137" s="760">
        <f t="shared" ca="1" si="49"/>
        <v>0</v>
      </c>
      <c r="I137" s="760">
        <f t="shared" ca="1" si="49"/>
        <v>0</v>
      </c>
      <c r="J137" s="760">
        <f t="shared" ca="1" si="49"/>
        <v>0</v>
      </c>
      <c r="K137" s="760">
        <f t="shared" ca="1" si="49"/>
        <v>0</v>
      </c>
      <c r="L137" s="760">
        <f t="shared" ca="1" si="49"/>
        <v>0</v>
      </c>
      <c r="M137" s="760">
        <f t="shared" ca="1" si="49"/>
        <v>0</v>
      </c>
      <c r="N137" s="760">
        <f t="shared" ca="1" si="49"/>
        <v>0</v>
      </c>
      <c r="O137" s="760">
        <f t="shared" ca="1" si="49"/>
        <v>0</v>
      </c>
      <c r="P137" s="760">
        <f t="shared" ca="1" si="49"/>
        <v>0</v>
      </c>
      <c r="Q137" s="760">
        <f t="shared" ca="1" si="49"/>
        <v>0</v>
      </c>
      <c r="R137" s="760">
        <f t="shared" ca="1" si="49"/>
        <v>0</v>
      </c>
      <c r="S137" s="760">
        <f t="shared" ca="1" si="49"/>
        <v>0</v>
      </c>
      <c r="T137" s="760">
        <f t="shared" ca="1" si="49"/>
        <v>0</v>
      </c>
      <c r="U137" s="760">
        <f t="shared" ca="1" si="49"/>
        <v>0</v>
      </c>
      <c r="V137" s="760">
        <f t="shared" ca="1" si="49"/>
        <v>0</v>
      </c>
      <c r="W137" s="760">
        <f t="shared" ca="1" si="49"/>
        <v>0</v>
      </c>
      <c r="X137" s="760">
        <f t="shared" ca="1" si="49"/>
        <v>0</v>
      </c>
      <c r="Y137" s="760">
        <f t="shared" ca="1" si="49"/>
        <v>0</v>
      </c>
      <c r="Z137" s="760">
        <f t="shared" ca="1" si="49"/>
        <v>0</v>
      </c>
      <c r="AA137" s="760">
        <f t="shared" ca="1" si="49"/>
        <v>0</v>
      </c>
      <c r="AB137" s="760">
        <f t="shared" ca="1" si="49"/>
        <v>0</v>
      </c>
      <c r="AC137" s="760">
        <f t="shared" ca="1" si="49"/>
        <v>0</v>
      </c>
      <c r="AD137" s="760">
        <f t="shared" ca="1" si="49"/>
        <v>0</v>
      </c>
      <c r="AE137" s="760">
        <f t="shared" ca="1" si="49"/>
        <v>0</v>
      </c>
      <c r="AF137" s="760">
        <f t="shared" ca="1" si="49"/>
        <v>0</v>
      </c>
      <c r="AG137" s="760">
        <f t="shared" ca="1" si="49"/>
        <v>0</v>
      </c>
      <c r="AH137" s="760">
        <f t="shared" ca="1" si="49"/>
        <v>0</v>
      </c>
      <c r="AI137" s="760">
        <f t="shared" ca="1" si="49"/>
        <v>0</v>
      </c>
      <c r="AJ137" s="760">
        <f t="shared" ca="1" si="49"/>
        <v>0</v>
      </c>
      <c r="AK137" s="630"/>
    </row>
    <row r="138" spans="3:37" s="601" customFormat="1" ht="12" hidden="1">
      <c r="C138" s="654" t="s">
        <v>1222</v>
      </c>
      <c r="D138" s="745">
        <f ca="1">F138+NPV((1+FDN)*(1+$J$5)-1,G138:INDEX(G138:AJ138,PAL))</f>
        <v>0</v>
      </c>
      <c r="E138" s="745">
        <f t="shared" ca="1" si="47"/>
        <v>0</v>
      </c>
      <c r="F138" s="760">
        <f t="shared" ca="1" si="49"/>
        <v>0</v>
      </c>
      <c r="G138" s="760">
        <f t="shared" ca="1" si="49"/>
        <v>0</v>
      </c>
      <c r="H138" s="760">
        <f t="shared" ca="1" si="49"/>
        <v>0</v>
      </c>
      <c r="I138" s="760">
        <f t="shared" ca="1" si="49"/>
        <v>0</v>
      </c>
      <c r="J138" s="760">
        <f t="shared" ca="1" si="49"/>
        <v>0</v>
      </c>
      <c r="K138" s="760">
        <f t="shared" ca="1" si="49"/>
        <v>0</v>
      </c>
      <c r="L138" s="760">
        <f t="shared" ca="1" si="49"/>
        <v>0</v>
      </c>
      <c r="M138" s="760">
        <f t="shared" ca="1" si="49"/>
        <v>0</v>
      </c>
      <c r="N138" s="760">
        <f t="shared" ca="1" si="49"/>
        <v>0</v>
      </c>
      <c r="O138" s="760">
        <f t="shared" ca="1" si="49"/>
        <v>0</v>
      </c>
      <c r="P138" s="760">
        <f t="shared" ca="1" si="49"/>
        <v>0</v>
      </c>
      <c r="Q138" s="760">
        <f t="shared" ca="1" si="49"/>
        <v>0</v>
      </c>
      <c r="R138" s="760">
        <f t="shared" ca="1" si="49"/>
        <v>0</v>
      </c>
      <c r="S138" s="760">
        <f t="shared" ca="1" si="49"/>
        <v>0</v>
      </c>
      <c r="T138" s="760">
        <f t="shared" ca="1" si="49"/>
        <v>0</v>
      </c>
      <c r="U138" s="760">
        <f t="shared" ca="1" si="49"/>
        <v>0</v>
      </c>
      <c r="V138" s="760">
        <f t="shared" ca="1" si="49"/>
        <v>0</v>
      </c>
      <c r="W138" s="760">
        <f t="shared" ca="1" si="49"/>
        <v>0</v>
      </c>
      <c r="X138" s="760">
        <f t="shared" ca="1" si="49"/>
        <v>0</v>
      </c>
      <c r="Y138" s="760">
        <f t="shared" ca="1" si="49"/>
        <v>0</v>
      </c>
      <c r="Z138" s="760">
        <f t="shared" ca="1" si="49"/>
        <v>0</v>
      </c>
      <c r="AA138" s="760">
        <f t="shared" ca="1" si="49"/>
        <v>0</v>
      </c>
      <c r="AB138" s="760">
        <f t="shared" ca="1" si="49"/>
        <v>0</v>
      </c>
      <c r="AC138" s="760">
        <f t="shared" ca="1" si="49"/>
        <v>0</v>
      </c>
      <c r="AD138" s="760">
        <f t="shared" ca="1" si="49"/>
        <v>0</v>
      </c>
      <c r="AE138" s="760">
        <f t="shared" ca="1" si="49"/>
        <v>0</v>
      </c>
      <c r="AF138" s="760">
        <f t="shared" ca="1" si="49"/>
        <v>0</v>
      </c>
      <c r="AG138" s="760">
        <f t="shared" ca="1" si="49"/>
        <v>0</v>
      </c>
      <c r="AH138" s="760">
        <f t="shared" ca="1" si="49"/>
        <v>0</v>
      </c>
      <c r="AI138" s="760">
        <f t="shared" ca="1" si="49"/>
        <v>0</v>
      </c>
      <c r="AJ138" s="760">
        <f t="shared" ca="1" si="49"/>
        <v>0</v>
      </c>
      <c r="AK138" s="630"/>
    </row>
    <row r="139" spans="3:37" s="601" customFormat="1" ht="12" hidden="1">
      <c r="C139" s="654" t="s">
        <v>1223</v>
      </c>
      <c r="D139" s="745">
        <f ca="1">F139+NPV((1+FDN)*(1+$J$5)-1,G139:INDEX(G139:AJ139,PAL))</f>
        <v>0</v>
      </c>
      <c r="E139" s="745">
        <f t="shared" ca="1" si="47"/>
        <v>0</v>
      </c>
      <c r="F139" s="760">
        <f t="shared" ca="1" si="49"/>
        <v>0</v>
      </c>
      <c r="G139" s="760">
        <f t="shared" ca="1" si="49"/>
        <v>0</v>
      </c>
      <c r="H139" s="760">
        <f t="shared" ca="1" si="49"/>
        <v>0</v>
      </c>
      <c r="I139" s="760">
        <f t="shared" ca="1" si="49"/>
        <v>0</v>
      </c>
      <c r="J139" s="760">
        <f t="shared" ca="1" si="49"/>
        <v>0</v>
      </c>
      <c r="K139" s="760">
        <f t="shared" ca="1" si="49"/>
        <v>0</v>
      </c>
      <c r="L139" s="760">
        <f t="shared" ca="1" si="49"/>
        <v>0</v>
      </c>
      <c r="M139" s="760">
        <f t="shared" ca="1" si="49"/>
        <v>0</v>
      </c>
      <c r="N139" s="760">
        <f t="shared" ca="1" si="49"/>
        <v>0</v>
      </c>
      <c r="O139" s="760">
        <f t="shared" ca="1" si="49"/>
        <v>0</v>
      </c>
      <c r="P139" s="760">
        <f t="shared" ca="1" si="49"/>
        <v>0</v>
      </c>
      <c r="Q139" s="760">
        <f t="shared" ca="1" si="49"/>
        <v>0</v>
      </c>
      <c r="R139" s="760">
        <f t="shared" ca="1" si="49"/>
        <v>0</v>
      </c>
      <c r="S139" s="760">
        <f t="shared" ca="1" si="49"/>
        <v>0</v>
      </c>
      <c r="T139" s="760">
        <f t="shared" ca="1" si="49"/>
        <v>0</v>
      </c>
      <c r="U139" s="760">
        <f t="shared" ca="1" si="49"/>
        <v>0</v>
      </c>
      <c r="V139" s="760">
        <f t="shared" ca="1" si="49"/>
        <v>0</v>
      </c>
      <c r="W139" s="760">
        <f t="shared" ca="1" si="49"/>
        <v>0</v>
      </c>
      <c r="X139" s="760">
        <f t="shared" ca="1" si="49"/>
        <v>0</v>
      </c>
      <c r="Y139" s="760">
        <f t="shared" ca="1" si="49"/>
        <v>0</v>
      </c>
      <c r="Z139" s="760">
        <f t="shared" ca="1" si="49"/>
        <v>0</v>
      </c>
      <c r="AA139" s="760">
        <f t="shared" ca="1" si="49"/>
        <v>0</v>
      </c>
      <c r="AB139" s="760">
        <f t="shared" ca="1" si="49"/>
        <v>0</v>
      </c>
      <c r="AC139" s="760">
        <f t="shared" ca="1" si="49"/>
        <v>0</v>
      </c>
      <c r="AD139" s="760">
        <f t="shared" ca="1" si="49"/>
        <v>0</v>
      </c>
      <c r="AE139" s="760">
        <f t="shared" ca="1" si="49"/>
        <v>0</v>
      </c>
      <c r="AF139" s="760">
        <f t="shared" ca="1" si="49"/>
        <v>0</v>
      </c>
      <c r="AG139" s="760">
        <f t="shared" ca="1" si="49"/>
        <v>0</v>
      </c>
      <c r="AH139" s="760">
        <f t="shared" ca="1" si="49"/>
        <v>0</v>
      </c>
      <c r="AI139" s="760">
        <f t="shared" ca="1" si="49"/>
        <v>0</v>
      </c>
      <c r="AJ139" s="760">
        <f t="shared" ca="1" si="49"/>
        <v>0</v>
      </c>
      <c r="AK139" s="630"/>
    </row>
    <row r="140" spans="3:37" s="601" customFormat="1" ht="12" hidden="1">
      <c r="C140" s="654" t="s">
        <v>1220</v>
      </c>
      <c r="D140" s="745">
        <f ca="1">F140+NPV((1+FDN)*(1+$J$5)-1,G140:INDEX(G140:AJ140,PAL))</f>
        <v>0</v>
      </c>
      <c r="E140" s="745">
        <f t="shared" ca="1" si="47"/>
        <v>0</v>
      </c>
      <c r="F140" s="760">
        <f t="shared" ca="1" si="49"/>
        <v>0</v>
      </c>
      <c r="G140" s="760">
        <f t="shared" ca="1" si="49"/>
        <v>0</v>
      </c>
      <c r="H140" s="760">
        <f t="shared" ca="1" si="49"/>
        <v>0</v>
      </c>
      <c r="I140" s="760">
        <f t="shared" ca="1" si="49"/>
        <v>0</v>
      </c>
      <c r="J140" s="760">
        <f t="shared" ca="1" si="49"/>
        <v>0</v>
      </c>
      <c r="K140" s="760">
        <f t="shared" ca="1" si="49"/>
        <v>0</v>
      </c>
      <c r="L140" s="760">
        <f t="shared" ca="1" si="49"/>
        <v>0</v>
      </c>
      <c r="M140" s="760">
        <f t="shared" ca="1" si="49"/>
        <v>0</v>
      </c>
      <c r="N140" s="760">
        <f t="shared" ca="1" si="49"/>
        <v>0</v>
      </c>
      <c r="O140" s="760">
        <f t="shared" ca="1" si="49"/>
        <v>0</v>
      </c>
      <c r="P140" s="760">
        <f t="shared" ca="1" si="49"/>
        <v>0</v>
      </c>
      <c r="Q140" s="760">
        <f t="shared" ca="1" si="49"/>
        <v>0</v>
      </c>
      <c r="R140" s="760">
        <f t="shared" ca="1" si="49"/>
        <v>0</v>
      </c>
      <c r="S140" s="760">
        <f t="shared" ca="1" si="49"/>
        <v>0</v>
      </c>
      <c r="T140" s="760">
        <f t="shared" ca="1" si="49"/>
        <v>0</v>
      </c>
      <c r="U140" s="760">
        <f t="shared" ca="1" si="49"/>
        <v>0</v>
      </c>
      <c r="V140" s="760">
        <f t="shared" ca="1" si="49"/>
        <v>0</v>
      </c>
      <c r="W140" s="760">
        <f t="shared" ca="1" si="49"/>
        <v>0</v>
      </c>
      <c r="X140" s="760">
        <f t="shared" ca="1" si="49"/>
        <v>0</v>
      </c>
      <c r="Y140" s="760">
        <f t="shared" ca="1" si="49"/>
        <v>0</v>
      </c>
      <c r="Z140" s="760">
        <f t="shared" ca="1" si="49"/>
        <v>0</v>
      </c>
      <c r="AA140" s="760">
        <f t="shared" ca="1" si="49"/>
        <v>0</v>
      </c>
      <c r="AB140" s="760">
        <f t="shared" ca="1" si="49"/>
        <v>0</v>
      </c>
      <c r="AC140" s="760">
        <f t="shared" ca="1" si="49"/>
        <v>0</v>
      </c>
      <c r="AD140" s="760">
        <f t="shared" ca="1" si="49"/>
        <v>0</v>
      </c>
      <c r="AE140" s="760">
        <f t="shared" ca="1" si="49"/>
        <v>0</v>
      </c>
      <c r="AF140" s="760">
        <f t="shared" ca="1" si="49"/>
        <v>0</v>
      </c>
      <c r="AG140" s="760">
        <f t="shared" ca="1" si="49"/>
        <v>0</v>
      </c>
      <c r="AH140" s="760">
        <f t="shared" ca="1" si="49"/>
        <v>0</v>
      </c>
      <c r="AI140" s="760">
        <f t="shared" ca="1" si="49"/>
        <v>0</v>
      </c>
      <c r="AJ140" s="760">
        <f t="shared" ca="1" si="49"/>
        <v>0</v>
      </c>
      <c r="AK140" s="630"/>
    </row>
    <row r="141" spans="3:37" s="601" customFormat="1" ht="12" hidden="1">
      <c r="C141" s="654" t="s">
        <v>1219</v>
      </c>
      <c r="D141" s="745">
        <f ca="1">F141+NPV((1+FDN)*(1+$J$5)-1,G141:INDEX(G141:AJ141,PAL))</f>
        <v>0</v>
      </c>
      <c r="E141" s="745">
        <f t="shared" ca="1" si="47"/>
        <v>0</v>
      </c>
      <c r="F141" s="760">
        <f t="shared" ca="1" si="49"/>
        <v>0</v>
      </c>
      <c r="G141" s="760">
        <f t="shared" ca="1" si="49"/>
        <v>0</v>
      </c>
      <c r="H141" s="760">
        <f t="shared" ca="1" si="49"/>
        <v>0</v>
      </c>
      <c r="I141" s="760">
        <f t="shared" ca="1" si="49"/>
        <v>0</v>
      </c>
      <c r="J141" s="760">
        <f t="shared" ca="1" si="49"/>
        <v>0</v>
      </c>
      <c r="K141" s="760">
        <f t="shared" ca="1" si="49"/>
        <v>0</v>
      </c>
      <c r="L141" s="760">
        <f t="shared" ca="1" si="49"/>
        <v>0</v>
      </c>
      <c r="M141" s="760">
        <f t="shared" ca="1" si="49"/>
        <v>0</v>
      </c>
      <c r="N141" s="760">
        <f t="shared" ca="1" si="49"/>
        <v>0</v>
      </c>
      <c r="O141" s="760">
        <f t="shared" ca="1" si="49"/>
        <v>0</v>
      </c>
      <c r="P141" s="760">
        <f t="shared" ca="1" si="49"/>
        <v>0</v>
      </c>
      <c r="Q141" s="760">
        <f t="shared" ca="1" si="49"/>
        <v>0</v>
      </c>
      <c r="R141" s="760">
        <f t="shared" ca="1" si="49"/>
        <v>0</v>
      </c>
      <c r="S141" s="760">
        <f t="shared" ca="1" si="49"/>
        <v>0</v>
      </c>
      <c r="T141" s="760">
        <f t="shared" ca="1" si="49"/>
        <v>0</v>
      </c>
      <c r="U141" s="760">
        <f t="shared" ca="1" si="49"/>
        <v>0</v>
      </c>
      <c r="V141" s="760">
        <f t="shared" ca="1" si="49"/>
        <v>0</v>
      </c>
      <c r="W141" s="760">
        <f t="shared" ca="1" si="49"/>
        <v>0</v>
      </c>
      <c r="X141" s="760">
        <f t="shared" ca="1" si="49"/>
        <v>0</v>
      </c>
      <c r="Y141" s="760">
        <f t="shared" ca="1" si="49"/>
        <v>0</v>
      </c>
      <c r="Z141" s="760">
        <f t="shared" ca="1" si="49"/>
        <v>0</v>
      </c>
      <c r="AA141" s="760">
        <f t="shared" ca="1" si="49"/>
        <v>0</v>
      </c>
      <c r="AB141" s="760">
        <f t="shared" ca="1" si="49"/>
        <v>0</v>
      </c>
      <c r="AC141" s="760">
        <f t="shared" ca="1" si="49"/>
        <v>0</v>
      </c>
      <c r="AD141" s="760">
        <f t="shared" ca="1" si="49"/>
        <v>0</v>
      </c>
      <c r="AE141" s="760">
        <f t="shared" ca="1" si="49"/>
        <v>0</v>
      </c>
      <c r="AF141" s="760">
        <f t="shared" ca="1" si="49"/>
        <v>0</v>
      </c>
      <c r="AG141" s="760">
        <f t="shared" ca="1" si="49"/>
        <v>0</v>
      </c>
      <c r="AH141" s="760">
        <f t="shared" ca="1" si="49"/>
        <v>0</v>
      </c>
      <c r="AI141" s="760">
        <f t="shared" ca="1" si="49"/>
        <v>0</v>
      </c>
      <c r="AJ141" s="760">
        <f t="shared" ca="1" si="49"/>
        <v>0</v>
      </c>
      <c r="AK141" s="630"/>
    </row>
    <row r="142" spans="3:37" s="601" customFormat="1" ht="12" hidden="1">
      <c r="C142" s="654" t="s">
        <v>1221</v>
      </c>
      <c r="D142" s="745">
        <f ca="1">F142+NPV((1+FDN)*(1+$J$5)-1,G142:INDEX(G142:AJ142,PAL))</f>
        <v>0</v>
      </c>
      <c r="E142" s="745">
        <f t="shared" ca="1" si="47"/>
        <v>0</v>
      </c>
      <c r="F142" s="760">
        <f t="shared" ca="1" si="49"/>
        <v>0</v>
      </c>
      <c r="G142" s="760">
        <f t="shared" ca="1" si="49"/>
        <v>0</v>
      </c>
      <c r="H142" s="760">
        <f t="shared" ca="1" si="49"/>
        <v>0</v>
      </c>
      <c r="I142" s="760">
        <f t="shared" ca="1" si="49"/>
        <v>0</v>
      </c>
      <c r="J142" s="760">
        <f t="shared" ca="1" si="49"/>
        <v>0</v>
      </c>
      <c r="K142" s="760">
        <f t="shared" ca="1" si="49"/>
        <v>0</v>
      </c>
      <c r="L142" s="760">
        <f t="shared" ca="1" si="49"/>
        <v>0</v>
      </c>
      <c r="M142" s="760">
        <f t="shared" ca="1" si="49"/>
        <v>0</v>
      </c>
      <c r="N142" s="760">
        <f t="shared" ca="1" si="49"/>
        <v>0</v>
      </c>
      <c r="O142" s="760">
        <f t="shared" ca="1" si="49"/>
        <v>0</v>
      </c>
      <c r="P142" s="760">
        <f t="shared" ca="1" si="49"/>
        <v>0</v>
      </c>
      <c r="Q142" s="760">
        <f t="shared" ca="1" si="49"/>
        <v>0</v>
      </c>
      <c r="R142" s="760">
        <f t="shared" ca="1" si="49"/>
        <v>0</v>
      </c>
      <c r="S142" s="760">
        <f t="shared" ca="1" si="49"/>
        <v>0</v>
      </c>
      <c r="T142" s="760">
        <f t="shared" ca="1" si="49"/>
        <v>0</v>
      </c>
      <c r="U142" s="760">
        <f t="shared" ca="1" si="49"/>
        <v>0</v>
      </c>
      <c r="V142" s="760">
        <f t="shared" ca="1" si="49"/>
        <v>0</v>
      </c>
      <c r="W142" s="760">
        <f t="shared" ca="1" si="49"/>
        <v>0</v>
      </c>
      <c r="X142" s="760">
        <f t="shared" ca="1" si="49"/>
        <v>0</v>
      </c>
      <c r="Y142" s="760">
        <f t="shared" ca="1" si="49"/>
        <v>0</v>
      </c>
      <c r="Z142" s="760">
        <f t="shared" ca="1" si="49"/>
        <v>0</v>
      </c>
      <c r="AA142" s="760">
        <f t="shared" ca="1" si="49"/>
        <v>0</v>
      </c>
      <c r="AB142" s="760">
        <f t="shared" ca="1" si="49"/>
        <v>0</v>
      </c>
      <c r="AC142" s="760">
        <f t="shared" ca="1" si="49"/>
        <v>0</v>
      </c>
      <c r="AD142" s="760">
        <f t="shared" ca="1" si="49"/>
        <v>0</v>
      </c>
      <c r="AE142" s="760">
        <f t="shared" ca="1" si="49"/>
        <v>0</v>
      </c>
      <c r="AF142" s="760">
        <f t="shared" ca="1" si="49"/>
        <v>0</v>
      </c>
      <c r="AG142" s="760">
        <f t="shared" ca="1" si="49"/>
        <v>0</v>
      </c>
      <c r="AH142" s="760">
        <f t="shared" ca="1" si="49"/>
        <v>0</v>
      </c>
      <c r="AI142" s="760">
        <f t="shared" ca="1" si="49"/>
        <v>0</v>
      </c>
      <c r="AJ142" s="760">
        <f t="shared" ca="1" si="49"/>
        <v>0</v>
      </c>
      <c r="AK142" s="630"/>
    </row>
    <row r="143" spans="3:37" s="601" customFormat="1" ht="12" hidden="1">
      <c r="C143" s="770"/>
      <c r="D143" s="771"/>
      <c r="E143" s="771"/>
      <c r="F143" s="774"/>
      <c r="G143" s="774"/>
      <c r="H143" s="774"/>
      <c r="I143" s="774"/>
      <c r="J143" s="774"/>
      <c r="K143" s="774"/>
      <c r="L143" s="774"/>
      <c r="M143" s="774"/>
      <c r="N143" s="774"/>
      <c r="O143" s="774"/>
      <c r="P143" s="774"/>
      <c r="Q143" s="774"/>
      <c r="R143" s="774"/>
      <c r="S143" s="774"/>
      <c r="T143" s="774"/>
      <c r="U143" s="774"/>
      <c r="V143" s="774"/>
      <c r="W143" s="774"/>
      <c r="X143" s="774"/>
      <c r="Y143" s="774"/>
      <c r="Z143" s="774"/>
      <c r="AA143" s="774"/>
      <c r="AB143" s="774"/>
      <c r="AC143" s="774"/>
      <c r="AD143" s="774"/>
      <c r="AE143" s="774"/>
      <c r="AF143" s="774"/>
      <c r="AG143" s="774"/>
      <c r="AH143" s="774"/>
      <c r="AI143" s="774"/>
      <c r="AJ143" s="775"/>
      <c r="AK143" s="630"/>
    </row>
    <row r="144" spans="3:37" s="601" customFormat="1" ht="12" hidden="1">
      <c r="C144" s="655" t="s">
        <v>1446</v>
      </c>
      <c r="D144" s="656">
        <f ca="1">F144+NPV(FDN,G144:INDEX(G144:AJ144,PAL))</f>
        <v>0</v>
      </c>
      <c r="E144" s="656">
        <f ca="1">SUM(F144:AJ144)</f>
        <v>0</v>
      </c>
      <c r="F144" s="761">
        <f ca="1">IF(pvm_susigrazinimas="Ne",IF($D$71&lt;0,0,F71)+F124,F145/1.21)</f>
        <v>0</v>
      </c>
      <c r="G144" s="761">
        <f t="shared" ref="G144:AJ144" ca="1" si="50">IF(pvm_susigrazinimas="Ne",IF($D$71&lt;0,0,G71)+G124,G145/1.21)</f>
        <v>0</v>
      </c>
      <c r="H144" s="761">
        <f t="shared" ca="1" si="50"/>
        <v>0</v>
      </c>
      <c r="I144" s="761">
        <f t="shared" ca="1" si="50"/>
        <v>0</v>
      </c>
      <c r="J144" s="761">
        <f t="shared" ca="1" si="50"/>
        <v>0</v>
      </c>
      <c r="K144" s="761">
        <f t="shared" ca="1" si="50"/>
        <v>0</v>
      </c>
      <c r="L144" s="761">
        <f t="shared" ca="1" si="50"/>
        <v>0</v>
      </c>
      <c r="M144" s="761">
        <f t="shared" ca="1" si="50"/>
        <v>0</v>
      </c>
      <c r="N144" s="761">
        <f t="shared" ca="1" si="50"/>
        <v>0</v>
      </c>
      <c r="O144" s="761">
        <f t="shared" ca="1" si="50"/>
        <v>0</v>
      </c>
      <c r="P144" s="761">
        <f t="shared" ca="1" si="50"/>
        <v>0</v>
      </c>
      <c r="Q144" s="761">
        <f t="shared" ca="1" si="50"/>
        <v>0</v>
      </c>
      <c r="R144" s="761">
        <f t="shared" ca="1" si="50"/>
        <v>0</v>
      </c>
      <c r="S144" s="761">
        <f t="shared" ca="1" si="50"/>
        <v>0</v>
      </c>
      <c r="T144" s="761">
        <f t="shared" ca="1" si="50"/>
        <v>0</v>
      </c>
      <c r="U144" s="761">
        <f t="shared" ca="1" si="50"/>
        <v>0</v>
      </c>
      <c r="V144" s="761">
        <f t="shared" ca="1" si="50"/>
        <v>0</v>
      </c>
      <c r="W144" s="761">
        <f t="shared" ca="1" si="50"/>
        <v>0</v>
      </c>
      <c r="X144" s="761">
        <f t="shared" ca="1" si="50"/>
        <v>0</v>
      </c>
      <c r="Y144" s="761">
        <f t="shared" ca="1" si="50"/>
        <v>0</v>
      </c>
      <c r="Z144" s="761">
        <f t="shared" ca="1" si="50"/>
        <v>0</v>
      </c>
      <c r="AA144" s="761">
        <f t="shared" ca="1" si="50"/>
        <v>0</v>
      </c>
      <c r="AB144" s="761">
        <f t="shared" ca="1" si="50"/>
        <v>0</v>
      </c>
      <c r="AC144" s="761">
        <f t="shared" ca="1" si="50"/>
        <v>0</v>
      </c>
      <c r="AD144" s="761">
        <f t="shared" ca="1" si="50"/>
        <v>0</v>
      </c>
      <c r="AE144" s="761">
        <f t="shared" ca="1" si="50"/>
        <v>0</v>
      </c>
      <c r="AF144" s="761">
        <f t="shared" ca="1" si="50"/>
        <v>0</v>
      </c>
      <c r="AG144" s="761">
        <f t="shared" ca="1" si="50"/>
        <v>0</v>
      </c>
      <c r="AH144" s="761">
        <f t="shared" ca="1" si="50"/>
        <v>0</v>
      </c>
      <c r="AI144" s="761">
        <f t="shared" ca="1" si="50"/>
        <v>0</v>
      </c>
      <c r="AJ144" s="761">
        <f t="shared" ca="1" si="50"/>
        <v>0</v>
      </c>
      <c r="AK144" s="602"/>
    </row>
    <row r="145" spans="3:37" s="601" customFormat="1" ht="12" hidden="1">
      <c r="C145" s="655" t="s">
        <v>1447</v>
      </c>
      <c r="D145" s="656">
        <f ca="1">F145+NPV(FDN,G145:INDEX(G145:AJ145,PAL))</f>
        <v>0</v>
      </c>
      <c r="E145" s="656">
        <f ca="1">SUM(F145:AJ145)</f>
        <v>0</v>
      </c>
      <c r="F145" s="761">
        <f ca="1">IF(pvm_susigrazinimas="Ne",(F144)*1.21+IF($D$5="Koncesija",-F62*0.21,0),IF($D$71&lt;0,0,F71)+F124)</f>
        <v>0</v>
      </c>
      <c r="G145" s="761">
        <f t="shared" ref="G145:AJ145" ca="1" si="51">IF(pvm_susigrazinimas="Ne",(G144)*1.21+IF($D$5="Koncesija",-G62*0.21,0),IF($D$71&lt;0,0,G71)+G124)</f>
        <v>0</v>
      </c>
      <c r="H145" s="761">
        <f t="shared" ca="1" si="51"/>
        <v>0</v>
      </c>
      <c r="I145" s="761">
        <f t="shared" ca="1" si="51"/>
        <v>0</v>
      </c>
      <c r="J145" s="761">
        <f t="shared" ca="1" si="51"/>
        <v>0</v>
      </c>
      <c r="K145" s="761">
        <f t="shared" ca="1" si="51"/>
        <v>0</v>
      </c>
      <c r="L145" s="761">
        <f t="shared" ca="1" si="51"/>
        <v>0</v>
      </c>
      <c r="M145" s="761">
        <f t="shared" ca="1" si="51"/>
        <v>0</v>
      </c>
      <c r="N145" s="761">
        <f t="shared" ca="1" si="51"/>
        <v>0</v>
      </c>
      <c r="O145" s="761">
        <f t="shared" ca="1" si="51"/>
        <v>0</v>
      </c>
      <c r="P145" s="761">
        <f t="shared" ca="1" si="51"/>
        <v>0</v>
      </c>
      <c r="Q145" s="761">
        <f t="shared" ca="1" si="51"/>
        <v>0</v>
      </c>
      <c r="R145" s="761">
        <f t="shared" ca="1" si="51"/>
        <v>0</v>
      </c>
      <c r="S145" s="761">
        <f t="shared" ca="1" si="51"/>
        <v>0</v>
      </c>
      <c r="T145" s="761">
        <f t="shared" ca="1" si="51"/>
        <v>0</v>
      </c>
      <c r="U145" s="761">
        <f t="shared" ca="1" si="51"/>
        <v>0</v>
      </c>
      <c r="V145" s="761">
        <f t="shared" ca="1" si="51"/>
        <v>0</v>
      </c>
      <c r="W145" s="761">
        <f t="shared" ca="1" si="51"/>
        <v>0</v>
      </c>
      <c r="X145" s="761">
        <f t="shared" ca="1" si="51"/>
        <v>0</v>
      </c>
      <c r="Y145" s="761">
        <f t="shared" ca="1" si="51"/>
        <v>0</v>
      </c>
      <c r="Z145" s="761">
        <f t="shared" ca="1" si="51"/>
        <v>0</v>
      </c>
      <c r="AA145" s="761">
        <f t="shared" ca="1" si="51"/>
        <v>0</v>
      </c>
      <c r="AB145" s="761">
        <f t="shared" ca="1" si="51"/>
        <v>0</v>
      </c>
      <c r="AC145" s="761">
        <f t="shared" ca="1" si="51"/>
        <v>0</v>
      </c>
      <c r="AD145" s="761">
        <f t="shared" ca="1" si="51"/>
        <v>0</v>
      </c>
      <c r="AE145" s="761">
        <f t="shared" ca="1" si="51"/>
        <v>0</v>
      </c>
      <c r="AF145" s="761">
        <f t="shared" ca="1" si="51"/>
        <v>0</v>
      </c>
      <c r="AG145" s="761">
        <f t="shared" ca="1" si="51"/>
        <v>0</v>
      </c>
      <c r="AH145" s="761">
        <f t="shared" ca="1" si="51"/>
        <v>0</v>
      </c>
      <c r="AI145" s="761">
        <f t="shared" ca="1" si="51"/>
        <v>0</v>
      </c>
      <c r="AJ145" s="761">
        <f t="shared" ca="1" si="51"/>
        <v>0</v>
      </c>
      <c r="AK145" s="641"/>
    </row>
    <row r="146" spans="3:37" s="601" customFormat="1" ht="12" hidden="1">
      <c r="C146" s="655" t="s">
        <v>1448</v>
      </c>
      <c r="D146" s="657">
        <f ca="1">F146+NPV(FDN,G146:INDEX(G146:AJ146,PAL))</f>
        <v>0</v>
      </c>
      <c r="E146" s="657">
        <f ca="1">SUM(F146:AJ146)</f>
        <v>0</v>
      </c>
      <c r="F146" s="761">
        <f ca="1">F145-F144</f>
        <v>0</v>
      </c>
      <c r="G146" s="761">
        <f t="shared" ref="G146:AJ146" ca="1" si="52">G145-G144</f>
        <v>0</v>
      </c>
      <c r="H146" s="761">
        <f t="shared" ca="1" si="52"/>
        <v>0</v>
      </c>
      <c r="I146" s="761">
        <f t="shared" ca="1" si="52"/>
        <v>0</v>
      </c>
      <c r="J146" s="761">
        <f t="shared" ca="1" si="52"/>
        <v>0</v>
      </c>
      <c r="K146" s="761">
        <f t="shared" ca="1" si="52"/>
        <v>0</v>
      </c>
      <c r="L146" s="761">
        <f t="shared" ca="1" si="52"/>
        <v>0</v>
      </c>
      <c r="M146" s="761">
        <f t="shared" ca="1" si="52"/>
        <v>0</v>
      </c>
      <c r="N146" s="761">
        <f t="shared" ca="1" si="52"/>
        <v>0</v>
      </c>
      <c r="O146" s="761">
        <f t="shared" ca="1" si="52"/>
        <v>0</v>
      </c>
      <c r="P146" s="761">
        <f t="shared" ca="1" si="52"/>
        <v>0</v>
      </c>
      <c r="Q146" s="761">
        <f t="shared" ca="1" si="52"/>
        <v>0</v>
      </c>
      <c r="R146" s="761">
        <f t="shared" ca="1" si="52"/>
        <v>0</v>
      </c>
      <c r="S146" s="761">
        <f t="shared" ca="1" si="52"/>
        <v>0</v>
      </c>
      <c r="T146" s="761">
        <f t="shared" ca="1" si="52"/>
        <v>0</v>
      </c>
      <c r="U146" s="761">
        <f t="shared" ca="1" si="52"/>
        <v>0</v>
      </c>
      <c r="V146" s="761">
        <f t="shared" ca="1" si="52"/>
        <v>0</v>
      </c>
      <c r="W146" s="761">
        <f t="shared" ca="1" si="52"/>
        <v>0</v>
      </c>
      <c r="X146" s="761">
        <f t="shared" ca="1" si="52"/>
        <v>0</v>
      </c>
      <c r="Y146" s="761">
        <f t="shared" ca="1" si="52"/>
        <v>0</v>
      </c>
      <c r="Z146" s="761">
        <f t="shared" ca="1" si="52"/>
        <v>0</v>
      </c>
      <c r="AA146" s="761">
        <f t="shared" ca="1" si="52"/>
        <v>0</v>
      </c>
      <c r="AB146" s="761">
        <f t="shared" ca="1" si="52"/>
        <v>0</v>
      </c>
      <c r="AC146" s="761">
        <f t="shared" ca="1" si="52"/>
        <v>0</v>
      </c>
      <c r="AD146" s="761">
        <f t="shared" ca="1" si="52"/>
        <v>0</v>
      </c>
      <c r="AE146" s="761">
        <f t="shared" ca="1" si="52"/>
        <v>0</v>
      </c>
      <c r="AF146" s="761">
        <f t="shared" ca="1" si="52"/>
        <v>0</v>
      </c>
      <c r="AG146" s="761">
        <f t="shared" ca="1" si="52"/>
        <v>0</v>
      </c>
      <c r="AH146" s="761">
        <f t="shared" ca="1" si="52"/>
        <v>0</v>
      </c>
      <c r="AI146" s="761">
        <f t="shared" ca="1" si="52"/>
        <v>0</v>
      </c>
      <c r="AJ146" s="761">
        <f t="shared" ca="1" si="52"/>
        <v>0</v>
      </c>
      <c r="AK146" s="641"/>
    </row>
    <row r="147" spans="3:37" s="601" customFormat="1" ht="12" hidden="1">
      <c r="C147" s="762"/>
      <c r="D147" s="763"/>
      <c r="E147" s="763"/>
      <c r="F147" s="778"/>
      <c r="G147" s="778"/>
      <c r="H147" s="778"/>
      <c r="I147" s="778"/>
      <c r="J147" s="778"/>
      <c r="K147" s="778"/>
      <c r="L147" s="778"/>
      <c r="M147" s="778"/>
      <c r="N147" s="778"/>
      <c r="O147" s="778"/>
      <c r="P147" s="778"/>
      <c r="Q147" s="778"/>
      <c r="R147" s="778"/>
      <c r="S147" s="778"/>
      <c r="T147" s="778"/>
      <c r="U147" s="778"/>
      <c r="V147" s="778"/>
      <c r="W147" s="778"/>
      <c r="X147" s="778"/>
      <c r="Y147" s="778"/>
      <c r="Z147" s="778"/>
      <c r="AA147" s="778"/>
      <c r="AB147" s="778"/>
      <c r="AC147" s="778"/>
      <c r="AD147" s="778"/>
      <c r="AE147" s="778"/>
      <c r="AF147" s="778"/>
      <c r="AG147" s="778"/>
      <c r="AH147" s="778"/>
      <c r="AI147" s="778"/>
      <c r="AJ147" s="779"/>
      <c r="AK147" s="641"/>
    </row>
    <row r="148" spans="3:37" s="601" customFormat="1" ht="12" hidden="1">
      <c r="C148" s="655" t="s">
        <v>1449</v>
      </c>
      <c r="D148" s="656">
        <f ca="1">F148+NPV(FDN,G148:INDEX(G148:AJ148,PAL))</f>
        <v>0</v>
      </c>
      <c r="E148" s="656">
        <f ca="1">SUM(F148:AJ148)</f>
        <v>0</v>
      </c>
      <c r="F148" s="761">
        <f ca="1">IF(pvm_susigrazinimas="Ne",IF($D$72&lt;0,0,F72-F47)/(1+$J$5)^F75+F124,F149/1.21)</f>
        <v>0</v>
      </c>
      <c r="G148" s="761">
        <f t="shared" ref="G148:AJ148" ca="1" si="53">IF(pvm_susigrazinimas="Ne",IF($D$72&lt;0,0,G72-G47)/(1+$J$5)^G75+G124,G149/1.21)</f>
        <v>0</v>
      </c>
      <c r="H148" s="761">
        <f t="shared" ca="1" si="53"/>
        <v>0</v>
      </c>
      <c r="I148" s="761">
        <f t="shared" ca="1" si="53"/>
        <v>0</v>
      </c>
      <c r="J148" s="761">
        <f t="shared" ca="1" si="53"/>
        <v>0</v>
      </c>
      <c r="K148" s="761">
        <f t="shared" ca="1" si="53"/>
        <v>0</v>
      </c>
      <c r="L148" s="761">
        <f t="shared" ca="1" si="53"/>
        <v>0</v>
      </c>
      <c r="M148" s="761">
        <f t="shared" ca="1" si="53"/>
        <v>0</v>
      </c>
      <c r="N148" s="761">
        <f t="shared" ca="1" si="53"/>
        <v>0</v>
      </c>
      <c r="O148" s="761">
        <f t="shared" ca="1" si="53"/>
        <v>0</v>
      </c>
      <c r="P148" s="761">
        <f t="shared" ca="1" si="53"/>
        <v>0</v>
      </c>
      <c r="Q148" s="761">
        <f t="shared" ca="1" si="53"/>
        <v>0</v>
      </c>
      <c r="R148" s="761">
        <f t="shared" ca="1" si="53"/>
        <v>0</v>
      </c>
      <c r="S148" s="761">
        <f t="shared" ca="1" si="53"/>
        <v>0</v>
      </c>
      <c r="T148" s="761">
        <f t="shared" ca="1" si="53"/>
        <v>0</v>
      </c>
      <c r="U148" s="761">
        <f t="shared" ca="1" si="53"/>
        <v>0</v>
      </c>
      <c r="V148" s="761">
        <f t="shared" ca="1" si="53"/>
        <v>0</v>
      </c>
      <c r="W148" s="761">
        <f t="shared" ca="1" si="53"/>
        <v>0</v>
      </c>
      <c r="X148" s="761">
        <f t="shared" ca="1" si="53"/>
        <v>0</v>
      </c>
      <c r="Y148" s="761">
        <f t="shared" ca="1" si="53"/>
        <v>0</v>
      </c>
      <c r="Z148" s="761">
        <f t="shared" ca="1" si="53"/>
        <v>0</v>
      </c>
      <c r="AA148" s="761">
        <f t="shared" ca="1" si="53"/>
        <v>0</v>
      </c>
      <c r="AB148" s="761">
        <f t="shared" ca="1" si="53"/>
        <v>0</v>
      </c>
      <c r="AC148" s="761">
        <f t="shared" ca="1" si="53"/>
        <v>0</v>
      </c>
      <c r="AD148" s="761">
        <f t="shared" ca="1" si="53"/>
        <v>0</v>
      </c>
      <c r="AE148" s="761">
        <f t="shared" ca="1" si="53"/>
        <v>0</v>
      </c>
      <c r="AF148" s="761">
        <f t="shared" ca="1" si="53"/>
        <v>0</v>
      </c>
      <c r="AG148" s="761">
        <f t="shared" ca="1" si="53"/>
        <v>0</v>
      </c>
      <c r="AH148" s="761">
        <f t="shared" ca="1" si="53"/>
        <v>0</v>
      </c>
      <c r="AI148" s="761">
        <f t="shared" ca="1" si="53"/>
        <v>0</v>
      </c>
      <c r="AJ148" s="761">
        <f t="shared" ca="1" si="53"/>
        <v>0</v>
      </c>
      <c r="AK148" s="641"/>
    </row>
    <row r="149" spans="3:37" s="601" customFormat="1" ht="12" hidden="1">
      <c r="C149" s="655" t="s">
        <v>1450</v>
      </c>
      <c r="D149" s="656">
        <f ca="1">F149+NPV(FDN,G149:INDEX(G149:AJ149,PAL))</f>
        <v>0</v>
      </c>
      <c r="E149" s="656">
        <f ca="1">SUM(F149:AJ149)</f>
        <v>0</v>
      </c>
      <c r="F149" s="761">
        <f ca="1">IF(pvm_susigrazinimas="Ne",(F148)*1.21+IF($D$5="Koncesija",-F62*0.21,0),IF($D$72&lt;0,0,F72-F47)/(1+$J$5)^F75+F124)</f>
        <v>0</v>
      </c>
      <c r="G149" s="761">
        <f t="shared" ref="G149:AJ149" ca="1" si="54">IF(pvm_susigrazinimas="Ne",(G148)*1.21+IF($D$5="Koncesija",-G62*0.21,0),IF($D$72&lt;0,0,G72-G47)/(1+$J$5)^G75+G124)</f>
        <v>0</v>
      </c>
      <c r="H149" s="761">
        <f t="shared" ca="1" si="54"/>
        <v>0</v>
      </c>
      <c r="I149" s="761">
        <f t="shared" ca="1" si="54"/>
        <v>0</v>
      </c>
      <c r="J149" s="761">
        <f t="shared" ca="1" si="54"/>
        <v>0</v>
      </c>
      <c r="K149" s="761">
        <f t="shared" ca="1" si="54"/>
        <v>0</v>
      </c>
      <c r="L149" s="761">
        <f t="shared" ca="1" si="54"/>
        <v>0</v>
      </c>
      <c r="M149" s="761">
        <f t="shared" ca="1" si="54"/>
        <v>0</v>
      </c>
      <c r="N149" s="761">
        <f t="shared" ca="1" si="54"/>
        <v>0</v>
      </c>
      <c r="O149" s="761">
        <f t="shared" ca="1" si="54"/>
        <v>0</v>
      </c>
      <c r="P149" s="761">
        <f t="shared" ca="1" si="54"/>
        <v>0</v>
      </c>
      <c r="Q149" s="761">
        <f t="shared" ca="1" si="54"/>
        <v>0</v>
      </c>
      <c r="R149" s="761">
        <f t="shared" ca="1" si="54"/>
        <v>0</v>
      </c>
      <c r="S149" s="761">
        <f t="shared" ca="1" si="54"/>
        <v>0</v>
      </c>
      <c r="T149" s="761">
        <f t="shared" ca="1" si="54"/>
        <v>0</v>
      </c>
      <c r="U149" s="761">
        <f t="shared" ca="1" si="54"/>
        <v>0</v>
      </c>
      <c r="V149" s="761">
        <f t="shared" ca="1" si="54"/>
        <v>0</v>
      </c>
      <c r="W149" s="761">
        <f t="shared" ca="1" si="54"/>
        <v>0</v>
      </c>
      <c r="X149" s="761">
        <f t="shared" ca="1" si="54"/>
        <v>0</v>
      </c>
      <c r="Y149" s="761">
        <f t="shared" ca="1" si="54"/>
        <v>0</v>
      </c>
      <c r="Z149" s="761">
        <f t="shared" ca="1" si="54"/>
        <v>0</v>
      </c>
      <c r="AA149" s="761">
        <f t="shared" ca="1" si="54"/>
        <v>0</v>
      </c>
      <c r="AB149" s="761">
        <f t="shared" ca="1" si="54"/>
        <v>0</v>
      </c>
      <c r="AC149" s="761">
        <f t="shared" ca="1" si="54"/>
        <v>0</v>
      </c>
      <c r="AD149" s="761">
        <f t="shared" ca="1" si="54"/>
        <v>0</v>
      </c>
      <c r="AE149" s="761">
        <f t="shared" ca="1" si="54"/>
        <v>0</v>
      </c>
      <c r="AF149" s="761">
        <f t="shared" ca="1" si="54"/>
        <v>0</v>
      </c>
      <c r="AG149" s="761">
        <f t="shared" ca="1" si="54"/>
        <v>0</v>
      </c>
      <c r="AH149" s="761">
        <f t="shared" ca="1" si="54"/>
        <v>0</v>
      </c>
      <c r="AI149" s="761">
        <f t="shared" ca="1" si="54"/>
        <v>0</v>
      </c>
      <c r="AJ149" s="761">
        <f t="shared" ca="1" si="54"/>
        <v>0</v>
      </c>
      <c r="AK149" s="602"/>
    </row>
    <row r="150" spans="3:37" s="601" customFormat="1" ht="12" hidden="1">
      <c r="C150" s="655" t="s">
        <v>1451</v>
      </c>
      <c r="D150" s="657">
        <f ca="1">F150+NPV(FDN,G150:INDEX(G150:AJ150,PAL))</f>
        <v>0</v>
      </c>
      <c r="E150" s="657">
        <f ca="1">SUM(F150:AJ150)</f>
        <v>0</v>
      </c>
      <c r="F150" s="761">
        <f ca="1">F149-F148</f>
        <v>0</v>
      </c>
      <c r="G150" s="761">
        <f t="shared" ref="G150:AJ150" ca="1" si="55">G149-G148</f>
        <v>0</v>
      </c>
      <c r="H150" s="761">
        <f t="shared" ca="1" si="55"/>
        <v>0</v>
      </c>
      <c r="I150" s="761">
        <f t="shared" ca="1" si="55"/>
        <v>0</v>
      </c>
      <c r="J150" s="761">
        <f t="shared" ca="1" si="55"/>
        <v>0</v>
      </c>
      <c r="K150" s="761">
        <f t="shared" ca="1" si="55"/>
        <v>0</v>
      </c>
      <c r="L150" s="761">
        <f t="shared" ca="1" si="55"/>
        <v>0</v>
      </c>
      <c r="M150" s="761">
        <f t="shared" ca="1" si="55"/>
        <v>0</v>
      </c>
      <c r="N150" s="761">
        <f t="shared" ca="1" si="55"/>
        <v>0</v>
      </c>
      <c r="O150" s="761">
        <f t="shared" ca="1" si="55"/>
        <v>0</v>
      </c>
      <c r="P150" s="761">
        <f t="shared" ca="1" si="55"/>
        <v>0</v>
      </c>
      <c r="Q150" s="761">
        <f t="shared" ca="1" si="55"/>
        <v>0</v>
      </c>
      <c r="R150" s="761">
        <f t="shared" ca="1" si="55"/>
        <v>0</v>
      </c>
      <c r="S150" s="761">
        <f t="shared" ca="1" si="55"/>
        <v>0</v>
      </c>
      <c r="T150" s="761">
        <f t="shared" ca="1" si="55"/>
        <v>0</v>
      </c>
      <c r="U150" s="761">
        <f t="shared" ca="1" si="55"/>
        <v>0</v>
      </c>
      <c r="V150" s="761">
        <f t="shared" ca="1" si="55"/>
        <v>0</v>
      </c>
      <c r="W150" s="761">
        <f t="shared" ca="1" si="55"/>
        <v>0</v>
      </c>
      <c r="X150" s="761">
        <f t="shared" ca="1" si="55"/>
        <v>0</v>
      </c>
      <c r="Y150" s="761">
        <f t="shared" ca="1" si="55"/>
        <v>0</v>
      </c>
      <c r="Z150" s="761">
        <f t="shared" ca="1" si="55"/>
        <v>0</v>
      </c>
      <c r="AA150" s="761">
        <f t="shared" ca="1" si="55"/>
        <v>0</v>
      </c>
      <c r="AB150" s="761">
        <f t="shared" ca="1" si="55"/>
        <v>0</v>
      </c>
      <c r="AC150" s="761">
        <f t="shared" ca="1" si="55"/>
        <v>0</v>
      </c>
      <c r="AD150" s="761">
        <f t="shared" ca="1" si="55"/>
        <v>0</v>
      </c>
      <c r="AE150" s="761">
        <f t="shared" ca="1" si="55"/>
        <v>0</v>
      </c>
      <c r="AF150" s="761">
        <f t="shared" ca="1" si="55"/>
        <v>0</v>
      </c>
      <c r="AG150" s="761">
        <f t="shared" ca="1" si="55"/>
        <v>0</v>
      </c>
      <c r="AH150" s="761">
        <f t="shared" ca="1" si="55"/>
        <v>0</v>
      </c>
      <c r="AI150" s="761">
        <f t="shared" ca="1" si="55"/>
        <v>0</v>
      </c>
      <c r="AJ150" s="761">
        <f t="shared" ca="1" si="55"/>
        <v>0</v>
      </c>
      <c r="AK150" s="641"/>
    </row>
    <row r="151" spans="3:37" s="601" customFormat="1" ht="12" hidden="1">
      <c r="C151" s="762"/>
      <c r="D151" s="763"/>
      <c r="E151" s="763"/>
      <c r="F151" s="778"/>
      <c r="G151" s="778"/>
      <c r="H151" s="778"/>
      <c r="I151" s="778"/>
      <c r="J151" s="778"/>
      <c r="K151" s="778"/>
      <c r="L151" s="778"/>
      <c r="M151" s="778"/>
      <c r="N151" s="778"/>
      <c r="O151" s="778"/>
      <c r="P151" s="778"/>
      <c r="Q151" s="778"/>
      <c r="R151" s="778"/>
      <c r="S151" s="778"/>
      <c r="T151" s="778"/>
      <c r="U151" s="778"/>
      <c r="V151" s="778"/>
      <c r="W151" s="778"/>
      <c r="X151" s="778"/>
      <c r="Y151" s="778"/>
      <c r="Z151" s="778"/>
      <c r="AA151" s="778"/>
      <c r="AB151" s="778"/>
      <c r="AC151" s="778"/>
      <c r="AD151" s="778"/>
      <c r="AE151" s="778"/>
      <c r="AF151" s="778"/>
      <c r="AG151" s="778"/>
      <c r="AH151" s="778"/>
      <c r="AI151" s="778"/>
      <c r="AJ151" s="779"/>
      <c r="AK151" s="630"/>
    </row>
    <row r="152" spans="3:37" s="601" customFormat="1" ht="12" hidden="1">
      <c r="C152" s="655" t="s">
        <v>1452</v>
      </c>
      <c r="D152" s="656">
        <f ca="1">F152+NPV(FDN,G152:INDEX(G152:AJ152,PAL))</f>
        <v>0</v>
      </c>
      <c r="E152" s="656">
        <f ca="1">SUM(F152:AJ152)</f>
        <v>0</v>
      </c>
      <c r="F152" s="761">
        <f ca="1">IF($E$33=0,F144,F148+F33)</f>
        <v>0</v>
      </c>
      <c r="G152" s="761">
        <f t="shared" ref="G152:AJ152" ca="1" si="56">IF($E$33=0,G144,G148+G33)</f>
        <v>0</v>
      </c>
      <c r="H152" s="761">
        <f t="shared" ca="1" si="56"/>
        <v>0</v>
      </c>
      <c r="I152" s="761">
        <f t="shared" ca="1" si="56"/>
        <v>0</v>
      </c>
      <c r="J152" s="761">
        <f t="shared" ca="1" si="56"/>
        <v>0</v>
      </c>
      <c r="K152" s="761">
        <f t="shared" ca="1" si="56"/>
        <v>0</v>
      </c>
      <c r="L152" s="761">
        <f t="shared" ca="1" si="56"/>
        <v>0</v>
      </c>
      <c r="M152" s="761">
        <f t="shared" ca="1" si="56"/>
        <v>0</v>
      </c>
      <c r="N152" s="761">
        <f t="shared" ca="1" si="56"/>
        <v>0</v>
      </c>
      <c r="O152" s="761">
        <f t="shared" ca="1" si="56"/>
        <v>0</v>
      </c>
      <c r="P152" s="761">
        <f t="shared" ca="1" si="56"/>
        <v>0</v>
      </c>
      <c r="Q152" s="761">
        <f t="shared" ca="1" si="56"/>
        <v>0</v>
      </c>
      <c r="R152" s="761">
        <f t="shared" ca="1" si="56"/>
        <v>0</v>
      </c>
      <c r="S152" s="761">
        <f t="shared" ca="1" si="56"/>
        <v>0</v>
      </c>
      <c r="T152" s="761">
        <f t="shared" ca="1" si="56"/>
        <v>0</v>
      </c>
      <c r="U152" s="761">
        <f t="shared" ca="1" si="56"/>
        <v>0</v>
      </c>
      <c r="V152" s="761">
        <f t="shared" ca="1" si="56"/>
        <v>0</v>
      </c>
      <c r="W152" s="761">
        <f t="shared" ca="1" si="56"/>
        <v>0</v>
      </c>
      <c r="X152" s="761">
        <f t="shared" ca="1" si="56"/>
        <v>0</v>
      </c>
      <c r="Y152" s="761">
        <f t="shared" ca="1" si="56"/>
        <v>0</v>
      </c>
      <c r="Z152" s="761">
        <f t="shared" ca="1" si="56"/>
        <v>0</v>
      </c>
      <c r="AA152" s="761">
        <f t="shared" ca="1" si="56"/>
        <v>0</v>
      </c>
      <c r="AB152" s="761">
        <f t="shared" ca="1" si="56"/>
        <v>0</v>
      </c>
      <c r="AC152" s="761">
        <f t="shared" ca="1" si="56"/>
        <v>0</v>
      </c>
      <c r="AD152" s="761">
        <f t="shared" ca="1" si="56"/>
        <v>0</v>
      </c>
      <c r="AE152" s="761">
        <f t="shared" ca="1" si="56"/>
        <v>0</v>
      </c>
      <c r="AF152" s="761">
        <f t="shared" ca="1" si="56"/>
        <v>0</v>
      </c>
      <c r="AG152" s="761">
        <f t="shared" ca="1" si="56"/>
        <v>0</v>
      </c>
      <c r="AH152" s="761">
        <f t="shared" ca="1" si="56"/>
        <v>0</v>
      </c>
      <c r="AI152" s="761">
        <f t="shared" ca="1" si="56"/>
        <v>0</v>
      </c>
      <c r="AJ152" s="761">
        <f t="shared" ca="1" si="56"/>
        <v>0</v>
      </c>
      <c r="AK152" s="658"/>
    </row>
    <row r="153" spans="3:37" s="601" customFormat="1" ht="12" hidden="1">
      <c r="C153" s="655" t="s">
        <v>1453</v>
      </c>
      <c r="D153" s="656">
        <f ca="1">F153+NPV(FDN,G153:INDEX(G153:AJ153,PAL))</f>
        <v>0</v>
      </c>
      <c r="E153" s="656">
        <f ca="1">SUM(F153:AJ153)</f>
        <v>0</v>
      </c>
      <c r="F153" s="761">
        <f ca="1">IF($E$33=0,F145,F149+F33*1.21)</f>
        <v>0</v>
      </c>
      <c r="G153" s="761">
        <f t="shared" ref="G153:AJ153" ca="1" si="57">IF($E$33=0,G145,G149+G33*1.21)</f>
        <v>0</v>
      </c>
      <c r="H153" s="761">
        <f t="shared" ca="1" si="57"/>
        <v>0</v>
      </c>
      <c r="I153" s="761">
        <f t="shared" ca="1" si="57"/>
        <v>0</v>
      </c>
      <c r="J153" s="761">
        <f t="shared" ca="1" si="57"/>
        <v>0</v>
      </c>
      <c r="K153" s="761">
        <f t="shared" ca="1" si="57"/>
        <v>0</v>
      </c>
      <c r="L153" s="761">
        <f t="shared" ca="1" si="57"/>
        <v>0</v>
      </c>
      <c r="M153" s="761">
        <f t="shared" ca="1" si="57"/>
        <v>0</v>
      </c>
      <c r="N153" s="761">
        <f t="shared" ca="1" si="57"/>
        <v>0</v>
      </c>
      <c r="O153" s="761">
        <f t="shared" ca="1" si="57"/>
        <v>0</v>
      </c>
      <c r="P153" s="761">
        <f t="shared" ca="1" si="57"/>
        <v>0</v>
      </c>
      <c r="Q153" s="761">
        <f t="shared" ca="1" si="57"/>
        <v>0</v>
      </c>
      <c r="R153" s="761">
        <f t="shared" ca="1" si="57"/>
        <v>0</v>
      </c>
      <c r="S153" s="761">
        <f t="shared" ca="1" si="57"/>
        <v>0</v>
      </c>
      <c r="T153" s="761">
        <f t="shared" ca="1" si="57"/>
        <v>0</v>
      </c>
      <c r="U153" s="761">
        <f t="shared" ca="1" si="57"/>
        <v>0</v>
      </c>
      <c r="V153" s="761">
        <f t="shared" ca="1" si="57"/>
        <v>0</v>
      </c>
      <c r="W153" s="761">
        <f t="shared" ca="1" si="57"/>
        <v>0</v>
      </c>
      <c r="X153" s="761">
        <f t="shared" ca="1" si="57"/>
        <v>0</v>
      </c>
      <c r="Y153" s="761">
        <f t="shared" ca="1" si="57"/>
        <v>0</v>
      </c>
      <c r="Z153" s="761">
        <f t="shared" ca="1" si="57"/>
        <v>0</v>
      </c>
      <c r="AA153" s="761">
        <f t="shared" ca="1" si="57"/>
        <v>0</v>
      </c>
      <c r="AB153" s="761">
        <f t="shared" ca="1" si="57"/>
        <v>0</v>
      </c>
      <c r="AC153" s="761">
        <f t="shared" ca="1" si="57"/>
        <v>0</v>
      </c>
      <c r="AD153" s="761">
        <f t="shared" ca="1" si="57"/>
        <v>0</v>
      </c>
      <c r="AE153" s="761">
        <f t="shared" ca="1" si="57"/>
        <v>0</v>
      </c>
      <c r="AF153" s="761">
        <f t="shared" ca="1" si="57"/>
        <v>0</v>
      </c>
      <c r="AG153" s="761">
        <f t="shared" ca="1" si="57"/>
        <v>0</v>
      </c>
      <c r="AH153" s="761">
        <f t="shared" ca="1" si="57"/>
        <v>0</v>
      </c>
      <c r="AI153" s="761">
        <f t="shared" ca="1" si="57"/>
        <v>0</v>
      </c>
      <c r="AJ153" s="761">
        <f t="shared" ca="1" si="57"/>
        <v>0</v>
      </c>
      <c r="AK153" s="602"/>
    </row>
    <row r="154" spans="3:37" s="601" customFormat="1" ht="12" hidden="1">
      <c r="C154" s="655" t="s">
        <v>1454</v>
      </c>
      <c r="D154" s="657">
        <f ca="1">F154+NPV(FDN,G154:INDEX(G154:AJ154,PAL))</f>
        <v>0</v>
      </c>
      <c r="E154" s="657">
        <f ca="1">SUM(F154:AJ154)</f>
        <v>0</v>
      </c>
      <c r="F154" s="761">
        <f ca="1">F153-F152</f>
        <v>0</v>
      </c>
      <c r="G154" s="761">
        <f t="shared" ref="G154:AJ154" ca="1" si="58">G153-G152</f>
        <v>0</v>
      </c>
      <c r="H154" s="761">
        <f t="shared" ca="1" si="58"/>
        <v>0</v>
      </c>
      <c r="I154" s="761">
        <f t="shared" ca="1" si="58"/>
        <v>0</v>
      </c>
      <c r="J154" s="761">
        <f t="shared" ca="1" si="58"/>
        <v>0</v>
      </c>
      <c r="K154" s="761">
        <f t="shared" ca="1" si="58"/>
        <v>0</v>
      </c>
      <c r="L154" s="761">
        <f t="shared" ca="1" si="58"/>
        <v>0</v>
      </c>
      <c r="M154" s="761">
        <f t="shared" ca="1" si="58"/>
        <v>0</v>
      </c>
      <c r="N154" s="761">
        <f t="shared" ca="1" si="58"/>
        <v>0</v>
      </c>
      <c r="O154" s="761">
        <f t="shared" ca="1" si="58"/>
        <v>0</v>
      </c>
      <c r="P154" s="761">
        <f t="shared" ca="1" si="58"/>
        <v>0</v>
      </c>
      <c r="Q154" s="761">
        <f t="shared" ca="1" si="58"/>
        <v>0</v>
      </c>
      <c r="R154" s="761">
        <f t="shared" ca="1" si="58"/>
        <v>0</v>
      </c>
      <c r="S154" s="761">
        <f t="shared" ca="1" si="58"/>
        <v>0</v>
      </c>
      <c r="T154" s="761">
        <f t="shared" ca="1" si="58"/>
        <v>0</v>
      </c>
      <c r="U154" s="761">
        <f t="shared" ca="1" si="58"/>
        <v>0</v>
      </c>
      <c r="V154" s="761">
        <f t="shared" ca="1" si="58"/>
        <v>0</v>
      </c>
      <c r="W154" s="761">
        <f t="shared" ca="1" si="58"/>
        <v>0</v>
      </c>
      <c r="X154" s="761">
        <f t="shared" ca="1" si="58"/>
        <v>0</v>
      </c>
      <c r="Y154" s="761">
        <f t="shared" ca="1" si="58"/>
        <v>0</v>
      </c>
      <c r="Z154" s="761">
        <f t="shared" ca="1" si="58"/>
        <v>0</v>
      </c>
      <c r="AA154" s="761">
        <f t="shared" ca="1" si="58"/>
        <v>0</v>
      </c>
      <c r="AB154" s="761">
        <f t="shared" ca="1" si="58"/>
        <v>0</v>
      </c>
      <c r="AC154" s="761">
        <f t="shared" ca="1" si="58"/>
        <v>0</v>
      </c>
      <c r="AD154" s="761">
        <f t="shared" ca="1" si="58"/>
        <v>0</v>
      </c>
      <c r="AE154" s="761">
        <f t="shared" ca="1" si="58"/>
        <v>0</v>
      </c>
      <c r="AF154" s="761">
        <f t="shared" ca="1" si="58"/>
        <v>0</v>
      </c>
      <c r="AG154" s="761">
        <f t="shared" ca="1" si="58"/>
        <v>0</v>
      </c>
      <c r="AH154" s="761">
        <f t="shared" ca="1" si="58"/>
        <v>0</v>
      </c>
      <c r="AI154" s="761">
        <f t="shared" ca="1" si="58"/>
        <v>0</v>
      </c>
      <c r="AJ154" s="761">
        <f t="shared" ca="1" si="58"/>
        <v>0</v>
      </c>
      <c r="AK154" s="602"/>
    </row>
    <row r="155" spans="3:37" s="601" customFormat="1" ht="12" hidden="1">
      <c r="C155" s="762"/>
      <c r="D155" s="763"/>
      <c r="E155" s="763"/>
      <c r="F155" s="778"/>
      <c r="G155" s="778"/>
      <c r="H155" s="778"/>
      <c r="I155" s="778"/>
      <c r="J155" s="778"/>
      <c r="K155" s="778"/>
      <c r="L155" s="778"/>
      <c r="M155" s="778"/>
      <c r="N155" s="778"/>
      <c r="O155" s="778"/>
      <c r="P155" s="778"/>
      <c r="Q155" s="778"/>
      <c r="R155" s="778"/>
      <c r="S155" s="778"/>
      <c r="T155" s="778"/>
      <c r="U155" s="778"/>
      <c r="V155" s="778"/>
      <c r="W155" s="778"/>
      <c r="X155" s="778"/>
      <c r="Y155" s="778"/>
      <c r="Z155" s="778"/>
      <c r="AA155" s="778"/>
      <c r="AB155" s="778"/>
      <c r="AC155" s="778"/>
      <c r="AD155" s="778"/>
      <c r="AE155" s="778"/>
      <c r="AF155" s="778"/>
      <c r="AG155" s="778"/>
      <c r="AH155" s="778"/>
      <c r="AI155" s="778"/>
      <c r="AJ155" s="779"/>
      <c r="AK155" s="602"/>
    </row>
    <row r="156" spans="3:37" s="601" customFormat="1" ht="12" hidden="1">
      <c r="C156" s="655" t="s">
        <v>1437</v>
      </c>
      <c r="D156" s="759">
        <f ca="1">F156+NPV((1+FDN)*(1+$J$5)-1,G156:INDEX(G156:AJ156,PAL))</f>
        <v>0</v>
      </c>
      <c r="E156" s="759">
        <f ca="1">SUM(F156:AJ156)</f>
        <v>0</v>
      </c>
      <c r="F156" s="761">
        <f t="shared" ref="F156:AJ156" ca="1" si="59">IF(pvm_susigrazinimas="Ne",IF($D$72&lt;0,0,F72)+F134,F157/1.21)</f>
        <v>0</v>
      </c>
      <c r="G156" s="761">
        <f t="shared" ca="1" si="59"/>
        <v>0</v>
      </c>
      <c r="H156" s="761">
        <f t="shared" ca="1" si="59"/>
        <v>0</v>
      </c>
      <c r="I156" s="761">
        <f t="shared" ca="1" si="59"/>
        <v>0</v>
      </c>
      <c r="J156" s="761">
        <f t="shared" ca="1" si="59"/>
        <v>0</v>
      </c>
      <c r="K156" s="761">
        <f t="shared" ca="1" si="59"/>
        <v>0</v>
      </c>
      <c r="L156" s="761">
        <f t="shared" ca="1" si="59"/>
        <v>0</v>
      </c>
      <c r="M156" s="761">
        <f t="shared" ca="1" si="59"/>
        <v>0</v>
      </c>
      <c r="N156" s="761">
        <f t="shared" ca="1" si="59"/>
        <v>0</v>
      </c>
      <c r="O156" s="761">
        <f t="shared" ca="1" si="59"/>
        <v>0</v>
      </c>
      <c r="P156" s="761">
        <f t="shared" ca="1" si="59"/>
        <v>0</v>
      </c>
      <c r="Q156" s="761">
        <f t="shared" ca="1" si="59"/>
        <v>0</v>
      </c>
      <c r="R156" s="761">
        <f t="shared" ca="1" si="59"/>
        <v>0</v>
      </c>
      <c r="S156" s="761">
        <f t="shared" ca="1" si="59"/>
        <v>0</v>
      </c>
      <c r="T156" s="761">
        <f t="shared" ca="1" si="59"/>
        <v>0</v>
      </c>
      <c r="U156" s="761">
        <f t="shared" ca="1" si="59"/>
        <v>0</v>
      </c>
      <c r="V156" s="761">
        <f t="shared" ca="1" si="59"/>
        <v>0</v>
      </c>
      <c r="W156" s="761">
        <f t="shared" ca="1" si="59"/>
        <v>0</v>
      </c>
      <c r="X156" s="761">
        <f t="shared" ca="1" si="59"/>
        <v>0</v>
      </c>
      <c r="Y156" s="761">
        <f t="shared" ca="1" si="59"/>
        <v>0</v>
      </c>
      <c r="Z156" s="761">
        <f t="shared" ca="1" si="59"/>
        <v>0</v>
      </c>
      <c r="AA156" s="761">
        <f t="shared" ca="1" si="59"/>
        <v>0</v>
      </c>
      <c r="AB156" s="761">
        <f t="shared" ca="1" si="59"/>
        <v>0</v>
      </c>
      <c r="AC156" s="761">
        <f t="shared" ca="1" si="59"/>
        <v>0</v>
      </c>
      <c r="AD156" s="761">
        <f t="shared" ca="1" si="59"/>
        <v>0</v>
      </c>
      <c r="AE156" s="761">
        <f t="shared" ca="1" si="59"/>
        <v>0</v>
      </c>
      <c r="AF156" s="761">
        <f t="shared" ca="1" si="59"/>
        <v>0</v>
      </c>
      <c r="AG156" s="761">
        <f t="shared" ca="1" si="59"/>
        <v>0</v>
      </c>
      <c r="AH156" s="761">
        <f t="shared" ca="1" si="59"/>
        <v>0</v>
      </c>
      <c r="AI156" s="761">
        <f t="shared" ca="1" si="59"/>
        <v>0</v>
      </c>
      <c r="AJ156" s="761">
        <f t="shared" ca="1" si="59"/>
        <v>0</v>
      </c>
      <c r="AK156" s="646"/>
    </row>
    <row r="157" spans="3:37" s="601" customFormat="1" ht="12" hidden="1">
      <c r="C157" s="655" t="s">
        <v>1438</v>
      </c>
      <c r="D157" s="759">
        <f ca="1">F157+NPV((1+FDN)*(1+$J$5)-1,G157:INDEX(G157:AJ157,PAL))</f>
        <v>0</v>
      </c>
      <c r="E157" s="759">
        <f ca="1">SUM(F157:AJ157)</f>
        <v>0</v>
      </c>
      <c r="F157" s="761">
        <f t="shared" ref="F157:AJ157" ca="1" si="60">IF(pvm_susigrazinimas="Ne",(F156)*1.21+IF($D$5="Koncesija",-F63*0.21,0),IF($D$72&lt;0,0,F72)+F134)</f>
        <v>0</v>
      </c>
      <c r="G157" s="761">
        <f t="shared" ca="1" si="60"/>
        <v>0</v>
      </c>
      <c r="H157" s="761">
        <f t="shared" ca="1" si="60"/>
        <v>0</v>
      </c>
      <c r="I157" s="761">
        <f t="shared" ca="1" si="60"/>
        <v>0</v>
      </c>
      <c r="J157" s="761">
        <f t="shared" ca="1" si="60"/>
        <v>0</v>
      </c>
      <c r="K157" s="761">
        <f t="shared" ca="1" si="60"/>
        <v>0</v>
      </c>
      <c r="L157" s="761">
        <f t="shared" ca="1" si="60"/>
        <v>0</v>
      </c>
      <c r="M157" s="761">
        <f t="shared" ca="1" si="60"/>
        <v>0</v>
      </c>
      <c r="N157" s="761">
        <f t="shared" ca="1" si="60"/>
        <v>0</v>
      </c>
      <c r="O157" s="761">
        <f t="shared" ca="1" si="60"/>
        <v>0</v>
      </c>
      <c r="P157" s="761">
        <f t="shared" ca="1" si="60"/>
        <v>0</v>
      </c>
      <c r="Q157" s="761">
        <f t="shared" ca="1" si="60"/>
        <v>0</v>
      </c>
      <c r="R157" s="761">
        <f t="shared" ca="1" si="60"/>
        <v>0</v>
      </c>
      <c r="S157" s="761">
        <f t="shared" ca="1" si="60"/>
        <v>0</v>
      </c>
      <c r="T157" s="761">
        <f t="shared" ca="1" si="60"/>
        <v>0</v>
      </c>
      <c r="U157" s="761">
        <f t="shared" ca="1" si="60"/>
        <v>0</v>
      </c>
      <c r="V157" s="761">
        <f t="shared" ca="1" si="60"/>
        <v>0</v>
      </c>
      <c r="W157" s="761">
        <f t="shared" ca="1" si="60"/>
        <v>0</v>
      </c>
      <c r="X157" s="761">
        <f t="shared" ca="1" si="60"/>
        <v>0</v>
      </c>
      <c r="Y157" s="761">
        <f t="shared" ca="1" si="60"/>
        <v>0</v>
      </c>
      <c r="Z157" s="761">
        <f t="shared" ca="1" si="60"/>
        <v>0</v>
      </c>
      <c r="AA157" s="761">
        <f t="shared" ca="1" si="60"/>
        <v>0</v>
      </c>
      <c r="AB157" s="761">
        <f t="shared" ca="1" si="60"/>
        <v>0</v>
      </c>
      <c r="AC157" s="761">
        <f t="shared" ca="1" si="60"/>
        <v>0</v>
      </c>
      <c r="AD157" s="761">
        <f t="shared" ca="1" si="60"/>
        <v>0</v>
      </c>
      <c r="AE157" s="761">
        <f t="shared" ca="1" si="60"/>
        <v>0</v>
      </c>
      <c r="AF157" s="761">
        <f t="shared" ca="1" si="60"/>
        <v>0</v>
      </c>
      <c r="AG157" s="761">
        <f t="shared" ca="1" si="60"/>
        <v>0</v>
      </c>
      <c r="AH157" s="761">
        <f t="shared" ca="1" si="60"/>
        <v>0</v>
      </c>
      <c r="AI157" s="761">
        <f t="shared" ca="1" si="60"/>
        <v>0</v>
      </c>
      <c r="AJ157" s="761">
        <f t="shared" ca="1" si="60"/>
        <v>0</v>
      </c>
      <c r="AK157" s="641"/>
    </row>
    <row r="158" spans="3:37" s="601" customFormat="1" ht="12" hidden="1">
      <c r="C158" s="655" t="s">
        <v>1439</v>
      </c>
      <c r="D158" s="754">
        <f ca="1">F158+NPV((1+FDN)*(1+$J$5)-1,G158:INDEX(G158:AJ158,PAL))</f>
        <v>0</v>
      </c>
      <c r="E158" s="754">
        <f ca="1">SUM(F158:AJ158)</f>
        <v>0</v>
      </c>
      <c r="F158" s="761">
        <f ca="1">F157-F156</f>
        <v>0</v>
      </c>
      <c r="G158" s="761">
        <f t="shared" ref="G158:AJ158" ca="1" si="61">G157-G156</f>
        <v>0</v>
      </c>
      <c r="H158" s="761">
        <f t="shared" ca="1" si="61"/>
        <v>0</v>
      </c>
      <c r="I158" s="761">
        <f t="shared" ca="1" si="61"/>
        <v>0</v>
      </c>
      <c r="J158" s="761">
        <f t="shared" ca="1" si="61"/>
        <v>0</v>
      </c>
      <c r="K158" s="761">
        <f t="shared" ca="1" si="61"/>
        <v>0</v>
      </c>
      <c r="L158" s="761">
        <f t="shared" ca="1" si="61"/>
        <v>0</v>
      </c>
      <c r="M158" s="761">
        <f t="shared" ca="1" si="61"/>
        <v>0</v>
      </c>
      <c r="N158" s="761">
        <f t="shared" ca="1" si="61"/>
        <v>0</v>
      </c>
      <c r="O158" s="761">
        <f t="shared" ca="1" si="61"/>
        <v>0</v>
      </c>
      <c r="P158" s="761">
        <f t="shared" ca="1" si="61"/>
        <v>0</v>
      </c>
      <c r="Q158" s="761">
        <f t="shared" ca="1" si="61"/>
        <v>0</v>
      </c>
      <c r="R158" s="761">
        <f t="shared" ca="1" si="61"/>
        <v>0</v>
      </c>
      <c r="S158" s="761">
        <f t="shared" ca="1" si="61"/>
        <v>0</v>
      </c>
      <c r="T158" s="761">
        <f t="shared" ca="1" si="61"/>
        <v>0</v>
      </c>
      <c r="U158" s="761">
        <f t="shared" ca="1" si="61"/>
        <v>0</v>
      </c>
      <c r="V158" s="761">
        <f t="shared" ca="1" si="61"/>
        <v>0</v>
      </c>
      <c r="W158" s="761">
        <f t="shared" ca="1" si="61"/>
        <v>0</v>
      </c>
      <c r="X158" s="761">
        <f t="shared" ca="1" si="61"/>
        <v>0</v>
      </c>
      <c r="Y158" s="761">
        <f t="shared" ca="1" si="61"/>
        <v>0</v>
      </c>
      <c r="Z158" s="761">
        <f t="shared" ca="1" si="61"/>
        <v>0</v>
      </c>
      <c r="AA158" s="761">
        <f t="shared" ca="1" si="61"/>
        <v>0</v>
      </c>
      <c r="AB158" s="761">
        <f t="shared" ca="1" si="61"/>
        <v>0</v>
      </c>
      <c r="AC158" s="761">
        <f t="shared" ca="1" si="61"/>
        <v>0</v>
      </c>
      <c r="AD158" s="761">
        <f t="shared" ca="1" si="61"/>
        <v>0</v>
      </c>
      <c r="AE158" s="761">
        <f t="shared" ca="1" si="61"/>
        <v>0</v>
      </c>
      <c r="AF158" s="761">
        <f t="shared" ca="1" si="61"/>
        <v>0</v>
      </c>
      <c r="AG158" s="761">
        <f t="shared" ca="1" si="61"/>
        <v>0</v>
      </c>
      <c r="AH158" s="761">
        <f t="shared" ca="1" si="61"/>
        <v>0</v>
      </c>
      <c r="AI158" s="761">
        <f t="shared" ca="1" si="61"/>
        <v>0</v>
      </c>
      <c r="AJ158" s="761">
        <f t="shared" ca="1" si="61"/>
        <v>0</v>
      </c>
      <c r="AK158" s="602"/>
    </row>
    <row r="159" spans="3:37" s="601" customFormat="1" ht="12" hidden="1">
      <c r="C159" s="762"/>
      <c r="D159" s="763"/>
      <c r="E159" s="763"/>
      <c r="F159" s="778"/>
      <c r="G159" s="778"/>
      <c r="H159" s="778"/>
      <c r="I159" s="778"/>
      <c r="J159" s="778"/>
      <c r="K159" s="778"/>
      <c r="L159" s="778"/>
      <c r="M159" s="778"/>
      <c r="N159" s="778"/>
      <c r="O159" s="778"/>
      <c r="P159" s="778"/>
      <c r="Q159" s="778"/>
      <c r="R159" s="778"/>
      <c r="S159" s="778"/>
      <c r="T159" s="778"/>
      <c r="U159" s="778"/>
      <c r="V159" s="778"/>
      <c r="W159" s="778"/>
      <c r="X159" s="778"/>
      <c r="Y159" s="778"/>
      <c r="Z159" s="778"/>
      <c r="AA159" s="778"/>
      <c r="AB159" s="778"/>
      <c r="AC159" s="778"/>
      <c r="AD159" s="778"/>
      <c r="AE159" s="778"/>
      <c r="AF159" s="778"/>
      <c r="AG159" s="778"/>
      <c r="AH159" s="778"/>
      <c r="AI159" s="778"/>
      <c r="AJ159" s="779"/>
      <c r="AK159" s="641"/>
    </row>
    <row r="160" spans="3:37" s="601" customFormat="1" ht="12" hidden="1">
      <c r="C160" s="655" t="s">
        <v>1440</v>
      </c>
      <c r="D160" s="759">
        <f ca="1">F160+NPV((1+FDN)*(1+$J$5)-1,G160:INDEX(G160:AJ160,PAL))</f>
        <v>0</v>
      </c>
      <c r="E160" s="759">
        <f ca="1">SUM(F160:AJ160)</f>
        <v>0</v>
      </c>
      <c r="F160" s="761">
        <f t="shared" ref="F160:AJ160" ca="1" si="62">IF(pvm_susigrazinimas="Ne",IF($D$72&lt;0,0,F72-F47)+F134,F161/1.21)</f>
        <v>0</v>
      </c>
      <c r="G160" s="761">
        <f t="shared" ca="1" si="62"/>
        <v>0</v>
      </c>
      <c r="H160" s="761">
        <f t="shared" ca="1" si="62"/>
        <v>0</v>
      </c>
      <c r="I160" s="761">
        <f t="shared" ca="1" si="62"/>
        <v>0</v>
      </c>
      <c r="J160" s="761">
        <f t="shared" ca="1" si="62"/>
        <v>0</v>
      </c>
      <c r="K160" s="761">
        <f t="shared" ca="1" si="62"/>
        <v>0</v>
      </c>
      <c r="L160" s="761">
        <f t="shared" ca="1" si="62"/>
        <v>0</v>
      </c>
      <c r="M160" s="761">
        <f t="shared" ca="1" si="62"/>
        <v>0</v>
      </c>
      <c r="N160" s="761">
        <f t="shared" ca="1" si="62"/>
        <v>0</v>
      </c>
      <c r="O160" s="761">
        <f t="shared" ca="1" si="62"/>
        <v>0</v>
      </c>
      <c r="P160" s="761">
        <f t="shared" ca="1" si="62"/>
        <v>0</v>
      </c>
      <c r="Q160" s="761">
        <f t="shared" ca="1" si="62"/>
        <v>0</v>
      </c>
      <c r="R160" s="761">
        <f t="shared" ca="1" si="62"/>
        <v>0</v>
      </c>
      <c r="S160" s="761">
        <f t="shared" ca="1" si="62"/>
        <v>0</v>
      </c>
      <c r="T160" s="761">
        <f t="shared" ca="1" si="62"/>
        <v>0</v>
      </c>
      <c r="U160" s="761">
        <f t="shared" ca="1" si="62"/>
        <v>0</v>
      </c>
      <c r="V160" s="761">
        <f t="shared" ca="1" si="62"/>
        <v>0</v>
      </c>
      <c r="W160" s="761">
        <f t="shared" ca="1" si="62"/>
        <v>0</v>
      </c>
      <c r="X160" s="761">
        <f t="shared" ca="1" si="62"/>
        <v>0</v>
      </c>
      <c r="Y160" s="761">
        <f t="shared" ca="1" si="62"/>
        <v>0</v>
      </c>
      <c r="Z160" s="761">
        <f t="shared" ca="1" si="62"/>
        <v>0</v>
      </c>
      <c r="AA160" s="761">
        <f t="shared" ca="1" si="62"/>
        <v>0</v>
      </c>
      <c r="AB160" s="761">
        <f t="shared" ca="1" si="62"/>
        <v>0</v>
      </c>
      <c r="AC160" s="761">
        <f t="shared" ca="1" si="62"/>
        <v>0</v>
      </c>
      <c r="AD160" s="761">
        <f t="shared" ca="1" si="62"/>
        <v>0</v>
      </c>
      <c r="AE160" s="761">
        <f t="shared" ca="1" si="62"/>
        <v>0</v>
      </c>
      <c r="AF160" s="761">
        <f t="shared" ca="1" si="62"/>
        <v>0</v>
      </c>
      <c r="AG160" s="761">
        <f t="shared" ca="1" si="62"/>
        <v>0</v>
      </c>
      <c r="AH160" s="761">
        <f t="shared" ca="1" si="62"/>
        <v>0</v>
      </c>
      <c r="AI160" s="761">
        <f t="shared" ca="1" si="62"/>
        <v>0</v>
      </c>
      <c r="AJ160" s="761">
        <f t="shared" ca="1" si="62"/>
        <v>0</v>
      </c>
      <c r="AK160" s="630"/>
    </row>
    <row r="161" spans="3:16384" s="601" customFormat="1" ht="12" hidden="1">
      <c r="C161" s="655" t="s">
        <v>1441</v>
      </c>
      <c r="D161" s="759">
        <f ca="1">F161+NPV((1+FDN)*(1+$J$5)-1,G161:INDEX(G161:AJ161,PAL))</f>
        <v>0</v>
      </c>
      <c r="E161" s="759">
        <f ca="1">SUM(F161:AJ161)</f>
        <v>0</v>
      </c>
      <c r="F161" s="761">
        <f t="shared" ref="F161:AJ161" ca="1" si="63">IF(pvm_susigrazinimas="Ne",(F160)*1.21+IF($D$5="Koncesija",-F63*0.21,0),IF($D$72&lt;0,0,F72-F47)+F134)</f>
        <v>0</v>
      </c>
      <c r="G161" s="761">
        <f t="shared" ca="1" si="63"/>
        <v>0</v>
      </c>
      <c r="H161" s="761">
        <f t="shared" ca="1" si="63"/>
        <v>0</v>
      </c>
      <c r="I161" s="761">
        <f t="shared" ca="1" si="63"/>
        <v>0</v>
      </c>
      <c r="J161" s="761">
        <f t="shared" ca="1" si="63"/>
        <v>0</v>
      </c>
      <c r="K161" s="761">
        <f t="shared" ca="1" si="63"/>
        <v>0</v>
      </c>
      <c r="L161" s="761">
        <f t="shared" ca="1" si="63"/>
        <v>0</v>
      </c>
      <c r="M161" s="761">
        <f t="shared" ca="1" si="63"/>
        <v>0</v>
      </c>
      <c r="N161" s="761">
        <f t="shared" ca="1" si="63"/>
        <v>0</v>
      </c>
      <c r="O161" s="761">
        <f t="shared" ca="1" si="63"/>
        <v>0</v>
      </c>
      <c r="P161" s="761">
        <f t="shared" ca="1" si="63"/>
        <v>0</v>
      </c>
      <c r="Q161" s="761">
        <f t="shared" ca="1" si="63"/>
        <v>0</v>
      </c>
      <c r="R161" s="761">
        <f t="shared" ca="1" si="63"/>
        <v>0</v>
      </c>
      <c r="S161" s="761">
        <f t="shared" ca="1" si="63"/>
        <v>0</v>
      </c>
      <c r="T161" s="761">
        <f t="shared" ca="1" si="63"/>
        <v>0</v>
      </c>
      <c r="U161" s="761">
        <f t="shared" ca="1" si="63"/>
        <v>0</v>
      </c>
      <c r="V161" s="761">
        <f t="shared" ca="1" si="63"/>
        <v>0</v>
      </c>
      <c r="W161" s="761">
        <f t="shared" ca="1" si="63"/>
        <v>0</v>
      </c>
      <c r="X161" s="761">
        <f t="shared" ca="1" si="63"/>
        <v>0</v>
      </c>
      <c r="Y161" s="761">
        <f t="shared" ca="1" si="63"/>
        <v>0</v>
      </c>
      <c r="Z161" s="761">
        <f t="shared" ca="1" si="63"/>
        <v>0</v>
      </c>
      <c r="AA161" s="761">
        <f t="shared" ca="1" si="63"/>
        <v>0</v>
      </c>
      <c r="AB161" s="761">
        <f t="shared" ca="1" si="63"/>
        <v>0</v>
      </c>
      <c r="AC161" s="761">
        <f t="shared" ca="1" si="63"/>
        <v>0</v>
      </c>
      <c r="AD161" s="761">
        <f t="shared" ca="1" si="63"/>
        <v>0</v>
      </c>
      <c r="AE161" s="761">
        <f t="shared" ca="1" si="63"/>
        <v>0</v>
      </c>
      <c r="AF161" s="761">
        <f t="shared" ca="1" si="63"/>
        <v>0</v>
      </c>
      <c r="AG161" s="761">
        <f t="shared" ca="1" si="63"/>
        <v>0</v>
      </c>
      <c r="AH161" s="761">
        <f t="shared" ca="1" si="63"/>
        <v>0</v>
      </c>
      <c r="AI161" s="761">
        <f t="shared" ca="1" si="63"/>
        <v>0</v>
      </c>
      <c r="AJ161" s="761">
        <f t="shared" ca="1" si="63"/>
        <v>0</v>
      </c>
      <c r="AK161" s="658"/>
    </row>
    <row r="162" spans="3:16384" s="601" customFormat="1" ht="12" hidden="1">
      <c r="C162" s="655" t="s">
        <v>1442</v>
      </c>
      <c r="D162" s="754">
        <f ca="1">F162+NPV((1+FDN)*(1+$J$5)-1,G162:INDEX(G162:AJ162,PAL))</f>
        <v>0</v>
      </c>
      <c r="E162" s="754">
        <f ca="1">SUM(F162:AJ162)</f>
        <v>0</v>
      </c>
      <c r="F162" s="761">
        <f ca="1">F161-F160</f>
        <v>0</v>
      </c>
      <c r="G162" s="761">
        <f t="shared" ref="G162:AJ162" ca="1" si="64">G161-G160</f>
        <v>0</v>
      </c>
      <c r="H162" s="761">
        <f t="shared" ca="1" si="64"/>
        <v>0</v>
      </c>
      <c r="I162" s="761">
        <f t="shared" ca="1" si="64"/>
        <v>0</v>
      </c>
      <c r="J162" s="761">
        <f t="shared" ca="1" si="64"/>
        <v>0</v>
      </c>
      <c r="K162" s="761">
        <f t="shared" ca="1" si="64"/>
        <v>0</v>
      </c>
      <c r="L162" s="761">
        <f t="shared" ca="1" si="64"/>
        <v>0</v>
      </c>
      <c r="M162" s="761">
        <f t="shared" ca="1" si="64"/>
        <v>0</v>
      </c>
      <c r="N162" s="761">
        <f t="shared" ca="1" si="64"/>
        <v>0</v>
      </c>
      <c r="O162" s="761">
        <f t="shared" ca="1" si="64"/>
        <v>0</v>
      </c>
      <c r="P162" s="761">
        <f t="shared" ca="1" si="64"/>
        <v>0</v>
      </c>
      <c r="Q162" s="761">
        <f t="shared" ca="1" si="64"/>
        <v>0</v>
      </c>
      <c r="R162" s="761">
        <f t="shared" ca="1" si="64"/>
        <v>0</v>
      </c>
      <c r="S162" s="761">
        <f t="shared" ca="1" si="64"/>
        <v>0</v>
      </c>
      <c r="T162" s="761">
        <f t="shared" ca="1" si="64"/>
        <v>0</v>
      </c>
      <c r="U162" s="761">
        <f t="shared" ca="1" si="64"/>
        <v>0</v>
      </c>
      <c r="V162" s="761">
        <f t="shared" ca="1" si="64"/>
        <v>0</v>
      </c>
      <c r="W162" s="761">
        <f t="shared" ca="1" si="64"/>
        <v>0</v>
      </c>
      <c r="X162" s="761">
        <f t="shared" ca="1" si="64"/>
        <v>0</v>
      </c>
      <c r="Y162" s="761">
        <f t="shared" ca="1" si="64"/>
        <v>0</v>
      </c>
      <c r="Z162" s="761">
        <f t="shared" ca="1" si="64"/>
        <v>0</v>
      </c>
      <c r="AA162" s="761">
        <f t="shared" ca="1" si="64"/>
        <v>0</v>
      </c>
      <c r="AB162" s="761">
        <f t="shared" ca="1" si="64"/>
        <v>0</v>
      </c>
      <c r="AC162" s="761">
        <f t="shared" ca="1" si="64"/>
        <v>0</v>
      </c>
      <c r="AD162" s="761">
        <f t="shared" ca="1" si="64"/>
        <v>0</v>
      </c>
      <c r="AE162" s="761">
        <f t="shared" ca="1" si="64"/>
        <v>0</v>
      </c>
      <c r="AF162" s="761">
        <f t="shared" ca="1" si="64"/>
        <v>0</v>
      </c>
      <c r="AG162" s="761">
        <f t="shared" ca="1" si="64"/>
        <v>0</v>
      </c>
      <c r="AH162" s="761">
        <f t="shared" ca="1" si="64"/>
        <v>0</v>
      </c>
      <c r="AI162" s="761">
        <f t="shared" ca="1" si="64"/>
        <v>0</v>
      </c>
      <c r="AJ162" s="761">
        <f t="shared" ca="1" si="64"/>
        <v>0</v>
      </c>
      <c r="AK162" s="602"/>
    </row>
    <row r="163" spans="3:16384" s="601" customFormat="1" ht="12" hidden="1">
      <c r="C163" s="762"/>
      <c r="D163" s="763"/>
      <c r="E163" s="763"/>
      <c r="F163" s="778"/>
      <c r="G163" s="778"/>
      <c r="H163" s="778"/>
      <c r="I163" s="778"/>
      <c r="J163" s="778"/>
      <c r="K163" s="778"/>
      <c r="L163" s="778"/>
      <c r="M163" s="778"/>
      <c r="N163" s="778"/>
      <c r="O163" s="778"/>
      <c r="P163" s="778"/>
      <c r="Q163" s="778"/>
      <c r="R163" s="778"/>
      <c r="S163" s="778"/>
      <c r="T163" s="778"/>
      <c r="U163" s="778"/>
      <c r="V163" s="778"/>
      <c r="W163" s="778"/>
      <c r="X163" s="778"/>
      <c r="Y163" s="778"/>
      <c r="Z163" s="778"/>
      <c r="AA163" s="778"/>
      <c r="AB163" s="778"/>
      <c r="AC163" s="778"/>
      <c r="AD163" s="778"/>
      <c r="AE163" s="778"/>
      <c r="AF163" s="778"/>
      <c r="AG163" s="778"/>
      <c r="AH163" s="778"/>
      <c r="AI163" s="778"/>
      <c r="AJ163" s="779"/>
      <c r="AK163" s="602"/>
    </row>
    <row r="164" spans="3:16384" s="601" customFormat="1" ht="12" hidden="1">
      <c r="C164" s="655" t="s">
        <v>1443</v>
      </c>
      <c r="D164" s="759">
        <f ca="1">F164+NPV((1+FDN)*(1+$J$5)-1,G164:INDEX(G164:AJ164,PAL))</f>
        <v>0</v>
      </c>
      <c r="E164" s="759">
        <f ca="1">SUM(F164:AJ164)</f>
        <v>0</v>
      </c>
      <c r="F164" s="761">
        <f ca="1">IF($E$34=0,F156,F160+F34)</f>
        <v>0</v>
      </c>
      <c r="G164" s="761">
        <f t="shared" ref="G164:AJ164" ca="1" si="65">IF($E$34=0,G156,G160+G34)</f>
        <v>0</v>
      </c>
      <c r="H164" s="761">
        <f t="shared" ca="1" si="65"/>
        <v>0</v>
      </c>
      <c r="I164" s="761">
        <f t="shared" ca="1" si="65"/>
        <v>0</v>
      </c>
      <c r="J164" s="761">
        <f t="shared" ca="1" si="65"/>
        <v>0</v>
      </c>
      <c r="K164" s="761">
        <f t="shared" ca="1" si="65"/>
        <v>0</v>
      </c>
      <c r="L164" s="761">
        <f t="shared" ca="1" si="65"/>
        <v>0</v>
      </c>
      <c r="M164" s="761">
        <f t="shared" ca="1" si="65"/>
        <v>0</v>
      </c>
      <c r="N164" s="761">
        <f t="shared" ca="1" si="65"/>
        <v>0</v>
      </c>
      <c r="O164" s="761">
        <f t="shared" ca="1" si="65"/>
        <v>0</v>
      </c>
      <c r="P164" s="761">
        <f t="shared" ca="1" si="65"/>
        <v>0</v>
      </c>
      <c r="Q164" s="761">
        <f t="shared" ca="1" si="65"/>
        <v>0</v>
      </c>
      <c r="R164" s="761">
        <f t="shared" ca="1" si="65"/>
        <v>0</v>
      </c>
      <c r="S164" s="761">
        <f t="shared" ca="1" si="65"/>
        <v>0</v>
      </c>
      <c r="T164" s="761">
        <f t="shared" ca="1" si="65"/>
        <v>0</v>
      </c>
      <c r="U164" s="761">
        <f t="shared" ca="1" si="65"/>
        <v>0</v>
      </c>
      <c r="V164" s="761">
        <f t="shared" ca="1" si="65"/>
        <v>0</v>
      </c>
      <c r="W164" s="761">
        <f t="shared" ca="1" si="65"/>
        <v>0</v>
      </c>
      <c r="X164" s="761">
        <f t="shared" ca="1" si="65"/>
        <v>0</v>
      </c>
      <c r="Y164" s="761">
        <f t="shared" ca="1" si="65"/>
        <v>0</v>
      </c>
      <c r="Z164" s="761">
        <f t="shared" ca="1" si="65"/>
        <v>0</v>
      </c>
      <c r="AA164" s="761">
        <f t="shared" ca="1" si="65"/>
        <v>0</v>
      </c>
      <c r="AB164" s="761">
        <f t="shared" ca="1" si="65"/>
        <v>0</v>
      </c>
      <c r="AC164" s="761">
        <f t="shared" ca="1" si="65"/>
        <v>0</v>
      </c>
      <c r="AD164" s="761">
        <f t="shared" ca="1" si="65"/>
        <v>0</v>
      </c>
      <c r="AE164" s="761">
        <f t="shared" ca="1" si="65"/>
        <v>0</v>
      </c>
      <c r="AF164" s="761">
        <f t="shared" ca="1" si="65"/>
        <v>0</v>
      </c>
      <c r="AG164" s="761">
        <f t="shared" ca="1" si="65"/>
        <v>0</v>
      </c>
      <c r="AH164" s="761">
        <f t="shared" ca="1" si="65"/>
        <v>0</v>
      </c>
      <c r="AI164" s="761">
        <f t="shared" ca="1" si="65"/>
        <v>0</v>
      </c>
      <c r="AJ164" s="761">
        <f t="shared" ca="1" si="65"/>
        <v>0</v>
      </c>
      <c r="AK164" s="641"/>
    </row>
    <row r="165" spans="3:16384" s="601" customFormat="1" ht="12" hidden="1">
      <c r="C165" s="655" t="s">
        <v>1468</v>
      </c>
      <c r="D165" s="759">
        <f ca="1">F165+NPV((1+FDN)*(1+$J$5)-1,G165:INDEX(G165:AJ165,PAL))</f>
        <v>0</v>
      </c>
      <c r="E165" s="759">
        <f ca="1">SUM(F165:AJ165)</f>
        <v>0</v>
      </c>
      <c r="F165" s="761">
        <f ca="1">IF($E$34=0,F157,F161+F34*1.21)</f>
        <v>0</v>
      </c>
      <c r="G165" s="761">
        <f t="shared" ref="G165:AJ165" ca="1" si="66">IF($E$34=0,G157,G161+G34*1.21)</f>
        <v>0</v>
      </c>
      <c r="H165" s="761">
        <f t="shared" ca="1" si="66"/>
        <v>0</v>
      </c>
      <c r="I165" s="761">
        <f t="shared" ca="1" si="66"/>
        <v>0</v>
      </c>
      <c r="J165" s="761">
        <f t="shared" ca="1" si="66"/>
        <v>0</v>
      </c>
      <c r="K165" s="761">
        <f t="shared" ca="1" si="66"/>
        <v>0</v>
      </c>
      <c r="L165" s="761">
        <f t="shared" ca="1" si="66"/>
        <v>0</v>
      </c>
      <c r="M165" s="761">
        <f t="shared" ca="1" si="66"/>
        <v>0</v>
      </c>
      <c r="N165" s="761">
        <f t="shared" ca="1" si="66"/>
        <v>0</v>
      </c>
      <c r="O165" s="761">
        <f t="shared" ca="1" si="66"/>
        <v>0</v>
      </c>
      <c r="P165" s="761">
        <f t="shared" ca="1" si="66"/>
        <v>0</v>
      </c>
      <c r="Q165" s="761">
        <f t="shared" ca="1" si="66"/>
        <v>0</v>
      </c>
      <c r="R165" s="761">
        <f t="shared" ca="1" si="66"/>
        <v>0</v>
      </c>
      <c r="S165" s="761">
        <f t="shared" ca="1" si="66"/>
        <v>0</v>
      </c>
      <c r="T165" s="761">
        <f t="shared" ca="1" si="66"/>
        <v>0</v>
      </c>
      <c r="U165" s="761">
        <f t="shared" ca="1" si="66"/>
        <v>0</v>
      </c>
      <c r="V165" s="761">
        <f t="shared" ca="1" si="66"/>
        <v>0</v>
      </c>
      <c r="W165" s="761">
        <f t="shared" ca="1" si="66"/>
        <v>0</v>
      </c>
      <c r="X165" s="761">
        <f t="shared" ca="1" si="66"/>
        <v>0</v>
      </c>
      <c r="Y165" s="761">
        <f t="shared" ca="1" si="66"/>
        <v>0</v>
      </c>
      <c r="Z165" s="761">
        <f t="shared" ca="1" si="66"/>
        <v>0</v>
      </c>
      <c r="AA165" s="761">
        <f t="shared" ca="1" si="66"/>
        <v>0</v>
      </c>
      <c r="AB165" s="761">
        <f t="shared" ca="1" si="66"/>
        <v>0</v>
      </c>
      <c r="AC165" s="761">
        <f t="shared" ca="1" si="66"/>
        <v>0</v>
      </c>
      <c r="AD165" s="761">
        <f t="shared" ca="1" si="66"/>
        <v>0</v>
      </c>
      <c r="AE165" s="761">
        <f t="shared" ca="1" si="66"/>
        <v>0</v>
      </c>
      <c r="AF165" s="761">
        <f t="shared" ca="1" si="66"/>
        <v>0</v>
      </c>
      <c r="AG165" s="761">
        <f t="shared" ca="1" si="66"/>
        <v>0</v>
      </c>
      <c r="AH165" s="761">
        <f t="shared" ca="1" si="66"/>
        <v>0</v>
      </c>
      <c r="AI165" s="761">
        <f t="shared" ca="1" si="66"/>
        <v>0</v>
      </c>
      <c r="AJ165" s="761">
        <f t="shared" ca="1" si="66"/>
        <v>0</v>
      </c>
      <c r="AK165" s="632"/>
      <c r="AL165" s="632" t="e">
        <f>(IF(AL112-AL107&lt;0,0,AL112-AL107)+AL156)*1.21+IF($D$5="Koncesija",-#REF!*0.21,0)</f>
        <v>#REF!</v>
      </c>
      <c r="AM165" s="632" t="e">
        <f>(IF(AM112-AM107&lt;0,0,AM112-AM107)+AM156)*1.21+IF($D$5="Koncesija",-#REF!*0.21,0)</f>
        <v>#REF!</v>
      </c>
      <c r="AN165" s="632" t="e">
        <f>(IF(AN112-AN107&lt;0,0,AN112-AN107)+AN156)*1.21+IF($D$5="Koncesija",-#REF!*0.21,0)</f>
        <v>#REF!</v>
      </c>
      <c r="AO165" s="632" t="e">
        <f>(IF(AO112-AO107&lt;0,0,AO112-AO107)+AO156)*1.21+IF($D$5="Koncesija",-#REF!*0.21,0)</f>
        <v>#REF!</v>
      </c>
      <c r="AP165" s="632" t="e">
        <f>(IF(AP112-AP107&lt;0,0,AP112-AP107)+AP156)*1.21+IF($D$5="Koncesija",-#REF!*0.21,0)</f>
        <v>#REF!</v>
      </c>
      <c r="AQ165" s="632" t="e">
        <f>(IF(AQ112-AQ107&lt;0,0,AQ112-AQ107)+AQ156)*1.21+IF($D$5="Koncesija",-#REF!*0.21,0)</f>
        <v>#REF!</v>
      </c>
      <c r="AR165" s="632" t="e">
        <f>(IF(AR112-AR107&lt;0,0,AR112-AR107)+AR156)*1.21+IF($D$5="Koncesija",-#REF!*0.21,0)</f>
        <v>#REF!</v>
      </c>
      <c r="AS165" s="632" t="e">
        <f>(IF(AS112-AS107&lt;0,0,AS112-AS107)+AS156)*1.21+IF($D$5="Koncesija",-#REF!*0.21,0)</f>
        <v>#REF!</v>
      </c>
      <c r="AT165" s="632" t="e">
        <f>(IF(AT112-AT107&lt;0,0,AT112-AT107)+AT156)*1.21+IF($D$5="Koncesija",-#REF!*0.21,0)</f>
        <v>#REF!</v>
      </c>
      <c r="AU165" s="632" t="e">
        <f>(IF(AU112-AU107&lt;0,0,AU112-AU107)+AU156)*1.21+IF($D$5="Koncesija",-#REF!*0.21,0)</f>
        <v>#REF!</v>
      </c>
      <c r="AV165" s="632" t="e">
        <f>(IF(AV112-AV107&lt;0,0,AV112-AV107)+AV156)*1.21+IF($D$5="Koncesija",-#REF!*0.21,0)</f>
        <v>#REF!</v>
      </c>
      <c r="AW165" s="632" t="e">
        <f>(IF(AW112-AW107&lt;0,0,AW112-AW107)+AW156)*1.21+IF($D$5="Koncesija",-#REF!*0.21,0)</f>
        <v>#REF!</v>
      </c>
      <c r="AX165" s="632" t="e">
        <f>(IF(AX112-AX107&lt;0,0,AX112-AX107)+AX156)*1.21+IF($D$5="Koncesija",-#REF!*0.21,0)</f>
        <v>#REF!</v>
      </c>
      <c r="AY165" s="632" t="e">
        <f>(IF(AY112-AY107&lt;0,0,AY112-AY107)+AY156)*1.21+IF($D$5="Koncesija",-#REF!*0.21,0)</f>
        <v>#REF!</v>
      </c>
      <c r="AZ165" s="632" t="e">
        <f>(IF(AZ112-AZ107&lt;0,0,AZ112-AZ107)+AZ156)*1.21+IF($D$5="Koncesija",-#REF!*0.21,0)</f>
        <v>#REF!</v>
      </c>
      <c r="BA165" s="632" t="e">
        <f>(IF(BA112-BA107&lt;0,0,BA112-BA107)+BA156)*1.21+IF($D$5="Koncesija",-#REF!*0.21,0)</f>
        <v>#REF!</v>
      </c>
      <c r="BB165" s="632" t="e">
        <f>(IF(BB112-BB107&lt;0,0,BB112-BB107)+BB156)*1.21+IF($D$5="Koncesija",-#REF!*0.21,0)</f>
        <v>#REF!</v>
      </c>
      <c r="BC165" s="632" t="e">
        <f>(IF(BC112-BC107&lt;0,0,BC112-BC107)+BC156)*1.21+IF($D$5="Koncesija",-#REF!*0.21,0)</f>
        <v>#REF!</v>
      </c>
      <c r="BD165" s="632" t="e">
        <f>(IF(BD112-BD107&lt;0,0,BD112-BD107)+BD156)*1.21+IF($D$5="Koncesija",-#REF!*0.21,0)</f>
        <v>#REF!</v>
      </c>
      <c r="BE165" s="632" t="e">
        <f>(IF(BE112-BE107&lt;0,0,BE112-BE107)+BE156)*1.21+IF($D$5="Koncesija",-#REF!*0.21,0)</f>
        <v>#REF!</v>
      </c>
      <c r="BF165" s="632" t="e">
        <f>(IF(BF112-BF107&lt;0,0,BF112-BF107)+BF156)*1.21+IF($D$5="Koncesija",-#REF!*0.21,0)</f>
        <v>#REF!</v>
      </c>
      <c r="BG165" s="632" t="e">
        <f>(IF(BG112-BG107&lt;0,0,BG112-BG107)+BG156)*1.21+IF($D$5="Koncesija",-#REF!*0.21,0)</f>
        <v>#REF!</v>
      </c>
      <c r="BH165" s="632" t="e">
        <f>(IF(BH112-BH107&lt;0,0,BH112-BH107)+BH156)*1.21+IF($D$5="Koncesija",-#REF!*0.21,0)</f>
        <v>#REF!</v>
      </c>
      <c r="BI165" s="632" t="e">
        <f>(IF(BI112-BI107&lt;0,0,BI112-BI107)+BI156)*1.21+IF($D$5="Koncesija",-#REF!*0.21,0)</f>
        <v>#REF!</v>
      </c>
      <c r="BJ165" s="632" t="e">
        <f>(IF(BJ112-BJ107&lt;0,0,BJ112-BJ107)+BJ156)*1.21+IF($D$5="Koncesija",-#REF!*0.21,0)</f>
        <v>#REF!</v>
      </c>
      <c r="BK165" s="632" t="e">
        <f>(IF(BK112-BK107&lt;0,0,BK112-BK107)+BK156)*1.21+IF($D$5="Koncesija",-#REF!*0.21,0)</f>
        <v>#REF!</v>
      </c>
      <c r="BL165" s="632" t="e">
        <f>(IF(BL112-BL107&lt;0,0,BL112-BL107)+BL156)*1.21+IF($D$5="Koncesija",-#REF!*0.21,0)</f>
        <v>#REF!</v>
      </c>
      <c r="BM165" s="632" t="e">
        <f>(IF(BM112-BM107&lt;0,0,BM112-BM107)+BM156)*1.21+IF($D$5="Koncesija",-#REF!*0.21,0)</f>
        <v>#REF!</v>
      </c>
      <c r="BN165" s="632" t="e">
        <f>(IF(BN112-BN107&lt;0,0,BN112-BN107)+BN156)*1.21+IF($D$5="Koncesija",-#REF!*0.21,0)</f>
        <v>#REF!</v>
      </c>
      <c r="BO165" s="632" t="e">
        <f>(IF(BO112-BO107&lt;0,0,BO112-BO107)+BO156)*1.21+IF($D$5="Koncesija",-#REF!*0.21,0)</f>
        <v>#REF!</v>
      </c>
      <c r="BP165" s="632" t="e">
        <f>(IF(BP112-BP107&lt;0,0,BP112-BP107)+BP156)*1.21+IF($D$5="Koncesija",-#REF!*0.21,0)</f>
        <v>#REF!</v>
      </c>
      <c r="BQ165" s="632" t="e">
        <f>(IF(BQ112-BQ107&lt;0,0,BQ112-BQ107)+BQ156)*1.21+IF($D$5="Koncesija",-#REF!*0.21,0)</f>
        <v>#REF!</v>
      </c>
      <c r="BR165" s="632" t="e">
        <f>(IF(BR112-BR107&lt;0,0,BR112-BR107)+BR156)*1.21+IF($D$5="Koncesija",-#REF!*0.21,0)</f>
        <v>#REF!</v>
      </c>
      <c r="BS165" s="632" t="e">
        <f>(IF(BS112-BS107&lt;0,0,BS112-BS107)+BS156)*1.21+IF($D$5="Koncesija",-#REF!*0.21,0)</f>
        <v>#REF!</v>
      </c>
      <c r="BT165" s="632" t="e">
        <f>(IF(BT112-BT107&lt;0,0,BT112-BT107)+BT156)*1.21+IF($D$5="Koncesija",-#REF!*0.21,0)</f>
        <v>#REF!</v>
      </c>
      <c r="BU165" s="632" t="e">
        <f>(IF(BU112-BU107&lt;0,0,BU112-BU107)+BU156)*1.21+IF($D$5="Koncesija",-#REF!*0.21,0)</f>
        <v>#REF!</v>
      </c>
      <c r="BV165" s="632" t="e">
        <f>(IF(BV112-BV107&lt;0,0,BV112-BV107)+BV156)*1.21+IF($D$5="Koncesija",-#REF!*0.21,0)</f>
        <v>#REF!</v>
      </c>
      <c r="BW165" s="632" t="e">
        <f>(IF(BW112-BW107&lt;0,0,BW112-BW107)+BW156)*1.21+IF($D$5="Koncesija",-#REF!*0.21,0)</f>
        <v>#REF!</v>
      </c>
      <c r="BX165" s="632" t="e">
        <f>(IF(BX112-BX107&lt;0,0,BX112-BX107)+BX156)*1.21+IF($D$5="Koncesija",-#REF!*0.21,0)</f>
        <v>#REF!</v>
      </c>
      <c r="BY165" s="632" t="e">
        <f>(IF(BY112-BY107&lt;0,0,BY112-BY107)+BY156)*1.21+IF($D$5="Koncesija",-#REF!*0.21,0)</f>
        <v>#REF!</v>
      </c>
      <c r="BZ165" s="632" t="e">
        <f>(IF(BZ112-BZ107&lt;0,0,BZ112-BZ107)+BZ156)*1.21+IF($D$5="Koncesija",-#REF!*0.21,0)</f>
        <v>#REF!</v>
      </c>
      <c r="CA165" s="632" t="e">
        <f>(IF(CA112-CA107&lt;0,0,CA112-CA107)+CA156)*1.21+IF($D$5="Koncesija",-#REF!*0.21,0)</f>
        <v>#REF!</v>
      </c>
      <c r="CB165" s="632" t="e">
        <f>(IF(CB112-CB107&lt;0,0,CB112-CB107)+CB156)*1.21+IF($D$5="Koncesija",-#REF!*0.21,0)</f>
        <v>#REF!</v>
      </c>
      <c r="CC165" s="632" t="e">
        <f>(IF(CC112-CC107&lt;0,0,CC112-CC107)+CC156)*1.21+IF($D$5="Koncesija",-#REF!*0.21,0)</f>
        <v>#REF!</v>
      </c>
      <c r="CD165" s="632" t="e">
        <f>(IF(CD112-CD107&lt;0,0,CD112-CD107)+CD156)*1.21+IF($D$5="Koncesija",-#REF!*0.21,0)</f>
        <v>#REF!</v>
      </c>
      <c r="CE165" s="632" t="e">
        <f>(IF(CE112-CE107&lt;0,0,CE112-CE107)+CE156)*1.21+IF($D$5="Koncesija",-#REF!*0.21,0)</f>
        <v>#REF!</v>
      </c>
      <c r="CF165" s="632" t="e">
        <f>(IF(CF112-CF107&lt;0,0,CF112-CF107)+CF156)*1.21+IF($D$5="Koncesija",-#REF!*0.21,0)</f>
        <v>#REF!</v>
      </c>
      <c r="CG165" s="632" t="e">
        <f>(IF(CG112-CG107&lt;0,0,CG112-CG107)+CG156)*1.21+IF($D$5="Koncesija",-#REF!*0.21,0)</f>
        <v>#REF!</v>
      </c>
      <c r="CH165" s="632" t="e">
        <f>(IF(CH112-CH107&lt;0,0,CH112-CH107)+CH156)*1.21+IF($D$5="Koncesija",-#REF!*0.21,0)</f>
        <v>#REF!</v>
      </c>
      <c r="CI165" s="632" t="e">
        <f>(IF(CI112-CI107&lt;0,0,CI112-CI107)+CI156)*1.21+IF($D$5="Koncesija",-#REF!*0.21,0)</f>
        <v>#REF!</v>
      </c>
      <c r="CJ165" s="632" t="e">
        <f>(IF(CJ112-CJ107&lt;0,0,CJ112-CJ107)+CJ156)*1.21+IF($D$5="Koncesija",-#REF!*0.21,0)</f>
        <v>#REF!</v>
      </c>
      <c r="CK165" s="632" t="e">
        <f>(IF(CK112-CK107&lt;0,0,CK112-CK107)+CK156)*1.21+IF($D$5="Koncesija",-#REF!*0.21,0)</f>
        <v>#REF!</v>
      </c>
      <c r="CL165" s="632" t="e">
        <f>(IF(CL112-CL107&lt;0,0,CL112-CL107)+CL156)*1.21+IF($D$5="Koncesija",-#REF!*0.21,0)</f>
        <v>#REF!</v>
      </c>
      <c r="CM165" s="632" t="e">
        <f>(IF(CM112-CM107&lt;0,0,CM112-CM107)+CM156)*1.21+IF($D$5="Koncesija",-#REF!*0.21,0)</f>
        <v>#REF!</v>
      </c>
      <c r="CN165" s="632" t="e">
        <f>(IF(CN112-CN107&lt;0,0,CN112-CN107)+CN156)*1.21+IF($D$5="Koncesija",-#REF!*0.21,0)</f>
        <v>#REF!</v>
      </c>
      <c r="CO165" s="632" t="e">
        <f>(IF(CO112-CO107&lt;0,0,CO112-CO107)+CO156)*1.21+IF($D$5="Koncesija",-#REF!*0.21,0)</f>
        <v>#REF!</v>
      </c>
      <c r="CP165" s="632" t="e">
        <f>(IF(CP112-CP107&lt;0,0,CP112-CP107)+CP156)*1.21+IF($D$5="Koncesija",-#REF!*0.21,0)</f>
        <v>#REF!</v>
      </c>
      <c r="CQ165" s="632" t="e">
        <f>(IF(CQ112-CQ107&lt;0,0,CQ112-CQ107)+CQ156)*1.21+IF($D$5="Koncesija",-#REF!*0.21,0)</f>
        <v>#REF!</v>
      </c>
      <c r="CR165" s="632" t="e">
        <f>(IF(CR112-CR107&lt;0,0,CR112-CR107)+CR156)*1.21+IF($D$5="Koncesija",-#REF!*0.21,0)</f>
        <v>#REF!</v>
      </c>
      <c r="CS165" s="632" t="e">
        <f>(IF(CS112-CS107&lt;0,0,CS112-CS107)+CS156)*1.21+IF($D$5="Koncesija",-#REF!*0.21,0)</f>
        <v>#REF!</v>
      </c>
      <c r="CT165" s="632" t="e">
        <f>(IF(CT112-CT107&lt;0,0,CT112-CT107)+CT156)*1.21+IF($D$5="Koncesija",-#REF!*0.21,0)</f>
        <v>#REF!</v>
      </c>
      <c r="CU165" s="632" t="e">
        <f>(IF(CU112-CU107&lt;0,0,CU112-CU107)+CU156)*1.21+IF($D$5="Koncesija",-#REF!*0.21,0)</f>
        <v>#REF!</v>
      </c>
      <c r="CV165" s="632" t="e">
        <f>(IF(CV112-CV107&lt;0,0,CV112-CV107)+CV156)*1.21+IF($D$5="Koncesija",-#REF!*0.21,0)</f>
        <v>#REF!</v>
      </c>
      <c r="CW165" s="632" t="e">
        <f>(IF(CW112-CW107&lt;0,0,CW112-CW107)+CW156)*1.21+IF($D$5="Koncesija",-#REF!*0.21,0)</f>
        <v>#REF!</v>
      </c>
      <c r="CX165" s="632" t="e">
        <f>(IF(CX112-CX107&lt;0,0,CX112-CX107)+CX156)*1.21+IF($D$5="Koncesija",-#REF!*0.21,0)</f>
        <v>#REF!</v>
      </c>
      <c r="CY165" s="632" t="e">
        <f>(IF(CY112-CY107&lt;0,0,CY112-CY107)+CY156)*1.21+IF($D$5="Koncesija",-#REF!*0.21,0)</f>
        <v>#REF!</v>
      </c>
      <c r="CZ165" s="632" t="e">
        <f>(IF(CZ112-CZ107&lt;0,0,CZ112-CZ107)+CZ156)*1.21+IF($D$5="Koncesija",-#REF!*0.21,0)</f>
        <v>#REF!</v>
      </c>
      <c r="DA165" s="632" t="e">
        <f>(IF(DA112-DA107&lt;0,0,DA112-DA107)+DA156)*1.21+IF($D$5="Koncesija",-#REF!*0.21,0)</f>
        <v>#REF!</v>
      </c>
      <c r="DB165" s="632" t="e">
        <f>(IF(DB112-DB107&lt;0,0,DB112-DB107)+DB156)*1.21+IF($D$5="Koncesija",-#REF!*0.21,0)</f>
        <v>#REF!</v>
      </c>
      <c r="DC165" s="632" t="e">
        <f>(IF(DC112-DC107&lt;0,0,DC112-DC107)+DC156)*1.21+IF($D$5="Koncesija",-#REF!*0.21,0)</f>
        <v>#REF!</v>
      </c>
      <c r="DD165" s="632" t="e">
        <f>(IF(DD112-DD107&lt;0,0,DD112-DD107)+DD156)*1.21+IF($D$5="Koncesija",-#REF!*0.21,0)</f>
        <v>#REF!</v>
      </c>
      <c r="DE165" s="632" t="e">
        <f>(IF(DE112-DE107&lt;0,0,DE112-DE107)+DE156)*1.21+IF($D$5="Koncesija",-#REF!*0.21,0)</f>
        <v>#REF!</v>
      </c>
      <c r="DF165" s="632" t="e">
        <f>(IF(DF112-DF107&lt;0,0,DF112-DF107)+DF156)*1.21+IF($D$5="Koncesija",-#REF!*0.21,0)</f>
        <v>#REF!</v>
      </c>
      <c r="DG165" s="632" t="e">
        <f>(IF(DG112-DG107&lt;0,0,DG112-DG107)+DG156)*1.21+IF($D$5="Koncesija",-#REF!*0.21,0)</f>
        <v>#REF!</v>
      </c>
      <c r="DH165" s="632" t="e">
        <f>(IF(DH112-DH107&lt;0,0,DH112-DH107)+DH156)*1.21+IF($D$5="Koncesija",-#REF!*0.21,0)</f>
        <v>#REF!</v>
      </c>
      <c r="DI165" s="632" t="e">
        <f>(IF(DI112-DI107&lt;0,0,DI112-DI107)+DI156)*1.21+IF($D$5="Koncesija",-#REF!*0.21,0)</f>
        <v>#REF!</v>
      </c>
      <c r="DJ165" s="632" t="e">
        <f>(IF(DJ112-DJ107&lt;0,0,DJ112-DJ107)+DJ156)*1.21+IF($D$5="Koncesija",-#REF!*0.21,0)</f>
        <v>#REF!</v>
      </c>
      <c r="DK165" s="632" t="e">
        <f>(IF(DK112-DK107&lt;0,0,DK112-DK107)+DK156)*1.21+IF($D$5="Koncesija",-#REF!*0.21,0)</f>
        <v>#REF!</v>
      </c>
      <c r="DL165" s="632" t="e">
        <f>(IF(DL112-DL107&lt;0,0,DL112-DL107)+DL156)*1.21+IF($D$5="Koncesija",-#REF!*0.21,0)</f>
        <v>#REF!</v>
      </c>
      <c r="DM165" s="632" t="e">
        <f>(IF(DM112-DM107&lt;0,0,DM112-DM107)+DM156)*1.21+IF($D$5="Koncesija",-#REF!*0.21,0)</f>
        <v>#REF!</v>
      </c>
      <c r="DN165" s="632" t="e">
        <f>(IF(DN112-DN107&lt;0,0,DN112-DN107)+DN156)*1.21+IF($D$5="Koncesija",-#REF!*0.21,0)</f>
        <v>#REF!</v>
      </c>
      <c r="DO165" s="632" t="e">
        <f>(IF(DO112-DO107&lt;0,0,DO112-DO107)+DO156)*1.21+IF($D$5="Koncesija",-#REF!*0.21,0)</f>
        <v>#REF!</v>
      </c>
      <c r="DP165" s="632" t="e">
        <f>(IF(DP112-DP107&lt;0,0,DP112-DP107)+DP156)*1.21+IF($D$5="Koncesija",-#REF!*0.21,0)</f>
        <v>#REF!</v>
      </c>
      <c r="DQ165" s="632" t="e">
        <f>(IF(DQ112-DQ107&lt;0,0,DQ112-DQ107)+DQ156)*1.21+IF($D$5="Koncesija",-#REF!*0.21,0)</f>
        <v>#REF!</v>
      </c>
      <c r="DR165" s="632" t="e">
        <f>(IF(DR112-DR107&lt;0,0,DR112-DR107)+DR156)*1.21+IF($D$5="Koncesija",-#REF!*0.21,0)</f>
        <v>#REF!</v>
      </c>
      <c r="DS165" s="632" t="e">
        <f>(IF(DS112-DS107&lt;0,0,DS112-DS107)+DS156)*1.21+IF($D$5="Koncesija",-#REF!*0.21,0)</f>
        <v>#REF!</v>
      </c>
      <c r="DT165" s="632" t="e">
        <f>(IF(DT112-DT107&lt;0,0,DT112-DT107)+DT156)*1.21+IF($D$5="Koncesija",-#REF!*0.21,0)</f>
        <v>#REF!</v>
      </c>
      <c r="DU165" s="632" t="e">
        <f>(IF(DU112-DU107&lt;0,0,DU112-DU107)+DU156)*1.21+IF($D$5="Koncesija",-#REF!*0.21,0)</f>
        <v>#REF!</v>
      </c>
      <c r="DV165" s="632" t="e">
        <f>(IF(DV112-DV107&lt;0,0,DV112-DV107)+DV156)*1.21+IF($D$5="Koncesija",-#REF!*0.21,0)</f>
        <v>#REF!</v>
      </c>
      <c r="DW165" s="632" t="e">
        <f>(IF(DW112-DW107&lt;0,0,DW112-DW107)+DW156)*1.21+IF($D$5="Koncesija",-#REF!*0.21,0)</f>
        <v>#REF!</v>
      </c>
      <c r="DX165" s="632" t="e">
        <f>(IF(DX112-DX107&lt;0,0,DX112-DX107)+DX156)*1.21+IF($D$5="Koncesija",-#REF!*0.21,0)</f>
        <v>#REF!</v>
      </c>
      <c r="DY165" s="632" t="e">
        <f>(IF(DY112-DY107&lt;0,0,DY112-DY107)+DY156)*1.21+IF($D$5="Koncesija",-#REF!*0.21,0)</f>
        <v>#REF!</v>
      </c>
      <c r="DZ165" s="632" t="e">
        <f>(IF(DZ112-DZ107&lt;0,0,DZ112-DZ107)+DZ156)*1.21+IF($D$5="Koncesija",-#REF!*0.21,0)</f>
        <v>#REF!</v>
      </c>
      <c r="EA165" s="632" t="e">
        <f>(IF(EA112-EA107&lt;0,0,EA112-EA107)+EA156)*1.21+IF($D$5="Koncesija",-#REF!*0.21,0)</f>
        <v>#REF!</v>
      </c>
      <c r="EB165" s="632" t="e">
        <f>(IF(EB112-EB107&lt;0,0,EB112-EB107)+EB156)*1.21+IF($D$5="Koncesija",-#REF!*0.21,0)</f>
        <v>#REF!</v>
      </c>
      <c r="EC165" s="632" t="e">
        <f>(IF(EC112-EC107&lt;0,0,EC112-EC107)+EC156)*1.21+IF($D$5="Koncesija",-#REF!*0.21,0)</f>
        <v>#REF!</v>
      </c>
      <c r="ED165" s="632" t="e">
        <f>(IF(ED112-ED107&lt;0,0,ED112-ED107)+ED156)*1.21+IF($D$5="Koncesija",-#REF!*0.21,0)</f>
        <v>#REF!</v>
      </c>
      <c r="EE165" s="632" t="e">
        <f>(IF(EE112-EE107&lt;0,0,EE112-EE107)+EE156)*1.21+IF($D$5="Koncesija",-#REF!*0.21,0)</f>
        <v>#REF!</v>
      </c>
      <c r="EF165" s="632" t="e">
        <f>(IF(EF112-EF107&lt;0,0,EF112-EF107)+EF156)*1.21+IF($D$5="Koncesija",-#REF!*0.21,0)</f>
        <v>#REF!</v>
      </c>
      <c r="EG165" s="632" t="e">
        <f>(IF(EG112-EG107&lt;0,0,EG112-EG107)+EG156)*1.21+IF($D$5="Koncesija",-#REF!*0.21,0)</f>
        <v>#REF!</v>
      </c>
      <c r="EH165" s="632" t="e">
        <f>(IF(EH112-EH107&lt;0,0,EH112-EH107)+EH156)*1.21+IF($D$5="Koncesija",-#REF!*0.21,0)</f>
        <v>#REF!</v>
      </c>
      <c r="EI165" s="632" t="e">
        <f>(IF(EI112-EI107&lt;0,0,EI112-EI107)+EI156)*1.21+IF($D$5="Koncesija",-#REF!*0.21,0)</f>
        <v>#REF!</v>
      </c>
      <c r="EJ165" s="632" t="e">
        <f>(IF(EJ112-EJ107&lt;0,0,EJ112-EJ107)+EJ156)*1.21+IF($D$5="Koncesija",-#REF!*0.21,0)</f>
        <v>#REF!</v>
      </c>
      <c r="EK165" s="632" t="e">
        <f>(IF(EK112-EK107&lt;0,0,EK112-EK107)+EK156)*1.21+IF($D$5="Koncesija",-#REF!*0.21,0)</f>
        <v>#REF!</v>
      </c>
      <c r="EL165" s="632" t="e">
        <f>(IF(EL112-EL107&lt;0,0,EL112-EL107)+EL156)*1.21+IF($D$5="Koncesija",-#REF!*0.21,0)</f>
        <v>#REF!</v>
      </c>
      <c r="EM165" s="632" t="e">
        <f>(IF(EM112-EM107&lt;0,0,EM112-EM107)+EM156)*1.21+IF($D$5="Koncesija",-#REF!*0.21,0)</f>
        <v>#REF!</v>
      </c>
      <c r="EN165" s="632" t="e">
        <f>(IF(EN112-EN107&lt;0,0,EN112-EN107)+EN156)*1.21+IF($D$5="Koncesija",-#REF!*0.21,0)</f>
        <v>#REF!</v>
      </c>
      <c r="EO165" s="632" t="e">
        <f>(IF(EO112-EO107&lt;0,0,EO112-EO107)+EO156)*1.21+IF($D$5="Koncesija",-#REF!*0.21,0)</f>
        <v>#REF!</v>
      </c>
      <c r="EP165" s="632" t="e">
        <f>(IF(EP112-EP107&lt;0,0,EP112-EP107)+EP156)*1.21+IF($D$5="Koncesija",-#REF!*0.21,0)</f>
        <v>#REF!</v>
      </c>
      <c r="EQ165" s="632" t="e">
        <f>(IF(EQ112-EQ107&lt;0,0,EQ112-EQ107)+EQ156)*1.21+IF($D$5="Koncesija",-#REF!*0.21,0)</f>
        <v>#REF!</v>
      </c>
      <c r="ER165" s="632" t="e">
        <f>(IF(ER112-ER107&lt;0,0,ER112-ER107)+ER156)*1.21+IF($D$5="Koncesija",-#REF!*0.21,0)</f>
        <v>#REF!</v>
      </c>
      <c r="ES165" s="632" t="e">
        <f>(IF(ES112-ES107&lt;0,0,ES112-ES107)+ES156)*1.21+IF($D$5="Koncesija",-#REF!*0.21,0)</f>
        <v>#REF!</v>
      </c>
      <c r="ET165" s="632" t="e">
        <f>(IF(ET112-ET107&lt;0,0,ET112-ET107)+ET156)*1.21+IF($D$5="Koncesija",-#REF!*0.21,0)</f>
        <v>#REF!</v>
      </c>
      <c r="EU165" s="632" t="e">
        <f>(IF(EU112-EU107&lt;0,0,EU112-EU107)+EU156)*1.21+IF($D$5="Koncesija",-#REF!*0.21,0)</f>
        <v>#REF!</v>
      </c>
      <c r="EV165" s="632" t="e">
        <f>(IF(EV112-EV107&lt;0,0,EV112-EV107)+EV156)*1.21+IF($D$5="Koncesija",-#REF!*0.21,0)</f>
        <v>#REF!</v>
      </c>
      <c r="EW165" s="632" t="e">
        <f>(IF(EW112-EW107&lt;0,0,EW112-EW107)+EW156)*1.21+IF($D$5="Koncesija",-#REF!*0.21,0)</f>
        <v>#REF!</v>
      </c>
      <c r="EX165" s="632" t="e">
        <f>(IF(EX112-EX107&lt;0,0,EX112-EX107)+EX156)*1.21+IF($D$5="Koncesija",-#REF!*0.21,0)</f>
        <v>#REF!</v>
      </c>
      <c r="EY165" s="632" t="e">
        <f>(IF(EY112-EY107&lt;0,0,EY112-EY107)+EY156)*1.21+IF($D$5="Koncesija",-#REF!*0.21,0)</f>
        <v>#REF!</v>
      </c>
      <c r="EZ165" s="632" t="e">
        <f>(IF(EZ112-EZ107&lt;0,0,EZ112-EZ107)+EZ156)*1.21+IF($D$5="Koncesija",-#REF!*0.21,0)</f>
        <v>#REF!</v>
      </c>
      <c r="FA165" s="632" t="e">
        <f>(IF(FA112-FA107&lt;0,0,FA112-FA107)+FA156)*1.21+IF($D$5="Koncesija",-#REF!*0.21,0)</f>
        <v>#REF!</v>
      </c>
      <c r="FB165" s="632" t="e">
        <f>(IF(FB112-FB107&lt;0,0,FB112-FB107)+FB156)*1.21+IF($D$5="Koncesija",-#REF!*0.21,0)</f>
        <v>#REF!</v>
      </c>
      <c r="FC165" s="632" t="e">
        <f>(IF(FC112-FC107&lt;0,0,FC112-FC107)+FC156)*1.21+IF($D$5="Koncesija",-#REF!*0.21,0)</f>
        <v>#REF!</v>
      </c>
      <c r="FD165" s="632" t="e">
        <f>(IF(FD112-FD107&lt;0,0,FD112-FD107)+FD156)*1.21+IF($D$5="Koncesija",-#REF!*0.21,0)</f>
        <v>#REF!</v>
      </c>
      <c r="FE165" s="632" t="e">
        <f>(IF(FE112-FE107&lt;0,0,FE112-FE107)+FE156)*1.21+IF($D$5="Koncesija",-#REF!*0.21,0)</f>
        <v>#REF!</v>
      </c>
      <c r="FF165" s="632" t="e">
        <f>(IF(FF112-FF107&lt;0,0,FF112-FF107)+FF156)*1.21+IF($D$5="Koncesija",-#REF!*0.21,0)</f>
        <v>#REF!</v>
      </c>
      <c r="FG165" s="632" t="e">
        <f>(IF(FG112-FG107&lt;0,0,FG112-FG107)+FG156)*1.21+IF($D$5="Koncesija",-#REF!*0.21,0)</f>
        <v>#REF!</v>
      </c>
      <c r="FH165" s="632" t="e">
        <f>(IF(FH112-FH107&lt;0,0,FH112-FH107)+FH156)*1.21+IF($D$5="Koncesija",-#REF!*0.21,0)</f>
        <v>#REF!</v>
      </c>
      <c r="FI165" s="632" t="e">
        <f>(IF(FI112-FI107&lt;0,0,FI112-FI107)+FI156)*1.21+IF($D$5="Koncesija",-#REF!*0.21,0)</f>
        <v>#REF!</v>
      </c>
      <c r="FJ165" s="632" t="e">
        <f>(IF(FJ112-FJ107&lt;0,0,FJ112-FJ107)+FJ156)*1.21+IF($D$5="Koncesija",-#REF!*0.21,0)</f>
        <v>#REF!</v>
      </c>
      <c r="FK165" s="632" t="e">
        <f>(IF(FK112-FK107&lt;0,0,FK112-FK107)+FK156)*1.21+IF($D$5="Koncesija",-#REF!*0.21,0)</f>
        <v>#REF!</v>
      </c>
      <c r="FL165" s="632" t="e">
        <f>(IF(FL112-FL107&lt;0,0,FL112-FL107)+FL156)*1.21+IF($D$5="Koncesija",-#REF!*0.21,0)</f>
        <v>#REF!</v>
      </c>
      <c r="FM165" s="632" t="e">
        <f>(IF(FM112-FM107&lt;0,0,FM112-FM107)+FM156)*1.21+IF($D$5="Koncesija",-#REF!*0.21,0)</f>
        <v>#REF!</v>
      </c>
      <c r="FN165" s="632" t="e">
        <f>(IF(FN112-FN107&lt;0,0,FN112-FN107)+FN156)*1.21+IF($D$5="Koncesija",-#REF!*0.21,0)</f>
        <v>#REF!</v>
      </c>
      <c r="FO165" s="632" t="e">
        <f>(IF(FO112-FO107&lt;0,0,FO112-FO107)+FO156)*1.21+IF($D$5="Koncesija",-#REF!*0.21,0)</f>
        <v>#REF!</v>
      </c>
      <c r="FP165" s="632" t="e">
        <f>(IF(FP112-FP107&lt;0,0,FP112-FP107)+FP156)*1.21+IF($D$5="Koncesija",-#REF!*0.21,0)</f>
        <v>#REF!</v>
      </c>
      <c r="FQ165" s="632" t="e">
        <f>(IF(FQ112-FQ107&lt;0,0,FQ112-FQ107)+FQ156)*1.21+IF($D$5="Koncesija",-#REF!*0.21,0)</f>
        <v>#REF!</v>
      </c>
      <c r="FR165" s="632" t="e">
        <f>(IF(FR112-FR107&lt;0,0,FR112-FR107)+FR156)*1.21+IF($D$5="Koncesija",-#REF!*0.21,0)</f>
        <v>#REF!</v>
      </c>
      <c r="FS165" s="632" t="e">
        <f>(IF(FS112-FS107&lt;0,0,FS112-FS107)+FS156)*1.21+IF($D$5="Koncesija",-#REF!*0.21,0)</f>
        <v>#REF!</v>
      </c>
      <c r="FT165" s="632" t="e">
        <f>(IF(FT112-FT107&lt;0,0,FT112-FT107)+FT156)*1.21+IF($D$5="Koncesija",-#REF!*0.21,0)</f>
        <v>#REF!</v>
      </c>
      <c r="FU165" s="632" t="e">
        <f>(IF(FU112-FU107&lt;0,0,FU112-FU107)+FU156)*1.21+IF($D$5="Koncesija",-#REF!*0.21,0)</f>
        <v>#REF!</v>
      </c>
      <c r="FV165" s="632" t="e">
        <f>(IF(FV112-FV107&lt;0,0,FV112-FV107)+FV156)*1.21+IF($D$5="Koncesija",-#REF!*0.21,0)</f>
        <v>#REF!</v>
      </c>
      <c r="FW165" s="632" t="e">
        <f>(IF(FW112-FW107&lt;0,0,FW112-FW107)+FW156)*1.21+IF($D$5="Koncesija",-#REF!*0.21,0)</f>
        <v>#REF!</v>
      </c>
      <c r="FX165" s="632" t="e">
        <f>(IF(FX112-FX107&lt;0,0,FX112-FX107)+FX156)*1.21+IF($D$5="Koncesija",-#REF!*0.21,0)</f>
        <v>#REF!</v>
      </c>
      <c r="FY165" s="632" t="e">
        <f>(IF(FY112-FY107&lt;0,0,FY112-FY107)+FY156)*1.21+IF($D$5="Koncesija",-#REF!*0.21,0)</f>
        <v>#REF!</v>
      </c>
      <c r="FZ165" s="632" t="e">
        <f>(IF(FZ112-FZ107&lt;0,0,FZ112-FZ107)+FZ156)*1.21+IF($D$5="Koncesija",-#REF!*0.21,0)</f>
        <v>#REF!</v>
      </c>
      <c r="GA165" s="632" t="e">
        <f>(IF(GA112-GA107&lt;0,0,GA112-GA107)+GA156)*1.21+IF($D$5="Koncesija",-#REF!*0.21,0)</f>
        <v>#REF!</v>
      </c>
      <c r="GB165" s="632" t="e">
        <f>(IF(GB112-GB107&lt;0,0,GB112-GB107)+GB156)*1.21+IF($D$5="Koncesija",-#REF!*0.21,0)</f>
        <v>#REF!</v>
      </c>
      <c r="GC165" s="632" t="e">
        <f>(IF(GC112-GC107&lt;0,0,GC112-GC107)+GC156)*1.21+IF($D$5="Koncesija",-#REF!*0.21,0)</f>
        <v>#REF!</v>
      </c>
      <c r="GD165" s="632" t="e">
        <f>(IF(GD112-GD107&lt;0,0,GD112-GD107)+GD156)*1.21+IF($D$5="Koncesija",-#REF!*0.21,0)</f>
        <v>#REF!</v>
      </c>
      <c r="GE165" s="632" t="e">
        <f>(IF(GE112-GE107&lt;0,0,GE112-GE107)+GE156)*1.21+IF($D$5="Koncesija",-#REF!*0.21,0)</f>
        <v>#REF!</v>
      </c>
      <c r="GF165" s="632" t="e">
        <f>(IF(GF112-GF107&lt;0,0,GF112-GF107)+GF156)*1.21+IF($D$5="Koncesija",-#REF!*0.21,0)</f>
        <v>#REF!</v>
      </c>
      <c r="GG165" s="632" t="e">
        <f>(IF(GG112-GG107&lt;0,0,GG112-GG107)+GG156)*1.21+IF($D$5="Koncesija",-#REF!*0.21,0)</f>
        <v>#REF!</v>
      </c>
      <c r="GH165" s="632" t="e">
        <f>(IF(GH112-GH107&lt;0,0,GH112-GH107)+GH156)*1.21+IF($D$5="Koncesija",-#REF!*0.21,0)</f>
        <v>#REF!</v>
      </c>
      <c r="GI165" s="632" t="e">
        <f>(IF(GI112-GI107&lt;0,0,GI112-GI107)+GI156)*1.21+IF($D$5="Koncesija",-#REF!*0.21,0)</f>
        <v>#REF!</v>
      </c>
      <c r="GJ165" s="632" t="e">
        <f>(IF(GJ112-GJ107&lt;0,0,GJ112-GJ107)+GJ156)*1.21+IF($D$5="Koncesija",-#REF!*0.21,0)</f>
        <v>#REF!</v>
      </c>
      <c r="GK165" s="632" t="e">
        <f>(IF(GK112-GK107&lt;0,0,GK112-GK107)+GK156)*1.21+IF($D$5="Koncesija",-#REF!*0.21,0)</f>
        <v>#REF!</v>
      </c>
      <c r="GL165" s="632" t="e">
        <f>(IF(GL112-GL107&lt;0,0,GL112-GL107)+GL156)*1.21+IF($D$5="Koncesija",-#REF!*0.21,0)</f>
        <v>#REF!</v>
      </c>
      <c r="GM165" s="632" t="e">
        <f>(IF(GM112-GM107&lt;0,0,GM112-GM107)+GM156)*1.21+IF($D$5="Koncesija",-#REF!*0.21,0)</f>
        <v>#REF!</v>
      </c>
      <c r="GN165" s="632" t="e">
        <f>(IF(GN112-GN107&lt;0,0,GN112-GN107)+GN156)*1.21+IF($D$5="Koncesija",-#REF!*0.21,0)</f>
        <v>#REF!</v>
      </c>
      <c r="GO165" s="632" t="e">
        <f>(IF(GO112-GO107&lt;0,0,GO112-GO107)+GO156)*1.21+IF($D$5="Koncesija",-#REF!*0.21,0)</f>
        <v>#REF!</v>
      </c>
      <c r="GP165" s="632" t="e">
        <f>(IF(GP112-GP107&lt;0,0,GP112-GP107)+GP156)*1.21+IF($D$5="Koncesija",-#REF!*0.21,0)</f>
        <v>#REF!</v>
      </c>
      <c r="GQ165" s="632" t="e">
        <f>(IF(GQ112-GQ107&lt;0,0,GQ112-GQ107)+GQ156)*1.21+IF($D$5="Koncesija",-#REF!*0.21,0)</f>
        <v>#REF!</v>
      </c>
      <c r="GR165" s="632" t="e">
        <f>(IF(GR112-GR107&lt;0,0,GR112-GR107)+GR156)*1.21+IF($D$5="Koncesija",-#REF!*0.21,0)</f>
        <v>#REF!</v>
      </c>
      <c r="GS165" s="632" t="e">
        <f>(IF(GS112-GS107&lt;0,0,GS112-GS107)+GS156)*1.21+IF($D$5="Koncesija",-#REF!*0.21,0)</f>
        <v>#REF!</v>
      </c>
      <c r="GT165" s="632" t="e">
        <f>(IF(GT112-GT107&lt;0,0,GT112-GT107)+GT156)*1.21+IF($D$5="Koncesija",-#REF!*0.21,0)</f>
        <v>#REF!</v>
      </c>
      <c r="GU165" s="632" t="e">
        <f>(IF(GU112-GU107&lt;0,0,GU112-GU107)+GU156)*1.21+IF($D$5="Koncesija",-#REF!*0.21,0)</f>
        <v>#REF!</v>
      </c>
      <c r="GV165" s="632" t="e">
        <f>(IF(GV112-GV107&lt;0,0,GV112-GV107)+GV156)*1.21+IF($D$5="Koncesija",-#REF!*0.21,0)</f>
        <v>#REF!</v>
      </c>
      <c r="GW165" s="632" t="e">
        <f>(IF(GW112-GW107&lt;0,0,GW112-GW107)+GW156)*1.21+IF($D$5="Koncesija",-#REF!*0.21,0)</f>
        <v>#REF!</v>
      </c>
      <c r="GX165" s="632" t="e">
        <f>(IF(GX112-GX107&lt;0,0,GX112-GX107)+GX156)*1.21+IF($D$5="Koncesija",-#REF!*0.21,0)</f>
        <v>#REF!</v>
      </c>
      <c r="GY165" s="632" t="e">
        <f>(IF(GY112-GY107&lt;0,0,GY112-GY107)+GY156)*1.21+IF($D$5="Koncesija",-#REF!*0.21,0)</f>
        <v>#REF!</v>
      </c>
      <c r="GZ165" s="632" t="e">
        <f>(IF(GZ112-GZ107&lt;0,0,GZ112-GZ107)+GZ156)*1.21+IF($D$5="Koncesija",-#REF!*0.21,0)</f>
        <v>#REF!</v>
      </c>
      <c r="HA165" s="632" t="e">
        <f>(IF(HA112-HA107&lt;0,0,HA112-HA107)+HA156)*1.21+IF($D$5="Koncesija",-#REF!*0.21,0)</f>
        <v>#REF!</v>
      </c>
      <c r="HB165" s="632" t="e">
        <f>(IF(HB112-HB107&lt;0,0,HB112-HB107)+HB156)*1.21+IF($D$5="Koncesija",-#REF!*0.21,0)</f>
        <v>#REF!</v>
      </c>
      <c r="HC165" s="632" t="e">
        <f>(IF(HC112-HC107&lt;0,0,HC112-HC107)+HC156)*1.21+IF($D$5="Koncesija",-#REF!*0.21,0)</f>
        <v>#REF!</v>
      </c>
      <c r="HD165" s="632" t="e">
        <f>(IF(HD112-HD107&lt;0,0,HD112-HD107)+HD156)*1.21+IF($D$5="Koncesija",-#REF!*0.21,0)</f>
        <v>#REF!</v>
      </c>
      <c r="HE165" s="632" t="e">
        <f>(IF(HE112-HE107&lt;0,0,HE112-HE107)+HE156)*1.21+IF($D$5="Koncesija",-#REF!*0.21,0)</f>
        <v>#REF!</v>
      </c>
      <c r="HF165" s="632" t="e">
        <f>(IF(HF112-HF107&lt;0,0,HF112-HF107)+HF156)*1.21+IF($D$5="Koncesija",-#REF!*0.21,0)</f>
        <v>#REF!</v>
      </c>
      <c r="HG165" s="632" t="e">
        <f>(IF(HG112-HG107&lt;0,0,HG112-HG107)+HG156)*1.21+IF($D$5="Koncesija",-#REF!*0.21,0)</f>
        <v>#REF!</v>
      </c>
      <c r="HH165" s="632" t="e">
        <f>(IF(HH112-HH107&lt;0,0,HH112-HH107)+HH156)*1.21+IF($D$5="Koncesija",-#REF!*0.21,0)</f>
        <v>#REF!</v>
      </c>
      <c r="HI165" s="632" t="e">
        <f>(IF(HI112-HI107&lt;0,0,HI112-HI107)+HI156)*1.21+IF($D$5="Koncesija",-#REF!*0.21,0)</f>
        <v>#REF!</v>
      </c>
      <c r="HJ165" s="632" t="e">
        <f>(IF(HJ112-HJ107&lt;0,0,HJ112-HJ107)+HJ156)*1.21+IF($D$5="Koncesija",-#REF!*0.21,0)</f>
        <v>#REF!</v>
      </c>
      <c r="HK165" s="632" t="e">
        <f>(IF(HK112-HK107&lt;0,0,HK112-HK107)+HK156)*1.21+IF($D$5="Koncesija",-#REF!*0.21,0)</f>
        <v>#REF!</v>
      </c>
      <c r="HL165" s="632" t="e">
        <f>(IF(HL112-HL107&lt;0,0,HL112-HL107)+HL156)*1.21+IF($D$5="Koncesija",-#REF!*0.21,0)</f>
        <v>#REF!</v>
      </c>
      <c r="HM165" s="632" t="e">
        <f>(IF(HM112-HM107&lt;0,0,HM112-HM107)+HM156)*1.21+IF($D$5="Koncesija",-#REF!*0.21,0)</f>
        <v>#REF!</v>
      </c>
      <c r="HN165" s="632" t="e">
        <f>(IF(HN112-HN107&lt;0,0,HN112-HN107)+HN156)*1.21+IF($D$5="Koncesija",-#REF!*0.21,0)</f>
        <v>#REF!</v>
      </c>
      <c r="HO165" s="632" t="e">
        <f>(IF(HO112-HO107&lt;0,0,HO112-HO107)+HO156)*1.21+IF($D$5="Koncesija",-#REF!*0.21,0)</f>
        <v>#REF!</v>
      </c>
      <c r="HP165" s="632" t="e">
        <f>(IF(HP112-HP107&lt;0,0,HP112-HP107)+HP156)*1.21+IF($D$5="Koncesija",-#REF!*0.21,0)</f>
        <v>#REF!</v>
      </c>
      <c r="HQ165" s="632" t="e">
        <f>(IF(HQ112-HQ107&lt;0,0,HQ112-HQ107)+HQ156)*1.21+IF($D$5="Koncesija",-#REF!*0.21,0)</f>
        <v>#REF!</v>
      </c>
      <c r="HR165" s="632" t="e">
        <f>(IF(HR112-HR107&lt;0,0,HR112-HR107)+HR156)*1.21+IF($D$5="Koncesija",-#REF!*0.21,0)</f>
        <v>#REF!</v>
      </c>
      <c r="HS165" s="632" t="e">
        <f>(IF(HS112-HS107&lt;0,0,HS112-HS107)+HS156)*1.21+IF($D$5="Koncesija",-#REF!*0.21,0)</f>
        <v>#REF!</v>
      </c>
      <c r="HT165" s="632" t="e">
        <f>(IF(HT112-HT107&lt;0,0,HT112-HT107)+HT156)*1.21+IF($D$5="Koncesija",-#REF!*0.21,0)</f>
        <v>#REF!</v>
      </c>
      <c r="HU165" s="632" t="e">
        <f>(IF(HU112-HU107&lt;0,0,HU112-HU107)+HU156)*1.21+IF($D$5="Koncesija",-#REF!*0.21,0)</f>
        <v>#REF!</v>
      </c>
      <c r="HV165" s="632" t="e">
        <f>(IF(HV112-HV107&lt;0,0,HV112-HV107)+HV156)*1.21+IF($D$5="Koncesija",-#REF!*0.21,0)</f>
        <v>#REF!</v>
      </c>
      <c r="HW165" s="632" t="e">
        <f>(IF(HW112-HW107&lt;0,0,HW112-HW107)+HW156)*1.21+IF($D$5="Koncesija",-#REF!*0.21,0)</f>
        <v>#REF!</v>
      </c>
      <c r="HX165" s="632" t="e">
        <f>(IF(HX112-HX107&lt;0,0,HX112-HX107)+HX156)*1.21+IF($D$5="Koncesija",-#REF!*0.21,0)</f>
        <v>#REF!</v>
      </c>
      <c r="HY165" s="632" t="e">
        <f>(IF(HY112-HY107&lt;0,0,HY112-HY107)+HY156)*1.21+IF($D$5="Koncesija",-#REF!*0.21,0)</f>
        <v>#REF!</v>
      </c>
      <c r="HZ165" s="632" t="e">
        <f>(IF(HZ112-HZ107&lt;0,0,HZ112-HZ107)+HZ156)*1.21+IF($D$5="Koncesija",-#REF!*0.21,0)</f>
        <v>#REF!</v>
      </c>
      <c r="IA165" s="632" t="e">
        <f>(IF(IA112-IA107&lt;0,0,IA112-IA107)+IA156)*1.21+IF($D$5="Koncesija",-#REF!*0.21,0)</f>
        <v>#REF!</v>
      </c>
      <c r="IB165" s="632" t="e">
        <f>(IF(IB112-IB107&lt;0,0,IB112-IB107)+IB156)*1.21+IF($D$5="Koncesija",-#REF!*0.21,0)</f>
        <v>#REF!</v>
      </c>
      <c r="IC165" s="632" t="e">
        <f>(IF(IC112-IC107&lt;0,0,IC112-IC107)+IC156)*1.21+IF($D$5="Koncesija",-#REF!*0.21,0)</f>
        <v>#REF!</v>
      </c>
      <c r="ID165" s="632" t="e">
        <f>(IF(ID112-ID107&lt;0,0,ID112-ID107)+ID156)*1.21+IF($D$5="Koncesija",-#REF!*0.21,0)</f>
        <v>#REF!</v>
      </c>
      <c r="IE165" s="632" t="e">
        <f>(IF(IE112-IE107&lt;0,0,IE112-IE107)+IE156)*1.21+IF($D$5="Koncesija",-#REF!*0.21,0)</f>
        <v>#REF!</v>
      </c>
      <c r="IF165" s="632" t="e">
        <f>(IF(IF112-IF107&lt;0,0,IF112-IF107)+IF156)*1.21+IF($D$5="Koncesija",-#REF!*0.21,0)</f>
        <v>#REF!</v>
      </c>
      <c r="IG165" s="632" t="e">
        <f>(IF(IG112-IG107&lt;0,0,IG112-IG107)+IG156)*1.21+IF($D$5="Koncesija",-#REF!*0.21,0)</f>
        <v>#REF!</v>
      </c>
      <c r="IH165" s="632" t="e">
        <f>(IF(IH112-IH107&lt;0,0,IH112-IH107)+IH156)*1.21+IF($D$5="Koncesija",-#REF!*0.21,0)</f>
        <v>#REF!</v>
      </c>
      <c r="II165" s="632" t="e">
        <f>(IF(II112-II107&lt;0,0,II112-II107)+II156)*1.21+IF($D$5="Koncesija",-#REF!*0.21,0)</f>
        <v>#REF!</v>
      </c>
      <c r="IJ165" s="632" t="e">
        <f>(IF(IJ112-IJ107&lt;0,0,IJ112-IJ107)+IJ156)*1.21+IF($D$5="Koncesija",-#REF!*0.21,0)</f>
        <v>#REF!</v>
      </c>
      <c r="IK165" s="632" t="e">
        <f>(IF(IK112-IK107&lt;0,0,IK112-IK107)+IK156)*1.21+IF($D$5="Koncesija",-#REF!*0.21,0)</f>
        <v>#REF!</v>
      </c>
      <c r="IL165" s="632" t="e">
        <f>(IF(IL112-IL107&lt;0,0,IL112-IL107)+IL156)*1.21+IF($D$5="Koncesija",-#REF!*0.21,0)</f>
        <v>#REF!</v>
      </c>
      <c r="IM165" s="632" t="e">
        <f>(IF(IM112-IM107&lt;0,0,IM112-IM107)+IM156)*1.21+IF($D$5="Koncesija",-#REF!*0.21,0)</f>
        <v>#REF!</v>
      </c>
      <c r="IN165" s="632" t="e">
        <f>(IF(IN112-IN107&lt;0,0,IN112-IN107)+IN156)*1.21+IF($D$5="Koncesija",-#REF!*0.21,0)</f>
        <v>#REF!</v>
      </c>
      <c r="IO165" s="632" t="e">
        <f>(IF(IO112-IO107&lt;0,0,IO112-IO107)+IO156)*1.21+IF($D$5="Koncesija",-#REF!*0.21,0)</f>
        <v>#REF!</v>
      </c>
      <c r="IP165" s="632" t="e">
        <f>(IF(IP112-IP107&lt;0,0,IP112-IP107)+IP156)*1.21+IF($D$5="Koncesija",-#REF!*0.21,0)</f>
        <v>#REF!</v>
      </c>
      <c r="IQ165" s="632" t="e">
        <f>(IF(IQ112-IQ107&lt;0,0,IQ112-IQ107)+IQ156)*1.21+IF($D$5="Koncesija",-#REF!*0.21,0)</f>
        <v>#REF!</v>
      </c>
      <c r="IR165" s="632" t="e">
        <f>(IF(IR112-IR107&lt;0,0,IR112-IR107)+IR156)*1.21+IF($D$5="Koncesija",-#REF!*0.21,0)</f>
        <v>#REF!</v>
      </c>
      <c r="IS165" s="632" t="e">
        <f>(IF(IS112-IS107&lt;0,0,IS112-IS107)+IS156)*1.21+IF($D$5="Koncesija",-#REF!*0.21,0)</f>
        <v>#REF!</v>
      </c>
      <c r="IT165" s="632" t="e">
        <f>(IF(IT112-IT107&lt;0,0,IT112-IT107)+IT156)*1.21+IF($D$5="Koncesija",-#REF!*0.21,0)</f>
        <v>#REF!</v>
      </c>
      <c r="IU165" s="632" t="e">
        <f>(IF(IU112-IU107&lt;0,0,IU112-IU107)+IU156)*1.21+IF($D$5="Koncesija",-#REF!*0.21,0)</f>
        <v>#REF!</v>
      </c>
      <c r="IV165" s="632" t="e">
        <f>(IF(IV112-IV107&lt;0,0,IV112-IV107)+IV156)*1.21+IF($D$5="Koncesija",-#REF!*0.21,0)</f>
        <v>#REF!</v>
      </c>
      <c r="IW165" s="632" t="e">
        <f>(IF(IW112-IW107&lt;0,0,IW112-IW107)+IW156)*1.21+IF($D$5="Koncesija",-#REF!*0.21,0)</f>
        <v>#REF!</v>
      </c>
      <c r="IX165" s="632" t="e">
        <f>(IF(IX112-IX107&lt;0,0,IX112-IX107)+IX156)*1.21+IF($D$5="Koncesija",-#REF!*0.21,0)</f>
        <v>#REF!</v>
      </c>
      <c r="IY165" s="632" t="e">
        <f>(IF(IY112-IY107&lt;0,0,IY112-IY107)+IY156)*1.21+IF($D$5="Koncesija",-#REF!*0.21,0)</f>
        <v>#REF!</v>
      </c>
      <c r="IZ165" s="632" t="e">
        <f>(IF(IZ112-IZ107&lt;0,0,IZ112-IZ107)+IZ156)*1.21+IF($D$5="Koncesija",-#REF!*0.21,0)</f>
        <v>#REF!</v>
      </c>
      <c r="JA165" s="632" t="e">
        <f>(IF(JA112-JA107&lt;0,0,JA112-JA107)+JA156)*1.21+IF($D$5="Koncesija",-#REF!*0.21,0)</f>
        <v>#REF!</v>
      </c>
      <c r="JB165" s="632" t="e">
        <f>(IF(JB112-JB107&lt;0,0,JB112-JB107)+JB156)*1.21+IF($D$5="Koncesija",-#REF!*0.21,0)</f>
        <v>#REF!</v>
      </c>
      <c r="JC165" s="632" t="e">
        <f>(IF(JC112-JC107&lt;0,0,JC112-JC107)+JC156)*1.21+IF($D$5="Koncesija",-#REF!*0.21,0)</f>
        <v>#REF!</v>
      </c>
      <c r="JD165" s="632" t="e">
        <f>(IF(JD112-JD107&lt;0,0,JD112-JD107)+JD156)*1.21+IF($D$5="Koncesija",-#REF!*0.21,0)</f>
        <v>#REF!</v>
      </c>
      <c r="JE165" s="632" t="e">
        <f>(IF(JE112-JE107&lt;0,0,JE112-JE107)+JE156)*1.21+IF($D$5="Koncesija",-#REF!*0.21,0)</f>
        <v>#REF!</v>
      </c>
      <c r="JF165" s="632" t="e">
        <f>(IF(JF112-JF107&lt;0,0,JF112-JF107)+JF156)*1.21+IF($D$5="Koncesija",-#REF!*0.21,0)</f>
        <v>#REF!</v>
      </c>
      <c r="JG165" s="632" t="e">
        <f>(IF(JG112-JG107&lt;0,0,JG112-JG107)+JG156)*1.21+IF($D$5="Koncesija",-#REF!*0.21,0)</f>
        <v>#REF!</v>
      </c>
      <c r="JH165" s="632" t="e">
        <f>(IF(JH112-JH107&lt;0,0,JH112-JH107)+JH156)*1.21+IF($D$5="Koncesija",-#REF!*0.21,0)</f>
        <v>#REF!</v>
      </c>
      <c r="JI165" s="632" t="e">
        <f>(IF(JI112-JI107&lt;0,0,JI112-JI107)+JI156)*1.21+IF($D$5="Koncesija",-#REF!*0.21,0)</f>
        <v>#REF!</v>
      </c>
      <c r="JJ165" s="632" t="e">
        <f>(IF(JJ112-JJ107&lt;0,0,JJ112-JJ107)+JJ156)*1.21+IF($D$5="Koncesija",-#REF!*0.21,0)</f>
        <v>#REF!</v>
      </c>
      <c r="JK165" s="632" t="e">
        <f>(IF(JK112-JK107&lt;0,0,JK112-JK107)+JK156)*1.21+IF($D$5="Koncesija",-#REF!*0.21,0)</f>
        <v>#REF!</v>
      </c>
      <c r="JL165" s="632" t="e">
        <f>(IF(JL112-JL107&lt;0,0,JL112-JL107)+JL156)*1.21+IF($D$5="Koncesija",-#REF!*0.21,0)</f>
        <v>#REF!</v>
      </c>
      <c r="JM165" s="632" t="e">
        <f>(IF(JM112-JM107&lt;0,0,JM112-JM107)+JM156)*1.21+IF($D$5="Koncesija",-#REF!*0.21,0)</f>
        <v>#REF!</v>
      </c>
      <c r="JN165" s="632" t="e">
        <f>(IF(JN112-JN107&lt;0,0,JN112-JN107)+JN156)*1.21+IF($D$5="Koncesija",-#REF!*0.21,0)</f>
        <v>#REF!</v>
      </c>
      <c r="JO165" s="632" t="e">
        <f>(IF(JO112-JO107&lt;0,0,JO112-JO107)+JO156)*1.21+IF($D$5="Koncesija",-#REF!*0.21,0)</f>
        <v>#REF!</v>
      </c>
      <c r="JP165" s="632" t="e">
        <f>(IF(JP112-JP107&lt;0,0,JP112-JP107)+JP156)*1.21+IF($D$5="Koncesija",-#REF!*0.21,0)</f>
        <v>#REF!</v>
      </c>
      <c r="JQ165" s="632" t="e">
        <f>(IF(JQ112-JQ107&lt;0,0,JQ112-JQ107)+JQ156)*1.21+IF($D$5="Koncesija",-#REF!*0.21,0)</f>
        <v>#REF!</v>
      </c>
      <c r="JR165" s="632" t="e">
        <f>(IF(JR112-JR107&lt;0,0,JR112-JR107)+JR156)*1.21+IF($D$5="Koncesija",-#REF!*0.21,0)</f>
        <v>#REF!</v>
      </c>
      <c r="JS165" s="632" t="e">
        <f>(IF(JS112-JS107&lt;0,0,JS112-JS107)+JS156)*1.21+IF($D$5="Koncesija",-#REF!*0.21,0)</f>
        <v>#REF!</v>
      </c>
      <c r="JT165" s="632" t="e">
        <f>(IF(JT112-JT107&lt;0,0,JT112-JT107)+JT156)*1.21+IF($D$5="Koncesija",-#REF!*0.21,0)</f>
        <v>#REF!</v>
      </c>
      <c r="JU165" s="632" t="e">
        <f>(IF(JU112-JU107&lt;0,0,JU112-JU107)+JU156)*1.21+IF($D$5="Koncesija",-#REF!*0.21,0)</f>
        <v>#REF!</v>
      </c>
      <c r="JV165" s="632" t="e">
        <f>(IF(JV112-JV107&lt;0,0,JV112-JV107)+JV156)*1.21+IF($D$5="Koncesija",-#REF!*0.21,0)</f>
        <v>#REF!</v>
      </c>
      <c r="JW165" s="632" t="e">
        <f>(IF(JW112-JW107&lt;0,0,JW112-JW107)+JW156)*1.21+IF($D$5="Koncesija",-#REF!*0.21,0)</f>
        <v>#REF!</v>
      </c>
      <c r="JX165" s="632" t="e">
        <f>(IF(JX112-JX107&lt;0,0,JX112-JX107)+JX156)*1.21+IF($D$5="Koncesija",-#REF!*0.21,0)</f>
        <v>#REF!</v>
      </c>
      <c r="JY165" s="632" t="e">
        <f>(IF(JY112-JY107&lt;0,0,JY112-JY107)+JY156)*1.21+IF($D$5="Koncesija",-#REF!*0.21,0)</f>
        <v>#REF!</v>
      </c>
      <c r="JZ165" s="632" t="e">
        <f>(IF(JZ112-JZ107&lt;0,0,JZ112-JZ107)+JZ156)*1.21+IF($D$5="Koncesija",-#REF!*0.21,0)</f>
        <v>#REF!</v>
      </c>
      <c r="KA165" s="632" t="e">
        <f>(IF(KA112-KA107&lt;0,0,KA112-KA107)+KA156)*1.21+IF($D$5="Koncesija",-#REF!*0.21,0)</f>
        <v>#REF!</v>
      </c>
      <c r="KB165" s="632" t="e">
        <f>(IF(KB112-KB107&lt;0,0,KB112-KB107)+KB156)*1.21+IF($D$5="Koncesija",-#REF!*0.21,0)</f>
        <v>#REF!</v>
      </c>
      <c r="KC165" s="632" t="e">
        <f>(IF(KC112-KC107&lt;0,0,KC112-KC107)+KC156)*1.21+IF($D$5="Koncesija",-#REF!*0.21,0)</f>
        <v>#REF!</v>
      </c>
      <c r="KD165" s="632" t="e">
        <f>(IF(KD112-KD107&lt;0,0,KD112-KD107)+KD156)*1.21+IF($D$5="Koncesija",-#REF!*0.21,0)</f>
        <v>#REF!</v>
      </c>
      <c r="KE165" s="632" t="e">
        <f>(IF(KE112-KE107&lt;0,0,KE112-KE107)+KE156)*1.21+IF($D$5="Koncesija",-#REF!*0.21,0)</f>
        <v>#REF!</v>
      </c>
      <c r="KF165" s="632" t="e">
        <f>(IF(KF112-KF107&lt;0,0,KF112-KF107)+KF156)*1.21+IF($D$5="Koncesija",-#REF!*0.21,0)</f>
        <v>#REF!</v>
      </c>
      <c r="KG165" s="632" t="e">
        <f>(IF(KG112-KG107&lt;0,0,KG112-KG107)+KG156)*1.21+IF($D$5="Koncesija",-#REF!*0.21,0)</f>
        <v>#REF!</v>
      </c>
      <c r="KH165" s="632" t="e">
        <f>(IF(KH112-KH107&lt;0,0,KH112-KH107)+KH156)*1.21+IF($D$5="Koncesija",-#REF!*0.21,0)</f>
        <v>#REF!</v>
      </c>
      <c r="KI165" s="632" t="e">
        <f>(IF(KI112-KI107&lt;0,0,KI112-KI107)+KI156)*1.21+IF($D$5="Koncesija",-#REF!*0.21,0)</f>
        <v>#REF!</v>
      </c>
      <c r="KJ165" s="632" t="e">
        <f>(IF(KJ112-KJ107&lt;0,0,KJ112-KJ107)+KJ156)*1.21+IF($D$5="Koncesija",-#REF!*0.21,0)</f>
        <v>#REF!</v>
      </c>
      <c r="KK165" s="632" t="e">
        <f>(IF(KK112-KK107&lt;0,0,KK112-KK107)+KK156)*1.21+IF($D$5="Koncesija",-#REF!*0.21,0)</f>
        <v>#REF!</v>
      </c>
      <c r="KL165" s="632" t="e">
        <f>(IF(KL112-KL107&lt;0,0,KL112-KL107)+KL156)*1.21+IF($D$5="Koncesija",-#REF!*0.21,0)</f>
        <v>#REF!</v>
      </c>
      <c r="KM165" s="632" t="e">
        <f>(IF(KM112-KM107&lt;0,0,KM112-KM107)+KM156)*1.21+IF($D$5="Koncesija",-#REF!*0.21,0)</f>
        <v>#REF!</v>
      </c>
      <c r="KN165" s="632" t="e">
        <f>(IF(KN112-KN107&lt;0,0,KN112-KN107)+KN156)*1.21+IF($D$5="Koncesija",-#REF!*0.21,0)</f>
        <v>#REF!</v>
      </c>
      <c r="KO165" s="632" t="e">
        <f>(IF(KO112-KO107&lt;0,0,KO112-KO107)+KO156)*1.21+IF($D$5="Koncesija",-#REF!*0.21,0)</f>
        <v>#REF!</v>
      </c>
      <c r="KP165" s="632" t="e">
        <f>(IF(KP112-KP107&lt;0,0,KP112-KP107)+KP156)*1.21+IF($D$5="Koncesija",-#REF!*0.21,0)</f>
        <v>#REF!</v>
      </c>
      <c r="KQ165" s="632" t="e">
        <f>(IF(KQ112-KQ107&lt;0,0,KQ112-KQ107)+KQ156)*1.21+IF($D$5="Koncesija",-#REF!*0.21,0)</f>
        <v>#REF!</v>
      </c>
      <c r="KR165" s="632" t="e">
        <f>(IF(KR112-KR107&lt;0,0,KR112-KR107)+KR156)*1.21+IF($D$5="Koncesija",-#REF!*0.21,0)</f>
        <v>#REF!</v>
      </c>
      <c r="KS165" s="632" t="e">
        <f>(IF(KS112-KS107&lt;0,0,KS112-KS107)+KS156)*1.21+IF($D$5="Koncesija",-#REF!*0.21,0)</f>
        <v>#REF!</v>
      </c>
      <c r="KT165" s="632" t="e">
        <f>(IF(KT112-KT107&lt;0,0,KT112-KT107)+KT156)*1.21+IF($D$5="Koncesija",-#REF!*0.21,0)</f>
        <v>#REF!</v>
      </c>
      <c r="KU165" s="632" t="e">
        <f>(IF(KU112-KU107&lt;0,0,KU112-KU107)+KU156)*1.21+IF($D$5="Koncesija",-#REF!*0.21,0)</f>
        <v>#REF!</v>
      </c>
      <c r="KV165" s="632" t="e">
        <f>(IF(KV112-KV107&lt;0,0,KV112-KV107)+KV156)*1.21+IF($D$5="Koncesija",-#REF!*0.21,0)</f>
        <v>#REF!</v>
      </c>
      <c r="KW165" s="632" t="e">
        <f>(IF(KW112-KW107&lt;0,0,KW112-KW107)+KW156)*1.21+IF($D$5="Koncesija",-#REF!*0.21,0)</f>
        <v>#REF!</v>
      </c>
      <c r="KX165" s="632" t="e">
        <f>(IF(KX112-KX107&lt;0,0,KX112-KX107)+KX156)*1.21+IF($D$5="Koncesija",-#REF!*0.21,0)</f>
        <v>#REF!</v>
      </c>
      <c r="KY165" s="632" t="e">
        <f>(IF(KY112-KY107&lt;0,0,KY112-KY107)+KY156)*1.21+IF($D$5="Koncesija",-#REF!*0.21,0)</f>
        <v>#REF!</v>
      </c>
      <c r="KZ165" s="632" t="e">
        <f>(IF(KZ112-KZ107&lt;0,0,KZ112-KZ107)+KZ156)*1.21+IF($D$5="Koncesija",-#REF!*0.21,0)</f>
        <v>#REF!</v>
      </c>
      <c r="LA165" s="632" t="e">
        <f>(IF(LA112-LA107&lt;0,0,LA112-LA107)+LA156)*1.21+IF($D$5="Koncesija",-#REF!*0.21,0)</f>
        <v>#REF!</v>
      </c>
      <c r="LB165" s="632" t="e">
        <f>(IF(LB112-LB107&lt;0,0,LB112-LB107)+LB156)*1.21+IF($D$5="Koncesija",-#REF!*0.21,0)</f>
        <v>#REF!</v>
      </c>
      <c r="LC165" s="632" t="e">
        <f>(IF(LC112-LC107&lt;0,0,LC112-LC107)+LC156)*1.21+IF($D$5="Koncesija",-#REF!*0.21,0)</f>
        <v>#REF!</v>
      </c>
      <c r="LD165" s="632" t="e">
        <f>(IF(LD112-LD107&lt;0,0,LD112-LD107)+LD156)*1.21+IF($D$5="Koncesija",-#REF!*0.21,0)</f>
        <v>#REF!</v>
      </c>
      <c r="LE165" s="632" t="e">
        <f>(IF(LE112-LE107&lt;0,0,LE112-LE107)+LE156)*1.21+IF($D$5="Koncesija",-#REF!*0.21,0)</f>
        <v>#REF!</v>
      </c>
      <c r="LF165" s="632" t="e">
        <f>(IF(LF112-LF107&lt;0,0,LF112-LF107)+LF156)*1.21+IF($D$5="Koncesija",-#REF!*0.21,0)</f>
        <v>#REF!</v>
      </c>
      <c r="LG165" s="632" t="e">
        <f>(IF(LG112-LG107&lt;0,0,LG112-LG107)+LG156)*1.21+IF($D$5="Koncesija",-#REF!*0.21,0)</f>
        <v>#REF!</v>
      </c>
      <c r="LH165" s="632" t="e">
        <f>(IF(LH112-LH107&lt;0,0,LH112-LH107)+LH156)*1.21+IF($D$5="Koncesija",-#REF!*0.21,0)</f>
        <v>#REF!</v>
      </c>
      <c r="LI165" s="632" t="e">
        <f>(IF(LI112-LI107&lt;0,0,LI112-LI107)+LI156)*1.21+IF($D$5="Koncesija",-#REF!*0.21,0)</f>
        <v>#REF!</v>
      </c>
      <c r="LJ165" s="632" t="e">
        <f>(IF(LJ112-LJ107&lt;0,0,LJ112-LJ107)+LJ156)*1.21+IF($D$5="Koncesija",-#REF!*0.21,0)</f>
        <v>#REF!</v>
      </c>
      <c r="LK165" s="632" t="e">
        <f>(IF(LK112-LK107&lt;0,0,LK112-LK107)+LK156)*1.21+IF($D$5="Koncesija",-#REF!*0.21,0)</f>
        <v>#REF!</v>
      </c>
      <c r="LL165" s="632" t="e">
        <f>(IF(LL112-LL107&lt;0,0,LL112-LL107)+LL156)*1.21+IF($D$5="Koncesija",-#REF!*0.21,0)</f>
        <v>#REF!</v>
      </c>
      <c r="LM165" s="632" t="e">
        <f>(IF(LM112-LM107&lt;0,0,LM112-LM107)+LM156)*1.21+IF($D$5="Koncesija",-#REF!*0.21,0)</f>
        <v>#REF!</v>
      </c>
      <c r="LN165" s="632" t="e">
        <f>(IF(LN112-LN107&lt;0,0,LN112-LN107)+LN156)*1.21+IF($D$5="Koncesija",-#REF!*0.21,0)</f>
        <v>#REF!</v>
      </c>
      <c r="LO165" s="632" t="e">
        <f>(IF(LO112-LO107&lt;0,0,LO112-LO107)+LO156)*1.21+IF($D$5="Koncesija",-#REF!*0.21,0)</f>
        <v>#REF!</v>
      </c>
      <c r="LP165" s="632" t="e">
        <f>(IF(LP112-LP107&lt;0,0,LP112-LP107)+LP156)*1.21+IF($D$5="Koncesija",-#REF!*0.21,0)</f>
        <v>#REF!</v>
      </c>
      <c r="LQ165" s="632" t="e">
        <f>(IF(LQ112-LQ107&lt;0,0,LQ112-LQ107)+LQ156)*1.21+IF($D$5="Koncesija",-#REF!*0.21,0)</f>
        <v>#REF!</v>
      </c>
      <c r="LR165" s="632" t="e">
        <f>(IF(LR112-LR107&lt;0,0,LR112-LR107)+LR156)*1.21+IF($D$5="Koncesija",-#REF!*0.21,0)</f>
        <v>#REF!</v>
      </c>
      <c r="LS165" s="632" t="e">
        <f>(IF(LS112-LS107&lt;0,0,LS112-LS107)+LS156)*1.21+IF($D$5="Koncesija",-#REF!*0.21,0)</f>
        <v>#REF!</v>
      </c>
      <c r="LT165" s="632" t="e">
        <f>(IF(LT112-LT107&lt;0,0,LT112-LT107)+LT156)*1.21+IF($D$5="Koncesija",-#REF!*0.21,0)</f>
        <v>#REF!</v>
      </c>
      <c r="LU165" s="632" t="e">
        <f>(IF(LU112-LU107&lt;0,0,LU112-LU107)+LU156)*1.21+IF($D$5="Koncesija",-#REF!*0.21,0)</f>
        <v>#REF!</v>
      </c>
      <c r="LV165" s="632" t="e">
        <f>(IF(LV112-LV107&lt;0,0,LV112-LV107)+LV156)*1.21+IF($D$5="Koncesija",-#REF!*0.21,0)</f>
        <v>#REF!</v>
      </c>
      <c r="LW165" s="632" t="e">
        <f>(IF(LW112-LW107&lt;0,0,LW112-LW107)+LW156)*1.21+IF($D$5="Koncesija",-#REF!*0.21,0)</f>
        <v>#REF!</v>
      </c>
      <c r="LX165" s="632" t="e">
        <f>(IF(LX112-LX107&lt;0,0,LX112-LX107)+LX156)*1.21+IF($D$5="Koncesija",-#REF!*0.21,0)</f>
        <v>#REF!</v>
      </c>
      <c r="LY165" s="632" t="e">
        <f>(IF(LY112-LY107&lt;0,0,LY112-LY107)+LY156)*1.21+IF($D$5="Koncesija",-#REF!*0.21,0)</f>
        <v>#REF!</v>
      </c>
      <c r="LZ165" s="632" t="e">
        <f>(IF(LZ112-LZ107&lt;0,0,LZ112-LZ107)+LZ156)*1.21+IF($D$5="Koncesija",-#REF!*0.21,0)</f>
        <v>#REF!</v>
      </c>
      <c r="MA165" s="632" t="e">
        <f>(IF(MA112-MA107&lt;0,0,MA112-MA107)+MA156)*1.21+IF($D$5="Koncesija",-#REF!*0.21,0)</f>
        <v>#REF!</v>
      </c>
      <c r="MB165" s="632" t="e">
        <f>(IF(MB112-MB107&lt;0,0,MB112-MB107)+MB156)*1.21+IF($D$5="Koncesija",-#REF!*0.21,0)</f>
        <v>#REF!</v>
      </c>
      <c r="MC165" s="632" t="e">
        <f>(IF(MC112-MC107&lt;0,0,MC112-MC107)+MC156)*1.21+IF($D$5="Koncesija",-#REF!*0.21,0)</f>
        <v>#REF!</v>
      </c>
      <c r="MD165" s="632" t="e">
        <f>(IF(MD112-MD107&lt;0,0,MD112-MD107)+MD156)*1.21+IF($D$5="Koncesija",-#REF!*0.21,0)</f>
        <v>#REF!</v>
      </c>
      <c r="ME165" s="632" t="e">
        <f>(IF(ME112-ME107&lt;0,0,ME112-ME107)+ME156)*1.21+IF($D$5="Koncesija",-#REF!*0.21,0)</f>
        <v>#REF!</v>
      </c>
      <c r="MF165" s="632" t="e">
        <f>(IF(MF112-MF107&lt;0,0,MF112-MF107)+MF156)*1.21+IF($D$5="Koncesija",-#REF!*0.21,0)</f>
        <v>#REF!</v>
      </c>
      <c r="MG165" s="632" t="e">
        <f>(IF(MG112-MG107&lt;0,0,MG112-MG107)+MG156)*1.21+IF($D$5="Koncesija",-#REF!*0.21,0)</f>
        <v>#REF!</v>
      </c>
      <c r="MH165" s="632" t="e">
        <f>(IF(MH112-MH107&lt;0,0,MH112-MH107)+MH156)*1.21+IF($D$5="Koncesija",-#REF!*0.21,0)</f>
        <v>#REF!</v>
      </c>
      <c r="MI165" s="632" t="e">
        <f>(IF(MI112-MI107&lt;0,0,MI112-MI107)+MI156)*1.21+IF($D$5="Koncesija",-#REF!*0.21,0)</f>
        <v>#REF!</v>
      </c>
      <c r="MJ165" s="632" t="e">
        <f>(IF(MJ112-MJ107&lt;0,0,MJ112-MJ107)+MJ156)*1.21+IF($D$5="Koncesija",-#REF!*0.21,0)</f>
        <v>#REF!</v>
      </c>
      <c r="MK165" s="632" t="e">
        <f>(IF(MK112-MK107&lt;0,0,MK112-MK107)+MK156)*1.21+IF($D$5="Koncesija",-#REF!*0.21,0)</f>
        <v>#REF!</v>
      </c>
      <c r="ML165" s="632" t="e">
        <f>(IF(ML112-ML107&lt;0,0,ML112-ML107)+ML156)*1.21+IF($D$5="Koncesija",-#REF!*0.21,0)</f>
        <v>#REF!</v>
      </c>
      <c r="MM165" s="632" t="e">
        <f>(IF(MM112-MM107&lt;0,0,MM112-MM107)+MM156)*1.21+IF($D$5="Koncesija",-#REF!*0.21,0)</f>
        <v>#REF!</v>
      </c>
      <c r="MN165" s="632" t="e">
        <f>(IF(MN112-MN107&lt;0,0,MN112-MN107)+MN156)*1.21+IF($D$5="Koncesija",-#REF!*0.21,0)</f>
        <v>#REF!</v>
      </c>
      <c r="MO165" s="632" t="e">
        <f>(IF(MO112-MO107&lt;0,0,MO112-MO107)+MO156)*1.21+IF($D$5="Koncesija",-#REF!*0.21,0)</f>
        <v>#REF!</v>
      </c>
      <c r="MP165" s="632" t="e">
        <f>(IF(MP112-MP107&lt;0,0,MP112-MP107)+MP156)*1.21+IF($D$5="Koncesija",-#REF!*0.21,0)</f>
        <v>#REF!</v>
      </c>
      <c r="MQ165" s="632" t="e">
        <f>(IF(MQ112-MQ107&lt;0,0,MQ112-MQ107)+MQ156)*1.21+IF($D$5="Koncesija",-#REF!*0.21,0)</f>
        <v>#REF!</v>
      </c>
      <c r="MR165" s="632" t="e">
        <f>(IF(MR112-MR107&lt;0,0,MR112-MR107)+MR156)*1.21+IF($D$5="Koncesija",-#REF!*0.21,0)</f>
        <v>#REF!</v>
      </c>
      <c r="MS165" s="632" t="e">
        <f>(IF(MS112-MS107&lt;0,0,MS112-MS107)+MS156)*1.21+IF($D$5="Koncesija",-#REF!*0.21,0)</f>
        <v>#REF!</v>
      </c>
      <c r="MT165" s="632" t="e">
        <f>(IF(MT112-MT107&lt;0,0,MT112-MT107)+MT156)*1.21+IF($D$5="Koncesija",-#REF!*0.21,0)</f>
        <v>#REF!</v>
      </c>
      <c r="MU165" s="632" t="e">
        <f>(IF(MU112-MU107&lt;0,0,MU112-MU107)+MU156)*1.21+IF($D$5="Koncesija",-#REF!*0.21,0)</f>
        <v>#REF!</v>
      </c>
      <c r="MV165" s="632" t="e">
        <f>(IF(MV112-MV107&lt;0,0,MV112-MV107)+MV156)*1.21+IF($D$5="Koncesija",-#REF!*0.21,0)</f>
        <v>#REF!</v>
      </c>
      <c r="MW165" s="632" t="e">
        <f>(IF(MW112-MW107&lt;0,0,MW112-MW107)+MW156)*1.21+IF($D$5="Koncesija",-#REF!*0.21,0)</f>
        <v>#REF!</v>
      </c>
      <c r="MX165" s="632" t="e">
        <f>(IF(MX112-MX107&lt;0,0,MX112-MX107)+MX156)*1.21+IF($D$5="Koncesija",-#REF!*0.21,0)</f>
        <v>#REF!</v>
      </c>
      <c r="MY165" s="632" t="e">
        <f>(IF(MY112-MY107&lt;0,0,MY112-MY107)+MY156)*1.21+IF($D$5="Koncesija",-#REF!*0.21,0)</f>
        <v>#REF!</v>
      </c>
      <c r="MZ165" s="632" t="e">
        <f>(IF(MZ112-MZ107&lt;0,0,MZ112-MZ107)+MZ156)*1.21+IF($D$5="Koncesija",-#REF!*0.21,0)</f>
        <v>#REF!</v>
      </c>
      <c r="NA165" s="632" t="e">
        <f>(IF(NA112-NA107&lt;0,0,NA112-NA107)+NA156)*1.21+IF($D$5="Koncesija",-#REF!*0.21,0)</f>
        <v>#REF!</v>
      </c>
      <c r="NB165" s="632" t="e">
        <f>(IF(NB112-NB107&lt;0,0,NB112-NB107)+NB156)*1.21+IF($D$5="Koncesija",-#REF!*0.21,0)</f>
        <v>#REF!</v>
      </c>
      <c r="NC165" s="632" t="e">
        <f>(IF(NC112-NC107&lt;0,0,NC112-NC107)+NC156)*1.21+IF($D$5="Koncesija",-#REF!*0.21,0)</f>
        <v>#REF!</v>
      </c>
      <c r="ND165" s="632" t="e">
        <f>(IF(ND112-ND107&lt;0,0,ND112-ND107)+ND156)*1.21+IF($D$5="Koncesija",-#REF!*0.21,0)</f>
        <v>#REF!</v>
      </c>
      <c r="NE165" s="632" t="e">
        <f>(IF(NE112-NE107&lt;0,0,NE112-NE107)+NE156)*1.21+IF($D$5="Koncesija",-#REF!*0.21,0)</f>
        <v>#REF!</v>
      </c>
      <c r="NF165" s="632" t="e">
        <f>(IF(NF112-NF107&lt;0,0,NF112-NF107)+NF156)*1.21+IF($D$5="Koncesija",-#REF!*0.21,0)</f>
        <v>#REF!</v>
      </c>
      <c r="NG165" s="632" t="e">
        <f>(IF(NG112-NG107&lt;0,0,NG112-NG107)+NG156)*1.21+IF($D$5="Koncesija",-#REF!*0.21,0)</f>
        <v>#REF!</v>
      </c>
      <c r="NH165" s="632" t="e">
        <f>(IF(NH112-NH107&lt;0,0,NH112-NH107)+NH156)*1.21+IF($D$5="Koncesija",-#REF!*0.21,0)</f>
        <v>#REF!</v>
      </c>
      <c r="NI165" s="632" t="e">
        <f>(IF(NI112-NI107&lt;0,0,NI112-NI107)+NI156)*1.21+IF($D$5="Koncesija",-#REF!*0.21,0)</f>
        <v>#REF!</v>
      </c>
      <c r="NJ165" s="632" t="e">
        <f>(IF(NJ112-NJ107&lt;0,0,NJ112-NJ107)+NJ156)*1.21+IF($D$5="Koncesija",-#REF!*0.21,0)</f>
        <v>#REF!</v>
      </c>
      <c r="NK165" s="632" t="e">
        <f>(IF(NK112-NK107&lt;0,0,NK112-NK107)+NK156)*1.21+IF($D$5="Koncesija",-#REF!*0.21,0)</f>
        <v>#REF!</v>
      </c>
      <c r="NL165" s="632" t="e">
        <f>(IF(NL112-NL107&lt;0,0,NL112-NL107)+NL156)*1.21+IF($D$5="Koncesija",-#REF!*0.21,0)</f>
        <v>#REF!</v>
      </c>
      <c r="NM165" s="632" t="e">
        <f>(IF(NM112-NM107&lt;0,0,NM112-NM107)+NM156)*1.21+IF($D$5="Koncesija",-#REF!*0.21,0)</f>
        <v>#REF!</v>
      </c>
      <c r="NN165" s="632" t="e">
        <f>(IF(NN112-NN107&lt;0,0,NN112-NN107)+NN156)*1.21+IF($D$5="Koncesija",-#REF!*0.21,0)</f>
        <v>#REF!</v>
      </c>
      <c r="NO165" s="632" t="e">
        <f>(IF(NO112-NO107&lt;0,0,NO112-NO107)+NO156)*1.21+IF($D$5="Koncesija",-#REF!*0.21,0)</f>
        <v>#REF!</v>
      </c>
      <c r="NP165" s="632" t="e">
        <f>(IF(NP112-NP107&lt;0,0,NP112-NP107)+NP156)*1.21+IF($D$5="Koncesija",-#REF!*0.21,0)</f>
        <v>#REF!</v>
      </c>
      <c r="NQ165" s="632" t="e">
        <f>(IF(NQ112-NQ107&lt;0,0,NQ112-NQ107)+NQ156)*1.21+IF($D$5="Koncesija",-#REF!*0.21,0)</f>
        <v>#REF!</v>
      </c>
      <c r="NR165" s="632" t="e">
        <f>(IF(NR112-NR107&lt;0,0,NR112-NR107)+NR156)*1.21+IF($D$5="Koncesija",-#REF!*0.21,0)</f>
        <v>#REF!</v>
      </c>
      <c r="NS165" s="632" t="e">
        <f>(IF(NS112-NS107&lt;0,0,NS112-NS107)+NS156)*1.21+IF($D$5="Koncesija",-#REF!*0.21,0)</f>
        <v>#REF!</v>
      </c>
      <c r="NT165" s="632" t="e">
        <f>(IF(NT112-NT107&lt;0,0,NT112-NT107)+NT156)*1.21+IF($D$5="Koncesija",-#REF!*0.21,0)</f>
        <v>#REF!</v>
      </c>
      <c r="NU165" s="632" t="e">
        <f>(IF(NU112-NU107&lt;0,0,NU112-NU107)+NU156)*1.21+IF($D$5="Koncesija",-#REF!*0.21,0)</f>
        <v>#REF!</v>
      </c>
      <c r="NV165" s="632" t="e">
        <f>(IF(NV112-NV107&lt;0,0,NV112-NV107)+NV156)*1.21+IF($D$5="Koncesija",-#REF!*0.21,0)</f>
        <v>#REF!</v>
      </c>
      <c r="NW165" s="632" t="e">
        <f>(IF(NW112-NW107&lt;0,0,NW112-NW107)+NW156)*1.21+IF($D$5="Koncesija",-#REF!*0.21,0)</f>
        <v>#REF!</v>
      </c>
      <c r="NX165" s="632" t="e">
        <f>(IF(NX112-NX107&lt;0,0,NX112-NX107)+NX156)*1.21+IF($D$5="Koncesija",-#REF!*0.21,0)</f>
        <v>#REF!</v>
      </c>
      <c r="NY165" s="632" t="e">
        <f>(IF(NY112-NY107&lt;0,0,NY112-NY107)+NY156)*1.21+IF($D$5="Koncesija",-#REF!*0.21,0)</f>
        <v>#REF!</v>
      </c>
      <c r="NZ165" s="632" t="e">
        <f>(IF(NZ112-NZ107&lt;0,0,NZ112-NZ107)+NZ156)*1.21+IF($D$5="Koncesija",-#REF!*0.21,0)</f>
        <v>#REF!</v>
      </c>
      <c r="OA165" s="632" t="e">
        <f>(IF(OA112-OA107&lt;0,0,OA112-OA107)+OA156)*1.21+IF($D$5="Koncesija",-#REF!*0.21,0)</f>
        <v>#REF!</v>
      </c>
      <c r="OB165" s="632" t="e">
        <f>(IF(OB112-OB107&lt;0,0,OB112-OB107)+OB156)*1.21+IF($D$5="Koncesija",-#REF!*0.21,0)</f>
        <v>#REF!</v>
      </c>
      <c r="OC165" s="632" t="e">
        <f>(IF(OC112-OC107&lt;0,0,OC112-OC107)+OC156)*1.21+IF($D$5="Koncesija",-#REF!*0.21,0)</f>
        <v>#REF!</v>
      </c>
      <c r="OD165" s="632" t="e">
        <f>(IF(OD112-OD107&lt;0,0,OD112-OD107)+OD156)*1.21+IF($D$5="Koncesija",-#REF!*0.21,0)</f>
        <v>#REF!</v>
      </c>
      <c r="OE165" s="632" t="e">
        <f>(IF(OE112-OE107&lt;0,0,OE112-OE107)+OE156)*1.21+IF($D$5="Koncesija",-#REF!*0.21,0)</f>
        <v>#REF!</v>
      </c>
      <c r="OF165" s="632" t="e">
        <f>(IF(OF112-OF107&lt;0,0,OF112-OF107)+OF156)*1.21+IF($D$5="Koncesija",-#REF!*0.21,0)</f>
        <v>#REF!</v>
      </c>
      <c r="OG165" s="632" t="e">
        <f>(IF(OG112-OG107&lt;0,0,OG112-OG107)+OG156)*1.21+IF($D$5="Koncesija",-#REF!*0.21,0)</f>
        <v>#REF!</v>
      </c>
      <c r="OH165" s="632" t="e">
        <f>(IF(OH112-OH107&lt;0,0,OH112-OH107)+OH156)*1.21+IF($D$5="Koncesija",-#REF!*0.21,0)</f>
        <v>#REF!</v>
      </c>
      <c r="OI165" s="632" t="e">
        <f>(IF(OI112-OI107&lt;0,0,OI112-OI107)+OI156)*1.21+IF($D$5="Koncesija",-#REF!*0.21,0)</f>
        <v>#REF!</v>
      </c>
      <c r="OJ165" s="632" t="e">
        <f>(IF(OJ112-OJ107&lt;0,0,OJ112-OJ107)+OJ156)*1.21+IF($D$5="Koncesija",-#REF!*0.21,0)</f>
        <v>#REF!</v>
      </c>
      <c r="OK165" s="632" t="e">
        <f>(IF(OK112-OK107&lt;0,0,OK112-OK107)+OK156)*1.21+IF($D$5="Koncesija",-#REF!*0.21,0)</f>
        <v>#REF!</v>
      </c>
      <c r="OL165" s="632" t="e">
        <f>(IF(OL112-OL107&lt;0,0,OL112-OL107)+OL156)*1.21+IF($D$5="Koncesija",-#REF!*0.21,0)</f>
        <v>#REF!</v>
      </c>
      <c r="OM165" s="632" t="e">
        <f>(IF(OM112-OM107&lt;0,0,OM112-OM107)+OM156)*1.21+IF($D$5="Koncesija",-#REF!*0.21,0)</f>
        <v>#REF!</v>
      </c>
      <c r="ON165" s="632" t="e">
        <f>(IF(ON112-ON107&lt;0,0,ON112-ON107)+ON156)*1.21+IF($D$5="Koncesija",-#REF!*0.21,0)</f>
        <v>#REF!</v>
      </c>
      <c r="OO165" s="632" t="e">
        <f>(IF(OO112-OO107&lt;0,0,OO112-OO107)+OO156)*1.21+IF($D$5="Koncesija",-#REF!*0.21,0)</f>
        <v>#REF!</v>
      </c>
      <c r="OP165" s="632" t="e">
        <f>(IF(OP112-OP107&lt;0,0,OP112-OP107)+OP156)*1.21+IF($D$5="Koncesija",-#REF!*0.21,0)</f>
        <v>#REF!</v>
      </c>
      <c r="OQ165" s="632" t="e">
        <f>(IF(OQ112-OQ107&lt;0,0,OQ112-OQ107)+OQ156)*1.21+IF($D$5="Koncesija",-#REF!*0.21,0)</f>
        <v>#REF!</v>
      </c>
      <c r="OR165" s="632" t="e">
        <f>(IF(OR112-OR107&lt;0,0,OR112-OR107)+OR156)*1.21+IF($D$5="Koncesija",-#REF!*0.21,0)</f>
        <v>#REF!</v>
      </c>
      <c r="OS165" s="632" t="e">
        <f>(IF(OS112-OS107&lt;0,0,OS112-OS107)+OS156)*1.21+IF($D$5="Koncesija",-#REF!*0.21,0)</f>
        <v>#REF!</v>
      </c>
      <c r="OT165" s="632" t="e">
        <f>(IF(OT112-OT107&lt;0,0,OT112-OT107)+OT156)*1.21+IF($D$5="Koncesija",-#REF!*0.21,0)</f>
        <v>#REF!</v>
      </c>
      <c r="OU165" s="632" t="e">
        <f>(IF(OU112-OU107&lt;0,0,OU112-OU107)+OU156)*1.21+IF($D$5="Koncesija",-#REF!*0.21,0)</f>
        <v>#REF!</v>
      </c>
      <c r="OV165" s="632" t="e">
        <f>(IF(OV112-OV107&lt;0,0,OV112-OV107)+OV156)*1.21+IF($D$5="Koncesija",-#REF!*0.21,0)</f>
        <v>#REF!</v>
      </c>
      <c r="OW165" s="632" t="e">
        <f>(IF(OW112-OW107&lt;0,0,OW112-OW107)+OW156)*1.21+IF($D$5="Koncesija",-#REF!*0.21,0)</f>
        <v>#REF!</v>
      </c>
      <c r="OX165" s="632" t="e">
        <f>(IF(OX112-OX107&lt;0,0,OX112-OX107)+OX156)*1.21+IF($D$5="Koncesija",-#REF!*0.21,0)</f>
        <v>#REF!</v>
      </c>
      <c r="OY165" s="632" t="e">
        <f>(IF(OY112-OY107&lt;0,0,OY112-OY107)+OY156)*1.21+IF($D$5="Koncesija",-#REF!*0.21,0)</f>
        <v>#REF!</v>
      </c>
      <c r="OZ165" s="632" t="e">
        <f>(IF(OZ112-OZ107&lt;0,0,OZ112-OZ107)+OZ156)*1.21+IF($D$5="Koncesija",-#REF!*0.21,0)</f>
        <v>#REF!</v>
      </c>
      <c r="PA165" s="632" t="e">
        <f>(IF(PA112-PA107&lt;0,0,PA112-PA107)+PA156)*1.21+IF($D$5="Koncesija",-#REF!*0.21,0)</f>
        <v>#REF!</v>
      </c>
      <c r="PB165" s="632" t="e">
        <f>(IF(PB112-PB107&lt;0,0,PB112-PB107)+PB156)*1.21+IF($D$5="Koncesija",-#REF!*0.21,0)</f>
        <v>#REF!</v>
      </c>
      <c r="PC165" s="632" t="e">
        <f>(IF(PC112-PC107&lt;0,0,PC112-PC107)+PC156)*1.21+IF($D$5="Koncesija",-#REF!*0.21,0)</f>
        <v>#REF!</v>
      </c>
      <c r="PD165" s="632" t="e">
        <f>(IF(PD112-PD107&lt;0,0,PD112-PD107)+PD156)*1.21+IF($D$5="Koncesija",-#REF!*0.21,0)</f>
        <v>#REF!</v>
      </c>
      <c r="PE165" s="632" t="e">
        <f>(IF(PE112-PE107&lt;0,0,PE112-PE107)+PE156)*1.21+IF($D$5="Koncesija",-#REF!*0.21,0)</f>
        <v>#REF!</v>
      </c>
      <c r="PF165" s="632" t="e">
        <f>(IF(PF112-PF107&lt;0,0,PF112-PF107)+PF156)*1.21+IF($D$5="Koncesija",-#REF!*0.21,0)</f>
        <v>#REF!</v>
      </c>
      <c r="PG165" s="632" t="e">
        <f>(IF(PG112-PG107&lt;0,0,PG112-PG107)+PG156)*1.21+IF($D$5="Koncesija",-#REF!*0.21,0)</f>
        <v>#REF!</v>
      </c>
      <c r="PH165" s="632" t="e">
        <f>(IF(PH112-PH107&lt;0,0,PH112-PH107)+PH156)*1.21+IF($D$5="Koncesija",-#REF!*0.21,0)</f>
        <v>#REF!</v>
      </c>
      <c r="PI165" s="632" t="e">
        <f>(IF(PI112-PI107&lt;0,0,PI112-PI107)+PI156)*1.21+IF($D$5="Koncesija",-#REF!*0.21,0)</f>
        <v>#REF!</v>
      </c>
      <c r="PJ165" s="632" t="e">
        <f>(IF(PJ112-PJ107&lt;0,0,PJ112-PJ107)+PJ156)*1.21+IF($D$5="Koncesija",-#REF!*0.21,0)</f>
        <v>#REF!</v>
      </c>
      <c r="PK165" s="632" t="e">
        <f>(IF(PK112-PK107&lt;0,0,PK112-PK107)+PK156)*1.21+IF($D$5="Koncesija",-#REF!*0.21,0)</f>
        <v>#REF!</v>
      </c>
      <c r="PL165" s="632" t="e">
        <f>(IF(PL112-PL107&lt;0,0,PL112-PL107)+PL156)*1.21+IF($D$5="Koncesija",-#REF!*0.21,0)</f>
        <v>#REF!</v>
      </c>
      <c r="PM165" s="632" t="e">
        <f>(IF(PM112-PM107&lt;0,0,PM112-PM107)+PM156)*1.21+IF($D$5="Koncesija",-#REF!*0.21,0)</f>
        <v>#REF!</v>
      </c>
      <c r="PN165" s="632" t="e">
        <f>(IF(PN112-PN107&lt;0,0,PN112-PN107)+PN156)*1.21+IF($D$5="Koncesija",-#REF!*0.21,0)</f>
        <v>#REF!</v>
      </c>
      <c r="PO165" s="632" t="e">
        <f>(IF(PO112-PO107&lt;0,0,PO112-PO107)+PO156)*1.21+IF($D$5="Koncesija",-#REF!*0.21,0)</f>
        <v>#REF!</v>
      </c>
      <c r="PP165" s="632" t="e">
        <f>(IF(PP112-PP107&lt;0,0,PP112-PP107)+PP156)*1.21+IF($D$5="Koncesija",-#REF!*0.21,0)</f>
        <v>#REF!</v>
      </c>
      <c r="PQ165" s="632" t="e">
        <f>(IF(PQ112-PQ107&lt;0,0,PQ112-PQ107)+PQ156)*1.21+IF($D$5="Koncesija",-#REF!*0.21,0)</f>
        <v>#REF!</v>
      </c>
      <c r="PR165" s="632" t="e">
        <f>(IF(PR112-PR107&lt;0,0,PR112-PR107)+PR156)*1.21+IF($D$5="Koncesija",-#REF!*0.21,0)</f>
        <v>#REF!</v>
      </c>
      <c r="PS165" s="632" t="e">
        <f>(IF(PS112-PS107&lt;0,0,PS112-PS107)+PS156)*1.21+IF($D$5="Koncesija",-#REF!*0.21,0)</f>
        <v>#REF!</v>
      </c>
      <c r="PT165" s="632" t="e">
        <f>(IF(PT112-PT107&lt;0,0,PT112-PT107)+PT156)*1.21+IF($D$5="Koncesija",-#REF!*0.21,0)</f>
        <v>#REF!</v>
      </c>
      <c r="PU165" s="632" t="e">
        <f>(IF(PU112-PU107&lt;0,0,PU112-PU107)+PU156)*1.21+IF($D$5="Koncesija",-#REF!*0.21,0)</f>
        <v>#REF!</v>
      </c>
      <c r="PV165" s="632" t="e">
        <f>(IF(PV112-PV107&lt;0,0,PV112-PV107)+PV156)*1.21+IF($D$5="Koncesija",-#REF!*0.21,0)</f>
        <v>#REF!</v>
      </c>
      <c r="PW165" s="632" t="e">
        <f>(IF(PW112-PW107&lt;0,0,PW112-PW107)+PW156)*1.21+IF($D$5="Koncesija",-#REF!*0.21,0)</f>
        <v>#REF!</v>
      </c>
      <c r="PX165" s="632" t="e">
        <f>(IF(PX112-PX107&lt;0,0,PX112-PX107)+PX156)*1.21+IF($D$5="Koncesija",-#REF!*0.21,0)</f>
        <v>#REF!</v>
      </c>
      <c r="PY165" s="632" t="e">
        <f>(IF(PY112-PY107&lt;0,0,PY112-PY107)+PY156)*1.21+IF($D$5="Koncesija",-#REF!*0.21,0)</f>
        <v>#REF!</v>
      </c>
      <c r="PZ165" s="632" t="e">
        <f>(IF(PZ112-PZ107&lt;0,0,PZ112-PZ107)+PZ156)*1.21+IF($D$5="Koncesija",-#REF!*0.21,0)</f>
        <v>#REF!</v>
      </c>
      <c r="QA165" s="632" t="e">
        <f>(IF(QA112-QA107&lt;0,0,QA112-QA107)+QA156)*1.21+IF($D$5="Koncesija",-#REF!*0.21,0)</f>
        <v>#REF!</v>
      </c>
      <c r="QB165" s="632" t="e">
        <f>(IF(QB112-QB107&lt;0,0,QB112-QB107)+QB156)*1.21+IF($D$5="Koncesija",-#REF!*0.21,0)</f>
        <v>#REF!</v>
      </c>
      <c r="QC165" s="632" t="e">
        <f>(IF(QC112-QC107&lt;0,0,QC112-QC107)+QC156)*1.21+IF($D$5="Koncesija",-#REF!*0.21,0)</f>
        <v>#REF!</v>
      </c>
      <c r="QD165" s="632" t="e">
        <f>(IF(QD112-QD107&lt;0,0,QD112-QD107)+QD156)*1.21+IF($D$5="Koncesija",-#REF!*0.21,0)</f>
        <v>#REF!</v>
      </c>
      <c r="QE165" s="632" t="e">
        <f>(IF(QE112-QE107&lt;0,0,QE112-QE107)+QE156)*1.21+IF($D$5="Koncesija",-#REF!*0.21,0)</f>
        <v>#REF!</v>
      </c>
      <c r="QF165" s="632" t="e">
        <f>(IF(QF112-QF107&lt;0,0,QF112-QF107)+QF156)*1.21+IF($D$5="Koncesija",-#REF!*0.21,0)</f>
        <v>#REF!</v>
      </c>
      <c r="QG165" s="632" t="e">
        <f>(IF(QG112-QG107&lt;0,0,QG112-QG107)+QG156)*1.21+IF($D$5="Koncesija",-#REF!*0.21,0)</f>
        <v>#REF!</v>
      </c>
      <c r="QH165" s="632" t="e">
        <f>(IF(QH112-QH107&lt;0,0,QH112-QH107)+QH156)*1.21+IF($D$5="Koncesija",-#REF!*0.21,0)</f>
        <v>#REF!</v>
      </c>
      <c r="QI165" s="632" t="e">
        <f>(IF(QI112-QI107&lt;0,0,QI112-QI107)+QI156)*1.21+IF($D$5="Koncesija",-#REF!*0.21,0)</f>
        <v>#REF!</v>
      </c>
      <c r="QJ165" s="632" t="e">
        <f>(IF(QJ112-QJ107&lt;0,0,QJ112-QJ107)+QJ156)*1.21+IF($D$5="Koncesija",-#REF!*0.21,0)</f>
        <v>#REF!</v>
      </c>
      <c r="QK165" s="632" t="e">
        <f>(IF(QK112-QK107&lt;0,0,QK112-QK107)+QK156)*1.21+IF($D$5="Koncesija",-#REF!*0.21,0)</f>
        <v>#REF!</v>
      </c>
      <c r="QL165" s="632" t="e">
        <f>(IF(QL112-QL107&lt;0,0,QL112-QL107)+QL156)*1.21+IF($D$5="Koncesija",-#REF!*0.21,0)</f>
        <v>#REF!</v>
      </c>
      <c r="QM165" s="632" t="e">
        <f>(IF(QM112-QM107&lt;0,0,QM112-QM107)+QM156)*1.21+IF($D$5="Koncesija",-#REF!*0.21,0)</f>
        <v>#REF!</v>
      </c>
      <c r="QN165" s="632" t="e">
        <f>(IF(QN112-QN107&lt;0,0,QN112-QN107)+QN156)*1.21+IF($D$5="Koncesija",-#REF!*0.21,0)</f>
        <v>#REF!</v>
      </c>
      <c r="QO165" s="632" t="e">
        <f>(IF(QO112-QO107&lt;0,0,QO112-QO107)+QO156)*1.21+IF($D$5="Koncesija",-#REF!*0.21,0)</f>
        <v>#REF!</v>
      </c>
      <c r="QP165" s="632" t="e">
        <f>(IF(QP112-QP107&lt;0,0,QP112-QP107)+QP156)*1.21+IF($D$5="Koncesija",-#REF!*0.21,0)</f>
        <v>#REF!</v>
      </c>
      <c r="QQ165" s="632" t="e">
        <f>(IF(QQ112-QQ107&lt;0,0,QQ112-QQ107)+QQ156)*1.21+IF($D$5="Koncesija",-#REF!*0.21,0)</f>
        <v>#REF!</v>
      </c>
      <c r="QR165" s="632" t="e">
        <f>(IF(QR112-QR107&lt;0,0,QR112-QR107)+QR156)*1.21+IF($D$5="Koncesija",-#REF!*0.21,0)</f>
        <v>#REF!</v>
      </c>
      <c r="QS165" s="632" t="e">
        <f>(IF(QS112-QS107&lt;0,0,QS112-QS107)+QS156)*1.21+IF($D$5="Koncesija",-#REF!*0.21,0)</f>
        <v>#REF!</v>
      </c>
      <c r="QT165" s="632" t="e">
        <f>(IF(QT112-QT107&lt;0,0,QT112-QT107)+QT156)*1.21+IF($D$5="Koncesija",-#REF!*0.21,0)</f>
        <v>#REF!</v>
      </c>
      <c r="QU165" s="632" t="e">
        <f>(IF(QU112-QU107&lt;0,0,QU112-QU107)+QU156)*1.21+IF($D$5="Koncesija",-#REF!*0.21,0)</f>
        <v>#REF!</v>
      </c>
      <c r="QV165" s="632" t="e">
        <f>(IF(QV112-QV107&lt;0,0,QV112-QV107)+QV156)*1.21+IF($D$5="Koncesija",-#REF!*0.21,0)</f>
        <v>#REF!</v>
      </c>
      <c r="QW165" s="632" t="e">
        <f>(IF(QW112-QW107&lt;0,0,QW112-QW107)+QW156)*1.21+IF($D$5="Koncesija",-#REF!*0.21,0)</f>
        <v>#REF!</v>
      </c>
      <c r="QX165" s="632" t="e">
        <f>(IF(QX112-QX107&lt;0,0,QX112-QX107)+QX156)*1.21+IF($D$5="Koncesija",-#REF!*0.21,0)</f>
        <v>#REF!</v>
      </c>
      <c r="QY165" s="632" t="e">
        <f>(IF(QY112-QY107&lt;0,0,QY112-QY107)+QY156)*1.21+IF($D$5="Koncesija",-#REF!*0.21,0)</f>
        <v>#REF!</v>
      </c>
      <c r="QZ165" s="632" t="e">
        <f>(IF(QZ112-QZ107&lt;0,0,QZ112-QZ107)+QZ156)*1.21+IF($D$5="Koncesija",-#REF!*0.21,0)</f>
        <v>#REF!</v>
      </c>
      <c r="RA165" s="632" t="e">
        <f>(IF(RA112-RA107&lt;0,0,RA112-RA107)+RA156)*1.21+IF($D$5="Koncesija",-#REF!*0.21,0)</f>
        <v>#REF!</v>
      </c>
      <c r="RB165" s="632" t="e">
        <f>(IF(RB112-RB107&lt;0,0,RB112-RB107)+RB156)*1.21+IF($D$5="Koncesija",-#REF!*0.21,0)</f>
        <v>#REF!</v>
      </c>
      <c r="RC165" s="632" t="e">
        <f>(IF(RC112-RC107&lt;0,0,RC112-RC107)+RC156)*1.21+IF($D$5="Koncesija",-#REF!*0.21,0)</f>
        <v>#REF!</v>
      </c>
      <c r="RD165" s="632" t="e">
        <f>(IF(RD112-RD107&lt;0,0,RD112-RD107)+RD156)*1.21+IF($D$5="Koncesija",-#REF!*0.21,0)</f>
        <v>#REF!</v>
      </c>
      <c r="RE165" s="632" t="e">
        <f>(IF(RE112-RE107&lt;0,0,RE112-RE107)+RE156)*1.21+IF($D$5="Koncesija",-#REF!*0.21,0)</f>
        <v>#REF!</v>
      </c>
      <c r="RF165" s="632" t="e">
        <f>(IF(RF112-RF107&lt;0,0,RF112-RF107)+RF156)*1.21+IF($D$5="Koncesija",-#REF!*0.21,0)</f>
        <v>#REF!</v>
      </c>
      <c r="RG165" s="632" t="e">
        <f>(IF(RG112-RG107&lt;0,0,RG112-RG107)+RG156)*1.21+IF($D$5="Koncesija",-#REF!*0.21,0)</f>
        <v>#REF!</v>
      </c>
      <c r="RH165" s="632" t="e">
        <f>(IF(RH112-RH107&lt;0,0,RH112-RH107)+RH156)*1.21+IF($D$5="Koncesija",-#REF!*0.21,0)</f>
        <v>#REF!</v>
      </c>
      <c r="RI165" s="632" t="e">
        <f>(IF(RI112-RI107&lt;0,0,RI112-RI107)+RI156)*1.21+IF($D$5="Koncesija",-#REF!*0.21,0)</f>
        <v>#REF!</v>
      </c>
      <c r="RJ165" s="632" t="e">
        <f>(IF(RJ112-RJ107&lt;0,0,RJ112-RJ107)+RJ156)*1.21+IF($D$5="Koncesija",-#REF!*0.21,0)</f>
        <v>#REF!</v>
      </c>
      <c r="RK165" s="632" t="e">
        <f>(IF(RK112-RK107&lt;0,0,RK112-RK107)+RK156)*1.21+IF($D$5="Koncesija",-#REF!*0.21,0)</f>
        <v>#REF!</v>
      </c>
      <c r="RL165" s="632" t="e">
        <f>(IF(RL112-RL107&lt;0,0,RL112-RL107)+RL156)*1.21+IF($D$5="Koncesija",-#REF!*0.21,0)</f>
        <v>#REF!</v>
      </c>
      <c r="RM165" s="632" t="e">
        <f>(IF(RM112-RM107&lt;0,0,RM112-RM107)+RM156)*1.21+IF($D$5="Koncesija",-#REF!*0.21,0)</f>
        <v>#REF!</v>
      </c>
      <c r="RN165" s="632" t="e">
        <f>(IF(RN112-RN107&lt;0,0,RN112-RN107)+RN156)*1.21+IF($D$5="Koncesija",-#REF!*0.21,0)</f>
        <v>#REF!</v>
      </c>
      <c r="RO165" s="632" t="e">
        <f>(IF(RO112-RO107&lt;0,0,RO112-RO107)+RO156)*1.21+IF($D$5="Koncesija",-#REF!*0.21,0)</f>
        <v>#REF!</v>
      </c>
      <c r="RP165" s="632" t="e">
        <f>(IF(RP112-RP107&lt;0,0,RP112-RP107)+RP156)*1.21+IF($D$5="Koncesija",-#REF!*0.21,0)</f>
        <v>#REF!</v>
      </c>
      <c r="RQ165" s="632" t="e">
        <f>(IF(RQ112-RQ107&lt;0,0,RQ112-RQ107)+RQ156)*1.21+IF($D$5="Koncesija",-#REF!*0.21,0)</f>
        <v>#REF!</v>
      </c>
      <c r="RR165" s="632" t="e">
        <f>(IF(RR112-RR107&lt;0,0,RR112-RR107)+RR156)*1.21+IF($D$5="Koncesija",-#REF!*0.21,0)</f>
        <v>#REF!</v>
      </c>
      <c r="RS165" s="632" t="e">
        <f>(IF(RS112-RS107&lt;0,0,RS112-RS107)+RS156)*1.21+IF($D$5="Koncesija",-#REF!*0.21,0)</f>
        <v>#REF!</v>
      </c>
      <c r="RT165" s="632" t="e">
        <f>(IF(RT112-RT107&lt;0,0,RT112-RT107)+RT156)*1.21+IF($D$5="Koncesija",-#REF!*0.21,0)</f>
        <v>#REF!</v>
      </c>
      <c r="RU165" s="632" t="e">
        <f>(IF(RU112-RU107&lt;0,0,RU112-RU107)+RU156)*1.21+IF($D$5="Koncesija",-#REF!*0.21,0)</f>
        <v>#REF!</v>
      </c>
      <c r="RV165" s="632" t="e">
        <f>(IF(RV112-RV107&lt;0,0,RV112-RV107)+RV156)*1.21+IF($D$5="Koncesija",-#REF!*0.21,0)</f>
        <v>#REF!</v>
      </c>
      <c r="RW165" s="632" t="e">
        <f>(IF(RW112-RW107&lt;0,0,RW112-RW107)+RW156)*1.21+IF($D$5="Koncesija",-#REF!*0.21,0)</f>
        <v>#REF!</v>
      </c>
      <c r="RX165" s="632" t="e">
        <f>(IF(RX112-RX107&lt;0,0,RX112-RX107)+RX156)*1.21+IF($D$5="Koncesija",-#REF!*0.21,0)</f>
        <v>#REF!</v>
      </c>
      <c r="RY165" s="632" t="e">
        <f>(IF(RY112-RY107&lt;0,0,RY112-RY107)+RY156)*1.21+IF($D$5="Koncesija",-#REF!*0.21,0)</f>
        <v>#REF!</v>
      </c>
      <c r="RZ165" s="632" t="e">
        <f>(IF(RZ112-RZ107&lt;0,0,RZ112-RZ107)+RZ156)*1.21+IF($D$5="Koncesija",-#REF!*0.21,0)</f>
        <v>#REF!</v>
      </c>
      <c r="SA165" s="632" t="e">
        <f>(IF(SA112-SA107&lt;0,0,SA112-SA107)+SA156)*1.21+IF($D$5="Koncesija",-#REF!*0.21,0)</f>
        <v>#REF!</v>
      </c>
      <c r="SB165" s="632" t="e">
        <f>(IF(SB112-SB107&lt;0,0,SB112-SB107)+SB156)*1.21+IF($D$5="Koncesija",-#REF!*0.21,0)</f>
        <v>#REF!</v>
      </c>
      <c r="SC165" s="632" t="e">
        <f>(IF(SC112-SC107&lt;0,0,SC112-SC107)+SC156)*1.21+IF($D$5="Koncesija",-#REF!*0.21,0)</f>
        <v>#REF!</v>
      </c>
      <c r="SD165" s="632" t="e">
        <f>(IF(SD112-SD107&lt;0,0,SD112-SD107)+SD156)*1.21+IF($D$5="Koncesija",-#REF!*0.21,0)</f>
        <v>#REF!</v>
      </c>
      <c r="SE165" s="632" t="e">
        <f>(IF(SE112-SE107&lt;0,0,SE112-SE107)+SE156)*1.21+IF($D$5="Koncesija",-#REF!*0.21,0)</f>
        <v>#REF!</v>
      </c>
      <c r="SF165" s="632" t="e">
        <f>(IF(SF112-SF107&lt;0,0,SF112-SF107)+SF156)*1.21+IF($D$5="Koncesija",-#REF!*0.21,0)</f>
        <v>#REF!</v>
      </c>
      <c r="SG165" s="632" t="e">
        <f>(IF(SG112-SG107&lt;0,0,SG112-SG107)+SG156)*1.21+IF($D$5="Koncesija",-#REF!*0.21,0)</f>
        <v>#REF!</v>
      </c>
      <c r="SH165" s="632" t="e">
        <f>(IF(SH112-SH107&lt;0,0,SH112-SH107)+SH156)*1.21+IF($D$5="Koncesija",-#REF!*0.21,0)</f>
        <v>#REF!</v>
      </c>
      <c r="SI165" s="632" t="e">
        <f>(IF(SI112-SI107&lt;0,0,SI112-SI107)+SI156)*1.21+IF($D$5="Koncesija",-#REF!*0.21,0)</f>
        <v>#REF!</v>
      </c>
      <c r="SJ165" s="632" t="e">
        <f>(IF(SJ112-SJ107&lt;0,0,SJ112-SJ107)+SJ156)*1.21+IF($D$5="Koncesija",-#REF!*0.21,0)</f>
        <v>#REF!</v>
      </c>
      <c r="SK165" s="632" t="e">
        <f>(IF(SK112-SK107&lt;0,0,SK112-SK107)+SK156)*1.21+IF($D$5="Koncesija",-#REF!*0.21,0)</f>
        <v>#REF!</v>
      </c>
      <c r="SL165" s="632" t="e">
        <f>(IF(SL112-SL107&lt;0,0,SL112-SL107)+SL156)*1.21+IF($D$5="Koncesija",-#REF!*0.21,0)</f>
        <v>#REF!</v>
      </c>
      <c r="SM165" s="632" t="e">
        <f>(IF(SM112-SM107&lt;0,0,SM112-SM107)+SM156)*1.21+IF($D$5="Koncesija",-#REF!*0.21,0)</f>
        <v>#REF!</v>
      </c>
      <c r="SN165" s="632" t="e">
        <f>(IF(SN112-SN107&lt;0,0,SN112-SN107)+SN156)*1.21+IF($D$5="Koncesija",-#REF!*0.21,0)</f>
        <v>#REF!</v>
      </c>
      <c r="SO165" s="632" t="e">
        <f>(IF(SO112-SO107&lt;0,0,SO112-SO107)+SO156)*1.21+IF($D$5="Koncesija",-#REF!*0.21,0)</f>
        <v>#REF!</v>
      </c>
      <c r="SP165" s="632" t="e">
        <f>(IF(SP112-SP107&lt;0,0,SP112-SP107)+SP156)*1.21+IF($D$5="Koncesija",-#REF!*0.21,0)</f>
        <v>#REF!</v>
      </c>
      <c r="SQ165" s="632" t="e">
        <f>(IF(SQ112-SQ107&lt;0,0,SQ112-SQ107)+SQ156)*1.21+IF($D$5="Koncesija",-#REF!*0.21,0)</f>
        <v>#REF!</v>
      </c>
      <c r="SR165" s="632" t="e">
        <f>(IF(SR112-SR107&lt;0,0,SR112-SR107)+SR156)*1.21+IF($D$5="Koncesija",-#REF!*0.21,0)</f>
        <v>#REF!</v>
      </c>
      <c r="SS165" s="632" t="e">
        <f>(IF(SS112-SS107&lt;0,0,SS112-SS107)+SS156)*1.21+IF($D$5="Koncesija",-#REF!*0.21,0)</f>
        <v>#REF!</v>
      </c>
      <c r="ST165" s="632" t="e">
        <f>(IF(ST112-ST107&lt;0,0,ST112-ST107)+ST156)*1.21+IF($D$5="Koncesija",-#REF!*0.21,0)</f>
        <v>#REF!</v>
      </c>
      <c r="SU165" s="632" t="e">
        <f>(IF(SU112-SU107&lt;0,0,SU112-SU107)+SU156)*1.21+IF($D$5="Koncesija",-#REF!*0.21,0)</f>
        <v>#REF!</v>
      </c>
      <c r="SV165" s="632" t="e">
        <f>(IF(SV112-SV107&lt;0,0,SV112-SV107)+SV156)*1.21+IF($D$5="Koncesija",-#REF!*0.21,0)</f>
        <v>#REF!</v>
      </c>
      <c r="SW165" s="632" t="e">
        <f>(IF(SW112-SW107&lt;0,0,SW112-SW107)+SW156)*1.21+IF($D$5="Koncesija",-#REF!*0.21,0)</f>
        <v>#REF!</v>
      </c>
      <c r="SX165" s="632" t="e">
        <f>(IF(SX112-SX107&lt;0,0,SX112-SX107)+SX156)*1.21+IF($D$5="Koncesija",-#REF!*0.21,0)</f>
        <v>#REF!</v>
      </c>
      <c r="SY165" s="632" t="e">
        <f>(IF(SY112-SY107&lt;0,0,SY112-SY107)+SY156)*1.21+IF($D$5="Koncesija",-#REF!*0.21,0)</f>
        <v>#REF!</v>
      </c>
      <c r="SZ165" s="632" t="e">
        <f>(IF(SZ112-SZ107&lt;0,0,SZ112-SZ107)+SZ156)*1.21+IF($D$5="Koncesija",-#REF!*0.21,0)</f>
        <v>#REF!</v>
      </c>
      <c r="TA165" s="632" t="e">
        <f>(IF(TA112-TA107&lt;0,0,TA112-TA107)+TA156)*1.21+IF($D$5="Koncesija",-#REF!*0.21,0)</f>
        <v>#REF!</v>
      </c>
      <c r="TB165" s="632" t="e">
        <f>(IF(TB112-TB107&lt;0,0,TB112-TB107)+TB156)*1.21+IF($D$5="Koncesija",-#REF!*0.21,0)</f>
        <v>#REF!</v>
      </c>
      <c r="TC165" s="632" t="e">
        <f>(IF(TC112-TC107&lt;0,0,TC112-TC107)+TC156)*1.21+IF($D$5="Koncesija",-#REF!*0.21,0)</f>
        <v>#REF!</v>
      </c>
      <c r="TD165" s="632" t="e">
        <f>(IF(TD112-TD107&lt;0,0,TD112-TD107)+TD156)*1.21+IF($D$5="Koncesija",-#REF!*0.21,0)</f>
        <v>#REF!</v>
      </c>
      <c r="TE165" s="632" t="e">
        <f>(IF(TE112-TE107&lt;0,0,TE112-TE107)+TE156)*1.21+IF($D$5="Koncesija",-#REF!*0.21,0)</f>
        <v>#REF!</v>
      </c>
      <c r="TF165" s="632" t="e">
        <f>(IF(TF112-TF107&lt;0,0,TF112-TF107)+TF156)*1.21+IF($D$5="Koncesija",-#REF!*0.21,0)</f>
        <v>#REF!</v>
      </c>
      <c r="TG165" s="632" t="e">
        <f>(IF(TG112-TG107&lt;0,0,TG112-TG107)+TG156)*1.21+IF($D$5="Koncesija",-#REF!*0.21,0)</f>
        <v>#REF!</v>
      </c>
      <c r="TH165" s="632" t="e">
        <f>(IF(TH112-TH107&lt;0,0,TH112-TH107)+TH156)*1.21+IF($D$5="Koncesija",-#REF!*0.21,0)</f>
        <v>#REF!</v>
      </c>
      <c r="TI165" s="632" t="e">
        <f>(IF(TI112-TI107&lt;0,0,TI112-TI107)+TI156)*1.21+IF($D$5="Koncesija",-#REF!*0.21,0)</f>
        <v>#REF!</v>
      </c>
      <c r="TJ165" s="632" t="e">
        <f>(IF(TJ112-TJ107&lt;0,0,TJ112-TJ107)+TJ156)*1.21+IF($D$5="Koncesija",-#REF!*0.21,0)</f>
        <v>#REF!</v>
      </c>
      <c r="TK165" s="632" t="e">
        <f>(IF(TK112-TK107&lt;0,0,TK112-TK107)+TK156)*1.21+IF($D$5="Koncesija",-#REF!*0.21,0)</f>
        <v>#REF!</v>
      </c>
      <c r="TL165" s="632" t="e">
        <f>(IF(TL112-TL107&lt;0,0,TL112-TL107)+TL156)*1.21+IF($D$5="Koncesija",-#REF!*0.21,0)</f>
        <v>#REF!</v>
      </c>
      <c r="TM165" s="632" t="e">
        <f>(IF(TM112-TM107&lt;0,0,TM112-TM107)+TM156)*1.21+IF($D$5="Koncesija",-#REF!*0.21,0)</f>
        <v>#REF!</v>
      </c>
      <c r="TN165" s="632" t="e">
        <f>(IF(TN112-TN107&lt;0,0,TN112-TN107)+TN156)*1.21+IF($D$5="Koncesija",-#REF!*0.21,0)</f>
        <v>#REF!</v>
      </c>
      <c r="TO165" s="632" t="e">
        <f>(IF(TO112-TO107&lt;0,0,TO112-TO107)+TO156)*1.21+IF($D$5="Koncesija",-#REF!*0.21,0)</f>
        <v>#REF!</v>
      </c>
      <c r="TP165" s="632" t="e">
        <f>(IF(TP112-TP107&lt;0,0,TP112-TP107)+TP156)*1.21+IF($D$5="Koncesija",-#REF!*0.21,0)</f>
        <v>#REF!</v>
      </c>
      <c r="TQ165" s="632" t="e">
        <f>(IF(TQ112-TQ107&lt;0,0,TQ112-TQ107)+TQ156)*1.21+IF($D$5="Koncesija",-#REF!*0.21,0)</f>
        <v>#REF!</v>
      </c>
      <c r="TR165" s="632" t="e">
        <f>(IF(TR112-TR107&lt;0,0,TR112-TR107)+TR156)*1.21+IF($D$5="Koncesija",-#REF!*0.21,0)</f>
        <v>#REF!</v>
      </c>
      <c r="TS165" s="632" t="e">
        <f>(IF(TS112-TS107&lt;0,0,TS112-TS107)+TS156)*1.21+IF($D$5="Koncesija",-#REF!*0.21,0)</f>
        <v>#REF!</v>
      </c>
      <c r="TT165" s="632" t="e">
        <f>(IF(TT112-TT107&lt;0,0,TT112-TT107)+TT156)*1.21+IF($D$5="Koncesija",-#REF!*0.21,0)</f>
        <v>#REF!</v>
      </c>
      <c r="TU165" s="632" t="e">
        <f>(IF(TU112-TU107&lt;0,0,TU112-TU107)+TU156)*1.21+IF($D$5="Koncesija",-#REF!*0.21,0)</f>
        <v>#REF!</v>
      </c>
      <c r="TV165" s="632" t="e">
        <f>(IF(TV112-TV107&lt;0,0,TV112-TV107)+TV156)*1.21+IF($D$5="Koncesija",-#REF!*0.21,0)</f>
        <v>#REF!</v>
      </c>
      <c r="TW165" s="632" t="e">
        <f>(IF(TW112-TW107&lt;0,0,TW112-TW107)+TW156)*1.21+IF($D$5="Koncesija",-#REF!*0.21,0)</f>
        <v>#REF!</v>
      </c>
      <c r="TX165" s="632" t="e">
        <f>(IF(TX112-TX107&lt;0,0,TX112-TX107)+TX156)*1.21+IF($D$5="Koncesija",-#REF!*0.21,0)</f>
        <v>#REF!</v>
      </c>
      <c r="TY165" s="632" t="e">
        <f>(IF(TY112-TY107&lt;0,0,TY112-TY107)+TY156)*1.21+IF($D$5="Koncesija",-#REF!*0.21,0)</f>
        <v>#REF!</v>
      </c>
      <c r="TZ165" s="632" t="e">
        <f>(IF(TZ112-TZ107&lt;0,0,TZ112-TZ107)+TZ156)*1.21+IF($D$5="Koncesija",-#REF!*0.21,0)</f>
        <v>#REF!</v>
      </c>
      <c r="UA165" s="632" t="e">
        <f>(IF(UA112-UA107&lt;0,0,UA112-UA107)+UA156)*1.21+IF($D$5="Koncesija",-#REF!*0.21,0)</f>
        <v>#REF!</v>
      </c>
      <c r="UB165" s="632" t="e">
        <f>(IF(UB112-UB107&lt;0,0,UB112-UB107)+UB156)*1.21+IF($D$5="Koncesija",-#REF!*0.21,0)</f>
        <v>#REF!</v>
      </c>
      <c r="UC165" s="632" t="e">
        <f>(IF(UC112-UC107&lt;0,0,UC112-UC107)+UC156)*1.21+IF($D$5="Koncesija",-#REF!*0.21,0)</f>
        <v>#REF!</v>
      </c>
      <c r="UD165" s="632" t="e">
        <f>(IF(UD112-UD107&lt;0,0,UD112-UD107)+UD156)*1.21+IF($D$5="Koncesija",-#REF!*0.21,0)</f>
        <v>#REF!</v>
      </c>
      <c r="UE165" s="632" t="e">
        <f>(IF(UE112-UE107&lt;0,0,UE112-UE107)+UE156)*1.21+IF($D$5="Koncesija",-#REF!*0.21,0)</f>
        <v>#REF!</v>
      </c>
      <c r="UF165" s="632" t="e">
        <f>(IF(UF112-UF107&lt;0,0,UF112-UF107)+UF156)*1.21+IF($D$5="Koncesija",-#REF!*0.21,0)</f>
        <v>#REF!</v>
      </c>
      <c r="UG165" s="632" t="e">
        <f>(IF(UG112-UG107&lt;0,0,UG112-UG107)+UG156)*1.21+IF($D$5="Koncesija",-#REF!*0.21,0)</f>
        <v>#REF!</v>
      </c>
      <c r="UH165" s="632" t="e">
        <f>(IF(UH112-UH107&lt;0,0,UH112-UH107)+UH156)*1.21+IF($D$5="Koncesija",-#REF!*0.21,0)</f>
        <v>#REF!</v>
      </c>
      <c r="UI165" s="632" t="e">
        <f>(IF(UI112-UI107&lt;0,0,UI112-UI107)+UI156)*1.21+IF($D$5="Koncesija",-#REF!*0.21,0)</f>
        <v>#REF!</v>
      </c>
      <c r="UJ165" s="632" t="e">
        <f>(IF(UJ112-UJ107&lt;0,0,UJ112-UJ107)+UJ156)*1.21+IF($D$5="Koncesija",-#REF!*0.21,0)</f>
        <v>#REF!</v>
      </c>
      <c r="UK165" s="632" t="e">
        <f>(IF(UK112-UK107&lt;0,0,UK112-UK107)+UK156)*1.21+IF($D$5="Koncesija",-#REF!*0.21,0)</f>
        <v>#REF!</v>
      </c>
      <c r="UL165" s="632" t="e">
        <f>(IF(UL112-UL107&lt;0,0,UL112-UL107)+UL156)*1.21+IF($D$5="Koncesija",-#REF!*0.21,0)</f>
        <v>#REF!</v>
      </c>
      <c r="UM165" s="632" t="e">
        <f>(IF(UM112-UM107&lt;0,0,UM112-UM107)+UM156)*1.21+IF($D$5="Koncesija",-#REF!*0.21,0)</f>
        <v>#REF!</v>
      </c>
      <c r="UN165" s="632" t="e">
        <f>(IF(UN112-UN107&lt;0,0,UN112-UN107)+UN156)*1.21+IF($D$5="Koncesija",-#REF!*0.21,0)</f>
        <v>#REF!</v>
      </c>
      <c r="UO165" s="632" t="e">
        <f>(IF(UO112-UO107&lt;0,0,UO112-UO107)+UO156)*1.21+IF($D$5="Koncesija",-#REF!*0.21,0)</f>
        <v>#REF!</v>
      </c>
      <c r="UP165" s="632" t="e">
        <f>(IF(UP112-UP107&lt;0,0,UP112-UP107)+UP156)*1.21+IF($D$5="Koncesija",-#REF!*0.21,0)</f>
        <v>#REF!</v>
      </c>
      <c r="UQ165" s="632" t="e">
        <f>(IF(UQ112-UQ107&lt;0,0,UQ112-UQ107)+UQ156)*1.21+IF($D$5="Koncesija",-#REF!*0.21,0)</f>
        <v>#REF!</v>
      </c>
      <c r="UR165" s="632" t="e">
        <f>(IF(UR112-UR107&lt;0,0,UR112-UR107)+UR156)*1.21+IF($D$5="Koncesija",-#REF!*0.21,0)</f>
        <v>#REF!</v>
      </c>
      <c r="US165" s="632" t="e">
        <f>(IF(US112-US107&lt;0,0,US112-US107)+US156)*1.21+IF($D$5="Koncesija",-#REF!*0.21,0)</f>
        <v>#REF!</v>
      </c>
      <c r="UT165" s="632" t="e">
        <f>(IF(UT112-UT107&lt;0,0,UT112-UT107)+UT156)*1.21+IF($D$5="Koncesija",-#REF!*0.21,0)</f>
        <v>#REF!</v>
      </c>
      <c r="UU165" s="632" t="e">
        <f>(IF(UU112-UU107&lt;0,0,UU112-UU107)+UU156)*1.21+IF($D$5="Koncesija",-#REF!*0.21,0)</f>
        <v>#REF!</v>
      </c>
      <c r="UV165" s="632" t="e">
        <f>(IF(UV112-UV107&lt;0,0,UV112-UV107)+UV156)*1.21+IF($D$5="Koncesija",-#REF!*0.21,0)</f>
        <v>#REF!</v>
      </c>
      <c r="UW165" s="632" t="e">
        <f>(IF(UW112-UW107&lt;0,0,UW112-UW107)+UW156)*1.21+IF($D$5="Koncesija",-#REF!*0.21,0)</f>
        <v>#REF!</v>
      </c>
      <c r="UX165" s="632" t="e">
        <f>(IF(UX112-UX107&lt;0,0,UX112-UX107)+UX156)*1.21+IF($D$5="Koncesija",-#REF!*0.21,0)</f>
        <v>#REF!</v>
      </c>
      <c r="UY165" s="632" t="e">
        <f>(IF(UY112-UY107&lt;0,0,UY112-UY107)+UY156)*1.21+IF($D$5="Koncesija",-#REF!*0.21,0)</f>
        <v>#REF!</v>
      </c>
      <c r="UZ165" s="632" t="e">
        <f>(IF(UZ112-UZ107&lt;0,0,UZ112-UZ107)+UZ156)*1.21+IF($D$5="Koncesija",-#REF!*0.21,0)</f>
        <v>#REF!</v>
      </c>
      <c r="VA165" s="632" t="e">
        <f>(IF(VA112-VA107&lt;0,0,VA112-VA107)+VA156)*1.21+IF($D$5="Koncesija",-#REF!*0.21,0)</f>
        <v>#REF!</v>
      </c>
      <c r="VB165" s="632" t="e">
        <f>(IF(VB112-VB107&lt;0,0,VB112-VB107)+VB156)*1.21+IF($D$5="Koncesija",-#REF!*0.21,0)</f>
        <v>#REF!</v>
      </c>
      <c r="VC165" s="632" t="e">
        <f>(IF(VC112-VC107&lt;0,0,VC112-VC107)+VC156)*1.21+IF($D$5="Koncesija",-#REF!*0.21,0)</f>
        <v>#REF!</v>
      </c>
      <c r="VD165" s="632" t="e">
        <f>(IF(VD112-VD107&lt;0,0,VD112-VD107)+VD156)*1.21+IF($D$5="Koncesija",-#REF!*0.21,0)</f>
        <v>#REF!</v>
      </c>
      <c r="VE165" s="632" t="e">
        <f>(IF(VE112-VE107&lt;0,0,VE112-VE107)+VE156)*1.21+IF($D$5="Koncesija",-#REF!*0.21,0)</f>
        <v>#REF!</v>
      </c>
      <c r="VF165" s="632" t="e">
        <f>(IF(VF112-VF107&lt;0,0,VF112-VF107)+VF156)*1.21+IF($D$5="Koncesija",-#REF!*0.21,0)</f>
        <v>#REF!</v>
      </c>
      <c r="VG165" s="632" t="e">
        <f>(IF(VG112-VG107&lt;0,0,VG112-VG107)+VG156)*1.21+IF($D$5="Koncesija",-#REF!*0.21,0)</f>
        <v>#REF!</v>
      </c>
      <c r="VH165" s="632" t="e">
        <f>(IF(VH112-VH107&lt;0,0,VH112-VH107)+VH156)*1.21+IF($D$5="Koncesija",-#REF!*0.21,0)</f>
        <v>#REF!</v>
      </c>
      <c r="VI165" s="632" t="e">
        <f>(IF(VI112-VI107&lt;0,0,VI112-VI107)+VI156)*1.21+IF($D$5="Koncesija",-#REF!*0.21,0)</f>
        <v>#REF!</v>
      </c>
      <c r="VJ165" s="632" t="e">
        <f>(IF(VJ112-VJ107&lt;0,0,VJ112-VJ107)+VJ156)*1.21+IF($D$5="Koncesija",-#REF!*0.21,0)</f>
        <v>#REF!</v>
      </c>
      <c r="VK165" s="632" t="e">
        <f>(IF(VK112-VK107&lt;0,0,VK112-VK107)+VK156)*1.21+IF($D$5="Koncesija",-#REF!*0.21,0)</f>
        <v>#REF!</v>
      </c>
      <c r="VL165" s="632" t="e">
        <f>(IF(VL112-VL107&lt;0,0,VL112-VL107)+VL156)*1.21+IF($D$5="Koncesija",-#REF!*0.21,0)</f>
        <v>#REF!</v>
      </c>
      <c r="VM165" s="632" t="e">
        <f>(IF(VM112-VM107&lt;0,0,VM112-VM107)+VM156)*1.21+IF($D$5="Koncesija",-#REF!*0.21,0)</f>
        <v>#REF!</v>
      </c>
      <c r="VN165" s="632" t="e">
        <f>(IF(VN112-VN107&lt;0,0,VN112-VN107)+VN156)*1.21+IF($D$5="Koncesija",-#REF!*0.21,0)</f>
        <v>#REF!</v>
      </c>
      <c r="VO165" s="632" t="e">
        <f>(IF(VO112-VO107&lt;0,0,VO112-VO107)+VO156)*1.21+IF($D$5="Koncesija",-#REF!*0.21,0)</f>
        <v>#REF!</v>
      </c>
      <c r="VP165" s="632" t="e">
        <f>(IF(VP112-VP107&lt;0,0,VP112-VP107)+VP156)*1.21+IF($D$5="Koncesija",-#REF!*0.21,0)</f>
        <v>#REF!</v>
      </c>
      <c r="VQ165" s="632" t="e">
        <f>(IF(VQ112-VQ107&lt;0,0,VQ112-VQ107)+VQ156)*1.21+IF($D$5="Koncesija",-#REF!*0.21,0)</f>
        <v>#REF!</v>
      </c>
      <c r="VR165" s="632" t="e">
        <f>(IF(VR112-VR107&lt;0,0,VR112-VR107)+VR156)*1.21+IF($D$5="Koncesija",-#REF!*0.21,0)</f>
        <v>#REF!</v>
      </c>
      <c r="VS165" s="632" t="e">
        <f>(IF(VS112-VS107&lt;0,0,VS112-VS107)+VS156)*1.21+IF($D$5="Koncesija",-#REF!*0.21,0)</f>
        <v>#REF!</v>
      </c>
      <c r="VT165" s="632" t="e">
        <f>(IF(VT112-VT107&lt;0,0,VT112-VT107)+VT156)*1.21+IF($D$5="Koncesija",-#REF!*0.21,0)</f>
        <v>#REF!</v>
      </c>
      <c r="VU165" s="632" t="e">
        <f>(IF(VU112-VU107&lt;0,0,VU112-VU107)+VU156)*1.21+IF($D$5="Koncesija",-#REF!*0.21,0)</f>
        <v>#REF!</v>
      </c>
      <c r="VV165" s="632" t="e">
        <f>(IF(VV112-VV107&lt;0,0,VV112-VV107)+VV156)*1.21+IF($D$5="Koncesija",-#REF!*0.21,0)</f>
        <v>#REF!</v>
      </c>
      <c r="VW165" s="632" t="e">
        <f>(IF(VW112-VW107&lt;0,0,VW112-VW107)+VW156)*1.21+IF($D$5="Koncesija",-#REF!*0.21,0)</f>
        <v>#REF!</v>
      </c>
      <c r="VX165" s="632" t="e">
        <f>(IF(VX112-VX107&lt;0,0,VX112-VX107)+VX156)*1.21+IF($D$5="Koncesija",-#REF!*0.21,0)</f>
        <v>#REF!</v>
      </c>
      <c r="VY165" s="632" t="e">
        <f>(IF(VY112-VY107&lt;0,0,VY112-VY107)+VY156)*1.21+IF($D$5="Koncesija",-#REF!*0.21,0)</f>
        <v>#REF!</v>
      </c>
      <c r="VZ165" s="632" t="e">
        <f>(IF(VZ112-VZ107&lt;0,0,VZ112-VZ107)+VZ156)*1.21+IF($D$5="Koncesija",-#REF!*0.21,0)</f>
        <v>#REF!</v>
      </c>
      <c r="WA165" s="632" t="e">
        <f>(IF(WA112-WA107&lt;0,0,WA112-WA107)+WA156)*1.21+IF($D$5="Koncesija",-#REF!*0.21,0)</f>
        <v>#REF!</v>
      </c>
      <c r="WB165" s="632" t="e">
        <f>(IF(WB112-WB107&lt;0,0,WB112-WB107)+WB156)*1.21+IF($D$5="Koncesija",-#REF!*0.21,0)</f>
        <v>#REF!</v>
      </c>
      <c r="WC165" s="632" t="e">
        <f>(IF(WC112-WC107&lt;0,0,WC112-WC107)+WC156)*1.21+IF($D$5="Koncesija",-#REF!*0.21,0)</f>
        <v>#REF!</v>
      </c>
      <c r="WD165" s="632" t="e">
        <f>(IF(WD112-WD107&lt;0,0,WD112-WD107)+WD156)*1.21+IF($D$5="Koncesija",-#REF!*0.21,0)</f>
        <v>#REF!</v>
      </c>
      <c r="WE165" s="632" t="e">
        <f>(IF(WE112-WE107&lt;0,0,WE112-WE107)+WE156)*1.21+IF($D$5="Koncesija",-#REF!*0.21,0)</f>
        <v>#REF!</v>
      </c>
      <c r="WF165" s="632" t="e">
        <f>(IF(WF112-WF107&lt;0,0,WF112-WF107)+WF156)*1.21+IF($D$5="Koncesija",-#REF!*0.21,0)</f>
        <v>#REF!</v>
      </c>
      <c r="WG165" s="632" t="e">
        <f>(IF(WG112-WG107&lt;0,0,WG112-WG107)+WG156)*1.21+IF($D$5="Koncesija",-#REF!*0.21,0)</f>
        <v>#REF!</v>
      </c>
      <c r="WH165" s="632" t="e">
        <f>(IF(WH112-WH107&lt;0,0,WH112-WH107)+WH156)*1.21+IF($D$5="Koncesija",-#REF!*0.21,0)</f>
        <v>#REF!</v>
      </c>
      <c r="WI165" s="632" t="e">
        <f>(IF(WI112-WI107&lt;0,0,WI112-WI107)+WI156)*1.21+IF($D$5="Koncesija",-#REF!*0.21,0)</f>
        <v>#REF!</v>
      </c>
      <c r="WJ165" s="632" t="e">
        <f>(IF(WJ112-WJ107&lt;0,0,WJ112-WJ107)+WJ156)*1.21+IF($D$5="Koncesija",-#REF!*0.21,0)</f>
        <v>#REF!</v>
      </c>
      <c r="WK165" s="632" t="e">
        <f>(IF(WK112-WK107&lt;0,0,WK112-WK107)+WK156)*1.21+IF($D$5="Koncesija",-#REF!*0.21,0)</f>
        <v>#REF!</v>
      </c>
      <c r="WL165" s="632" t="e">
        <f>(IF(WL112-WL107&lt;0,0,WL112-WL107)+WL156)*1.21+IF($D$5="Koncesija",-#REF!*0.21,0)</f>
        <v>#REF!</v>
      </c>
      <c r="WM165" s="632" t="e">
        <f>(IF(WM112-WM107&lt;0,0,WM112-WM107)+WM156)*1.21+IF($D$5="Koncesija",-#REF!*0.21,0)</f>
        <v>#REF!</v>
      </c>
      <c r="WN165" s="632" t="e">
        <f>(IF(WN112-WN107&lt;0,0,WN112-WN107)+WN156)*1.21+IF($D$5="Koncesija",-#REF!*0.21,0)</f>
        <v>#REF!</v>
      </c>
      <c r="WO165" s="632" t="e">
        <f>(IF(WO112-WO107&lt;0,0,WO112-WO107)+WO156)*1.21+IF($D$5="Koncesija",-#REF!*0.21,0)</f>
        <v>#REF!</v>
      </c>
      <c r="WP165" s="632" t="e">
        <f>(IF(WP112-WP107&lt;0,0,WP112-WP107)+WP156)*1.21+IF($D$5="Koncesija",-#REF!*0.21,0)</f>
        <v>#REF!</v>
      </c>
      <c r="WQ165" s="632" t="e">
        <f>(IF(WQ112-WQ107&lt;0,0,WQ112-WQ107)+WQ156)*1.21+IF($D$5="Koncesija",-#REF!*0.21,0)</f>
        <v>#REF!</v>
      </c>
      <c r="WR165" s="632" t="e">
        <f>(IF(WR112-WR107&lt;0,0,WR112-WR107)+WR156)*1.21+IF($D$5="Koncesija",-#REF!*0.21,0)</f>
        <v>#REF!</v>
      </c>
      <c r="WS165" s="632" t="e">
        <f>(IF(WS112-WS107&lt;0,0,WS112-WS107)+WS156)*1.21+IF($D$5="Koncesija",-#REF!*0.21,0)</f>
        <v>#REF!</v>
      </c>
      <c r="WT165" s="632" t="e">
        <f>(IF(WT112-WT107&lt;0,0,WT112-WT107)+WT156)*1.21+IF($D$5="Koncesija",-#REF!*0.21,0)</f>
        <v>#REF!</v>
      </c>
      <c r="WU165" s="632" t="e">
        <f>(IF(WU112-WU107&lt;0,0,WU112-WU107)+WU156)*1.21+IF($D$5="Koncesija",-#REF!*0.21,0)</f>
        <v>#REF!</v>
      </c>
      <c r="WV165" s="632" t="e">
        <f>(IF(WV112-WV107&lt;0,0,WV112-WV107)+WV156)*1.21+IF($D$5="Koncesija",-#REF!*0.21,0)</f>
        <v>#REF!</v>
      </c>
      <c r="WW165" s="632" t="e">
        <f>(IF(WW112-WW107&lt;0,0,WW112-WW107)+WW156)*1.21+IF($D$5="Koncesija",-#REF!*0.21,0)</f>
        <v>#REF!</v>
      </c>
      <c r="WX165" s="632" t="e">
        <f>(IF(WX112-WX107&lt;0,0,WX112-WX107)+WX156)*1.21+IF($D$5="Koncesija",-#REF!*0.21,0)</f>
        <v>#REF!</v>
      </c>
      <c r="WY165" s="632" t="e">
        <f>(IF(WY112-WY107&lt;0,0,WY112-WY107)+WY156)*1.21+IF($D$5="Koncesija",-#REF!*0.21,0)</f>
        <v>#REF!</v>
      </c>
      <c r="WZ165" s="632" t="e">
        <f>(IF(WZ112-WZ107&lt;0,0,WZ112-WZ107)+WZ156)*1.21+IF($D$5="Koncesija",-#REF!*0.21,0)</f>
        <v>#REF!</v>
      </c>
      <c r="XA165" s="632" t="e">
        <f>(IF(XA112-XA107&lt;0,0,XA112-XA107)+XA156)*1.21+IF($D$5="Koncesija",-#REF!*0.21,0)</f>
        <v>#REF!</v>
      </c>
      <c r="XB165" s="632" t="e">
        <f>(IF(XB112-XB107&lt;0,0,XB112-XB107)+XB156)*1.21+IF($D$5="Koncesija",-#REF!*0.21,0)</f>
        <v>#REF!</v>
      </c>
      <c r="XC165" s="632" t="e">
        <f>(IF(XC112-XC107&lt;0,0,XC112-XC107)+XC156)*1.21+IF($D$5="Koncesija",-#REF!*0.21,0)</f>
        <v>#REF!</v>
      </c>
      <c r="XD165" s="632" t="e">
        <f>(IF(XD112-XD107&lt;0,0,XD112-XD107)+XD156)*1.21+IF($D$5="Koncesija",-#REF!*0.21,0)</f>
        <v>#REF!</v>
      </c>
      <c r="XE165" s="632" t="e">
        <f>(IF(XE112-XE107&lt;0,0,XE112-XE107)+XE156)*1.21+IF($D$5="Koncesija",-#REF!*0.21,0)</f>
        <v>#REF!</v>
      </c>
      <c r="XF165" s="632" t="e">
        <f>(IF(XF112-XF107&lt;0,0,XF112-XF107)+XF156)*1.21+IF($D$5="Koncesija",-#REF!*0.21,0)</f>
        <v>#REF!</v>
      </c>
      <c r="XG165" s="632" t="e">
        <f>(IF(XG112-XG107&lt;0,0,XG112-XG107)+XG156)*1.21+IF($D$5="Koncesija",-#REF!*0.21,0)</f>
        <v>#REF!</v>
      </c>
      <c r="XH165" s="632" t="e">
        <f>(IF(XH112-XH107&lt;0,0,XH112-XH107)+XH156)*1.21+IF($D$5="Koncesija",-#REF!*0.21,0)</f>
        <v>#REF!</v>
      </c>
      <c r="XI165" s="632" t="e">
        <f>(IF(XI112-XI107&lt;0,0,XI112-XI107)+XI156)*1.21+IF($D$5="Koncesija",-#REF!*0.21,0)</f>
        <v>#REF!</v>
      </c>
      <c r="XJ165" s="632" t="e">
        <f>(IF(XJ112-XJ107&lt;0,0,XJ112-XJ107)+XJ156)*1.21+IF($D$5="Koncesija",-#REF!*0.21,0)</f>
        <v>#REF!</v>
      </c>
      <c r="XK165" s="632" t="e">
        <f>(IF(XK112-XK107&lt;0,0,XK112-XK107)+XK156)*1.21+IF($D$5="Koncesija",-#REF!*0.21,0)</f>
        <v>#REF!</v>
      </c>
      <c r="XL165" s="632" t="e">
        <f>(IF(XL112-XL107&lt;0,0,XL112-XL107)+XL156)*1.21+IF($D$5="Koncesija",-#REF!*0.21,0)</f>
        <v>#REF!</v>
      </c>
      <c r="XM165" s="632" t="e">
        <f>(IF(XM112-XM107&lt;0,0,XM112-XM107)+XM156)*1.21+IF($D$5="Koncesija",-#REF!*0.21,0)</f>
        <v>#REF!</v>
      </c>
      <c r="XN165" s="632" t="e">
        <f>(IF(XN112-XN107&lt;0,0,XN112-XN107)+XN156)*1.21+IF($D$5="Koncesija",-#REF!*0.21,0)</f>
        <v>#REF!</v>
      </c>
      <c r="XO165" s="632" t="e">
        <f>(IF(XO112-XO107&lt;0,0,XO112-XO107)+XO156)*1.21+IF($D$5="Koncesija",-#REF!*0.21,0)</f>
        <v>#REF!</v>
      </c>
      <c r="XP165" s="632" t="e">
        <f>(IF(XP112-XP107&lt;0,0,XP112-XP107)+XP156)*1.21+IF($D$5="Koncesija",-#REF!*0.21,0)</f>
        <v>#REF!</v>
      </c>
      <c r="XQ165" s="632" t="e">
        <f>(IF(XQ112-XQ107&lt;0,0,XQ112-XQ107)+XQ156)*1.21+IF($D$5="Koncesija",-#REF!*0.21,0)</f>
        <v>#REF!</v>
      </c>
      <c r="XR165" s="632" t="e">
        <f>(IF(XR112-XR107&lt;0,0,XR112-XR107)+XR156)*1.21+IF($D$5="Koncesija",-#REF!*0.21,0)</f>
        <v>#REF!</v>
      </c>
      <c r="XS165" s="632" t="e">
        <f>(IF(XS112-XS107&lt;0,0,XS112-XS107)+XS156)*1.21+IF($D$5="Koncesija",-#REF!*0.21,0)</f>
        <v>#REF!</v>
      </c>
      <c r="XT165" s="632" t="e">
        <f>(IF(XT112-XT107&lt;0,0,XT112-XT107)+XT156)*1.21+IF($D$5="Koncesija",-#REF!*0.21,0)</f>
        <v>#REF!</v>
      </c>
      <c r="XU165" s="632" t="e">
        <f>(IF(XU112-XU107&lt;0,0,XU112-XU107)+XU156)*1.21+IF($D$5="Koncesija",-#REF!*0.21,0)</f>
        <v>#REF!</v>
      </c>
      <c r="XV165" s="632" t="e">
        <f>(IF(XV112-XV107&lt;0,0,XV112-XV107)+XV156)*1.21+IF($D$5="Koncesija",-#REF!*0.21,0)</f>
        <v>#REF!</v>
      </c>
      <c r="XW165" s="632" t="e">
        <f>(IF(XW112-XW107&lt;0,0,XW112-XW107)+XW156)*1.21+IF($D$5="Koncesija",-#REF!*0.21,0)</f>
        <v>#REF!</v>
      </c>
      <c r="XX165" s="632" t="e">
        <f>(IF(XX112-XX107&lt;0,0,XX112-XX107)+XX156)*1.21+IF($D$5="Koncesija",-#REF!*0.21,0)</f>
        <v>#REF!</v>
      </c>
      <c r="XY165" s="632" t="e">
        <f>(IF(XY112-XY107&lt;0,0,XY112-XY107)+XY156)*1.21+IF($D$5="Koncesija",-#REF!*0.21,0)</f>
        <v>#REF!</v>
      </c>
      <c r="XZ165" s="632" t="e">
        <f>(IF(XZ112-XZ107&lt;0,0,XZ112-XZ107)+XZ156)*1.21+IF($D$5="Koncesija",-#REF!*0.21,0)</f>
        <v>#REF!</v>
      </c>
      <c r="YA165" s="632" t="e">
        <f>(IF(YA112-YA107&lt;0,0,YA112-YA107)+YA156)*1.21+IF($D$5="Koncesija",-#REF!*0.21,0)</f>
        <v>#REF!</v>
      </c>
      <c r="YB165" s="632" t="e">
        <f>(IF(YB112-YB107&lt;0,0,YB112-YB107)+YB156)*1.21+IF($D$5="Koncesija",-#REF!*0.21,0)</f>
        <v>#REF!</v>
      </c>
      <c r="YC165" s="632" t="e">
        <f>(IF(YC112-YC107&lt;0,0,YC112-YC107)+YC156)*1.21+IF($D$5="Koncesija",-#REF!*0.21,0)</f>
        <v>#REF!</v>
      </c>
      <c r="YD165" s="632" t="e">
        <f>(IF(YD112-YD107&lt;0,0,YD112-YD107)+YD156)*1.21+IF($D$5="Koncesija",-#REF!*0.21,0)</f>
        <v>#REF!</v>
      </c>
      <c r="YE165" s="632" t="e">
        <f>(IF(YE112-YE107&lt;0,0,YE112-YE107)+YE156)*1.21+IF($D$5="Koncesija",-#REF!*0.21,0)</f>
        <v>#REF!</v>
      </c>
      <c r="YF165" s="632" t="e">
        <f>(IF(YF112-YF107&lt;0,0,YF112-YF107)+YF156)*1.21+IF($D$5="Koncesija",-#REF!*0.21,0)</f>
        <v>#REF!</v>
      </c>
      <c r="YG165" s="632" t="e">
        <f>(IF(YG112-YG107&lt;0,0,YG112-YG107)+YG156)*1.21+IF($D$5="Koncesija",-#REF!*0.21,0)</f>
        <v>#REF!</v>
      </c>
      <c r="YH165" s="632" t="e">
        <f>(IF(YH112-YH107&lt;0,0,YH112-YH107)+YH156)*1.21+IF($D$5="Koncesija",-#REF!*0.21,0)</f>
        <v>#REF!</v>
      </c>
      <c r="YI165" s="632" t="e">
        <f>(IF(YI112-YI107&lt;0,0,YI112-YI107)+YI156)*1.21+IF($D$5="Koncesija",-#REF!*0.21,0)</f>
        <v>#REF!</v>
      </c>
      <c r="YJ165" s="632" t="e">
        <f>(IF(YJ112-YJ107&lt;0,0,YJ112-YJ107)+YJ156)*1.21+IF($D$5="Koncesija",-#REF!*0.21,0)</f>
        <v>#REF!</v>
      </c>
      <c r="YK165" s="632" t="e">
        <f>(IF(YK112-YK107&lt;0,0,YK112-YK107)+YK156)*1.21+IF($D$5="Koncesija",-#REF!*0.21,0)</f>
        <v>#REF!</v>
      </c>
      <c r="YL165" s="632" t="e">
        <f>(IF(YL112-YL107&lt;0,0,YL112-YL107)+YL156)*1.21+IF($D$5="Koncesija",-#REF!*0.21,0)</f>
        <v>#REF!</v>
      </c>
      <c r="YM165" s="632" t="e">
        <f>(IF(YM112-YM107&lt;0,0,YM112-YM107)+YM156)*1.21+IF($D$5="Koncesija",-#REF!*0.21,0)</f>
        <v>#REF!</v>
      </c>
      <c r="YN165" s="632" t="e">
        <f>(IF(YN112-YN107&lt;0,0,YN112-YN107)+YN156)*1.21+IF($D$5="Koncesija",-#REF!*0.21,0)</f>
        <v>#REF!</v>
      </c>
      <c r="YO165" s="632" t="e">
        <f>(IF(YO112-YO107&lt;0,0,YO112-YO107)+YO156)*1.21+IF($D$5="Koncesija",-#REF!*0.21,0)</f>
        <v>#REF!</v>
      </c>
      <c r="YP165" s="632" t="e">
        <f>(IF(YP112-YP107&lt;0,0,YP112-YP107)+YP156)*1.21+IF($D$5="Koncesija",-#REF!*0.21,0)</f>
        <v>#REF!</v>
      </c>
      <c r="YQ165" s="632" t="e">
        <f>(IF(YQ112-YQ107&lt;0,0,YQ112-YQ107)+YQ156)*1.21+IF($D$5="Koncesija",-#REF!*0.21,0)</f>
        <v>#REF!</v>
      </c>
      <c r="YR165" s="632" t="e">
        <f>(IF(YR112-YR107&lt;0,0,YR112-YR107)+YR156)*1.21+IF($D$5="Koncesija",-#REF!*0.21,0)</f>
        <v>#REF!</v>
      </c>
      <c r="YS165" s="632" t="e">
        <f>(IF(YS112-YS107&lt;0,0,YS112-YS107)+YS156)*1.21+IF($D$5="Koncesija",-#REF!*0.21,0)</f>
        <v>#REF!</v>
      </c>
      <c r="YT165" s="632" t="e">
        <f>(IF(YT112-YT107&lt;0,0,YT112-YT107)+YT156)*1.21+IF($D$5="Koncesija",-#REF!*0.21,0)</f>
        <v>#REF!</v>
      </c>
      <c r="YU165" s="632" t="e">
        <f>(IF(YU112-YU107&lt;0,0,YU112-YU107)+YU156)*1.21+IF($D$5="Koncesija",-#REF!*0.21,0)</f>
        <v>#REF!</v>
      </c>
      <c r="YV165" s="632" t="e">
        <f>(IF(YV112-YV107&lt;0,0,YV112-YV107)+YV156)*1.21+IF($D$5="Koncesija",-#REF!*0.21,0)</f>
        <v>#REF!</v>
      </c>
      <c r="YW165" s="632" t="e">
        <f>(IF(YW112-YW107&lt;0,0,YW112-YW107)+YW156)*1.21+IF($D$5="Koncesija",-#REF!*0.21,0)</f>
        <v>#REF!</v>
      </c>
      <c r="YX165" s="632" t="e">
        <f>(IF(YX112-YX107&lt;0,0,YX112-YX107)+YX156)*1.21+IF($D$5="Koncesija",-#REF!*0.21,0)</f>
        <v>#REF!</v>
      </c>
      <c r="YY165" s="632" t="e">
        <f>(IF(YY112-YY107&lt;0,0,YY112-YY107)+YY156)*1.21+IF($D$5="Koncesija",-#REF!*0.21,0)</f>
        <v>#REF!</v>
      </c>
      <c r="YZ165" s="632" t="e">
        <f>(IF(YZ112-YZ107&lt;0,0,YZ112-YZ107)+YZ156)*1.21+IF($D$5="Koncesija",-#REF!*0.21,0)</f>
        <v>#REF!</v>
      </c>
      <c r="ZA165" s="632" t="e">
        <f>(IF(ZA112-ZA107&lt;0,0,ZA112-ZA107)+ZA156)*1.21+IF($D$5="Koncesija",-#REF!*0.21,0)</f>
        <v>#REF!</v>
      </c>
      <c r="ZB165" s="632" t="e">
        <f>(IF(ZB112-ZB107&lt;0,0,ZB112-ZB107)+ZB156)*1.21+IF($D$5="Koncesija",-#REF!*0.21,0)</f>
        <v>#REF!</v>
      </c>
      <c r="ZC165" s="632" t="e">
        <f>(IF(ZC112-ZC107&lt;0,0,ZC112-ZC107)+ZC156)*1.21+IF($D$5="Koncesija",-#REF!*0.21,0)</f>
        <v>#REF!</v>
      </c>
      <c r="ZD165" s="632" t="e">
        <f>(IF(ZD112-ZD107&lt;0,0,ZD112-ZD107)+ZD156)*1.21+IF($D$5="Koncesija",-#REF!*0.21,0)</f>
        <v>#REF!</v>
      </c>
      <c r="ZE165" s="632" t="e">
        <f>(IF(ZE112-ZE107&lt;0,0,ZE112-ZE107)+ZE156)*1.21+IF($D$5="Koncesija",-#REF!*0.21,0)</f>
        <v>#REF!</v>
      </c>
      <c r="ZF165" s="632" t="e">
        <f>(IF(ZF112-ZF107&lt;0,0,ZF112-ZF107)+ZF156)*1.21+IF($D$5="Koncesija",-#REF!*0.21,0)</f>
        <v>#REF!</v>
      </c>
      <c r="ZG165" s="632" t="e">
        <f>(IF(ZG112-ZG107&lt;0,0,ZG112-ZG107)+ZG156)*1.21+IF($D$5="Koncesija",-#REF!*0.21,0)</f>
        <v>#REF!</v>
      </c>
      <c r="ZH165" s="632" t="e">
        <f>(IF(ZH112-ZH107&lt;0,0,ZH112-ZH107)+ZH156)*1.21+IF($D$5="Koncesija",-#REF!*0.21,0)</f>
        <v>#REF!</v>
      </c>
      <c r="ZI165" s="632" t="e">
        <f>(IF(ZI112-ZI107&lt;0,0,ZI112-ZI107)+ZI156)*1.21+IF($D$5="Koncesija",-#REF!*0.21,0)</f>
        <v>#REF!</v>
      </c>
      <c r="ZJ165" s="632" t="e">
        <f>(IF(ZJ112-ZJ107&lt;0,0,ZJ112-ZJ107)+ZJ156)*1.21+IF($D$5="Koncesija",-#REF!*0.21,0)</f>
        <v>#REF!</v>
      </c>
      <c r="ZK165" s="632" t="e">
        <f>(IF(ZK112-ZK107&lt;0,0,ZK112-ZK107)+ZK156)*1.21+IF($D$5="Koncesija",-#REF!*0.21,0)</f>
        <v>#REF!</v>
      </c>
      <c r="ZL165" s="632" t="e">
        <f>(IF(ZL112-ZL107&lt;0,0,ZL112-ZL107)+ZL156)*1.21+IF($D$5="Koncesija",-#REF!*0.21,0)</f>
        <v>#REF!</v>
      </c>
      <c r="ZM165" s="632" t="e">
        <f>(IF(ZM112-ZM107&lt;0,0,ZM112-ZM107)+ZM156)*1.21+IF($D$5="Koncesija",-#REF!*0.21,0)</f>
        <v>#REF!</v>
      </c>
      <c r="ZN165" s="632" t="e">
        <f>(IF(ZN112-ZN107&lt;0,0,ZN112-ZN107)+ZN156)*1.21+IF($D$5="Koncesija",-#REF!*0.21,0)</f>
        <v>#REF!</v>
      </c>
      <c r="ZO165" s="632" t="e">
        <f>(IF(ZO112-ZO107&lt;0,0,ZO112-ZO107)+ZO156)*1.21+IF($D$5="Koncesija",-#REF!*0.21,0)</f>
        <v>#REF!</v>
      </c>
      <c r="ZP165" s="632" t="e">
        <f>(IF(ZP112-ZP107&lt;0,0,ZP112-ZP107)+ZP156)*1.21+IF($D$5="Koncesija",-#REF!*0.21,0)</f>
        <v>#REF!</v>
      </c>
      <c r="ZQ165" s="632" t="e">
        <f>(IF(ZQ112-ZQ107&lt;0,0,ZQ112-ZQ107)+ZQ156)*1.21+IF($D$5="Koncesija",-#REF!*0.21,0)</f>
        <v>#REF!</v>
      </c>
      <c r="ZR165" s="632" t="e">
        <f>(IF(ZR112-ZR107&lt;0,0,ZR112-ZR107)+ZR156)*1.21+IF($D$5="Koncesija",-#REF!*0.21,0)</f>
        <v>#REF!</v>
      </c>
      <c r="ZS165" s="632" t="e">
        <f>(IF(ZS112-ZS107&lt;0,0,ZS112-ZS107)+ZS156)*1.21+IF($D$5="Koncesija",-#REF!*0.21,0)</f>
        <v>#REF!</v>
      </c>
      <c r="ZT165" s="632" t="e">
        <f>(IF(ZT112-ZT107&lt;0,0,ZT112-ZT107)+ZT156)*1.21+IF($D$5="Koncesija",-#REF!*0.21,0)</f>
        <v>#REF!</v>
      </c>
      <c r="ZU165" s="632" t="e">
        <f>(IF(ZU112-ZU107&lt;0,0,ZU112-ZU107)+ZU156)*1.21+IF($D$5="Koncesija",-#REF!*0.21,0)</f>
        <v>#REF!</v>
      </c>
      <c r="ZV165" s="632" t="e">
        <f>(IF(ZV112-ZV107&lt;0,0,ZV112-ZV107)+ZV156)*1.21+IF($D$5="Koncesija",-#REF!*0.21,0)</f>
        <v>#REF!</v>
      </c>
      <c r="ZW165" s="632" t="e">
        <f>(IF(ZW112-ZW107&lt;0,0,ZW112-ZW107)+ZW156)*1.21+IF($D$5="Koncesija",-#REF!*0.21,0)</f>
        <v>#REF!</v>
      </c>
      <c r="ZX165" s="632" t="e">
        <f>(IF(ZX112-ZX107&lt;0,0,ZX112-ZX107)+ZX156)*1.21+IF($D$5="Koncesija",-#REF!*0.21,0)</f>
        <v>#REF!</v>
      </c>
      <c r="ZY165" s="632" t="e">
        <f>(IF(ZY112-ZY107&lt;0,0,ZY112-ZY107)+ZY156)*1.21+IF($D$5="Koncesija",-#REF!*0.21,0)</f>
        <v>#REF!</v>
      </c>
      <c r="ZZ165" s="632" t="e">
        <f>(IF(ZZ112-ZZ107&lt;0,0,ZZ112-ZZ107)+ZZ156)*1.21+IF($D$5="Koncesija",-#REF!*0.21,0)</f>
        <v>#REF!</v>
      </c>
      <c r="AAA165" s="632" t="e">
        <f>(IF(AAA112-AAA107&lt;0,0,AAA112-AAA107)+AAA156)*1.21+IF($D$5="Koncesija",-#REF!*0.21,0)</f>
        <v>#REF!</v>
      </c>
      <c r="AAB165" s="632" t="e">
        <f>(IF(AAB112-AAB107&lt;0,0,AAB112-AAB107)+AAB156)*1.21+IF($D$5="Koncesija",-#REF!*0.21,0)</f>
        <v>#REF!</v>
      </c>
      <c r="AAC165" s="632" t="e">
        <f>(IF(AAC112-AAC107&lt;0,0,AAC112-AAC107)+AAC156)*1.21+IF($D$5="Koncesija",-#REF!*0.21,0)</f>
        <v>#REF!</v>
      </c>
      <c r="AAD165" s="632" t="e">
        <f>(IF(AAD112-AAD107&lt;0,0,AAD112-AAD107)+AAD156)*1.21+IF($D$5="Koncesija",-#REF!*0.21,0)</f>
        <v>#REF!</v>
      </c>
      <c r="AAE165" s="632" t="e">
        <f>(IF(AAE112-AAE107&lt;0,0,AAE112-AAE107)+AAE156)*1.21+IF($D$5="Koncesija",-#REF!*0.21,0)</f>
        <v>#REF!</v>
      </c>
      <c r="AAF165" s="632" t="e">
        <f>(IF(AAF112-AAF107&lt;0,0,AAF112-AAF107)+AAF156)*1.21+IF($D$5="Koncesija",-#REF!*0.21,0)</f>
        <v>#REF!</v>
      </c>
      <c r="AAG165" s="632" t="e">
        <f>(IF(AAG112-AAG107&lt;0,0,AAG112-AAG107)+AAG156)*1.21+IF($D$5="Koncesija",-#REF!*0.21,0)</f>
        <v>#REF!</v>
      </c>
      <c r="AAH165" s="632" t="e">
        <f>(IF(AAH112-AAH107&lt;0,0,AAH112-AAH107)+AAH156)*1.21+IF($D$5="Koncesija",-#REF!*0.21,0)</f>
        <v>#REF!</v>
      </c>
      <c r="AAI165" s="632" t="e">
        <f>(IF(AAI112-AAI107&lt;0,0,AAI112-AAI107)+AAI156)*1.21+IF($D$5="Koncesija",-#REF!*0.21,0)</f>
        <v>#REF!</v>
      </c>
      <c r="AAJ165" s="632" t="e">
        <f>(IF(AAJ112-AAJ107&lt;0,0,AAJ112-AAJ107)+AAJ156)*1.21+IF($D$5="Koncesija",-#REF!*0.21,0)</f>
        <v>#REF!</v>
      </c>
      <c r="AAK165" s="632" t="e">
        <f>(IF(AAK112-AAK107&lt;0,0,AAK112-AAK107)+AAK156)*1.21+IF($D$5="Koncesija",-#REF!*0.21,0)</f>
        <v>#REF!</v>
      </c>
      <c r="AAL165" s="632" t="e">
        <f>(IF(AAL112-AAL107&lt;0,0,AAL112-AAL107)+AAL156)*1.21+IF($D$5="Koncesija",-#REF!*0.21,0)</f>
        <v>#REF!</v>
      </c>
      <c r="AAM165" s="632" t="e">
        <f>(IF(AAM112-AAM107&lt;0,0,AAM112-AAM107)+AAM156)*1.21+IF($D$5="Koncesija",-#REF!*0.21,0)</f>
        <v>#REF!</v>
      </c>
      <c r="AAN165" s="632" t="e">
        <f>(IF(AAN112-AAN107&lt;0,0,AAN112-AAN107)+AAN156)*1.21+IF($D$5="Koncesija",-#REF!*0.21,0)</f>
        <v>#REF!</v>
      </c>
      <c r="AAO165" s="632" t="e">
        <f>(IF(AAO112-AAO107&lt;0,0,AAO112-AAO107)+AAO156)*1.21+IF($D$5="Koncesija",-#REF!*0.21,0)</f>
        <v>#REF!</v>
      </c>
      <c r="AAP165" s="632" t="e">
        <f>(IF(AAP112-AAP107&lt;0,0,AAP112-AAP107)+AAP156)*1.21+IF($D$5="Koncesija",-#REF!*0.21,0)</f>
        <v>#REF!</v>
      </c>
      <c r="AAQ165" s="632" t="e">
        <f>(IF(AAQ112-AAQ107&lt;0,0,AAQ112-AAQ107)+AAQ156)*1.21+IF($D$5="Koncesija",-#REF!*0.21,0)</f>
        <v>#REF!</v>
      </c>
      <c r="AAR165" s="632" t="e">
        <f>(IF(AAR112-AAR107&lt;0,0,AAR112-AAR107)+AAR156)*1.21+IF($D$5="Koncesija",-#REF!*0.21,0)</f>
        <v>#REF!</v>
      </c>
      <c r="AAS165" s="632" t="e">
        <f>(IF(AAS112-AAS107&lt;0,0,AAS112-AAS107)+AAS156)*1.21+IF($D$5="Koncesija",-#REF!*0.21,0)</f>
        <v>#REF!</v>
      </c>
      <c r="AAT165" s="632" t="e">
        <f>(IF(AAT112-AAT107&lt;0,0,AAT112-AAT107)+AAT156)*1.21+IF($D$5="Koncesija",-#REF!*0.21,0)</f>
        <v>#REF!</v>
      </c>
      <c r="AAU165" s="632" t="e">
        <f>(IF(AAU112-AAU107&lt;0,0,AAU112-AAU107)+AAU156)*1.21+IF($D$5="Koncesija",-#REF!*0.21,0)</f>
        <v>#REF!</v>
      </c>
      <c r="AAV165" s="632" t="e">
        <f>(IF(AAV112-AAV107&lt;0,0,AAV112-AAV107)+AAV156)*1.21+IF($D$5="Koncesija",-#REF!*0.21,0)</f>
        <v>#REF!</v>
      </c>
      <c r="AAW165" s="632" t="e">
        <f>(IF(AAW112-AAW107&lt;0,0,AAW112-AAW107)+AAW156)*1.21+IF($D$5="Koncesija",-#REF!*0.21,0)</f>
        <v>#REF!</v>
      </c>
      <c r="AAX165" s="632" t="e">
        <f>(IF(AAX112-AAX107&lt;0,0,AAX112-AAX107)+AAX156)*1.21+IF($D$5="Koncesija",-#REF!*0.21,0)</f>
        <v>#REF!</v>
      </c>
      <c r="AAY165" s="632" t="e">
        <f>(IF(AAY112-AAY107&lt;0,0,AAY112-AAY107)+AAY156)*1.21+IF($D$5="Koncesija",-#REF!*0.21,0)</f>
        <v>#REF!</v>
      </c>
      <c r="AAZ165" s="632" t="e">
        <f>(IF(AAZ112-AAZ107&lt;0,0,AAZ112-AAZ107)+AAZ156)*1.21+IF($D$5="Koncesija",-#REF!*0.21,0)</f>
        <v>#REF!</v>
      </c>
      <c r="ABA165" s="632" t="e">
        <f>(IF(ABA112-ABA107&lt;0,0,ABA112-ABA107)+ABA156)*1.21+IF($D$5="Koncesija",-#REF!*0.21,0)</f>
        <v>#REF!</v>
      </c>
      <c r="ABB165" s="632" t="e">
        <f>(IF(ABB112-ABB107&lt;0,0,ABB112-ABB107)+ABB156)*1.21+IF($D$5="Koncesija",-#REF!*0.21,0)</f>
        <v>#REF!</v>
      </c>
      <c r="ABC165" s="632" t="e">
        <f>(IF(ABC112-ABC107&lt;0,0,ABC112-ABC107)+ABC156)*1.21+IF($D$5="Koncesija",-#REF!*0.21,0)</f>
        <v>#REF!</v>
      </c>
      <c r="ABD165" s="632" t="e">
        <f>(IF(ABD112-ABD107&lt;0,0,ABD112-ABD107)+ABD156)*1.21+IF($D$5="Koncesija",-#REF!*0.21,0)</f>
        <v>#REF!</v>
      </c>
      <c r="ABE165" s="632" t="e">
        <f>(IF(ABE112-ABE107&lt;0,0,ABE112-ABE107)+ABE156)*1.21+IF($D$5="Koncesija",-#REF!*0.21,0)</f>
        <v>#REF!</v>
      </c>
      <c r="ABF165" s="632" t="e">
        <f>(IF(ABF112-ABF107&lt;0,0,ABF112-ABF107)+ABF156)*1.21+IF($D$5="Koncesija",-#REF!*0.21,0)</f>
        <v>#REF!</v>
      </c>
      <c r="ABG165" s="632" t="e">
        <f>(IF(ABG112-ABG107&lt;0,0,ABG112-ABG107)+ABG156)*1.21+IF($D$5="Koncesija",-#REF!*0.21,0)</f>
        <v>#REF!</v>
      </c>
      <c r="ABH165" s="632" t="e">
        <f>(IF(ABH112-ABH107&lt;0,0,ABH112-ABH107)+ABH156)*1.21+IF($D$5="Koncesija",-#REF!*0.21,0)</f>
        <v>#REF!</v>
      </c>
      <c r="ABI165" s="632" t="e">
        <f>(IF(ABI112-ABI107&lt;0,0,ABI112-ABI107)+ABI156)*1.21+IF($D$5="Koncesija",-#REF!*0.21,0)</f>
        <v>#REF!</v>
      </c>
      <c r="ABJ165" s="632" t="e">
        <f>(IF(ABJ112-ABJ107&lt;0,0,ABJ112-ABJ107)+ABJ156)*1.21+IF($D$5="Koncesija",-#REF!*0.21,0)</f>
        <v>#REF!</v>
      </c>
      <c r="ABK165" s="632" t="e">
        <f>(IF(ABK112-ABK107&lt;0,0,ABK112-ABK107)+ABK156)*1.21+IF($D$5="Koncesija",-#REF!*0.21,0)</f>
        <v>#REF!</v>
      </c>
      <c r="ABL165" s="632" t="e">
        <f>(IF(ABL112-ABL107&lt;0,0,ABL112-ABL107)+ABL156)*1.21+IF($D$5="Koncesija",-#REF!*0.21,0)</f>
        <v>#REF!</v>
      </c>
      <c r="ABM165" s="632" t="e">
        <f>(IF(ABM112-ABM107&lt;0,0,ABM112-ABM107)+ABM156)*1.21+IF($D$5="Koncesija",-#REF!*0.21,0)</f>
        <v>#REF!</v>
      </c>
      <c r="ABN165" s="632" t="e">
        <f>(IF(ABN112-ABN107&lt;0,0,ABN112-ABN107)+ABN156)*1.21+IF($D$5="Koncesija",-#REF!*0.21,0)</f>
        <v>#REF!</v>
      </c>
      <c r="ABO165" s="632" t="e">
        <f>(IF(ABO112-ABO107&lt;0,0,ABO112-ABO107)+ABO156)*1.21+IF($D$5="Koncesija",-#REF!*0.21,0)</f>
        <v>#REF!</v>
      </c>
      <c r="ABP165" s="632" t="e">
        <f>(IF(ABP112-ABP107&lt;0,0,ABP112-ABP107)+ABP156)*1.21+IF($D$5="Koncesija",-#REF!*0.21,0)</f>
        <v>#REF!</v>
      </c>
      <c r="ABQ165" s="632" t="e">
        <f>(IF(ABQ112-ABQ107&lt;0,0,ABQ112-ABQ107)+ABQ156)*1.21+IF($D$5="Koncesija",-#REF!*0.21,0)</f>
        <v>#REF!</v>
      </c>
      <c r="ABR165" s="632" t="e">
        <f>(IF(ABR112-ABR107&lt;0,0,ABR112-ABR107)+ABR156)*1.21+IF($D$5="Koncesija",-#REF!*0.21,0)</f>
        <v>#REF!</v>
      </c>
      <c r="ABS165" s="632" t="e">
        <f>(IF(ABS112-ABS107&lt;0,0,ABS112-ABS107)+ABS156)*1.21+IF($D$5="Koncesija",-#REF!*0.21,0)</f>
        <v>#REF!</v>
      </c>
      <c r="ABT165" s="632" t="e">
        <f>(IF(ABT112-ABT107&lt;0,0,ABT112-ABT107)+ABT156)*1.21+IF($D$5="Koncesija",-#REF!*0.21,0)</f>
        <v>#REF!</v>
      </c>
      <c r="ABU165" s="632" t="e">
        <f>(IF(ABU112-ABU107&lt;0,0,ABU112-ABU107)+ABU156)*1.21+IF($D$5="Koncesija",-#REF!*0.21,0)</f>
        <v>#REF!</v>
      </c>
      <c r="ABV165" s="632" t="e">
        <f>(IF(ABV112-ABV107&lt;0,0,ABV112-ABV107)+ABV156)*1.21+IF($D$5="Koncesija",-#REF!*0.21,0)</f>
        <v>#REF!</v>
      </c>
      <c r="ABW165" s="632" t="e">
        <f>(IF(ABW112-ABW107&lt;0,0,ABW112-ABW107)+ABW156)*1.21+IF($D$5="Koncesija",-#REF!*0.21,0)</f>
        <v>#REF!</v>
      </c>
      <c r="ABX165" s="632" t="e">
        <f>(IF(ABX112-ABX107&lt;0,0,ABX112-ABX107)+ABX156)*1.21+IF($D$5="Koncesija",-#REF!*0.21,0)</f>
        <v>#REF!</v>
      </c>
      <c r="ABY165" s="632" t="e">
        <f>(IF(ABY112-ABY107&lt;0,0,ABY112-ABY107)+ABY156)*1.21+IF($D$5="Koncesija",-#REF!*0.21,0)</f>
        <v>#REF!</v>
      </c>
      <c r="ABZ165" s="632" t="e">
        <f>(IF(ABZ112-ABZ107&lt;0,0,ABZ112-ABZ107)+ABZ156)*1.21+IF($D$5="Koncesija",-#REF!*0.21,0)</f>
        <v>#REF!</v>
      </c>
      <c r="ACA165" s="632" t="e">
        <f>(IF(ACA112-ACA107&lt;0,0,ACA112-ACA107)+ACA156)*1.21+IF($D$5="Koncesija",-#REF!*0.21,0)</f>
        <v>#REF!</v>
      </c>
      <c r="ACB165" s="632" t="e">
        <f>(IF(ACB112-ACB107&lt;0,0,ACB112-ACB107)+ACB156)*1.21+IF($D$5="Koncesija",-#REF!*0.21,0)</f>
        <v>#REF!</v>
      </c>
      <c r="ACC165" s="632" t="e">
        <f>(IF(ACC112-ACC107&lt;0,0,ACC112-ACC107)+ACC156)*1.21+IF($D$5="Koncesija",-#REF!*0.21,0)</f>
        <v>#REF!</v>
      </c>
      <c r="ACD165" s="632" t="e">
        <f>(IF(ACD112-ACD107&lt;0,0,ACD112-ACD107)+ACD156)*1.21+IF($D$5="Koncesija",-#REF!*0.21,0)</f>
        <v>#REF!</v>
      </c>
      <c r="ACE165" s="632" t="e">
        <f>(IF(ACE112-ACE107&lt;0,0,ACE112-ACE107)+ACE156)*1.21+IF($D$5="Koncesija",-#REF!*0.21,0)</f>
        <v>#REF!</v>
      </c>
      <c r="ACF165" s="632" t="e">
        <f>(IF(ACF112-ACF107&lt;0,0,ACF112-ACF107)+ACF156)*1.21+IF($D$5="Koncesija",-#REF!*0.21,0)</f>
        <v>#REF!</v>
      </c>
      <c r="ACG165" s="632" t="e">
        <f>(IF(ACG112-ACG107&lt;0,0,ACG112-ACG107)+ACG156)*1.21+IF($D$5="Koncesija",-#REF!*0.21,0)</f>
        <v>#REF!</v>
      </c>
      <c r="ACH165" s="632" t="e">
        <f>(IF(ACH112-ACH107&lt;0,0,ACH112-ACH107)+ACH156)*1.21+IF($D$5="Koncesija",-#REF!*0.21,0)</f>
        <v>#REF!</v>
      </c>
      <c r="ACI165" s="632" t="e">
        <f>(IF(ACI112-ACI107&lt;0,0,ACI112-ACI107)+ACI156)*1.21+IF($D$5="Koncesija",-#REF!*0.21,0)</f>
        <v>#REF!</v>
      </c>
      <c r="ACJ165" s="632" t="e">
        <f>(IF(ACJ112-ACJ107&lt;0,0,ACJ112-ACJ107)+ACJ156)*1.21+IF($D$5="Koncesija",-#REF!*0.21,0)</f>
        <v>#REF!</v>
      </c>
      <c r="ACK165" s="632" t="e">
        <f>(IF(ACK112-ACK107&lt;0,0,ACK112-ACK107)+ACK156)*1.21+IF($D$5="Koncesija",-#REF!*0.21,0)</f>
        <v>#REF!</v>
      </c>
      <c r="ACL165" s="632" t="e">
        <f>(IF(ACL112-ACL107&lt;0,0,ACL112-ACL107)+ACL156)*1.21+IF($D$5="Koncesija",-#REF!*0.21,0)</f>
        <v>#REF!</v>
      </c>
      <c r="ACM165" s="632" t="e">
        <f>(IF(ACM112-ACM107&lt;0,0,ACM112-ACM107)+ACM156)*1.21+IF($D$5="Koncesija",-#REF!*0.21,0)</f>
        <v>#REF!</v>
      </c>
      <c r="ACN165" s="632" t="e">
        <f>(IF(ACN112-ACN107&lt;0,0,ACN112-ACN107)+ACN156)*1.21+IF($D$5="Koncesija",-#REF!*0.21,0)</f>
        <v>#REF!</v>
      </c>
      <c r="ACO165" s="632" t="e">
        <f>(IF(ACO112-ACO107&lt;0,0,ACO112-ACO107)+ACO156)*1.21+IF($D$5="Koncesija",-#REF!*0.21,0)</f>
        <v>#REF!</v>
      </c>
      <c r="ACP165" s="632" t="e">
        <f>(IF(ACP112-ACP107&lt;0,0,ACP112-ACP107)+ACP156)*1.21+IF($D$5="Koncesija",-#REF!*0.21,0)</f>
        <v>#REF!</v>
      </c>
      <c r="ACQ165" s="632" t="e">
        <f>(IF(ACQ112-ACQ107&lt;0,0,ACQ112-ACQ107)+ACQ156)*1.21+IF($D$5="Koncesija",-#REF!*0.21,0)</f>
        <v>#REF!</v>
      </c>
      <c r="ACR165" s="632" t="e">
        <f>(IF(ACR112-ACR107&lt;0,0,ACR112-ACR107)+ACR156)*1.21+IF($D$5="Koncesija",-#REF!*0.21,0)</f>
        <v>#REF!</v>
      </c>
      <c r="ACS165" s="632" t="e">
        <f>(IF(ACS112-ACS107&lt;0,0,ACS112-ACS107)+ACS156)*1.21+IF($D$5="Koncesija",-#REF!*0.21,0)</f>
        <v>#REF!</v>
      </c>
      <c r="ACT165" s="632" t="e">
        <f>(IF(ACT112-ACT107&lt;0,0,ACT112-ACT107)+ACT156)*1.21+IF($D$5="Koncesija",-#REF!*0.21,0)</f>
        <v>#REF!</v>
      </c>
      <c r="ACU165" s="632" t="e">
        <f>(IF(ACU112-ACU107&lt;0,0,ACU112-ACU107)+ACU156)*1.21+IF($D$5="Koncesija",-#REF!*0.21,0)</f>
        <v>#REF!</v>
      </c>
      <c r="ACV165" s="632" t="e">
        <f>(IF(ACV112-ACV107&lt;0,0,ACV112-ACV107)+ACV156)*1.21+IF($D$5="Koncesija",-#REF!*0.21,0)</f>
        <v>#REF!</v>
      </c>
      <c r="ACW165" s="632" t="e">
        <f>(IF(ACW112-ACW107&lt;0,0,ACW112-ACW107)+ACW156)*1.21+IF($D$5="Koncesija",-#REF!*0.21,0)</f>
        <v>#REF!</v>
      </c>
      <c r="ACX165" s="632" t="e">
        <f>(IF(ACX112-ACX107&lt;0,0,ACX112-ACX107)+ACX156)*1.21+IF($D$5="Koncesija",-#REF!*0.21,0)</f>
        <v>#REF!</v>
      </c>
      <c r="ACY165" s="632" t="e">
        <f>(IF(ACY112-ACY107&lt;0,0,ACY112-ACY107)+ACY156)*1.21+IF($D$5="Koncesija",-#REF!*0.21,0)</f>
        <v>#REF!</v>
      </c>
      <c r="ACZ165" s="632" t="e">
        <f>(IF(ACZ112-ACZ107&lt;0,0,ACZ112-ACZ107)+ACZ156)*1.21+IF($D$5="Koncesija",-#REF!*0.21,0)</f>
        <v>#REF!</v>
      </c>
      <c r="ADA165" s="632" t="e">
        <f>(IF(ADA112-ADA107&lt;0,0,ADA112-ADA107)+ADA156)*1.21+IF($D$5="Koncesija",-#REF!*0.21,0)</f>
        <v>#REF!</v>
      </c>
      <c r="ADB165" s="632" t="e">
        <f>(IF(ADB112-ADB107&lt;0,0,ADB112-ADB107)+ADB156)*1.21+IF($D$5="Koncesija",-#REF!*0.21,0)</f>
        <v>#REF!</v>
      </c>
      <c r="ADC165" s="632" t="e">
        <f>(IF(ADC112-ADC107&lt;0,0,ADC112-ADC107)+ADC156)*1.21+IF($D$5="Koncesija",-#REF!*0.21,0)</f>
        <v>#REF!</v>
      </c>
      <c r="ADD165" s="632" t="e">
        <f>(IF(ADD112-ADD107&lt;0,0,ADD112-ADD107)+ADD156)*1.21+IF($D$5="Koncesija",-#REF!*0.21,0)</f>
        <v>#REF!</v>
      </c>
      <c r="ADE165" s="632" t="e">
        <f>(IF(ADE112-ADE107&lt;0,0,ADE112-ADE107)+ADE156)*1.21+IF($D$5="Koncesija",-#REF!*0.21,0)</f>
        <v>#REF!</v>
      </c>
      <c r="ADF165" s="632" t="e">
        <f>(IF(ADF112-ADF107&lt;0,0,ADF112-ADF107)+ADF156)*1.21+IF($D$5="Koncesija",-#REF!*0.21,0)</f>
        <v>#REF!</v>
      </c>
      <c r="ADG165" s="632" t="e">
        <f>(IF(ADG112-ADG107&lt;0,0,ADG112-ADG107)+ADG156)*1.21+IF($D$5="Koncesija",-#REF!*0.21,0)</f>
        <v>#REF!</v>
      </c>
      <c r="ADH165" s="632" t="e">
        <f>(IF(ADH112-ADH107&lt;0,0,ADH112-ADH107)+ADH156)*1.21+IF($D$5="Koncesija",-#REF!*0.21,0)</f>
        <v>#REF!</v>
      </c>
      <c r="ADI165" s="632" t="e">
        <f>(IF(ADI112-ADI107&lt;0,0,ADI112-ADI107)+ADI156)*1.21+IF($D$5="Koncesija",-#REF!*0.21,0)</f>
        <v>#REF!</v>
      </c>
      <c r="ADJ165" s="632" t="e">
        <f>(IF(ADJ112-ADJ107&lt;0,0,ADJ112-ADJ107)+ADJ156)*1.21+IF($D$5="Koncesija",-#REF!*0.21,0)</f>
        <v>#REF!</v>
      </c>
      <c r="ADK165" s="632" t="e">
        <f>(IF(ADK112-ADK107&lt;0,0,ADK112-ADK107)+ADK156)*1.21+IF($D$5="Koncesija",-#REF!*0.21,0)</f>
        <v>#REF!</v>
      </c>
      <c r="ADL165" s="632" t="e">
        <f>(IF(ADL112-ADL107&lt;0,0,ADL112-ADL107)+ADL156)*1.21+IF($D$5="Koncesija",-#REF!*0.21,0)</f>
        <v>#REF!</v>
      </c>
      <c r="ADM165" s="632" t="e">
        <f>(IF(ADM112-ADM107&lt;0,0,ADM112-ADM107)+ADM156)*1.21+IF($D$5="Koncesija",-#REF!*0.21,0)</f>
        <v>#REF!</v>
      </c>
      <c r="ADN165" s="632" t="e">
        <f>(IF(ADN112-ADN107&lt;0,0,ADN112-ADN107)+ADN156)*1.21+IF($D$5="Koncesija",-#REF!*0.21,0)</f>
        <v>#REF!</v>
      </c>
      <c r="ADO165" s="632" t="e">
        <f>(IF(ADO112-ADO107&lt;0,0,ADO112-ADO107)+ADO156)*1.21+IF($D$5="Koncesija",-#REF!*0.21,0)</f>
        <v>#REF!</v>
      </c>
      <c r="ADP165" s="632" t="e">
        <f>(IF(ADP112-ADP107&lt;0,0,ADP112-ADP107)+ADP156)*1.21+IF($D$5="Koncesija",-#REF!*0.21,0)</f>
        <v>#REF!</v>
      </c>
      <c r="ADQ165" s="632" t="e">
        <f>(IF(ADQ112-ADQ107&lt;0,0,ADQ112-ADQ107)+ADQ156)*1.21+IF($D$5="Koncesija",-#REF!*0.21,0)</f>
        <v>#REF!</v>
      </c>
      <c r="ADR165" s="632" t="e">
        <f>(IF(ADR112-ADR107&lt;0,0,ADR112-ADR107)+ADR156)*1.21+IF($D$5="Koncesija",-#REF!*0.21,0)</f>
        <v>#REF!</v>
      </c>
      <c r="ADS165" s="632" t="e">
        <f>(IF(ADS112-ADS107&lt;0,0,ADS112-ADS107)+ADS156)*1.21+IF($D$5="Koncesija",-#REF!*0.21,0)</f>
        <v>#REF!</v>
      </c>
      <c r="ADT165" s="632" t="e">
        <f>(IF(ADT112-ADT107&lt;0,0,ADT112-ADT107)+ADT156)*1.21+IF($D$5="Koncesija",-#REF!*0.21,0)</f>
        <v>#REF!</v>
      </c>
      <c r="ADU165" s="632" t="e">
        <f>(IF(ADU112-ADU107&lt;0,0,ADU112-ADU107)+ADU156)*1.21+IF($D$5="Koncesija",-#REF!*0.21,0)</f>
        <v>#REF!</v>
      </c>
      <c r="ADV165" s="632" t="e">
        <f>(IF(ADV112-ADV107&lt;0,0,ADV112-ADV107)+ADV156)*1.21+IF($D$5="Koncesija",-#REF!*0.21,0)</f>
        <v>#REF!</v>
      </c>
      <c r="ADW165" s="632" t="e">
        <f>(IF(ADW112-ADW107&lt;0,0,ADW112-ADW107)+ADW156)*1.21+IF($D$5="Koncesija",-#REF!*0.21,0)</f>
        <v>#REF!</v>
      </c>
      <c r="ADX165" s="632" t="e">
        <f>(IF(ADX112-ADX107&lt;0,0,ADX112-ADX107)+ADX156)*1.21+IF($D$5="Koncesija",-#REF!*0.21,0)</f>
        <v>#REF!</v>
      </c>
      <c r="ADY165" s="632" t="e">
        <f>(IF(ADY112-ADY107&lt;0,0,ADY112-ADY107)+ADY156)*1.21+IF($D$5="Koncesija",-#REF!*0.21,0)</f>
        <v>#REF!</v>
      </c>
      <c r="ADZ165" s="632" t="e">
        <f>(IF(ADZ112-ADZ107&lt;0,0,ADZ112-ADZ107)+ADZ156)*1.21+IF($D$5="Koncesija",-#REF!*0.21,0)</f>
        <v>#REF!</v>
      </c>
      <c r="AEA165" s="632" t="e">
        <f>(IF(AEA112-AEA107&lt;0,0,AEA112-AEA107)+AEA156)*1.21+IF($D$5="Koncesija",-#REF!*0.21,0)</f>
        <v>#REF!</v>
      </c>
      <c r="AEB165" s="632" t="e">
        <f>(IF(AEB112-AEB107&lt;0,0,AEB112-AEB107)+AEB156)*1.21+IF($D$5="Koncesija",-#REF!*0.21,0)</f>
        <v>#REF!</v>
      </c>
      <c r="AEC165" s="632" t="e">
        <f>(IF(AEC112-AEC107&lt;0,0,AEC112-AEC107)+AEC156)*1.21+IF($D$5="Koncesija",-#REF!*0.21,0)</f>
        <v>#REF!</v>
      </c>
      <c r="AED165" s="632" t="e">
        <f>(IF(AED112-AED107&lt;0,0,AED112-AED107)+AED156)*1.21+IF($D$5="Koncesija",-#REF!*0.21,0)</f>
        <v>#REF!</v>
      </c>
      <c r="AEE165" s="632" t="e">
        <f>(IF(AEE112-AEE107&lt;0,0,AEE112-AEE107)+AEE156)*1.21+IF($D$5="Koncesija",-#REF!*0.21,0)</f>
        <v>#REF!</v>
      </c>
      <c r="AEF165" s="632" t="e">
        <f>(IF(AEF112-AEF107&lt;0,0,AEF112-AEF107)+AEF156)*1.21+IF($D$5="Koncesija",-#REF!*0.21,0)</f>
        <v>#REF!</v>
      </c>
      <c r="AEG165" s="632" t="e">
        <f>(IF(AEG112-AEG107&lt;0,0,AEG112-AEG107)+AEG156)*1.21+IF($D$5="Koncesija",-#REF!*0.21,0)</f>
        <v>#REF!</v>
      </c>
      <c r="AEH165" s="632" t="e">
        <f>(IF(AEH112-AEH107&lt;0,0,AEH112-AEH107)+AEH156)*1.21+IF($D$5="Koncesija",-#REF!*0.21,0)</f>
        <v>#REF!</v>
      </c>
      <c r="AEI165" s="632" t="e">
        <f>(IF(AEI112-AEI107&lt;0,0,AEI112-AEI107)+AEI156)*1.21+IF($D$5="Koncesija",-#REF!*0.21,0)</f>
        <v>#REF!</v>
      </c>
      <c r="AEJ165" s="632" t="e">
        <f>(IF(AEJ112-AEJ107&lt;0,0,AEJ112-AEJ107)+AEJ156)*1.21+IF($D$5="Koncesija",-#REF!*0.21,0)</f>
        <v>#REF!</v>
      </c>
      <c r="AEK165" s="632" t="e">
        <f>(IF(AEK112-AEK107&lt;0,0,AEK112-AEK107)+AEK156)*1.21+IF($D$5="Koncesija",-#REF!*0.21,0)</f>
        <v>#REF!</v>
      </c>
      <c r="AEL165" s="632" t="e">
        <f>(IF(AEL112-AEL107&lt;0,0,AEL112-AEL107)+AEL156)*1.21+IF($D$5="Koncesija",-#REF!*0.21,0)</f>
        <v>#REF!</v>
      </c>
      <c r="AEM165" s="632" t="e">
        <f>(IF(AEM112-AEM107&lt;0,0,AEM112-AEM107)+AEM156)*1.21+IF($D$5="Koncesija",-#REF!*0.21,0)</f>
        <v>#REF!</v>
      </c>
      <c r="AEN165" s="632" t="e">
        <f>(IF(AEN112-AEN107&lt;0,0,AEN112-AEN107)+AEN156)*1.21+IF($D$5="Koncesija",-#REF!*0.21,0)</f>
        <v>#REF!</v>
      </c>
      <c r="AEO165" s="632" t="e">
        <f>(IF(AEO112-AEO107&lt;0,0,AEO112-AEO107)+AEO156)*1.21+IF($D$5="Koncesija",-#REF!*0.21,0)</f>
        <v>#REF!</v>
      </c>
      <c r="AEP165" s="632" t="e">
        <f>(IF(AEP112-AEP107&lt;0,0,AEP112-AEP107)+AEP156)*1.21+IF($D$5="Koncesija",-#REF!*0.21,0)</f>
        <v>#REF!</v>
      </c>
      <c r="AEQ165" s="632" t="e">
        <f>(IF(AEQ112-AEQ107&lt;0,0,AEQ112-AEQ107)+AEQ156)*1.21+IF($D$5="Koncesija",-#REF!*0.21,0)</f>
        <v>#REF!</v>
      </c>
      <c r="AER165" s="632" t="e">
        <f>(IF(AER112-AER107&lt;0,0,AER112-AER107)+AER156)*1.21+IF($D$5="Koncesija",-#REF!*0.21,0)</f>
        <v>#REF!</v>
      </c>
      <c r="AES165" s="632" t="e">
        <f>(IF(AES112-AES107&lt;0,0,AES112-AES107)+AES156)*1.21+IF($D$5="Koncesija",-#REF!*0.21,0)</f>
        <v>#REF!</v>
      </c>
      <c r="AET165" s="632" t="e">
        <f>(IF(AET112-AET107&lt;0,0,AET112-AET107)+AET156)*1.21+IF($D$5="Koncesija",-#REF!*0.21,0)</f>
        <v>#REF!</v>
      </c>
      <c r="AEU165" s="632" t="e">
        <f>(IF(AEU112-AEU107&lt;0,0,AEU112-AEU107)+AEU156)*1.21+IF($D$5="Koncesija",-#REF!*0.21,0)</f>
        <v>#REF!</v>
      </c>
      <c r="AEV165" s="632" t="e">
        <f>(IF(AEV112-AEV107&lt;0,0,AEV112-AEV107)+AEV156)*1.21+IF($D$5="Koncesija",-#REF!*0.21,0)</f>
        <v>#REF!</v>
      </c>
      <c r="AEW165" s="632" t="e">
        <f>(IF(AEW112-AEW107&lt;0,0,AEW112-AEW107)+AEW156)*1.21+IF($D$5="Koncesija",-#REF!*0.21,0)</f>
        <v>#REF!</v>
      </c>
      <c r="AEX165" s="632" t="e">
        <f>(IF(AEX112-AEX107&lt;0,0,AEX112-AEX107)+AEX156)*1.21+IF($D$5="Koncesija",-#REF!*0.21,0)</f>
        <v>#REF!</v>
      </c>
      <c r="AEY165" s="632" t="e">
        <f>(IF(AEY112-AEY107&lt;0,0,AEY112-AEY107)+AEY156)*1.21+IF($D$5="Koncesija",-#REF!*0.21,0)</f>
        <v>#REF!</v>
      </c>
      <c r="AEZ165" s="632" t="e">
        <f>(IF(AEZ112-AEZ107&lt;0,0,AEZ112-AEZ107)+AEZ156)*1.21+IF($D$5="Koncesija",-#REF!*0.21,0)</f>
        <v>#REF!</v>
      </c>
      <c r="AFA165" s="632" t="e">
        <f>(IF(AFA112-AFA107&lt;0,0,AFA112-AFA107)+AFA156)*1.21+IF($D$5="Koncesija",-#REF!*0.21,0)</f>
        <v>#REF!</v>
      </c>
      <c r="AFB165" s="632" t="e">
        <f>(IF(AFB112-AFB107&lt;0,0,AFB112-AFB107)+AFB156)*1.21+IF($D$5="Koncesija",-#REF!*0.21,0)</f>
        <v>#REF!</v>
      </c>
      <c r="AFC165" s="632" t="e">
        <f>(IF(AFC112-AFC107&lt;0,0,AFC112-AFC107)+AFC156)*1.21+IF($D$5="Koncesija",-#REF!*0.21,0)</f>
        <v>#REF!</v>
      </c>
      <c r="AFD165" s="632" t="e">
        <f>(IF(AFD112-AFD107&lt;0,0,AFD112-AFD107)+AFD156)*1.21+IF($D$5="Koncesija",-#REF!*0.21,0)</f>
        <v>#REF!</v>
      </c>
      <c r="AFE165" s="632" t="e">
        <f>(IF(AFE112-AFE107&lt;0,0,AFE112-AFE107)+AFE156)*1.21+IF($D$5="Koncesija",-#REF!*0.21,0)</f>
        <v>#REF!</v>
      </c>
      <c r="AFF165" s="632" t="e">
        <f>(IF(AFF112-AFF107&lt;0,0,AFF112-AFF107)+AFF156)*1.21+IF($D$5="Koncesija",-#REF!*0.21,0)</f>
        <v>#REF!</v>
      </c>
      <c r="AFG165" s="632" t="e">
        <f>(IF(AFG112-AFG107&lt;0,0,AFG112-AFG107)+AFG156)*1.21+IF($D$5="Koncesija",-#REF!*0.21,0)</f>
        <v>#REF!</v>
      </c>
      <c r="AFH165" s="632" t="e">
        <f>(IF(AFH112-AFH107&lt;0,0,AFH112-AFH107)+AFH156)*1.21+IF($D$5="Koncesija",-#REF!*0.21,0)</f>
        <v>#REF!</v>
      </c>
      <c r="AFI165" s="632" t="e">
        <f>(IF(AFI112-AFI107&lt;0,0,AFI112-AFI107)+AFI156)*1.21+IF($D$5="Koncesija",-#REF!*0.21,0)</f>
        <v>#REF!</v>
      </c>
      <c r="AFJ165" s="632" t="e">
        <f>(IF(AFJ112-AFJ107&lt;0,0,AFJ112-AFJ107)+AFJ156)*1.21+IF($D$5="Koncesija",-#REF!*0.21,0)</f>
        <v>#REF!</v>
      </c>
      <c r="AFK165" s="632" t="e">
        <f>(IF(AFK112-AFK107&lt;0,0,AFK112-AFK107)+AFK156)*1.21+IF($D$5="Koncesija",-#REF!*0.21,0)</f>
        <v>#REF!</v>
      </c>
      <c r="AFL165" s="632" t="e">
        <f>(IF(AFL112-AFL107&lt;0,0,AFL112-AFL107)+AFL156)*1.21+IF($D$5="Koncesija",-#REF!*0.21,0)</f>
        <v>#REF!</v>
      </c>
      <c r="AFM165" s="632" t="e">
        <f>(IF(AFM112-AFM107&lt;0,0,AFM112-AFM107)+AFM156)*1.21+IF($D$5="Koncesija",-#REF!*0.21,0)</f>
        <v>#REF!</v>
      </c>
      <c r="AFN165" s="632" t="e">
        <f>(IF(AFN112-AFN107&lt;0,0,AFN112-AFN107)+AFN156)*1.21+IF($D$5="Koncesija",-#REF!*0.21,0)</f>
        <v>#REF!</v>
      </c>
      <c r="AFO165" s="632" t="e">
        <f>(IF(AFO112-AFO107&lt;0,0,AFO112-AFO107)+AFO156)*1.21+IF($D$5="Koncesija",-#REF!*0.21,0)</f>
        <v>#REF!</v>
      </c>
      <c r="AFP165" s="632" t="e">
        <f>(IF(AFP112-AFP107&lt;0,0,AFP112-AFP107)+AFP156)*1.21+IF($D$5="Koncesija",-#REF!*0.21,0)</f>
        <v>#REF!</v>
      </c>
      <c r="AFQ165" s="632" t="e">
        <f>(IF(AFQ112-AFQ107&lt;0,0,AFQ112-AFQ107)+AFQ156)*1.21+IF($D$5="Koncesija",-#REF!*0.21,0)</f>
        <v>#REF!</v>
      </c>
      <c r="AFR165" s="632" t="e">
        <f>(IF(AFR112-AFR107&lt;0,0,AFR112-AFR107)+AFR156)*1.21+IF($D$5="Koncesija",-#REF!*0.21,0)</f>
        <v>#REF!</v>
      </c>
      <c r="AFS165" s="632" t="e">
        <f>(IF(AFS112-AFS107&lt;0,0,AFS112-AFS107)+AFS156)*1.21+IF($D$5="Koncesija",-#REF!*0.21,0)</f>
        <v>#REF!</v>
      </c>
      <c r="AFT165" s="632" t="e">
        <f>(IF(AFT112-AFT107&lt;0,0,AFT112-AFT107)+AFT156)*1.21+IF($D$5="Koncesija",-#REF!*0.21,0)</f>
        <v>#REF!</v>
      </c>
      <c r="AFU165" s="632" t="e">
        <f>(IF(AFU112-AFU107&lt;0,0,AFU112-AFU107)+AFU156)*1.21+IF($D$5="Koncesija",-#REF!*0.21,0)</f>
        <v>#REF!</v>
      </c>
      <c r="AFV165" s="632" t="e">
        <f>(IF(AFV112-AFV107&lt;0,0,AFV112-AFV107)+AFV156)*1.21+IF($D$5="Koncesija",-#REF!*0.21,0)</f>
        <v>#REF!</v>
      </c>
      <c r="AFW165" s="632" t="e">
        <f>(IF(AFW112-AFW107&lt;0,0,AFW112-AFW107)+AFW156)*1.21+IF($D$5="Koncesija",-#REF!*0.21,0)</f>
        <v>#REF!</v>
      </c>
      <c r="AFX165" s="632" t="e">
        <f>(IF(AFX112-AFX107&lt;0,0,AFX112-AFX107)+AFX156)*1.21+IF($D$5="Koncesija",-#REF!*0.21,0)</f>
        <v>#REF!</v>
      </c>
      <c r="AFY165" s="632" t="e">
        <f>(IF(AFY112-AFY107&lt;0,0,AFY112-AFY107)+AFY156)*1.21+IF($D$5="Koncesija",-#REF!*0.21,0)</f>
        <v>#REF!</v>
      </c>
      <c r="AFZ165" s="632" t="e">
        <f>(IF(AFZ112-AFZ107&lt;0,0,AFZ112-AFZ107)+AFZ156)*1.21+IF($D$5="Koncesija",-#REF!*0.21,0)</f>
        <v>#REF!</v>
      </c>
      <c r="AGA165" s="632" t="e">
        <f>(IF(AGA112-AGA107&lt;0,0,AGA112-AGA107)+AGA156)*1.21+IF($D$5="Koncesija",-#REF!*0.21,0)</f>
        <v>#REF!</v>
      </c>
      <c r="AGB165" s="632" t="e">
        <f>(IF(AGB112-AGB107&lt;0,0,AGB112-AGB107)+AGB156)*1.21+IF($D$5="Koncesija",-#REF!*0.21,0)</f>
        <v>#REF!</v>
      </c>
      <c r="AGC165" s="632" t="e">
        <f>(IF(AGC112-AGC107&lt;0,0,AGC112-AGC107)+AGC156)*1.21+IF($D$5="Koncesija",-#REF!*0.21,0)</f>
        <v>#REF!</v>
      </c>
      <c r="AGD165" s="632" t="e">
        <f>(IF(AGD112-AGD107&lt;0,0,AGD112-AGD107)+AGD156)*1.21+IF($D$5="Koncesija",-#REF!*0.21,0)</f>
        <v>#REF!</v>
      </c>
      <c r="AGE165" s="632" t="e">
        <f>(IF(AGE112-AGE107&lt;0,0,AGE112-AGE107)+AGE156)*1.21+IF($D$5="Koncesija",-#REF!*0.21,0)</f>
        <v>#REF!</v>
      </c>
      <c r="AGF165" s="632" t="e">
        <f>(IF(AGF112-AGF107&lt;0,0,AGF112-AGF107)+AGF156)*1.21+IF($D$5="Koncesija",-#REF!*0.21,0)</f>
        <v>#REF!</v>
      </c>
      <c r="AGG165" s="632" t="e">
        <f>(IF(AGG112-AGG107&lt;0,0,AGG112-AGG107)+AGG156)*1.21+IF($D$5="Koncesija",-#REF!*0.21,0)</f>
        <v>#REF!</v>
      </c>
      <c r="AGH165" s="632" t="e">
        <f>(IF(AGH112-AGH107&lt;0,0,AGH112-AGH107)+AGH156)*1.21+IF($D$5="Koncesija",-#REF!*0.21,0)</f>
        <v>#REF!</v>
      </c>
      <c r="AGI165" s="632" t="e">
        <f>(IF(AGI112-AGI107&lt;0,0,AGI112-AGI107)+AGI156)*1.21+IF($D$5="Koncesija",-#REF!*0.21,0)</f>
        <v>#REF!</v>
      </c>
      <c r="AGJ165" s="632" t="e">
        <f>(IF(AGJ112-AGJ107&lt;0,0,AGJ112-AGJ107)+AGJ156)*1.21+IF($D$5="Koncesija",-#REF!*0.21,0)</f>
        <v>#REF!</v>
      </c>
      <c r="AGK165" s="632" t="e">
        <f>(IF(AGK112-AGK107&lt;0,0,AGK112-AGK107)+AGK156)*1.21+IF($D$5="Koncesija",-#REF!*0.21,0)</f>
        <v>#REF!</v>
      </c>
      <c r="AGL165" s="632" t="e">
        <f>(IF(AGL112-AGL107&lt;0,0,AGL112-AGL107)+AGL156)*1.21+IF($D$5="Koncesija",-#REF!*0.21,0)</f>
        <v>#REF!</v>
      </c>
      <c r="AGM165" s="632" t="e">
        <f>(IF(AGM112-AGM107&lt;0,0,AGM112-AGM107)+AGM156)*1.21+IF($D$5="Koncesija",-#REF!*0.21,0)</f>
        <v>#REF!</v>
      </c>
      <c r="AGN165" s="632" t="e">
        <f>(IF(AGN112-AGN107&lt;0,0,AGN112-AGN107)+AGN156)*1.21+IF($D$5="Koncesija",-#REF!*0.21,0)</f>
        <v>#REF!</v>
      </c>
      <c r="AGO165" s="632" t="e">
        <f>(IF(AGO112-AGO107&lt;0,0,AGO112-AGO107)+AGO156)*1.21+IF($D$5="Koncesija",-#REF!*0.21,0)</f>
        <v>#REF!</v>
      </c>
      <c r="AGP165" s="632" t="e">
        <f>(IF(AGP112-AGP107&lt;0,0,AGP112-AGP107)+AGP156)*1.21+IF($D$5="Koncesija",-#REF!*0.21,0)</f>
        <v>#REF!</v>
      </c>
      <c r="AGQ165" s="632" t="e">
        <f>(IF(AGQ112-AGQ107&lt;0,0,AGQ112-AGQ107)+AGQ156)*1.21+IF($D$5="Koncesija",-#REF!*0.21,0)</f>
        <v>#REF!</v>
      </c>
      <c r="AGR165" s="632" t="e">
        <f>(IF(AGR112-AGR107&lt;0,0,AGR112-AGR107)+AGR156)*1.21+IF($D$5="Koncesija",-#REF!*0.21,0)</f>
        <v>#REF!</v>
      </c>
      <c r="AGS165" s="632" t="e">
        <f>(IF(AGS112-AGS107&lt;0,0,AGS112-AGS107)+AGS156)*1.21+IF($D$5="Koncesija",-#REF!*0.21,0)</f>
        <v>#REF!</v>
      </c>
      <c r="AGT165" s="632" t="e">
        <f>(IF(AGT112-AGT107&lt;0,0,AGT112-AGT107)+AGT156)*1.21+IF($D$5="Koncesija",-#REF!*0.21,0)</f>
        <v>#REF!</v>
      </c>
      <c r="AGU165" s="632" t="e">
        <f>(IF(AGU112-AGU107&lt;0,0,AGU112-AGU107)+AGU156)*1.21+IF($D$5="Koncesija",-#REF!*0.21,0)</f>
        <v>#REF!</v>
      </c>
      <c r="AGV165" s="632" t="e">
        <f>(IF(AGV112-AGV107&lt;0,0,AGV112-AGV107)+AGV156)*1.21+IF($D$5="Koncesija",-#REF!*0.21,0)</f>
        <v>#REF!</v>
      </c>
      <c r="AGW165" s="632" t="e">
        <f>(IF(AGW112-AGW107&lt;0,0,AGW112-AGW107)+AGW156)*1.21+IF($D$5="Koncesija",-#REF!*0.21,0)</f>
        <v>#REF!</v>
      </c>
      <c r="AGX165" s="632" t="e">
        <f>(IF(AGX112-AGX107&lt;0,0,AGX112-AGX107)+AGX156)*1.21+IF($D$5="Koncesija",-#REF!*0.21,0)</f>
        <v>#REF!</v>
      </c>
      <c r="AGY165" s="632" t="e">
        <f>(IF(AGY112-AGY107&lt;0,0,AGY112-AGY107)+AGY156)*1.21+IF($D$5="Koncesija",-#REF!*0.21,0)</f>
        <v>#REF!</v>
      </c>
      <c r="AGZ165" s="632" t="e">
        <f>(IF(AGZ112-AGZ107&lt;0,0,AGZ112-AGZ107)+AGZ156)*1.21+IF($D$5="Koncesija",-#REF!*0.21,0)</f>
        <v>#REF!</v>
      </c>
      <c r="AHA165" s="632" t="e">
        <f>(IF(AHA112-AHA107&lt;0,0,AHA112-AHA107)+AHA156)*1.21+IF($D$5="Koncesija",-#REF!*0.21,0)</f>
        <v>#REF!</v>
      </c>
      <c r="AHB165" s="632" t="e">
        <f>(IF(AHB112-AHB107&lt;0,0,AHB112-AHB107)+AHB156)*1.21+IF($D$5="Koncesija",-#REF!*0.21,0)</f>
        <v>#REF!</v>
      </c>
      <c r="AHC165" s="632" t="e">
        <f>(IF(AHC112-AHC107&lt;0,0,AHC112-AHC107)+AHC156)*1.21+IF($D$5="Koncesija",-#REF!*0.21,0)</f>
        <v>#REF!</v>
      </c>
      <c r="AHD165" s="632" t="e">
        <f>(IF(AHD112-AHD107&lt;0,0,AHD112-AHD107)+AHD156)*1.21+IF($D$5="Koncesija",-#REF!*0.21,0)</f>
        <v>#REF!</v>
      </c>
      <c r="AHE165" s="632" t="e">
        <f>(IF(AHE112-AHE107&lt;0,0,AHE112-AHE107)+AHE156)*1.21+IF($D$5="Koncesija",-#REF!*0.21,0)</f>
        <v>#REF!</v>
      </c>
      <c r="AHF165" s="632" t="e">
        <f>(IF(AHF112-AHF107&lt;0,0,AHF112-AHF107)+AHF156)*1.21+IF($D$5="Koncesija",-#REF!*0.21,0)</f>
        <v>#REF!</v>
      </c>
      <c r="AHG165" s="632" t="e">
        <f>(IF(AHG112-AHG107&lt;0,0,AHG112-AHG107)+AHG156)*1.21+IF($D$5="Koncesija",-#REF!*0.21,0)</f>
        <v>#REF!</v>
      </c>
      <c r="AHH165" s="632" t="e">
        <f>(IF(AHH112-AHH107&lt;0,0,AHH112-AHH107)+AHH156)*1.21+IF($D$5="Koncesija",-#REF!*0.21,0)</f>
        <v>#REF!</v>
      </c>
      <c r="AHI165" s="632" t="e">
        <f>(IF(AHI112-AHI107&lt;0,0,AHI112-AHI107)+AHI156)*1.21+IF($D$5="Koncesija",-#REF!*0.21,0)</f>
        <v>#REF!</v>
      </c>
      <c r="AHJ165" s="632" t="e">
        <f>(IF(AHJ112-AHJ107&lt;0,0,AHJ112-AHJ107)+AHJ156)*1.21+IF($D$5="Koncesija",-#REF!*0.21,0)</f>
        <v>#REF!</v>
      </c>
      <c r="AHK165" s="632" t="e">
        <f>(IF(AHK112-AHK107&lt;0,0,AHK112-AHK107)+AHK156)*1.21+IF($D$5="Koncesija",-#REF!*0.21,0)</f>
        <v>#REF!</v>
      </c>
      <c r="AHL165" s="632" t="e">
        <f>(IF(AHL112-AHL107&lt;0,0,AHL112-AHL107)+AHL156)*1.21+IF($D$5="Koncesija",-#REF!*0.21,0)</f>
        <v>#REF!</v>
      </c>
      <c r="AHM165" s="632" t="e">
        <f>(IF(AHM112-AHM107&lt;0,0,AHM112-AHM107)+AHM156)*1.21+IF($D$5="Koncesija",-#REF!*0.21,0)</f>
        <v>#REF!</v>
      </c>
      <c r="AHN165" s="632" t="e">
        <f>(IF(AHN112-AHN107&lt;0,0,AHN112-AHN107)+AHN156)*1.21+IF($D$5="Koncesija",-#REF!*0.21,0)</f>
        <v>#REF!</v>
      </c>
      <c r="AHO165" s="632" t="e">
        <f>(IF(AHO112-AHO107&lt;0,0,AHO112-AHO107)+AHO156)*1.21+IF($D$5="Koncesija",-#REF!*0.21,0)</f>
        <v>#REF!</v>
      </c>
      <c r="AHP165" s="632" t="e">
        <f>(IF(AHP112-AHP107&lt;0,0,AHP112-AHP107)+AHP156)*1.21+IF($D$5="Koncesija",-#REF!*0.21,0)</f>
        <v>#REF!</v>
      </c>
      <c r="AHQ165" s="632" t="e">
        <f>(IF(AHQ112-AHQ107&lt;0,0,AHQ112-AHQ107)+AHQ156)*1.21+IF($D$5="Koncesija",-#REF!*0.21,0)</f>
        <v>#REF!</v>
      </c>
      <c r="AHR165" s="632" t="e">
        <f>(IF(AHR112-AHR107&lt;0,0,AHR112-AHR107)+AHR156)*1.21+IF($D$5="Koncesija",-#REF!*0.21,0)</f>
        <v>#REF!</v>
      </c>
      <c r="AHS165" s="632" t="e">
        <f>(IF(AHS112-AHS107&lt;0,0,AHS112-AHS107)+AHS156)*1.21+IF($D$5="Koncesija",-#REF!*0.21,0)</f>
        <v>#REF!</v>
      </c>
      <c r="AHT165" s="632" t="e">
        <f>(IF(AHT112-AHT107&lt;0,0,AHT112-AHT107)+AHT156)*1.21+IF($D$5="Koncesija",-#REF!*0.21,0)</f>
        <v>#REF!</v>
      </c>
      <c r="AHU165" s="632" t="e">
        <f>(IF(AHU112-AHU107&lt;0,0,AHU112-AHU107)+AHU156)*1.21+IF($D$5="Koncesija",-#REF!*0.21,0)</f>
        <v>#REF!</v>
      </c>
      <c r="AHV165" s="632" t="e">
        <f>(IF(AHV112-AHV107&lt;0,0,AHV112-AHV107)+AHV156)*1.21+IF($D$5="Koncesija",-#REF!*0.21,0)</f>
        <v>#REF!</v>
      </c>
      <c r="AHW165" s="632" t="e">
        <f>(IF(AHW112-AHW107&lt;0,0,AHW112-AHW107)+AHW156)*1.21+IF($D$5="Koncesija",-#REF!*0.21,0)</f>
        <v>#REF!</v>
      </c>
      <c r="AHX165" s="632" t="e">
        <f>(IF(AHX112-AHX107&lt;0,0,AHX112-AHX107)+AHX156)*1.21+IF($D$5="Koncesija",-#REF!*0.21,0)</f>
        <v>#REF!</v>
      </c>
      <c r="AHY165" s="632" t="e">
        <f>(IF(AHY112-AHY107&lt;0,0,AHY112-AHY107)+AHY156)*1.21+IF($D$5="Koncesija",-#REF!*0.21,0)</f>
        <v>#REF!</v>
      </c>
      <c r="AHZ165" s="632" t="e">
        <f>(IF(AHZ112-AHZ107&lt;0,0,AHZ112-AHZ107)+AHZ156)*1.21+IF($D$5="Koncesija",-#REF!*0.21,0)</f>
        <v>#REF!</v>
      </c>
      <c r="AIA165" s="632" t="e">
        <f>(IF(AIA112-AIA107&lt;0,0,AIA112-AIA107)+AIA156)*1.21+IF($D$5="Koncesija",-#REF!*0.21,0)</f>
        <v>#REF!</v>
      </c>
      <c r="AIB165" s="632" t="e">
        <f>(IF(AIB112-AIB107&lt;0,0,AIB112-AIB107)+AIB156)*1.21+IF($D$5="Koncesija",-#REF!*0.21,0)</f>
        <v>#REF!</v>
      </c>
      <c r="AIC165" s="632" t="e">
        <f>(IF(AIC112-AIC107&lt;0,0,AIC112-AIC107)+AIC156)*1.21+IF($D$5="Koncesija",-#REF!*0.21,0)</f>
        <v>#REF!</v>
      </c>
      <c r="AID165" s="632" t="e">
        <f>(IF(AID112-AID107&lt;0,0,AID112-AID107)+AID156)*1.21+IF($D$5="Koncesija",-#REF!*0.21,0)</f>
        <v>#REF!</v>
      </c>
      <c r="AIE165" s="632" t="e">
        <f>(IF(AIE112-AIE107&lt;0,0,AIE112-AIE107)+AIE156)*1.21+IF($D$5="Koncesija",-#REF!*0.21,0)</f>
        <v>#REF!</v>
      </c>
      <c r="AIF165" s="632" t="e">
        <f>(IF(AIF112-AIF107&lt;0,0,AIF112-AIF107)+AIF156)*1.21+IF($D$5="Koncesija",-#REF!*0.21,0)</f>
        <v>#REF!</v>
      </c>
      <c r="AIG165" s="632" t="e">
        <f>(IF(AIG112-AIG107&lt;0,0,AIG112-AIG107)+AIG156)*1.21+IF($D$5="Koncesija",-#REF!*0.21,0)</f>
        <v>#REF!</v>
      </c>
      <c r="AIH165" s="632" t="e">
        <f>(IF(AIH112-AIH107&lt;0,0,AIH112-AIH107)+AIH156)*1.21+IF($D$5="Koncesija",-#REF!*0.21,0)</f>
        <v>#REF!</v>
      </c>
      <c r="AII165" s="632" t="e">
        <f>(IF(AII112-AII107&lt;0,0,AII112-AII107)+AII156)*1.21+IF($D$5="Koncesija",-#REF!*0.21,0)</f>
        <v>#REF!</v>
      </c>
      <c r="AIJ165" s="632" t="e">
        <f>(IF(AIJ112-AIJ107&lt;0,0,AIJ112-AIJ107)+AIJ156)*1.21+IF($D$5="Koncesija",-#REF!*0.21,0)</f>
        <v>#REF!</v>
      </c>
      <c r="AIK165" s="632" t="e">
        <f>(IF(AIK112-AIK107&lt;0,0,AIK112-AIK107)+AIK156)*1.21+IF($D$5="Koncesija",-#REF!*0.21,0)</f>
        <v>#REF!</v>
      </c>
      <c r="AIL165" s="632" t="e">
        <f>(IF(AIL112-AIL107&lt;0,0,AIL112-AIL107)+AIL156)*1.21+IF($D$5="Koncesija",-#REF!*0.21,0)</f>
        <v>#REF!</v>
      </c>
      <c r="AIM165" s="632" t="e">
        <f>(IF(AIM112-AIM107&lt;0,0,AIM112-AIM107)+AIM156)*1.21+IF($D$5="Koncesija",-#REF!*0.21,0)</f>
        <v>#REF!</v>
      </c>
      <c r="AIN165" s="632" t="e">
        <f>(IF(AIN112-AIN107&lt;0,0,AIN112-AIN107)+AIN156)*1.21+IF($D$5="Koncesija",-#REF!*0.21,0)</f>
        <v>#REF!</v>
      </c>
      <c r="AIO165" s="632" t="e">
        <f>(IF(AIO112-AIO107&lt;0,0,AIO112-AIO107)+AIO156)*1.21+IF($D$5="Koncesija",-#REF!*0.21,0)</f>
        <v>#REF!</v>
      </c>
      <c r="AIP165" s="632" t="e">
        <f>(IF(AIP112-AIP107&lt;0,0,AIP112-AIP107)+AIP156)*1.21+IF($D$5="Koncesija",-#REF!*0.21,0)</f>
        <v>#REF!</v>
      </c>
      <c r="AIQ165" s="632" t="e">
        <f>(IF(AIQ112-AIQ107&lt;0,0,AIQ112-AIQ107)+AIQ156)*1.21+IF($D$5="Koncesija",-#REF!*0.21,0)</f>
        <v>#REF!</v>
      </c>
      <c r="AIR165" s="632" t="e">
        <f>(IF(AIR112-AIR107&lt;0,0,AIR112-AIR107)+AIR156)*1.21+IF($D$5="Koncesija",-#REF!*0.21,0)</f>
        <v>#REF!</v>
      </c>
      <c r="AIS165" s="632" t="e">
        <f>(IF(AIS112-AIS107&lt;0,0,AIS112-AIS107)+AIS156)*1.21+IF($D$5="Koncesija",-#REF!*0.21,0)</f>
        <v>#REF!</v>
      </c>
      <c r="AIT165" s="632" t="e">
        <f>(IF(AIT112-AIT107&lt;0,0,AIT112-AIT107)+AIT156)*1.21+IF($D$5="Koncesija",-#REF!*0.21,0)</f>
        <v>#REF!</v>
      </c>
      <c r="AIU165" s="632" t="e">
        <f>(IF(AIU112-AIU107&lt;0,0,AIU112-AIU107)+AIU156)*1.21+IF($D$5="Koncesija",-#REF!*0.21,0)</f>
        <v>#REF!</v>
      </c>
      <c r="AIV165" s="632" t="e">
        <f>(IF(AIV112-AIV107&lt;0,0,AIV112-AIV107)+AIV156)*1.21+IF($D$5="Koncesija",-#REF!*0.21,0)</f>
        <v>#REF!</v>
      </c>
      <c r="AIW165" s="632" t="e">
        <f>(IF(AIW112-AIW107&lt;0,0,AIW112-AIW107)+AIW156)*1.21+IF($D$5="Koncesija",-#REF!*0.21,0)</f>
        <v>#REF!</v>
      </c>
      <c r="AIX165" s="632" t="e">
        <f>(IF(AIX112-AIX107&lt;0,0,AIX112-AIX107)+AIX156)*1.21+IF($D$5="Koncesija",-#REF!*0.21,0)</f>
        <v>#REF!</v>
      </c>
      <c r="AIY165" s="632" t="e">
        <f>(IF(AIY112-AIY107&lt;0,0,AIY112-AIY107)+AIY156)*1.21+IF($D$5="Koncesija",-#REF!*0.21,0)</f>
        <v>#REF!</v>
      </c>
      <c r="AIZ165" s="632" t="e">
        <f>(IF(AIZ112-AIZ107&lt;0,0,AIZ112-AIZ107)+AIZ156)*1.21+IF($D$5="Koncesija",-#REF!*0.21,0)</f>
        <v>#REF!</v>
      </c>
      <c r="AJA165" s="632" t="e">
        <f>(IF(AJA112-AJA107&lt;0,0,AJA112-AJA107)+AJA156)*1.21+IF($D$5="Koncesija",-#REF!*0.21,0)</f>
        <v>#REF!</v>
      </c>
      <c r="AJB165" s="632" t="e">
        <f>(IF(AJB112-AJB107&lt;0,0,AJB112-AJB107)+AJB156)*1.21+IF($D$5="Koncesija",-#REF!*0.21,0)</f>
        <v>#REF!</v>
      </c>
      <c r="AJC165" s="632" t="e">
        <f>(IF(AJC112-AJC107&lt;0,0,AJC112-AJC107)+AJC156)*1.21+IF($D$5="Koncesija",-#REF!*0.21,0)</f>
        <v>#REF!</v>
      </c>
      <c r="AJD165" s="632" t="e">
        <f>(IF(AJD112-AJD107&lt;0,0,AJD112-AJD107)+AJD156)*1.21+IF($D$5="Koncesija",-#REF!*0.21,0)</f>
        <v>#REF!</v>
      </c>
      <c r="AJE165" s="632" t="e">
        <f>(IF(AJE112-AJE107&lt;0,0,AJE112-AJE107)+AJE156)*1.21+IF($D$5="Koncesija",-#REF!*0.21,0)</f>
        <v>#REF!</v>
      </c>
      <c r="AJF165" s="632" t="e">
        <f>(IF(AJF112-AJF107&lt;0,0,AJF112-AJF107)+AJF156)*1.21+IF($D$5="Koncesija",-#REF!*0.21,0)</f>
        <v>#REF!</v>
      </c>
      <c r="AJG165" s="632" t="e">
        <f>(IF(AJG112-AJG107&lt;0,0,AJG112-AJG107)+AJG156)*1.21+IF($D$5="Koncesija",-#REF!*0.21,0)</f>
        <v>#REF!</v>
      </c>
      <c r="AJH165" s="632" t="e">
        <f>(IF(AJH112-AJH107&lt;0,0,AJH112-AJH107)+AJH156)*1.21+IF($D$5="Koncesija",-#REF!*0.21,0)</f>
        <v>#REF!</v>
      </c>
      <c r="AJI165" s="632" t="e">
        <f>(IF(AJI112-AJI107&lt;0,0,AJI112-AJI107)+AJI156)*1.21+IF($D$5="Koncesija",-#REF!*0.21,0)</f>
        <v>#REF!</v>
      </c>
      <c r="AJJ165" s="632" t="e">
        <f>(IF(AJJ112-AJJ107&lt;0,0,AJJ112-AJJ107)+AJJ156)*1.21+IF($D$5="Koncesija",-#REF!*0.21,0)</f>
        <v>#REF!</v>
      </c>
      <c r="AJK165" s="632" t="e">
        <f>(IF(AJK112-AJK107&lt;0,0,AJK112-AJK107)+AJK156)*1.21+IF($D$5="Koncesija",-#REF!*0.21,0)</f>
        <v>#REF!</v>
      </c>
      <c r="AJL165" s="632" t="e">
        <f>(IF(AJL112-AJL107&lt;0,0,AJL112-AJL107)+AJL156)*1.21+IF($D$5="Koncesija",-#REF!*0.21,0)</f>
        <v>#REF!</v>
      </c>
      <c r="AJM165" s="632" t="e">
        <f>(IF(AJM112-AJM107&lt;0,0,AJM112-AJM107)+AJM156)*1.21+IF($D$5="Koncesija",-#REF!*0.21,0)</f>
        <v>#REF!</v>
      </c>
      <c r="AJN165" s="632" t="e">
        <f>(IF(AJN112-AJN107&lt;0,0,AJN112-AJN107)+AJN156)*1.21+IF($D$5="Koncesija",-#REF!*0.21,0)</f>
        <v>#REF!</v>
      </c>
      <c r="AJO165" s="632" t="e">
        <f>(IF(AJO112-AJO107&lt;0,0,AJO112-AJO107)+AJO156)*1.21+IF($D$5="Koncesija",-#REF!*0.21,0)</f>
        <v>#REF!</v>
      </c>
      <c r="AJP165" s="632" t="e">
        <f>(IF(AJP112-AJP107&lt;0,0,AJP112-AJP107)+AJP156)*1.21+IF($D$5="Koncesija",-#REF!*0.21,0)</f>
        <v>#REF!</v>
      </c>
      <c r="AJQ165" s="632" t="e">
        <f>(IF(AJQ112-AJQ107&lt;0,0,AJQ112-AJQ107)+AJQ156)*1.21+IF($D$5="Koncesija",-#REF!*0.21,0)</f>
        <v>#REF!</v>
      </c>
      <c r="AJR165" s="632" t="e">
        <f>(IF(AJR112-AJR107&lt;0,0,AJR112-AJR107)+AJR156)*1.21+IF($D$5="Koncesija",-#REF!*0.21,0)</f>
        <v>#REF!</v>
      </c>
      <c r="AJS165" s="632" t="e">
        <f>(IF(AJS112-AJS107&lt;0,0,AJS112-AJS107)+AJS156)*1.21+IF($D$5="Koncesija",-#REF!*0.21,0)</f>
        <v>#REF!</v>
      </c>
      <c r="AJT165" s="632" t="e">
        <f>(IF(AJT112-AJT107&lt;0,0,AJT112-AJT107)+AJT156)*1.21+IF($D$5="Koncesija",-#REF!*0.21,0)</f>
        <v>#REF!</v>
      </c>
      <c r="AJU165" s="632" t="e">
        <f>(IF(AJU112-AJU107&lt;0,0,AJU112-AJU107)+AJU156)*1.21+IF($D$5="Koncesija",-#REF!*0.21,0)</f>
        <v>#REF!</v>
      </c>
      <c r="AJV165" s="632" t="e">
        <f>(IF(AJV112-AJV107&lt;0,0,AJV112-AJV107)+AJV156)*1.21+IF($D$5="Koncesija",-#REF!*0.21,0)</f>
        <v>#REF!</v>
      </c>
      <c r="AJW165" s="632" t="e">
        <f>(IF(AJW112-AJW107&lt;0,0,AJW112-AJW107)+AJW156)*1.21+IF($D$5="Koncesija",-#REF!*0.21,0)</f>
        <v>#REF!</v>
      </c>
      <c r="AJX165" s="632" t="e">
        <f>(IF(AJX112-AJX107&lt;0,0,AJX112-AJX107)+AJX156)*1.21+IF($D$5="Koncesija",-#REF!*0.21,0)</f>
        <v>#REF!</v>
      </c>
      <c r="AJY165" s="632" t="e">
        <f>(IF(AJY112-AJY107&lt;0,0,AJY112-AJY107)+AJY156)*1.21+IF($D$5="Koncesija",-#REF!*0.21,0)</f>
        <v>#REF!</v>
      </c>
      <c r="AJZ165" s="632" t="e">
        <f>(IF(AJZ112-AJZ107&lt;0,0,AJZ112-AJZ107)+AJZ156)*1.21+IF($D$5="Koncesija",-#REF!*0.21,0)</f>
        <v>#REF!</v>
      </c>
      <c r="AKA165" s="632" t="e">
        <f>(IF(AKA112-AKA107&lt;0,0,AKA112-AKA107)+AKA156)*1.21+IF($D$5="Koncesija",-#REF!*0.21,0)</f>
        <v>#REF!</v>
      </c>
      <c r="AKB165" s="632" t="e">
        <f>(IF(AKB112-AKB107&lt;0,0,AKB112-AKB107)+AKB156)*1.21+IF($D$5="Koncesija",-#REF!*0.21,0)</f>
        <v>#REF!</v>
      </c>
      <c r="AKC165" s="632" t="e">
        <f>(IF(AKC112-AKC107&lt;0,0,AKC112-AKC107)+AKC156)*1.21+IF($D$5="Koncesija",-#REF!*0.21,0)</f>
        <v>#REF!</v>
      </c>
      <c r="AKD165" s="632" t="e">
        <f>(IF(AKD112-AKD107&lt;0,0,AKD112-AKD107)+AKD156)*1.21+IF($D$5="Koncesija",-#REF!*0.21,0)</f>
        <v>#REF!</v>
      </c>
      <c r="AKE165" s="632" t="e">
        <f>(IF(AKE112-AKE107&lt;0,0,AKE112-AKE107)+AKE156)*1.21+IF($D$5="Koncesija",-#REF!*0.21,0)</f>
        <v>#REF!</v>
      </c>
      <c r="AKF165" s="632" t="e">
        <f>(IF(AKF112-AKF107&lt;0,0,AKF112-AKF107)+AKF156)*1.21+IF($D$5="Koncesija",-#REF!*0.21,0)</f>
        <v>#REF!</v>
      </c>
      <c r="AKG165" s="632" t="e">
        <f>(IF(AKG112-AKG107&lt;0,0,AKG112-AKG107)+AKG156)*1.21+IF($D$5="Koncesija",-#REF!*0.21,0)</f>
        <v>#REF!</v>
      </c>
      <c r="AKH165" s="632" t="e">
        <f>(IF(AKH112-AKH107&lt;0,0,AKH112-AKH107)+AKH156)*1.21+IF($D$5="Koncesija",-#REF!*0.21,0)</f>
        <v>#REF!</v>
      </c>
      <c r="AKI165" s="632" t="e">
        <f>(IF(AKI112-AKI107&lt;0,0,AKI112-AKI107)+AKI156)*1.21+IF($D$5="Koncesija",-#REF!*0.21,0)</f>
        <v>#REF!</v>
      </c>
      <c r="AKJ165" s="632" t="e">
        <f>(IF(AKJ112-AKJ107&lt;0,0,AKJ112-AKJ107)+AKJ156)*1.21+IF($D$5="Koncesija",-#REF!*0.21,0)</f>
        <v>#REF!</v>
      </c>
      <c r="AKK165" s="632" t="e">
        <f>(IF(AKK112-AKK107&lt;0,0,AKK112-AKK107)+AKK156)*1.21+IF($D$5="Koncesija",-#REF!*0.21,0)</f>
        <v>#REF!</v>
      </c>
      <c r="AKL165" s="632" t="e">
        <f>(IF(AKL112-AKL107&lt;0,0,AKL112-AKL107)+AKL156)*1.21+IF($D$5="Koncesija",-#REF!*0.21,0)</f>
        <v>#REF!</v>
      </c>
      <c r="AKM165" s="632" t="e">
        <f>(IF(AKM112-AKM107&lt;0,0,AKM112-AKM107)+AKM156)*1.21+IF($D$5="Koncesija",-#REF!*0.21,0)</f>
        <v>#REF!</v>
      </c>
      <c r="AKN165" s="632" t="e">
        <f>(IF(AKN112-AKN107&lt;0,0,AKN112-AKN107)+AKN156)*1.21+IF($D$5="Koncesija",-#REF!*0.21,0)</f>
        <v>#REF!</v>
      </c>
      <c r="AKO165" s="632" t="e">
        <f>(IF(AKO112-AKO107&lt;0,0,AKO112-AKO107)+AKO156)*1.21+IF($D$5="Koncesija",-#REF!*0.21,0)</f>
        <v>#REF!</v>
      </c>
      <c r="AKP165" s="632" t="e">
        <f>(IF(AKP112-AKP107&lt;0,0,AKP112-AKP107)+AKP156)*1.21+IF($D$5="Koncesija",-#REF!*0.21,0)</f>
        <v>#REF!</v>
      </c>
      <c r="AKQ165" s="632" t="e">
        <f>(IF(AKQ112-AKQ107&lt;0,0,AKQ112-AKQ107)+AKQ156)*1.21+IF($D$5="Koncesija",-#REF!*0.21,0)</f>
        <v>#REF!</v>
      </c>
      <c r="AKR165" s="632" t="e">
        <f>(IF(AKR112-AKR107&lt;0,0,AKR112-AKR107)+AKR156)*1.21+IF($D$5="Koncesija",-#REF!*0.21,0)</f>
        <v>#REF!</v>
      </c>
      <c r="AKS165" s="632" t="e">
        <f>(IF(AKS112-AKS107&lt;0,0,AKS112-AKS107)+AKS156)*1.21+IF($D$5="Koncesija",-#REF!*0.21,0)</f>
        <v>#REF!</v>
      </c>
      <c r="AKT165" s="632" t="e">
        <f>(IF(AKT112-AKT107&lt;0,0,AKT112-AKT107)+AKT156)*1.21+IF($D$5="Koncesija",-#REF!*0.21,0)</f>
        <v>#REF!</v>
      </c>
      <c r="AKU165" s="632" t="e">
        <f>(IF(AKU112-AKU107&lt;0,0,AKU112-AKU107)+AKU156)*1.21+IF($D$5="Koncesija",-#REF!*0.21,0)</f>
        <v>#REF!</v>
      </c>
      <c r="AKV165" s="632" t="e">
        <f>(IF(AKV112-AKV107&lt;0,0,AKV112-AKV107)+AKV156)*1.21+IF($D$5="Koncesija",-#REF!*0.21,0)</f>
        <v>#REF!</v>
      </c>
      <c r="AKW165" s="632" t="e">
        <f>(IF(AKW112-AKW107&lt;0,0,AKW112-AKW107)+AKW156)*1.21+IF($D$5="Koncesija",-#REF!*0.21,0)</f>
        <v>#REF!</v>
      </c>
      <c r="AKX165" s="632" t="e">
        <f>(IF(AKX112-AKX107&lt;0,0,AKX112-AKX107)+AKX156)*1.21+IF($D$5="Koncesija",-#REF!*0.21,0)</f>
        <v>#REF!</v>
      </c>
      <c r="AKY165" s="632" t="e">
        <f>(IF(AKY112-AKY107&lt;0,0,AKY112-AKY107)+AKY156)*1.21+IF($D$5="Koncesija",-#REF!*0.21,0)</f>
        <v>#REF!</v>
      </c>
      <c r="AKZ165" s="632" t="e">
        <f>(IF(AKZ112-AKZ107&lt;0,0,AKZ112-AKZ107)+AKZ156)*1.21+IF($D$5="Koncesija",-#REF!*0.21,0)</f>
        <v>#REF!</v>
      </c>
      <c r="ALA165" s="632" t="e">
        <f>(IF(ALA112-ALA107&lt;0,0,ALA112-ALA107)+ALA156)*1.21+IF($D$5="Koncesija",-#REF!*0.21,0)</f>
        <v>#REF!</v>
      </c>
      <c r="ALB165" s="632" t="e">
        <f>(IF(ALB112-ALB107&lt;0,0,ALB112-ALB107)+ALB156)*1.21+IF($D$5="Koncesija",-#REF!*0.21,0)</f>
        <v>#REF!</v>
      </c>
      <c r="ALC165" s="632" t="e">
        <f>(IF(ALC112-ALC107&lt;0,0,ALC112-ALC107)+ALC156)*1.21+IF($D$5="Koncesija",-#REF!*0.21,0)</f>
        <v>#REF!</v>
      </c>
      <c r="ALD165" s="632" t="e">
        <f>(IF(ALD112-ALD107&lt;0,0,ALD112-ALD107)+ALD156)*1.21+IF($D$5="Koncesija",-#REF!*0.21,0)</f>
        <v>#REF!</v>
      </c>
      <c r="ALE165" s="632" t="e">
        <f>(IF(ALE112-ALE107&lt;0,0,ALE112-ALE107)+ALE156)*1.21+IF($D$5="Koncesija",-#REF!*0.21,0)</f>
        <v>#REF!</v>
      </c>
      <c r="ALF165" s="632" t="e">
        <f>(IF(ALF112-ALF107&lt;0,0,ALF112-ALF107)+ALF156)*1.21+IF($D$5="Koncesija",-#REF!*0.21,0)</f>
        <v>#REF!</v>
      </c>
      <c r="ALG165" s="632" t="e">
        <f>(IF(ALG112-ALG107&lt;0,0,ALG112-ALG107)+ALG156)*1.21+IF($D$5="Koncesija",-#REF!*0.21,0)</f>
        <v>#REF!</v>
      </c>
      <c r="ALH165" s="632" t="e">
        <f>(IF(ALH112-ALH107&lt;0,0,ALH112-ALH107)+ALH156)*1.21+IF($D$5="Koncesija",-#REF!*0.21,0)</f>
        <v>#REF!</v>
      </c>
      <c r="ALI165" s="632" t="e">
        <f>(IF(ALI112-ALI107&lt;0,0,ALI112-ALI107)+ALI156)*1.21+IF($D$5="Koncesija",-#REF!*0.21,0)</f>
        <v>#REF!</v>
      </c>
      <c r="ALJ165" s="632" t="e">
        <f>(IF(ALJ112-ALJ107&lt;0,0,ALJ112-ALJ107)+ALJ156)*1.21+IF($D$5="Koncesija",-#REF!*0.21,0)</f>
        <v>#REF!</v>
      </c>
      <c r="ALK165" s="632" t="e">
        <f>(IF(ALK112-ALK107&lt;0,0,ALK112-ALK107)+ALK156)*1.21+IF($D$5="Koncesija",-#REF!*0.21,0)</f>
        <v>#REF!</v>
      </c>
      <c r="ALL165" s="632" t="e">
        <f>(IF(ALL112-ALL107&lt;0,0,ALL112-ALL107)+ALL156)*1.21+IF($D$5="Koncesija",-#REF!*0.21,0)</f>
        <v>#REF!</v>
      </c>
      <c r="ALM165" s="632" t="e">
        <f>(IF(ALM112-ALM107&lt;0,0,ALM112-ALM107)+ALM156)*1.21+IF($D$5="Koncesija",-#REF!*0.21,0)</f>
        <v>#REF!</v>
      </c>
      <c r="ALN165" s="632" t="e">
        <f>(IF(ALN112-ALN107&lt;0,0,ALN112-ALN107)+ALN156)*1.21+IF($D$5="Koncesija",-#REF!*0.21,0)</f>
        <v>#REF!</v>
      </c>
      <c r="ALO165" s="632" t="e">
        <f>(IF(ALO112-ALO107&lt;0,0,ALO112-ALO107)+ALO156)*1.21+IF($D$5="Koncesija",-#REF!*0.21,0)</f>
        <v>#REF!</v>
      </c>
      <c r="ALP165" s="632" t="e">
        <f>(IF(ALP112-ALP107&lt;0,0,ALP112-ALP107)+ALP156)*1.21+IF($D$5="Koncesija",-#REF!*0.21,0)</f>
        <v>#REF!</v>
      </c>
      <c r="ALQ165" s="632" t="e">
        <f>(IF(ALQ112-ALQ107&lt;0,0,ALQ112-ALQ107)+ALQ156)*1.21+IF($D$5="Koncesija",-#REF!*0.21,0)</f>
        <v>#REF!</v>
      </c>
      <c r="ALR165" s="632" t="e">
        <f>(IF(ALR112-ALR107&lt;0,0,ALR112-ALR107)+ALR156)*1.21+IF($D$5="Koncesija",-#REF!*0.21,0)</f>
        <v>#REF!</v>
      </c>
      <c r="ALS165" s="632" t="e">
        <f>(IF(ALS112-ALS107&lt;0,0,ALS112-ALS107)+ALS156)*1.21+IF($D$5="Koncesija",-#REF!*0.21,0)</f>
        <v>#REF!</v>
      </c>
      <c r="ALT165" s="632" t="e">
        <f>(IF(ALT112-ALT107&lt;0,0,ALT112-ALT107)+ALT156)*1.21+IF($D$5="Koncesija",-#REF!*0.21,0)</f>
        <v>#REF!</v>
      </c>
      <c r="ALU165" s="632" t="e">
        <f>(IF(ALU112-ALU107&lt;0,0,ALU112-ALU107)+ALU156)*1.21+IF($D$5="Koncesija",-#REF!*0.21,0)</f>
        <v>#REF!</v>
      </c>
      <c r="ALV165" s="632" t="e">
        <f>(IF(ALV112-ALV107&lt;0,0,ALV112-ALV107)+ALV156)*1.21+IF($D$5="Koncesija",-#REF!*0.21,0)</f>
        <v>#REF!</v>
      </c>
      <c r="ALW165" s="632" t="e">
        <f>(IF(ALW112-ALW107&lt;0,0,ALW112-ALW107)+ALW156)*1.21+IF($D$5="Koncesija",-#REF!*0.21,0)</f>
        <v>#REF!</v>
      </c>
      <c r="ALX165" s="632" t="e">
        <f>(IF(ALX112-ALX107&lt;0,0,ALX112-ALX107)+ALX156)*1.21+IF($D$5="Koncesija",-#REF!*0.21,0)</f>
        <v>#REF!</v>
      </c>
      <c r="ALY165" s="632" t="e">
        <f>(IF(ALY112-ALY107&lt;0,0,ALY112-ALY107)+ALY156)*1.21+IF($D$5="Koncesija",-#REF!*0.21,0)</f>
        <v>#REF!</v>
      </c>
      <c r="ALZ165" s="632" t="e">
        <f>(IF(ALZ112-ALZ107&lt;0,0,ALZ112-ALZ107)+ALZ156)*1.21+IF($D$5="Koncesija",-#REF!*0.21,0)</f>
        <v>#REF!</v>
      </c>
      <c r="AMA165" s="632" t="e">
        <f>(IF(AMA112-AMA107&lt;0,0,AMA112-AMA107)+AMA156)*1.21+IF($D$5="Koncesija",-#REF!*0.21,0)</f>
        <v>#REF!</v>
      </c>
      <c r="AMB165" s="632" t="e">
        <f>(IF(AMB112-AMB107&lt;0,0,AMB112-AMB107)+AMB156)*1.21+IF($D$5="Koncesija",-#REF!*0.21,0)</f>
        <v>#REF!</v>
      </c>
      <c r="AMC165" s="632" t="e">
        <f>(IF(AMC112-AMC107&lt;0,0,AMC112-AMC107)+AMC156)*1.21+IF($D$5="Koncesija",-#REF!*0.21,0)</f>
        <v>#REF!</v>
      </c>
      <c r="AMD165" s="632" t="e">
        <f>(IF(AMD112-AMD107&lt;0,0,AMD112-AMD107)+AMD156)*1.21+IF($D$5="Koncesija",-#REF!*0.21,0)</f>
        <v>#REF!</v>
      </c>
      <c r="AME165" s="632" t="e">
        <f>(IF(AME112-AME107&lt;0,0,AME112-AME107)+AME156)*1.21+IF($D$5="Koncesija",-#REF!*0.21,0)</f>
        <v>#REF!</v>
      </c>
      <c r="AMF165" s="632" t="e">
        <f>(IF(AMF112-AMF107&lt;0,0,AMF112-AMF107)+AMF156)*1.21+IF($D$5="Koncesija",-#REF!*0.21,0)</f>
        <v>#REF!</v>
      </c>
      <c r="AMG165" s="632" t="e">
        <f>(IF(AMG112-AMG107&lt;0,0,AMG112-AMG107)+AMG156)*1.21+IF($D$5="Koncesija",-#REF!*0.21,0)</f>
        <v>#REF!</v>
      </c>
      <c r="AMH165" s="632" t="e">
        <f>(IF(AMH112-AMH107&lt;0,0,AMH112-AMH107)+AMH156)*1.21+IF($D$5="Koncesija",-#REF!*0.21,0)</f>
        <v>#REF!</v>
      </c>
      <c r="AMI165" s="632" t="e">
        <f>(IF(AMI112-AMI107&lt;0,0,AMI112-AMI107)+AMI156)*1.21+IF($D$5="Koncesija",-#REF!*0.21,0)</f>
        <v>#REF!</v>
      </c>
      <c r="AMJ165" s="632" t="e">
        <f>(IF(AMJ112-AMJ107&lt;0,0,AMJ112-AMJ107)+AMJ156)*1.21+IF($D$5="Koncesija",-#REF!*0.21,0)</f>
        <v>#REF!</v>
      </c>
      <c r="AMK165" s="632" t="e">
        <f>(IF(AMK112-AMK107&lt;0,0,AMK112-AMK107)+AMK156)*1.21+IF($D$5="Koncesija",-#REF!*0.21,0)</f>
        <v>#REF!</v>
      </c>
      <c r="AML165" s="632" t="e">
        <f>(IF(AML112-AML107&lt;0,0,AML112-AML107)+AML156)*1.21+IF($D$5="Koncesija",-#REF!*0.21,0)</f>
        <v>#REF!</v>
      </c>
      <c r="AMM165" s="632" t="e">
        <f>(IF(AMM112-AMM107&lt;0,0,AMM112-AMM107)+AMM156)*1.21+IF($D$5="Koncesija",-#REF!*0.21,0)</f>
        <v>#REF!</v>
      </c>
      <c r="AMN165" s="632" t="e">
        <f>(IF(AMN112-AMN107&lt;0,0,AMN112-AMN107)+AMN156)*1.21+IF($D$5="Koncesija",-#REF!*0.21,0)</f>
        <v>#REF!</v>
      </c>
      <c r="AMO165" s="632" t="e">
        <f>(IF(AMO112-AMO107&lt;0,0,AMO112-AMO107)+AMO156)*1.21+IF($D$5="Koncesija",-#REF!*0.21,0)</f>
        <v>#REF!</v>
      </c>
      <c r="AMP165" s="632" t="e">
        <f>(IF(AMP112-AMP107&lt;0,0,AMP112-AMP107)+AMP156)*1.21+IF($D$5="Koncesija",-#REF!*0.21,0)</f>
        <v>#REF!</v>
      </c>
      <c r="AMQ165" s="632" t="e">
        <f>(IF(AMQ112-AMQ107&lt;0,0,AMQ112-AMQ107)+AMQ156)*1.21+IF($D$5="Koncesija",-#REF!*0.21,0)</f>
        <v>#REF!</v>
      </c>
      <c r="AMR165" s="632" t="e">
        <f>(IF(AMR112-AMR107&lt;0,0,AMR112-AMR107)+AMR156)*1.21+IF($D$5="Koncesija",-#REF!*0.21,0)</f>
        <v>#REF!</v>
      </c>
      <c r="AMS165" s="632" t="e">
        <f>(IF(AMS112-AMS107&lt;0,0,AMS112-AMS107)+AMS156)*1.21+IF($D$5="Koncesija",-#REF!*0.21,0)</f>
        <v>#REF!</v>
      </c>
      <c r="AMT165" s="632" t="e">
        <f>(IF(AMT112-AMT107&lt;0,0,AMT112-AMT107)+AMT156)*1.21+IF($D$5="Koncesija",-#REF!*0.21,0)</f>
        <v>#REF!</v>
      </c>
      <c r="AMU165" s="632" t="e">
        <f>(IF(AMU112-AMU107&lt;0,0,AMU112-AMU107)+AMU156)*1.21+IF($D$5="Koncesija",-#REF!*0.21,0)</f>
        <v>#REF!</v>
      </c>
      <c r="AMV165" s="632" t="e">
        <f>(IF(AMV112-AMV107&lt;0,0,AMV112-AMV107)+AMV156)*1.21+IF($D$5="Koncesija",-#REF!*0.21,0)</f>
        <v>#REF!</v>
      </c>
      <c r="AMW165" s="632" t="e">
        <f>(IF(AMW112-AMW107&lt;0,0,AMW112-AMW107)+AMW156)*1.21+IF($D$5="Koncesija",-#REF!*0.21,0)</f>
        <v>#REF!</v>
      </c>
      <c r="AMX165" s="632" t="e">
        <f>(IF(AMX112-AMX107&lt;0,0,AMX112-AMX107)+AMX156)*1.21+IF($D$5="Koncesija",-#REF!*0.21,0)</f>
        <v>#REF!</v>
      </c>
      <c r="AMY165" s="632" t="e">
        <f>(IF(AMY112-AMY107&lt;0,0,AMY112-AMY107)+AMY156)*1.21+IF($D$5="Koncesija",-#REF!*0.21,0)</f>
        <v>#REF!</v>
      </c>
      <c r="AMZ165" s="632" t="e">
        <f>(IF(AMZ112-AMZ107&lt;0,0,AMZ112-AMZ107)+AMZ156)*1.21+IF($D$5="Koncesija",-#REF!*0.21,0)</f>
        <v>#REF!</v>
      </c>
      <c r="ANA165" s="632" t="e">
        <f>(IF(ANA112-ANA107&lt;0,0,ANA112-ANA107)+ANA156)*1.21+IF($D$5="Koncesija",-#REF!*0.21,0)</f>
        <v>#REF!</v>
      </c>
      <c r="ANB165" s="632" t="e">
        <f>(IF(ANB112-ANB107&lt;0,0,ANB112-ANB107)+ANB156)*1.21+IF($D$5="Koncesija",-#REF!*0.21,0)</f>
        <v>#REF!</v>
      </c>
      <c r="ANC165" s="632" t="e">
        <f>(IF(ANC112-ANC107&lt;0,0,ANC112-ANC107)+ANC156)*1.21+IF($D$5="Koncesija",-#REF!*0.21,0)</f>
        <v>#REF!</v>
      </c>
      <c r="AND165" s="632" t="e">
        <f>(IF(AND112-AND107&lt;0,0,AND112-AND107)+AND156)*1.21+IF($D$5="Koncesija",-#REF!*0.21,0)</f>
        <v>#REF!</v>
      </c>
      <c r="ANE165" s="632" t="e">
        <f>(IF(ANE112-ANE107&lt;0,0,ANE112-ANE107)+ANE156)*1.21+IF($D$5="Koncesija",-#REF!*0.21,0)</f>
        <v>#REF!</v>
      </c>
      <c r="ANF165" s="632" t="e">
        <f>(IF(ANF112-ANF107&lt;0,0,ANF112-ANF107)+ANF156)*1.21+IF($D$5="Koncesija",-#REF!*0.21,0)</f>
        <v>#REF!</v>
      </c>
      <c r="ANG165" s="632" t="e">
        <f>(IF(ANG112-ANG107&lt;0,0,ANG112-ANG107)+ANG156)*1.21+IF($D$5="Koncesija",-#REF!*0.21,0)</f>
        <v>#REF!</v>
      </c>
      <c r="ANH165" s="632" t="e">
        <f>(IF(ANH112-ANH107&lt;0,0,ANH112-ANH107)+ANH156)*1.21+IF($D$5="Koncesija",-#REF!*0.21,0)</f>
        <v>#REF!</v>
      </c>
      <c r="ANI165" s="632" t="e">
        <f>(IF(ANI112-ANI107&lt;0,0,ANI112-ANI107)+ANI156)*1.21+IF($D$5="Koncesija",-#REF!*0.21,0)</f>
        <v>#REF!</v>
      </c>
      <c r="ANJ165" s="632" t="e">
        <f>(IF(ANJ112-ANJ107&lt;0,0,ANJ112-ANJ107)+ANJ156)*1.21+IF($D$5="Koncesija",-#REF!*0.21,0)</f>
        <v>#REF!</v>
      </c>
      <c r="ANK165" s="632" t="e">
        <f>(IF(ANK112-ANK107&lt;0,0,ANK112-ANK107)+ANK156)*1.21+IF($D$5="Koncesija",-#REF!*0.21,0)</f>
        <v>#REF!</v>
      </c>
      <c r="ANL165" s="632" t="e">
        <f>(IF(ANL112-ANL107&lt;0,0,ANL112-ANL107)+ANL156)*1.21+IF($D$5="Koncesija",-#REF!*0.21,0)</f>
        <v>#REF!</v>
      </c>
      <c r="ANM165" s="632" t="e">
        <f>(IF(ANM112-ANM107&lt;0,0,ANM112-ANM107)+ANM156)*1.21+IF($D$5="Koncesija",-#REF!*0.21,0)</f>
        <v>#REF!</v>
      </c>
      <c r="ANN165" s="632" t="e">
        <f>(IF(ANN112-ANN107&lt;0,0,ANN112-ANN107)+ANN156)*1.21+IF($D$5="Koncesija",-#REF!*0.21,0)</f>
        <v>#REF!</v>
      </c>
      <c r="ANO165" s="632" t="e">
        <f>(IF(ANO112-ANO107&lt;0,0,ANO112-ANO107)+ANO156)*1.21+IF($D$5="Koncesija",-#REF!*0.21,0)</f>
        <v>#REF!</v>
      </c>
      <c r="ANP165" s="632" t="e">
        <f>(IF(ANP112-ANP107&lt;0,0,ANP112-ANP107)+ANP156)*1.21+IF($D$5="Koncesija",-#REF!*0.21,0)</f>
        <v>#REF!</v>
      </c>
      <c r="ANQ165" s="632" t="e">
        <f>(IF(ANQ112-ANQ107&lt;0,0,ANQ112-ANQ107)+ANQ156)*1.21+IF($D$5="Koncesija",-#REF!*0.21,0)</f>
        <v>#REF!</v>
      </c>
      <c r="ANR165" s="632" t="e">
        <f>(IF(ANR112-ANR107&lt;0,0,ANR112-ANR107)+ANR156)*1.21+IF($D$5="Koncesija",-#REF!*0.21,0)</f>
        <v>#REF!</v>
      </c>
      <c r="ANS165" s="632" t="e">
        <f>(IF(ANS112-ANS107&lt;0,0,ANS112-ANS107)+ANS156)*1.21+IF($D$5="Koncesija",-#REF!*0.21,0)</f>
        <v>#REF!</v>
      </c>
      <c r="ANT165" s="632" t="e">
        <f>(IF(ANT112-ANT107&lt;0,0,ANT112-ANT107)+ANT156)*1.21+IF($D$5="Koncesija",-#REF!*0.21,0)</f>
        <v>#REF!</v>
      </c>
      <c r="ANU165" s="632" t="e">
        <f>(IF(ANU112-ANU107&lt;0,0,ANU112-ANU107)+ANU156)*1.21+IF($D$5="Koncesija",-#REF!*0.21,0)</f>
        <v>#REF!</v>
      </c>
      <c r="ANV165" s="632" t="e">
        <f>(IF(ANV112-ANV107&lt;0,0,ANV112-ANV107)+ANV156)*1.21+IF($D$5="Koncesija",-#REF!*0.21,0)</f>
        <v>#REF!</v>
      </c>
      <c r="ANW165" s="632" t="e">
        <f>(IF(ANW112-ANW107&lt;0,0,ANW112-ANW107)+ANW156)*1.21+IF($D$5="Koncesija",-#REF!*0.21,0)</f>
        <v>#REF!</v>
      </c>
      <c r="ANX165" s="632" t="e">
        <f>(IF(ANX112-ANX107&lt;0,0,ANX112-ANX107)+ANX156)*1.21+IF($D$5="Koncesija",-#REF!*0.21,0)</f>
        <v>#REF!</v>
      </c>
      <c r="ANY165" s="632" t="e">
        <f>(IF(ANY112-ANY107&lt;0,0,ANY112-ANY107)+ANY156)*1.21+IF($D$5="Koncesija",-#REF!*0.21,0)</f>
        <v>#REF!</v>
      </c>
      <c r="ANZ165" s="632" t="e">
        <f>(IF(ANZ112-ANZ107&lt;0,0,ANZ112-ANZ107)+ANZ156)*1.21+IF($D$5="Koncesija",-#REF!*0.21,0)</f>
        <v>#REF!</v>
      </c>
      <c r="AOA165" s="632" t="e">
        <f>(IF(AOA112-AOA107&lt;0,0,AOA112-AOA107)+AOA156)*1.21+IF($D$5="Koncesija",-#REF!*0.21,0)</f>
        <v>#REF!</v>
      </c>
      <c r="AOB165" s="632" t="e">
        <f>(IF(AOB112-AOB107&lt;0,0,AOB112-AOB107)+AOB156)*1.21+IF($D$5="Koncesija",-#REF!*0.21,0)</f>
        <v>#REF!</v>
      </c>
      <c r="AOC165" s="632" t="e">
        <f>(IF(AOC112-AOC107&lt;0,0,AOC112-AOC107)+AOC156)*1.21+IF($D$5="Koncesija",-#REF!*0.21,0)</f>
        <v>#REF!</v>
      </c>
      <c r="AOD165" s="632" t="e">
        <f>(IF(AOD112-AOD107&lt;0,0,AOD112-AOD107)+AOD156)*1.21+IF($D$5="Koncesija",-#REF!*0.21,0)</f>
        <v>#REF!</v>
      </c>
      <c r="AOE165" s="632" t="e">
        <f>(IF(AOE112-AOE107&lt;0,0,AOE112-AOE107)+AOE156)*1.21+IF($D$5="Koncesija",-#REF!*0.21,0)</f>
        <v>#REF!</v>
      </c>
      <c r="AOF165" s="632" t="e">
        <f>(IF(AOF112-AOF107&lt;0,0,AOF112-AOF107)+AOF156)*1.21+IF($D$5="Koncesija",-#REF!*0.21,0)</f>
        <v>#REF!</v>
      </c>
      <c r="AOG165" s="632" t="e">
        <f>(IF(AOG112-AOG107&lt;0,0,AOG112-AOG107)+AOG156)*1.21+IF($D$5="Koncesija",-#REF!*0.21,0)</f>
        <v>#REF!</v>
      </c>
      <c r="AOH165" s="632" t="e">
        <f>(IF(AOH112-AOH107&lt;0,0,AOH112-AOH107)+AOH156)*1.21+IF($D$5="Koncesija",-#REF!*0.21,0)</f>
        <v>#REF!</v>
      </c>
      <c r="AOI165" s="632" t="e">
        <f>(IF(AOI112-AOI107&lt;0,0,AOI112-AOI107)+AOI156)*1.21+IF($D$5="Koncesija",-#REF!*0.21,0)</f>
        <v>#REF!</v>
      </c>
      <c r="AOJ165" s="632" t="e">
        <f>(IF(AOJ112-AOJ107&lt;0,0,AOJ112-AOJ107)+AOJ156)*1.21+IF($D$5="Koncesija",-#REF!*0.21,0)</f>
        <v>#REF!</v>
      </c>
      <c r="AOK165" s="632" t="e">
        <f>(IF(AOK112-AOK107&lt;0,0,AOK112-AOK107)+AOK156)*1.21+IF($D$5="Koncesija",-#REF!*0.21,0)</f>
        <v>#REF!</v>
      </c>
      <c r="AOL165" s="632" t="e">
        <f>(IF(AOL112-AOL107&lt;0,0,AOL112-AOL107)+AOL156)*1.21+IF($D$5="Koncesija",-#REF!*0.21,0)</f>
        <v>#REF!</v>
      </c>
      <c r="AOM165" s="632" t="e">
        <f>(IF(AOM112-AOM107&lt;0,0,AOM112-AOM107)+AOM156)*1.21+IF($D$5="Koncesija",-#REF!*0.21,0)</f>
        <v>#REF!</v>
      </c>
      <c r="AON165" s="632" t="e">
        <f>(IF(AON112-AON107&lt;0,0,AON112-AON107)+AON156)*1.21+IF($D$5="Koncesija",-#REF!*0.21,0)</f>
        <v>#REF!</v>
      </c>
      <c r="AOO165" s="632" t="e">
        <f>(IF(AOO112-AOO107&lt;0,0,AOO112-AOO107)+AOO156)*1.21+IF($D$5="Koncesija",-#REF!*0.21,0)</f>
        <v>#REF!</v>
      </c>
      <c r="AOP165" s="632" t="e">
        <f>(IF(AOP112-AOP107&lt;0,0,AOP112-AOP107)+AOP156)*1.21+IF($D$5="Koncesija",-#REF!*0.21,0)</f>
        <v>#REF!</v>
      </c>
      <c r="AOQ165" s="632" t="e">
        <f>(IF(AOQ112-AOQ107&lt;0,0,AOQ112-AOQ107)+AOQ156)*1.21+IF($D$5="Koncesija",-#REF!*0.21,0)</f>
        <v>#REF!</v>
      </c>
      <c r="AOR165" s="632" t="e">
        <f>(IF(AOR112-AOR107&lt;0,0,AOR112-AOR107)+AOR156)*1.21+IF($D$5="Koncesija",-#REF!*0.21,0)</f>
        <v>#REF!</v>
      </c>
      <c r="AOS165" s="632" t="e">
        <f>(IF(AOS112-AOS107&lt;0,0,AOS112-AOS107)+AOS156)*1.21+IF($D$5="Koncesija",-#REF!*0.21,0)</f>
        <v>#REF!</v>
      </c>
      <c r="AOT165" s="632" t="e">
        <f>(IF(AOT112-AOT107&lt;0,0,AOT112-AOT107)+AOT156)*1.21+IF($D$5="Koncesija",-#REF!*0.21,0)</f>
        <v>#REF!</v>
      </c>
      <c r="AOU165" s="632" t="e">
        <f>(IF(AOU112-AOU107&lt;0,0,AOU112-AOU107)+AOU156)*1.21+IF($D$5="Koncesija",-#REF!*0.21,0)</f>
        <v>#REF!</v>
      </c>
      <c r="AOV165" s="632" t="e">
        <f>(IF(AOV112-AOV107&lt;0,0,AOV112-AOV107)+AOV156)*1.21+IF($D$5="Koncesija",-#REF!*0.21,0)</f>
        <v>#REF!</v>
      </c>
      <c r="AOW165" s="632" t="e">
        <f>(IF(AOW112-AOW107&lt;0,0,AOW112-AOW107)+AOW156)*1.21+IF($D$5="Koncesija",-#REF!*0.21,0)</f>
        <v>#REF!</v>
      </c>
      <c r="AOX165" s="632" t="e">
        <f>(IF(AOX112-AOX107&lt;0,0,AOX112-AOX107)+AOX156)*1.21+IF($D$5="Koncesija",-#REF!*0.21,0)</f>
        <v>#REF!</v>
      </c>
      <c r="AOY165" s="632" t="e">
        <f>(IF(AOY112-AOY107&lt;0,0,AOY112-AOY107)+AOY156)*1.21+IF($D$5="Koncesija",-#REF!*0.21,0)</f>
        <v>#REF!</v>
      </c>
      <c r="AOZ165" s="632" t="e">
        <f>(IF(AOZ112-AOZ107&lt;0,0,AOZ112-AOZ107)+AOZ156)*1.21+IF($D$5="Koncesija",-#REF!*0.21,0)</f>
        <v>#REF!</v>
      </c>
      <c r="APA165" s="632" t="e">
        <f>(IF(APA112-APA107&lt;0,0,APA112-APA107)+APA156)*1.21+IF($D$5="Koncesija",-#REF!*0.21,0)</f>
        <v>#REF!</v>
      </c>
      <c r="APB165" s="632" t="e">
        <f>(IF(APB112-APB107&lt;0,0,APB112-APB107)+APB156)*1.21+IF($D$5="Koncesija",-#REF!*0.21,0)</f>
        <v>#REF!</v>
      </c>
      <c r="APC165" s="632" t="e">
        <f>(IF(APC112-APC107&lt;0,0,APC112-APC107)+APC156)*1.21+IF($D$5="Koncesija",-#REF!*0.21,0)</f>
        <v>#REF!</v>
      </c>
      <c r="APD165" s="632" t="e">
        <f>(IF(APD112-APD107&lt;0,0,APD112-APD107)+APD156)*1.21+IF($D$5="Koncesija",-#REF!*0.21,0)</f>
        <v>#REF!</v>
      </c>
      <c r="APE165" s="632" t="e">
        <f>(IF(APE112-APE107&lt;0,0,APE112-APE107)+APE156)*1.21+IF($D$5="Koncesija",-#REF!*0.21,0)</f>
        <v>#REF!</v>
      </c>
      <c r="APF165" s="632" t="e">
        <f>(IF(APF112-APF107&lt;0,0,APF112-APF107)+APF156)*1.21+IF($D$5="Koncesija",-#REF!*0.21,0)</f>
        <v>#REF!</v>
      </c>
      <c r="APG165" s="632" t="e">
        <f>(IF(APG112-APG107&lt;0,0,APG112-APG107)+APG156)*1.21+IF($D$5="Koncesija",-#REF!*0.21,0)</f>
        <v>#REF!</v>
      </c>
      <c r="APH165" s="632" t="e">
        <f>(IF(APH112-APH107&lt;0,0,APH112-APH107)+APH156)*1.21+IF($D$5="Koncesija",-#REF!*0.21,0)</f>
        <v>#REF!</v>
      </c>
      <c r="API165" s="632" t="e">
        <f>(IF(API112-API107&lt;0,0,API112-API107)+API156)*1.21+IF($D$5="Koncesija",-#REF!*0.21,0)</f>
        <v>#REF!</v>
      </c>
      <c r="APJ165" s="632" t="e">
        <f>(IF(APJ112-APJ107&lt;0,0,APJ112-APJ107)+APJ156)*1.21+IF($D$5="Koncesija",-#REF!*0.21,0)</f>
        <v>#REF!</v>
      </c>
      <c r="APK165" s="632" t="e">
        <f>(IF(APK112-APK107&lt;0,0,APK112-APK107)+APK156)*1.21+IF($D$5="Koncesija",-#REF!*0.21,0)</f>
        <v>#REF!</v>
      </c>
      <c r="APL165" s="632" t="e">
        <f>(IF(APL112-APL107&lt;0,0,APL112-APL107)+APL156)*1.21+IF($D$5="Koncesija",-#REF!*0.21,0)</f>
        <v>#REF!</v>
      </c>
      <c r="APM165" s="632" t="e">
        <f>(IF(APM112-APM107&lt;0,0,APM112-APM107)+APM156)*1.21+IF($D$5="Koncesija",-#REF!*0.21,0)</f>
        <v>#REF!</v>
      </c>
      <c r="APN165" s="632" t="e">
        <f>(IF(APN112-APN107&lt;0,0,APN112-APN107)+APN156)*1.21+IF($D$5="Koncesija",-#REF!*0.21,0)</f>
        <v>#REF!</v>
      </c>
      <c r="APO165" s="632" t="e">
        <f>(IF(APO112-APO107&lt;0,0,APO112-APO107)+APO156)*1.21+IF($D$5="Koncesija",-#REF!*0.21,0)</f>
        <v>#REF!</v>
      </c>
      <c r="APP165" s="632" t="e">
        <f>(IF(APP112-APP107&lt;0,0,APP112-APP107)+APP156)*1.21+IF($D$5="Koncesija",-#REF!*0.21,0)</f>
        <v>#REF!</v>
      </c>
      <c r="APQ165" s="632" t="e">
        <f>(IF(APQ112-APQ107&lt;0,0,APQ112-APQ107)+APQ156)*1.21+IF($D$5="Koncesija",-#REF!*0.21,0)</f>
        <v>#REF!</v>
      </c>
      <c r="APR165" s="632" t="e">
        <f>(IF(APR112-APR107&lt;0,0,APR112-APR107)+APR156)*1.21+IF($D$5="Koncesija",-#REF!*0.21,0)</f>
        <v>#REF!</v>
      </c>
      <c r="APS165" s="632" t="e">
        <f>(IF(APS112-APS107&lt;0,0,APS112-APS107)+APS156)*1.21+IF($D$5="Koncesija",-#REF!*0.21,0)</f>
        <v>#REF!</v>
      </c>
      <c r="APT165" s="632" t="e">
        <f>(IF(APT112-APT107&lt;0,0,APT112-APT107)+APT156)*1.21+IF($D$5="Koncesija",-#REF!*0.21,0)</f>
        <v>#REF!</v>
      </c>
      <c r="APU165" s="632" t="e">
        <f>(IF(APU112-APU107&lt;0,0,APU112-APU107)+APU156)*1.21+IF($D$5="Koncesija",-#REF!*0.21,0)</f>
        <v>#REF!</v>
      </c>
      <c r="APV165" s="632" t="e">
        <f>(IF(APV112-APV107&lt;0,0,APV112-APV107)+APV156)*1.21+IF($D$5="Koncesija",-#REF!*0.21,0)</f>
        <v>#REF!</v>
      </c>
      <c r="APW165" s="632" t="e">
        <f>(IF(APW112-APW107&lt;0,0,APW112-APW107)+APW156)*1.21+IF($D$5="Koncesija",-#REF!*0.21,0)</f>
        <v>#REF!</v>
      </c>
      <c r="APX165" s="632" t="e">
        <f>(IF(APX112-APX107&lt;0,0,APX112-APX107)+APX156)*1.21+IF($D$5="Koncesija",-#REF!*0.21,0)</f>
        <v>#REF!</v>
      </c>
      <c r="APY165" s="632" t="e">
        <f>(IF(APY112-APY107&lt;0,0,APY112-APY107)+APY156)*1.21+IF($D$5="Koncesija",-#REF!*0.21,0)</f>
        <v>#REF!</v>
      </c>
      <c r="APZ165" s="632" t="e">
        <f>(IF(APZ112-APZ107&lt;0,0,APZ112-APZ107)+APZ156)*1.21+IF($D$5="Koncesija",-#REF!*0.21,0)</f>
        <v>#REF!</v>
      </c>
      <c r="AQA165" s="632" t="e">
        <f>(IF(AQA112-AQA107&lt;0,0,AQA112-AQA107)+AQA156)*1.21+IF($D$5="Koncesija",-#REF!*0.21,0)</f>
        <v>#REF!</v>
      </c>
      <c r="AQB165" s="632" t="e">
        <f>(IF(AQB112-AQB107&lt;0,0,AQB112-AQB107)+AQB156)*1.21+IF($D$5="Koncesija",-#REF!*0.21,0)</f>
        <v>#REF!</v>
      </c>
      <c r="AQC165" s="632" t="e">
        <f>(IF(AQC112-AQC107&lt;0,0,AQC112-AQC107)+AQC156)*1.21+IF($D$5="Koncesija",-#REF!*0.21,0)</f>
        <v>#REF!</v>
      </c>
      <c r="AQD165" s="632" t="e">
        <f>(IF(AQD112-AQD107&lt;0,0,AQD112-AQD107)+AQD156)*1.21+IF($D$5="Koncesija",-#REF!*0.21,0)</f>
        <v>#REF!</v>
      </c>
      <c r="AQE165" s="632" t="e">
        <f>(IF(AQE112-AQE107&lt;0,0,AQE112-AQE107)+AQE156)*1.21+IF($D$5="Koncesija",-#REF!*0.21,0)</f>
        <v>#REF!</v>
      </c>
      <c r="AQF165" s="632" t="e">
        <f>(IF(AQF112-AQF107&lt;0,0,AQF112-AQF107)+AQF156)*1.21+IF($D$5="Koncesija",-#REF!*0.21,0)</f>
        <v>#REF!</v>
      </c>
      <c r="AQG165" s="632" t="e">
        <f>(IF(AQG112-AQG107&lt;0,0,AQG112-AQG107)+AQG156)*1.21+IF($D$5="Koncesija",-#REF!*0.21,0)</f>
        <v>#REF!</v>
      </c>
      <c r="AQH165" s="632" t="e">
        <f>(IF(AQH112-AQH107&lt;0,0,AQH112-AQH107)+AQH156)*1.21+IF($D$5="Koncesija",-#REF!*0.21,0)</f>
        <v>#REF!</v>
      </c>
      <c r="AQI165" s="632" t="e">
        <f>(IF(AQI112-AQI107&lt;0,0,AQI112-AQI107)+AQI156)*1.21+IF($D$5="Koncesija",-#REF!*0.21,0)</f>
        <v>#REF!</v>
      </c>
      <c r="AQJ165" s="632" t="e">
        <f>(IF(AQJ112-AQJ107&lt;0,0,AQJ112-AQJ107)+AQJ156)*1.21+IF($D$5="Koncesija",-#REF!*0.21,0)</f>
        <v>#REF!</v>
      </c>
      <c r="AQK165" s="632" t="e">
        <f>(IF(AQK112-AQK107&lt;0,0,AQK112-AQK107)+AQK156)*1.21+IF($D$5="Koncesija",-#REF!*0.21,0)</f>
        <v>#REF!</v>
      </c>
      <c r="AQL165" s="632" t="e">
        <f>(IF(AQL112-AQL107&lt;0,0,AQL112-AQL107)+AQL156)*1.21+IF($D$5="Koncesija",-#REF!*0.21,0)</f>
        <v>#REF!</v>
      </c>
      <c r="AQM165" s="632" t="e">
        <f>(IF(AQM112-AQM107&lt;0,0,AQM112-AQM107)+AQM156)*1.21+IF($D$5="Koncesija",-#REF!*0.21,0)</f>
        <v>#REF!</v>
      </c>
      <c r="AQN165" s="632" t="e">
        <f>(IF(AQN112-AQN107&lt;0,0,AQN112-AQN107)+AQN156)*1.21+IF($D$5="Koncesija",-#REF!*0.21,0)</f>
        <v>#REF!</v>
      </c>
      <c r="AQO165" s="632" t="e">
        <f>(IF(AQO112-AQO107&lt;0,0,AQO112-AQO107)+AQO156)*1.21+IF($D$5="Koncesija",-#REF!*0.21,0)</f>
        <v>#REF!</v>
      </c>
      <c r="AQP165" s="632" t="e">
        <f>(IF(AQP112-AQP107&lt;0,0,AQP112-AQP107)+AQP156)*1.21+IF($D$5="Koncesija",-#REF!*0.21,0)</f>
        <v>#REF!</v>
      </c>
      <c r="AQQ165" s="632" t="e">
        <f>(IF(AQQ112-AQQ107&lt;0,0,AQQ112-AQQ107)+AQQ156)*1.21+IF($D$5="Koncesija",-#REF!*0.21,0)</f>
        <v>#REF!</v>
      </c>
      <c r="AQR165" s="632" t="e">
        <f>(IF(AQR112-AQR107&lt;0,0,AQR112-AQR107)+AQR156)*1.21+IF($D$5="Koncesija",-#REF!*0.21,0)</f>
        <v>#REF!</v>
      </c>
      <c r="AQS165" s="632" t="e">
        <f>(IF(AQS112-AQS107&lt;0,0,AQS112-AQS107)+AQS156)*1.21+IF($D$5="Koncesija",-#REF!*0.21,0)</f>
        <v>#REF!</v>
      </c>
      <c r="AQT165" s="632" t="e">
        <f>(IF(AQT112-AQT107&lt;0,0,AQT112-AQT107)+AQT156)*1.21+IF($D$5="Koncesija",-#REF!*0.21,0)</f>
        <v>#REF!</v>
      </c>
      <c r="AQU165" s="632" t="e">
        <f>(IF(AQU112-AQU107&lt;0,0,AQU112-AQU107)+AQU156)*1.21+IF($D$5="Koncesija",-#REF!*0.21,0)</f>
        <v>#REF!</v>
      </c>
      <c r="AQV165" s="632" t="e">
        <f>(IF(AQV112-AQV107&lt;0,0,AQV112-AQV107)+AQV156)*1.21+IF($D$5="Koncesija",-#REF!*0.21,0)</f>
        <v>#REF!</v>
      </c>
      <c r="AQW165" s="632" t="e">
        <f>(IF(AQW112-AQW107&lt;0,0,AQW112-AQW107)+AQW156)*1.21+IF($D$5="Koncesija",-#REF!*0.21,0)</f>
        <v>#REF!</v>
      </c>
      <c r="AQX165" s="632" t="e">
        <f>(IF(AQX112-AQX107&lt;0,0,AQX112-AQX107)+AQX156)*1.21+IF($D$5="Koncesija",-#REF!*0.21,0)</f>
        <v>#REF!</v>
      </c>
      <c r="AQY165" s="632" t="e">
        <f>(IF(AQY112-AQY107&lt;0,0,AQY112-AQY107)+AQY156)*1.21+IF($D$5="Koncesija",-#REF!*0.21,0)</f>
        <v>#REF!</v>
      </c>
      <c r="AQZ165" s="632" t="e">
        <f>(IF(AQZ112-AQZ107&lt;0,0,AQZ112-AQZ107)+AQZ156)*1.21+IF($D$5="Koncesija",-#REF!*0.21,0)</f>
        <v>#REF!</v>
      </c>
      <c r="ARA165" s="632" t="e">
        <f>(IF(ARA112-ARA107&lt;0,0,ARA112-ARA107)+ARA156)*1.21+IF($D$5="Koncesija",-#REF!*0.21,0)</f>
        <v>#REF!</v>
      </c>
      <c r="ARB165" s="632" t="e">
        <f>(IF(ARB112-ARB107&lt;0,0,ARB112-ARB107)+ARB156)*1.21+IF($D$5="Koncesija",-#REF!*0.21,0)</f>
        <v>#REF!</v>
      </c>
      <c r="ARC165" s="632" t="e">
        <f>(IF(ARC112-ARC107&lt;0,0,ARC112-ARC107)+ARC156)*1.21+IF($D$5="Koncesija",-#REF!*0.21,0)</f>
        <v>#REF!</v>
      </c>
      <c r="ARD165" s="632" t="e">
        <f>(IF(ARD112-ARD107&lt;0,0,ARD112-ARD107)+ARD156)*1.21+IF($D$5="Koncesija",-#REF!*0.21,0)</f>
        <v>#REF!</v>
      </c>
      <c r="ARE165" s="632" t="e">
        <f>(IF(ARE112-ARE107&lt;0,0,ARE112-ARE107)+ARE156)*1.21+IF($D$5="Koncesija",-#REF!*0.21,0)</f>
        <v>#REF!</v>
      </c>
      <c r="ARF165" s="632" t="e">
        <f>(IF(ARF112-ARF107&lt;0,0,ARF112-ARF107)+ARF156)*1.21+IF($D$5="Koncesija",-#REF!*0.21,0)</f>
        <v>#REF!</v>
      </c>
      <c r="ARG165" s="632" t="e">
        <f>(IF(ARG112-ARG107&lt;0,0,ARG112-ARG107)+ARG156)*1.21+IF($D$5="Koncesija",-#REF!*0.21,0)</f>
        <v>#REF!</v>
      </c>
      <c r="ARH165" s="632" t="e">
        <f>(IF(ARH112-ARH107&lt;0,0,ARH112-ARH107)+ARH156)*1.21+IF($D$5="Koncesija",-#REF!*0.21,0)</f>
        <v>#REF!</v>
      </c>
      <c r="ARI165" s="632" t="e">
        <f>(IF(ARI112-ARI107&lt;0,0,ARI112-ARI107)+ARI156)*1.21+IF($D$5="Koncesija",-#REF!*0.21,0)</f>
        <v>#REF!</v>
      </c>
      <c r="ARJ165" s="632" t="e">
        <f>(IF(ARJ112-ARJ107&lt;0,0,ARJ112-ARJ107)+ARJ156)*1.21+IF($D$5="Koncesija",-#REF!*0.21,0)</f>
        <v>#REF!</v>
      </c>
      <c r="ARK165" s="632" t="e">
        <f>(IF(ARK112-ARK107&lt;0,0,ARK112-ARK107)+ARK156)*1.21+IF($D$5="Koncesija",-#REF!*0.21,0)</f>
        <v>#REF!</v>
      </c>
      <c r="ARL165" s="632" t="e">
        <f>(IF(ARL112-ARL107&lt;0,0,ARL112-ARL107)+ARL156)*1.21+IF($D$5="Koncesija",-#REF!*0.21,0)</f>
        <v>#REF!</v>
      </c>
      <c r="ARM165" s="632" t="e">
        <f>(IF(ARM112-ARM107&lt;0,0,ARM112-ARM107)+ARM156)*1.21+IF($D$5="Koncesija",-#REF!*0.21,0)</f>
        <v>#REF!</v>
      </c>
      <c r="ARN165" s="632" t="e">
        <f>(IF(ARN112-ARN107&lt;0,0,ARN112-ARN107)+ARN156)*1.21+IF($D$5="Koncesija",-#REF!*0.21,0)</f>
        <v>#REF!</v>
      </c>
      <c r="ARO165" s="632" t="e">
        <f>(IF(ARO112-ARO107&lt;0,0,ARO112-ARO107)+ARO156)*1.21+IF($D$5="Koncesija",-#REF!*0.21,0)</f>
        <v>#REF!</v>
      </c>
      <c r="ARP165" s="632" t="e">
        <f>(IF(ARP112-ARP107&lt;0,0,ARP112-ARP107)+ARP156)*1.21+IF($D$5="Koncesija",-#REF!*0.21,0)</f>
        <v>#REF!</v>
      </c>
      <c r="ARQ165" s="632" t="e">
        <f>(IF(ARQ112-ARQ107&lt;0,0,ARQ112-ARQ107)+ARQ156)*1.21+IF($D$5="Koncesija",-#REF!*0.21,0)</f>
        <v>#REF!</v>
      </c>
      <c r="ARR165" s="632" t="e">
        <f>(IF(ARR112-ARR107&lt;0,0,ARR112-ARR107)+ARR156)*1.21+IF($D$5="Koncesija",-#REF!*0.21,0)</f>
        <v>#REF!</v>
      </c>
      <c r="ARS165" s="632" t="e">
        <f>(IF(ARS112-ARS107&lt;0,0,ARS112-ARS107)+ARS156)*1.21+IF($D$5="Koncesija",-#REF!*0.21,0)</f>
        <v>#REF!</v>
      </c>
      <c r="ART165" s="632" t="e">
        <f>(IF(ART112-ART107&lt;0,0,ART112-ART107)+ART156)*1.21+IF($D$5="Koncesija",-#REF!*0.21,0)</f>
        <v>#REF!</v>
      </c>
      <c r="ARU165" s="632" t="e">
        <f>(IF(ARU112-ARU107&lt;0,0,ARU112-ARU107)+ARU156)*1.21+IF($D$5="Koncesija",-#REF!*0.21,0)</f>
        <v>#REF!</v>
      </c>
      <c r="ARV165" s="632" t="e">
        <f>(IF(ARV112-ARV107&lt;0,0,ARV112-ARV107)+ARV156)*1.21+IF($D$5="Koncesija",-#REF!*0.21,0)</f>
        <v>#REF!</v>
      </c>
      <c r="ARW165" s="632" t="e">
        <f>(IF(ARW112-ARW107&lt;0,0,ARW112-ARW107)+ARW156)*1.21+IF($D$5="Koncesija",-#REF!*0.21,0)</f>
        <v>#REF!</v>
      </c>
      <c r="ARX165" s="632" t="e">
        <f>(IF(ARX112-ARX107&lt;0,0,ARX112-ARX107)+ARX156)*1.21+IF($D$5="Koncesija",-#REF!*0.21,0)</f>
        <v>#REF!</v>
      </c>
      <c r="ARY165" s="632" t="e">
        <f>(IF(ARY112-ARY107&lt;0,0,ARY112-ARY107)+ARY156)*1.21+IF($D$5="Koncesija",-#REF!*0.21,0)</f>
        <v>#REF!</v>
      </c>
      <c r="ARZ165" s="632" t="e">
        <f>(IF(ARZ112-ARZ107&lt;0,0,ARZ112-ARZ107)+ARZ156)*1.21+IF($D$5="Koncesija",-#REF!*0.21,0)</f>
        <v>#REF!</v>
      </c>
      <c r="ASA165" s="632" t="e">
        <f>(IF(ASA112-ASA107&lt;0,0,ASA112-ASA107)+ASA156)*1.21+IF($D$5="Koncesija",-#REF!*0.21,0)</f>
        <v>#REF!</v>
      </c>
      <c r="ASB165" s="632" t="e">
        <f>(IF(ASB112-ASB107&lt;0,0,ASB112-ASB107)+ASB156)*1.21+IF($D$5="Koncesija",-#REF!*0.21,0)</f>
        <v>#REF!</v>
      </c>
      <c r="ASC165" s="632" t="e">
        <f>(IF(ASC112-ASC107&lt;0,0,ASC112-ASC107)+ASC156)*1.21+IF($D$5="Koncesija",-#REF!*0.21,0)</f>
        <v>#REF!</v>
      </c>
      <c r="ASD165" s="632" t="e">
        <f>(IF(ASD112-ASD107&lt;0,0,ASD112-ASD107)+ASD156)*1.21+IF($D$5="Koncesija",-#REF!*0.21,0)</f>
        <v>#REF!</v>
      </c>
      <c r="ASE165" s="632" t="e">
        <f>(IF(ASE112-ASE107&lt;0,0,ASE112-ASE107)+ASE156)*1.21+IF($D$5="Koncesija",-#REF!*0.21,0)</f>
        <v>#REF!</v>
      </c>
      <c r="ASF165" s="632" t="e">
        <f>(IF(ASF112-ASF107&lt;0,0,ASF112-ASF107)+ASF156)*1.21+IF($D$5="Koncesija",-#REF!*0.21,0)</f>
        <v>#REF!</v>
      </c>
      <c r="ASG165" s="632" t="e">
        <f>(IF(ASG112-ASG107&lt;0,0,ASG112-ASG107)+ASG156)*1.21+IF($D$5="Koncesija",-#REF!*0.21,0)</f>
        <v>#REF!</v>
      </c>
      <c r="ASH165" s="632" t="e">
        <f>(IF(ASH112-ASH107&lt;0,0,ASH112-ASH107)+ASH156)*1.21+IF($D$5="Koncesija",-#REF!*0.21,0)</f>
        <v>#REF!</v>
      </c>
      <c r="ASI165" s="632" t="e">
        <f>(IF(ASI112-ASI107&lt;0,0,ASI112-ASI107)+ASI156)*1.21+IF($D$5="Koncesija",-#REF!*0.21,0)</f>
        <v>#REF!</v>
      </c>
      <c r="ASJ165" s="632" t="e">
        <f>(IF(ASJ112-ASJ107&lt;0,0,ASJ112-ASJ107)+ASJ156)*1.21+IF($D$5="Koncesija",-#REF!*0.21,0)</f>
        <v>#REF!</v>
      </c>
      <c r="ASK165" s="632" t="e">
        <f>(IF(ASK112-ASK107&lt;0,0,ASK112-ASK107)+ASK156)*1.21+IF($D$5="Koncesija",-#REF!*0.21,0)</f>
        <v>#REF!</v>
      </c>
      <c r="ASL165" s="632" t="e">
        <f>(IF(ASL112-ASL107&lt;0,0,ASL112-ASL107)+ASL156)*1.21+IF($D$5="Koncesija",-#REF!*0.21,0)</f>
        <v>#REF!</v>
      </c>
      <c r="ASM165" s="632" t="e">
        <f>(IF(ASM112-ASM107&lt;0,0,ASM112-ASM107)+ASM156)*1.21+IF($D$5="Koncesija",-#REF!*0.21,0)</f>
        <v>#REF!</v>
      </c>
      <c r="ASN165" s="632" t="e">
        <f>(IF(ASN112-ASN107&lt;0,0,ASN112-ASN107)+ASN156)*1.21+IF($D$5="Koncesija",-#REF!*0.21,0)</f>
        <v>#REF!</v>
      </c>
      <c r="ASO165" s="632" t="e">
        <f>(IF(ASO112-ASO107&lt;0,0,ASO112-ASO107)+ASO156)*1.21+IF($D$5="Koncesija",-#REF!*0.21,0)</f>
        <v>#REF!</v>
      </c>
      <c r="ASP165" s="632" t="e">
        <f>(IF(ASP112-ASP107&lt;0,0,ASP112-ASP107)+ASP156)*1.21+IF($D$5="Koncesija",-#REF!*0.21,0)</f>
        <v>#REF!</v>
      </c>
      <c r="ASQ165" s="632" t="e">
        <f>(IF(ASQ112-ASQ107&lt;0,0,ASQ112-ASQ107)+ASQ156)*1.21+IF($D$5="Koncesija",-#REF!*0.21,0)</f>
        <v>#REF!</v>
      </c>
      <c r="ASR165" s="632" t="e">
        <f>(IF(ASR112-ASR107&lt;0,0,ASR112-ASR107)+ASR156)*1.21+IF($D$5="Koncesija",-#REF!*0.21,0)</f>
        <v>#REF!</v>
      </c>
      <c r="ASS165" s="632" t="e">
        <f>(IF(ASS112-ASS107&lt;0,0,ASS112-ASS107)+ASS156)*1.21+IF($D$5="Koncesija",-#REF!*0.21,0)</f>
        <v>#REF!</v>
      </c>
      <c r="AST165" s="632" t="e">
        <f>(IF(AST112-AST107&lt;0,0,AST112-AST107)+AST156)*1.21+IF($D$5="Koncesija",-#REF!*0.21,0)</f>
        <v>#REF!</v>
      </c>
      <c r="ASU165" s="632" t="e">
        <f>(IF(ASU112-ASU107&lt;0,0,ASU112-ASU107)+ASU156)*1.21+IF($D$5="Koncesija",-#REF!*0.21,0)</f>
        <v>#REF!</v>
      </c>
      <c r="ASV165" s="632" t="e">
        <f>(IF(ASV112-ASV107&lt;0,0,ASV112-ASV107)+ASV156)*1.21+IF($D$5="Koncesija",-#REF!*0.21,0)</f>
        <v>#REF!</v>
      </c>
      <c r="ASW165" s="632" t="e">
        <f>(IF(ASW112-ASW107&lt;0,0,ASW112-ASW107)+ASW156)*1.21+IF($D$5="Koncesija",-#REF!*0.21,0)</f>
        <v>#REF!</v>
      </c>
      <c r="ASX165" s="632" t="e">
        <f>(IF(ASX112-ASX107&lt;0,0,ASX112-ASX107)+ASX156)*1.21+IF($D$5="Koncesija",-#REF!*0.21,0)</f>
        <v>#REF!</v>
      </c>
      <c r="ASY165" s="632" t="e">
        <f>(IF(ASY112-ASY107&lt;0,0,ASY112-ASY107)+ASY156)*1.21+IF($D$5="Koncesija",-#REF!*0.21,0)</f>
        <v>#REF!</v>
      </c>
      <c r="ASZ165" s="632" t="e">
        <f>(IF(ASZ112-ASZ107&lt;0,0,ASZ112-ASZ107)+ASZ156)*1.21+IF($D$5="Koncesija",-#REF!*0.21,0)</f>
        <v>#REF!</v>
      </c>
      <c r="ATA165" s="632" t="e">
        <f>(IF(ATA112-ATA107&lt;0,0,ATA112-ATA107)+ATA156)*1.21+IF($D$5="Koncesija",-#REF!*0.21,0)</f>
        <v>#REF!</v>
      </c>
      <c r="ATB165" s="632" t="e">
        <f>(IF(ATB112-ATB107&lt;0,0,ATB112-ATB107)+ATB156)*1.21+IF($D$5="Koncesija",-#REF!*0.21,0)</f>
        <v>#REF!</v>
      </c>
      <c r="ATC165" s="632" t="e">
        <f>(IF(ATC112-ATC107&lt;0,0,ATC112-ATC107)+ATC156)*1.21+IF($D$5="Koncesija",-#REF!*0.21,0)</f>
        <v>#REF!</v>
      </c>
      <c r="ATD165" s="632" t="e">
        <f>(IF(ATD112-ATD107&lt;0,0,ATD112-ATD107)+ATD156)*1.21+IF($D$5="Koncesija",-#REF!*0.21,0)</f>
        <v>#REF!</v>
      </c>
      <c r="ATE165" s="632" t="e">
        <f>(IF(ATE112-ATE107&lt;0,0,ATE112-ATE107)+ATE156)*1.21+IF($D$5="Koncesija",-#REF!*0.21,0)</f>
        <v>#REF!</v>
      </c>
      <c r="ATF165" s="632" t="e">
        <f>(IF(ATF112-ATF107&lt;0,0,ATF112-ATF107)+ATF156)*1.21+IF($D$5="Koncesija",-#REF!*0.21,0)</f>
        <v>#REF!</v>
      </c>
      <c r="ATG165" s="632" t="e">
        <f>(IF(ATG112-ATG107&lt;0,0,ATG112-ATG107)+ATG156)*1.21+IF($D$5="Koncesija",-#REF!*0.21,0)</f>
        <v>#REF!</v>
      </c>
      <c r="ATH165" s="632" t="e">
        <f>(IF(ATH112-ATH107&lt;0,0,ATH112-ATH107)+ATH156)*1.21+IF($D$5="Koncesija",-#REF!*0.21,0)</f>
        <v>#REF!</v>
      </c>
      <c r="ATI165" s="632" t="e">
        <f>(IF(ATI112-ATI107&lt;0,0,ATI112-ATI107)+ATI156)*1.21+IF($D$5="Koncesija",-#REF!*0.21,0)</f>
        <v>#REF!</v>
      </c>
      <c r="ATJ165" s="632" t="e">
        <f>(IF(ATJ112-ATJ107&lt;0,0,ATJ112-ATJ107)+ATJ156)*1.21+IF($D$5="Koncesija",-#REF!*0.21,0)</f>
        <v>#REF!</v>
      </c>
      <c r="ATK165" s="632" t="e">
        <f>(IF(ATK112-ATK107&lt;0,0,ATK112-ATK107)+ATK156)*1.21+IF($D$5="Koncesija",-#REF!*0.21,0)</f>
        <v>#REF!</v>
      </c>
      <c r="ATL165" s="632" t="e">
        <f>(IF(ATL112-ATL107&lt;0,0,ATL112-ATL107)+ATL156)*1.21+IF($D$5="Koncesija",-#REF!*0.21,0)</f>
        <v>#REF!</v>
      </c>
      <c r="ATM165" s="632" t="e">
        <f>(IF(ATM112-ATM107&lt;0,0,ATM112-ATM107)+ATM156)*1.21+IF($D$5="Koncesija",-#REF!*0.21,0)</f>
        <v>#REF!</v>
      </c>
      <c r="ATN165" s="632" t="e">
        <f>(IF(ATN112-ATN107&lt;0,0,ATN112-ATN107)+ATN156)*1.21+IF($D$5="Koncesija",-#REF!*0.21,0)</f>
        <v>#REF!</v>
      </c>
      <c r="ATO165" s="632" t="e">
        <f>(IF(ATO112-ATO107&lt;0,0,ATO112-ATO107)+ATO156)*1.21+IF($D$5="Koncesija",-#REF!*0.21,0)</f>
        <v>#REF!</v>
      </c>
      <c r="ATP165" s="632" t="e">
        <f>(IF(ATP112-ATP107&lt;0,0,ATP112-ATP107)+ATP156)*1.21+IF($D$5="Koncesija",-#REF!*0.21,0)</f>
        <v>#REF!</v>
      </c>
      <c r="ATQ165" s="632" t="e">
        <f>(IF(ATQ112-ATQ107&lt;0,0,ATQ112-ATQ107)+ATQ156)*1.21+IF($D$5="Koncesija",-#REF!*0.21,0)</f>
        <v>#REF!</v>
      </c>
      <c r="ATR165" s="632" t="e">
        <f>(IF(ATR112-ATR107&lt;0,0,ATR112-ATR107)+ATR156)*1.21+IF($D$5="Koncesija",-#REF!*0.21,0)</f>
        <v>#REF!</v>
      </c>
      <c r="ATS165" s="632" t="e">
        <f>(IF(ATS112-ATS107&lt;0,0,ATS112-ATS107)+ATS156)*1.21+IF($D$5="Koncesija",-#REF!*0.21,0)</f>
        <v>#REF!</v>
      </c>
      <c r="ATT165" s="632" t="e">
        <f>(IF(ATT112-ATT107&lt;0,0,ATT112-ATT107)+ATT156)*1.21+IF($D$5="Koncesija",-#REF!*0.21,0)</f>
        <v>#REF!</v>
      </c>
      <c r="ATU165" s="632" t="e">
        <f>(IF(ATU112-ATU107&lt;0,0,ATU112-ATU107)+ATU156)*1.21+IF($D$5="Koncesija",-#REF!*0.21,0)</f>
        <v>#REF!</v>
      </c>
      <c r="ATV165" s="632" t="e">
        <f>(IF(ATV112-ATV107&lt;0,0,ATV112-ATV107)+ATV156)*1.21+IF($D$5="Koncesija",-#REF!*0.21,0)</f>
        <v>#REF!</v>
      </c>
      <c r="ATW165" s="632" t="e">
        <f>(IF(ATW112-ATW107&lt;0,0,ATW112-ATW107)+ATW156)*1.21+IF($D$5="Koncesija",-#REF!*0.21,0)</f>
        <v>#REF!</v>
      </c>
      <c r="ATX165" s="632" t="e">
        <f>(IF(ATX112-ATX107&lt;0,0,ATX112-ATX107)+ATX156)*1.21+IF($D$5="Koncesija",-#REF!*0.21,0)</f>
        <v>#REF!</v>
      </c>
      <c r="ATY165" s="632" t="e">
        <f>(IF(ATY112-ATY107&lt;0,0,ATY112-ATY107)+ATY156)*1.21+IF($D$5="Koncesija",-#REF!*0.21,0)</f>
        <v>#REF!</v>
      </c>
      <c r="ATZ165" s="632" t="e">
        <f>(IF(ATZ112-ATZ107&lt;0,0,ATZ112-ATZ107)+ATZ156)*1.21+IF($D$5="Koncesija",-#REF!*0.21,0)</f>
        <v>#REF!</v>
      </c>
      <c r="AUA165" s="632" t="e">
        <f>(IF(AUA112-AUA107&lt;0,0,AUA112-AUA107)+AUA156)*1.21+IF($D$5="Koncesija",-#REF!*0.21,0)</f>
        <v>#REF!</v>
      </c>
      <c r="AUB165" s="632" t="e">
        <f>(IF(AUB112-AUB107&lt;0,0,AUB112-AUB107)+AUB156)*1.21+IF($D$5="Koncesija",-#REF!*0.21,0)</f>
        <v>#REF!</v>
      </c>
      <c r="AUC165" s="632" t="e">
        <f>(IF(AUC112-AUC107&lt;0,0,AUC112-AUC107)+AUC156)*1.21+IF($D$5="Koncesija",-#REF!*0.21,0)</f>
        <v>#REF!</v>
      </c>
      <c r="AUD165" s="632" t="e">
        <f>(IF(AUD112-AUD107&lt;0,0,AUD112-AUD107)+AUD156)*1.21+IF($D$5="Koncesija",-#REF!*0.21,0)</f>
        <v>#REF!</v>
      </c>
      <c r="AUE165" s="632" t="e">
        <f>(IF(AUE112-AUE107&lt;0,0,AUE112-AUE107)+AUE156)*1.21+IF($D$5="Koncesija",-#REF!*0.21,0)</f>
        <v>#REF!</v>
      </c>
      <c r="AUF165" s="632" t="e">
        <f>(IF(AUF112-AUF107&lt;0,0,AUF112-AUF107)+AUF156)*1.21+IF($D$5="Koncesija",-#REF!*0.21,0)</f>
        <v>#REF!</v>
      </c>
      <c r="AUG165" s="632" t="e">
        <f>(IF(AUG112-AUG107&lt;0,0,AUG112-AUG107)+AUG156)*1.21+IF($D$5="Koncesija",-#REF!*0.21,0)</f>
        <v>#REF!</v>
      </c>
      <c r="AUH165" s="632" t="e">
        <f>(IF(AUH112-AUH107&lt;0,0,AUH112-AUH107)+AUH156)*1.21+IF($D$5="Koncesija",-#REF!*0.21,0)</f>
        <v>#REF!</v>
      </c>
      <c r="AUI165" s="632" t="e">
        <f>(IF(AUI112-AUI107&lt;0,0,AUI112-AUI107)+AUI156)*1.21+IF($D$5="Koncesija",-#REF!*0.21,0)</f>
        <v>#REF!</v>
      </c>
      <c r="AUJ165" s="632" t="e">
        <f>(IF(AUJ112-AUJ107&lt;0,0,AUJ112-AUJ107)+AUJ156)*1.21+IF($D$5="Koncesija",-#REF!*0.21,0)</f>
        <v>#REF!</v>
      </c>
      <c r="AUK165" s="632" t="e">
        <f>(IF(AUK112-AUK107&lt;0,0,AUK112-AUK107)+AUK156)*1.21+IF($D$5="Koncesija",-#REF!*0.21,0)</f>
        <v>#REF!</v>
      </c>
      <c r="AUL165" s="632" t="e">
        <f>(IF(AUL112-AUL107&lt;0,0,AUL112-AUL107)+AUL156)*1.21+IF($D$5="Koncesija",-#REF!*0.21,0)</f>
        <v>#REF!</v>
      </c>
      <c r="AUM165" s="632" t="e">
        <f>(IF(AUM112-AUM107&lt;0,0,AUM112-AUM107)+AUM156)*1.21+IF($D$5="Koncesija",-#REF!*0.21,0)</f>
        <v>#REF!</v>
      </c>
      <c r="AUN165" s="632" t="e">
        <f>(IF(AUN112-AUN107&lt;0,0,AUN112-AUN107)+AUN156)*1.21+IF($D$5="Koncesija",-#REF!*0.21,0)</f>
        <v>#REF!</v>
      </c>
      <c r="AUO165" s="632" t="e">
        <f>(IF(AUO112-AUO107&lt;0,0,AUO112-AUO107)+AUO156)*1.21+IF($D$5="Koncesija",-#REF!*0.21,0)</f>
        <v>#REF!</v>
      </c>
      <c r="AUP165" s="632" t="e">
        <f>(IF(AUP112-AUP107&lt;0,0,AUP112-AUP107)+AUP156)*1.21+IF($D$5="Koncesija",-#REF!*0.21,0)</f>
        <v>#REF!</v>
      </c>
      <c r="AUQ165" s="632" t="e">
        <f>(IF(AUQ112-AUQ107&lt;0,0,AUQ112-AUQ107)+AUQ156)*1.21+IF($D$5="Koncesija",-#REF!*0.21,0)</f>
        <v>#REF!</v>
      </c>
      <c r="AUR165" s="632" t="e">
        <f>(IF(AUR112-AUR107&lt;0,0,AUR112-AUR107)+AUR156)*1.21+IF($D$5="Koncesija",-#REF!*0.21,0)</f>
        <v>#REF!</v>
      </c>
      <c r="AUS165" s="632" t="e">
        <f>(IF(AUS112-AUS107&lt;0,0,AUS112-AUS107)+AUS156)*1.21+IF($D$5="Koncesija",-#REF!*0.21,0)</f>
        <v>#REF!</v>
      </c>
      <c r="AUT165" s="632" t="e">
        <f>(IF(AUT112-AUT107&lt;0,0,AUT112-AUT107)+AUT156)*1.21+IF($D$5="Koncesija",-#REF!*0.21,0)</f>
        <v>#REF!</v>
      </c>
      <c r="AUU165" s="632" t="e">
        <f>(IF(AUU112-AUU107&lt;0,0,AUU112-AUU107)+AUU156)*1.21+IF($D$5="Koncesija",-#REF!*0.21,0)</f>
        <v>#REF!</v>
      </c>
      <c r="AUV165" s="632" t="e">
        <f>(IF(AUV112-AUV107&lt;0,0,AUV112-AUV107)+AUV156)*1.21+IF($D$5="Koncesija",-#REF!*0.21,0)</f>
        <v>#REF!</v>
      </c>
      <c r="AUW165" s="632" t="e">
        <f>(IF(AUW112-AUW107&lt;0,0,AUW112-AUW107)+AUW156)*1.21+IF($D$5="Koncesija",-#REF!*0.21,0)</f>
        <v>#REF!</v>
      </c>
      <c r="AUX165" s="632" t="e">
        <f>(IF(AUX112-AUX107&lt;0,0,AUX112-AUX107)+AUX156)*1.21+IF($D$5="Koncesija",-#REF!*0.21,0)</f>
        <v>#REF!</v>
      </c>
      <c r="AUY165" s="632" t="e">
        <f>(IF(AUY112-AUY107&lt;0,0,AUY112-AUY107)+AUY156)*1.21+IF($D$5="Koncesija",-#REF!*0.21,0)</f>
        <v>#REF!</v>
      </c>
      <c r="AUZ165" s="632" t="e">
        <f>(IF(AUZ112-AUZ107&lt;0,0,AUZ112-AUZ107)+AUZ156)*1.21+IF($D$5="Koncesija",-#REF!*0.21,0)</f>
        <v>#REF!</v>
      </c>
      <c r="AVA165" s="632" t="e">
        <f>(IF(AVA112-AVA107&lt;0,0,AVA112-AVA107)+AVA156)*1.21+IF($D$5="Koncesija",-#REF!*0.21,0)</f>
        <v>#REF!</v>
      </c>
      <c r="AVB165" s="632" t="e">
        <f>(IF(AVB112-AVB107&lt;0,0,AVB112-AVB107)+AVB156)*1.21+IF($D$5="Koncesija",-#REF!*0.21,0)</f>
        <v>#REF!</v>
      </c>
      <c r="AVC165" s="632" t="e">
        <f>(IF(AVC112-AVC107&lt;0,0,AVC112-AVC107)+AVC156)*1.21+IF($D$5="Koncesija",-#REF!*0.21,0)</f>
        <v>#REF!</v>
      </c>
      <c r="AVD165" s="632" t="e">
        <f>(IF(AVD112-AVD107&lt;0,0,AVD112-AVD107)+AVD156)*1.21+IF($D$5="Koncesija",-#REF!*0.21,0)</f>
        <v>#REF!</v>
      </c>
      <c r="AVE165" s="632" t="e">
        <f>(IF(AVE112-AVE107&lt;0,0,AVE112-AVE107)+AVE156)*1.21+IF($D$5="Koncesija",-#REF!*0.21,0)</f>
        <v>#REF!</v>
      </c>
      <c r="AVF165" s="632" t="e">
        <f>(IF(AVF112-AVF107&lt;0,0,AVF112-AVF107)+AVF156)*1.21+IF($D$5="Koncesija",-#REF!*0.21,0)</f>
        <v>#REF!</v>
      </c>
      <c r="AVG165" s="632" t="e">
        <f>(IF(AVG112-AVG107&lt;0,0,AVG112-AVG107)+AVG156)*1.21+IF($D$5="Koncesija",-#REF!*0.21,0)</f>
        <v>#REF!</v>
      </c>
      <c r="AVH165" s="632" t="e">
        <f>(IF(AVH112-AVH107&lt;0,0,AVH112-AVH107)+AVH156)*1.21+IF($D$5="Koncesija",-#REF!*0.21,0)</f>
        <v>#REF!</v>
      </c>
      <c r="AVI165" s="632" t="e">
        <f>(IF(AVI112-AVI107&lt;0,0,AVI112-AVI107)+AVI156)*1.21+IF($D$5="Koncesija",-#REF!*0.21,0)</f>
        <v>#REF!</v>
      </c>
      <c r="AVJ165" s="632" t="e">
        <f>(IF(AVJ112-AVJ107&lt;0,0,AVJ112-AVJ107)+AVJ156)*1.21+IF($D$5="Koncesija",-#REF!*0.21,0)</f>
        <v>#REF!</v>
      </c>
      <c r="AVK165" s="632" t="e">
        <f>(IF(AVK112-AVK107&lt;0,0,AVK112-AVK107)+AVK156)*1.21+IF($D$5="Koncesija",-#REF!*0.21,0)</f>
        <v>#REF!</v>
      </c>
      <c r="AVL165" s="632" t="e">
        <f>(IF(AVL112-AVL107&lt;0,0,AVL112-AVL107)+AVL156)*1.21+IF($D$5="Koncesija",-#REF!*0.21,0)</f>
        <v>#REF!</v>
      </c>
      <c r="AVM165" s="632" t="e">
        <f>(IF(AVM112-AVM107&lt;0,0,AVM112-AVM107)+AVM156)*1.21+IF($D$5="Koncesija",-#REF!*0.21,0)</f>
        <v>#REF!</v>
      </c>
      <c r="AVN165" s="632" t="e">
        <f>(IF(AVN112-AVN107&lt;0,0,AVN112-AVN107)+AVN156)*1.21+IF($D$5="Koncesija",-#REF!*0.21,0)</f>
        <v>#REF!</v>
      </c>
      <c r="AVO165" s="632" t="e">
        <f>(IF(AVO112-AVO107&lt;0,0,AVO112-AVO107)+AVO156)*1.21+IF($D$5="Koncesija",-#REF!*0.21,0)</f>
        <v>#REF!</v>
      </c>
      <c r="AVP165" s="632" t="e">
        <f>(IF(AVP112-AVP107&lt;0,0,AVP112-AVP107)+AVP156)*1.21+IF($D$5="Koncesija",-#REF!*0.21,0)</f>
        <v>#REF!</v>
      </c>
      <c r="AVQ165" s="632" t="e">
        <f>(IF(AVQ112-AVQ107&lt;0,0,AVQ112-AVQ107)+AVQ156)*1.21+IF($D$5="Koncesija",-#REF!*0.21,0)</f>
        <v>#REF!</v>
      </c>
      <c r="AVR165" s="632" t="e">
        <f>(IF(AVR112-AVR107&lt;0,0,AVR112-AVR107)+AVR156)*1.21+IF($D$5="Koncesija",-#REF!*0.21,0)</f>
        <v>#REF!</v>
      </c>
      <c r="AVS165" s="632" t="e">
        <f>(IF(AVS112-AVS107&lt;0,0,AVS112-AVS107)+AVS156)*1.21+IF($D$5="Koncesija",-#REF!*0.21,0)</f>
        <v>#REF!</v>
      </c>
      <c r="AVT165" s="632" t="e">
        <f>(IF(AVT112-AVT107&lt;0,0,AVT112-AVT107)+AVT156)*1.21+IF($D$5="Koncesija",-#REF!*0.21,0)</f>
        <v>#REF!</v>
      </c>
      <c r="AVU165" s="632" t="e">
        <f>(IF(AVU112-AVU107&lt;0,0,AVU112-AVU107)+AVU156)*1.21+IF($D$5="Koncesija",-#REF!*0.21,0)</f>
        <v>#REF!</v>
      </c>
      <c r="AVV165" s="632" t="e">
        <f>(IF(AVV112-AVV107&lt;0,0,AVV112-AVV107)+AVV156)*1.21+IF($D$5="Koncesija",-#REF!*0.21,0)</f>
        <v>#REF!</v>
      </c>
      <c r="AVW165" s="632" t="e">
        <f>(IF(AVW112-AVW107&lt;0,0,AVW112-AVW107)+AVW156)*1.21+IF($D$5="Koncesija",-#REF!*0.21,0)</f>
        <v>#REF!</v>
      </c>
      <c r="AVX165" s="632" t="e">
        <f>(IF(AVX112-AVX107&lt;0,0,AVX112-AVX107)+AVX156)*1.21+IF($D$5="Koncesija",-#REF!*0.21,0)</f>
        <v>#REF!</v>
      </c>
      <c r="AVY165" s="632" t="e">
        <f>(IF(AVY112-AVY107&lt;0,0,AVY112-AVY107)+AVY156)*1.21+IF($D$5="Koncesija",-#REF!*0.21,0)</f>
        <v>#REF!</v>
      </c>
      <c r="AVZ165" s="632" t="e">
        <f>(IF(AVZ112-AVZ107&lt;0,0,AVZ112-AVZ107)+AVZ156)*1.21+IF($D$5="Koncesija",-#REF!*0.21,0)</f>
        <v>#REF!</v>
      </c>
      <c r="AWA165" s="632" t="e">
        <f>(IF(AWA112-AWA107&lt;0,0,AWA112-AWA107)+AWA156)*1.21+IF($D$5="Koncesija",-#REF!*0.21,0)</f>
        <v>#REF!</v>
      </c>
      <c r="AWB165" s="632" t="e">
        <f>(IF(AWB112-AWB107&lt;0,0,AWB112-AWB107)+AWB156)*1.21+IF($D$5="Koncesija",-#REF!*0.21,0)</f>
        <v>#REF!</v>
      </c>
      <c r="AWC165" s="632" t="e">
        <f>(IF(AWC112-AWC107&lt;0,0,AWC112-AWC107)+AWC156)*1.21+IF($D$5="Koncesija",-#REF!*0.21,0)</f>
        <v>#REF!</v>
      </c>
      <c r="AWD165" s="632" t="e">
        <f>(IF(AWD112-AWD107&lt;0,0,AWD112-AWD107)+AWD156)*1.21+IF($D$5="Koncesija",-#REF!*0.21,0)</f>
        <v>#REF!</v>
      </c>
      <c r="AWE165" s="632" t="e">
        <f>(IF(AWE112-AWE107&lt;0,0,AWE112-AWE107)+AWE156)*1.21+IF($D$5="Koncesija",-#REF!*0.21,0)</f>
        <v>#REF!</v>
      </c>
      <c r="AWF165" s="632" t="e">
        <f>(IF(AWF112-AWF107&lt;0,0,AWF112-AWF107)+AWF156)*1.21+IF($D$5="Koncesija",-#REF!*0.21,0)</f>
        <v>#REF!</v>
      </c>
      <c r="AWG165" s="632" t="e">
        <f>(IF(AWG112-AWG107&lt;0,0,AWG112-AWG107)+AWG156)*1.21+IF($D$5="Koncesija",-#REF!*0.21,0)</f>
        <v>#REF!</v>
      </c>
      <c r="AWH165" s="632" t="e">
        <f>(IF(AWH112-AWH107&lt;0,0,AWH112-AWH107)+AWH156)*1.21+IF($D$5="Koncesija",-#REF!*0.21,0)</f>
        <v>#REF!</v>
      </c>
      <c r="AWI165" s="632" t="e">
        <f>(IF(AWI112-AWI107&lt;0,0,AWI112-AWI107)+AWI156)*1.21+IF($D$5="Koncesija",-#REF!*0.21,0)</f>
        <v>#REF!</v>
      </c>
      <c r="AWJ165" s="632" t="e">
        <f>(IF(AWJ112-AWJ107&lt;0,0,AWJ112-AWJ107)+AWJ156)*1.21+IF($D$5="Koncesija",-#REF!*0.21,0)</f>
        <v>#REF!</v>
      </c>
      <c r="AWK165" s="632" t="e">
        <f>(IF(AWK112-AWK107&lt;0,0,AWK112-AWK107)+AWK156)*1.21+IF($D$5="Koncesija",-#REF!*0.21,0)</f>
        <v>#REF!</v>
      </c>
      <c r="AWL165" s="632" t="e">
        <f>(IF(AWL112-AWL107&lt;0,0,AWL112-AWL107)+AWL156)*1.21+IF($D$5="Koncesija",-#REF!*0.21,0)</f>
        <v>#REF!</v>
      </c>
      <c r="AWM165" s="632" t="e">
        <f>(IF(AWM112-AWM107&lt;0,0,AWM112-AWM107)+AWM156)*1.21+IF($D$5="Koncesija",-#REF!*0.21,0)</f>
        <v>#REF!</v>
      </c>
      <c r="AWN165" s="632" t="e">
        <f>(IF(AWN112-AWN107&lt;0,0,AWN112-AWN107)+AWN156)*1.21+IF($D$5="Koncesija",-#REF!*0.21,0)</f>
        <v>#REF!</v>
      </c>
      <c r="AWO165" s="632" t="e">
        <f>(IF(AWO112-AWO107&lt;0,0,AWO112-AWO107)+AWO156)*1.21+IF($D$5="Koncesija",-#REF!*0.21,0)</f>
        <v>#REF!</v>
      </c>
      <c r="AWP165" s="632" t="e">
        <f>(IF(AWP112-AWP107&lt;0,0,AWP112-AWP107)+AWP156)*1.21+IF($D$5="Koncesija",-#REF!*0.21,0)</f>
        <v>#REF!</v>
      </c>
      <c r="AWQ165" s="632" t="e">
        <f>(IF(AWQ112-AWQ107&lt;0,0,AWQ112-AWQ107)+AWQ156)*1.21+IF($D$5="Koncesija",-#REF!*0.21,0)</f>
        <v>#REF!</v>
      </c>
      <c r="AWR165" s="632" t="e">
        <f>(IF(AWR112-AWR107&lt;0,0,AWR112-AWR107)+AWR156)*1.21+IF($D$5="Koncesija",-#REF!*0.21,0)</f>
        <v>#REF!</v>
      </c>
      <c r="AWS165" s="632" t="e">
        <f>(IF(AWS112-AWS107&lt;0,0,AWS112-AWS107)+AWS156)*1.21+IF($D$5="Koncesija",-#REF!*0.21,0)</f>
        <v>#REF!</v>
      </c>
      <c r="AWT165" s="632" t="e">
        <f>(IF(AWT112-AWT107&lt;0,0,AWT112-AWT107)+AWT156)*1.21+IF($D$5="Koncesija",-#REF!*0.21,0)</f>
        <v>#REF!</v>
      </c>
      <c r="AWU165" s="632" t="e">
        <f>(IF(AWU112-AWU107&lt;0,0,AWU112-AWU107)+AWU156)*1.21+IF($D$5="Koncesija",-#REF!*0.21,0)</f>
        <v>#REF!</v>
      </c>
      <c r="AWV165" s="632" t="e">
        <f>(IF(AWV112-AWV107&lt;0,0,AWV112-AWV107)+AWV156)*1.21+IF($D$5="Koncesija",-#REF!*0.21,0)</f>
        <v>#REF!</v>
      </c>
      <c r="AWW165" s="632" t="e">
        <f>(IF(AWW112-AWW107&lt;0,0,AWW112-AWW107)+AWW156)*1.21+IF($D$5="Koncesija",-#REF!*0.21,0)</f>
        <v>#REF!</v>
      </c>
      <c r="AWX165" s="632" t="e">
        <f>(IF(AWX112-AWX107&lt;0,0,AWX112-AWX107)+AWX156)*1.21+IF($D$5="Koncesija",-#REF!*0.21,0)</f>
        <v>#REF!</v>
      </c>
      <c r="AWY165" s="632" t="e">
        <f>(IF(AWY112-AWY107&lt;0,0,AWY112-AWY107)+AWY156)*1.21+IF($D$5="Koncesija",-#REF!*0.21,0)</f>
        <v>#REF!</v>
      </c>
      <c r="AWZ165" s="632" t="e">
        <f>(IF(AWZ112-AWZ107&lt;0,0,AWZ112-AWZ107)+AWZ156)*1.21+IF($D$5="Koncesija",-#REF!*0.21,0)</f>
        <v>#REF!</v>
      </c>
      <c r="AXA165" s="632" t="e">
        <f>(IF(AXA112-AXA107&lt;0,0,AXA112-AXA107)+AXA156)*1.21+IF($D$5="Koncesija",-#REF!*0.21,0)</f>
        <v>#REF!</v>
      </c>
      <c r="AXB165" s="632" t="e">
        <f>(IF(AXB112-AXB107&lt;0,0,AXB112-AXB107)+AXB156)*1.21+IF($D$5="Koncesija",-#REF!*0.21,0)</f>
        <v>#REF!</v>
      </c>
      <c r="AXC165" s="632" t="e">
        <f>(IF(AXC112-AXC107&lt;0,0,AXC112-AXC107)+AXC156)*1.21+IF($D$5="Koncesija",-#REF!*0.21,0)</f>
        <v>#REF!</v>
      </c>
      <c r="AXD165" s="632" t="e">
        <f>(IF(AXD112-AXD107&lt;0,0,AXD112-AXD107)+AXD156)*1.21+IF($D$5="Koncesija",-#REF!*0.21,0)</f>
        <v>#REF!</v>
      </c>
      <c r="AXE165" s="632" t="e">
        <f>(IF(AXE112-AXE107&lt;0,0,AXE112-AXE107)+AXE156)*1.21+IF($D$5="Koncesija",-#REF!*0.21,0)</f>
        <v>#REF!</v>
      </c>
      <c r="AXF165" s="632" t="e">
        <f>(IF(AXF112-AXF107&lt;0,0,AXF112-AXF107)+AXF156)*1.21+IF($D$5="Koncesija",-#REF!*0.21,0)</f>
        <v>#REF!</v>
      </c>
      <c r="AXG165" s="632" t="e">
        <f>(IF(AXG112-AXG107&lt;0,0,AXG112-AXG107)+AXG156)*1.21+IF($D$5="Koncesija",-#REF!*0.21,0)</f>
        <v>#REF!</v>
      </c>
      <c r="AXH165" s="632" t="e">
        <f>(IF(AXH112-AXH107&lt;0,0,AXH112-AXH107)+AXH156)*1.21+IF($D$5="Koncesija",-#REF!*0.21,0)</f>
        <v>#REF!</v>
      </c>
      <c r="AXI165" s="632" t="e">
        <f>(IF(AXI112-AXI107&lt;0,0,AXI112-AXI107)+AXI156)*1.21+IF($D$5="Koncesija",-#REF!*0.21,0)</f>
        <v>#REF!</v>
      </c>
      <c r="AXJ165" s="632" t="e">
        <f>(IF(AXJ112-AXJ107&lt;0,0,AXJ112-AXJ107)+AXJ156)*1.21+IF($D$5="Koncesija",-#REF!*0.21,0)</f>
        <v>#REF!</v>
      </c>
      <c r="AXK165" s="632" t="e">
        <f>(IF(AXK112-AXK107&lt;0,0,AXK112-AXK107)+AXK156)*1.21+IF($D$5="Koncesija",-#REF!*0.21,0)</f>
        <v>#REF!</v>
      </c>
      <c r="AXL165" s="632" t="e">
        <f>(IF(AXL112-AXL107&lt;0,0,AXL112-AXL107)+AXL156)*1.21+IF($D$5="Koncesija",-#REF!*0.21,0)</f>
        <v>#REF!</v>
      </c>
      <c r="AXM165" s="632" t="e">
        <f>(IF(AXM112-AXM107&lt;0,0,AXM112-AXM107)+AXM156)*1.21+IF($D$5="Koncesija",-#REF!*0.21,0)</f>
        <v>#REF!</v>
      </c>
      <c r="AXN165" s="632" t="e">
        <f>(IF(AXN112-AXN107&lt;0,0,AXN112-AXN107)+AXN156)*1.21+IF($D$5="Koncesija",-#REF!*0.21,0)</f>
        <v>#REF!</v>
      </c>
      <c r="AXO165" s="632" t="e">
        <f>(IF(AXO112-AXO107&lt;0,0,AXO112-AXO107)+AXO156)*1.21+IF($D$5="Koncesija",-#REF!*0.21,0)</f>
        <v>#REF!</v>
      </c>
      <c r="AXP165" s="632" t="e">
        <f>(IF(AXP112-AXP107&lt;0,0,AXP112-AXP107)+AXP156)*1.21+IF($D$5="Koncesija",-#REF!*0.21,0)</f>
        <v>#REF!</v>
      </c>
      <c r="AXQ165" s="632" t="e">
        <f>(IF(AXQ112-AXQ107&lt;0,0,AXQ112-AXQ107)+AXQ156)*1.21+IF($D$5="Koncesija",-#REF!*0.21,0)</f>
        <v>#REF!</v>
      </c>
      <c r="AXR165" s="632" t="e">
        <f>(IF(AXR112-AXR107&lt;0,0,AXR112-AXR107)+AXR156)*1.21+IF($D$5="Koncesija",-#REF!*0.21,0)</f>
        <v>#REF!</v>
      </c>
      <c r="AXS165" s="632" t="e">
        <f>(IF(AXS112-AXS107&lt;0,0,AXS112-AXS107)+AXS156)*1.21+IF($D$5="Koncesija",-#REF!*0.21,0)</f>
        <v>#REF!</v>
      </c>
      <c r="AXT165" s="632" t="e">
        <f>(IF(AXT112-AXT107&lt;0,0,AXT112-AXT107)+AXT156)*1.21+IF($D$5="Koncesija",-#REF!*0.21,0)</f>
        <v>#REF!</v>
      </c>
      <c r="AXU165" s="632" t="e">
        <f>(IF(AXU112-AXU107&lt;0,0,AXU112-AXU107)+AXU156)*1.21+IF($D$5="Koncesija",-#REF!*0.21,0)</f>
        <v>#REF!</v>
      </c>
      <c r="AXV165" s="632" t="e">
        <f>(IF(AXV112-AXV107&lt;0,0,AXV112-AXV107)+AXV156)*1.21+IF($D$5="Koncesija",-#REF!*0.21,0)</f>
        <v>#REF!</v>
      </c>
      <c r="AXW165" s="632" t="e">
        <f>(IF(AXW112-AXW107&lt;0,0,AXW112-AXW107)+AXW156)*1.21+IF($D$5="Koncesija",-#REF!*0.21,0)</f>
        <v>#REF!</v>
      </c>
      <c r="AXX165" s="632" t="e">
        <f>(IF(AXX112-AXX107&lt;0,0,AXX112-AXX107)+AXX156)*1.21+IF($D$5="Koncesija",-#REF!*0.21,0)</f>
        <v>#REF!</v>
      </c>
      <c r="AXY165" s="632" t="e">
        <f>(IF(AXY112-AXY107&lt;0,0,AXY112-AXY107)+AXY156)*1.21+IF($D$5="Koncesija",-#REF!*0.21,0)</f>
        <v>#REF!</v>
      </c>
      <c r="AXZ165" s="632" t="e">
        <f>(IF(AXZ112-AXZ107&lt;0,0,AXZ112-AXZ107)+AXZ156)*1.21+IF($D$5="Koncesija",-#REF!*0.21,0)</f>
        <v>#REF!</v>
      </c>
      <c r="AYA165" s="632" t="e">
        <f>(IF(AYA112-AYA107&lt;0,0,AYA112-AYA107)+AYA156)*1.21+IF($D$5="Koncesija",-#REF!*0.21,0)</f>
        <v>#REF!</v>
      </c>
      <c r="AYB165" s="632" t="e">
        <f>(IF(AYB112-AYB107&lt;0,0,AYB112-AYB107)+AYB156)*1.21+IF($D$5="Koncesija",-#REF!*0.21,0)</f>
        <v>#REF!</v>
      </c>
      <c r="AYC165" s="632" t="e">
        <f>(IF(AYC112-AYC107&lt;0,0,AYC112-AYC107)+AYC156)*1.21+IF($D$5="Koncesija",-#REF!*0.21,0)</f>
        <v>#REF!</v>
      </c>
      <c r="AYD165" s="632" t="e">
        <f>(IF(AYD112-AYD107&lt;0,0,AYD112-AYD107)+AYD156)*1.21+IF($D$5="Koncesija",-#REF!*0.21,0)</f>
        <v>#REF!</v>
      </c>
      <c r="AYE165" s="632" t="e">
        <f>(IF(AYE112-AYE107&lt;0,0,AYE112-AYE107)+AYE156)*1.21+IF($D$5="Koncesija",-#REF!*0.21,0)</f>
        <v>#REF!</v>
      </c>
      <c r="AYF165" s="632" t="e">
        <f>(IF(AYF112-AYF107&lt;0,0,AYF112-AYF107)+AYF156)*1.21+IF($D$5="Koncesija",-#REF!*0.21,0)</f>
        <v>#REF!</v>
      </c>
      <c r="AYG165" s="632" t="e">
        <f>(IF(AYG112-AYG107&lt;0,0,AYG112-AYG107)+AYG156)*1.21+IF($D$5="Koncesija",-#REF!*0.21,0)</f>
        <v>#REF!</v>
      </c>
      <c r="AYH165" s="632" t="e">
        <f>(IF(AYH112-AYH107&lt;0,0,AYH112-AYH107)+AYH156)*1.21+IF($D$5="Koncesija",-#REF!*0.21,0)</f>
        <v>#REF!</v>
      </c>
      <c r="AYI165" s="632" t="e">
        <f>(IF(AYI112-AYI107&lt;0,0,AYI112-AYI107)+AYI156)*1.21+IF($D$5="Koncesija",-#REF!*0.21,0)</f>
        <v>#REF!</v>
      </c>
      <c r="AYJ165" s="632" t="e">
        <f>(IF(AYJ112-AYJ107&lt;0,0,AYJ112-AYJ107)+AYJ156)*1.21+IF($D$5="Koncesija",-#REF!*0.21,0)</f>
        <v>#REF!</v>
      </c>
      <c r="AYK165" s="632" t="e">
        <f>(IF(AYK112-AYK107&lt;0,0,AYK112-AYK107)+AYK156)*1.21+IF($D$5="Koncesija",-#REF!*0.21,0)</f>
        <v>#REF!</v>
      </c>
      <c r="AYL165" s="632" t="e">
        <f>(IF(AYL112-AYL107&lt;0,0,AYL112-AYL107)+AYL156)*1.21+IF($D$5="Koncesija",-#REF!*0.21,0)</f>
        <v>#REF!</v>
      </c>
      <c r="AYM165" s="632" t="e">
        <f>(IF(AYM112-AYM107&lt;0,0,AYM112-AYM107)+AYM156)*1.21+IF($D$5="Koncesija",-#REF!*0.21,0)</f>
        <v>#REF!</v>
      </c>
      <c r="AYN165" s="632" t="e">
        <f>(IF(AYN112-AYN107&lt;0,0,AYN112-AYN107)+AYN156)*1.21+IF($D$5="Koncesija",-#REF!*0.21,0)</f>
        <v>#REF!</v>
      </c>
      <c r="AYO165" s="632" t="e">
        <f>(IF(AYO112-AYO107&lt;0,0,AYO112-AYO107)+AYO156)*1.21+IF($D$5="Koncesija",-#REF!*0.21,0)</f>
        <v>#REF!</v>
      </c>
      <c r="AYP165" s="632" t="e">
        <f>(IF(AYP112-AYP107&lt;0,0,AYP112-AYP107)+AYP156)*1.21+IF($D$5="Koncesija",-#REF!*0.21,0)</f>
        <v>#REF!</v>
      </c>
      <c r="AYQ165" s="632" t="e">
        <f>(IF(AYQ112-AYQ107&lt;0,0,AYQ112-AYQ107)+AYQ156)*1.21+IF($D$5="Koncesija",-#REF!*0.21,0)</f>
        <v>#REF!</v>
      </c>
      <c r="AYR165" s="632" t="e">
        <f>(IF(AYR112-AYR107&lt;0,0,AYR112-AYR107)+AYR156)*1.21+IF($D$5="Koncesija",-#REF!*0.21,0)</f>
        <v>#REF!</v>
      </c>
      <c r="AYS165" s="632" t="e">
        <f>(IF(AYS112-AYS107&lt;0,0,AYS112-AYS107)+AYS156)*1.21+IF($D$5="Koncesija",-#REF!*0.21,0)</f>
        <v>#REF!</v>
      </c>
      <c r="AYT165" s="632" t="e">
        <f>(IF(AYT112-AYT107&lt;0,0,AYT112-AYT107)+AYT156)*1.21+IF($D$5="Koncesija",-#REF!*0.21,0)</f>
        <v>#REF!</v>
      </c>
      <c r="AYU165" s="632" t="e">
        <f>(IF(AYU112-AYU107&lt;0,0,AYU112-AYU107)+AYU156)*1.21+IF($D$5="Koncesija",-#REF!*0.21,0)</f>
        <v>#REF!</v>
      </c>
      <c r="AYV165" s="632" t="e">
        <f>(IF(AYV112-AYV107&lt;0,0,AYV112-AYV107)+AYV156)*1.21+IF($D$5="Koncesija",-#REF!*0.21,0)</f>
        <v>#REF!</v>
      </c>
      <c r="AYW165" s="632" t="e">
        <f>(IF(AYW112-AYW107&lt;0,0,AYW112-AYW107)+AYW156)*1.21+IF($D$5="Koncesija",-#REF!*0.21,0)</f>
        <v>#REF!</v>
      </c>
      <c r="AYX165" s="632" t="e">
        <f>(IF(AYX112-AYX107&lt;0,0,AYX112-AYX107)+AYX156)*1.21+IF($D$5="Koncesija",-#REF!*0.21,0)</f>
        <v>#REF!</v>
      </c>
      <c r="AYY165" s="632" t="e">
        <f>(IF(AYY112-AYY107&lt;0,0,AYY112-AYY107)+AYY156)*1.21+IF($D$5="Koncesija",-#REF!*0.21,0)</f>
        <v>#REF!</v>
      </c>
      <c r="AYZ165" s="632" t="e">
        <f>(IF(AYZ112-AYZ107&lt;0,0,AYZ112-AYZ107)+AYZ156)*1.21+IF($D$5="Koncesija",-#REF!*0.21,0)</f>
        <v>#REF!</v>
      </c>
      <c r="AZA165" s="632" t="e">
        <f>(IF(AZA112-AZA107&lt;0,0,AZA112-AZA107)+AZA156)*1.21+IF($D$5="Koncesija",-#REF!*0.21,0)</f>
        <v>#REF!</v>
      </c>
      <c r="AZB165" s="632" t="e">
        <f>(IF(AZB112-AZB107&lt;0,0,AZB112-AZB107)+AZB156)*1.21+IF($D$5="Koncesija",-#REF!*0.21,0)</f>
        <v>#REF!</v>
      </c>
      <c r="AZC165" s="632" t="e">
        <f>(IF(AZC112-AZC107&lt;0,0,AZC112-AZC107)+AZC156)*1.21+IF($D$5="Koncesija",-#REF!*0.21,0)</f>
        <v>#REF!</v>
      </c>
      <c r="AZD165" s="632" t="e">
        <f>(IF(AZD112-AZD107&lt;0,0,AZD112-AZD107)+AZD156)*1.21+IF($D$5="Koncesija",-#REF!*0.21,0)</f>
        <v>#REF!</v>
      </c>
      <c r="AZE165" s="632" t="e">
        <f>(IF(AZE112-AZE107&lt;0,0,AZE112-AZE107)+AZE156)*1.21+IF($D$5="Koncesija",-#REF!*0.21,0)</f>
        <v>#REF!</v>
      </c>
      <c r="AZF165" s="632" t="e">
        <f>(IF(AZF112-AZF107&lt;0,0,AZF112-AZF107)+AZF156)*1.21+IF($D$5="Koncesija",-#REF!*0.21,0)</f>
        <v>#REF!</v>
      </c>
      <c r="AZG165" s="632" t="e">
        <f>(IF(AZG112-AZG107&lt;0,0,AZG112-AZG107)+AZG156)*1.21+IF($D$5="Koncesija",-#REF!*0.21,0)</f>
        <v>#REF!</v>
      </c>
      <c r="AZH165" s="632" t="e">
        <f>(IF(AZH112-AZH107&lt;0,0,AZH112-AZH107)+AZH156)*1.21+IF($D$5="Koncesija",-#REF!*0.21,0)</f>
        <v>#REF!</v>
      </c>
      <c r="AZI165" s="632" t="e">
        <f>(IF(AZI112-AZI107&lt;0,0,AZI112-AZI107)+AZI156)*1.21+IF($D$5="Koncesija",-#REF!*0.21,0)</f>
        <v>#REF!</v>
      </c>
      <c r="AZJ165" s="632" t="e">
        <f>(IF(AZJ112-AZJ107&lt;0,0,AZJ112-AZJ107)+AZJ156)*1.21+IF($D$5="Koncesija",-#REF!*0.21,0)</f>
        <v>#REF!</v>
      </c>
      <c r="AZK165" s="632" t="e">
        <f>(IF(AZK112-AZK107&lt;0,0,AZK112-AZK107)+AZK156)*1.21+IF($D$5="Koncesija",-#REF!*0.21,0)</f>
        <v>#REF!</v>
      </c>
      <c r="AZL165" s="632" t="e">
        <f>(IF(AZL112-AZL107&lt;0,0,AZL112-AZL107)+AZL156)*1.21+IF($D$5="Koncesija",-#REF!*0.21,0)</f>
        <v>#REF!</v>
      </c>
      <c r="AZM165" s="632" t="e">
        <f>(IF(AZM112-AZM107&lt;0,0,AZM112-AZM107)+AZM156)*1.21+IF($D$5="Koncesija",-#REF!*0.21,0)</f>
        <v>#REF!</v>
      </c>
      <c r="AZN165" s="632" t="e">
        <f>(IF(AZN112-AZN107&lt;0,0,AZN112-AZN107)+AZN156)*1.21+IF($D$5="Koncesija",-#REF!*0.21,0)</f>
        <v>#REF!</v>
      </c>
      <c r="AZO165" s="632" t="e">
        <f>(IF(AZO112-AZO107&lt;0,0,AZO112-AZO107)+AZO156)*1.21+IF($D$5="Koncesija",-#REF!*0.21,0)</f>
        <v>#REF!</v>
      </c>
      <c r="AZP165" s="632" t="e">
        <f>(IF(AZP112-AZP107&lt;0,0,AZP112-AZP107)+AZP156)*1.21+IF($D$5="Koncesija",-#REF!*0.21,0)</f>
        <v>#REF!</v>
      </c>
      <c r="AZQ165" s="632" t="e">
        <f>(IF(AZQ112-AZQ107&lt;0,0,AZQ112-AZQ107)+AZQ156)*1.21+IF($D$5="Koncesija",-#REF!*0.21,0)</f>
        <v>#REF!</v>
      </c>
      <c r="AZR165" s="632" t="e">
        <f>(IF(AZR112-AZR107&lt;0,0,AZR112-AZR107)+AZR156)*1.21+IF($D$5="Koncesija",-#REF!*0.21,0)</f>
        <v>#REF!</v>
      </c>
      <c r="AZS165" s="632" t="e">
        <f>(IF(AZS112-AZS107&lt;0,0,AZS112-AZS107)+AZS156)*1.21+IF($D$5="Koncesija",-#REF!*0.21,0)</f>
        <v>#REF!</v>
      </c>
      <c r="AZT165" s="632" t="e">
        <f>(IF(AZT112-AZT107&lt;0,0,AZT112-AZT107)+AZT156)*1.21+IF($D$5="Koncesija",-#REF!*0.21,0)</f>
        <v>#REF!</v>
      </c>
      <c r="AZU165" s="632" t="e">
        <f>(IF(AZU112-AZU107&lt;0,0,AZU112-AZU107)+AZU156)*1.21+IF($D$5="Koncesija",-#REF!*0.21,0)</f>
        <v>#REF!</v>
      </c>
      <c r="AZV165" s="632" t="e">
        <f>(IF(AZV112-AZV107&lt;0,0,AZV112-AZV107)+AZV156)*1.21+IF($D$5="Koncesija",-#REF!*0.21,0)</f>
        <v>#REF!</v>
      </c>
      <c r="AZW165" s="632" t="e">
        <f>(IF(AZW112-AZW107&lt;0,0,AZW112-AZW107)+AZW156)*1.21+IF($D$5="Koncesija",-#REF!*0.21,0)</f>
        <v>#REF!</v>
      </c>
      <c r="AZX165" s="632" t="e">
        <f>(IF(AZX112-AZX107&lt;0,0,AZX112-AZX107)+AZX156)*1.21+IF($D$5="Koncesija",-#REF!*0.21,0)</f>
        <v>#REF!</v>
      </c>
      <c r="AZY165" s="632" t="e">
        <f>(IF(AZY112-AZY107&lt;0,0,AZY112-AZY107)+AZY156)*1.21+IF($D$5="Koncesija",-#REF!*0.21,0)</f>
        <v>#REF!</v>
      </c>
      <c r="AZZ165" s="632" t="e">
        <f>(IF(AZZ112-AZZ107&lt;0,0,AZZ112-AZZ107)+AZZ156)*1.21+IF($D$5="Koncesija",-#REF!*0.21,0)</f>
        <v>#REF!</v>
      </c>
      <c r="BAA165" s="632" t="e">
        <f>(IF(BAA112-BAA107&lt;0,0,BAA112-BAA107)+BAA156)*1.21+IF($D$5="Koncesija",-#REF!*0.21,0)</f>
        <v>#REF!</v>
      </c>
      <c r="BAB165" s="632" t="e">
        <f>(IF(BAB112-BAB107&lt;0,0,BAB112-BAB107)+BAB156)*1.21+IF($D$5="Koncesija",-#REF!*0.21,0)</f>
        <v>#REF!</v>
      </c>
      <c r="BAC165" s="632" t="e">
        <f>(IF(BAC112-BAC107&lt;0,0,BAC112-BAC107)+BAC156)*1.21+IF($D$5="Koncesija",-#REF!*0.21,0)</f>
        <v>#REF!</v>
      </c>
      <c r="BAD165" s="632" t="e">
        <f>(IF(BAD112-BAD107&lt;0,0,BAD112-BAD107)+BAD156)*1.21+IF($D$5="Koncesija",-#REF!*0.21,0)</f>
        <v>#REF!</v>
      </c>
      <c r="BAE165" s="632" t="e">
        <f>(IF(BAE112-BAE107&lt;0,0,BAE112-BAE107)+BAE156)*1.21+IF($D$5="Koncesija",-#REF!*0.21,0)</f>
        <v>#REF!</v>
      </c>
      <c r="BAF165" s="632" t="e">
        <f>(IF(BAF112-BAF107&lt;0,0,BAF112-BAF107)+BAF156)*1.21+IF($D$5="Koncesija",-#REF!*0.21,0)</f>
        <v>#REF!</v>
      </c>
      <c r="BAG165" s="632" t="e">
        <f>(IF(BAG112-BAG107&lt;0,0,BAG112-BAG107)+BAG156)*1.21+IF($D$5="Koncesija",-#REF!*0.21,0)</f>
        <v>#REF!</v>
      </c>
      <c r="BAH165" s="632" t="e">
        <f>(IF(BAH112-BAH107&lt;0,0,BAH112-BAH107)+BAH156)*1.21+IF($D$5="Koncesija",-#REF!*0.21,0)</f>
        <v>#REF!</v>
      </c>
      <c r="BAI165" s="632" t="e">
        <f>(IF(BAI112-BAI107&lt;0,0,BAI112-BAI107)+BAI156)*1.21+IF($D$5="Koncesija",-#REF!*0.21,0)</f>
        <v>#REF!</v>
      </c>
      <c r="BAJ165" s="632" t="e">
        <f>(IF(BAJ112-BAJ107&lt;0,0,BAJ112-BAJ107)+BAJ156)*1.21+IF($D$5="Koncesija",-#REF!*0.21,0)</f>
        <v>#REF!</v>
      </c>
      <c r="BAK165" s="632" t="e">
        <f>(IF(BAK112-BAK107&lt;0,0,BAK112-BAK107)+BAK156)*1.21+IF($D$5="Koncesija",-#REF!*0.21,0)</f>
        <v>#REF!</v>
      </c>
      <c r="BAL165" s="632" t="e">
        <f>(IF(BAL112-BAL107&lt;0,0,BAL112-BAL107)+BAL156)*1.21+IF($D$5="Koncesija",-#REF!*0.21,0)</f>
        <v>#REF!</v>
      </c>
      <c r="BAM165" s="632" t="e">
        <f>(IF(BAM112-BAM107&lt;0,0,BAM112-BAM107)+BAM156)*1.21+IF($D$5="Koncesija",-#REF!*0.21,0)</f>
        <v>#REF!</v>
      </c>
      <c r="BAN165" s="632" t="e">
        <f>(IF(BAN112-BAN107&lt;0,0,BAN112-BAN107)+BAN156)*1.21+IF($D$5="Koncesija",-#REF!*0.21,0)</f>
        <v>#REF!</v>
      </c>
      <c r="BAO165" s="632" t="e">
        <f>(IF(BAO112-BAO107&lt;0,0,BAO112-BAO107)+BAO156)*1.21+IF($D$5="Koncesija",-#REF!*0.21,0)</f>
        <v>#REF!</v>
      </c>
      <c r="BAP165" s="632" t="e">
        <f>(IF(BAP112-BAP107&lt;0,0,BAP112-BAP107)+BAP156)*1.21+IF($D$5="Koncesija",-#REF!*0.21,0)</f>
        <v>#REF!</v>
      </c>
      <c r="BAQ165" s="632" t="e">
        <f>(IF(BAQ112-BAQ107&lt;0,0,BAQ112-BAQ107)+BAQ156)*1.21+IF($D$5="Koncesija",-#REF!*0.21,0)</f>
        <v>#REF!</v>
      </c>
      <c r="BAR165" s="632" t="e">
        <f>(IF(BAR112-BAR107&lt;0,0,BAR112-BAR107)+BAR156)*1.21+IF($D$5="Koncesija",-#REF!*0.21,0)</f>
        <v>#REF!</v>
      </c>
      <c r="BAS165" s="632" t="e">
        <f>(IF(BAS112-BAS107&lt;0,0,BAS112-BAS107)+BAS156)*1.21+IF($D$5="Koncesija",-#REF!*0.21,0)</f>
        <v>#REF!</v>
      </c>
      <c r="BAT165" s="632" t="e">
        <f>(IF(BAT112-BAT107&lt;0,0,BAT112-BAT107)+BAT156)*1.21+IF($D$5="Koncesija",-#REF!*0.21,0)</f>
        <v>#REF!</v>
      </c>
      <c r="BAU165" s="632" t="e">
        <f>(IF(BAU112-BAU107&lt;0,0,BAU112-BAU107)+BAU156)*1.21+IF($D$5="Koncesija",-#REF!*0.21,0)</f>
        <v>#REF!</v>
      </c>
      <c r="BAV165" s="632" t="e">
        <f>(IF(BAV112-BAV107&lt;0,0,BAV112-BAV107)+BAV156)*1.21+IF($D$5="Koncesija",-#REF!*0.21,0)</f>
        <v>#REF!</v>
      </c>
      <c r="BAW165" s="632" t="e">
        <f>(IF(BAW112-BAW107&lt;0,0,BAW112-BAW107)+BAW156)*1.21+IF($D$5="Koncesija",-#REF!*0.21,0)</f>
        <v>#REF!</v>
      </c>
      <c r="BAX165" s="632" t="e">
        <f>(IF(BAX112-BAX107&lt;0,0,BAX112-BAX107)+BAX156)*1.21+IF($D$5="Koncesija",-#REF!*0.21,0)</f>
        <v>#REF!</v>
      </c>
      <c r="BAY165" s="632" t="e">
        <f>(IF(BAY112-BAY107&lt;0,0,BAY112-BAY107)+BAY156)*1.21+IF($D$5="Koncesija",-#REF!*0.21,0)</f>
        <v>#REF!</v>
      </c>
      <c r="BAZ165" s="632" t="e">
        <f>(IF(BAZ112-BAZ107&lt;0,0,BAZ112-BAZ107)+BAZ156)*1.21+IF($D$5="Koncesija",-#REF!*0.21,0)</f>
        <v>#REF!</v>
      </c>
      <c r="BBA165" s="632" t="e">
        <f>(IF(BBA112-BBA107&lt;0,0,BBA112-BBA107)+BBA156)*1.21+IF($D$5="Koncesija",-#REF!*0.21,0)</f>
        <v>#REF!</v>
      </c>
      <c r="BBB165" s="632" t="e">
        <f>(IF(BBB112-BBB107&lt;0,0,BBB112-BBB107)+BBB156)*1.21+IF($D$5="Koncesija",-#REF!*0.21,0)</f>
        <v>#REF!</v>
      </c>
      <c r="BBC165" s="632" t="e">
        <f>(IF(BBC112-BBC107&lt;0,0,BBC112-BBC107)+BBC156)*1.21+IF($D$5="Koncesija",-#REF!*0.21,0)</f>
        <v>#REF!</v>
      </c>
      <c r="BBD165" s="632" t="e">
        <f>(IF(BBD112-BBD107&lt;0,0,BBD112-BBD107)+BBD156)*1.21+IF($D$5="Koncesija",-#REF!*0.21,0)</f>
        <v>#REF!</v>
      </c>
      <c r="BBE165" s="632" t="e">
        <f>(IF(BBE112-BBE107&lt;0,0,BBE112-BBE107)+BBE156)*1.21+IF($D$5="Koncesija",-#REF!*0.21,0)</f>
        <v>#REF!</v>
      </c>
      <c r="BBF165" s="632" t="e">
        <f>(IF(BBF112-BBF107&lt;0,0,BBF112-BBF107)+BBF156)*1.21+IF($D$5="Koncesija",-#REF!*0.21,0)</f>
        <v>#REF!</v>
      </c>
      <c r="BBG165" s="632" t="e">
        <f>(IF(BBG112-BBG107&lt;0,0,BBG112-BBG107)+BBG156)*1.21+IF($D$5="Koncesija",-#REF!*0.21,0)</f>
        <v>#REF!</v>
      </c>
      <c r="BBH165" s="632" t="e">
        <f>(IF(BBH112-BBH107&lt;0,0,BBH112-BBH107)+BBH156)*1.21+IF($D$5="Koncesija",-#REF!*0.21,0)</f>
        <v>#REF!</v>
      </c>
      <c r="BBI165" s="632" t="e">
        <f>(IF(BBI112-BBI107&lt;0,0,BBI112-BBI107)+BBI156)*1.21+IF($D$5="Koncesija",-#REF!*0.21,0)</f>
        <v>#REF!</v>
      </c>
      <c r="BBJ165" s="632" t="e">
        <f>(IF(BBJ112-BBJ107&lt;0,0,BBJ112-BBJ107)+BBJ156)*1.21+IF($D$5="Koncesija",-#REF!*0.21,0)</f>
        <v>#REF!</v>
      </c>
      <c r="BBK165" s="632" t="e">
        <f>(IF(BBK112-BBK107&lt;0,0,BBK112-BBK107)+BBK156)*1.21+IF($D$5="Koncesija",-#REF!*0.21,0)</f>
        <v>#REF!</v>
      </c>
      <c r="BBL165" s="632" t="e">
        <f>(IF(BBL112-BBL107&lt;0,0,BBL112-BBL107)+BBL156)*1.21+IF($D$5="Koncesija",-#REF!*0.21,0)</f>
        <v>#REF!</v>
      </c>
      <c r="BBM165" s="632" t="e">
        <f>(IF(BBM112-BBM107&lt;0,0,BBM112-BBM107)+BBM156)*1.21+IF($D$5="Koncesija",-#REF!*0.21,0)</f>
        <v>#REF!</v>
      </c>
      <c r="BBN165" s="632" t="e">
        <f>(IF(BBN112-BBN107&lt;0,0,BBN112-BBN107)+BBN156)*1.21+IF($D$5="Koncesija",-#REF!*0.21,0)</f>
        <v>#REF!</v>
      </c>
      <c r="BBO165" s="632" t="e">
        <f>(IF(BBO112-BBO107&lt;0,0,BBO112-BBO107)+BBO156)*1.21+IF($D$5="Koncesija",-#REF!*0.21,0)</f>
        <v>#REF!</v>
      </c>
      <c r="BBP165" s="632" t="e">
        <f>(IF(BBP112-BBP107&lt;0,0,BBP112-BBP107)+BBP156)*1.21+IF($D$5="Koncesija",-#REF!*0.21,0)</f>
        <v>#REF!</v>
      </c>
      <c r="BBQ165" s="632" t="e">
        <f>(IF(BBQ112-BBQ107&lt;0,0,BBQ112-BBQ107)+BBQ156)*1.21+IF($D$5="Koncesija",-#REF!*0.21,0)</f>
        <v>#REF!</v>
      </c>
      <c r="BBR165" s="632" t="e">
        <f>(IF(BBR112-BBR107&lt;0,0,BBR112-BBR107)+BBR156)*1.21+IF($D$5="Koncesija",-#REF!*0.21,0)</f>
        <v>#REF!</v>
      </c>
      <c r="BBS165" s="632" t="e">
        <f>(IF(BBS112-BBS107&lt;0,0,BBS112-BBS107)+BBS156)*1.21+IF($D$5="Koncesija",-#REF!*0.21,0)</f>
        <v>#REF!</v>
      </c>
      <c r="BBT165" s="632" t="e">
        <f>(IF(BBT112-BBT107&lt;0,0,BBT112-BBT107)+BBT156)*1.21+IF($D$5="Koncesija",-#REF!*0.21,0)</f>
        <v>#REF!</v>
      </c>
      <c r="BBU165" s="632" t="e">
        <f>(IF(BBU112-BBU107&lt;0,0,BBU112-BBU107)+BBU156)*1.21+IF($D$5="Koncesija",-#REF!*0.21,0)</f>
        <v>#REF!</v>
      </c>
      <c r="BBV165" s="632" t="e">
        <f>(IF(BBV112-BBV107&lt;0,0,BBV112-BBV107)+BBV156)*1.21+IF($D$5="Koncesija",-#REF!*0.21,0)</f>
        <v>#REF!</v>
      </c>
      <c r="BBW165" s="632" t="e">
        <f>(IF(BBW112-BBW107&lt;0,0,BBW112-BBW107)+BBW156)*1.21+IF($D$5="Koncesija",-#REF!*0.21,0)</f>
        <v>#REF!</v>
      </c>
      <c r="BBX165" s="632" t="e">
        <f>(IF(BBX112-BBX107&lt;0,0,BBX112-BBX107)+BBX156)*1.21+IF($D$5="Koncesija",-#REF!*0.21,0)</f>
        <v>#REF!</v>
      </c>
      <c r="BBY165" s="632" t="e">
        <f>(IF(BBY112-BBY107&lt;0,0,BBY112-BBY107)+BBY156)*1.21+IF($D$5="Koncesija",-#REF!*0.21,0)</f>
        <v>#REF!</v>
      </c>
      <c r="BBZ165" s="632" t="e">
        <f>(IF(BBZ112-BBZ107&lt;0,0,BBZ112-BBZ107)+BBZ156)*1.21+IF($D$5="Koncesija",-#REF!*0.21,0)</f>
        <v>#REF!</v>
      </c>
      <c r="BCA165" s="632" t="e">
        <f>(IF(BCA112-BCA107&lt;0,0,BCA112-BCA107)+BCA156)*1.21+IF($D$5="Koncesija",-#REF!*0.21,0)</f>
        <v>#REF!</v>
      </c>
      <c r="BCB165" s="632" t="e">
        <f>(IF(BCB112-BCB107&lt;0,0,BCB112-BCB107)+BCB156)*1.21+IF($D$5="Koncesija",-#REF!*0.21,0)</f>
        <v>#REF!</v>
      </c>
      <c r="BCC165" s="632" t="e">
        <f>(IF(BCC112-BCC107&lt;0,0,BCC112-BCC107)+BCC156)*1.21+IF($D$5="Koncesija",-#REF!*0.21,0)</f>
        <v>#REF!</v>
      </c>
      <c r="BCD165" s="632" t="e">
        <f>(IF(BCD112-BCD107&lt;0,0,BCD112-BCD107)+BCD156)*1.21+IF($D$5="Koncesija",-#REF!*0.21,0)</f>
        <v>#REF!</v>
      </c>
      <c r="BCE165" s="632" t="e">
        <f>(IF(BCE112-BCE107&lt;0,0,BCE112-BCE107)+BCE156)*1.21+IF($D$5="Koncesija",-#REF!*0.21,0)</f>
        <v>#REF!</v>
      </c>
      <c r="BCF165" s="632" t="e">
        <f>(IF(BCF112-BCF107&lt;0,0,BCF112-BCF107)+BCF156)*1.21+IF($D$5="Koncesija",-#REF!*0.21,0)</f>
        <v>#REF!</v>
      </c>
      <c r="BCG165" s="632" t="e">
        <f>(IF(BCG112-BCG107&lt;0,0,BCG112-BCG107)+BCG156)*1.21+IF($D$5="Koncesija",-#REF!*0.21,0)</f>
        <v>#REF!</v>
      </c>
      <c r="BCH165" s="632" t="e">
        <f>(IF(BCH112-BCH107&lt;0,0,BCH112-BCH107)+BCH156)*1.21+IF($D$5="Koncesija",-#REF!*0.21,0)</f>
        <v>#REF!</v>
      </c>
      <c r="BCI165" s="632" t="e">
        <f>(IF(BCI112-BCI107&lt;0,0,BCI112-BCI107)+BCI156)*1.21+IF($D$5="Koncesija",-#REF!*0.21,0)</f>
        <v>#REF!</v>
      </c>
      <c r="BCJ165" s="632" t="e">
        <f>(IF(BCJ112-BCJ107&lt;0,0,BCJ112-BCJ107)+BCJ156)*1.21+IF($D$5="Koncesija",-#REF!*0.21,0)</f>
        <v>#REF!</v>
      </c>
      <c r="BCK165" s="632" t="e">
        <f>(IF(BCK112-BCK107&lt;0,0,BCK112-BCK107)+BCK156)*1.21+IF($D$5="Koncesija",-#REF!*0.21,0)</f>
        <v>#REF!</v>
      </c>
      <c r="BCL165" s="632" t="e">
        <f>(IF(BCL112-BCL107&lt;0,0,BCL112-BCL107)+BCL156)*1.21+IF($D$5="Koncesija",-#REF!*0.21,0)</f>
        <v>#REF!</v>
      </c>
      <c r="BCM165" s="632" t="e">
        <f>(IF(BCM112-BCM107&lt;0,0,BCM112-BCM107)+BCM156)*1.21+IF($D$5="Koncesija",-#REF!*0.21,0)</f>
        <v>#REF!</v>
      </c>
      <c r="BCN165" s="632" t="e">
        <f>(IF(BCN112-BCN107&lt;0,0,BCN112-BCN107)+BCN156)*1.21+IF($D$5="Koncesija",-#REF!*0.21,0)</f>
        <v>#REF!</v>
      </c>
      <c r="BCO165" s="632" t="e">
        <f>(IF(BCO112-BCO107&lt;0,0,BCO112-BCO107)+BCO156)*1.21+IF($D$5="Koncesija",-#REF!*0.21,0)</f>
        <v>#REF!</v>
      </c>
      <c r="BCP165" s="632" t="e">
        <f>(IF(BCP112-BCP107&lt;0,0,BCP112-BCP107)+BCP156)*1.21+IF($D$5="Koncesija",-#REF!*0.21,0)</f>
        <v>#REF!</v>
      </c>
      <c r="BCQ165" s="632" t="e">
        <f>(IF(BCQ112-BCQ107&lt;0,0,BCQ112-BCQ107)+BCQ156)*1.21+IF($D$5="Koncesija",-#REF!*0.21,0)</f>
        <v>#REF!</v>
      </c>
      <c r="BCR165" s="632" t="e">
        <f>(IF(BCR112-BCR107&lt;0,0,BCR112-BCR107)+BCR156)*1.21+IF($D$5="Koncesija",-#REF!*0.21,0)</f>
        <v>#REF!</v>
      </c>
      <c r="BCS165" s="632" t="e">
        <f>(IF(BCS112-BCS107&lt;0,0,BCS112-BCS107)+BCS156)*1.21+IF($D$5="Koncesija",-#REF!*0.21,0)</f>
        <v>#REF!</v>
      </c>
      <c r="BCT165" s="632" t="e">
        <f>(IF(BCT112-BCT107&lt;0,0,BCT112-BCT107)+BCT156)*1.21+IF($D$5="Koncesija",-#REF!*0.21,0)</f>
        <v>#REF!</v>
      </c>
      <c r="BCU165" s="632" t="e">
        <f>(IF(BCU112-BCU107&lt;0,0,BCU112-BCU107)+BCU156)*1.21+IF($D$5="Koncesija",-#REF!*0.21,0)</f>
        <v>#REF!</v>
      </c>
      <c r="BCV165" s="632" t="e">
        <f>(IF(BCV112-BCV107&lt;0,0,BCV112-BCV107)+BCV156)*1.21+IF($D$5="Koncesija",-#REF!*0.21,0)</f>
        <v>#REF!</v>
      </c>
      <c r="BCW165" s="632" t="e">
        <f>(IF(BCW112-BCW107&lt;0,0,BCW112-BCW107)+BCW156)*1.21+IF($D$5="Koncesija",-#REF!*0.21,0)</f>
        <v>#REF!</v>
      </c>
      <c r="BCX165" s="632" t="e">
        <f>(IF(BCX112-BCX107&lt;0,0,BCX112-BCX107)+BCX156)*1.21+IF($D$5="Koncesija",-#REF!*0.21,0)</f>
        <v>#REF!</v>
      </c>
      <c r="BCY165" s="632" t="e">
        <f>(IF(BCY112-BCY107&lt;0,0,BCY112-BCY107)+BCY156)*1.21+IF($D$5="Koncesija",-#REF!*0.21,0)</f>
        <v>#REF!</v>
      </c>
      <c r="BCZ165" s="632" t="e">
        <f>(IF(BCZ112-BCZ107&lt;0,0,BCZ112-BCZ107)+BCZ156)*1.21+IF($D$5="Koncesija",-#REF!*0.21,0)</f>
        <v>#REF!</v>
      </c>
      <c r="BDA165" s="632" t="e">
        <f>(IF(BDA112-BDA107&lt;0,0,BDA112-BDA107)+BDA156)*1.21+IF($D$5="Koncesija",-#REF!*0.21,0)</f>
        <v>#REF!</v>
      </c>
      <c r="BDB165" s="632" t="e">
        <f>(IF(BDB112-BDB107&lt;0,0,BDB112-BDB107)+BDB156)*1.21+IF($D$5="Koncesija",-#REF!*0.21,0)</f>
        <v>#REF!</v>
      </c>
      <c r="BDC165" s="632" t="e">
        <f>(IF(BDC112-BDC107&lt;0,0,BDC112-BDC107)+BDC156)*1.21+IF($D$5="Koncesija",-#REF!*0.21,0)</f>
        <v>#REF!</v>
      </c>
      <c r="BDD165" s="632" t="e">
        <f>(IF(BDD112-BDD107&lt;0,0,BDD112-BDD107)+BDD156)*1.21+IF($D$5="Koncesija",-#REF!*0.21,0)</f>
        <v>#REF!</v>
      </c>
      <c r="BDE165" s="632" t="e">
        <f>(IF(BDE112-BDE107&lt;0,0,BDE112-BDE107)+BDE156)*1.21+IF($D$5="Koncesija",-#REF!*0.21,0)</f>
        <v>#REF!</v>
      </c>
      <c r="BDF165" s="632" t="e">
        <f>(IF(BDF112-BDF107&lt;0,0,BDF112-BDF107)+BDF156)*1.21+IF($D$5="Koncesija",-#REF!*0.21,0)</f>
        <v>#REF!</v>
      </c>
      <c r="BDG165" s="632" t="e">
        <f>(IF(BDG112-BDG107&lt;0,0,BDG112-BDG107)+BDG156)*1.21+IF($D$5="Koncesija",-#REF!*0.21,0)</f>
        <v>#REF!</v>
      </c>
      <c r="BDH165" s="632" t="e">
        <f>(IF(BDH112-BDH107&lt;0,0,BDH112-BDH107)+BDH156)*1.21+IF($D$5="Koncesija",-#REF!*0.21,0)</f>
        <v>#REF!</v>
      </c>
      <c r="BDI165" s="632" t="e">
        <f>(IF(BDI112-BDI107&lt;0,0,BDI112-BDI107)+BDI156)*1.21+IF($D$5="Koncesija",-#REF!*0.21,0)</f>
        <v>#REF!</v>
      </c>
      <c r="BDJ165" s="632" t="e">
        <f>(IF(BDJ112-BDJ107&lt;0,0,BDJ112-BDJ107)+BDJ156)*1.21+IF($D$5="Koncesija",-#REF!*0.21,0)</f>
        <v>#REF!</v>
      </c>
      <c r="BDK165" s="632" t="e">
        <f>(IF(BDK112-BDK107&lt;0,0,BDK112-BDK107)+BDK156)*1.21+IF($D$5="Koncesija",-#REF!*0.21,0)</f>
        <v>#REF!</v>
      </c>
      <c r="BDL165" s="632" t="e">
        <f>(IF(BDL112-BDL107&lt;0,0,BDL112-BDL107)+BDL156)*1.21+IF($D$5="Koncesija",-#REF!*0.21,0)</f>
        <v>#REF!</v>
      </c>
      <c r="BDM165" s="632" t="e">
        <f>(IF(BDM112-BDM107&lt;0,0,BDM112-BDM107)+BDM156)*1.21+IF($D$5="Koncesija",-#REF!*0.21,0)</f>
        <v>#REF!</v>
      </c>
      <c r="BDN165" s="632" t="e">
        <f>(IF(BDN112-BDN107&lt;0,0,BDN112-BDN107)+BDN156)*1.21+IF($D$5="Koncesija",-#REF!*0.21,0)</f>
        <v>#REF!</v>
      </c>
      <c r="BDO165" s="632" t="e">
        <f>(IF(BDO112-BDO107&lt;0,0,BDO112-BDO107)+BDO156)*1.21+IF($D$5="Koncesija",-#REF!*0.21,0)</f>
        <v>#REF!</v>
      </c>
      <c r="BDP165" s="632" t="e">
        <f>(IF(BDP112-BDP107&lt;0,0,BDP112-BDP107)+BDP156)*1.21+IF($D$5="Koncesija",-#REF!*0.21,0)</f>
        <v>#REF!</v>
      </c>
      <c r="BDQ165" s="632" t="e">
        <f>(IF(BDQ112-BDQ107&lt;0,0,BDQ112-BDQ107)+BDQ156)*1.21+IF($D$5="Koncesija",-#REF!*0.21,0)</f>
        <v>#REF!</v>
      </c>
      <c r="BDR165" s="632" t="e">
        <f>(IF(BDR112-BDR107&lt;0,0,BDR112-BDR107)+BDR156)*1.21+IF($D$5="Koncesija",-#REF!*0.21,0)</f>
        <v>#REF!</v>
      </c>
      <c r="BDS165" s="632" t="e">
        <f>(IF(BDS112-BDS107&lt;0,0,BDS112-BDS107)+BDS156)*1.21+IF($D$5="Koncesija",-#REF!*0.21,0)</f>
        <v>#REF!</v>
      </c>
      <c r="BDT165" s="632" t="e">
        <f>(IF(BDT112-BDT107&lt;0,0,BDT112-BDT107)+BDT156)*1.21+IF($D$5="Koncesija",-#REF!*0.21,0)</f>
        <v>#REF!</v>
      </c>
      <c r="BDU165" s="632" t="e">
        <f>(IF(BDU112-BDU107&lt;0,0,BDU112-BDU107)+BDU156)*1.21+IF($D$5="Koncesija",-#REF!*0.21,0)</f>
        <v>#REF!</v>
      </c>
      <c r="BDV165" s="632" t="e">
        <f>(IF(BDV112-BDV107&lt;0,0,BDV112-BDV107)+BDV156)*1.21+IF($D$5="Koncesija",-#REF!*0.21,0)</f>
        <v>#REF!</v>
      </c>
      <c r="BDW165" s="632" t="e">
        <f>(IF(BDW112-BDW107&lt;0,0,BDW112-BDW107)+BDW156)*1.21+IF($D$5="Koncesija",-#REF!*0.21,0)</f>
        <v>#REF!</v>
      </c>
      <c r="BDX165" s="632" t="e">
        <f>(IF(BDX112-BDX107&lt;0,0,BDX112-BDX107)+BDX156)*1.21+IF($D$5="Koncesija",-#REF!*0.21,0)</f>
        <v>#REF!</v>
      </c>
      <c r="BDY165" s="632" t="e">
        <f>(IF(BDY112-BDY107&lt;0,0,BDY112-BDY107)+BDY156)*1.21+IF($D$5="Koncesija",-#REF!*0.21,0)</f>
        <v>#REF!</v>
      </c>
      <c r="BDZ165" s="632" t="e">
        <f>(IF(BDZ112-BDZ107&lt;0,0,BDZ112-BDZ107)+BDZ156)*1.21+IF($D$5="Koncesija",-#REF!*0.21,0)</f>
        <v>#REF!</v>
      </c>
      <c r="BEA165" s="632" t="e">
        <f>(IF(BEA112-BEA107&lt;0,0,BEA112-BEA107)+BEA156)*1.21+IF($D$5="Koncesija",-#REF!*0.21,0)</f>
        <v>#REF!</v>
      </c>
      <c r="BEB165" s="632" t="e">
        <f>(IF(BEB112-BEB107&lt;0,0,BEB112-BEB107)+BEB156)*1.21+IF($D$5="Koncesija",-#REF!*0.21,0)</f>
        <v>#REF!</v>
      </c>
      <c r="BEC165" s="632" t="e">
        <f>(IF(BEC112-BEC107&lt;0,0,BEC112-BEC107)+BEC156)*1.21+IF($D$5="Koncesija",-#REF!*0.21,0)</f>
        <v>#REF!</v>
      </c>
      <c r="BED165" s="632" t="e">
        <f>(IF(BED112-BED107&lt;0,0,BED112-BED107)+BED156)*1.21+IF($D$5="Koncesija",-#REF!*0.21,0)</f>
        <v>#REF!</v>
      </c>
      <c r="BEE165" s="632" t="e">
        <f>(IF(BEE112-BEE107&lt;0,0,BEE112-BEE107)+BEE156)*1.21+IF($D$5="Koncesija",-#REF!*0.21,0)</f>
        <v>#REF!</v>
      </c>
      <c r="BEF165" s="632" t="e">
        <f>(IF(BEF112-BEF107&lt;0,0,BEF112-BEF107)+BEF156)*1.21+IF($D$5="Koncesija",-#REF!*0.21,0)</f>
        <v>#REF!</v>
      </c>
      <c r="BEG165" s="632" t="e">
        <f>(IF(BEG112-BEG107&lt;0,0,BEG112-BEG107)+BEG156)*1.21+IF($D$5="Koncesija",-#REF!*0.21,0)</f>
        <v>#REF!</v>
      </c>
      <c r="BEH165" s="632" t="e">
        <f>(IF(BEH112-BEH107&lt;0,0,BEH112-BEH107)+BEH156)*1.21+IF($D$5="Koncesija",-#REF!*0.21,0)</f>
        <v>#REF!</v>
      </c>
      <c r="BEI165" s="632" t="e">
        <f>(IF(BEI112-BEI107&lt;0,0,BEI112-BEI107)+BEI156)*1.21+IF($D$5="Koncesija",-#REF!*0.21,0)</f>
        <v>#REF!</v>
      </c>
      <c r="BEJ165" s="632" t="e">
        <f>(IF(BEJ112-BEJ107&lt;0,0,BEJ112-BEJ107)+BEJ156)*1.21+IF($D$5="Koncesija",-#REF!*0.21,0)</f>
        <v>#REF!</v>
      </c>
      <c r="BEK165" s="632" t="e">
        <f>(IF(BEK112-BEK107&lt;0,0,BEK112-BEK107)+BEK156)*1.21+IF($D$5="Koncesija",-#REF!*0.21,0)</f>
        <v>#REF!</v>
      </c>
      <c r="BEL165" s="632" t="e">
        <f>(IF(BEL112-BEL107&lt;0,0,BEL112-BEL107)+BEL156)*1.21+IF($D$5="Koncesija",-#REF!*0.21,0)</f>
        <v>#REF!</v>
      </c>
      <c r="BEM165" s="632" t="e">
        <f>(IF(BEM112-BEM107&lt;0,0,BEM112-BEM107)+BEM156)*1.21+IF($D$5="Koncesija",-#REF!*0.21,0)</f>
        <v>#REF!</v>
      </c>
      <c r="BEN165" s="632" t="e">
        <f>(IF(BEN112-BEN107&lt;0,0,BEN112-BEN107)+BEN156)*1.21+IF($D$5="Koncesija",-#REF!*0.21,0)</f>
        <v>#REF!</v>
      </c>
      <c r="BEO165" s="632" t="e">
        <f>(IF(BEO112-BEO107&lt;0,0,BEO112-BEO107)+BEO156)*1.21+IF($D$5="Koncesija",-#REF!*0.21,0)</f>
        <v>#REF!</v>
      </c>
      <c r="BEP165" s="632" t="e">
        <f>(IF(BEP112-BEP107&lt;0,0,BEP112-BEP107)+BEP156)*1.21+IF($D$5="Koncesija",-#REF!*0.21,0)</f>
        <v>#REF!</v>
      </c>
      <c r="BEQ165" s="632" t="e">
        <f>(IF(BEQ112-BEQ107&lt;0,0,BEQ112-BEQ107)+BEQ156)*1.21+IF($D$5="Koncesija",-#REF!*0.21,0)</f>
        <v>#REF!</v>
      </c>
      <c r="BER165" s="632" t="e">
        <f>(IF(BER112-BER107&lt;0,0,BER112-BER107)+BER156)*1.21+IF($D$5="Koncesija",-#REF!*0.21,0)</f>
        <v>#REF!</v>
      </c>
      <c r="BES165" s="632" t="e">
        <f>(IF(BES112-BES107&lt;0,0,BES112-BES107)+BES156)*1.21+IF($D$5="Koncesija",-#REF!*0.21,0)</f>
        <v>#REF!</v>
      </c>
      <c r="BET165" s="632" t="e">
        <f>(IF(BET112-BET107&lt;0,0,BET112-BET107)+BET156)*1.21+IF($D$5="Koncesija",-#REF!*0.21,0)</f>
        <v>#REF!</v>
      </c>
      <c r="BEU165" s="632" t="e">
        <f>(IF(BEU112-BEU107&lt;0,0,BEU112-BEU107)+BEU156)*1.21+IF($D$5="Koncesija",-#REF!*0.21,0)</f>
        <v>#REF!</v>
      </c>
      <c r="BEV165" s="632" t="e">
        <f>(IF(BEV112-BEV107&lt;0,0,BEV112-BEV107)+BEV156)*1.21+IF($D$5="Koncesija",-#REF!*0.21,0)</f>
        <v>#REF!</v>
      </c>
      <c r="BEW165" s="632" t="e">
        <f>(IF(BEW112-BEW107&lt;0,0,BEW112-BEW107)+BEW156)*1.21+IF($D$5="Koncesija",-#REF!*0.21,0)</f>
        <v>#REF!</v>
      </c>
      <c r="BEX165" s="632" t="e">
        <f>(IF(BEX112-BEX107&lt;0,0,BEX112-BEX107)+BEX156)*1.21+IF($D$5="Koncesija",-#REF!*0.21,0)</f>
        <v>#REF!</v>
      </c>
      <c r="BEY165" s="632" t="e">
        <f>(IF(BEY112-BEY107&lt;0,0,BEY112-BEY107)+BEY156)*1.21+IF($D$5="Koncesija",-#REF!*0.21,0)</f>
        <v>#REF!</v>
      </c>
      <c r="BEZ165" s="632" t="e">
        <f>(IF(BEZ112-BEZ107&lt;0,0,BEZ112-BEZ107)+BEZ156)*1.21+IF($D$5="Koncesija",-#REF!*0.21,0)</f>
        <v>#REF!</v>
      </c>
      <c r="BFA165" s="632" t="e">
        <f>(IF(BFA112-BFA107&lt;0,0,BFA112-BFA107)+BFA156)*1.21+IF($D$5="Koncesija",-#REF!*0.21,0)</f>
        <v>#REF!</v>
      </c>
      <c r="BFB165" s="632" t="e">
        <f>(IF(BFB112-BFB107&lt;0,0,BFB112-BFB107)+BFB156)*1.21+IF($D$5="Koncesija",-#REF!*0.21,0)</f>
        <v>#REF!</v>
      </c>
      <c r="BFC165" s="632" t="e">
        <f>(IF(BFC112-BFC107&lt;0,0,BFC112-BFC107)+BFC156)*1.21+IF($D$5="Koncesija",-#REF!*0.21,0)</f>
        <v>#REF!</v>
      </c>
      <c r="BFD165" s="632" t="e">
        <f>(IF(BFD112-BFD107&lt;0,0,BFD112-BFD107)+BFD156)*1.21+IF($D$5="Koncesija",-#REF!*0.21,0)</f>
        <v>#REF!</v>
      </c>
      <c r="BFE165" s="632" t="e">
        <f>(IF(BFE112-BFE107&lt;0,0,BFE112-BFE107)+BFE156)*1.21+IF($D$5="Koncesija",-#REF!*0.21,0)</f>
        <v>#REF!</v>
      </c>
      <c r="BFF165" s="632" t="e">
        <f>(IF(BFF112-BFF107&lt;0,0,BFF112-BFF107)+BFF156)*1.21+IF($D$5="Koncesija",-#REF!*0.21,0)</f>
        <v>#REF!</v>
      </c>
      <c r="BFG165" s="632" t="e">
        <f>(IF(BFG112-BFG107&lt;0,0,BFG112-BFG107)+BFG156)*1.21+IF($D$5="Koncesija",-#REF!*0.21,0)</f>
        <v>#REF!</v>
      </c>
      <c r="BFH165" s="632" t="e">
        <f>(IF(BFH112-BFH107&lt;0,0,BFH112-BFH107)+BFH156)*1.21+IF($D$5="Koncesija",-#REF!*0.21,0)</f>
        <v>#REF!</v>
      </c>
      <c r="BFI165" s="632" t="e">
        <f>(IF(BFI112-BFI107&lt;0,0,BFI112-BFI107)+BFI156)*1.21+IF($D$5="Koncesija",-#REF!*0.21,0)</f>
        <v>#REF!</v>
      </c>
      <c r="BFJ165" s="632" t="e">
        <f>(IF(BFJ112-BFJ107&lt;0,0,BFJ112-BFJ107)+BFJ156)*1.21+IF($D$5="Koncesija",-#REF!*0.21,0)</f>
        <v>#REF!</v>
      </c>
      <c r="BFK165" s="632" t="e">
        <f>(IF(BFK112-BFK107&lt;0,0,BFK112-BFK107)+BFK156)*1.21+IF($D$5="Koncesija",-#REF!*0.21,0)</f>
        <v>#REF!</v>
      </c>
      <c r="BFL165" s="632" t="e">
        <f>(IF(BFL112-BFL107&lt;0,0,BFL112-BFL107)+BFL156)*1.21+IF($D$5="Koncesija",-#REF!*0.21,0)</f>
        <v>#REF!</v>
      </c>
      <c r="BFM165" s="632" t="e">
        <f>(IF(BFM112-BFM107&lt;0,0,BFM112-BFM107)+BFM156)*1.21+IF($D$5="Koncesija",-#REF!*0.21,0)</f>
        <v>#REF!</v>
      </c>
      <c r="BFN165" s="632" t="e">
        <f>(IF(BFN112-BFN107&lt;0,0,BFN112-BFN107)+BFN156)*1.21+IF($D$5="Koncesija",-#REF!*0.21,0)</f>
        <v>#REF!</v>
      </c>
      <c r="BFO165" s="632" t="e">
        <f>(IF(BFO112-BFO107&lt;0,0,BFO112-BFO107)+BFO156)*1.21+IF($D$5="Koncesija",-#REF!*0.21,0)</f>
        <v>#REF!</v>
      </c>
      <c r="BFP165" s="632" t="e">
        <f>(IF(BFP112-BFP107&lt;0,0,BFP112-BFP107)+BFP156)*1.21+IF($D$5="Koncesija",-#REF!*0.21,0)</f>
        <v>#REF!</v>
      </c>
      <c r="BFQ165" s="632" t="e">
        <f>(IF(BFQ112-BFQ107&lt;0,0,BFQ112-BFQ107)+BFQ156)*1.21+IF($D$5="Koncesija",-#REF!*0.21,0)</f>
        <v>#REF!</v>
      </c>
      <c r="BFR165" s="632" t="e">
        <f>(IF(BFR112-BFR107&lt;0,0,BFR112-BFR107)+BFR156)*1.21+IF($D$5="Koncesija",-#REF!*0.21,0)</f>
        <v>#REF!</v>
      </c>
      <c r="BFS165" s="632" t="e">
        <f>(IF(BFS112-BFS107&lt;0,0,BFS112-BFS107)+BFS156)*1.21+IF($D$5="Koncesija",-#REF!*0.21,0)</f>
        <v>#REF!</v>
      </c>
      <c r="BFT165" s="632" t="e">
        <f>(IF(BFT112-BFT107&lt;0,0,BFT112-BFT107)+BFT156)*1.21+IF($D$5="Koncesija",-#REF!*0.21,0)</f>
        <v>#REF!</v>
      </c>
      <c r="BFU165" s="632" t="e">
        <f>(IF(BFU112-BFU107&lt;0,0,BFU112-BFU107)+BFU156)*1.21+IF($D$5="Koncesija",-#REF!*0.21,0)</f>
        <v>#REF!</v>
      </c>
      <c r="BFV165" s="632" t="e">
        <f>(IF(BFV112-BFV107&lt;0,0,BFV112-BFV107)+BFV156)*1.21+IF($D$5="Koncesija",-#REF!*0.21,0)</f>
        <v>#REF!</v>
      </c>
      <c r="BFW165" s="632" t="e">
        <f>(IF(BFW112-BFW107&lt;0,0,BFW112-BFW107)+BFW156)*1.21+IF($D$5="Koncesija",-#REF!*0.21,0)</f>
        <v>#REF!</v>
      </c>
      <c r="BFX165" s="632" t="e">
        <f>(IF(BFX112-BFX107&lt;0,0,BFX112-BFX107)+BFX156)*1.21+IF($D$5="Koncesija",-#REF!*0.21,0)</f>
        <v>#REF!</v>
      </c>
      <c r="BFY165" s="632" t="e">
        <f>(IF(BFY112-BFY107&lt;0,0,BFY112-BFY107)+BFY156)*1.21+IF($D$5="Koncesija",-#REF!*0.21,0)</f>
        <v>#REF!</v>
      </c>
      <c r="BFZ165" s="632" t="e">
        <f>(IF(BFZ112-BFZ107&lt;0,0,BFZ112-BFZ107)+BFZ156)*1.21+IF($D$5="Koncesija",-#REF!*0.21,0)</f>
        <v>#REF!</v>
      </c>
      <c r="BGA165" s="632" t="e">
        <f>(IF(BGA112-BGA107&lt;0,0,BGA112-BGA107)+BGA156)*1.21+IF($D$5="Koncesija",-#REF!*0.21,0)</f>
        <v>#REF!</v>
      </c>
      <c r="BGB165" s="632" t="e">
        <f>(IF(BGB112-BGB107&lt;0,0,BGB112-BGB107)+BGB156)*1.21+IF($D$5="Koncesija",-#REF!*0.21,0)</f>
        <v>#REF!</v>
      </c>
      <c r="BGC165" s="632" t="e">
        <f>(IF(BGC112-BGC107&lt;0,0,BGC112-BGC107)+BGC156)*1.21+IF($D$5="Koncesija",-#REF!*0.21,0)</f>
        <v>#REF!</v>
      </c>
      <c r="BGD165" s="632" t="e">
        <f>(IF(BGD112-BGD107&lt;0,0,BGD112-BGD107)+BGD156)*1.21+IF($D$5="Koncesija",-#REF!*0.21,0)</f>
        <v>#REF!</v>
      </c>
      <c r="BGE165" s="632" t="e">
        <f>(IF(BGE112-BGE107&lt;0,0,BGE112-BGE107)+BGE156)*1.21+IF($D$5="Koncesija",-#REF!*0.21,0)</f>
        <v>#REF!</v>
      </c>
      <c r="BGF165" s="632" t="e">
        <f>(IF(BGF112-BGF107&lt;0,0,BGF112-BGF107)+BGF156)*1.21+IF($D$5="Koncesija",-#REF!*0.21,0)</f>
        <v>#REF!</v>
      </c>
      <c r="BGG165" s="632" t="e">
        <f>(IF(BGG112-BGG107&lt;0,0,BGG112-BGG107)+BGG156)*1.21+IF($D$5="Koncesija",-#REF!*0.21,0)</f>
        <v>#REF!</v>
      </c>
      <c r="BGH165" s="632" t="e">
        <f>(IF(BGH112-BGH107&lt;0,0,BGH112-BGH107)+BGH156)*1.21+IF($D$5="Koncesija",-#REF!*0.21,0)</f>
        <v>#REF!</v>
      </c>
      <c r="BGI165" s="632" t="e">
        <f>(IF(BGI112-BGI107&lt;0,0,BGI112-BGI107)+BGI156)*1.21+IF($D$5="Koncesija",-#REF!*0.21,0)</f>
        <v>#REF!</v>
      </c>
      <c r="BGJ165" s="632" t="e">
        <f>(IF(BGJ112-BGJ107&lt;0,0,BGJ112-BGJ107)+BGJ156)*1.21+IF($D$5="Koncesija",-#REF!*0.21,0)</f>
        <v>#REF!</v>
      </c>
      <c r="BGK165" s="632" t="e">
        <f>(IF(BGK112-BGK107&lt;0,0,BGK112-BGK107)+BGK156)*1.21+IF($D$5="Koncesija",-#REF!*0.21,0)</f>
        <v>#REF!</v>
      </c>
      <c r="BGL165" s="632" t="e">
        <f>(IF(BGL112-BGL107&lt;0,0,BGL112-BGL107)+BGL156)*1.21+IF($D$5="Koncesija",-#REF!*0.21,0)</f>
        <v>#REF!</v>
      </c>
      <c r="BGM165" s="632" t="e">
        <f>(IF(BGM112-BGM107&lt;0,0,BGM112-BGM107)+BGM156)*1.21+IF($D$5="Koncesija",-#REF!*0.21,0)</f>
        <v>#REF!</v>
      </c>
      <c r="BGN165" s="632" t="e">
        <f>(IF(BGN112-BGN107&lt;0,0,BGN112-BGN107)+BGN156)*1.21+IF($D$5="Koncesija",-#REF!*0.21,0)</f>
        <v>#REF!</v>
      </c>
      <c r="BGO165" s="632" t="e">
        <f>(IF(BGO112-BGO107&lt;0,0,BGO112-BGO107)+BGO156)*1.21+IF($D$5="Koncesija",-#REF!*0.21,0)</f>
        <v>#REF!</v>
      </c>
      <c r="BGP165" s="632" t="e">
        <f>(IF(BGP112-BGP107&lt;0,0,BGP112-BGP107)+BGP156)*1.21+IF($D$5="Koncesija",-#REF!*0.21,0)</f>
        <v>#REF!</v>
      </c>
      <c r="BGQ165" s="632" t="e">
        <f>(IF(BGQ112-BGQ107&lt;0,0,BGQ112-BGQ107)+BGQ156)*1.21+IF($D$5="Koncesija",-#REF!*0.21,0)</f>
        <v>#REF!</v>
      </c>
      <c r="BGR165" s="632" t="e">
        <f>(IF(BGR112-BGR107&lt;0,0,BGR112-BGR107)+BGR156)*1.21+IF($D$5="Koncesija",-#REF!*0.21,0)</f>
        <v>#REF!</v>
      </c>
      <c r="BGS165" s="632" t="e">
        <f>(IF(BGS112-BGS107&lt;0,0,BGS112-BGS107)+BGS156)*1.21+IF($D$5="Koncesija",-#REF!*0.21,0)</f>
        <v>#REF!</v>
      </c>
      <c r="BGT165" s="632" t="e">
        <f>(IF(BGT112-BGT107&lt;0,0,BGT112-BGT107)+BGT156)*1.21+IF($D$5="Koncesija",-#REF!*0.21,0)</f>
        <v>#REF!</v>
      </c>
      <c r="BGU165" s="632" t="e">
        <f>(IF(BGU112-BGU107&lt;0,0,BGU112-BGU107)+BGU156)*1.21+IF($D$5="Koncesija",-#REF!*0.21,0)</f>
        <v>#REF!</v>
      </c>
      <c r="BGV165" s="632" t="e">
        <f>(IF(BGV112-BGV107&lt;0,0,BGV112-BGV107)+BGV156)*1.21+IF($D$5="Koncesija",-#REF!*0.21,0)</f>
        <v>#REF!</v>
      </c>
      <c r="BGW165" s="632" t="e">
        <f>(IF(BGW112-BGW107&lt;0,0,BGW112-BGW107)+BGW156)*1.21+IF($D$5="Koncesija",-#REF!*0.21,0)</f>
        <v>#REF!</v>
      </c>
      <c r="BGX165" s="632" t="e">
        <f>(IF(BGX112-BGX107&lt;0,0,BGX112-BGX107)+BGX156)*1.21+IF($D$5="Koncesija",-#REF!*0.21,0)</f>
        <v>#REF!</v>
      </c>
      <c r="BGY165" s="632" t="e">
        <f>(IF(BGY112-BGY107&lt;0,0,BGY112-BGY107)+BGY156)*1.21+IF($D$5="Koncesija",-#REF!*0.21,0)</f>
        <v>#REF!</v>
      </c>
      <c r="BGZ165" s="632" t="e">
        <f>(IF(BGZ112-BGZ107&lt;0,0,BGZ112-BGZ107)+BGZ156)*1.21+IF($D$5="Koncesija",-#REF!*0.21,0)</f>
        <v>#REF!</v>
      </c>
      <c r="BHA165" s="632" t="e">
        <f>(IF(BHA112-BHA107&lt;0,0,BHA112-BHA107)+BHA156)*1.21+IF($D$5="Koncesija",-#REF!*0.21,0)</f>
        <v>#REF!</v>
      </c>
      <c r="BHB165" s="632" t="e">
        <f>(IF(BHB112-BHB107&lt;0,0,BHB112-BHB107)+BHB156)*1.21+IF($D$5="Koncesija",-#REF!*0.21,0)</f>
        <v>#REF!</v>
      </c>
      <c r="BHC165" s="632" t="e">
        <f>(IF(BHC112-BHC107&lt;0,0,BHC112-BHC107)+BHC156)*1.21+IF($D$5="Koncesija",-#REF!*0.21,0)</f>
        <v>#REF!</v>
      </c>
      <c r="BHD165" s="632" t="e">
        <f>(IF(BHD112-BHD107&lt;0,0,BHD112-BHD107)+BHD156)*1.21+IF($D$5="Koncesija",-#REF!*0.21,0)</f>
        <v>#REF!</v>
      </c>
      <c r="BHE165" s="632" t="e">
        <f>(IF(BHE112-BHE107&lt;0,0,BHE112-BHE107)+BHE156)*1.21+IF($D$5="Koncesija",-#REF!*0.21,0)</f>
        <v>#REF!</v>
      </c>
      <c r="BHF165" s="632" t="e">
        <f>(IF(BHF112-BHF107&lt;0,0,BHF112-BHF107)+BHF156)*1.21+IF($D$5="Koncesija",-#REF!*0.21,0)</f>
        <v>#REF!</v>
      </c>
      <c r="BHG165" s="632" t="e">
        <f>(IF(BHG112-BHG107&lt;0,0,BHG112-BHG107)+BHG156)*1.21+IF($D$5="Koncesija",-#REF!*0.21,0)</f>
        <v>#REF!</v>
      </c>
      <c r="BHH165" s="632" t="e">
        <f>(IF(BHH112-BHH107&lt;0,0,BHH112-BHH107)+BHH156)*1.21+IF($D$5="Koncesija",-#REF!*0.21,0)</f>
        <v>#REF!</v>
      </c>
      <c r="BHI165" s="632" t="e">
        <f>(IF(BHI112-BHI107&lt;0,0,BHI112-BHI107)+BHI156)*1.21+IF($D$5="Koncesija",-#REF!*0.21,0)</f>
        <v>#REF!</v>
      </c>
      <c r="BHJ165" s="632" t="e">
        <f>(IF(BHJ112-BHJ107&lt;0,0,BHJ112-BHJ107)+BHJ156)*1.21+IF($D$5="Koncesija",-#REF!*0.21,0)</f>
        <v>#REF!</v>
      </c>
      <c r="BHK165" s="632" t="e">
        <f>(IF(BHK112-BHK107&lt;0,0,BHK112-BHK107)+BHK156)*1.21+IF($D$5="Koncesija",-#REF!*0.21,0)</f>
        <v>#REF!</v>
      </c>
      <c r="BHL165" s="632" t="e">
        <f>(IF(BHL112-BHL107&lt;0,0,BHL112-BHL107)+BHL156)*1.21+IF($D$5="Koncesija",-#REF!*0.21,0)</f>
        <v>#REF!</v>
      </c>
      <c r="BHM165" s="632" t="e">
        <f>(IF(BHM112-BHM107&lt;0,0,BHM112-BHM107)+BHM156)*1.21+IF($D$5="Koncesija",-#REF!*0.21,0)</f>
        <v>#REF!</v>
      </c>
      <c r="BHN165" s="632" t="e">
        <f>(IF(BHN112-BHN107&lt;0,0,BHN112-BHN107)+BHN156)*1.21+IF($D$5="Koncesija",-#REF!*0.21,0)</f>
        <v>#REF!</v>
      </c>
      <c r="BHO165" s="632" t="e">
        <f>(IF(BHO112-BHO107&lt;0,0,BHO112-BHO107)+BHO156)*1.21+IF($D$5="Koncesija",-#REF!*0.21,0)</f>
        <v>#REF!</v>
      </c>
      <c r="BHP165" s="632" t="e">
        <f>(IF(BHP112-BHP107&lt;0,0,BHP112-BHP107)+BHP156)*1.21+IF($D$5="Koncesija",-#REF!*0.21,0)</f>
        <v>#REF!</v>
      </c>
      <c r="BHQ165" s="632" t="e">
        <f>(IF(BHQ112-BHQ107&lt;0,0,BHQ112-BHQ107)+BHQ156)*1.21+IF($D$5="Koncesija",-#REF!*0.21,0)</f>
        <v>#REF!</v>
      </c>
      <c r="BHR165" s="632" t="e">
        <f>(IF(BHR112-BHR107&lt;0,0,BHR112-BHR107)+BHR156)*1.21+IF($D$5="Koncesija",-#REF!*0.21,0)</f>
        <v>#REF!</v>
      </c>
      <c r="BHS165" s="632" t="e">
        <f>(IF(BHS112-BHS107&lt;0,0,BHS112-BHS107)+BHS156)*1.21+IF($D$5="Koncesija",-#REF!*0.21,0)</f>
        <v>#REF!</v>
      </c>
      <c r="BHT165" s="632" t="e">
        <f>(IF(BHT112-BHT107&lt;0,0,BHT112-BHT107)+BHT156)*1.21+IF($D$5="Koncesija",-#REF!*0.21,0)</f>
        <v>#REF!</v>
      </c>
      <c r="BHU165" s="632" t="e">
        <f>(IF(BHU112-BHU107&lt;0,0,BHU112-BHU107)+BHU156)*1.21+IF($D$5="Koncesija",-#REF!*0.21,0)</f>
        <v>#REF!</v>
      </c>
      <c r="BHV165" s="632" t="e">
        <f>(IF(BHV112-BHV107&lt;0,0,BHV112-BHV107)+BHV156)*1.21+IF($D$5="Koncesija",-#REF!*0.21,0)</f>
        <v>#REF!</v>
      </c>
      <c r="BHW165" s="632" t="e">
        <f>(IF(BHW112-BHW107&lt;0,0,BHW112-BHW107)+BHW156)*1.21+IF($D$5="Koncesija",-#REF!*0.21,0)</f>
        <v>#REF!</v>
      </c>
      <c r="BHX165" s="632" t="e">
        <f>(IF(BHX112-BHX107&lt;0,0,BHX112-BHX107)+BHX156)*1.21+IF($D$5="Koncesija",-#REF!*0.21,0)</f>
        <v>#REF!</v>
      </c>
      <c r="BHY165" s="632" t="e">
        <f>(IF(BHY112-BHY107&lt;0,0,BHY112-BHY107)+BHY156)*1.21+IF($D$5="Koncesija",-#REF!*0.21,0)</f>
        <v>#REF!</v>
      </c>
      <c r="BHZ165" s="632" t="e">
        <f>(IF(BHZ112-BHZ107&lt;0,0,BHZ112-BHZ107)+BHZ156)*1.21+IF($D$5="Koncesija",-#REF!*0.21,0)</f>
        <v>#REF!</v>
      </c>
      <c r="BIA165" s="632" t="e">
        <f>(IF(BIA112-BIA107&lt;0,0,BIA112-BIA107)+BIA156)*1.21+IF($D$5="Koncesija",-#REF!*0.21,0)</f>
        <v>#REF!</v>
      </c>
      <c r="BIB165" s="632" t="e">
        <f>(IF(BIB112-BIB107&lt;0,0,BIB112-BIB107)+BIB156)*1.21+IF($D$5="Koncesija",-#REF!*0.21,0)</f>
        <v>#REF!</v>
      </c>
      <c r="BIC165" s="632" t="e">
        <f>(IF(BIC112-BIC107&lt;0,0,BIC112-BIC107)+BIC156)*1.21+IF($D$5="Koncesija",-#REF!*0.21,0)</f>
        <v>#REF!</v>
      </c>
      <c r="BID165" s="632" t="e">
        <f>(IF(BID112-BID107&lt;0,0,BID112-BID107)+BID156)*1.21+IF($D$5="Koncesija",-#REF!*0.21,0)</f>
        <v>#REF!</v>
      </c>
      <c r="BIE165" s="632" t="e">
        <f>(IF(BIE112-BIE107&lt;0,0,BIE112-BIE107)+BIE156)*1.21+IF($D$5="Koncesija",-#REF!*0.21,0)</f>
        <v>#REF!</v>
      </c>
      <c r="BIF165" s="632" t="e">
        <f>(IF(BIF112-BIF107&lt;0,0,BIF112-BIF107)+BIF156)*1.21+IF($D$5="Koncesija",-#REF!*0.21,0)</f>
        <v>#REF!</v>
      </c>
      <c r="BIG165" s="632" t="e">
        <f>(IF(BIG112-BIG107&lt;0,0,BIG112-BIG107)+BIG156)*1.21+IF($D$5="Koncesija",-#REF!*0.21,0)</f>
        <v>#REF!</v>
      </c>
      <c r="BIH165" s="632" t="e">
        <f>(IF(BIH112-BIH107&lt;0,0,BIH112-BIH107)+BIH156)*1.21+IF($D$5="Koncesija",-#REF!*0.21,0)</f>
        <v>#REF!</v>
      </c>
      <c r="BII165" s="632" t="e">
        <f>(IF(BII112-BII107&lt;0,0,BII112-BII107)+BII156)*1.21+IF($D$5="Koncesija",-#REF!*0.21,0)</f>
        <v>#REF!</v>
      </c>
      <c r="BIJ165" s="632" t="e">
        <f>(IF(BIJ112-BIJ107&lt;0,0,BIJ112-BIJ107)+BIJ156)*1.21+IF($D$5="Koncesija",-#REF!*0.21,0)</f>
        <v>#REF!</v>
      </c>
      <c r="BIK165" s="632" t="e">
        <f>(IF(BIK112-BIK107&lt;0,0,BIK112-BIK107)+BIK156)*1.21+IF($D$5="Koncesija",-#REF!*0.21,0)</f>
        <v>#REF!</v>
      </c>
      <c r="BIL165" s="632" t="e">
        <f>(IF(BIL112-BIL107&lt;0,0,BIL112-BIL107)+BIL156)*1.21+IF($D$5="Koncesija",-#REF!*0.21,0)</f>
        <v>#REF!</v>
      </c>
      <c r="BIM165" s="632" t="e">
        <f>(IF(BIM112-BIM107&lt;0,0,BIM112-BIM107)+BIM156)*1.21+IF($D$5="Koncesija",-#REF!*0.21,0)</f>
        <v>#REF!</v>
      </c>
      <c r="BIN165" s="632" t="e">
        <f>(IF(BIN112-BIN107&lt;0,0,BIN112-BIN107)+BIN156)*1.21+IF($D$5="Koncesija",-#REF!*0.21,0)</f>
        <v>#REF!</v>
      </c>
      <c r="BIO165" s="632" t="e">
        <f>(IF(BIO112-BIO107&lt;0,0,BIO112-BIO107)+BIO156)*1.21+IF($D$5="Koncesija",-#REF!*0.21,0)</f>
        <v>#REF!</v>
      </c>
      <c r="BIP165" s="632" t="e">
        <f>(IF(BIP112-BIP107&lt;0,0,BIP112-BIP107)+BIP156)*1.21+IF($D$5="Koncesija",-#REF!*0.21,0)</f>
        <v>#REF!</v>
      </c>
      <c r="BIQ165" s="632" t="e">
        <f>(IF(BIQ112-BIQ107&lt;0,0,BIQ112-BIQ107)+BIQ156)*1.21+IF($D$5="Koncesija",-#REF!*0.21,0)</f>
        <v>#REF!</v>
      </c>
      <c r="BIR165" s="632" t="e">
        <f>(IF(BIR112-BIR107&lt;0,0,BIR112-BIR107)+BIR156)*1.21+IF($D$5="Koncesija",-#REF!*0.21,0)</f>
        <v>#REF!</v>
      </c>
      <c r="BIS165" s="632" t="e">
        <f>(IF(BIS112-BIS107&lt;0,0,BIS112-BIS107)+BIS156)*1.21+IF($D$5="Koncesija",-#REF!*0.21,0)</f>
        <v>#REF!</v>
      </c>
      <c r="BIT165" s="632" t="e">
        <f>(IF(BIT112-BIT107&lt;0,0,BIT112-BIT107)+BIT156)*1.21+IF($D$5="Koncesija",-#REF!*0.21,0)</f>
        <v>#REF!</v>
      </c>
      <c r="BIU165" s="632" t="e">
        <f>(IF(BIU112-BIU107&lt;0,0,BIU112-BIU107)+BIU156)*1.21+IF($D$5="Koncesija",-#REF!*0.21,0)</f>
        <v>#REF!</v>
      </c>
      <c r="BIV165" s="632" t="e">
        <f>(IF(BIV112-BIV107&lt;0,0,BIV112-BIV107)+BIV156)*1.21+IF($D$5="Koncesija",-#REF!*0.21,0)</f>
        <v>#REF!</v>
      </c>
      <c r="BIW165" s="632" t="e">
        <f>(IF(BIW112-BIW107&lt;0,0,BIW112-BIW107)+BIW156)*1.21+IF($D$5="Koncesija",-#REF!*0.21,0)</f>
        <v>#REF!</v>
      </c>
      <c r="BIX165" s="632" t="e">
        <f>(IF(BIX112-BIX107&lt;0,0,BIX112-BIX107)+BIX156)*1.21+IF($D$5="Koncesija",-#REF!*0.21,0)</f>
        <v>#REF!</v>
      </c>
      <c r="BIY165" s="632" t="e">
        <f>(IF(BIY112-BIY107&lt;0,0,BIY112-BIY107)+BIY156)*1.21+IF($D$5="Koncesija",-#REF!*0.21,0)</f>
        <v>#REF!</v>
      </c>
      <c r="BIZ165" s="632" t="e">
        <f>(IF(BIZ112-BIZ107&lt;0,0,BIZ112-BIZ107)+BIZ156)*1.21+IF($D$5="Koncesija",-#REF!*0.21,0)</f>
        <v>#REF!</v>
      </c>
      <c r="BJA165" s="632" t="e">
        <f>(IF(BJA112-BJA107&lt;0,0,BJA112-BJA107)+BJA156)*1.21+IF($D$5="Koncesija",-#REF!*0.21,0)</f>
        <v>#REF!</v>
      </c>
      <c r="BJB165" s="632" t="e">
        <f>(IF(BJB112-BJB107&lt;0,0,BJB112-BJB107)+BJB156)*1.21+IF($D$5="Koncesija",-#REF!*0.21,0)</f>
        <v>#REF!</v>
      </c>
      <c r="BJC165" s="632" t="e">
        <f>(IF(BJC112-BJC107&lt;0,0,BJC112-BJC107)+BJC156)*1.21+IF($D$5="Koncesija",-#REF!*0.21,0)</f>
        <v>#REF!</v>
      </c>
      <c r="BJD165" s="632" t="e">
        <f>(IF(BJD112-BJD107&lt;0,0,BJD112-BJD107)+BJD156)*1.21+IF($D$5="Koncesija",-#REF!*0.21,0)</f>
        <v>#REF!</v>
      </c>
      <c r="BJE165" s="632" t="e">
        <f>(IF(BJE112-BJE107&lt;0,0,BJE112-BJE107)+BJE156)*1.21+IF($D$5="Koncesija",-#REF!*0.21,0)</f>
        <v>#REF!</v>
      </c>
      <c r="BJF165" s="632" t="e">
        <f>(IF(BJF112-BJF107&lt;0,0,BJF112-BJF107)+BJF156)*1.21+IF($D$5="Koncesija",-#REF!*0.21,0)</f>
        <v>#REF!</v>
      </c>
      <c r="BJG165" s="632" t="e">
        <f>(IF(BJG112-BJG107&lt;0,0,BJG112-BJG107)+BJG156)*1.21+IF($D$5="Koncesija",-#REF!*0.21,0)</f>
        <v>#REF!</v>
      </c>
      <c r="BJH165" s="632" t="e">
        <f>(IF(BJH112-BJH107&lt;0,0,BJH112-BJH107)+BJH156)*1.21+IF($D$5="Koncesija",-#REF!*0.21,0)</f>
        <v>#REF!</v>
      </c>
      <c r="BJI165" s="632" t="e">
        <f>(IF(BJI112-BJI107&lt;0,0,BJI112-BJI107)+BJI156)*1.21+IF($D$5="Koncesija",-#REF!*0.21,0)</f>
        <v>#REF!</v>
      </c>
      <c r="BJJ165" s="632" t="e">
        <f>(IF(BJJ112-BJJ107&lt;0,0,BJJ112-BJJ107)+BJJ156)*1.21+IF($D$5="Koncesija",-#REF!*0.21,0)</f>
        <v>#REF!</v>
      </c>
      <c r="BJK165" s="632" t="e">
        <f>(IF(BJK112-BJK107&lt;0,0,BJK112-BJK107)+BJK156)*1.21+IF($D$5="Koncesija",-#REF!*0.21,0)</f>
        <v>#REF!</v>
      </c>
      <c r="BJL165" s="632" t="e">
        <f>(IF(BJL112-BJL107&lt;0,0,BJL112-BJL107)+BJL156)*1.21+IF($D$5="Koncesija",-#REF!*0.21,0)</f>
        <v>#REF!</v>
      </c>
      <c r="BJM165" s="632" t="e">
        <f>(IF(BJM112-BJM107&lt;0,0,BJM112-BJM107)+BJM156)*1.21+IF($D$5="Koncesija",-#REF!*0.21,0)</f>
        <v>#REF!</v>
      </c>
      <c r="BJN165" s="632" t="e">
        <f>(IF(BJN112-BJN107&lt;0,0,BJN112-BJN107)+BJN156)*1.21+IF($D$5="Koncesija",-#REF!*0.21,0)</f>
        <v>#REF!</v>
      </c>
      <c r="BJO165" s="632" t="e">
        <f>(IF(BJO112-BJO107&lt;0,0,BJO112-BJO107)+BJO156)*1.21+IF($D$5="Koncesija",-#REF!*0.21,0)</f>
        <v>#REF!</v>
      </c>
      <c r="BJP165" s="632" t="e">
        <f>(IF(BJP112-BJP107&lt;0,0,BJP112-BJP107)+BJP156)*1.21+IF($D$5="Koncesija",-#REF!*0.21,0)</f>
        <v>#REF!</v>
      </c>
      <c r="BJQ165" s="632" t="e">
        <f>(IF(BJQ112-BJQ107&lt;0,0,BJQ112-BJQ107)+BJQ156)*1.21+IF($D$5="Koncesija",-#REF!*0.21,0)</f>
        <v>#REF!</v>
      </c>
      <c r="BJR165" s="632" t="e">
        <f>(IF(BJR112-BJR107&lt;0,0,BJR112-BJR107)+BJR156)*1.21+IF($D$5="Koncesija",-#REF!*0.21,0)</f>
        <v>#REF!</v>
      </c>
      <c r="BJS165" s="632" t="e">
        <f>(IF(BJS112-BJS107&lt;0,0,BJS112-BJS107)+BJS156)*1.21+IF($D$5="Koncesija",-#REF!*0.21,0)</f>
        <v>#REF!</v>
      </c>
      <c r="BJT165" s="632" t="e">
        <f>(IF(BJT112-BJT107&lt;0,0,BJT112-BJT107)+BJT156)*1.21+IF($D$5="Koncesija",-#REF!*0.21,0)</f>
        <v>#REF!</v>
      </c>
      <c r="BJU165" s="632" t="e">
        <f>(IF(BJU112-BJU107&lt;0,0,BJU112-BJU107)+BJU156)*1.21+IF($D$5="Koncesija",-#REF!*0.21,0)</f>
        <v>#REF!</v>
      </c>
      <c r="BJV165" s="632" t="e">
        <f>(IF(BJV112-BJV107&lt;0,0,BJV112-BJV107)+BJV156)*1.21+IF($D$5="Koncesija",-#REF!*0.21,0)</f>
        <v>#REF!</v>
      </c>
      <c r="BJW165" s="632" t="e">
        <f>(IF(BJW112-BJW107&lt;0,0,BJW112-BJW107)+BJW156)*1.21+IF($D$5="Koncesija",-#REF!*0.21,0)</f>
        <v>#REF!</v>
      </c>
      <c r="BJX165" s="632" t="e">
        <f>(IF(BJX112-BJX107&lt;0,0,BJX112-BJX107)+BJX156)*1.21+IF($D$5="Koncesija",-#REF!*0.21,0)</f>
        <v>#REF!</v>
      </c>
      <c r="BJY165" s="632" t="e">
        <f>(IF(BJY112-BJY107&lt;0,0,BJY112-BJY107)+BJY156)*1.21+IF($D$5="Koncesija",-#REF!*0.21,0)</f>
        <v>#REF!</v>
      </c>
      <c r="BJZ165" s="632" t="e">
        <f>(IF(BJZ112-BJZ107&lt;0,0,BJZ112-BJZ107)+BJZ156)*1.21+IF($D$5="Koncesija",-#REF!*0.21,0)</f>
        <v>#REF!</v>
      </c>
      <c r="BKA165" s="632" t="e">
        <f>(IF(BKA112-BKA107&lt;0,0,BKA112-BKA107)+BKA156)*1.21+IF($D$5="Koncesija",-#REF!*0.21,0)</f>
        <v>#REF!</v>
      </c>
      <c r="BKB165" s="632" t="e">
        <f>(IF(BKB112-BKB107&lt;0,0,BKB112-BKB107)+BKB156)*1.21+IF($D$5="Koncesija",-#REF!*0.21,0)</f>
        <v>#REF!</v>
      </c>
      <c r="BKC165" s="632" t="e">
        <f>(IF(BKC112-BKC107&lt;0,0,BKC112-BKC107)+BKC156)*1.21+IF($D$5="Koncesija",-#REF!*0.21,0)</f>
        <v>#REF!</v>
      </c>
      <c r="BKD165" s="632" t="e">
        <f>(IF(BKD112-BKD107&lt;0,0,BKD112-BKD107)+BKD156)*1.21+IF($D$5="Koncesija",-#REF!*0.21,0)</f>
        <v>#REF!</v>
      </c>
      <c r="BKE165" s="632" t="e">
        <f>(IF(BKE112-BKE107&lt;0,0,BKE112-BKE107)+BKE156)*1.21+IF($D$5="Koncesija",-#REF!*0.21,0)</f>
        <v>#REF!</v>
      </c>
      <c r="BKF165" s="632" t="e">
        <f>(IF(BKF112-BKF107&lt;0,0,BKF112-BKF107)+BKF156)*1.21+IF($D$5="Koncesija",-#REF!*0.21,0)</f>
        <v>#REF!</v>
      </c>
      <c r="BKG165" s="632" t="e">
        <f>(IF(BKG112-BKG107&lt;0,0,BKG112-BKG107)+BKG156)*1.21+IF($D$5="Koncesija",-#REF!*0.21,0)</f>
        <v>#REF!</v>
      </c>
      <c r="BKH165" s="632" t="e">
        <f>(IF(BKH112-BKH107&lt;0,0,BKH112-BKH107)+BKH156)*1.21+IF($D$5="Koncesija",-#REF!*0.21,0)</f>
        <v>#REF!</v>
      </c>
      <c r="BKI165" s="632" t="e">
        <f>(IF(BKI112-BKI107&lt;0,0,BKI112-BKI107)+BKI156)*1.21+IF($D$5="Koncesija",-#REF!*0.21,0)</f>
        <v>#REF!</v>
      </c>
      <c r="BKJ165" s="632" t="e">
        <f>(IF(BKJ112-BKJ107&lt;0,0,BKJ112-BKJ107)+BKJ156)*1.21+IF($D$5="Koncesija",-#REF!*0.21,0)</f>
        <v>#REF!</v>
      </c>
      <c r="BKK165" s="632" t="e">
        <f>(IF(BKK112-BKK107&lt;0,0,BKK112-BKK107)+BKK156)*1.21+IF($D$5="Koncesija",-#REF!*0.21,0)</f>
        <v>#REF!</v>
      </c>
      <c r="BKL165" s="632" t="e">
        <f>(IF(BKL112-BKL107&lt;0,0,BKL112-BKL107)+BKL156)*1.21+IF($D$5="Koncesija",-#REF!*0.21,0)</f>
        <v>#REF!</v>
      </c>
      <c r="BKM165" s="632" t="e">
        <f>(IF(BKM112-BKM107&lt;0,0,BKM112-BKM107)+BKM156)*1.21+IF($D$5="Koncesija",-#REF!*0.21,0)</f>
        <v>#REF!</v>
      </c>
      <c r="BKN165" s="632" t="e">
        <f>(IF(BKN112-BKN107&lt;0,0,BKN112-BKN107)+BKN156)*1.21+IF($D$5="Koncesija",-#REF!*0.21,0)</f>
        <v>#REF!</v>
      </c>
      <c r="BKO165" s="632" t="e">
        <f>(IF(BKO112-BKO107&lt;0,0,BKO112-BKO107)+BKO156)*1.21+IF($D$5="Koncesija",-#REF!*0.21,0)</f>
        <v>#REF!</v>
      </c>
      <c r="BKP165" s="632" t="e">
        <f>(IF(BKP112-BKP107&lt;0,0,BKP112-BKP107)+BKP156)*1.21+IF($D$5="Koncesija",-#REF!*0.21,0)</f>
        <v>#REF!</v>
      </c>
      <c r="BKQ165" s="632" t="e">
        <f>(IF(BKQ112-BKQ107&lt;0,0,BKQ112-BKQ107)+BKQ156)*1.21+IF($D$5="Koncesija",-#REF!*0.21,0)</f>
        <v>#REF!</v>
      </c>
      <c r="BKR165" s="632" t="e">
        <f>(IF(BKR112-BKR107&lt;0,0,BKR112-BKR107)+BKR156)*1.21+IF($D$5="Koncesija",-#REF!*0.21,0)</f>
        <v>#REF!</v>
      </c>
      <c r="BKS165" s="632" t="e">
        <f>(IF(BKS112-BKS107&lt;0,0,BKS112-BKS107)+BKS156)*1.21+IF($D$5="Koncesija",-#REF!*0.21,0)</f>
        <v>#REF!</v>
      </c>
      <c r="BKT165" s="632" t="e">
        <f>(IF(BKT112-BKT107&lt;0,0,BKT112-BKT107)+BKT156)*1.21+IF($D$5="Koncesija",-#REF!*0.21,0)</f>
        <v>#REF!</v>
      </c>
      <c r="BKU165" s="632" t="e">
        <f>(IF(BKU112-BKU107&lt;0,0,BKU112-BKU107)+BKU156)*1.21+IF($D$5="Koncesija",-#REF!*0.21,0)</f>
        <v>#REF!</v>
      </c>
      <c r="BKV165" s="632" t="e">
        <f>(IF(BKV112-BKV107&lt;0,0,BKV112-BKV107)+BKV156)*1.21+IF($D$5="Koncesija",-#REF!*0.21,0)</f>
        <v>#REF!</v>
      </c>
      <c r="BKW165" s="632" t="e">
        <f>(IF(BKW112-BKW107&lt;0,0,BKW112-BKW107)+BKW156)*1.21+IF($D$5="Koncesija",-#REF!*0.21,0)</f>
        <v>#REF!</v>
      </c>
      <c r="BKX165" s="632" t="e">
        <f>(IF(BKX112-BKX107&lt;0,0,BKX112-BKX107)+BKX156)*1.21+IF($D$5="Koncesija",-#REF!*0.21,0)</f>
        <v>#REF!</v>
      </c>
      <c r="BKY165" s="632" t="e">
        <f>(IF(BKY112-BKY107&lt;0,0,BKY112-BKY107)+BKY156)*1.21+IF($D$5="Koncesija",-#REF!*0.21,0)</f>
        <v>#REF!</v>
      </c>
      <c r="BKZ165" s="632" t="e">
        <f>(IF(BKZ112-BKZ107&lt;0,0,BKZ112-BKZ107)+BKZ156)*1.21+IF($D$5="Koncesija",-#REF!*0.21,0)</f>
        <v>#REF!</v>
      </c>
      <c r="BLA165" s="632" t="e">
        <f>(IF(BLA112-BLA107&lt;0,0,BLA112-BLA107)+BLA156)*1.21+IF($D$5="Koncesija",-#REF!*0.21,0)</f>
        <v>#REF!</v>
      </c>
      <c r="BLB165" s="632" t="e">
        <f>(IF(BLB112-BLB107&lt;0,0,BLB112-BLB107)+BLB156)*1.21+IF($D$5="Koncesija",-#REF!*0.21,0)</f>
        <v>#REF!</v>
      </c>
      <c r="BLC165" s="632" t="e">
        <f>(IF(BLC112-BLC107&lt;0,0,BLC112-BLC107)+BLC156)*1.21+IF($D$5="Koncesija",-#REF!*0.21,0)</f>
        <v>#REF!</v>
      </c>
      <c r="BLD165" s="632" t="e">
        <f>(IF(BLD112-BLD107&lt;0,0,BLD112-BLD107)+BLD156)*1.21+IF($D$5="Koncesija",-#REF!*0.21,0)</f>
        <v>#REF!</v>
      </c>
      <c r="BLE165" s="632" t="e">
        <f>(IF(BLE112-BLE107&lt;0,0,BLE112-BLE107)+BLE156)*1.21+IF($D$5="Koncesija",-#REF!*0.21,0)</f>
        <v>#REF!</v>
      </c>
      <c r="BLF165" s="632" t="e">
        <f>(IF(BLF112-BLF107&lt;0,0,BLF112-BLF107)+BLF156)*1.21+IF($D$5="Koncesija",-#REF!*0.21,0)</f>
        <v>#REF!</v>
      </c>
      <c r="BLG165" s="632" t="e">
        <f>(IF(BLG112-BLG107&lt;0,0,BLG112-BLG107)+BLG156)*1.21+IF($D$5="Koncesija",-#REF!*0.21,0)</f>
        <v>#REF!</v>
      </c>
      <c r="BLH165" s="632" t="e">
        <f>(IF(BLH112-BLH107&lt;0,0,BLH112-BLH107)+BLH156)*1.21+IF($D$5="Koncesija",-#REF!*0.21,0)</f>
        <v>#REF!</v>
      </c>
      <c r="BLI165" s="632" t="e">
        <f>(IF(BLI112-BLI107&lt;0,0,BLI112-BLI107)+BLI156)*1.21+IF($D$5="Koncesija",-#REF!*0.21,0)</f>
        <v>#REF!</v>
      </c>
      <c r="BLJ165" s="632" t="e">
        <f>(IF(BLJ112-BLJ107&lt;0,0,BLJ112-BLJ107)+BLJ156)*1.21+IF($D$5="Koncesija",-#REF!*0.21,0)</f>
        <v>#REF!</v>
      </c>
      <c r="BLK165" s="632" t="e">
        <f>(IF(BLK112-BLK107&lt;0,0,BLK112-BLK107)+BLK156)*1.21+IF($D$5="Koncesija",-#REF!*0.21,0)</f>
        <v>#REF!</v>
      </c>
      <c r="BLL165" s="632" t="e">
        <f>(IF(BLL112-BLL107&lt;0,0,BLL112-BLL107)+BLL156)*1.21+IF($D$5="Koncesija",-#REF!*0.21,0)</f>
        <v>#REF!</v>
      </c>
      <c r="BLM165" s="632" t="e">
        <f>(IF(BLM112-BLM107&lt;0,0,BLM112-BLM107)+BLM156)*1.21+IF($D$5="Koncesija",-#REF!*0.21,0)</f>
        <v>#REF!</v>
      </c>
      <c r="BLN165" s="632" t="e">
        <f>(IF(BLN112-BLN107&lt;0,0,BLN112-BLN107)+BLN156)*1.21+IF($D$5="Koncesija",-#REF!*0.21,0)</f>
        <v>#REF!</v>
      </c>
      <c r="BLO165" s="632" t="e">
        <f>(IF(BLO112-BLO107&lt;0,0,BLO112-BLO107)+BLO156)*1.21+IF($D$5="Koncesija",-#REF!*0.21,0)</f>
        <v>#REF!</v>
      </c>
      <c r="BLP165" s="632" t="e">
        <f>(IF(BLP112-BLP107&lt;0,0,BLP112-BLP107)+BLP156)*1.21+IF($D$5="Koncesija",-#REF!*0.21,0)</f>
        <v>#REF!</v>
      </c>
      <c r="BLQ165" s="632" t="e">
        <f>(IF(BLQ112-BLQ107&lt;0,0,BLQ112-BLQ107)+BLQ156)*1.21+IF($D$5="Koncesija",-#REF!*0.21,0)</f>
        <v>#REF!</v>
      </c>
      <c r="BLR165" s="632" t="e">
        <f>(IF(BLR112-BLR107&lt;0,0,BLR112-BLR107)+BLR156)*1.21+IF($D$5="Koncesija",-#REF!*0.21,0)</f>
        <v>#REF!</v>
      </c>
      <c r="BLS165" s="632" t="e">
        <f>(IF(BLS112-BLS107&lt;0,0,BLS112-BLS107)+BLS156)*1.21+IF($D$5="Koncesija",-#REF!*0.21,0)</f>
        <v>#REF!</v>
      </c>
      <c r="BLT165" s="632" t="e">
        <f>(IF(BLT112-BLT107&lt;0,0,BLT112-BLT107)+BLT156)*1.21+IF($D$5="Koncesija",-#REF!*0.21,0)</f>
        <v>#REF!</v>
      </c>
      <c r="BLU165" s="632" t="e">
        <f>(IF(BLU112-BLU107&lt;0,0,BLU112-BLU107)+BLU156)*1.21+IF($D$5="Koncesija",-#REF!*0.21,0)</f>
        <v>#REF!</v>
      </c>
      <c r="BLV165" s="632" t="e">
        <f>(IF(BLV112-BLV107&lt;0,0,BLV112-BLV107)+BLV156)*1.21+IF($D$5="Koncesija",-#REF!*0.21,0)</f>
        <v>#REF!</v>
      </c>
      <c r="BLW165" s="632" t="e">
        <f>(IF(BLW112-BLW107&lt;0,0,BLW112-BLW107)+BLW156)*1.21+IF($D$5="Koncesija",-#REF!*0.21,0)</f>
        <v>#REF!</v>
      </c>
      <c r="BLX165" s="632" t="e">
        <f>(IF(BLX112-BLX107&lt;0,0,BLX112-BLX107)+BLX156)*1.21+IF($D$5="Koncesija",-#REF!*0.21,0)</f>
        <v>#REF!</v>
      </c>
      <c r="BLY165" s="632" t="e">
        <f>(IF(BLY112-BLY107&lt;0,0,BLY112-BLY107)+BLY156)*1.21+IF($D$5="Koncesija",-#REF!*0.21,0)</f>
        <v>#REF!</v>
      </c>
      <c r="BLZ165" s="632" t="e">
        <f>(IF(BLZ112-BLZ107&lt;0,0,BLZ112-BLZ107)+BLZ156)*1.21+IF($D$5="Koncesija",-#REF!*0.21,0)</f>
        <v>#REF!</v>
      </c>
      <c r="BMA165" s="632" t="e">
        <f>(IF(BMA112-BMA107&lt;0,0,BMA112-BMA107)+BMA156)*1.21+IF($D$5="Koncesija",-#REF!*0.21,0)</f>
        <v>#REF!</v>
      </c>
      <c r="BMB165" s="632" t="e">
        <f>(IF(BMB112-BMB107&lt;0,0,BMB112-BMB107)+BMB156)*1.21+IF($D$5="Koncesija",-#REF!*0.21,0)</f>
        <v>#REF!</v>
      </c>
      <c r="BMC165" s="632" t="e">
        <f>(IF(BMC112-BMC107&lt;0,0,BMC112-BMC107)+BMC156)*1.21+IF($D$5="Koncesija",-#REF!*0.21,0)</f>
        <v>#REF!</v>
      </c>
      <c r="BMD165" s="632" t="e">
        <f>(IF(BMD112-BMD107&lt;0,0,BMD112-BMD107)+BMD156)*1.21+IF($D$5="Koncesija",-#REF!*0.21,0)</f>
        <v>#REF!</v>
      </c>
      <c r="BME165" s="632" t="e">
        <f>(IF(BME112-BME107&lt;0,0,BME112-BME107)+BME156)*1.21+IF($D$5="Koncesija",-#REF!*0.21,0)</f>
        <v>#REF!</v>
      </c>
      <c r="BMF165" s="632" t="e">
        <f>(IF(BMF112-BMF107&lt;0,0,BMF112-BMF107)+BMF156)*1.21+IF($D$5="Koncesija",-#REF!*0.21,0)</f>
        <v>#REF!</v>
      </c>
      <c r="BMG165" s="632" t="e">
        <f>(IF(BMG112-BMG107&lt;0,0,BMG112-BMG107)+BMG156)*1.21+IF($D$5="Koncesija",-#REF!*0.21,0)</f>
        <v>#REF!</v>
      </c>
      <c r="BMH165" s="632" t="e">
        <f>(IF(BMH112-BMH107&lt;0,0,BMH112-BMH107)+BMH156)*1.21+IF($D$5="Koncesija",-#REF!*0.21,0)</f>
        <v>#REF!</v>
      </c>
      <c r="BMI165" s="632" t="e">
        <f>(IF(BMI112-BMI107&lt;0,0,BMI112-BMI107)+BMI156)*1.21+IF($D$5="Koncesija",-#REF!*0.21,0)</f>
        <v>#REF!</v>
      </c>
      <c r="BMJ165" s="632" t="e">
        <f>(IF(BMJ112-BMJ107&lt;0,0,BMJ112-BMJ107)+BMJ156)*1.21+IF($D$5="Koncesija",-#REF!*0.21,0)</f>
        <v>#REF!</v>
      </c>
      <c r="BMK165" s="632" t="e">
        <f>(IF(BMK112-BMK107&lt;0,0,BMK112-BMK107)+BMK156)*1.21+IF($D$5="Koncesija",-#REF!*0.21,0)</f>
        <v>#REF!</v>
      </c>
      <c r="BML165" s="632" t="e">
        <f>(IF(BML112-BML107&lt;0,0,BML112-BML107)+BML156)*1.21+IF($D$5="Koncesija",-#REF!*0.21,0)</f>
        <v>#REF!</v>
      </c>
      <c r="BMM165" s="632" t="e">
        <f>(IF(BMM112-BMM107&lt;0,0,BMM112-BMM107)+BMM156)*1.21+IF($D$5="Koncesija",-#REF!*0.21,0)</f>
        <v>#REF!</v>
      </c>
      <c r="BMN165" s="632" t="e">
        <f>(IF(BMN112-BMN107&lt;0,0,BMN112-BMN107)+BMN156)*1.21+IF($D$5="Koncesija",-#REF!*0.21,0)</f>
        <v>#REF!</v>
      </c>
      <c r="BMO165" s="632" t="e">
        <f>(IF(BMO112-BMO107&lt;0,0,BMO112-BMO107)+BMO156)*1.21+IF($D$5="Koncesija",-#REF!*0.21,0)</f>
        <v>#REF!</v>
      </c>
      <c r="BMP165" s="632" t="e">
        <f>(IF(BMP112-BMP107&lt;0,0,BMP112-BMP107)+BMP156)*1.21+IF($D$5="Koncesija",-#REF!*0.21,0)</f>
        <v>#REF!</v>
      </c>
      <c r="BMQ165" s="632" t="e">
        <f>(IF(BMQ112-BMQ107&lt;0,0,BMQ112-BMQ107)+BMQ156)*1.21+IF($D$5="Koncesija",-#REF!*0.21,0)</f>
        <v>#REF!</v>
      </c>
      <c r="BMR165" s="632" t="e">
        <f>(IF(BMR112-BMR107&lt;0,0,BMR112-BMR107)+BMR156)*1.21+IF($D$5="Koncesija",-#REF!*0.21,0)</f>
        <v>#REF!</v>
      </c>
      <c r="BMS165" s="632" t="e">
        <f>(IF(BMS112-BMS107&lt;0,0,BMS112-BMS107)+BMS156)*1.21+IF($D$5="Koncesija",-#REF!*0.21,0)</f>
        <v>#REF!</v>
      </c>
      <c r="BMT165" s="632" t="e">
        <f>(IF(BMT112-BMT107&lt;0,0,BMT112-BMT107)+BMT156)*1.21+IF($D$5="Koncesija",-#REF!*0.21,0)</f>
        <v>#REF!</v>
      </c>
      <c r="BMU165" s="632" t="e">
        <f>(IF(BMU112-BMU107&lt;0,0,BMU112-BMU107)+BMU156)*1.21+IF($D$5="Koncesija",-#REF!*0.21,0)</f>
        <v>#REF!</v>
      </c>
      <c r="BMV165" s="632" t="e">
        <f>(IF(BMV112-BMV107&lt;0,0,BMV112-BMV107)+BMV156)*1.21+IF($D$5="Koncesija",-#REF!*0.21,0)</f>
        <v>#REF!</v>
      </c>
      <c r="BMW165" s="632" t="e">
        <f>(IF(BMW112-BMW107&lt;0,0,BMW112-BMW107)+BMW156)*1.21+IF($D$5="Koncesija",-#REF!*0.21,0)</f>
        <v>#REF!</v>
      </c>
      <c r="BMX165" s="632" t="e">
        <f>(IF(BMX112-BMX107&lt;0,0,BMX112-BMX107)+BMX156)*1.21+IF($D$5="Koncesija",-#REF!*0.21,0)</f>
        <v>#REF!</v>
      </c>
      <c r="BMY165" s="632" t="e">
        <f>(IF(BMY112-BMY107&lt;0,0,BMY112-BMY107)+BMY156)*1.21+IF($D$5="Koncesija",-#REF!*0.21,0)</f>
        <v>#REF!</v>
      </c>
      <c r="BMZ165" s="632" t="e">
        <f>(IF(BMZ112-BMZ107&lt;0,0,BMZ112-BMZ107)+BMZ156)*1.21+IF($D$5="Koncesija",-#REF!*0.21,0)</f>
        <v>#REF!</v>
      </c>
      <c r="BNA165" s="632" t="e">
        <f>(IF(BNA112-BNA107&lt;0,0,BNA112-BNA107)+BNA156)*1.21+IF($D$5="Koncesija",-#REF!*0.21,0)</f>
        <v>#REF!</v>
      </c>
      <c r="BNB165" s="632" t="e">
        <f>(IF(BNB112-BNB107&lt;0,0,BNB112-BNB107)+BNB156)*1.21+IF($D$5="Koncesija",-#REF!*0.21,0)</f>
        <v>#REF!</v>
      </c>
      <c r="BNC165" s="632" t="e">
        <f>(IF(BNC112-BNC107&lt;0,0,BNC112-BNC107)+BNC156)*1.21+IF($D$5="Koncesija",-#REF!*0.21,0)</f>
        <v>#REF!</v>
      </c>
      <c r="BND165" s="632" t="e">
        <f>(IF(BND112-BND107&lt;0,0,BND112-BND107)+BND156)*1.21+IF($D$5="Koncesija",-#REF!*0.21,0)</f>
        <v>#REF!</v>
      </c>
      <c r="BNE165" s="632" t="e">
        <f>(IF(BNE112-BNE107&lt;0,0,BNE112-BNE107)+BNE156)*1.21+IF($D$5="Koncesija",-#REF!*0.21,0)</f>
        <v>#REF!</v>
      </c>
      <c r="BNF165" s="632" t="e">
        <f>(IF(BNF112-BNF107&lt;0,0,BNF112-BNF107)+BNF156)*1.21+IF($D$5="Koncesija",-#REF!*0.21,0)</f>
        <v>#REF!</v>
      </c>
      <c r="BNG165" s="632" t="e">
        <f>(IF(BNG112-BNG107&lt;0,0,BNG112-BNG107)+BNG156)*1.21+IF($D$5="Koncesija",-#REF!*0.21,0)</f>
        <v>#REF!</v>
      </c>
      <c r="BNH165" s="632" t="e">
        <f>(IF(BNH112-BNH107&lt;0,0,BNH112-BNH107)+BNH156)*1.21+IF($D$5="Koncesija",-#REF!*0.21,0)</f>
        <v>#REF!</v>
      </c>
      <c r="BNI165" s="632" t="e">
        <f>(IF(BNI112-BNI107&lt;0,0,BNI112-BNI107)+BNI156)*1.21+IF($D$5="Koncesija",-#REF!*0.21,0)</f>
        <v>#REF!</v>
      </c>
      <c r="BNJ165" s="632" t="e">
        <f>(IF(BNJ112-BNJ107&lt;0,0,BNJ112-BNJ107)+BNJ156)*1.21+IF($D$5="Koncesija",-#REF!*0.21,0)</f>
        <v>#REF!</v>
      </c>
      <c r="BNK165" s="632" t="e">
        <f>(IF(BNK112-BNK107&lt;0,0,BNK112-BNK107)+BNK156)*1.21+IF($D$5="Koncesija",-#REF!*0.21,0)</f>
        <v>#REF!</v>
      </c>
      <c r="BNL165" s="632" t="e">
        <f>(IF(BNL112-BNL107&lt;0,0,BNL112-BNL107)+BNL156)*1.21+IF($D$5="Koncesija",-#REF!*0.21,0)</f>
        <v>#REF!</v>
      </c>
      <c r="BNM165" s="632" t="e">
        <f>(IF(BNM112-BNM107&lt;0,0,BNM112-BNM107)+BNM156)*1.21+IF($D$5="Koncesija",-#REF!*0.21,0)</f>
        <v>#REF!</v>
      </c>
      <c r="BNN165" s="632" t="e">
        <f>(IF(BNN112-BNN107&lt;0,0,BNN112-BNN107)+BNN156)*1.21+IF($D$5="Koncesija",-#REF!*0.21,0)</f>
        <v>#REF!</v>
      </c>
      <c r="BNO165" s="632" t="e">
        <f>(IF(BNO112-BNO107&lt;0,0,BNO112-BNO107)+BNO156)*1.21+IF($D$5="Koncesija",-#REF!*0.21,0)</f>
        <v>#REF!</v>
      </c>
      <c r="BNP165" s="632" t="e">
        <f>(IF(BNP112-BNP107&lt;0,0,BNP112-BNP107)+BNP156)*1.21+IF($D$5="Koncesija",-#REF!*0.21,0)</f>
        <v>#REF!</v>
      </c>
      <c r="BNQ165" s="632" t="e">
        <f>(IF(BNQ112-BNQ107&lt;0,0,BNQ112-BNQ107)+BNQ156)*1.21+IF($D$5="Koncesija",-#REF!*0.21,0)</f>
        <v>#REF!</v>
      </c>
      <c r="BNR165" s="632" t="e">
        <f>(IF(BNR112-BNR107&lt;0,0,BNR112-BNR107)+BNR156)*1.21+IF($D$5="Koncesija",-#REF!*0.21,0)</f>
        <v>#REF!</v>
      </c>
      <c r="BNS165" s="632" t="e">
        <f>(IF(BNS112-BNS107&lt;0,0,BNS112-BNS107)+BNS156)*1.21+IF($D$5="Koncesija",-#REF!*0.21,0)</f>
        <v>#REF!</v>
      </c>
      <c r="BNT165" s="632" t="e">
        <f>(IF(BNT112-BNT107&lt;0,0,BNT112-BNT107)+BNT156)*1.21+IF($D$5="Koncesija",-#REF!*0.21,0)</f>
        <v>#REF!</v>
      </c>
      <c r="BNU165" s="632" t="e">
        <f>(IF(BNU112-BNU107&lt;0,0,BNU112-BNU107)+BNU156)*1.21+IF($D$5="Koncesija",-#REF!*0.21,0)</f>
        <v>#REF!</v>
      </c>
      <c r="BNV165" s="632" t="e">
        <f>(IF(BNV112-BNV107&lt;0,0,BNV112-BNV107)+BNV156)*1.21+IF($D$5="Koncesija",-#REF!*0.21,0)</f>
        <v>#REF!</v>
      </c>
      <c r="BNW165" s="632" t="e">
        <f>(IF(BNW112-BNW107&lt;0,0,BNW112-BNW107)+BNW156)*1.21+IF($D$5="Koncesija",-#REF!*0.21,0)</f>
        <v>#REF!</v>
      </c>
      <c r="BNX165" s="632" t="e">
        <f>(IF(BNX112-BNX107&lt;0,0,BNX112-BNX107)+BNX156)*1.21+IF($D$5="Koncesija",-#REF!*0.21,0)</f>
        <v>#REF!</v>
      </c>
      <c r="BNY165" s="632" t="e">
        <f>(IF(BNY112-BNY107&lt;0,0,BNY112-BNY107)+BNY156)*1.21+IF($D$5="Koncesija",-#REF!*0.21,0)</f>
        <v>#REF!</v>
      </c>
      <c r="BNZ165" s="632" t="e">
        <f>(IF(BNZ112-BNZ107&lt;0,0,BNZ112-BNZ107)+BNZ156)*1.21+IF($D$5="Koncesija",-#REF!*0.21,0)</f>
        <v>#REF!</v>
      </c>
      <c r="BOA165" s="632" t="e">
        <f>(IF(BOA112-BOA107&lt;0,0,BOA112-BOA107)+BOA156)*1.21+IF($D$5="Koncesija",-#REF!*0.21,0)</f>
        <v>#REF!</v>
      </c>
      <c r="BOB165" s="632" t="e">
        <f>(IF(BOB112-BOB107&lt;0,0,BOB112-BOB107)+BOB156)*1.21+IF($D$5="Koncesija",-#REF!*0.21,0)</f>
        <v>#REF!</v>
      </c>
      <c r="BOC165" s="632" t="e">
        <f>(IF(BOC112-BOC107&lt;0,0,BOC112-BOC107)+BOC156)*1.21+IF($D$5="Koncesija",-#REF!*0.21,0)</f>
        <v>#REF!</v>
      </c>
      <c r="BOD165" s="632" t="e">
        <f>(IF(BOD112-BOD107&lt;0,0,BOD112-BOD107)+BOD156)*1.21+IF($D$5="Koncesija",-#REF!*0.21,0)</f>
        <v>#REF!</v>
      </c>
      <c r="BOE165" s="632" t="e">
        <f>(IF(BOE112-BOE107&lt;0,0,BOE112-BOE107)+BOE156)*1.21+IF($D$5="Koncesija",-#REF!*0.21,0)</f>
        <v>#REF!</v>
      </c>
      <c r="BOF165" s="632" t="e">
        <f>(IF(BOF112-BOF107&lt;0,0,BOF112-BOF107)+BOF156)*1.21+IF($D$5="Koncesija",-#REF!*0.21,0)</f>
        <v>#REF!</v>
      </c>
      <c r="BOG165" s="632" t="e">
        <f>(IF(BOG112-BOG107&lt;0,0,BOG112-BOG107)+BOG156)*1.21+IF($D$5="Koncesija",-#REF!*0.21,0)</f>
        <v>#REF!</v>
      </c>
      <c r="BOH165" s="632" t="e">
        <f>(IF(BOH112-BOH107&lt;0,0,BOH112-BOH107)+BOH156)*1.21+IF($D$5="Koncesija",-#REF!*0.21,0)</f>
        <v>#REF!</v>
      </c>
      <c r="BOI165" s="632" t="e">
        <f>(IF(BOI112-BOI107&lt;0,0,BOI112-BOI107)+BOI156)*1.21+IF($D$5="Koncesija",-#REF!*0.21,0)</f>
        <v>#REF!</v>
      </c>
      <c r="BOJ165" s="632" t="e">
        <f>(IF(BOJ112-BOJ107&lt;0,0,BOJ112-BOJ107)+BOJ156)*1.21+IF($D$5="Koncesija",-#REF!*0.21,0)</f>
        <v>#REF!</v>
      </c>
      <c r="BOK165" s="632" t="e">
        <f>(IF(BOK112-BOK107&lt;0,0,BOK112-BOK107)+BOK156)*1.21+IF($D$5="Koncesija",-#REF!*0.21,0)</f>
        <v>#REF!</v>
      </c>
      <c r="BOL165" s="632" t="e">
        <f>(IF(BOL112-BOL107&lt;0,0,BOL112-BOL107)+BOL156)*1.21+IF($D$5="Koncesija",-#REF!*0.21,0)</f>
        <v>#REF!</v>
      </c>
      <c r="BOM165" s="632" t="e">
        <f>(IF(BOM112-BOM107&lt;0,0,BOM112-BOM107)+BOM156)*1.21+IF($D$5="Koncesija",-#REF!*0.21,0)</f>
        <v>#REF!</v>
      </c>
      <c r="BON165" s="632" t="e">
        <f>(IF(BON112-BON107&lt;0,0,BON112-BON107)+BON156)*1.21+IF($D$5="Koncesija",-#REF!*0.21,0)</f>
        <v>#REF!</v>
      </c>
      <c r="BOO165" s="632" t="e">
        <f>(IF(BOO112-BOO107&lt;0,0,BOO112-BOO107)+BOO156)*1.21+IF($D$5="Koncesija",-#REF!*0.21,0)</f>
        <v>#REF!</v>
      </c>
      <c r="BOP165" s="632" t="e">
        <f>(IF(BOP112-BOP107&lt;0,0,BOP112-BOP107)+BOP156)*1.21+IF($D$5="Koncesija",-#REF!*0.21,0)</f>
        <v>#REF!</v>
      </c>
      <c r="BOQ165" s="632" t="e">
        <f>(IF(BOQ112-BOQ107&lt;0,0,BOQ112-BOQ107)+BOQ156)*1.21+IF($D$5="Koncesija",-#REF!*0.21,0)</f>
        <v>#REF!</v>
      </c>
      <c r="BOR165" s="632" t="e">
        <f>(IF(BOR112-BOR107&lt;0,0,BOR112-BOR107)+BOR156)*1.21+IF($D$5="Koncesija",-#REF!*0.21,0)</f>
        <v>#REF!</v>
      </c>
      <c r="BOS165" s="632" t="e">
        <f>(IF(BOS112-BOS107&lt;0,0,BOS112-BOS107)+BOS156)*1.21+IF($D$5="Koncesija",-#REF!*0.21,0)</f>
        <v>#REF!</v>
      </c>
      <c r="BOT165" s="632" t="e">
        <f>(IF(BOT112-BOT107&lt;0,0,BOT112-BOT107)+BOT156)*1.21+IF($D$5="Koncesija",-#REF!*0.21,0)</f>
        <v>#REF!</v>
      </c>
      <c r="BOU165" s="632" t="e">
        <f>(IF(BOU112-BOU107&lt;0,0,BOU112-BOU107)+BOU156)*1.21+IF($D$5="Koncesija",-#REF!*0.21,0)</f>
        <v>#REF!</v>
      </c>
      <c r="BOV165" s="632" t="e">
        <f>(IF(BOV112-BOV107&lt;0,0,BOV112-BOV107)+BOV156)*1.21+IF($D$5="Koncesija",-#REF!*0.21,0)</f>
        <v>#REF!</v>
      </c>
      <c r="BOW165" s="632" t="e">
        <f>(IF(BOW112-BOW107&lt;0,0,BOW112-BOW107)+BOW156)*1.21+IF($D$5="Koncesija",-#REF!*0.21,0)</f>
        <v>#REF!</v>
      </c>
      <c r="BOX165" s="632" t="e">
        <f>(IF(BOX112-BOX107&lt;0,0,BOX112-BOX107)+BOX156)*1.21+IF($D$5="Koncesija",-#REF!*0.21,0)</f>
        <v>#REF!</v>
      </c>
      <c r="BOY165" s="632" t="e">
        <f>(IF(BOY112-BOY107&lt;0,0,BOY112-BOY107)+BOY156)*1.21+IF($D$5="Koncesija",-#REF!*0.21,0)</f>
        <v>#REF!</v>
      </c>
      <c r="BOZ165" s="632" t="e">
        <f>(IF(BOZ112-BOZ107&lt;0,0,BOZ112-BOZ107)+BOZ156)*1.21+IF($D$5="Koncesija",-#REF!*0.21,0)</f>
        <v>#REF!</v>
      </c>
      <c r="BPA165" s="632" t="e">
        <f>(IF(BPA112-BPA107&lt;0,0,BPA112-BPA107)+BPA156)*1.21+IF($D$5="Koncesija",-#REF!*0.21,0)</f>
        <v>#REF!</v>
      </c>
      <c r="BPB165" s="632" t="e">
        <f>(IF(BPB112-BPB107&lt;0,0,BPB112-BPB107)+BPB156)*1.21+IF($D$5="Koncesija",-#REF!*0.21,0)</f>
        <v>#REF!</v>
      </c>
      <c r="BPC165" s="632" t="e">
        <f>(IF(BPC112-BPC107&lt;0,0,BPC112-BPC107)+BPC156)*1.21+IF($D$5="Koncesija",-#REF!*0.21,0)</f>
        <v>#REF!</v>
      </c>
      <c r="BPD165" s="632" t="e">
        <f>(IF(BPD112-BPD107&lt;0,0,BPD112-BPD107)+BPD156)*1.21+IF($D$5="Koncesija",-#REF!*0.21,0)</f>
        <v>#REF!</v>
      </c>
      <c r="BPE165" s="632" t="e">
        <f>(IF(BPE112-BPE107&lt;0,0,BPE112-BPE107)+BPE156)*1.21+IF($D$5="Koncesija",-#REF!*0.21,0)</f>
        <v>#REF!</v>
      </c>
      <c r="BPF165" s="632" t="e">
        <f>(IF(BPF112-BPF107&lt;0,0,BPF112-BPF107)+BPF156)*1.21+IF($D$5="Koncesija",-#REF!*0.21,0)</f>
        <v>#REF!</v>
      </c>
      <c r="BPG165" s="632" t="e">
        <f>(IF(BPG112-BPG107&lt;0,0,BPG112-BPG107)+BPG156)*1.21+IF($D$5="Koncesija",-#REF!*0.21,0)</f>
        <v>#REF!</v>
      </c>
      <c r="BPH165" s="632" t="e">
        <f>(IF(BPH112-BPH107&lt;0,0,BPH112-BPH107)+BPH156)*1.21+IF($D$5="Koncesija",-#REF!*0.21,0)</f>
        <v>#REF!</v>
      </c>
      <c r="BPI165" s="632" t="e">
        <f>(IF(BPI112-BPI107&lt;0,0,BPI112-BPI107)+BPI156)*1.21+IF($D$5="Koncesija",-#REF!*0.21,0)</f>
        <v>#REF!</v>
      </c>
      <c r="BPJ165" s="632" t="e">
        <f>(IF(BPJ112-BPJ107&lt;0,0,BPJ112-BPJ107)+BPJ156)*1.21+IF($D$5="Koncesija",-#REF!*0.21,0)</f>
        <v>#REF!</v>
      </c>
      <c r="BPK165" s="632" t="e">
        <f>(IF(BPK112-BPK107&lt;0,0,BPK112-BPK107)+BPK156)*1.21+IF($D$5="Koncesija",-#REF!*0.21,0)</f>
        <v>#REF!</v>
      </c>
      <c r="BPL165" s="632" t="e">
        <f>(IF(BPL112-BPL107&lt;0,0,BPL112-BPL107)+BPL156)*1.21+IF($D$5="Koncesija",-#REF!*0.21,0)</f>
        <v>#REF!</v>
      </c>
      <c r="BPM165" s="632" t="e">
        <f>(IF(BPM112-BPM107&lt;0,0,BPM112-BPM107)+BPM156)*1.21+IF($D$5="Koncesija",-#REF!*0.21,0)</f>
        <v>#REF!</v>
      </c>
      <c r="BPN165" s="632" t="e">
        <f>(IF(BPN112-BPN107&lt;0,0,BPN112-BPN107)+BPN156)*1.21+IF($D$5="Koncesija",-#REF!*0.21,0)</f>
        <v>#REF!</v>
      </c>
      <c r="BPO165" s="632" t="e">
        <f>(IF(BPO112-BPO107&lt;0,0,BPO112-BPO107)+BPO156)*1.21+IF($D$5="Koncesija",-#REF!*0.21,0)</f>
        <v>#REF!</v>
      </c>
      <c r="BPP165" s="632" t="e">
        <f>(IF(BPP112-BPP107&lt;0,0,BPP112-BPP107)+BPP156)*1.21+IF($D$5="Koncesija",-#REF!*0.21,0)</f>
        <v>#REF!</v>
      </c>
      <c r="BPQ165" s="632" t="e">
        <f>(IF(BPQ112-BPQ107&lt;0,0,BPQ112-BPQ107)+BPQ156)*1.21+IF($D$5="Koncesija",-#REF!*0.21,0)</f>
        <v>#REF!</v>
      </c>
      <c r="BPR165" s="632" t="e">
        <f>(IF(BPR112-BPR107&lt;0,0,BPR112-BPR107)+BPR156)*1.21+IF($D$5="Koncesija",-#REF!*0.21,0)</f>
        <v>#REF!</v>
      </c>
      <c r="BPS165" s="632" t="e">
        <f>(IF(BPS112-BPS107&lt;0,0,BPS112-BPS107)+BPS156)*1.21+IF($D$5="Koncesija",-#REF!*0.21,0)</f>
        <v>#REF!</v>
      </c>
      <c r="BPT165" s="632" t="e">
        <f>(IF(BPT112-BPT107&lt;0,0,BPT112-BPT107)+BPT156)*1.21+IF($D$5="Koncesija",-#REF!*0.21,0)</f>
        <v>#REF!</v>
      </c>
      <c r="BPU165" s="632" t="e">
        <f>(IF(BPU112-BPU107&lt;0,0,BPU112-BPU107)+BPU156)*1.21+IF($D$5="Koncesija",-#REF!*0.21,0)</f>
        <v>#REF!</v>
      </c>
      <c r="BPV165" s="632" t="e">
        <f>(IF(BPV112-BPV107&lt;0,0,BPV112-BPV107)+BPV156)*1.21+IF($D$5="Koncesija",-#REF!*0.21,0)</f>
        <v>#REF!</v>
      </c>
      <c r="BPW165" s="632" t="e">
        <f>(IF(BPW112-BPW107&lt;0,0,BPW112-BPW107)+BPW156)*1.21+IF($D$5="Koncesija",-#REF!*0.21,0)</f>
        <v>#REF!</v>
      </c>
      <c r="BPX165" s="632" t="e">
        <f>(IF(BPX112-BPX107&lt;0,0,BPX112-BPX107)+BPX156)*1.21+IF($D$5="Koncesija",-#REF!*0.21,0)</f>
        <v>#REF!</v>
      </c>
      <c r="BPY165" s="632" t="e">
        <f>(IF(BPY112-BPY107&lt;0,0,BPY112-BPY107)+BPY156)*1.21+IF($D$5="Koncesija",-#REF!*0.21,0)</f>
        <v>#REF!</v>
      </c>
      <c r="BPZ165" s="632" t="e">
        <f>(IF(BPZ112-BPZ107&lt;0,0,BPZ112-BPZ107)+BPZ156)*1.21+IF($D$5="Koncesija",-#REF!*0.21,0)</f>
        <v>#REF!</v>
      </c>
      <c r="BQA165" s="632" t="e">
        <f>(IF(BQA112-BQA107&lt;0,0,BQA112-BQA107)+BQA156)*1.21+IF($D$5="Koncesija",-#REF!*0.21,0)</f>
        <v>#REF!</v>
      </c>
      <c r="BQB165" s="632" t="e">
        <f>(IF(BQB112-BQB107&lt;0,0,BQB112-BQB107)+BQB156)*1.21+IF($D$5="Koncesija",-#REF!*0.21,0)</f>
        <v>#REF!</v>
      </c>
      <c r="BQC165" s="632" t="e">
        <f>(IF(BQC112-BQC107&lt;0,0,BQC112-BQC107)+BQC156)*1.21+IF($D$5="Koncesija",-#REF!*0.21,0)</f>
        <v>#REF!</v>
      </c>
      <c r="BQD165" s="632" t="e">
        <f>(IF(BQD112-BQD107&lt;0,0,BQD112-BQD107)+BQD156)*1.21+IF($D$5="Koncesija",-#REF!*0.21,0)</f>
        <v>#REF!</v>
      </c>
      <c r="BQE165" s="632" t="e">
        <f>(IF(BQE112-BQE107&lt;0,0,BQE112-BQE107)+BQE156)*1.21+IF($D$5="Koncesija",-#REF!*0.21,0)</f>
        <v>#REF!</v>
      </c>
      <c r="BQF165" s="632" t="e">
        <f>(IF(BQF112-BQF107&lt;0,0,BQF112-BQF107)+BQF156)*1.21+IF($D$5="Koncesija",-#REF!*0.21,0)</f>
        <v>#REF!</v>
      </c>
      <c r="BQG165" s="632" t="e">
        <f>(IF(BQG112-BQG107&lt;0,0,BQG112-BQG107)+BQG156)*1.21+IF($D$5="Koncesija",-#REF!*0.21,0)</f>
        <v>#REF!</v>
      </c>
      <c r="BQH165" s="632" t="e">
        <f>(IF(BQH112-BQH107&lt;0,0,BQH112-BQH107)+BQH156)*1.21+IF($D$5="Koncesija",-#REF!*0.21,0)</f>
        <v>#REF!</v>
      </c>
      <c r="BQI165" s="632" t="e">
        <f>(IF(BQI112-BQI107&lt;0,0,BQI112-BQI107)+BQI156)*1.21+IF($D$5="Koncesija",-#REF!*0.21,0)</f>
        <v>#REF!</v>
      </c>
      <c r="BQJ165" s="632" t="e">
        <f>(IF(BQJ112-BQJ107&lt;0,0,BQJ112-BQJ107)+BQJ156)*1.21+IF($D$5="Koncesija",-#REF!*0.21,0)</f>
        <v>#REF!</v>
      </c>
      <c r="BQK165" s="632" t="e">
        <f>(IF(BQK112-BQK107&lt;0,0,BQK112-BQK107)+BQK156)*1.21+IF($D$5="Koncesija",-#REF!*0.21,0)</f>
        <v>#REF!</v>
      </c>
      <c r="BQL165" s="632" t="e">
        <f>(IF(BQL112-BQL107&lt;0,0,BQL112-BQL107)+BQL156)*1.21+IF($D$5="Koncesija",-#REF!*0.21,0)</f>
        <v>#REF!</v>
      </c>
      <c r="BQM165" s="632" t="e">
        <f>(IF(BQM112-BQM107&lt;0,0,BQM112-BQM107)+BQM156)*1.21+IF($D$5="Koncesija",-#REF!*0.21,0)</f>
        <v>#REF!</v>
      </c>
      <c r="BQN165" s="632" t="e">
        <f>(IF(BQN112-BQN107&lt;0,0,BQN112-BQN107)+BQN156)*1.21+IF($D$5="Koncesija",-#REF!*0.21,0)</f>
        <v>#REF!</v>
      </c>
      <c r="BQO165" s="632" t="e">
        <f>(IF(BQO112-BQO107&lt;0,0,BQO112-BQO107)+BQO156)*1.21+IF($D$5="Koncesija",-#REF!*0.21,0)</f>
        <v>#REF!</v>
      </c>
      <c r="BQP165" s="632" t="e">
        <f>(IF(BQP112-BQP107&lt;0,0,BQP112-BQP107)+BQP156)*1.21+IF($D$5="Koncesija",-#REF!*0.21,0)</f>
        <v>#REF!</v>
      </c>
      <c r="BQQ165" s="632" t="e">
        <f>(IF(BQQ112-BQQ107&lt;0,0,BQQ112-BQQ107)+BQQ156)*1.21+IF($D$5="Koncesija",-#REF!*0.21,0)</f>
        <v>#REF!</v>
      </c>
      <c r="BQR165" s="632" t="e">
        <f>(IF(BQR112-BQR107&lt;0,0,BQR112-BQR107)+BQR156)*1.21+IF($D$5="Koncesija",-#REF!*0.21,0)</f>
        <v>#REF!</v>
      </c>
      <c r="BQS165" s="632" t="e">
        <f>(IF(BQS112-BQS107&lt;0,0,BQS112-BQS107)+BQS156)*1.21+IF($D$5="Koncesija",-#REF!*0.21,0)</f>
        <v>#REF!</v>
      </c>
      <c r="BQT165" s="632" t="e">
        <f>(IF(BQT112-BQT107&lt;0,0,BQT112-BQT107)+BQT156)*1.21+IF($D$5="Koncesija",-#REF!*0.21,0)</f>
        <v>#REF!</v>
      </c>
      <c r="BQU165" s="632" t="e">
        <f>(IF(BQU112-BQU107&lt;0,0,BQU112-BQU107)+BQU156)*1.21+IF($D$5="Koncesija",-#REF!*0.21,0)</f>
        <v>#REF!</v>
      </c>
      <c r="BQV165" s="632" t="e">
        <f>(IF(BQV112-BQV107&lt;0,0,BQV112-BQV107)+BQV156)*1.21+IF($D$5="Koncesija",-#REF!*0.21,0)</f>
        <v>#REF!</v>
      </c>
      <c r="BQW165" s="632" t="e">
        <f>(IF(BQW112-BQW107&lt;0,0,BQW112-BQW107)+BQW156)*1.21+IF($D$5="Koncesija",-#REF!*0.21,0)</f>
        <v>#REF!</v>
      </c>
      <c r="BQX165" s="632" t="e">
        <f>(IF(BQX112-BQX107&lt;0,0,BQX112-BQX107)+BQX156)*1.21+IF($D$5="Koncesija",-#REF!*0.21,0)</f>
        <v>#REF!</v>
      </c>
      <c r="BQY165" s="632" t="e">
        <f>(IF(BQY112-BQY107&lt;0,0,BQY112-BQY107)+BQY156)*1.21+IF($D$5="Koncesija",-#REF!*0.21,0)</f>
        <v>#REF!</v>
      </c>
      <c r="BQZ165" s="632" t="e">
        <f>(IF(BQZ112-BQZ107&lt;0,0,BQZ112-BQZ107)+BQZ156)*1.21+IF($D$5="Koncesija",-#REF!*0.21,0)</f>
        <v>#REF!</v>
      </c>
      <c r="BRA165" s="632" t="e">
        <f>(IF(BRA112-BRA107&lt;0,0,BRA112-BRA107)+BRA156)*1.21+IF($D$5="Koncesija",-#REF!*0.21,0)</f>
        <v>#REF!</v>
      </c>
      <c r="BRB165" s="632" t="e">
        <f>(IF(BRB112-BRB107&lt;0,0,BRB112-BRB107)+BRB156)*1.21+IF($D$5="Koncesija",-#REF!*0.21,0)</f>
        <v>#REF!</v>
      </c>
      <c r="BRC165" s="632" t="e">
        <f>(IF(BRC112-BRC107&lt;0,0,BRC112-BRC107)+BRC156)*1.21+IF($D$5="Koncesija",-#REF!*0.21,0)</f>
        <v>#REF!</v>
      </c>
      <c r="BRD165" s="632" t="e">
        <f>(IF(BRD112-BRD107&lt;0,0,BRD112-BRD107)+BRD156)*1.21+IF($D$5="Koncesija",-#REF!*0.21,0)</f>
        <v>#REF!</v>
      </c>
      <c r="BRE165" s="632" t="e">
        <f>(IF(BRE112-BRE107&lt;0,0,BRE112-BRE107)+BRE156)*1.21+IF($D$5="Koncesija",-#REF!*0.21,0)</f>
        <v>#REF!</v>
      </c>
      <c r="BRF165" s="632" t="e">
        <f>(IF(BRF112-BRF107&lt;0,0,BRF112-BRF107)+BRF156)*1.21+IF($D$5="Koncesija",-#REF!*0.21,0)</f>
        <v>#REF!</v>
      </c>
      <c r="BRG165" s="632" t="e">
        <f>(IF(BRG112-BRG107&lt;0,0,BRG112-BRG107)+BRG156)*1.21+IF($D$5="Koncesija",-#REF!*0.21,0)</f>
        <v>#REF!</v>
      </c>
      <c r="BRH165" s="632" t="e">
        <f>(IF(BRH112-BRH107&lt;0,0,BRH112-BRH107)+BRH156)*1.21+IF($D$5="Koncesija",-#REF!*0.21,0)</f>
        <v>#REF!</v>
      </c>
      <c r="BRI165" s="632" t="e">
        <f>(IF(BRI112-BRI107&lt;0,0,BRI112-BRI107)+BRI156)*1.21+IF($D$5="Koncesija",-#REF!*0.21,0)</f>
        <v>#REF!</v>
      </c>
      <c r="BRJ165" s="632" t="e">
        <f>(IF(BRJ112-BRJ107&lt;0,0,BRJ112-BRJ107)+BRJ156)*1.21+IF($D$5="Koncesija",-#REF!*0.21,0)</f>
        <v>#REF!</v>
      </c>
      <c r="BRK165" s="632" t="e">
        <f>(IF(BRK112-BRK107&lt;0,0,BRK112-BRK107)+BRK156)*1.21+IF($D$5="Koncesija",-#REF!*0.21,0)</f>
        <v>#REF!</v>
      </c>
      <c r="BRL165" s="632" t="e">
        <f>(IF(BRL112-BRL107&lt;0,0,BRL112-BRL107)+BRL156)*1.21+IF($D$5="Koncesija",-#REF!*0.21,0)</f>
        <v>#REF!</v>
      </c>
      <c r="BRM165" s="632" t="e">
        <f>(IF(BRM112-BRM107&lt;0,0,BRM112-BRM107)+BRM156)*1.21+IF($D$5="Koncesija",-#REF!*0.21,0)</f>
        <v>#REF!</v>
      </c>
      <c r="BRN165" s="632" t="e">
        <f>(IF(BRN112-BRN107&lt;0,0,BRN112-BRN107)+BRN156)*1.21+IF($D$5="Koncesija",-#REF!*0.21,0)</f>
        <v>#REF!</v>
      </c>
      <c r="BRO165" s="632" t="e">
        <f>(IF(BRO112-BRO107&lt;0,0,BRO112-BRO107)+BRO156)*1.21+IF($D$5="Koncesija",-#REF!*0.21,0)</f>
        <v>#REF!</v>
      </c>
      <c r="BRP165" s="632" t="e">
        <f>(IF(BRP112-BRP107&lt;0,0,BRP112-BRP107)+BRP156)*1.21+IF($D$5="Koncesija",-#REF!*0.21,0)</f>
        <v>#REF!</v>
      </c>
      <c r="BRQ165" s="632" t="e">
        <f>(IF(BRQ112-BRQ107&lt;0,0,BRQ112-BRQ107)+BRQ156)*1.21+IF($D$5="Koncesija",-#REF!*0.21,0)</f>
        <v>#REF!</v>
      </c>
      <c r="BRR165" s="632" t="e">
        <f>(IF(BRR112-BRR107&lt;0,0,BRR112-BRR107)+BRR156)*1.21+IF($D$5="Koncesija",-#REF!*0.21,0)</f>
        <v>#REF!</v>
      </c>
      <c r="BRS165" s="632" t="e">
        <f>(IF(BRS112-BRS107&lt;0,0,BRS112-BRS107)+BRS156)*1.21+IF($D$5="Koncesija",-#REF!*0.21,0)</f>
        <v>#REF!</v>
      </c>
      <c r="BRT165" s="632" t="e">
        <f>(IF(BRT112-BRT107&lt;0,0,BRT112-BRT107)+BRT156)*1.21+IF($D$5="Koncesija",-#REF!*0.21,0)</f>
        <v>#REF!</v>
      </c>
      <c r="BRU165" s="632" t="e">
        <f>(IF(BRU112-BRU107&lt;0,0,BRU112-BRU107)+BRU156)*1.21+IF($D$5="Koncesija",-#REF!*0.21,0)</f>
        <v>#REF!</v>
      </c>
      <c r="BRV165" s="632" t="e">
        <f>(IF(BRV112-BRV107&lt;0,0,BRV112-BRV107)+BRV156)*1.21+IF($D$5="Koncesija",-#REF!*0.21,0)</f>
        <v>#REF!</v>
      </c>
      <c r="BRW165" s="632" t="e">
        <f>(IF(BRW112-BRW107&lt;0,0,BRW112-BRW107)+BRW156)*1.21+IF($D$5="Koncesija",-#REF!*0.21,0)</f>
        <v>#REF!</v>
      </c>
      <c r="BRX165" s="632" t="e">
        <f>(IF(BRX112-BRX107&lt;0,0,BRX112-BRX107)+BRX156)*1.21+IF($D$5="Koncesija",-#REF!*0.21,0)</f>
        <v>#REF!</v>
      </c>
      <c r="BRY165" s="632" t="e">
        <f>(IF(BRY112-BRY107&lt;0,0,BRY112-BRY107)+BRY156)*1.21+IF($D$5="Koncesija",-#REF!*0.21,0)</f>
        <v>#REF!</v>
      </c>
      <c r="BRZ165" s="632" t="e">
        <f>(IF(BRZ112-BRZ107&lt;0,0,BRZ112-BRZ107)+BRZ156)*1.21+IF($D$5="Koncesija",-#REF!*0.21,0)</f>
        <v>#REF!</v>
      </c>
      <c r="BSA165" s="632" t="e">
        <f>(IF(BSA112-BSA107&lt;0,0,BSA112-BSA107)+BSA156)*1.21+IF($D$5="Koncesija",-#REF!*0.21,0)</f>
        <v>#REF!</v>
      </c>
      <c r="BSB165" s="632" t="e">
        <f>(IF(BSB112-BSB107&lt;0,0,BSB112-BSB107)+BSB156)*1.21+IF($D$5="Koncesija",-#REF!*0.21,0)</f>
        <v>#REF!</v>
      </c>
      <c r="BSC165" s="632" t="e">
        <f>(IF(BSC112-BSC107&lt;0,0,BSC112-BSC107)+BSC156)*1.21+IF($D$5="Koncesija",-#REF!*0.21,0)</f>
        <v>#REF!</v>
      </c>
      <c r="BSD165" s="632" t="e">
        <f>(IF(BSD112-BSD107&lt;0,0,BSD112-BSD107)+BSD156)*1.21+IF($D$5="Koncesija",-#REF!*0.21,0)</f>
        <v>#REF!</v>
      </c>
      <c r="BSE165" s="632" t="e">
        <f>(IF(BSE112-BSE107&lt;0,0,BSE112-BSE107)+BSE156)*1.21+IF($D$5="Koncesija",-#REF!*0.21,0)</f>
        <v>#REF!</v>
      </c>
      <c r="BSF165" s="632" t="e">
        <f>(IF(BSF112-BSF107&lt;0,0,BSF112-BSF107)+BSF156)*1.21+IF($D$5="Koncesija",-#REF!*0.21,0)</f>
        <v>#REF!</v>
      </c>
      <c r="BSG165" s="632" t="e">
        <f>(IF(BSG112-BSG107&lt;0,0,BSG112-BSG107)+BSG156)*1.21+IF($D$5="Koncesija",-#REF!*0.21,0)</f>
        <v>#REF!</v>
      </c>
      <c r="BSH165" s="632" t="e">
        <f>(IF(BSH112-BSH107&lt;0,0,BSH112-BSH107)+BSH156)*1.21+IF($D$5="Koncesija",-#REF!*0.21,0)</f>
        <v>#REF!</v>
      </c>
      <c r="BSI165" s="632" t="e">
        <f>(IF(BSI112-BSI107&lt;0,0,BSI112-BSI107)+BSI156)*1.21+IF($D$5="Koncesija",-#REF!*0.21,0)</f>
        <v>#REF!</v>
      </c>
      <c r="BSJ165" s="632" t="e">
        <f>(IF(BSJ112-BSJ107&lt;0,0,BSJ112-BSJ107)+BSJ156)*1.21+IF($D$5="Koncesija",-#REF!*0.21,0)</f>
        <v>#REF!</v>
      </c>
      <c r="BSK165" s="632" t="e">
        <f>(IF(BSK112-BSK107&lt;0,0,BSK112-BSK107)+BSK156)*1.21+IF($D$5="Koncesija",-#REF!*0.21,0)</f>
        <v>#REF!</v>
      </c>
      <c r="BSL165" s="632" t="e">
        <f>(IF(BSL112-BSL107&lt;0,0,BSL112-BSL107)+BSL156)*1.21+IF($D$5="Koncesija",-#REF!*0.21,0)</f>
        <v>#REF!</v>
      </c>
      <c r="BSM165" s="632" t="e">
        <f>(IF(BSM112-BSM107&lt;0,0,BSM112-BSM107)+BSM156)*1.21+IF($D$5="Koncesija",-#REF!*0.21,0)</f>
        <v>#REF!</v>
      </c>
      <c r="BSN165" s="632" t="e">
        <f>(IF(BSN112-BSN107&lt;0,0,BSN112-BSN107)+BSN156)*1.21+IF($D$5="Koncesija",-#REF!*0.21,0)</f>
        <v>#REF!</v>
      </c>
      <c r="BSO165" s="632" t="e">
        <f>(IF(BSO112-BSO107&lt;0,0,BSO112-BSO107)+BSO156)*1.21+IF($D$5="Koncesija",-#REF!*0.21,0)</f>
        <v>#REF!</v>
      </c>
      <c r="BSP165" s="632" t="e">
        <f>(IF(BSP112-BSP107&lt;0,0,BSP112-BSP107)+BSP156)*1.21+IF($D$5="Koncesija",-#REF!*0.21,0)</f>
        <v>#REF!</v>
      </c>
      <c r="BSQ165" s="632" t="e">
        <f>(IF(BSQ112-BSQ107&lt;0,0,BSQ112-BSQ107)+BSQ156)*1.21+IF($D$5="Koncesija",-#REF!*0.21,0)</f>
        <v>#REF!</v>
      </c>
      <c r="BSR165" s="632" t="e">
        <f>(IF(BSR112-BSR107&lt;0,0,BSR112-BSR107)+BSR156)*1.21+IF($D$5="Koncesija",-#REF!*0.21,0)</f>
        <v>#REF!</v>
      </c>
      <c r="BSS165" s="632" t="e">
        <f>(IF(BSS112-BSS107&lt;0,0,BSS112-BSS107)+BSS156)*1.21+IF($D$5="Koncesija",-#REF!*0.21,0)</f>
        <v>#REF!</v>
      </c>
      <c r="BST165" s="632" t="e">
        <f>(IF(BST112-BST107&lt;0,0,BST112-BST107)+BST156)*1.21+IF($D$5="Koncesija",-#REF!*0.21,0)</f>
        <v>#REF!</v>
      </c>
      <c r="BSU165" s="632" t="e">
        <f>(IF(BSU112-BSU107&lt;0,0,BSU112-BSU107)+BSU156)*1.21+IF($D$5="Koncesija",-#REF!*0.21,0)</f>
        <v>#REF!</v>
      </c>
      <c r="BSV165" s="632" t="e">
        <f>(IF(BSV112-BSV107&lt;0,0,BSV112-BSV107)+BSV156)*1.21+IF($D$5="Koncesija",-#REF!*0.21,0)</f>
        <v>#REF!</v>
      </c>
      <c r="BSW165" s="632" t="e">
        <f>(IF(BSW112-BSW107&lt;0,0,BSW112-BSW107)+BSW156)*1.21+IF($D$5="Koncesija",-#REF!*0.21,0)</f>
        <v>#REF!</v>
      </c>
      <c r="BSX165" s="632" t="e">
        <f>(IF(BSX112-BSX107&lt;0,0,BSX112-BSX107)+BSX156)*1.21+IF($D$5="Koncesija",-#REF!*0.21,0)</f>
        <v>#REF!</v>
      </c>
      <c r="BSY165" s="632" t="e">
        <f>(IF(BSY112-BSY107&lt;0,0,BSY112-BSY107)+BSY156)*1.21+IF($D$5="Koncesija",-#REF!*0.21,0)</f>
        <v>#REF!</v>
      </c>
      <c r="BSZ165" s="632" t="e">
        <f>(IF(BSZ112-BSZ107&lt;0,0,BSZ112-BSZ107)+BSZ156)*1.21+IF($D$5="Koncesija",-#REF!*0.21,0)</f>
        <v>#REF!</v>
      </c>
      <c r="BTA165" s="632" t="e">
        <f>(IF(BTA112-BTA107&lt;0,0,BTA112-BTA107)+BTA156)*1.21+IF($D$5="Koncesija",-#REF!*0.21,0)</f>
        <v>#REF!</v>
      </c>
      <c r="BTB165" s="632" t="e">
        <f>(IF(BTB112-BTB107&lt;0,0,BTB112-BTB107)+BTB156)*1.21+IF($D$5="Koncesija",-#REF!*0.21,0)</f>
        <v>#REF!</v>
      </c>
      <c r="BTC165" s="632" t="e">
        <f>(IF(BTC112-BTC107&lt;0,0,BTC112-BTC107)+BTC156)*1.21+IF($D$5="Koncesija",-#REF!*0.21,0)</f>
        <v>#REF!</v>
      </c>
      <c r="BTD165" s="632" t="e">
        <f>(IF(BTD112-BTD107&lt;0,0,BTD112-BTD107)+BTD156)*1.21+IF($D$5="Koncesija",-#REF!*0.21,0)</f>
        <v>#REF!</v>
      </c>
      <c r="BTE165" s="632" t="e">
        <f>(IF(BTE112-BTE107&lt;0,0,BTE112-BTE107)+BTE156)*1.21+IF($D$5="Koncesija",-#REF!*0.21,0)</f>
        <v>#REF!</v>
      </c>
      <c r="BTF165" s="632" t="e">
        <f>(IF(BTF112-BTF107&lt;0,0,BTF112-BTF107)+BTF156)*1.21+IF($D$5="Koncesija",-#REF!*0.21,0)</f>
        <v>#REF!</v>
      </c>
      <c r="BTG165" s="632" t="e">
        <f>(IF(BTG112-BTG107&lt;0,0,BTG112-BTG107)+BTG156)*1.21+IF($D$5="Koncesija",-#REF!*0.21,0)</f>
        <v>#REF!</v>
      </c>
      <c r="BTH165" s="632" t="e">
        <f>(IF(BTH112-BTH107&lt;0,0,BTH112-BTH107)+BTH156)*1.21+IF($D$5="Koncesija",-#REF!*0.21,0)</f>
        <v>#REF!</v>
      </c>
      <c r="BTI165" s="632" t="e">
        <f>(IF(BTI112-BTI107&lt;0,0,BTI112-BTI107)+BTI156)*1.21+IF($D$5="Koncesija",-#REF!*0.21,0)</f>
        <v>#REF!</v>
      </c>
      <c r="BTJ165" s="632" t="e">
        <f>(IF(BTJ112-BTJ107&lt;0,0,BTJ112-BTJ107)+BTJ156)*1.21+IF($D$5="Koncesija",-#REF!*0.21,0)</f>
        <v>#REF!</v>
      </c>
      <c r="BTK165" s="632" t="e">
        <f>(IF(BTK112-BTK107&lt;0,0,BTK112-BTK107)+BTK156)*1.21+IF($D$5="Koncesija",-#REF!*0.21,0)</f>
        <v>#REF!</v>
      </c>
      <c r="BTL165" s="632" t="e">
        <f>(IF(BTL112-BTL107&lt;0,0,BTL112-BTL107)+BTL156)*1.21+IF($D$5="Koncesija",-#REF!*0.21,0)</f>
        <v>#REF!</v>
      </c>
      <c r="BTM165" s="632" t="e">
        <f>(IF(BTM112-BTM107&lt;0,0,BTM112-BTM107)+BTM156)*1.21+IF($D$5="Koncesija",-#REF!*0.21,0)</f>
        <v>#REF!</v>
      </c>
      <c r="BTN165" s="632" t="e">
        <f>(IF(BTN112-BTN107&lt;0,0,BTN112-BTN107)+BTN156)*1.21+IF($D$5="Koncesija",-#REF!*0.21,0)</f>
        <v>#REF!</v>
      </c>
      <c r="BTO165" s="632" t="e">
        <f>(IF(BTO112-BTO107&lt;0,0,BTO112-BTO107)+BTO156)*1.21+IF($D$5="Koncesija",-#REF!*0.21,0)</f>
        <v>#REF!</v>
      </c>
      <c r="BTP165" s="632" t="e">
        <f>(IF(BTP112-BTP107&lt;0,0,BTP112-BTP107)+BTP156)*1.21+IF($D$5="Koncesija",-#REF!*0.21,0)</f>
        <v>#REF!</v>
      </c>
      <c r="BTQ165" s="632" t="e">
        <f>(IF(BTQ112-BTQ107&lt;0,0,BTQ112-BTQ107)+BTQ156)*1.21+IF($D$5="Koncesija",-#REF!*0.21,0)</f>
        <v>#REF!</v>
      </c>
      <c r="BTR165" s="632" t="e">
        <f>(IF(BTR112-BTR107&lt;0,0,BTR112-BTR107)+BTR156)*1.21+IF($D$5="Koncesija",-#REF!*0.21,0)</f>
        <v>#REF!</v>
      </c>
      <c r="BTS165" s="632" t="e">
        <f>(IF(BTS112-BTS107&lt;0,0,BTS112-BTS107)+BTS156)*1.21+IF($D$5="Koncesija",-#REF!*0.21,0)</f>
        <v>#REF!</v>
      </c>
      <c r="BTT165" s="632" t="e">
        <f>(IF(BTT112-BTT107&lt;0,0,BTT112-BTT107)+BTT156)*1.21+IF($D$5="Koncesija",-#REF!*0.21,0)</f>
        <v>#REF!</v>
      </c>
      <c r="BTU165" s="632" t="e">
        <f>(IF(BTU112-BTU107&lt;0,0,BTU112-BTU107)+BTU156)*1.21+IF($D$5="Koncesija",-#REF!*0.21,0)</f>
        <v>#REF!</v>
      </c>
      <c r="BTV165" s="632" t="e">
        <f>(IF(BTV112-BTV107&lt;0,0,BTV112-BTV107)+BTV156)*1.21+IF($D$5="Koncesija",-#REF!*0.21,0)</f>
        <v>#REF!</v>
      </c>
      <c r="BTW165" s="632" t="e">
        <f>(IF(BTW112-BTW107&lt;0,0,BTW112-BTW107)+BTW156)*1.21+IF($D$5="Koncesija",-#REF!*0.21,0)</f>
        <v>#REF!</v>
      </c>
      <c r="BTX165" s="632" t="e">
        <f>(IF(BTX112-BTX107&lt;0,0,BTX112-BTX107)+BTX156)*1.21+IF($D$5="Koncesija",-#REF!*0.21,0)</f>
        <v>#REF!</v>
      </c>
      <c r="BTY165" s="632" t="e">
        <f>(IF(BTY112-BTY107&lt;0,0,BTY112-BTY107)+BTY156)*1.21+IF($D$5="Koncesija",-#REF!*0.21,0)</f>
        <v>#REF!</v>
      </c>
      <c r="BTZ165" s="632" t="e">
        <f>(IF(BTZ112-BTZ107&lt;0,0,BTZ112-BTZ107)+BTZ156)*1.21+IF($D$5="Koncesija",-#REF!*0.21,0)</f>
        <v>#REF!</v>
      </c>
      <c r="BUA165" s="632" t="e">
        <f>(IF(BUA112-BUA107&lt;0,0,BUA112-BUA107)+BUA156)*1.21+IF($D$5="Koncesija",-#REF!*0.21,0)</f>
        <v>#REF!</v>
      </c>
      <c r="BUB165" s="632" t="e">
        <f>(IF(BUB112-BUB107&lt;0,0,BUB112-BUB107)+BUB156)*1.21+IF($D$5="Koncesija",-#REF!*0.21,0)</f>
        <v>#REF!</v>
      </c>
      <c r="BUC165" s="632" t="e">
        <f>(IF(BUC112-BUC107&lt;0,0,BUC112-BUC107)+BUC156)*1.21+IF($D$5="Koncesija",-#REF!*0.21,0)</f>
        <v>#REF!</v>
      </c>
      <c r="BUD165" s="632" t="e">
        <f>(IF(BUD112-BUD107&lt;0,0,BUD112-BUD107)+BUD156)*1.21+IF($D$5="Koncesija",-#REF!*0.21,0)</f>
        <v>#REF!</v>
      </c>
      <c r="BUE165" s="632" t="e">
        <f>(IF(BUE112-BUE107&lt;0,0,BUE112-BUE107)+BUE156)*1.21+IF($D$5="Koncesija",-#REF!*0.21,0)</f>
        <v>#REF!</v>
      </c>
      <c r="BUF165" s="632" t="e">
        <f>(IF(BUF112-BUF107&lt;0,0,BUF112-BUF107)+BUF156)*1.21+IF($D$5="Koncesija",-#REF!*0.21,0)</f>
        <v>#REF!</v>
      </c>
      <c r="BUG165" s="632" t="e">
        <f>(IF(BUG112-BUG107&lt;0,0,BUG112-BUG107)+BUG156)*1.21+IF($D$5="Koncesija",-#REF!*0.21,0)</f>
        <v>#REF!</v>
      </c>
      <c r="BUH165" s="632" t="e">
        <f>(IF(BUH112-BUH107&lt;0,0,BUH112-BUH107)+BUH156)*1.21+IF($D$5="Koncesija",-#REF!*0.21,0)</f>
        <v>#REF!</v>
      </c>
      <c r="BUI165" s="632" t="e">
        <f>(IF(BUI112-BUI107&lt;0,0,BUI112-BUI107)+BUI156)*1.21+IF($D$5="Koncesija",-#REF!*0.21,0)</f>
        <v>#REF!</v>
      </c>
      <c r="BUJ165" s="632" t="e">
        <f>(IF(BUJ112-BUJ107&lt;0,0,BUJ112-BUJ107)+BUJ156)*1.21+IF($D$5="Koncesija",-#REF!*0.21,0)</f>
        <v>#REF!</v>
      </c>
      <c r="BUK165" s="632" t="e">
        <f>(IF(BUK112-BUK107&lt;0,0,BUK112-BUK107)+BUK156)*1.21+IF($D$5="Koncesija",-#REF!*0.21,0)</f>
        <v>#REF!</v>
      </c>
      <c r="BUL165" s="632" t="e">
        <f>(IF(BUL112-BUL107&lt;0,0,BUL112-BUL107)+BUL156)*1.21+IF($D$5="Koncesija",-#REF!*0.21,0)</f>
        <v>#REF!</v>
      </c>
      <c r="BUM165" s="632" t="e">
        <f>(IF(BUM112-BUM107&lt;0,0,BUM112-BUM107)+BUM156)*1.21+IF($D$5="Koncesija",-#REF!*0.21,0)</f>
        <v>#REF!</v>
      </c>
      <c r="BUN165" s="632" t="e">
        <f>(IF(BUN112-BUN107&lt;0,0,BUN112-BUN107)+BUN156)*1.21+IF($D$5="Koncesija",-#REF!*0.21,0)</f>
        <v>#REF!</v>
      </c>
      <c r="BUO165" s="632" t="e">
        <f>(IF(BUO112-BUO107&lt;0,0,BUO112-BUO107)+BUO156)*1.21+IF($D$5="Koncesija",-#REF!*0.21,0)</f>
        <v>#REF!</v>
      </c>
      <c r="BUP165" s="632" t="e">
        <f>(IF(BUP112-BUP107&lt;0,0,BUP112-BUP107)+BUP156)*1.21+IF($D$5="Koncesija",-#REF!*0.21,0)</f>
        <v>#REF!</v>
      </c>
      <c r="BUQ165" s="632" t="e">
        <f>(IF(BUQ112-BUQ107&lt;0,0,BUQ112-BUQ107)+BUQ156)*1.21+IF($D$5="Koncesija",-#REF!*0.21,0)</f>
        <v>#REF!</v>
      </c>
      <c r="BUR165" s="632" t="e">
        <f>(IF(BUR112-BUR107&lt;0,0,BUR112-BUR107)+BUR156)*1.21+IF($D$5="Koncesija",-#REF!*0.21,0)</f>
        <v>#REF!</v>
      </c>
      <c r="BUS165" s="632" t="e">
        <f>(IF(BUS112-BUS107&lt;0,0,BUS112-BUS107)+BUS156)*1.21+IF($D$5="Koncesija",-#REF!*0.21,0)</f>
        <v>#REF!</v>
      </c>
      <c r="BUT165" s="632" t="e">
        <f>(IF(BUT112-BUT107&lt;0,0,BUT112-BUT107)+BUT156)*1.21+IF($D$5="Koncesija",-#REF!*0.21,0)</f>
        <v>#REF!</v>
      </c>
      <c r="BUU165" s="632" t="e">
        <f>(IF(BUU112-BUU107&lt;0,0,BUU112-BUU107)+BUU156)*1.21+IF($D$5="Koncesija",-#REF!*0.21,0)</f>
        <v>#REF!</v>
      </c>
      <c r="BUV165" s="632" t="e">
        <f>(IF(BUV112-BUV107&lt;0,0,BUV112-BUV107)+BUV156)*1.21+IF($D$5="Koncesija",-#REF!*0.21,0)</f>
        <v>#REF!</v>
      </c>
      <c r="BUW165" s="632" t="e">
        <f>(IF(BUW112-BUW107&lt;0,0,BUW112-BUW107)+BUW156)*1.21+IF($D$5="Koncesija",-#REF!*0.21,0)</f>
        <v>#REF!</v>
      </c>
      <c r="BUX165" s="632" t="e">
        <f>(IF(BUX112-BUX107&lt;0,0,BUX112-BUX107)+BUX156)*1.21+IF($D$5="Koncesija",-#REF!*0.21,0)</f>
        <v>#REF!</v>
      </c>
      <c r="BUY165" s="632" t="e">
        <f>(IF(BUY112-BUY107&lt;0,0,BUY112-BUY107)+BUY156)*1.21+IF($D$5="Koncesija",-#REF!*0.21,0)</f>
        <v>#REF!</v>
      </c>
      <c r="BUZ165" s="632" t="e">
        <f>(IF(BUZ112-BUZ107&lt;0,0,BUZ112-BUZ107)+BUZ156)*1.21+IF($D$5="Koncesija",-#REF!*0.21,0)</f>
        <v>#REF!</v>
      </c>
      <c r="BVA165" s="632" t="e">
        <f>(IF(BVA112-BVA107&lt;0,0,BVA112-BVA107)+BVA156)*1.21+IF($D$5="Koncesija",-#REF!*0.21,0)</f>
        <v>#REF!</v>
      </c>
      <c r="BVB165" s="632" t="e">
        <f>(IF(BVB112-BVB107&lt;0,0,BVB112-BVB107)+BVB156)*1.21+IF($D$5="Koncesija",-#REF!*0.21,0)</f>
        <v>#REF!</v>
      </c>
      <c r="BVC165" s="632" t="e">
        <f>(IF(BVC112-BVC107&lt;0,0,BVC112-BVC107)+BVC156)*1.21+IF($D$5="Koncesija",-#REF!*0.21,0)</f>
        <v>#REF!</v>
      </c>
      <c r="BVD165" s="632" t="e">
        <f>(IF(BVD112-BVD107&lt;0,0,BVD112-BVD107)+BVD156)*1.21+IF($D$5="Koncesija",-#REF!*0.21,0)</f>
        <v>#REF!</v>
      </c>
      <c r="BVE165" s="632" t="e">
        <f>(IF(BVE112-BVE107&lt;0,0,BVE112-BVE107)+BVE156)*1.21+IF($D$5="Koncesija",-#REF!*0.21,0)</f>
        <v>#REF!</v>
      </c>
      <c r="BVF165" s="632" t="e">
        <f>(IF(BVF112-BVF107&lt;0,0,BVF112-BVF107)+BVF156)*1.21+IF($D$5="Koncesija",-#REF!*0.21,0)</f>
        <v>#REF!</v>
      </c>
      <c r="BVG165" s="632" t="e">
        <f>(IF(BVG112-BVG107&lt;0,0,BVG112-BVG107)+BVG156)*1.21+IF($D$5="Koncesija",-#REF!*0.21,0)</f>
        <v>#REF!</v>
      </c>
      <c r="BVH165" s="632" t="e">
        <f>(IF(BVH112-BVH107&lt;0,0,BVH112-BVH107)+BVH156)*1.21+IF($D$5="Koncesija",-#REF!*0.21,0)</f>
        <v>#REF!</v>
      </c>
      <c r="BVI165" s="632" t="e">
        <f>(IF(BVI112-BVI107&lt;0,0,BVI112-BVI107)+BVI156)*1.21+IF($D$5="Koncesija",-#REF!*0.21,0)</f>
        <v>#REF!</v>
      </c>
      <c r="BVJ165" s="632" t="e">
        <f>(IF(BVJ112-BVJ107&lt;0,0,BVJ112-BVJ107)+BVJ156)*1.21+IF($D$5="Koncesija",-#REF!*0.21,0)</f>
        <v>#REF!</v>
      </c>
      <c r="BVK165" s="632" t="e">
        <f>(IF(BVK112-BVK107&lt;0,0,BVK112-BVK107)+BVK156)*1.21+IF($D$5="Koncesija",-#REF!*0.21,0)</f>
        <v>#REF!</v>
      </c>
      <c r="BVL165" s="632" t="e">
        <f>(IF(BVL112-BVL107&lt;0,0,BVL112-BVL107)+BVL156)*1.21+IF($D$5="Koncesija",-#REF!*0.21,0)</f>
        <v>#REF!</v>
      </c>
      <c r="BVM165" s="632" t="e">
        <f>(IF(BVM112-BVM107&lt;0,0,BVM112-BVM107)+BVM156)*1.21+IF($D$5="Koncesija",-#REF!*0.21,0)</f>
        <v>#REF!</v>
      </c>
      <c r="BVN165" s="632" t="e">
        <f>(IF(BVN112-BVN107&lt;0,0,BVN112-BVN107)+BVN156)*1.21+IF($D$5="Koncesija",-#REF!*0.21,0)</f>
        <v>#REF!</v>
      </c>
      <c r="BVO165" s="632" t="e">
        <f>(IF(BVO112-BVO107&lt;0,0,BVO112-BVO107)+BVO156)*1.21+IF($D$5="Koncesija",-#REF!*0.21,0)</f>
        <v>#REF!</v>
      </c>
      <c r="BVP165" s="632" t="e">
        <f>(IF(BVP112-BVP107&lt;0,0,BVP112-BVP107)+BVP156)*1.21+IF($D$5="Koncesija",-#REF!*0.21,0)</f>
        <v>#REF!</v>
      </c>
      <c r="BVQ165" s="632" t="e">
        <f>(IF(BVQ112-BVQ107&lt;0,0,BVQ112-BVQ107)+BVQ156)*1.21+IF($D$5="Koncesija",-#REF!*0.21,0)</f>
        <v>#REF!</v>
      </c>
      <c r="BVR165" s="632" t="e">
        <f>(IF(BVR112-BVR107&lt;0,0,BVR112-BVR107)+BVR156)*1.21+IF($D$5="Koncesija",-#REF!*0.21,0)</f>
        <v>#REF!</v>
      </c>
      <c r="BVS165" s="632" t="e">
        <f>(IF(BVS112-BVS107&lt;0,0,BVS112-BVS107)+BVS156)*1.21+IF($D$5="Koncesija",-#REF!*0.21,0)</f>
        <v>#REF!</v>
      </c>
      <c r="BVT165" s="632" t="e">
        <f>(IF(BVT112-BVT107&lt;0,0,BVT112-BVT107)+BVT156)*1.21+IF($D$5="Koncesija",-#REF!*0.21,0)</f>
        <v>#REF!</v>
      </c>
      <c r="BVU165" s="632" t="e">
        <f>(IF(BVU112-BVU107&lt;0,0,BVU112-BVU107)+BVU156)*1.21+IF($D$5="Koncesija",-#REF!*0.21,0)</f>
        <v>#REF!</v>
      </c>
      <c r="BVV165" s="632" t="e">
        <f>(IF(BVV112-BVV107&lt;0,0,BVV112-BVV107)+BVV156)*1.21+IF($D$5="Koncesija",-#REF!*0.21,0)</f>
        <v>#REF!</v>
      </c>
      <c r="BVW165" s="632" t="e">
        <f>(IF(BVW112-BVW107&lt;0,0,BVW112-BVW107)+BVW156)*1.21+IF($D$5="Koncesija",-#REF!*0.21,0)</f>
        <v>#REF!</v>
      </c>
      <c r="BVX165" s="632" t="e">
        <f>(IF(BVX112-BVX107&lt;0,0,BVX112-BVX107)+BVX156)*1.21+IF($D$5="Koncesija",-#REF!*0.21,0)</f>
        <v>#REF!</v>
      </c>
      <c r="BVY165" s="632" t="e">
        <f>(IF(BVY112-BVY107&lt;0,0,BVY112-BVY107)+BVY156)*1.21+IF($D$5="Koncesija",-#REF!*0.21,0)</f>
        <v>#REF!</v>
      </c>
      <c r="BVZ165" s="632" t="e">
        <f>(IF(BVZ112-BVZ107&lt;0,0,BVZ112-BVZ107)+BVZ156)*1.21+IF($D$5="Koncesija",-#REF!*0.21,0)</f>
        <v>#REF!</v>
      </c>
      <c r="BWA165" s="632" t="e">
        <f>(IF(BWA112-BWA107&lt;0,0,BWA112-BWA107)+BWA156)*1.21+IF($D$5="Koncesija",-#REF!*0.21,0)</f>
        <v>#REF!</v>
      </c>
      <c r="BWB165" s="632" t="e">
        <f>(IF(BWB112-BWB107&lt;0,0,BWB112-BWB107)+BWB156)*1.21+IF($D$5="Koncesija",-#REF!*0.21,0)</f>
        <v>#REF!</v>
      </c>
      <c r="BWC165" s="632" t="e">
        <f>(IF(BWC112-BWC107&lt;0,0,BWC112-BWC107)+BWC156)*1.21+IF($D$5="Koncesija",-#REF!*0.21,0)</f>
        <v>#REF!</v>
      </c>
      <c r="BWD165" s="632" t="e">
        <f>(IF(BWD112-BWD107&lt;0,0,BWD112-BWD107)+BWD156)*1.21+IF($D$5="Koncesija",-#REF!*0.21,0)</f>
        <v>#REF!</v>
      </c>
      <c r="BWE165" s="632" t="e">
        <f>(IF(BWE112-BWE107&lt;0,0,BWE112-BWE107)+BWE156)*1.21+IF($D$5="Koncesija",-#REF!*0.21,0)</f>
        <v>#REF!</v>
      </c>
      <c r="BWF165" s="632" t="e">
        <f>(IF(BWF112-BWF107&lt;0,0,BWF112-BWF107)+BWF156)*1.21+IF($D$5="Koncesija",-#REF!*0.21,0)</f>
        <v>#REF!</v>
      </c>
      <c r="BWG165" s="632" t="e">
        <f>(IF(BWG112-BWG107&lt;0,0,BWG112-BWG107)+BWG156)*1.21+IF($D$5="Koncesija",-#REF!*0.21,0)</f>
        <v>#REF!</v>
      </c>
      <c r="BWH165" s="632" t="e">
        <f>(IF(BWH112-BWH107&lt;0,0,BWH112-BWH107)+BWH156)*1.21+IF($D$5="Koncesija",-#REF!*0.21,0)</f>
        <v>#REF!</v>
      </c>
      <c r="BWI165" s="632" t="e">
        <f>(IF(BWI112-BWI107&lt;0,0,BWI112-BWI107)+BWI156)*1.21+IF($D$5="Koncesija",-#REF!*0.21,0)</f>
        <v>#REF!</v>
      </c>
      <c r="BWJ165" s="632" t="e">
        <f>(IF(BWJ112-BWJ107&lt;0,0,BWJ112-BWJ107)+BWJ156)*1.21+IF($D$5="Koncesija",-#REF!*0.21,0)</f>
        <v>#REF!</v>
      </c>
      <c r="BWK165" s="632" t="e">
        <f>(IF(BWK112-BWK107&lt;0,0,BWK112-BWK107)+BWK156)*1.21+IF($D$5="Koncesija",-#REF!*0.21,0)</f>
        <v>#REF!</v>
      </c>
      <c r="BWL165" s="632" t="e">
        <f>(IF(BWL112-BWL107&lt;0,0,BWL112-BWL107)+BWL156)*1.21+IF($D$5="Koncesija",-#REF!*0.21,0)</f>
        <v>#REF!</v>
      </c>
      <c r="BWM165" s="632" t="e">
        <f>(IF(BWM112-BWM107&lt;0,0,BWM112-BWM107)+BWM156)*1.21+IF($D$5="Koncesija",-#REF!*0.21,0)</f>
        <v>#REF!</v>
      </c>
      <c r="BWN165" s="632" t="e">
        <f>(IF(BWN112-BWN107&lt;0,0,BWN112-BWN107)+BWN156)*1.21+IF($D$5="Koncesija",-#REF!*0.21,0)</f>
        <v>#REF!</v>
      </c>
      <c r="BWO165" s="632" t="e">
        <f>(IF(BWO112-BWO107&lt;0,0,BWO112-BWO107)+BWO156)*1.21+IF($D$5="Koncesija",-#REF!*0.21,0)</f>
        <v>#REF!</v>
      </c>
      <c r="BWP165" s="632" t="e">
        <f>(IF(BWP112-BWP107&lt;0,0,BWP112-BWP107)+BWP156)*1.21+IF($D$5="Koncesija",-#REF!*0.21,0)</f>
        <v>#REF!</v>
      </c>
      <c r="BWQ165" s="632" t="e">
        <f>(IF(BWQ112-BWQ107&lt;0,0,BWQ112-BWQ107)+BWQ156)*1.21+IF($D$5="Koncesija",-#REF!*0.21,0)</f>
        <v>#REF!</v>
      </c>
      <c r="BWR165" s="632" t="e">
        <f>(IF(BWR112-BWR107&lt;0,0,BWR112-BWR107)+BWR156)*1.21+IF($D$5="Koncesija",-#REF!*0.21,0)</f>
        <v>#REF!</v>
      </c>
      <c r="BWS165" s="632" t="e">
        <f>(IF(BWS112-BWS107&lt;0,0,BWS112-BWS107)+BWS156)*1.21+IF($D$5="Koncesija",-#REF!*0.21,0)</f>
        <v>#REF!</v>
      </c>
      <c r="BWT165" s="632" t="e">
        <f>(IF(BWT112-BWT107&lt;0,0,BWT112-BWT107)+BWT156)*1.21+IF($D$5="Koncesija",-#REF!*0.21,0)</f>
        <v>#REF!</v>
      </c>
      <c r="BWU165" s="632" t="e">
        <f>(IF(BWU112-BWU107&lt;0,0,BWU112-BWU107)+BWU156)*1.21+IF($D$5="Koncesija",-#REF!*0.21,0)</f>
        <v>#REF!</v>
      </c>
      <c r="BWV165" s="632" t="e">
        <f>(IF(BWV112-BWV107&lt;0,0,BWV112-BWV107)+BWV156)*1.21+IF($D$5="Koncesija",-#REF!*0.21,0)</f>
        <v>#REF!</v>
      </c>
      <c r="BWW165" s="632" t="e">
        <f>(IF(BWW112-BWW107&lt;0,0,BWW112-BWW107)+BWW156)*1.21+IF($D$5="Koncesija",-#REF!*0.21,0)</f>
        <v>#REF!</v>
      </c>
      <c r="BWX165" s="632" t="e">
        <f>(IF(BWX112-BWX107&lt;0,0,BWX112-BWX107)+BWX156)*1.21+IF($D$5="Koncesija",-#REF!*0.21,0)</f>
        <v>#REF!</v>
      </c>
      <c r="BWY165" s="632" t="e">
        <f>(IF(BWY112-BWY107&lt;0,0,BWY112-BWY107)+BWY156)*1.21+IF($D$5="Koncesija",-#REF!*0.21,0)</f>
        <v>#REF!</v>
      </c>
      <c r="BWZ165" s="632" t="e">
        <f>(IF(BWZ112-BWZ107&lt;0,0,BWZ112-BWZ107)+BWZ156)*1.21+IF($D$5="Koncesija",-#REF!*0.21,0)</f>
        <v>#REF!</v>
      </c>
      <c r="BXA165" s="632" t="e">
        <f>(IF(BXA112-BXA107&lt;0,0,BXA112-BXA107)+BXA156)*1.21+IF($D$5="Koncesija",-#REF!*0.21,0)</f>
        <v>#REF!</v>
      </c>
      <c r="BXB165" s="632" t="e">
        <f>(IF(BXB112-BXB107&lt;0,0,BXB112-BXB107)+BXB156)*1.21+IF($D$5="Koncesija",-#REF!*0.21,0)</f>
        <v>#REF!</v>
      </c>
      <c r="BXC165" s="632" t="e">
        <f>(IF(BXC112-BXC107&lt;0,0,BXC112-BXC107)+BXC156)*1.21+IF($D$5="Koncesija",-#REF!*0.21,0)</f>
        <v>#REF!</v>
      </c>
      <c r="BXD165" s="632" t="e">
        <f>(IF(BXD112-BXD107&lt;0,0,BXD112-BXD107)+BXD156)*1.21+IF($D$5="Koncesija",-#REF!*0.21,0)</f>
        <v>#REF!</v>
      </c>
      <c r="BXE165" s="632" t="e">
        <f>(IF(BXE112-BXE107&lt;0,0,BXE112-BXE107)+BXE156)*1.21+IF($D$5="Koncesija",-#REF!*0.21,0)</f>
        <v>#REF!</v>
      </c>
      <c r="BXF165" s="632" t="e">
        <f>(IF(BXF112-BXF107&lt;0,0,BXF112-BXF107)+BXF156)*1.21+IF($D$5="Koncesija",-#REF!*0.21,0)</f>
        <v>#REF!</v>
      </c>
      <c r="BXG165" s="632" t="e">
        <f>(IF(BXG112-BXG107&lt;0,0,BXG112-BXG107)+BXG156)*1.21+IF($D$5="Koncesija",-#REF!*0.21,0)</f>
        <v>#REF!</v>
      </c>
      <c r="BXH165" s="632" t="e">
        <f>(IF(BXH112-BXH107&lt;0,0,BXH112-BXH107)+BXH156)*1.21+IF($D$5="Koncesija",-#REF!*0.21,0)</f>
        <v>#REF!</v>
      </c>
      <c r="BXI165" s="632" t="e">
        <f>(IF(BXI112-BXI107&lt;0,0,BXI112-BXI107)+BXI156)*1.21+IF($D$5="Koncesija",-#REF!*0.21,0)</f>
        <v>#REF!</v>
      </c>
      <c r="BXJ165" s="632" t="e">
        <f>(IF(BXJ112-BXJ107&lt;0,0,BXJ112-BXJ107)+BXJ156)*1.21+IF($D$5="Koncesija",-#REF!*0.21,0)</f>
        <v>#REF!</v>
      </c>
      <c r="BXK165" s="632" t="e">
        <f>(IF(BXK112-BXK107&lt;0,0,BXK112-BXK107)+BXK156)*1.21+IF($D$5="Koncesija",-#REF!*0.21,0)</f>
        <v>#REF!</v>
      </c>
      <c r="BXL165" s="632" t="e">
        <f>(IF(BXL112-BXL107&lt;0,0,BXL112-BXL107)+BXL156)*1.21+IF($D$5="Koncesija",-#REF!*0.21,0)</f>
        <v>#REF!</v>
      </c>
      <c r="BXM165" s="632" t="e">
        <f>(IF(BXM112-BXM107&lt;0,0,BXM112-BXM107)+BXM156)*1.21+IF($D$5="Koncesija",-#REF!*0.21,0)</f>
        <v>#REF!</v>
      </c>
      <c r="BXN165" s="632" t="e">
        <f>(IF(BXN112-BXN107&lt;0,0,BXN112-BXN107)+BXN156)*1.21+IF($D$5="Koncesija",-#REF!*0.21,0)</f>
        <v>#REF!</v>
      </c>
      <c r="BXO165" s="632" t="e">
        <f>(IF(BXO112-BXO107&lt;0,0,BXO112-BXO107)+BXO156)*1.21+IF($D$5="Koncesija",-#REF!*0.21,0)</f>
        <v>#REF!</v>
      </c>
      <c r="BXP165" s="632" t="e">
        <f>(IF(BXP112-BXP107&lt;0,0,BXP112-BXP107)+BXP156)*1.21+IF($D$5="Koncesija",-#REF!*0.21,0)</f>
        <v>#REF!</v>
      </c>
      <c r="BXQ165" s="632" t="e">
        <f>(IF(BXQ112-BXQ107&lt;0,0,BXQ112-BXQ107)+BXQ156)*1.21+IF($D$5="Koncesija",-#REF!*0.21,0)</f>
        <v>#REF!</v>
      </c>
      <c r="BXR165" s="632" t="e">
        <f>(IF(BXR112-BXR107&lt;0,0,BXR112-BXR107)+BXR156)*1.21+IF($D$5="Koncesija",-#REF!*0.21,0)</f>
        <v>#REF!</v>
      </c>
      <c r="BXS165" s="632" t="e">
        <f>(IF(BXS112-BXS107&lt;0,0,BXS112-BXS107)+BXS156)*1.21+IF($D$5="Koncesija",-#REF!*0.21,0)</f>
        <v>#REF!</v>
      </c>
      <c r="BXT165" s="632" t="e">
        <f>(IF(BXT112-BXT107&lt;0,0,BXT112-BXT107)+BXT156)*1.21+IF($D$5="Koncesija",-#REF!*0.21,0)</f>
        <v>#REF!</v>
      </c>
      <c r="BXU165" s="632" t="e">
        <f>(IF(BXU112-BXU107&lt;0,0,BXU112-BXU107)+BXU156)*1.21+IF($D$5="Koncesija",-#REF!*0.21,0)</f>
        <v>#REF!</v>
      </c>
      <c r="BXV165" s="632" t="e">
        <f>(IF(BXV112-BXV107&lt;0,0,BXV112-BXV107)+BXV156)*1.21+IF($D$5="Koncesija",-#REF!*0.21,0)</f>
        <v>#REF!</v>
      </c>
      <c r="BXW165" s="632" t="e">
        <f>(IF(BXW112-BXW107&lt;0,0,BXW112-BXW107)+BXW156)*1.21+IF($D$5="Koncesija",-#REF!*0.21,0)</f>
        <v>#REF!</v>
      </c>
      <c r="BXX165" s="632" t="e">
        <f>(IF(BXX112-BXX107&lt;0,0,BXX112-BXX107)+BXX156)*1.21+IF($D$5="Koncesija",-#REF!*0.21,0)</f>
        <v>#REF!</v>
      </c>
      <c r="BXY165" s="632" t="e">
        <f>(IF(BXY112-BXY107&lt;0,0,BXY112-BXY107)+BXY156)*1.21+IF($D$5="Koncesija",-#REF!*0.21,0)</f>
        <v>#REF!</v>
      </c>
      <c r="BXZ165" s="632" t="e">
        <f>(IF(BXZ112-BXZ107&lt;0,0,BXZ112-BXZ107)+BXZ156)*1.21+IF($D$5="Koncesija",-#REF!*0.21,0)</f>
        <v>#REF!</v>
      </c>
      <c r="BYA165" s="632" t="e">
        <f>(IF(BYA112-BYA107&lt;0,0,BYA112-BYA107)+BYA156)*1.21+IF($D$5="Koncesija",-#REF!*0.21,0)</f>
        <v>#REF!</v>
      </c>
      <c r="BYB165" s="632" t="e">
        <f>(IF(BYB112-BYB107&lt;0,0,BYB112-BYB107)+BYB156)*1.21+IF($D$5="Koncesija",-#REF!*0.21,0)</f>
        <v>#REF!</v>
      </c>
      <c r="BYC165" s="632" t="e">
        <f>(IF(BYC112-BYC107&lt;0,0,BYC112-BYC107)+BYC156)*1.21+IF($D$5="Koncesija",-#REF!*0.21,0)</f>
        <v>#REF!</v>
      </c>
      <c r="BYD165" s="632" t="e">
        <f>(IF(BYD112-BYD107&lt;0,0,BYD112-BYD107)+BYD156)*1.21+IF($D$5="Koncesija",-#REF!*0.21,0)</f>
        <v>#REF!</v>
      </c>
      <c r="BYE165" s="632" t="e">
        <f>(IF(BYE112-BYE107&lt;0,0,BYE112-BYE107)+BYE156)*1.21+IF($D$5="Koncesija",-#REF!*0.21,0)</f>
        <v>#REF!</v>
      </c>
      <c r="BYF165" s="632" t="e">
        <f>(IF(BYF112-BYF107&lt;0,0,BYF112-BYF107)+BYF156)*1.21+IF($D$5="Koncesija",-#REF!*0.21,0)</f>
        <v>#REF!</v>
      </c>
      <c r="BYG165" s="632" t="e">
        <f>(IF(BYG112-BYG107&lt;0,0,BYG112-BYG107)+BYG156)*1.21+IF($D$5="Koncesija",-#REF!*0.21,0)</f>
        <v>#REF!</v>
      </c>
      <c r="BYH165" s="632" t="e">
        <f>(IF(BYH112-BYH107&lt;0,0,BYH112-BYH107)+BYH156)*1.21+IF($D$5="Koncesija",-#REF!*0.21,0)</f>
        <v>#REF!</v>
      </c>
      <c r="BYI165" s="632" t="e">
        <f>(IF(BYI112-BYI107&lt;0,0,BYI112-BYI107)+BYI156)*1.21+IF($D$5="Koncesija",-#REF!*0.21,0)</f>
        <v>#REF!</v>
      </c>
      <c r="BYJ165" s="632" t="e">
        <f>(IF(BYJ112-BYJ107&lt;0,0,BYJ112-BYJ107)+BYJ156)*1.21+IF($D$5="Koncesija",-#REF!*0.21,0)</f>
        <v>#REF!</v>
      </c>
      <c r="BYK165" s="632" t="e">
        <f>(IF(BYK112-BYK107&lt;0,0,BYK112-BYK107)+BYK156)*1.21+IF($D$5="Koncesija",-#REF!*0.21,0)</f>
        <v>#REF!</v>
      </c>
      <c r="BYL165" s="632" t="e">
        <f>(IF(BYL112-BYL107&lt;0,0,BYL112-BYL107)+BYL156)*1.21+IF($D$5="Koncesija",-#REF!*0.21,0)</f>
        <v>#REF!</v>
      </c>
      <c r="BYM165" s="632" t="e">
        <f>(IF(BYM112-BYM107&lt;0,0,BYM112-BYM107)+BYM156)*1.21+IF($D$5="Koncesija",-#REF!*0.21,0)</f>
        <v>#REF!</v>
      </c>
      <c r="BYN165" s="632" t="e">
        <f>(IF(BYN112-BYN107&lt;0,0,BYN112-BYN107)+BYN156)*1.21+IF($D$5="Koncesija",-#REF!*0.21,0)</f>
        <v>#REF!</v>
      </c>
      <c r="BYO165" s="632" t="e">
        <f>(IF(BYO112-BYO107&lt;0,0,BYO112-BYO107)+BYO156)*1.21+IF($D$5="Koncesija",-#REF!*0.21,0)</f>
        <v>#REF!</v>
      </c>
      <c r="BYP165" s="632" t="e">
        <f>(IF(BYP112-BYP107&lt;0,0,BYP112-BYP107)+BYP156)*1.21+IF($D$5="Koncesija",-#REF!*0.21,0)</f>
        <v>#REF!</v>
      </c>
      <c r="BYQ165" s="632" t="e">
        <f>(IF(BYQ112-BYQ107&lt;0,0,BYQ112-BYQ107)+BYQ156)*1.21+IF($D$5="Koncesija",-#REF!*0.21,0)</f>
        <v>#REF!</v>
      </c>
      <c r="BYR165" s="632" t="e">
        <f>(IF(BYR112-BYR107&lt;0,0,BYR112-BYR107)+BYR156)*1.21+IF($D$5="Koncesija",-#REF!*0.21,0)</f>
        <v>#REF!</v>
      </c>
      <c r="BYS165" s="632" t="e">
        <f>(IF(BYS112-BYS107&lt;0,0,BYS112-BYS107)+BYS156)*1.21+IF($D$5="Koncesija",-#REF!*0.21,0)</f>
        <v>#REF!</v>
      </c>
      <c r="BYT165" s="632" t="e">
        <f>(IF(BYT112-BYT107&lt;0,0,BYT112-BYT107)+BYT156)*1.21+IF($D$5="Koncesija",-#REF!*0.21,0)</f>
        <v>#REF!</v>
      </c>
      <c r="BYU165" s="632" t="e">
        <f>(IF(BYU112-BYU107&lt;0,0,BYU112-BYU107)+BYU156)*1.21+IF($D$5="Koncesija",-#REF!*0.21,0)</f>
        <v>#REF!</v>
      </c>
      <c r="BYV165" s="632" t="e">
        <f>(IF(BYV112-BYV107&lt;0,0,BYV112-BYV107)+BYV156)*1.21+IF($D$5="Koncesija",-#REF!*0.21,0)</f>
        <v>#REF!</v>
      </c>
      <c r="BYW165" s="632" t="e">
        <f>(IF(BYW112-BYW107&lt;0,0,BYW112-BYW107)+BYW156)*1.21+IF($D$5="Koncesija",-#REF!*0.21,0)</f>
        <v>#REF!</v>
      </c>
      <c r="BYX165" s="632" t="e">
        <f>(IF(BYX112-BYX107&lt;0,0,BYX112-BYX107)+BYX156)*1.21+IF($D$5="Koncesija",-#REF!*0.21,0)</f>
        <v>#REF!</v>
      </c>
      <c r="BYY165" s="632" t="e">
        <f>(IF(BYY112-BYY107&lt;0,0,BYY112-BYY107)+BYY156)*1.21+IF($D$5="Koncesija",-#REF!*0.21,0)</f>
        <v>#REF!</v>
      </c>
      <c r="BYZ165" s="632" t="e">
        <f>(IF(BYZ112-BYZ107&lt;0,0,BYZ112-BYZ107)+BYZ156)*1.21+IF($D$5="Koncesija",-#REF!*0.21,0)</f>
        <v>#REF!</v>
      </c>
      <c r="BZA165" s="632" t="e">
        <f>(IF(BZA112-BZA107&lt;0,0,BZA112-BZA107)+BZA156)*1.21+IF($D$5="Koncesija",-#REF!*0.21,0)</f>
        <v>#REF!</v>
      </c>
      <c r="BZB165" s="632" t="e">
        <f>(IF(BZB112-BZB107&lt;0,0,BZB112-BZB107)+BZB156)*1.21+IF($D$5="Koncesija",-#REF!*0.21,0)</f>
        <v>#REF!</v>
      </c>
      <c r="BZC165" s="632" t="e">
        <f>(IF(BZC112-BZC107&lt;0,0,BZC112-BZC107)+BZC156)*1.21+IF($D$5="Koncesija",-#REF!*0.21,0)</f>
        <v>#REF!</v>
      </c>
      <c r="BZD165" s="632" t="e">
        <f>(IF(BZD112-BZD107&lt;0,0,BZD112-BZD107)+BZD156)*1.21+IF($D$5="Koncesija",-#REF!*0.21,0)</f>
        <v>#REF!</v>
      </c>
      <c r="BZE165" s="632" t="e">
        <f>(IF(BZE112-BZE107&lt;0,0,BZE112-BZE107)+BZE156)*1.21+IF($D$5="Koncesija",-#REF!*0.21,0)</f>
        <v>#REF!</v>
      </c>
      <c r="BZF165" s="632" t="e">
        <f>(IF(BZF112-BZF107&lt;0,0,BZF112-BZF107)+BZF156)*1.21+IF($D$5="Koncesija",-#REF!*0.21,0)</f>
        <v>#REF!</v>
      </c>
      <c r="BZG165" s="632" t="e">
        <f>(IF(BZG112-BZG107&lt;0,0,BZG112-BZG107)+BZG156)*1.21+IF($D$5="Koncesija",-#REF!*0.21,0)</f>
        <v>#REF!</v>
      </c>
      <c r="BZH165" s="632" t="e">
        <f>(IF(BZH112-BZH107&lt;0,0,BZH112-BZH107)+BZH156)*1.21+IF($D$5="Koncesija",-#REF!*0.21,0)</f>
        <v>#REF!</v>
      </c>
      <c r="BZI165" s="632" t="e">
        <f>(IF(BZI112-BZI107&lt;0,0,BZI112-BZI107)+BZI156)*1.21+IF($D$5="Koncesija",-#REF!*0.21,0)</f>
        <v>#REF!</v>
      </c>
      <c r="BZJ165" s="632" t="e">
        <f>(IF(BZJ112-BZJ107&lt;0,0,BZJ112-BZJ107)+BZJ156)*1.21+IF($D$5="Koncesija",-#REF!*0.21,0)</f>
        <v>#REF!</v>
      </c>
      <c r="BZK165" s="632" t="e">
        <f>(IF(BZK112-BZK107&lt;0,0,BZK112-BZK107)+BZK156)*1.21+IF($D$5="Koncesija",-#REF!*0.21,0)</f>
        <v>#REF!</v>
      </c>
      <c r="BZL165" s="632" t="e">
        <f>(IF(BZL112-BZL107&lt;0,0,BZL112-BZL107)+BZL156)*1.21+IF($D$5="Koncesija",-#REF!*0.21,0)</f>
        <v>#REF!</v>
      </c>
      <c r="BZM165" s="632" t="e">
        <f>(IF(BZM112-BZM107&lt;0,0,BZM112-BZM107)+BZM156)*1.21+IF($D$5="Koncesija",-#REF!*0.21,0)</f>
        <v>#REF!</v>
      </c>
      <c r="BZN165" s="632" t="e">
        <f>(IF(BZN112-BZN107&lt;0,0,BZN112-BZN107)+BZN156)*1.21+IF($D$5="Koncesija",-#REF!*0.21,0)</f>
        <v>#REF!</v>
      </c>
      <c r="BZO165" s="632" t="e">
        <f>(IF(BZO112-BZO107&lt;0,0,BZO112-BZO107)+BZO156)*1.21+IF($D$5="Koncesija",-#REF!*0.21,0)</f>
        <v>#REF!</v>
      </c>
      <c r="BZP165" s="632" t="e">
        <f>(IF(BZP112-BZP107&lt;0,0,BZP112-BZP107)+BZP156)*1.21+IF($D$5="Koncesija",-#REF!*0.21,0)</f>
        <v>#REF!</v>
      </c>
      <c r="BZQ165" s="632" t="e">
        <f>(IF(BZQ112-BZQ107&lt;0,0,BZQ112-BZQ107)+BZQ156)*1.21+IF($D$5="Koncesija",-#REF!*0.21,0)</f>
        <v>#REF!</v>
      </c>
      <c r="BZR165" s="632" t="e">
        <f>(IF(BZR112-BZR107&lt;0,0,BZR112-BZR107)+BZR156)*1.21+IF($D$5="Koncesija",-#REF!*0.21,0)</f>
        <v>#REF!</v>
      </c>
      <c r="BZS165" s="632" t="e">
        <f>(IF(BZS112-BZS107&lt;0,0,BZS112-BZS107)+BZS156)*1.21+IF($D$5="Koncesija",-#REF!*0.21,0)</f>
        <v>#REF!</v>
      </c>
      <c r="BZT165" s="632" t="e">
        <f>(IF(BZT112-BZT107&lt;0,0,BZT112-BZT107)+BZT156)*1.21+IF($D$5="Koncesija",-#REF!*0.21,0)</f>
        <v>#REF!</v>
      </c>
      <c r="BZU165" s="632" t="e">
        <f>(IF(BZU112-BZU107&lt;0,0,BZU112-BZU107)+BZU156)*1.21+IF($D$5="Koncesija",-#REF!*0.21,0)</f>
        <v>#REF!</v>
      </c>
      <c r="BZV165" s="632" t="e">
        <f>(IF(BZV112-BZV107&lt;0,0,BZV112-BZV107)+BZV156)*1.21+IF($D$5="Koncesija",-#REF!*0.21,0)</f>
        <v>#REF!</v>
      </c>
      <c r="BZW165" s="632" t="e">
        <f>(IF(BZW112-BZW107&lt;0,0,BZW112-BZW107)+BZW156)*1.21+IF($D$5="Koncesija",-#REF!*0.21,0)</f>
        <v>#REF!</v>
      </c>
      <c r="BZX165" s="632" t="e">
        <f>(IF(BZX112-BZX107&lt;0,0,BZX112-BZX107)+BZX156)*1.21+IF($D$5="Koncesija",-#REF!*0.21,0)</f>
        <v>#REF!</v>
      </c>
      <c r="BZY165" s="632" t="e">
        <f>(IF(BZY112-BZY107&lt;0,0,BZY112-BZY107)+BZY156)*1.21+IF($D$5="Koncesija",-#REF!*0.21,0)</f>
        <v>#REF!</v>
      </c>
      <c r="BZZ165" s="632" t="e">
        <f>(IF(BZZ112-BZZ107&lt;0,0,BZZ112-BZZ107)+BZZ156)*1.21+IF($D$5="Koncesija",-#REF!*0.21,0)</f>
        <v>#REF!</v>
      </c>
      <c r="CAA165" s="632" t="e">
        <f>(IF(CAA112-CAA107&lt;0,0,CAA112-CAA107)+CAA156)*1.21+IF($D$5="Koncesija",-#REF!*0.21,0)</f>
        <v>#REF!</v>
      </c>
      <c r="CAB165" s="632" t="e">
        <f>(IF(CAB112-CAB107&lt;0,0,CAB112-CAB107)+CAB156)*1.21+IF($D$5="Koncesija",-#REF!*0.21,0)</f>
        <v>#REF!</v>
      </c>
      <c r="CAC165" s="632" t="e">
        <f>(IF(CAC112-CAC107&lt;0,0,CAC112-CAC107)+CAC156)*1.21+IF($D$5="Koncesija",-#REF!*0.21,0)</f>
        <v>#REF!</v>
      </c>
      <c r="CAD165" s="632" t="e">
        <f>(IF(CAD112-CAD107&lt;0,0,CAD112-CAD107)+CAD156)*1.21+IF($D$5="Koncesija",-#REF!*0.21,0)</f>
        <v>#REF!</v>
      </c>
      <c r="CAE165" s="632" t="e">
        <f>(IF(CAE112-CAE107&lt;0,0,CAE112-CAE107)+CAE156)*1.21+IF($D$5="Koncesija",-#REF!*0.21,0)</f>
        <v>#REF!</v>
      </c>
      <c r="CAF165" s="632" t="e">
        <f>(IF(CAF112-CAF107&lt;0,0,CAF112-CAF107)+CAF156)*1.21+IF($D$5="Koncesija",-#REF!*0.21,0)</f>
        <v>#REF!</v>
      </c>
      <c r="CAG165" s="632" t="e">
        <f>(IF(CAG112-CAG107&lt;0,0,CAG112-CAG107)+CAG156)*1.21+IF($D$5="Koncesija",-#REF!*0.21,0)</f>
        <v>#REF!</v>
      </c>
      <c r="CAH165" s="632" t="e">
        <f>(IF(CAH112-CAH107&lt;0,0,CAH112-CAH107)+CAH156)*1.21+IF($D$5="Koncesija",-#REF!*0.21,0)</f>
        <v>#REF!</v>
      </c>
      <c r="CAI165" s="632" t="e">
        <f>(IF(CAI112-CAI107&lt;0,0,CAI112-CAI107)+CAI156)*1.21+IF($D$5="Koncesija",-#REF!*0.21,0)</f>
        <v>#REF!</v>
      </c>
      <c r="CAJ165" s="632" t="e">
        <f>(IF(CAJ112-CAJ107&lt;0,0,CAJ112-CAJ107)+CAJ156)*1.21+IF($D$5="Koncesija",-#REF!*0.21,0)</f>
        <v>#REF!</v>
      </c>
      <c r="CAK165" s="632" t="e">
        <f>(IF(CAK112-CAK107&lt;0,0,CAK112-CAK107)+CAK156)*1.21+IF($D$5="Koncesija",-#REF!*0.21,0)</f>
        <v>#REF!</v>
      </c>
      <c r="CAL165" s="632" t="e">
        <f>(IF(CAL112-CAL107&lt;0,0,CAL112-CAL107)+CAL156)*1.21+IF($D$5="Koncesija",-#REF!*0.21,0)</f>
        <v>#REF!</v>
      </c>
      <c r="CAM165" s="632" t="e">
        <f>(IF(CAM112-CAM107&lt;0,0,CAM112-CAM107)+CAM156)*1.21+IF($D$5="Koncesija",-#REF!*0.21,0)</f>
        <v>#REF!</v>
      </c>
      <c r="CAN165" s="632" t="e">
        <f>(IF(CAN112-CAN107&lt;0,0,CAN112-CAN107)+CAN156)*1.21+IF($D$5="Koncesija",-#REF!*0.21,0)</f>
        <v>#REF!</v>
      </c>
      <c r="CAO165" s="632" t="e">
        <f>(IF(CAO112-CAO107&lt;0,0,CAO112-CAO107)+CAO156)*1.21+IF($D$5="Koncesija",-#REF!*0.21,0)</f>
        <v>#REF!</v>
      </c>
      <c r="CAP165" s="632" t="e">
        <f>(IF(CAP112-CAP107&lt;0,0,CAP112-CAP107)+CAP156)*1.21+IF($D$5="Koncesija",-#REF!*0.21,0)</f>
        <v>#REF!</v>
      </c>
      <c r="CAQ165" s="632" t="e">
        <f>(IF(CAQ112-CAQ107&lt;0,0,CAQ112-CAQ107)+CAQ156)*1.21+IF($D$5="Koncesija",-#REF!*0.21,0)</f>
        <v>#REF!</v>
      </c>
      <c r="CAR165" s="632" t="e">
        <f>(IF(CAR112-CAR107&lt;0,0,CAR112-CAR107)+CAR156)*1.21+IF($D$5="Koncesija",-#REF!*0.21,0)</f>
        <v>#REF!</v>
      </c>
      <c r="CAS165" s="632" t="e">
        <f>(IF(CAS112-CAS107&lt;0,0,CAS112-CAS107)+CAS156)*1.21+IF($D$5="Koncesija",-#REF!*0.21,0)</f>
        <v>#REF!</v>
      </c>
      <c r="CAT165" s="632" t="e">
        <f>(IF(CAT112-CAT107&lt;0,0,CAT112-CAT107)+CAT156)*1.21+IF($D$5="Koncesija",-#REF!*0.21,0)</f>
        <v>#REF!</v>
      </c>
      <c r="CAU165" s="632" t="e">
        <f>(IF(CAU112-CAU107&lt;0,0,CAU112-CAU107)+CAU156)*1.21+IF($D$5="Koncesija",-#REF!*0.21,0)</f>
        <v>#REF!</v>
      </c>
      <c r="CAV165" s="632" t="e">
        <f>(IF(CAV112-CAV107&lt;0,0,CAV112-CAV107)+CAV156)*1.21+IF($D$5="Koncesija",-#REF!*0.21,0)</f>
        <v>#REF!</v>
      </c>
      <c r="CAW165" s="632" t="e">
        <f>(IF(CAW112-CAW107&lt;0,0,CAW112-CAW107)+CAW156)*1.21+IF($D$5="Koncesija",-#REF!*0.21,0)</f>
        <v>#REF!</v>
      </c>
      <c r="CAX165" s="632" t="e">
        <f>(IF(CAX112-CAX107&lt;0,0,CAX112-CAX107)+CAX156)*1.21+IF($D$5="Koncesija",-#REF!*0.21,0)</f>
        <v>#REF!</v>
      </c>
      <c r="CAY165" s="632" t="e">
        <f>(IF(CAY112-CAY107&lt;0,0,CAY112-CAY107)+CAY156)*1.21+IF($D$5="Koncesija",-#REF!*0.21,0)</f>
        <v>#REF!</v>
      </c>
      <c r="CAZ165" s="632" t="e">
        <f>(IF(CAZ112-CAZ107&lt;0,0,CAZ112-CAZ107)+CAZ156)*1.21+IF($D$5="Koncesija",-#REF!*0.21,0)</f>
        <v>#REF!</v>
      </c>
      <c r="CBA165" s="632" t="e">
        <f>(IF(CBA112-CBA107&lt;0,0,CBA112-CBA107)+CBA156)*1.21+IF($D$5="Koncesija",-#REF!*0.21,0)</f>
        <v>#REF!</v>
      </c>
      <c r="CBB165" s="632" t="e">
        <f>(IF(CBB112-CBB107&lt;0,0,CBB112-CBB107)+CBB156)*1.21+IF($D$5="Koncesija",-#REF!*0.21,0)</f>
        <v>#REF!</v>
      </c>
      <c r="CBC165" s="632" t="e">
        <f>(IF(CBC112-CBC107&lt;0,0,CBC112-CBC107)+CBC156)*1.21+IF($D$5="Koncesija",-#REF!*0.21,0)</f>
        <v>#REF!</v>
      </c>
      <c r="CBD165" s="632" t="e">
        <f>(IF(CBD112-CBD107&lt;0,0,CBD112-CBD107)+CBD156)*1.21+IF($D$5="Koncesija",-#REF!*0.21,0)</f>
        <v>#REF!</v>
      </c>
      <c r="CBE165" s="632" t="e">
        <f>(IF(CBE112-CBE107&lt;0,0,CBE112-CBE107)+CBE156)*1.21+IF($D$5="Koncesija",-#REF!*0.21,0)</f>
        <v>#REF!</v>
      </c>
      <c r="CBF165" s="632" t="e">
        <f>(IF(CBF112-CBF107&lt;0,0,CBF112-CBF107)+CBF156)*1.21+IF($D$5="Koncesija",-#REF!*0.21,0)</f>
        <v>#REF!</v>
      </c>
      <c r="CBG165" s="632" t="e">
        <f>(IF(CBG112-CBG107&lt;0,0,CBG112-CBG107)+CBG156)*1.21+IF($D$5="Koncesija",-#REF!*0.21,0)</f>
        <v>#REF!</v>
      </c>
      <c r="CBH165" s="632" t="e">
        <f>(IF(CBH112-CBH107&lt;0,0,CBH112-CBH107)+CBH156)*1.21+IF($D$5="Koncesija",-#REF!*0.21,0)</f>
        <v>#REF!</v>
      </c>
      <c r="CBI165" s="632" t="e">
        <f>(IF(CBI112-CBI107&lt;0,0,CBI112-CBI107)+CBI156)*1.21+IF($D$5="Koncesija",-#REF!*0.21,0)</f>
        <v>#REF!</v>
      </c>
      <c r="CBJ165" s="632" t="e">
        <f>(IF(CBJ112-CBJ107&lt;0,0,CBJ112-CBJ107)+CBJ156)*1.21+IF($D$5="Koncesija",-#REF!*0.21,0)</f>
        <v>#REF!</v>
      </c>
      <c r="CBK165" s="632" t="e">
        <f>(IF(CBK112-CBK107&lt;0,0,CBK112-CBK107)+CBK156)*1.21+IF($D$5="Koncesija",-#REF!*0.21,0)</f>
        <v>#REF!</v>
      </c>
      <c r="CBL165" s="632" t="e">
        <f>(IF(CBL112-CBL107&lt;0,0,CBL112-CBL107)+CBL156)*1.21+IF($D$5="Koncesija",-#REF!*0.21,0)</f>
        <v>#REF!</v>
      </c>
      <c r="CBM165" s="632" t="e">
        <f>(IF(CBM112-CBM107&lt;0,0,CBM112-CBM107)+CBM156)*1.21+IF($D$5="Koncesija",-#REF!*0.21,0)</f>
        <v>#REF!</v>
      </c>
      <c r="CBN165" s="632" t="e">
        <f>(IF(CBN112-CBN107&lt;0,0,CBN112-CBN107)+CBN156)*1.21+IF($D$5="Koncesija",-#REF!*0.21,0)</f>
        <v>#REF!</v>
      </c>
      <c r="CBO165" s="632" t="e">
        <f>(IF(CBO112-CBO107&lt;0,0,CBO112-CBO107)+CBO156)*1.21+IF($D$5="Koncesija",-#REF!*0.21,0)</f>
        <v>#REF!</v>
      </c>
      <c r="CBP165" s="632" t="e">
        <f>(IF(CBP112-CBP107&lt;0,0,CBP112-CBP107)+CBP156)*1.21+IF($D$5="Koncesija",-#REF!*0.21,0)</f>
        <v>#REF!</v>
      </c>
      <c r="CBQ165" s="632" t="e">
        <f>(IF(CBQ112-CBQ107&lt;0,0,CBQ112-CBQ107)+CBQ156)*1.21+IF($D$5="Koncesija",-#REF!*0.21,0)</f>
        <v>#REF!</v>
      </c>
      <c r="CBR165" s="632" t="e">
        <f>(IF(CBR112-CBR107&lt;0,0,CBR112-CBR107)+CBR156)*1.21+IF($D$5="Koncesija",-#REF!*0.21,0)</f>
        <v>#REF!</v>
      </c>
      <c r="CBS165" s="632" t="e">
        <f>(IF(CBS112-CBS107&lt;0,0,CBS112-CBS107)+CBS156)*1.21+IF($D$5="Koncesija",-#REF!*0.21,0)</f>
        <v>#REF!</v>
      </c>
      <c r="CBT165" s="632" t="e">
        <f>(IF(CBT112-CBT107&lt;0,0,CBT112-CBT107)+CBT156)*1.21+IF($D$5="Koncesija",-#REF!*0.21,0)</f>
        <v>#REF!</v>
      </c>
      <c r="CBU165" s="632" t="e">
        <f>(IF(CBU112-CBU107&lt;0,0,CBU112-CBU107)+CBU156)*1.21+IF($D$5="Koncesija",-#REF!*0.21,0)</f>
        <v>#REF!</v>
      </c>
      <c r="CBV165" s="632" t="e">
        <f>(IF(CBV112-CBV107&lt;0,0,CBV112-CBV107)+CBV156)*1.21+IF($D$5="Koncesija",-#REF!*0.21,0)</f>
        <v>#REF!</v>
      </c>
      <c r="CBW165" s="632" t="e">
        <f>(IF(CBW112-CBW107&lt;0,0,CBW112-CBW107)+CBW156)*1.21+IF($D$5="Koncesija",-#REF!*0.21,0)</f>
        <v>#REF!</v>
      </c>
      <c r="CBX165" s="632" t="e">
        <f>(IF(CBX112-CBX107&lt;0,0,CBX112-CBX107)+CBX156)*1.21+IF($D$5="Koncesija",-#REF!*0.21,0)</f>
        <v>#REF!</v>
      </c>
      <c r="CBY165" s="632" t="e">
        <f>(IF(CBY112-CBY107&lt;0,0,CBY112-CBY107)+CBY156)*1.21+IF($D$5="Koncesija",-#REF!*0.21,0)</f>
        <v>#REF!</v>
      </c>
      <c r="CBZ165" s="632" t="e">
        <f>(IF(CBZ112-CBZ107&lt;0,0,CBZ112-CBZ107)+CBZ156)*1.21+IF($D$5="Koncesija",-#REF!*0.21,0)</f>
        <v>#REF!</v>
      </c>
      <c r="CCA165" s="632" t="e">
        <f>(IF(CCA112-CCA107&lt;0,0,CCA112-CCA107)+CCA156)*1.21+IF($D$5="Koncesija",-#REF!*0.21,0)</f>
        <v>#REF!</v>
      </c>
      <c r="CCB165" s="632" t="e">
        <f>(IF(CCB112-CCB107&lt;0,0,CCB112-CCB107)+CCB156)*1.21+IF($D$5="Koncesija",-#REF!*0.21,0)</f>
        <v>#REF!</v>
      </c>
      <c r="CCC165" s="632" t="e">
        <f>(IF(CCC112-CCC107&lt;0,0,CCC112-CCC107)+CCC156)*1.21+IF($D$5="Koncesija",-#REF!*0.21,0)</f>
        <v>#REF!</v>
      </c>
      <c r="CCD165" s="632" t="e">
        <f>(IF(CCD112-CCD107&lt;0,0,CCD112-CCD107)+CCD156)*1.21+IF($D$5="Koncesija",-#REF!*0.21,0)</f>
        <v>#REF!</v>
      </c>
      <c r="CCE165" s="632" t="e">
        <f>(IF(CCE112-CCE107&lt;0,0,CCE112-CCE107)+CCE156)*1.21+IF($D$5="Koncesija",-#REF!*0.21,0)</f>
        <v>#REF!</v>
      </c>
      <c r="CCF165" s="632" t="e">
        <f>(IF(CCF112-CCF107&lt;0,0,CCF112-CCF107)+CCF156)*1.21+IF($D$5="Koncesija",-#REF!*0.21,0)</f>
        <v>#REF!</v>
      </c>
      <c r="CCG165" s="632" t="e">
        <f>(IF(CCG112-CCG107&lt;0,0,CCG112-CCG107)+CCG156)*1.21+IF($D$5="Koncesija",-#REF!*0.21,0)</f>
        <v>#REF!</v>
      </c>
      <c r="CCH165" s="632" t="e">
        <f>(IF(CCH112-CCH107&lt;0,0,CCH112-CCH107)+CCH156)*1.21+IF($D$5="Koncesija",-#REF!*0.21,0)</f>
        <v>#REF!</v>
      </c>
      <c r="CCI165" s="632" t="e">
        <f>(IF(CCI112-CCI107&lt;0,0,CCI112-CCI107)+CCI156)*1.21+IF($D$5="Koncesija",-#REF!*0.21,0)</f>
        <v>#REF!</v>
      </c>
      <c r="CCJ165" s="632" t="e">
        <f>(IF(CCJ112-CCJ107&lt;0,0,CCJ112-CCJ107)+CCJ156)*1.21+IF($D$5="Koncesija",-#REF!*0.21,0)</f>
        <v>#REF!</v>
      </c>
      <c r="CCK165" s="632" t="e">
        <f>(IF(CCK112-CCK107&lt;0,0,CCK112-CCK107)+CCK156)*1.21+IF($D$5="Koncesija",-#REF!*0.21,0)</f>
        <v>#REF!</v>
      </c>
      <c r="CCL165" s="632" t="e">
        <f>(IF(CCL112-CCL107&lt;0,0,CCL112-CCL107)+CCL156)*1.21+IF($D$5="Koncesija",-#REF!*0.21,0)</f>
        <v>#REF!</v>
      </c>
      <c r="CCM165" s="632" t="e">
        <f>(IF(CCM112-CCM107&lt;0,0,CCM112-CCM107)+CCM156)*1.21+IF($D$5="Koncesija",-#REF!*0.21,0)</f>
        <v>#REF!</v>
      </c>
      <c r="CCN165" s="632" t="e">
        <f>(IF(CCN112-CCN107&lt;0,0,CCN112-CCN107)+CCN156)*1.21+IF($D$5="Koncesija",-#REF!*0.21,0)</f>
        <v>#REF!</v>
      </c>
      <c r="CCO165" s="632" t="e">
        <f>(IF(CCO112-CCO107&lt;0,0,CCO112-CCO107)+CCO156)*1.21+IF($D$5="Koncesija",-#REF!*0.21,0)</f>
        <v>#REF!</v>
      </c>
      <c r="CCP165" s="632" t="e">
        <f>(IF(CCP112-CCP107&lt;0,0,CCP112-CCP107)+CCP156)*1.21+IF($D$5="Koncesija",-#REF!*0.21,0)</f>
        <v>#REF!</v>
      </c>
      <c r="CCQ165" s="632" t="e">
        <f>(IF(CCQ112-CCQ107&lt;0,0,CCQ112-CCQ107)+CCQ156)*1.21+IF($D$5="Koncesija",-#REF!*0.21,0)</f>
        <v>#REF!</v>
      </c>
      <c r="CCR165" s="632" t="e">
        <f>(IF(CCR112-CCR107&lt;0,0,CCR112-CCR107)+CCR156)*1.21+IF($D$5="Koncesija",-#REF!*0.21,0)</f>
        <v>#REF!</v>
      </c>
      <c r="CCS165" s="632" t="e">
        <f>(IF(CCS112-CCS107&lt;0,0,CCS112-CCS107)+CCS156)*1.21+IF($D$5="Koncesija",-#REF!*0.21,0)</f>
        <v>#REF!</v>
      </c>
      <c r="CCT165" s="632" t="e">
        <f>(IF(CCT112-CCT107&lt;0,0,CCT112-CCT107)+CCT156)*1.21+IF($D$5="Koncesija",-#REF!*0.21,0)</f>
        <v>#REF!</v>
      </c>
      <c r="CCU165" s="632" t="e">
        <f>(IF(CCU112-CCU107&lt;0,0,CCU112-CCU107)+CCU156)*1.21+IF($D$5="Koncesija",-#REF!*0.21,0)</f>
        <v>#REF!</v>
      </c>
      <c r="CCV165" s="632" t="e">
        <f>(IF(CCV112-CCV107&lt;0,0,CCV112-CCV107)+CCV156)*1.21+IF($D$5="Koncesija",-#REF!*0.21,0)</f>
        <v>#REF!</v>
      </c>
      <c r="CCW165" s="632" t="e">
        <f>(IF(CCW112-CCW107&lt;0,0,CCW112-CCW107)+CCW156)*1.21+IF($D$5="Koncesija",-#REF!*0.21,0)</f>
        <v>#REF!</v>
      </c>
      <c r="CCX165" s="632" t="e">
        <f>(IF(CCX112-CCX107&lt;0,0,CCX112-CCX107)+CCX156)*1.21+IF($D$5="Koncesija",-#REF!*0.21,0)</f>
        <v>#REF!</v>
      </c>
      <c r="CCY165" s="632" t="e">
        <f>(IF(CCY112-CCY107&lt;0,0,CCY112-CCY107)+CCY156)*1.21+IF($D$5="Koncesija",-#REF!*0.21,0)</f>
        <v>#REF!</v>
      </c>
      <c r="CCZ165" s="632" t="e">
        <f>(IF(CCZ112-CCZ107&lt;0,0,CCZ112-CCZ107)+CCZ156)*1.21+IF($D$5="Koncesija",-#REF!*0.21,0)</f>
        <v>#REF!</v>
      </c>
      <c r="CDA165" s="632" t="e">
        <f>(IF(CDA112-CDA107&lt;0,0,CDA112-CDA107)+CDA156)*1.21+IF($D$5="Koncesija",-#REF!*0.21,0)</f>
        <v>#REF!</v>
      </c>
      <c r="CDB165" s="632" t="e">
        <f>(IF(CDB112-CDB107&lt;0,0,CDB112-CDB107)+CDB156)*1.21+IF($D$5="Koncesija",-#REF!*0.21,0)</f>
        <v>#REF!</v>
      </c>
      <c r="CDC165" s="632" t="e">
        <f>(IF(CDC112-CDC107&lt;0,0,CDC112-CDC107)+CDC156)*1.21+IF($D$5="Koncesija",-#REF!*0.21,0)</f>
        <v>#REF!</v>
      </c>
      <c r="CDD165" s="632" t="e">
        <f>(IF(CDD112-CDD107&lt;0,0,CDD112-CDD107)+CDD156)*1.21+IF($D$5="Koncesija",-#REF!*0.21,0)</f>
        <v>#REF!</v>
      </c>
      <c r="CDE165" s="632" t="e">
        <f>(IF(CDE112-CDE107&lt;0,0,CDE112-CDE107)+CDE156)*1.21+IF($D$5="Koncesija",-#REF!*0.21,0)</f>
        <v>#REF!</v>
      </c>
      <c r="CDF165" s="632" t="e">
        <f>(IF(CDF112-CDF107&lt;0,0,CDF112-CDF107)+CDF156)*1.21+IF($D$5="Koncesija",-#REF!*0.21,0)</f>
        <v>#REF!</v>
      </c>
      <c r="CDG165" s="632" t="e">
        <f>(IF(CDG112-CDG107&lt;0,0,CDG112-CDG107)+CDG156)*1.21+IF($D$5="Koncesija",-#REF!*0.21,0)</f>
        <v>#REF!</v>
      </c>
      <c r="CDH165" s="632" t="e">
        <f>(IF(CDH112-CDH107&lt;0,0,CDH112-CDH107)+CDH156)*1.21+IF($D$5="Koncesija",-#REF!*0.21,0)</f>
        <v>#REF!</v>
      </c>
      <c r="CDI165" s="632" t="e">
        <f>(IF(CDI112-CDI107&lt;0,0,CDI112-CDI107)+CDI156)*1.21+IF($D$5="Koncesija",-#REF!*0.21,0)</f>
        <v>#REF!</v>
      </c>
      <c r="CDJ165" s="632" t="e">
        <f>(IF(CDJ112-CDJ107&lt;0,0,CDJ112-CDJ107)+CDJ156)*1.21+IF($D$5="Koncesija",-#REF!*0.21,0)</f>
        <v>#REF!</v>
      </c>
      <c r="CDK165" s="632" t="e">
        <f>(IF(CDK112-CDK107&lt;0,0,CDK112-CDK107)+CDK156)*1.21+IF($D$5="Koncesija",-#REF!*0.21,0)</f>
        <v>#REF!</v>
      </c>
      <c r="CDL165" s="632" t="e">
        <f>(IF(CDL112-CDL107&lt;0,0,CDL112-CDL107)+CDL156)*1.21+IF($D$5="Koncesija",-#REF!*0.21,0)</f>
        <v>#REF!</v>
      </c>
      <c r="CDM165" s="632" t="e">
        <f>(IF(CDM112-CDM107&lt;0,0,CDM112-CDM107)+CDM156)*1.21+IF($D$5="Koncesija",-#REF!*0.21,0)</f>
        <v>#REF!</v>
      </c>
      <c r="CDN165" s="632" t="e">
        <f>(IF(CDN112-CDN107&lt;0,0,CDN112-CDN107)+CDN156)*1.21+IF($D$5="Koncesija",-#REF!*0.21,0)</f>
        <v>#REF!</v>
      </c>
      <c r="CDO165" s="632" t="e">
        <f>(IF(CDO112-CDO107&lt;0,0,CDO112-CDO107)+CDO156)*1.21+IF($D$5="Koncesija",-#REF!*0.21,0)</f>
        <v>#REF!</v>
      </c>
      <c r="CDP165" s="632" t="e">
        <f>(IF(CDP112-CDP107&lt;0,0,CDP112-CDP107)+CDP156)*1.21+IF($D$5="Koncesija",-#REF!*0.21,0)</f>
        <v>#REF!</v>
      </c>
      <c r="CDQ165" s="632" t="e">
        <f>(IF(CDQ112-CDQ107&lt;0,0,CDQ112-CDQ107)+CDQ156)*1.21+IF($D$5="Koncesija",-#REF!*0.21,0)</f>
        <v>#REF!</v>
      </c>
      <c r="CDR165" s="632" t="e">
        <f>(IF(CDR112-CDR107&lt;0,0,CDR112-CDR107)+CDR156)*1.21+IF($D$5="Koncesija",-#REF!*0.21,0)</f>
        <v>#REF!</v>
      </c>
      <c r="CDS165" s="632" t="e">
        <f>(IF(CDS112-CDS107&lt;0,0,CDS112-CDS107)+CDS156)*1.21+IF($D$5="Koncesija",-#REF!*0.21,0)</f>
        <v>#REF!</v>
      </c>
      <c r="CDT165" s="632" t="e">
        <f>(IF(CDT112-CDT107&lt;0,0,CDT112-CDT107)+CDT156)*1.21+IF($D$5="Koncesija",-#REF!*0.21,0)</f>
        <v>#REF!</v>
      </c>
      <c r="CDU165" s="632" t="e">
        <f>(IF(CDU112-CDU107&lt;0,0,CDU112-CDU107)+CDU156)*1.21+IF($D$5="Koncesija",-#REF!*0.21,0)</f>
        <v>#REF!</v>
      </c>
      <c r="CDV165" s="632" t="e">
        <f>(IF(CDV112-CDV107&lt;0,0,CDV112-CDV107)+CDV156)*1.21+IF($D$5="Koncesija",-#REF!*0.21,0)</f>
        <v>#REF!</v>
      </c>
      <c r="CDW165" s="632" t="e">
        <f>(IF(CDW112-CDW107&lt;0,0,CDW112-CDW107)+CDW156)*1.21+IF($D$5="Koncesija",-#REF!*0.21,0)</f>
        <v>#REF!</v>
      </c>
      <c r="CDX165" s="632" t="e">
        <f>(IF(CDX112-CDX107&lt;0,0,CDX112-CDX107)+CDX156)*1.21+IF($D$5="Koncesija",-#REF!*0.21,0)</f>
        <v>#REF!</v>
      </c>
      <c r="CDY165" s="632" t="e">
        <f>(IF(CDY112-CDY107&lt;0,0,CDY112-CDY107)+CDY156)*1.21+IF($D$5="Koncesija",-#REF!*0.21,0)</f>
        <v>#REF!</v>
      </c>
      <c r="CDZ165" s="632" t="e">
        <f>(IF(CDZ112-CDZ107&lt;0,0,CDZ112-CDZ107)+CDZ156)*1.21+IF($D$5="Koncesija",-#REF!*0.21,0)</f>
        <v>#REF!</v>
      </c>
      <c r="CEA165" s="632" t="e">
        <f>(IF(CEA112-CEA107&lt;0,0,CEA112-CEA107)+CEA156)*1.21+IF($D$5="Koncesija",-#REF!*0.21,0)</f>
        <v>#REF!</v>
      </c>
      <c r="CEB165" s="632" t="e">
        <f>(IF(CEB112-CEB107&lt;0,0,CEB112-CEB107)+CEB156)*1.21+IF($D$5="Koncesija",-#REF!*0.21,0)</f>
        <v>#REF!</v>
      </c>
      <c r="CEC165" s="632" t="e">
        <f>(IF(CEC112-CEC107&lt;0,0,CEC112-CEC107)+CEC156)*1.21+IF($D$5="Koncesija",-#REF!*0.21,0)</f>
        <v>#REF!</v>
      </c>
      <c r="CED165" s="632" t="e">
        <f>(IF(CED112-CED107&lt;0,0,CED112-CED107)+CED156)*1.21+IF($D$5="Koncesija",-#REF!*0.21,0)</f>
        <v>#REF!</v>
      </c>
      <c r="CEE165" s="632" t="e">
        <f>(IF(CEE112-CEE107&lt;0,0,CEE112-CEE107)+CEE156)*1.21+IF($D$5="Koncesija",-#REF!*0.21,0)</f>
        <v>#REF!</v>
      </c>
      <c r="CEF165" s="632" t="e">
        <f>(IF(CEF112-CEF107&lt;0,0,CEF112-CEF107)+CEF156)*1.21+IF($D$5="Koncesija",-#REF!*0.21,0)</f>
        <v>#REF!</v>
      </c>
      <c r="CEG165" s="632" t="e">
        <f>(IF(CEG112-CEG107&lt;0,0,CEG112-CEG107)+CEG156)*1.21+IF($D$5="Koncesija",-#REF!*0.21,0)</f>
        <v>#REF!</v>
      </c>
      <c r="CEH165" s="632" t="e">
        <f>(IF(CEH112-CEH107&lt;0,0,CEH112-CEH107)+CEH156)*1.21+IF($D$5="Koncesija",-#REF!*0.21,0)</f>
        <v>#REF!</v>
      </c>
      <c r="CEI165" s="632" t="e">
        <f>(IF(CEI112-CEI107&lt;0,0,CEI112-CEI107)+CEI156)*1.21+IF($D$5="Koncesija",-#REF!*0.21,0)</f>
        <v>#REF!</v>
      </c>
      <c r="CEJ165" s="632" t="e">
        <f>(IF(CEJ112-CEJ107&lt;0,0,CEJ112-CEJ107)+CEJ156)*1.21+IF($D$5="Koncesija",-#REF!*0.21,0)</f>
        <v>#REF!</v>
      </c>
      <c r="CEK165" s="632" t="e">
        <f>(IF(CEK112-CEK107&lt;0,0,CEK112-CEK107)+CEK156)*1.21+IF($D$5="Koncesija",-#REF!*0.21,0)</f>
        <v>#REF!</v>
      </c>
      <c r="CEL165" s="632" t="e">
        <f>(IF(CEL112-CEL107&lt;0,0,CEL112-CEL107)+CEL156)*1.21+IF($D$5="Koncesija",-#REF!*0.21,0)</f>
        <v>#REF!</v>
      </c>
      <c r="CEM165" s="632" t="e">
        <f>(IF(CEM112-CEM107&lt;0,0,CEM112-CEM107)+CEM156)*1.21+IF($D$5="Koncesija",-#REF!*0.21,0)</f>
        <v>#REF!</v>
      </c>
      <c r="CEN165" s="632" t="e">
        <f>(IF(CEN112-CEN107&lt;0,0,CEN112-CEN107)+CEN156)*1.21+IF($D$5="Koncesija",-#REF!*0.21,0)</f>
        <v>#REF!</v>
      </c>
      <c r="CEO165" s="632" t="e">
        <f>(IF(CEO112-CEO107&lt;0,0,CEO112-CEO107)+CEO156)*1.21+IF($D$5="Koncesija",-#REF!*0.21,0)</f>
        <v>#REF!</v>
      </c>
      <c r="CEP165" s="632" t="e">
        <f>(IF(CEP112-CEP107&lt;0,0,CEP112-CEP107)+CEP156)*1.21+IF($D$5="Koncesija",-#REF!*0.21,0)</f>
        <v>#REF!</v>
      </c>
      <c r="CEQ165" s="632" t="e">
        <f>(IF(CEQ112-CEQ107&lt;0,0,CEQ112-CEQ107)+CEQ156)*1.21+IF($D$5="Koncesija",-#REF!*0.21,0)</f>
        <v>#REF!</v>
      </c>
      <c r="CER165" s="632" t="e">
        <f>(IF(CER112-CER107&lt;0,0,CER112-CER107)+CER156)*1.21+IF($D$5="Koncesija",-#REF!*0.21,0)</f>
        <v>#REF!</v>
      </c>
      <c r="CES165" s="632" t="e">
        <f>(IF(CES112-CES107&lt;0,0,CES112-CES107)+CES156)*1.21+IF($D$5="Koncesija",-#REF!*0.21,0)</f>
        <v>#REF!</v>
      </c>
      <c r="CET165" s="632" t="e">
        <f>(IF(CET112-CET107&lt;0,0,CET112-CET107)+CET156)*1.21+IF($D$5="Koncesija",-#REF!*0.21,0)</f>
        <v>#REF!</v>
      </c>
      <c r="CEU165" s="632" t="e">
        <f>(IF(CEU112-CEU107&lt;0,0,CEU112-CEU107)+CEU156)*1.21+IF($D$5="Koncesija",-#REF!*0.21,0)</f>
        <v>#REF!</v>
      </c>
      <c r="CEV165" s="632" t="e">
        <f>(IF(CEV112-CEV107&lt;0,0,CEV112-CEV107)+CEV156)*1.21+IF($D$5="Koncesija",-#REF!*0.21,0)</f>
        <v>#REF!</v>
      </c>
      <c r="CEW165" s="632" t="e">
        <f>(IF(CEW112-CEW107&lt;0,0,CEW112-CEW107)+CEW156)*1.21+IF($D$5="Koncesija",-#REF!*0.21,0)</f>
        <v>#REF!</v>
      </c>
      <c r="CEX165" s="632" t="e">
        <f>(IF(CEX112-CEX107&lt;0,0,CEX112-CEX107)+CEX156)*1.21+IF($D$5="Koncesija",-#REF!*0.21,0)</f>
        <v>#REF!</v>
      </c>
      <c r="CEY165" s="632" t="e">
        <f>(IF(CEY112-CEY107&lt;0,0,CEY112-CEY107)+CEY156)*1.21+IF($D$5="Koncesija",-#REF!*0.21,0)</f>
        <v>#REF!</v>
      </c>
      <c r="CEZ165" s="632" t="e">
        <f>(IF(CEZ112-CEZ107&lt;0,0,CEZ112-CEZ107)+CEZ156)*1.21+IF($D$5="Koncesija",-#REF!*0.21,0)</f>
        <v>#REF!</v>
      </c>
      <c r="CFA165" s="632" t="e">
        <f>(IF(CFA112-CFA107&lt;0,0,CFA112-CFA107)+CFA156)*1.21+IF($D$5="Koncesija",-#REF!*0.21,0)</f>
        <v>#REF!</v>
      </c>
      <c r="CFB165" s="632" t="e">
        <f>(IF(CFB112-CFB107&lt;0,0,CFB112-CFB107)+CFB156)*1.21+IF($D$5="Koncesija",-#REF!*0.21,0)</f>
        <v>#REF!</v>
      </c>
      <c r="CFC165" s="632" t="e">
        <f>(IF(CFC112-CFC107&lt;0,0,CFC112-CFC107)+CFC156)*1.21+IF($D$5="Koncesija",-#REF!*0.21,0)</f>
        <v>#REF!</v>
      </c>
      <c r="CFD165" s="632" t="e">
        <f>(IF(CFD112-CFD107&lt;0,0,CFD112-CFD107)+CFD156)*1.21+IF($D$5="Koncesija",-#REF!*0.21,0)</f>
        <v>#REF!</v>
      </c>
      <c r="CFE165" s="632" t="e">
        <f>(IF(CFE112-CFE107&lt;0,0,CFE112-CFE107)+CFE156)*1.21+IF($D$5="Koncesija",-#REF!*0.21,0)</f>
        <v>#REF!</v>
      </c>
      <c r="CFF165" s="632" t="e">
        <f>(IF(CFF112-CFF107&lt;0,0,CFF112-CFF107)+CFF156)*1.21+IF($D$5="Koncesija",-#REF!*0.21,0)</f>
        <v>#REF!</v>
      </c>
      <c r="CFG165" s="632" t="e">
        <f>(IF(CFG112-CFG107&lt;0,0,CFG112-CFG107)+CFG156)*1.21+IF($D$5="Koncesija",-#REF!*0.21,0)</f>
        <v>#REF!</v>
      </c>
      <c r="CFH165" s="632" t="e">
        <f>(IF(CFH112-CFH107&lt;0,0,CFH112-CFH107)+CFH156)*1.21+IF($D$5="Koncesija",-#REF!*0.21,0)</f>
        <v>#REF!</v>
      </c>
      <c r="CFI165" s="632" t="e">
        <f>(IF(CFI112-CFI107&lt;0,0,CFI112-CFI107)+CFI156)*1.21+IF($D$5="Koncesija",-#REF!*0.21,0)</f>
        <v>#REF!</v>
      </c>
      <c r="CFJ165" s="632" t="e">
        <f>(IF(CFJ112-CFJ107&lt;0,0,CFJ112-CFJ107)+CFJ156)*1.21+IF($D$5="Koncesija",-#REF!*0.21,0)</f>
        <v>#REF!</v>
      </c>
      <c r="CFK165" s="632" t="e">
        <f>(IF(CFK112-CFK107&lt;0,0,CFK112-CFK107)+CFK156)*1.21+IF($D$5="Koncesija",-#REF!*0.21,0)</f>
        <v>#REF!</v>
      </c>
      <c r="CFL165" s="632" t="e">
        <f>(IF(CFL112-CFL107&lt;0,0,CFL112-CFL107)+CFL156)*1.21+IF($D$5="Koncesija",-#REF!*0.21,0)</f>
        <v>#REF!</v>
      </c>
      <c r="CFM165" s="632" t="e">
        <f>(IF(CFM112-CFM107&lt;0,0,CFM112-CFM107)+CFM156)*1.21+IF($D$5="Koncesija",-#REF!*0.21,0)</f>
        <v>#REF!</v>
      </c>
      <c r="CFN165" s="632" t="e">
        <f>(IF(CFN112-CFN107&lt;0,0,CFN112-CFN107)+CFN156)*1.21+IF($D$5="Koncesija",-#REF!*0.21,0)</f>
        <v>#REF!</v>
      </c>
      <c r="CFO165" s="632" t="e">
        <f>(IF(CFO112-CFO107&lt;0,0,CFO112-CFO107)+CFO156)*1.21+IF($D$5="Koncesija",-#REF!*0.21,0)</f>
        <v>#REF!</v>
      </c>
      <c r="CFP165" s="632" t="e">
        <f>(IF(CFP112-CFP107&lt;0,0,CFP112-CFP107)+CFP156)*1.21+IF($D$5="Koncesija",-#REF!*0.21,0)</f>
        <v>#REF!</v>
      </c>
      <c r="CFQ165" s="632" t="e">
        <f>(IF(CFQ112-CFQ107&lt;0,0,CFQ112-CFQ107)+CFQ156)*1.21+IF($D$5="Koncesija",-#REF!*0.21,0)</f>
        <v>#REF!</v>
      </c>
      <c r="CFR165" s="632" t="e">
        <f>(IF(CFR112-CFR107&lt;0,0,CFR112-CFR107)+CFR156)*1.21+IF($D$5="Koncesija",-#REF!*0.21,0)</f>
        <v>#REF!</v>
      </c>
      <c r="CFS165" s="632" t="e">
        <f>(IF(CFS112-CFS107&lt;0,0,CFS112-CFS107)+CFS156)*1.21+IF($D$5="Koncesija",-#REF!*0.21,0)</f>
        <v>#REF!</v>
      </c>
      <c r="CFT165" s="632" t="e">
        <f>(IF(CFT112-CFT107&lt;0,0,CFT112-CFT107)+CFT156)*1.21+IF($D$5="Koncesija",-#REF!*0.21,0)</f>
        <v>#REF!</v>
      </c>
      <c r="CFU165" s="632" t="e">
        <f>(IF(CFU112-CFU107&lt;0,0,CFU112-CFU107)+CFU156)*1.21+IF($D$5="Koncesija",-#REF!*0.21,0)</f>
        <v>#REF!</v>
      </c>
      <c r="CFV165" s="632" t="e">
        <f>(IF(CFV112-CFV107&lt;0,0,CFV112-CFV107)+CFV156)*1.21+IF($D$5="Koncesija",-#REF!*0.21,0)</f>
        <v>#REF!</v>
      </c>
      <c r="CFW165" s="632" t="e">
        <f>(IF(CFW112-CFW107&lt;0,0,CFW112-CFW107)+CFW156)*1.21+IF($D$5="Koncesija",-#REF!*0.21,0)</f>
        <v>#REF!</v>
      </c>
      <c r="CFX165" s="632" t="e">
        <f>(IF(CFX112-CFX107&lt;0,0,CFX112-CFX107)+CFX156)*1.21+IF($D$5="Koncesija",-#REF!*0.21,0)</f>
        <v>#REF!</v>
      </c>
      <c r="CFY165" s="632" t="e">
        <f>(IF(CFY112-CFY107&lt;0,0,CFY112-CFY107)+CFY156)*1.21+IF($D$5="Koncesija",-#REF!*0.21,0)</f>
        <v>#REF!</v>
      </c>
      <c r="CFZ165" s="632" t="e">
        <f>(IF(CFZ112-CFZ107&lt;0,0,CFZ112-CFZ107)+CFZ156)*1.21+IF($D$5="Koncesija",-#REF!*0.21,0)</f>
        <v>#REF!</v>
      </c>
      <c r="CGA165" s="632" t="e">
        <f>(IF(CGA112-CGA107&lt;0,0,CGA112-CGA107)+CGA156)*1.21+IF($D$5="Koncesija",-#REF!*0.21,0)</f>
        <v>#REF!</v>
      </c>
      <c r="CGB165" s="632" t="e">
        <f>(IF(CGB112-CGB107&lt;0,0,CGB112-CGB107)+CGB156)*1.21+IF($D$5="Koncesija",-#REF!*0.21,0)</f>
        <v>#REF!</v>
      </c>
      <c r="CGC165" s="632" t="e">
        <f>(IF(CGC112-CGC107&lt;0,0,CGC112-CGC107)+CGC156)*1.21+IF($D$5="Koncesija",-#REF!*0.21,0)</f>
        <v>#REF!</v>
      </c>
      <c r="CGD165" s="632" t="e">
        <f>(IF(CGD112-CGD107&lt;0,0,CGD112-CGD107)+CGD156)*1.21+IF($D$5="Koncesija",-#REF!*0.21,0)</f>
        <v>#REF!</v>
      </c>
      <c r="CGE165" s="632" t="e">
        <f>(IF(CGE112-CGE107&lt;0,0,CGE112-CGE107)+CGE156)*1.21+IF($D$5="Koncesija",-#REF!*0.21,0)</f>
        <v>#REF!</v>
      </c>
      <c r="CGF165" s="632" t="e">
        <f>(IF(CGF112-CGF107&lt;0,0,CGF112-CGF107)+CGF156)*1.21+IF($D$5="Koncesija",-#REF!*0.21,0)</f>
        <v>#REF!</v>
      </c>
      <c r="CGG165" s="632" t="e">
        <f>(IF(CGG112-CGG107&lt;0,0,CGG112-CGG107)+CGG156)*1.21+IF($D$5="Koncesija",-#REF!*0.21,0)</f>
        <v>#REF!</v>
      </c>
      <c r="CGH165" s="632" t="e">
        <f>(IF(CGH112-CGH107&lt;0,0,CGH112-CGH107)+CGH156)*1.21+IF($D$5="Koncesija",-#REF!*0.21,0)</f>
        <v>#REF!</v>
      </c>
      <c r="CGI165" s="632" t="e">
        <f>(IF(CGI112-CGI107&lt;0,0,CGI112-CGI107)+CGI156)*1.21+IF($D$5="Koncesija",-#REF!*0.21,0)</f>
        <v>#REF!</v>
      </c>
      <c r="CGJ165" s="632" t="e">
        <f>(IF(CGJ112-CGJ107&lt;0,0,CGJ112-CGJ107)+CGJ156)*1.21+IF($D$5="Koncesija",-#REF!*0.21,0)</f>
        <v>#REF!</v>
      </c>
      <c r="CGK165" s="632" t="e">
        <f>(IF(CGK112-CGK107&lt;0,0,CGK112-CGK107)+CGK156)*1.21+IF($D$5="Koncesija",-#REF!*0.21,0)</f>
        <v>#REF!</v>
      </c>
      <c r="CGL165" s="632" t="e">
        <f>(IF(CGL112-CGL107&lt;0,0,CGL112-CGL107)+CGL156)*1.21+IF($D$5="Koncesija",-#REF!*0.21,0)</f>
        <v>#REF!</v>
      </c>
      <c r="CGM165" s="632" t="e">
        <f>(IF(CGM112-CGM107&lt;0,0,CGM112-CGM107)+CGM156)*1.21+IF($D$5="Koncesija",-#REF!*0.21,0)</f>
        <v>#REF!</v>
      </c>
      <c r="CGN165" s="632" t="e">
        <f>(IF(CGN112-CGN107&lt;0,0,CGN112-CGN107)+CGN156)*1.21+IF($D$5="Koncesija",-#REF!*0.21,0)</f>
        <v>#REF!</v>
      </c>
      <c r="CGO165" s="632" t="e">
        <f>(IF(CGO112-CGO107&lt;0,0,CGO112-CGO107)+CGO156)*1.21+IF($D$5="Koncesija",-#REF!*0.21,0)</f>
        <v>#REF!</v>
      </c>
      <c r="CGP165" s="632" t="e">
        <f>(IF(CGP112-CGP107&lt;0,0,CGP112-CGP107)+CGP156)*1.21+IF($D$5="Koncesija",-#REF!*0.21,0)</f>
        <v>#REF!</v>
      </c>
      <c r="CGQ165" s="632" t="e">
        <f>(IF(CGQ112-CGQ107&lt;0,0,CGQ112-CGQ107)+CGQ156)*1.21+IF($D$5="Koncesija",-#REF!*0.21,0)</f>
        <v>#REF!</v>
      </c>
      <c r="CGR165" s="632" t="e">
        <f>(IF(CGR112-CGR107&lt;0,0,CGR112-CGR107)+CGR156)*1.21+IF($D$5="Koncesija",-#REF!*0.21,0)</f>
        <v>#REF!</v>
      </c>
      <c r="CGS165" s="632" t="e">
        <f>(IF(CGS112-CGS107&lt;0,0,CGS112-CGS107)+CGS156)*1.21+IF($D$5="Koncesija",-#REF!*0.21,0)</f>
        <v>#REF!</v>
      </c>
      <c r="CGT165" s="632" t="e">
        <f>(IF(CGT112-CGT107&lt;0,0,CGT112-CGT107)+CGT156)*1.21+IF($D$5="Koncesija",-#REF!*0.21,0)</f>
        <v>#REF!</v>
      </c>
      <c r="CGU165" s="632" t="e">
        <f>(IF(CGU112-CGU107&lt;0,0,CGU112-CGU107)+CGU156)*1.21+IF($D$5="Koncesija",-#REF!*0.21,0)</f>
        <v>#REF!</v>
      </c>
      <c r="CGV165" s="632" t="e">
        <f>(IF(CGV112-CGV107&lt;0,0,CGV112-CGV107)+CGV156)*1.21+IF($D$5="Koncesija",-#REF!*0.21,0)</f>
        <v>#REF!</v>
      </c>
      <c r="CGW165" s="632" t="e">
        <f>(IF(CGW112-CGW107&lt;0,0,CGW112-CGW107)+CGW156)*1.21+IF($D$5="Koncesija",-#REF!*0.21,0)</f>
        <v>#REF!</v>
      </c>
      <c r="CGX165" s="632" t="e">
        <f>(IF(CGX112-CGX107&lt;0,0,CGX112-CGX107)+CGX156)*1.21+IF($D$5="Koncesija",-#REF!*0.21,0)</f>
        <v>#REF!</v>
      </c>
      <c r="CGY165" s="632" t="e">
        <f>(IF(CGY112-CGY107&lt;0,0,CGY112-CGY107)+CGY156)*1.21+IF($D$5="Koncesija",-#REF!*0.21,0)</f>
        <v>#REF!</v>
      </c>
      <c r="CGZ165" s="632" t="e">
        <f>(IF(CGZ112-CGZ107&lt;0,0,CGZ112-CGZ107)+CGZ156)*1.21+IF($D$5="Koncesija",-#REF!*0.21,0)</f>
        <v>#REF!</v>
      </c>
      <c r="CHA165" s="632" t="e">
        <f>(IF(CHA112-CHA107&lt;0,0,CHA112-CHA107)+CHA156)*1.21+IF($D$5="Koncesija",-#REF!*0.21,0)</f>
        <v>#REF!</v>
      </c>
      <c r="CHB165" s="632" t="e">
        <f>(IF(CHB112-CHB107&lt;0,0,CHB112-CHB107)+CHB156)*1.21+IF($D$5="Koncesija",-#REF!*0.21,0)</f>
        <v>#REF!</v>
      </c>
      <c r="CHC165" s="632" t="e">
        <f>(IF(CHC112-CHC107&lt;0,0,CHC112-CHC107)+CHC156)*1.21+IF($D$5="Koncesija",-#REF!*0.21,0)</f>
        <v>#REF!</v>
      </c>
      <c r="CHD165" s="632" t="e">
        <f>(IF(CHD112-CHD107&lt;0,0,CHD112-CHD107)+CHD156)*1.21+IF($D$5="Koncesija",-#REF!*0.21,0)</f>
        <v>#REF!</v>
      </c>
      <c r="CHE165" s="632" t="e">
        <f>(IF(CHE112-CHE107&lt;0,0,CHE112-CHE107)+CHE156)*1.21+IF($D$5="Koncesija",-#REF!*0.21,0)</f>
        <v>#REF!</v>
      </c>
      <c r="CHF165" s="632" t="e">
        <f>(IF(CHF112-CHF107&lt;0,0,CHF112-CHF107)+CHF156)*1.21+IF($D$5="Koncesija",-#REF!*0.21,0)</f>
        <v>#REF!</v>
      </c>
      <c r="CHG165" s="632" t="e">
        <f>(IF(CHG112-CHG107&lt;0,0,CHG112-CHG107)+CHG156)*1.21+IF($D$5="Koncesija",-#REF!*0.21,0)</f>
        <v>#REF!</v>
      </c>
      <c r="CHH165" s="632" t="e">
        <f>(IF(CHH112-CHH107&lt;0,0,CHH112-CHH107)+CHH156)*1.21+IF($D$5="Koncesija",-#REF!*0.21,0)</f>
        <v>#REF!</v>
      </c>
      <c r="CHI165" s="632" t="e">
        <f>(IF(CHI112-CHI107&lt;0,0,CHI112-CHI107)+CHI156)*1.21+IF($D$5="Koncesija",-#REF!*0.21,0)</f>
        <v>#REF!</v>
      </c>
      <c r="CHJ165" s="632" t="e">
        <f>(IF(CHJ112-CHJ107&lt;0,0,CHJ112-CHJ107)+CHJ156)*1.21+IF($D$5="Koncesija",-#REF!*0.21,0)</f>
        <v>#REF!</v>
      </c>
      <c r="CHK165" s="632" t="e">
        <f>(IF(CHK112-CHK107&lt;0,0,CHK112-CHK107)+CHK156)*1.21+IF($D$5="Koncesija",-#REF!*0.21,0)</f>
        <v>#REF!</v>
      </c>
      <c r="CHL165" s="632" t="e">
        <f>(IF(CHL112-CHL107&lt;0,0,CHL112-CHL107)+CHL156)*1.21+IF($D$5="Koncesija",-#REF!*0.21,0)</f>
        <v>#REF!</v>
      </c>
      <c r="CHM165" s="632" t="e">
        <f>(IF(CHM112-CHM107&lt;0,0,CHM112-CHM107)+CHM156)*1.21+IF($D$5="Koncesija",-#REF!*0.21,0)</f>
        <v>#REF!</v>
      </c>
      <c r="CHN165" s="632" t="e">
        <f>(IF(CHN112-CHN107&lt;0,0,CHN112-CHN107)+CHN156)*1.21+IF($D$5="Koncesija",-#REF!*0.21,0)</f>
        <v>#REF!</v>
      </c>
      <c r="CHO165" s="632" t="e">
        <f>(IF(CHO112-CHO107&lt;0,0,CHO112-CHO107)+CHO156)*1.21+IF($D$5="Koncesija",-#REF!*0.21,0)</f>
        <v>#REF!</v>
      </c>
      <c r="CHP165" s="632" t="e">
        <f>(IF(CHP112-CHP107&lt;0,0,CHP112-CHP107)+CHP156)*1.21+IF($D$5="Koncesija",-#REF!*0.21,0)</f>
        <v>#REF!</v>
      </c>
      <c r="CHQ165" s="632" t="e">
        <f>(IF(CHQ112-CHQ107&lt;0,0,CHQ112-CHQ107)+CHQ156)*1.21+IF($D$5="Koncesija",-#REF!*0.21,0)</f>
        <v>#REF!</v>
      </c>
      <c r="CHR165" s="632" t="e">
        <f>(IF(CHR112-CHR107&lt;0,0,CHR112-CHR107)+CHR156)*1.21+IF($D$5="Koncesija",-#REF!*0.21,0)</f>
        <v>#REF!</v>
      </c>
      <c r="CHS165" s="632" t="e">
        <f>(IF(CHS112-CHS107&lt;0,0,CHS112-CHS107)+CHS156)*1.21+IF($D$5="Koncesija",-#REF!*0.21,0)</f>
        <v>#REF!</v>
      </c>
      <c r="CHT165" s="632" t="e">
        <f>(IF(CHT112-CHT107&lt;0,0,CHT112-CHT107)+CHT156)*1.21+IF($D$5="Koncesija",-#REF!*0.21,0)</f>
        <v>#REF!</v>
      </c>
      <c r="CHU165" s="632" t="e">
        <f>(IF(CHU112-CHU107&lt;0,0,CHU112-CHU107)+CHU156)*1.21+IF($D$5="Koncesija",-#REF!*0.21,0)</f>
        <v>#REF!</v>
      </c>
      <c r="CHV165" s="632" t="e">
        <f>(IF(CHV112-CHV107&lt;0,0,CHV112-CHV107)+CHV156)*1.21+IF($D$5="Koncesija",-#REF!*0.21,0)</f>
        <v>#REF!</v>
      </c>
      <c r="CHW165" s="632" t="e">
        <f>(IF(CHW112-CHW107&lt;0,0,CHW112-CHW107)+CHW156)*1.21+IF($D$5="Koncesija",-#REF!*0.21,0)</f>
        <v>#REF!</v>
      </c>
      <c r="CHX165" s="632" t="e">
        <f>(IF(CHX112-CHX107&lt;0,0,CHX112-CHX107)+CHX156)*1.21+IF($D$5="Koncesija",-#REF!*0.21,0)</f>
        <v>#REF!</v>
      </c>
      <c r="CHY165" s="632" t="e">
        <f>(IF(CHY112-CHY107&lt;0,0,CHY112-CHY107)+CHY156)*1.21+IF($D$5="Koncesija",-#REF!*0.21,0)</f>
        <v>#REF!</v>
      </c>
      <c r="CHZ165" s="632" t="e">
        <f>(IF(CHZ112-CHZ107&lt;0,0,CHZ112-CHZ107)+CHZ156)*1.21+IF($D$5="Koncesija",-#REF!*0.21,0)</f>
        <v>#REF!</v>
      </c>
      <c r="CIA165" s="632" t="e">
        <f>(IF(CIA112-CIA107&lt;0,0,CIA112-CIA107)+CIA156)*1.21+IF($D$5="Koncesija",-#REF!*0.21,0)</f>
        <v>#REF!</v>
      </c>
      <c r="CIB165" s="632" t="e">
        <f>(IF(CIB112-CIB107&lt;0,0,CIB112-CIB107)+CIB156)*1.21+IF($D$5="Koncesija",-#REF!*0.21,0)</f>
        <v>#REF!</v>
      </c>
      <c r="CIC165" s="632" t="e">
        <f>(IF(CIC112-CIC107&lt;0,0,CIC112-CIC107)+CIC156)*1.21+IF($D$5="Koncesija",-#REF!*0.21,0)</f>
        <v>#REF!</v>
      </c>
      <c r="CID165" s="632" t="e">
        <f>(IF(CID112-CID107&lt;0,0,CID112-CID107)+CID156)*1.21+IF($D$5="Koncesija",-#REF!*0.21,0)</f>
        <v>#REF!</v>
      </c>
      <c r="CIE165" s="632" t="e">
        <f>(IF(CIE112-CIE107&lt;0,0,CIE112-CIE107)+CIE156)*1.21+IF($D$5="Koncesija",-#REF!*0.21,0)</f>
        <v>#REF!</v>
      </c>
      <c r="CIF165" s="632" t="e">
        <f>(IF(CIF112-CIF107&lt;0,0,CIF112-CIF107)+CIF156)*1.21+IF($D$5="Koncesija",-#REF!*0.21,0)</f>
        <v>#REF!</v>
      </c>
      <c r="CIG165" s="632" t="e">
        <f>(IF(CIG112-CIG107&lt;0,0,CIG112-CIG107)+CIG156)*1.21+IF($D$5="Koncesija",-#REF!*0.21,0)</f>
        <v>#REF!</v>
      </c>
      <c r="CIH165" s="632" t="e">
        <f>(IF(CIH112-CIH107&lt;0,0,CIH112-CIH107)+CIH156)*1.21+IF($D$5="Koncesija",-#REF!*0.21,0)</f>
        <v>#REF!</v>
      </c>
      <c r="CII165" s="632" t="e">
        <f>(IF(CII112-CII107&lt;0,0,CII112-CII107)+CII156)*1.21+IF($D$5="Koncesija",-#REF!*0.21,0)</f>
        <v>#REF!</v>
      </c>
      <c r="CIJ165" s="632" t="e">
        <f>(IF(CIJ112-CIJ107&lt;0,0,CIJ112-CIJ107)+CIJ156)*1.21+IF($D$5="Koncesija",-#REF!*0.21,0)</f>
        <v>#REF!</v>
      </c>
      <c r="CIK165" s="632" t="e">
        <f>(IF(CIK112-CIK107&lt;0,0,CIK112-CIK107)+CIK156)*1.21+IF($D$5="Koncesija",-#REF!*0.21,0)</f>
        <v>#REF!</v>
      </c>
      <c r="CIL165" s="632" t="e">
        <f>(IF(CIL112-CIL107&lt;0,0,CIL112-CIL107)+CIL156)*1.21+IF($D$5="Koncesija",-#REF!*0.21,0)</f>
        <v>#REF!</v>
      </c>
      <c r="CIM165" s="632" t="e">
        <f>(IF(CIM112-CIM107&lt;0,0,CIM112-CIM107)+CIM156)*1.21+IF($D$5="Koncesija",-#REF!*0.21,0)</f>
        <v>#REF!</v>
      </c>
      <c r="CIN165" s="632" t="e">
        <f>(IF(CIN112-CIN107&lt;0,0,CIN112-CIN107)+CIN156)*1.21+IF($D$5="Koncesija",-#REF!*0.21,0)</f>
        <v>#REF!</v>
      </c>
      <c r="CIO165" s="632" t="e">
        <f>(IF(CIO112-CIO107&lt;0,0,CIO112-CIO107)+CIO156)*1.21+IF($D$5="Koncesija",-#REF!*0.21,0)</f>
        <v>#REF!</v>
      </c>
      <c r="CIP165" s="632" t="e">
        <f>(IF(CIP112-CIP107&lt;0,0,CIP112-CIP107)+CIP156)*1.21+IF($D$5="Koncesija",-#REF!*0.21,0)</f>
        <v>#REF!</v>
      </c>
      <c r="CIQ165" s="632" t="e">
        <f>(IF(CIQ112-CIQ107&lt;0,0,CIQ112-CIQ107)+CIQ156)*1.21+IF($D$5="Koncesija",-#REF!*0.21,0)</f>
        <v>#REF!</v>
      </c>
      <c r="CIR165" s="632" t="e">
        <f>(IF(CIR112-CIR107&lt;0,0,CIR112-CIR107)+CIR156)*1.21+IF($D$5="Koncesija",-#REF!*0.21,0)</f>
        <v>#REF!</v>
      </c>
      <c r="CIS165" s="632" t="e">
        <f>(IF(CIS112-CIS107&lt;0,0,CIS112-CIS107)+CIS156)*1.21+IF($D$5="Koncesija",-#REF!*0.21,0)</f>
        <v>#REF!</v>
      </c>
      <c r="CIT165" s="632" t="e">
        <f>(IF(CIT112-CIT107&lt;0,0,CIT112-CIT107)+CIT156)*1.21+IF($D$5="Koncesija",-#REF!*0.21,0)</f>
        <v>#REF!</v>
      </c>
      <c r="CIU165" s="632" t="e">
        <f>(IF(CIU112-CIU107&lt;0,0,CIU112-CIU107)+CIU156)*1.21+IF($D$5="Koncesija",-#REF!*0.21,0)</f>
        <v>#REF!</v>
      </c>
      <c r="CIV165" s="632" t="e">
        <f>(IF(CIV112-CIV107&lt;0,0,CIV112-CIV107)+CIV156)*1.21+IF($D$5="Koncesija",-#REF!*0.21,0)</f>
        <v>#REF!</v>
      </c>
      <c r="CIW165" s="632" t="e">
        <f>(IF(CIW112-CIW107&lt;0,0,CIW112-CIW107)+CIW156)*1.21+IF($D$5="Koncesija",-#REF!*0.21,0)</f>
        <v>#REF!</v>
      </c>
      <c r="CIX165" s="632" t="e">
        <f>(IF(CIX112-CIX107&lt;0,0,CIX112-CIX107)+CIX156)*1.21+IF($D$5="Koncesija",-#REF!*0.21,0)</f>
        <v>#REF!</v>
      </c>
      <c r="CIY165" s="632" t="e">
        <f>(IF(CIY112-CIY107&lt;0,0,CIY112-CIY107)+CIY156)*1.21+IF($D$5="Koncesija",-#REF!*0.21,0)</f>
        <v>#REF!</v>
      </c>
      <c r="CIZ165" s="632" t="e">
        <f>(IF(CIZ112-CIZ107&lt;0,0,CIZ112-CIZ107)+CIZ156)*1.21+IF($D$5="Koncesija",-#REF!*0.21,0)</f>
        <v>#REF!</v>
      </c>
      <c r="CJA165" s="632" t="e">
        <f>(IF(CJA112-CJA107&lt;0,0,CJA112-CJA107)+CJA156)*1.21+IF($D$5="Koncesija",-#REF!*0.21,0)</f>
        <v>#REF!</v>
      </c>
      <c r="CJB165" s="632" t="e">
        <f>(IF(CJB112-CJB107&lt;0,0,CJB112-CJB107)+CJB156)*1.21+IF($D$5="Koncesija",-#REF!*0.21,0)</f>
        <v>#REF!</v>
      </c>
      <c r="CJC165" s="632" t="e">
        <f>(IF(CJC112-CJC107&lt;0,0,CJC112-CJC107)+CJC156)*1.21+IF($D$5="Koncesija",-#REF!*0.21,0)</f>
        <v>#REF!</v>
      </c>
      <c r="CJD165" s="632" t="e">
        <f>(IF(CJD112-CJD107&lt;0,0,CJD112-CJD107)+CJD156)*1.21+IF($D$5="Koncesija",-#REF!*0.21,0)</f>
        <v>#REF!</v>
      </c>
      <c r="CJE165" s="632" t="e">
        <f>(IF(CJE112-CJE107&lt;0,0,CJE112-CJE107)+CJE156)*1.21+IF($D$5="Koncesija",-#REF!*0.21,0)</f>
        <v>#REF!</v>
      </c>
      <c r="CJF165" s="632" t="e">
        <f>(IF(CJF112-CJF107&lt;0,0,CJF112-CJF107)+CJF156)*1.21+IF($D$5="Koncesija",-#REF!*0.21,0)</f>
        <v>#REF!</v>
      </c>
      <c r="CJG165" s="632" t="e">
        <f>(IF(CJG112-CJG107&lt;0,0,CJG112-CJG107)+CJG156)*1.21+IF($D$5="Koncesija",-#REF!*0.21,0)</f>
        <v>#REF!</v>
      </c>
      <c r="CJH165" s="632" t="e">
        <f>(IF(CJH112-CJH107&lt;0,0,CJH112-CJH107)+CJH156)*1.21+IF($D$5="Koncesija",-#REF!*0.21,0)</f>
        <v>#REF!</v>
      </c>
      <c r="CJI165" s="632" t="e">
        <f>(IF(CJI112-CJI107&lt;0,0,CJI112-CJI107)+CJI156)*1.21+IF($D$5="Koncesija",-#REF!*0.21,0)</f>
        <v>#REF!</v>
      </c>
      <c r="CJJ165" s="632" t="e">
        <f>(IF(CJJ112-CJJ107&lt;0,0,CJJ112-CJJ107)+CJJ156)*1.21+IF($D$5="Koncesija",-#REF!*0.21,0)</f>
        <v>#REF!</v>
      </c>
      <c r="CJK165" s="632" t="e">
        <f>(IF(CJK112-CJK107&lt;0,0,CJK112-CJK107)+CJK156)*1.21+IF($D$5="Koncesija",-#REF!*0.21,0)</f>
        <v>#REF!</v>
      </c>
      <c r="CJL165" s="632" t="e">
        <f>(IF(CJL112-CJL107&lt;0,0,CJL112-CJL107)+CJL156)*1.21+IF($D$5="Koncesija",-#REF!*0.21,0)</f>
        <v>#REF!</v>
      </c>
      <c r="CJM165" s="632" t="e">
        <f>(IF(CJM112-CJM107&lt;0,0,CJM112-CJM107)+CJM156)*1.21+IF($D$5="Koncesija",-#REF!*0.21,0)</f>
        <v>#REF!</v>
      </c>
      <c r="CJN165" s="632" t="e">
        <f>(IF(CJN112-CJN107&lt;0,0,CJN112-CJN107)+CJN156)*1.21+IF($D$5="Koncesija",-#REF!*0.21,0)</f>
        <v>#REF!</v>
      </c>
      <c r="CJO165" s="632" t="e">
        <f>(IF(CJO112-CJO107&lt;0,0,CJO112-CJO107)+CJO156)*1.21+IF($D$5="Koncesija",-#REF!*0.21,0)</f>
        <v>#REF!</v>
      </c>
      <c r="CJP165" s="632" t="e">
        <f>(IF(CJP112-CJP107&lt;0,0,CJP112-CJP107)+CJP156)*1.21+IF($D$5="Koncesija",-#REF!*0.21,0)</f>
        <v>#REF!</v>
      </c>
      <c r="CJQ165" s="632" t="e">
        <f>(IF(CJQ112-CJQ107&lt;0,0,CJQ112-CJQ107)+CJQ156)*1.21+IF($D$5="Koncesija",-#REF!*0.21,0)</f>
        <v>#REF!</v>
      </c>
      <c r="CJR165" s="632" t="e">
        <f>(IF(CJR112-CJR107&lt;0,0,CJR112-CJR107)+CJR156)*1.21+IF($D$5="Koncesija",-#REF!*0.21,0)</f>
        <v>#REF!</v>
      </c>
      <c r="CJS165" s="632" t="e">
        <f>(IF(CJS112-CJS107&lt;0,0,CJS112-CJS107)+CJS156)*1.21+IF($D$5="Koncesija",-#REF!*0.21,0)</f>
        <v>#REF!</v>
      </c>
      <c r="CJT165" s="632" t="e">
        <f>(IF(CJT112-CJT107&lt;0,0,CJT112-CJT107)+CJT156)*1.21+IF($D$5="Koncesija",-#REF!*0.21,0)</f>
        <v>#REF!</v>
      </c>
      <c r="CJU165" s="632" t="e">
        <f>(IF(CJU112-CJU107&lt;0,0,CJU112-CJU107)+CJU156)*1.21+IF($D$5="Koncesija",-#REF!*0.21,0)</f>
        <v>#REF!</v>
      </c>
      <c r="CJV165" s="632" t="e">
        <f>(IF(CJV112-CJV107&lt;0,0,CJV112-CJV107)+CJV156)*1.21+IF($D$5="Koncesija",-#REF!*0.21,0)</f>
        <v>#REF!</v>
      </c>
      <c r="CJW165" s="632" t="e">
        <f>(IF(CJW112-CJW107&lt;0,0,CJW112-CJW107)+CJW156)*1.21+IF($D$5="Koncesija",-#REF!*0.21,0)</f>
        <v>#REF!</v>
      </c>
      <c r="CJX165" s="632" t="e">
        <f>(IF(CJX112-CJX107&lt;0,0,CJX112-CJX107)+CJX156)*1.21+IF($D$5="Koncesija",-#REF!*0.21,0)</f>
        <v>#REF!</v>
      </c>
      <c r="CJY165" s="632" t="e">
        <f>(IF(CJY112-CJY107&lt;0,0,CJY112-CJY107)+CJY156)*1.21+IF($D$5="Koncesija",-#REF!*0.21,0)</f>
        <v>#REF!</v>
      </c>
      <c r="CJZ165" s="632" t="e">
        <f>(IF(CJZ112-CJZ107&lt;0,0,CJZ112-CJZ107)+CJZ156)*1.21+IF($D$5="Koncesija",-#REF!*0.21,0)</f>
        <v>#REF!</v>
      </c>
      <c r="CKA165" s="632" t="e">
        <f>(IF(CKA112-CKA107&lt;0,0,CKA112-CKA107)+CKA156)*1.21+IF($D$5="Koncesija",-#REF!*0.21,0)</f>
        <v>#REF!</v>
      </c>
      <c r="CKB165" s="632" t="e">
        <f>(IF(CKB112-CKB107&lt;0,0,CKB112-CKB107)+CKB156)*1.21+IF($D$5="Koncesija",-#REF!*0.21,0)</f>
        <v>#REF!</v>
      </c>
      <c r="CKC165" s="632" t="e">
        <f>(IF(CKC112-CKC107&lt;0,0,CKC112-CKC107)+CKC156)*1.21+IF($D$5="Koncesija",-#REF!*0.21,0)</f>
        <v>#REF!</v>
      </c>
      <c r="CKD165" s="632" t="e">
        <f>(IF(CKD112-CKD107&lt;0,0,CKD112-CKD107)+CKD156)*1.21+IF($D$5="Koncesija",-#REF!*0.21,0)</f>
        <v>#REF!</v>
      </c>
      <c r="CKE165" s="632" t="e">
        <f>(IF(CKE112-CKE107&lt;0,0,CKE112-CKE107)+CKE156)*1.21+IF($D$5="Koncesija",-#REF!*0.21,0)</f>
        <v>#REF!</v>
      </c>
      <c r="CKF165" s="632" t="e">
        <f>(IF(CKF112-CKF107&lt;0,0,CKF112-CKF107)+CKF156)*1.21+IF($D$5="Koncesija",-#REF!*0.21,0)</f>
        <v>#REF!</v>
      </c>
      <c r="CKG165" s="632" t="e">
        <f>(IF(CKG112-CKG107&lt;0,0,CKG112-CKG107)+CKG156)*1.21+IF($D$5="Koncesija",-#REF!*0.21,0)</f>
        <v>#REF!</v>
      </c>
      <c r="CKH165" s="632" t="e">
        <f>(IF(CKH112-CKH107&lt;0,0,CKH112-CKH107)+CKH156)*1.21+IF($D$5="Koncesija",-#REF!*0.21,0)</f>
        <v>#REF!</v>
      </c>
      <c r="CKI165" s="632" t="e">
        <f>(IF(CKI112-CKI107&lt;0,0,CKI112-CKI107)+CKI156)*1.21+IF($D$5="Koncesija",-#REF!*0.21,0)</f>
        <v>#REF!</v>
      </c>
      <c r="CKJ165" s="632" t="e">
        <f>(IF(CKJ112-CKJ107&lt;0,0,CKJ112-CKJ107)+CKJ156)*1.21+IF($D$5="Koncesija",-#REF!*0.21,0)</f>
        <v>#REF!</v>
      </c>
      <c r="CKK165" s="632" t="e">
        <f>(IF(CKK112-CKK107&lt;0,0,CKK112-CKK107)+CKK156)*1.21+IF($D$5="Koncesija",-#REF!*0.21,0)</f>
        <v>#REF!</v>
      </c>
      <c r="CKL165" s="632" t="e">
        <f>(IF(CKL112-CKL107&lt;0,0,CKL112-CKL107)+CKL156)*1.21+IF($D$5="Koncesija",-#REF!*0.21,0)</f>
        <v>#REF!</v>
      </c>
      <c r="CKM165" s="632" t="e">
        <f>(IF(CKM112-CKM107&lt;0,0,CKM112-CKM107)+CKM156)*1.21+IF($D$5="Koncesija",-#REF!*0.21,0)</f>
        <v>#REF!</v>
      </c>
      <c r="CKN165" s="632" t="e">
        <f>(IF(CKN112-CKN107&lt;0,0,CKN112-CKN107)+CKN156)*1.21+IF($D$5="Koncesija",-#REF!*0.21,0)</f>
        <v>#REF!</v>
      </c>
      <c r="CKO165" s="632" t="e">
        <f>(IF(CKO112-CKO107&lt;0,0,CKO112-CKO107)+CKO156)*1.21+IF($D$5="Koncesija",-#REF!*0.21,0)</f>
        <v>#REF!</v>
      </c>
      <c r="CKP165" s="632" t="e">
        <f>(IF(CKP112-CKP107&lt;0,0,CKP112-CKP107)+CKP156)*1.21+IF($D$5="Koncesija",-#REF!*0.21,0)</f>
        <v>#REF!</v>
      </c>
      <c r="CKQ165" s="632" t="e">
        <f>(IF(CKQ112-CKQ107&lt;0,0,CKQ112-CKQ107)+CKQ156)*1.21+IF($D$5="Koncesija",-#REF!*0.21,0)</f>
        <v>#REF!</v>
      </c>
      <c r="CKR165" s="632" t="e">
        <f>(IF(CKR112-CKR107&lt;0,0,CKR112-CKR107)+CKR156)*1.21+IF($D$5="Koncesija",-#REF!*0.21,0)</f>
        <v>#REF!</v>
      </c>
      <c r="CKS165" s="632" t="e">
        <f>(IF(CKS112-CKS107&lt;0,0,CKS112-CKS107)+CKS156)*1.21+IF($D$5="Koncesija",-#REF!*0.21,0)</f>
        <v>#REF!</v>
      </c>
      <c r="CKT165" s="632" t="e">
        <f>(IF(CKT112-CKT107&lt;0,0,CKT112-CKT107)+CKT156)*1.21+IF($D$5="Koncesija",-#REF!*0.21,0)</f>
        <v>#REF!</v>
      </c>
      <c r="CKU165" s="632" t="e">
        <f>(IF(CKU112-CKU107&lt;0,0,CKU112-CKU107)+CKU156)*1.21+IF($D$5="Koncesija",-#REF!*0.21,0)</f>
        <v>#REF!</v>
      </c>
      <c r="CKV165" s="632" t="e">
        <f>(IF(CKV112-CKV107&lt;0,0,CKV112-CKV107)+CKV156)*1.21+IF($D$5="Koncesija",-#REF!*0.21,0)</f>
        <v>#REF!</v>
      </c>
      <c r="CKW165" s="632" t="e">
        <f>(IF(CKW112-CKW107&lt;0,0,CKW112-CKW107)+CKW156)*1.21+IF($D$5="Koncesija",-#REF!*0.21,0)</f>
        <v>#REF!</v>
      </c>
      <c r="CKX165" s="632" t="e">
        <f>(IF(CKX112-CKX107&lt;0,0,CKX112-CKX107)+CKX156)*1.21+IF($D$5="Koncesija",-#REF!*0.21,0)</f>
        <v>#REF!</v>
      </c>
      <c r="CKY165" s="632" t="e">
        <f>(IF(CKY112-CKY107&lt;0,0,CKY112-CKY107)+CKY156)*1.21+IF($D$5="Koncesija",-#REF!*0.21,0)</f>
        <v>#REF!</v>
      </c>
      <c r="CKZ165" s="632" t="e">
        <f>(IF(CKZ112-CKZ107&lt;0,0,CKZ112-CKZ107)+CKZ156)*1.21+IF($D$5="Koncesija",-#REF!*0.21,0)</f>
        <v>#REF!</v>
      </c>
      <c r="CLA165" s="632" t="e">
        <f>(IF(CLA112-CLA107&lt;0,0,CLA112-CLA107)+CLA156)*1.21+IF($D$5="Koncesija",-#REF!*0.21,0)</f>
        <v>#REF!</v>
      </c>
      <c r="CLB165" s="632" t="e">
        <f>(IF(CLB112-CLB107&lt;0,0,CLB112-CLB107)+CLB156)*1.21+IF($D$5="Koncesija",-#REF!*0.21,0)</f>
        <v>#REF!</v>
      </c>
      <c r="CLC165" s="632" t="e">
        <f>(IF(CLC112-CLC107&lt;0,0,CLC112-CLC107)+CLC156)*1.21+IF($D$5="Koncesija",-#REF!*0.21,0)</f>
        <v>#REF!</v>
      </c>
      <c r="CLD165" s="632" t="e">
        <f>(IF(CLD112-CLD107&lt;0,0,CLD112-CLD107)+CLD156)*1.21+IF($D$5="Koncesija",-#REF!*0.21,0)</f>
        <v>#REF!</v>
      </c>
      <c r="CLE165" s="632" t="e">
        <f>(IF(CLE112-CLE107&lt;0,0,CLE112-CLE107)+CLE156)*1.21+IF($D$5="Koncesija",-#REF!*0.21,0)</f>
        <v>#REF!</v>
      </c>
      <c r="CLF165" s="632" t="e">
        <f>(IF(CLF112-CLF107&lt;0,0,CLF112-CLF107)+CLF156)*1.21+IF($D$5="Koncesija",-#REF!*0.21,0)</f>
        <v>#REF!</v>
      </c>
      <c r="CLG165" s="632" t="e">
        <f>(IF(CLG112-CLG107&lt;0,0,CLG112-CLG107)+CLG156)*1.21+IF($D$5="Koncesija",-#REF!*0.21,0)</f>
        <v>#REF!</v>
      </c>
      <c r="CLH165" s="632" t="e">
        <f>(IF(CLH112-CLH107&lt;0,0,CLH112-CLH107)+CLH156)*1.21+IF($D$5="Koncesija",-#REF!*0.21,0)</f>
        <v>#REF!</v>
      </c>
      <c r="CLI165" s="632" t="e">
        <f>(IF(CLI112-CLI107&lt;0,0,CLI112-CLI107)+CLI156)*1.21+IF($D$5="Koncesija",-#REF!*0.21,0)</f>
        <v>#REF!</v>
      </c>
      <c r="CLJ165" s="632" t="e">
        <f>(IF(CLJ112-CLJ107&lt;0,0,CLJ112-CLJ107)+CLJ156)*1.21+IF($D$5="Koncesija",-#REF!*0.21,0)</f>
        <v>#REF!</v>
      </c>
      <c r="CLK165" s="632" t="e">
        <f>(IF(CLK112-CLK107&lt;0,0,CLK112-CLK107)+CLK156)*1.21+IF($D$5="Koncesija",-#REF!*0.21,0)</f>
        <v>#REF!</v>
      </c>
      <c r="CLL165" s="632" t="e">
        <f>(IF(CLL112-CLL107&lt;0,0,CLL112-CLL107)+CLL156)*1.21+IF($D$5="Koncesija",-#REF!*0.21,0)</f>
        <v>#REF!</v>
      </c>
      <c r="CLM165" s="632" t="e">
        <f>(IF(CLM112-CLM107&lt;0,0,CLM112-CLM107)+CLM156)*1.21+IF($D$5="Koncesija",-#REF!*0.21,0)</f>
        <v>#REF!</v>
      </c>
      <c r="CLN165" s="632" t="e">
        <f>(IF(CLN112-CLN107&lt;0,0,CLN112-CLN107)+CLN156)*1.21+IF($D$5="Koncesija",-#REF!*0.21,0)</f>
        <v>#REF!</v>
      </c>
      <c r="CLO165" s="632" t="e">
        <f>(IF(CLO112-CLO107&lt;0,0,CLO112-CLO107)+CLO156)*1.21+IF($D$5="Koncesija",-#REF!*0.21,0)</f>
        <v>#REF!</v>
      </c>
      <c r="CLP165" s="632" t="e">
        <f>(IF(CLP112-CLP107&lt;0,0,CLP112-CLP107)+CLP156)*1.21+IF($D$5="Koncesija",-#REF!*0.21,0)</f>
        <v>#REF!</v>
      </c>
      <c r="CLQ165" s="632" t="e">
        <f>(IF(CLQ112-CLQ107&lt;0,0,CLQ112-CLQ107)+CLQ156)*1.21+IF($D$5="Koncesija",-#REF!*0.21,0)</f>
        <v>#REF!</v>
      </c>
      <c r="CLR165" s="632" t="e">
        <f>(IF(CLR112-CLR107&lt;0,0,CLR112-CLR107)+CLR156)*1.21+IF($D$5="Koncesija",-#REF!*0.21,0)</f>
        <v>#REF!</v>
      </c>
      <c r="CLS165" s="632" t="e">
        <f>(IF(CLS112-CLS107&lt;0,0,CLS112-CLS107)+CLS156)*1.21+IF($D$5="Koncesija",-#REF!*0.21,0)</f>
        <v>#REF!</v>
      </c>
      <c r="CLT165" s="632" t="e">
        <f>(IF(CLT112-CLT107&lt;0,0,CLT112-CLT107)+CLT156)*1.21+IF($D$5="Koncesija",-#REF!*0.21,0)</f>
        <v>#REF!</v>
      </c>
      <c r="CLU165" s="632" t="e">
        <f>(IF(CLU112-CLU107&lt;0,0,CLU112-CLU107)+CLU156)*1.21+IF($D$5="Koncesija",-#REF!*0.21,0)</f>
        <v>#REF!</v>
      </c>
      <c r="CLV165" s="632" t="e">
        <f>(IF(CLV112-CLV107&lt;0,0,CLV112-CLV107)+CLV156)*1.21+IF($D$5="Koncesija",-#REF!*0.21,0)</f>
        <v>#REF!</v>
      </c>
      <c r="CLW165" s="632" t="e">
        <f>(IF(CLW112-CLW107&lt;0,0,CLW112-CLW107)+CLW156)*1.21+IF($D$5="Koncesija",-#REF!*0.21,0)</f>
        <v>#REF!</v>
      </c>
      <c r="CLX165" s="632" t="e">
        <f>(IF(CLX112-CLX107&lt;0,0,CLX112-CLX107)+CLX156)*1.21+IF($D$5="Koncesija",-#REF!*0.21,0)</f>
        <v>#REF!</v>
      </c>
      <c r="CLY165" s="632" t="e">
        <f>(IF(CLY112-CLY107&lt;0,0,CLY112-CLY107)+CLY156)*1.21+IF($D$5="Koncesija",-#REF!*0.21,0)</f>
        <v>#REF!</v>
      </c>
      <c r="CLZ165" s="632" t="e">
        <f>(IF(CLZ112-CLZ107&lt;0,0,CLZ112-CLZ107)+CLZ156)*1.21+IF($D$5="Koncesija",-#REF!*0.21,0)</f>
        <v>#REF!</v>
      </c>
      <c r="CMA165" s="632" t="e">
        <f>(IF(CMA112-CMA107&lt;0,0,CMA112-CMA107)+CMA156)*1.21+IF($D$5="Koncesija",-#REF!*0.21,0)</f>
        <v>#REF!</v>
      </c>
      <c r="CMB165" s="632" t="e">
        <f>(IF(CMB112-CMB107&lt;0,0,CMB112-CMB107)+CMB156)*1.21+IF($D$5="Koncesija",-#REF!*0.21,0)</f>
        <v>#REF!</v>
      </c>
      <c r="CMC165" s="632" t="e">
        <f>(IF(CMC112-CMC107&lt;0,0,CMC112-CMC107)+CMC156)*1.21+IF($D$5="Koncesija",-#REF!*0.21,0)</f>
        <v>#REF!</v>
      </c>
      <c r="CMD165" s="632" t="e">
        <f>(IF(CMD112-CMD107&lt;0,0,CMD112-CMD107)+CMD156)*1.21+IF($D$5="Koncesija",-#REF!*0.21,0)</f>
        <v>#REF!</v>
      </c>
      <c r="CME165" s="632" t="e">
        <f>(IF(CME112-CME107&lt;0,0,CME112-CME107)+CME156)*1.21+IF($D$5="Koncesija",-#REF!*0.21,0)</f>
        <v>#REF!</v>
      </c>
      <c r="CMF165" s="632" t="e">
        <f>(IF(CMF112-CMF107&lt;0,0,CMF112-CMF107)+CMF156)*1.21+IF($D$5="Koncesija",-#REF!*0.21,0)</f>
        <v>#REF!</v>
      </c>
      <c r="CMG165" s="632" t="e">
        <f>(IF(CMG112-CMG107&lt;0,0,CMG112-CMG107)+CMG156)*1.21+IF($D$5="Koncesija",-#REF!*0.21,0)</f>
        <v>#REF!</v>
      </c>
      <c r="CMH165" s="632" t="e">
        <f>(IF(CMH112-CMH107&lt;0,0,CMH112-CMH107)+CMH156)*1.21+IF($D$5="Koncesija",-#REF!*0.21,0)</f>
        <v>#REF!</v>
      </c>
      <c r="CMI165" s="632" t="e">
        <f>(IF(CMI112-CMI107&lt;0,0,CMI112-CMI107)+CMI156)*1.21+IF($D$5="Koncesija",-#REF!*0.21,0)</f>
        <v>#REF!</v>
      </c>
      <c r="CMJ165" s="632" t="e">
        <f>(IF(CMJ112-CMJ107&lt;0,0,CMJ112-CMJ107)+CMJ156)*1.21+IF($D$5="Koncesija",-#REF!*0.21,0)</f>
        <v>#REF!</v>
      </c>
      <c r="CMK165" s="632" t="e">
        <f>(IF(CMK112-CMK107&lt;0,0,CMK112-CMK107)+CMK156)*1.21+IF($D$5="Koncesija",-#REF!*0.21,0)</f>
        <v>#REF!</v>
      </c>
      <c r="CML165" s="632" t="e">
        <f>(IF(CML112-CML107&lt;0,0,CML112-CML107)+CML156)*1.21+IF($D$5="Koncesija",-#REF!*0.21,0)</f>
        <v>#REF!</v>
      </c>
      <c r="CMM165" s="632" t="e">
        <f>(IF(CMM112-CMM107&lt;0,0,CMM112-CMM107)+CMM156)*1.21+IF($D$5="Koncesija",-#REF!*0.21,0)</f>
        <v>#REF!</v>
      </c>
      <c r="CMN165" s="632" t="e">
        <f>(IF(CMN112-CMN107&lt;0,0,CMN112-CMN107)+CMN156)*1.21+IF($D$5="Koncesija",-#REF!*0.21,0)</f>
        <v>#REF!</v>
      </c>
      <c r="CMO165" s="632" t="e">
        <f>(IF(CMO112-CMO107&lt;0,0,CMO112-CMO107)+CMO156)*1.21+IF($D$5="Koncesija",-#REF!*0.21,0)</f>
        <v>#REF!</v>
      </c>
      <c r="CMP165" s="632" t="e">
        <f>(IF(CMP112-CMP107&lt;0,0,CMP112-CMP107)+CMP156)*1.21+IF($D$5="Koncesija",-#REF!*0.21,0)</f>
        <v>#REF!</v>
      </c>
      <c r="CMQ165" s="632" t="e">
        <f>(IF(CMQ112-CMQ107&lt;0,0,CMQ112-CMQ107)+CMQ156)*1.21+IF($D$5="Koncesija",-#REF!*0.21,0)</f>
        <v>#REF!</v>
      </c>
      <c r="CMR165" s="632" t="e">
        <f>(IF(CMR112-CMR107&lt;0,0,CMR112-CMR107)+CMR156)*1.21+IF($D$5="Koncesija",-#REF!*0.21,0)</f>
        <v>#REF!</v>
      </c>
      <c r="CMS165" s="632" t="e">
        <f>(IF(CMS112-CMS107&lt;0,0,CMS112-CMS107)+CMS156)*1.21+IF($D$5="Koncesija",-#REF!*0.21,0)</f>
        <v>#REF!</v>
      </c>
      <c r="CMT165" s="632" t="e">
        <f>(IF(CMT112-CMT107&lt;0,0,CMT112-CMT107)+CMT156)*1.21+IF($D$5="Koncesija",-#REF!*0.21,0)</f>
        <v>#REF!</v>
      </c>
      <c r="CMU165" s="632" t="e">
        <f>(IF(CMU112-CMU107&lt;0,0,CMU112-CMU107)+CMU156)*1.21+IF($D$5="Koncesija",-#REF!*0.21,0)</f>
        <v>#REF!</v>
      </c>
      <c r="CMV165" s="632" t="e">
        <f>(IF(CMV112-CMV107&lt;0,0,CMV112-CMV107)+CMV156)*1.21+IF($D$5="Koncesija",-#REF!*0.21,0)</f>
        <v>#REF!</v>
      </c>
      <c r="CMW165" s="632" t="e">
        <f>(IF(CMW112-CMW107&lt;0,0,CMW112-CMW107)+CMW156)*1.21+IF($D$5="Koncesija",-#REF!*0.21,0)</f>
        <v>#REF!</v>
      </c>
      <c r="CMX165" s="632" t="e">
        <f>(IF(CMX112-CMX107&lt;0,0,CMX112-CMX107)+CMX156)*1.21+IF($D$5="Koncesija",-#REF!*0.21,0)</f>
        <v>#REF!</v>
      </c>
      <c r="CMY165" s="632" t="e">
        <f>(IF(CMY112-CMY107&lt;0,0,CMY112-CMY107)+CMY156)*1.21+IF($D$5="Koncesija",-#REF!*0.21,0)</f>
        <v>#REF!</v>
      </c>
      <c r="CMZ165" s="632" t="e">
        <f>(IF(CMZ112-CMZ107&lt;0,0,CMZ112-CMZ107)+CMZ156)*1.21+IF($D$5="Koncesija",-#REF!*0.21,0)</f>
        <v>#REF!</v>
      </c>
      <c r="CNA165" s="632" t="e">
        <f>(IF(CNA112-CNA107&lt;0,0,CNA112-CNA107)+CNA156)*1.21+IF($D$5="Koncesija",-#REF!*0.21,0)</f>
        <v>#REF!</v>
      </c>
      <c r="CNB165" s="632" t="e">
        <f>(IF(CNB112-CNB107&lt;0,0,CNB112-CNB107)+CNB156)*1.21+IF($D$5="Koncesija",-#REF!*0.21,0)</f>
        <v>#REF!</v>
      </c>
      <c r="CNC165" s="632" t="e">
        <f>(IF(CNC112-CNC107&lt;0,0,CNC112-CNC107)+CNC156)*1.21+IF($D$5="Koncesija",-#REF!*0.21,0)</f>
        <v>#REF!</v>
      </c>
      <c r="CND165" s="632" t="e">
        <f>(IF(CND112-CND107&lt;0,0,CND112-CND107)+CND156)*1.21+IF($D$5="Koncesija",-#REF!*0.21,0)</f>
        <v>#REF!</v>
      </c>
      <c r="CNE165" s="632" t="e">
        <f>(IF(CNE112-CNE107&lt;0,0,CNE112-CNE107)+CNE156)*1.21+IF($D$5="Koncesija",-#REF!*0.21,0)</f>
        <v>#REF!</v>
      </c>
      <c r="CNF165" s="632" t="e">
        <f>(IF(CNF112-CNF107&lt;0,0,CNF112-CNF107)+CNF156)*1.21+IF($D$5="Koncesija",-#REF!*0.21,0)</f>
        <v>#REF!</v>
      </c>
      <c r="CNG165" s="632" t="e">
        <f>(IF(CNG112-CNG107&lt;0,0,CNG112-CNG107)+CNG156)*1.21+IF($D$5="Koncesija",-#REF!*0.21,0)</f>
        <v>#REF!</v>
      </c>
      <c r="CNH165" s="632" t="e">
        <f>(IF(CNH112-CNH107&lt;0,0,CNH112-CNH107)+CNH156)*1.21+IF($D$5="Koncesija",-#REF!*0.21,0)</f>
        <v>#REF!</v>
      </c>
      <c r="CNI165" s="632" t="e">
        <f>(IF(CNI112-CNI107&lt;0,0,CNI112-CNI107)+CNI156)*1.21+IF($D$5="Koncesija",-#REF!*0.21,0)</f>
        <v>#REF!</v>
      </c>
      <c r="CNJ165" s="632" t="e">
        <f>(IF(CNJ112-CNJ107&lt;0,0,CNJ112-CNJ107)+CNJ156)*1.21+IF($D$5="Koncesija",-#REF!*0.21,0)</f>
        <v>#REF!</v>
      </c>
      <c r="CNK165" s="632" t="e">
        <f>(IF(CNK112-CNK107&lt;0,0,CNK112-CNK107)+CNK156)*1.21+IF($D$5="Koncesija",-#REF!*0.21,0)</f>
        <v>#REF!</v>
      </c>
      <c r="CNL165" s="632" t="e">
        <f>(IF(CNL112-CNL107&lt;0,0,CNL112-CNL107)+CNL156)*1.21+IF($D$5="Koncesija",-#REF!*0.21,0)</f>
        <v>#REF!</v>
      </c>
      <c r="CNM165" s="632" t="e">
        <f>(IF(CNM112-CNM107&lt;0,0,CNM112-CNM107)+CNM156)*1.21+IF($D$5="Koncesija",-#REF!*0.21,0)</f>
        <v>#REF!</v>
      </c>
      <c r="CNN165" s="632" t="e">
        <f>(IF(CNN112-CNN107&lt;0,0,CNN112-CNN107)+CNN156)*1.21+IF($D$5="Koncesija",-#REF!*0.21,0)</f>
        <v>#REF!</v>
      </c>
      <c r="CNO165" s="632" t="e">
        <f>(IF(CNO112-CNO107&lt;0,0,CNO112-CNO107)+CNO156)*1.21+IF($D$5="Koncesija",-#REF!*0.21,0)</f>
        <v>#REF!</v>
      </c>
      <c r="CNP165" s="632" t="e">
        <f>(IF(CNP112-CNP107&lt;0,0,CNP112-CNP107)+CNP156)*1.21+IF($D$5="Koncesija",-#REF!*0.21,0)</f>
        <v>#REF!</v>
      </c>
      <c r="CNQ165" s="632" t="e">
        <f>(IF(CNQ112-CNQ107&lt;0,0,CNQ112-CNQ107)+CNQ156)*1.21+IF($D$5="Koncesija",-#REF!*0.21,0)</f>
        <v>#REF!</v>
      </c>
      <c r="CNR165" s="632" t="e">
        <f>(IF(CNR112-CNR107&lt;0,0,CNR112-CNR107)+CNR156)*1.21+IF($D$5="Koncesija",-#REF!*0.21,0)</f>
        <v>#REF!</v>
      </c>
      <c r="CNS165" s="632" t="e">
        <f>(IF(CNS112-CNS107&lt;0,0,CNS112-CNS107)+CNS156)*1.21+IF($D$5="Koncesija",-#REF!*0.21,0)</f>
        <v>#REF!</v>
      </c>
      <c r="CNT165" s="632" t="e">
        <f>(IF(CNT112-CNT107&lt;0,0,CNT112-CNT107)+CNT156)*1.21+IF($D$5="Koncesija",-#REF!*0.21,0)</f>
        <v>#REF!</v>
      </c>
      <c r="CNU165" s="632" t="e">
        <f>(IF(CNU112-CNU107&lt;0,0,CNU112-CNU107)+CNU156)*1.21+IF($D$5="Koncesija",-#REF!*0.21,0)</f>
        <v>#REF!</v>
      </c>
      <c r="CNV165" s="632" t="e">
        <f>(IF(CNV112-CNV107&lt;0,0,CNV112-CNV107)+CNV156)*1.21+IF($D$5="Koncesija",-#REF!*0.21,0)</f>
        <v>#REF!</v>
      </c>
      <c r="CNW165" s="632" t="e">
        <f>(IF(CNW112-CNW107&lt;0,0,CNW112-CNW107)+CNW156)*1.21+IF($D$5="Koncesija",-#REF!*0.21,0)</f>
        <v>#REF!</v>
      </c>
      <c r="CNX165" s="632" t="e">
        <f>(IF(CNX112-CNX107&lt;0,0,CNX112-CNX107)+CNX156)*1.21+IF($D$5="Koncesija",-#REF!*0.21,0)</f>
        <v>#REF!</v>
      </c>
      <c r="CNY165" s="632" t="e">
        <f>(IF(CNY112-CNY107&lt;0,0,CNY112-CNY107)+CNY156)*1.21+IF($D$5="Koncesija",-#REF!*0.21,0)</f>
        <v>#REF!</v>
      </c>
      <c r="CNZ165" s="632" t="e">
        <f>(IF(CNZ112-CNZ107&lt;0,0,CNZ112-CNZ107)+CNZ156)*1.21+IF($D$5="Koncesija",-#REF!*0.21,0)</f>
        <v>#REF!</v>
      </c>
      <c r="COA165" s="632" t="e">
        <f>(IF(COA112-COA107&lt;0,0,COA112-COA107)+COA156)*1.21+IF($D$5="Koncesija",-#REF!*0.21,0)</f>
        <v>#REF!</v>
      </c>
      <c r="COB165" s="632" t="e">
        <f>(IF(COB112-COB107&lt;0,0,COB112-COB107)+COB156)*1.21+IF($D$5="Koncesija",-#REF!*0.21,0)</f>
        <v>#REF!</v>
      </c>
      <c r="COC165" s="632" t="e">
        <f>(IF(COC112-COC107&lt;0,0,COC112-COC107)+COC156)*1.21+IF($D$5="Koncesija",-#REF!*0.21,0)</f>
        <v>#REF!</v>
      </c>
      <c r="COD165" s="632" t="e">
        <f>(IF(COD112-COD107&lt;0,0,COD112-COD107)+COD156)*1.21+IF($D$5="Koncesija",-#REF!*0.21,0)</f>
        <v>#REF!</v>
      </c>
      <c r="COE165" s="632" t="e">
        <f>(IF(COE112-COE107&lt;0,0,COE112-COE107)+COE156)*1.21+IF($D$5="Koncesija",-#REF!*0.21,0)</f>
        <v>#REF!</v>
      </c>
      <c r="COF165" s="632" t="e">
        <f>(IF(COF112-COF107&lt;0,0,COF112-COF107)+COF156)*1.21+IF($D$5="Koncesija",-#REF!*0.21,0)</f>
        <v>#REF!</v>
      </c>
      <c r="COG165" s="632" t="e">
        <f>(IF(COG112-COG107&lt;0,0,COG112-COG107)+COG156)*1.21+IF($D$5="Koncesija",-#REF!*0.21,0)</f>
        <v>#REF!</v>
      </c>
      <c r="COH165" s="632" t="e">
        <f>(IF(COH112-COH107&lt;0,0,COH112-COH107)+COH156)*1.21+IF($D$5="Koncesija",-#REF!*0.21,0)</f>
        <v>#REF!</v>
      </c>
      <c r="COI165" s="632" t="e">
        <f>(IF(COI112-COI107&lt;0,0,COI112-COI107)+COI156)*1.21+IF($D$5="Koncesija",-#REF!*0.21,0)</f>
        <v>#REF!</v>
      </c>
      <c r="COJ165" s="632" t="e">
        <f>(IF(COJ112-COJ107&lt;0,0,COJ112-COJ107)+COJ156)*1.21+IF($D$5="Koncesija",-#REF!*0.21,0)</f>
        <v>#REF!</v>
      </c>
      <c r="COK165" s="632" t="e">
        <f>(IF(COK112-COK107&lt;0,0,COK112-COK107)+COK156)*1.21+IF($D$5="Koncesija",-#REF!*0.21,0)</f>
        <v>#REF!</v>
      </c>
      <c r="COL165" s="632" t="e">
        <f>(IF(COL112-COL107&lt;0,0,COL112-COL107)+COL156)*1.21+IF($D$5="Koncesija",-#REF!*0.21,0)</f>
        <v>#REF!</v>
      </c>
      <c r="COM165" s="632" t="e">
        <f>(IF(COM112-COM107&lt;0,0,COM112-COM107)+COM156)*1.21+IF($D$5="Koncesija",-#REF!*0.21,0)</f>
        <v>#REF!</v>
      </c>
      <c r="CON165" s="632" t="e">
        <f>(IF(CON112-CON107&lt;0,0,CON112-CON107)+CON156)*1.21+IF($D$5="Koncesija",-#REF!*0.21,0)</f>
        <v>#REF!</v>
      </c>
      <c r="COO165" s="632" t="e">
        <f>(IF(COO112-COO107&lt;0,0,COO112-COO107)+COO156)*1.21+IF($D$5="Koncesija",-#REF!*0.21,0)</f>
        <v>#REF!</v>
      </c>
      <c r="COP165" s="632" t="e">
        <f>(IF(COP112-COP107&lt;0,0,COP112-COP107)+COP156)*1.21+IF($D$5="Koncesija",-#REF!*0.21,0)</f>
        <v>#REF!</v>
      </c>
      <c r="COQ165" s="632" t="e">
        <f>(IF(COQ112-COQ107&lt;0,0,COQ112-COQ107)+COQ156)*1.21+IF($D$5="Koncesija",-#REF!*0.21,0)</f>
        <v>#REF!</v>
      </c>
      <c r="COR165" s="632" t="e">
        <f>(IF(COR112-COR107&lt;0,0,COR112-COR107)+COR156)*1.21+IF($D$5="Koncesija",-#REF!*0.21,0)</f>
        <v>#REF!</v>
      </c>
      <c r="COS165" s="632" t="e">
        <f>(IF(COS112-COS107&lt;0,0,COS112-COS107)+COS156)*1.21+IF($D$5="Koncesija",-#REF!*0.21,0)</f>
        <v>#REF!</v>
      </c>
      <c r="COT165" s="632" t="e">
        <f>(IF(COT112-COT107&lt;0,0,COT112-COT107)+COT156)*1.21+IF($D$5="Koncesija",-#REF!*0.21,0)</f>
        <v>#REF!</v>
      </c>
      <c r="COU165" s="632" t="e">
        <f>(IF(COU112-COU107&lt;0,0,COU112-COU107)+COU156)*1.21+IF($D$5="Koncesija",-#REF!*0.21,0)</f>
        <v>#REF!</v>
      </c>
      <c r="COV165" s="632" t="e">
        <f>(IF(COV112-COV107&lt;0,0,COV112-COV107)+COV156)*1.21+IF($D$5="Koncesija",-#REF!*0.21,0)</f>
        <v>#REF!</v>
      </c>
      <c r="COW165" s="632" t="e">
        <f>(IF(COW112-COW107&lt;0,0,COW112-COW107)+COW156)*1.21+IF($D$5="Koncesija",-#REF!*0.21,0)</f>
        <v>#REF!</v>
      </c>
      <c r="COX165" s="632" t="e">
        <f>(IF(COX112-COX107&lt;0,0,COX112-COX107)+COX156)*1.21+IF($D$5="Koncesija",-#REF!*0.21,0)</f>
        <v>#REF!</v>
      </c>
      <c r="COY165" s="632" t="e">
        <f>(IF(COY112-COY107&lt;0,0,COY112-COY107)+COY156)*1.21+IF($D$5="Koncesija",-#REF!*0.21,0)</f>
        <v>#REF!</v>
      </c>
      <c r="COZ165" s="632" t="e">
        <f>(IF(COZ112-COZ107&lt;0,0,COZ112-COZ107)+COZ156)*1.21+IF($D$5="Koncesija",-#REF!*0.21,0)</f>
        <v>#REF!</v>
      </c>
      <c r="CPA165" s="632" t="e">
        <f>(IF(CPA112-CPA107&lt;0,0,CPA112-CPA107)+CPA156)*1.21+IF($D$5="Koncesija",-#REF!*0.21,0)</f>
        <v>#REF!</v>
      </c>
      <c r="CPB165" s="632" t="e">
        <f>(IF(CPB112-CPB107&lt;0,0,CPB112-CPB107)+CPB156)*1.21+IF($D$5="Koncesija",-#REF!*0.21,0)</f>
        <v>#REF!</v>
      </c>
      <c r="CPC165" s="632" t="e">
        <f>(IF(CPC112-CPC107&lt;0,0,CPC112-CPC107)+CPC156)*1.21+IF($D$5="Koncesija",-#REF!*0.21,0)</f>
        <v>#REF!</v>
      </c>
      <c r="CPD165" s="632" t="e">
        <f>(IF(CPD112-CPD107&lt;0,0,CPD112-CPD107)+CPD156)*1.21+IF($D$5="Koncesija",-#REF!*0.21,0)</f>
        <v>#REF!</v>
      </c>
      <c r="CPE165" s="632" t="e">
        <f>(IF(CPE112-CPE107&lt;0,0,CPE112-CPE107)+CPE156)*1.21+IF($D$5="Koncesija",-#REF!*0.21,0)</f>
        <v>#REF!</v>
      </c>
      <c r="CPF165" s="632" t="e">
        <f>(IF(CPF112-CPF107&lt;0,0,CPF112-CPF107)+CPF156)*1.21+IF($D$5="Koncesija",-#REF!*0.21,0)</f>
        <v>#REF!</v>
      </c>
      <c r="CPG165" s="632" t="e">
        <f>(IF(CPG112-CPG107&lt;0,0,CPG112-CPG107)+CPG156)*1.21+IF($D$5="Koncesija",-#REF!*0.21,0)</f>
        <v>#REF!</v>
      </c>
      <c r="CPH165" s="632" t="e">
        <f>(IF(CPH112-CPH107&lt;0,0,CPH112-CPH107)+CPH156)*1.21+IF($D$5="Koncesija",-#REF!*0.21,0)</f>
        <v>#REF!</v>
      </c>
      <c r="CPI165" s="632" t="e">
        <f>(IF(CPI112-CPI107&lt;0,0,CPI112-CPI107)+CPI156)*1.21+IF($D$5="Koncesija",-#REF!*0.21,0)</f>
        <v>#REF!</v>
      </c>
      <c r="CPJ165" s="632" t="e">
        <f>(IF(CPJ112-CPJ107&lt;0,0,CPJ112-CPJ107)+CPJ156)*1.21+IF($D$5="Koncesija",-#REF!*0.21,0)</f>
        <v>#REF!</v>
      </c>
      <c r="CPK165" s="632" t="e">
        <f>(IF(CPK112-CPK107&lt;0,0,CPK112-CPK107)+CPK156)*1.21+IF($D$5="Koncesija",-#REF!*0.21,0)</f>
        <v>#REF!</v>
      </c>
      <c r="CPL165" s="632" t="e">
        <f>(IF(CPL112-CPL107&lt;0,0,CPL112-CPL107)+CPL156)*1.21+IF($D$5="Koncesija",-#REF!*0.21,0)</f>
        <v>#REF!</v>
      </c>
      <c r="CPM165" s="632" t="e">
        <f>(IF(CPM112-CPM107&lt;0,0,CPM112-CPM107)+CPM156)*1.21+IF($D$5="Koncesija",-#REF!*0.21,0)</f>
        <v>#REF!</v>
      </c>
      <c r="CPN165" s="632" t="e">
        <f>(IF(CPN112-CPN107&lt;0,0,CPN112-CPN107)+CPN156)*1.21+IF($D$5="Koncesija",-#REF!*0.21,0)</f>
        <v>#REF!</v>
      </c>
      <c r="CPO165" s="632" t="e">
        <f>(IF(CPO112-CPO107&lt;0,0,CPO112-CPO107)+CPO156)*1.21+IF($D$5="Koncesija",-#REF!*0.21,0)</f>
        <v>#REF!</v>
      </c>
      <c r="CPP165" s="632" t="e">
        <f>(IF(CPP112-CPP107&lt;0,0,CPP112-CPP107)+CPP156)*1.21+IF($D$5="Koncesija",-#REF!*0.21,0)</f>
        <v>#REF!</v>
      </c>
      <c r="CPQ165" s="632" t="e">
        <f>(IF(CPQ112-CPQ107&lt;0,0,CPQ112-CPQ107)+CPQ156)*1.21+IF($D$5="Koncesija",-#REF!*0.21,0)</f>
        <v>#REF!</v>
      </c>
      <c r="CPR165" s="632" t="e">
        <f>(IF(CPR112-CPR107&lt;0,0,CPR112-CPR107)+CPR156)*1.21+IF($D$5="Koncesija",-#REF!*0.21,0)</f>
        <v>#REF!</v>
      </c>
      <c r="CPS165" s="632" t="e">
        <f>(IF(CPS112-CPS107&lt;0,0,CPS112-CPS107)+CPS156)*1.21+IF($D$5="Koncesija",-#REF!*0.21,0)</f>
        <v>#REF!</v>
      </c>
      <c r="CPT165" s="632" t="e">
        <f>(IF(CPT112-CPT107&lt;0,0,CPT112-CPT107)+CPT156)*1.21+IF($D$5="Koncesija",-#REF!*0.21,0)</f>
        <v>#REF!</v>
      </c>
      <c r="CPU165" s="632" t="e">
        <f>(IF(CPU112-CPU107&lt;0,0,CPU112-CPU107)+CPU156)*1.21+IF($D$5="Koncesija",-#REF!*0.21,0)</f>
        <v>#REF!</v>
      </c>
      <c r="CPV165" s="632" t="e">
        <f>(IF(CPV112-CPV107&lt;0,0,CPV112-CPV107)+CPV156)*1.21+IF($D$5="Koncesija",-#REF!*0.21,0)</f>
        <v>#REF!</v>
      </c>
      <c r="CPW165" s="632" t="e">
        <f>(IF(CPW112-CPW107&lt;0,0,CPW112-CPW107)+CPW156)*1.21+IF($D$5="Koncesija",-#REF!*0.21,0)</f>
        <v>#REF!</v>
      </c>
      <c r="CPX165" s="632" t="e">
        <f>(IF(CPX112-CPX107&lt;0,0,CPX112-CPX107)+CPX156)*1.21+IF($D$5="Koncesija",-#REF!*0.21,0)</f>
        <v>#REF!</v>
      </c>
      <c r="CPY165" s="632" t="e">
        <f>(IF(CPY112-CPY107&lt;0,0,CPY112-CPY107)+CPY156)*1.21+IF($D$5="Koncesija",-#REF!*0.21,0)</f>
        <v>#REF!</v>
      </c>
      <c r="CPZ165" s="632" t="e">
        <f>(IF(CPZ112-CPZ107&lt;0,0,CPZ112-CPZ107)+CPZ156)*1.21+IF($D$5="Koncesija",-#REF!*0.21,0)</f>
        <v>#REF!</v>
      </c>
      <c r="CQA165" s="632" t="e">
        <f>(IF(CQA112-CQA107&lt;0,0,CQA112-CQA107)+CQA156)*1.21+IF($D$5="Koncesija",-#REF!*0.21,0)</f>
        <v>#REF!</v>
      </c>
      <c r="CQB165" s="632" t="e">
        <f>(IF(CQB112-CQB107&lt;0,0,CQB112-CQB107)+CQB156)*1.21+IF($D$5="Koncesija",-#REF!*0.21,0)</f>
        <v>#REF!</v>
      </c>
      <c r="CQC165" s="632" t="e">
        <f>(IF(CQC112-CQC107&lt;0,0,CQC112-CQC107)+CQC156)*1.21+IF($D$5="Koncesija",-#REF!*0.21,0)</f>
        <v>#REF!</v>
      </c>
      <c r="CQD165" s="632" t="e">
        <f>(IF(CQD112-CQD107&lt;0,0,CQD112-CQD107)+CQD156)*1.21+IF($D$5="Koncesija",-#REF!*0.21,0)</f>
        <v>#REF!</v>
      </c>
      <c r="CQE165" s="632" t="e">
        <f>(IF(CQE112-CQE107&lt;0,0,CQE112-CQE107)+CQE156)*1.21+IF($D$5="Koncesija",-#REF!*0.21,0)</f>
        <v>#REF!</v>
      </c>
      <c r="CQF165" s="632" t="e">
        <f>(IF(CQF112-CQF107&lt;0,0,CQF112-CQF107)+CQF156)*1.21+IF($D$5="Koncesija",-#REF!*0.21,0)</f>
        <v>#REF!</v>
      </c>
      <c r="CQG165" s="632" t="e">
        <f>(IF(CQG112-CQG107&lt;0,0,CQG112-CQG107)+CQG156)*1.21+IF($D$5="Koncesija",-#REF!*0.21,0)</f>
        <v>#REF!</v>
      </c>
      <c r="CQH165" s="632" t="e">
        <f>(IF(CQH112-CQH107&lt;0,0,CQH112-CQH107)+CQH156)*1.21+IF($D$5="Koncesija",-#REF!*0.21,0)</f>
        <v>#REF!</v>
      </c>
      <c r="CQI165" s="632" t="e">
        <f>(IF(CQI112-CQI107&lt;0,0,CQI112-CQI107)+CQI156)*1.21+IF($D$5="Koncesija",-#REF!*0.21,0)</f>
        <v>#REF!</v>
      </c>
      <c r="CQJ165" s="632" t="e">
        <f>(IF(CQJ112-CQJ107&lt;0,0,CQJ112-CQJ107)+CQJ156)*1.21+IF($D$5="Koncesija",-#REF!*0.21,0)</f>
        <v>#REF!</v>
      </c>
      <c r="CQK165" s="632" t="e">
        <f>(IF(CQK112-CQK107&lt;0,0,CQK112-CQK107)+CQK156)*1.21+IF($D$5="Koncesija",-#REF!*0.21,0)</f>
        <v>#REF!</v>
      </c>
      <c r="CQL165" s="632" t="e">
        <f>(IF(CQL112-CQL107&lt;0,0,CQL112-CQL107)+CQL156)*1.21+IF($D$5="Koncesija",-#REF!*0.21,0)</f>
        <v>#REF!</v>
      </c>
      <c r="CQM165" s="632" t="e">
        <f>(IF(CQM112-CQM107&lt;0,0,CQM112-CQM107)+CQM156)*1.21+IF($D$5="Koncesija",-#REF!*0.21,0)</f>
        <v>#REF!</v>
      </c>
      <c r="CQN165" s="632" t="e">
        <f>(IF(CQN112-CQN107&lt;0,0,CQN112-CQN107)+CQN156)*1.21+IF($D$5="Koncesija",-#REF!*0.21,0)</f>
        <v>#REF!</v>
      </c>
      <c r="CQO165" s="632" t="e">
        <f>(IF(CQO112-CQO107&lt;0,0,CQO112-CQO107)+CQO156)*1.21+IF($D$5="Koncesija",-#REF!*0.21,0)</f>
        <v>#REF!</v>
      </c>
      <c r="CQP165" s="632" t="e">
        <f>(IF(CQP112-CQP107&lt;0,0,CQP112-CQP107)+CQP156)*1.21+IF($D$5="Koncesija",-#REF!*0.21,0)</f>
        <v>#REF!</v>
      </c>
      <c r="CQQ165" s="632" t="e">
        <f>(IF(CQQ112-CQQ107&lt;0,0,CQQ112-CQQ107)+CQQ156)*1.21+IF($D$5="Koncesija",-#REF!*0.21,0)</f>
        <v>#REF!</v>
      </c>
      <c r="CQR165" s="632" t="e">
        <f>(IF(CQR112-CQR107&lt;0,0,CQR112-CQR107)+CQR156)*1.21+IF($D$5="Koncesija",-#REF!*0.21,0)</f>
        <v>#REF!</v>
      </c>
      <c r="CQS165" s="632" t="e">
        <f>(IF(CQS112-CQS107&lt;0,0,CQS112-CQS107)+CQS156)*1.21+IF($D$5="Koncesija",-#REF!*0.21,0)</f>
        <v>#REF!</v>
      </c>
      <c r="CQT165" s="632" t="e">
        <f>(IF(CQT112-CQT107&lt;0,0,CQT112-CQT107)+CQT156)*1.21+IF($D$5="Koncesija",-#REF!*0.21,0)</f>
        <v>#REF!</v>
      </c>
      <c r="CQU165" s="632" t="e">
        <f>(IF(CQU112-CQU107&lt;0,0,CQU112-CQU107)+CQU156)*1.21+IF($D$5="Koncesija",-#REF!*0.21,0)</f>
        <v>#REF!</v>
      </c>
      <c r="CQV165" s="632" t="e">
        <f>(IF(CQV112-CQV107&lt;0,0,CQV112-CQV107)+CQV156)*1.21+IF($D$5="Koncesija",-#REF!*0.21,0)</f>
        <v>#REF!</v>
      </c>
      <c r="CQW165" s="632" t="e">
        <f>(IF(CQW112-CQW107&lt;0,0,CQW112-CQW107)+CQW156)*1.21+IF($D$5="Koncesija",-#REF!*0.21,0)</f>
        <v>#REF!</v>
      </c>
      <c r="CQX165" s="632" t="e">
        <f>(IF(CQX112-CQX107&lt;0,0,CQX112-CQX107)+CQX156)*1.21+IF($D$5="Koncesija",-#REF!*0.21,0)</f>
        <v>#REF!</v>
      </c>
      <c r="CQY165" s="632" t="e">
        <f>(IF(CQY112-CQY107&lt;0,0,CQY112-CQY107)+CQY156)*1.21+IF($D$5="Koncesija",-#REF!*0.21,0)</f>
        <v>#REF!</v>
      </c>
      <c r="CQZ165" s="632" t="e">
        <f>(IF(CQZ112-CQZ107&lt;0,0,CQZ112-CQZ107)+CQZ156)*1.21+IF($D$5="Koncesija",-#REF!*0.21,0)</f>
        <v>#REF!</v>
      </c>
      <c r="CRA165" s="632" t="e">
        <f>(IF(CRA112-CRA107&lt;0,0,CRA112-CRA107)+CRA156)*1.21+IF($D$5="Koncesija",-#REF!*0.21,0)</f>
        <v>#REF!</v>
      </c>
      <c r="CRB165" s="632" t="e">
        <f>(IF(CRB112-CRB107&lt;0,0,CRB112-CRB107)+CRB156)*1.21+IF($D$5="Koncesija",-#REF!*0.21,0)</f>
        <v>#REF!</v>
      </c>
      <c r="CRC165" s="632" t="e">
        <f>(IF(CRC112-CRC107&lt;0,0,CRC112-CRC107)+CRC156)*1.21+IF($D$5="Koncesija",-#REF!*0.21,0)</f>
        <v>#REF!</v>
      </c>
      <c r="CRD165" s="632" t="e">
        <f>(IF(CRD112-CRD107&lt;0,0,CRD112-CRD107)+CRD156)*1.21+IF($D$5="Koncesija",-#REF!*0.21,0)</f>
        <v>#REF!</v>
      </c>
      <c r="CRE165" s="632" t="e">
        <f>(IF(CRE112-CRE107&lt;0,0,CRE112-CRE107)+CRE156)*1.21+IF($D$5="Koncesija",-#REF!*0.21,0)</f>
        <v>#REF!</v>
      </c>
      <c r="CRF165" s="632" t="e">
        <f>(IF(CRF112-CRF107&lt;0,0,CRF112-CRF107)+CRF156)*1.21+IF($D$5="Koncesija",-#REF!*0.21,0)</f>
        <v>#REF!</v>
      </c>
      <c r="CRG165" s="632" t="e">
        <f>(IF(CRG112-CRG107&lt;0,0,CRG112-CRG107)+CRG156)*1.21+IF($D$5="Koncesija",-#REF!*0.21,0)</f>
        <v>#REF!</v>
      </c>
      <c r="CRH165" s="632" t="e">
        <f>(IF(CRH112-CRH107&lt;0,0,CRH112-CRH107)+CRH156)*1.21+IF($D$5="Koncesija",-#REF!*0.21,0)</f>
        <v>#REF!</v>
      </c>
      <c r="CRI165" s="632" t="e">
        <f>(IF(CRI112-CRI107&lt;0,0,CRI112-CRI107)+CRI156)*1.21+IF($D$5="Koncesija",-#REF!*0.21,0)</f>
        <v>#REF!</v>
      </c>
      <c r="CRJ165" s="632" t="e">
        <f>(IF(CRJ112-CRJ107&lt;0,0,CRJ112-CRJ107)+CRJ156)*1.21+IF($D$5="Koncesija",-#REF!*0.21,0)</f>
        <v>#REF!</v>
      </c>
      <c r="CRK165" s="632" t="e">
        <f>(IF(CRK112-CRK107&lt;0,0,CRK112-CRK107)+CRK156)*1.21+IF($D$5="Koncesija",-#REF!*0.21,0)</f>
        <v>#REF!</v>
      </c>
      <c r="CRL165" s="632" t="e">
        <f>(IF(CRL112-CRL107&lt;0,0,CRL112-CRL107)+CRL156)*1.21+IF($D$5="Koncesija",-#REF!*0.21,0)</f>
        <v>#REF!</v>
      </c>
      <c r="CRM165" s="632" t="e">
        <f>(IF(CRM112-CRM107&lt;0,0,CRM112-CRM107)+CRM156)*1.21+IF($D$5="Koncesija",-#REF!*0.21,0)</f>
        <v>#REF!</v>
      </c>
      <c r="CRN165" s="632" t="e">
        <f>(IF(CRN112-CRN107&lt;0,0,CRN112-CRN107)+CRN156)*1.21+IF($D$5="Koncesija",-#REF!*0.21,0)</f>
        <v>#REF!</v>
      </c>
      <c r="CRO165" s="632" t="e">
        <f>(IF(CRO112-CRO107&lt;0,0,CRO112-CRO107)+CRO156)*1.21+IF($D$5="Koncesija",-#REF!*0.21,0)</f>
        <v>#REF!</v>
      </c>
      <c r="CRP165" s="632" t="e">
        <f>(IF(CRP112-CRP107&lt;0,0,CRP112-CRP107)+CRP156)*1.21+IF($D$5="Koncesija",-#REF!*0.21,0)</f>
        <v>#REF!</v>
      </c>
      <c r="CRQ165" s="632" t="e">
        <f>(IF(CRQ112-CRQ107&lt;0,0,CRQ112-CRQ107)+CRQ156)*1.21+IF($D$5="Koncesija",-#REF!*0.21,0)</f>
        <v>#REF!</v>
      </c>
      <c r="CRR165" s="632" t="e">
        <f>(IF(CRR112-CRR107&lt;0,0,CRR112-CRR107)+CRR156)*1.21+IF($D$5="Koncesija",-#REF!*0.21,0)</f>
        <v>#REF!</v>
      </c>
      <c r="CRS165" s="632" t="e">
        <f>(IF(CRS112-CRS107&lt;0,0,CRS112-CRS107)+CRS156)*1.21+IF($D$5="Koncesija",-#REF!*0.21,0)</f>
        <v>#REF!</v>
      </c>
      <c r="CRT165" s="632" t="e">
        <f>(IF(CRT112-CRT107&lt;0,0,CRT112-CRT107)+CRT156)*1.21+IF($D$5="Koncesija",-#REF!*0.21,0)</f>
        <v>#REF!</v>
      </c>
      <c r="CRU165" s="632" t="e">
        <f>(IF(CRU112-CRU107&lt;0,0,CRU112-CRU107)+CRU156)*1.21+IF($D$5="Koncesija",-#REF!*0.21,0)</f>
        <v>#REF!</v>
      </c>
      <c r="CRV165" s="632" t="e">
        <f>(IF(CRV112-CRV107&lt;0,0,CRV112-CRV107)+CRV156)*1.21+IF($D$5="Koncesija",-#REF!*0.21,0)</f>
        <v>#REF!</v>
      </c>
      <c r="CRW165" s="632" t="e">
        <f>(IF(CRW112-CRW107&lt;0,0,CRW112-CRW107)+CRW156)*1.21+IF($D$5="Koncesija",-#REF!*0.21,0)</f>
        <v>#REF!</v>
      </c>
      <c r="CRX165" s="632" t="e">
        <f>(IF(CRX112-CRX107&lt;0,0,CRX112-CRX107)+CRX156)*1.21+IF($D$5="Koncesija",-#REF!*0.21,0)</f>
        <v>#REF!</v>
      </c>
      <c r="CRY165" s="632" t="e">
        <f>(IF(CRY112-CRY107&lt;0,0,CRY112-CRY107)+CRY156)*1.21+IF($D$5="Koncesija",-#REF!*0.21,0)</f>
        <v>#REF!</v>
      </c>
      <c r="CRZ165" s="632" t="e">
        <f>(IF(CRZ112-CRZ107&lt;0,0,CRZ112-CRZ107)+CRZ156)*1.21+IF($D$5="Koncesija",-#REF!*0.21,0)</f>
        <v>#REF!</v>
      </c>
      <c r="CSA165" s="632" t="e">
        <f>(IF(CSA112-CSA107&lt;0,0,CSA112-CSA107)+CSA156)*1.21+IF($D$5="Koncesija",-#REF!*0.21,0)</f>
        <v>#REF!</v>
      </c>
      <c r="CSB165" s="632" t="e">
        <f>(IF(CSB112-CSB107&lt;0,0,CSB112-CSB107)+CSB156)*1.21+IF($D$5="Koncesija",-#REF!*0.21,0)</f>
        <v>#REF!</v>
      </c>
      <c r="CSC165" s="632" t="e">
        <f>(IF(CSC112-CSC107&lt;0,0,CSC112-CSC107)+CSC156)*1.21+IF($D$5="Koncesija",-#REF!*0.21,0)</f>
        <v>#REF!</v>
      </c>
      <c r="CSD165" s="632" t="e">
        <f>(IF(CSD112-CSD107&lt;0,0,CSD112-CSD107)+CSD156)*1.21+IF($D$5="Koncesija",-#REF!*0.21,0)</f>
        <v>#REF!</v>
      </c>
      <c r="CSE165" s="632" t="e">
        <f>(IF(CSE112-CSE107&lt;0,0,CSE112-CSE107)+CSE156)*1.21+IF($D$5="Koncesija",-#REF!*0.21,0)</f>
        <v>#REF!</v>
      </c>
      <c r="CSF165" s="632" t="e">
        <f>(IF(CSF112-CSF107&lt;0,0,CSF112-CSF107)+CSF156)*1.21+IF($D$5="Koncesija",-#REF!*0.21,0)</f>
        <v>#REF!</v>
      </c>
      <c r="CSG165" s="632" t="e">
        <f>(IF(CSG112-CSG107&lt;0,0,CSG112-CSG107)+CSG156)*1.21+IF($D$5="Koncesija",-#REF!*0.21,0)</f>
        <v>#REF!</v>
      </c>
      <c r="CSH165" s="632" t="e">
        <f>(IF(CSH112-CSH107&lt;0,0,CSH112-CSH107)+CSH156)*1.21+IF($D$5="Koncesija",-#REF!*0.21,0)</f>
        <v>#REF!</v>
      </c>
      <c r="CSI165" s="632" t="e">
        <f>(IF(CSI112-CSI107&lt;0,0,CSI112-CSI107)+CSI156)*1.21+IF($D$5="Koncesija",-#REF!*0.21,0)</f>
        <v>#REF!</v>
      </c>
      <c r="CSJ165" s="632" t="e">
        <f>(IF(CSJ112-CSJ107&lt;0,0,CSJ112-CSJ107)+CSJ156)*1.21+IF($D$5="Koncesija",-#REF!*0.21,0)</f>
        <v>#REF!</v>
      </c>
      <c r="CSK165" s="632" t="e">
        <f>(IF(CSK112-CSK107&lt;0,0,CSK112-CSK107)+CSK156)*1.21+IF($D$5="Koncesija",-#REF!*0.21,0)</f>
        <v>#REF!</v>
      </c>
      <c r="CSL165" s="632" t="e">
        <f>(IF(CSL112-CSL107&lt;0,0,CSL112-CSL107)+CSL156)*1.21+IF($D$5="Koncesija",-#REF!*0.21,0)</f>
        <v>#REF!</v>
      </c>
      <c r="CSM165" s="632" t="e">
        <f>(IF(CSM112-CSM107&lt;0,0,CSM112-CSM107)+CSM156)*1.21+IF($D$5="Koncesija",-#REF!*0.21,0)</f>
        <v>#REF!</v>
      </c>
      <c r="CSN165" s="632" t="e">
        <f>(IF(CSN112-CSN107&lt;0,0,CSN112-CSN107)+CSN156)*1.21+IF($D$5="Koncesija",-#REF!*0.21,0)</f>
        <v>#REF!</v>
      </c>
      <c r="CSO165" s="632" t="e">
        <f>(IF(CSO112-CSO107&lt;0,0,CSO112-CSO107)+CSO156)*1.21+IF($D$5="Koncesija",-#REF!*0.21,0)</f>
        <v>#REF!</v>
      </c>
      <c r="CSP165" s="632" t="e">
        <f>(IF(CSP112-CSP107&lt;0,0,CSP112-CSP107)+CSP156)*1.21+IF($D$5="Koncesija",-#REF!*0.21,0)</f>
        <v>#REF!</v>
      </c>
      <c r="CSQ165" s="632" t="e">
        <f>(IF(CSQ112-CSQ107&lt;0,0,CSQ112-CSQ107)+CSQ156)*1.21+IF($D$5="Koncesija",-#REF!*0.21,0)</f>
        <v>#REF!</v>
      </c>
      <c r="CSR165" s="632" t="e">
        <f>(IF(CSR112-CSR107&lt;0,0,CSR112-CSR107)+CSR156)*1.21+IF($D$5="Koncesija",-#REF!*0.21,0)</f>
        <v>#REF!</v>
      </c>
      <c r="CSS165" s="632" t="e">
        <f>(IF(CSS112-CSS107&lt;0,0,CSS112-CSS107)+CSS156)*1.21+IF($D$5="Koncesija",-#REF!*0.21,0)</f>
        <v>#REF!</v>
      </c>
      <c r="CST165" s="632" t="e">
        <f>(IF(CST112-CST107&lt;0,0,CST112-CST107)+CST156)*1.21+IF($D$5="Koncesija",-#REF!*0.21,0)</f>
        <v>#REF!</v>
      </c>
      <c r="CSU165" s="632" t="e">
        <f>(IF(CSU112-CSU107&lt;0,0,CSU112-CSU107)+CSU156)*1.21+IF($D$5="Koncesija",-#REF!*0.21,0)</f>
        <v>#REF!</v>
      </c>
      <c r="CSV165" s="632" t="e">
        <f>(IF(CSV112-CSV107&lt;0,0,CSV112-CSV107)+CSV156)*1.21+IF($D$5="Koncesija",-#REF!*0.21,0)</f>
        <v>#REF!</v>
      </c>
      <c r="CSW165" s="632" t="e">
        <f>(IF(CSW112-CSW107&lt;0,0,CSW112-CSW107)+CSW156)*1.21+IF($D$5="Koncesija",-#REF!*0.21,0)</f>
        <v>#REF!</v>
      </c>
      <c r="CSX165" s="632" t="e">
        <f>(IF(CSX112-CSX107&lt;0,0,CSX112-CSX107)+CSX156)*1.21+IF($D$5="Koncesija",-#REF!*0.21,0)</f>
        <v>#REF!</v>
      </c>
      <c r="CSY165" s="632" t="e">
        <f>(IF(CSY112-CSY107&lt;0,0,CSY112-CSY107)+CSY156)*1.21+IF($D$5="Koncesija",-#REF!*0.21,0)</f>
        <v>#REF!</v>
      </c>
      <c r="CSZ165" s="632" t="e">
        <f>(IF(CSZ112-CSZ107&lt;0,0,CSZ112-CSZ107)+CSZ156)*1.21+IF($D$5="Koncesija",-#REF!*0.21,0)</f>
        <v>#REF!</v>
      </c>
      <c r="CTA165" s="632" t="e">
        <f>(IF(CTA112-CTA107&lt;0,0,CTA112-CTA107)+CTA156)*1.21+IF($D$5="Koncesija",-#REF!*0.21,0)</f>
        <v>#REF!</v>
      </c>
      <c r="CTB165" s="632" t="e">
        <f>(IF(CTB112-CTB107&lt;0,0,CTB112-CTB107)+CTB156)*1.21+IF($D$5="Koncesija",-#REF!*0.21,0)</f>
        <v>#REF!</v>
      </c>
      <c r="CTC165" s="632" t="e">
        <f>(IF(CTC112-CTC107&lt;0,0,CTC112-CTC107)+CTC156)*1.21+IF($D$5="Koncesija",-#REF!*0.21,0)</f>
        <v>#REF!</v>
      </c>
      <c r="CTD165" s="632" t="e">
        <f>(IF(CTD112-CTD107&lt;0,0,CTD112-CTD107)+CTD156)*1.21+IF($D$5="Koncesija",-#REF!*0.21,0)</f>
        <v>#REF!</v>
      </c>
      <c r="CTE165" s="632" t="e">
        <f>(IF(CTE112-CTE107&lt;0,0,CTE112-CTE107)+CTE156)*1.21+IF($D$5="Koncesija",-#REF!*0.21,0)</f>
        <v>#REF!</v>
      </c>
      <c r="CTF165" s="632" t="e">
        <f>(IF(CTF112-CTF107&lt;0,0,CTF112-CTF107)+CTF156)*1.21+IF($D$5="Koncesija",-#REF!*0.21,0)</f>
        <v>#REF!</v>
      </c>
      <c r="CTG165" s="632" t="e">
        <f>(IF(CTG112-CTG107&lt;0,0,CTG112-CTG107)+CTG156)*1.21+IF($D$5="Koncesija",-#REF!*0.21,0)</f>
        <v>#REF!</v>
      </c>
      <c r="CTH165" s="632" t="e">
        <f>(IF(CTH112-CTH107&lt;0,0,CTH112-CTH107)+CTH156)*1.21+IF($D$5="Koncesija",-#REF!*0.21,0)</f>
        <v>#REF!</v>
      </c>
      <c r="CTI165" s="632" t="e">
        <f>(IF(CTI112-CTI107&lt;0,0,CTI112-CTI107)+CTI156)*1.21+IF($D$5="Koncesija",-#REF!*0.21,0)</f>
        <v>#REF!</v>
      </c>
      <c r="CTJ165" s="632" t="e">
        <f>(IF(CTJ112-CTJ107&lt;0,0,CTJ112-CTJ107)+CTJ156)*1.21+IF($D$5="Koncesija",-#REF!*0.21,0)</f>
        <v>#REF!</v>
      </c>
      <c r="CTK165" s="632" t="e">
        <f>(IF(CTK112-CTK107&lt;0,0,CTK112-CTK107)+CTK156)*1.21+IF($D$5="Koncesija",-#REF!*0.21,0)</f>
        <v>#REF!</v>
      </c>
      <c r="CTL165" s="632" t="e">
        <f>(IF(CTL112-CTL107&lt;0,0,CTL112-CTL107)+CTL156)*1.21+IF($D$5="Koncesija",-#REF!*0.21,0)</f>
        <v>#REF!</v>
      </c>
      <c r="CTM165" s="632" t="e">
        <f>(IF(CTM112-CTM107&lt;0,0,CTM112-CTM107)+CTM156)*1.21+IF($D$5="Koncesija",-#REF!*0.21,0)</f>
        <v>#REF!</v>
      </c>
      <c r="CTN165" s="632" t="e">
        <f>(IF(CTN112-CTN107&lt;0,0,CTN112-CTN107)+CTN156)*1.21+IF($D$5="Koncesija",-#REF!*0.21,0)</f>
        <v>#REF!</v>
      </c>
      <c r="CTO165" s="632" t="e">
        <f>(IF(CTO112-CTO107&lt;0,0,CTO112-CTO107)+CTO156)*1.21+IF($D$5="Koncesija",-#REF!*0.21,0)</f>
        <v>#REF!</v>
      </c>
      <c r="CTP165" s="632" t="e">
        <f>(IF(CTP112-CTP107&lt;0,0,CTP112-CTP107)+CTP156)*1.21+IF($D$5="Koncesija",-#REF!*0.21,0)</f>
        <v>#REF!</v>
      </c>
      <c r="CTQ165" s="632" t="e">
        <f>(IF(CTQ112-CTQ107&lt;0,0,CTQ112-CTQ107)+CTQ156)*1.21+IF($D$5="Koncesija",-#REF!*0.21,0)</f>
        <v>#REF!</v>
      </c>
      <c r="CTR165" s="632" t="e">
        <f>(IF(CTR112-CTR107&lt;0,0,CTR112-CTR107)+CTR156)*1.21+IF($D$5="Koncesija",-#REF!*0.21,0)</f>
        <v>#REF!</v>
      </c>
      <c r="CTS165" s="632" t="e">
        <f>(IF(CTS112-CTS107&lt;0,0,CTS112-CTS107)+CTS156)*1.21+IF($D$5="Koncesija",-#REF!*0.21,0)</f>
        <v>#REF!</v>
      </c>
      <c r="CTT165" s="632" t="e">
        <f>(IF(CTT112-CTT107&lt;0,0,CTT112-CTT107)+CTT156)*1.21+IF($D$5="Koncesija",-#REF!*0.21,0)</f>
        <v>#REF!</v>
      </c>
      <c r="CTU165" s="632" t="e">
        <f>(IF(CTU112-CTU107&lt;0,0,CTU112-CTU107)+CTU156)*1.21+IF($D$5="Koncesija",-#REF!*0.21,0)</f>
        <v>#REF!</v>
      </c>
      <c r="CTV165" s="632" t="e">
        <f>(IF(CTV112-CTV107&lt;0,0,CTV112-CTV107)+CTV156)*1.21+IF($D$5="Koncesija",-#REF!*0.21,0)</f>
        <v>#REF!</v>
      </c>
      <c r="CTW165" s="632" t="e">
        <f>(IF(CTW112-CTW107&lt;0,0,CTW112-CTW107)+CTW156)*1.21+IF($D$5="Koncesija",-#REF!*0.21,0)</f>
        <v>#REF!</v>
      </c>
      <c r="CTX165" s="632" t="e">
        <f>(IF(CTX112-CTX107&lt;0,0,CTX112-CTX107)+CTX156)*1.21+IF($D$5="Koncesija",-#REF!*0.21,0)</f>
        <v>#REF!</v>
      </c>
      <c r="CTY165" s="632" t="e">
        <f>(IF(CTY112-CTY107&lt;0,0,CTY112-CTY107)+CTY156)*1.21+IF($D$5="Koncesija",-#REF!*0.21,0)</f>
        <v>#REF!</v>
      </c>
      <c r="CTZ165" s="632" t="e">
        <f>(IF(CTZ112-CTZ107&lt;0,0,CTZ112-CTZ107)+CTZ156)*1.21+IF($D$5="Koncesija",-#REF!*0.21,0)</f>
        <v>#REF!</v>
      </c>
      <c r="CUA165" s="632" t="e">
        <f>(IF(CUA112-CUA107&lt;0,0,CUA112-CUA107)+CUA156)*1.21+IF($D$5="Koncesija",-#REF!*0.21,0)</f>
        <v>#REF!</v>
      </c>
      <c r="CUB165" s="632" t="e">
        <f>(IF(CUB112-CUB107&lt;0,0,CUB112-CUB107)+CUB156)*1.21+IF($D$5="Koncesija",-#REF!*0.21,0)</f>
        <v>#REF!</v>
      </c>
      <c r="CUC165" s="632" t="e">
        <f>(IF(CUC112-CUC107&lt;0,0,CUC112-CUC107)+CUC156)*1.21+IF($D$5="Koncesija",-#REF!*0.21,0)</f>
        <v>#REF!</v>
      </c>
      <c r="CUD165" s="632" t="e">
        <f>(IF(CUD112-CUD107&lt;0,0,CUD112-CUD107)+CUD156)*1.21+IF($D$5="Koncesija",-#REF!*0.21,0)</f>
        <v>#REF!</v>
      </c>
      <c r="CUE165" s="632" t="e">
        <f>(IF(CUE112-CUE107&lt;0,0,CUE112-CUE107)+CUE156)*1.21+IF($D$5="Koncesija",-#REF!*0.21,0)</f>
        <v>#REF!</v>
      </c>
      <c r="CUF165" s="632" t="e">
        <f>(IF(CUF112-CUF107&lt;0,0,CUF112-CUF107)+CUF156)*1.21+IF($D$5="Koncesija",-#REF!*0.21,0)</f>
        <v>#REF!</v>
      </c>
      <c r="CUG165" s="632" t="e">
        <f>(IF(CUG112-CUG107&lt;0,0,CUG112-CUG107)+CUG156)*1.21+IF($D$5="Koncesija",-#REF!*0.21,0)</f>
        <v>#REF!</v>
      </c>
      <c r="CUH165" s="632" t="e">
        <f>(IF(CUH112-CUH107&lt;0,0,CUH112-CUH107)+CUH156)*1.21+IF($D$5="Koncesija",-#REF!*0.21,0)</f>
        <v>#REF!</v>
      </c>
      <c r="CUI165" s="632" t="e">
        <f>(IF(CUI112-CUI107&lt;0,0,CUI112-CUI107)+CUI156)*1.21+IF($D$5="Koncesija",-#REF!*0.21,0)</f>
        <v>#REF!</v>
      </c>
      <c r="CUJ165" s="632" t="e">
        <f>(IF(CUJ112-CUJ107&lt;0,0,CUJ112-CUJ107)+CUJ156)*1.21+IF($D$5="Koncesija",-#REF!*0.21,0)</f>
        <v>#REF!</v>
      </c>
      <c r="CUK165" s="632" t="e">
        <f>(IF(CUK112-CUK107&lt;0,0,CUK112-CUK107)+CUK156)*1.21+IF($D$5="Koncesija",-#REF!*0.21,0)</f>
        <v>#REF!</v>
      </c>
      <c r="CUL165" s="632" t="e">
        <f>(IF(CUL112-CUL107&lt;0,0,CUL112-CUL107)+CUL156)*1.21+IF($D$5="Koncesija",-#REF!*0.21,0)</f>
        <v>#REF!</v>
      </c>
      <c r="CUM165" s="632" t="e">
        <f>(IF(CUM112-CUM107&lt;0,0,CUM112-CUM107)+CUM156)*1.21+IF($D$5="Koncesija",-#REF!*0.21,0)</f>
        <v>#REF!</v>
      </c>
      <c r="CUN165" s="632" t="e">
        <f>(IF(CUN112-CUN107&lt;0,0,CUN112-CUN107)+CUN156)*1.21+IF($D$5="Koncesija",-#REF!*0.21,0)</f>
        <v>#REF!</v>
      </c>
      <c r="CUO165" s="632" t="e">
        <f>(IF(CUO112-CUO107&lt;0,0,CUO112-CUO107)+CUO156)*1.21+IF($D$5="Koncesija",-#REF!*0.21,0)</f>
        <v>#REF!</v>
      </c>
      <c r="CUP165" s="632" t="e">
        <f>(IF(CUP112-CUP107&lt;0,0,CUP112-CUP107)+CUP156)*1.21+IF($D$5="Koncesija",-#REF!*0.21,0)</f>
        <v>#REF!</v>
      </c>
      <c r="CUQ165" s="632" t="e">
        <f>(IF(CUQ112-CUQ107&lt;0,0,CUQ112-CUQ107)+CUQ156)*1.21+IF($D$5="Koncesija",-#REF!*0.21,0)</f>
        <v>#REF!</v>
      </c>
      <c r="CUR165" s="632" t="e">
        <f>(IF(CUR112-CUR107&lt;0,0,CUR112-CUR107)+CUR156)*1.21+IF($D$5="Koncesija",-#REF!*0.21,0)</f>
        <v>#REF!</v>
      </c>
      <c r="CUS165" s="632" t="e">
        <f>(IF(CUS112-CUS107&lt;0,0,CUS112-CUS107)+CUS156)*1.21+IF($D$5="Koncesija",-#REF!*0.21,0)</f>
        <v>#REF!</v>
      </c>
      <c r="CUT165" s="632" t="e">
        <f>(IF(CUT112-CUT107&lt;0,0,CUT112-CUT107)+CUT156)*1.21+IF($D$5="Koncesija",-#REF!*0.21,0)</f>
        <v>#REF!</v>
      </c>
      <c r="CUU165" s="632" t="e">
        <f>(IF(CUU112-CUU107&lt;0,0,CUU112-CUU107)+CUU156)*1.21+IF($D$5="Koncesija",-#REF!*0.21,0)</f>
        <v>#REF!</v>
      </c>
      <c r="CUV165" s="632" t="e">
        <f>(IF(CUV112-CUV107&lt;0,0,CUV112-CUV107)+CUV156)*1.21+IF($D$5="Koncesija",-#REF!*0.21,0)</f>
        <v>#REF!</v>
      </c>
      <c r="CUW165" s="632" t="e">
        <f>(IF(CUW112-CUW107&lt;0,0,CUW112-CUW107)+CUW156)*1.21+IF($D$5="Koncesija",-#REF!*0.21,0)</f>
        <v>#REF!</v>
      </c>
      <c r="CUX165" s="632" t="e">
        <f>(IF(CUX112-CUX107&lt;0,0,CUX112-CUX107)+CUX156)*1.21+IF($D$5="Koncesija",-#REF!*0.21,0)</f>
        <v>#REF!</v>
      </c>
      <c r="CUY165" s="632" t="e">
        <f>(IF(CUY112-CUY107&lt;0,0,CUY112-CUY107)+CUY156)*1.21+IF($D$5="Koncesija",-#REF!*0.21,0)</f>
        <v>#REF!</v>
      </c>
      <c r="CUZ165" s="632" t="e">
        <f>(IF(CUZ112-CUZ107&lt;0,0,CUZ112-CUZ107)+CUZ156)*1.21+IF($D$5="Koncesija",-#REF!*0.21,0)</f>
        <v>#REF!</v>
      </c>
      <c r="CVA165" s="632" t="e">
        <f>(IF(CVA112-CVA107&lt;0,0,CVA112-CVA107)+CVA156)*1.21+IF($D$5="Koncesija",-#REF!*0.21,0)</f>
        <v>#REF!</v>
      </c>
      <c r="CVB165" s="632" t="e">
        <f>(IF(CVB112-CVB107&lt;0,0,CVB112-CVB107)+CVB156)*1.21+IF($D$5="Koncesija",-#REF!*0.21,0)</f>
        <v>#REF!</v>
      </c>
      <c r="CVC165" s="632" t="e">
        <f>(IF(CVC112-CVC107&lt;0,0,CVC112-CVC107)+CVC156)*1.21+IF($D$5="Koncesija",-#REF!*0.21,0)</f>
        <v>#REF!</v>
      </c>
      <c r="CVD165" s="632" t="e">
        <f>(IF(CVD112-CVD107&lt;0,0,CVD112-CVD107)+CVD156)*1.21+IF($D$5="Koncesija",-#REF!*0.21,0)</f>
        <v>#REF!</v>
      </c>
      <c r="CVE165" s="632" t="e">
        <f>(IF(CVE112-CVE107&lt;0,0,CVE112-CVE107)+CVE156)*1.21+IF($D$5="Koncesija",-#REF!*0.21,0)</f>
        <v>#REF!</v>
      </c>
      <c r="CVF165" s="632" t="e">
        <f>(IF(CVF112-CVF107&lt;0,0,CVF112-CVF107)+CVF156)*1.21+IF($D$5="Koncesija",-#REF!*0.21,0)</f>
        <v>#REF!</v>
      </c>
      <c r="CVG165" s="632" t="e">
        <f>(IF(CVG112-CVG107&lt;0,0,CVG112-CVG107)+CVG156)*1.21+IF($D$5="Koncesija",-#REF!*0.21,0)</f>
        <v>#REF!</v>
      </c>
      <c r="CVH165" s="632" t="e">
        <f>(IF(CVH112-CVH107&lt;0,0,CVH112-CVH107)+CVH156)*1.21+IF($D$5="Koncesija",-#REF!*0.21,0)</f>
        <v>#REF!</v>
      </c>
      <c r="CVI165" s="632" t="e">
        <f>(IF(CVI112-CVI107&lt;0,0,CVI112-CVI107)+CVI156)*1.21+IF($D$5="Koncesija",-#REF!*0.21,0)</f>
        <v>#REF!</v>
      </c>
      <c r="CVJ165" s="632" t="e">
        <f>(IF(CVJ112-CVJ107&lt;0,0,CVJ112-CVJ107)+CVJ156)*1.21+IF($D$5="Koncesija",-#REF!*0.21,0)</f>
        <v>#REF!</v>
      </c>
      <c r="CVK165" s="632" t="e">
        <f>(IF(CVK112-CVK107&lt;0,0,CVK112-CVK107)+CVK156)*1.21+IF($D$5="Koncesija",-#REF!*0.21,0)</f>
        <v>#REF!</v>
      </c>
      <c r="CVL165" s="632" t="e">
        <f>(IF(CVL112-CVL107&lt;0,0,CVL112-CVL107)+CVL156)*1.21+IF($D$5="Koncesija",-#REF!*0.21,0)</f>
        <v>#REF!</v>
      </c>
      <c r="CVM165" s="632" t="e">
        <f>(IF(CVM112-CVM107&lt;0,0,CVM112-CVM107)+CVM156)*1.21+IF($D$5="Koncesija",-#REF!*0.21,0)</f>
        <v>#REF!</v>
      </c>
      <c r="CVN165" s="632" t="e">
        <f>(IF(CVN112-CVN107&lt;0,0,CVN112-CVN107)+CVN156)*1.21+IF($D$5="Koncesija",-#REF!*0.21,0)</f>
        <v>#REF!</v>
      </c>
      <c r="CVO165" s="632" t="e">
        <f>(IF(CVO112-CVO107&lt;0,0,CVO112-CVO107)+CVO156)*1.21+IF($D$5="Koncesija",-#REF!*0.21,0)</f>
        <v>#REF!</v>
      </c>
      <c r="CVP165" s="632" t="e">
        <f>(IF(CVP112-CVP107&lt;0,0,CVP112-CVP107)+CVP156)*1.21+IF($D$5="Koncesija",-#REF!*0.21,0)</f>
        <v>#REF!</v>
      </c>
      <c r="CVQ165" s="632" t="e">
        <f>(IF(CVQ112-CVQ107&lt;0,0,CVQ112-CVQ107)+CVQ156)*1.21+IF($D$5="Koncesija",-#REF!*0.21,0)</f>
        <v>#REF!</v>
      </c>
      <c r="CVR165" s="632" t="e">
        <f>(IF(CVR112-CVR107&lt;0,0,CVR112-CVR107)+CVR156)*1.21+IF($D$5="Koncesija",-#REF!*0.21,0)</f>
        <v>#REF!</v>
      </c>
      <c r="CVS165" s="632" t="e">
        <f>(IF(CVS112-CVS107&lt;0,0,CVS112-CVS107)+CVS156)*1.21+IF($D$5="Koncesija",-#REF!*0.21,0)</f>
        <v>#REF!</v>
      </c>
      <c r="CVT165" s="632" t="e">
        <f>(IF(CVT112-CVT107&lt;0,0,CVT112-CVT107)+CVT156)*1.21+IF($D$5="Koncesija",-#REF!*0.21,0)</f>
        <v>#REF!</v>
      </c>
      <c r="CVU165" s="632" t="e">
        <f>(IF(CVU112-CVU107&lt;0,0,CVU112-CVU107)+CVU156)*1.21+IF($D$5="Koncesija",-#REF!*0.21,0)</f>
        <v>#REF!</v>
      </c>
      <c r="CVV165" s="632" t="e">
        <f>(IF(CVV112-CVV107&lt;0,0,CVV112-CVV107)+CVV156)*1.21+IF($D$5="Koncesija",-#REF!*0.21,0)</f>
        <v>#REF!</v>
      </c>
      <c r="CVW165" s="632" t="e">
        <f>(IF(CVW112-CVW107&lt;0,0,CVW112-CVW107)+CVW156)*1.21+IF($D$5="Koncesija",-#REF!*0.21,0)</f>
        <v>#REF!</v>
      </c>
      <c r="CVX165" s="632" t="e">
        <f>(IF(CVX112-CVX107&lt;0,0,CVX112-CVX107)+CVX156)*1.21+IF($D$5="Koncesija",-#REF!*0.21,0)</f>
        <v>#REF!</v>
      </c>
      <c r="CVY165" s="632" t="e">
        <f>(IF(CVY112-CVY107&lt;0,0,CVY112-CVY107)+CVY156)*1.21+IF($D$5="Koncesija",-#REF!*0.21,0)</f>
        <v>#REF!</v>
      </c>
      <c r="CVZ165" s="632" t="e">
        <f>(IF(CVZ112-CVZ107&lt;0,0,CVZ112-CVZ107)+CVZ156)*1.21+IF($D$5="Koncesija",-#REF!*0.21,0)</f>
        <v>#REF!</v>
      </c>
      <c r="CWA165" s="632" t="e">
        <f>(IF(CWA112-CWA107&lt;0,0,CWA112-CWA107)+CWA156)*1.21+IF($D$5="Koncesija",-#REF!*0.21,0)</f>
        <v>#REF!</v>
      </c>
      <c r="CWB165" s="632" t="e">
        <f>(IF(CWB112-CWB107&lt;0,0,CWB112-CWB107)+CWB156)*1.21+IF($D$5="Koncesija",-#REF!*0.21,0)</f>
        <v>#REF!</v>
      </c>
      <c r="CWC165" s="632" t="e">
        <f>(IF(CWC112-CWC107&lt;0,0,CWC112-CWC107)+CWC156)*1.21+IF($D$5="Koncesija",-#REF!*0.21,0)</f>
        <v>#REF!</v>
      </c>
      <c r="CWD165" s="632" t="e">
        <f>(IF(CWD112-CWD107&lt;0,0,CWD112-CWD107)+CWD156)*1.21+IF($D$5="Koncesija",-#REF!*0.21,0)</f>
        <v>#REF!</v>
      </c>
      <c r="CWE165" s="632" t="e">
        <f>(IF(CWE112-CWE107&lt;0,0,CWE112-CWE107)+CWE156)*1.21+IF($D$5="Koncesija",-#REF!*0.21,0)</f>
        <v>#REF!</v>
      </c>
      <c r="CWF165" s="632" t="e">
        <f>(IF(CWF112-CWF107&lt;0,0,CWF112-CWF107)+CWF156)*1.21+IF($D$5="Koncesija",-#REF!*0.21,0)</f>
        <v>#REF!</v>
      </c>
      <c r="CWG165" s="632" t="e">
        <f>(IF(CWG112-CWG107&lt;0,0,CWG112-CWG107)+CWG156)*1.21+IF($D$5="Koncesija",-#REF!*0.21,0)</f>
        <v>#REF!</v>
      </c>
      <c r="CWH165" s="632" t="e">
        <f>(IF(CWH112-CWH107&lt;0,0,CWH112-CWH107)+CWH156)*1.21+IF($D$5="Koncesija",-#REF!*0.21,0)</f>
        <v>#REF!</v>
      </c>
      <c r="CWI165" s="632" t="e">
        <f>(IF(CWI112-CWI107&lt;0,0,CWI112-CWI107)+CWI156)*1.21+IF($D$5="Koncesija",-#REF!*0.21,0)</f>
        <v>#REF!</v>
      </c>
      <c r="CWJ165" s="632" t="e">
        <f>(IF(CWJ112-CWJ107&lt;0,0,CWJ112-CWJ107)+CWJ156)*1.21+IF($D$5="Koncesija",-#REF!*0.21,0)</f>
        <v>#REF!</v>
      </c>
      <c r="CWK165" s="632" t="e">
        <f>(IF(CWK112-CWK107&lt;0,0,CWK112-CWK107)+CWK156)*1.21+IF($D$5="Koncesija",-#REF!*0.21,0)</f>
        <v>#REF!</v>
      </c>
      <c r="CWL165" s="632" t="e">
        <f>(IF(CWL112-CWL107&lt;0,0,CWL112-CWL107)+CWL156)*1.21+IF($D$5="Koncesija",-#REF!*0.21,0)</f>
        <v>#REF!</v>
      </c>
      <c r="CWM165" s="632" t="e">
        <f>(IF(CWM112-CWM107&lt;0,0,CWM112-CWM107)+CWM156)*1.21+IF($D$5="Koncesija",-#REF!*0.21,0)</f>
        <v>#REF!</v>
      </c>
      <c r="CWN165" s="632" t="e">
        <f>(IF(CWN112-CWN107&lt;0,0,CWN112-CWN107)+CWN156)*1.21+IF($D$5="Koncesija",-#REF!*0.21,0)</f>
        <v>#REF!</v>
      </c>
      <c r="CWO165" s="632" t="e">
        <f>(IF(CWO112-CWO107&lt;0,0,CWO112-CWO107)+CWO156)*1.21+IF($D$5="Koncesija",-#REF!*0.21,0)</f>
        <v>#REF!</v>
      </c>
      <c r="CWP165" s="632" t="e">
        <f>(IF(CWP112-CWP107&lt;0,0,CWP112-CWP107)+CWP156)*1.21+IF($D$5="Koncesija",-#REF!*0.21,0)</f>
        <v>#REF!</v>
      </c>
      <c r="CWQ165" s="632" t="e">
        <f>(IF(CWQ112-CWQ107&lt;0,0,CWQ112-CWQ107)+CWQ156)*1.21+IF($D$5="Koncesija",-#REF!*0.21,0)</f>
        <v>#REF!</v>
      </c>
      <c r="CWR165" s="632" t="e">
        <f>(IF(CWR112-CWR107&lt;0,0,CWR112-CWR107)+CWR156)*1.21+IF($D$5="Koncesija",-#REF!*0.21,0)</f>
        <v>#REF!</v>
      </c>
      <c r="CWS165" s="632" t="e">
        <f>(IF(CWS112-CWS107&lt;0,0,CWS112-CWS107)+CWS156)*1.21+IF($D$5="Koncesija",-#REF!*0.21,0)</f>
        <v>#REF!</v>
      </c>
      <c r="CWT165" s="632" t="e">
        <f>(IF(CWT112-CWT107&lt;0,0,CWT112-CWT107)+CWT156)*1.21+IF($D$5="Koncesija",-#REF!*0.21,0)</f>
        <v>#REF!</v>
      </c>
      <c r="CWU165" s="632" t="e">
        <f>(IF(CWU112-CWU107&lt;0,0,CWU112-CWU107)+CWU156)*1.21+IF($D$5="Koncesija",-#REF!*0.21,0)</f>
        <v>#REF!</v>
      </c>
      <c r="CWV165" s="632" t="e">
        <f>(IF(CWV112-CWV107&lt;0,0,CWV112-CWV107)+CWV156)*1.21+IF($D$5="Koncesija",-#REF!*0.21,0)</f>
        <v>#REF!</v>
      </c>
      <c r="CWW165" s="632" t="e">
        <f>(IF(CWW112-CWW107&lt;0,0,CWW112-CWW107)+CWW156)*1.21+IF($D$5="Koncesija",-#REF!*0.21,0)</f>
        <v>#REF!</v>
      </c>
      <c r="CWX165" s="632" t="e">
        <f>(IF(CWX112-CWX107&lt;0,0,CWX112-CWX107)+CWX156)*1.21+IF($D$5="Koncesija",-#REF!*0.21,0)</f>
        <v>#REF!</v>
      </c>
      <c r="CWY165" s="632" t="e">
        <f>(IF(CWY112-CWY107&lt;0,0,CWY112-CWY107)+CWY156)*1.21+IF($D$5="Koncesija",-#REF!*0.21,0)</f>
        <v>#REF!</v>
      </c>
      <c r="CWZ165" s="632" t="e">
        <f>(IF(CWZ112-CWZ107&lt;0,0,CWZ112-CWZ107)+CWZ156)*1.21+IF($D$5="Koncesija",-#REF!*0.21,0)</f>
        <v>#REF!</v>
      </c>
      <c r="CXA165" s="632" t="e">
        <f>(IF(CXA112-CXA107&lt;0,0,CXA112-CXA107)+CXA156)*1.21+IF($D$5="Koncesija",-#REF!*0.21,0)</f>
        <v>#REF!</v>
      </c>
      <c r="CXB165" s="632" t="e">
        <f>(IF(CXB112-CXB107&lt;0,0,CXB112-CXB107)+CXB156)*1.21+IF($D$5="Koncesija",-#REF!*0.21,0)</f>
        <v>#REF!</v>
      </c>
      <c r="CXC165" s="632" t="e">
        <f>(IF(CXC112-CXC107&lt;0,0,CXC112-CXC107)+CXC156)*1.21+IF($D$5="Koncesija",-#REF!*0.21,0)</f>
        <v>#REF!</v>
      </c>
      <c r="CXD165" s="632" t="e">
        <f>(IF(CXD112-CXD107&lt;0,0,CXD112-CXD107)+CXD156)*1.21+IF($D$5="Koncesija",-#REF!*0.21,0)</f>
        <v>#REF!</v>
      </c>
      <c r="CXE165" s="632" t="e">
        <f>(IF(CXE112-CXE107&lt;0,0,CXE112-CXE107)+CXE156)*1.21+IF($D$5="Koncesija",-#REF!*0.21,0)</f>
        <v>#REF!</v>
      </c>
      <c r="CXF165" s="632" t="e">
        <f>(IF(CXF112-CXF107&lt;0,0,CXF112-CXF107)+CXF156)*1.21+IF($D$5="Koncesija",-#REF!*0.21,0)</f>
        <v>#REF!</v>
      </c>
      <c r="CXG165" s="632" t="e">
        <f>(IF(CXG112-CXG107&lt;0,0,CXG112-CXG107)+CXG156)*1.21+IF($D$5="Koncesija",-#REF!*0.21,0)</f>
        <v>#REF!</v>
      </c>
      <c r="CXH165" s="632" t="e">
        <f>(IF(CXH112-CXH107&lt;0,0,CXH112-CXH107)+CXH156)*1.21+IF($D$5="Koncesija",-#REF!*0.21,0)</f>
        <v>#REF!</v>
      </c>
      <c r="CXI165" s="632" t="e">
        <f>(IF(CXI112-CXI107&lt;0,0,CXI112-CXI107)+CXI156)*1.21+IF($D$5="Koncesija",-#REF!*0.21,0)</f>
        <v>#REF!</v>
      </c>
      <c r="CXJ165" s="632" t="e">
        <f>(IF(CXJ112-CXJ107&lt;0,0,CXJ112-CXJ107)+CXJ156)*1.21+IF($D$5="Koncesija",-#REF!*0.21,0)</f>
        <v>#REF!</v>
      </c>
      <c r="CXK165" s="632" t="e">
        <f>(IF(CXK112-CXK107&lt;0,0,CXK112-CXK107)+CXK156)*1.21+IF($D$5="Koncesija",-#REF!*0.21,0)</f>
        <v>#REF!</v>
      </c>
      <c r="CXL165" s="632" t="e">
        <f>(IF(CXL112-CXL107&lt;0,0,CXL112-CXL107)+CXL156)*1.21+IF($D$5="Koncesija",-#REF!*0.21,0)</f>
        <v>#REF!</v>
      </c>
      <c r="CXM165" s="632" t="e">
        <f>(IF(CXM112-CXM107&lt;0,0,CXM112-CXM107)+CXM156)*1.21+IF($D$5="Koncesija",-#REF!*0.21,0)</f>
        <v>#REF!</v>
      </c>
      <c r="CXN165" s="632" t="e">
        <f>(IF(CXN112-CXN107&lt;0,0,CXN112-CXN107)+CXN156)*1.21+IF($D$5="Koncesija",-#REF!*0.21,0)</f>
        <v>#REF!</v>
      </c>
      <c r="CXO165" s="632" t="e">
        <f>(IF(CXO112-CXO107&lt;0,0,CXO112-CXO107)+CXO156)*1.21+IF($D$5="Koncesija",-#REF!*0.21,0)</f>
        <v>#REF!</v>
      </c>
      <c r="CXP165" s="632" t="e">
        <f>(IF(CXP112-CXP107&lt;0,0,CXP112-CXP107)+CXP156)*1.21+IF($D$5="Koncesija",-#REF!*0.21,0)</f>
        <v>#REF!</v>
      </c>
      <c r="CXQ165" s="632" t="e">
        <f>(IF(CXQ112-CXQ107&lt;0,0,CXQ112-CXQ107)+CXQ156)*1.21+IF($D$5="Koncesija",-#REF!*0.21,0)</f>
        <v>#REF!</v>
      </c>
      <c r="CXR165" s="632" t="e">
        <f>(IF(CXR112-CXR107&lt;0,0,CXR112-CXR107)+CXR156)*1.21+IF($D$5="Koncesija",-#REF!*0.21,0)</f>
        <v>#REF!</v>
      </c>
      <c r="CXS165" s="632" t="e">
        <f>(IF(CXS112-CXS107&lt;0,0,CXS112-CXS107)+CXS156)*1.21+IF($D$5="Koncesija",-#REF!*0.21,0)</f>
        <v>#REF!</v>
      </c>
      <c r="CXT165" s="632" t="e">
        <f>(IF(CXT112-CXT107&lt;0,0,CXT112-CXT107)+CXT156)*1.21+IF($D$5="Koncesija",-#REF!*0.21,0)</f>
        <v>#REF!</v>
      </c>
      <c r="CXU165" s="632" t="e">
        <f>(IF(CXU112-CXU107&lt;0,0,CXU112-CXU107)+CXU156)*1.21+IF($D$5="Koncesija",-#REF!*0.21,0)</f>
        <v>#REF!</v>
      </c>
      <c r="CXV165" s="632" t="e">
        <f>(IF(CXV112-CXV107&lt;0,0,CXV112-CXV107)+CXV156)*1.21+IF($D$5="Koncesija",-#REF!*0.21,0)</f>
        <v>#REF!</v>
      </c>
      <c r="CXW165" s="632" t="e">
        <f>(IF(CXW112-CXW107&lt;0,0,CXW112-CXW107)+CXW156)*1.21+IF($D$5="Koncesija",-#REF!*0.21,0)</f>
        <v>#REF!</v>
      </c>
      <c r="CXX165" s="632" t="e">
        <f>(IF(CXX112-CXX107&lt;0,0,CXX112-CXX107)+CXX156)*1.21+IF($D$5="Koncesija",-#REF!*0.21,0)</f>
        <v>#REF!</v>
      </c>
      <c r="CXY165" s="632" t="e">
        <f>(IF(CXY112-CXY107&lt;0,0,CXY112-CXY107)+CXY156)*1.21+IF($D$5="Koncesija",-#REF!*0.21,0)</f>
        <v>#REF!</v>
      </c>
      <c r="CXZ165" s="632" t="e">
        <f>(IF(CXZ112-CXZ107&lt;0,0,CXZ112-CXZ107)+CXZ156)*1.21+IF($D$5="Koncesija",-#REF!*0.21,0)</f>
        <v>#REF!</v>
      </c>
      <c r="CYA165" s="632" t="e">
        <f>(IF(CYA112-CYA107&lt;0,0,CYA112-CYA107)+CYA156)*1.21+IF($D$5="Koncesija",-#REF!*0.21,0)</f>
        <v>#REF!</v>
      </c>
      <c r="CYB165" s="632" t="e">
        <f>(IF(CYB112-CYB107&lt;0,0,CYB112-CYB107)+CYB156)*1.21+IF($D$5="Koncesija",-#REF!*0.21,0)</f>
        <v>#REF!</v>
      </c>
      <c r="CYC165" s="632" t="e">
        <f>(IF(CYC112-CYC107&lt;0,0,CYC112-CYC107)+CYC156)*1.21+IF($D$5="Koncesija",-#REF!*0.21,0)</f>
        <v>#REF!</v>
      </c>
      <c r="CYD165" s="632" t="e">
        <f>(IF(CYD112-CYD107&lt;0,0,CYD112-CYD107)+CYD156)*1.21+IF($D$5="Koncesija",-#REF!*0.21,0)</f>
        <v>#REF!</v>
      </c>
      <c r="CYE165" s="632" t="e">
        <f>(IF(CYE112-CYE107&lt;0,0,CYE112-CYE107)+CYE156)*1.21+IF($D$5="Koncesija",-#REF!*0.21,0)</f>
        <v>#REF!</v>
      </c>
      <c r="CYF165" s="632" t="e">
        <f>(IF(CYF112-CYF107&lt;0,0,CYF112-CYF107)+CYF156)*1.21+IF($D$5="Koncesija",-#REF!*0.21,0)</f>
        <v>#REF!</v>
      </c>
      <c r="CYG165" s="632" t="e">
        <f>(IF(CYG112-CYG107&lt;0,0,CYG112-CYG107)+CYG156)*1.21+IF($D$5="Koncesija",-#REF!*0.21,0)</f>
        <v>#REF!</v>
      </c>
      <c r="CYH165" s="632" t="e">
        <f>(IF(CYH112-CYH107&lt;0,0,CYH112-CYH107)+CYH156)*1.21+IF($D$5="Koncesija",-#REF!*0.21,0)</f>
        <v>#REF!</v>
      </c>
      <c r="CYI165" s="632" t="e">
        <f>(IF(CYI112-CYI107&lt;0,0,CYI112-CYI107)+CYI156)*1.21+IF($D$5="Koncesija",-#REF!*0.21,0)</f>
        <v>#REF!</v>
      </c>
      <c r="CYJ165" s="632" t="e">
        <f>(IF(CYJ112-CYJ107&lt;0,0,CYJ112-CYJ107)+CYJ156)*1.21+IF($D$5="Koncesija",-#REF!*0.21,0)</f>
        <v>#REF!</v>
      </c>
      <c r="CYK165" s="632" t="e">
        <f>(IF(CYK112-CYK107&lt;0,0,CYK112-CYK107)+CYK156)*1.21+IF($D$5="Koncesija",-#REF!*0.21,0)</f>
        <v>#REF!</v>
      </c>
      <c r="CYL165" s="632" t="e">
        <f>(IF(CYL112-CYL107&lt;0,0,CYL112-CYL107)+CYL156)*1.21+IF($D$5="Koncesija",-#REF!*0.21,0)</f>
        <v>#REF!</v>
      </c>
      <c r="CYM165" s="632" t="e">
        <f>(IF(CYM112-CYM107&lt;0,0,CYM112-CYM107)+CYM156)*1.21+IF($D$5="Koncesija",-#REF!*0.21,0)</f>
        <v>#REF!</v>
      </c>
      <c r="CYN165" s="632" t="e">
        <f>(IF(CYN112-CYN107&lt;0,0,CYN112-CYN107)+CYN156)*1.21+IF($D$5="Koncesija",-#REF!*0.21,0)</f>
        <v>#REF!</v>
      </c>
      <c r="CYO165" s="632" t="e">
        <f>(IF(CYO112-CYO107&lt;0,0,CYO112-CYO107)+CYO156)*1.21+IF($D$5="Koncesija",-#REF!*0.21,0)</f>
        <v>#REF!</v>
      </c>
      <c r="CYP165" s="632" t="e">
        <f>(IF(CYP112-CYP107&lt;0,0,CYP112-CYP107)+CYP156)*1.21+IF($D$5="Koncesija",-#REF!*0.21,0)</f>
        <v>#REF!</v>
      </c>
      <c r="CYQ165" s="632" t="e">
        <f>(IF(CYQ112-CYQ107&lt;0,0,CYQ112-CYQ107)+CYQ156)*1.21+IF($D$5="Koncesija",-#REF!*0.21,0)</f>
        <v>#REF!</v>
      </c>
      <c r="CYR165" s="632" t="e">
        <f>(IF(CYR112-CYR107&lt;0,0,CYR112-CYR107)+CYR156)*1.21+IF($D$5="Koncesija",-#REF!*0.21,0)</f>
        <v>#REF!</v>
      </c>
      <c r="CYS165" s="632" t="e">
        <f>(IF(CYS112-CYS107&lt;0,0,CYS112-CYS107)+CYS156)*1.21+IF($D$5="Koncesija",-#REF!*0.21,0)</f>
        <v>#REF!</v>
      </c>
      <c r="CYT165" s="632" t="e">
        <f>(IF(CYT112-CYT107&lt;0,0,CYT112-CYT107)+CYT156)*1.21+IF($D$5="Koncesija",-#REF!*0.21,0)</f>
        <v>#REF!</v>
      </c>
      <c r="CYU165" s="632" t="e">
        <f>(IF(CYU112-CYU107&lt;0,0,CYU112-CYU107)+CYU156)*1.21+IF($D$5="Koncesija",-#REF!*0.21,0)</f>
        <v>#REF!</v>
      </c>
      <c r="CYV165" s="632" t="e">
        <f>(IF(CYV112-CYV107&lt;0,0,CYV112-CYV107)+CYV156)*1.21+IF($D$5="Koncesija",-#REF!*0.21,0)</f>
        <v>#REF!</v>
      </c>
      <c r="CYW165" s="632" t="e">
        <f>(IF(CYW112-CYW107&lt;0,0,CYW112-CYW107)+CYW156)*1.21+IF($D$5="Koncesija",-#REF!*0.21,0)</f>
        <v>#REF!</v>
      </c>
      <c r="CYX165" s="632" t="e">
        <f>(IF(CYX112-CYX107&lt;0,0,CYX112-CYX107)+CYX156)*1.21+IF($D$5="Koncesija",-#REF!*0.21,0)</f>
        <v>#REF!</v>
      </c>
      <c r="CYY165" s="632" t="e">
        <f>(IF(CYY112-CYY107&lt;0,0,CYY112-CYY107)+CYY156)*1.21+IF($D$5="Koncesija",-#REF!*0.21,0)</f>
        <v>#REF!</v>
      </c>
      <c r="CYZ165" s="632" t="e">
        <f>(IF(CYZ112-CYZ107&lt;0,0,CYZ112-CYZ107)+CYZ156)*1.21+IF($D$5="Koncesija",-#REF!*0.21,0)</f>
        <v>#REF!</v>
      </c>
      <c r="CZA165" s="632" t="e">
        <f>(IF(CZA112-CZA107&lt;0,0,CZA112-CZA107)+CZA156)*1.21+IF($D$5="Koncesija",-#REF!*0.21,0)</f>
        <v>#REF!</v>
      </c>
      <c r="CZB165" s="632" t="e">
        <f>(IF(CZB112-CZB107&lt;0,0,CZB112-CZB107)+CZB156)*1.21+IF($D$5="Koncesija",-#REF!*0.21,0)</f>
        <v>#REF!</v>
      </c>
      <c r="CZC165" s="632" t="e">
        <f>(IF(CZC112-CZC107&lt;0,0,CZC112-CZC107)+CZC156)*1.21+IF($D$5="Koncesija",-#REF!*0.21,0)</f>
        <v>#REF!</v>
      </c>
      <c r="CZD165" s="632" t="e">
        <f>(IF(CZD112-CZD107&lt;0,0,CZD112-CZD107)+CZD156)*1.21+IF($D$5="Koncesija",-#REF!*0.21,0)</f>
        <v>#REF!</v>
      </c>
      <c r="CZE165" s="632" t="e">
        <f>(IF(CZE112-CZE107&lt;0,0,CZE112-CZE107)+CZE156)*1.21+IF($D$5="Koncesija",-#REF!*0.21,0)</f>
        <v>#REF!</v>
      </c>
      <c r="CZF165" s="632" t="e">
        <f>(IF(CZF112-CZF107&lt;0,0,CZF112-CZF107)+CZF156)*1.21+IF($D$5="Koncesija",-#REF!*0.21,0)</f>
        <v>#REF!</v>
      </c>
      <c r="CZG165" s="632" t="e">
        <f>(IF(CZG112-CZG107&lt;0,0,CZG112-CZG107)+CZG156)*1.21+IF($D$5="Koncesija",-#REF!*0.21,0)</f>
        <v>#REF!</v>
      </c>
      <c r="CZH165" s="632" t="e">
        <f>(IF(CZH112-CZH107&lt;0,0,CZH112-CZH107)+CZH156)*1.21+IF($D$5="Koncesija",-#REF!*0.21,0)</f>
        <v>#REF!</v>
      </c>
      <c r="CZI165" s="632" t="e">
        <f>(IF(CZI112-CZI107&lt;0,0,CZI112-CZI107)+CZI156)*1.21+IF($D$5="Koncesija",-#REF!*0.21,0)</f>
        <v>#REF!</v>
      </c>
      <c r="CZJ165" s="632" t="e">
        <f>(IF(CZJ112-CZJ107&lt;0,0,CZJ112-CZJ107)+CZJ156)*1.21+IF($D$5="Koncesija",-#REF!*0.21,0)</f>
        <v>#REF!</v>
      </c>
      <c r="CZK165" s="632" t="e">
        <f>(IF(CZK112-CZK107&lt;0,0,CZK112-CZK107)+CZK156)*1.21+IF($D$5="Koncesija",-#REF!*0.21,0)</f>
        <v>#REF!</v>
      </c>
      <c r="CZL165" s="632" t="e">
        <f>(IF(CZL112-CZL107&lt;0,0,CZL112-CZL107)+CZL156)*1.21+IF($D$5="Koncesija",-#REF!*0.21,0)</f>
        <v>#REF!</v>
      </c>
      <c r="CZM165" s="632" t="e">
        <f>(IF(CZM112-CZM107&lt;0,0,CZM112-CZM107)+CZM156)*1.21+IF($D$5="Koncesija",-#REF!*0.21,0)</f>
        <v>#REF!</v>
      </c>
      <c r="CZN165" s="632" t="e">
        <f>(IF(CZN112-CZN107&lt;0,0,CZN112-CZN107)+CZN156)*1.21+IF($D$5="Koncesija",-#REF!*0.21,0)</f>
        <v>#REF!</v>
      </c>
      <c r="CZO165" s="632" t="e">
        <f>(IF(CZO112-CZO107&lt;0,0,CZO112-CZO107)+CZO156)*1.21+IF($D$5="Koncesija",-#REF!*0.21,0)</f>
        <v>#REF!</v>
      </c>
      <c r="CZP165" s="632" t="e">
        <f>(IF(CZP112-CZP107&lt;0,0,CZP112-CZP107)+CZP156)*1.21+IF($D$5="Koncesija",-#REF!*0.21,0)</f>
        <v>#REF!</v>
      </c>
      <c r="CZQ165" s="632" t="e">
        <f>(IF(CZQ112-CZQ107&lt;0,0,CZQ112-CZQ107)+CZQ156)*1.21+IF($D$5="Koncesija",-#REF!*0.21,0)</f>
        <v>#REF!</v>
      </c>
      <c r="CZR165" s="632" t="e">
        <f>(IF(CZR112-CZR107&lt;0,0,CZR112-CZR107)+CZR156)*1.21+IF($D$5="Koncesija",-#REF!*0.21,0)</f>
        <v>#REF!</v>
      </c>
      <c r="CZS165" s="632" t="e">
        <f>(IF(CZS112-CZS107&lt;0,0,CZS112-CZS107)+CZS156)*1.21+IF($D$5="Koncesija",-#REF!*0.21,0)</f>
        <v>#REF!</v>
      </c>
      <c r="CZT165" s="632" t="e">
        <f>(IF(CZT112-CZT107&lt;0,0,CZT112-CZT107)+CZT156)*1.21+IF($D$5="Koncesija",-#REF!*0.21,0)</f>
        <v>#REF!</v>
      </c>
      <c r="CZU165" s="632" t="e">
        <f>(IF(CZU112-CZU107&lt;0,0,CZU112-CZU107)+CZU156)*1.21+IF($D$5="Koncesija",-#REF!*0.21,0)</f>
        <v>#REF!</v>
      </c>
      <c r="CZV165" s="632" t="e">
        <f>(IF(CZV112-CZV107&lt;0,0,CZV112-CZV107)+CZV156)*1.21+IF($D$5="Koncesija",-#REF!*0.21,0)</f>
        <v>#REF!</v>
      </c>
      <c r="CZW165" s="632" t="e">
        <f>(IF(CZW112-CZW107&lt;0,0,CZW112-CZW107)+CZW156)*1.21+IF($D$5="Koncesija",-#REF!*0.21,0)</f>
        <v>#REF!</v>
      </c>
      <c r="CZX165" s="632" t="e">
        <f>(IF(CZX112-CZX107&lt;0,0,CZX112-CZX107)+CZX156)*1.21+IF($D$5="Koncesija",-#REF!*0.21,0)</f>
        <v>#REF!</v>
      </c>
      <c r="CZY165" s="632" t="e">
        <f>(IF(CZY112-CZY107&lt;0,0,CZY112-CZY107)+CZY156)*1.21+IF($D$5="Koncesija",-#REF!*0.21,0)</f>
        <v>#REF!</v>
      </c>
      <c r="CZZ165" s="632" t="e">
        <f>(IF(CZZ112-CZZ107&lt;0,0,CZZ112-CZZ107)+CZZ156)*1.21+IF($D$5="Koncesija",-#REF!*0.21,0)</f>
        <v>#REF!</v>
      </c>
      <c r="DAA165" s="632" t="e">
        <f>(IF(DAA112-DAA107&lt;0,0,DAA112-DAA107)+DAA156)*1.21+IF($D$5="Koncesija",-#REF!*0.21,0)</f>
        <v>#REF!</v>
      </c>
      <c r="DAB165" s="632" t="e">
        <f>(IF(DAB112-DAB107&lt;0,0,DAB112-DAB107)+DAB156)*1.21+IF($D$5="Koncesija",-#REF!*0.21,0)</f>
        <v>#REF!</v>
      </c>
      <c r="DAC165" s="632" t="e">
        <f>(IF(DAC112-DAC107&lt;0,0,DAC112-DAC107)+DAC156)*1.21+IF($D$5="Koncesija",-#REF!*0.21,0)</f>
        <v>#REF!</v>
      </c>
      <c r="DAD165" s="632" t="e">
        <f>(IF(DAD112-DAD107&lt;0,0,DAD112-DAD107)+DAD156)*1.21+IF($D$5="Koncesija",-#REF!*0.21,0)</f>
        <v>#REF!</v>
      </c>
      <c r="DAE165" s="632" t="e">
        <f>(IF(DAE112-DAE107&lt;0,0,DAE112-DAE107)+DAE156)*1.21+IF($D$5="Koncesija",-#REF!*0.21,0)</f>
        <v>#REF!</v>
      </c>
      <c r="DAF165" s="632" t="e">
        <f>(IF(DAF112-DAF107&lt;0,0,DAF112-DAF107)+DAF156)*1.21+IF($D$5="Koncesija",-#REF!*0.21,0)</f>
        <v>#REF!</v>
      </c>
      <c r="DAG165" s="632" t="e">
        <f>(IF(DAG112-DAG107&lt;0,0,DAG112-DAG107)+DAG156)*1.21+IF($D$5="Koncesija",-#REF!*0.21,0)</f>
        <v>#REF!</v>
      </c>
      <c r="DAH165" s="632" t="e">
        <f>(IF(DAH112-DAH107&lt;0,0,DAH112-DAH107)+DAH156)*1.21+IF($D$5="Koncesija",-#REF!*0.21,0)</f>
        <v>#REF!</v>
      </c>
      <c r="DAI165" s="632" t="e">
        <f>(IF(DAI112-DAI107&lt;0,0,DAI112-DAI107)+DAI156)*1.21+IF($D$5="Koncesija",-#REF!*0.21,0)</f>
        <v>#REF!</v>
      </c>
      <c r="DAJ165" s="632" t="e">
        <f>(IF(DAJ112-DAJ107&lt;0,0,DAJ112-DAJ107)+DAJ156)*1.21+IF($D$5="Koncesija",-#REF!*0.21,0)</f>
        <v>#REF!</v>
      </c>
      <c r="DAK165" s="632" t="e">
        <f>(IF(DAK112-DAK107&lt;0,0,DAK112-DAK107)+DAK156)*1.21+IF($D$5="Koncesija",-#REF!*0.21,0)</f>
        <v>#REF!</v>
      </c>
      <c r="DAL165" s="632" t="e">
        <f>(IF(DAL112-DAL107&lt;0,0,DAL112-DAL107)+DAL156)*1.21+IF($D$5="Koncesija",-#REF!*0.21,0)</f>
        <v>#REF!</v>
      </c>
      <c r="DAM165" s="632" t="e">
        <f>(IF(DAM112-DAM107&lt;0,0,DAM112-DAM107)+DAM156)*1.21+IF($D$5="Koncesija",-#REF!*0.21,0)</f>
        <v>#REF!</v>
      </c>
      <c r="DAN165" s="632" t="e">
        <f>(IF(DAN112-DAN107&lt;0,0,DAN112-DAN107)+DAN156)*1.21+IF($D$5="Koncesija",-#REF!*0.21,0)</f>
        <v>#REF!</v>
      </c>
      <c r="DAO165" s="632" t="e">
        <f>(IF(DAO112-DAO107&lt;0,0,DAO112-DAO107)+DAO156)*1.21+IF($D$5="Koncesija",-#REF!*0.21,0)</f>
        <v>#REF!</v>
      </c>
      <c r="DAP165" s="632" t="e">
        <f>(IF(DAP112-DAP107&lt;0,0,DAP112-DAP107)+DAP156)*1.21+IF($D$5="Koncesija",-#REF!*0.21,0)</f>
        <v>#REF!</v>
      </c>
      <c r="DAQ165" s="632" t="e">
        <f>(IF(DAQ112-DAQ107&lt;0,0,DAQ112-DAQ107)+DAQ156)*1.21+IF($D$5="Koncesija",-#REF!*0.21,0)</f>
        <v>#REF!</v>
      </c>
      <c r="DAR165" s="632" t="e">
        <f>(IF(DAR112-DAR107&lt;0,0,DAR112-DAR107)+DAR156)*1.21+IF($D$5="Koncesija",-#REF!*0.21,0)</f>
        <v>#REF!</v>
      </c>
      <c r="DAS165" s="632" t="e">
        <f>(IF(DAS112-DAS107&lt;0,0,DAS112-DAS107)+DAS156)*1.21+IF($D$5="Koncesija",-#REF!*0.21,0)</f>
        <v>#REF!</v>
      </c>
      <c r="DAT165" s="632" t="e">
        <f>(IF(DAT112-DAT107&lt;0,0,DAT112-DAT107)+DAT156)*1.21+IF($D$5="Koncesija",-#REF!*0.21,0)</f>
        <v>#REF!</v>
      </c>
      <c r="DAU165" s="632" t="e">
        <f>(IF(DAU112-DAU107&lt;0,0,DAU112-DAU107)+DAU156)*1.21+IF($D$5="Koncesija",-#REF!*0.21,0)</f>
        <v>#REF!</v>
      </c>
      <c r="DAV165" s="632" t="e">
        <f>(IF(DAV112-DAV107&lt;0,0,DAV112-DAV107)+DAV156)*1.21+IF($D$5="Koncesija",-#REF!*0.21,0)</f>
        <v>#REF!</v>
      </c>
      <c r="DAW165" s="632" t="e">
        <f>(IF(DAW112-DAW107&lt;0,0,DAW112-DAW107)+DAW156)*1.21+IF($D$5="Koncesija",-#REF!*0.21,0)</f>
        <v>#REF!</v>
      </c>
      <c r="DAX165" s="632" t="e">
        <f>(IF(DAX112-DAX107&lt;0,0,DAX112-DAX107)+DAX156)*1.21+IF($D$5="Koncesija",-#REF!*0.21,0)</f>
        <v>#REF!</v>
      </c>
      <c r="DAY165" s="632" t="e">
        <f>(IF(DAY112-DAY107&lt;0,0,DAY112-DAY107)+DAY156)*1.21+IF($D$5="Koncesija",-#REF!*0.21,0)</f>
        <v>#REF!</v>
      </c>
      <c r="DAZ165" s="632" t="e">
        <f>(IF(DAZ112-DAZ107&lt;0,0,DAZ112-DAZ107)+DAZ156)*1.21+IF($D$5="Koncesija",-#REF!*0.21,0)</f>
        <v>#REF!</v>
      </c>
      <c r="DBA165" s="632" t="e">
        <f>(IF(DBA112-DBA107&lt;0,0,DBA112-DBA107)+DBA156)*1.21+IF($D$5="Koncesija",-#REF!*0.21,0)</f>
        <v>#REF!</v>
      </c>
      <c r="DBB165" s="632" t="e">
        <f>(IF(DBB112-DBB107&lt;0,0,DBB112-DBB107)+DBB156)*1.21+IF($D$5="Koncesija",-#REF!*0.21,0)</f>
        <v>#REF!</v>
      </c>
      <c r="DBC165" s="632" t="e">
        <f>(IF(DBC112-DBC107&lt;0,0,DBC112-DBC107)+DBC156)*1.21+IF($D$5="Koncesija",-#REF!*0.21,0)</f>
        <v>#REF!</v>
      </c>
      <c r="DBD165" s="632" t="e">
        <f>(IF(DBD112-DBD107&lt;0,0,DBD112-DBD107)+DBD156)*1.21+IF($D$5="Koncesija",-#REF!*0.21,0)</f>
        <v>#REF!</v>
      </c>
      <c r="DBE165" s="632" t="e">
        <f>(IF(DBE112-DBE107&lt;0,0,DBE112-DBE107)+DBE156)*1.21+IF($D$5="Koncesija",-#REF!*0.21,0)</f>
        <v>#REF!</v>
      </c>
      <c r="DBF165" s="632" t="e">
        <f>(IF(DBF112-DBF107&lt;0,0,DBF112-DBF107)+DBF156)*1.21+IF($D$5="Koncesija",-#REF!*0.21,0)</f>
        <v>#REF!</v>
      </c>
      <c r="DBG165" s="632" t="e">
        <f>(IF(DBG112-DBG107&lt;0,0,DBG112-DBG107)+DBG156)*1.21+IF($D$5="Koncesija",-#REF!*0.21,0)</f>
        <v>#REF!</v>
      </c>
      <c r="DBH165" s="632" t="e">
        <f>(IF(DBH112-DBH107&lt;0,0,DBH112-DBH107)+DBH156)*1.21+IF($D$5="Koncesija",-#REF!*0.21,0)</f>
        <v>#REF!</v>
      </c>
      <c r="DBI165" s="632" t="e">
        <f>(IF(DBI112-DBI107&lt;0,0,DBI112-DBI107)+DBI156)*1.21+IF($D$5="Koncesija",-#REF!*0.21,0)</f>
        <v>#REF!</v>
      </c>
      <c r="DBJ165" s="632" t="e">
        <f>(IF(DBJ112-DBJ107&lt;0,0,DBJ112-DBJ107)+DBJ156)*1.21+IF($D$5="Koncesija",-#REF!*0.21,0)</f>
        <v>#REF!</v>
      </c>
      <c r="DBK165" s="632" t="e">
        <f>(IF(DBK112-DBK107&lt;0,0,DBK112-DBK107)+DBK156)*1.21+IF($D$5="Koncesija",-#REF!*0.21,0)</f>
        <v>#REF!</v>
      </c>
      <c r="DBL165" s="632" t="e">
        <f>(IF(DBL112-DBL107&lt;0,0,DBL112-DBL107)+DBL156)*1.21+IF($D$5="Koncesija",-#REF!*0.21,0)</f>
        <v>#REF!</v>
      </c>
      <c r="DBM165" s="632" t="e">
        <f>(IF(DBM112-DBM107&lt;0,0,DBM112-DBM107)+DBM156)*1.21+IF($D$5="Koncesija",-#REF!*0.21,0)</f>
        <v>#REF!</v>
      </c>
      <c r="DBN165" s="632" t="e">
        <f>(IF(DBN112-DBN107&lt;0,0,DBN112-DBN107)+DBN156)*1.21+IF($D$5="Koncesija",-#REF!*0.21,0)</f>
        <v>#REF!</v>
      </c>
      <c r="DBO165" s="632" t="e">
        <f>(IF(DBO112-DBO107&lt;0,0,DBO112-DBO107)+DBO156)*1.21+IF($D$5="Koncesija",-#REF!*0.21,0)</f>
        <v>#REF!</v>
      </c>
      <c r="DBP165" s="632" t="e">
        <f>(IF(DBP112-DBP107&lt;0,0,DBP112-DBP107)+DBP156)*1.21+IF($D$5="Koncesija",-#REF!*0.21,0)</f>
        <v>#REF!</v>
      </c>
      <c r="DBQ165" s="632" t="e">
        <f>(IF(DBQ112-DBQ107&lt;0,0,DBQ112-DBQ107)+DBQ156)*1.21+IF($D$5="Koncesija",-#REF!*0.21,0)</f>
        <v>#REF!</v>
      </c>
      <c r="DBR165" s="632" t="e">
        <f>(IF(DBR112-DBR107&lt;0,0,DBR112-DBR107)+DBR156)*1.21+IF($D$5="Koncesija",-#REF!*0.21,0)</f>
        <v>#REF!</v>
      </c>
      <c r="DBS165" s="632" t="e">
        <f>(IF(DBS112-DBS107&lt;0,0,DBS112-DBS107)+DBS156)*1.21+IF($D$5="Koncesija",-#REF!*0.21,0)</f>
        <v>#REF!</v>
      </c>
      <c r="DBT165" s="632" t="e">
        <f>(IF(DBT112-DBT107&lt;0,0,DBT112-DBT107)+DBT156)*1.21+IF($D$5="Koncesija",-#REF!*0.21,0)</f>
        <v>#REF!</v>
      </c>
      <c r="DBU165" s="632" t="e">
        <f>(IF(DBU112-DBU107&lt;0,0,DBU112-DBU107)+DBU156)*1.21+IF($D$5="Koncesija",-#REF!*0.21,0)</f>
        <v>#REF!</v>
      </c>
      <c r="DBV165" s="632" t="e">
        <f>(IF(DBV112-DBV107&lt;0,0,DBV112-DBV107)+DBV156)*1.21+IF($D$5="Koncesija",-#REF!*0.21,0)</f>
        <v>#REF!</v>
      </c>
      <c r="DBW165" s="632" t="e">
        <f>(IF(DBW112-DBW107&lt;0,0,DBW112-DBW107)+DBW156)*1.21+IF($D$5="Koncesija",-#REF!*0.21,0)</f>
        <v>#REF!</v>
      </c>
      <c r="DBX165" s="632" t="e">
        <f>(IF(DBX112-DBX107&lt;0,0,DBX112-DBX107)+DBX156)*1.21+IF($D$5="Koncesija",-#REF!*0.21,0)</f>
        <v>#REF!</v>
      </c>
      <c r="DBY165" s="632" t="e">
        <f>(IF(DBY112-DBY107&lt;0,0,DBY112-DBY107)+DBY156)*1.21+IF($D$5="Koncesija",-#REF!*0.21,0)</f>
        <v>#REF!</v>
      </c>
      <c r="DBZ165" s="632" t="e">
        <f>(IF(DBZ112-DBZ107&lt;0,0,DBZ112-DBZ107)+DBZ156)*1.21+IF($D$5="Koncesija",-#REF!*0.21,0)</f>
        <v>#REF!</v>
      </c>
      <c r="DCA165" s="632" t="e">
        <f>(IF(DCA112-DCA107&lt;0,0,DCA112-DCA107)+DCA156)*1.21+IF($D$5="Koncesija",-#REF!*0.21,0)</f>
        <v>#REF!</v>
      </c>
      <c r="DCB165" s="632" t="e">
        <f>(IF(DCB112-DCB107&lt;0,0,DCB112-DCB107)+DCB156)*1.21+IF($D$5="Koncesija",-#REF!*0.21,0)</f>
        <v>#REF!</v>
      </c>
      <c r="DCC165" s="632" t="e">
        <f>(IF(DCC112-DCC107&lt;0,0,DCC112-DCC107)+DCC156)*1.21+IF($D$5="Koncesija",-#REF!*0.21,0)</f>
        <v>#REF!</v>
      </c>
      <c r="DCD165" s="632" t="e">
        <f>(IF(DCD112-DCD107&lt;0,0,DCD112-DCD107)+DCD156)*1.21+IF($D$5="Koncesija",-#REF!*0.21,0)</f>
        <v>#REF!</v>
      </c>
      <c r="DCE165" s="632" t="e">
        <f>(IF(DCE112-DCE107&lt;0,0,DCE112-DCE107)+DCE156)*1.21+IF($D$5="Koncesija",-#REF!*0.21,0)</f>
        <v>#REF!</v>
      </c>
      <c r="DCF165" s="632" t="e">
        <f>(IF(DCF112-DCF107&lt;0,0,DCF112-DCF107)+DCF156)*1.21+IF($D$5="Koncesija",-#REF!*0.21,0)</f>
        <v>#REF!</v>
      </c>
      <c r="DCG165" s="632" t="e">
        <f>(IF(DCG112-DCG107&lt;0,0,DCG112-DCG107)+DCG156)*1.21+IF($D$5="Koncesija",-#REF!*0.21,0)</f>
        <v>#REF!</v>
      </c>
      <c r="DCH165" s="632" t="e">
        <f>(IF(DCH112-DCH107&lt;0,0,DCH112-DCH107)+DCH156)*1.21+IF($D$5="Koncesija",-#REF!*0.21,0)</f>
        <v>#REF!</v>
      </c>
      <c r="DCI165" s="632" t="e">
        <f>(IF(DCI112-DCI107&lt;0,0,DCI112-DCI107)+DCI156)*1.21+IF($D$5="Koncesija",-#REF!*0.21,0)</f>
        <v>#REF!</v>
      </c>
      <c r="DCJ165" s="632" t="e">
        <f>(IF(DCJ112-DCJ107&lt;0,0,DCJ112-DCJ107)+DCJ156)*1.21+IF($D$5="Koncesija",-#REF!*0.21,0)</f>
        <v>#REF!</v>
      </c>
      <c r="DCK165" s="632" t="e">
        <f>(IF(DCK112-DCK107&lt;0,0,DCK112-DCK107)+DCK156)*1.21+IF($D$5="Koncesija",-#REF!*0.21,0)</f>
        <v>#REF!</v>
      </c>
      <c r="DCL165" s="632" t="e">
        <f>(IF(DCL112-DCL107&lt;0,0,DCL112-DCL107)+DCL156)*1.21+IF($D$5="Koncesija",-#REF!*0.21,0)</f>
        <v>#REF!</v>
      </c>
      <c r="DCM165" s="632" t="e">
        <f>(IF(DCM112-DCM107&lt;0,0,DCM112-DCM107)+DCM156)*1.21+IF($D$5="Koncesija",-#REF!*0.21,0)</f>
        <v>#REF!</v>
      </c>
      <c r="DCN165" s="632" t="e">
        <f>(IF(DCN112-DCN107&lt;0,0,DCN112-DCN107)+DCN156)*1.21+IF($D$5="Koncesija",-#REF!*0.21,0)</f>
        <v>#REF!</v>
      </c>
      <c r="DCO165" s="632" t="e">
        <f>(IF(DCO112-DCO107&lt;0,0,DCO112-DCO107)+DCO156)*1.21+IF($D$5="Koncesija",-#REF!*0.21,0)</f>
        <v>#REF!</v>
      </c>
      <c r="DCP165" s="632" t="e">
        <f>(IF(DCP112-DCP107&lt;0,0,DCP112-DCP107)+DCP156)*1.21+IF($D$5="Koncesija",-#REF!*0.21,0)</f>
        <v>#REF!</v>
      </c>
      <c r="DCQ165" s="632" t="e">
        <f>(IF(DCQ112-DCQ107&lt;0,0,DCQ112-DCQ107)+DCQ156)*1.21+IF($D$5="Koncesija",-#REF!*0.21,0)</f>
        <v>#REF!</v>
      </c>
      <c r="DCR165" s="632" t="e">
        <f>(IF(DCR112-DCR107&lt;0,0,DCR112-DCR107)+DCR156)*1.21+IF($D$5="Koncesija",-#REF!*0.21,0)</f>
        <v>#REF!</v>
      </c>
      <c r="DCS165" s="632" t="e">
        <f>(IF(DCS112-DCS107&lt;0,0,DCS112-DCS107)+DCS156)*1.21+IF($D$5="Koncesija",-#REF!*0.21,0)</f>
        <v>#REF!</v>
      </c>
      <c r="DCT165" s="632" t="e">
        <f>(IF(DCT112-DCT107&lt;0,0,DCT112-DCT107)+DCT156)*1.21+IF($D$5="Koncesija",-#REF!*0.21,0)</f>
        <v>#REF!</v>
      </c>
      <c r="DCU165" s="632" t="e">
        <f>(IF(DCU112-DCU107&lt;0,0,DCU112-DCU107)+DCU156)*1.21+IF($D$5="Koncesija",-#REF!*0.21,0)</f>
        <v>#REF!</v>
      </c>
      <c r="DCV165" s="632" t="e">
        <f>(IF(DCV112-DCV107&lt;0,0,DCV112-DCV107)+DCV156)*1.21+IF($D$5="Koncesija",-#REF!*0.21,0)</f>
        <v>#REF!</v>
      </c>
      <c r="DCW165" s="632" t="e">
        <f>(IF(DCW112-DCW107&lt;0,0,DCW112-DCW107)+DCW156)*1.21+IF($D$5="Koncesija",-#REF!*0.21,0)</f>
        <v>#REF!</v>
      </c>
      <c r="DCX165" s="632" t="e">
        <f>(IF(DCX112-DCX107&lt;0,0,DCX112-DCX107)+DCX156)*1.21+IF($D$5="Koncesija",-#REF!*0.21,0)</f>
        <v>#REF!</v>
      </c>
      <c r="DCY165" s="632" t="e">
        <f>(IF(DCY112-DCY107&lt;0,0,DCY112-DCY107)+DCY156)*1.21+IF($D$5="Koncesija",-#REF!*0.21,0)</f>
        <v>#REF!</v>
      </c>
      <c r="DCZ165" s="632" t="e">
        <f>(IF(DCZ112-DCZ107&lt;0,0,DCZ112-DCZ107)+DCZ156)*1.21+IF($D$5="Koncesija",-#REF!*0.21,0)</f>
        <v>#REF!</v>
      </c>
      <c r="DDA165" s="632" t="e">
        <f>(IF(DDA112-DDA107&lt;0,0,DDA112-DDA107)+DDA156)*1.21+IF($D$5="Koncesija",-#REF!*0.21,0)</f>
        <v>#REF!</v>
      </c>
      <c r="DDB165" s="632" t="e">
        <f>(IF(DDB112-DDB107&lt;0,0,DDB112-DDB107)+DDB156)*1.21+IF($D$5="Koncesija",-#REF!*0.21,0)</f>
        <v>#REF!</v>
      </c>
      <c r="DDC165" s="632" t="e">
        <f>(IF(DDC112-DDC107&lt;0,0,DDC112-DDC107)+DDC156)*1.21+IF($D$5="Koncesija",-#REF!*0.21,0)</f>
        <v>#REF!</v>
      </c>
      <c r="DDD165" s="632" t="e">
        <f>(IF(DDD112-DDD107&lt;0,0,DDD112-DDD107)+DDD156)*1.21+IF($D$5="Koncesija",-#REF!*0.21,0)</f>
        <v>#REF!</v>
      </c>
      <c r="DDE165" s="632" t="e">
        <f>(IF(DDE112-DDE107&lt;0,0,DDE112-DDE107)+DDE156)*1.21+IF($D$5="Koncesija",-#REF!*0.21,0)</f>
        <v>#REF!</v>
      </c>
      <c r="DDF165" s="632" t="e">
        <f>(IF(DDF112-DDF107&lt;0,0,DDF112-DDF107)+DDF156)*1.21+IF($D$5="Koncesija",-#REF!*0.21,0)</f>
        <v>#REF!</v>
      </c>
      <c r="DDG165" s="632" t="e">
        <f>(IF(DDG112-DDG107&lt;0,0,DDG112-DDG107)+DDG156)*1.21+IF($D$5="Koncesija",-#REF!*0.21,0)</f>
        <v>#REF!</v>
      </c>
      <c r="DDH165" s="632" t="e">
        <f>(IF(DDH112-DDH107&lt;0,0,DDH112-DDH107)+DDH156)*1.21+IF($D$5="Koncesija",-#REF!*0.21,0)</f>
        <v>#REF!</v>
      </c>
      <c r="DDI165" s="632" t="e">
        <f>(IF(DDI112-DDI107&lt;0,0,DDI112-DDI107)+DDI156)*1.21+IF($D$5="Koncesija",-#REF!*0.21,0)</f>
        <v>#REF!</v>
      </c>
      <c r="DDJ165" s="632" t="e">
        <f>(IF(DDJ112-DDJ107&lt;0,0,DDJ112-DDJ107)+DDJ156)*1.21+IF($D$5="Koncesija",-#REF!*0.21,0)</f>
        <v>#REF!</v>
      </c>
      <c r="DDK165" s="632" t="e">
        <f>(IF(DDK112-DDK107&lt;0,0,DDK112-DDK107)+DDK156)*1.21+IF($D$5="Koncesija",-#REF!*0.21,0)</f>
        <v>#REF!</v>
      </c>
      <c r="DDL165" s="632" t="e">
        <f>(IF(DDL112-DDL107&lt;0,0,DDL112-DDL107)+DDL156)*1.21+IF($D$5="Koncesija",-#REF!*0.21,0)</f>
        <v>#REF!</v>
      </c>
      <c r="DDM165" s="632" t="e">
        <f>(IF(DDM112-DDM107&lt;0,0,DDM112-DDM107)+DDM156)*1.21+IF($D$5="Koncesija",-#REF!*0.21,0)</f>
        <v>#REF!</v>
      </c>
      <c r="DDN165" s="632" t="e">
        <f>(IF(DDN112-DDN107&lt;0,0,DDN112-DDN107)+DDN156)*1.21+IF($D$5="Koncesija",-#REF!*0.21,0)</f>
        <v>#REF!</v>
      </c>
      <c r="DDO165" s="632" t="e">
        <f>(IF(DDO112-DDO107&lt;0,0,DDO112-DDO107)+DDO156)*1.21+IF($D$5="Koncesija",-#REF!*0.21,0)</f>
        <v>#REF!</v>
      </c>
      <c r="DDP165" s="632" t="e">
        <f>(IF(DDP112-DDP107&lt;0,0,DDP112-DDP107)+DDP156)*1.21+IF($D$5="Koncesija",-#REF!*0.21,0)</f>
        <v>#REF!</v>
      </c>
      <c r="DDQ165" s="632" t="e">
        <f>(IF(DDQ112-DDQ107&lt;0,0,DDQ112-DDQ107)+DDQ156)*1.21+IF($D$5="Koncesija",-#REF!*0.21,0)</f>
        <v>#REF!</v>
      </c>
      <c r="DDR165" s="632" t="e">
        <f>(IF(DDR112-DDR107&lt;0,0,DDR112-DDR107)+DDR156)*1.21+IF($D$5="Koncesija",-#REF!*0.21,0)</f>
        <v>#REF!</v>
      </c>
      <c r="DDS165" s="632" t="e">
        <f>(IF(DDS112-DDS107&lt;0,0,DDS112-DDS107)+DDS156)*1.21+IF($D$5="Koncesija",-#REF!*0.21,0)</f>
        <v>#REF!</v>
      </c>
      <c r="DDT165" s="632" t="e">
        <f>(IF(DDT112-DDT107&lt;0,0,DDT112-DDT107)+DDT156)*1.21+IF($D$5="Koncesija",-#REF!*0.21,0)</f>
        <v>#REF!</v>
      </c>
      <c r="DDU165" s="632" t="e">
        <f>(IF(DDU112-DDU107&lt;0,0,DDU112-DDU107)+DDU156)*1.21+IF($D$5="Koncesija",-#REF!*0.21,0)</f>
        <v>#REF!</v>
      </c>
      <c r="DDV165" s="632" t="e">
        <f>(IF(DDV112-DDV107&lt;0,0,DDV112-DDV107)+DDV156)*1.21+IF($D$5="Koncesija",-#REF!*0.21,0)</f>
        <v>#REF!</v>
      </c>
      <c r="DDW165" s="632" t="e">
        <f>(IF(DDW112-DDW107&lt;0,0,DDW112-DDW107)+DDW156)*1.21+IF($D$5="Koncesija",-#REF!*0.21,0)</f>
        <v>#REF!</v>
      </c>
      <c r="DDX165" s="632" t="e">
        <f>(IF(DDX112-DDX107&lt;0,0,DDX112-DDX107)+DDX156)*1.21+IF($D$5="Koncesija",-#REF!*0.21,0)</f>
        <v>#REF!</v>
      </c>
      <c r="DDY165" s="632" t="e">
        <f>(IF(DDY112-DDY107&lt;0,0,DDY112-DDY107)+DDY156)*1.21+IF($D$5="Koncesija",-#REF!*0.21,0)</f>
        <v>#REF!</v>
      </c>
      <c r="DDZ165" s="632" t="e">
        <f>(IF(DDZ112-DDZ107&lt;0,0,DDZ112-DDZ107)+DDZ156)*1.21+IF($D$5="Koncesija",-#REF!*0.21,0)</f>
        <v>#REF!</v>
      </c>
      <c r="DEA165" s="632" t="e">
        <f>(IF(DEA112-DEA107&lt;0,0,DEA112-DEA107)+DEA156)*1.21+IF($D$5="Koncesija",-#REF!*0.21,0)</f>
        <v>#REF!</v>
      </c>
      <c r="DEB165" s="632" t="e">
        <f>(IF(DEB112-DEB107&lt;0,0,DEB112-DEB107)+DEB156)*1.21+IF($D$5="Koncesija",-#REF!*0.21,0)</f>
        <v>#REF!</v>
      </c>
      <c r="DEC165" s="632" t="e">
        <f>(IF(DEC112-DEC107&lt;0,0,DEC112-DEC107)+DEC156)*1.21+IF($D$5="Koncesija",-#REF!*0.21,0)</f>
        <v>#REF!</v>
      </c>
      <c r="DED165" s="632" t="e">
        <f>(IF(DED112-DED107&lt;0,0,DED112-DED107)+DED156)*1.21+IF($D$5="Koncesija",-#REF!*0.21,0)</f>
        <v>#REF!</v>
      </c>
      <c r="DEE165" s="632" t="e">
        <f>(IF(DEE112-DEE107&lt;0,0,DEE112-DEE107)+DEE156)*1.21+IF($D$5="Koncesija",-#REF!*0.21,0)</f>
        <v>#REF!</v>
      </c>
      <c r="DEF165" s="632" t="e">
        <f>(IF(DEF112-DEF107&lt;0,0,DEF112-DEF107)+DEF156)*1.21+IF($D$5="Koncesija",-#REF!*0.21,0)</f>
        <v>#REF!</v>
      </c>
      <c r="DEG165" s="632" t="e">
        <f>(IF(DEG112-DEG107&lt;0,0,DEG112-DEG107)+DEG156)*1.21+IF($D$5="Koncesija",-#REF!*0.21,0)</f>
        <v>#REF!</v>
      </c>
      <c r="DEH165" s="632" t="e">
        <f>(IF(DEH112-DEH107&lt;0,0,DEH112-DEH107)+DEH156)*1.21+IF($D$5="Koncesija",-#REF!*0.21,0)</f>
        <v>#REF!</v>
      </c>
      <c r="DEI165" s="632" t="e">
        <f>(IF(DEI112-DEI107&lt;0,0,DEI112-DEI107)+DEI156)*1.21+IF($D$5="Koncesija",-#REF!*0.21,0)</f>
        <v>#REF!</v>
      </c>
      <c r="DEJ165" s="632" t="e">
        <f>(IF(DEJ112-DEJ107&lt;0,0,DEJ112-DEJ107)+DEJ156)*1.21+IF($D$5="Koncesija",-#REF!*0.21,0)</f>
        <v>#REF!</v>
      </c>
      <c r="DEK165" s="632" t="e">
        <f>(IF(DEK112-DEK107&lt;0,0,DEK112-DEK107)+DEK156)*1.21+IF($D$5="Koncesija",-#REF!*0.21,0)</f>
        <v>#REF!</v>
      </c>
      <c r="DEL165" s="632" t="e">
        <f>(IF(DEL112-DEL107&lt;0,0,DEL112-DEL107)+DEL156)*1.21+IF($D$5="Koncesija",-#REF!*0.21,0)</f>
        <v>#REF!</v>
      </c>
      <c r="DEM165" s="632" t="e">
        <f>(IF(DEM112-DEM107&lt;0,0,DEM112-DEM107)+DEM156)*1.21+IF($D$5="Koncesija",-#REF!*0.21,0)</f>
        <v>#REF!</v>
      </c>
      <c r="DEN165" s="632" t="e">
        <f>(IF(DEN112-DEN107&lt;0,0,DEN112-DEN107)+DEN156)*1.21+IF($D$5="Koncesija",-#REF!*0.21,0)</f>
        <v>#REF!</v>
      </c>
      <c r="DEO165" s="632" t="e">
        <f>(IF(DEO112-DEO107&lt;0,0,DEO112-DEO107)+DEO156)*1.21+IF($D$5="Koncesija",-#REF!*0.21,0)</f>
        <v>#REF!</v>
      </c>
      <c r="DEP165" s="632" t="e">
        <f>(IF(DEP112-DEP107&lt;0,0,DEP112-DEP107)+DEP156)*1.21+IF($D$5="Koncesija",-#REF!*0.21,0)</f>
        <v>#REF!</v>
      </c>
      <c r="DEQ165" s="632" t="e">
        <f>(IF(DEQ112-DEQ107&lt;0,0,DEQ112-DEQ107)+DEQ156)*1.21+IF($D$5="Koncesija",-#REF!*0.21,0)</f>
        <v>#REF!</v>
      </c>
      <c r="DER165" s="632" t="e">
        <f>(IF(DER112-DER107&lt;0,0,DER112-DER107)+DER156)*1.21+IF($D$5="Koncesija",-#REF!*0.21,0)</f>
        <v>#REF!</v>
      </c>
      <c r="DES165" s="632" t="e">
        <f>(IF(DES112-DES107&lt;0,0,DES112-DES107)+DES156)*1.21+IF($D$5="Koncesija",-#REF!*0.21,0)</f>
        <v>#REF!</v>
      </c>
      <c r="DET165" s="632" t="e">
        <f>(IF(DET112-DET107&lt;0,0,DET112-DET107)+DET156)*1.21+IF($D$5="Koncesija",-#REF!*0.21,0)</f>
        <v>#REF!</v>
      </c>
      <c r="DEU165" s="632" t="e">
        <f>(IF(DEU112-DEU107&lt;0,0,DEU112-DEU107)+DEU156)*1.21+IF($D$5="Koncesija",-#REF!*0.21,0)</f>
        <v>#REF!</v>
      </c>
      <c r="DEV165" s="632" t="e">
        <f>(IF(DEV112-DEV107&lt;0,0,DEV112-DEV107)+DEV156)*1.21+IF($D$5="Koncesija",-#REF!*0.21,0)</f>
        <v>#REF!</v>
      </c>
      <c r="DEW165" s="632" t="e">
        <f>(IF(DEW112-DEW107&lt;0,0,DEW112-DEW107)+DEW156)*1.21+IF($D$5="Koncesija",-#REF!*0.21,0)</f>
        <v>#REF!</v>
      </c>
      <c r="DEX165" s="632" t="e">
        <f>(IF(DEX112-DEX107&lt;0,0,DEX112-DEX107)+DEX156)*1.21+IF($D$5="Koncesija",-#REF!*0.21,0)</f>
        <v>#REF!</v>
      </c>
      <c r="DEY165" s="632" t="e">
        <f>(IF(DEY112-DEY107&lt;0,0,DEY112-DEY107)+DEY156)*1.21+IF($D$5="Koncesija",-#REF!*0.21,0)</f>
        <v>#REF!</v>
      </c>
      <c r="DEZ165" s="632" t="e">
        <f>(IF(DEZ112-DEZ107&lt;0,0,DEZ112-DEZ107)+DEZ156)*1.21+IF($D$5="Koncesija",-#REF!*0.21,0)</f>
        <v>#REF!</v>
      </c>
      <c r="DFA165" s="632" t="e">
        <f>(IF(DFA112-DFA107&lt;0,0,DFA112-DFA107)+DFA156)*1.21+IF($D$5="Koncesija",-#REF!*0.21,0)</f>
        <v>#REF!</v>
      </c>
      <c r="DFB165" s="632" t="e">
        <f>(IF(DFB112-DFB107&lt;0,0,DFB112-DFB107)+DFB156)*1.21+IF($D$5="Koncesija",-#REF!*0.21,0)</f>
        <v>#REF!</v>
      </c>
      <c r="DFC165" s="632" t="e">
        <f>(IF(DFC112-DFC107&lt;0,0,DFC112-DFC107)+DFC156)*1.21+IF($D$5="Koncesija",-#REF!*0.21,0)</f>
        <v>#REF!</v>
      </c>
      <c r="DFD165" s="632" t="e">
        <f>(IF(DFD112-DFD107&lt;0,0,DFD112-DFD107)+DFD156)*1.21+IF($D$5="Koncesija",-#REF!*0.21,0)</f>
        <v>#REF!</v>
      </c>
      <c r="DFE165" s="632" t="e">
        <f>(IF(DFE112-DFE107&lt;0,0,DFE112-DFE107)+DFE156)*1.21+IF($D$5="Koncesija",-#REF!*0.21,0)</f>
        <v>#REF!</v>
      </c>
      <c r="DFF165" s="632" t="e">
        <f>(IF(DFF112-DFF107&lt;0,0,DFF112-DFF107)+DFF156)*1.21+IF($D$5="Koncesija",-#REF!*0.21,0)</f>
        <v>#REF!</v>
      </c>
      <c r="DFG165" s="632" t="e">
        <f>(IF(DFG112-DFG107&lt;0,0,DFG112-DFG107)+DFG156)*1.21+IF($D$5="Koncesija",-#REF!*0.21,0)</f>
        <v>#REF!</v>
      </c>
      <c r="DFH165" s="632" t="e">
        <f>(IF(DFH112-DFH107&lt;0,0,DFH112-DFH107)+DFH156)*1.21+IF($D$5="Koncesija",-#REF!*0.21,0)</f>
        <v>#REF!</v>
      </c>
      <c r="DFI165" s="632" t="e">
        <f>(IF(DFI112-DFI107&lt;0,0,DFI112-DFI107)+DFI156)*1.21+IF($D$5="Koncesija",-#REF!*0.21,0)</f>
        <v>#REF!</v>
      </c>
      <c r="DFJ165" s="632" t="e">
        <f>(IF(DFJ112-DFJ107&lt;0,0,DFJ112-DFJ107)+DFJ156)*1.21+IF($D$5="Koncesija",-#REF!*0.21,0)</f>
        <v>#REF!</v>
      </c>
      <c r="DFK165" s="632" t="e">
        <f>(IF(DFK112-DFK107&lt;0,0,DFK112-DFK107)+DFK156)*1.21+IF($D$5="Koncesija",-#REF!*0.21,0)</f>
        <v>#REF!</v>
      </c>
      <c r="DFL165" s="632" t="e">
        <f>(IF(DFL112-DFL107&lt;0,0,DFL112-DFL107)+DFL156)*1.21+IF($D$5="Koncesija",-#REF!*0.21,0)</f>
        <v>#REF!</v>
      </c>
      <c r="DFM165" s="632" t="e">
        <f>(IF(DFM112-DFM107&lt;0,0,DFM112-DFM107)+DFM156)*1.21+IF($D$5="Koncesija",-#REF!*0.21,0)</f>
        <v>#REF!</v>
      </c>
      <c r="DFN165" s="632" t="e">
        <f>(IF(DFN112-DFN107&lt;0,0,DFN112-DFN107)+DFN156)*1.21+IF($D$5="Koncesija",-#REF!*0.21,0)</f>
        <v>#REF!</v>
      </c>
      <c r="DFO165" s="632" t="e">
        <f>(IF(DFO112-DFO107&lt;0,0,DFO112-DFO107)+DFO156)*1.21+IF($D$5="Koncesija",-#REF!*0.21,0)</f>
        <v>#REF!</v>
      </c>
      <c r="DFP165" s="632" t="e">
        <f>(IF(DFP112-DFP107&lt;0,0,DFP112-DFP107)+DFP156)*1.21+IF($D$5="Koncesija",-#REF!*0.21,0)</f>
        <v>#REF!</v>
      </c>
      <c r="DFQ165" s="632" t="e">
        <f>(IF(DFQ112-DFQ107&lt;0,0,DFQ112-DFQ107)+DFQ156)*1.21+IF($D$5="Koncesija",-#REF!*0.21,0)</f>
        <v>#REF!</v>
      </c>
      <c r="DFR165" s="632" t="e">
        <f>(IF(DFR112-DFR107&lt;0,0,DFR112-DFR107)+DFR156)*1.21+IF($D$5="Koncesija",-#REF!*0.21,0)</f>
        <v>#REF!</v>
      </c>
      <c r="DFS165" s="632" t="e">
        <f>(IF(DFS112-DFS107&lt;0,0,DFS112-DFS107)+DFS156)*1.21+IF($D$5="Koncesija",-#REF!*0.21,0)</f>
        <v>#REF!</v>
      </c>
      <c r="DFT165" s="632" t="e">
        <f>(IF(DFT112-DFT107&lt;0,0,DFT112-DFT107)+DFT156)*1.21+IF($D$5="Koncesija",-#REF!*0.21,0)</f>
        <v>#REF!</v>
      </c>
      <c r="DFU165" s="632" t="e">
        <f>(IF(DFU112-DFU107&lt;0,0,DFU112-DFU107)+DFU156)*1.21+IF($D$5="Koncesija",-#REF!*0.21,0)</f>
        <v>#REF!</v>
      </c>
      <c r="DFV165" s="632" t="e">
        <f>(IF(DFV112-DFV107&lt;0,0,DFV112-DFV107)+DFV156)*1.21+IF($D$5="Koncesija",-#REF!*0.21,0)</f>
        <v>#REF!</v>
      </c>
      <c r="DFW165" s="632" t="e">
        <f>(IF(DFW112-DFW107&lt;0,0,DFW112-DFW107)+DFW156)*1.21+IF($D$5="Koncesija",-#REF!*0.21,0)</f>
        <v>#REF!</v>
      </c>
      <c r="DFX165" s="632" t="e">
        <f>(IF(DFX112-DFX107&lt;0,0,DFX112-DFX107)+DFX156)*1.21+IF($D$5="Koncesija",-#REF!*0.21,0)</f>
        <v>#REF!</v>
      </c>
      <c r="DFY165" s="632" t="e">
        <f>(IF(DFY112-DFY107&lt;0,0,DFY112-DFY107)+DFY156)*1.21+IF($D$5="Koncesija",-#REF!*0.21,0)</f>
        <v>#REF!</v>
      </c>
      <c r="DFZ165" s="632" t="e">
        <f>(IF(DFZ112-DFZ107&lt;0,0,DFZ112-DFZ107)+DFZ156)*1.21+IF($D$5="Koncesija",-#REF!*0.21,0)</f>
        <v>#REF!</v>
      </c>
      <c r="DGA165" s="632" t="e">
        <f>(IF(DGA112-DGA107&lt;0,0,DGA112-DGA107)+DGA156)*1.21+IF($D$5="Koncesija",-#REF!*0.21,0)</f>
        <v>#REF!</v>
      </c>
      <c r="DGB165" s="632" t="e">
        <f>(IF(DGB112-DGB107&lt;0,0,DGB112-DGB107)+DGB156)*1.21+IF($D$5="Koncesija",-#REF!*0.21,0)</f>
        <v>#REF!</v>
      </c>
      <c r="DGC165" s="632" t="e">
        <f>(IF(DGC112-DGC107&lt;0,0,DGC112-DGC107)+DGC156)*1.21+IF($D$5="Koncesija",-#REF!*0.21,0)</f>
        <v>#REF!</v>
      </c>
      <c r="DGD165" s="632" t="e">
        <f>(IF(DGD112-DGD107&lt;0,0,DGD112-DGD107)+DGD156)*1.21+IF($D$5="Koncesija",-#REF!*0.21,0)</f>
        <v>#REF!</v>
      </c>
      <c r="DGE165" s="632" t="e">
        <f>(IF(DGE112-DGE107&lt;0,0,DGE112-DGE107)+DGE156)*1.21+IF($D$5="Koncesija",-#REF!*0.21,0)</f>
        <v>#REF!</v>
      </c>
      <c r="DGF165" s="632" t="e">
        <f>(IF(DGF112-DGF107&lt;0,0,DGF112-DGF107)+DGF156)*1.21+IF($D$5="Koncesija",-#REF!*0.21,0)</f>
        <v>#REF!</v>
      </c>
      <c r="DGG165" s="632" t="e">
        <f>(IF(DGG112-DGG107&lt;0,0,DGG112-DGG107)+DGG156)*1.21+IF($D$5="Koncesija",-#REF!*0.21,0)</f>
        <v>#REF!</v>
      </c>
      <c r="DGH165" s="632" t="e">
        <f>(IF(DGH112-DGH107&lt;0,0,DGH112-DGH107)+DGH156)*1.21+IF($D$5="Koncesija",-#REF!*0.21,0)</f>
        <v>#REF!</v>
      </c>
      <c r="DGI165" s="632" t="e">
        <f>(IF(DGI112-DGI107&lt;0,0,DGI112-DGI107)+DGI156)*1.21+IF($D$5="Koncesija",-#REF!*0.21,0)</f>
        <v>#REF!</v>
      </c>
      <c r="DGJ165" s="632" t="e">
        <f>(IF(DGJ112-DGJ107&lt;0,0,DGJ112-DGJ107)+DGJ156)*1.21+IF($D$5="Koncesija",-#REF!*0.21,0)</f>
        <v>#REF!</v>
      </c>
      <c r="DGK165" s="632" t="e">
        <f>(IF(DGK112-DGK107&lt;0,0,DGK112-DGK107)+DGK156)*1.21+IF($D$5="Koncesija",-#REF!*0.21,0)</f>
        <v>#REF!</v>
      </c>
      <c r="DGL165" s="632" t="e">
        <f>(IF(DGL112-DGL107&lt;0,0,DGL112-DGL107)+DGL156)*1.21+IF($D$5="Koncesija",-#REF!*0.21,0)</f>
        <v>#REF!</v>
      </c>
      <c r="DGM165" s="632" t="e">
        <f>(IF(DGM112-DGM107&lt;0,0,DGM112-DGM107)+DGM156)*1.21+IF($D$5="Koncesija",-#REF!*0.21,0)</f>
        <v>#REF!</v>
      </c>
      <c r="DGN165" s="632" t="e">
        <f>(IF(DGN112-DGN107&lt;0,0,DGN112-DGN107)+DGN156)*1.21+IF($D$5="Koncesija",-#REF!*0.21,0)</f>
        <v>#REF!</v>
      </c>
      <c r="DGO165" s="632" t="e">
        <f>(IF(DGO112-DGO107&lt;0,0,DGO112-DGO107)+DGO156)*1.21+IF($D$5="Koncesija",-#REF!*0.21,0)</f>
        <v>#REF!</v>
      </c>
      <c r="DGP165" s="632" t="e">
        <f>(IF(DGP112-DGP107&lt;0,0,DGP112-DGP107)+DGP156)*1.21+IF($D$5="Koncesija",-#REF!*0.21,0)</f>
        <v>#REF!</v>
      </c>
      <c r="DGQ165" s="632" t="e">
        <f>(IF(DGQ112-DGQ107&lt;0,0,DGQ112-DGQ107)+DGQ156)*1.21+IF($D$5="Koncesija",-#REF!*0.21,0)</f>
        <v>#REF!</v>
      </c>
      <c r="DGR165" s="632" t="e">
        <f>(IF(DGR112-DGR107&lt;0,0,DGR112-DGR107)+DGR156)*1.21+IF($D$5="Koncesija",-#REF!*0.21,0)</f>
        <v>#REF!</v>
      </c>
      <c r="DGS165" s="632" t="e">
        <f>(IF(DGS112-DGS107&lt;0,0,DGS112-DGS107)+DGS156)*1.21+IF($D$5="Koncesija",-#REF!*0.21,0)</f>
        <v>#REF!</v>
      </c>
      <c r="DGT165" s="632" t="e">
        <f>(IF(DGT112-DGT107&lt;0,0,DGT112-DGT107)+DGT156)*1.21+IF($D$5="Koncesija",-#REF!*0.21,0)</f>
        <v>#REF!</v>
      </c>
      <c r="DGU165" s="632" t="e">
        <f>(IF(DGU112-DGU107&lt;0,0,DGU112-DGU107)+DGU156)*1.21+IF($D$5="Koncesija",-#REF!*0.21,0)</f>
        <v>#REF!</v>
      </c>
      <c r="DGV165" s="632" t="e">
        <f>(IF(DGV112-DGV107&lt;0,0,DGV112-DGV107)+DGV156)*1.21+IF($D$5="Koncesija",-#REF!*0.21,0)</f>
        <v>#REF!</v>
      </c>
      <c r="DGW165" s="632" t="e">
        <f>(IF(DGW112-DGW107&lt;0,0,DGW112-DGW107)+DGW156)*1.21+IF($D$5="Koncesija",-#REF!*0.21,0)</f>
        <v>#REF!</v>
      </c>
      <c r="DGX165" s="632" t="e">
        <f>(IF(DGX112-DGX107&lt;0,0,DGX112-DGX107)+DGX156)*1.21+IF($D$5="Koncesija",-#REF!*0.21,0)</f>
        <v>#REF!</v>
      </c>
      <c r="DGY165" s="632" t="e">
        <f>(IF(DGY112-DGY107&lt;0,0,DGY112-DGY107)+DGY156)*1.21+IF($D$5="Koncesija",-#REF!*0.21,0)</f>
        <v>#REF!</v>
      </c>
      <c r="DGZ165" s="632" t="e">
        <f>(IF(DGZ112-DGZ107&lt;0,0,DGZ112-DGZ107)+DGZ156)*1.21+IF($D$5="Koncesija",-#REF!*0.21,0)</f>
        <v>#REF!</v>
      </c>
      <c r="DHA165" s="632" t="e">
        <f>(IF(DHA112-DHA107&lt;0,0,DHA112-DHA107)+DHA156)*1.21+IF($D$5="Koncesija",-#REF!*0.21,0)</f>
        <v>#REF!</v>
      </c>
      <c r="DHB165" s="632" t="e">
        <f>(IF(DHB112-DHB107&lt;0,0,DHB112-DHB107)+DHB156)*1.21+IF($D$5="Koncesija",-#REF!*0.21,0)</f>
        <v>#REF!</v>
      </c>
      <c r="DHC165" s="632" t="e">
        <f>(IF(DHC112-DHC107&lt;0,0,DHC112-DHC107)+DHC156)*1.21+IF($D$5="Koncesija",-#REF!*0.21,0)</f>
        <v>#REF!</v>
      </c>
      <c r="DHD165" s="632" t="e">
        <f>(IF(DHD112-DHD107&lt;0,0,DHD112-DHD107)+DHD156)*1.21+IF($D$5="Koncesija",-#REF!*0.21,0)</f>
        <v>#REF!</v>
      </c>
      <c r="DHE165" s="632" t="e">
        <f>(IF(DHE112-DHE107&lt;0,0,DHE112-DHE107)+DHE156)*1.21+IF($D$5="Koncesija",-#REF!*0.21,0)</f>
        <v>#REF!</v>
      </c>
      <c r="DHF165" s="632" t="e">
        <f>(IF(DHF112-DHF107&lt;0,0,DHF112-DHF107)+DHF156)*1.21+IF($D$5="Koncesija",-#REF!*0.21,0)</f>
        <v>#REF!</v>
      </c>
      <c r="DHG165" s="632" t="e">
        <f>(IF(DHG112-DHG107&lt;0,0,DHG112-DHG107)+DHG156)*1.21+IF($D$5="Koncesija",-#REF!*0.21,0)</f>
        <v>#REF!</v>
      </c>
      <c r="DHH165" s="632" t="e">
        <f>(IF(DHH112-DHH107&lt;0,0,DHH112-DHH107)+DHH156)*1.21+IF($D$5="Koncesija",-#REF!*0.21,0)</f>
        <v>#REF!</v>
      </c>
      <c r="DHI165" s="632" t="e">
        <f>(IF(DHI112-DHI107&lt;0,0,DHI112-DHI107)+DHI156)*1.21+IF($D$5="Koncesija",-#REF!*0.21,0)</f>
        <v>#REF!</v>
      </c>
      <c r="DHJ165" s="632" t="e">
        <f>(IF(DHJ112-DHJ107&lt;0,0,DHJ112-DHJ107)+DHJ156)*1.21+IF($D$5="Koncesija",-#REF!*0.21,0)</f>
        <v>#REF!</v>
      </c>
      <c r="DHK165" s="632" t="e">
        <f>(IF(DHK112-DHK107&lt;0,0,DHK112-DHK107)+DHK156)*1.21+IF($D$5="Koncesija",-#REF!*0.21,0)</f>
        <v>#REF!</v>
      </c>
      <c r="DHL165" s="632" t="e">
        <f>(IF(DHL112-DHL107&lt;0,0,DHL112-DHL107)+DHL156)*1.21+IF($D$5="Koncesija",-#REF!*0.21,0)</f>
        <v>#REF!</v>
      </c>
      <c r="DHM165" s="632" t="e">
        <f>(IF(DHM112-DHM107&lt;0,0,DHM112-DHM107)+DHM156)*1.21+IF($D$5="Koncesija",-#REF!*0.21,0)</f>
        <v>#REF!</v>
      </c>
      <c r="DHN165" s="632" t="e">
        <f>(IF(DHN112-DHN107&lt;0,0,DHN112-DHN107)+DHN156)*1.21+IF($D$5="Koncesija",-#REF!*0.21,0)</f>
        <v>#REF!</v>
      </c>
      <c r="DHO165" s="632" t="e">
        <f>(IF(DHO112-DHO107&lt;0,0,DHO112-DHO107)+DHO156)*1.21+IF($D$5="Koncesija",-#REF!*0.21,0)</f>
        <v>#REF!</v>
      </c>
      <c r="DHP165" s="632" t="e">
        <f>(IF(DHP112-DHP107&lt;0,0,DHP112-DHP107)+DHP156)*1.21+IF($D$5="Koncesija",-#REF!*0.21,0)</f>
        <v>#REF!</v>
      </c>
      <c r="DHQ165" s="632" t="e">
        <f>(IF(DHQ112-DHQ107&lt;0,0,DHQ112-DHQ107)+DHQ156)*1.21+IF($D$5="Koncesija",-#REF!*0.21,0)</f>
        <v>#REF!</v>
      </c>
      <c r="DHR165" s="632" t="e">
        <f>(IF(DHR112-DHR107&lt;0,0,DHR112-DHR107)+DHR156)*1.21+IF($D$5="Koncesija",-#REF!*0.21,0)</f>
        <v>#REF!</v>
      </c>
      <c r="DHS165" s="632" t="e">
        <f>(IF(DHS112-DHS107&lt;0,0,DHS112-DHS107)+DHS156)*1.21+IF($D$5="Koncesija",-#REF!*0.21,0)</f>
        <v>#REF!</v>
      </c>
      <c r="DHT165" s="632" t="e">
        <f>(IF(DHT112-DHT107&lt;0,0,DHT112-DHT107)+DHT156)*1.21+IF($D$5="Koncesija",-#REF!*0.21,0)</f>
        <v>#REF!</v>
      </c>
      <c r="DHU165" s="632" t="e">
        <f>(IF(DHU112-DHU107&lt;0,0,DHU112-DHU107)+DHU156)*1.21+IF($D$5="Koncesija",-#REF!*0.21,0)</f>
        <v>#REF!</v>
      </c>
      <c r="DHV165" s="632" t="e">
        <f>(IF(DHV112-DHV107&lt;0,0,DHV112-DHV107)+DHV156)*1.21+IF($D$5="Koncesija",-#REF!*0.21,0)</f>
        <v>#REF!</v>
      </c>
      <c r="DHW165" s="632" t="e">
        <f>(IF(DHW112-DHW107&lt;0,0,DHW112-DHW107)+DHW156)*1.21+IF($D$5="Koncesija",-#REF!*0.21,0)</f>
        <v>#REF!</v>
      </c>
      <c r="DHX165" s="632" t="e">
        <f>(IF(DHX112-DHX107&lt;0,0,DHX112-DHX107)+DHX156)*1.21+IF($D$5="Koncesija",-#REF!*0.21,0)</f>
        <v>#REF!</v>
      </c>
      <c r="DHY165" s="632" t="e">
        <f>(IF(DHY112-DHY107&lt;0,0,DHY112-DHY107)+DHY156)*1.21+IF($D$5="Koncesija",-#REF!*0.21,0)</f>
        <v>#REF!</v>
      </c>
      <c r="DHZ165" s="632" t="e">
        <f>(IF(DHZ112-DHZ107&lt;0,0,DHZ112-DHZ107)+DHZ156)*1.21+IF($D$5="Koncesija",-#REF!*0.21,0)</f>
        <v>#REF!</v>
      </c>
      <c r="DIA165" s="632" t="e">
        <f>(IF(DIA112-DIA107&lt;0,0,DIA112-DIA107)+DIA156)*1.21+IF($D$5="Koncesija",-#REF!*0.21,0)</f>
        <v>#REF!</v>
      </c>
      <c r="DIB165" s="632" t="e">
        <f>(IF(DIB112-DIB107&lt;0,0,DIB112-DIB107)+DIB156)*1.21+IF($D$5="Koncesija",-#REF!*0.21,0)</f>
        <v>#REF!</v>
      </c>
      <c r="DIC165" s="632" t="e">
        <f>(IF(DIC112-DIC107&lt;0,0,DIC112-DIC107)+DIC156)*1.21+IF($D$5="Koncesija",-#REF!*0.21,0)</f>
        <v>#REF!</v>
      </c>
      <c r="DID165" s="632" t="e">
        <f>(IF(DID112-DID107&lt;0,0,DID112-DID107)+DID156)*1.21+IF($D$5="Koncesija",-#REF!*0.21,0)</f>
        <v>#REF!</v>
      </c>
      <c r="DIE165" s="632" t="e">
        <f>(IF(DIE112-DIE107&lt;0,0,DIE112-DIE107)+DIE156)*1.21+IF($D$5="Koncesija",-#REF!*0.21,0)</f>
        <v>#REF!</v>
      </c>
      <c r="DIF165" s="632" t="e">
        <f>(IF(DIF112-DIF107&lt;0,0,DIF112-DIF107)+DIF156)*1.21+IF($D$5="Koncesija",-#REF!*0.21,0)</f>
        <v>#REF!</v>
      </c>
      <c r="DIG165" s="632" t="e">
        <f>(IF(DIG112-DIG107&lt;0,0,DIG112-DIG107)+DIG156)*1.21+IF($D$5="Koncesija",-#REF!*0.21,0)</f>
        <v>#REF!</v>
      </c>
      <c r="DIH165" s="632" t="e">
        <f>(IF(DIH112-DIH107&lt;0,0,DIH112-DIH107)+DIH156)*1.21+IF($D$5="Koncesija",-#REF!*0.21,0)</f>
        <v>#REF!</v>
      </c>
      <c r="DII165" s="632" t="e">
        <f>(IF(DII112-DII107&lt;0,0,DII112-DII107)+DII156)*1.21+IF($D$5="Koncesija",-#REF!*0.21,0)</f>
        <v>#REF!</v>
      </c>
      <c r="DIJ165" s="632" t="e">
        <f>(IF(DIJ112-DIJ107&lt;0,0,DIJ112-DIJ107)+DIJ156)*1.21+IF($D$5="Koncesija",-#REF!*0.21,0)</f>
        <v>#REF!</v>
      </c>
      <c r="DIK165" s="632" t="e">
        <f>(IF(DIK112-DIK107&lt;0,0,DIK112-DIK107)+DIK156)*1.21+IF($D$5="Koncesija",-#REF!*0.21,0)</f>
        <v>#REF!</v>
      </c>
      <c r="DIL165" s="632" t="e">
        <f>(IF(DIL112-DIL107&lt;0,0,DIL112-DIL107)+DIL156)*1.21+IF($D$5="Koncesija",-#REF!*0.21,0)</f>
        <v>#REF!</v>
      </c>
      <c r="DIM165" s="632" t="e">
        <f>(IF(DIM112-DIM107&lt;0,0,DIM112-DIM107)+DIM156)*1.21+IF($D$5="Koncesija",-#REF!*0.21,0)</f>
        <v>#REF!</v>
      </c>
      <c r="DIN165" s="632" t="e">
        <f>(IF(DIN112-DIN107&lt;0,0,DIN112-DIN107)+DIN156)*1.21+IF($D$5="Koncesija",-#REF!*0.21,0)</f>
        <v>#REF!</v>
      </c>
      <c r="DIO165" s="632" t="e">
        <f>(IF(DIO112-DIO107&lt;0,0,DIO112-DIO107)+DIO156)*1.21+IF($D$5="Koncesija",-#REF!*0.21,0)</f>
        <v>#REF!</v>
      </c>
      <c r="DIP165" s="632" t="e">
        <f>(IF(DIP112-DIP107&lt;0,0,DIP112-DIP107)+DIP156)*1.21+IF($D$5="Koncesija",-#REF!*0.21,0)</f>
        <v>#REF!</v>
      </c>
      <c r="DIQ165" s="632" t="e">
        <f>(IF(DIQ112-DIQ107&lt;0,0,DIQ112-DIQ107)+DIQ156)*1.21+IF($D$5="Koncesija",-#REF!*0.21,0)</f>
        <v>#REF!</v>
      </c>
      <c r="DIR165" s="632" t="e">
        <f>(IF(DIR112-DIR107&lt;0,0,DIR112-DIR107)+DIR156)*1.21+IF($D$5="Koncesija",-#REF!*0.21,0)</f>
        <v>#REF!</v>
      </c>
      <c r="DIS165" s="632" t="e">
        <f>(IF(DIS112-DIS107&lt;0,0,DIS112-DIS107)+DIS156)*1.21+IF($D$5="Koncesija",-#REF!*0.21,0)</f>
        <v>#REF!</v>
      </c>
      <c r="DIT165" s="632" t="e">
        <f>(IF(DIT112-DIT107&lt;0,0,DIT112-DIT107)+DIT156)*1.21+IF($D$5="Koncesija",-#REF!*0.21,0)</f>
        <v>#REF!</v>
      </c>
      <c r="DIU165" s="632" t="e">
        <f>(IF(DIU112-DIU107&lt;0,0,DIU112-DIU107)+DIU156)*1.21+IF($D$5="Koncesija",-#REF!*0.21,0)</f>
        <v>#REF!</v>
      </c>
      <c r="DIV165" s="632" t="e">
        <f>(IF(DIV112-DIV107&lt;0,0,DIV112-DIV107)+DIV156)*1.21+IF($D$5="Koncesija",-#REF!*0.21,0)</f>
        <v>#REF!</v>
      </c>
      <c r="DIW165" s="632" t="e">
        <f>(IF(DIW112-DIW107&lt;0,0,DIW112-DIW107)+DIW156)*1.21+IF($D$5="Koncesija",-#REF!*0.21,0)</f>
        <v>#REF!</v>
      </c>
      <c r="DIX165" s="632" t="e">
        <f>(IF(DIX112-DIX107&lt;0,0,DIX112-DIX107)+DIX156)*1.21+IF($D$5="Koncesija",-#REF!*0.21,0)</f>
        <v>#REF!</v>
      </c>
      <c r="DIY165" s="632" t="e">
        <f>(IF(DIY112-DIY107&lt;0,0,DIY112-DIY107)+DIY156)*1.21+IF($D$5="Koncesija",-#REF!*0.21,0)</f>
        <v>#REF!</v>
      </c>
      <c r="DIZ165" s="632" t="e">
        <f>(IF(DIZ112-DIZ107&lt;0,0,DIZ112-DIZ107)+DIZ156)*1.21+IF($D$5="Koncesija",-#REF!*0.21,0)</f>
        <v>#REF!</v>
      </c>
      <c r="DJA165" s="632" t="e">
        <f>(IF(DJA112-DJA107&lt;0,0,DJA112-DJA107)+DJA156)*1.21+IF($D$5="Koncesija",-#REF!*0.21,0)</f>
        <v>#REF!</v>
      </c>
      <c r="DJB165" s="632" t="e">
        <f>(IF(DJB112-DJB107&lt;0,0,DJB112-DJB107)+DJB156)*1.21+IF($D$5="Koncesija",-#REF!*0.21,0)</f>
        <v>#REF!</v>
      </c>
      <c r="DJC165" s="632" t="e">
        <f>(IF(DJC112-DJC107&lt;0,0,DJC112-DJC107)+DJC156)*1.21+IF($D$5="Koncesija",-#REF!*0.21,0)</f>
        <v>#REF!</v>
      </c>
      <c r="DJD165" s="632" t="e">
        <f>(IF(DJD112-DJD107&lt;0,0,DJD112-DJD107)+DJD156)*1.21+IF($D$5="Koncesija",-#REF!*0.21,0)</f>
        <v>#REF!</v>
      </c>
      <c r="DJE165" s="632" t="e">
        <f>(IF(DJE112-DJE107&lt;0,0,DJE112-DJE107)+DJE156)*1.21+IF($D$5="Koncesija",-#REF!*0.21,0)</f>
        <v>#REF!</v>
      </c>
      <c r="DJF165" s="632" t="e">
        <f>(IF(DJF112-DJF107&lt;0,0,DJF112-DJF107)+DJF156)*1.21+IF($D$5="Koncesija",-#REF!*0.21,0)</f>
        <v>#REF!</v>
      </c>
      <c r="DJG165" s="632" t="e">
        <f>(IF(DJG112-DJG107&lt;0,0,DJG112-DJG107)+DJG156)*1.21+IF($D$5="Koncesija",-#REF!*0.21,0)</f>
        <v>#REF!</v>
      </c>
      <c r="DJH165" s="632" t="e">
        <f>(IF(DJH112-DJH107&lt;0,0,DJH112-DJH107)+DJH156)*1.21+IF($D$5="Koncesija",-#REF!*0.21,0)</f>
        <v>#REF!</v>
      </c>
      <c r="DJI165" s="632" t="e">
        <f>(IF(DJI112-DJI107&lt;0,0,DJI112-DJI107)+DJI156)*1.21+IF($D$5="Koncesija",-#REF!*0.21,0)</f>
        <v>#REF!</v>
      </c>
      <c r="DJJ165" s="632" t="e">
        <f>(IF(DJJ112-DJJ107&lt;0,0,DJJ112-DJJ107)+DJJ156)*1.21+IF($D$5="Koncesija",-#REF!*0.21,0)</f>
        <v>#REF!</v>
      </c>
      <c r="DJK165" s="632" t="e">
        <f>(IF(DJK112-DJK107&lt;0,0,DJK112-DJK107)+DJK156)*1.21+IF($D$5="Koncesija",-#REF!*0.21,0)</f>
        <v>#REF!</v>
      </c>
      <c r="DJL165" s="632" t="e">
        <f>(IF(DJL112-DJL107&lt;0,0,DJL112-DJL107)+DJL156)*1.21+IF($D$5="Koncesija",-#REF!*0.21,0)</f>
        <v>#REF!</v>
      </c>
      <c r="DJM165" s="632" t="e">
        <f>(IF(DJM112-DJM107&lt;0,0,DJM112-DJM107)+DJM156)*1.21+IF($D$5="Koncesija",-#REF!*0.21,0)</f>
        <v>#REF!</v>
      </c>
      <c r="DJN165" s="632" t="e">
        <f>(IF(DJN112-DJN107&lt;0,0,DJN112-DJN107)+DJN156)*1.21+IF($D$5="Koncesija",-#REF!*0.21,0)</f>
        <v>#REF!</v>
      </c>
      <c r="DJO165" s="632" t="e">
        <f>(IF(DJO112-DJO107&lt;0,0,DJO112-DJO107)+DJO156)*1.21+IF($D$5="Koncesija",-#REF!*0.21,0)</f>
        <v>#REF!</v>
      </c>
      <c r="DJP165" s="632" t="e">
        <f>(IF(DJP112-DJP107&lt;0,0,DJP112-DJP107)+DJP156)*1.21+IF($D$5="Koncesija",-#REF!*0.21,0)</f>
        <v>#REF!</v>
      </c>
      <c r="DJQ165" s="632" t="e">
        <f>(IF(DJQ112-DJQ107&lt;0,0,DJQ112-DJQ107)+DJQ156)*1.21+IF($D$5="Koncesija",-#REF!*0.21,0)</f>
        <v>#REF!</v>
      </c>
      <c r="DJR165" s="632" t="e">
        <f>(IF(DJR112-DJR107&lt;0,0,DJR112-DJR107)+DJR156)*1.21+IF($D$5="Koncesija",-#REF!*0.21,0)</f>
        <v>#REF!</v>
      </c>
      <c r="DJS165" s="632" t="e">
        <f>(IF(DJS112-DJS107&lt;0,0,DJS112-DJS107)+DJS156)*1.21+IF($D$5="Koncesija",-#REF!*0.21,0)</f>
        <v>#REF!</v>
      </c>
      <c r="DJT165" s="632" t="e">
        <f>(IF(DJT112-DJT107&lt;0,0,DJT112-DJT107)+DJT156)*1.21+IF($D$5="Koncesija",-#REF!*0.21,0)</f>
        <v>#REF!</v>
      </c>
      <c r="DJU165" s="632" t="e">
        <f>(IF(DJU112-DJU107&lt;0,0,DJU112-DJU107)+DJU156)*1.21+IF($D$5="Koncesija",-#REF!*0.21,0)</f>
        <v>#REF!</v>
      </c>
      <c r="DJV165" s="632" t="e">
        <f>(IF(DJV112-DJV107&lt;0,0,DJV112-DJV107)+DJV156)*1.21+IF($D$5="Koncesija",-#REF!*0.21,0)</f>
        <v>#REF!</v>
      </c>
      <c r="DJW165" s="632" t="e">
        <f>(IF(DJW112-DJW107&lt;0,0,DJW112-DJW107)+DJW156)*1.21+IF($D$5="Koncesija",-#REF!*0.21,0)</f>
        <v>#REF!</v>
      </c>
      <c r="DJX165" s="632" t="e">
        <f>(IF(DJX112-DJX107&lt;0,0,DJX112-DJX107)+DJX156)*1.21+IF($D$5="Koncesija",-#REF!*0.21,0)</f>
        <v>#REF!</v>
      </c>
      <c r="DJY165" s="632" t="e">
        <f>(IF(DJY112-DJY107&lt;0,0,DJY112-DJY107)+DJY156)*1.21+IF($D$5="Koncesija",-#REF!*0.21,0)</f>
        <v>#REF!</v>
      </c>
      <c r="DJZ165" s="632" t="e">
        <f>(IF(DJZ112-DJZ107&lt;0,0,DJZ112-DJZ107)+DJZ156)*1.21+IF($D$5="Koncesija",-#REF!*0.21,0)</f>
        <v>#REF!</v>
      </c>
      <c r="DKA165" s="632" t="e">
        <f>(IF(DKA112-DKA107&lt;0,0,DKA112-DKA107)+DKA156)*1.21+IF($D$5="Koncesija",-#REF!*0.21,0)</f>
        <v>#REF!</v>
      </c>
      <c r="DKB165" s="632" t="e">
        <f>(IF(DKB112-DKB107&lt;0,0,DKB112-DKB107)+DKB156)*1.21+IF($D$5="Koncesija",-#REF!*0.21,0)</f>
        <v>#REF!</v>
      </c>
      <c r="DKC165" s="632" t="e">
        <f>(IF(DKC112-DKC107&lt;0,0,DKC112-DKC107)+DKC156)*1.21+IF($D$5="Koncesija",-#REF!*0.21,0)</f>
        <v>#REF!</v>
      </c>
      <c r="DKD165" s="632" t="e">
        <f>(IF(DKD112-DKD107&lt;0,0,DKD112-DKD107)+DKD156)*1.21+IF($D$5="Koncesija",-#REF!*0.21,0)</f>
        <v>#REF!</v>
      </c>
      <c r="DKE165" s="632" t="e">
        <f>(IF(DKE112-DKE107&lt;0,0,DKE112-DKE107)+DKE156)*1.21+IF($D$5="Koncesija",-#REF!*0.21,0)</f>
        <v>#REF!</v>
      </c>
      <c r="DKF165" s="632" t="e">
        <f>(IF(DKF112-DKF107&lt;0,0,DKF112-DKF107)+DKF156)*1.21+IF($D$5="Koncesija",-#REF!*0.21,0)</f>
        <v>#REF!</v>
      </c>
      <c r="DKG165" s="632" t="e">
        <f>(IF(DKG112-DKG107&lt;0,0,DKG112-DKG107)+DKG156)*1.21+IF($D$5="Koncesija",-#REF!*0.21,0)</f>
        <v>#REF!</v>
      </c>
      <c r="DKH165" s="632" t="e">
        <f>(IF(DKH112-DKH107&lt;0,0,DKH112-DKH107)+DKH156)*1.21+IF($D$5="Koncesija",-#REF!*0.21,0)</f>
        <v>#REF!</v>
      </c>
      <c r="DKI165" s="632" t="e">
        <f>(IF(DKI112-DKI107&lt;0,0,DKI112-DKI107)+DKI156)*1.21+IF($D$5="Koncesija",-#REF!*0.21,0)</f>
        <v>#REF!</v>
      </c>
      <c r="DKJ165" s="632" t="e">
        <f>(IF(DKJ112-DKJ107&lt;0,0,DKJ112-DKJ107)+DKJ156)*1.21+IF($D$5="Koncesija",-#REF!*0.21,0)</f>
        <v>#REF!</v>
      </c>
      <c r="DKK165" s="632" t="e">
        <f>(IF(DKK112-DKK107&lt;0,0,DKK112-DKK107)+DKK156)*1.21+IF($D$5="Koncesija",-#REF!*0.21,0)</f>
        <v>#REF!</v>
      </c>
      <c r="DKL165" s="632" t="e">
        <f>(IF(DKL112-DKL107&lt;0,0,DKL112-DKL107)+DKL156)*1.21+IF($D$5="Koncesija",-#REF!*0.21,0)</f>
        <v>#REF!</v>
      </c>
      <c r="DKM165" s="632" t="e">
        <f>(IF(DKM112-DKM107&lt;0,0,DKM112-DKM107)+DKM156)*1.21+IF($D$5="Koncesija",-#REF!*0.21,0)</f>
        <v>#REF!</v>
      </c>
      <c r="DKN165" s="632" t="e">
        <f>(IF(DKN112-DKN107&lt;0,0,DKN112-DKN107)+DKN156)*1.21+IF($D$5="Koncesija",-#REF!*0.21,0)</f>
        <v>#REF!</v>
      </c>
      <c r="DKO165" s="632" t="e">
        <f>(IF(DKO112-DKO107&lt;0,0,DKO112-DKO107)+DKO156)*1.21+IF($D$5="Koncesija",-#REF!*0.21,0)</f>
        <v>#REF!</v>
      </c>
      <c r="DKP165" s="632" t="e">
        <f>(IF(DKP112-DKP107&lt;0,0,DKP112-DKP107)+DKP156)*1.21+IF($D$5="Koncesija",-#REF!*0.21,0)</f>
        <v>#REF!</v>
      </c>
      <c r="DKQ165" s="632" t="e">
        <f>(IF(DKQ112-DKQ107&lt;0,0,DKQ112-DKQ107)+DKQ156)*1.21+IF($D$5="Koncesija",-#REF!*0.21,0)</f>
        <v>#REF!</v>
      </c>
      <c r="DKR165" s="632" t="e">
        <f>(IF(DKR112-DKR107&lt;0,0,DKR112-DKR107)+DKR156)*1.21+IF($D$5="Koncesija",-#REF!*0.21,0)</f>
        <v>#REF!</v>
      </c>
      <c r="DKS165" s="632" t="e">
        <f>(IF(DKS112-DKS107&lt;0,0,DKS112-DKS107)+DKS156)*1.21+IF($D$5="Koncesija",-#REF!*0.21,0)</f>
        <v>#REF!</v>
      </c>
      <c r="DKT165" s="632" t="e">
        <f>(IF(DKT112-DKT107&lt;0,0,DKT112-DKT107)+DKT156)*1.21+IF($D$5="Koncesija",-#REF!*0.21,0)</f>
        <v>#REF!</v>
      </c>
      <c r="DKU165" s="632" t="e">
        <f>(IF(DKU112-DKU107&lt;0,0,DKU112-DKU107)+DKU156)*1.21+IF($D$5="Koncesija",-#REF!*0.21,0)</f>
        <v>#REF!</v>
      </c>
      <c r="DKV165" s="632" t="e">
        <f>(IF(DKV112-DKV107&lt;0,0,DKV112-DKV107)+DKV156)*1.21+IF($D$5="Koncesija",-#REF!*0.21,0)</f>
        <v>#REF!</v>
      </c>
      <c r="DKW165" s="632" t="e">
        <f>(IF(DKW112-DKW107&lt;0,0,DKW112-DKW107)+DKW156)*1.21+IF($D$5="Koncesija",-#REF!*0.21,0)</f>
        <v>#REF!</v>
      </c>
      <c r="DKX165" s="632" t="e">
        <f>(IF(DKX112-DKX107&lt;0,0,DKX112-DKX107)+DKX156)*1.21+IF($D$5="Koncesija",-#REF!*0.21,0)</f>
        <v>#REF!</v>
      </c>
      <c r="DKY165" s="632" t="e">
        <f>(IF(DKY112-DKY107&lt;0,0,DKY112-DKY107)+DKY156)*1.21+IF($D$5="Koncesija",-#REF!*0.21,0)</f>
        <v>#REF!</v>
      </c>
      <c r="DKZ165" s="632" t="e">
        <f>(IF(DKZ112-DKZ107&lt;0,0,DKZ112-DKZ107)+DKZ156)*1.21+IF($D$5="Koncesija",-#REF!*0.21,0)</f>
        <v>#REF!</v>
      </c>
      <c r="DLA165" s="632" t="e">
        <f>(IF(DLA112-DLA107&lt;0,0,DLA112-DLA107)+DLA156)*1.21+IF($D$5="Koncesija",-#REF!*0.21,0)</f>
        <v>#REF!</v>
      </c>
      <c r="DLB165" s="632" t="e">
        <f>(IF(DLB112-DLB107&lt;0,0,DLB112-DLB107)+DLB156)*1.21+IF($D$5="Koncesija",-#REF!*0.21,0)</f>
        <v>#REF!</v>
      </c>
      <c r="DLC165" s="632" t="e">
        <f>(IF(DLC112-DLC107&lt;0,0,DLC112-DLC107)+DLC156)*1.21+IF($D$5="Koncesija",-#REF!*0.21,0)</f>
        <v>#REF!</v>
      </c>
      <c r="DLD165" s="632" t="e">
        <f>(IF(DLD112-DLD107&lt;0,0,DLD112-DLD107)+DLD156)*1.21+IF($D$5="Koncesija",-#REF!*0.21,0)</f>
        <v>#REF!</v>
      </c>
      <c r="DLE165" s="632" t="e">
        <f>(IF(DLE112-DLE107&lt;0,0,DLE112-DLE107)+DLE156)*1.21+IF($D$5="Koncesija",-#REF!*0.21,0)</f>
        <v>#REF!</v>
      </c>
      <c r="DLF165" s="632" t="e">
        <f>(IF(DLF112-DLF107&lt;0,0,DLF112-DLF107)+DLF156)*1.21+IF($D$5="Koncesija",-#REF!*0.21,0)</f>
        <v>#REF!</v>
      </c>
      <c r="DLG165" s="632" t="e">
        <f>(IF(DLG112-DLG107&lt;0,0,DLG112-DLG107)+DLG156)*1.21+IF($D$5="Koncesija",-#REF!*0.21,0)</f>
        <v>#REF!</v>
      </c>
      <c r="DLH165" s="632" t="e">
        <f>(IF(DLH112-DLH107&lt;0,0,DLH112-DLH107)+DLH156)*1.21+IF($D$5="Koncesija",-#REF!*0.21,0)</f>
        <v>#REF!</v>
      </c>
      <c r="DLI165" s="632" t="e">
        <f>(IF(DLI112-DLI107&lt;0,0,DLI112-DLI107)+DLI156)*1.21+IF($D$5="Koncesija",-#REF!*0.21,0)</f>
        <v>#REF!</v>
      </c>
      <c r="DLJ165" s="632" t="e">
        <f>(IF(DLJ112-DLJ107&lt;0,0,DLJ112-DLJ107)+DLJ156)*1.21+IF($D$5="Koncesija",-#REF!*0.21,0)</f>
        <v>#REF!</v>
      </c>
      <c r="DLK165" s="632" t="e">
        <f>(IF(DLK112-DLK107&lt;0,0,DLK112-DLK107)+DLK156)*1.21+IF($D$5="Koncesija",-#REF!*0.21,0)</f>
        <v>#REF!</v>
      </c>
      <c r="DLL165" s="632" t="e">
        <f>(IF(DLL112-DLL107&lt;0,0,DLL112-DLL107)+DLL156)*1.21+IF($D$5="Koncesija",-#REF!*0.21,0)</f>
        <v>#REF!</v>
      </c>
      <c r="DLM165" s="632" t="e">
        <f>(IF(DLM112-DLM107&lt;0,0,DLM112-DLM107)+DLM156)*1.21+IF($D$5="Koncesija",-#REF!*0.21,0)</f>
        <v>#REF!</v>
      </c>
      <c r="DLN165" s="632" t="e">
        <f>(IF(DLN112-DLN107&lt;0,0,DLN112-DLN107)+DLN156)*1.21+IF($D$5="Koncesija",-#REF!*0.21,0)</f>
        <v>#REF!</v>
      </c>
      <c r="DLO165" s="632" t="e">
        <f>(IF(DLO112-DLO107&lt;0,0,DLO112-DLO107)+DLO156)*1.21+IF($D$5="Koncesija",-#REF!*0.21,0)</f>
        <v>#REF!</v>
      </c>
      <c r="DLP165" s="632" t="e">
        <f>(IF(DLP112-DLP107&lt;0,0,DLP112-DLP107)+DLP156)*1.21+IF($D$5="Koncesija",-#REF!*0.21,0)</f>
        <v>#REF!</v>
      </c>
      <c r="DLQ165" s="632" t="e">
        <f>(IF(DLQ112-DLQ107&lt;0,0,DLQ112-DLQ107)+DLQ156)*1.21+IF($D$5="Koncesija",-#REF!*0.21,0)</f>
        <v>#REF!</v>
      </c>
      <c r="DLR165" s="632" t="e">
        <f>(IF(DLR112-DLR107&lt;0,0,DLR112-DLR107)+DLR156)*1.21+IF($D$5="Koncesija",-#REF!*0.21,0)</f>
        <v>#REF!</v>
      </c>
      <c r="DLS165" s="632" t="e">
        <f>(IF(DLS112-DLS107&lt;0,0,DLS112-DLS107)+DLS156)*1.21+IF($D$5="Koncesija",-#REF!*0.21,0)</f>
        <v>#REF!</v>
      </c>
      <c r="DLT165" s="632" t="e">
        <f>(IF(DLT112-DLT107&lt;0,0,DLT112-DLT107)+DLT156)*1.21+IF($D$5="Koncesija",-#REF!*0.21,0)</f>
        <v>#REF!</v>
      </c>
      <c r="DLU165" s="632" t="e">
        <f>(IF(DLU112-DLU107&lt;0,0,DLU112-DLU107)+DLU156)*1.21+IF($D$5="Koncesija",-#REF!*0.21,0)</f>
        <v>#REF!</v>
      </c>
      <c r="DLV165" s="632" t="e">
        <f>(IF(DLV112-DLV107&lt;0,0,DLV112-DLV107)+DLV156)*1.21+IF($D$5="Koncesija",-#REF!*0.21,0)</f>
        <v>#REF!</v>
      </c>
      <c r="DLW165" s="632" t="e">
        <f>(IF(DLW112-DLW107&lt;0,0,DLW112-DLW107)+DLW156)*1.21+IF($D$5="Koncesija",-#REF!*0.21,0)</f>
        <v>#REF!</v>
      </c>
      <c r="DLX165" s="632" t="e">
        <f>(IF(DLX112-DLX107&lt;0,0,DLX112-DLX107)+DLX156)*1.21+IF($D$5="Koncesija",-#REF!*0.21,0)</f>
        <v>#REF!</v>
      </c>
      <c r="DLY165" s="632" t="e">
        <f>(IF(DLY112-DLY107&lt;0,0,DLY112-DLY107)+DLY156)*1.21+IF($D$5="Koncesija",-#REF!*0.21,0)</f>
        <v>#REF!</v>
      </c>
      <c r="DLZ165" s="632" t="e">
        <f>(IF(DLZ112-DLZ107&lt;0,0,DLZ112-DLZ107)+DLZ156)*1.21+IF($D$5="Koncesija",-#REF!*0.21,0)</f>
        <v>#REF!</v>
      </c>
      <c r="DMA165" s="632" t="e">
        <f>(IF(DMA112-DMA107&lt;0,0,DMA112-DMA107)+DMA156)*1.21+IF($D$5="Koncesija",-#REF!*0.21,0)</f>
        <v>#REF!</v>
      </c>
      <c r="DMB165" s="632" t="e">
        <f>(IF(DMB112-DMB107&lt;0,0,DMB112-DMB107)+DMB156)*1.21+IF($D$5="Koncesija",-#REF!*0.21,0)</f>
        <v>#REF!</v>
      </c>
      <c r="DMC165" s="632" t="e">
        <f>(IF(DMC112-DMC107&lt;0,0,DMC112-DMC107)+DMC156)*1.21+IF($D$5="Koncesija",-#REF!*0.21,0)</f>
        <v>#REF!</v>
      </c>
      <c r="DMD165" s="632" t="e">
        <f>(IF(DMD112-DMD107&lt;0,0,DMD112-DMD107)+DMD156)*1.21+IF($D$5="Koncesija",-#REF!*0.21,0)</f>
        <v>#REF!</v>
      </c>
      <c r="DME165" s="632" t="e">
        <f>(IF(DME112-DME107&lt;0,0,DME112-DME107)+DME156)*1.21+IF($D$5="Koncesija",-#REF!*0.21,0)</f>
        <v>#REF!</v>
      </c>
      <c r="DMF165" s="632" t="e">
        <f>(IF(DMF112-DMF107&lt;0,0,DMF112-DMF107)+DMF156)*1.21+IF($D$5="Koncesija",-#REF!*0.21,0)</f>
        <v>#REF!</v>
      </c>
      <c r="DMG165" s="632" t="e">
        <f>(IF(DMG112-DMG107&lt;0,0,DMG112-DMG107)+DMG156)*1.21+IF($D$5="Koncesija",-#REF!*0.21,0)</f>
        <v>#REF!</v>
      </c>
      <c r="DMH165" s="632" t="e">
        <f>(IF(DMH112-DMH107&lt;0,0,DMH112-DMH107)+DMH156)*1.21+IF($D$5="Koncesija",-#REF!*0.21,0)</f>
        <v>#REF!</v>
      </c>
      <c r="DMI165" s="632" t="e">
        <f>(IF(DMI112-DMI107&lt;0,0,DMI112-DMI107)+DMI156)*1.21+IF($D$5="Koncesija",-#REF!*0.21,0)</f>
        <v>#REF!</v>
      </c>
      <c r="DMJ165" s="632" t="e">
        <f>(IF(DMJ112-DMJ107&lt;0,0,DMJ112-DMJ107)+DMJ156)*1.21+IF($D$5="Koncesija",-#REF!*0.21,0)</f>
        <v>#REF!</v>
      </c>
      <c r="DMK165" s="632" t="e">
        <f>(IF(DMK112-DMK107&lt;0,0,DMK112-DMK107)+DMK156)*1.21+IF($D$5="Koncesija",-#REF!*0.21,0)</f>
        <v>#REF!</v>
      </c>
      <c r="DML165" s="632" t="e">
        <f>(IF(DML112-DML107&lt;0,0,DML112-DML107)+DML156)*1.21+IF($D$5="Koncesija",-#REF!*0.21,0)</f>
        <v>#REF!</v>
      </c>
      <c r="DMM165" s="632" t="e">
        <f>(IF(DMM112-DMM107&lt;0,0,DMM112-DMM107)+DMM156)*1.21+IF($D$5="Koncesija",-#REF!*0.21,0)</f>
        <v>#REF!</v>
      </c>
      <c r="DMN165" s="632" t="e">
        <f>(IF(DMN112-DMN107&lt;0,0,DMN112-DMN107)+DMN156)*1.21+IF($D$5="Koncesija",-#REF!*0.21,0)</f>
        <v>#REF!</v>
      </c>
      <c r="DMO165" s="632" t="e">
        <f>(IF(DMO112-DMO107&lt;0,0,DMO112-DMO107)+DMO156)*1.21+IF($D$5="Koncesija",-#REF!*0.21,0)</f>
        <v>#REF!</v>
      </c>
      <c r="DMP165" s="632" t="e">
        <f>(IF(DMP112-DMP107&lt;0,0,DMP112-DMP107)+DMP156)*1.21+IF($D$5="Koncesija",-#REF!*0.21,0)</f>
        <v>#REF!</v>
      </c>
      <c r="DMQ165" s="632" t="e">
        <f>(IF(DMQ112-DMQ107&lt;0,0,DMQ112-DMQ107)+DMQ156)*1.21+IF($D$5="Koncesija",-#REF!*0.21,0)</f>
        <v>#REF!</v>
      </c>
      <c r="DMR165" s="632" t="e">
        <f>(IF(DMR112-DMR107&lt;0,0,DMR112-DMR107)+DMR156)*1.21+IF($D$5="Koncesija",-#REF!*0.21,0)</f>
        <v>#REF!</v>
      </c>
      <c r="DMS165" s="632" t="e">
        <f>(IF(DMS112-DMS107&lt;0,0,DMS112-DMS107)+DMS156)*1.21+IF($D$5="Koncesija",-#REF!*0.21,0)</f>
        <v>#REF!</v>
      </c>
      <c r="DMT165" s="632" t="e">
        <f>(IF(DMT112-DMT107&lt;0,0,DMT112-DMT107)+DMT156)*1.21+IF($D$5="Koncesija",-#REF!*0.21,0)</f>
        <v>#REF!</v>
      </c>
      <c r="DMU165" s="632" t="e">
        <f>(IF(DMU112-DMU107&lt;0,0,DMU112-DMU107)+DMU156)*1.21+IF($D$5="Koncesija",-#REF!*0.21,0)</f>
        <v>#REF!</v>
      </c>
      <c r="DMV165" s="632" t="e">
        <f>(IF(DMV112-DMV107&lt;0,0,DMV112-DMV107)+DMV156)*1.21+IF($D$5="Koncesija",-#REF!*0.21,0)</f>
        <v>#REF!</v>
      </c>
      <c r="DMW165" s="632" t="e">
        <f>(IF(DMW112-DMW107&lt;0,0,DMW112-DMW107)+DMW156)*1.21+IF($D$5="Koncesija",-#REF!*0.21,0)</f>
        <v>#REF!</v>
      </c>
      <c r="DMX165" s="632" t="e">
        <f>(IF(DMX112-DMX107&lt;0,0,DMX112-DMX107)+DMX156)*1.21+IF($D$5="Koncesija",-#REF!*0.21,0)</f>
        <v>#REF!</v>
      </c>
      <c r="DMY165" s="632" t="e">
        <f>(IF(DMY112-DMY107&lt;0,0,DMY112-DMY107)+DMY156)*1.21+IF($D$5="Koncesija",-#REF!*0.21,0)</f>
        <v>#REF!</v>
      </c>
      <c r="DMZ165" s="632" t="e">
        <f>(IF(DMZ112-DMZ107&lt;0,0,DMZ112-DMZ107)+DMZ156)*1.21+IF($D$5="Koncesija",-#REF!*0.21,0)</f>
        <v>#REF!</v>
      </c>
      <c r="DNA165" s="632" t="e">
        <f>(IF(DNA112-DNA107&lt;0,0,DNA112-DNA107)+DNA156)*1.21+IF($D$5="Koncesija",-#REF!*0.21,0)</f>
        <v>#REF!</v>
      </c>
      <c r="DNB165" s="632" t="e">
        <f>(IF(DNB112-DNB107&lt;0,0,DNB112-DNB107)+DNB156)*1.21+IF($D$5="Koncesija",-#REF!*0.21,0)</f>
        <v>#REF!</v>
      </c>
      <c r="DNC165" s="632" t="e">
        <f>(IF(DNC112-DNC107&lt;0,0,DNC112-DNC107)+DNC156)*1.21+IF($D$5="Koncesija",-#REF!*0.21,0)</f>
        <v>#REF!</v>
      </c>
      <c r="DND165" s="632" t="e">
        <f>(IF(DND112-DND107&lt;0,0,DND112-DND107)+DND156)*1.21+IF($D$5="Koncesija",-#REF!*0.21,0)</f>
        <v>#REF!</v>
      </c>
      <c r="DNE165" s="632" t="e">
        <f>(IF(DNE112-DNE107&lt;0,0,DNE112-DNE107)+DNE156)*1.21+IF($D$5="Koncesija",-#REF!*0.21,0)</f>
        <v>#REF!</v>
      </c>
      <c r="DNF165" s="632" t="e">
        <f>(IF(DNF112-DNF107&lt;0,0,DNF112-DNF107)+DNF156)*1.21+IF($D$5="Koncesija",-#REF!*0.21,0)</f>
        <v>#REF!</v>
      </c>
      <c r="DNG165" s="632" t="e">
        <f>(IF(DNG112-DNG107&lt;0,0,DNG112-DNG107)+DNG156)*1.21+IF($D$5="Koncesija",-#REF!*0.21,0)</f>
        <v>#REF!</v>
      </c>
      <c r="DNH165" s="632" t="e">
        <f>(IF(DNH112-DNH107&lt;0,0,DNH112-DNH107)+DNH156)*1.21+IF($D$5="Koncesija",-#REF!*0.21,0)</f>
        <v>#REF!</v>
      </c>
      <c r="DNI165" s="632" t="e">
        <f>(IF(DNI112-DNI107&lt;0,0,DNI112-DNI107)+DNI156)*1.21+IF($D$5="Koncesija",-#REF!*0.21,0)</f>
        <v>#REF!</v>
      </c>
      <c r="DNJ165" s="632" t="e">
        <f>(IF(DNJ112-DNJ107&lt;0,0,DNJ112-DNJ107)+DNJ156)*1.21+IF($D$5="Koncesija",-#REF!*0.21,0)</f>
        <v>#REF!</v>
      </c>
      <c r="DNK165" s="632" t="e">
        <f>(IF(DNK112-DNK107&lt;0,0,DNK112-DNK107)+DNK156)*1.21+IF($D$5="Koncesija",-#REF!*0.21,0)</f>
        <v>#REF!</v>
      </c>
      <c r="DNL165" s="632" t="e">
        <f>(IF(DNL112-DNL107&lt;0,0,DNL112-DNL107)+DNL156)*1.21+IF($D$5="Koncesija",-#REF!*0.21,0)</f>
        <v>#REF!</v>
      </c>
      <c r="DNM165" s="632" t="e">
        <f>(IF(DNM112-DNM107&lt;0,0,DNM112-DNM107)+DNM156)*1.21+IF($D$5="Koncesija",-#REF!*0.21,0)</f>
        <v>#REF!</v>
      </c>
      <c r="DNN165" s="632" t="e">
        <f>(IF(DNN112-DNN107&lt;0,0,DNN112-DNN107)+DNN156)*1.21+IF($D$5="Koncesija",-#REF!*0.21,0)</f>
        <v>#REF!</v>
      </c>
      <c r="DNO165" s="632" t="e">
        <f>(IF(DNO112-DNO107&lt;0,0,DNO112-DNO107)+DNO156)*1.21+IF($D$5="Koncesija",-#REF!*0.21,0)</f>
        <v>#REF!</v>
      </c>
      <c r="DNP165" s="632" t="e">
        <f>(IF(DNP112-DNP107&lt;0,0,DNP112-DNP107)+DNP156)*1.21+IF($D$5="Koncesija",-#REF!*0.21,0)</f>
        <v>#REF!</v>
      </c>
      <c r="DNQ165" s="632" t="e">
        <f>(IF(DNQ112-DNQ107&lt;0,0,DNQ112-DNQ107)+DNQ156)*1.21+IF($D$5="Koncesija",-#REF!*0.21,0)</f>
        <v>#REF!</v>
      </c>
      <c r="DNR165" s="632" t="e">
        <f>(IF(DNR112-DNR107&lt;0,0,DNR112-DNR107)+DNR156)*1.21+IF($D$5="Koncesija",-#REF!*0.21,0)</f>
        <v>#REF!</v>
      </c>
      <c r="DNS165" s="632" t="e">
        <f>(IF(DNS112-DNS107&lt;0,0,DNS112-DNS107)+DNS156)*1.21+IF($D$5="Koncesija",-#REF!*0.21,0)</f>
        <v>#REF!</v>
      </c>
      <c r="DNT165" s="632" t="e">
        <f>(IF(DNT112-DNT107&lt;0,0,DNT112-DNT107)+DNT156)*1.21+IF($D$5="Koncesija",-#REF!*0.21,0)</f>
        <v>#REF!</v>
      </c>
      <c r="DNU165" s="632" t="e">
        <f>(IF(DNU112-DNU107&lt;0,0,DNU112-DNU107)+DNU156)*1.21+IF($D$5="Koncesija",-#REF!*0.21,0)</f>
        <v>#REF!</v>
      </c>
      <c r="DNV165" s="632" t="e">
        <f>(IF(DNV112-DNV107&lt;0,0,DNV112-DNV107)+DNV156)*1.21+IF($D$5="Koncesija",-#REF!*0.21,0)</f>
        <v>#REF!</v>
      </c>
      <c r="DNW165" s="632" t="e">
        <f>(IF(DNW112-DNW107&lt;0,0,DNW112-DNW107)+DNW156)*1.21+IF($D$5="Koncesija",-#REF!*0.21,0)</f>
        <v>#REF!</v>
      </c>
      <c r="DNX165" s="632" t="e">
        <f>(IF(DNX112-DNX107&lt;0,0,DNX112-DNX107)+DNX156)*1.21+IF($D$5="Koncesija",-#REF!*0.21,0)</f>
        <v>#REF!</v>
      </c>
      <c r="DNY165" s="632" t="e">
        <f>(IF(DNY112-DNY107&lt;0,0,DNY112-DNY107)+DNY156)*1.21+IF($D$5="Koncesija",-#REF!*0.21,0)</f>
        <v>#REF!</v>
      </c>
      <c r="DNZ165" s="632" t="e">
        <f>(IF(DNZ112-DNZ107&lt;0,0,DNZ112-DNZ107)+DNZ156)*1.21+IF($D$5="Koncesija",-#REF!*0.21,0)</f>
        <v>#REF!</v>
      </c>
      <c r="DOA165" s="632" t="e">
        <f>(IF(DOA112-DOA107&lt;0,0,DOA112-DOA107)+DOA156)*1.21+IF($D$5="Koncesija",-#REF!*0.21,0)</f>
        <v>#REF!</v>
      </c>
      <c r="DOB165" s="632" t="e">
        <f>(IF(DOB112-DOB107&lt;0,0,DOB112-DOB107)+DOB156)*1.21+IF($D$5="Koncesija",-#REF!*0.21,0)</f>
        <v>#REF!</v>
      </c>
      <c r="DOC165" s="632" t="e">
        <f>(IF(DOC112-DOC107&lt;0,0,DOC112-DOC107)+DOC156)*1.21+IF($D$5="Koncesija",-#REF!*0.21,0)</f>
        <v>#REF!</v>
      </c>
      <c r="DOD165" s="632" t="e">
        <f>(IF(DOD112-DOD107&lt;0,0,DOD112-DOD107)+DOD156)*1.21+IF($D$5="Koncesija",-#REF!*0.21,0)</f>
        <v>#REF!</v>
      </c>
      <c r="DOE165" s="632" t="e">
        <f>(IF(DOE112-DOE107&lt;0,0,DOE112-DOE107)+DOE156)*1.21+IF($D$5="Koncesija",-#REF!*0.21,0)</f>
        <v>#REF!</v>
      </c>
      <c r="DOF165" s="632" t="e">
        <f>(IF(DOF112-DOF107&lt;0,0,DOF112-DOF107)+DOF156)*1.21+IF($D$5="Koncesija",-#REF!*0.21,0)</f>
        <v>#REF!</v>
      </c>
      <c r="DOG165" s="632" t="e">
        <f>(IF(DOG112-DOG107&lt;0,0,DOG112-DOG107)+DOG156)*1.21+IF($D$5="Koncesija",-#REF!*0.21,0)</f>
        <v>#REF!</v>
      </c>
      <c r="DOH165" s="632" t="e">
        <f>(IF(DOH112-DOH107&lt;0,0,DOH112-DOH107)+DOH156)*1.21+IF($D$5="Koncesija",-#REF!*0.21,0)</f>
        <v>#REF!</v>
      </c>
      <c r="DOI165" s="632" t="e">
        <f>(IF(DOI112-DOI107&lt;0,0,DOI112-DOI107)+DOI156)*1.21+IF($D$5="Koncesija",-#REF!*0.21,0)</f>
        <v>#REF!</v>
      </c>
      <c r="DOJ165" s="632" t="e">
        <f>(IF(DOJ112-DOJ107&lt;0,0,DOJ112-DOJ107)+DOJ156)*1.21+IF($D$5="Koncesija",-#REF!*0.21,0)</f>
        <v>#REF!</v>
      </c>
      <c r="DOK165" s="632" t="e">
        <f>(IF(DOK112-DOK107&lt;0,0,DOK112-DOK107)+DOK156)*1.21+IF($D$5="Koncesija",-#REF!*0.21,0)</f>
        <v>#REF!</v>
      </c>
      <c r="DOL165" s="632" t="e">
        <f>(IF(DOL112-DOL107&lt;0,0,DOL112-DOL107)+DOL156)*1.21+IF($D$5="Koncesija",-#REF!*0.21,0)</f>
        <v>#REF!</v>
      </c>
      <c r="DOM165" s="632" t="e">
        <f>(IF(DOM112-DOM107&lt;0,0,DOM112-DOM107)+DOM156)*1.21+IF($D$5="Koncesija",-#REF!*0.21,0)</f>
        <v>#REF!</v>
      </c>
      <c r="DON165" s="632" t="e">
        <f>(IF(DON112-DON107&lt;0,0,DON112-DON107)+DON156)*1.21+IF($D$5="Koncesija",-#REF!*0.21,0)</f>
        <v>#REF!</v>
      </c>
      <c r="DOO165" s="632" t="e">
        <f>(IF(DOO112-DOO107&lt;0,0,DOO112-DOO107)+DOO156)*1.21+IF($D$5="Koncesija",-#REF!*0.21,0)</f>
        <v>#REF!</v>
      </c>
      <c r="DOP165" s="632" t="e">
        <f>(IF(DOP112-DOP107&lt;0,0,DOP112-DOP107)+DOP156)*1.21+IF($D$5="Koncesija",-#REF!*0.21,0)</f>
        <v>#REF!</v>
      </c>
      <c r="DOQ165" s="632" t="e">
        <f>(IF(DOQ112-DOQ107&lt;0,0,DOQ112-DOQ107)+DOQ156)*1.21+IF($D$5="Koncesija",-#REF!*0.21,0)</f>
        <v>#REF!</v>
      </c>
      <c r="DOR165" s="632" t="e">
        <f>(IF(DOR112-DOR107&lt;0,0,DOR112-DOR107)+DOR156)*1.21+IF($D$5="Koncesija",-#REF!*0.21,0)</f>
        <v>#REF!</v>
      </c>
      <c r="DOS165" s="632" t="e">
        <f>(IF(DOS112-DOS107&lt;0,0,DOS112-DOS107)+DOS156)*1.21+IF($D$5="Koncesija",-#REF!*0.21,0)</f>
        <v>#REF!</v>
      </c>
      <c r="DOT165" s="632" t="e">
        <f>(IF(DOT112-DOT107&lt;0,0,DOT112-DOT107)+DOT156)*1.21+IF($D$5="Koncesija",-#REF!*0.21,0)</f>
        <v>#REF!</v>
      </c>
      <c r="DOU165" s="632" t="e">
        <f>(IF(DOU112-DOU107&lt;0,0,DOU112-DOU107)+DOU156)*1.21+IF($D$5="Koncesija",-#REF!*0.21,0)</f>
        <v>#REF!</v>
      </c>
      <c r="DOV165" s="632" t="e">
        <f>(IF(DOV112-DOV107&lt;0,0,DOV112-DOV107)+DOV156)*1.21+IF($D$5="Koncesija",-#REF!*0.21,0)</f>
        <v>#REF!</v>
      </c>
      <c r="DOW165" s="632" t="e">
        <f>(IF(DOW112-DOW107&lt;0,0,DOW112-DOW107)+DOW156)*1.21+IF($D$5="Koncesija",-#REF!*0.21,0)</f>
        <v>#REF!</v>
      </c>
      <c r="DOX165" s="632" t="e">
        <f>(IF(DOX112-DOX107&lt;0,0,DOX112-DOX107)+DOX156)*1.21+IF($D$5="Koncesija",-#REF!*0.21,0)</f>
        <v>#REF!</v>
      </c>
      <c r="DOY165" s="632" t="e">
        <f>(IF(DOY112-DOY107&lt;0,0,DOY112-DOY107)+DOY156)*1.21+IF($D$5="Koncesija",-#REF!*0.21,0)</f>
        <v>#REF!</v>
      </c>
      <c r="DOZ165" s="632" t="e">
        <f>(IF(DOZ112-DOZ107&lt;0,0,DOZ112-DOZ107)+DOZ156)*1.21+IF($D$5="Koncesija",-#REF!*0.21,0)</f>
        <v>#REF!</v>
      </c>
      <c r="DPA165" s="632" t="e">
        <f>(IF(DPA112-DPA107&lt;0,0,DPA112-DPA107)+DPA156)*1.21+IF($D$5="Koncesija",-#REF!*0.21,0)</f>
        <v>#REF!</v>
      </c>
      <c r="DPB165" s="632" t="e">
        <f>(IF(DPB112-DPB107&lt;0,0,DPB112-DPB107)+DPB156)*1.21+IF($D$5="Koncesija",-#REF!*0.21,0)</f>
        <v>#REF!</v>
      </c>
      <c r="DPC165" s="632" t="e">
        <f>(IF(DPC112-DPC107&lt;0,0,DPC112-DPC107)+DPC156)*1.21+IF($D$5="Koncesija",-#REF!*0.21,0)</f>
        <v>#REF!</v>
      </c>
      <c r="DPD165" s="632" t="e">
        <f>(IF(DPD112-DPD107&lt;0,0,DPD112-DPD107)+DPD156)*1.21+IF($D$5="Koncesija",-#REF!*0.21,0)</f>
        <v>#REF!</v>
      </c>
      <c r="DPE165" s="632" t="e">
        <f>(IF(DPE112-DPE107&lt;0,0,DPE112-DPE107)+DPE156)*1.21+IF($D$5="Koncesija",-#REF!*0.21,0)</f>
        <v>#REF!</v>
      </c>
      <c r="DPF165" s="632" t="e">
        <f>(IF(DPF112-DPF107&lt;0,0,DPF112-DPF107)+DPF156)*1.21+IF($D$5="Koncesija",-#REF!*0.21,0)</f>
        <v>#REF!</v>
      </c>
      <c r="DPG165" s="632" t="e">
        <f>(IF(DPG112-DPG107&lt;0,0,DPG112-DPG107)+DPG156)*1.21+IF($D$5="Koncesija",-#REF!*0.21,0)</f>
        <v>#REF!</v>
      </c>
      <c r="DPH165" s="632" t="e">
        <f>(IF(DPH112-DPH107&lt;0,0,DPH112-DPH107)+DPH156)*1.21+IF($D$5="Koncesija",-#REF!*0.21,0)</f>
        <v>#REF!</v>
      </c>
      <c r="DPI165" s="632" t="e">
        <f>(IF(DPI112-DPI107&lt;0,0,DPI112-DPI107)+DPI156)*1.21+IF($D$5="Koncesija",-#REF!*0.21,0)</f>
        <v>#REF!</v>
      </c>
      <c r="DPJ165" s="632" t="e">
        <f>(IF(DPJ112-DPJ107&lt;0,0,DPJ112-DPJ107)+DPJ156)*1.21+IF($D$5="Koncesija",-#REF!*0.21,0)</f>
        <v>#REF!</v>
      </c>
      <c r="DPK165" s="632" t="e">
        <f>(IF(DPK112-DPK107&lt;0,0,DPK112-DPK107)+DPK156)*1.21+IF($D$5="Koncesija",-#REF!*0.21,0)</f>
        <v>#REF!</v>
      </c>
      <c r="DPL165" s="632" t="e">
        <f>(IF(DPL112-DPL107&lt;0,0,DPL112-DPL107)+DPL156)*1.21+IF($D$5="Koncesija",-#REF!*0.21,0)</f>
        <v>#REF!</v>
      </c>
      <c r="DPM165" s="632" t="e">
        <f>(IF(DPM112-DPM107&lt;0,0,DPM112-DPM107)+DPM156)*1.21+IF($D$5="Koncesija",-#REF!*0.21,0)</f>
        <v>#REF!</v>
      </c>
      <c r="DPN165" s="632" t="e">
        <f>(IF(DPN112-DPN107&lt;0,0,DPN112-DPN107)+DPN156)*1.21+IF($D$5="Koncesija",-#REF!*0.21,0)</f>
        <v>#REF!</v>
      </c>
      <c r="DPO165" s="632" t="e">
        <f>(IF(DPO112-DPO107&lt;0,0,DPO112-DPO107)+DPO156)*1.21+IF($D$5="Koncesija",-#REF!*0.21,0)</f>
        <v>#REF!</v>
      </c>
      <c r="DPP165" s="632" t="e">
        <f>(IF(DPP112-DPP107&lt;0,0,DPP112-DPP107)+DPP156)*1.21+IF($D$5="Koncesija",-#REF!*0.21,0)</f>
        <v>#REF!</v>
      </c>
      <c r="DPQ165" s="632" t="e">
        <f>(IF(DPQ112-DPQ107&lt;0,0,DPQ112-DPQ107)+DPQ156)*1.21+IF($D$5="Koncesija",-#REF!*0.21,0)</f>
        <v>#REF!</v>
      </c>
      <c r="DPR165" s="632" t="e">
        <f>(IF(DPR112-DPR107&lt;0,0,DPR112-DPR107)+DPR156)*1.21+IF($D$5="Koncesija",-#REF!*0.21,0)</f>
        <v>#REF!</v>
      </c>
      <c r="DPS165" s="632" t="e">
        <f>(IF(DPS112-DPS107&lt;0,0,DPS112-DPS107)+DPS156)*1.21+IF($D$5="Koncesija",-#REF!*0.21,0)</f>
        <v>#REF!</v>
      </c>
      <c r="DPT165" s="632" t="e">
        <f>(IF(DPT112-DPT107&lt;0,0,DPT112-DPT107)+DPT156)*1.21+IF($D$5="Koncesija",-#REF!*0.21,0)</f>
        <v>#REF!</v>
      </c>
      <c r="DPU165" s="632" t="e">
        <f>(IF(DPU112-DPU107&lt;0,0,DPU112-DPU107)+DPU156)*1.21+IF($D$5="Koncesija",-#REF!*0.21,0)</f>
        <v>#REF!</v>
      </c>
      <c r="DPV165" s="632" t="e">
        <f>(IF(DPV112-DPV107&lt;0,0,DPV112-DPV107)+DPV156)*1.21+IF($D$5="Koncesija",-#REF!*0.21,0)</f>
        <v>#REF!</v>
      </c>
      <c r="DPW165" s="632" t="e">
        <f>(IF(DPW112-DPW107&lt;0,0,DPW112-DPW107)+DPW156)*1.21+IF($D$5="Koncesija",-#REF!*0.21,0)</f>
        <v>#REF!</v>
      </c>
      <c r="DPX165" s="632" t="e">
        <f>(IF(DPX112-DPX107&lt;0,0,DPX112-DPX107)+DPX156)*1.21+IF($D$5="Koncesija",-#REF!*0.21,0)</f>
        <v>#REF!</v>
      </c>
      <c r="DPY165" s="632" t="e">
        <f>(IF(DPY112-DPY107&lt;0,0,DPY112-DPY107)+DPY156)*1.21+IF($D$5="Koncesija",-#REF!*0.21,0)</f>
        <v>#REF!</v>
      </c>
      <c r="DPZ165" s="632" t="e">
        <f>(IF(DPZ112-DPZ107&lt;0,0,DPZ112-DPZ107)+DPZ156)*1.21+IF($D$5="Koncesija",-#REF!*0.21,0)</f>
        <v>#REF!</v>
      </c>
      <c r="DQA165" s="632" t="e">
        <f>(IF(DQA112-DQA107&lt;0,0,DQA112-DQA107)+DQA156)*1.21+IF($D$5="Koncesija",-#REF!*0.21,0)</f>
        <v>#REF!</v>
      </c>
      <c r="DQB165" s="632" t="e">
        <f>(IF(DQB112-DQB107&lt;0,0,DQB112-DQB107)+DQB156)*1.21+IF($D$5="Koncesija",-#REF!*0.21,0)</f>
        <v>#REF!</v>
      </c>
      <c r="DQC165" s="632" t="e">
        <f>(IF(DQC112-DQC107&lt;0,0,DQC112-DQC107)+DQC156)*1.21+IF($D$5="Koncesija",-#REF!*0.21,0)</f>
        <v>#REF!</v>
      </c>
      <c r="DQD165" s="632" t="e">
        <f>(IF(DQD112-DQD107&lt;0,0,DQD112-DQD107)+DQD156)*1.21+IF($D$5="Koncesija",-#REF!*0.21,0)</f>
        <v>#REF!</v>
      </c>
      <c r="DQE165" s="632" t="e">
        <f>(IF(DQE112-DQE107&lt;0,0,DQE112-DQE107)+DQE156)*1.21+IF($D$5="Koncesija",-#REF!*0.21,0)</f>
        <v>#REF!</v>
      </c>
      <c r="DQF165" s="632" t="e">
        <f>(IF(DQF112-DQF107&lt;0,0,DQF112-DQF107)+DQF156)*1.21+IF($D$5="Koncesija",-#REF!*0.21,0)</f>
        <v>#REF!</v>
      </c>
      <c r="DQG165" s="632" t="e">
        <f>(IF(DQG112-DQG107&lt;0,0,DQG112-DQG107)+DQG156)*1.21+IF($D$5="Koncesija",-#REF!*0.21,0)</f>
        <v>#REF!</v>
      </c>
      <c r="DQH165" s="632" t="e">
        <f>(IF(DQH112-DQH107&lt;0,0,DQH112-DQH107)+DQH156)*1.21+IF($D$5="Koncesija",-#REF!*0.21,0)</f>
        <v>#REF!</v>
      </c>
      <c r="DQI165" s="632" t="e">
        <f>(IF(DQI112-DQI107&lt;0,0,DQI112-DQI107)+DQI156)*1.21+IF($D$5="Koncesija",-#REF!*0.21,0)</f>
        <v>#REF!</v>
      </c>
      <c r="DQJ165" s="632" t="e">
        <f>(IF(DQJ112-DQJ107&lt;0,0,DQJ112-DQJ107)+DQJ156)*1.21+IF($D$5="Koncesija",-#REF!*0.21,0)</f>
        <v>#REF!</v>
      </c>
      <c r="DQK165" s="632" t="e">
        <f>(IF(DQK112-DQK107&lt;0,0,DQK112-DQK107)+DQK156)*1.21+IF($D$5="Koncesija",-#REF!*0.21,0)</f>
        <v>#REF!</v>
      </c>
      <c r="DQL165" s="632" t="e">
        <f>(IF(DQL112-DQL107&lt;0,0,DQL112-DQL107)+DQL156)*1.21+IF($D$5="Koncesija",-#REF!*0.21,0)</f>
        <v>#REF!</v>
      </c>
      <c r="DQM165" s="632" t="e">
        <f>(IF(DQM112-DQM107&lt;0,0,DQM112-DQM107)+DQM156)*1.21+IF($D$5="Koncesija",-#REF!*0.21,0)</f>
        <v>#REF!</v>
      </c>
      <c r="DQN165" s="632" t="e">
        <f>(IF(DQN112-DQN107&lt;0,0,DQN112-DQN107)+DQN156)*1.21+IF($D$5="Koncesija",-#REF!*0.21,0)</f>
        <v>#REF!</v>
      </c>
      <c r="DQO165" s="632" t="e">
        <f>(IF(DQO112-DQO107&lt;0,0,DQO112-DQO107)+DQO156)*1.21+IF($D$5="Koncesija",-#REF!*0.21,0)</f>
        <v>#REF!</v>
      </c>
      <c r="DQP165" s="632" t="e">
        <f>(IF(DQP112-DQP107&lt;0,0,DQP112-DQP107)+DQP156)*1.21+IF($D$5="Koncesija",-#REF!*0.21,0)</f>
        <v>#REF!</v>
      </c>
      <c r="DQQ165" s="632" t="e">
        <f>(IF(DQQ112-DQQ107&lt;0,0,DQQ112-DQQ107)+DQQ156)*1.21+IF($D$5="Koncesija",-#REF!*0.21,0)</f>
        <v>#REF!</v>
      </c>
      <c r="DQR165" s="632" t="e">
        <f>(IF(DQR112-DQR107&lt;0,0,DQR112-DQR107)+DQR156)*1.21+IF($D$5="Koncesija",-#REF!*0.21,0)</f>
        <v>#REF!</v>
      </c>
      <c r="DQS165" s="632" t="e">
        <f>(IF(DQS112-DQS107&lt;0,0,DQS112-DQS107)+DQS156)*1.21+IF($D$5="Koncesija",-#REF!*0.21,0)</f>
        <v>#REF!</v>
      </c>
      <c r="DQT165" s="632" t="e">
        <f>(IF(DQT112-DQT107&lt;0,0,DQT112-DQT107)+DQT156)*1.21+IF($D$5="Koncesija",-#REF!*0.21,0)</f>
        <v>#REF!</v>
      </c>
      <c r="DQU165" s="632" t="e">
        <f>(IF(DQU112-DQU107&lt;0,0,DQU112-DQU107)+DQU156)*1.21+IF($D$5="Koncesija",-#REF!*0.21,0)</f>
        <v>#REF!</v>
      </c>
      <c r="DQV165" s="632" t="e">
        <f>(IF(DQV112-DQV107&lt;0,0,DQV112-DQV107)+DQV156)*1.21+IF($D$5="Koncesija",-#REF!*0.21,0)</f>
        <v>#REF!</v>
      </c>
      <c r="DQW165" s="632" t="e">
        <f>(IF(DQW112-DQW107&lt;0,0,DQW112-DQW107)+DQW156)*1.21+IF($D$5="Koncesija",-#REF!*0.21,0)</f>
        <v>#REF!</v>
      </c>
      <c r="DQX165" s="632" t="e">
        <f>(IF(DQX112-DQX107&lt;0,0,DQX112-DQX107)+DQX156)*1.21+IF($D$5="Koncesija",-#REF!*0.21,0)</f>
        <v>#REF!</v>
      </c>
      <c r="DQY165" s="632" t="e">
        <f>(IF(DQY112-DQY107&lt;0,0,DQY112-DQY107)+DQY156)*1.21+IF($D$5="Koncesija",-#REF!*0.21,0)</f>
        <v>#REF!</v>
      </c>
      <c r="DQZ165" s="632" t="e">
        <f>(IF(DQZ112-DQZ107&lt;0,0,DQZ112-DQZ107)+DQZ156)*1.21+IF($D$5="Koncesija",-#REF!*0.21,0)</f>
        <v>#REF!</v>
      </c>
      <c r="DRA165" s="632" t="e">
        <f>(IF(DRA112-DRA107&lt;0,0,DRA112-DRA107)+DRA156)*1.21+IF($D$5="Koncesija",-#REF!*0.21,0)</f>
        <v>#REF!</v>
      </c>
      <c r="DRB165" s="632" t="e">
        <f>(IF(DRB112-DRB107&lt;0,0,DRB112-DRB107)+DRB156)*1.21+IF($D$5="Koncesija",-#REF!*0.21,0)</f>
        <v>#REF!</v>
      </c>
      <c r="DRC165" s="632" t="e">
        <f>(IF(DRC112-DRC107&lt;0,0,DRC112-DRC107)+DRC156)*1.21+IF($D$5="Koncesija",-#REF!*0.21,0)</f>
        <v>#REF!</v>
      </c>
      <c r="DRD165" s="632" t="e">
        <f>(IF(DRD112-DRD107&lt;0,0,DRD112-DRD107)+DRD156)*1.21+IF($D$5="Koncesija",-#REF!*0.21,0)</f>
        <v>#REF!</v>
      </c>
      <c r="DRE165" s="632" t="e">
        <f>(IF(DRE112-DRE107&lt;0,0,DRE112-DRE107)+DRE156)*1.21+IF($D$5="Koncesija",-#REF!*0.21,0)</f>
        <v>#REF!</v>
      </c>
      <c r="DRF165" s="632" t="e">
        <f>(IF(DRF112-DRF107&lt;0,0,DRF112-DRF107)+DRF156)*1.21+IF($D$5="Koncesija",-#REF!*0.21,0)</f>
        <v>#REF!</v>
      </c>
      <c r="DRG165" s="632" t="e">
        <f>(IF(DRG112-DRG107&lt;0,0,DRG112-DRG107)+DRG156)*1.21+IF($D$5="Koncesija",-#REF!*0.21,0)</f>
        <v>#REF!</v>
      </c>
      <c r="DRH165" s="632" t="e">
        <f>(IF(DRH112-DRH107&lt;0,0,DRH112-DRH107)+DRH156)*1.21+IF($D$5="Koncesija",-#REF!*0.21,0)</f>
        <v>#REF!</v>
      </c>
      <c r="DRI165" s="632" t="e">
        <f>(IF(DRI112-DRI107&lt;0,0,DRI112-DRI107)+DRI156)*1.21+IF($D$5="Koncesija",-#REF!*0.21,0)</f>
        <v>#REF!</v>
      </c>
      <c r="DRJ165" s="632" t="e">
        <f>(IF(DRJ112-DRJ107&lt;0,0,DRJ112-DRJ107)+DRJ156)*1.21+IF($D$5="Koncesija",-#REF!*0.21,0)</f>
        <v>#REF!</v>
      </c>
      <c r="DRK165" s="632" t="e">
        <f>(IF(DRK112-DRK107&lt;0,0,DRK112-DRK107)+DRK156)*1.21+IF($D$5="Koncesija",-#REF!*0.21,0)</f>
        <v>#REF!</v>
      </c>
      <c r="DRL165" s="632" t="e">
        <f>(IF(DRL112-DRL107&lt;0,0,DRL112-DRL107)+DRL156)*1.21+IF($D$5="Koncesija",-#REF!*0.21,0)</f>
        <v>#REF!</v>
      </c>
      <c r="DRM165" s="632" t="e">
        <f>(IF(DRM112-DRM107&lt;0,0,DRM112-DRM107)+DRM156)*1.21+IF($D$5="Koncesija",-#REF!*0.21,0)</f>
        <v>#REF!</v>
      </c>
      <c r="DRN165" s="632" t="e">
        <f>(IF(DRN112-DRN107&lt;0,0,DRN112-DRN107)+DRN156)*1.21+IF($D$5="Koncesija",-#REF!*0.21,0)</f>
        <v>#REF!</v>
      </c>
      <c r="DRO165" s="632" t="e">
        <f>(IF(DRO112-DRO107&lt;0,0,DRO112-DRO107)+DRO156)*1.21+IF($D$5="Koncesija",-#REF!*0.21,0)</f>
        <v>#REF!</v>
      </c>
      <c r="DRP165" s="632" t="e">
        <f>(IF(DRP112-DRP107&lt;0,0,DRP112-DRP107)+DRP156)*1.21+IF($D$5="Koncesija",-#REF!*0.21,0)</f>
        <v>#REF!</v>
      </c>
      <c r="DRQ165" s="632" t="e">
        <f>(IF(DRQ112-DRQ107&lt;0,0,DRQ112-DRQ107)+DRQ156)*1.21+IF($D$5="Koncesija",-#REF!*0.21,0)</f>
        <v>#REF!</v>
      </c>
      <c r="DRR165" s="632" t="e">
        <f>(IF(DRR112-DRR107&lt;0,0,DRR112-DRR107)+DRR156)*1.21+IF($D$5="Koncesija",-#REF!*0.21,0)</f>
        <v>#REF!</v>
      </c>
      <c r="DRS165" s="632" t="e">
        <f>(IF(DRS112-DRS107&lt;0,0,DRS112-DRS107)+DRS156)*1.21+IF($D$5="Koncesija",-#REF!*0.21,0)</f>
        <v>#REF!</v>
      </c>
      <c r="DRT165" s="632" t="e">
        <f>(IF(DRT112-DRT107&lt;0,0,DRT112-DRT107)+DRT156)*1.21+IF($D$5="Koncesija",-#REF!*0.21,0)</f>
        <v>#REF!</v>
      </c>
      <c r="DRU165" s="632" t="e">
        <f>(IF(DRU112-DRU107&lt;0,0,DRU112-DRU107)+DRU156)*1.21+IF($D$5="Koncesija",-#REF!*0.21,0)</f>
        <v>#REF!</v>
      </c>
      <c r="DRV165" s="632" t="e">
        <f>(IF(DRV112-DRV107&lt;0,0,DRV112-DRV107)+DRV156)*1.21+IF($D$5="Koncesija",-#REF!*0.21,0)</f>
        <v>#REF!</v>
      </c>
      <c r="DRW165" s="632" t="e">
        <f>(IF(DRW112-DRW107&lt;0,0,DRW112-DRW107)+DRW156)*1.21+IF($D$5="Koncesija",-#REF!*0.21,0)</f>
        <v>#REF!</v>
      </c>
      <c r="DRX165" s="632" t="e">
        <f>(IF(DRX112-DRX107&lt;0,0,DRX112-DRX107)+DRX156)*1.21+IF($D$5="Koncesija",-#REF!*0.21,0)</f>
        <v>#REF!</v>
      </c>
      <c r="DRY165" s="632" t="e">
        <f>(IF(DRY112-DRY107&lt;0,0,DRY112-DRY107)+DRY156)*1.21+IF($D$5="Koncesija",-#REF!*0.21,0)</f>
        <v>#REF!</v>
      </c>
      <c r="DRZ165" s="632" t="e">
        <f>(IF(DRZ112-DRZ107&lt;0,0,DRZ112-DRZ107)+DRZ156)*1.21+IF($D$5="Koncesija",-#REF!*0.21,0)</f>
        <v>#REF!</v>
      </c>
      <c r="DSA165" s="632" t="e">
        <f>(IF(DSA112-DSA107&lt;0,0,DSA112-DSA107)+DSA156)*1.21+IF($D$5="Koncesija",-#REF!*0.21,0)</f>
        <v>#REF!</v>
      </c>
      <c r="DSB165" s="632" t="e">
        <f>(IF(DSB112-DSB107&lt;0,0,DSB112-DSB107)+DSB156)*1.21+IF($D$5="Koncesija",-#REF!*0.21,0)</f>
        <v>#REF!</v>
      </c>
      <c r="DSC165" s="632" t="e">
        <f>(IF(DSC112-DSC107&lt;0,0,DSC112-DSC107)+DSC156)*1.21+IF($D$5="Koncesija",-#REF!*0.21,0)</f>
        <v>#REF!</v>
      </c>
      <c r="DSD165" s="632" t="e">
        <f>(IF(DSD112-DSD107&lt;0,0,DSD112-DSD107)+DSD156)*1.21+IF($D$5="Koncesija",-#REF!*0.21,0)</f>
        <v>#REF!</v>
      </c>
      <c r="DSE165" s="632" t="e">
        <f>(IF(DSE112-DSE107&lt;0,0,DSE112-DSE107)+DSE156)*1.21+IF($D$5="Koncesija",-#REF!*0.21,0)</f>
        <v>#REF!</v>
      </c>
      <c r="DSF165" s="632" t="e">
        <f>(IF(DSF112-DSF107&lt;0,0,DSF112-DSF107)+DSF156)*1.21+IF($D$5="Koncesija",-#REF!*0.21,0)</f>
        <v>#REF!</v>
      </c>
      <c r="DSG165" s="632" t="e">
        <f>(IF(DSG112-DSG107&lt;0,0,DSG112-DSG107)+DSG156)*1.21+IF($D$5="Koncesija",-#REF!*0.21,0)</f>
        <v>#REF!</v>
      </c>
      <c r="DSH165" s="632" t="e">
        <f>(IF(DSH112-DSH107&lt;0,0,DSH112-DSH107)+DSH156)*1.21+IF($D$5="Koncesija",-#REF!*0.21,0)</f>
        <v>#REF!</v>
      </c>
      <c r="DSI165" s="632" t="e">
        <f>(IF(DSI112-DSI107&lt;0,0,DSI112-DSI107)+DSI156)*1.21+IF($D$5="Koncesija",-#REF!*0.21,0)</f>
        <v>#REF!</v>
      </c>
      <c r="DSJ165" s="632" t="e">
        <f>(IF(DSJ112-DSJ107&lt;0,0,DSJ112-DSJ107)+DSJ156)*1.21+IF($D$5="Koncesija",-#REF!*0.21,0)</f>
        <v>#REF!</v>
      </c>
      <c r="DSK165" s="632" t="e">
        <f>(IF(DSK112-DSK107&lt;0,0,DSK112-DSK107)+DSK156)*1.21+IF($D$5="Koncesija",-#REF!*0.21,0)</f>
        <v>#REF!</v>
      </c>
      <c r="DSL165" s="632" t="e">
        <f>(IF(DSL112-DSL107&lt;0,0,DSL112-DSL107)+DSL156)*1.21+IF($D$5="Koncesija",-#REF!*0.21,0)</f>
        <v>#REF!</v>
      </c>
      <c r="DSM165" s="632" t="e">
        <f>(IF(DSM112-DSM107&lt;0,0,DSM112-DSM107)+DSM156)*1.21+IF($D$5="Koncesija",-#REF!*0.21,0)</f>
        <v>#REF!</v>
      </c>
      <c r="DSN165" s="632" t="e">
        <f>(IF(DSN112-DSN107&lt;0,0,DSN112-DSN107)+DSN156)*1.21+IF($D$5="Koncesija",-#REF!*0.21,0)</f>
        <v>#REF!</v>
      </c>
      <c r="DSO165" s="632" t="e">
        <f>(IF(DSO112-DSO107&lt;0,0,DSO112-DSO107)+DSO156)*1.21+IF($D$5="Koncesija",-#REF!*0.21,0)</f>
        <v>#REF!</v>
      </c>
      <c r="DSP165" s="632" t="e">
        <f>(IF(DSP112-DSP107&lt;0,0,DSP112-DSP107)+DSP156)*1.21+IF($D$5="Koncesija",-#REF!*0.21,0)</f>
        <v>#REF!</v>
      </c>
      <c r="DSQ165" s="632" t="e">
        <f>(IF(DSQ112-DSQ107&lt;0,0,DSQ112-DSQ107)+DSQ156)*1.21+IF($D$5="Koncesija",-#REF!*0.21,0)</f>
        <v>#REF!</v>
      </c>
      <c r="DSR165" s="632" t="e">
        <f>(IF(DSR112-DSR107&lt;0,0,DSR112-DSR107)+DSR156)*1.21+IF($D$5="Koncesija",-#REF!*0.21,0)</f>
        <v>#REF!</v>
      </c>
      <c r="DSS165" s="632" t="e">
        <f>(IF(DSS112-DSS107&lt;0,0,DSS112-DSS107)+DSS156)*1.21+IF($D$5="Koncesija",-#REF!*0.21,0)</f>
        <v>#REF!</v>
      </c>
      <c r="DST165" s="632" t="e">
        <f>(IF(DST112-DST107&lt;0,0,DST112-DST107)+DST156)*1.21+IF($D$5="Koncesija",-#REF!*0.21,0)</f>
        <v>#REF!</v>
      </c>
      <c r="DSU165" s="632" t="e">
        <f>(IF(DSU112-DSU107&lt;0,0,DSU112-DSU107)+DSU156)*1.21+IF($D$5="Koncesija",-#REF!*0.21,0)</f>
        <v>#REF!</v>
      </c>
      <c r="DSV165" s="632" t="e">
        <f>(IF(DSV112-DSV107&lt;0,0,DSV112-DSV107)+DSV156)*1.21+IF($D$5="Koncesija",-#REF!*0.21,0)</f>
        <v>#REF!</v>
      </c>
      <c r="DSW165" s="632" t="e">
        <f>(IF(DSW112-DSW107&lt;0,0,DSW112-DSW107)+DSW156)*1.21+IF($D$5="Koncesija",-#REF!*0.21,0)</f>
        <v>#REF!</v>
      </c>
      <c r="DSX165" s="632" t="e">
        <f>(IF(DSX112-DSX107&lt;0,0,DSX112-DSX107)+DSX156)*1.21+IF($D$5="Koncesija",-#REF!*0.21,0)</f>
        <v>#REF!</v>
      </c>
      <c r="DSY165" s="632" t="e">
        <f>(IF(DSY112-DSY107&lt;0,0,DSY112-DSY107)+DSY156)*1.21+IF($D$5="Koncesija",-#REF!*0.21,0)</f>
        <v>#REF!</v>
      </c>
      <c r="DSZ165" s="632" t="e">
        <f>(IF(DSZ112-DSZ107&lt;0,0,DSZ112-DSZ107)+DSZ156)*1.21+IF($D$5="Koncesija",-#REF!*0.21,0)</f>
        <v>#REF!</v>
      </c>
      <c r="DTA165" s="632" t="e">
        <f>(IF(DTA112-DTA107&lt;0,0,DTA112-DTA107)+DTA156)*1.21+IF($D$5="Koncesija",-#REF!*0.21,0)</f>
        <v>#REF!</v>
      </c>
      <c r="DTB165" s="632" t="e">
        <f>(IF(DTB112-DTB107&lt;0,0,DTB112-DTB107)+DTB156)*1.21+IF($D$5="Koncesija",-#REF!*0.21,0)</f>
        <v>#REF!</v>
      </c>
      <c r="DTC165" s="632" t="e">
        <f>(IF(DTC112-DTC107&lt;0,0,DTC112-DTC107)+DTC156)*1.21+IF($D$5="Koncesija",-#REF!*0.21,0)</f>
        <v>#REF!</v>
      </c>
      <c r="DTD165" s="632" t="e">
        <f>(IF(DTD112-DTD107&lt;0,0,DTD112-DTD107)+DTD156)*1.21+IF($D$5="Koncesija",-#REF!*0.21,0)</f>
        <v>#REF!</v>
      </c>
      <c r="DTE165" s="632" t="e">
        <f>(IF(DTE112-DTE107&lt;0,0,DTE112-DTE107)+DTE156)*1.21+IF($D$5="Koncesija",-#REF!*0.21,0)</f>
        <v>#REF!</v>
      </c>
      <c r="DTF165" s="632" t="e">
        <f>(IF(DTF112-DTF107&lt;0,0,DTF112-DTF107)+DTF156)*1.21+IF($D$5="Koncesija",-#REF!*0.21,0)</f>
        <v>#REF!</v>
      </c>
      <c r="DTG165" s="632" t="e">
        <f>(IF(DTG112-DTG107&lt;0,0,DTG112-DTG107)+DTG156)*1.21+IF($D$5="Koncesija",-#REF!*0.21,0)</f>
        <v>#REF!</v>
      </c>
      <c r="DTH165" s="632" t="e">
        <f>(IF(DTH112-DTH107&lt;0,0,DTH112-DTH107)+DTH156)*1.21+IF($D$5="Koncesija",-#REF!*0.21,0)</f>
        <v>#REF!</v>
      </c>
      <c r="DTI165" s="632" t="e">
        <f>(IF(DTI112-DTI107&lt;0,0,DTI112-DTI107)+DTI156)*1.21+IF($D$5="Koncesija",-#REF!*0.21,0)</f>
        <v>#REF!</v>
      </c>
      <c r="DTJ165" s="632" t="e">
        <f>(IF(DTJ112-DTJ107&lt;0,0,DTJ112-DTJ107)+DTJ156)*1.21+IF($D$5="Koncesija",-#REF!*0.21,0)</f>
        <v>#REF!</v>
      </c>
      <c r="DTK165" s="632" t="e">
        <f>(IF(DTK112-DTK107&lt;0,0,DTK112-DTK107)+DTK156)*1.21+IF($D$5="Koncesija",-#REF!*0.21,0)</f>
        <v>#REF!</v>
      </c>
      <c r="DTL165" s="632" t="e">
        <f>(IF(DTL112-DTL107&lt;0,0,DTL112-DTL107)+DTL156)*1.21+IF($D$5="Koncesija",-#REF!*0.21,0)</f>
        <v>#REF!</v>
      </c>
      <c r="DTM165" s="632" t="e">
        <f>(IF(DTM112-DTM107&lt;0,0,DTM112-DTM107)+DTM156)*1.21+IF($D$5="Koncesija",-#REF!*0.21,0)</f>
        <v>#REF!</v>
      </c>
      <c r="DTN165" s="632" t="e">
        <f>(IF(DTN112-DTN107&lt;0,0,DTN112-DTN107)+DTN156)*1.21+IF($D$5="Koncesija",-#REF!*0.21,0)</f>
        <v>#REF!</v>
      </c>
      <c r="DTO165" s="632" t="e">
        <f>(IF(DTO112-DTO107&lt;0,0,DTO112-DTO107)+DTO156)*1.21+IF($D$5="Koncesija",-#REF!*0.21,0)</f>
        <v>#REF!</v>
      </c>
      <c r="DTP165" s="632" t="e">
        <f>(IF(DTP112-DTP107&lt;0,0,DTP112-DTP107)+DTP156)*1.21+IF($D$5="Koncesija",-#REF!*0.21,0)</f>
        <v>#REF!</v>
      </c>
      <c r="DTQ165" s="632" t="e">
        <f>(IF(DTQ112-DTQ107&lt;0,0,DTQ112-DTQ107)+DTQ156)*1.21+IF($D$5="Koncesija",-#REF!*0.21,0)</f>
        <v>#REF!</v>
      </c>
      <c r="DTR165" s="632" t="e">
        <f>(IF(DTR112-DTR107&lt;0,0,DTR112-DTR107)+DTR156)*1.21+IF($D$5="Koncesija",-#REF!*0.21,0)</f>
        <v>#REF!</v>
      </c>
      <c r="DTS165" s="632" t="e">
        <f>(IF(DTS112-DTS107&lt;0,0,DTS112-DTS107)+DTS156)*1.21+IF($D$5="Koncesija",-#REF!*0.21,0)</f>
        <v>#REF!</v>
      </c>
      <c r="DTT165" s="632" t="e">
        <f>(IF(DTT112-DTT107&lt;0,0,DTT112-DTT107)+DTT156)*1.21+IF($D$5="Koncesija",-#REF!*0.21,0)</f>
        <v>#REF!</v>
      </c>
      <c r="DTU165" s="632" t="e">
        <f>(IF(DTU112-DTU107&lt;0,0,DTU112-DTU107)+DTU156)*1.21+IF($D$5="Koncesija",-#REF!*0.21,0)</f>
        <v>#REF!</v>
      </c>
      <c r="DTV165" s="632" t="e">
        <f>(IF(DTV112-DTV107&lt;0,0,DTV112-DTV107)+DTV156)*1.21+IF($D$5="Koncesija",-#REF!*0.21,0)</f>
        <v>#REF!</v>
      </c>
      <c r="DTW165" s="632" t="e">
        <f>(IF(DTW112-DTW107&lt;0,0,DTW112-DTW107)+DTW156)*1.21+IF($D$5="Koncesija",-#REF!*0.21,0)</f>
        <v>#REF!</v>
      </c>
      <c r="DTX165" s="632" t="e">
        <f>(IF(DTX112-DTX107&lt;0,0,DTX112-DTX107)+DTX156)*1.21+IF($D$5="Koncesija",-#REF!*0.21,0)</f>
        <v>#REF!</v>
      </c>
      <c r="DTY165" s="632" t="e">
        <f>(IF(DTY112-DTY107&lt;0,0,DTY112-DTY107)+DTY156)*1.21+IF($D$5="Koncesija",-#REF!*0.21,0)</f>
        <v>#REF!</v>
      </c>
      <c r="DTZ165" s="632" t="e">
        <f>(IF(DTZ112-DTZ107&lt;0,0,DTZ112-DTZ107)+DTZ156)*1.21+IF($D$5="Koncesija",-#REF!*0.21,0)</f>
        <v>#REF!</v>
      </c>
      <c r="DUA165" s="632" t="e">
        <f>(IF(DUA112-DUA107&lt;0,0,DUA112-DUA107)+DUA156)*1.21+IF($D$5="Koncesija",-#REF!*0.21,0)</f>
        <v>#REF!</v>
      </c>
      <c r="DUB165" s="632" t="e">
        <f>(IF(DUB112-DUB107&lt;0,0,DUB112-DUB107)+DUB156)*1.21+IF($D$5="Koncesija",-#REF!*0.21,0)</f>
        <v>#REF!</v>
      </c>
      <c r="DUC165" s="632" t="e">
        <f>(IF(DUC112-DUC107&lt;0,0,DUC112-DUC107)+DUC156)*1.21+IF($D$5="Koncesija",-#REF!*0.21,0)</f>
        <v>#REF!</v>
      </c>
      <c r="DUD165" s="632" t="e">
        <f>(IF(DUD112-DUD107&lt;0,0,DUD112-DUD107)+DUD156)*1.21+IF($D$5="Koncesija",-#REF!*0.21,0)</f>
        <v>#REF!</v>
      </c>
      <c r="DUE165" s="632" t="e">
        <f>(IF(DUE112-DUE107&lt;0,0,DUE112-DUE107)+DUE156)*1.21+IF($D$5="Koncesija",-#REF!*0.21,0)</f>
        <v>#REF!</v>
      </c>
      <c r="DUF165" s="632" t="e">
        <f>(IF(DUF112-DUF107&lt;0,0,DUF112-DUF107)+DUF156)*1.21+IF($D$5="Koncesija",-#REF!*0.21,0)</f>
        <v>#REF!</v>
      </c>
      <c r="DUG165" s="632" t="e">
        <f>(IF(DUG112-DUG107&lt;0,0,DUG112-DUG107)+DUG156)*1.21+IF($D$5="Koncesija",-#REF!*0.21,0)</f>
        <v>#REF!</v>
      </c>
      <c r="DUH165" s="632" t="e">
        <f>(IF(DUH112-DUH107&lt;0,0,DUH112-DUH107)+DUH156)*1.21+IF($D$5="Koncesija",-#REF!*0.21,0)</f>
        <v>#REF!</v>
      </c>
      <c r="DUI165" s="632" t="e">
        <f>(IF(DUI112-DUI107&lt;0,0,DUI112-DUI107)+DUI156)*1.21+IF($D$5="Koncesija",-#REF!*0.21,0)</f>
        <v>#REF!</v>
      </c>
      <c r="DUJ165" s="632" t="e">
        <f>(IF(DUJ112-DUJ107&lt;0,0,DUJ112-DUJ107)+DUJ156)*1.21+IF($D$5="Koncesija",-#REF!*0.21,0)</f>
        <v>#REF!</v>
      </c>
      <c r="DUK165" s="632" t="e">
        <f>(IF(DUK112-DUK107&lt;0,0,DUK112-DUK107)+DUK156)*1.21+IF($D$5="Koncesija",-#REF!*0.21,0)</f>
        <v>#REF!</v>
      </c>
      <c r="DUL165" s="632" t="e">
        <f>(IF(DUL112-DUL107&lt;0,0,DUL112-DUL107)+DUL156)*1.21+IF($D$5="Koncesija",-#REF!*0.21,0)</f>
        <v>#REF!</v>
      </c>
      <c r="DUM165" s="632" t="e">
        <f>(IF(DUM112-DUM107&lt;0,0,DUM112-DUM107)+DUM156)*1.21+IF($D$5="Koncesija",-#REF!*0.21,0)</f>
        <v>#REF!</v>
      </c>
      <c r="DUN165" s="632" t="e">
        <f>(IF(DUN112-DUN107&lt;0,0,DUN112-DUN107)+DUN156)*1.21+IF($D$5="Koncesija",-#REF!*0.21,0)</f>
        <v>#REF!</v>
      </c>
      <c r="DUO165" s="632" t="e">
        <f>(IF(DUO112-DUO107&lt;0,0,DUO112-DUO107)+DUO156)*1.21+IF($D$5="Koncesija",-#REF!*0.21,0)</f>
        <v>#REF!</v>
      </c>
      <c r="DUP165" s="632" t="e">
        <f>(IF(DUP112-DUP107&lt;0,0,DUP112-DUP107)+DUP156)*1.21+IF($D$5="Koncesija",-#REF!*0.21,0)</f>
        <v>#REF!</v>
      </c>
      <c r="DUQ165" s="632" t="e">
        <f>(IF(DUQ112-DUQ107&lt;0,0,DUQ112-DUQ107)+DUQ156)*1.21+IF($D$5="Koncesija",-#REF!*0.21,0)</f>
        <v>#REF!</v>
      </c>
      <c r="DUR165" s="632" t="e">
        <f>(IF(DUR112-DUR107&lt;0,0,DUR112-DUR107)+DUR156)*1.21+IF($D$5="Koncesija",-#REF!*0.21,0)</f>
        <v>#REF!</v>
      </c>
      <c r="DUS165" s="632" t="e">
        <f>(IF(DUS112-DUS107&lt;0,0,DUS112-DUS107)+DUS156)*1.21+IF($D$5="Koncesija",-#REF!*0.21,0)</f>
        <v>#REF!</v>
      </c>
      <c r="DUT165" s="632" t="e">
        <f>(IF(DUT112-DUT107&lt;0,0,DUT112-DUT107)+DUT156)*1.21+IF($D$5="Koncesija",-#REF!*0.21,0)</f>
        <v>#REF!</v>
      </c>
      <c r="DUU165" s="632" t="e">
        <f>(IF(DUU112-DUU107&lt;0,0,DUU112-DUU107)+DUU156)*1.21+IF($D$5="Koncesija",-#REF!*0.21,0)</f>
        <v>#REF!</v>
      </c>
      <c r="DUV165" s="632" t="e">
        <f>(IF(DUV112-DUV107&lt;0,0,DUV112-DUV107)+DUV156)*1.21+IF($D$5="Koncesija",-#REF!*0.21,0)</f>
        <v>#REF!</v>
      </c>
      <c r="DUW165" s="632" t="e">
        <f>(IF(DUW112-DUW107&lt;0,0,DUW112-DUW107)+DUW156)*1.21+IF($D$5="Koncesija",-#REF!*0.21,0)</f>
        <v>#REF!</v>
      </c>
      <c r="DUX165" s="632" t="e">
        <f>(IF(DUX112-DUX107&lt;0,0,DUX112-DUX107)+DUX156)*1.21+IF($D$5="Koncesija",-#REF!*0.21,0)</f>
        <v>#REF!</v>
      </c>
      <c r="DUY165" s="632" t="e">
        <f>(IF(DUY112-DUY107&lt;0,0,DUY112-DUY107)+DUY156)*1.21+IF($D$5="Koncesija",-#REF!*0.21,0)</f>
        <v>#REF!</v>
      </c>
      <c r="DUZ165" s="632" t="e">
        <f>(IF(DUZ112-DUZ107&lt;0,0,DUZ112-DUZ107)+DUZ156)*1.21+IF($D$5="Koncesija",-#REF!*0.21,0)</f>
        <v>#REF!</v>
      </c>
      <c r="DVA165" s="632" t="e">
        <f>(IF(DVA112-DVA107&lt;0,0,DVA112-DVA107)+DVA156)*1.21+IF($D$5="Koncesija",-#REF!*0.21,0)</f>
        <v>#REF!</v>
      </c>
      <c r="DVB165" s="632" t="e">
        <f>(IF(DVB112-DVB107&lt;0,0,DVB112-DVB107)+DVB156)*1.21+IF($D$5="Koncesija",-#REF!*0.21,0)</f>
        <v>#REF!</v>
      </c>
      <c r="DVC165" s="632" t="e">
        <f>(IF(DVC112-DVC107&lt;0,0,DVC112-DVC107)+DVC156)*1.21+IF($D$5="Koncesija",-#REF!*0.21,0)</f>
        <v>#REF!</v>
      </c>
      <c r="DVD165" s="632" t="e">
        <f>(IF(DVD112-DVD107&lt;0,0,DVD112-DVD107)+DVD156)*1.21+IF($D$5="Koncesija",-#REF!*0.21,0)</f>
        <v>#REF!</v>
      </c>
      <c r="DVE165" s="632" t="e">
        <f>(IF(DVE112-DVE107&lt;0,0,DVE112-DVE107)+DVE156)*1.21+IF($D$5="Koncesija",-#REF!*0.21,0)</f>
        <v>#REF!</v>
      </c>
      <c r="DVF165" s="632" t="e">
        <f>(IF(DVF112-DVF107&lt;0,0,DVF112-DVF107)+DVF156)*1.21+IF($D$5="Koncesija",-#REF!*0.21,0)</f>
        <v>#REF!</v>
      </c>
      <c r="DVG165" s="632" t="e">
        <f>(IF(DVG112-DVG107&lt;0,0,DVG112-DVG107)+DVG156)*1.21+IF($D$5="Koncesija",-#REF!*0.21,0)</f>
        <v>#REF!</v>
      </c>
      <c r="DVH165" s="632" t="e">
        <f>(IF(DVH112-DVH107&lt;0,0,DVH112-DVH107)+DVH156)*1.21+IF($D$5="Koncesija",-#REF!*0.21,0)</f>
        <v>#REF!</v>
      </c>
      <c r="DVI165" s="632" t="e">
        <f>(IF(DVI112-DVI107&lt;0,0,DVI112-DVI107)+DVI156)*1.21+IF($D$5="Koncesija",-#REF!*0.21,0)</f>
        <v>#REF!</v>
      </c>
      <c r="DVJ165" s="632" t="e">
        <f>(IF(DVJ112-DVJ107&lt;0,0,DVJ112-DVJ107)+DVJ156)*1.21+IF($D$5="Koncesija",-#REF!*0.21,0)</f>
        <v>#REF!</v>
      </c>
      <c r="DVK165" s="632" t="e">
        <f>(IF(DVK112-DVK107&lt;0,0,DVK112-DVK107)+DVK156)*1.21+IF($D$5="Koncesija",-#REF!*0.21,0)</f>
        <v>#REF!</v>
      </c>
      <c r="DVL165" s="632" t="e">
        <f>(IF(DVL112-DVL107&lt;0,0,DVL112-DVL107)+DVL156)*1.21+IF($D$5="Koncesija",-#REF!*0.21,0)</f>
        <v>#REF!</v>
      </c>
      <c r="DVM165" s="632" t="e">
        <f>(IF(DVM112-DVM107&lt;0,0,DVM112-DVM107)+DVM156)*1.21+IF($D$5="Koncesija",-#REF!*0.21,0)</f>
        <v>#REF!</v>
      </c>
      <c r="DVN165" s="632" t="e">
        <f>(IF(DVN112-DVN107&lt;0,0,DVN112-DVN107)+DVN156)*1.21+IF($D$5="Koncesija",-#REF!*0.21,0)</f>
        <v>#REF!</v>
      </c>
      <c r="DVO165" s="632" t="e">
        <f>(IF(DVO112-DVO107&lt;0,0,DVO112-DVO107)+DVO156)*1.21+IF($D$5="Koncesija",-#REF!*0.21,0)</f>
        <v>#REF!</v>
      </c>
      <c r="DVP165" s="632" t="e">
        <f>(IF(DVP112-DVP107&lt;0,0,DVP112-DVP107)+DVP156)*1.21+IF($D$5="Koncesija",-#REF!*0.21,0)</f>
        <v>#REF!</v>
      </c>
      <c r="DVQ165" s="632" t="e">
        <f>(IF(DVQ112-DVQ107&lt;0,0,DVQ112-DVQ107)+DVQ156)*1.21+IF($D$5="Koncesija",-#REF!*0.21,0)</f>
        <v>#REF!</v>
      </c>
      <c r="DVR165" s="632" t="e">
        <f>(IF(DVR112-DVR107&lt;0,0,DVR112-DVR107)+DVR156)*1.21+IF($D$5="Koncesija",-#REF!*0.21,0)</f>
        <v>#REF!</v>
      </c>
      <c r="DVS165" s="632" t="e">
        <f>(IF(DVS112-DVS107&lt;0,0,DVS112-DVS107)+DVS156)*1.21+IF($D$5="Koncesija",-#REF!*0.21,0)</f>
        <v>#REF!</v>
      </c>
      <c r="DVT165" s="632" t="e">
        <f>(IF(DVT112-DVT107&lt;0,0,DVT112-DVT107)+DVT156)*1.21+IF($D$5="Koncesija",-#REF!*0.21,0)</f>
        <v>#REF!</v>
      </c>
      <c r="DVU165" s="632" t="e">
        <f>(IF(DVU112-DVU107&lt;0,0,DVU112-DVU107)+DVU156)*1.21+IF($D$5="Koncesija",-#REF!*0.21,0)</f>
        <v>#REF!</v>
      </c>
      <c r="DVV165" s="632" t="e">
        <f>(IF(DVV112-DVV107&lt;0,0,DVV112-DVV107)+DVV156)*1.21+IF($D$5="Koncesija",-#REF!*0.21,0)</f>
        <v>#REF!</v>
      </c>
      <c r="DVW165" s="632" t="e">
        <f>(IF(DVW112-DVW107&lt;0,0,DVW112-DVW107)+DVW156)*1.21+IF($D$5="Koncesija",-#REF!*0.21,0)</f>
        <v>#REF!</v>
      </c>
      <c r="DVX165" s="632" t="e">
        <f>(IF(DVX112-DVX107&lt;0,0,DVX112-DVX107)+DVX156)*1.21+IF($D$5="Koncesija",-#REF!*0.21,0)</f>
        <v>#REF!</v>
      </c>
      <c r="DVY165" s="632" t="e">
        <f>(IF(DVY112-DVY107&lt;0,0,DVY112-DVY107)+DVY156)*1.21+IF($D$5="Koncesija",-#REF!*0.21,0)</f>
        <v>#REF!</v>
      </c>
      <c r="DVZ165" s="632" t="e">
        <f>(IF(DVZ112-DVZ107&lt;0,0,DVZ112-DVZ107)+DVZ156)*1.21+IF($D$5="Koncesija",-#REF!*0.21,0)</f>
        <v>#REF!</v>
      </c>
      <c r="DWA165" s="632" t="e">
        <f>(IF(DWA112-DWA107&lt;0,0,DWA112-DWA107)+DWA156)*1.21+IF($D$5="Koncesija",-#REF!*0.21,0)</f>
        <v>#REF!</v>
      </c>
      <c r="DWB165" s="632" t="e">
        <f>(IF(DWB112-DWB107&lt;0,0,DWB112-DWB107)+DWB156)*1.21+IF($D$5="Koncesija",-#REF!*0.21,0)</f>
        <v>#REF!</v>
      </c>
      <c r="DWC165" s="632" t="e">
        <f>(IF(DWC112-DWC107&lt;0,0,DWC112-DWC107)+DWC156)*1.21+IF($D$5="Koncesija",-#REF!*0.21,0)</f>
        <v>#REF!</v>
      </c>
      <c r="DWD165" s="632" t="e">
        <f>(IF(DWD112-DWD107&lt;0,0,DWD112-DWD107)+DWD156)*1.21+IF($D$5="Koncesija",-#REF!*0.21,0)</f>
        <v>#REF!</v>
      </c>
      <c r="DWE165" s="632" t="e">
        <f>(IF(DWE112-DWE107&lt;0,0,DWE112-DWE107)+DWE156)*1.21+IF($D$5="Koncesija",-#REF!*0.21,0)</f>
        <v>#REF!</v>
      </c>
      <c r="DWF165" s="632" t="e">
        <f>(IF(DWF112-DWF107&lt;0,0,DWF112-DWF107)+DWF156)*1.21+IF($D$5="Koncesija",-#REF!*0.21,0)</f>
        <v>#REF!</v>
      </c>
      <c r="DWG165" s="632" t="e">
        <f>(IF(DWG112-DWG107&lt;0,0,DWG112-DWG107)+DWG156)*1.21+IF($D$5="Koncesija",-#REF!*0.21,0)</f>
        <v>#REF!</v>
      </c>
      <c r="DWH165" s="632" t="e">
        <f>(IF(DWH112-DWH107&lt;0,0,DWH112-DWH107)+DWH156)*1.21+IF($D$5="Koncesija",-#REF!*0.21,0)</f>
        <v>#REF!</v>
      </c>
      <c r="DWI165" s="632" t="e">
        <f>(IF(DWI112-DWI107&lt;0,0,DWI112-DWI107)+DWI156)*1.21+IF($D$5="Koncesija",-#REF!*0.21,0)</f>
        <v>#REF!</v>
      </c>
      <c r="DWJ165" s="632" t="e">
        <f>(IF(DWJ112-DWJ107&lt;0,0,DWJ112-DWJ107)+DWJ156)*1.21+IF($D$5="Koncesija",-#REF!*0.21,0)</f>
        <v>#REF!</v>
      </c>
      <c r="DWK165" s="632" t="e">
        <f>(IF(DWK112-DWK107&lt;0,0,DWK112-DWK107)+DWK156)*1.21+IF($D$5="Koncesija",-#REF!*0.21,0)</f>
        <v>#REF!</v>
      </c>
      <c r="DWL165" s="632" t="e">
        <f>(IF(DWL112-DWL107&lt;0,0,DWL112-DWL107)+DWL156)*1.21+IF($D$5="Koncesija",-#REF!*0.21,0)</f>
        <v>#REF!</v>
      </c>
      <c r="DWM165" s="632" t="e">
        <f>(IF(DWM112-DWM107&lt;0,0,DWM112-DWM107)+DWM156)*1.21+IF($D$5="Koncesija",-#REF!*0.21,0)</f>
        <v>#REF!</v>
      </c>
      <c r="DWN165" s="632" t="e">
        <f>(IF(DWN112-DWN107&lt;0,0,DWN112-DWN107)+DWN156)*1.21+IF($D$5="Koncesija",-#REF!*0.21,0)</f>
        <v>#REF!</v>
      </c>
      <c r="DWO165" s="632" t="e">
        <f>(IF(DWO112-DWO107&lt;0,0,DWO112-DWO107)+DWO156)*1.21+IF($D$5="Koncesija",-#REF!*0.21,0)</f>
        <v>#REF!</v>
      </c>
      <c r="DWP165" s="632" t="e">
        <f>(IF(DWP112-DWP107&lt;0,0,DWP112-DWP107)+DWP156)*1.21+IF($D$5="Koncesija",-#REF!*0.21,0)</f>
        <v>#REF!</v>
      </c>
      <c r="DWQ165" s="632" t="e">
        <f>(IF(DWQ112-DWQ107&lt;0,0,DWQ112-DWQ107)+DWQ156)*1.21+IF($D$5="Koncesija",-#REF!*0.21,0)</f>
        <v>#REF!</v>
      </c>
      <c r="DWR165" s="632" t="e">
        <f>(IF(DWR112-DWR107&lt;0,0,DWR112-DWR107)+DWR156)*1.21+IF($D$5="Koncesija",-#REF!*0.21,0)</f>
        <v>#REF!</v>
      </c>
      <c r="DWS165" s="632" t="e">
        <f>(IF(DWS112-DWS107&lt;0,0,DWS112-DWS107)+DWS156)*1.21+IF($D$5="Koncesija",-#REF!*0.21,0)</f>
        <v>#REF!</v>
      </c>
      <c r="DWT165" s="632" t="e">
        <f>(IF(DWT112-DWT107&lt;0,0,DWT112-DWT107)+DWT156)*1.21+IF($D$5="Koncesija",-#REF!*0.21,0)</f>
        <v>#REF!</v>
      </c>
      <c r="DWU165" s="632" t="e">
        <f>(IF(DWU112-DWU107&lt;0,0,DWU112-DWU107)+DWU156)*1.21+IF($D$5="Koncesija",-#REF!*0.21,0)</f>
        <v>#REF!</v>
      </c>
      <c r="DWV165" s="632" t="e">
        <f>(IF(DWV112-DWV107&lt;0,0,DWV112-DWV107)+DWV156)*1.21+IF($D$5="Koncesija",-#REF!*0.21,0)</f>
        <v>#REF!</v>
      </c>
      <c r="DWW165" s="632" t="e">
        <f>(IF(DWW112-DWW107&lt;0,0,DWW112-DWW107)+DWW156)*1.21+IF($D$5="Koncesija",-#REF!*0.21,0)</f>
        <v>#REF!</v>
      </c>
      <c r="DWX165" s="632" t="e">
        <f>(IF(DWX112-DWX107&lt;0,0,DWX112-DWX107)+DWX156)*1.21+IF($D$5="Koncesija",-#REF!*0.21,0)</f>
        <v>#REF!</v>
      </c>
      <c r="DWY165" s="632" t="e">
        <f>(IF(DWY112-DWY107&lt;0,0,DWY112-DWY107)+DWY156)*1.21+IF($D$5="Koncesija",-#REF!*0.21,0)</f>
        <v>#REF!</v>
      </c>
      <c r="DWZ165" s="632" t="e">
        <f>(IF(DWZ112-DWZ107&lt;0,0,DWZ112-DWZ107)+DWZ156)*1.21+IF($D$5="Koncesija",-#REF!*0.21,0)</f>
        <v>#REF!</v>
      </c>
      <c r="DXA165" s="632" t="e">
        <f>(IF(DXA112-DXA107&lt;0,0,DXA112-DXA107)+DXA156)*1.21+IF($D$5="Koncesija",-#REF!*0.21,0)</f>
        <v>#REF!</v>
      </c>
      <c r="DXB165" s="632" t="e">
        <f>(IF(DXB112-DXB107&lt;0,0,DXB112-DXB107)+DXB156)*1.21+IF($D$5="Koncesija",-#REF!*0.21,0)</f>
        <v>#REF!</v>
      </c>
      <c r="DXC165" s="632" t="e">
        <f>(IF(DXC112-DXC107&lt;0,0,DXC112-DXC107)+DXC156)*1.21+IF($D$5="Koncesija",-#REF!*0.21,0)</f>
        <v>#REF!</v>
      </c>
      <c r="DXD165" s="632" t="e">
        <f>(IF(DXD112-DXD107&lt;0,0,DXD112-DXD107)+DXD156)*1.21+IF($D$5="Koncesija",-#REF!*0.21,0)</f>
        <v>#REF!</v>
      </c>
      <c r="DXE165" s="632" t="e">
        <f>(IF(DXE112-DXE107&lt;0,0,DXE112-DXE107)+DXE156)*1.21+IF($D$5="Koncesija",-#REF!*0.21,0)</f>
        <v>#REF!</v>
      </c>
      <c r="DXF165" s="632" t="e">
        <f>(IF(DXF112-DXF107&lt;0,0,DXF112-DXF107)+DXF156)*1.21+IF($D$5="Koncesija",-#REF!*0.21,0)</f>
        <v>#REF!</v>
      </c>
      <c r="DXG165" s="632" t="e">
        <f>(IF(DXG112-DXG107&lt;0,0,DXG112-DXG107)+DXG156)*1.21+IF($D$5="Koncesija",-#REF!*0.21,0)</f>
        <v>#REF!</v>
      </c>
      <c r="DXH165" s="632" t="e">
        <f>(IF(DXH112-DXH107&lt;0,0,DXH112-DXH107)+DXH156)*1.21+IF($D$5="Koncesija",-#REF!*0.21,0)</f>
        <v>#REF!</v>
      </c>
      <c r="DXI165" s="632" t="e">
        <f>(IF(DXI112-DXI107&lt;0,0,DXI112-DXI107)+DXI156)*1.21+IF($D$5="Koncesija",-#REF!*0.21,0)</f>
        <v>#REF!</v>
      </c>
      <c r="DXJ165" s="632" t="e">
        <f>(IF(DXJ112-DXJ107&lt;0,0,DXJ112-DXJ107)+DXJ156)*1.21+IF($D$5="Koncesija",-#REF!*0.21,0)</f>
        <v>#REF!</v>
      </c>
      <c r="DXK165" s="632" t="e">
        <f>(IF(DXK112-DXK107&lt;0,0,DXK112-DXK107)+DXK156)*1.21+IF($D$5="Koncesija",-#REF!*0.21,0)</f>
        <v>#REF!</v>
      </c>
      <c r="DXL165" s="632" t="e">
        <f>(IF(DXL112-DXL107&lt;0,0,DXL112-DXL107)+DXL156)*1.21+IF($D$5="Koncesija",-#REF!*0.21,0)</f>
        <v>#REF!</v>
      </c>
      <c r="DXM165" s="632" t="e">
        <f>(IF(DXM112-DXM107&lt;0,0,DXM112-DXM107)+DXM156)*1.21+IF($D$5="Koncesija",-#REF!*0.21,0)</f>
        <v>#REF!</v>
      </c>
      <c r="DXN165" s="632" t="e">
        <f>(IF(DXN112-DXN107&lt;0,0,DXN112-DXN107)+DXN156)*1.21+IF($D$5="Koncesija",-#REF!*0.21,0)</f>
        <v>#REF!</v>
      </c>
      <c r="DXO165" s="632" t="e">
        <f>(IF(DXO112-DXO107&lt;0,0,DXO112-DXO107)+DXO156)*1.21+IF($D$5="Koncesija",-#REF!*0.21,0)</f>
        <v>#REF!</v>
      </c>
      <c r="DXP165" s="632" t="e">
        <f>(IF(DXP112-DXP107&lt;0,0,DXP112-DXP107)+DXP156)*1.21+IF($D$5="Koncesija",-#REF!*0.21,0)</f>
        <v>#REF!</v>
      </c>
      <c r="DXQ165" s="632" t="e">
        <f>(IF(DXQ112-DXQ107&lt;0,0,DXQ112-DXQ107)+DXQ156)*1.21+IF($D$5="Koncesija",-#REF!*0.21,0)</f>
        <v>#REF!</v>
      </c>
      <c r="DXR165" s="632" t="e">
        <f>(IF(DXR112-DXR107&lt;0,0,DXR112-DXR107)+DXR156)*1.21+IF($D$5="Koncesija",-#REF!*0.21,0)</f>
        <v>#REF!</v>
      </c>
      <c r="DXS165" s="632" t="e">
        <f>(IF(DXS112-DXS107&lt;0,0,DXS112-DXS107)+DXS156)*1.21+IF($D$5="Koncesija",-#REF!*0.21,0)</f>
        <v>#REF!</v>
      </c>
      <c r="DXT165" s="632" t="e">
        <f>(IF(DXT112-DXT107&lt;0,0,DXT112-DXT107)+DXT156)*1.21+IF($D$5="Koncesija",-#REF!*0.21,0)</f>
        <v>#REF!</v>
      </c>
      <c r="DXU165" s="632" t="e">
        <f>(IF(DXU112-DXU107&lt;0,0,DXU112-DXU107)+DXU156)*1.21+IF($D$5="Koncesija",-#REF!*0.21,0)</f>
        <v>#REF!</v>
      </c>
      <c r="DXV165" s="632" t="e">
        <f>(IF(DXV112-DXV107&lt;0,0,DXV112-DXV107)+DXV156)*1.21+IF($D$5="Koncesija",-#REF!*0.21,0)</f>
        <v>#REF!</v>
      </c>
      <c r="DXW165" s="632" t="e">
        <f>(IF(DXW112-DXW107&lt;0,0,DXW112-DXW107)+DXW156)*1.21+IF($D$5="Koncesija",-#REF!*0.21,0)</f>
        <v>#REF!</v>
      </c>
      <c r="DXX165" s="632" t="e">
        <f>(IF(DXX112-DXX107&lt;0,0,DXX112-DXX107)+DXX156)*1.21+IF($D$5="Koncesija",-#REF!*0.21,0)</f>
        <v>#REF!</v>
      </c>
      <c r="DXY165" s="632" t="e">
        <f>(IF(DXY112-DXY107&lt;0,0,DXY112-DXY107)+DXY156)*1.21+IF($D$5="Koncesija",-#REF!*0.21,0)</f>
        <v>#REF!</v>
      </c>
      <c r="DXZ165" s="632" t="e">
        <f>(IF(DXZ112-DXZ107&lt;0,0,DXZ112-DXZ107)+DXZ156)*1.21+IF($D$5="Koncesija",-#REF!*0.21,0)</f>
        <v>#REF!</v>
      </c>
      <c r="DYA165" s="632" t="e">
        <f>(IF(DYA112-DYA107&lt;0,0,DYA112-DYA107)+DYA156)*1.21+IF($D$5="Koncesija",-#REF!*0.21,0)</f>
        <v>#REF!</v>
      </c>
      <c r="DYB165" s="632" t="e">
        <f>(IF(DYB112-DYB107&lt;0,0,DYB112-DYB107)+DYB156)*1.21+IF($D$5="Koncesija",-#REF!*0.21,0)</f>
        <v>#REF!</v>
      </c>
      <c r="DYC165" s="632" t="e">
        <f>(IF(DYC112-DYC107&lt;0,0,DYC112-DYC107)+DYC156)*1.21+IF($D$5="Koncesija",-#REF!*0.21,0)</f>
        <v>#REF!</v>
      </c>
      <c r="DYD165" s="632" t="e">
        <f>(IF(DYD112-DYD107&lt;0,0,DYD112-DYD107)+DYD156)*1.21+IF($D$5="Koncesija",-#REF!*0.21,0)</f>
        <v>#REF!</v>
      </c>
      <c r="DYE165" s="632" t="e">
        <f>(IF(DYE112-DYE107&lt;0,0,DYE112-DYE107)+DYE156)*1.21+IF($D$5="Koncesija",-#REF!*0.21,0)</f>
        <v>#REF!</v>
      </c>
      <c r="DYF165" s="632" t="e">
        <f>(IF(DYF112-DYF107&lt;0,0,DYF112-DYF107)+DYF156)*1.21+IF($D$5="Koncesija",-#REF!*0.21,0)</f>
        <v>#REF!</v>
      </c>
      <c r="DYG165" s="632" t="e">
        <f>(IF(DYG112-DYG107&lt;0,0,DYG112-DYG107)+DYG156)*1.21+IF($D$5="Koncesija",-#REF!*0.21,0)</f>
        <v>#REF!</v>
      </c>
      <c r="DYH165" s="632" t="e">
        <f>(IF(DYH112-DYH107&lt;0,0,DYH112-DYH107)+DYH156)*1.21+IF($D$5="Koncesija",-#REF!*0.21,0)</f>
        <v>#REF!</v>
      </c>
      <c r="DYI165" s="632" t="e">
        <f>(IF(DYI112-DYI107&lt;0,0,DYI112-DYI107)+DYI156)*1.21+IF($D$5="Koncesija",-#REF!*0.21,0)</f>
        <v>#REF!</v>
      </c>
      <c r="DYJ165" s="632" t="e">
        <f>(IF(DYJ112-DYJ107&lt;0,0,DYJ112-DYJ107)+DYJ156)*1.21+IF($D$5="Koncesija",-#REF!*0.21,0)</f>
        <v>#REF!</v>
      </c>
      <c r="DYK165" s="632" t="e">
        <f>(IF(DYK112-DYK107&lt;0,0,DYK112-DYK107)+DYK156)*1.21+IF($D$5="Koncesija",-#REF!*0.21,0)</f>
        <v>#REF!</v>
      </c>
      <c r="DYL165" s="632" t="e">
        <f>(IF(DYL112-DYL107&lt;0,0,DYL112-DYL107)+DYL156)*1.21+IF($D$5="Koncesija",-#REF!*0.21,0)</f>
        <v>#REF!</v>
      </c>
      <c r="DYM165" s="632" t="e">
        <f>(IF(DYM112-DYM107&lt;0,0,DYM112-DYM107)+DYM156)*1.21+IF($D$5="Koncesija",-#REF!*0.21,0)</f>
        <v>#REF!</v>
      </c>
      <c r="DYN165" s="632" t="e">
        <f>(IF(DYN112-DYN107&lt;0,0,DYN112-DYN107)+DYN156)*1.21+IF($D$5="Koncesija",-#REF!*0.21,0)</f>
        <v>#REF!</v>
      </c>
      <c r="DYO165" s="632" t="e">
        <f>(IF(DYO112-DYO107&lt;0,0,DYO112-DYO107)+DYO156)*1.21+IF($D$5="Koncesija",-#REF!*0.21,0)</f>
        <v>#REF!</v>
      </c>
      <c r="DYP165" s="632" t="e">
        <f>(IF(DYP112-DYP107&lt;0,0,DYP112-DYP107)+DYP156)*1.21+IF($D$5="Koncesija",-#REF!*0.21,0)</f>
        <v>#REF!</v>
      </c>
      <c r="DYQ165" s="632" t="e">
        <f>(IF(DYQ112-DYQ107&lt;0,0,DYQ112-DYQ107)+DYQ156)*1.21+IF($D$5="Koncesija",-#REF!*0.21,0)</f>
        <v>#REF!</v>
      </c>
      <c r="DYR165" s="632" t="e">
        <f>(IF(DYR112-DYR107&lt;0,0,DYR112-DYR107)+DYR156)*1.21+IF($D$5="Koncesija",-#REF!*0.21,0)</f>
        <v>#REF!</v>
      </c>
      <c r="DYS165" s="632" t="e">
        <f>(IF(DYS112-DYS107&lt;0,0,DYS112-DYS107)+DYS156)*1.21+IF($D$5="Koncesija",-#REF!*0.21,0)</f>
        <v>#REF!</v>
      </c>
      <c r="DYT165" s="632" t="e">
        <f>(IF(DYT112-DYT107&lt;0,0,DYT112-DYT107)+DYT156)*1.21+IF($D$5="Koncesija",-#REF!*0.21,0)</f>
        <v>#REF!</v>
      </c>
      <c r="DYU165" s="632" t="e">
        <f>(IF(DYU112-DYU107&lt;0,0,DYU112-DYU107)+DYU156)*1.21+IF($D$5="Koncesija",-#REF!*0.21,0)</f>
        <v>#REF!</v>
      </c>
      <c r="DYV165" s="632" t="e">
        <f>(IF(DYV112-DYV107&lt;0,0,DYV112-DYV107)+DYV156)*1.21+IF($D$5="Koncesija",-#REF!*0.21,0)</f>
        <v>#REF!</v>
      </c>
      <c r="DYW165" s="632" t="e">
        <f>(IF(DYW112-DYW107&lt;0,0,DYW112-DYW107)+DYW156)*1.21+IF($D$5="Koncesija",-#REF!*0.21,0)</f>
        <v>#REF!</v>
      </c>
      <c r="DYX165" s="632" t="e">
        <f>(IF(DYX112-DYX107&lt;0,0,DYX112-DYX107)+DYX156)*1.21+IF($D$5="Koncesija",-#REF!*0.21,0)</f>
        <v>#REF!</v>
      </c>
      <c r="DYY165" s="632" t="e">
        <f>(IF(DYY112-DYY107&lt;0,0,DYY112-DYY107)+DYY156)*1.21+IF($D$5="Koncesija",-#REF!*0.21,0)</f>
        <v>#REF!</v>
      </c>
      <c r="DYZ165" s="632" t="e">
        <f>(IF(DYZ112-DYZ107&lt;0,0,DYZ112-DYZ107)+DYZ156)*1.21+IF($D$5="Koncesija",-#REF!*0.21,0)</f>
        <v>#REF!</v>
      </c>
      <c r="DZA165" s="632" t="e">
        <f>(IF(DZA112-DZA107&lt;0,0,DZA112-DZA107)+DZA156)*1.21+IF($D$5="Koncesija",-#REF!*0.21,0)</f>
        <v>#REF!</v>
      </c>
      <c r="DZB165" s="632" t="e">
        <f>(IF(DZB112-DZB107&lt;0,0,DZB112-DZB107)+DZB156)*1.21+IF($D$5="Koncesija",-#REF!*0.21,0)</f>
        <v>#REF!</v>
      </c>
      <c r="DZC165" s="632" t="e">
        <f>(IF(DZC112-DZC107&lt;0,0,DZC112-DZC107)+DZC156)*1.21+IF($D$5="Koncesija",-#REF!*0.21,0)</f>
        <v>#REF!</v>
      </c>
      <c r="DZD165" s="632" t="e">
        <f>(IF(DZD112-DZD107&lt;0,0,DZD112-DZD107)+DZD156)*1.21+IF($D$5="Koncesija",-#REF!*0.21,0)</f>
        <v>#REF!</v>
      </c>
      <c r="DZE165" s="632" t="e">
        <f>(IF(DZE112-DZE107&lt;0,0,DZE112-DZE107)+DZE156)*1.21+IF($D$5="Koncesija",-#REF!*0.21,0)</f>
        <v>#REF!</v>
      </c>
      <c r="DZF165" s="632" t="e">
        <f>(IF(DZF112-DZF107&lt;0,0,DZF112-DZF107)+DZF156)*1.21+IF($D$5="Koncesija",-#REF!*0.21,0)</f>
        <v>#REF!</v>
      </c>
      <c r="DZG165" s="632" t="e">
        <f>(IF(DZG112-DZG107&lt;0,0,DZG112-DZG107)+DZG156)*1.21+IF($D$5="Koncesija",-#REF!*0.21,0)</f>
        <v>#REF!</v>
      </c>
      <c r="DZH165" s="632" t="e">
        <f>(IF(DZH112-DZH107&lt;0,0,DZH112-DZH107)+DZH156)*1.21+IF($D$5="Koncesija",-#REF!*0.21,0)</f>
        <v>#REF!</v>
      </c>
      <c r="DZI165" s="632" t="e">
        <f>(IF(DZI112-DZI107&lt;0,0,DZI112-DZI107)+DZI156)*1.21+IF($D$5="Koncesija",-#REF!*0.21,0)</f>
        <v>#REF!</v>
      </c>
      <c r="DZJ165" s="632" t="e">
        <f>(IF(DZJ112-DZJ107&lt;0,0,DZJ112-DZJ107)+DZJ156)*1.21+IF($D$5="Koncesija",-#REF!*0.21,0)</f>
        <v>#REF!</v>
      </c>
      <c r="DZK165" s="632" t="e">
        <f>(IF(DZK112-DZK107&lt;0,0,DZK112-DZK107)+DZK156)*1.21+IF($D$5="Koncesija",-#REF!*0.21,0)</f>
        <v>#REF!</v>
      </c>
      <c r="DZL165" s="632" t="e">
        <f>(IF(DZL112-DZL107&lt;0,0,DZL112-DZL107)+DZL156)*1.21+IF($D$5="Koncesija",-#REF!*0.21,0)</f>
        <v>#REF!</v>
      </c>
      <c r="DZM165" s="632" t="e">
        <f>(IF(DZM112-DZM107&lt;0,0,DZM112-DZM107)+DZM156)*1.21+IF($D$5="Koncesija",-#REF!*0.21,0)</f>
        <v>#REF!</v>
      </c>
      <c r="DZN165" s="632" t="e">
        <f>(IF(DZN112-DZN107&lt;0,0,DZN112-DZN107)+DZN156)*1.21+IF($D$5="Koncesija",-#REF!*0.21,0)</f>
        <v>#REF!</v>
      </c>
      <c r="DZO165" s="632" t="e">
        <f>(IF(DZO112-DZO107&lt;0,0,DZO112-DZO107)+DZO156)*1.21+IF($D$5="Koncesija",-#REF!*0.21,0)</f>
        <v>#REF!</v>
      </c>
      <c r="DZP165" s="632" t="e">
        <f>(IF(DZP112-DZP107&lt;0,0,DZP112-DZP107)+DZP156)*1.21+IF($D$5="Koncesija",-#REF!*0.21,0)</f>
        <v>#REF!</v>
      </c>
      <c r="DZQ165" s="632" t="e">
        <f>(IF(DZQ112-DZQ107&lt;0,0,DZQ112-DZQ107)+DZQ156)*1.21+IF($D$5="Koncesija",-#REF!*0.21,0)</f>
        <v>#REF!</v>
      </c>
      <c r="DZR165" s="632" t="e">
        <f>(IF(DZR112-DZR107&lt;0,0,DZR112-DZR107)+DZR156)*1.21+IF($D$5="Koncesija",-#REF!*0.21,0)</f>
        <v>#REF!</v>
      </c>
      <c r="DZS165" s="632" t="e">
        <f>(IF(DZS112-DZS107&lt;0,0,DZS112-DZS107)+DZS156)*1.21+IF($D$5="Koncesija",-#REF!*0.21,0)</f>
        <v>#REF!</v>
      </c>
      <c r="DZT165" s="632" t="e">
        <f>(IF(DZT112-DZT107&lt;0,0,DZT112-DZT107)+DZT156)*1.21+IF($D$5="Koncesija",-#REF!*0.21,0)</f>
        <v>#REF!</v>
      </c>
      <c r="DZU165" s="632" t="e">
        <f>(IF(DZU112-DZU107&lt;0,0,DZU112-DZU107)+DZU156)*1.21+IF($D$5="Koncesija",-#REF!*0.21,0)</f>
        <v>#REF!</v>
      </c>
      <c r="DZV165" s="632" t="e">
        <f>(IF(DZV112-DZV107&lt;0,0,DZV112-DZV107)+DZV156)*1.21+IF($D$5="Koncesija",-#REF!*0.21,0)</f>
        <v>#REF!</v>
      </c>
      <c r="DZW165" s="632" t="e">
        <f>(IF(DZW112-DZW107&lt;0,0,DZW112-DZW107)+DZW156)*1.21+IF($D$5="Koncesija",-#REF!*0.21,0)</f>
        <v>#REF!</v>
      </c>
      <c r="DZX165" s="632" t="e">
        <f>(IF(DZX112-DZX107&lt;0,0,DZX112-DZX107)+DZX156)*1.21+IF($D$5="Koncesija",-#REF!*0.21,0)</f>
        <v>#REF!</v>
      </c>
      <c r="DZY165" s="632" t="e">
        <f>(IF(DZY112-DZY107&lt;0,0,DZY112-DZY107)+DZY156)*1.21+IF($D$5="Koncesija",-#REF!*0.21,0)</f>
        <v>#REF!</v>
      </c>
      <c r="DZZ165" s="632" t="e">
        <f>(IF(DZZ112-DZZ107&lt;0,0,DZZ112-DZZ107)+DZZ156)*1.21+IF($D$5="Koncesija",-#REF!*0.21,0)</f>
        <v>#REF!</v>
      </c>
      <c r="EAA165" s="632" t="e">
        <f>(IF(EAA112-EAA107&lt;0,0,EAA112-EAA107)+EAA156)*1.21+IF($D$5="Koncesija",-#REF!*0.21,0)</f>
        <v>#REF!</v>
      </c>
      <c r="EAB165" s="632" t="e">
        <f>(IF(EAB112-EAB107&lt;0,0,EAB112-EAB107)+EAB156)*1.21+IF($D$5="Koncesija",-#REF!*0.21,0)</f>
        <v>#REF!</v>
      </c>
      <c r="EAC165" s="632" t="e">
        <f>(IF(EAC112-EAC107&lt;0,0,EAC112-EAC107)+EAC156)*1.21+IF($D$5="Koncesija",-#REF!*0.21,0)</f>
        <v>#REF!</v>
      </c>
      <c r="EAD165" s="632" t="e">
        <f>(IF(EAD112-EAD107&lt;0,0,EAD112-EAD107)+EAD156)*1.21+IF($D$5="Koncesija",-#REF!*0.21,0)</f>
        <v>#REF!</v>
      </c>
      <c r="EAE165" s="632" t="e">
        <f>(IF(EAE112-EAE107&lt;0,0,EAE112-EAE107)+EAE156)*1.21+IF($D$5="Koncesija",-#REF!*0.21,0)</f>
        <v>#REF!</v>
      </c>
      <c r="EAF165" s="632" t="e">
        <f>(IF(EAF112-EAF107&lt;0,0,EAF112-EAF107)+EAF156)*1.21+IF($D$5="Koncesija",-#REF!*0.21,0)</f>
        <v>#REF!</v>
      </c>
      <c r="EAG165" s="632" t="e">
        <f>(IF(EAG112-EAG107&lt;0,0,EAG112-EAG107)+EAG156)*1.21+IF($D$5="Koncesija",-#REF!*0.21,0)</f>
        <v>#REF!</v>
      </c>
      <c r="EAH165" s="632" t="e">
        <f>(IF(EAH112-EAH107&lt;0,0,EAH112-EAH107)+EAH156)*1.21+IF($D$5="Koncesija",-#REF!*0.21,0)</f>
        <v>#REF!</v>
      </c>
      <c r="EAI165" s="632" t="e">
        <f>(IF(EAI112-EAI107&lt;0,0,EAI112-EAI107)+EAI156)*1.21+IF($D$5="Koncesija",-#REF!*0.21,0)</f>
        <v>#REF!</v>
      </c>
      <c r="EAJ165" s="632" t="e">
        <f>(IF(EAJ112-EAJ107&lt;0,0,EAJ112-EAJ107)+EAJ156)*1.21+IF($D$5="Koncesija",-#REF!*0.21,0)</f>
        <v>#REF!</v>
      </c>
      <c r="EAK165" s="632" t="e">
        <f>(IF(EAK112-EAK107&lt;0,0,EAK112-EAK107)+EAK156)*1.21+IF($D$5="Koncesija",-#REF!*0.21,0)</f>
        <v>#REF!</v>
      </c>
      <c r="EAL165" s="632" t="e">
        <f>(IF(EAL112-EAL107&lt;0,0,EAL112-EAL107)+EAL156)*1.21+IF($D$5="Koncesija",-#REF!*0.21,0)</f>
        <v>#REF!</v>
      </c>
      <c r="EAM165" s="632" t="e">
        <f>(IF(EAM112-EAM107&lt;0,0,EAM112-EAM107)+EAM156)*1.21+IF($D$5="Koncesija",-#REF!*0.21,0)</f>
        <v>#REF!</v>
      </c>
      <c r="EAN165" s="632" t="e">
        <f>(IF(EAN112-EAN107&lt;0,0,EAN112-EAN107)+EAN156)*1.21+IF($D$5="Koncesija",-#REF!*0.21,0)</f>
        <v>#REF!</v>
      </c>
      <c r="EAO165" s="632" t="e">
        <f>(IF(EAO112-EAO107&lt;0,0,EAO112-EAO107)+EAO156)*1.21+IF($D$5="Koncesija",-#REF!*0.21,0)</f>
        <v>#REF!</v>
      </c>
      <c r="EAP165" s="632" t="e">
        <f>(IF(EAP112-EAP107&lt;0,0,EAP112-EAP107)+EAP156)*1.21+IF($D$5="Koncesija",-#REF!*0.21,0)</f>
        <v>#REF!</v>
      </c>
      <c r="EAQ165" s="632" t="e">
        <f>(IF(EAQ112-EAQ107&lt;0,0,EAQ112-EAQ107)+EAQ156)*1.21+IF($D$5="Koncesija",-#REF!*0.21,0)</f>
        <v>#REF!</v>
      </c>
      <c r="EAR165" s="632" t="e">
        <f>(IF(EAR112-EAR107&lt;0,0,EAR112-EAR107)+EAR156)*1.21+IF($D$5="Koncesija",-#REF!*0.21,0)</f>
        <v>#REF!</v>
      </c>
      <c r="EAS165" s="632" t="e">
        <f>(IF(EAS112-EAS107&lt;0,0,EAS112-EAS107)+EAS156)*1.21+IF($D$5="Koncesija",-#REF!*0.21,0)</f>
        <v>#REF!</v>
      </c>
      <c r="EAT165" s="632" t="e">
        <f>(IF(EAT112-EAT107&lt;0,0,EAT112-EAT107)+EAT156)*1.21+IF($D$5="Koncesija",-#REF!*0.21,0)</f>
        <v>#REF!</v>
      </c>
      <c r="EAU165" s="632" t="e">
        <f>(IF(EAU112-EAU107&lt;0,0,EAU112-EAU107)+EAU156)*1.21+IF($D$5="Koncesija",-#REF!*0.21,0)</f>
        <v>#REF!</v>
      </c>
      <c r="EAV165" s="632" t="e">
        <f>(IF(EAV112-EAV107&lt;0,0,EAV112-EAV107)+EAV156)*1.21+IF($D$5="Koncesija",-#REF!*0.21,0)</f>
        <v>#REF!</v>
      </c>
      <c r="EAW165" s="632" t="e">
        <f>(IF(EAW112-EAW107&lt;0,0,EAW112-EAW107)+EAW156)*1.21+IF($D$5="Koncesija",-#REF!*0.21,0)</f>
        <v>#REF!</v>
      </c>
      <c r="EAX165" s="632" t="e">
        <f>(IF(EAX112-EAX107&lt;0,0,EAX112-EAX107)+EAX156)*1.21+IF($D$5="Koncesija",-#REF!*0.21,0)</f>
        <v>#REF!</v>
      </c>
      <c r="EAY165" s="632" t="e">
        <f>(IF(EAY112-EAY107&lt;0,0,EAY112-EAY107)+EAY156)*1.21+IF($D$5="Koncesija",-#REF!*0.21,0)</f>
        <v>#REF!</v>
      </c>
      <c r="EAZ165" s="632" t="e">
        <f>(IF(EAZ112-EAZ107&lt;0,0,EAZ112-EAZ107)+EAZ156)*1.21+IF($D$5="Koncesija",-#REF!*0.21,0)</f>
        <v>#REF!</v>
      </c>
      <c r="EBA165" s="632" t="e">
        <f>(IF(EBA112-EBA107&lt;0,0,EBA112-EBA107)+EBA156)*1.21+IF($D$5="Koncesija",-#REF!*0.21,0)</f>
        <v>#REF!</v>
      </c>
      <c r="EBB165" s="632" t="e">
        <f>(IF(EBB112-EBB107&lt;0,0,EBB112-EBB107)+EBB156)*1.21+IF($D$5="Koncesija",-#REF!*0.21,0)</f>
        <v>#REF!</v>
      </c>
      <c r="EBC165" s="632" t="e">
        <f>(IF(EBC112-EBC107&lt;0,0,EBC112-EBC107)+EBC156)*1.21+IF($D$5="Koncesija",-#REF!*0.21,0)</f>
        <v>#REF!</v>
      </c>
      <c r="EBD165" s="632" t="e">
        <f>(IF(EBD112-EBD107&lt;0,0,EBD112-EBD107)+EBD156)*1.21+IF($D$5="Koncesija",-#REF!*0.21,0)</f>
        <v>#REF!</v>
      </c>
      <c r="EBE165" s="632" t="e">
        <f>(IF(EBE112-EBE107&lt;0,0,EBE112-EBE107)+EBE156)*1.21+IF($D$5="Koncesija",-#REF!*0.21,0)</f>
        <v>#REF!</v>
      </c>
      <c r="EBF165" s="632" t="e">
        <f>(IF(EBF112-EBF107&lt;0,0,EBF112-EBF107)+EBF156)*1.21+IF($D$5="Koncesija",-#REF!*0.21,0)</f>
        <v>#REF!</v>
      </c>
      <c r="EBG165" s="632" t="e">
        <f>(IF(EBG112-EBG107&lt;0,0,EBG112-EBG107)+EBG156)*1.21+IF($D$5="Koncesija",-#REF!*0.21,0)</f>
        <v>#REF!</v>
      </c>
      <c r="EBH165" s="632" t="e">
        <f>(IF(EBH112-EBH107&lt;0,0,EBH112-EBH107)+EBH156)*1.21+IF($D$5="Koncesija",-#REF!*0.21,0)</f>
        <v>#REF!</v>
      </c>
      <c r="EBI165" s="632" t="e">
        <f>(IF(EBI112-EBI107&lt;0,0,EBI112-EBI107)+EBI156)*1.21+IF($D$5="Koncesija",-#REF!*0.21,0)</f>
        <v>#REF!</v>
      </c>
      <c r="EBJ165" s="632" t="e">
        <f>(IF(EBJ112-EBJ107&lt;0,0,EBJ112-EBJ107)+EBJ156)*1.21+IF($D$5="Koncesija",-#REF!*0.21,0)</f>
        <v>#REF!</v>
      </c>
      <c r="EBK165" s="632" t="e">
        <f>(IF(EBK112-EBK107&lt;0,0,EBK112-EBK107)+EBK156)*1.21+IF($D$5="Koncesija",-#REF!*0.21,0)</f>
        <v>#REF!</v>
      </c>
      <c r="EBL165" s="632" t="e">
        <f>(IF(EBL112-EBL107&lt;0,0,EBL112-EBL107)+EBL156)*1.21+IF($D$5="Koncesija",-#REF!*0.21,0)</f>
        <v>#REF!</v>
      </c>
      <c r="EBM165" s="632" t="e">
        <f>(IF(EBM112-EBM107&lt;0,0,EBM112-EBM107)+EBM156)*1.21+IF($D$5="Koncesija",-#REF!*0.21,0)</f>
        <v>#REF!</v>
      </c>
      <c r="EBN165" s="632" t="e">
        <f>(IF(EBN112-EBN107&lt;0,0,EBN112-EBN107)+EBN156)*1.21+IF($D$5="Koncesija",-#REF!*0.21,0)</f>
        <v>#REF!</v>
      </c>
      <c r="EBO165" s="632" t="e">
        <f>(IF(EBO112-EBO107&lt;0,0,EBO112-EBO107)+EBO156)*1.21+IF($D$5="Koncesija",-#REF!*0.21,0)</f>
        <v>#REF!</v>
      </c>
      <c r="EBP165" s="632" t="e">
        <f>(IF(EBP112-EBP107&lt;0,0,EBP112-EBP107)+EBP156)*1.21+IF($D$5="Koncesija",-#REF!*0.21,0)</f>
        <v>#REF!</v>
      </c>
      <c r="EBQ165" s="632" t="e">
        <f>(IF(EBQ112-EBQ107&lt;0,0,EBQ112-EBQ107)+EBQ156)*1.21+IF($D$5="Koncesija",-#REF!*0.21,0)</f>
        <v>#REF!</v>
      </c>
      <c r="EBR165" s="632" t="e">
        <f>(IF(EBR112-EBR107&lt;0,0,EBR112-EBR107)+EBR156)*1.21+IF($D$5="Koncesija",-#REF!*0.21,0)</f>
        <v>#REF!</v>
      </c>
      <c r="EBS165" s="632" t="e">
        <f>(IF(EBS112-EBS107&lt;0,0,EBS112-EBS107)+EBS156)*1.21+IF($D$5="Koncesija",-#REF!*0.21,0)</f>
        <v>#REF!</v>
      </c>
      <c r="EBT165" s="632" t="e">
        <f>(IF(EBT112-EBT107&lt;0,0,EBT112-EBT107)+EBT156)*1.21+IF($D$5="Koncesija",-#REF!*0.21,0)</f>
        <v>#REF!</v>
      </c>
      <c r="EBU165" s="632" t="e">
        <f>(IF(EBU112-EBU107&lt;0,0,EBU112-EBU107)+EBU156)*1.21+IF($D$5="Koncesija",-#REF!*0.21,0)</f>
        <v>#REF!</v>
      </c>
      <c r="EBV165" s="632" t="e">
        <f>(IF(EBV112-EBV107&lt;0,0,EBV112-EBV107)+EBV156)*1.21+IF($D$5="Koncesija",-#REF!*0.21,0)</f>
        <v>#REF!</v>
      </c>
      <c r="EBW165" s="632" t="e">
        <f>(IF(EBW112-EBW107&lt;0,0,EBW112-EBW107)+EBW156)*1.21+IF($D$5="Koncesija",-#REF!*0.21,0)</f>
        <v>#REF!</v>
      </c>
      <c r="EBX165" s="632" t="e">
        <f>(IF(EBX112-EBX107&lt;0,0,EBX112-EBX107)+EBX156)*1.21+IF($D$5="Koncesija",-#REF!*0.21,0)</f>
        <v>#REF!</v>
      </c>
      <c r="EBY165" s="632" t="e">
        <f>(IF(EBY112-EBY107&lt;0,0,EBY112-EBY107)+EBY156)*1.21+IF($D$5="Koncesija",-#REF!*0.21,0)</f>
        <v>#REF!</v>
      </c>
      <c r="EBZ165" s="632" t="e">
        <f>(IF(EBZ112-EBZ107&lt;0,0,EBZ112-EBZ107)+EBZ156)*1.21+IF($D$5="Koncesija",-#REF!*0.21,0)</f>
        <v>#REF!</v>
      </c>
      <c r="ECA165" s="632" t="e">
        <f>(IF(ECA112-ECA107&lt;0,0,ECA112-ECA107)+ECA156)*1.21+IF($D$5="Koncesija",-#REF!*0.21,0)</f>
        <v>#REF!</v>
      </c>
      <c r="ECB165" s="632" t="e">
        <f>(IF(ECB112-ECB107&lt;0,0,ECB112-ECB107)+ECB156)*1.21+IF($D$5="Koncesija",-#REF!*0.21,0)</f>
        <v>#REF!</v>
      </c>
      <c r="ECC165" s="632" t="e">
        <f>(IF(ECC112-ECC107&lt;0,0,ECC112-ECC107)+ECC156)*1.21+IF($D$5="Koncesija",-#REF!*0.21,0)</f>
        <v>#REF!</v>
      </c>
      <c r="ECD165" s="632" t="e">
        <f>(IF(ECD112-ECD107&lt;0,0,ECD112-ECD107)+ECD156)*1.21+IF($D$5="Koncesija",-#REF!*0.21,0)</f>
        <v>#REF!</v>
      </c>
      <c r="ECE165" s="632" t="e">
        <f>(IF(ECE112-ECE107&lt;0,0,ECE112-ECE107)+ECE156)*1.21+IF($D$5="Koncesija",-#REF!*0.21,0)</f>
        <v>#REF!</v>
      </c>
      <c r="ECF165" s="632" t="e">
        <f>(IF(ECF112-ECF107&lt;0,0,ECF112-ECF107)+ECF156)*1.21+IF($D$5="Koncesija",-#REF!*0.21,0)</f>
        <v>#REF!</v>
      </c>
      <c r="ECG165" s="632" t="e">
        <f>(IF(ECG112-ECG107&lt;0,0,ECG112-ECG107)+ECG156)*1.21+IF($D$5="Koncesija",-#REF!*0.21,0)</f>
        <v>#REF!</v>
      </c>
      <c r="ECH165" s="632" t="e">
        <f>(IF(ECH112-ECH107&lt;0,0,ECH112-ECH107)+ECH156)*1.21+IF($D$5="Koncesija",-#REF!*0.21,0)</f>
        <v>#REF!</v>
      </c>
      <c r="ECI165" s="632" t="e">
        <f>(IF(ECI112-ECI107&lt;0,0,ECI112-ECI107)+ECI156)*1.21+IF($D$5="Koncesija",-#REF!*0.21,0)</f>
        <v>#REF!</v>
      </c>
      <c r="ECJ165" s="632" t="e">
        <f>(IF(ECJ112-ECJ107&lt;0,0,ECJ112-ECJ107)+ECJ156)*1.21+IF($D$5="Koncesija",-#REF!*0.21,0)</f>
        <v>#REF!</v>
      </c>
      <c r="ECK165" s="632" t="e">
        <f>(IF(ECK112-ECK107&lt;0,0,ECK112-ECK107)+ECK156)*1.21+IF($D$5="Koncesija",-#REF!*0.21,0)</f>
        <v>#REF!</v>
      </c>
      <c r="ECL165" s="632" t="e">
        <f>(IF(ECL112-ECL107&lt;0,0,ECL112-ECL107)+ECL156)*1.21+IF($D$5="Koncesija",-#REF!*0.21,0)</f>
        <v>#REF!</v>
      </c>
      <c r="ECM165" s="632" t="e">
        <f>(IF(ECM112-ECM107&lt;0,0,ECM112-ECM107)+ECM156)*1.21+IF($D$5="Koncesija",-#REF!*0.21,0)</f>
        <v>#REF!</v>
      </c>
      <c r="ECN165" s="632" t="e">
        <f>(IF(ECN112-ECN107&lt;0,0,ECN112-ECN107)+ECN156)*1.21+IF($D$5="Koncesija",-#REF!*0.21,0)</f>
        <v>#REF!</v>
      </c>
      <c r="ECO165" s="632" t="e">
        <f>(IF(ECO112-ECO107&lt;0,0,ECO112-ECO107)+ECO156)*1.21+IF($D$5="Koncesija",-#REF!*0.21,0)</f>
        <v>#REF!</v>
      </c>
      <c r="ECP165" s="632" t="e">
        <f>(IF(ECP112-ECP107&lt;0,0,ECP112-ECP107)+ECP156)*1.21+IF($D$5="Koncesija",-#REF!*0.21,0)</f>
        <v>#REF!</v>
      </c>
      <c r="ECQ165" s="632" t="e">
        <f>(IF(ECQ112-ECQ107&lt;0,0,ECQ112-ECQ107)+ECQ156)*1.21+IF($D$5="Koncesija",-#REF!*0.21,0)</f>
        <v>#REF!</v>
      </c>
      <c r="ECR165" s="632" t="e">
        <f>(IF(ECR112-ECR107&lt;0,0,ECR112-ECR107)+ECR156)*1.21+IF($D$5="Koncesija",-#REF!*0.21,0)</f>
        <v>#REF!</v>
      </c>
      <c r="ECS165" s="632" t="e">
        <f>(IF(ECS112-ECS107&lt;0,0,ECS112-ECS107)+ECS156)*1.21+IF($D$5="Koncesija",-#REF!*0.21,0)</f>
        <v>#REF!</v>
      </c>
      <c r="ECT165" s="632" t="e">
        <f>(IF(ECT112-ECT107&lt;0,0,ECT112-ECT107)+ECT156)*1.21+IF($D$5="Koncesija",-#REF!*0.21,0)</f>
        <v>#REF!</v>
      </c>
      <c r="ECU165" s="632" t="e">
        <f>(IF(ECU112-ECU107&lt;0,0,ECU112-ECU107)+ECU156)*1.21+IF($D$5="Koncesija",-#REF!*0.21,0)</f>
        <v>#REF!</v>
      </c>
      <c r="ECV165" s="632" t="e">
        <f>(IF(ECV112-ECV107&lt;0,0,ECV112-ECV107)+ECV156)*1.21+IF($D$5="Koncesija",-#REF!*0.21,0)</f>
        <v>#REF!</v>
      </c>
      <c r="ECW165" s="632" t="e">
        <f>(IF(ECW112-ECW107&lt;0,0,ECW112-ECW107)+ECW156)*1.21+IF($D$5="Koncesija",-#REF!*0.21,0)</f>
        <v>#REF!</v>
      </c>
      <c r="ECX165" s="632" t="e">
        <f>(IF(ECX112-ECX107&lt;0,0,ECX112-ECX107)+ECX156)*1.21+IF($D$5="Koncesija",-#REF!*0.21,0)</f>
        <v>#REF!</v>
      </c>
      <c r="ECY165" s="632" t="e">
        <f>(IF(ECY112-ECY107&lt;0,0,ECY112-ECY107)+ECY156)*1.21+IF($D$5="Koncesija",-#REF!*0.21,0)</f>
        <v>#REF!</v>
      </c>
      <c r="ECZ165" s="632" t="e">
        <f>(IF(ECZ112-ECZ107&lt;0,0,ECZ112-ECZ107)+ECZ156)*1.21+IF($D$5="Koncesija",-#REF!*0.21,0)</f>
        <v>#REF!</v>
      </c>
      <c r="EDA165" s="632" t="e">
        <f>(IF(EDA112-EDA107&lt;0,0,EDA112-EDA107)+EDA156)*1.21+IF($D$5="Koncesija",-#REF!*0.21,0)</f>
        <v>#REF!</v>
      </c>
      <c r="EDB165" s="632" t="e">
        <f>(IF(EDB112-EDB107&lt;0,0,EDB112-EDB107)+EDB156)*1.21+IF($D$5="Koncesija",-#REF!*0.21,0)</f>
        <v>#REF!</v>
      </c>
      <c r="EDC165" s="632" t="e">
        <f>(IF(EDC112-EDC107&lt;0,0,EDC112-EDC107)+EDC156)*1.21+IF($D$5="Koncesija",-#REF!*0.21,0)</f>
        <v>#REF!</v>
      </c>
      <c r="EDD165" s="632" t="e">
        <f>(IF(EDD112-EDD107&lt;0,0,EDD112-EDD107)+EDD156)*1.21+IF($D$5="Koncesija",-#REF!*0.21,0)</f>
        <v>#REF!</v>
      </c>
      <c r="EDE165" s="632" t="e">
        <f>(IF(EDE112-EDE107&lt;0,0,EDE112-EDE107)+EDE156)*1.21+IF($D$5="Koncesija",-#REF!*0.21,0)</f>
        <v>#REF!</v>
      </c>
      <c r="EDF165" s="632" t="e">
        <f>(IF(EDF112-EDF107&lt;0,0,EDF112-EDF107)+EDF156)*1.21+IF($D$5="Koncesija",-#REF!*0.21,0)</f>
        <v>#REF!</v>
      </c>
      <c r="EDG165" s="632" t="e">
        <f>(IF(EDG112-EDG107&lt;0,0,EDG112-EDG107)+EDG156)*1.21+IF($D$5="Koncesija",-#REF!*0.21,0)</f>
        <v>#REF!</v>
      </c>
      <c r="EDH165" s="632" t="e">
        <f>(IF(EDH112-EDH107&lt;0,0,EDH112-EDH107)+EDH156)*1.21+IF($D$5="Koncesija",-#REF!*0.21,0)</f>
        <v>#REF!</v>
      </c>
      <c r="EDI165" s="632" t="e">
        <f>(IF(EDI112-EDI107&lt;0,0,EDI112-EDI107)+EDI156)*1.21+IF($D$5="Koncesija",-#REF!*0.21,0)</f>
        <v>#REF!</v>
      </c>
      <c r="EDJ165" s="632" t="e">
        <f>(IF(EDJ112-EDJ107&lt;0,0,EDJ112-EDJ107)+EDJ156)*1.21+IF($D$5="Koncesija",-#REF!*0.21,0)</f>
        <v>#REF!</v>
      </c>
      <c r="EDK165" s="632" t="e">
        <f>(IF(EDK112-EDK107&lt;0,0,EDK112-EDK107)+EDK156)*1.21+IF($D$5="Koncesija",-#REF!*0.21,0)</f>
        <v>#REF!</v>
      </c>
      <c r="EDL165" s="632" t="e">
        <f>(IF(EDL112-EDL107&lt;0,0,EDL112-EDL107)+EDL156)*1.21+IF($D$5="Koncesija",-#REF!*0.21,0)</f>
        <v>#REF!</v>
      </c>
      <c r="EDM165" s="632" t="e">
        <f>(IF(EDM112-EDM107&lt;0,0,EDM112-EDM107)+EDM156)*1.21+IF($D$5="Koncesija",-#REF!*0.21,0)</f>
        <v>#REF!</v>
      </c>
      <c r="EDN165" s="632" t="e">
        <f>(IF(EDN112-EDN107&lt;0,0,EDN112-EDN107)+EDN156)*1.21+IF($D$5="Koncesija",-#REF!*0.21,0)</f>
        <v>#REF!</v>
      </c>
      <c r="EDO165" s="632" t="e">
        <f>(IF(EDO112-EDO107&lt;0,0,EDO112-EDO107)+EDO156)*1.21+IF($D$5="Koncesija",-#REF!*0.21,0)</f>
        <v>#REF!</v>
      </c>
      <c r="EDP165" s="632" t="e">
        <f>(IF(EDP112-EDP107&lt;0,0,EDP112-EDP107)+EDP156)*1.21+IF($D$5="Koncesija",-#REF!*0.21,0)</f>
        <v>#REF!</v>
      </c>
      <c r="EDQ165" s="632" t="e">
        <f>(IF(EDQ112-EDQ107&lt;0,0,EDQ112-EDQ107)+EDQ156)*1.21+IF($D$5="Koncesija",-#REF!*0.21,0)</f>
        <v>#REF!</v>
      </c>
      <c r="EDR165" s="632" t="e">
        <f>(IF(EDR112-EDR107&lt;0,0,EDR112-EDR107)+EDR156)*1.21+IF($D$5="Koncesija",-#REF!*0.21,0)</f>
        <v>#REF!</v>
      </c>
      <c r="EDS165" s="632" t="e">
        <f>(IF(EDS112-EDS107&lt;0,0,EDS112-EDS107)+EDS156)*1.21+IF($D$5="Koncesija",-#REF!*0.21,0)</f>
        <v>#REF!</v>
      </c>
      <c r="EDT165" s="632" t="e">
        <f>(IF(EDT112-EDT107&lt;0,0,EDT112-EDT107)+EDT156)*1.21+IF($D$5="Koncesija",-#REF!*0.21,0)</f>
        <v>#REF!</v>
      </c>
      <c r="EDU165" s="632" t="e">
        <f>(IF(EDU112-EDU107&lt;0,0,EDU112-EDU107)+EDU156)*1.21+IF($D$5="Koncesija",-#REF!*0.21,0)</f>
        <v>#REF!</v>
      </c>
      <c r="EDV165" s="632" t="e">
        <f>(IF(EDV112-EDV107&lt;0,0,EDV112-EDV107)+EDV156)*1.21+IF($D$5="Koncesija",-#REF!*0.21,0)</f>
        <v>#REF!</v>
      </c>
      <c r="EDW165" s="632" t="e">
        <f>(IF(EDW112-EDW107&lt;0,0,EDW112-EDW107)+EDW156)*1.21+IF($D$5="Koncesija",-#REF!*0.21,0)</f>
        <v>#REF!</v>
      </c>
      <c r="EDX165" s="632" t="e">
        <f>(IF(EDX112-EDX107&lt;0,0,EDX112-EDX107)+EDX156)*1.21+IF($D$5="Koncesija",-#REF!*0.21,0)</f>
        <v>#REF!</v>
      </c>
      <c r="EDY165" s="632" t="e">
        <f>(IF(EDY112-EDY107&lt;0,0,EDY112-EDY107)+EDY156)*1.21+IF($D$5="Koncesija",-#REF!*0.21,0)</f>
        <v>#REF!</v>
      </c>
      <c r="EDZ165" s="632" t="e">
        <f>(IF(EDZ112-EDZ107&lt;0,0,EDZ112-EDZ107)+EDZ156)*1.21+IF($D$5="Koncesija",-#REF!*0.21,0)</f>
        <v>#REF!</v>
      </c>
      <c r="EEA165" s="632" t="e">
        <f>(IF(EEA112-EEA107&lt;0,0,EEA112-EEA107)+EEA156)*1.21+IF($D$5="Koncesija",-#REF!*0.21,0)</f>
        <v>#REF!</v>
      </c>
      <c r="EEB165" s="632" t="e">
        <f>(IF(EEB112-EEB107&lt;0,0,EEB112-EEB107)+EEB156)*1.21+IF($D$5="Koncesija",-#REF!*0.21,0)</f>
        <v>#REF!</v>
      </c>
      <c r="EEC165" s="632" t="e">
        <f>(IF(EEC112-EEC107&lt;0,0,EEC112-EEC107)+EEC156)*1.21+IF($D$5="Koncesija",-#REF!*0.21,0)</f>
        <v>#REF!</v>
      </c>
      <c r="EED165" s="632" t="e">
        <f>(IF(EED112-EED107&lt;0,0,EED112-EED107)+EED156)*1.21+IF($D$5="Koncesija",-#REF!*0.21,0)</f>
        <v>#REF!</v>
      </c>
      <c r="EEE165" s="632" t="e">
        <f>(IF(EEE112-EEE107&lt;0,0,EEE112-EEE107)+EEE156)*1.21+IF($D$5="Koncesija",-#REF!*0.21,0)</f>
        <v>#REF!</v>
      </c>
      <c r="EEF165" s="632" t="e">
        <f>(IF(EEF112-EEF107&lt;0,0,EEF112-EEF107)+EEF156)*1.21+IF($D$5="Koncesija",-#REF!*0.21,0)</f>
        <v>#REF!</v>
      </c>
      <c r="EEG165" s="632" t="e">
        <f>(IF(EEG112-EEG107&lt;0,0,EEG112-EEG107)+EEG156)*1.21+IF($D$5="Koncesija",-#REF!*0.21,0)</f>
        <v>#REF!</v>
      </c>
      <c r="EEH165" s="632" t="e">
        <f>(IF(EEH112-EEH107&lt;0,0,EEH112-EEH107)+EEH156)*1.21+IF($D$5="Koncesija",-#REF!*0.21,0)</f>
        <v>#REF!</v>
      </c>
      <c r="EEI165" s="632" t="e">
        <f>(IF(EEI112-EEI107&lt;0,0,EEI112-EEI107)+EEI156)*1.21+IF($D$5="Koncesija",-#REF!*0.21,0)</f>
        <v>#REF!</v>
      </c>
      <c r="EEJ165" s="632" t="e">
        <f>(IF(EEJ112-EEJ107&lt;0,0,EEJ112-EEJ107)+EEJ156)*1.21+IF($D$5="Koncesija",-#REF!*0.21,0)</f>
        <v>#REF!</v>
      </c>
      <c r="EEK165" s="632" t="e">
        <f>(IF(EEK112-EEK107&lt;0,0,EEK112-EEK107)+EEK156)*1.21+IF($D$5="Koncesija",-#REF!*0.21,0)</f>
        <v>#REF!</v>
      </c>
      <c r="EEL165" s="632" t="e">
        <f>(IF(EEL112-EEL107&lt;0,0,EEL112-EEL107)+EEL156)*1.21+IF($D$5="Koncesija",-#REF!*0.21,0)</f>
        <v>#REF!</v>
      </c>
      <c r="EEM165" s="632" t="e">
        <f>(IF(EEM112-EEM107&lt;0,0,EEM112-EEM107)+EEM156)*1.21+IF($D$5="Koncesija",-#REF!*0.21,0)</f>
        <v>#REF!</v>
      </c>
      <c r="EEN165" s="632" t="e">
        <f>(IF(EEN112-EEN107&lt;0,0,EEN112-EEN107)+EEN156)*1.21+IF($D$5="Koncesija",-#REF!*0.21,0)</f>
        <v>#REF!</v>
      </c>
      <c r="EEO165" s="632" t="e">
        <f>(IF(EEO112-EEO107&lt;0,0,EEO112-EEO107)+EEO156)*1.21+IF($D$5="Koncesija",-#REF!*0.21,0)</f>
        <v>#REF!</v>
      </c>
      <c r="EEP165" s="632" t="e">
        <f>(IF(EEP112-EEP107&lt;0,0,EEP112-EEP107)+EEP156)*1.21+IF($D$5="Koncesija",-#REF!*0.21,0)</f>
        <v>#REF!</v>
      </c>
      <c r="EEQ165" s="632" t="e">
        <f>(IF(EEQ112-EEQ107&lt;0,0,EEQ112-EEQ107)+EEQ156)*1.21+IF($D$5="Koncesija",-#REF!*0.21,0)</f>
        <v>#REF!</v>
      </c>
      <c r="EER165" s="632" t="e">
        <f>(IF(EER112-EER107&lt;0,0,EER112-EER107)+EER156)*1.21+IF($D$5="Koncesija",-#REF!*0.21,0)</f>
        <v>#REF!</v>
      </c>
      <c r="EES165" s="632" t="e">
        <f>(IF(EES112-EES107&lt;0,0,EES112-EES107)+EES156)*1.21+IF($D$5="Koncesija",-#REF!*0.21,0)</f>
        <v>#REF!</v>
      </c>
      <c r="EET165" s="632" t="e">
        <f>(IF(EET112-EET107&lt;0,0,EET112-EET107)+EET156)*1.21+IF($D$5="Koncesija",-#REF!*0.21,0)</f>
        <v>#REF!</v>
      </c>
      <c r="EEU165" s="632" t="e">
        <f>(IF(EEU112-EEU107&lt;0,0,EEU112-EEU107)+EEU156)*1.21+IF($D$5="Koncesija",-#REF!*0.21,0)</f>
        <v>#REF!</v>
      </c>
      <c r="EEV165" s="632" t="e">
        <f>(IF(EEV112-EEV107&lt;0,0,EEV112-EEV107)+EEV156)*1.21+IF($D$5="Koncesija",-#REF!*0.21,0)</f>
        <v>#REF!</v>
      </c>
      <c r="EEW165" s="632" t="e">
        <f>(IF(EEW112-EEW107&lt;0,0,EEW112-EEW107)+EEW156)*1.21+IF($D$5="Koncesija",-#REF!*0.21,0)</f>
        <v>#REF!</v>
      </c>
      <c r="EEX165" s="632" t="e">
        <f>(IF(EEX112-EEX107&lt;0,0,EEX112-EEX107)+EEX156)*1.21+IF($D$5="Koncesija",-#REF!*0.21,0)</f>
        <v>#REF!</v>
      </c>
      <c r="EEY165" s="632" t="e">
        <f>(IF(EEY112-EEY107&lt;0,0,EEY112-EEY107)+EEY156)*1.21+IF($D$5="Koncesija",-#REF!*0.21,0)</f>
        <v>#REF!</v>
      </c>
      <c r="EEZ165" s="632" t="e">
        <f>(IF(EEZ112-EEZ107&lt;0,0,EEZ112-EEZ107)+EEZ156)*1.21+IF($D$5="Koncesija",-#REF!*0.21,0)</f>
        <v>#REF!</v>
      </c>
      <c r="EFA165" s="632" t="e">
        <f>(IF(EFA112-EFA107&lt;0,0,EFA112-EFA107)+EFA156)*1.21+IF($D$5="Koncesija",-#REF!*0.21,0)</f>
        <v>#REF!</v>
      </c>
      <c r="EFB165" s="632" t="e">
        <f>(IF(EFB112-EFB107&lt;0,0,EFB112-EFB107)+EFB156)*1.21+IF($D$5="Koncesija",-#REF!*0.21,0)</f>
        <v>#REF!</v>
      </c>
      <c r="EFC165" s="632" t="e">
        <f>(IF(EFC112-EFC107&lt;0,0,EFC112-EFC107)+EFC156)*1.21+IF($D$5="Koncesija",-#REF!*0.21,0)</f>
        <v>#REF!</v>
      </c>
      <c r="EFD165" s="632" t="e">
        <f>(IF(EFD112-EFD107&lt;0,0,EFD112-EFD107)+EFD156)*1.21+IF($D$5="Koncesija",-#REF!*0.21,0)</f>
        <v>#REF!</v>
      </c>
      <c r="EFE165" s="632" t="e">
        <f>(IF(EFE112-EFE107&lt;0,0,EFE112-EFE107)+EFE156)*1.21+IF($D$5="Koncesija",-#REF!*0.21,0)</f>
        <v>#REF!</v>
      </c>
      <c r="EFF165" s="632" t="e">
        <f>(IF(EFF112-EFF107&lt;0,0,EFF112-EFF107)+EFF156)*1.21+IF($D$5="Koncesija",-#REF!*0.21,0)</f>
        <v>#REF!</v>
      </c>
      <c r="EFG165" s="632" t="e">
        <f>(IF(EFG112-EFG107&lt;0,0,EFG112-EFG107)+EFG156)*1.21+IF($D$5="Koncesija",-#REF!*0.21,0)</f>
        <v>#REF!</v>
      </c>
      <c r="EFH165" s="632" t="e">
        <f>(IF(EFH112-EFH107&lt;0,0,EFH112-EFH107)+EFH156)*1.21+IF($D$5="Koncesija",-#REF!*0.21,0)</f>
        <v>#REF!</v>
      </c>
      <c r="EFI165" s="632" t="e">
        <f>(IF(EFI112-EFI107&lt;0,0,EFI112-EFI107)+EFI156)*1.21+IF($D$5="Koncesija",-#REF!*0.21,0)</f>
        <v>#REF!</v>
      </c>
      <c r="EFJ165" s="632" t="e">
        <f>(IF(EFJ112-EFJ107&lt;0,0,EFJ112-EFJ107)+EFJ156)*1.21+IF($D$5="Koncesija",-#REF!*0.21,0)</f>
        <v>#REF!</v>
      </c>
      <c r="EFK165" s="632" t="e">
        <f>(IF(EFK112-EFK107&lt;0,0,EFK112-EFK107)+EFK156)*1.21+IF($D$5="Koncesija",-#REF!*0.21,0)</f>
        <v>#REF!</v>
      </c>
      <c r="EFL165" s="632" t="e">
        <f>(IF(EFL112-EFL107&lt;0,0,EFL112-EFL107)+EFL156)*1.21+IF($D$5="Koncesija",-#REF!*0.21,0)</f>
        <v>#REF!</v>
      </c>
      <c r="EFM165" s="632" t="e">
        <f>(IF(EFM112-EFM107&lt;0,0,EFM112-EFM107)+EFM156)*1.21+IF($D$5="Koncesija",-#REF!*0.21,0)</f>
        <v>#REF!</v>
      </c>
      <c r="EFN165" s="632" t="e">
        <f>(IF(EFN112-EFN107&lt;0,0,EFN112-EFN107)+EFN156)*1.21+IF($D$5="Koncesija",-#REF!*0.21,0)</f>
        <v>#REF!</v>
      </c>
      <c r="EFO165" s="632" t="e">
        <f>(IF(EFO112-EFO107&lt;0,0,EFO112-EFO107)+EFO156)*1.21+IF($D$5="Koncesija",-#REF!*0.21,0)</f>
        <v>#REF!</v>
      </c>
      <c r="EFP165" s="632" t="e">
        <f>(IF(EFP112-EFP107&lt;0,0,EFP112-EFP107)+EFP156)*1.21+IF($D$5="Koncesija",-#REF!*0.21,0)</f>
        <v>#REF!</v>
      </c>
      <c r="EFQ165" s="632" t="e">
        <f>(IF(EFQ112-EFQ107&lt;0,0,EFQ112-EFQ107)+EFQ156)*1.21+IF($D$5="Koncesija",-#REF!*0.21,0)</f>
        <v>#REF!</v>
      </c>
      <c r="EFR165" s="632" t="e">
        <f>(IF(EFR112-EFR107&lt;0,0,EFR112-EFR107)+EFR156)*1.21+IF($D$5="Koncesija",-#REF!*0.21,0)</f>
        <v>#REF!</v>
      </c>
      <c r="EFS165" s="632" t="e">
        <f>(IF(EFS112-EFS107&lt;0,0,EFS112-EFS107)+EFS156)*1.21+IF($D$5="Koncesija",-#REF!*0.21,0)</f>
        <v>#REF!</v>
      </c>
      <c r="EFT165" s="632" t="e">
        <f>(IF(EFT112-EFT107&lt;0,0,EFT112-EFT107)+EFT156)*1.21+IF($D$5="Koncesija",-#REF!*0.21,0)</f>
        <v>#REF!</v>
      </c>
      <c r="EFU165" s="632" t="e">
        <f>(IF(EFU112-EFU107&lt;0,0,EFU112-EFU107)+EFU156)*1.21+IF($D$5="Koncesija",-#REF!*0.21,0)</f>
        <v>#REF!</v>
      </c>
      <c r="EFV165" s="632" t="e">
        <f>(IF(EFV112-EFV107&lt;0,0,EFV112-EFV107)+EFV156)*1.21+IF($D$5="Koncesija",-#REF!*0.21,0)</f>
        <v>#REF!</v>
      </c>
      <c r="EFW165" s="632" t="e">
        <f>(IF(EFW112-EFW107&lt;0,0,EFW112-EFW107)+EFW156)*1.21+IF($D$5="Koncesija",-#REF!*0.21,0)</f>
        <v>#REF!</v>
      </c>
      <c r="EFX165" s="632" t="e">
        <f>(IF(EFX112-EFX107&lt;0,0,EFX112-EFX107)+EFX156)*1.21+IF($D$5="Koncesija",-#REF!*0.21,0)</f>
        <v>#REF!</v>
      </c>
      <c r="EFY165" s="632" t="e">
        <f>(IF(EFY112-EFY107&lt;0,0,EFY112-EFY107)+EFY156)*1.21+IF($D$5="Koncesija",-#REF!*0.21,0)</f>
        <v>#REF!</v>
      </c>
      <c r="EFZ165" s="632" t="e">
        <f>(IF(EFZ112-EFZ107&lt;0,0,EFZ112-EFZ107)+EFZ156)*1.21+IF($D$5="Koncesija",-#REF!*0.21,0)</f>
        <v>#REF!</v>
      </c>
      <c r="EGA165" s="632" t="e">
        <f>(IF(EGA112-EGA107&lt;0,0,EGA112-EGA107)+EGA156)*1.21+IF($D$5="Koncesija",-#REF!*0.21,0)</f>
        <v>#REF!</v>
      </c>
      <c r="EGB165" s="632" t="e">
        <f>(IF(EGB112-EGB107&lt;0,0,EGB112-EGB107)+EGB156)*1.21+IF($D$5="Koncesija",-#REF!*0.21,0)</f>
        <v>#REF!</v>
      </c>
      <c r="EGC165" s="632" t="e">
        <f>(IF(EGC112-EGC107&lt;0,0,EGC112-EGC107)+EGC156)*1.21+IF($D$5="Koncesija",-#REF!*0.21,0)</f>
        <v>#REF!</v>
      </c>
      <c r="EGD165" s="632" t="e">
        <f>(IF(EGD112-EGD107&lt;0,0,EGD112-EGD107)+EGD156)*1.21+IF($D$5="Koncesija",-#REF!*0.21,0)</f>
        <v>#REF!</v>
      </c>
      <c r="EGE165" s="632" t="e">
        <f>(IF(EGE112-EGE107&lt;0,0,EGE112-EGE107)+EGE156)*1.21+IF($D$5="Koncesija",-#REF!*0.21,0)</f>
        <v>#REF!</v>
      </c>
      <c r="EGF165" s="632" t="e">
        <f>(IF(EGF112-EGF107&lt;0,0,EGF112-EGF107)+EGF156)*1.21+IF($D$5="Koncesija",-#REF!*0.21,0)</f>
        <v>#REF!</v>
      </c>
      <c r="EGG165" s="632" t="e">
        <f>(IF(EGG112-EGG107&lt;0,0,EGG112-EGG107)+EGG156)*1.21+IF($D$5="Koncesija",-#REF!*0.21,0)</f>
        <v>#REF!</v>
      </c>
      <c r="EGH165" s="632" t="e">
        <f>(IF(EGH112-EGH107&lt;0,0,EGH112-EGH107)+EGH156)*1.21+IF($D$5="Koncesija",-#REF!*0.21,0)</f>
        <v>#REF!</v>
      </c>
      <c r="EGI165" s="632" t="e">
        <f>(IF(EGI112-EGI107&lt;0,0,EGI112-EGI107)+EGI156)*1.21+IF($D$5="Koncesija",-#REF!*0.21,0)</f>
        <v>#REF!</v>
      </c>
      <c r="EGJ165" s="632" t="e">
        <f>(IF(EGJ112-EGJ107&lt;0,0,EGJ112-EGJ107)+EGJ156)*1.21+IF($D$5="Koncesija",-#REF!*0.21,0)</f>
        <v>#REF!</v>
      </c>
      <c r="EGK165" s="632" t="e">
        <f>(IF(EGK112-EGK107&lt;0,0,EGK112-EGK107)+EGK156)*1.21+IF($D$5="Koncesija",-#REF!*0.21,0)</f>
        <v>#REF!</v>
      </c>
      <c r="EGL165" s="632" t="e">
        <f>(IF(EGL112-EGL107&lt;0,0,EGL112-EGL107)+EGL156)*1.21+IF($D$5="Koncesija",-#REF!*0.21,0)</f>
        <v>#REF!</v>
      </c>
      <c r="EGM165" s="632" t="e">
        <f>(IF(EGM112-EGM107&lt;0,0,EGM112-EGM107)+EGM156)*1.21+IF($D$5="Koncesija",-#REF!*0.21,0)</f>
        <v>#REF!</v>
      </c>
      <c r="EGN165" s="632" t="e">
        <f>(IF(EGN112-EGN107&lt;0,0,EGN112-EGN107)+EGN156)*1.21+IF($D$5="Koncesija",-#REF!*0.21,0)</f>
        <v>#REF!</v>
      </c>
      <c r="EGO165" s="632" t="e">
        <f>(IF(EGO112-EGO107&lt;0,0,EGO112-EGO107)+EGO156)*1.21+IF($D$5="Koncesija",-#REF!*0.21,0)</f>
        <v>#REF!</v>
      </c>
      <c r="EGP165" s="632" t="e">
        <f>(IF(EGP112-EGP107&lt;0,0,EGP112-EGP107)+EGP156)*1.21+IF($D$5="Koncesija",-#REF!*0.21,0)</f>
        <v>#REF!</v>
      </c>
      <c r="EGQ165" s="632" t="e">
        <f>(IF(EGQ112-EGQ107&lt;0,0,EGQ112-EGQ107)+EGQ156)*1.21+IF($D$5="Koncesija",-#REF!*0.21,0)</f>
        <v>#REF!</v>
      </c>
      <c r="EGR165" s="632" t="e">
        <f>(IF(EGR112-EGR107&lt;0,0,EGR112-EGR107)+EGR156)*1.21+IF($D$5="Koncesija",-#REF!*0.21,0)</f>
        <v>#REF!</v>
      </c>
      <c r="EGS165" s="632" t="e">
        <f>(IF(EGS112-EGS107&lt;0,0,EGS112-EGS107)+EGS156)*1.21+IF($D$5="Koncesija",-#REF!*0.21,0)</f>
        <v>#REF!</v>
      </c>
      <c r="EGT165" s="632" t="e">
        <f>(IF(EGT112-EGT107&lt;0,0,EGT112-EGT107)+EGT156)*1.21+IF($D$5="Koncesija",-#REF!*0.21,0)</f>
        <v>#REF!</v>
      </c>
      <c r="EGU165" s="632" t="e">
        <f>(IF(EGU112-EGU107&lt;0,0,EGU112-EGU107)+EGU156)*1.21+IF($D$5="Koncesija",-#REF!*0.21,0)</f>
        <v>#REF!</v>
      </c>
      <c r="EGV165" s="632" t="e">
        <f>(IF(EGV112-EGV107&lt;0,0,EGV112-EGV107)+EGV156)*1.21+IF($D$5="Koncesija",-#REF!*0.21,0)</f>
        <v>#REF!</v>
      </c>
      <c r="EGW165" s="632" t="e">
        <f>(IF(EGW112-EGW107&lt;0,0,EGW112-EGW107)+EGW156)*1.21+IF($D$5="Koncesija",-#REF!*0.21,0)</f>
        <v>#REF!</v>
      </c>
      <c r="EGX165" s="632" t="e">
        <f>(IF(EGX112-EGX107&lt;0,0,EGX112-EGX107)+EGX156)*1.21+IF($D$5="Koncesija",-#REF!*0.21,0)</f>
        <v>#REF!</v>
      </c>
      <c r="EGY165" s="632" t="e">
        <f>(IF(EGY112-EGY107&lt;0,0,EGY112-EGY107)+EGY156)*1.21+IF($D$5="Koncesija",-#REF!*0.21,0)</f>
        <v>#REF!</v>
      </c>
      <c r="EGZ165" s="632" t="e">
        <f>(IF(EGZ112-EGZ107&lt;0,0,EGZ112-EGZ107)+EGZ156)*1.21+IF($D$5="Koncesija",-#REF!*0.21,0)</f>
        <v>#REF!</v>
      </c>
      <c r="EHA165" s="632" t="e">
        <f>(IF(EHA112-EHA107&lt;0,0,EHA112-EHA107)+EHA156)*1.21+IF($D$5="Koncesija",-#REF!*0.21,0)</f>
        <v>#REF!</v>
      </c>
      <c r="EHB165" s="632" t="e">
        <f>(IF(EHB112-EHB107&lt;0,0,EHB112-EHB107)+EHB156)*1.21+IF($D$5="Koncesija",-#REF!*0.21,0)</f>
        <v>#REF!</v>
      </c>
      <c r="EHC165" s="632" t="e">
        <f>(IF(EHC112-EHC107&lt;0,0,EHC112-EHC107)+EHC156)*1.21+IF($D$5="Koncesija",-#REF!*0.21,0)</f>
        <v>#REF!</v>
      </c>
      <c r="EHD165" s="632" t="e">
        <f>(IF(EHD112-EHD107&lt;0,0,EHD112-EHD107)+EHD156)*1.21+IF($D$5="Koncesija",-#REF!*0.21,0)</f>
        <v>#REF!</v>
      </c>
      <c r="EHE165" s="632" t="e">
        <f>(IF(EHE112-EHE107&lt;0,0,EHE112-EHE107)+EHE156)*1.21+IF($D$5="Koncesija",-#REF!*0.21,0)</f>
        <v>#REF!</v>
      </c>
      <c r="EHF165" s="632" t="e">
        <f>(IF(EHF112-EHF107&lt;0,0,EHF112-EHF107)+EHF156)*1.21+IF($D$5="Koncesija",-#REF!*0.21,0)</f>
        <v>#REF!</v>
      </c>
      <c r="EHG165" s="632" t="e">
        <f>(IF(EHG112-EHG107&lt;0,0,EHG112-EHG107)+EHG156)*1.21+IF($D$5="Koncesija",-#REF!*0.21,0)</f>
        <v>#REF!</v>
      </c>
      <c r="EHH165" s="632" t="e">
        <f>(IF(EHH112-EHH107&lt;0,0,EHH112-EHH107)+EHH156)*1.21+IF($D$5="Koncesija",-#REF!*0.21,0)</f>
        <v>#REF!</v>
      </c>
      <c r="EHI165" s="632" t="e">
        <f>(IF(EHI112-EHI107&lt;0,0,EHI112-EHI107)+EHI156)*1.21+IF($D$5="Koncesija",-#REF!*0.21,0)</f>
        <v>#REF!</v>
      </c>
      <c r="EHJ165" s="632" t="e">
        <f>(IF(EHJ112-EHJ107&lt;0,0,EHJ112-EHJ107)+EHJ156)*1.21+IF($D$5="Koncesija",-#REF!*0.21,0)</f>
        <v>#REF!</v>
      </c>
      <c r="EHK165" s="632" t="e">
        <f>(IF(EHK112-EHK107&lt;0,0,EHK112-EHK107)+EHK156)*1.21+IF($D$5="Koncesija",-#REF!*0.21,0)</f>
        <v>#REF!</v>
      </c>
      <c r="EHL165" s="632" t="e">
        <f>(IF(EHL112-EHL107&lt;0,0,EHL112-EHL107)+EHL156)*1.21+IF($D$5="Koncesija",-#REF!*0.21,0)</f>
        <v>#REF!</v>
      </c>
      <c r="EHM165" s="632" t="e">
        <f>(IF(EHM112-EHM107&lt;0,0,EHM112-EHM107)+EHM156)*1.21+IF($D$5="Koncesija",-#REF!*0.21,0)</f>
        <v>#REF!</v>
      </c>
      <c r="EHN165" s="632" t="e">
        <f>(IF(EHN112-EHN107&lt;0,0,EHN112-EHN107)+EHN156)*1.21+IF($D$5="Koncesija",-#REF!*0.21,0)</f>
        <v>#REF!</v>
      </c>
      <c r="EHO165" s="632" t="e">
        <f>(IF(EHO112-EHO107&lt;0,0,EHO112-EHO107)+EHO156)*1.21+IF($D$5="Koncesija",-#REF!*0.21,0)</f>
        <v>#REF!</v>
      </c>
      <c r="EHP165" s="632" t="e">
        <f>(IF(EHP112-EHP107&lt;0,0,EHP112-EHP107)+EHP156)*1.21+IF($D$5="Koncesija",-#REF!*0.21,0)</f>
        <v>#REF!</v>
      </c>
      <c r="EHQ165" s="632" t="e">
        <f>(IF(EHQ112-EHQ107&lt;0,0,EHQ112-EHQ107)+EHQ156)*1.21+IF($D$5="Koncesija",-#REF!*0.21,0)</f>
        <v>#REF!</v>
      </c>
      <c r="EHR165" s="632" t="e">
        <f>(IF(EHR112-EHR107&lt;0,0,EHR112-EHR107)+EHR156)*1.21+IF($D$5="Koncesija",-#REF!*0.21,0)</f>
        <v>#REF!</v>
      </c>
      <c r="EHS165" s="632" t="e">
        <f>(IF(EHS112-EHS107&lt;0,0,EHS112-EHS107)+EHS156)*1.21+IF($D$5="Koncesija",-#REF!*0.21,0)</f>
        <v>#REF!</v>
      </c>
      <c r="EHT165" s="632" t="e">
        <f>(IF(EHT112-EHT107&lt;0,0,EHT112-EHT107)+EHT156)*1.21+IF($D$5="Koncesija",-#REF!*0.21,0)</f>
        <v>#REF!</v>
      </c>
      <c r="EHU165" s="632" t="e">
        <f>(IF(EHU112-EHU107&lt;0,0,EHU112-EHU107)+EHU156)*1.21+IF($D$5="Koncesija",-#REF!*0.21,0)</f>
        <v>#REF!</v>
      </c>
      <c r="EHV165" s="632" t="e">
        <f>(IF(EHV112-EHV107&lt;0,0,EHV112-EHV107)+EHV156)*1.21+IF($D$5="Koncesija",-#REF!*0.21,0)</f>
        <v>#REF!</v>
      </c>
      <c r="EHW165" s="632" t="e">
        <f>(IF(EHW112-EHW107&lt;0,0,EHW112-EHW107)+EHW156)*1.21+IF($D$5="Koncesija",-#REF!*0.21,0)</f>
        <v>#REF!</v>
      </c>
      <c r="EHX165" s="632" t="e">
        <f>(IF(EHX112-EHX107&lt;0,0,EHX112-EHX107)+EHX156)*1.21+IF($D$5="Koncesija",-#REF!*0.21,0)</f>
        <v>#REF!</v>
      </c>
      <c r="EHY165" s="632" t="e">
        <f>(IF(EHY112-EHY107&lt;0,0,EHY112-EHY107)+EHY156)*1.21+IF($D$5="Koncesija",-#REF!*0.21,0)</f>
        <v>#REF!</v>
      </c>
      <c r="EHZ165" s="632" t="e">
        <f>(IF(EHZ112-EHZ107&lt;0,0,EHZ112-EHZ107)+EHZ156)*1.21+IF($D$5="Koncesija",-#REF!*0.21,0)</f>
        <v>#REF!</v>
      </c>
      <c r="EIA165" s="632" t="e">
        <f>(IF(EIA112-EIA107&lt;0,0,EIA112-EIA107)+EIA156)*1.21+IF($D$5="Koncesija",-#REF!*0.21,0)</f>
        <v>#REF!</v>
      </c>
      <c r="EIB165" s="632" t="e">
        <f>(IF(EIB112-EIB107&lt;0,0,EIB112-EIB107)+EIB156)*1.21+IF($D$5="Koncesija",-#REF!*0.21,0)</f>
        <v>#REF!</v>
      </c>
      <c r="EIC165" s="632" t="e">
        <f>(IF(EIC112-EIC107&lt;0,0,EIC112-EIC107)+EIC156)*1.21+IF($D$5="Koncesija",-#REF!*0.21,0)</f>
        <v>#REF!</v>
      </c>
      <c r="EID165" s="632" t="e">
        <f>(IF(EID112-EID107&lt;0,0,EID112-EID107)+EID156)*1.21+IF($D$5="Koncesija",-#REF!*0.21,0)</f>
        <v>#REF!</v>
      </c>
      <c r="EIE165" s="632" t="e">
        <f>(IF(EIE112-EIE107&lt;0,0,EIE112-EIE107)+EIE156)*1.21+IF($D$5="Koncesija",-#REF!*0.21,0)</f>
        <v>#REF!</v>
      </c>
      <c r="EIF165" s="632" t="e">
        <f>(IF(EIF112-EIF107&lt;0,0,EIF112-EIF107)+EIF156)*1.21+IF($D$5="Koncesija",-#REF!*0.21,0)</f>
        <v>#REF!</v>
      </c>
      <c r="EIG165" s="632" t="e">
        <f>(IF(EIG112-EIG107&lt;0,0,EIG112-EIG107)+EIG156)*1.21+IF($D$5="Koncesija",-#REF!*0.21,0)</f>
        <v>#REF!</v>
      </c>
      <c r="EIH165" s="632" t="e">
        <f>(IF(EIH112-EIH107&lt;0,0,EIH112-EIH107)+EIH156)*1.21+IF($D$5="Koncesija",-#REF!*0.21,0)</f>
        <v>#REF!</v>
      </c>
      <c r="EII165" s="632" t="e">
        <f>(IF(EII112-EII107&lt;0,0,EII112-EII107)+EII156)*1.21+IF($D$5="Koncesija",-#REF!*0.21,0)</f>
        <v>#REF!</v>
      </c>
      <c r="EIJ165" s="632" t="e">
        <f>(IF(EIJ112-EIJ107&lt;0,0,EIJ112-EIJ107)+EIJ156)*1.21+IF($D$5="Koncesija",-#REF!*0.21,0)</f>
        <v>#REF!</v>
      </c>
      <c r="EIK165" s="632" t="e">
        <f>(IF(EIK112-EIK107&lt;0,0,EIK112-EIK107)+EIK156)*1.21+IF($D$5="Koncesija",-#REF!*0.21,0)</f>
        <v>#REF!</v>
      </c>
      <c r="EIL165" s="632" t="e">
        <f>(IF(EIL112-EIL107&lt;0,0,EIL112-EIL107)+EIL156)*1.21+IF($D$5="Koncesija",-#REF!*0.21,0)</f>
        <v>#REF!</v>
      </c>
      <c r="EIM165" s="632" t="e">
        <f>(IF(EIM112-EIM107&lt;0,0,EIM112-EIM107)+EIM156)*1.21+IF($D$5="Koncesija",-#REF!*0.21,0)</f>
        <v>#REF!</v>
      </c>
      <c r="EIN165" s="632" t="e">
        <f>(IF(EIN112-EIN107&lt;0,0,EIN112-EIN107)+EIN156)*1.21+IF($D$5="Koncesija",-#REF!*0.21,0)</f>
        <v>#REF!</v>
      </c>
      <c r="EIO165" s="632" t="e">
        <f>(IF(EIO112-EIO107&lt;0,0,EIO112-EIO107)+EIO156)*1.21+IF($D$5="Koncesija",-#REF!*0.21,0)</f>
        <v>#REF!</v>
      </c>
      <c r="EIP165" s="632" t="e">
        <f>(IF(EIP112-EIP107&lt;0,0,EIP112-EIP107)+EIP156)*1.21+IF($D$5="Koncesija",-#REF!*0.21,0)</f>
        <v>#REF!</v>
      </c>
      <c r="EIQ165" s="632" t="e">
        <f>(IF(EIQ112-EIQ107&lt;0,0,EIQ112-EIQ107)+EIQ156)*1.21+IF($D$5="Koncesija",-#REF!*0.21,0)</f>
        <v>#REF!</v>
      </c>
      <c r="EIR165" s="632" t="e">
        <f>(IF(EIR112-EIR107&lt;0,0,EIR112-EIR107)+EIR156)*1.21+IF($D$5="Koncesija",-#REF!*0.21,0)</f>
        <v>#REF!</v>
      </c>
      <c r="EIS165" s="632" t="e">
        <f>(IF(EIS112-EIS107&lt;0,0,EIS112-EIS107)+EIS156)*1.21+IF($D$5="Koncesija",-#REF!*0.21,0)</f>
        <v>#REF!</v>
      </c>
      <c r="EIT165" s="632" t="e">
        <f>(IF(EIT112-EIT107&lt;0,0,EIT112-EIT107)+EIT156)*1.21+IF($D$5="Koncesija",-#REF!*0.21,0)</f>
        <v>#REF!</v>
      </c>
      <c r="EIU165" s="632" t="e">
        <f>(IF(EIU112-EIU107&lt;0,0,EIU112-EIU107)+EIU156)*1.21+IF($D$5="Koncesija",-#REF!*0.21,0)</f>
        <v>#REF!</v>
      </c>
      <c r="EIV165" s="632" t="e">
        <f>(IF(EIV112-EIV107&lt;0,0,EIV112-EIV107)+EIV156)*1.21+IF($D$5="Koncesija",-#REF!*0.21,0)</f>
        <v>#REF!</v>
      </c>
      <c r="EIW165" s="632" t="e">
        <f>(IF(EIW112-EIW107&lt;0,0,EIW112-EIW107)+EIW156)*1.21+IF($D$5="Koncesija",-#REF!*0.21,0)</f>
        <v>#REF!</v>
      </c>
      <c r="EIX165" s="632" t="e">
        <f>(IF(EIX112-EIX107&lt;0,0,EIX112-EIX107)+EIX156)*1.21+IF($D$5="Koncesija",-#REF!*0.21,0)</f>
        <v>#REF!</v>
      </c>
      <c r="EIY165" s="632" t="e">
        <f>(IF(EIY112-EIY107&lt;0,0,EIY112-EIY107)+EIY156)*1.21+IF($D$5="Koncesija",-#REF!*0.21,0)</f>
        <v>#REF!</v>
      </c>
      <c r="EIZ165" s="632" t="e">
        <f>(IF(EIZ112-EIZ107&lt;0,0,EIZ112-EIZ107)+EIZ156)*1.21+IF($D$5="Koncesija",-#REF!*0.21,0)</f>
        <v>#REF!</v>
      </c>
      <c r="EJA165" s="632" t="e">
        <f>(IF(EJA112-EJA107&lt;0,0,EJA112-EJA107)+EJA156)*1.21+IF($D$5="Koncesija",-#REF!*0.21,0)</f>
        <v>#REF!</v>
      </c>
      <c r="EJB165" s="632" t="e">
        <f>(IF(EJB112-EJB107&lt;0,0,EJB112-EJB107)+EJB156)*1.21+IF($D$5="Koncesija",-#REF!*0.21,0)</f>
        <v>#REF!</v>
      </c>
      <c r="EJC165" s="632" t="e">
        <f>(IF(EJC112-EJC107&lt;0,0,EJC112-EJC107)+EJC156)*1.21+IF($D$5="Koncesija",-#REF!*0.21,0)</f>
        <v>#REF!</v>
      </c>
      <c r="EJD165" s="632" t="e">
        <f>(IF(EJD112-EJD107&lt;0,0,EJD112-EJD107)+EJD156)*1.21+IF($D$5="Koncesija",-#REF!*0.21,0)</f>
        <v>#REF!</v>
      </c>
      <c r="EJE165" s="632" t="e">
        <f>(IF(EJE112-EJE107&lt;0,0,EJE112-EJE107)+EJE156)*1.21+IF($D$5="Koncesija",-#REF!*0.21,0)</f>
        <v>#REF!</v>
      </c>
      <c r="EJF165" s="632" t="e">
        <f>(IF(EJF112-EJF107&lt;0,0,EJF112-EJF107)+EJF156)*1.21+IF($D$5="Koncesija",-#REF!*0.21,0)</f>
        <v>#REF!</v>
      </c>
      <c r="EJG165" s="632" t="e">
        <f>(IF(EJG112-EJG107&lt;0,0,EJG112-EJG107)+EJG156)*1.21+IF($D$5="Koncesija",-#REF!*0.21,0)</f>
        <v>#REF!</v>
      </c>
      <c r="EJH165" s="632" t="e">
        <f>(IF(EJH112-EJH107&lt;0,0,EJH112-EJH107)+EJH156)*1.21+IF($D$5="Koncesija",-#REF!*0.21,0)</f>
        <v>#REF!</v>
      </c>
      <c r="EJI165" s="632" t="e">
        <f>(IF(EJI112-EJI107&lt;0,0,EJI112-EJI107)+EJI156)*1.21+IF($D$5="Koncesija",-#REF!*0.21,0)</f>
        <v>#REF!</v>
      </c>
      <c r="EJJ165" s="632" t="e">
        <f>(IF(EJJ112-EJJ107&lt;0,0,EJJ112-EJJ107)+EJJ156)*1.21+IF($D$5="Koncesija",-#REF!*0.21,0)</f>
        <v>#REF!</v>
      </c>
      <c r="EJK165" s="632" t="e">
        <f>(IF(EJK112-EJK107&lt;0,0,EJK112-EJK107)+EJK156)*1.21+IF($D$5="Koncesija",-#REF!*0.21,0)</f>
        <v>#REF!</v>
      </c>
      <c r="EJL165" s="632" t="e">
        <f>(IF(EJL112-EJL107&lt;0,0,EJL112-EJL107)+EJL156)*1.21+IF($D$5="Koncesija",-#REF!*0.21,0)</f>
        <v>#REF!</v>
      </c>
      <c r="EJM165" s="632" t="e">
        <f>(IF(EJM112-EJM107&lt;0,0,EJM112-EJM107)+EJM156)*1.21+IF($D$5="Koncesija",-#REF!*0.21,0)</f>
        <v>#REF!</v>
      </c>
      <c r="EJN165" s="632" t="e">
        <f>(IF(EJN112-EJN107&lt;0,0,EJN112-EJN107)+EJN156)*1.21+IF($D$5="Koncesija",-#REF!*0.21,0)</f>
        <v>#REF!</v>
      </c>
      <c r="EJO165" s="632" t="e">
        <f>(IF(EJO112-EJO107&lt;0,0,EJO112-EJO107)+EJO156)*1.21+IF($D$5="Koncesija",-#REF!*0.21,0)</f>
        <v>#REF!</v>
      </c>
      <c r="EJP165" s="632" t="e">
        <f>(IF(EJP112-EJP107&lt;0,0,EJP112-EJP107)+EJP156)*1.21+IF($D$5="Koncesija",-#REF!*0.21,0)</f>
        <v>#REF!</v>
      </c>
      <c r="EJQ165" s="632" t="e">
        <f>(IF(EJQ112-EJQ107&lt;0,0,EJQ112-EJQ107)+EJQ156)*1.21+IF($D$5="Koncesija",-#REF!*0.21,0)</f>
        <v>#REF!</v>
      </c>
      <c r="EJR165" s="632" t="e">
        <f>(IF(EJR112-EJR107&lt;0,0,EJR112-EJR107)+EJR156)*1.21+IF($D$5="Koncesija",-#REF!*0.21,0)</f>
        <v>#REF!</v>
      </c>
      <c r="EJS165" s="632" t="e">
        <f>(IF(EJS112-EJS107&lt;0,0,EJS112-EJS107)+EJS156)*1.21+IF($D$5="Koncesija",-#REF!*0.21,0)</f>
        <v>#REF!</v>
      </c>
      <c r="EJT165" s="632" t="e">
        <f>(IF(EJT112-EJT107&lt;0,0,EJT112-EJT107)+EJT156)*1.21+IF($D$5="Koncesija",-#REF!*0.21,0)</f>
        <v>#REF!</v>
      </c>
      <c r="EJU165" s="632" t="e">
        <f>(IF(EJU112-EJU107&lt;0,0,EJU112-EJU107)+EJU156)*1.21+IF($D$5="Koncesija",-#REF!*0.21,0)</f>
        <v>#REF!</v>
      </c>
      <c r="EJV165" s="632" t="e">
        <f>(IF(EJV112-EJV107&lt;0,0,EJV112-EJV107)+EJV156)*1.21+IF($D$5="Koncesija",-#REF!*0.21,0)</f>
        <v>#REF!</v>
      </c>
      <c r="EJW165" s="632" t="e">
        <f>(IF(EJW112-EJW107&lt;0,0,EJW112-EJW107)+EJW156)*1.21+IF($D$5="Koncesija",-#REF!*0.21,0)</f>
        <v>#REF!</v>
      </c>
      <c r="EJX165" s="632" t="e">
        <f>(IF(EJX112-EJX107&lt;0,0,EJX112-EJX107)+EJX156)*1.21+IF($D$5="Koncesija",-#REF!*0.21,0)</f>
        <v>#REF!</v>
      </c>
      <c r="EJY165" s="632" t="e">
        <f>(IF(EJY112-EJY107&lt;0,0,EJY112-EJY107)+EJY156)*1.21+IF($D$5="Koncesija",-#REF!*0.21,0)</f>
        <v>#REF!</v>
      </c>
      <c r="EJZ165" s="632" t="e">
        <f>(IF(EJZ112-EJZ107&lt;0,0,EJZ112-EJZ107)+EJZ156)*1.21+IF($D$5="Koncesija",-#REF!*0.21,0)</f>
        <v>#REF!</v>
      </c>
      <c r="EKA165" s="632" t="e">
        <f>(IF(EKA112-EKA107&lt;0,0,EKA112-EKA107)+EKA156)*1.21+IF($D$5="Koncesija",-#REF!*0.21,0)</f>
        <v>#REF!</v>
      </c>
      <c r="EKB165" s="632" t="e">
        <f>(IF(EKB112-EKB107&lt;0,0,EKB112-EKB107)+EKB156)*1.21+IF($D$5="Koncesija",-#REF!*0.21,0)</f>
        <v>#REF!</v>
      </c>
      <c r="EKC165" s="632" t="e">
        <f>(IF(EKC112-EKC107&lt;0,0,EKC112-EKC107)+EKC156)*1.21+IF($D$5="Koncesija",-#REF!*0.21,0)</f>
        <v>#REF!</v>
      </c>
      <c r="EKD165" s="632" t="e">
        <f>(IF(EKD112-EKD107&lt;0,0,EKD112-EKD107)+EKD156)*1.21+IF($D$5="Koncesija",-#REF!*0.21,0)</f>
        <v>#REF!</v>
      </c>
      <c r="EKE165" s="632" t="e">
        <f>(IF(EKE112-EKE107&lt;0,0,EKE112-EKE107)+EKE156)*1.21+IF($D$5="Koncesija",-#REF!*0.21,0)</f>
        <v>#REF!</v>
      </c>
      <c r="EKF165" s="632" t="e">
        <f>(IF(EKF112-EKF107&lt;0,0,EKF112-EKF107)+EKF156)*1.21+IF($D$5="Koncesija",-#REF!*0.21,0)</f>
        <v>#REF!</v>
      </c>
      <c r="EKG165" s="632" t="e">
        <f>(IF(EKG112-EKG107&lt;0,0,EKG112-EKG107)+EKG156)*1.21+IF($D$5="Koncesija",-#REF!*0.21,0)</f>
        <v>#REF!</v>
      </c>
      <c r="EKH165" s="632" t="e">
        <f>(IF(EKH112-EKH107&lt;0,0,EKH112-EKH107)+EKH156)*1.21+IF($D$5="Koncesija",-#REF!*0.21,0)</f>
        <v>#REF!</v>
      </c>
      <c r="EKI165" s="632" t="e">
        <f>(IF(EKI112-EKI107&lt;0,0,EKI112-EKI107)+EKI156)*1.21+IF($D$5="Koncesija",-#REF!*0.21,0)</f>
        <v>#REF!</v>
      </c>
      <c r="EKJ165" s="632" t="e">
        <f>(IF(EKJ112-EKJ107&lt;0,0,EKJ112-EKJ107)+EKJ156)*1.21+IF($D$5="Koncesija",-#REF!*0.21,0)</f>
        <v>#REF!</v>
      </c>
      <c r="EKK165" s="632" t="e">
        <f>(IF(EKK112-EKK107&lt;0,0,EKK112-EKK107)+EKK156)*1.21+IF($D$5="Koncesija",-#REF!*0.21,0)</f>
        <v>#REF!</v>
      </c>
      <c r="EKL165" s="632" t="e">
        <f>(IF(EKL112-EKL107&lt;0,0,EKL112-EKL107)+EKL156)*1.21+IF($D$5="Koncesija",-#REF!*0.21,0)</f>
        <v>#REF!</v>
      </c>
      <c r="EKM165" s="632" t="e">
        <f>(IF(EKM112-EKM107&lt;0,0,EKM112-EKM107)+EKM156)*1.21+IF($D$5="Koncesija",-#REF!*0.21,0)</f>
        <v>#REF!</v>
      </c>
      <c r="EKN165" s="632" t="e">
        <f>(IF(EKN112-EKN107&lt;0,0,EKN112-EKN107)+EKN156)*1.21+IF($D$5="Koncesija",-#REF!*0.21,0)</f>
        <v>#REF!</v>
      </c>
      <c r="EKO165" s="632" t="e">
        <f>(IF(EKO112-EKO107&lt;0,0,EKO112-EKO107)+EKO156)*1.21+IF($D$5="Koncesija",-#REF!*0.21,0)</f>
        <v>#REF!</v>
      </c>
      <c r="EKP165" s="632" t="e">
        <f>(IF(EKP112-EKP107&lt;0,0,EKP112-EKP107)+EKP156)*1.21+IF($D$5="Koncesija",-#REF!*0.21,0)</f>
        <v>#REF!</v>
      </c>
      <c r="EKQ165" s="632" t="e">
        <f>(IF(EKQ112-EKQ107&lt;0,0,EKQ112-EKQ107)+EKQ156)*1.21+IF($D$5="Koncesija",-#REF!*0.21,0)</f>
        <v>#REF!</v>
      </c>
      <c r="EKR165" s="632" t="e">
        <f>(IF(EKR112-EKR107&lt;0,0,EKR112-EKR107)+EKR156)*1.21+IF($D$5="Koncesija",-#REF!*0.21,0)</f>
        <v>#REF!</v>
      </c>
      <c r="EKS165" s="632" t="e">
        <f>(IF(EKS112-EKS107&lt;0,0,EKS112-EKS107)+EKS156)*1.21+IF($D$5="Koncesija",-#REF!*0.21,0)</f>
        <v>#REF!</v>
      </c>
      <c r="EKT165" s="632" t="e">
        <f>(IF(EKT112-EKT107&lt;0,0,EKT112-EKT107)+EKT156)*1.21+IF($D$5="Koncesija",-#REF!*0.21,0)</f>
        <v>#REF!</v>
      </c>
      <c r="EKU165" s="632" t="e">
        <f>(IF(EKU112-EKU107&lt;0,0,EKU112-EKU107)+EKU156)*1.21+IF($D$5="Koncesija",-#REF!*0.21,0)</f>
        <v>#REF!</v>
      </c>
      <c r="EKV165" s="632" t="e">
        <f>(IF(EKV112-EKV107&lt;0,0,EKV112-EKV107)+EKV156)*1.21+IF($D$5="Koncesija",-#REF!*0.21,0)</f>
        <v>#REF!</v>
      </c>
      <c r="EKW165" s="632" t="e">
        <f>(IF(EKW112-EKW107&lt;0,0,EKW112-EKW107)+EKW156)*1.21+IF($D$5="Koncesija",-#REF!*0.21,0)</f>
        <v>#REF!</v>
      </c>
      <c r="EKX165" s="632" t="e">
        <f>(IF(EKX112-EKX107&lt;0,0,EKX112-EKX107)+EKX156)*1.21+IF($D$5="Koncesija",-#REF!*0.21,0)</f>
        <v>#REF!</v>
      </c>
      <c r="EKY165" s="632" t="e">
        <f>(IF(EKY112-EKY107&lt;0,0,EKY112-EKY107)+EKY156)*1.21+IF($D$5="Koncesija",-#REF!*0.21,0)</f>
        <v>#REF!</v>
      </c>
      <c r="EKZ165" s="632" t="e">
        <f>(IF(EKZ112-EKZ107&lt;0,0,EKZ112-EKZ107)+EKZ156)*1.21+IF($D$5="Koncesija",-#REF!*0.21,0)</f>
        <v>#REF!</v>
      </c>
      <c r="ELA165" s="632" t="e">
        <f>(IF(ELA112-ELA107&lt;0,0,ELA112-ELA107)+ELA156)*1.21+IF($D$5="Koncesija",-#REF!*0.21,0)</f>
        <v>#REF!</v>
      </c>
      <c r="ELB165" s="632" t="e">
        <f>(IF(ELB112-ELB107&lt;0,0,ELB112-ELB107)+ELB156)*1.21+IF($D$5="Koncesija",-#REF!*0.21,0)</f>
        <v>#REF!</v>
      </c>
      <c r="ELC165" s="632" t="e">
        <f>(IF(ELC112-ELC107&lt;0,0,ELC112-ELC107)+ELC156)*1.21+IF($D$5="Koncesija",-#REF!*0.21,0)</f>
        <v>#REF!</v>
      </c>
      <c r="ELD165" s="632" t="e">
        <f>(IF(ELD112-ELD107&lt;0,0,ELD112-ELD107)+ELD156)*1.21+IF($D$5="Koncesija",-#REF!*0.21,0)</f>
        <v>#REF!</v>
      </c>
      <c r="ELE165" s="632" t="e">
        <f>(IF(ELE112-ELE107&lt;0,0,ELE112-ELE107)+ELE156)*1.21+IF($D$5="Koncesija",-#REF!*0.21,0)</f>
        <v>#REF!</v>
      </c>
      <c r="ELF165" s="632" t="e">
        <f>(IF(ELF112-ELF107&lt;0,0,ELF112-ELF107)+ELF156)*1.21+IF($D$5="Koncesija",-#REF!*0.21,0)</f>
        <v>#REF!</v>
      </c>
      <c r="ELG165" s="632" t="e">
        <f>(IF(ELG112-ELG107&lt;0,0,ELG112-ELG107)+ELG156)*1.21+IF($D$5="Koncesija",-#REF!*0.21,0)</f>
        <v>#REF!</v>
      </c>
      <c r="ELH165" s="632" t="e">
        <f>(IF(ELH112-ELH107&lt;0,0,ELH112-ELH107)+ELH156)*1.21+IF($D$5="Koncesija",-#REF!*0.21,0)</f>
        <v>#REF!</v>
      </c>
      <c r="ELI165" s="632" t="e">
        <f>(IF(ELI112-ELI107&lt;0,0,ELI112-ELI107)+ELI156)*1.21+IF($D$5="Koncesija",-#REF!*0.21,0)</f>
        <v>#REF!</v>
      </c>
      <c r="ELJ165" s="632" t="e">
        <f>(IF(ELJ112-ELJ107&lt;0,0,ELJ112-ELJ107)+ELJ156)*1.21+IF($D$5="Koncesija",-#REF!*0.21,0)</f>
        <v>#REF!</v>
      </c>
      <c r="ELK165" s="632" t="e">
        <f>(IF(ELK112-ELK107&lt;0,0,ELK112-ELK107)+ELK156)*1.21+IF($D$5="Koncesija",-#REF!*0.21,0)</f>
        <v>#REF!</v>
      </c>
      <c r="ELL165" s="632" t="e">
        <f>(IF(ELL112-ELL107&lt;0,0,ELL112-ELL107)+ELL156)*1.21+IF($D$5="Koncesija",-#REF!*0.21,0)</f>
        <v>#REF!</v>
      </c>
      <c r="ELM165" s="632" t="e">
        <f>(IF(ELM112-ELM107&lt;0,0,ELM112-ELM107)+ELM156)*1.21+IF($D$5="Koncesija",-#REF!*0.21,0)</f>
        <v>#REF!</v>
      </c>
      <c r="ELN165" s="632" t="e">
        <f>(IF(ELN112-ELN107&lt;0,0,ELN112-ELN107)+ELN156)*1.21+IF($D$5="Koncesija",-#REF!*0.21,0)</f>
        <v>#REF!</v>
      </c>
      <c r="ELO165" s="632" t="e">
        <f>(IF(ELO112-ELO107&lt;0,0,ELO112-ELO107)+ELO156)*1.21+IF($D$5="Koncesija",-#REF!*0.21,0)</f>
        <v>#REF!</v>
      </c>
      <c r="ELP165" s="632" t="e">
        <f>(IF(ELP112-ELP107&lt;0,0,ELP112-ELP107)+ELP156)*1.21+IF($D$5="Koncesija",-#REF!*0.21,0)</f>
        <v>#REF!</v>
      </c>
      <c r="ELQ165" s="632" t="e">
        <f>(IF(ELQ112-ELQ107&lt;0,0,ELQ112-ELQ107)+ELQ156)*1.21+IF($D$5="Koncesija",-#REF!*0.21,0)</f>
        <v>#REF!</v>
      </c>
      <c r="ELR165" s="632" t="e">
        <f>(IF(ELR112-ELR107&lt;0,0,ELR112-ELR107)+ELR156)*1.21+IF($D$5="Koncesija",-#REF!*0.21,0)</f>
        <v>#REF!</v>
      </c>
      <c r="ELS165" s="632" t="e">
        <f>(IF(ELS112-ELS107&lt;0,0,ELS112-ELS107)+ELS156)*1.21+IF($D$5="Koncesija",-#REF!*0.21,0)</f>
        <v>#REF!</v>
      </c>
      <c r="ELT165" s="632" t="e">
        <f>(IF(ELT112-ELT107&lt;0,0,ELT112-ELT107)+ELT156)*1.21+IF($D$5="Koncesija",-#REF!*0.21,0)</f>
        <v>#REF!</v>
      </c>
      <c r="ELU165" s="632" t="e">
        <f>(IF(ELU112-ELU107&lt;0,0,ELU112-ELU107)+ELU156)*1.21+IF($D$5="Koncesija",-#REF!*0.21,0)</f>
        <v>#REF!</v>
      </c>
      <c r="ELV165" s="632" t="e">
        <f>(IF(ELV112-ELV107&lt;0,0,ELV112-ELV107)+ELV156)*1.21+IF($D$5="Koncesija",-#REF!*0.21,0)</f>
        <v>#REF!</v>
      </c>
      <c r="ELW165" s="632" t="e">
        <f>(IF(ELW112-ELW107&lt;0,0,ELW112-ELW107)+ELW156)*1.21+IF($D$5="Koncesija",-#REF!*0.21,0)</f>
        <v>#REF!</v>
      </c>
      <c r="ELX165" s="632" t="e">
        <f>(IF(ELX112-ELX107&lt;0,0,ELX112-ELX107)+ELX156)*1.21+IF($D$5="Koncesija",-#REF!*0.21,0)</f>
        <v>#REF!</v>
      </c>
      <c r="ELY165" s="632" t="e">
        <f>(IF(ELY112-ELY107&lt;0,0,ELY112-ELY107)+ELY156)*1.21+IF($D$5="Koncesija",-#REF!*0.21,0)</f>
        <v>#REF!</v>
      </c>
      <c r="ELZ165" s="632" t="e">
        <f>(IF(ELZ112-ELZ107&lt;0,0,ELZ112-ELZ107)+ELZ156)*1.21+IF($D$5="Koncesija",-#REF!*0.21,0)</f>
        <v>#REF!</v>
      </c>
      <c r="EMA165" s="632" t="e">
        <f>(IF(EMA112-EMA107&lt;0,0,EMA112-EMA107)+EMA156)*1.21+IF($D$5="Koncesija",-#REF!*0.21,0)</f>
        <v>#REF!</v>
      </c>
      <c r="EMB165" s="632" t="e">
        <f>(IF(EMB112-EMB107&lt;0,0,EMB112-EMB107)+EMB156)*1.21+IF($D$5="Koncesija",-#REF!*0.21,0)</f>
        <v>#REF!</v>
      </c>
      <c r="EMC165" s="632" t="e">
        <f>(IF(EMC112-EMC107&lt;0,0,EMC112-EMC107)+EMC156)*1.21+IF($D$5="Koncesija",-#REF!*0.21,0)</f>
        <v>#REF!</v>
      </c>
      <c r="EMD165" s="632" t="e">
        <f>(IF(EMD112-EMD107&lt;0,0,EMD112-EMD107)+EMD156)*1.21+IF($D$5="Koncesija",-#REF!*0.21,0)</f>
        <v>#REF!</v>
      </c>
      <c r="EME165" s="632" t="e">
        <f>(IF(EME112-EME107&lt;0,0,EME112-EME107)+EME156)*1.21+IF($D$5="Koncesija",-#REF!*0.21,0)</f>
        <v>#REF!</v>
      </c>
      <c r="EMF165" s="632" t="e">
        <f>(IF(EMF112-EMF107&lt;0,0,EMF112-EMF107)+EMF156)*1.21+IF($D$5="Koncesija",-#REF!*0.21,0)</f>
        <v>#REF!</v>
      </c>
      <c r="EMG165" s="632" t="e">
        <f>(IF(EMG112-EMG107&lt;0,0,EMG112-EMG107)+EMG156)*1.21+IF($D$5="Koncesija",-#REF!*0.21,0)</f>
        <v>#REF!</v>
      </c>
      <c r="EMH165" s="632" t="e">
        <f>(IF(EMH112-EMH107&lt;0,0,EMH112-EMH107)+EMH156)*1.21+IF($D$5="Koncesija",-#REF!*0.21,0)</f>
        <v>#REF!</v>
      </c>
      <c r="EMI165" s="632" t="e">
        <f>(IF(EMI112-EMI107&lt;0,0,EMI112-EMI107)+EMI156)*1.21+IF($D$5="Koncesija",-#REF!*0.21,0)</f>
        <v>#REF!</v>
      </c>
      <c r="EMJ165" s="632" t="e">
        <f>(IF(EMJ112-EMJ107&lt;0,0,EMJ112-EMJ107)+EMJ156)*1.21+IF($D$5="Koncesija",-#REF!*0.21,0)</f>
        <v>#REF!</v>
      </c>
      <c r="EMK165" s="632" t="e">
        <f>(IF(EMK112-EMK107&lt;0,0,EMK112-EMK107)+EMK156)*1.21+IF($D$5="Koncesija",-#REF!*0.21,0)</f>
        <v>#REF!</v>
      </c>
      <c r="EML165" s="632" t="e">
        <f>(IF(EML112-EML107&lt;0,0,EML112-EML107)+EML156)*1.21+IF($D$5="Koncesija",-#REF!*0.21,0)</f>
        <v>#REF!</v>
      </c>
      <c r="EMM165" s="632" t="e">
        <f>(IF(EMM112-EMM107&lt;0,0,EMM112-EMM107)+EMM156)*1.21+IF($D$5="Koncesija",-#REF!*0.21,0)</f>
        <v>#REF!</v>
      </c>
      <c r="EMN165" s="632" t="e">
        <f>(IF(EMN112-EMN107&lt;0,0,EMN112-EMN107)+EMN156)*1.21+IF($D$5="Koncesija",-#REF!*0.21,0)</f>
        <v>#REF!</v>
      </c>
      <c r="EMO165" s="632" t="e">
        <f>(IF(EMO112-EMO107&lt;0,0,EMO112-EMO107)+EMO156)*1.21+IF($D$5="Koncesija",-#REF!*0.21,0)</f>
        <v>#REF!</v>
      </c>
      <c r="EMP165" s="632" t="e">
        <f>(IF(EMP112-EMP107&lt;0,0,EMP112-EMP107)+EMP156)*1.21+IF($D$5="Koncesija",-#REF!*0.21,0)</f>
        <v>#REF!</v>
      </c>
      <c r="EMQ165" s="632" t="e">
        <f>(IF(EMQ112-EMQ107&lt;0,0,EMQ112-EMQ107)+EMQ156)*1.21+IF($D$5="Koncesija",-#REF!*0.21,0)</f>
        <v>#REF!</v>
      </c>
      <c r="EMR165" s="632" t="e">
        <f>(IF(EMR112-EMR107&lt;0,0,EMR112-EMR107)+EMR156)*1.21+IF($D$5="Koncesija",-#REF!*0.21,0)</f>
        <v>#REF!</v>
      </c>
      <c r="EMS165" s="632" t="e">
        <f>(IF(EMS112-EMS107&lt;0,0,EMS112-EMS107)+EMS156)*1.21+IF($D$5="Koncesija",-#REF!*0.21,0)</f>
        <v>#REF!</v>
      </c>
      <c r="EMT165" s="632" t="e">
        <f>(IF(EMT112-EMT107&lt;0,0,EMT112-EMT107)+EMT156)*1.21+IF($D$5="Koncesija",-#REF!*0.21,0)</f>
        <v>#REF!</v>
      </c>
      <c r="EMU165" s="632" t="e">
        <f>(IF(EMU112-EMU107&lt;0,0,EMU112-EMU107)+EMU156)*1.21+IF($D$5="Koncesija",-#REF!*0.21,0)</f>
        <v>#REF!</v>
      </c>
      <c r="EMV165" s="632" t="e">
        <f>(IF(EMV112-EMV107&lt;0,0,EMV112-EMV107)+EMV156)*1.21+IF($D$5="Koncesija",-#REF!*0.21,0)</f>
        <v>#REF!</v>
      </c>
      <c r="EMW165" s="632" t="e">
        <f>(IF(EMW112-EMW107&lt;0,0,EMW112-EMW107)+EMW156)*1.21+IF($D$5="Koncesija",-#REF!*0.21,0)</f>
        <v>#REF!</v>
      </c>
      <c r="EMX165" s="632" t="e">
        <f>(IF(EMX112-EMX107&lt;0,0,EMX112-EMX107)+EMX156)*1.21+IF($D$5="Koncesija",-#REF!*0.21,0)</f>
        <v>#REF!</v>
      </c>
      <c r="EMY165" s="632" t="e">
        <f>(IF(EMY112-EMY107&lt;0,0,EMY112-EMY107)+EMY156)*1.21+IF($D$5="Koncesija",-#REF!*0.21,0)</f>
        <v>#REF!</v>
      </c>
      <c r="EMZ165" s="632" t="e">
        <f>(IF(EMZ112-EMZ107&lt;0,0,EMZ112-EMZ107)+EMZ156)*1.21+IF($D$5="Koncesija",-#REF!*0.21,0)</f>
        <v>#REF!</v>
      </c>
      <c r="ENA165" s="632" t="e">
        <f>(IF(ENA112-ENA107&lt;0,0,ENA112-ENA107)+ENA156)*1.21+IF($D$5="Koncesija",-#REF!*0.21,0)</f>
        <v>#REF!</v>
      </c>
      <c r="ENB165" s="632" t="e">
        <f>(IF(ENB112-ENB107&lt;0,0,ENB112-ENB107)+ENB156)*1.21+IF($D$5="Koncesija",-#REF!*0.21,0)</f>
        <v>#REF!</v>
      </c>
      <c r="ENC165" s="632" t="e">
        <f>(IF(ENC112-ENC107&lt;0,0,ENC112-ENC107)+ENC156)*1.21+IF($D$5="Koncesija",-#REF!*0.21,0)</f>
        <v>#REF!</v>
      </c>
      <c r="END165" s="632" t="e">
        <f>(IF(END112-END107&lt;0,0,END112-END107)+END156)*1.21+IF($D$5="Koncesija",-#REF!*0.21,0)</f>
        <v>#REF!</v>
      </c>
      <c r="ENE165" s="632" t="e">
        <f>(IF(ENE112-ENE107&lt;0,0,ENE112-ENE107)+ENE156)*1.21+IF($D$5="Koncesija",-#REF!*0.21,0)</f>
        <v>#REF!</v>
      </c>
      <c r="ENF165" s="632" t="e">
        <f>(IF(ENF112-ENF107&lt;0,0,ENF112-ENF107)+ENF156)*1.21+IF($D$5="Koncesija",-#REF!*0.21,0)</f>
        <v>#REF!</v>
      </c>
      <c r="ENG165" s="632" t="e">
        <f>(IF(ENG112-ENG107&lt;0,0,ENG112-ENG107)+ENG156)*1.21+IF($D$5="Koncesija",-#REF!*0.21,0)</f>
        <v>#REF!</v>
      </c>
      <c r="ENH165" s="632" t="e">
        <f>(IF(ENH112-ENH107&lt;0,0,ENH112-ENH107)+ENH156)*1.21+IF($D$5="Koncesija",-#REF!*0.21,0)</f>
        <v>#REF!</v>
      </c>
      <c r="ENI165" s="632" t="e">
        <f>(IF(ENI112-ENI107&lt;0,0,ENI112-ENI107)+ENI156)*1.21+IF($D$5="Koncesija",-#REF!*0.21,0)</f>
        <v>#REF!</v>
      </c>
      <c r="ENJ165" s="632" t="e">
        <f>(IF(ENJ112-ENJ107&lt;0,0,ENJ112-ENJ107)+ENJ156)*1.21+IF($D$5="Koncesija",-#REF!*0.21,0)</f>
        <v>#REF!</v>
      </c>
      <c r="ENK165" s="632" t="e">
        <f>(IF(ENK112-ENK107&lt;0,0,ENK112-ENK107)+ENK156)*1.21+IF($D$5="Koncesija",-#REF!*0.21,0)</f>
        <v>#REF!</v>
      </c>
      <c r="ENL165" s="632" t="e">
        <f>(IF(ENL112-ENL107&lt;0,0,ENL112-ENL107)+ENL156)*1.21+IF($D$5="Koncesija",-#REF!*0.21,0)</f>
        <v>#REF!</v>
      </c>
      <c r="ENM165" s="632" t="e">
        <f>(IF(ENM112-ENM107&lt;0,0,ENM112-ENM107)+ENM156)*1.21+IF($D$5="Koncesija",-#REF!*0.21,0)</f>
        <v>#REF!</v>
      </c>
      <c r="ENN165" s="632" t="e">
        <f>(IF(ENN112-ENN107&lt;0,0,ENN112-ENN107)+ENN156)*1.21+IF($D$5="Koncesija",-#REF!*0.21,0)</f>
        <v>#REF!</v>
      </c>
      <c r="ENO165" s="632" t="e">
        <f>(IF(ENO112-ENO107&lt;0,0,ENO112-ENO107)+ENO156)*1.21+IF($D$5="Koncesija",-#REF!*0.21,0)</f>
        <v>#REF!</v>
      </c>
      <c r="ENP165" s="632" t="e">
        <f>(IF(ENP112-ENP107&lt;0,0,ENP112-ENP107)+ENP156)*1.21+IF($D$5="Koncesija",-#REF!*0.21,0)</f>
        <v>#REF!</v>
      </c>
      <c r="ENQ165" s="632" t="e">
        <f>(IF(ENQ112-ENQ107&lt;0,0,ENQ112-ENQ107)+ENQ156)*1.21+IF($D$5="Koncesija",-#REF!*0.21,0)</f>
        <v>#REF!</v>
      </c>
      <c r="ENR165" s="632" t="e">
        <f>(IF(ENR112-ENR107&lt;0,0,ENR112-ENR107)+ENR156)*1.21+IF($D$5="Koncesija",-#REF!*0.21,0)</f>
        <v>#REF!</v>
      </c>
      <c r="ENS165" s="632" t="e">
        <f>(IF(ENS112-ENS107&lt;0,0,ENS112-ENS107)+ENS156)*1.21+IF($D$5="Koncesija",-#REF!*0.21,0)</f>
        <v>#REF!</v>
      </c>
      <c r="ENT165" s="632" t="e">
        <f>(IF(ENT112-ENT107&lt;0,0,ENT112-ENT107)+ENT156)*1.21+IF($D$5="Koncesija",-#REF!*0.21,0)</f>
        <v>#REF!</v>
      </c>
      <c r="ENU165" s="632" t="e">
        <f>(IF(ENU112-ENU107&lt;0,0,ENU112-ENU107)+ENU156)*1.21+IF($D$5="Koncesija",-#REF!*0.21,0)</f>
        <v>#REF!</v>
      </c>
      <c r="ENV165" s="632" t="e">
        <f>(IF(ENV112-ENV107&lt;0,0,ENV112-ENV107)+ENV156)*1.21+IF($D$5="Koncesija",-#REF!*0.21,0)</f>
        <v>#REF!</v>
      </c>
      <c r="ENW165" s="632" t="e">
        <f>(IF(ENW112-ENW107&lt;0,0,ENW112-ENW107)+ENW156)*1.21+IF($D$5="Koncesija",-#REF!*0.21,0)</f>
        <v>#REF!</v>
      </c>
      <c r="ENX165" s="632" t="e">
        <f>(IF(ENX112-ENX107&lt;0,0,ENX112-ENX107)+ENX156)*1.21+IF($D$5="Koncesija",-#REF!*0.21,0)</f>
        <v>#REF!</v>
      </c>
      <c r="ENY165" s="632" t="e">
        <f>(IF(ENY112-ENY107&lt;0,0,ENY112-ENY107)+ENY156)*1.21+IF($D$5="Koncesija",-#REF!*0.21,0)</f>
        <v>#REF!</v>
      </c>
      <c r="ENZ165" s="632" t="e">
        <f>(IF(ENZ112-ENZ107&lt;0,0,ENZ112-ENZ107)+ENZ156)*1.21+IF($D$5="Koncesija",-#REF!*0.21,0)</f>
        <v>#REF!</v>
      </c>
      <c r="EOA165" s="632" t="e">
        <f>(IF(EOA112-EOA107&lt;0,0,EOA112-EOA107)+EOA156)*1.21+IF($D$5="Koncesija",-#REF!*0.21,0)</f>
        <v>#REF!</v>
      </c>
      <c r="EOB165" s="632" t="e">
        <f>(IF(EOB112-EOB107&lt;0,0,EOB112-EOB107)+EOB156)*1.21+IF($D$5="Koncesija",-#REF!*0.21,0)</f>
        <v>#REF!</v>
      </c>
      <c r="EOC165" s="632" t="e">
        <f>(IF(EOC112-EOC107&lt;0,0,EOC112-EOC107)+EOC156)*1.21+IF($D$5="Koncesija",-#REF!*0.21,0)</f>
        <v>#REF!</v>
      </c>
      <c r="EOD165" s="632" t="e">
        <f>(IF(EOD112-EOD107&lt;0,0,EOD112-EOD107)+EOD156)*1.21+IF($D$5="Koncesija",-#REF!*0.21,0)</f>
        <v>#REF!</v>
      </c>
      <c r="EOE165" s="632" t="e">
        <f>(IF(EOE112-EOE107&lt;0,0,EOE112-EOE107)+EOE156)*1.21+IF($D$5="Koncesija",-#REF!*0.21,0)</f>
        <v>#REF!</v>
      </c>
      <c r="EOF165" s="632" t="e">
        <f>(IF(EOF112-EOF107&lt;0,0,EOF112-EOF107)+EOF156)*1.21+IF($D$5="Koncesija",-#REF!*0.21,0)</f>
        <v>#REF!</v>
      </c>
      <c r="EOG165" s="632" t="e">
        <f>(IF(EOG112-EOG107&lt;0,0,EOG112-EOG107)+EOG156)*1.21+IF($D$5="Koncesija",-#REF!*0.21,0)</f>
        <v>#REF!</v>
      </c>
      <c r="EOH165" s="632" t="e">
        <f>(IF(EOH112-EOH107&lt;0,0,EOH112-EOH107)+EOH156)*1.21+IF($D$5="Koncesija",-#REF!*0.21,0)</f>
        <v>#REF!</v>
      </c>
      <c r="EOI165" s="632" t="e">
        <f>(IF(EOI112-EOI107&lt;0,0,EOI112-EOI107)+EOI156)*1.21+IF($D$5="Koncesija",-#REF!*0.21,0)</f>
        <v>#REF!</v>
      </c>
      <c r="EOJ165" s="632" t="e">
        <f>(IF(EOJ112-EOJ107&lt;0,0,EOJ112-EOJ107)+EOJ156)*1.21+IF($D$5="Koncesija",-#REF!*0.21,0)</f>
        <v>#REF!</v>
      </c>
      <c r="EOK165" s="632" t="e">
        <f>(IF(EOK112-EOK107&lt;0,0,EOK112-EOK107)+EOK156)*1.21+IF($D$5="Koncesija",-#REF!*0.21,0)</f>
        <v>#REF!</v>
      </c>
      <c r="EOL165" s="632" t="e">
        <f>(IF(EOL112-EOL107&lt;0,0,EOL112-EOL107)+EOL156)*1.21+IF($D$5="Koncesija",-#REF!*0.21,0)</f>
        <v>#REF!</v>
      </c>
      <c r="EOM165" s="632" t="e">
        <f>(IF(EOM112-EOM107&lt;0,0,EOM112-EOM107)+EOM156)*1.21+IF($D$5="Koncesija",-#REF!*0.21,0)</f>
        <v>#REF!</v>
      </c>
      <c r="EON165" s="632" t="e">
        <f>(IF(EON112-EON107&lt;0,0,EON112-EON107)+EON156)*1.21+IF($D$5="Koncesija",-#REF!*0.21,0)</f>
        <v>#REF!</v>
      </c>
      <c r="EOO165" s="632" t="e">
        <f>(IF(EOO112-EOO107&lt;0,0,EOO112-EOO107)+EOO156)*1.21+IF($D$5="Koncesija",-#REF!*0.21,0)</f>
        <v>#REF!</v>
      </c>
      <c r="EOP165" s="632" t="e">
        <f>(IF(EOP112-EOP107&lt;0,0,EOP112-EOP107)+EOP156)*1.21+IF($D$5="Koncesija",-#REF!*0.21,0)</f>
        <v>#REF!</v>
      </c>
      <c r="EOQ165" s="632" t="e">
        <f>(IF(EOQ112-EOQ107&lt;0,0,EOQ112-EOQ107)+EOQ156)*1.21+IF($D$5="Koncesija",-#REF!*0.21,0)</f>
        <v>#REF!</v>
      </c>
      <c r="EOR165" s="632" t="e">
        <f>(IF(EOR112-EOR107&lt;0,0,EOR112-EOR107)+EOR156)*1.21+IF($D$5="Koncesija",-#REF!*0.21,0)</f>
        <v>#REF!</v>
      </c>
      <c r="EOS165" s="632" t="e">
        <f>(IF(EOS112-EOS107&lt;0,0,EOS112-EOS107)+EOS156)*1.21+IF($D$5="Koncesija",-#REF!*0.21,0)</f>
        <v>#REF!</v>
      </c>
      <c r="EOT165" s="632" t="e">
        <f>(IF(EOT112-EOT107&lt;0,0,EOT112-EOT107)+EOT156)*1.21+IF($D$5="Koncesija",-#REF!*0.21,0)</f>
        <v>#REF!</v>
      </c>
      <c r="EOU165" s="632" t="e">
        <f>(IF(EOU112-EOU107&lt;0,0,EOU112-EOU107)+EOU156)*1.21+IF($D$5="Koncesija",-#REF!*0.21,0)</f>
        <v>#REF!</v>
      </c>
      <c r="EOV165" s="632" t="e">
        <f>(IF(EOV112-EOV107&lt;0,0,EOV112-EOV107)+EOV156)*1.21+IF($D$5="Koncesija",-#REF!*0.21,0)</f>
        <v>#REF!</v>
      </c>
      <c r="EOW165" s="632" t="e">
        <f>(IF(EOW112-EOW107&lt;0,0,EOW112-EOW107)+EOW156)*1.21+IF($D$5="Koncesija",-#REF!*0.21,0)</f>
        <v>#REF!</v>
      </c>
      <c r="EOX165" s="632" t="e">
        <f>(IF(EOX112-EOX107&lt;0,0,EOX112-EOX107)+EOX156)*1.21+IF($D$5="Koncesija",-#REF!*0.21,0)</f>
        <v>#REF!</v>
      </c>
      <c r="EOY165" s="632" t="e">
        <f>(IF(EOY112-EOY107&lt;0,0,EOY112-EOY107)+EOY156)*1.21+IF($D$5="Koncesija",-#REF!*0.21,0)</f>
        <v>#REF!</v>
      </c>
      <c r="EOZ165" s="632" t="e">
        <f>(IF(EOZ112-EOZ107&lt;0,0,EOZ112-EOZ107)+EOZ156)*1.21+IF($D$5="Koncesija",-#REF!*0.21,0)</f>
        <v>#REF!</v>
      </c>
      <c r="EPA165" s="632" t="e">
        <f>(IF(EPA112-EPA107&lt;0,0,EPA112-EPA107)+EPA156)*1.21+IF($D$5="Koncesija",-#REF!*0.21,0)</f>
        <v>#REF!</v>
      </c>
      <c r="EPB165" s="632" t="e">
        <f>(IF(EPB112-EPB107&lt;0,0,EPB112-EPB107)+EPB156)*1.21+IF($D$5="Koncesija",-#REF!*0.21,0)</f>
        <v>#REF!</v>
      </c>
      <c r="EPC165" s="632" t="e">
        <f>(IF(EPC112-EPC107&lt;0,0,EPC112-EPC107)+EPC156)*1.21+IF($D$5="Koncesija",-#REF!*0.21,0)</f>
        <v>#REF!</v>
      </c>
      <c r="EPD165" s="632" t="e">
        <f>(IF(EPD112-EPD107&lt;0,0,EPD112-EPD107)+EPD156)*1.21+IF($D$5="Koncesija",-#REF!*0.21,0)</f>
        <v>#REF!</v>
      </c>
      <c r="EPE165" s="632" t="e">
        <f>(IF(EPE112-EPE107&lt;0,0,EPE112-EPE107)+EPE156)*1.21+IF($D$5="Koncesija",-#REF!*0.21,0)</f>
        <v>#REF!</v>
      </c>
      <c r="EPF165" s="632" t="e">
        <f>(IF(EPF112-EPF107&lt;0,0,EPF112-EPF107)+EPF156)*1.21+IF($D$5="Koncesija",-#REF!*0.21,0)</f>
        <v>#REF!</v>
      </c>
      <c r="EPG165" s="632" t="e">
        <f>(IF(EPG112-EPG107&lt;0,0,EPG112-EPG107)+EPG156)*1.21+IF($D$5="Koncesija",-#REF!*0.21,0)</f>
        <v>#REF!</v>
      </c>
      <c r="EPH165" s="632" t="e">
        <f>(IF(EPH112-EPH107&lt;0,0,EPH112-EPH107)+EPH156)*1.21+IF($D$5="Koncesija",-#REF!*0.21,0)</f>
        <v>#REF!</v>
      </c>
      <c r="EPI165" s="632" t="e">
        <f>(IF(EPI112-EPI107&lt;0,0,EPI112-EPI107)+EPI156)*1.21+IF($D$5="Koncesija",-#REF!*0.21,0)</f>
        <v>#REF!</v>
      </c>
      <c r="EPJ165" s="632" t="e">
        <f>(IF(EPJ112-EPJ107&lt;0,0,EPJ112-EPJ107)+EPJ156)*1.21+IF($D$5="Koncesija",-#REF!*0.21,0)</f>
        <v>#REF!</v>
      </c>
      <c r="EPK165" s="632" t="e">
        <f>(IF(EPK112-EPK107&lt;0,0,EPK112-EPK107)+EPK156)*1.21+IF($D$5="Koncesija",-#REF!*0.21,0)</f>
        <v>#REF!</v>
      </c>
      <c r="EPL165" s="632" t="e">
        <f>(IF(EPL112-EPL107&lt;0,0,EPL112-EPL107)+EPL156)*1.21+IF($D$5="Koncesija",-#REF!*0.21,0)</f>
        <v>#REF!</v>
      </c>
      <c r="EPM165" s="632" t="e">
        <f>(IF(EPM112-EPM107&lt;0,0,EPM112-EPM107)+EPM156)*1.21+IF($D$5="Koncesija",-#REF!*0.21,0)</f>
        <v>#REF!</v>
      </c>
      <c r="EPN165" s="632" t="e">
        <f>(IF(EPN112-EPN107&lt;0,0,EPN112-EPN107)+EPN156)*1.21+IF($D$5="Koncesija",-#REF!*0.21,0)</f>
        <v>#REF!</v>
      </c>
      <c r="EPO165" s="632" t="e">
        <f>(IF(EPO112-EPO107&lt;0,0,EPO112-EPO107)+EPO156)*1.21+IF($D$5="Koncesija",-#REF!*0.21,0)</f>
        <v>#REF!</v>
      </c>
      <c r="EPP165" s="632" t="e">
        <f>(IF(EPP112-EPP107&lt;0,0,EPP112-EPP107)+EPP156)*1.21+IF($D$5="Koncesija",-#REF!*0.21,0)</f>
        <v>#REF!</v>
      </c>
      <c r="EPQ165" s="632" t="e">
        <f>(IF(EPQ112-EPQ107&lt;0,0,EPQ112-EPQ107)+EPQ156)*1.21+IF($D$5="Koncesija",-#REF!*0.21,0)</f>
        <v>#REF!</v>
      </c>
      <c r="EPR165" s="632" t="e">
        <f>(IF(EPR112-EPR107&lt;0,0,EPR112-EPR107)+EPR156)*1.21+IF($D$5="Koncesija",-#REF!*0.21,0)</f>
        <v>#REF!</v>
      </c>
      <c r="EPS165" s="632" t="e">
        <f>(IF(EPS112-EPS107&lt;0,0,EPS112-EPS107)+EPS156)*1.21+IF($D$5="Koncesija",-#REF!*0.21,0)</f>
        <v>#REF!</v>
      </c>
      <c r="EPT165" s="632" t="e">
        <f>(IF(EPT112-EPT107&lt;0,0,EPT112-EPT107)+EPT156)*1.21+IF($D$5="Koncesija",-#REF!*0.21,0)</f>
        <v>#REF!</v>
      </c>
      <c r="EPU165" s="632" t="e">
        <f>(IF(EPU112-EPU107&lt;0,0,EPU112-EPU107)+EPU156)*1.21+IF($D$5="Koncesija",-#REF!*0.21,0)</f>
        <v>#REF!</v>
      </c>
      <c r="EPV165" s="632" t="e">
        <f>(IF(EPV112-EPV107&lt;0,0,EPV112-EPV107)+EPV156)*1.21+IF($D$5="Koncesija",-#REF!*0.21,0)</f>
        <v>#REF!</v>
      </c>
      <c r="EPW165" s="632" t="e">
        <f>(IF(EPW112-EPW107&lt;0,0,EPW112-EPW107)+EPW156)*1.21+IF($D$5="Koncesija",-#REF!*0.21,0)</f>
        <v>#REF!</v>
      </c>
      <c r="EPX165" s="632" t="e">
        <f>(IF(EPX112-EPX107&lt;0,0,EPX112-EPX107)+EPX156)*1.21+IF($D$5="Koncesija",-#REF!*0.21,0)</f>
        <v>#REF!</v>
      </c>
      <c r="EPY165" s="632" t="e">
        <f>(IF(EPY112-EPY107&lt;0,0,EPY112-EPY107)+EPY156)*1.21+IF($D$5="Koncesija",-#REF!*0.21,0)</f>
        <v>#REF!</v>
      </c>
      <c r="EPZ165" s="632" t="e">
        <f>(IF(EPZ112-EPZ107&lt;0,0,EPZ112-EPZ107)+EPZ156)*1.21+IF($D$5="Koncesija",-#REF!*0.21,0)</f>
        <v>#REF!</v>
      </c>
      <c r="EQA165" s="632" t="e">
        <f>(IF(EQA112-EQA107&lt;0,0,EQA112-EQA107)+EQA156)*1.21+IF($D$5="Koncesija",-#REF!*0.21,0)</f>
        <v>#REF!</v>
      </c>
      <c r="EQB165" s="632" t="e">
        <f>(IF(EQB112-EQB107&lt;0,0,EQB112-EQB107)+EQB156)*1.21+IF($D$5="Koncesija",-#REF!*0.21,0)</f>
        <v>#REF!</v>
      </c>
      <c r="EQC165" s="632" t="e">
        <f>(IF(EQC112-EQC107&lt;0,0,EQC112-EQC107)+EQC156)*1.21+IF($D$5="Koncesija",-#REF!*0.21,0)</f>
        <v>#REF!</v>
      </c>
      <c r="EQD165" s="632" t="e">
        <f>(IF(EQD112-EQD107&lt;0,0,EQD112-EQD107)+EQD156)*1.21+IF($D$5="Koncesija",-#REF!*0.21,0)</f>
        <v>#REF!</v>
      </c>
      <c r="EQE165" s="632" t="e">
        <f>(IF(EQE112-EQE107&lt;0,0,EQE112-EQE107)+EQE156)*1.21+IF($D$5="Koncesija",-#REF!*0.21,0)</f>
        <v>#REF!</v>
      </c>
      <c r="EQF165" s="632" t="e">
        <f>(IF(EQF112-EQF107&lt;0,0,EQF112-EQF107)+EQF156)*1.21+IF($D$5="Koncesija",-#REF!*0.21,0)</f>
        <v>#REF!</v>
      </c>
      <c r="EQG165" s="632" t="e">
        <f>(IF(EQG112-EQG107&lt;0,0,EQG112-EQG107)+EQG156)*1.21+IF($D$5="Koncesija",-#REF!*0.21,0)</f>
        <v>#REF!</v>
      </c>
      <c r="EQH165" s="632" t="e">
        <f>(IF(EQH112-EQH107&lt;0,0,EQH112-EQH107)+EQH156)*1.21+IF($D$5="Koncesija",-#REF!*0.21,0)</f>
        <v>#REF!</v>
      </c>
      <c r="EQI165" s="632" t="e">
        <f>(IF(EQI112-EQI107&lt;0,0,EQI112-EQI107)+EQI156)*1.21+IF($D$5="Koncesija",-#REF!*0.21,0)</f>
        <v>#REF!</v>
      </c>
      <c r="EQJ165" s="632" t="e">
        <f>(IF(EQJ112-EQJ107&lt;0,0,EQJ112-EQJ107)+EQJ156)*1.21+IF($D$5="Koncesija",-#REF!*0.21,0)</f>
        <v>#REF!</v>
      </c>
      <c r="EQK165" s="632" t="e">
        <f>(IF(EQK112-EQK107&lt;0,0,EQK112-EQK107)+EQK156)*1.21+IF($D$5="Koncesija",-#REF!*0.21,0)</f>
        <v>#REF!</v>
      </c>
      <c r="EQL165" s="632" t="e">
        <f>(IF(EQL112-EQL107&lt;0,0,EQL112-EQL107)+EQL156)*1.21+IF($D$5="Koncesija",-#REF!*0.21,0)</f>
        <v>#REF!</v>
      </c>
      <c r="EQM165" s="632" t="e">
        <f>(IF(EQM112-EQM107&lt;0,0,EQM112-EQM107)+EQM156)*1.21+IF($D$5="Koncesija",-#REF!*0.21,0)</f>
        <v>#REF!</v>
      </c>
      <c r="EQN165" s="632" t="e">
        <f>(IF(EQN112-EQN107&lt;0,0,EQN112-EQN107)+EQN156)*1.21+IF($D$5="Koncesija",-#REF!*0.21,0)</f>
        <v>#REF!</v>
      </c>
      <c r="EQO165" s="632" t="e">
        <f>(IF(EQO112-EQO107&lt;0,0,EQO112-EQO107)+EQO156)*1.21+IF($D$5="Koncesija",-#REF!*0.21,0)</f>
        <v>#REF!</v>
      </c>
      <c r="EQP165" s="632" t="e">
        <f>(IF(EQP112-EQP107&lt;0,0,EQP112-EQP107)+EQP156)*1.21+IF($D$5="Koncesija",-#REF!*0.21,0)</f>
        <v>#REF!</v>
      </c>
      <c r="EQQ165" s="632" t="e">
        <f>(IF(EQQ112-EQQ107&lt;0,0,EQQ112-EQQ107)+EQQ156)*1.21+IF($D$5="Koncesija",-#REF!*0.21,0)</f>
        <v>#REF!</v>
      </c>
      <c r="EQR165" s="632" t="e">
        <f>(IF(EQR112-EQR107&lt;0,0,EQR112-EQR107)+EQR156)*1.21+IF($D$5="Koncesija",-#REF!*0.21,0)</f>
        <v>#REF!</v>
      </c>
      <c r="EQS165" s="632" t="e">
        <f>(IF(EQS112-EQS107&lt;0,0,EQS112-EQS107)+EQS156)*1.21+IF($D$5="Koncesija",-#REF!*0.21,0)</f>
        <v>#REF!</v>
      </c>
      <c r="EQT165" s="632" t="e">
        <f>(IF(EQT112-EQT107&lt;0,0,EQT112-EQT107)+EQT156)*1.21+IF($D$5="Koncesija",-#REF!*0.21,0)</f>
        <v>#REF!</v>
      </c>
      <c r="EQU165" s="632" t="e">
        <f>(IF(EQU112-EQU107&lt;0,0,EQU112-EQU107)+EQU156)*1.21+IF($D$5="Koncesija",-#REF!*0.21,0)</f>
        <v>#REF!</v>
      </c>
      <c r="EQV165" s="632" t="e">
        <f>(IF(EQV112-EQV107&lt;0,0,EQV112-EQV107)+EQV156)*1.21+IF($D$5="Koncesija",-#REF!*0.21,0)</f>
        <v>#REF!</v>
      </c>
      <c r="EQW165" s="632" t="e">
        <f>(IF(EQW112-EQW107&lt;0,0,EQW112-EQW107)+EQW156)*1.21+IF($D$5="Koncesija",-#REF!*0.21,0)</f>
        <v>#REF!</v>
      </c>
      <c r="EQX165" s="632" t="e">
        <f>(IF(EQX112-EQX107&lt;0,0,EQX112-EQX107)+EQX156)*1.21+IF($D$5="Koncesija",-#REF!*0.21,0)</f>
        <v>#REF!</v>
      </c>
      <c r="EQY165" s="632" t="e">
        <f>(IF(EQY112-EQY107&lt;0,0,EQY112-EQY107)+EQY156)*1.21+IF($D$5="Koncesija",-#REF!*0.21,0)</f>
        <v>#REF!</v>
      </c>
      <c r="EQZ165" s="632" t="e">
        <f>(IF(EQZ112-EQZ107&lt;0,0,EQZ112-EQZ107)+EQZ156)*1.21+IF($D$5="Koncesija",-#REF!*0.21,0)</f>
        <v>#REF!</v>
      </c>
      <c r="ERA165" s="632" t="e">
        <f>(IF(ERA112-ERA107&lt;0,0,ERA112-ERA107)+ERA156)*1.21+IF($D$5="Koncesija",-#REF!*0.21,0)</f>
        <v>#REF!</v>
      </c>
      <c r="ERB165" s="632" t="e">
        <f>(IF(ERB112-ERB107&lt;0,0,ERB112-ERB107)+ERB156)*1.21+IF($D$5="Koncesija",-#REF!*0.21,0)</f>
        <v>#REF!</v>
      </c>
      <c r="ERC165" s="632" t="e">
        <f>(IF(ERC112-ERC107&lt;0,0,ERC112-ERC107)+ERC156)*1.21+IF($D$5="Koncesija",-#REF!*0.21,0)</f>
        <v>#REF!</v>
      </c>
      <c r="ERD165" s="632" t="e">
        <f>(IF(ERD112-ERD107&lt;0,0,ERD112-ERD107)+ERD156)*1.21+IF($D$5="Koncesija",-#REF!*0.21,0)</f>
        <v>#REF!</v>
      </c>
      <c r="ERE165" s="632" t="e">
        <f>(IF(ERE112-ERE107&lt;0,0,ERE112-ERE107)+ERE156)*1.21+IF($D$5="Koncesija",-#REF!*0.21,0)</f>
        <v>#REF!</v>
      </c>
      <c r="ERF165" s="632" t="e">
        <f>(IF(ERF112-ERF107&lt;0,0,ERF112-ERF107)+ERF156)*1.21+IF($D$5="Koncesija",-#REF!*0.21,0)</f>
        <v>#REF!</v>
      </c>
      <c r="ERG165" s="632" t="e">
        <f>(IF(ERG112-ERG107&lt;0,0,ERG112-ERG107)+ERG156)*1.21+IF($D$5="Koncesija",-#REF!*0.21,0)</f>
        <v>#REF!</v>
      </c>
      <c r="ERH165" s="632" t="e">
        <f>(IF(ERH112-ERH107&lt;0,0,ERH112-ERH107)+ERH156)*1.21+IF($D$5="Koncesija",-#REF!*0.21,0)</f>
        <v>#REF!</v>
      </c>
      <c r="ERI165" s="632" t="e">
        <f>(IF(ERI112-ERI107&lt;0,0,ERI112-ERI107)+ERI156)*1.21+IF($D$5="Koncesija",-#REF!*0.21,0)</f>
        <v>#REF!</v>
      </c>
      <c r="ERJ165" s="632" t="e">
        <f>(IF(ERJ112-ERJ107&lt;0,0,ERJ112-ERJ107)+ERJ156)*1.21+IF($D$5="Koncesija",-#REF!*0.21,0)</f>
        <v>#REF!</v>
      </c>
      <c r="ERK165" s="632" t="e">
        <f>(IF(ERK112-ERK107&lt;0,0,ERK112-ERK107)+ERK156)*1.21+IF($D$5="Koncesija",-#REF!*0.21,0)</f>
        <v>#REF!</v>
      </c>
      <c r="ERL165" s="632" t="e">
        <f>(IF(ERL112-ERL107&lt;0,0,ERL112-ERL107)+ERL156)*1.21+IF($D$5="Koncesija",-#REF!*0.21,0)</f>
        <v>#REF!</v>
      </c>
      <c r="ERM165" s="632" t="e">
        <f>(IF(ERM112-ERM107&lt;0,0,ERM112-ERM107)+ERM156)*1.21+IF($D$5="Koncesija",-#REF!*0.21,0)</f>
        <v>#REF!</v>
      </c>
      <c r="ERN165" s="632" t="e">
        <f>(IF(ERN112-ERN107&lt;0,0,ERN112-ERN107)+ERN156)*1.21+IF($D$5="Koncesija",-#REF!*0.21,0)</f>
        <v>#REF!</v>
      </c>
      <c r="ERO165" s="632" t="e">
        <f>(IF(ERO112-ERO107&lt;0,0,ERO112-ERO107)+ERO156)*1.21+IF($D$5="Koncesija",-#REF!*0.21,0)</f>
        <v>#REF!</v>
      </c>
      <c r="ERP165" s="632" t="e">
        <f>(IF(ERP112-ERP107&lt;0,0,ERP112-ERP107)+ERP156)*1.21+IF($D$5="Koncesija",-#REF!*0.21,0)</f>
        <v>#REF!</v>
      </c>
      <c r="ERQ165" s="632" t="e">
        <f>(IF(ERQ112-ERQ107&lt;0,0,ERQ112-ERQ107)+ERQ156)*1.21+IF($D$5="Koncesija",-#REF!*0.21,0)</f>
        <v>#REF!</v>
      </c>
      <c r="ERR165" s="632" t="e">
        <f>(IF(ERR112-ERR107&lt;0,0,ERR112-ERR107)+ERR156)*1.21+IF($D$5="Koncesija",-#REF!*0.21,0)</f>
        <v>#REF!</v>
      </c>
      <c r="ERS165" s="632" t="e">
        <f>(IF(ERS112-ERS107&lt;0,0,ERS112-ERS107)+ERS156)*1.21+IF($D$5="Koncesija",-#REF!*0.21,0)</f>
        <v>#REF!</v>
      </c>
      <c r="ERT165" s="632" t="e">
        <f>(IF(ERT112-ERT107&lt;0,0,ERT112-ERT107)+ERT156)*1.21+IF($D$5="Koncesija",-#REF!*0.21,0)</f>
        <v>#REF!</v>
      </c>
      <c r="ERU165" s="632" t="e">
        <f>(IF(ERU112-ERU107&lt;0,0,ERU112-ERU107)+ERU156)*1.21+IF($D$5="Koncesija",-#REF!*0.21,0)</f>
        <v>#REF!</v>
      </c>
      <c r="ERV165" s="632" t="e">
        <f>(IF(ERV112-ERV107&lt;0,0,ERV112-ERV107)+ERV156)*1.21+IF($D$5="Koncesija",-#REF!*0.21,0)</f>
        <v>#REF!</v>
      </c>
      <c r="ERW165" s="632" t="e">
        <f>(IF(ERW112-ERW107&lt;0,0,ERW112-ERW107)+ERW156)*1.21+IF($D$5="Koncesija",-#REF!*0.21,0)</f>
        <v>#REF!</v>
      </c>
      <c r="ERX165" s="632" t="e">
        <f>(IF(ERX112-ERX107&lt;0,0,ERX112-ERX107)+ERX156)*1.21+IF($D$5="Koncesija",-#REF!*0.21,0)</f>
        <v>#REF!</v>
      </c>
      <c r="ERY165" s="632" t="e">
        <f>(IF(ERY112-ERY107&lt;0,0,ERY112-ERY107)+ERY156)*1.21+IF($D$5="Koncesija",-#REF!*0.21,0)</f>
        <v>#REF!</v>
      </c>
      <c r="ERZ165" s="632" t="e">
        <f>(IF(ERZ112-ERZ107&lt;0,0,ERZ112-ERZ107)+ERZ156)*1.21+IF($D$5="Koncesija",-#REF!*0.21,0)</f>
        <v>#REF!</v>
      </c>
      <c r="ESA165" s="632" t="e">
        <f>(IF(ESA112-ESA107&lt;0,0,ESA112-ESA107)+ESA156)*1.21+IF($D$5="Koncesija",-#REF!*0.21,0)</f>
        <v>#REF!</v>
      </c>
      <c r="ESB165" s="632" t="e">
        <f>(IF(ESB112-ESB107&lt;0,0,ESB112-ESB107)+ESB156)*1.21+IF($D$5="Koncesija",-#REF!*0.21,0)</f>
        <v>#REF!</v>
      </c>
      <c r="ESC165" s="632" t="e">
        <f>(IF(ESC112-ESC107&lt;0,0,ESC112-ESC107)+ESC156)*1.21+IF($D$5="Koncesija",-#REF!*0.21,0)</f>
        <v>#REF!</v>
      </c>
      <c r="ESD165" s="632" t="e">
        <f>(IF(ESD112-ESD107&lt;0,0,ESD112-ESD107)+ESD156)*1.21+IF($D$5="Koncesija",-#REF!*0.21,0)</f>
        <v>#REF!</v>
      </c>
      <c r="ESE165" s="632" t="e">
        <f>(IF(ESE112-ESE107&lt;0,0,ESE112-ESE107)+ESE156)*1.21+IF($D$5="Koncesija",-#REF!*0.21,0)</f>
        <v>#REF!</v>
      </c>
      <c r="ESF165" s="632" t="e">
        <f>(IF(ESF112-ESF107&lt;0,0,ESF112-ESF107)+ESF156)*1.21+IF($D$5="Koncesija",-#REF!*0.21,0)</f>
        <v>#REF!</v>
      </c>
      <c r="ESG165" s="632" t="e">
        <f>(IF(ESG112-ESG107&lt;0,0,ESG112-ESG107)+ESG156)*1.21+IF($D$5="Koncesija",-#REF!*0.21,0)</f>
        <v>#REF!</v>
      </c>
      <c r="ESH165" s="632" t="e">
        <f>(IF(ESH112-ESH107&lt;0,0,ESH112-ESH107)+ESH156)*1.21+IF($D$5="Koncesija",-#REF!*0.21,0)</f>
        <v>#REF!</v>
      </c>
      <c r="ESI165" s="632" t="e">
        <f>(IF(ESI112-ESI107&lt;0,0,ESI112-ESI107)+ESI156)*1.21+IF($D$5="Koncesija",-#REF!*0.21,0)</f>
        <v>#REF!</v>
      </c>
      <c r="ESJ165" s="632" t="e">
        <f>(IF(ESJ112-ESJ107&lt;0,0,ESJ112-ESJ107)+ESJ156)*1.21+IF($D$5="Koncesija",-#REF!*0.21,0)</f>
        <v>#REF!</v>
      </c>
      <c r="ESK165" s="632" t="e">
        <f>(IF(ESK112-ESK107&lt;0,0,ESK112-ESK107)+ESK156)*1.21+IF($D$5="Koncesija",-#REF!*0.21,0)</f>
        <v>#REF!</v>
      </c>
      <c r="ESL165" s="632" t="e">
        <f>(IF(ESL112-ESL107&lt;0,0,ESL112-ESL107)+ESL156)*1.21+IF($D$5="Koncesija",-#REF!*0.21,0)</f>
        <v>#REF!</v>
      </c>
      <c r="ESM165" s="632" t="e">
        <f>(IF(ESM112-ESM107&lt;0,0,ESM112-ESM107)+ESM156)*1.21+IF($D$5="Koncesija",-#REF!*0.21,0)</f>
        <v>#REF!</v>
      </c>
      <c r="ESN165" s="632" t="e">
        <f>(IF(ESN112-ESN107&lt;0,0,ESN112-ESN107)+ESN156)*1.21+IF($D$5="Koncesija",-#REF!*0.21,0)</f>
        <v>#REF!</v>
      </c>
      <c r="ESO165" s="632" t="e">
        <f>(IF(ESO112-ESO107&lt;0,0,ESO112-ESO107)+ESO156)*1.21+IF($D$5="Koncesija",-#REF!*0.21,0)</f>
        <v>#REF!</v>
      </c>
      <c r="ESP165" s="632" t="e">
        <f>(IF(ESP112-ESP107&lt;0,0,ESP112-ESP107)+ESP156)*1.21+IF($D$5="Koncesija",-#REF!*0.21,0)</f>
        <v>#REF!</v>
      </c>
      <c r="ESQ165" s="632" t="e">
        <f>(IF(ESQ112-ESQ107&lt;0,0,ESQ112-ESQ107)+ESQ156)*1.21+IF($D$5="Koncesija",-#REF!*0.21,0)</f>
        <v>#REF!</v>
      </c>
      <c r="ESR165" s="632" t="e">
        <f>(IF(ESR112-ESR107&lt;0,0,ESR112-ESR107)+ESR156)*1.21+IF($D$5="Koncesija",-#REF!*0.21,0)</f>
        <v>#REF!</v>
      </c>
      <c r="ESS165" s="632" t="e">
        <f>(IF(ESS112-ESS107&lt;0,0,ESS112-ESS107)+ESS156)*1.21+IF($D$5="Koncesija",-#REF!*0.21,0)</f>
        <v>#REF!</v>
      </c>
      <c r="EST165" s="632" t="e">
        <f>(IF(EST112-EST107&lt;0,0,EST112-EST107)+EST156)*1.21+IF($D$5="Koncesija",-#REF!*0.21,0)</f>
        <v>#REF!</v>
      </c>
      <c r="ESU165" s="632" t="e">
        <f>(IF(ESU112-ESU107&lt;0,0,ESU112-ESU107)+ESU156)*1.21+IF($D$5="Koncesija",-#REF!*0.21,0)</f>
        <v>#REF!</v>
      </c>
      <c r="ESV165" s="632" t="e">
        <f>(IF(ESV112-ESV107&lt;0,0,ESV112-ESV107)+ESV156)*1.21+IF($D$5="Koncesija",-#REF!*0.21,0)</f>
        <v>#REF!</v>
      </c>
      <c r="ESW165" s="632" t="e">
        <f>(IF(ESW112-ESW107&lt;0,0,ESW112-ESW107)+ESW156)*1.21+IF($D$5="Koncesija",-#REF!*0.21,0)</f>
        <v>#REF!</v>
      </c>
      <c r="ESX165" s="632" t="e">
        <f>(IF(ESX112-ESX107&lt;0,0,ESX112-ESX107)+ESX156)*1.21+IF($D$5="Koncesija",-#REF!*0.21,0)</f>
        <v>#REF!</v>
      </c>
      <c r="ESY165" s="632" t="e">
        <f>(IF(ESY112-ESY107&lt;0,0,ESY112-ESY107)+ESY156)*1.21+IF($D$5="Koncesija",-#REF!*0.21,0)</f>
        <v>#REF!</v>
      </c>
      <c r="ESZ165" s="632" t="e">
        <f>(IF(ESZ112-ESZ107&lt;0,0,ESZ112-ESZ107)+ESZ156)*1.21+IF($D$5="Koncesija",-#REF!*0.21,0)</f>
        <v>#REF!</v>
      </c>
      <c r="ETA165" s="632" t="e">
        <f>(IF(ETA112-ETA107&lt;0,0,ETA112-ETA107)+ETA156)*1.21+IF($D$5="Koncesija",-#REF!*0.21,0)</f>
        <v>#REF!</v>
      </c>
      <c r="ETB165" s="632" t="e">
        <f>(IF(ETB112-ETB107&lt;0,0,ETB112-ETB107)+ETB156)*1.21+IF($D$5="Koncesija",-#REF!*0.21,0)</f>
        <v>#REF!</v>
      </c>
      <c r="ETC165" s="632" t="e">
        <f>(IF(ETC112-ETC107&lt;0,0,ETC112-ETC107)+ETC156)*1.21+IF($D$5="Koncesija",-#REF!*0.21,0)</f>
        <v>#REF!</v>
      </c>
      <c r="ETD165" s="632" t="e">
        <f>(IF(ETD112-ETD107&lt;0,0,ETD112-ETD107)+ETD156)*1.21+IF($D$5="Koncesija",-#REF!*0.21,0)</f>
        <v>#REF!</v>
      </c>
      <c r="ETE165" s="632" t="e">
        <f>(IF(ETE112-ETE107&lt;0,0,ETE112-ETE107)+ETE156)*1.21+IF($D$5="Koncesija",-#REF!*0.21,0)</f>
        <v>#REF!</v>
      </c>
      <c r="ETF165" s="632" t="e">
        <f>(IF(ETF112-ETF107&lt;0,0,ETF112-ETF107)+ETF156)*1.21+IF($D$5="Koncesija",-#REF!*0.21,0)</f>
        <v>#REF!</v>
      </c>
      <c r="ETG165" s="632" t="e">
        <f>(IF(ETG112-ETG107&lt;0,0,ETG112-ETG107)+ETG156)*1.21+IF($D$5="Koncesija",-#REF!*0.21,0)</f>
        <v>#REF!</v>
      </c>
      <c r="ETH165" s="632" t="e">
        <f>(IF(ETH112-ETH107&lt;0,0,ETH112-ETH107)+ETH156)*1.21+IF($D$5="Koncesija",-#REF!*0.21,0)</f>
        <v>#REF!</v>
      </c>
      <c r="ETI165" s="632" t="e">
        <f>(IF(ETI112-ETI107&lt;0,0,ETI112-ETI107)+ETI156)*1.21+IF($D$5="Koncesija",-#REF!*0.21,0)</f>
        <v>#REF!</v>
      </c>
      <c r="ETJ165" s="632" t="e">
        <f>(IF(ETJ112-ETJ107&lt;0,0,ETJ112-ETJ107)+ETJ156)*1.21+IF($D$5="Koncesija",-#REF!*0.21,0)</f>
        <v>#REF!</v>
      </c>
      <c r="ETK165" s="632" t="e">
        <f>(IF(ETK112-ETK107&lt;0,0,ETK112-ETK107)+ETK156)*1.21+IF($D$5="Koncesija",-#REF!*0.21,0)</f>
        <v>#REF!</v>
      </c>
      <c r="ETL165" s="632" t="e">
        <f>(IF(ETL112-ETL107&lt;0,0,ETL112-ETL107)+ETL156)*1.21+IF($D$5="Koncesija",-#REF!*0.21,0)</f>
        <v>#REF!</v>
      </c>
      <c r="ETM165" s="632" t="e">
        <f>(IF(ETM112-ETM107&lt;0,0,ETM112-ETM107)+ETM156)*1.21+IF($D$5="Koncesija",-#REF!*0.21,0)</f>
        <v>#REF!</v>
      </c>
      <c r="ETN165" s="632" t="e">
        <f>(IF(ETN112-ETN107&lt;0,0,ETN112-ETN107)+ETN156)*1.21+IF($D$5="Koncesija",-#REF!*0.21,0)</f>
        <v>#REF!</v>
      </c>
      <c r="ETO165" s="632" t="e">
        <f>(IF(ETO112-ETO107&lt;0,0,ETO112-ETO107)+ETO156)*1.21+IF($D$5="Koncesija",-#REF!*0.21,0)</f>
        <v>#REF!</v>
      </c>
      <c r="ETP165" s="632" t="e">
        <f>(IF(ETP112-ETP107&lt;0,0,ETP112-ETP107)+ETP156)*1.21+IF($D$5="Koncesija",-#REF!*0.21,0)</f>
        <v>#REF!</v>
      </c>
      <c r="ETQ165" s="632" t="e">
        <f>(IF(ETQ112-ETQ107&lt;0,0,ETQ112-ETQ107)+ETQ156)*1.21+IF($D$5="Koncesija",-#REF!*0.21,0)</f>
        <v>#REF!</v>
      </c>
      <c r="ETR165" s="632" t="e">
        <f>(IF(ETR112-ETR107&lt;0,0,ETR112-ETR107)+ETR156)*1.21+IF($D$5="Koncesija",-#REF!*0.21,0)</f>
        <v>#REF!</v>
      </c>
      <c r="ETS165" s="632" t="e">
        <f>(IF(ETS112-ETS107&lt;0,0,ETS112-ETS107)+ETS156)*1.21+IF($D$5="Koncesija",-#REF!*0.21,0)</f>
        <v>#REF!</v>
      </c>
      <c r="ETT165" s="632" t="e">
        <f>(IF(ETT112-ETT107&lt;0,0,ETT112-ETT107)+ETT156)*1.21+IF($D$5="Koncesija",-#REF!*0.21,0)</f>
        <v>#REF!</v>
      </c>
      <c r="ETU165" s="632" t="e">
        <f>(IF(ETU112-ETU107&lt;0,0,ETU112-ETU107)+ETU156)*1.21+IF($D$5="Koncesija",-#REF!*0.21,0)</f>
        <v>#REF!</v>
      </c>
      <c r="ETV165" s="632" t="e">
        <f>(IF(ETV112-ETV107&lt;0,0,ETV112-ETV107)+ETV156)*1.21+IF($D$5="Koncesija",-#REF!*0.21,0)</f>
        <v>#REF!</v>
      </c>
      <c r="ETW165" s="632" t="e">
        <f>(IF(ETW112-ETW107&lt;0,0,ETW112-ETW107)+ETW156)*1.21+IF($D$5="Koncesija",-#REF!*0.21,0)</f>
        <v>#REF!</v>
      </c>
      <c r="ETX165" s="632" t="e">
        <f>(IF(ETX112-ETX107&lt;0,0,ETX112-ETX107)+ETX156)*1.21+IF($D$5="Koncesija",-#REF!*0.21,0)</f>
        <v>#REF!</v>
      </c>
      <c r="ETY165" s="632" t="e">
        <f>(IF(ETY112-ETY107&lt;0,0,ETY112-ETY107)+ETY156)*1.21+IF($D$5="Koncesija",-#REF!*0.21,0)</f>
        <v>#REF!</v>
      </c>
      <c r="ETZ165" s="632" t="e">
        <f>(IF(ETZ112-ETZ107&lt;0,0,ETZ112-ETZ107)+ETZ156)*1.21+IF($D$5="Koncesija",-#REF!*0.21,0)</f>
        <v>#REF!</v>
      </c>
      <c r="EUA165" s="632" t="e">
        <f>(IF(EUA112-EUA107&lt;0,0,EUA112-EUA107)+EUA156)*1.21+IF($D$5="Koncesija",-#REF!*0.21,0)</f>
        <v>#REF!</v>
      </c>
      <c r="EUB165" s="632" t="e">
        <f>(IF(EUB112-EUB107&lt;0,0,EUB112-EUB107)+EUB156)*1.21+IF($D$5="Koncesija",-#REF!*0.21,0)</f>
        <v>#REF!</v>
      </c>
      <c r="EUC165" s="632" t="e">
        <f>(IF(EUC112-EUC107&lt;0,0,EUC112-EUC107)+EUC156)*1.21+IF($D$5="Koncesija",-#REF!*0.21,0)</f>
        <v>#REF!</v>
      </c>
      <c r="EUD165" s="632" t="e">
        <f>(IF(EUD112-EUD107&lt;0,0,EUD112-EUD107)+EUD156)*1.21+IF($D$5="Koncesija",-#REF!*0.21,0)</f>
        <v>#REF!</v>
      </c>
      <c r="EUE165" s="632" t="e">
        <f>(IF(EUE112-EUE107&lt;0,0,EUE112-EUE107)+EUE156)*1.21+IF($D$5="Koncesija",-#REF!*0.21,0)</f>
        <v>#REF!</v>
      </c>
      <c r="EUF165" s="632" t="e">
        <f>(IF(EUF112-EUF107&lt;0,0,EUF112-EUF107)+EUF156)*1.21+IF($D$5="Koncesija",-#REF!*0.21,0)</f>
        <v>#REF!</v>
      </c>
      <c r="EUG165" s="632" t="e">
        <f>(IF(EUG112-EUG107&lt;0,0,EUG112-EUG107)+EUG156)*1.21+IF($D$5="Koncesija",-#REF!*0.21,0)</f>
        <v>#REF!</v>
      </c>
      <c r="EUH165" s="632" t="e">
        <f>(IF(EUH112-EUH107&lt;0,0,EUH112-EUH107)+EUH156)*1.21+IF($D$5="Koncesija",-#REF!*0.21,0)</f>
        <v>#REF!</v>
      </c>
      <c r="EUI165" s="632" t="e">
        <f>(IF(EUI112-EUI107&lt;0,0,EUI112-EUI107)+EUI156)*1.21+IF($D$5="Koncesija",-#REF!*0.21,0)</f>
        <v>#REF!</v>
      </c>
      <c r="EUJ165" s="632" t="e">
        <f>(IF(EUJ112-EUJ107&lt;0,0,EUJ112-EUJ107)+EUJ156)*1.21+IF($D$5="Koncesija",-#REF!*0.21,0)</f>
        <v>#REF!</v>
      </c>
      <c r="EUK165" s="632" t="e">
        <f>(IF(EUK112-EUK107&lt;0,0,EUK112-EUK107)+EUK156)*1.21+IF($D$5="Koncesija",-#REF!*0.21,0)</f>
        <v>#REF!</v>
      </c>
      <c r="EUL165" s="632" t="e">
        <f>(IF(EUL112-EUL107&lt;0,0,EUL112-EUL107)+EUL156)*1.21+IF($D$5="Koncesija",-#REF!*0.21,0)</f>
        <v>#REF!</v>
      </c>
      <c r="EUM165" s="632" t="e">
        <f>(IF(EUM112-EUM107&lt;0,0,EUM112-EUM107)+EUM156)*1.21+IF($D$5="Koncesija",-#REF!*0.21,0)</f>
        <v>#REF!</v>
      </c>
      <c r="EUN165" s="632" t="e">
        <f>(IF(EUN112-EUN107&lt;0,0,EUN112-EUN107)+EUN156)*1.21+IF($D$5="Koncesija",-#REF!*0.21,0)</f>
        <v>#REF!</v>
      </c>
      <c r="EUO165" s="632" t="e">
        <f>(IF(EUO112-EUO107&lt;0,0,EUO112-EUO107)+EUO156)*1.21+IF($D$5="Koncesija",-#REF!*0.21,0)</f>
        <v>#REF!</v>
      </c>
      <c r="EUP165" s="632" t="e">
        <f>(IF(EUP112-EUP107&lt;0,0,EUP112-EUP107)+EUP156)*1.21+IF($D$5="Koncesija",-#REF!*0.21,0)</f>
        <v>#REF!</v>
      </c>
      <c r="EUQ165" s="632" t="e">
        <f>(IF(EUQ112-EUQ107&lt;0,0,EUQ112-EUQ107)+EUQ156)*1.21+IF($D$5="Koncesija",-#REF!*0.21,0)</f>
        <v>#REF!</v>
      </c>
      <c r="EUR165" s="632" t="e">
        <f>(IF(EUR112-EUR107&lt;0,0,EUR112-EUR107)+EUR156)*1.21+IF($D$5="Koncesija",-#REF!*0.21,0)</f>
        <v>#REF!</v>
      </c>
      <c r="EUS165" s="632" t="e">
        <f>(IF(EUS112-EUS107&lt;0,0,EUS112-EUS107)+EUS156)*1.21+IF($D$5="Koncesija",-#REF!*0.21,0)</f>
        <v>#REF!</v>
      </c>
      <c r="EUT165" s="632" t="e">
        <f>(IF(EUT112-EUT107&lt;0,0,EUT112-EUT107)+EUT156)*1.21+IF($D$5="Koncesija",-#REF!*0.21,0)</f>
        <v>#REF!</v>
      </c>
      <c r="EUU165" s="632" t="e">
        <f>(IF(EUU112-EUU107&lt;0,0,EUU112-EUU107)+EUU156)*1.21+IF($D$5="Koncesija",-#REF!*0.21,0)</f>
        <v>#REF!</v>
      </c>
      <c r="EUV165" s="632" t="e">
        <f>(IF(EUV112-EUV107&lt;0,0,EUV112-EUV107)+EUV156)*1.21+IF($D$5="Koncesija",-#REF!*0.21,0)</f>
        <v>#REF!</v>
      </c>
      <c r="EUW165" s="632" t="e">
        <f>(IF(EUW112-EUW107&lt;0,0,EUW112-EUW107)+EUW156)*1.21+IF($D$5="Koncesija",-#REF!*0.21,0)</f>
        <v>#REF!</v>
      </c>
      <c r="EUX165" s="632" t="e">
        <f>(IF(EUX112-EUX107&lt;0,0,EUX112-EUX107)+EUX156)*1.21+IF($D$5="Koncesija",-#REF!*0.21,0)</f>
        <v>#REF!</v>
      </c>
      <c r="EUY165" s="632" t="e">
        <f>(IF(EUY112-EUY107&lt;0,0,EUY112-EUY107)+EUY156)*1.21+IF($D$5="Koncesija",-#REF!*0.21,0)</f>
        <v>#REF!</v>
      </c>
      <c r="EUZ165" s="632" t="e">
        <f>(IF(EUZ112-EUZ107&lt;0,0,EUZ112-EUZ107)+EUZ156)*1.21+IF($D$5="Koncesija",-#REF!*0.21,0)</f>
        <v>#REF!</v>
      </c>
      <c r="EVA165" s="632" t="e">
        <f>(IF(EVA112-EVA107&lt;0,0,EVA112-EVA107)+EVA156)*1.21+IF($D$5="Koncesija",-#REF!*0.21,0)</f>
        <v>#REF!</v>
      </c>
      <c r="EVB165" s="632" t="e">
        <f>(IF(EVB112-EVB107&lt;0,0,EVB112-EVB107)+EVB156)*1.21+IF($D$5="Koncesija",-#REF!*0.21,0)</f>
        <v>#REF!</v>
      </c>
      <c r="EVC165" s="632" t="e">
        <f>(IF(EVC112-EVC107&lt;0,0,EVC112-EVC107)+EVC156)*1.21+IF($D$5="Koncesija",-#REF!*0.21,0)</f>
        <v>#REF!</v>
      </c>
      <c r="EVD165" s="632" t="e">
        <f>(IF(EVD112-EVD107&lt;0,0,EVD112-EVD107)+EVD156)*1.21+IF($D$5="Koncesija",-#REF!*0.21,0)</f>
        <v>#REF!</v>
      </c>
      <c r="EVE165" s="632" t="e">
        <f>(IF(EVE112-EVE107&lt;0,0,EVE112-EVE107)+EVE156)*1.21+IF($D$5="Koncesija",-#REF!*0.21,0)</f>
        <v>#REF!</v>
      </c>
      <c r="EVF165" s="632" t="e">
        <f>(IF(EVF112-EVF107&lt;0,0,EVF112-EVF107)+EVF156)*1.21+IF($D$5="Koncesija",-#REF!*0.21,0)</f>
        <v>#REF!</v>
      </c>
      <c r="EVG165" s="632" t="e">
        <f>(IF(EVG112-EVG107&lt;0,0,EVG112-EVG107)+EVG156)*1.21+IF($D$5="Koncesija",-#REF!*0.21,0)</f>
        <v>#REF!</v>
      </c>
      <c r="EVH165" s="632" t="e">
        <f>(IF(EVH112-EVH107&lt;0,0,EVH112-EVH107)+EVH156)*1.21+IF($D$5="Koncesija",-#REF!*0.21,0)</f>
        <v>#REF!</v>
      </c>
      <c r="EVI165" s="632" t="e">
        <f>(IF(EVI112-EVI107&lt;0,0,EVI112-EVI107)+EVI156)*1.21+IF($D$5="Koncesija",-#REF!*0.21,0)</f>
        <v>#REF!</v>
      </c>
      <c r="EVJ165" s="632" t="e">
        <f>(IF(EVJ112-EVJ107&lt;0,0,EVJ112-EVJ107)+EVJ156)*1.21+IF($D$5="Koncesija",-#REF!*0.21,0)</f>
        <v>#REF!</v>
      </c>
      <c r="EVK165" s="632" t="e">
        <f>(IF(EVK112-EVK107&lt;0,0,EVK112-EVK107)+EVK156)*1.21+IF($D$5="Koncesija",-#REF!*0.21,0)</f>
        <v>#REF!</v>
      </c>
      <c r="EVL165" s="632" t="e">
        <f>(IF(EVL112-EVL107&lt;0,0,EVL112-EVL107)+EVL156)*1.21+IF($D$5="Koncesija",-#REF!*0.21,0)</f>
        <v>#REF!</v>
      </c>
      <c r="EVM165" s="632" t="e">
        <f>(IF(EVM112-EVM107&lt;0,0,EVM112-EVM107)+EVM156)*1.21+IF($D$5="Koncesija",-#REF!*0.21,0)</f>
        <v>#REF!</v>
      </c>
      <c r="EVN165" s="632" t="e">
        <f>(IF(EVN112-EVN107&lt;0,0,EVN112-EVN107)+EVN156)*1.21+IF($D$5="Koncesija",-#REF!*0.21,0)</f>
        <v>#REF!</v>
      </c>
      <c r="EVO165" s="632" t="e">
        <f>(IF(EVO112-EVO107&lt;0,0,EVO112-EVO107)+EVO156)*1.21+IF($D$5="Koncesija",-#REF!*0.21,0)</f>
        <v>#REF!</v>
      </c>
      <c r="EVP165" s="632" t="e">
        <f>(IF(EVP112-EVP107&lt;0,0,EVP112-EVP107)+EVP156)*1.21+IF($D$5="Koncesija",-#REF!*0.21,0)</f>
        <v>#REF!</v>
      </c>
      <c r="EVQ165" s="632" t="e">
        <f>(IF(EVQ112-EVQ107&lt;0,0,EVQ112-EVQ107)+EVQ156)*1.21+IF($D$5="Koncesija",-#REF!*0.21,0)</f>
        <v>#REF!</v>
      </c>
      <c r="EVR165" s="632" t="e">
        <f>(IF(EVR112-EVR107&lt;0,0,EVR112-EVR107)+EVR156)*1.21+IF($D$5="Koncesija",-#REF!*0.21,0)</f>
        <v>#REF!</v>
      </c>
      <c r="EVS165" s="632" t="e">
        <f>(IF(EVS112-EVS107&lt;0,0,EVS112-EVS107)+EVS156)*1.21+IF($D$5="Koncesija",-#REF!*0.21,0)</f>
        <v>#REF!</v>
      </c>
      <c r="EVT165" s="632" t="e">
        <f>(IF(EVT112-EVT107&lt;0,0,EVT112-EVT107)+EVT156)*1.21+IF($D$5="Koncesija",-#REF!*0.21,0)</f>
        <v>#REF!</v>
      </c>
      <c r="EVU165" s="632" t="e">
        <f>(IF(EVU112-EVU107&lt;0,0,EVU112-EVU107)+EVU156)*1.21+IF($D$5="Koncesija",-#REF!*0.21,0)</f>
        <v>#REF!</v>
      </c>
      <c r="EVV165" s="632" t="e">
        <f>(IF(EVV112-EVV107&lt;0,0,EVV112-EVV107)+EVV156)*1.21+IF($D$5="Koncesija",-#REF!*0.21,0)</f>
        <v>#REF!</v>
      </c>
      <c r="EVW165" s="632" t="e">
        <f>(IF(EVW112-EVW107&lt;0,0,EVW112-EVW107)+EVW156)*1.21+IF($D$5="Koncesija",-#REF!*0.21,0)</f>
        <v>#REF!</v>
      </c>
      <c r="EVX165" s="632" t="e">
        <f>(IF(EVX112-EVX107&lt;0,0,EVX112-EVX107)+EVX156)*1.21+IF($D$5="Koncesija",-#REF!*0.21,0)</f>
        <v>#REF!</v>
      </c>
      <c r="EVY165" s="632" t="e">
        <f>(IF(EVY112-EVY107&lt;0,0,EVY112-EVY107)+EVY156)*1.21+IF($D$5="Koncesija",-#REF!*0.21,0)</f>
        <v>#REF!</v>
      </c>
      <c r="EVZ165" s="632" t="e">
        <f>(IF(EVZ112-EVZ107&lt;0,0,EVZ112-EVZ107)+EVZ156)*1.21+IF($D$5="Koncesija",-#REF!*0.21,0)</f>
        <v>#REF!</v>
      </c>
      <c r="EWA165" s="632" t="e">
        <f>(IF(EWA112-EWA107&lt;0,0,EWA112-EWA107)+EWA156)*1.21+IF($D$5="Koncesija",-#REF!*0.21,0)</f>
        <v>#REF!</v>
      </c>
      <c r="EWB165" s="632" t="e">
        <f>(IF(EWB112-EWB107&lt;0,0,EWB112-EWB107)+EWB156)*1.21+IF($D$5="Koncesija",-#REF!*0.21,0)</f>
        <v>#REF!</v>
      </c>
      <c r="EWC165" s="632" t="e">
        <f>(IF(EWC112-EWC107&lt;0,0,EWC112-EWC107)+EWC156)*1.21+IF($D$5="Koncesija",-#REF!*0.21,0)</f>
        <v>#REF!</v>
      </c>
      <c r="EWD165" s="632" t="e">
        <f>(IF(EWD112-EWD107&lt;0,0,EWD112-EWD107)+EWD156)*1.21+IF($D$5="Koncesija",-#REF!*0.21,0)</f>
        <v>#REF!</v>
      </c>
      <c r="EWE165" s="632" t="e">
        <f>(IF(EWE112-EWE107&lt;0,0,EWE112-EWE107)+EWE156)*1.21+IF($D$5="Koncesija",-#REF!*0.21,0)</f>
        <v>#REF!</v>
      </c>
      <c r="EWF165" s="632" t="e">
        <f>(IF(EWF112-EWF107&lt;0,0,EWF112-EWF107)+EWF156)*1.21+IF($D$5="Koncesija",-#REF!*0.21,0)</f>
        <v>#REF!</v>
      </c>
      <c r="EWG165" s="632" t="e">
        <f>(IF(EWG112-EWG107&lt;0,0,EWG112-EWG107)+EWG156)*1.21+IF($D$5="Koncesija",-#REF!*0.21,0)</f>
        <v>#REF!</v>
      </c>
      <c r="EWH165" s="632" t="e">
        <f>(IF(EWH112-EWH107&lt;0,0,EWH112-EWH107)+EWH156)*1.21+IF($D$5="Koncesija",-#REF!*0.21,0)</f>
        <v>#REF!</v>
      </c>
      <c r="EWI165" s="632" t="e">
        <f>(IF(EWI112-EWI107&lt;0,0,EWI112-EWI107)+EWI156)*1.21+IF($D$5="Koncesija",-#REF!*0.21,0)</f>
        <v>#REF!</v>
      </c>
      <c r="EWJ165" s="632" t="e">
        <f>(IF(EWJ112-EWJ107&lt;0,0,EWJ112-EWJ107)+EWJ156)*1.21+IF($D$5="Koncesija",-#REF!*0.21,0)</f>
        <v>#REF!</v>
      </c>
      <c r="EWK165" s="632" t="e">
        <f>(IF(EWK112-EWK107&lt;0,0,EWK112-EWK107)+EWK156)*1.21+IF($D$5="Koncesija",-#REF!*0.21,0)</f>
        <v>#REF!</v>
      </c>
      <c r="EWL165" s="632" t="e">
        <f>(IF(EWL112-EWL107&lt;0,0,EWL112-EWL107)+EWL156)*1.21+IF($D$5="Koncesija",-#REF!*0.21,0)</f>
        <v>#REF!</v>
      </c>
      <c r="EWM165" s="632" t="e">
        <f>(IF(EWM112-EWM107&lt;0,0,EWM112-EWM107)+EWM156)*1.21+IF($D$5="Koncesija",-#REF!*0.21,0)</f>
        <v>#REF!</v>
      </c>
      <c r="EWN165" s="632" t="e">
        <f>(IF(EWN112-EWN107&lt;0,0,EWN112-EWN107)+EWN156)*1.21+IF($D$5="Koncesija",-#REF!*0.21,0)</f>
        <v>#REF!</v>
      </c>
      <c r="EWO165" s="632" t="e">
        <f>(IF(EWO112-EWO107&lt;0,0,EWO112-EWO107)+EWO156)*1.21+IF($D$5="Koncesija",-#REF!*0.21,0)</f>
        <v>#REF!</v>
      </c>
      <c r="EWP165" s="632" t="e">
        <f>(IF(EWP112-EWP107&lt;0,0,EWP112-EWP107)+EWP156)*1.21+IF($D$5="Koncesija",-#REF!*0.21,0)</f>
        <v>#REF!</v>
      </c>
      <c r="EWQ165" s="632" t="e">
        <f>(IF(EWQ112-EWQ107&lt;0,0,EWQ112-EWQ107)+EWQ156)*1.21+IF($D$5="Koncesija",-#REF!*0.21,0)</f>
        <v>#REF!</v>
      </c>
      <c r="EWR165" s="632" t="e">
        <f>(IF(EWR112-EWR107&lt;0,0,EWR112-EWR107)+EWR156)*1.21+IF($D$5="Koncesija",-#REF!*0.21,0)</f>
        <v>#REF!</v>
      </c>
      <c r="EWS165" s="632" t="e">
        <f>(IF(EWS112-EWS107&lt;0,0,EWS112-EWS107)+EWS156)*1.21+IF($D$5="Koncesija",-#REF!*0.21,0)</f>
        <v>#REF!</v>
      </c>
      <c r="EWT165" s="632" t="e">
        <f>(IF(EWT112-EWT107&lt;0,0,EWT112-EWT107)+EWT156)*1.21+IF($D$5="Koncesija",-#REF!*0.21,0)</f>
        <v>#REF!</v>
      </c>
      <c r="EWU165" s="632" t="e">
        <f>(IF(EWU112-EWU107&lt;0,0,EWU112-EWU107)+EWU156)*1.21+IF($D$5="Koncesija",-#REF!*0.21,0)</f>
        <v>#REF!</v>
      </c>
      <c r="EWV165" s="632" t="e">
        <f>(IF(EWV112-EWV107&lt;0,0,EWV112-EWV107)+EWV156)*1.21+IF($D$5="Koncesija",-#REF!*0.21,0)</f>
        <v>#REF!</v>
      </c>
      <c r="EWW165" s="632" t="e">
        <f>(IF(EWW112-EWW107&lt;0,0,EWW112-EWW107)+EWW156)*1.21+IF($D$5="Koncesija",-#REF!*0.21,0)</f>
        <v>#REF!</v>
      </c>
      <c r="EWX165" s="632" t="e">
        <f>(IF(EWX112-EWX107&lt;0,0,EWX112-EWX107)+EWX156)*1.21+IF($D$5="Koncesija",-#REF!*0.21,0)</f>
        <v>#REF!</v>
      </c>
      <c r="EWY165" s="632" t="e">
        <f>(IF(EWY112-EWY107&lt;0,0,EWY112-EWY107)+EWY156)*1.21+IF($D$5="Koncesija",-#REF!*0.21,0)</f>
        <v>#REF!</v>
      </c>
      <c r="EWZ165" s="632" t="e">
        <f>(IF(EWZ112-EWZ107&lt;0,0,EWZ112-EWZ107)+EWZ156)*1.21+IF($D$5="Koncesija",-#REF!*0.21,0)</f>
        <v>#REF!</v>
      </c>
      <c r="EXA165" s="632" t="e">
        <f>(IF(EXA112-EXA107&lt;0,0,EXA112-EXA107)+EXA156)*1.21+IF($D$5="Koncesija",-#REF!*0.21,0)</f>
        <v>#REF!</v>
      </c>
      <c r="EXB165" s="632" t="e">
        <f>(IF(EXB112-EXB107&lt;0,0,EXB112-EXB107)+EXB156)*1.21+IF($D$5="Koncesija",-#REF!*0.21,0)</f>
        <v>#REF!</v>
      </c>
      <c r="EXC165" s="632" t="e">
        <f>(IF(EXC112-EXC107&lt;0,0,EXC112-EXC107)+EXC156)*1.21+IF($D$5="Koncesija",-#REF!*0.21,0)</f>
        <v>#REF!</v>
      </c>
      <c r="EXD165" s="632" t="e">
        <f>(IF(EXD112-EXD107&lt;0,0,EXD112-EXD107)+EXD156)*1.21+IF($D$5="Koncesija",-#REF!*0.21,0)</f>
        <v>#REF!</v>
      </c>
      <c r="EXE165" s="632" t="e">
        <f>(IF(EXE112-EXE107&lt;0,0,EXE112-EXE107)+EXE156)*1.21+IF($D$5="Koncesija",-#REF!*0.21,0)</f>
        <v>#REF!</v>
      </c>
      <c r="EXF165" s="632" t="e">
        <f>(IF(EXF112-EXF107&lt;0,0,EXF112-EXF107)+EXF156)*1.21+IF($D$5="Koncesija",-#REF!*0.21,0)</f>
        <v>#REF!</v>
      </c>
      <c r="EXG165" s="632" t="e">
        <f>(IF(EXG112-EXG107&lt;0,0,EXG112-EXG107)+EXG156)*1.21+IF($D$5="Koncesija",-#REF!*0.21,0)</f>
        <v>#REF!</v>
      </c>
      <c r="EXH165" s="632" t="e">
        <f>(IF(EXH112-EXH107&lt;0,0,EXH112-EXH107)+EXH156)*1.21+IF($D$5="Koncesija",-#REF!*0.21,0)</f>
        <v>#REF!</v>
      </c>
      <c r="EXI165" s="632" t="e">
        <f>(IF(EXI112-EXI107&lt;0,0,EXI112-EXI107)+EXI156)*1.21+IF($D$5="Koncesija",-#REF!*0.21,0)</f>
        <v>#REF!</v>
      </c>
      <c r="EXJ165" s="632" t="e">
        <f>(IF(EXJ112-EXJ107&lt;0,0,EXJ112-EXJ107)+EXJ156)*1.21+IF($D$5="Koncesija",-#REF!*0.21,0)</f>
        <v>#REF!</v>
      </c>
      <c r="EXK165" s="632" t="e">
        <f>(IF(EXK112-EXK107&lt;0,0,EXK112-EXK107)+EXK156)*1.21+IF($D$5="Koncesija",-#REF!*0.21,0)</f>
        <v>#REF!</v>
      </c>
      <c r="EXL165" s="632" t="e">
        <f>(IF(EXL112-EXL107&lt;0,0,EXL112-EXL107)+EXL156)*1.21+IF($D$5="Koncesija",-#REF!*0.21,0)</f>
        <v>#REF!</v>
      </c>
      <c r="EXM165" s="632" t="e">
        <f>(IF(EXM112-EXM107&lt;0,0,EXM112-EXM107)+EXM156)*1.21+IF($D$5="Koncesija",-#REF!*0.21,0)</f>
        <v>#REF!</v>
      </c>
      <c r="EXN165" s="632" t="e">
        <f>(IF(EXN112-EXN107&lt;0,0,EXN112-EXN107)+EXN156)*1.21+IF($D$5="Koncesija",-#REF!*0.21,0)</f>
        <v>#REF!</v>
      </c>
      <c r="EXO165" s="632" t="e">
        <f>(IF(EXO112-EXO107&lt;0,0,EXO112-EXO107)+EXO156)*1.21+IF($D$5="Koncesija",-#REF!*0.21,0)</f>
        <v>#REF!</v>
      </c>
      <c r="EXP165" s="632" t="e">
        <f>(IF(EXP112-EXP107&lt;0,0,EXP112-EXP107)+EXP156)*1.21+IF($D$5="Koncesija",-#REF!*0.21,0)</f>
        <v>#REF!</v>
      </c>
      <c r="EXQ165" s="632" t="e">
        <f>(IF(EXQ112-EXQ107&lt;0,0,EXQ112-EXQ107)+EXQ156)*1.21+IF($D$5="Koncesija",-#REF!*0.21,0)</f>
        <v>#REF!</v>
      </c>
      <c r="EXR165" s="632" t="e">
        <f>(IF(EXR112-EXR107&lt;0,0,EXR112-EXR107)+EXR156)*1.21+IF($D$5="Koncesija",-#REF!*0.21,0)</f>
        <v>#REF!</v>
      </c>
      <c r="EXS165" s="632" t="e">
        <f>(IF(EXS112-EXS107&lt;0,0,EXS112-EXS107)+EXS156)*1.21+IF($D$5="Koncesija",-#REF!*0.21,0)</f>
        <v>#REF!</v>
      </c>
      <c r="EXT165" s="632" t="e">
        <f>(IF(EXT112-EXT107&lt;0,0,EXT112-EXT107)+EXT156)*1.21+IF($D$5="Koncesija",-#REF!*0.21,0)</f>
        <v>#REF!</v>
      </c>
      <c r="EXU165" s="632" t="e">
        <f>(IF(EXU112-EXU107&lt;0,0,EXU112-EXU107)+EXU156)*1.21+IF($D$5="Koncesija",-#REF!*0.21,0)</f>
        <v>#REF!</v>
      </c>
      <c r="EXV165" s="632" t="e">
        <f>(IF(EXV112-EXV107&lt;0,0,EXV112-EXV107)+EXV156)*1.21+IF($D$5="Koncesija",-#REF!*0.21,0)</f>
        <v>#REF!</v>
      </c>
      <c r="EXW165" s="632" t="e">
        <f>(IF(EXW112-EXW107&lt;0,0,EXW112-EXW107)+EXW156)*1.21+IF($D$5="Koncesija",-#REF!*0.21,0)</f>
        <v>#REF!</v>
      </c>
      <c r="EXX165" s="632" t="e">
        <f>(IF(EXX112-EXX107&lt;0,0,EXX112-EXX107)+EXX156)*1.21+IF($D$5="Koncesija",-#REF!*0.21,0)</f>
        <v>#REF!</v>
      </c>
      <c r="EXY165" s="632" t="e">
        <f>(IF(EXY112-EXY107&lt;0,0,EXY112-EXY107)+EXY156)*1.21+IF($D$5="Koncesija",-#REF!*0.21,0)</f>
        <v>#REF!</v>
      </c>
      <c r="EXZ165" s="632" t="e">
        <f>(IF(EXZ112-EXZ107&lt;0,0,EXZ112-EXZ107)+EXZ156)*1.21+IF($D$5="Koncesija",-#REF!*0.21,0)</f>
        <v>#REF!</v>
      </c>
      <c r="EYA165" s="632" t="e">
        <f>(IF(EYA112-EYA107&lt;0,0,EYA112-EYA107)+EYA156)*1.21+IF($D$5="Koncesija",-#REF!*0.21,0)</f>
        <v>#REF!</v>
      </c>
      <c r="EYB165" s="632" t="e">
        <f>(IF(EYB112-EYB107&lt;0,0,EYB112-EYB107)+EYB156)*1.21+IF($D$5="Koncesija",-#REF!*0.21,0)</f>
        <v>#REF!</v>
      </c>
      <c r="EYC165" s="632" t="e">
        <f>(IF(EYC112-EYC107&lt;0,0,EYC112-EYC107)+EYC156)*1.21+IF($D$5="Koncesija",-#REF!*0.21,0)</f>
        <v>#REF!</v>
      </c>
      <c r="EYD165" s="632" t="e">
        <f>(IF(EYD112-EYD107&lt;0,0,EYD112-EYD107)+EYD156)*1.21+IF($D$5="Koncesija",-#REF!*0.21,0)</f>
        <v>#REF!</v>
      </c>
      <c r="EYE165" s="632" t="e">
        <f>(IF(EYE112-EYE107&lt;0,0,EYE112-EYE107)+EYE156)*1.21+IF($D$5="Koncesija",-#REF!*0.21,0)</f>
        <v>#REF!</v>
      </c>
      <c r="EYF165" s="632" t="e">
        <f>(IF(EYF112-EYF107&lt;0,0,EYF112-EYF107)+EYF156)*1.21+IF($D$5="Koncesija",-#REF!*0.21,0)</f>
        <v>#REF!</v>
      </c>
      <c r="EYG165" s="632" t="e">
        <f>(IF(EYG112-EYG107&lt;0,0,EYG112-EYG107)+EYG156)*1.21+IF($D$5="Koncesija",-#REF!*0.21,0)</f>
        <v>#REF!</v>
      </c>
      <c r="EYH165" s="632" t="e">
        <f>(IF(EYH112-EYH107&lt;0,0,EYH112-EYH107)+EYH156)*1.21+IF($D$5="Koncesija",-#REF!*0.21,0)</f>
        <v>#REF!</v>
      </c>
      <c r="EYI165" s="632" t="e">
        <f>(IF(EYI112-EYI107&lt;0,0,EYI112-EYI107)+EYI156)*1.21+IF($D$5="Koncesija",-#REF!*0.21,0)</f>
        <v>#REF!</v>
      </c>
      <c r="EYJ165" s="632" t="e">
        <f>(IF(EYJ112-EYJ107&lt;0,0,EYJ112-EYJ107)+EYJ156)*1.21+IF($D$5="Koncesija",-#REF!*0.21,0)</f>
        <v>#REF!</v>
      </c>
      <c r="EYK165" s="632" t="e">
        <f>(IF(EYK112-EYK107&lt;0,0,EYK112-EYK107)+EYK156)*1.21+IF($D$5="Koncesija",-#REF!*0.21,0)</f>
        <v>#REF!</v>
      </c>
      <c r="EYL165" s="632" t="e">
        <f>(IF(EYL112-EYL107&lt;0,0,EYL112-EYL107)+EYL156)*1.21+IF($D$5="Koncesija",-#REF!*0.21,0)</f>
        <v>#REF!</v>
      </c>
      <c r="EYM165" s="632" t="e">
        <f>(IF(EYM112-EYM107&lt;0,0,EYM112-EYM107)+EYM156)*1.21+IF($D$5="Koncesija",-#REF!*0.21,0)</f>
        <v>#REF!</v>
      </c>
      <c r="EYN165" s="632" t="e">
        <f>(IF(EYN112-EYN107&lt;0,0,EYN112-EYN107)+EYN156)*1.21+IF($D$5="Koncesija",-#REF!*0.21,0)</f>
        <v>#REF!</v>
      </c>
      <c r="EYO165" s="632" t="e">
        <f>(IF(EYO112-EYO107&lt;0,0,EYO112-EYO107)+EYO156)*1.21+IF($D$5="Koncesija",-#REF!*0.21,0)</f>
        <v>#REF!</v>
      </c>
      <c r="EYP165" s="632" t="e">
        <f>(IF(EYP112-EYP107&lt;0,0,EYP112-EYP107)+EYP156)*1.21+IF($D$5="Koncesija",-#REF!*0.21,0)</f>
        <v>#REF!</v>
      </c>
      <c r="EYQ165" s="632" t="e">
        <f>(IF(EYQ112-EYQ107&lt;0,0,EYQ112-EYQ107)+EYQ156)*1.21+IF($D$5="Koncesija",-#REF!*0.21,0)</f>
        <v>#REF!</v>
      </c>
      <c r="EYR165" s="632" t="e">
        <f>(IF(EYR112-EYR107&lt;0,0,EYR112-EYR107)+EYR156)*1.21+IF($D$5="Koncesija",-#REF!*0.21,0)</f>
        <v>#REF!</v>
      </c>
      <c r="EYS165" s="632" t="e">
        <f>(IF(EYS112-EYS107&lt;0,0,EYS112-EYS107)+EYS156)*1.21+IF($D$5="Koncesija",-#REF!*0.21,0)</f>
        <v>#REF!</v>
      </c>
      <c r="EYT165" s="632" t="e">
        <f>(IF(EYT112-EYT107&lt;0,0,EYT112-EYT107)+EYT156)*1.21+IF($D$5="Koncesija",-#REF!*0.21,0)</f>
        <v>#REF!</v>
      </c>
      <c r="EYU165" s="632" t="e">
        <f>(IF(EYU112-EYU107&lt;0,0,EYU112-EYU107)+EYU156)*1.21+IF($D$5="Koncesija",-#REF!*0.21,0)</f>
        <v>#REF!</v>
      </c>
      <c r="EYV165" s="632" t="e">
        <f>(IF(EYV112-EYV107&lt;0,0,EYV112-EYV107)+EYV156)*1.21+IF($D$5="Koncesija",-#REF!*0.21,0)</f>
        <v>#REF!</v>
      </c>
      <c r="EYW165" s="632" t="e">
        <f>(IF(EYW112-EYW107&lt;0,0,EYW112-EYW107)+EYW156)*1.21+IF($D$5="Koncesija",-#REF!*0.21,0)</f>
        <v>#REF!</v>
      </c>
      <c r="EYX165" s="632" t="e">
        <f>(IF(EYX112-EYX107&lt;0,0,EYX112-EYX107)+EYX156)*1.21+IF($D$5="Koncesija",-#REF!*0.21,0)</f>
        <v>#REF!</v>
      </c>
      <c r="EYY165" s="632" t="e">
        <f>(IF(EYY112-EYY107&lt;0,0,EYY112-EYY107)+EYY156)*1.21+IF($D$5="Koncesija",-#REF!*0.21,0)</f>
        <v>#REF!</v>
      </c>
      <c r="EYZ165" s="632" t="e">
        <f>(IF(EYZ112-EYZ107&lt;0,0,EYZ112-EYZ107)+EYZ156)*1.21+IF($D$5="Koncesija",-#REF!*0.21,0)</f>
        <v>#REF!</v>
      </c>
      <c r="EZA165" s="632" t="e">
        <f>(IF(EZA112-EZA107&lt;0,0,EZA112-EZA107)+EZA156)*1.21+IF($D$5="Koncesija",-#REF!*0.21,0)</f>
        <v>#REF!</v>
      </c>
      <c r="EZB165" s="632" t="e">
        <f>(IF(EZB112-EZB107&lt;0,0,EZB112-EZB107)+EZB156)*1.21+IF($D$5="Koncesija",-#REF!*0.21,0)</f>
        <v>#REF!</v>
      </c>
      <c r="EZC165" s="632" t="e">
        <f>(IF(EZC112-EZC107&lt;0,0,EZC112-EZC107)+EZC156)*1.21+IF($D$5="Koncesija",-#REF!*0.21,0)</f>
        <v>#REF!</v>
      </c>
      <c r="EZD165" s="632" t="e">
        <f>(IF(EZD112-EZD107&lt;0,0,EZD112-EZD107)+EZD156)*1.21+IF($D$5="Koncesija",-#REF!*0.21,0)</f>
        <v>#REF!</v>
      </c>
      <c r="EZE165" s="632" t="e">
        <f>(IF(EZE112-EZE107&lt;0,0,EZE112-EZE107)+EZE156)*1.21+IF($D$5="Koncesija",-#REF!*0.21,0)</f>
        <v>#REF!</v>
      </c>
      <c r="EZF165" s="632" t="e">
        <f>(IF(EZF112-EZF107&lt;0,0,EZF112-EZF107)+EZF156)*1.21+IF($D$5="Koncesija",-#REF!*0.21,0)</f>
        <v>#REF!</v>
      </c>
      <c r="EZG165" s="632" t="e">
        <f>(IF(EZG112-EZG107&lt;0,0,EZG112-EZG107)+EZG156)*1.21+IF($D$5="Koncesija",-#REF!*0.21,0)</f>
        <v>#REF!</v>
      </c>
      <c r="EZH165" s="632" t="e">
        <f>(IF(EZH112-EZH107&lt;0,0,EZH112-EZH107)+EZH156)*1.21+IF($D$5="Koncesija",-#REF!*0.21,0)</f>
        <v>#REF!</v>
      </c>
      <c r="EZI165" s="632" t="e">
        <f>(IF(EZI112-EZI107&lt;0,0,EZI112-EZI107)+EZI156)*1.21+IF($D$5="Koncesija",-#REF!*0.21,0)</f>
        <v>#REF!</v>
      </c>
      <c r="EZJ165" s="632" t="e">
        <f>(IF(EZJ112-EZJ107&lt;0,0,EZJ112-EZJ107)+EZJ156)*1.21+IF($D$5="Koncesija",-#REF!*0.21,0)</f>
        <v>#REF!</v>
      </c>
      <c r="EZK165" s="632" t="e">
        <f>(IF(EZK112-EZK107&lt;0,0,EZK112-EZK107)+EZK156)*1.21+IF($D$5="Koncesija",-#REF!*0.21,0)</f>
        <v>#REF!</v>
      </c>
      <c r="EZL165" s="632" t="e">
        <f>(IF(EZL112-EZL107&lt;0,0,EZL112-EZL107)+EZL156)*1.21+IF($D$5="Koncesija",-#REF!*0.21,0)</f>
        <v>#REF!</v>
      </c>
      <c r="EZM165" s="632" t="e">
        <f>(IF(EZM112-EZM107&lt;0,0,EZM112-EZM107)+EZM156)*1.21+IF($D$5="Koncesija",-#REF!*0.21,0)</f>
        <v>#REF!</v>
      </c>
      <c r="EZN165" s="632" t="e">
        <f>(IF(EZN112-EZN107&lt;0,0,EZN112-EZN107)+EZN156)*1.21+IF($D$5="Koncesija",-#REF!*0.21,0)</f>
        <v>#REF!</v>
      </c>
      <c r="EZO165" s="632" t="e">
        <f>(IF(EZO112-EZO107&lt;0,0,EZO112-EZO107)+EZO156)*1.21+IF($D$5="Koncesija",-#REF!*0.21,0)</f>
        <v>#REF!</v>
      </c>
      <c r="EZP165" s="632" t="e">
        <f>(IF(EZP112-EZP107&lt;0,0,EZP112-EZP107)+EZP156)*1.21+IF($D$5="Koncesija",-#REF!*0.21,0)</f>
        <v>#REF!</v>
      </c>
      <c r="EZQ165" s="632" t="e">
        <f>(IF(EZQ112-EZQ107&lt;0,0,EZQ112-EZQ107)+EZQ156)*1.21+IF($D$5="Koncesija",-#REF!*0.21,0)</f>
        <v>#REF!</v>
      </c>
      <c r="EZR165" s="632" t="e">
        <f>(IF(EZR112-EZR107&lt;0,0,EZR112-EZR107)+EZR156)*1.21+IF($D$5="Koncesija",-#REF!*0.21,0)</f>
        <v>#REF!</v>
      </c>
      <c r="EZS165" s="632" t="e">
        <f>(IF(EZS112-EZS107&lt;0,0,EZS112-EZS107)+EZS156)*1.21+IF($D$5="Koncesija",-#REF!*0.21,0)</f>
        <v>#REF!</v>
      </c>
      <c r="EZT165" s="632" t="e">
        <f>(IF(EZT112-EZT107&lt;0,0,EZT112-EZT107)+EZT156)*1.21+IF($D$5="Koncesija",-#REF!*0.21,0)</f>
        <v>#REF!</v>
      </c>
      <c r="EZU165" s="632" t="e">
        <f>(IF(EZU112-EZU107&lt;0,0,EZU112-EZU107)+EZU156)*1.21+IF($D$5="Koncesija",-#REF!*0.21,0)</f>
        <v>#REF!</v>
      </c>
      <c r="EZV165" s="632" t="e">
        <f>(IF(EZV112-EZV107&lt;0,0,EZV112-EZV107)+EZV156)*1.21+IF($D$5="Koncesija",-#REF!*0.21,0)</f>
        <v>#REF!</v>
      </c>
      <c r="EZW165" s="632" t="e">
        <f>(IF(EZW112-EZW107&lt;0,0,EZW112-EZW107)+EZW156)*1.21+IF($D$5="Koncesija",-#REF!*0.21,0)</f>
        <v>#REF!</v>
      </c>
      <c r="EZX165" s="632" t="e">
        <f>(IF(EZX112-EZX107&lt;0,0,EZX112-EZX107)+EZX156)*1.21+IF($D$5="Koncesija",-#REF!*0.21,0)</f>
        <v>#REF!</v>
      </c>
      <c r="EZY165" s="632" t="e">
        <f>(IF(EZY112-EZY107&lt;0,0,EZY112-EZY107)+EZY156)*1.21+IF($D$5="Koncesija",-#REF!*0.21,0)</f>
        <v>#REF!</v>
      </c>
      <c r="EZZ165" s="632" t="e">
        <f>(IF(EZZ112-EZZ107&lt;0,0,EZZ112-EZZ107)+EZZ156)*1.21+IF($D$5="Koncesija",-#REF!*0.21,0)</f>
        <v>#REF!</v>
      </c>
      <c r="FAA165" s="632" t="e">
        <f>(IF(FAA112-FAA107&lt;0,0,FAA112-FAA107)+FAA156)*1.21+IF($D$5="Koncesija",-#REF!*0.21,0)</f>
        <v>#REF!</v>
      </c>
      <c r="FAB165" s="632" t="e">
        <f>(IF(FAB112-FAB107&lt;0,0,FAB112-FAB107)+FAB156)*1.21+IF($D$5="Koncesija",-#REF!*0.21,0)</f>
        <v>#REF!</v>
      </c>
      <c r="FAC165" s="632" t="e">
        <f>(IF(FAC112-FAC107&lt;0,0,FAC112-FAC107)+FAC156)*1.21+IF($D$5="Koncesija",-#REF!*0.21,0)</f>
        <v>#REF!</v>
      </c>
      <c r="FAD165" s="632" t="e">
        <f>(IF(FAD112-FAD107&lt;0,0,FAD112-FAD107)+FAD156)*1.21+IF($D$5="Koncesija",-#REF!*0.21,0)</f>
        <v>#REF!</v>
      </c>
      <c r="FAE165" s="632" t="e">
        <f>(IF(FAE112-FAE107&lt;0,0,FAE112-FAE107)+FAE156)*1.21+IF($D$5="Koncesija",-#REF!*0.21,0)</f>
        <v>#REF!</v>
      </c>
      <c r="FAF165" s="632" t="e">
        <f>(IF(FAF112-FAF107&lt;0,0,FAF112-FAF107)+FAF156)*1.21+IF($D$5="Koncesija",-#REF!*0.21,0)</f>
        <v>#REF!</v>
      </c>
      <c r="FAG165" s="632" t="e">
        <f>(IF(FAG112-FAG107&lt;0,0,FAG112-FAG107)+FAG156)*1.21+IF($D$5="Koncesija",-#REF!*0.21,0)</f>
        <v>#REF!</v>
      </c>
      <c r="FAH165" s="632" t="e">
        <f>(IF(FAH112-FAH107&lt;0,0,FAH112-FAH107)+FAH156)*1.21+IF($D$5="Koncesija",-#REF!*0.21,0)</f>
        <v>#REF!</v>
      </c>
      <c r="FAI165" s="632" t="e">
        <f>(IF(FAI112-FAI107&lt;0,0,FAI112-FAI107)+FAI156)*1.21+IF($D$5="Koncesija",-#REF!*0.21,0)</f>
        <v>#REF!</v>
      </c>
      <c r="FAJ165" s="632" t="e">
        <f>(IF(FAJ112-FAJ107&lt;0,0,FAJ112-FAJ107)+FAJ156)*1.21+IF($D$5="Koncesija",-#REF!*0.21,0)</f>
        <v>#REF!</v>
      </c>
      <c r="FAK165" s="632" t="e">
        <f>(IF(FAK112-FAK107&lt;0,0,FAK112-FAK107)+FAK156)*1.21+IF($D$5="Koncesija",-#REF!*0.21,0)</f>
        <v>#REF!</v>
      </c>
      <c r="FAL165" s="632" t="e">
        <f>(IF(FAL112-FAL107&lt;0,0,FAL112-FAL107)+FAL156)*1.21+IF($D$5="Koncesija",-#REF!*0.21,0)</f>
        <v>#REF!</v>
      </c>
      <c r="FAM165" s="632" t="e">
        <f>(IF(FAM112-FAM107&lt;0,0,FAM112-FAM107)+FAM156)*1.21+IF($D$5="Koncesija",-#REF!*0.21,0)</f>
        <v>#REF!</v>
      </c>
      <c r="FAN165" s="632" t="e">
        <f>(IF(FAN112-FAN107&lt;0,0,FAN112-FAN107)+FAN156)*1.21+IF($D$5="Koncesija",-#REF!*0.21,0)</f>
        <v>#REF!</v>
      </c>
      <c r="FAO165" s="632" t="e">
        <f>(IF(FAO112-FAO107&lt;0,0,FAO112-FAO107)+FAO156)*1.21+IF($D$5="Koncesija",-#REF!*0.21,0)</f>
        <v>#REF!</v>
      </c>
      <c r="FAP165" s="632" t="e">
        <f>(IF(FAP112-FAP107&lt;0,0,FAP112-FAP107)+FAP156)*1.21+IF($D$5="Koncesija",-#REF!*0.21,0)</f>
        <v>#REF!</v>
      </c>
      <c r="FAQ165" s="632" t="e">
        <f>(IF(FAQ112-FAQ107&lt;0,0,FAQ112-FAQ107)+FAQ156)*1.21+IF($D$5="Koncesija",-#REF!*0.21,0)</f>
        <v>#REF!</v>
      </c>
      <c r="FAR165" s="632" t="e">
        <f>(IF(FAR112-FAR107&lt;0,0,FAR112-FAR107)+FAR156)*1.21+IF($D$5="Koncesija",-#REF!*0.21,0)</f>
        <v>#REF!</v>
      </c>
      <c r="FAS165" s="632" t="e">
        <f>(IF(FAS112-FAS107&lt;0,0,FAS112-FAS107)+FAS156)*1.21+IF($D$5="Koncesija",-#REF!*0.21,0)</f>
        <v>#REF!</v>
      </c>
      <c r="FAT165" s="632" t="e">
        <f>(IF(FAT112-FAT107&lt;0,0,FAT112-FAT107)+FAT156)*1.21+IF($D$5="Koncesija",-#REF!*0.21,0)</f>
        <v>#REF!</v>
      </c>
      <c r="FAU165" s="632" t="e">
        <f>(IF(FAU112-FAU107&lt;0,0,FAU112-FAU107)+FAU156)*1.21+IF($D$5="Koncesija",-#REF!*0.21,0)</f>
        <v>#REF!</v>
      </c>
      <c r="FAV165" s="632" t="e">
        <f>(IF(FAV112-FAV107&lt;0,0,FAV112-FAV107)+FAV156)*1.21+IF($D$5="Koncesija",-#REF!*0.21,0)</f>
        <v>#REF!</v>
      </c>
      <c r="FAW165" s="632" t="e">
        <f>(IF(FAW112-FAW107&lt;0,0,FAW112-FAW107)+FAW156)*1.21+IF($D$5="Koncesija",-#REF!*0.21,0)</f>
        <v>#REF!</v>
      </c>
      <c r="FAX165" s="632" t="e">
        <f>(IF(FAX112-FAX107&lt;0,0,FAX112-FAX107)+FAX156)*1.21+IF($D$5="Koncesija",-#REF!*0.21,0)</f>
        <v>#REF!</v>
      </c>
      <c r="FAY165" s="632" t="e">
        <f>(IF(FAY112-FAY107&lt;0,0,FAY112-FAY107)+FAY156)*1.21+IF($D$5="Koncesija",-#REF!*0.21,0)</f>
        <v>#REF!</v>
      </c>
      <c r="FAZ165" s="632" t="e">
        <f>(IF(FAZ112-FAZ107&lt;0,0,FAZ112-FAZ107)+FAZ156)*1.21+IF($D$5="Koncesija",-#REF!*0.21,0)</f>
        <v>#REF!</v>
      </c>
      <c r="FBA165" s="632" t="e">
        <f>(IF(FBA112-FBA107&lt;0,0,FBA112-FBA107)+FBA156)*1.21+IF($D$5="Koncesija",-#REF!*0.21,0)</f>
        <v>#REF!</v>
      </c>
      <c r="FBB165" s="632" t="e">
        <f>(IF(FBB112-FBB107&lt;0,0,FBB112-FBB107)+FBB156)*1.21+IF($D$5="Koncesija",-#REF!*0.21,0)</f>
        <v>#REF!</v>
      </c>
      <c r="FBC165" s="632" t="e">
        <f>(IF(FBC112-FBC107&lt;0,0,FBC112-FBC107)+FBC156)*1.21+IF($D$5="Koncesija",-#REF!*0.21,0)</f>
        <v>#REF!</v>
      </c>
      <c r="FBD165" s="632" t="e">
        <f>(IF(FBD112-FBD107&lt;0,0,FBD112-FBD107)+FBD156)*1.21+IF($D$5="Koncesija",-#REF!*0.21,0)</f>
        <v>#REF!</v>
      </c>
      <c r="FBE165" s="632" t="e">
        <f>(IF(FBE112-FBE107&lt;0,0,FBE112-FBE107)+FBE156)*1.21+IF($D$5="Koncesija",-#REF!*0.21,0)</f>
        <v>#REF!</v>
      </c>
      <c r="FBF165" s="632" t="e">
        <f>(IF(FBF112-FBF107&lt;0,0,FBF112-FBF107)+FBF156)*1.21+IF($D$5="Koncesija",-#REF!*0.21,0)</f>
        <v>#REF!</v>
      </c>
      <c r="FBG165" s="632" t="e">
        <f>(IF(FBG112-FBG107&lt;0,0,FBG112-FBG107)+FBG156)*1.21+IF($D$5="Koncesija",-#REF!*0.21,0)</f>
        <v>#REF!</v>
      </c>
      <c r="FBH165" s="632" t="e">
        <f>(IF(FBH112-FBH107&lt;0,0,FBH112-FBH107)+FBH156)*1.21+IF($D$5="Koncesija",-#REF!*0.21,0)</f>
        <v>#REF!</v>
      </c>
      <c r="FBI165" s="632" t="e">
        <f>(IF(FBI112-FBI107&lt;0,0,FBI112-FBI107)+FBI156)*1.21+IF($D$5="Koncesija",-#REF!*0.21,0)</f>
        <v>#REF!</v>
      </c>
      <c r="FBJ165" s="632" t="e">
        <f>(IF(FBJ112-FBJ107&lt;0,0,FBJ112-FBJ107)+FBJ156)*1.21+IF($D$5="Koncesija",-#REF!*0.21,0)</f>
        <v>#REF!</v>
      </c>
      <c r="FBK165" s="632" t="e">
        <f>(IF(FBK112-FBK107&lt;0,0,FBK112-FBK107)+FBK156)*1.21+IF($D$5="Koncesija",-#REF!*0.21,0)</f>
        <v>#REF!</v>
      </c>
      <c r="FBL165" s="632" t="e">
        <f>(IF(FBL112-FBL107&lt;0,0,FBL112-FBL107)+FBL156)*1.21+IF($D$5="Koncesija",-#REF!*0.21,0)</f>
        <v>#REF!</v>
      </c>
      <c r="FBM165" s="632" t="e">
        <f>(IF(FBM112-FBM107&lt;0,0,FBM112-FBM107)+FBM156)*1.21+IF($D$5="Koncesija",-#REF!*0.21,0)</f>
        <v>#REF!</v>
      </c>
      <c r="FBN165" s="632" t="e">
        <f>(IF(FBN112-FBN107&lt;0,0,FBN112-FBN107)+FBN156)*1.21+IF($D$5="Koncesija",-#REF!*0.21,0)</f>
        <v>#REF!</v>
      </c>
      <c r="FBO165" s="632" t="e">
        <f>(IF(FBO112-FBO107&lt;0,0,FBO112-FBO107)+FBO156)*1.21+IF($D$5="Koncesija",-#REF!*0.21,0)</f>
        <v>#REF!</v>
      </c>
      <c r="FBP165" s="632" t="e">
        <f>(IF(FBP112-FBP107&lt;0,0,FBP112-FBP107)+FBP156)*1.21+IF($D$5="Koncesija",-#REF!*0.21,0)</f>
        <v>#REF!</v>
      </c>
      <c r="FBQ165" s="632" t="e">
        <f>(IF(FBQ112-FBQ107&lt;0,0,FBQ112-FBQ107)+FBQ156)*1.21+IF($D$5="Koncesija",-#REF!*0.21,0)</f>
        <v>#REF!</v>
      </c>
      <c r="FBR165" s="632" t="e">
        <f>(IF(FBR112-FBR107&lt;0,0,FBR112-FBR107)+FBR156)*1.21+IF($D$5="Koncesija",-#REF!*0.21,0)</f>
        <v>#REF!</v>
      </c>
      <c r="FBS165" s="632" t="e">
        <f>(IF(FBS112-FBS107&lt;0,0,FBS112-FBS107)+FBS156)*1.21+IF($D$5="Koncesija",-#REF!*0.21,0)</f>
        <v>#REF!</v>
      </c>
      <c r="FBT165" s="632" t="e">
        <f>(IF(FBT112-FBT107&lt;0,0,FBT112-FBT107)+FBT156)*1.21+IF($D$5="Koncesija",-#REF!*0.21,0)</f>
        <v>#REF!</v>
      </c>
      <c r="FBU165" s="632" t="e">
        <f>(IF(FBU112-FBU107&lt;0,0,FBU112-FBU107)+FBU156)*1.21+IF($D$5="Koncesija",-#REF!*0.21,0)</f>
        <v>#REF!</v>
      </c>
      <c r="FBV165" s="632" t="e">
        <f>(IF(FBV112-FBV107&lt;0,0,FBV112-FBV107)+FBV156)*1.21+IF($D$5="Koncesija",-#REF!*0.21,0)</f>
        <v>#REF!</v>
      </c>
      <c r="FBW165" s="632" t="e">
        <f>(IF(FBW112-FBW107&lt;0,0,FBW112-FBW107)+FBW156)*1.21+IF($D$5="Koncesija",-#REF!*0.21,0)</f>
        <v>#REF!</v>
      </c>
      <c r="FBX165" s="632" t="e">
        <f>(IF(FBX112-FBX107&lt;0,0,FBX112-FBX107)+FBX156)*1.21+IF($D$5="Koncesija",-#REF!*0.21,0)</f>
        <v>#REF!</v>
      </c>
      <c r="FBY165" s="632" t="e">
        <f>(IF(FBY112-FBY107&lt;0,0,FBY112-FBY107)+FBY156)*1.21+IF($D$5="Koncesija",-#REF!*0.21,0)</f>
        <v>#REF!</v>
      </c>
      <c r="FBZ165" s="632" t="e">
        <f>(IF(FBZ112-FBZ107&lt;0,0,FBZ112-FBZ107)+FBZ156)*1.21+IF($D$5="Koncesija",-#REF!*0.21,0)</f>
        <v>#REF!</v>
      </c>
      <c r="FCA165" s="632" t="e">
        <f>(IF(FCA112-FCA107&lt;0,0,FCA112-FCA107)+FCA156)*1.21+IF($D$5="Koncesija",-#REF!*0.21,0)</f>
        <v>#REF!</v>
      </c>
      <c r="FCB165" s="632" t="e">
        <f>(IF(FCB112-FCB107&lt;0,0,FCB112-FCB107)+FCB156)*1.21+IF($D$5="Koncesija",-#REF!*0.21,0)</f>
        <v>#REF!</v>
      </c>
      <c r="FCC165" s="632" t="e">
        <f>(IF(FCC112-FCC107&lt;0,0,FCC112-FCC107)+FCC156)*1.21+IF($D$5="Koncesija",-#REF!*0.21,0)</f>
        <v>#REF!</v>
      </c>
      <c r="FCD165" s="632" t="e">
        <f>(IF(FCD112-FCD107&lt;0,0,FCD112-FCD107)+FCD156)*1.21+IF($D$5="Koncesija",-#REF!*0.21,0)</f>
        <v>#REF!</v>
      </c>
      <c r="FCE165" s="632" t="e">
        <f>(IF(FCE112-FCE107&lt;0,0,FCE112-FCE107)+FCE156)*1.21+IF($D$5="Koncesija",-#REF!*0.21,0)</f>
        <v>#REF!</v>
      </c>
      <c r="FCF165" s="632" t="e">
        <f>(IF(FCF112-FCF107&lt;0,0,FCF112-FCF107)+FCF156)*1.21+IF($D$5="Koncesija",-#REF!*0.21,0)</f>
        <v>#REF!</v>
      </c>
      <c r="FCG165" s="632" t="e">
        <f>(IF(FCG112-FCG107&lt;0,0,FCG112-FCG107)+FCG156)*1.21+IF($D$5="Koncesija",-#REF!*0.21,0)</f>
        <v>#REF!</v>
      </c>
      <c r="FCH165" s="632" t="e">
        <f>(IF(FCH112-FCH107&lt;0,0,FCH112-FCH107)+FCH156)*1.21+IF($D$5="Koncesija",-#REF!*0.21,0)</f>
        <v>#REF!</v>
      </c>
      <c r="FCI165" s="632" t="e">
        <f>(IF(FCI112-FCI107&lt;0,0,FCI112-FCI107)+FCI156)*1.21+IF($D$5="Koncesija",-#REF!*0.21,0)</f>
        <v>#REF!</v>
      </c>
      <c r="FCJ165" s="632" t="e">
        <f>(IF(FCJ112-FCJ107&lt;0,0,FCJ112-FCJ107)+FCJ156)*1.21+IF($D$5="Koncesija",-#REF!*0.21,0)</f>
        <v>#REF!</v>
      </c>
      <c r="FCK165" s="632" t="e">
        <f>(IF(FCK112-FCK107&lt;0,0,FCK112-FCK107)+FCK156)*1.21+IF($D$5="Koncesija",-#REF!*0.21,0)</f>
        <v>#REF!</v>
      </c>
      <c r="FCL165" s="632" t="e">
        <f>(IF(FCL112-FCL107&lt;0,0,FCL112-FCL107)+FCL156)*1.21+IF($D$5="Koncesija",-#REF!*0.21,0)</f>
        <v>#REF!</v>
      </c>
      <c r="FCM165" s="632" t="e">
        <f>(IF(FCM112-FCM107&lt;0,0,FCM112-FCM107)+FCM156)*1.21+IF($D$5="Koncesija",-#REF!*0.21,0)</f>
        <v>#REF!</v>
      </c>
      <c r="FCN165" s="632" t="e">
        <f>(IF(FCN112-FCN107&lt;0,0,FCN112-FCN107)+FCN156)*1.21+IF($D$5="Koncesija",-#REF!*0.21,0)</f>
        <v>#REF!</v>
      </c>
      <c r="FCO165" s="632" t="e">
        <f>(IF(FCO112-FCO107&lt;0,0,FCO112-FCO107)+FCO156)*1.21+IF($D$5="Koncesija",-#REF!*0.21,0)</f>
        <v>#REF!</v>
      </c>
      <c r="FCP165" s="632" t="e">
        <f>(IF(FCP112-FCP107&lt;0,0,FCP112-FCP107)+FCP156)*1.21+IF($D$5="Koncesija",-#REF!*0.21,0)</f>
        <v>#REF!</v>
      </c>
      <c r="FCQ165" s="632" t="e">
        <f>(IF(FCQ112-FCQ107&lt;0,0,FCQ112-FCQ107)+FCQ156)*1.21+IF($D$5="Koncesija",-#REF!*0.21,0)</f>
        <v>#REF!</v>
      </c>
      <c r="FCR165" s="632" t="e">
        <f>(IF(FCR112-FCR107&lt;0,0,FCR112-FCR107)+FCR156)*1.21+IF($D$5="Koncesija",-#REF!*0.21,0)</f>
        <v>#REF!</v>
      </c>
      <c r="FCS165" s="632" t="e">
        <f>(IF(FCS112-FCS107&lt;0,0,FCS112-FCS107)+FCS156)*1.21+IF($D$5="Koncesija",-#REF!*0.21,0)</f>
        <v>#REF!</v>
      </c>
      <c r="FCT165" s="632" t="e">
        <f>(IF(FCT112-FCT107&lt;0,0,FCT112-FCT107)+FCT156)*1.21+IF($D$5="Koncesija",-#REF!*0.21,0)</f>
        <v>#REF!</v>
      </c>
      <c r="FCU165" s="632" t="e">
        <f>(IF(FCU112-FCU107&lt;0,0,FCU112-FCU107)+FCU156)*1.21+IF($D$5="Koncesija",-#REF!*0.21,0)</f>
        <v>#REF!</v>
      </c>
      <c r="FCV165" s="632" t="e">
        <f>(IF(FCV112-FCV107&lt;0,0,FCV112-FCV107)+FCV156)*1.21+IF($D$5="Koncesija",-#REF!*0.21,0)</f>
        <v>#REF!</v>
      </c>
      <c r="FCW165" s="632" t="e">
        <f>(IF(FCW112-FCW107&lt;0,0,FCW112-FCW107)+FCW156)*1.21+IF($D$5="Koncesija",-#REF!*0.21,0)</f>
        <v>#REF!</v>
      </c>
      <c r="FCX165" s="632" t="e">
        <f>(IF(FCX112-FCX107&lt;0,0,FCX112-FCX107)+FCX156)*1.21+IF($D$5="Koncesija",-#REF!*0.21,0)</f>
        <v>#REF!</v>
      </c>
      <c r="FCY165" s="632" t="e">
        <f>(IF(FCY112-FCY107&lt;0,0,FCY112-FCY107)+FCY156)*1.21+IF($D$5="Koncesija",-#REF!*0.21,0)</f>
        <v>#REF!</v>
      </c>
      <c r="FCZ165" s="632" t="e">
        <f>(IF(FCZ112-FCZ107&lt;0,0,FCZ112-FCZ107)+FCZ156)*1.21+IF($D$5="Koncesija",-#REF!*0.21,0)</f>
        <v>#REF!</v>
      </c>
      <c r="FDA165" s="632" t="e">
        <f>(IF(FDA112-FDA107&lt;0,0,FDA112-FDA107)+FDA156)*1.21+IF($D$5="Koncesija",-#REF!*0.21,0)</f>
        <v>#REF!</v>
      </c>
      <c r="FDB165" s="632" t="e">
        <f>(IF(FDB112-FDB107&lt;0,0,FDB112-FDB107)+FDB156)*1.21+IF($D$5="Koncesija",-#REF!*0.21,0)</f>
        <v>#REF!</v>
      </c>
      <c r="FDC165" s="632" t="e">
        <f>(IF(FDC112-FDC107&lt;0,0,FDC112-FDC107)+FDC156)*1.21+IF($D$5="Koncesija",-#REF!*0.21,0)</f>
        <v>#REF!</v>
      </c>
      <c r="FDD165" s="632" t="e">
        <f>(IF(FDD112-FDD107&lt;0,0,FDD112-FDD107)+FDD156)*1.21+IF($D$5="Koncesija",-#REF!*0.21,0)</f>
        <v>#REF!</v>
      </c>
      <c r="FDE165" s="632" t="e">
        <f>(IF(FDE112-FDE107&lt;0,0,FDE112-FDE107)+FDE156)*1.21+IF($D$5="Koncesija",-#REF!*0.21,0)</f>
        <v>#REF!</v>
      </c>
      <c r="FDF165" s="632" t="e">
        <f>(IF(FDF112-FDF107&lt;0,0,FDF112-FDF107)+FDF156)*1.21+IF($D$5="Koncesija",-#REF!*0.21,0)</f>
        <v>#REF!</v>
      </c>
      <c r="FDG165" s="632" t="e">
        <f>(IF(FDG112-FDG107&lt;0,0,FDG112-FDG107)+FDG156)*1.21+IF($D$5="Koncesija",-#REF!*0.21,0)</f>
        <v>#REF!</v>
      </c>
      <c r="FDH165" s="632" t="e">
        <f>(IF(FDH112-FDH107&lt;0,0,FDH112-FDH107)+FDH156)*1.21+IF($D$5="Koncesija",-#REF!*0.21,0)</f>
        <v>#REF!</v>
      </c>
      <c r="FDI165" s="632" t="e">
        <f>(IF(FDI112-FDI107&lt;0,0,FDI112-FDI107)+FDI156)*1.21+IF($D$5="Koncesija",-#REF!*0.21,0)</f>
        <v>#REF!</v>
      </c>
      <c r="FDJ165" s="632" t="e">
        <f>(IF(FDJ112-FDJ107&lt;0,0,FDJ112-FDJ107)+FDJ156)*1.21+IF($D$5="Koncesija",-#REF!*0.21,0)</f>
        <v>#REF!</v>
      </c>
      <c r="FDK165" s="632" t="e">
        <f>(IF(FDK112-FDK107&lt;0,0,FDK112-FDK107)+FDK156)*1.21+IF($D$5="Koncesija",-#REF!*0.21,0)</f>
        <v>#REF!</v>
      </c>
      <c r="FDL165" s="632" t="e">
        <f>(IF(FDL112-FDL107&lt;0,0,FDL112-FDL107)+FDL156)*1.21+IF($D$5="Koncesija",-#REF!*0.21,0)</f>
        <v>#REF!</v>
      </c>
      <c r="FDM165" s="632" t="e">
        <f>(IF(FDM112-FDM107&lt;0,0,FDM112-FDM107)+FDM156)*1.21+IF($D$5="Koncesija",-#REF!*0.21,0)</f>
        <v>#REF!</v>
      </c>
      <c r="FDN165" s="632" t="e">
        <f>(IF(FDN112-FDN107&lt;0,0,FDN112-FDN107)+FDN156)*1.21+IF($D$5="Koncesija",-#REF!*0.21,0)</f>
        <v>#REF!</v>
      </c>
      <c r="FDO165" s="632" t="e">
        <f>(IF(FDO112-FDO107&lt;0,0,FDO112-FDO107)+FDO156)*1.21+IF($D$5="Koncesija",-#REF!*0.21,0)</f>
        <v>#REF!</v>
      </c>
      <c r="FDP165" s="632" t="e">
        <f>(IF(FDP112-FDP107&lt;0,0,FDP112-FDP107)+FDP156)*1.21+IF($D$5="Koncesija",-#REF!*0.21,0)</f>
        <v>#REF!</v>
      </c>
      <c r="FDQ165" s="632" t="e">
        <f>(IF(FDQ112-FDQ107&lt;0,0,FDQ112-FDQ107)+FDQ156)*1.21+IF($D$5="Koncesija",-#REF!*0.21,0)</f>
        <v>#REF!</v>
      </c>
      <c r="FDR165" s="632" t="e">
        <f>(IF(FDR112-FDR107&lt;0,0,FDR112-FDR107)+FDR156)*1.21+IF($D$5="Koncesija",-#REF!*0.21,0)</f>
        <v>#REF!</v>
      </c>
      <c r="FDS165" s="632" t="e">
        <f>(IF(FDS112-FDS107&lt;0,0,FDS112-FDS107)+FDS156)*1.21+IF($D$5="Koncesija",-#REF!*0.21,0)</f>
        <v>#REF!</v>
      </c>
      <c r="FDT165" s="632" t="e">
        <f>(IF(FDT112-FDT107&lt;0,0,FDT112-FDT107)+FDT156)*1.21+IF($D$5="Koncesija",-#REF!*0.21,0)</f>
        <v>#REF!</v>
      </c>
      <c r="FDU165" s="632" t="e">
        <f>(IF(FDU112-FDU107&lt;0,0,FDU112-FDU107)+FDU156)*1.21+IF($D$5="Koncesija",-#REF!*0.21,0)</f>
        <v>#REF!</v>
      </c>
      <c r="FDV165" s="632" t="e">
        <f>(IF(FDV112-FDV107&lt;0,0,FDV112-FDV107)+FDV156)*1.21+IF($D$5="Koncesija",-#REF!*0.21,0)</f>
        <v>#REF!</v>
      </c>
      <c r="FDW165" s="632" t="e">
        <f>(IF(FDW112-FDW107&lt;0,0,FDW112-FDW107)+FDW156)*1.21+IF($D$5="Koncesija",-#REF!*0.21,0)</f>
        <v>#REF!</v>
      </c>
      <c r="FDX165" s="632" t="e">
        <f>(IF(FDX112-FDX107&lt;0,0,FDX112-FDX107)+FDX156)*1.21+IF($D$5="Koncesija",-#REF!*0.21,0)</f>
        <v>#REF!</v>
      </c>
      <c r="FDY165" s="632" t="e">
        <f>(IF(FDY112-FDY107&lt;0,0,FDY112-FDY107)+FDY156)*1.21+IF($D$5="Koncesija",-#REF!*0.21,0)</f>
        <v>#REF!</v>
      </c>
      <c r="FDZ165" s="632" t="e">
        <f>(IF(FDZ112-FDZ107&lt;0,0,FDZ112-FDZ107)+FDZ156)*1.21+IF($D$5="Koncesija",-#REF!*0.21,0)</f>
        <v>#REF!</v>
      </c>
      <c r="FEA165" s="632" t="e">
        <f>(IF(FEA112-FEA107&lt;0,0,FEA112-FEA107)+FEA156)*1.21+IF($D$5="Koncesija",-#REF!*0.21,0)</f>
        <v>#REF!</v>
      </c>
      <c r="FEB165" s="632" t="e">
        <f>(IF(FEB112-FEB107&lt;0,0,FEB112-FEB107)+FEB156)*1.21+IF($D$5="Koncesija",-#REF!*0.21,0)</f>
        <v>#REF!</v>
      </c>
      <c r="FEC165" s="632" t="e">
        <f>(IF(FEC112-FEC107&lt;0,0,FEC112-FEC107)+FEC156)*1.21+IF($D$5="Koncesija",-#REF!*0.21,0)</f>
        <v>#REF!</v>
      </c>
      <c r="FED165" s="632" t="e">
        <f>(IF(FED112-FED107&lt;0,0,FED112-FED107)+FED156)*1.21+IF($D$5="Koncesija",-#REF!*0.21,0)</f>
        <v>#REF!</v>
      </c>
      <c r="FEE165" s="632" t="e">
        <f>(IF(FEE112-FEE107&lt;0,0,FEE112-FEE107)+FEE156)*1.21+IF($D$5="Koncesija",-#REF!*0.21,0)</f>
        <v>#REF!</v>
      </c>
      <c r="FEF165" s="632" t="e">
        <f>(IF(FEF112-FEF107&lt;0,0,FEF112-FEF107)+FEF156)*1.21+IF($D$5="Koncesija",-#REF!*0.21,0)</f>
        <v>#REF!</v>
      </c>
      <c r="FEG165" s="632" t="e">
        <f>(IF(FEG112-FEG107&lt;0,0,FEG112-FEG107)+FEG156)*1.21+IF($D$5="Koncesija",-#REF!*0.21,0)</f>
        <v>#REF!</v>
      </c>
      <c r="FEH165" s="632" t="e">
        <f>(IF(FEH112-FEH107&lt;0,0,FEH112-FEH107)+FEH156)*1.21+IF($D$5="Koncesija",-#REF!*0.21,0)</f>
        <v>#REF!</v>
      </c>
      <c r="FEI165" s="632" t="e">
        <f>(IF(FEI112-FEI107&lt;0,0,FEI112-FEI107)+FEI156)*1.21+IF($D$5="Koncesija",-#REF!*0.21,0)</f>
        <v>#REF!</v>
      </c>
      <c r="FEJ165" s="632" t="e">
        <f>(IF(FEJ112-FEJ107&lt;0,0,FEJ112-FEJ107)+FEJ156)*1.21+IF($D$5="Koncesija",-#REF!*0.21,0)</f>
        <v>#REF!</v>
      </c>
      <c r="FEK165" s="632" t="e">
        <f>(IF(FEK112-FEK107&lt;0,0,FEK112-FEK107)+FEK156)*1.21+IF($D$5="Koncesija",-#REF!*0.21,0)</f>
        <v>#REF!</v>
      </c>
      <c r="FEL165" s="632" t="e">
        <f>(IF(FEL112-FEL107&lt;0,0,FEL112-FEL107)+FEL156)*1.21+IF($D$5="Koncesija",-#REF!*0.21,0)</f>
        <v>#REF!</v>
      </c>
      <c r="FEM165" s="632" t="e">
        <f>(IF(FEM112-FEM107&lt;0,0,FEM112-FEM107)+FEM156)*1.21+IF($D$5="Koncesija",-#REF!*0.21,0)</f>
        <v>#REF!</v>
      </c>
      <c r="FEN165" s="632" t="e">
        <f>(IF(FEN112-FEN107&lt;0,0,FEN112-FEN107)+FEN156)*1.21+IF($D$5="Koncesija",-#REF!*0.21,0)</f>
        <v>#REF!</v>
      </c>
      <c r="FEO165" s="632" t="e">
        <f>(IF(FEO112-FEO107&lt;0,0,FEO112-FEO107)+FEO156)*1.21+IF($D$5="Koncesija",-#REF!*0.21,0)</f>
        <v>#REF!</v>
      </c>
      <c r="FEP165" s="632" t="e">
        <f>(IF(FEP112-FEP107&lt;0,0,FEP112-FEP107)+FEP156)*1.21+IF($D$5="Koncesija",-#REF!*0.21,0)</f>
        <v>#REF!</v>
      </c>
      <c r="FEQ165" s="632" t="e">
        <f>(IF(FEQ112-FEQ107&lt;0,0,FEQ112-FEQ107)+FEQ156)*1.21+IF($D$5="Koncesija",-#REF!*0.21,0)</f>
        <v>#REF!</v>
      </c>
      <c r="FER165" s="632" t="e">
        <f>(IF(FER112-FER107&lt;0,0,FER112-FER107)+FER156)*1.21+IF($D$5="Koncesija",-#REF!*0.21,0)</f>
        <v>#REF!</v>
      </c>
      <c r="FES165" s="632" t="e">
        <f>(IF(FES112-FES107&lt;0,0,FES112-FES107)+FES156)*1.21+IF($D$5="Koncesija",-#REF!*0.21,0)</f>
        <v>#REF!</v>
      </c>
      <c r="FET165" s="632" t="e">
        <f>(IF(FET112-FET107&lt;0,0,FET112-FET107)+FET156)*1.21+IF($D$5="Koncesija",-#REF!*0.21,0)</f>
        <v>#REF!</v>
      </c>
      <c r="FEU165" s="632" t="e">
        <f>(IF(FEU112-FEU107&lt;0,0,FEU112-FEU107)+FEU156)*1.21+IF($D$5="Koncesija",-#REF!*0.21,0)</f>
        <v>#REF!</v>
      </c>
      <c r="FEV165" s="632" t="e">
        <f>(IF(FEV112-FEV107&lt;0,0,FEV112-FEV107)+FEV156)*1.21+IF($D$5="Koncesija",-#REF!*0.21,0)</f>
        <v>#REF!</v>
      </c>
      <c r="FEW165" s="632" t="e">
        <f>(IF(FEW112-FEW107&lt;0,0,FEW112-FEW107)+FEW156)*1.21+IF($D$5="Koncesija",-#REF!*0.21,0)</f>
        <v>#REF!</v>
      </c>
      <c r="FEX165" s="632" t="e">
        <f>(IF(FEX112-FEX107&lt;0,0,FEX112-FEX107)+FEX156)*1.21+IF($D$5="Koncesija",-#REF!*0.21,0)</f>
        <v>#REF!</v>
      </c>
      <c r="FEY165" s="632" t="e">
        <f>(IF(FEY112-FEY107&lt;0,0,FEY112-FEY107)+FEY156)*1.21+IF($D$5="Koncesija",-#REF!*0.21,0)</f>
        <v>#REF!</v>
      </c>
      <c r="FEZ165" s="632" t="e">
        <f>(IF(FEZ112-FEZ107&lt;0,0,FEZ112-FEZ107)+FEZ156)*1.21+IF($D$5="Koncesija",-#REF!*0.21,0)</f>
        <v>#REF!</v>
      </c>
      <c r="FFA165" s="632" t="e">
        <f>(IF(FFA112-FFA107&lt;0,0,FFA112-FFA107)+FFA156)*1.21+IF($D$5="Koncesija",-#REF!*0.21,0)</f>
        <v>#REF!</v>
      </c>
      <c r="FFB165" s="632" t="e">
        <f>(IF(FFB112-FFB107&lt;0,0,FFB112-FFB107)+FFB156)*1.21+IF($D$5="Koncesija",-#REF!*0.21,0)</f>
        <v>#REF!</v>
      </c>
      <c r="FFC165" s="632" t="e">
        <f>(IF(FFC112-FFC107&lt;0,0,FFC112-FFC107)+FFC156)*1.21+IF($D$5="Koncesija",-#REF!*0.21,0)</f>
        <v>#REF!</v>
      </c>
      <c r="FFD165" s="632" t="e">
        <f>(IF(FFD112-FFD107&lt;0,0,FFD112-FFD107)+FFD156)*1.21+IF($D$5="Koncesija",-#REF!*0.21,0)</f>
        <v>#REF!</v>
      </c>
      <c r="FFE165" s="632" t="e">
        <f>(IF(FFE112-FFE107&lt;0,0,FFE112-FFE107)+FFE156)*1.21+IF($D$5="Koncesija",-#REF!*0.21,0)</f>
        <v>#REF!</v>
      </c>
      <c r="FFF165" s="632" t="e">
        <f>(IF(FFF112-FFF107&lt;0,0,FFF112-FFF107)+FFF156)*1.21+IF($D$5="Koncesija",-#REF!*0.21,0)</f>
        <v>#REF!</v>
      </c>
      <c r="FFG165" s="632" t="e">
        <f>(IF(FFG112-FFG107&lt;0,0,FFG112-FFG107)+FFG156)*1.21+IF($D$5="Koncesija",-#REF!*0.21,0)</f>
        <v>#REF!</v>
      </c>
      <c r="FFH165" s="632" t="e">
        <f>(IF(FFH112-FFH107&lt;0,0,FFH112-FFH107)+FFH156)*1.21+IF($D$5="Koncesija",-#REF!*0.21,0)</f>
        <v>#REF!</v>
      </c>
      <c r="FFI165" s="632" t="e">
        <f>(IF(FFI112-FFI107&lt;0,0,FFI112-FFI107)+FFI156)*1.21+IF($D$5="Koncesija",-#REF!*0.21,0)</f>
        <v>#REF!</v>
      </c>
      <c r="FFJ165" s="632" t="e">
        <f>(IF(FFJ112-FFJ107&lt;0,0,FFJ112-FFJ107)+FFJ156)*1.21+IF($D$5="Koncesija",-#REF!*0.21,0)</f>
        <v>#REF!</v>
      </c>
      <c r="FFK165" s="632" t="e">
        <f>(IF(FFK112-FFK107&lt;0,0,FFK112-FFK107)+FFK156)*1.21+IF($D$5="Koncesija",-#REF!*0.21,0)</f>
        <v>#REF!</v>
      </c>
      <c r="FFL165" s="632" t="e">
        <f>(IF(FFL112-FFL107&lt;0,0,FFL112-FFL107)+FFL156)*1.21+IF($D$5="Koncesija",-#REF!*0.21,0)</f>
        <v>#REF!</v>
      </c>
      <c r="FFM165" s="632" t="e">
        <f>(IF(FFM112-FFM107&lt;0,0,FFM112-FFM107)+FFM156)*1.21+IF($D$5="Koncesija",-#REF!*0.21,0)</f>
        <v>#REF!</v>
      </c>
      <c r="FFN165" s="632" t="e">
        <f>(IF(FFN112-FFN107&lt;0,0,FFN112-FFN107)+FFN156)*1.21+IF($D$5="Koncesija",-#REF!*0.21,0)</f>
        <v>#REF!</v>
      </c>
      <c r="FFO165" s="632" t="e">
        <f>(IF(FFO112-FFO107&lt;0,0,FFO112-FFO107)+FFO156)*1.21+IF($D$5="Koncesija",-#REF!*0.21,0)</f>
        <v>#REF!</v>
      </c>
      <c r="FFP165" s="632" t="e">
        <f>(IF(FFP112-FFP107&lt;0,0,FFP112-FFP107)+FFP156)*1.21+IF($D$5="Koncesija",-#REF!*0.21,0)</f>
        <v>#REF!</v>
      </c>
      <c r="FFQ165" s="632" t="e">
        <f>(IF(FFQ112-FFQ107&lt;0,0,FFQ112-FFQ107)+FFQ156)*1.21+IF($D$5="Koncesija",-#REF!*0.21,0)</f>
        <v>#REF!</v>
      </c>
      <c r="FFR165" s="632" t="e">
        <f>(IF(FFR112-FFR107&lt;0,0,FFR112-FFR107)+FFR156)*1.21+IF($D$5="Koncesija",-#REF!*0.21,0)</f>
        <v>#REF!</v>
      </c>
      <c r="FFS165" s="632" t="e">
        <f>(IF(FFS112-FFS107&lt;0,0,FFS112-FFS107)+FFS156)*1.21+IF($D$5="Koncesija",-#REF!*0.21,0)</f>
        <v>#REF!</v>
      </c>
      <c r="FFT165" s="632" t="e">
        <f>(IF(FFT112-FFT107&lt;0,0,FFT112-FFT107)+FFT156)*1.21+IF($D$5="Koncesija",-#REF!*0.21,0)</f>
        <v>#REF!</v>
      </c>
      <c r="FFU165" s="632" t="e">
        <f>(IF(FFU112-FFU107&lt;0,0,FFU112-FFU107)+FFU156)*1.21+IF($D$5="Koncesija",-#REF!*0.21,0)</f>
        <v>#REF!</v>
      </c>
      <c r="FFV165" s="632" t="e">
        <f>(IF(FFV112-FFV107&lt;0,0,FFV112-FFV107)+FFV156)*1.21+IF($D$5="Koncesija",-#REF!*0.21,0)</f>
        <v>#REF!</v>
      </c>
      <c r="FFW165" s="632" t="e">
        <f>(IF(FFW112-FFW107&lt;0,0,FFW112-FFW107)+FFW156)*1.21+IF($D$5="Koncesija",-#REF!*0.21,0)</f>
        <v>#REF!</v>
      </c>
      <c r="FFX165" s="632" t="e">
        <f>(IF(FFX112-FFX107&lt;0,0,FFX112-FFX107)+FFX156)*1.21+IF($D$5="Koncesija",-#REF!*0.21,0)</f>
        <v>#REF!</v>
      </c>
      <c r="FFY165" s="632" t="e">
        <f>(IF(FFY112-FFY107&lt;0,0,FFY112-FFY107)+FFY156)*1.21+IF($D$5="Koncesija",-#REF!*0.21,0)</f>
        <v>#REF!</v>
      </c>
      <c r="FFZ165" s="632" t="e">
        <f>(IF(FFZ112-FFZ107&lt;0,0,FFZ112-FFZ107)+FFZ156)*1.21+IF($D$5="Koncesija",-#REF!*0.21,0)</f>
        <v>#REF!</v>
      </c>
      <c r="FGA165" s="632" t="e">
        <f>(IF(FGA112-FGA107&lt;0,0,FGA112-FGA107)+FGA156)*1.21+IF($D$5="Koncesija",-#REF!*0.21,0)</f>
        <v>#REF!</v>
      </c>
      <c r="FGB165" s="632" t="e">
        <f>(IF(FGB112-FGB107&lt;0,0,FGB112-FGB107)+FGB156)*1.21+IF($D$5="Koncesija",-#REF!*0.21,0)</f>
        <v>#REF!</v>
      </c>
      <c r="FGC165" s="632" t="e">
        <f>(IF(FGC112-FGC107&lt;0,0,FGC112-FGC107)+FGC156)*1.21+IF($D$5="Koncesija",-#REF!*0.21,0)</f>
        <v>#REF!</v>
      </c>
      <c r="FGD165" s="632" t="e">
        <f>(IF(FGD112-FGD107&lt;0,0,FGD112-FGD107)+FGD156)*1.21+IF($D$5="Koncesija",-#REF!*0.21,0)</f>
        <v>#REF!</v>
      </c>
      <c r="FGE165" s="632" t="e">
        <f>(IF(FGE112-FGE107&lt;0,0,FGE112-FGE107)+FGE156)*1.21+IF($D$5="Koncesija",-#REF!*0.21,0)</f>
        <v>#REF!</v>
      </c>
      <c r="FGF165" s="632" t="e">
        <f>(IF(FGF112-FGF107&lt;0,0,FGF112-FGF107)+FGF156)*1.21+IF($D$5="Koncesija",-#REF!*0.21,0)</f>
        <v>#REF!</v>
      </c>
      <c r="FGG165" s="632" t="e">
        <f>(IF(FGG112-FGG107&lt;0,0,FGG112-FGG107)+FGG156)*1.21+IF($D$5="Koncesija",-#REF!*0.21,0)</f>
        <v>#REF!</v>
      </c>
      <c r="FGH165" s="632" t="e">
        <f>(IF(FGH112-FGH107&lt;0,0,FGH112-FGH107)+FGH156)*1.21+IF($D$5="Koncesija",-#REF!*0.21,0)</f>
        <v>#REF!</v>
      </c>
      <c r="FGI165" s="632" t="e">
        <f>(IF(FGI112-FGI107&lt;0,0,FGI112-FGI107)+FGI156)*1.21+IF($D$5="Koncesija",-#REF!*0.21,0)</f>
        <v>#REF!</v>
      </c>
      <c r="FGJ165" s="632" t="e">
        <f>(IF(FGJ112-FGJ107&lt;0,0,FGJ112-FGJ107)+FGJ156)*1.21+IF($D$5="Koncesija",-#REF!*0.21,0)</f>
        <v>#REF!</v>
      </c>
      <c r="FGK165" s="632" t="e">
        <f>(IF(FGK112-FGK107&lt;0,0,FGK112-FGK107)+FGK156)*1.21+IF($D$5="Koncesija",-#REF!*0.21,0)</f>
        <v>#REF!</v>
      </c>
      <c r="FGL165" s="632" t="e">
        <f>(IF(FGL112-FGL107&lt;0,0,FGL112-FGL107)+FGL156)*1.21+IF($D$5="Koncesija",-#REF!*0.21,0)</f>
        <v>#REF!</v>
      </c>
      <c r="FGM165" s="632" t="e">
        <f>(IF(FGM112-FGM107&lt;0,0,FGM112-FGM107)+FGM156)*1.21+IF($D$5="Koncesija",-#REF!*0.21,0)</f>
        <v>#REF!</v>
      </c>
      <c r="FGN165" s="632" t="e">
        <f>(IF(FGN112-FGN107&lt;0,0,FGN112-FGN107)+FGN156)*1.21+IF($D$5="Koncesija",-#REF!*0.21,0)</f>
        <v>#REF!</v>
      </c>
      <c r="FGO165" s="632" t="e">
        <f>(IF(FGO112-FGO107&lt;0,0,FGO112-FGO107)+FGO156)*1.21+IF($D$5="Koncesija",-#REF!*0.21,0)</f>
        <v>#REF!</v>
      </c>
      <c r="FGP165" s="632" t="e">
        <f>(IF(FGP112-FGP107&lt;0,0,FGP112-FGP107)+FGP156)*1.21+IF($D$5="Koncesija",-#REF!*0.21,0)</f>
        <v>#REF!</v>
      </c>
      <c r="FGQ165" s="632" t="e">
        <f>(IF(FGQ112-FGQ107&lt;0,0,FGQ112-FGQ107)+FGQ156)*1.21+IF($D$5="Koncesija",-#REF!*0.21,0)</f>
        <v>#REF!</v>
      </c>
      <c r="FGR165" s="632" t="e">
        <f>(IF(FGR112-FGR107&lt;0,0,FGR112-FGR107)+FGR156)*1.21+IF($D$5="Koncesija",-#REF!*0.21,0)</f>
        <v>#REF!</v>
      </c>
      <c r="FGS165" s="632" t="e">
        <f>(IF(FGS112-FGS107&lt;0,0,FGS112-FGS107)+FGS156)*1.21+IF($D$5="Koncesija",-#REF!*0.21,0)</f>
        <v>#REF!</v>
      </c>
      <c r="FGT165" s="632" t="e">
        <f>(IF(FGT112-FGT107&lt;0,0,FGT112-FGT107)+FGT156)*1.21+IF($D$5="Koncesija",-#REF!*0.21,0)</f>
        <v>#REF!</v>
      </c>
      <c r="FGU165" s="632" t="e">
        <f>(IF(FGU112-FGU107&lt;0,0,FGU112-FGU107)+FGU156)*1.21+IF($D$5="Koncesija",-#REF!*0.21,0)</f>
        <v>#REF!</v>
      </c>
      <c r="FGV165" s="632" t="e">
        <f>(IF(FGV112-FGV107&lt;0,0,FGV112-FGV107)+FGV156)*1.21+IF($D$5="Koncesija",-#REF!*0.21,0)</f>
        <v>#REF!</v>
      </c>
      <c r="FGW165" s="632" t="e">
        <f>(IF(FGW112-FGW107&lt;0,0,FGW112-FGW107)+FGW156)*1.21+IF($D$5="Koncesija",-#REF!*0.21,0)</f>
        <v>#REF!</v>
      </c>
      <c r="FGX165" s="632" t="e">
        <f>(IF(FGX112-FGX107&lt;0,0,FGX112-FGX107)+FGX156)*1.21+IF($D$5="Koncesija",-#REF!*0.21,0)</f>
        <v>#REF!</v>
      </c>
      <c r="FGY165" s="632" t="e">
        <f>(IF(FGY112-FGY107&lt;0,0,FGY112-FGY107)+FGY156)*1.21+IF($D$5="Koncesija",-#REF!*0.21,0)</f>
        <v>#REF!</v>
      </c>
      <c r="FGZ165" s="632" t="e">
        <f>(IF(FGZ112-FGZ107&lt;0,0,FGZ112-FGZ107)+FGZ156)*1.21+IF($D$5="Koncesija",-#REF!*0.21,0)</f>
        <v>#REF!</v>
      </c>
      <c r="FHA165" s="632" t="e">
        <f>(IF(FHA112-FHA107&lt;0,0,FHA112-FHA107)+FHA156)*1.21+IF($D$5="Koncesija",-#REF!*0.21,0)</f>
        <v>#REF!</v>
      </c>
      <c r="FHB165" s="632" t="e">
        <f>(IF(FHB112-FHB107&lt;0,0,FHB112-FHB107)+FHB156)*1.21+IF($D$5="Koncesija",-#REF!*0.21,0)</f>
        <v>#REF!</v>
      </c>
      <c r="FHC165" s="632" t="e">
        <f>(IF(FHC112-FHC107&lt;0,0,FHC112-FHC107)+FHC156)*1.21+IF($D$5="Koncesija",-#REF!*0.21,0)</f>
        <v>#REF!</v>
      </c>
      <c r="FHD165" s="632" t="e">
        <f>(IF(FHD112-FHD107&lt;0,0,FHD112-FHD107)+FHD156)*1.21+IF($D$5="Koncesija",-#REF!*0.21,0)</f>
        <v>#REF!</v>
      </c>
      <c r="FHE165" s="632" t="e">
        <f>(IF(FHE112-FHE107&lt;0,0,FHE112-FHE107)+FHE156)*1.21+IF($D$5="Koncesija",-#REF!*0.21,0)</f>
        <v>#REF!</v>
      </c>
      <c r="FHF165" s="632" t="e">
        <f>(IF(FHF112-FHF107&lt;0,0,FHF112-FHF107)+FHF156)*1.21+IF($D$5="Koncesija",-#REF!*0.21,0)</f>
        <v>#REF!</v>
      </c>
      <c r="FHG165" s="632" t="e">
        <f>(IF(FHG112-FHG107&lt;0,0,FHG112-FHG107)+FHG156)*1.21+IF($D$5="Koncesija",-#REF!*0.21,0)</f>
        <v>#REF!</v>
      </c>
      <c r="FHH165" s="632" t="e">
        <f>(IF(FHH112-FHH107&lt;0,0,FHH112-FHH107)+FHH156)*1.21+IF($D$5="Koncesija",-#REF!*0.21,0)</f>
        <v>#REF!</v>
      </c>
      <c r="FHI165" s="632" t="e">
        <f>(IF(FHI112-FHI107&lt;0,0,FHI112-FHI107)+FHI156)*1.21+IF($D$5="Koncesija",-#REF!*0.21,0)</f>
        <v>#REF!</v>
      </c>
      <c r="FHJ165" s="632" t="e">
        <f>(IF(FHJ112-FHJ107&lt;0,0,FHJ112-FHJ107)+FHJ156)*1.21+IF($D$5="Koncesija",-#REF!*0.21,0)</f>
        <v>#REF!</v>
      </c>
      <c r="FHK165" s="632" t="e">
        <f>(IF(FHK112-FHK107&lt;0,0,FHK112-FHK107)+FHK156)*1.21+IF($D$5="Koncesija",-#REF!*0.21,0)</f>
        <v>#REF!</v>
      </c>
      <c r="FHL165" s="632" t="e">
        <f>(IF(FHL112-FHL107&lt;0,0,FHL112-FHL107)+FHL156)*1.21+IF($D$5="Koncesija",-#REF!*0.21,0)</f>
        <v>#REF!</v>
      </c>
      <c r="FHM165" s="632" t="e">
        <f>(IF(FHM112-FHM107&lt;0,0,FHM112-FHM107)+FHM156)*1.21+IF($D$5="Koncesija",-#REF!*0.21,0)</f>
        <v>#REF!</v>
      </c>
      <c r="FHN165" s="632" t="e">
        <f>(IF(FHN112-FHN107&lt;0,0,FHN112-FHN107)+FHN156)*1.21+IF($D$5="Koncesija",-#REF!*0.21,0)</f>
        <v>#REF!</v>
      </c>
      <c r="FHO165" s="632" t="e">
        <f>(IF(FHO112-FHO107&lt;0,0,FHO112-FHO107)+FHO156)*1.21+IF($D$5="Koncesija",-#REF!*0.21,0)</f>
        <v>#REF!</v>
      </c>
      <c r="FHP165" s="632" t="e">
        <f>(IF(FHP112-FHP107&lt;0,0,FHP112-FHP107)+FHP156)*1.21+IF($D$5="Koncesija",-#REF!*0.21,0)</f>
        <v>#REF!</v>
      </c>
      <c r="FHQ165" s="632" t="e">
        <f>(IF(FHQ112-FHQ107&lt;0,0,FHQ112-FHQ107)+FHQ156)*1.21+IF($D$5="Koncesija",-#REF!*0.21,0)</f>
        <v>#REF!</v>
      </c>
      <c r="FHR165" s="632" t="e">
        <f>(IF(FHR112-FHR107&lt;0,0,FHR112-FHR107)+FHR156)*1.21+IF($D$5="Koncesija",-#REF!*0.21,0)</f>
        <v>#REF!</v>
      </c>
      <c r="FHS165" s="632" t="e">
        <f>(IF(FHS112-FHS107&lt;0,0,FHS112-FHS107)+FHS156)*1.21+IF($D$5="Koncesija",-#REF!*0.21,0)</f>
        <v>#REF!</v>
      </c>
      <c r="FHT165" s="632" t="e">
        <f>(IF(FHT112-FHT107&lt;0,0,FHT112-FHT107)+FHT156)*1.21+IF($D$5="Koncesija",-#REF!*0.21,0)</f>
        <v>#REF!</v>
      </c>
      <c r="FHU165" s="632" t="e">
        <f>(IF(FHU112-FHU107&lt;0,0,FHU112-FHU107)+FHU156)*1.21+IF($D$5="Koncesija",-#REF!*0.21,0)</f>
        <v>#REF!</v>
      </c>
      <c r="FHV165" s="632" t="e">
        <f>(IF(FHV112-FHV107&lt;0,0,FHV112-FHV107)+FHV156)*1.21+IF($D$5="Koncesija",-#REF!*0.21,0)</f>
        <v>#REF!</v>
      </c>
      <c r="FHW165" s="632" t="e">
        <f>(IF(FHW112-FHW107&lt;0,0,FHW112-FHW107)+FHW156)*1.21+IF($D$5="Koncesija",-#REF!*0.21,0)</f>
        <v>#REF!</v>
      </c>
      <c r="FHX165" s="632" t="e">
        <f>(IF(FHX112-FHX107&lt;0,0,FHX112-FHX107)+FHX156)*1.21+IF($D$5="Koncesija",-#REF!*0.21,0)</f>
        <v>#REF!</v>
      </c>
      <c r="FHY165" s="632" t="e">
        <f>(IF(FHY112-FHY107&lt;0,0,FHY112-FHY107)+FHY156)*1.21+IF($D$5="Koncesija",-#REF!*0.21,0)</f>
        <v>#REF!</v>
      </c>
      <c r="FHZ165" s="632" t="e">
        <f>(IF(FHZ112-FHZ107&lt;0,0,FHZ112-FHZ107)+FHZ156)*1.21+IF($D$5="Koncesija",-#REF!*0.21,0)</f>
        <v>#REF!</v>
      </c>
      <c r="FIA165" s="632" t="e">
        <f>(IF(FIA112-FIA107&lt;0,0,FIA112-FIA107)+FIA156)*1.21+IF($D$5="Koncesija",-#REF!*0.21,0)</f>
        <v>#REF!</v>
      </c>
      <c r="FIB165" s="632" t="e">
        <f>(IF(FIB112-FIB107&lt;0,0,FIB112-FIB107)+FIB156)*1.21+IF($D$5="Koncesija",-#REF!*0.21,0)</f>
        <v>#REF!</v>
      </c>
      <c r="FIC165" s="632" t="e">
        <f>(IF(FIC112-FIC107&lt;0,0,FIC112-FIC107)+FIC156)*1.21+IF($D$5="Koncesija",-#REF!*0.21,0)</f>
        <v>#REF!</v>
      </c>
      <c r="FID165" s="632" t="e">
        <f>(IF(FID112-FID107&lt;0,0,FID112-FID107)+FID156)*1.21+IF($D$5="Koncesija",-#REF!*0.21,0)</f>
        <v>#REF!</v>
      </c>
      <c r="FIE165" s="632" t="e">
        <f>(IF(FIE112-FIE107&lt;0,0,FIE112-FIE107)+FIE156)*1.21+IF($D$5="Koncesija",-#REF!*0.21,0)</f>
        <v>#REF!</v>
      </c>
      <c r="FIF165" s="632" t="e">
        <f>(IF(FIF112-FIF107&lt;0,0,FIF112-FIF107)+FIF156)*1.21+IF($D$5="Koncesija",-#REF!*0.21,0)</f>
        <v>#REF!</v>
      </c>
      <c r="FIG165" s="632" t="e">
        <f>(IF(FIG112-FIG107&lt;0,0,FIG112-FIG107)+FIG156)*1.21+IF($D$5="Koncesija",-#REF!*0.21,0)</f>
        <v>#REF!</v>
      </c>
      <c r="FIH165" s="632" t="e">
        <f>(IF(FIH112-FIH107&lt;0,0,FIH112-FIH107)+FIH156)*1.21+IF($D$5="Koncesija",-#REF!*0.21,0)</f>
        <v>#REF!</v>
      </c>
      <c r="FII165" s="632" t="e">
        <f>(IF(FII112-FII107&lt;0,0,FII112-FII107)+FII156)*1.21+IF($D$5="Koncesija",-#REF!*0.21,0)</f>
        <v>#REF!</v>
      </c>
      <c r="FIJ165" s="632" t="e">
        <f>(IF(FIJ112-FIJ107&lt;0,0,FIJ112-FIJ107)+FIJ156)*1.21+IF($D$5="Koncesija",-#REF!*0.21,0)</f>
        <v>#REF!</v>
      </c>
      <c r="FIK165" s="632" t="e">
        <f>(IF(FIK112-FIK107&lt;0,0,FIK112-FIK107)+FIK156)*1.21+IF($D$5="Koncesija",-#REF!*0.21,0)</f>
        <v>#REF!</v>
      </c>
      <c r="FIL165" s="632" t="e">
        <f>(IF(FIL112-FIL107&lt;0,0,FIL112-FIL107)+FIL156)*1.21+IF($D$5="Koncesija",-#REF!*0.21,0)</f>
        <v>#REF!</v>
      </c>
      <c r="FIM165" s="632" t="e">
        <f>(IF(FIM112-FIM107&lt;0,0,FIM112-FIM107)+FIM156)*1.21+IF($D$5="Koncesija",-#REF!*0.21,0)</f>
        <v>#REF!</v>
      </c>
      <c r="FIN165" s="632" t="e">
        <f>(IF(FIN112-FIN107&lt;0,0,FIN112-FIN107)+FIN156)*1.21+IF($D$5="Koncesija",-#REF!*0.21,0)</f>
        <v>#REF!</v>
      </c>
      <c r="FIO165" s="632" t="e">
        <f>(IF(FIO112-FIO107&lt;0,0,FIO112-FIO107)+FIO156)*1.21+IF($D$5="Koncesija",-#REF!*0.21,0)</f>
        <v>#REF!</v>
      </c>
      <c r="FIP165" s="632" t="e">
        <f>(IF(FIP112-FIP107&lt;0,0,FIP112-FIP107)+FIP156)*1.21+IF($D$5="Koncesija",-#REF!*0.21,0)</f>
        <v>#REF!</v>
      </c>
      <c r="FIQ165" s="632" t="e">
        <f>(IF(FIQ112-FIQ107&lt;0,0,FIQ112-FIQ107)+FIQ156)*1.21+IF($D$5="Koncesija",-#REF!*0.21,0)</f>
        <v>#REF!</v>
      </c>
      <c r="FIR165" s="632" t="e">
        <f>(IF(FIR112-FIR107&lt;0,0,FIR112-FIR107)+FIR156)*1.21+IF($D$5="Koncesija",-#REF!*0.21,0)</f>
        <v>#REF!</v>
      </c>
      <c r="FIS165" s="632" t="e">
        <f>(IF(FIS112-FIS107&lt;0,0,FIS112-FIS107)+FIS156)*1.21+IF($D$5="Koncesija",-#REF!*0.21,0)</f>
        <v>#REF!</v>
      </c>
      <c r="FIT165" s="632" t="e">
        <f>(IF(FIT112-FIT107&lt;0,0,FIT112-FIT107)+FIT156)*1.21+IF($D$5="Koncesija",-#REF!*0.21,0)</f>
        <v>#REF!</v>
      </c>
      <c r="FIU165" s="632" t="e">
        <f>(IF(FIU112-FIU107&lt;0,0,FIU112-FIU107)+FIU156)*1.21+IF($D$5="Koncesija",-#REF!*0.21,0)</f>
        <v>#REF!</v>
      </c>
      <c r="FIV165" s="632" t="e">
        <f>(IF(FIV112-FIV107&lt;0,0,FIV112-FIV107)+FIV156)*1.21+IF($D$5="Koncesija",-#REF!*0.21,0)</f>
        <v>#REF!</v>
      </c>
      <c r="FIW165" s="632" t="e">
        <f>(IF(FIW112-FIW107&lt;0,0,FIW112-FIW107)+FIW156)*1.21+IF($D$5="Koncesija",-#REF!*0.21,0)</f>
        <v>#REF!</v>
      </c>
      <c r="FIX165" s="632" t="e">
        <f>(IF(FIX112-FIX107&lt;0,0,FIX112-FIX107)+FIX156)*1.21+IF($D$5="Koncesija",-#REF!*0.21,0)</f>
        <v>#REF!</v>
      </c>
      <c r="FIY165" s="632" t="e">
        <f>(IF(FIY112-FIY107&lt;0,0,FIY112-FIY107)+FIY156)*1.21+IF($D$5="Koncesija",-#REF!*0.21,0)</f>
        <v>#REF!</v>
      </c>
      <c r="FIZ165" s="632" t="e">
        <f>(IF(FIZ112-FIZ107&lt;0,0,FIZ112-FIZ107)+FIZ156)*1.21+IF($D$5="Koncesija",-#REF!*0.21,0)</f>
        <v>#REF!</v>
      </c>
      <c r="FJA165" s="632" t="e">
        <f>(IF(FJA112-FJA107&lt;0,0,FJA112-FJA107)+FJA156)*1.21+IF($D$5="Koncesija",-#REF!*0.21,0)</f>
        <v>#REF!</v>
      </c>
      <c r="FJB165" s="632" t="e">
        <f>(IF(FJB112-FJB107&lt;0,0,FJB112-FJB107)+FJB156)*1.21+IF($D$5="Koncesija",-#REF!*0.21,0)</f>
        <v>#REF!</v>
      </c>
      <c r="FJC165" s="632" t="e">
        <f>(IF(FJC112-FJC107&lt;0,0,FJC112-FJC107)+FJC156)*1.21+IF($D$5="Koncesija",-#REF!*0.21,0)</f>
        <v>#REF!</v>
      </c>
      <c r="FJD165" s="632" t="e">
        <f>(IF(FJD112-FJD107&lt;0,0,FJD112-FJD107)+FJD156)*1.21+IF($D$5="Koncesija",-#REF!*0.21,0)</f>
        <v>#REF!</v>
      </c>
      <c r="FJE165" s="632" t="e">
        <f>(IF(FJE112-FJE107&lt;0,0,FJE112-FJE107)+FJE156)*1.21+IF($D$5="Koncesija",-#REF!*0.21,0)</f>
        <v>#REF!</v>
      </c>
      <c r="FJF165" s="632" t="e">
        <f>(IF(FJF112-FJF107&lt;0,0,FJF112-FJF107)+FJF156)*1.21+IF($D$5="Koncesija",-#REF!*0.21,0)</f>
        <v>#REF!</v>
      </c>
      <c r="FJG165" s="632" t="e">
        <f>(IF(FJG112-FJG107&lt;0,0,FJG112-FJG107)+FJG156)*1.21+IF($D$5="Koncesija",-#REF!*0.21,0)</f>
        <v>#REF!</v>
      </c>
      <c r="FJH165" s="632" t="e">
        <f>(IF(FJH112-FJH107&lt;0,0,FJH112-FJH107)+FJH156)*1.21+IF($D$5="Koncesija",-#REF!*0.21,0)</f>
        <v>#REF!</v>
      </c>
      <c r="FJI165" s="632" t="e">
        <f>(IF(FJI112-FJI107&lt;0,0,FJI112-FJI107)+FJI156)*1.21+IF($D$5="Koncesija",-#REF!*0.21,0)</f>
        <v>#REF!</v>
      </c>
      <c r="FJJ165" s="632" t="e">
        <f>(IF(FJJ112-FJJ107&lt;0,0,FJJ112-FJJ107)+FJJ156)*1.21+IF($D$5="Koncesija",-#REF!*0.21,0)</f>
        <v>#REF!</v>
      </c>
      <c r="FJK165" s="632" t="e">
        <f>(IF(FJK112-FJK107&lt;0,0,FJK112-FJK107)+FJK156)*1.21+IF($D$5="Koncesija",-#REF!*0.21,0)</f>
        <v>#REF!</v>
      </c>
      <c r="FJL165" s="632" t="e">
        <f>(IF(FJL112-FJL107&lt;0,0,FJL112-FJL107)+FJL156)*1.21+IF($D$5="Koncesija",-#REF!*0.21,0)</f>
        <v>#REF!</v>
      </c>
      <c r="FJM165" s="632" t="e">
        <f>(IF(FJM112-FJM107&lt;0,0,FJM112-FJM107)+FJM156)*1.21+IF($D$5="Koncesija",-#REF!*0.21,0)</f>
        <v>#REF!</v>
      </c>
      <c r="FJN165" s="632" t="e">
        <f>(IF(FJN112-FJN107&lt;0,0,FJN112-FJN107)+FJN156)*1.21+IF($D$5="Koncesija",-#REF!*0.21,0)</f>
        <v>#REF!</v>
      </c>
      <c r="FJO165" s="632" t="e">
        <f>(IF(FJO112-FJO107&lt;0,0,FJO112-FJO107)+FJO156)*1.21+IF($D$5="Koncesija",-#REF!*0.21,0)</f>
        <v>#REF!</v>
      </c>
      <c r="FJP165" s="632" t="e">
        <f>(IF(FJP112-FJP107&lt;0,0,FJP112-FJP107)+FJP156)*1.21+IF($D$5="Koncesija",-#REF!*0.21,0)</f>
        <v>#REF!</v>
      </c>
      <c r="FJQ165" s="632" t="e">
        <f>(IF(FJQ112-FJQ107&lt;0,0,FJQ112-FJQ107)+FJQ156)*1.21+IF($D$5="Koncesija",-#REF!*0.21,0)</f>
        <v>#REF!</v>
      </c>
      <c r="FJR165" s="632" t="e">
        <f>(IF(FJR112-FJR107&lt;0,0,FJR112-FJR107)+FJR156)*1.21+IF($D$5="Koncesija",-#REF!*0.21,0)</f>
        <v>#REF!</v>
      </c>
      <c r="FJS165" s="632" t="e">
        <f>(IF(FJS112-FJS107&lt;0,0,FJS112-FJS107)+FJS156)*1.21+IF($D$5="Koncesija",-#REF!*0.21,0)</f>
        <v>#REF!</v>
      </c>
      <c r="FJT165" s="632" t="e">
        <f>(IF(FJT112-FJT107&lt;0,0,FJT112-FJT107)+FJT156)*1.21+IF($D$5="Koncesija",-#REF!*0.21,0)</f>
        <v>#REF!</v>
      </c>
      <c r="FJU165" s="632" t="e">
        <f>(IF(FJU112-FJU107&lt;0,0,FJU112-FJU107)+FJU156)*1.21+IF($D$5="Koncesija",-#REF!*0.21,0)</f>
        <v>#REF!</v>
      </c>
      <c r="FJV165" s="632" t="e">
        <f>(IF(FJV112-FJV107&lt;0,0,FJV112-FJV107)+FJV156)*1.21+IF($D$5="Koncesija",-#REF!*0.21,0)</f>
        <v>#REF!</v>
      </c>
      <c r="FJW165" s="632" t="e">
        <f>(IF(FJW112-FJW107&lt;0,0,FJW112-FJW107)+FJW156)*1.21+IF($D$5="Koncesija",-#REF!*0.21,0)</f>
        <v>#REF!</v>
      </c>
      <c r="FJX165" s="632" t="e">
        <f>(IF(FJX112-FJX107&lt;0,0,FJX112-FJX107)+FJX156)*1.21+IF($D$5="Koncesija",-#REF!*0.21,0)</f>
        <v>#REF!</v>
      </c>
      <c r="FJY165" s="632" t="e">
        <f>(IF(FJY112-FJY107&lt;0,0,FJY112-FJY107)+FJY156)*1.21+IF($D$5="Koncesija",-#REF!*0.21,0)</f>
        <v>#REF!</v>
      </c>
      <c r="FJZ165" s="632" t="e">
        <f>(IF(FJZ112-FJZ107&lt;0,0,FJZ112-FJZ107)+FJZ156)*1.21+IF($D$5="Koncesija",-#REF!*0.21,0)</f>
        <v>#REF!</v>
      </c>
      <c r="FKA165" s="632" t="e">
        <f>(IF(FKA112-FKA107&lt;0,0,FKA112-FKA107)+FKA156)*1.21+IF($D$5="Koncesija",-#REF!*0.21,0)</f>
        <v>#REF!</v>
      </c>
      <c r="FKB165" s="632" t="e">
        <f>(IF(FKB112-FKB107&lt;0,0,FKB112-FKB107)+FKB156)*1.21+IF($D$5="Koncesija",-#REF!*0.21,0)</f>
        <v>#REF!</v>
      </c>
      <c r="FKC165" s="632" t="e">
        <f>(IF(FKC112-FKC107&lt;0,0,FKC112-FKC107)+FKC156)*1.21+IF($D$5="Koncesija",-#REF!*0.21,0)</f>
        <v>#REF!</v>
      </c>
      <c r="FKD165" s="632" t="e">
        <f>(IF(FKD112-FKD107&lt;0,0,FKD112-FKD107)+FKD156)*1.21+IF($D$5="Koncesija",-#REF!*0.21,0)</f>
        <v>#REF!</v>
      </c>
      <c r="FKE165" s="632" t="e">
        <f>(IF(FKE112-FKE107&lt;0,0,FKE112-FKE107)+FKE156)*1.21+IF($D$5="Koncesija",-#REF!*0.21,0)</f>
        <v>#REF!</v>
      </c>
      <c r="FKF165" s="632" t="e">
        <f>(IF(FKF112-FKF107&lt;0,0,FKF112-FKF107)+FKF156)*1.21+IF($D$5="Koncesija",-#REF!*0.21,0)</f>
        <v>#REF!</v>
      </c>
      <c r="FKG165" s="632" t="e">
        <f>(IF(FKG112-FKG107&lt;0,0,FKG112-FKG107)+FKG156)*1.21+IF($D$5="Koncesija",-#REF!*0.21,0)</f>
        <v>#REF!</v>
      </c>
      <c r="FKH165" s="632" t="e">
        <f>(IF(FKH112-FKH107&lt;0,0,FKH112-FKH107)+FKH156)*1.21+IF($D$5="Koncesija",-#REF!*0.21,0)</f>
        <v>#REF!</v>
      </c>
      <c r="FKI165" s="632" t="e">
        <f>(IF(FKI112-FKI107&lt;0,0,FKI112-FKI107)+FKI156)*1.21+IF($D$5="Koncesija",-#REF!*0.21,0)</f>
        <v>#REF!</v>
      </c>
      <c r="FKJ165" s="632" t="e">
        <f>(IF(FKJ112-FKJ107&lt;0,0,FKJ112-FKJ107)+FKJ156)*1.21+IF($D$5="Koncesija",-#REF!*0.21,0)</f>
        <v>#REF!</v>
      </c>
      <c r="FKK165" s="632" t="e">
        <f>(IF(FKK112-FKK107&lt;0,0,FKK112-FKK107)+FKK156)*1.21+IF($D$5="Koncesija",-#REF!*0.21,0)</f>
        <v>#REF!</v>
      </c>
      <c r="FKL165" s="632" t="e">
        <f>(IF(FKL112-FKL107&lt;0,0,FKL112-FKL107)+FKL156)*1.21+IF($D$5="Koncesija",-#REF!*0.21,0)</f>
        <v>#REF!</v>
      </c>
      <c r="FKM165" s="632" t="e">
        <f>(IF(FKM112-FKM107&lt;0,0,FKM112-FKM107)+FKM156)*1.21+IF($D$5="Koncesija",-#REF!*0.21,0)</f>
        <v>#REF!</v>
      </c>
      <c r="FKN165" s="632" t="e">
        <f>(IF(FKN112-FKN107&lt;0,0,FKN112-FKN107)+FKN156)*1.21+IF($D$5="Koncesija",-#REF!*0.21,0)</f>
        <v>#REF!</v>
      </c>
      <c r="FKO165" s="632" t="e">
        <f>(IF(FKO112-FKO107&lt;0,0,FKO112-FKO107)+FKO156)*1.21+IF($D$5="Koncesija",-#REF!*0.21,0)</f>
        <v>#REF!</v>
      </c>
      <c r="FKP165" s="632" t="e">
        <f>(IF(FKP112-FKP107&lt;0,0,FKP112-FKP107)+FKP156)*1.21+IF($D$5="Koncesija",-#REF!*0.21,0)</f>
        <v>#REF!</v>
      </c>
      <c r="FKQ165" s="632" t="e">
        <f>(IF(FKQ112-FKQ107&lt;0,0,FKQ112-FKQ107)+FKQ156)*1.21+IF($D$5="Koncesija",-#REF!*0.21,0)</f>
        <v>#REF!</v>
      </c>
      <c r="FKR165" s="632" t="e">
        <f>(IF(FKR112-FKR107&lt;0,0,FKR112-FKR107)+FKR156)*1.21+IF($D$5="Koncesija",-#REF!*0.21,0)</f>
        <v>#REF!</v>
      </c>
      <c r="FKS165" s="632" t="e">
        <f>(IF(FKS112-FKS107&lt;0,0,FKS112-FKS107)+FKS156)*1.21+IF($D$5="Koncesija",-#REF!*0.21,0)</f>
        <v>#REF!</v>
      </c>
      <c r="FKT165" s="632" t="e">
        <f>(IF(FKT112-FKT107&lt;0,0,FKT112-FKT107)+FKT156)*1.21+IF($D$5="Koncesija",-#REF!*0.21,0)</f>
        <v>#REF!</v>
      </c>
      <c r="FKU165" s="632" t="e">
        <f>(IF(FKU112-FKU107&lt;0,0,FKU112-FKU107)+FKU156)*1.21+IF($D$5="Koncesija",-#REF!*0.21,0)</f>
        <v>#REF!</v>
      </c>
      <c r="FKV165" s="632" t="e">
        <f>(IF(FKV112-FKV107&lt;0,0,FKV112-FKV107)+FKV156)*1.21+IF($D$5="Koncesija",-#REF!*0.21,0)</f>
        <v>#REF!</v>
      </c>
      <c r="FKW165" s="632" t="e">
        <f>(IF(FKW112-FKW107&lt;0,0,FKW112-FKW107)+FKW156)*1.21+IF($D$5="Koncesija",-#REF!*0.21,0)</f>
        <v>#REF!</v>
      </c>
      <c r="FKX165" s="632" t="e">
        <f>(IF(FKX112-FKX107&lt;0,0,FKX112-FKX107)+FKX156)*1.21+IF($D$5="Koncesija",-#REF!*0.21,0)</f>
        <v>#REF!</v>
      </c>
      <c r="FKY165" s="632" t="e">
        <f>(IF(FKY112-FKY107&lt;0,0,FKY112-FKY107)+FKY156)*1.21+IF($D$5="Koncesija",-#REF!*0.21,0)</f>
        <v>#REF!</v>
      </c>
      <c r="FKZ165" s="632" t="e">
        <f>(IF(FKZ112-FKZ107&lt;0,0,FKZ112-FKZ107)+FKZ156)*1.21+IF($D$5="Koncesija",-#REF!*0.21,0)</f>
        <v>#REF!</v>
      </c>
      <c r="FLA165" s="632" t="e">
        <f>(IF(FLA112-FLA107&lt;0,0,FLA112-FLA107)+FLA156)*1.21+IF($D$5="Koncesija",-#REF!*0.21,0)</f>
        <v>#REF!</v>
      </c>
      <c r="FLB165" s="632" t="e">
        <f>(IF(FLB112-FLB107&lt;0,0,FLB112-FLB107)+FLB156)*1.21+IF($D$5="Koncesija",-#REF!*0.21,0)</f>
        <v>#REF!</v>
      </c>
      <c r="FLC165" s="632" t="e">
        <f>(IF(FLC112-FLC107&lt;0,0,FLC112-FLC107)+FLC156)*1.21+IF($D$5="Koncesija",-#REF!*0.21,0)</f>
        <v>#REF!</v>
      </c>
      <c r="FLD165" s="632" t="e">
        <f>(IF(FLD112-FLD107&lt;0,0,FLD112-FLD107)+FLD156)*1.21+IF($D$5="Koncesija",-#REF!*0.21,0)</f>
        <v>#REF!</v>
      </c>
      <c r="FLE165" s="632" t="e">
        <f>(IF(FLE112-FLE107&lt;0,0,FLE112-FLE107)+FLE156)*1.21+IF($D$5="Koncesija",-#REF!*0.21,0)</f>
        <v>#REF!</v>
      </c>
      <c r="FLF165" s="632" t="e">
        <f>(IF(FLF112-FLF107&lt;0,0,FLF112-FLF107)+FLF156)*1.21+IF($D$5="Koncesija",-#REF!*0.21,0)</f>
        <v>#REF!</v>
      </c>
      <c r="FLG165" s="632" t="e">
        <f>(IF(FLG112-FLG107&lt;0,0,FLG112-FLG107)+FLG156)*1.21+IF($D$5="Koncesija",-#REF!*0.21,0)</f>
        <v>#REF!</v>
      </c>
      <c r="FLH165" s="632" t="e">
        <f>(IF(FLH112-FLH107&lt;0,0,FLH112-FLH107)+FLH156)*1.21+IF($D$5="Koncesija",-#REF!*0.21,0)</f>
        <v>#REF!</v>
      </c>
      <c r="FLI165" s="632" t="e">
        <f>(IF(FLI112-FLI107&lt;0,0,FLI112-FLI107)+FLI156)*1.21+IF($D$5="Koncesija",-#REF!*0.21,0)</f>
        <v>#REF!</v>
      </c>
      <c r="FLJ165" s="632" t="e">
        <f>(IF(FLJ112-FLJ107&lt;0,0,FLJ112-FLJ107)+FLJ156)*1.21+IF($D$5="Koncesija",-#REF!*0.21,0)</f>
        <v>#REF!</v>
      </c>
      <c r="FLK165" s="632" t="e">
        <f>(IF(FLK112-FLK107&lt;0,0,FLK112-FLK107)+FLK156)*1.21+IF($D$5="Koncesija",-#REF!*0.21,0)</f>
        <v>#REF!</v>
      </c>
      <c r="FLL165" s="632" t="e">
        <f>(IF(FLL112-FLL107&lt;0,0,FLL112-FLL107)+FLL156)*1.21+IF($D$5="Koncesija",-#REF!*0.21,0)</f>
        <v>#REF!</v>
      </c>
      <c r="FLM165" s="632" t="e">
        <f>(IF(FLM112-FLM107&lt;0,0,FLM112-FLM107)+FLM156)*1.21+IF($D$5="Koncesija",-#REF!*0.21,0)</f>
        <v>#REF!</v>
      </c>
      <c r="FLN165" s="632" t="e">
        <f>(IF(FLN112-FLN107&lt;0,0,FLN112-FLN107)+FLN156)*1.21+IF($D$5="Koncesija",-#REF!*0.21,0)</f>
        <v>#REF!</v>
      </c>
      <c r="FLO165" s="632" t="e">
        <f>(IF(FLO112-FLO107&lt;0,0,FLO112-FLO107)+FLO156)*1.21+IF($D$5="Koncesija",-#REF!*0.21,0)</f>
        <v>#REF!</v>
      </c>
      <c r="FLP165" s="632" t="e">
        <f>(IF(FLP112-FLP107&lt;0,0,FLP112-FLP107)+FLP156)*1.21+IF($D$5="Koncesija",-#REF!*0.21,0)</f>
        <v>#REF!</v>
      </c>
      <c r="FLQ165" s="632" t="e">
        <f>(IF(FLQ112-FLQ107&lt;0,0,FLQ112-FLQ107)+FLQ156)*1.21+IF($D$5="Koncesija",-#REF!*0.21,0)</f>
        <v>#REF!</v>
      </c>
      <c r="FLR165" s="632" t="e">
        <f>(IF(FLR112-FLR107&lt;0,0,FLR112-FLR107)+FLR156)*1.21+IF($D$5="Koncesija",-#REF!*0.21,0)</f>
        <v>#REF!</v>
      </c>
      <c r="FLS165" s="632" t="e">
        <f>(IF(FLS112-FLS107&lt;0,0,FLS112-FLS107)+FLS156)*1.21+IF($D$5="Koncesija",-#REF!*0.21,0)</f>
        <v>#REF!</v>
      </c>
      <c r="FLT165" s="632" t="e">
        <f>(IF(FLT112-FLT107&lt;0,0,FLT112-FLT107)+FLT156)*1.21+IF($D$5="Koncesija",-#REF!*0.21,0)</f>
        <v>#REF!</v>
      </c>
      <c r="FLU165" s="632" t="e">
        <f>(IF(FLU112-FLU107&lt;0,0,FLU112-FLU107)+FLU156)*1.21+IF($D$5="Koncesija",-#REF!*0.21,0)</f>
        <v>#REF!</v>
      </c>
      <c r="FLV165" s="632" t="e">
        <f>(IF(FLV112-FLV107&lt;0,0,FLV112-FLV107)+FLV156)*1.21+IF($D$5="Koncesija",-#REF!*0.21,0)</f>
        <v>#REF!</v>
      </c>
      <c r="FLW165" s="632" t="e">
        <f>(IF(FLW112-FLW107&lt;0,0,FLW112-FLW107)+FLW156)*1.21+IF($D$5="Koncesija",-#REF!*0.21,0)</f>
        <v>#REF!</v>
      </c>
      <c r="FLX165" s="632" t="e">
        <f>(IF(FLX112-FLX107&lt;0,0,FLX112-FLX107)+FLX156)*1.21+IF($D$5="Koncesija",-#REF!*0.21,0)</f>
        <v>#REF!</v>
      </c>
      <c r="FLY165" s="632" t="e">
        <f>(IF(FLY112-FLY107&lt;0,0,FLY112-FLY107)+FLY156)*1.21+IF($D$5="Koncesija",-#REF!*0.21,0)</f>
        <v>#REF!</v>
      </c>
      <c r="FLZ165" s="632" t="e">
        <f>(IF(FLZ112-FLZ107&lt;0,0,FLZ112-FLZ107)+FLZ156)*1.21+IF($D$5="Koncesija",-#REF!*0.21,0)</f>
        <v>#REF!</v>
      </c>
      <c r="FMA165" s="632" t="e">
        <f>(IF(FMA112-FMA107&lt;0,0,FMA112-FMA107)+FMA156)*1.21+IF($D$5="Koncesija",-#REF!*0.21,0)</f>
        <v>#REF!</v>
      </c>
      <c r="FMB165" s="632" t="e">
        <f>(IF(FMB112-FMB107&lt;0,0,FMB112-FMB107)+FMB156)*1.21+IF($D$5="Koncesija",-#REF!*0.21,0)</f>
        <v>#REF!</v>
      </c>
      <c r="FMC165" s="632" t="e">
        <f>(IF(FMC112-FMC107&lt;0,0,FMC112-FMC107)+FMC156)*1.21+IF($D$5="Koncesija",-#REF!*0.21,0)</f>
        <v>#REF!</v>
      </c>
      <c r="FMD165" s="632" t="e">
        <f>(IF(FMD112-FMD107&lt;0,0,FMD112-FMD107)+FMD156)*1.21+IF($D$5="Koncesija",-#REF!*0.21,0)</f>
        <v>#REF!</v>
      </c>
      <c r="FME165" s="632" t="e">
        <f>(IF(FME112-FME107&lt;0,0,FME112-FME107)+FME156)*1.21+IF($D$5="Koncesija",-#REF!*0.21,0)</f>
        <v>#REF!</v>
      </c>
      <c r="FMF165" s="632" t="e">
        <f>(IF(FMF112-FMF107&lt;0,0,FMF112-FMF107)+FMF156)*1.21+IF($D$5="Koncesija",-#REF!*0.21,0)</f>
        <v>#REF!</v>
      </c>
      <c r="FMG165" s="632" t="e">
        <f>(IF(FMG112-FMG107&lt;0,0,FMG112-FMG107)+FMG156)*1.21+IF($D$5="Koncesija",-#REF!*0.21,0)</f>
        <v>#REF!</v>
      </c>
      <c r="FMH165" s="632" t="e">
        <f>(IF(FMH112-FMH107&lt;0,0,FMH112-FMH107)+FMH156)*1.21+IF($D$5="Koncesija",-#REF!*0.21,0)</f>
        <v>#REF!</v>
      </c>
      <c r="FMI165" s="632" t="e">
        <f>(IF(FMI112-FMI107&lt;0,0,FMI112-FMI107)+FMI156)*1.21+IF($D$5="Koncesija",-#REF!*0.21,0)</f>
        <v>#REF!</v>
      </c>
      <c r="FMJ165" s="632" t="e">
        <f>(IF(FMJ112-FMJ107&lt;0,0,FMJ112-FMJ107)+FMJ156)*1.21+IF($D$5="Koncesija",-#REF!*0.21,0)</f>
        <v>#REF!</v>
      </c>
      <c r="FMK165" s="632" t="e">
        <f>(IF(FMK112-FMK107&lt;0,0,FMK112-FMK107)+FMK156)*1.21+IF($D$5="Koncesija",-#REF!*0.21,0)</f>
        <v>#REF!</v>
      </c>
      <c r="FML165" s="632" t="e">
        <f>(IF(FML112-FML107&lt;0,0,FML112-FML107)+FML156)*1.21+IF($D$5="Koncesija",-#REF!*0.21,0)</f>
        <v>#REF!</v>
      </c>
      <c r="FMM165" s="632" t="e">
        <f>(IF(FMM112-FMM107&lt;0,0,FMM112-FMM107)+FMM156)*1.21+IF($D$5="Koncesija",-#REF!*0.21,0)</f>
        <v>#REF!</v>
      </c>
      <c r="FMN165" s="632" t="e">
        <f>(IF(FMN112-FMN107&lt;0,0,FMN112-FMN107)+FMN156)*1.21+IF($D$5="Koncesija",-#REF!*0.21,0)</f>
        <v>#REF!</v>
      </c>
      <c r="FMO165" s="632" t="e">
        <f>(IF(FMO112-FMO107&lt;0,0,FMO112-FMO107)+FMO156)*1.21+IF($D$5="Koncesija",-#REF!*0.21,0)</f>
        <v>#REF!</v>
      </c>
      <c r="FMP165" s="632" t="e">
        <f>(IF(FMP112-FMP107&lt;0,0,FMP112-FMP107)+FMP156)*1.21+IF($D$5="Koncesija",-#REF!*0.21,0)</f>
        <v>#REF!</v>
      </c>
      <c r="FMQ165" s="632" t="e">
        <f>(IF(FMQ112-FMQ107&lt;0,0,FMQ112-FMQ107)+FMQ156)*1.21+IF($D$5="Koncesija",-#REF!*0.21,0)</f>
        <v>#REF!</v>
      </c>
      <c r="FMR165" s="632" t="e">
        <f>(IF(FMR112-FMR107&lt;0,0,FMR112-FMR107)+FMR156)*1.21+IF($D$5="Koncesija",-#REF!*0.21,0)</f>
        <v>#REF!</v>
      </c>
      <c r="FMS165" s="632" t="e">
        <f>(IF(FMS112-FMS107&lt;0,0,FMS112-FMS107)+FMS156)*1.21+IF($D$5="Koncesija",-#REF!*0.21,0)</f>
        <v>#REF!</v>
      </c>
      <c r="FMT165" s="632" t="e">
        <f>(IF(FMT112-FMT107&lt;0,0,FMT112-FMT107)+FMT156)*1.21+IF($D$5="Koncesija",-#REF!*0.21,0)</f>
        <v>#REF!</v>
      </c>
      <c r="FMU165" s="632" t="e">
        <f>(IF(FMU112-FMU107&lt;0,0,FMU112-FMU107)+FMU156)*1.21+IF($D$5="Koncesija",-#REF!*0.21,0)</f>
        <v>#REF!</v>
      </c>
      <c r="FMV165" s="632" t="e">
        <f>(IF(FMV112-FMV107&lt;0,0,FMV112-FMV107)+FMV156)*1.21+IF($D$5="Koncesija",-#REF!*0.21,0)</f>
        <v>#REF!</v>
      </c>
      <c r="FMW165" s="632" t="e">
        <f>(IF(FMW112-FMW107&lt;0,0,FMW112-FMW107)+FMW156)*1.21+IF($D$5="Koncesija",-#REF!*0.21,0)</f>
        <v>#REF!</v>
      </c>
      <c r="FMX165" s="632" t="e">
        <f>(IF(FMX112-FMX107&lt;0,0,FMX112-FMX107)+FMX156)*1.21+IF($D$5="Koncesija",-#REF!*0.21,0)</f>
        <v>#REF!</v>
      </c>
      <c r="FMY165" s="632" t="e">
        <f>(IF(FMY112-FMY107&lt;0,0,FMY112-FMY107)+FMY156)*1.21+IF($D$5="Koncesija",-#REF!*0.21,0)</f>
        <v>#REF!</v>
      </c>
      <c r="FMZ165" s="632" t="e">
        <f>(IF(FMZ112-FMZ107&lt;0,0,FMZ112-FMZ107)+FMZ156)*1.21+IF($D$5="Koncesija",-#REF!*0.21,0)</f>
        <v>#REF!</v>
      </c>
      <c r="FNA165" s="632" t="e">
        <f>(IF(FNA112-FNA107&lt;0,0,FNA112-FNA107)+FNA156)*1.21+IF($D$5="Koncesija",-#REF!*0.21,0)</f>
        <v>#REF!</v>
      </c>
      <c r="FNB165" s="632" t="e">
        <f>(IF(FNB112-FNB107&lt;0,0,FNB112-FNB107)+FNB156)*1.21+IF($D$5="Koncesija",-#REF!*0.21,0)</f>
        <v>#REF!</v>
      </c>
      <c r="FNC165" s="632" t="e">
        <f>(IF(FNC112-FNC107&lt;0,0,FNC112-FNC107)+FNC156)*1.21+IF($D$5="Koncesija",-#REF!*0.21,0)</f>
        <v>#REF!</v>
      </c>
      <c r="FND165" s="632" t="e">
        <f>(IF(FND112-FND107&lt;0,0,FND112-FND107)+FND156)*1.21+IF($D$5="Koncesija",-#REF!*0.21,0)</f>
        <v>#REF!</v>
      </c>
      <c r="FNE165" s="632" t="e">
        <f>(IF(FNE112-FNE107&lt;0,0,FNE112-FNE107)+FNE156)*1.21+IF($D$5="Koncesija",-#REF!*0.21,0)</f>
        <v>#REF!</v>
      </c>
      <c r="FNF165" s="632" t="e">
        <f>(IF(FNF112-FNF107&lt;0,0,FNF112-FNF107)+FNF156)*1.21+IF($D$5="Koncesija",-#REF!*0.21,0)</f>
        <v>#REF!</v>
      </c>
      <c r="FNG165" s="632" t="e">
        <f>(IF(FNG112-FNG107&lt;0,0,FNG112-FNG107)+FNG156)*1.21+IF($D$5="Koncesija",-#REF!*0.21,0)</f>
        <v>#REF!</v>
      </c>
      <c r="FNH165" s="632" t="e">
        <f>(IF(FNH112-FNH107&lt;0,0,FNH112-FNH107)+FNH156)*1.21+IF($D$5="Koncesija",-#REF!*0.21,0)</f>
        <v>#REF!</v>
      </c>
      <c r="FNI165" s="632" t="e">
        <f>(IF(FNI112-FNI107&lt;0,0,FNI112-FNI107)+FNI156)*1.21+IF($D$5="Koncesija",-#REF!*0.21,0)</f>
        <v>#REF!</v>
      </c>
      <c r="FNJ165" s="632" t="e">
        <f>(IF(FNJ112-FNJ107&lt;0,0,FNJ112-FNJ107)+FNJ156)*1.21+IF($D$5="Koncesija",-#REF!*0.21,0)</f>
        <v>#REF!</v>
      </c>
      <c r="FNK165" s="632" t="e">
        <f>(IF(FNK112-FNK107&lt;0,0,FNK112-FNK107)+FNK156)*1.21+IF($D$5="Koncesija",-#REF!*0.21,0)</f>
        <v>#REF!</v>
      </c>
      <c r="FNL165" s="632" t="e">
        <f>(IF(FNL112-FNL107&lt;0,0,FNL112-FNL107)+FNL156)*1.21+IF($D$5="Koncesija",-#REF!*0.21,0)</f>
        <v>#REF!</v>
      </c>
      <c r="FNM165" s="632" t="e">
        <f>(IF(FNM112-FNM107&lt;0,0,FNM112-FNM107)+FNM156)*1.21+IF($D$5="Koncesija",-#REF!*0.21,0)</f>
        <v>#REF!</v>
      </c>
      <c r="FNN165" s="632" t="e">
        <f>(IF(FNN112-FNN107&lt;0,0,FNN112-FNN107)+FNN156)*1.21+IF($D$5="Koncesija",-#REF!*0.21,0)</f>
        <v>#REF!</v>
      </c>
      <c r="FNO165" s="632" t="e">
        <f>(IF(FNO112-FNO107&lt;0,0,FNO112-FNO107)+FNO156)*1.21+IF($D$5="Koncesija",-#REF!*0.21,0)</f>
        <v>#REF!</v>
      </c>
      <c r="FNP165" s="632" t="e">
        <f>(IF(FNP112-FNP107&lt;0,0,FNP112-FNP107)+FNP156)*1.21+IF($D$5="Koncesija",-#REF!*0.21,0)</f>
        <v>#REF!</v>
      </c>
      <c r="FNQ165" s="632" t="e">
        <f>(IF(FNQ112-FNQ107&lt;0,0,FNQ112-FNQ107)+FNQ156)*1.21+IF($D$5="Koncesija",-#REF!*0.21,0)</f>
        <v>#REF!</v>
      </c>
      <c r="FNR165" s="632" t="e">
        <f>(IF(FNR112-FNR107&lt;0,0,FNR112-FNR107)+FNR156)*1.21+IF($D$5="Koncesija",-#REF!*0.21,0)</f>
        <v>#REF!</v>
      </c>
      <c r="FNS165" s="632" t="e">
        <f>(IF(FNS112-FNS107&lt;0,0,FNS112-FNS107)+FNS156)*1.21+IF($D$5="Koncesija",-#REF!*0.21,0)</f>
        <v>#REF!</v>
      </c>
      <c r="FNT165" s="632" t="e">
        <f>(IF(FNT112-FNT107&lt;0,0,FNT112-FNT107)+FNT156)*1.21+IF($D$5="Koncesija",-#REF!*0.21,0)</f>
        <v>#REF!</v>
      </c>
      <c r="FNU165" s="632" t="e">
        <f>(IF(FNU112-FNU107&lt;0,0,FNU112-FNU107)+FNU156)*1.21+IF($D$5="Koncesija",-#REF!*0.21,0)</f>
        <v>#REF!</v>
      </c>
      <c r="FNV165" s="632" t="e">
        <f>(IF(FNV112-FNV107&lt;0,0,FNV112-FNV107)+FNV156)*1.21+IF($D$5="Koncesija",-#REF!*0.21,0)</f>
        <v>#REF!</v>
      </c>
      <c r="FNW165" s="632" t="e">
        <f>(IF(FNW112-FNW107&lt;0,0,FNW112-FNW107)+FNW156)*1.21+IF($D$5="Koncesija",-#REF!*0.21,0)</f>
        <v>#REF!</v>
      </c>
      <c r="FNX165" s="632" t="e">
        <f>(IF(FNX112-FNX107&lt;0,0,FNX112-FNX107)+FNX156)*1.21+IF($D$5="Koncesija",-#REF!*0.21,0)</f>
        <v>#REF!</v>
      </c>
      <c r="FNY165" s="632" t="e">
        <f>(IF(FNY112-FNY107&lt;0,0,FNY112-FNY107)+FNY156)*1.21+IF($D$5="Koncesija",-#REF!*0.21,0)</f>
        <v>#REF!</v>
      </c>
      <c r="FNZ165" s="632" t="e">
        <f>(IF(FNZ112-FNZ107&lt;0,0,FNZ112-FNZ107)+FNZ156)*1.21+IF($D$5="Koncesija",-#REF!*0.21,0)</f>
        <v>#REF!</v>
      </c>
      <c r="FOA165" s="632" t="e">
        <f>(IF(FOA112-FOA107&lt;0,0,FOA112-FOA107)+FOA156)*1.21+IF($D$5="Koncesija",-#REF!*0.21,0)</f>
        <v>#REF!</v>
      </c>
      <c r="FOB165" s="632" t="e">
        <f>(IF(FOB112-FOB107&lt;0,0,FOB112-FOB107)+FOB156)*1.21+IF($D$5="Koncesija",-#REF!*0.21,0)</f>
        <v>#REF!</v>
      </c>
      <c r="FOC165" s="632" t="e">
        <f>(IF(FOC112-FOC107&lt;0,0,FOC112-FOC107)+FOC156)*1.21+IF($D$5="Koncesija",-#REF!*0.21,0)</f>
        <v>#REF!</v>
      </c>
      <c r="FOD165" s="632" t="e">
        <f>(IF(FOD112-FOD107&lt;0,0,FOD112-FOD107)+FOD156)*1.21+IF($D$5="Koncesija",-#REF!*0.21,0)</f>
        <v>#REF!</v>
      </c>
      <c r="FOE165" s="632" t="e">
        <f>(IF(FOE112-FOE107&lt;0,0,FOE112-FOE107)+FOE156)*1.21+IF($D$5="Koncesija",-#REF!*0.21,0)</f>
        <v>#REF!</v>
      </c>
      <c r="FOF165" s="632" t="e">
        <f>(IF(FOF112-FOF107&lt;0,0,FOF112-FOF107)+FOF156)*1.21+IF($D$5="Koncesija",-#REF!*0.21,0)</f>
        <v>#REF!</v>
      </c>
      <c r="FOG165" s="632" t="e">
        <f>(IF(FOG112-FOG107&lt;0,0,FOG112-FOG107)+FOG156)*1.21+IF($D$5="Koncesija",-#REF!*0.21,0)</f>
        <v>#REF!</v>
      </c>
      <c r="FOH165" s="632" t="e">
        <f>(IF(FOH112-FOH107&lt;0,0,FOH112-FOH107)+FOH156)*1.21+IF($D$5="Koncesija",-#REF!*0.21,0)</f>
        <v>#REF!</v>
      </c>
      <c r="FOI165" s="632" t="e">
        <f>(IF(FOI112-FOI107&lt;0,0,FOI112-FOI107)+FOI156)*1.21+IF($D$5="Koncesija",-#REF!*0.21,0)</f>
        <v>#REF!</v>
      </c>
      <c r="FOJ165" s="632" t="e">
        <f>(IF(FOJ112-FOJ107&lt;0,0,FOJ112-FOJ107)+FOJ156)*1.21+IF($D$5="Koncesija",-#REF!*0.21,0)</f>
        <v>#REF!</v>
      </c>
      <c r="FOK165" s="632" t="e">
        <f>(IF(FOK112-FOK107&lt;0,0,FOK112-FOK107)+FOK156)*1.21+IF($D$5="Koncesija",-#REF!*0.21,0)</f>
        <v>#REF!</v>
      </c>
      <c r="FOL165" s="632" t="e">
        <f>(IF(FOL112-FOL107&lt;0,0,FOL112-FOL107)+FOL156)*1.21+IF($D$5="Koncesija",-#REF!*0.21,0)</f>
        <v>#REF!</v>
      </c>
      <c r="FOM165" s="632" t="e">
        <f>(IF(FOM112-FOM107&lt;0,0,FOM112-FOM107)+FOM156)*1.21+IF($D$5="Koncesija",-#REF!*0.21,0)</f>
        <v>#REF!</v>
      </c>
      <c r="FON165" s="632" t="e">
        <f>(IF(FON112-FON107&lt;0,0,FON112-FON107)+FON156)*1.21+IF($D$5="Koncesija",-#REF!*0.21,0)</f>
        <v>#REF!</v>
      </c>
      <c r="FOO165" s="632" t="e">
        <f>(IF(FOO112-FOO107&lt;0,0,FOO112-FOO107)+FOO156)*1.21+IF($D$5="Koncesija",-#REF!*0.21,0)</f>
        <v>#REF!</v>
      </c>
      <c r="FOP165" s="632" t="e">
        <f>(IF(FOP112-FOP107&lt;0,0,FOP112-FOP107)+FOP156)*1.21+IF($D$5="Koncesija",-#REF!*0.21,0)</f>
        <v>#REF!</v>
      </c>
      <c r="FOQ165" s="632" t="e">
        <f>(IF(FOQ112-FOQ107&lt;0,0,FOQ112-FOQ107)+FOQ156)*1.21+IF($D$5="Koncesija",-#REF!*0.21,0)</f>
        <v>#REF!</v>
      </c>
      <c r="FOR165" s="632" t="e">
        <f>(IF(FOR112-FOR107&lt;0,0,FOR112-FOR107)+FOR156)*1.21+IF($D$5="Koncesija",-#REF!*0.21,0)</f>
        <v>#REF!</v>
      </c>
      <c r="FOS165" s="632" t="e">
        <f>(IF(FOS112-FOS107&lt;0,0,FOS112-FOS107)+FOS156)*1.21+IF($D$5="Koncesija",-#REF!*0.21,0)</f>
        <v>#REF!</v>
      </c>
      <c r="FOT165" s="632" t="e">
        <f>(IF(FOT112-FOT107&lt;0,0,FOT112-FOT107)+FOT156)*1.21+IF($D$5="Koncesija",-#REF!*0.21,0)</f>
        <v>#REF!</v>
      </c>
      <c r="FOU165" s="632" t="e">
        <f>(IF(FOU112-FOU107&lt;0,0,FOU112-FOU107)+FOU156)*1.21+IF($D$5="Koncesija",-#REF!*0.21,0)</f>
        <v>#REF!</v>
      </c>
      <c r="FOV165" s="632" t="e">
        <f>(IF(FOV112-FOV107&lt;0,0,FOV112-FOV107)+FOV156)*1.21+IF($D$5="Koncesija",-#REF!*0.21,0)</f>
        <v>#REF!</v>
      </c>
      <c r="FOW165" s="632" t="e">
        <f>(IF(FOW112-FOW107&lt;0,0,FOW112-FOW107)+FOW156)*1.21+IF($D$5="Koncesija",-#REF!*0.21,0)</f>
        <v>#REF!</v>
      </c>
      <c r="FOX165" s="632" t="e">
        <f>(IF(FOX112-FOX107&lt;0,0,FOX112-FOX107)+FOX156)*1.21+IF($D$5="Koncesija",-#REF!*0.21,0)</f>
        <v>#REF!</v>
      </c>
      <c r="FOY165" s="632" t="e">
        <f>(IF(FOY112-FOY107&lt;0,0,FOY112-FOY107)+FOY156)*1.21+IF($D$5="Koncesija",-#REF!*0.21,0)</f>
        <v>#REF!</v>
      </c>
      <c r="FOZ165" s="632" t="e">
        <f>(IF(FOZ112-FOZ107&lt;0,0,FOZ112-FOZ107)+FOZ156)*1.21+IF($D$5="Koncesija",-#REF!*0.21,0)</f>
        <v>#REF!</v>
      </c>
      <c r="FPA165" s="632" t="e">
        <f>(IF(FPA112-FPA107&lt;0,0,FPA112-FPA107)+FPA156)*1.21+IF($D$5="Koncesija",-#REF!*0.21,0)</f>
        <v>#REF!</v>
      </c>
      <c r="FPB165" s="632" t="e">
        <f>(IF(FPB112-FPB107&lt;0,0,FPB112-FPB107)+FPB156)*1.21+IF($D$5="Koncesija",-#REF!*0.21,0)</f>
        <v>#REF!</v>
      </c>
      <c r="FPC165" s="632" t="e">
        <f>(IF(FPC112-FPC107&lt;0,0,FPC112-FPC107)+FPC156)*1.21+IF($D$5="Koncesija",-#REF!*0.21,0)</f>
        <v>#REF!</v>
      </c>
      <c r="FPD165" s="632" t="e">
        <f>(IF(FPD112-FPD107&lt;0,0,FPD112-FPD107)+FPD156)*1.21+IF($D$5="Koncesija",-#REF!*0.21,0)</f>
        <v>#REF!</v>
      </c>
      <c r="FPE165" s="632" t="e">
        <f>(IF(FPE112-FPE107&lt;0,0,FPE112-FPE107)+FPE156)*1.21+IF($D$5="Koncesija",-#REF!*0.21,0)</f>
        <v>#REF!</v>
      </c>
      <c r="FPF165" s="632" t="e">
        <f>(IF(FPF112-FPF107&lt;0,0,FPF112-FPF107)+FPF156)*1.21+IF($D$5="Koncesija",-#REF!*0.21,0)</f>
        <v>#REF!</v>
      </c>
      <c r="FPG165" s="632" t="e">
        <f>(IF(FPG112-FPG107&lt;0,0,FPG112-FPG107)+FPG156)*1.21+IF($D$5="Koncesija",-#REF!*0.21,0)</f>
        <v>#REF!</v>
      </c>
      <c r="FPH165" s="632" t="e">
        <f>(IF(FPH112-FPH107&lt;0,0,FPH112-FPH107)+FPH156)*1.21+IF($D$5="Koncesija",-#REF!*0.21,0)</f>
        <v>#REF!</v>
      </c>
      <c r="FPI165" s="632" t="e">
        <f>(IF(FPI112-FPI107&lt;0,0,FPI112-FPI107)+FPI156)*1.21+IF($D$5="Koncesija",-#REF!*0.21,0)</f>
        <v>#REF!</v>
      </c>
      <c r="FPJ165" s="632" t="e">
        <f>(IF(FPJ112-FPJ107&lt;0,0,FPJ112-FPJ107)+FPJ156)*1.21+IF($D$5="Koncesija",-#REF!*0.21,0)</f>
        <v>#REF!</v>
      </c>
      <c r="FPK165" s="632" t="e">
        <f>(IF(FPK112-FPK107&lt;0,0,FPK112-FPK107)+FPK156)*1.21+IF($D$5="Koncesija",-#REF!*0.21,0)</f>
        <v>#REF!</v>
      </c>
      <c r="FPL165" s="632" t="e">
        <f>(IF(FPL112-FPL107&lt;0,0,FPL112-FPL107)+FPL156)*1.21+IF($D$5="Koncesija",-#REF!*0.21,0)</f>
        <v>#REF!</v>
      </c>
      <c r="FPM165" s="632" t="e">
        <f>(IF(FPM112-FPM107&lt;0,0,FPM112-FPM107)+FPM156)*1.21+IF($D$5="Koncesija",-#REF!*0.21,0)</f>
        <v>#REF!</v>
      </c>
      <c r="FPN165" s="632" t="e">
        <f>(IF(FPN112-FPN107&lt;0,0,FPN112-FPN107)+FPN156)*1.21+IF($D$5="Koncesija",-#REF!*0.21,0)</f>
        <v>#REF!</v>
      </c>
      <c r="FPO165" s="632" t="e">
        <f>(IF(FPO112-FPO107&lt;0,0,FPO112-FPO107)+FPO156)*1.21+IF($D$5="Koncesija",-#REF!*0.21,0)</f>
        <v>#REF!</v>
      </c>
      <c r="FPP165" s="632" t="e">
        <f>(IF(FPP112-FPP107&lt;0,0,FPP112-FPP107)+FPP156)*1.21+IF($D$5="Koncesija",-#REF!*0.21,0)</f>
        <v>#REF!</v>
      </c>
      <c r="FPQ165" s="632" t="e">
        <f>(IF(FPQ112-FPQ107&lt;0,0,FPQ112-FPQ107)+FPQ156)*1.21+IF($D$5="Koncesija",-#REF!*0.21,0)</f>
        <v>#REF!</v>
      </c>
      <c r="FPR165" s="632" t="e">
        <f>(IF(FPR112-FPR107&lt;0,0,FPR112-FPR107)+FPR156)*1.21+IF($D$5="Koncesija",-#REF!*0.21,0)</f>
        <v>#REF!</v>
      </c>
      <c r="FPS165" s="632" t="e">
        <f>(IF(FPS112-FPS107&lt;0,0,FPS112-FPS107)+FPS156)*1.21+IF($D$5="Koncesija",-#REF!*0.21,0)</f>
        <v>#REF!</v>
      </c>
      <c r="FPT165" s="632" t="e">
        <f>(IF(FPT112-FPT107&lt;0,0,FPT112-FPT107)+FPT156)*1.21+IF($D$5="Koncesija",-#REF!*0.21,0)</f>
        <v>#REF!</v>
      </c>
      <c r="FPU165" s="632" t="e">
        <f>(IF(FPU112-FPU107&lt;0,0,FPU112-FPU107)+FPU156)*1.21+IF($D$5="Koncesija",-#REF!*0.21,0)</f>
        <v>#REF!</v>
      </c>
      <c r="FPV165" s="632" t="e">
        <f>(IF(FPV112-FPV107&lt;0,0,FPV112-FPV107)+FPV156)*1.21+IF($D$5="Koncesija",-#REF!*0.21,0)</f>
        <v>#REF!</v>
      </c>
      <c r="FPW165" s="632" t="e">
        <f>(IF(FPW112-FPW107&lt;0,0,FPW112-FPW107)+FPW156)*1.21+IF($D$5="Koncesija",-#REF!*0.21,0)</f>
        <v>#REF!</v>
      </c>
      <c r="FPX165" s="632" t="e">
        <f>(IF(FPX112-FPX107&lt;0,0,FPX112-FPX107)+FPX156)*1.21+IF($D$5="Koncesija",-#REF!*0.21,0)</f>
        <v>#REF!</v>
      </c>
      <c r="FPY165" s="632" t="e">
        <f>(IF(FPY112-FPY107&lt;0,0,FPY112-FPY107)+FPY156)*1.21+IF($D$5="Koncesija",-#REF!*0.21,0)</f>
        <v>#REF!</v>
      </c>
      <c r="FPZ165" s="632" t="e">
        <f>(IF(FPZ112-FPZ107&lt;0,0,FPZ112-FPZ107)+FPZ156)*1.21+IF($D$5="Koncesija",-#REF!*0.21,0)</f>
        <v>#REF!</v>
      </c>
      <c r="FQA165" s="632" t="e">
        <f>(IF(FQA112-FQA107&lt;0,0,FQA112-FQA107)+FQA156)*1.21+IF($D$5="Koncesija",-#REF!*0.21,0)</f>
        <v>#REF!</v>
      </c>
      <c r="FQB165" s="632" t="e">
        <f>(IF(FQB112-FQB107&lt;0,0,FQB112-FQB107)+FQB156)*1.21+IF($D$5="Koncesija",-#REF!*0.21,0)</f>
        <v>#REF!</v>
      </c>
      <c r="FQC165" s="632" t="e">
        <f>(IF(FQC112-FQC107&lt;0,0,FQC112-FQC107)+FQC156)*1.21+IF($D$5="Koncesija",-#REF!*0.21,0)</f>
        <v>#REF!</v>
      </c>
      <c r="FQD165" s="632" t="e">
        <f>(IF(FQD112-FQD107&lt;0,0,FQD112-FQD107)+FQD156)*1.21+IF($D$5="Koncesija",-#REF!*0.21,0)</f>
        <v>#REF!</v>
      </c>
      <c r="FQE165" s="632" t="e">
        <f>(IF(FQE112-FQE107&lt;0,0,FQE112-FQE107)+FQE156)*1.21+IF($D$5="Koncesija",-#REF!*0.21,0)</f>
        <v>#REF!</v>
      </c>
      <c r="FQF165" s="632" t="e">
        <f>(IF(FQF112-FQF107&lt;0,0,FQF112-FQF107)+FQF156)*1.21+IF($D$5="Koncesija",-#REF!*0.21,0)</f>
        <v>#REF!</v>
      </c>
      <c r="FQG165" s="632" t="e">
        <f>(IF(FQG112-FQG107&lt;0,0,FQG112-FQG107)+FQG156)*1.21+IF($D$5="Koncesija",-#REF!*0.21,0)</f>
        <v>#REF!</v>
      </c>
      <c r="FQH165" s="632" t="e">
        <f>(IF(FQH112-FQH107&lt;0,0,FQH112-FQH107)+FQH156)*1.21+IF($D$5="Koncesija",-#REF!*0.21,0)</f>
        <v>#REF!</v>
      </c>
      <c r="FQI165" s="632" t="e">
        <f>(IF(FQI112-FQI107&lt;0,0,FQI112-FQI107)+FQI156)*1.21+IF($D$5="Koncesija",-#REF!*0.21,0)</f>
        <v>#REF!</v>
      </c>
      <c r="FQJ165" s="632" t="e">
        <f>(IF(FQJ112-FQJ107&lt;0,0,FQJ112-FQJ107)+FQJ156)*1.21+IF($D$5="Koncesija",-#REF!*0.21,0)</f>
        <v>#REF!</v>
      </c>
      <c r="FQK165" s="632" t="e">
        <f>(IF(FQK112-FQK107&lt;0,0,FQK112-FQK107)+FQK156)*1.21+IF($D$5="Koncesija",-#REF!*0.21,0)</f>
        <v>#REF!</v>
      </c>
      <c r="FQL165" s="632" t="e">
        <f>(IF(FQL112-FQL107&lt;0,0,FQL112-FQL107)+FQL156)*1.21+IF($D$5="Koncesija",-#REF!*0.21,0)</f>
        <v>#REF!</v>
      </c>
      <c r="FQM165" s="632" t="e">
        <f>(IF(FQM112-FQM107&lt;0,0,FQM112-FQM107)+FQM156)*1.21+IF($D$5="Koncesija",-#REF!*0.21,0)</f>
        <v>#REF!</v>
      </c>
      <c r="FQN165" s="632" t="e">
        <f>(IF(FQN112-FQN107&lt;0,0,FQN112-FQN107)+FQN156)*1.21+IF($D$5="Koncesija",-#REF!*0.21,0)</f>
        <v>#REF!</v>
      </c>
      <c r="FQO165" s="632" t="e">
        <f>(IF(FQO112-FQO107&lt;0,0,FQO112-FQO107)+FQO156)*1.21+IF($D$5="Koncesija",-#REF!*0.21,0)</f>
        <v>#REF!</v>
      </c>
      <c r="FQP165" s="632" t="e">
        <f>(IF(FQP112-FQP107&lt;0,0,FQP112-FQP107)+FQP156)*1.21+IF($D$5="Koncesija",-#REF!*0.21,0)</f>
        <v>#REF!</v>
      </c>
      <c r="FQQ165" s="632" t="e">
        <f>(IF(FQQ112-FQQ107&lt;0,0,FQQ112-FQQ107)+FQQ156)*1.21+IF($D$5="Koncesija",-#REF!*0.21,0)</f>
        <v>#REF!</v>
      </c>
      <c r="FQR165" s="632" t="e">
        <f>(IF(FQR112-FQR107&lt;0,0,FQR112-FQR107)+FQR156)*1.21+IF($D$5="Koncesija",-#REF!*0.21,0)</f>
        <v>#REF!</v>
      </c>
      <c r="FQS165" s="632" t="e">
        <f>(IF(FQS112-FQS107&lt;0,0,FQS112-FQS107)+FQS156)*1.21+IF($D$5="Koncesija",-#REF!*0.21,0)</f>
        <v>#REF!</v>
      </c>
      <c r="FQT165" s="632" t="e">
        <f>(IF(FQT112-FQT107&lt;0,0,FQT112-FQT107)+FQT156)*1.21+IF($D$5="Koncesija",-#REF!*0.21,0)</f>
        <v>#REF!</v>
      </c>
      <c r="FQU165" s="632" t="e">
        <f>(IF(FQU112-FQU107&lt;0,0,FQU112-FQU107)+FQU156)*1.21+IF($D$5="Koncesija",-#REF!*0.21,0)</f>
        <v>#REF!</v>
      </c>
      <c r="FQV165" s="632" t="e">
        <f>(IF(FQV112-FQV107&lt;0,0,FQV112-FQV107)+FQV156)*1.21+IF($D$5="Koncesija",-#REF!*0.21,0)</f>
        <v>#REF!</v>
      </c>
      <c r="FQW165" s="632" t="e">
        <f>(IF(FQW112-FQW107&lt;0,0,FQW112-FQW107)+FQW156)*1.21+IF($D$5="Koncesija",-#REF!*0.21,0)</f>
        <v>#REF!</v>
      </c>
      <c r="FQX165" s="632" t="e">
        <f>(IF(FQX112-FQX107&lt;0,0,FQX112-FQX107)+FQX156)*1.21+IF($D$5="Koncesija",-#REF!*0.21,0)</f>
        <v>#REF!</v>
      </c>
      <c r="FQY165" s="632" t="e">
        <f>(IF(FQY112-FQY107&lt;0,0,FQY112-FQY107)+FQY156)*1.21+IF($D$5="Koncesija",-#REF!*0.21,0)</f>
        <v>#REF!</v>
      </c>
      <c r="FQZ165" s="632" t="e">
        <f>(IF(FQZ112-FQZ107&lt;0,0,FQZ112-FQZ107)+FQZ156)*1.21+IF($D$5="Koncesija",-#REF!*0.21,0)</f>
        <v>#REF!</v>
      </c>
      <c r="FRA165" s="632" t="e">
        <f>(IF(FRA112-FRA107&lt;0,0,FRA112-FRA107)+FRA156)*1.21+IF($D$5="Koncesija",-#REF!*0.21,0)</f>
        <v>#REF!</v>
      </c>
      <c r="FRB165" s="632" t="e">
        <f>(IF(FRB112-FRB107&lt;0,0,FRB112-FRB107)+FRB156)*1.21+IF($D$5="Koncesija",-#REF!*0.21,0)</f>
        <v>#REF!</v>
      </c>
      <c r="FRC165" s="632" t="e">
        <f>(IF(FRC112-FRC107&lt;0,0,FRC112-FRC107)+FRC156)*1.21+IF($D$5="Koncesija",-#REF!*0.21,0)</f>
        <v>#REF!</v>
      </c>
      <c r="FRD165" s="632" t="e">
        <f>(IF(FRD112-FRD107&lt;0,0,FRD112-FRD107)+FRD156)*1.21+IF($D$5="Koncesija",-#REF!*0.21,0)</f>
        <v>#REF!</v>
      </c>
      <c r="FRE165" s="632" t="e">
        <f>(IF(FRE112-FRE107&lt;0,0,FRE112-FRE107)+FRE156)*1.21+IF($D$5="Koncesija",-#REF!*0.21,0)</f>
        <v>#REF!</v>
      </c>
      <c r="FRF165" s="632" t="e">
        <f>(IF(FRF112-FRF107&lt;0,0,FRF112-FRF107)+FRF156)*1.21+IF($D$5="Koncesija",-#REF!*0.21,0)</f>
        <v>#REF!</v>
      </c>
      <c r="FRG165" s="632" t="e">
        <f>(IF(FRG112-FRG107&lt;0,0,FRG112-FRG107)+FRG156)*1.21+IF($D$5="Koncesija",-#REF!*0.21,0)</f>
        <v>#REF!</v>
      </c>
      <c r="FRH165" s="632" t="e">
        <f>(IF(FRH112-FRH107&lt;0,0,FRH112-FRH107)+FRH156)*1.21+IF($D$5="Koncesija",-#REF!*0.21,0)</f>
        <v>#REF!</v>
      </c>
      <c r="FRI165" s="632" t="e">
        <f>(IF(FRI112-FRI107&lt;0,0,FRI112-FRI107)+FRI156)*1.21+IF($D$5="Koncesija",-#REF!*0.21,0)</f>
        <v>#REF!</v>
      </c>
      <c r="FRJ165" s="632" t="e">
        <f>(IF(FRJ112-FRJ107&lt;0,0,FRJ112-FRJ107)+FRJ156)*1.21+IF($D$5="Koncesija",-#REF!*0.21,0)</f>
        <v>#REF!</v>
      </c>
      <c r="FRK165" s="632" t="e">
        <f>(IF(FRK112-FRK107&lt;0,0,FRK112-FRK107)+FRK156)*1.21+IF($D$5="Koncesija",-#REF!*0.21,0)</f>
        <v>#REF!</v>
      </c>
      <c r="FRL165" s="632" t="e">
        <f>(IF(FRL112-FRL107&lt;0,0,FRL112-FRL107)+FRL156)*1.21+IF($D$5="Koncesija",-#REF!*0.21,0)</f>
        <v>#REF!</v>
      </c>
      <c r="FRM165" s="632" t="e">
        <f>(IF(FRM112-FRM107&lt;0,0,FRM112-FRM107)+FRM156)*1.21+IF($D$5="Koncesija",-#REF!*0.21,0)</f>
        <v>#REF!</v>
      </c>
      <c r="FRN165" s="632" t="e">
        <f>(IF(FRN112-FRN107&lt;0,0,FRN112-FRN107)+FRN156)*1.21+IF($D$5="Koncesija",-#REF!*0.21,0)</f>
        <v>#REF!</v>
      </c>
      <c r="FRO165" s="632" t="e">
        <f>(IF(FRO112-FRO107&lt;0,0,FRO112-FRO107)+FRO156)*1.21+IF($D$5="Koncesija",-#REF!*0.21,0)</f>
        <v>#REF!</v>
      </c>
      <c r="FRP165" s="632" t="e">
        <f>(IF(FRP112-FRP107&lt;0,0,FRP112-FRP107)+FRP156)*1.21+IF($D$5="Koncesija",-#REF!*0.21,0)</f>
        <v>#REF!</v>
      </c>
      <c r="FRQ165" s="632" t="e">
        <f>(IF(FRQ112-FRQ107&lt;0,0,FRQ112-FRQ107)+FRQ156)*1.21+IF($D$5="Koncesija",-#REF!*0.21,0)</f>
        <v>#REF!</v>
      </c>
      <c r="FRR165" s="632" t="e">
        <f>(IF(FRR112-FRR107&lt;0,0,FRR112-FRR107)+FRR156)*1.21+IF($D$5="Koncesija",-#REF!*0.21,0)</f>
        <v>#REF!</v>
      </c>
      <c r="FRS165" s="632" t="e">
        <f>(IF(FRS112-FRS107&lt;0,0,FRS112-FRS107)+FRS156)*1.21+IF($D$5="Koncesija",-#REF!*0.21,0)</f>
        <v>#REF!</v>
      </c>
      <c r="FRT165" s="632" t="e">
        <f>(IF(FRT112-FRT107&lt;0,0,FRT112-FRT107)+FRT156)*1.21+IF($D$5="Koncesija",-#REF!*0.21,0)</f>
        <v>#REF!</v>
      </c>
      <c r="FRU165" s="632" t="e">
        <f>(IF(FRU112-FRU107&lt;0,0,FRU112-FRU107)+FRU156)*1.21+IF($D$5="Koncesija",-#REF!*0.21,0)</f>
        <v>#REF!</v>
      </c>
      <c r="FRV165" s="632" t="e">
        <f>(IF(FRV112-FRV107&lt;0,0,FRV112-FRV107)+FRV156)*1.21+IF($D$5="Koncesija",-#REF!*0.21,0)</f>
        <v>#REF!</v>
      </c>
      <c r="FRW165" s="632" t="e">
        <f>(IF(FRW112-FRW107&lt;0,0,FRW112-FRW107)+FRW156)*1.21+IF($D$5="Koncesija",-#REF!*0.21,0)</f>
        <v>#REF!</v>
      </c>
      <c r="FRX165" s="632" t="e">
        <f>(IF(FRX112-FRX107&lt;0,0,FRX112-FRX107)+FRX156)*1.21+IF($D$5="Koncesija",-#REF!*0.21,0)</f>
        <v>#REF!</v>
      </c>
      <c r="FRY165" s="632" t="e">
        <f>(IF(FRY112-FRY107&lt;0,0,FRY112-FRY107)+FRY156)*1.21+IF($D$5="Koncesija",-#REF!*0.21,0)</f>
        <v>#REF!</v>
      </c>
      <c r="FRZ165" s="632" t="e">
        <f>(IF(FRZ112-FRZ107&lt;0,0,FRZ112-FRZ107)+FRZ156)*1.21+IF($D$5="Koncesija",-#REF!*0.21,0)</f>
        <v>#REF!</v>
      </c>
      <c r="FSA165" s="632" t="e">
        <f>(IF(FSA112-FSA107&lt;0,0,FSA112-FSA107)+FSA156)*1.21+IF($D$5="Koncesija",-#REF!*0.21,0)</f>
        <v>#REF!</v>
      </c>
      <c r="FSB165" s="632" t="e">
        <f>(IF(FSB112-FSB107&lt;0,0,FSB112-FSB107)+FSB156)*1.21+IF($D$5="Koncesija",-#REF!*0.21,0)</f>
        <v>#REF!</v>
      </c>
      <c r="FSC165" s="632" t="e">
        <f>(IF(FSC112-FSC107&lt;0,0,FSC112-FSC107)+FSC156)*1.21+IF($D$5="Koncesija",-#REF!*0.21,0)</f>
        <v>#REF!</v>
      </c>
      <c r="FSD165" s="632" t="e">
        <f>(IF(FSD112-FSD107&lt;0,0,FSD112-FSD107)+FSD156)*1.21+IF($D$5="Koncesija",-#REF!*0.21,0)</f>
        <v>#REF!</v>
      </c>
      <c r="FSE165" s="632" t="e">
        <f>(IF(FSE112-FSE107&lt;0,0,FSE112-FSE107)+FSE156)*1.21+IF($D$5="Koncesija",-#REF!*0.21,0)</f>
        <v>#REF!</v>
      </c>
      <c r="FSF165" s="632" t="e">
        <f>(IF(FSF112-FSF107&lt;0,0,FSF112-FSF107)+FSF156)*1.21+IF($D$5="Koncesija",-#REF!*0.21,0)</f>
        <v>#REF!</v>
      </c>
      <c r="FSG165" s="632" t="e">
        <f>(IF(FSG112-FSG107&lt;0,0,FSG112-FSG107)+FSG156)*1.21+IF($D$5="Koncesija",-#REF!*0.21,0)</f>
        <v>#REF!</v>
      </c>
      <c r="FSH165" s="632" t="e">
        <f>(IF(FSH112-FSH107&lt;0,0,FSH112-FSH107)+FSH156)*1.21+IF($D$5="Koncesija",-#REF!*0.21,0)</f>
        <v>#REF!</v>
      </c>
      <c r="FSI165" s="632" t="e">
        <f>(IF(FSI112-FSI107&lt;0,0,FSI112-FSI107)+FSI156)*1.21+IF($D$5="Koncesija",-#REF!*0.21,0)</f>
        <v>#REF!</v>
      </c>
      <c r="FSJ165" s="632" t="e">
        <f>(IF(FSJ112-FSJ107&lt;0,0,FSJ112-FSJ107)+FSJ156)*1.21+IF($D$5="Koncesija",-#REF!*0.21,0)</f>
        <v>#REF!</v>
      </c>
      <c r="FSK165" s="632" t="e">
        <f>(IF(FSK112-FSK107&lt;0,0,FSK112-FSK107)+FSK156)*1.21+IF($D$5="Koncesija",-#REF!*0.21,0)</f>
        <v>#REF!</v>
      </c>
      <c r="FSL165" s="632" t="e">
        <f>(IF(FSL112-FSL107&lt;0,0,FSL112-FSL107)+FSL156)*1.21+IF($D$5="Koncesija",-#REF!*0.21,0)</f>
        <v>#REF!</v>
      </c>
      <c r="FSM165" s="632" t="e">
        <f>(IF(FSM112-FSM107&lt;0,0,FSM112-FSM107)+FSM156)*1.21+IF($D$5="Koncesija",-#REF!*0.21,0)</f>
        <v>#REF!</v>
      </c>
      <c r="FSN165" s="632" t="e">
        <f>(IF(FSN112-FSN107&lt;0,0,FSN112-FSN107)+FSN156)*1.21+IF($D$5="Koncesija",-#REF!*0.21,0)</f>
        <v>#REF!</v>
      </c>
      <c r="FSO165" s="632" t="e">
        <f>(IF(FSO112-FSO107&lt;0,0,FSO112-FSO107)+FSO156)*1.21+IF($D$5="Koncesija",-#REF!*0.21,0)</f>
        <v>#REF!</v>
      </c>
      <c r="FSP165" s="632" t="e">
        <f>(IF(FSP112-FSP107&lt;0,0,FSP112-FSP107)+FSP156)*1.21+IF($D$5="Koncesija",-#REF!*0.21,0)</f>
        <v>#REF!</v>
      </c>
      <c r="FSQ165" s="632" t="e">
        <f>(IF(FSQ112-FSQ107&lt;0,0,FSQ112-FSQ107)+FSQ156)*1.21+IF($D$5="Koncesija",-#REF!*0.21,0)</f>
        <v>#REF!</v>
      </c>
      <c r="FSR165" s="632" t="e">
        <f>(IF(FSR112-FSR107&lt;0,0,FSR112-FSR107)+FSR156)*1.21+IF($D$5="Koncesija",-#REF!*0.21,0)</f>
        <v>#REF!</v>
      </c>
      <c r="FSS165" s="632" t="e">
        <f>(IF(FSS112-FSS107&lt;0,0,FSS112-FSS107)+FSS156)*1.21+IF($D$5="Koncesija",-#REF!*0.21,0)</f>
        <v>#REF!</v>
      </c>
      <c r="FST165" s="632" t="e">
        <f>(IF(FST112-FST107&lt;0,0,FST112-FST107)+FST156)*1.21+IF($D$5="Koncesija",-#REF!*0.21,0)</f>
        <v>#REF!</v>
      </c>
      <c r="FSU165" s="632" t="e">
        <f>(IF(FSU112-FSU107&lt;0,0,FSU112-FSU107)+FSU156)*1.21+IF($D$5="Koncesija",-#REF!*0.21,0)</f>
        <v>#REF!</v>
      </c>
      <c r="FSV165" s="632" t="e">
        <f>(IF(FSV112-FSV107&lt;0,0,FSV112-FSV107)+FSV156)*1.21+IF($D$5="Koncesija",-#REF!*0.21,0)</f>
        <v>#REF!</v>
      </c>
      <c r="FSW165" s="632" t="e">
        <f>(IF(FSW112-FSW107&lt;0,0,FSW112-FSW107)+FSW156)*1.21+IF($D$5="Koncesija",-#REF!*0.21,0)</f>
        <v>#REF!</v>
      </c>
      <c r="FSX165" s="632" t="e">
        <f>(IF(FSX112-FSX107&lt;0,0,FSX112-FSX107)+FSX156)*1.21+IF($D$5="Koncesija",-#REF!*0.21,0)</f>
        <v>#REF!</v>
      </c>
      <c r="FSY165" s="632" t="e">
        <f>(IF(FSY112-FSY107&lt;0,0,FSY112-FSY107)+FSY156)*1.21+IF($D$5="Koncesija",-#REF!*0.21,0)</f>
        <v>#REF!</v>
      </c>
      <c r="FSZ165" s="632" t="e">
        <f>(IF(FSZ112-FSZ107&lt;0,0,FSZ112-FSZ107)+FSZ156)*1.21+IF($D$5="Koncesija",-#REF!*0.21,0)</f>
        <v>#REF!</v>
      </c>
      <c r="FTA165" s="632" t="e">
        <f>(IF(FTA112-FTA107&lt;0,0,FTA112-FTA107)+FTA156)*1.21+IF($D$5="Koncesija",-#REF!*0.21,0)</f>
        <v>#REF!</v>
      </c>
      <c r="FTB165" s="632" t="e">
        <f>(IF(FTB112-FTB107&lt;0,0,FTB112-FTB107)+FTB156)*1.21+IF($D$5="Koncesija",-#REF!*0.21,0)</f>
        <v>#REF!</v>
      </c>
      <c r="FTC165" s="632" t="e">
        <f>(IF(FTC112-FTC107&lt;0,0,FTC112-FTC107)+FTC156)*1.21+IF($D$5="Koncesija",-#REF!*0.21,0)</f>
        <v>#REF!</v>
      </c>
      <c r="FTD165" s="632" t="e">
        <f>(IF(FTD112-FTD107&lt;0,0,FTD112-FTD107)+FTD156)*1.21+IF($D$5="Koncesija",-#REF!*0.21,0)</f>
        <v>#REF!</v>
      </c>
      <c r="FTE165" s="632" t="e">
        <f>(IF(FTE112-FTE107&lt;0,0,FTE112-FTE107)+FTE156)*1.21+IF($D$5="Koncesija",-#REF!*0.21,0)</f>
        <v>#REF!</v>
      </c>
      <c r="FTF165" s="632" t="e">
        <f>(IF(FTF112-FTF107&lt;0,0,FTF112-FTF107)+FTF156)*1.21+IF($D$5="Koncesija",-#REF!*0.21,0)</f>
        <v>#REF!</v>
      </c>
      <c r="FTG165" s="632" t="e">
        <f>(IF(FTG112-FTG107&lt;0,0,FTG112-FTG107)+FTG156)*1.21+IF($D$5="Koncesija",-#REF!*0.21,0)</f>
        <v>#REF!</v>
      </c>
      <c r="FTH165" s="632" t="e">
        <f>(IF(FTH112-FTH107&lt;0,0,FTH112-FTH107)+FTH156)*1.21+IF($D$5="Koncesija",-#REF!*0.21,0)</f>
        <v>#REF!</v>
      </c>
      <c r="FTI165" s="632" t="e">
        <f>(IF(FTI112-FTI107&lt;0,0,FTI112-FTI107)+FTI156)*1.21+IF($D$5="Koncesija",-#REF!*0.21,0)</f>
        <v>#REF!</v>
      </c>
      <c r="FTJ165" s="632" t="e">
        <f>(IF(FTJ112-FTJ107&lt;0,0,FTJ112-FTJ107)+FTJ156)*1.21+IF($D$5="Koncesija",-#REF!*0.21,0)</f>
        <v>#REF!</v>
      </c>
      <c r="FTK165" s="632" t="e">
        <f>(IF(FTK112-FTK107&lt;0,0,FTK112-FTK107)+FTK156)*1.21+IF($D$5="Koncesija",-#REF!*0.21,0)</f>
        <v>#REF!</v>
      </c>
      <c r="FTL165" s="632" t="e">
        <f>(IF(FTL112-FTL107&lt;0,0,FTL112-FTL107)+FTL156)*1.21+IF($D$5="Koncesija",-#REF!*0.21,0)</f>
        <v>#REF!</v>
      </c>
      <c r="FTM165" s="632" t="e">
        <f>(IF(FTM112-FTM107&lt;0,0,FTM112-FTM107)+FTM156)*1.21+IF($D$5="Koncesija",-#REF!*0.21,0)</f>
        <v>#REF!</v>
      </c>
      <c r="FTN165" s="632" t="e">
        <f>(IF(FTN112-FTN107&lt;0,0,FTN112-FTN107)+FTN156)*1.21+IF($D$5="Koncesija",-#REF!*0.21,0)</f>
        <v>#REF!</v>
      </c>
      <c r="FTO165" s="632" t="e">
        <f>(IF(FTO112-FTO107&lt;0,0,FTO112-FTO107)+FTO156)*1.21+IF($D$5="Koncesija",-#REF!*0.21,0)</f>
        <v>#REF!</v>
      </c>
      <c r="FTP165" s="632" t="e">
        <f>(IF(FTP112-FTP107&lt;0,0,FTP112-FTP107)+FTP156)*1.21+IF($D$5="Koncesija",-#REF!*0.21,0)</f>
        <v>#REF!</v>
      </c>
      <c r="FTQ165" s="632" t="e">
        <f>(IF(FTQ112-FTQ107&lt;0,0,FTQ112-FTQ107)+FTQ156)*1.21+IF($D$5="Koncesija",-#REF!*0.21,0)</f>
        <v>#REF!</v>
      </c>
      <c r="FTR165" s="632" t="e">
        <f>(IF(FTR112-FTR107&lt;0,0,FTR112-FTR107)+FTR156)*1.21+IF($D$5="Koncesija",-#REF!*0.21,0)</f>
        <v>#REF!</v>
      </c>
      <c r="FTS165" s="632" t="e">
        <f>(IF(FTS112-FTS107&lt;0,0,FTS112-FTS107)+FTS156)*1.21+IF($D$5="Koncesija",-#REF!*0.21,0)</f>
        <v>#REF!</v>
      </c>
      <c r="FTT165" s="632" t="e">
        <f>(IF(FTT112-FTT107&lt;0,0,FTT112-FTT107)+FTT156)*1.21+IF($D$5="Koncesija",-#REF!*0.21,0)</f>
        <v>#REF!</v>
      </c>
      <c r="FTU165" s="632" t="e">
        <f>(IF(FTU112-FTU107&lt;0,0,FTU112-FTU107)+FTU156)*1.21+IF($D$5="Koncesija",-#REF!*0.21,0)</f>
        <v>#REF!</v>
      </c>
      <c r="FTV165" s="632" t="e">
        <f>(IF(FTV112-FTV107&lt;0,0,FTV112-FTV107)+FTV156)*1.21+IF($D$5="Koncesija",-#REF!*0.21,0)</f>
        <v>#REF!</v>
      </c>
      <c r="FTW165" s="632" t="e">
        <f>(IF(FTW112-FTW107&lt;0,0,FTW112-FTW107)+FTW156)*1.21+IF($D$5="Koncesija",-#REF!*0.21,0)</f>
        <v>#REF!</v>
      </c>
      <c r="FTX165" s="632" t="e">
        <f>(IF(FTX112-FTX107&lt;0,0,FTX112-FTX107)+FTX156)*1.21+IF($D$5="Koncesija",-#REF!*0.21,0)</f>
        <v>#REF!</v>
      </c>
      <c r="FTY165" s="632" t="e">
        <f>(IF(FTY112-FTY107&lt;0,0,FTY112-FTY107)+FTY156)*1.21+IF($D$5="Koncesija",-#REF!*0.21,0)</f>
        <v>#REF!</v>
      </c>
      <c r="FTZ165" s="632" t="e">
        <f>(IF(FTZ112-FTZ107&lt;0,0,FTZ112-FTZ107)+FTZ156)*1.21+IF($D$5="Koncesija",-#REF!*0.21,0)</f>
        <v>#REF!</v>
      </c>
      <c r="FUA165" s="632" t="e">
        <f>(IF(FUA112-FUA107&lt;0,0,FUA112-FUA107)+FUA156)*1.21+IF($D$5="Koncesija",-#REF!*0.21,0)</f>
        <v>#REF!</v>
      </c>
      <c r="FUB165" s="632" t="e">
        <f>(IF(FUB112-FUB107&lt;0,0,FUB112-FUB107)+FUB156)*1.21+IF($D$5="Koncesija",-#REF!*0.21,0)</f>
        <v>#REF!</v>
      </c>
      <c r="FUC165" s="632" t="e">
        <f>(IF(FUC112-FUC107&lt;0,0,FUC112-FUC107)+FUC156)*1.21+IF($D$5="Koncesija",-#REF!*0.21,0)</f>
        <v>#REF!</v>
      </c>
      <c r="FUD165" s="632" t="e">
        <f>(IF(FUD112-FUD107&lt;0,0,FUD112-FUD107)+FUD156)*1.21+IF($D$5="Koncesija",-#REF!*0.21,0)</f>
        <v>#REF!</v>
      </c>
      <c r="FUE165" s="632" t="e">
        <f>(IF(FUE112-FUE107&lt;0,0,FUE112-FUE107)+FUE156)*1.21+IF($D$5="Koncesija",-#REF!*0.21,0)</f>
        <v>#REF!</v>
      </c>
      <c r="FUF165" s="632" t="e">
        <f>(IF(FUF112-FUF107&lt;0,0,FUF112-FUF107)+FUF156)*1.21+IF($D$5="Koncesija",-#REF!*0.21,0)</f>
        <v>#REF!</v>
      </c>
      <c r="FUG165" s="632" t="e">
        <f>(IF(FUG112-FUG107&lt;0,0,FUG112-FUG107)+FUG156)*1.21+IF($D$5="Koncesija",-#REF!*0.21,0)</f>
        <v>#REF!</v>
      </c>
      <c r="FUH165" s="632" t="e">
        <f>(IF(FUH112-FUH107&lt;0,0,FUH112-FUH107)+FUH156)*1.21+IF($D$5="Koncesija",-#REF!*0.21,0)</f>
        <v>#REF!</v>
      </c>
      <c r="FUI165" s="632" t="e">
        <f>(IF(FUI112-FUI107&lt;0,0,FUI112-FUI107)+FUI156)*1.21+IF($D$5="Koncesija",-#REF!*0.21,0)</f>
        <v>#REF!</v>
      </c>
      <c r="FUJ165" s="632" t="e">
        <f>(IF(FUJ112-FUJ107&lt;0,0,FUJ112-FUJ107)+FUJ156)*1.21+IF($D$5="Koncesija",-#REF!*0.21,0)</f>
        <v>#REF!</v>
      </c>
      <c r="FUK165" s="632" t="e">
        <f>(IF(FUK112-FUK107&lt;0,0,FUK112-FUK107)+FUK156)*1.21+IF($D$5="Koncesija",-#REF!*0.21,0)</f>
        <v>#REF!</v>
      </c>
      <c r="FUL165" s="632" t="e">
        <f>(IF(FUL112-FUL107&lt;0,0,FUL112-FUL107)+FUL156)*1.21+IF($D$5="Koncesija",-#REF!*0.21,0)</f>
        <v>#REF!</v>
      </c>
      <c r="FUM165" s="632" t="e">
        <f>(IF(FUM112-FUM107&lt;0,0,FUM112-FUM107)+FUM156)*1.21+IF($D$5="Koncesija",-#REF!*0.21,0)</f>
        <v>#REF!</v>
      </c>
      <c r="FUN165" s="632" t="e">
        <f>(IF(FUN112-FUN107&lt;0,0,FUN112-FUN107)+FUN156)*1.21+IF($D$5="Koncesija",-#REF!*0.21,0)</f>
        <v>#REF!</v>
      </c>
      <c r="FUO165" s="632" t="e">
        <f>(IF(FUO112-FUO107&lt;0,0,FUO112-FUO107)+FUO156)*1.21+IF($D$5="Koncesija",-#REF!*0.21,0)</f>
        <v>#REF!</v>
      </c>
      <c r="FUP165" s="632" t="e">
        <f>(IF(FUP112-FUP107&lt;0,0,FUP112-FUP107)+FUP156)*1.21+IF($D$5="Koncesija",-#REF!*0.21,0)</f>
        <v>#REF!</v>
      </c>
      <c r="FUQ165" s="632" t="e">
        <f>(IF(FUQ112-FUQ107&lt;0,0,FUQ112-FUQ107)+FUQ156)*1.21+IF($D$5="Koncesija",-#REF!*0.21,0)</f>
        <v>#REF!</v>
      </c>
      <c r="FUR165" s="632" t="e">
        <f>(IF(FUR112-FUR107&lt;0,0,FUR112-FUR107)+FUR156)*1.21+IF($D$5="Koncesija",-#REF!*0.21,0)</f>
        <v>#REF!</v>
      </c>
      <c r="FUS165" s="632" t="e">
        <f>(IF(FUS112-FUS107&lt;0,0,FUS112-FUS107)+FUS156)*1.21+IF($D$5="Koncesija",-#REF!*0.21,0)</f>
        <v>#REF!</v>
      </c>
      <c r="FUT165" s="632" t="e">
        <f>(IF(FUT112-FUT107&lt;0,0,FUT112-FUT107)+FUT156)*1.21+IF($D$5="Koncesija",-#REF!*0.21,0)</f>
        <v>#REF!</v>
      </c>
      <c r="FUU165" s="632" t="e">
        <f>(IF(FUU112-FUU107&lt;0,0,FUU112-FUU107)+FUU156)*1.21+IF($D$5="Koncesija",-#REF!*0.21,0)</f>
        <v>#REF!</v>
      </c>
      <c r="FUV165" s="632" t="e">
        <f>(IF(FUV112-FUV107&lt;0,0,FUV112-FUV107)+FUV156)*1.21+IF($D$5="Koncesija",-#REF!*0.21,0)</f>
        <v>#REF!</v>
      </c>
      <c r="FUW165" s="632" t="e">
        <f>(IF(FUW112-FUW107&lt;0,0,FUW112-FUW107)+FUW156)*1.21+IF($D$5="Koncesija",-#REF!*0.21,0)</f>
        <v>#REF!</v>
      </c>
      <c r="FUX165" s="632" t="e">
        <f>(IF(FUX112-FUX107&lt;0,0,FUX112-FUX107)+FUX156)*1.21+IF($D$5="Koncesija",-#REF!*0.21,0)</f>
        <v>#REF!</v>
      </c>
      <c r="FUY165" s="632" t="e">
        <f>(IF(FUY112-FUY107&lt;0,0,FUY112-FUY107)+FUY156)*1.21+IF($D$5="Koncesija",-#REF!*0.21,0)</f>
        <v>#REF!</v>
      </c>
      <c r="FUZ165" s="632" t="e">
        <f>(IF(FUZ112-FUZ107&lt;0,0,FUZ112-FUZ107)+FUZ156)*1.21+IF($D$5="Koncesija",-#REF!*0.21,0)</f>
        <v>#REF!</v>
      </c>
      <c r="FVA165" s="632" t="e">
        <f>(IF(FVA112-FVA107&lt;0,0,FVA112-FVA107)+FVA156)*1.21+IF($D$5="Koncesija",-#REF!*0.21,0)</f>
        <v>#REF!</v>
      </c>
      <c r="FVB165" s="632" t="e">
        <f>(IF(FVB112-FVB107&lt;0,0,FVB112-FVB107)+FVB156)*1.21+IF($D$5="Koncesija",-#REF!*0.21,0)</f>
        <v>#REF!</v>
      </c>
      <c r="FVC165" s="632" t="e">
        <f>(IF(FVC112-FVC107&lt;0,0,FVC112-FVC107)+FVC156)*1.21+IF($D$5="Koncesija",-#REF!*0.21,0)</f>
        <v>#REF!</v>
      </c>
      <c r="FVD165" s="632" t="e">
        <f>(IF(FVD112-FVD107&lt;0,0,FVD112-FVD107)+FVD156)*1.21+IF($D$5="Koncesija",-#REF!*0.21,0)</f>
        <v>#REF!</v>
      </c>
      <c r="FVE165" s="632" t="e">
        <f>(IF(FVE112-FVE107&lt;0,0,FVE112-FVE107)+FVE156)*1.21+IF($D$5="Koncesija",-#REF!*0.21,0)</f>
        <v>#REF!</v>
      </c>
      <c r="FVF165" s="632" t="e">
        <f>(IF(FVF112-FVF107&lt;0,0,FVF112-FVF107)+FVF156)*1.21+IF($D$5="Koncesija",-#REF!*0.21,0)</f>
        <v>#REF!</v>
      </c>
      <c r="FVG165" s="632" t="e">
        <f>(IF(FVG112-FVG107&lt;0,0,FVG112-FVG107)+FVG156)*1.21+IF($D$5="Koncesija",-#REF!*0.21,0)</f>
        <v>#REF!</v>
      </c>
      <c r="FVH165" s="632" t="e">
        <f>(IF(FVH112-FVH107&lt;0,0,FVH112-FVH107)+FVH156)*1.21+IF($D$5="Koncesija",-#REF!*0.21,0)</f>
        <v>#REF!</v>
      </c>
      <c r="FVI165" s="632" t="e">
        <f>(IF(FVI112-FVI107&lt;0,0,FVI112-FVI107)+FVI156)*1.21+IF($D$5="Koncesija",-#REF!*0.21,0)</f>
        <v>#REF!</v>
      </c>
      <c r="FVJ165" s="632" t="e">
        <f>(IF(FVJ112-FVJ107&lt;0,0,FVJ112-FVJ107)+FVJ156)*1.21+IF($D$5="Koncesija",-#REF!*0.21,0)</f>
        <v>#REF!</v>
      </c>
      <c r="FVK165" s="632" t="e">
        <f>(IF(FVK112-FVK107&lt;0,0,FVK112-FVK107)+FVK156)*1.21+IF($D$5="Koncesija",-#REF!*0.21,0)</f>
        <v>#REF!</v>
      </c>
      <c r="FVL165" s="632" t="e">
        <f>(IF(FVL112-FVL107&lt;0,0,FVL112-FVL107)+FVL156)*1.21+IF($D$5="Koncesija",-#REF!*0.21,0)</f>
        <v>#REF!</v>
      </c>
      <c r="FVM165" s="632" t="e">
        <f>(IF(FVM112-FVM107&lt;0,0,FVM112-FVM107)+FVM156)*1.21+IF($D$5="Koncesija",-#REF!*0.21,0)</f>
        <v>#REF!</v>
      </c>
      <c r="FVN165" s="632" t="e">
        <f>(IF(FVN112-FVN107&lt;0,0,FVN112-FVN107)+FVN156)*1.21+IF($D$5="Koncesija",-#REF!*0.21,0)</f>
        <v>#REF!</v>
      </c>
      <c r="FVO165" s="632" t="e">
        <f>(IF(FVO112-FVO107&lt;0,0,FVO112-FVO107)+FVO156)*1.21+IF($D$5="Koncesija",-#REF!*0.21,0)</f>
        <v>#REF!</v>
      </c>
      <c r="FVP165" s="632" t="e">
        <f>(IF(FVP112-FVP107&lt;0,0,FVP112-FVP107)+FVP156)*1.21+IF($D$5="Koncesija",-#REF!*0.21,0)</f>
        <v>#REF!</v>
      </c>
      <c r="FVQ165" s="632" t="e">
        <f>(IF(FVQ112-FVQ107&lt;0,0,FVQ112-FVQ107)+FVQ156)*1.21+IF($D$5="Koncesija",-#REF!*0.21,0)</f>
        <v>#REF!</v>
      </c>
      <c r="FVR165" s="632" t="e">
        <f>(IF(FVR112-FVR107&lt;0,0,FVR112-FVR107)+FVR156)*1.21+IF($D$5="Koncesija",-#REF!*0.21,0)</f>
        <v>#REF!</v>
      </c>
      <c r="FVS165" s="632" t="e">
        <f>(IF(FVS112-FVS107&lt;0,0,FVS112-FVS107)+FVS156)*1.21+IF($D$5="Koncesija",-#REF!*0.21,0)</f>
        <v>#REF!</v>
      </c>
      <c r="FVT165" s="632" t="e">
        <f>(IF(FVT112-FVT107&lt;0,0,FVT112-FVT107)+FVT156)*1.21+IF($D$5="Koncesija",-#REF!*0.21,0)</f>
        <v>#REF!</v>
      </c>
      <c r="FVU165" s="632" t="e">
        <f>(IF(FVU112-FVU107&lt;0,0,FVU112-FVU107)+FVU156)*1.21+IF($D$5="Koncesija",-#REF!*0.21,0)</f>
        <v>#REF!</v>
      </c>
      <c r="FVV165" s="632" t="e">
        <f>(IF(FVV112-FVV107&lt;0,0,FVV112-FVV107)+FVV156)*1.21+IF($D$5="Koncesija",-#REF!*0.21,0)</f>
        <v>#REF!</v>
      </c>
      <c r="FVW165" s="632" t="e">
        <f>(IF(FVW112-FVW107&lt;0,0,FVW112-FVW107)+FVW156)*1.21+IF($D$5="Koncesija",-#REF!*0.21,0)</f>
        <v>#REF!</v>
      </c>
      <c r="FVX165" s="632" t="e">
        <f>(IF(FVX112-FVX107&lt;0,0,FVX112-FVX107)+FVX156)*1.21+IF($D$5="Koncesija",-#REF!*0.21,0)</f>
        <v>#REF!</v>
      </c>
      <c r="FVY165" s="632" t="e">
        <f>(IF(FVY112-FVY107&lt;0,0,FVY112-FVY107)+FVY156)*1.21+IF($D$5="Koncesija",-#REF!*0.21,0)</f>
        <v>#REF!</v>
      </c>
      <c r="FVZ165" s="632" t="e">
        <f>(IF(FVZ112-FVZ107&lt;0,0,FVZ112-FVZ107)+FVZ156)*1.21+IF($D$5="Koncesija",-#REF!*0.21,0)</f>
        <v>#REF!</v>
      </c>
      <c r="FWA165" s="632" t="e">
        <f>(IF(FWA112-FWA107&lt;0,0,FWA112-FWA107)+FWA156)*1.21+IF($D$5="Koncesija",-#REF!*0.21,0)</f>
        <v>#REF!</v>
      </c>
      <c r="FWB165" s="632" t="e">
        <f>(IF(FWB112-FWB107&lt;0,0,FWB112-FWB107)+FWB156)*1.21+IF($D$5="Koncesija",-#REF!*0.21,0)</f>
        <v>#REF!</v>
      </c>
      <c r="FWC165" s="632" t="e">
        <f>(IF(FWC112-FWC107&lt;0,0,FWC112-FWC107)+FWC156)*1.21+IF($D$5="Koncesija",-#REF!*0.21,0)</f>
        <v>#REF!</v>
      </c>
      <c r="FWD165" s="632" t="e">
        <f>(IF(FWD112-FWD107&lt;0,0,FWD112-FWD107)+FWD156)*1.21+IF($D$5="Koncesija",-#REF!*0.21,0)</f>
        <v>#REF!</v>
      </c>
      <c r="FWE165" s="632" t="e">
        <f>(IF(FWE112-FWE107&lt;0,0,FWE112-FWE107)+FWE156)*1.21+IF($D$5="Koncesija",-#REF!*0.21,0)</f>
        <v>#REF!</v>
      </c>
      <c r="FWF165" s="632" t="e">
        <f>(IF(FWF112-FWF107&lt;0,0,FWF112-FWF107)+FWF156)*1.21+IF($D$5="Koncesija",-#REF!*0.21,0)</f>
        <v>#REF!</v>
      </c>
      <c r="FWG165" s="632" t="e">
        <f>(IF(FWG112-FWG107&lt;0,0,FWG112-FWG107)+FWG156)*1.21+IF($D$5="Koncesija",-#REF!*0.21,0)</f>
        <v>#REF!</v>
      </c>
      <c r="FWH165" s="632" t="e">
        <f>(IF(FWH112-FWH107&lt;0,0,FWH112-FWH107)+FWH156)*1.21+IF($D$5="Koncesija",-#REF!*0.21,0)</f>
        <v>#REF!</v>
      </c>
      <c r="FWI165" s="632" t="e">
        <f>(IF(FWI112-FWI107&lt;0,0,FWI112-FWI107)+FWI156)*1.21+IF($D$5="Koncesija",-#REF!*0.21,0)</f>
        <v>#REF!</v>
      </c>
      <c r="FWJ165" s="632" t="e">
        <f>(IF(FWJ112-FWJ107&lt;0,0,FWJ112-FWJ107)+FWJ156)*1.21+IF($D$5="Koncesija",-#REF!*0.21,0)</f>
        <v>#REF!</v>
      </c>
      <c r="FWK165" s="632" t="e">
        <f>(IF(FWK112-FWK107&lt;0,0,FWK112-FWK107)+FWK156)*1.21+IF($D$5="Koncesija",-#REF!*0.21,0)</f>
        <v>#REF!</v>
      </c>
      <c r="FWL165" s="632" t="e">
        <f>(IF(FWL112-FWL107&lt;0,0,FWL112-FWL107)+FWL156)*1.21+IF($D$5="Koncesija",-#REF!*0.21,0)</f>
        <v>#REF!</v>
      </c>
      <c r="FWM165" s="632" t="e">
        <f>(IF(FWM112-FWM107&lt;0,0,FWM112-FWM107)+FWM156)*1.21+IF($D$5="Koncesija",-#REF!*0.21,0)</f>
        <v>#REF!</v>
      </c>
      <c r="FWN165" s="632" t="e">
        <f>(IF(FWN112-FWN107&lt;0,0,FWN112-FWN107)+FWN156)*1.21+IF($D$5="Koncesija",-#REF!*0.21,0)</f>
        <v>#REF!</v>
      </c>
      <c r="FWO165" s="632" t="e">
        <f>(IF(FWO112-FWO107&lt;0,0,FWO112-FWO107)+FWO156)*1.21+IF($D$5="Koncesija",-#REF!*0.21,0)</f>
        <v>#REF!</v>
      </c>
      <c r="FWP165" s="632" t="e">
        <f>(IF(FWP112-FWP107&lt;0,0,FWP112-FWP107)+FWP156)*1.21+IF($D$5="Koncesija",-#REF!*0.21,0)</f>
        <v>#REF!</v>
      </c>
      <c r="FWQ165" s="632" t="e">
        <f>(IF(FWQ112-FWQ107&lt;0,0,FWQ112-FWQ107)+FWQ156)*1.21+IF($D$5="Koncesija",-#REF!*0.21,0)</f>
        <v>#REF!</v>
      </c>
      <c r="FWR165" s="632" t="e">
        <f>(IF(FWR112-FWR107&lt;0,0,FWR112-FWR107)+FWR156)*1.21+IF($D$5="Koncesija",-#REF!*0.21,0)</f>
        <v>#REF!</v>
      </c>
      <c r="FWS165" s="632" t="e">
        <f>(IF(FWS112-FWS107&lt;0,0,FWS112-FWS107)+FWS156)*1.21+IF($D$5="Koncesija",-#REF!*0.21,0)</f>
        <v>#REF!</v>
      </c>
      <c r="FWT165" s="632" t="e">
        <f>(IF(FWT112-FWT107&lt;0,0,FWT112-FWT107)+FWT156)*1.21+IF($D$5="Koncesija",-#REF!*0.21,0)</f>
        <v>#REF!</v>
      </c>
      <c r="FWU165" s="632" t="e">
        <f>(IF(FWU112-FWU107&lt;0,0,FWU112-FWU107)+FWU156)*1.21+IF($D$5="Koncesija",-#REF!*0.21,0)</f>
        <v>#REF!</v>
      </c>
      <c r="FWV165" s="632" t="e">
        <f>(IF(FWV112-FWV107&lt;0,0,FWV112-FWV107)+FWV156)*1.21+IF($D$5="Koncesija",-#REF!*0.21,0)</f>
        <v>#REF!</v>
      </c>
      <c r="FWW165" s="632" t="e">
        <f>(IF(FWW112-FWW107&lt;0,0,FWW112-FWW107)+FWW156)*1.21+IF($D$5="Koncesija",-#REF!*0.21,0)</f>
        <v>#REF!</v>
      </c>
      <c r="FWX165" s="632" t="e">
        <f>(IF(FWX112-FWX107&lt;0,0,FWX112-FWX107)+FWX156)*1.21+IF($D$5="Koncesija",-#REF!*0.21,0)</f>
        <v>#REF!</v>
      </c>
      <c r="FWY165" s="632" t="e">
        <f>(IF(FWY112-FWY107&lt;0,0,FWY112-FWY107)+FWY156)*1.21+IF($D$5="Koncesija",-#REF!*0.21,0)</f>
        <v>#REF!</v>
      </c>
      <c r="FWZ165" s="632" t="e">
        <f>(IF(FWZ112-FWZ107&lt;0,0,FWZ112-FWZ107)+FWZ156)*1.21+IF($D$5="Koncesija",-#REF!*0.21,0)</f>
        <v>#REF!</v>
      </c>
      <c r="FXA165" s="632" t="e">
        <f>(IF(FXA112-FXA107&lt;0,0,FXA112-FXA107)+FXA156)*1.21+IF($D$5="Koncesija",-#REF!*0.21,0)</f>
        <v>#REF!</v>
      </c>
      <c r="FXB165" s="632" t="e">
        <f>(IF(FXB112-FXB107&lt;0,0,FXB112-FXB107)+FXB156)*1.21+IF($D$5="Koncesija",-#REF!*0.21,0)</f>
        <v>#REF!</v>
      </c>
      <c r="FXC165" s="632" t="e">
        <f>(IF(FXC112-FXC107&lt;0,0,FXC112-FXC107)+FXC156)*1.21+IF($D$5="Koncesija",-#REF!*0.21,0)</f>
        <v>#REF!</v>
      </c>
      <c r="FXD165" s="632" t="e">
        <f>(IF(FXD112-FXD107&lt;0,0,FXD112-FXD107)+FXD156)*1.21+IF($D$5="Koncesija",-#REF!*0.21,0)</f>
        <v>#REF!</v>
      </c>
      <c r="FXE165" s="632" t="e">
        <f>(IF(FXE112-FXE107&lt;0,0,FXE112-FXE107)+FXE156)*1.21+IF($D$5="Koncesija",-#REF!*0.21,0)</f>
        <v>#REF!</v>
      </c>
      <c r="FXF165" s="632" t="e">
        <f>(IF(FXF112-FXF107&lt;0,0,FXF112-FXF107)+FXF156)*1.21+IF($D$5="Koncesija",-#REF!*0.21,0)</f>
        <v>#REF!</v>
      </c>
      <c r="FXG165" s="632" t="e">
        <f>(IF(FXG112-FXG107&lt;0,0,FXG112-FXG107)+FXG156)*1.21+IF($D$5="Koncesija",-#REF!*0.21,0)</f>
        <v>#REF!</v>
      </c>
      <c r="FXH165" s="632" t="e">
        <f>(IF(FXH112-FXH107&lt;0,0,FXH112-FXH107)+FXH156)*1.21+IF($D$5="Koncesija",-#REF!*0.21,0)</f>
        <v>#REF!</v>
      </c>
      <c r="FXI165" s="632" t="e">
        <f>(IF(FXI112-FXI107&lt;0,0,FXI112-FXI107)+FXI156)*1.21+IF($D$5="Koncesija",-#REF!*0.21,0)</f>
        <v>#REF!</v>
      </c>
      <c r="FXJ165" s="632" t="e">
        <f>(IF(FXJ112-FXJ107&lt;0,0,FXJ112-FXJ107)+FXJ156)*1.21+IF($D$5="Koncesija",-#REF!*0.21,0)</f>
        <v>#REF!</v>
      </c>
      <c r="FXK165" s="632" t="e">
        <f>(IF(FXK112-FXK107&lt;0,0,FXK112-FXK107)+FXK156)*1.21+IF($D$5="Koncesija",-#REF!*0.21,0)</f>
        <v>#REF!</v>
      </c>
      <c r="FXL165" s="632" t="e">
        <f>(IF(FXL112-FXL107&lt;0,0,FXL112-FXL107)+FXL156)*1.21+IF($D$5="Koncesija",-#REF!*0.21,0)</f>
        <v>#REF!</v>
      </c>
      <c r="FXM165" s="632" t="e">
        <f>(IF(FXM112-FXM107&lt;0,0,FXM112-FXM107)+FXM156)*1.21+IF($D$5="Koncesija",-#REF!*0.21,0)</f>
        <v>#REF!</v>
      </c>
      <c r="FXN165" s="632" t="e">
        <f>(IF(FXN112-FXN107&lt;0,0,FXN112-FXN107)+FXN156)*1.21+IF($D$5="Koncesija",-#REF!*0.21,0)</f>
        <v>#REF!</v>
      </c>
      <c r="FXO165" s="632" t="e">
        <f>(IF(FXO112-FXO107&lt;0,0,FXO112-FXO107)+FXO156)*1.21+IF($D$5="Koncesija",-#REF!*0.21,0)</f>
        <v>#REF!</v>
      </c>
      <c r="FXP165" s="632" t="e">
        <f>(IF(FXP112-FXP107&lt;0,0,FXP112-FXP107)+FXP156)*1.21+IF($D$5="Koncesija",-#REF!*0.21,0)</f>
        <v>#REF!</v>
      </c>
      <c r="FXQ165" s="632" t="e">
        <f>(IF(FXQ112-FXQ107&lt;0,0,FXQ112-FXQ107)+FXQ156)*1.21+IF($D$5="Koncesija",-#REF!*0.21,0)</f>
        <v>#REF!</v>
      </c>
      <c r="FXR165" s="632" t="e">
        <f>(IF(FXR112-FXR107&lt;0,0,FXR112-FXR107)+FXR156)*1.21+IF($D$5="Koncesija",-#REF!*0.21,0)</f>
        <v>#REF!</v>
      </c>
      <c r="FXS165" s="632" t="e">
        <f>(IF(FXS112-FXS107&lt;0,0,FXS112-FXS107)+FXS156)*1.21+IF($D$5="Koncesija",-#REF!*0.21,0)</f>
        <v>#REF!</v>
      </c>
      <c r="FXT165" s="632" t="e">
        <f>(IF(FXT112-FXT107&lt;0,0,FXT112-FXT107)+FXT156)*1.21+IF($D$5="Koncesija",-#REF!*0.21,0)</f>
        <v>#REF!</v>
      </c>
      <c r="FXU165" s="632" t="e">
        <f>(IF(FXU112-FXU107&lt;0,0,FXU112-FXU107)+FXU156)*1.21+IF($D$5="Koncesija",-#REF!*0.21,0)</f>
        <v>#REF!</v>
      </c>
      <c r="FXV165" s="632" t="e">
        <f>(IF(FXV112-FXV107&lt;0,0,FXV112-FXV107)+FXV156)*1.21+IF($D$5="Koncesija",-#REF!*0.21,0)</f>
        <v>#REF!</v>
      </c>
      <c r="FXW165" s="632" t="e">
        <f>(IF(FXW112-FXW107&lt;0,0,FXW112-FXW107)+FXW156)*1.21+IF($D$5="Koncesija",-#REF!*0.21,0)</f>
        <v>#REF!</v>
      </c>
      <c r="FXX165" s="632" t="e">
        <f>(IF(FXX112-FXX107&lt;0,0,FXX112-FXX107)+FXX156)*1.21+IF($D$5="Koncesija",-#REF!*0.21,0)</f>
        <v>#REF!</v>
      </c>
      <c r="FXY165" s="632" t="e">
        <f>(IF(FXY112-FXY107&lt;0,0,FXY112-FXY107)+FXY156)*1.21+IF($D$5="Koncesija",-#REF!*0.21,0)</f>
        <v>#REF!</v>
      </c>
      <c r="FXZ165" s="632" t="e">
        <f>(IF(FXZ112-FXZ107&lt;0,0,FXZ112-FXZ107)+FXZ156)*1.21+IF($D$5="Koncesija",-#REF!*0.21,0)</f>
        <v>#REF!</v>
      </c>
      <c r="FYA165" s="632" t="e">
        <f>(IF(FYA112-FYA107&lt;0,0,FYA112-FYA107)+FYA156)*1.21+IF($D$5="Koncesija",-#REF!*0.21,0)</f>
        <v>#REF!</v>
      </c>
      <c r="FYB165" s="632" t="e">
        <f>(IF(FYB112-FYB107&lt;0,0,FYB112-FYB107)+FYB156)*1.21+IF($D$5="Koncesija",-#REF!*0.21,0)</f>
        <v>#REF!</v>
      </c>
      <c r="FYC165" s="632" t="e">
        <f>(IF(FYC112-FYC107&lt;0,0,FYC112-FYC107)+FYC156)*1.21+IF($D$5="Koncesija",-#REF!*0.21,0)</f>
        <v>#REF!</v>
      </c>
      <c r="FYD165" s="632" t="e">
        <f>(IF(FYD112-FYD107&lt;0,0,FYD112-FYD107)+FYD156)*1.21+IF($D$5="Koncesija",-#REF!*0.21,0)</f>
        <v>#REF!</v>
      </c>
      <c r="FYE165" s="632" t="e">
        <f>(IF(FYE112-FYE107&lt;0,0,FYE112-FYE107)+FYE156)*1.21+IF($D$5="Koncesija",-#REF!*0.21,0)</f>
        <v>#REF!</v>
      </c>
      <c r="FYF165" s="632" t="e">
        <f>(IF(FYF112-FYF107&lt;0,0,FYF112-FYF107)+FYF156)*1.21+IF($D$5="Koncesija",-#REF!*0.21,0)</f>
        <v>#REF!</v>
      </c>
      <c r="FYG165" s="632" t="e">
        <f>(IF(FYG112-FYG107&lt;0,0,FYG112-FYG107)+FYG156)*1.21+IF($D$5="Koncesija",-#REF!*0.21,0)</f>
        <v>#REF!</v>
      </c>
      <c r="FYH165" s="632" t="e">
        <f>(IF(FYH112-FYH107&lt;0,0,FYH112-FYH107)+FYH156)*1.21+IF($D$5="Koncesija",-#REF!*0.21,0)</f>
        <v>#REF!</v>
      </c>
      <c r="FYI165" s="632" t="e">
        <f>(IF(FYI112-FYI107&lt;0,0,FYI112-FYI107)+FYI156)*1.21+IF($D$5="Koncesija",-#REF!*0.21,0)</f>
        <v>#REF!</v>
      </c>
      <c r="FYJ165" s="632" t="e">
        <f>(IF(FYJ112-FYJ107&lt;0,0,FYJ112-FYJ107)+FYJ156)*1.21+IF($D$5="Koncesija",-#REF!*0.21,0)</f>
        <v>#REF!</v>
      </c>
      <c r="FYK165" s="632" t="e">
        <f>(IF(FYK112-FYK107&lt;0,0,FYK112-FYK107)+FYK156)*1.21+IF($D$5="Koncesija",-#REF!*0.21,0)</f>
        <v>#REF!</v>
      </c>
      <c r="FYL165" s="632" t="e">
        <f>(IF(FYL112-FYL107&lt;0,0,FYL112-FYL107)+FYL156)*1.21+IF($D$5="Koncesija",-#REF!*0.21,0)</f>
        <v>#REF!</v>
      </c>
      <c r="FYM165" s="632" t="e">
        <f>(IF(FYM112-FYM107&lt;0,0,FYM112-FYM107)+FYM156)*1.21+IF($D$5="Koncesija",-#REF!*0.21,0)</f>
        <v>#REF!</v>
      </c>
      <c r="FYN165" s="632" t="e">
        <f>(IF(FYN112-FYN107&lt;0,0,FYN112-FYN107)+FYN156)*1.21+IF($D$5="Koncesija",-#REF!*0.21,0)</f>
        <v>#REF!</v>
      </c>
      <c r="FYO165" s="632" t="e">
        <f>(IF(FYO112-FYO107&lt;0,0,FYO112-FYO107)+FYO156)*1.21+IF($D$5="Koncesija",-#REF!*0.21,0)</f>
        <v>#REF!</v>
      </c>
      <c r="FYP165" s="632" t="e">
        <f>(IF(FYP112-FYP107&lt;0,0,FYP112-FYP107)+FYP156)*1.21+IF($D$5="Koncesija",-#REF!*0.21,0)</f>
        <v>#REF!</v>
      </c>
      <c r="FYQ165" s="632" t="e">
        <f>(IF(FYQ112-FYQ107&lt;0,0,FYQ112-FYQ107)+FYQ156)*1.21+IF($D$5="Koncesija",-#REF!*0.21,0)</f>
        <v>#REF!</v>
      </c>
      <c r="FYR165" s="632" t="e">
        <f>(IF(FYR112-FYR107&lt;0,0,FYR112-FYR107)+FYR156)*1.21+IF($D$5="Koncesija",-#REF!*0.21,0)</f>
        <v>#REF!</v>
      </c>
      <c r="FYS165" s="632" t="e">
        <f>(IF(FYS112-FYS107&lt;0,0,FYS112-FYS107)+FYS156)*1.21+IF($D$5="Koncesija",-#REF!*0.21,0)</f>
        <v>#REF!</v>
      </c>
      <c r="FYT165" s="632" t="e">
        <f>(IF(FYT112-FYT107&lt;0,0,FYT112-FYT107)+FYT156)*1.21+IF($D$5="Koncesija",-#REF!*0.21,0)</f>
        <v>#REF!</v>
      </c>
      <c r="FYU165" s="632" t="e">
        <f>(IF(FYU112-FYU107&lt;0,0,FYU112-FYU107)+FYU156)*1.21+IF($D$5="Koncesija",-#REF!*0.21,0)</f>
        <v>#REF!</v>
      </c>
      <c r="FYV165" s="632" t="e">
        <f>(IF(FYV112-FYV107&lt;0,0,FYV112-FYV107)+FYV156)*1.21+IF($D$5="Koncesija",-#REF!*0.21,0)</f>
        <v>#REF!</v>
      </c>
      <c r="FYW165" s="632" t="e">
        <f>(IF(FYW112-FYW107&lt;0,0,FYW112-FYW107)+FYW156)*1.21+IF($D$5="Koncesija",-#REF!*0.21,0)</f>
        <v>#REF!</v>
      </c>
      <c r="FYX165" s="632" t="e">
        <f>(IF(FYX112-FYX107&lt;0,0,FYX112-FYX107)+FYX156)*1.21+IF($D$5="Koncesija",-#REF!*0.21,0)</f>
        <v>#REF!</v>
      </c>
      <c r="FYY165" s="632" t="e">
        <f>(IF(FYY112-FYY107&lt;0,0,FYY112-FYY107)+FYY156)*1.21+IF($D$5="Koncesija",-#REF!*0.21,0)</f>
        <v>#REF!</v>
      </c>
      <c r="FYZ165" s="632" t="e">
        <f>(IF(FYZ112-FYZ107&lt;0,0,FYZ112-FYZ107)+FYZ156)*1.21+IF($D$5="Koncesija",-#REF!*0.21,0)</f>
        <v>#REF!</v>
      </c>
      <c r="FZA165" s="632" t="e">
        <f>(IF(FZA112-FZA107&lt;0,0,FZA112-FZA107)+FZA156)*1.21+IF($D$5="Koncesija",-#REF!*0.21,0)</f>
        <v>#REF!</v>
      </c>
      <c r="FZB165" s="632" t="e">
        <f>(IF(FZB112-FZB107&lt;0,0,FZB112-FZB107)+FZB156)*1.21+IF($D$5="Koncesija",-#REF!*0.21,0)</f>
        <v>#REF!</v>
      </c>
      <c r="FZC165" s="632" t="e">
        <f>(IF(FZC112-FZC107&lt;0,0,FZC112-FZC107)+FZC156)*1.21+IF($D$5="Koncesija",-#REF!*0.21,0)</f>
        <v>#REF!</v>
      </c>
      <c r="FZD165" s="632" t="e">
        <f>(IF(FZD112-FZD107&lt;0,0,FZD112-FZD107)+FZD156)*1.21+IF($D$5="Koncesija",-#REF!*0.21,0)</f>
        <v>#REF!</v>
      </c>
      <c r="FZE165" s="632" t="e">
        <f>(IF(FZE112-FZE107&lt;0,0,FZE112-FZE107)+FZE156)*1.21+IF($D$5="Koncesija",-#REF!*0.21,0)</f>
        <v>#REF!</v>
      </c>
      <c r="FZF165" s="632" t="e">
        <f>(IF(FZF112-FZF107&lt;0,0,FZF112-FZF107)+FZF156)*1.21+IF($D$5="Koncesija",-#REF!*0.21,0)</f>
        <v>#REF!</v>
      </c>
      <c r="FZG165" s="632" t="e">
        <f>(IF(FZG112-FZG107&lt;0,0,FZG112-FZG107)+FZG156)*1.21+IF($D$5="Koncesija",-#REF!*0.21,0)</f>
        <v>#REF!</v>
      </c>
      <c r="FZH165" s="632" t="e">
        <f>(IF(FZH112-FZH107&lt;0,0,FZH112-FZH107)+FZH156)*1.21+IF($D$5="Koncesija",-#REF!*0.21,0)</f>
        <v>#REF!</v>
      </c>
      <c r="FZI165" s="632" t="e">
        <f>(IF(FZI112-FZI107&lt;0,0,FZI112-FZI107)+FZI156)*1.21+IF($D$5="Koncesija",-#REF!*0.21,0)</f>
        <v>#REF!</v>
      </c>
      <c r="FZJ165" s="632" t="e">
        <f>(IF(FZJ112-FZJ107&lt;0,0,FZJ112-FZJ107)+FZJ156)*1.21+IF($D$5="Koncesija",-#REF!*0.21,0)</f>
        <v>#REF!</v>
      </c>
      <c r="FZK165" s="632" t="e">
        <f>(IF(FZK112-FZK107&lt;0,0,FZK112-FZK107)+FZK156)*1.21+IF($D$5="Koncesija",-#REF!*0.21,0)</f>
        <v>#REF!</v>
      </c>
      <c r="FZL165" s="632" t="e">
        <f>(IF(FZL112-FZL107&lt;0,0,FZL112-FZL107)+FZL156)*1.21+IF($D$5="Koncesija",-#REF!*0.21,0)</f>
        <v>#REF!</v>
      </c>
      <c r="FZM165" s="632" t="e">
        <f>(IF(FZM112-FZM107&lt;0,0,FZM112-FZM107)+FZM156)*1.21+IF($D$5="Koncesija",-#REF!*0.21,0)</f>
        <v>#REF!</v>
      </c>
      <c r="FZN165" s="632" t="e">
        <f>(IF(FZN112-FZN107&lt;0,0,FZN112-FZN107)+FZN156)*1.21+IF($D$5="Koncesija",-#REF!*0.21,0)</f>
        <v>#REF!</v>
      </c>
      <c r="FZO165" s="632" t="e">
        <f>(IF(FZO112-FZO107&lt;0,0,FZO112-FZO107)+FZO156)*1.21+IF($D$5="Koncesija",-#REF!*0.21,0)</f>
        <v>#REF!</v>
      </c>
      <c r="FZP165" s="632" t="e">
        <f>(IF(FZP112-FZP107&lt;0,0,FZP112-FZP107)+FZP156)*1.21+IF($D$5="Koncesija",-#REF!*0.21,0)</f>
        <v>#REF!</v>
      </c>
      <c r="FZQ165" s="632" t="e">
        <f>(IF(FZQ112-FZQ107&lt;0,0,FZQ112-FZQ107)+FZQ156)*1.21+IF($D$5="Koncesija",-#REF!*0.21,0)</f>
        <v>#REF!</v>
      </c>
      <c r="FZR165" s="632" t="e">
        <f>(IF(FZR112-FZR107&lt;0,0,FZR112-FZR107)+FZR156)*1.21+IF($D$5="Koncesija",-#REF!*0.21,0)</f>
        <v>#REF!</v>
      </c>
      <c r="FZS165" s="632" t="e">
        <f>(IF(FZS112-FZS107&lt;0,0,FZS112-FZS107)+FZS156)*1.21+IF($D$5="Koncesija",-#REF!*0.21,0)</f>
        <v>#REF!</v>
      </c>
      <c r="FZT165" s="632" t="e">
        <f>(IF(FZT112-FZT107&lt;0,0,FZT112-FZT107)+FZT156)*1.21+IF($D$5="Koncesija",-#REF!*0.21,0)</f>
        <v>#REF!</v>
      </c>
      <c r="FZU165" s="632" t="e">
        <f>(IF(FZU112-FZU107&lt;0,0,FZU112-FZU107)+FZU156)*1.21+IF($D$5="Koncesija",-#REF!*0.21,0)</f>
        <v>#REF!</v>
      </c>
      <c r="FZV165" s="632" t="e">
        <f>(IF(FZV112-FZV107&lt;0,0,FZV112-FZV107)+FZV156)*1.21+IF($D$5="Koncesija",-#REF!*0.21,0)</f>
        <v>#REF!</v>
      </c>
      <c r="FZW165" s="632" t="e">
        <f>(IF(FZW112-FZW107&lt;0,0,FZW112-FZW107)+FZW156)*1.21+IF($D$5="Koncesija",-#REF!*0.21,0)</f>
        <v>#REF!</v>
      </c>
      <c r="FZX165" s="632" t="e">
        <f>(IF(FZX112-FZX107&lt;0,0,FZX112-FZX107)+FZX156)*1.21+IF($D$5="Koncesija",-#REF!*0.21,0)</f>
        <v>#REF!</v>
      </c>
      <c r="FZY165" s="632" t="e">
        <f>(IF(FZY112-FZY107&lt;0,0,FZY112-FZY107)+FZY156)*1.21+IF($D$5="Koncesija",-#REF!*0.21,0)</f>
        <v>#REF!</v>
      </c>
      <c r="FZZ165" s="632" t="e">
        <f>(IF(FZZ112-FZZ107&lt;0,0,FZZ112-FZZ107)+FZZ156)*1.21+IF($D$5="Koncesija",-#REF!*0.21,0)</f>
        <v>#REF!</v>
      </c>
      <c r="GAA165" s="632" t="e">
        <f>(IF(GAA112-GAA107&lt;0,0,GAA112-GAA107)+GAA156)*1.21+IF($D$5="Koncesija",-#REF!*0.21,0)</f>
        <v>#REF!</v>
      </c>
      <c r="GAB165" s="632" t="e">
        <f>(IF(GAB112-GAB107&lt;0,0,GAB112-GAB107)+GAB156)*1.21+IF($D$5="Koncesija",-#REF!*0.21,0)</f>
        <v>#REF!</v>
      </c>
      <c r="GAC165" s="632" t="e">
        <f>(IF(GAC112-GAC107&lt;0,0,GAC112-GAC107)+GAC156)*1.21+IF($D$5="Koncesija",-#REF!*0.21,0)</f>
        <v>#REF!</v>
      </c>
      <c r="GAD165" s="632" t="e">
        <f>(IF(GAD112-GAD107&lt;0,0,GAD112-GAD107)+GAD156)*1.21+IF($D$5="Koncesija",-#REF!*0.21,0)</f>
        <v>#REF!</v>
      </c>
      <c r="GAE165" s="632" t="e">
        <f>(IF(GAE112-GAE107&lt;0,0,GAE112-GAE107)+GAE156)*1.21+IF($D$5="Koncesija",-#REF!*0.21,0)</f>
        <v>#REF!</v>
      </c>
      <c r="GAF165" s="632" t="e">
        <f>(IF(GAF112-GAF107&lt;0,0,GAF112-GAF107)+GAF156)*1.21+IF($D$5="Koncesija",-#REF!*0.21,0)</f>
        <v>#REF!</v>
      </c>
      <c r="GAG165" s="632" t="e">
        <f>(IF(GAG112-GAG107&lt;0,0,GAG112-GAG107)+GAG156)*1.21+IF($D$5="Koncesija",-#REF!*0.21,0)</f>
        <v>#REF!</v>
      </c>
      <c r="GAH165" s="632" t="e">
        <f>(IF(GAH112-GAH107&lt;0,0,GAH112-GAH107)+GAH156)*1.21+IF($D$5="Koncesija",-#REF!*0.21,0)</f>
        <v>#REF!</v>
      </c>
      <c r="GAI165" s="632" t="e">
        <f>(IF(GAI112-GAI107&lt;0,0,GAI112-GAI107)+GAI156)*1.21+IF($D$5="Koncesija",-#REF!*0.21,0)</f>
        <v>#REF!</v>
      </c>
      <c r="GAJ165" s="632" t="e">
        <f>(IF(GAJ112-GAJ107&lt;0,0,GAJ112-GAJ107)+GAJ156)*1.21+IF($D$5="Koncesija",-#REF!*0.21,0)</f>
        <v>#REF!</v>
      </c>
      <c r="GAK165" s="632" t="e">
        <f>(IF(GAK112-GAK107&lt;0,0,GAK112-GAK107)+GAK156)*1.21+IF($D$5="Koncesija",-#REF!*0.21,0)</f>
        <v>#REF!</v>
      </c>
      <c r="GAL165" s="632" t="e">
        <f>(IF(GAL112-GAL107&lt;0,0,GAL112-GAL107)+GAL156)*1.21+IF($D$5="Koncesija",-#REF!*0.21,0)</f>
        <v>#REF!</v>
      </c>
      <c r="GAM165" s="632" t="e">
        <f>(IF(GAM112-GAM107&lt;0,0,GAM112-GAM107)+GAM156)*1.21+IF($D$5="Koncesija",-#REF!*0.21,0)</f>
        <v>#REF!</v>
      </c>
      <c r="GAN165" s="632" t="e">
        <f>(IF(GAN112-GAN107&lt;0,0,GAN112-GAN107)+GAN156)*1.21+IF($D$5="Koncesija",-#REF!*0.21,0)</f>
        <v>#REF!</v>
      </c>
      <c r="GAO165" s="632" t="e">
        <f>(IF(GAO112-GAO107&lt;0,0,GAO112-GAO107)+GAO156)*1.21+IF($D$5="Koncesija",-#REF!*0.21,0)</f>
        <v>#REF!</v>
      </c>
      <c r="GAP165" s="632" t="e">
        <f>(IF(GAP112-GAP107&lt;0,0,GAP112-GAP107)+GAP156)*1.21+IF($D$5="Koncesija",-#REF!*0.21,0)</f>
        <v>#REF!</v>
      </c>
      <c r="GAQ165" s="632" t="e">
        <f>(IF(GAQ112-GAQ107&lt;0,0,GAQ112-GAQ107)+GAQ156)*1.21+IF($D$5="Koncesija",-#REF!*0.21,0)</f>
        <v>#REF!</v>
      </c>
      <c r="GAR165" s="632" t="e">
        <f>(IF(GAR112-GAR107&lt;0,0,GAR112-GAR107)+GAR156)*1.21+IF($D$5="Koncesija",-#REF!*0.21,0)</f>
        <v>#REF!</v>
      </c>
      <c r="GAS165" s="632" t="e">
        <f>(IF(GAS112-GAS107&lt;0,0,GAS112-GAS107)+GAS156)*1.21+IF($D$5="Koncesija",-#REF!*0.21,0)</f>
        <v>#REF!</v>
      </c>
      <c r="GAT165" s="632" t="e">
        <f>(IF(GAT112-GAT107&lt;0,0,GAT112-GAT107)+GAT156)*1.21+IF($D$5="Koncesija",-#REF!*0.21,0)</f>
        <v>#REF!</v>
      </c>
      <c r="GAU165" s="632" t="e">
        <f>(IF(GAU112-GAU107&lt;0,0,GAU112-GAU107)+GAU156)*1.21+IF($D$5="Koncesija",-#REF!*0.21,0)</f>
        <v>#REF!</v>
      </c>
      <c r="GAV165" s="632" t="e">
        <f>(IF(GAV112-GAV107&lt;0,0,GAV112-GAV107)+GAV156)*1.21+IF($D$5="Koncesija",-#REF!*0.21,0)</f>
        <v>#REF!</v>
      </c>
      <c r="GAW165" s="632" t="e">
        <f>(IF(GAW112-GAW107&lt;0,0,GAW112-GAW107)+GAW156)*1.21+IF($D$5="Koncesija",-#REF!*0.21,0)</f>
        <v>#REF!</v>
      </c>
      <c r="GAX165" s="632" t="e">
        <f>(IF(GAX112-GAX107&lt;0,0,GAX112-GAX107)+GAX156)*1.21+IF($D$5="Koncesija",-#REF!*0.21,0)</f>
        <v>#REF!</v>
      </c>
      <c r="GAY165" s="632" t="e">
        <f>(IF(GAY112-GAY107&lt;0,0,GAY112-GAY107)+GAY156)*1.21+IF($D$5="Koncesija",-#REF!*0.21,0)</f>
        <v>#REF!</v>
      </c>
      <c r="GAZ165" s="632" t="e">
        <f>(IF(GAZ112-GAZ107&lt;0,0,GAZ112-GAZ107)+GAZ156)*1.21+IF($D$5="Koncesija",-#REF!*0.21,0)</f>
        <v>#REF!</v>
      </c>
      <c r="GBA165" s="632" t="e">
        <f>(IF(GBA112-GBA107&lt;0,0,GBA112-GBA107)+GBA156)*1.21+IF($D$5="Koncesija",-#REF!*0.21,0)</f>
        <v>#REF!</v>
      </c>
      <c r="GBB165" s="632" t="e">
        <f>(IF(GBB112-GBB107&lt;0,0,GBB112-GBB107)+GBB156)*1.21+IF($D$5="Koncesija",-#REF!*0.21,0)</f>
        <v>#REF!</v>
      </c>
      <c r="GBC165" s="632" t="e">
        <f>(IF(GBC112-GBC107&lt;0,0,GBC112-GBC107)+GBC156)*1.21+IF($D$5="Koncesija",-#REF!*0.21,0)</f>
        <v>#REF!</v>
      </c>
      <c r="GBD165" s="632" t="e">
        <f>(IF(GBD112-GBD107&lt;0,0,GBD112-GBD107)+GBD156)*1.21+IF($D$5="Koncesija",-#REF!*0.21,0)</f>
        <v>#REF!</v>
      </c>
      <c r="GBE165" s="632" t="e">
        <f>(IF(GBE112-GBE107&lt;0,0,GBE112-GBE107)+GBE156)*1.21+IF($D$5="Koncesija",-#REF!*0.21,0)</f>
        <v>#REF!</v>
      </c>
      <c r="GBF165" s="632" t="e">
        <f>(IF(GBF112-GBF107&lt;0,0,GBF112-GBF107)+GBF156)*1.21+IF($D$5="Koncesija",-#REF!*0.21,0)</f>
        <v>#REF!</v>
      </c>
      <c r="GBG165" s="632" t="e">
        <f>(IF(GBG112-GBG107&lt;0,0,GBG112-GBG107)+GBG156)*1.21+IF($D$5="Koncesija",-#REF!*0.21,0)</f>
        <v>#REF!</v>
      </c>
      <c r="GBH165" s="632" t="e">
        <f>(IF(GBH112-GBH107&lt;0,0,GBH112-GBH107)+GBH156)*1.21+IF($D$5="Koncesija",-#REF!*0.21,0)</f>
        <v>#REF!</v>
      </c>
      <c r="GBI165" s="632" t="e">
        <f>(IF(GBI112-GBI107&lt;0,0,GBI112-GBI107)+GBI156)*1.21+IF($D$5="Koncesija",-#REF!*0.21,0)</f>
        <v>#REF!</v>
      </c>
      <c r="GBJ165" s="632" t="e">
        <f>(IF(GBJ112-GBJ107&lt;0,0,GBJ112-GBJ107)+GBJ156)*1.21+IF($D$5="Koncesija",-#REF!*0.21,0)</f>
        <v>#REF!</v>
      </c>
      <c r="GBK165" s="632" t="e">
        <f>(IF(GBK112-GBK107&lt;0,0,GBK112-GBK107)+GBK156)*1.21+IF($D$5="Koncesija",-#REF!*0.21,0)</f>
        <v>#REF!</v>
      </c>
      <c r="GBL165" s="632" t="e">
        <f>(IF(GBL112-GBL107&lt;0,0,GBL112-GBL107)+GBL156)*1.21+IF($D$5="Koncesija",-#REF!*0.21,0)</f>
        <v>#REF!</v>
      </c>
      <c r="GBM165" s="632" t="e">
        <f>(IF(GBM112-GBM107&lt;0,0,GBM112-GBM107)+GBM156)*1.21+IF($D$5="Koncesija",-#REF!*0.21,0)</f>
        <v>#REF!</v>
      </c>
      <c r="GBN165" s="632" t="e">
        <f>(IF(GBN112-GBN107&lt;0,0,GBN112-GBN107)+GBN156)*1.21+IF($D$5="Koncesija",-#REF!*0.21,0)</f>
        <v>#REF!</v>
      </c>
      <c r="GBO165" s="632" t="e">
        <f>(IF(GBO112-GBO107&lt;0,0,GBO112-GBO107)+GBO156)*1.21+IF($D$5="Koncesija",-#REF!*0.21,0)</f>
        <v>#REF!</v>
      </c>
      <c r="GBP165" s="632" t="e">
        <f>(IF(GBP112-GBP107&lt;0,0,GBP112-GBP107)+GBP156)*1.21+IF($D$5="Koncesija",-#REF!*0.21,0)</f>
        <v>#REF!</v>
      </c>
      <c r="GBQ165" s="632" t="e">
        <f>(IF(GBQ112-GBQ107&lt;0,0,GBQ112-GBQ107)+GBQ156)*1.21+IF($D$5="Koncesija",-#REF!*0.21,0)</f>
        <v>#REF!</v>
      </c>
      <c r="GBR165" s="632" t="e">
        <f>(IF(GBR112-GBR107&lt;0,0,GBR112-GBR107)+GBR156)*1.21+IF($D$5="Koncesija",-#REF!*0.21,0)</f>
        <v>#REF!</v>
      </c>
      <c r="GBS165" s="632" t="e">
        <f>(IF(GBS112-GBS107&lt;0,0,GBS112-GBS107)+GBS156)*1.21+IF($D$5="Koncesija",-#REF!*0.21,0)</f>
        <v>#REF!</v>
      </c>
      <c r="GBT165" s="632" t="e">
        <f>(IF(GBT112-GBT107&lt;0,0,GBT112-GBT107)+GBT156)*1.21+IF($D$5="Koncesija",-#REF!*0.21,0)</f>
        <v>#REF!</v>
      </c>
      <c r="GBU165" s="632" t="e">
        <f>(IF(GBU112-GBU107&lt;0,0,GBU112-GBU107)+GBU156)*1.21+IF($D$5="Koncesija",-#REF!*0.21,0)</f>
        <v>#REF!</v>
      </c>
      <c r="GBV165" s="632" t="e">
        <f>(IF(GBV112-GBV107&lt;0,0,GBV112-GBV107)+GBV156)*1.21+IF($D$5="Koncesija",-#REF!*0.21,0)</f>
        <v>#REF!</v>
      </c>
      <c r="GBW165" s="632" t="e">
        <f>(IF(GBW112-GBW107&lt;0,0,GBW112-GBW107)+GBW156)*1.21+IF($D$5="Koncesija",-#REF!*0.21,0)</f>
        <v>#REF!</v>
      </c>
      <c r="GBX165" s="632" t="e">
        <f>(IF(GBX112-GBX107&lt;0,0,GBX112-GBX107)+GBX156)*1.21+IF($D$5="Koncesija",-#REF!*0.21,0)</f>
        <v>#REF!</v>
      </c>
      <c r="GBY165" s="632" t="e">
        <f>(IF(GBY112-GBY107&lt;0,0,GBY112-GBY107)+GBY156)*1.21+IF($D$5="Koncesija",-#REF!*0.21,0)</f>
        <v>#REF!</v>
      </c>
      <c r="GBZ165" s="632" t="e">
        <f>(IF(GBZ112-GBZ107&lt;0,0,GBZ112-GBZ107)+GBZ156)*1.21+IF($D$5="Koncesija",-#REF!*0.21,0)</f>
        <v>#REF!</v>
      </c>
      <c r="GCA165" s="632" t="e">
        <f>(IF(GCA112-GCA107&lt;0,0,GCA112-GCA107)+GCA156)*1.21+IF($D$5="Koncesija",-#REF!*0.21,0)</f>
        <v>#REF!</v>
      </c>
      <c r="GCB165" s="632" t="e">
        <f>(IF(GCB112-GCB107&lt;0,0,GCB112-GCB107)+GCB156)*1.21+IF($D$5="Koncesija",-#REF!*0.21,0)</f>
        <v>#REF!</v>
      </c>
      <c r="GCC165" s="632" t="e">
        <f>(IF(GCC112-GCC107&lt;0,0,GCC112-GCC107)+GCC156)*1.21+IF($D$5="Koncesija",-#REF!*0.21,0)</f>
        <v>#REF!</v>
      </c>
      <c r="GCD165" s="632" t="e">
        <f>(IF(GCD112-GCD107&lt;0,0,GCD112-GCD107)+GCD156)*1.21+IF($D$5="Koncesija",-#REF!*0.21,0)</f>
        <v>#REF!</v>
      </c>
      <c r="GCE165" s="632" t="e">
        <f>(IF(GCE112-GCE107&lt;0,0,GCE112-GCE107)+GCE156)*1.21+IF($D$5="Koncesija",-#REF!*0.21,0)</f>
        <v>#REF!</v>
      </c>
      <c r="GCF165" s="632" t="e">
        <f>(IF(GCF112-GCF107&lt;0,0,GCF112-GCF107)+GCF156)*1.21+IF($D$5="Koncesija",-#REF!*0.21,0)</f>
        <v>#REF!</v>
      </c>
      <c r="GCG165" s="632" t="e">
        <f>(IF(GCG112-GCG107&lt;0,0,GCG112-GCG107)+GCG156)*1.21+IF($D$5="Koncesija",-#REF!*0.21,0)</f>
        <v>#REF!</v>
      </c>
      <c r="GCH165" s="632" t="e">
        <f>(IF(GCH112-GCH107&lt;0,0,GCH112-GCH107)+GCH156)*1.21+IF($D$5="Koncesija",-#REF!*0.21,0)</f>
        <v>#REF!</v>
      </c>
      <c r="GCI165" s="632" t="e">
        <f>(IF(GCI112-GCI107&lt;0,0,GCI112-GCI107)+GCI156)*1.21+IF($D$5="Koncesija",-#REF!*0.21,0)</f>
        <v>#REF!</v>
      </c>
      <c r="GCJ165" s="632" t="e">
        <f>(IF(GCJ112-GCJ107&lt;0,0,GCJ112-GCJ107)+GCJ156)*1.21+IF($D$5="Koncesija",-#REF!*0.21,0)</f>
        <v>#REF!</v>
      </c>
      <c r="GCK165" s="632" t="e">
        <f>(IF(GCK112-GCK107&lt;0,0,GCK112-GCK107)+GCK156)*1.21+IF($D$5="Koncesija",-#REF!*0.21,0)</f>
        <v>#REF!</v>
      </c>
      <c r="GCL165" s="632" t="e">
        <f>(IF(GCL112-GCL107&lt;0,0,GCL112-GCL107)+GCL156)*1.21+IF($D$5="Koncesija",-#REF!*0.21,0)</f>
        <v>#REF!</v>
      </c>
      <c r="GCM165" s="632" t="e">
        <f>(IF(GCM112-GCM107&lt;0,0,GCM112-GCM107)+GCM156)*1.21+IF($D$5="Koncesija",-#REF!*0.21,0)</f>
        <v>#REF!</v>
      </c>
      <c r="GCN165" s="632" t="e">
        <f>(IF(GCN112-GCN107&lt;0,0,GCN112-GCN107)+GCN156)*1.21+IF($D$5="Koncesija",-#REF!*0.21,0)</f>
        <v>#REF!</v>
      </c>
      <c r="GCO165" s="632" t="e">
        <f>(IF(GCO112-GCO107&lt;0,0,GCO112-GCO107)+GCO156)*1.21+IF($D$5="Koncesija",-#REF!*0.21,0)</f>
        <v>#REF!</v>
      </c>
      <c r="GCP165" s="632" t="e">
        <f>(IF(GCP112-GCP107&lt;0,0,GCP112-GCP107)+GCP156)*1.21+IF($D$5="Koncesija",-#REF!*0.21,0)</f>
        <v>#REF!</v>
      </c>
      <c r="GCQ165" s="632" t="e">
        <f>(IF(GCQ112-GCQ107&lt;0,0,GCQ112-GCQ107)+GCQ156)*1.21+IF($D$5="Koncesija",-#REF!*0.21,0)</f>
        <v>#REF!</v>
      </c>
      <c r="GCR165" s="632" t="e">
        <f>(IF(GCR112-GCR107&lt;0,0,GCR112-GCR107)+GCR156)*1.21+IF($D$5="Koncesija",-#REF!*0.21,0)</f>
        <v>#REF!</v>
      </c>
      <c r="GCS165" s="632" t="e">
        <f>(IF(GCS112-GCS107&lt;0,0,GCS112-GCS107)+GCS156)*1.21+IF($D$5="Koncesija",-#REF!*0.21,0)</f>
        <v>#REF!</v>
      </c>
      <c r="GCT165" s="632" t="e">
        <f>(IF(GCT112-GCT107&lt;0,0,GCT112-GCT107)+GCT156)*1.21+IF($D$5="Koncesija",-#REF!*0.21,0)</f>
        <v>#REF!</v>
      </c>
      <c r="GCU165" s="632" t="e">
        <f>(IF(GCU112-GCU107&lt;0,0,GCU112-GCU107)+GCU156)*1.21+IF($D$5="Koncesija",-#REF!*0.21,0)</f>
        <v>#REF!</v>
      </c>
      <c r="GCV165" s="632" t="e">
        <f>(IF(GCV112-GCV107&lt;0,0,GCV112-GCV107)+GCV156)*1.21+IF($D$5="Koncesija",-#REF!*0.21,0)</f>
        <v>#REF!</v>
      </c>
      <c r="GCW165" s="632" t="e">
        <f>(IF(GCW112-GCW107&lt;0,0,GCW112-GCW107)+GCW156)*1.21+IF($D$5="Koncesija",-#REF!*0.21,0)</f>
        <v>#REF!</v>
      </c>
      <c r="GCX165" s="632" t="e">
        <f>(IF(GCX112-GCX107&lt;0,0,GCX112-GCX107)+GCX156)*1.21+IF($D$5="Koncesija",-#REF!*0.21,0)</f>
        <v>#REF!</v>
      </c>
      <c r="GCY165" s="632" t="e">
        <f>(IF(GCY112-GCY107&lt;0,0,GCY112-GCY107)+GCY156)*1.21+IF($D$5="Koncesija",-#REF!*0.21,0)</f>
        <v>#REF!</v>
      </c>
      <c r="GCZ165" s="632" t="e">
        <f>(IF(GCZ112-GCZ107&lt;0,0,GCZ112-GCZ107)+GCZ156)*1.21+IF($D$5="Koncesija",-#REF!*0.21,0)</f>
        <v>#REF!</v>
      </c>
      <c r="GDA165" s="632" t="e">
        <f>(IF(GDA112-GDA107&lt;0,0,GDA112-GDA107)+GDA156)*1.21+IF($D$5="Koncesija",-#REF!*0.21,0)</f>
        <v>#REF!</v>
      </c>
      <c r="GDB165" s="632" t="e">
        <f>(IF(GDB112-GDB107&lt;0,0,GDB112-GDB107)+GDB156)*1.21+IF($D$5="Koncesija",-#REF!*0.21,0)</f>
        <v>#REF!</v>
      </c>
      <c r="GDC165" s="632" t="e">
        <f>(IF(GDC112-GDC107&lt;0,0,GDC112-GDC107)+GDC156)*1.21+IF($D$5="Koncesija",-#REF!*0.21,0)</f>
        <v>#REF!</v>
      </c>
      <c r="GDD165" s="632" t="e">
        <f>(IF(GDD112-GDD107&lt;0,0,GDD112-GDD107)+GDD156)*1.21+IF($D$5="Koncesija",-#REF!*0.21,0)</f>
        <v>#REF!</v>
      </c>
      <c r="GDE165" s="632" t="e">
        <f>(IF(GDE112-GDE107&lt;0,0,GDE112-GDE107)+GDE156)*1.21+IF($D$5="Koncesija",-#REF!*0.21,0)</f>
        <v>#REF!</v>
      </c>
      <c r="GDF165" s="632" t="e">
        <f>(IF(GDF112-GDF107&lt;0,0,GDF112-GDF107)+GDF156)*1.21+IF($D$5="Koncesija",-#REF!*0.21,0)</f>
        <v>#REF!</v>
      </c>
      <c r="GDG165" s="632" t="e">
        <f>(IF(GDG112-GDG107&lt;0,0,GDG112-GDG107)+GDG156)*1.21+IF($D$5="Koncesija",-#REF!*0.21,0)</f>
        <v>#REF!</v>
      </c>
      <c r="GDH165" s="632" t="e">
        <f>(IF(GDH112-GDH107&lt;0,0,GDH112-GDH107)+GDH156)*1.21+IF($D$5="Koncesija",-#REF!*0.21,0)</f>
        <v>#REF!</v>
      </c>
      <c r="GDI165" s="632" t="e">
        <f>(IF(GDI112-GDI107&lt;0,0,GDI112-GDI107)+GDI156)*1.21+IF($D$5="Koncesija",-#REF!*0.21,0)</f>
        <v>#REF!</v>
      </c>
      <c r="GDJ165" s="632" t="e">
        <f>(IF(GDJ112-GDJ107&lt;0,0,GDJ112-GDJ107)+GDJ156)*1.21+IF($D$5="Koncesija",-#REF!*0.21,0)</f>
        <v>#REF!</v>
      </c>
      <c r="GDK165" s="632" t="e">
        <f>(IF(GDK112-GDK107&lt;0,0,GDK112-GDK107)+GDK156)*1.21+IF($D$5="Koncesija",-#REF!*0.21,0)</f>
        <v>#REF!</v>
      </c>
      <c r="GDL165" s="632" t="e">
        <f>(IF(GDL112-GDL107&lt;0,0,GDL112-GDL107)+GDL156)*1.21+IF($D$5="Koncesija",-#REF!*0.21,0)</f>
        <v>#REF!</v>
      </c>
      <c r="GDM165" s="632" t="e">
        <f>(IF(GDM112-GDM107&lt;0,0,GDM112-GDM107)+GDM156)*1.21+IF($D$5="Koncesija",-#REF!*0.21,0)</f>
        <v>#REF!</v>
      </c>
      <c r="GDN165" s="632" t="e">
        <f>(IF(GDN112-GDN107&lt;0,0,GDN112-GDN107)+GDN156)*1.21+IF($D$5="Koncesija",-#REF!*0.21,0)</f>
        <v>#REF!</v>
      </c>
      <c r="GDO165" s="632" t="e">
        <f>(IF(GDO112-GDO107&lt;0,0,GDO112-GDO107)+GDO156)*1.21+IF($D$5="Koncesija",-#REF!*0.21,0)</f>
        <v>#REF!</v>
      </c>
      <c r="GDP165" s="632" t="e">
        <f>(IF(GDP112-GDP107&lt;0,0,GDP112-GDP107)+GDP156)*1.21+IF($D$5="Koncesija",-#REF!*0.21,0)</f>
        <v>#REF!</v>
      </c>
      <c r="GDQ165" s="632" t="e">
        <f>(IF(GDQ112-GDQ107&lt;0,0,GDQ112-GDQ107)+GDQ156)*1.21+IF($D$5="Koncesija",-#REF!*0.21,0)</f>
        <v>#REF!</v>
      </c>
      <c r="GDR165" s="632" t="e">
        <f>(IF(GDR112-GDR107&lt;0,0,GDR112-GDR107)+GDR156)*1.21+IF($D$5="Koncesija",-#REF!*0.21,0)</f>
        <v>#REF!</v>
      </c>
      <c r="GDS165" s="632" t="e">
        <f>(IF(GDS112-GDS107&lt;0,0,GDS112-GDS107)+GDS156)*1.21+IF($D$5="Koncesija",-#REF!*0.21,0)</f>
        <v>#REF!</v>
      </c>
      <c r="GDT165" s="632" t="e">
        <f>(IF(GDT112-GDT107&lt;0,0,GDT112-GDT107)+GDT156)*1.21+IF($D$5="Koncesija",-#REF!*0.21,0)</f>
        <v>#REF!</v>
      </c>
      <c r="GDU165" s="632" t="e">
        <f>(IF(GDU112-GDU107&lt;0,0,GDU112-GDU107)+GDU156)*1.21+IF($D$5="Koncesija",-#REF!*0.21,0)</f>
        <v>#REF!</v>
      </c>
      <c r="GDV165" s="632" t="e">
        <f>(IF(GDV112-GDV107&lt;0,0,GDV112-GDV107)+GDV156)*1.21+IF($D$5="Koncesija",-#REF!*0.21,0)</f>
        <v>#REF!</v>
      </c>
      <c r="GDW165" s="632" t="e">
        <f>(IF(GDW112-GDW107&lt;0,0,GDW112-GDW107)+GDW156)*1.21+IF($D$5="Koncesija",-#REF!*0.21,0)</f>
        <v>#REF!</v>
      </c>
      <c r="GDX165" s="632" t="e">
        <f>(IF(GDX112-GDX107&lt;0,0,GDX112-GDX107)+GDX156)*1.21+IF($D$5="Koncesija",-#REF!*0.21,0)</f>
        <v>#REF!</v>
      </c>
      <c r="GDY165" s="632" t="e">
        <f>(IF(GDY112-GDY107&lt;0,0,GDY112-GDY107)+GDY156)*1.21+IF($D$5="Koncesija",-#REF!*0.21,0)</f>
        <v>#REF!</v>
      </c>
      <c r="GDZ165" s="632" t="e">
        <f>(IF(GDZ112-GDZ107&lt;0,0,GDZ112-GDZ107)+GDZ156)*1.21+IF($D$5="Koncesija",-#REF!*0.21,0)</f>
        <v>#REF!</v>
      </c>
      <c r="GEA165" s="632" t="e">
        <f>(IF(GEA112-GEA107&lt;0,0,GEA112-GEA107)+GEA156)*1.21+IF($D$5="Koncesija",-#REF!*0.21,0)</f>
        <v>#REF!</v>
      </c>
      <c r="GEB165" s="632" t="e">
        <f>(IF(GEB112-GEB107&lt;0,0,GEB112-GEB107)+GEB156)*1.21+IF($D$5="Koncesija",-#REF!*0.21,0)</f>
        <v>#REF!</v>
      </c>
      <c r="GEC165" s="632" t="e">
        <f>(IF(GEC112-GEC107&lt;0,0,GEC112-GEC107)+GEC156)*1.21+IF($D$5="Koncesija",-#REF!*0.21,0)</f>
        <v>#REF!</v>
      </c>
      <c r="GED165" s="632" t="e">
        <f>(IF(GED112-GED107&lt;0,0,GED112-GED107)+GED156)*1.21+IF($D$5="Koncesija",-#REF!*0.21,0)</f>
        <v>#REF!</v>
      </c>
      <c r="GEE165" s="632" t="e">
        <f>(IF(GEE112-GEE107&lt;0,0,GEE112-GEE107)+GEE156)*1.21+IF($D$5="Koncesija",-#REF!*0.21,0)</f>
        <v>#REF!</v>
      </c>
      <c r="GEF165" s="632" t="e">
        <f>(IF(GEF112-GEF107&lt;0,0,GEF112-GEF107)+GEF156)*1.21+IF($D$5="Koncesija",-#REF!*0.21,0)</f>
        <v>#REF!</v>
      </c>
      <c r="GEG165" s="632" t="e">
        <f>(IF(GEG112-GEG107&lt;0,0,GEG112-GEG107)+GEG156)*1.21+IF($D$5="Koncesija",-#REF!*0.21,0)</f>
        <v>#REF!</v>
      </c>
      <c r="GEH165" s="632" t="e">
        <f>(IF(GEH112-GEH107&lt;0,0,GEH112-GEH107)+GEH156)*1.21+IF($D$5="Koncesija",-#REF!*0.21,0)</f>
        <v>#REF!</v>
      </c>
      <c r="GEI165" s="632" t="e">
        <f>(IF(GEI112-GEI107&lt;0,0,GEI112-GEI107)+GEI156)*1.21+IF($D$5="Koncesija",-#REF!*0.21,0)</f>
        <v>#REF!</v>
      </c>
      <c r="GEJ165" s="632" t="e">
        <f>(IF(GEJ112-GEJ107&lt;0,0,GEJ112-GEJ107)+GEJ156)*1.21+IF($D$5="Koncesija",-#REF!*0.21,0)</f>
        <v>#REF!</v>
      </c>
      <c r="GEK165" s="632" t="e">
        <f>(IF(GEK112-GEK107&lt;0,0,GEK112-GEK107)+GEK156)*1.21+IF($D$5="Koncesija",-#REF!*0.21,0)</f>
        <v>#REF!</v>
      </c>
      <c r="GEL165" s="632" t="e">
        <f>(IF(GEL112-GEL107&lt;0,0,GEL112-GEL107)+GEL156)*1.21+IF($D$5="Koncesija",-#REF!*0.21,0)</f>
        <v>#REF!</v>
      </c>
      <c r="GEM165" s="632" t="e">
        <f>(IF(GEM112-GEM107&lt;0,0,GEM112-GEM107)+GEM156)*1.21+IF($D$5="Koncesija",-#REF!*0.21,0)</f>
        <v>#REF!</v>
      </c>
      <c r="GEN165" s="632" t="e">
        <f>(IF(GEN112-GEN107&lt;0,0,GEN112-GEN107)+GEN156)*1.21+IF($D$5="Koncesija",-#REF!*0.21,0)</f>
        <v>#REF!</v>
      </c>
      <c r="GEO165" s="632" t="e">
        <f>(IF(GEO112-GEO107&lt;0,0,GEO112-GEO107)+GEO156)*1.21+IF($D$5="Koncesija",-#REF!*0.21,0)</f>
        <v>#REF!</v>
      </c>
      <c r="GEP165" s="632" t="e">
        <f>(IF(GEP112-GEP107&lt;0,0,GEP112-GEP107)+GEP156)*1.21+IF($D$5="Koncesija",-#REF!*0.21,0)</f>
        <v>#REF!</v>
      </c>
      <c r="GEQ165" s="632" t="e">
        <f>(IF(GEQ112-GEQ107&lt;0,0,GEQ112-GEQ107)+GEQ156)*1.21+IF($D$5="Koncesija",-#REF!*0.21,0)</f>
        <v>#REF!</v>
      </c>
      <c r="GER165" s="632" t="e">
        <f>(IF(GER112-GER107&lt;0,0,GER112-GER107)+GER156)*1.21+IF($D$5="Koncesija",-#REF!*0.21,0)</f>
        <v>#REF!</v>
      </c>
      <c r="GES165" s="632" t="e">
        <f>(IF(GES112-GES107&lt;0,0,GES112-GES107)+GES156)*1.21+IF($D$5="Koncesija",-#REF!*0.21,0)</f>
        <v>#REF!</v>
      </c>
      <c r="GET165" s="632" t="e">
        <f>(IF(GET112-GET107&lt;0,0,GET112-GET107)+GET156)*1.21+IF($D$5="Koncesija",-#REF!*0.21,0)</f>
        <v>#REF!</v>
      </c>
      <c r="GEU165" s="632" t="e">
        <f>(IF(GEU112-GEU107&lt;0,0,GEU112-GEU107)+GEU156)*1.21+IF($D$5="Koncesija",-#REF!*0.21,0)</f>
        <v>#REF!</v>
      </c>
      <c r="GEV165" s="632" t="e">
        <f>(IF(GEV112-GEV107&lt;0,0,GEV112-GEV107)+GEV156)*1.21+IF($D$5="Koncesija",-#REF!*0.21,0)</f>
        <v>#REF!</v>
      </c>
      <c r="GEW165" s="632" t="e">
        <f>(IF(GEW112-GEW107&lt;0,0,GEW112-GEW107)+GEW156)*1.21+IF($D$5="Koncesija",-#REF!*0.21,0)</f>
        <v>#REF!</v>
      </c>
      <c r="GEX165" s="632" t="e">
        <f>(IF(GEX112-GEX107&lt;0,0,GEX112-GEX107)+GEX156)*1.21+IF($D$5="Koncesija",-#REF!*0.21,0)</f>
        <v>#REF!</v>
      </c>
      <c r="GEY165" s="632" t="e">
        <f>(IF(GEY112-GEY107&lt;0,0,GEY112-GEY107)+GEY156)*1.21+IF($D$5="Koncesija",-#REF!*0.21,0)</f>
        <v>#REF!</v>
      </c>
      <c r="GEZ165" s="632" t="e">
        <f>(IF(GEZ112-GEZ107&lt;0,0,GEZ112-GEZ107)+GEZ156)*1.21+IF($D$5="Koncesija",-#REF!*0.21,0)</f>
        <v>#REF!</v>
      </c>
      <c r="GFA165" s="632" t="e">
        <f>(IF(GFA112-GFA107&lt;0,0,GFA112-GFA107)+GFA156)*1.21+IF($D$5="Koncesija",-#REF!*0.21,0)</f>
        <v>#REF!</v>
      </c>
      <c r="GFB165" s="632" t="e">
        <f>(IF(GFB112-GFB107&lt;0,0,GFB112-GFB107)+GFB156)*1.21+IF($D$5="Koncesija",-#REF!*0.21,0)</f>
        <v>#REF!</v>
      </c>
      <c r="GFC165" s="632" t="e">
        <f>(IF(GFC112-GFC107&lt;0,0,GFC112-GFC107)+GFC156)*1.21+IF($D$5="Koncesija",-#REF!*0.21,0)</f>
        <v>#REF!</v>
      </c>
      <c r="GFD165" s="632" t="e">
        <f>(IF(GFD112-GFD107&lt;0,0,GFD112-GFD107)+GFD156)*1.21+IF($D$5="Koncesija",-#REF!*0.21,0)</f>
        <v>#REF!</v>
      </c>
      <c r="GFE165" s="632" t="e">
        <f>(IF(GFE112-GFE107&lt;0,0,GFE112-GFE107)+GFE156)*1.21+IF($D$5="Koncesija",-#REF!*0.21,0)</f>
        <v>#REF!</v>
      </c>
      <c r="GFF165" s="632" t="e">
        <f>(IF(GFF112-GFF107&lt;0,0,GFF112-GFF107)+GFF156)*1.21+IF($D$5="Koncesija",-#REF!*0.21,0)</f>
        <v>#REF!</v>
      </c>
      <c r="GFG165" s="632" t="e">
        <f>(IF(GFG112-GFG107&lt;0,0,GFG112-GFG107)+GFG156)*1.21+IF($D$5="Koncesija",-#REF!*0.21,0)</f>
        <v>#REF!</v>
      </c>
      <c r="GFH165" s="632" t="e">
        <f>(IF(GFH112-GFH107&lt;0,0,GFH112-GFH107)+GFH156)*1.21+IF($D$5="Koncesija",-#REF!*0.21,0)</f>
        <v>#REF!</v>
      </c>
      <c r="GFI165" s="632" t="e">
        <f>(IF(GFI112-GFI107&lt;0,0,GFI112-GFI107)+GFI156)*1.21+IF($D$5="Koncesija",-#REF!*0.21,0)</f>
        <v>#REF!</v>
      </c>
      <c r="GFJ165" s="632" t="e">
        <f>(IF(GFJ112-GFJ107&lt;0,0,GFJ112-GFJ107)+GFJ156)*1.21+IF($D$5="Koncesija",-#REF!*0.21,0)</f>
        <v>#REF!</v>
      </c>
      <c r="GFK165" s="632" t="e">
        <f>(IF(GFK112-GFK107&lt;0,0,GFK112-GFK107)+GFK156)*1.21+IF($D$5="Koncesija",-#REF!*0.21,0)</f>
        <v>#REF!</v>
      </c>
      <c r="GFL165" s="632" t="e">
        <f>(IF(GFL112-GFL107&lt;0,0,GFL112-GFL107)+GFL156)*1.21+IF($D$5="Koncesija",-#REF!*0.21,0)</f>
        <v>#REF!</v>
      </c>
      <c r="GFM165" s="632" t="e">
        <f>(IF(GFM112-GFM107&lt;0,0,GFM112-GFM107)+GFM156)*1.21+IF($D$5="Koncesija",-#REF!*0.21,0)</f>
        <v>#REF!</v>
      </c>
      <c r="GFN165" s="632" t="e">
        <f>(IF(GFN112-GFN107&lt;0,0,GFN112-GFN107)+GFN156)*1.21+IF($D$5="Koncesija",-#REF!*0.21,0)</f>
        <v>#REF!</v>
      </c>
      <c r="GFO165" s="632" t="e">
        <f>(IF(GFO112-GFO107&lt;0,0,GFO112-GFO107)+GFO156)*1.21+IF($D$5="Koncesija",-#REF!*0.21,0)</f>
        <v>#REF!</v>
      </c>
      <c r="GFP165" s="632" t="e">
        <f>(IF(GFP112-GFP107&lt;0,0,GFP112-GFP107)+GFP156)*1.21+IF($D$5="Koncesija",-#REF!*0.21,0)</f>
        <v>#REF!</v>
      </c>
      <c r="GFQ165" s="632" t="e">
        <f>(IF(GFQ112-GFQ107&lt;0,0,GFQ112-GFQ107)+GFQ156)*1.21+IF($D$5="Koncesija",-#REF!*0.21,0)</f>
        <v>#REF!</v>
      </c>
      <c r="GFR165" s="632" t="e">
        <f>(IF(GFR112-GFR107&lt;0,0,GFR112-GFR107)+GFR156)*1.21+IF($D$5="Koncesija",-#REF!*0.21,0)</f>
        <v>#REF!</v>
      </c>
      <c r="GFS165" s="632" t="e">
        <f>(IF(GFS112-GFS107&lt;0,0,GFS112-GFS107)+GFS156)*1.21+IF($D$5="Koncesija",-#REF!*0.21,0)</f>
        <v>#REF!</v>
      </c>
      <c r="GFT165" s="632" t="e">
        <f>(IF(GFT112-GFT107&lt;0,0,GFT112-GFT107)+GFT156)*1.21+IF($D$5="Koncesija",-#REF!*0.21,0)</f>
        <v>#REF!</v>
      </c>
      <c r="GFU165" s="632" t="e">
        <f>(IF(GFU112-GFU107&lt;0,0,GFU112-GFU107)+GFU156)*1.21+IF($D$5="Koncesija",-#REF!*0.21,0)</f>
        <v>#REF!</v>
      </c>
      <c r="GFV165" s="632" t="e">
        <f>(IF(GFV112-GFV107&lt;0,0,GFV112-GFV107)+GFV156)*1.21+IF($D$5="Koncesija",-#REF!*0.21,0)</f>
        <v>#REF!</v>
      </c>
      <c r="GFW165" s="632" t="e">
        <f>(IF(GFW112-GFW107&lt;0,0,GFW112-GFW107)+GFW156)*1.21+IF($D$5="Koncesija",-#REF!*0.21,0)</f>
        <v>#REF!</v>
      </c>
      <c r="GFX165" s="632" t="e">
        <f>(IF(GFX112-GFX107&lt;0,0,GFX112-GFX107)+GFX156)*1.21+IF($D$5="Koncesija",-#REF!*0.21,0)</f>
        <v>#REF!</v>
      </c>
      <c r="GFY165" s="632" t="e">
        <f>(IF(GFY112-GFY107&lt;0,0,GFY112-GFY107)+GFY156)*1.21+IF($D$5="Koncesija",-#REF!*0.21,0)</f>
        <v>#REF!</v>
      </c>
      <c r="GFZ165" s="632" t="e">
        <f>(IF(GFZ112-GFZ107&lt;0,0,GFZ112-GFZ107)+GFZ156)*1.21+IF($D$5="Koncesija",-#REF!*0.21,0)</f>
        <v>#REF!</v>
      </c>
      <c r="GGA165" s="632" t="e">
        <f>(IF(GGA112-GGA107&lt;0,0,GGA112-GGA107)+GGA156)*1.21+IF($D$5="Koncesija",-#REF!*0.21,0)</f>
        <v>#REF!</v>
      </c>
      <c r="GGB165" s="632" t="e">
        <f>(IF(GGB112-GGB107&lt;0,0,GGB112-GGB107)+GGB156)*1.21+IF($D$5="Koncesija",-#REF!*0.21,0)</f>
        <v>#REF!</v>
      </c>
      <c r="GGC165" s="632" t="e">
        <f>(IF(GGC112-GGC107&lt;0,0,GGC112-GGC107)+GGC156)*1.21+IF($D$5="Koncesija",-#REF!*0.21,0)</f>
        <v>#REF!</v>
      </c>
      <c r="GGD165" s="632" t="e">
        <f>(IF(GGD112-GGD107&lt;0,0,GGD112-GGD107)+GGD156)*1.21+IF($D$5="Koncesija",-#REF!*0.21,0)</f>
        <v>#REF!</v>
      </c>
      <c r="GGE165" s="632" t="e">
        <f>(IF(GGE112-GGE107&lt;0,0,GGE112-GGE107)+GGE156)*1.21+IF($D$5="Koncesija",-#REF!*0.21,0)</f>
        <v>#REF!</v>
      </c>
      <c r="GGF165" s="632" t="e">
        <f>(IF(GGF112-GGF107&lt;0,0,GGF112-GGF107)+GGF156)*1.21+IF($D$5="Koncesija",-#REF!*0.21,0)</f>
        <v>#REF!</v>
      </c>
      <c r="GGG165" s="632" t="e">
        <f>(IF(GGG112-GGG107&lt;0,0,GGG112-GGG107)+GGG156)*1.21+IF($D$5="Koncesija",-#REF!*0.21,0)</f>
        <v>#REF!</v>
      </c>
      <c r="GGH165" s="632" t="e">
        <f>(IF(GGH112-GGH107&lt;0,0,GGH112-GGH107)+GGH156)*1.21+IF($D$5="Koncesija",-#REF!*0.21,0)</f>
        <v>#REF!</v>
      </c>
      <c r="GGI165" s="632" t="e">
        <f>(IF(GGI112-GGI107&lt;0,0,GGI112-GGI107)+GGI156)*1.21+IF($D$5="Koncesija",-#REF!*0.21,0)</f>
        <v>#REF!</v>
      </c>
      <c r="GGJ165" s="632" t="e">
        <f>(IF(GGJ112-GGJ107&lt;0,0,GGJ112-GGJ107)+GGJ156)*1.21+IF($D$5="Koncesija",-#REF!*0.21,0)</f>
        <v>#REF!</v>
      </c>
      <c r="GGK165" s="632" t="e">
        <f>(IF(GGK112-GGK107&lt;0,0,GGK112-GGK107)+GGK156)*1.21+IF($D$5="Koncesija",-#REF!*0.21,0)</f>
        <v>#REF!</v>
      </c>
      <c r="GGL165" s="632" t="e">
        <f>(IF(GGL112-GGL107&lt;0,0,GGL112-GGL107)+GGL156)*1.21+IF($D$5="Koncesija",-#REF!*0.21,0)</f>
        <v>#REF!</v>
      </c>
      <c r="GGM165" s="632" t="e">
        <f>(IF(GGM112-GGM107&lt;0,0,GGM112-GGM107)+GGM156)*1.21+IF($D$5="Koncesija",-#REF!*0.21,0)</f>
        <v>#REF!</v>
      </c>
      <c r="GGN165" s="632" t="e">
        <f>(IF(GGN112-GGN107&lt;0,0,GGN112-GGN107)+GGN156)*1.21+IF($D$5="Koncesija",-#REF!*0.21,0)</f>
        <v>#REF!</v>
      </c>
      <c r="GGO165" s="632" t="e">
        <f>(IF(GGO112-GGO107&lt;0,0,GGO112-GGO107)+GGO156)*1.21+IF($D$5="Koncesija",-#REF!*0.21,0)</f>
        <v>#REF!</v>
      </c>
      <c r="GGP165" s="632" t="e">
        <f>(IF(GGP112-GGP107&lt;0,0,GGP112-GGP107)+GGP156)*1.21+IF($D$5="Koncesija",-#REF!*0.21,0)</f>
        <v>#REF!</v>
      </c>
      <c r="GGQ165" s="632" t="e">
        <f>(IF(GGQ112-GGQ107&lt;0,0,GGQ112-GGQ107)+GGQ156)*1.21+IF($D$5="Koncesija",-#REF!*0.21,0)</f>
        <v>#REF!</v>
      </c>
      <c r="GGR165" s="632" t="e">
        <f>(IF(GGR112-GGR107&lt;0,0,GGR112-GGR107)+GGR156)*1.21+IF($D$5="Koncesija",-#REF!*0.21,0)</f>
        <v>#REF!</v>
      </c>
      <c r="GGS165" s="632" t="e">
        <f>(IF(GGS112-GGS107&lt;0,0,GGS112-GGS107)+GGS156)*1.21+IF($D$5="Koncesija",-#REF!*0.21,0)</f>
        <v>#REF!</v>
      </c>
      <c r="GGT165" s="632" t="e">
        <f>(IF(GGT112-GGT107&lt;0,0,GGT112-GGT107)+GGT156)*1.21+IF($D$5="Koncesija",-#REF!*0.21,0)</f>
        <v>#REF!</v>
      </c>
      <c r="GGU165" s="632" t="e">
        <f>(IF(GGU112-GGU107&lt;0,0,GGU112-GGU107)+GGU156)*1.21+IF($D$5="Koncesija",-#REF!*0.21,0)</f>
        <v>#REF!</v>
      </c>
      <c r="GGV165" s="632" t="e">
        <f>(IF(GGV112-GGV107&lt;0,0,GGV112-GGV107)+GGV156)*1.21+IF($D$5="Koncesija",-#REF!*0.21,0)</f>
        <v>#REF!</v>
      </c>
      <c r="GGW165" s="632" t="e">
        <f>(IF(GGW112-GGW107&lt;0,0,GGW112-GGW107)+GGW156)*1.21+IF($D$5="Koncesija",-#REF!*0.21,0)</f>
        <v>#REF!</v>
      </c>
      <c r="GGX165" s="632" t="e">
        <f>(IF(GGX112-GGX107&lt;0,0,GGX112-GGX107)+GGX156)*1.21+IF($D$5="Koncesija",-#REF!*0.21,0)</f>
        <v>#REF!</v>
      </c>
      <c r="GGY165" s="632" t="e">
        <f>(IF(GGY112-GGY107&lt;0,0,GGY112-GGY107)+GGY156)*1.21+IF($D$5="Koncesija",-#REF!*0.21,0)</f>
        <v>#REF!</v>
      </c>
      <c r="GGZ165" s="632" t="e">
        <f>(IF(GGZ112-GGZ107&lt;0,0,GGZ112-GGZ107)+GGZ156)*1.21+IF($D$5="Koncesija",-#REF!*0.21,0)</f>
        <v>#REF!</v>
      </c>
      <c r="GHA165" s="632" t="e">
        <f>(IF(GHA112-GHA107&lt;0,0,GHA112-GHA107)+GHA156)*1.21+IF($D$5="Koncesija",-#REF!*0.21,0)</f>
        <v>#REF!</v>
      </c>
      <c r="GHB165" s="632" t="e">
        <f>(IF(GHB112-GHB107&lt;0,0,GHB112-GHB107)+GHB156)*1.21+IF($D$5="Koncesija",-#REF!*0.21,0)</f>
        <v>#REF!</v>
      </c>
      <c r="GHC165" s="632" t="e">
        <f>(IF(GHC112-GHC107&lt;0,0,GHC112-GHC107)+GHC156)*1.21+IF($D$5="Koncesija",-#REF!*0.21,0)</f>
        <v>#REF!</v>
      </c>
      <c r="GHD165" s="632" t="e">
        <f>(IF(GHD112-GHD107&lt;0,0,GHD112-GHD107)+GHD156)*1.21+IF($D$5="Koncesija",-#REF!*0.21,0)</f>
        <v>#REF!</v>
      </c>
      <c r="GHE165" s="632" t="e">
        <f>(IF(GHE112-GHE107&lt;0,0,GHE112-GHE107)+GHE156)*1.21+IF($D$5="Koncesija",-#REF!*0.21,0)</f>
        <v>#REF!</v>
      </c>
      <c r="GHF165" s="632" t="e">
        <f>(IF(GHF112-GHF107&lt;0,0,GHF112-GHF107)+GHF156)*1.21+IF($D$5="Koncesija",-#REF!*0.21,0)</f>
        <v>#REF!</v>
      </c>
      <c r="GHG165" s="632" t="e">
        <f>(IF(GHG112-GHG107&lt;0,0,GHG112-GHG107)+GHG156)*1.21+IF($D$5="Koncesija",-#REF!*0.21,0)</f>
        <v>#REF!</v>
      </c>
      <c r="GHH165" s="632" t="e">
        <f>(IF(GHH112-GHH107&lt;0,0,GHH112-GHH107)+GHH156)*1.21+IF($D$5="Koncesija",-#REF!*0.21,0)</f>
        <v>#REF!</v>
      </c>
      <c r="GHI165" s="632" t="e">
        <f>(IF(GHI112-GHI107&lt;0,0,GHI112-GHI107)+GHI156)*1.21+IF($D$5="Koncesija",-#REF!*0.21,0)</f>
        <v>#REF!</v>
      </c>
      <c r="GHJ165" s="632" t="e">
        <f>(IF(GHJ112-GHJ107&lt;0,0,GHJ112-GHJ107)+GHJ156)*1.21+IF($D$5="Koncesija",-#REF!*0.21,0)</f>
        <v>#REF!</v>
      </c>
      <c r="GHK165" s="632" t="e">
        <f>(IF(GHK112-GHK107&lt;0,0,GHK112-GHK107)+GHK156)*1.21+IF($D$5="Koncesija",-#REF!*0.21,0)</f>
        <v>#REF!</v>
      </c>
      <c r="GHL165" s="632" t="e">
        <f>(IF(GHL112-GHL107&lt;0,0,GHL112-GHL107)+GHL156)*1.21+IF($D$5="Koncesija",-#REF!*0.21,0)</f>
        <v>#REF!</v>
      </c>
      <c r="GHM165" s="632" t="e">
        <f>(IF(GHM112-GHM107&lt;0,0,GHM112-GHM107)+GHM156)*1.21+IF($D$5="Koncesija",-#REF!*0.21,0)</f>
        <v>#REF!</v>
      </c>
      <c r="GHN165" s="632" t="e">
        <f>(IF(GHN112-GHN107&lt;0,0,GHN112-GHN107)+GHN156)*1.21+IF($D$5="Koncesija",-#REF!*0.21,0)</f>
        <v>#REF!</v>
      </c>
      <c r="GHO165" s="632" t="e">
        <f>(IF(GHO112-GHO107&lt;0,0,GHO112-GHO107)+GHO156)*1.21+IF($D$5="Koncesija",-#REF!*0.21,0)</f>
        <v>#REF!</v>
      </c>
      <c r="GHP165" s="632" t="e">
        <f>(IF(GHP112-GHP107&lt;0,0,GHP112-GHP107)+GHP156)*1.21+IF($D$5="Koncesija",-#REF!*0.21,0)</f>
        <v>#REF!</v>
      </c>
      <c r="GHQ165" s="632" t="e">
        <f>(IF(GHQ112-GHQ107&lt;0,0,GHQ112-GHQ107)+GHQ156)*1.21+IF($D$5="Koncesija",-#REF!*0.21,0)</f>
        <v>#REF!</v>
      </c>
      <c r="GHR165" s="632" t="e">
        <f>(IF(GHR112-GHR107&lt;0,0,GHR112-GHR107)+GHR156)*1.21+IF($D$5="Koncesija",-#REF!*0.21,0)</f>
        <v>#REF!</v>
      </c>
      <c r="GHS165" s="632" t="e">
        <f>(IF(GHS112-GHS107&lt;0,0,GHS112-GHS107)+GHS156)*1.21+IF($D$5="Koncesija",-#REF!*0.21,0)</f>
        <v>#REF!</v>
      </c>
      <c r="GHT165" s="632" t="e">
        <f>(IF(GHT112-GHT107&lt;0,0,GHT112-GHT107)+GHT156)*1.21+IF($D$5="Koncesija",-#REF!*0.21,0)</f>
        <v>#REF!</v>
      </c>
      <c r="GHU165" s="632" t="e">
        <f>(IF(GHU112-GHU107&lt;0,0,GHU112-GHU107)+GHU156)*1.21+IF($D$5="Koncesija",-#REF!*0.21,0)</f>
        <v>#REF!</v>
      </c>
      <c r="GHV165" s="632" t="e">
        <f>(IF(GHV112-GHV107&lt;0,0,GHV112-GHV107)+GHV156)*1.21+IF($D$5="Koncesija",-#REF!*0.21,0)</f>
        <v>#REF!</v>
      </c>
      <c r="GHW165" s="632" t="e">
        <f>(IF(GHW112-GHW107&lt;0,0,GHW112-GHW107)+GHW156)*1.21+IF($D$5="Koncesija",-#REF!*0.21,0)</f>
        <v>#REF!</v>
      </c>
      <c r="GHX165" s="632" t="e">
        <f>(IF(GHX112-GHX107&lt;0,0,GHX112-GHX107)+GHX156)*1.21+IF($D$5="Koncesija",-#REF!*0.21,0)</f>
        <v>#REF!</v>
      </c>
      <c r="GHY165" s="632" t="e">
        <f>(IF(GHY112-GHY107&lt;0,0,GHY112-GHY107)+GHY156)*1.21+IF($D$5="Koncesija",-#REF!*0.21,0)</f>
        <v>#REF!</v>
      </c>
      <c r="GHZ165" s="632" t="e">
        <f>(IF(GHZ112-GHZ107&lt;0,0,GHZ112-GHZ107)+GHZ156)*1.21+IF($D$5="Koncesija",-#REF!*0.21,0)</f>
        <v>#REF!</v>
      </c>
      <c r="GIA165" s="632" t="e">
        <f>(IF(GIA112-GIA107&lt;0,0,GIA112-GIA107)+GIA156)*1.21+IF($D$5="Koncesija",-#REF!*0.21,0)</f>
        <v>#REF!</v>
      </c>
      <c r="GIB165" s="632" t="e">
        <f>(IF(GIB112-GIB107&lt;0,0,GIB112-GIB107)+GIB156)*1.21+IF($D$5="Koncesija",-#REF!*0.21,0)</f>
        <v>#REF!</v>
      </c>
      <c r="GIC165" s="632" t="e">
        <f>(IF(GIC112-GIC107&lt;0,0,GIC112-GIC107)+GIC156)*1.21+IF($D$5="Koncesija",-#REF!*0.21,0)</f>
        <v>#REF!</v>
      </c>
      <c r="GID165" s="632" t="e">
        <f>(IF(GID112-GID107&lt;0,0,GID112-GID107)+GID156)*1.21+IF($D$5="Koncesija",-#REF!*0.21,0)</f>
        <v>#REF!</v>
      </c>
      <c r="GIE165" s="632" t="e">
        <f>(IF(GIE112-GIE107&lt;0,0,GIE112-GIE107)+GIE156)*1.21+IF($D$5="Koncesija",-#REF!*0.21,0)</f>
        <v>#REF!</v>
      </c>
      <c r="GIF165" s="632" t="e">
        <f>(IF(GIF112-GIF107&lt;0,0,GIF112-GIF107)+GIF156)*1.21+IF($D$5="Koncesija",-#REF!*0.21,0)</f>
        <v>#REF!</v>
      </c>
      <c r="GIG165" s="632" t="e">
        <f>(IF(GIG112-GIG107&lt;0,0,GIG112-GIG107)+GIG156)*1.21+IF($D$5="Koncesija",-#REF!*0.21,0)</f>
        <v>#REF!</v>
      </c>
      <c r="GIH165" s="632" t="e">
        <f>(IF(GIH112-GIH107&lt;0,0,GIH112-GIH107)+GIH156)*1.21+IF($D$5="Koncesija",-#REF!*0.21,0)</f>
        <v>#REF!</v>
      </c>
      <c r="GII165" s="632" t="e">
        <f>(IF(GII112-GII107&lt;0,0,GII112-GII107)+GII156)*1.21+IF($D$5="Koncesija",-#REF!*0.21,0)</f>
        <v>#REF!</v>
      </c>
      <c r="GIJ165" s="632" t="e">
        <f>(IF(GIJ112-GIJ107&lt;0,0,GIJ112-GIJ107)+GIJ156)*1.21+IF($D$5="Koncesija",-#REF!*0.21,0)</f>
        <v>#REF!</v>
      </c>
      <c r="GIK165" s="632" t="e">
        <f>(IF(GIK112-GIK107&lt;0,0,GIK112-GIK107)+GIK156)*1.21+IF($D$5="Koncesija",-#REF!*0.21,0)</f>
        <v>#REF!</v>
      </c>
      <c r="GIL165" s="632" t="e">
        <f>(IF(GIL112-GIL107&lt;0,0,GIL112-GIL107)+GIL156)*1.21+IF($D$5="Koncesija",-#REF!*0.21,0)</f>
        <v>#REF!</v>
      </c>
      <c r="GIM165" s="632" t="e">
        <f>(IF(GIM112-GIM107&lt;0,0,GIM112-GIM107)+GIM156)*1.21+IF($D$5="Koncesija",-#REF!*0.21,0)</f>
        <v>#REF!</v>
      </c>
      <c r="GIN165" s="632" t="e">
        <f>(IF(GIN112-GIN107&lt;0,0,GIN112-GIN107)+GIN156)*1.21+IF($D$5="Koncesija",-#REF!*0.21,0)</f>
        <v>#REF!</v>
      </c>
      <c r="GIO165" s="632" t="e">
        <f>(IF(GIO112-GIO107&lt;0,0,GIO112-GIO107)+GIO156)*1.21+IF($D$5="Koncesija",-#REF!*0.21,0)</f>
        <v>#REF!</v>
      </c>
      <c r="GIP165" s="632" t="e">
        <f>(IF(GIP112-GIP107&lt;0,0,GIP112-GIP107)+GIP156)*1.21+IF($D$5="Koncesija",-#REF!*0.21,0)</f>
        <v>#REF!</v>
      </c>
      <c r="GIQ165" s="632" t="e">
        <f>(IF(GIQ112-GIQ107&lt;0,0,GIQ112-GIQ107)+GIQ156)*1.21+IF($D$5="Koncesija",-#REF!*0.21,0)</f>
        <v>#REF!</v>
      </c>
      <c r="GIR165" s="632" t="e">
        <f>(IF(GIR112-GIR107&lt;0,0,GIR112-GIR107)+GIR156)*1.21+IF($D$5="Koncesija",-#REF!*0.21,0)</f>
        <v>#REF!</v>
      </c>
      <c r="GIS165" s="632" t="e">
        <f>(IF(GIS112-GIS107&lt;0,0,GIS112-GIS107)+GIS156)*1.21+IF($D$5="Koncesija",-#REF!*0.21,0)</f>
        <v>#REF!</v>
      </c>
      <c r="GIT165" s="632" t="e">
        <f>(IF(GIT112-GIT107&lt;0,0,GIT112-GIT107)+GIT156)*1.21+IF($D$5="Koncesija",-#REF!*0.21,0)</f>
        <v>#REF!</v>
      </c>
      <c r="GIU165" s="632" t="e">
        <f>(IF(GIU112-GIU107&lt;0,0,GIU112-GIU107)+GIU156)*1.21+IF($D$5="Koncesija",-#REF!*0.21,0)</f>
        <v>#REF!</v>
      </c>
      <c r="GIV165" s="632" t="e">
        <f>(IF(GIV112-GIV107&lt;0,0,GIV112-GIV107)+GIV156)*1.21+IF($D$5="Koncesija",-#REF!*0.21,0)</f>
        <v>#REF!</v>
      </c>
      <c r="GIW165" s="632" t="e">
        <f>(IF(GIW112-GIW107&lt;0,0,GIW112-GIW107)+GIW156)*1.21+IF($D$5="Koncesija",-#REF!*0.21,0)</f>
        <v>#REF!</v>
      </c>
      <c r="GIX165" s="632" t="e">
        <f>(IF(GIX112-GIX107&lt;0,0,GIX112-GIX107)+GIX156)*1.21+IF($D$5="Koncesija",-#REF!*0.21,0)</f>
        <v>#REF!</v>
      </c>
      <c r="GIY165" s="632" t="e">
        <f>(IF(GIY112-GIY107&lt;0,0,GIY112-GIY107)+GIY156)*1.21+IF($D$5="Koncesija",-#REF!*0.21,0)</f>
        <v>#REF!</v>
      </c>
      <c r="GIZ165" s="632" t="e">
        <f>(IF(GIZ112-GIZ107&lt;0,0,GIZ112-GIZ107)+GIZ156)*1.21+IF($D$5="Koncesija",-#REF!*0.21,0)</f>
        <v>#REF!</v>
      </c>
      <c r="GJA165" s="632" t="e">
        <f>(IF(GJA112-GJA107&lt;0,0,GJA112-GJA107)+GJA156)*1.21+IF($D$5="Koncesija",-#REF!*0.21,0)</f>
        <v>#REF!</v>
      </c>
      <c r="GJB165" s="632" t="e">
        <f>(IF(GJB112-GJB107&lt;0,0,GJB112-GJB107)+GJB156)*1.21+IF($D$5="Koncesija",-#REF!*0.21,0)</f>
        <v>#REF!</v>
      </c>
      <c r="GJC165" s="632" t="e">
        <f>(IF(GJC112-GJC107&lt;0,0,GJC112-GJC107)+GJC156)*1.21+IF($D$5="Koncesija",-#REF!*0.21,0)</f>
        <v>#REF!</v>
      </c>
      <c r="GJD165" s="632" t="e">
        <f>(IF(GJD112-GJD107&lt;0,0,GJD112-GJD107)+GJD156)*1.21+IF($D$5="Koncesija",-#REF!*0.21,0)</f>
        <v>#REF!</v>
      </c>
      <c r="GJE165" s="632" t="e">
        <f>(IF(GJE112-GJE107&lt;0,0,GJE112-GJE107)+GJE156)*1.21+IF($D$5="Koncesija",-#REF!*0.21,0)</f>
        <v>#REF!</v>
      </c>
      <c r="GJF165" s="632" t="e">
        <f>(IF(GJF112-GJF107&lt;0,0,GJF112-GJF107)+GJF156)*1.21+IF($D$5="Koncesija",-#REF!*0.21,0)</f>
        <v>#REF!</v>
      </c>
      <c r="GJG165" s="632" t="e">
        <f>(IF(GJG112-GJG107&lt;0,0,GJG112-GJG107)+GJG156)*1.21+IF($D$5="Koncesija",-#REF!*0.21,0)</f>
        <v>#REF!</v>
      </c>
      <c r="GJH165" s="632" t="e">
        <f>(IF(GJH112-GJH107&lt;0,0,GJH112-GJH107)+GJH156)*1.21+IF($D$5="Koncesija",-#REF!*0.21,0)</f>
        <v>#REF!</v>
      </c>
      <c r="GJI165" s="632" t="e">
        <f>(IF(GJI112-GJI107&lt;0,0,GJI112-GJI107)+GJI156)*1.21+IF($D$5="Koncesija",-#REF!*0.21,0)</f>
        <v>#REF!</v>
      </c>
      <c r="GJJ165" s="632" t="e">
        <f>(IF(GJJ112-GJJ107&lt;0,0,GJJ112-GJJ107)+GJJ156)*1.21+IF($D$5="Koncesija",-#REF!*0.21,0)</f>
        <v>#REF!</v>
      </c>
      <c r="GJK165" s="632" t="e">
        <f>(IF(GJK112-GJK107&lt;0,0,GJK112-GJK107)+GJK156)*1.21+IF($D$5="Koncesija",-#REF!*0.21,0)</f>
        <v>#REF!</v>
      </c>
      <c r="GJL165" s="632" t="e">
        <f>(IF(GJL112-GJL107&lt;0,0,GJL112-GJL107)+GJL156)*1.21+IF($D$5="Koncesija",-#REF!*0.21,0)</f>
        <v>#REF!</v>
      </c>
      <c r="GJM165" s="632" t="e">
        <f>(IF(GJM112-GJM107&lt;0,0,GJM112-GJM107)+GJM156)*1.21+IF($D$5="Koncesija",-#REF!*0.21,0)</f>
        <v>#REF!</v>
      </c>
      <c r="GJN165" s="632" t="e">
        <f>(IF(GJN112-GJN107&lt;0,0,GJN112-GJN107)+GJN156)*1.21+IF($D$5="Koncesija",-#REF!*0.21,0)</f>
        <v>#REF!</v>
      </c>
      <c r="GJO165" s="632" t="e">
        <f>(IF(GJO112-GJO107&lt;0,0,GJO112-GJO107)+GJO156)*1.21+IF($D$5="Koncesija",-#REF!*0.21,0)</f>
        <v>#REF!</v>
      </c>
      <c r="GJP165" s="632" t="e">
        <f>(IF(GJP112-GJP107&lt;0,0,GJP112-GJP107)+GJP156)*1.21+IF($D$5="Koncesija",-#REF!*0.21,0)</f>
        <v>#REF!</v>
      </c>
      <c r="GJQ165" s="632" t="e">
        <f>(IF(GJQ112-GJQ107&lt;0,0,GJQ112-GJQ107)+GJQ156)*1.21+IF($D$5="Koncesija",-#REF!*0.21,0)</f>
        <v>#REF!</v>
      </c>
      <c r="GJR165" s="632" t="e">
        <f>(IF(GJR112-GJR107&lt;0,0,GJR112-GJR107)+GJR156)*1.21+IF($D$5="Koncesija",-#REF!*0.21,0)</f>
        <v>#REF!</v>
      </c>
      <c r="GJS165" s="632" t="e">
        <f>(IF(GJS112-GJS107&lt;0,0,GJS112-GJS107)+GJS156)*1.21+IF($D$5="Koncesija",-#REF!*0.21,0)</f>
        <v>#REF!</v>
      </c>
      <c r="GJT165" s="632" t="e">
        <f>(IF(GJT112-GJT107&lt;0,0,GJT112-GJT107)+GJT156)*1.21+IF($D$5="Koncesija",-#REF!*0.21,0)</f>
        <v>#REF!</v>
      </c>
      <c r="GJU165" s="632" t="e">
        <f>(IF(GJU112-GJU107&lt;0,0,GJU112-GJU107)+GJU156)*1.21+IF($D$5="Koncesija",-#REF!*0.21,0)</f>
        <v>#REF!</v>
      </c>
      <c r="GJV165" s="632" t="e">
        <f>(IF(GJV112-GJV107&lt;0,0,GJV112-GJV107)+GJV156)*1.21+IF($D$5="Koncesija",-#REF!*0.21,0)</f>
        <v>#REF!</v>
      </c>
      <c r="GJW165" s="632" t="e">
        <f>(IF(GJW112-GJW107&lt;0,0,GJW112-GJW107)+GJW156)*1.21+IF($D$5="Koncesija",-#REF!*0.21,0)</f>
        <v>#REF!</v>
      </c>
      <c r="GJX165" s="632" t="e">
        <f>(IF(GJX112-GJX107&lt;0,0,GJX112-GJX107)+GJX156)*1.21+IF($D$5="Koncesija",-#REF!*0.21,0)</f>
        <v>#REF!</v>
      </c>
      <c r="GJY165" s="632" t="e">
        <f>(IF(GJY112-GJY107&lt;0,0,GJY112-GJY107)+GJY156)*1.21+IF($D$5="Koncesija",-#REF!*0.21,0)</f>
        <v>#REF!</v>
      </c>
      <c r="GJZ165" s="632" t="e">
        <f>(IF(GJZ112-GJZ107&lt;0,0,GJZ112-GJZ107)+GJZ156)*1.21+IF($D$5="Koncesija",-#REF!*0.21,0)</f>
        <v>#REF!</v>
      </c>
      <c r="GKA165" s="632" t="e">
        <f>(IF(GKA112-GKA107&lt;0,0,GKA112-GKA107)+GKA156)*1.21+IF($D$5="Koncesija",-#REF!*0.21,0)</f>
        <v>#REF!</v>
      </c>
      <c r="GKB165" s="632" t="e">
        <f>(IF(GKB112-GKB107&lt;0,0,GKB112-GKB107)+GKB156)*1.21+IF($D$5="Koncesija",-#REF!*0.21,0)</f>
        <v>#REF!</v>
      </c>
      <c r="GKC165" s="632" t="e">
        <f>(IF(GKC112-GKC107&lt;0,0,GKC112-GKC107)+GKC156)*1.21+IF($D$5="Koncesija",-#REF!*0.21,0)</f>
        <v>#REF!</v>
      </c>
      <c r="GKD165" s="632" t="e">
        <f>(IF(GKD112-GKD107&lt;0,0,GKD112-GKD107)+GKD156)*1.21+IF($D$5="Koncesija",-#REF!*0.21,0)</f>
        <v>#REF!</v>
      </c>
      <c r="GKE165" s="632" t="e">
        <f>(IF(GKE112-GKE107&lt;0,0,GKE112-GKE107)+GKE156)*1.21+IF($D$5="Koncesija",-#REF!*0.21,0)</f>
        <v>#REF!</v>
      </c>
      <c r="GKF165" s="632" t="e">
        <f>(IF(GKF112-GKF107&lt;0,0,GKF112-GKF107)+GKF156)*1.21+IF($D$5="Koncesija",-#REF!*0.21,0)</f>
        <v>#REF!</v>
      </c>
      <c r="GKG165" s="632" t="e">
        <f>(IF(GKG112-GKG107&lt;0,0,GKG112-GKG107)+GKG156)*1.21+IF($D$5="Koncesija",-#REF!*0.21,0)</f>
        <v>#REF!</v>
      </c>
      <c r="GKH165" s="632" t="e">
        <f>(IF(GKH112-GKH107&lt;0,0,GKH112-GKH107)+GKH156)*1.21+IF($D$5="Koncesija",-#REF!*0.21,0)</f>
        <v>#REF!</v>
      </c>
      <c r="GKI165" s="632" t="e">
        <f>(IF(GKI112-GKI107&lt;0,0,GKI112-GKI107)+GKI156)*1.21+IF($D$5="Koncesija",-#REF!*0.21,0)</f>
        <v>#REF!</v>
      </c>
      <c r="GKJ165" s="632" t="e">
        <f>(IF(GKJ112-GKJ107&lt;0,0,GKJ112-GKJ107)+GKJ156)*1.21+IF($D$5="Koncesija",-#REF!*0.21,0)</f>
        <v>#REF!</v>
      </c>
      <c r="GKK165" s="632" t="e">
        <f>(IF(GKK112-GKK107&lt;0,0,GKK112-GKK107)+GKK156)*1.21+IF($D$5="Koncesija",-#REF!*0.21,0)</f>
        <v>#REF!</v>
      </c>
      <c r="GKL165" s="632" t="e">
        <f>(IF(GKL112-GKL107&lt;0,0,GKL112-GKL107)+GKL156)*1.21+IF($D$5="Koncesija",-#REF!*0.21,0)</f>
        <v>#REF!</v>
      </c>
      <c r="GKM165" s="632" t="e">
        <f>(IF(GKM112-GKM107&lt;0,0,GKM112-GKM107)+GKM156)*1.21+IF($D$5="Koncesija",-#REF!*0.21,0)</f>
        <v>#REF!</v>
      </c>
      <c r="GKN165" s="632" t="e">
        <f>(IF(GKN112-GKN107&lt;0,0,GKN112-GKN107)+GKN156)*1.21+IF($D$5="Koncesija",-#REF!*0.21,0)</f>
        <v>#REF!</v>
      </c>
      <c r="GKO165" s="632" t="e">
        <f>(IF(GKO112-GKO107&lt;0,0,GKO112-GKO107)+GKO156)*1.21+IF($D$5="Koncesija",-#REF!*0.21,0)</f>
        <v>#REF!</v>
      </c>
      <c r="GKP165" s="632" t="e">
        <f>(IF(GKP112-GKP107&lt;0,0,GKP112-GKP107)+GKP156)*1.21+IF($D$5="Koncesija",-#REF!*0.21,0)</f>
        <v>#REF!</v>
      </c>
      <c r="GKQ165" s="632" t="e">
        <f>(IF(GKQ112-GKQ107&lt;0,0,GKQ112-GKQ107)+GKQ156)*1.21+IF($D$5="Koncesija",-#REF!*0.21,0)</f>
        <v>#REF!</v>
      </c>
      <c r="GKR165" s="632" t="e">
        <f>(IF(GKR112-GKR107&lt;0,0,GKR112-GKR107)+GKR156)*1.21+IF($D$5="Koncesija",-#REF!*0.21,0)</f>
        <v>#REF!</v>
      </c>
      <c r="GKS165" s="632" t="e">
        <f>(IF(GKS112-GKS107&lt;0,0,GKS112-GKS107)+GKS156)*1.21+IF($D$5="Koncesija",-#REF!*0.21,0)</f>
        <v>#REF!</v>
      </c>
      <c r="GKT165" s="632" t="e">
        <f>(IF(GKT112-GKT107&lt;0,0,GKT112-GKT107)+GKT156)*1.21+IF($D$5="Koncesija",-#REF!*0.21,0)</f>
        <v>#REF!</v>
      </c>
      <c r="GKU165" s="632" t="e">
        <f>(IF(GKU112-GKU107&lt;0,0,GKU112-GKU107)+GKU156)*1.21+IF($D$5="Koncesija",-#REF!*0.21,0)</f>
        <v>#REF!</v>
      </c>
      <c r="GKV165" s="632" t="e">
        <f>(IF(GKV112-GKV107&lt;0,0,GKV112-GKV107)+GKV156)*1.21+IF($D$5="Koncesija",-#REF!*0.21,0)</f>
        <v>#REF!</v>
      </c>
      <c r="GKW165" s="632" t="e">
        <f>(IF(GKW112-GKW107&lt;0,0,GKW112-GKW107)+GKW156)*1.21+IF($D$5="Koncesija",-#REF!*0.21,0)</f>
        <v>#REF!</v>
      </c>
      <c r="GKX165" s="632" t="e">
        <f>(IF(GKX112-GKX107&lt;0,0,GKX112-GKX107)+GKX156)*1.21+IF($D$5="Koncesija",-#REF!*0.21,0)</f>
        <v>#REF!</v>
      </c>
      <c r="GKY165" s="632" t="e">
        <f>(IF(GKY112-GKY107&lt;0,0,GKY112-GKY107)+GKY156)*1.21+IF($D$5="Koncesija",-#REF!*0.21,0)</f>
        <v>#REF!</v>
      </c>
      <c r="GKZ165" s="632" t="e">
        <f>(IF(GKZ112-GKZ107&lt;0,0,GKZ112-GKZ107)+GKZ156)*1.21+IF($D$5="Koncesija",-#REF!*0.21,0)</f>
        <v>#REF!</v>
      </c>
      <c r="GLA165" s="632" t="e">
        <f>(IF(GLA112-GLA107&lt;0,0,GLA112-GLA107)+GLA156)*1.21+IF($D$5="Koncesija",-#REF!*0.21,0)</f>
        <v>#REF!</v>
      </c>
      <c r="GLB165" s="632" t="e">
        <f>(IF(GLB112-GLB107&lt;0,0,GLB112-GLB107)+GLB156)*1.21+IF($D$5="Koncesija",-#REF!*0.21,0)</f>
        <v>#REF!</v>
      </c>
      <c r="GLC165" s="632" t="e">
        <f>(IF(GLC112-GLC107&lt;0,0,GLC112-GLC107)+GLC156)*1.21+IF($D$5="Koncesija",-#REF!*0.21,0)</f>
        <v>#REF!</v>
      </c>
      <c r="GLD165" s="632" t="e">
        <f>(IF(GLD112-GLD107&lt;0,0,GLD112-GLD107)+GLD156)*1.21+IF($D$5="Koncesija",-#REF!*0.21,0)</f>
        <v>#REF!</v>
      </c>
      <c r="GLE165" s="632" t="e">
        <f>(IF(GLE112-GLE107&lt;0,0,GLE112-GLE107)+GLE156)*1.21+IF($D$5="Koncesija",-#REF!*0.21,0)</f>
        <v>#REF!</v>
      </c>
      <c r="GLF165" s="632" t="e">
        <f>(IF(GLF112-GLF107&lt;0,0,GLF112-GLF107)+GLF156)*1.21+IF($D$5="Koncesija",-#REF!*0.21,0)</f>
        <v>#REF!</v>
      </c>
      <c r="GLG165" s="632" t="e">
        <f>(IF(GLG112-GLG107&lt;0,0,GLG112-GLG107)+GLG156)*1.21+IF($D$5="Koncesija",-#REF!*0.21,0)</f>
        <v>#REF!</v>
      </c>
      <c r="GLH165" s="632" t="e">
        <f>(IF(GLH112-GLH107&lt;0,0,GLH112-GLH107)+GLH156)*1.21+IF($D$5="Koncesija",-#REF!*0.21,0)</f>
        <v>#REF!</v>
      </c>
      <c r="GLI165" s="632" t="e">
        <f>(IF(GLI112-GLI107&lt;0,0,GLI112-GLI107)+GLI156)*1.21+IF($D$5="Koncesija",-#REF!*0.21,0)</f>
        <v>#REF!</v>
      </c>
      <c r="GLJ165" s="632" t="e">
        <f>(IF(GLJ112-GLJ107&lt;0,0,GLJ112-GLJ107)+GLJ156)*1.21+IF($D$5="Koncesija",-#REF!*0.21,0)</f>
        <v>#REF!</v>
      </c>
      <c r="GLK165" s="632" t="e">
        <f>(IF(GLK112-GLK107&lt;0,0,GLK112-GLK107)+GLK156)*1.21+IF($D$5="Koncesija",-#REF!*0.21,0)</f>
        <v>#REF!</v>
      </c>
      <c r="GLL165" s="632" t="e">
        <f>(IF(GLL112-GLL107&lt;0,0,GLL112-GLL107)+GLL156)*1.21+IF($D$5="Koncesija",-#REF!*0.21,0)</f>
        <v>#REF!</v>
      </c>
      <c r="GLM165" s="632" t="e">
        <f>(IF(GLM112-GLM107&lt;0,0,GLM112-GLM107)+GLM156)*1.21+IF($D$5="Koncesija",-#REF!*0.21,0)</f>
        <v>#REF!</v>
      </c>
      <c r="GLN165" s="632" t="e">
        <f>(IF(GLN112-GLN107&lt;0,0,GLN112-GLN107)+GLN156)*1.21+IF($D$5="Koncesija",-#REF!*0.21,0)</f>
        <v>#REF!</v>
      </c>
      <c r="GLO165" s="632" t="e">
        <f>(IF(GLO112-GLO107&lt;0,0,GLO112-GLO107)+GLO156)*1.21+IF($D$5="Koncesija",-#REF!*0.21,0)</f>
        <v>#REF!</v>
      </c>
      <c r="GLP165" s="632" t="e">
        <f>(IF(GLP112-GLP107&lt;0,0,GLP112-GLP107)+GLP156)*1.21+IF($D$5="Koncesija",-#REF!*0.21,0)</f>
        <v>#REF!</v>
      </c>
      <c r="GLQ165" s="632" t="e">
        <f>(IF(GLQ112-GLQ107&lt;0,0,GLQ112-GLQ107)+GLQ156)*1.21+IF($D$5="Koncesija",-#REF!*0.21,0)</f>
        <v>#REF!</v>
      </c>
      <c r="GLR165" s="632" t="e">
        <f>(IF(GLR112-GLR107&lt;0,0,GLR112-GLR107)+GLR156)*1.21+IF($D$5="Koncesija",-#REF!*0.21,0)</f>
        <v>#REF!</v>
      </c>
      <c r="GLS165" s="632" t="e">
        <f>(IF(GLS112-GLS107&lt;0,0,GLS112-GLS107)+GLS156)*1.21+IF($D$5="Koncesija",-#REF!*0.21,0)</f>
        <v>#REF!</v>
      </c>
      <c r="GLT165" s="632" t="e">
        <f>(IF(GLT112-GLT107&lt;0,0,GLT112-GLT107)+GLT156)*1.21+IF($D$5="Koncesija",-#REF!*0.21,0)</f>
        <v>#REF!</v>
      </c>
      <c r="GLU165" s="632" t="e">
        <f>(IF(GLU112-GLU107&lt;0,0,GLU112-GLU107)+GLU156)*1.21+IF($D$5="Koncesija",-#REF!*0.21,0)</f>
        <v>#REF!</v>
      </c>
      <c r="GLV165" s="632" t="e">
        <f>(IF(GLV112-GLV107&lt;0,0,GLV112-GLV107)+GLV156)*1.21+IF($D$5="Koncesija",-#REF!*0.21,0)</f>
        <v>#REF!</v>
      </c>
      <c r="GLW165" s="632" t="e">
        <f>(IF(GLW112-GLW107&lt;0,0,GLW112-GLW107)+GLW156)*1.21+IF($D$5="Koncesija",-#REF!*0.21,0)</f>
        <v>#REF!</v>
      </c>
      <c r="GLX165" s="632" t="e">
        <f>(IF(GLX112-GLX107&lt;0,0,GLX112-GLX107)+GLX156)*1.21+IF($D$5="Koncesija",-#REF!*0.21,0)</f>
        <v>#REF!</v>
      </c>
      <c r="GLY165" s="632" t="e">
        <f>(IF(GLY112-GLY107&lt;0,0,GLY112-GLY107)+GLY156)*1.21+IF($D$5="Koncesija",-#REF!*0.21,0)</f>
        <v>#REF!</v>
      </c>
      <c r="GLZ165" s="632" t="e">
        <f>(IF(GLZ112-GLZ107&lt;0,0,GLZ112-GLZ107)+GLZ156)*1.21+IF($D$5="Koncesija",-#REF!*0.21,0)</f>
        <v>#REF!</v>
      </c>
      <c r="GMA165" s="632" t="e">
        <f>(IF(GMA112-GMA107&lt;0,0,GMA112-GMA107)+GMA156)*1.21+IF($D$5="Koncesija",-#REF!*0.21,0)</f>
        <v>#REF!</v>
      </c>
      <c r="GMB165" s="632" t="e">
        <f>(IF(GMB112-GMB107&lt;0,0,GMB112-GMB107)+GMB156)*1.21+IF($D$5="Koncesija",-#REF!*0.21,0)</f>
        <v>#REF!</v>
      </c>
      <c r="GMC165" s="632" t="e">
        <f>(IF(GMC112-GMC107&lt;0,0,GMC112-GMC107)+GMC156)*1.21+IF($D$5="Koncesija",-#REF!*0.21,0)</f>
        <v>#REF!</v>
      </c>
      <c r="GMD165" s="632" t="e">
        <f>(IF(GMD112-GMD107&lt;0,0,GMD112-GMD107)+GMD156)*1.21+IF($D$5="Koncesija",-#REF!*0.21,0)</f>
        <v>#REF!</v>
      </c>
      <c r="GME165" s="632" t="e">
        <f>(IF(GME112-GME107&lt;0,0,GME112-GME107)+GME156)*1.21+IF($D$5="Koncesija",-#REF!*0.21,0)</f>
        <v>#REF!</v>
      </c>
      <c r="GMF165" s="632" t="e">
        <f>(IF(GMF112-GMF107&lt;0,0,GMF112-GMF107)+GMF156)*1.21+IF($D$5="Koncesija",-#REF!*0.21,0)</f>
        <v>#REF!</v>
      </c>
      <c r="GMG165" s="632" t="e">
        <f>(IF(GMG112-GMG107&lt;0,0,GMG112-GMG107)+GMG156)*1.21+IF($D$5="Koncesija",-#REF!*0.21,0)</f>
        <v>#REF!</v>
      </c>
      <c r="GMH165" s="632" t="e">
        <f>(IF(GMH112-GMH107&lt;0,0,GMH112-GMH107)+GMH156)*1.21+IF($D$5="Koncesija",-#REF!*0.21,0)</f>
        <v>#REF!</v>
      </c>
      <c r="GMI165" s="632" t="e">
        <f>(IF(GMI112-GMI107&lt;0,0,GMI112-GMI107)+GMI156)*1.21+IF($D$5="Koncesija",-#REF!*0.21,0)</f>
        <v>#REF!</v>
      </c>
      <c r="GMJ165" s="632" t="e">
        <f>(IF(GMJ112-GMJ107&lt;0,0,GMJ112-GMJ107)+GMJ156)*1.21+IF($D$5="Koncesija",-#REF!*0.21,0)</f>
        <v>#REF!</v>
      </c>
      <c r="GMK165" s="632" t="e">
        <f>(IF(GMK112-GMK107&lt;0,0,GMK112-GMK107)+GMK156)*1.21+IF($D$5="Koncesija",-#REF!*0.21,0)</f>
        <v>#REF!</v>
      </c>
      <c r="GML165" s="632" t="e">
        <f>(IF(GML112-GML107&lt;0,0,GML112-GML107)+GML156)*1.21+IF($D$5="Koncesija",-#REF!*0.21,0)</f>
        <v>#REF!</v>
      </c>
      <c r="GMM165" s="632" t="e">
        <f>(IF(GMM112-GMM107&lt;0,0,GMM112-GMM107)+GMM156)*1.21+IF($D$5="Koncesija",-#REF!*0.21,0)</f>
        <v>#REF!</v>
      </c>
      <c r="GMN165" s="632" t="e">
        <f>(IF(GMN112-GMN107&lt;0,0,GMN112-GMN107)+GMN156)*1.21+IF($D$5="Koncesija",-#REF!*0.21,0)</f>
        <v>#REF!</v>
      </c>
      <c r="GMO165" s="632" t="e">
        <f>(IF(GMO112-GMO107&lt;0,0,GMO112-GMO107)+GMO156)*1.21+IF($D$5="Koncesija",-#REF!*0.21,0)</f>
        <v>#REF!</v>
      </c>
      <c r="GMP165" s="632" t="e">
        <f>(IF(GMP112-GMP107&lt;0,0,GMP112-GMP107)+GMP156)*1.21+IF($D$5="Koncesija",-#REF!*0.21,0)</f>
        <v>#REF!</v>
      </c>
      <c r="GMQ165" s="632" t="e">
        <f>(IF(GMQ112-GMQ107&lt;0,0,GMQ112-GMQ107)+GMQ156)*1.21+IF($D$5="Koncesija",-#REF!*0.21,0)</f>
        <v>#REF!</v>
      </c>
      <c r="GMR165" s="632" t="e">
        <f>(IF(GMR112-GMR107&lt;0,0,GMR112-GMR107)+GMR156)*1.21+IF($D$5="Koncesija",-#REF!*0.21,0)</f>
        <v>#REF!</v>
      </c>
      <c r="GMS165" s="632" t="e">
        <f>(IF(GMS112-GMS107&lt;0,0,GMS112-GMS107)+GMS156)*1.21+IF($D$5="Koncesija",-#REF!*0.21,0)</f>
        <v>#REF!</v>
      </c>
      <c r="GMT165" s="632" t="e">
        <f>(IF(GMT112-GMT107&lt;0,0,GMT112-GMT107)+GMT156)*1.21+IF($D$5="Koncesija",-#REF!*0.21,0)</f>
        <v>#REF!</v>
      </c>
      <c r="GMU165" s="632" t="e">
        <f>(IF(GMU112-GMU107&lt;0,0,GMU112-GMU107)+GMU156)*1.21+IF($D$5="Koncesija",-#REF!*0.21,0)</f>
        <v>#REF!</v>
      </c>
      <c r="GMV165" s="632" t="e">
        <f>(IF(GMV112-GMV107&lt;0,0,GMV112-GMV107)+GMV156)*1.21+IF($D$5="Koncesija",-#REF!*0.21,0)</f>
        <v>#REF!</v>
      </c>
      <c r="GMW165" s="632" t="e">
        <f>(IF(GMW112-GMW107&lt;0,0,GMW112-GMW107)+GMW156)*1.21+IF($D$5="Koncesija",-#REF!*0.21,0)</f>
        <v>#REF!</v>
      </c>
      <c r="GMX165" s="632" t="e">
        <f>(IF(GMX112-GMX107&lt;0,0,GMX112-GMX107)+GMX156)*1.21+IF($D$5="Koncesija",-#REF!*0.21,0)</f>
        <v>#REF!</v>
      </c>
      <c r="GMY165" s="632" t="e">
        <f>(IF(GMY112-GMY107&lt;0,0,GMY112-GMY107)+GMY156)*1.21+IF($D$5="Koncesija",-#REF!*0.21,0)</f>
        <v>#REF!</v>
      </c>
      <c r="GMZ165" s="632" t="e">
        <f>(IF(GMZ112-GMZ107&lt;0,0,GMZ112-GMZ107)+GMZ156)*1.21+IF($D$5="Koncesija",-#REF!*0.21,0)</f>
        <v>#REF!</v>
      </c>
      <c r="GNA165" s="632" t="e">
        <f>(IF(GNA112-GNA107&lt;0,0,GNA112-GNA107)+GNA156)*1.21+IF($D$5="Koncesija",-#REF!*0.21,0)</f>
        <v>#REF!</v>
      </c>
      <c r="GNB165" s="632" t="e">
        <f>(IF(GNB112-GNB107&lt;0,0,GNB112-GNB107)+GNB156)*1.21+IF($D$5="Koncesija",-#REF!*0.21,0)</f>
        <v>#REF!</v>
      </c>
      <c r="GNC165" s="632" t="e">
        <f>(IF(GNC112-GNC107&lt;0,0,GNC112-GNC107)+GNC156)*1.21+IF($D$5="Koncesija",-#REF!*0.21,0)</f>
        <v>#REF!</v>
      </c>
      <c r="GND165" s="632" t="e">
        <f>(IF(GND112-GND107&lt;0,0,GND112-GND107)+GND156)*1.21+IF($D$5="Koncesija",-#REF!*0.21,0)</f>
        <v>#REF!</v>
      </c>
      <c r="GNE165" s="632" t="e">
        <f>(IF(GNE112-GNE107&lt;0,0,GNE112-GNE107)+GNE156)*1.21+IF($D$5="Koncesija",-#REF!*0.21,0)</f>
        <v>#REF!</v>
      </c>
      <c r="GNF165" s="632" t="e">
        <f>(IF(GNF112-GNF107&lt;0,0,GNF112-GNF107)+GNF156)*1.21+IF($D$5="Koncesija",-#REF!*0.21,0)</f>
        <v>#REF!</v>
      </c>
      <c r="GNG165" s="632" t="e">
        <f>(IF(GNG112-GNG107&lt;0,0,GNG112-GNG107)+GNG156)*1.21+IF($D$5="Koncesija",-#REF!*0.21,0)</f>
        <v>#REF!</v>
      </c>
      <c r="GNH165" s="632" t="e">
        <f>(IF(GNH112-GNH107&lt;0,0,GNH112-GNH107)+GNH156)*1.21+IF($D$5="Koncesija",-#REF!*0.21,0)</f>
        <v>#REF!</v>
      </c>
      <c r="GNI165" s="632" t="e">
        <f>(IF(GNI112-GNI107&lt;0,0,GNI112-GNI107)+GNI156)*1.21+IF($D$5="Koncesija",-#REF!*0.21,0)</f>
        <v>#REF!</v>
      </c>
      <c r="GNJ165" s="632" t="e">
        <f>(IF(GNJ112-GNJ107&lt;0,0,GNJ112-GNJ107)+GNJ156)*1.21+IF($D$5="Koncesija",-#REF!*0.21,0)</f>
        <v>#REF!</v>
      </c>
      <c r="GNK165" s="632" t="e">
        <f>(IF(GNK112-GNK107&lt;0,0,GNK112-GNK107)+GNK156)*1.21+IF($D$5="Koncesija",-#REF!*0.21,0)</f>
        <v>#REF!</v>
      </c>
      <c r="GNL165" s="632" t="e">
        <f>(IF(GNL112-GNL107&lt;0,0,GNL112-GNL107)+GNL156)*1.21+IF($D$5="Koncesija",-#REF!*0.21,0)</f>
        <v>#REF!</v>
      </c>
      <c r="GNM165" s="632" t="e">
        <f>(IF(GNM112-GNM107&lt;0,0,GNM112-GNM107)+GNM156)*1.21+IF($D$5="Koncesija",-#REF!*0.21,0)</f>
        <v>#REF!</v>
      </c>
      <c r="GNN165" s="632" t="e">
        <f>(IF(GNN112-GNN107&lt;0,0,GNN112-GNN107)+GNN156)*1.21+IF($D$5="Koncesija",-#REF!*0.21,0)</f>
        <v>#REF!</v>
      </c>
      <c r="GNO165" s="632" t="e">
        <f>(IF(GNO112-GNO107&lt;0,0,GNO112-GNO107)+GNO156)*1.21+IF($D$5="Koncesija",-#REF!*0.21,0)</f>
        <v>#REF!</v>
      </c>
      <c r="GNP165" s="632" t="e">
        <f>(IF(GNP112-GNP107&lt;0,0,GNP112-GNP107)+GNP156)*1.21+IF($D$5="Koncesija",-#REF!*0.21,0)</f>
        <v>#REF!</v>
      </c>
      <c r="GNQ165" s="632" t="e">
        <f>(IF(GNQ112-GNQ107&lt;0,0,GNQ112-GNQ107)+GNQ156)*1.21+IF($D$5="Koncesija",-#REF!*0.21,0)</f>
        <v>#REF!</v>
      </c>
      <c r="GNR165" s="632" t="e">
        <f>(IF(GNR112-GNR107&lt;0,0,GNR112-GNR107)+GNR156)*1.21+IF($D$5="Koncesija",-#REF!*0.21,0)</f>
        <v>#REF!</v>
      </c>
      <c r="GNS165" s="632" t="e">
        <f>(IF(GNS112-GNS107&lt;0,0,GNS112-GNS107)+GNS156)*1.21+IF($D$5="Koncesija",-#REF!*0.21,0)</f>
        <v>#REF!</v>
      </c>
      <c r="GNT165" s="632" t="e">
        <f>(IF(GNT112-GNT107&lt;0,0,GNT112-GNT107)+GNT156)*1.21+IF($D$5="Koncesija",-#REF!*0.21,0)</f>
        <v>#REF!</v>
      </c>
      <c r="GNU165" s="632" t="e">
        <f>(IF(GNU112-GNU107&lt;0,0,GNU112-GNU107)+GNU156)*1.21+IF($D$5="Koncesija",-#REF!*0.21,0)</f>
        <v>#REF!</v>
      </c>
      <c r="GNV165" s="632" t="e">
        <f>(IF(GNV112-GNV107&lt;0,0,GNV112-GNV107)+GNV156)*1.21+IF($D$5="Koncesija",-#REF!*0.21,0)</f>
        <v>#REF!</v>
      </c>
      <c r="GNW165" s="632" t="e">
        <f>(IF(GNW112-GNW107&lt;0,0,GNW112-GNW107)+GNW156)*1.21+IF($D$5="Koncesija",-#REF!*0.21,0)</f>
        <v>#REF!</v>
      </c>
      <c r="GNX165" s="632" t="e">
        <f>(IF(GNX112-GNX107&lt;0,0,GNX112-GNX107)+GNX156)*1.21+IF($D$5="Koncesija",-#REF!*0.21,0)</f>
        <v>#REF!</v>
      </c>
      <c r="GNY165" s="632" t="e">
        <f>(IF(GNY112-GNY107&lt;0,0,GNY112-GNY107)+GNY156)*1.21+IF($D$5="Koncesija",-#REF!*0.21,0)</f>
        <v>#REF!</v>
      </c>
      <c r="GNZ165" s="632" t="e">
        <f>(IF(GNZ112-GNZ107&lt;0,0,GNZ112-GNZ107)+GNZ156)*1.21+IF($D$5="Koncesija",-#REF!*0.21,0)</f>
        <v>#REF!</v>
      </c>
      <c r="GOA165" s="632" t="e">
        <f>(IF(GOA112-GOA107&lt;0,0,GOA112-GOA107)+GOA156)*1.21+IF($D$5="Koncesija",-#REF!*0.21,0)</f>
        <v>#REF!</v>
      </c>
      <c r="GOB165" s="632" t="e">
        <f>(IF(GOB112-GOB107&lt;0,0,GOB112-GOB107)+GOB156)*1.21+IF($D$5="Koncesija",-#REF!*0.21,0)</f>
        <v>#REF!</v>
      </c>
      <c r="GOC165" s="632" t="e">
        <f>(IF(GOC112-GOC107&lt;0,0,GOC112-GOC107)+GOC156)*1.21+IF($D$5="Koncesija",-#REF!*0.21,0)</f>
        <v>#REF!</v>
      </c>
      <c r="GOD165" s="632" t="e">
        <f>(IF(GOD112-GOD107&lt;0,0,GOD112-GOD107)+GOD156)*1.21+IF($D$5="Koncesija",-#REF!*0.21,0)</f>
        <v>#REF!</v>
      </c>
      <c r="GOE165" s="632" t="e">
        <f>(IF(GOE112-GOE107&lt;0,0,GOE112-GOE107)+GOE156)*1.21+IF($D$5="Koncesija",-#REF!*0.21,0)</f>
        <v>#REF!</v>
      </c>
      <c r="GOF165" s="632" t="e">
        <f>(IF(GOF112-GOF107&lt;0,0,GOF112-GOF107)+GOF156)*1.21+IF($D$5="Koncesija",-#REF!*0.21,0)</f>
        <v>#REF!</v>
      </c>
      <c r="GOG165" s="632" t="e">
        <f>(IF(GOG112-GOG107&lt;0,0,GOG112-GOG107)+GOG156)*1.21+IF($D$5="Koncesija",-#REF!*0.21,0)</f>
        <v>#REF!</v>
      </c>
      <c r="GOH165" s="632" t="e">
        <f>(IF(GOH112-GOH107&lt;0,0,GOH112-GOH107)+GOH156)*1.21+IF($D$5="Koncesija",-#REF!*0.21,0)</f>
        <v>#REF!</v>
      </c>
      <c r="GOI165" s="632" t="e">
        <f>(IF(GOI112-GOI107&lt;0,0,GOI112-GOI107)+GOI156)*1.21+IF($D$5="Koncesija",-#REF!*0.21,0)</f>
        <v>#REF!</v>
      </c>
      <c r="GOJ165" s="632" t="e">
        <f>(IF(GOJ112-GOJ107&lt;0,0,GOJ112-GOJ107)+GOJ156)*1.21+IF($D$5="Koncesija",-#REF!*0.21,0)</f>
        <v>#REF!</v>
      </c>
      <c r="GOK165" s="632" t="e">
        <f>(IF(GOK112-GOK107&lt;0,0,GOK112-GOK107)+GOK156)*1.21+IF($D$5="Koncesija",-#REF!*0.21,0)</f>
        <v>#REF!</v>
      </c>
      <c r="GOL165" s="632" t="e">
        <f>(IF(GOL112-GOL107&lt;0,0,GOL112-GOL107)+GOL156)*1.21+IF($D$5="Koncesija",-#REF!*0.21,0)</f>
        <v>#REF!</v>
      </c>
      <c r="GOM165" s="632" t="e">
        <f>(IF(GOM112-GOM107&lt;0,0,GOM112-GOM107)+GOM156)*1.21+IF($D$5="Koncesija",-#REF!*0.21,0)</f>
        <v>#REF!</v>
      </c>
      <c r="GON165" s="632" t="e">
        <f>(IF(GON112-GON107&lt;0,0,GON112-GON107)+GON156)*1.21+IF($D$5="Koncesija",-#REF!*0.21,0)</f>
        <v>#REF!</v>
      </c>
      <c r="GOO165" s="632" t="e">
        <f>(IF(GOO112-GOO107&lt;0,0,GOO112-GOO107)+GOO156)*1.21+IF($D$5="Koncesija",-#REF!*0.21,0)</f>
        <v>#REF!</v>
      </c>
      <c r="GOP165" s="632" t="e">
        <f>(IF(GOP112-GOP107&lt;0,0,GOP112-GOP107)+GOP156)*1.21+IF($D$5="Koncesija",-#REF!*0.21,0)</f>
        <v>#REF!</v>
      </c>
      <c r="GOQ165" s="632" t="e">
        <f>(IF(GOQ112-GOQ107&lt;0,0,GOQ112-GOQ107)+GOQ156)*1.21+IF($D$5="Koncesija",-#REF!*0.21,0)</f>
        <v>#REF!</v>
      </c>
      <c r="GOR165" s="632" t="e">
        <f>(IF(GOR112-GOR107&lt;0,0,GOR112-GOR107)+GOR156)*1.21+IF($D$5="Koncesija",-#REF!*0.21,0)</f>
        <v>#REF!</v>
      </c>
      <c r="GOS165" s="632" t="e">
        <f>(IF(GOS112-GOS107&lt;0,0,GOS112-GOS107)+GOS156)*1.21+IF($D$5="Koncesija",-#REF!*0.21,0)</f>
        <v>#REF!</v>
      </c>
      <c r="GOT165" s="632" t="e">
        <f>(IF(GOT112-GOT107&lt;0,0,GOT112-GOT107)+GOT156)*1.21+IF($D$5="Koncesija",-#REF!*0.21,0)</f>
        <v>#REF!</v>
      </c>
      <c r="GOU165" s="632" t="e">
        <f>(IF(GOU112-GOU107&lt;0,0,GOU112-GOU107)+GOU156)*1.21+IF($D$5="Koncesija",-#REF!*0.21,0)</f>
        <v>#REF!</v>
      </c>
      <c r="GOV165" s="632" t="e">
        <f>(IF(GOV112-GOV107&lt;0,0,GOV112-GOV107)+GOV156)*1.21+IF($D$5="Koncesija",-#REF!*0.21,0)</f>
        <v>#REF!</v>
      </c>
      <c r="GOW165" s="632" t="e">
        <f>(IF(GOW112-GOW107&lt;0,0,GOW112-GOW107)+GOW156)*1.21+IF($D$5="Koncesija",-#REF!*0.21,0)</f>
        <v>#REF!</v>
      </c>
      <c r="GOX165" s="632" t="e">
        <f>(IF(GOX112-GOX107&lt;0,0,GOX112-GOX107)+GOX156)*1.21+IF($D$5="Koncesija",-#REF!*0.21,0)</f>
        <v>#REF!</v>
      </c>
      <c r="GOY165" s="632" t="e">
        <f>(IF(GOY112-GOY107&lt;0,0,GOY112-GOY107)+GOY156)*1.21+IF($D$5="Koncesija",-#REF!*0.21,0)</f>
        <v>#REF!</v>
      </c>
      <c r="GOZ165" s="632" t="e">
        <f>(IF(GOZ112-GOZ107&lt;0,0,GOZ112-GOZ107)+GOZ156)*1.21+IF($D$5="Koncesija",-#REF!*0.21,0)</f>
        <v>#REF!</v>
      </c>
      <c r="GPA165" s="632" t="e">
        <f>(IF(GPA112-GPA107&lt;0,0,GPA112-GPA107)+GPA156)*1.21+IF($D$5="Koncesija",-#REF!*0.21,0)</f>
        <v>#REF!</v>
      </c>
      <c r="GPB165" s="632" t="e">
        <f>(IF(GPB112-GPB107&lt;0,0,GPB112-GPB107)+GPB156)*1.21+IF($D$5="Koncesija",-#REF!*0.21,0)</f>
        <v>#REF!</v>
      </c>
      <c r="GPC165" s="632" t="e">
        <f>(IF(GPC112-GPC107&lt;0,0,GPC112-GPC107)+GPC156)*1.21+IF($D$5="Koncesija",-#REF!*0.21,0)</f>
        <v>#REF!</v>
      </c>
      <c r="GPD165" s="632" t="e">
        <f>(IF(GPD112-GPD107&lt;0,0,GPD112-GPD107)+GPD156)*1.21+IF($D$5="Koncesija",-#REF!*0.21,0)</f>
        <v>#REF!</v>
      </c>
      <c r="GPE165" s="632" t="e">
        <f>(IF(GPE112-GPE107&lt;0,0,GPE112-GPE107)+GPE156)*1.21+IF($D$5="Koncesija",-#REF!*0.21,0)</f>
        <v>#REF!</v>
      </c>
      <c r="GPF165" s="632" t="e">
        <f>(IF(GPF112-GPF107&lt;0,0,GPF112-GPF107)+GPF156)*1.21+IF($D$5="Koncesija",-#REF!*0.21,0)</f>
        <v>#REF!</v>
      </c>
      <c r="GPG165" s="632" t="e">
        <f>(IF(GPG112-GPG107&lt;0,0,GPG112-GPG107)+GPG156)*1.21+IF($D$5="Koncesija",-#REF!*0.21,0)</f>
        <v>#REF!</v>
      </c>
      <c r="GPH165" s="632" t="e">
        <f>(IF(GPH112-GPH107&lt;0,0,GPH112-GPH107)+GPH156)*1.21+IF($D$5="Koncesija",-#REF!*0.21,0)</f>
        <v>#REF!</v>
      </c>
      <c r="GPI165" s="632" t="e">
        <f>(IF(GPI112-GPI107&lt;0,0,GPI112-GPI107)+GPI156)*1.21+IF($D$5="Koncesija",-#REF!*0.21,0)</f>
        <v>#REF!</v>
      </c>
      <c r="GPJ165" s="632" t="e">
        <f>(IF(GPJ112-GPJ107&lt;0,0,GPJ112-GPJ107)+GPJ156)*1.21+IF($D$5="Koncesija",-#REF!*0.21,0)</f>
        <v>#REF!</v>
      </c>
      <c r="GPK165" s="632" t="e">
        <f>(IF(GPK112-GPK107&lt;0,0,GPK112-GPK107)+GPK156)*1.21+IF($D$5="Koncesija",-#REF!*0.21,0)</f>
        <v>#REF!</v>
      </c>
      <c r="GPL165" s="632" t="e">
        <f>(IF(GPL112-GPL107&lt;0,0,GPL112-GPL107)+GPL156)*1.21+IF($D$5="Koncesija",-#REF!*0.21,0)</f>
        <v>#REF!</v>
      </c>
      <c r="GPM165" s="632" t="e">
        <f>(IF(GPM112-GPM107&lt;0,0,GPM112-GPM107)+GPM156)*1.21+IF($D$5="Koncesija",-#REF!*0.21,0)</f>
        <v>#REF!</v>
      </c>
      <c r="GPN165" s="632" t="e">
        <f>(IF(GPN112-GPN107&lt;0,0,GPN112-GPN107)+GPN156)*1.21+IF($D$5="Koncesija",-#REF!*0.21,0)</f>
        <v>#REF!</v>
      </c>
      <c r="GPO165" s="632" t="e">
        <f>(IF(GPO112-GPO107&lt;0,0,GPO112-GPO107)+GPO156)*1.21+IF($D$5="Koncesija",-#REF!*0.21,0)</f>
        <v>#REF!</v>
      </c>
      <c r="GPP165" s="632" t="e">
        <f>(IF(GPP112-GPP107&lt;0,0,GPP112-GPP107)+GPP156)*1.21+IF($D$5="Koncesija",-#REF!*0.21,0)</f>
        <v>#REF!</v>
      </c>
      <c r="GPQ165" s="632" t="e">
        <f>(IF(GPQ112-GPQ107&lt;0,0,GPQ112-GPQ107)+GPQ156)*1.21+IF($D$5="Koncesija",-#REF!*0.21,0)</f>
        <v>#REF!</v>
      </c>
      <c r="GPR165" s="632" t="e">
        <f>(IF(GPR112-GPR107&lt;0,0,GPR112-GPR107)+GPR156)*1.21+IF($D$5="Koncesija",-#REF!*0.21,0)</f>
        <v>#REF!</v>
      </c>
      <c r="GPS165" s="632" t="e">
        <f>(IF(GPS112-GPS107&lt;0,0,GPS112-GPS107)+GPS156)*1.21+IF($D$5="Koncesija",-#REF!*0.21,0)</f>
        <v>#REF!</v>
      </c>
      <c r="GPT165" s="632" t="e">
        <f>(IF(GPT112-GPT107&lt;0,0,GPT112-GPT107)+GPT156)*1.21+IF($D$5="Koncesija",-#REF!*0.21,0)</f>
        <v>#REF!</v>
      </c>
      <c r="GPU165" s="632" t="e">
        <f>(IF(GPU112-GPU107&lt;0,0,GPU112-GPU107)+GPU156)*1.21+IF($D$5="Koncesija",-#REF!*0.21,0)</f>
        <v>#REF!</v>
      </c>
      <c r="GPV165" s="632" t="e">
        <f>(IF(GPV112-GPV107&lt;0,0,GPV112-GPV107)+GPV156)*1.21+IF($D$5="Koncesija",-#REF!*0.21,0)</f>
        <v>#REF!</v>
      </c>
      <c r="GPW165" s="632" t="e">
        <f>(IF(GPW112-GPW107&lt;0,0,GPW112-GPW107)+GPW156)*1.21+IF($D$5="Koncesija",-#REF!*0.21,0)</f>
        <v>#REF!</v>
      </c>
      <c r="GPX165" s="632" t="e">
        <f>(IF(GPX112-GPX107&lt;0,0,GPX112-GPX107)+GPX156)*1.21+IF($D$5="Koncesija",-#REF!*0.21,0)</f>
        <v>#REF!</v>
      </c>
      <c r="GPY165" s="632" t="e">
        <f>(IF(GPY112-GPY107&lt;0,0,GPY112-GPY107)+GPY156)*1.21+IF($D$5="Koncesija",-#REF!*0.21,0)</f>
        <v>#REF!</v>
      </c>
      <c r="GPZ165" s="632" t="e">
        <f>(IF(GPZ112-GPZ107&lt;0,0,GPZ112-GPZ107)+GPZ156)*1.21+IF($D$5="Koncesija",-#REF!*0.21,0)</f>
        <v>#REF!</v>
      </c>
      <c r="GQA165" s="632" t="e">
        <f>(IF(GQA112-GQA107&lt;0,0,GQA112-GQA107)+GQA156)*1.21+IF($D$5="Koncesija",-#REF!*0.21,0)</f>
        <v>#REF!</v>
      </c>
      <c r="GQB165" s="632" t="e">
        <f>(IF(GQB112-GQB107&lt;0,0,GQB112-GQB107)+GQB156)*1.21+IF($D$5="Koncesija",-#REF!*0.21,0)</f>
        <v>#REF!</v>
      </c>
      <c r="GQC165" s="632" t="e">
        <f>(IF(GQC112-GQC107&lt;0,0,GQC112-GQC107)+GQC156)*1.21+IF($D$5="Koncesija",-#REF!*0.21,0)</f>
        <v>#REF!</v>
      </c>
      <c r="GQD165" s="632" t="e">
        <f>(IF(GQD112-GQD107&lt;0,0,GQD112-GQD107)+GQD156)*1.21+IF($D$5="Koncesija",-#REF!*0.21,0)</f>
        <v>#REF!</v>
      </c>
      <c r="GQE165" s="632" t="e">
        <f>(IF(GQE112-GQE107&lt;0,0,GQE112-GQE107)+GQE156)*1.21+IF($D$5="Koncesija",-#REF!*0.21,0)</f>
        <v>#REF!</v>
      </c>
      <c r="GQF165" s="632" t="e">
        <f>(IF(GQF112-GQF107&lt;0,0,GQF112-GQF107)+GQF156)*1.21+IF($D$5="Koncesija",-#REF!*0.21,0)</f>
        <v>#REF!</v>
      </c>
      <c r="GQG165" s="632" t="e">
        <f>(IF(GQG112-GQG107&lt;0,0,GQG112-GQG107)+GQG156)*1.21+IF($D$5="Koncesija",-#REF!*0.21,0)</f>
        <v>#REF!</v>
      </c>
      <c r="GQH165" s="632" t="e">
        <f>(IF(GQH112-GQH107&lt;0,0,GQH112-GQH107)+GQH156)*1.21+IF($D$5="Koncesija",-#REF!*0.21,0)</f>
        <v>#REF!</v>
      </c>
      <c r="GQI165" s="632" t="e">
        <f>(IF(GQI112-GQI107&lt;0,0,GQI112-GQI107)+GQI156)*1.21+IF($D$5="Koncesija",-#REF!*0.21,0)</f>
        <v>#REF!</v>
      </c>
      <c r="GQJ165" s="632" t="e">
        <f>(IF(GQJ112-GQJ107&lt;0,0,GQJ112-GQJ107)+GQJ156)*1.21+IF($D$5="Koncesija",-#REF!*0.21,0)</f>
        <v>#REF!</v>
      </c>
      <c r="GQK165" s="632" t="e">
        <f>(IF(GQK112-GQK107&lt;0,0,GQK112-GQK107)+GQK156)*1.21+IF($D$5="Koncesija",-#REF!*0.21,0)</f>
        <v>#REF!</v>
      </c>
      <c r="GQL165" s="632" t="e">
        <f>(IF(GQL112-GQL107&lt;0,0,GQL112-GQL107)+GQL156)*1.21+IF($D$5="Koncesija",-#REF!*0.21,0)</f>
        <v>#REF!</v>
      </c>
      <c r="GQM165" s="632" t="e">
        <f>(IF(GQM112-GQM107&lt;0,0,GQM112-GQM107)+GQM156)*1.21+IF($D$5="Koncesija",-#REF!*0.21,0)</f>
        <v>#REF!</v>
      </c>
      <c r="GQN165" s="632" t="e">
        <f>(IF(GQN112-GQN107&lt;0,0,GQN112-GQN107)+GQN156)*1.21+IF($D$5="Koncesija",-#REF!*0.21,0)</f>
        <v>#REF!</v>
      </c>
      <c r="GQO165" s="632" t="e">
        <f>(IF(GQO112-GQO107&lt;0,0,GQO112-GQO107)+GQO156)*1.21+IF($D$5="Koncesija",-#REF!*0.21,0)</f>
        <v>#REF!</v>
      </c>
      <c r="GQP165" s="632" t="e">
        <f>(IF(GQP112-GQP107&lt;0,0,GQP112-GQP107)+GQP156)*1.21+IF($D$5="Koncesija",-#REF!*0.21,0)</f>
        <v>#REF!</v>
      </c>
      <c r="GQQ165" s="632" t="e">
        <f>(IF(GQQ112-GQQ107&lt;0,0,GQQ112-GQQ107)+GQQ156)*1.21+IF($D$5="Koncesija",-#REF!*0.21,0)</f>
        <v>#REF!</v>
      </c>
      <c r="GQR165" s="632" t="e">
        <f>(IF(GQR112-GQR107&lt;0,0,GQR112-GQR107)+GQR156)*1.21+IF($D$5="Koncesija",-#REF!*0.21,0)</f>
        <v>#REF!</v>
      </c>
      <c r="GQS165" s="632" t="e">
        <f>(IF(GQS112-GQS107&lt;0,0,GQS112-GQS107)+GQS156)*1.21+IF($D$5="Koncesija",-#REF!*0.21,0)</f>
        <v>#REF!</v>
      </c>
      <c r="GQT165" s="632" t="e">
        <f>(IF(GQT112-GQT107&lt;0,0,GQT112-GQT107)+GQT156)*1.21+IF($D$5="Koncesija",-#REF!*0.21,0)</f>
        <v>#REF!</v>
      </c>
      <c r="GQU165" s="632" t="e">
        <f>(IF(GQU112-GQU107&lt;0,0,GQU112-GQU107)+GQU156)*1.21+IF($D$5="Koncesija",-#REF!*0.21,0)</f>
        <v>#REF!</v>
      </c>
      <c r="GQV165" s="632" t="e">
        <f>(IF(GQV112-GQV107&lt;0,0,GQV112-GQV107)+GQV156)*1.21+IF($D$5="Koncesija",-#REF!*0.21,0)</f>
        <v>#REF!</v>
      </c>
      <c r="GQW165" s="632" t="e">
        <f>(IF(GQW112-GQW107&lt;0,0,GQW112-GQW107)+GQW156)*1.21+IF($D$5="Koncesija",-#REF!*0.21,0)</f>
        <v>#REF!</v>
      </c>
      <c r="GQX165" s="632" t="e">
        <f>(IF(GQX112-GQX107&lt;0,0,GQX112-GQX107)+GQX156)*1.21+IF($D$5="Koncesija",-#REF!*0.21,0)</f>
        <v>#REF!</v>
      </c>
      <c r="GQY165" s="632" t="e">
        <f>(IF(GQY112-GQY107&lt;0,0,GQY112-GQY107)+GQY156)*1.21+IF($D$5="Koncesija",-#REF!*0.21,0)</f>
        <v>#REF!</v>
      </c>
      <c r="GQZ165" s="632" t="e">
        <f>(IF(GQZ112-GQZ107&lt;0,0,GQZ112-GQZ107)+GQZ156)*1.21+IF($D$5="Koncesija",-#REF!*0.21,0)</f>
        <v>#REF!</v>
      </c>
      <c r="GRA165" s="632" t="e">
        <f>(IF(GRA112-GRA107&lt;0,0,GRA112-GRA107)+GRA156)*1.21+IF($D$5="Koncesija",-#REF!*0.21,0)</f>
        <v>#REF!</v>
      </c>
      <c r="GRB165" s="632" t="e">
        <f>(IF(GRB112-GRB107&lt;0,0,GRB112-GRB107)+GRB156)*1.21+IF($D$5="Koncesija",-#REF!*0.21,0)</f>
        <v>#REF!</v>
      </c>
      <c r="GRC165" s="632" t="e">
        <f>(IF(GRC112-GRC107&lt;0,0,GRC112-GRC107)+GRC156)*1.21+IF($D$5="Koncesija",-#REF!*0.21,0)</f>
        <v>#REF!</v>
      </c>
      <c r="GRD165" s="632" t="e">
        <f>(IF(GRD112-GRD107&lt;0,0,GRD112-GRD107)+GRD156)*1.21+IF($D$5="Koncesija",-#REF!*0.21,0)</f>
        <v>#REF!</v>
      </c>
      <c r="GRE165" s="632" t="e">
        <f>(IF(GRE112-GRE107&lt;0,0,GRE112-GRE107)+GRE156)*1.21+IF($D$5="Koncesija",-#REF!*0.21,0)</f>
        <v>#REF!</v>
      </c>
      <c r="GRF165" s="632" t="e">
        <f>(IF(GRF112-GRF107&lt;0,0,GRF112-GRF107)+GRF156)*1.21+IF($D$5="Koncesija",-#REF!*0.21,0)</f>
        <v>#REF!</v>
      </c>
      <c r="GRG165" s="632" t="e">
        <f>(IF(GRG112-GRG107&lt;0,0,GRG112-GRG107)+GRG156)*1.21+IF($D$5="Koncesija",-#REF!*0.21,0)</f>
        <v>#REF!</v>
      </c>
      <c r="GRH165" s="632" t="e">
        <f>(IF(GRH112-GRH107&lt;0,0,GRH112-GRH107)+GRH156)*1.21+IF($D$5="Koncesija",-#REF!*0.21,0)</f>
        <v>#REF!</v>
      </c>
      <c r="GRI165" s="632" t="e">
        <f>(IF(GRI112-GRI107&lt;0,0,GRI112-GRI107)+GRI156)*1.21+IF($D$5="Koncesija",-#REF!*0.21,0)</f>
        <v>#REF!</v>
      </c>
      <c r="GRJ165" s="632" t="e">
        <f>(IF(GRJ112-GRJ107&lt;0,0,GRJ112-GRJ107)+GRJ156)*1.21+IF($D$5="Koncesija",-#REF!*0.21,0)</f>
        <v>#REF!</v>
      </c>
      <c r="GRK165" s="632" t="e">
        <f>(IF(GRK112-GRK107&lt;0,0,GRK112-GRK107)+GRK156)*1.21+IF($D$5="Koncesija",-#REF!*0.21,0)</f>
        <v>#REF!</v>
      </c>
      <c r="GRL165" s="632" t="e">
        <f>(IF(GRL112-GRL107&lt;0,0,GRL112-GRL107)+GRL156)*1.21+IF($D$5="Koncesija",-#REF!*0.21,0)</f>
        <v>#REF!</v>
      </c>
      <c r="GRM165" s="632" t="e">
        <f>(IF(GRM112-GRM107&lt;0,0,GRM112-GRM107)+GRM156)*1.21+IF($D$5="Koncesija",-#REF!*0.21,0)</f>
        <v>#REF!</v>
      </c>
      <c r="GRN165" s="632" t="e">
        <f>(IF(GRN112-GRN107&lt;0,0,GRN112-GRN107)+GRN156)*1.21+IF($D$5="Koncesija",-#REF!*0.21,0)</f>
        <v>#REF!</v>
      </c>
      <c r="GRO165" s="632" t="e">
        <f>(IF(GRO112-GRO107&lt;0,0,GRO112-GRO107)+GRO156)*1.21+IF($D$5="Koncesija",-#REF!*0.21,0)</f>
        <v>#REF!</v>
      </c>
      <c r="GRP165" s="632" t="e">
        <f>(IF(GRP112-GRP107&lt;0,0,GRP112-GRP107)+GRP156)*1.21+IF($D$5="Koncesija",-#REF!*0.21,0)</f>
        <v>#REF!</v>
      </c>
      <c r="GRQ165" s="632" t="e">
        <f>(IF(GRQ112-GRQ107&lt;0,0,GRQ112-GRQ107)+GRQ156)*1.21+IF($D$5="Koncesija",-#REF!*0.21,0)</f>
        <v>#REF!</v>
      </c>
      <c r="GRR165" s="632" t="e">
        <f>(IF(GRR112-GRR107&lt;0,0,GRR112-GRR107)+GRR156)*1.21+IF($D$5="Koncesija",-#REF!*0.21,0)</f>
        <v>#REF!</v>
      </c>
      <c r="GRS165" s="632" t="e">
        <f>(IF(GRS112-GRS107&lt;0,0,GRS112-GRS107)+GRS156)*1.21+IF($D$5="Koncesija",-#REF!*0.21,0)</f>
        <v>#REF!</v>
      </c>
      <c r="GRT165" s="632" t="e">
        <f>(IF(GRT112-GRT107&lt;0,0,GRT112-GRT107)+GRT156)*1.21+IF($D$5="Koncesija",-#REF!*0.21,0)</f>
        <v>#REF!</v>
      </c>
      <c r="GRU165" s="632" t="e">
        <f>(IF(GRU112-GRU107&lt;0,0,GRU112-GRU107)+GRU156)*1.21+IF($D$5="Koncesija",-#REF!*0.21,0)</f>
        <v>#REF!</v>
      </c>
      <c r="GRV165" s="632" t="e">
        <f>(IF(GRV112-GRV107&lt;0,0,GRV112-GRV107)+GRV156)*1.21+IF($D$5="Koncesija",-#REF!*0.21,0)</f>
        <v>#REF!</v>
      </c>
      <c r="GRW165" s="632" t="e">
        <f>(IF(GRW112-GRW107&lt;0,0,GRW112-GRW107)+GRW156)*1.21+IF($D$5="Koncesija",-#REF!*0.21,0)</f>
        <v>#REF!</v>
      </c>
      <c r="GRX165" s="632" t="e">
        <f>(IF(GRX112-GRX107&lt;0,0,GRX112-GRX107)+GRX156)*1.21+IF($D$5="Koncesija",-#REF!*0.21,0)</f>
        <v>#REF!</v>
      </c>
      <c r="GRY165" s="632" t="e">
        <f>(IF(GRY112-GRY107&lt;0,0,GRY112-GRY107)+GRY156)*1.21+IF($D$5="Koncesija",-#REF!*0.21,0)</f>
        <v>#REF!</v>
      </c>
      <c r="GRZ165" s="632" t="e">
        <f>(IF(GRZ112-GRZ107&lt;0,0,GRZ112-GRZ107)+GRZ156)*1.21+IF($D$5="Koncesija",-#REF!*0.21,0)</f>
        <v>#REF!</v>
      </c>
      <c r="GSA165" s="632" t="e">
        <f>(IF(GSA112-GSA107&lt;0,0,GSA112-GSA107)+GSA156)*1.21+IF($D$5="Koncesija",-#REF!*0.21,0)</f>
        <v>#REF!</v>
      </c>
      <c r="GSB165" s="632" t="e">
        <f>(IF(GSB112-GSB107&lt;0,0,GSB112-GSB107)+GSB156)*1.21+IF($D$5="Koncesija",-#REF!*0.21,0)</f>
        <v>#REF!</v>
      </c>
      <c r="GSC165" s="632" t="e">
        <f>(IF(GSC112-GSC107&lt;0,0,GSC112-GSC107)+GSC156)*1.21+IF($D$5="Koncesija",-#REF!*0.21,0)</f>
        <v>#REF!</v>
      </c>
      <c r="GSD165" s="632" t="e">
        <f>(IF(GSD112-GSD107&lt;0,0,GSD112-GSD107)+GSD156)*1.21+IF($D$5="Koncesija",-#REF!*0.21,0)</f>
        <v>#REF!</v>
      </c>
      <c r="GSE165" s="632" t="e">
        <f>(IF(GSE112-GSE107&lt;0,0,GSE112-GSE107)+GSE156)*1.21+IF($D$5="Koncesija",-#REF!*0.21,0)</f>
        <v>#REF!</v>
      </c>
      <c r="GSF165" s="632" t="e">
        <f>(IF(GSF112-GSF107&lt;0,0,GSF112-GSF107)+GSF156)*1.21+IF($D$5="Koncesija",-#REF!*0.21,0)</f>
        <v>#REF!</v>
      </c>
      <c r="GSG165" s="632" t="e">
        <f>(IF(GSG112-GSG107&lt;0,0,GSG112-GSG107)+GSG156)*1.21+IF($D$5="Koncesija",-#REF!*0.21,0)</f>
        <v>#REF!</v>
      </c>
      <c r="GSH165" s="632" t="e">
        <f>(IF(GSH112-GSH107&lt;0,0,GSH112-GSH107)+GSH156)*1.21+IF($D$5="Koncesija",-#REF!*0.21,0)</f>
        <v>#REF!</v>
      </c>
      <c r="GSI165" s="632" t="e">
        <f>(IF(GSI112-GSI107&lt;0,0,GSI112-GSI107)+GSI156)*1.21+IF($D$5="Koncesija",-#REF!*0.21,0)</f>
        <v>#REF!</v>
      </c>
      <c r="GSJ165" s="632" t="e">
        <f>(IF(GSJ112-GSJ107&lt;0,0,GSJ112-GSJ107)+GSJ156)*1.21+IF($D$5="Koncesija",-#REF!*0.21,0)</f>
        <v>#REF!</v>
      </c>
      <c r="GSK165" s="632" t="e">
        <f>(IF(GSK112-GSK107&lt;0,0,GSK112-GSK107)+GSK156)*1.21+IF($D$5="Koncesija",-#REF!*0.21,0)</f>
        <v>#REF!</v>
      </c>
      <c r="GSL165" s="632" t="e">
        <f>(IF(GSL112-GSL107&lt;0,0,GSL112-GSL107)+GSL156)*1.21+IF($D$5="Koncesija",-#REF!*0.21,0)</f>
        <v>#REF!</v>
      </c>
      <c r="GSM165" s="632" t="e">
        <f>(IF(GSM112-GSM107&lt;0,0,GSM112-GSM107)+GSM156)*1.21+IF($D$5="Koncesija",-#REF!*0.21,0)</f>
        <v>#REF!</v>
      </c>
      <c r="GSN165" s="632" t="e">
        <f>(IF(GSN112-GSN107&lt;0,0,GSN112-GSN107)+GSN156)*1.21+IF($D$5="Koncesija",-#REF!*0.21,0)</f>
        <v>#REF!</v>
      </c>
      <c r="GSO165" s="632" t="e">
        <f>(IF(GSO112-GSO107&lt;0,0,GSO112-GSO107)+GSO156)*1.21+IF($D$5="Koncesija",-#REF!*0.21,0)</f>
        <v>#REF!</v>
      </c>
      <c r="GSP165" s="632" t="e">
        <f>(IF(GSP112-GSP107&lt;0,0,GSP112-GSP107)+GSP156)*1.21+IF($D$5="Koncesija",-#REF!*0.21,0)</f>
        <v>#REF!</v>
      </c>
      <c r="GSQ165" s="632" t="e">
        <f>(IF(GSQ112-GSQ107&lt;0,0,GSQ112-GSQ107)+GSQ156)*1.21+IF($D$5="Koncesija",-#REF!*0.21,0)</f>
        <v>#REF!</v>
      </c>
      <c r="GSR165" s="632" t="e">
        <f>(IF(GSR112-GSR107&lt;0,0,GSR112-GSR107)+GSR156)*1.21+IF($D$5="Koncesija",-#REF!*0.21,0)</f>
        <v>#REF!</v>
      </c>
      <c r="GSS165" s="632" t="e">
        <f>(IF(GSS112-GSS107&lt;0,0,GSS112-GSS107)+GSS156)*1.21+IF($D$5="Koncesija",-#REF!*0.21,0)</f>
        <v>#REF!</v>
      </c>
      <c r="GST165" s="632" t="e">
        <f>(IF(GST112-GST107&lt;0,0,GST112-GST107)+GST156)*1.21+IF($D$5="Koncesija",-#REF!*0.21,0)</f>
        <v>#REF!</v>
      </c>
      <c r="GSU165" s="632" t="e">
        <f>(IF(GSU112-GSU107&lt;0,0,GSU112-GSU107)+GSU156)*1.21+IF($D$5="Koncesija",-#REF!*0.21,0)</f>
        <v>#REF!</v>
      </c>
      <c r="GSV165" s="632" t="e">
        <f>(IF(GSV112-GSV107&lt;0,0,GSV112-GSV107)+GSV156)*1.21+IF($D$5="Koncesija",-#REF!*0.21,0)</f>
        <v>#REF!</v>
      </c>
      <c r="GSW165" s="632" t="e">
        <f>(IF(GSW112-GSW107&lt;0,0,GSW112-GSW107)+GSW156)*1.21+IF($D$5="Koncesija",-#REF!*0.21,0)</f>
        <v>#REF!</v>
      </c>
      <c r="GSX165" s="632" t="e">
        <f>(IF(GSX112-GSX107&lt;0,0,GSX112-GSX107)+GSX156)*1.21+IF($D$5="Koncesija",-#REF!*0.21,0)</f>
        <v>#REF!</v>
      </c>
      <c r="GSY165" s="632" t="e">
        <f>(IF(GSY112-GSY107&lt;0,0,GSY112-GSY107)+GSY156)*1.21+IF($D$5="Koncesija",-#REF!*0.21,0)</f>
        <v>#REF!</v>
      </c>
      <c r="GSZ165" s="632" t="e">
        <f>(IF(GSZ112-GSZ107&lt;0,0,GSZ112-GSZ107)+GSZ156)*1.21+IF($D$5="Koncesija",-#REF!*0.21,0)</f>
        <v>#REF!</v>
      </c>
      <c r="GTA165" s="632" t="e">
        <f>(IF(GTA112-GTA107&lt;0,0,GTA112-GTA107)+GTA156)*1.21+IF($D$5="Koncesija",-#REF!*0.21,0)</f>
        <v>#REF!</v>
      </c>
      <c r="GTB165" s="632" t="e">
        <f>(IF(GTB112-GTB107&lt;0,0,GTB112-GTB107)+GTB156)*1.21+IF($D$5="Koncesija",-#REF!*0.21,0)</f>
        <v>#REF!</v>
      </c>
      <c r="GTC165" s="632" t="e">
        <f>(IF(GTC112-GTC107&lt;0,0,GTC112-GTC107)+GTC156)*1.21+IF($D$5="Koncesija",-#REF!*0.21,0)</f>
        <v>#REF!</v>
      </c>
      <c r="GTD165" s="632" t="e">
        <f>(IF(GTD112-GTD107&lt;0,0,GTD112-GTD107)+GTD156)*1.21+IF($D$5="Koncesija",-#REF!*0.21,0)</f>
        <v>#REF!</v>
      </c>
      <c r="GTE165" s="632" t="e">
        <f>(IF(GTE112-GTE107&lt;0,0,GTE112-GTE107)+GTE156)*1.21+IF($D$5="Koncesija",-#REF!*0.21,0)</f>
        <v>#REF!</v>
      </c>
      <c r="GTF165" s="632" t="e">
        <f>(IF(GTF112-GTF107&lt;0,0,GTF112-GTF107)+GTF156)*1.21+IF($D$5="Koncesija",-#REF!*0.21,0)</f>
        <v>#REF!</v>
      </c>
      <c r="GTG165" s="632" t="e">
        <f>(IF(GTG112-GTG107&lt;0,0,GTG112-GTG107)+GTG156)*1.21+IF($D$5="Koncesija",-#REF!*0.21,0)</f>
        <v>#REF!</v>
      </c>
      <c r="GTH165" s="632" t="e">
        <f>(IF(GTH112-GTH107&lt;0,0,GTH112-GTH107)+GTH156)*1.21+IF($D$5="Koncesija",-#REF!*0.21,0)</f>
        <v>#REF!</v>
      </c>
      <c r="GTI165" s="632" t="e">
        <f>(IF(GTI112-GTI107&lt;0,0,GTI112-GTI107)+GTI156)*1.21+IF($D$5="Koncesija",-#REF!*0.21,0)</f>
        <v>#REF!</v>
      </c>
      <c r="GTJ165" s="632" t="e">
        <f>(IF(GTJ112-GTJ107&lt;0,0,GTJ112-GTJ107)+GTJ156)*1.21+IF($D$5="Koncesija",-#REF!*0.21,0)</f>
        <v>#REF!</v>
      </c>
      <c r="GTK165" s="632" t="e">
        <f>(IF(GTK112-GTK107&lt;0,0,GTK112-GTK107)+GTK156)*1.21+IF($D$5="Koncesija",-#REF!*0.21,0)</f>
        <v>#REF!</v>
      </c>
      <c r="GTL165" s="632" t="e">
        <f>(IF(GTL112-GTL107&lt;0,0,GTL112-GTL107)+GTL156)*1.21+IF($D$5="Koncesija",-#REF!*0.21,0)</f>
        <v>#REF!</v>
      </c>
      <c r="GTM165" s="632" t="e">
        <f>(IF(GTM112-GTM107&lt;0,0,GTM112-GTM107)+GTM156)*1.21+IF($D$5="Koncesija",-#REF!*0.21,0)</f>
        <v>#REF!</v>
      </c>
      <c r="GTN165" s="632" t="e">
        <f>(IF(GTN112-GTN107&lt;0,0,GTN112-GTN107)+GTN156)*1.21+IF($D$5="Koncesija",-#REF!*0.21,0)</f>
        <v>#REF!</v>
      </c>
      <c r="GTO165" s="632" t="e">
        <f>(IF(GTO112-GTO107&lt;0,0,GTO112-GTO107)+GTO156)*1.21+IF($D$5="Koncesija",-#REF!*0.21,0)</f>
        <v>#REF!</v>
      </c>
      <c r="GTP165" s="632" t="e">
        <f>(IF(GTP112-GTP107&lt;0,0,GTP112-GTP107)+GTP156)*1.21+IF($D$5="Koncesija",-#REF!*0.21,0)</f>
        <v>#REF!</v>
      </c>
      <c r="GTQ165" s="632" t="e">
        <f>(IF(GTQ112-GTQ107&lt;0,0,GTQ112-GTQ107)+GTQ156)*1.21+IF($D$5="Koncesija",-#REF!*0.21,0)</f>
        <v>#REF!</v>
      </c>
      <c r="GTR165" s="632" t="e">
        <f>(IF(GTR112-GTR107&lt;0,0,GTR112-GTR107)+GTR156)*1.21+IF($D$5="Koncesija",-#REF!*0.21,0)</f>
        <v>#REF!</v>
      </c>
      <c r="GTS165" s="632" t="e">
        <f>(IF(GTS112-GTS107&lt;0,0,GTS112-GTS107)+GTS156)*1.21+IF($D$5="Koncesija",-#REF!*0.21,0)</f>
        <v>#REF!</v>
      </c>
      <c r="GTT165" s="632" t="e">
        <f>(IF(GTT112-GTT107&lt;0,0,GTT112-GTT107)+GTT156)*1.21+IF($D$5="Koncesija",-#REF!*0.21,0)</f>
        <v>#REF!</v>
      </c>
      <c r="GTU165" s="632" t="e">
        <f>(IF(GTU112-GTU107&lt;0,0,GTU112-GTU107)+GTU156)*1.21+IF($D$5="Koncesija",-#REF!*0.21,0)</f>
        <v>#REF!</v>
      </c>
      <c r="GTV165" s="632" t="e">
        <f>(IF(GTV112-GTV107&lt;0,0,GTV112-GTV107)+GTV156)*1.21+IF($D$5="Koncesija",-#REF!*0.21,0)</f>
        <v>#REF!</v>
      </c>
      <c r="GTW165" s="632" t="e">
        <f>(IF(GTW112-GTW107&lt;0,0,GTW112-GTW107)+GTW156)*1.21+IF($D$5="Koncesija",-#REF!*0.21,0)</f>
        <v>#REF!</v>
      </c>
      <c r="GTX165" s="632" t="e">
        <f>(IF(GTX112-GTX107&lt;0,0,GTX112-GTX107)+GTX156)*1.21+IF($D$5="Koncesija",-#REF!*0.21,0)</f>
        <v>#REF!</v>
      </c>
      <c r="GTY165" s="632" t="e">
        <f>(IF(GTY112-GTY107&lt;0,0,GTY112-GTY107)+GTY156)*1.21+IF($D$5="Koncesija",-#REF!*0.21,0)</f>
        <v>#REF!</v>
      </c>
      <c r="GTZ165" s="632" t="e">
        <f>(IF(GTZ112-GTZ107&lt;0,0,GTZ112-GTZ107)+GTZ156)*1.21+IF($D$5="Koncesija",-#REF!*0.21,0)</f>
        <v>#REF!</v>
      </c>
      <c r="GUA165" s="632" t="e">
        <f>(IF(GUA112-GUA107&lt;0,0,GUA112-GUA107)+GUA156)*1.21+IF($D$5="Koncesija",-#REF!*0.21,0)</f>
        <v>#REF!</v>
      </c>
      <c r="GUB165" s="632" t="e">
        <f>(IF(GUB112-GUB107&lt;0,0,GUB112-GUB107)+GUB156)*1.21+IF($D$5="Koncesija",-#REF!*0.21,0)</f>
        <v>#REF!</v>
      </c>
      <c r="GUC165" s="632" t="e">
        <f>(IF(GUC112-GUC107&lt;0,0,GUC112-GUC107)+GUC156)*1.21+IF($D$5="Koncesija",-#REF!*0.21,0)</f>
        <v>#REF!</v>
      </c>
      <c r="GUD165" s="632" t="e">
        <f>(IF(GUD112-GUD107&lt;0,0,GUD112-GUD107)+GUD156)*1.21+IF($D$5="Koncesija",-#REF!*0.21,0)</f>
        <v>#REF!</v>
      </c>
      <c r="GUE165" s="632" t="e">
        <f>(IF(GUE112-GUE107&lt;0,0,GUE112-GUE107)+GUE156)*1.21+IF($D$5="Koncesija",-#REF!*0.21,0)</f>
        <v>#REF!</v>
      </c>
      <c r="GUF165" s="632" t="e">
        <f>(IF(GUF112-GUF107&lt;0,0,GUF112-GUF107)+GUF156)*1.21+IF($D$5="Koncesija",-#REF!*0.21,0)</f>
        <v>#REF!</v>
      </c>
      <c r="GUG165" s="632" t="e">
        <f>(IF(GUG112-GUG107&lt;0,0,GUG112-GUG107)+GUG156)*1.21+IF($D$5="Koncesija",-#REF!*0.21,0)</f>
        <v>#REF!</v>
      </c>
      <c r="GUH165" s="632" t="e">
        <f>(IF(GUH112-GUH107&lt;0,0,GUH112-GUH107)+GUH156)*1.21+IF($D$5="Koncesija",-#REF!*0.21,0)</f>
        <v>#REF!</v>
      </c>
      <c r="GUI165" s="632" t="e">
        <f>(IF(GUI112-GUI107&lt;0,0,GUI112-GUI107)+GUI156)*1.21+IF($D$5="Koncesija",-#REF!*0.21,0)</f>
        <v>#REF!</v>
      </c>
      <c r="GUJ165" s="632" t="e">
        <f>(IF(GUJ112-GUJ107&lt;0,0,GUJ112-GUJ107)+GUJ156)*1.21+IF($D$5="Koncesija",-#REF!*0.21,0)</f>
        <v>#REF!</v>
      </c>
      <c r="GUK165" s="632" t="e">
        <f>(IF(GUK112-GUK107&lt;0,0,GUK112-GUK107)+GUK156)*1.21+IF($D$5="Koncesija",-#REF!*0.21,0)</f>
        <v>#REF!</v>
      </c>
      <c r="GUL165" s="632" t="e">
        <f>(IF(GUL112-GUL107&lt;0,0,GUL112-GUL107)+GUL156)*1.21+IF($D$5="Koncesija",-#REF!*0.21,0)</f>
        <v>#REF!</v>
      </c>
      <c r="GUM165" s="632" t="e">
        <f>(IF(GUM112-GUM107&lt;0,0,GUM112-GUM107)+GUM156)*1.21+IF($D$5="Koncesija",-#REF!*0.21,0)</f>
        <v>#REF!</v>
      </c>
      <c r="GUN165" s="632" t="e">
        <f>(IF(GUN112-GUN107&lt;0,0,GUN112-GUN107)+GUN156)*1.21+IF($D$5="Koncesija",-#REF!*0.21,0)</f>
        <v>#REF!</v>
      </c>
      <c r="GUO165" s="632" t="e">
        <f>(IF(GUO112-GUO107&lt;0,0,GUO112-GUO107)+GUO156)*1.21+IF($D$5="Koncesija",-#REF!*0.21,0)</f>
        <v>#REF!</v>
      </c>
      <c r="GUP165" s="632" t="e">
        <f>(IF(GUP112-GUP107&lt;0,0,GUP112-GUP107)+GUP156)*1.21+IF($D$5="Koncesija",-#REF!*0.21,0)</f>
        <v>#REF!</v>
      </c>
      <c r="GUQ165" s="632" t="e">
        <f>(IF(GUQ112-GUQ107&lt;0,0,GUQ112-GUQ107)+GUQ156)*1.21+IF($D$5="Koncesija",-#REF!*0.21,0)</f>
        <v>#REF!</v>
      </c>
      <c r="GUR165" s="632" t="e">
        <f>(IF(GUR112-GUR107&lt;0,0,GUR112-GUR107)+GUR156)*1.21+IF($D$5="Koncesija",-#REF!*0.21,0)</f>
        <v>#REF!</v>
      </c>
      <c r="GUS165" s="632" t="e">
        <f>(IF(GUS112-GUS107&lt;0,0,GUS112-GUS107)+GUS156)*1.21+IF($D$5="Koncesija",-#REF!*0.21,0)</f>
        <v>#REF!</v>
      </c>
      <c r="GUT165" s="632" t="e">
        <f>(IF(GUT112-GUT107&lt;0,0,GUT112-GUT107)+GUT156)*1.21+IF($D$5="Koncesija",-#REF!*0.21,0)</f>
        <v>#REF!</v>
      </c>
      <c r="GUU165" s="632" t="e">
        <f>(IF(GUU112-GUU107&lt;0,0,GUU112-GUU107)+GUU156)*1.21+IF($D$5="Koncesija",-#REF!*0.21,0)</f>
        <v>#REF!</v>
      </c>
      <c r="GUV165" s="632" t="e">
        <f>(IF(GUV112-GUV107&lt;0,0,GUV112-GUV107)+GUV156)*1.21+IF($D$5="Koncesija",-#REF!*0.21,0)</f>
        <v>#REF!</v>
      </c>
      <c r="GUW165" s="632" t="e">
        <f>(IF(GUW112-GUW107&lt;0,0,GUW112-GUW107)+GUW156)*1.21+IF($D$5="Koncesija",-#REF!*0.21,0)</f>
        <v>#REF!</v>
      </c>
      <c r="GUX165" s="632" t="e">
        <f>(IF(GUX112-GUX107&lt;0,0,GUX112-GUX107)+GUX156)*1.21+IF($D$5="Koncesija",-#REF!*0.21,0)</f>
        <v>#REF!</v>
      </c>
      <c r="GUY165" s="632" t="e">
        <f>(IF(GUY112-GUY107&lt;0,0,GUY112-GUY107)+GUY156)*1.21+IF($D$5="Koncesija",-#REF!*0.21,0)</f>
        <v>#REF!</v>
      </c>
      <c r="GUZ165" s="632" t="e">
        <f>(IF(GUZ112-GUZ107&lt;0,0,GUZ112-GUZ107)+GUZ156)*1.21+IF($D$5="Koncesija",-#REF!*0.21,0)</f>
        <v>#REF!</v>
      </c>
      <c r="GVA165" s="632" t="e">
        <f>(IF(GVA112-GVA107&lt;0,0,GVA112-GVA107)+GVA156)*1.21+IF($D$5="Koncesija",-#REF!*0.21,0)</f>
        <v>#REF!</v>
      </c>
      <c r="GVB165" s="632" t="e">
        <f>(IF(GVB112-GVB107&lt;0,0,GVB112-GVB107)+GVB156)*1.21+IF($D$5="Koncesija",-#REF!*0.21,0)</f>
        <v>#REF!</v>
      </c>
      <c r="GVC165" s="632" t="e">
        <f>(IF(GVC112-GVC107&lt;0,0,GVC112-GVC107)+GVC156)*1.21+IF($D$5="Koncesija",-#REF!*0.21,0)</f>
        <v>#REF!</v>
      </c>
      <c r="GVD165" s="632" t="e">
        <f>(IF(GVD112-GVD107&lt;0,0,GVD112-GVD107)+GVD156)*1.21+IF($D$5="Koncesija",-#REF!*0.21,0)</f>
        <v>#REF!</v>
      </c>
      <c r="GVE165" s="632" t="e">
        <f>(IF(GVE112-GVE107&lt;0,0,GVE112-GVE107)+GVE156)*1.21+IF($D$5="Koncesija",-#REF!*0.21,0)</f>
        <v>#REF!</v>
      </c>
      <c r="GVF165" s="632" t="e">
        <f>(IF(GVF112-GVF107&lt;0,0,GVF112-GVF107)+GVF156)*1.21+IF($D$5="Koncesija",-#REF!*0.21,0)</f>
        <v>#REF!</v>
      </c>
      <c r="GVG165" s="632" t="e">
        <f>(IF(GVG112-GVG107&lt;0,0,GVG112-GVG107)+GVG156)*1.21+IF($D$5="Koncesija",-#REF!*0.21,0)</f>
        <v>#REF!</v>
      </c>
      <c r="GVH165" s="632" t="e">
        <f>(IF(GVH112-GVH107&lt;0,0,GVH112-GVH107)+GVH156)*1.21+IF($D$5="Koncesija",-#REF!*0.21,0)</f>
        <v>#REF!</v>
      </c>
      <c r="GVI165" s="632" t="e">
        <f>(IF(GVI112-GVI107&lt;0,0,GVI112-GVI107)+GVI156)*1.21+IF($D$5="Koncesija",-#REF!*0.21,0)</f>
        <v>#REF!</v>
      </c>
      <c r="GVJ165" s="632" t="e">
        <f>(IF(GVJ112-GVJ107&lt;0,0,GVJ112-GVJ107)+GVJ156)*1.21+IF($D$5="Koncesija",-#REF!*0.21,0)</f>
        <v>#REF!</v>
      </c>
      <c r="GVK165" s="632" t="e">
        <f>(IF(GVK112-GVK107&lt;0,0,GVK112-GVK107)+GVK156)*1.21+IF($D$5="Koncesija",-#REF!*0.21,0)</f>
        <v>#REF!</v>
      </c>
      <c r="GVL165" s="632" t="e">
        <f>(IF(GVL112-GVL107&lt;0,0,GVL112-GVL107)+GVL156)*1.21+IF($D$5="Koncesija",-#REF!*0.21,0)</f>
        <v>#REF!</v>
      </c>
      <c r="GVM165" s="632" t="e">
        <f>(IF(GVM112-GVM107&lt;0,0,GVM112-GVM107)+GVM156)*1.21+IF($D$5="Koncesija",-#REF!*0.21,0)</f>
        <v>#REF!</v>
      </c>
      <c r="GVN165" s="632" t="e">
        <f>(IF(GVN112-GVN107&lt;0,0,GVN112-GVN107)+GVN156)*1.21+IF($D$5="Koncesija",-#REF!*0.21,0)</f>
        <v>#REF!</v>
      </c>
      <c r="GVO165" s="632" t="e">
        <f>(IF(GVO112-GVO107&lt;0,0,GVO112-GVO107)+GVO156)*1.21+IF($D$5="Koncesija",-#REF!*0.21,0)</f>
        <v>#REF!</v>
      </c>
      <c r="GVP165" s="632" t="e">
        <f>(IF(GVP112-GVP107&lt;0,0,GVP112-GVP107)+GVP156)*1.21+IF($D$5="Koncesija",-#REF!*0.21,0)</f>
        <v>#REF!</v>
      </c>
      <c r="GVQ165" s="632" t="e">
        <f>(IF(GVQ112-GVQ107&lt;0,0,GVQ112-GVQ107)+GVQ156)*1.21+IF($D$5="Koncesija",-#REF!*0.21,0)</f>
        <v>#REF!</v>
      </c>
      <c r="GVR165" s="632" t="e">
        <f>(IF(GVR112-GVR107&lt;0,0,GVR112-GVR107)+GVR156)*1.21+IF($D$5="Koncesija",-#REF!*0.21,0)</f>
        <v>#REF!</v>
      </c>
      <c r="GVS165" s="632" t="e">
        <f>(IF(GVS112-GVS107&lt;0,0,GVS112-GVS107)+GVS156)*1.21+IF($D$5="Koncesija",-#REF!*0.21,0)</f>
        <v>#REF!</v>
      </c>
      <c r="GVT165" s="632" t="e">
        <f>(IF(GVT112-GVT107&lt;0,0,GVT112-GVT107)+GVT156)*1.21+IF($D$5="Koncesija",-#REF!*0.21,0)</f>
        <v>#REF!</v>
      </c>
      <c r="GVU165" s="632" t="e">
        <f>(IF(GVU112-GVU107&lt;0,0,GVU112-GVU107)+GVU156)*1.21+IF($D$5="Koncesija",-#REF!*0.21,0)</f>
        <v>#REF!</v>
      </c>
      <c r="GVV165" s="632" t="e">
        <f>(IF(GVV112-GVV107&lt;0,0,GVV112-GVV107)+GVV156)*1.21+IF($D$5="Koncesija",-#REF!*0.21,0)</f>
        <v>#REF!</v>
      </c>
      <c r="GVW165" s="632" t="e">
        <f>(IF(GVW112-GVW107&lt;0,0,GVW112-GVW107)+GVW156)*1.21+IF($D$5="Koncesija",-#REF!*0.21,0)</f>
        <v>#REF!</v>
      </c>
      <c r="GVX165" s="632" t="e">
        <f>(IF(GVX112-GVX107&lt;0,0,GVX112-GVX107)+GVX156)*1.21+IF($D$5="Koncesija",-#REF!*0.21,0)</f>
        <v>#REF!</v>
      </c>
      <c r="GVY165" s="632" t="e">
        <f>(IF(GVY112-GVY107&lt;0,0,GVY112-GVY107)+GVY156)*1.21+IF($D$5="Koncesija",-#REF!*0.21,0)</f>
        <v>#REF!</v>
      </c>
      <c r="GVZ165" s="632" t="e">
        <f>(IF(GVZ112-GVZ107&lt;0,0,GVZ112-GVZ107)+GVZ156)*1.21+IF($D$5="Koncesija",-#REF!*0.21,0)</f>
        <v>#REF!</v>
      </c>
      <c r="GWA165" s="632" t="e">
        <f>(IF(GWA112-GWA107&lt;0,0,GWA112-GWA107)+GWA156)*1.21+IF($D$5="Koncesija",-#REF!*0.21,0)</f>
        <v>#REF!</v>
      </c>
      <c r="GWB165" s="632" t="e">
        <f>(IF(GWB112-GWB107&lt;0,0,GWB112-GWB107)+GWB156)*1.21+IF($D$5="Koncesija",-#REF!*0.21,0)</f>
        <v>#REF!</v>
      </c>
      <c r="GWC165" s="632" t="e">
        <f>(IF(GWC112-GWC107&lt;0,0,GWC112-GWC107)+GWC156)*1.21+IF($D$5="Koncesija",-#REF!*0.21,0)</f>
        <v>#REF!</v>
      </c>
      <c r="GWD165" s="632" t="e">
        <f>(IF(GWD112-GWD107&lt;0,0,GWD112-GWD107)+GWD156)*1.21+IF($D$5="Koncesija",-#REF!*0.21,0)</f>
        <v>#REF!</v>
      </c>
      <c r="GWE165" s="632" t="e">
        <f>(IF(GWE112-GWE107&lt;0,0,GWE112-GWE107)+GWE156)*1.21+IF($D$5="Koncesija",-#REF!*0.21,0)</f>
        <v>#REF!</v>
      </c>
      <c r="GWF165" s="632" t="e">
        <f>(IF(GWF112-GWF107&lt;0,0,GWF112-GWF107)+GWF156)*1.21+IF($D$5="Koncesija",-#REF!*0.21,0)</f>
        <v>#REF!</v>
      </c>
      <c r="GWG165" s="632" t="e">
        <f>(IF(GWG112-GWG107&lt;0,0,GWG112-GWG107)+GWG156)*1.21+IF($D$5="Koncesija",-#REF!*0.21,0)</f>
        <v>#REF!</v>
      </c>
      <c r="GWH165" s="632" t="e">
        <f>(IF(GWH112-GWH107&lt;0,0,GWH112-GWH107)+GWH156)*1.21+IF($D$5="Koncesija",-#REF!*0.21,0)</f>
        <v>#REF!</v>
      </c>
      <c r="GWI165" s="632" t="e">
        <f>(IF(GWI112-GWI107&lt;0,0,GWI112-GWI107)+GWI156)*1.21+IF($D$5="Koncesija",-#REF!*0.21,0)</f>
        <v>#REF!</v>
      </c>
      <c r="GWJ165" s="632" t="e">
        <f>(IF(GWJ112-GWJ107&lt;0,0,GWJ112-GWJ107)+GWJ156)*1.21+IF($D$5="Koncesija",-#REF!*0.21,0)</f>
        <v>#REF!</v>
      </c>
      <c r="GWK165" s="632" t="e">
        <f>(IF(GWK112-GWK107&lt;0,0,GWK112-GWK107)+GWK156)*1.21+IF($D$5="Koncesija",-#REF!*0.21,0)</f>
        <v>#REF!</v>
      </c>
      <c r="GWL165" s="632" t="e">
        <f>(IF(GWL112-GWL107&lt;0,0,GWL112-GWL107)+GWL156)*1.21+IF($D$5="Koncesija",-#REF!*0.21,0)</f>
        <v>#REF!</v>
      </c>
      <c r="GWM165" s="632" t="e">
        <f>(IF(GWM112-GWM107&lt;0,0,GWM112-GWM107)+GWM156)*1.21+IF($D$5="Koncesija",-#REF!*0.21,0)</f>
        <v>#REF!</v>
      </c>
      <c r="GWN165" s="632" t="e">
        <f>(IF(GWN112-GWN107&lt;0,0,GWN112-GWN107)+GWN156)*1.21+IF($D$5="Koncesija",-#REF!*0.21,0)</f>
        <v>#REF!</v>
      </c>
      <c r="GWO165" s="632" t="e">
        <f>(IF(GWO112-GWO107&lt;0,0,GWO112-GWO107)+GWO156)*1.21+IF($D$5="Koncesija",-#REF!*0.21,0)</f>
        <v>#REF!</v>
      </c>
      <c r="GWP165" s="632" t="e">
        <f>(IF(GWP112-GWP107&lt;0,0,GWP112-GWP107)+GWP156)*1.21+IF($D$5="Koncesija",-#REF!*0.21,0)</f>
        <v>#REF!</v>
      </c>
      <c r="GWQ165" s="632" t="e">
        <f>(IF(GWQ112-GWQ107&lt;0,0,GWQ112-GWQ107)+GWQ156)*1.21+IF($D$5="Koncesija",-#REF!*0.21,0)</f>
        <v>#REF!</v>
      </c>
      <c r="GWR165" s="632" t="e">
        <f>(IF(GWR112-GWR107&lt;0,0,GWR112-GWR107)+GWR156)*1.21+IF($D$5="Koncesija",-#REF!*0.21,0)</f>
        <v>#REF!</v>
      </c>
      <c r="GWS165" s="632" t="e">
        <f>(IF(GWS112-GWS107&lt;0,0,GWS112-GWS107)+GWS156)*1.21+IF($D$5="Koncesija",-#REF!*0.21,0)</f>
        <v>#REF!</v>
      </c>
      <c r="GWT165" s="632" t="e">
        <f>(IF(GWT112-GWT107&lt;0,0,GWT112-GWT107)+GWT156)*1.21+IF($D$5="Koncesija",-#REF!*0.21,0)</f>
        <v>#REF!</v>
      </c>
      <c r="GWU165" s="632" t="e">
        <f>(IF(GWU112-GWU107&lt;0,0,GWU112-GWU107)+GWU156)*1.21+IF($D$5="Koncesija",-#REF!*0.21,0)</f>
        <v>#REF!</v>
      </c>
      <c r="GWV165" s="632" t="e">
        <f>(IF(GWV112-GWV107&lt;0,0,GWV112-GWV107)+GWV156)*1.21+IF($D$5="Koncesija",-#REF!*0.21,0)</f>
        <v>#REF!</v>
      </c>
      <c r="GWW165" s="632" t="e">
        <f>(IF(GWW112-GWW107&lt;0,0,GWW112-GWW107)+GWW156)*1.21+IF($D$5="Koncesija",-#REF!*0.21,0)</f>
        <v>#REF!</v>
      </c>
      <c r="GWX165" s="632" t="e">
        <f>(IF(GWX112-GWX107&lt;0,0,GWX112-GWX107)+GWX156)*1.21+IF($D$5="Koncesija",-#REF!*0.21,0)</f>
        <v>#REF!</v>
      </c>
      <c r="GWY165" s="632" t="e">
        <f>(IF(GWY112-GWY107&lt;0,0,GWY112-GWY107)+GWY156)*1.21+IF($D$5="Koncesija",-#REF!*0.21,0)</f>
        <v>#REF!</v>
      </c>
      <c r="GWZ165" s="632" t="e">
        <f>(IF(GWZ112-GWZ107&lt;0,0,GWZ112-GWZ107)+GWZ156)*1.21+IF($D$5="Koncesija",-#REF!*0.21,0)</f>
        <v>#REF!</v>
      </c>
      <c r="GXA165" s="632" t="e">
        <f>(IF(GXA112-GXA107&lt;0,0,GXA112-GXA107)+GXA156)*1.21+IF($D$5="Koncesija",-#REF!*0.21,0)</f>
        <v>#REF!</v>
      </c>
      <c r="GXB165" s="632" t="e">
        <f>(IF(GXB112-GXB107&lt;0,0,GXB112-GXB107)+GXB156)*1.21+IF($D$5="Koncesija",-#REF!*0.21,0)</f>
        <v>#REF!</v>
      </c>
      <c r="GXC165" s="632" t="e">
        <f>(IF(GXC112-GXC107&lt;0,0,GXC112-GXC107)+GXC156)*1.21+IF($D$5="Koncesija",-#REF!*0.21,0)</f>
        <v>#REF!</v>
      </c>
      <c r="GXD165" s="632" t="e">
        <f>(IF(GXD112-GXD107&lt;0,0,GXD112-GXD107)+GXD156)*1.21+IF($D$5="Koncesija",-#REF!*0.21,0)</f>
        <v>#REF!</v>
      </c>
      <c r="GXE165" s="632" t="e">
        <f>(IF(GXE112-GXE107&lt;0,0,GXE112-GXE107)+GXE156)*1.21+IF($D$5="Koncesija",-#REF!*0.21,0)</f>
        <v>#REF!</v>
      </c>
      <c r="GXF165" s="632" t="e">
        <f>(IF(GXF112-GXF107&lt;0,0,GXF112-GXF107)+GXF156)*1.21+IF($D$5="Koncesija",-#REF!*0.21,0)</f>
        <v>#REF!</v>
      </c>
      <c r="GXG165" s="632" t="e">
        <f>(IF(GXG112-GXG107&lt;0,0,GXG112-GXG107)+GXG156)*1.21+IF($D$5="Koncesija",-#REF!*0.21,0)</f>
        <v>#REF!</v>
      </c>
      <c r="GXH165" s="632" t="e">
        <f>(IF(GXH112-GXH107&lt;0,0,GXH112-GXH107)+GXH156)*1.21+IF($D$5="Koncesija",-#REF!*0.21,0)</f>
        <v>#REF!</v>
      </c>
      <c r="GXI165" s="632" t="e">
        <f>(IF(GXI112-GXI107&lt;0,0,GXI112-GXI107)+GXI156)*1.21+IF($D$5="Koncesija",-#REF!*0.21,0)</f>
        <v>#REF!</v>
      </c>
      <c r="GXJ165" s="632" t="e">
        <f>(IF(GXJ112-GXJ107&lt;0,0,GXJ112-GXJ107)+GXJ156)*1.21+IF($D$5="Koncesija",-#REF!*0.21,0)</f>
        <v>#REF!</v>
      </c>
      <c r="GXK165" s="632" t="e">
        <f>(IF(GXK112-GXK107&lt;0,0,GXK112-GXK107)+GXK156)*1.21+IF($D$5="Koncesija",-#REF!*0.21,0)</f>
        <v>#REF!</v>
      </c>
      <c r="GXL165" s="632" t="e">
        <f>(IF(GXL112-GXL107&lt;0,0,GXL112-GXL107)+GXL156)*1.21+IF($D$5="Koncesija",-#REF!*0.21,0)</f>
        <v>#REF!</v>
      </c>
      <c r="GXM165" s="632" t="e">
        <f>(IF(GXM112-GXM107&lt;0,0,GXM112-GXM107)+GXM156)*1.21+IF($D$5="Koncesija",-#REF!*0.21,0)</f>
        <v>#REF!</v>
      </c>
      <c r="GXN165" s="632" t="e">
        <f>(IF(GXN112-GXN107&lt;0,0,GXN112-GXN107)+GXN156)*1.21+IF($D$5="Koncesija",-#REF!*0.21,0)</f>
        <v>#REF!</v>
      </c>
      <c r="GXO165" s="632" t="e">
        <f>(IF(GXO112-GXO107&lt;0,0,GXO112-GXO107)+GXO156)*1.21+IF($D$5="Koncesija",-#REF!*0.21,0)</f>
        <v>#REF!</v>
      </c>
      <c r="GXP165" s="632" t="e">
        <f>(IF(GXP112-GXP107&lt;0,0,GXP112-GXP107)+GXP156)*1.21+IF($D$5="Koncesija",-#REF!*0.21,0)</f>
        <v>#REF!</v>
      </c>
      <c r="GXQ165" s="632" t="e">
        <f>(IF(GXQ112-GXQ107&lt;0,0,GXQ112-GXQ107)+GXQ156)*1.21+IF($D$5="Koncesija",-#REF!*0.21,0)</f>
        <v>#REF!</v>
      </c>
      <c r="GXR165" s="632" t="e">
        <f>(IF(GXR112-GXR107&lt;0,0,GXR112-GXR107)+GXR156)*1.21+IF($D$5="Koncesija",-#REF!*0.21,0)</f>
        <v>#REF!</v>
      </c>
      <c r="GXS165" s="632" t="e">
        <f>(IF(GXS112-GXS107&lt;0,0,GXS112-GXS107)+GXS156)*1.21+IF($D$5="Koncesija",-#REF!*0.21,0)</f>
        <v>#REF!</v>
      </c>
      <c r="GXT165" s="632" t="e">
        <f>(IF(GXT112-GXT107&lt;0,0,GXT112-GXT107)+GXT156)*1.21+IF($D$5="Koncesija",-#REF!*0.21,0)</f>
        <v>#REF!</v>
      </c>
      <c r="GXU165" s="632" t="e">
        <f>(IF(GXU112-GXU107&lt;0,0,GXU112-GXU107)+GXU156)*1.21+IF($D$5="Koncesija",-#REF!*0.21,0)</f>
        <v>#REF!</v>
      </c>
      <c r="GXV165" s="632" t="e">
        <f>(IF(GXV112-GXV107&lt;0,0,GXV112-GXV107)+GXV156)*1.21+IF($D$5="Koncesija",-#REF!*0.21,0)</f>
        <v>#REF!</v>
      </c>
      <c r="GXW165" s="632" t="e">
        <f>(IF(GXW112-GXW107&lt;0,0,GXW112-GXW107)+GXW156)*1.21+IF($D$5="Koncesija",-#REF!*0.21,0)</f>
        <v>#REF!</v>
      </c>
      <c r="GXX165" s="632" t="e">
        <f>(IF(GXX112-GXX107&lt;0,0,GXX112-GXX107)+GXX156)*1.21+IF($D$5="Koncesija",-#REF!*0.21,0)</f>
        <v>#REF!</v>
      </c>
      <c r="GXY165" s="632" t="e">
        <f>(IF(GXY112-GXY107&lt;0,0,GXY112-GXY107)+GXY156)*1.21+IF($D$5="Koncesija",-#REF!*0.21,0)</f>
        <v>#REF!</v>
      </c>
      <c r="GXZ165" s="632" t="e">
        <f>(IF(GXZ112-GXZ107&lt;0,0,GXZ112-GXZ107)+GXZ156)*1.21+IF($D$5="Koncesija",-#REF!*0.21,0)</f>
        <v>#REF!</v>
      </c>
      <c r="GYA165" s="632" t="e">
        <f>(IF(GYA112-GYA107&lt;0,0,GYA112-GYA107)+GYA156)*1.21+IF($D$5="Koncesija",-#REF!*0.21,0)</f>
        <v>#REF!</v>
      </c>
      <c r="GYB165" s="632" t="e">
        <f>(IF(GYB112-GYB107&lt;0,0,GYB112-GYB107)+GYB156)*1.21+IF($D$5="Koncesija",-#REF!*0.21,0)</f>
        <v>#REF!</v>
      </c>
      <c r="GYC165" s="632" t="e">
        <f>(IF(GYC112-GYC107&lt;0,0,GYC112-GYC107)+GYC156)*1.21+IF($D$5="Koncesija",-#REF!*0.21,0)</f>
        <v>#REF!</v>
      </c>
      <c r="GYD165" s="632" t="e">
        <f>(IF(GYD112-GYD107&lt;0,0,GYD112-GYD107)+GYD156)*1.21+IF($D$5="Koncesija",-#REF!*0.21,0)</f>
        <v>#REF!</v>
      </c>
      <c r="GYE165" s="632" t="e">
        <f>(IF(GYE112-GYE107&lt;0,0,GYE112-GYE107)+GYE156)*1.21+IF($D$5="Koncesija",-#REF!*0.21,0)</f>
        <v>#REF!</v>
      </c>
      <c r="GYF165" s="632" t="e">
        <f>(IF(GYF112-GYF107&lt;0,0,GYF112-GYF107)+GYF156)*1.21+IF($D$5="Koncesija",-#REF!*0.21,0)</f>
        <v>#REF!</v>
      </c>
      <c r="GYG165" s="632" t="e">
        <f>(IF(GYG112-GYG107&lt;0,0,GYG112-GYG107)+GYG156)*1.21+IF($D$5="Koncesija",-#REF!*0.21,0)</f>
        <v>#REF!</v>
      </c>
      <c r="GYH165" s="632" t="e">
        <f>(IF(GYH112-GYH107&lt;0,0,GYH112-GYH107)+GYH156)*1.21+IF($D$5="Koncesija",-#REF!*0.21,0)</f>
        <v>#REF!</v>
      </c>
      <c r="GYI165" s="632" t="e">
        <f>(IF(GYI112-GYI107&lt;0,0,GYI112-GYI107)+GYI156)*1.21+IF($D$5="Koncesija",-#REF!*0.21,0)</f>
        <v>#REF!</v>
      </c>
      <c r="GYJ165" s="632" t="e">
        <f>(IF(GYJ112-GYJ107&lt;0,0,GYJ112-GYJ107)+GYJ156)*1.21+IF($D$5="Koncesija",-#REF!*0.21,0)</f>
        <v>#REF!</v>
      </c>
      <c r="GYK165" s="632" t="e">
        <f>(IF(GYK112-GYK107&lt;0,0,GYK112-GYK107)+GYK156)*1.21+IF($D$5="Koncesija",-#REF!*0.21,0)</f>
        <v>#REF!</v>
      </c>
      <c r="GYL165" s="632" t="e">
        <f>(IF(GYL112-GYL107&lt;0,0,GYL112-GYL107)+GYL156)*1.21+IF($D$5="Koncesija",-#REF!*0.21,0)</f>
        <v>#REF!</v>
      </c>
      <c r="GYM165" s="632" t="e">
        <f>(IF(GYM112-GYM107&lt;0,0,GYM112-GYM107)+GYM156)*1.21+IF($D$5="Koncesija",-#REF!*0.21,0)</f>
        <v>#REF!</v>
      </c>
      <c r="GYN165" s="632" t="e">
        <f>(IF(GYN112-GYN107&lt;0,0,GYN112-GYN107)+GYN156)*1.21+IF($D$5="Koncesija",-#REF!*0.21,0)</f>
        <v>#REF!</v>
      </c>
      <c r="GYO165" s="632" t="e">
        <f>(IF(GYO112-GYO107&lt;0,0,GYO112-GYO107)+GYO156)*1.21+IF($D$5="Koncesija",-#REF!*0.21,0)</f>
        <v>#REF!</v>
      </c>
      <c r="GYP165" s="632" t="e">
        <f>(IF(GYP112-GYP107&lt;0,0,GYP112-GYP107)+GYP156)*1.21+IF($D$5="Koncesija",-#REF!*0.21,0)</f>
        <v>#REF!</v>
      </c>
      <c r="GYQ165" s="632" t="e">
        <f>(IF(GYQ112-GYQ107&lt;0,0,GYQ112-GYQ107)+GYQ156)*1.21+IF($D$5="Koncesija",-#REF!*0.21,0)</f>
        <v>#REF!</v>
      </c>
      <c r="GYR165" s="632" t="e">
        <f>(IF(GYR112-GYR107&lt;0,0,GYR112-GYR107)+GYR156)*1.21+IF($D$5="Koncesija",-#REF!*0.21,0)</f>
        <v>#REF!</v>
      </c>
      <c r="GYS165" s="632" t="e">
        <f>(IF(GYS112-GYS107&lt;0,0,GYS112-GYS107)+GYS156)*1.21+IF($D$5="Koncesija",-#REF!*0.21,0)</f>
        <v>#REF!</v>
      </c>
      <c r="GYT165" s="632" t="e">
        <f>(IF(GYT112-GYT107&lt;0,0,GYT112-GYT107)+GYT156)*1.21+IF($D$5="Koncesija",-#REF!*0.21,0)</f>
        <v>#REF!</v>
      </c>
      <c r="GYU165" s="632" t="e">
        <f>(IF(GYU112-GYU107&lt;0,0,GYU112-GYU107)+GYU156)*1.21+IF($D$5="Koncesija",-#REF!*0.21,0)</f>
        <v>#REF!</v>
      </c>
      <c r="GYV165" s="632" t="e">
        <f>(IF(GYV112-GYV107&lt;0,0,GYV112-GYV107)+GYV156)*1.21+IF($D$5="Koncesija",-#REF!*0.21,0)</f>
        <v>#REF!</v>
      </c>
      <c r="GYW165" s="632" t="e">
        <f>(IF(GYW112-GYW107&lt;0,0,GYW112-GYW107)+GYW156)*1.21+IF($D$5="Koncesija",-#REF!*0.21,0)</f>
        <v>#REF!</v>
      </c>
      <c r="GYX165" s="632" t="e">
        <f>(IF(GYX112-GYX107&lt;0,0,GYX112-GYX107)+GYX156)*1.21+IF($D$5="Koncesija",-#REF!*0.21,0)</f>
        <v>#REF!</v>
      </c>
      <c r="GYY165" s="632" t="e">
        <f>(IF(GYY112-GYY107&lt;0,0,GYY112-GYY107)+GYY156)*1.21+IF($D$5="Koncesija",-#REF!*0.21,0)</f>
        <v>#REF!</v>
      </c>
      <c r="GYZ165" s="632" t="e">
        <f>(IF(GYZ112-GYZ107&lt;0,0,GYZ112-GYZ107)+GYZ156)*1.21+IF($D$5="Koncesija",-#REF!*0.21,0)</f>
        <v>#REF!</v>
      </c>
      <c r="GZA165" s="632" t="e">
        <f>(IF(GZA112-GZA107&lt;0,0,GZA112-GZA107)+GZA156)*1.21+IF($D$5="Koncesija",-#REF!*0.21,0)</f>
        <v>#REF!</v>
      </c>
      <c r="GZB165" s="632" t="e">
        <f>(IF(GZB112-GZB107&lt;0,0,GZB112-GZB107)+GZB156)*1.21+IF($D$5="Koncesija",-#REF!*0.21,0)</f>
        <v>#REF!</v>
      </c>
      <c r="GZC165" s="632" t="e">
        <f>(IF(GZC112-GZC107&lt;0,0,GZC112-GZC107)+GZC156)*1.21+IF($D$5="Koncesija",-#REF!*0.21,0)</f>
        <v>#REF!</v>
      </c>
      <c r="GZD165" s="632" t="e">
        <f>(IF(GZD112-GZD107&lt;0,0,GZD112-GZD107)+GZD156)*1.21+IF($D$5="Koncesija",-#REF!*0.21,0)</f>
        <v>#REF!</v>
      </c>
      <c r="GZE165" s="632" t="e">
        <f>(IF(GZE112-GZE107&lt;0,0,GZE112-GZE107)+GZE156)*1.21+IF($D$5="Koncesija",-#REF!*0.21,0)</f>
        <v>#REF!</v>
      </c>
      <c r="GZF165" s="632" t="e">
        <f>(IF(GZF112-GZF107&lt;0,0,GZF112-GZF107)+GZF156)*1.21+IF($D$5="Koncesija",-#REF!*0.21,0)</f>
        <v>#REF!</v>
      </c>
      <c r="GZG165" s="632" t="e">
        <f>(IF(GZG112-GZG107&lt;0,0,GZG112-GZG107)+GZG156)*1.21+IF($D$5="Koncesija",-#REF!*0.21,0)</f>
        <v>#REF!</v>
      </c>
      <c r="GZH165" s="632" t="e">
        <f>(IF(GZH112-GZH107&lt;0,0,GZH112-GZH107)+GZH156)*1.21+IF($D$5="Koncesija",-#REF!*0.21,0)</f>
        <v>#REF!</v>
      </c>
      <c r="GZI165" s="632" t="e">
        <f>(IF(GZI112-GZI107&lt;0,0,GZI112-GZI107)+GZI156)*1.21+IF($D$5="Koncesija",-#REF!*0.21,0)</f>
        <v>#REF!</v>
      </c>
      <c r="GZJ165" s="632" t="e">
        <f>(IF(GZJ112-GZJ107&lt;0,0,GZJ112-GZJ107)+GZJ156)*1.21+IF($D$5="Koncesija",-#REF!*0.21,0)</f>
        <v>#REF!</v>
      </c>
      <c r="GZK165" s="632" t="e">
        <f>(IF(GZK112-GZK107&lt;0,0,GZK112-GZK107)+GZK156)*1.21+IF($D$5="Koncesija",-#REF!*0.21,0)</f>
        <v>#REF!</v>
      </c>
      <c r="GZL165" s="632" t="e">
        <f>(IF(GZL112-GZL107&lt;0,0,GZL112-GZL107)+GZL156)*1.21+IF($D$5="Koncesija",-#REF!*0.21,0)</f>
        <v>#REF!</v>
      </c>
      <c r="GZM165" s="632" t="e">
        <f>(IF(GZM112-GZM107&lt;0,0,GZM112-GZM107)+GZM156)*1.21+IF($D$5="Koncesija",-#REF!*0.21,0)</f>
        <v>#REF!</v>
      </c>
      <c r="GZN165" s="632" t="e">
        <f>(IF(GZN112-GZN107&lt;0,0,GZN112-GZN107)+GZN156)*1.21+IF($D$5="Koncesija",-#REF!*0.21,0)</f>
        <v>#REF!</v>
      </c>
      <c r="GZO165" s="632" t="e">
        <f>(IF(GZO112-GZO107&lt;0,0,GZO112-GZO107)+GZO156)*1.21+IF($D$5="Koncesija",-#REF!*0.21,0)</f>
        <v>#REF!</v>
      </c>
      <c r="GZP165" s="632" t="e">
        <f>(IF(GZP112-GZP107&lt;0,0,GZP112-GZP107)+GZP156)*1.21+IF($D$5="Koncesija",-#REF!*0.21,0)</f>
        <v>#REF!</v>
      </c>
      <c r="GZQ165" s="632" t="e">
        <f>(IF(GZQ112-GZQ107&lt;0,0,GZQ112-GZQ107)+GZQ156)*1.21+IF($D$5="Koncesija",-#REF!*0.21,0)</f>
        <v>#REF!</v>
      </c>
      <c r="GZR165" s="632" t="e">
        <f>(IF(GZR112-GZR107&lt;0,0,GZR112-GZR107)+GZR156)*1.21+IF($D$5="Koncesija",-#REF!*0.21,0)</f>
        <v>#REF!</v>
      </c>
      <c r="GZS165" s="632" t="e">
        <f>(IF(GZS112-GZS107&lt;0,0,GZS112-GZS107)+GZS156)*1.21+IF($D$5="Koncesija",-#REF!*0.21,0)</f>
        <v>#REF!</v>
      </c>
      <c r="GZT165" s="632" t="e">
        <f>(IF(GZT112-GZT107&lt;0,0,GZT112-GZT107)+GZT156)*1.21+IF($D$5="Koncesija",-#REF!*0.21,0)</f>
        <v>#REF!</v>
      </c>
      <c r="GZU165" s="632" t="e">
        <f>(IF(GZU112-GZU107&lt;0,0,GZU112-GZU107)+GZU156)*1.21+IF($D$5="Koncesija",-#REF!*0.21,0)</f>
        <v>#REF!</v>
      </c>
      <c r="GZV165" s="632" t="e">
        <f>(IF(GZV112-GZV107&lt;0,0,GZV112-GZV107)+GZV156)*1.21+IF($D$5="Koncesija",-#REF!*0.21,0)</f>
        <v>#REF!</v>
      </c>
      <c r="GZW165" s="632" t="e">
        <f>(IF(GZW112-GZW107&lt;0,0,GZW112-GZW107)+GZW156)*1.21+IF($D$5="Koncesija",-#REF!*0.21,0)</f>
        <v>#REF!</v>
      </c>
      <c r="GZX165" s="632" t="e">
        <f>(IF(GZX112-GZX107&lt;0,0,GZX112-GZX107)+GZX156)*1.21+IF($D$5="Koncesija",-#REF!*0.21,0)</f>
        <v>#REF!</v>
      </c>
      <c r="GZY165" s="632" t="e">
        <f>(IF(GZY112-GZY107&lt;0,0,GZY112-GZY107)+GZY156)*1.21+IF($D$5="Koncesija",-#REF!*0.21,0)</f>
        <v>#REF!</v>
      </c>
      <c r="GZZ165" s="632" t="e">
        <f>(IF(GZZ112-GZZ107&lt;0,0,GZZ112-GZZ107)+GZZ156)*1.21+IF($D$5="Koncesija",-#REF!*0.21,0)</f>
        <v>#REF!</v>
      </c>
      <c r="HAA165" s="632" t="e">
        <f>(IF(HAA112-HAA107&lt;0,0,HAA112-HAA107)+HAA156)*1.21+IF($D$5="Koncesija",-#REF!*0.21,0)</f>
        <v>#REF!</v>
      </c>
      <c r="HAB165" s="632" t="e">
        <f>(IF(HAB112-HAB107&lt;0,0,HAB112-HAB107)+HAB156)*1.21+IF($D$5="Koncesija",-#REF!*0.21,0)</f>
        <v>#REF!</v>
      </c>
      <c r="HAC165" s="632" t="e">
        <f>(IF(HAC112-HAC107&lt;0,0,HAC112-HAC107)+HAC156)*1.21+IF($D$5="Koncesija",-#REF!*0.21,0)</f>
        <v>#REF!</v>
      </c>
      <c r="HAD165" s="632" t="e">
        <f>(IF(HAD112-HAD107&lt;0,0,HAD112-HAD107)+HAD156)*1.21+IF($D$5="Koncesija",-#REF!*0.21,0)</f>
        <v>#REF!</v>
      </c>
      <c r="HAE165" s="632" t="e">
        <f>(IF(HAE112-HAE107&lt;0,0,HAE112-HAE107)+HAE156)*1.21+IF($D$5="Koncesija",-#REF!*0.21,0)</f>
        <v>#REF!</v>
      </c>
      <c r="HAF165" s="632" t="e">
        <f>(IF(HAF112-HAF107&lt;0,0,HAF112-HAF107)+HAF156)*1.21+IF($D$5="Koncesija",-#REF!*0.21,0)</f>
        <v>#REF!</v>
      </c>
      <c r="HAG165" s="632" t="e">
        <f>(IF(HAG112-HAG107&lt;0,0,HAG112-HAG107)+HAG156)*1.21+IF($D$5="Koncesija",-#REF!*0.21,0)</f>
        <v>#REF!</v>
      </c>
      <c r="HAH165" s="632" t="e">
        <f>(IF(HAH112-HAH107&lt;0,0,HAH112-HAH107)+HAH156)*1.21+IF($D$5="Koncesija",-#REF!*0.21,0)</f>
        <v>#REF!</v>
      </c>
      <c r="HAI165" s="632" t="e">
        <f>(IF(HAI112-HAI107&lt;0,0,HAI112-HAI107)+HAI156)*1.21+IF($D$5="Koncesija",-#REF!*0.21,0)</f>
        <v>#REF!</v>
      </c>
      <c r="HAJ165" s="632" t="e">
        <f>(IF(HAJ112-HAJ107&lt;0,0,HAJ112-HAJ107)+HAJ156)*1.21+IF($D$5="Koncesija",-#REF!*0.21,0)</f>
        <v>#REF!</v>
      </c>
      <c r="HAK165" s="632" t="e">
        <f>(IF(HAK112-HAK107&lt;0,0,HAK112-HAK107)+HAK156)*1.21+IF($D$5="Koncesija",-#REF!*0.21,0)</f>
        <v>#REF!</v>
      </c>
      <c r="HAL165" s="632" t="e">
        <f>(IF(HAL112-HAL107&lt;0,0,HAL112-HAL107)+HAL156)*1.21+IF($D$5="Koncesija",-#REF!*0.21,0)</f>
        <v>#REF!</v>
      </c>
      <c r="HAM165" s="632" t="e">
        <f>(IF(HAM112-HAM107&lt;0,0,HAM112-HAM107)+HAM156)*1.21+IF($D$5="Koncesija",-#REF!*0.21,0)</f>
        <v>#REF!</v>
      </c>
      <c r="HAN165" s="632" t="e">
        <f>(IF(HAN112-HAN107&lt;0,0,HAN112-HAN107)+HAN156)*1.21+IF($D$5="Koncesija",-#REF!*0.21,0)</f>
        <v>#REF!</v>
      </c>
      <c r="HAO165" s="632" t="e">
        <f>(IF(HAO112-HAO107&lt;0,0,HAO112-HAO107)+HAO156)*1.21+IF($D$5="Koncesija",-#REF!*0.21,0)</f>
        <v>#REF!</v>
      </c>
      <c r="HAP165" s="632" t="e">
        <f>(IF(HAP112-HAP107&lt;0,0,HAP112-HAP107)+HAP156)*1.21+IF($D$5="Koncesija",-#REF!*0.21,0)</f>
        <v>#REF!</v>
      </c>
      <c r="HAQ165" s="632" t="e">
        <f>(IF(HAQ112-HAQ107&lt;0,0,HAQ112-HAQ107)+HAQ156)*1.21+IF($D$5="Koncesija",-#REF!*0.21,0)</f>
        <v>#REF!</v>
      </c>
      <c r="HAR165" s="632" t="e">
        <f>(IF(HAR112-HAR107&lt;0,0,HAR112-HAR107)+HAR156)*1.21+IF($D$5="Koncesija",-#REF!*0.21,0)</f>
        <v>#REF!</v>
      </c>
      <c r="HAS165" s="632" t="e">
        <f>(IF(HAS112-HAS107&lt;0,0,HAS112-HAS107)+HAS156)*1.21+IF($D$5="Koncesija",-#REF!*0.21,0)</f>
        <v>#REF!</v>
      </c>
      <c r="HAT165" s="632" t="e">
        <f>(IF(HAT112-HAT107&lt;0,0,HAT112-HAT107)+HAT156)*1.21+IF($D$5="Koncesija",-#REF!*0.21,0)</f>
        <v>#REF!</v>
      </c>
      <c r="HAU165" s="632" t="e">
        <f>(IF(HAU112-HAU107&lt;0,0,HAU112-HAU107)+HAU156)*1.21+IF($D$5="Koncesija",-#REF!*0.21,0)</f>
        <v>#REF!</v>
      </c>
      <c r="HAV165" s="632" t="e">
        <f>(IF(HAV112-HAV107&lt;0,0,HAV112-HAV107)+HAV156)*1.21+IF($D$5="Koncesija",-#REF!*0.21,0)</f>
        <v>#REF!</v>
      </c>
      <c r="HAW165" s="632" t="e">
        <f>(IF(HAW112-HAW107&lt;0,0,HAW112-HAW107)+HAW156)*1.21+IF($D$5="Koncesija",-#REF!*0.21,0)</f>
        <v>#REF!</v>
      </c>
      <c r="HAX165" s="632" t="e">
        <f>(IF(HAX112-HAX107&lt;0,0,HAX112-HAX107)+HAX156)*1.21+IF($D$5="Koncesija",-#REF!*0.21,0)</f>
        <v>#REF!</v>
      </c>
      <c r="HAY165" s="632" t="e">
        <f>(IF(HAY112-HAY107&lt;0,0,HAY112-HAY107)+HAY156)*1.21+IF($D$5="Koncesija",-#REF!*0.21,0)</f>
        <v>#REF!</v>
      </c>
      <c r="HAZ165" s="632" t="e">
        <f>(IF(HAZ112-HAZ107&lt;0,0,HAZ112-HAZ107)+HAZ156)*1.21+IF($D$5="Koncesija",-#REF!*0.21,0)</f>
        <v>#REF!</v>
      </c>
      <c r="HBA165" s="632" t="e">
        <f>(IF(HBA112-HBA107&lt;0,0,HBA112-HBA107)+HBA156)*1.21+IF($D$5="Koncesija",-#REF!*0.21,0)</f>
        <v>#REF!</v>
      </c>
      <c r="HBB165" s="632" t="e">
        <f>(IF(HBB112-HBB107&lt;0,0,HBB112-HBB107)+HBB156)*1.21+IF($D$5="Koncesija",-#REF!*0.21,0)</f>
        <v>#REF!</v>
      </c>
      <c r="HBC165" s="632" t="e">
        <f>(IF(HBC112-HBC107&lt;0,0,HBC112-HBC107)+HBC156)*1.21+IF($D$5="Koncesija",-#REF!*0.21,0)</f>
        <v>#REF!</v>
      </c>
      <c r="HBD165" s="632" t="e">
        <f>(IF(HBD112-HBD107&lt;0,0,HBD112-HBD107)+HBD156)*1.21+IF($D$5="Koncesija",-#REF!*0.21,0)</f>
        <v>#REF!</v>
      </c>
      <c r="HBE165" s="632" t="e">
        <f>(IF(HBE112-HBE107&lt;0,0,HBE112-HBE107)+HBE156)*1.21+IF($D$5="Koncesija",-#REF!*0.21,0)</f>
        <v>#REF!</v>
      </c>
      <c r="HBF165" s="632" t="e">
        <f>(IF(HBF112-HBF107&lt;0,0,HBF112-HBF107)+HBF156)*1.21+IF($D$5="Koncesija",-#REF!*0.21,0)</f>
        <v>#REF!</v>
      </c>
      <c r="HBG165" s="632" t="e">
        <f>(IF(HBG112-HBG107&lt;0,0,HBG112-HBG107)+HBG156)*1.21+IF($D$5="Koncesija",-#REF!*0.21,0)</f>
        <v>#REF!</v>
      </c>
      <c r="HBH165" s="632" t="e">
        <f>(IF(HBH112-HBH107&lt;0,0,HBH112-HBH107)+HBH156)*1.21+IF($D$5="Koncesija",-#REF!*0.21,0)</f>
        <v>#REF!</v>
      </c>
      <c r="HBI165" s="632" t="e">
        <f>(IF(HBI112-HBI107&lt;0,0,HBI112-HBI107)+HBI156)*1.21+IF($D$5="Koncesija",-#REF!*0.21,0)</f>
        <v>#REF!</v>
      </c>
      <c r="HBJ165" s="632" t="e">
        <f>(IF(HBJ112-HBJ107&lt;0,0,HBJ112-HBJ107)+HBJ156)*1.21+IF($D$5="Koncesija",-#REF!*0.21,0)</f>
        <v>#REF!</v>
      </c>
      <c r="HBK165" s="632" t="e">
        <f>(IF(HBK112-HBK107&lt;0,0,HBK112-HBK107)+HBK156)*1.21+IF($D$5="Koncesija",-#REF!*0.21,0)</f>
        <v>#REF!</v>
      </c>
      <c r="HBL165" s="632" t="e">
        <f>(IF(HBL112-HBL107&lt;0,0,HBL112-HBL107)+HBL156)*1.21+IF($D$5="Koncesija",-#REF!*0.21,0)</f>
        <v>#REF!</v>
      </c>
      <c r="HBM165" s="632" t="e">
        <f>(IF(HBM112-HBM107&lt;0,0,HBM112-HBM107)+HBM156)*1.21+IF($D$5="Koncesija",-#REF!*0.21,0)</f>
        <v>#REF!</v>
      </c>
      <c r="HBN165" s="632" t="e">
        <f>(IF(HBN112-HBN107&lt;0,0,HBN112-HBN107)+HBN156)*1.21+IF($D$5="Koncesija",-#REF!*0.21,0)</f>
        <v>#REF!</v>
      </c>
      <c r="HBO165" s="632" t="e">
        <f>(IF(HBO112-HBO107&lt;0,0,HBO112-HBO107)+HBO156)*1.21+IF($D$5="Koncesija",-#REF!*0.21,0)</f>
        <v>#REF!</v>
      </c>
      <c r="HBP165" s="632" t="e">
        <f>(IF(HBP112-HBP107&lt;0,0,HBP112-HBP107)+HBP156)*1.21+IF($D$5="Koncesija",-#REF!*0.21,0)</f>
        <v>#REF!</v>
      </c>
      <c r="HBQ165" s="632" t="e">
        <f>(IF(HBQ112-HBQ107&lt;0,0,HBQ112-HBQ107)+HBQ156)*1.21+IF($D$5="Koncesija",-#REF!*0.21,0)</f>
        <v>#REF!</v>
      </c>
      <c r="HBR165" s="632" t="e">
        <f>(IF(HBR112-HBR107&lt;0,0,HBR112-HBR107)+HBR156)*1.21+IF($D$5="Koncesija",-#REF!*0.21,0)</f>
        <v>#REF!</v>
      </c>
      <c r="HBS165" s="632" t="e">
        <f>(IF(HBS112-HBS107&lt;0,0,HBS112-HBS107)+HBS156)*1.21+IF($D$5="Koncesija",-#REF!*0.21,0)</f>
        <v>#REF!</v>
      </c>
      <c r="HBT165" s="632" t="e">
        <f>(IF(HBT112-HBT107&lt;0,0,HBT112-HBT107)+HBT156)*1.21+IF($D$5="Koncesija",-#REF!*0.21,0)</f>
        <v>#REF!</v>
      </c>
      <c r="HBU165" s="632" t="e">
        <f>(IF(HBU112-HBU107&lt;0,0,HBU112-HBU107)+HBU156)*1.21+IF($D$5="Koncesija",-#REF!*0.21,0)</f>
        <v>#REF!</v>
      </c>
      <c r="HBV165" s="632" t="e">
        <f>(IF(HBV112-HBV107&lt;0,0,HBV112-HBV107)+HBV156)*1.21+IF($D$5="Koncesija",-#REF!*0.21,0)</f>
        <v>#REF!</v>
      </c>
      <c r="HBW165" s="632" t="e">
        <f>(IF(HBW112-HBW107&lt;0,0,HBW112-HBW107)+HBW156)*1.21+IF($D$5="Koncesija",-#REF!*0.21,0)</f>
        <v>#REF!</v>
      </c>
      <c r="HBX165" s="632" t="e">
        <f>(IF(HBX112-HBX107&lt;0,0,HBX112-HBX107)+HBX156)*1.21+IF($D$5="Koncesija",-#REF!*0.21,0)</f>
        <v>#REF!</v>
      </c>
      <c r="HBY165" s="632" t="e">
        <f>(IF(HBY112-HBY107&lt;0,0,HBY112-HBY107)+HBY156)*1.21+IF($D$5="Koncesija",-#REF!*0.21,0)</f>
        <v>#REF!</v>
      </c>
      <c r="HBZ165" s="632" t="e">
        <f>(IF(HBZ112-HBZ107&lt;0,0,HBZ112-HBZ107)+HBZ156)*1.21+IF($D$5="Koncesija",-#REF!*0.21,0)</f>
        <v>#REF!</v>
      </c>
      <c r="HCA165" s="632" t="e">
        <f>(IF(HCA112-HCA107&lt;0,0,HCA112-HCA107)+HCA156)*1.21+IF($D$5="Koncesija",-#REF!*0.21,0)</f>
        <v>#REF!</v>
      </c>
      <c r="HCB165" s="632" t="e">
        <f>(IF(HCB112-HCB107&lt;0,0,HCB112-HCB107)+HCB156)*1.21+IF($D$5="Koncesija",-#REF!*0.21,0)</f>
        <v>#REF!</v>
      </c>
      <c r="HCC165" s="632" t="e">
        <f>(IF(HCC112-HCC107&lt;0,0,HCC112-HCC107)+HCC156)*1.21+IF($D$5="Koncesija",-#REF!*0.21,0)</f>
        <v>#REF!</v>
      </c>
      <c r="HCD165" s="632" t="e">
        <f>(IF(HCD112-HCD107&lt;0,0,HCD112-HCD107)+HCD156)*1.21+IF($D$5="Koncesija",-#REF!*0.21,0)</f>
        <v>#REF!</v>
      </c>
      <c r="HCE165" s="632" t="e">
        <f>(IF(HCE112-HCE107&lt;0,0,HCE112-HCE107)+HCE156)*1.21+IF($D$5="Koncesija",-#REF!*0.21,0)</f>
        <v>#REF!</v>
      </c>
      <c r="HCF165" s="632" t="e">
        <f>(IF(HCF112-HCF107&lt;0,0,HCF112-HCF107)+HCF156)*1.21+IF($D$5="Koncesija",-#REF!*0.21,0)</f>
        <v>#REF!</v>
      </c>
      <c r="HCG165" s="632" t="e">
        <f>(IF(HCG112-HCG107&lt;0,0,HCG112-HCG107)+HCG156)*1.21+IF($D$5="Koncesija",-#REF!*0.21,0)</f>
        <v>#REF!</v>
      </c>
      <c r="HCH165" s="632" t="e">
        <f>(IF(HCH112-HCH107&lt;0,0,HCH112-HCH107)+HCH156)*1.21+IF($D$5="Koncesija",-#REF!*0.21,0)</f>
        <v>#REF!</v>
      </c>
      <c r="HCI165" s="632" t="e">
        <f>(IF(HCI112-HCI107&lt;0,0,HCI112-HCI107)+HCI156)*1.21+IF($D$5="Koncesija",-#REF!*0.21,0)</f>
        <v>#REF!</v>
      </c>
      <c r="HCJ165" s="632" t="e">
        <f>(IF(HCJ112-HCJ107&lt;0,0,HCJ112-HCJ107)+HCJ156)*1.21+IF($D$5="Koncesija",-#REF!*0.21,0)</f>
        <v>#REF!</v>
      </c>
      <c r="HCK165" s="632" t="e">
        <f>(IF(HCK112-HCK107&lt;0,0,HCK112-HCK107)+HCK156)*1.21+IF($D$5="Koncesija",-#REF!*0.21,0)</f>
        <v>#REF!</v>
      </c>
      <c r="HCL165" s="632" t="e">
        <f>(IF(HCL112-HCL107&lt;0,0,HCL112-HCL107)+HCL156)*1.21+IF($D$5="Koncesija",-#REF!*0.21,0)</f>
        <v>#REF!</v>
      </c>
      <c r="HCM165" s="632" t="e">
        <f>(IF(HCM112-HCM107&lt;0,0,HCM112-HCM107)+HCM156)*1.21+IF($D$5="Koncesija",-#REF!*0.21,0)</f>
        <v>#REF!</v>
      </c>
      <c r="HCN165" s="632" t="e">
        <f>(IF(HCN112-HCN107&lt;0,0,HCN112-HCN107)+HCN156)*1.21+IF($D$5="Koncesija",-#REF!*0.21,0)</f>
        <v>#REF!</v>
      </c>
      <c r="HCO165" s="632" t="e">
        <f>(IF(HCO112-HCO107&lt;0,0,HCO112-HCO107)+HCO156)*1.21+IF($D$5="Koncesija",-#REF!*0.21,0)</f>
        <v>#REF!</v>
      </c>
      <c r="HCP165" s="632" t="e">
        <f>(IF(HCP112-HCP107&lt;0,0,HCP112-HCP107)+HCP156)*1.21+IF($D$5="Koncesija",-#REF!*0.21,0)</f>
        <v>#REF!</v>
      </c>
      <c r="HCQ165" s="632" t="e">
        <f>(IF(HCQ112-HCQ107&lt;0,0,HCQ112-HCQ107)+HCQ156)*1.21+IF($D$5="Koncesija",-#REF!*0.21,0)</f>
        <v>#REF!</v>
      </c>
      <c r="HCR165" s="632" t="e">
        <f>(IF(HCR112-HCR107&lt;0,0,HCR112-HCR107)+HCR156)*1.21+IF($D$5="Koncesija",-#REF!*0.21,0)</f>
        <v>#REF!</v>
      </c>
      <c r="HCS165" s="632" t="e">
        <f>(IF(HCS112-HCS107&lt;0,0,HCS112-HCS107)+HCS156)*1.21+IF($D$5="Koncesija",-#REF!*0.21,0)</f>
        <v>#REF!</v>
      </c>
      <c r="HCT165" s="632" t="e">
        <f>(IF(HCT112-HCT107&lt;0,0,HCT112-HCT107)+HCT156)*1.21+IF($D$5="Koncesija",-#REF!*0.21,0)</f>
        <v>#REF!</v>
      </c>
      <c r="HCU165" s="632" t="e">
        <f>(IF(HCU112-HCU107&lt;0,0,HCU112-HCU107)+HCU156)*1.21+IF($D$5="Koncesija",-#REF!*0.21,0)</f>
        <v>#REF!</v>
      </c>
      <c r="HCV165" s="632" t="e">
        <f>(IF(HCV112-HCV107&lt;0,0,HCV112-HCV107)+HCV156)*1.21+IF($D$5="Koncesija",-#REF!*0.21,0)</f>
        <v>#REF!</v>
      </c>
      <c r="HCW165" s="632" t="e">
        <f>(IF(HCW112-HCW107&lt;0,0,HCW112-HCW107)+HCW156)*1.21+IF($D$5="Koncesija",-#REF!*0.21,0)</f>
        <v>#REF!</v>
      </c>
      <c r="HCX165" s="632" t="e">
        <f>(IF(HCX112-HCX107&lt;0,0,HCX112-HCX107)+HCX156)*1.21+IF($D$5="Koncesija",-#REF!*0.21,0)</f>
        <v>#REF!</v>
      </c>
      <c r="HCY165" s="632" t="e">
        <f>(IF(HCY112-HCY107&lt;0,0,HCY112-HCY107)+HCY156)*1.21+IF($D$5="Koncesija",-#REF!*0.21,0)</f>
        <v>#REF!</v>
      </c>
      <c r="HCZ165" s="632" t="e">
        <f>(IF(HCZ112-HCZ107&lt;0,0,HCZ112-HCZ107)+HCZ156)*1.21+IF($D$5="Koncesija",-#REF!*0.21,0)</f>
        <v>#REF!</v>
      </c>
      <c r="HDA165" s="632" t="e">
        <f>(IF(HDA112-HDA107&lt;0,0,HDA112-HDA107)+HDA156)*1.21+IF($D$5="Koncesija",-#REF!*0.21,0)</f>
        <v>#REF!</v>
      </c>
      <c r="HDB165" s="632" t="e">
        <f>(IF(HDB112-HDB107&lt;0,0,HDB112-HDB107)+HDB156)*1.21+IF($D$5="Koncesija",-#REF!*0.21,0)</f>
        <v>#REF!</v>
      </c>
      <c r="HDC165" s="632" t="e">
        <f>(IF(HDC112-HDC107&lt;0,0,HDC112-HDC107)+HDC156)*1.21+IF($D$5="Koncesija",-#REF!*0.21,0)</f>
        <v>#REF!</v>
      </c>
      <c r="HDD165" s="632" t="e">
        <f>(IF(HDD112-HDD107&lt;0,0,HDD112-HDD107)+HDD156)*1.21+IF($D$5="Koncesija",-#REF!*0.21,0)</f>
        <v>#REF!</v>
      </c>
      <c r="HDE165" s="632" t="e">
        <f>(IF(HDE112-HDE107&lt;0,0,HDE112-HDE107)+HDE156)*1.21+IF($D$5="Koncesija",-#REF!*0.21,0)</f>
        <v>#REF!</v>
      </c>
      <c r="HDF165" s="632" t="e">
        <f>(IF(HDF112-HDF107&lt;0,0,HDF112-HDF107)+HDF156)*1.21+IF($D$5="Koncesija",-#REF!*0.21,0)</f>
        <v>#REF!</v>
      </c>
      <c r="HDG165" s="632" t="e">
        <f>(IF(HDG112-HDG107&lt;0,0,HDG112-HDG107)+HDG156)*1.21+IF($D$5="Koncesija",-#REF!*0.21,0)</f>
        <v>#REF!</v>
      </c>
      <c r="HDH165" s="632" t="e">
        <f>(IF(HDH112-HDH107&lt;0,0,HDH112-HDH107)+HDH156)*1.21+IF($D$5="Koncesija",-#REF!*0.21,0)</f>
        <v>#REF!</v>
      </c>
      <c r="HDI165" s="632" t="e">
        <f>(IF(HDI112-HDI107&lt;0,0,HDI112-HDI107)+HDI156)*1.21+IF($D$5="Koncesija",-#REF!*0.21,0)</f>
        <v>#REF!</v>
      </c>
      <c r="HDJ165" s="632" t="e">
        <f>(IF(HDJ112-HDJ107&lt;0,0,HDJ112-HDJ107)+HDJ156)*1.21+IF($D$5="Koncesija",-#REF!*0.21,0)</f>
        <v>#REF!</v>
      </c>
      <c r="HDK165" s="632" t="e">
        <f>(IF(HDK112-HDK107&lt;0,0,HDK112-HDK107)+HDK156)*1.21+IF($D$5="Koncesija",-#REF!*0.21,0)</f>
        <v>#REF!</v>
      </c>
      <c r="HDL165" s="632" t="e">
        <f>(IF(HDL112-HDL107&lt;0,0,HDL112-HDL107)+HDL156)*1.21+IF($D$5="Koncesija",-#REF!*0.21,0)</f>
        <v>#REF!</v>
      </c>
      <c r="HDM165" s="632" t="e">
        <f>(IF(HDM112-HDM107&lt;0,0,HDM112-HDM107)+HDM156)*1.21+IF($D$5="Koncesija",-#REF!*0.21,0)</f>
        <v>#REF!</v>
      </c>
      <c r="HDN165" s="632" t="e">
        <f>(IF(HDN112-HDN107&lt;0,0,HDN112-HDN107)+HDN156)*1.21+IF($D$5="Koncesija",-#REF!*0.21,0)</f>
        <v>#REF!</v>
      </c>
      <c r="HDO165" s="632" t="e">
        <f>(IF(HDO112-HDO107&lt;0,0,HDO112-HDO107)+HDO156)*1.21+IF($D$5="Koncesija",-#REF!*0.21,0)</f>
        <v>#REF!</v>
      </c>
      <c r="HDP165" s="632" t="e">
        <f>(IF(HDP112-HDP107&lt;0,0,HDP112-HDP107)+HDP156)*1.21+IF($D$5="Koncesija",-#REF!*0.21,0)</f>
        <v>#REF!</v>
      </c>
      <c r="HDQ165" s="632" t="e">
        <f>(IF(HDQ112-HDQ107&lt;0,0,HDQ112-HDQ107)+HDQ156)*1.21+IF($D$5="Koncesija",-#REF!*0.21,0)</f>
        <v>#REF!</v>
      </c>
      <c r="HDR165" s="632" t="e">
        <f>(IF(HDR112-HDR107&lt;0,0,HDR112-HDR107)+HDR156)*1.21+IF($D$5="Koncesija",-#REF!*0.21,0)</f>
        <v>#REF!</v>
      </c>
      <c r="HDS165" s="632" t="e">
        <f>(IF(HDS112-HDS107&lt;0,0,HDS112-HDS107)+HDS156)*1.21+IF($D$5="Koncesija",-#REF!*0.21,0)</f>
        <v>#REF!</v>
      </c>
      <c r="HDT165" s="632" t="e">
        <f>(IF(HDT112-HDT107&lt;0,0,HDT112-HDT107)+HDT156)*1.21+IF($D$5="Koncesija",-#REF!*0.21,0)</f>
        <v>#REF!</v>
      </c>
      <c r="HDU165" s="632" t="e">
        <f>(IF(HDU112-HDU107&lt;0,0,HDU112-HDU107)+HDU156)*1.21+IF($D$5="Koncesija",-#REF!*0.21,0)</f>
        <v>#REF!</v>
      </c>
      <c r="HDV165" s="632" t="e">
        <f>(IF(HDV112-HDV107&lt;0,0,HDV112-HDV107)+HDV156)*1.21+IF($D$5="Koncesija",-#REF!*0.21,0)</f>
        <v>#REF!</v>
      </c>
      <c r="HDW165" s="632" t="e">
        <f>(IF(HDW112-HDW107&lt;0,0,HDW112-HDW107)+HDW156)*1.21+IF($D$5="Koncesija",-#REF!*0.21,0)</f>
        <v>#REF!</v>
      </c>
      <c r="HDX165" s="632" t="e">
        <f>(IF(HDX112-HDX107&lt;0,0,HDX112-HDX107)+HDX156)*1.21+IF($D$5="Koncesija",-#REF!*0.21,0)</f>
        <v>#REF!</v>
      </c>
      <c r="HDY165" s="632" t="e">
        <f>(IF(HDY112-HDY107&lt;0,0,HDY112-HDY107)+HDY156)*1.21+IF($D$5="Koncesija",-#REF!*0.21,0)</f>
        <v>#REF!</v>
      </c>
      <c r="HDZ165" s="632" t="e">
        <f>(IF(HDZ112-HDZ107&lt;0,0,HDZ112-HDZ107)+HDZ156)*1.21+IF($D$5="Koncesija",-#REF!*0.21,0)</f>
        <v>#REF!</v>
      </c>
      <c r="HEA165" s="632" t="e">
        <f>(IF(HEA112-HEA107&lt;0,0,HEA112-HEA107)+HEA156)*1.21+IF($D$5="Koncesija",-#REF!*0.21,0)</f>
        <v>#REF!</v>
      </c>
      <c r="HEB165" s="632" t="e">
        <f>(IF(HEB112-HEB107&lt;0,0,HEB112-HEB107)+HEB156)*1.21+IF($D$5="Koncesija",-#REF!*0.21,0)</f>
        <v>#REF!</v>
      </c>
      <c r="HEC165" s="632" t="e">
        <f>(IF(HEC112-HEC107&lt;0,0,HEC112-HEC107)+HEC156)*1.21+IF($D$5="Koncesija",-#REF!*0.21,0)</f>
        <v>#REF!</v>
      </c>
      <c r="HED165" s="632" t="e">
        <f>(IF(HED112-HED107&lt;0,0,HED112-HED107)+HED156)*1.21+IF($D$5="Koncesija",-#REF!*0.21,0)</f>
        <v>#REF!</v>
      </c>
      <c r="HEE165" s="632" t="e">
        <f>(IF(HEE112-HEE107&lt;0,0,HEE112-HEE107)+HEE156)*1.21+IF($D$5="Koncesija",-#REF!*0.21,0)</f>
        <v>#REF!</v>
      </c>
      <c r="HEF165" s="632" t="e">
        <f>(IF(HEF112-HEF107&lt;0,0,HEF112-HEF107)+HEF156)*1.21+IF($D$5="Koncesija",-#REF!*0.21,0)</f>
        <v>#REF!</v>
      </c>
      <c r="HEG165" s="632" t="e">
        <f>(IF(HEG112-HEG107&lt;0,0,HEG112-HEG107)+HEG156)*1.21+IF($D$5="Koncesija",-#REF!*0.21,0)</f>
        <v>#REF!</v>
      </c>
      <c r="HEH165" s="632" t="e">
        <f>(IF(HEH112-HEH107&lt;0,0,HEH112-HEH107)+HEH156)*1.21+IF($D$5="Koncesija",-#REF!*0.21,0)</f>
        <v>#REF!</v>
      </c>
      <c r="HEI165" s="632" t="e">
        <f>(IF(HEI112-HEI107&lt;0,0,HEI112-HEI107)+HEI156)*1.21+IF($D$5="Koncesija",-#REF!*0.21,0)</f>
        <v>#REF!</v>
      </c>
      <c r="HEJ165" s="632" t="e">
        <f>(IF(HEJ112-HEJ107&lt;0,0,HEJ112-HEJ107)+HEJ156)*1.21+IF($D$5="Koncesija",-#REF!*0.21,0)</f>
        <v>#REF!</v>
      </c>
      <c r="HEK165" s="632" t="e">
        <f>(IF(HEK112-HEK107&lt;0,0,HEK112-HEK107)+HEK156)*1.21+IF($D$5="Koncesija",-#REF!*0.21,0)</f>
        <v>#REF!</v>
      </c>
      <c r="HEL165" s="632" t="e">
        <f>(IF(HEL112-HEL107&lt;0,0,HEL112-HEL107)+HEL156)*1.21+IF($D$5="Koncesija",-#REF!*0.21,0)</f>
        <v>#REF!</v>
      </c>
      <c r="HEM165" s="632" t="e">
        <f>(IF(HEM112-HEM107&lt;0,0,HEM112-HEM107)+HEM156)*1.21+IF($D$5="Koncesija",-#REF!*0.21,0)</f>
        <v>#REF!</v>
      </c>
      <c r="HEN165" s="632" t="e">
        <f>(IF(HEN112-HEN107&lt;0,0,HEN112-HEN107)+HEN156)*1.21+IF($D$5="Koncesija",-#REF!*0.21,0)</f>
        <v>#REF!</v>
      </c>
      <c r="HEO165" s="632" t="e">
        <f>(IF(HEO112-HEO107&lt;0,0,HEO112-HEO107)+HEO156)*1.21+IF($D$5="Koncesija",-#REF!*0.21,0)</f>
        <v>#REF!</v>
      </c>
      <c r="HEP165" s="632" t="e">
        <f>(IF(HEP112-HEP107&lt;0,0,HEP112-HEP107)+HEP156)*1.21+IF($D$5="Koncesija",-#REF!*0.21,0)</f>
        <v>#REF!</v>
      </c>
      <c r="HEQ165" s="632" t="e">
        <f>(IF(HEQ112-HEQ107&lt;0,0,HEQ112-HEQ107)+HEQ156)*1.21+IF($D$5="Koncesija",-#REF!*0.21,0)</f>
        <v>#REF!</v>
      </c>
      <c r="HER165" s="632" t="e">
        <f>(IF(HER112-HER107&lt;0,0,HER112-HER107)+HER156)*1.21+IF($D$5="Koncesija",-#REF!*0.21,0)</f>
        <v>#REF!</v>
      </c>
      <c r="HES165" s="632" t="e">
        <f>(IF(HES112-HES107&lt;0,0,HES112-HES107)+HES156)*1.21+IF($D$5="Koncesija",-#REF!*0.21,0)</f>
        <v>#REF!</v>
      </c>
      <c r="HET165" s="632" t="e">
        <f>(IF(HET112-HET107&lt;0,0,HET112-HET107)+HET156)*1.21+IF($D$5="Koncesija",-#REF!*0.21,0)</f>
        <v>#REF!</v>
      </c>
      <c r="HEU165" s="632" t="e">
        <f>(IF(HEU112-HEU107&lt;0,0,HEU112-HEU107)+HEU156)*1.21+IF($D$5="Koncesija",-#REF!*0.21,0)</f>
        <v>#REF!</v>
      </c>
      <c r="HEV165" s="632" t="e">
        <f>(IF(HEV112-HEV107&lt;0,0,HEV112-HEV107)+HEV156)*1.21+IF($D$5="Koncesija",-#REF!*0.21,0)</f>
        <v>#REF!</v>
      </c>
      <c r="HEW165" s="632" t="e">
        <f>(IF(HEW112-HEW107&lt;0,0,HEW112-HEW107)+HEW156)*1.21+IF($D$5="Koncesija",-#REF!*0.21,0)</f>
        <v>#REF!</v>
      </c>
      <c r="HEX165" s="632" t="e">
        <f>(IF(HEX112-HEX107&lt;0,0,HEX112-HEX107)+HEX156)*1.21+IF($D$5="Koncesija",-#REF!*0.21,0)</f>
        <v>#REF!</v>
      </c>
      <c r="HEY165" s="632" t="e">
        <f>(IF(HEY112-HEY107&lt;0,0,HEY112-HEY107)+HEY156)*1.21+IF($D$5="Koncesija",-#REF!*0.21,0)</f>
        <v>#REF!</v>
      </c>
      <c r="HEZ165" s="632" t="e">
        <f>(IF(HEZ112-HEZ107&lt;0,0,HEZ112-HEZ107)+HEZ156)*1.21+IF($D$5="Koncesija",-#REF!*0.21,0)</f>
        <v>#REF!</v>
      </c>
      <c r="HFA165" s="632" t="e">
        <f>(IF(HFA112-HFA107&lt;0,0,HFA112-HFA107)+HFA156)*1.21+IF($D$5="Koncesija",-#REF!*0.21,0)</f>
        <v>#REF!</v>
      </c>
      <c r="HFB165" s="632" t="e">
        <f>(IF(HFB112-HFB107&lt;0,0,HFB112-HFB107)+HFB156)*1.21+IF($D$5="Koncesija",-#REF!*0.21,0)</f>
        <v>#REF!</v>
      </c>
      <c r="HFC165" s="632" t="e">
        <f>(IF(HFC112-HFC107&lt;0,0,HFC112-HFC107)+HFC156)*1.21+IF($D$5="Koncesija",-#REF!*0.21,0)</f>
        <v>#REF!</v>
      </c>
      <c r="HFD165" s="632" t="e">
        <f>(IF(HFD112-HFD107&lt;0,0,HFD112-HFD107)+HFD156)*1.21+IF($D$5="Koncesija",-#REF!*0.21,0)</f>
        <v>#REF!</v>
      </c>
      <c r="HFE165" s="632" t="e">
        <f>(IF(HFE112-HFE107&lt;0,0,HFE112-HFE107)+HFE156)*1.21+IF($D$5="Koncesija",-#REF!*0.21,0)</f>
        <v>#REF!</v>
      </c>
      <c r="HFF165" s="632" t="e">
        <f>(IF(HFF112-HFF107&lt;0,0,HFF112-HFF107)+HFF156)*1.21+IF($D$5="Koncesija",-#REF!*0.21,0)</f>
        <v>#REF!</v>
      </c>
      <c r="HFG165" s="632" t="e">
        <f>(IF(HFG112-HFG107&lt;0,0,HFG112-HFG107)+HFG156)*1.21+IF($D$5="Koncesija",-#REF!*0.21,0)</f>
        <v>#REF!</v>
      </c>
      <c r="HFH165" s="632" t="e">
        <f>(IF(HFH112-HFH107&lt;0,0,HFH112-HFH107)+HFH156)*1.21+IF($D$5="Koncesija",-#REF!*0.21,0)</f>
        <v>#REF!</v>
      </c>
      <c r="HFI165" s="632" t="e">
        <f>(IF(HFI112-HFI107&lt;0,0,HFI112-HFI107)+HFI156)*1.21+IF($D$5="Koncesija",-#REF!*0.21,0)</f>
        <v>#REF!</v>
      </c>
      <c r="HFJ165" s="632" t="e">
        <f>(IF(HFJ112-HFJ107&lt;0,0,HFJ112-HFJ107)+HFJ156)*1.21+IF($D$5="Koncesija",-#REF!*0.21,0)</f>
        <v>#REF!</v>
      </c>
      <c r="HFK165" s="632" t="e">
        <f>(IF(HFK112-HFK107&lt;0,0,HFK112-HFK107)+HFK156)*1.21+IF($D$5="Koncesija",-#REF!*0.21,0)</f>
        <v>#REF!</v>
      </c>
      <c r="HFL165" s="632" t="e">
        <f>(IF(HFL112-HFL107&lt;0,0,HFL112-HFL107)+HFL156)*1.21+IF($D$5="Koncesija",-#REF!*0.21,0)</f>
        <v>#REF!</v>
      </c>
      <c r="HFM165" s="632" t="e">
        <f>(IF(HFM112-HFM107&lt;0,0,HFM112-HFM107)+HFM156)*1.21+IF($D$5="Koncesija",-#REF!*0.21,0)</f>
        <v>#REF!</v>
      </c>
      <c r="HFN165" s="632" t="e">
        <f>(IF(HFN112-HFN107&lt;0,0,HFN112-HFN107)+HFN156)*1.21+IF($D$5="Koncesija",-#REF!*0.21,0)</f>
        <v>#REF!</v>
      </c>
      <c r="HFO165" s="632" t="e">
        <f>(IF(HFO112-HFO107&lt;0,0,HFO112-HFO107)+HFO156)*1.21+IF($D$5="Koncesija",-#REF!*0.21,0)</f>
        <v>#REF!</v>
      </c>
      <c r="HFP165" s="632" t="e">
        <f>(IF(HFP112-HFP107&lt;0,0,HFP112-HFP107)+HFP156)*1.21+IF($D$5="Koncesija",-#REF!*0.21,0)</f>
        <v>#REF!</v>
      </c>
      <c r="HFQ165" s="632" t="e">
        <f>(IF(HFQ112-HFQ107&lt;0,0,HFQ112-HFQ107)+HFQ156)*1.21+IF($D$5="Koncesija",-#REF!*0.21,0)</f>
        <v>#REF!</v>
      </c>
      <c r="HFR165" s="632" t="e">
        <f>(IF(HFR112-HFR107&lt;0,0,HFR112-HFR107)+HFR156)*1.21+IF($D$5="Koncesija",-#REF!*0.21,0)</f>
        <v>#REF!</v>
      </c>
      <c r="HFS165" s="632" t="e">
        <f>(IF(HFS112-HFS107&lt;0,0,HFS112-HFS107)+HFS156)*1.21+IF($D$5="Koncesija",-#REF!*0.21,0)</f>
        <v>#REF!</v>
      </c>
      <c r="HFT165" s="632" t="e">
        <f>(IF(HFT112-HFT107&lt;0,0,HFT112-HFT107)+HFT156)*1.21+IF($D$5="Koncesija",-#REF!*0.21,0)</f>
        <v>#REF!</v>
      </c>
      <c r="HFU165" s="632" t="e">
        <f>(IF(HFU112-HFU107&lt;0,0,HFU112-HFU107)+HFU156)*1.21+IF($D$5="Koncesija",-#REF!*0.21,0)</f>
        <v>#REF!</v>
      </c>
      <c r="HFV165" s="632" t="e">
        <f>(IF(HFV112-HFV107&lt;0,0,HFV112-HFV107)+HFV156)*1.21+IF($D$5="Koncesija",-#REF!*0.21,0)</f>
        <v>#REF!</v>
      </c>
      <c r="HFW165" s="632" t="e">
        <f>(IF(HFW112-HFW107&lt;0,0,HFW112-HFW107)+HFW156)*1.21+IF($D$5="Koncesija",-#REF!*0.21,0)</f>
        <v>#REF!</v>
      </c>
      <c r="HFX165" s="632" t="e">
        <f>(IF(HFX112-HFX107&lt;0,0,HFX112-HFX107)+HFX156)*1.21+IF($D$5="Koncesija",-#REF!*0.21,0)</f>
        <v>#REF!</v>
      </c>
      <c r="HFY165" s="632" t="e">
        <f>(IF(HFY112-HFY107&lt;0,0,HFY112-HFY107)+HFY156)*1.21+IF($D$5="Koncesija",-#REF!*0.21,0)</f>
        <v>#REF!</v>
      </c>
      <c r="HFZ165" s="632" t="e">
        <f>(IF(HFZ112-HFZ107&lt;0,0,HFZ112-HFZ107)+HFZ156)*1.21+IF($D$5="Koncesija",-#REF!*0.21,0)</f>
        <v>#REF!</v>
      </c>
      <c r="HGA165" s="632" t="e">
        <f>(IF(HGA112-HGA107&lt;0,0,HGA112-HGA107)+HGA156)*1.21+IF($D$5="Koncesija",-#REF!*0.21,0)</f>
        <v>#REF!</v>
      </c>
      <c r="HGB165" s="632" t="e">
        <f>(IF(HGB112-HGB107&lt;0,0,HGB112-HGB107)+HGB156)*1.21+IF($D$5="Koncesija",-#REF!*0.21,0)</f>
        <v>#REF!</v>
      </c>
      <c r="HGC165" s="632" t="e">
        <f>(IF(HGC112-HGC107&lt;0,0,HGC112-HGC107)+HGC156)*1.21+IF($D$5="Koncesija",-#REF!*0.21,0)</f>
        <v>#REF!</v>
      </c>
      <c r="HGD165" s="632" t="e">
        <f>(IF(HGD112-HGD107&lt;0,0,HGD112-HGD107)+HGD156)*1.21+IF($D$5="Koncesija",-#REF!*0.21,0)</f>
        <v>#REF!</v>
      </c>
      <c r="HGE165" s="632" t="e">
        <f>(IF(HGE112-HGE107&lt;0,0,HGE112-HGE107)+HGE156)*1.21+IF($D$5="Koncesija",-#REF!*0.21,0)</f>
        <v>#REF!</v>
      </c>
      <c r="HGF165" s="632" t="e">
        <f>(IF(HGF112-HGF107&lt;0,0,HGF112-HGF107)+HGF156)*1.21+IF($D$5="Koncesija",-#REF!*0.21,0)</f>
        <v>#REF!</v>
      </c>
      <c r="HGG165" s="632" t="e">
        <f>(IF(HGG112-HGG107&lt;0,0,HGG112-HGG107)+HGG156)*1.21+IF($D$5="Koncesija",-#REF!*0.21,0)</f>
        <v>#REF!</v>
      </c>
      <c r="HGH165" s="632" t="e">
        <f>(IF(HGH112-HGH107&lt;0,0,HGH112-HGH107)+HGH156)*1.21+IF($D$5="Koncesija",-#REF!*0.21,0)</f>
        <v>#REF!</v>
      </c>
      <c r="HGI165" s="632" t="e">
        <f>(IF(HGI112-HGI107&lt;0,0,HGI112-HGI107)+HGI156)*1.21+IF($D$5="Koncesija",-#REF!*0.21,0)</f>
        <v>#REF!</v>
      </c>
      <c r="HGJ165" s="632" t="e">
        <f>(IF(HGJ112-HGJ107&lt;0,0,HGJ112-HGJ107)+HGJ156)*1.21+IF($D$5="Koncesija",-#REF!*0.21,0)</f>
        <v>#REF!</v>
      </c>
      <c r="HGK165" s="632" t="e">
        <f>(IF(HGK112-HGK107&lt;0,0,HGK112-HGK107)+HGK156)*1.21+IF($D$5="Koncesija",-#REF!*0.21,0)</f>
        <v>#REF!</v>
      </c>
      <c r="HGL165" s="632" t="e">
        <f>(IF(HGL112-HGL107&lt;0,0,HGL112-HGL107)+HGL156)*1.21+IF($D$5="Koncesija",-#REF!*0.21,0)</f>
        <v>#REF!</v>
      </c>
      <c r="HGM165" s="632" t="e">
        <f>(IF(HGM112-HGM107&lt;0,0,HGM112-HGM107)+HGM156)*1.21+IF($D$5="Koncesija",-#REF!*0.21,0)</f>
        <v>#REF!</v>
      </c>
      <c r="HGN165" s="632" t="e">
        <f>(IF(HGN112-HGN107&lt;0,0,HGN112-HGN107)+HGN156)*1.21+IF($D$5="Koncesija",-#REF!*0.21,0)</f>
        <v>#REF!</v>
      </c>
      <c r="HGO165" s="632" t="e">
        <f>(IF(HGO112-HGO107&lt;0,0,HGO112-HGO107)+HGO156)*1.21+IF($D$5="Koncesija",-#REF!*0.21,0)</f>
        <v>#REF!</v>
      </c>
      <c r="HGP165" s="632" t="e">
        <f>(IF(HGP112-HGP107&lt;0,0,HGP112-HGP107)+HGP156)*1.21+IF($D$5="Koncesija",-#REF!*0.21,0)</f>
        <v>#REF!</v>
      </c>
      <c r="HGQ165" s="632" t="e">
        <f>(IF(HGQ112-HGQ107&lt;0,0,HGQ112-HGQ107)+HGQ156)*1.21+IF($D$5="Koncesija",-#REF!*0.21,0)</f>
        <v>#REF!</v>
      </c>
      <c r="HGR165" s="632" t="e">
        <f>(IF(HGR112-HGR107&lt;0,0,HGR112-HGR107)+HGR156)*1.21+IF($D$5="Koncesija",-#REF!*0.21,0)</f>
        <v>#REF!</v>
      </c>
      <c r="HGS165" s="632" t="e">
        <f>(IF(HGS112-HGS107&lt;0,0,HGS112-HGS107)+HGS156)*1.21+IF($D$5="Koncesija",-#REF!*0.21,0)</f>
        <v>#REF!</v>
      </c>
      <c r="HGT165" s="632" t="e">
        <f>(IF(HGT112-HGT107&lt;0,0,HGT112-HGT107)+HGT156)*1.21+IF($D$5="Koncesija",-#REF!*0.21,0)</f>
        <v>#REF!</v>
      </c>
      <c r="HGU165" s="632" t="e">
        <f>(IF(HGU112-HGU107&lt;0,0,HGU112-HGU107)+HGU156)*1.21+IF($D$5="Koncesija",-#REF!*0.21,0)</f>
        <v>#REF!</v>
      </c>
      <c r="HGV165" s="632" t="e">
        <f>(IF(HGV112-HGV107&lt;0,0,HGV112-HGV107)+HGV156)*1.21+IF($D$5="Koncesija",-#REF!*0.21,0)</f>
        <v>#REF!</v>
      </c>
      <c r="HGW165" s="632" t="e">
        <f>(IF(HGW112-HGW107&lt;0,0,HGW112-HGW107)+HGW156)*1.21+IF($D$5="Koncesija",-#REF!*0.21,0)</f>
        <v>#REF!</v>
      </c>
      <c r="HGX165" s="632" t="e">
        <f>(IF(HGX112-HGX107&lt;0,0,HGX112-HGX107)+HGX156)*1.21+IF($D$5="Koncesija",-#REF!*0.21,0)</f>
        <v>#REF!</v>
      </c>
      <c r="HGY165" s="632" t="e">
        <f>(IF(HGY112-HGY107&lt;0,0,HGY112-HGY107)+HGY156)*1.21+IF($D$5="Koncesija",-#REF!*0.21,0)</f>
        <v>#REF!</v>
      </c>
      <c r="HGZ165" s="632" t="e">
        <f>(IF(HGZ112-HGZ107&lt;0,0,HGZ112-HGZ107)+HGZ156)*1.21+IF($D$5="Koncesija",-#REF!*0.21,0)</f>
        <v>#REF!</v>
      </c>
      <c r="HHA165" s="632" t="e">
        <f>(IF(HHA112-HHA107&lt;0,0,HHA112-HHA107)+HHA156)*1.21+IF($D$5="Koncesija",-#REF!*0.21,0)</f>
        <v>#REF!</v>
      </c>
      <c r="HHB165" s="632" t="e">
        <f>(IF(HHB112-HHB107&lt;0,0,HHB112-HHB107)+HHB156)*1.21+IF($D$5="Koncesija",-#REF!*0.21,0)</f>
        <v>#REF!</v>
      </c>
      <c r="HHC165" s="632" t="e">
        <f>(IF(HHC112-HHC107&lt;0,0,HHC112-HHC107)+HHC156)*1.21+IF($D$5="Koncesija",-#REF!*0.21,0)</f>
        <v>#REF!</v>
      </c>
      <c r="HHD165" s="632" t="e">
        <f>(IF(HHD112-HHD107&lt;0,0,HHD112-HHD107)+HHD156)*1.21+IF($D$5="Koncesija",-#REF!*0.21,0)</f>
        <v>#REF!</v>
      </c>
      <c r="HHE165" s="632" t="e">
        <f>(IF(HHE112-HHE107&lt;0,0,HHE112-HHE107)+HHE156)*1.21+IF($D$5="Koncesija",-#REF!*0.21,0)</f>
        <v>#REF!</v>
      </c>
      <c r="HHF165" s="632" t="e">
        <f>(IF(HHF112-HHF107&lt;0,0,HHF112-HHF107)+HHF156)*1.21+IF($D$5="Koncesija",-#REF!*0.21,0)</f>
        <v>#REF!</v>
      </c>
      <c r="HHG165" s="632" t="e">
        <f>(IF(HHG112-HHG107&lt;0,0,HHG112-HHG107)+HHG156)*1.21+IF($D$5="Koncesija",-#REF!*0.21,0)</f>
        <v>#REF!</v>
      </c>
      <c r="HHH165" s="632" t="e">
        <f>(IF(HHH112-HHH107&lt;0,0,HHH112-HHH107)+HHH156)*1.21+IF($D$5="Koncesija",-#REF!*0.21,0)</f>
        <v>#REF!</v>
      </c>
      <c r="HHI165" s="632" t="e">
        <f>(IF(HHI112-HHI107&lt;0,0,HHI112-HHI107)+HHI156)*1.21+IF($D$5="Koncesija",-#REF!*0.21,0)</f>
        <v>#REF!</v>
      </c>
      <c r="HHJ165" s="632" t="e">
        <f>(IF(HHJ112-HHJ107&lt;0,0,HHJ112-HHJ107)+HHJ156)*1.21+IF($D$5="Koncesija",-#REF!*0.21,0)</f>
        <v>#REF!</v>
      </c>
      <c r="HHK165" s="632" t="e">
        <f>(IF(HHK112-HHK107&lt;0,0,HHK112-HHK107)+HHK156)*1.21+IF($D$5="Koncesija",-#REF!*0.21,0)</f>
        <v>#REF!</v>
      </c>
      <c r="HHL165" s="632" t="e">
        <f>(IF(HHL112-HHL107&lt;0,0,HHL112-HHL107)+HHL156)*1.21+IF($D$5="Koncesija",-#REF!*0.21,0)</f>
        <v>#REF!</v>
      </c>
      <c r="HHM165" s="632" t="e">
        <f>(IF(HHM112-HHM107&lt;0,0,HHM112-HHM107)+HHM156)*1.21+IF($D$5="Koncesija",-#REF!*0.21,0)</f>
        <v>#REF!</v>
      </c>
      <c r="HHN165" s="632" t="e">
        <f>(IF(HHN112-HHN107&lt;0,0,HHN112-HHN107)+HHN156)*1.21+IF($D$5="Koncesija",-#REF!*0.21,0)</f>
        <v>#REF!</v>
      </c>
      <c r="HHO165" s="632" t="e">
        <f>(IF(HHO112-HHO107&lt;0,0,HHO112-HHO107)+HHO156)*1.21+IF($D$5="Koncesija",-#REF!*0.21,0)</f>
        <v>#REF!</v>
      </c>
      <c r="HHP165" s="632" t="e">
        <f>(IF(HHP112-HHP107&lt;0,0,HHP112-HHP107)+HHP156)*1.21+IF($D$5="Koncesija",-#REF!*0.21,0)</f>
        <v>#REF!</v>
      </c>
      <c r="HHQ165" s="632" t="e">
        <f>(IF(HHQ112-HHQ107&lt;0,0,HHQ112-HHQ107)+HHQ156)*1.21+IF($D$5="Koncesija",-#REF!*0.21,0)</f>
        <v>#REF!</v>
      </c>
      <c r="HHR165" s="632" t="e">
        <f>(IF(HHR112-HHR107&lt;0,0,HHR112-HHR107)+HHR156)*1.21+IF($D$5="Koncesija",-#REF!*0.21,0)</f>
        <v>#REF!</v>
      </c>
      <c r="HHS165" s="632" t="e">
        <f>(IF(HHS112-HHS107&lt;0,0,HHS112-HHS107)+HHS156)*1.21+IF($D$5="Koncesija",-#REF!*0.21,0)</f>
        <v>#REF!</v>
      </c>
      <c r="HHT165" s="632" t="e">
        <f>(IF(HHT112-HHT107&lt;0,0,HHT112-HHT107)+HHT156)*1.21+IF($D$5="Koncesija",-#REF!*0.21,0)</f>
        <v>#REF!</v>
      </c>
      <c r="HHU165" s="632" t="e">
        <f>(IF(HHU112-HHU107&lt;0,0,HHU112-HHU107)+HHU156)*1.21+IF($D$5="Koncesija",-#REF!*0.21,0)</f>
        <v>#REF!</v>
      </c>
      <c r="HHV165" s="632" t="e">
        <f>(IF(HHV112-HHV107&lt;0,0,HHV112-HHV107)+HHV156)*1.21+IF($D$5="Koncesija",-#REF!*0.21,0)</f>
        <v>#REF!</v>
      </c>
      <c r="HHW165" s="632" t="e">
        <f>(IF(HHW112-HHW107&lt;0,0,HHW112-HHW107)+HHW156)*1.21+IF($D$5="Koncesija",-#REF!*0.21,0)</f>
        <v>#REF!</v>
      </c>
      <c r="HHX165" s="632" t="e">
        <f>(IF(HHX112-HHX107&lt;0,0,HHX112-HHX107)+HHX156)*1.21+IF($D$5="Koncesija",-#REF!*0.21,0)</f>
        <v>#REF!</v>
      </c>
      <c r="HHY165" s="632" t="e">
        <f>(IF(HHY112-HHY107&lt;0,0,HHY112-HHY107)+HHY156)*1.21+IF($D$5="Koncesija",-#REF!*0.21,0)</f>
        <v>#REF!</v>
      </c>
      <c r="HHZ165" s="632" t="e">
        <f>(IF(HHZ112-HHZ107&lt;0,0,HHZ112-HHZ107)+HHZ156)*1.21+IF($D$5="Koncesija",-#REF!*0.21,0)</f>
        <v>#REF!</v>
      </c>
      <c r="HIA165" s="632" t="e">
        <f>(IF(HIA112-HIA107&lt;0,0,HIA112-HIA107)+HIA156)*1.21+IF($D$5="Koncesija",-#REF!*0.21,0)</f>
        <v>#REF!</v>
      </c>
      <c r="HIB165" s="632" t="e">
        <f>(IF(HIB112-HIB107&lt;0,0,HIB112-HIB107)+HIB156)*1.21+IF($D$5="Koncesija",-#REF!*0.21,0)</f>
        <v>#REF!</v>
      </c>
      <c r="HIC165" s="632" t="e">
        <f>(IF(HIC112-HIC107&lt;0,0,HIC112-HIC107)+HIC156)*1.21+IF($D$5="Koncesija",-#REF!*0.21,0)</f>
        <v>#REF!</v>
      </c>
      <c r="HID165" s="632" t="e">
        <f>(IF(HID112-HID107&lt;0,0,HID112-HID107)+HID156)*1.21+IF($D$5="Koncesija",-#REF!*0.21,0)</f>
        <v>#REF!</v>
      </c>
      <c r="HIE165" s="632" t="e">
        <f>(IF(HIE112-HIE107&lt;0,0,HIE112-HIE107)+HIE156)*1.21+IF($D$5="Koncesija",-#REF!*0.21,0)</f>
        <v>#REF!</v>
      </c>
      <c r="HIF165" s="632" t="e">
        <f>(IF(HIF112-HIF107&lt;0,0,HIF112-HIF107)+HIF156)*1.21+IF($D$5="Koncesija",-#REF!*0.21,0)</f>
        <v>#REF!</v>
      </c>
      <c r="HIG165" s="632" t="e">
        <f>(IF(HIG112-HIG107&lt;0,0,HIG112-HIG107)+HIG156)*1.21+IF($D$5="Koncesija",-#REF!*0.21,0)</f>
        <v>#REF!</v>
      </c>
      <c r="HIH165" s="632" t="e">
        <f>(IF(HIH112-HIH107&lt;0,0,HIH112-HIH107)+HIH156)*1.21+IF($D$5="Koncesija",-#REF!*0.21,0)</f>
        <v>#REF!</v>
      </c>
      <c r="HII165" s="632" t="e">
        <f>(IF(HII112-HII107&lt;0,0,HII112-HII107)+HII156)*1.21+IF($D$5="Koncesija",-#REF!*0.21,0)</f>
        <v>#REF!</v>
      </c>
      <c r="HIJ165" s="632" t="e">
        <f>(IF(HIJ112-HIJ107&lt;0,0,HIJ112-HIJ107)+HIJ156)*1.21+IF($D$5="Koncesija",-#REF!*0.21,0)</f>
        <v>#REF!</v>
      </c>
      <c r="HIK165" s="632" t="e">
        <f>(IF(HIK112-HIK107&lt;0,0,HIK112-HIK107)+HIK156)*1.21+IF($D$5="Koncesija",-#REF!*0.21,0)</f>
        <v>#REF!</v>
      </c>
      <c r="HIL165" s="632" t="e">
        <f>(IF(HIL112-HIL107&lt;0,0,HIL112-HIL107)+HIL156)*1.21+IF($D$5="Koncesija",-#REF!*0.21,0)</f>
        <v>#REF!</v>
      </c>
      <c r="HIM165" s="632" t="e">
        <f>(IF(HIM112-HIM107&lt;0,0,HIM112-HIM107)+HIM156)*1.21+IF($D$5="Koncesija",-#REF!*0.21,0)</f>
        <v>#REF!</v>
      </c>
      <c r="HIN165" s="632" t="e">
        <f>(IF(HIN112-HIN107&lt;0,0,HIN112-HIN107)+HIN156)*1.21+IF($D$5="Koncesija",-#REF!*0.21,0)</f>
        <v>#REF!</v>
      </c>
      <c r="HIO165" s="632" t="e">
        <f>(IF(HIO112-HIO107&lt;0,0,HIO112-HIO107)+HIO156)*1.21+IF($D$5="Koncesija",-#REF!*0.21,0)</f>
        <v>#REF!</v>
      </c>
      <c r="HIP165" s="632" t="e">
        <f>(IF(HIP112-HIP107&lt;0,0,HIP112-HIP107)+HIP156)*1.21+IF($D$5="Koncesija",-#REF!*0.21,0)</f>
        <v>#REF!</v>
      </c>
      <c r="HIQ165" s="632" t="e">
        <f>(IF(HIQ112-HIQ107&lt;0,0,HIQ112-HIQ107)+HIQ156)*1.21+IF($D$5="Koncesija",-#REF!*0.21,0)</f>
        <v>#REF!</v>
      </c>
      <c r="HIR165" s="632" t="e">
        <f>(IF(HIR112-HIR107&lt;0,0,HIR112-HIR107)+HIR156)*1.21+IF($D$5="Koncesija",-#REF!*0.21,0)</f>
        <v>#REF!</v>
      </c>
      <c r="HIS165" s="632" t="e">
        <f>(IF(HIS112-HIS107&lt;0,0,HIS112-HIS107)+HIS156)*1.21+IF($D$5="Koncesija",-#REF!*0.21,0)</f>
        <v>#REF!</v>
      </c>
      <c r="HIT165" s="632" t="e">
        <f>(IF(HIT112-HIT107&lt;0,0,HIT112-HIT107)+HIT156)*1.21+IF($D$5="Koncesija",-#REF!*0.21,0)</f>
        <v>#REF!</v>
      </c>
      <c r="HIU165" s="632" t="e">
        <f>(IF(HIU112-HIU107&lt;0,0,HIU112-HIU107)+HIU156)*1.21+IF($D$5="Koncesija",-#REF!*0.21,0)</f>
        <v>#REF!</v>
      </c>
      <c r="HIV165" s="632" t="e">
        <f>(IF(HIV112-HIV107&lt;0,0,HIV112-HIV107)+HIV156)*1.21+IF($D$5="Koncesija",-#REF!*0.21,0)</f>
        <v>#REF!</v>
      </c>
      <c r="HIW165" s="632" t="e">
        <f>(IF(HIW112-HIW107&lt;0,0,HIW112-HIW107)+HIW156)*1.21+IF($D$5="Koncesija",-#REF!*0.21,0)</f>
        <v>#REF!</v>
      </c>
      <c r="HIX165" s="632" t="e">
        <f>(IF(HIX112-HIX107&lt;0,0,HIX112-HIX107)+HIX156)*1.21+IF($D$5="Koncesija",-#REF!*0.21,0)</f>
        <v>#REF!</v>
      </c>
      <c r="HIY165" s="632" t="e">
        <f>(IF(HIY112-HIY107&lt;0,0,HIY112-HIY107)+HIY156)*1.21+IF($D$5="Koncesija",-#REF!*0.21,0)</f>
        <v>#REF!</v>
      </c>
      <c r="HIZ165" s="632" t="e">
        <f>(IF(HIZ112-HIZ107&lt;0,0,HIZ112-HIZ107)+HIZ156)*1.21+IF($D$5="Koncesija",-#REF!*0.21,0)</f>
        <v>#REF!</v>
      </c>
      <c r="HJA165" s="632" t="e">
        <f>(IF(HJA112-HJA107&lt;0,0,HJA112-HJA107)+HJA156)*1.21+IF($D$5="Koncesija",-#REF!*0.21,0)</f>
        <v>#REF!</v>
      </c>
      <c r="HJB165" s="632" t="e">
        <f>(IF(HJB112-HJB107&lt;0,0,HJB112-HJB107)+HJB156)*1.21+IF($D$5="Koncesija",-#REF!*0.21,0)</f>
        <v>#REF!</v>
      </c>
      <c r="HJC165" s="632" t="e">
        <f>(IF(HJC112-HJC107&lt;0,0,HJC112-HJC107)+HJC156)*1.21+IF($D$5="Koncesija",-#REF!*0.21,0)</f>
        <v>#REF!</v>
      </c>
      <c r="HJD165" s="632" t="e">
        <f>(IF(HJD112-HJD107&lt;0,0,HJD112-HJD107)+HJD156)*1.21+IF($D$5="Koncesija",-#REF!*0.21,0)</f>
        <v>#REF!</v>
      </c>
      <c r="HJE165" s="632" t="e">
        <f>(IF(HJE112-HJE107&lt;0,0,HJE112-HJE107)+HJE156)*1.21+IF($D$5="Koncesija",-#REF!*0.21,0)</f>
        <v>#REF!</v>
      </c>
      <c r="HJF165" s="632" t="e">
        <f>(IF(HJF112-HJF107&lt;0,0,HJF112-HJF107)+HJF156)*1.21+IF($D$5="Koncesija",-#REF!*0.21,0)</f>
        <v>#REF!</v>
      </c>
      <c r="HJG165" s="632" t="e">
        <f>(IF(HJG112-HJG107&lt;0,0,HJG112-HJG107)+HJG156)*1.21+IF($D$5="Koncesija",-#REF!*0.21,0)</f>
        <v>#REF!</v>
      </c>
      <c r="HJH165" s="632" t="e">
        <f>(IF(HJH112-HJH107&lt;0,0,HJH112-HJH107)+HJH156)*1.21+IF($D$5="Koncesija",-#REF!*0.21,0)</f>
        <v>#REF!</v>
      </c>
      <c r="HJI165" s="632" t="e">
        <f>(IF(HJI112-HJI107&lt;0,0,HJI112-HJI107)+HJI156)*1.21+IF($D$5="Koncesija",-#REF!*0.21,0)</f>
        <v>#REF!</v>
      </c>
      <c r="HJJ165" s="632" t="e">
        <f>(IF(HJJ112-HJJ107&lt;0,0,HJJ112-HJJ107)+HJJ156)*1.21+IF($D$5="Koncesija",-#REF!*0.21,0)</f>
        <v>#REF!</v>
      </c>
      <c r="HJK165" s="632" t="e">
        <f>(IF(HJK112-HJK107&lt;0,0,HJK112-HJK107)+HJK156)*1.21+IF($D$5="Koncesija",-#REF!*0.21,0)</f>
        <v>#REF!</v>
      </c>
      <c r="HJL165" s="632" t="e">
        <f>(IF(HJL112-HJL107&lt;0,0,HJL112-HJL107)+HJL156)*1.21+IF($D$5="Koncesija",-#REF!*0.21,0)</f>
        <v>#REF!</v>
      </c>
      <c r="HJM165" s="632" t="e">
        <f>(IF(HJM112-HJM107&lt;0,0,HJM112-HJM107)+HJM156)*1.21+IF($D$5="Koncesija",-#REF!*0.21,0)</f>
        <v>#REF!</v>
      </c>
      <c r="HJN165" s="632" t="e">
        <f>(IF(HJN112-HJN107&lt;0,0,HJN112-HJN107)+HJN156)*1.21+IF($D$5="Koncesija",-#REF!*0.21,0)</f>
        <v>#REF!</v>
      </c>
      <c r="HJO165" s="632" t="e">
        <f>(IF(HJO112-HJO107&lt;0,0,HJO112-HJO107)+HJO156)*1.21+IF($D$5="Koncesija",-#REF!*0.21,0)</f>
        <v>#REF!</v>
      </c>
      <c r="HJP165" s="632" t="e">
        <f>(IF(HJP112-HJP107&lt;0,0,HJP112-HJP107)+HJP156)*1.21+IF($D$5="Koncesija",-#REF!*0.21,0)</f>
        <v>#REF!</v>
      </c>
      <c r="HJQ165" s="632" t="e">
        <f>(IF(HJQ112-HJQ107&lt;0,0,HJQ112-HJQ107)+HJQ156)*1.21+IF($D$5="Koncesija",-#REF!*0.21,0)</f>
        <v>#REF!</v>
      </c>
      <c r="HJR165" s="632" t="e">
        <f>(IF(HJR112-HJR107&lt;0,0,HJR112-HJR107)+HJR156)*1.21+IF($D$5="Koncesija",-#REF!*0.21,0)</f>
        <v>#REF!</v>
      </c>
      <c r="HJS165" s="632" t="e">
        <f>(IF(HJS112-HJS107&lt;0,0,HJS112-HJS107)+HJS156)*1.21+IF($D$5="Koncesija",-#REF!*0.21,0)</f>
        <v>#REF!</v>
      </c>
      <c r="HJT165" s="632" t="e">
        <f>(IF(HJT112-HJT107&lt;0,0,HJT112-HJT107)+HJT156)*1.21+IF($D$5="Koncesija",-#REF!*0.21,0)</f>
        <v>#REF!</v>
      </c>
      <c r="HJU165" s="632" t="e">
        <f>(IF(HJU112-HJU107&lt;0,0,HJU112-HJU107)+HJU156)*1.21+IF($D$5="Koncesija",-#REF!*0.21,0)</f>
        <v>#REF!</v>
      </c>
      <c r="HJV165" s="632" t="e">
        <f>(IF(HJV112-HJV107&lt;0,0,HJV112-HJV107)+HJV156)*1.21+IF($D$5="Koncesija",-#REF!*0.21,0)</f>
        <v>#REF!</v>
      </c>
      <c r="HJW165" s="632" t="e">
        <f>(IF(HJW112-HJW107&lt;0,0,HJW112-HJW107)+HJW156)*1.21+IF($D$5="Koncesija",-#REF!*0.21,0)</f>
        <v>#REF!</v>
      </c>
      <c r="HJX165" s="632" t="e">
        <f>(IF(HJX112-HJX107&lt;0,0,HJX112-HJX107)+HJX156)*1.21+IF($D$5="Koncesija",-#REF!*0.21,0)</f>
        <v>#REF!</v>
      </c>
      <c r="HJY165" s="632" t="e">
        <f>(IF(HJY112-HJY107&lt;0,0,HJY112-HJY107)+HJY156)*1.21+IF($D$5="Koncesija",-#REF!*0.21,0)</f>
        <v>#REF!</v>
      </c>
      <c r="HJZ165" s="632" t="e">
        <f>(IF(HJZ112-HJZ107&lt;0,0,HJZ112-HJZ107)+HJZ156)*1.21+IF($D$5="Koncesija",-#REF!*0.21,0)</f>
        <v>#REF!</v>
      </c>
      <c r="HKA165" s="632" t="e">
        <f>(IF(HKA112-HKA107&lt;0,0,HKA112-HKA107)+HKA156)*1.21+IF($D$5="Koncesija",-#REF!*0.21,0)</f>
        <v>#REF!</v>
      </c>
      <c r="HKB165" s="632" t="e">
        <f>(IF(HKB112-HKB107&lt;0,0,HKB112-HKB107)+HKB156)*1.21+IF($D$5="Koncesija",-#REF!*0.21,0)</f>
        <v>#REF!</v>
      </c>
      <c r="HKC165" s="632" t="e">
        <f>(IF(HKC112-HKC107&lt;0,0,HKC112-HKC107)+HKC156)*1.21+IF($D$5="Koncesija",-#REF!*0.21,0)</f>
        <v>#REF!</v>
      </c>
      <c r="HKD165" s="632" t="e">
        <f>(IF(HKD112-HKD107&lt;0,0,HKD112-HKD107)+HKD156)*1.21+IF($D$5="Koncesija",-#REF!*0.21,0)</f>
        <v>#REF!</v>
      </c>
      <c r="HKE165" s="632" t="e">
        <f>(IF(HKE112-HKE107&lt;0,0,HKE112-HKE107)+HKE156)*1.21+IF($D$5="Koncesija",-#REF!*0.21,0)</f>
        <v>#REF!</v>
      </c>
      <c r="HKF165" s="632" t="e">
        <f>(IF(HKF112-HKF107&lt;0,0,HKF112-HKF107)+HKF156)*1.21+IF($D$5="Koncesija",-#REF!*0.21,0)</f>
        <v>#REF!</v>
      </c>
      <c r="HKG165" s="632" t="e">
        <f>(IF(HKG112-HKG107&lt;0,0,HKG112-HKG107)+HKG156)*1.21+IF($D$5="Koncesija",-#REF!*0.21,0)</f>
        <v>#REF!</v>
      </c>
      <c r="HKH165" s="632" t="e">
        <f>(IF(HKH112-HKH107&lt;0,0,HKH112-HKH107)+HKH156)*1.21+IF($D$5="Koncesija",-#REF!*0.21,0)</f>
        <v>#REF!</v>
      </c>
      <c r="HKI165" s="632" t="e">
        <f>(IF(HKI112-HKI107&lt;0,0,HKI112-HKI107)+HKI156)*1.21+IF($D$5="Koncesija",-#REF!*0.21,0)</f>
        <v>#REF!</v>
      </c>
      <c r="HKJ165" s="632" t="e">
        <f>(IF(HKJ112-HKJ107&lt;0,0,HKJ112-HKJ107)+HKJ156)*1.21+IF($D$5="Koncesija",-#REF!*0.21,0)</f>
        <v>#REF!</v>
      </c>
      <c r="HKK165" s="632" t="e">
        <f>(IF(HKK112-HKK107&lt;0,0,HKK112-HKK107)+HKK156)*1.21+IF($D$5="Koncesija",-#REF!*0.21,0)</f>
        <v>#REF!</v>
      </c>
      <c r="HKL165" s="632" t="e">
        <f>(IF(HKL112-HKL107&lt;0,0,HKL112-HKL107)+HKL156)*1.21+IF($D$5="Koncesija",-#REF!*0.21,0)</f>
        <v>#REF!</v>
      </c>
      <c r="HKM165" s="632" t="e">
        <f>(IF(HKM112-HKM107&lt;0,0,HKM112-HKM107)+HKM156)*1.21+IF($D$5="Koncesija",-#REF!*0.21,0)</f>
        <v>#REF!</v>
      </c>
      <c r="HKN165" s="632" t="e">
        <f>(IF(HKN112-HKN107&lt;0,0,HKN112-HKN107)+HKN156)*1.21+IF($D$5="Koncesija",-#REF!*0.21,0)</f>
        <v>#REF!</v>
      </c>
      <c r="HKO165" s="632" t="e">
        <f>(IF(HKO112-HKO107&lt;0,0,HKO112-HKO107)+HKO156)*1.21+IF($D$5="Koncesija",-#REF!*0.21,0)</f>
        <v>#REF!</v>
      </c>
      <c r="HKP165" s="632" t="e">
        <f>(IF(HKP112-HKP107&lt;0,0,HKP112-HKP107)+HKP156)*1.21+IF($D$5="Koncesija",-#REF!*0.21,0)</f>
        <v>#REF!</v>
      </c>
      <c r="HKQ165" s="632" t="e">
        <f>(IF(HKQ112-HKQ107&lt;0,0,HKQ112-HKQ107)+HKQ156)*1.21+IF($D$5="Koncesija",-#REF!*0.21,0)</f>
        <v>#REF!</v>
      </c>
      <c r="HKR165" s="632" t="e">
        <f>(IF(HKR112-HKR107&lt;0,0,HKR112-HKR107)+HKR156)*1.21+IF($D$5="Koncesija",-#REF!*0.21,0)</f>
        <v>#REF!</v>
      </c>
      <c r="HKS165" s="632" t="e">
        <f>(IF(HKS112-HKS107&lt;0,0,HKS112-HKS107)+HKS156)*1.21+IF($D$5="Koncesija",-#REF!*0.21,0)</f>
        <v>#REF!</v>
      </c>
      <c r="HKT165" s="632" t="e">
        <f>(IF(HKT112-HKT107&lt;0,0,HKT112-HKT107)+HKT156)*1.21+IF($D$5="Koncesija",-#REF!*0.21,0)</f>
        <v>#REF!</v>
      </c>
      <c r="HKU165" s="632" t="e">
        <f>(IF(HKU112-HKU107&lt;0,0,HKU112-HKU107)+HKU156)*1.21+IF($D$5="Koncesija",-#REF!*0.21,0)</f>
        <v>#REF!</v>
      </c>
      <c r="HKV165" s="632" t="e">
        <f>(IF(HKV112-HKV107&lt;0,0,HKV112-HKV107)+HKV156)*1.21+IF($D$5="Koncesija",-#REF!*0.21,0)</f>
        <v>#REF!</v>
      </c>
      <c r="HKW165" s="632" t="e">
        <f>(IF(HKW112-HKW107&lt;0,0,HKW112-HKW107)+HKW156)*1.21+IF($D$5="Koncesija",-#REF!*0.21,0)</f>
        <v>#REF!</v>
      </c>
      <c r="HKX165" s="632" t="e">
        <f>(IF(HKX112-HKX107&lt;0,0,HKX112-HKX107)+HKX156)*1.21+IF($D$5="Koncesija",-#REF!*0.21,0)</f>
        <v>#REF!</v>
      </c>
      <c r="HKY165" s="632" t="e">
        <f>(IF(HKY112-HKY107&lt;0,0,HKY112-HKY107)+HKY156)*1.21+IF($D$5="Koncesija",-#REF!*0.21,0)</f>
        <v>#REF!</v>
      </c>
      <c r="HKZ165" s="632" t="e">
        <f>(IF(HKZ112-HKZ107&lt;0,0,HKZ112-HKZ107)+HKZ156)*1.21+IF($D$5="Koncesija",-#REF!*0.21,0)</f>
        <v>#REF!</v>
      </c>
      <c r="HLA165" s="632" t="e">
        <f>(IF(HLA112-HLA107&lt;0,0,HLA112-HLA107)+HLA156)*1.21+IF($D$5="Koncesija",-#REF!*0.21,0)</f>
        <v>#REF!</v>
      </c>
      <c r="HLB165" s="632" t="e">
        <f>(IF(HLB112-HLB107&lt;0,0,HLB112-HLB107)+HLB156)*1.21+IF($D$5="Koncesija",-#REF!*0.21,0)</f>
        <v>#REF!</v>
      </c>
      <c r="HLC165" s="632" t="e">
        <f>(IF(HLC112-HLC107&lt;0,0,HLC112-HLC107)+HLC156)*1.21+IF($D$5="Koncesija",-#REF!*0.21,0)</f>
        <v>#REF!</v>
      </c>
      <c r="HLD165" s="632" t="e">
        <f>(IF(HLD112-HLD107&lt;0,0,HLD112-HLD107)+HLD156)*1.21+IF($D$5="Koncesija",-#REF!*0.21,0)</f>
        <v>#REF!</v>
      </c>
      <c r="HLE165" s="632" t="e">
        <f>(IF(HLE112-HLE107&lt;0,0,HLE112-HLE107)+HLE156)*1.21+IF($D$5="Koncesija",-#REF!*0.21,0)</f>
        <v>#REF!</v>
      </c>
      <c r="HLF165" s="632" t="e">
        <f>(IF(HLF112-HLF107&lt;0,0,HLF112-HLF107)+HLF156)*1.21+IF($D$5="Koncesija",-#REF!*0.21,0)</f>
        <v>#REF!</v>
      </c>
      <c r="HLG165" s="632" t="e">
        <f>(IF(HLG112-HLG107&lt;0,0,HLG112-HLG107)+HLG156)*1.21+IF($D$5="Koncesija",-#REF!*0.21,0)</f>
        <v>#REF!</v>
      </c>
      <c r="HLH165" s="632" t="e">
        <f>(IF(HLH112-HLH107&lt;0,0,HLH112-HLH107)+HLH156)*1.21+IF($D$5="Koncesija",-#REF!*0.21,0)</f>
        <v>#REF!</v>
      </c>
      <c r="HLI165" s="632" t="e">
        <f>(IF(HLI112-HLI107&lt;0,0,HLI112-HLI107)+HLI156)*1.21+IF($D$5="Koncesija",-#REF!*0.21,0)</f>
        <v>#REF!</v>
      </c>
      <c r="HLJ165" s="632" t="e">
        <f>(IF(HLJ112-HLJ107&lt;0,0,HLJ112-HLJ107)+HLJ156)*1.21+IF($D$5="Koncesija",-#REF!*0.21,0)</f>
        <v>#REF!</v>
      </c>
      <c r="HLK165" s="632" t="e">
        <f>(IF(HLK112-HLK107&lt;0,0,HLK112-HLK107)+HLK156)*1.21+IF($D$5="Koncesija",-#REF!*0.21,0)</f>
        <v>#REF!</v>
      </c>
      <c r="HLL165" s="632" t="e">
        <f>(IF(HLL112-HLL107&lt;0,0,HLL112-HLL107)+HLL156)*1.21+IF($D$5="Koncesija",-#REF!*0.21,0)</f>
        <v>#REF!</v>
      </c>
      <c r="HLM165" s="632" t="e">
        <f>(IF(HLM112-HLM107&lt;0,0,HLM112-HLM107)+HLM156)*1.21+IF($D$5="Koncesija",-#REF!*0.21,0)</f>
        <v>#REF!</v>
      </c>
      <c r="HLN165" s="632" t="e">
        <f>(IF(HLN112-HLN107&lt;0,0,HLN112-HLN107)+HLN156)*1.21+IF($D$5="Koncesija",-#REF!*0.21,0)</f>
        <v>#REF!</v>
      </c>
      <c r="HLO165" s="632" t="e">
        <f>(IF(HLO112-HLO107&lt;0,0,HLO112-HLO107)+HLO156)*1.21+IF($D$5="Koncesija",-#REF!*0.21,0)</f>
        <v>#REF!</v>
      </c>
      <c r="HLP165" s="632" t="e">
        <f>(IF(HLP112-HLP107&lt;0,0,HLP112-HLP107)+HLP156)*1.21+IF($D$5="Koncesija",-#REF!*0.21,0)</f>
        <v>#REF!</v>
      </c>
      <c r="HLQ165" s="632" t="e">
        <f>(IF(HLQ112-HLQ107&lt;0,0,HLQ112-HLQ107)+HLQ156)*1.21+IF($D$5="Koncesija",-#REF!*0.21,0)</f>
        <v>#REF!</v>
      </c>
      <c r="HLR165" s="632" t="e">
        <f>(IF(HLR112-HLR107&lt;0,0,HLR112-HLR107)+HLR156)*1.21+IF($D$5="Koncesija",-#REF!*0.21,0)</f>
        <v>#REF!</v>
      </c>
      <c r="HLS165" s="632" t="e">
        <f>(IF(HLS112-HLS107&lt;0,0,HLS112-HLS107)+HLS156)*1.21+IF($D$5="Koncesija",-#REF!*0.21,0)</f>
        <v>#REF!</v>
      </c>
      <c r="HLT165" s="632" t="e">
        <f>(IF(HLT112-HLT107&lt;0,0,HLT112-HLT107)+HLT156)*1.21+IF($D$5="Koncesija",-#REF!*0.21,0)</f>
        <v>#REF!</v>
      </c>
      <c r="HLU165" s="632" t="e">
        <f>(IF(HLU112-HLU107&lt;0,0,HLU112-HLU107)+HLU156)*1.21+IF($D$5="Koncesija",-#REF!*0.21,0)</f>
        <v>#REF!</v>
      </c>
      <c r="HLV165" s="632" t="e">
        <f>(IF(HLV112-HLV107&lt;0,0,HLV112-HLV107)+HLV156)*1.21+IF($D$5="Koncesija",-#REF!*0.21,0)</f>
        <v>#REF!</v>
      </c>
      <c r="HLW165" s="632" t="e">
        <f>(IF(HLW112-HLW107&lt;0,0,HLW112-HLW107)+HLW156)*1.21+IF($D$5="Koncesija",-#REF!*0.21,0)</f>
        <v>#REF!</v>
      </c>
      <c r="HLX165" s="632" t="e">
        <f>(IF(HLX112-HLX107&lt;0,0,HLX112-HLX107)+HLX156)*1.21+IF($D$5="Koncesija",-#REF!*0.21,0)</f>
        <v>#REF!</v>
      </c>
      <c r="HLY165" s="632" t="e">
        <f>(IF(HLY112-HLY107&lt;0,0,HLY112-HLY107)+HLY156)*1.21+IF($D$5="Koncesija",-#REF!*0.21,0)</f>
        <v>#REF!</v>
      </c>
      <c r="HLZ165" s="632" t="e">
        <f>(IF(HLZ112-HLZ107&lt;0,0,HLZ112-HLZ107)+HLZ156)*1.21+IF($D$5="Koncesija",-#REF!*0.21,0)</f>
        <v>#REF!</v>
      </c>
      <c r="HMA165" s="632" t="e">
        <f>(IF(HMA112-HMA107&lt;0,0,HMA112-HMA107)+HMA156)*1.21+IF($D$5="Koncesija",-#REF!*0.21,0)</f>
        <v>#REF!</v>
      </c>
      <c r="HMB165" s="632" t="e">
        <f>(IF(HMB112-HMB107&lt;0,0,HMB112-HMB107)+HMB156)*1.21+IF($D$5="Koncesija",-#REF!*0.21,0)</f>
        <v>#REF!</v>
      </c>
      <c r="HMC165" s="632" t="e">
        <f>(IF(HMC112-HMC107&lt;0,0,HMC112-HMC107)+HMC156)*1.21+IF($D$5="Koncesija",-#REF!*0.21,0)</f>
        <v>#REF!</v>
      </c>
      <c r="HMD165" s="632" t="e">
        <f>(IF(HMD112-HMD107&lt;0,0,HMD112-HMD107)+HMD156)*1.21+IF($D$5="Koncesija",-#REF!*0.21,0)</f>
        <v>#REF!</v>
      </c>
      <c r="HME165" s="632" t="e">
        <f>(IF(HME112-HME107&lt;0,0,HME112-HME107)+HME156)*1.21+IF($D$5="Koncesija",-#REF!*0.21,0)</f>
        <v>#REF!</v>
      </c>
      <c r="HMF165" s="632" t="e">
        <f>(IF(HMF112-HMF107&lt;0,0,HMF112-HMF107)+HMF156)*1.21+IF($D$5="Koncesija",-#REF!*0.21,0)</f>
        <v>#REF!</v>
      </c>
      <c r="HMG165" s="632" t="e">
        <f>(IF(HMG112-HMG107&lt;0,0,HMG112-HMG107)+HMG156)*1.21+IF($D$5="Koncesija",-#REF!*0.21,0)</f>
        <v>#REF!</v>
      </c>
      <c r="HMH165" s="632" t="e">
        <f>(IF(HMH112-HMH107&lt;0,0,HMH112-HMH107)+HMH156)*1.21+IF($D$5="Koncesija",-#REF!*0.21,0)</f>
        <v>#REF!</v>
      </c>
      <c r="HMI165" s="632" t="e">
        <f>(IF(HMI112-HMI107&lt;0,0,HMI112-HMI107)+HMI156)*1.21+IF($D$5="Koncesija",-#REF!*0.21,0)</f>
        <v>#REF!</v>
      </c>
      <c r="HMJ165" s="632" t="e">
        <f>(IF(HMJ112-HMJ107&lt;0,0,HMJ112-HMJ107)+HMJ156)*1.21+IF($D$5="Koncesija",-#REF!*0.21,0)</f>
        <v>#REF!</v>
      </c>
      <c r="HMK165" s="632" t="e">
        <f>(IF(HMK112-HMK107&lt;0,0,HMK112-HMK107)+HMK156)*1.21+IF($D$5="Koncesija",-#REF!*0.21,0)</f>
        <v>#REF!</v>
      </c>
      <c r="HML165" s="632" t="e">
        <f>(IF(HML112-HML107&lt;0,0,HML112-HML107)+HML156)*1.21+IF($D$5="Koncesija",-#REF!*0.21,0)</f>
        <v>#REF!</v>
      </c>
      <c r="HMM165" s="632" t="e">
        <f>(IF(HMM112-HMM107&lt;0,0,HMM112-HMM107)+HMM156)*1.21+IF($D$5="Koncesija",-#REF!*0.21,0)</f>
        <v>#REF!</v>
      </c>
      <c r="HMN165" s="632" t="e">
        <f>(IF(HMN112-HMN107&lt;0,0,HMN112-HMN107)+HMN156)*1.21+IF($D$5="Koncesija",-#REF!*0.21,0)</f>
        <v>#REF!</v>
      </c>
      <c r="HMO165" s="632" t="e">
        <f>(IF(HMO112-HMO107&lt;0,0,HMO112-HMO107)+HMO156)*1.21+IF($D$5="Koncesija",-#REF!*0.21,0)</f>
        <v>#REF!</v>
      </c>
      <c r="HMP165" s="632" t="e">
        <f>(IF(HMP112-HMP107&lt;0,0,HMP112-HMP107)+HMP156)*1.21+IF($D$5="Koncesija",-#REF!*0.21,0)</f>
        <v>#REF!</v>
      </c>
      <c r="HMQ165" s="632" t="e">
        <f>(IF(HMQ112-HMQ107&lt;0,0,HMQ112-HMQ107)+HMQ156)*1.21+IF($D$5="Koncesija",-#REF!*0.21,0)</f>
        <v>#REF!</v>
      </c>
      <c r="HMR165" s="632" t="e">
        <f>(IF(HMR112-HMR107&lt;0,0,HMR112-HMR107)+HMR156)*1.21+IF($D$5="Koncesija",-#REF!*0.21,0)</f>
        <v>#REF!</v>
      </c>
      <c r="HMS165" s="632" t="e">
        <f>(IF(HMS112-HMS107&lt;0,0,HMS112-HMS107)+HMS156)*1.21+IF($D$5="Koncesija",-#REF!*0.21,0)</f>
        <v>#REF!</v>
      </c>
      <c r="HMT165" s="632" t="e">
        <f>(IF(HMT112-HMT107&lt;0,0,HMT112-HMT107)+HMT156)*1.21+IF($D$5="Koncesija",-#REF!*0.21,0)</f>
        <v>#REF!</v>
      </c>
      <c r="HMU165" s="632" t="e">
        <f>(IF(HMU112-HMU107&lt;0,0,HMU112-HMU107)+HMU156)*1.21+IF($D$5="Koncesija",-#REF!*0.21,0)</f>
        <v>#REF!</v>
      </c>
      <c r="HMV165" s="632" t="e">
        <f>(IF(HMV112-HMV107&lt;0,0,HMV112-HMV107)+HMV156)*1.21+IF($D$5="Koncesija",-#REF!*0.21,0)</f>
        <v>#REF!</v>
      </c>
      <c r="HMW165" s="632" t="e">
        <f>(IF(HMW112-HMW107&lt;0,0,HMW112-HMW107)+HMW156)*1.21+IF($D$5="Koncesija",-#REF!*0.21,0)</f>
        <v>#REF!</v>
      </c>
      <c r="HMX165" s="632" t="e">
        <f>(IF(HMX112-HMX107&lt;0,0,HMX112-HMX107)+HMX156)*1.21+IF($D$5="Koncesija",-#REF!*0.21,0)</f>
        <v>#REF!</v>
      </c>
      <c r="HMY165" s="632" t="e">
        <f>(IF(HMY112-HMY107&lt;0,0,HMY112-HMY107)+HMY156)*1.21+IF($D$5="Koncesija",-#REF!*0.21,0)</f>
        <v>#REF!</v>
      </c>
      <c r="HMZ165" s="632" t="e">
        <f>(IF(HMZ112-HMZ107&lt;0,0,HMZ112-HMZ107)+HMZ156)*1.21+IF($D$5="Koncesija",-#REF!*0.21,0)</f>
        <v>#REF!</v>
      </c>
      <c r="HNA165" s="632" t="e">
        <f>(IF(HNA112-HNA107&lt;0,0,HNA112-HNA107)+HNA156)*1.21+IF($D$5="Koncesija",-#REF!*0.21,0)</f>
        <v>#REF!</v>
      </c>
      <c r="HNB165" s="632" t="e">
        <f>(IF(HNB112-HNB107&lt;0,0,HNB112-HNB107)+HNB156)*1.21+IF($D$5="Koncesija",-#REF!*0.21,0)</f>
        <v>#REF!</v>
      </c>
      <c r="HNC165" s="632" t="e">
        <f>(IF(HNC112-HNC107&lt;0,0,HNC112-HNC107)+HNC156)*1.21+IF($D$5="Koncesija",-#REF!*0.21,0)</f>
        <v>#REF!</v>
      </c>
      <c r="HND165" s="632" t="e">
        <f>(IF(HND112-HND107&lt;0,0,HND112-HND107)+HND156)*1.21+IF($D$5="Koncesija",-#REF!*0.21,0)</f>
        <v>#REF!</v>
      </c>
      <c r="HNE165" s="632" t="e">
        <f>(IF(HNE112-HNE107&lt;0,0,HNE112-HNE107)+HNE156)*1.21+IF($D$5="Koncesija",-#REF!*0.21,0)</f>
        <v>#REF!</v>
      </c>
      <c r="HNF165" s="632" t="e">
        <f>(IF(HNF112-HNF107&lt;0,0,HNF112-HNF107)+HNF156)*1.21+IF($D$5="Koncesija",-#REF!*0.21,0)</f>
        <v>#REF!</v>
      </c>
      <c r="HNG165" s="632" t="e">
        <f>(IF(HNG112-HNG107&lt;0,0,HNG112-HNG107)+HNG156)*1.21+IF($D$5="Koncesija",-#REF!*0.21,0)</f>
        <v>#REF!</v>
      </c>
      <c r="HNH165" s="632" t="e">
        <f>(IF(HNH112-HNH107&lt;0,0,HNH112-HNH107)+HNH156)*1.21+IF($D$5="Koncesija",-#REF!*0.21,0)</f>
        <v>#REF!</v>
      </c>
      <c r="HNI165" s="632" t="e">
        <f>(IF(HNI112-HNI107&lt;0,0,HNI112-HNI107)+HNI156)*1.21+IF($D$5="Koncesija",-#REF!*0.21,0)</f>
        <v>#REF!</v>
      </c>
      <c r="HNJ165" s="632" t="e">
        <f>(IF(HNJ112-HNJ107&lt;0,0,HNJ112-HNJ107)+HNJ156)*1.21+IF($D$5="Koncesija",-#REF!*0.21,0)</f>
        <v>#REF!</v>
      </c>
      <c r="HNK165" s="632" t="e">
        <f>(IF(HNK112-HNK107&lt;0,0,HNK112-HNK107)+HNK156)*1.21+IF($D$5="Koncesija",-#REF!*0.21,0)</f>
        <v>#REF!</v>
      </c>
      <c r="HNL165" s="632" t="e">
        <f>(IF(HNL112-HNL107&lt;0,0,HNL112-HNL107)+HNL156)*1.21+IF($D$5="Koncesija",-#REF!*0.21,0)</f>
        <v>#REF!</v>
      </c>
      <c r="HNM165" s="632" t="e">
        <f>(IF(HNM112-HNM107&lt;0,0,HNM112-HNM107)+HNM156)*1.21+IF($D$5="Koncesija",-#REF!*0.21,0)</f>
        <v>#REF!</v>
      </c>
      <c r="HNN165" s="632" t="e">
        <f>(IF(HNN112-HNN107&lt;0,0,HNN112-HNN107)+HNN156)*1.21+IF($D$5="Koncesija",-#REF!*0.21,0)</f>
        <v>#REF!</v>
      </c>
      <c r="HNO165" s="632" t="e">
        <f>(IF(HNO112-HNO107&lt;0,0,HNO112-HNO107)+HNO156)*1.21+IF($D$5="Koncesija",-#REF!*0.21,0)</f>
        <v>#REF!</v>
      </c>
      <c r="HNP165" s="632" t="e">
        <f>(IF(HNP112-HNP107&lt;0,0,HNP112-HNP107)+HNP156)*1.21+IF($D$5="Koncesija",-#REF!*0.21,0)</f>
        <v>#REF!</v>
      </c>
      <c r="HNQ165" s="632" t="e">
        <f>(IF(HNQ112-HNQ107&lt;0,0,HNQ112-HNQ107)+HNQ156)*1.21+IF($D$5="Koncesija",-#REF!*0.21,0)</f>
        <v>#REF!</v>
      </c>
      <c r="HNR165" s="632" t="e">
        <f>(IF(HNR112-HNR107&lt;0,0,HNR112-HNR107)+HNR156)*1.21+IF($D$5="Koncesija",-#REF!*0.21,0)</f>
        <v>#REF!</v>
      </c>
      <c r="HNS165" s="632" t="e">
        <f>(IF(HNS112-HNS107&lt;0,0,HNS112-HNS107)+HNS156)*1.21+IF($D$5="Koncesija",-#REF!*0.21,0)</f>
        <v>#REF!</v>
      </c>
      <c r="HNT165" s="632" t="e">
        <f>(IF(HNT112-HNT107&lt;0,0,HNT112-HNT107)+HNT156)*1.21+IF($D$5="Koncesija",-#REF!*0.21,0)</f>
        <v>#REF!</v>
      </c>
      <c r="HNU165" s="632" t="e">
        <f>(IF(HNU112-HNU107&lt;0,0,HNU112-HNU107)+HNU156)*1.21+IF($D$5="Koncesija",-#REF!*0.21,0)</f>
        <v>#REF!</v>
      </c>
      <c r="HNV165" s="632" t="e">
        <f>(IF(HNV112-HNV107&lt;0,0,HNV112-HNV107)+HNV156)*1.21+IF($D$5="Koncesija",-#REF!*0.21,0)</f>
        <v>#REF!</v>
      </c>
      <c r="HNW165" s="632" t="e">
        <f>(IF(HNW112-HNW107&lt;0,0,HNW112-HNW107)+HNW156)*1.21+IF($D$5="Koncesija",-#REF!*0.21,0)</f>
        <v>#REF!</v>
      </c>
      <c r="HNX165" s="632" t="e">
        <f>(IF(HNX112-HNX107&lt;0,0,HNX112-HNX107)+HNX156)*1.21+IF($D$5="Koncesija",-#REF!*0.21,0)</f>
        <v>#REF!</v>
      </c>
      <c r="HNY165" s="632" t="e">
        <f>(IF(HNY112-HNY107&lt;0,0,HNY112-HNY107)+HNY156)*1.21+IF($D$5="Koncesija",-#REF!*0.21,0)</f>
        <v>#REF!</v>
      </c>
      <c r="HNZ165" s="632" t="e">
        <f>(IF(HNZ112-HNZ107&lt;0,0,HNZ112-HNZ107)+HNZ156)*1.21+IF($D$5="Koncesija",-#REF!*0.21,0)</f>
        <v>#REF!</v>
      </c>
      <c r="HOA165" s="632" t="e">
        <f>(IF(HOA112-HOA107&lt;0,0,HOA112-HOA107)+HOA156)*1.21+IF($D$5="Koncesija",-#REF!*0.21,0)</f>
        <v>#REF!</v>
      </c>
      <c r="HOB165" s="632" t="e">
        <f>(IF(HOB112-HOB107&lt;0,0,HOB112-HOB107)+HOB156)*1.21+IF($D$5="Koncesija",-#REF!*0.21,0)</f>
        <v>#REF!</v>
      </c>
      <c r="HOC165" s="632" t="e">
        <f>(IF(HOC112-HOC107&lt;0,0,HOC112-HOC107)+HOC156)*1.21+IF($D$5="Koncesija",-#REF!*0.21,0)</f>
        <v>#REF!</v>
      </c>
      <c r="HOD165" s="632" t="e">
        <f>(IF(HOD112-HOD107&lt;0,0,HOD112-HOD107)+HOD156)*1.21+IF($D$5="Koncesija",-#REF!*0.21,0)</f>
        <v>#REF!</v>
      </c>
      <c r="HOE165" s="632" t="e">
        <f>(IF(HOE112-HOE107&lt;0,0,HOE112-HOE107)+HOE156)*1.21+IF($D$5="Koncesija",-#REF!*0.21,0)</f>
        <v>#REF!</v>
      </c>
      <c r="HOF165" s="632" t="e">
        <f>(IF(HOF112-HOF107&lt;0,0,HOF112-HOF107)+HOF156)*1.21+IF($D$5="Koncesija",-#REF!*0.21,0)</f>
        <v>#REF!</v>
      </c>
      <c r="HOG165" s="632" t="e">
        <f>(IF(HOG112-HOG107&lt;0,0,HOG112-HOG107)+HOG156)*1.21+IF($D$5="Koncesija",-#REF!*0.21,0)</f>
        <v>#REF!</v>
      </c>
      <c r="HOH165" s="632" t="e">
        <f>(IF(HOH112-HOH107&lt;0,0,HOH112-HOH107)+HOH156)*1.21+IF($D$5="Koncesija",-#REF!*0.21,0)</f>
        <v>#REF!</v>
      </c>
      <c r="HOI165" s="632" t="e">
        <f>(IF(HOI112-HOI107&lt;0,0,HOI112-HOI107)+HOI156)*1.21+IF($D$5="Koncesija",-#REF!*0.21,0)</f>
        <v>#REF!</v>
      </c>
      <c r="HOJ165" s="632" t="e">
        <f>(IF(HOJ112-HOJ107&lt;0,0,HOJ112-HOJ107)+HOJ156)*1.21+IF($D$5="Koncesija",-#REF!*0.21,0)</f>
        <v>#REF!</v>
      </c>
      <c r="HOK165" s="632" t="e">
        <f>(IF(HOK112-HOK107&lt;0,0,HOK112-HOK107)+HOK156)*1.21+IF($D$5="Koncesija",-#REF!*0.21,0)</f>
        <v>#REF!</v>
      </c>
      <c r="HOL165" s="632" t="e">
        <f>(IF(HOL112-HOL107&lt;0,0,HOL112-HOL107)+HOL156)*1.21+IF($D$5="Koncesija",-#REF!*0.21,0)</f>
        <v>#REF!</v>
      </c>
      <c r="HOM165" s="632" t="e">
        <f>(IF(HOM112-HOM107&lt;0,0,HOM112-HOM107)+HOM156)*1.21+IF($D$5="Koncesija",-#REF!*0.21,0)</f>
        <v>#REF!</v>
      </c>
      <c r="HON165" s="632" t="e">
        <f>(IF(HON112-HON107&lt;0,0,HON112-HON107)+HON156)*1.21+IF($D$5="Koncesija",-#REF!*0.21,0)</f>
        <v>#REF!</v>
      </c>
      <c r="HOO165" s="632" t="e">
        <f>(IF(HOO112-HOO107&lt;0,0,HOO112-HOO107)+HOO156)*1.21+IF($D$5="Koncesija",-#REF!*0.21,0)</f>
        <v>#REF!</v>
      </c>
      <c r="HOP165" s="632" t="e">
        <f>(IF(HOP112-HOP107&lt;0,0,HOP112-HOP107)+HOP156)*1.21+IF($D$5="Koncesija",-#REF!*0.21,0)</f>
        <v>#REF!</v>
      </c>
      <c r="HOQ165" s="632" t="e">
        <f>(IF(HOQ112-HOQ107&lt;0,0,HOQ112-HOQ107)+HOQ156)*1.21+IF($D$5="Koncesija",-#REF!*0.21,0)</f>
        <v>#REF!</v>
      </c>
      <c r="HOR165" s="632" t="e">
        <f>(IF(HOR112-HOR107&lt;0,0,HOR112-HOR107)+HOR156)*1.21+IF($D$5="Koncesija",-#REF!*0.21,0)</f>
        <v>#REF!</v>
      </c>
      <c r="HOS165" s="632" t="e">
        <f>(IF(HOS112-HOS107&lt;0,0,HOS112-HOS107)+HOS156)*1.21+IF($D$5="Koncesija",-#REF!*0.21,0)</f>
        <v>#REF!</v>
      </c>
      <c r="HOT165" s="632" t="e">
        <f>(IF(HOT112-HOT107&lt;0,0,HOT112-HOT107)+HOT156)*1.21+IF($D$5="Koncesija",-#REF!*0.21,0)</f>
        <v>#REF!</v>
      </c>
      <c r="HOU165" s="632" t="e">
        <f>(IF(HOU112-HOU107&lt;0,0,HOU112-HOU107)+HOU156)*1.21+IF($D$5="Koncesija",-#REF!*0.21,0)</f>
        <v>#REF!</v>
      </c>
      <c r="HOV165" s="632" t="e">
        <f>(IF(HOV112-HOV107&lt;0,0,HOV112-HOV107)+HOV156)*1.21+IF($D$5="Koncesija",-#REF!*0.21,0)</f>
        <v>#REF!</v>
      </c>
      <c r="HOW165" s="632" t="e">
        <f>(IF(HOW112-HOW107&lt;0,0,HOW112-HOW107)+HOW156)*1.21+IF($D$5="Koncesija",-#REF!*0.21,0)</f>
        <v>#REF!</v>
      </c>
      <c r="HOX165" s="632" t="e">
        <f>(IF(HOX112-HOX107&lt;0,0,HOX112-HOX107)+HOX156)*1.21+IF($D$5="Koncesija",-#REF!*0.21,0)</f>
        <v>#REF!</v>
      </c>
      <c r="HOY165" s="632" t="e">
        <f>(IF(HOY112-HOY107&lt;0,0,HOY112-HOY107)+HOY156)*1.21+IF($D$5="Koncesija",-#REF!*0.21,0)</f>
        <v>#REF!</v>
      </c>
      <c r="HOZ165" s="632" t="e">
        <f>(IF(HOZ112-HOZ107&lt;0,0,HOZ112-HOZ107)+HOZ156)*1.21+IF($D$5="Koncesija",-#REF!*0.21,0)</f>
        <v>#REF!</v>
      </c>
      <c r="HPA165" s="632" t="e">
        <f>(IF(HPA112-HPA107&lt;0,0,HPA112-HPA107)+HPA156)*1.21+IF($D$5="Koncesija",-#REF!*0.21,0)</f>
        <v>#REF!</v>
      </c>
      <c r="HPB165" s="632" t="e">
        <f>(IF(HPB112-HPB107&lt;0,0,HPB112-HPB107)+HPB156)*1.21+IF($D$5="Koncesija",-#REF!*0.21,0)</f>
        <v>#REF!</v>
      </c>
      <c r="HPC165" s="632" t="e">
        <f>(IF(HPC112-HPC107&lt;0,0,HPC112-HPC107)+HPC156)*1.21+IF($D$5="Koncesija",-#REF!*0.21,0)</f>
        <v>#REF!</v>
      </c>
      <c r="HPD165" s="632" t="e">
        <f>(IF(HPD112-HPD107&lt;0,0,HPD112-HPD107)+HPD156)*1.21+IF($D$5="Koncesija",-#REF!*0.21,0)</f>
        <v>#REF!</v>
      </c>
      <c r="HPE165" s="632" t="e">
        <f>(IF(HPE112-HPE107&lt;0,0,HPE112-HPE107)+HPE156)*1.21+IF($D$5="Koncesija",-#REF!*0.21,0)</f>
        <v>#REF!</v>
      </c>
      <c r="HPF165" s="632" t="e">
        <f>(IF(HPF112-HPF107&lt;0,0,HPF112-HPF107)+HPF156)*1.21+IF($D$5="Koncesija",-#REF!*0.21,0)</f>
        <v>#REF!</v>
      </c>
      <c r="HPG165" s="632" t="e">
        <f>(IF(HPG112-HPG107&lt;0,0,HPG112-HPG107)+HPG156)*1.21+IF($D$5="Koncesija",-#REF!*0.21,0)</f>
        <v>#REF!</v>
      </c>
      <c r="HPH165" s="632" t="e">
        <f>(IF(HPH112-HPH107&lt;0,0,HPH112-HPH107)+HPH156)*1.21+IF($D$5="Koncesija",-#REF!*0.21,0)</f>
        <v>#REF!</v>
      </c>
      <c r="HPI165" s="632" t="e">
        <f>(IF(HPI112-HPI107&lt;0,0,HPI112-HPI107)+HPI156)*1.21+IF($D$5="Koncesija",-#REF!*0.21,0)</f>
        <v>#REF!</v>
      </c>
      <c r="HPJ165" s="632" t="e">
        <f>(IF(HPJ112-HPJ107&lt;0,0,HPJ112-HPJ107)+HPJ156)*1.21+IF($D$5="Koncesija",-#REF!*0.21,0)</f>
        <v>#REF!</v>
      </c>
      <c r="HPK165" s="632" t="e">
        <f>(IF(HPK112-HPK107&lt;0,0,HPK112-HPK107)+HPK156)*1.21+IF($D$5="Koncesija",-#REF!*0.21,0)</f>
        <v>#REF!</v>
      </c>
      <c r="HPL165" s="632" t="e">
        <f>(IF(HPL112-HPL107&lt;0,0,HPL112-HPL107)+HPL156)*1.21+IF($D$5="Koncesija",-#REF!*0.21,0)</f>
        <v>#REF!</v>
      </c>
      <c r="HPM165" s="632" t="e">
        <f>(IF(HPM112-HPM107&lt;0,0,HPM112-HPM107)+HPM156)*1.21+IF($D$5="Koncesija",-#REF!*0.21,0)</f>
        <v>#REF!</v>
      </c>
      <c r="HPN165" s="632" t="e">
        <f>(IF(HPN112-HPN107&lt;0,0,HPN112-HPN107)+HPN156)*1.21+IF($D$5="Koncesija",-#REF!*0.21,0)</f>
        <v>#REF!</v>
      </c>
      <c r="HPO165" s="632" t="e">
        <f>(IF(HPO112-HPO107&lt;0,0,HPO112-HPO107)+HPO156)*1.21+IF($D$5="Koncesija",-#REF!*0.21,0)</f>
        <v>#REF!</v>
      </c>
      <c r="HPP165" s="632" t="e">
        <f>(IF(HPP112-HPP107&lt;0,0,HPP112-HPP107)+HPP156)*1.21+IF($D$5="Koncesija",-#REF!*0.21,0)</f>
        <v>#REF!</v>
      </c>
      <c r="HPQ165" s="632" t="e">
        <f>(IF(HPQ112-HPQ107&lt;0,0,HPQ112-HPQ107)+HPQ156)*1.21+IF($D$5="Koncesija",-#REF!*0.21,0)</f>
        <v>#REF!</v>
      </c>
      <c r="HPR165" s="632" t="e">
        <f>(IF(HPR112-HPR107&lt;0,0,HPR112-HPR107)+HPR156)*1.21+IF($D$5="Koncesija",-#REF!*0.21,0)</f>
        <v>#REF!</v>
      </c>
      <c r="HPS165" s="632" t="e">
        <f>(IF(HPS112-HPS107&lt;0,0,HPS112-HPS107)+HPS156)*1.21+IF($D$5="Koncesija",-#REF!*0.21,0)</f>
        <v>#REF!</v>
      </c>
      <c r="HPT165" s="632" t="e">
        <f>(IF(HPT112-HPT107&lt;0,0,HPT112-HPT107)+HPT156)*1.21+IF($D$5="Koncesija",-#REF!*0.21,0)</f>
        <v>#REF!</v>
      </c>
      <c r="HPU165" s="632" t="e">
        <f>(IF(HPU112-HPU107&lt;0,0,HPU112-HPU107)+HPU156)*1.21+IF($D$5="Koncesija",-#REF!*0.21,0)</f>
        <v>#REF!</v>
      </c>
      <c r="HPV165" s="632" t="e">
        <f>(IF(HPV112-HPV107&lt;0,0,HPV112-HPV107)+HPV156)*1.21+IF($D$5="Koncesija",-#REF!*0.21,0)</f>
        <v>#REF!</v>
      </c>
      <c r="HPW165" s="632" t="e">
        <f>(IF(HPW112-HPW107&lt;0,0,HPW112-HPW107)+HPW156)*1.21+IF($D$5="Koncesija",-#REF!*0.21,0)</f>
        <v>#REF!</v>
      </c>
      <c r="HPX165" s="632" t="e">
        <f>(IF(HPX112-HPX107&lt;0,0,HPX112-HPX107)+HPX156)*1.21+IF($D$5="Koncesija",-#REF!*0.21,0)</f>
        <v>#REF!</v>
      </c>
      <c r="HPY165" s="632" t="e">
        <f>(IF(HPY112-HPY107&lt;0,0,HPY112-HPY107)+HPY156)*1.21+IF($D$5="Koncesija",-#REF!*0.21,0)</f>
        <v>#REF!</v>
      </c>
      <c r="HPZ165" s="632" t="e">
        <f>(IF(HPZ112-HPZ107&lt;0,0,HPZ112-HPZ107)+HPZ156)*1.21+IF($D$5="Koncesija",-#REF!*0.21,0)</f>
        <v>#REF!</v>
      </c>
      <c r="HQA165" s="632" t="e">
        <f>(IF(HQA112-HQA107&lt;0,0,HQA112-HQA107)+HQA156)*1.21+IF($D$5="Koncesija",-#REF!*0.21,0)</f>
        <v>#REF!</v>
      </c>
      <c r="HQB165" s="632" t="e">
        <f>(IF(HQB112-HQB107&lt;0,0,HQB112-HQB107)+HQB156)*1.21+IF($D$5="Koncesija",-#REF!*0.21,0)</f>
        <v>#REF!</v>
      </c>
      <c r="HQC165" s="632" t="e">
        <f>(IF(HQC112-HQC107&lt;0,0,HQC112-HQC107)+HQC156)*1.21+IF($D$5="Koncesija",-#REF!*0.21,0)</f>
        <v>#REF!</v>
      </c>
      <c r="HQD165" s="632" t="e">
        <f>(IF(HQD112-HQD107&lt;0,0,HQD112-HQD107)+HQD156)*1.21+IF($D$5="Koncesija",-#REF!*0.21,0)</f>
        <v>#REF!</v>
      </c>
      <c r="HQE165" s="632" t="e">
        <f>(IF(HQE112-HQE107&lt;0,0,HQE112-HQE107)+HQE156)*1.21+IF($D$5="Koncesija",-#REF!*0.21,0)</f>
        <v>#REF!</v>
      </c>
      <c r="HQF165" s="632" t="e">
        <f>(IF(HQF112-HQF107&lt;0,0,HQF112-HQF107)+HQF156)*1.21+IF($D$5="Koncesija",-#REF!*0.21,0)</f>
        <v>#REF!</v>
      </c>
      <c r="HQG165" s="632" t="e">
        <f>(IF(HQG112-HQG107&lt;0,0,HQG112-HQG107)+HQG156)*1.21+IF($D$5="Koncesija",-#REF!*0.21,0)</f>
        <v>#REF!</v>
      </c>
      <c r="HQH165" s="632" t="e">
        <f>(IF(HQH112-HQH107&lt;0,0,HQH112-HQH107)+HQH156)*1.21+IF($D$5="Koncesija",-#REF!*0.21,0)</f>
        <v>#REF!</v>
      </c>
      <c r="HQI165" s="632" t="e">
        <f>(IF(HQI112-HQI107&lt;0,0,HQI112-HQI107)+HQI156)*1.21+IF($D$5="Koncesija",-#REF!*0.21,0)</f>
        <v>#REF!</v>
      </c>
      <c r="HQJ165" s="632" t="e">
        <f>(IF(HQJ112-HQJ107&lt;0,0,HQJ112-HQJ107)+HQJ156)*1.21+IF($D$5="Koncesija",-#REF!*0.21,0)</f>
        <v>#REF!</v>
      </c>
      <c r="HQK165" s="632" t="e">
        <f>(IF(HQK112-HQK107&lt;0,0,HQK112-HQK107)+HQK156)*1.21+IF($D$5="Koncesija",-#REF!*0.21,0)</f>
        <v>#REF!</v>
      </c>
      <c r="HQL165" s="632" t="e">
        <f>(IF(HQL112-HQL107&lt;0,0,HQL112-HQL107)+HQL156)*1.21+IF($D$5="Koncesija",-#REF!*0.21,0)</f>
        <v>#REF!</v>
      </c>
      <c r="HQM165" s="632" t="e">
        <f>(IF(HQM112-HQM107&lt;0,0,HQM112-HQM107)+HQM156)*1.21+IF($D$5="Koncesija",-#REF!*0.21,0)</f>
        <v>#REF!</v>
      </c>
      <c r="HQN165" s="632" t="e">
        <f>(IF(HQN112-HQN107&lt;0,0,HQN112-HQN107)+HQN156)*1.21+IF($D$5="Koncesija",-#REF!*0.21,0)</f>
        <v>#REF!</v>
      </c>
      <c r="HQO165" s="632" t="e">
        <f>(IF(HQO112-HQO107&lt;0,0,HQO112-HQO107)+HQO156)*1.21+IF($D$5="Koncesija",-#REF!*0.21,0)</f>
        <v>#REF!</v>
      </c>
      <c r="HQP165" s="632" t="e">
        <f>(IF(HQP112-HQP107&lt;0,0,HQP112-HQP107)+HQP156)*1.21+IF($D$5="Koncesija",-#REF!*0.21,0)</f>
        <v>#REF!</v>
      </c>
      <c r="HQQ165" s="632" t="e">
        <f>(IF(HQQ112-HQQ107&lt;0,0,HQQ112-HQQ107)+HQQ156)*1.21+IF($D$5="Koncesija",-#REF!*0.21,0)</f>
        <v>#REF!</v>
      </c>
      <c r="HQR165" s="632" t="e">
        <f>(IF(HQR112-HQR107&lt;0,0,HQR112-HQR107)+HQR156)*1.21+IF($D$5="Koncesija",-#REF!*0.21,0)</f>
        <v>#REF!</v>
      </c>
      <c r="HQS165" s="632" t="e">
        <f>(IF(HQS112-HQS107&lt;0,0,HQS112-HQS107)+HQS156)*1.21+IF($D$5="Koncesija",-#REF!*0.21,0)</f>
        <v>#REF!</v>
      </c>
      <c r="HQT165" s="632" t="e">
        <f>(IF(HQT112-HQT107&lt;0,0,HQT112-HQT107)+HQT156)*1.21+IF($D$5="Koncesija",-#REF!*0.21,0)</f>
        <v>#REF!</v>
      </c>
      <c r="HQU165" s="632" t="e">
        <f>(IF(HQU112-HQU107&lt;0,0,HQU112-HQU107)+HQU156)*1.21+IF($D$5="Koncesija",-#REF!*0.21,0)</f>
        <v>#REF!</v>
      </c>
      <c r="HQV165" s="632" t="e">
        <f>(IF(HQV112-HQV107&lt;0,0,HQV112-HQV107)+HQV156)*1.21+IF($D$5="Koncesija",-#REF!*0.21,0)</f>
        <v>#REF!</v>
      </c>
      <c r="HQW165" s="632" t="e">
        <f>(IF(HQW112-HQW107&lt;0,0,HQW112-HQW107)+HQW156)*1.21+IF($D$5="Koncesija",-#REF!*0.21,0)</f>
        <v>#REF!</v>
      </c>
      <c r="HQX165" s="632" t="e">
        <f>(IF(HQX112-HQX107&lt;0,0,HQX112-HQX107)+HQX156)*1.21+IF($D$5="Koncesija",-#REF!*0.21,0)</f>
        <v>#REF!</v>
      </c>
      <c r="HQY165" s="632" t="e">
        <f>(IF(HQY112-HQY107&lt;0,0,HQY112-HQY107)+HQY156)*1.21+IF($D$5="Koncesija",-#REF!*0.21,0)</f>
        <v>#REF!</v>
      </c>
      <c r="HQZ165" s="632" t="e">
        <f>(IF(HQZ112-HQZ107&lt;0,0,HQZ112-HQZ107)+HQZ156)*1.21+IF($D$5="Koncesija",-#REF!*0.21,0)</f>
        <v>#REF!</v>
      </c>
      <c r="HRA165" s="632" t="e">
        <f>(IF(HRA112-HRA107&lt;0,0,HRA112-HRA107)+HRA156)*1.21+IF($D$5="Koncesija",-#REF!*0.21,0)</f>
        <v>#REF!</v>
      </c>
      <c r="HRB165" s="632" t="e">
        <f>(IF(HRB112-HRB107&lt;0,0,HRB112-HRB107)+HRB156)*1.21+IF($D$5="Koncesija",-#REF!*0.21,0)</f>
        <v>#REF!</v>
      </c>
      <c r="HRC165" s="632" t="e">
        <f>(IF(HRC112-HRC107&lt;0,0,HRC112-HRC107)+HRC156)*1.21+IF($D$5="Koncesija",-#REF!*0.21,0)</f>
        <v>#REF!</v>
      </c>
      <c r="HRD165" s="632" t="e">
        <f>(IF(HRD112-HRD107&lt;0,0,HRD112-HRD107)+HRD156)*1.21+IF($D$5="Koncesija",-#REF!*0.21,0)</f>
        <v>#REF!</v>
      </c>
      <c r="HRE165" s="632" t="e">
        <f>(IF(HRE112-HRE107&lt;0,0,HRE112-HRE107)+HRE156)*1.21+IF($D$5="Koncesija",-#REF!*0.21,0)</f>
        <v>#REF!</v>
      </c>
      <c r="HRF165" s="632" t="e">
        <f>(IF(HRF112-HRF107&lt;0,0,HRF112-HRF107)+HRF156)*1.21+IF($D$5="Koncesija",-#REF!*0.21,0)</f>
        <v>#REF!</v>
      </c>
      <c r="HRG165" s="632" t="e">
        <f>(IF(HRG112-HRG107&lt;0,0,HRG112-HRG107)+HRG156)*1.21+IF($D$5="Koncesija",-#REF!*0.21,0)</f>
        <v>#REF!</v>
      </c>
      <c r="HRH165" s="632" t="e">
        <f>(IF(HRH112-HRH107&lt;0,0,HRH112-HRH107)+HRH156)*1.21+IF($D$5="Koncesija",-#REF!*0.21,0)</f>
        <v>#REF!</v>
      </c>
      <c r="HRI165" s="632" t="e">
        <f>(IF(HRI112-HRI107&lt;0,0,HRI112-HRI107)+HRI156)*1.21+IF($D$5="Koncesija",-#REF!*0.21,0)</f>
        <v>#REF!</v>
      </c>
      <c r="HRJ165" s="632" t="e">
        <f>(IF(HRJ112-HRJ107&lt;0,0,HRJ112-HRJ107)+HRJ156)*1.21+IF($D$5="Koncesija",-#REF!*0.21,0)</f>
        <v>#REF!</v>
      </c>
      <c r="HRK165" s="632" t="e">
        <f>(IF(HRK112-HRK107&lt;0,0,HRK112-HRK107)+HRK156)*1.21+IF($D$5="Koncesija",-#REF!*0.21,0)</f>
        <v>#REF!</v>
      </c>
      <c r="HRL165" s="632" t="e">
        <f>(IF(HRL112-HRL107&lt;0,0,HRL112-HRL107)+HRL156)*1.21+IF($D$5="Koncesija",-#REF!*0.21,0)</f>
        <v>#REF!</v>
      </c>
      <c r="HRM165" s="632" t="e">
        <f>(IF(HRM112-HRM107&lt;0,0,HRM112-HRM107)+HRM156)*1.21+IF($D$5="Koncesija",-#REF!*0.21,0)</f>
        <v>#REF!</v>
      </c>
      <c r="HRN165" s="632" t="e">
        <f>(IF(HRN112-HRN107&lt;0,0,HRN112-HRN107)+HRN156)*1.21+IF($D$5="Koncesija",-#REF!*0.21,0)</f>
        <v>#REF!</v>
      </c>
      <c r="HRO165" s="632" t="e">
        <f>(IF(HRO112-HRO107&lt;0,0,HRO112-HRO107)+HRO156)*1.21+IF($D$5="Koncesija",-#REF!*0.21,0)</f>
        <v>#REF!</v>
      </c>
      <c r="HRP165" s="632" t="e">
        <f>(IF(HRP112-HRP107&lt;0,0,HRP112-HRP107)+HRP156)*1.21+IF($D$5="Koncesija",-#REF!*0.21,0)</f>
        <v>#REF!</v>
      </c>
      <c r="HRQ165" s="632" t="e">
        <f>(IF(HRQ112-HRQ107&lt;0,0,HRQ112-HRQ107)+HRQ156)*1.21+IF($D$5="Koncesija",-#REF!*0.21,0)</f>
        <v>#REF!</v>
      </c>
      <c r="HRR165" s="632" t="e">
        <f>(IF(HRR112-HRR107&lt;0,0,HRR112-HRR107)+HRR156)*1.21+IF($D$5="Koncesija",-#REF!*0.21,0)</f>
        <v>#REF!</v>
      </c>
      <c r="HRS165" s="632" t="e">
        <f>(IF(HRS112-HRS107&lt;0,0,HRS112-HRS107)+HRS156)*1.21+IF($D$5="Koncesija",-#REF!*0.21,0)</f>
        <v>#REF!</v>
      </c>
      <c r="HRT165" s="632" t="e">
        <f>(IF(HRT112-HRT107&lt;0,0,HRT112-HRT107)+HRT156)*1.21+IF($D$5="Koncesija",-#REF!*0.21,0)</f>
        <v>#REF!</v>
      </c>
      <c r="HRU165" s="632" t="e">
        <f>(IF(HRU112-HRU107&lt;0,0,HRU112-HRU107)+HRU156)*1.21+IF($D$5="Koncesija",-#REF!*0.21,0)</f>
        <v>#REF!</v>
      </c>
      <c r="HRV165" s="632" t="e">
        <f>(IF(HRV112-HRV107&lt;0,0,HRV112-HRV107)+HRV156)*1.21+IF($D$5="Koncesija",-#REF!*0.21,0)</f>
        <v>#REF!</v>
      </c>
      <c r="HRW165" s="632" t="e">
        <f>(IF(HRW112-HRW107&lt;0,0,HRW112-HRW107)+HRW156)*1.21+IF($D$5="Koncesija",-#REF!*0.21,0)</f>
        <v>#REF!</v>
      </c>
      <c r="HRX165" s="632" t="e">
        <f>(IF(HRX112-HRX107&lt;0,0,HRX112-HRX107)+HRX156)*1.21+IF($D$5="Koncesija",-#REF!*0.21,0)</f>
        <v>#REF!</v>
      </c>
      <c r="HRY165" s="632" t="e">
        <f>(IF(HRY112-HRY107&lt;0,0,HRY112-HRY107)+HRY156)*1.21+IF($D$5="Koncesija",-#REF!*0.21,0)</f>
        <v>#REF!</v>
      </c>
      <c r="HRZ165" s="632" t="e">
        <f>(IF(HRZ112-HRZ107&lt;0,0,HRZ112-HRZ107)+HRZ156)*1.21+IF($D$5="Koncesija",-#REF!*0.21,0)</f>
        <v>#REF!</v>
      </c>
      <c r="HSA165" s="632" t="e">
        <f>(IF(HSA112-HSA107&lt;0,0,HSA112-HSA107)+HSA156)*1.21+IF($D$5="Koncesija",-#REF!*0.21,0)</f>
        <v>#REF!</v>
      </c>
      <c r="HSB165" s="632" t="e">
        <f>(IF(HSB112-HSB107&lt;0,0,HSB112-HSB107)+HSB156)*1.21+IF($D$5="Koncesija",-#REF!*0.21,0)</f>
        <v>#REF!</v>
      </c>
      <c r="HSC165" s="632" t="e">
        <f>(IF(HSC112-HSC107&lt;0,0,HSC112-HSC107)+HSC156)*1.21+IF($D$5="Koncesija",-#REF!*0.21,0)</f>
        <v>#REF!</v>
      </c>
      <c r="HSD165" s="632" t="e">
        <f>(IF(HSD112-HSD107&lt;0,0,HSD112-HSD107)+HSD156)*1.21+IF($D$5="Koncesija",-#REF!*0.21,0)</f>
        <v>#REF!</v>
      </c>
      <c r="HSE165" s="632" t="e">
        <f>(IF(HSE112-HSE107&lt;0,0,HSE112-HSE107)+HSE156)*1.21+IF($D$5="Koncesija",-#REF!*0.21,0)</f>
        <v>#REF!</v>
      </c>
      <c r="HSF165" s="632" t="e">
        <f>(IF(HSF112-HSF107&lt;0,0,HSF112-HSF107)+HSF156)*1.21+IF($D$5="Koncesija",-#REF!*0.21,0)</f>
        <v>#REF!</v>
      </c>
      <c r="HSG165" s="632" t="e">
        <f>(IF(HSG112-HSG107&lt;0,0,HSG112-HSG107)+HSG156)*1.21+IF($D$5="Koncesija",-#REF!*0.21,0)</f>
        <v>#REF!</v>
      </c>
      <c r="HSH165" s="632" t="e">
        <f>(IF(HSH112-HSH107&lt;0,0,HSH112-HSH107)+HSH156)*1.21+IF($D$5="Koncesija",-#REF!*0.21,0)</f>
        <v>#REF!</v>
      </c>
      <c r="HSI165" s="632" t="e">
        <f>(IF(HSI112-HSI107&lt;0,0,HSI112-HSI107)+HSI156)*1.21+IF($D$5="Koncesija",-#REF!*0.21,0)</f>
        <v>#REF!</v>
      </c>
      <c r="HSJ165" s="632" t="e">
        <f>(IF(HSJ112-HSJ107&lt;0,0,HSJ112-HSJ107)+HSJ156)*1.21+IF($D$5="Koncesija",-#REF!*0.21,0)</f>
        <v>#REF!</v>
      </c>
      <c r="HSK165" s="632" t="e">
        <f>(IF(HSK112-HSK107&lt;0,0,HSK112-HSK107)+HSK156)*1.21+IF($D$5="Koncesija",-#REF!*0.21,0)</f>
        <v>#REF!</v>
      </c>
      <c r="HSL165" s="632" t="e">
        <f>(IF(HSL112-HSL107&lt;0,0,HSL112-HSL107)+HSL156)*1.21+IF($D$5="Koncesija",-#REF!*0.21,0)</f>
        <v>#REF!</v>
      </c>
      <c r="HSM165" s="632" t="e">
        <f>(IF(HSM112-HSM107&lt;0,0,HSM112-HSM107)+HSM156)*1.21+IF($D$5="Koncesija",-#REF!*0.21,0)</f>
        <v>#REF!</v>
      </c>
      <c r="HSN165" s="632" t="e">
        <f>(IF(HSN112-HSN107&lt;0,0,HSN112-HSN107)+HSN156)*1.21+IF($D$5="Koncesija",-#REF!*0.21,0)</f>
        <v>#REF!</v>
      </c>
      <c r="HSO165" s="632" t="e">
        <f>(IF(HSO112-HSO107&lt;0,0,HSO112-HSO107)+HSO156)*1.21+IF($D$5="Koncesija",-#REF!*0.21,0)</f>
        <v>#REF!</v>
      </c>
      <c r="HSP165" s="632" t="e">
        <f>(IF(HSP112-HSP107&lt;0,0,HSP112-HSP107)+HSP156)*1.21+IF($D$5="Koncesija",-#REF!*0.21,0)</f>
        <v>#REF!</v>
      </c>
      <c r="HSQ165" s="632" t="e">
        <f>(IF(HSQ112-HSQ107&lt;0,0,HSQ112-HSQ107)+HSQ156)*1.21+IF($D$5="Koncesija",-#REF!*0.21,0)</f>
        <v>#REF!</v>
      </c>
      <c r="HSR165" s="632" t="e">
        <f>(IF(HSR112-HSR107&lt;0,0,HSR112-HSR107)+HSR156)*1.21+IF($D$5="Koncesija",-#REF!*0.21,0)</f>
        <v>#REF!</v>
      </c>
      <c r="HSS165" s="632" t="e">
        <f>(IF(HSS112-HSS107&lt;0,0,HSS112-HSS107)+HSS156)*1.21+IF($D$5="Koncesija",-#REF!*0.21,0)</f>
        <v>#REF!</v>
      </c>
      <c r="HST165" s="632" t="e">
        <f>(IF(HST112-HST107&lt;0,0,HST112-HST107)+HST156)*1.21+IF($D$5="Koncesija",-#REF!*0.21,0)</f>
        <v>#REF!</v>
      </c>
      <c r="HSU165" s="632" t="e">
        <f>(IF(HSU112-HSU107&lt;0,0,HSU112-HSU107)+HSU156)*1.21+IF($D$5="Koncesija",-#REF!*0.21,0)</f>
        <v>#REF!</v>
      </c>
      <c r="HSV165" s="632" t="e">
        <f>(IF(HSV112-HSV107&lt;0,0,HSV112-HSV107)+HSV156)*1.21+IF($D$5="Koncesija",-#REF!*0.21,0)</f>
        <v>#REF!</v>
      </c>
      <c r="HSW165" s="632" t="e">
        <f>(IF(HSW112-HSW107&lt;0,0,HSW112-HSW107)+HSW156)*1.21+IF($D$5="Koncesija",-#REF!*0.21,0)</f>
        <v>#REF!</v>
      </c>
      <c r="HSX165" s="632" t="e">
        <f>(IF(HSX112-HSX107&lt;0,0,HSX112-HSX107)+HSX156)*1.21+IF($D$5="Koncesija",-#REF!*0.21,0)</f>
        <v>#REF!</v>
      </c>
      <c r="HSY165" s="632" t="e">
        <f>(IF(HSY112-HSY107&lt;0,0,HSY112-HSY107)+HSY156)*1.21+IF($D$5="Koncesija",-#REF!*0.21,0)</f>
        <v>#REF!</v>
      </c>
      <c r="HSZ165" s="632" t="e">
        <f>(IF(HSZ112-HSZ107&lt;0,0,HSZ112-HSZ107)+HSZ156)*1.21+IF($D$5="Koncesija",-#REF!*0.21,0)</f>
        <v>#REF!</v>
      </c>
      <c r="HTA165" s="632" t="e">
        <f>(IF(HTA112-HTA107&lt;0,0,HTA112-HTA107)+HTA156)*1.21+IF($D$5="Koncesija",-#REF!*0.21,0)</f>
        <v>#REF!</v>
      </c>
      <c r="HTB165" s="632" t="e">
        <f>(IF(HTB112-HTB107&lt;0,0,HTB112-HTB107)+HTB156)*1.21+IF($D$5="Koncesija",-#REF!*0.21,0)</f>
        <v>#REF!</v>
      </c>
      <c r="HTC165" s="632" t="e">
        <f>(IF(HTC112-HTC107&lt;0,0,HTC112-HTC107)+HTC156)*1.21+IF($D$5="Koncesija",-#REF!*0.21,0)</f>
        <v>#REF!</v>
      </c>
      <c r="HTD165" s="632" t="e">
        <f>(IF(HTD112-HTD107&lt;0,0,HTD112-HTD107)+HTD156)*1.21+IF($D$5="Koncesija",-#REF!*0.21,0)</f>
        <v>#REF!</v>
      </c>
      <c r="HTE165" s="632" t="e">
        <f>(IF(HTE112-HTE107&lt;0,0,HTE112-HTE107)+HTE156)*1.21+IF($D$5="Koncesija",-#REF!*0.21,0)</f>
        <v>#REF!</v>
      </c>
      <c r="HTF165" s="632" t="e">
        <f>(IF(HTF112-HTF107&lt;0,0,HTF112-HTF107)+HTF156)*1.21+IF($D$5="Koncesija",-#REF!*0.21,0)</f>
        <v>#REF!</v>
      </c>
      <c r="HTG165" s="632" t="e">
        <f>(IF(HTG112-HTG107&lt;0,0,HTG112-HTG107)+HTG156)*1.21+IF($D$5="Koncesija",-#REF!*0.21,0)</f>
        <v>#REF!</v>
      </c>
      <c r="HTH165" s="632" t="e">
        <f>(IF(HTH112-HTH107&lt;0,0,HTH112-HTH107)+HTH156)*1.21+IF($D$5="Koncesija",-#REF!*0.21,0)</f>
        <v>#REF!</v>
      </c>
      <c r="HTI165" s="632" t="e">
        <f>(IF(HTI112-HTI107&lt;0,0,HTI112-HTI107)+HTI156)*1.21+IF($D$5="Koncesija",-#REF!*0.21,0)</f>
        <v>#REF!</v>
      </c>
      <c r="HTJ165" s="632" t="e">
        <f>(IF(HTJ112-HTJ107&lt;0,0,HTJ112-HTJ107)+HTJ156)*1.21+IF($D$5="Koncesija",-#REF!*0.21,0)</f>
        <v>#REF!</v>
      </c>
      <c r="HTK165" s="632" t="e">
        <f>(IF(HTK112-HTK107&lt;0,0,HTK112-HTK107)+HTK156)*1.21+IF($D$5="Koncesija",-#REF!*0.21,0)</f>
        <v>#REF!</v>
      </c>
      <c r="HTL165" s="632" t="e">
        <f>(IF(HTL112-HTL107&lt;0,0,HTL112-HTL107)+HTL156)*1.21+IF($D$5="Koncesija",-#REF!*0.21,0)</f>
        <v>#REF!</v>
      </c>
      <c r="HTM165" s="632" t="e">
        <f>(IF(HTM112-HTM107&lt;0,0,HTM112-HTM107)+HTM156)*1.21+IF($D$5="Koncesija",-#REF!*0.21,0)</f>
        <v>#REF!</v>
      </c>
      <c r="HTN165" s="632" t="e">
        <f>(IF(HTN112-HTN107&lt;0,0,HTN112-HTN107)+HTN156)*1.21+IF($D$5="Koncesija",-#REF!*0.21,0)</f>
        <v>#REF!</v>
      </c>
      <c r="HTO165" s="632" t="e">
        <f>(IF(HTO112-HTO107&lt;0,0,HTO112-HTO107)+HTO156)*1.21+IF($D$5="Koncesija",-#REF!*0.21,0)</f>
        <v>#REF!</v>
      </c>
      <c r="HTP165" s="632" t="e">
        <f>(IF(HTP112-HTP107&lt;0,0,HTP112-HTP107)+HTP156)*1.21+IF($D$5="Koncesija",-#REF!*0.21,0)</f>
        <v>#REF!</v>
      </c>
      <c r="HTQ165" s="632" t="e">
        <f>(IF(HTQ112-HTQ107&lt;0,0,HTQ112-HTQ107)+HTQ156)*1.21+IF($D$5="Koncesija",-#REF!*0.21,0)</f>
        <v>#REF!</v>
      </c>
      <c r="HTR165" s="632" t="e">
        <f>(IF(HTR112-HTR107&lt;0,0,HTR112-HTR107)+HTR156)*1.21+IF($D$5="Koncesija",-#REF!*0.21,0)</f>
        <v>#REF!</v>
      </c>
      <c r="HTS165" s="632" t="e">
        <f>(IF(HTS112-HTS107&lt;0,0,HTS112-HTS107)+HTS156)*1.21+IF($D$5="Koncesija",-#REF!*0.21,0)</f>
        <v>#REF!</v>
      </c>
      <c r="HTT165" s="632" t="e">
        <f>(IF(HTT112-HTT107&lt;0,0,HTT112-HTT107)+HTT156)*1.21+IF($D$5="Koncesija",-#REF!*0.21,0)</f>
        <v>#REF!</v>
      </c>
      <c r="HTU165" s="632" t="e">
        <f>(IF(HTU112-HTU107&lt;0,0,HTU112-HTU107)+HTU156)*1.21+IF($D$5="Koncesija",-#REF!*0.21,0)</f>
        <v>#REF!</v>
      </c>
      <c r="HTV165" s="632" t="e">
        <f>(IF(HTV112-HTV107&lt;0,0,HTV112-HTV107)+HTV156)*1.21+IF($D$5="Koncesija",-#REF!*0.21,0)</f>
        <v>#REF!</v>
      </c>
      <c r="HTW165" s="632" t="e">
        <f>(IF(HTW112-HTW107&lt;0,0,HTW112-HTW107)+HTW156)*1.21+IF($D$5="Koncesija",-#REF!*0.21,0)</f>
        <v>#REF!</v>
      </c>
      <c r="HTX165" s="632" t="e">
        <f>(IF(HTX112-HTX107&lt;0,0,HTX112-HTX107)+HTX156)*1.21+IF($D$5="Koncesija",-#REF!*0.21,0)</f>
        <v>#REF!</v>
      </c>
      <c r="HTY165" s="632" t="e">
        <f>(IF(HTY112-HTY107&lt;0,0,HTY112-HTY107)+HTY156)*1.21+IF($D$5="Koncesija",-#REF!*0.21,0)</f>
        <v>#REF!</v>
      </c>
      <c r="HTZ165" s="632" t="e">
        <f>(IF(HTZ112-HTZ107&lt;0,0,HTZ112-HTZ107)+HTZ156)*1.21+IF($D$5="Koncesija",-#REF!*0.21,0)</f>
        <v>#REF!</v>
      </c>
      <c r="HUA165" s="632" t="e">
        <f>(IF(HUA112-HUA107&lt;0,0,HUA112-HUA107)+HUA156)*1.21+IF($D$5="Koncesija",-#REF!*0.21,0)</f>
        <v>#REF!</v>
      </c>
      <c r="HUB165" s="632" t="e">
        <f>(IF(HUB112-HUB107&lt;0,0,HUB112-HUB107)+HUB156)*1.21+IF($D$5="Koncesija",-#REF!*0.21,0)</f>
        <v>#REF!</v>
      </c>
      <c r="HUC165" s="632" t="e">
        <f>(IF(HUC112-HUC107&lt;0,0,HUC112-HUC107)+HUC156)*1.21+IF($D$5="Koncesija",-#REF!*0.21,0)</f>
        <v>#REF!</v>
      </c>
      <c r="HUD165" s="632" t="e">
        <f>(IF(HUD112-HUD107&lt;0,0,HUD112-HUD107)+HUD156)*1.21+IF($D$5="Koncesija",-#REF!*0.21,0)</f>
        <v>#REF!</v>
      </c>
      <c r="HUE165" s="632" t="e">
        <f>(IF(HUE112-HUE107&lt;0,0,HUE112-HUE107)+HUE156)*1.21+IF($D$5="Koncesija",-#REF!*0.21,0)</f>
        <v>#REF!</v>
      </c>
      <c r="HUF165" s="632" t="e">
        <f>(IF(HUF112-HUF107&lt;0,0,HUF112-HUF107)+HUF156)*1.21+IF($D$5="Koncesija",-#REF!*0.21,0)</f>
        <v>#REF!</v>
      </c>
      <c r="HUG165" s="632" t="e">
        <f>(IF(HUG112-HUG107&lt;0,0,HUG112-HUG107)+HUG156)*1.21+IF($D$5="Koncesija",-#REF!*0.21,0)</f>
        <v>#REF!</v>
      </c>
      <c r="HUH165" s="632" t="e">
        <f>(IF(HUH112-HUH107&lt;0,0,HUH112-HUH107)+HUH156)*1.21+IF($D$5="Koncesija",-#REF!*0.21,0)</f>
        <v>#REF!</v>
      </c>
      <c r="HUI165" s="632" t="e">
        <f>(IF(HUI112-HUI107&lt;0,0,HUI112-HUI107)+HUI156)*1.21+IF($D$5="Koncesija",-#REF!*0.21,0)</f>
        <v>#REF!</v>
      </c>
      <c r="HUJ165" s="632" t="e">
        <f>(IF(HUJ112-HUJ107&lt;0,0,HUJ112-HUJ107)+HUJ156)*1.21+IF($D$5="Koncesija",-#REF!*0.21,0)</f>
        <v>#REF!</v>
      </c>
      <c r="HUK165" s="632" t="e">
        <f>(IF(HUK112-HUK107&lt;0,0,HUK112-HUK107)+HUK156)*1.21+IF($D$5="Koncesija",-#REF!*0.21,0)</f>
        <v>#REF!</v>
      </c>
      <c r="HUL165" s="632" t="e">
        <f>(IF(HUL112-HUL107&lt;0,0,HUL112-HUL107)+HUL156)*1.21+IF($D$5="Koncesija",-#REF!*0.21,0)</f>
        <v>#REF!</v>
      </c>
      <c r="HUM165" s="632" t="e">
        <f>(IF(HUM112-HUM107&lt;0,0,HUM112-HUM107)+HUM156)*1.21+IF($D$5="Koncesija",-#REF!*0.21,0)</f>
        <v>#REF!</v>
      </c>
      <c r="HUN165" s="632" t="e">
        <f>(IF(HUN112-HUN107&lt;0,0,HUN112-HUN107)+HUN156)*1.21+IF($D$5="Koncesija",-#REF!*0.21,0)</f>
        <v>#REF!</v>
      </c>
      <c r="HUO165" s="632" t="e">
        <f>(IF(HUO112-HUO107&lt;0,0,HUO112-HUO107)+HUO156)*1.21+IF($D$5="Koncesija",-#REF!*0.21,0)</f>
        <v>#REF!</v>
      </c>
      <c r="HUP165" s="632" t="e">
        <f>(IF(HUP112-HUP107&lt;0,0,HUP112-HUP107)+HUP156)*1.21+IF($D$5="Koncesija",-#REF!*0.21,0)</f>
        <v>#REF!</v>
      </c>
      <c r="HUQ165" s="632" t="e">
        <f>(IF(HUQ112-HUQ107&lt;0,0,HUQ112-HUQ107)+HUQ156)*1.21+IF($D$5="Koncesija",-#REF!*0.21,0)</f>
        <v>#REF!</v>
      </c>
      <c r="HUR165" s="632" t="e">
        <f>(IF(HUR112-HUR107&lt;0,0,HUR112-HUR107)+HUR156)*1.21+IF($D$5="Koncesija",-#REF!*0.21,0)</f>
        <v>#REF!</v>
      </c>
      <c r="HUS165" s="632" t="e">
        <f>(IF(HUS112-HUS107&lt;0,0,HUS112-HUS107)+HUS156)*1.21+IF($D$5="Koncesija",-#REF!*0.21,0)</f>
        <v>#REF!</v>
      </c>
      <c r="HUT165" s="632" t="e">
        <f>(IF(HUT112-HUT107&lt;0,0,HUT112-HUT107)+HUT156)*1.21+IF($D$5="Koncesija",-#REF!*0.21,0)</f>
        <v>#REF!</v>
      </c>
      <c r="HUU165" s="632" t="e">
        <f>(IF(HUU112-HUU107&lt;0,0,HUU112-HUU107)+HUU156)*1.21+IF($D$5="Koncesija",-#REF!*0.21,0)</f>
        <v>#REF!</v>
      </c>
      <c r="HUV165" s="632" t="e">
        <f>(IF(HUV112-HUV107&lt;0,0,HUV112-HUV107)+HUV156)*1.21+IF($D$5="Koncesija",-#REF!*0.21,0)</f>
        <v>#REF!</v>
      </c>
      <c r="HUW165" s="632" t="e">
        <f>(IF(HUW112-HUW107&lt;0,0,HUW112-HUW107)+HUW156)*1.21+IF($D$5="Koncesija",-#REF!*0.21,0)</f>
        <v>#REF!</v>
      </c>
      <c r="HUX165" s="632" t="e">
        <f>(IF(HUX112-HUX107&lt;0,0,HUX112-HUX107)+HUX156)*1.21+IF($D$5="Koncesija",-#REF!*0.21,0)</f>
        <v>#REF!</v>
      </c>
      <c r="HUY165" s="632" t="e">
        <f>(IF(HUY112-HUY107&lt;0,0,HUY112-HUY107)+HUY156)*1.21+IF($D$5="Koncesija",-#REF!*0.21,0)</f>
        <v>#REF!</v>
      </c>
      <c r="HUZ165" s="632" t="e">
        <f>(IF(HUZ112-HUZ107&lt;0,0,HUZ112-HUZ107)+HUZ156)*1.21+IF($D$5="Koncesija",-#REF!*0.21,0)</f>
        <v>#REF!</v>
      </c>
      <c r="HVA165" s="632" t="e">
        <f>(IF(HVA112-HVA107&lt;0,0,HVA112-HVA107)+HVA156)*1.21+IF($D$5="Koncesija",-#REF!*0.21,0)</f>
        <v>#REF!</v>
      </c>
      <c r="HVB165" s="632" t="e">
        <f>(IF(HVB112-HVB107&lt;0,0,HVB112-HVB107)+HVB156)*1.21+IF($D$5="Koncesija",-#REF!*0.21,0)</f>
        <v>#REF!</v>
      </c>
      <c r="HVC165" s="632" t="e">
        <f>(IF(HVC112-HVC107&lt;0,0,HVC112-HVC107)+HVC156)*1.21+IF($D$5="Koncesija",-#REF!*0.21,0)</f>
        <v>#REF!</v>
      </c>
      <c r="HVD165" s="632" t="e">
        <f>(IF(HVD112-HVD107&lt;0,0,HVD112-HVD107)+HVD156)*1.21+IF($D$5="Koncesija",-#REF!*0.21,0)</f>
        <v>#REF!</v>
      </c>
      <c r="HVE165" s="632" t="e">
        <f>(IF(HVE112-HVE107&lt;0,0,HVE112-HVE107)+HVE156)*1.21+IF($D$5="Koncesija",-#REF!*0.21,0)</f>
        <v>#REF!</v>
      </c>
      <c r="HVF165" s="632" t="e">
        <f>(IF(HVF112-HVF107&lt;0,0,HVF112-HVF107)+HVF156)*1.21+IF($D$5="Koncesija",-#REF!*0.21,0)</f>
        <v>#REF!</v>
      </c>
      <c r="HVG165" s="632" t="e">
        <f>(IF(HVG112-HVG107&lt;0,0,HVG112-HVG107)+HVG156)*1.21+IF($D$5="Koncesija",-#REF!*0.21,0)</f>
        <v>#REF!</v>
      </c>
      <c r="HVH165" s="632" t="e">
        <f>(IF(HVH112-HVH107&lt;0,0,HVH112-HVH107)+HVH156)*1.21+IF($D$5="Koncesija",-#REF!*0.21,0)</f>
        <v>#REF!</v>
      </c>
      <c r="HVI165" s="632" t="e">
        <f>(IF(HVI112-HVI107&lt;0,0,HVI112-HVI107)+HVI156)*1.21+IF($D$5="Koncesija",-#REF!*0.21,0)</f>
        <v>#REF!</v>
      </c>
      <c r="HVJ165" s="632" t="e">
        <f>(IF(HVJ112-HVJ107&lt;0,0,HVJ112-HVJ107)+HVJ156)*1.21+IF($D$5="Koncesija",-#REF!*0.21,0)</f>
        <v>#REF!</v>
      </c>
      <c r="HVK165" s="632" t="e">
        <f>(IF(HVK112-HVK107&lt;0,0,HVK112-HVK107)+HVK156)*1.21+IF($D$5="Koncesija",-#REF!*0.21,0)</f>
        <v>#REF!</v>
      </c>
      <c r="HVL165" s="632" t="e">
        <f>(IF(HVL112-HVL107&lt;0,0,HVL112-HVL107)+HVL156)*1.21+IF($D$5="Koncesija",-#REF!*0.21,0)</f>
        <v>#REF!</v>
      </c>
      <c r="HVM165" s="632" t="e">
        <f>(IF(HVM112-HVM107&lt;0,0,HVM112-HVM107)+HVM156)*1.21+IF($D$5="Koncesija",-#REF!*0.21,0)</f>
        <v>#REF!</v>
      </c>
      <c r="HVN165" s="632" t="e">
        <f>(IF(HVN112-HVN107&lt;0,0,HVN112-HVN107)+HVN156)*1.21+IF($D$5="Koncesija",-#REF!*0.21,0)</f>
        <v>#REF!</v>
      </c>
      <c r="HVO165" s="632" t="e">
        <f>(IF(HVO112-HVO107&lt;0,0,HVO112-HVO107)+HVO156)*1.21+IF($D$5="Koncesija",-#REF!*0.21,0)</f>
        <v>#REF!</v>
      </c>
      <c r="HVP165" s="632" t="e">
        <f>(IF(HVP112-HVP107&lt;0,0,HVP112-HVP107)+HVP156)*1.21+IF($D$5="Koncesija",-#REF!*0.21,0)</f>
        <v>#REF!</v>
      </c>
      <c r="HVQ165" s="632" t="e">
        <f>(IF(HVQ112-HVQ107&lt;0,0,HVQ112-HVQ107)+HVQ156)*1.21+IF($D$5="Koncesija",-#REF!*0.21,0)</f>
        <v>#REF!</v>
      </c>
      <c r="HVR165" s="632" t="e">
        <f>(IF(HVR112-HVR107&lt;0,0,HVR112-HVR107)+HVR156)*1.21+IF($D$5="Koncesija",-#REF!*0.21,0)</f>
        <v>#REF!</v>
      </c>
      <c r="HVS165" s="632" t="e">
        <f>(IF(HVS112-HVS107&lt;0,0,HVS112-HVS107)+HVS156)*1.21+IF($D$5="Koncesija",-#REF!*0.21,0)</f>
        <v>#REF!</v>
      </c>
      <c r="HVT165" s="632" t="e">
        <f>(IF(HVT112-HVT107&lt;0,0,HVT112-HVT107)+HVT156)*1.21+IF($D$5="Koncesija",-#REF!*0.21,0)</f>
        <v>#REF!</v>
      </c>
      <c r="HVU165" s="632" t="e">
        <f>(IF(HVU112-HVU107&lt;0,0,HVU112-HVU107)+HVU156)*1.21+IF($D$5="Koncesija",-#REF!*0.21,0)</f>
        <v>#REF!</v>
      </c>
      <c r="HVV165" s="632" t="e">
        <f>(IF(HVV112-HVV107&lt;0,0,HVV112-HVV107)+HVV156)*1.21+IF($D$5="Koncesija",-#REF!*0.21,0)</f>
        <v>#REF!</v>
      </c>
      <c r="HVW165" s="632" t="e">
        <f>(IF(HVW112-HVW107&lt;0,0,HVW112-HVW107)+HVW156)*1.21+IF($D$5="Koncesija",-#REF!*0.21,0)</f>
        <v>#REF!</v>
      </c>
      <c r="HVX165" s="632" t="e">
        <f>(IF(HVX112-HVX107&lt;0,0,HVX112-HVX107)+HVX156)*1.21+IF($D$5="Koncesija",-#REF!*0.21,0)</f>
        <v>#REF!</v>
      </c>
      <c r="HVY165" s="632" t="e">
        <f>(IF(HVY112-HVY107&lt;0,0,HVY112-HVY107)+HVY156)*1.21+IF($D$5="Koncesija",-#REF!*0.21,0)</f>
        <v>#REF!</v>
      </c>
      <c r="HVZ165" s="632" t="e">
        <f>(IF(HVZ112-HVZ107&lt;0,0,HVZ112-HVZ107)+HVZ156)*1.21+IF($D$5="Koncesija",-#REF!*0.21,0)</f>
        <v>#REF!</v>
      </c>
      <c r="HWA165" s="632" t="e">
        <f>(IF(HWA112-HWA107&lt;0,0,HWA112-HWA107)+HWA156)*1.21+IF($D$5="Koncesija",-#REF!*0.21,0)</f>
        <v>#REF!</v>
      </c>
      <c r="HWB165" s="632" t="e">
        <f>(IF(HWB112-HWB107&lt;0,0,HWB112-HWB107)+HWB156)*1.21+IF($D$5="Koncesija",-#REF!*0.21,0)</f>
        <v>#REF!</v>
      </c>
      <c r="HWC165" s="632" t="e">
        <f>(IF(HWC112-HWC107&lt;0,0,HWC112-HWC107)+HWC156)*1.21+IF($D$5="Koncesija",-#REF!*0.21,0)</f>
        <v>#REF!</v>
      </c>
      <c r="HWD165" s="632" t="e">
        <f>(IF(HWD112-HWD107&lt;0,0,HWD112-HWD107)+HWD156)*1.21+IF($D$5="Koncesija",-#REF!*0.21,0)</f>
        <v>#REF!</v>
      </c>
      <c r="HWE165" s="632" t="e">
        <f>(IF(HWE112-HWE107&lt;0,0,HWE112-HWE107)+HWE156)*1.21+IF($D$5="Koncesija",-#REF!*0.21,0)</f>
        <v>#REF!</v>
      </c>
      <c r="HWF165" s="632" t="e">
        <f>(IF(HWF112-HWF107&lt;0,0,HWF112-HWF107)+HWF156)*1.21+IF($D$5="Koncesija",-#REF!*0.21,0)</f>
        <v>#REF!</v>
      </c>
      <c r="HWG165" s="632" t="e">
        <f>(IF(HWG112-HWG107&lt;0,0,HWG112-HWG107)+HWG156)*1.21+IF($D$5="Koncesija",-#REF!*0.21,0)</f>
        <v>#REF!</v>
      </c>
      <c r="HWH165" s="632" t="e">
        <f>(IF(HWH112-HWH107&lt;0,0,HWH112-HWH107)+HWH156)*1.21+IF($D$5="Koncesija",-#REF!*0.21,0)</f>
        <v>#REF!</v>
      </c>
      <c r="HWI165" s="632" t="e">
        <f>(IF(HWI112-HWI107&lt;0,0,HWI112-HWI107)+HWI156)*1.21+IF($D$5="Koncesija",-#REF!*0.21,0)</f>
        <v>#REF!</v>
      </c>
      <c r="HWJ165" s="632" t="e">
        <f>(IF(HWJ112-HWJ107&lt;0,0,HWJ112-HWJ107)+HWJ156)*1.21+IF($D$5="Koncesija",-#REF!*0.21,0)</f>
        <v>#REF!</v>
      </c>
      <c r="HWK165" s="632" t="e">
        <f>(IF(HWK112-HWK107&lt;0,0,HWK112-HWK107)+HWK156)*1.21+IF($D$5="Koncesija",-#REF!*0.21,0)</f>
        <v>#REF!</v>
      </c>
      <c r="HWL165" s="632" t="e">
        <f>(IF(HWL112-HWL107&lt;0,0,HWL112-HWL107)+HWL156)*1.21+IF($D$5="Koncesija",-#REF!*0.21,0)</f>
        <v>#REF!</v>
      </c>
      <c r="HWM165" s="632" t="e">
        <f>(IF(HWM112-HWM107&lt;0,0,HWM112-HWM107)+HWM156)*1.21+IF($D$5="Koncesija",-#REF!*0.21,0)</f>
        <v>#REF!</v>
      </c>
      <c r="HWN165" s="632" t="e">
        <f>(IF(HWN112-HWN107&lt;0,0,HWN112-HWN107)+HWN156)*1.21+IF($D$5="Koncesija",-#REF!*0.21,0)</f>
        <v>#REF!</v>
      </c>
      <c r="HWO165" s="632" t="e">
        <f>(IF(HWO112-HWO107&lt;0,0,HWO112-HWO107)+HWO156)*1.21+IF($D$5="Koncesija",-#REF!*0.21,0)</f>
        <v>#REF!</v>
      </c>
      <c r="HWP165" s="632" t="e">
        <f>(IF(HWP112-HWP107&lt;0,0,HWP112-HWP107)+HWP156)*1.21+IF($D$5="Koncesija",-#REF!*0.21,0)</f>
        <v>#REF!</v>
      </c>
      <c r="HWQ165" s="632" t="e">
        <f>(IF(HWQ112-HWQ107&lt;0,0,HWQ112-HWQ107)+HWQ156)*1.21+IF($D$5="Koncesija",-#REF!*0.21,0)</f>
        <v>#REF!</v>
      </c>
      <c r="HWR165" s="632" t="e">
        <f>(IF(HWR112-HWR107&lt;0,0,HWR112-HWR107)+HWR156)*1.21+IF($D$5="Koncesija",-#REF!*0.21,0)</f>
        <v>#REF!</v>
      </c>
      <c r="HWS165" s="632" t="e">
        <f>(IF(HWS112-HWS107&lt;0,0,HWS112-HWS107)+HWS156)*1.21+IF($D$5="Koncesija",-#REF!*0.21,0)</f>
        <v>#REF!</v>
      </c>
      <c r="HWT165" s="632" t="e">
        <f>(IF(HWT112-HWT107&lt;0,0,HWT112-HWT107)+HWT156)*1.21+IF($D$5="Koncesija",-#REF!*0.21,0)</f>
        <v>#REF!</v>
      </c>
      <c r="HWU165" s="632" t="e">
        <f>(IF(HWU112-HWU107&lt;0,0,HWU112-HWU107)+HWU156)*1.21+IF($D$5="Koncesija",-#REF!*0.21,0)</f>
        <v>#REF!</v>
      </c>
      <c r="HWV165" s="632" t="e">
        <f>(IF(HWV112-HWV107&lt;0,0,HWV112-HWV107)+HWV156)*1.21+IF($D$5="Koncesija",-#REF!*0.21,0)</f>
        <v>#REF!</v>
      </c>
      <c r="HWW165" s="632" t="e">
        <f>(IF(HWW112-HWW107&lt;0,0,HWW112-HWW107)+HWW156)*1.21+IF($D$5="Koncesija",-#REF!*0.21,0)</f>
        <v>#REF!</v>
      </c>
      <c r="HWX165" s="632" t="e">
        <f>(IF(HWX112-HWX107&lt;0,0,HWX112-HWX107)+HWX156)*1.21+IF($D$5="Koncesija",-#REF!*0.21,0)</f>
        <v>#REF!</v>
      </c>
      <c r="HWY165" s="632" t="e">
        <f>(IF(HWY112-HWY107&lt;0,0,HWY112-HWY107)+HWY156)*1.21+IF($D$5="Koncesija",-#REF!*0.21,0)</f>
        <v>#REF!</v>
      </c>
      <c r="HWZ165" s="632" t="e">
        <f>(IF(HWZ112-HWZ107&lt;0,0,HWZ112-HWZ107)+HWZ156)*1.21+IF($D$5="Koncesija",-#REF!*0.21,0)</f>
        <v>#REF!</v>
      </c>
      <c r="HXA165" s="632" t="e">
        <f>(IF(HXA112-HXA107&lt;0,0,HXA112-HXA107)+HXA156)*1.21+IF($D$5="Koncesija",-#REF!*0.21,0)</f>
        <v>#REF!</v>
      </c>
      <c r="HXB165" s="632" t="e">
        <f>(IF(HXB112-HXB107&lt;0,0,HXB112-HXB107)+HXB156)*1.21+IF($D$5="Koncesija",-#REF!*0.21,0)</f>
        <v>#REF!</v>
      </c>
      <c r="HXC165" s="632" t="e">
        <f>(IF(HXC112-HXC107&lt;0,0,HXC112-HXC107)+HXC156)*1.21+IF($D$5="Koncesija",-#REF!*0.21,0)</f>
        <v>#REF!</v>
      </c>
      <c r="HXD165" s="632" t="e">
        <f>(IF(HXD112-HXD107&lt;0,0,HXD112-HXD107)+HXD156)*1.21+IF($D$5="Koncesija",-#REF!*0.21,0)</f>
        <v>#REF!</v>
      </c>
      <c r="HXE165" s="632" t="e">
        <f>(IF(HXE112-HXE107&lt;0,0,HXE112-HXE107)+HXE156)*1.21+IF($D$5="Koncesija",-#REF!*0.21,0)</f>
        <v>#REF!</v>
      </c>
      <c r="HXF165" s="632" t="e">
        <f>(IF(HXF112-HXF107&lt;0,0,HXF112-HXF107)+HXF156)*1.21+IF($D$5="Koncesija",-#REF!*0.21,0)</f>
        <v>#REF!</v>
      </c>
      <c r="HXG165" s="632" t="e">
        <f>(IF(HXG112-HXG107&lt;0,0,HXG112-HXG107)+HXG156)*1.21+IF($D$5="Koncesija",-#REF!*0.21,0)</f>
        <v>#REF!</v>
      </c>
      <c r="HXH165" s="632" t="e">
        <f>(IF(HXH112-HXH107&lt;0,0,HXH112-HXH107)+HXH156)*1.21+IF($D$5="Koncesija",-#REF!*0.21,0)</f>
        <v>#REF!</v>
      </c>
      <c r="HXI165" s="632" t="e">
        <f>(IF(HXI112-HXI107&lt;0,0,HXI112-HXI107)+HXI156)*1.21+IF($D$5="Koncesija",-#REF!*0.21,0)</f>
        <v>#REF!</v>
      </c>
      <c r="HXJ165" s="632" t="e">
        <f>(IF(HXJ112-HXJ107&lt;0,0,HXJ112-HXJ107)+HXJ156)*1.21+IF($D$5="Koncesija",-#REF!*0.21,0)</f>
        <v>#REF!</v>
      </c>
      <c r="HXK165" s="632" t="e">
        <f>(IF(HXK112-HXK107&lt;0,0,HXK112-HXK107)+HXK156)*1.21+IF($D$5="Koncesija",-#REF!*0.21,0)</f>
        <v>#REF!</v>
      </c>
      <c r="HXL165" s="632" t="e">
        <f>(IF(HXL112-HXL107&lt;0,0,HXL112-HXL107)+HXL156)*1.21+IF($D$5="Koncesija",-#REF!*0.21,0)</f>
        <v>#REF!</v>
      </c>
      <c r="HXM165" s="632" t="e">
        <f>(IF(HXM112-HXM107&lt;0,0,HXM112-HXM107)+HXM156)*1.21+IF($D$5="Koncesija",-#REF!*0.21,0)</f>
        <v>#REF!</v>
      </c>
      <c r="HXN165" s="632" t="e">
        <f>(IF(HXN112-HXN107&lt;0,0,HXN112-HXN107)+HXN156)*1.21+IF($D$5="Koncesija",-#REF!*0.21,0)</f>
        <v>#REF!</v>
      </c>
      <c r="HXO165" s="632" t="e">
        <f>(IF(HXO112-HXO107&lt;0,0,HXO112-HXO107)+HXO156)*1.21+IF($D$5="Koncesija",-#REF!*0.21,0)</f>
        <v>#REF!</v>
      </c>
      <c r="HXP165" s="632" t="e">
        <f>(IF(HXP112-HXP107&lt;0,0,HXP112-HXP107)+HXP156)*1.21+IF($D$5="Koncesija",-#REF!*0.21,0)</f>
        <v>#REF!</v>
      </c>
      <c r="HXQ165" s="632" t="e">
        <f>(IF(HXQ112-HXQ107&lt;0,0,HXQ112-HXQ107)+HXQ156)*1.21+IF($D$5="Koncesija",-#REF!*0.21,0)</f>
        <v>#REF!</v>
      </c>
      <c r="HXR165" s="632" t="e">
        <f>(IF(HXR112-HXR107&lt;0,0,HXR112-HXR107)+HXR156)*1.21+IF($D$5="Koncesija",-#REF!*0.21,0)</f>
        <v>#REF!</v>
      </c>
      <c r="HXS165" s="632" t="e">
        <f>(IF(HXS112-HXS107&lt;0,0,HXS112-HXS107)+HXS156)*1.21+IF($D$5="Koncesija",-#REF!*0.21,0)</f>
        <v>#REF!</v>
      </c>
      <c r="HXT165" s="632" t="e">
        <f>(IF(HXT112-HXT107&lt;0,0,HXT112-HXT107)+HXT156)*1.21+IF($D$5="Koncesija",-#REF!*0.21,0)</f>
        <v>#REF!</v>
      </c>
      <c r="HXU165" s="632" t="e">
        <f>(IF(HXU112-HXU107&lt;0,0,HXU112-HXU107)+HXU156)*1.21+IF($D$5="Koncesija",-#REF!*0.21,0)</f>
        <v>#REF!</v>
      </c>
      <c r="HXV165" s="632" t="e">
        <f>(IF(HXV112-HXV107&lt;0,0,HXV112-HXV107)+HXV156)*1.21+IF($D$5="Koncesija",-#REF!*0.21,0)</f>
        <v>#REF!</v>
      </c>
      <c r="HXW165" s="632" t="e">
        <f>(IF(HXW112-HXW107&lt;0,0,HXW112-HXW107)+HXW156)*1.21+IF($D$5="Koncesija",-#REF!*0.21,0)</f>
        <v>#REF!</v>
      </c>
      <c r="HXX165" s="632" t="e">
        <f>(IF(HXX112-HXX107&lt;0,0,HXX112-HXX107)+HXX156)*1.21+IF($D$5="Koncesija",-#REF!*0.21,0)</f>
        <v>#REF!</v>
      </c>
      <c r="HXY165" s="632" t="e">
        <f>(IF(HXY112-HXY107&lt;0,0,HXY112-HXY107)+HXY156)*1.21+IF($D$5="Koncesija",-#REF!*0.21,0)</f>
        <v>#REF!</v>
      </c>
      <c r="HXZ165" s="632" t="e">
        <f>(IF(HXZ112-HXZ107&lt;0,0,HXZ112-HXZ107)+HXZ156)*1.21+IF($D$5="Koncesija",-#REF!*0.21,0)</f>
        <v>#REF!</v>
      </c>
      <c r="HYA165" s="632" t="e">
        <f>(IF(HYA112-HYA107&lt;0,0,HYA112-HYA107)+HYA156)*1.21+IF($D$5="Koncesija",-#REF!*0.21,0)</f>
        <v>#REF!</v>
      </c>
      <c r="HYB165" s="632" t="e">
        <f>(IF(HYB112-HYB107&lt;0,0,HYB112-HYB107)+HYB156)*1.21+IF($D$5="Koncesija",-#REF!*0.21,0)</f>
        <v>#REF!</v>
      </c>
      <c r="HYC165" s="632" t="e">
        <f>(IF(HYC112-HYC107&lt;0,0,HYC112-HYC107)+HYC156)*1.21+IF($D$5="Koncesija",-#REF!*0.21,0)</f>
        <v>#REF!</v>
      </c>
      <c r="HYD165" s="632" t="e">
        <f>(IF(HYD112-HYD107&lt;0,0,HYD112-HYD107)+HYD156)*1.21+IF($D$5="Koncesija",-#REF!*0.21,0)</f>
        <v>#REF!</v>
      </c>
      <c r="HYE165" s="632" t="e">
        <f>(IF(HYE112-HYE107&lt;0,0,HYE112-HYE107)+HYE156)*1.21+IF($D$5="Koncesija",-#REF!*0.21,0)</f>
        <v>#REF!</v>
      </c>
      <c r="HYF165" s="632" t="e">
        <f>(IF(HYF112-HYF107&lt;0,0,HYF112-HYF107)+HYF156)*1.21+IF($D$5="Koncesija",-#REF!*0.21,0)</f>
        <v>#REF!</v>
      </c>
      <c r="HYG165" s="632" t="e">
        <f>(IF(HYG112-HYG107&lt;0,0,HYG112-HYG107)+HYG156)*1.21+IF($D$5="Koncesija",-#REF!*0.21,0)</f>
        <v>#REF!</v>
      </c>
      <c r="HYH165" s="632" t="e">
        <f>(IF(HYH112-HYH107&lt;0,0,HYH112-HYH107)+HYH156)*1.21+IF($D$5="Koncesija",-#REF!*0.21,0)</f>
        <v>#REF!</v>
      </c>
      <c r="HYI165" s="632" t="e">
        <f>(IF(HYI112-HYI107&lt;0,0,HYI112-HYI107)+HYI156)*1.21+IF($D$5="Koncesija",-#REF!*0.21,0)</f>
        <v>#REF!</v>
      </c>
      <c r="HYJ165" s="632" t="e">
        <f>(IF(HYJ112-HYJ107&lt;0,0,HYJ112-HYJ107)+HYJ156)*1.21+IF($D$5="Koncesija",-#REF!*0.21,0)</f>
        <v>#REF!</v>
      </c>
      <c r="HYK165" s="632" t="e">
        <f>(IF(HYK112-HYK107&lt;0,0,HYK112-HYK107)+HYK156)*1.21+IF($D$5="Koncesija",-#REF!*0.21,0)</f>
        <v>#REF!</v>
      </c>
      <c r="HYL165" s="632" t="e">
        <f>(IF(HYL112-HYL107&lt;0,0,HYL112-HYL107)+HYL156)*1.21+IF($D$5="Koncesija",-#REF!*0.21,0)</f>
        <v>#REF!</v>
      </c>
      <c r="HYM165" s="632" t="e">
        <f>(IF(HYM112-HYM107&lt;0,0,HYM112-HYM107)+HYM156)*1.21+IF($D$5="Koncesija",-#REF!*0.21,0)</f>
        <v>#REF!</v>
      </c>
      <c r="HYN165" s="632" t="e">
        <f>(IF(HYN112-HYN107&lt;0,0,HYN112-HYN107)+HYN156)*1.21+IF($D$5="Koncesija",-#REF!*0.21,0)</f>
        <v>#REF!</v>
      </c>
      <c r="HYO165" s="632" t="e">
        <f>(IF(HYO112-HYO107&lt;0,0,HYO112-HYO107)+HYO156)*1.21+IF($D$5="Koncesija",-#REF!*0.21,0)</f>
        <v>#REF!</v>
      </c>
      <c r="HYP165" s="632" t="e">
        <f>(IF(HYP112-HYP107&lt;0,0,HYP112-HYP107)+HYP156)*1.21+IF($D$5="Koncesija",-#REF!*0.21,0)</f>
        <v>#REF!</v>
      </c>
      <c r="HYQ165" s="632" t="e">
        <f>(IF(HYQ112-HYQ107&lt;0,0,HYQ112-HYQ107)+HYQ156)*1.21+IF($D$5="Koncesija",-#REF!*0.21,0)</f>
        <v>#REF!</v>
      </c>
      <c r="HYR165" s="632" t="e">
        <f>(IF(HYR112-HYR107&lt;0,0,HYR112-HYR107)+HYR156)*1.21+IF($D$5="Koncesija",-#REF!*0.21,0)</f>
        <v>#REF!</v>
      </c>
      <c r="HYS165" s="632" t="e">
        <f>(IF(HYS112-HYS107&lt;0,0,HYS112-HYS107)+HYS156)*1.21+IF($D$5="Koncesija",-#REF!*0.21,0)</f>
        <v>#REF!</v>
      </c>
      <c r="HYT165" s="632" t="e">
        <f>(IF(HYT112-HYT107&lt;0,0,HYT112-HYT107)+HYT156)*1.21+IF($D$5="Koncesija",-#REF!*0.21,0)</f>
        <v>#REF!</v>
      </c>
      <c r="HYU165" s="632" t="e">
        <f>(IF(HYU112-HYU107&lt;0,0,HYU112-HYU107)+HYU156)*1.21+IF($D$5="Koncesija",-#REF!*0.21,0)</f>
        <v>#REF!</v>
      </c>
      <c r="HYV165" s="632" t="e">
        <f>(IF(HYV112-HYV107&lt;0,0,HYV112-HYV107)+HYV156)*1.21+IF($D$5="Koncesija",-#REF!*0.21,0)</f>
        <v>#REF!</v>
      </c>
      <c r="HYW165" s="632" t="e">
        <f>(IF(HYW112-HYW107&lt;0,0,HYW112-HYW107)+HYW156)*1.21+IF($D$5="Koncesija",-#REF!*0.21,0)</f>
        <v>#REF!</v>
      </c>
      <c r="HYX165" s="632" t="e">
        <f>(IF(HYX112-HYX107&lt;0,0,HYX112-HYX107)+HYX156)*1.21+IF($D$5="Koncesija",-#REF!*0.21,0)</f>
        <v>#REF!</v>
      </c>
      <c r="HYY165" s="632" t="e">
        <f>(IF(HYY112-HYY107&lt;0,0,HYY112-HYY107)+HYY156)*1.21+IF($D$5="Koncesija",-#REF!*0.21,0)</f>
        <v>#REF!</v>
      </c>
      <c r="HYZ165" s="632" t="e">
        <f>(IF(HYZ112-HYZ107&lt;0,0,HYZ112-HYZ107)+HYZ156)*1.21+IF($D$5="Koncesija",-#REF!*0.21,0)</f>
        <v>#REF!</v>
      </c>
      <c r="HZA165" s="632" t="e">
        <f>(IF(HZA112-HZA107&lt;0,0,HZA112-HZA107)+HZA156)*1.21+IF($D$5="Koncesija",-#REF!*0.21,0)</f>
        <v>#REF!</v>
      </c>
      <c r="HZB165" s="632" t="e">
        <f>(IF(HZB112-HZB107&lt;0,0,HZB112-HZB107)+HZB156)*1.21+IF($D$5="Koncesija",-#REF!*0.21,0)</f>
        <v>#REF!</v>
      </c>
      <c r="HZC165" s="632" t="e">
        <f>(IF(HZC112-HZC107&lt;0,0,HZC112-HZC107)+HZC156)*1.21+IF($D$5="Koncesija",-#REF!*0.21,0)</f>
        <v>#REF!</v>
      </c>
      <c r="HZD165" s="632" t="e">
        <f>(IF(HZD112-HZD107&lt;0,0,HZD112-HZD107)+HZD156)*1.21+IF($D$5="Koncesija",-#REF!*0.21,0)</f>
        <v>#REF!</v>
      </c>
      <c r="HZE165" s="632" t="e">
        <f>(IF(HZE112-HZE107&lt;0,0,HZE112-HZE107)+HZE156)*1.21+IF($D$5="Koncesija",-#REF!*0.21,0)</f>
        <v>#REF!</v>
      </c>
      <c r="HZF165" s="632" t="e">
        <f>(IF(HZF112-HZF107&lt;0,0,HZF112-HZF107)+HZF156)*1.21+IF($D$5="Koncesija",-#REF!*0.21,0)</f>
        <v>#REF!</v>
      </c>
      <c r="HZG165" s="632" t="e">
        <f>(IF(HZG112-HZG107&lt;0,0,HZG112-HZG107)+HZG156)*1.21+IF($D$5="Koncesija",-#REF!*0.21,0)</f>
        <v>#REF!</v>
      </c>
      <c r="HZH165" s="632" t="e">
        <f>(IF(HZH112-HZH107&lt;0,0,HZH112-HZH107)+HZH156)*1.21+IF($D$5="Koncesija",-#REF!*0.21,0)</f>
        <v>#REF!</v>
      </c>
      <c r="HZI165" s="632" t="e">
        <f>(IF(HZI112-HZI107&lt;0,0,HZI112-HZI107)+HZI156)*1.21+IF($D$5="Koncesija",-#REF!*0.21,0)</f>
        <v>#REF!</v>
      </c>
      <c r="HZJ165" s="632" t="e">
        <f>(IF(HZJ112-HZJ107&lt;0,0,HZJ112-HZJ107)+HZJ156)*1.21+IF($D$5="Koncesija",-#REF!*0.21,0)</f>
        <v>#REF!</v>
      </c>
      <c r="HZK165" s="632" t="e">
        <f>(IF(HZK112-HZK107&lt;0,0,HZK112-HZK107)+HZK156)*1.21+IF($D$5="Koncesija",-#REF!*0.21,0)</f>
        <v>#REF!</v>
      </c>
      <c r="HZL165" s="632" t="e">
        <f>(IF(HZL112-HZL107&lt;0,0,HZL112-HZL107)+HZL156)*1.21+IF($D$5="Koncesija",-#REF!*0.21,0)</f>
        <v>#REF!</v>
      </c>
      <c r="HZM165" s="632" t="e">
        <f>(IF(HZM112-HZM107&lt;0,0,HZM112-HZM107)+HZM156)*1.21+IF($D$5="Koncesija",-#REF!*0.21,0)</f>
        <v>#REF!</v>
      </c>
      <c r="HZN165" s="632" t="e">
        <f>(IF(HZN112-HZN107&lt;0,0,HZN112-HZN107)+HZN156)*1.21+IF($D$5="Koncesija",-#REF!*0.21,0)</f>
        <v>#REF!</v>
      </c>
      <c r="HZO165" s="632" t="e">
        <f>(IF(HZO112-HZO107&lt;0,0,HZO112-HZO107)+HZO156)*1.21+IF($D$5="Koncesija",-#REF!*0.21,0)</f>
        <v>#REF!</v>
      </c>
      <c r="HZP165" s="632" t="e">
        <f>(IF(HZP112-HZP107&lt;0,0,HZP112-HZP107)+HZP156)*1.21+IF($D$5="Koncesija",-#REF!*0.21,0)</f>
        <v>#REF!</v>
      </c>
      <c r="HZQ165" s="632" t="e">
        <f>(IF(HZQ112-HZQ107&lt;0,0,HZQ112-HZQ107)+HZQ156)*1.21+IF($D$5="Koncesija",-#REF!*0.21,0)</f>
        <v>#REF!</v>
      </c>
      <c r="HZR165" s="632" t="e">
        <f>(IF(HZR112-HZR107&lt;0,0,HZR112-HZR107)+HZR156)*1.21+IF($D$5="Koncesija",-#REF!*0.21,0)</f>
        <v>#REF!</v>
      </c>
      <c r="HZS165" s="632" t="e">
        <f>(IF(HZS112-HZS107&lt;0,0,HZS112-HZS107)+HZS156)*1.21+IF($D$5="Koncesija",-#REF!*0.21,0)</f>
        <v>#REF!</v>
      </c>
      <c r="HZT165" s="632" t="e">
        <f>(IF(HZT112-HZT107&lt;0,0,HZT112-HZT107)+HZT156)*1.21+IF($D$5="Koncesija",-#REF!*0.21,0)</f>
        <v>#REF!</v>
      </c>
      <c r="HZU165" s="632" t="e">
        <f>(IF(HZU112-HZU107&lt;0,0,HZU112-HZU107)+HZU156)*1.21+IF($D$5="Koncesija",-#REF!*0.21,0)</f>
        <v>#REF!</v>
      </c>
      <c r="HZV165" s="632" t="e">
        <f>(IF(HZV112-HZV107&lt;0,0,HZV112-HZV107)+HZV156)*1.21+IF($D$5="Koncesija",-#REF!*0.21,0)</f>
        <v>#REF!</v>
      </c>
      <c r="HZW165" s="632" t="e">
        <f>(IF(HZW112-HZW107&lt;0,0,HZW112-HZW107)+HZW156)*1.21+IF($D$5="Koncesija",-#REF!*0.21,0)</f>
        <v>#REF!</v>
      </c>
      <c r="HZX165" s="632" t="e">
        <f>(IF(HZX112-HZX107&lt;0,0,HZX112-HZX107)+HZX156)*1.21+IF($D$5="Koncesija",-#REF!*0.21,0)</f>
        <v>#REF!</v>
      </c>
      <c r="HZY165" s="632" t="e">
        <f>(IF(HZY112-HZY107&lt;0,0,HZY112-HZY107)+HZY156)*1.21+IF($D$5="Koncesija",-#REF!*0.21,0)</f>
        <v>#REF!</v>
      </c>
      <c r="HZZ165" s="632" t="e">
        <f>(IF(HZZ112-HZZ107&lt;0,0,HZZ112-HZZ107)+HZZ156)*1.21+IF($D$5="Koncesija",-#REF!*0.21,0)</f>
        <v>#REF!</v>
      </c>
      <c r="IAA165" s="632" t="e">
        <f>(IF(IAA112-IAA107&lt;0,0,IAA112-IAA107)+IAA156)*1.21+IF($D$5="Koncesija",-#REF!*0.21,0)</f>
        <v>#REF!</v>
      </c>
      <c r="IAB165" s="632" t="e">
        <f>(IF(IAB112-IAB107&lt;0,0,IAB112-IAB107)+IAB156)*1.21+IF($D$5="Koncesija",-#REF!*0.21,0)</f>
        <v>#REF!</v>
      </c>
      <c r="IAC165" s="632" t="e">
        <f>(IF(IAC112-IAC107&lt;0,0,IAC112-IAC107)+IAC156)*1.21+IF($D$5="Koncesija",-#REF!*0.21,0)</f>
        <v>#REF!</v>
      </c>
      <c r="IAD165" s="632" t="e">
        <f>(IF(IAD112-IAD107&lt;0,0,IAD112-IAD107)+IAD156)*1.21+IF($D$5="Koncesija",-#REF!*0.21,0)</f>
        <v>#REF!</v>
      </c>
      <c r="IAE165" s="632" t="e">
        <f>(IF(IAE112-IAE107&lt;0,0,IAE112-IAE107)+IAE156)*1.21+IF($D$5="Koncesija",-#REF!*0.21,0)</f>
        <v>#REF!</v>
      </c>
      <c r="IAF165" s="632" t="e">
        <f>(IF(IAF112-IAF107&lt;0,0,IAF112-IAF107)+IAF156)*1.21+IF($D$5="Koncesija",-#REF!*0.21,0)</f>
        <v>#REF!</v>
      </c>
      <c r="IAG165" s="632" t="e">
        <f>(IF(IAG112-IAG107&lt;0,0,IAG112-IAG107)+IAG156)*1.21+IF($D$5="Koncesija",-#REF!*0.21,0)</f>
        <v>#REF!</v>
      </c>
      <c r="IAH165" s="632" t="e">
        <f>(IF(IAH112-IAH107&lt;0,0,IAH112-IAH107)+IAH156)*1.21+IF($D$5="Koncesija",-#REF!*0.21,0)</f>
        <v>#REF!</v>
      </c>
      <c r="IAI165" s="632" t="e">
        <f>(IF(IAI112-IAI107&lt;0,0,IAI112-IAI107)+IAI156)*1.21+IF($D$5="Koncesija",-#REF!*0.21,0)</f>
        <v>#REF!</v>
      </c>
      <c r="IAJ165" s="632" t="e">
        <f>(IF(IAJ112-IAJ107&lt;0,0,IAJ112-IAJ107)+IAJ156)*1.21+IF($D$5="Koncesija",-#REF!*0.21,0)</f>
        <v>#REF!</v>
      </c>
      <c r="IAK165" s="632" t="e">
        <f>(IF(IAK112-IAK107&lt;0,0,IAK112-IAK107)+IAK156)*1.21+IF($D$5="Koncesija",-#REF!*0.21,0)</f>
        <v>#REF!</v>
      </c>
      <c r="IAL165" s="632" t="e">
        <f>(IF(IAL112-IAL107&lt;0,0,IAL112-IAL107)+IAL156)*1.21+IF($D$5="Koncesija",-#REF!*0.21,0)</f>
        <v>#REF!</v>
      </c>
      <c r="IAM165" s="632" t="e">
        <f>(IF(IAM112-IAM107&lt;0,0,IAM112-IAM107)+IAM156)*1.21+IF($D$5="Koncesija",-#REF!*0.21,0)</f>
        <v>#REF!</v>
      </c>
      <c r="IAN165" s="632" t="e">
        <f>(IF(IAN112-IAN107&lt;0,0,IAN112-IAN107)+IAN156)*1.21+IF($D$5="Koncesija",-#REF!*0.21,0)</f>
        <v>#REF!</v>
      </c>
      <c r="IAO165" s="632" t="e">
        <f>(IF(IAO112-IAO107&lt;0,0,IAO112-IAO107)+IAO156)*1.21+IF($D$5="Koncesija",-#REF!*0.21,0)</f>
        <v>#REF!</v>
      </c>
      <c r="IAP165" s="632" t="e">
        <f>(IF(IAP112-IAP107&lt;0,0,IAP112-IAP107)+IAP156)*1.21+IF($D$5="Koncesija",-#REF!*0.21,0)</f>
        <v>#REF!</v>
      </c>
      <c r="IAQ165" s="632" t="e">
        <f>(IF(IAQ112-IAQ107&lt;0,0,IAQ112-IAQ107)+IAQ156)*1.21+IF($D$5="Koncesija",-#REF!*0.21,0)</f>
        <v>#REF!</v>
      </c>
      <c r="IAR165" s="632" t="e">
        <f>(IF(IAR112-IAR107&lt;0,0,IAR112-IAR107)+IAR156)*1.21+IF($D$5="Koncesija",-#REF!*0.21,0)</f>
        <v>#REF!</v>
      </c>
      <c r="IAS165" s="632" t="e">
        <f>(IF(IAS112-IAS107&lt;0,0,IAS112-IAS107)+IAS156)*1.21+IF($D$5="Koncesija",-#REF!*0.21,0)</f>
        <v>#REF!</v>
      </c>
      <c r="IAT165" s="632" t="e">
        <f>(IF(IAT112-IAT107&lt;0,0,IAT112-IAT107)+IAT156)*1.21+IF($D$5="Koncesija",-#REF!*0.21,0)</f>
        <v>#REF!</v>
      </c>
      <c r="IAU165" s="632" t="e">
        <f>(IF(IAU112-IAU107&lt;0,0,IAU112-IAU107)+IAU156)*1.21+IF($D$5="Koncesija",-#REF!*0.21,0)</f>
        <v>#REF!</v>
      </c>
      <c r="IAV165" s="632" t="e">
        <f>(IF(IAV112-IAV107&lt;0,0,IAV112-IAV107)+IAV156)*1.21+IF($D$5="Koncesija",-#REF!*0.21,0)</f>
        <v>#REF!</v>
      </c>
      <c r="IAW165" s="632" t="e">
        <f>(IF(IAW112-IAW107&lt;0,0,IAW112-IAW107)+IAW156)*1.21+IF($D$5="Koncesija",-#REF!*0.21,0)</f>
        <v>#REF!</v>
      </c>
      <c r="IAX165" s="632" t="e">
        <f>(IF(IAX112-IAX107&lt;0,0,IAX112-IAX107)+IAX156)*1.21+IF($D$5="Koncesija",-#REF!*0.21,0)</f>
        <v>#REF!</v>
      </c>
      <c r="IAY165" s="632" t="e">
        <f>(IF(IAY112-IAY107&lt;0,0,IAY112-IAY107)+IAY156)*1.21+IF($D$5="Koncesija",-#REF!*0.21,0)</f>
        <v>#REF!</v>
      </c>
      <c r="IAZ165" s="632" t="e">
        <f>(IF(IAZ112-IAZ107&lt;0,0,IAZ112-IAZ107)+IAZ156)*1.21+IF($D$5="Koncesija",-#REF!*0.21,0)</f>
        <v>#REF!</v>
      </c>
      <c r="IBA165" s="632" t="e">
        <f>(IF(IBA112-IBA107&lt;0,0,IBA112-IBA107)+IBA156)*1.21+IF($D$5="Koncesija",-#REF!*0.21,0)</f>
        <v>#REF!</v>
      </c>
      <c r="IBB165" s="632" t="e">
        <f>(IF(IBB112-IBB107&lt;0,0,IBB112-IBB107)+IBB156)*1.21+IF($D$5="Koncesija",-#REF!*0.21,0)</f>
        <v>#REF!</v>
      </c>
      <c r="IBC165" s="632" t="e">
        <f>(IF(IBC112-IBC107&lt;0,0,IBC112-IBC107)+IBC156)*1.21+IF($D$5="Koncesija",-#REF!*0.21,0)</f>
        <v>#REF!</v>
      </c>
      <c r="IBD165" s="632" t="e">
        <f>(IF(IBD112-IBD107&lt;0,0,IBD112-IBD107)+IBD156)*1.21+IF($D$5="Koncesija",-#REF!*0.21,0)</f>
        <v>#REF!</v>
      </c>
      <c r="IBE165" s="632" t="e">
        <f>(IF(IBE112-IBE107&lt;0,0,IBE112-IBE107)+IBE156)*1.21+IF($D$5="Koncesija",-#REF!*0.21,0)</f>
        <v>#REF!</v>
      </c>
      <c r="IBF165" s="632" t="e">
        <f>(IF(IBF112-IBF107&lt;0,0,IBF112-IBF107)+IBF156)*1.21+IF($D$5="Koncesija",-#REF!*0.21,0)</f>
        <v>#REF!</v>
      </c>
      <c r="IBG165" s="632" t="e">
        <f>(IF(IBG112-IBG107&lt;0,0,IBG112-IBG107)+IBG156)*1.21+IF($D$5="Koncesija",-#REF!*0.21,0)</f>
        <v>#REF!</v>
      </c>
      <c r="IBH165" s="632" t="e">
        <f>(IF(IBH112-IBH107&lt;0,0,IBH112-IBH107)+IBH156)*1.21+IF($D$5="Koncesija",-#REF!*0.21,0)</f>
        <v>#REF!</v>
      </c>
      <c r="IBI165" s="632" t="e">
        <f>(IF(IBI112-IBI107&lt;0,0,IBI112-IBI107)+IBI156)*1.21+IF($D$5="Koncesija",-#REF!*0.21,0)</f>
        <v>#REF!</v>
      </c>
      <c r="IBJ165" s="632" t="e">
        <f>(IF(IBJ112-IBJ107&lt;0,0,IBJ112-IBJ107)+IBJ156)*1.21+IF($D$5="Koncesija",-#REF!*0.21,0)</f>
        <v>#REF!</v>
      </c>
      <c r="IBK165" s="632" t="e">
        <f>(IF(IBK112-IBK107&lt;0,0,IBK112-IBK107)+IBK156)*1.21+IF($D$5="Koncesija",-#REF!*0.21,0)</f>
        <v>#REF!</v>
      </c>
      <c r="IBL165" s="632" t="e">
        <f>(IF(IBL112-IBL107&lt;0,0,IBL112-IBL107)+IBL156)*1.21+IF($D$5="Koncesija",-#REF!*0.21,0)</f>
        <v>#REF!</v>
      </c>
      <c r="IBM165" s="632" t="e">
        <f>(IF(IBM112-IBM107&lt;0,0,IBM112-IBM107)+IBM156)*1.21+IF($D$5="Koncesija",-#REF!*0.21,0)</f>
        <v>#REF!</v>
      </c>
      <c r="IBN165" s="632" t="e">
        <f>(IF(IBN112-IBN107&lt;0,0,IBN112-IBN107)+IBN156)*1.21+IF($D$5="Koncesija",-#REF!*0.21,0)</f>
        <v>#REF!</v>
      </c>
      <c r="IBO165" s="632" t="e">
        <f>(IF(IBO112-IBO107&lt;0,0,IBO112-IBO107)+IBO156)*1.21+IF($D$5="Koncesija",-#REF!*0.21,0)</f>
        <v>#REF!</v>
      </c>
      <c r="IBP165" s="632" t="e">
        <f>(IF(IBP112-IBP107&lt;0,0,IBP112-IBP107)+IBP156)*1.21+IF($D$5="Koncesija",-#REF!*0.21,0)</f>
        <v>#REF!</v>
      </c>
      <c r="IBQ165" s="632" t="e">
        <f>(IF(IBQ112-IBQ107&lt;0,0,IBQ112-IBQ107)+IBQ156)*1.21+IF($D$5="Koncesija",-#REF!*0.21,0)</f>
        <v>#REF!</v>
      </c>
      <c r="IBR165" s="632" t="e">
        <f>(IF(IBR112-IBR107&lt;0,0,IBR112-IBR107)+IBR156)*1.21+IF($D$5="Koncesija",-#REF!*0.21,0)</f>
        <v>#REF!</v>
      </c>
      <c r="IBS165" s="632" t="e">
        <f>(IF(IBS112-IBS107&lt;0,0,IBS112-IBS107)+IBS156)*1.21+IF($D$5="Koncesija",-#REF!*0.21,0)</f>
        <v>#REF!</v>
      </c>
      <c r="IBT165" s="632" t="e">
        <f>(IF(IBT112-IBT107&lt;0,0,IBT112-IBT107)+IBT156)*1.21+IF($D$5="Koncesija",-#REF!*0.21,0)</f>
        <v>#REF!</v>
      </c>
      <c r="IBU165" s="632" t="e">
        <f>(IF(IBU112-IBU107&lt;0,0,IBU112-IBU107)+IBU156)*1.21+IF($D$5="Koncesija",-#REF!*0.21,0)</f>
        <v>#REF!</v>
      </c>
      <c r="IBV165" s="632" t="e">
        <f>(IF(IBV112-IBV107&lt;0,0,IBV112-IBV107)+IBV156)*1.21+IF($D$5="Koncesija",-#REF!*0.21,0)</f>
        <v>#REF!</v>
      </c>
      <c r="IBW165" s="632" t="e">
        <f>(IF(IBW112-IBW107&lt;0,0,IBW112-IBW107)+IBW156)*1.21+IF($D$5="Koncesija",-#REF!*0.21,0)</f>
        <v>#REF!</v>
      </c>
      <c r="IBX165" s="632" t="e">
        <f>(IF(IBX112-IBX107&lt;0,0,IBX112-IBX107)+IBX156)*1.21+IF($D$5="Koncesija",-#REF!*0.21,0)</f>
        <v>#REF!</v>
      </c>
      <c r="IBY165" s="632" t="e">
        <f>(IF(IBY112-IBY107&lt;0,0,IBY112-IBY107)+IBY156)*1.21+IF($D$5="Koncesija",-#REF!*0.21,0)</f>
        <v>#REF!</v>
      </c>
      <c r="IBZ165" s="632" t="e">
        <f>(IF(IBZ112-IBZ107&lt;0,0,IBZ112-IBZ107)+IBZ156)*1.21+IF($D$5="Koncesija",-#REF!*0.21,0)</f>
        <v>#REF!</v>
      </c>
      <c r="ICA165" s="632" t="e">
        <f>(IF(ICA112-ICA107&lt;0,0,ICA112-ICA107)+ICA156)*1.21+IF($D$5="Koncesija",-#REF!*0.21,0)</f>
        <v>#REF!</v>
      </c>
      <c r="ICB165" s="632" t="e">
        <f>(IF(ICB112-ICB107&lt;0,0,ICB112-ICB107)+ICB156)*1.21+IF($D$5="Koncesija",-#REF!*0.21,0)</f>
        <v>#REF!</v>
      </c>
      <c r="ICC165" s="632" t="e">
        <f>(IF(ICC112-ICC107&lt;0,0,ICC112-ICC107)+ICC156)*1.21+IF($D$5="Koncesija",-#REF!*0.21,0)</f>
        <v>#REF!</v>
      </c>
      <c r="ICD165" s="632" t="e">
        <f>(IF(ICD112-ICD107&lt;0,0,ICD112-ICD107)+ICD156)*1.21+IF($D$5="Koncesija",-#REF!*0.21,0)</f>
        <v>#REF!</v>
      </c>
      <c r="ICE165" s="632" t="e">
        <f>(IF(ICE112-ICE107&lt;0,0,ICE112-ICE107)+ICE156)*1.21+IF($D$5="Koncesija",-#REF!*0.21,0)</f>
        <v>#REF!</v>
      </c>
      <c r="ICF165" s="632" t="e">
        <f>(IF(ICF112-ICF107&lt;0,0,ICF112-ICF107)+ICF156)*1.21+IF($D$5="Koncesija",-#REF!*0.21,0)</f>
        <v>#REF!</v>
      </c>
      <c r="ICG165" s="632" t="e">
        <f>(IF(ICG112-ICG107&lt;0,0,ICG112-ICG107)+ICG156)*1.21+IF($D$5="Koncesija",-#REF!*0.21,0)</f>
        <v>#REF!</v>
      </c>
      <c r="ICH165" s="632" t="e">
        <f>(IF(ICH112-ICH107&lt;0,0,ICH112-ICH107)+ICH156)*1.21+IF($D$5="Koncesija",-#REF!*0.21,0)</f>
        <v>#REF!</v>
      </c>
      <c r="ICI165" s="632" t="e">
        <f>(IF(ICI112-ICI107&lt;0,0,ICI112-ICI107)+ICI156)*1.21+IF($D$5="Koncesija",-#REF!*0.21,0)</f>
        <v>#REF!</v>
      </c>
      <c r="ICJ165" s="632" t="e">
        <f>(IF(ICJ112-ICJ107&lt;0,0,ICJ112-ICJ107)+ICJ156)*1.21+IF($D$5="Koncesija",-#REF!*0.21,0)</f>
        <v>#REF!</v>
      </c>
      <c r="ICK165" s="632" t="e">
        <f>(IF(ICK112-ICK107&lt;0,0,ICK112-ICK107)+ICK156)*1.21+IF($D$5="Koncesija",-#REF!*0.21,0)</f>
        <v>#REF!</v>
      </c>
      <c r="ICL165" s="632" t="e">
        <f>(IF(ICL112-ICL107&lt;0,0,ICL112-ICL107)+ICL156)*1.21+IF($D$5="Koncesija",-#REF!*0.21,0)</f>
        <v>#REF!</v>
      </c>
      <c r="ICM165" s="632" t="e">
        <f>(IF(ICM112-ICM107&lt;0,0,ICM112-ICM107)+ICM156)*1.21+IF($D$5="Koncesija",-#REF!*0.21,0)</f>
        <v>#REF!</v>
      </c>
      <c r="ICN165" s="632" t="e">
        <f>(IF(ICN112-ICN107&lt;0,0,ICN112-ICN107)+ICN156)*1.21+IF($D$5="Koncesija",-#REF!*0.21,0)</f>
        <v>#REF!</v>
      </c>
      <c r="ICO165" s="632" t="e">
        <f>(IF(ICO112-ICO107&lt;0,0,ICO112-ICO107)+ICO156)*1.21+IF($D$5="Koncesija",-#REF!*0.21,0)</f>
        <v>#REF!</v>
      </c>
      <c r="ICP165" s="632" t="e">
        <f>(IF(ICP112-ICP107&lt;0,0,ICP112-ICP107)+ICP156)*1.21+IF($D$5="Koncesija",-#REF!*0.21,0)</f>
        <v>#REF!</v>
      </c>
      <c r="ICQ165" s="632" t="e">
        <f>(IF(ICQ112-ICQ107&lt;0,0,ICQ112-ICQ107)+ICQ156)*1.21+IF($D$5="Koncesija",-#REF!*0.21,0)</f>
        <v>#REF!</v>
      </c>
      <c r="ICR165" s="632" t="e">
        <f>(IF(ICR112-ICR107&lt;0,0,ICR112-ICR107)+ICR156)*1.21+IF($D$5="Koncesija",-#REF!*0.21,0)</f>
        <v>#REF!</v>
      </c>
      <c r="ICS165" s="632" t="e">
        <f>(IF(ICS112-ICS107&lt;0,0,ICS112-ICS107)+ICS156)*1.21+IF($D$5="Koncesija",-#REF!*0.21,0)</f>
        <v>#REF!</v>
      </c>
      <c r="ICT165" s="632" t="e">
        <f>(IF(ICT112-ICT107&lt;0,0,ICT112-ICT107)+ICT156)*1.21+IF($D$5="Koncesija",-#REF!*0.21,0)</f>
        <v>#REF!</v>
      </c>
      <c r="ICU165" s="632" t="e">
        <f>(IF(ICU112-ICU107&lt;0,0,ICU112-ICU107)+ICU156)*1.21+IF($D$5="Koncesija",-#REF!*0.21,0)</f>
        <v>#REF!</v>
      </c>
      <c r="ICV165" s="632" t="e">
        <f>(IF(ICV112-ICV107&lt;0,0,ICV112-ICV107)+ICV156)*1.21+IF($D$5="Koncesija",-#REF!*0.21,0)</f>
        <v>#REF!</v>
      </c>
      <c r="ICW165" s="632" t="e">
        <f>(IF(ICW112-ICW107&lt;0,0,ICW112-ICW107)+ICW156)*1.21+IF($D$5="Koncesija",-#REF!*0.21,0)</f>
        <v>#REF!</v>
      </c>
      <c r="ICX165" s="632" t="e">
        <f>(IF(ICX112-ICX107&lt;0,0,ICX112-ICX107)+ICX156)*1.21+IF($D$5="Koncesija",-#REF!*0.21,0)</f>
        <v>#REF!</v>
      </c>
      <c r="ICY165" s="632" t="e">
        <f>(IF(ICY112-ICY107&lt;0,0,ICY112-ICY107)+ICY156)*1.21+IF($D$5="Koncesija",-#REF!*0.21,0)</f>
        <v>#REF!</v>
      </c>
      <c r="ICZ165" s="632" t="e">
        <f>(IF(ICZ112-ICZ107&lt;0,0,ICZ112-ICZ107)+ICZ156)*1.21+IF($D$5="Koncesija",-#REF!*0.21,0)</f>
        <v>#REF!</v>
      </c>
      <c r="IDA165" s="632" t="e">
        <f>(IF(IDA112-IDA107&lt;0,0,IDA112-IDA107)+IDA156)*1.21+IF($D$5="Koncesija",-#REF!*0.21,0)</f>
        <v>#REF!</v>
      </c>
      <c r="IDB165" s="632" t="e">
        <f>(IF(IDB112-IDB107&lt;0,0,IDB112-IDB107)+IDB156)*1.21+IF($D$5="Koncesija",-#REF!*0.21,0)</f>
        <v>#REF!</v>
      </c>
      <c r="IDC165" s="632" t="e">
        <f>(IF(IDC112-IDC107&lt;0,0,IDC112-IDC107)+IDC156)*1.21+IF($D$5="Koncesija",-#REF!*0.21,0)</f>
        <v>#REF!</v>
      </c>
      <c r="IDD165" s="632" t="e">
        <f>(IF(IDD112-IDD107&lt;0,0,IDD112-IDD107)+IDD156)*1.21+IF($D$5="Koncesija",-#REF!*0.21,0)</f>
        <v>#REF!</v>
      </c>
      <c r="IDE165" s="632" t="e">
        <f>(IF(IDE112-IDE107&lt;0,0,IDE112-IDE107)+IDE156)*1.21+IF($D$5="Koncesija",-#REF!*0.21,0)</f>
        <v>#REF!</v>
      </c>
      <c r="IDF165" s="632" t="e">
        <f>(IF(IDF112-IDF107&lt;0,0,IDF112-IDF107)+IDF156)*1.21+IF($D$5="Koncesija",-#REF!*0.21,0)</f>
        <v>#REF!</v>
      </c>
      <c r="IDG165" s="632" t="e">
        <f>(IF(IDG112-IDG107&lt;0,0,IDG112-IDG107)+IDG156)*1.21+IF($D$5="Koncesija",-#REF!*0.21,0)</f>
        <v>#REF!</v>
      </c>
      <c r="IDH165" s="632" t="e">
        <f>(IF(IDH112-IDH107&lt;0,0,IDH112-IDH107)+IDH156)*1.21+IF($D$5="Koncesija",-#REF!*0.21,0)</f>
        <v>#REF!</v>
      </c>
      <c r="IDI165" s="632" t="e">
        <f>(IF(IDI112-IDI107&lt;0,0,IDI112-IDI107)+IDI156)*1.21+IF($D$5="Koncesija",-#REF!*0.21,0)</f>
        <v>#REF!</v>
      </c>
      <c r="IDJ165" s="632" t="e">
        <f>(IF(IDJ112-IDJ107&lt;0,0,IDJ112-IDJ107)+IDJ156)*1.21+IF($D$5="Koncesija",-#REF!*0.21,0)</f>
        <v>#REF!</v>
      </c>
      <c r="IDK165" s="632" t="e">
        <f>(IF(IDK112-IDK107&lt;0,0,IDK112-IDK107)+IDK156)*1.21+IF($D$5="Koncesija",-#REF!*0.21,0)</f>
        <v>#REF!</v>
      </c>
      <c r="IDL165" s="632" t="e">
        <f>(IF(IDL112-IDL107&lt;0,0,IDL112-IDL107)+IDL156)*1.21+IF($D$5="Koncesija",-#REF!*0.21,0)</f>
        <v>#REF!</v>
      </c>
      <c r="IDM165" s="632" t="e">
        <f>(IF(IDM112-IDM107&lt;0,0,IDM112-IDM107)+IDM156)*1.21+IF($D$5="Koncesija",-#REF!*0.21,0)</f>
        <v>#REF!</v>
      </c>
      <c r="IDN165" s="632" t="e">
        <f>(IF(IDN112-IDN107&lt;0,0,IDN112-IDN107)+IDN156)*1.21+IF($D$5="Koncesija",-#REF!*0.21,0)</f>
        <v>#REF!</v>
      </c>
      <c r="IDO165" s="632" t="e">
        <f>(IF(IDO112-IDO107&lt;0,0,IDO112-IDO107)+IDO156)*1.21+IF($D$5="Koncesija",-#REF!*0.21,0)</f>
        <v>#REF!</v>
      </c>
      <c r="IDP165" s="632" t="e">
        <f>(IF(IDP112-IDP107&lt;0,0,IDP112-IDP107)+IDP156)*1.21+IF($D$5="Koncesija",-#REF!*0.21,0)</f>
        <v>#REF!</v>
      </c>
      <c r="IDQ165" s="632" t="e">
        <f>(IF(IDQ112-IDQ107&lt;0,0,IDQ112-IDQ107)+IDQ156)*1.21+IF($D$5="Koncesija",-#REF!*0.21,0)</f>
        <v>#REF!</v>
      </c>
      <c r="IDR165" s="632" t="e">
        <f>(IF(IDR112-IDR107&lt;0,0,IDR112-IDR107)+IDR156)*1.21+IF($D$5="Koncesija",-#REF!*0.21,0)</f>
        <v>#REF!</v>
      </c>
      <c r="IDS165" s="632" t="e">
        <f>(IF(IDS112-IDS107&lt;0,0,IDS112-IDS107)+IDS156)*1.21+IF($D$5="Koncesija",-#REF!*0.21,0)</f>
        <v>#REF!</v>
      </c>
      <c r="IDT165" s="632" t="e">
        <f>(IF(IDT112-IDT107&lt;0,0,IDT112-IDT107)+IDT156)*1.21+IF($D$5="Koncesija",-#REF!*0.21,0)</f>
        <v>#REF!</v>
      </c>
      <c r="IDU165" s="632" t="e">
        <f>(IF(IDU112-IDU107&lt;0,0,IDU112-IDU107)+IDU156)*1.21+IF($D$5="Koncesija",-#REF!*0.21,0)</f>
        <v>#REF!</v>
      </c>
      <c r="IDV165" s="632" t="e">
        <f>(IF(IDV112-IDV107&lt;0,0,IDV112-IDV107)+IDV156)*1.21+IF($D$5="Koncesija",-#REF!*0.21,0)</f>
        <v>#REF!</v>
      </c>
      <c r="IDW165" s="632" t="e">
        <f>(IF(IDW112-IDW107&lt;0,0,IDW112-IDW107)+IDW156)*1.21+IF($D$5="Koncesija",-#REF!*0.21,0)</f>
        <v>#REF!</v>
      </c>
      <c r="IDX165" s="632" t="e">
        <f>(IF(IDX112-IDX107&lt;0,0,IDX112-IDX107)+IDX156)*1.21+IF($D$5="Koncesija",-#REF!*0.21,0)</f>
        <v>#REF!</v>
      </c>
      <c r="IDY165" s="632" t="e">
        <f>(IF(IDY112-IDY107&lt;0,0,IDY112-IDY107)+IDY156)*1.21+IF($D$5="Koncesija",-#REF!*0.21,0)</f>
        <v>#REF!</v>
      </c>
      <c r="IDZ165" s="632" t="e">
        <f>(IF(IDZ112-IDZ107&lt;0,0,IDZ112-IDZ107)+IDZ156)*1.21+IF($D$5="Koncesija",-#REF!*0.21,0)</f>
        <v>#REF!</v>
      </c>
      <c r="IEA165" s="632" t="e">
        <f>(IF(IEA112-IEA107&lt;0,0,IEA112-IEA107)+IEA156)*1.21+IF($D$5="Koncesija",-#REF!*0.21,0)</f>
        <v>#REF!</v>
      </c>
      <c r="IEB165" s="632" t="e">
        <f>(IF(IEB112-IEB107&lt;0,0,IEB112-IEB107)+IEB156)*1.21+IF($D$5="Koncesija",-#REF!*0.21,0)</f>
        <v>#REF!</v>
      </c>
      <c r="IEC165" s="632" t="e">
        <f>(IF(IEC112-IEC107&lt;0,0,IEC112-IEC107)+IEC156)*1.21+IF($D$5="Koncesija",-#REF!*0.21,0)</f>
        <v>#REF!</v>
      </c>
      <c r="IED165" s="632" t="e">
        <f>(IF(IED112-IED107&lt;0,0,IED112-IED107)+IED156)*1.21+IF($D$5="Koncesija",-#REF!*0.21,0)</f>
        <v>#REF!</v>
      </c>
      <c r="IEE165" s="632" t="e">
        <f>(IF(IEE112-IEE107&lt;0,0,IEE112-IEE107)+IEE156)*1.21+IF($D$5="Koncesija",-#REF!*0.21,0)</f>
        <v>#REF!</v>
      </c>
      <c r="IEF165" s="632" t="e">
        <f>(IF(IEF112-IEF107&lt;0,0,IEF112-IEF107)+IEF156)*1.21+IF($D$5="Koncesija",-#REF!*0.21,0)</f>
        <v>#REF!</v>
      </c>
      <c r="IEG165" s="632" t="e">
        <f>(IF(IEG112-IEG107&lt;0,0,IEG112-IEG107)+IEG156)*1.21+IF($D$5="Koncesija",-#REF!*0.21,0)</f>
        <v>#REF!</v>
      </c>
      <c r="IEH165" s="632" t="e">
        <f>(IF(IEH112-IEH107&lt;0,0,IEH112-IEH107)+IEH156)*1.21+IF($D$5="Koncesija",-#REF!*0.21,0)</f>
        <v>#REF!</v>
      </c>
      <c r="IEI165" s="632" t="e">
        <f>(IF(IEI112-IEI107&lt;0,0,IEI112-IEI107)+IEI156)*1.21+IF($D$5="Koncesija",-#REF!*0.21,0)</f>
        <v>#REF!</v>
      </c>
      <c r="IEJ165" s="632" t="e">
        <f>(IF(IEJ112-IEJ107&lt;0,0,IEJ112-IEJ107)+IEJ156)*1.21+IF($D$5="Koncesija",-#REF!*0.21,0)</f>
        <v>#REF!</v>
      </c>
      <c r="IEK165" s="632" t="e">
        <f>(IF(IEK112-IEK107&lt;0,0,IEK112-IEK107)+IEK156)*1.21+IF($D$5="Koncesija",-#REF!*0.21,0)</f>
        <v>#REF!</v>
      </c>
      <c r="IEL165" s="632" t="e">
        <f>(IF(IEL112-IEL107&lt;0,0,IEL112-IEL107)+IEL156)*1.21+IF($D$5="Koncesija",-#REF!*0.21,0)</f>
        <v>#REF!</v>
      </c>
      <c r="IEM165" s="632" t="e">
        <f>(IF(IEM112-IEM107&lt;0,0,IEM112-IEM107)+IEM156)*1.21+IF($D$5="Koncesija",-#REF!*0.21,0)</f>
        <v>#REF!</v>
      </c>
      <c r="IEN165" s="632" t="e">
        <f>(IF(IEN112-IEN107&lt;0,0,IEN112-IEN107)+IEN156)*1.21+IF($D$5="Koncesija",-#REF!*0.21,0)</f>
        <v>#REF!</v>
      </c>
      <c r="IEO165" s="632" t="e">
        <f>(IF(IEO112-IEO107&lt;0,0,IEO112-IEO107)+IEO156)*1.21+IF($D$5="Koncesija",-#REF!*0.21,0)</f>
        <v>#REF!</v>
      </c>
      <c r="IEP165" s="632" t="e">
        <f>(IF(IEP112-IEP107&lt;0,0,IEP112-IEP107)+IEP156)*1.21+IF($D$5="Koncesija",-#REF!*0.21,0)</f>
        <v>#REF!</v>
      </c>
      <c r="IEQ165" s="632" t="e">
        <f>(IF(IEQ112-IEQ107&lt;0,0,IEQ112-IEQ107)+IEQ156)*1.21+IF($D$5="Koncesija",-#REF!*0.21,0)</f>
        <v>#REF!</v>
      </c>
      <c r="IER165" s="632" t="e">
        <f>(IF(IER112-IER107&lt;0,0,IER112-IER107)+IER156)*1.21+IF($D$5="Koncesija",-#REF!*0.21,0)</f>
        <v>#REF!</v>
      </c>
      <c r="IES165" s="632" t="e">
        <f>(IF(IES112-IES107&lt;0,0,IES112-IES107)+IES156)*1.21+IF($D$5="Koncesija",-#REF!*0.21,0)</f>
        <v>#REF!</v>
      </c>
      <c r="IET165" s="632" t="e">
        <f>(IF(IET112-IET107&lt;0,0,IET112-IET107)+IET156)*1.21+IF($D$5="Koncesija",-#REF!*0.21,0)</f>
        <v>#REF!</v>
      </c>
      <c r="IEU165" s="632" t="e">
        <f>(IF(IEU112-IEU107&lt;0,0,IEU112-IEU107)+IEU156)*1.21+IF($D$5="Koncesija",-#REF!*0.21,0)</f>
        <v>#REF!</v>
      </c>
      <c r="IEV165" s="632" t="e">
        <f>(IF(IEV112-IEV107&lt;0,0,IEV112-IEV107)+IEV156)*1.21+IF($D$5="Koncesija",-#REF!*0.21,0)</f>
        <v>#REF!</v>
      </c>
      <c r="IEW165" s="632" t="e">
        <f>(IF(IEW112-IEW107&lt;0,0,IEW112-IEW107)+IEW156)*1.21+IF($D$5="Koncesija",-#REF!*0.21,0)</f>
        <v>#REF!</v>
      </c>
      <c r="IEX165" s="632" t="e">
        <f>(IF(IEX112-IEX107&lt;0,0,IEX112-IEX107)+IEX156)*1.21+IF($D$5="Koncesija",-#REF!*0.21,0)</f>
        <v>#REF!</v>
      </c>
      <c r="IEY165" s="632" t="e">
        <f>(IF(IEY112-IEY107&lt;0,0,IEY112-IEY107)+IEY156)*1.21+IF($D$5="Koncesija",-#REF!*0.21,0)</f>
        <v>#REF!</v>
      </c>
      <c r="IEZ165" s="632" t="e">
        <f>(IF(IEZ112-IEZ107&lt;0,0,IEZ112-IEZ107)+IEZ156)*1.21+IF($D$5="Koncesija",-#REF!*0.21,0)</f>
        <v>#REF!</v>
      </c>
      <c r="IFA165" s="632" t="e">
        <f>(IF(IFA112-IFA107&lt;0,0,IFA112-IFA107)+IFA156)*1.21+IF($D$5="Koncesija",-#REF!*0.21,0)</f>
        <v>#REF!</v>
      </c>
      <c r="IFB165" s="632" t="e">
        <f>(IF(IFB112-IFB107&lt;0,0,IFB112-IFB107)+IFB156)*1.21+IF($D$5="Koncesija",-#REF!*0.21,0)</f>
        <v>#REF!</v>
      </c>
      <c r="IFC165" s="632" t="e">
        <f>(IF(IFC112-IFC107&lt;0,0,IFC112-IFC107)+IFC156)*1.21+IF($D$5="Koncesija",-#REF!*0.21,0)</f>
        <v>#REF!</v>
      </c>
      <c r="IFD165" s="632" t="e">
        <f>(IF(IFD112-IFD107&lt;0,0,IFD112-IFD107)+IFD156)*1.21+IF($D$5="Koncesija",-#REF!*0.21,0)</f>
        <v>#REF!</v>
      </c>
      <c r="IFE165" s="632" t="e">
        <f>(IF(IFE112-IFE107&lt;0,0,IFE112-IFE107)+IFE156)*1.21+IF($D$5="Koncesija",-#REF!*0.21,0)</f>
        <v>#REF!</v>
      </c>
      <c r="IFF165" s="632" t="e">
        <f>(IF(IFF112-IFF107&lt;0,0,IFF112-IFF107)+IFF156)*1.21+IF($D$5="Koncesija",-#REF!*0.21,0)</f>
        <v>#REF!</v>
      </c>
      <c r="IFG165" s="632" t="e">
        <f>(IF(IFG112-IFG107&lt;0,0,IFG112-IFG107)+IFG156)*1.21+IF($D$5="Koncesija",-#REF!*0.21,0)</f>
        <v>#REF!</v>
      </c>
      <c r="IFH165" s="632" t="e">
        <f>(IF(IFH112-IFH107&lt;0,0,IFH112-IFH107)+IFH156)*1.21+IF($D$5="Koncesija",-#REF!*0.21,0)</f>
        <v>#REF!</v>
      </c>
      <c r="IFI165" s="632" t="e">
        <f>(IF(IFI112-IFI107&lt;0,0,IFI112-IFI107)+IFI156)*1.21+IF($D$5="Koncesija",-#REF!*0.21,0)</f>
        <v>#REF!</v>
      </c>
      <c r="IFJ165" s="632" t="e">
        <f>(IF(IFJ112-IFJ107&lt;0,0,IFJ112-IFJ107)+IFJ156)*1.21+IF($D$5="Koncesija",-#REF!*0.21,0)</f>
        <v>#REF!</v>
      </c>
      <c r="IFK165" s="632" t="e">
        <f>(IF(IFK112-IFK107&lt;0,0,IFK112-IFK107)+IFK156)*1.21+IF($D$5="Koncesija",-#REF!*0.21,0)</f>
        <v>#REF!</v>
      </c>
      <c r="IFL165" s="632" t="e">
        <f>(IF(IFL112-IFL107&lt;0,0,IFL112-IFL107)+IFL156)*1.21+IF($D$5="Koncesija",-#REF!*0.21,0)</f>
        <v>#REF!</v>
      </c>
      <c r="IFM165" s="632" t="e">
        <f>(IF(IFM112-IFM107&lt;0,0,IFM112-IFM107)+IFM156)*1.21+IF($D$5="Koncesija",-#REF!*0.21,0)</f>
        <v>#REF!</v>
      </c>
      <c r="IFN165" s="632" t="e">
        <f>(IF(IFN112-IFN107&lt;0,0,IFN112-IFN107)+IFN156)*1.21+IF($D$5="Koncesija",-#REF!*0.21,0)</f>
        <v>#REF!</v>
      </c>
      <c r="IFO165" s="632" t="e">
        <f>(IF(IFO112-IFO107&lt;0,0,IFO112-IFO107)+IFO156)*1.21+IF($D$5="Koncesija",-#REF!*0.21,0)</f>
        <v>#REF!</v>
      </c>
      <c r="IFP165" s="632" t="e">
        <f>(IF(IFP112-IFP107&lt;0,0,IFP112-IFP107)+IFP156)*1.21+IF($D$5="Koncesija",-#REF!*0.21,0)</f>
        <v>#REF!</v>
      </c>
      <c r="IFQ165" s="632" t="e">
        <f>(IF(IFQ112-IFQ107&lt;0,0,IFQ112-IFQ107)+IFQ156)*1.21+IF($D$5="Koncesija",-#REF!*0.21,0)</f>
        <v>#REF!</v>
      </c>
      <c r="IFR165" s="632" t="e">
        <f>(IF(IFR112-IFR107&lt;0,0,IFR112-IFR107)+IFR156)*1.21+IF($D$5="Koncesija",-#REF!*0.21,0)</f>
        <v>#REF!</v>
      </c>
      <c r="IFS165" s="632" t="e">
        <f>(IF(IFS112-IFS107&lt;0,0,IFS112-IFS107)+IFS156)*1.21+IF($D$5="Koncesija",-#REF!*0.21,0)</f>
        <v>#REF!</v>
      </c>
      <c r="IFT165" s="632" t="e">
        <f>(IF(IFT112-IFT107&lt;0,0,IFT112-IFT107)+IFT156)*1.21+IF($D$5="Koncesija",-#REF!*0.21,0)</f>
        <v>#REF!</v>
      </c>
      <c r="IFU165" s="632" t="e">
        <f>(IF(IFU112-IFU107&lt;0,0,IFU112-IFU107)+IFU156)*1.21+IF($D$5="Koncesija",-#REF!*0.21,0)</f>
        <v>#REF!</v>
      </c>
      <c r="IFV165" s="632" t="e">
        <f>(IF(IFV112-IFV107&lt;0,0,IFV112-IFV107)+IFV156)*1.21+IF($D$5="Koncesija",-#REF!*0.21,0)</f>
        <v>#REF!</v>
      </c>
      <c r="IFW165" s="632" t="e">
        <f>(IF(IFW112-IFW107&lt;0,0,IFW112-IFW107)+IFW156)*1.21+IF($D$5="Koncesija",-#REF!*0.21,0)</f>
        <v>#REF!</v>
      </c>
      <c r="IFX165" s="632" t="e">
        <f>(IF(IFX112-IFX107&lt;0,0,IFX112-IFX107)+IFX156)*1.21+IF($D$5="Koncesija",-#REF!*0.21,0)</f>
        <v>#REF!</v>
      </c>
      <c r="IFY165" s="632" t="e">
        <f>(IF(IFY112-IFY107&lt;0,0,IFY112-IFY107)+IFY156)*1.21+IF($D$5="Koncesija",-#REF!*0.21,0)</f>
        <v>#REF!</v>
      </c>
      <c r="IFZ165" s="632" t="e">
        <f>(IF(IFZ112-IFZ107&lt;0,0,IFZ112-IFZ107)+IFZ156)*1.21+IF($D$5="Koncesija",-#REF!*0.21,0)</f>
        <v>#REF!</v>
      </c>
      <c r="IGA165" s="632" t="e">
        <f>(IF(IGA112-IGA107&lt;0,0,IGA112-IGA107)+IGA156)*1.21+IF($D$5="Koncesija",-#REF!*0.21,0)</f>
        <v>#REF!</v>
      </c>
      <c r="IGB165" s="632" t="e">
        <f>(IF(IGB112-IGB107&lt;0,0,IGB112-IGB107)+IGB156)*1.21+IF($D$5="Koncesija",-#REF!*0.21,0)</f>
        <v>#REF!</v>
      </c>
      <c r="IGC165" s="632" t="e">
        <f>(IF(IGC112-IGC107&lt;0,0,IGC112-IGC107)+IGC156)*1.21+IF($D$5="Koncesija",-#REF!*0.21,0)</f>
        <v>#REF!</v>
      </c>
      <c r="IGD165" s="632" t="e">
        <f>(IF(IGD112-IGD107&lt;0,0,IGD112-IGD107)+IGD156)*1.21+IF($D$5="Koncesija",-#REF!*0.21,0)</f>
        <v>#REF!</v>
      </c>
      <c r="IGE165" s="632" t="e">
        <f>(IF(IGE112-IGE107&lt;0,0,IGE112-IGE107)+IGE156)*1.21+IF($D$5="Koncesija",-#REF!*0.21,0)</f>
        <v>#REF!</v>
      </c>
      <c r="IGF165" s="632" t="e">
        <f>(IF(IGF112-IGF107&lt;0,0,IGF112-IGF107)+IGF156)*1.21+IF($D$5="Koncesija",-#REF!*0.21,0)</f>
        <v>#REF!</v>
      </c>
      <c r="IGG165" s="632" t="e">
        <f>(IF(IGG112-IGG107&lt;0,0,IGG112-IGG107)+IGG156)*1.21+IF($D$5="Koncesija",-#REF!*0.21,0)</f>
        <v>#REF!</v>
      </c>
      <c r="IGH165" s="632" t="e">
        <f>(IF(IGH112-IGH107&lt;0,0,IGH112-IGH107)+IGH156)*1.21+IF($D$5="Koncesija",-#REF!*0.21,0)</f>
        <v>#REF!</v>
      </c>
      <c r="IGI165" s="632" t="e">
        <f>(IF(IGI112-IGI107&lt;0,0,IGI112-IGI107)+IGI156)*1.21+IF($D$5="Koncesija",-#REF!*0.21,0)</f>
        <v>#REF!</v>
      </c>
      <c r="IGJ165" s="632" t="e">
        <f>(IF(IGJ112-IGJ107&lt;0,0,IGJ112-IGJ107)+IGJ156)*1.21+IF($D$5="Koncesija",-#REF!*0.21,0)</f>
        <v>#REF!</v>
      </c>
      <c r="IGK165" s="632" t="e">
        <f>(IF(IGK112-IGK107&lt;0,0,IGK112-IGK107)+IGK156)*1.21+IF($D$5="Koncesija",-#REF!*0.21,0)</f>
        <v>#REF!</v>
      </c>
      <c r="IGL165" s="632" t="e">
        <f>(IF(IGL112-IGL107&lt;0,0,IGL112-IGL107)+IGL156)*1.21+IF($D$5="Koncesija",-#REF!*0.21,0)</f>
        <v>#REF!</v>
      </c>
      <c r="IGM165" s="632" t="e">
        <f>(IF(IGM112-IGM107&lt;0,0,IGM112-IGM107)+IGM156)*1.21+IF($D$5="Koncesija",-#REF!*0.21,0)</f>
        <v>#REF!</v>
      </c>
      <c r="IGN165" s="632" t="e">
        <f>(IF(IGN112-IGN107&lt;0,0,IGN112-IGN107)+IGN156)*1.21+IF($D$5="Koncesija",-#REF!*0.21,0)</f>
        <v>#REF!</v>
      </c>
      <c r="IGO165" s="632" t="e">
        <f>(IF(IGO112-IGO107&lt;0,0,IGO112-IGO107)+IGO156)*1.21+IF($D$5="Koncesija",-#REF!*0.21,0)</f>
        <v>#REF!</v>
      </c>
      <c r="IGP165" s="632" t="e">
        <f>(IF(IGP112-IGP107&lt;0,0,IGP112-IGP107)+IGP156)*1.21+IF($D$5="Koncesija",-#REF!*0.21,0)</f>
        <v>#REF!</v>
      </c>
      <c r="IGQ165" s="632" t="e">
        <f>(IF(IGQ112-IGQ107&lt;0,0,IGQ112-IGQ107)+IGQ156)*1.21+IF($D$5="Koncesija",-#REF!*0.21,0)</f>
        <v>#REF!</v>
      </c>
      <c r="IGR165" s="632" t="e">
        <f>(IF(IGR112-IGR107&lt;0,0,IGR112-IGR107)+IGR156)*1.21+IF($D$5="Koncesija",-#REF!*0.21,0)</f>
        <v>#REF!</v>
      </c>
      <c r="IGS165" s="632" t="e">
        <f>(IF(IGS112-IGS107&lt;0,0,IGS112-IGS107)+IGS156)*1.21+IF($D$5="Koncesija",-#REF!*0.21,0)</f>
        <v>#REF!</v>
      </c>
      <c r="IGT165" s="632" t="e">
        <f>(IF(IGT112-IGT107&lt;0,0,IGT112-IGT107)+IGT156)*1.21+IF($D$5="Koncesija",-#REF!*0.21,0)</f>
        <v>#REF!</v>
      </c>
      <c r="IGU165" s="632" t="e">
        <f>(IF(IGU112-IGU107&lt;0,0,IGU112-IGU107)+IGU156)*1.21+IF($D$5="Koncesija",-#REF!*0.21,0)</f>
        <v>#REF!</v>
      </c>
      <c r="IGV165" s="632" t="e">
        <f>(IF(IGV112-IGV107&lt;0,0,IGV112-IGV107)+IGV156)*1.21+IF($D$5="Koncesija",-#REF!*0.21,0)</f>
        <v>#REF!</v>
      </c>
      <c r="IGW165" s="632" t="e">
        <f>(IF(IGW112-IGW107&lt;0,0,IGW112-IGW107)+IGW156)*1.21+IF($D$5="Koncesija",-#REF!*0.21,0)</f>
        <v>#REF!</v>
      </c>
      <c r="IGX165" s="632" t="e">
        <f>(IF(IGX112-IGX107&lt;0,0,IGX112-IGX107)+IGX156)*1.21+IF($D$5="Koncesija",-#REF!*0.21,0)</f>
        <v>#REF!</v>
      </c>
      <c r="IGY165" s="632" t="e">
        <f>(IF(IGY112-IGY107&lt;0,0,IGY112-IGY107)+IGY156)*1.21+IF($D$5="Koncesija",-#REF!*0.21,0)</f>
        <v>#REF!</v>
      </c>
      <c r="IGZ165" s="632" t="e">
        <f>(IF(IGZ112-IGZ107&lt;0,0,IGZ112-IGZ107)+IGZ156)*1.21+IF($D$5="Koncesija",-#REF!*0.21,0)</f>
        <v>#REF!</v>
      </c>
      <c r="IHA165" s="632" t="e">
        <f>(IF(IHA112-IHA107&lt;0,0,IHA112-IHA107)+IHA156)*1.21+IF($D$5="Koncesija",-#REF!*0.21,0)</f>
        <v>#REF!</v>
      </c>
      <c r="IHB165" s="632" t="e">
        <f>(IF(IHB112-IHB107&lt;0,0,IHB112-IHB107)+IHB156)*1.21+IF($D$5="Koncesija",-#REF!*0.21,0)</f>
        <v>#REF!</v>
      </c>
      <c r="IHC165" s="632" t="e">
        <f>(IF(IHC112-IHC107&lt;0,0,IHC112-IHC107)+IHC156)*1.21+IF($D$5="Koncesija",-#REF!*0.21,0)</f>
        <v>#REF!</v>
      </c>
      <c r="IHD165" s="632" t="e">
        <f>(IF(IHD112-IHD107&lt;0,0,IHD112-IHD107)+IHD156)*1.21+IF($D$5="Koncesija",-#REF!*0.21,0)</f>
        <v>#REF!</v>
      </c>
      <c r="IHE165" s="632" t="e">
        <f>(IF(IHE112-IHE107&lt;0,0,IHE112-IHE107)+IHE156)*1.21+IF($D$5="Koncesija",-#REF!*0.21,0)</f>
        <v>#REF!</v>
      </c>
      <c r="IHF165" s="632" t="e">
        <f>(IF(IHF112-IHF107&lt;0,0,IHF112-IHF107)+IHF156)*1.21+IF($D$5="Koncesija",-#REF!*0.21,0)</f>
        <v>#REF!</v>
      </c>
      <c r="IHG165" s="632" t="e">
        <f>(IF(IHG112-IHG107&lt;0,0,IHG112-IHG107)+IHG156)*1.21+IF($D$5="Koncesija",-#REF!*0.21,0)</f>
        <v>#REF!</v>
      </c>
      <c r="IHH165" s="632" t="e">
        <f>(IF(IHH112-IHH107&lt;0,0,IHH112-IHH107)+IHH156)*1.21+IF($D$5="Koncesija",-#REF!*0.21,0)</f>
        <v>#REF!</v>
      </c>
      <c r="IHI165" s="632" t="e">
        <f>(IF(IHI112-IHI107&lt;0,0,IHI112-IHI107)+IHI156)*1.21+IF($D$5="Koncesija",-#REF!*0.21,0)</f>
        <v>#REF!</v>
      </c>
      <c r="IHJ165" s="632" t="e">
        <f>(IF(IHJ112-IHJ107&lt;0,0,IHJ112-IHJ107)+IHJ156)*1.21+IF($D$5="Koncesija",-#REF!*0.21,0)</f>
        <v>#REF!</v>
      </c>
      <c r="IHK165" s="632" t="e">
        <f>(IF(IHK112-IHK107&lt;0,0,IHK112-IHK107)+IHK156)*1.21+IF($D$5="Koncesija",-#REF!*0.21,0)</f>
        <v>#REF!</v>
      </c>
      <c r="IHL165" s="632" t="e">
        <f>(IF(IHL112-IHL107&lt;0,0,IHL112-IHL107)+IHL156)*1.21+IF($D$5="Koncesija",-#REF!*0.21,0)</f>
        <v>#REF!</v>
      </c>
      <c r="IHM165" s="632" t="e">
        <f>(IF(IHM112-IHM107&lt;0,0,IHM112-IHM107)+IHM156)*1.21+IF($D$5="Koncesija",-#REF!*0.21,0)</f>
        <v>#REF!</v>
      </c>
      <c r="IHN165" s="632" t="e">
        <f>(IF(IHN112-IHN107&lt;0,0,IHN112-IHN107)+IHN156)*1.21+IF($D$5="Koncesija",-#REF!*0.21,0)</f>
        <v>#REF!</v>
      </c>
      <c r="IHO165" s="632" t="e">
        <f>(IF(IHO112-IHO107&lt;0,0,IHO112-IHO107)+IHO156)*1.21+IF($D$5="Koncesija",-#REF!*0.21,0)</f>
        <v>#REF!</v>
      </c>
      <c r="IHP165" s="632" t="e">
        <f>(IF(IHP112-IHP107&lt;0,0,IHP112-IHP107)+IHP156)*1.21+IF($D$5="Koncesija",-#REF!*0.21,0)</f>
        <v>#REF!</v>
      </c>
      <c r="IHQ165" s="632" t="e">
        <f>(IF(IHQ112-IHQ107&lt;0,0,IHQ112-IHQ107)+IHQ156)*1.21+IF($D$5="Koncesija",-#REF!*0.21,0)</f>
        <v>#REF!</v>
      </c>
      <c r="IHR165" s="632" t="e">
        <f>(IF(IHR112-IHR107&lt;0,0,IHR112-IHR107)+IHR156)*1.21+IF($D$5="Koncesija",-#REF!*0.21,0)</f>
        <v>#REF!</v>
      </c>
      <c r="IHS165" s="632" t="e">
        <f>(IF(IHS112-IHS107&lt;0,0,IHS112-IHS107)+IHS156)*1.21+IF($D$5="Koncesija",-#REF!*0.21,0)</f>
        <v>#REF!</v>
      </c>
      <c r="IHT165" s="632" t="e">
        <f>(IF(IHT112-IHT107&lt;0,0,IHT112-IHT107)+IHT156)*1.21+IF($D$5="Koncesija",-#REF!*0.21,0)</f>
        <v>#REF!</v>
      </c>
      <c r="IHU165" s="632" t="e">
        <f>(IF(IHU112-IHU107&lt;0,0,IHU112-IHU107)+IHU156)*1.21+IF($D$5="Koncesija",-#REF!*0.21,0)</f>
        <v>#REF!</v>
      </c>
      <c r="IHV165" s="632" t="e">
        <f>(IF(IHV112-IHV107&lt;0,0,IHV112-IHV107)+IHV156)*1.21+IF($D$5="Koncesija",-#REF!*0.21,0)</f>
        <v>#REF!</v>
      </c>
      <c r="IHW165" s="632" t="e">
        <f>(IF(IHW112-IHW107&lt;0,0,IHW112-IHW107)+IHW156)*1.21+IF($D$5="Koncesija",-#REF!*0.21,0)</f>
        <v>#REF!</v>
      </c>
      <c r="IHX165" s="632" t="e">
        <f>(IF(IHX112-IHX107&lt;0,0,IHX112-IHX107)+IHX156)*1.21+IF($D$5="Koncesija",-#REF!*0.21,0)</f>
        <v>#REF!</v>
      </c>
      <c r="IHY165" s="632" t="e">
        <f>(IF(IHY112-IHY107&lt;0,0,IHY112-IHY107)+IHY156)*1.21+IF($D$5="Koncesija",-#REF!*0.21,0)</f>
        <v>#REF!</v>
      </c>
      <c r="IHZ165" s="632" t="e">
        <f>(IF(IHZ112-IHZ107&lt;0,0,IHZ112-IHZ107)+IHZ156)*1.21+IF($D$5="Koncesija",-#REF!*0.21,0)</f>
        <v>#REF!</v>
      </c>
      <c r="IIA165" s="632" t="e">
        <f>(IF(IIA112-IIA107&lt;0,0,IIA112-IIA107)+IIA156)*1.21+IF($D$5="Koncesija",-#REF!*0.21,0)</f>
        <v>#REF!</v>
      </c>
      <c r="IIB165" s="632" t="e">
        <f>(IF(IIB112-IIB107&lt;0,0,IIB112-IIB107)+IIB156)*1.21+IF($D$5="Koncesija",-#REF!*0.21,0)</f>
        <v>#REF!</v>
      </c>
      <c r="IIC165" s="632" t="e">
        <f>(IF(IIC112-IIC107&lt;0,0,IIC112-IIC107)+IIC156)*1.21+IF($D$5="Koncesija",-#REF!*0.21,0)</f>
        <v>#REF!</v>
      </c>
      <c r="IID165" s="632" t="e">
        <f>(IF(IID112-IID107&lt;0,0,IID112-IID107)+IID156)*1.21+IF($D$5="Koncesija",-#REF!*0.21,0)</f>
        <v>#REF!</v>
      </c>
      <c r="IIE165" s="632" t="e">
        <f>(IF(IIE112-IIE107&lt;0,0,IIE112-IIE107)+IIE156)*1.21+IF($D$5="Koncesija",-#REF!*0.21,0)</f>
        <v>#REF!</v>
      </c>
      <c r="IIF165" s="632" t="e">
        <f>(IF(IIF112-IIF107&lt;0,0,IIF112-IIF107)+IIF156)*1.21+IF($D$5="Koncesija",-#REF!*0.21,0)</f>
        <v>#REF!</v>
      </c>
      <c r="IIG165" s="632" t="e">
        <f>(IF(IIG112-IIG107&lt;0,0,IIG112-IIG107)+IIG156)*1.21+IF($D$5="Koncesija",-#REF!*0.21,0)</f>
        <v>#REF!</v>
      </c>
      <c r="IIH165" s="632" t="e">
        <f>(IF(IIH112-IIH107&lt;0,0,IIH112-IIH107)+IIH156)*1.21+IF($D$5="Koncesija",-#REF!*0.21,0)</f>
        <v>#REF!</v>
      </c>
      <c r="III165" s="632" t="e">
        <f>(IF(III112-III107&lt;0,0,III112-III107)+III156)*1.21+IF($D$5="Koncesija",-#REF!*0.21,0)</f>
        <v>#REF!</v>
      </c>
      <c r="IIJ165" s="632" t="e">
        <f>(IF(IIJ112-IIJ107&lt;0,0,IIJ112-IIJ107)+IIJ156)*1.21+IF($D$5="Koncesija",-#REF!*0.21,0)</f>
        <v>#REF!</v>
      </c>
      <c r="IIK165" s="632" t="e">
        <f>(IF(IIK112-IIK107&lt;0,0,IIK112-IIK107)+IIK156)*1.21+IF($D$5="Koncesija",-#REF!*0.21,0)</f>
        <v>#REF!</v>
      </c>
      <c r="IIL165" s="632" t="e">
        <f>(IF(IIL112-IIL107&lt;0,0,IIL112-IIL107)+IIL156)*1.21+IF($D$5="Koncesija",-#REF!*0.21,0)</f>
        <v>#REF!</v>
      </c>
      <c r="IIM165" s="632" t="e">
        <f>(IF(IIM112-IIM107&lt;0,0,IIM112-IIM107)+IIM156)*1.21+IF($D$5="Koncesija",-#REF!*0.21,0)</f>
        <v>#REF!</v>
      </c>
      <c r="IIN165" s="632" t="e">
        <f>(IF(IIN112-IIN107&lt;0,0,IIN112-IIN107)+IIN156)*1.21+IF($D$5="Koncesija",-#REF!*0.21,0)</f>
        <v>#REF!</v>
      </c>
      <c r="IIO165" s="632" t="e">
        <f>(IF(IIO112-IIO107&lt;0,0,IIO112-IIO107)+IIO156)*1.21+IF($D$5="Koncesija",-#REF!*0.21,0)</f>
        <v>#REF!</v>
      </c>
      <c r="IIP165" s="632" t="e">
        <f>(IF(IIP112-IIP107&lt;0,0,IIP112-IIP107)+IIP156)*1.21+IF($D$5="Koncesija",-#REF!*0.21,0)</f>
        <v>#REF!</v>
      </c>
      <c r="IIQ165" s="632" t="e">
        <f>(IF(IIQ112-IIQ107&lt;0,0,IIQ112-IIQ107)+IIQ156)*1.21+IF($D$5="Koncesija",-#REF!*0.21,0)</f>
        <v>#REF!</v>
      </c>
      <c r="IIR165" s="632" t="e">
        <f>(IF(IIR112-IIR107&lt;0,0,IIR112-IIR107)+IIR156)*1.21+IF($D$5="Koncesija",-#REF!*0.21,0)</f>
        <v>#REF!</v>
      </c>
      <c r="IIS165" s="632" t="e">
        <f>(IF(IIS112-IIS107&lt;0,0,IIS112-IIS107)+IIS156)*1.21+IF($D$5="Koncesija",-#REF!*0.21,0)</f>
        <v>#REF!</v>
      </c>
      <c r="IIT165" s="632" t="e">
        <f>(IF(IIT112-IIT107&lt;0,0,IIT112-IIT107)+IIT156)*1.21+IF($D$5="Koncesija",-#REF!*0.21,0)</f>
        <v>#REF!</v>
      </c>
      <c r="IIU165" s="632" t="e">
        <f>(IF(IIU112-IIU107&lt;0,0,IIU112-IIU107)+IIU156)*1.21+IF($D$5="Koncesija",-#REF!*0.21,0)</f>
        <v>#REF!</v>
      </c>
      <c r="IIV165" s="632" t="e">
        <f>(IF(IIV112-IIV107&lt;0,0,IIV112-IIV107)+IIV156)*1.21+IF($D$5="Koncesija",-#REF!*0.21,0)</f>
        <v>#REF!</v>
      </c>
      <c r="IIW165" s="632" t="e">
        <f>(IF(IIW112-IIW107&lt;0,0,IIW112-IIW107)+IIW156)*1.21+IF($D$5="Koncesija",-#REF!*0.21,0)</f>
        <v>#REF!</v>
      </c>
      <c r="IIX165" s="632" t="e">
        <f>(IF(IIX112-IIX107&lt;0,0,IIX112-IIX107)+IIX156)*1.21+IF($D$5="Koncesija",-#REF!*0.21,0)</f>
        <v>#REF!</v>
      </c>
      <c r="IIY165" s="632" t="e">
        <f>(IF(IIY112-IIY107&lt;0,0,IIY112-IIY107)+IIY156)*1.21+IF($D$5="Koncesija",-#REF!*0.21,0)</f>
        <v>#REF!</v>
      </c>
      <c r="IIZ165" s="632" t="e">
        <f>(IF(IIZ112-IIZ107&lt;0,0,IIZ112-IIZ107)+IIZ156)*1.21+IF($D$5="Koncesija",-#REF!*0.21,0)</f>
        <v>#REF!</v>
      </c>
      <c r="IJA165" s="632" t="e">
        <f>(IF(IJA112-IJA107&lt;0,0,IJA112-IJA107)+IJA156)*1.21+IF($D$5="Koncesija",-#REF!*0.21,0)</f>
        <v>#REF!</v>
      </c>
      <c r="IJB165" s="632" t="e">
        <f>(IF(IJB112-IJB107&lt;0,0,IJB112-IJB107)+IJB156)*1.21+IF($D$5="Koncesija",-#REF!*0.21,0)</f>
        <v>#REF!</v>
      </c>
      <c r="IJC165" s="632" t="e">
        <f>(IF(IJC112-IJC107&lt;0,0,IJC112-IJC107)+IJC156)*1.21+IF($D$5="Koncesija",-#REF!*0.21,0)</f>
        <v>#REF!</v>
      </c>
      <c r="IJD165" s="632" t="e">
        <f>(IF(IJD112-IJD107&lt;0,0,IJD112-IJD107)+IJD156)*1.21+IF($D$5="Koncesija",-#REF!*0.21,0)</f>
        <v>#REF!</v>
      </c>
      <c r="IJE165" s="632" t="e">
        <f>(IF(IJE112-IJE107&lt;0,0,IJE112-IJE107)+IJE156)*1.21+IF($D$5="Koncesija",-#REF!*0.21,0)</f>
        <v>#REF!</v>
      </c>
      <c r="IJF165" s="632" t="e">
        <f>(IF(IJF112-IJF107&lt;0,0,IJF112-IJF107)+IJF156)*1.21+IF($D$5="Koncesija",-#REF!*0.21,0)</f>
        <v>#REF!</v>
      </c>
      <c r="IJG165" s="632" t="e">
        <f>(IF(IJG112-IJG107&lt;0,0,IJG112-IJG107)+IJG156)*1.21+IF($D$5="Koncesija",-#REF!*0.21,0)</f>
        <v>#REF!</v>
      </c>
      <c r="IJH165" s="632" t="e">
        <f>(IF(IJH112-IJH107&lt;0,0,IJH112-IJH107)+IJH156)*1.21+IF($D$5="Koncesija",-#REF!*0.21,0)</f>
        <v>#REF!</v>
      </c>
      <c r="IJI165" s="632" t="e">
        <f>(IF(IJI112-IJI107&lt;0,0,IJI112-IJI107)+IJI156)*1.21+IF($D$5="Koncesija",-#REF!*0.21,0)</f>
        <v>#REF!</v>
      </c>
      <c r="IJJ165" s="632" t="e">
        <f>(IF(IJJ112-IJJ107&lt;0,0,IJJ112-IJJ107)+IJJ156)*1.21+IF($D$5="Koncesija",-#REF!*0.21,0)</f>
        <v>#REF!</v>
      </c>
      <c r="IJK165" s="632" t="e">
        <f>(IF(IJK112-IJK107&lt;0,0,IJK112-IJK107)+IJK156)*1.21+IF($D$5="Koncesija",-#REF!*0.21,0)</f>
        <v>#REF!</v>
      </c>
      <c r="IJL165" s="632" t="e">
        <f>(IF(IJL112-IJL107&lt;0,0,IJL112-IJL107)+IJL156)*1.21+IF($D$5="Koncesija",-#REF!*0.21,0)</f>
        <v>#REF!</v>
      </c>
      <c r="IJM165" s="632" t="e">
        <f>(IF(IJM112-IJM107&lt;0,0,IJM112-IJM107)+IJM156)*1.21+IF($D$5="Koncesija",-#REF!*0.21,0)</f>
        <v>#REF!</v>
      </c>
      <c r="IJN165" s="632" t="e">
        <f>(IF(IJN112-IJN107&lt;0,0,IJN112-IJN107)+IJN156)*1.21+IF($D$5="Koncesija",-#REF!*0.21,0)</f>
        <v>#REF!</v>
      </c>
      <c r="IJO165" s="632" t="e">
        <f>(IF(IJO112-IJO107&lt;0,0,IJO112-IJO107)+IJO156)*1.21+IF($D$5="Koncesija",-#REF!*0.21,0)</f>
        <v>#REF!</v>
      </c>
      <c r="IJP165" s="632" t="e">
        <f>(IF(IJP112-IJP107&lt;0,0,IJP112-IJP107)+IJP156)*1.21+IF($D$5="Koncesija",-#REF!*0.21,0)</f>
        <v>#REF!</v>
      </c>
      <c r="IJQ165" s="632" t="e">
        <f>(IF(IJQ112-IJQ107&lt;0,0,IJQ112-IJQ107)+IJQ156)*1.21+IF($D$5="Koncesija",-#REF!*0.21,0)</f>
        <v>#REF!</v>
      </c>
      <c r="IJR165" s="632" t="e">
        <f>(IF(IJR112-IJR107&lt;0,0,IJR112-IJR107)+IJR156)*1.21+IF($D$5="Koncesija",-#REF!*0.21,0)</f>
        <v>#REF!</v>
      </c>
      <c r="IJS165" s="632" t="e">
        <f>(IF(IJS112-IJS107&lt;0,0,IJS112-IJS107)+IJS156)*1.21+IF($D$5="Koncesija",-#REF!*0.21,0)</f>
        <v>#REF!</v>
      </c>
      <c r="IJT165" s="632" t="e">
        <f>(IF(IJT112-IJT107&lt;0,0,IJT112-IJT107)+IJT156)*1.21+IF($D$5="Koncesija",-#REF!*0.21,0)</f>
        <v>#REF!</v>
      </c>
      <c r="IJU165" s="632" t="e">
        <f>(IF(IJU112-IJU107&lt;0,0,IJU112-IJU107)+IJU156)*1.21+IF($D$5="Koncesija",-#REF!*0.21,0)</f>
        <v>#REF!</v>
      </c>
      <c r="IJV165" s="632" t="e">
        <f>(IF(IJV112-IJV107&lt;0,0,IJV112-IJV107)+IJV156)*1.21+IF($D$5="Koncesija",-#REF!*0.21,0)</f>
        <v>#REF!</v>
      </c>
      <c r="IJW165" s="632" t="e">
        <f>(IF(IJW112-IJW107&lt;0,0,IJW112-IJW107)+IJW156)*1.21+IF($D$5="Koncesija",-#REF!*0.21,0)</f>
        <v>#REF!</v>
      </c>
      <c r="IJX165" s="632" t="e">
        <f>(IF(IJX112-IJX107&lt;0,0,IJX112-IJX107)+IJX156)*1.21+IF($D$5="Koncesija",-#REF!*0.21,0)</f>
        <v>#REF!</v>
      </c>
      <c r="IJY165" s="632" t="e">
        <f>(IF(IJY112-IJY107&lt;0,0,IJY112-IJY107)+IJY156)*1.21+IF($D$5="Koncesija",-#REF!*0.21,0)</f>
        <v>#REF!</v>
      </c>
      <c r="IJZ165" s="632" t="e">
        <f>(IF(IJZ112-IJZ107&lt;0,0,IJZ112-IJZ107)+IJZ156)*1.21+IF($D$5="Koncesija",-#REF!*0.21,0)</f>
        <v>#REF!</v>
      </c>
      <c r="IKA165" s="632" t="e">
        <f>(IF(IKA112-IKA107&lt;0,0,IKA112-IKA107)+IKA156)*1.21+IF($D$5="Koncesija",-#REF!*0.21,0)</f>
        <v>#REF!</v>
      </c>
      <c r="IKB165" s="632" t="e">
        <f>(IF(IKB112-IKB107&lt;0,0,IKB112-IKB107)+IKB156)*1.21+IF($D$5="Koncesija",-#REF!*0.21,0)</f>
        <v>#REF!</v>
      </c>
      <c r="IKC165" s="632" t="e">
        <f>(IF(IKC112-IKC107&lt;0,0,IKC112-IKC107)+IKC156)*1.21+IF($D$5="Koncesija",-#REF!*0.21,0)</f>
        <v>#REF!</v>
      </c>
      <c r="IKD165" s="632" t="e">
        <f>(IF(IKD112-IKD107&lt;0,0,IKD112-IKD107)+IKD156)*1.21+IF($D$5="Koncesija",-#REF!*0.21,0)</f>
        <v>#REF!</v>
      </c>
      <c r="IKE165" s="632" t="e">
        <f>(IF(IKE112-IKE107&lt;0,0,IKE112-IKE107)+IKE156)*1.21+IF($D$5="Koncesija",-#REF!*0.21,0)</f>
        <v>#REF!</v>
      </c>
      <c r="IKF165" s="632" t="e">
        <f>(IF(IKF112-IKF107&lt;0,0,IKF112-IKF107)+IKF156)*1.21+IF($D$5="Koncesija",-#REF!*0.21,0)</f>
        <v>#REF!</v>
      </c>
      <c r="IKG165" s="632" t="e">
        <f>(IF(IKG112-IKG107&lt;0,0,IKG112-IKG107)+IKG156)*1.21+IF($D$5="Koncesija",-#REF!*0.21,0)</f>
        <v>#REF!</v>
      </c>
      <c r="IKH165" s="632" t="e">
        <f>(IF(IKH112-IKH107&lt;0,0,IKH112-IKH107)+IKH156)*1.21+IF($D$5="Koncesija",-#REF!*0.21,0)</f>
        <v>#REF!</v>
      </c>
      <c r="IKI165" s="632" t="e">
        <f>(IF(IKI112-IKI107&lt;0,0,IKI112-IKI107)+IKI156)*1.21+IF($D$5="Koncesija",-#REF!*0.21,0)</f>
        <v>#REF!</v>
      </c>
      <c r="IKJ165" s="632" t="e">
        <f>(IF(IKJ112-IKJ107&lt;0,0,IKJ112-IKJ107)+IKJ156)*1.21+IF($D$5="Koncesija",-#REF!*0.21,0)</f>
        <v>#REF!</v>
      </c>
      <c r="IKK165" s="632" t="e">
        <f>(IF(IKK112-IKK107&lt;0,0,IKK112-IKK107)+IKK156)*1.21+IF($D$5="Koncesija",-#REF!*0.21,0)</f>
        <v>#REF!</v>
      </c>
      <c r="IKL165" s="632" t="e">
        <f>(IF(IKL112-IKL107&lt;0,0,IKL112-IKL107)+IKL156)*1.21+IF($D$5="Koncesija",-#REF!*0.21,0)</f>
        <v>#REF!</v>
      </c>
      <c r="IKM165" s="632" t="e">
        <f>(IF(IKM112-IKM107&lt;0,0,IKM112-IKM107)+IKM156)*1.21+IF($D$5="Koncesija",-#REF!*0.21,0)</f>
        <v>#REF!</v>
      </c>
      <c r="IKN165" s="632" t="e">
        <f>(IF(IKN112-IKN107&lt;0,0,IKN112-IKN107)+IKN156)*1.21+IF($D$5="Koncesija",-#REF!*0.21,0)</f>
        <v>#REF!</v>
      </c>
      <c r="IKO165" s="632" t="e">
        <f>(IF(IKO112-IKO107&lt;0,0,IKO112-IKO107)+IKO156)*1.21+IF($D$5="Koncesija",-#REF!*0.21,0)</f>
        <v>#REF!</v>
      </c>
      <c r="IKP165" s="632" t="e">
        <f>(IF(IKP112-IKP107&lt;0,0,IKP112-IKP107)+IKP156)*1.21+IF($D$5="Koncesija",-#REF!*0.21,0)</f>
        <v>#REF!</v>
      </c>
      <c r="IKQ165" s="632" t="e">
        <f>(IF(IKQ112-IKQ107&lt;0,0,IKQ112-IKQ107)+IKQ156)*1.21+IF($D$5="Koncesija",-#REF!*0.21,0)</f>
        <v>#REF!</v>
      </c>
      <c r="IKR165" s="632" t="e">
        <f>(IF(IKR112-IKR107&lt;0,0,IKR112-IKR107)+IKR156)*1.21+IF($D$5="Koncesija",-#REF!*0.21,0)</f>
        <v>#REF!</v>
      </c>
      <c r="IKS165" s="632" t="e">
        <f>(IF(IKS112-IKS107&lt;0,0,IKS112-IKS107)+IKS156)*1.21+IF($D$5="Koncesija",-#REF!*0.21,0)</f>
        <v>#REF!</v>
      </c>
      <c r="IKT165" s="632" t="e">
        <f>(IF(IKT112-IKT107&lt;0,0,IKT112-IKT107)+IKT156)*1.21+IF($D$5="Koncesija",-#REF!*0.21,0)</f>
        <v>#REF!</v>
      </c>
      <c r="IKU165" s="632" t="e">
        <f>(IF(IKU112-IKU107&lt;0,0,IKU112-IKU107)+IKU156)*1.21+IF($D$5="Koncesija",-#REF!*0.21,0)</f>
        <v>#REF!</v>
      </c>
      <c r="IKV165" s="632" t="e">
        <f>(IF(IKV112-IKV107&lt;0,0,IKV112-IKV107)+IKV156)*1.21+IF($D$5="Koncesija",-#REF!*0.21,0)</f>
        <v>#REF!</v>
      </c>
      <c r="IKW165" s="632" t="e">
        <f>(IF(IKW112-IKW107&lt;0,0,IKW112-IKW107)+IKW156)*1.21+IF($D$5="Koncesija",-#REF!*0.21,0)</f>
        <v>#REF!</v>
      </c>
      <c r="IKX165" s="632" t="e">
        <f>(IF(IKX112-IKX107&lt;0,0,IKX112-IKX107)+IKX156)*1.21+IF($D$5="Koncesija",-#REF!*0.21,0)</f>
        <v>#REF!</v>
      </c>
      <c r="IKY165" s="632" t="e">
        <f>(IF(IKY112-IKY107&lt;0,0,IKY112-IKY107)+IKY156)*1.21+IF($D$5="Koncesija",-#REF!*0.21,0)</f>
        <v>#REF!</v>
      </c>
      <c r="IKZ165" s="632" t="e">
        <f>(IF(IKZ112-IKZ107&lt;0,0,IKZ112-IKZ107)+IKZ156)*1.21+IF($D$5="Koncesija",-#REF!*0.21,0)</f>
        <v>#REF!</v>
      </c>
      <c r="ILA165" s="632" t="e">
        <f>(IF(ILA112-ILA107&lt;0,0,ILA112-ILA107)+ILA156)*1.21+IF($D$5="Koncesija",-#REF!*0.21,0)</f>
        <v>#REF!</v>
      </c>
      <c r="ILB165" s="632" t="e">
        <f>(IF(ILB112-ILB107&lt;0,0,ILB112-ILB107)+ILB156)*1.21+IF($D$5="Koncesija",-#REF!*0.21,0)</f>
        <v>#REF!</v>
      </c>
      <c r="ILC165" s="632" t="e">
        <f>(IF(ILC112-ILC107&lt;0,0,ILC112-ILC107)+ILC156)*1.21+IF($D$5="Koncesija",-#REF!*0.21,0)</f>
        <v>#REF!</v>
      </c>
      <c r="ILD165" s="632" t="e">
        <f>(IF(ILD112-ILD107&lt;0,0,ILD112-ILD107)+ILD156)*1.21+IF($D$5="Koncesija",-#REF!*0.21,0)</f>
        <v>#REF!</v>
      </c>
      <c r="ILE165" s="632" t="e">
        <f>(IF(ILE112-ILE107&lt;0,0,ILE112-ILE107)+ILE156)*1.21+IF($D$5="Koncesija",-#REF!*0.21,0)</f>
        <v>#REF!</v>
      </c>
      <c r="ILF165" s="632" t="e">
        <f>(IF(ILF112-ILF107&lt;0,0,ILF112-ILF107)+ILF156)*1.21+IF($D$5="Koncesija",-#REF!*0.21,0)</f>
        <v>#REF!</v>
      </c>
      <c r="ILG165" s="632" t="e">
        <f>(IF(ILG112-ILG107&lt;0,0,ILG112-ILG107)+ILG156)*1.21+IF($D$5="Koncesija",-#REF!*0.21,0)</f>
        <v>#REF!</v>
      </c>
      <c r="ILH165" s="632" t="e">
        <f>(IF(ILH112-ILH107&lt;0,0,ILH112-ILH107)+ILH156)*1.21+IF($D$5="Koncesija",-#REF!*0.21,0)</f>
        <v>#REF!</v>
      </c>
      <c r="ILI165" s="632" t="e">
        <f>(IF(ILI112-ILI107&lt;0,0,ILI112-ILI107)+ILI156)*1.21+IF($D$5="Koncesija",-#REF!*0.21,0)</f>
        <v>#REF!</v>
      </c>
      <c r="ILJ165" s="632" t="e">
        <f>(IF(ILJ112-ILJ107&lt;0,0,ILJ112-ILJ107)+ILJ156)*1.21+IF($D$5="Koncesija",-#REF!*0.21,0)</f>
        <v>#REF!</v>
      </c>
      <c r="ILK165" s="632" t="e">
        <f>(IF(ILK112-ILK107&lt;0,0,ILK112-ILK107)+ILK156)*1.21+IF($D$5="Koncesija",-#REF!*0.21,0)</f>
        <v>#REF!</v>
      </c>
      <c r="ILL165" s="632" t="e">
        <f>(IF(ILL112-ILL107&lt;0,0,ILL112-ILL107)+ILL156)*1.21+IF($D$5="Koncesija",-#REF!*0.21,0)</f>
        <v>#REF!</v>
      </c>
      <c r="ILM165" s="632" t="e">
        <f>(IF(ILM112-ILM107&lt;0,0,ILM112-ILM107)+ILM156)*1.21+IF($D$5="Koncesija",-#REF!*0.21,0)</f>
        <v>#REF!</v>
      </c>
      <c r="ILN165" s="632" t="e">
        <f>(IF(ILN112-ILN107&lt;0,0,ILN112-ILN107)+ILN156)*1.21+IF($D$5="Koncesija",-#REF!*0.21,0)</f>
        <v>#REF!</v>
      </c>
      <c r="ILO165" s="632" t="e">
        <f>(IF(ILO112-ILO107&lt;0,0,ILO112-ILO107)+ILO156)*1.21+IF($D$5="Koncesija",-#REF!*0.21,0)</f>
        <v>#REF!</v>
      </c>
      <c r="ILP165" s="632" t="e">
        <f>(IF(ILP112-ILP107&lt;0,0,ILP112-ILP107)+ILP156)*1.21+IF($D$5="Koncesija",-#REF!*0.21,0)</f>
        <v>#REF!</v>
      </c>
      <c r="ILQ165" s="632" t="e">
        <f>(IF(ILQ112-ILQ107&lt;0,0,ILQ112-ILQ107)+ILQ156)*1.21+IF($D$5="Koncesija",-#REF!*0.21,0)</f>
        <v>#REF!</v>
      </c>
      <c r="ILR165" s="632" t="e">
        <f>(IF(ILR112-ILR107&lt;0,0,ILR112-ILR107)+ILR156)*1.21+IF($D$5="Koncesija",-#REF!*0.21,0)</f>
        <v>#REF!</v>
      </c>
      <c r="ILS165" s="632" t="e">
        <f>(IF(ILS112-ILS107&lt;0,0,ILS112-ILS107)+ILS156)*1.21+IF($D$5="Koncesija",-#REF!*0.21,0)</f>
        <v>#REF!</v>
      </c>
      <c r="ILT165" s="632" t="e">
        <f>(IF(ILT112-ILT107&lt;0,0,ILT112-ILT107)+ILT156)*1.21+IF($D$5="Koncesija",-#REF!*0.21,0)</f>
        <v>#REF!</v>
      </c>
      <c r="ILU165" s="632" t="e">
        <f>(IF(ILU112-ILU107&lt;0,0,ILU112-ILU107)+ILU156)*1.21+IF($D$5="Koncesija",-#REF!*0.21,0)</f>
        <v>#REF!</v>
      </c>
      <c r="ILV165" s="632" t="e">
        <f>(IF(ILV112-ILV107&lt;0,0,ILV112-ILV107)+ILV156)*1.21+IF($D$5="Koncesija",-#REF!*0.21,0)</f>
        <v>#REF!</v>
      </c>
      <c r="ILW165" s="632" t="e">
        <f>(IF(ILW112-ILW107&lt;0,0,ILW112-ILW107)+ILW156)*1.21+IF($D$5="Koncesija",-#REF!*0.21,0)</f>
        <v>#REF!</v>
      </c>
      <c r="ILX165" s="632" t="e">
        <f>(IF(ILX112-ILX107&lt;0,0,ILX112-ILX107)+ILX156)*1.21+IF($D$5="Koncesija",-#REF!*0.21,0)</f>
        <v>#REF!</v>
      </c>
      <c r="ILY165" s="632" t="e">
        <f>(IF(ILY112-ILY107&lt;0,0,ILY112-ILY107)+ILY156)*1.21+IF($D$5="Koncesija",-#REF!*0.21,0)</f>
        <v>#REF!</v>
      </c>
      <c r="ILZ165" s="632" t="e">
        <f>(IF(ILZ112-ILZ107&lt;0,0,ILZ112-ILZ107)+ILZ156)*1.21+IF($D$5="Koncesija",-#REF!*0.21,0)</f>
        <v>#REF!</v>
      </c>
      <c r="IMA165" s="632" t="e">
        <f>(IF(IMA112-IMA107&lt;0,0,IMA112-IMA107)+IMA156)*1.21+IF($D$5="Koncesija",-#REF!*0.21,0)</f>
        <v>#REF!</v>
      </c>
      <c r="IMB165" s="632" t="e">
        <f>(IF(IMB112-IMB107&lt;0,0,IMB112-IMB107)+IMB156)*1.21+IF($D$5="Koncesija",-#REF!*0.21,0)</f>
        <v>#REF!</v>
      </c>
      <c r="IMC165" s="632" t="e">
        <f>(IF(IMC112-IMC107&lt;0,0,IMC112-IMC107)+IMC156)*1.21+IF($D$5="Koncesija",-#REF!*0.21,0)</f>
        <v>#REF!</v>
      </c>
      <c r="IMD165" s="632" t="e">
        <f>(IF(IMD112-IMD107&lt;0,0,IMD112-IMD107)+IMD156)*1.21+IF($D$5="Koncesija",-#REF!*0.21,0)</f>
        <v>#REF!</v>
      </c>
      <c r="IME165" s="632" t="e">
        <f>(IF(IME112-IME107&lt;0,0,IME112-IME107)+IME156)*1.21+IF($D$5="Koncesija",-#REF!*0.21,0)</f>
        <v>#REF!</v>
      </c>
      <c r="IMF165" s="632" t="e">
        <f>(IF(IMF112-IMF107&lt;0,0,IMF112-IMF107)+IMF156)*1.21+IF($D$5="Koncesija",-#REF!*0.21,0)</f>
        <v>#REF!</v>
      </c>
      <c r="IMG165" s="632" t="e">
        <f>(IF(IMG112-IMG107&lt;0,0,IMG112-IMG107)+IMG156)*1.21+IF($D$5="Koncesija",-#REF!*0.21,0)</f>
        <v>#REF!</v>
      </c>
      <c r="IMH165" s="632" t="e">
        <f>(IF(IMH112-IMH107&lt;0,0,IMH112-IMH107)+IMH156)*1.21+IF($D$5="Koncesija",-#REF!*0.21,0)</f>
        <v>#REF!</v>
      </c>
      <c r="IMI165" s="632" t="e">
        <f>(IF(IMI112-IMI107&lt;0,0,IMI112-IMI107)+IMI156)*1.21+IF($D$5="Koncesija",-#REF!*0.21,0)</f>
        <v>#REF!</v>
      </c>
      <c r="IMJ165" s="632" t="e">
        <f>(IF(IMJ112-IMJ107&lt;0,0,IMJ112-IMJ107)+IMJ156)*1.21+IF($D$5="Koncesija",-#REF!*0.21,0)</f>
        <v>#REF!</v>
      </c>
      <c r="IMK165" s="632" t="e">
        <f>(IF(IMK112-IMK107&lt;0,0,IMK112-IMK107)+IMK156)*1.21+IF($D$5="Koncesija",-#REF!*0.21,0)</f>
        <v>#REF!</v>
      </c>
      <c r="IML165" s="632" t="e">
        <f>(IF(IML112-IML107&lt;0,0,IML112-IML107)+IML156)*1.21+IF($D$5="Koncesija",-#REF!*0.21,0)</f>
        <v>#REF!</v>
      </c>
      <c r="IMM165" s="632" t="e">
        <f>(IF(IMM112-IMM107&lt;0,0,IMM112-IMM107)+IMM156)*1.21+IF($D$5="Koncesija",-#REF!*0.21,0)</f>
        <v>#REF!</v>
      </c>
      <c r="IMN165" s="632" t="e">
        <f>(IF(IMN112-IMN107&lt;0,0,IMN112-IMN107)+IMN156)*1.21+IF($D$5="Koncesija",-#REF!*0.21,0)</f>
        <v>#REF!</v>
      </c>
      <c r="IMO165" s="632" t="e">
        <f>(IF(IMO112-IMO107&lt;0,0,IMO112-IMO107)+IMO156)*1.21+IF($D$5="Koncesija",-#REF!*0.21,0)</f>
        <v>#REF!</v>
      </c>
      <c r="IMP165" s="632" t="e">
        <f>(IF(IMP112-IMP107&lt;0,0,IMP112-IMP107)+IMP156)*1.21+IF($D$5="Koncesija",-#REF!*0.21,0)</f>
        <v>#REF!</v>
      </c>
      <c r="IMQ165" s="632" t="e">
        <f>(IF(IMQ112-IMQ107&lt;0,0,IMQ112-IMQ107)+IMQ156)*1.21+IF($D$5="Koncesija",-#REF!*0.21,0)</f>
        <v>#REF!</v>
      </c>
      <c r="IMR165" s="632" t="e">
        <f>(IF(IMR112-IMR107&lt;0,0,IMR112-IMR107)+IMR156)*1.21+IF($D$5="Koncesija",-#REF!*0.21,0)</f>
        <v>#REF!</v>
      </c>
      <c r="IMS165" s="632" t="e">
        <f>(IF(IMS112-IMS107&lt;0,0,IMS112-IMS107)+IMS156)*1.21+IF($D$5="Koncesija",-#REF!*0.21,0)</f>
        <v>#REF!</v>
      </c>
      <c r="IMT165" s="632" t="e">
        <f>(IF(IMT112-IMT107&lt;0,0,IMT112-IMT107)+IMT156)*1.21+IF($D$5="Koncesija",-#REF!*0.21,0)</f>
        <v>#REF!</v>
      </c>
      <c r="IMU165" s="632" t="e">
        <f>(IF(IMU112-IMU107&lt;0,0,IMU112-IMU107)+IMU156)*1.21+IF($D$5="Koncesija",-#REF!*0.21,0)</f>
        <v>#REF!</v>
      </c>
      <c r="IMV165" s="632" t="e">
        <f>(IF(IMV112-IMV107&lt;0,0,IMV112-IMV107)+IMV156)*1.21+IF($D$5="Koncesija",-#REF!*0.21,0)</f>
        <v>#REF!</v>
      </c>
      <c r="IMW165" s="632" t="e">
        <f>(IF(IMW112-IMW107&lt;0,0,IMW112-IMW107)+IMW156)*1.21+IF($D$5="Koncesija",-#REF!*0.21,0)</f>
        <v>#REF!</v>
      </c>
      <c r="IMX165" s="632" t="e">
        <f>(IF(IMX112-IMX107&lt;0,0,IMX112-IMX107)+IMX156)*1.21+IF($D$5="Koncesija",-#REF!*0.21,0)</f>
        <v>#REF!</v>
      </c>
      <c r="IMY165" s="632" t="e">
        <f>(IF(IMY112-IMY107&lt;0,0,IMY112-IMY107)+IMY156)*1.21+IF($D$5="Koncesija",-#REF!*0.21,0)</f>
        <v>#REF!</v>
      </c>
      <c r="IMZ165" s="632" t="e">
        <f>(IF(IMZ112-IMZ107&lt;0,0,IMZ112-IMZ107)+IMZ156)*1.21+IF($D$5="Koncesija",-#REF!*0.21,0)</f>
        <v>#REF!</v>
      </c>
      <c r="INA165" s="632" t="e">
        <f>(IF(INA112-INA107&lt;0,0,INA112-INA107)+INA156)*1.21+IF($D$5="Koncesija",-#REF!*0.21,0)</f>
        <v>#REF!</v>
      </c>
      <c r="INB165" s="632" t="e">
        <f>(IF(INB112-INB107&lt;0,0,INB112-INB107)+INB156)*1.21+IF($D$5="Koncesija",-#REF!*0.21,0)</f>
        <v>#REF!</v>
      </c>
      <c r="INC165" s="632" t="e">
        <f>(IF(INC112-INC107&lt;0,0,INC112-INC107)+INC156)*1.21+IF($D$5="Koncesija",-#REF!*0.21,0)</f>
        <v>#REF!</v>
      </c>
      <c r="IND165" s="632" t="e">
        <f>(IF(IND112-IND107&lt;0,0,IND112-IND107)+IND156)*1.21+IF($D$5="Koncesija",-#REF!*0.21,0)</f>
        <v>#REF!</v>
      </c>
      <c r="INE165" s="632" t="e">
        <f>(IF(INE112-INE107&lt;0,0,INE112-INE107)+INE156)*1.21+IF($D$5="Koncesija",-#REF!*0.21,0)</f>
        <v>#REF!</v>
      </c>
      <c r="INF165" s="632" t="e">
        <f>(IF(INF112-INF107&lt;0,0,INF112-INF107)+INF156)*1.21+IF($D$5="Koncesija",-#REF!*0.21,0)</f>
        <v>#REF!</v>
      </c>
      <c r="ING165" s="632" t="e">
        <f>(IF(ING112-ING107&lt;0,0,ING112-ING107)+ING156)*1.21+IF($D$5="Koncesija",-#REF!*0.21,0)</f>
        <v>#REF!</v>
      </c>
      <c r="INH165" s="632" t="e">
        <f>(IF(INH112-INH107&lt;0,0,INH112-INH107)+INH156)*1.21+IF($D$5="Koncesija",-#REF!*0.21,0)</f>
        <v>#REF!</v>
      </c>
      <c r="INI165" s="632" t="e">
        <f>(IF(INI112-INI107&lt;0,0,INI112-INI107)+INI156)*1.21+IF($D$5="Koncesija",-#REF!*0.21,0)</f>
        <v>#REF!</v>
      </c>
      <c r="INJ165" s="632" t="e">
        <f>(IF(INJ112-INJ107&lt;0,0,INJ112-INJ107)+INJ156)*1.21+IF($D$5="Koncesija",-#REF!*0.21,0)</f>
        <v>#REF!</v>
      </c>
      <c r="INK165" s="632" t="e">
        <f>(IF(INK112-INK107&lt;0,0,INK112-INK107)+INK156)*1.21+IF($D$5="Koncesija",-#REF!*0.21,0)</f>
        <v>#REF!</v>
      </c>
      <c r="INL165" s="632" t="e">
        <f>(IF(INL112-INL107&lt;0,0,INL112-INL107)+INL156)*1.21+IF($D$5="Koncesija",-#REF!*0.21,0)</f>
        <v>#REF!</v>
      </c>
      <c r="INM165" s="632" t="e">
        <f>(IF(INM112-INM107&lt;0,0,INM112-INM107)+INM156)*1.21+IF($D$5="Koncesija",-#REF!*0.21,0)</f>
        <v>#REF!</v>
      </c>
      <c r="INN165" s="632" t="e">
        <f>(IF(INN112-INN107&lt;0,0,INN112-INN107)+INN156)*1.21+IF($D$5="Koncesija",-#REF!*0.21,0)</f>
        <v>#REF!</v>
      </c>
      <c r="INO165" s="632" t="e">
        <f>(IF(INO112-INO107&lt;0,0,INO112-INO107)+INO156)*1.21+IF($D$5="Koncesija",-#REF!*0.21,0)</f>
        <v>#REF!</v>
      </c>
      <c r="INP165" s="632" t="e">
        <f>(IF(INP112-INP107&lt;0,0,INP112-INP107)+INP156)*1.21+IF($D$5="Koncesija",-#REF!*0.21,0)</f>
        <v>#REF!</v>
      </c>
      <c r="INQ165" s="632" t="e">
        <f>(IF(INQ112-INQ107&lt;0,0,INQ112-INQ107)+INQ156)*1.21+IF($D$5="Koncesija",-#REF!*0.21,0)</f>
        <v>#REF!</v>
      </c>
      <c r="INR165" s="632" t="e">
        <f>(IF(INR112-INR107&lt;0,0,INR112-INR107)+INR156)*1.21+IF($D$5="Koncesija",-#REF!*0.21,0)</f>
        <v>#REF!</v>
      </c>
      <c r="INS165" s="632" t="e">
        <f>(IF(INS112-INS107&lt;0,0,INS112-INS107)+INS156)*1.21+IF($D$5="Koncesija",-#REF!*0.21,0)</f>
        <v>#REF!</v>
      </c>
      <c r="INT165" s="632" t="e">
        <f>(IF(INT112-INT107&lt;0,0,INT112-INT107)+INT156)*1.21+IF($D$5="Koncesija",-#REF!*0.21,0)</f>
        <v>#REF!</v>
      </c>
      <c r="INU165" s="632" t="e">
        <f>(IF(INU112-INU107&lt;0,0,INU112-INU107)+INU156)*1.21+IF($D$5="Koncesija",-#REF!*0.21,0)</f>
        <v>#REF!</v>
      </c>
      <c r="INV165" s="632" t="e">
        <f>(IF(INV112-INV107&lt;0,0,INV112-INV107)+INV156)*1.21+IF($D$5="Koncesija",-#REF!*0.21,0)</f>
        <v>#REF!</v>
      </c>
      <c r="INW165" s="632" t="e">
        <f>(IF(INW112-INW107&lt;0,0,INW112-INW107)+INW156)*1.21+IF($D$5="Koncesija",-#REF!*0.21,0)</f>
        <v>#REF!</v>
      </c>
      <c r="INX165" s="632" t="e">
        <f>(IF(INX112-INX107&lt;0,0,INX112-INX107)+INX156)*1.21+IF($D$5="Koncesija",-#REF!*0.21,0)</f>
        <v>#REF!</v>
      </c>
      <c r="INY165" s="632" t="e">
        <f>(IF(INY112-INY107&lt;0,0,INY112-INY107)+INY156)*1.21+IF($D$5="Koncesija",-#REF!*0.21,0)</f>
        <v>#REF!</v>
      </c>
      <c r="INZ165" s="632" t="e">
        <f>(IF(INZ112-INZ107&lt;0,0,INZ112-INZ107)+INZ156)*1.21+IF($D$5="Koncesija",-#REF!*0.21,0)</f>
        <v>#REF!</v>
      </c>
      <c r="IOA165" s="632" t="e">
        <f>(IF(IOA112-IOA107&lt;0,0,IOA112-IOA107)+IOA156)*1.21+IF($D$5="Koncesija",-#REF!*0.21,0)</f>
        <v>#REF!</v>
      </c>
      <c r="IOB165" s="632" t="e">
        <f>(IF(IOB112-IOB107&lt;0,0,IOB112-IOB107)+IOB156)*1.21+IF($D$5="Koncesija",-#REF!*0.21,0)</f>
        <v>#REF!</v>
      </c>
      <c r="IOC165" s="632" t="e">
        <f>(IF(IOC112-IOC107&lt;0,0,IOC112-IOC107)+IOC156)*1.21+IF($D$5="Koncesija",-#REF!*0.21,0)</f>
        <v>#REF!</v>
      </c>
      <c r="IOD165" s="632" t="e">
        <f>(IF(IOD112-IOD107&lt;0,0,IOD112-IOD107)+IOD156)*1.21+IF($D$5="Koncesija",-#REF!*0.21,0)</f>
        <v>#REF!</v>
      </c>
      <c r="IOE165" s="632" t="e">
        <f>(IF(IOE112-IOE107&lt;0,0,IOE112-IOE107)+IOE156)*1.21+IF($D$5="Koncesija",-#REF!*0.21,0)</f>
        <v>#REF!</v>
      </c>
      <c r="IOF165" s="632" t="e">
        <f>(IF(IOF112-IOF107&lt;0,0,IOF112-IOF107)+IOF156)*1.21+IF($D$5="Koncesija",-#REF!*0.21,0)</f>
        <v>#REF!</v>
      </c>
      <c r="IOG165" s="632" t="e">
        <f>(IF(IOG112-IOG107&lt;0,0,IOG112-IOG107)+IOG156)*1.21+IF($D$5="Koncesija",-#REF!*0.21,0)</f>
        <v>#REF!</v>
      </c>
      <c r="IOH165" s="632" t="e">
        <f>(IF(IOH112-IOH107&lt;0,0,IOH112-IOH107)+IOH156)*1.21+IF($D$5="Koncesija",-#REF!*0.21,0)</f>
        <v>#REF!</v>
      </c>
      <c r="IOI165" s="632" t="e">
        <f>(IF(IOI112-IOI107&lt;0,0,IOI112-IOI107)+IOI156)*1.21+IF($D$5="Koncesija",-#REF!*0.21,0)</f>
        <v>#REF!</v>
      </c>
      <c r="IOJ165" s="632" t="e">
        <f>(IF(IOJ112-IOJ107&lt;0,0,IOJ112-IOJ107)+IOJ156)*1.21+IF($D$5="Koncesija",-#REF!*0.21,0)</f>
        <v>#REF!</v>
      </c>
      <c r="IOK165" s="632" t="e">
        <f>(IF(IOK112-IOK107&lt;0,0,IOK112-IOK107)+IOK156)*1.21+IF($D$5="Koncesija",-#REF!*0.21,0)</f>
        <v>#REF!</v>
      </c>
      <c r="IOL165" s="632" t="e">
        <f>(IF(IOL112-IOL107&lt;0,0,IOL112-IOL107)+IOL156)*1.21+IF($D$5="Koncesija",-#REF!*0.21,0)</f>
        <v>#REF!</v>
      </c>
      <c r="IOM165" s="632" t="e">
        <f>(IF(IOM112-IOM107&lt;0,0,IOM112-IOM107)+IOM156)*1.21+IF($D$5="Koncesija",-#REF!*0.21,0)</f>
        <v>#REF!</v>
      </c>
      <c r="ION165" s="632" t="e">
        <f>(IF(ION112-ION107&lt;0,0,ION112-ION107)+ION156)*1.21+IF($D$5="Koncesija",-#REF!*0.21,0)</f>
        <v>#REF!</v>
      </c>
      <c r="IOO165" s="632" t="e">
        <f>(IF(IOO112-IOO107&lt;0,0,IOO112-IOO107)+IOO156)*1.21+IF($D$5="Koncesija",-#REF!*0.21,0)</f>
        <v>#REF!</v>
      </c>
      <c r="IOP165" s="632" t="e">
        <f>(IF(IOP112-IOP107&lt;0,0,IOP112-IOP107)+IOP156)*1.21+IF($D$5="Koncesija",-#REF!*0.21,0)</f>
        <v>#REF!</v>
      </c>
      <c r="IOQ165" s="632" t="e">
        <f>(IF(IOQ112-IOQ107&lt;0,0,IOQ112-IOQ107)+IOQ156)*1.21+IF($D$5="Koncesija",-#REF!*0.21,0)</f>
        <v>#REF!</v>
      </c>
      <c r="IOR165" s="632" t="e">
        <f>(IF(IOR112-IOR107&lt;0,0,IOR112-IOR107)+IOR156)*1.21+IF($D$5="Koncesija",-#REF!*0.21,0)</f>
        <v>#REF!</v>
      </c>
      <c r="IOS165" s="632" t="e">
        <f>(IF(IOS112-IOS107&lt;0,0,IOS112-IOS107)+IOS156)*1.21+IF($D$5="Koncesija",-#REF!*0.21,0)</f>
        <v>#REF!</v>
      </c>
      <c r="IOT165" s="632" t="e">
        <f>(IF(IOT112-IOT107&lt;0,0,IOT112-IOT107)+IOT156)*1.21+IF($D$5="Koncesija",-#REF!*0.21,0)</f>
        <v>#REF!</v>
      </c>
      <c r="IOU165" s="632" t="e">
        <f>(IF(IOU112-IOU107&lt;0,0,IOU112-IOU107)+IOU156)*1.21+IF($D$5="Koncesija",-#REF!*0.21,0)</f>
        <v>#REF!</v>
      </c>
      <c r="IOV165" s="632" t="e">
        <f>(IF(IOV112-IOV107&lt;0,0,IOV112-IOV107)+IOV156)*1.21+IF($D$5="Koncesija",-#REF!*0.21,0)</f>
        <v>#REF!</v>
      </c>
      <c r="IOW165" s="632" t="e">
        <f>(IF(IOW112-IOW107&lt;0,0,IOW112-IOW107)+IOW156)*1.21+IF($D$5="Koncesija",-#REF!*0.21,0)</f>
        <v>#REF!</v>
      </c>
      <c r="IOX165" s="632" t="e">
        <f>(IF(IOX112-IOX107&lt;0,0,IOX112-IOX107)+IOX156)*1.21+IF($D$5="Koncesija",-#REF!*0.21,0)</f>
        <v>#REF!</v>
      </c>
      <c r="IOY165" s="632" t="e">
        <f>(IF(IOY112-IOY107&lt;0,0,IOY112-IOY107)+IOY156)*1.21+IF($D$5="Koncesija",-#REF!*0.21,0)</f>
        <v>#REF!</v>
      </c>
      <c r="IOZ165" s="632" t="e">
        <f>(IF(IOZ112-IOZ107&lt;0,0,IOZ112-IOZ107)+IOZ156)*1.21+IF($D$5="Koncesija",-#REF!*0.21,0)</f>
        <v>#REF!</v>
      </c>
      <c r="IPA165" s="632" t="e">
        <f>(IF(IPA112-IPA107&lt;0,0,IPA112-IPA107)+IPA156)*1.21+IF($D$5="Koncesija",-#REF!*0.21,0)</f>
        <v>#REF!</v>
      </c>
      <c r="IPB165" s="632" t="e">
        <f>(IF(IPB112-IPB107&lt;0,0,IPB112-IPB107)+IPB156)*1.21+IF($D$5="Koncesija",-#REF!*0.21,0)</f>
        <v>#REF!</v>
      </c>
      <c r="IPC165" s="632" t="e">
        <f>(IF(IPC112-IPC107&lt;0,0,IPC112-IPC107)+IPC156)*1.21+IF($D$5="Koncesija",-#REF!*0.21,0)</f>
        <v>#REF!</v>
      </c>
      <c r="IPD165" s="632" t="e">
        <f>(IF(IPD112-IPD107&lt;0,0,IPD112-IPD107)+IPD156)*1.21+IF($D$5="Koncesija",-#REF!*0.21,0)</f>
        <v>#REF!</v>
      </c>
      <c r="IPE165" s="632" t="e">
        <f>(IF(IPE112-IPE107&lt;0,0,IPE112-IPE107)+IPE156)*1.21+IF($D$5="Koncesija",-#REF!*0.21,0)</f>
        <v>#REF!</v>
      </c>
      <c r="IPF165" s="632" t="e">
        <f>(IF(IPF112-IPF107&lt;0,0,IPF112-IPF107)+IPF156)*1.21+IF($D$5="Koncesija",-#REF!*0.21,0)</f>
        <v>#REF!</v>
      </c>
      <c r="IPG165" s="632" t="e">
        <f>(IF(IPG112-IPG107&lt;0,0,IPG112-IPG107)+IPG156)*1.21+IF($D$5="Koncesija",-#REF!*0.21,0)</f>
        <v>#REF!</v>
      </c>
      <c r="IPH165" s="632" t="e">
        <f>(IF(IPH112-IPH107&lt;0,0,IPH112-IPH107)+IPH156)*1.21+IF($D$5="Koncesija",-#REF!*0.21,0)</f>
        <v>#REF!</v>
      </c>
      <c r="IPI165" s="632" t="e">
        <f>(IF(IPI112-IPI107&lt;0,0,IPI112-IPI107)+IPI156)*1.21+IF($D$5="Koncesija",-#REF!*0.21,0)</f>
        <v>#REF!</v>
      </c>
      <c r="IPJ165" s="632" t="e">
        <f>(IF(IPJ112-IPJ107&lt;0,0,IPJ112-IPJ107)+IPJ156)*1.21+IF($D$5="Koncesija",-#REF!*0.21,0)</f>
        <v>#REF!</v>
      </c>
      <c r="IPK165" s="632" t="e">
        <f>(IF(IPK112-IPK107&lt;0,0,IPK112-IPK107)+IPK156)*1.21+IF($D$5="Koncesija",-#REF!*0.21,0)</f>
        <v>#REF!</v>
      </c>
      <c r="IPL165" s="632" t="e">
        <f>(IF(IPL112-IPL107&lt;0,0,IPL112-IPL107)+IPL156)*1.21+IF($D$5="Koncesija",-#REF!*0.21,0)</f>
        <v>#REF!</v>
      </c>
      <c r="IPM165" s="632" t="e">
        <f>(IF(IPM112-IPM107&lt;0,0,IPM112-IPM107)+IPM156)*1.21+IF($D$5="Koncesija",-#REF!*0.21,0)</f>
        <v>#REF!</v>
      </c>
      <c r="IPN165" s="632" t="e">
        <f>(IF(IPN112-IPN107&lt;0,0,IPN112-IPN107)+IPN156)*1.21+IF($D$5="Koncesija",-#REF!*0.21,0)</f>
        <v>#REF!</v>
      </c>
      <c r="IPO165" s="632" t="e">
        <f>(IF(IPO112-IPO107&lt;0,0,IPO112-IPO107)+IPO156)*1.21+IF($D$5="Koncesija",-#REF!*0.21,0)</f>
        <v>#REF!</v>
      </c>
      <c r="IPP165" s="632" t="e">
        <f>(IF(IPP112-IPP107&lt;0,0,IPP112-IPP107)+IPP156)*1.21+IF($D$5="Koncesija",-#REF!*0.21,0)</f>
        <v>#REF!</v>
      </c>
      <c r="IPQ165" s="632" t="e">
        <f>(IF(IPQ112-IPQ107&lt;0,0,IPQ112-IPQ107)+IPQ156)*1.21+IF($D$5="Koncesija",-#REF!*0.21,0)</f>
        <v>#REF!</v>
      </c>
      <c r="IPR165" s="632" t="e">
        <f>(IF(IPR112-IPR107&lt;0,0,IPR112-IPR107)+IPR156)*1.21+IF($D$5="Koncesija",-#REF!*0.21,0)</f>
        <v>#REF!</v>
      </c>
      <c r="IPS165" s="632" t="e">
        <f>(IF(IPS112-IPS107&lt;0,0,IPS112-IPS107)+IPS156)*1.21+IF($D$5="Koncesija",-#REF!*0.21,0)</f>
        <v>#REF!</v>
      </c>
      <c r="IPT165" s="632" t="e">
        <f>(IF(IPT112-IPT107&lt;0,0,IPT112-IPT107)+IPT156)*1.21+IF($D$5="Koncesija",-#REF!*0.21,0)</f>
        <v>#REF!</v>
      </c>
      <c r="IPU165" s="632" t="e">
        <f>(IF(IPU112-IPU107&lt;0,0,IPU112-IPU107)+IPU156)*1.21+IF($D$5="Koncesija",-#REF!*0.21,0)</f>
        <v>#REF!</v>
      </c>
      <c r="IPV165" s="632" t="e">
        <f>(IF(IPV112-IPV107&lt;0,0,IPV112-IPV107)+IPV156)*1.21+IF($D$5="Koncesija",-#REF!*0.21,0)</f>
        <v>#REF!</v>
      </c>
      <c r="IPW165" s="632" t="e">
        <f>(IF(IPW112-IPW107&lt;0,0,IPW112-IPW107)+IPW156)*1.21+IF($D$5="Koncesija",-#REF!*0.21,0)</f>
        <v>#REF!</v>
      </c>
      <c r="IPX165" s="632" t="e">
        <f>(IF(IPX112-IPX107&lt;0,0,IPX112-IPX107)+IPX156)*1.21+IF($D$5="Koncesija",-#REF!*0.21,0)</f>
        <v>#REF!</v>
      </c>
      <c r="IPY165" s="632" t="e">
        <f>(IF(IPY112-IPY107&lt;0,0,IPY112-IPY107)+IPY156)*1.21+IF($D$5="Koncesija",-#REF!*0.21,0)</f>
        <v>#REF!</v>
      </c>
      <c r="IPZ165" s="632" t="e">
        <f>(IF(IPZ112-IPZ107&lt;0,0,IPZ112-IPZ107)+IPZ156)*1.21+IF($D$5="Koncesija",-#REF!*0.21,0)</f>
        <v>#REF!</v>
      </c>
      <c r="IQA165" s="632" t="e">
        <f>(IF(IQA112-IQA107&lt;0,0,IQA112-IQA107)+IQA156)*1.21+IF($D$5="Koncesija",-#REF!*0.21,0)</f>
        <v>#REF!</v>
      </c>
      <c r="IQB165" s="632" t="e">
        <f>(IF(IQB112-IQB107&lt;0,0,IQB112-IQB107)+IQB156)*1.21+IF($D$5="Koncesija",-#REF!*0.21,0)</f>
        <v>#REF!</v>
      </c>
      <c r="IQC165" s="632" t="e">
        <f>(IF(IQC112-IQC107&lt;0,0,IQC112-IQC107)+IQC156)*1.21+IF($D$5="Koncesija",-#REF!*0.21,0)</f>
        <v>#REF!</v>
      </c>
      <c r="IQD165" s="632" t="e">
        <f>(IF(IQD112-IQD107&lt;0,0,IQD112-IQD107)+IQD156)*1.21+IF($D$5="Koncesija",-#REF!*0.21,0)</f>
        <v>#REF!</v>
      </c>
      <c r="IQE165" s="632" t="e">
        <f>(IF(IQE112-IQE107&lt;0,0,IQE112-IQE107)+IQE156)*1.21+IF($D$5="Koncesija",-#REF!*0.21,0)</f>
        <v>#REF!</v>
      </c>
      <c r="IQF165" s="632" t="e">
        <f>(IF(IQF112-IQF107&lt;0,0,IQF112-IQF107)+IQF156)*1.21+IF($D$5="Koncesija",-#REF!*0.21,0)</f>
        <v>#REF!</v>
      </c>
      <c r="IQG165" s="632" t="e">
        <f>(IF(IQG112-IQG107&lt;0,0,IQG112-IQG107)+IQG156)*1.21+IF($D$5="Koncesija",-#REF!*0.21,0)</f>
        <v>#REF!</v>
      </c>
      <c r="IQH165" s="632" t="e">
        <f>(IF(IQH112-IQH107&lt;0,0,IQH112-IQH107)+IQH156)*1.21+IF($D$5="Koncesija",-#REF!*0.21,0)</f>
        <v>#REF!</v>
      </c>
      <c r="IQI165" s="632" t="e">
        <f>(IF(IQI112-IQI107&lt;0,0,IQI112-IQI107)+IQI156)*1.21+IF($D$5="Koncesija",-#REF!*0.21,0)</f>
        <v>#REF!</v>
      </c>
      <c r="IQJ165" s="632" t="e">
        <f>(IF(IQJ112-IQJ107&lt;0,0,IQJ112-IQJ107)+IQJ156)*1.21+IF($D$5="Koncesija",-#REF!*0.21,0)</f>
        <v>#REF!</v>
      </c>
      <c r="IQK165" s="632" t="e">
        <f>(IF(IQK112-IQK107&lt;0,0,IQK112-IQK107)+IQK156)*1.21+IF($D$5="Koncesija",-#REF!*0.21,0)</f>
        <v>#REF!</v>
      </c>
      <c r="IQL165" s="632" t="e">
        <f>(IF(IQL112-IQL107&lt;0,0,IQL112-IQL107)+IQL156)*1.21+IF($D$5="Koncesija",-#REF!*0.21,0)</f>
        <v>#REF!</v>
      </c>
      <c r="IQM165" s="632" t="e">
        <f>(IF(IQM112-IQM107&lt;0,0,IQM112-IQM107)+IQM156)*1.21+IF($D$5="Koncesija",-#REF!*0.21,0)</f>
        <v>#REF!</v>
      </c>
      <c r="IQN165" s="632" t="e">
        <f>(IF(IQN112-IQN107&lt;0,0,IQN112-IQN107)+IQN156)*1.21+IF($D$5="Koncesija",-#REF!*0.21,0)</f>
        <v>#REF!</v>
      </c>
      <c r="IQO165" s="632" t="e">
        <f>(IF(IQO112-IQO107&lt;0,0,IQO112-IQO107)+IQO156)*1.21+IF($D$5="Koncesija",-#REF!*0.21,0)</f>
        <v>#REF!</v>
      </c>
      <c r="IQP165" s="632" t="e">
        <f>(IF(IQP112-IQP107&lt;0,0,IQP112-IQP107)+IQP156)*1.21+IF($D$5="Koncesija",-#REF!*0.21,0)</f>
        <v>#REF!</v>
      </c>
      <c r="IQQ165" s="632" t="e">
        <f>(IF(IQQ112-IQQ107&lt;0,0,IQQ112-IQQ107)+IQQ156)*1.21+IF($D$5="Koncesija",-#REF!*0.21,0)</f>
        <v>#REF!</v>
      </c>
      <c r="IQR165" s="632" t="e">
        <f>(IF(IQR112-IQR107&lt;0,0,IQR112-IQR107)+IQR156)*1.21+IF($D$5="Koncesija",-#REF!*0.21,0)</f>
        <v>#REF!</v>
      </c>
      <c r="IQS165" s="632" t="e">
        <f>(IF(IQS112-IQS107&lt;0,0,IQS112-IQS107)+IQS156)*1.21+IF($D$5="Koncesija",-#REF!*0.21,0)</f>
        <v>#REF!</v>
      </c>
      <c r="IQT165" s="632" t="e">
        <f>(IF(IQT112-IQT107&lt;0,0,IQT112-IQT107)+IQT156)*1.21+IF($D$5="Koncesija",-#REF!*0.21,0)</f>
        <v>#REF!</v>
      </c>
      <c r="IQU165" s="632" t="e">
        <f>(IF(IQU112-IQU107&lt;0,0,IQU112-IQU107)+IQU156)*1.21+IF($D$5="Koncesija",-#REF!*0.21,0)</f>
        <v>#REF!</v>
      </c>
      <c r="IQV165" s="632" t="e">
        <f>(IF(IQV112-IQV107&lt;0,0,IQV112-IQV107)+IQV156)*1.21+IF($D$5="Koncesija",-#REF!*0.21,0)</f>
        <v>#REF!</v>
      </c>
      <c r="IQW165" s="632" t="e">
        <f>(IF(IQW112-IQW107&lt;0,0,IQW112-IQW107)+IQW156)*1.21+IF($D$5="Koncesija",-#REF!*0.21,0)</f>
        <v>#REF!</v>
      </c>
      <c r="IQX165" s="632" t="e">
        <f>(IF(IQX112-IQX107&lt;0,0,IQX112-IQX107)+IQX156)*1.21+IF($D$5="Koncesija",-#REF!*0.21,0)</f>
        <v>#REF!</v>
      </c>
      <c r="IQY165" s="632" t="e">
        <f>(IF(IQY112-IQY107&lt;0,0,IQY112-IQY107)+IQY156)*1.21+IF($D$5="Koncesija",-#REF!*0.21,0)</f>
        <v>#REF!</v>
      </c>
      <c r="IQZ165" s="632" t="e">
        <f>(IF(IQZ112-IQZ107&lt;0,0,IQZ112-IQZ107)+IQZ156)*1.21+IF($D$5="Koncesija",-#REF!*0.21,0)</f>
        <v>#REF!</v>
      </c>
      <c r="IRA165" s="632" t="e">
        <f>(IF(IRA112-IRA107&lt;0,0,IRA112-IRA107)+IRA156)*1.21+IF($D$5="Koncesija",-#REF!*0.21,0)</f>
        <v>#REF!</v>
      </c>
      <c r="IRB165" s="632" t="e">
        <f>(IF(IRB112-IRB107&lt;0,0,IRB112-IRB107)+IRB156)*1.21+IF($D$5="Koncesija",-#REF!*0.21,0)</f>
        <v>#REF!</v>
      </c>
      <c r="IRC165" s="632" t="e">
        <f>(IF(IRC112-IRC107&lt;0,0,IRC112-IRC107)+IRC156)*1.21+IF($D$5="Koncesija",-#REF!*0.21,0)</f>
        <v>#REF!</v>
      </c>
      <c r="IRD165" s="632" t="e">
        <f>(IF(IRD112-IRD107&lt;0,0,IRD112-IRD107)+IRD156)*1.21+IF($D$5="Koncesija",-#REF!*0.21,0)</f>
        <v>#REF!</v>
      </c>
      <c r="IRE165" s="632" t="e">
        <f>(IF(IRE112-IRE107&lt;0,0,IRE112-IRE107)+IRE156)*1.21+IF($D$5="Koncesija",-#REF!*0.21,0)</f>
        <v>#REF!</v>
      </c>
      <c r="IRF165" s="632" t="e">
        <f>(IF(IRF112-IRF107&lt;0,0,IRF112-IRF107)+IRF156)*1.21+IF($D$5="Koncesija",-#REF!*0.21,0)</f>
        <v>#REF!</v>
      </c>
      <c r="IRG165" s="632" t="e">
        <f>(IF(IRG112-IRG107&lt;0,0,IRG112-IRG107)+IRG156)*1.21+IF($D$5="Koncesija",-#REF!*0.21,0)</f>
        <v>#REF!</v>
      </c>
      <c r="IRH165" s="632" t="e">
        <f>(IF(IRH112-IRH107&lt;0,0,IRH112-IRH107)+IRH156)*1.21+IF($D$5="Koncesija",-#REF!*0.21,0)</f>
        <v>#REF!</v>
      </c>
      <c r="IRI165" s="632" t="e">
        <f>(IF(IRI112-IRI107&lt;0,0,IRI112-IRI107)+IRI156)*1.21+IF($D$5="Koncesija",-#REF!*0.21,0)</f>
        <v>#REF!</v>
      </c>
      <c r="IRJ165" s="632" t="e">
        <f>(IF(IRJ112-IRJ107&lt;0,0,IRJ112-IRJ107)+IRJ156)*1.21+IF($D$5="Koncesija",-#REF!*0.21,0)</f>
        <v>#REF!</v>
      </c>
      <c r="IRK165" s="632" t="e">
        <f>(IF(IRK112-IRK107&lt;0,0,IRK112-IRK107)+IRK156)*1.21+IF($D$5="Koncesija",-#REF!*0.21,0)</f>
        <v>#REF!</v>
      </c>
      <c r="IRL165" s="632" t="e">
        <f>(IF(IRL112-IRL107&lt;0,0,IRL112-IRL107)+IRL156)*1.21+IF($D$5="Koncesija",-#REF!*0.21,0)</f>
        <v>#REF!</v>
      </c>
      <c r="IRM165" s="632" t="e">
        <f>(IF(IRM112-IRM107&lt;0,0,IRM112-IRM107)+IRM156)*1.21+IF($D$5="Koncesija",-#REF!*0.21,0)</f>
        <v>#REF!</v>
      </c>
      <c r="IRN165" s="632" t="e">
        <f>(IF(IRN112-IRN107&lt;0,0,IRN112-IRN107)+IRN156)*1.21+IF($D$5="Koncesija",-#REF!*0.21,0)</f>
        <v>#REF!</v>
      </c>
      <c r="IRO165" s="632" t="e">
        <f>(IF(IRO112-IRO107&lt;0,0,IRO112-IRO107)+IRO156)*1.21+IF($D$5="Koncesija",-#REF!*0.21,0)</f>
        <v>#REF!</v>
      </c>
      <c r="IRP165" s="632" t="e">
        <f>(IF(IRP112-IRP107&lt;0,0,IRP112-IRP107)+IRP156)*1.21+IF($D$5="Koncesija",-#REF!*0.21,0)</f>
        <v>#REF!</v>
      </c>
      <c r="IRQ165" s="632" t="e">
        <f>(IF(IRQ112-IRQ107&lt;0,0,IRQ112-IRQ107)+IRQ156)*1.21+IF($D$5="Koncesija",-#REF!*0.21,0)</f>
        <v>#REF!</v>
      </c>
      <c r="IRR165" s="632" t="e">
        <f>(IF(IRR112-IRR107&lt;0,0,IRR112-IRR107)+IRR156)*1.21+IF($D$5="Koncesija",-#REF!*0.21,0)</f>
        <v>#REF!</v>
      </c>
      <c r="IRS165" s="632" t="e">
        <f>(IF(IRS112-IRS107&lt;0,0,IRS112-IRS107)+IRS156)*1.21+IF($D$5="Koncesija",-#REF!*0.21,0)</f>
        <v>#REF!</v>
      </c>
      <c r="IRT165" s="632" t="e">
        <f>(IF(IRT112-IRT107&lt;0,0,IRT112-IRT107)+IRT156)*1.21+IF($D$5="Koncesija",-#REF!*0.21,0)</f>
        <v>#REF!</v>
      </c>
      <c r="IRU165" s="632" t="e">
        <f>(IF(IRU112-IRU107&lt;0,0,IRU112-IRU107)+IRU156)*1.21+IF($D$5="Koncesija",-#REF!*0.21,0)</f>
        <v>#REF!</v>
      </c>
      <c r="IRV165" s="632" t="e">
        <f>(IF(IRV112-IRV107&lt;0,0,IRV112-IRV107)+IRV156)*1.21+IF($D$5="Koncesija",-#REF!*0.21,0)</f>
        <v>#REF!</v>
      </c>
      <c r="IRW165" s="632" t="e">
        <f>(IF(IRW112-IRW107&lt;0,0,IRW112-IRW107)+IRW156)*1.21+IF($D$5="Koncesija",-#REF!*0.21,0)</f>
        <v>#REF!</v>
      </c>
      <c r="IRX165" s="632" t="e">
        <f>(IF(IRX112-IRX107&lt;0,0,IRX112-IRX107)+IRX156)*1.21+IF($D$5="Koncesija",-#REF!*0.21,0)</f>
        <v>#REF!</v>
      </c>
      <c r="IRY165" s="632" t="e">
        <f>(IF(IRY112-IRY107&lt;0,0,IRY112-IRY107)+IRY156)*1.21+IF($D$5="Koncesija",-#REF!*0.21,0)</f>
        <v>#REF!</v>
      </c>
      <c r="IRZ165" s="632" t="e">
        <f>(IF(IRZ112-IRZ107&lt;0,0,IRZ112-IRZ107)+IRZ156)*1.21+IF($D$5="Koncesija",-#REF!*0.21,0)</f>
        <v>#REF!</v>
      </c>
      <c r="ISA165" s="632" t="e">
        <f>(IF(ISA112-ISA107&lt;0,0,ISA112-ISA107)+ISA156)*1.21+IF($D$5="Koncesija",-#REF!*0.21,0)</f>
        <v>#REF!</v>
      </c>
      <c r="ISB165" s="632" t="e">
        <f>(IF(ISB112-ISB107&lt;0,0,ISB112-ISB107)+ISB156)*1.21+IF($D$5="Koncesija",-#REF!*0.21,0)</f>
        <v>#REF!</v>
      </c>
      <c r="ISC165" s="632" t="e">
        <f>(IF(ISC112-ISC107&lt;0,0,ISC112-ISC107)+ISC156)*1.21+IF($D$5="Koncesija",-#REF!*0.21,0)</f>
        <v>#REF!</v>
      </c>
      <c r="ISD165" s="632" t="e">
        <f>(IF(ISD112-ISD107&lt;0,0,ISD112-ISD107)+ISD156)*1.21+IF($D$5="Koncesija",-#REF!*0.21,0)</f>
        <v>#REF!</v>
      </c>
      <c r="ISE165" s="632" t="e">
        <f>(IF(ISE112-ISE107&lt;0,0,ISE112-ISE107)+ISE156)*1.21+IF($D$5="Koncesija",-#REF!*0.21,0)</f>
        <v>#REF!</v>
      </c>
      <c r="ISF165" s="632" t="e">
        <f>(IF(ISF112-ISF107&lt;0,0,ISF112-ISF107)+ISF156)*1.21+IF($D$5="Koncesija",-#REF!*0.21,0)</f>
        <v>#REF!</v>
      </c>
      <c r="ISG165" s="632" t="e">
        <f>(IF(ISG112-ISG107&lt;0,0,ISG112-ISG107)+ISG156)*1.21+IF($D$5="Koncesija",-#REF!*0.21,0)</f>
        <v>#REF!</v>
      </c>
      <c r="ISH165" s="632" t="e">
        <f>(IF(ISH112-ISH107&lt;0,0,ISH112-ISH107)+ISH156)*1.21+IF($D$5="Koncesija",-#REF!*0.21,0)</f>
        <v>#REF!</v>
      </c>
      <c r="ISI165" s="632" t="e">
        <f>(IF(ISI112-ISI107&lt;0,0,ISI112-ISI107)+ISI156)*1.21+IF($D$5="Koncesija",-#REF!*0.21,0)</f>
        <v>#REF!</v>
      </c>
      <c r="ISJ165" s="632" t="e">
        <f>(IF(ISJ112-ISJ107&lt;0,0,ISJ112-ISJ107)+ISJ156)*1.21+IF($D$5="Koncesija",-#REF!*0.21,0)</f>
        <v>#REF!</v>
      </c>
      <c r="ISK165" s="632" t="e">
        <f>(IF(ISK112-ISK107&lt;0,0,ISK112-ISK107)+ISK156)*1.21+IF($D$5="Koncesija",-#REF!*0.21,0)</f>
        <v>#REF!</v>
      </c>
      <c r="ISL165" s="632" t="e">
        <f>(IF(ISL112-ISL107&lt;0,0,ISL112-ISL107)+ISL156)*1.21+IF($D$5="Koncesija",-#REF!*0.21,0)</f>
        <v>#REF!</v>
      </c>
      <c r="ISM165" s="632" t="e">
        <f>(IF(ISM112-ISM107&lt;0,0,ISM112-ISM107)+ISM156)*1.21+IF($D$5="Koncesija",-#REF!*0.21,0)</f>
        <v>#REF!</v>
      </c>
      <c r="ISN165" s="632" t="e">
        <f>(IF(ISN112-ISN107&lt;0,0,ISN112-ISN107)+ISN156)*1.21+IF($D$5="Koncesija",-#REF!*0.21,0)</f>
        <v>#REF!</v>
      </c>
      <c r="ISO165" s="632" t="e">
        <f>(IF(ISO112-ISO107&lt;0,0,ISO112-ISO107)+ISO156)*1.21+IF($D$5="Koncesija",-#REF!*0.21,0)</f>
        <v>#REF!</v>
      </c>
      <c r="ISP165" s="632" t="e">
        <f>(IF(ISP112-ISP107&lt;0,0,ISP112-ISP107)+ISP156)*1.21+IF($D$5="Koncesija",-#REF!*0.21,0)</f>
        <v>#REF!</v>
      </c>
      <c r="ISQ165" s="632" t="e">
        <f>(IF(ISQ112-ISQ107&lt;0,0,ISQ112-ISQ107)+ISQ156)*1.21+IF($D$5="Koncesija",-#REF!*0.21,0)</f>
        <v>#REF!</v>
      </c>
      <c r="ISR165" s="632" t="e">
        <f>(IF(ISR112-ISR107&lt;0,0,ISR112-ISR107)+ISR156)*1.21+IF($D$5="Koncesija",-#REF!*0.21,0)</f>
        <v>#REF!</v>
      </c>
      <c r="ISS165" s="632" t="e">
        <f>(IF(ISS112-ISS107&lt;0,0,ISS112-ISS107)+ISS156)*1.21+IF($D$5="Koncesija",-#REF!*0.21,0)</f>
        <v>#REF!</v>
      </c>
      <c r="IST165" s="632" t="e">
        <f>(IF(IST112-IST107&lt;0,0,IST112-IST107)+IST156)*1.21+IF($D$5="Koncesija",-#REF!*0.21,0)</f>
        <v>#REF!</v>
      </c>
      <c r="ISU165" s="632" t="e">
        <f>(IF(ISU112-ISU107&lt;0,0,ISU112-ISU107)+ISU156)*1.21+IF($D$5="Koncesija",-#REF!*0.21,0)</f>
        <v>#REF!</v>
      </c>
      <c r="ISV165" s="632" t="e">
        <f>(IF(ISV112-ISV107&lt;0,0,ISV112-ISV107)+ISV156)*1.21+IF($D$5="Koncesija",-#REF!*0.21,0)</f>
        <v>#REF!</v>
      </c>
      <c r="ISW165" s="632" t="e">
        <f>(IF(ISW112-ISW107&lt;0,0,ISW112-ISW107)+ISW156)*1.21+IF($D$5="Koncesija",-#REF!*0.21,0)</f>
        <v>#REF!</v>
      </c>
      <c r="ISX165" s="632" t="e">
        <f>(IF(ISX112-ISX107&lt;0,0,ISX112-ISX107)+ISX156)*1.21+IF($D$5="Koncesija",-#REF!*0.21,0)</f>
        <v>#REF!</v>
      </c>
      <c r="ISY165" s="632" t="e">
        <f>(IF(ISY112-ISY107&lt;0,0,ISY112-ISY107)+ISY156)*1.21+IF($D$5="Koncesija",-#REF!*0.21,0)</f>
        <v>#REF!</v>
      </c>
      <c r="ISZ165" s="632" t="e">
        <f>(IF(ISZ112-ISZ107&lt;0,0,ISZ112-ISZ107)+ISZ156)*1.21+IF($D$5="Koncesija",-#REF!*0.21,0)</f>
        <v>#REF!</v>
      </c>
      <c r="ITA165" s="632" t="e">
        <f>(IF(ITA112-ITA107&lt;0,0,ITA112-ITA107)+ITA156)*1.21+IF($D$5="Koncesija",-#REF!*0.21,0)</f>
        <v>#REF!</v>
      </c>
      <c r="ITB165" s="632" t="e">
        <f>(IF(ITB112-ITB107&lt;0,0,ITB112-ITB107)+ITB156)*1.21+IF($D$5="Koncesija",-#REF!*0.21,0)</f>
        <v>#REF!</v>
      </c>
      <c r="ITC165" s="632" t="e">
        <f>(IF(ITC112-ITC107&lt;0,0,ITC112-ITC107)+ITC156)*1.21+IF($D$5="Koncesija",-#REF!*0.21,0)</f>
        <v>#REF!</v>
      </c>
      <c r="ITD165" s="632" t="e">
        <f>(IF(ITD112-ITD107&lt;0,0,ITD112-ITD107)+ITD156)*1.21+IF($D$5="Koncesija",-#REF!*0.21,0)</f>
        <v>#REF!</v>
      </c>
      <c r="ITE165" s="632" t="e">
        <f>(IF(ITE112-ITE107&lt;0,0,ITE112-ITE107)+ITE156)*1.21+IF($D$5="Koncesija",-#REF!*0.21,0)</f>
        <v>#REF!</v>
      </c>
      <c r="ITF165" s="632" t="e">
        <f>(IF(ITF112-ITF107&lt;0,0,ITF112-ITF107)+ITF156)*1.21+IF($D$5="Koncesija",-#REF!*0.21,0)</f>
        <v>#REF!</v>
      </c>
      <c r="ITG165" s="632" t="e">
        <f>(IF(ITG112-ITG107&lt;0,0,ITG112-ITG107)+ITG156)*1.21+IF($D$5="Koncesija",-#REF!*0.21,0)</f>
        <v>#REF!</v>
      </c>
      <c r="ITH165" s="632" t="e">
        <f>(IF(ITH112-ITH107&lt;0,0,ITH112-ITH107)+ITH156)*1.21+IF($D$5="Koncesija",-#REF!*0.21,0)</f>
        <v>#REF!</v>
      </c>
      <c r="ITI165" s="632" t="e">
        <f>(IF(ITI112-ITI107&lt;0,0,ITI112-ITI107)+ITI156)*1.21+IF($D$5="Koncesija",-#REF!*0.21,0)</f>
        <v>#REF!</v>
      </c>
      <c r="ITJ165" s="632" t="e">
        <f>(IF(ITJ112-ITJ107&lt;0,0,ITJ112-ITJ107)+ITJ156)*1.21+IF($D$5="Koncesija",-#REF!*0.21,0)</f>
        <v>#REF!</v>
      </c>
      <c r="ITK165" s="632" t="e">
        <f>(IF(ITK112-ITK107&lt;0,0,ITK112-ITK107)+ITK156)*1.21+IF($D$5="Koncesija",-#REF!*0.21,0)</f>
        <v>#REF!</v>
      </c>
      <c r="ITL165" s="632" t="e">
        <f>(IF(ITL112-ITL107&lt;0,0,ITL112-ITL107)+ITL156)*1.21+IF($D$5="Koncesija",-#REF!*0.21,0)</f>
        <v>#REF!</v>
      </c>
      <c r="ITM165" s="632" t="e">
        <f>(IF(ITM112-ITM107&lt;0,0,ITM112-ITM107)+ITM156)*1.21+IF($D$5="Koncesija",-#REF!*0.21,0)</f>
        <v>#REF!</v>
      </c>
      <c r="ITN165" s="632" t="e">
        <f>(IF(ITN112-ITN107&lt;0,0,ITN112-ITN107)+ITN156)*1.21+IF($D$5="Koncesija",-#REF!*0.21,0)</f>
        <v>#REF!</v>
      </c>
      <c r="ITO165" s="632" t="e">
        <f>(IF(ITO112-ITO107&lt;0,0,ITO112-ITO107)+ITO156)*1.21+IF($D$5="Koncesija",-#REF!*0.21,0)</f>
        <v>#REF!</v>
      </c>
      <c r="ITP165" s="632" t="e">
        <f>(IF(ITP112-ITP107&lt;0,0,ITP112-ITP107)+ITP156)*1.21+IF($D$5="Koncesija",-#REF!*0.21,0)</f>
        <v>#REF!</v>
      </c>
      <c r="ITQ165" s="632" t="e">
        <f>(IF(ITQ112-ITQ107&lt;0,0,ITQ112-ITQ107)+ITQ156)*1.21+IF($D$5="Koncesija",-#REF!*0.21,0)</f>
        <v>#REF!</v>
      </c>
      <c r="ITR165" s="632" t="e">
        <f>(IF(ITR112-ITR107&lt;0,0,ITR112-ITR107)+ITR156)*1.21+IF($D$5="Koncesija",-#REF!*0.21,0)</f>
        <v>#REF!</v>
      </c>
      <c r="ITS165" s="632" t="e">
        <f>(IF(ITS112-ITS107&lt;0,0,ITS112-ITS107)+ITS156)*1.21+IF($D$5="Koncesija",-#REF!*0.21,0)</f>
        <v>#REF!</v>
      </c>
      <c r="ITT165" s="632" t="e">
        <f>(IF(ITT112-ITT107&lt;0,0,ITT112-ITT107)+ITT156)*1.21+IF($D$5="Koncesija",-#REF!*0.21,0)</f>
        <v>#REF!</v>
      </c>
      <c r="ITU165" s="632" t="e">
        <f>(IF(ITU112-ITU107&lt;0,0,ITU112-ITU107)+ITU156)*1.21+IF($D$5="Koncesija",-#REF!*0.21,0)</f>
        <v>#REF!</v>
      </c>
      <c r="ITV165" s="632" t="e">
        <f>(IF(ITV112-ITV107&lt;0,0,ITV112-ITV107)+ITV156)*1.21+IF($D$5="Koncesija",-#REF!*0.21,0)</f>
        <v>#REF!</v>
      </c>
      <c r="ITW165" s="632" t="e">
        <f>(IF(ITW112-ITW107&lt;0,0,ITW112-ITW107)+ITW156)*1.21+IF($D$5="Koncesija",-#REF!*0.21,0)</f>
        <v>#REF!</v>
      </c>
      <c r="ITX165" s="632" t="e">
        <f>(IF(ITX112-ITX107&lt;0,0,ITX112-ITX107)+ITX156)*1.21+IF($D$5="Koncesija",-#REF!*0.21,0)</f>
        <v>#REF!</v>
      </c>
      <c r="ITY165" s="632" t="e">
        <f>(IF(ITY112-ITY107&lt;0,0,ITY112-ITY107)+ITY156)*1.21+IF($D$5="Koncesija",-#REF!*0.21,0)</f>
        <v>#REF!</v>
      </c>
      <c r="ITZ165" s="632" t="e">
        <f>(IF(ITZ112-ITZ107&lt;0,0,ITZ112-ITZ107)+ITZ156)*1.21+IF($D$5="Koncesija",-#REF!*0.21,0)</f>
        <v>#REF!</v>
      </c>
      <c r="IUA165" s="632" t="e">
        <f>(IF(IUA112-IUA107&lt;0,0,IUA112-IUA107)+IUA156)*1.21+IF($D$5="Koncesija",-#REF!*0.21,0)</f>
        <v>#REF!</v>
      </c>
      <c r="IUB165" s="632" t="e">
        <f>(IF(IUB112-IUB107&lt;0,0,IUB112-IUB107)+IUB156)*1.21+IF($D$5="Koncesija",-#REF!*0.21,0)</f>
        <v>#REF!</v>
      </c>
      <c r="IUC165" s="632" t="e">
        <f>(IF(IUC112-IUC107&lt;0,0,IUC112-IUC107)+IUC156)*1.21+IF($D$5="Koncesija",-#REF!*0.21,0)</f>
        <v>#REF!</v>
      </c>
      <c r="IUD165" s="632" t="e">
        <f>(IF(IUD112-IUD107&lt;0,0,IUD112-IUD107)+IUD156)*1.21+IF($D$5="Koncesija",-#REF!*0.21,0)</f>
        <v>#REF!</v>
      </c>
      <c r="IUE165" s="632" t="e">
        <f>(IF(IUE112-IUE107&lt;0,0,IUE112-IUE107)+IUE156)*1.21+IF($D$5="Koncesija",-#REF!*0.21,0)</f>
        <v>#REF!</v>
      </c>
      <c r="IUF165" s="632" t="e">
        <f>(IF(IUF112-IUF107&lt;0,0,IUF112-IUF107)+IUF156)*1.21+IF($D$5="Koncesija",-#REF!*0.21,0)</f>
        <v>#REF!</v>
      </c>
      <c r="IUG165" s="632" t="e">
        <f>(IF(IUG112-IUG107&lt;0,0,IUG112-IUG107)+IUG156)*1.21+IF($D$5="Koncesija",-#REF!*0.21,0)</f>
        <v>#REF!</v>
      </c>
      <c r="IUH165" s="632" t="e">
        <f>(IF(IUH112-IUH107&lt;0,0,IUH112-IUH107)+IUH156)*1.21+IF($D$5="Koncesija",-#REF!*0.21,0)</f>
        <v>#REF!</v>
      </c>
      <c r="IUI165" s="632" t="e">
        <f>(IF(IUI112-IUI107&lt;0,0,IUI112-IUI107)+IUI156)*1.21+IF($D$5="Koncesija",-#REF!*0.21,0)</f>
        <v>#REF!</v>
      </c>
      <c r="IUJ165" s="632" t="e">
        <f>(IF(IUJ112-IUJ107&lt;0,0,IUJ112-IUJ107)+IUJ156)*1.21+IF($D$5="Koncesija",-#REF!*0.21,0)</f>
        <v>#REF!</v>
      </c>
      <c r="IUK165" s="632" t="e">
        <f>(IF(IUK112-IUK107&lt;0,0,IUK112-IUK107)+IUK156)*1.21+IF($D$5="Koncesija",-#REF!*0.21,0)</f>
        <v>#REF!</v>
      </c>
      <c r="IUL165" s="632" t="e">
        <f>(IF(IUL112-IUL107&lt;0,0,IUL112-IUL107)+IUL156)*1.21+IF($D$5="Koncesija",-#REF!*0.21,0)</f>
        <v>#REF!</v>
      </c>
      <c r="IUM165" s="632" t="e">
        <f>(IF(IUM112-IUM107&lt;0,0,IUM112-IUM107)+IUM156)*1.21+IF($D$5="Koncesija",-#REF!*0.21,0)</f>
        <v>#REF!</v>
      </c>
      <c r="IUN165" s="632" t="e">
        <f>(IF(IUN112-IUN107&lt;0,0,IUN112-IUN107)+IUN156)*1.21+IF($D$5="Koncesija",-#REF!*0.21,0)</f>
        <v>#REF!</v>
      </c>
      <c r="IUO165" s="632" t="e">
        <f>(IF(IUO112-IUO107&lt;0,0,IUO112-IUO107)+IUO156)*1.21+IF($D$5="Koncesija",-#REF!*0.21,0)</f>
        <v>#REF!</v>
      </c>
      <c r="IUP165" s="632" t="e">
        <f>(IF(IUP112-IUP107&lt;0,0,IUP112-IUP107)+IUP156)*1.21+IF($D$5="Koncesija",-#REF!*0.21,0)</f>
        <v>#REF!</v>
      </c>
      <c r="IUQ165" s="632" t="e">
        <f>(IF(IUQ112-IUQ107&lt;0,0,IUQ112-IUQ107)+IUQ156)*1.21+IF($D$5="Koncesija",-#REF!*0.21,0)</f>
        <v>#REF!</v>
      </c>
      <c r="IUR165" s="632" t="e">
        <f>(IF(IUR112-IUR107&lt;0,0,IUR112-IUR107)+IUR156)*1.21+IF($D$5="Koncesija",-#REF!*0.21,0)</f>
        <v>#REF!</v>
      </c>
      <c r="IUS165" s="632" t="e">
        <f>(IF(IUS112-IUS107&lt;0,0,IUS112-IUS107)+IUS156)*1.21+IF($D$5="Koncesija",-#REF!*0.21,0)</f>
        <v>#REF!</v>
      </c>
      <c r="IUT165" s="632" t="e">
        <f>(IF(IUT112-IUT107&lt;0,0,IUT112-IUT107)+IUT156)*1.21+IF($D$5="Koncesija",-#REF!*0.21,0)</f>
        <v>#REF!</v>
      </c>
      <c r="IUU165" s="632" t="e">
        <f>(IF(IUU112-IUU107&lt;0,0,IUU112-IUU107)+IUU156)*1.21+IF($D$5="Koncesija",-#REF!*0.21,0)</f>
        <v>#REF!</v>
      </c>
      <c r="IUV165" s="632" t="e">
        <f>(IF(IUV112-IUV107&lt;0,0,IUV112-IUV107)+IUV156)*1.21+IF($D$5="Koncesija",-#REF!*0.21,0)</f>
        <v>#REF!</v>
      </c>
      <c r="IUW165" s="632" t="e">
        <f>(IF(IUW112-IUW107&lt;0,0,IUW112-IUW107)+IUW156)*1.21+IF($D$5="Koncesija",-#REF!*0.21,0)</f>
        <v>#REF!</v>
      </c>
      <c r="IUX165" s="632" t="e">
        <f>(IF(IUX112-IUX107&lt;0,0,IUX112-IUX107)+IUX156)*1.21+IF($D$5="Koncesija",-#REF!*0.21,0)</f>
        <v>#REF!</v>
      </c>
      <c r="IUY165" s="632" t="e">
        <f>(IF(IUY112-IUY107&lt;0,0,IUY112-IUY107)+IUY156)*1.21+IF($D$5="Koncesija",-#REF!*0.21,0)</f>
        <v>#REF!</v>
      </c>
      <c r="IUZ165" s="632" t="e">
        <f>(IF(IUZ112-IUZ107&lt;0,0,IUZ112-IUZ107)+IUZ156)*1.21+IF($D$5="Koncesija",-#REF!*0.21,0)</f>
        <v>#REF!</v>
      </c>
      <c r="IVA165" s="632" t="e">
        <f>(IF(IVA112-IVA107&lt;0,0,IVA112-IVA107)+IVA156)*1.21+IF($D$5="Koncesija",-#REF!*0.21,0)</f>
        <v>#REF!</v>
      </c>
      <c r="IVB165" s="632" t="e">
        <f>(IF(IVB112-IVB107&lt;0,0,IVB112-IVB107)+IVB156)*1.21+IF($D$5="Koncesija",-#REF!*0.21,0)</f>
        <v>#REF!</v>
      </c>
      <c r="IVC165" s="632" t="e">
        <f>(IF(IVC112-IVC107&lt;0,0,IVC112-IVC107)+IVC156)*1.21+IF($D$5="Koncesija",-#REF!*0.21,0)</f>
        <v>#REF!</v>
      </c>
      <c r="IVD165" s="632" t="e">
        <f>(IF(IVD112-IVD107&lt;0,0,IVD112-IVD107)+IVD156)*1.21+IF($D$5="Koncesija",-#REF!*0.21,0)</f>
        <v>#REF!</v>
      </c>
      <c r="IVE165" s="632" t="e">
        <f>(IF(IVE112-IVE107&lt;0,0,IVE112-IVE107)+IVE156)*1.21+IF($D$5="Koncesija",-#REF!*0.21,0)</f>
        <v>#REF!</v>
      </c>
      <c r="IVF165" s="632" t="e">
        <f>(IF(IVF112-IVF107&lt;0,0,IVF112-IVF107)+IVF156)*1.21+IF($D$5="Koncesija",-#REF!*0.21,0)</f>
        <v>#REF!</v>
      </c>
      <c r="IVG165" s="632" t="e">
        <f>(IF(IVG112-IVG107&lt;0,0,IVG112-IVG107)+IVG156)*1.21+IF($D$5="Koncesija",-#REF!*0.21,0)</f>
        <v>#REF!</v>
      </c>
      <c r="IVH165" s="632" t="e">
        <f>(IF(IVH112-IVH107&lt;0,0,IVH112-IVH107)+IVH156)*1.21+IF($D$5="Koncesija",-#REF!*0.21,0)</f>
        <v>#REF!</v>
      </c>
      <c r="IVI165" s="632" t="e">
        <f>(IF(IVI112-IVI107&lt;0,0,IVI112-IVI107)+IVI156)*1.21+IF($D$5="Koncesija",-#REF!*0.21,0)</f>
        <v>#REF!</v>
      </c>
      <c r="IVJ165" s="632" t="e">
        <f>(IF(IVJ112-IVJ107&lt;0,0,IVJ112-IVJ107)+IVJ156)*1.21+IF($D$5="Koncesija",-#REF!*0.21,0)</f>
        <v>#REF!</v>
      </c>
      <c r="IVK165" s="632" t="e">
        <f>(IF(IVK112-IVK107&lt;0,0,IVK112-IVK107)+IVK156)*1.21+IF($D$5="Koncesija",-#REF!*0.21,0)</f>
        <v>#REF!</v>
      </c>
      <c r="IVL165" s="632" t="e">
        <f>(IF(IVL112-IVL107&lt;0,0,IVL112-IVL107)+IVL156)*1.21+IF($D$5="Koncesija",-#REF!*0.21,0)</f>
        <v>#REF!</v>
      </c>
      <c r="IVM165" s="632" t="e">
        <f>(IF(IVM112-IVM107&lt;0,0,IVM112-IVM107)+IVM156)*1.21+IF($D$5="Koncesija",-#REF!*0.21,0)</f>
        <v>#REF!</v>
      </c>
      <c r="IVN165" s="632" t="e">
        <f>(IF(IVN112-IVN107&lt;0,0,IVN112-IVN107)+IVN156)*1.21+IF($D$5="Koncesija",-#REF!*0.21,0)</f>
        <v>#REF!</v>
      </c>
      <c r="IVO165" s="632" t="e">
        <f>(IF(IVO112-IVO107&lt;0,0,IVO112-IVO107)+IVO156)*1.21+IF($D$5="Koncesija",-#REF!*0.21,0)</f>
        <v>#REF!</v>
      </c>
      <c r="IVP165" s="632" t="e">
        <f>(IF(IVP112-IVP107&lt;0,0,IVP112-IVP107)+IVP156)*1.21+IF($D$5="Koncesija",-#REF!*0.21,0)</f>
        <v>#REF!</v>
      </c>
      <c r="IVQ165" s="632" t="e">
        <f>(IF(IVQ112-IVQ107&lt;0,0,IVQ112-IVQ107)+IVQ156)*1.21+IF($D$5="Koncesija",-#REF!*0.21,0)</f>
        <v>#REF!</v>
      </c>
      <c r="IVR165" s="632" t="e">
        <f>(IF(IVR112-IVR107&lt;0,0,IVR112-IVR107)+IVR156)*1.21+IF($D$5="Koncesija",-#REF!*0.21,0)</f>
        <v>#REF!</v>
      </c>
      <c r="IVS165" s="632" t="e">
        <f>(IF(IVS112-IVS107&lt;0,0,IVS112-IVS107)+IVS156)*1.21+IF($D$5="Koncesija",-#REF!*0.21,0)</f>
        <v>#REF!</v>
      </c>
      <c r="IVT165" s="632" t="e">
        <f>(IF(IVT112-IVT107&lt;0,0,IVT112-IVT107)+IVT156)*1.21+IF($D$5="Koncesija",-#REF!*0.21,0)</f>
        <v>#REF!</v>
      </c>
      <c r="IVU165" s="632" t="e">
        <f>(IF(IVU112-IVU107&lt;0,0,IVU112-IVU107)+IVU156)*1.21+IF($D$5="Koncesija",-#REF!*0.21,0)</f>
        <v>#REF!</v>
      </c>
      <c r="IVV165" s="632" t="e">
        <f>(IF(IVV112-IVV107&lt;0,0,IVV112-IVV107)+IVV156)*1.21+IF($D$5="Koncesija",-#REF!*0.21,0)</f>
        <v>#REF!</v>
      </c>
      <c r="IVW165" s="632" t="e">
        <f>(IF(IVW112-IVW107&lt;0,0,IVW112-IVW107)+IVW156)*1.21+IF($D$5="Koncesija",-#REF!*0.21,0)</f>
        <v>#REF!</v>
      </c>
      <c r="IVX165" s="632" t="e">
        <f>(IF(IVX112-IVX107&lt;0,0,IVX112-IVX107)+IVX156)*1.21+IF($D$5="Koncesija",-#REF!*0.21,0)</f>
        <v>#REF!</v>
      </c>
      <c r="IVY165" s="632" t="e">
        <f>(IF(IVY112-IVY107&lt;0,0,IVY112-IVY107)+IVY156)*1.21+IF($D$5="Koncesija",-#REF!*0.21,0)</f>
        <v>#REF!</v>
      </c>
      <c r="IVZ165" s="632" t="e">
        <f>(IF(IVZ112-IVZ107&lt;0,0,IVZ112-IVZ107)+IVZ156)*1.21+IF($D$5="Koncesija",-#REF!*0.21,0)</f>
        <v>#REF!</v>
      </c>
      <c r="IWA165" s="632" t="e">
        <f>(IF(IWA112-IWA107&lt;0,0,IWA112-IWA107)+IWA156)*1.21+IF($D$5="Koncesija",-#REF!*0.21,0)</f>
        <v>#REF!</v>
      </c>
      <c r="IWB165" s="632" t="e">
        <f>(IF(IWB112-IWB107&lt;0,0,IWB112-IWB107)+IWB156)*1.21+IF($D$5="Koncesija",-#REF!*0.21,0)</f>
        <v>#REF!</v>
      </c>
      <c r="IWC165" s="632" t="e">
        <f>(IF(IWC112-IWC107&lt;0,0,IWC112-IWC107)+IWC156)*1.21+IF($D$5="Koncesija",-#REF!*0.21,0)</f>
        <v>#REF!</v>
      </c>
      <c r="IWD165" s="632" t="e">
        <f>(IF(IWD112-IWD107&lt;0,0,IWD112-IWD107)+IWD156)*1.21+IF($D$5="Koncesija",-#REF!*0.21,0)</f>
        <v>#REF!</v>
      </c>
      <c r="IWE165" s="632" t="e">
        <f>(IF(IWE112-IWE107&lt;0,0,IWE112-IWE107)+IWE156)*1.21+IF($D$5="Koncesija",-#REF!*0.21,0)</f>
        <v>#REF!</v>
      </c>
      <c r="IWF165" s="632" t="e">
        <f>(IF(IWF112-IWF107&lt;0,0,IWF112-IWF107)+IWF156)*1.21+IF($D$5="Koncesija",-#REF!*0.21,0)</f>
        <v>#REF!</v>
      </c>
      <c r="IWG165" s="632" t="e">
        <f>(IF(IWG112-IWG107&lt;0,0,IWG112-IWG107)+IWG156)*1.21+IF($D$5="Koncesija",-#REF!*0.21,0)</f>
        <v>#REF!</v>
      </c>
      <c r="IWH165" s="632" t="e">
        <f>(IF(IWH112-IWH107&lt;0,0,IWH112-IWH107)+IWH156)*1.21+IF($D$5="Koncesija",-#REF!*0.21,0)</f>
        <v>#REF!</v>
      </c>
      <c r="IWI165" s="632" t="e">
        <f>(IF(IWI112-IWI107&lt;0,0,IWI112-IWI107)+IWI156)*1.21+IF($D$5="Koncesija",-#REF!*0.21,0)</f>
        <v>#REF!</v>
      </c>
      <c r="IWJ165" s="632" t="e">
        <f>(IF(IWJ112-IWJ107&lt;0,0,IWJ112-IWJ107)+IWJ156)*1.21+IF($D$5="Koncesija",-#REF!*0.21,0)</f>
        <v>#REF!</v>
      </c>
      <c r="IWK165" s="632" t="e">
        <f>(IF(IWK112-IWK107&lt;0,0,IWK112-IWK107)+IWK156)*1.21+IF($D$5="Koncesija",-#REF!*0.21,0)</f>
        <v>#REF!</v>
      </c>
      <c r="IWL165" s="632" t="e">
        <f>(IF(IWL112-IWL107&lt;0,0,IWL112-IWL107)+IWL156)*1.21+IF($D$5="Koncesija",-#REF!*0.21,0)</f>
        <v>#REF!</v>
      </c>
      <c r="IWM165" s="632" t="e">
        <f>(IF(IWM112-IWM107&lt;0,0,IWM112-IWM107)+IWM156)*1.21+IF($D$5="Koncesija",-#REF!*0.21,0)</f>
        <v>#REF!</v>
      </c>
      <c r="IWN165" s="632" t="e">
        <f>(IF(IWN112-IWN107&lt;0,0,IWN112-IWN107)+IWN156)*1.21+IF($D$5="Koncesija",-#REF!*0.21,0)</f>
        <v>#REF!</v>
      </c>
      <c r="IWO165" s="632" t="e">
        <f>(IF(IWO112-IWO107&lt;0,0,IWO112-IWO107)+IWO156)*1.21+IF($D$5="Koncesija",-#REF!*0.21,0)</f>
        <v>#REF!</v>
      </c>
      <c r="IWP165" s="632" t="e">
        <f>(IF(IWP112-IWP107&lt;0,0,IWP112-IWP107)+IWP156)*1.21+IF($D$5="Koncesija",-#REF!*0.21,0)</f>
        <v>#REF!</v>
      </c>
      <c r="IWQ165" s="632" t="e">
        <f>(IF(IWQ112-IWQ107&lt;0,0,IWQ112-IWQ107)+IWQ156)*1.21+IF($D$5="Koncesija",-#REF!*0.21,0)</f>
        <v>#REF!</v>
      </c>
      <c r="IWR165" s="632" t="e">
        <f>(IF(IWR112-IWR107&lt;0,0,IWR112-IWR107)+IWR156)*1.21+IF($D$5="Koncesija",-#REF!*0.21,0)</f>
        <v>#REF!</v>
      </c>
      <c r="IWS165" s="632" t="e">
        <f>(IF(IWS112-IWS107&lt;0,0,IWS112-IWS107)+IWS156)*1.21+IF($D$5="Koncesija",-#REF!*0.21,0)</f>
        <v>#REF!</v>
      </c>
      <c r="IWT165" s="632" t="e">
        <f>(IF(IWT112-IWT107&lt;0,0,IWT112-IWT107)+IWT156)*1.21+IF($D$5="Koncesija",-#REF!*0.21,0)</f>
        <v>#REF!</v>
      </c>
      <c r="IWU165" s="632" t="e">
        <f>(IF(IWU112-IWU107&lt;0,0,IWU112-IWU107)+IWU156)*1.21+IF($D$5="Koncesija",-#REF!*0.21,0)</f>
        <v>#REF!</v>
      </c>
      <c r="IWV165" s="632" t="e">
        <f>(IF(IWV112-IWV107&lt;0,0,IWV112-IWV107)+IWV156)*1.21+IF($D$5="Koncesija",-#REF!*0.21,0)</f>
        <v>#REF!</v>
      </c>
      <c r="IWW165" s="632" t="e">
        <f>(IF(IWW112-IWW107&lt;0,0,IWW112-IWW107)+IWW156)*1.21+IF($D$5="Koncesija",-#REF!*0.21,0)</f>
        <v>#REF!</v>
      </c>
      <c r="IWX165" s="632" t="e">
        <f>(IF(IWX112-IWX107&lt;0,0,IWX112-IWX107)+IWX156)*1.21+IF($D$5="Koncesija",-#REF!*0.21,0)</f>
        <v>#REF!</v>
      </c>
      <c r="IWY165" s="632" t="e">
        <f>(IF(IWY112-IWY107&lt;0,0,IWY112-IWY107)+IWY156)*1.21+IF($D$5="Koncesija",-#REF!*0.21,0)</f>
        <v>#REF!</v>
      </c>
      <c r="IWZ165" s="632" t="e">
        <f>(IF(IWZ112-IWZ107&lt;0,0,IWZ112-IWZ107)+IWZ156)*1.21+IF($D$5="Koncesija",-#REF!*0.21,0)</f>
        <v>#REF!</v>
      </c>
      <c r="IXA165" s="632" t="e">
        <f>(IF(IXA112-IXA107&lt;0,0,IXA112-IXA107)+IXA156)*1.21+IF($D$5="Koncesija",-#REF!*0.21,0)</f>
        <v>#REF!</v>
      </c>
      <c r="IXB165" s="632" t="e">
        <f>(IF(IXB112-IXB107&lt;0,0,IXB112-IXB107)+IXB156)*1.21+IF($D$5="Koncesija",-#REF!*0.21,0)</f>
        <v>#REF!</v>
      </c>
      <c r="IXC165" s="632" t="e">
        <f>(IF(IXC112-IXC107&lt;0,0,IXC112-IXC107)+IXC156)*1.21+IF($D$5="Koncesija",-#REF!*0.21,0)</f>
        <v>#REF!</v>
      </c>
      <c r="IXD165" s="632" t="e">
        <f>(IF(IXD112-IXD107&lt;0,0,IXD112-IXD107)+IXD156)*1.21+IF($D$5="Koncesija",-#REF!*0.21,0)</f>
        <v>#REF!</v>
      </c>
      <c r="IXE165" s="632" t="e">
        <f>(IF(IXE112-IXE107&lt;0,0,IXE112-IXE107)+IXE156)*1.21+IF($D$5="Koncesija",-#REF!*0.21,0)</f>
        <v>#REF!</v>
      </c>
      <c r="IXF165" s="632" t="e">
        <f>(IF(IXF112-IXF107&lt;0,0,IXF112-IXF107)+IXF156)*1.21+IF($D$5="Koncesija",-#REF!*0.21,0)</f>
        <v>#REF!</v>
      </c>
      <c r="IXG165" s="632" t="e">
        <f>(IF(IXG112-IXG107&lt;0,0,IXG112-IXG107)+IXG156)*1.21+IF($D$5="Koncesija",-#REF!*0.21,0)</f>
        <v>#REF!</v>
      </c>
      <c r="IXH165" s="632" t="e">
        <f>(IF(IXH112-IXH107&lt;0,0,IXH112-IXH107)+IXH156)*1.21+IF($D$5="Koncesija",-#REF!*0.21,0)</f>
        <v>#REF!</v>
      </c>
      <c r="IXI165" s="632" t="e">
        <f>(IF(IXI112-IXI107&lt;0,0,IXI112-IXI107)+IXI156)*1.21+IF($D$5="Koncesija",-#REF!*0.21,0)</f>
        <v>#REF!</v>
      </c>
      <c r="IXJ165" s="632" t="e">
        <f>(IF(IXJ112-IXJ107&lt;0,0,IXJ112-IXJ107)+IXJ156)*1.21+IF($D$5="Koncesija",-#REF!*0.21,0)</f>
        <v>#REF!</v>
      </c>
      <c r="IXK165" s="632" t="e">
        <f>(IF(IXK112-IXK107&lt;0,0,IXK112-IXK107)+IXK156)*1.21+IF($D$5="Koncesija",-#REF!*0.21,0)</f>
        <v>#REF!</v>
      </c>
      <c r="IXL165" s="632" t="e">
        <f>(IF(IXL112-IXL107&lt;0,0,IXL112-IXL107)+IXL156)*1.21+IF($D$5="Koncesija",-#REF!*0.21,0)</f>
        <v>#REF!</v>
      </c>
      <c r="IXM165" s="632" t="e">
        <f>(IF(IXM112-IXM107&lt;0,0,IXM112-IXM107)+IXM156)*1.21+IF($D$5="Koncesija",-#REF!*0.21,0)</f>
        <v>#REF!</v>
      </c>
      <c r="IXN165" s="632" t="e">
        <f>(IF(IXN112-IXN107&lt;0,0,IXN112-IXN107)+IXN156)*1.21+IF($D$5="Koncesija",-#REF!*0.21,0)</f>
        <v>#REF!</v>
      </c>
      <c r="IXO165" s="632" t="e">
        <f>(IF(IXO112-IXO107&lt;0,0,IXO112-IXO107)+IXO156)*1.21+IF($D$5="Koncesija",-#REF!*0.21,0)</f>
        <v>#REF!</v>
      </c>
      <c r="IXP165" s="632" t="e">
        <f>(IF(IXP112-IXP107&lt;0,0,IXP112-IXP107)+IXP156)*1.21+IF($D$5="Koncesija",-#REF!*0.21,0)</f>
        <v>#REF!</v>
      </c>
      <c r="IXQ165" s="632" t="e">
        <f>(IF(IXQ112-IXQ107&lt;0,0,IXQ112-IXQ107)+IXQ156)*1.21+IF($D$5="Koncesija",-#REF!*0.21,0)</f>
        <v>#REF!</v>
      </c>
      <c r="IXR165" s="632" t="e">
        <f>(IF(IXR112-IXR107&lt;0,0,IXR112-IXR107)+IXR156)*1.21+IF($D$5="Koncesija",-#REF!*0.21,0)</f>
        <v>#REF!</v>
      </c>
      <c r="IXS165" s="632" t="e">
        <f>(IF(IXS112-IXS107&lt;0,0,IXS112-IXS107)+IXS156)*1.21+IF($D$5="Koncesija",-#REF!*0.21,0)</f>
        <v>#REF!</v>
      </c>
      <c r="IXT165" s="632" t="e">
        <f>(IF(IXT112-IXT107&lt;0,0,IXT112-IXT107)+IXT156)*1.21+IF($D$5="Koncesija",-#REF!*0.21,0)</f>
        <v>#REF!</v>
      </c>
      <c r="IXU165" s="632" t="e">
        <f>(IF(IXU112-IXU107&lt;0,0,IXU112-IXU107)+IXU156)*1.21+IF($D$5="Koncesija",-#REF!*0.21,0)</f>
        <v>#REF!</v>
      </c>
      <c r="IXV165" s="632" t="e">
        <f>(IF(IXV112-IXV107&lt;0,0,IXV112-IXV107)+IXV156)*1.21+IF($D$5="Koncesija",-#REF!*0.21,0)</f>
        <v>#REF!</v>
      </c>
      <c r="IXW165" s="632" t="e">
        <f>(IF(IXW112-IXW107&lt;0,0,IXW112-IXW107)+IXW156)*1.21+IF($D$5="Koncesija",-#REF!*0.21,0)</f>
        <v>#REF!</v>
      </c>
      <c r="IXX165" s="632" t="e">
        <f>(IF(IXX112-IXX107&lt;0,0,IXX112-IXX107)+IXX156)*1.21+IF($D$5="Koncesija",-#REF!*0.21,0)</f>
        <v>#REF!</v>
      </c>
      <c r="IXY165" s="632" t="e">
        <f>(IF(IXY112-IXY107&lt;0,0,IXY112-IXY107)+IXY156)*1.21+IF($D$5="Koncesija",-#REF!*0.21,0)</f>
        <v>#REF!</v>
      </c>
      <c r="IXZ165" s="632" t="e">
        <f>(IF(IXZ112-IXZ107&lt;0,0,IXZ112-IXZ107)+IXZ156)*1.21+IF($D$5="Koncesija",-#REF!*0.21,0)</f>
        <v>#REF!</v>
      </c>
      <c r="IYA165" s="632" t="e">
        <f>(IF(IYA112-IYA107&lt;0,0,IYA112-IYA107)+IYA156)*1.21+IF($D$5="Koncesija",-#REF!*0.21,0)</f>
        <v>#REF!</v>
      </c>
      <c r="IYB165" s="632" t="e">
        <f>(IF(IYB112-IYB107&lt;0,0,IYB112-IYB107)+IYB156)*1.21+IF($D$5="Koncesija",-#REF!*0.21,0)</f>
        <v>#REF!</v>
      </c>
      <c r="IYC165" s="632" t="e">
        <f>(IF(IYC112-IYC107&lt;0,0,IYC112-IYC107)+IYC156)*1.21+IF($D$5="Koncesija",-#REF!*0.21,0)</f>
        <v>#REF!</v>
      </c>
      <c r="IYD165" s="632" t="e">
        <f>(IF(IYD112-IYD107&lt;0,0,IYD112-IYD107)+IYD156)*1.21+IF($D$5="Koncesija",-#REF!*0.21,0)</f>
        <v>#REF!</v>
      </c>
      <c r="IYE165" s="632" t="e">
        <f>(IF(IYE112-IYE107&lt;0,0,IYE112-IYE107)+IYE156)*1.21+IF($D$5="Koncesija",-#REF!*0.21,0)</f>
        <v>#REF!</v>
      </c>
      <c r="IYF165" s="632" t="e">
        <f>(IF(IYF112-IYF107&lt;0,0,IYF112-IYF107)+IYF156)*1.21+IF($D$5="Koncesija",-#REF!*0.21,0)</f>
        <v>#REF!</v>
      </c>
      <c r="IYG165" s="632" t="e">
        <f>(IF(IYG112-IYG107&lt;0,0,IYG112-IYG107)+IYG156)*1.21+IF($D$5="Koncesija",-#REF!*0.21,0)</f>
        <v>#REF!</v>
      </c>
      <c r="IYH165" s="632" t="e">
        <f>(IF(IYH112-IYH107&lt;0,0,IYH112-IYH107)+IYH156)*1.21+IF($D$5="Koncesija",-#REF!*0.21,0)</f>
        <v>#REF!</v>
      </c>
      <c r="IYI165" s="632" t="e">
        <f>(IF(IYI112-IYI107&lt;0,0,IYI112-IYI107)+IYI156)*1.21+IF($D$5="Koncesija",-#REF!*0.21,0)</f>
        <v>#REF!</v>
      </c>
      <c r="IYJ165" s="632" t="e">
        <f>(IF(IYJ112-IYJ107&lt;0,0,IYJ112-IYJ107)+IYJ156)*1.21+IF($D$5="Koncesija",-#REF!*0.21,0)</f>
        <v>#REF!</v>
      </c>
      <c r="IYK165" s="632" t="e">
        <f>(IF(IYK112-IYK107&lt;0,0,IYK112-IYK107)+IYK156)*1.21+IF($D$5="Koncesija",-#REF!*0.21,0)</f>
        <v>#REF!</v>
      </c>
      <c r="IYL165" s="632" t="e">
        <f>(IF(IYL112-IYL107&lt;0,0,IYL112-IYL107)+IYL156)*1.21+IF($D$5="Koncesija",-#REF!*0.21,0)</f>
        <v>#REF!</v>
      </c>
      <c r="IYM165" s="632" t="e">
        <f>(IF(IYM112-IYM107&lt;0,0,IYM112-IYM107)+IYM156)*1.21+IF($D$5="Koncesija",-#REF!*0.21,0)</f>
        <v>#REF!</v>
      </c>
      <c r="IYN165" s="632" t="e">
        <f>(IF(IYN112-IYN107&lt;0,0,IYN112-IYN107)+IYN156)*1.21+IF($D$5="Koncesija",-#REF!*0.21,0)</f>
        <v>#REF!</v>
      </c>
      <c r="IYO165" s="632" t="e">
        <f>(IF(IYO112-IYO107&lt;0,0,IYO112-IYO107)+IYO156)*1.21+IF($D$5="Koncesija",-#REF!*0.21,0)</f>
        <v>#REF!</v>
      </c>
      <c r="IYP165" s="632" t="e">
        <f>(IF(IYP112-IYP107&lt;0,0,IYP112-IYP107)+IYP156)*1.21+IF($D$5="Koncesija",-#REF!*0.21,0)</f>
        <v>#REF!</v>
      </c>
      <c r="IYQ165" s="632" t="e">
        <f>(IF(IYQ112-IYQ107&lt;0,0,IYQ112-IYQ107)+IYQ156)*1.21+IF($D$5="Koncesija",-#REF!*0.21,0)</f>
        <v>#REF!</v>
      </c>
      <c r="IYR165" s="632" t="e">
        <f>(IF(IYR112-IYR107&lt;0,0,IYR112-IYR107)+IYR156)*1.21+IF($D$5="Koncesija",-#REF!*0.21,0)</f>
        <v>#REF!</v>
      </c>
      <c r="IYS165" s="632" t="e">
        <f>(IF(IYS112-IYS107&lt;0,0,IYS112-IYS107)+IYS156)*1.21+IF($D$5="Koncesija",-#REF!*0.21,0)</f>
        <v>#REF!</v>
      </c>
      <c r="IYT165" s="632" t="e">
        <f>(IF(IYT112-IYT107&lt;0,0,IYT112-IYT107)+IYT156)*1.21+IF($D$5="Koncesija",-#REF!*0.21,0)</f>
        <v>#REF!</v>
      </c>
      <c r="IYU165" s="632" t="e">
        <f>(IF(IYU112-IYU107&lt;0,0,IYU112-IYU107)+IYU156)*1.21+IF($D$5="Koncesija",-#REF!*0.21,0)</f>
        <v>#REF!</v>
      </c>
      <c r="IYV165" s="632" t="e">
        <f>(IF(IYV112-IYV107&lt;0,0,IYV112-IYV107)+IYV156)*1.21+IF($D$5="Koncesija",-#REF!*0.21,0)</f>
        <v>#REF!</v>
      </c>
      <c r="IYW165" s="632" t="e">
        <f>(IF(IYW112-IYW107&lt;0,0,IYW112-IYW107)+IYW156)*1.21+IF($D$5="Koncesija",-#REF!*0.21,0)</f>
        <v>#REF!</v>
      </c>
      <c r="IYX165" s="632" t="e">
        <f>(IF(IYX112-IYX107&lt;0,0,IYX112-IYX107)+IYX156)*1.21+IF($D$5="Koncesija",-#REF!*0.21,0)</f>
        <v>#REF!</v>
      </c>
      <c r="IYY165" s="632" t="e">
        <f>(IF(IYY112-IYY107&lt;0,0,IYY112-IYY107)+IYY156)*1.21+IF($D$5="Koncesija",-#REF!*0.21,0)</f>
        <v>#REF!</v>
      </c>
      <c r="IYZ165" s="632" t="e">
        <f>(IF(IYZ112-IYZ107&lt;0,0,IYZ112-IYZ107)+IYZ156)*1.21+IF($D$5="Koncesija",-#REF!*0.21,0)</f>
        <v>#REF!</v>
      </c>
      <c r="IZA165" s="632" t="e">
        <f>(IF(IZA112-IZA107&lt;0,0,IZA112-IZA107)+IZA156)*1.21+IF($D$5="Koncesija",-#REF!*0.21,0)</f>
        <v>#REF!</v>
      </c>
      <c r="IZB165" s="632" t="e">
        <f>(IF(IZB112-IZB107&lt;0,0,IZB112-IZB107)+IZB156)*1.21+IF($D$5="Koncesija",-#REF!*0.21,0)</f>
        <v>#REF!</v>
      </c>
      <c r="IZC165" s="632" t="e">
        <f>(IF(IZC112-IZC107&lt;0,0,IZC112-IZC107)+IZC156)*1.21+IF($D$5="Koncesija",-#REF!*0.21,0)</f>
        <v>#REF!</v>
      </c>
      <c r="IZD165" s="632" t="e">
        <f>(IF(IZD112-IZD107&lt;0,0,IZD112-IZD107)+IZD156)*1.21+IF($D$5="Koncesija",-#REF!*0.21,0)</f>
        <v>#REF!</v>
      </c>
      <c r="IZE165" s="632" t="e">
        <f>(IF(IZE112-IZE107&lt;0,0,IZE112-IZE107)+IZE156)*1.21+IF($D$5="Koncesija",-#REF!*0.21,0)</f>
        <v>#REF!</v>
      </c>
      <c r="IZF165" s="632" t="e">
        <f>(IF(IZF112-IZF107&lt;0,0,IZF112-IZF107)+IZF156)*1.21+IF($D$5="Koncesija",-#REF!*0.21,0)</f>
        <v>#REF!</v>
      </c>
      <c r="IZG165" s="632" t="e">
        <f>(IF(IZG112-IZG107&lt;0,0,IZG112-IZG107)+IZG156)*1.21+IF($D$5="Koncesija",-#REF!*0.21,0)</f>
        <v>#REF!</v>
      </c>
      <c r="IZH165" s="632" t="e">
        <f>(IF(IZH112-IZH107&lt;0,0,IZH112-IZH107)+IZH156)*1.21+IF($D$5="Koncesija",-#REF!*0.21,0)</f>
        <v>#REF!</v>
      </c>
      <c r="IZI165" s="632" t="e">
        <f>(IF(IZI112-IZI107&lt;0,0,IZI112-IZI107)+IZI156)*1.21+IF($D$5="Koncesija",-#REF!*0.21,0)</f>
        <v>#REF!</v>
      </c>
      <c r="IZJ165" s="632" t="e">
        <f>(IF(IZJ112-IZJ107&lt;0,0,IZJ112-IZJ107)+IZJ156)*1.21+IF($D$5="Koncesija",-#REF!*0.21,0)</f>
        <v>#REF!</v>
      </c>
      <c r="IZK165" s="632" t="e">
        <f>(IF(IZK112-IZK107&lt;0,0,IZK112-IZK107)+IZK156)*1.21+IF($D$5="Koncesija",-#REF!*0.21,0)</f>
        <v>#REF!</v>
      </c>
      <c r="IZL165" s="632" t="e">
        <f>(IF(IZL112-IZL107&lt;0,0,IZL112-IZL107)+IZL156)*1.21+IF($D$5="Koncesija",-#REF!*0.21,0)</f>
        <v>#REF!</v>
      </c>
      <c r="IZM165" s="632" t="e">
        <f>(IF(IZM112-IZM107&lt;0,0,IZM112-IZM107)+IZM156)*1.21+IF($D$5="Koncesija",-#REF!*0.21,0)</f>
        <v>#REF!</v>
      </c>
      <c r="IZN165" s="632" t="e">
        <f>(IF(IZN112-IZN107&lt;0,0,IZN112-IZN107)+IZN156)*1.21+IF($D$5="Koncesija",-#REF!*0.21,0)</f>
        <v>#REF!</v>
      </c>
      <c r="IZO165" s="632" t="e">
        <f>(IF(IZO112-IZO107&lt;0,0,IZO112-IZO107)+IZO156)*1.21+IF($D$5="Koncesija",-#REF!*0.21,0)</f>
        <v>#REF!</v>
      </c>
      <c r="IZP165" s="632" t="e">
        <f>(IF(IZP112-IZP107&lt;0,0,IZP112-IZP107)+IZP156)*1.21+IF($D$5="Koncesija",-#REF!*0.21,0)</f>
        <v>#REF!</v>
      </c>
      <c r="IZQ165" s="632" t="e">
        <f>(IF(IZQ112-IZQ107&lt;0,0,IZQ112-IZQ107)+IZQ156)*1.21+IF($D$5="Koncesija",-#REF!*0.21,0)</f>
        <v>#REF!</v>
      </c>
      <c r="IZR165" s="632" t="e">
        <f>(IF(IZR112-IZR107&lt;0,0,IZR112-IZR107)+IZR156)*1.21+IF($D$5="Koncesija",-#REF!*0.21,0)</f>
        <v>#REF!</v>
      </c>
      <c r="IZS165" s="632" t="e">
        <f>(IF(IZS112-IZS107&lt;0,0,IZS112-IZS107)+IZS156)*1.21+IF($D$5="Koncesija",-#REF!*0.21,0)</f>
        <v>#REF!</v>
      </c>
      <c r="IZT165" s="632" t="e">
        <f>(IF(IZT112-IZT107&lt;0,0,IZT112-IZT107)+IZT156)*1.21+IF($D$5="Koncesija",-#REF!*0.21,0)</f>
        <v>#REF!</v>
      </c>
      <c r="IZU165" s="632" t="e">
        <f>(IF(IZU112-IZU107&lt;0,0,IZU112-IZU107)+IZU156)*1.21+IF($D$5="Koncesija",-#REF!*0.21,0)</f>
        <v>#REF!</v>
      </c>
      <c r="IZV165" s="632" t="e">
        <f>(IF(IZV112-IZV107&lt;0,0,IZV112-IZV107)+IZV156)*1.21+IF($D$5="Koncesija",-#REF!*0.21,0)</f>
        <v>#REF!</v>
      </c>
      <c r="IZW165" s="632" t="e">
        <f>(IF(IZW112-IZW107&lt;0,0,IZW112-IZW107)+IZW156)*1.21+IF($D$5="Koncesija",-#REF!*0.21,0)</f>
        <v>#REF!</v>
      </c>
      <c r="IZX165" s="632" t="e">
        <f>(IF(IZX112-IZX107&lt;0,0,IZX112-IZX107)+IZX156)*1.21+IF($D$5="Koncesija",-#REF!*0.21,0)</f>
        <v>#REF!</v>
      </c>
      <c r="IZY165" s="632" t="e">
        <f>(IF(IZY112-IZY107&lt;0,0,IZY112-IZY107)+IZY156)*1.21+IF($D$5="Koncesija",-#REF!*0.21,0)</f>
        <v>#REF!</v>
      </c>
      <c r="IZZ165" s="632" t="e">
        <f>(IF(IZZ112-IZZ107&lt;0,0,IZZ112-IZZ107)+IZZ156)*1.21+IF($D$5="Koncesija",-#REF!*0.21,0)</f>
        <v>#REF!</v>
      </c>
      <c r="JAA165" s="632" t="e">
        <f>(IF(JAA112-JAA107&lt;0,0,JAA112-JAA107)+JAA156)*1.21+IF($D$5="Koncesija",-#REF!*0.21,0)</f>
        <v>#REF!</v>
      </c>
      <c r="JAB165" s="632" t="e">
        <f>(IF(JAB112-JAB107&lt;0,0,JAB112-JAB107)+JAB156)*1.21+IF($D$5="Koncesija",-#REF!*0.21,0)</f>
        <v>#REF!</v>
      </c>
      <c r="JAC165" s="632" t="e">
        <f>(IF(JAC112-JAC107&lt;0,0,JAC112-JAC107)+JAC156)*1.21+IF($D$5="Koncesija",-#REF!*0.21,0)</f>
        <v>#REF!</v>
      </c>
      <c r="JAD165" s="632" t="e">
        <f>(IF(JAD112-JAD107&lt;0,0,JAD112-JAD107)+JAD156)*1.21+IF($D$5="Koncesija",-#REF!*0.21,0)</f>
        <v>#REF!</v>
      </c>
      <c r="JAE165" s="632" t="e">
        <f>(IF(JAE112-JAE107&lt;0,0,JAE112-JAE107)+JAE156)*1.21+IF($D$5="Koncesija",-#REF!*0.21,0)</f>
        <v>#REF!</v>
      </c>
      <c r="JAF165" s="632" t="e">
        <f>(IF(JAF112-JAF107&lt;0,0,JAF112-JAF107)+JAF156)*1.21+IF($D$5="Koncesija",-#REF!*0.21,0)</f>
        <v>#REF!</v>
      </c>
      <c r="JAG165" s="632" t="e">
        <f>(IF(JAG112-JAG107&lt;0,0,JAG112-JAG107)+JAG156)*1.21+IF($D$5="Koncesija",-#REF!*0.21,0)</f>
        <v>#REF!</v>
      </c>
      <c r="JAH165" s="632" t="e">
        <f>(IF(JAH112-JAH107&lt;0,0,JAH112-JAH107)+JAH156)*1.21+IF($D$5="Koncesija",-#REF!*0.21,0)</f>
        <v>#REF!</v>
      </c>
      <c r="JAI165" s="632" t="e">
        <f>(IF(JAI112-JAI107&lt;0,0,JAI112-JAI107)+JAI156)*1.21+IF($D$5="Koncesija",-#REF!*0.21,0)</f>
        <v>#REF!</v>
      </c>
      <c r="JAJ165" s="632" t="e">
        <f>(IF(JAJ112-JAJ107&lt;0,0,JAJ112-JAJ107)+JAJ156)*1.21+IF($D$5="Koncesija",-#REF!*0.21,0)</f>
        <v>#REF!</v>
      </c>
      <c r="JAK165" s="632" t="e">
        <f>(IF(JAK112-JAK107&lt;0,0,JAK112-JAK107)+JAK156)*1.21+IF($D$5="Koncesija",-#REF!*0.21,0)</f>
        <v>#REF!</v>
      </c>
      <c r="JAL165" s="632" t="e">
        <f>(IF(JAL112-JAL107&lt;0,0,JAL112-JAL107)+JAL156)*1.21+IF($D$5="Koncesija",-#REF!*0.21,0)</f>
        <v>#REF!</v>
      </c>
      <c r="JAM165" s="632" t="e">
        <f>(IF(JAM112-JAM107&lt;0,0,JAM112-JAM107)+JAM156)*1.21+IF($D$5="Koncesija",-#REF!*0.21,0)</f>
        <v>#REF!</v>
      </c>
      <c r="JAN165" s="632" t="e">
        <f>(IF(JAN112-JAN107&lt;0,0,JAN112-JAN107)+JAN156)*1.21+IF($D$5="Koncesija",-#REF!*0.21,0)</f>
        <v>#REF!</v>
      </c>
      <c r="JAO165" s="632" t="e">
        <f>(IF(JAO112-JAO107&lt;0,0,JAO112-JAO107)+JAO156)*1.21+IF($D$5="Koncesija",-#REF!*0.21,0)</f>
        <v>#REF!</v>
      </c>
      <c r="JAP165" s="632" t="e">
        <f>(IF(JAP112-JAP107&lt;0,0,JAP112-JAP107)+JAP156)*1.21+IF($D$5="Koncesija",-#REF!*0.21,0)</f>
        <v>#REF!</v>
      </c>
      <c r="JAQ165" s="632" t="e">
        <f>(IF(JAQ112-JAQ107&lt;0,0,JAQ112-JAQ107)+JAQ156)*1.21+IF($D$5="Koncesija",-#REF!*0.21,0)</f>
        <v>#REF!</v>
      </c>
      <c r="JAR165" s="632" t="e">
        <f>(IF(JAR112-JAR107&lt;0,0,JAR112-JAR107)+JAR156)*1.21+IF($D$5="Koncesija",-#REF!*0.21,0)</f>
        <v>#REF!</v>
      </c>
      <c r="JAS165" s="632" t="e">
        <f>(IF(JAS112-JAS107&lt;0,0,JAS112-JAS107)+JAS156)*1.21+IF($D$5="Koncesija",-#REF!*0.21,0)</f>
        <v>#REF!</v>
      </c>
      <c r="JAT165" s="632" t="e">
        <f>(IF(JAT112-JAT107&lt;0,0,JAT112-JAT107)+JAT156)*1.21+IF($D$5="Koncesija",-#REF!*0.21,0)</f>
        <v>#REF!</v>
      </c>
      <c r="JAU165" s="632" t="e">
        <f>(IF(JAU112-JAU107&lt;0,0,JAU112-JAU107)+JAU156)*1.21+IF($D$5="Koncesija",-#REF!*0.21,0)</f>
        <v>#REF!</v>
      </c>
      <c r="JAV165" s="632" t="e">
        <f>(IF(JAV112-JAV107&lt;0,0,JAV112-JAV107)+JAV156)*1.21+IF($D$5="Koncesija",-#REF!*0.21,0)</f>
        <v>#REF!</v>
      </c>
      <c r="JAW165" s="632" t="e">
        <f>(IF(JAW112-JAW107&lt;0,0,JAW112-JAW107)+JAW156)*1.21+IF($D$5="Koncesija",-#REF!*0.21,0)</f>
        <v>#REF!</v>
      </c>
      <c r="JAX165" s="632" t="e">
        <f>(IF(JAX112-JAX107&lt;0,0,JAX112-JAX107)+JAX156)*1.21+IF($D$5="Koncesija",-#REF!*0.21,0)</f>
        <v>#REF!</v>
      </c>
      <c r="JAY165" s="632" t="e">
        <f>(IF(JAY112-JAY107&lt;0,0,JAY112-JAY107)+JAY156)*1.21+IF($D$5="Koncesija",-#REF!*0.21,0)</f>
        <v>#REF!</v>
      </c>
      <c r="JAZ165" s="632" t="e">
        <f>(IF(JAZ112-JAZ107&lt;0,0,JAZ112-JAZ107)+JAZ156)*1.21+IF($D$5="Koncesija",-#REF!*0.21,0)</f>
        <v>#REF!</v>
      </c>
      <c r="JBA165" s="632" t="e">
        <f>(IF(JBA112-JBA107&lt;0,0,JBA112-JBA107)+JBA156)*1.21+IF($D$5="Koncesija",-#REF!*0.21,0)</f>
        <v>#REF!</v>
      </c>
      <c r="JBB165" s="632" t="e">
        <f>(IF(JBB112-JBB107&lt;0,0,JBB112-JBB107)+JBB156)*1.21+IF($D$5="Koncesija",-#REF!*0.21,0)</f>
        <v>#REF!</v>
      </c>
      <c r="JBC165" s="632" t="e">
        <f>(IF(JBC112-JBC107&lt;0,0,JBC112-JBC107)+JBC156)*1.21+IF($D$5="Koncesija",-#REF!*0.21,0)</f>
        <v>#REF!</v>
      </c>
      <c r="JBD165" s="632" t="e">
        <f>(IF(JBD112-JBD107&lt;0,0,JBD112-JBD107)+JBD156)*1.21+IF($D$5="Koncesija",-#REF!*0.21,0)</f>
        <v>#REF!</v>
      </c>
      <c r="JBE165" s="632" t="e">
        <f>(IF(JBE112-JBE107&lt;0,0,JBE112-JBE107)+JBE156)*1.21+IF($D$5="Koncesija",-#REF!*0.21,0)</f>
        <v>#REF!</v>
      </c>
      <c r="JBF165" s="632" t="e">
        <f>(IF(JBF112-JBF107&lt;0,0,JBF112-JBF107)+JBF156)*1.21+IF($D$5="Koncesija",-#REF!*0.21,0)</f>
        <v>#REF!</v>
      </c>
      <c r="JBG165" s="632" t="e">
        <f>(IF(JBG112-JBG107&lt;0,0,JBG112-JBG107)+JBG156)*1.21+IF($D$5="Koncesija",-#REF!*0.21,0)</f>
        <v>#REF!</v>
      </c>
      <c r="JBH165" s="632" t="e">
        <f>(IF(JBH112-JBH107&lt;0,0,JBH112-JBH107)+JBH156)*1.21+IF($D$5="Koncesija",-#REF!*0.21,0)</f>
        <v>#REF!</v>
      </c>
      <c r="JBI165" s="632" t="e">
        <f>(IF(JBI112-JBI107&lt;0,0,JBI112-JBI107)+JBI156)*1.21+IF($D$5="Koncesija",-#REF!*0.21,0)</f>
        <v>#REF!</v>
      </c>
      <c r="JBJ165" s="632" t="e">
        <f>(IF(JBJ112-JBJ107&lt;0,0,JBJ112-JBJ107)+JBJ156)*1.21+IF($D$5="Koncesija",-#REF!*0.21,0)</f>
        <v>#REF!</v>
      </c>
      <c r="JBK165" s="632" t="e">
        <f>(IF(JBK112-JBK107&lt;0,0,JBK112-JBK107)+JBK156)*1.21+IF($D$5="Koncesija",-#REF!*0.21,0)</f>
        <v>#REF!</v>
      </c>
      <c r="JBL165" s="632" t="e">
        <f>(IF(JBL112-JBL107&lt;0,0,JBL112-JBL107)+JBL156)*1.21+IF($D$5="Koncesija",-#REF!*0.21,0)</f>
        <v>#REF!</v>
      </c>
      <c r="JBM165" s="632" t="e">
        <f>(IF(JBM112-JBM107&lt;0,0,JBM112-JBM107)+JBM156)*1.21+IF($D$5="Koncesija",-#REF!*0.21,0)</f>
        <v>#REF!</v>
      </c>
      <c r="JBN165" s="632" t="e">
        <f>(IF(JBN112-JBN107&lt;0,0,JBN112-JBN107)+JBN156)*1.21+IF($D$5="Koncesija",-#REF!*0.21,0)</f>
        <v>#REF!</v>
      </c>
      <c r="JBO165" s="632" t="e">
        <f>(IF(JBO112-JBO107&lt;0,0,JBO112-JBO107)+JBO156)*1.21+IF($D$5="Koncesija",-#REF!*0.21,0)</f>
        <v>#REF!</v>
      </c>
      <c r="JBP165" s="632" t="e">
        <f>(IF(JBP112-JBP107&lt;0,0,JBP112-JBP107)+JBP156)*1.21+IF($D$5="Koncesija",-#REF!*0.21,0)</f>
        <v>#REF!</v>
      </c>
      <c r="JBQ165" s="632" t="e">
        <f>(IF(JBQ112-JBQ107&lt;0,0,JBQ112-JBQ107)+JBQ156)*1.21+IF($D$5="Koncesija",-#REF!*0.21,0)</f>
        <v>#REF!</v>
      </c>
      <c r="JBR165" s="632" t="e">
        <f>(IF(JBR112-JBR107&lt;0,0,JBR112-JBR107)+JBR156)*1.21+IF($D$5="Koncesija",-#REF!*0.21,0)</f>
        <v>#REF!</v>
      </c>
      <c r="JBS165" s="632" t="e">
        <f>(IF(JBS112-JBS107&lt;0,0,JBS112-JBS107)+JBS156)*1.21+IF($D$5="Koncesija",-#REF!*0.21,0)</f>
        <v>#REF!</v>
      </c>
      <c r="JBT165" s="632" t="e">
        <f>(IF(JBT112-JBT107&lt;0,0,JBT112-JBT107)+JBT156)*1.21+IF($D$5="Koncesija",-#REF!*0.21,0)</f>
        <v>#REF!</v>
      </c>
      <c r="JBU165" s="632" t="e">
        <f>(IF(JBU112-JBU107&lt;0,0,JBU112-JBU107)+JBU156)*1.21+IF($D$5="Koncesija",-#REF!*0.21,0)</f>
        <v>#REF!</v>
      </c>
      <c r="JBV165" s="632" t="e">
        <f>(IF(JBV112-JBV107&lt;0,0,JBV112-JBV107)+JBV156)*1.21+IF($D$5="Koncesija",-#REF!*0.21,0)</f>
        <v>#REF!</v>
      </c>
      <c r="JBW165" s="632" t="e">
        <f>(IF(JBW112-JBW107&lt;0,0,JBW112-JBW107)+JBW156)*1.21+IF($D$5="Koncesija",-#REF!*0.21,0)</f>
        <v>#REF!</v>
      </c>
      <c r="JBX165" s="632" t="e">
        <f>(IF(JBX112-JBX107&lt;0,0,JBX112-JBX107)+JBX156)*1.21+IF($D$5="Koncesija",-#REF!*0.21,0)</f>
        <v>#REF!</v>
      </c>
      <c r="JBY165" s="632" t="e">
        <f>(IF(JBY112-JBY107&lt;0,0,JBY112-JBY107)+JBY156)*1.21+IF($D$5="Koncesija",-#REF!*0.21,0)</f>
        <v>#REF!</v>
      </c>
      <c r="JBZ165" s="632" t="e">
        <f>(IF(JBZ112-JBZ107&lt;0,0,JBZ112-JBZ107)+JBZ156)*1.21+IF($D$5="Koncesija",-#REF!*0.21,0)</f>
        <v>#REF!</v>
      </c>
      <c r="JCA165" s="632" t="e">
        <f>(IF(JCA112-JCA107&lt;0,0,JCA112-JCA107)+JCA156)*1.21+IF($D$5="Koncesija",-#REF!*0.21,0)</f>
        <v>#REF!</v>
      </c>
      <c r="JCB165" s="632" t="e">
        <f>(IF(JCB112-JCB107&lt;0,0,JCB112-JCB107)+JCB156)*1.21+IF($D$5="Koncesija",-#REF!*0.21,0)</f>
        <v>#REF!</v>
      </c>
      <c r="JCC165" s="632" t="e">
        <f>(IF(JCC112-JCC107&lt;0,0,JCC112-JCC107)+JCC156)*1.21+IF($D$5="Koncesija",-#REF!*0.21,0)</f>
        <v>#REF!</v>
      </c>
      <c r="JCD165" s="632" t="e">
        <f>(IF(JCD112-JCD107&lt;0,0,JCD112-JCD107)+JCD156)*1.21+IF($D$5="Koncesija",-#REF!*0.21,0)</f>
        <v>#REF!</v>
      </c>
      <c r="JCE165" s="632" t="e">
        <f>(IF(JCE112-JCE107&lt;0,0,JCE112-JCE107)+JCE156)*1.21+IF($D$5="Koncesija",-#REF!*0.21,0)</f>
        <v>#REF!</v>
      </c>
      <c r="JCF165" s="632" t="e">
        <f>(IF(JCF112-JCF107&lt;0,0,JCF112-JCF107)+JCF156)*1.21+IF($D$5="Koncesija",-#REF!*0.21,0)</f>
        <v>#REF!</v>
      </c>
      <c r="JCG165" s="632" t="e">
        <f>(IF(JCG112-JCG107&lt;0,0,JCG112-JCG107)+JCG156)*1.21+IF($D$5="Koncesija",-#REF!*0.21,0)</f>
        <v>#REF!</v>
      </c>
      <c r="JCH165" s="632" t="e">
        <f>(IF(JCH112-JCH107&lt;0,0,JCH112-JCH107)+JCH156)*1.21+IF($D$5="Koncesija",-#REF!*0.21,0)</f>
        <v>#REF!</v>
      </c>
      <c r="JCI165" s="632" t="e">
        <f>(IF(JCI112-JCI107&lt;0,0,JCI112-JCI107)+JCI156)*1.21+IF($D$5="Koncesija",-#REF!*0.21,0)</f>
        <v>#REF!</v>
      </c>
      <c r="JCJ165" s="632" t="e">
        <f>(IF(JCJ112-JCJ107&lt;0,0,JCJ112-JCJ107)+JCJ156)*1.21+IF($D$5="Koncesija",-#REF!*0.21,0)</f>
        <v>#REF!</v>
      </c>
      <c r="JCK165" s="632" t="e">
        <f>(IF(JCK112-JCK107&lt;0,0,JCK112-JCK107)+JCK156)*1.21+IF($D$5="Koncesija",-#REF!*0.21,0)</f>
        <v>#REF!</v>
      </c>
      <c r="JCL165" s="632" t="e">
        <f>(IF(JCL112-JCL107&lt;0,0,JCL112-JCL107)+JCL156)*1.21+IF($D$5="Koncesija",-#REF!*0.21,0)</f>
        <v>#REF!</v>
      </c>
      <c r="JCM165" s="632" t="e">
        <f>(IF(JCM112-JCM107&lt;0,0,JCM112-JCM107)+JCM156)*1.21+IF($D$5="Koncesija",-#REF!*0.21,0)</f>
        <v>#REF!</v>
      </c>
      <c r="JCN165" s="632" t="e">
        <f>(IF(JCN112-JCN107&lt;0,0,JCN112-JCN107)+JCN156)*1.21+IF($D$5="Koncesija",-#REF!*0.21,0)</f>
        <v>#REF!</v>
      </c>
      <c r="JCO165" s="632" t="e">
        <f>(IF(JCO112-JCO107&lt;0,0,JCO112-JCO107)+JCO156)*1.21+IF($D$5="Koncesija",-#REF!*0.21,0)</f>
        <v>#REF!</v>
      </c>
      <c r="JCP165" s="632" t="e">
        <f>(IF(JCP112-JCP107&lt;0,0,JCP112-JCP107)+JCP156)*1.21+IF($D$5="Koncesija",-#REF!*0.21,0)</f>
        <v>#REF!</v>
      </c>
      <c r="JCQ165" s="632" t="e">
        <f>(IF(JCQ112-JCQ107&lt;0,0,JCQ112-JCQ107)+JCQ156)*1.21+IF($D$5="Koncesija",-#REF!*0.21,0)</f>
        <v>#REF!</v>
      </c>
      <c r="JCR165" s="632" t="e">
        <f>(IF(JCR112-JCR107&lt;0,0,JCR112-JCR107)+JCR156)*1.21+IF($D$5="Koncesija",-#REF!*0.21,0)</f>
        <v>#REF!</v>
      </c>
      <c r="JCS165" s="632" t="e">
        <f>(IF(JCS112-JCS107&lt;0,0,JCS112-JCS107)+JCS156)*1.21+IF($D$5="Koncesija",-#REF!*0.21,0)</f>
        <v>#REF!</v>
      </c>
      <c r="JCT165" s="632" t="e">
        <f>(IF(JCT112-JCT107&lt;0,0,JCT112-JCT107)+JCT156)*1.21+IF($D$5="Koncesija",-#REF!*0.21,0)</f>
        <v>#REF!</v>
      </c>
      <c r="JCU165" s="632" t="e">
        <f>(IF(JCU112-JCU107&lt;0,0,JCU112-JCU107)+JCU156)*1.21+IF($D$5="Koncesija",-#REF!*0.21,0)</f>
        <v>#REF!</v>
      </c>
      <c r="JCV165" s="632" t="e">
        <f>(IF(JCV112-JCV107&lt;0,0,JCV112-JCV107)+JCV156)*1.21+IF($D$5="Koncesija",-#REF!*0.21,0)</f>
        <v>#REF!</v>
      </c>
      <c r="JCW165" s="632" t="e">
        <f>(IF(JCW112-JCW107&lt;0,0,JCW112-JCW107)+JCW156)*1.21+IF($D$5="Koncesija",-#REF!*0.21,0)</f>
        <v>#REF!</v>
      </c>
      <c r="JCX165" s="632" t="e">
        <f>(IF(JCX112-JCX107&lt;0,0,JCX112-JCX107)+JCX156)*1.21+IF($D$5="Koncesija",-#REF!*0.21,0)</f>
        <v>#REF!</v>
      </c>
      <c r="JCY165" s="632" t="e">
        <f>(IF(JCY112-JCY107&lt;0,0,JCY112-JCY107)+JCY156)*1.21+IF($D$5="Koncesija",-#REF!*0.21,0)</f>
        <v>#REF!</v>
      </c>
      <c r="JCZ165" s="632" t="e">
        <f>(IF(JCZ112-JCZ107&lt;0,0,JCZ112-JCZ107)+JCZ156)*1.21+IF($D$5="Koncesija",-#REF!*0.21,0)</f>
        <v>#REF!</v>
      </c>
      <c r="JDA165" s="632" t="e">
        <f>(IF(JDA112-JDA107&lt;0,0,JDA112-JDA107)+JDA156)*1.21+IF($D$5="Koncesija",-#REF!*0.21,0)</f>
        <v>#REF!</v>
      </c>
      <c r="JDB165" s="632" t="e">
        <f>(IF(JDB112-JDB107&lt;0,0,JDB112-JDB107)+JDB156)*1.21+IF($D$5="Koncesija",-#REF!*0.21,0)</f>
        <v>#REF!</v>
      </c>
      <c r="JDC165" s="632" t="e">
        <f>(IF(JDC112-JDC107&lt;0,0,JDC112-JDC107)+JDC156)*1.21+IF($D$5="Koncesija",-#REF!*0.21,0)</f>
        <v>#REF!</v>
      </c>
      <c r="JDD165" s="632" t="e">
        <f>(IF(JDD112-JDD107&lt;0,0,JDD112-JDD107)+JDD156)*1.21+IF($D$5="Koncesija",-#REF!*0.21,0)</f>
        <v>#REF!</v>
      </c>
      <c r="JDE165" s="632" t="e">
        <f>(IF(JDE112-JDE107&lt;0,0,JDE112-JDE107)+JDE156)*1.21+IF($D$5="Koncesija",-#REF!*0.21,0)</f>
        <v>#REF!</v>
      </c>
      <c r="JDF165" s="632" t="e">
        <f>(IF(JDF112-JDF107&lt;0,0,JDF112-JDF107)+JDF156)*1.21+IF($D$5="Koncesija",-#REF!*0.21,0)</f>
        <v>#REF!</v>
      </c>
      <c r="JDG165" s="632" t="e">
        <f>(IF(JDG112-JDG107&lt;0,0,JDG112-JDG107)+JDG156)*1.21+IF($D$5="Koncesija",-#REF!*0.21,0)</f>
        <v>#REF!</v>
      </c>
      <c r="JDH165" s="632" t="e">
        <f>(IF(JDH112-JDH107&lt;0,0,JDH112-JDH107)+JDH156)*1.21+IF($D$5="Koncesija",-#REF!*0.21,0)</f>
        <v>#REF!</v>
      </c>
      <c r="JDI165" s="632" t="e">
        <f>(IF(JDI112-JDI107&lt;0,0,JDI112-JDI107)+JDI156)*1.21+IF($D$5="Koncesija",-#REF!*0.21,0)</f>
        <v>#REF!</v>
      </c>
      <c r="JDJ165" s="632" t="e">
        <f>(IF(JDJ112-JDJ107&lt;0,0,JDJ112-JDJ107)+JDJ156)*1.21+IF($D$5="Koncesija",-#REF!*0.21,0)</f>
        <v>#REF!</v>
      </c>
      <c r="JDK165" s="632" t="e">
        <f>(IF(JDK112-JDK107&lt;0,0,JDK112-JDK107)+JDK156)*1.21+IF($D$5="Koncesija",-#REF!*0.21,0)</f>
        <v>#REF!</v>
      </c>
      <c r="JDL165" s="632" t="e">
        <f>(IF(JDL112-JDL107&lt;0,0,JDL112-JDL107)+JDL156)*1.21+IF($D$5="Koncesija",-#REF!*0.21,0)</f>
        <v>#REF!</v>
      </c>
      <c r="JDM165" s="632" t="e">
        <f>(IF(JDM112-JDM107&lt;0,0,JDM112-JDM107)+JDM156)*1.21+IF($D$5="Koncesija",-#REF!*0.21,0)</f>
        <v>#REF!</v>
      </c>
      <c r="JDN165" s="632" t="e">
        <f>(IF(JDN112-JDN107&lt;0,0,JDN112-JDN107)+JDN156)*1.21+IF($D$5="Koncesija",-#REF!*0.21,0)</f>
        <v>#REF!</v>
      </c>
      <c r="JDO165" s="632" t="e">
        <f>(IF(JDO112-JDO107&lt;0,0,JDO112-JDO107)+JDO156)*1.21+IF($D$5="Koncesija",-#REF!*0.21,0)</f>
        <v>#REF!</v>
      </c>
      <c r="JDP165" s="632" t="e">
        <f>(IF(JDP112-JDP107&lt;0,0,JDP112-JDP107)+JDP156)*1.21+IF($D$5="Koncesija",-#REF!*0.21,0)</f>
        <v>#REF!</v>
      </c>
      <c r="JDQ165" s="632" t="e">
        <f>(IF(JDQ112-JDQ107&lt;0,0,JDQ112-JDQ107)+JDQ156)*1.21+IF($D$5="Koncesija",-#REF!*0.21,0)</f>
        <v>#REF!</v>
      </c>
      <c r="JDR165" s="632" t="e">
        <f>(IF(JDR112-JDR107&lt;0,0,JDR112-JDR107)+JDR156)*1.21+IF($D$5="Koncesija",-#REF!*0.21,0)</f>
        <v>#REF!</v>
      </c>
      <c r="JDS165" s="632" t="e">
        <f>(IF(JDS112-JDS107&lt;0,0,JDS112-JDS107)+JDS156)*1.21+IF($D$5="Koncesija",-#REF!*0.21,0)</f>
        <v>#REF!</v>
      </c>
      <c r="JDT165" s="632" t="e">
        <f>(IF(JDT112-JDT107&lt;0,0,JDT112-JDT107)+JDT156)*1.21+IF($D$5="Koncesija",-#REF!*0.21,0)</f>
        <v>#REF!</v>
      </c>
      <c r="JDU165" s="632" t="e">
        <f>(IF(JDU112-JDU107&lt;0,0,JDU112-JDU107)+JDU156)*1.21+IF($D$5="Koncesija",-#REF!*0.21,0)</f>
        <v>#REF!</v>
      </c>
      <c r="JDV165" s="632" t="e">
        <f>(IF(JDV112-JDV107&lt;0,0,JDV112-JDV107)+JDV156)*1.21+IF($D$5="Koncesija",-#REF!*0.21,0)</f>
        <v>#REF!</v>
      </c>
      <c r="JDW165" s="632" t="e">
        <f>(IF(JDW112-JDW107&lt;0,0,JDW112-JDW107)+JDW156)*1.21+IF($D$5="Koncesija",-#REF!*0.21,0)</f>
        <v>#REF!</v>
      </c>
      <c r="JDX165" s="632" t="e">
        <f>(IF(JDX112-JDX107&lt;0,0,JDX112-JDX107)+JDX156)*1.21+IF($D$5="Koncesija",-#REF!*0.21,0)</f>
        <v>#REF!</v>
      </c>
      <c r="JDY165" s="632" t="e">
        <f>(IF(JDY112-JDY107&lt;0,0,JDY112-JDY107)+JDY156)*1.21+IF($D$5="Koncesija",-#REF!*0.21,0)</f>
        <v>#REF!</v>
      </c>
      <c r="JDZ165" s="632" t="e">
        <f>(IF(JDZ112-JDZ107&lt;0,0,JDZ112-JDZ107)+JDZ156)*1.21+IF($D$5="Koncesija",-#REF!*0.21,0)</f>
        <v>#REF!</v>
      </c>
      <c r="JEA165" s="632" t="e">
        <f>(IF(JEA112-JEA107&lt;0,0,JEA112-JEA107)+JEA156)*1.21+IF($D$5="Koncesija",-#REF!*0.21,0)</f>
        <v>#REF!</v>
      </c>
      <c r="JEB165" s="632" t="e">
        <f>(IF(JEB112-JEB107&lt;0,0,JEB112-JEB107)+JEB156)*1.21+IF($D$5="Koncesija",-#REF!*0.21,0)</f>
        <v>#REF!</v>
      </c>
      <c r="JEC165" s="632" t="e">
        <f>(IF(JEC112-JEC107&lt;0,0,JEC112-JEC107)+JEC156)*1.21+IF($D$5="Koncesija",-#REF!*0.21,0)</f>
        <v>#REF!</v>
      </c>
      <c r="JED165" s="632" t="e">
        <f>(IF(JED112-JED107&lt;0,0,JED112-JED107)+JED156)*1.21+IF($D$5="Koncesija",-#REF!*0.21,0)</f>
        <v>#REF!</v>
      </c>
      <c r="JEE165" s="632" t="e">
        <f>(IF(JEE112-JEE107&lt;0,0,JEE112-JEE107)+JEE156)*1.21+IF($D$5="Koncesija",-#REF!*0.21,0)</f>
        <v>#REF!</v>
      </c>
      <c r="JEF165" s="632" t="e">
        <f>(IF(JEF112-JEF107&lt;0,0,JEF112-JEF107)+JEF156)*1.21+IF($D$5="Koncesija",-#REF!*0.21,0)</f>
        <v>#REF!</v>
      </c>
      <c r="JEG165" s="632" t="e">
        <f>(IF(JEG112-JEG107&lt;0,0,JEG112-JEG107)+JEG156)*1.21+IF($D$5="Koncesija",-#REF!*0.21,0)</f>
        <v>#REF!</v>
      </c>
      <c r="JEH165" s="632" t="e">
        <f>(IF(JEH112-JEH107&lt;0,0,JEH112-JEH107)+JEH156)*1.21+IF($D$5="Koncesija",-#REF!*0.21,0)</f>
        <v>#REF!</v>
      </c>
      <c r="JEI165" s="632" t="e">
        <f>(IF(JEI112-JEI107&lt;0,0,JEI112-JEI107)+JEI156)*1.21+IF($D$5="Koncesija",-#REF!*0.21,0)</f>
        <v>#REF!</v>
      </c>
      <c r="JEJ165" s="632" t="e">
        <f>(IF(JEJ112-JEJ107&lt;0,0,JEJ112-JEJ107)+JEJ156)*1.21+IF($D$5="Koncesija",-#REF!*0.21,0)</f>
        <v>#REF!</v>
      </c>
      <c r="JEK165" s="632" t="e">
        <f>(IF(JEK112-JEK107&lt;0,0,JEK112-JEK107)+JEK156)*1.21+IF($D$5="Koncesija",-#REF!*0.21,0)</f>
        <v>#REF!</v>
      </c>
      <c r="JEL165" s="632" t="e">
        <f>(IF(JEL112-JEL107&lt;0,0,JEL112-JEL107)+JEL156)*1.21+IF($D$5="Koncesija",-#REF!*0.21,0)</f>
        <v>#REF!</v>
      </c>
      <c r="JEM165" s="632" t="e">
        <f>(IF(JEM112-JEM107&lt;0,0,JEM112-JEM107)+JEM156)*1.21+IF($D$5="Koncesija",-#REF!*0.21,0)</f>
        <v>#REF!</v>
      </c>
      <c r="JEN165" s="632" t="e">
        <f>(IF(JEN112-JEN107&lt;0,0,JEN112-JEN107)+JEN156)*1.21+IF($D$5="Koncesija",-#REF!*0.21,0)</f>
        <v>#REF!</v>
      </c>
      <c r="JEO165" s="632" t="e">
        <f>(IF(JEO112-JEO107&lt;0,0,JEO112-JEO107)+JEO156)*1.21+IF($D$5="Koncesija",-#REF!*0.21,0)</f>
        <v>#REF!</v>
      </c>
      <c r="JEP165" s="632" t="e">
        <f>(IF(JEP112-JEP107&lt;0,0,JEP112-JEP107)+JEP156)*1.21+IF($D$5="Koncesija",-#REF!*0.21,0)</f>
        <v>#REF!</v>
      </c>
      <c r="JEQ165" s="632" t="e">
        <f>(IF(JEQ112-JEQ107&lt;0,0,JEQ112-JEQ107)+JEQ156)*1.21+IF($D$5="Koncesija",-#REF!*0.21,0)</f>
        <v>#REF!</v>
      </c>
      <c r="JER165" s="632" t="e">
        <f>(IF(JER112-JER107&lt;0,0,JER112-JER107)+JER156)*1.21+IF($D$5="Koncesija",-#REF!*0.21,0)</f>
        <v>#REF!</v>
      </c>
      <c r="JES165" s="632" t="e">
        <f>(IF(JES112-JES107&lt;0,0,JES112-JES107)+JES156)*1.21+IF($D$5="Koncesija",-#REF!*0.21,0)</f>
        <v>#REF!</v>
      </c>
      <c r="JET165" s="632" t="e">
        <f>(IF(JET112-JET107&lt;0,0,JET112-JET107)+JET156)*1.21+IF($D$5="Koncesija",-#REF!*0.21,0)</f>
        <v>#REF!</v>
      </c>
      <c r="JEU165" s="632" t="e">
        <f>(IF(JEU112-JEU107&lt;0,0,JEU112-JEU107)+JEU156)*1.21+IF($D$5="Koncesija",-#REF!*0.21,0)</f>
        <v>#REF!</v>
      </c>
      <c r="JEV165" s="632" t="e">
        <f>(IF(JEV112-JEV107&lt;0,0,JEV112-JEV107)+JEV156)*1.21+IF($D$5="Koncesija",-#REF!*0.21,0)</f>
        <v>#REF!</v>
      </c>
      <c r="JEW165" s="632" t="e">
        <f>(IF(JEW112-JEW107&lt;0,0,JEW112-JEW107)+JEW156)*1.21+IF($D$5="Koncesija",-#REF!*0.21,0)</f>
        <v>#REF!</v>
      </c>
      <c r="JEX165" s="632" t="e">
        <f>(IF(JEX112-JEX107&lt;0,0,JEX112-JEX107)+JEX156)*1.21+IF($D$5="Koncesija",-#REF!*0.21,0)</f>
        <v>#REF!</v>
      </c>
      <c r="JEY165" s="632" t="e">
        <f>(IF(JEY112-JEY107&lt;0,0,JEY112-JEY107)+JEY156)*1.21+IF($D$5="Koncesija",-#REF!*0.21,0)</f>
        <v>#REF!</v>
      </c>
      <c r="JEZ165" s="632" t="e">
        <f>(IF(JEZ112-JEZ107&lt;0,0,JEZ112-JEZ107)+JEZ156)*1.21+IF($D$5="Koncesija",-#REF!*0.21,0)</f>
        <v>#REF!</v>
      </c>
      <c r="JFA165" s="632" t="e">
        <f>(IF(JFA112-JFA107&lt;0,0,JFA112-JFA107)+JFA156)*1.21+IF($D$5="Koncesija",-#REF!*0.21,0)</f>
        <v>#REF!</v>
      </c>
      <c r="JFB165" s="632" t="e">
        <f>(IF(JFB112-JFB107&lt;0,0,JFB112-JFB107)+JFB156)*1.21+IF($D$5="Koncesija",-#REF!*0.21,0)</f>
        <v>#REF!</v>
      </c>
      <c r="JFC165" s="632" t="e">
        <f>(IF(JFC112-JFC107&lt;0,0,JFC112-JFC107)+JFC156)*1.21+IF($D$5="Koncesija",-#REF!*0.21,0)</f>
        <v>#REF!</v>
      </c>
      <c r="JFD165" s="632" t="e">
        <f>(IF(JFD112-JFD107&lt;0,0,JFD112-JFD107)+JFD156)*1.21+IF($D$5="Koncesija",-#REF!*0.21,0)</f>
        <v>#REF!</v>
      </c>
      <c r="JFE165" s="632" t="e">
        <f>(IF(JFE112-JFE107&lt;0,0,JFE112-JFE107)+JFE156)*1.21+IF($D$5="Koncesija",-#REF!*0.21,0)</f>
        <v>#REF!</v>
      </c>
      <c r="JFF165" s="632" t="e">
        <f>(IF(JFF112-JFF107&lt;0,0,JFF112-JFF107)+JFF156)*1.21+IF($D$5="Koncesija",-#REF!*0.21,0)</f>
        <v>#REF!</v>
      </c>
      <c r="JFG165" s="632" t="e">
        <f>(IF(JFG112-JFG107&lt;0,0,JFG112-JFG107)+JFG156)*1.21+IF($D$5="Koncesija",-#REF!*0.21,0)</f>
        <v>#REF!</v>
      </c>
      <c r="JFH165" s="632" t="e">
        <f>(IF(JFH112-JFH107&lt;0,0,JFH112-JFH107)+JFH156)*1.21+IF($D$5="Koncesija",-#REF!*0.21,0)</f>
        <v>#REF!</v>
      </c>
      <c r="JFI165" s="632" t="e">
        <f>(IF(JFI112-JFI107&lt;0,0,JFI112-JFI107)+JFI156)*1.21+IF($D$5="Koncesija",-#REF!*0.21,0)</f>
        <v>#REF!</v>
      </c>
      <c r="JFJ165" s="632" t="e">
        <f>(IF(JFJ112-JFJ107&lt;0,0,JFJ112-JFJ107)+JFJ156)*1.21+IF($D$5="Koncesija",-#REF!*0.21,0)</f>
        <v>#REF!</v>
      </c>
      <c r="JFK165" s="632" t="e">
        <f>(IF(JFK112-JFK107&lt;0,0,JFK112-JFK107)+JFK156)*1.21+IF($D$5="Koncesija",-#REF!*0.21,0)</f>
        <v>#REF!</v>
      </c>
      <c r="JFL165" s="632" t="e">
        <f>(IF(JFL112-JFL107&lt;0,0,JFL112-JFL107)+JFL156)*1.21+IF($D$5="Koncesija",-#REF!*0.21,0)</f>
        <v>#REF!</v>
      </c>
      <c r="JFM165" s="632" t="e">
        <f>(IF(JFM112-JFM107&lt;0,0,JFM112-JFM107)+JFM156)*1.21+IF($D$5="Koncesija",-#REF!*0.21,0)</f>
        <v>#REF!</v>
      </c>
      <c r="JFN165" s="632" t="e">
        <f>(IF(JFN112-JFN107&lt;0,0,JFN112-JFN107)+JFN156)*1.21+IF($D$5="Koncesija",-#REF!*0.21,0)</f>
        <v>#REF!</v>
      </c>
      <c r="JFO165" s="632" t="e">
        <f>(IF(JFO112-JFO107&lt;0,0,JFO112-JFO107)+JFO156)*1.21+IF($D$5="Koncesija",-#REF!*0.21,0)</f>
        <v>#REF!</v>
      </c>
      <c r="JFP165" s="632" t="e">
        <f>(IF(JFP112-JFP107&lt;0,0,JFP112-JFP107)+JFP156)*1.21+IF($D$5="Koncesija",-#REF!*0.21,0)</f>
        <v>#REF!</v>
      </c>
      <c r="JFQ165" s="632" t="e">
        <f>(IF(JFQ112-JFQ107&lt;0,0,JFQ112-JFQ107)+JFQ156)*1.21+IF($D$5="Koncesija",-#REF!*0.21,0)</f>
        <v>#REF!</v>
      </c>
      <c r="JFR165" s="632" t="e">
        <f>(IF(JFR112-JFR107&lt;0,0,JFR112-JFR107)+JFR156)*1.21+IF($D$5="Koncesija",-#REF!*0.21,0)</f>
        <v>#REF!</v>
      </c>
      <c r="JFS165" s="632" t="e">
        <f>(IF(JFS112-JFS107&lt;0,0,JFS112-JFS107)+JFS156)*1.21+IF($D$5="Koncesija",-#REF!*0.21,0)</f>
        <v>#REF!</v>
      </c>
      <c r="JFT165" s="632" t="e">
        <f>(IF(JFT112-JFT107&lt;0,0,JFT112-JFT107)+JFT156)*1.21+IF($D$5="Koncesija",-#REF!*0.21,0)</f>
        <v>#REF!</v>
      </c>
      <c r="JFU165" s="632" t="e">
        <f>(IF(JFU112-JFU107&lt;0,0,JFU112-JFU107)+JFU156)*1.21+IF($D$5="Koncesija",-#REF!*0.21,0)</f>
        <v>#REF!</v>
      </c>
      <c r="JFV165" s="632" t="e">
        <f>(IF(JFV112-JFV107&lt;0,0,JFV112-JFV107)+JFV156)*1.21+IF($D$5="Koncesija",-#REF!*0.21,0)</f>
        <v>#REF!</v>
      </c>
      <c r="JFW165" s="632" t="e">
        <f>(IF(JFW112-JFW107&lt;0,0,JFW112-JFW107)+JFW156)*1.21+IF($D$5="Koncesija",-#REF!*0.21,0)</f>
        <v>#REF!</v>
      </c>
      <c r="JFX165" s="632" t="e">
        <f>(IF(JFX112-JFX107&lt;0,0,JFX112-JFX107)+JFX156)*1.21+IF($D$5="Koncesija",-#REF!*0.21,0)</f>
        <v>#REF!</v>
      </c>
      <c r="JFY165" s="632" t="e">
        <f>(IF(JFY112-JFY107&lt;0,0,JFY112-JFY107)+JFY156)*1.21+IF($D$5="Koncesija",-#REF!*0.21,0)</f>
        <v>#REF!</v>
      </c>
      <c r="JFZ165" s="632" t="e">
        <f>(IF(JFZ112-JFZ107&lt;0,0,JFZ112-JFZ107)+JFZ156)*1.21+IF($D$5="Koncesija",-#REF!*0.21,0)</f>
        <v>#REF!</v>
      </c>
      <c r="JGA165" s="632" t="e">
        <f>(IF(JGA112-JGA107&lt;0,0,JGA112-JGA107)+JGA156)*1.21+IF($D$5="Koncesija",-#REF!*0.21,0)</f>
        <v>#REF!</v>
      </c>
      <c r="JGB165" s="632" t="e">
        <f>(IF(JGB112-JGB107&lt;0,0,JGB112-JGB107)+JGB156)*1.21+IF($D$5="Koncesija",-#REF!*0.21,0)</f>
        <v>#REF!</v>
      </c>
      <c r="JGC165" s="632" t="e">
        <f>(IF(JGC112-JGC107&lt;0,0,JGC112-JGC107)+JGC156)*1.21+IF($D$5="Koncesija",-#REF!*0.21,0)</f>
        <v>#REF!</v>
      </c>
      <c r="JGD165" s="632" t="e">
        <f>(IF(JGD112-JGD107&lt;0,0,JGD112-JGD107)+JGD156)*1.21+IF($D$5="Koncesija",-#REF!*0.21,0)</f>
        <v>#REF!</v>
      </c>
      <c r="JGE165" s="632" t="e">
        <f>(IF(JGE112-JGE107&lt;0,0,JGE112-JGE107)+JGE156)*1.21+IF($D$5="Koncesija",-#REF!*0.21,0)</f>
        <v>#REF!</v>
      </c>
      <c r="JGF165" s="632" t="e">
        <f>(IF(JGF112-JGF107&lt;0,0,JGF112-JGF107)+JGF156)*1.21+IF($D$5="Koncesija",-#REF!*0.21,0)</f>
        <v>#REF!</v>
      </c>
      <c r="JGG165" s="632" t="e">
        <f>(IF(JGG112-JGG107&lt;0,0,JGG112-JGG107)+JGG156)*1.21+IF($D$5="Koncesija",-#REF!*0.21,0)</f>
        <v>#REF!</v>
      </c>
      <c r="JGH165" s="632" t="e">
        <f>(IF(JGH112-JGH107&lt;0,0,JGH112-JGH107)+JGH156)*1.21+IF($D$5="Koncesija",-#REF!*0.21,0)</f>
        <v>#REF!</v>
      </c>
      <c r="JGI165" s="632" t="e">
        <f>(IF(JGI112-JGI107&lt;0,0,JGI112-JGI107)+JGI156)*1.21+IF($D$5="Koncesija",-#REF!*0.21,0)</f>
        <v>#REF!</v>
      </c>
      <c r="JGJ165" s="632" t="e">
        <f>(IF(JGJ112-JGJ107&lt;0,0,JGJ112-JGJ107)+JGJ156)*1.21+IF($D$5="Koncesija",-#REF!*0.21,0)</f>
        <v>#REF!</v>
      </c>
      <c r="JGK165" s="632" t="e">
        <f>(IF(JGK112-JGK107&lt;0,0,JGK112-JGK107)+JGK156)*1.21+IF($D$5="Koncesija",-#REF!*0.21,0)</f>
        <v>#REF!</v>
      </c>
      <c r="JGL165" s="632" t="e">
        <f>(IF(JGL112-JGL107&lt;0,0,JGL112-JGL107)+JGL156)*1.21+IF($D$5="Koncesija",-#REF!*0.21,0)</f>
        <v>#REF!</v>
      </c>
      <c r="JGM165" s="632" t="e">
        <f>(IF(JGM112-JGM107&lt;0,0,JGM112-JGM107)+JGM156)*1.21+IF($D$5="Koncesija",-#REF!*0.21,0)</f>
        <v>#REF!</v>
      </c>
      <c r="JGN165" s="632" t="e">
        <f>(IF(JGN112-JGN107&lt;0,0,JGN112-JGN107)+JGN156)*1.21+IF($D$5="Koncesija",-#REF!*0.21,0)</f>
        <v>#REF!</v>
      </c>
      <c r="JGO165" s="632" t="e">
        <f>(IF(JGO112-JGO107&lt;0,0,JGO112-JGO107)+JGO156)*1.21+IF($D$5="Koncesija",-#REF!*0.21,0)</f>
        <v>#REF!</v>
      </c>
      <c r="JGP165" s="632" t="e">
        <f>(IF(JGP112-JGP107&lt;0,0,JGP112-JGP107)+JGP156)*1.21+IF($D$5="Koncesija",-#REF!*0.21,0)</f>
        <v>#REF!</v>
      </c>
      <c r="JGQ165" s="632" t="e">
        <f>(IF(JGQ112-JGQ107&lt;0,0,JGQ112-JGQ107)+JGQ156)*1.21+IF($D$5="Koncesija",-#REF!*0.21,0)</f>
        <v>#REF!</v>
      </c>
      <c r="JGR165" s="632" t="e">
        <f>(IF(JGR112-JGR107&lt;0,0,JGR112-JGR107)+JGR156)*1.21+IF($D$5="Koncesija",-#REF!*0.21,0)</f>
        <v>#REF!</v>
      </c>
      <c r="JGS165" s="632" t="e">
        <f>(IF(JGS112-JGS107&lt;0,0,JGS112-JGS107)+JGS156)*1.21+IF($D$5="Koncesija",-#REF!*0.21,0)</f>
        <v>#REF!</v>
      </c>
      <c r="JGT165" s="632" t="e">
        <f>(IF(JGT112-JGT107&lt;0,0,JGT112-JGT107)+JGT156)*1.21+IF($D$5="Koncesija",-#REF!*0.21,0)</f>
        <v>#REF!</v>
      </c>
      <c r="JGU165" s="632" t="e">
        <f>(IF(JGU112-JGU107&lt;0,0,JGU112-JGU107)+JGU156)*1.21+IF($D$5="Koncesija",-#REF!*0.21,0)</f>
        <v>#REF!</v>
      </c>
      <c r="JGV165" s="632" t="e">
        <f>(IF(JGV112-JGV107&lt;0,0,JGV112-JGV107)+JGV156)*1.21+IF($D$5="Koncesija",-#REF!*0.21,0)</f>
        <v>#REF!</v>
      </c>
      <c r="JGW165" s="632" t="e">
        <f>(IF(JGW112-JGW107&lt;0,0,JGW112-JGW107)+JGW156)*1.21+IF($D$5="Koncesija",-#REF!*0.21,0)</f>
        <v>#REF!</v>
      </c>
      <c r="JGX165" s="632" t="e">
        <f>(IF(JGX112-JGX107&lt;0,0,JGX112-JGX107)+JGX156)*1.21+IF($D$5="Koncesija",-#REF!*0.21,0)</f>
        <v>#REF!</v>
      </c>
      <c r="JGY165" s="632" t="e">
        <f>(IF(JGY112-JGY107&lt;0,0,JGY112-JGY107)+JGY156)*1.21+IF($D$5="Koncesija",-#REF!*0.21,0)</f>
        <v>#REF!</v>
      </c>
      <c r="JGZ165" s="632" t="e">
        <f>(IF(JGZ112-JGZ107&lt;0,0,JGZ112-JGZ107)+JGZ156)*1.21+IF($D$5="Koncesija",-#REF!*0.21,0)</f>
        <v>#REF!</v>
      </c>
      <c r="JHA165" s="632" t="e">
        <f>(IF(JHA112-JHA107&lt;0,0,JHA112-JHA107)+JHA156)*1.21+IF($D$5="Koncesija",-#REF!*0.21,0)</f>
        <v>#REF!</v>
      </c>
      <c r="JHB165" s="632" t="e">
        <f>(IF(JHB112-JHB107&lt;0,0,JHB112-JHB107)+JHB156)*1.21+IF($D$5="Koncesija",-#REF!*0.21,0)</f>
        <v>#REF!</v>
      </c>
      <c r="JHC165" s="632" t="e">
        <f>(IF(JHC112-JHC107&lt;0,0,JHC112-JHC107)+JHC156)*1.21+IF($D$5="Koncesija",-#REF!*0.21,0)</f>
        <v>#REF!</v>
      </c>
      <c r="JHD165" s="632" t="e">
        <f>(IF(JHD112-JHD107&lt;0,0,JHD112-JHD107)+JHD156)*1.21+IF($D$5="Koncesija",-#REF!*0.21,0)</f>
        <v>#REF!</v>
      </c>
      <c r="JHE165" s="632" t="e">
        <f>(IF(JHE112-JHE107&lt;0,0,JHE112-JHE107)+JHE156)*1.21+IF($D$5="Koncesija",-#REF!*0.21,0)</f>
        <v>#REF!</v>
      </c>
      <c r="JHF165" s="632" t="e">
        <f>(IF(JHF112-JHF107&lt;0,0,JHF112-JHF107)+JHF156)*1.21+IF($D$5="Koncesija",-#REF!*0.21,0)</f>
        <v>#REF!</v>
      </c>
      <c r="JHG165" s="632" t="e">
        <f>(IF(JHG112-JHG107&lt;0,0,JHG112-JHG107)+JHG156)*1.21+IF($D$5="Koncesija",-#REF!*0.21,0)</f>
        <v>#REF!</v>
      </c>
      <c r="JHH165" s="632" t="e">
        <f>(IF(JHH112-JHH107&lt;0,0,JHH112-JHH107)+JHH156)*1.21+IF($D$5="Koncesija",-#REF!*0.21,0)</f>
        <v>#REF!</v>
      </c>
      <c r="JHI165" s="632" t="e">
        <f>(IF(JHI112-JHI107&lt;0,0,JHI112-JHI107)+JHI156)*1.21+IF($D$5="Koncesija",-#REF!*0.21,0)</f>
        <v>#REF!</v>
      </c>
      <c r="JHJ165" s="632" t="e">
        <f>(IF(JHJ112-JHJ107&lt;0,0,JHJ112-JHJ107)+JHJ156)*1.21+IF($D$5="Koncesija",-#REF!*0.21,0)</f>
        <v>#REF!</v>
      </c>
      <c r="JHK165" s="632" t="e">
        <f>(IF(JHK112-JHK107&lt;0,0,JHK112-JHK107)+JHK156)*1.21+IF($D$5="Koncesija",-#REF!*0.21,0)</f>
        <v>#REF!</v>
      </c>
      <c r="JHL165" s="632" t="e">
        <f>(IF(JHL112-JHL107&lt;0,0,JHL112-JHL107)+JHL156)*1.21+IF($D$5="Koncesija",-#REF!*0.21,0)</f>
        <v>#REF!</v>
      </c>
      <c r="JHM165" s="632" t="e">
        <f>(IF(JHM112-JHM107&lt;0,0,JHM112-JHM107)+JHM156)*1.21+IF($D$5="Koncesija",-#REF!*0.21,0)</f>
        <v>#REF!</v>
      </c>
      <c r="JHN165" s="632" t="e">
        <f>(IF(JHN112-JHN107&lt;0,0,JHN112-JHN107)+JHN156)*1.21+IF($D$5="Koncesija",-#REF!*0.21,0)</f>
        <v>#REF!</v>
      </c>
      <c r="JHO165" s="632" t="e">
        <f>(IF(JHO112-JHO107&lt;0,0,JHO112-JHO107)+JHO156)*1.21+IF($D$5="Koncesija",-#REF!*0.21,0)</f>
        <v>#REF!</v>
      </c>
      <c r="JHP165" s="632" t="e">
        <f>(IF(JHP112-JHP107&lt;0,0,JHP112-JHP107)+JHP156)*1.21+IF($D$5="Koncesija",-#REF!*0.21,0)</f>
        <v>#REF!</v>
      </c>
      <c r="JHQ165" s="632" t="e">
        <f>(IF(JHQ112-JHQ107&lt;0,0,JHQ112-JHQ107)+JHQ156)*1.21+IF($D$5="Koncesija",-#REF!*0.21,0)</f>
        <v>#REF!</v>
      </c>
      <c r="JHR165" s="632" t="e">
        <f>(IF(JHR112-JHR107&lt;0,0,JHR112-JHR107)+JHR156)*1.21+IF($D$5="Koncesija",-#REF!*0.21,0)</f>
        <v>#REF!</v>
      </c>
      <c r="JHS165" s="632" t="e">
        <f>(IF(JHS112-JHS107&lt;0,0,JHS112-JHS107)+JHS156)*1.21+IF($D$5="Koncesija",-#REF!*0.21,0)</f>
        <v>#REF!</v>
      </c>
      <c r="JHT165" s="632" t="e">
        <f>(IF(JHT112-JHT107&lt;0,0,JHT112-JHT107)+JHT156)*1.21+IF($D$5="Koncesija",-#REF!*0.21,0)</f>
        <v>#REF!</v>
      </c>
      <c r="JHU165" s="632" t="e">
        <f>(IF(JHU112-JHU107&lt;0,0,JHU112-JHU107)+JHU156)*1.21+IF($D$5="Koncesija",-#REF!*0.21,0)</f>
        <v>#REF!</v>
      </c>
      <c r="JHV165" s="632" t="e">
        <f>(IF(JHV112-JHV107&lt;0,0,JHV112-JHV107)+JHV156)*1.21+IF($D$5="Koncesija",-#REF!*0.21,0)</f>
        <v>#REF!</v>
      </c>
      <c r="JHW165" s="632" t="e">
        <f>(IF(JHW112-JHW107&lt;0,0,JHW112-JHW107)+JHW156)*1.21+IF($D$5="Koncesija",-#REF!*0.21,0)</f>
        <v>#REF!</v>
      </c>
      <c r="JHX165" s="632" t="e">
        <f>(IF(JHX112-JHX107&lt;0,0,JHX112-JHX107)+JHX156)*1.21+IF($D$5="Koncesija",-#REF!*0.21,0)</f>
        <v>#REF!</v>
      </c>
      <c r="JHY165" s="632" t="e">
        <f>(IF(JHY112-JHY107&lt;0,0,JHY112-JHY107)+JHY156)*1.21+IF($D$5="Koncesija",-#REF!*0.21,0)</f>
        <v>#REF!</v>
      </c>
      <c r="JHZ165" s="632" t="e">
        <f>(IF(JHZ112-JHZ107&lt;0,0,JHZ112-JHZ107)+JHZ156)*1.21+IF($D$5="Koncesija",-#REF!*0.21,0)</f>
        <v>#REF!</v>
      </c>
      <c r="JIA165" s="632" t="e">
        <f>(IF(JIA112-JIA107&lt;0,0,JIA112-JIA107)+JIA156)*1.21+IF($D$5="Koncesija",-#REF!*0.21,0)</f>
        <v>#REF!</v>
      </c>
      <c r="JIB165" s="632" t="e">
        <f>(IF(JIB112-JIB107&lt;0,0,JIB112-JIB107)+JIB156)*1.21+IF($D$5="Koncesija",-#REF!*0.21,0)</f>
        <v>#REF!</v>
      </c>
      <c r="JIC165" s="632" t="e">
        <f>(IF(JIC112-JIC107&lt;0,0,JIC112-JIC107)+JIC156)*1.21+IF($D$5="Koncesija",-#REF!*0.21,0)</f>
        <v>#REF!</v>
      </c>
      <c r="JID165" s="632" t="e">
        <f>(IF(JID112-JID107&lt;0,0,JID112-JID107)+JID156)*1.21+IF($D$5="Koncesija",-#REF!*0.21,0)</f>
        <v>#REF!</v>
      </c>
      <c r="JIE165" s="632" t="e">
        <f>(IF(JIE112-JIE107&lt;0,0,JIE112-JIE107)+JIE156)*1.21+IF($D$5="Koncesija",-#REF!*0.21,0)</f>
        <v>#REF!</v>
      </c>
      <c r="JIF165" s="632" t="e">
        <f>(IF(JIF112-JIF107&lt;0,0,JIF112-JIF107)+JIF156)*1.21+IF($D$5="Koncesija",-#REF!*0.21,0)</f>
        <v>#REF!</v>
      </c>
      <c r="JIG165" s="632" t="e">
        <f>(IF(JIG112-JIG107&lt;0,0,JIG112-JIG107)+JIG156)*1.21+IF($D$5="Koncesija",-#REF!*0.21,0)</f>
        <v>#REF!</v>
      </c>
      <c r="JIH165" s="632" t="e">
        <f>(IF(JIH112-JIH107&lt;0,0,JIH112-JIH107)+JIH156)*1.21+IF($D$5="Koncesija",-#REF!*0.21,0)</f>
        <v>#REF!</v>
      </c>
      <c r="JII165" s="632" t="e">
        <f>(IF(JII112-JII107&lt;0,0,JII112-JII107)+JII156)*1.21+IF($D$5="Koncesija",-#REF!*0.21,0)</f>
        <v>#REF!</v>
      </c>
      <c r="JIJ165" s="632" t="e">
        <f>(IF(JIJ112-JIJ107&lt;0,0,JIJ112-JIJ107)+JIJ156)*1.21+IF($D$5="Koncesija",-#REF!*0.21,0)</f>
        <v>#REF!</v>
      </c>
      <c r="JIK165" s="632" t="e">
        <f>(IF(JIK112-JIK107&lt;0,0,JIK112-JIK107)+JIK156)*1.21+IF($D$5="Koncesija",-#REF!*0.21,0)</f>
        <v>#REF!</v>
      </c>
      <c r="JIL165" s="632" t="e">
        <f>(IF(JIL112-JIL107&lt;0,0,JIL112-JIL107)+JIL156)*1.21+IF($D$5="Koncesija",-#REF!*0.21,0)</f>
        <v>#REF!</v>
      </c>
      <c r="JIM165" s="632" t="e">
        <f>(IF(JIM112-JIM107&lt;0,0,JIM112-JIM107)+JIM156)*1.21+IF($D$5="Koncesija",-#REF!*0.21,0)</f>
        <v>#REF!</v>
      </c>
      <c r="JIN165" s="632" t="e">
        <f>(IF(JIN112-JIN107&lt;0,0,JIN112-JIN107)+JIN156)*1.21+IF($D$5="Koncesija",-#REF!*0.21,0)</f>
        <v>#REF!</v>
      </c>
      <c r="JIO165" s="632" t="e">
        <f>(IF(JIO112-JIO107&lt;0,0,JIO112-JIO107)+JIO156)*1.21+IF($D$5="Koncesija",-#REF!*0.21,0)</f>
        <v>#REF!</v>
      </c>
      <c r="JIP165" s="632" t="e">
        <f>(IF(JIP112-JIP107&lt;0,0,JIP112-JIP107)+JIP156)*1.21+IF($D$5="Koncesija",-#REF!*0.21,0)</f>
        <v>#REF!</v>
      </c>
      <c r="JIQ165" s="632" t="e">
        <f>(IF(JIQ112-JIQ107&lt;0,0,JIQ112-JIQ107)+JIQ156)*1.21+IF($D$5="Koncesija",-#REF!*0.21,0)</f>
        <v>#REF!</v>
      </c>
      <c r="JIR165" s="632" t="e">
        <f>(IF(JIR112-JIR107&lt;0,0,JIR112-JIR107)+JIR156)*1.21+IF($D$5="Koncesija",-#REF!*0.21,0)</f>
        <v>#REF!</v>
      </c>
      <c r="JIS165" s="632" t="e">
        <f>(IF(JIS112-JIS107&lt;0,0,JIS112-JIS107)+JIS156)*1.21+IF($D$5="Koncesija",-#REF!*0.21,0)</f>
        <v>#REF!</v>
      </c>
      <c r="JIT165" s="632" t="e">
        <f>(IF(JIT112-JIT107&lt;0,0,JIT112-JIT107)+JIT156)*1.21+IF($D$5="Koncesija",-#REF!*0.21,0)</f>
        <v>#REF!</v>
      </c>
      <c r="JIU165" s="632" t="e">
        <f>(IF(JIU112-JIU107&lt;0,0,JIU112-JIU107)+JIU156)*1.21+IF($D$5="Koncesija",-#REF!*0.21,0)</f>
        <v>#REF!</v>
      </c>
      <c r="JIV165" s="632" t="e">
        <f>(IF(JIV112-JIV107&lt;0,0,JIV112-JIV107)+JIV156)*1.21+IF($D$5="Koncesija",-#REF!*0.21,0)</f>
        <v>#REF!</v>
      </c>
      <c r="JIW165" s="632" t="e">
        <f>(IF(JIW112-JIW107&lt;0,0,JIW112-JIW107)+JIW156)*1.21+IF($D$5="Koncesija",-#REF!*0.21,0)</f>
        <v>#REF!</v>
      </c>
      <c r="JIX165" s="632" t="e">
        <f>(IF(JIX112-JIX107&lt;0,0,JIX112-JIX107)+JIX156)*1.21+IF($D$5="Koncesija",-#REF!*0.21,0)</f>
        <v>#REF!</v>
      </c>
      <c r="JIY165" s="632" t="e">
        <f>(IF(JIY112-JIY107&lt;0,0,JIY112-JIY107)+JIY156)*1.21+IF($D$5="Koncesija",-#REF!*0.21,0)</f>
        <v>#REF!</v>
      </c>
      <c r="JIZ165" s="632" t="e">
        <f>(IF(JIZ112-JIZ107&lt;0,0,JIZ112-JIZ107)+JIZ156)*1.21+IF($D$5="Koncesija",-#REF!*0.21,0)</f>
        <v>#REF!</v>
      </c>
      <c r="JJA165" s="632" t="e">
        <f>(IF(JJA112-JJA107&lt;0,0,JJA112-JJA107)+JJA156)*1.21+IF($D$5="Koncesija",-#REF!*0.21,0)</f>
        <v>#REF!</v>
      </c>
      <c r="JJB165" s="632" t="e">
        <f>(IF(JJB112-JJB107&lt;0,0,JJB112-JJB107)+JJB156)*1.21+IF($D$5="Koncesija",-#REF!*0.21,0)</f>
        <v>#REF!</v>
      </c>
      <c r="JJC165" s="632" t="e">
        <f>(IF(JJC112-JJC107&lt;0,0,JJC112-JJC107)+JJC156)*1.21+IF($D$5="Koncesija",-#REF!*0.21,0)</f>
        <v>#REF!</v>
      </c>
      <c r="JJD165" s="632" t="e">
        <f>(IF(JJD112-JJD107&lt;0,0,JJD112-JJD107)+JJD156)*1.21+IF($D$5="Koncesija",-#REF!*0.21,0)</f>
        <v>#REF!</v>
      </c>
      <c r="JJE165" s="632" t="e">
        <f>(IF(JJE112-JJE107&lt;0,0,JJE112-JJE107)+JJE156)*1.21+IF($D$5="Koncesija",-#REF!*0.21,0)</f>
        <v>#REF!</v>
      </c>
      <c r="JJF165" s="632" t="e">
        <f>(IF(JJF112-JJF107&lt;0,0,JJF112-JJF107)+JJF156)*1.21+IF($D$5="Koncesija",-#REF!*0.21,0)</f>
        <v>#REF!</v>
      </c>
      <c r="JJG165" s="632" t="e">
        <f>(IF(JJG112-JJG107&lt;0,0,JJG112-JJG107)+JJG156)*1.21+IF($D$5="Koncesija",-#REF!*0.21,0)</f>
        <v>#REF!</v>
      </c>
      <c r="JJH165" s="632" t="e">
        <f>(IF(JJH112-JJH107&lt;0,0,JJH112-JJH107)+JJH156)*1.21+IF($D$5="Koncesija",-#REF!*0.21,0)</f>
        <v>#REF!</v>
      </c>
      <c r="JJI165" s="632" t="e">
        <f>(IF(JJI112-JJI107&lt;0,0,JJI112-JJI107)+JJI156)*1.21+IF($D$5="Koncesija",-#REF!*0.21,0)</f>
        <v>#REF!</v>
      </c>
      <c r="JJJ165" s="632" t="e">
        <f>(IF(JJJ112-JJJ107&lt;0,0,JJJ112-JJJ107)+JJJ156)*1.21+IF($D$5="Koncesija",-#REF!*0.21,0)</f>
        <v>#REF!</v>
      </c>
      <c r="JJK165" s="632" t="e">
        <f>(IF(JJK112-JJK107&lt;0,0,JJK112-JJK107)+JJK156)*1.21+IF($D$5="Koncesija",-#REF!*0.21,0)</f>
        <v>#REF!</v>
      </c>
      <c r="JJL165" s="632" t="e">
        <f>(IF(JJL112-JJL107&lt;0,0,JJL112-JJL107)+JJL156)*1.21+IF($D$5="Koncesija",-#REF!*0.21,0)</f>
        <v>#REF!</v>
      </c>
      <c r="JJM165" s="632" t="e">
        <f>(IF(JJM112-JJM107&lt;0,0,JJM112-JJM107)+JJM156)*1.21+IF($D$5="Koncesija",-#REF!*0.21,0)</f>
        <v>#REF!</v>
      </c>
      <c r="JJN165" s="632" t="e">
        <f>(IF(JJN112-JJN107&lt;0,0,JJN112-JJN107)+JJN156)*1.21+IF($D$5="Koncesija",-#REF!*0.21,0)</f>
        <v>#REF!</v>
      </c>
      <c r="JJO165" s="632" t="e">
        <f>(IF(JJO112-JJO107&lt;0,0,JJO112-JJO107)+JJO156)*1.21+IF($D$5="Koncesija",-#REF!*0.21,0)</f>
        <v>#REF!</v>
      </c>
      <c r="JJP165" s="632" t="e">
        <f>(IF(JJP112-JJP107&lt;0,0,JJP112-JJP107)+JJP156)*1.21+IF($D$5="Koncesija",-#REF!*0.21,0)</f>
        <v>#REF!</v>
      </c>
      <c r="JJQ165" s="632" t="e">
        <f>(IF(JJQ112-JJQ107&lt;0,0,JJQ112-JJQ107)+JJQ156)*1.21+IF($D$5="Koncesija",-#REF!*0.21,0)</f>
        <v>#REF!</v>
      </c>
      <c r="JJR165" s="632" t="e">
        <f>(IF(JJR112-JJR107&lt;0,0,JJR112-JJR107)+JJR156)*1.21+IF($D$5="Koncesija",-#REF!*0.21,0)</f>
        <v>#REF!</v>
      </c>
      <c r="JJS165" s="632" t="e">
        <f>(IF(JJS112-JJS107&lt;0,0,JJS112-JJS107)+JJS156)*1.21+IF($D$5="Koncesija",-#REF!*0.21,0)</f>
        <v>#REF!</v>
      </c>
      <c r="JJT165" s="632" t="e">
        <f>(IF(JJT112-JJT107&lt;0,0,JJT112-JJT107)+JJT156)*1.21+IF($D$5="Koncesija",-#REF!*0.21,0)</f>
        <v>#REF!</v>
      </c>
      <c r="JJU165" s="632" t="e">
        <f>(IF(JJU112-JJU107&lt;0,0,JJU112-JJU107)+JJU156)*1.21+IF($D$5="Koncesija",-#REF!*0.21,0)</f>
        <v>#REF!</v>
      </c>
      <c r="JJV165" s="632" t="e">
        <f>(IF(JJV112-JJV107&lt;0,0,JJV112-JJV107)+JJV156)*1.21+IF($D$5="Koncesija",-#REF!*0.21,0)</f>
        <v>#REF!</v>
      </c>
      <c r="JJW165" s="632" t="e">
        <f>(IF(JJW112-JJW107&lt;0,0,JJW112-JJW107)+JJW156)*1.21+IF($D$5="Koncesija",-#REF!*0.21,0)</f>
        <v>#REF!</v>
      </c>
      <c r="JJX165" s="632" t="e">
        <f>(IF(JJX112-JJX107&lt;0,0,JJX112-JJX107)+JJX156)*1.21+IF($D$5="Koncesija",-#REF!*0.21,0)</f>
        <v>#REF!</v>
      </c>
      <c r="JJY165" s="632" t="e">
        <f>(IF(JJY112-JJY107&lt;0,0,JJY112-JJY107)+JJY156)*1.21+IF($D$5="Koncesija",-#REF!*0.21,0)</f>
        <v>#REF!</v>
      </c>
      <c r="JJZ165" s="632" t="e">
        <f>(IF(JJZ112-JJZ107&lt;0,0,JJZ112-JJZ107)+JJZ156)*1.21+IF($D$5="Koncesija",-#REF!*0.21,0)</f>
        <v>#REF!</v>
      </c>
      <c r="JKA165" s="632" t="e">
        <f>(IF(JKA112-JKA107&lt;0,0,JKA112-JKA107)+JKA156)*1.21+IF($D$5="Koncesija",-#REF!*0.21,0)</f>
        <v>#REF!</v>
      </c>
      <c r="JKB165" s="632" t="e">
        <f>(IF(JKB112-JKB107&lt;0,0,JKB112-JKB107)+JKB156)*1.21+IF($D$5="Koncesija",-#REF!*0.21,0)</f>
        <v>#REF!</v>
      </c>
      <c r="JKC165" s="632" t="e">
        <f>(IF(JKC112-JKC107&lt;0,0,JKC112-JKC107)+JKC156)*1.21+IF($D$5="Koncesija",-#REF!*0.21,0)</f>
        <v>#REF!</v>
      </c>
      <c r="JKD165" s="632" t="e">
        <f>(IF(JKD112-JKD107&lt;0,0,JKD112-JKD107)+JKD156)*1.21+IF($D$5="Koncesija",-#REF!*0.21,0)</f>
        <v>#REF!</v>
      </c>
      <c r="JKE165" s="632" t="e">
        <f>(IF(JKE112-JKE107&lt;0,0,JKE112-JKE107)+JKE156)*1.21+IF($D$5="Koncesija",-#REF!*0.21,0)</f>
        <v>#REF!</v>
      </c>
      <c r="JKF165" s="632" t="e">
        <f>(IF(JKF112-JKF107&lt;0,0,JKF112-JKF107)+JKF156)*1.21+IF($D$5="Koncesija",-#REF!*0.21,0)</f>
        <v>#REF!</v>
      </c>
      <c r="JKG165" s="632" t="e">
        <f>(IF(JKG112-JKG107&lt;0,0,JKG112-JKG107)+JKG156)*1.21+IF($D$5="Koncesija",-#REF!*0.21,0)</f>
        <v>#REF!</v>
      </c>
      <c r="JKH165" s="632" t="e">
        <f>(IF(JKH112-JKH107&lt;0,0,JKH112-JKH107)+JKH156)*1.21+IF($D$5="Koncesija",-#REF!*0.21,0)</f>
        <v>#REF!</v>
      </c>
      <c r="JKI165" s="632" t="e">
        <f>(IF(JKI112-JKI107&lt;0,0,JKI112-JKI107)+JKI156)*1.21+IF($D$5="Koncesija",-#REF!*0.21,0)</f>
        <v>#REF!</v>
      </c>
      <c r="JKJ165" s="632" t="e">
        <f>(IF(JKJ112-JKJ107&lt;0,0,JKJ112-JKJ107)+JKJ156)*1.21+IF($D$5="Koncesija",-#REF!*0.21,0)</f>
        <v>#REF!</v>
      </c>
      <c r="JKK165" s="632" t="e">
        <f>(IF(JKK112-JKK107&lt;0,0,JKK112-JKK107)+JKK156)*1.21+IF($D$5="Koncesija",-#REF!*0.21,0)</f>
        <v>#REF!</v>
      </c>
      <c r="JKL165" s="632" t="e">
        <f>(IF(JKL112-JKL107&lt;0,0,JKL112-JKL107)+JKL156)*1.21+IF($D$5="Koncesija",-#REF!*0.21,0)</f>
        <v>#REF!</v>
      </c>
      <c r="JKM165" s="632" t="e">
        <f>(IF(JKM112-JKM107&lt;0,0,JKM112-JKM107)+JKM156)*1.21+IF($D$5="Koncesija",-#REF!*0.21,0)</f>
        <v>#REF!</v>
      </c>
      <c r="JKN165" s="632" t="e">
        <f>(IF(JKN112-JKN107&lt;0,0,JKN112-JKN107)+JKN156)*1.21+IF($D$5="Koncesija",-#REF!*0.21,0)</f>
        <v>#REF!</v>
      </c>
      <c r="JKO165" s="632" t="e">
        <f>(IF(JKO112-JKO107&lt;0,0,JKO112-JKO107)+JKO156)*1.21+IF($D$5="Koncesija",-#REF!*0.21,0)</f>
        <v>#REF!</v>
      </c>
      <c r="JKP165" s="632" t="e">
        <f>(IF(JKP112-JKP107&lt;0,0,JKP112-JKP107)+JKP156)*1.21+IF($D$5="Koncesija",-#REF!*0.21,0)</f>
        <v>#REF!</v>
      </c>
      <c r="JKQ165" s="632" t="e">
        <f>(IF(JKQ112-JKQ107&lt;0,0,JKQ112-JKQ107)+JKQ156)*1.21+IF($D$5="Koncesija",-#REF!*0.21,0)</f>
        <v>#REF!</v>
      </c>
      <c r="JKR165" s="632" t="e">
        <f>(IF(JKR112-JKR107&lt;0,0,JKR112-JKR107)+JKR156)*1.21+IF($D$5="Koncesija",-#REF!*0.21,0)</f>
        <v>#REF!</v>
      </c>
      <c r="JKS165" s="632" t="e">
        <f>(IF(JKS112-JKS107&lt;0,0,JKS112-JKS107)+JKS156)*1.21+IF($D$5="Koncesija",-#REF!*0.21,0)</f>
        <v>#REF!</v>
      </c>
      <c r="JKT165" s="632" t="e">
        <f>(IF(JKT112-JKT107&lt;0,0,JKT112-JKT107)+JKT156)*1.21+IF($D$5="Koncesija",-#REF!*0.21,0)</f>
        <v>#REF!</v>
      </c>
      <c r="JKU165" s="632" t="e">
        <f>(IF(JKU112-JKU107&lt;0,0,JKU112-JKU107)+JKU156)*1.21+IF($D$5="Koncesija",-#REF!*0.21,0)</f>
        <v>#REF!</v>
      </c>
      <c r="JKV165" s="632" t="e">
        <f>(IF(JKV112-JKV107&lt;0,0,JKV112-JKV107)+JKV156)*1.21+IF($D$5="Koncesija",-#REF!*0.21,0)</f>
        <v>#REF!</v>
      </c>
      <c r="JKW165" s="632" t="e">
        <f>(IF(JKW112-JKW107&lt;0,0,JKW112-JKW107)+JKW156)*1.21+IF($D$5="Koncesija",-#REF!*0.21,0)</f>
        <v>#REF!</v>
      </c>
      <c r="JKX165" s="632" t="e">
        <f>(IF(JKX112-JKX107&lt;0,0,JKX112-JKX107)+JKX156)*1.21+IF($D$5="Koncesija",-#REF!*0.21,0)</f>
        <v>#REF!</v>
      </c>
      <c r="JKY165" s="632" t="e">
        <f>(IF(JKY112-JKY107&lt;0,0,JKY112-JKY107)+JKY156)*1.21+IF($D$5="Koncesija",-#REF!*0.21,0)</f>
        <v>#REF!</v>
      </c>
      <c r="JKZ165" s="632" t="e">
        <f>(IF(JKZ112-JKZ107&lt;0,0,JKZ112-JKZ107)+JKZ156)*1.21+IF($D$5="Koncesija",-#REF!*0.21,0)</f>
        <v>#REF!</v>
      </c>
      <c r="JLA165" s="632" t="e">
        <f>(IF(JLA112-JLA107&lt;0,0,JLA112-JLA107)+JLA156)*1.21+IF($D$5="Koncesija",-#REF!*0.21,0)</f>
        <v>#REF!</v>
      </c>
      <c r="JLB165" s="632" t="e">
        <f>(IF(JLB112-JLB107&lt;0,0,JLB112-JLB107)+JLB156)*1.21+IF($D$5="Koncesija",-#REF!*0.21,0)</f>
        <v>#REF!</v>
      </c>
      <c r="JLC165" s="632" t="e">
        <f>(IF(JLC112-JLC107&lt;0,0,JLC112-JLC107)+JLC156)*1.21+IF($D$5="Koncesija",-#REF!*0.21,0)</f>
        <v>#REF!</v>
      </c>
      <c r="JLD165" s="632" t="e">
        <f>(IF(JLD112-JLD107&lt;0,0,JLD112-JLD107)+JLD156)*1.21+IF($D$5="Koncesija",-#REF!*0.21,0)</f>
        <v>#REF!</v>
      </c>
      <c r="JLE165" s="632" t="e">
        <f>(IF(JLE112-JLE107&lt;0,0,JLE112-JLE107)+JLE156)*1.21+IF($D$5="Koncesija",-#REF!*0.21,0)</f>
        <v>#REF!</v>
      </c>
      <c r="JLF165" s="632" t="e">
        <f>(IF(JLF112-JLF107&lt;0,0,JLF112-JLF107)+JLF156)*1.21+IF($D$5="Koncesija",-#REF!*0.21,0)</f>
        <v>#REF!</v>
      </c>
      <c r="JLG165" s="632" t="e">
        <f>(IF(JLG112-JLG107&lt;0,0,JLG112-JLG107)+JLG156)*1.21+IF($D$5="Koncesija",-#REF!*0.21,0)</f>
        <v>#REF!</v>
      </c>
      <c r="JLH165" s="632" t="e">
        <f>(IF(JLH112-JLH107&lt;0,0,JLH112-JLH107)+JLH156)*1.21+IF($D$5="Koncesija",-#REF!*0.21,0)</f>
        <v>#REF!</v>
      </c>
      <c r="JLI165" s="632" t="e">
        <f>(IF(JLI112-JLI107&lt;0,0,JLI112-JLI107)+JLI156)*1.21+IF($D$5="Koncesija",-#REF!*0.21,0)</f>
        <v>#REF!</v>
      </c>
      <c r="JLJ165" s="632" t="e">
        <f>(IF(JLJ112-JLJ107&lt;0,0,JLJ112-JLJ107)+JLJ156)*1.21+IF($D$5="Koncesija",-#REF!*0.21,0)</f>
        <v>#REF!</v>
      </c>
      <c r="JLK165" s="632" t="e">
        <f>(IF(JLK112-JLK107&lt;0,0,JLK112-JLK107)+JLK156)*1.21+IF($D$5="Koncesija",-#REF!*0.21,0)</f>
        <v>#REF!</v>
      </c>
      <c r="JLL165" s="632" t="e">
        <f>(IF(JLL112-JLL107&lt;0,0,JLL112-JLL107)+JLL156)*1.21+IF($D$5="Koncesija",-#REF!*0.21,0)</f>
        <v>#REF!</v>
      </c>
      <c r="JLM165" s="632" t="e">
        <f>(IF(JLM112-JLM107&lt;0,0,JLM112-JLM107)+JLM156)*1.21+IF($D$5="Koncesija",-#REF!*0.21,0)</f>
        <v>#REF!</v>
      </c>
      <c r="JLN165" s="632" t="e">
        <f>(IF(JLN112-JLN107&lt;0,0,JLN112-JLN107)+JLN156)*1.21+IF($D$5="Koncesija",-#REF!*0.21,0)</f>
        <v>#REF!</v>
      </c>
      <c r="JLO165" s="632" t="e">
        <f>(IF(JLO112-JLO107&lt;0,0,JLO112-JLO107)+JLO156)*1.21+IF($D$5="Koncesija",-#REF!*0.21,0)</f>
        <v>#REF!</v>
      </c>
      <c r="JLP165" s="632" t="e">
        <f>(IF(JLP112-JLP107&lt;0,0,JLP112-JLP107)+JLP156)*1.21+IF($D$5="Koncesija",-#REF!*0.21,0)</f>
        <v>#REF!</v>
      </c>
      <c r="JLQ165" s="632" t="e">
        <f>(IF(JLQ112-JLQ107&lt;0,0,JLQ112-JLQ107)+JLQ156)*1.21+IF($D$5="Koncesija",-#REF!*0.21,0)</f>
        <v>#REF!</v>
      </c>
      <c r="JLR165" s="632" t="e">
        <f>(IF(JLR112-JLR107&lt;0,0,JLR112-JLR107)+JLR156)*1.21+IF($D$5="Koncesija",-#REF!*0.21,0)</f>
        <v>#REF!</v>
      </c>
      <c r="JLS165" s="632" t="e">
        <f>(IF(JLS112-JLS107&lt;0,0,JLS112-JLS107)+JLS156)*1.21+IF($D$5="Koncesija",-#REF!*0.21,0)</f>
        <v>#REF!</v>
      </c>
      <c r="JLT165" s="632" t="e">
        <f>(IF(JLT112-JLT107&lt;0,0,JLT112-JLT107)+JLT156)*1.21+IF($D$5="Koncesija",-#REF!*0.21,0)</f>
        <v>#REF!</v>
      </c>
      <c r="JLU165" s="632" t="e">
        <f>(IF(JLU112-JLU107&lt;0,0,JLU112-JLU107)+JLU156)*1.21+IF($D$5="Koncesija",-#REF!*0.21,0)</f>
        <v>#REF!</v>
      </c>
      <c r="JLV165" s="632" t="e">
        <f>(IF(JLV112-JLV107&lt;0,0,JLV112-JLV107)+JLV156)*1.21+IF($D$5="Koncesija",-#REF!*0.21,0)</f>
        <v>#REF!</v>
      </c>
      <c r="JLW165" s="632" t="e">
        <f>(IF(JLW112-JLW107&lt;0,0,JLW112-JLW107)+JLW156)*1.21+IF($D$5="Koncesija",-#REF!*0.21,0)</f>
        <v>#REF!</v>
      </c>
      <c r="JLX165" s="632" t="e">
        <f>(IF(JLX112-JLX107&lt;0,0,JLX112-JLX107)+JLX156)*1.21+IF($D$5="Koncesija",-#REF!*0.21,0)</f>
        <v>#REF!</v>
      </c>
      <c r="JLY165" s="632" t="e">
        <f>(IF(JLY112-JLY107&lt;0,0,JLY112-JLY107)+JLY156)*1.21+IF($D$5="Koncesija",-#REF!*0.21,0)</f>
        <v>#REF!</v>
      </c>
      <c r="JLZ165" s="632" t="e">
        <f>(IF(JLZ112-JLZ107&lt;0,0,JLZ112-JLZ107)+JLZ156)*1.21+IF($D$5="Koncesija",-#REF!*0.21,0)</f>
        <v>#REF!</v>
      </c>
      <c r="JMA165" s="632" t="e">
        <f>(IF(JMA112-JMA107&lt;0,0,JMA112-JMA107)+JMA156)*1.21+IF($D$5="Koncesija",-#REF!*0.21,0)</f>
        <v>#REF!</v>
      </c>
      <c r="JMB165" s="632" t="e">
        <f>(IF(JMB112-JMB107&lt;0,0,JMB112-JMB107)+JMB156)*1.21+IF($D$5="Koncesija",-#REF!*0.21,0)</f>
        <v>#REF!</v>
      </c>
      <c r="JMC165" s="632" t="e">
        <f>(IF(JMC112-JMC107&lt;0,0,JMC112-JMC107)+JMC156)*1.21+IF($D$5="Koncesija",-#REF!*0.21,0)</f>
        <v>#REF!</v>
      </c>
      <c r="JMD165" s="632" t="e">
        <f>(IF(JMD112-JMD107&lt;0,0,JMD112-JMD107)+JMD156)*1.21+IF($D$5="Koncesija",-#REF!*0.21,0)</f>
        <v>#REF!</v>
      </c>
      <c r="JME165" s="632" t="e">
        <f>(IF(JME112-JME107&lt;0,0,JME112-JME107)+JME156)*1.21+IF($D$5="Koncesija",-#REF!*0.21,0)</f>
        <v>#REF!</v>
      </c>
      <c r="JMF165" s="632" t="e">
        <f>(IF(JMF112-JMF107&lt;0,0,JMF112-JMF107)+JMF156)*1.21+IF($D$5="Koncesija",-#REF!*0.21,0)</f>
        <v>#REF!</v>
      </c>
      <c r="JMG165" s="632" t="e">
        <f>(IF(JMG112-JMG107&lt;0,0,JMG112-JMG107)+JMG156)*1.21+IF($D$5="Koncesija",-#REF!*0.21,0)</f>
        <v>#REF!</v>
      </c>
      <c r="JMH165" s="632" t="e">
        <f>(IF(JMH112-JMH107&lt;0,0,JMH112-JMH107)+JMH156)*1.21+IF($D$5="Koncesija",-#REF!*0.21,0)</f>
        <v>#REF!</v>
      </c>
      <c r="JMI165" s="632" t="e">
        <f>(IF(JMI112-JMI107&lt;0,0,JMI112-JMI107)+JMI156)*1.21+IF($D$5="Koncesija",-#REF!*0.21,0)</f>
        <v>#REF!</v>
      </c>
      <c r="JMJ165" s="632" t="e">
        <f>(IF(JMJ112-JMJ107&lt;0,0,JMJ112-JMJ107)+JMJ156)*1.21+IF($D$5="Koncesija",-#REF!*0.21,0)</f>
        <v>#REF!</v>
      </c>
      <c r="JMK165" s="632" t="e">
        <f>(IF(JMK112-JMK107&lt;0,0,JMK112-JMK107)+JMK156)*1.21+IF($D$5="Koncesija",-#REF!*0.21,0)</f>
        <v>#REF!</v>
      </c>
      <c r="JML165" s="632" t="e">
        <f>(IF(JML112-JML107&lt;0,0,JML112-JML107)+JML156)*1.21+IF($D$5="Koncesija",-#REF!*0.21,0)</f>
        <v>#REF!</v>
      </c>
      <c r="JMM165" s="632" t="e">
        <f>(IF(JMM112-JMM107&lt;0,0,JMM112-JMM107)+JMM156)*1.21+IF($D$5="Koncesija",-#REF!*0.21,0)</f>
        <v>#REF!</v>
      </c>
      <c r="JMN165" s="632" t="e">
        <f>(IF(JMN112-JMN107&lt;0,0,JMN112-JMN107)+JMN156)*1.21+IF($D$5="Koncesija",-#REF!*0.21,0)</f>
        <v>#REF!</v>
      </c>
      <c r="JMO165" s="632" t="e">
        <f>(IF(JMO112-JMO107&lt;0,0,JMO112-JMO107)+JMO156)*1.21+IF($D$5="Koncesija",-#REF!*0.21,0)</f>
        <v>#REF!</v>
      </c>
      <c r="JMP165" s="632" t="e">
        <f>(IF(JMP112-JMP107&lt;0,0,JMP112-JMP107)+JMP156)*1.21+IF($D$5="Koncesija",-#REF!*0.21,0)</f>
        <v>#REF!</v>
      </c>
      <c r="JMQ165" s="632" t="e">
        <f>(IF(JMQ112-JMQ107&lt;0,0,JMQ112-JMQ107)+JMQ156)*1.21+IF($D$5="Koncesija",-#REF!*0.21,0)</f>
        <v>#REF!</v>
      </c>
      <c r="JMR165" s="632" t="e">
        <f>(IF(JMR112-JMR107&lt;0,0,JMR112-JMR107)+JMR156)*1.21+IF($D$5="Koncesija",-#REF!*0.21,0)</f>
        <v>#REF!</v>
      </c>
      <c r="JMS165" s="632" t="e">
        <f>(IF(JMS112-JMS107&lt;0,0,JMS112-JMS107)+JMS156)*1.21+IF($D$5="Koncesija",-#REF!*0.21,0)</f>
        <v>#REF!</v>
      </c>
      <c r="JMT165" s="632" t="e">
        <f>(IF(JMT112-JMT107&lt;0,0,JMT112-JMT107)+JMT156)*1.21+IF($D$5="Koncesija",-#REF!*0.21,0)</f>
        <v>#REF!</v>
      </c>
      <c r="JMU165" s="632" t="e">
        <f>(IF(JMU112-JMU107&lt;0,0,JMU112-JMU107)+JMU156)*1.21+IF($D$5="Koncesija",-#REF!*0.21,0)</f>
        <v>#REF!</v>
      </c>
      <c r="JMV165" s="632" t="e">
        <f>(IF(JMV112-JMV107&lt;0,0,JMV112-JMV107)+JMV156)*1.21+IF($D$5="Koncesija",-#REF!*0.21,0)</f>
        <v>#REF!</v>
      </c>
      <c r="JMW165" s="632" t="e">
        <f>(IF(JMW112-JMW107&lt;0,0,JMW112-JMW107)+JMW156)*1.21+IF($D$5="Koncesija",-#REF!*0.21,0)</f>
        <v>#REF!</v>
      </c>
      <c r="JMX165" s="632" t="e">
        <f>(IF(JMX112-JMX107&lt;0,0,JMX112-JMX107)+JMX156)*1.21+IF($D$5="Koncesija",-#REF!*0.21,0)</f>
        <v>#REF!</v>
      </c>
      <c r="JMY165" s="632" t="e">
        <f>(IF(JMY112-JMY107&lt;0,0,JMY112-JMY107)+JMY156)*1.21+IF($D$5="Koncesija",-#REF!*0.21,0)</f>
        <v>#REF!</v>
      </c>
      <c r="JMZ165" s="632" t="e">
        <f>(IF(JMZ112-JMZ107&lt;0,0,JMZ112-JMZ107)+JMZ156)*1.21+IF($D$5="Koncesija",-#REF!*0.21,0)</f>
        <v>#REF!</v>
      </c>
      <c r="JNA165" s="632" t="e">
        <f>(IF(JNA112-JNA107&lt;0,0,JNA112-JNA107)+JNA156)*1.21+IF($D$5="Koncesija",-#REF!*0.21,0)</f>
        <v>#REF!</v>
      </c>
      <c r="JNB165" s="632" t="e">
        <f>(IF(JNB112-JNB107&lt;0,0,JNB112-JNB107)+JNB156)*1.21+IF($D$5="Koncesija",-#REF!*0.21,0)</f>
        <v>#REF!</v>
      </c>
      <c r="JNC165" s="632" t="e">
        <f>(IF(JNC112-JNC107&lt;0,0,JNC112-JNC107)+JNC156)*1.21+IF($D$5="Koncesija",-#REF!*0.21,0)</f>
        <v>#REF!</v>
      </c>
      <c r="JND165" s="632" t="e">
        <f>(IF(JND112-JND107&lt;0,0,JND112-JND107)+JND156)*1.21+IF($D$5="Koncesija",-#REF!*0.21,0)</f>
        <v>#REF!</v>
      </c>
      <c r="JNE165" s="632" t="e">
        <f>(IF(JNE112-JNE107&lt;0,0,JNE112-JNE107)+JNE156)*1.21+IF($D$5="Koncesija",-#REF!*0.21,0)</f>
        <v>#REF!</v>
      </c>
      <c r="JNF165" s="632" t="e">
        <f>(IF(JNF112-JNF107&lt;0,0,JNF112-JNF107)+JNF156)*1.21+IF($D$5="Koncesija",-#REF!*0.21,0)</f>
        <v>#REF!</v>
      </c>
      <c r="JNG165" s="632" t="e">
        <f>(IF(JNG112-JNG107&lt;0,0,JNG112-JNG107)+JNG156)*1.21+IF($D$5="Koncesija",-#REF!*0.21,0)</f>
        <v>#REF!</v>
      </c>
      <c r="JNH165" s="632" t="e">
        <f>(IF(JNH112-JNH107&lt;0,0,JNH112-JNH107)+JNH156)*1.21+IF($D$5="Koncesija",-#REF!*0.21,0)</f>
        <v>#REF!</v>
      </c>
      <c r="JNI165" s="632" t="e">
        <f>(IF(JNI112-JNI107&lt;0,0,JNI112-JNI107)+JNI156)*1.21+IF($D$5="Koncesija",-#REF!*0.21,0)</f>
        <v>#REF!</v>
      </c>
      <c r="JNJ165" s="632" t="e">
        <f>(IF(JNJ112-JNJ107&lt;0,0,JNJ112-JNJ107)+JNJ156)*1.21+IF($D$5="Koncesija",-#REF!*0.21,0)</f>
        <v>#REF!</v>
      </c>
      <c r="JNK165" s="632" t="e">
        <f>(IF(JNK112-JNK107&lt;0,0,JNK112-JNK107)+JNK156)*1.21+IF($D$5="Koncesija",-#REF!*0.21,0)</f>
        <v>#REF!</v>
      </c>
      <c r="JNL165" s="632" t="e">
        <f>(IF(JNL112-JNL107&lt;0,0,JNL112-JNL107)+JNL156)*1.21+IF($D$5="Koncesija",-#REF!*0.21,0)</f>
        <v>#REF!</v>
      </c>
      <c r="JNM165" s="632" t="e">
        <f>(IF(JNM112-JNM107&lt;0,0,JNM112-JNM107)+JNM156)*1.21+IF($D$5="Koncesija",-#REF!*0.21,0)</f>
        <v>#REF!</v>
      </c>
      <c r="JNN165" s="632" t="e">
        <f>(IF(JNN112-JNN107&lt;0,0,JNN112-JNN107)+JNN156)*1.21+IF($D$5="Koncesija",-#REF!*0.21,0)</f>
        <v>#REF!</v>
      </c>
      <c r="JNO165" s="632" t="e">
        <f>(IF(JNO112-JNO107&lt;0,0,JNO112-JNO107)+JNO156)*1.21+IF($D$5="Koncesija",-#REF!*0.21,0)</f>
        <v>#REF!</v>
      </c>
      <c r="JNP165" s="632" t="e">
        <f>(IF(JNP112-JNP107&lt;0,0,JNP112-JNP107)+JNP156)*1.21+IF($D$5="Koncesija",-#REF!*0.21,0)</f>
        <v>#REF!</v>
      </c>
      <c r="JNQ165" s="632" t="e">
        <f>(IF(JNQ112-JNQ107&lt;0,0,JNQ112-JNQ107)+JNQ156)*1.21+IF($D$5="Koncesija",-#REF!*0.21,0)</f>
        <v>#REF!</v>
      </c>
      <c r="JNR165" s="632" t="e">
        <f>(IF(JNR112-JNR107&lt;0,0,JNR112-JNR107)+JNR156)*1.21+IF($D$5="Koncesija",-#REF!*0.21,0)</f>
        <v>#REF!</v>
      </c>
      <c r="JNS165" s="632" t="e">
        <f>(IF(JNS112-JNS107&lt;0,0,JNS112-JNS107)+JNS156)*1.21+IF($D$5="Koncesija",-#REF!*0.21,0)</f>
        <v>#REF!</v>
      </c>
      <c r="JNT165" s="632" t="e">
        <f>(IF(JNT112-JNT107&lt;0,0,JNT112-JNT107)+JNT156)*1.21+IF($D$5="Koncesija",-#REF!*0.21,0)</f>
        <v>#REF!</v>
      </c>
      <c r="JNU165" s="632" t="e">
        <f>(IF(JNU112-JNU107&lt;0,0,JNU112-JNU107)+JNU156)*1.21+IF($D$5="Koncesija",-#REF!*0.21,0)</f>
        <v>#REF!</v>
      </c>
      <c r="JNV165" s="632" t="e">
        <f>(IF(JNV112-JNV107&lt;0,0,JNV112-JNV107)+JNV156)*1.21+IF($D$5="Koncesija",-#REF!*0.21,0)</f>
        <v>#REF!</v>
      </c>
      <c r="JNW165" s="632" t="e">
        <f>(IF(JNW112-JNW107&lt;0,0,JNW112-JNW107)+JNW156)*1.21+IF($D$5="Koncesija",-#REF!*0.21,0)</f>
        <v>#REF!</v>
      </c>
      <c r="JNX165" s="632" t="e">
        <f>(IF(JNX112-JNX107&lt;0,0,JNX112-JNX107)+JNX156)*1.21+IF($D$5="Koncesija",-#REF!*0.21,0)</f>
        <v>#REF!</v>
      </c>
      <c r="JNY165" s="632" t="e">
        <f>(IF(JNY112-JNY107&lt;0,0,JNY112-JNY107)+JNY156)*1.21+IF($D$5="Koncesija",-#REF!*0.21,0)</f>
        <v>#REF!</v>
      </c>
      <c r="JNZ165" s="632" t="e">
        <f>(IF(JNZ112-JNZ107&lt;0,0,JNZ112-JNZ107)+JNZ156)*1.21+IF($D$5="Koncesija",-#REF!*0.21,0)</f>
        <v>#REF!</v>
      </c>
      <c r="JOA165" s="632" t="e">
        <f>(IF(JOA112-JOA107&lt;0,0,JOA112-JOA107)+JOA156)*1.21+IF($D$5="Koncesija",-#REF!*0.21,0)</f>
        <v>#REF!</v>
      </c>
      <c r="JOB165" s="632" t="e">
        <f>(IF(JOB112-JOB107&lt;0,0,JOB112-JOB107)+JOB156)*1.21+IF($D$5="Koncesija",-#REF!*0.21,0)</f>
        <v>#REF!</v>
      </c>
      <c r="JOC165" s="632" t="e">
        <f>(IF(JOC112-JOC107&lt;0,0,JOC112-JOC107)+JOC156)*1.21+IF($D$5="Koncesija",-#REF!*0.21,0)</f>
        <v>#REF!</v>
      </c>
      <c r="JOD165" s="632" t="e">
        <f>(IF(JOD112-JOD107&lt;0,0,JOD112-JOD107)+JOD156)*1.21+IF($D$5="Koncesija",-#REF!*0.21,0)</f>
        <v>#REF!</v>
      </c>
      <c r="JOE165" s="632" t="e">
        <f>(IF(JOE112-JOE107&lt;0,0,JOE112-JOE107)+JOE156)*1.21+IF($D$5="Koncesija",-#REF!*0.21,0)</f>
        <v>#REF!</v>
      </c>
      <c r="JOF165" s="632" t="e">
        <f>(IF(JOF112-JOF107&lt;0,0,JOF112-JOF107)+JOF156)*1.21+IF($D$5="Koncesija",-#REF!*0.21,0)</f>
        <v>#REF!</v>
      </c>
      <c r="JOG165" s="632" t="e">
        <f>(IF(JOG112-JOG107&lt;0,0,JOG112-JOG107)+JOG156)*1.21+IF($D$5="Koncesija",-#REF!*0.21,0)</f>
        <v>#REF!</v>
      </c>
      <c r="JOH165" s="632" t="e">
        <f>(IF(JOH112-JOH107&lt;0,0,JOH112-JOH107)+JOH156)*1.21+IF($D$5="Koncesija",-#REF!*0.21,0)</f>
        <v>#REF!</v>
      </c>
      <c r="JOI165" s="632" t="e">
        <f>(IF(JOI112-JOI107&lt;0,0,JOI112-JOI107)+JOI156)*1.21+IF($D$5="Koncesija",-#REF!*0.21,0)</f>
        <v>#REF!</v>
      </c>
      <c r="JOJ165" s="632" t="e">
        <f>(IF(JOJ112-JOJ107&lt;0,0,JOJ112-JOJ107)+JOJ156)*1.21+IF($D$5="Koncesija",-#REF!*0.21,0)</f>
        <v>#REF!</v>
      </c>
      <c r="JOK165" s="632" t="e">
        <f>(IF(JOK112-JOK107&lt;0,0,JOK112-JOK107)+JOK156)*1.21+IF($D$5="Koncesija",-#REF!*0.21,0)</f>
        <v>#REF!</v>
      </c>
      <c r="JOL165" s="632" t="e">
        <f>(IF(JOL112-JOL107&lt;0,0,JOL112-JOL107)+JOL156)*1.21+IF($D$5="Koncesija",-#REF!*0.21,0)</f>
        <v>#REF!</v>
      </c>
      <c r="JOM165" s="632" t="e">
        <f>(IF(JOM112-JOM107&lt;0,0,JOM112-JOM107)+JOM156)*1.21+IF($D$5="Koncesija",-#REF!*0.21,0)</f>
        <v>#REF!</v>
      </c>
      <c r="JON165" s="632" t="e">
        <f>(IF(JON112-JON107&lt;0,0,JON112-JON107)+JON156)*1.21+IF($D$5="Koncesija",-#REF!*0.21,0)</f>
        <v>#REF!</v>
      </c>
      <c r="JOO165" s="632" t="e">
        <f>(IF(JOO112-JOO107&lt;0,0,JOO112-JOO107)+JOO156)*1.21+IF($D$5="Koncesija",-#REF!*0.21,0)</f>
        <v>#REF!</v>
      </c>
      <c r="JOP165" s="632" t="e">
        <f>(IF(JOP112-JOP107&lt;0,0,JOP112-JOP107)+JOP156)*1.21+IF($D$5="Koncesija",-#REF!*0.21,0)</f>
        <v>#REF!</v>
      </c>
      <c r="JOQ165" s="632" t="e">
        <f>(IF(JOQ112-JOQ107&lt;0,0,JOQ112-JOQ107)+JOQ156)*1.21+IF($D$5="Koncesija",-#REF!*0.21,0)</f>
        <v>#REF!</v>
      </c>
      <c r="JOR165" s="632" t="e">
        <f>(IF(JOR112-JOR107&lt;0,0,JOR112-JOR107)+JOR156)*1.21+IF($D$5="Koncesija",-#REF!*0.21,0)</f>
        <v>#REF!</v>
      </c>
      <c r="JOS165" s="632" t="e">
        <f>(IF(JOS112-JOS107&lt;0,0,JOS112-JOS107)+JOS156)*1.21+IF($D$5="Koncesija",-#REF!*0.21,0)</f>
        <v>#REF!</v>
      </c>
      <c r="JOT165" s="632" t="e">
        <f>(IF(JOT112-JOT107&lt;0,0,JOT112-JOT107)+JOT156)*1.21+IF($D$5="Koncesija",-#REF!*0.21,0)</f>
        <v>#REF!</v>
      </c>
      <c r="JOU165" s="632" t="e">
        <f>(IF(JOU112-JOU107&lt;0,0,JOU112-JOU107)+JOU156)*1.21+IF($D$5="Koncesija",-#REF!*0.21,0)</f>
        <v>#REF!</v>
      </c>
      <c r="JOV165" s="632" t="e">
        <f>(IF(JOV112-JOV107&lt;0,0,JOV112-JOV107)+JOV156)*1.21+IF($D$5="Koncesija",-#REF!*0.21,0)</f>
        <v>#REF!</v>
      </c>
      <c r="JOW165" s="632" t="e">
        <f>(IF(JOW112-JOW107&lt;0,0,JOW112-JOW107)+JOW156)*1.21+IF($D$5="Koncesija",-#REF!*0.21,0)</f>
        <v>#REF!</v>
      </c>
      <c r="JOX165" s="632" t="e">
        <f>(IF(JOX112-JOX107&lt;0,0,JOX112-JOX107)+JOX156)*1.21+IF($D$5="Koncesija",-#REF!*0.21,0)</f>
        <v>#REF!</v>
      </c>
      <c r="JOY165" s="632" t="e">
        <f>(IF(JOY112-JOY107&lt;0,0,JOY112-JOY107)+JOY156)*1.21+IF($D$5="Koncesija",-#REF!*0.21,0)</f>
        <v>#REF!</v>
      </c>
      <c r="JOZ165" s="632" t="e">
        <f>(IF(JOZ112-JOZ107&lt;0,0,JOZ112-JOZ107)+JOZ156)*1.21+IF($D$5="Koncesija",-#REF!*0.21,0)</f>
        <v>#REF!</v>
      </c>
      <c r="JPA165" s="632" t="e">
        <f>(IF(JPA112-JPA107&lt;0,0,JPA112-JPA107)+JPA156)*1.21+IF($D$5="Koncesija",-#REF!*0.21,0)</f>
        <v>#REF!</v>
      </c>
      <c r="JPB165" s="632" t="e">
        <f>(IF(JPB112-JPB107&lt;0,0,JPB112-JPB107)+JPB156)*1.21+IF($D$5="Koncesija",-#REF!*0.21,0)</f>
        <v>#REF!</v>
      </c>
      <c r="JPC165" s="632" t="e">
        <f>(IF(JPC112-JPC107&lt;0,0,JPC112-JPC107)+JPC156)*1.21+IF($D$5="Koncesija",-#REF!*0.21,0)</f>
        <v>#REF!</v>
      </c>
      <c r="JPD165" s="632" t="e">
        <f>(IF(JPD112-JPD107&lt;0,0,JPD112-JPD107)+JPD156)*1.21+IF($D$5="Koncesija",-#REF!*0.21,0)</f>
        <v>#REF!</v>
      </c>
      <c r="JPE165" s="632" t="e">
        <f>(IF(JPE112-JPE107&lt;0,0,JPE112-JPE107)+JPE156)*1.21+IF($D$5="Koncesija",-#REF!*0.21,0)</f>
        <v>#REF!</v>
      </c>
      <c r="JPF165" s="632" t="e">
        <f>(IF(JPF112-JPF107&lt;0,0,JPF112-JPF107)+JPF156)*1.21+IF($D$5="Koncesija",-#REF!*0.21,0)</f>
        <v>#REF!</v>
      </c>
      <c r="JPG165" s="632" t="e">
        <f>(IF(JPG112-JPG107&lt;0,0,JPG112-JPG107)+JPG156)*1.21+IF($D$5="Koncesija",-#REF!*0.21,0)</f>
        <v>#REF!</v>
      </c>
      <c r="JPH165" s="632" t="e">
        <f>(IF(JPH112-JPH107&lt;0,0,JPH112-JPH107)+JPH156)*1.21+IF($D$5="Koncesija",-#REF!*0.21,0)</f>
        <v>#REF!</v>
      </c>
      <c r="JPI165" s="632" t="e">
        <f>(IF(JPI112-JPI107&lt;0,0,JPI112-JPI107)+JPI156)*1.21+IF($D$5="Koncesija",-#REF!*0.21,0)</f>
        <v>#REF!</v>
      </c>
      <c r="JPJ165" s="632" t="e">
        <f>(IF(JPJ112-JPJ107&lt;0,0,JPJ112-JPJ107)+JPJ156)*1.21+IF($D$5="Koncesija",-#REF!*0.21,0)</f>
        <v>#REF!</v>
      </c>
      <c r="JPK165" s="632" t="e">
        <f>(IF(JPK112-JPK107&lt;0,0,JPK112-JPK107)+JPK156)*1.21+IF($D$5="Koncesija",-#REF!*0.21,0)</f>
        <v>#REF!</v>
      </c>
      <c r="JPL165" s="632" t="e">
        <f>(IF(JPL112-JPL107&lt;0,0,JPL112-JPL107)+JPL156)*1.21+IF($D$5="Koncesija",-#REF!*0.21,0)</f>
        <v>#REF!</v>
      </c>
      <c r="JPM165" s="632" t="e">
        <f>(IF(JPM112-JPM107&lt;0,0,JPM112-JPM107)+JPM156)*1.21+IF($D$5="Koncesija",-#REF!*0.21,0)</f>
        <v>#REF!</v>
      </c>
      <c r="JPN165" s="632" t="e">
        <f>(IF(JPN112-JPN107&lt;0,0,JPN112-JPN107)+JPN156)*1.21+IF($D$5="Koncesija",-#REF!*0.21,0)</f>
        <v>#REF!</v>
      </c>
      <c r="JPO165" s="632" t="e">
        <f>(IF(JPO112-JPO107&lt;0,0,JPO112-JPO107)+JPO156)*1.21+IF($D$5="Koncesija",-#REF!*0.21,0)</f>
        <v>#REF!</v>
      </c>
      <c r="JPP165" s="632" t="e">
        <f>(IF(JPP112-JPP107&lt;0,0,JPP112-JPP107)+JPP156)*1.21+IF($D$5="Koncesija",-#REF!*0.21,0)</f>
        <v>#REF!</v>
      </c>
      <c r="JPQ165" s="632" t="e">
        <f>(IF(JPQ112-JPQ107&lt;0,0,JPQ112-JPQ107)+JPQ156)*1.21+IF($D$5="Koncesija",-#REF!*0.21,0)</f>
        <v>#REF!</v>
      </c>
      <c r="JPR165" s="632" t="e">
        <f>(IF(JPR112-JPR107&lt;0,0,JPR112-JPR107)+JPR156)*1.21+IF($D$5="Koncesija",-#REF!*0.21,0)</f>
        <v>#REF!</v>
      </c>
      <c r="JPS165" s="632" t="e">
        <f>(IF(JPS112-JPS107&lt;0,0,JPS112-JPS107)+JPS156)*1.21+IF($D$5="Koncesija",-#REF!*0.21,0)</f>
        <v>#REF!</v>
      </c>
      <c r="JPT165" s="632" t="e">
        <f>(IF(JPT112-JPT107&lt;0,0,JPT112-JPT107)+JPT156)*1.21+IF($D$5="Koncesija",-#REF!*0.21,0)</f>
        <v>#REF!</v>
      </c>
      <c r="JPU165" s="632" t="e">
        <f>(IF(JPU112-JPU107&lt;0,0,JPU112-JPU107)+JPU156)*1.21+IF($D$5="Koncesija",-#REF!*0.21,0)</f>
        <v>#REF!</v>
      </c>
      <c r="JPV165" s="632" t="e">
        <f>(IF(JPV112-JPV107&lt;0,0,JPV112-JPV107)+JPV156)*1.21+IF($D$5="Koncesija",-#REF!*0.21,0)</f>
        <v>#REF!</v>
      </c>
      <c r="JPW165" s="632" t="e">
        <f>(IF(JPW112-JPW107&lt;0,0,JPW112-JPW107)+JPW156)*1.21+IF($D$5="Koncesija",-#REF!*0.21,0)</f>
        <v>#REF!</v>
      </c>
      <c r="JPX165" s="632" t="e">
        <f>(IF(JPX112-JPX107&lt;0,0,JPX112-JPX107)+JPX156)*1.21+IF($D$5="Koncesija",-#REF!*0.21,0)</f>
        <v>#REF!</v>
      </c>
      <c r="JPY165" s="632" t="e">
        <f>(IF(JPY112-JPY107&lt;0,0,JPY112-JPY107)+JPY156)*1.21+IF($D$5="Koncesija",-#REF!*0.21,0)</f>
        <v>#REF!</v>
      </c>
      <c r="JPZ165" s="632" t="e">
        <f>(IF(JPZ112-JPZ107&lt;0,0,JPZ112-JPZ107)+JPZ156)*1.21+IF($D$5="Koncesija",-#REF!*0.21,0)</f>
        <v>#REF!</v>
      </c>
      <c r="JQA165" s="632" t="e">
        <f>(IF(JQA112-JQA107&lt;0,0,JQA112-JQA107)+JQA156)*1.21+IF($D$5="Koncesija",-#REF!*0.21,0)</f>
        <v>#REF!</v>
      </c>
      <c r="JQB165" s="632" t="e">
        <f>(IF(JQB112-JQB107&lt;0,0,JQB112-JQB107)+JQB156)*1.21+IF($D$5="Koncesija",-#REF!*0.21,0)</f>
        <v>#REF!</v>
      </c>
      <c r="JQC165" s="632" t="e">
        <f>(IF(JQC112-JQC107&lt;0,0,JQC112-JQC107)+JQC156)*1.21+IF($D$5="Koncesija",-#REF!*0.21,0)</f>
        <v>#REF!</v>
      </c>
      <c r="JQD165" s="632" t="e">
        <f>(IF(JQD112-JQD107&lt;0,0,JQD112-JQD107)+JQD156)*1.21+IF($D$5="Koncesija",-#REF!*0.21,0)</f>
        <v>#REF!</v>
      </c>
      <c r="JQE165" s="632" t="e">
        <f>(IF(JQE112-JQE107&lt;0,0,JQE112-JQE107)+JQE156)*1.21+IF($D$5="Koncesija",-#REF!*0.21,0)</f>
        <v>#REF!</v>
      </c>
      <c r="JQF165" s="632" t="e">
        <f>(IF(JQF112-JQF107&lt;0,0,JQF112-JQF107)+JQF156)*1.21+IF($D$5="Koncesija",-#REF!*0.21,0)</f>
        <v>#REF!</v>
      </c>
      <c r="JQG165" s="632" t="e">
        <f>(IF(JQG112-JQG107&lt;0,0,JQG112-JQG107)+JQG156)*1.21+IF($D$5="Koncesija",-#REF!*0.21,0)</f>
        <v>#REF!</v>
      </c>
      <c r="JQH165" s="632" t="e">
        <f>(IF(JQH112-JQH107&lt;0,0,JQH112-JQH107)+JQH156)*1.21+IF($D$5="Koncesija",-#REF!*0.21,0)</f>
        <v>#REF!</v>
      </c>
      <c r="JQI165" s="632" t="e">
        <f>(IF(JQI112-JQI107&lt;0,0,JQI112-JQI107)+JQI156)*1.21+IF($D$5="Koncesija",-#REF!*0.21,0)</f>
        <v>#REF!</v>
      </c>
      <c r="JQJ165" s="632" t="e">
        <f>(IF(JQJ112-JQJ107&lt;0,0,JQJ112-JQJ107)+JQJ156)*1.21+IF($D$5="Koncesija",-#REF!*0.21,0)</f>
        <v>#REF!</v>
      </c>
      <c r="JQK165" s="632" t="e">
        <f>(IF(JQK112-JQK107&lt;0,0,JQK112-JQK107)+JQK156)*1.21+IF($D$5="Koncesija",-#REF!*0.21,0)</f>
        <v>#REF!</v>
      </c>
      <c r="JQL165" s="632" t="e">
        <f>(IF(JQL112-JQL107&lt;0,0,JQL112-JQL107)+JQL156)*1.21+IF($D$5="Koncesija",-#REF!*0.21,0)</f>
        <v>#REF!</v>
      </c>
      <c r="JQM165" s="632" t="e">
        <f>(IF(JQM112-JQM107&lt;0,0,JQM112-JQM107)+JQM156)*1.21+IF($D$5="Koncesija",-#REF!*0.21,0)</f>
        <v>#REF!</v>
      </c>
      <c r="JQN165" s="632" t="e">
        <f>(IF(JQN112-JQN107&lt;0,0,JQN112-JQN107)+JQN156)*1.21+IF($D$5="Koncesija",-#REF!*0.21,0)</f>
        <v>#REF!</v>
      </c>
      <c r="JQO165" s="632" t="e">
        <f>(IF(JQO112-JQO107&lt;0,0,JQO112-JQO107)+JQO156)*1.21+IF($D$5="Koncesija",-#REF!*0.21,0)</f>
        <v>#REF!</v>
      </c>
      <c r="JQP165" s="632" t="e">
        <f>(IF(JQP112-JQP107&lt;0,0,JQP112-JQP107)+JQP156)*1.21+IF($D$5="Koncesija",-#REF!*0.21,0)</f>
        <v>#REF!</v>
      </c>
      <c r="JQQ165" s="632" t="e">
        <f>(IF(JQQ112-JQQ107&lt;0,0,JQQ112-JQQ107)+JQQ156)*1.21+IF($D$5="Koncesija",-#REF!*0.21,0)</f>
        <v>#REF!</v>
      </c>
      <c r="JQR165" s="632" t="e">
        <f>(IF(JQR112-JQR107&lt;0,0,JQR112-JQR107)+JQR156)*1.21+IF($D$5="Koncesija",-#REF!*0.21,0)</f>
        <v>#REF!</v>
      </c>
      <c r="JQS165" s="632" t="e">
        <f>(IF(JQS112-JQS107&lt;0,0,JQS112-JQS107)+JQS156)*1.21+IF($D$5="Koncesija",-#REF!*0.21,0)</f>
        <v>#REF!</v>
      </c>
      <c r="JQT165" s="632" t="e">
        <f>(IF(JQT112-JQT107&lt;0,0,JQT112-JQT107)+JQT156)*1.21+IF($D$5="Koncesija",-#REF!*0.21,0)</f>
        <v>#REF!</v>
      </c>
      <c r="JQU165" s="632" t="e">
        <f>(IF(JQU112-JQU107&lt;0,0,JQU112-JQU107)+JQU156)*1.21+IF($D$5="Koncesija",-#REF!*0.21,0)</f>
        <v>#REF!</v>
      </c>
      <c r="JQV165" s="632" t="e">
        <f>(IF(JQV112-JQV107&lt;0,0,JQV112-JQV107)+JQV156)*1.21+IF($D$5="Koncesija",-#REF!*0.21,0)</f>
        <v>#REF!</v>
      </c>
      <c r="JQW165" s="632" t="e">
        <f>(IF(JQW112-JQW107&lt;0,0,JQW112-JQW107)+JQW156)*1.21+IF($D$5="Koncesija",-#REF!*0.21,0)</f>
        <v>#REF!</v>
      </c>
      <c r="JQX165" s="632" t="e">
        <f>(IF(JQX112-JQX107&lt;0,0,JQX112-JQX107)+JQX156)*1.21+IF($D$5="Koncesija",-#REF!*0.21,0)</f>
        <v>#REF!</v>
      </c>
      <c r="JQY165" s="632" t="e">
        <f>(IF(JQY112-JQY107&lt;0,0,JQY112-JQY107)+JQY156)*1.21+IF($D$5="Koncesija",-#REF!*0.21,0)</f>
        <v>#REF!</v>
      </c>
      <c r="JQZ165" s="632" t="e">
        <f>(IF(JQZ112-JQZ107&lt;0,0,JQZ112-JQZ107)+JQZ156)*1.21+IF($D$5="Koncesija",-#REF!*0.21,0)</f>
        <v>#REF!</v>
      </c>
      <c r="JRA165" s="632" t="e">
        <f>(IF(JRA112-JRA107&lt;0,0,JRA112-JRA107)+JRA156)*1.21+IF($D$5="Koncesija",-#REF!*0.21,0)</f>
        <v>#REF!</v>
      </c>
      <c r="JRB165" s="632" t="e">
        <f>(IF(JRB112-JRB107&lt;0,0,JRB112-JRB107)+JRB156)*1.21+IF($D$5="Koncesija",-#REF!*0.21,0)</f>
        <v>#REF!</v>
      </c>
      <c r="JRC165" s="632" t="e">
        <f>(IF(JRC112-JRC107&lt;0,0,JRC112-JRC107)+JRC156)*1.21+IF($D$5="Koncesija",-#REF!*0.21,0)</f>
        <v>#REF!</v>
      </c>
      <c r="JRD165" s="632" t="e">
        <f>(IF(JRD112-JRD107&lt;0,0,JRD112-JRD107)+JRD156)*1.21+IF($D$5="Koncesija",-#REF!*0.21,0)</f>
        <v>#REF!</v>
      </c>
      <c r="JRE165" s="632" t="e">
        <f>(IF(JRE112-JRE107&lt;0,0,JRE112-JRE107)+JRE156)*1.21+IF($D$5="Koncesija",-#REF!*0.21,0)</f>
        <v>#REF!</v>
      </c>
      <c r="JRF165" s="632" t="e">
        <f>(IF(JRF112-JRF107&lt;0,0,JRF112-JRF107)+JRF156)*1.21+IF($D$5="Koncesija",-#REF!*0.21,0)</f>
        <v>#REF!</v>
      </c>
      <c r="JRG165" s="632" t="e">
        <f>(IF(JRG112-JRG107&lt;0,0,JRG112-JRG107)+JRG156)*1.21+IF($D$5="Koncesija",-#REF!*0.21,0)</f>
        <v>#REF!</v>
      </c>
      <c r="JRH165" s="632" t="e">
        <f>(IF(JRH112-JRH107&lt;0,0,JRH112-JRH107)+JRH156)*1.21+IF($D$5="Koncesija",-#REF!*0.21,0)</f>
        <v>#REF!</v>
      </c>
      <c r="JRI165" s="632" t="e">
        <f>(IF(JRI112-JRI107&lt;0,0,JRI112-JRI107)+JRI156)*1.21+IF($D$5="Koncesija",-#REF!*0.21,0)</f>
        <v>#REF!</v>
      </c>
      <c r="JRJ165" s="632" t="e">
        <f>(IF(JRJ112-JRJ107&lt;0,0,JRJ112-JRJ107)+JRJ156)*1.21+IF($D$5="Koncesija",-#REF!*0.21,0)</f>
        <v>#REF!</v>
      </c>
      <c r="JRK165" s="632" t="e">
        <f>(IF(JRK112-JRK107&lt;0,0,JRK112-JRK107)+JRK156)*1.21+IF($D$5="Koncesija",-#REF!*0.21,0)</f>
        <v>#REF!</v>
      </c>
      <c r="JRL165" s="632" t="e">
        <f>(IF(JRL112-JRL107&lt;0,0,JRL112-JRL107)+JRL156)*1.21+IF($D$5="Koncesija",-#REF!*0.21,0)</f>
        <v>#REF!</v>
      </c>
      <c r="JRM165" s="632" t="e">
        <f>(IF(JRM112-JRM107&lt;0,0,JRM112-JRM107)+JRM156)*1.21+IF($D$5="Koncesija",-#REF!*0.21,0)</f>
        <v>#REF!</v>
      </c>
      <c r="JRN165" s="632" t="e">
        <f>(IF(JRN112-JRN107&lt;0,0,JRN112-JRN107)+JRN156)*1.21+IF($D$5="Koncesija",-#REF!*0.21,0)</f>
        <v>#REF!</v>
      </c>
      <c r="JRO165" s="632" t="e">
        <f>(IF(JRO112-JRO107&lt;0,0,JRO112-JRO107)+JRO156)*1.21+IF($D$5="Koncesija",-#REF!*0.21,0)</f>
        <v>#REF!</v>
      </c>
      <c r="JRP165" s="632" t="e">
        <f>(IF(JRP112-JRP107&lt;0,0,JRP112-JRP107)+JRP156)*1.21+IF($D$5="Koncesija",-#REF!*0.21,0)</f>
        <v>#REF!</v>
      </c>
      <c r="JRQ165" s="632" t="e">
        <f>(IF(JRQ112-JRQ107&lt;0,0,JRQ112-JRQ107)+JRQ156)*1.21+IF($D$5="Koncesija",-#REF!*0.21,0)</f>
        <v>#REF!</v>
      </c>
      <c r="JRR165" s="632" t="e">
        <f>(IF(JRR112-JRR107&lt;0,0,JRR112-JRR107)+JRR156)*1.21+IF($D$5="Koncesija",-#REF!*0.21,0)</f>
        <v>#REF!</v>
      </c>
      <c r="JRS165" s="632" t="e">
        <f>(IF(JRS112-JRS107&lt;0,0,JRS112-JRS107)+JRS156)*1.21+IF($D$5="Koncesija",-#REF!*0.21,0)</f>
        <v>#REF!</v>
      </c>
      <c r="JRT165" s="632" t="e">
        <f>(IF(JRT112-JRT107&lt;0,0,JRT112-JRT107)+JRT156)*1.21+IF($D$5="Koncesija",-#REF!*0.21,0)</f>
        <v>#REF!</v>
      </c>
      <c r="JRU165" s="632" t="e">
        <f>(IF(JRU112-JRU107&lt;0,0,JRU112-JRU107)+JRU156)*1.21+IF($D$5="Koncesija",-#REF!*0.21,0)</f>
        <v>#REF!</v>
      </c>
      <c r="JRV165" s="632" t="e">
        <f>(IF(JRV112-JRV107&lt;0,0,JRV112-JRV107)+JRV156)*1.21+IF($D$5="Koncesija",-#REF!*0.21,0)</f>
        <v>#REF!</v>
      </c>
      <c r="JRW165" s="632" t="e">
        <f>(IF(JRW112-JRW107&lt;0,0,JRW112-JRW107)+JRW156)*1.21+IF($D$5="Koncesija",-#REF!*0.21,0)</f>
        <v>#REF!</v>
      </c>
      <c r="JRX165" s="632" t="e">
        <f>(IF(JRX112-JRX107&lt;0,0,JRX112-JRX107)+JRX156)*1.21+IF($D$5="Koncesija",-#REF!*0.21,0)</f>
        <v>#REF!</v>
      </c>
      <c r="JRY165" s="632" t="e">
        <f>(IF(JRY112-JRY107&lt;0,0,JRY112-JRY107)+JRY156)*1.21+IF($D$5="Koncesija",-#REF!*0.21,0)</f>
        <v>#REF!</v>
      </c>
      <c r="JRZ165" s="632" t="e">
        <f>(IF(JRZ112-JRZ107&lt;0,0,JRZ112-JRZ107)+JRZ156)*1.21+IF($D$5="Koncesija",-#REF!*0.21,0)</f>
        <v>#REF!</v>
      </c>
      <c r="JSA165" s="632" t="e">
        <f>(IF(JSA112-JSA107&lt;0,0,JSA112-JSA107)+JSA156)*1.21+IF($D$5="Koncesija",-#REF!*0.21,0)</f>
        <v>#REF!</v>
      </c>
      <c r="JSB165" s="632" t="e">
        <f>(IF(JSB112-JSB107&lt;0,0,JSB112-JSB107)+JSB156)*1.21+IF($D$5="Koncesija",-#REF!*0.21,0)</f>
        <v>#REF!</v>
      </c>
      <c r="JSC165" s="632" t="e">
        <f>(IF(JSC112-JSC107&lt;0,0,JSC112-JSC107)+JSC156)*1.21+IF($D$5="Koncesija",-#REF!*0.21,0)</f>
        <v>#REF!</v>
      </c>
      <c r="JSD165" s="632" t="e">
        <f>(IF(JSD112-JSD107&lt;0,0,JSD112-JSD107)+JSD156)*1.21+IF($D$5="Koncesija",-#REF!*0.21,0)</f>
        <v>#REF!</v>
      </c>
      <c r="JSE165" s="632" t="e">
        <f>(IF(JSE112-JSE107&lt;0,0,JSE112-JSE107)+JSE156)*1.21+IF($D$5="Koncesija",-#REF!*0.21,0)</f>
        <v>#REF!</v>
      </c>
      <c r="JSF165" s="632" t="e">
        <f>(IF(JSF112-JSF107&lt;0,0,JSF112-JSF107)+JSF156)*1.21+IF($D$5="Koncesija",-#REF!*0.21,0)</f>
        <v>#REF!</v>
      </c>
      <c r="JSG165" s="632" t="e">
        <f>(IF(JSG112-JSG107&lt;0,0,JSG112-JSG107)+JSG156)*1.21+IF($D$5="Koncesija",-#REF!*0.21,0)</f>
        <v>#REF!</v>
      </c>
      <c r="JSH165" s="632" t="e">
        <f>(IF(JSH112-JSH107&lt;0,0,JSH112-JSH107)+JSH156)*1.21+IF($D$5="Koncesija",-#REF!*0.21,0)</f>
        <v>#REF!</v>
      </c>
      <c r="JSI165" s="632" t="e">
        <f>(IF(JSI112-JSI107&lt;0,0,JSI112-JSI107)+JSI156)*1.21+IF($D$5="Koncesija",-#REF!*0.21,0)</f>
        <v>#REF!</v>
      </c>
      <c r="JSJ165" s="632" t="e">
        <f>(IF(JSJ112-JSJ107&lt;0,0,JSJ112-JSJ107)+JSJ156)*1.21+IF($D$5="Koncesija",-#REF!*0.21,0)</f>
        <v>#REF!</v>
      </c>
      <c r="JSK165" s="632" t="e">
        <f>(IF(JSK112-JSK107&lt;0,0,JSK112-JSK107)+JSK156)*1.21+IF($D$5="Koncesija",-#REF!*0.21,0)</f>
        <v>#REF!</v>
      </c>
      <c r="JSL165" s="632" t="e">
        <f>(IF(JSL112-JSL107&lt;0,0,JSL112-JSL107)+JSL156)*1.21+IF($D$5="Koncesija",-#REF!*0.21,0)</f>
        <v>#REF!</v>
      </c>
      <c r="JSM165" s="632" t="e">
        <f>(IF(JSM112-JSM107&lt;0,0,JSM112-JSM107)+JSM156)*1.21+IF($D$5="Koncesija",-#REF!*0.21,0)</f>
        <v>#REF!</v>
      </c>
      <c r="JSN165" s="632" t="e">
        <f>(IF(JSN112-JSN107&lt;0,0,JSN112-JSN107)+JSN156)*1.21+IF($D$5="Koncesija",-#REF!*0.21,0)</f>
        <v>#REF!</v>
      </c>
      <c r="JSO165" s="632" t="e">
        <f>(IF(JSO112-JSO107&lt;0,0,JSO112-JSO107)+JSO156)*1.21+IF($D$5="Koncesija",-#REF!*0.21,0)</f>
        <v>#REF!</v>
      </c>
      <c r="JSP165" s="632" t="e">
        <f>(IF(JSP112-JSP107&lt;0,0,JSP112-JSP107)+JSP156)*1.21+IF($D$5="Koncesija",-#REF!*0.21,0)</f>
        <v>#REF!</v>
      </c>
      <c r="JSQ165" s="632" t="e">
        <f>(IF(JSQ112-JSQ107&lt;0,0,JSQ112-JSQ107)+JSQ156)*1.21+IF($D$5="Koncesija",-#REF!*0.21,0)</f>
        <v>#REF!</v>
      </c>
      <c r="JSR165" s="632" t="e">
        <f>(IF(JSR112-JSR107&lt;0,0,JSR112-JSR107)+JSR156)*1.21+IF($D$5="Koncesija",-#REF!*0.21,0)</f>
        <v>#REF!</v>
      </c>
      <c r="JSS165" s="632" t="e">
        <f>(IF(JSS112-JSS107&lt;0,0,JSS112-JSS107)+JSS156)*1.21+IF($D$5="Koncesija",-#REF!*0.21,0)</f>
        <v>#REF!</v>
      </c>
      <c r="JST165" s="632" t="e">
        <f>(IF(JST112-JST107&lt;0,0,JST112-JST107)+JST156)*1.21+IF($D$5="Koncesija",-#REF!*0.21,0)</f>
        <v>#REF!</v>
      </c>
      <c r="JSU165" s="632" t="e">
        <f>(IF(JSU112-JSU107&lt;0,0,JSU112-JSU107)+JSU156)*1.21+IF($D$5="Koncesija",-#REF!*0.21,0)</f>
        <v>#REF!</v>
      </c>
      <c r="JSV165" s="632" t="e">
        <f>(IF(JSV112-JSV107&lt;0,0,JSV112-JSV107)+JSV156)*1.21+IF($D$5="Koncesija",-#REF!*0.21,0)</f>
        <v>#REF!</v>
      </c>
      <c r="JSW165" s="632" t="e">
        <f>(IF(JSW112-JSW107&lt;0,0,JSW112-JSW107)+JSW156)*1.21+IF($D$5="Koncesija",-#REF!*0.21,0)</f>
        <v>#REF!</v>
      </c>
      <c r="JSX165" s="632" t="e">
        <f>(IF(JSX112-JSX107&lt;0,0,JSX112-JSX107)+JSX156)*1.21+IF($D$5="Koncesija",-#REF!*0.21,0)</f>
        <v>#REF!</v>
      </c>
      <c r="JSY165" s="632" t="e">
        <f>(IF(JSY112-JSY107&lt;0,0,JSY112-JSY107)+JSY156)*1.21+IF($D$5="Koncesija",-#REF!*0.21,0)</f>
        <v>#REF!</v>
      </c>
      <c r="JSZ165" s="632" t="e">
        <f>(IF(JSZ112-JSZ107&lt;0,0,JSZ112-JSZ107)+JSZ156)*1.21+IF($D$5="Koncesija",-#REF!*0.21,0)</f>
        <v>#REF!</v>
      </c>
      <c r="JTA165" s="632" t="e">
        <f>(IF(JTA112-JTA107&lt;0,0,JTA112-JTA107)+JTA156)*1.21+IF($D$5="Koncesija",-#REF!*0.21,0)</f>
        <v>#REF!</v>
      </c>
      <c r="JTB165" s="632" t="e">
        <f>(IF(JTB112-JTB107&lt;0,0,JTB112-JTB107)+JTB156)*1.21+IF($D$5="Koncesija",-#REF!*0.21,0)</f>
        <v>#REF!</v>
      </c>
      <c r="JTC165" s="632" t="e">
        <f>(IF(JTC112-JTC107&lt;0,0,JTC112-JTC107)+JTC156)*1.21+IF($D$5="Koncesija",-#REF!*0.21,0)</f>
        <v>#REF!</v>
      </c>
      <c r="JTD165" s="632" t="e">
        <f>(IF(JTD112-JTD107&lt;0,0,JTD112-JTD107)+JTD156)*1.21+IF($D$5="Koncesija",-#REF!*0.21,0)</f>
        <v>#REF!</v>
      </c>
      <c r="JTE165" s="632" t="e">
        <f>(IF(JTE112-JTE107&lt;0,0,JTE112-JTE107)+JTE156)*1.21+IF($D$5="Koncesija",-#REF!*0.21,0)</f>
        <v>#REF!</v>
      </c>
      <c r="JTF165" s="632" t="e">
        <f>(IF(JTF112-JTF107&lt;0,0,JTF112-JTF107)+JTF156)*1.21+IF($D$5="Koncesija",-#REF!*0.21,0)</f>
        <v>#REF!</v>
      </c>
      <c r="JTG165" s="632" t="e">
        <f>(IF(JTG112-JTG107&lt;0,0,JTG112-JTG107)+JTG156)*1.21+IF($D$5="Koncesija",-#REF!*0.21,0)</f>
        <v>#REF!</v>
      </c>
      <c r="JTH165" s="632" t="e">
        <f>(IF(JTH112-JTH107&lt;0,0,JTH112-JTH107)+JTH156)*1.21+IF($D$5="Koncesija",-#REF!*0.21,0)</f>
        <v>#REF!</v>
      </c>
      <c r="JTI165" s="632" t="e">
        <f>(IF(JTI112-JTI107&lt;0,0,JTI112-JTI107)+JTI156)*1.21+IF($D$5="Koncesija",-#REF!*0.21,0)</f>
        <v>#REF!</v>
      </c>
      <c r="JTJ165" s="632" t="e">
        <f>(IF(JTJ112-JTJ107&lt;0,0,JTJ112-JTJ107)+JTJ156)*1.21+IF($D$5="Koncesija",-#REF!*0.21,0)</f>
        <v>#REF!</v>
      </c>
      <c r="JTK165" s="632" t="e">
        <f>(IF(JTK112-JTK107&lt;0,0,JTK112-JTK107)+JTK156)*1.21+IF($D$5="Koncesija",-#REF!*0.21,0)</f>
        <v>#REF!</v>
      </c>
      <c r="JTL165" s="632" t="e">
        <f>(IF(JTL112-JTL107&lt;0,0,JTL112-JTL107)+JTL156)*1.21+IF($D$5="Koncesija",-#REF!*0.21,0)</f>
        <v>#REF!</v>
      </c>
      <c r="JTM165" s="632" t="e">
        <f>(IF(JTM112-JTM107&lt;0,0,JTM112-JTM107)+JTM156)*1.21+IF($D$5="Koncesija",-#REF!*0.21,0)</f>
        <v>#REF!</v>
      </c>
      <c r="JTN165" s="632" t="e">
        <f>(IF(JTN112-JTN107&lt;0,0,JTN112-JTN107)+JTN156)*1.21+IF($D$5="Koncesija",-#REF!*0.21,0)</f>
        <v>#REF!</v>
      </c>
      <c r="JTO165" s="632" t="e">
        <f>(IF(JTO112-JTO107&lt;0,0,JTO112-JTO107)+JTO156)*1.21+IF($D$5="Koncesija",-#REF!*0.21,0)</f>
        <v>#REF!</v>
      </c>
      <c r="JTP165" s="632" t="e">
        <f>(IF(JTP112-JTP107&lt;0,0,JTP112-JTP107)+JTP156)*1.21+IF($D$5="Koncesija",-#REF!*0.21,0)</f>
        <v>#REF!</v>
      </c>
      <c r="JTQ165" s="632" t="e">
        <f>(IF(JTQ112-JTQ107&lt;0,0,JTQ112-JTQ107)+JTQ156)*1.21+IF($D$5="Koncesija",-#REF!*0.21,0)</f>
        <v>#REF!</v>
      </c>
      <c r="JTR165" s="632" t="e">
        <f>(IF(JTR112-JTR107&lt;0,0,JTR112-JTR107)+JTR156)*1.21+IF($D$5="Koncesija",-#REF!*0.21,0)</f>
        <v>#REF!</v>
      </c>
      <c r="JTS165" s="632" t="e">
        <f>(IF(JTS112-JTS107&lt;0,0,JTS112-JTS107)+JTS156)*1.21+IF($D$5="Koncesija",-#REF!*0.21,0)</f>
        <v>#REF!</v>
      </c>
      <c r="JTT165" s="632" t="e">
        <f>(IF(JTT112-JTT107&lt;0,0,JTT112-JTT107)+JTT156)*1.21+IF($D$5="Koncesija",-#REF!*0.21,0)</f>
        <v>#REF!</v>
      </c>
      <c r="JTU165" s="632" t="e">
        <f>(IF(JTU112-JTU107&lt;0,0,JTU112-JTU107)+JTU156)*1.21+IF($D$5="Koncesija",-#REF!*0.21,0)</f>
        <v>#REF!</v>
      </c>
      <c r="JTV165" s="632" t="e">
        <f>(IF(JTV112-JTV107&lt;0,0,JTV112-JTV107)+JTV156)*1.21+IF($D$5="Koncesija",-#REF!*0.21,0)</f>
        <v>#REF!</v>
      </c>
      <c r="JTW165" s="632" t="e">
        <f>(IF(JTW112-JTW107&lt;0,0,JTW112-JTW107)+JTW156)*1.21+IF($D$5="Koncesija",-#REF!*0.21,0)</f>
        <v>#REF!</v>
      </c>
      <c r="JTX165" s="632" t="e">
        <f>(IF(JTX112-JTX107&lt;0,0,JTX112-JTX107)+JTX156)*1.21+IF($D$5="Koncesija",-#REF!*0.21,0)</f>
        <v>#REF!</v>
      </c>
      <c r="JTY165" s="632" t="e">
        <f>(IF(JTY112-JTY107&lt;0,0,JTY112-JTY107)+JTY156)*1.21+IF($D$5="Koncesija",-#REF!*0.21,0)</f>
        <v>#REF!</v>
      </c>
      <c r="JTZ165" s="632" t="e">
        <f>(IF(JTZ112-JTZ107&lt;0,0,JTZ112-JTZ107)+JTZ156)*1.21+IF($D$5="Koncesija",-#REF!*0.21,0)</f>
        <v>#REF!</v>
      </c>
      <c r="JUA165" s="632" t="e">
        <f>(IF(JUA112-JUA107&lt;0,0,JUA112-JUA107)+JUA156)*1.21+IF($D$5="Koncesija",-#REF!*0.21,0)</f>
        <v>#REF!</v>
      </c>
      <c r="JUB165" s="632" t="e">
        <f>(IF(JUB112-JUB107&lt;0,0,JUB112-JUB107)+JUB156)*1.21+IF($D$5="Koncesija",-#REF!*0.21,0)</f>
        <v>#REF!</v>
      </c>
      <c r="JUC165" s="632" t="e">
        <f>(IF(JUC112-JUC107&lt;0,0,JUC112-JUC107)+JUC156)*1.21+IF($D$5="Koncesija",-#REF!*0.21,0)</f>
        <v>#REF!</v>
      </c>
      <c r="JUD165" s="632" t="e">
        <f>(IF(JUD112-JUD107&lt;0,0,JUD112-JUD107)+JUD156)*1.21+IF($D$5="Koncesija",-#REF!*0.21,0)</f>
        <v>#REF!</v>
      </c>
      <c r="JUE165" s="632" t="e">
        <f>(IF(JUE112-JUE107&lt;0,0,JUE112-JUE107)+JUE156)*1.21+IF($D$5="Koncesija",-#REF!*0.21,0)</f>
        <v>#REF!</v>
      </c>
      <c r="JUF165" s="632" t="e">
        <f>(IF(JUF112-JUF107&lt;0,0,JUF112-JUF107)+JUF156)*1.21+IF($D$5="Koncesija",-#REF!*0.21,0)</f>
        <v>#REF!</v>
      </c>
      <c r="JUG165" s="632" t="e">
        <f>(IF(JUG112-JUG107&lt;0,0,JUG112-JUG107)+JUG156)*1.21+IF($D$5="Koncesija",-#REF!*0.21,0)</f>
        <v>#REF!</v>
      </c>
      <c r="JUH165" s="632" t="e">
        <f>(IF(JUH112-JUH107&lt;0,0,JUH112-JUH107)+JUH156)*1.21+IF($D$5="Koncesija",-#REF!*0.21,0)</f>
        <v>#REF!</v>
      </c>
      <c r="JUI165" s="632" t="e">
        <f>(IF(JUI112-JUI107&lt;0,0,JUI112-JUI107)+JUI156)*1.21+IF($D$5="Koncesija",-#REF!*0.21,0)</f>
        <v>#REF!</v>
      </c>
      <c r="JUJ165" s="632" t="e">
        <f>(IF(JUJ112-JUJ107&lt;0,0,JUJ112-JUJ107)+JUJ156)*1.21+IF($D$5="Koncesija",-#REF!*0.21,0)</f>
        <v>#REF!</v>
      </c>
      <c r="JUK165" s="632" t="e">
        <f>(IF(JUK112-JUK107&lt;0,0,JUK112-JUK107)+JUK156)*1.21+IF($D$5="Koncesija",-#REF!*0.21,0)</f>
        <v>#REF!</v>
      </c>
      <c r="JUL165" s="632" t="e">
        <f>(IF(JUL112-JUL107&lt;0,0,JUL112-JUL107)+JUL156)*1.21+IF($D$5="Koncesija",-#REF!*0.21,0)</f>
        <v>#REF!</v>
      </c>
      <c r="JUM165" s="632" t="e">
        <f>(IF(JUM112-JUM107&lt;0,0,JUM112-JUM107)+JUM156)*1.21+IF($D$5="Koncesija",-#REF!*0.21,0)</f>
        <v>#REF!</v>
      </c>
      <c r="JUN165" s="632" t="e">
        <f>(IF(JUN112-JUN107&lt;0,0,JUN112-JUN107)+JUN156)*1.21+IF($D$5="Koncesija",-#REF!*0.21,0)</f>
        <v>#REF!</v>
      </c>
      <c r="JUO165" s="632" t="e">
        <f>(IF(JUO112-JUO107&lt;0,0,JUO112-JUO107)+JUO156)*1.21+IF($D$5="Koncesija",-#REF!*0.21,0)</f>
        <v>#REF!</v>
      </c>
      <c r="JUP165" s="632" t="e">
        <f>(IF(JUP112-JUP107&lt;0,0,JUP112-JUP107)+JUP156)*1.21+IF($D$5="Koncesija",-#REF!*0.21,0)</f>
        <v>#REF!</v>
      </c>
      <c r="JUQ165" s="632" t="e">
        <f>(IF(JUQ112-JUQ107&lt;0,0,JUQ112-JUQ107)+JUQ156)*1.21+IF($D$5="Koncesija",-#REF!*0.21,0)</f>
        <v>#REF!</v>
      </c>
      <c r="JUR165" s="632" t="e">
        <f>(IF(JUR112-JUR107&lt;0,0,JUR112-JUR107)+JUR156)*1.21+IF($D$5="Koncesija",-#REF!*0.21,0)</f>
        <v>#REF!</v>
      </c>
      <c r="JUS165" s="632" t="e">
        <f>(IF(JUS112-JUS107&lt;0,0,JUS112-JUS107)+JUS156)*1.21+IF($D$5="Koncesija",-#REF!*0.21,0)</f>
        <v>#REF!</v>
      </c>
      <c r="JUT165" s="632" t="e">
        <f>(IF(JUT112-JUT107&lt;0,0,JUT112-JUT107)+JUT156)*1.21+IF($D$5="Koncesija",-#REF!*0.21,0)</f>
        <v>#REF!</v>
      </c>
      <c r="JUU165" s="632" t="e">
        <f>(IF(JUU112-JUU107&lt;0,0,JUU112-JUU107)+JUU156)*1.21+IF($D$5="Koncesija",-#REF!*0.21,0)</f>
        <v>#REF!</v>
      </c>
      <c r="JUV165" s="632" t="e">
        <f>(IF(JUV112-JUV107&lt;0,0,JUV112-JUV107)+JUV156)*1.21+IF($D$5="Koncesija",-#REF!*0.21,0)</f>
        <v>#REF!</v>
      </c>
      <c r="JUW165" s="632" t="e">
        <f>(IF(JUW112-JUW107&lt;0,0,JUW112-JUW107)+JUW156)*1.21+IF($D$5="Koncesija",-#REF!*0.21,0)</f>
        <v>#REF!</v>
      </c>
      <c r="JUX165" s="632" t="e">
        <f>(IF(JUX112-JUX107&lt;0,0,JUX112-JUX107)+JUX156)*1.21+IF($D$5="Koncesija",-#REF!*0.21,0)</f>
        <v>#REF!</v>
      </c>
      <c r="JUY165" s="632" t="e">
        <f>(IF(JUY112-JUY107&lt;0,0,JUY112-JUY107)+JUY156)*1.21+IF($D$5="Koncesija",-#REF!*0.21,0)</f>
        <v>#REF!</v>
      </c>
      <c r="JUZ165" s="632" t="e">
        <f>(IF(JUZ112-JUZ107&lt;0,0,JUZ112-JUZ107)+JUZ156)*1.21+IF($D$5="Koncesija",-#REF!*0.21,0)</f>
        <v>#REF!</v>
      </c>
      <c r="JVA165" s="632" t="e">
        <f>(IF(JVA112-JVA107&lt;0,0,JVA112-JVA107)+JVA156)*1.21+IF($D$5="Koncesija",-#REF!*0.21,0)</f>
        <v>#REF!</v>
      </c>
      <c r="JVB165" s="632" t="e">
        <f>(IF(JVB112-JVB107&lt;0,0,JVB112-JVB107)+JVB156)*1.21+IF($D$5="Koncesija",-#REF!*0.21,0)</f>
        <v>#REF!</v>
      </c>
      <c r="JVC165" s="632" t="e">
        <f>(IF(JVC112-JVC107&lt;0,0,JVC112-JVC107)+JVC156)*1.21+IF($D$5="Koncesija",-#REF!*0.21,0)</f>
        <v>#REF!</v>
      </c>
      <c r="JVD165" s="632" t="e">
        <f>(IF(JVD112-JVD107&lt;0,0,JVD112-JVD107)+JVD156)*1.21+IF($D$5="Koncesija",-#REF!*0.21,0)</f>
        <v>#REF!</v>
      </c>
      <c r="JVE165" s="632" t="e">
        <f>(IF(JVE112-JVE107&lt;0,0,JVE112-JVE107)+JVE156)*1.21+IF($D$5="Koncesija",-#REF!*0.21,0)</f>
        <v>#REF!</v>
      </c>
      <c r="JVF165" s="632" t="e">
        <f>(IF(JVF112-JVF107&lt;0,0,JVF112-JVF107)+JVF156)*1.21+IF($D$5="Koncesija",-#REF!*0.21,0)</f>
        <v>#REF!</v>
      </c>
      <c r="JVG165" s="632" t="e">
        <f>(IF(JVG112-JVG107&lt;0,0,JVG112-JVG107)+JVG156)*1.21+IF($D$5="Koncesija",-#REF!*0.21,0)</f>
        <v>#REF!</v>
      </c>
      <c r="JVH165" s="632" t="e">
        <f>(IF(JVH112-JVH107&lt;0,0,JVH112-JVH107)+JVH156)*1.21+IF($D$5="Koncesija",-#REF!*0.21,0)</f>
        <v>#REF!</v>
      </c>
      <c r="JVI165" s="632" t="e">
        <f>(IF(JVI112-JVI107&lt;0,0,JVI112-JVI107)+JVI156)*1.21+IF($D$5="Koncesija",-#REF!*0.21,0)</f>
        <v>#REF!</v>
      </c>
      <c r="JVJ165" s="632" t="e">
        <f>(IF(JVJ112-JVJ107&lt;0,0,JVJ112-JVJ107)+JVJ156)*1.21+IF($D$5="Koncesija",-#REF!*0.21,0)</f>
        <v>#REF!</v>
      </c>
      <c r="JVK165" s="632" t="e">
        <f>(IF(JVK112-JVK107&lt;0,0,JVK112-JVK107)+JVK156)*1.21+IF($D$5="Koncesija",-#REF!*0.21,0)</f>
        <v>#REF!</v>
      </c>
      <c r="JVL165" s="632" t="e">
        <f>(IF(JVL112-JVL107&lt;0,0,JVL112-JVL107)+JVL156)*1.21+IF($D$5="Koncesija",-#REF!*0.21,0)</f>
        <v>#REF!</v>
      </c>
      <c r="JVM165" s="632" t="e">
        <f>(IF(JVM112-JVM107&lt;0,0,JVM112-JVM107)+JVM156)*1.21+IF($D$5="Koncesija",-#REF!*0.21,0)</f>
        <v>#REF!</v>
      </c>
      <c r="JVN165" s="632" t="e">
        <f>(IF(JVN112-JVN107&lt;0,0,JVN112-JVN107)+JVN156)*1.21+IF($D$5="Koncesija",-#REF!*0.21,0)</f>
        <v>#REF!</v>
      </c>
      <c r="JVO165" s="632" t="e">
        <f>(IF(JVO112-JVO107&lt;0,0,JVO112-JVO107)+JVO156)*1.21+IF($D$5="Koncesija",-#REF!*0.21,0)</f>
        <v>#REF!</v>
      </c>
      <c r="JVP165" s="632" t="e">
        <f>(IF(JVP112-JVP107&lt;0,0,JVP112-JVP107)+JVP156)*1.21+IF($D$5="Koncesija",-#REF!*0.21,0)</f>
        <v>#REF!</v>
      </c>
      <c r="JVQ165" s="632" t="e">
        <f>(IF(JVQ112-JVQ107&lt;0,0,JVQ112-JVQ107)+JVQ156)*1.21+IF($D$5="Koncesija",-#REF!*0.21,0)</f>
        <v>#REF!</v>
      </c>
      <c r="JVR165" s="632" t="e">
        <f>(IF(JVR112-JVR107&lt;0,0,JVR112-JVR107)+JVR156)*1.21+IF($D$5="Koncesija",-#REF!*0.21,0)</f>
        <v>#REF!</v>
      </c>
      <c r="JVS165" s="632" t="e">
        <f>(IF(JVS112-JVS107&lt;0,0,JVS112-JVS107)+JVS156)*1.21+IF($D$5="Koncesija",-#REF!*0.21,0)</f>
        <v>#REF!</v>
      </c>
      <c r="JVT165" s="632" t="e">
        <f>(IF(JVT112-JVT107&lt;0,0,JVT112-JVT107)+JVT156)*1.21+IF($D$5="Koncesija",-#REF!*0.21,0)</f>
        <v>#REF!</v>
      </c>
      <c r="JVU165" s="632" t="e">
        <f>(IF(JVU112-JVU107&lt;0,0,JVU112-JVU107)+JVU156)*1.21+IF($D$5="Koncesija",-#REF!*0.21,0)</f>
        <v>#REF!</v>
      </c>
      <c r="JVV165" s="632" t="e">
        <f>(IF(JVV112-JVV107&lt;0,0,JVV112-JVV107)+JVV156)*1.21+IF($D$5="Koncesija",-#REF!*0.21,0)</f>
        <v>#REF!</v>
      </c>
      <c r="JVW165" s="632" t="e">
        <f>(IF(JVW112-JVW107&lt;0,0,JVW112-JVW107)+JVW156)*1.21+IF($D$5="Koncesija",-#REF!*0.21,0)</f>
        <v>#REF!</v>
      </c>
      <c r="JVX165" s="632" t="e">
        <f>(IF(JVX112-JVX107&lt;0,0,JVX112-JVX107)+JVX156)*1.21+IF($D$5="Koncesija",-#REF!*0.21,0)</f>
        <v>#REF!</v>
      </c>
      <c r="JVY165" s="632" t="e">
        <f>(IF(JVY112-JVY107&lt;0,0,JVY112-JVY107)+JVY156)*1.21+IF($D$5="Koncesija",-#REF!*0.21,0)</f>
        <v>#REF!</v>
      </c>
      <c r="JVZ165" s="632" t="e">
        <f>(IF(JVZ112-JVZ107&lt;0,0,JVZ112-JVZ107)+JVZ156)*1.21+IF($D$5="Koncesija",-#REF!*0.21,0)</f>
        <v>#REF!</v>
      </c>
      <c r="JWA165" s="632" t="e">
        <f>(IF(JWA112-JWA107&lt;0,0,JWA112-JWA107)+JWA156)*1.21+IF($D$5="Koncesija",-#REF!*0.21,0)</f>
        <v>#REF!</v>
      </c>
      <c r="JWB165" s="632" t="e">
        <f>(IF(JWB112-JWB107&lt;0,0,JWB112-JWB107)+JWB156)*1.21+IF($D$5="Koncesija",-#REF!*0.21,0)</f>
        <v>#REF!</v>
      </c>
      <c r="JWC165" s="632" t="e">
        <f>(IF(JWC112-JWC107&lt;0,0,JWC112-JWC107)+JWC156)*1.21+IF($D$5="Koncesija",-#REF!*0.21,0)</f>
        <v>#REF!</v>
      </c>
      <c r="JWD165" s="632" t="e">
        <f>(IF(JWD112-JWD107&lt;0,0,JWD112-JWD107)+JWD156)*1.21+IF($D$5="Koncesija",-#REF!*0.21,0)</f>
        <v>#REF!</v>
      </c>
      <c r="JWE165" s="632" t="e">
        <f>(IF(JWE112-JWE107&lt;0,0,JWE112-JWE107)+JWE156)*1.21+IF($D$5="Koncesija",-#REF!*0.21,0)</f>
        <v>#REF!</v>
      </c>
      <c r="JWF165" s="632" t="e">
        <f>(IF(JWF112-JWF107&lt;0,0,JWF112-JWF107)+JWF156)*1.21+IF($D$5="Koncesija",-#REF!*0.21,0)</f>
        <v>#REF!</v>
      </c>
      <c r="JWG165" s="632" t="e">
        <f>(IF(JWG112-JWG107&lt;0,0,JWG112-JWG107)+JWG156)*1.21+IF($D$5="Koncesija",-#REF!*0.21,0)</f>
        <v>#REF!</v>
      </c>
      <c r="JWH165" s="632" t="e">
        <f>(IF(JWH112-JWH107&lt;0,0,JWH112-JWH107)+JWH156)*1.21+IF($D$5="Koncesija",-#REF!*0.21,0)</f>
        <v>#REF!</v>
      </c>
      <c r="JWI165" s="632" t="e">
        <f>(IF(JWI112-JWI107&lt;0,0,JWI112-JWI107)+JWI156)*1.21+IF($D$5="Koncesija",-#REF!*0.21,0)</f>
        <v>#REF!</v>
      </c>
      <c r="JWJ165" s="632" t="e">
        <f>(IF(JWJ112-JWJ107&lt;0,0,JWJ112-JWJ107)+JWJ156)*1.21+IF($D$5="Koncesija",-#REF!*0.21,0)</f>
        <v>#REF!</v>
      </c>
      <c r="JWK165" s="632" t="e">
        <f>(IF(JWK112-JWK107&lt;0,0,JWK112-JWK107)+JWK156)*1.21+IF($D$5="Koncesija",-#REF!*0.21,0)</f>
        <v>#REF!</v>
      </c>
      <c r="JWL165" s="632" t="e">
        <f>(IF(JWL112-JWL107&lt;0,0,JWL112-JWL107)+JWL156)*1.21+IF($D$5="Koncesija",-#REF!*0.21,0)</f>
        <v>#REF!</v>
      </c>
      <c r="JWM165" s="632" t="e">
        <f>(IF(JWM112-JWM107&lt;0,0,JWM112-JWM107)+JWM156)*1.21+IF($D$5="Koncesija",-#REF!*0.21,0)</f>
        <v>#REF!</v>
      </c>
      <c r="JWN165" s="632" t="e">
        <f>(IF(JWN112-JWN107&lt;0,0,JWN112-JWN107)+JWN156)*1.21+IF($D$5="Koncesija",-#REF!*0.21,0)</f>
        <v>#REF!</v>
      </c>
      <c r="JWO165" s="632" t="e">
        <f>(IF(JWO112-JWO107&lt;0,0,JWO112-JWO107)+JWO156)*1.21+IF($D$5="Koncesija",-#REF!*0.21,0)</f>
        <v>#REF!</v>
      </c>
      <c r="JWP165" s="632" t="e">
        <f>(IF(JWP112-JWP107&lt;0,0,JWP112-JWP107)+JWP156)*1.21+IF($D$5="Koncesija",-#REF!*0.21,0)</f>
        <v>#REF!</v>
      </c>
      <c r="JWQ165" s="632" t="e">
        <f>(IF(JWQ112-JWQ107&lt;0,0,JWQ112-JWQ107)+JWQ156)*1.21+IF($D$5="Koncesija",-#REF!*0.21,0)</f>
        <v>#REF!</v>
      </c>
      <c r="JWR165" s="632" t="e">
        <f>(IF(JWR112-JWR107&lt;0,0,JWR112-JWR107)+JWR156)*1.21+IF($D$5="Koncesija",-#REF!*0.21,0)</f>
        <v>#REF!</v>
      </c>
      <c r="JWS165" s="632" t="e">
        <f>(IF(JWS112-JWS107&lt;0,0,JWS112-JWS107)+JWS156)*1.21+IF($D$5="Koncesija",-#REF!*0.21,0)</f>
        <v>#REF!</v>
      </c>
      <c r="JWT165" s="632" t="e">
        <f>(IF(JWT112-JWT107&lt;0,0,JWT112-JWT107)+JWT156)*1.21+IF($D$5="Koncesija",-#REF!*0.21,0)</f>
        <v>#REF!</v>
      </c>
      <c r="JWU165" s="632" t="e">
        <f>(IF(JWU112-JWU107&lt;0,0,JWU112-JWU107)+JWU156)*1.21+IF($D$5="Koncesija",-#REF!*0.21,0)</f>
        <v>#REF!</v>
      </c>
      <c r="JWV165" s="632" t="e">
        <f>(IF(JWV112-JWV107&lt;0,0,JWV112-JWV107)+JWV156)*1.21+IF($D$5="Koncesija",-#REF!*0.21,0)</f>
        <v>#REF!</v>
      </c>
      <c r="JWW165" s="632" t="e">
        <f>(IF(JWW112-JWW107&lt;0,0,JWW112-JWW107)+JWW156)*1.21+IF($D$5="Koncesija",-#REF!*0.21,0)</f>
        <v>#REF!</v>
      </c>
      <c r="JWX165" s="632" t="e">
        <f>(IF(JWX112-JWX107&lt;0,0,JWX112-JWX107)+JWX156)*1.21+IF($D$5="Koncesija",-#REF!*0.21,0)</f>
        <v>#REF!</v>
      </c>
      <c r="JWY165" s="632" t="e">
        <f>(IF(JWY112-JWY107&lt;0,0,JWY112-JWY107)+JWY156)*1.21+IF($D$5="Koncesija",-#REF!*0.21,0)</f>
        <v>#REF!</v>
      </c>
      <c r="JWZ165" s="632" t="e">
        <f>(IF(JWZ112-JWZ107&lt;0,0,JWZ112-JWZ107)+JWZ156)*1.21+IF($D$5="Koncesija",-#REF!*0.21,0)</f>
        <v>#REF!</v>
      </c>
      <c r="JXA165" s="632" t="e">
        <f>(IF(JXA112-JXA107&lt;0,0,JXA112-JXA107)+JXA156)*1.21+IF($D$5="Koncesija",-#REF!*0.21,0)</f>
        <v>#REF!</v>
      </c>
      <c r="JXB165" s="632" t="e">
        <f>(IF(JXB112-JXB107&lt;0,0,JXB112-JXB107)+JXB156)*1.21+IF($D$5="Koncesija",-#REF!*0.21,0)</f>
        <v>#REF!</v>
      </c>
      <c r="JXC165" s="632" t="e">
        <f>(IF(JXC112-JXC107&lt;0,0,JXC112-JXC107)+JXC156)*1.21+IF($D$5="Koncesija",-#REF!*0.21,0)</f>
        <v>#REF!</v>
      </c>
      <c r="JXD165" s="632" t="e">
        <f>(IF(JXD112-JXD107&lt;0,0,JXD112-JXD107)+JXD156)*1.21+IF($D$5="Koncesija",-#REF!*0.21,0)</f>
        <v>#REF!</v>
      </c>
      <c r="JXE165" s="632" t="e">
        <f>(IF(JXE112-JXE107&lt;0,0,JXE112-JXE107)+JXE156)*1.21+IF($D$5="Koncesija",-#REF!*0.21,0)</f>
        <v>#REF!</v>
      </c>
      <c r="JXF165" s="632" t="e">
        <f>(IF(JXF112-JXF107&lt;0,0,JXF112-JXF107)+JXF156)*1.21+IF($D$5="Koncesija",-#REF!*0.21,0)</f>
        <v>#REF!</v>
      </c>
      <c r="JXG165" s="632" t="e">
        <f>(IF(JXG112-JXG107&lt;0,0,JXG112-JXG107)+JXG156)*1.21+IF($D$5="Koncesija",-#REF!*0.21,0)</f>
        <v>#REF!</v>
      </c>
      <c r="JXH165" s="632" t="e">
        <f>(IF(JXH112-JXH107&lt;0,0,JXH112-JXH107)+JXH156)*1.21+IF($D$5="Koncesija",-#REF!*0.21,0)</f>
        <v>#REF!</v>
      </c>
      <c r="JXI165" s="632" t="e">
        <f>(IF(JXI112-JXI107&lt;0,0,JXI112-JXI107)+JXI156)*1.21+IF($D$5="Koncesija",-#REF!*0.21,0)</f>
        <v>#REF!</v>
      </c>
      <c r="JXJ165" s="632" t="e">
        <f>(IF(JXJ112-JXJ107&lt;0,0,JXJ112-JXJ107)+JXJ156)*1.21+IF($D$5="Koncesija",-#REF!*0.21,0)</f>
        <v>#REF!</v>
      </c>
      <c r="JXK165" s="632" t="e">
        <f>(IF(JXK112-JXK107&lt;0,0,JXK112-JXK107)+JXK156)*1.21+IF($D$5="Koncesija",-#REF!*0.21,0)</f>
        <v>#REF!</v>
      </c>
      <c r="JXL165" s="632" t="e">
        <f>(IF(JXL112-JXL107&lt;0,0,JXL112-JXL107)+JXL156)*1.21+IF($D$5="Koncesija",-#REF!*0.21,0)</f>
        <v>#REF!</v>
      </c>
      <c r="JXM165" s="632" t="e">
        <f>(IF(JXM112-JXM107&lt;0,0,JXM112-JXM107)+JXM156)*1.21+IF($D$5="Koncesija",-#REF!*0.21,0)</f>
        <v>#REF!</v>
      </c>
      <c r="JXN165" s="632" t="e">
        <f>(IF(JXN112-JXN107&lt;0,0,JXN112-JXN107)+JXN156)*1.21+IF($D$5="Koncesija",-#REF!*0.21,0)</f>
        <v>#REF!</v>
      </c>
      <c r="JXO165" s="632" t="e">
        <f>(IF(JXO112-JXO107&lt;0,0,JXO112-JXO107)+JXO156)*1.21+IF($D$5="Koncesija",-#REF!*0.21,0)</f>
        <v>#REF!</v>
      </c>
      <c r="JXP165" s="632" t="e">
        <f>(IF(JXP112-JXP107&lt;0,0,JXP112-JXP107)+JXP156)*1.21+IF($D$5="Koncesija",-#REF!*0.21,0)</f>
        <v>#REF!</v>
      </c>
      <c r="JXQ165" s="632" t="e">
        <f>(IF(JXQ112-JXQ107&lt;0,0,JXQ112-JXQ107)+JXQ156)*1.21+IF($D$5="Koncesija",-#REF!*0.21,0)</f>
        <v>#REF!</v>
      </c>
      <c r="JXR165" s="632" t="e">
        <f>(IF(JXR112-JXR107&lt;0,0,JXR112-JXR107)+JXR156)*1.21+IF($D$5="Koncesija",-#REF!*0.21,0)</f>
        <v>#REF!</v>
      </c>
      <c r="JXS165" s="632" t="e">
        <f>(IF(JXS112-JXS107&lt;0,0,JXS112-JXS107)+JXS156)*1.21+IF($D$5="Koncesija",-#REF!*0.21,0)</f>
        <v>#REF!</v>
      </c>
      <c r="JXT165" s="632" t="e">
        <f>(IF(JXT112-JXT107&lt;0,0,JXT112-JXT107)+JXT156)*1.21+IF($D$5="Koncesija",-#REF!*0.21,0)</f>
        <v>#REF!</v>
      </c>
      <c r="JXU165" s="632" t="e">
        <f>(IF(JXU112-JXU107&lt;0,0,JXU112-JXU107)+JXU156)*1.21+IF($D$5="Koncesija",-#REF!*0.21,0)</f>
        <v>#REF!</v>
      </c>
      <c r="JXV165" s="632" t="e">
        <f>(IF(JXV112-JXV107&lt;0,0,JXV112-JXV107)+JXV156)*1.21+IF($D$5="Koncesija",-#REF!*0.21,0)</f>
        <v>#REF!</v>
      </c>
      <c r="JXW165" s="632" t="e">
        <f>(IF(JXW112-JXW107&lt;0,0,JXW112-JXW107)+JXW156)*1.21+IF($D$5="Koncesija",-#REF!*0.21,0)</f>
        <v>#REF!</v>
      </c>
      <c r="JXX165" s="632" t="e">
        <f>(IF(JXX112-JXX107&lt;0,0,JXX112-JXX107)+JXX156)*1.21+IF($D$5="Koncesija",-#REF!*0.21,0)</f>
        <v>#REF!</v>
      </c>
      <c r="JXY165" s="632" t="e">
        <f>(IF(JXY112-JXY107&lt;0,0,JXY112-JXY107)+JXY156)*1.21+IF($D$5="Koncesija",-#REF!*0.21,0)</f>
        <v>#REF!</v>
      </c>
      <c r="JXZ165" s="632" t="e">
        <f>(IF(JXZ112-JXZ107&lt;0,0,JXZ112-JXZ107)+JXZ156)*1.21+IF($D$5="Koncesija",-#REF!*0.21,0)</f>
        <v>#REF!</v>
      </c>
      <c r="JYA165" s="632" t="e">
        <f>(IF(JYA112-JYA107&lt;0,0,JYA112-JYA107)+JYA156)*1.21+IF($D$5="Koncesija",-#REF!*0.21,0)</f>
        <v>#REF!</v>
      </c>
      <c r="JYB165" s="632" t="e">
        <f>(IF(JYB112-JYB107&lt;0,0,JYB112-JYB107)+JYB156)*1.21+IF($D$5="Koncesija",-#REF!*0.21,0)</f>
        <v>#REF!</v>
      </c>
      <c r="JYC165" s="632" t="e">
        <f>(IF(JYC112-JYC107&lt;0,0,JYC112-JYC107)+JYC156)*1.21+IF($D$5="Koncesija",-#REF!*0.21,0)</f>
        <v>#REF!</v>
      </c>
      <c r="JYD165" s="632" t="e">
        <f>(IF(JYD112-JYD107&lt;0,0,JYD112-JYD107)+JYD156)*1.21+IF($D$5="Koncesija",-#REF!*0.21,0)</f>
        <v>#REF!</v>
      </c>
      <c r="JYE165" s="632" t="e">
        <f>(IF(JYE112-JYE107&lt;0,0,JYE112-JYE107)+JYE156)*1.21+IF($D$5="Koncesija",-#REF!*0.21,0)</f>
        <v>#REF!</v>
      </c>
      <c r="JYF165" s="632" t="e">
        <f>(IF(JYF112-JYF107&lt;0,0,JYF112-JYF107)+JYF156)*1.21+IF($D$5="Koncesija",-#REF!*0.21,0)</f>
        <v>#REF!</v>
      </c>
      <c r="JYG165" s="632" t="e">
        <f>(IF(JYG112-JYG107&lt;0,0,JYG112-JYG107)+JYG156)*1.21+IF($D$5="Koncesija",-#REF!*0.21,0)</f>
        <v>#REF!</v>
      </c>
      <c r="JYH165" s="632" t="e">
        <f>(IF(JYH112-JYH107&lt;0,0,JYH112-JYH107)+JYH156)*1.21+IF($D$5="Koncesija",-#REF!*0.21,0)</f>
        <v>#REF!</v>
      </c>
      <c r="JYI165" s="632" t="e">
        <f>(IF(JYI112-JYI107&lt;0,0,JYI112-JYI107)+JYI156)*1.21+IF($D$5="Koncesija",-#REF!*0.21,0)</f>
        <v>#REF!</v>
      </c>
      <c r="JYJ165" s="632" t="e">
        <f>(IF(JYJ112-JYJ107&lt;0,0,JYJ112-JYJ107)+JYJ156)*1.21+IF($D$5="Koncesija",-#REF!*0.21,0)</f>
        <v>#REF!</v>
      </c>
      <c r="JYK165" s="632" t="e">
        <f>(IF(JYK112-JYK107&lt;0,0,JYK112-JYK107)+JYK156)*1.21+IF($D$5="Koncesija",-#REF!*0.21,0)</f>
        <v>#REF!</v>
      </c>
      <c r="JYL165" s="632" t="e">
        <f>(IF(JYL112-JYL107&lt;0,0,JYL112-JYL107)+JYL156)*1.21+IF($D$5="Koncesija",-#REF!*0.21,0)</f>
        <v>#REF!</v>
      </c>
      <c r="JYM165" s="632" t="e">
        <f>(IF(JYM112-JYM107&lt;0,0,JYM112-JYM107)+JYM156)*1.21+IF($D$5="Koncesija",-#REF!*0.21,0)</f>
        <v>#REF!</v>
      </c>
      <c r="JYN165" s="632" t="e">
        <f>(IF(JYN112-JYN107&lt;0,0,JYN112-JYN107)+JYN156)*1.21+IF($D$5="Koncesija",-#REF!*0.21,0)</f>
        <v>#REF!</v>
      </c>
      <c r="JYO165" s="632" t="e">
        <f>(IF(JYO112-JYO107&lt;0,0,JYO112-JYO107)+JYO156)*1.21+IF($D$5="Koncesija",-#REF!*0.21,0)</f>
        <v>#REF!</v>
      </c>
      <c r="JYP165" s="632" t="e">
        <f>(IF(JYP112-JYP107&lt;0,0,JYP112-JYP107)+JYP156)*1.21+IF($D$5="Koncesija",-#REF!*0.21,0)</f>
        <v>#REF!</v>
      </c>
      <c r="JYQ165" s="632" t="e">
        <f>(IF(JYQ112-JYQ107&lt;0,0,JYQ112-JYQ107)+JYQ156)*1.21+IF($D$5="Koncesija",-#REF!*0.21,0)</f>
        <v>#REF!</v>
      </c>
      <c r="JYR165" s="632" t="e">
        <f>(IF(JYR112-JYR107&lt;0,0,JYR112-JYR107)+JYR156)*1.21+IF($D$5="Koncesija",-#REF!*0.21,0)</f>
        <v>#REF!</v>
      </c>
      <c r="JYS165" s="632" t="e">
        <f>(IF(JYS112-JYS107&lt;0,0,JYS112-JYS107)+JYS156)*1.21+IF($D$5="Koncesija",-#REF!*0.21,0)</f>
        <v>#REF!</v>
      </c>
      <c r="JYT165" s="632" t="e">
        <f>(IF(JYT112-JYT107&lt;0,0,JYT112-JYT107)+JYT156)*1.21+IF($D$5="Koncesija",-#REF!*0.21,0)</f>
        <v>#REF!</v>
      </c>
      <c r="JYU165" s="632" t="e">
        <f>(IF(JYU112-JYU107&lt;0,0,JYU112-JYU107)+JYU156)*1.21+IF($D$5="Koncesija",-#REF!*0.21,0)</f>
        <v>#REF!</v>
      </c>
      <c r="JYV165" s="632" t="e">
        <f>(IF(JYV112-JYV107&lt;0,0,JYV112-JYV107)+JYV156)*1.21+IF($D$5="Koncesija",-#REF!*0.21,0)</f>
        <v>#REF!</v>
      </c>
      <c r="JYW165" s="632" t="e">
        <f>(IF(JYW112-JYW107&lt;0,0,JYW112-JYW107)+JYW156)*1.21+IF($D$5="Koncesija",-#REF!*0.21,0)</f>
        <v>#REF!</v>
      </c>
      <c r="JYX165" s="632" t="e">
        <f>(IF(JYX112-JYX107&lt;0,0,JYX112-JYX107)+JYX156)*1.21+IF($D$5="Koncesija",-#REF!*0.21,0)</f>
        <v>#REF!</v>
      </c>
      <c r="JYY165" s="632" t="e">
        <f>(IF(JYY112-JYY107&lt;0,0,JYY112-JYY107)+JYY156)*1.21+IF($D$5="Koncesija",-#REF!*0.21,0)</f>
        <v>#REF!</v>
      </c>
      <c r="JYZ165" s="632" t="e">
        <f>(IF(JYZ112-JYZ107&lt;0,0,JYZ112-JYZ107)+JYZ156)*1.21+IF($D$5="Koncesija",-#REF!*0.21,0)</f>
        <v>#REF!</v>
      </c>
      <c r="JZA165" s="632" t="e">
        <f>(IF(JZA112-JZA107&lt;0,0,JZA112-JZA107)+JZA156)*1.21+IF($D$5="Koncesija",-#REF!*0.21,0)</f>
        <v>#REF!</v>
      </c>
      <c r="JZB165" s="632" t="e">
        <f>(IF(JZB112-JZB107&lt;0,0,JZB112-JZB107)+JZB156)*1.21+IF($D$5="Koncesija",-#REF!*0.21,0)</f>
        <v>#REF!</v>
      </c>
      <c r="JZC165" s="632" t="e">
        <f>(IF(JZC112-JZC107&lt;0,0,JZC112-JZC107)+JZC156)*1.21+IF($D$5="Koncesija",-#REF!*0.21,0)</f>
        <v>#REF!</v>
      </c>
      <c r="JZD165" s="632" t="e">
        <f>(IF(JZD112-JZD107&lt;0,0,JZD112-JZD107)+JZD156)*1.21+IF($D$5="Koncesija",-#REF!*0.21,0)</f>
        <v>#REF!</v>
      </c>
      <c r="JZE165" s="632" t="e">
        <f>(IF(JZE112-JZE107&lt;0,0,JZE112-JZE107)+JZE156)*1.21+IF($D$5="Koncesija",-#REF!*0.21,0)</f>
        <v>#REF!</v>
      </c>
      <c r="JZF165" s="632" t="e">
        <f>(IF(JZF112-JZF107&lt;0,0,JZF112-JZF107)+JZF156)*1.21+IF($D$5="Koncesija",-#REF!*0.21,0)</f>
        <v>#REF!</v>
      </c>
      <c r="JZG165" s="632" t="e">
        <f>(IF(JZG112-JZG107&lt;0,0,JZG112-JZG107)+JZG156)*1.21+IF($D$5="Koncesija",-#REF!*0.21,0)</f>
        <v>#REF!</v>
      </c>
      <c r="JZH165" s="632" t="e">
        <f>(IF(JZH112-JZH107&lt;0,0,JZH112-JZH107)+JZH156)*1.21+IF($D$5="Koncesija",-#REF!*0.21,0)</f>
        <v>#REF!</v>
      </c>
      <c r="JZI165" s="632" t="e">
        <f>(IF(JZI112-JZI107&lt;0,0,JZI112-JZI107)+JZI156)*1.21+IF($D$5="Koncesija",-#REF!*0.21,0)</f>
        <v>#REF!</v>
      </c>
      <c r="JZJ165" s="632" t="e">
        <f>(IF(JZJ112-JZJ107&lt;0,0,JZJ112-JZJ107)+JZJ156)*1.21+IF($D$5="Koncesija",-#REF!*0.21,0)</f>
        <v>#REF!</v>
      </c>
      <c r="JZK165" s="632" t="e">
        <f>(IF(JZK112-JZK107&lt;0,0,JZK112-JZK107)+JZK156)*1.21+IF($D$5="Koncesija",-#REF!*0.21,0)</f>
        <v>#REF!</v>
      </c>
      <c r="JZL165" s="632" t="e">
        <f>(IF(JZL112-JZL107&lt;0,0,JZL112-JZL107)+JZL156)*1.21+IF($D$5="Koncesija",-#REF!*0.21,0)</f>
        <v>#REF!</v>
      </c>
      <c r="JZM165" s="632" t="e">
        <f>(IF(JZM112-JZM107&lt;0,0,JZM112-JZM107)+JZM156)*1.21+IF($D$5="Koncesija",-#REF!*0.21,0)</f>
        <v>#REF!</v>
      </c>
      <c r="JZN165" s="632" t="e">
        <f>(IF(JZN112-JZN107&lt;0,0,JZN112-JZN107)+JZN156)*1.21+IF($D$5="Koncesija",-#REF!*0.21,0)</f>
        <v>#REF!</v>
      </c>
      <c r="JZO165" s="632" t="e">
        <f>(IF(JZO112-JZO107&lt;0,0,JZO112-JZO107)+JZO156)*1.21+IF($D$5="Koncesija",-#REF!*0.21,0)</f>
        <v>#REF!</v>
      </c>
      <c r="JZP165" s="632" t="e">
        <f>(IF(JZP112-JZP107&lt;0,0,JZP112-JZP107)+JZP156)*1.21+IF($D$5="Koncesija",-#REF!*0.21,0)</f>
        <v>#REF!</v>
      </c>
      <c r="JZQ165" s="632" t="e">
        <f>(IF(JZQ112-JZQ107&lt;0,0,JZQ112-JZQ107)+JZQ156)*1.21+IF($D$5="Koncesija",-#REF!*0.21,0)</f>
        <v>#REF!</v>
      </c>
      <c r="JZR165" s="632" t="e">
        <f>(IF(JZR112-JZR107&lt;0,0,JZR112-JZR107)+JZR156)*1.21+IF($D$5="Koncesija",-#REF!*0.21,0)</f>
        <v>#REF!</v>
      </c>
      <c r="JZS165" s="632" t="e">
        <f>(IF(JZS112-JZS107&lt;0,0,JZS112-JZS107)+JZS156)*1.21+IF($D$5="Koncesija",-#REF!*0.21,0)</f>
        <v>#REF!</v>
      </c>
      <c r="JZT165" s="632" t="e">
        <f>(IF(JZT112-JZT107&lt;0,0,JZT112-JZT107)+JZT156)*1.21+IF($D$5="Koncesija",-#REF!*0.21,0)</f>
        <v>#REF!</v>
      </c>
      <c r="JZU165" s="632" t="e">
        <f>(IF(JZU112-JZU107&lt;0,0,JZU112-JZU107)+JZU156)*1.21+IF($D$5="Koncesija",-#REF!*0.21,0)</f>
        <v>#REF!</v>
      </c>
      <c r="JZV165" s="632" t="e">
        <f>(IF(JZV112-JZV107&lt;0,0,JZV112-JZV107)+JZV156)*1.21+IF($D$5="Koncesija",-#REF!*0.21,0)</f>
        <v>#REF!</v>
      </c>
      <c r="JZW165" s="632" t="e">
        <f>(IF(JZW112-JZW107&lt;0,0,JZW112-JZW107)+JZW156)*1.21+IF($D$5="Koncesija",-#REF!*0.21,0)</f>
        <v>#REF!</v>
      </c>
      <c r="JZX165" s="632" t="e">
        <f>(IF(JZX112-JZX107&lt;0,0,JZX112-JZX107)+JZX156)*1.21+IF($D$5="Koncesija",-#REF!*0.21,0)</f>
        <v>#REF!</v>
      </c>
      <c r="JZY165" s="632" t="e">
        <f>(IF(JZY112-JZY107&lt;0,0,JZY112-JZY107)+JZY156)*1.21+IF($D$5="Koncesija",-#REF!*0.21,0)</f>
        <v>#REF!</v>
      </c>
      <c r="JZZ165" s="632" t="e">
        <f>(IF(JZZ112-JZZ107&lt;0,0,JZZ112-JZZ107)+JZZ156)*1.21+IF($D$5="Koncesija",-#REF!*0.21,0)</f>
        <v>#REF!</v>
      </c>
      <c r="KAA165" s="632" t="e">
        <f>(IF(KAA112-KAA107&lt;0,0,KAA112-KAA107)+KAA156)*1.21+IF($D$5="Koncesija",-#REF!*0.21,0)</f>
        <v>#REF!</v>
      </c>
      <c r="KAB165" s="632" t="e">
        <f>(IF(KAB112-KAB107&lt;0,0,KAB112-KAB107)+KAB156)*1.21+IF($D$5="Koncesija",-#REF!*0.21,0)</f>
        <v>#REF!</v>
      </c>
      <c r="KAC165" s="632" t="e">
        <f>(IF(KAC112-KAC107&lt;0,0,KAC112-KAC107)+KAC156)*1.21+IF($D$5="Koncesija",-#REF!*0.21,0)</f>
        <v>#REF!</v>
      </c>
      <c r="KAD165" s="632" t="e">
        <f>(IF(KAD112-KAD107&lt;0,0,KAD112-KAD107)+KAD156)*1.21+IF($D$5="Koncesija",-#REF!*0.21,0)</f>
        <v>#REF!</v>
      </c>
      <c r="KAE165" s="632" t="e">
        <f>(IF(KAE112-KAE107&lt;0,0,KAE112-KAE107)+KAE156)*1.21+IF($D$5="Koncesija",-#REF!*0.21,0)</f>
        <v>#REF!</v>
      </c>
      <c r="KAF165" s="632" t="e">
        <f>(IF(KAF112-KAF107&lt;0,0,KAF112-KAF107)+KAF156)*1.21+IF($D$5="Koncesija",-#REF!*0.21,0)</f>
        <v>#REF!</v>
      </c>
      <c r="KAG165" s="632" t="e">
        <f>(IF(KAG112-KAG107&lt;0,0,KAG112-KAG107)+KAG156)*1.21+IF($D$5="Koncesija",-#REF!*0.21,0)</f>
        <v>#REF!</v>
      </c>
      <c r="KAH165" s="632" t="e">
        <f>(IF(KAH112-KAH107&lt;0,0,KAH112-KAH107)+KAH156)*1.21+IF($D$5="Koncesija",-#REF!*0.21,0)</f>
        <v>#REF!</v>
      </c>
      <c r="KAI165" s="632" t="e">
        <f>(IF(KAI112-KAI107&lt;0,0,KAI112-KAI107)+KAI156)*1.21+IF($D$5="Koncesija",-#REF!*0.21,0)</f>
        <v>#REF!</v>
      </c>
      <c r="KAJ165" s="632" t="e">
        <f>(IF(KAJ112-KAJ107&lt;0,0,KAJ112-KAJ107)+KAJ156)*1.21+IF($D$5="Koncesija",-#REF!*0.21,0)</f>
        <v>#REF!</v>
      </c>
      <c r="KAK165" s="632" t="e">
        <f>(IF(KAK112-KAK107&lt;0,0,KAK112-KAK107)+KAK156)*1.21+IF($D$5="Koncesija",-#REF!*0.21,0)</f>
        <v>#REF!</v>
      </c>
      <c r="KAL165" s="632" t="e">
        <f>(IF(KAL112-KAL107&lt;0,0,KAL112-KAL107)+KAL156)*1.21+IF($D$5="Koncesija",-#REF!*0.21,0)</f>
        <v>#REF!</v>
      </c>
      <c r="KAM165" s="632" t="e">
        <f>(IF(KAM112-KAM107&lt;0,0,KAM112-KAM107)+KAM156)*1.21+IF($D$5="Koncesija",-#REF!*0.21,0)</f>
        <v>#REF!</v>
      </c>
      <c r="KAN165" s="632" t="e">
        <f>(IF(KAN112-KAN107&lt;0,0,KAN112-KAN107)+KAN156)*1.21+IF($D$5="Koncesija",-#REF!*0.21,0)</f>
        <v>#REF!</v>
      </c>
      <c r="KAO165" s="632" t="e">
        <f>(IF(KAO112-KAO107&lt;0,0,KAO112-KAO107)+KAO156)*1.21+IF($D$5="Koncesija",-#REF!*0.21,0)</f>
        <v>#REF!</v>
      </c>
      <c r="KAP165" s="632" t="e">
        <f>(IF(KAP112-KAP107&lt;0,0,KAP112-KAP107)+KAP156)*1.21+IF($D$5="Koncesija",-#REF!*0.21,0)</f>
        <v>#REF!</v>
      </c>
      <c r="KAQ165" s="632" t="e">
        <f>(IF(KAQ112-KAQ107&lt;0,0,KAQ112-KAQ107)+KAQ156)*1.21+IF($D$5="Koncesija",-#REF!*0.21,0)</f>
        <v>#REF!</v>
      </c>
      <c r="KAR165" s="632" t="e">
        <f>(IF(KAR112-KAR107&lt;0,0,KAR112-KAR107)+KAR156)*1.21+IF($D$5="Koncesija",-#REF!*0.21,0)</f>
        <v>#REF!</v>
      </c>
      <c r="KAS165" s="632" t="e">
        <f>(IF(KAS112-KAS107&lt;0,0,KAS112-KAS107)+KAS156)*1.21+IF($D$5="Koncesija",-#REF!*0.21,0)</f>
        <v>#REF!</v>
      </c>
      <c r="KAT165" s="632" t="e">
        <f>(IF(KAT112-KAT107&lt;0,0,KAT112-KAT107)+KAT156)*1.21+IF($D$5="Koncesija",-#REF!*0.21,0)</f>
        <v>#REF!</v>
      </c>
      <c r="KAU165" s="632" t="e">
        <f>(IF(KAU112-KAU107&lt;0,0,KAU112-KAU107)+KAU156)*1.21+IF($D$5="Koncesija",-#REF!*0.21,0)</f>
        <v>#REF!</v>
      </c>
      <c r="KAV165" s="632" t="e">
        <f>(IF(KAV112-KAV107&lt;0,0,KAV112-KAV107)+KAV156)*1.21+IF($D$5="Koncesija",-#REF!*0.21,0)</f>
        <v>#REF!</v>
      </c>
      <c r="KAW165" s="632" t="e">
        <f>(IF(KAW112-KAW107&lt;0,0,KAW112-KAW107)+KAW156)*1.21+IF($D$5="Koncesija",-#REF!*0.21,0)</f>
        <v>#REF!</v>
      </c>
      <c r="KAX165" s="632" t="e">
        <f>(IF(KAX112-KAX107&lt;0,0,KAX112-KAX107)+KAX156)*1.21+IF($D$5="Koncesija",-#REF!*0.21,0)</f>
        <v>#REF!</v>
      </c>
      <c r="KAY165" s="632" t="e">
        <f>(IF(KAY112-KAY107&lt;0,0,KAY112-KAY107)+KAY156)*1.21+IF($D$5="Koncesija",-#REF!*0.21,0)</f>
        <v>#REF!</v>
      </c>
      <c r="KAZ165" s="632" t="e">
        <f>(IF(KAZ112-KAZ107&lt;0,0,KAZ112-KAZ107)+KAZ156)*1.21+IF($D$5="Koncesija",-#REF!*0.21,0)</f>
        <v>#REF!</v>
      </c>
      <c r="KBA165" s="632" t="e">
        <f>(IF(KBA112-KBA107&lt;0,0,KBA112-KBA107)+KBA156)*1.21+IF($D$5="Koncesija",-#REF!*0.21,0)</f>
        <v>#REF!</v>
      </c>
      <c r="KBB165" s="632" t="e">
        <f>(IF(KBB112-KBB107&lt;0,0,KBB112-KBB107)+KBB156)*1.21+IF($D$5="Koncesija",-#REF!*0.21,0)</f>
        <v>#REF!</v>
      </c>
      <c r="KBC165" s="632" t="e">
        <f>(IF(KBC112-KBC107&lt;0,0,KBC112-KBC107)+KBC156)*1.21+IF($D$5="Koncesija",-#REF!*0.21,0)</f>
        <v>#REF!</v>
      </c>
      <c r="KBD165" s="632" t="e">
        <f>(IF(KBD112-KBD107&lt;0,0,KBD112-KBD107)+KBD156)*1.21+IF($D$5="Koncesija",-#REF!*0.21,0)</f>
        <v>#REF!</v>
      </c>
      <c r="KBE165" s="632" t="e">
        <f>(IF(KBE112-KBE107&lt;0,0,KBE112-KBE107)+KBE156)*1.21+IF($D$5="Koncesija",-#REF!*0.21,0)</f>
        <v>#REF!</v>
      </c>
      <c r="KBF165" s="632" t="e">
        <f>(IF(KBF112-KBF107&lt;0,0,KBF112-KBF107)+KBF156)*1.21+IF($D$5="Koncesija",-#REF!*0.21,0)</f>
        <v>#REF!</v>
      </c>
      <c r="KBG165" s="632" t="e">
        <f>(IF(KBG112-KBG107&lt;0,0,KBG112-KBG107)+KBG156)*1.21+IF($D$5="Koncesija",-#REF!*0.21,0)</f>
        <v>#REF!</v>
      </c>
      <c r="KBH165" s="632" t="e">
        <f>(IF(KBH112-KBH107&lt;0,0,KBH112-KBH107)+KBH156)*1.21+IF($D$5="Koncesija",-#REF!*0.21,0)</f>
        <v>#REF!</v>
      </c>
      <c r="KBI165" s="632" t="e">
        <f>(IF(KBI112-KBI107&lt;0,0,KBI112-KBI107)+KBI156)*1.21+IF($D$5="Koncesija",-#REF!*0.21,0)</f>
        <v>#REF!</v>
      </c>
      <c r="KBJ165" s="632" t="e">
        <f>(IF(KBJ112-KBJ107&lt;0,0,KBJ112-KBJ107)+KBJ156)*1.21+IF($D$5="Koncesija",-#REF!*0.21,0)</f>
        <v>#REF!</v>
      </c>
      <c r="KBK165" s="632" t="e">
        <f>(IF(KBK112-KBK107&lt;0,0,KBK112-KBK107)+KBK156)*1.21+IF($D$5="Koncesija",-#REF!*0.21,0)</f>
        <v>#REF!</v>
      </c>
      <c r="KBL165" s="632" t="e">
        <f>(IF(KBL112-KBL107&lt;0,0,KBL112-KBL107)+KBL156)*1.21+IF($D$5="Koncesija",-#REF!*0.21,0)</f>
        <v>#REF!</v>
      </c>
      <c r="KBM165" s="632" t="e">
        <f>(IF(KBM112-KBM107&lt;0,0,KBM112-KBM107)+KBM156)*1.21+IF($D$5="Koncesija",-#REF!*0.21,0)</f>
        <v>#REF!</v>
      </c>
      <c r="KBN165" s="632" t="e">
        <f>(IF(KBN112-KBN107&lt;0,0,KBN112-KBN107)+KBN156)*1.21+IF($D$5="Koncesija",-#REF!*0.21,0)</f>
        <v>#REF!</v>
      </c>
      <c r="KBO165" s="632" t="e">
        <f>(IF(KBO112-KBO107&lt;0,0,KBO112-KBO107)+KBO156)*1.21+IF($D$5="Koncesija",-#REF!*0.21,0)</f>
        <v>#REF!</v>
      </c>
      <c r="KBP165" s="632" t="e">
        <f>(IF(KBP112-KBP107&lt;0,0,KBP112-KBP107)+KBP156)*1.21+IF($D$5="Koncesija",-#REF!*0.21,0)</f>
        <v>#REF!</v>
      </c>
      <c r="KBQ165" s="632" t="e">
        <f>(IF(KBQ112-KBQ107&lt;0,0,KBQ112-KBQ107)+KBQ156)*1.21+IF($D$5="Koncesija",-#REF!*0.21,0)</f>
        <v>#REF!</v>
      </c>
      <c r="KBR165" s="632" t="e">
        <f>(IF(KBR112-KBR107&lt;0,0,KBR112-KBR107)+KBR156)*1.21+IF($D$5="Koncesija",-#REF!*0.21,0)</f>
        <v>#REF!</v>
      </c>
      <c r="KBS165" s="632" t="e">
        <f>(IF(KBS112-KBS107&lt;0,0,KBS112-KBS107)+KBS156)*1.21+IF($D$5="Koncesija",-#REF!*0.21,0)</f>
        <v>#REF!</v>
      </c>
      <c r="KBT165" s="632" t="e">
        <f>(IF(KBT112-KBT107&lt;0,0,KBT112-KBT107)+KBT156)*1.21+IF($D$5="Koncesija",-#REF!*0.21,0)</f>
        <v>#REF!</v>
      </c>
      <c r="KBU165" s="632" t="e">
        <f>(IF(KBU112-KBU107&lt;0,0,KBU112-KBU107)+KBU156)*1.21+IF($D$5="Koncesija",-#REF!*0.21,0)</f>
        <v>#REF!</v>
      </c>
      <c r="KBV165" s="632" t="e">
        <f>(IF(KBV112-KBV107&lt;0,0,KBV112-KBV107)+KBV156)*1.21+IF($D$5="Koncesija",-#REF!*0.21,0)</f>
        <v>#REF!</v>
      </c>
      <c r="KBW165" s="632" t="e">
        <f>(IF(KBW112-KBW107&lt;0,0,KBW112-KBW107)+KBW156)*1.21+IF($D$5="Koncesija",-#REF!*0.21,0)</f>
        <v>#REF!</v>
      </c>
      <c r="KBX165" s="632" t="e">
        <f>(IF(KBX112-KBX107&lt;0,0,KBX112-KBX107)+KBX156)*1.21+IF($D$5="Koncesija",-#REF!*0.21,0)</f>
        <v>#REF!</v>
      </c>
      <c r="KBY165" s="632" t="e">
        <f>(IF(KBY112-KBY107&lt;0,0,KBY112-KBY107)+KBY156)*1.21+IF($D$5="Koncesija",-#REF!*0.21,0)</f>
        <v>#REF!</v>
      </c>
      <c r="KBZ165" s="632" t="e">
        <f>(IF(KBZ112-KBZ107&lt;0,0,KBZ112-KBZ107)+KBZ156)*1.21+IF($D$5="Koncesija",-#REF!*0.21,0)</f>
        <v>#REF!</v>
      </c>
      <c r="KCA165" s="632" t="e">
        <f>(IF(KCA112-KCA107&lt;0,0,KCA112-KCA107)+KCA156)*1.21+IF($D$5="Koncesija",-#REF!*0.21,0)</f>
        <v>#REF!</v>
      </c>
      <c r="KCB165" s="632" t="e">
        <f>(IF(KCB112-KCB107&lt;0,0,KCB112-KCB107)+KCB156)*1.21+IF($D$5="Koncesija",-#REF!*0.21,0)</f>
        <v>#REF!</v>
      </c>
      <c r="KCC165" s="632" t="e">
        <f>(IF(KCC112-KCC107&lt;0,0,KCC112-KCC107)+KCC156)*1.21+IF($D$5="Koncesija",-#REF!*0.21,0)</f>
        <v>#REF!</v>
      </c>
      <c r="KCD165" s="632" t="e">
        <f>(IF(KCD112-KCD107&lt;0,0,KCD112-KCD107)+KCD156)*1.21+IF($D$5="Koncesija",-#REF!*0.21,0)</f>
        <v>#REF!</v>
      </c>
      <c r="KCE165" s="632" t="e">
        <f>(IF(KCE112-KCE107&lt;0,0,KCE112-KCE107)+KCE156)*1.21+IF($D$5="Koncesija",-#REF!*0.21,0)</f>
        <v>#REF!</v>
      </c>
      <c r="KCF165" s="632" t="e">
        <f>(IF(KCF112-KCF107&lt;0,0,KCF112-KCF107)+KCF156)*1.21+IF($D$5="Koncesija",-#REF!*0.21,0)</f>
        <v>#REF!</v>
      </c>
      <c r="KCG165" s="632" t="e">
        <f>(IF(KCG112-KCG107&lt;0,0,KCG112-KCG107)+KCG156)*1.21+IF($D$5="Koncesija",-#REF!*0.21,0)</f>
        <v>#REF!</v>
      </c>
      <c r="KCH165" s="632" t="e">
        <f>(IF(KCH112-KCH107&lt;0,0,KCH112-KCH107)+KCH156)*1.21+IF($D$5="Koncesija",-#REF!*0.21,0)</f>
        <v>#REF!</v>
      </c>
      <c r="KCI165" s="632" t="e">
        <f>(IF(KCI112-KCI107&lt;0,0,KCI112-KCI107)+KCI156)*1.21+IF($D$5="Koncesija",-#REF!*0.21,0)</f>
        <v>#REF!</v>
      </c>
      <c r="KCJ165" s="632" t="e">
        <f>(IF(KCJ112-KCJ107&lt;0,0,KCJ112-KCJ107)+KCJ156)*1.21+IF($D$5="Koncesija",-#REF!*0.21,0)</f>
        <v>#REF!</v>
      </c>
      <c r="KCK165" s="632" t="e">
        <f>(IF(KCK112-KCK107&lt;0,0,KCK112-KCK107)+KCK156)*1.21+IF($D$5="Koncesija",-#REF!*0.21,0)</f>
        <v>#REF!</v>
      </c>
      <c r="KCL165" s="632" t="e">
        <f>(IF(KCL112-KCL107&lt;0,0,KCL112-KCL107)+KCL156)*1.21+IF($D$5="Koncesija",-#REF!*0.21,0)</f>
        <v>#REF!</v>
      </c>
      <c r="KCM165" s="632" t="e">
        <f>(IF(KCM112-KCM107&lt;0,0,KCM112-KCM107)+KCM156)*1.21+IF($D$5="Koncesija",-#REF!*0.21,0)</f>
        <v>#REF!</v>
      </c>
      <c r="KCN165" s="632" t="e">
        <f>(IF(KCN112-KCN107&lt;0,0,KCN112-KCN107)+KCN156)*1.21+IF($D$5="Koncesija",-#REF!*0.21,0)</f>
        <v>#REF!</v>
      </c>
      <c r="KCO165" s="632" t="e">
        <f>(IF(KCO112-KCO107&lt;0,0,KCO112-KCO107)+KCO156)*1.21+IF($D$5="Koncesija",-#REF!*0.21,0)</f>
        <v>#REF!</v>
      </c>
      <c r="KCP165" s="632" t="e">
        <f>(IF(KCP112-KCP107&lt;0,0,KCP112-KCP107)+KCP156)*1.21+IF($D$5="Koncesija",-#REF!*0.21,0)</f>
        <v>#REF!</v>
      </c>
      <c r="KCQ165" s="632" t="e">
        <f>(IF(KCQ112-KCQ107&lt;0,0,KCQ112-KCQ107)+KCQ156)*1.21+IF($D$5="Koncesija",-#REF!*0.21,0)</f>
        <v>#REF!</v>
      </c>
      <c r="KCR165" s="632" t="e">
        <f>(IF(KCR112-KCR107&lt;0,0,KCR112-KCR107)+KCR156)*1.21+IF($D$5="Koncesija",-#REF!*0.21,0)</f>
        <v>#REF!</v>
      </c>
      <c r="KCS165" s="632" t="e">
        <f>(IF(KCS112-KCS107&lt;0,0,KCS112-KCS107)+KCS156)*1.21+IF($D$5="Koncesija",-#REF!*0.21,0)</f>
        <v>#REF!</v>
      </c>
      <c r="KCT165" s="632" t="e">
        <f>(IF(KCT112-KCT107&lt;0,0,KCT112-KCT107)+KCT156)*1.21+IF($D$5="Koncesija",-#REF!*0.21,0)</f>
        <v>#REF!</v>
      </c>
      <c r="KCU165" s="632" t="e">
        <f>(IF(KCU112-KCU107&lt;0,0,KCU112-KCU107)+KCU156)*1.21+IF($D$5="Koncesija",-#REF!*0.21,0)</f>
        <v>#REF!</v>
      </c>
      <c r="KCV165" s="632" t="e">
        <f>(IF(KCV112-KCV107&lt;0,0,KCV112-KCV107)+KCV156)*1.21+IF($D$5="Koncesija",-#REF!*0.21,0)</f>
        <v>#REF!</v>
      </c>
      <c r="KCW165" s="632" t="e">
        <f>(IF(KCW112-KCW107&lt;0,0,KCW112-KCW107)+KCW156)*1.21+IF($D$5="Koncesija",-#REF!*0.21,0)</f>
        <v>#REF!</v>
      </c>
      <c r="KCX165" s="632" t="e">
        <f>(IF(KCX112-KCX107&lt;0,0,KCX112-KCX107)+KCX156)*1.21+IF($D$5="Koncesija",-#REF!*0.21,0)</f>
        <v>#REF!</v>
      </c>
      <c r="KCY165" s="632" t="e">
        <f>(IF(KCY112-KCY107&lt;0,0,KCY112-KCY107)+KCY156)*1.21+IF($D$5="Koncesija",-#REF!*0.21,0)</f>
        <v>#REF!</v>
      </c>
      <c r="KCZ165" s="632" t="e">
        <f>(IF(KCZ112-KCZ107&lt;0,0,KCZ112-KCZ107)+KCZ156)*1.21+IF($D$5="Koncesija",-#REF!*0.21,0)</f>
        <v>#REF!</v>
      </c>
      <c r="KDA165" s="632" t="e">
        <f>(IF(KDA112-KDA107&lt;0,0,KDA112-KDA107)+KDA156)*1.21+IF($D$5="Koncesija",-#REF!*0.21,0)</f>
        <v>#REF!</v>
      </c>
      <c r="KDB165" s="632" t="e">
        <f>(IF(KDB112-KDB107&lt;0,0,KDB112-KDB107)+KDB156)*1.21+IF($D$5="Koncesija",-#REF!*0.21,0)</f>
        <v>#REF!</v>
      </c>
      <c r="KDC165" s="632" t="e">
        <f>(IF(KDC112-KDC107&lt;0,0,KDC112-KDC107)+KDC156)*1.21+IF($D$5="Koncesija",-#REF!*0.21,0)</f>
        <v>#REF!</v>
      </c>
      <c r="KDD165" s="632" t="e">
        <f>(IF(KDD112-KDD107&lt;0,0,KDD112-KDD107)+KDD156)*1.21+IF($D$5="Koncesija",-#REF!*0.21,0)</f>
        <v>#REF!</v>
      </c>
      <c r="KDE165" s="632" t="e">
        <f>(IF(KDE112-KDE107&lt;0,0,KDE112-KDE107)+KDE156)*1.21+IF($D$5="Koncesija",-#REF!*0.21,0)</f>
        <v>#REF!</v>
      </c>
      <c r="KDF165" s="632" t="e">
        <f>(IF(KDF112-KDF107&lt;0,0,KDF112-KDF107)+KDF156)*1.21+IF($D$5="Koncesija",-#REF!*0.21,0)</f>
        <v>#REF!</v>
      </c>
      <c r="KDG165" s="632" t="e">
        <f>(IF(KDG112-KDG107&lt;0,0,KDG112-KDG107)+KDG156)*1.21+IF($D$5="Koncesija",-#REF!*0.21,0)</f>
        <v>#REF!</v>
      </c>
      <c r="KDH165" s="632" t="e">
        <f>(IF(KDH112-KDH107&lt;0,0,KDH112-KDH107)+KDH156)*1.21+IF($D$5="Koncesija",-#REF!*0.21,0)</f>
        <v>#REF!</v>
      </c>
      <c r="KDI165" s="632" t="e">
        <f>(IF(KDI112-KDI107&lt;0,0,KDI112-KDI107)+KDI156)*1.21+IF($D$5="Koncesija",-#REF!*0.21,0)</f>
        <v>#REF!</v>
      </c>
      <c r="KDJ165" s="632" t="e">
        <f>(IF(KDJ112-KDJ107&lt;0,0,KDJ112-KDJ107)+KDJ156)*1.21+IF($D$5="Koncesija",-#REF!*0.21,0)</f>
        <v>#REF!</v>
      </c>
      <c r="KDK165" s="632" t="e">
        <f>(IF(KDK112-KDK107&lt;0,0,KDK112-KDK107)+KDK156)*1.21+IF($D$5="Koncesija",-#REF!*0.21,0)</f>
        <v>#REF!</v>
      </c>
      <c r="KDL165" s="632" t="e">
        <f>(IF(KDL112-KDL107&lt;0,0,KDL112-KDL107)+KDL156)*1.21+IF($D$5="Koncesija",-#REF!*0.21,0)</f>
        <v>#REF!</v>
      </c>
      <c r="KDM165" s="632" t="e">
        <f>(IF(KDM112-KDM107&lt;0,0,KDM112-KDM107)+KDM156)*1.21+IF($D$5="Koncesija",-#REF!*0.21,0)</f>
        <v>#REF!</v>
      </c>
      <c r="KDN165" s="632" t="e">
        <f>(IF(KDN112-KDN107&lt;0,0,KDN112-KDN107)+KDN156)*1.21+IF($D$5="Koncesija",-#REF!*0.21,0)</f>
        <v>#REF!</v>
      </c>
      <c r="KDO165" s="632" t="e">
        <f>(IF(KDO112-KDO107&lt;0,0,KDO112-KDO107)+KDO156)*1.21+IF($D$5="Koncesija",-#REF!*0.21,0)</f>
        <v>#REF!</v>
      </c>
      <c r="KDP165" s="632" t="e">
        <f>(IF(KDP112-KDP107&lt;0,0,KDP112-KDP107)+KDP156)*1.21+IF($D$5="Koncesija",-#REF!*0.21,0)</f>
        <v>#REF!</v>
      </c>
      <c r="KDQ165" s="632" t="e">
        <f>(IF(KDQ112-KDQ107&lt;0,0,KDQ112-KDQ107)+KDQ156)*1.21+IF($D$5="Koncesija",-#REF!*0.21,0)</f>
        <v>#REF!</v>
      </c>
      <c r="KDR165" s="632" t="e">
        <f>(IF(KDR112-KDR107&lt;0,0,KDR112-KDR107)+KDR156)*1.21+IF($D$5="Koncesija",-#REF!*0.21,0)</f>
        <v>#REF!</v>
      </c>
      <c r="KDS165" s="632" t="e">
        <f>(IF(KDS112-KDS107&lt;0,0,KDS112-KDS107)+KDS156)*1.21+IF($D$5="Koncesija",-#REF!*0.21,0)</f>
        <v>#REF!</v>
      </c>
      <c r="KDT165" s="632" t="e">
        <f>(IF(KDT112-KDT107&lt;0,0,KDT112-KDT107)+KDT156)*1.21+IF($D$5="Koncesija",-#REF!*0.21,0)</f>
        <v>#REF!</v>
      </c>
      <c r="KDU165" s="632" t="e">
        <f>(IF(KDU112-KDU107&lt;0,0,KDU112-KDU107)+KDU156)*1.21+IF($D$5="Koncesija",-#REF!*0.21,0)</f>
        <v>#REF!</v>
      </c>
      <c r="KDV165" s="632" t="e">
        <f>(IF(KDV112-KDV107&lt;0,0,KDV112-KDV107)+KDV156)*1.21+IF($D$5="Koncesija",-#REF!*0.21,0)</f>
        <v>#REF!</v>
      </c>
      <c r="KDW165" s="632" t="e">
        <f>(IF(KDW112-KDW107&lt;0,0,KDW112-KDW107)+KDW156)*1.21+IF($D$5="Koncesija",-#REF!*0.21,0)</f>
        <v>#REF!</v>
      </c>
      <c r="KDX165" s="632" t="e">
        <f>(IF(KDX112-KDX107&lt;0,0,KDX112-KDX107)+KDX156)*1.21+IF($D$5="Koncesija",-#REF!*0.21,0)</f>
        <v>#REF!</v>
      </c>
      <c r="KDY165" s="632" t="e">
        <f>(IF(KDY112-KDY107&lt;0,0,KDY112-KDY107)+KDY156)*1.21+IF($D$5="Koncesija",-#REF!*0.21,0)</f>
        <v>#REF!</v>
      </c>
      <c r="KDZ165" s="632" t="e">
        <f>(IF(KDZ112-KDZ107&lt;0,0,KDZ112-KDZ107)+KDZ156)*1.21+IF($D$5="Koncesija",-#REF!*0.21,0)</f>
        <v>#REF!</v>
      </c>
      <c r="KEA165" s="632" t="e">
        <f>(IF(KEA112-KEA107&lt;0,0,KEA112-KEA107)+KEA156)*1.21+IF($D$5="Koncesija",-#REF!*0.21,0)</f>
        <v>#REF!</v>
      </c>
      <c r="KEB165" s="632" t="e">
        <f>(IF(KEB112-KEB107&lt;0,0,KEB112-KEB107)+KEB156)*1.21+IF($D$5="Koncesija",-#REF!*0.21,0)</f>
        <v>#REF!</v>
      </c>
      <c r="KEC165" s="632" t="e">
        <f>(IF(KEC112-KEC107&lt;0,0,KEC112-KEC107)+KEC156)*1.21+IF($D$5="Koncesija",-#REF!*0.21,0)</f>
        <v>#REF!</v>
      </c>
      <c r="KED165" s="632" t="e">
        <f>(IF(KED112-KED107&lt;0,0,KED112-KED107)+KED156)*1.21+IF($D$5="Koncesija",-#REF!*0.21,0)</f>
        <v>#REF!</v>
      </c>
      <c r="KEE165" s="632" t="e">
        <f>(IF(KEE112-KEE107&lt;0,0,KEE112-KEE107)+KEE156)*1.21+IF($D$5="Koncesija",-#REF!*0.21,0)</f>
        <v>#REF!</v>
      </c>
      <c r="KEF165" s="632" t="e">
        <f>(IF(KEF112-KEF107&lt;0,0,KEF112-KEF107)+KEF156)*1.21+IF($D$5="Koncesija",-#REF!*0.21,0)</f>
        <v>#REF!</v>
      </c>
      <c r="KEG165" s="632" t="e">
        <f>(IF(KEG112-KEG107&lt;0,0,KEG112-KEG107)+KEG156)*1.21+IF($D$5="Koncesija",-#REF!*0.21,0)</f>
        <v>#REF!</v>
      </c>
      <c r="KEH165" s="632" t="e">
        <f>(IF(KEH112-KEH107&lt;0,0,KEH112-KEH107)+KEH156)*1.21+IF($D$5="Koncesija",-#REF!*0.21,0)</f>
        <v>#REF!</v>
      </c>
      <c r="KEI165" s="632" t="e">
        <f>(IF(KEI112-KEI107&lt;0,0,KEI112-KEI107)+KEI156)*1.21+IF($D$5="Koncesija",-#REF!*0.21,0)</f>
        <v>#REF!</v>
      </c>
      <c r="KEJ165" s="632" t="e">
        <f>(IF(KEJ112-KEJ107&lt;0,0,KEJ112-KEJ107)+KEJ156)*1.21+IF($D$5="Koncesija",-#REF!*0.21,0)</f>
        <v>#REF!</v>
      </c>
      <c r="KEK165" s="632" t="e">
        <f>(IF(KEK112-KEK107&lt;0,0,KEK112-KEK107)+KEK156)*1.21+IF($D$5="Koncesija",-#REF!*0.21,0)</f>
        <v>#REF!</v>
      </c>
      <c r="KEL165" s="632" t="e">
        <f>(IF(KEL112-KEL107&lt;0,0,KEL112-KEL107)+KEL156)*1.21+IF($D$5="Koncesija",-#REF!*0.21,0)</f>
        <v>#REF!</v>
      </c>
      <c r="KEM165" s="632" t="e">
        <f>(IF(KEM112-KEM107&lt;0,0,KEM112-KEM107)+KEM156)*1.21+IF($D$5="Koncesija",-#REF!*0.21,0)</f>
        <v>#REF!</v>
      </c>
      <c r="KEN165" s="632" t="e">
        <f>(IF(KEN112-KEN107&lt;0,0,KEN112-KEN107)+KEN156)*1.21+IF($D$5="Koncesija",-#REF!*0.21,0)</f>
        <v>#REF!</v>
      </c>
      <c r="KEO165" s="632" t="e">
        <f>(IF(KEO112-KEO107&lt;0,0,KEO112-KEO107)+KEO156)*1.21+IF($D$5="Koncesija",-#REF!*0.21,0)</f>
        <v>#REF!</v>
      </c>
      <c r="KEP165" s="632" t="e">
        <f>(IF(KEP112-KEP107&lt;0,0,KEP112-KEP107)+KEP156)*1.21+IF($D$5="Koncesija",-#REF!*0.21,0)</f>
        <v>#REF!</v>
      </c>
      <c r="KEQ165" s="632" t="e">
        <f>(IF(KEQ112-KEQ107&lt;0,0,KEQ112-KEQ107)+KEQ156)*1.21+IF($D$5="Koncesija",-#REF!*0.21,0)</f>
        <v>#REF!</v>
      </c>
      <c r="KER165" s="632" t="e">
        <f>(IF(KER112-KER107&lt;0,0,KER112-KER107)+KER156)*1.21+IF($D$5="Koncesija",-#REF!*0.21,0)</f>
        <v>#REF!</v>
      </c>
      <c r="KES165" s="632" t="e">
        <f>(IF(KES112-KES107&lt;0,0,KES112-KES107)+KES156)*1.21+IF($D$5="Koncesija",-#REF!*0.21,0)</f>
        <v>#REF!</v>
      </c>
      <c r="KET165" s="632" t="e">
        <f>(IF(KET112-KET107&lt;0,0,KET112-KET107)+KET156)*1.21+IF($D$5="Koncesija",-#REF!*0.21,0)</f>
        <v>#REF!</v>
      </c>
      <c r="KEU165" s="632" t="e">
        <f>(IF(KEU112-KEU107&lt;0,0,KEU112-KEU107)+KEU156)*1.21+IF($D$5="Koncesija",-#REF!*0.21,0)</f>
        <v>#REF!</v>
      </c>
      <c r="KEV165" s="632" t="e">
        <f>(IF(KEV112-KEV107&lt;0,0,KEV112-KEV107)+KEV156)*1.21+IF($D$5="Koncesija",-#REF!*0.21,0)</f>
        <v>#REF!</v>
      </c>
      <c r="KEW165" s="632" t="e">
        <f>(IF(KEW112-KEW107&lt;0,0,KEW112-KEW107)+KEW156)*1.21+IF($D$5="Koncesija",-#REF!*0.21,0)</f>
        <v>#REF!</v>
      </c>
      <c r="KEX165" s="632" t="e">
        <f>(IF(KEX112-KEX107&lt;0,0,KEX112-KEX107)+KEX156)*1.21+IF($D$5="Koncesija",-#REF!*0.21,0)</f>
        <v>#REF!</v>
      </c>
      <c r="KEY165" s="632" t="e">
        <f>(IF(KEY112-KEY107&lt;0,0,KEY112-KEY107)+KEY156)*1.21+IF($D$5="Koncesija",-#REF!*0.21,0)</f>
        <v>#REF!</v>
      </c>
      <c r="KEZ165" s="632" t="e">
        <f>(IF(KEZ112-KEZ107&lt;0,0,KEZ112-KEZ107)+KEZ156)*1.21+IF($D$5="Koncesija",-#REF!*0.21,0)</f>
        <v>#REF!</v>
      </c>
      <c r="KFA165" s="632" t="e">
        <f>(IF(KFA112-KFA107&lt;0,0,KFA112-KFA107)+KFA156)*1.21+IF($D$5="Koncesija",-#REF!*0.21,0)</f>
        <v>#REF!</v>
      </c>
      <c r="KFB165" s="632" t="e">
        <f>(IF(KFB112-KFB107&lt;0,0,KFB112-KFB107)+KFB156)*1.21+IF($D$5="Koncesija",-#REF!*0.21,0)</f>
        <v>#REF!</v>
      </c>
      <c r="KFC165" s="632" t="e">
        <f>(IF(KFC112-KFC107&lt;0,0,KFC112-KFC107)+KFC156)*1.21+IF($D$5="Koncesija",-#REF!*0.21,0)</f>
        <v>#REF!</v>
      </c>
      <c r="KFD165" s="632" t="e">
        <f>(IF(KFD112-KFD107&lt;0,0,KFD112-KFD107)+KFD156)*1.21+IF($D$5="Koncesija",-#REF!*0.21,0)</f>
        <v>#REF!</v>
      </c>
      <c r="KFE165" s="632" t="e">
        <f>(IF(KFE112-KFE107&lt;0,0,KFE112-KFE107)+KFE156)*1.21+IF($D$5="Koncesija",-#REF!*0.21,0)</f>
        <v>#REF!</v>
      </c>
      <c r="KFF165" s="632" t="e">
        <f>(IF(KFF112-KFF107&lt;0,0,KFF112-KFF107)+KFF156)*1.21+IF($D$5="Koncesija",-#REF!*0.21,0)</f>
        <v>#REF!</v>
      </c>
      <c r="KFG165" s="632" t="e">
        <f>(IF(KFG112-KFG107&lt;0,0,KFG112-KFG107)+KFG156)*1.21+IF($D$5="Koncesija",-#REF!*0.21,0)</f>
        <v>#REF!</v>
      </c>
      <c r="KFH165" s="632" t="e">
        <f>(IF(KFH112-KFH107&lt;0,0,KFH112-KFH107)+KFH156)*1.21+IF($D$5="Koncesija",-#REF!*0.21,0)</f>
        <v>#REF!</v>
      </c>
      <c r="KFI165" s="632" t="e">
        <f>(IF(KFI112-KFI107&lt;0,0,KFI112-KFI107)+KFI156)*1.21+IF($D$5="Koncesija",-#REF!*0.21,0)</f>
        <v>#REF!</v>
      </c>
      <c r="KFJ165" s="632" t="e">
        <f>(IF(KFJ112-KFJ107&lt;0,0,KFJ112-KFJ107)+KFJ156)*1.21+IF($D$5="Koncesija",-#REF!*0.21,0)</f>
        <v>#REF!</v>
      </c>
      <c r="KFK165" s="632" t="e">
        <f>(IF(KFK112-KFK107&lt;0,0,KFK112-KFK107)+KFK156)*1.21+IF($D$5="Koncesija",-#REF!*0.21,0)</f>
        <v>#REF!</v>
      </c>
      <c r="KFL165" s="632" t="e">
        <f>(IF(KFL112-KFL107&lt;0,0,KFL112-KFL107)+KFL156)*1.21+IF($D$5="Koncesija",-#REF!*0.21,0)</f>
        <v>#REF!</v>
      </c>
      <c r="KFM165" s="632" t="e">
        <f>(IF(KFM112-KFM107&lt;0,0,KFM112-KFM107)+KFM156)*1.21+IF($D$5="Koncesija",-#REF!*0.21,0)</f>
        <v>#REF!</v>
      </c>
      <c r="KFN165" s="632" t="e">
        <f>(IF(KFN112-KFN107&lt;0,0,KFN112-KFN107)+KFN156)*1.21+IF($D$5="Koncesija",-#REF!*0.21,0)</f>
        <v>#REF!</v>
      </c>
      <c r="KFO165" s="632" t="e">
        <f>(IF(KFO112-KFO107&lt;0,0,KFO112-KFO107)+KFO156)*1.21+IF($D$5="Koncesija",-#REF!*0.21,0)</f>
        <v>#REF!</v>
      </c>
      <c r="KFP165" s="632" t="e">
        <f>(IF(KFP112-KFP107&lt;0,0,KFP112-KFP107)+KFP156)*1.21+IF($D$5="Koncesija",-#REF!*0.21,0)</f>
        <v>#REF!</v>
      </c>
      <c r="KFQ165" s="632" t="e">
        <f>(IF(KFQ112-KFQ107&lt;0,0,KFQ112-KFQ107)+KFQ156)*1.21+IF($D$5="Koncesija",-#REF!*0.21,0)</f>
        <v>#REF!</v>
      </c>
      <c r="KFR165" s="632" t="e">
        <f>(IF(KFR112-KFR107&lt;0,0,KFR112-KFR107)+KFR156)*1.21+IF($D$5="Koncesija",-#REF!*0.21,0)</f>
        <v>#REF!</v>
      </c>
      <c r="KFS165" s="632" t="e">
        <f>(IF(KFS112-KFS107&lt;0,0,KFS112-KFS107)+KFS156)*1.21+IF($D$5="Koncesija",-#REF!*0.21,0)</f>
        <v>#REF!</v>
      </c>
      <c r="KFT165" s="632" t="e">
        <f>(IF(KFT112-KFT107&lt;0,0,KFT112-KFT107)+KFT156)*1.21+IF($D$5="Koncesija",-#REF!*0.21,0)</f>
        <v>#REF!</v>
      </c>
      <c r="KFU165" s="632" t="e">
        <f>(IF(KFU112-KFU107&lt;0,0,KFU112-KFU107)+KFU156)*1.21+IF($D$5="Koncesija",-#REF!*0.21,0)</f>
        <v>#REF!</v>
      </c>
      <c r="KFV165" s="632" t="e">
        <f>(IF(KFV112-KFV107&lt;0,0,KFV112-KFV107)+KFV156)*1.21+IF($D$5="Koncesija",-#REF!*0.21,0)</f>
        <v>#REF!</v>
      </c>
      <c r="KFW165" s="632" t="e">
        <f>(IF(KFW112-KFW107&lt;0,0,KFW112-KFW107)+KFW156)*1.21+IF($D$5="Koncesija",-#REF!*0.21,0)</f>
        <v>#REF!</v>
      </c>
      <c r="KFX165" s="632" t="e">
        <f>(IF(KFX112-KFX107&lt;0,0,KFX112-KFX107)+KFX156)*1.21+IF($D$5="Koncesija",-#REF!*0.21,0)</f>
        <v>#REF!</v>
      </c>
      <c r="KFY165" s="632" t="e">
        <f>(IF(KFY112-KFY107&lt;0,0,KFY112-KFY107)+KFY156)*1.21+IF($D$5="Koncesija",-#REF!*0.21,0)</f>
        <v>#REF!</v>
      </c>
      <c r="KFZ165" s="632" t="e">
        <f>(IF(KFZ112-KFZ107&lt;0,0,KFZ112-KFZ107)+KFZ156)*1.21+IF($D$5="Koncesija",-#REF!*0.21,0)</f>
        <v>#REF!</v>
      </c>
      <c r="KGA165" s="632" t="e">
        <f>(IF(KGA112-KGA107&lt;0,0,KGA112-KGA107)+KGA156)*1.21+IF($D$5="Koncesija",-#REF!*0.21,0)</f>
        <v>#REF!</v>
      </c>
      <c r="KGB165" s="632" t="e">
        <f>(IF(KGB112-KGB107&lt;0,0,KGB112-KGB107)+KGB156)*1.21+IF($D$5="Koncesija",-#REF!*0.21,0)</f>
        <v>#REF!</v>
      </c>
      <c r="KGC165" s="632" t="e">
        <f>(IF(KGC112-KGC107&lt;0,0,KGC112-KGC107)+KGC156)*1.21+IF($D$5="Koncesija",-#REF!*0.21,0)</f>
        <v>#REF!</v>
      </c>
      <c r="KGD165" s="632" t="e">
        <f>(IF(KGD112-KGD107&lt;0,0,KGD112-KGD107)+KGD156)*1.21+IF($D$5="Koncesija",-#REF!*0.21,0)</f>
        <v>#REF!</v>
      </c>
      <c r="KGE165" s="632" t="e">
        <f>(IF(KGE112-KGE107&lt;0,0,KGE112-KGE107)+KGE156)*1.21+IF($D$5="Koncesija",-#REF!*0.21,0)</f>
        <v>#REF!</v>
      </c>
      <c r="KGF165" s="632" t="e">
        <f>(IF(KGF112-KGF107&lt;0,0,KGF112-KGF107)+KGF156)*1.21+IF($D$5="Koncesija",-#REF!*0.21,0)</f>
        <v>#REF!</v>
      </c>
      <c r="KGG165" s="632" t="e">
        <f>(IF(KGG112-KGG107&lt;0,0,KGG112-KGG107)+KGG156)*1.21+IF($D$5="Koncesija",-#REF!*0.21,0)</f>
        <v>#REF!</v>
      </c>
      <c r="KGH165" s="632" t="e">
        <f>(IF(KGH112-KGH107&lt;0,0,KGH112-KGH107)+KGH156)*1.21+IF($D$5="Koncesija",-#REF!*0.21,0)</f>
        <v>#REF!</v>
      </c>
      <c r="KGI165" s="632" t="e">
        <f>(IF(KGI112-KGI107&lt;0,0,KGI112-KGI107)+KGI156)*1.21+IF($D$5="Koncesija",-#REF!*0.21,0)</f>
        <v>#REF!</v>
      </c>
      <c r="KGJ165" s="632" t="e">
        <f>(IF(KGJ112-KGJ107&lt;0,0,KGJ112-KGJ107)+KGJ156)*1.21+IF($D$5="Koncesija",-#REF!*0.21,0)</f>
        <v>#REF!</v>
      </c>
      <c r="KGK165" s="632" t="e">
        <f>(IF(KGK112-KGK107&lt;0,0,KGK112-KGK107)+KGK156)*1.21+IF($D$5="Koncesija",-#REF!*0.21,0)</f>
        <v>#REF!</v>
      </c>
      <c r="KGL165" s="632" t="e">
        <f>(IF(KGL112-KGL107&lt;0,0,KGL112-KGL107)+KGL156)*1.21+IF($D$5="Koncesija",-#REF!*0.21,0)</f>
        <v>#REF!</v>
      </c>
      <c r="KGM165" s="632" t="e">
        <f>(IF(KGM112-KGM107&lt;0,0,KGM112-KGM107)+KGM156)*1.21+IF($D$5="Koncesija",-#REF!*0.21,0)</f>
        <v>#REF!</v>
      </c>
      <c r="KGN165" s="632" t="e">
        <f>(IF(KGN112-KGN107&lt;0,0,KGN112-KGN107)+KGN156)*1.21+IF($D$5="Koncesija",-#REF!*0.21,0)</f>
        <v>#REF!</v>
      </c>
      <c r="KGO165" s="632" t="e">
        <f>(IF(KGO112-KGO107&lt;0,0,KGO112-KGO107)+KGO156)*1.21+IF($D$5="Koncesija",-#REF!*0.21,0)</f>
        <v>#REF!</v>
      </c>
      <c r="KGP165" s="632" t="e">
        <f>(IF(KGP112-KGP107&lt;0,0,KGP112-KGP107)+KGP156)*1.21+IF($D$5="Koncesija",-#REF!*0.21,0)</f>
        <v>#REF!</v>
      </c>
      <c r="KGQ165" s="632" t="e">
        <f>(IF(KGQ112-KGQ107&lt;0,0,KGQ112-KGQ107)+KGQ156)*1.21+IF($D$5="Koncesija",-#REF!*0.21,0)</f>
        <v>#REF!</v>
      </c>
      <c r="KGR165" s="632" t="e">
        <f>(IF(KGR112-KGR107&lt;0,0,KGR112-KGR107)+KGR156)*1.21+IF($D$5="Koncesija",-#REF!*0.21,0)</f>
        <v>#REF!</v>
      </c>
      <c r="KGS165" s="632" t="e">
        <f>(IF(KGS112-KGS107&lt;0,0,KGS112-KGS107)+KGS156)*1.21+IF($D$5="Koncesija",-#REF!*0.21,0)</f>
        <v>#REF!</v>
      </c>
      <c r="KGT165" s="632" t="e">
        <f>(IF(KGT112-KGT107&lt;0,0,KGT112-KGT107)+KGT156)*1.21+IF($D$5="Koncesija",-#REF!*0.21,0)</f>
        <v>#REF!</v>
      </c>
      <c r="KGU165" s="632" t="e">
        <f>(IF(KGU112-KGU107&lt;0,0,KGU112-KGU107)+KGU156)*1.21+IF($D$5="Koncesija",-#REF!*0.21,0)</f>
        <v>#REF!</v>
      </c>
      <c r="KGV165" s="632" t="e">
        <f>(IF(KGV112-KGV107&lt;0,0,KGV112-KGV107)+KGV156)*1.21+IF($D$5="Koncesija",-#REF!*0.21,0)</f>
        <v>#REF!</v>
      </c>
      <c r="KGW165" s="632" t="e">
        <f>(IF(KGW112-KGW107&lt;0,0,KGW112-KGW107)+KGW156)*1.21+IF($D$5="Koncesija",-#REF!*0.21,0)</f>
        <v>#REF!</v>
      </c>
      <c r="KGX165" s="632" t="e">
        <f>(IF(KGX112-KGX107&lt;0,0,KGX112-KGX107)+KGX156)*1.21+IF($D$5="Koncesija",-#REF!*0.21,0)</f>
        <v>#REF!</v>
      </c>
      <c r="KGY165" s="632" t="e">
        <f>(IF(KGY112-KGY107&lt;0,0,KGY112-KGY107)+KGY156)*1.21+IF($D$5="Koncesija",-#REF!*0.21,0)</f>
        <v>#REF!</v>
      </c>
      <c r="KGZ165" s="632" t="e">
        <f>(IF(KGZ112-KGZ107&lt;0,0,KGZ112-KGZ107)+KGZ156)*1.21+IF($D$5="Koncesija",-#REF!*0.21,0)</f>
        <v>#REF!</v>
      </c>
      <c r="KHA165" s="632" t="e">
        <f>(IF(KHA112-KHA107&lt;0,0,KHA112-KHA107)+KHA156)*1.21+IF($D$5="Koncesija",-#REF!*0.21,0)</f>
        <v>#REF!</v>
      </c>
      <c r="KHB165" s="632" t="e">
        <f>(IF(KHB112-KHB107&lt;0,0,KHB112-KHB107)+KHB156)*1.21+IF($D$5="Koncesija",-#REF!*0.21,0)</f>
        <v>#REF!</v>
      </c>
      <c r="KHC165" s="632" t="e">
        <f>(IF(KHC112-KHC107&lt;0,0,KHC112-KHC107)+KHC156)*1.21+IF($D$5="Koncesija",-#REF!*0.21,0)</f>
        <v>#REF!</v>
      </c>
      <c r="KHD165" s="632" t="e">
        <f>(IF(KHD112-KHD107&lt;0,0,KHD112-KHD107)+KHD156)*1.21+IF($D$5="Koncesija",-#REF!*0.21,0)</f>
        <v>#REF!</v>
      </c>
      <c r="KHE165" s="632" t="e">
        <f>(IF(KHE112-KHE107&lt;0,0,KHE112-KHE107)+KHE156)*1.21+IF($D$5="Koncesija",-#REF!*0.21,0)</f>
        <v>#REF!</v>
      </c>
      <c r="KHF165" s="632" t="e">
        <f>(IF(KHF112-KHF107&lt;0,0,KHF112-KHF107)+KHF156)*1.21+IF($D$5="Koncesija",-#REF!*0.21,0)</f>
        <v>#REF!</v>
      </c>
      <c r="KHG165" s="632" t="e">
        <f>(IF(KHG112-KHG107&lt;0,0,KHG112-KHG107)+KHG156)*1.21+IF($D$5="Koncesija",-#REF!*0.21,0)</f>
        <v>#REF!</v>
      </c>
      <c r="KHH165" s="632" t="e">
        <f>(IF(KHH112-KHH107&lt;0,0,KHH112-KHH107)+KHH156)*1.21+IF($D$5="Koncesija",-#REF!*0.21,0)</f>
        <v>#REF!</v>
      </c>
      <c r="KHI165" s="632" t="e">
        <f>(IF(KHI112-KHI107&lt;0,0,KHI112-KHI107)+KHI156)*1.21+IF($D$5="Koncesija",-#REF!*0.21,0)</f>
        <v>#REF!</v>
      </c>
      <c r="KHJ165" s="632" t="e">
        <f>(IF(KHJ112-KHJ107&lt;0,0,KHJ112-KHJ107)+KHJ156)*1.21+IF($D$5="Koncesija",-#REF!*0.21,0)</f>
        <v>#REF!</v>
      </c>
      <c r="KHK165" s="632" t="e">
        <f>(IF(KHK112-KHK107&lt;0,0,KHK112-KHK107)+KHK156)*1.21+IF($D$5="Koncesija",-#REF!*0.21,0)</f>
        <v>#REF!</v>
      </c>
      <c r="KHL165" s="632" t="e">
        <f>(IF(KHL112-KHL107&lt;0,0,KHL112-KHL107)+KHL156)*1.21+IF($D$5="Koncesija",-#REF!*0.21,0)</f>
        <v>#REF!</v>
      </c>
      <c r="KHM165" s="632" t="e">
        <f>(IF(KHM112-KHM107&lt;0,0,KHM112-KHM107)+KHM156)*1.21+IF($D$5="Koncesija",-#REF!*0.21,0)</f>
        <v>#REF!</v>
      </c>
      <c r="KHN165" s="632" t="e">
        <f>(IF(KHN112-KHN107&lt;0,0,KHN112-KHN107)+KHN156)*1.21+IF($D$5="Koncesija",-#REF!*0.21,0)</f>
        <v>#REF!</v>
      </c>
      <c r="KHO165" s="632" t="e">
        <f>(IF(KHO112-KHO107&lt;0,0,KHO112-KHO107)+KHO156)*1.21+IF($D$5="Koncesija",-#REF!*0.21,0)</f>
        <v>#REF!</v>
      </c>
      <c r="KHP165" s="632" t="e">
        <f>(IF(KHP112-KHP107&lt;0,0,KHP112-KHP107)+KHP156)*1.21+IF($D$5="Koncesija",-#REF!*0.21,0)</f>
        <v>#REF!</v>
      </c>
      <c r="KHQ165" s="632" t="e">
        <f>(IF(KHQ112-KHQ107&lt;0,0,KHQ112-KHQ107)+KHQ156)*1.21+IF($D$5="Koncesija",-#REF!*0.21,0)</f>
        <v>#REF!</v>
      </c>
      <c r="KHR165" s="632" t="e">
        <f>(IF(KHR112-KHR107&lt;0,0,KHR112-KHR107)+KHR156)*1.21+IF($D$5="Koncesija",-#REF!*0.21,0)</f>
        <v>#REF!</v>
      </c>
      <c r="KHS165" s="632" t="e">
        <f>(IF(KHS112-KHS107&lt;0,0,KHS112-KHS107)+KHS156)*1.21+IF($D$5="Koncesija",-#REF!*0.21,0)</f>
        <v>#REF!</v>
      </c>
      <c r="KHT165" s="632" t="e">
        <f>(IF(KHT112-KHT107&lt;0,0,KHT112-KHT107)+KHT156)*1.21+IF($D$5="Koncesija",-#REF!*0.21,0)</f>
        <v>#REF!</v>
      </c>
      <c r="KHU165" s="632" t="e">
        <f>(IF(KHU112-KHU107&lt;0,0,KHU112-KHU107)+KHU156)*1.21+IF($D$5="Koncesija",-#REF!*0.21,0)</f>
        <v>#REF!</v>
      </c>
      <c r="KHV165" s="632" t="e">
        <f>(IF(KHV112-KHV107&lt;0,0,KHV112-KHV107)+KHV156)*1.21+IF($D$5="Koncesija",-#REF!*0.21,0)</f>
        <v>#REF!</v>
      </c>
      <c r="KHW165" s="632" t="e">
        <f>(IF(KHW112-KHW107&lt;0,0,KHW112-KHW107)+KHW156)*1.21+IF($D$5="Koncesija",-#REF!*0.21,0)</f>
        <v>#REF!</v>
      </c>
      <c r="KHX165" s="632" t="e">
        <f>(IF(KHX112-KHX107&lt;0,0,KHX112-KHX107)+KHX156)*1.21+IF($D$5="Koncesija",-#REF!*0.21,0)</f>
        <v>#REF!</v>
      </c>
      <c r="KHY165" s="632" t="e">
        <f>(IF(KHY112-KHY107&lt;0,0,KHY112-KHY107)+KHY156)*1.21+IF($D$5="Koncesija",-#REF!*0.21,0)</f>
        <v>#REF!</v>
      </c>
      <c r="KHZ165" s="632" t="e">
        <f>(IF(KHZ112-KHZ107&lt;0,0,KHZ112-KHZ107)+KHZ156)*1.21+IF($D$5="Koncesija",-#REF!*0.21,0)</f>
        <v>#REF!</v>
      </c>
      <c r="KIA165" s="632" t="e">
        <f>(IF(KIA112-KIA107&lt;0,0,KIA112-KIA107)+KIA156)*1.21+IF($D$5="Koncesija",-#REF!*0.21,0)</f>
        <v>#REF!</v>
      </c>
      <c r="KIB165" s="632" t="e">
        <f>(IF(KIB112-KIB107&lt;0,0,KIB112-KIB107)+KIB156)*1.21+IF($D$5="Koncesija",-#REF!*0.21,0)</f>
        <v>#REF!</v>
      </c>
      <c r="KIC165" s="632" t="e">
        <f>(IF(KIC112-KIC107&lt;0,0,KIC112-KIC107)+KIC156)*1.21+IF($D$5="Koncesija",-#REF!*0.21,0)</f>
        <v>#REF!</v>
      </c>
      <c r="KID165" s="632" t="e">
        <f>(IF(KID112-KID107&lt;0,0,KID112-KID107)+KID156)*1.21+IF($D$5="Koncesija",-#REF!*0.21,0)</f>
        <v>#REF!</v>
      </c>
      <c r="KIE165" s="632" t="e">
        <f>(IF(KIE112-KIE107&lt;0,0,KIE112-KIE107)+KIE156)*1.21+IF($D$5="Koncesija",-#REF!*0.21,0)</f>
        <v>#REF!</v>
      </c>
      <c r="KIF165" s="632" t="e">
        <f>(IF(KIF112-KIF107&lt;0,0,KIF112-KIF107)+KIF156)*1.21+IF($D$5="Koncesija",-#REF!*0.21,0)</f>
        <v>#REF!</v>
      </c>
      <c r="KIG165" s="632" t="e">
        <f>(IF(KIG112-KIG107&lt;0,0,KIG112-KIG107)+KIG156)*1.21+IF($D$5="Koncesija",-#REF!*0.21,0)</f>
        <v>#REF!</v>
      </c>
      <c r="KIH165" s="632" t="e">
        <f>(IF(KIH112-KIH107&lt;0,0,KIH112-KIH107)+KIH156)*1.21+IF($D$5="Koncesija",-#REF!*0.21,0)</f>
        <v>#REF!</v>
      </c>
      <c r="KII165" s="632" t="e">
        <f>(IF(KII112-KII107&lt;0,0,KII112-KII107)+KII156)*1.21+IF($D$5="Koncesija",-#REF!*0.21,0)</f>
        <v>#REF!</v>
      </c>
      <c r="KIJ165" s="632" t="e">
        <f>(IF(KIJ112-KIJ107&lt;0,0,KIJ112-KIJ107)+KIJ156)*1.21+IF($D$5="Koncesija",-#REF!*0.21,0)</f>
        <v>#REF!</v>
      </c>
      <c r="KIK165" s="632" t="e">
        <f>(IF(KIK112-KIK107&lt;0,0,KIK112-KIK107)+KIK156)*1.21+IF($D$5="Koncesija",-#REF!*0.21,0)</f>
        <v>#REF!</v>
      </c>
      <c r="KIL165" s="632" t="e">
        <f>(IF(KIL112-KIL107&lt;0,0,KIL112-KIL107)+KIL156)*1.21+IF($D$5="Koncesija",-#REF!*0.21,0)</f>
        <v>#REF!</v>
      </c>
      <c r="KIM165" s="632" t="e">
        <f>(IF(KIM112-KIM107&lt;0,0,KIM112-KIM107)+KIM156)*1.21+IF($D$5="Koncesija",-#REF!*0.21,0)</f>
        <v>#REF!</v>
      </c>
      <c r="KIN165" s="632" t="e">
        <f>(IF(KIN112-KIN107&lt;0,0,KIN112-KIN107)+KIN156)*1.21+IF($D$5="Koncesija",-#REF!*0.21,0)</f>
        <v>#REF!</v>
      </c>
      <c r="KIO165" s="632" t="e">
        <f>(IF(KIO112-KIO107&lt;0,0,KIO112-KIO107)+KIO156)*1.21+IF($D$5="Koncesija",-#REF!*0.21,0)</f>
        <v>#REF!</v>
      </c>
      <c r="KIP165" s="632" t="e">
        <f>(IF(KIP112-KIP107&lt;0,0,KIP112-KIP107)+KIP156)*1.21+IF($D$5="Koncesija",-#REF!*0.21,0)</f>
        <v>#REF!</v>
      </c>
      <c r="KIQ165" s="632" t="e">
        <f>(IF(KIQ112-KIQ107&lt;0,0,KIQ112-KIQ107)+KIQ156)*1.21+IF($D$5="Koncesija",-#REF!*0.21,0)</f>
        <v>#REF!</v>
      </c>
      <c r="KIR165" s="632" t="e">
        <f>(IF(KIR112-KIR107&lt;0,0,KIR112-KIR107)+KIR156)*1.21+IF($D$5="Koncesija",-#REF!*0.21,0)</f>
        <v>#REF!</v>
      </c>
      <c r="KIS165" s="632" t="e">
        <f>(IF(KIS112-KIS107&lt;0,0,KIS112-KIS107)+KIS156)*1.21+IF($D$5="Koncesija",-#REF!*0.21,0)</f>
        <v>#REF!</v>
      </c>
      <c r="KIT165" s="632" t="e">
        <f>(IF(KIT112-KIT107&lt;0,0,KIT112-KIT107)+KIT156)*1.21+IF($D$5="Koncesija",-#REF!*0.21,0)</f>
        <v>#REF!</v>
      </c>
      <c r="KIU165" s="632" t="e">
        <f>(IF(KIU112-KIU107&lt;0,0,KIU112-KIU107)+KIU156)*1.21+IF($D$5="Koncesija",-#REF!*0.21,0)</f>
        <v>#REF!</v>
      </c>
      <c r="KIV165" s="632" t="e">
        <f>(IF(KIV112-KIV107&lt;0,0,KIV112-KIV107)+KIV156)*1.21+IF($D$5="Koncesija",-#REF!*0.21,0)</f>
        <v>#REF!</v>
      </c>
      <c r="KIW165" s="632" t="e">
        <f>(IF(KIW112-KIW107&lt;0,0,KIW112-KIW107)+KIW156)*1.21+IF($D$5="Koncesija",-#REF!*0.21,0)</f>
        <v>#REF!</v>
      </c>
      <c r="KIX165" s="632" t="e">
        <f>(IF(KIX112-KIX107&lt;0,0,KIX112-KIX107)+KIX156)*1.21+IF($D$5="Koncesija",-#REF!*0.21,0)</f>
        <v>#REF!</v>
      </c>
      <c r="KIY165" s="632" t="e">
        <f>(IF(KIY112-KIY107&lt;0,0,KIY112-KIY107)+KIY156)*1.21+IF($D$5="Koncesija",-#REF!*0.21,0)</f>
        <v>#REF!</v>
      </c>
      <c r="KIZ165" s="632" t="e">
        <f>(IF(KIZ112-KIZ107&lt;0,0,KIZ112-KIZ107)+KIZ156)*1.21+IF($D$5="Koncesija",-#REF!*0.21,0)</f>
        <v>#REF!</v>
      </c>
      <c r="KJA165" s="632" t="e">
        <f>(IF(KJA112-KJA107&lt;0,0,KJA112-KJA107)+KJA156)*1.21+IF($D$5="Koncesija",-#REF!*0.21,0)</f>
        <v>#REF!</v>
      </c>
      <c r="KJB165" s="632" t="e">
        <f>(IF(KJB112-KJB107&lt;0,0,KJB112-KJB107)+KJB156)*1.21+IF($D$5="Koncesija",-#REF!*0.21,0)</f>
        <v>#REF!</v>
      </c>
      <c r="KJC165" s="632" t="e">
        <f>(IF(KJC112-KJC107&lt;0,0,KJC112-KJC107)+KJC156)*1.21+IF($D$5="Koncesija",-#REF!*0.21,0)</f>
        <v>#REF!</v>
      </c>
      <c r="KJD165" s="632" t="e">
        <f>(IF(KJD112-KJD107&lt;0,0,KJD112-KJD107)+KJD156)*1.21+IF($D$5="Koncesija",-#REF!*0.21,0)</f>
        <v>#REF!</v>
      </c>
      <c r="KJE165" s="632" t="e">
        <f>(IF(KJE112-KJE107&lt;0,0,KJE112-KJE107)+KJE156)*1.21+IF($D$5="Koncesija",-#REF!*0.21,0)</f>
        <v>#REF!</v>
      </c>
      <c r="KJF165" s="632" t="e">
        <f>(IF(KJF112-KJF107&lt;0,0,KJF112-KJF107)+KJF156)*1.21+IF($D$5="Koncesija",-#REF!*0.21,0)</f>
        <v>#REF!</v>
      </c>
      <c r="KJG165" s="632" t="e">
        <f>(IF(KJG112-KJG107&lt;0,0,KJG112-KJG107)+KJG156)*1.21+IF($D$5="Koncesija",-#REF!*0.21,0)</f>
        <v>#REF!</v>
      </c>
      <c r="KJH165" s="632" t="e">
        <f>(IF(KJH112-KJH107&lt;0,0,KJH112-KJH107)+KJH156)*1.21+IF($D$5="Koncesija",-#REF!*0.21,0)</f>
        <v>#REF!</v>
      </c>
      <c r="KJI165" s="632" t="e">
        <f>(IF(KJI112-KJI107&lt;0,0,KJI112-KJI107)+KJI156)*1.21+IF($D$5="Koncesija",-#REF!*0.21,0)</f>
        <v>#REF!</v>
      </c>
      <c r="KJJ165" s="632" t="e">
        <f>(IF(KJJ112-KJJ107&lt;0,0,KJJ112-KJJ107)+KJJ156)*1.21+IF($D$5="Koncesija",-#REF!*0.21,0)</f>
        <v>#REF!</v>
      </c>
      <c r="KJK165" s="632" t="e">
        <f>(IF(KJK112-KJK107&lt;0,0,KJK112-KJK107)+KJK156)*1.21+IF($D$5="Koncesija",-#REF!*0.21,0)</f>
        <v>#REF!</v>
      </c>
      <c r="KJL165" s="632" t="e">
        <f>(IF(KJL112-KJL107&lt;0,0,KJL112-KJL107)+KJL156)*1.21+IF($D$5="Koncesija",-#REF!*0.21,0)</f>
        <v>#REF!</v>
      </c>
      <c r="KJM165" s="632" t="e">
        <f>(IF(KJM112-KJM107&lt;0,0,KJM112-KJM107)+KJM156)*1.21+IF($D$5="Koncesija",-#REF!*0.21,0)</f>
        <v>#REF!</v>
      </c>
      <c r="KJN165" s="632" t="e">
        <f>(IF(KJN112-KJN107&lt;0,0,KJN112-KJN107)+KJN156)*1.21+IF($D$5="Koncesija",-#REF!*0.21,0)</f>
        <v>#REF!</v>
      </c>
      <c r="KJO165" s="632" t="e">
        <f>(IF(KJO112-KJO107&lt;0,0,KJO112-KJO107)+KJO156)*1.21+IF($D$5="Koncesija",-#REF!*0.21,0)</f>
        <v>#REF!</v>
      </c>
      <c r="KJP165" s="632" t="e">
        <f>(IF(KJP112-KJP107&lt;0,0,KJP112-KJP107)+KJP156)*1.21+IF($D$5="Koncesija",-#REF!*0.21,0)</f>
        <v>#REF!</v>
      </c>
      <c r="KJQ165" s="632" t="e">
        <f>(IF(KJQ112-KJQ107&lt;0,0,KJQ112-KJQ107)+KJQ156)*1.21+IF($D$5="Koncesija",-#REF!*0.21,0)</f>
        <v>#REF!</v>
      </c>
      <c r="KJR165" s="632" t="e">
        <f>(IF(KJR112-KJR107&lt;0,0,KJR112-KJR107)+KJR156)*1.21+IF($D$5="Koncesija",-#REF!*0.21,0)</f>
        <v>#REF!</v>
      </c>
      <c r="KJS165" s="632" t="e">
        <f>(IF(KJS112-KJS107&lt;0,0,KJS112-KJS107)+KJS156)*1.21+IF($D$5="Koncesija",-#REF!*0.21,0)</f>
        <v>#REF!</v>
      </c>
      <c r="KJT165" s="632" t="e">
        <f>(IF(KJT112-KJT107&lt;0,0,KJT112-KJT107)+KJT156)*1.21+IF($D$5="Koncesija",-#REF!*0.21,0)</f>
        <v>#REF!</v>
      </c>
      <c r="KJU165" s="632" t="e">
        <f>(IF(KJU112-KJU107&lt;0,0,KJU112-KJU107)+KJU156)*1.21+IF($D$5="Koncesija",-#REF!*0.21,0)</f>
        <v>#REF!</v>
      </c>
      <c r="KJV165" s="632" t="e">
        <f>(IF(KJV112-KJV107&lt;0,0,KJV112-KJV107)+KJV156)*1.21+IF($D$5="Koncesija",-#REF!*0.21,0)</f>
        <v>#REF!</v>
      </c>
      <c r="KJW165" s="632" t="e">
        <f>(IF(KJW112-KJW107&lt;0,0,KJW112-KJW107)+KJW156)*1.21+IF($D$5="Koncesija",-#REF!*0.21,0)</f>
        <v>#REF!</v>
      </c>
      <c r="KJX165" s="632" t="e">
        <f>(IF(KJX112-KJX107&lt;0,0,KJX112-KJX107)+KJX156)*1.21+IF($D$5="Koncesija",-#REF!*0.21,0)</f>
        <v>#REF!</v>
      </c>
      <c r="KJY165" s="632" t="e">
        <f>(IF(KJY112-KJY107&lt;0,0,KJY112-KJY107)+KJY156)*1.21+IF($D$5="Koncesija",-#REF!*0.21,0)</f>
        <v>#REF!</v>
      </c>
      <c r="KJZ165" s="632" t="e">
        <f>(IF(KJZ112-KJZ107&lt;0,0,KJZ112-KJZ107)+KJZ156)*1.21+IF($D$5="Koncesija",-#REF!*0.21,0)</f>
        <v>#REF!</v>
      </c>
      <c r="KKA165" s="632" t="e">
        <f>(IF(KKA112-KKA107&lt;0,0,KKA112-KKA107)+KKA156)*1.21+IF($D$5="Koncesija",-#REF!*0.21,0)</f>
        <v>#REF!</v>
      </c>
      <c r="KKB165" s="632" t="e">
        <f>(IF(KKB112-KKB107&lt;0,0,KKB112-KKB107)+KKB156)*1.21+IF($D$5="Koncesija",-#REF!*0.21,0)</f>
        <v>#REF!</v>
      </c>
      <c r="KKC165" s="632" t="e">
        <f>(IF(KKC112-KKC107&lt;0,0,KKC112-KKC107)+KKC156)*1.21+IF($D$5="Koncesija",-#REF!*0.21,0)</f>
        <v>#REF!</v>
      </c>
      <c r="KKD165" s="632" t="e">
        <f>(IF(KKD112-KKD107&lt;0,0,KKD112-KKD107)+KKD156)*1.21+IF($D$5="Koncesija",-#REF!*0.21,0)</f>
        <v>#REF!</v>
      </c>
      <c r="KKE165" s="632" t="e">
        <f>(IF(KKE112-KKE107&lt;0,0,KKE112-KKE107)+KKE156)*1.21+IF($D$5="Koncesija",-#REF!*0.21,0)</f>
        <v>#REF!</v>
      </c>
      <c r="KKF165" s="632" t="e">
        <f>(IF(KKF112-KKF107&lt;0,0,KKF112-KKF107)+KKF156)*1.21+IF($D$5="Koncesija",-#REF!*0.21,0)</f>
        <v>#REF!</v>
      </c>
      <c r="KKG165" s="632" t="e">
        <f>(IF(KKG112-KKG107&lt;0,0,KKG112-KKG107)+KKG156)*1.21+IF($D$5="Koncesija",-#REF!*0.21,0)</f>
        <v>#REF!</v>
      </c>
      <c r="KKH165" s="632" t="e">
        <f>(IF(KKH112-KKH107&lt;0,0,KKH112-KKH107)+KKH156)*1.21+IF($D$5="Koncesija",-#REF!*0.21,0)</f>
        <v>#REF!</v>
      </c>
      <c r="KKI165" s="632" t="e">
        <f>(IF(KKI112-KKI107&lt;0,0,KKI112-KKI107)+KKI156)*1.21+IF($D$5="Koncesija",-#REF!*0.21,0)</f>
        <v>#REF!</v>
      </c>
      <c r="KKJ165" s="632" t="e">
        <f>(IF(KKJ112-KKJ107&lt;0,0,KKJ112-KKJ107)+KKJ156)*1.21+IF($D$5="Koncesija",-#REF!*0.21,0)</f>
        <v>#REF!</v>
      </c>
      <c r="KKK165" s="632" t="e">
        <f>(IF(KKK112-KKK107&lt;0,0,KKK112-KKK107)+KKK156)*1.21+IF($D$5="Koncesija",-#REF!*0.21,0)</f>
        <v>#REF!</v>
      </c>
      <c r="KKL165" s="632" t="e">
        <f>(IF(KKL112-KKL107&lt;0,0,KKL112-KKL107)+KKL156)*1.21+IF($D$5="Koncesija",-#REF!*0.21,0)</f>
        <v>#REF!</v>
      </c>
      <c r="KKM165" s="632" t="e">
        <f>(IF(KKM112-KKM107&lt;0,0,KKM112-KKM107)+KKM156)*1.21+IF($D$5="Koncesija",-#REF!*0.21,0)</f>
        <v>#REF!</v>
      </c>
      <c r="KKN165" s="632" t="e">
        <f>(IF(KKN112-KKN107&lt;0,0,KKN112-KKN107)+KKN156)*1.21+IF($D$5="Koncesija",-#REF!*0.21,0)</f>
        <v>#REF!</v>
      </c>
      <c r="KKO165" s="632" t="e">
        <f>(IF(KKO112-KKO107&lt;0,0,KKO112-KKO107)+KKO156)*1.21+IF($D$5="Koncesija",-#REF!*0.21,0)</f>
        <v>#REF!</v>
      </c>
      <c r="KKP165" s="632" t="e">
        <f>(IF(KKP112-KKP107&lt;0,0,KKP112-KKP107)+KKP156)*1.21+IF($D$5="Koncesija",-#REF!*0.21,0)</f>
        <v>#REF!</v>
      </c>
      <c r="KKQ165" s="632" t="e">
        <f>(IF(KKQ112-KKQ107&lt;0,0,KKQ112-KKQ107)+KKQ156)*1.21+IF($D$5="Koncesija",-#REF!*0.21,0)</f>
        <v>#REF!</v>
      </c>
      <c r="KKR165" s="632" t="e">
        <f>(IF(KKR112-KKR107&lt;0,0,KKR112-KKR107)+KKR156)*1.21+IF($D$5="Koncesija",-#REF!*0.21,0)</f>
        <v>#REF!</v>
      </c>
      <c r="KKS165" s="632" t="e">
        <f>(IF(KKS112-KKS107&lt;0,0,KKS112-KKS107)+KKS156)*1.21+IF($D$5="Koncesija",-#REF!*0.21,0)</f>
        <v>#REF!</v>
      </c>
      <c r="KKT165" s="632" t="e">
        <f>(IF(KKT112-KKT107&lt;0,0,KKT112-KKT107)+KKT156)*1.21+IF($D$5="Koncesija",-#REF!*0.21,0)</f>
        <v>#REF!</v>
      </c>
      <c r="KKU165" s="632" t="e">
        <f>(IF(KKU112-KKU107&lt;0,0,KKU112-KKU107)+KKU156)*1.21+IF($D$5="Koncesija",-#REF!*0.21,0)</f>
        <v>#REF!</v>
      </c>
      <c r="KKV165" s="632" t="e">
        <f>(IF(KKV112-KKV107&lt;0,0,KKV112-KKV107)+KKV156)*1.21+IF($D$5="Koncesija",-#REF!*0.21,0)</f>
        <v>#REF!</v>
      </c>
      <c r="KKW165" s="632" t="e">
        <f>(IF(KKW112-KKW107&lt;0,0,KKW112-KKW107)+KKW156)*1.21+IF($D$5="Koncesija",-#REF!*0.21,0)</f>
        <v>#REF!</v>
      </c>
      <c r="KKX165" s="632" t="e">
        <f>(IF(KKX112-KKX107&lt;0,0,KKX112-KKX107)+KKX156)*1.21+IF($D$5="Koncesija",-#REF!*0.21,0)</f>
        <v>#REF!</v>
      </c>
      <c r="KKY165" s="632" t="e">
        <f>(IF(KKY112-KKY107&lt;0,0,KKY112-KKY107)+KKY156)*1.21+IF($D$5="Koncesija",-#REF!*0.21,0)</f>
        <v>#REF!</v>
      </c>
      <c r="KKZ165" s="632" t="e">
        <f>(IF(KKZ112-KKZ107&lt;0,0,KKZ112-KKZ107)+KKZ156)*1.21+IF($D$5="Koncesija",-#REF!*0.21,0)</f>
        <v>#REF!</v>
      </c>
      <c r="KLA165" s="632" t="e">
        <f>(IF(KLA112-KLA107&lt;0,0,KLA112-KLA107)+KLA156)*1.21+IF($D$5="Koncesija",-#REF!*0.21,0)</f>
        <v>#REF!</v>
      </c>
      <c r="KLB165" s="632" t="e">
        <f>(IF(KLB112-KLB107&lt;0,0,KLB112-KLB107)+KLB156)*1.21+IF($D$5="Koncesija",-#REF!*0.21,0)</f>
        <v>#REF!</v>
      </c>
      <c r="KLC165" s="632" t="e">
        <f>(IF(KLC112-KLC107&lt;0,0,KLC112-KLC107)+KLC156)*1.21+IF($D$5="Koncesija",-#REF!*0.21,0)</f>
        <v>#REF!</v>
      </c>
      <c r="KLD165" s="632" t="e">
        <f>(IF(KLD112-KLD107&lt;0,0,KLD112-KLD107)+KLD156)*1.21+IF($D$5="Koncesija",-#REF!*0.21,0)</f>
        <v>#REF!</v>
      </c>
      <c r="KLE165" s="632" t="e">
        <f>(IF(KLE112-KLE107&lt;0,0,KLE112-KLE107)+KLE156)*1.21+IF($D$5="Koncesija",-#REF!*0.21,0)</f>
        <v>#REF!</v>
      </c>
      <c r="KLF165" s="632" t="e">
        <f>(IF(KLF112-KLF107&lt;0,0,KLF112-KLF107)+KLF156)*1.21+IF($D$5="Koncesija",-#REF!*0.21,0)</f>
        <v>#REF!</v>
      </c>
      <c r="KLG165" s="632" t="e">
        <f>(IF(KLG112-KLG107&lt;0,0,KLG112-KLG107)+KLG156)*1.21+IF($D$5="Koncesija",-#REF!*0.21,0)</f>
        <v>#REF!</v>
      </c>
      <c r="KLH165" s="632" t="e">
        <f>(IF(KLH112-KLH107&lt;0,0,KLH112-KLH107)+KLH156)*1.21+IF($D$5="Koncesija",-#REF!*0.21,0)</f>
        <v>#REF!</v>
      </c>
      <c r="KLI165" s="632" t="e">
        <f>(IF(KLI112-KLI107&lt;0,0,KLI112-KLI107)+KLI156)*1.21+IF($D$5="Koncesija",-#REF!*0.21,0)</f>
        <v>#REF!</v>
      </c>
      <c r="KLJ165" s="632" t="e">
        <f>(IF(KLJ112-KLJ107&lt;0,0,KLJ112-KLJ107)+KLJ156)*1.21+IF($D$5="Koncesija",-#REF!*0.21,0)</f>
        <v>#REF!</v>
      </c>
      <c r="KLK165" s="632" t="e">
        <f>(IF(KLK112-KLK107&lt;0,0,KLK112-KLK107)+KLK156)*1.21+IF($D$5="Koncesija",-#REF!*0.21,0)</f>
        <v>#REF!</v>
      </c>
      <c r="KLL165" s="632" t="e">
        <f>(IF(KLL112-KLL107&lt;0,0,KLL112-KLL107)+KLL156)*1.21+IF($D$5="Koncesija",-#REF!*0.21,0)</f>
        <v>#REF!</v>
      </c>
      <c r="KLM165" s="632" t="e">
        <f>(IF(KLM112-KLM107&lt;0,0,KLM112-KLM107)+KLM156)*1.21+IF($D$5="Koncesija",-#REF!*0.21,0)</f>
        <v>#REF!</v>
      </c>
      <c r="KLN165" s="632" t="e">
        <f>(IF(KLN112-KLN107&lt;0,0,KLN112-KLN107)+KLN156)*1.21+IF($D$5="Koncesija",-#REF!*0.21,0)</f>
        <v>#REF!</v>
      </c>
      <c r="KLO165" s="632" t="e">
        <f>(IF(KLO112-KLO107&lt;0,0,KLO112-KLO107)+KLO156)*1.21+IF($D$5="Koncesija",-#REF!*0.21,0)</f>
        <v>#REF!</v>
      </c>
      <c r="KLP165" s="632" t="e">
        <f>(IF(KLP112-KLP107&lt;0,0,KLP112-KLP107)+KLP156)*1.21+IF($D$5="Koncesija",-#REF!*0.21,0)</f>
        <v>#REF!</v>
      </c>
      <c r="KLQ165" s="632" t="e">
        <f>(IF(KLQ112-KLQ107&lt;0,0,KLQ112-KLQ107)+KLQ156)*1.21+IF($D$5="Koncesija",-#REF!*0.21,0)</f>
        <v>#REF!</v>
      </c>
      <c r="KLR165" s="632" t="e">
        <f>(IF(KLR112-KLR107&lt;0,0,KLR112-KLR107)+KLR156)*1.21+IF($D$5="Koncesija",-#REF!*0.21,0)</f>
        <v>#REF!</v>
      </c>
      <c r="KLS165" s="632" t="e">
        <f>(IF(KLS112-KLS107&lt;0,0,KLS112-KLS107)+KLS156)*1.21+IF($D$5="Koncesija",-#REF!*0.21,0)</f>
        <v>#REF!</v>
      </c>
      <c r="KLT165" s="632" t="e">
        <f>(IF(KLT112-KLT107&lt;0,0,KLT112-KLT107)+KLT156)*1.21+IF($D$5="Koncesija",-#REF!*0.21,0)</f>
        <v>#REF!</v>
      </c>
      <c r="KLU165" s="632" t="e">
        <f>(IF(KLU112-KLU107&lt;0,0,KLU112-KLU107)+KLU156)*1.21+IF($D$5="Koncesija",-#REF!*0.21,0)</f>
        <v>#REF!</v>
      </c>
      <c r="KLV165" s="632" t="e">
        <f>(IF(KLV112-KLV107&lt;0,0,KLV112-KLV107)+KLV156)*1.21+IF($D$5="Koncesija",-#REF!*0.21,0)</f>
        <v>#REF!</v>
      </c>
      <c r="KLW165" s="632" t="e">
        <f>(IF(KLW112-KLW107&lt;0,0,KLW112-KLW107)+KLW156)*1.21+IF($D$5="Koncesija",-#REF!*0.21,0)</f>
        <v>#REF!</v>
      </c>
      <c r="KLX165" s="632" t="e">
        <f>(IF(KLX112-KLX107&lt;0,0,KLX112-KLX107)+KLX156)*1.21+IF($D$5="Koncesija",-#REF!*0.21,0)</f>
        <v>#REF!</v>
      </c>
      <c r="KLY165" s="632" t="e">
        <f>(IF(KLY112-KLY107&lt;0,0,KLY112-KLY107)+KLY156)*1.21+IF($D$5="Koncesija",-#REF!*0.21,0)</f>
        <v>#REF!</v>
      </c>
      <c r="KLZ165" s="632" t="e">
        <f>(IF(KLZ112-KLZ107&lt;0,0,KLZ112-KLZ107)+KLZ156)*1.21+IF($D$5="Koncesija",-#REF!*0.21,0)</f>
        <v>#REF!</v>
      </c>
      <c r="KMA165" s="632" t="e">
        <f>(IF(KMA112-KMA107&lt;0,0,KMA112-KMA107)+KMA156)*1.21+IF($D$5="Koncesija",-#REF!*0.21,0)</f>
        <v>#REF!</v>
      </c>
      <c r="KMB165" s="632" t="e">
        <f>(IF(KMB112-KMB107&lt;0,0,KMB112-KMB107)+KMB156)*1.21+IF($D$5="Koncesija",-#REF!*0.21,0)</f>
        <v>#REF!</v>
      </c>
      <c r="KMC165" s="632" t="e">
        <f>(IF(KMC112-KMC107&lt;0,0,KMC112-KMC107)+KMC156)*1.21+IF($D$5="Koncesija",-#REF!*0.21,0)</f>
        <v>#REF!</v>
      </c>
      <c r="KMD165" s="632" t="e">
        <f>(IF(KMD112-KMD107&lt;0,0,KMD112-KMD107)+KMD156)*1.21+IF($D$5="Koncesija",-#REF!*0.21,0)</f>
        <v>#REF!</v>
      </c>
      <c r="KME165" s="632" t="e">
        <f>(IF(KME112-KME107&lt;0,0,KME112-KME107)+KME156)*1.21+IF($D$5="Koncesija",-#REF!*0.21,0)</f>
        <v>#REF!</v>
      </c>
      <c r="KMF165" s="632" t="e">
        <f>(IF(KMF112-KMF107&lt;0,0,KMF112-KMF107)+KMF156)*1.21+IF($D$5="Koncesija",-#REF!*0.21,0)</f>
        <v>#REF!</v>
      </c>
      <c r="KMG165" s="632" t="e">
        <f>(IF(KMG112-KMG107&lt;0,0,KMG112-KMG107)+KMG156)*1.21+IF($D$5="Koncesija",-#REF!*0.21,0)</f>
        <v>#REF!</v>
      </c>
      <c r="KMH165" s="632" t="e">
        <f>(IF(KMH112-KMH107&lt;0,0,KMH112-KMH107)+KMH156)*1.21+IF($D$5="Koncesija",-#REF!*0.21,0)</f>
        <v>#REF!</v>
      </c>
      <c r="KMI165" s="632" t="e">
        <f>(IF(KMI112-KMI107&lt;0,0,KMI112-KMI107)+KMI156)*1.21+IF($D$5="Koncesija",-#REF!*0.21,0)</f>
        <v>#REF!</v>
      </c>
      <c r="KMJ165" s="632" t="e">
        <f>(IF(KMJ112-KMJ107&lt;0,0,KMJ112-KMJ107)+KMJ156)*1.21+IF($D$5="Koncesija",-#REF!*0.21,0)</f>
        <v>#REF!</v>
      </c>
      <c r="KMK165" s="632" t="e">
        <f>(IF(KMK112-KMK107&lt;0,0,KMK112-KMK107)+KMK156)*1.21+IF($D$5="Koncesija",-#REF!*0.21,0)</f>
        <v>#REF!</v>
      </c>
      <c r="KML165" s="632" t="e">
        <f>(IF(KML112-KML107&lt;0,0,KML112-KML107)+KML156)*1.21+IF($D$5="Koncesija",-#REF!*0.21,0)</f>
        <v>#REF!</v>
      </c>
      <c r="KMM165" s="632" t="e">
        <f>(IF(KMM112-KMM107&lt;0,0,KMM112-KMM107)+KMM156)*1.21+IF($D$5="Koncesija",-#REF!*0.21,0)</f>
        <v>#REF!</v>
      </c>
      <c r="KMN165" s="632" t="e">
        <f>(IF(KMN112-KMN107&lt;0,0,KMN112-KMN107)+KMN156)*1.21+IF($D$5="Koncesija",-#REF!*0.21,0)</f>
        <v>#REF!</v>
      </c>
      <c r="KMO165" s="632" t="e">
        <f>(IF(KMO112-KMO107&lt;0,0,KMO112-KMO107)+KMO156)*1.21+IF($D$5="Koncesija",-#REF!*0.21,0)</f>
        <v>#REF!</v>
      </c>
      <c r="KMP165" s="632" t="e">
        <f>(IF(KMP112-KMP107&lt;0,0,KMP112-KMP107)+KMP156)*1.21+IF($D$5="Koncesija",-#REF!*0.21,0)</f>
        <v>#REF!</v>
      </c>
      <c r="KMQ165" s="632" t="e">
        <f>(IF(KMQ112-KMQ107&lt;0,0,KMQ112-KMQ107)+KMQ156)*1.21+IF($D$5="Koncesija",-#REF!*0.21,0)</f>
        <v>#REF!</v>
      </c>
      <c r="KMR165" s="632" t="e">
        <f>(IF(KMR112-KMR107&lt;0,0,KMR112-KMR107)+KMR156)*1.21+IF($D$5="Koncesija",-#REF!*0.21,0)</f>
        <v>#REF!</v>
      </c>
      <c r="KMS165" s="632" t="e">
        <f>(IF(KMS112-KMS107&lt;0,0,KMS112-KMS107)+KMS156)*1.21+IF($D$5="Koncesija",-#REF!*0.21,0)</f>
        <v>#REF!</v>
      </c>
      <c r="KMT165" s="632" t="e">
        <f>(IF(KMT112-KMT107&lt;0,0,KMT112-KMT107)+KMT156)*1.21+IF($D$5="Koncesija",-#REF!*0.21,0)</f>
        <v>#REF!</v>
      </c>
      <c r="KMU165" s="632" t="e">
        <f>(IF(KMU112-KMU107&lt;0,0,KMU112-KMU107)+KMU156)*1.21+IF($D$5="Koncesija",-#REF!*0.21,0)</f>
        <v>#REF!</v>
      </c>
      <c r="KMV165" s="632" t="e">
        <f>(IF(KMV112-KMV107&lt;0,0,KMV112-KMV107)+KMV156)*1.21+IF($D$5="Koncesija",-#REF!*0.21,0)</f>
        <v>#REF!</v>
      </c>
      <c r="KMW165" s="632" t="e">
        <f>(IF(KMW112-KMW107&lt;0,0,KMW112-KMW107)+KMW156)*1.21+IF($D$5="Koncesija",-#REF!*0.21,0)</f>
        <v>#REF!</v>
      </c>
      <c r="KMX165" s="632" t="e">
        <f>(IF(KMX112-KMX107&lt;0,0,KMX112-KMX107)+KMX156)*1.21+IF($D$5="Koncesija",-#REF!*0.21,0)</f>
        <v>#REF!</v>
      </c>
      <c r="KMY165" s="632" t="e">
        <f>(IF(KMY112-KMY107&lt;0,0,KMY112-KMY107)+KMY156)*1.21+IF($D$5="Koncesija",-#REF!*0.21,0)</f>
        <v>#REF!</v>
      </c>
      <c r="KMZ165" s="632" t="e">
        <f>(IF(KMZ112-KMZ107&lt;0,0,KMZ112-KMZ107)+KMZ156)*1.21+IF($D$5="Koncesija",-#REF!*0.21,0)</f>
        <v>#REF!</v>
      </c>
      <c r="KNA165" s="632" t="e">
        <f>(IF(KNA112-KNA107&lt;0,0,KNA112-KNA107)+KNA156)*1.21+IF($D$5="Koncesija",-#REF!*0.21,0)</f>
        <v>#REF!</v>
      </c>
      <c r="KNB165" s="632" t="e">
        <f>(IF(KNB112-KNB107&lt;0,0,KNB112-KNB107)+KNB156)*1.21+IF($D$5="Koncesija",-#REF!*0.21,0)</f>
        <v>#REF!</v>
      </c>
      <c r="KNC165" s="632" t="e">
        <f>(IF(KNC112-KNC107&lt;0,0,KNC112-KNC107)+KNC156)*1.21+IF($D$5="Koncesija",-#REF!*0.21,0)</f>
        <v>#REF!</v>
      </c>
      <c r="KND165" s="632" t="e">
        <f>(IF(KND112-KND107&lt;0,0,KND112-KND107)+KND156)*1.21+IF($D$5="Koncesija",-#REF!*0.21,0)</f>
        <v>#REF!</v>
      </c>
      <c r="KNE165" s="632" t="e">
        <f>(IF(KNE112-KNE107&lt;0,0,KNE112-KNE107)+KNE156)*1.21+IF($D$5="Koncesija",-#REF!*0.21,0)</f>
        <v>#REF!</v>
      </c>
      <c r="KNF165" s="632" t="e">
        <f>(IF(KNF112-KNF107&lt;0,0,KNF112-KNF107)+KNF156)*1.21+IF($D$5="Koncesija",-#REF!*0.21,0)</f>
        <v>#REF!</v>
      </c>
      <c r="KNG165" s="632" t="e">
        <f>(IF(KNG112-KNG107&lt;0,0,KNG112-KNG107)+KNG156)*1.21+IF($D$5="Koncesija",-#REF!*0.21,0)</f>
        <v>#REF!</v>
      </c>
      <c r="KNH165" s="632" t="e">
        <f>(IF(KNH112-KNH107&lt;0,0,KNH112-KNH107)+KNH156)*1.21+IF($D$5="Koncesija",-#REF!*0.21,0)</f>
        <v>#REF!</v>
      </c>
      <c r="KNI165" s="632" t="e">
        <f>(IF(KNI112-KNI107&lt;0,0,KNI112-KNI107)+KNI156)*1.21+IF($D$5="Koncesija",-#REF!*0.21,0)</f>
        <v>#REF!</v>
      </c>
      <c r="KNJ165" s="632" t="e">
        <f>(IF(KNJ112-KNJ107&lt;0,0,KNJ112-KNJ107)+KNJ156)*1.21+IF($D$5="Koncesija",-#REF!*0.21,0)</f>
        <v>#REF!</v>
      </c>
      <c r="KNK165" s="632" t="e">
        <f>(IF(KNK112-KNK107&lt;0,0,KNK112-KNK107)+KNK156)*1.21+IF($D$5="Koncesija",-#REF!*0.21,0)</f>
        <v>#REF!</v>
      </c>
      <c r="KNL165" s="632" t="e">
        <f>(IF(KNL112-KNL107&lt;0,0,KNL112-KNL107)+KNL156)*1.21+IF($D$5="Koncesija",-#REF!*0.21,0)</f>
        <v>#REF!</v>
      </c>
      <c r="KNM165" s="632" t="e">
        <f>(IF(KNM112-KNM107&lt;0,0,KNM112-KNM107)+KNM156)*1.21+IF($D$5="Koncesija",-#REF!*0.21,0)</f>
        <v>#REF!</v>
      </c>
      <c r="KNN165" s="632" t="e">
        <f>(IF(KNN112-KNN107&lt;0,0,KNN112-KNN107)+KNN156)*1.21+IF($D$5="Koncesija",-#REF!*0.21,0)</f>
        <v>#REF!</v>
      </c>
      <c r="KNO165" s="632" t="e">
        <f>(IF(KNO112-KNO107&lt;0,0,KNO112-KNO107)+KNO156)*1.21+IF($D$5="Koncesija",-#REF!*0.21,0)</f>
        <v>#REF!</v>
      </c>
      <c r="KNP165" s="632" t="e">
        <f>(IF(KNP112-KNP107&lt;0,0,KNP112-KNP107)+KNP156)*1.21+IF($D$5="Koncesija",-#REF!*0.21,0)</f>
        <v>#REF!</v>
      </c>
      <c r="KNQ165" s="632" t="e">
        <f>(IF(KNQ112-KNQ107&lt;0,0,KNQ112-KNQ107)+KNQ156)*1.21+IF($D$5="Koncesija",-#REF!*0.21,0)</f>
        <v>#REF!</v>
      </c>
      <c r="KNR165" s="632" t="e">
        <f>(IF(KNR112-KNR107&lt;0,0,KNR112-KNR107)+KNR156)*1.21+IF($D$5="Koncesija",-#REF!*0.21,0)</f>
        <v>#REF!</v>
      </c>
      <c r="KNS165" s="632" t="e">
        <f>(IF(KNS112-KNS107&lt;0,0,KNS112-KNS107)+KNS156)*1.21+IF($D$5="Koncesija",-#REF!*0.21,0)</f>
        <v>#REF!</v>
      </c>
      <c r="KNT165" s="632" t="e">
        <f>(IF(KNT112-KNT107&lt;0,0,KNT112-KNT107)+KNT156)*1.21+IF($D$5="Koncesija",-#REF!*0.21,0)</f>
        <v>#REF!</v>
      </c>
      <c r="KNU165" s="632" t="e">
        <f>(IF(KNU112-KNU107&lt;0,0,KNU112-KNU107)+KNU156)*1.21+IF($D$5="Koncesija",-#REF!*0.21,0)</f>
        <v>#REF!</v>
      </c>
      <c r="KNV165" s="632" t="e">
        <f>(IF(KNV112-KNV107&lt;0,0,KNV112-KNV107)+KNV156)*1.21+IF($D$5="Koncesija",-#REF!*0.21,0)</f>
        <v>#REF!</v>
      </c>
      <c r="KNW165" s="632" t="e">
        <f>(IF(KNW112-KNW107&lt;0,0,KNW112-KNW107)+KNW156)*1.21+IF($D$5="Koncesija",-#REF!*0.21,0)</f>
        <v>#REF!</v>
      </c>
      <c r="KNX165" s="632" t="e">
        <f>(IF(KNX112-KNX107&lt;0,0,KNX112-KNX107)+KNX156)*1.21+IF($D$5="Koncesija",-#REF!*0.21,0)</f>
        <v>#REF!</v>
      </c>
      <c r="KNY165" s="632" t="e">
        <f>(IF(KNY112-KNY107&lt;0,0,KNY112-KNY107)+KNY156)*1.21+IF($D$5="Koncesija",-#REF!*0.21,0)</f>
        <v>#REF!</v>
      </c>
      <c r="KNZ165" s="632" t="e">
        <f>(IF(KNZ112-KNZ107&lt;0,0,KNZ112-KNZ107)+KNZ156)*1.21+IF($D$5="Koncesija",-#REF!*0.21,0)</f>
        <v>#REF!</v>
      </c>
      <c r="KOA165" s="632" t="e">
        <f>(IF(KOA112-KOA107&lt;0,0,KOA112-KOA107)+KOA156)*1.21+IF($D$5="Koncesija",-#REF!*0.21,0)</f>
        <v>#REF!</v>
      </c>
      <c r="KOB165" s="632" t="e">
        <f>(IF(KOB112-KOB107&lt;0,0,KOB112-KOB107)+KOB156)*1.21+IF($D$5="Koncesija",-#REF!*0.21,0)</f>
        <v>#REF!</v>
      </c>
      <c r="KOC165" s="632" t="e">
        <f>(IF(KOC112-KOC107&lt;0,0,KOC112-KOC107)+KOC156)*1.21+IF($D$5="Koncesija",-#REF!*0.21,0)</f>
        <v>#REF!</v>
      </c>
      <c r="KOD165" s="632" t="e">
        <f>(IF(KOD112-KOD107&lt;0,0,KOD112-KOD107)+KOD156)*1.21+IF($D$5="Koncesija",-#REF!*0.21,0)</f>
        <v>#REF!</v>
      </c>
      <c r="KOE165" s="632" t="e">
        <f>(IF(KOE112-KOE107&lt;0,0,KOE112-KOE107)+KOE156)*1.21+IF($D$5="Koncesija",-#REF!*0.21,0)</f>
        <v>#REF!</v>
      </c>
      <c r="KOF165" s="632" t="e">
        <f>(IF(KOF112-KOF107&lt;0,0,KOF112-KOF107)+KOF156)*1.21+IF($D$5="Koncesija",-#REF!*0.21,0)</f>
        <v>#REF!</v>
      </c>
      <c r="KOG165" s="632" t="e">
        <f>(IF(KOG112-KOG107&lt;0,0,KOG112-KOG107)+KOG156)*1.21+IF($D$5="Koncesija",-#REF!*0.21,0)</f>
        <v>#REF!</v>
      </c>
      <c r="KOH165" s="632" t="e">
        <f>(IF(KOH112-KOH107&lt;0,0,KOH112-KOH107)+KOH156)*1.21+IF($D$5="Koncesija",-#REF!*0.21,0)</f>
        <v>#REF!</v>
      </c>
      <c r="KOI165" s="632" t="e">
        <f>(IF(KOI112-KOI107&lt;0,0,KOI112-KOI107)+KOI156)*1.21+IF($D$5="Koncesija",-#REF!*0.21,0)</f>
        <v>#REF!</v>
      </c>
      <c r="KOJ165" s="632" t="e">
        <f>(IF(KOJ112-KOJ107&lt;0,0,KOJ112-KOJ107)+KOJ156)*1.21+IF($D$5="Koncesija",-#REF!*0.21,0)</f>
        <v>#REF!</v>
      </c>
      <c r="KOK165" s="632" t="e">
        <f>(IF(KOK112-KOK107&lt;0,0,KOK112-KOK107)+KOK156)*1.21+IF($D$5="Koncesija",-#REF!*0.21,0)</f>
        <v>#REF!</v>
      </c>
      <c r="KOL165" s="632" t="e">
        <f>(IF(KOL112-KOL107&lt;0,0,KOL112-KOL107)+KOL156)*1.21+IF($D$5="Koncesija",-#REF!*0.21,0)</f>
        <v>#REF!</v>
      </c>
      <c r="KOM165" s="632" t="e">
        <f>(IF(KOM112-KOM107&lt;0,0,KOM112-KOM107)+KOM156)*1.21+IF($D$5="Koncesija",-#REF!*0.21,0)</f>
        <v>#REF!</v>
      </c>
      <c r="KON165" s="632" t="e">
        <f>(IF(KON112-KON107&lt;0,0,KON112-KON107)+KON156)*1.21+IF($D$5="Koncesija",-#REF!*0.21,0)</f>
        <v>#REF!</v>
      </c>
      <c r="KOO165" s="632" t="e">
        <f>(IF(KOO112-KOO107&lt;0,0,KOO112-KOO107)+KOO156)*1.21+IF($D$5="Koncesija",-#REF!*0.21,0)</f>
        <v>#REF!</v>
      </c>
      <c r="KOP165" s="632" t="e">
        <f>(IF(KOP112-KOP107&lt;0,0,KOP112-KOP107)+KOP156)*1.21+IF($D$5="Koncesija",-#REF!*0.21,0)</f>
        <v>#REF!</v>
      </c>
      <c r="KOQ165" s="632" t="e">
        <f>(IF(KOQ112-KOQ107&lt;0,0,KOQ112-KOQ107)+KOQ156)*1.21+IF($D$5="Koncesija",-#REF!*0.21,0)</f>
        <v>#REF!</v>
      </c>
      <c r="KOR165" s="632" t="e">
        <f>(IF(KOR112-KOR107&lt;0,0,KOR112-KOR107)+KOR156)*1.21+IF($D$5="Koncesija",-#REF!*0.21,0)</f>
        <v>#REF!</v>
      </c>
      <c r="KOS165" s="632" t="e">
        <f>(IF(KOS112-KOS107&lt;0,0,KOS112-KOS107)+KOS156)*1.21+IF($D$5="Koncesija",-#REF!*0.21,0)</f>
        <v>#REF!</v>
      </c>
      <c r="KOT165" s="632" t="e">
        <f>(IF(KOT112-KOT107&lt;0,0,KOT112-KOT107)+KOT156)*1.21+IF($D$5="Koncesija",-#REF!*0.21,0)</f>
        <v>#REF!</v>
      </c>
      <c r="KOU165" s="632" t="e">
        <f>(IF(KOU112-KOU107&lt;0,0,KOU112-KOU107)+KOU156)*1.21+IF($D$5="Koncesija",-#REF!*0.21,0)</f>
        <v>#REF!</v>
      </c>
      <c r="KOV165" s="632" t="e">
        <f>(IF(KOV112-KOV107&lt;0,0,KOV112-KOV107)+KOV156)*1.21+IF($D$5="Koncesija",-#REF!*0.21,0)</f>
        <v>#REF!</v>
      </c>
      <c r="KOW165" s="632" t="e">
        <f>(IF(KOW112-KOW107&lt;0,0,KOW112-KOW107)+KOW156)*1.21+IF($D$5="Koncesija",-#REF!*0.21,0)</f>
        <v>#REF!</v>
      </c>
      <c r="KOX165" s="632" t="e">
        <f>(IF(KOX112-KOX107&lt;0,0,KOX112-KOX107)+KOX156)*1.21+IF($D$5="Koncesija",-#REF!*0.21,0)</f>
        <v>#REF!</v>
      </c>
      <c r="KOY165" s="632" t="e">
        <f>(IF(KOY112-KOY107&lt;0,0,KOY112-KOY107)+KOY156)*1.21+IF($D$5="Koncesija",-#REF!*0.21,0)</f>
        <v>#REF!</v>
      </c>
      <c r="KOZ165" s="632" t="e">
        <f>(IF(KOZ112-KOZ107&lt;0,0,KOZ112-KOZ107)+KOZ156)*1.21+IF($D$5="Koncesija",-#REF!*0.21,0)</f>
        <v>#REF!</v>
      </c>
      <c r="KPA165" s="632" t="e">
        <f>(IF(KPA112-KPA107&lt;0,0,KPA112-KPA107)+KPA156)*1.21+IF($D$5="Koncesija",-#REF!*0.21,0)</f>
        <v>#REF!</v>
      </c>
      <c r="KPB165" s="632" t="e">
        <f>(IF(KPB112-KPB107&lt;0,0,KPB112-KPB107)+KPB156)*1.21+IF($D$5="Koncesija",-#REF!*0.21,0)</f>
        <v>#REF!</v>
      </c>
      <c r="KPC165" s="632" t="e">
        <f>(IF(KPC112-KPC107&lt;0,0,KPC112-KPC107)+KPC156)*1.21+IF($D$5="Koncesija",-#REF!*0.21,0)</f>
        <v>#REF!</v>
      </c>
      <c r="KPD165" s="632" t="e">
        <f>(IF(KPD112-KPD107&lt;0,0,KPD112-KPD107)+KPD156)*1.21+IF($D$5="Koncesija",-#REF!*0.21,0)</f>
        <v>#REF!</v>
      </c>
      <c r="KPE165" s="632" t="e">
        <f>(IF(KPE112-KPE107&lt;0,0,KPE112-KPE107)+KPE156)*1.21+IF($D$5="Koncesija",-#REF!*0.21,0)</f>
        <v>#REF!</v>
      </c>
      <c r="KPF165" s="632" t="e">
        <f>(IF(KPF112-KPF107&lt;0,0,KPF112-KPF107)+KPF156)*1.21+IF($D$5="Koncesija",-#REF!*0.21,0)</f>
        <v>#REF!</v>
      </c>
      <c r="KPG165" s="632" t="e">
        <f>(IF(KPG112-KPG107&lt;0,0,KPG112-KPG107)+KPG156)*1.21+IF($D$5="Koncesija",-#REF!*0.21,0)</f>
        <v>#REF!</v>
      </c>
      <c r="KPH165" s="632" t="e">
        <f>(IF(KPH112-KPH107&lt;0,0,KPH112-KPH107)+KPH156)*1.21+IF($D$5="Koncesija",-#REF!*0.21,0)</f>
        <v>#REF!</v>
      </c>
      <c r="KPI165" s="632" t="e">
        <f>(IF(KPI112-KPI107&lt;0,0,KPI112-KPI107)+KPI156)*1.21+IF($D$5="Koncesija",-#REF!*0.21,0)</f>
        <v>#REF!</v>
      </c>
      <c r="KPJ165" s="632" t="e">
        <f>(IF(KPJ112-KPJ107&lt;0,0,KPJ112-KPJ107)+KPJ156)*1.21+IF($D$5="Koncesija",-#REF!*0.21,0)</f>
        <v>#REF!</v>
      </c>
      <c r="KPK165" s="632" t="e">
        <f>(IF(KPK112-KPK107&lt;0,0,KPK112-KPK107)+KPK156)*1.21+IF($D$5="Koncesija",-#REF!*0.21,0)</f>
        <v>#REF!</v>
      </c>
      <c r="KPL165" s="632" t="e">
        <f>(IF(KPL112-KPL107&lt;0,0,KPL112-KPL107)+KPL156)*1.21+IF($D$5="Koncesija",-#REF!*0.21,0)</f>
        <v>#REF!</v>
      </c>
      <c r="KPM165" s="632" t="e">
        <f>(IF(KPM112-KPM107&lt;0,0,KPM112-KPM107)+KPM156)*1.21+IF($D$5="Koncesija",-#REF!*0.21,0)</f>
        <v>#REF!</v>
      </c>
      <c r="KPN165" s="632" t="e">
        <f>(IF(KPN112-KPN107&lt;0,0,KPN112-KPN107)+KPN156)*1.21+IF($D$5="Koncesija",-#REF!*0.21,0)</f>
        <v>#REF!</v>
      </c>
      <c r="KPO165" s="632" t="e">
        <f>(IF(KPO112-KPO107&lt;0,0,KPO112-KPO107)+KPO156)*1.21+IF($D$5="Koncesija",-#REF!*0.21,0)</f>
        <v>#REF!</v>
      </c>
      <c r="KPP165" s="632" t="e">
        <f>(IF(KPP112-KPP107&lt;0,0,KPP112-KPP107)+KPP156)*1.21+IF($D$5="Koncesija",-#REF!*0.21,0)</f>
        <v>#REF!</v>
      </c>
      <c r="KPQ165" s="632" t="e">
        <f>(IF(KPQ112-KPQ107&lt;0,0,KPQ112-KPQ107)+KPQ156)*1.21+IF($D$5="Koncesija",-#REF!*0.21,0)</f>
        <v>#REF!</v>
      </c>
      <c r="KPR165" s="632" t="e">
        <f>(IF(KPR112-KPR107&lt;0,0,KPR112-KPR107)+KPR156)*1.21+IF($D$5="Koncesija",-#REF!*0.21,0)</f>
        <v>#REF!</v>
      </c>
      <c r="KPS165" s="632" t="e">
        <f>(IF(KPS112-KPS107&lt;0,0,KPS112-KPS107)+KPS156)*1.21+IF($D$5="Koncesija",-#REF!*0.21,0)</f>
        <v>#REF!</v>
      </c>
      <c r="KPT165" s="632" t="e">
        <f>(IF(KPT112-KPT107&lt;0,0,KPT112-KPT107)+KPT156)*1.21+IF($D$5="Koncesija",-#REF!*0.21,0)</f>
        <v>#REF!</v>
      </c>
      <c r="KPU165" s="632" t="e">
        <f>(IF(KPU112-KPU107&lt;0,0,KPU112-KPU107)+KPU156)*1.21+IF($D$5="Koncesija",-#REF!*0.21,0)</f>
        <v>#REF!</v>
      </c>
      <c r="KPV165" s="632" t="e">
        <f>(IF(KPV112-KPV107&lt;0,0,KPV112-KPV107)+KPV156)*1.21+IF($D$5="Koncesija",-#REF!*0.21,0)</f>
        <v>#REF!</v>
      </c>
      <c r="KPW165" s="632" t="e">
        <f>(IF(KPW112-KPW107&lt;0,0,KPW112-KPW107)+KPW156)*1.21+IF($D$5="Koncesija",-#REF!*0.21,0)</f>
        <v>#REF!</v>
      </c>
      <c r="KPX165" s="632" t="e">
        <f>(IF(KPX112-KPX107&lt;0,0,KPX112-KPX107)+KPX156)*1.21+IF($D$5="Koncesija",-#REF!*0.21,0)</f>
        <v>#REF!</v>
      </c>
      <c r="KPY165" s="632" t="e">
        <f>(IF(KPY112-KPY107&lt;0,0,KPY112-KPY107)+KPY156)*1.21+IF($D$5="Koncesija",-#REF!*0.21,0)</f>
        <v>#REF!</v>
      </c>
      <c r="KPZ165" s="632" t="e">
        <f>(IF(KPZ112-KPZ107&lt;0,0,KPZ112-KPZ107)+KPZ156)*1.21+IF($D$5="Koncesija",-#REF!*0.21,0)</f>
        <v>#REF!</v>
      </c>
      <c r="KQA165" s="632" t="e">
        <f>(IF(KQA112-KQA107&lt;0,0,KQA112-KQA107)+KQA156)*1.21+IF($D$5="Koncesija",-#REF!*0.21,0)</f>
        <v>#REF!</v>
      </c>
      <c r="KQB165" s="632" t="e">
        <f>(IF(KQB112-KQB107&lt;0,0,KQB112-KQB107)+KQB156)*1.21+IF($D$5="Koncesija",-#REF!*0.21,0)</f>
        <v>#REF!</v>
      </c>
      <c r="KQC165" s="632" t="e">
        <f>(IF(KQC112-KQC107&lt;0,0,KQC112-KQC107)+KQC156)*1.21+IF($D$5="Koncesija",-#REF!*0.21,0)</f>
        <v>#REF!</v>
      </c>
      <c r="KQD165" s="632" t="e">
        <f>(IF(KQD112-KQD107&lt;0,0,KQD112-KQD107)+KQD156)*1.21+IF($D$5="Koncesija",-#REF!*0.21,0)</f>
        <v>#REF!</v>
      </c>
      <c r="KQE165" s="632" t="e">
        <f>(IF(KQE112-KQE107&lt;0,0,KQE112-KQE107)+KQE156)*1.21+IF($D$5="Koncesija",-#REF!*0.21,0)</f>
        <v>#REF!</v>
      </c>
      <c r="KQF165" s="632" t="e">
        <f>(IF(KQF112-KQF107&lt;0,0,KQF112-KQF107)+KQF156)*1.21+IF($D$5="Koncesija",-#REF!*0.21,0)</f>
        <v>#REF!</v>
      </c>
      <c r="KQG165" s="632" t="e">
        <f>(IF(KQG112-KQG107&lt;0,0,KQG112-KQG107)+KQG156)*1.21+IF($D$5="Koncesija",-#REF!*0.21,0)</f>
        <v>#REF!</v>
      </c>
      <c r="KQH165" s="632" t="e">
        <f>(IF(KQH112-KQH107&lt;0,0,KQH112-KQH107)+KQH156)*1.21+IF($D$5="Koncesija",-#REF!*0.21,0)</f>
        <v>#REF!</v>
      </c>
      <c r="KQI165" s="632" t="e">
        <f>(IF(KQI112-KQI107&lt;0,0,KQI112-KQI107)+KQI156)*1.21+IF($D$5="Koncesija",-#REF!*0.21,0)</f>
        <v>#REF!</v>
      </c>
      <c r="KQJ165" s="632" t="e">
        <f>(IF(KQJ112-KQJ107&lt;0,0,KQJ112-KQJ107)+KQJ156)*1.21+IF($D$5="Koncesija",-#REF!*0.21,0)</f>
        <v>#REF!</v>
      </c>
      <c r="KQK165" s="632" t="e">
        <f>(IF(KQK112-KQK107&lt;0,0,KQK112-KQK107)+KQK156)*1.21+IF($D$5="Koncesija",-#REF!*0.21,0)</f>
        <v>#REF!</v>
      </c>
      <c r="KQL165" s="632" t="e">
        <f>(IF(KQL112-KQL107&lt;0,0,KQL112-KQL107)+KQL156)*1.21+IF($D$5="Koncesija",-#REF!*0.21,0)</f>
        <v>#REF!</v>
      </c>
      <c r="KQM165" s="632" t="e">
        <f>(IF(KQM112-KQM107&lt;0,0,KQM112-KQM107)+KQM156)*1.21+IF($D$5="Koncesija",-#REF!*0.21,0)</f>
        <v>#REF!</v>
      </c>
      <c r="KQN165" s="632" t="e">
        <f>(IF(KQN112-KQN107&lt;0,0,KQN112-KQN107)+KQN156)*1.21+IF($D$5="Koncesija",-#REF!*0.21,0)</f>
        <v>#REF!</v>
      </c>
      <c r="KQO165" s="632" t="e">
        <f>(IF(KQO112-KQO107&lt;0,0,KQO112-KQO107)+KQO156)*1.21+IF($D$5="Koncesija",-#REF!*0.21,0)</f>
        <v>#REF!</v>
      </c>
      <c r="KQP165" s="632" t="e">
        <f>(IF(KQP112-KQP107&lt;0,0,KQP112-KQP107)+KQP156)*1.21+IF($D$5="Koncesija",-#REF!*0.21,0)</f>
        <v>#REF!</v>
      </c>
      <c r="KQQ165" s="632" t="e">
        <f>(IF(KQQ112-KQQ107&lt;0,0,KQQ112-KQQ107)+KQQ156)*1.21+IF($D$5="Koncesija",-#REF!*0.21,0)</f>
        <v>#REF!</v>
      </c>
      <c r="KQR165" s="632" t="e">
        <f>(IF(KQR112-KQR107&lt;0,0,KQR112-KQR107)+KQR156)*1.21+IF($D$5="Koncesija",-#REF!*0.21,0)</f>
        <v>#REF!</v>
      </c>
      <c r="KQS165" s="632" t="e">
        <f>(IF(KQS112-KQS107&lt;0,0,KQS112-KQS107)+KQS156)*1.21+IF($D$5="Koncesija",-#REF!*0.21,0)</f>
        <v>#REF!</v>
      </c>
      <c r="KQT165" s="632" t="e">
        <f>(IF(KQT112-KQT107&lt;0,0,KQT112-KQT107)+KQT156)*1.21+IF($D$5="Koncesija",-#REF!*0.21,0)</f>
        <v>#REF!</v>
      </c>
      <c r="KQU165" s="632" t="e">
        <f>(IF(KQU112-KQU107&lt;0,0,KQU112-KQU107)+KQU156)*1.21+IF($D$5="Koncesija",-#REF!*0.21,0)</f>
        <v>#REF!</v>
      </c>
      <c r="KQV165" s="632" t="e">
        <f>(IF(KQV112-KQV107&lt;0,0,KQV112-KQV107)+KQV156)*1.21+IF($D$5="Koncesija",-#REF!*0.21,0)</f>
        <v>#REF!</v>
      </c>
      <c r="KQW165" s="632" t="e">
        <f>(IF(KQW112-KQW107&lt;0,0,KQW112-KQW107)+KQW156)*1.21+IF($D$5="Koncesija",-#REF!*0.21,0)</f>
        <v>#REF!</v>
      </c>
      <c r="KQX165" s="632" t="e">
        <f>(IF(KQX112-KQX107&lt;0,0,KQX112-KQX107)+KQX156)*1.21+IF($D$5="Koncesija",-#REF!*0.21,0)</f>
        <v>#REF!</v>
      </c>
      <c r="KQY165" s="632" t="e">
        <f>(IF(KQY112-KQY107&lt;0,0,KQY112-KQY107)+KQY156)*1.21+IF($D$5="Koncesija",-#REF!*0.21,0)</f>
        <v>#REF!</v>
      </c>
      <c r="KQZ165" s="632" t="e">
        <f>(IF(KQZ112-KQZ107&lt;0,0,KQZ112-KQZ107)+KQZ156)*1.21+IF($D$5="Koncesija",-#REF!*0.21,0)</f>
        <v>#REF!</v>
      </c>
      <c r="KRA165" s="632" t="e">
        <f>(IF(KRA112-KRA107&lt;0,0,KRA112-KRA107)+KRA156)*1.21+IF($D$5="Koncesija",-#REF!*0.21,0)</f>
        <v>#REF!</v>
      </c>
      <c r="KRB165" s="632" t="e">
        <f>(IF(KRB112-KRB107&lt;0,0,KRB112-KRB107)+KRB156)*1.21+IF($D$5="Koncesija",-#REF!*0.21,0)</f>
        <v>#REF!</v>
      </c>
      <c r="KRC165" s="632" t="e">
        <f>(IF(KRC112-KRC107&lt;0,0,KRC112-KRC107)+KRC156)*1.21+IF($D$5="Koncesija",-#REF!*0.21,0)</f>
        <v>#REF!</v>
      </c>
      <c r="KRD165" s="632" t="e">
        <f>(IF(KRD112-KRD107&lt;0,0,KRD112-KRD107)+KRD156)*1.21+IF($D$5="Koncesija",-#REF!*0.21,0)</f>
        <v>#REF!</v>
      </c>
      <c r="KRE165" s="632" t="e">
        <f>(IF(KRE112-KRE107&lt;0,0,KRE112-KRE107)+KRE156)*1.21+IF($D$5="Koncesija",-#REF!*0.21,0)</f>
        <v>#REF!</v>
      </c>
      <c r="KRF165" s="632" t="e">
        <f>(IF(KRF112-KRF107&lt;0,0,KRF112-KRF107)+KRF156)*1.21+IF($D$5="Koncesija",-#REF!*0.21,0)</f>
        <v>#REF!</v>
      </c>
      <c r="KRG165" s="632" t="e">
        <f>(IF(KRG112-KRG107&lt;0,0,KRG112-KRG107)+KRG156)*1.21+IF($D$5="Koncesija",-#REF!*0.21,0)</f>
        <v>#REF!</v>
      </c>
      <c r="KRH165" s="632" t="e">
        <f>(IF(KRH112-KRH107&lt;0,0,KRH112-KRH107)+KRH156)*1.21+IF($D$5="Koncesija",-#REF!*0.21,0)</f>
        <v>#REF!</v>
      </c>
      <c r="KRI165" s="632" t="e">
        <f>(IF(KRI112-KRI107&lt;0,0,KRI112-KRI107)+KRI156)*1.21+IF($D$5="Koncesija",-#REF!*0.21,0)</f>
        <v>#REF!</v>
      </c>
      <c r="KRJ165" s="632" t="e">
        <f>(IF(KRJ112-KRJ107&lt;0,0,KRJ112-KRJ107)+KRJ156)*1.21+IF($D$5="Koncesija",-#REF!*0.21,0)</f>
        <v>#REF!</v>
      </c>
      <c r="KRK165" s="632" t="e">
        <f>(IF(KRK112-KRK107&lt;0,0,KRK112-KRK107)+KRK156)*1.21+IF($D$5="Koncesija",-#REF!*0.21,0)</f>
        <v>#REF!</v>
      </c>
      <c r="KRL165" s="632" t="e">
        <f>(IF(KRL112-KRL107&lt;0,0,KRL112-KRL107)+KRL156)*1.21+IF($D$5="Koncesija",-#REF!*0.21,0)</f>
        <v>#REF!</v>
      </c>
      <c r="KRM165" s="632" t="e">
        <f>(IF(KRM112-KRM107&lt;0,0,KRM112-KRM107)+KRM156)*1.21+IF($D$5="Koncesija",-#REF!*0.21,0)</f>
        <v>#REF!</v>
      </c>
      <c r="KRN165" s="632" t="e">
        <f>(IF(KRN112-KRN107&lt;0,0,KRN112-KRN107)+KRN156)*1.21+IF($D$5="Koncesija",-#REF!*0.21,0)</f>
        <v>#REF!</v>
      </c>
      <c r="KRO165" s="632" t="e">
        <f>(IF(KRO112-KRO107&lt;0,0,KRO112-KRO107)+KRO156)*1.21+IF($D$5="Koncesija",-#REF!*0.21,0)</f>
        <v>#REF!</v>
      </c>
      <c r="KRP165" s="632" t="e">
        <f>(IF(KRP112-KRP107&lt;0,0,KRP112-KRP107)+KRP156)*1.21+IF($D$5="Koncesija",-#REF!*0.21,0)</f>
        <v>#REF!</v>
      </c>
      <c r="KRQ165" s="632" t="e">
        <f>(IF(KRQ112-KRQ107&lt;0,0,KRQ112-KRQ107)+KRQ156)*1.21+IF($D$5="Koncesija",-#REF!*0.21,0)</f>
        <v>#REF!</v>
      </c>
      <c r="KRR165" s="632" t="e">
        <f>(IF(KRR112-KRR107&lt;0,0,KRR112-KRR107)+KRR156)*1.21+IF($D$5="Koncesija",-#REF!*0.21,0)</f>
        <v>#REF!</v>
      </c>
      <c r="KRS165" s="632" t="e">
        <f>(IF(KRS112-KRS107&lt;0,0,KRS112-KRS107)+KRS156)*1.21+IF($D$5="Koncesija",-#REF!*0.21,0)</f>
        <v>#REF!</v>
      </c>
      <c r="KRT165" s="632" t="e">
        <f>(IF(KRT112-KRT107&lt;0,0,KRT112-KRT107)+KRT156)*1.21+IF($D$5="Koncesija",-#REF!*0.21,0)</f>
        <v>#REF!</v>
      </c>
      <c r="KRU165" s="632" t="e">
        <f>(IF(KRU112-KRU107&lt;0,0,KRU112-KRU107)+KRU156)*1.21+IF($D$5="Koncesija",-#REF!*0.21,0)</f>
        <v>#REF!</v>
      </c>
      <c r="KRV165" s="632" t="e">
        <f>(IF(KRV112-KRV107&lt;0,0,KRV112-KRV107)+KRV156)*1.21+IF($D$5="Koncesija",-#REF!*0.21,0)</f>
        <v>#REF!</v>
      </c>
      <c r="KRW165" s="632" t="e">
        <f>(IF(KRW112-KRW107&lt;0,0,KRW112-KRW107)+KRW156)*1.21+IF($D$5="Koncesija",-#REF!*0.21,0)</f>
        <v>#REF!</v>
      </c>
      <c r="KRX165" s="632" t="e">
        <f>(IF(KRX112-KRX107&lt;0,0,KRX112-KRX107)+KRX156)*1.21+IF($D$5="Koncesija",-#REF!*0.21,0)</f>
        <v>#REF!</v>
      </c>
      <c r="KRY165" s="632" t="e">
        <f>(IF(KRY112-KRY107&lt;0,0,KRY112-KRY107)+KRY156)*1.21+IF($D$5="Koncesija",-#REF!*0.21,0)</f>
        <v>#REF!</v>
      </c>
      <c r="KRZ165" s="632" t="e">
        <f>(IF(KRZ112-KRZ107&lt;0,0,KRZ112-KRZ107)+KRZ156)*1.21+IF($D$5="Koncesija",-#REF!*0.21,0)</f>
        <v>#REF!</v>
      </c>
      <c r="KSA165" s="632" t="e">
        <f>(IF(KSA112-KSA107&lt;0,0,KSA112-KSA107)+KSA156)*1.21+IF($D$5="Koncesija",-#REF!*0.21,0)</f>
        <v>#REF!</v>
      </c>
      <c r="KSB165" s="632" t="e">
        <f>(IF(KSB112-KSB107&lt;0,0,KSB112-KSB107)+KSB156)*1.21+IF($D$5="Koncesija",-#REF!*0.21,0)</f>
        <v>#REF!</v>
      </c>
      <c r="KSC165" s="632" t="e">
        <f>(IF(KSC112-KSC107&lt;0,0,KSC112-KSC107)+KSC156)*1.21+IF($D$5="Koncesija",-#REF!*0.21,0)</f>
        <v>#REF!</v>
      </c>
      <c r="KSD165" s="632" t="e">
        <f>(IF(KSD112-KSD107&lt;0,0,KSD112-KSD107)+KSD156)*1.21+IF($D$5="Koncesija",-#REF!*0.21,0)</f>
        <v>#REF!</v>
      </c>
      <c r="KSE165" s="632" t="e">
        <f>(IF(KSE112-KSE107&lt;0,0,KSE112-KSE107)+KSE156)*1.21+IF($D$5="Koncesija",-#REF!*0.21,0)</f>
        <v>#REF!</v>
      </c>
      <c r="KSF165" s="632" t="e">
        <f>(IF(KSF112-KSF107&lt;0,0,KSF112-KSF107)+KSF156)*1.21+IF($D$5="Koncesija",-#REF!*0.21,0)</f>
        <v>#REF!</v>
      </c>
      <c r="KSG165" s="632" t="e">
        <f>(IF(KSG112-KSG107&lt;0,0,KSG112-KSG107)+KSG156)*1.21+IF($D$5="Koncesija",-#REF!*0.21,0)</f>
        <v>#REF!</v>
      </c>
      <c r="KSH165" s="632" t="e">
        <f>(IF(KSH112-KSH107&lt;0,0,KSH112-KSH107)+KSH156)*1.21+IF($D$5="Koncesija",-#REF!*0.21,0)</f>
        <v>#REF!</v>
      </c>
      <c r="KSI165" s="632" t="e">
        <f>(IF(KSI112-KSI107&lt;0,0,KSI112-KSI107)+KSI156)*1.21+IF($D$5="Koncesija",-#REF!*0.21,0)</f>
        <v>#REF!</v>
      </c>
      <c r="KSJ165" s="632" t="e">
        <f>(IF(KSJ112-KSJ107&lt;0,0,KSJ112-KSJ107)+KSJ156)*1.21+IF($D$5="Koncesija",-#REF!*0.21,0)</f>
        <v>#REF!</v>
      </c>
      <c r="KSK165" s="632" t="e">
        <f>(IF(KSK112-KSK107&lt;0,0,KSK112-KSK107)+KSK156)*1.21+IF($D$5="Koncesija",-#REF!*0.21,0)</f>
        <v>#REF!</v>
      </c>
      <c r="KSL165" s="632" t="e">
        <f>(IF(KSL112-KSL107&lt;0,0,KSL112-KSL107)+KSL156)*1.21+IF($D$5="Koncesija",-#REF!*0.21,0)</f>
        <v>#REF!</v>
      </c>
      <c r="KSM165" s="632" t="e">
        <f>(IF(KSM112-KSM107&lt;0,0,KSM112-KSM107)+KSM156)*1.21+IF($D$5="Koncesija",-#REF!*0.21,0)</f>
        <v>#REF!</v>
      </c>
      <c r="KSN165" s="632" t="e">
        <f>(IF(KSN112-KSN107&lt;0,0,KSN112-KSN107)+KSN156)*1.21+IF($D$5="Koncesija",-#REF!*0.21,0)</f>
        <v>#REF!</v>
      </c>
      <c r="KSO165" s="632" t="e">
        <f>(IF(KSO112-KSO107&lt;0,0,KSO112-KSO107)+KSO156)*1.21+IF($D$5="Koncesija",-#REF!*0.21,0)</f>
        <v>#REF!</v>
      </c>
      <c r="KSP165" s="632" t="e">
        <f>(IF(KSP112-KSP107&lt;0,0,KSP112-KSP107)+KSP156)*1.21+IF($D$5="Koncesija",-#REF!*0.21,0)</f>
        <v>#REF!</v>
      </c>
      <c r="KSQ165" s="632" t="e">
        <f>(IF(KSQ112-KSQ107&lt;0,0,KSQ112-KSQ107)+KSQ156)*1.21+IF($D$5="Koncesija",-#REF!*0.21,0)</f>
        <v>#REF!</v>
      </c>
      <c r="KSR165" s="632" t="e">
        <f>(IF(KSR112-KSR107&lt;0,0,KSR112-KSR107)+KSR156)*1.21+IF($D$5="Koncesija",-#REF!*0.21,0)</f>
        <v>#REF!</v>
      </c>
      <c r="KSS165" s="632" t="e">
        <f>(IF(KSS112-KSS107&lt;0,0,KSS112-KSS107)+KSS156)*1.21+IF($D$5="Koncesija",-#REF!*0.21,0)</f>
        <v>#REF!</v>
      </c>
      <c r="KST165" s="632" t="e">
        <f>(IF(KST112-KST107&lt;0,0,KST112-KST107)+KST156)*1.21+IF($D$5="Koncesija",-#REF!*0.21,0)</f>
        <v>#REF!</v>
      </c>
      <c r="KSU165" s="632" t="e">
        <f>(IF(KSU112-KSU107&lt;0,0,KSU112-KSU107)+KSU156)*1.21+IF($D$5="Koncesija",-#REF!*0.21,0)</f>
        <v>#REF!</v>
      </c>
      <c r="KSV165" s="632" t="e">
        <f>(IF(KSV112-KSV107&lt;0,0,KSV112-KSV107)+KSV156)*1.21+IF($D$5="Koncesija",-#REF!*0.21,0)</f>
        <v>#REF!</v>
      </c>
      <c r="KSW165" s="632" t="e">
        <f>(IF(KSW112-KSW107&lt;0,0,KSW112-KSW107)+KSW156)*1.21+IF($D$5="Koncesija",-#REF!*0.21,0)</f>
        <v>#REF!</v>
      </c>
      <c r="KSX165" s="632" t="e">
        <f>(IF(KSX112-KSX107&lt;0,0,KSX112-KSX107)+KSX156)*1.21+IF($D$5="Koncesija",-#REF!*0.21,0)</f>
        <v>#REF!</v>
      </c>
      <c r="KSY165" s="632" t="e">
        <f>(IF(KSY112-KSY107&lt;0,0,KSY112-KSY107)+KSY156)*1.21+IF($D$5="Koncesija",-#REF!*0.21,0)</f>
        <v>#REF!</v>
      </c>
      <c r="KSZ165" s="632" t="e">
        <f>(IF(KSZ112-KSZ107&lt;0,0,KSZ112-KSZ107)+KSZ156)*1.21+IF($D$5="Koncesija",-#REF!*0.21,0)</f>
        <v>#REF!</v>
      </c>
      <c r="KTA165" s="632" t="e">
        <f>(IF(KTA112-KTA107&lt;0,0,KTA112-KTA107)+KTA156)*1.21+IF($D$5="Koncesija",-#REF!*0.21,0)</f>
        <v>#REF!</v>
      </c>
      <c r="KTB165" s="632" t="e">
        <f>(IF(KTB112-KTB107&lt;0,0,KTB112-KTB107)+KTB156)*1.21+IF($D$5="Koncesija",-#REF!*0.21,0)</f>
        <v>#REF!</v>
      </c>
      <c r="KTC165" s="632" t="e">
        <f>(IF(KTC112-KTC107&lt;0,0,KTC112-KTC107)+KTC156)*1.21+IF($D$5="Koncesija",-#REF!*0.21,0)</f>
        <v>#REF!</v>
      </c>
      <c r="KTD165" s="632" t="e">
        <f>(IF(KTD112-KTD107&lt;0,0,KTD112-KTD107)+KTD156)*1.21+IF($D$5="Koncesija",-#REF!*0.21,0)</f>
        <v>#REF!</v>
      </c>
      <c r="KTE165" s="632" t="e">
        <f>(IF(KTE112-KTE107&lt;0,0,KTE112-KTE107)+KTE156)*1.21+IF($D$5="Koncesija",-#REF!*0.21,0)</f>
        <v>#REF!</v>
      </c>
      <c r="KTF165" s="632" t="e">
        <f>(IF(KTF112-KTF107&lt;0,0,KTF112-KTF107)+KTF156)*1.21+IF($D$5="Koncesija",-#REF!*0.21,0)</f>
        <v>#REF!</v>
      </c>
      <c r="KTG165" s="632" t="e">
        <f>(IF(KTG112-KTG107&lt;0,0,KTG112-KTG107)+KTG156)*1.21+IF($D$5="Koncesija",-#REF!*0.21,0)</f>
        <v>#REF!</v>
      </c>
      <c r="KTH165" s="632" t="e">
        <f>(IF(KTH112-KTH107&lt;0,0,KTH112-KTH107)+KTH156)*1.21+IF($D$5="Koncesija",-#REF!*0.21,0)</f>
        <v>#REF!</v>
      </c>
      <c r="KTI165" s="632" t="e">
        <f>(IF(KTI112-KTI107&lt;0,0,KTI112-KTI107)+KTI156)*1.21+IF($D$5="Koncesija",-#REF!*0.21,0)</f>
        <v>#REF!</v>
      </c>
      <c r="KTJ165" s="632" t="e">
        <f>(IF(KTJ112-KTJ107&lt;0,0,KTJ112-KTJ107)+KTJ156)*1.21+IF($D$5="Koncesija",-#REF!*0.21,0)</f>
        <v>#REF!</v>
      </c>
      <c r="KTK165" s="632" t="e">
        <f>(IF(KTK112-KTK107&lt;0,0,KTK112-KTK107)+KTK156)*1.21+IF($D$5="Koncesija",-#REF!*0.21,0)</f>
        <v>#REF!</v>
      </c>
      <c r="KTL165" s="632" t="e">
        <f>(IF(KTL112-KTL107&lt;0,0,KTL112-KTL107)+KTL156)*1.21+IF($D$5="Koncesija",-#REF!*0.21,0)</f>
        <v>#REF!</v>
      </c>
      <c r="KTM165" s="632" t="e">
        <f>(IF(KTM112-KTM107&lt;0,0,KTM112-KTM107)+KTM156)*1.21+IF($D$5="Koncesija",-#REF!*0.21,0)</f>
        <v>#REF!</v>
      </c>
      <c r="KTN165" s="632" t="e">
        <f>(IF(KTN112-KTN107&lt;0,0,KTN112-KTN107)+KTN156)*1.21+IF($D$5="Koncesija",-#REF!*0.21,0)</f>
        <v>#REF!</v>
      </c>
      <c r="KTO165" s="632" t="e">
        <f>(IF(KTO112-KTO107&lt;0,0,KTO112-KTO107)+KTO156)*1.21+IF($D$5="Koncesija",-#REF!*0.21,0)</f>
        <v>#REF!</v>
      </c>
      <c r="KTP165" s="632" t="e">
        <f>(IF(KTP112-KTP107&lt;0,0,KTP112-KTP107)+KTP156)*1.21+IF($D$5="Koncesija",-#REF!*0.21,0)</f>
        <v>#REF!</v>
      </c>
      <c r="KTQ165" s="632" t="e">
        <f>(IF(KTQ112-KTQ107&lt;0,0,KTQ112-KTQ107)+KTQ156)*1.21+IF($D$5="Koncesija",-#REF!*0.21,0)</f>
        <v>#REF!</v>
      </c>
      <c r="KTR165" s="632" t="e">
        <f>(IF(KTR112-KTR107&lt;0,0,KTR112-KTR107)+KTR156)*1.21+IF($D$5="Koncesija",-#REF!*0.21,0)</f>
        <v>#REF!</v>
      </c>
      <c r="KTS165" s="632" t="e">
        <f>(IF(KTS112-KTS107&lt;0,0,KTS112-KTS107)+KTS156)*1.21+IF($D$5="Koncesija",-#REF!*0.21,0)</f>
        <v>#REF!</v>
      </c>
      <c r="KTT165" s="632" t="e">
        <f>(IF(KTT112-KTT107&lt;0,0,KTT112-KTT107)+KTT156)*1.21+IF($D$5="Koncesija",-#REF!*0.21,0)</f>
        <v>#REF!</v>
      </c>
      <c r="KTU165" s="632" t="e">
        <f>(IF(KTU112-KTU107&lt;0,0,KTU112-KTU107)+KTU156)*1.21+IF($D$5="Koncesija",-#REF!*0.21,0)</f>
        <v>#REF!</v>
      </c>
      <c r="KTV165" s="632" t="e">
        <f>(IF(KTV112-KTV107&lt;0,0,KTV112-KTV107)+KTV156)*1.21+IF($D$5="Koncesija",-#REF!*0.21,0)</f>
        <v>#REF!</v>
      </c>
      <c r="KTW165" s="632" t="e">
        <f>(IF(KTW112-KTW107&lt;0,0,KTW112-KTW107)+KTW156)*1.21+IF($D$5="Koncesija",-#REF!*0.21,0)</f>
        <v>#REF!</v>
      </c>
      <c r="KTX165" s="632" t="e">
        <f>(IF(KTX112-KTX107&lt;0,0,KTX112-KTX107)+KTX156)*1.21+IF($D$5="Koncesija",-#REF!*0.21,0)</f>
        <v>#REF!</v>
      </c>
      <c r="KTY165" s="632" t="e">
        <f>(IF(KTY112-KTY107&lt;0,0,KTY112-KTY107)+KTY156)*1.21+IF($D$5="Koncesija",-#REF!*0.21,0)</f>
        <v>#REF!</v>
      </c>
      <c r="KTZ165" s="632" t="e">
        <f>(IF(KTZ112-KTZ107&lt;0,0,KTZ112-KTZ107)+KTZ156)*1.21+IF($D$5="Koncesija",-#REF!*0.21,0)</f>
        <v>#REF!</v>
      </c>
      <c r="KUA165" s="632" t="e">
        <f>(IF(KUA112-KUA107&lt;0,0,KUA112-KUA107)+KUA156)*1.21+IF($D$5="Koncesija",-#REF!*0.21,0)</f>
        <v>#REF!</v>
      </c>
      <c r="KUB165" s="632" t="e">
        <f>(IF(KUB112-KUB107&lt;0,0,KUB112-KUB107)+KUB156)*1.21+IF($D$5="Koncesija",-#REF!*0.21,0)</f>
        <v>#REF!</v>
      </c>
      <c r="KUC165" s="632" t="e">
        <f>(IF(KUC112-KUC107&lt;0,0,KUC112-KUC107)+KUC156)*1.21+IF($D$5="Koncesija",-#REF!*0.21,0)</f>
        <v>#REF!</v>
      </c>
      <c r="KUD165" s="632" t="e">
        <f>(IF(KUD112-KUD107&lt;0,0,KUD112-KUD107)+KUD156)*1.21+IF($D$5="Koncesija",-#REF!*0.21,0)</f>
        <v>#REF!</v>
      </c>
      <c r="KUE165" s="632" t="e">
        <f>(IF(KUE112-KUE107&lt;0,0,KUE112-KUE107)+KUE156)*1.21+IF($D$5="Koncesija",-#REF!*0.21,0)</f>
        <v>#REF!</v>
      </c>
      <c r="KUF165" s="632" t="e">
        <f>(IF(KUF112-KUF107&lt;0,0,KUF112-KUF107)+KUF156)*1.21+IF($D$5="Koncesija",-#REF!*0.21,0)</f>
        <v>#REF!</v>
      </c>
      <c r="KUG165" s="632" t="e">
        <f>(IF(KUG112-KUG107&lt;0,0,KUG112-KUG107)+KUG156)*1.21+IF($D$5="Koncesija",-#REF!*0.21,0)</f>
        <v>#REF!</v>
      </c>
      <c r="KUH165" s="632" t="e">
        <f>(IF(KUH112-KUH107&lt;0,0,KUH112-KUH107)+KUH156)*1.21+IF($D$5="Koncesija",-#REF!*0.21,0)</f>
        <v>#REF!</v>
      </c>
      <c r="KUI165" s="632" t="e">
        <f>(IF(KUI112-KUI107&lt;0,0,KUI112-KUI107)+KUI156)*1.21+IF($D$5="Koncesija",-#REF!*0.21,0)</f>
        <v>#REF!</v>
      </c>
      <c r="KUJ165" s="632" t="e">
        <f>(IF(KUJ112-KUJ107&lt;0,0,KUJ112-KUJ107)+KUJ156)*1.21+IF($D$5="Koncesija",-#REF!*0.21,0)</f>
        <v>#REF!</v>
      </c>
      <c r="KUK165" s="632" t="e">
        <f>(IF(KUK112-KUK107&lt;0,0,KUK112-KUK107)+KUK156)*1.21+IF($D$5="Koncesija",-#REF!*0.21,0)</f>
        <v>#REF!</v>
      </c>
      <c r="KUL165" s="632" t="e">
        <f>(IF(KUL112-KUL107&lt;0,0,KUL112-KUL107)+KUL156)*1.21+IF($D$5="Koncesija",-#REF!*0.21,0)</f>
        <v>#REF!</v>
      </c>
      <c r="KUM165" s="632" t="e">
        <f>(IF(KUM112-KUM107&lt;0,0,KUM112-KUM107)+KUM156)*1.21+IF($D$5="Koncesija",-#REF!*0.21,0)</f>
        <v>#REF!</v>
      </c>
      <c r="KUN165" s="632" t="e">
        <f>(IF(KUN112-KUN107&lt;0,0,KUN112-KUN107)+KUN156)*1.21+IF($D$5="Koncesija",-#REF!*0.21,0)</f>
        <v>#REF!</v>
      </c>
      <c r="KUO165" s="632" t="e">
        <f>(IF(KUO112-KUO107&lt;0,0,KUO112-KUO107)+KUO156)*1.21+IF($D$5="Koncesija",-#REF!*0.21,0)</f>
        <v>#REF!</v>
      </c>
      <c r="KUP165" s="632" t="e">
        <f>(IF(KUP112-KUP107&lt;0,0,KUP112-KUP107)+KUP156)*1.21+IF($D$5="Koncesija",-#REF!*0.21,0)</f>
        <v>#REF!</v>
      </c>
      <c r="KUQ165" s="632" t="e">
        <f>(IF(KUQ112-KUQ107&lt;0,0,KUQ112-KUQ107)+KUQ156)*1.21+IF($D$5="Koncesija",-#REF!*0.21,0)</f>
        <v>#REF!</v>
      </c>
      <c r="KUR165" s="632" t="e">
        <f>(IF(KUR112-KUR107&lt;0,0,KUR112-KUR107)+KUR156)*1.21+IF($D$5="Koncesija",-#REF!*0.21,0)</f>
        <v>#REF!</v>
      </c>
      <c r="KUS165" s="632" t="e">
        <f>(IF(KUS112-KUS107&lt;0,0,KUS112-KUS107)+KUS156)*1.21+IF($D$5="Koncesija",-#REF!*0.21,0)</f>
        <v>#REF!</v>
      </c>
      <c r="KUT165" s="632" t="e">
        <f>(IF(KUT112-KUT107&lt;0,0,KUT112-KUT107)+KUT156)*1.21+IF($D$5="Koncesija",-#REF!*0.21,0)</f>
        <v>#REF!</v>
      </c>
      <c r="KUU165" s="632" t="e">
        <f>(IF(KUU112-KUU107&lt;0,0,KUU112-KUU107)+KUU156)*1.21+IF($D$5="Koncesija",-#REF!*0.21,0)</f>
        <v>#REF!</v>
      </c>
      <c r="KUV165" s="632" t="e">
        <f>(IF(KUV112-KUV107&lt;0,0,KUV112-KUV107)+KUV156)*1.21+IF($D$5="Koncesija",-#REF!*0.21,0)</f>
        <v>#REF!</v>
      </c>
      <c r="KUW165" s="632" t="e">
        <f>(IF(KUW112-KUW107&lt;0,0,KUW112-KUW107)+KUW156)*1.21+IF($D$5="Koncesija",-#REF!*0.21,0)</f>
        <v>#REF!</v>
      </c>
      <c r="KUX165" s="632" t="e">
        <f>(IF(KUX112-KUX107&lt;0,0,KUX112-KUX107)+KUX156)*1.21+IF($D$5="Koncesija",-#REF!*0.21,0)</f>
        <v>#REF!</v>
      </c>
      <c r="KUY165" s="632" t="e">
        <f>(IF(KUY112-KUY107&lt;0,0,KUY112-KUY107)+KUY156)*1.21+IF($D$5="Koncesija",-#REF!*0.21,0)</f>
        <v>#REF!</v>
      </c>
      <c r="KUZ165" s="632" t="e">
        <f>(IF(KUZ112-KUZ107&lt;0,0,KUZ112-KUZ107)+KUZ156)*1.21+IF($D$5="Koncesija",-#REF!*0.21,0)</f>
        <v>#REF!</v>
      </c>
      <c r="KVA165" s="632" t="e">
        <f>(IF(KVA112-KVA107&lt;0,0,KVA112-KVA107)+KVA156)*1.21+IF($D$5="Koncesija",-#REF!*0.21,0)</f>
        <v>#REF!</v>
      </c>
      <c r="KVB165" s="632" t="e">
        <f>(IF(KVB112-KVB107&lt;0,0,KVB112-KVB107)+KVB156)*1.21+IF($D$5="Koncesija",-#REF!*0.21,0)</f>
        <v>#REF!</v>
      </c>
      <c r="KVC165" s="632" t="e">
        <f>(IF(KVC112-KVC107&lt;0,0,KVC112-KVC107)+KVC156)*1.21+IF($D$5="Koncesija",-#REF!*0.21,0)</f>
        <v>#REF!</v>
      </c>
      <c r="KVD165" s="632" t="e">
        <f>(IF(KVD112-KVD107&lt;0,0,KVD112-KVD107)+KVD156)*1.21+IF($D$5="Koncesija",-#REF!*0.21,0)</f>
        <v>#REF!</v>
      </c>
      <c r="KVE165" s="632" t="e">
        <f>(IF(KVE112-KVE107&lt;0,0,KVE112-KVE107)+KVE156)*1.21+IF($D$5="Koncesija",-#REF!*0.21,0)</f>
        <v>#REF!</v>
      </c>
      <c r="KVF165" s="632" t="e">
        <f>(IF(KVF112-KVF107&lt;0,0,KVF112-KVF107)+KVF156)*1.21+IF($D$5="Koncesija",-#REF!*0.21,0)</f>
        <v>#REF!</v>
      </c>
      <c r="KVG165" s="632" t="e">
        <f>(IF(KVG112-KVG107&lt;0,0,KVG112-KVG107)+KVG156)*1.21+IF($D$5="Koncesija",-#REF!*0.21,0)</f>
        <v>#REF!</v>
      </c>
      <c r="KVH165" s="632" t="e">
        <f>(IF(KVH112-KVH107&lt;0,0,KVH112-KVH107)+KVH156)*1.21+IF($D$5="Koncesija",-#REF!*0.21,0)</f>
        <v>#REF!</v>
      </c>
      <c r="KVI165" s="632" t="e">
        <f>(IF(KVI112-KVI107&lt;0,0,KVI112-KVI107)+KVI156)*1.21+IF($D$5="Koncesija",-#REF!*0.21,0)</f>
        <v>#REF!</v>
      </c>
      <c r="KVJ165" s="632" t="e">
        <f>(IF(KVJ112-KVJ107&lt;0,0,KVJ112-KVJ107)+KVJ156)*1.21+IF($D$5="Koncesija",-#REF!*0.21,0)</f>
        <v>#REF!</v>
      </c>
      <c r="KVK165" s="632" t="e">
        <f>(IF(KVK112-KVK107&lt;0,0,KVK112-KVK107)+KVK156)*1.21+IF($D$5="Koncesija",-#REF!*0.21,0)</f>
        <v>#REF!</v>
      </c>
      <c r="KVL165" s="632" t="e">
        <f>(IF(KVL112-KVL107&lt;0,0,KVL112-KVL107)+KVL156)*1.21+IF($D$5="Koncesija",-#REF!*0.21,0)</f>
        <v>#REF!</v>
      </c>
      <c r="KVM165" s="632" t="e">
        <f>(IF(KVM112-KVM107&lt;0,0,KVM112-KVM107)+KVM156)*1.21+IF($D$5="Koncesija",-#REF!*0.21,0)</f>
        <v>#REF!</v>
      </c>
      <c r="KVN165" s="632" t="e">
        <f>(IF(KVN112-KVN107&lt;0,0,KVN112-KVN107)+KVN156)*1.21+IF($D$5="Koncesija",-#REF!*0.21,0)</f>
        <v>#REF!</v>
      </c>
      <c r="KVO165" s="632" t="e">
        <f>(IF(KVO112-KVO107&lt;0,0,KVO112-KVO107)+KVO156)*1.21+IF($D$5="Koncesija",-#REF!*0.21,0)</f>
        <v>#REF!</v>
      </c>
      <c r="KVP165" s="632" t="e">
        <f>(IF(KVP112-KVP107&lt;0,0,KVP112-KVP107)+KVP156)*1.21+IF($D$5="Koncesija",-#REF!*0.21,0)</f>
        <v>#REF!</v>
      </c>
      <c r="KVQ165" s="632" t="e">
        <f>(IF(KVQ112-KVQ107&lt;0,0,KVQ112-KVQ107)+KVQ156)*1.21+IF($D$5="Koncesija",-#REF!*0.21,0)</f>
        <v>#REF!</v>
      </c>
      <c r="KVR165" s="632" t="e">
        <f>(IF(KVR112-KVR107&lt;0,0,KVR112-KVR107)+KVR156)*1.21+IF($D$5="Koncesija",-#REF!*0.21,0)</f>
        <v>#REF!</v>
      </c>
      <c r="KVS165" s="632" t="e">
        <f>(IF(KVS112-KVS107&lt;0,0,KVS112-KVS107)+KVS156)*1.21+IF($D$5="Koncesija",-#REF!*0.21,0)</f>
        <v>#REF!</v>
      </c>
      <c r="KVT165" s="632" t="e">
        <f>(IF(KVT112-KVT107&lt;0,0,KVT112-KVT107)+KVT156)*1.21+IF($D$5="Koncesija",-#REF!*0.21,0)</f>
        <v>#REF!</v>
      </c>
      <c r="KVU165" s="632" t="e">
        <f>(IF(KVU112-KVU107&lt;0,0,KVU112-KVU107)+KVU156)*1.21+IF($D$5="Koncesija",-#REF!*0.21,0)</f>
        <v>#REF!</v>
      </c>
      <c r="KVV165" s="632" t="e">
        <f>(IF(KVV112-KVV107&lt;0,0,KVV112-KVV107)+KVV156)*1.21+IF($D$5="Koncesija",-#REF!*0.21,0)</f>
        <v>#REF!</v>
      </c>
      <c r="KVW165" s="632" t="e">
        <f>(IF(KVW112-KVW107&lt;0,0,KVW112-KVW107)+KVW156)*1.21+IF($D$5="Koncesija",-#REF!*0.21,0)</f>
        <v>#REF!</v>
      </c>
      <c r="KVX165" s="632" t="e">
        <f>(IF(KVX112-KVX107&lt;0,0,KVX112-KVX107)+KVX156)*1.21+IF($D$5="Koncesija",-#REF!*0.21,0)</f>
        <v>#REF!</v>
      </c>
      <c r="KVY165" s="632" t="e">
        <f>(IF(KVY112-KVY107&lt;0,0,KVY112-KVY107)+KVY156)*1.21+IF($D$5="Koncesija",-#REF!*0.21,0)</f>
        <v>#REF!</v>
      </c>
      <c r="KVZ165" s="632" t="e">
        <f>(IF(KVZ112-KVZ107&lt;0,0,KVZ112-KVZ107)+KVZ156)*1.21+IF($D$5="Koncesija",-#REF!*0.21,0)</f>
        <v>#REF!</v>
      </c>
      <c r="KWA165" s="632" t="e">
        <f>(IF(KWA112-KWA107&lt;0,0,KWA112-KWA107)+KWA156)*1.21+IF($D$5="Koncesija",-#REF!*0.21,0)</f>
        <v>#REF!</v>
      </c>
      <c r="KWB165" s="632" t="e">
        <f>(IF(KWB112-KWB107&lt;0,0,KWB112-KWB107)+KWB156)*1.21+IF($D$5="Koncesija",-#REF!*0.21,0)</f>
        <v>#REF!</v>
      </c>
      <c r="KWC165" s="632" t="e">
        <f>(IF(KWC112-KWC107&lt;0,0,KWC112-KWC107)+KWC156)*1.21+IF($D$5="Koncesija",-#REF!*0.21,0)</f>
        <v>#REF!</v>
      </c>
      <c r="KWD165" s="632" t="e">
        <f>(IF(KWD112-KWD107&lt;0,0,KWD112-KWD107)+KWD156)*1.21+IF($D$5="Koncesija",-#REF!*0.21,0)</f>
        <v>#REF!</v>
      </c>
      <c r="KWE165" s="632" t="e">
        <f>(IF(KWE112-KWE107&lt;0,0,KWE112-KWE107)+KWE156)*1.21+IF($D$5="Koncesija",-#REF!*0.21,0)</f>
        <v>#REF!</v>
      </c>
      <c r="KWF165" s="632" t="e">
        <f>(IF(KWF112-KWF107&lt;0,0,KWF112-KWF107)+KWF156)*1.21+IF($D$5="Koncesija",-#REF!*0.21,0)</f>
        <v>#REF!</v>
      </c>
      <c r="KWG165" s="632" t="e">
        <f>(IF(KWG112-KWG107&lt;0,0,KWG112-KWG107)+KWG156)*1.21+IF($D$5="Koncesija",-#REF!*0.21,0)</f>
        <v>#REF!</v>
      </c>
      <c r="KWH165" s="632" t="e">
        <f>(IF(KWH112-KWH107&lt;0,0,KWH112-KWH107)+KWH156)*1.21+IF($D$5="Koncesija",-#REF!*0.21,0)</f>
        <v>#REF!</v>
      </c>
      <c r="KWI165" s="632" t="e">
        <f>(IF(KWI112-KWI107&lt;0,0,KWI112-KWI107)+KWI156)*1.21+IF($D$5="Koncesija",-#REF!*0.21,0)</f>
        <v>#REF!</v>
      </c>
      <c r="KWJ165" s="632" t="e">
        <f>(IF(KWJ112-KWJ107&lt;0,0,KWJ112-KWJ107)+KWJ156)*1.21+IF($D$5="Koncesija",-#REF!*0.21,0)</f>
        <v>#REF!</v>
      </c>
      <c r="KWK165" s="632" t="e">
        <f>(IF(KWK112-KWK107&lt;0,0,KWK112-KWK107)+KWK156)*1.21+IF($D$5="Koncesija",-#REF!*0.21,0)</f>
        <v>#REF!</v>
      </c>
      <c r="KWL165" s="632" t="e">
        <f>(IF(KWL112-KWL107&lt;0,0,KWL112-KWL107)+KWL156)*1.21+IF($D$5="Koncesija",-#REF!*0.21,0)</f>
        <v>#REF!</v>
      </c>
      <c r="KWM165" s="632" t="e">
        <f>(IF(KWM112-KWM107&lt;0,0,KWM112-KWM107)+KWM156)*1.21+IF($D$5="Koncesija",-#REF!*0.21,0)</f>
        <v>#REF!</v>
      </c>
      <c r="KWN165" s="632" t="e">
        <f>(IF(KWN112-KWN107&lt;0,0,KWN112-KWN107)+KWN156)*1.21+IF($D$5="Koncesija",-#REF!*0.21,0)</f>
        <v>#REF!</v>
      </c>
      <c r="KWO165" s="632" t="e">
        <f>(IF(KWO112-KWO107&lt;0,0,KWO112-KWO107)+KWO156)*1.21+IF($D$5="Koncesija",-#REF!*0.21,0)</f>
        <v>#REF!</v>
      </c>
      <c r="KWP165" s="632" t="e">
        <f>(IF(KWP112-KWP107&lt;0,0,KWP112-KWP107)+KWP156)*1.21+IF($D$5="Koncesija",-#REF!*0.21,0)</f>
        <v>#REF!</v>
      </c>
      <c r="KWQ165" s="632" t="e">
        <f>(IF(KWQ112-KWQ107&lt;0,0,KWQ112-KWQ107)+KWQ156)*1.21+IF($D$5="Koncesija",-#REF!*0.21,0)</f>
        <v>#REF!</v>
      </c>
      <c r="KWR165" s="632" t="e">
        <f>(IF(KWR112-KWR107&lt;0,0,KWR112-KWR107)+KWR156)*1.21+IF($D$5="Koncesija",-#REF!*0.21,0)</f>
        <v>#REF!</v>
      </c>
      <c r="KWS165" s="632" t="e">
        <f>(IF(KWS112-KWS107&lt;0,0,KWS112-KWS107)+KWS156)*1.21+IF($D$5="Koncesija",-#REF!*0.21,0)</f>
        <v>#REF!</v>
      </c>
      <c r="KWT165" s="632" t="e">
        <f>(IF(KWT112-KWT107&lt;0,0,KWT112-KWT107)+KWT156)*1.21+IF($D$5="Koncesija",-#REF!*0.21,0)</f>
        <v>#REF!</v>
      </c>
      <c r="KWU165" s="632" t="e">
        <f>(IF(KWU112-KWU107&lt;0,0,KWU112-KWU107)+KWU156)*1.21+IF($D$5="Koncesija",-#REF!*0.21,0)</f>
        <v>#REF!</v>
      </c>
      <c r="KWV165" s="632" t="e">
        <f>(IF(KWV112-KWV107&lt;0,0,KWV112-KWV107)+KWV156)*1.21+IF($D$5="Koncesija",-#REF!*0.21,0)</f>
        <v>#REF!</v>
      </c>
      <c r="KWW165" s="632" t="e">
        <f>(IF(KWW112-KWW107&lt;0,0,KWW112-KWW107)+KWW156)*1.21+IF($D$5="Koncesija",-#REF!*0.21,0)</f>
        <v>#REF!</v>
      </c>
      <c r="KWX165" s="632" t="e">
        <f>(IF(KWX112-KWX107&lt;0,0,KWX112-KWX107)+KWX156)*1.21+IF($D$5="Koncesija",-#REF!*0.21,0)</f>
        <v>#REF!</v>
      </c>
      <c r="KWY165" s="632" t="e">
        <f>(IF(KWY112-KWY107&lt;0,0,KWY112-KWY107)+KWY156)*1.21+IF($D$5="Koncesija",-#REF!*0.21,0)</f>
        <v>#REF!</v>
      </c>
      <c r="KWZ165" s="632" t="e">
        <f>(IF(KWZ112-KWZ107&lt;0,0,KWZ112-KWZ107)+KWZ156)*1.21+IF($D$5="Koncesija",-#REF!*0.21,0)</f>
        <v>#REF!</v>
      </c>
      <c r="KXA165" s="632" t="e">
        <f>(IF(KXA112-KXA107&lt;0,0,KXA112-KXA107)+KXA156)*1.21+IF($D$5="Koncesija",-#REF!*0.21,0)</f>
        <v>#REF!</v>
      </c>
      <c r="KXB165" s="632" t="e">
        <f>(IF(KXB112-KXB107&lt;0,0,KXB112-KXB107)+KXB156)*1.21+IF($D$5="Koncesija",-#REF!*0.21,0)</f>
        <v>#REF!</v>
      </c>
      <c r="KXC165" s="632" t="e">
        <f>(IF(KXC112-KXC107&lt;0,0,KXC112-KXC107)+KXC156)*1.21+IF($D$5="Koncesija",-#REF!*0.21,0)</f>
        <v>#REF!</v>
      </c>
      <c r="KXD165" s="632" t="e">
        <f>(IF(KXD112-KXD107&lt;0,0,KXD112-KXD107)+KXD156)*1.21+IF($D$5="Koncesija",-#REF!*0.21,0)</f>
        <v>#REF!</v>
      </c>
      <c r="KXE165" s="632" t="e">
        <f>(IF(KXE112-KXE107&lt;0,0,KXE112-KXE107)+KXE156)*1.21+IF($D$5="Koncesija",-#REF!*0.21,0)</f>
        <v>#REF!</v>
      </c>
      <c r="KXF165" s="632" t="e">
        <f>(IF(KXF112-KXF107&lt;0,0,KXF112-KXF107)+KXF156)*1.21+IF($D$5="Koncesija",-#REF!*0.21,0)</f>
        <v>#REF!</v>
      </c>
      <c r="KXG165" s="632" t="e">
        <f>(IF(KXG112-KXG107&lt;0,0,KXG112-KXG107)+KXG156)*1.21+IF($D$5="Koncesija",-#REF!*0.21,0)</f>
        <v>#REF!</v>
      </c>
      <c r="KXH165" s="632" t="e">
        <f>(IF(KXH112-KXH107&lt;0,0,KXH112-KXH107)+KXH156)*1.21+IF($D$5="Koncesija",-#REF!*0.21,0)</f>
        <v>#REF!</v>
      </c>
      <c r="KXI165" s="632" t="e">
        <f>(IF(KXI112-KXI107&lt;0,0,KXI112-KXI107)+KXI156)*1.21+IF($D$5="Koncesija",-#REF!*0.21,0)</f>
        <v>#REF!</v>
      </c>
      <c r="KXJ165" s="632" t="e">
        <f>(IF(KXJ112-KXJ107&lt;0,0,KXJ112-KXJ107)+KXJ156)*1.21+IF($D$5="Koncesija",-#REF!*0.21,0)</f>
        <v>#REF!</v>
      </c>
      <c r="KXK165" s="632" t="e">
        <f>(IF(KXK112-KXK107&lt;0,0,KXK112-KXK107)+KXK156)*1.21+IF($D$5="Koncesija",-#REF!*0.21,0)</f>
        <v>#REF!</v>
      </c>
      <c r="KXL165" s="632" t="e">
        <f>(IF(KXL112-KXL107&lt;0,0,KXL112-KXL107)+KXL156)*1.21+IF($D$5="Koncesija",-#REF!*0.21,0)</f>
        <v>#REF!</v>
      </c>
      <c r="KXM165" s="632" t="e">
        <f>(IF(KXM112-KXM107&lt;0,0,KXM112-KXM107)+KXM156)*1.21+IF($D$5="Koncesija",-#REF!*0.21,0)</f>
        <v>#REF!</v>
      </c>
      <c r="KXN165" s="632" t="e">
        <f>(IF(KXN112-KXN107&lt;0,0,KXN112-KXN107)+KXN156)*1.21+IF($D$5="Koncesija",-#REF!*0.21,0)</f>
        <v>#REF!</v>
      </c>
      <c r="KXO165" s="632" t="e">
        <f>(IF(KXO112-KXO107&lt;0,0,KXO112-KXO107)+KXO156)*1.21+IF($D$5="Koncesija",-#REF!*0.21,0)</f>
        <v>#REF!</v>
      </c>
      <c r="KXP165" s="632" t="e">
        <f>(IF(KXP112-KXP107&lt;0,0,KXP112-KXP107)+KXP156)*1.21+IF($D$5="Koncesija",-#REF!*0.21,0)</f>
        <v>#REF!</v>
      </c>
      <c r="KXQ165" s="632" t="e">
        <f>(IF(KXQ112-KXQ107&lt;0,0,KXQ112-KXQ107)+KXQ156)*1.21+IF($D$5="Koncesija",-#REF!*0.21,0)</f>
        <v>#REF!</v>
      </c>
      <c r="KXR165" s="632" t="e">
        <f>(IF(KXR112-KXR107&lt;0,0,KXR112-KXR107)+KXR156)*1.21+IF($D$5="Koncesija",-#REF!*0.21,0)</f>
        <v>#REF!</v>
      </c>
      <c r="KXS165" s="632" t="e">
        <f>(IF(KXS112-KXS107&lt;0,0,KXS112-KXS107)+KXS156)*1.21+IF($D$5="Koncesija",-#REF!*0.21,0)</f>
        <v>#REF!</v>
      </c>
      <c r="KXT165" s="632" t="e">
        <f>(IF(KXT112-KXT107&lt;0,0,KXT112-KXT107)+KXT156)*1.21+IF($D$5="Koncesija",-#REF!*0.21,0)</f>
        <v>#REF!</v>
      </c>
      <c r="KXU165" s="632" t="e">
        <f>(IF(KXU112-KXU107&lt;0,0,KXU112-KXU107)+KXU156)*1.21+IF($D$5="Koncesija",-#REF!*0.21,0)</f>
        <v>#REF!</v>
      </c>
      <c r="KXV165" s="632" t="e">
        <f>(IF(KXV112-KXV107&lt;0,0,KXV112-KXV107)+KXV156)*1.21+IF($D$5="Koncesija",-#REF!*0.21,0)</f>
        <v>#REF!</v>
      </c>
      <c r="KXW165" s="632" t="e">
        <f>(IF(KXW112-KXW107&lt;0,0,KXW112-KXW107)+KXW156)*1.21+IF($D$5="Koncesija",-#REF!*0.21,0)</f>
        <v>#REF!</v>
      </c>
      <c r="KXX165" s="632" t="e">
        <f>(IF(KXX112-KXX107&lt;0,0,KXX112-KXX107)+KXX156)*1.21+IF($D$5="Koncesija",-#REF!*0.21,0)</f>
        <v>#REF!</v>
      </c>
      <c r="KXY165" s="632" t="e">
        <f>(IF(KXY112-KXY107&lt;0,0,KXY112-KXY107)+KXY156)*1.21+IF($D$5="Koncesija",-#REF!*0.21,0)</f>
        <v>#REF!</v>
      </c>
      <c r="KXZ165" s="632" t="e">
        <f>(IF(KXZ112-KXZ107&lt;0,0,KXZ112-KXZ107)+KXZ156)*1.21+IF($D$5="Koncesija",-#REF!*0.21,0)</f>
        <v>#REF!</v>
      </c>
      <c r="KYA165" s="632" t="e">
        <f>(IF(KYA112-KYA107&lt;0,0,KYA112-KYA107)+KYA156)*1.21+IF($D$5="Koncesija",-#REF!*0.21,0)</f>
        <v>#REF!</v>
      </c>
      <c r="KYB165" s="632" t="e">
        <f>(IF(KYB112-KYB107&lt;0,0,KYB112-KYB107)+KYB156)*1.21+IF($D$5="Koncesija",-#REF!*0.21,0)</f>
        <v>#REF!</v>
      </c>
      <c r="KYC165" s="632" t="e">
        <f>(IF(KYC112-KYC107&lt;0,0,KYC112-KYC107)+KYC156)*1.21+IF($D$5="Koncesija",-#REF!*0.21,0)</f>
        <v>#REF!</v>
      </c>
      <c r="KYD165" s="632" t="e">
        <f>(IF(KYD112-KYD107&lt;0,0,KYD112-KYD107)+KYD156)*1.21+IF($D$5="Koncesija",-#REF!*0.21,0)</f>
        <v>#REF!</v>
      </c>
      <c r="KYE165" s="632" t="e">
        <f>(IF(KYE112-KYE107&lt;0,0,KYE112-KYE107)+KYE156)*1.21+IF($D$5="Koncesija",-#REF!*0.21,0)</f>
        <v>#REF!</v>
      </c>
      <c r="KYF165" s="632" t="e">
        <f>(IF(KYF112-KYF107&lt;0,0,KYF112-KYF107)+KYF156)*1.21+IF($D$5="Koncesija",-#REF!*0.21,0)</f>
        <v>#REF!</v>
      </c>
      <c r="KYG165" s="632" t="e">
        <f>(IF(KYG112-KYG107&lt;0,0,KYG112-KYG107)+KYG156)*1.21+IF($D$5="Koncesija",-#REF!*0.21,0)</f>
        <v>#REF!</v>
      </c>
      <c r="KYH165" s="632" t="e">
        <f>(IF(KYH112-KYH107&lt;0,0,KYH112-KYH107)+KYH156)*1.21+IF($D$5="Koncesija",-#REF!*0.21,0)</f>
        <v>#REF!</v>
      </c>
      <c r="KYI165" s="632" t="e">
        <f>(IF(KYI112-KYI107&lt;0,0,KYI112-KYI107)+KYI156)*1.21+IF($D$5="Koncesija",-#REF!*0.21,0)</f>
        <v>#REF!</v>
      </c>
      <c r="KYJ165" s="632" t="e">
        <f>(IF(KYJ112-KYJ107&lt;0,0,KYJ112-KYJ107)+KYJ156)*1.21+IF($D$5="Koncesija",-#REF!*0.21,0)</f>
        <v>#REF!</v>
      </c>
      <c r="KYK165" s="632" t="e">
        <f>(IF(KYK112-KYK107&lt;0,0,KYK112-KYK107)+KYK156)*1.21+IF($D$5="Koncesija",-#REF!*0.21,0)</f>
        <v>#REF!</v>
      </c>
      <c r="KYL165" s="632" t="e">
        <f>(IF(KYL112-KYL107&lt;0,0,KYL112-KYL107)+KYL156)*1.21+IF($D$5="Koncesija",-#REF!*0.21,0)</f>
        <v>#REF!</v>
      </c>
      <c r="KYM165" s="632" t="e">
        <f>(IF(KYM112-KYM107&lt;0,0,KYM112-KYM107)+KYM156)*1.21+IF($D$5="Koncesija",-#REF!*0.21,0)</f>
        <v>#REF!</v>
      </c>
      <c r="KYN165" s="632" t="e">
        <f>(IF(KYN112-KYN107&lt;0,0,KYN112-KYN107)+KYN156)*1.21+IF($D$5="Koncesija",-#REF!*0.21,0)</f>
        <v>#REF!</v>
      </c>
      <c r="KYO165" s="632" t="e">
        <f>(IF(KYO112-KYO107&lt;0,0,KYO112-KYO107)+KYO156)*1.21+IF($D$5="Koncesija",-#REF!*0.21,0)</f>
        <v>#REF!</v>
      </c>
      <c r="KYP165" s="632" t="e">
        <f>(IF(KYP112-KYP107&lt;0,0,KYP112-KYP107)+KYP156)*1.21+IF($D$5="Koncesija",-#REF!*0.21,0)</f>
        <v>#REF!</v>
      </c>
      <c r="KYQ165" s="632" t="e">
        <f>(IF(KYQ112-KYQ107&lt;0,0,KYQ112-KYQ107)+KYQ156)*1.21+IF($D$5="Koncesija",-#REF!*0.21,0)</f>
        <v>#REF!</v>
      </c>
      <c r="KYR165" s="632" t="e">
        <f>(IF(KYR112-KYR107&lt;0,0,KYR112-KYR107)+KYR156)*1.21+IF($D$5="Koncesija",-#REF!*0.21,0)</f>
        <v>#REF!</v>
      </c>
      <c r="KYS165" s="632" t="e">
        <f>(IF(KYS112-KYS107&lt;0,0,KYS112-KYS107)+KYS156)*1.21+IF($D$5="Koncesija",-#REF!*0.21,0)</f>
        <v>#REF!</v>
      </c>
      <c r="KYT165" s="632" t="e">
        <f>(IF(KYT112-KYT107&lt;0,0,KYT112-KYT107)+KYT156)*1.21+IF($D$5="Koncesija",-#REF!*0.21,0)</f>
        <v>#REF!</v>
      </c>
      <c r="KYU165" s="632" t="e">
        <f>(IF(KYU112-KYU107&lt;0,0,KYU112-KYU107)+KYU156)*1.21+IF($D$5="Koncesija",-#REF!*0.21,0)</f>
        <v>#REF!</v>
      </c>
      <c r="KYV165" s="632" t="e">
        <f>(IF(KYV112-KYV107&lt;0,0,KYV112-KYV107)+KYV156)*1.21+IF($D$5="Koncesija",-#REF!*0.21,0)</f>
        <v>#REF!</v>
      </c>
      <c r="KYW165" s="632" t="e">
        <f>(IF(KYW112-KYW107&lt;0,0,KYW112-KYW107)+KYW156)*1.21+IF($D$5="Koncesija",-#REF!*0.21,0)</f>
        <v>#REF!</v>
      </c>
      <c r="KYX165" s="632" t="e">
        <f>(IF(KYX112-KYX107&lt;0,0,KYX112-KYX107)+KYX156)*1.21+IF($D$5="Koncesija",-#REF!*0.21,0)</f>
        <v>#REF!</v>
      </c>
      <c r="KYY165" s="632" t="e">
        <f>(IF(KYY112-KYY107&lt;0,0,KYY112-KYY107)+KYY156)*1.21+IF($D$5="Koncesija",-#REF!*0.21,0)</f>
        <v>#REF!</v>
      </c>
      <c r="KYZ165" s="632" t="e">
        <f>(IF(KYZ112-KYZ107&lt;0,0,KYZ112-KYZ107)+KYZ156)*1.21+IF($D$5="Koncesija",-#REF!*0.21,0)</f>
        <v>#REF!</v>
      </c>
      <c r="KZA165" s="632" t="e">
        <f>(IF(KZA112-KZA107&lt;0,0,KZA112-KZA107)+KZA156)*1.21+IF($D$5="Koncesija",-#REF!*0.21,0)</f>
        <v>#REF!</v>
      </c>
      <c r="KZB165" s="632" t="e">
        <f>(IF(KZB112-KZB107&lt;0,0,KZB112-KZB107)+KZB156)*1.21+IF($D$5="Koncesija",-#REF!*0.21,0)</f>
        <v>#REF!</v>
      </c>
      <c r="KZC165" s="632" t="e">
        <f>(IF(KZC112-KZC107&lt;0,0,KZC112-KZC107)+KZC156)*1.21+IF($D$5="Koncesija",-#REF!*0.21,0)</f>
        <v>#REF!</v>
      </c>
      <c r="KZD165" s="632" t="e">
        <f>(IF(KZD112-KZD107&lt;0,0,KZD112-KZD107)+KZD156)*1.21+IF($D$5="Koncesija",-#REF!*0.21,0)</f>
        <v>#REF!</v>
      </c>
      <c r="KZE165" s="632" t="e">
        <f>(IF(KZE112-KZE107&lt;0,0,KZE112-KZE107)+KZE156)*1.21+IF($D$5="Koncesija",-#REF!*0.21,0)</f>
        <v>#REF!</v>
      </c>
      <c r="KZF165" s="632" t="e">
        <f>(IF(KZF112-KZF107&lt;0,0,KZF112-KZF107)+KZF156)*1.21+IF($D$5="Koncesija",-#REF!*0.21,0)</f>
        <v>#REF!</v>
      </c>
      <c r="KZG165" s="632" t="e">
        <f>(IF(KZG112-KZG107&lt;0,0,KZG112-KZG107)+KZG156)*1.21+IF($D$5="Koncesija",-#REF!*0.21,0)</f>
        <v>#REF!</v>
      </c>
      <c r="KZH165" s="632" t="e">
        <f>(IF(KZH112-KZH107&lt;0,0,KZH112-KZH107)+KZH156)*1.21+IF($D$5="Koncesija",-#REF!*0.21,0)</f>
        <v>#REF!</v>
      </c>
      <c r="KZI165" s="632" t="e">
        <f>(IF(KZI112-KZI107&lt;0,0,KZI112-KZI107)+KZI156)*1.21+IF($D$5="Koncesija",-#REF!*0.21,0)</f>
        <v>#REF!</v>
      </c>
      <c r="KZJ165" s="632" t="e">
        <f>(IF(KZJ112-KZJ107&lt;0,0,KZJ112-KZJ107)+KZJ156)*1.21+IF($D$5="Koncesija",-#REF!*0.21,0)</f>
        <v>#REF!</v>
      </c>
      <c r="KZK165" s="632" t="e">
        <f>(IF(KZK112-KZK107&lt;0,0,KZK112-KZK107)+KZK156)*1.21+IF($D$5="Koncesija",-#REF!*0.21,0)</f>
        <v>#REF!</v>
      </c>
      <c r="KZL165" s="632" t="e">
        <f>(IF(KZL112-KZL107&lt;0,0,KZL112-KZL107)+KZL156)*1.21+IF($D$5="Koncesija",-#REF!*0.21,0)</f>
        <v>#REF!</v>
      </c>
      <c r="KZM165" s="632" t="e">
        <f>(IF(KZM112-KZM107&lt;0,0,KZM112-KZM107)+KZM156)*1.21+IF($D$5="Koncesija",-#REF!*0.21,0)</f>
        <v>#REF!</v>
      </c>
      <c r="KZN165" s="632" t="e">
        <f>(IF(KZN112-KZN107&lt;0,0,KZN112-KZN107)+KZN156)*1.21+IF($D$5="Koncesija",-#REF!*0.21,0)</f>
        <v>#REF!</v>
      </c>
      <c r="KZO165" s="632" t="e">
        <f>(IF(KZO112-KZO107&lt;0,0,KZO112-KZO107)+KZO156)*1.21+IF($D$5="Koncesija",-#REF!*0.21,0)</f>
        <v>#REF!</v>
      </c>
      <c r="KZP165" s="632" t="e">
        <f>(IF(KZP112-KZP107&lt;0,0,KZP112-KZP107)+KZP156)*1.21+IF($D$5="Koncesija",-#REF!*0.21,0)</f>
        <v>#REF!</v>
      </c>
      <c r="KZQ165" s="632" t="e">
        <f>(IF(KZQ112-KZQ107&lt;0,0,KZQ112-KZQ107)+KZQ156)*1.21+IF($D$5="Koncesija",-#REF!*0.21,0)</f>
        <v>#REF!</v>
      </c>
      <c r="KZR165" s="632" t="e">
        <f>(IF(KZR112-KZR107&lt;0,0,KZR112-KZR107)+KZR156)*1.21+IF($D$5="Koncesija",-#REF!*0.21,0)</f>
        <v>#REF!</v>
      </c>
      <c r="KZS165" s="632" t="e">
        <f>(IF(KZS112-KZS107&lt;0,0,KZS112-KZS107)+KZS156)*1.21+IF($D$5="Koncesija",-#REF!*0.21,0)</f>
        <v>#REF!</v>
      </c>
      <c r="KZT165" s="632" t="e">
        <f>(IF(KZT112-KZT107&lt;0,0,KZT112-KZT107)+KZT156)*1.21+IF($D$5="Koncesija",-#REF!*0.21,0)</f>
        <v>#REF!</v>
      </c>
      <c r="KZU165" s="632" t="e">
        <f>(IF(KZU112-KZU107&lt;0,0,KZU112-KZU107)+KZU156)*1.21+IF($D$5="Koncesija",-#REF!*0.21,0)</f>
        <v>#REF!</v>
      </c>
      <c r="KZV165" s="632" t="e">
        <f>(IF(KZV112-KZV107&lt;0,0,KZV112-KZV107)+KZV156)*1.21+IF($D$5="Koncesija",-#REF!*0.21,0)</f>
        <v>#REF!</v>
      </c>
      <c r="KZW165" s="632" t="e">
        <f>(IF(KZW112-KZW107&lt;0,0,KZW112-KZW107)+KZW156)*1.21+IF($D$5="Koncesija",-#REF!*0.21,0)</f>
        <v>#REF!</v>
      </c>
      <c r="KZX165" s="632" t="e">
        <f>(IF(KZX112-KZX107&lt;0,0,KZX112-KZX107)+KZX156)*1.21+IF($D$5="Koncesija",-#REF!*0.21,0)</f>
        <v>#REF!</v>
      </c>
      <c r="KZY165" s="632" t="e">
        <f>(IF(KZY112-KZY107&lt;0,0,KZY112-KZY107)+KZY156)*1.21+IF($D$5="Koncesija",-#REF!*0.21,0)</f>
        <v>#REF!</v>
      </c>
      <c r="KZZ165" s="632" t="e">
        <f>(IF(KZZ112-KZZ107&lt;0,0,KZZ112-KZZ107)+KZZ156)*1.21+IF($D$5="Koncesija",-#REF!*0.21,0)</f>
        <v>#REF!</v>
      </c>
      <c r="LAA165" s="632" t="e">
        <f>(IF(LAA112-LAA107&lt;0,0,LAA112-LAA107)+LAA156)*1.21+IF($D$5="Koncesija",-#REF!*0.21,0)</f>
        <v>#REF!</v>
      </c>
      <c r="LAB165" s="632" t="e">
        <f>(IF(LAB112-LAB107&lt;0,0,LAB112-LAB107)+LAB156)*1.21+IF($D$5="Koncesija",-#REF!*0.21,0)</f>
        <v>#REF!</v>
      </c>
      <c r="LAC165" s="632" t="e">
        <f>(IF(LAC112-LAC107&lt;0,0,LAC112-LAC107)+LAC156)*1.21+IF($D$5="Koncesija",-#REF!*0.21,0)</f>
        <v>#REF!</v>
      </c>
      <c r="LAD165" s="632" t="e">
        <f>(IF(LAD112-LAD107&lt;0,0,LAD112-LAD107)+LAD156)*1.21+IF($D$5="Koncesija",-#REF!*0.21,0)</f>
        <v>#REF!</v>
      </c>
      <c r="LAE165" s="632" t="e">
        <f>(IF(LAE112-LAE107&lt;0,0,LAE112-LAE107)+LAE156)*1.21+IF($D$5="Koncesija",-#REF!*0.21,0)</f>
        <v>#REF!</v>
      </c>
      <c r="LAF165" s="632" t="e">
        <f>(IF(LAF112-LAF107&lt;0,0,LAF112-LAF107)+LAF156)*1.21+IF($D$5="Koncesija",-#REF!*0.21,0)</f>
        <v>#REF!</v>
      </c>
      <c r="LAG165" s="632" t="e">
        <f>(IF(LAG112-LAG107&lt;0,0,LAG112-LAG107)+LAG156)*1.21+IF($D$5="Koncesija",-#REF!*0.21,0)</f>
        <v>#REF!</v>
      </c>
      <c r="LAH165" s="632" t="e">
        <f>(IF(LAH112-LAH107&lt;0,0,LAH112-LAH107)+LAH156)*1.21+IF($D$5="Koncesija",-#REF!*0.21,0)</f>
        <v>#REF!</v>
      </c>
      <c r="LAI165" s="632" t="e">
        <f>(IF(LAI112-LAI107&lt;0,0,LAI112-LAI107)+LAI156)*1.21+IF($D$5="Koncesija",-#REF!*0.21,0)</f>
        <v>#REF!</v>
      </c>
      <c r="LAJ165" s="632" t="e">
        <f>(IF(LAJ112-LAJ107&lt;0,0,LAJ112-LAJ107)+LAJ156)*1.21+IF($D$5="Koncesija",-#REF!*0.21,0)</f>
        <v>#REF!</v>
      </c>
      <c r="LAK165" s="632" t="e">
        <f>(IF(LAK112-LAK107&lt;0,0,LAK112-LAK107)+LAK156)*1.21+IF($D$5="Koncesija",-#REF!*0.21,0)</f>
        <v>#REF!</v>
      </c>
      <c r="LAL165" s="632" t="e">
        <f>(IF(LAL112-LAL107&lt;0,0,LAL112-LAL107)+LAL156)*1.21+IF($D$5="Koncesija",-#REF!*0.21,0)</f>
        <v>#REF!</v>
      </c>
      <c r="LAM165" s="632" t="e">
        <f>(IF(LAM112-LAM107&lt;0,0,LAM112-LAM107)+LAM156)*1.21+IF($D$5="Koncesija",-#REF!*0.21,0)</f>
        <v>#REF!</v>
      </c>
      <c r="LAN165" s="632" t="e">
        <f>(IF(LAN112-LAN107&lt;0,0,LAN112-LAN107)+LAN156)*1.21+IF($D$5="Koncesija",-#REF!*0.21,0)</f>
        <v>#REF!</v>
      </c>
      <c r="LAO165" s="632" t="e">
        <f>(IF(LAO112-LAO107&lt;0,0,LAO112-LAO107)+LAO156)*1.21+IF($D$5="Koncesija",-#REF!*0.21,0)</f>
        <v>#REF!</v>
      </c>
      <c r="LAP165" s="632" t="e">
        <f>(IF(LAP112-LAP107&lt;0,0,LAP112-LAP107)+LAP156)*1.21+IF($D$5="Koncesija",-#REF!*0.21,0)</f>
        <v>#REF!</v>
      </c>
      <c r="LAQ165" s="632" t="e">
        <f>(IF(LAQ112-LAQ107&lt;0,0,LAQ112-LAQ107)+LAQ156)*1.21+IF($D$5="Koncesija",-#REF!*0.21,0)</f>
        <v>#REF!</v>
      </c>
      <c r="LAR165" s="632" t="e">
        <f>(IF(LAR112-LAR107&lt;0,0,LAR112-LAR107)+LAR156)*1.21+IF($D$5="Koncesija",-#REF!*0.21,0)</f>
        <v>#REF!</v>
      </c>
      <c r="LAS165" s="632" t="e">
        <f>(IF(LAS112-LAS107&lt;0,0,LAS112-LAS107)+LAS156)*1.21+IF($D$5="Koncesija",-#REF!*0.21,0)</f>
        <v>#REF!</v>
      </c>
      <c r="LAT165" s="632" t="e">
        <f>(IF(LAT112-LAT107&lt;0,0,LAT112-LAT107)+LAT156)*1.21+IF($D$5="Koncesija",-#REF!*0.21,0)</f>
        <v>#REF!</v>
      </c>
      <c r="LAU165" s="632" t="e">
        <f>(IF(LAU112-LAU107&lt;0,0,LAU112-LAU107)+LAU156)*1.21+IF($D$5="Koncesija",-#REF!*0.21,0)</f>
        <v>#REF!</v>
      </c>
      <c r="LAV165" s="632" t="e">
        <f>(IF(LAV112-LAV107&lt;0,0,LAV112-LAV107)+LAV156)*1.21+IF($D$5="Koncesija",-#REF!*0.21,0)</f>
        <v>#REF!</v>
      </c>
      <c r="LAW165" s="632" t="e">
        <f>(IF(LAW112-LAW107&lt;0,0,LAW112-LAW107)+LAW156)*1.21+IF($D$5="Koncesija",-#REF!*0.21,0)</f>
        <v>#REF!</v>
      </c>
      <c r="LAX165" s="632" t="e">
        <f>(IF(LAX112-LAX107&lt;0,0,LAX112-LAX107)+LAX156)*1.21+IF($D$5="Koncesija",-#REF!*0.21,0)</f>
        <v>#REF!</v>
      </c>
      <c r="LAY165" s="632" t="e">
        <f>(IF(LAY112-LAY107&lt;0,0,LAY112-LAY107)+LAY156)*1.21+IF($D$5="Koncesija",-#REF!*0.21,0)</f>
        <v>#REF!</v>
      </c>
      <c r="LAZ165" s="632" t="e">
        <f>(IF(LAZ112-LAZ107&lt;0,0,LAZ112-LAZ107)+LAZ156)*1.21+IF($D$5="Koncesija",-#REF!*0.21,0)</f>
        <v>#REF!</v>
      </c>
      <c r="LBA165" s="632" t="e">
        <f>(IF(LBA112-LBA107&lt;0,0,LBA112-LBA107)+LBA156)*1.21+IF($D$5="Koncesija",-#REF!*0.21,0)</f>
        <v>#REF!</v>
      </c>
      <c r="LBB165" s="632" t="e">
        <f>(IF(LBB112-LBB107&lt;0,0,LBB112-LBB107)+LBB156)*1.21+IF($D$5="Koncesija",-#REF!*0.21,0)</f>
        <v>#REF!</v>
      </c>
      <c r="LBC165" s="632" t="e">
        <f>(IF(LBC112-LBC107&lt;0,0,LBC112-LBC107)+LBC156)*1.21+IF($D$5="Koncesija",-#REF!*0.21,0)</f>
        <v>#REF!</v>
      </c>
      <c r="LBD165" s="632" t="e">
        <f>(IF(LBD112-LBD107&lt;0,0,LBD112-LBD107)+LBD156)*1.21+IF($D$5="Koncesija",-#REF!*0.21,0)</f>
        <v>#REF!</v>
      </c>
      <c r="LBE165" s="632" t="e">
        <f>(IF(LBE112-LBE107&lt;0,0,LBE112-LBE107)+LBE156)*1.21+IF($D$5="Koncesija",-#REF!*0.21,0)</f>
        <v>#REF!</v>
      </c>
      <c r="LBF165" s="632" t="e">
        <f>(IF(LBF112-LBF107&lt;0,0,LBF112-LBF107)+LBF156)*1.21+IF($D$5="Koncesija",-#REF!*0.21,0)</f>
        <v>#REF!</v>
      </c>
      <c r="LBG165" s="632" t="e">
        <f>(IF(LBG112-LBG107&lt;0,0,LBG112-LBG107)+LBG156)*1.21+IF($D$5="Koncesija",-#REF!*0.21,0)</f>
        <v>#REF!</v>
      </c>
      <c r="LBH165" s="632" t="e">
        <f>(IF(LBH112-LBH107&lt;0,0,LBH112-LBH107)+LBH156)*1.21+IF($D$5="Koncesija",-#REF!*0.21,0)</f>
        <v>#REF!</v>
      </c>
      <c r="LBI165" s="632" t="e">
        <f>(IF(LBI112-LBI107&lt;0,0,LBI112-LBI107)+LBI156)*1.21+IF($D$5="Koncesija",-#REF!*0.21,0)</f>
        <v>#REF!</v>
      </c>
      <c r="LBJ165" s="632" t="e">
        <f>(IF(LBJ112-LBJ107&lt;0,0,LBJ112-LBJ107)+LBJ156)*1.21+IF($D$5="Koncesija",-#REF!*0.21,0)</f>
        <v>#REF!</v>
      </c>
      <c r="LBK165" s="632" t="e">
        <f>(IF(LBK112-LBK107&lt;0,0,LBK112-LBK107)+LBK156)*1.21+IF($D$5="Koncesija",-#REF!*0.21,0)</f>
        <v>#REF!</v>
      </c>
      <c r="LBL165" s="632" t="e">
        <f>(IF(LBL112-LBL107&lt;0,0,LBL112-LBL107)+LBL156)*1.21+IF($D$5="Koncesija",-#REF!*0.21,0)</f>
        <v>#REF!</v>
      </c>
      <c r="LBM165" s="632" t="e">
        <f>(IF(LBM112-LBM107&lt;0,0,LBM112-LBM107)+LBM156)*1.21+IF($D$5="Koncesija",-#REF!*0.21,0)</f>
        <v>#REF!</v>
      </c>
      <c r="LBN165" s="632" t="e">
        <f>(IF(LBN112-LBN107&lt;0,0,LBN112-LBN107)+LBN156)*1.21+IF($D$5="Koncesija",-#REF!*0.21,0)</f>
        <v>#REF!</v>
      </c>
      <c r="LBO165" s="632" t="e">
        <f>(IF(LBO112-LBO107&lt;0,0,LBO112-LBO107)+LBO156)*1.21+IF($D$5="Koncesija",-#REF!*0.21,0)</f>
        <v>#REF!</v>
      </c>
      <c r="LBP165" s="632" t="e">
        <f>(IF(LBP112-LBP107&lt;0,0,LBP112-LBP107)+LBP156)*1.21+IF($D$5="Koncesija",-#REF!*0.21,0)</f>
        <v>#REF!</v>
      </c>
      <c r="LBQ165" s="632" t="e">
        <f>(IF(LBQ112-LBQ107&lt;0,0,LBQ112-LBQ107)+LBQ156)*1.21+IF($D$5="Koncesija",-#REF!*0.21,0)</f>
        <v>#REF!</v>
      </c>
      <c r="LBR165" s="632" t="e">
        <f>(IF(LBR112-LBR107&lt;0,0,LBR112-LBR107)+LBR156)*1.21+IF($D$5="Koncesija",-#REF!*0.21,0)</f>
        <v>#REF!</v>
      </c>
      <c r="LBS165" s="632" t="e">
        <f>(IF(LBS112-LBS107&lt;0,0,LBS112-LBS107)+LBS156)*1.21+IF($D$5="Koncesija",-#REF!*0.21,0)</f>
        <v>#REF!</v>
      </c>
      <c r="LBT165" s="632" t="e">
        <f>(IF(LBT112-LBT107&lt;0,0,LBT112-LBT107)+LBT156)*1.21+IF($D$5="Koncesija",-#REF!*0.21,0)</f>
        <v>#REF!</v>
      </c>
      <c r="LBU165" s="632" t="e">
        <f>(IF(LBU112-LBU107&lt;0,0,LBU112-LBU107)+LBU156)*1.21+IF($D$5="Koncesija",-#REF!*0.21,0)</f>
        <v>#REF!</v>
      </c>
      <c r="LBV165" s="632" t="e">
        <f>(IF(LBV112-LBV107&lt;0,0,LBV112-LBV107)+LBV156)*1.21+IF($D$5="Koncesija",-#REF!*0.21,0)</f>
        <v>#REF!</v>
      </c>
      <c r="LBW165" s="632" t="e">
        <f>(IF(LBW112-LBW107&lt;0,0,LBW112-LBW107)+LBW156)*1.21+IF($D$5="Koncesija",-#REF!*0.21,0)</f>
        <v>#REF!</v>
      </c>
      <c r="LBX165" s="632" t="e">
        <f>(IF(LBX112-LBX107&lt;0,0,LBX112-LBX107)+LBX156)*1.21+IF($D$5="Koncesija",-#REF!*0.21,0)</f>
        <v>#REF!</v>
      </c>
      <c r="LBY165" s="632" t="e">
        <f>(IF(LBY112-LBY107&lt;0,0,LBY112-LBY107)+LBY156)*1.21+IF($D$5="Koncesija",-#REF!*0.21,0)</f>
        <v>#REF!</v>
      </c>
      <c r="LBZ165" s="632" t="e">
        <f>(IF(LBZ112-LBZ107&lt;0,0,LBZ112-LBZ107)+LBZ156)*1.21+IF($D$5="Koncesija",-#REF!*0.21,0)</f>
        <v>#REF!</v>
      </c>
      <c r="LCA165" s="632" t="e">
        <f>(IF(LCA112-LCA107&lt;0,0,LCA112-LCA107)+LCA156)*1.21+IF($D$5="Koncesija",-#REF!*0.21,0)</f>
        <v>#REF!</v>
      </c>
      <c r="LCB165" s="632" t="e">
        <f>(IF(LCB112-LCB107&lt;0,0,LCB112-LCB107)+LCB156)*1.21+IF($D$5="Koncesija",-#REF!*0.21,0)</f>
        <v>#REF!</v>
      </c>
      <c r="LCC165" s="632" t="e">
        <f>(IF(LCC112-LCC107&lt;0,0,LCC112-LCC107)+LCC156)*1.21+IF($D$5="Koncesija",-#REF!*0.21,0)</f>
        <v>#REF!</v>
      </c>
      <c r="LCD165" s="632" t="e">
        <f>(IF(LCD112-LCD107&lt;0,0,LCD112-LCD107)+LCD156)*1.21+IF($D$5="Koncesija",-#REF!*0.21,0)</f>
        <v>#REF!</v>
      </c>
      <c r="LCE165" s="632" t="e">
        <f>(IF(LCE112-LCE107&lt;0,0,LCE112-LCE107)+LCE156)*1.21+IF($D$5="Koncesija",-#REF!*0.21,0)</f>
        <v>#REF!</v>
      </c>
      <c r="LCF165" s="632" t="e">
        <f>(IF(LCF112-LCF107&lt;0,0,LCF112-LCF107)+LCF156)*1.21+IF($D$5="Koncesija",-#REF!*0.21,0)</f>
        <v>#REF!</v>
      </c>
      <c r="LCG165" s="632" t="e">
        <f>(IF(LCG112-LCG107&lt;0,0,LCG112-LCG107)+LCG156)*1.21+IF($D$5="Koncesija",-#REF!*0.21,0)</f>
        <v>#REF!</v>
      </c>
      <c r="LCH165" s="632" t="e">
        <f>(IF(LCH112-LCH107&lt;0,0,LCH112-LCH107)+LCH156)*1.21+IF($D$5="Koncesija",-#REF!*0.21,0)</f>
        <v>#REF!</v>
      </c>
      <c r="LCI165" s="632" t="e">
        <f>(IF(LCI112-LCI107&lt;0,0,LCI112-LCI107)+LCI156)*1.21+IF($D$5="Koncesija",-#REF!*0.21,0)</f>
        <v>#REF!</v>
      </c>
      <c r="LCJ165" s="632" t="e">
        <f>(IF(LCJ112-LCJ107&lt;0,0,LCJ112-LCJ107)+LCJ156)*1.21+IF($D$5="Koncesija",-#REF!*0.21,0)</f>
        <v>#REF!</v>
      </c>
      <c r="LCK165" s="632" t="e">
        <f>(IF(LCK112-LCK107&lt;0,0,LCK112-LCK107)+LCK156)*1.21+IF($D$5="Koncesija",-#REF!*0.21,0)</f>
        <v>#REF!</v>
      </c>
      <c r="LCL165" s="632" t="e">
        <f>(IF(LCL112-LCL107&lt;0,0,LCL112-LCL107)+LCL156)*1.21+IF($D$5="Koncesija",-#REF!*0.21,0)</f>
        <v>#REF!</v>
      </c>
      <c r="LCM165" s="632" t="e">
        <f>(IF(LCM112-LCM107&lt;0,0,LCM112-LCM107)+LCM156)*1.21+IF($D$5="Koncesija",-#REF!*0.21,0)</f>
        <v>#REF!</v>
      </c>
      <c r="LCN165" s="632" t="e">
        <f>(IF(LCN112-LCN107&lt;0,0,LCN112-LCN107)+LCN156)*1.21+IF($D$5="Koncesija",-#REF!*0.21,0)</f>
        <v>#REF!</v>
      </c>
      <c r="LCO165" s="632" t="e">
        <f>(IF(LCO112-LCO107&lt;0,0,LCO112-LCO107)+LCO156)*1.21+IF($D$5="Koncesija",-#REF!*0.21,0)</f>
        <v>#REF!</v>
      </c>
      <c r="LCP165" s="632" t="e">
        <f>(IF(LCP112-LCP107&lt;0,0,LCP112-LCP107)+LCP156)*1.21+IF($D$5="Koncesija",-#REF!*0.21,0)</f>
        <v>#REF!</v>
      </c>
      <c r="LCQ165" s="632" t="e">
        <f>(IF(LCQ112-LCQ107&lt;0,0,LCQ112-LCQ107)+LCQ156)*1.21+IF($D$5="Koncesija",-#REF!*0.21,0)</f>
        <v>#REF!</v>
      </c>
      <c r="LCR165" s="632" t="e">
        <f>(IF(LCR112-LCR107&lt;0,0,LCR112-LCR107)+LCR156)*1.21+IF($D$5="Koncesija",-#REF!*0.21,0)</f>
        <v>#REF!</v>
      </c>
      <c r="LCS165" s="632" t="e">
        <f>(IF(LCS112-LCS107&lt;0,0,LCS112-LCS107)+LCS156)*1.21+IF($D$5="Koncesija",-#REF!*0.21,0)</f>
        <v>#REF!</v>
      </c>
      <c r="LCT165" s="632" t="e">
        <f>(IF(LCT112-LCT107&lt;0,0,LCT112-LCT107)+LCT156)*1.21+IF($D$5="Koncesija",-#REF!*0.21,0)</f>
        <v>#REF!</v>
      </c>
      <c r="LCU165" s="632" t="e">
        <f>(IF(LCU112-LCU107&lt;0,0,LCU112-LCU107)+LCU156)*1.21+IF($D$5="Koncesija",-#REF!*0.21,0)</f>
        <v>#REF!</v>
      </c>
      <c r="LCV165" s="632" t="e">
        <f>(IF(LCV112-LCV107&lt;0,0,LCV112-LCV107)+LCV156)*1.21+IF($D$5="Koncesija",-#REF!*0.21,0)</f>
        <v>#REF!</v>
      </c>
      <c r="LCW165" s="632" t="e">
        <f>(IF(LCW112-LCW107&lt;0,0,LCW112-LCW107)+LCW156)*1.21+IF($D$5="Koncesija",-#REF!*0.21,0)</f>
        <v>#REF!</v>
      </c>
      <c r="LCX165" s="632" t="e">
        <f>(IF(LCX112-LCX107&lt;0,0,LCX112-LCX107)+LCX156)*1.21+IF($D$5="Koncesija",-#REF!*0.21,0)</f>
        <v>#REF!</v>
      </c>
      <c r="LCY165" s="632" t="e">
        <f>(IF(LCY112-LCY107&lt;0,0,LCY112-LCY107)+LCY156)*1.21+IF($D$5="Koncesija",-#REF!*0.21,0)</f>
        <v>#REF!</v>
      </c>
      <c r="LCZ165" s="632" t="e">
        <f>(IF(LCZ112-LCZ107&lt;0,0,LCZ112-LCZ107)+LCZ156)*1.21+IF($D$5="Koncesija",-#REF!*0.21,0)</f>
        <v>#REF!</v>
      </c>
      <c r="LDA165" s="632" t="e">
        <f>(IF(LDA112-LDA107&lt;0,0,LDA112-LDA107)+LDA156)*1.21+IF($D$5="Koncesija",-#REF!*0.21,0)</f>
        <v>#REF!</v>
      </c>
      <c r="LDB165" s="632" t="e">
        <f>(IF(LDB112-LDB107&lt;0,0,LDB112-LDB107)+LDB156)*1.21+IF($D$5="Koncesija",-#REF!*0.21,0)</f>
        <v>#REF!</v>
      </c>
      <c r="LDC165" s="632" t="e">
        <f>(IF(LDC112-LDC107&lt;0,0,LDC112-LDC107)+LDC156)*1.21+IF($D$5="Koncesija",-#REF!*0.21,0)</f>
        <v>#REF!</v>
      </c>
      <c r="LDD165" s="632" t="e">
        <f>(IF(LDD112-LDD107&lt;0,0,LDD112-LDD107)+LDD156)*1.21+IF($D$5="Koncesija",-#REF!*0.21,0)</f>
        <v>#REF!</v>
      </c>
      <c r="LDE165" s="632" t="e">
        <f>(IF(LDE112-LDE107&lt;0,0,LDE112-LDE107)+LDE156)*1.21+IF($D$5="Koncesija",-#REF!*0.21,0)</f>
        <v>#REF!</v>
      </c>
      <c r="LDF165" s="632" t="e">
        <f>(IF(LDF112-LDF107&lt;0,0,LDF112-LDF107)+LDF156)*1.21+IF($D$5="Koncesija",-#REF!*0.21,0)</f>
        <v>#REF!</v>
      </c>
      <c r="LDG165" s="632" t="e">
        <f>(IF(LDG112-LDG107&lt;0,0,LDG112-LDG107)+LDG156)*1.21+IF($D$5="Koncesija",-#REF!*0.21,0)</f>
        <v>#REF!</v>
      </c>
      <c r="LDH165" s="632" t="e">
        <f>(IF(LDH112-LDH107&lt;0,0,LDH112-LDH107)+LDH156)*1.21+IF($D$5="Koncesija",-#REF!*0.21,0)</f>
        <v>#REF!</v>
      </c>
      <c r="LDI165" s="632" t="e">
        <f>(IF(LDI112-LDI107&lt;0,0,LDI112-LDI107)+LDI156)*1.21+IF($D$5="Koncesija",-#REF!*0.21,0)</f>
        <v>#REF!</v>
      </c>
      <c r="LDJ165" s="632" t="e">
        <f>(IF(LDJ112-LDJ107&lt;0,0,LDJ112-LDJ107)+LDJ156)*1.21+IF($D$5="Koncesija",-#REF!*0.21,0)</f>
        <v>#REF!</v>
      </c>
      <c r="LDK165" s="632" t="e">
        <f>(IF(LDK112-LDK107&lt;0,0,LDK112-LDK107)+LDK156)*1.21+IF($D$5="Koncesija",-#REF!*0.21,0)</f>
        <v>#REF!</v>
      </c>
      <c r="LDL165" s="632" t="e">
        <f>(IF(LDL112-LDL107&lt;0,0,LDL112-LDL107)+LDL156)*1.21+IF($D$5="Koncesija",-#REF!*0.21,0)</f>
        <v>#REF!</v>
      </c>
      <c r="LDM165" s="632" t="e">
        <f>(IF(LDM112-LDM107&lt;0,0,LDM112-LDM107)+LDM156)*1.21+IF($D$5="Koncesija",-#REF!*0.21,0)</f>
        <v>#REF!</v>
      </c>
      <c r="LDN165" s="632" t="e">
        <f>(IF(LDN112-LDN107&lt;0,0,LDN112-LDN107)+LDN156)*1.21+IF($D$5="Koncesija",-#REF!*0.21,0)</f>
        <v>#REF!</v>
      </c>
      <c r="LDO165" s="632" t="e">
        <f>(IF(LDO112-LDO107&lt;0,0,LDO112-LDO107)+LDO156)*1.21+IF($D$5="Koncesija",-#REF!*0.21,0)</f>
        <v>#REF!</v>
      </c>
      <c r="LDP165" s="632" t="e">
        <f>(IF(LDP112-LDP107&lt;0,0,LDP112-LDP107)+LDP156)*1.21+IF($D$5="Koncesija",-#REF!*0.21,0)</f>
        <v>#REF!</v>
      </c>
      <c r="LDQ165" s="632" t="e">
        <f>(IF(LDQ112-LDQ107&lt;0,0,LDQ112-LDQ107)+LDQ156)*1.21+IF($D$5="Koncesija",-#REF!*0.21,0)</f>
        <v>#REF!</v>
      </c>
      <c r="LDR165" s="632" t="e">
        <f>(IF(LDR112-LDR107&lt;0,0,LDR112-LDR107)+LDR156)*1.21+IF($D$5="Koncesija",-#REF!*0.21,0)</f>
        <v>#REF!</v>
      </c>
      <c r="LDS165" s="632" t="e">
        <f>(IF(LDS112-LDS107&lt;0,0,LDS112-LDS107)+LDS156)*1.21+IF($D$5="Koncesija",-#REF!*0.21,0)</f>
        <v>#REF!</v>
      </c>
      <c r="LDT165" s="632" t="e">
        <f>(IF(LDT112-LDT107&lt;0,0,LDT112-LDT107)+LDT156)*1.21+IF($D$5="Koncesija",-#REF!*0.21,0)</f>
        <v>#REF!</v>
      </c>
      <c r="LDU165" s="632" t="e">
        <f>(IF(LDU112-LDU107&lt;0,0,LDU112-LDU107)+LDU156)*1.21+IF($D$5="Koncesija",-#REF!*0.21,0)</f>
        <v>#REF!</v>
      </c>
      <c r="LDV165" s="632" t="e">
        <f>(IF(LDV112-LDV107&lt;0,0,LDV112-LDV107)+LDV156)*1.21+IF($D$5="Koncesija",-#REF!*0.21,0)</f>
        <v>#REF!</v>
      </c>
      <c r="LDW165" s="632" t="e">
        <f>(IF(LDW112-LDW107&lt;0,0,LDW112-LDW107)+LDW156)*1.21+IF($D$5="Koncesija",-#REF!*0.21,0)</f>
        <v>#REF!</v>
      </c>
      <c r="LDX165" s="632" t="e">
        <f>(IF(LDX112-LDX107&lt;0,0,LDX112-LDX107)+LDX156)*1.21+IF($D$5="Koncesija",-#REF!*0.21,0)</f>
        <v>#REF!</v>
      </c>
      <c r="LDY165" s="632" t="e">
        <f>(IF(LDY112-LDY107&lt;0,0,LDY112-LDY107)+LDY156)*1.21+IF($D$5="Koncesija",-#REF!*0.21,0)</f>
        <v>#REF!</v>
      </c>
      <c r="LDZ165" s="632" t="e">
        <f>(IF(LDZ112-LDZ107&lt;0,0,LDZ112-LDZ107)+LDZ156)*1.21+IF($D$5="Koncesija",-#REF!*0.21,0)</f>
        <v>#REF!</v>
      </c>
      <c r="LEA165" s="632" t="e">
        <f>(IF(LEA112-LEA107&lt;0,0,LEA112-LEA107)+LEA156)*1.21+IF($D$5="Koncesija",-#REF!*0.21,0)</f>
        <v>#REF!</v>
      </c>
      <c r="LEB165" s="632" t="e">
        <f>(IF(LEB112-LEB107&lt;0,0,LEB112-LEB107)+LEB156)*1.21+IF($D$5="Koncesija",-#REF!*0.21,0)</f>
        <v>#REF!</v>
      </c>
      <c r="LEC165" s="632" t="e">
        <f>(IF(LEC112-LEC107&lt;0,0,LEC112-LEC107)+LEC156)*1.21+IF($D$5="Koncesija",-#REF!*0.21,0)</f>
        <v>#REF!</v>
      </c>
      <c r="LED165" s="632" t="e">
        <f>(IF(LED112-LED107&lt;0,0,LED112-LED107)+LED156)*1.21+IF($D$5="Koncesija",-#REF!*0.21,0)</f>
        <v>#REF!</v>
      </c>
      <c r="LEE165" s="632" t="e">
        <f>(IF(LEE112-LEE107&lt;0,0,LEE112-LEE107)+LEE156)*1.21+IF($D$5="Koncesija",-#REF!*0.21,0)</f>
        <v>#REF!</v>
      </c>
      <c r="LEF165" s="632" t="e">
        <f>(IF(LEF112-LEF107&lt;0,0,LEF112-LEF107)+LEF156)*1.21+IF($D$5="Koncesija",-#REF!*0.21,0)</f>
        <v>#REF!</v>
      </c>
      <c r="LEG165" s="632" t="e">
        <f>(IF(LEG112-LEG107&lt;0,0,LEG112-LEG107)+LEG156)*1.21+IF($D$5="Koncesija",-#REF!*0.21,0)</f>
        <v>#REF!</v>
      </c>
      <c r="LEH165" s="632" t="e">
        <f>(IF(LEH112-LEH107&lt;0,0,LEH112-LEH107)+LEH156)*1.21+IF($D$5="Koncesija",-#REF!*0.21,0)</f>
        <v>#REF!</v>
      </c>
      <c r="LEI165" s="632" t="e">
        <f>(IF(LEI112-LEI107&lt;0,0,LEI112-LEI107)+LEI156)*1.21+IF($D$5="Koncesija",-#REF!*0.21,0)</f>
        <v>#REF!</v>
      </c>
      <c r="LEJ165" s="632" t="e">
        <f>(IF(LEJ112-LEJ107&lt;0,0,LEJ112-LEJ107)+LEJ156)*1.21+IF($D$5="Koncesija",-#REF!*0.21,0)</f>
        <v>#REF!</v>
      </c>
      <c r="LEK165" s="632" t="e">
        <f>(IF(LEK112-LEK107&lt;0,0,LEK112-LEK107)+LEK156)*1.21+IF($D$5="Koncesija",-#REF!*0.21,0)</f>
        <v>#REF!</v>
      </c>
      <c r="LEL165" s="632" t="e">
        <f>(IF(LEL112-LEL107&lt;0,0,LEL112-LEL107)+LEL156)*1.21+IF($D$5="Koncesija",-#REF!*0.21,0)</f>
        <v>#REF!</v>
      </c>
      <c r="LEM165" s="632" t="e">
        <f>(IF(LEM112-LEM107&lt;0,0,LEM112-LEM107)+LEM156)*1.21+IF($D$5="Koncesija",-#REF!*0.21,0)</f>
        <v>#REF!</v>
      </c>
      <c r="LEN165" s="632" t="e">
        <f>(IF(LEN112-LEN107&lt;0,0,LEN112-LEN107)+LEN156)*1.21+IF($D$5="Koncesija",-#REF!*0.21,0)</f>
        <v>#REF!</v>
      </c>
      <c r="LEO165" s="632" t="e">
        <f>(IF(LEO112-LEO107&lt;0,0,LEO112-LEO107)+LEO156)*1.21+IF($D$5="Koncesija",-#REF!*0.21,0)</f>
        <v>#REF!</v>
      </c>
      <c r="LEP165" s="632" t="e">
        <f>(IF(LEP112-LEP107&lt;0,0,LEP112-LEP107)+LEP156)*1.21+IF($D$5="Koncesija",-#REF!*0.21,0)</f>
        <v>#REF!</v>
      </c>
      <c r="LEQ165" s="632" t="e">
        <f>(IF(LEQ112-LEQ107&lt;0,0,LEQ112-LEQ107)+LEQ156)*1.21+IF($D$5="Koncesija",-#REF!*0.21,0)</f>
        <v>#REF!</v>
      </c>
      <c r="LER165" s="632" t="e">
        <f>(IF(LER112-LER107&lt;0,0,LER112-LER107)+LER156)*1.21+IF($D$5="Koncesija",-#REF!*0.21,0)</f>
        <v>#REF!</v>
      </c>
      <c r="LES165" s="632" t="e">
        <f>(IF(LES112-LES107&lt;0,0,LES112-LES107)+LES156)*1.21+IF($D$5="Koncesija",-#REF!*0.21,0)</f>
        <v>#REF!</v>
      </c>
      <c r="LET165" s="632" t="e">
        <f>(IF(LET112-LET107&lt;0,0,LET112-LET107)+LET156)*1.21+IF($D$5="Koncesija",-#REF!*0.21,0)</f>
        <v>#REF!</v>
      </c>
      <c r="LEU165" s="632" t="e">
        <f>(IF(LEU112-LEU107&lt;0,0,LEU112-LEU107)+LEU156)*1.21+IF($D$5="Koncesija",-#REF!*0.21,0)</f>
        <v>#REF!</v>
      </c>
      <c r="LEV165" s="632" t="e">
        <f>(IF(LEV112-LEV107&lt;0,0,LEV112-LEV107)+LEV156)*1.21+IF($D$5="Koncesija",-#REF!*0.21,0)</f>
        <v>#REF!</v>
      </c>
      <c r="LEW165" s="632" t="e">
        <f>(IF(LEW112-LEW107&lt;0,0,LEW112-LEW107)+LEW156)*1.21+IF($D$5="Koncesija",-#REF!*0.21,0)</f>
        <v>#REF!</v>
      </c>
      <c r="LEX165" s="632" t="e">
        <f>(IF(LEX112-LEX107&lt;0,0,LEX112-LEX107)+LEX156)*1.21+IF($D$5="Koncesija",-#REF!*0.21,0)</f>
        <v>#REF!</v>
      </c>
      <c r="LEY165" s="632" t="e">
        <f>(IF(LEY112-LEY107&lt;0,0,LEY112-LEY107)+LEY156)*1.21+IF($D$5="Koncesija",-#REF!*0.21,0)</f>
        <v>#REF!</v>
      </c>
      <c r="LEZ165" s="632" t="e">
        <f>(IF(LEZ112-LEZ107&lt;0,0,LEZ112-LEZ107)+LEZ156)*1.21+IF($D$5="Koncesija",-#REF!*0.21,0)</f>
        <v>#REF!</v>
      </c>
      <c r="LFA165" s="632" t="e">
        <f>(IF(LFA112-LFA107&lt;0,0,LFA112-LFA107)+LFA156)*1.21+IF($D$5="Koncesija",-#REF!*0.21,0)</f>
        <v>#REF!</v>
      </c>
      <c r="LFB165" s="632" t="e">
        <f>(IF(LFB112-LFB107&lt;0,0,LFB112-LFB107)+LFB156)*1.21+IF($D$5="Koncesija",-#REF!*0.21,0)</f>
        <v>#REF!</v>
      </c>
      <c r="LFC165" s="632" t="e">
        <f>(IF(LFC112-LFC107&lt;0,0,LFC112-LFC107)+LFC156)*1.21+IF($D$5="Koncesija",-#REF!*0.21,0)</f>
        <v>#REF!</v>
      </c>
      <c r="LFD165" s="632" t="e">
        <f>(IF(LFD112-LFD107&lt;0,0,LFD112-LFD107)+LFD156)*1.21+IF($D$5="Koncesija",-#REF!*0.21,0)</f>
        <v>#REF!</v>
      </c>
      <c r="LFE165" s="632" t="e">
        <f>(IF(LFE112-LFE107&lt;0,0,LFE112-LFE107)+LFE156)*1.21+IF($D$5="Koncesija",-#REF!*0.21,0)</f>
        <v>#REF!</v>
      </c>
      <c r="LFF165" s="632" t="e">
        <f>(IF(LFF112-LFF107&lt;0,0,LFF112-LFF107)+LFF156)*1.21+IF($D$5="Koncesija",-#REF!*0.21,0)</f>
        <v>#REF!</v>
      </c>
      <c r="LFG165" s="632" t="e">
        <f>(IF(LFG112-LFG107&lt;0,0,LFG112-LFG107)+LFG156)*1.21+IF($D$5="Koncesija",-#REF!*0.21,0)</f>
        <v>#REF!</v>
      </c>
      <c r="LFH165" s="632" t="e">
        <f>(IF(LFH112-LFH107&lt;0,0,LFH112-LFH107)+LFH156)*1.21+IF($D$5="Koncesija",-#REF!*0.21,0)</f>
        <v>#REF!</v>
      </c>
      <c r="LFI165" s="632" t="e">
        <f>(IF(LFI112-LFI107&lt;0,0,LFI112-LFI107)+LFI156)*1.21+IF($D$5="Koncesija",-#REF!*0.21,0)</f>
        <v>#REF!</v>
      </c>
      <c r="LFJ165" s="632" t="e">
        <f>(IF(LFJ112-LFJ107&lt;0,0,LFJ112-LFJ107)+LFJ156)*1.21+IF($D$5="Koncesija",-#REF!*0.21,0)</f>
        <v>#REF!</v>
      </c>
      <c r="LFK165" s="632" t="e">
        <f>(IF(LFK112-LFK107&lt;0,0,LFK112-LFK107)+LFK156)*1.21+IF($D$5="Koncesija",-#REF!*0.21,0)</f>
        <v>#REF!</v>
      </c>
      <c r="LFL165" s="632" t="e">
        <f>(IF(LFL112-LFL107&lt;0,0,LFL112-LFL107)+LFL156)*1.21+IF($D$5="Koncesija",-#REF!*0.21,0)</f>
        <v>#REF!</v>
      </c>
      <c r="LFM165" s="632" t="e">
        <f>(IF(LFM112-LFM107&lt;0,0,LFM112-LFM107)+LFM156)*1.21+IF($D$5="Koncesija",-#REF!*0.21,0)</f>
        <v>#REF!</v>
      </c>
      <c r="LFN165" s="632" t="e">
        <f>(IF(LFN112-LFN107&lt;0,0,LFN112-LFN107)+LFN156)*1.21+IF($D$5="Koncesija",-#REF!*0.21,0)</f>
        <v>#REF!</v>
      </c>
      <c r="LFO165" s="632" t="e">
        <f>(IF(LFO112-LFO107&lt;0,0,LFO112-LFO107)+LFO156)*1.21+IF($D$5="Koncesija",-#REF!*0.21,0)</f>
        <v>#REF!</v>
      </c>
      <c r="LFP165" s="632" t="e">
        <f>(IF(LFP112-LFP107&lt;0,0,LFP112-LFP107)+LFP156)*1.21+IF($D$5="Koncesija",-#REF!*0.21,0)</f>
        <v>#REF!</v>
      </c>
      <c r="LFQ165" s="632" t="e">
        <f>(IF(LFQ112-LFQ107&lt;0,0,LFQ112-LFQ107)+LFQ156)*1.21+IF($D$5="Koncesija",-#REF!*0.21,0)</f>
        <v>#REF!</v>
      </c>
      <c r="LFR165" s="632" t="e">
        <f>(IF(LFR112-LFR107&lt;0,0,LFR112-LFR107)+LFR156)*1.21+IF($D$5="Koncesija",-#REF!*0.21,0)</f>
        <v>#REF!</v>
      </c>
      <c r="LFS165" s="632" t="e">
        <f>(IF(LFS112-LFS107&lt;0,0,LFS112-LFS107)+LFS156)*1.21+IF($D$5="Koncesija",-#REF!*0.21,0)</f>
        <v>#REF!</v>
      </c>
      <c r="LFT165" s="632" t="e">
        <f>(IF(LFT112-LFT107&lt;0,0,LFT112-LFT107)+LFT156)*1.21+IF($D$5="Koncesija",-#REF!*0.21,0)</f>
        <v>#REF!</v>
      </c>
      <c r="LFU165" s="632" t="e">
        <f>(IF(LFU112-LFU107&lt;0,0,LFU112-LFU107)+LFU156)*1.21+IF($D$5="Koncesija",-#REF!*0.21,0)</f>
        <v>#REF!</v>
      </c>
      <c r="LFV165" s="632" t="e">
        <f>(IF(LFV112-LFV107&lt;0,0,LFV112-LFV107)+LFV156)*1.21+IF($D$5="Koncesija",-#REF!*0.21,0)</f>
        <v>#REF!</v>
      </c>
      <c r="LFW165" s="632" t="e">
        <f>(IF(LFW112-LFW107&lt;0,0,LFW112-LFW107)+LFW156)*1.21+IF($D$5="Koncesija",-#REF!*0.21,0)</f>
        <v>#REF!</v>
      </c>
      <c r="LFX165" s="632" t="e">
        <f>(IF(LFX112-LFX107&lt;0,0,LFX112-LFX107)+LFX156)*1.21+IF($D$5="Koncesija",-#REF!*0.21,0)</f>
        <v>#REF!</v>
      </c>
      <c r="LFY165" s="632" t="e">
        <f>(IF(LFY112-LFY107&lt;0,0,LFY112-LFY107)+LFY156)*1.21+IF($D$5="Koncesija",-#REF!*0.21,0)</f>
        <v>#REF!</v>
      </c>
      <c r="LFZ165" s="632" t="e">
        <f>(IF(LFZ112-LFZ107&lt;0,0,LFZ112-LFZ107)+LFZ156)*1.21+IF($D$5="Koncesija",-#REF!*0.21,0)</f>
        <v>#REF!</v>
      </c>
      <c r="LGA165" s="632" t="e">
        <f>(IF(LGA112-LGA107&lt;0,0,LGA112-LGA107)+LGA156)*1.21+IF($D$5="Koncesija",-#REF!*0.21,0)</f>
        <v>#REF!</v>
      </c>
      <c r="LGB165" s="632" t="e">
        <f>(IF(LGB112-LGB107&lt;0,0,LGB112-LGB107)+LGB156)*1.21+IF($D$5="Koncesija",-#REF!*0.21,0)</f>
        <v>#REF!</v>
      </c>
      <c r="LGC165" s="632" t="e">
        <f>(IF(LGC112-LGC107&lt;0,0,LGC112-LGC107)+LGC156)*1.21+IF($D$5="Koncesija",-#REF!*0.21,0)</f>
        <v>#REF!</v>
      </c>
      <c r="LGD165" s="632" t="e">
        <f>(IF(LGD112-LGD107&lt;0,0,LGD112-LGD107)+LGD156)*1.21+IF($D$5="Koncesija",-#REF!*0.21,0)</f>
        <v>#REF!</v>
      </c>
      <c r="LGE165" s="632" t="e">
        <f>(IF(LGE112-LGE107&lt;0,0,LGE112-LGE107)+LGE156)*1.21+IF($D$5="Koncesija",-#REF!*0.21,0)</f>
        <v>#REF!</v>
      </c>
      <c r="LGF165" s="632" t="e">
        <f>(IF(LGF112-LGF107&lt;0,0,LGF112-LGF107)+LGF156)*1.21+IF($D$5="Koncesija",-#REF!*0.21,0)</f>
        <v>#REF!</v>
      </c>
      <c r="LGG165" s="632" t="e">
        <f>(IF(LGG112-LGG107&lt;0,0,LGG112-LGG107)+LGG156)*1.21+IF($D$5="Koncesija",-#REF!*0.21,0)</f>
        <v>#REF!</v>
      </c>
      <c r="LGH165" s="632" t="e">
        <f>(IF(LGH112-LGH107&lt;0,0,LGH112-LGH107)+LGH156)*1.21+IF($D$5="Koncesija",-#REF!*0.21,0)</f>
        <v>#REF!</v>
      </c>
      <c r="LGI165" s="632" t="e">
        <f>(IF(LGI112-LGI107&lt;0,0,LGI112-LGI107)+LGI156)*1.21+IF($D$5="Koncesija",-#REF!*0.21,0)</f>
        <v>#REF!</v>
      </c>
      <c r="LGJ165" s="632" t="e">
        <f>(IF(LGJ112-LGJ107&lt;0,0,LGJ112-LGJ107)+LGJ156)*1.21+IF($D$5="Koncesija",-#REF!*0.21,0)</f>
        <v>#REF!</v>
      </c>
      <c r="LGK165" s="632" t="e">
        <f>(IF(LGK112-LGK107&lt;0,0,LGK112-LGK107)+LGK156)*1.21+IF($D$5="Koncesija",-#REF!*0.21,0)</f>
        <v>#REF!</v>
      </c>
      <c r="LGL165" s="632" t="e">
        <f>(IF(LGL112-LGL107&lt;0,0,LGL112-LGL107)+LGL156)*1.21+IF($D$5="Koncesija",-#REF!*0.21,0)</f>
        <v>#REF!</v>
      </c>
      <c r="LGM165" s="632" t="e">
        <f>(IF(LGM112-LGM107&lt;0,0,LGM112-LGM107)+LGM156)*1.21+IF($D$5="Koncesija",-#REF!*0.21,0)</f>
        <v>#REF!</v>
      </c>
      <c r="LGN165" s="632" t="e">
        <f>(IF(LGN112-LGN107&lt;0,0,LGN112-LGN107)+LGN156)*1.21+IF($D$5="Koncesija",-#REF!*0.21,0)</f>
        <v>#REF!</v>
      </c>
      <c r="LGO165" s="632" t="e">
        <f>(IF(LGO112-LGO107&lt;0,0,LGO112-LGO107)+LGO156)*1.21+IF($D$5="Koncesija",-#REF!*0.21,0)</f>
        <v>#REF!</v>
      </c>
      <c r="LGP165" s="632" t="e">
        <f>(IF(LGP112-LGP107&lt;0,0,LGP112-LGP107)+LGP156)*1.21+IF($D$5="Koncesija",-#REF!*0.21,0)</f>
        <v>#REF!</v>
      </c>
      <c r="LGQ165" s="632" t="e">
        <f>(IF(LGQ112-LGQ107&lt;0,0,LGQ112-LGQ107)+LGQ156)*1.21+IF($D$5="Koncesija",-#REF!*0.21,0)</f>
        <v>#REF!</v>
      </c>
      <c r="LGR165" s="632" t="e">
        <f>(IF(LGR112-LGR107&lt;0,0,LGR112-LGR107)+LGR156)*1.21+IF($D$5="Koncesija",-#REF!*0.21,0)</f>
        <v>#REF!</v>
      </c>
      <c r="LGS165" s="632" t="e">
        <f>(IF(LGS112-LGS107&lt;0,0,LGS112-LGS107)+LGS156)*1.21+IF($D$5="Koncesija",-#REF!*0.21,0)</f>
        <v>#REF!</v>
      </c>
      <c r="LGT165" s="632" t="e">
        <f>(IF(LGT112-LGT107&lt;0,0,LGT112-LGT107)+LGT156)*1.21+IF($D$5="Koncesija",-#REF!*0.21,0)</f>
        <v>#REF!</v>
      </c>
      <c r="LGU165" s="632" t="e">
        <f>(IF(LGU112-LGU107&lt;0,0,LGU112-LGU107)+LGU156)*1.21+IF($D$5="Koncesija",-#REF!*0.21,0)</f>
        <v>#REF!</v>
      </c>
      <c r="LGV165" s="632" t="e">
        <f>(IF(LGV112-LGV107&lt;0,0,LGV112-LGV107)+LGV156)*1.21+IF($D$5="Koncesija",-#REF!*0.21,0)</f>
        <v>#REF!</v>
      </c>
      <c r="LGW165" s="632" t="e">
        <f>(IF(LGW112-LGW107&lt;0,0,LGW112-LGW107)+LGW156)*1.21+IF($D$5="Koncesija",-#REF!*0.21,0)</f>
        <v>#REF!</v>
      </c>
      <c r="LGX165" s="632" t="e">
        <f>(IF(LGX112-LGX107&lt;0,0,LGX112-LGX107)+LGX156)*1.21+IF($D$5="Koncesija",-#REF!*0.21,0)</f>
        <v>#REF!</v>
      </c>
      <c r="LGY165" s="632" t="e">
        <f>(IF(LGY112-LGY107&lt;0,0,LGY112-LGY107)+LGY156)*1.21+IF($D$5="Koncesija",-#REF!*0.21,0)</f>
        <v>#REF!</v>
      </c>
      <c r="LGZ165" s="632" t="e">
        <f>(IF(LGZ112-LGZ107&lt;0,0,LGZ112-LGZ107)+LGZ156)*1.21+IF($D$5="Koncesija",-#REF!*0.21,0)</f>
        <v>#REF!</v>
      </c>
      <c r="LHA165" s="632" t="e">
        <f>(IF(LHA112-LHA107&lt;0,0,LHA112-LHA107)+LHA156)*1.21+IF($D$5="Koncesija",-#REF!*0.21,0)</f>
        <v>#REF!</v>
      </c>
      <c r="LHB165" s="632" t="e">
        <f>(IF(LHB112-LHB107&lt;0,0,LHB112-LHB107)+LHB156)*1.21+IF($D$5="Koncesija",-#REF!*0.21,0)</f>
        <v>#REF!</v>
      </c>
      <c r="LHC165" s="632" t="e">
        <f>(IF(LHC112-LHC107&lt;0,0,LHC112-LHC107)+LHC156)*1.21+IF($D$5="Koncesija",-#REF!*0.21,0)</f>
        <v>#REF!</v>
      </c>
      <c r="LHD165" s="632" t="e">
        <f>(IF(LHD112-LHD107&lt;0,0,LHD112-LHD107)+LHD156)*1.21+IF($D$5="Koncesija",-#REF!*0.21,0)</f>
        <v>#REF!</v>
      </c>
      <c r="LHE165" s="632" t="e">
        <f>(IF(LHE112-LHE107&lt;0,0,LHE112-LHE107)+LHE156)*1.21+IF($D$5="Koncesija",-#REF!*0.21,0)</f>
        <v>#REF!</v>
      </c>
      <c r="LHF165" s="632" t="e">
        <f>(IF(LHF112-LHF107&lt;0,0,LHF112-LHF107)+LHF156)*1.21+IF($D$5="Koncesija",-#REF!*0.21,0)</f>
        <v>#REF!</v>
      </c>
      <c r="LHG165" s="632" t="e">
        <f>(IF(LHG112-LHG107&lt;0,0,LHG112-LHG107)+LHG156)*1.21+IF($D$5="Koncesija",-#REF!*0.21,0)</f>
        <v>#REF!</v>
      </c>
      <c r="LHH165" s="632" t="e">
        <f>(IF(LHH112-LHH107&lt;0,0,LHH112-LHH107)+LHH156)*1.21+IF($D$5="Koncesija",-#REF!*0.21,0)</f>
        <v>#REF!</v>
      </c>
      <c r="LHI165" s="632" t="e">
        <f>(IF(LHI112-LHI107&lt;0,0,LHI112-LHI107)+LHI156)*1.21+IF($D$5="Koncesija",-#REF!*0.21,0)</f>
        <v>#REF!</v>
      </c>
      <c r="LHJ165" s="632" t="e">
        <f>(IF(LHJ112-LHJ107&lt;0,0,LHJ112-LHJ107)+LHJ156)*1.21+IF($D$5="Koncesija",-#REF!*0.21,0)</f>
        <v>#REF!</v>
      </c>
      <c r="LHK165" s="632" t="e">
        <f>(IF(LHK112-LHK107&lt;0,0,LHK112-LHK107)+LHK156)*1.21+IF($D$5="Koncesija",-#REF!*0.21,0)</f>
        <v>#REF!</v>
      </c>
      <c r="LHL165" s="632" t="e">
        <f>(IF(LHL112-LHL107&lt;0,0,LHL112-LHL107)+LHL156)*1.21+IF($D$5="Koncesija",-#REF!*0.21,0)</f>
        <v>#REF!</v>
      </c>
      <c r="LHM165" s="632" t="e">
        <f>(IF(LHM112-LHM107&lt;0,0,LHM112-LHM107)+LHM156)*1.21+IF($D$5="Koncesija",-#REF!*0.21,0)</f>
        <v>#REF!</v>
      </c>
      <c r="LHN165" s="632" t="e">
        <f>(IF(LHN112-LHN107&lt;0,0,LHN112-LHN107)+LHN156)*1.21+IF($D$5="Koncesija",-#REF!*0.21,0)</f>
        <v>#REF!</v>
      </c>
      <c r="LHO165" s="632" t="e">
        <f>(IF(LHO112-LHO107&lt;0,0,LHO112-LHO107)+LHO156)*1.21+IF($D$5="Koncesija",-#REF!*0.21,0)</f>
        <v>#REF!</v>
      </c>
      <c r="LHP165" s="632" t="e">
        <f>(IF(LHP112-LHP107&lt;0,0,LHP112-LHP107)+LHP156)*1.21+IF($D$5="Koncesija",-#REF!*0.21,0)</f>
        <v>#REF!</v>
      </c>
      <c r="LHQ165" s="632" t="e">
        <f>(IF(LHQ112-LHQ107&lt;0,0,LHQ112-LHQ107)+LHQ156)*1.21+IF($D$5="Koncesija",-#REF!*0.21,0)</f>
        <v>#REF!</v>
      </c>
      <c r="LHR165" s="632" t="e">
        <f>(IF(LHR112-LHR107&lt;0,0,LHR112-LHR107)+LHR156)*1.21+IF($D$5="Koncesija",-#REF!*0.21,0)</f>
        <v>#REF!</v>
      </c>
      <c r="LHS165" s="632" t="e">
        <f>(IF(LHS112-LHS107&lt;0,0,LHS112-LHS107)+LHS156)*1.21+IF($D$5="Koncesija",-#REF!*0.21,0)</f>
        <v>#REF!</v>
      </c>
      <c r="LHT165" s="632" t="e">
        <f>(IF(LHT112-LHT107&lt;0,0,LHT112-LHT107)+LHT156)*1.21+IF($D$5="Koncesija",-#REF!*0.21,0)</f>
        <v>#REF!</v>
      </c>
      <c r="LHU165" s="632" t="e">
        <f>(IF(LHU112-LHU107&lt;0,0,LHU112-LHU107)+LHU156)*1.21+IF($D$5="Koncesija",-#REF!*0.21,0)</f>
        <v>#REF!</v>
      </c>
      <c r="LHV165" s="632" t="e">
        <f>(IF(LHV112-LHV107&lt;0,0,LHV112-LHV107)+LHV156)*1.21+IF($D$5="Koncesija",-#REF!*0.21,0)</f>
        <v>#REF!</v>
      </c>
      <c r="LHW165" s="632" t="e">
        <f>(IF(LHW112-LHW107&lt;0,0,LHW112-LHW107)+LHW156)*1.21+IF($D$5="Koncesija",-#REF!*0.21,0)</f>
        <v>#REF!</v>
      </c>
      <c r="LHX165" s="632" t="e">
        <f>(IF(LHX112-LHX107&lt;0,0,LHX112-LHX107)+LHX156)*1.21+IF($D$5="Koncesija",-#REF!*0.21,0)</f>
        <v>#REF!</v>
      </c>
      <c r="LHY165" s="632" t="e">
        <f>(IF(LHY112-LHY107&lt;0,0,LHY112-LHY107)+LHY156)*1.21+IF($D$5="Koncesija",-#REF!*0.21,0)</f>
        <v>#REF!</v>
      </c>
      <c r="LHZ165" s="632" t="e">
        <f>(IF(LHZ112-LHZ107&lt;0,0,LHZ112-LHZ107)+LHZ156)*1.21+IF($D$5="Koncesija",-#REF!*0.21,0)</f>
        <v>#REF!</v>
      </c>
      <c r="LIA165" s="632" t="e">
        <f>(IF(LIA112-LIA107&lt;0,0,LIA112-LIA107)+LIA156)*1.21+IF($D$5="Koncesija",-#REF!*0.21,0)</f>
        <v>#REF!</v>
      </c>
      <c r="LIB165" s="632" t="e">
        <f>(IF(LIB112-LIB107&lt;0,0,LIB112-LIB107)+LIB156)*1.21+IF($D$5="Koncesija",-#REF!*0.21,0)</f>
        <v>#REF!</v>
      </c>
      <c r="LIC165" s="632" t="e">
        <f>(IF(LIC112-LIC107&lt;0,0,LIC112-LIC107)+LIC156)*1.21+IF($D$5="Koncesija",-#REF!*0.21,0)</f>
        <v>#REF!</v>
      </c>
      <c r="LID165" s="632" t="e">
        <f>(IF(LID112-LID107&lt;0,0,LID112-LID107)+LID156)*1.21+IF($D$5="Koncesija",-#REF!*0.21,0)</f>
        <v>#REF!</v>
      </c>
      <c r="LIE165" s="632" t="e">
        <f>(IF(LIE112-LIE107&lt;0,0,LIE112-LIE107)+LIE156)*1.21+IF($D$5="Koncesija",-#REF!*0.21,0)</f>
        <v>#REF!</v>
      </c>
      <c r="LIF165" s="632" t="e">
        <f>(IF(LIF112-LIF107&lt;0,0,LIF112-LIF107)+LIF156)*1.21+IF($D$5="Koncesija",-#REF!*0.21,0)</f>
        <v>#REF!</v>
      </c>
      <c r="LIG165" s="632" t="e">
        <f>(IF(LIG112-LIG107&lt;0,0,LIG112-LIG107)+LIG156)*1.21+IF($D$5="Koncesija",-#REF!*0.21,0)</f>
        <v>#REF!</v>
      </c>
      <c r="LIH165" s="632" t="e">
        <f>(IF(LIH112-LIH107&lt;0,0,LIH112-LIH107)+LIH156)*1.21+IF($D$5="Koncesija",-#REF!*0.21,0)</f>
        <v>#REF!</v>
      </c>
      <c r="LII165" s="632" t="e">
        <f>(IF(LII112-LII107&lt;0,0,LII112-LII107)+LII156)*1.21+IF($D$5="Koncesija",-#REF!*0.21,0)</f>
        <v>#REF!</v>
      </c>
      <c r="LIJ165" s="632" t="e">
        <f>(IF(LIJ112-LIJ107&lt;0,0,LIJ112-LIJ107)+LIJ156)*1.21+IF($D$5="Koncesija",-#REF!*0.21,0)</f>
        <v>#REF!</v>
      </c>
      <c r="LIK165" s="632" t="e">
        <f>(IF(LIK112-LIK107&lt;0,0,LIK112-LIK107)+LIK156)*1.21+IF($D$5="Koncesija",-#REF!*0.21,0)</f>
        <v>#REF!</v>
      </c>
      <c r="LIL165" s="632" t="e">
        <f>(IF(LIL112-LIL107&lt;0,0,LIL112-LIL107)+LIL156)*1.21+IF($D$5="Koncesija",-#REF!*0.21,0)</f>
        <v>#REF!</v>
      </c>
      <c r="LIM165" s="632" t="e">
        <f>(IF(LIM112-LIM107&lt;0,0,LIM112-LIM107)+LIM156)*1.21+IF($D$5="Koncesija",-#REF!*0.21,0)</f>
        <v>#REF!</v>
      </c>
      <c r="LIN165" s="632" t="e">
        <f>(IF(LIN112-LIN107&lt;0,0,LIN112-LIN107)+LIN156)*1.21+IF($D$5="Koncesija",-#REF!*0.21,0)</f>
        <v>#REF!</v>
      </c>
      <c r="LIO165" s="632" t="e">
        <f>(IF(LIO112-LIO107&lt;0,0,LIO112-LIO107)+LIO156)*1.21+IF($D$5="Koncesija",-#REF!*0.21,0)</f>
        <v>#REF!</v>
      </c>
      <c r="LIP165" s="632" t="e">
        <f>(IF(LIP112-LIP107&lt;0,0,LIP112-LIP107)+LIP156)*1.21+IF($D$5="Koncesija",-#REF!*0.21,0)</f>
        <v>#REF!</v>
      </c>
      <c r="LIQ165" s="632" t="e">
        <f>(IF(LIQ112-LIQ107&lt;0,0,LIQ112-LIQ107)+LIQ156)*1.21+IF($D$5="Koncesija",-#REF!*0.21,0)</f>
        <v>#REF!</v>
      </c>
      <c r="LIR165" s="632" t="e">
        <f>(IF(LIR112-LIR107&lt;0,0,LIR112-LIR107)+LIR156)*1.21+IF($D$5="Koncesija",-#REF!*0.21,0)</f>
        <v>#REF!</v>
      </c>
      <c r="LIS165" s="632" t="e">
        <f>(IF(LIS112-LIS107&lt;0,0,LIS112-LIS107)+LIS156)*1.21+IF($D$5="Koncesija",-#REF!*0.21,0)</f>
        <v>#REF!</v>
      </c>
      <c r="LIT165" s="632" t="e">
        <f>(IF(LIT112-LIT107&lt;0,0,LIT112-LIT107)+LIT156)*1.21+IF($D$5="Koncesija",-#REF!*0.21,0)</f>
        <v>#REF!</v>
      </c>
      <c r="LIU165" s="632" t="e">
        <f>(IF(LIU112-LIU107&lt;0,0,LIU112-LIU107)+LIU156)*1.21+IF($D$5="Koncesija",-#REF!*0.21,0)</f>
        <v>#REF!</v>
      </c>
      <c r="LIV165" s="632" t="e">
        <f>(IF(LIV112-LIV107&lt;0,0,LIV112-LIV107)+LIV156)*1.21+IF($D$5="Koncesija",-#REF!*0.21,0)</f>
        <v>#REF!</v>
      </c>
      <c r="LIW165" s="632" t="e">
        <f>(IF(LIW112-LIW107&lt;0,0,LIW112-LIW107)+LIW156)*1.21+IF($D$5="Koncesija",-#REF!*0.21,0)</f>
        <v>#REF!</v>
      </c>
      <c r="LIX165" s="632" t="e">
        <f>(IF(LIX112-LIX107&lt;0,0,LIX112-LIX107)+LIX156)*1.21+IF($D$5="Koncesija",-#REF!*0.21,0)</f>
        <v>#REF!</v>
      </c>
      <c r="LIY165" s="632" t="e">
        <f>(IF(LIY112-LIY107&lt;0,0,LIY112-LIY107)+LIY156)*1.21+IF($D$5="Koncesija",-#REF!*0.21,0)</f>
        <v>#REF!</v>
      </c>
      <c r="LIZ165" s="632" t="e">
        <f>(IF(LIZ112-LIZ107&lt;0,0,LIZ112-LIZ107)+LIZ156)*1.21+IF($D$5="Koncesija",-#REF!*0.21,0)</f>
        <v>#REF!</v>
      </c>
      <c r="LJA165" s="632" t="e">
        <f>(IF(LJA112-LJA107&lt;0,0,LJA112-LJA107)+LJA156)*1.21+IF($D$5="Koncesija",-#REF!*0.21,0)</f>
        <v>#REF!</v>
      </c>
      <c r="LJB165" s="632" t="e">
        <f>(IF(LJB112-LJB107&lt;0,0,LJB112-LJB107)+LJB156)*1.21+IF($D$5="Koncesija",-#REF!*0.21,0)</f>
        <v>#REF!</v>
      </c>
      <c r="LJC165" s="632" t="e">
        <f>(IF(LJC112-LJC107&lt;0,0,LJC112-LJC107)+LJC156)*1.21+IF($D$5="Koncesija",-#REF!*0.21,0)</f>
        <v>#REF!</v>
      </c>
      <c r="LJD165" s="632" t="e">
        <f>(IF(LJD112-LJD107&lt;0,0,LJD112-LJD107)+LJD156)*1.21+IF($D$5="Koncesija",-#REF!*0.21,0)</f>
        <v>#REF!</v>
      </c>
      <c r="LJE165" s="632" t="e">
        <f>(IF(LJE112-LJE107&lt;0,0,LJE112-LJE107)+LJE156)*1.21+IF($D$5="Koncesija",-#REF!*0.21,0)</f>
        <v>#REF!</v>
      </c>
      <c r="LJF165" s="632" t="e">
        <f>(IF(LJF112-LJF107&lt;0,0,LJF112-LJF107)+LJF156)*1.21+IF($D$5="Koncesija",-#REF!*0.21,0)</f>
        <v>#REF!</v>
      </c>
      <c r="LJG165" s="632" t="e">
        <f>(IF(LJG112-LJG107&lt;0,0,LJG112-LJG107)+LJG156)*1.21+IF($D$5="Koncesija",-#REF!*0.21,0)</f>
        <v>#REF!</v>
      </c>
      <c r="LJH165" s="632" t="e">
        <f>(IF(LJH112-LJH107&lt;0,0,LJH112-LJH107)+LJH156)*1.21+IF($D$5="Koncesija",-#REF!*0.21,0)</f>
        <v>#REF!</v>
      </c>
      <c r="LJI165" s="632" t="e">
        <f>(IF(LJI112-LJI107&lt;0,0,LJI112-LJI107)+LJI156)*1.21+IF($D$5="Koncesija",-#REF!*0.21,0)</f>
        <v>#REF!</v>
      </c>
      <c r="LJJ165" s="632" t="e">
        <f>(IF(LJJ112-LJJ107&lt;0,0,LJJ112-LJJ107)+LJJ156)*1.21+IF($D$5="Koncesija",-#REF!*0.21,0)</f>
        <v>#REF!</v>
      </c>
      <c r="LJK165" s="632" t="e">
        <f>(IF(LJK112-LJK107&lt;0,0,LJK112-LJK107)+LJK156)*1.21+IF($D$5="Koncesija",-#REF!*0.21,0)</f>
        <v>#REF!</v>
      </c>
      <c r="LJL165" s="632" t="e">
        <f>(IF(LJL112-LJL107&lt;0,0,LJL112-LJL107)+LJL156)*1.21+IF($D$5="Koncesija",-#REF!*0.21,0)</f>
        <v>#REF!</v>
      </c>
      <c r="LJM165" s="632" t="e">
        <f>(IF(LJM112-LJM107&lt;0,0,LJM112-LJM107)+LJM156)*1.21+IF($D$5="Koncesija",-#REF!*0.21,0)</f>
        <v>#REF!</v>
      </c>
      <c r="LJN165" s="632" t="e">
        <f>(IF(LJN112-LJN107&lt;0,0,LJN112-LJN107)+LJN156)*1.21+IF($D$5="Koncesija",-#REF!*0.21,0)</f>
        <v>#REF!</v>
      </c>
      <c r="LJO165" s="632" t="e">
        <f>(IF(LJO112-LJO107&lt;0,0,LJO112-LJO107)+LJO156)*1.21+IF($D$5="Koncesija",-#REF!*0.21,0)</f>
        <v>#REF!</v>
      </c>
      <c r="LJP165" s="632" t="e">
        <f>(IF(LJP112-LJP107&lt;0,0,LJP112-LJP107)+LJP156)*1.21+IF($D$5="Koncesija",-#REF!*0.21,0)</f>
        <v>#REF!</v>
      </c>
      <c r="LJQ165" s="632" t="e">
        <f>(IF(LJQ112-LJQ107&lt;0,0,LJQ112-LJQ107)+LJQ156)*1.21+IF($D$5="Koncesija",-#REF!*0.21,0)</f>
        <v>#REF!</v>
      </c>
      <c r="LJR165" s="632" t="e">
        <f>(IF(LJR112-LJR107&lt;0,0,LJR112-LJR107)+LJR156)*1.21+IF($D$5="Koncesija",-#REF!*0.21,0)</f>
        <v>#REF!</v>
      </c>
      <c r="LJS165" s="632" t="e">
        <f>(IF(LJS112-LJS107&lt;0,0,LJS112-LJS107)+LJS156)*1.21+IF($D$5="Koncesija",-#REF!*0.21,0)</f>
        <v>#REF!</v>
      </c>
      <c r="LJT165" s="632" t="e">
        <f>(IF(LJT112-LJT107&lt;0,0,LJT112-LJT107)+LJT156)*1.21+IF($D$5="Koncesija",-#REF!*0.21,0)</f>
        <v>#REF!</v>
      </c>
      <c r="LJU165" s="632" t="e">
        <f>(IF(LJU112-LJU107&lt;0,0,LJU112-LJU107)+LJU156)*1.21+IF($D$5="Koncesija",-#REF!*0.21,0)</f>
        <v>#REF!</v>
      </c>
      <c r="LJV165" s="632" t="e">
        <f>(IF(LJV112-LJV107&lt;0,0,LJV112-LJV107)+LJV156)*1.21+IF($D$5="Koncesija",-#REF!*0.21,0)</f>
        <v>#REF!</v>
      </c>
      <c r="LJW165" s="632" t="e">
        <f>(IF(LJW112-LJW107&lt;0,0,LJW112-LJW107)+LJW156)*1.21+IF($D$5="Koncesija",-#REF!*0.21,0)</f>
        <v>#REF!</v>
      </c>
      <c r="LJX165" s="632" t="e">
        <f>(IF(LJX112-LJX107&lt;0,0,LJX112-LJX107)+LJX156)*1.21+IF($D$5="Koncesija",-#REF!*0.21,0)</f>
        <v>#REF!</v>
      </c>
      <c r="LJY165" s="632" t="e">
        <f>(IF(LJY112-LJY107&lt;0,0,LJY112-LJY107)+LJY156)*1.21+IF($D$5="Koncesija",-#REF!*0.21,0)</f>
        <v>#REF!</v>
      </c>
      <c r="LJZ165" s="632" t="e">
        <f>(IF(LJZ112-LJZ107&lt;0,0,LJZ112-LJZ107)+LJZ156)*1.21+IF($D$5="Koncesija",-#REF!*0.21,0)</f>
        <v>#REF!</v>
      </c>
      <c r="LKA165" s="632" t="e">
        <f>(IF(LKA112-LKA107&lt;0,0,LKA112-LKA107)+LKA156)*1.21+IF($D$5="Koncesija",-#REF!*0.21,0)</f>
        <v>#REF!</v>
      </c>
      <c r="LKB165" s="632" t="e">
        <f>(IF(LKB112-LKB107&lt;0,0,LKB112-LKB107)+LKB156)*1.21+IF($D$5="Koncesija",-#REF!*0.21,0)</f>
        <v>#REF!</v>
      </c>
      <c r="LKC165" s="632" t="e">
        <f>(IF(LKC112-LKC107&lt;0,0,LKC112-LKC107)+LKC156)*1.21+IF($D$5="Koncesija",-#REF!*0.21,0)</f>
        <v>#REF!</v>
      </c>
      <c r="LKD165" s="632" t="e">
        <f>(IF(LKD112-LKD107&lt;0,0,LKD112-LKD107)+LKD156)*1.21+IF($D$5="Koncesija",-#REF!*0.21,0)</f>
        <v>#REF!</v>
      </c>
      <c r="LKE165" s="632" t="e">
        <f>(IF(LKE112-LKE107&lt;0,0,LKE112-LKE107)+LKE156)*1.21+IF($D$5="Koncesija",-#REF!*0.21,0)</f>
        <v>#REF!</v>
      </c>
      <c r="LKF165" s="632" t="e">
        <f>(IF(LKF112-LKF107&lt;0,0,LKF112-LKF107)+LKF156)*1.21+IF($D$5="Koncesija",-#REF!*0.21,0)</f>
        <v>#REF!</v>
      </c>
      <c r="LKG165" s="632" t="e">
        <f>(IF(LKG112-LKG107&lt;0,0,LKG112-LKG107)+LKG156)*1.21+IF($D$5="Koncesija",-#REF!*0.21,0)</f>
        <v>#REF!</v>
      </c>
      <c r="LKH165" s="632" t="e">
        <f>(IF(LKH112-LKH107&lt;0,0,LKH112-LKH107)+LKH156)*1.21+IF($D$5="Koncesija",-#REF!*0.21,0)</f>
        <v>#REF!</v>
      </c>
      <c r="LKI165" s="632" t="e">
        <f>(IF(LKI112-LKI107&lt;0,0,LKI112-LKI107)+LKI156)*1.21+IF($D$5="Koncesija",-#REF!*0.21,0)</f>
        <v>#REF!</v>
      </c>
      <c r="LKJ165" s="632" t="e">
        <f>(IF(LKJ112-LKJ107&lt;0,0,LKJ112-LKJ107)+LKJ156)*1.21+IF($D$5="Koncesija",-#REF!*0.21,0)</f>
        <v>#REF!</v>
      </c>
      <c r="LKK165" s="632" t="e">
        <f>(IF(LKK112-LKK107&lt;0,0,LKK112-LKK107)+LKK156)*1.21+IF($D$5="Koncesija",-#REF!*0.21,0)</f>
        <v>#REF!</v>
      </c>
      <c r="LKL165" s="632" t="e">
        <f>(IF(LKL112-LKL107&lt;0,0,LKL112-LKL107)+LKL156)*1.21+IF($D$5="Koncesija",-#REF!*0.21,0)</f>
        <v>#REF!</v>
      </c>
      <c r="LKM165" s="632" t="e">
        <f>(IF(LKM112-LKM107&lt;0,0,LKM112-LKM107)+LKM156)*1.21+IF($D$5="Koncesija",-#REF!*0.21,0)</f>
        <v>#REF!</v>
      </c>
      <c r="LKN165" s="632" t="e">
        <f>(IF(LKN112-LKN107&lt;0,0,LKN112-LKN107)+LKN156)*1.21+IF($D$5="Koncesija",-#REF!*0.21,0)</f>
        <v>#REF!</v>
      </c>
      <c r="LKO165" s="632" t="e">
        <f>(IF(LKO112-LKO107&lt;0,0,LKO112-LKO107)+LKO156)*1.21+IF($D$5="Koncesija",-#REF!*0.21,0)</f>
        <v>#REF!</v>
      </c>
      <c r="LKP165" s="632" t="e">
        <f>(IF(LKP112-LKP107&lt;0,0,LKP112-LKP107)+LKP156)*1.21+IF($D$5="Koncesija",-#REF!*0.21,0)</f>
        <v>#REF!</v>
      </c>
      <c r="LKQ165" s="632" t="e">
        <f>(IF(LKQ112-LKQ107&lt;0,0,LKQ112-LKQ107)+LKQ156)*1.21+IF($D$5="Koncesija",-#REF!*0.21,0)</f>
        <v>#REF!</v>
      </c>
      <c r="LKR165" s="632" t="e">
        <f>(IF(LKR112-LKR107&lt;0,0,LKR112-LKR107)+LKR156)*1.21+IF($D$5="Koncesija",-#REF!*0.21,0)</f>
        <v>#REF!</v>
      </c>
      <c r="LKS165" s="632" t="e">
        <f>(IF(LKS112-LKS107&lt;0,0,LKS112-LKS107)+LKS156)*1.21+IF($D$5="Koncesija",-#REF!*0.21,0)</f>
        <v>#REF!</v>
      </c>
      <c r="LKT165" s="632" t="e">
        <f>(IF(LKT112-LKT107&lt;0,0,LKT112-LKT107)+LKT156)*1.21+IF($D$5="Koncesija",-#REF!*0.21,0)</f>
        <v>#REF!</v>
      </c>
      <c r="LKU165" s="632" t="e">
        <f>(IF(LKU112-LKU107&lt;0,0,LKU112-LKU107)+LKU156)*1.21+IF($D$5="Koncesija",-#REF!*0.21,0)</f>
        <v>#REF!</v>
      </c>
      <c r="LKV165" s="632" t="e">
        <f>(IF(LKV112-LKV107&lt;0,0,LKV112-LKV107)+LKV156)*1.21+IF($D$5="Koncesija",-#REF!*0.21,0)</f>
        <v>#REF!</v>
      </c>
      <c r="LKW165" s="632" t="e">
        <f>(IF(LKW112-LKW107&lt;0,0,LKW112-LKW107)+LKW156)*1.21+IF($D$5="Koncesija",-#REF!*0.21,0)</f>
        <v>#REF!</v>
      </c>
      <c r="LKX165" s="632" t="e">
        <f>(IF(LKX112-LKX107&lt;0,0,LKX112-LKX107)+LKX156)*1.21+IF($D$5="Koncesija",-#REF!*0.21,0)</f>
        <v>#REF!</v>
      </c>
      <c r="LKY165" s="632" t="e">
        <f>(IF(LKY112-LKY107&lt;0,0,LKY112-LKY107)+LKY156)*1.21+IF($D$5="Koncesija",-#REF!*0.21,0)</f>
        <v>#REF!</v>
      </c>
      <c r="LKZ165" s="632" t="e">
        <f>(IF(LKZ112-LKZ107&lt;0,0,LKZ112-LKZ107)+LKZ156)*1.21+IF($D$5="Koncesija",-#REF!*0.21,0)</f>
        <v>#REF!</v>
      </c>
      <c r="LLA165" s="632" t="e">
        <f>(IF(LLA112-LLA107&lt;0,0,LLA112-LLA107)+LLA156)*1.21+IF($D$5="Koncesija",-#REF!*0.21,0)</f>
        <v>#REF!</v>
      </c>
      <c r="LLB165" s="632" t="e">
        <f>(IF(LLB112-LLB107&lt;0,0,LLB112-LLB107)+LLB156)*1.21+IF($D$5="Koncesija",-#REF!*0.21,0)</f>
        <v>#REF!</v>
      </c>
      <c r="LLC165" s="632" t="e">
        <f>(IF(LLC112-LLC107&lt;0,0,LLC112-LLC107)+LLC156)*1.21+IF($D$5="Koncesija",-#REF!*0.21,0)</f>
        <v>#REF!</v>
      </c>
      <c r="LLD165" s="632" t="e">
        <f>(IF(LLD112-LLD107&lt;0,0,LLD112-LLD107)+LLD156)*1.21+IF($D$5="Koncesija",-#REF!*0.21,0)</f>
        <v>#REF!</v>
      </c>
      <c r="LLE165" s="632" t="e">
        <f>(IF(LLE112-LLE107&lt;0,0,LLE112-LLE107)+LLE156)*1.21+IF($D$5="Koncesija",-#REF!*0.21,0)</f>
        <v>#REF!</v>
      </c>
      <c r="LLF165" s="632" t="e">
        <f>(IF(LLF112-LLF107&lt;0,0,LLF112-LLF107)+LLF156)*1.21+IF($D$5="Koncesija",-#REF!*0.21,0)</f>
        <v>#REF!</v>
      </c>
      <c r="LLG165" s="632" t="e">
        <f>(IF(LLG112-LLG107&lt;0,0,LLG112-LLG107)+LLG156)*1.21+IF($D$5="Koncesija",-#REF!*0.21,0)</f>
        <v>#REF!</v>
      </c>
      <c r="LLH165" s="632" t="e">
        <f>(IF(LLH112-LLH107&lt;0,0,LLH112-LLH107)+LLH156)*1.21+IF($D$5="Koncesija",-#REF!*0.21,0)</f>
        <v>#REF!</v>
      </c>
      <c r="LLI165" s="632" t="e">
        <f>(IF(LLI112-LLI107&lt;0,0,LLI112-LLI107)+LLI156)*1.21+IF($D$5="Koncesija",-#REF!*0.21,0)</f>
        <v>#REF!</v>
      </c>
      <c r="LLJ165" s="632" t="e">
        <f>(IF(LLJ112-LLJ107&lt;0,0,LLJ112-LLJ107)+LLJ156)*1.21+IF($D$5="Koncesija",-#REF!*0.21,0)</f>
        <v>#REF!</v>
      </c>
      <c r="LLK165" s="632" t="e">
        <f>(IF(LLK112-LLK107&lt;0,0,LLK112-LLK107)+LLK156)*1.21+IF($D$5="Koncesija",-#REF!*0.21,0)</f>
        <v>#REF!</v>
      </c>
      <c r="LLL165" s="632" t="e">
        <f>(IF(LLL112-LLL107&lt;0,0,LLL112-LLL107)+LLL156)*1.21+IF($D$5="Koncesija",-#REF!*0.21,0)</f>
        <v>#REF!</v>
      </c>
      <c r="LLM165" s="632" t="e">
        <f>(IF(LLM112-LLM107&lt;0,0,LLM112-LLM107)+LLM156)*1.21+IF($D$5="Koncesija",-#REF!*0.21,0)</f>
        <v>#REF!</v>
      </c>
      <c r="LLN165" s="632" t="e">
        <f>(IF(LLN112-LLN107&lt;0,0,LLN112-LLN107)+LLN156)*1.21+IF($D$5="Koncesija",-#REF!*0.21,0)</f>
        <v>#REF!</v>
      </c>
      <c r="LLO165" s="632" t="e">
        <f>(IF(LLO112-LLO107&lt;0,0,LLO112-LLO107)+LLO156)*1.21+IF($D$5="Koncesija",-#REF!*0.21,0)</f>
        <v>#REF!</v>
      </c>
      <c r="LLP165" s="632" t="e">
        <f>(IF(LLP112-LLP107&lt;0,0,LLP112-LLP107)+LLP156)*1.21+IF($D$5="Koncesija",-#REF!*0.21,0)</f>
        <v>#REF!</v>
      </c>
      <c r="LLQ165" s="632" t="e">
        <f>(IF(LLQ112-LLQ107&lt;0,0,LLQ112-LLQ107)+LLQ156)*1.21+IF($D$5="Koncesija",-#REF!*0.21,0)</f>
        <v>#REF!</v>
      </c>
      <c r="LLR165" s="632" t="e">
        <f>(IF(LLR112-LLR107&lt;0,0,LLR112-LLR107)+LLR156)*1.21+IF($D$5="Koncesija",-#REF!*0.21,0)</f>
        <v>#REF!</v>
      </c>
      <c r="LLS165" s="632" t="e">
        <f>(IF(LLS112-LLS107&lt;0,0,LLS112-LLS107)+LLS156)*1.21+IF($D$5="Koncesija",-#REF!*0.21,0)</f>
        <v>#REF!</v>
      </c>
      <c r="LLT165" s="632" t="e">
        <f>(IF(LLT112-LLT107&lt;0,0,LLT112-LLT107)+LLT156)*1.21+IF($D$5="Koncesija",-#REF!*0.21,0)</f>
        <v>#REF!</v>
      </c>
      <c r="LLU165" s="632" t="e">
        <f>(IF(LLU112-LLU107&lt;0,0,LLU112-LLU107)+LLU156)*1.21+IF($D$5="Koncesija",-#REF!*0.21,0)</f>
        <v>#REF!</v>
      </c>
      <c r="LLV165" s="632" t="e">
        <f>(IF(LLV112-LLV107&lt;0,0,LLV112-LLV107)+LLV156)*1.21+IF($D$5="Koncesija",-#REF!*0.21,0)</f>
        <v>#REF!</v>
      </c>
      <c r="LLW165" s="632" t="e">
        <f>(IF(LLW112-LLW107&lt;0,0,LLW112-LLW107)+LLW156)*1.21+IF($D$5="Koncesija",-#REF!*0.21,0)</f>
        <v>#REF!</v>
      </c>
      <c r="LLX165" s="632" t="e">
        <f>(IF(LLX112-LLX107&lt;0,0,LLX112-LLX107)+LLX156)*1.21+IF($D$5="Koncesija",-#REF!*0.21,0)</f>
        <v>#REF!</v>
      </c>
      <c r="LLY165" s="632" t="e">
        <f>(IF(LLY112-LLY107&lt;0,0,LLY112-LLY107)+LLY156)*1.21+IF($D$5="Koncesija",-#REF!*0.21,0)</f>
        <v>#REF!</v>
      </c>
      <c r="LLZ165" s="632" t="e">
        <f>(IF(LLZ112-LLZ107&lt;0,0,LLZ112-LLZ107)+LLZ156)*1.21+IF($D$5="Koncesija",-#REF!*0.21,0)</f>
        <v>#REF!</v>
      </c>
      <c r="LMA165" s="632" t="e">
        <f>(IF(LMA112-LMA107&lt;0,0,LMA112-LMA107)+LMA156)*1.21+IF($D$5="Koncesija",-#REF!*0.21,0)</f>
        <v>#REF!</v>
      </c>
      <c r="LMB165" s="632" t="e">
        <f>(IF(LMB112-LMB107&lt;0,0,LMB112-LMB107)+LMB156)*1.21+IF($D$5="Koncesija",-#REF!*0.21,0)</f>
        <v>#REF!</v>
      </c>
      <c r="LMC165" s="632" t="e">
        <f>(IF(LMC112-LMC107&lt;0,0,LMC112-LMC107)+LMC156)*1.21+IF($D$5="Koncesija",-#REF!*0.21,0)</f>
        <v>#REF!</v>
      </c>
      <c r="LMD165" s="632" t="e">
        <f>(IF(LMD112-LMD107&lt;0,0,LMD112-LMD107)+LMD156)*1.21+IF($D$5="Koncesija",-#REF!*0.21,0)</f>
        <v>#REF!</v>
      </c>
      <c r="LME165" s="632" t="e">
        <f>(IF(LME112-LME107&lt;0,0,LME112-LME107)+LME156)*1.21+IF($D$5="Koncesija",-#REF!*0.21,0)</f>
        <v>#REF!</v>
      </c>
      <c r="LMF165" s="632" t="e">
        <f>(IF(LMF112-LMF107&lt;0,0,LMF112-LMF107)+LMF156)*1.21+IF($D$5="Koncesija",-#REF!*0.21,0)</f>
        <v>#REF!</v>
      </c>
      <c r="LMG165" s="632" t="e">
        <f>(IF(LMG112-LMG107&lt;0,0,LMG112-LMG107)+LMG156)*1.21+IF($D$5="Koncesija",-#REF!*0.21,0)</f>
        <v>#REF!</v>
      </c>
      <c r="LMH165" s="632" t="e">
        <f>(IF(LMH112-LMH107&lt;0,0,LMH112-LMH107)+LMH156)*1.21+IF($D$5="Koncesija",-#REF!*0.21,0)</f>
        <v>#REF!</v>
      </c>
      <c r="LMI165" s="632" t="e">
        <f>(IF(LMI112-LMI107&lt;0,0,LMI112-LMI107)+LMI156)*1.21+IF($D$5="Koncesija",-#REF!*0.21,0)</f>
        <v>#REF!</v>
      </c>
      <c r="LMJ165" s="632" t="e">
        <f>(IF(LMJ112-LMJ107&lt;0,0,LMJ112-LMJ107)+LMJ156)*1.21+IF($D$5="Koncesija",-#REF!*0.21,0)</f>
        <v>#REF!</v>
      </c>
      <c r="LMK165" s="632" t="e">
        <f>(IF(LMK112-LMK107&lt;0,0,LMK112-LMK107)+LMK156)*1.21+IF($D$5="Koncesija",-#REF!*0.21,0)</f>
        <v>#REF!</v>
      </c>
      <c r="LML165" s="632" t="e">
        <f>(IF(LML112-LML107&lt;0,0,LML112-LML107)+LML156)*1.21+IF($D$5="Koncesija",-#REF!*0.21,0)</f>
        <v>#REF!</v>
      </c>
      <c r="LMM165" s="632" t="e">
        <f>(IF(LMM112-LMM107&lt;0,0,LMM112-LMM107)+LMM156)*1.21+IF($D$5="Koncesija",-#REF!*0.21,0)</f>
        <v>#REF!</v>
      </c>
      <c r="LMN165" s="632" t="e">
        <f>(IF(LMN112-LMN107&lt;0,0,LMN112-LMN107)+LMN156)*1.21+IF($D$5="Koncesija",-#REF!*0.21,0)</f>
        <v>#REF!</v>
      </c>
      <c r="LMO165" s="632" t="e">
        <f>(IF(LMO112-LMO107&lt;0,0,LMO112-LMO107)+LMO156)*1.21+IF($D$5="Koncesija",-#REF!*0.21,0)</f>
        <v>#REF!</v>
      </c>
      <c r="LMP165" s="632" t="e">
        <f>(IF(LMP112-LMP107&lt;0,0,LMP112-LMP107)+LMP156)*1.21+IF($D$5="Koncesija",-#REF!*0.21,0)</f>
        <v>#REF!</v>
      </c>
      <c r="LMQ165" s="632" t="e">
        <f>(IF(LMQ112-LMQ107&lt;0,0,LMQ112-LMQ107)+LMQ156)*1.21+IF($D$5="Koncesija",-#REF!*0.21,0)</f>
        <v>#REF!</v>
      </c>
      <c r="LMR165" s="632" t="e">
        <f>(IF(LMR112-LMR107&lt;0,0,LMR112-LMR107)+LMR156)*1.21+IF($D$5="Koncesija",-#REF!*0.21,0)</f>
        <v>#REF!</v>
      </c>
      <c r="LMS165" s="632" t="e">
        <f>(IF(LMS112-LMS107&lt;0,0,LMS112-LMS107)+LMS156)*1.21+IF($D$5="Koncesija",-#REF!*0.21,0)</f>
        <v>#REF!</v>
      </c>
      <c r="LMT165" s="632" t="e">
        <f>(IF(LMT112-LMT107&lt;0,0,LMT112-LMT107)+LMT156)*1.21+IF($D$5="Koncesija",-#REF!*0.21,0)</f>
        <v>#REF!</v>
      </c>
      <c r="LMU165" s="632" t="e">
        <f>(IF(LMU112-LMU107&lt;0,0,LMU112-LMU107)+LMU156)*1.21+IF($D$5="Koncesija",-#REF!*0.21,0)</f>
        <v>#REF!</v>
      </c>
      <c r="LMV165" s="632" t="e">
        <f>(IF(LMV112-LMV107&lt;0,0,LMV112-LMV107)+LMV156)*1.21+IF($D$5="Koncesija",-#REF!*0.21,0)</f>
        <v>#REF!</v>
      </c>
      <c r="LMW165" s="632" t="e">
        <f>(IF(LMW112-LMW107&lt;0,0,LMW112-LMW107)+LMW156)*1.21+IF($D$5="Koncesija",-#REF!*0.21,0)</f>
        <v>#REF!</v>
      </c>
      <c r="LMX165" s="632" t="e">
        <f>(IF(LMX112-LMX107&lt;0,0,LMX112-LMX107)+LMX156)*1.21+IF($D$5="Koncesija",-#REF!*0.21,0)</f>
        <v>#REF!</v>
      </c>
      <c r="LMY165" s="632" t="e">
        <f>(IF(LMY112-LMY107&lt;0,0,LMY112-LMY107)+LMY156)*1.21+IF($D$5="Koncesija",-#REF!*0.21,0)</f>
        <v>#REF!</v>
      </c>
      <c r="LMZ165" s="632" t="e">
        <f>(IF(LMZ112-LMZ107&lt;0,0,LMZ112-LMZ107)+LMZ156)*1.21+IF($D$5="Koncesija",-#REF!*0.21,0)</f>
        <v>#REF!</v>
      </c>
      <c r="LNA165" s="632" t="e">
        <f>(IF(LNA112-LNA107&lt;0,0,LNA112-LNA107)+LNA156)*1.21+IF($D$5="Koncesija",-#REF!*0.21,0)</f>
        <v>#REF!</v>
      </c>
      <c r="LNB165" s="632" t="e">
        <f>(IF(LNB112-LNB107&lt;0,0,LNB112-LNB107)+LNB156)*1.21+IF($D$5="Koncesija",-#REF!*0.21,0)</f>
        <v>#REF!</v>
      </c>
      <c r="LNC165" s="632" t="e">
        <f>(IF(LNC112-LNC107&lt;0,0,LNC112-LNC107)+LNC156)*1.21+IF($D$5="Koncesija",-#REF!*0.21,0)</f>
        <v>#REF!</v>
      </c>
      <c r="LND165" s="632" t="e">
        <f>(IF(LND112-LND107&lt;0,0,LND112-LND107)+LND156)*1.21+IF($D$5="Koncesija",-#REF!*0.21,0)</f>
        <v>#REF!</v>
      </c>
      <c r="LNE165" s="632" t="e">
        <f>(IF(LNE112-LNE107&lt;0,0,LNE112-LNE107)+LNE156)*1.21+IF($D$5="Koncesija",-#REF!*0.21,0)</f>
        <v>#REF!</v>
      </c>
      <c r="LNF165" s="632" t="e">
        <f>(IF(LNF112-LNF107&lt;0,0,LNF112-LNF107)+LNF156)*1.21+IF($D$5="Koncesija",-#REF!*0.21,0)</f>
        <v>#REF!</v>
      </c>
      <c r="LNG165" s="632" t="e">
        <f>(IF(LNG112-LNG107&lt;0,0,LNG112-LNG107)+LNG156)*1.21+IF($D$5="Koncesija",-#REF!*0.21,0)</f>
        <v>#REF!</v>
      </c>
      <c r="LNH165" s="632" t="e">
        <f>(IF(LNH112-LNH107&lt;0,0,LNH112-LNH107)+LNH156)*1.21+IF($D$5="Koncesija",-#REF!*0.21,0)</f>
        <v>#REF!</v>
      </c>
      <c r="LNI165" s="632" t="e">
        <f>(IF(LNI112-LNI107&lt;0,0,LNI112-LNI107)+LNI156)*1.21+IF($D$5="Koncesija",-#REF!*0.21,0)</f>
        <v>#REF!</v>
      </c>
      <c r="LNJ165" s="632" t="e">
        <f>(IF(LNJ112-LNJ107&lt;0,0,LNJ112-LNJ107)+LNJ156)*1.21+IF($D$5="Koncesija",-#REF!*0.21,0)</f>
        <v>#REF!</v>
      </c>
      <c r="LNK165" s="632" t="e">
        <f>(IF(LNK112-LNK107&lt;0,0,LNK112-LNK107)+LNK156)*1.21+IF($D$5="Koncesija",-#REF!*0.21,0)</f>
        <v>#REF!</v>
      </c>
      <c r="LNL165" s="632" t="e">
        <f>(IF(LNL112-LNL107&lt;0,0,LNL112-LNL107)+LNL156)*1.21+IF($D$5="Koncesija",-#REF!*0.21,0)</f>
        <v>#REF!</v>
      </c>
      <c r="LNM165" s="632" t="e">
        <f>(IF(LNM112-LNM107&lt;0,0,LNM112-LNM107)+LNM156)*1.21+IF($D$5="Koncesija",-#REF!*0.21,0)</f>
        <v>#REF!</v>
      </c>
      <c r="LNN165" s="632" t="e">
        <f>(IF(LNN112-LNN107&lt;0,0,LNN112-LNN107)+LNN156)*1.21+IF($D$5="Koncesija",-#REF!*0.21,0)</f>
        <v>#REF!</v>
      </c>
      <c r="LNO165" s="632" t="e">
        <f>(IF(LNO112-LNO107&lt;0,0,LNO112-LNO107)+LNO156)*1.21+IF($D$5="Koncesija",-#REF!*0.21,0)</f>
        <v>#REF!</v>
      </c>
      <c r="LNP165" s="632" t="e">
        <f>(IF(LNP112-LNP107&lt;0,0,LNP112-LNP107)+LNP156)*1.21+IF($D$5="Koncesija",-#REF!*0.21,0)</f>
        <v>#REF!</v>
      </c>
      <c r="LNQ165" s="632" t="e">
        <f>(IF(LNQ112-LNQ107&lt;0,0,LNQ112-LNQ107)+LNQ156)*1.21+IF($D$5="Koncesija",-#REF!*0.21,0)</f>
        <v>#REF!</v>
      </c>
      <c r="LNR165" s="632" t="e">
        <f>(IF(LNR112-LNR107&lt;0,0,LNR112-LNR107)+LNR156)*1.21+IF($D$5="Koncesija",-#REF!*0.21,0)</f>
        <v>#REF!</v>
      </c>
      <c r="LNS165" s="632" t="e">
        <f>(IF(LNS112-LNS107&lt;0,0,LNS112-LNS107)+LNS156)*1.21+IF($D$5="Koncesija",-#REF!*0.21,0)</f>
        <v>#REF!</v>
      </c>
      <c r="LNT165" s="632" t="e">
        <f>(IF(LNT112-LNT107&lt;0,0,LNT112-LNT107)+LNT156)*1.21+IF($D$5="Koncesija",-#REF!*0.21,0)</f>
        <v>#REF!</v>
      </c>
      <c r="LNU165" s="632" t="e">
        <f>(IF(LNU112-LNU107&lt;0,0,LNU112-LNU107)+LNU156)*1.21+IF($D$5="Koncesija",-#REF!*0.21,0)</f>
        <v>#REF!</v>
      </c>
      <c r="LNV165" s="632" t="e">
        <f>(IF(LNV112-LNV107&lt;0,0,LNV112-LNV107)+LNV156)*1.21+IF($D$5="Koncesija",-#REF!*0.21,0)</f>
        <v>#REF!</v>
      </c>
      <c r="LNW165" s="632" t="e">
        <f>(IF(LNW112-LNW107&lt;0,0,LNW112-LNW107)+LNW156)*1.21+IF($D$5="Koncesija",-#REF!*0.21,0)</f>
        <v>#REF!</v>
      </c>
      <c r="LNX165" s="632" t="e">
        <f>(IF(LNX112-LNX107&lt;0,0,LNX112-LNX107)+LNX156)*1.21+IF($D$5="Koncesija",-#REF!*0.21,0)</f>
        <v>#REF!</v>
      </c>
      <c r="LNY165" s="632" t="e">
        <f>(IF(LNY112-LNY107&lt;0,0,LNY112-LNY107)+LNY156)*1.21+IF($D$5="Koncesija",-#REF!*0.21,0)</f>
        <v>#REF!</v>
      </c>
      <c r="LNZ165" s="632" t="e">
        <f>(IF(LNZ112-LNZ107&lt;0,0,LNZ112-LNZ107)+LNZ156)*1.21+IF($D$5="Koncesija",-#REF!*0.21,0)</f>
        <v>#REF!</v>
      </c>
      <c r="LOA165" s="632" t="e">
        <f>(IF(LOA112-LOA107&lt;0,0,LOA112-LOA107)+LOA156)*1.21+IF($D$5="Koncesija",-#REF!*0.21,0)</f>
        <v>#REF!</v>
      </c>
      <c r="LOB165" s="632" t="e">
        <f>(IF(LOB112-LOB107&lt;0,0,LOB112-LOB107)+LOB156)*1.21+IF($D$5="Koncesija",-#REF!*0.21,0)</f>
        <v>#REF!</v>
      </c>
      <c r="LOC165" s="632" t="e">
        <f>(IF(LOC112-LOC107&lt;0,0,LOC112-LOC107)+LOC156)*1.21+IF($D$5="Koncesija",-#REF!*0.21,0)</f>
        <v>#REF!</v>
      </c>
      <c r="LOD165" s="632" t="e">
        <f>(IF(LOD112-LOD107&lt;0,0,LOD112-LOD107)+LOD156)*1.21+IF($D$5="Koncesija",-#REF!*0.21,0)</f>
        <v>#REF!</v>
      </c>
      <c r="LOE165" s="632" t="e">
        <f>(IF(LOE112-LOE107&lt;0,0,LOE112-LOE107)+LOE156)*1.21+IF($D$5="Koncesija",-#REF!*0.21,0)</f>
        <v>#REF!</v>
      </c>
      <c r="LOF165" s="632" t="e">
        <f>(IF(LOF112-LOF107&lt;0,0,LOF112-LOF107)+LOF156)*1.21+IF($D$5="Koncesija",-#REF!*0.21,0)</f>
        <v>#REF!</v>
      </c>
      <c r="LOG165" s="632" t="e">
        <f>(IF(LOG112-LOG107&lt;0,0,LOG112-LOG107)+LOG156)*1.21+IF($D$5="Koncesija",-#REF!*0.21,0)</f>
        <v>#REF!</v>
      </c>
      <c r="LOH165" s="632" t="e">
        <f>(IF(LOH112-LOH107&lt;0,0,LOH112-LOH107)+LOH156)*1.21+IF($D$5="Koncesija",-#REF!*0.21,0)</f>
        <v>#REF!</v>
      </c>
      <c r="LOI165" s="632" t="e">
        <f>(IF(LOI112-LOI107&lt;0,0,LOI112-LOI107)+LOI156)*1.21+IF($D$5="Koncesija",-#REF!*0.21,0)</f>
        <v>#REF!</v>
      </c>
      <c r="LOJ165" s="632" t="e">
        <f>(IF(LOJ112-LOJ107&lt;0,0,LOJ112-LOJ107)+LOJ156)*1.21+IF($D$5="Koncesija",-#REF!*0.21,0)</f>
        <v>#REF!</v>
      </c>
      <c r="LOK165" s="632" t="e">
        <f>(IF(LOK112-LOK107&lt;0,0,LOK112-LOK107)+LOK156)*1.21+IF($D$5="Koncesija",-#REF!*0.21,0)</f>
        <v>#REF!</v>
      </c>
      <c r="LOL165" s="632" t="e">
        <f>(IF(LOL112-LOL107&lt;0,0,LOL112-LOL107)+LOL156)*1.21+IF($D$5="Koncesija",-#REF!*0.21,0)</f>
        <v>#REF!</v>
      </c>
      <c r="LOM165" s="632" t="e">
        <f>(IF(LOM112-LOM107&lt;0,0,LOM112-LOM107)+LOM156)*1.21+IF($D$5="Koncesija",-#REF!*0.21,0)</f>
        <v>#REF!</v>
      </c>
      <c r="LON165" s="632" t="e">
        <f>(IF(LON112-LON107&lt;0,0,LON112-LON107)+LON156)*1.21+IF($D$5="Koncesija",-#REF!*0.21,0)</f>
        <v>#REF!</v>
      </c>
      <c r="LOO165" s="632" t="e">
        <f>(IF(LOO112-LOO107&lt;0,0,LOO112-LOO107)+LOO156)*1.21+IF($D$5="Koncesija",-#REF!*0.21,0)</f>
        <v>#REF!</v>
      </c>
      <c r="LOP165" s="632" t="e">
        <f>(IF(LOP112-LOP107&lt;0,0,LOP112-LOP107)+LOP156)*1.21+IF($D$5="Koncesija",-#REF!*0.21,0)</f>
        <v>#REF!</v>
      </c>
      <c r="LOQ165" s="632" t="e">
        <f>(IF(LOQ112-LOQ107&lt;0,0,LOQ112-LOQ107)+LOQ156)*1.21+IF($D$5="Koncesija",-#REF!*0.21,0)</f>
        <v>#REF!</v>
      </c>
      <c r="LOR165" s="632" t="e">
        <f>(IF(LOR112-LOR107&lt;0,0,LOR112-LOR107)+LOR156)*1.21+IF($D$5="Koncesija",-#REF!*0.21,0)</f>
        <v>#REF!</v>
      </c>
      <c r="LOS165" s="632" t="e">
        <f>(IF(LOS112-LOS107&lt;0,0,LOS112-LOS107)+LOS156)*1.21+IF($D$5="Koncesija",-#REF!*0.21,0)</f>
        <v>#REF!</v>
      </c>
      <c r="LOT165" s="632" t="e">
        <f>(IF(LOT112-LOT107&lt;0,0,LOT112-LOT107)+LOT156)*1.21+IF($D$5="Koncesija",-#REF!*0.21,0)</f>
        <v>#REF!</v>
      </c>
      <c r="LOU165" s="632" t="e">
        <f>(IF(LOU112-LOU107&lt;0,0,LOU112-LOU107)+LOU156)*1.21+IF($D$5="Koncesija",-#REF!*0.21,0)</f>
        <v>#REF!</v>
      </c>
      <c r="LOV165" s="632" t="e">
        <f>(IF(LOV112-LOV107&lt;0,0,LOV112-LOV107)+LOV156)*1.21+IF($D$5="Koncesija",-#REF!*0.21,0)</f>
        <v>#REF!</v>
      </c>
      <c r="LOW165" s="632" t="e">
        <f>(IF(LOW112-LOW107&lt;0,0,LOW112-LOW107)+LOW156)*1.21+IF($D$5="Koncesija",-#REF!*0.21,0)</f>
        <v>#REF!</v>
      </c>
      <c r="LOX165" s="632" t="e">
        <f>(IF(LOX112-LOX107&lt;0,0,LOX112-LOX107)+LOX156)*1.21+IF($D$5="Koncesija",-#REF!*0.21,0)</f>
        <v>#REF!</v>
      </c>
      <c r="LOY165" s="632" t="e">
        <f>(IF(LOY112-LOY107&lt;0,0,LOY112-LOY107)+LOY156)*1.21+IF($D$5="Koncesija",-#REF!*0.21,0)</f>
        <v>#REF!</v>
      </c>
      <c r="LOZ165" s="632" t="e">
        <f>(IF(LOZ112-LOZ107&lt;0,0,LOZ112-LOZ107)+LOZ156)*1.21+IF($D$5="Koncesija",-#REF!*0.21,0)</f>
        <v>#REF!</v>
      </c>
      <c r="LPA165" s="632" t="e">
        <f>(IF(LPA112-LPA107&lt;0,0,LPA112-LPA107)+LPA156)*1.21+IF($D$5="Koncesija",-#REF!*0.21,0)</f>
        <v>#REF!</v>
      </c>
      <c r="LPB165" s="632" t="e">
        <f>(IF(LPB112-LPB107&lt;0,0,LPB112-LPB107)+LPB156)*1.21+IF($D$5="Koncesija",-#REF!*0.21,0)</f>
        <v>#REF!</v>
      </c>
      <c r="LPC165" s="632" t="e">
        <f>(IF(LPC112-LPC107&lt;0,0,LPC112-LPC107)+LPC156)*1.21+IF($D$5="Koncesija",-#REF!*0.21,0)</f>
        <v>#REF!</v>
      </c>
      <c r="LPD165" s="632" t="e">
        <f>(IF(LPD112-LPD107&lt;0,0,LPD112-LPD107)+LPD156)*1.21+IF($D$5="Koncesija",-#REF!*0.21,0)</f>
        <v>#REF!</v>
      </c>
      <c r="LPE165" s="632" t="e">
        <f>(IF(LPE112-LPE107&lt;0,0,LPE112-LPE107)+LPE156)*1.21+IF($D$5="Koncesija",-#REF!*0.21,0)</f>
        <v>#REF!</v>
      </c>
      <c r="LPF165" s="632" t="e">
        <f>(IF(LPF112-LPF107&lt;0,0,LPF112-LPF107)+LPF156)*1.21+IF($D$5="Koncesija",-#REF!*0.21,0)</f>
        <v>#REF!</v>
      </c>
      <c r="LPG165" s="632" t="e">
        <f>(IF(LPG112-LPG107&lt;0,0,LPG112-LPG107)+LPG156)*1.21+IF($D$5="Koncesija",-#REF!*0.21,0)</f>
        <v>#REF!</v>
      </c>
      <c r="LPH165" s="632" t="e">
        <f>(IF(LPH112-LPH107&lt;0,0,LPH112-LPH107)+LPH156)*1.21+IF($D$5="Koncesija",-#REF!*0.21,0)</f>
        <v>#REF!</v>
      </c>
      <c r="LPI165" s="632" t="e">
        <f>(IF(LPI112-LPI107&lt;0,0,LPI112-LPI107)+LPI156)*1.21+IF($D$5="Koncesija",-#REF!*0.21,0)</f>
        <v>#REF!</v>
      </c>
      <c r="LPJ165" s="632" t="e">
        <f>(IF(LPJ112-LPJ107&lt;0,0,LPJ112-LPJ107)+LPJ156)*1.21+IF($D$5="Koncesija",-#REF!*0.21,0)</f>
        <v>#REF!</v>
      </c>
      <c r="LPK165" s="632" t="e">
        <f>(IF(LPK112-LPK107&lt;0,0,LPK112-LPK107)+LPK156)*1.21+IF($D$5="Koncesija",-#REF!*0.21,0)</f>
        <v>#REF!</v>
      </c>
      <c r="LPL165" s="632" t="e">
        <f>(IF(LPL112-LPL107&lt;0,0,LPL112-LPL107)+LPL156)*1.21+IF($D$5="Koncesija",-#REF!*0.21,0)</f>
        <v>#REF!</v>
      </c>
      <c r="LPM165" s="632" t="e">
        <f>(IF(LPM112-LPM107&lt;0,0,LPM112-LPM107)+LPM156)*1.21+IF($D$5="Koncesija",-#REF!*0.21,0)</f>
        <v>#REF!</v>
      </c>
      <c r="LPN165" s="632" t="e">
        <f>(IF(LPN112-LPN107&lt;0,0,LPN112-LPN107)+LPN156)*1.21+IF($D$5="Koncesija",-#REF!*0.21,0)</f>
        <v>#REF!</v>
      </c>
      <c r="LPO165" s="632" t="e">
        <f>(IF(LPO112-LPO107&lt;0,0,LPO112-LPO107)+LPO156)*1.21+IF($D$5="Koncesija",-#REF!*0.21,0)</f>
        <v>#REF!</v>
      </c>
      <c r="LPP165" s="632" t="e">
        <f>(IF(LPP112-LPP107&lt;0,0,LPP112-LPP107)+LPP156)*1.21+IF($D$5="Koncesija",-#REF!*0.21,0)</f>
        <v>#REF!</v>
      </c>
      <c r="LPQ165" s="632" t="e">
        <f>(IF(LPQ112-LPQ107&lt;0,0,LPQ112-LPQ107)+LPQ156)*1.21+IF($D$5="Koncesija",-#REF!*0.21,0)</f>
        <v>#REF!</v>
      </c>
      <c r="LPR165" s="632" t="e">
        <f>(IF(LPR112-LPR107&lt;0,0,LPR112-LPR107)+LPR156)*1.21+IF($D$5="Koncesija",-#REF!*0.21,0)</f>
        <v>#REF!</v>
      </c>
      <c r="LPS165" s="632" t="e">
        <f>(IF(LPS112-LPS107&lt;0,0,LPS112-LPS107)+LPS156)*1.21+IF($D$5="Koncesija",-#REF!*0.21,0)</f>
        <v>#REF!</v>
      </c>
      <c r="LPT165" s="632" t="e">
        <f>(IF(LPT112-LPT107&lt;0,0,LPT112-LPT107)+LPT156)*1.21+IF($D$5="Koncesija",-#REF!*0.21,0)</f>
        <v>#REF!</v>
      </c>
      <c r="LPU165" s="632" t="e">
        <f>(IF(LPU112-LPU107&lt;0,0,LPU112-LPU107)+LPU156)*1.21+IF($D$5="Koncesija",-#REF!*0.21,0)</f>
        <v>#REF!</v>
      </c>
      <c r="LPV165" s="632" t="e">
        <f>(IF(LPV112-LPV107&lt;0,0,LPV112-LPV107)+LPV156)*1.21+IF($D$5="Koncesija",-#REF!*0.21,0)</f>
        <v>#REF!</v>
      </c>
      <c r="LPW165" s="632" t="e">
        <f>(IF(LPW112-LPW107&lt;0,0,LPW112-LPW107)+LPW156)*1.21+IF($D$5="Koncesija",-#REF!*0.21,0)</f>
        <v>#REF!</v>
      </c>
      <c r="LPX165" s="632" t="e">
        <f>(IF(LPX112-LPX107&lt;0,0,LPX112-LPX107)+LPX156)*1.21+IF($D$5="Koncesija",-#REF!*0.21,0)</f>
        <v>#REF!</v>
      </c>
      <c r="LPY165" s="632" t="e">
        <f>(IF(LPY112-LPY107&lt;0,0,LPY112-LPY107)+LPY156)*1.21+IF($D$5="Koncesija",-#REF!*0.21,0)</f>
        <v>#REF!</v>
      </c>
      <c r="LPZ165" s="632" t="e">
        <f>(IF(LPZ112-LPZ107&lt;0,0,LPZ112-LPZ107)+LPZ156)*1.21+IF($D$5="Koncesija",-#REF!*0.21,0)</f>
        <v>#REF!</v>
      </c>
      <c r="LQA165" s="632" t="e">
        <f>(IF(LQA112-LQA107&lt;0,0,LQA112-LQA107)+LQA156)*1.21+IF($D$5="Koncesija",-#REF!*0.21,0)</f>
        <v>#REF!</v>
      </c>
      <c r="LQB165" s="632" t="e">
        <f>(IF(LQB112-LQB107&lt;0,0,LQB112-LQB107)+LQB156)*1.21+IF($D$5="Koncesija",-#REF!*0.21,0)</f>
        <v>#REF!</v>
      </c>
      <c r="LQC165" s="632" t="e">
        <f>(IF(LQC112-LQC107&lt;0,0,LQC112-LQC107)+LQC156)*1.21+IF($D$5="Koncesija",-#REF!*0.21,0)</f>
        <v>#REF!</v>
      </c>
      <c r="LQD165" s="632" t="e">
        <f>(IF(LQD112-LQD107&lt;0,0,LQD112-LQD107)+LQD156)*1.21+IF($D$5="Koncesija",-#REF!*0.21,0)</f>
        <v>#REF!</v>
      </c>
      <c r="LQE165" s="632" t="e">
        <f>(IF(LQE112-LQE107&lt;0,0,LQE112-LQE107)+LQE156)*1.21+IF($D$5="Koncesija",-#REF!*0.21,0)</f>
        <v>#REF!</v>
      </c>
      <c r="LQF165" s="632" t="e">
        <f>(IF(LQF112-LQF107&lt;0,0,LQF112-LQF107)+LQF156)*1.21+IF($D$5="Koncesija",-#REF!*0.21,0)</f>
        <v>#REF!</v>
      </c>
      <c r="LQG165" s="632" t="e">
        <f>(IF(LQG112-LQG107&lt;0,0,LQG112-LQG107)+LQG156)*1.21+IF($D$5="Koncesija",-#REF!*0.21,0)</f>
        <v>#REF!</v>
      </c>
      <c r="LQH165" s="632" t="e">
        <f>(IF(LQH112-LQH107&lt;0,0,LQH112-LQH107)+LQH156)*1.21+IF($D$5="Koncesija",-#REF!*0.21,0)</f>
        <v>#REF!</v>
      </c>
      <c r="LQI165" s="632" t="e">
        <f>(IF(LQI112-LQI107&lt;0,0,LQI112-LQI107)+LQI156)*1.21+IF($D$5="Koncesija",-#REF!*0.21,0)</f>
        <v>#REF!</v>
      </c>
      <c r="LQJ165" s="632" t="e">
        <f>(IF(LQJ112-LQJ107&lt;0,0,LQJ112-LQJ107)+LQJ156)*1.21+IF($D$5="Koncesija",-#REF!*0.21,0)</f>
        <v>#REF!</v>
      </c>
      <c r="LQK165" s="632" t="e">
        <f>(IF(LQK112-LQK107&lt;0,0,LQK112-LQK107)+LQK156)*1.21+IF($D$5="Koncesija",-#REF!*0.21,0)</f>
        <v>#REF!</v>
      </c>
      <c r="LQL165" s="632" t="e">
        <f>(IF(LQL112-LQL107&lt;0,0,LQL112-LQL107)+LQL156)*1.21+IF($D$5="Koncesija",-#REF!*0.21,0)</f>
        <v>#REF!</v>
      </c>
      <c r="LQM165" s="632" t="e">
        <f>(IF(LQM112-LQM107&lt;0,0,LQM112-LQM107)+LQM156)*1.21+IF($D$5="Koncesija",-#REF!*0.21,0)</f>
        <v>#REF!</v>
      </c>
      <c r="LQN165" s="632" t="e">
        <f>(IF(LQN112-LQN107&lt;0,0,LQN112-LQN107)+LQN156)*1.21+IF($D$5="Koncesija",-#REF!*0.21,0)</f>
        <v>#REF!</v>
      </c>
      <c r="LQO165" s="632" t="e">
        <f>(IF(LQO112-LQO107&lt;0,0,LQO112-LQO107)+LQO156)*1.21+IF($D$5="Koncesija",-#REF!*0.21,0)</f>
        <v>#REF!</v>
      </c>
      <c r="LQP165" s="632" t="e">
        <f>(IF(LQP112-LQP107&lt;0,0,LQP112-LQP107)+LQP156)*1.21+IF($D$5="Koncesija",-#REF!*0.21,0)</f>
        <v>#REF!</v>
      </c>
      <c r="LQQ165" s="632" t="e">
        <f>(IF(LQQ112-LQQ107&lt;0,0,LQQ112-LQQ107)+LQQ156)*1.21+IF($D$5="Koncesija",-#REF!*0.21,0)</f>
        <v>#REF!</v>
      </c>
      <c r="LQR165" s="632" t="e">
        <f>(IF(LQR112-LQR107&lt;0,0,LQR112-LQR107)+LQR156)*1.21+IF($D$5="Koncesija",-#REF!*0.21,0)</f>
        <v>#REF!</v>
      </c>
      <c r="LQS165" s="632" t="e">
        <f>(IF(LQS112-LQS107&lt;0,0,LQS112-LQS107)+LQS156)*1.21+IF($D$5="Koncesija",-#REF!*0.21,0)</f>
        <v>#REF!</v>
      </c>
      <c r="LQT165" s="632" t="e">
        <f>(IF(LQT112-LQT107&lt;0,0,LQT112-LQT107)+LQT156)*1.21+IF($D$5="Koncesija",-#REF!*0.21,0)</f>
        <v>#REF!</v>
      </c>
      <c r="LQU165" s="632" t="e">
        <f>(IF(LQU112-LQU107&lt;0,0,LQU112-LQU107)+LQU156)*1.21+IF($D$5="Koncesija",-#REF!*0.21,0)</f>
        <v>#REF!</v>
      </c>
      <c r="LQV165" s="632" t="e">
        <f>(IF(LQV112-LQV107&lt;0,0,LQV112-LQV107)+LQV156)*1.21+IF($D$5="Koncesija",-#REF!*0.21,0)</f>
        <v>#REF!</v>
      </c>
      <c r="LQW165" s="632" t="e">
        <f>(IF(LQW112-LQW107&lt;0,0,LQW112-LQW107)+LQW156)*1.21+IF($D$5="Koncesija",-#REF!*0.21,0)</f>
        <v>#REF!</v>
      </c>
      <c r="LQX165" s="632" t="e">
        <f>(IF(LQX112-LQX107&lt;0,0,LQX112-LQX107)+LQX156)*1.21+IF($D$5="Koncesija",-#REF!*0.21,0)</f>
        <v>#REF!</v>
      </c>
      <c r="LQY165" s="632" t="e">
        <f>(IF(LQY112-LQY107&lt;0,0,LQY112-LQY107)+LQY156)*1.21+IF($D$5="Koncesija",-#REF!*0.21,0)</f>
        <v>#REF!</v>
      </c>
      <c r="LQZ165" s="632" t="e">
        <f>(IF(LQZ112-LQZ107&lt;0,0,LQZ112-LQZ107)+LQZ156)*1.21+IF($D$5="Koncesija",-#REF!*0.21,0)</f>
        <v>#REF!</v>
      </c>
      <c r="LRA165" s="632" t="e">
        <f>(IF(LRA112-LRA107&lt;0,0,LRA112-LRA107)+LRA156)*1.21+IF($D$5="Koncesija",-#REF!*0.21,0)</f>
        <v>#REF!</v>
      </c>
      <c r="LRB165" s="632" t="e">
        <f>(IF(LRB112-LRB107&lt;0,0,LRB112-LRB107)+LRB156)*1.21+IF($D$5="Koncesija",-#REF!*0.21,0)</f>
        <v>#REF!</v>
      </c>
      <c r="LRC165" s="632" t="e">
        <f>(IF(LRC112-LRC107&lt;0,0,LRC112-LRC107)+LRC156)*1.21+IF($D$5="Koncesija",-#REF!*0.21,0)</f>
        <v>#REF!</v>
      </c>
      <c r="LRD165" s="632" t="e">
        <f>(IF(LRD112-LRD107&lt;0,0,LRD112-LRD107)+LRD156)*1.21+IF($D$5="Koncesija",-#REF!*0.21,0)</f>
        <v>#REF!</v>
      </c>
      <c r="LRE165" s="632" t="e">
        <f>(IF(LRE112-LRE107&lt;0,0,LRE112-LRE107)+LRE156)*1.21+IF($D$5="Koncesija",-#REF!*0.21,0)</f>
        <v>#REF!</v>
      </c>
      <c r="LRF165" s="632" t="e">
        <f>(IF(LRF112-LRF107&lt;0,0,LRF112-LRF107)+LRF156)*1.21+IF($D$5="Koncesija",-#REF!*0.21,0)</f>
        <v>#REF!</v>
      </c>
      <c r="LRG165" s="632" t="e">
        <f>(IF(LRG112-LRG107&lt;0,0,LRG112-LRG107)+LRG156)*1.21+IF($D$5="Koncesija",-#REF!*0.21,0)</f>
        <v>#REF!</v>
      </c>
      <c r="LRH165" s="632" t="e">
        <f>(IF(LRH112-LRH107&lt;0,0,LRH112-LRH107)+LRH156)*1.21+IF($D$5="Koncesija",-#REF!*0.21,0)</f>
        <v>#REF!</v>
      </c>
      <c r="LRI165" s="632" t="e">
        <f>(IF(LRI112-LRI107&lt;0,0,LRI112-LRI107)+LRI156)*1.21+IF($D$5="Koncesija",-#REF!*0.21,0)</f>
        <v>#REF!</v>
      </c>
      <c r="LRJ165" s="632" t="e">
        <f>(IF(LRJ112-LRJ107&lt;0,0,LRJ112-LRJ107)+LRJ156)*1.21+IF($D$5="Koncesija",-#REF!*0.21,0)</f>
        <v>#REF!</v>
      </c>
      <c r="LRK165" s="632" t="e">
        <f>(IF(LRK112-LRK107&lt;0,0,LRK112-LRK107)+LRK156)*1.21+IF($D$5="Koncesija",-#REF!*0.21,0)</f>
        <v>#REF!</v>
      </c>
      <c r="LRL165" s="632" t="e">
        <f>(IF(LRL112-LRL107&lt;0,0,LRL112-LRL107)+LRL156)*1.21+IF($D$5="Koncesija",-#REF!*0.21,0)</f>
        <v>#REF!</v>
      </c>
      <c r="LRM165" s="632" t="e">
        <f>(IF(LRM112-LRM107&lt;0,0,LRM112-LRM107)+LRM156)*1.21+IF($D$5="Koncesija",-#REF!*0.21,0)</f>
        <v>#REF!</v>
      </c>
      <c r="LRN165" s="632" t="e">
        <f>(IF(LRN112-LRN107&lt;0,0,LRN112-LRN107)+LRN156)*1.21+IF($D$5="Koncesija",-#REF!*0.21,0)</f>
        <v>#REF!</v>
      </c>
      <c r="LRO165" s="632" t="e">
        <f>(IF(LRO112-LRO107&lt;0,0,LRO112-LRO107)+LRO156)*1.21+IF($D$5="Koncesija",-#REF!*0.21,0)</f>
        <v>#REF!</v>
      </c>
      <c r="LRP165" s="632" t="e">
        <f>(IF(LRP112-LRP107&lt;0,0,LRP112-LRP107)+LRP156)*1.21+IF($D$5="Koncesija",-#REF!*0.21,0)</f>
        <v>#REF!</v>
      </c>
      <c r="LRQ165" s="632" t="e">
        <f>(IF(LRQ112-LRQ107&lt;0,0,LRQ112-LRQ107)+LRQ156)*1.21+IF($D$5="Koncesija",-#REF!*0.21,0)</f>
        <v>#REF!</v>
      </c>
      <c r="LRR165" s="632" t="e">
        <f>(IF(LRR112-LRR107&lt;0,0,LRR112-LRR107)+LRR156)*1.21+IF($D$5="Koncesija",-#REF!*0.21,0)</f>
        <v>#REF!</v>
      </c>
      <c r="LRS165" s="632" t="e">
        <f>(IF(LRS112-LRS107&lt;0,0,LRS112-LRS107)+LRS156)*1.21+IF($D$5="Koncesija",-#REF!*0.21,0)</f>
        <v>#REF!</v>
      </c>
      <c r="LRT165" s="632" t="e">
        <f>(IF(LRT112-LRT107&lt;0,0,LRT112-LRT107)+LRT156)*1.21+IF($D$5="Koncesija",-#REF!*0.21,0)</f>
        <v>#REF!</v>
      </c>
      <c r="LRU165" s="632" t="e">
        <f>(IF(LRU112-LRU107&lt;0,0,LRU112-LRU107)+LRU156)*1.21+IF($D$5="Koncesija",-#REF!*0.21,0)</f>
        <v>#REF!</v>
      </c>
      <c r="LRV165" s="632" t="e">
        <f>(IF(LRV112-LRV107&lt;0,0,LRV112-LRV107)+LRV156)*1.21+IF($D$5="Koncesija",-#REF!*0.21,0)</f>
        <v>#REF!</v>
      </c>
      <c r="LRW165" s="632" t="e">
        <f>(IF(LRW112-LRW107&lt;0,0,LRW112-LRW107)+LRW156)*1.21+IF($D$5="Koncesija",-#REF!*0.21,0)</f>
        <v>#REF!</v>
      </c>
      <c r="LRX165" s="632" t="e">
        <f>(IF(LRX112-LRX107&lt;0,0,LRX112-LRX107)+LRX156)*1.21+IF($D$5="Koncesija",-#REF!*0.21,0)</f>
        <v>#REF!</v>
      </c>
      <c r="LRY165" s="632" t="e">
        <f>(IF(LRY112-LRY107&lt;0,0,LRY112-LRY107)+LRY156)*1.21+IF($D$5="Koncesija",-#REF!*0.21,0)</f>
        <v>#REF!</v>
      </c>
      <c r="LRZ165" s="632" t="e">
        <f>(IF(LRZ112-LRZ107&lt;0,0,LRZ112-LRZ107)+LRZ156)*1.21+IF($D$5="Koncesija",-#REF!*0.21,0)</f>
        <v>#REF!</v>
      </c>
      <c r="LSA165" s="632" t="e">
        <f>(IF(LSA112-LSA107&lt;0,0,LSA112-LSA107)+LSA156)*1.21+IF($D$5="Koncesija",-#REF!*0.21,0)</f>
        <v>#REF!</v>
      </c>
      <c r="LSB165" s="632" t="e">
        <f>(IF(LSB112-LSB107&lt;0,0,LSB112-LSB107)+LSB156)*1.21+IF($D$5="Koncesija",-#REF!*0.21,0)</f>
        <v>#REF!</v>
      </c>
      <c r="LSC165" s="632" t="e">
        <f>(IF(LSC112-LSC107&lt;0,0,LSC112-LSC107)+LSC156)*1.21+IF($D$5="Koncesija",-#REF!*0.21,0)</f>
        <v>#REF!</v>
      </c>
      <c r="LSD165" s="632" t="e">
        <f>(IF(LSD112-LSD107&lt;0,0,LSD112-LSD107)+LSD156)*1.21+IF($D$5="Koncesija",-#REF!*0.21,0)</f>
        <v>#REF!</v>
      </c>
      <c r="LSE165" s="632" t="e">
        <f>(IF(LSE112-LSE107&lt;0,0,LSE112-LSE107)+LSE156)*1.21+IF($D$5="Koncesija",-#REF!*0.21,0)</f>
        <v>#REF!</v>
      </c>
      <c r="LSF165" s="632" t="e">
        <f>(IF(LSF112-LSF107&lt;0,0,LSF112-LSF107)+LSF156)*1.21+IF($D$5="Koncesija",-#REF!*0.21,0)</f>
        <v>#REF!</v>
      </c>
      <c r="LSG165" s="632" t="e">
        <f>(IF(LSG112-LSG107&lt;0,0,LSG112-LSG107)+LSG156)*1.21+IF($D$5="Koncesija",-#REF!*0.21,0)</f>
        <v>#REF!</v>
      </c>
      <c r="LSH165" s="632" t="e">
        <f>(IF(LSH112-LSH107&lt;0,0,LSH112-LSH107)+LSH156)*1.21+IF($D$5="Koncesija",-#REF!*0.21,0)</f>
        <v>#REF!</v>
      </c>
      <c r="LSI165" s="632" t="e">
        <f>(IF(LSI112-LSI107&lt;0,0,LSI112-LSI107)+LSI156)*1.21+IF($D$5="Koncesija",-#REF!*0.21,0)</f>
        <v>#REF!</v>
      </c>
      <c r="LSJ165" s="632" t="e">
        <f>(IF(LSJ112-LSJ107&lt;0,0,LSJ112-LSJ107)+LSJ156)*1.21+IF($D$5="Koncesija",-#REF!*0.21,0)</f>
        <v>#REF!</v>
      </c>
      <c r="LSK165" s="632" t="e">
        <f>(IF(LSK112-LSK107&lt;0,0,LSK112-LSK107)+LSK156)*1.21+IF($D$5="Koncesija",-#REF!*0.21,0)</f>
        <v>#REF!</v>
      </c>
      <c r="LSL165" s="632" t="e">
        <f>(IF(LSL112-LSL107&lt;0,0,LSL112-LSL107)+LSL156)*1.21+IF($D$5="Koncesija",-#REF!*0.21,0)</f>
        <v>#REF!</v>
      </c>
      <c r="LSM165" s="632" t="e">
        <f>(IF(LSM112-LSM107&lt;0,0,LSM112-LSM107)+LSM156)*1.21+IF($D$5="Koncesija",-#REF!*0.21,0)</f>
        <v>#REF!</v>
      </c>
      <c r="LSN165" s="632" t="e">
        <f>(IF(LSN112-LSN107&lt;0,0,LSN112-LSN107)+LSN156)*1.21+IF($D$5="Koncesija",-#REF!*0.21,0)</f>
        <v>#REF!</v>
      </c>
      <c r="LSO165" s="632" t="e">
        <f>(IF(LSO112-LSO107&lt;0,0,LSO112-LSO107)+LSO156)*1.21+IF($D$5="Koncesija",-#REF!*0.21,0)</f>
        <v>#REF!</v>
      </c>
      <c r="LSP165" s="632" t="e">
        <f>(IF(LSP112-LSP107&lt;0,0,LSP112-LSP107)+LSP156)*1.21+IF($D$5="Koncesija",-#REF!*0.21,0)</f>
        <v>#REF!</v>
      </c>
      <c r="LSQ165" s="632" t="e">
        <f>(IF(LSQ112-LSQ107&lt;0,0,LSQ112-LSQ107)+LSQ156)*1.21+IF($D$5="Koncesija",-#REF!*0.21,0)</f>
        <v>#REF!</v>
      </c>
      <c r="LSR165" s="632" t="e">
        <f>(IF(LSR112-LSR107&lt;0,0,LSR112-LSR107)+LSR156)*1.21+IF($D$5="Koncesija",-#REF!*0.21,0)</f>
        <v>#REF!</v>
      </c>
      <c r="LSS165" s="632" t="e">
        <f>(IF(LSS112-LSS107&lt;0,0,LSS112-LSS107)+LSS156)*1.21+IF($D$5="Koncesija",-#REF!*0.21,0)</f>
        <v>#REF!</v>
      </c>
      <c r="LST165" s="632" t="e">
        <f>(IF(LST112-LST107&lt;0,0,LST112-LST107)+LST156)*1.21+IF($D$5="Koncesija",-#REF!*0.21,0)</f>
        <v>#REF!</v>
      </c>
      <c r="LSU165" s="632" t="e">
        <f>(IF(LSU112-LSU107&lt;0,0,LSU112-LSU107)+LSU156)*1.21+IF($D$5="Koncesija",-#REF!*0.21,0)</f>
        <v>#REF!</v>
      </c>
      <c r="LSV165" s="632" t="e">
        <f>(IF(LSV112-LSV107&lt;0,0,LSV112-LSV107)+LSV156)*1.21+IF($D$5="Koncesija",-#REF!*0.21,0)</f>
        <v>#REF!</v>
      </c>
      <c r="LSW165" s="632" t="e">
        <f>(IF(LSW112-LSW107&lt;0,0,LSW112-LSW107)+LSW156)*1.21+IF($D$5="Koncesija",-#REF!*0.21,0)</f>
        <v>#REF!</v>
      </c>
      <c r="LSX165" s="632" t="e">
        <f>(IF(LSX112-LSX107&lt;0,0,LSX112-LSX107)+LSX156)*1.21+IF($D$5="Koncesija",-#REF!*0.21,0)</f>
        <v>#REF!</v>
      </c>
      <c r="LSY165" s="632" t="e">
        <f>(IF(LSY112-LSY107&lt;0,0,LSY112-LSY107)+LSY156)*1.21+IF($D$5="Koncesija",-#REF!*0.21,0)</f>
        <v>#REF!</v>
      </c>
      <c r="LSZ165" s="632" t="e">
        <f>(IF(LSZ112-LSZ107&lt;0,0,LSZ112-LSZ107)+LSZ156)*1.21+IF($D$5="Koncesija",-#REF!*0.21,0)</f>
        <v>#REF!</v>
      </c>
      <c r="LTA165" s="632" t="e">
        <f>(IF(LTA112-LTA107&lt;0,0,LTA112-LTA107)+LTA156)*1.21+IF($D$5="Koncesija",-#REF!*0.21,0)</f>
        <v>#REF!</v>
      </c>
      <c r="LTB165" s="632" t="e">
        <f>(IF(LTB112-LTB107&lt;0,0,LTB112-LTB107)+LTB156)*1.21+IF($D$5="Koncesija",-#REF!*0.21,0)</f>
        <v>#REF!</v>
      </c>
      <c r="LTC165" s="632" t="e">
        <f>(IF(LTC112-LTC107&lt;0,0,LTC112-LTC107)+LTC156)*1.21+IF($D$5="Koncesija",-#REF!*0.21,0)</f>
        <v>#REF!</v>
      </c>
      <c r="LTD165" s="632" t="e">
        <f>(IF(LTD112-LTD107&lt;0,0,LTD112-LTD107)+LTD156)*1.21+IF($D$5="Koncesija",-#REF!*0.21,0)</f>
        <v>#REF!</v>
      </c>
      <c r="LTE165" s="632" t="e">
        <f>(IF(LTE112-LTE107&lt;0,0,LTE112-LTE107)+LTE156)*1.21+IF($D$5="Koncesija",-#REF!*0.21,0)</f>
        <v>#REF!</v>
      </c>
      <c r="LTF165" s="632" t="e">
        <f>(IF(LTF112-LTF107&lt;0,0,LTF112-LTF107)+LTF156)*1.21+IF($D$5="Koncesija",-#REF!*0.21,0)</f>
        <v>#REF!</v>
      </c>
      <c r="LTG165" s="632" t="e">
        <f>(IF(LTG112-LTG107&lt;0,0,LTG112-LTG107)+LTG156)*1.21+IF($D$5="Koncesija",-#REF!*0.21,0)</f>
        <v>#REF!</v>
      </c>
      <c r="LTH165" s="632" t="e">
        <f>(IF(LTH112-LTH107&lt;0,0,LTH112-LTH107)+LTH156)*1.21+IF($D$5="Koncesija",-#REF!*0.21,0)</f>
        <v>#REF!</v>
      </c>
      <c r="LTI165" s="632" t="e">
        <f>(IF(LTI112-LTI107&lt;0,0,LTI112-LTI107)+LTI156)*1.21+IF($D$5="Koncesija",-#REF!*0.21,0)</f>
        <v>#REF!</v>
      </c>
      <c r="LTJ165" s="632" t="e">
        <f>(IF(LTJ112-LTJ107&lt;0,0,LTJ112-LTJ107)+LTJ156)*1.21+IF($D$5="Koncesija",-#REF!*0.21,0)</f>
        <v>#REF!</v>
      </c>
      <c r="LTK165" s="632" t="e">
        <f>(IF(LTK112-LTK107&lt;0,0,LTK112-LTK107)+LTK156)*1.21+IF($D$5="Koncesija",-#REF!*0.21,0)</f>
        <v>#REF!</v>
      </c>
      <c r="LTL165" s="632" t="e">
        <f>(IF(LTL112-LTL107&lt;0,0,LTL112-LTL107)+LTL156)*1.21+IF($D$5="Koncesija",-#REF!*0.21,0)</f>
        <v>#REF!</v>
      </c>
      <c r="LTM165" s="632" t="e">
        <f>(IF(LTM112-LTM107&lt;0,0,LTM112-LTM107)+LTM156)*1.21+IF($D$5="Koncesija",-#REF!*0.21,0)</f>
        <v>#REF!</v>
      </c>
      <c r="LTN165" s="632" t="e">
        <f>(IF(LTN112-LTN107&lt;0,0,LTN112-LTN107)+LTN156)*1.21+IF($D$5="Koncesija",-#REF!*0.21,0)</f>
        <v>#REF!</v>
      </c>
      <c r="LTO165" s="632" t="e">
        <f>(IF(LTO112-LTO107&lt;0,0,LTO112-LTO107)+LTO156)*1.21+IF($D$5="Koncesija",-#REF!*0.21,0)</f>
        <v>#REF!</v>
      </c>
      <c r="LTP165" s="632" t="e">
        <f>(IF(LTP112-LTP107&lt;0,0,LTP112-LTP107)+LTP156)*1.21+IF($D$5="Koncesija",-#REF!*0.21,0)</f>
        <v>#REF!</v>
      </c>
      <c r="LTQ165" s="632" t="e">
        <f>(IF(LTQ112-LTQ107&lt;0,0,LTQ112-LTQ107)+LTQ156)*1.21+IF($D$5="Koncesija",-#REF!*0.21,0)</f>
        <v>#REF!</v>
      </c>
      <c r="LTR165" s="632" t="e">
        <f>(IF(LTR112-LTR107&lt;0,0,LTR112-LTR107)+LTR156)*1.21+IF($D$5="Koncesija",-#REF!*0.21,0)</f>
        <v>#REF!</v>
      </c>
      <c r="LTS165" s="632" t="e">
        <f>(IF(LTS112-LTS107&lt;0,0,LTS112-LTS107)+LTS156)*1.21+IF($D$5="Koncesija",-#REF!*0.21,0)</f>
        <v>#REF!</v>
      </c>
      <c r="LTT165" s="632" t="e">
        <f>(IF(LTT112-LTT107&lt;0,0,LTT112-LTT107)+LTT156)*1.21+IF($D$5="Koncesija",-#REF!*0.21,0)</f>
        <v>#REF!</v>
      </c>
      <c r="LTU165" s="632" t="e">
        <f>(IF(LTU112-LTU107&lt;0,0,LTU112-LTU107)+LTU156)*1.21+IF($D$5="Koncesija",-#REF!*0.21,0)</f>
        <v>#REF!</v>
      </c>
      <c r="LTV165" s="632" t="e">
        <f>(IF(LTV112-LTV107&lt;0,0,LTV112-LTV107)+LTV156)*1.21+IF($D$5="Koncesija",-#REF!*0.21,0)</f>
        <v>#REF!</v>
      </c>
      <c r="LTW165" s="632" t="e">
        <f>(IF(LTW112-LTW107&lt;0,0,LTW112-LTW107)+LTW156)*1.21+IF($D$5="Koncesija",-#REF!*0.21,0)</f>
        <v>#REF!</v>
      </c>
      <c r="LTX165" s="632" t="e">
        <f>(IF(LTX112-LTX107&lt;0,0,LTX112-LTX107)+LTX156)*1.21+IF($D$5="Koncesija",-#REF!*0.21,0)</f>
        <v>#REF!</v>
      </c>
      <c r="LTY165" s="632" t="e">
        <f>(IF(LTY112-LTY107&lt;0,0,LTY112-LTY107)+LTY156)*1.21+IF($D$5="Koncesija",-#REF!*0.21,0)</f>
        <v>#REF!</v>
      </c>
      <c r="LTZ165" s="632" t="e">
        <f>(IF(LTZ112-LTZ107&lt;0,0,LTZ112-LTZ107)+LTZ156)*1.21+IF($D$5="Koncesija",-#REF!*0.21,0)</f>
        <v>#REF!</v>
      </c>
      <c r="LUA165" s="632" t="e">
        <f>(IF(LUA112-LUA107&lt;0,0,LUA112-LUA107)+LUA156)*1.21+IF($D$5="Koncesija",-#REF!*0.21,0)</f>
        <v>#REF!</v>
      </c>
      <c r="LUB165" s="632" t="e">
        <f>(IF(LUB112-LUB107&lt;0,0,LUB112-LUB107)+LUB156)*1.21+IF($D$5="Koncesija",-#REF!*0.21,0)</f>
        <v>#REF!</v>
      </c>
      <c r="LUC165" s="632" t="e">
        <f>(IF(LUC112-LUC107&lt;0,0,LUC112-LUC107)+LUC156)*1.21+IF($D$5="Koncesija",-#REF!*0.21,0)</f>
        <v>#REF!</v>
      </c>
      <c r="LUD165" s="632" t="e">
        <f>(IF(LUD112-LUD107&lt;0,0,LUD112-LUD107)+LUD156)*1.21+IF($D$5="Koncesija",-#REF!*0.21,0)</f>
        <v>#REF!</v>
      </c>
      <c r="LUE165" s="632" t="e">
        <f>(IF(LUE112-LUE107&lt;0,0,LUE112-LUE107)+LUE156)*1.21+IF($D$5="Koncesija",-#REF!*0.21,0)</f>
        <v>#REF!</v>
      </c>
      <c r="LUF165" s="632" t="e">
        <f>(IF(LUF112-LUF107&lt;0,0,LUF112-LUF107)+LUF156)*1.21+IF($D$5="Koncesija",-#REF!*0.21,0)</f>
        <v>#REF!</v>
      </c>
      <c r="LUG165" s="632" t="e">
        <f>(IF(LUG112-LUG107&lt;0,0,LUG112-LUG107)+LUG156)*1.21+IF($D$5="Koncesija",-#REF!*0.21,0)</f>
        <v>#REF!</v>
      </c>
      <c r="LUH165" s="632" t="e">
        <f>(IF(LUH112-LUH107&lt;0,0,LUH112-LUH107)+LUH156)*1.21+IF($D$5="Koncesija",-#REF!*0.21,0)</f>
        <v>#REF!</v>
      </c>
      <c r="LUI165" s="632" t="e">
        <f>(IF(LUI112-LUI107&lt;0,0,LUI112-LUI107)+LUI156)*1.21+IF($D$5="Koncesija",-#REF!*0.21,0)</f>
        <v>#REF!</v>
      </c>
      <c r="LUJ165" s="632" t="e">
        <f>(IF(LUJ112-LUJ107&lt;0,0,LUJ112-LUJ107)+LUJ156)*1.21+IF($D$5="Koncesija",-#REF!*0.21,0)</f>
        <v>#REF!</v>
      </c>
      <c r="LUK165" s="632" t="e">
        <f>(IF(LUK112-LUK107&lt;0,0,LUK112-LUK107)+LUK156)*1.21+IF($D$5="Koncesija",-#REF!*0.21,0)</f>
        <v>#REF!</v>
      </c>
      <c r="LUL165" s="632" t="e">
        <f>(IF(LUL112-LUL107&lt;0,0,LUL112-LUL107)+LUL156)*1.21+IF($D$5="Koncesija",-#REF!*0.21,0)</f>
        <v>#REF!</v>
      </c>
      <c r="LUM165" s="632" t="e">
        <f>(IF(LUM112-LUM107&lt;0,0,LUM112-LUM107)+LUM156)*1.21+IF($D$5="Koncesija",-#REF!*0.21,0)</f>
        <v>#REF!</v>
      </c>
      <c r="LUN165" s="632" t="e">
        <f>(IF(LUN112-LUN107&lt;0,0,LUN112-LUN107)+LUN156)*1.21+IF($D$5="Koncesija",-#REF!*0.21,0)</f>
        <v>#REF!</v>
      </c>
      <c r="LUO165" s="632" t="e">
        <f>(IF(LUO112-LUO107&lt;0,0,LUO112-LUO107)+LUO156)*1.21+IF($D$5="Koncesija",-#REF!*0.21,0)</f>
        <v>#REF!</v>
      </c>
      <c r="LUP165" s="632" t="e">
        <f>(IF(LUP112-LUP107&lt;0,0,LUP112-LUP107)+LUP156)*1.21+IF($D$5="Koncesija",-#REF!*0.21,0)</f>
        <v>#REF!</v>
      </c>
      <c r="LUQ165" s="632" t="e">
        <f>(IF(LUQ112-LUQ107&lt;0,0,LUQ112-LUQ107)+LUQ156)*1.21+IF($D$5="Koncesija",-#REF!*0.21,0)</f>
        <v>#REF!</v>
      </c>
      <c r="LUR165" s="632" t="e">
        <f>(IF(LUR112-LUR107&lt;0,0,LUR112-LUR107)+LUR156)*1.21+IF($D$5="Koncesija",-#REF!*0.21,0)</f>
        <v>#REF!</v>
      </c>
      <c r="LUS165" s="632" t="e">
        <f>(IF(LUS112-LUS107&lt;0,0,LUS112-LUS107)+LUS156)*1.21+IF($D$5="Koncesija",-#REF!*0.21,0)</f>
        <v>#REF!</v>
      </c>
      <c r="LUT165" s="632" t="e">
        <f>(IF(LUT112-LUT107&lt;0,0,LUT112-LUT107)+LUT156)*1.21+IF($D$5="Koncesija",-#REF!*0.21,0)</f>
        <v>#REF!</v>
      </c>
      <c r="LUU165" s="632" t="e">
        <f>(IF(LUU112-LUU107&lt;0,0,LUU112-LUU107)+LUU156)*1.21+IF($D$5="Koncesija",-#REF!*0.21,0)</f>
        <v>#REF!</v>
      </c>
      <c r="LUV165" s="632" t="e">
        <f>(IF(LUV112-LUV107&lt;0,0,LUV112-LUV107)+LUV156)*1.21+IF($D$5="Koncesija",-#REF!*0.21,0)</f>
        <v>#REF!</v>
      </c>
      <c r="LUW165" s="632" t="e">
        <f>(IF(LUW112-LUW107&lt;0,0,LUW112-LUW107)+LUW156)*1.21+IF($D$5="Koncesija",-#REF!*0.21,0)</f>
        <v>#REF!</v>
      </c>
      <c r="LUX165" s="632" t="e">
        <f>(IF(LUX112-LUX107&lt;0,0,LUX112-LUX107)+LUX156)*1.21+IF($D$5="Koncesija",-#REF!*0.21,0)</f>
        <v>#REF!</v>
      </c>
      <c r="LUY165" s="632" t="e">
        <f>(IF(LUY112-LUY107&lt;0,0,LUY112-LUY107)+LUY156)*1.21+IF($D$5="Koncesija",-#REF!*0.21,0)</f>
        <v>#REF!</v>
      </c>
      <c r="LUZ165" s="632" t="e">
        <f>(IF(LUZ112-LUZ107&lt;0,0,LUZ112-LUZ107)+LUZ156)*1.21+IF($D$5="Koncesija",-#REF!*0.21,0)</f>
        <v>#REF!</v>
      </c>
      <c r="LVA165" s="632" t="e">
        <f>(IF(LVA112-LVA107&lt;0,0,LVA112-LVA107)+LVA156)*1.21+IF($D$5="Koncesija",-#REF!*0.21,0)</f>
        <v>#REF!</v>
      </c>
      <c r="LVB165" s="632" t="e">
        <f>(IF(LVB112-LVB107&lt;0,0,LVB112-LVB107)+LVB156)*1.21+IF($D$5="Koncesija",-#REF!*0.21,0)</f>
        <v>#REF!</v>
      </c>
      <c r="LVC165" s="632" t="e">
        <f>(IF(LVC112-LVC107&lt;0,0,LVC112-LVC107)+LVC156)*1.21+IF($D$5="Koncesija",-#REF!*0.21,0)</f>
        <v>#REF!</v>
      </c>
      <c r="LVD165" s="632" t="e">
        <f>(IF(LVD112-LVD107&lt;0,0,LVD112-LVD107)+LVD156)*1.21+IF($D$5="Koncesija",-#REF!*0.21,0)</f>
        <v>#REF!</v>
      </c>
      <c r="LVE165" s="632" t="e">
        <f>(IF(LVE112-LVE107&lt;0,0,LVE112-LVE107)+LVE156)*1.21+IF($D$5="Koncesija",-#REF!*0.21,0)</f>
        <v>#REF!</v>
      </c>
      <c r="LVF165" s="632" t="e">
        <f>(IF(LVF112-LVF107&lt;0,0,LVF112-LVF107)+LVF156)*1.21+IF($D$5="Koncesija",-#REF!*0.21,0)</f>
        <v>#REF!</v>
      </c>
      <c r="LVG165" s="632" t="e">
        <f>(IF(LVG112-LVG107&lt;0,0,LVG112-LVG107)+LVG156)*1.21+IF($D$5="Koncesija",-#REF!*0.21,0)</f>
        <v>#REF!</v>
      </c>
      <c r="LVH165" s="632" t="e">
        <f>(IF(LVH112-LVH107&lt;0,0,LVH112-LVH107)+LVH156)*1.21+IF($D$5="Koncesija",-#REF!*0.21,0)</f>
        <v>#REF!</v>
      </c>
      <c r="LVI165" s="632" t="e">
        <f>(IF(LVI112-LVI107&lt;0,0,LVI112-LVI107)+LVI156)*1.21+IF($D$5="Koncesija",-#REF!*0.21,0)</f>
        <v>#REF!</v>
      </c>
      <c r="LVJ165" s="632" t="e">
        <f>(IF(LVJ112-LVJ107&lt;0,0,LVJ112-LVJ107)+LVJ156)*1.21+IF($D$5="Koncesija",-#REF!*0.21,0)</f>
        <v>#REF!</v>
      </c>
      <c r="LVK165" s="632" t="e">
        <f>(IF(LVK112-LVK107&lt;0,0,LVK112-LVK107)+LVK156)*1.21+IF($D$5="Koncesija",-#REF!*0.21,0)</f>
        <v>#REF!</v>
      </c>
      <c r="LVL165" s="632" t="e">
        <f>(IF(LVL112-LVL107&lt;0,0,LVL112-LVL107)+LVL156)*1.21+IF($D$5="Koncesija",-#REF!*0.21,0)</f>
        <v>#REF!</v>
      </c>
      <c r="LVM165" s="632" t="e">
        <f>(IF(LVM112-LVM107&lt;0,0,LVM112-LVM107)+LVM156)*1.21+IF($D$5="Koncesija",-#REF!*0.21,0)</f>
        <v>#REF!</v>
      </c>
      <c r="LVN165" s="632" t="e">
        <f>(IF(LVN112-LVN107&lt;0,0,LVN112-LVN107)+LVN156)*1.21+IF($D$5="Koncesija",-#REF!*0.21,0)</f>
        <v>#REF!</v>
      </c>
      <c r="LVO165" s="632" t="e">
        <f>(IF(LVO112-LVO107&lt;0,0,LVO112-LVO107)+LVO156)*1.21+IF($D$5="Koncesija",-#REF!*0.21,0)</f>
        <v>#REF!</v>
      </c>
      <c r="LVP165" s="632" t="e">
        <f>(IF(LVP112-LVP107&lt;0,0,LVP112-LVP107)+LVP156)*1.21+IF($D$5="Koncesija",-#REF!*0.21,0)</f>
        <v>#REF!</v>
      </c>
      <c r="LVQ165" s="632" t="e">
        <f>(IF(LVQ112-LVQ107&lt;0,0,LVQ112-LVQ107)+LVQ156)*1.21+IF($D$5="Koncesija",-#REF!*0.21,0)</f>
        <v>#REF!</v>
      </c>
      <c r="LVR165" s="632" t="e">
        <f>(IF(LVR112-LVR107&lt;0,0,LVR112-LVR107)+LVR156)*1.21+IF($D$5="Koncesija",-#REF!*0.21,0)</f>
        <v>#REF!</v>
      </c>
      <c r="LVS165" s="632" t="e">
        <f>(IF(LVS112-LVS107&lt;0,0,LVS112-LVS107)+LVS156)*1.21+IF($D$5="Koncesija",-#REF!*0.21,0)</f>
        <v>#REF!</v>
      </c>
      <c r="LVT165" s="632" t="e">
        <f>(IF(LVT112-LVT107&lt;0,0,LVT112-LVT107)+LVT156)*1.21+IF($D$5="Koncesija",-#REF!*0.21,0)</f>
        <v>#REF!</v>
      </c>
      <c r="LVU165" s="632" t="e">
        <f>(IF(LVU112-LVU107&lt;0,0,LVU112-LVU107)+LVU156)*1.21+IF($D$5="Koncesija",-#REF!*0.21,0)</f>
        <v>#REF!</v>
      </c>
      <c r="LVV165" s="632" t="e">
        <f>(IF(LVV112-LVV107&lt;0,0,LVV112-LVV107)+LVV156)*1.21+IF($D$5="Koncesija",-#REF!*0.21,0)</f>
        <v>#REF!</v>
      </c>
      <c r="LVW165" s="632" t="e">
        <f>(IF(LVW112-LVW107&lt;0,0,LVW112-LVW107)+LVW156)*1.21+IF($D$5="Koncesija",-#REF!*0.21,0)</f>
        <v>#REF!</v>
      </c>
      <c r="LVX165" s="632" t="e">
        <f>(IF(LVX112-LVX107&lt;0,0,LVX112-LVX107)+LVX156)*1.21+IF($D$5="Koncesija",-#REF!*0.21,0)</f>
        <v>#REF!</v>
      </c>
      <c r="LVY165" s="632" t="e">
        <f>(IF(LVY112-LVY107&lt;0,0,LVY112-LVY107)+LVY156)*1.21+IF($D$5="Koncesija",-#REF!*0.21,0)</f>
        <v>#REF!</v>
      </c>
      <c r="LVZ165" s="632" t="e">
        <f>(IF(LVZ112-LVZ107&lt;0,0,LVZ112-LVZ107)+LVZ156)*1.21+IF($D$5="Koncesija",-#REF!*0.21,0)</f>
        <v>#REF!</v>
      </c>
      <c r="LWA165" s="632" t="e">
        <f>(IF(LWA112-LWA107&lt;0,0,LWA112-LWA107)+LWA156)*1.21+IF($D$5="Koncesija",-#REF!*0.21,0)</f>
        <v>#REF!</v>
      </c>
      <c r="LWB165" s="632" t="e">
        <f>(IF(LWB112-LWB107&lt;0,0,LWB112-LWB107)+LWB156)*1.21+IF($D$5="Koncesija",-#REF!*0.21,0)</f>
        <v>#REF!</v>
      </c>
      <c r="LWC165" s="632" t="e">
        <f>(IF(LWC112-LWC107&lt;0,0,LWC112-LWC107)+LWC156)*1.21+IF($D$5="Koncesija",-#REF!*0.21,0)</f>
        <v>#REF!</v>
      </c>
      <c r="LWD165" s="632" t="e">
        <f>(IF(LWD112-LWD107&lt;0,0,LWD112-LWD107)+LWD156)*1.21+IF($D$5="Koncesija",-#REF!*0.21,0)</f>
        <v>#REF!</v>
      </c>
      <c r="LWE165" s="632" t="e">
        <f>(IF(LWE112-LWE107&lt;0,0,LWE112-LWE107)+LWE156)*1.21+IF($D$5="Koncesija",-#REF!*0.21,0)</f>
        <v>#REF!</v>
      </c>
      <c r="LWF165" s="632" t="e">
        <f>(IF(LWF112-LWF107&lt;0,0,LWF112-LWF107)+LWF156)*1.21+IF($D$5="Koncesija",-#REF!*0.21,0)</f>
        <v>#REF!</v>
      </c>
      <c r="LWG165" s="632" t="e">
        <f>(IF(LWG112-LWG107&lt;0,0,LWG112-LWG107)+LWG156)*1.21+IF($D$5="Koncesija",-#REF!*0.21,0)</f>
        <v>#REF!</v>
      </c>
      <c r="LWH165" s="632" t="e">
        <f>(IF(LWH112-LWH107&lt;0,0,LWH112-LWH107)+LWH156)*1.21+IF($D$5="Koncesija",-#REF!*0.21,0)</f>
        <v>#REF!</v>
      </c>
      <c r="LWI165" s="632" t="e">
        <f>(IF(LWI112-LWI107&lt;0,0,LWI112-LWI107)+LWI156)*1.21+IF($D$5="Koncesija",-#REF!*0.21,0)</f>
        <v>#REF!</v>
      </c>
      <c r="LWJ165" s="632" t="e">
        <f>(IF(LWJ112-LWJ107&lt;0,0,LWJ112-LWJ107)+LWJ156)*1.21+IF($D$5="Koncesija",-#REF!*0.21,0)</f>
        <v>#REF!</v>
      </c>
      <c r="LWK165" s="632" t="e">
        <f>(IF(LWK112-LWK107&lt;0,0,LWK112-LWK107)+LWK156)*1.21+IF($D$5="Koncesija",-#REF!*0.21,0)</f>
        <v>#REF!</v>
      </c>
      <c r="LWL165" s="632" t="e">
        <f>(IF(LWL112-LWL107&lt;0,0,LWL112-LWL107)+LWL156)*1.21+IF($D$5="Koncesija",-#REF!*0.21,0)</f>
        <v>#REF!</v>
      </c>
      <c r="LWM165" s="632" t="e">
        <f>(IF(LWM112-LWM107&lt;0,0,LWM112-LWM107)+LWM156)*1.21+IF($D$5="Koncesija",-#REF!*0.21,0)</f>
        <v>#REF!</v>
      </c>
      <c r="LWN165" s="632" t="e">
        <f>(IF(LWN112-LWN107&lt;0,0,LWN112-LWN107)+LWN156)*1.21+IF($D$5="Koncesija",-#REF!*0.21,0)</f>
        <v>#REF!</v>
      </c>
      <c r="LWO165" s="632" t="e">
        <f>(IF(LWO112-LWO107&lt;0,0,LWO112-LWO107)+LWO156)*1.21+IF($D$5="Koncesija",-#REF!*0.21,0)</f>
        <v>#REF!</v>
      </c>
      <c r="LWP165" s="632" t="e">
        <f>(IF(LWP112-LWP107&lt;0,0,LWP112-LWP107)+LWP156)*1.21+IF($D$5="Koncesija",-#REF!*0.21,0)</f>
        <v>#REF!</v>
      </c>
      <c r="LWQ165" s="632" t="e">
        <f>(IF(LWQ112-LWQ107&lt;0,0,LWQ112-LWQ107)+LWQ156)*1.21+IF($D$5="Koncesija",-#REF!*0.21,0)</f>
        <v>#REF!</v>
      </c>
      <c r="LWR165" s="632" t="e">
        <f>(IF(LWR112-LWR107&lt;0,0,LWR112-LWR107)+LWR156)*1.21+IF($D$5="Koncesija",-#REF!*0.21,0)</f>
        <v>#REF!</v>
      </c>
      <c r="LWS165" s="632" t="e">
        <f>(IF(LWS112-LWS107&lt;0,0,LWS112-LWS107)+LWS156)*1.21+IF($D$5="Koncesija",-#REF!*0.21,0)</f>
        <v>#REF!</v>
      </c>
      <c r="LWT165" s="632" t="e">
        <f>(IF(LWT112-LWT107&lt;0,0,LWT112-LWT107)+LWT156)*1.21+IF($D$5="Koncesija",-#REF!*0.21,0)</f>
        <v>#REF!</v>
      </c>
      <c r="LWU165" s="632" t="e">
        <f>(IF(LWU112-LWU107&lt;0,0,LWU112-LWU107)+LWU156)*1.21+IF($D$5="Koncesija",-#REF!*0.21,0)</f>
        <v>#REF!</v>
      </c>
      <c r="LWV165" s="632" t="e">
        <f>(IF(LWV112-LWV107&lt;0,0,LWV112-LWV107)+LWV156)*1.21+IF($D$5="Koncesija",-#REF!*0.21,0)</f>
        <v>#REF!</v>
      </c>
      <c r="LWW165" s="632" t="e">
        <f>(IF(LWW112-LWW107&lt;0,0,LWW112-LWW107)+LWW156)*1.21+IF($D$5="Koncesija",-#REF!*0.21,0)</f>
        <v>#REF!</v>
      </c>
      <c r="LWX165" s="632" t="e">
        <f>(IF(LWX112-LWX107&lt;0,0,LWX112-LWX107)+LWX156)*1.21+IF($D$5="Koncesija",-#REF!*0.21,0)</f>
        <v>#REF!</v>
      </c>
      <c r="LWY165" s="632" t="e">
        <f>(IF(LWY112-LWY107&lt;0,0,LWY112-LWY107)+LWY156)*1.21+IF($D$5="Koncesija",-#REF!*0.21,0)</f>
        <v>#REF!</v>
      </c>
      <c r="LWZ165" s="632" t="e">
        <f>(IF(LWZ112-LWZ107&lt;0,0,LWZ112-LWZ107)+LWZ156)*1.21+IF($D$5="Koncesija",-#REF!*0.21,0)</f>
        <v>#REF!</v>
      </c>
      <c r="LXA165" s="632" t="e">
        <f>(IF(LXA112-LXA107&lt;0,0,LXA112-LXA107)+LXA156)*1.21+IF($D$5="Koncesija",-#REF!*0.21,0)</f>
        <v>#REF!</v>
      </c>
      <c r="LXB165" s="632" t="e">
        <f>(IF(LXB112-LXB107&lt;0,0,LXB112-LXB107)+LXB156)*1.21+IF($D$5="Koncesija",-#REF!*0.21,0)</f>
        <v>#REF!</v>
      </c>
      <c r="LXC165" s="632" t="e">
        <f>(IF(LXC112-LXC107&lt;0,0,LXC112-LXC107)+LXC156)*1.21+IF($D$5="Koncesija",-#REF!*0.21,0)</f>
        <v>#REF!</v>
      </c>
      <c r="LXD165" s="632" t="e">
        <f>(IF(LXD112-LXD107&lt;0,0,LXD112-LXD107)+LXD156)*1.21+IF($D$5="Koncesija",-#REF!*0.21,0)</f>
        <v>#REF!</v>
      </c>
      <c r="LXE165" s="632" t="e">
        <f>(IF(LXE112-LXE107&lt;0,0,LXE112-LXE107)+LXE156)*1.21+IF($D$5="Koncesija",-#REF!*0.21,0)</f>
        <v>#REF!</v>
      </c>
      <c r="LXF165" s="632" t="e">
        <f>(IF(LXF112-LXF107&lt;0,0,LXF112-LXF107)+LXF156)*1.21+IF($D$5="Koncesija",-#REF!*0.21,0)</f>
        <v>#REF!</v>
      </c>
      <c r="LXG165" s="632" t="e">
        <f>(IF(LXG112-LXG107&lt;0,0,LXG112-LXG107)+LXG156)*1.21+IF($D$5="Koncesija",-#REF!*0.21,0)</f>
        <v>#REF!</v>
      </c>
      <c r="LXH165" s="632" t="e">
        <f>(IF(LXH112-LXH107&lt;0,0,LXH112-LXH107)+LXH156)*1.21+IF($D$5="Koncesija",-#REF!*0.21,0)</f>
        <v>#REF!</v>
      </c>
      <c r="LXI165" s="632" t="e">
        <f>(IF(LXI112-LXI107&lt;0,0,LXI112-LXI107)+LXI156)*1.21+IF($D$5="Koncesija",-#REF!*0.21,0)</f>
        <v>#REF!</v>
      </c>
      <c r="LXJ165" s="632" t="e">
        <f>(IF(LXJ112-LXJ107&lt;0,0,LXJ112-LXJ107)+LXJ156)*1.21+IF($D$5="Koncesija",-#REF!*0.21,0)</f>
        <v>#REF!</v>
      </c>
      <c r="LXK165" s="632" t="e">
        <f>(IF(LXK112-LXK107&lt;0,0,LXK112-LXK107)+LXK156)*1.21+IF($D$5="Koncesija",-#REF!*0.21,0)</f>
        <v>#REF!</v>
      </c>
      <c r="LXL165" s="632" t="e">
        <f>(IF(LXL112-LXL107&lt;0,0,LXL112-LXL107)+LXL156)*1.21+IF($D$5="Koncesija",-#REF!*0.21,0)</f>
        <v>#REF!</v>
      </c>
      <c r="LXM165" s="632" t="e">
        <f>(IF(LXM112-LXM107&lt;0,0,LXM112-LXM107)+LXM156)*1.21+IF($D$5="Koncesija",-#REF!*0.21,0)</f>
        <v>#REF!</v>
      </c>
      <c r="LXN165" s="632" t="e">
        <f>(IF(LXN112-LXN107&lt;0,0,LXN112-LXN107)+LXN156)*1.21+IF($D$5="Koncesija",-#REF!*0.21,0)</f>
        <v>#REF!</v>
      </c>
      <c r="LXO165" s="632" t="e">
        <f>(IF(LXO112-LXO107&lt;0,0,LXO112-LXO107)+LXO156)*1.21+IF($D$5="Koncesija",-#REF!*0.21,0)</f>
        <v>#REF!</v>
      </c>
      <c r="LXP165" s="632" t="e">
        <f>(IF(LXP112-LXP107&lt;0,0,LXP112-LXP107)+LXP156)*1.21+IF($D$5="Koncesija",-#REF!*0.21,0)</f>
        <v>#REF!</v>
      </c>
      <c r="LXQ165" s="632" t="e">
        <f>(IF(LXQ112-LXQ107&lt;0,0,LXQ112-LXQ107)+LXQ156)*1.21+IF($D$5="Koncesija",-#REF!*0.21,0)</f>
        <v>#REF!</v>
      </c>
      <c r="LXR165" s="632" t="e">
        <f>(IF(LXR112-LXR107&lt;0,0,LXR112-LXR107)+LXR156)*1.21+IF($D$5="Koncesija",-#REF!*0.21,0)</f>
        <v>#REF!</v>
      </c>
      <c r="LXS165" s="632" t="e">
        <f>(IF(LXS112-LXS107&lt;0,0,LXS112-LXS107)+LXS156)*1.21+IF($D$5="Koncesija",-#REF!*0.21,0)</f>
        <v>#REF!</v>
      </c>
      <c r="LXT165" s="632" t="e">
        <f>(IF(LXT112-LXT107&lt;0,0,LXT112-LXT107)+LXT156)*1.21+IF($D$5="Koncesija",-#REF!*0.21,0)</f>
        <v>#REF!</v>
      </c>
      <c r="LXU165" s="632" t="e">
        <f>(IF(LXU112-LXU107&lt;0,0,LXU112-LXU107)+LXU156)*1.21+IF($D$5="Koncesija",-#REF!*0.21,0)</f>
        <v>#REF!</v>
      </c>
      <c r="LXV165" s="632" t="e">
        <f>(IF(LXV112-LXV107&lt;0,0,LXV112-LXV107)+LXV156)*1.21+IF($D$5="Koncesija",-#REF!*0.21,0)</f>
        <v>#REF!</v>
      </c>
      <c r="LXW165" s="632" t="e">
        <f>(IF(LXW112-LXW107&lt;0,0,LXW112-LXW107)+LXW156)*1.21+IF($D$5="Koncesija",-#REF!*0.21,0)</f>
        <v>#REF!</v>
      </c>
      <c r="LXX165" s="632" t="e">
        <f>(IF(LXX112-LXX107&lt;0,0,LXX112-LXX107)+LXX156)*1.21+IF($D$5="Koncesija",-#REF!*0.21,0)</f>
        <v>#REF!</v>
      </c>
      <c r="LXY165" s="632" t="e">
        <f>(IF(LXY112-LXY107&lt;0,0,LXY112-LXY107)+LXY156)*1.21+IF($D$5="Koncesija",-#REF!*0.21,0)</f>
        <v>#REF!</v>
      </c>
      <c r="LXZ165" s="632" t="e">
        <f>(IF(LXZ112-LXZ107&lt;0,0,LXZ112-LXZ107)+LXZ156)*1.21+IF($D$5="Koncesija",-#REF!*0.21,0)</f>
        <v>#REF!</v>
      </c>
      <c r="LYA165" s="632" t="e">
        <f>(IF(LYA112-LYA107&lt;0,0,LYA112-LYA107)+LYA156)*1.21+IF($D$5="Koncesija",-#REF!*0.21,0)</f>
        <v>#REF!</v>
      </c>
      <c r="LYB165" s="632" t="e">
        <f>(IF(LYB112-LYB107&lt;0,0,LYB112-LYB107)+LYB156)*1.21+IF($D$5="Koncesija",-#REF!*0.21,0)</f>
        <v>#REF!</v>
      </c>
      <c r="LYC165" s="632" t="e">
        <f>(IF(LYC112-LYC107&lt;0,0,LYC112-LYC107)+LYC156)*1.21+IF($D$5="Koncesija",-#REF!*0.21,0)</f>
        <v>#REF!</v>
      </c>
      <c r="LYD165" s="632" t="e">
        <f>(IF(LYD112-LYD107&lt;0,0,LYD112-LYD107)+LYD156)*1.21+IF($D$5="Koncesija",-#REF!*0.21,0)</f>
        <v>#REF!</v>
      </c>
      <c r="LYE165" s="632" t="e">
        <f>(IF(LYE112-LYE107&lt;0,0,LYE112-LYE107)+LYE156)*1.21+IF($D$5="Koncesija",-#REF!*0.21,0)</f>
        <v>#REF!</v>
      </c>
      <c r="LYF165" s="632" t="e">
        <f>(IF(LYF112-LYF107&lt;0,0,LYF112-LYF107)+LYF156)*1.21+IF($D$5="Koncesija",-#REF!*0.21,0)</f>
        <v>#REF!</v>
      </c>
      <c r="LYG165" s="632" t="e">
        <f>(IF(LYG112-LYG107&lt;0,0,LYG112-LYG107)+LYG156)*1.21+IF($D$5="Koncesija",-#REF!*0.21,0)</f>
        <v>#REF!</v>
      </c>
      <c r="LYH165" s="632" t="e">
        <f>(IF(LYH112-LYH107&lt;0,0,LYH112-LYH107)+LYH156)*1.21+IF($D$5="Koncesija",-#REF!*0.21,0)</f>
        <v>#REF!</v>
      </c>
      <c r="LYI165" s="632" t="e">
        <f>(IF(LYI112-LYI107&lt;0,0,LYI112-LYI107)+LYI156)*1.21+IF($D$5="Koncesija",-#REF!*0.21,0)</f>
        <v>#REF!</v>
      </c>
      <c r="LYJ165" s="632" t="e">
        <f>(IF(LYJ112-LYJ107&lt;0,0,LYJ112-LYJ107)+LYJ156)*1.21+IF($D$5="Koncesija",-#REF!*0.21,0)</f>
        <v>#REF!</v>
      </c>
      <c r="LYK165" s="632" t="e">
        <f>(IF(LYK112-LYK107&lt;0,0,LYK112-LYK107)+LYK156)*1.21+IF($D$5="Koncesija",-#REF!*0.21,0)</f>
        <v>#REF!</v>
      </c>
      <c r="LYL165" s="632" t="e">
        <f>(IF(LYL112-LYL107&lt;0,0,LYL112-LYL107)+LYL156)*1.21+IF($D$5="Koncesija",-#REF!*0.21,0)</f>
        <v>#REF!</v>
      </c>
      <c r="LYM165" s="632" t="e">
        <f>(IF(LYM112-LYM107&lt;0,0,LYM112-LYM107)+LYM156)*1.21+IF($D$5="Koncesija",-#REF!*0.21,0)</f>
        <v>#REF!</v>
      </c>
      <c r="LYN165" s="632" t="e">
        <f>(IF(LYN112-LYN107&lt;0,0,LYN112-LYN107)+LYN156)*1.21+IF($D$5="Koncesija",-#REF!*0.21,0)</f>
        <v>#REF!</v>
      </c>
      <c r="LYO165" s="632" t="e">
        <f>(IF(LYO112-LYO107&lt;0,0,LYO112-LYO107)+LYO156)*1.21+IF($D$5="Koncesija",-#REF!*0.21,0)</f>
        <v>#REF!</v>
      </c>
      <c r="LYP165" s="632" t="e">
        <f>(IF(LYP112-LYP107&lt;0,0,LYP112-LYP107)+LYP156)*1.21+IF($D$5="Koncesija",-#REF!*0.21,0)</f>
        <v>#REF!</v>
      </c>
      <c r="LYQ165" s="632" t="e">
        <f>(IF(LYQ112-LYQ107&lt;0,0,LYQ112-LYQ107)+LYQ156)*1.21+IF($D$5="Koncesija",-#REF!*0.21,0)</f>
        <v>#REF!</v>
      </c>
      <c r="LYR165" s="632" t="e">
        <f>(IF(LYR112-LYR107&lt;0,0,LYR112-LYR107)+LYR156)*1.21+IF($D$5="Koncesija",-#REF!*0.21,0)</f>
        <v>#REF!</v>
      </c>
      <c r="LYS165" s="632" t="e">
        <f>(IF(LYS112-LYS107&lt;0,0,LYS112-LYS107)+LYS156)*1.21+IF($D$5="Koncesija",-#REF!*0.21,0)</f>
        <v>#REF!</v>
      </c>
      <c r="LYT165" s="632" t="e">
        <f>(IF(LYT112-LYT107&lt;0,0,LYT112-LYT107)+LYT156)*1.21+IF($D$5="Koncesija",-#REF!*0.21,0)</f>
        <v>#REF!</v>
      </c>
      <c r="LYU165" s="632" t="e">
        <f>(IF(LYU112-LYU107&lt;0,0,LYU112-LYU107)+LYU156)*1.21+IF($D$5="Koncesija",-#REF!*0.21,0)</f>
        <v>#REF!</v>
      </c>
      <c r="LYV165" s="632" t="e">
        <f>(IF(LYV112-LYV107&lt;0,0,LYV112-LYV107)+LYV156)*1.21+IF($D$5="Koncesija",-#REF!*0.21,0)</f>
        <v>#REF!</v>
      </c>
      <c r="LYW165" s="632" t="e">
        <f>(IF(LYW112-LYW107&lt;0,0,LYW112-LYW107)+LYW156)*1.21+IF($D$5="Koncesija",-#REF!*0.21,0)</f>
        <v>#REF!</v>
      </c>
      <c r="LYX165" s="632" t="e">
        <f>(IF(LYX112-LYX107&lt;0,0,LYX112-LYX107)+LYX156)*1.21+IF($D$5="Koncesija",-#REF!*0.21,0)</f>
        <v>#REF!</v>
      </c>
      <c r="LYY165" s="632" t="e">
        <f>(IF(LYY112-LYY107&lt;0,0,LYY112-LYY107)+LYY156)*1.21+IF($D$5="Koncesija",-#REF!*0.21,0)</f>
        <v>#REF!</v>
      </c>
      <c r="LYZ165" s="632" t="e">
        <f>(IF(LYZ112-LYZ107&lt;0,0,LYZ112-LYZ107)+LYZ156)*1.21+IF($D$5="Koncesija",-#REF!*0.21,0)</f>
        <v>#REF!</v>
      </c>
      <c r="LZA165" s="632" t="e">
        <f>(IF(LZA112-LZA107&lt;0,0,LZA112-LZA107)+LZA156)*1.21+IF($D$5="Koncesija",-#REF!*0.21,0)</f>
        <v>#REF!</v>
      </c>
      <c r="LZB165" s="632" t="e">
        <f>(IF(LZB112-LZB107&lt;0,0,LZB112-LZB107)+LZB156)*1.21+IF($D$5="Koncesija",-#REF!*0.21,0)</f>
        <v>#REF!</v>
      </c>
      <c r="LZC165" s="632" t="e">
        <f>(IF(LZC112-LZC107&lt;0,0,LZC112-LZC107)+LZC156)*1.21+IF($D$5="Koncesija",-#REF!*0.21,0)</f>
        <v>#REF!</v>
      </c>
      <c r="LZD165" s="632" t="e">
        <f>(IF(LZD112-LZD107&lt;0,0,LZD112-LZD107)+LZD156)*1.21+IF($D$5="Koncesija",-#REF!*0.21,0)</f>
        <v>#REF!</v>
      </c>
      <c r="LZE165" s="632" t="e">
        <f>(IF(LZE112-LZE107&lt;0,0,LZE112-LZE107)+LZE156)*1.21+IF($D$5="Koncesija",-#REF!*0.21,0)</f>
        <v>#REF!</v>
      </c>
      <c r="LZF165" s="632" t="e">
        <f>(IF(LZF112-LZF107&lt;0,0,LZF112-LZF107)+LZF156)*1.21+IF($D$5="Koncesija",-#REF!*0.21,0)</f>
        <v>#REF!</v>
      </c>
      <c r="LZG165" s="632" t="e">
        <f>(IF(LZG112-LZG107&lt;0,0,LZG112-LZG107)+LZG156)*1.21+IF($D$5="Koncesija",-#REF!*0.21,0)</f>
        <v>#REF!</v>
      </c>
      <c r="LZH165" s="632" t="e">
        <f>(IF(LZH112-LZH107&lt;0,0,LZH112-LZH107)+LZH156)*1.21+IF($D$5="Koncesija",-#REF!*0.21,0)</f>
        <v>#REF!</v>
      </c>
      <c r="LZI165" s="632" t="e">
        <f>(IF(LZI112-LZI107&lt;0,0,LZI112-LZI107)+LZI156)*1.21+IF($D$5="Koncesija",-#REF!*0.21,0)</f>
        <v>#REF!</v>
      </c>
      <c r="LZJ165" s="632" t="e">
        <f>(IF(LZJ112-LZJ107&lt;0,0,LZJ112-LZJ107)+LZJ156)*1.21+IF($D$5="Koncesija",-#REF!*0.21,0)</f>
        <v>#REF!</v>
      </c>
      <c r="LZK165" s="632" t="e">
        <f>(IF(LZK112-LZK107&lt;0,0,LZK112-LZK107)+LZK156)*1.21+IF($D$5="Koncesija",-#REF!*0.21,0)</f>
        <v>#REF!</v>
      </c>
      <c r="LZL165" s="632" t="e">
        <f>(IF(LZL112-LZL107&lt;0,0,LZL112-LZL107)+LZL156)*1.21+IF($D$5="Koncesija",-#REF!*0.21,0)</f>
        <v>#REF!</v>
      </c>
      <c r="LZM165" s="632" t="e">
        <f>(IF(LZM112-LZM107&lt;0,0,LZM112-LZM107)+LZM156)*1.21+IF($D$5="Koncesija",-#REF!*0.21,0)</f>
        <v>#REF!</v>
      </c>
      <c r="LZN165" s="632" t="e">
        <f>(IF(LZN112-LZN107&lt;0,0,LZN112-LZN107)+LZN156)*1.21+IF($D$5="Koncesija",-#REF!*0.21,0)</f>
        <v>#REF!</v>
      </c>
      <c r="LZO165" s="632" t="e">
        <f>(IF(LZO112-LZO107&lt;0,0,LZO112-LZO107)+LZO156)*1.21+IF($D$5="Koncesija",-#REF!*0.21,0)</f>
        <v>#REF!</v>
      </c>
      <c r="LZP165" s="632" t="e">
        <f>(IF(LZP112-LZP107&lt;0,0,LZP112-LZP107)+LZP156)*1.21+IF($D$5="Koncesija",-#REF!*0.21,0)</f>
        <v>#REF!</v>
      </c>
      <c r="LZQ165" s="632" t="e">
        <f>(IF(LZQ112-LZQ107&lt;0,0,LZQ112-LZQ107)+LZQ156)*1.21+IF($D$5="Koncesija",-#REF!*0.21,0)</f>
        <v>#REF!</v>
      </c>
      <c r="LZR165" s="632" t="e">
        <f>(IF(LZR112-LZR107&lt;0,0,LZR112-LZR107)+LZR156)*1.21+IF($D$5="Koncesija",-#REF!*0.21,0)</f>
        <v>#REF!</v>
      </c>
      <c r="LZS165" s="632" t="e">
        <f>(IF(LZS112-LZS107&lt;0,0,LZS112-LZS107)+LZS156)*1.21+IF($D$5="Koncesija",-#REF!*0.21,0)</f>
        <v>#REF!</v>
      </c>
      <c r="LZT165" s="632" t="e">
        <f>(IF(LZT112-LZT107&lt;0,0,LZT112-LZT107)+LZT156)*1.21+IF($D$5="Koncesija",-#REF!*0.21,0)</f>
        <v>#REF!</v>
      </c>
      <c r="LZU165" s="632" t="e">
        <f>(IF(LZU112-LZU107&lt;0,0,LZU112-LZU107)+LZU156)*1.21+IF($D$5="Koncesija",-#REF!*0.21,0)</f>
        <v>#REF!</v>
      </c>
      <c r="LZV165" s="632" t="e">
        <f>(IF(LZV112-LZV107&lt;0,0,LZV112-LZV107)+LZV156)*1.21+IF($D$5="Koncesija",-#REF!*0.21,0)</f>
        <v>#REF!</v>
      </c>
      <c r="LZW165" s="632" t="e">
        <f>(IF(LZW112-LZW107&lt;0,0,LZW112-LZW107)+LZW156)*1.21+IF($D$5="Koncesija",-#REF!*0.21,0)</f>
        <v>#REF!</v>
      </c>
      <c r="LZX165" s="632" t="e">
        <f>(IF(LZX112-LZX107&lt;0,0,LZX112-LZX107)+LZX156)*1.21+IF($D$5="Koncesija",-#REF!*0.21,0)</f>
        <v>#REF!</v>
      </c>
      <c r="LZY165" s="632" t="e">
        <f>(IF(LZY112-LZY107&lt;0,0,LZY112-LZY107)+LZY156)*1.21+IF($D$5="Koncesija",-#REF!*0.21,0)</f>
        <v>#REF!</v>
      </c>
      <c r="LZZ165" s="632" t="e">
        <f>(IF(LZZ112-LZZ107&lt;0,0,LZZ112-LZZ107)+LZZ156)*1.21+IF($D$5="Koncesija",-#REF!*0.21,0)</f>
        <v>#REF!</v>
      </c>
      <c r="MAA165" s="632" t="e">
        <f>(IF(MAA112-MAA107&lt;0,0,MAA112-MAA107)+MAA156)*1.21+IF($D$5="Koncesija",-#REF!*0.21,0)</f>
        <v>#REF!</v>
      </c>
      <c r="MAB165" s="632" t="e">
        <f>(IF(MAB112-MAB107&lt;0,0,MAB112-MAB107)+MAB156)*1.21+IF($D$5="Koncesija",-#REF!*0.21,0)</f>
        <v>#REF!</v>
      </c>
      <c r="MAC165" s="632" t="e">
        <f>(IF(MAC112-MAC107&lt;0,0,MAC112-MAC107)+MAC156)*1.21+IF($D$5="Koncesija",-#REF!*0.21,0)</f>
        <v>#REF!</v>
      </c>
      <c r="MAD165" s="632" t="e">
        <f>(IF(MAD112-MAD107&lt;0,0,MAD112-MAD107)+MAD156)*1.21+IF($D$5="Koncesija",-#REF!*0.21,0)</f>
        <v>#REF!</v>
      </c>
      <c r="MAE165" s="632" t="e">
        <f>(IF(MAE112-MAE107&lt;0,0,MAE112-MAE107)+MAE156)*1.21+IF($D$5="Koncesija",-#REF!*0.21,0)</f>
        <v>#REF!</v>
      </c>
      <c r="MAF165" s="632" t="e">
        <f>(IF(MAF112-MAF107&lt;0,0,MAF112-MAF107)+MAF156)*1.21+IF($D$5="Koncesija",-#REF!*0.21,0)</f>
        <v>#REF!</v>
      </c>
      <c r="MAG165" s="632" t="e">
        <f>(IF(MAG112-MAG107&lt;0,0,MAG112-MAG107)+MAG156)*1.21+IF($D$5="Koncesija",-#REF!*0.21,0)</f>
        <v>#REF!</v>
      </c>
      <c r="MAH165" s="632" t="e">
        <f>(IF(MAH112-MAH107&lt;0,0,MAH112-MAH107)+MAH156)*1.21+IF($D$5="Koncesija",-#REF!*0.21,0)</f>
        <v>#REF!</v>
      </c>
      <c r="MAI165" s="632" t="e">
        <f>(IF(MAI112-MAI107&lt;0,0,MAI112-MAI107)+MAI156)*1.21+IF($D$5="Koncesija",-#REF!*0.21,0)</f>
        <v>#REF!</v>
      </c>
      <c r="MAJ165" s="632" t="e">
        <f>(IF(MAJ112-MAJ107&lt;0,0,MAJ112-MAJ107)+MAJ156)*1.21+IF($D$5="Koncesija",-#REF!*0.21,0)</f>
        <v>#REF!</v>
      </c>
      <c r="MAK165" s="632" t="e">
        <f>(IF(MAK112-MAK107&lt;0,0,MAK112-MAK107)+MAK156)*1.21+IF($D$5="Koncesija",-#REF!*0.21,0)</f>
        <v>#REF!</v>
      </c>
      <c r="MAL165" s="632" t="e">
        <f>(IF(MAL112-MAL107&lt;0,0,MAL112-MAL107)+MAL156)*1.21+IF($D$5="Koncesija",-#REF!*0.21,0)</f>
        <v>#REF!</v>
      </c>
      <c r="MAM165" s="632" t="e">
        <f>(IF(MAM112-MAM107&lt;0,0,MAM112-MAM107)+MAM156)*1.21+IF($D$5="Koncesija",-#REF!*0.21,0)</f>
        <v>#REF!</v>
      </c>
      <c r="MAN165" s="632" t="e">
        <f>(IF(MAN112-MAN107&lt;0,0,MAN112-MAN107)+MAN156)*1.21+IF($D$5="Koncesija",-#REF!*0.21,0)</f>
        <v>#REF!</v>
      </c>
      <c r="MAO165" s="632" t="e">
        <f>(IF(MAO112-MAO107&lt;0,0,MAO112-MAO107)+MAO156)*1.21+IF($D$5="Koncesija",-#REF!*0.21,0)</f>
        <v>#REF!</v>
      </c>
      <c r="MAP165" s="632" t="e">
        <f>(IF(MAP112-MAP107&lt;0,0,MAP112-MAP107)+MAP156)*1.21+IF($D$5="Koncesija",-#REF!*0.21,0)</f>
        <v>#REF!</v>
      </c>
      <c r="MAQ165" s="632" t="e">
        <f>(IF(MAQ112-MAQ107&lt;0,0,MAQ112-MAQ107)+MAQ156)*1.21+IF($D$5="Koncesija",-#REF!*0.21,0)</f>
        <v>#REF!</v>
      </c>
      <c r="MAR165" s="632" t="e">
        <f>(IF(MAR112-MAR107&lt;0,0,MAR112-MAR107)+MAR156)*1.21+IF($D$5="Koncesija",-#REF!*0.21,0)</f>
        <v>#REF!</v>
      </c>
      <c r="MAS165" s="632" t="e">
        <f>(IF(MAS112-MAS107&lt;0,0,MAS112-MAS107)+MAS156)*1.21+IF($D$5="Koncesija",-#REF!*0.21,0)</f>
        <v>#REF!</v>
      </c>
      <c r="MAT165" s="632" t="e">
        <f>(IF(MAT112-MAT107&lt;0,0,MAT112-MAT107)+MAT156)*1.21+IF($D$5="Koncesija",-#REF!*0.21,0)</f>
        <v>#REF!</v>
      </c>
      <c r="MAU165" s="632" t="e">
        <f>(IF(MAU112-MAU107&lt;0,0,MAU112-MAU107)+MAU156)*1.21+IF($D$5="Koncesija",-#REF!*0.21,0)</f>
        <v>#REF!</v>
      </c>
      <c r="MAV165" s="632" t="e">
        <f>(IF(MAV112-MAV107&lt;0,0,MAV112-MAV107)+MAV156)*1.21+IF($D$5="Koncesija",-#REF!*0.21,0)</f>
        <v>#REF!</v>
      </c>
      <c r="MAW165" s="632" t="e">
        <f>(IF(MAW112-MAW107&lt;0,0,MAW112-MAW107)+MAW156)*1.21+IF($D$5="Koncesija",-#REF!*0.21,0)</f>
        <v>#REF!</v>
      </c>
      <c r="MAX165" s="632" t="e">
        <f>(IF(MAX112-MAX107&lt;0,0,MAX112-MAX107)+MAX156)*1.21+IF($D$5="Koncesija",-#REF!*0.21,0)</f>
        <v>#REF!</v>
      </c>
      <c r="MAY165" s="632" t="e">
        <f>(IF(MAY112-MAY107&lt;0,0,MAY112-MAY107)+MAY156)*1.21+IF($D$5="Koncesija",-#REF!*0.21,0)</f>
        <v>#REF!</v>
      </c>
      <c r="MAZ165" s="632" t="e">
        <f>(IF(MAZ112-MAZ107&lt;0,0,MAZ112-MAZ107)+MAZ156)*1.21+IF($D$5="Koncesija",-#REF!*0.21,0)</f>
        <v>#REF!</v>
      </c>
      <c r="MBA165" s="632" t="e">
        <f>(IF(MBA112-MBA107&lt;0,0,MBA112-MBA107)+MBA156)*1.21+IF($D$5="Koncesija",-#REF!*0.21,0)</f>
        <v>#REF!</v>
      </c>
      <c r="MBB165" s="632" t="e">
        <f>(IF(MBB112-MBB107&lt;0,0,MBB112-MBB107)+MBB156)*1.21+IF($D$5="Koncesija",-#REF!*0.21,0)</f>
        <v>#REF!</v>
      </c>
      <c r="MBC165" s="632" t="e">
        <f>(IF(MBC112-MBC107&lt;0,0,MBC112-MBC107)+MBC156)*1.21+IF($D$5="Koncesija",-#REF!*0.21,0)</f>
        <v>#REF!</v>
      </c>
      <c r="MBD165" s="632" t="e">
        <f>(IF(MBD112-MBD107&lt;0,0,MBD112-MBD107)+MBD156)*1.21+IF($D$5="Koncesija",-#REF!*0.21,0)</f>
        <v>#REF!</v>
      </c>
      <c r="MBE165" s="632" t="e">
        <f>(IF(MBE112-MBE107&lt;0,0,MBE112-MBE107)+MBE156)*1.21+IF($D$5="Koncesija",-#REF!*0.21,0)</f>
        <v>#REF!</v>
      </c>
      <c r="MBF165" s="632" t="e">
        <f>(IF(MBF112-MBF107&lt;0,0,MBF112-MBF107)+MBF156)*1.21+IF($D$5="Koncesija",-#REF!*0.21,0)</f>
        <v>#REF!</v>
      </c>
      <c r="MBG165" s="632" t="e">
        <f>(IF(MBG112-MBG107&lt;0,0,MBG112-MBG107)+MBG156)*1.21+IF($D$5="Koncesija",-#REF!*0.21,0)</f>
        <v>#REF!</v>
      </c>
      <c r="MBH165" s="632" t="e">
        <f>(IF(MBH112-MBH107&lt;0,0,MBH112-MBH107)+MBH156)*1.21+IF($D$5="Koncesija",-#REF!*0.21,0)</f>
        <v>#REF!</v>
      </c>
      <c r="MBI165" s="632" t="e">
        <f>(IF(MBI112-MBI107&lt;0,0,MBI112-MBI107)+MBI156)*1.21+IF($D$5="Koncesija",-#REF!*0.21,0)</f>
        <v>#REF!</v>
      </c>
      <c r="MBJ165" s="632" t="e">
        <f>(IF(MBJ112-MBJ107&lt;0,0,MBJ112-MBJ107)+MBJ156)*1.21+IF($D$5="Koncesija",-#REF!*0.21,0)</f>
        <v>#REF!</v>
      </c>
      <c r="MBK165" s="632" t="e">
        <f>(IF(MBK112-MBK107&lt;0,0,MBK112-MBK107)+MBK156)*1.21+IF($D$5="Koncesija",-#REF!*0.21,0)</f>
        <v>#REF!</v>
      </c>
      <c r="MBL165" s="632" t="e">
        <f>(IF(MBL112-MBL107&lt;0,0,MBL112-MBL107)+MBL156)*1.21+IF($D$5="Koncesija",-#REF!*0.21,0)</f>
        <v>#REF!</v>
      </c>
      <c r="MBM165" s="632" t="e">
        <f>(IF(MBM112-MBM107&lt;0,0,MBM112-MBM107)+MBM156)*1.21+IF($D$5="Koncesija",-#REF!*0.21,0)</f>
        <v>#REF!</v>
      </c>
      <c r="MBN165" s="632" t="e">
        <f>(IF(MBN112-MBN107&lt;0,0,MBN112-MBN107)+MBN156)*1.21+IF($D$5="Koncesija",-#REF!*0.21,0)</f>
        <v>#REF!</v>
      </c>
      <c r="MBO165" s="632" t="e">
        <f>(IF(MBO112-MBO107&lt;0,0,MBO112-MBO107)+MBO156)*1.21+IF($D$5="Koncesija",-#REF!*0.21,0)</f>
        <v>#REF!</v>
      </c>
      <c r="MBP165" s="632" t="e">
        <f>(IF(MBP112-MBP107&lt;0,0,MBP112-MBP107)+MBP156)*1.21+IF($D$5="Koncesija",-#REF!*0.21,0)</f>
        <v>#REF!</v>
      </c>
      <c r="MBQ165" s="632" t="e">
        <f>(IF(MBQ112-MBQ107&lt;0,0,MBQ112-MBQ107)+MBQ156)*1.21+IF($D$5="Koncesija",-#REF!*0.21,0)</f>
        <v>#REF!</v>
      </c>
      <c r="MBR165" s="632" t="e">
        <f>(IF(MBR112-MBR107&lt;0,0,MBR112-MBR107)+MBR156)*1.21+IF($D$5="Koncesija",-#REF!*0.21,0)</f>
        <v>#REF!</v>
      </c>
      <c r="MBS165" s="632" t="e">
        <f>(IF(MBS112-MBS107&lt;0,0,MBS112-MBS107)+MBS156)*1.21+IF($D$5="Koncesija",-#REF!*0.21,0)</f>
        <v>#REF!</v>
      </c>
      <c r="MBT165" s="632" t="e">
        <f>(IF(MBT112-MBT107&lt;0,0,MBT112-MBT107)+MBT156)*1.21+IF($D$5="Koncesija",-#REF!*0.21,0)</f>
        <v>#REF!</v>
      </c>
      <c r="MBU165" s="632" t="e">
        <f>(IF(MBU112-MBU107&lt;0,0,MBU112-MBU107)+MBU156)*1.21+IF($D$5="Koncesija",-#REF!*0.21,0)</f>
        <v>#REF!</v>
      </c>
      <c r="MBV165" s="632" t="e">
        <f>(IF(MBV112-MBV107&lt;0,0,MBV112-MBV107)+MBV156)*1.21+IF($D$5="Koncesija",-#REF!*0.21,0)</f>
        <v>#REF!</v>
      </c>
      <c r="MBW165" s="632" t="e">
        <f>(IF(MBW112-MBW107&lt;0,0,MBW112-MBW107)+MBW156)*1.21+IF($D$5="Koncesija",-#REF!*0.21,0)</f>
        <v>#REF!</v>
      </c>
      <c r="MBX165" s="632" t="e">
        <f>(IF(MBX112-MBX107&lt;0,0,MBX112-MBX107)+MBX156)*1.21+IF($D$5="Koncesija",-#REF!*0.21,0)</f>
        <v>#REF!</v>
      </c>
      <c r="MBY165" s="632" t="e">
        <f>(IF(MBY112-MBY107&lt;0,0,MBY112-MBY107)+MBY156)*1.21+IF($D$5="Koncesija",-#REF!*0.21,0)</f>
        <v>#REF!</v>
      </c>
      <c r="MBZ165" s="632" t="e">
        <f>(IF(MBZ112-MBZ107&lt;0,0,MBZ112-MBZ107)+MBZ156)*1.21+IF($D$5="Koncesija",-#REF!*0.21,0)</f>
        <v>#REF!</v>
      </c>
      <c r="MCA165" s="632" t="e">
        <f>(IF(MCA112-MCA107&lt;0,0,MCA112-MCA107)+MCA156)*1.21+IF($D$5="Koncesija",-#REF!*0.21,0)</f>
        <v>#REF!</v>
      </c>
      <c r="MCB165" s="632" t="e">
        <f>(IF(MCB112-MCB107&lt;0,0,MCB112-MCB107)+MCB156)*1.21+IF($D$5="Koncesija",-#REF!*0.21,0)</f>
        <v>#REF!</v>
      </c>
      <c r="MCC165" s="632" t="e">
        <f>(IF(MCC112-MCC107&lt;0,0,MCC112-MCC107)+MCC156)*1.21+IF($D$5="Koncesija",-#REF!*0.21,0)</f>
        <v>#REF!</v>
      </c>
      <c r="MCD165" s="632" t="e">
        <f>(IF(MCD112-MCD107&lt;0,0,MCD112-MCD107)+MCD156)*1.21+IF($D$5="Koncesija",-#REF!*0.21,0)</f>
        <v>#REF!</v>
      </c>
      <c r="MCE165" s="632" t="e">
        <f>(IF(MCE112-MCE107&lt;0,0,MCE112-MCE107)+MCE156)*1.21+IF($D$5="Koncesija",-#REF!*0.21,0)</f>
        <v>#REF!</v>
      </c>
      <c r="MCF165" s="632" t="e">
        <f>(IF(MCF112-MCF107&lt;0,0,MCF112-MCF107)+MCF156)*1.21+IF($D$5="Koncesija",-#REF!*0.21,0)</f>
        <v>#REF!</v>
      </c>
      <c r="MCG165" s="632" t="e">
        <f>(IF(MCG112-MCG107&lt;0,0,MCG112-MCG107)+MCG156)*1.21+IF($D$5="Koncesija",-#REF!*0.21,0)</f>
        <v>#REF!</v>
      </c>
      <c r="MCH165" s="632" t="e">
        <f>(IF(MCH112-MCH107&lt;0,0,MCH112-MCH107)+MCH156)*1.21+IF($D$5="Koncesija",-#REF!*0.21,0)</f>
        <v>#REF!</v>
      </c>
      <c r="MCI165" s="632" t="e">
        <f>(IF(MCI112-MCI107&lt;0,0,MCI112-MCI107)+MCI156)*1.21+IF($D$5="Koncesija",-#REF!*0.21,0)</f>
        <v>#REF!</v>
      </c>
      <c r="MCJ165" s="632" t="e">
        <f>(IF(MCJ112-MCJ107&lt;0,0,MCJ112-MCJ107)+MCJ156)*1.21+IF($D$5="Koncesija",-#REF!*0.21,0)</f>
        <v>#REF!</v>
      </c>
      <c r="MCK165" s="632" t="e">
        <f>(IF(MCK112-MCK107&lt;0,0,MCK112-MCK107)+MCK156)*1.21+IF($D$5="Koncesija",-#REF!*0.21,0)</f>
        <v>#REF!</v>
      </c>
      <c r="MCL165" s="632" t="e">
        <f>(IF(MCL112-MCL107&lt;0,0,MCL112-MCL107)+MCL156)*1.21+IF($D$5="Koncesija",-#REF!*0.21,0)</f>
        <v>#REF!</v>
      </c>
      <c r="MCM165" s="632" t="e">
        <f>(IF(MCM112-MCM107&lt;0,0,MCM112-MCM107)+MCM156)*1.21+IF($D$5="Koncesija",-#REF!*0.21,0)</f>
        <v>#REF!</v>
      </c>
      <c r="MCN165" s="632" t="e">
        <f>(IF(MCN112-MCN107&lt;0,0,MCN112-MCN107)+MCN156)*1.21+IF($D$5="Koncesija",-#REF!*0.21,0)</f>
        <v>#REF!</v>
      </c>
      <c r="MCO165" s="632" t="e">
        <f>(IF(MCO112-MCO107&lt;0,0,MCO112-MCO107)+MCO156)*1.21+IF($D$5="Koncesija",-#REF!*0.21,0)</f>
        <v>#REF!</v>
      </c>
      <c r="MCP165" s="632" t="e">
        <f>(IF(MCP112-MCP107&lt;0,0,MCP112-MCP107)+MCP156)*1.21+IF($D$5="Koncesija",-#REF!*0.21,0)</f>
        <v>#REF!</v>
      </c>
      <c r="MCQ165" s="632" t="e">
        <f>(IF(MCQ112-MCQ107&lt;0,0,MCQ112-MCQ107)+MCQ156)*1.21+IF($D$5="Koncesija",-#REF!*0.21,0)</f>
        <v>#REF!</v>
      </c>
      <c r="MCR165" s="632" t="e">
        <f>(IF(MCR112-MCR107&lt;0,0,MCR112-MCR107)+MCR156)*1.21+IF($D$5="Koncesija",-#REF!*0.21,0)</f>
        <v>#REF!</v>
      </c>
      <c r="MCS165" s="632" t="e">
        <f>(IF(MCS112-MCS107&lt;0,0,MCS112-MCS107)+MCS156)*1.21+IF($D$5="Koncesija",-#REF!*0.21,0)</f>
        <v>#REF!</v>
      </c>
      <c r="MCT165" s="632" t="e">
        <f>(IF(MCT112-MCT107&lt;0,0,MCT112-MCT107)+MCT156)*1.21+IF($D$5="Koncesija",-#REF!*0.21,0)</f>
        <v>#REF!</v>
      </c>
      <c r="MCU165" s="632" t="e">
        <f>(IF(MCU112-MCU107&lt;0,0,MCU112-MCU107)+MCU156)*1.21+IF($D$5="Koncesija",-#REF!*0.21,0)</f>
        <v>#REF!</v>
      </c>
      <c r="MCV165" s="632" t="e">
        <f>(IF(MCV112-MCV107&lt;0,0,MCV112-MCV107)+MCV156)*1.21+IF($D$5="Koncesija",-#REF!*0.21,0)</f>
        <v>#REF!</v>
      </c>
      <c r="MCW165" s="632" t="e">
        <f>(IF(MCW112-MCW107&lt;0,0,MCW112-MCW107)+MCW156)*1.21+IF($D$5="Koncesija",-#REF!*0.21,0)</f>
        <v>#REF!</v>
      </c>
      <c r="MCX165" s="632" t="e">
        <f>(IF(MCX112-MCX107&lt;0,0,MCX112-MCX107)+MCX156)*1.21+IF($D$5="Koncesija",-#REF!*0.21,0)</f>
        <v>#REF!</v>
      </c>
      <c r="MCY165" s="632" t="e">
        <f>(IF(MCY112-MCY107&lt;0,0,MCY112-MCY107)+MCY156)*1.21+IF($D$5="Koncesija",-#REF!*0.21,0)</f>
        <v>#REF!</v>
      </c>
      <c r="MCZ165" s="632" t="e">
        <f>(IF(MCZ112-MCZ107&lt;0,0,MCZ112-MCZ107)+MCZ156)*1.21+IF($D$5="Koncesija",-#REF!*0.21,0)</f>
        <v>#REF!</v>
      </c>
      <c r="MDA165" s="632" t="e">
        <f>(IF(MDA112-MDA107&lt;0,0,MDA112-MDA107)+MDA156)*1.21+IF($D$5="Koncesija",-#REF!*0.21,0)</f>
        <v>#REF!</v>
      </c>
      <c r="MDB165" s="632" t="e">
        <f>(IF(MDB112-MDB107&lt;0,0,MDB112-MDB107)+MDB156)*1.21+IF($D$5="Koncesija",-#REF!*0.21,0)</f>
        <v>#REF!</v>
      </c>
      <c r="MDC165" s="632" t="e">
        <f>(IF(MDC112-MDC107&lt;0,0,MDC112-MDC107)+MDC156)*1.21+IF($D$5="Koncesija",-#REF!*0.21,0)</f>
        <v>#REF!</v>
      </c>
      <c r="MDD165" s="632" t="e">
        <f>(IF(MDD112-MDD107&lt;0,0,MDD112-MDD107)+MDD156)*1.21+IF($D$5="Koncesija",-#REF!*0.21,0)</f>
        <v>#REF!</v>
      </c>
      <c r="MDE165" s="632" t="e">
        <f>(IF(MDE112-MDE107&lt;0,0,MDE112-MDE107)+MDE156)*1.21+IF($D$5="Koncesija",-#REF!*0.21,0)</f>
        <v>#REF!</v>
      </c>
      <c r="MDF165" s="632" t="e">
        <f>(IF(MDF112-MDF107&lt;0,0,MDF112-MDF107)+MDF156)*1.21+IF($D$5="Koncesija",-#REF!*0.21,0)</f>
        <v>#REF!</v>
      </c>
      <c r="MDG165" s="632" t="e">
        <f>(IF(MDG112-MDG107&lt;0,0,MDG112-MDG107)+MDG156)*1.21+IF($D$5="Koncesija",-#REF!*0.21,0)</f>
        <v>#REF!</v>
      </c>
      <c r="MDH165" s="632" t="e">
        <f>(IF(MDH112-MDH107&lt;0,0,MDH112-MDH107)+MDH156)*1.21+IF($D$5="Koncesija",-#REF!*0.21,0)</f>
        <v>#REF!</v>
      </c>
      <c r="MDI165" s="632" t="e">
        <f>(IF(MDI112-MDI107&lt;0,0,MDI112-MDI107)+MDI156)*1.21+IF($D$5="Koncesija",-#REF!*0.21,0)</f>
        <v>#REF!</v>
      </c>
      <c r="MDJ165" s="632" t="e">
        <f>(IF(MDJ112-MDJ107&lt;0,0,MDJ112-MDJ107)+MDJ156)*1.21+IF($D$5="Koncesija",-#REF!*0.21,0)</f>
        <v>#REF!</v>
      </c>
      <c r="MDK165" s="632" t="e">
        <f>(IF(MDK112-MDK107&lt;0,0,MDK112-MDK107)+MDK156)*1.21+IF($D$5="Koncesija",-#REF!*0.21,0)</f>
        <v>#REF!</v>
      </c>
      <c r="MDL165" s="632" t="e">
        <f>(IF(MDL112-MDL107&lt;0,0,MDL112-MDL107)+MDL156)*1.21+IF($D$5="Koncesija",-#REF!*0.21,0)</f>
        <v>#REF!</v>
      </c>
      <c r="MDM165" s="632" t="e">
        <f>(IF(MDM112-MDM107&lt;0,0,MDM112-MDM107)+MDM156)*1.21+IF($D$5="Koncesija",-#REF!*0.21,0)</f>
        <v>#REF!</v>
      </c>
      <c r="MDN165" s="632" t="e">
        <f>(IF(MDN112-MDN107&lt;0,0,MDN112-MDN107)+MDN156)*1.21+IF($D$5="Koncesija",-#REF!*0.21,0)</f>
        <v>#REF!</v>
      </c>
      <c r="MDO165" s="632" t="e">
        <f>(IF(MDO112-MDO107&lt;0,0,MDO112-MDO107)+MDO156)*1.21+IF($D$5="Koncesija",-#REF!*0.21,0)</f>
        <v>#REF!</v>
      </c>
      <c r="MDP165" s="632" t="e">
        <f>(IF(MDP112-MDP107&lt;0,0,MDP112-MDP107)+MDP156)*1.21+IF($D$5="Koncesija",-#REF!*0.21,0)</f>
        <v>#REF!</v>
      </c>
      <c r="MDQ165" s="632" t="e">
        <f>(IF(MDQ112-MDQ107&lt;0,0,MDQ112-MDQ107)+MDQ156)*1.21+IF($D$5="Koncesija",-#REF!*0.21,0)</f>
        <v>#REF!</v>
      </c>
      <c r="MDR165" s="632" t="e">
        <f>(IF(MDR112-MDR107&lt;0,0,MDR112-MDR107)+MDR156)*1.21+IF($D$5="Koncesija",-#REF!*0.21,0)</f>
        <v>#REF!</v>
      </c>
      <c r="MDS165" s="632" t="e">
        <f>(IF(MDS112-MDS107&lt;0,0,MDS112-MDS107)+MDS156)*1.21+IF($D$5="Koncesija",-#REF!*0.21,0)</f>
        <v>#REF!</v>
      </c>
      <c r="MDT165" s="632" t="e">
        <f>(IF(MDT112-MDT107&lt;0,0,MDT112-MDT107)+MDT156)*1.21+IF($D$5="Koncesija",-#REF!*0.21,0)</f>
        <v>#REF!</v>
      </c>
      <c r="MDU165" s="632" t="e">
        <f>(IF(MDU112-MDU107&lt;0,0,MDU112-MDU107)+MDU156)*1.21+IF($D$5="Koncesija",-#REF!*0.21,0)</f>
        <v>#REF!</v>
      </c>
      <c r="MDV165" s="632" t="e">
        <f>(IF(MDV112-MDV107&lt;0,0,MDV112-MDV107)+MDV156)*1.21+IF($D$5="Koncesija",-#REF!*0.21,0)</f>
        <v>#REF!</v>
      </c>
      <c r="MDW165" s="632" t="e">
        <f>(IF(MDW112-MDW107&lt;0,0,MDW112-MDW107)+MDW156)*1.21+IF($D$5="Koncesija",-#REF!*0.21,0)</f>
        <v>#REF!</v>
      </c>
      <c r="MDX165" s="632" t="e">
        <f>(IF(MDX112-MDX107&lt;0,0,MDX112-MDX107)+MDX156)*1.21+IF($D$5="Koncesija",-#REF!*0.21,0)</f>
        <v>#REF!</v>
      </c>
      <c r="MDY165" s="632" t="e">
        <f>(IF(MDY112-MDY107&lt;0,0,MDY112-MDY107)+MDY156)*1.21+IF($D$5="Koncesija",-#REF!*0.21,0)</f>
        <v>#REF!</v>
      </c>
      <c r="MDZ165" s="632" t="e">
        <f>(IF(MDZ112-MDZ107&lt;0,0,MDZ112-MDZ107)+MDZ156)*1.21+IF($D$5="Koncesija",-#REF!*0.21,0)</f>
        <v>#REF!</v>
      </c>
      <c r="MEA165" s="632" t="e">
        <f>(IF(MEA112-MEA107&lt;0,0,MEA112-MEA107)+MEA156)*1.21+IF($D$5="Koncesija",-#REF!*0.21,0)</f>
        <v>#REF!</v>
      </c>
      <c r="MEB165" s="632" t="e">
        <f>(IF(MEB112-MEB107&lt;0,0,MEB112-MEB107)+MEB156)*1.21+IF($D$5="Koncesija",-#REF!*0.21,0)</f>
        <v>#REF!</v>
      </c>
      <c r="MEC165" s="632" t="e">
        <f>(IF(MEC112-MEC107&lt;0,0,MEC112-MEC107)+MEC156)*1.21+IF($D$5="Koncesija",-#REF!*0.21,0)</f>
        <v>#REF!</v>
      </c>
      <c r="MED165" s="632" t="e">
        <f>(IF(MED112-MED107&lt;0,0,MED112-MED107)+MED156)*1.21+IF($D$5="Koncesija",-#REF!*0.21,0)</f>
        <v>#REF!</v>
      </c>
      <c r="MEE165" s="632" t="e">
        <f>(IF(MEE112-MEE107&lt;0,0,MEE112-MEE107)+MEE156)*1.21+IF($D$5="Koncesija",-#REF!*0.21,0)</f>
        <v>#REF!</v>
      </c>
      <c r="MEF165" s="632" t="e">
        <f>(IF(MEF112-MEF107&lt;0,0,MEF112-MEF107)+MEF156)*1.21+IF($D$5="Koncesija",-#REF!*0.21,0)</f>
        <v>#REF!</v>
      </c>
      <c r="MEG165" s="632" t="e">
        <f>(IF(MEG112-MEG107&lt;0,0,MEG112-MEG107)+MEG156)*1.21+IF($D$5="Koncesija",-#REF!*0.21,0)</f>
        <v>#REF!</v>
      </c>
      <c r="MEH165" s="632" t="e">
        <f>(IF(MEH112-MEH107&lt;0,0,MEH112-MEH107)+MEH156)*1.21+IF($D$5="Koncesija",-#REF!*0.21,0)</f>
        <v>#REF!</v>
      </c>
      <c r="MEI165" s="632" t="e">
        <f>(IF(MEI112-MEI107&lt;0,0,MEI112-MEI107)+MEI156)*1.21+IF($D$5="Koncesija",-#REF!*0.21,0)</f>
        <v>#REF!</v>
      </c>
      <c r="MEJ165" s="632" t="e">
        <f>(IF(MEJ112-MEJ107&lt;0,0,MEJ112-MEJ107)+MEJ156)*1.21+IF($D$5="Koncesija",-#REF!*0.21,0)</f>
        <v>#REF!</v>
      </c>
      <c r="MEK165" s="632" t="e">
        <f>(IF(MEK112-MEK107&lt;0,0,MEK112-MEK107)+MEK156)*1.21+IF($D$5="Koncesija",-#REF!*0.21,0)</f>
        <v>#REF!</v>
      </c>
      <c r="MEL165" s="632" t="e">
        <f>(IF(MEL112-MEL107&lt;0,0,MEL112-MEL107)+MEL156)*1.21+IF($D$5="Koncesija",-#REF!*0.21,0)</f>
        <v>#REF!</v>
      </c>
      <c r="MEM165" s="632" t="e">
        <f>(IF(MEM112-MEM107&lt;0,0,MEM112-MEM107)+MEM156)*1.21+IF($D$5="Koncesija",-#REF!*0.21,0)</f>
        <v>#REF!</v>
      </c>
      <c r="MEN165" s="632" t="e">
        <f>(IF(MEN112-MEN107&lt;0,0,MEN112-MEN107)+MEN156)*1.21+IF($D$5="Koncesija",-#REF!*0.21,0)</f>
        <v>#REF!</v>
      </c>
      <c r="MEO165" s="632" t="e">
        <f>(IF(MEO112-MEO107&lt;0,0,MEO112-MEO107)+MEO156)*1.21+IF($D$5="Koncesija",-#REF!*0.21,0)</f>
        <v>#REF!</v>
      </c>
      <c r="MEP165" s="632" t="e">
        <f>(IF(MEP112-MEP107&lt;0,0,MEP112-MEP107)+MEP156)*1.21+IF($D$5="Koncesija",-#REF!*0.21,0)</f>
        <v>#REF!</v>
      </c>
      <c r="MEQ165" s="632" t="e">
        <f>(IF(MEQ112-MEQ107&lt;0,0,MEQ112-MEQ107)+MEQ156)*1.21+IF($D$5="Koncesija",-#REF!*0.21,0)</f>
        <v>#REF!</v>
      </c>
      <c r="MER165" s="632" t="e">
        <f>(IF(MER112-MER107&lt;0,0,MER112-MER107)+MER156)*1.21+IF($D$5="Koncesija",-#REF!*0.21,0)</f>
        <v>#REF!</v>
      </c>
      <c r="MES165" s="632" t="e">
        <f>(IF(MES112-MES107&lt;0,0,MES112-MES107)+MES156)*1.21+IF($D$5="Koncesija",-#REF!*0.21,0)</f>
        <v>#REF!</v>
      </c>
      <c r="MET165" s="632" t="e">
        <f>(IF(MET112-MET107&lt;0,0,MET112-MET107)+MET156)*1.21+IF($D$5="Koncesija",-#REF!*0.21,0)</f>
        <v>#REF!</v>
      </c>
      <c r="MEU165" s="632" t="e">
        <f>(IF(MEU112-MEU107&lt;0,0,MEU112-MEU107)+MEU156)*1.21+IF($D$5="Koncesija",-#REF!*0.21,0)</f>
        <v>#REF!</v>
      </c>
      <c r="MEV165" s="632" t="e">
        <f>(IF(MEV112-MEV107&lt;0,0,MEV112-MEV107)+MEV156)*1.21+IF($D$5="Koncesija",-#REF!*0.21,0)</f>
        <v>#REF!</v>
      </c>
      <c r="MEW165" s="632" t="e">
        <f>(IF(MEW112-MEW107&lt;0,0,MEW112-MEW107)+MEW156)*1.21+IF($D$5="Koncesija",-#REF!*0.21,0)</f>
        <v>#REF!</v>
      </c>
      <c r="MEX165" s="632" t="e">
        <f>(IF(MEX112-MEX107&lt;0,0,MEX112-MEX107)+MEX156)*1.21+IF($D$5="Koncesija",-#REF!*0.21,0)</f>
        <v>#REF!</v>
      </c>
      <c r="MEY165" s="632" t="e">
        <f>(IF(MEY112-MEY107&lt;0,0,MEY112-MEY107)+MEY156)*1.21+IF($D$5="Koncesija",-#REF!*0.21,0)</f>
        <v>#REF!</v>
      </c>
      <c r="MEZ165" s="632" t="e">
        <f>(IF(MEZ112-MEZ107&lt;0,0,MEZ112-MEZ107)+MEZ156)*1.21+IF($D$5="Koncesija",-#REF!*0.21,0)</f>
        <v>#REF!</v>
      </c>
      <c r="MFA165" s="632" t="e">
        <f>(IF(MFA112-MFA107&lt;0,0,MFA112-MFA107)+MFA156)*1.21+IF($D$5="Koncesija",-#REF!*0.21,0)</f>
        <v>#REF!</v>
      </c>
      <c r="MFB165" s="632" t="e">
        <f>(IF(MFB112-MFB107&lt;0,0,MFB112-MFB107)+MFB156)*1.21+IF($D$5="Koncesija",-#REF!*0.21,0)</f>
        <v>#REF!</v>
      </c>
      <c r="MFC165" s="632" t="e">
        <f>(IF(MFC112-MFC107&lt;0,0,MFC112-MFC107)+MFC156)*1.21+IF($D$5="Koncesija",-#REF!*0.21,0)</f>
        <v>#REF!</v>
      </c>
      <c r="MFD165" s="632" t="e">
        <f>(IF(MFD112-MFD107&lt;0,0,MFD112-MFD107)+MFD156)*1.21+IF($D$5="Koncesija",-#REF!*0.21,0)</f>
        <v>#REF!</v>
      </c>
      <c r="MFE165" s="632" t="e">
        <f>(IF(MFE112-MFE107&lt;0,0,MFE112-MFE107)+MFE156)*1.21+IF($D$5="Koncesija",-#REF!*0.21,0)</f>
        <v>#REF!</v>
      </c>
      <c r="MFF165" s="632" t="e">
        <f>(IF(MFF112-MFF107&lt;0,0,MFF112-MFF107)+MFF156)*1.21+IF($D$5="Koncesija",-#REF!*0.21,0)</f>
        <v>#REF!</v>
      </c>
      <c r="MFG165" s="632" t="e">
        <f>(IF(MFG112-MFG107&lt;0,0,MFG112-MFG107)+MFG156)*1.21+IF($D$5="Koncesija",-#REF!*0.21,0)</f>
        <v>#REF!</v>
      </c>
      <c r="MFH165" s="632" t="e">
        <f>(IF(MFH112-MFH107&lt;0,0,MFH112-MFH107)+MFH156)*1.21+IF($D$5="Koncesija",-#REF!*0.21,0)</f>
        <v>#REF!</v>
      </c>
      <c r="MFI165" s="632" t="e">
        <f>(IF(MFI112-MFI107&lt;0,0,MFI112-MFI107)+MFI156)*1.21+IF($D$5="Koncesija",-#REF!*0.21,0)</f>
        <v>#REF!</v>
      </c>
      <c r="MFJ165" s="632" t="e">
        <f>(IF(MFJ112-MFJ107&lt;0,0,MFJ112-MFJ107)+MFJ156)*1.21+IF($D$5="Koncesija",-#REF!*0.21,0)</f>
        <v>#REF!</v>
      </c>
      <c r="MFK165" s="632" t="e">
        <f>(IF(MFK112-MFK107&lt;0,0,MFK112-MFK107)+MFK156)*1.21+IF($D$5="Koncesija",-#REF!*0.21,0)</f>
        <v>#REF!</v>
      </c>
      <c r="MFL165" s="632" t="e">
        <f>(IF(MFL112-MFL107&lt;0,0,MFL112-MFL107)+MFL156)*1.21+IF($D$5="Koncesija",-#REF!*0.21,0)</f>
        <v>#REF!</v>
      </c>
      <c r="MFM165" s="632" t="e">
        <f>(IF(MFM112-MFM107&lt;0,0,MFM112-MFM107)+MFM156)*1.21+IF($D$5="Koncesija",-#REF!*0.21,0)</f>
        <v>#REF!</v>
      </c>
      <c r="MFN165" s="632" t="e">
        <f>(IF(MFN112-MFN107&lt;0,0,MFN112-MFN107)+MFN156)*1.21+IF($D$5="Koncesija",-#REF!*0.21,0)</f>
        <v>#REF!</v>
      </c>
      <c r="MFO165" s="632" t="e">
        <f>(IF(MFO112-MFO107&lt;0,0,MFO112-MFO107)+MFO156)*1.21+IF($D$5="Koncesija",-#REF!*0.21,0)</f>
        <v>#REF!</v>
      </c>
      <c r="MFP165" s="632" t="e">
        <f>(IF(MFP112-MFP107&lt;0,0,MFP112-MFP107)+MFP156)*1.21+IF($D$5="Koncesija",-#REF!*0.21,0)</f>
        <v>#REF!</v>
      </c>
      <c r="MFQ165" s="632" t="e">
        <f>(IF(MFQ112-MFQ107&lt;0,0,MFQ112-MFQ107)+MFQ156)*1.21+IF($D$5="Koncesija",-#REF!*0.21,0)</f>
        <v>#REF!</v>
      </c>
      <c r="MFR165" s="632" t="e">
        <f>(IF(MFR112-MFR107&lt;0,0,MFR112-MFR107)+MFR156)*1.21+IF($D$5="Koncesija",-#REF!*0.21,0)</f>
        <v>#REF!</v>
      </c>
      <c r="MFS165" s="632" t="e">
        <f>(IF(MFS112-MFS107&lt;0,0,MFS112-MFS107)+MFS156)*1.21+IF($D$5="Koncesija",-#REF!*0.21,0)</f>
        <v>#REF!</v>
      </c>
      <c r="MFT165" s="632" t="e">
        <f>(IF(MFT112-MFT107&lt;0,0,MFT112-MFT107)+MFT156)*1.21+IF($D$5="Koncesija",-#REF!*0.21,0)</f>
        <v>#REF!</v>
      </c>
      <c r="MFU165" s="632" t="e">
        <f>(IF(MFU112-MFU107&lt;0,0,MFU112-MFU107)+MFU156)*1.21+IF($D$5="Koncesija",-#REF!*0.21,0)</f>
        <v>#REF!</v>
      </c>
      <c r="MFV165" s="632" t="e">
        <f>(IF(MFV112-MFV107&lt;0,0,MFV112-MFV107)+MFV156)*1.21+IF($D$5="Koncesija",-#REF!*0.21,0)</f>
        <v>#REF!</v>
      </c>
      <c r="MFW165" s="632" t="e">
        <f>(IF(MFW112-MFW107&lt;0,0,MFW112-MFW107)+MFW156)*1.21+IF($D$5="Koncesija",-#REF!*0.21,0)</f>
        <v>#REF!</v>
      </c>
      <c r="MFX165" s="632" t="e">
        <f>(IF(MFX112-MFX107&lt;0,0,MFX112-MFX107)+MFX156)*1.21+IF($D$5="Koncesija",-#REF!*0.21,0)</f>
        <v>#REF!</v>
      </c>
      <c r="MFY165" s="632" t="e">
        <f>(IF(MFY112-MFY107&lt;0,0,MFY112-MFY107)+MFY156)*1.21+IF($D$5="Koncesija",-#REF!*0.21,0)</f>
        <v>#REF!</v>
      </c>
      <c r="MFZ165" s="632" t="e">
        <f>(IF(MFZ112-MFZ107&lt;0,0,MFZ112-MFZ107)+MFZ156)*1.21+IF($D$5="Koncesija",-#REF!*0.21,0)</f>
        <v>#REF!</v>
      </c>
      <c r="MGA165" s="632" t="e">
        <f>(IF(MGA112-MGA107&lt;0,0,MGA112-MGA107)+MGA156)*1.21+IF($D$5="Koncesija",-#REF!*0.21,0)</f>
        <v>#REF!</v>
      </c>
      <c r="MGB165" s="632" t="e">
        <f>(IF(MGB112-MGB107&lt;0,0,MGB112-MGB107)+MGB156)*1.21+IF($D$5="Koncesija",-#REF!*0.21,0)</f>
        <v>#REF!</v>
      </c>
      <c r="MGC165" s="632" t="e">
        <f>(IF(MGC112-MGC107&lt;0,0,MGC112-MGC107)+MGC156)*1.21+IF($D$5="Koncesija",-#REF!*0.21,0)</f>
        <v>#REF!</v>
      </c>
      <c r="MGD165" s="632" t="e">
        <f>(IF(MGD112-MGD107&lt;0,0,MGD112-MGD107)+MGD156)*1.21+IF($D$5="Koncesija",-#REF!*0.21,0)</f>
        <v>#REF!</v>
      </c>
      <c r="MGE165" s="632" t="e">
        <f>(IF(MGE112-MGE107&lt;0,0,MGE112-MGE107)+MGE156)*1.21+IF($D$5="Koncesija",-#REF!*0.21,0)</f>
        <v>#REF!</v>
      </c>
      <c r="MGF165" s="632" t="e">
        <f>(IF(MGF112-MGF107&lt;0,0,MGF112-MGF107)+MGF156)*1.21+IF($D$5="Koncesija",-#REF!*0.21,0)</f>
        <v>#REF!</v>
      </c>
      <c r="MGG165" s="632" t="e">
        <f>(IF(MGG112-MGG107&lt;0,0,MGG112-MGG107)+MGG156)*1.21+IF($D$5="Koncesija",-#REF!*0.21,0)</f>
        <v>#REF!</v>
      </c>
      <c r="MGH165" s="632" t="e">
        <f>(IF(MGH112-MGH107&lt;0,0,MGH112-MGH107)+MGH156)*1.21+IF($D$5="Koncesija",-#REF!*0.21,0)</f>
        <v>#REF!</v>
      </c>
      <c r="MGI165" s="632" t="e">
        <f>(IF(MGI112-MGI107&lt;0,0,MGI112-MGI107)+MGI156)*1.21+IF($D$5="Koncesija",-#REF!*0.21,0)</f>
        <v>#REF!</v>
      </c>
      <c r="MGJ165" s="632" t="e">
        <f>(IF(MGJ112-MGJ107&lt;0,0,MGJ112-MGJ107)+MGJ156)*1.21+IF($D$5="Koncesija",-#REF!*0.21,0)</f>
        <v>#REF!</v>
      </c>
      <c r="MGK165" s="632" t="e">
        <f>(IF(MGK112-MGK107&lt;0,0,MGK112-MGK107)+MGK156)*1.21+IF($D$5="Koncesija",-#REF!*0.21,0)</f>
        <v>#REF!</v>
      </c>
      <c r="MGL165" s="632" t="e">
        <f>(IF(MGL112-MGL107&lt;0,0,MGL112-MGL107)+MGL156)*1.21+IF($D$5="Koncesija",-#REF!*0.21,0)</f>
        <v>#REF!</v>
      </c>
      <c r="MGM165" s="632" t="e">
        <f>(IF(MGM112-MGM107&lt;0,0,MGM112-MGM107)+MGM156)*1.21+IF($D$5="Koncesija",-#REF!*0.21,0)</f>
        <v>#REF!</v>
      </c>
      <c r="MGN165" s="632" t="e">
        <f>(IF(MGN112-MGN107&lt;0,0,MGN112-MGN107)+MGN156)*1.21+IF($D$5="Koncesija",-#REF!*0.21,0)</f>
        <v>#REF!</v>
      </c>
      <c r="MGO165" s="632" t="e">
        <f>(IF(MGO112-MGO107&lt;0,0,MGO112-MGO107)+MGO156)*1.21+IF($D$5="Koncesija",-#REF!*0.21,0)</f>
        <v>#REF!</v>
      </c>
      <c r="MGP165" s="632" t="e">
        <f>(IF(MGP112-MGP107&lt;0,0,MGP112-MGP107)+MGP156)*1.21+IF($D$5="Koncesija",-#REF!*0.21,0)</f>
        <v>#REF!</v>
      </c>
      <c r="MGQ165" s="632" t="e">
        <f>(IF(MGQ112-MGQ107&lt;0,0,MGQ112-MGQ107)+MGQ156)*1.21+IF($D$5="Koncesija",-#REF!*0.21,0)</f>
        <v>#REF!</v>
      </c>
      <c r="MGR165" s="632" t="e">
        <f>(IF(MGR112-MGR107&lt;0,0,MGR112-MGR107)+MGR156)*1.21+IF($D$5="Koncesija",-#REF!*0.21,0)</f>
        <v>#REF!</v>
      </c>
      <c r="MGS165" s="632" t="e">
        <f>(IF(MGS112-MGS107&lt;0,0,MGS112-MGS107)+MGS156)*1.21+IF($D$5="Koncesija",-#REF!*0.21,0)</f>
        <v>#REF!</v>
      </c>
      <c r="MGT165" s="632" t="e">
        <f>(IF(MGT112-MGT107&lt;0,0,MGT112-MGT107)+MGT156)*1.21+IF($D$5="Koncesija",-#REF!*0.21,0)</f>
        <v>#REF!</v>
      </c>
      <c r="MGU165" s="632" t="e">
        <f>(IF(MGU112-MGU107&lt;0,0,MGU112-MGU107)+MGU156)*1.21+IF($D$5="Koncesija",-#REF!*0.21,0)</f>
        <v>#REF!</v>
      </c>
      <c r="MGV165" s="632" t="e">
        <f>(IF(MGV112-MGV107&lt;0,0,MGV112-MGV107)+MGV156)*1.21+IF($D$5="Koncesija",-#REF!*0.21,0)</f>
        <v>#REF!</v>
      </c>
      <c r="MGW165" s="632" t="e">
        <f>(IF(MGW112-MGW107&lt;0,0,MGW112-MGW107)+MGW156)*1.21+IF($D$5="Koncesija",-#REF!*0.21,0)</f>
        <v>#REF!</v>
      </c>
      <c r="MGX165" s="632" t="e">
        <f>(IF(MGX112-MGX107&lt;0,0,MGX112-MGX107)+MGX156)*1.21+IF($D$5="Koncesija",-#REF!*0.21,0)</f>
        <v>#REF!</v>
      </c>
      <c r="MGY165" s="632" t="e">
        <f>(IF(MGY112-MGY107&lt;0,0,MGY112-MGY107)+MGY156)*1.21+IF($D$5="Koncesija",-#REF!*0.21,0)</f>
        <v>#REF!</v>
      </c>
      <c r="MGZ165" s="632" t="e">
        <f>(IF(MGZ112-MGZ107&lt;0,0,MGZ112-MGZ107)+MGZ156)*1.21+IF($D$5="Koncesija",-#REF!*0.21,0)</f>
        <v>#REF!</v>
      </c>
      <c r="MHA165" s="632" t="e">
        <f>(IF(MHA112-MHA107&lt;0,0,MHA112-MHA107)+MHA156)*1.21+IF($D$5="Koncesija",-#REF!*0.21,0)</f>
        <v>#REF!</v>
      </c>
      <c r="MHB165" s="632" t="e">
        <f>(IF(MHB112-MHB107&lt;0,0,MHB112-MHB107)+MHB156)*1.21+IF($D$5="Koncesija",-#REF!*0.21,0)</f>
        <v>#REF!</v>
      </c>
      <c r="MHC165" s="632" t="e">
        <f>(IF(MHC112-MHC107&lt;0,0,MHC112-MHC107)+MHC156)*1.21+IF($D$5="Koncesija",-#REF!*0.21,0)</f>
        <v>#REF!</v>
      </c>
      <c r="MHD165" s="632" t="e">
        <f>(IF(MHD112-MHD107&lt;0,0,MHD112-MHD107)+MHD156)*1.21+IF($D$5="Koncesija",-#REF!*0.21,0)</f>
        <v>#REF!</v>
      </c>
      <c r="MHE165" s="632" t="e">
        <f>(IF(MHE112-MHE107&lt;0,0,MHE112-MHE107)+MHE156)*1.21+IF($D$5="Koncesija",-#REF!*0.21,0)</f>
        <v>#REF!</v>
      </c>
      <c r="MHF165" s="632" t="e">
        <f>(IF(MHF112-MHF107&lt;0,0,MHF112-MHF107)+MHF156)*1.21+IF($D$5="Koncesija",-#REF!*0.21,0)</f>
        <v>#REF!</v>
      </c>
      <c r="MHG165" s="632" t="e">
        <f>(IF(MHG112-MHG107&lt;0,0,MHG112-MHG107)+MHG156)*1.21+IF($D$5="Koncesija",-#REF!*0.21,0)</f>
        <v>#REF!</v>
      </c>
      <c r="MHH165" s="632" t="e">
        <f>(IF(MHH112-MHH107&lt;0,0,MHH112-MHH107)+MHH156)*1.21+IF($D$5="Koncesija",-#REF!*0.21,0)</f>
        <v>#REF!</v>
      </c>
      <c r="MHI165" s="632" t="e">
        <f>(IF(MHI112-MHI107&lt;0,0,MHI112-MHI107)+MHI156)*1.21+IF($D$5="Koncesija",-#REF!*0.21,0)</f>
        <v>#REF!</v>
      </c>
      <c r="MHJ165" s="632" t="e">
        <f>(IF(MHJ112-MHJ107&lt;0,0,MHJ112-MHJ107)+MHJ156)*1.21+IF($D$5="Koncesija",-#REF!*0.21,0)</f>
        <v>#REF!</v>
      </c>
      <c r="MHK165" s="632" t="e">
        <f>(IF(MHK112-MHK107&lt;0,0,MHK112-MHK107)+MHK156)*1.21+IF($D$5="Koncesija",-#REF!*0.21,0)</f>
        <v>#REF!</v>
      </c>
      <c r="MHL165" s="632" t="e">
        <f>(IF(MHL112-MHL107&lt;0,0,MHL112-MHL107)+MHL156)*1.21+IF($D$5="Koncesija",-#REF!*0.21,0)</f>
        <v>#REF!</v>
      </c>
      <c r="MHM165" s="632" t="e">
        <f>(IF(MHM112-MHM107&lt;0,0,MHM112-MHM107)+MHM156)*1.21+IF($D$5="Koncesija",-#REF!*0.21,0)</f>
        <v>#REF!</v>
      </c>
      <c r="MHN165" s="632" t="e">
        <f>(IF(MHN112-MHN107&lt;0,0,MHN112-MHN107)+MHN156)*1.21+IF($D$5="Koncesija",-#REF!*0.21,0)</f>
        <v>#REF!</v>
      </c>
      <c r="MHO165" s="632" t="e">
        <f>(IF(MHO112-MHO107&lt;0,0,MHO112-MHO107)+MHO156)*1.21+IF($D$5="Koncesija",-#REF!*0.21,0)</f>
        <v>#REF!</v>
      </c>
      <c r="MHP165" s="632" t="e">
        <f>(IF(MHP112-MHP107&lt;0,0,MHP112-MHP107)+MHP156)*1.21+IF($D$5="Koncesija",-#REF!*0.21,0)</f>
        <v>#REF!</v>
      </c>
      <c r="MHQ165" s="632" t="e">
        <f>(IF(MHQ112-MHQ107&lt;0,0,MHQ112-MHQ107)+MHQ156)*1.21+IF($D$5="Koncesija",-#REF!*0.21,0)</f>
        <v>#REF!</v>
      </c>
      <c r="MHR165" s="632" t="e">
        <f>(IF(MHR112-MHR107&lt;0,0,MHR112-MHR107)+MHR156)*1.21+IF($D$5="Koncesija",-#REF!*0.21,0)</f>
        <v>#REF!</v>
      </c>
      <c r="MHS165" s="632" t="e">
        <f>(IF(MHS112-MHS107&lt;0,0,MHS112-MHS107)+MHS156)*1.21+IF($D$5="Koncesija",-#REF!*0.21,0)</f>
        <v>#REF!</v>
      </c>
      <c r="MHT165" s="632" t="e">
        <f>(IF(MHT112-MHT107&lt;0,0,MHT112-MHT107)+MHT156)*1.21+IF($D$5="Koncesija",-#REF!*0.21,0)</f>
        <v>#REF!</v>
      </c>
      <c r="MHU165" s="632" t="e">
        <f>(IF(MHU112-MHU107&lt;0,0,MHU112-MHU107)+MHU156)*1.21+IF($D$5="Koncesija",-#REF!*0.21,0)</f>
        <v>#REF!</v>
      </c>
      <c r="MHV165" s="632" t="e">
        <f>(IF(MHV112-MHV107&lt;0,0,MHV112-MHV107)+MHV156)*1.21+IF($D$5="Koncesija",-#REF!*0.21,0)</f>
        <v>#REF!</v>
      </c>
      <c r="MHW165" s="632" t="e">
        <f>(IF(MHW112-MHW107&lt;0,0,MHW112-MHW107)+MHW156)*1.21+IF($D$5="Koncesija",-#REF!*0.21,0)</f>
        <v>#REF!</v>
      </c>
      <c r="MHX165" s="632" t="e">
        <f>(IF(MHX112-MHX107&lt;0,0,MHX112-MHX107)+MHX156)*1.21+IF($D$5="Koncesija",-#REF!*0.21,0)</f>
        <v>#REF!</v>
      </c>
      <c r="MHY165" s="632" t="e">
        <f>(IF(MHY112-MHY107&lt;0,0,MHY112-MHY107)+MHY156)*1.21+IF($D$5="Koncesija",-#REF!*0.21,0)</f>
        <v>#REF!</v>
      </c>
      <c r="MHZ165" s="632" t="e">
        <f>(IF(MHZ112-MHZ107&lt;0,0,MHZ112-MHZ107)+MHZ156)*1.21+IF($D$5="Koncesija",-#REF!*0.21,0)</f>
        <v>#REF!</v>
      </c>
      <c r="MIA165" s="632" t="e">
        <f>(IF(MIA112-MIA107&lt;0,0,MIA112-MIA107)+MIA156)*1.21+IF($D$5="Koncesija",-#REF!*0.21,0)</f>
        <v>#REF!</v>
      </c>
      <c r="MIB165" s="632" t="e">
        <f>(IF(MIB112-MIB107&lt;0,0,MIB112-MIB107)+MIB156)*1.21+IF($D$5="Koncesija",-#REF!*0.21,0)</f>
        <v>#REF!</v>
      </c>
      <c r="MIC165" s="632" t="e">
        <f>(IF(MIC112-MIC107&lt;0,0,MIC112-MIC107)+MIC156)*1.21+IF($D$5="Koncesija",-#REF!*0.21,0)</f>
        <v>#REF!</v>
      </c>
      <c r="MID165" s="632" t="e">
        <f>(IF(MID112-MID107&lt;0,0,MID112-MID107)+MID156)*1.21+IF($D$5="Koncesija",-#REF!*0.21,0)</f>
        <v>#REF!</v>
      </c>
      <c r="MIE165" s="632" t="e">
        <f>(IF(MIE112-MIE107&lt;0,0,MIE112-MIE107)+MIE156)*1.21+IF($D$5="Koncesija",-#REF!*0.21,0)</f>
        <v>#REF!</v>
      </c>
      <c r="MIF165" s="632" t="e">
        <f>(IF(MIF112-MIF107&lt;0,0,MIF112-MIF107)+MIF156)*1.21+IF($D$5="Koncesija",-#REF!*0.21,0)</f>
        <v>#REF!</v>
      </c>
      <c r="MIG165" s="632" t="e">
        <f>(IF(MIG112-MIG107&lt;0,0,MIG112-MIG107)+MIG156)*1.21+IF($D$5="Koncesija",-#REF!*0.21,0)</f>
        <v>#REF!</v>
      </c>
      <c r="MIH165" s="632" t="e">
        <f>(IF(MIH112-MIH107&lt;0,0,MIH112-MIH107)+MIH156)*1.21+IF($D$5="Koncesija",-#REF!*0.21,0)</f>
        <v>#REF!</v>
      </c>
      <c r="MII165" s="632" t="e">
        <f>(IF(MII112-MII107&lt;0,0,MII112-MII107)+MII156)*1.21+IF($D$5="Koncesija",-#REF!*0.21,0)</f>
        <v>#REF!</v>
      </c>
      <c r="MIJ165" s="632" t="e">
        <f>(IF(MIJ112-MIJ107&lt;0,0,MIJ112-MIJ107)+MIJ156)*1.21+IF($D$5="Koncesija",-#REF!*0.21,0)</f>
        <v>#REF!</v>
      </c>
      <c r="MIK165" s="632" t="e">
        <f>(IF(MIK112-MIK107&lt;0,0,MIK112-MIK107)+MIK156)*1.21+IF($D$5="Koncesija",-#REF!*0.21,0)</f>
        <v>#REF!</v>
      </c>
      <c r="MIL165" s="632" t="e">
        <f>(IF(MIL112-MIL107&lt;0,0,MIL112-MIL107)+MIL156)*1.21+IF($D$5="Koncesija",-#REF!*0.21,0)</f>
        <v>#REF!</v>
      </c>
      <c r="MIM165" s="632" t="e">
        <f>(IF(MIM112-MIM107&lt;0,0,MIM112-MIM107)+MIM156)*1.21+IF($D$5="Koncesija",-#REF!*0.21,0)</f>
        <v>#REF!</v>
      </c>
      <c r="MIN165" s="632" t="e">
        <f>(IF(MIN112-MIN107&lt;0,0,MIN112-MIN107)+MIN156)*1.21+IF($D$5="Koncesija",-#REF!*0.21,0)</f>
        <v>#REF!</v>
      </c>
      <c r="MIO165" s="632" t="e">
        <f>(IF(MIO112-MIO107&lt;0,0,MIO112-MIO107)+MIO156)*1.21+IF($D$5="Koncesija",-#REF!*0.21,0)</f>
        <v>#REF!</v>
      </c>
      <c r="MIP165" s="632" t="e">
        <f>(IF(MIP112-MIP107&lt;0,0,MIP112-MIP107)+MIP156)*1.21+IF($D$5="Koncesija",-#REF!*0.21,0)</f>
        <v>#REF!</v>
      </c>
      <c r="MIQ165" s="632" t="e">
        <f>(IF(MIQ112-MIQ107&lt;0,0,MIQ112-MIQ107)+MIQ156)*1.21+IF($D$5="Koncesija",-#REF!*0.21,0)</f>
        <v>#REF!</v>
      </c>
      <c r="MIR165" s="632" t="e">
        <f>(IF(MIR112-MIR107&lt;0,0,MIR112-MIR107)+MIR156)*1.21+IF($D$5="Koncesija",-#REF!*0.21,0)</f>
        <v>#REF!</v>
      </c>
      <c r="MIS165" s="632" t="e">
        <f>(IF(MIS112-MIS107&lt;0,0,MIS112-MIS107)+MIS156)*1.21+IF($D$5="Koncesija",-#REF!*0.21,0)</f>
        <v>#REF!</v>
      </c>
      <c r="MIT165" s="632" t="e">
        <f>(IF(MIT112-MIT107&lt;0,0,MIT112-MIT107)+MIT156)*1.21+IF($D$5="Koncesija",-#REF!*0.21,0)</f>
        <v>#REF!</v>
      </c>
      <c r="MIU165" s="632" t="e">
        <f>(IF(MIU112-MIU107&lt;0,0,MIU112-MIU107)+MIU156)*1.21+IF($D$5="Koncesija",-#REF!*0.21,0)</f>
        <v>#REF!</v>
      </c>
      <c r="MIV165" s="632" t="e">
        <f>(IF(MIV112-MIV107&lt;0,0,MIV112-MIV107)+MIV156)*1.21+IF($D$5="Koncesija",-#REF!*0.21,0)</f>
        <v>#REF!</v>
      </c>
      <c r="MIW165" s="632" t="e">
        <f>(IF(MIW112-MIW107&lt;0,0,MIW112-MIW107)+MIW156)*1.21+IF($D$5="Koncesija",-#REF!*0.21,0)</f>
        <v>#REF!</v>
      </c>
      <c r="MIX165" s="632" t="e">
        <f>(IF(MIX112-MIX107&lt;0,0,MIX112-MIX107)+MIX156)*1.21+IF($D$5="Koncesija",-#REF!*0.21,0)</f>
        <v>#REF!</v>
      </c>
      <c r="MIY165" s="632" t="e">
        <f>(IF(MIY112-MIY107&lt;0,0,MIY112-MIY107)+MIY156)*1.21+IF($D$5="Koncesija",-#REF!*0.21,0)</f>
        <v>#REF!</v>
      </c>
      <c r="MIZ165" s="632" t="e">
        <f>(IF(MIZ112-MIZ107&lt;0,0,MIZ112-MIZ107)+MIZ156)*1.21+IF($D$5="Koncesija",-#REF!*0.21,0)</f>
        <v>#REF!</v>
      </c>
      <c r="MJA165" s="632" t="e">
        <f>(IF(MJA112-MJA107&lt;0,0,MJA112-MJA107)+MJA156)*1.21+IF($D$5="Koncesija",-#REF!*0.21,0)</f>
        <v>#REF!</v>
      </c>
      <c r="MJB165" s="632" t="e">
        <f>(IF(MJB112-MJB107&lt;0,0,MJB112-MJB107)+MJB156)*1.21+IF($D$5="Koncesija",-#REF!*0.21,0)</f>
        <v>#REF!</v>
      </c>
      <c r="MJC165" s="632" t="e">
        <f>(IF(MJC112-MJC107&lt;0,0,MJC112-MJC107)+MJC156)*1.21+IF($D$5="Koncesija",-#REF!*0.21,0)</f>
        <v>#REF!</v>
      </c>
      <c r="MJD165" s="632" t="e">
        <f>(IF(MJD112-MJD107&lt;0,0,MJD112-MJD107)+MJD156)*1.21+IF($D$5="Koncesija",-#REF!*0.21,0)</f>
        <v>#REF!</v>
      </c>
      <c r="MJE165" s="632" t="e">
        <f>(IF(MJE112-MJE107&lt;0,0,MJE112-MJE107)+MJE156)*1.21+IF($D$5="Koncesija",-#REF!*0.21,0)</f>
        <v>#REF!</v>
      </c>
      <c r="MJF165" s="632" t="e">
        <f>(IF(MJF112-MJF107&lt;0,0,MJF112-MJF107)+MJF156)*1.21+IF($D$5="Koncesija",-#REF!*0.21,0)</f>
        <v>#REF!</v>
      </c>
      <c r="MJG165" s="632" t="e">
        <f>(IF(MJG112-MJG107&lt;0,0,MJG112-MJG107)+MJG156)*1.21+IF($D$5="Koncesija",-#REF!*0.21,0)</f>
        <v>#REF!</v>
      </c>
      <c r="MJH165" s="632" t="e">
        <f>(IF(MJH112-MJH107&lt;0,0,MJH112-MJH107)+MJH156)*1.21+IF($D$5="Koncesija",-#REF!*0.21,0)</f>
        <v>#REF!</v>
      </c>
      <c r="MJI165" s="632" t="e">
        <f>(IF(MJI112-MJI107&lt;0,0,MJI112-MJI107)+MJI156)*1.21+IF($D$5="Koncesija",-#REF!*0.21,0)</f>
        <v>#REF!</v>
      </c>
      <c r="MJJ165" s="632" t="e">
        <f>(IF(MJJ112-MJJ107&lt;0,0,MJJ112-MJJ107)+MJJ156)*1.21+IF($D$5="Koncesija",-#REF!*0.21,0)</f>
        <v>#REF!</v>
      </c>
      <c r="MJK165" s="632" t="e">
        <f>(IF(MJK112-MJK107&lt;0,0,MJK112-MJK107)+MJK156)*1.21+IF($D$5="Koncesija",-#REF!*0.21,0)</f>
        <v>#REF!</v>
      </c>
      <c r="MJL165" s="632" t="e">
        <f>(IF(MJL112-MJL107&lt;0,0,MJL112-MJL107)+MJL156)*1.21+IF($D$5="Koncesija",-#REF!*0.21,0)</f>
        <v>#REF!</v>
      </c>
      <c r="MJM165" s="632" t="e">
        <f>(IF(MJM112-MJM107&lt;0,0,MJM112-MJM107)+MJM156)*1.21+IF($D$5="Koncesija",-#REF!*0.21,0)</f>
        <v>#REF!</v>
      </c>
      <c r="MJN165" s="632" t="e">
        <f>(IF(MJN112-MJN107&lt;0,0,MJN112-MJN107)+MJN156)*1.21+IF($D$5="Koncesija",-#REF!*0.21,0)</f>
        <v>#REF!</v>
      </c>
      <c r="MJO165" s="632" t="e">
        <f>(IF(MJO112-MJO107&lt;0,0,MJO112-MJO107)+MJO156)*1.21+IF($D$5="Koncesija",-#REF!*0.21,0)</f>
        <v>#REF!</v>
      </c>
      <c r="MJP165" s="632" t="e">
        <f>(IF(MJP112-MJP107&lt;0,0,MJP112-MJP107)+MJP156)*1.21+IF($D$5="Koncesija",-#REF!*0.21,0)</f>
        <v>#REF!</v>
      </c>
      <c r="MJQ165" s="632" t="e">
        <f>(IF(MJQ112-MJQ107&lt;0,0,MJQ112-MJQ107)+MJQ156)*1.21+IF($D$5="Koncesija",-#REF!*0.21,0)</f>
        <v>#REF!</v>
      </c>
      <c r="MJR165" s="632" t="e">
        <f>(IF(MJR112-MJR107&lt;0,0,MJR112-MJR107)+MJR156)*1.21+IF($D$5="Koncesija",-#REF!*0.21,0)</f>
        <v>#REF!</v>
      </c>
      <c r="MJS165" s="632" t="e">
        <f>(IF(MJS112-MJS107&lt;0,0,MJS112-MJS107)+MJS156)*1.21+IF($D$5="Koncesija",-#REF!*0.21,0)</f>
        <v>#REF!</v>
      </c>
      <c r="MJT165" s="632" t="e">
        <f>(IF(MJT112-MJT107&lt;0,0,MJT112-MJT107)+MJT156)*1.21+IF($D$5="Koncesija",-#REF!*0.21,0)</f>
        <v>#REF!</v>
      </c>
      <c r="MJU165" s="632" t="e">
        <f>(IF(MJU112-MJU107&lt;0,0,MJU112-MJU107)+MJU156)*1.21+IF($D$5="Koncesija",-#REF!*0.21,0)</f>
        <v>#REF!</v>
      </c>
      <c r="MJV165" s="632" t="e">
        <f>(IF(MJV112-MJV107&lt;0,0,MJV112-MJV107)+MJV156)*1.21+IF($D$5="Koncesija",-#REF!*0.21,0)</f>
        <v>#REF!</v>
      </c>
      <c r="MJW165" s="632" t="e">
        <f>(IF(MJW112-MJW107&lt;0,0,MJW112-MJW107)+MJW156)*1.21+IF($D$5="Koncesija",-#REF!*0.21,0)</f>
        <v>#REF!</v>
      </c>
      <c r="MJX165" s="632" t="e">
        <f>(IF(MJX112-MJX107&lt;0,0,MJX112-MJX107)+MJX156)*1.21+IF($D$5="Koncesija",-#REF!*0.21,0)</f>
        <v>#REF!</v>
      </c>
      <c r="MJY165" s="632" t="e">
        <f>(IF(MJY112-MJY107&lt;0,0,MJY112-MJY107)+MJY156)*1.21+IF($D$5="Koncesija",-#REF!*0.21,0)</f>
        <v>#REF!</v>
      </c>
      <c r="MJZ165" s="632" t="e">
        <f>(IF(MJZ112-MJZ107&lt;0,0,MJZ112-MJZ107)+MJZ156)*1.21+IF($D$5="Koncesija",-#REF!*0.21,0)</f>
        <v>#REF!</v>
      </c>
      <c r="MKA165" s="632" t="e">
        <f>(IF(MKA112-MKA107&lt;0,0,MKA112-MKA107)+MKA156)*1.21+IF($D$5="Koncesija",-#REF!*0.21,0)</f>
        <v>#REF!</v>
      </c>
      <c r="MKB165" s="632" t="e">
        <f>(IF(MKB112-MKB107&lt;0,0,MKB112-MKB107)+MKB156)*1.21+IF($D$5="Koncesija",-#REF!*0.21,0)</f>
        <v>#REF!</v>
      </c>
      <c r="MKC165" s="632" t="e">
        <f>(IF(MKC112-MKC107&lt;0,0,MKC112-MKC107)+MKC156)*1.21+IF($D$5="Koncesija",-#REF!*0.21,0)</f>
        <v>#REF!</v>
      </c>
      <c r="MKD165" s="632" t="e">
        <f>(IF(MKD112-MKD107&lt;0,0,MKD112-MKD107)+MKD156)*1.21+IF($D$5="Koncesija",-#REF!*0.21,0)</f>
        <v>#REF!</v>
      </c>
      <c r="MKE165" s="632" t="e">
        <f>(IF(MKE112-MKE107&lt;0,0,MKE112-MKE107)+MKE156)*1.21+IF($D$5="Koncesija",-#REF!*0.21,0)</f>
        <v>#REF!</v>
      </c>
      <c r="MKF165" s="632" t="e">
        <f>(IF(MKF112-MKF107&lt;0,0,MKF112-MKF107)+MKF156)*1.21+IF($D$5="Koncesija",-#REF!*0.21,0)</f>
        <v>#REF!</v>
      </c>
      <c r="MKG165" s="632" t="e">
        <f>(IF(MKG112-MKG107&lt;0,0,MKG112-MKG107)+MKG156)*1.21+IF($D$5="Koncesija",-#REF!*0.21,0)</f>
        <v>#REF!</v>
      </c>
      <c r="MKH165" s="632" t="e">
        <f>(IF(MKH112-MKH107&lt;0,0,MKH112-MKH107)+MKH156)*1.21+IF($D$5="Koncesija",-#REF!*0.21,0)</f>
        <v>#REF!</v>
      </c>
      <c r="MKI165" s="632" t="e">
        <f>(IF(MKI112-MKI107&lt;0,0,MKI112-MKI107)+MKI156)*1.21+IF($D$5="Koncesija",-#REF!*0.21,0)</f>
        <v>#REF!</v>
      </c>
      <c r="MKJ165" s="632" t="e">
        <f>(IF(MKJ112-MKJ107&lt;0,0,MKJ112-MKJ107)+MKJ156)*1.21+IF($D$5="Koncesija",-#REF!*0.21,0)</f>
        <v>#REF!</v>
      </c>
      <c r="MKK165" s="632" t="e">
        <f>(IF(MKK112-MKK107&lt;0,0,MKK112-MKK107)+MKK156)*1.21+IF($D$5="Koncesija",-#REF!*0.21,0)</f>
        <v>#REF!</v>
      </c>
      <c r="MKL165" s="632" t="e">
        <f>(IF(MKL112-MKL107&lt;0,0,MKL112-MKL107)+MKL156)*1.21+IF($D$5="Koncesija",-#REF!*0.21,0)</f>
        <v>#REF!</v>
      </c>
      <c r="MKM165" s="632" t="e">
        <f>(IF(MKM112-MKM107&lt;0,0,MKM112-MKM107)+MKM156)*1.21+IF($D$5="Koncesija",-#REF!*0.21,0)</f>
        <v>#REF!</v>
      </c>
      <c r="MKN165" s="632" t="e">
        <f>(IF(MKN112-MKN107&lt;0,0,MKN112-MKN107)+MKN156)*1.21+IF($D$5="Koncesija",-#REF!*0.21,0)</f>
        <v>#REF!</v>
      </c>
      <c r="MKO165" s="632" t="e">
        <f>(IF(MKO112-MKO107&lt;0,0,MKO112-MKO107)+MKO156)*1.21+IF($D$5="Koncesija",-#REF!*0.21,0)</f>
        <v>#REF!</v>
      </c>
      <c r="MKP165" s="632" t="e">
        <f>(IF(MKP112-MKP107&lt;0,0,MKP112-MKP107)+MKP156)*1.21+IF($D$5="Koncesija",-#REF!*0.21,0)</f>
        <v>#REF!</v>
      </c>
      <c r="MKQ165" s="632" t="e">
        <f>(IF(MKQ112-MKQ107&lt;0,0,MKQ112-MKQ107)+MKQ156)*1.21+IF($D$5="Koncesija",-#REF!*0.21,0)</f>
        <v>#REF!</v>
      </c>
      <c r="MKR165" s="632" t="e">
        <f>(IF(MKR112-MKR107&lt;0,0,MKR112-MKR107)+MKR156)*1.21+IF($D$5="Koncesija",-#REF!*0.21,0)</f>
        <v>#REF!</v>
      </c>
      <c r="MKS165" s="632" t="e">
        <f>(IF(MKS112-MKS107&lt;0,0,MKS112-MKS107)+MKS156)*1.21+IF($D$5="Koncesija",-#REF!*0.21,0)</f>
        <v>#REF!</v>
      </c>
      <c r="MKT165" s="632" t="e">
        <f>(IF(MKT112-MKT107&lt;0,0,MKT112-MKT107)+MKT156)*1.21+IF($D$5="Koncesija",-#REF!*0.21,0)</f>
        <v>#REF!</v>
      </c>
      <c r="MKU165" s="632" t="e">
        <f>(IF(MKU112-MKU107&lt;0,0,MKU112-MKU107)+MKU156)*1.21+IF($D$5="Koncesija",-#REF!*0.21,0)</f>
        <v>#REF!</v>
      </c>
      <c r="MKV165" s="632" t="e">
        <f>(IF(MKV112-MKV107&lt;0,0,MKV112-MKV107)+MKV156)*1.21+IF($D$5="Koncesija",-#REF!*0.21,0)</f>
        <v>#REF!</v>
      </c>
      <c r="MKW165" s="632" t="e">
        <f>(IF(MKW112-MKW107&lt;0,0,MKW112-MKW107)+MKW156)*1.21+IF($D$5="Koncesija",-#REF!*0.21,0)</f>
        <v>#REF!</v>
      </c>
      <c r="MKX165" s="632" t="e">
        <f>(IF(MKX112-MKX107&lt;0,0,MKX112-MKX107)+MKX156)*1.21+IF($D$5="Koncesija",-#REF!*0.21,0)</f>
        <v>#REF!</v>
      </c>
      <c r="MKY165" s="632" t="e">
        <f>(IF(MKY112-MKY107&lt;0,0,MKY112-MKY107)+MKY156)*1.21+IF($D$5="Koncesija",-#REF!*0.21,0)</f>
        <v>#REF!</v>
      </c>
      <c r="MKZ165" s="632" t="e">
        <f>(IF(MKZ112-MKZ107&lt;0,0,MKZ112-MKZ107)+MKZ156)*1.21+IF($D$5="Koncesija",-#REF!*0.21,0)</f>
        <v>#REF!</v>
      </c>
      <c r="MLA165" s="632" t="e">
        <f>(IF(MLA112-MLA107&lt;0,0,MLA112-MLA107)+MLA156)*1.21+IF($D$5="Koncesija",-#REF!*0.21,0)</f>
        <v>#REF!</v>
      </c>
      <c r="MLB165" s="632" t="e">
        <f>(IF(MLB112-MLB107&lt;0,0,MLB112-MLB107)+MLB156)*1.21+IF($D$5="Koncesija",-#REF!*0.21,0)</f>
        <v>#REF!</v>
      </c>
      <c r="MLC165" s="632" t="e">
        <f>(IF(MLC112-MLC107&lt;0,0,MLC112-MLC107)+MLC156)*1.21+IF($D$5="Koncesija",-#REF!*0.21,0)</f>
        <v>#REF!</v>
      </c>
      <c r="MLD165" s="632" t="e">
        <f>(IF(MLD112-MLD107&lt;0,0,MLD112-MLD107)+MLD156)*1.21+IF($D$5="Koncesija",-#REF!*0.21,0)</f>
        <v>#REF!</v>
      </c>
      <c r="MLE165" s="632" t="e">
        <f>(IF(MLE112-MLE107&lt;0,0,MLE112-MLE107)+MLE156)*1.21+IF($D$5="Koncesija",-#REF!*0.21,0)</f>
        <v>#REF!</v>
      </c>
      <c r="MLF165" s="632" t="e">
        <f>(IF(MLF112-MLF107&lt;0,0,MLF112-MLF107)+MLF156)*1.21+IF($D$5="Koncesija",-#REF!*0.21,0)</f>
        <v>#REF!</v>
      </c>
      <c r="MLG165" s="632" t="e">
        <f>(IF(MLG112-MLG107&lt;0,0,MLG112-MLG107)+MLG156)*1.21+IF($D$5="Koncesija",-#REF!*0.21,0)</f>
        <v>#REF!</v>
      </c>
      <c r="MLH165" s="632" t="e">
        <f>(IF(MLH112-MLH107&lt;0,0,MLH112-MLH107)+MLH156)*1.21+IF($D$5="Koncesija",-#REF!*0.21,0)</f>
        <v>#REF!</v>
      </c>
      <c r="MLI165" s="632" t="e">
        <f>(IF(MLI112-MLI107&lt;0,0,MLI112-MLI107)+MLI156)*1.21+IF($D$5="Koncesija",-#REF!*0.21,0)</f>
        <v>#REF!</v>
      </c>
      <c r="MLJ165" s="632" t="e">
        <f>(IF(MLJ112-MLJ107&lt;0,0,MLJ112-MLJ107)+MLJ156)*1.21+IF($D$5="Koncesija",-#REF!*0.21,0)</f>
        <v>#REF!</v>
      </c>
      <c r="MLK165" s="632" t="e">
        <f>(IF(MLK112-MLK107&lt;0,0,MLK112-MLK107)+MLK156)*1.21+IF($D$5="Koncesija",-#REF!*0.21,0)</f>
        <v>#REF!</v>
      </c>
      <c r="MLL165" s="632" t="e">
        <f>(IF(MLL112-MLL107&lt;0,0,MLL112-MLL107)+MLL156)*1.21+IF($D$5="Koncesija",-#REF!*0.21,0)</f>
        <v>#REF!</v>
      </c>
      <c r="MLM165" s="632" t="e">
        <f>(IF(MLM112-MLM107&lt;0,0,MLM112-MLM107)+MLM156)*1.21+IF($D$5="Koncesija",-#REF!*0.21,0)</f>
        <v>#REF!</v>
      </c>
      <c r="MLN165" s="632" t="e">
        <f>(IF(MLN112-MLN107&lt;0,0,MLN112-MLN107)+MLN156)*1.21+IF($D$5="Koncesija",-#REF!*0.21,0)</f>
        <v>#REF!</v>
      </c>
      <c r="MLO165" s="632" t="e">
        <f>(IF(MLO112-MLO107&lt;0,0,MLO112-MLO107)+MLO156)*1.21+IF($D$5="Koncesija",-#REF!*0.21,0)</f>
        <v>#REF!</v>
      </c>
      <c r="MLP165" s="632" t="e">
        <f>(IF(MLP112-MLP107&lt;0,0,MLP112-MLP107)+MLP156)*1.21+IF($D$5="Koncesija",-#REF!*0.21,0)</f>
        <v>#REF!</v>
      </c>
      <c r="MLQ165" s="632" t="e">
        <f>(IF(MLQ112-MLQ107&lt;0,0,MLQ112-MLQ107)+MLQ156)*1.21+IF($D$5="Koncesija",-#REF!*0.21,0)</f>
        <v>#REF!</v>
      </c>
      <c r="MLR165" s="632" t="e">
        <f>(IF(MLR112-MLR107&lt;0,0,MLR112-MLR107)+MLR156)*1.21+IF($D$5="Koncesija",-#REF!*0.21,0)</f>
        <v>#REF!</v>
      </c>
      <c r="MLS165" s="632" t="e">
        <f>(IF(MLS112-MLS107&lt;0,0,MLS112-MLS107)+MLS156)*1.21+IF($D$5="Koncesija",-#REF!*0.21,0)</f>
        <v>#REF!</v>
      </c>
      <c r="MLT165" s="632" t="e">
        <f>(IF(MLT112-MLT107&lt;0,0,MLT112-MLT107)+MLT156)*1.21+IF($D$5="Koncesija",-#REF!*0.21,0)</f>
        <v>#REF!</v>
      </c>
      <c r="MLU165" s="632" t="e">
        <f>(IF(MLU112-MLU107&lt;0,0,MLU112-MLU107)+MLU156)*1.21+IF($D$5="Koncesija",-#REF!*0.21,0)</f>
        <v>#REF!</v>
      </c>
      <c r="MLV165" s="632" t="e">
        <f>(IF(MLV112-MLV107&lt;0,0,MLV112-MLV107)+MLV156)*1.21+IF($D$5="Koncesija",-#REF!*0.21,0)</f>
        <v>#REF!</v>
      </c>
      <c r="MLW165" s="632" t="e">
        <f>(IF(MLW112-MLW107&lt;0,0,MLW112-MLW107)+MLW156)*1.21+IF($D$5="Koncesija",-#REF!*0.21,0)</f>
        <v>#REF!</v>
      </c>
      <c r="MLX165" s="632" t="e">
        <f>(IF(MLX112-MLX107&lt;0,0,MLX112-MLX107)+MLX156)*1.21+IF($D$5="Koncesija",-#REF!*0.21,0)</f>
        <v>#REF!</v>
      </c>
      <c r="MLY165" s="632" t="e">
        <f>(IF(MLY112-MLY107&lt;0,0,MLY112-MLY107)+MLY156)*1.21+IF($D$5="Koncesija",-#REF!*0.21,0)</f>
        <v>#REF!</v>
      </c>
      <c r="MLZ165" s="632" t="e">
        <f>(IF(MLZ112-MLZ107&lt;0,0,MLZ112-MLZ107)+MLZ156)*1.21+IF($D$5="Koncesija",-#REF!*0.21,0)</f>
        <v>#REF!</v>
      </c>
      <c r="MMA165" s="632" t="e">
        <f>(IF(MMA112-MMA107&lt;0,0,MMA112-MMA107)+MMA156)*1.21+IF($D$5="Koncesija",-#REF!*0.21,0)</f>
        <v>#REF!</v>
      </c>
      <c r="MMB165" s="632" t="e">
        <f>(IF(MMB112-MMB107&lt;0,0,MMB112-MMB107)+MMB156)*1.21+IF($D$5="Koncesija",-#REF!*0.21,0)</f>
        <v>#REF!</v>
      </c>
      <c r="MMC165" s="632" t="e">
        <f>(IF(MMC112-MMC107&lt;0,0,MMC112-MMC107)+MMC156)*1.21+IF($D$5="Koncesija",-#REF!*0.21,0)</f>
        <v>#REF!</v>
      </c>
      <c r="MMD165" s="632" t="e">
        <f>(IF(MMD112-MMD107&lt;0,0,MMD112-MMD107)+MMD156)*1.21+IF($D$5="Koncesija",-#REF!*0.21,0)</f>
        <v>#REF!</v>
      </c>
      <c r="MME165" s="632" t="e">
        <f>(IF(MME112-MME107&lt;0,0,MME112-MME107)+MME156)*1.21+IF($D$5="Koncesija",-#REF!*0.21,0)</f>
        <v>#REF!</v>
      </c>
      <c r="MMF165" s="632" t="e">
        <f>(IF(MMF112-MMF107&lt;0,0,MMF112-MMF107)+MMF156)*1.21+IF($D$5="Koncesija",-#REF!*0.21,0)</f>
        <v>#REF!</v>
      </c>
      <c r="MMG165" s="632" t="e">
        <f>(IF(MMG112-MMG107&lt;0,0,MMG112-MMG107)+MMG156)*1.21+IF($D$5="Koncesija",-#REF!*0.21,0)</f>
        <v>#REF!</v>
      </c>
      <c r="MMH165" s="632" t="e">
        <f>(IF(MMH112-MMH107&lt;0,0,MMH112-MMH107)+MMH156)*1.21+IF($D$5="Koncesija",-#REF!*0.21,0)</f>
        <v>#REF!</v>
      </c>
      <c r="MMI165" s="632" t="e">
        <f>(IF(MMI112-MMI107&lt;0,0,MMI112-MMI107)+MMI156)*1.21+IF($D$5="Koncesija",-#REF!*0.21,0)</f>
        <v>#REF!</v>
      </c>
      <c r="MMJ165" s="632" t="e">
        <f>(IF(MMJ112-MMJ107&lt;0,0,MMJ112-MMJ107)+MMJ156)*1.21+IF($D$5="Koncesija",-#REF!*0.21,0)</f>
        <v>#REF!</v>
      </c>
      <c r="MMK165" s="632" t="e">
        <f>(IF(MMK112-MMK107&lt;0,0,MMK112-MMK107)+MMK156)*1.21+IF($D$5="Koncesija",-#REF!*0.21,0)</f>
        <v>#REF!</v>
      </c>
      <c r="MML165" s="632" t="e">
        <f>(IF(MML112-MML107&lt;0,0,MML112-MML107)+MML156)*1.21+IF($D$5="Koncesija",-#REF!*0.21,0)</f>
        <v>#REF!</v>
      </c>
      <c r="MMM165" s="632" t="e">
        <f>(IF(MMM112-MMM107&lt;0,0,MMM112-MMM107)+MMM156)*1.21+IF($D$5="Koncesija",-#REF!*0.21,0)</f>
        <v>#REF!</v>
      </c>
      <c r="MMN165" s="632" t="e">
        <f>(IF(MMN112-MMN107&lt;0,0,MMN112-MMN107)+MMN156)*1.21+IF($D$5="Koncesija",-#REF!*0.21,0)</f>
        <v>#REF!</v>
      </c>
      <c r="MMO165" s="632" t="e">
        <f>(IF(MMO112-MMO107&lt;0,0,MMO112-MMO107)+MMO156)*1.21+IF($D$5="Koncesija",-#REF!*0.21,0)</f>
        <v>#REF!</v>
      </c>
      <c r="MMP165" s="632" t="e">
        <f>(IF(MMP112-MMP107&lt;0,0,MMP112-MMP107)+MMP156)*1.21+IF($D$5="Koncesija",-#REF!*0.21,0)</f>
        <v>#REF!</v>
      </c>
      <c r="MMQ165" s="632" t="e">
        <f>(IF(MMQ112-MMQ107&lt;0,0,MMQ112-MMQ107)+MMQ156)*1.21+IF($D$5="Koncesija",-#REF!*0.21,0)</f>
        <v>#REF!</v>
      </c>
      <c r="MMR165" s="632" t="e">
        <f>(IF(MMR112-MMR107&lt;0,0,MMR112-MMR107)+MMR156)*1.21+IF($D$5="Koncesija",-#REF!*0.21,0)</f>
        <v>#REF!</v>
      </c>
      <c r="MMS165" s="632" t="e">
        <f>(IF(MMS112-MMS107&lt;0,0,MMS112-MMS107)+MMS156)*1.21+IF($D$5="Koncesija",-#REF!*0.21,0)</f>
        <v>#REF!</v>
      </c>
      <c r="MMT165" s="632" t="e">
        <f>(IF(MMT112-MMT107&lt;0,0,MMT112-MMT107)+MMT156)*1.21+IF($D$5="Koncesija",-#REF!*0.21,0)</f>
        <v>#REF!</v>
      </c>
      <c r="MMU165" s="632" t="e">
        <f>(IF(MMU112-MMU107&lt;0,0,MMU112-MMU107)+MMU156)*1.21+IF($D$5="Koncesija",-#REF!*0.21,0)</f>
        <v>#REF!</v>
      </c>
      <c r="MMV165" s="632" t="e">
        <f>(IF(MMV112-MMV107&lt;0,0,MMV112-MMV107)+MMV156)*1.21+IF($D$5="Koncesija",-#REF!*0.21,0)</f>
        <v>#REF!</v>
      </c>
      <c r="MMW165" s="632" t="e">
        <f>(IF(MMW112-MMW107&lt;0,0,MMW112-MMW107)+MMW156)*1.21+IF($D$5="Koncesija",-#REF!*0.21,0)</f>
        <v>#REF!</v>
      </c>
      <c r="MMX165" s="632" t="e">
        <f>(IF(MMX112-MMX107&lt;0,0,MMX112-MMX107)+MMX156)*1.21+IF($D$5="Koncesija",-#REF!*0.21,0)</f>
        <v>#REF!</v>
      </c>
      <c r="MMY165" s="632" t="e">
        <f>(IF(MMY112-MMY107&lt;0,0,MMY112-MMY107)+MMY156)*1.21+IF($D$5="Koncesija",-#REF!*0.21,0)</f>
        <v>#REF!</v>
      </c>
      <c r="MMZ165" s="632" t="e">
        <f>(IF(MMZ112-MMZ107&lt;0,0,MMZ112-MMZ107)+MMZ156)*1.21+IF($D$5="Koncesija",-#REF!*0.21,0)</f>
        <v>#REF!</v>
      </c>
      <c r="MNA165" s="632" t="e">
        <f>(IF(MNA112-MNA107&lt;0,0,MNA112-MNA107)+MNA156)*1.21+IF($D$5="Koncesija",-#REF!*0.21,0)</f>
        <v>#REF!</v>
      </c>
      <c r="MNB165" s="632" t="e">
        <f>(IF(MNB112-MNB107&lt;0,0,MNB112-MNB107)+MNB156)*1.21+IF($D$5="Koncesija",-#REF!*0.21,0)</f>
        <v>#REF!</v>
      </c>
      <c r="MNC165" s="632" t="e">
        <f>(IF(MNC112-MNC107&lt;0,0,MNC112-MNC107)+MNC156)*1.21+IF($D$5="Koncesija",-#REF!*0.21,0)</f>
        <v>#REF!</v>
      </c>
      <c r="MND165" s="632" t="e">
        <f>(IF(MND112-MND107&lt;0,0,MND112-MND107)+MND156)*1.21+IF($D$5="Koncesija",-#REF!*0.21,0)</f>
        <v>#REF!</v>
      </c>
      <c r="MNE165" s="632" t="e">
        <f>(IF(MNE112-MNE107&lt;0,0,MNE112-MNE107)+MNE156)*1.21+IF($D$5="Koncesija",-#REF!*0.21,0)</f>
        <v>#REF!</v>
      </c>
      <c r="MNF165" s="632" t="e">
        <f>(IF(MNF112-MNF107&lt;0,0,MNF112-MNF107)+MNF156)*1.21+IF($D$5="Koncesija",-#REF!*0.21,0)</f>
        <v>#REF!</v>
      </c>
      <c r="MNG165" s="632" t="e">
        <f>(IF(MNG112-MNG107&lt;0,0,MNG112-MNG107)+MNG156)*1.21+IF($D$5="Koncesija",-#REF!*0.21,0)</f>
        <v>#REF!</v>
      </c>
      <c r="MNH165" s="632" t="e">
        <f>(IF(MNH112-MNH107&lt;0,0,MNH112-MNH107)+MNH156)*1.21+IF($D$5="Koncesija",-#REF!*0.21,0)</f>
        <v>#REF!</v>
      </c>
      <c r="MNI165" s="632" t="e">
        <f>(IF(MNI112-MNI107&lt;0,0,MNI112-MNI107)+MNI156)*1.21+IF($D$5="Koncesija",-#REF!*0.21,0)</f>
        <v>#REF!</v>
      </c>
      <c r="MNJ165" s="632" t="e">
        <f>(IF(MNJ112-MNJ107&lt;0,0,MNJ112-MNJ107)+MNJ156)*1.21+IF($D$5="Koncesija",-#REF!*0.21,0)</f>
        <v>#REF!</v>
      </c>
      <c r="MNK165" s="632" t="e">
        <f>(IF(MNK112-MNK107&lt;0,0,MNK112-MNK107)+MNK156)*1.21+IF($D$5="Koncesija",-#REF!*0.21,0)</f>
        <v>#REF!</v>
      </c>
      <c r="MNL165" s="632" t="e">
        <f>(IF(MNL112-MNL107&lt;0,0,MNL112-MNL107)+MNL156)*1.21+IF($D$5="Koncesija",-#REF!*0.21,0)</f>
        <v>#REF!</v>
      </c>
      <c r="MNM165" s="632" t="e">
        <f>(IF(MNM112-MNM107&lt;0,0,MNM112-MNM107)+MNM156)*1.21+IF($D$5="Koncesija",-#REF!*0.21,0)</f>
        <v>#REF!</v>
      </c>
      <c r="MNN165" s="632" t="e">
        <f>(IF(MNN112-MNN107&lt;0,0,MNN112-MNN107)+MNN156)*1.21+IF($D$5="Koncesija",-#REF!*0.21,0)</f>
        <v>#REF!</v>
      </c>
      <c r="MNO165" s="632" t="e">
        <f>(IF(MNO112-MNO107&lt;0,0,MNO112-MNO107)+MNO156)*1.21+IF($D$5="Koncesija",-#REF!*0.21,0)</f>
        <v>#REF!</v>
      </c>
      <c r="MNP165" s="632" t="e">
        <f>(IF(MNP112-MNP107&lt;0,0,MNP112-MNP107)+MNP156)*1.21+IF($D$5="Koncesija",-#REF!*0.21,0)</f>
        <v>#REF!</v>
      </c>
      <c r="MNQ165" s="632" t="e">
        <f>(IF(MNQ112-MNQ107&lt;0,0,MNQ112-MNQ107)+MNQ156)*1.21+IF($D$5="Koncesija",-#REF!*0.21,0)</f>
        <v>#REF!</v>
      </c>
      <c r="MNR165" s="632" t="e">
        <f>(IF(MNR112-MNR107&lt;0,0,MNR112-MNR107)+MNR156)*1.21+IF($D$5="Koncesija",-#REF!*0.21,0)</f>
        <v>#REF!</v>
      </c>
      <c r="MNS165" s="632" t="e">
        <f>(IF(MNS112-MNS107&lt;0,0,MNS112-MNS107)+MNS156)*1.21+IF($D$5="Koncesija",-#REF!*0.21,0)</f>
        <v>#REF!</v>
      </c>
      <c r="MNT165" s="632" t="e">
        <f>(IF(MNT112-MNT107&lt;0,0,MNT112-MNT107)+MNT156)*1.21+IF($D$5="Koncesija",-#REF!*0.21,0)</f>
        <v>#REF!</v>
      </c>
      <c r="MNU165" s="632" t="e">
        <f>(IF(MNU112-MNU107&lt;0,0,MNU112-MNU107)+MNU156)*1.21+IF($D$5="Koncesija",-#REF!*0.21,0)</f>
        <v>#REF!</v>
      </c>
      <c r="MNV165" s="632" t="e">
        <f>(IF(MNV112-MNV107&lt;0,0,MNV112-MNV107)+MNV156)*1.21+IF($D$5="Koncesija",-#REF!*0.21,0)</f>
        <v>#REF!</v>
      </c>
      <c r="MNW165" s="632" t="e">
        <f>(IF(MNW112-MNW107&lt;0,0,MNW112-MNW107)+MNW156)*1.21+IF($D$5="Koncesija",-#REF!*0.21,0)</f>
        <v>#REF!</v>
      </c>
      <c r="MNX165" s="632" t="e">
        <f>(IF(MNX112-MNX107&lt;0,0,MNX112-MNX107)+MNX156)*1.21+IF($D$5="Koncesija",-#REF!*0.21,0)</f>
        <v>#REF!</v>
      </c>
      <c r="MNY165" s="632" t="e">
        <f>(IF(MNY112-MNY107&lt;0,0,MNY112-MNY107)+MNY156)*1.21+IF($D$5="Koncesija",-#REF!*0.21,0)</f>
        <v>#REF!</v>
      </c>
      <c r="MNZ165" s="632" t="e">
        <f>(IF(MNZ112-MNZ107&lt;0,0,MNZ112-MNZ107)+MNZ156)*1.21+IF($D$5="Koncesija",-#REF!*0.21,0)</f>
        <v>#REF!</v>
      </c>
      <c r="MOA165" s="632" t="e">
        <f>(IF(MOA112-MOA107&lt;0,0,MOA112-MOA107)+MOA156)*1.21+IF($D$5="Koncesija",-#REF!*0.21,0)</f>
        <v>#REF!</v>
      </c>
      <c r="MOB165" s="632" t="e">
        <f>(IF(MOB112-MOB107&lt;0,0,MOB112-MOB107)+MOB156)*1.21+IF($D$5="Koncesija",-#REF!*0.21,0)</f>
        <v>#REF!</v>
      </c>
      <c r="MOC165" s="632" t="e">
        <f>(IF(MOC112-MOC107&lt;0,0,MOC112-MOC107)+MOC156)*1.21+IF($D$5="Koncesija",-#REF!*0.21,0)</f>
        <v>#REF!</v>
      </c>
      <c r="MOD165" s="632" t="e">
        <f>(IF(MOD112-MOD107&lt;0,0,MOD112-MOD107)+MOD156)*1.21+IF($D$5="Koncesija",-#REF!*0.21,0)</f>
        <v>#REF!</v>
      </c>
      <c r="MOE165" s="632" t="e">
        <f>(IF(MOE112-MOE107&lt;0,0,MOE112-MOE107)+MOE156)*1.21+IF($D$5="Koncesija",-#REF!*0.21,0)</f>
        <v>#REF!</v>
      </c>
      <c r="MOF165" s="632" t="e">
        <f>(IF(MOF112-MOF107&lt;0,0,MOF112-MOF107)+MOF156)*1.21+IF($D$5="Koncesija",-#REF!*0.21,0)</f>
        <v>#REF!</v>
      </c>
      <c r="MOG165" s="632" t="e">
        <f>(IF(MOG112-MOG107&lt;0,0,MOG112-MOG107)+MOG156)*1.21+IF($D$5="Koncesija",-#REF!*0.21,0)</f>
        <v>#REF!</v>
      </c>
      <c r="MOH165" s="632" t="e">
        <f>(IF(MOH112-MOH107&lt;0,0,MOH112-MOH107)+MOH156)*1.21+IF($D$5="Koncesija",-#REF!*0.21,0)</f>
        <v>#REF!</v>
      </c>
      <c r="MOI165" s="632" t="e">
        <f>(IF(MOI112-MOI107&lt;0,0,MOI112-MOI107)+MOI156)*1.21+IF($D$5="Koncesija",-#REF!*0.21,0)</f>
        <v>#REF!</v>
      </c>
      <c r="MOJ165" s="632" t="e">
        <f>(IF(MOJ112-MOJ107&lt;0,0,MOJ112-MOJ107)+MOJ156)*1.21+IF($D$5="Koncesija",-#REF!*0.21,0)</f>
        <v>#REF!</v>
      </c>
      <c r="MOK165" s="632" t="e">
        <f>(IF(MOK112-MOK107&lt;0,0,MOK112-MOK107)+MOK156)*1.21+IF($D$5="Koncesija",-#REF!*0.21,0)</f>
        <v>#REF!</v>
      </c>
      <c r="MOL165" s="632" t="e">
        <f>(IF(MOL112-MOL107&lt;0,0,MOL112-MOL107)+MOL156)*1.21+IF($D$5="Koncesija",-#REF!*0.21,0)</f>
        <v>#REF!</v>
      </c>
      <c r="MOM165" s="632" t="e">
        <f>(IF(MOM112-MOM107&lt;0,0,MOM112-MOM107)+MOM156)*1.21+IF($D$5="Koncesija",-#REF!*0.21,0)</f>
        <v>#REF!</v>
      </c>
      <c r="MON165" s="632" t="e">
        <f>(IF(MON112-MON107&lt;0,0,MON112-MON107)+MON156)*1.21+IF($D$5="Koncesija",-#REF!*0.21,0)</f>
        <v>#REF!</v>
      </c>
      <c r="MOO165" s="632" t="e">
        <f>(IF(MOO112-MOO107&lt;0,0,MOO112-MOO107)+MOO156)*1.21+IF($D$5="Koncesija",-#REF!*0.21,0)</f>
        <v>#REF!</v>
      </c>
      <c r="MOP165" s="632" t="e">
        <f>(IF(MOP112-MOP107&lt;0,0,MOP112-MOP107)+MOP156)*1.21+IF($D$5="Koncesija",-#REF!*0.21,0)</f>
        <v>#REF!</v>
      </c>
      <c r="MOQ165" s="632" t="e">
        <f>(IF(MOQ112-MOQ107&lt;0,0,MOQ112-MOQ107)+MOQ156)*1.21+IF($D$5="Koncesija",-#REF!*0.21,0)</f>
        <v>#REF!</v>
      </c>
      <c r="MOR165" s="632" t="e">
        <f>(IF(MOR112-MOR107&lt;0,0,MOR112-MOR107)+MOR156)*1.21+IF($D$5="Koncesija",-#REF!*0.21,0)</f>
        <v>#REF!</v>
      </c>
      <c r="MOS165" s="632" t="e">
        <f>(IF(MOS112-MOS107&lt;0,0,MOS112-MOS107)+MOS156)*1.21+IF($D$5="Koncesija",-#REF!*0.21,0)</f>
        <v>#REF!</v>
      </c>
      <c r="MOT165" s="632" t="e">
        <f>(IF(MOT112-MOT107&lt;0,0,MOT112-MOT107)+MOT156)*1.21+IF($D$5="Koncesija",-#REF!*0.21,0)</f>
        <v>#REF!</v>
      </c>
      <c r="MOU165" s="632" t="e">
        <f>(IF(MOU112-MOU107&lt;0,0,MOU112-MOU107)+MOU156)*1.21+IF($D$5="Koncesija",-#REF!*0.21,0)</f>
        <v>#REF!</v>
      </c>
      <c r="MOV165" s="632" t="e">
        <f>(IF(MOV112-MOV107&lt;0,0,MOV112-MOV107)+MOV156)*1.21+IF($D$5="Koncesija",-#REF!*0.21,0)</f>
        <v>#REF!</v>
      </c>
      <c r="MOW165" s="632" t="e">
        <f>(IF(MOW112-MOW107&lt;0,0,MOW112-MOW107)+MOW156)*1.21+IF($D$5="Koncesija",-#REF!*0.21,0)</f>
        <v>#REF!</v>
      </c>
      <c r="MOX165" s="632" t="e">
        <f>(IF(MOX112-MOX107&lt;0,0,MOX112-MOX107)+MOX156)*1.21+IF($D$5="Koncesija",-#REF!*0.21,0)</f>
        <v>#REF!</v>
      </c>
      <c r="MOY165" s="632" t="e">
        <f>(IF(MOY112-MOY107&lt;0,0,MOY112-MOY107)+MOY156)*1.21+IF($D$5="Koncesija",-#REF!*0.21,0)</f>
        <v>#REF!</v>
      </c>
      <c r="MOZ165" s="632" t="e">
        <f>(IF(MOZ112-MOZ107&lt;0,0,MOZ112-MOZ107)+MOZ156)*1.21+IF($D$5="Koncesija",-#REF!*0.21,0)</f>
        <v>#REF!</v>
      </c>
      <c r="MPA165" s="632" t="e">
        <f>(IF(MPA112-MPA107&lt;0,0,MPA112-MPA107)+MPA156)*1.21+IF($D$5="Koncesija",-#REF!*0.21,0)</f>
        <v>#REF!</v>
      </c>
      <c r="MPB165" s="632" t="e">
        <f>(IF(MPB112-MPB107&lt;0,0,MPB112-MPB107)+MPB156)*1.21+IF($D$5="Koncesija",-#REF!*0.21,0)</f>
        <v>#REF!</v>
      </c>
      <c r="MPC165" s="632" t="e">
        <f>(IF(MPC112-MPC107&lt;0,0,MPC112-MPC107)+MPC156)*1.21+IF($D$5="Koncesija",-#REF!*0.21,0)</f>
        <v>#REF!</v>
      </c>
      <c r="MPD165" s="632" t="e">
        <f>(IF(MPD112-MPD107&lt;0,0,MPD112-MPD107)+MPD156)*1.21+IF($D$5="Koncesija",-#REF!*0.21,0)</f>
        <v>#REF!</v>
      </c>
      <c r="MPE165" s="632" t="e">
        <f>(IF(MPE112-MPE107&lt;0,0,MPE112-MPE107)+MPE156)*1.21+IF($D$5="Koncesija",-#REF!*0.21,0)</f>
        <v>#REF!</v>
      </c>
      <c r="MPF165" s="632" t="e">
        <f>(IF(MPF112-MPF107&lt;0,0,MPF112-MPF107)+MPF156)*1.21+IF($D$5="Koncesija",-#REF!*0.21,0)</f>
        <v>#REF!</v>
      </c>
      <c r="MPG165" s="632" t="e">
        <f>(IF(MPG112-MPG107&lt;0,0,MPG112-MPG107)+MPG156)*1.21+IF($D$5="Koncesija",-#REF!*0.21,0)</f>
        <v>#REF!</v>
      </c>
      <c r="MPH165" s="632" t="e">
        <f>(IF(MPH112-MPH107&lt;0,0,MPH112-MPH107)+MPH156)*1.21+IF($D$5="Koncesija",-#REF!*0.21,0)</f>
        <v>#REF!</v>
      </c>
      <c r="MPI165" s="632" t="e">
        <f>(IF(MPI112-MPI107&lt;0,0,MPI112-MPI107)+MPI156)*1.21+IF($D$5="Koncesija",-#REF!*0.21,0)</f>
        <v>#REF!</v>
      </c>
      <c r="MPJ165" s="632" t="e">
        <f>(IF(MPJ112-MPJ107&lt;0,0,MPJ112-MPJ107)+MPJ156)*1.21+IF($D$5="Koncesija",-#REF!*0.21,0)</f>
        <v>#REF!</v>
      </c>
      <c r="MPK165" s="632" t="e">
        <f>(IF(MPK112-MPK107&lt;0,0,MPK112-MPK107)+MPK156)*1.21+IF($D$5="Koncesija",-#REF!*0.21,0)</f>
        <v>#REF!</v>
      </c>
      <c r="MPL165" s="632" t="e">
        <f>(IF(MPL112-MPL107&lt;0,0,MPL112-MPL107)+MPL156)*1.21+IF($D$5="Koncesija",-#REF!*0.21,0)</f>
        <v>#REF!</v>
      </c>
      <c r="MPM165" s="632" t="e">
        <f>(IF(MPM112-MPM107&lt;0,0,MPM112-MPM107)+MPM156)*1.21+IF($D$5="Koncesija",-#REF!*0.21,0)</f>
        <v>#REF!</v>
      </c>
      <c r="MPN165" s="632" t="e">
        <f>(IF(MPN112-MPN107&lt;0,0,MPN112-MPN107)+MPN156)*1.21+IF($D$5="Koncesija",-#REF!*0.21,0)</f>
        <v>#REF!</v>
      </c>
      <c r="MPO165" s="632" t="e">
        <f>(IF(MPO112-MPO107&lt;0,0,MPO112-MPO107)+MPO156)*1.21+IF($D$5="Koncesija",-#REF!*0.21,0)</f>
        <v>#REF!</v>
      </c>
      <c r="MPP165" s="632" t="e">
        <f>(IF(MPP112-MPP107&lt;0,0,MPP112-MPP107)+MPP156)*1.21+IF($D$5="Koncesija",-#REF!*0.21,0)</f>
        <v>#REF!</v>
      </c>
      <c r="MPQ165" s="632" t="e">
        <f>(IF(MPQ112-MPQ107&lt;0,0,MPQ112-MPQ107)+MPQ156)*1.21+IF($D$5="Koncesija",-#REF!*0.21,0)</f>
        <v>#REF!</v>
      </c>
      <c r="MPR165" s="632" t="e">
        <f>(IF(MPR112-MPR107&lt;0,0,MPR112-MPR107)+MPR156)*1.21+IF($D$5="Koncesija",-#REF!*0.21,0)</f>
        <v>#REF!</v>
      </c>
      <c r="MPS165" s="632" t="e">
        <f>(IF(MPS112-MPS107&lt;0,0,MPS112-MPS107)+MPS156)*1.21+IF($D$5="Koncesija",-#REF!*0.21,0)</f>
        <v>#REF!</v>
      </c>
      <c r="MPT165" s="632" t="e">
        <f>(IF(MPT112-MPT107&lt;0,0,MPT112-MPT107)+MPT156)*1.21+IF($D$5="Koncesija",-#REF!*0.21,0)</f>
        <v>#REF!</v>
      </c>
      <c r="MPU165" s="632" t="e">
        <f>(IF(MPU112-MPU107&lt;0,0,MPU112-MPU107)+MPU156)*1.21+IF($D$5="Koncesija",-#REF!*0.21,0)</f>
        <v>#REF!</v>
      </c>
      <c r="MPV165" s="632" t="e">
        <f>(IF(MPV112-MPV107&lt;0,0,MPV112-MPV107)+MPV156)*1.21+IF($D$5="Koncesija",-#REF!*0.21,0)</f>
        <v>#REF!</v>
      </c>
      <c r="MPW165" s="632" t="e">
        <f>(IF(MPW112-MPW107&lt;0,0,MPW112-MPW107)+MPW156)*1.21+IF($D$5="Koncesija",-#REF!*0.21,0)</f>
        <v>#REF!</v>
      </c>
      <c r="MPX165" s="632" t="e">
        <f>(IF(MPX112-MPX107&lt;0,0,MPX112-MPX107)+MPX156)*1.21+IF($D$5="Koncesija",-#REF!*0.21,0)</f>
        <v>#REF!</v>
      </c>
      <c r="MPY165" s="632" t="e">
        <f>(IF(MPY112-MPY107&lt;0,0,MPY112-MPY107)+MPY156)*1.21+IF($D$5="Koncesija",-#REF!*0.21,0)</f>
        <v>#REF!</v>
      </c>
      <c r="MPZ165" s="632" t="e">
        <f>(IF(MPZ112-MPZ107&lt;0,0,MPZ112-MPZ107)+MPZ156)*1.21+IF($D$5="Koncesija",-#REF!*0.21,0)</f>
        <v>#REF!</v>
      </c>
      <c r="MQA165" s="632" t="e">
        <f>(IF(MQA112-MQA107&lt;0,0,MQA112-MQA107)+MQA156)*1.21+IF($D$5="Koncesija",-#REF!*0.21,0)</f>
        <v>#REF!</v>
      </c>
      <c r="MQB165" s="632" t="e">
        <f>(IF(MQB112-MQB107&lt;0,0,MQB112-MQB107)+MQB156)*1.21+IF($D$5="Koncesija",-#REF!*0.21,0)</f>
        <v>#REF!</v>
      </c>
      <c r="MQC165" s="632" t="e">
        <f>(IF(MQC112-MQC107&lt;0,0,MQC112-MQC107)+MQC156)*1.21+IF($D$5="Koncesija",-#REF!*0.21,0)</f>
        <v>#REF!</v>
      </c>
      <c r="MQD165" s="632" t="e">
        <f>(IF(MQD112-MQD107&lt;0,0,MQD112-MQD107)+MQD156)*1.21+IF($D$5="Koncesija",-#REF!*0.21,0)</f>
        <v>#REF!</v>
      </c>
      <c r="MQE165" s="632" t="e">
        <f>(IF(MQE112-MQE107&lt;0,0,MQE112-MQE107)+MQE156)*1.21+IF($D$5="Koncesija",-#REF!*0.21,0)</f>
        <v>#REF!</v>
      </c>
      <c r="MQF165" s="632" t="e">
        <f>(IF(MQF112-MQF107&lt;0,0,MQF112-MQF107)+MQF156)*1.21+IF($D$5="Koncesija",-#REF!*0.21,0)</f>
        <v>#REF!</v>
      </c>
      <c r="MQG165" s="632" t="e">
        <f>(IF(MQG112-MQG107&lt;0,0,MQG112-MQG107)+MQG156)*1.21+IF($D$5="Koncesija",-#REF!*0.21,0)</f>
        <v>#REF!</v>
      </c>
      <c r="MQH165" s="632" t="e">
        <f>(IF(MQH112-MQH107&lt;0,0,MQH112-MQH107)+MQH156)*1.21+IF($D$5="Koncesija",-#REF!*0.21,0)</f>
        <v>#REF!</v>
      </c>
      <c r="MQI165" s="632" t="e">
        <f>(IF(MQI112-MQI107&lt;0,0,MQI112-MQI107)+MQI156)*1.21+IF($D$5="Koncesija",-#REF!*0.21,0)</f>
        <v>#REF!</v>
      </c>
      <c r="MQJ165" s="632" t="e">
        <f>(IF(MQJ112-MQJ107&lt;0,0,MQJ112-MQJ107)+MQJ156)*1.21+IF($D$5="Koncesija",-#REF!*0.21,0)</f>
        <v>#REF!</v>
      </c>
      <c r="MQK165" s="632" t="e">
        <f>(IF(MQK112-MQK107&lt;0,0,MQK112-MQK107)+MQK156)*1.21+IF($D$5="Koncesija",-#REF!*0.21,0)</f>
        <v>#REF!</v>
      </c>
      <c r="MQL165" s="632" t="e">
        <f>(IF(MQL112-MQL107&lt;0,0,MQL112-MQL107)+MQL156)*1.21+IF($D$5="Koncesija",-#REF!*0.21,0)</f>
        <v>#REF!</v>
      </c>
      <c r="MQM165" s="632" t="e">
        <f>(IF(MQM112-MQM107&lt;0,0,MQM112-MQM107)+MQM156)*1.21+IF($D$5="Koncesija",-#REF!*0.21,0)</f>
        <v>#REF!</v>
      </c>
      <c r="MQN165" s="632" t="e">
        <f>(IF(MQN112-MQN107&lt;0,0,MQN112-MQN107)+MQN156)*1.21+IF($D$5="Koncesija",-#REF!*0.21,0)</f>
        <v>#REF!</v>
      </c>
      <c r="MQO165" s="632" t="e">
        <f>(IF(MQO112-MQO107&lt;0,0,MQO112-MQO107)+MQO156)*1.21+IF($D$5="Koncesija",-#REF!*0.21,0)</f>
        <v>#REF!</v>
      </c>
      <c r="MQP165" s="632" t="e">
        <f>(IF(MQP112-MQP107&lt;0,0,MQP112-MQP107)+MQP156)*1.21+IF($D$5="Koncesija",-#REF!*0.21,0)</f>
        <v>#REF!</v>
      </c>
      <c r="MQQ165" s="632" t="e">
        <f>(IF(MQQ112-MQQ107&lt;0,0,MQQ112-MQQ107)+MQQ156)*1.21+IF($D$5="Koncesija",-#REF!*0.21,0)</f>
        <v>#REF!</v>
      </c>
      <c r="MQR165" s="632" t="e">
        <f>(IF(MQR112-MQR107&lt;0,0,MQR112-MQR107)+MQR156)*1.21+IF($D$5="Koncesija",-#REF!*0.21,0)</f>
        <v>#REF!</v>
      </c>
      <c r="MQS165" s="632" t="e">
        <f>(IF(MQS112-MQS107&lt;0,0,MQS112-MQS107)+MQS156)*1.21+IF($D$5="Koncesija",-#REF!*0.21,0)</f>
        <v>#REF!</v>
      </c>
      <c r="MQT165" s="632" t="e">
        <f>(IF(MQT112-MQT107&lt;0,0,MQT112-MQT107)+MQT156)*1.21+IF($D$5="Koncesija",-#REF!*0.21,0)</f>
        <v>#REF!</v>
      </c>
      <c r="MQU165" s="632" t="e">
        <f>(IF(MQU112-MQU107&lt;0,0,MQU112-MQU107)+MQU156)*1.21+IF($D$5="Koncesija",-#REF!*0.21,0)</f>
        <v>#REF!</v>
      </c>
      <c r="MQV165" s="632" t="e">
        <f>(IF(MQV112-MQV107&lt;0,0,MQV112-MQV107)+MQV156)*1.21+IF($D$5="Koncesija",-#REF!*0.21,0)</f>
        <v>#REF!</v>
      </c>
      <c r="MQW165" s="632" t="e">
        <f>(IF(MQW112-MQW107&lt;0,0,MQW112-MQW107)+MQW156)*1.21+IF($D$5="Koncesija",-#REF!*0.21,0)</f>
        <v>#REF!</v>
      </c>
      <c r="MQX165" s="632" t="e">
        <f>(IF(MQX112-MQX107&lt;0,0,MQX112-MQX107)+MQX156)*1.21+IF($D$5="Koncesija",-#REF!*0.21,0)</f>
        <v>#REF!</v>
      </c>
      <c r="MQY165" s="632" t="e">
        <f>(IF(MQY112-MQY107&lt;0,0,MQY112-MQY107)+MQY156)*1.21+IF($D$5="Koncesija",-#REF!*0.21,0)</f>
        <v>#REF!</v>
      </c>
      <c r="MQZ165" s="632" t="e">
        <f>(IF(MQZ112-MQZ107&lt;0,0,MQZ112-MQZ107)+MQZ156)*1.21+IF($D$5="Koncesija",-#REF!*0.21,0)</f>
        <v>#REF!</v>
      </c>
      <c r="MRA165" s="632" t="e">
        <f>(IF(MRA112-MRA107&lt;0,0,MRA112-MRA107)+MRA156)*1.21+IF($D$5="Koncesija",-#REF!*0.21,0)</f>
        <v>#REF!</v>
      </c>
      <c r="MRB165" s="632" t="e">
        <f>(IF(MRB112-MRB107&lt;0,0,MRB112-MRB107)+MRB156)*1.21+IF($D$5="Koncesija",-#REF!*0.21,0)</f>
        <v>#REF!</v>
      </c>
      <c r="MRC165" s="632" t="e">
        <f>(IF(MRC112-MRC107&lt;0,0,MRC112-MRC107)+MRC156)*1.21+IF($D$5="Koncesija",-#REF!*0.21,0)</f>
        <v>#REF!</v>
      </c>
      <c r="MRD165" s="632" t="e">
        <f>(IF(MRD112-MRD107&lt;0,0,MRD112-MRD107)+MRD156)*1.21+IF($D$5="Koncesija",-#REF!*0.21,0)</f>
        <v>#REF!</v>
      </c>
      <c r="MRE165" s="632" t="e">
        <f>(IF(MRE112-MRE107&lt;0,0,MRE112-MRE107)+MRE156)*1.21+IF($D$5="Koncesija",-#REF!*0.21,0)</f>
        <v>#REF!</v>
      </c>
      <c r="MRF165" s="632" t="e">
        <f>(IF(MRF112-MRF107&lt;0,0,MRF112-MRF107)+MRF156)*1.21+IF($D$5="Koncesija",-#REF!*0.21,0)</f>
        <v>#REF!</v>
      </c>
      <c r="MRG165" s="632" t="e">
        <f>(IF(MRG112-MRG107&lt;0,0,MRG112-MRG107)+MRG156)*1.21+IF($D$5="Koncesija",-#REF!*0.21,0)</f>
        <v>#REF!</v>
      </c>
      <c r="MRH165" s="632" t="e">
        <f>(IF(MRH112-MRH107&lt;0,0,MRH112-MRH107)+MRH156)*1.21+IF($D$5="Koncesija",-#REF!*0.21,0)</f>
        <v>#REF!</v>
      </c>
      <c r="MRI165" s="632" t="e">
        <f>(IF(MRI112-MRI107&lt;0,0,MRI112-MRI107)+MRI156)*1.21+IF($D$5="Koncesija",-#REF!*0.21,0)</f>
        <v>#REF!</v>
      </c>
      <c r="MRJ165" s="632" t="e">
        <f>(IF(MRJ112-MRJ107&lt;0,0,MRJ112-MRJ107)+MRJ156)*1.21+IF($D$5="Koncesija",-#REF!*0.21,0)</f>
        <v>#REF!</v>
      </c>
      <c r="MRK165" s="632" t="e">
        <f>(IF(MRK112-MRK107&lt;0,0,MRK112-MRK107)+MRK156)*1.21+IF($D$5="Koncesija",-#REF!*0.21,0)</f>
        <v>#REF!</v>
      </c>
      <c r="MRL165" s="632" t="e">
        <f>(IF(MRL112-MRL107&lt;0,0,MRL112-MRL107)+MRL156)*1.21+IF($D$5="Koncesija",-#REF!*0.21,0)</f>
        <v>#REF!</v>
      </c>
      <c r="MRM165" s="632" t="e">
        <f>(IF(MRM112-MRM107&lt;0,0,MRM112-MRM107)+MRM156)*1.21+IF($D$5="Koncesija",-#REF!*0.21,0)</f>
        <v>#REF!</v>
      </c>
      <c r="MRN165" s="632" t="e">
        <f>(IF(MRN112-MRN107&lt;0,0,MRN112-MRN107)+MRN156)*1.21+IF($D$5="Koncesija",-#REF!*0.21,0)</f>
        <v>#REF!</v>
      </c>
      <c r="MRO165" s="632" t="e">
        <f>(IF(MRO112-MRO107&lt;0,0,MRO112-MRO107)+MRO156)*1.21+IF($D$5="Koncesija",-#REF!*0.21,0)</f>
        <v>#REF!</v>
      </c>
      <c r="MRP165" s="632" t="e">
        <f>(IF(MRP112-MRP107&lt;0,0,MRP112-MRP107)+MRP156)*1.21+IF($D$5="Koncesija",-#REF!*0.21,0)</f>
        <v>#REF!</v>
      </c>
      <c r="MRQ165" s="632" t="e">
        <f>(IF(MRQ112-MRQ107&lt;0,0,MRQ112-MRQ107)+MRQ156)*1.21+IF($D$5="Koncesija",-#REF!*0.21,0)</f>
        <v>#REF!</v>
      </c>
      <c r="MRR165" s="632" t="e">
        <f>(IF(MRR112-MRR107&lt;0,0,MRR112-MRR107)+MRR156)*1.21+IF($D$5="Koncesija",-#REF!*0.21,0)</f>
        <v>#REF!</v>
      </c>
      <c r="MRS165" s="632" t="e">
        <f>(IF(MRS112-MRS107&lt;0,0,MRS112-MRS107)+MRS156)*1.21+IF($D$5="Koncesija",-#REF!*0.21,0)</f>
        <v>#REF!</v>
      </c>
      <c r="MRT165" s="632" t="e">
        <f>(IF(MRT112-MRT107&lt;0,0,MRT112-MRT107)+MRT156)*1.21+IF($D$5="Koncesija",-#REF!*0.21,0)</f>
        <v>#REF!</v>
      </c>
      <c r="MRU165" s="632" t="e">
        <f>(IF(MRU112-MRU107&lt;0,0,MRU112-MRU107)+MRU156)*1.21+IF($D$5="Koncesija",-#REF!*0.21,0)</f>
        <v>#REF!</v>
      </c>
      <c r="MRV165" s="632" t="e">
        <f>(IF(MRV112-MRV107&lt;0,0,MRV112-MRV107)+MRV156)*1.21+IF($D$5="Koncesija",-#REF!*0.21,0)</f>
        <v>#REF!</v>
      </c>
      <c r="MRW165" s="632" t="e">
        <f>(IF(MRW112-MRW107&lt;0,0,MRW112-MRW107)+MRW156)*1.21+IF($D$5="Koncesija",-#REF!*0.21,0)</f>
        <v>#REF!</v>
      </c>
      <c r="MRX165" s="632" t="e">
        <f>(IF(MRX112-MRX107&lt;0,0,MRX112-MRX107)+MRX156)*1.21+IF($D$5="Koncesija",-#REF!*0.21,0)</f>
        <v>#REF!</v>
      </c>
      <c r="MRY165" s="632" t="e">
        <f>(IF(MRY112-MRY107&lt;0,0,MRY112-MRY107)+MRY156)*1.21+IF($D$5="Koncesija",-#REF!*0.21,0)</f>
        <v>#REF!</v>
      </c>
      <c r="MRZ165" s="632" t="e">
        <f>(IF(MRZ112-MRZ107&lt;0,0,MRZ112-MRZ107)+MRZ156)*1.21+IF($D$5="Koncesija",-#REF!*0.21,0)</f>
        <v>#REF!</v>
      </c>
      <c r="MSA165" s="632" t="e">
        <f>(IF(MSA112-MSA107&lt;0,0,MSA112-MSA107)+MSA156)*1.21+IF($D$5="Koncesija",-#REF!*0.21,0)</f>
        <v>#REF!</v>
      </c>
      <c r="MSB165" s="632" t="e">
        <f>(IF(MSB112-MSB107&lt;0,0,MSB112-MSB107)+MSB156)*1.21+IF($D$5="Koncesija",-#REF!*0.21,0)</f>
        <v>#REF!</v>
      </c>
      <c r="MSC165" s="632" t="e">
        <f>(IF(MSC112-MSC107&lt;0,0,MSC112-MSC107)+MSC156)*1.21+IF($D$5="Koncesija",-#REF!*0.21,0)</f>
        <v>#REF!</v>
      </c>
      <c r="MSD165" s="632" t="e">
        <f>(IF(MSD112-MSD107&lt;0,0,MSD112-MSD107)+MSD156)*1.21+IF($D$5="Koncesija",-#REF!*0.21,0)</f>
        <v>#REF!</v>
      </c>
      <c r="MSE165" s="632" t="e">
        <f>(IF(MSE112-MSE107&lt;0,0,MSE112-MSE107)+MSE156)*1.21+IF($D$5="Koncesija",-#REF!*0.21,0)</f>
        <v>#REF!</v>
      </c>
      <c r="MSF165" s="632" t="e">
        <f>(IF(MSF112-MSF107&lt;0,0,MSF112-MSF107)+MSF156)*1.21+IF($D$5="Koncesija",-#REF!*0.21,0)</f>
        <v>#REF!</v>
      </c>
      <c r="MSG165" s="632" t="e">
        <f>(IF(MSG112-MSG107&lt;0,0,MSG112-MSG107)+MSG156)*1.21+IF($D$5="Koncesija",-#REF!*0.21,0)</f>
        <v>#REF!</v>
      </c>
      <c r="MSH165" s="632" t="e">
        <f>(IF(MSH112-MSH107&lt;0,0,MSH112-MSH107)+MSH156)*1.21+IF($D$5="Koncesija",-#REF!*0.21,0)</f>
        <v>#REF!</v>
      </c>
      <c r="MSI165" s="632" t="e">
        <f>(IF(MSI112-MSI107&lt;0,0,MSI112-MSI107)+MSI156)*1.21+IF($D$5="Koncesija",-#REF!*0.21,0)</f>
        <v>#REF!</v>
      </c>
      <c r="MSJ165" s="632" t="e">
        <f>(IF(MSJ112-MSJ107&lt;0,0,MSJ112-MSJ107)+MSJ156)*1.21+IF($D$5="Koncesija",-#REF!*0.21,0)</f>
        <v>#REF!</v>
      </c>
      <c r="MSK165" s="632" t="e">
        <f>(IF(MSK112-MSK107&lt;0,0,MSK112-MSK107)+MSK156)*1.21+IF($D$5="Koncesija",-#REF!*0.21,0)</f>
        <v>#REF!</v>
      </c>
      <c r="MSL165" s="632" t="e">
        <f>(IF(MSL112-MSL107&lt;0,0,MSL112-MSL107)+MSL156)*1.21+IF($D$5="Koncesija",-#REF!*0.21,0)</f>
        <v>#REF!</v>
      </c>
      <c r="MSM165" s="632" t="e">
        <f>(IF(MSM112-MSM107&lt;0,0,MSM112-MSM107)+MSM156)*1.21+IF($D$5="Koncesija",-#REF!*0.21,0)</f>
        <v>#REF!</v>
      </c>
      <c r="MSN165" s="632" t="e">
        <f>(IF(MSN112-MSN107&lt;0,0,MSN112-MSN107)+MSN156)*1.21+IF($D$5="Koncesija",-#REF!*0.21,0)</f>
        <v>#REF!</v>
      </c>
      <c r="MSO165" s="632" t="e">
        <f>(IF(MSO112-MSO107&lt;0,0,MSO112-MSO107)+MSO156)*1.21+IF($D$5="Koncesija",-#REF!*0.21,0)</f>
        <v>#REF!</v>
      </c>
      <c r="MSP165" s="632" t="e">
        <f>(IF(MSP112-MSP107&lt;0,0,MSP112-MSP107)+MSP156)*1.21+IF($D$5="Koncesija",-#REF!*0.21,0)</f>
        <v>#REF!</v>
      </c>
      <c r="MSQ165" s="632" t="e">
        <f>(IF(MSQ112-MSQ107&lt;0,0,MSQ112-MSQ107)+MSQ156)*1.21+IF($D$5="Koncesija",-#REF!*0.21,0)</f>
        <v>#REF!</v>
      </c>
      <c r="MSR165" s="632" t="e">
        <f>(IF(MSR112-MSR107&lt;0,0,MSR112-MSR107)+MSR156)*1.21+IF($D$5="Koncesija",-#REF!*0.21,0)</f>
        <v>#REF!</v>
      </c>
      <c r="MSS165" s="632" t="e">
        <f>(IF(MSS112-MSS107&lt;0,0,MSS112-MSS107)+MSS156)*1.21+IF($D$5="Koncesija",-#REF!*0.21,0)</f>
        <v>#REF!</v>
      </c>
      <c r="MST165" s="632" t="e">
        <f>(IF(MST112-MST107&lt;0,0,MST112-MST107)+MST156)*1.21+IF($D$5="Koncesija",-#REF!*0.21,0)</f>
        <v>#REF!</v>
      </c>
      <c r="MSU165" s="632" t="e">
        <f>(IF(MSU112-MSU107&lt;0,0,MSU112-MSU107)+MSU156)*1.21+IF($D$5="Koncesija",-#REF!*0.21,0)</f>
        <v>#REF!</v>
      </c>
      <c r="MSV165" s="632" t="e">
        <f>(IF(MSV112-MSV107&lt;0,0,MSV112-MSV107)+MSV156)*1.21+IF($D$5="Koncesija",-#REF!*0.21,0)</f>
        <v>#REF!</v>
      </c>
      <c r="MSW165" s="632" t="e">
        <f>(IF(MSW112-MSW107&lt;0,0,MSW112-MSW107)+MSW156)*1.21+IF($D$5="Koncesija",-#REF!*0.21,0)</f>
        <v>#REF!</v>
      </c>
      <c r="MSX165" s="632" t="e">
        <f>(IF(MSX112-MSX107&lt;0,0,MSX112-MSX107)+MSX156)*1.21+IF($D$5="Koncesija",-#REF!*0.21,0)</f>
        <v>#REF!</v>
      </c>
      <c r="MSY165" s="632" t="e">
        <f>(IF(MSY112-MSY107&lt;0,0,MSY112-MSY107)+MSY156)*1.21+IF($D$5="Koncesija",-#REF!*0.21,0)</f>
        <v>#REF!</v>
      </c>
      <c r="MSZ165" s="632" t="e">
        <f>(IF(MSZ112-MSZ107&lt;0,0,MSZ112-MSZ107)+MSZ156)*1.21+IF($D$5="Koncesija",-#REF!*0.21,0)</f>
        <v>#REF!</v>
      </c>
      <c r="MTA165" s="632" t="e">
        <f>(IF(MTA112-MTA107&lt;0,0,MTA112-MTA107)+MTA156)*1.21+IF($D$5="Koncesija",-#REF!*0.21,0)</f>
        <v>#REF!</v>
      </c>
      <c r="MTB165" s="632" t="e">
        <f>(IF(MTB112-MTB107&lt;0,0,MTB112-MTB107)+MTB156)*1.21+IF($D$5="Koncesija",-#REF!*0.21,0)</f>
        <v>#REF!</v>
      </c>
      <c r="MTC165" s="632" t="e">
        <f>(IF(MTC112-MTC107&lt;0,0,MTC112-MTC107)+MTC156)*1.21+IF($D$5="Koncesija",-#REF!*0.21,0)</f>
        <v>#REF!</v>
      </c>
      <c r="MTD165" s="632" t="e">
        <f>(IF(MTD112-MTD107&lt;0,0,MTD112-MTD107)+MTD156)*1.21+IF($D$5="Koncesija",-#REF!*0.21,0)</f>
        <v>#REF!</v>
      </c>
      <c r="MTE165" s="632" t="e">
        <f>(IF(MTE112-MTE107&lt;0,0,MTE112-MTE107)+MTE156)*1.21+IF($D$5="Koncesija",-#REF!*0.21,0)</f>
        <v>#REF!</v>
      </c>
      <c r="MTF165" s="632" t="e">
        <f>(IF(MTF112-MTF107&lt;0,0,MTF112-MTF107)+MTF156)*1.21+IF($D$5="Koncesija",-#REF!*0.21,0)</f>
        <v>#REF!</v>
      </c>
      <c r="MTG165" s="632" t="e">
        <f>(IF(MTG112-MTG107&lt;0,0,MTG112-MTG107)+MTG156)*1.21+IF($D$5="Koncesija",-#REF!*0.21,0)</f>
        <v>#REF!</v>
      </c>
      <c r="MTH165" s="632" t="e">
        <f>(IF(MTH112-MTH107&lt;0,0,MTH112-MTH107)+MTH156)*1.21+IF($D$5="Koncesija",-#REF!*0.21,0)</f>
        <v>#REF!</v>
      </c>
      <c r="MTI165" s="632" t="e">
        <f>(IF(MTI112-MTI107&lt;0,0,MTI112-MTI107)+MTI156)*1.21+IF($D$5="Koncesija",-#REF!*0.21,0)</f>
        <v>#REF!</v>
      </c>
      <c r="MTJ165" s="632" t="e">
        <f>(IF(MTJ112-MTJ107&lt;0,0,MTJ112-MTJ107)+MTJ156)*1.21+IF($D$5="Koncesija",-#REF!*0.21,0)</f>
        <v>#REF!</v>
      </c>
      <c r="MTK165" s="632" t="e">
        <f>(IF(MTK112-MTK107&lt;0,0,MTK112-MTK107)+MTK156)*1.21+IF($D$5="Koncesija",-#REF!*0.21,0)</f>
        <v>#REF!</v>
      </c>
      <c r="MTL165" s="632" t="e">
        <f>(IF(MTL112-MTL107&lt;0,0,MTL112-MTL107)+MTL156)*1.21+IF($D$5="Koncesija",-#REF!*0.21,0)</f>
        <v>#REF!</v>
      </c>
      <c r="MTM165" s="632" t="e">
        <f>(IF(MTM112-MTM107&lt;0,0,MTM112-MTM107)+MTM156)*1.21+IF($D$5="Koncesija",-#REF!*0.21,0)</f>
        <v>#REF!</v>
      </c>
      <c r="MTN165" s="632" t="e">
        <f>(IF(MTN112-MTN107&lt;0,0,MTN112-MTN107)+MTN156)*1.21+IF($D$5="Koncesija",-#REF!*0.21,0)</f>
        <v>#REF!</v>
      </c>
      <c r="MTO165" s="632" t="e">
        <f>(IF(MTO112-MTO107&lt;0,0,MTO112-MTO107)+MTO156)*1.21+IF($D$5="Koncesija",-#REF!*0.21,0)</f>
        <v>#REF!</v>
      </c>
      <c r="MTP165" s="632" t="e">
        <f>(IF(MTP112-MTP107&lt;0,0,MTP112-MTP107)+MTP156)*1.21+IF($D$5="Koncesija",-#REF!*0.21,0)</f>
        <v>#REF!</v>
      </c>
      <c r="MTQ165" s="632" t="e">
        <f>(IF(MTQ112-MTQ107&lt;0,0,MTQ112-MTQ107)+MTQ156)*1.21+IF($D$5="Koncesija",-#REF!*0.21,0)</f>
        <v>#REF!</v>
      </c>
      <c r="MTR165" s="632" t="e">
        <f>(IF(MTR112-MTR107&lt;0,0,MTR112-MTR107)+MTR156)*1.21+IF($D$5="Koncesija",-#REF!*0.21,0)</f>
        <v>#REF!</v>
      </c>
      <c r="MTS165" s="632" t="e">
        <f>(IF(MTS112-MTS107&lt;0,0,MTS112-MTS107)+MTS156)*1.21+IF($D$5="Koncesija",-#REF!*0.21,0)</f>
        <v>#REF!</v>
      </c>
      <c r="MTT165" s="632" t="e">
        <f>(IF(MTT112-MTT107&lt;0,0,MTT112-MTT107)+MTT156)*1.21+IF($D$5="Koncesija",-#REF!*0.21,0)</f>
        <v>#REF!</v>
      </c>
      <c r="MTU165" s="632" t="e">
        <f>(IF(MTU112-MTU107&lt;0,0,MTU112-MTU107)+MTU156)*1.21+IF($D$5="Koncesija",-#REF!*0.21,0)</f>
        <v>#REF!</v>
      </c>
      <c r="MTV165" s="632" t="e">
        <f>(IF(MTV112-MTV107&lt;0,0,MTV112-MTV107)+MTV156)*1.21+IF($D$5="Koncesija",-#REF!*0.21,0)</f>
        <v>#REF!</v>
      </c>
      <c r="MTW165" s="632" t="e">
        <f>(IF(MTW112-MTW107&lt;0,0,MTW112-MTW107)+MTW156)*1.21+IF($D$5="Koncesija",-#REF!*0.21,0)</f>
        <v>#REF!</v>
      </c>
      <c r="MTX165" s="632" t="e">
        <f>(IF(MTX112-MTX107&lt;0,0,MTX112-MTX107)+MTX156)*1.21+IF($D$5="Koncesija",-#REF!*0.21,0)</f>
        <v>#REF!</v>
      </c>
      <c r="MTY165" s="632" t="e">
        <f>(IF(MTY112-MTY107&lt;0,0,MTY112-MTY107)+MTY156)*1.21+IF($D$5="Koncesija",-#REF!*0.21,0)</f>
        <v>#REF!</v>
      </c>
      <c r="MTZ165" s="632" t="e">
        <f>(IF(MTZ112-MTZ107&lt;0,0,MTZ112-MTZ107)+MTZ156)*1.21+IF($D$5="Koncesija",-#REF!*0.21,0)</f>
        <v>#REF!</v>
      </c>
      <c r="MUA165" s="632" t="e">
        <f>(IF(MUA112-MUA107&lt;0,0,MUA112-MUA107)+MUA156)*1.21+IF($D$5="Koncesija",-#REF!*0.21,0)</f>
        <v>#REF!</v>
      </c>
      <c r="MUB165" s="632" t="e">
        <f>(IF(MUB112-MUB107&lt;0,0,MUB112-MUB107)+MUB156)*1.21+IF($D$5="Koncesija",-#REF!*0.21,0)</f>
        <v>#REF!</v>
      </c>
      <c r="MUC165" s="632" t="e">
        <f>(IF(MUC112-MUC107&lt;0,0,MUC112-MUC107)+MUC156)*1.21+IF($D$5="Koncesija",-#REF!*0.21,0)</f>
        <v>#REF!</v>
      </c>
      <c r="MUD165" s="632" t="e">
        <f>(IF(MUD112-MUD107&lt;0,0,MUD112-MUD107)+MUD156)*1.21+IF($D$5="Koncesija",-#REF!*0.21,0)</f>
        <v>#REF!</v>
      </c>
      <c r="MUE165" s="632" t="e">
        <f>(IF(MUE112-MUE107&lt;0,0,MUE112-MUE107)+MUE156)*1.21+IF($D$5="Koncesija",-#REF!*0.21,0)</f>
        <v>#REF!</v>
      </c>
      <c r="MUF165" s="632" t="e">
        <f>(IF(MUF112-MUF107&lt;0,0,MUF112-MUF107)+MUF156)*1.21+IF($D$5="Koncesija",-#REF!*0.21,0)</f>
        <v>#REF!</v>
      </c>
      <c r="MUG165" s="632" t="e">
        <f>(IF(MUG112-MUG107&lt;0,0,MUG112-MUG107)+MUG156)*1.21+IF($D$5="Koncesija",-#REF!*0.21,0)</f>
        <v>#REF!</v>
      </c>
      <c r="MUH165" s="632" t="e">
        <f>(IF(MUH112-MUH107&lt;0,0,MUH112-MUH107)+MUH156)*1.21+IF($D$5="Koncesija",-#REF!*0.21,0)</f>
        <v>#REF!</v>
      </c>
      <c r="MUI165" s="632" t="e">
        <f>(IF(MUI112-MUI107&lt;0,0,MUI112-MUI107)+MUI156)*1.21+IF($D$5="Koncesija",-#REF!*0.21,0)</f>
        <v>#REF!</v>
      </c>
      <c r="MUJ165" s="632" t="e">
        <f>(IF(MUJ112-MUJ107&lt;0,0,MUJ112-MUJ107)+MUJ156)*1.21+IF($D$5="Koncesija",-#REF!*0.21,0)</f>
        <v>#REF!</v>
      </c>
      <c r="MUK165" s="632" t="e">
        <f>(IF(MUK112-MUK107&lt;0,0,MUK112-MUK107)+MUK156)*1.21+IF($D$5="Koncesija",-#REF!*0.21,0)</f>
        <v>#REF!</v>
      </c>
      <c r="MUL165" s="632" t="e">
        <f>(IF(MUL112-MUL107&lt;0,0,MUL112-MUL107)+MUL156)*1.21+IF($D$5="Koncesija",-#REF!*0.21,0)</f>
        <v>#REF!</v>
      </c>
      <c r="MUM165" s="632" t="e">
        <f>(IF(MUM112-MUM107&lt;0,0,MUM112-MUM107)+MUM156)*1.21+IF($D$5="Koncesija",-#REF!*0.21,0)</f>
        <v>#REF!</v>
      </c>
      <c r="MUN165" s="632" t="e">
        <f>(IF(MUN112-MUN107&lt;0,0,MUN112-MUN107)+MUN156)*1.21+IF($D$5="Koncesija",-#REF!*0.21,0)</f>
        <v>#REF!</v>
      </c>
      <c r="MUO165" s="632" t="e">
        <f>(IF(MUO112-MUO107&lt;0,0,MUO112-MUO107)+MUO156)*1.21+IF($D$5="Koncesija",-#REF!*0.21,0)</f>
        <v>#REF!</v>
      </c>
      <c r="MUP165" s="632" t="e">
        <f>(IF(MUP112-MUP107&lt;0,0,MUP112-MUP107)+MUP156)*1.21+IF($D$5="Koncesija",-#REF!*0.21,0)</f>
        <v>#REF!</v>
      </c>
      <c r="MUQ165" s="632" t="e">
        <f>(IF(MUQ112-MUQ107&lt;0,0,MUQ112-MUQ107)+MUQ156)*1.21+IF($D$5="Koncesija",-#REF!*0.21,0)</f>
        <v>#REF!</v>
      </c>
      <c r="MUR165" s="632" t="e">
        <f>(IF(MUR112-MUR107&lt;0,0,MUR112-MUR107)+MUR156)*1.21+IF($D$5="Koncesija",-#REF!*0.21,0)</f>
        <v>#REF!</v>
      </c>
      <c r="MUS165" s="632" t="e">
        <f>(IF(MUS112-MUS107&lt;0,0,MUS112-MUS107)+MUS156)*1.21+IF($D$5="Koncesija",-#REF!*0.21,0)</f>
        <v>#REF!</v>
      </c>
      <c r="MUT165" s="632" t="e">
        <f>(IF(MUT112-MUT107&lt;0,0,MUT112-MUT107)+MUT156)*1.21+IF($D$5="Koncesija",-#REF!*0.21,0)</f>
        <v>#REF!</v>
      </c>
      <c r="MUU165" s="632" t="e">
        <f>(IF(MUU112-MUU107&lt;0,0,MUU112-MUU107)+MUU156)*1.21+IF($D$5="Koncesija",-#REF!*0.21,0)</f>
        <v>#REF!</v>
      </c>
      <c r="MUV165" s="632" t="e">
        <f>(IF(MUV112-MUV107&lt;0,0,MUV112-MUV107)+MUV156)*1.21+IF($D$5="Koncesija",-#REF!*0.21,0)</f>
        <v>#REF!</v>
      </c>
      <c r="MUW165" s="632" t="e">
        <f>(IF(MUW112-MUW107&lt;0,0,MUW112-MUW107)+MUW156)*1.21+IF($D$5="Koncesija",-#REF!*0.21,0)</f>
        <v>#REF!</v>
      </c>
      <c r="MUX165" s="632" t="e">
        <f>(IF(MUX112-MUX107&lt;0,0,MUX112-MUX107)+MUX156)*1.21+IF($D$5="Koncesija",-#REF!*0.21,0)</f>
        <v>#REF!</v>
      </c>
      <c r="MUY165" s="632" t="e">
        <f>(IF(MUY112-MUY107&lt;0,0,MUY112-MUY107)+MUY156)*1.21+IF($D$5="Koncesija",-#REF!*0.21,0)</f>
        <v>#REF!</v>
      </c>
      <c r="MUZ165" s="632" t="e">
        <f>(IF(MUZ112-MUZ107&lt;0,0,MUZ112-MUZ107)+MUZ156)*1.21+IF($D$5="Koncesija",-#REF!*0.21,0)</f>
        <v>#REF!</v>
      </c>
      <c r="MVA165" s="632" t="e">
        <f>(IF(MVA112-MVA107&lt;0,0,MVA112-MVA107)+MVA156)*1.21+IF($D$5="Koncesija",-#REF!*0.21,0)</f>
        <v>#REF!</v>
      </c>
      <c r="MVB165" s="632" t="e">
        <f>(IF(MVB112-MVB107&lt;0,0,MVB112-MVB107)+MVB156)*1.21+IF($D$5="Koncesija",-#REF!*0.21,0)</f>
        <v>#REF!</v>
      </c>
      <c r="MVC165" s="632" t="e">
        <f>(IF(MVC112-MVC107&lt;0,0,MVC112-MVC107)+MVC156)*1.21+IF($D$5="Koncesija",-#REF!*0.21,0)</f>
        <v>#REF!</v>
      </c>
      <c r="MVD165" s="632" t="e">
        <f>(IF(MVD112-MVD107&lt;0,0,MVD112-MVD107)+MVD156)*1.21+IF($D$5="Koncesija",-#REF!*0.21,0)</f>
        <v>#REF!</v>
      </c>
      <c r="MVE165" s="632" t="e">
        <f>(IF(MVE112-MVE107&lt;0,0,MVE112-MVE107)+MVE156)*1.21+IF($D$5="Koncesija",-#REF!*0.21,0)</f>
        <v>#REF!</v>
      </c>
      <c r="MVF165" s="632" t="e">
        <f>(IF(MVF112-MVF107&lt;0,0,MVF112-MVF107)+MVF156)*1.21+IF($D$5="Koncesija",-#REF!*0.21,0)</f>
        <v>#REF!</v>
      </c>
      <c r="MVG165" s="632" t="e">
        <f>(IF(MVG112-MVG107&lt;0,0,MVG112-MVG107)+MVG156)*1.21+IF($D$5="Koncesija",-#REF!*0.21,0)</f>
        <v>#REF!</v>
      </c>
      <c r="MVH165" s="632" t="e">
        <f>(IF(MVH112-MVH107&lt;0,0,MVH112-MVH107)+MVH156)*1.21+IF($D$5="Koncesija",-#REF!*0.21,0)</f>
        <v>#REF!</v>
      </c>
      <c r="MVI165" s="632" t="e">
        <f>(IF(MVI112-MVI107&lt;0,0,MVI112-MVI107)+MVI156)*1.21+IF($D$5="Koncesija",-#REF!*0.21,0)</f>
        <v>#REF!</v>
      </c>
      <c r="MVJ165" s="632" t="e">
        <f>(IF(MVJ112-MVJ107&lt;0,0,MVJ112-MVJ107)+MVJ156)*1.21+IF($D$5="Koncesija",-#REF!*0.21,0)</f>
        <v>#REF!</v>
      </c>
      <c r="MVK165" s="632" t="e">
        <f>(IF(MVK112-MVK107&lt;0,0,MVK112-MVK107)+MVK156)*1.21+IF($D$5="Koncesija",-#REF!*0.21,0)</f>
        <v>#REF!</v>
      </c>
      <c r="MVL165" s="632" t="e">
        <f>(IF(MVL112-MVL107&lt;0,0,MVL112-MVL107)+MVL156)*1.21+IF($D$5="Koncesija",-#REF!*0.21,0)</f>
        <v>#REF!</v>
      </c>
      <c r="MVM165" s="632" t="e">
        <f>(IF(MVM112-MVM107&lt;0,0,MVM112-MVM107)+MVM156)*1.21+IF($D$5="Koncesija",-#REF!*0.21,0)</f>
        <v>#REF!</v>
      </c>
      <c r="MVN165" s="632" t="e">
        <f>(IF(MVN112-MVN107&lt;0,0,MVN112-MVN107)+MVN156)*1.21+IF($D$5="Koncesija",-#REF!*0.21,0)</f>
        <v>#REF!</v>
      </c>
      <c r="MVO165" s="632" t="e">
        <f>(IF(MVO112-MVO107&lt;0,0,MVO112-MVO107)+MVO156)*1.21+IF($D$5="Koncesija",-#REF!*0.21,0)</f>
        <v>#REF!</v>
      </c>
      <c r="MVP165" s="632" t="e">
        <f>(IF(MVP112-MVP107&lt;0,0,MVP112-MVP107)+MVP156)*1.21+IF($D$5="Koncesija",-#REF!*0.21,0)</f>
        <v>#REF!</v>
      </c>
      <c r="MVQ165" s="632" t="e">
        <f>(IF(MVQ112-MVQ107&lt;0,0,MVQ112-MVQ107)+MVQ156)*1.21+IF($D$5="Koncesija",-#REF!*0.21,0)</f>
        <v>#REF!</v>
      </c>
      <c r="MVR165" s="632" t="e">
        <f>(IF(MVR112-MVR107&lt;0,0,MVR112-MVR107)+MVR156)*1.21+IF($D$5="Koncesija",-#REF!*0.21,0)</f>
        <v>#REF!</v>
      </c>
      <c r="MVS165" s="632" t="e">
        <f>(IF(MVS112-MVS107&lt;0,0,MVS112-MVS107)+MVS156)*1.21+IF($D$5="Koncesija",-#REF!*0.21,0)</f>
        <v>#REF!</v>
      </c>
      <c r="MVT165" s="632" t="e">
        <f>(IF(MVT112-MVT107&lt;0,0,MVT112-MVT107)+MVT156)*1.21+IF($D$5="Koncesija",-#REF!*0.21,0)</f>
        <v>#REF!</v>
      </c>
      <c r="MVU165" s="632" t="e">
        <f>(IF(MVU112-MVU107&lt;0,0,MVU112-MVU107)+MVU156)*1.21+IF($D$5="Koncesija",-#REF!*0.21,0)</f>
        <v>#REF!</v>
      </c>
      <c r="MVV165" s="632" t="e">
        <f>(IF(MVV112-MVV107&lt;0,0,MVV112-MVV107)+MVV156)*1.21+IF($D$5="Koncesija",-#REF!*0.21,0)</f>
        <v>#REF!</v>
      </c>
      <c r="MVW165" s="632" t="e">
        <f>(IF(MVW112-MVW107&lt;0,0,MVW112-MVW107)+MVW156)*1.21+IF($D$5="Koncesija",-#REF!*0.21,0)</f>
        <v>#REF!</v>
      </c>
      <c r="MVX165" s="632" t="e">
        <f>(IF(MVX112-MVX107&lt;0,0,MVX112-MVX107)+MVX156)*1.21+IF($D$5="Koncesija",-#REF!*0.21,0)</f>
        <v>#REF!</v>
      </c>
      <c r="MVY165" s="632" t="e">
        <f>(IF(MVY112-MVY107&lt;0,0,MVY112-MVY107)+MVY156)*1.21+IF($D$5="Koncesija",-#REF!*0.21,0)</f>
        <v>#REF!</v>
      </c>
      <c r="MVZ165" s="632" t="e">
        <f>(IF(MVZ112-MVZ107&lt;0,0,MVZ112-MVZ107)+MVZ156)*1.21+IF($D$5="Koncesija",-#REF!*0.21,0)</f>
        <v>#REF!</v>
      </c>
      <c r="MWA165" s="632" t="e">
        <f>(IF(MWA112-MWA107&lt;0,0,MWA112-MWA107)+MWA156)*1.21+IF($D$5="Koncesija",-#REF!*0.21,0)</f>
        <v>#REF!</v>
      </c>
      <c r="MWB165" s="632" t="e">
        <f>(IF(MWB112-MWB107&lt;0,0,MWB112-MWB107)+MWB156)*1.21+IF($D$5="Koncesija",-#REF!*0.21,0)</f>
        <v>#REF!</v>
      </c>
      <c r="MWC165" s="632" t="e">
        <f>(IF(MWC112-MWC107&lt;0,0,MWC112-MWC107)+MWC156)*1.21+IF($D$5="Koncesija",-#REF!*0.21,0)</f>
        <v>#REF!</v>
      </c>
      <c r="MWD165" s="632" t="e">
        <f>(IF(MWD112-MWD107&lt;0,0,MWD112-MWD107)+MWD156)*1.21+IF($D$5="Koncesija",-#REF!*0.21,0)</f>
        <v>#REF!</v>
      </c>
      <c r="MWE165" s="632" t="e">
        <f>(IF(MWE112-MWE107&lt;0,0,MWE112-MWE107)+MWE156)*1.21+IF($D$5="Koncesija",-#REF!*0.21,0)</f>
        <v>#REF!</v>
      </c>
      <c r="MWF165" s="632" t="e">
        <f>(IF(MWF112-MWF107&lt;0,0,MWF112-MWF107)+MWF156)*1.21+IF($D$5="Koncesija",-#REF!*0.21,0)</f>
        <v>#REF!</v>
      </c>
      <c r="MWG165" s="632" t="e">
        <f>(IF(MWG112-MWG107&lt;0,0,MWG112-MWG107)+MWG156)*1.21+IF($D$5="Koncesija",-#REF!*0.21,0)</f>
        <v>#REF!</v>
      </c>
      <c r="MWH165" s="632" t="e">
        <f>(IF(MWH112-MWH107&lt;0,0,MWH112-MWH107)+MWH156)*1.21+IF($D$5="Koncesija",-#REF!*0.21,0)</f>
        <v>#REF!</v>
      </c>
      <c r="MWI165" s="632" t="e">
        <f>(IF(MWI112-MWI107&lt;0,0,MWI112-MWI107)+MWI156)*1.21+IF($D$5="Koncesija",-#REF!*0.21,0)</f>
        <v>#REF!</v>
      </c>
      <c r="MWJ165" s="632" t="e">
        <f>(IF(MWJ112-MWJ107&lt;0,0,MWJ112-MWJ107)+MWJ156)*1.21+IF($D$5="Koncesija",-#REF!*0.21,0)</f>
        <v>#REF!</v>
      </c>
      <c r="MWK165" s="632" t="e">
        <f>(IF(MWK112-MWK107&lt;0,0,MWK112-MWK107)+MWK156)*1.21+IF($D$5="Koncesija",-#REF!*0.21,0)</f>
        <v>#REF!</v>
      </c>
      <c r="MWL165" s="632" t="e">
        <f>(IF(MWL112-MWL107&lt;0,0,MWL112-MWL107)+MWL156)*1.21+IF($D$5="Koncesija",-#REF!*0.21,0)</f>
        <v>#REF!</v>
      </c>
      <c r="MWM165" s="632" t="e">
        <f>(IF(MWM112-MWM107&lt;0,0,MWM112-MWM107)+MWM156)*1.21+IF($D$5="Koncesija",-#REF!*0.21,0)</f>
        <v>#REF!</v>
      </c>
      <c r="MWN165" s="632" t="e">
        <f>(IF(MWN112-MWN107&lt;0,0,MWN112-MWN107)+MWN156)*1.21+IF($D$5="Koncesija",-#REF!*0.21,0)</f>
        <v>#REF!</v>
      </c>
      <c r="MWO165" s="632" t="e">
        <f>(IF(MWO112-MWO107&lt;0,0,MWO112-MWO107)+MWO156)*1.21+IF($D$5="Koncesija",-#REF!*0.21,0)</f>
        <v>#REF!</v>
      </c>
      <c r="MWP165" s="632" t="e">
        <f>(IF(MWP112-MWP107&lt;0,0,MWP112-MWP107)+MWP156)*1.21+IF($D$5="Koncesija",-#REF!*0.21,0)</f>
        <v>#REF!</v>
      </c>
      <c r="MWQ165" s="632" t="e">
        <f>(IF(MWQ112-MWQ107&lt;0,0,MWQ112-MWQ107)+MWQ156)*1.21+IF($D$5="Koncesija",-#REF!*0.21,0)</f>
        <v>#REF!</v>
      </c>
      <c r="MWR165" s="632" t="e">
        <f>(IF(MWR112-MWR107&lt;0,0,MWR112-MWR107)+MWR156)*1.21+IF($D$5="Koncesija",-#REF!*0.21,0)</f>
        <v>#REF!</v>
      </c>
      <c r="MWS165" s="632" t="e">
        <f>(IF(MWS112-MWS107&lt;0,0,MWS112-MWS107)+MWS156)*1.21+IF($D$5="Koncesija",-#REF!*0.21,0)</f>
        <v>#REF!</v>
      </c>
      <c r="MWT165" s="632" t="e">
        <f>(IF(MWT112-MWT107&lt;0,0,MWT112-MWT107)+MWT156)*1.21+IF($D$5="Koncesija",-#REF!*0.21,0)</f>
        <v>#REF!</v>
      </c>
      <c r="MWU165" s="632" t="e">
        <f>(IF(MWU112-MWU107&lt;0,0,MWU112-MWU107)+MWU156)*1.21+IF($D$5="Koncesija",-#REF!*0.21,0)</f>
        <v>#REF!</v>
      </c>
      <c r="MWV165" s="632" t="e">
        <f>(IF(MWV112-MWV107&lt;0,0,MWV112-MWV107)+MWV156)*1.21+IF($D$5="Koncesija",-#REF!*0.21,0)</f>
        <v>#REF!</v>
      </c>
      <c r="MWW165" s="632" t="e">
        <f>(IF(MWW112-MWW107&lt;0,0,MWW112-MWW107)+MWW156)*1.21+IF($D$5="Koncesija",-#REF!*0.21,0)</f>
        <v>#REF!</v>
      </c>
      <c r="MWX165" s="632" t="e">
        <f>(IF(MWX112-MWX107&lt;0,0,MWX112-MWX107)+MWX156)*1.21+IF($D$5="Koncesija",-#REF!*0.21,0)</f>
        <v>#REF!</v>
      </c>
      <c r="MWY165" s="632" t="e">
        <f>(IF(MWY112-MWY107&lt;0,0,MWY112-MWY107)+MWY156)*1.21+IF($D$5="Koncesija",-#REF!*0.21,0)</f>
        <v>#REF!</v>
      </c>
      <c r="MWZ165" s="632" t="e">
        <f>(IF(MWZ112-MWZ107&lt;0,0,MWZ112-MWZ107)+MWZ156)*1.21+IF($D$5="Koncesija",-#REF!*0.21,0)</f>
        <v>#REF!</v>
      </c>
      <c r="MXA165" s="632" t="e">
        <f>(IF(MXA112-MXA107&lt;0,0,MXA112-MXA107)+MXA156)*1.21+IF($D$5="Koncesija",-#REF!*0.21,0)</f>
        <v>#REF!</v>
      </c>
      <c r="MXB165" s="632" t="e">
        <f>(IF(MXB112-MXB107&lt;0,0,MXB112-MXB107)+MXB156)*1.21+IF($D$5="Koncesija",-#REF!*0.21,0)</f>
        <v>#REF!</v>
      </c>
      <c r="MXC165" s="632" t="e">
        <f>(IF(MXC112-MXC107&lt;0,0,MXC112-MXC107)+MXC156)*1.21+IF($D$5="Koncesija",-#REF!*0.21,0)</f>
        <v>#REF!</v>
      </c>
      <c r="MXD165" s="632" t="e">
        <f>(IF(MXD112-MXD107&lt;0,0,MXD112-MXD107)+MXD156)*1.21+IF($D$5="Koncesija",-#REF!*0.21,0)</f>
        <v>#REF!</v>
      </c>
      <c r="MXE165" s="632" t="e">
        <f>(IF(MXE112-MXE107&lt;0,0,MXE112-MXE107)+MXE156)*1.21+IF($D$5="Koncesija",-#REF!*0.21,0)</f>
        <v>#REF!</v>
      </c>
      <c r="MXF165" s="632" t="e">
        <f>(IF(MXF112-MXF107&lt;0,0,MXF112-MXF107)+MXF156)*1.21+IF($D$5="Koncesija",-#REF!*0.21,0)</f>
        <v>#REF!</v>
      </c>
      <c r="MXG165" s="632" t="e">
        <f>(IF(MXG112-MXG107&lt;0,0,MXG112-MXG107)+MXG156)*1.21+IF($D$5="Koncesija",-#REF!*0.21,0)</f>
        <v>#REF!</v>
      </c>
      <c r="MXH165" s="632" t="e">
        <f>(IF(MXH112-MXH107&lt;0,0,MXH112-MXH107)+MXH156)*1.21+IF($D$5="Koncesija",-#REF!*0.21,0)</f>
        <v>#REF!</v>
      </c>
      <c r="MXI165" s="632" t="e">
        <f>(IF(MXI112-MXI107&lt;0,0,MXI112-MXI107)+MXI156)*1.21+IF($D$5="Koncesija",-#REF!*0.21,0)</f>
        <v>#REF!</v>
      </c>
      <c r="MXJ165" s="632" t="e">
        <f>(IF(MXJ112-MXJ107&lt;0,0,MXJ112-MXJ107)+MXJ156)*1.21+IF($D$5="Koncesija",-#REF!*0.21,0)</f>
        <v>#REF!</v>
      </c>
      <c r="MXK165" s="632" t="e">
        <f>(IF(MXK112-MXK107&lt;0,0,MXK112-MXK107)+MXK156)*1.21+IF($D$5="Koncesija",-#REF!*0.21,0)</f>
        <v>#REF!</v>
      </c>
      <c r="MXL165" s="632" t="e">
        <f>(IF(MXL112-MXL107&lt;0,0,MXL112-MXL107)+MXL156)*1.21+IF($D$5="Koncesija",-#REF!*0.21,0)</f>
        <v>#REF!</v>
      </c>
      <c r="MXM165" s="632" t="e">
        <f>(IF(MXM112-MXM107&lt;0,0,MXM112-MXM107)+MXM156)*1.21+IF($D$5="Koncesija",-#REF!*0.21,0)</f>
        <v>#REF!</v>
      </c>
      <c r="MXN165" s="632" t="e">
        <f>(IF(MXN112-MXN107&lt;0,0,MXN112-MXN107)+MXN156)*1.21+IF($D$5="Koncesija",-#REF!*0.21,0)</f>
        <v>#REF!</v>
      </c>
      <c r="MXO165" s="632" t="e">
        <f>(IF(MXO112-MXO107&lt;0,0,MXO112-MXO107)+MXO156)*1.21+IF($D$5="Koncesija",-#REF!*0.21,0)</f>
        <v>#REF!</v>
      </c>
      <c r="MXP165" s="632" t="e">
        <f>(IF(MXP112-MXP107&lt;0,0,MXP112-MXP107)+MXP156)*1.21+IF($D$5="Koncesija",-#REF!*0.21,0)</f>
        <v>#REF!</v>
      </c>
      <c r="MXQ165" s="632" t="e">
        <f>(IF(MXQ112-MXQ107&lt;0,0,MXQ112-MXQ107)+MXQ156)*1.21+IF($D$5="Koncesija",-#REF!*0.21,0)</f>
        <v>#REF!</v>
      </c>
      <c r="MXR165" s="632" t="e">
        <f>(IF(MXR112-MXR107&lt;0,0,MXR112-MXR107)+MXR156)*1.21+IF($D$5="Koncesija",-#REF!*0.21,0)</f>
        <v>#REF!</v>
      </c>
      <c r="MXS165" s="632" t="e">
        <f>(IF(MXS112-MXS107&lt;0,0,MXS112-MXS107)+MXS156)*1.21+IF($D$5="Koncesija",-#REF!*0.21,0)</f>
        <v>#REF!</v>
      </c>
      <c r="MXT165" s="632" t="e">
        <f>(IF(MXT112-MXT107&lt;0,0,MXT112-MXT107)+MXT156)*1.21+IF($D$5="Koncesija",-#REF!*0.21,0)</f>
        <v>#REF!</v>
      </c>
      <c r="MXU165" s="632" t="e">
        <f>(IF(MXU112-MXU107&lt;0,0,MXU112-MXU107)+MXU156)*1.21+IF($D$5="Koncesija",-#REF!*0.21,0)</f>
        <v>#REF!</v>
      </c>
      <c r="MXV165" s="632" t="e">
        <f>(IF(MXV112-MXV107&lt;0,0,MXV112-MXV107)+MXV156)*1.21+IF($D$5="Koncesija",-#REF!*0.21,0)</f>
        <v>#REF!</v>
      </c>
      <c r="MXW165" s="632" t="e">
        <f>(IF(MXW112-MXW107&lt;0,0,MXW112-MXW107)+MXW156)*1.21+IF($D$5="Koncesija",-#REF!*0.21,0)</f>
        <v>#REF!</v>
      </c>
      <c r="MXX165" s="632" t="e">
        <f>(IF(MXX112-MXX107&lt;0,0,MXX112-MXX107)+MXX156)*1.21+IF($D$5="Koncesija",-#REF!*0.21,0)</f>
        <v>#REF!</v>
      </c>
      <c r="MXY165" s="632" t="e">
        <f>(IF(MXY112-MXY107&lt;0,0,MXY112-MXY107)+MXY156)*1.21+IF($D$5="Koncesija",-#REF!*0.21,0)</f>
        <v>#REF!</v>
      </c>
      <c r="MXZ165" s="632" t="e">
        <f>(IF(MXZ112-MXZ107&lt;0,0,MXZ112-MXZ107)+MXZ156)*1.21+IF($D$5="Koncesija",-#REF!*0.21,0)</f>
        <v>#REF!</v>
      </c>
      <c r="MYA165" s="632" t="e">
        <f>(IF(MYA112-MYA107&lt;0,0,MYA112-MYA107)+MYA156)*1.21+IF($D$5="Koncesija",-#REF!*0.21,0)</f>
        <v>#REF!</v>
      </c>
      <c r="MYB165" s="632" t="e">
        <f>(IF(MYB112-MYB107&lt;0,0,MYB112-MYB107)+MYB156)*1.21+IF($D$5="Koncesija",-#REF!*0.21,0)</f>
        <v>#REF!</v>
      </c>
      <c r="MYC165" s="632" t="e">
        <f>(IF(MYC112-MYC107&lt;0,0,MYC112-MYC107)+MYC156)*1.21+IF($D$5="Koncesija",-#REF!*0.21,0)</f>
        <v>#REF!</v>
      </c>
      <c r="MYD165" s="632" t="e">
        <f>(IF(MYD112-MYD107&lt;0,0,MYD112-MYD107)+MYD156)*1.21+IF($D$5="Koncesija",-#REF!*0.21,0)</f>
        <v>#REF!</v>
      </c>
      <c r="MYE165" s="632" t="e">
        <f>(IF(MYE112-MYE107&lt;0,0,MYE112-MYE107)+MYE156)*1.21+IF($D$5="Koncesija",-#REF!*0.21,0)</f>
        <v>#REF!</v>
      </c>
      <c r="MYF165" s="632" t="e">
        <f>(IF(MYF112-MYF107&lt;0,0,MYF112-MYF107)+MYF156)*1.21+IF($D$5="Koncesija",-#REF!*0.21,0)</f>
        <v>#REF!</v>
      </c>
      <c r="MYG165" s="632" t="e">
        <f>(IF(MYG112-MYG107&lt;0,0,MYG112-MYG107)+MYG156)*1.21+IF($D$5="Koncesija",-#REF!*0.21,0)</f>
        <v>#REF!</v>
      </c>
      <c r="MYH165" s="632" t="e">
        <f>(IF(MYH112-MYH107&lt;0,0,MYH112-MYH107)+MYH156)*1.21+IF($D$5="Koncesija",-#REF!*0.21,0)</f>
        <v>#REF!</v>
      </c>
      <c r="MYI165" s="632" t="e">
        <f>(IF(MYI112-MYI107&lt;0,0,MYI112-MYI107)+MYI156)*1.21+IF($D$5="Koncesija",-#REF!*0.21,0)</f>
        <v>#REF!</v>
      </c>
      <c r="MYJ165" s="632" t="e">
        <f>(IF(MYJ112-MYJ107&lt;0,0,MYJ112-MYJ107)+MYJ156)*1.21+IF($D$5="Koncesija",-#REF!*0.21,0)</f>
        <v>#REF!</v>
      </c>
      <c r="MYK165" s="632" t="e">
        <f>(IF(MYK112-MYK107&lt;0,0,MYK112-MYK107)+MYK156)*1.21+IF($D$5="Koncesija",-#REF!*0.21,0)</f>
        <v>#REF!</v>
      </c>
      <c r="MYL165" s="632" t="e">
        <f>(IF(MYL112-MYL107&lt;0,0,MYL112-MYL107)+MYL156)*1.21+IF($D$5="Koncesija",-#REF!*0.21,0)</f>
        <v>#REF!</v>
      </c>
      <c r="MYM165" s="632" t="e">
        <f>(IF(MYM112-MYM107&lt;0,0,MYM112-MYM107)+MYM156)*1.21+IF($D$5="Koncesija",-#REF!*0.21,0)</f>
        <v>#REF!</v>
      </c>
      <c r="MYN165" s="632" t="e">
        <f>(IF(MYN112-MYN107&lt;0,0,MYN112-MYN107)+MYN156)*1.21+IF($D$5="Koncesija",-#REF!*0.21,0)</f>
        <v>#REF!</v>
      </c>
      <c r="MYO165" s="632" t="e">
        <f>(IF(MYO112-MYO107&lt;0,0,MYO112-MYO107)+MYO156)*1.21+IF($D$5="Koncesija",-#REF!*0.21,0)</f>
        <v>#REF!</v>
      </c>
      <c r="MYP165" s="632" t="e">
        <f>(IF(MYP112-MYP107&lt;0,0,MYP112-MYP107)+MYP156)*1.21+IF($D$5="Koncesija",-#REF!*0.21,0)</f>
        <v>#REF!</v>
      </c>
      <c r="MYQ165" s="632" t="e">
        <f>(IF(MYQ112-MYQ107&lt;0,0,MYQ112-MYQ107)+MYQ156)*1.21+IF($D$5="Koncesija",-#REF!*0.21,0)</f>
        <v>#REF!</v>
      </c>
      <c r="MYR165" s="632" t="e">
        <f>(IF(MYR112-MYR107&lt;0,0,MYR112-MYR107)+MYR156)*1.21+IF($D$5="Koncesija",-#REF!*0.21,0)</f>
        <v>#REF!</v>
      </c>
      <c r="MYS165" s="632" t="e">
        <f>(IF(MYS112-MYS107&lt;0,0,MYS112-MYS107)+MYS156)*1.21+IF($D$5="Koncesija",-#REF!*0.21,0)</f>
        <v>#REF!</v>
      </c>
      <c r="MYT165" s="632" t="e">
        <f>(IF(MYT112-MYT107&lt;0,0,MYT112-MYT107)+MYT156)*1.21+IF($D$5="Koncesija",-#REF!*0.21,0)</f>
        <v>#REF!</v>
      </c>
      <c r="MYU165" s="632" t="e">
        <f>(IF(MYU112-MYU107&lt;0,0,MYU112-MYU107)+MYU156)*1.21+IF($D$5="Koncesija",-#REF!*0.21,0)</f>
        <v>#REF!</v>
      </c>
      <c r="MYV165" s="632" t="e">
        <f>(IF(MYV112-MYV107&lt;0,0,MYV112-MYV107)+MYV156)*1.21+IF($D$5="Koncesija",-#REF!*0.21,0)</f>
        <v>#REF!</v>
      </c>
      <c r="MYW165" s="632" t="e">
        <f>(IF(MYW112-MYW107&lt;0,0,MYW112-MYW107)+MYW156)*1.21+IF($D$5="Koncesija",-#REF!*0.21,0)</f>
        <v>#REF!</v>
      </c>
      <c r="MYX165" s="632" t="e">
        <f>(IF(MYX112-MYX107&lt;0,0,MYX112-MYX107)+MYX156)*1.21+IF($D$5="Koncesija",-#REF!*0.21,0)</f>
        <v>#REF!</v>
      </c>
      <c r="MYY165" s="632" t="e">
        <f>(IF(MYY112-MYY107&lt;0,0,MYY112-MYY107)+MYY156)*1.21+IF($D$5="Koncesija",-#REF!*0.21,0)</f>
        <v>#REF!</v>
      </c>
      <c r="MYZ165" s="632" t="e">
        <f>(IF(MYZ112-MYZ107&lt;0,0,MYZ112-MYZ107)+MYZ156)*1.21+IF($D$5="Koncesija",-#REF!*0.21,0)</f>
        <v>#REF!</v>
      </c>
      <c r="MZA165" s="632" t="e">
        <f>(IF(MZA112-MZA107&lt;0,0,MZA112-MZA107)+MZA156)*1.21+IF($D$5="Koncesija",-#REF!*0.21,0)</f>
        <v>#REF!</v>
      </c>
      <c r="MZB165" s="632" t="e">
        <f>(IF(MZB112-MZB107&lt;0,0,MZB112-MZB107)+MZB156)*1.21+IF($D$5="Koncesija",-#REF!*0.21,0)</f>
        <v>#REF!</v>
      </c>
      <c r="MZC165" s="632" t="e">
        <f>(IF(MZC112-MZC107&lt;0,0,MZC112-MZC107)+MZC156)*1.21+IF($D$5="Koncesija",-#REF!*0.21,0)</f>
        <v>#REF!</v>
      </c>
      <c r="MZD165" s="632" t="e">
        <f>(IF(MZD112-MZD107&lt;0,0,MZD112-MZD107)+MZD156)*1.21+IF($D$5="Koncesija",-#REF!*0.21,0)</f>
        <v>#REF!</v>
      </c>
      <c r="MZE165" s="632" t="e">
        <f>(IF(MZE112-MZE107&lt;0,0,MZE112-MZE107)+MZE156)*1.21+IF($D$5="Koncesija",-#REF!*0.21,0)</f>
        <v>#REF!</v>
      </c>
      <c r="MZF165" s="632" t="e">
        <f>(IF(MZF112-MZF107&lt;0,0,MZF112-MZF107)+MZF156)*1.21+IF($D$5="Koncesija",-#REF!*0.21,0)</f>
        <v>#REF!</v>
      </c>
      <c r="MZG165" s="632" t="e">
        <f>(IF(MZG112-MZG107&lt;0,0,MZG112-MZG107)+MZG156)*1.21+IF($D$5="Koncesija",-#REF!*0.21,0)</f>
        <v>#REF!</v>
      </c>
      <c r="MZH165" s="632" t="e">
        <f>(IF(MZH112-MZH107&lt;0,0,MZH112-MZH107)+MZH156)*1.21+IF($D$5="Koncesija",-#REF!*0.21,0)</f>
        <v>#REF!</v>
      </c>
      <c r="MZI165" s="632" t="e">
        <f>(IF(MZI112-MZI107&lt;0,0,MZI112-MZI107)+MZI156)*1.21+IF($D$5="Koncesija",-#REF!*0.21,0)</f>
        <v>#REF!</v>
      </c>
      <c r="MZJ165" s="632" t="e">
        <f>(IF(MZJ112-MZJ107&lt;0,0,MZJ112-MZJ107)+MZJ156)*1.21+IF($D$5="Koncesija",-#REF!*0.21,0)</f>
        <v>#REF!</v>
      </c>
      <c r="MZK165" s="632" t="e">
        <f>(IF(MZK112-MZK107&lt;0,0,MZK112-MZK107)+MZK156)*1.21+IF($D$5="Koncesija",-#REF!*0.21,0)</f>
        <v>#REF!</v>
      </c>
      <c r="MZL165" s="632" t="e">
        <f>(IF(MZL112-MZL107&lt;0,0,MZL112-MZL107)+MZL156)*1.21+IF($D$5="Koncesija",-#REF!*0.21,0)</f>
        <v>#REF!</v>
      </c>
      <c r="MZM165" s="632" t="e">
        <f>(IF(MZM112-MZM107&lt;0,0,MZM112-MZM107)+MZM156)*1.21+IF($D$5="Koncesija",-#REF!*0.21,0)</f>
        <v>#REF!</v>
      </c>
      <c r="MZN165" s="632" t="e">
        <f>(IF(MZN112-MZN107&lt;0,0,MZN112-MZN107)+MZN156)*1.21+IF($D$5="Koncesija",-#REF!*0.21,0)</f>
        <v>#REF!</v>
      </c>
      <c r="MZO165" s="632" t="e">
        <f>(IF(MZO112-MZO107&lt;0,0,MZO112-MZO107)+MZO156)*1.21+IF($D$5="Koncesija",-#REF!*0.21,0)</f>
        <v>#REF!</v>
      </c>
      <c r="MZP165" s="632" t="e">
        <f>(IF(MZP112-MZP107&lt;0,0,MZP112-MZP107)+MZP156)*1.21+IF($D$5="Koncesija",-#REF!*0.21,0)</f>
        <v>#REF!</v>
      </c>
      <c r="MZQ165" s="632" t="e">
        <f>(IF(MZQ112-MZQ107&lt;0,0,MZQ112-MZQ107)+MZQ156)*1.21+IF($D$5="Koncesija",-#REF!*0.21,0)</f>
        <v>#REF!</v>
      </c>
      <c r="MZR165" s="632" t="e">
        <f>(IF(MZR112-MZR107&lt;0,0,MZR112-MZR107)+MZR156)*1.21+IF($D$5="Koncesija",-#REF!*0.21,0)</f>
        <v>#REF!</v>
      </c>
      <c r="MZS165" s="632" t="e">
        <f>(IF(MZS112-MZS107&lt;0,0,MZS112-MZS107)+MZS156)*1.21+IF($D$5="Koncesija",-#REF!*0.21,0)</f>
        <v>#REF!</v>
      </c>
      <c r="MZT165" s="632" t="e">
        <f>(IF(MZT112-MZT107&lt;0,0,MZT112-MZT107)+MZT156)*1.21+IF($D$5="Koncesija",-#REF!*0.21,0)</f>
        <v>#REF!</v>
      </c>
      <c r="MZU165" s="632" t="e">
        <f>(IF(MZU112-MZU107&lt;0,0,MZU112-MZU107)+MZU156)*1.21+IF($D$5="Koncesija",-#REF!*0.21,0)</f>
        <v>#REF!</v>
      </c>
      <c r="MZV165" s="632" t="e">
        <f>(IF(MZV112-MZV107&lt;0,0,MZV112-MZV107)+MZV156)*1.21+IF($D$5="Koncesija",-#REF!*0.21,0)</f>
        <v>#REF!</v>
      </c>
      <c r="MZW165" s="632" t="e">
        <f>(IF(MZW112-MZW107&lt;0,0,MZW112-MZW107)+MZW156)*1.21+IF($D$5="Koncesija",-#REF!*0.21,0)</f>
        <v>#REF!</v>
      </c>
      <c r="MZX165" s="632" t="e">
        <f>(IF(MZX112-MZX107&lt;0,0,MZX112-MZX107)+MZX156)*1.21+IF($D$5="Koncesija",-#REF!*0.21,0)</f>
        <v>#REF!</v>
      </c>
      <c r="MZY165" s="632" t="e">
        <f>(IF(MZY112-MZY107&lt;0,0,MZY112-MZY107)+MZY156)*1.21+IF($D$5="Koncesija",-#REF!*0.21,0)</f>
        <v>#REF!</v>
      </c>
      <c r="MZZ165" s="632" t="e">
        <f>(IF(MZZ112-MZZ107&lt;0,0,MZZ112-MZZ107)+MZZ156)*1.21+IF($D$5="Koncesija",-#REF!*0.21,0)</f>
        <v>#REF!</v>
      </c>
      <c r="NAA165" s="632" t="e">
        <f>(IF(NAA112-NAA107&lt;0,0,NAA112-NAA107)+NAA156)*1.21+IF($D$5="Koncesija",-#REF!*0.21,0)</f>
        <v>#REF!</v>
      </c>
      <c r="NAB165" s="632" t="e">
        <f>(IF(NAB112-NAB107&lt;0,0,NAB112-NAB107)+NAB156)*1.21+IF($D$5="Koncesija",-#REF!*0.21,0)</f>
        <v>#REF!</v>
      </c>
      <c r="NAC165" s="632" t="e">
        <f>(IF(NAC112-NAC107&lt;0,0,NAC112-NAC107)+NAC156)*1.21+IF($D$5="Koncesija",-#REF!*0.21,0)</f>
        <v>#REF!</v>
      </c>
      <c r="NAD165" s="632" t="e">
        <f>(IF(NAD112-NAD107&lt;0,0,NAD112-NAD107)+NAD156)*1.21+IF($D$5="Koncesija",-#REF!*0.21,0)</f>
        <v>#REF!</v>
      </c>
      <c r="NAE165" s="632" t="e">
        <f>(IF(NAE112-NAE107&lt;0,0,NAE112-NAE107)+NAE156)*1.21+IF($D$5="Koncesija",-#REF!*0.21,0)</f>
        <v>#REF!</v>
      </c>
      <c r="NAF165" s="632" t="e">
        <f>(IF(NAF112-NAF107&lt;0,0,NAF112-NAF107)+NAF156)*1.21+IF($D$5="Koncesija",-#REF!*0.21,0)</f>
        <v>#REF!</v>
      </c>
      <c r="NAG165" s="632" t="e">
        <f>(IF(NAG112-NAG107&lt;0,0,NAG112-NAG107)+NAG156)*1.21+IF($D$5="Koncesija",-#REF!*0.21,0)</f>
        <v>#REF!</v>
      </c>
      <c r="NAH165" s="632" t="e">
        <f>(IF(NAH112-NAH107&lt;0,0,NAH112-NAH107)+NAH156)*1.21+IF($D$5="Koncesija",-#REF!*0.21,0)</f>
        <v>#REF!</v>
      </c>
      <c r="NAI165" s="632" t="e">
        <f>(IF(NAI112-NAI107&lt;0,0,NAI112-NAI107)+NAI156)*1.21+IF($D$5="Koncesija",-#REF!*0.21,0)</f>
        <v>#REF!</v>
      </c>
      <c r="NAJ165" s="632" t="e">
        <f>(IF(NAJ112-NAJ107&lt;0,0,NAJ112-NAJ107)+NAJ156)*1.21+IF($D$5="Koncesija",-#REF!*0.21,0)</f>
        <v>#REF!</v>
      </c>
      <c r="NAK165" s="632" t="e">
        <f>(IF(NAK112-NAK107&lt;0,0,NAK112-NAK107)+NAK156)*1.21+IF($D$5="Koncesija",-#REF!*0.21,0)</f>
        <v>#REF!</v>
      </c>
      <c r="NAL165" s="632" t="e">
        <f>(IF(NAL112-NAL107&lt;0,0,NAL112-NAL107)+NAL156)*1.21+IF($D$5="Koncesija",-#REF!*0.21,0)</f>
        <v>#REF!</v>
      </c>
      <c r="NAM165" s="632" t="e">
        <f>(IF(NAM112-NAM107&lt;0,0,NAM112-NAM107)+NAM156)*1.21+IF($D$5="Koncesija",-#REF!*0.21,0)</f>
        <v>#REF!</v>
      </c>
      <c r="NAN165" s="632" t="e">
        <f>(IF(NAN112-NAN107&lt;0,0,NAN112-NAN107)+NAN156)*1.21+IF($D$5="Koncesija",-#REF!*0.21,0)</f>
        <v>#REF!</v>
      </c>
      <c r="NAO165" s="632" t="e">
        <f>(IF(NAO112-NAO107&lt;0,0,NAO112-NAO107)+NAO156)*1.21+IF($D$5="Koncesija",-#REF!*0.21,0)</f>
        <v>#REF!</v>
      </c>
      <c r="NAP165" s="632" t="e">
        <f>(IF(NAP112-NAP107&lt;0,0,NAP112-NAP107)+NAP156)*1.21+IF($D$5="Koncesija",-#REF!*0.21,0)</f>
        <v>#REF!</v>
      </c>
      <c r="NAQ165" s="632" t="e">
        <f>(IF(NAQ112-NAQ107&lt;0,0,NAQ112-NAQ107)+NAQ156)*1.21+IF($D$5="Koncesija",-#REF!*0.21,0)</f>
        <v>#REF!</v>
      </c>
      <c r="NAR165" s="632" t="e">
        <f>(IF(NAR112-NAR107&lt;0,0,NAR112-NAR107)+NAR156)*1.21+IF($D$5="Koncesija",-#REF!*0.21,0)</f>
        <v>#REF!</v>
      </c>
      <c r="NAS165" s="632" t="e">
        <f>(IF(NAS112-NAS107&lt;0,0,NAS112-NAS107)+NAS156)*1.21+IF($D$5="Koncesija",-#REF!*0.21,0)</f>
        <v>#REF!</v>
      </c>
      <c r="NAT165" s="632" t="e">
        <f>(IF(NAT112-NAT107&lt;0,0,NAT112-NAT107)+NAT156)*1.21+IF($D$5="Koncesija",-#REF!*0.21,0)</f>
        <v>#REF!</v>
      </c>
      <c r="NAU165" s="632" t="e">
        <f>(IF(NAU112-NAU107&lt;0,0,NAU112-NAU107)+NAU156)*1.21+IF($D$5="Koncesija",-#REF!*0.21,0)</f>
        <v>#REF!</v>
      </c>
      <c r="NAV165" s="632" t="e">
        <f>(IF(NAV112-NAV107&lt;0,0,NAV112-NAV107)+NAV156)*1.21+IF($D$5="Koncesija",-#REF!*0.21,0)</f>
        <v>#REF!</v>
      </c>
      <c r="NAW165" s="632" t="e">
        <f>(IF(NAW112-NAW107&lt;0,0,NAW112-NAW107)+NAW156)*1.21+IF($D$5="Koncesija",-#REF!*0.21,0)</f>
        <v>#REF!</v>
      </c>
      <c r="NAX165" s="632" t="e">
        <f>(IF(NAX112-NAX107&lt;0,0,NAX112-NAX107)+NAX156)*1.21+IF($D$5="Koncesija",-#REF!*0.21,0)</f>
        <v>#REF!</v>
      </c>
      <c r="NAY165" s="632" t="e">
        <f>(IF(NAY112-NAY107&lt;0,0,NAY112-NAY107)+NAY156)*1.21+IF($D$5="Koncesija",-#REF!*0.21,0)</f>
        <v>#REF!</v>
      </c>
      <c r="NAZ165" s="632" t="e">
        <f>(IF(NAZ112-NAZ107&lt;0,0,NAZ112-NAZ107)+NAZ156)*1.21+IF($D$5="Koncesija",-#REF!*0.21,0)</f>
        <v>#REF!</v>
      </c>
      <c r="NBA165" s="632" t="e">
        <f>(IF(NBA112-NBA107&lt;0,0,NBA112-NBA107)+NBA156)*1.21+IF($D$5="Koncesija",-#REF!*0.21,0)</f>
        <v>#REF!</v>
      </c>
      <c r="NBB165" s="632" t="e">
        <f>(IF(NBB112-NBB107&lt;0,0,NBB112-NBB107)+NBB156)*1.21+IF($D$5="Koncesija",-#REF!*0.21,0)</f>
        <v>#REF!</v>
      </c>
      <c r="NBC165" s="632" t="e">
        <f>(IF(NBC112-NBC107&lt;0,0,NBC112-NBC107)+NBC156)*1.21+IF($D$5="Koncesija",-#REF!*0.21,0)</f>
        <v>#REF!</v>
      </c>
      <c r="NBD165" s="632" t="e">
        <f>(IF(NBD112-NBD107&lt;0,0,NBD112-NBD107)+NBD156)*1.21+IF($D$5="Koncesija",-#REF!*0.21,0)</f>
        <v>#REF!</v>
      </c>
      <c r="NBE165" s="632" t="e">
        <f>(IF(NBE112-NBE107&lt;0,0,NBE112-NBE107)+NBE156)*1.21+IF($D$5="Koncesija",-#REF!*0.21,0)</f>
        <v>#REF!</v>
      </c>
      <c r="NBF165" s="632" t="e">
        <f>(IF(NBF112-NBF107&lt;0,0,NBF112-NBF107)+NBF156)*1.21+IF($D$5="Koncesija",-#REF!*0.21,0)</f>
        <v>#REF!</v>
      </c>
      <c r="NBG165" s="632" t="e">
        <f>(IF(NBG112-NBG107&lt;0,0,NBG112-NBG107)+NBG156)*1.21+IF($D$5="Koncesija",-#REF!*0.21,0)</f>
        <v>#REF!</v>
      </c>
      <c r="NBH165" s="632" t="e">
        <f>(IF(NBH112-NBH107&lt;0,0,NBH112-NBH107)+NBH156)*1.21+IF($D$5="Koncesija",-#REF!*0.21,0)</f>
        <v>#REF!</v>
      </c>
      <c r="NBI165" s="632" t="e">
        <f>(IF(NBI112-NBI107&lt;0,0,NBI112-NBI107)+NBI156)*1.21+IF($D$5="Koncesija",-#REF!*0.21,0)</f>
        <v>#REF!</v>
      </c>
      <c r="NBJ165" s="632" t="e">
        <f>(IF(NBJ112-NBJ107&lt;0,0,NBJ112-NBJ107)+NBJ156)*1.21+IF($D$5="Koncesija",-#REF!*0.21,0)</f>
        <v>#REF!</v>
      </c>
      <c r="NBK165" s="632" t="e">
        <f>(IF(NBK112-NBK107&lt;0,0,NBK112-NBK107)+NBK156)*1.21+IF($D$5="Koncesija",-#REF!*0.21,0)</f>
        <v>#REF!</v>
      </c>
      <c r="NBL165" s="632" t="e">
        <f>(IF(NBL112-NBL107&lt;0,0,NBL112-NBL107)+NBL156)*1.21+IF($D$5="Koncesija",-#REF!*0.21,0)</f>
        <v>#REF!</v>
      </c>
      <c r="NBM165" s="632" t="e">
        <f>(IF(NBM112-NBM107&lt;0,0,NBM112-NBM107)+NBM156)*1.21+IF($D$5="Koncesija",-#REF!*0.21,0)</f>
        <v>#REF!</v>
      </c>
      <c r="NBN165" s="632" t="e">
        <f>(IF(NBN112-NBN107&lt;0,0,NBN112-NBN107)+NBN156)*1.21+IF($D$5="Koncesija",-#REF!*0.21,0)</f>
        <v>#REF!</v>
      </c>
      <c r="NBO165" s="632" t="e">
        <f>(IF(NBO112-NBO107&lt;0,0,NBO112-NBO107)+NBO156)*1.21+IF($D$5="Koncesija",-#REF!*0.21,0)</f>
        <v>#REF!</v>
      </c>
      <c r="NBP165" s="632" t="e">
        <f>(IF(NBP112-NBP107&lt;0,0,NBP112-NBP107)+NBP156)*1.21+IF($D$5="Koncesija",-#REF!*0.21,0)</f>
        <v>#REF!</v>
      </c>
      <c r="NBQ165" s="632" t="e">
        <f>(IF(NBQ112-NBQ107&lt;0,0,NBQ112-NBQ107)+NBQ156)*1.21+IF($D$5="Koncesija",-#REF!*0.21,0)</f>
        <v>#REF!</v>
      </c>
      <c r="NBR165" s="632" t="e">
        <f>(IF(NBR112-NBR107&lt;0,0,NBR112-NBR107)+NBR156)*1.21+IF($D$5="Koncesija",-#REF!*0.21,0)</f>
        <v>#REF!</v>
      </c>
      <c r="NBS165" s="632" t="e">
        <f>(IF(NBS112-NBS107&lt;0,0,NBS112-NBS107)+NBS156)*1.21+IF($D$5="Koncesija",-#REF!*0.21,0)</f>
        <v>#REF!</v>
      </c>
      <c r="NBT165" s="632" t="e">
        <f>(IF(NBT112-NBT107&lt;0,0,NBT112-NBT107)+NBT156)*1.21+IF($D$5="Koncesija",-#REF!*0.21,0)</f>
        <v>#REF!</v>
      </c>
      <c r="NBU165" s="632" t="e">
        <f>(IF(NBU112-NBU107&lt;0,0,NBU112-NBU107)+NBU156)*1.21+IF($D$5="Koncesija",-#REF!*0.21,0)</f>
        <v>#REF!</v>
      </c>
      <c r="NBV165" s="632" t="e">
        <f>(IF(NBV112-NBV107&lt;0,0,NBV112-NBV107)+NBV156)*1.21+IF($D$5="Koncesija",-#REF!*0.21,0)</f>
        <v>#REF!</v>
      </c>
      <c r="NBW165" s="632" t="e">
        <f>(IF(NBW112-NBW107&lt;0,0,NBW112-NBW107)+NBW156)*1.21+IF($D$5="Koncesija",-#REF!*0.21,0)</f>
        <v>#REF!</v>
      </c>
      <c r="NBX165" s="632" t="e">
        <f>(IF(NBX112-NBX107&lt;0,0,NBX112-NBX107)+NBX156)*1.21+IF($D$5="Koncesija",-#REF!*0.21,0)</f>
        <v>#REF!</v>
      </c>
      <c r="NBY165" s="632" t="e">
        <f>(IF(NBY112-NBY107&lt;0,0,NBY112-NBY107)+NBY156)*1.21+IF($D$5="Koncesija",-#REF!*0.21,0)</f>
        <v>#REF!</v>
      </c>
      <c r="NBZ165" s="632" t="e">
        <f>(IF(NBZ112-NBZ107&lt;0,0,NBZ112-NBZ107)+NBZ156)*1.21+IF($D$5="Koncesija",-#REF!*0.21,0)</f>
        <v>#REF!</v>
      </c>
      <c r="NCA165" s="632" t="e">
        <f>(IF(NCA112-NCA107&lt;0,0,NCA112-NCA107)+NCA156)*1.21+IF($D$5="Koncesija",-#REF!*0.21,0)</f>
        <v>#REF!</v>
      </c>
      <c r="NCB165" s="632" t="e">
        <f>(IF(NCB112-NCB107&lt;0,0,NCB112-NCB107)+NCB156)*1.21+IF($D$5="Koncesija",-#REF!*0.21,0)</f>
        <v>#REF!</v>
      </c>
      <c r="NCC165" s="632" t="e">
        <f>(IF(NCC112-NCC107&lt;0,0,NCC112-NCC107)+NCC156)*1.21+IF($D$5="Koncesija",-#REF!*0.21,0)</f>
        <v>#REF!</v>
      </c>
      <c r="NCD165" s="632" t="e">
        <f>(IF(NCD112-NCD107&lt;0,0,NCD112-NCD107)+NCD156)*1.21+IF($D$5="Koncesija",-#REF!*0.21,0)</f>
        <v>#REF!</v>
      </c>
      <c r="NCE165" s="632" t="e">
        <f>(IF(NCE112-NCE107&lt;0,0,NCE112-NCE107)+NCE156)*1.21+IF($D$5="Koncesija",-#REF!*0.21,0)</f>
        <v>#REF!</v>
      </c>
      <c r="NCF165" s="632" t="e">
        <f>(IF(NCF112-NCF107&lt;0,0,NCF112-NCF107)+NCF156)*1.21+IF($D$5="Koncesija",-#REF!*0.21,0)</f>
        <v>#REF!</v>
      </c>
      <c r="NCG165" s="632" t="e">
        <f>(IF(NCG112-NCG107&lt;0,0,NCG112-NCG107)+NCG156)*1.21+IF($D$5="Koncesija",-#REF!*0.21,0)</f>
        <v>#REF!</v>
      </c>
      <c r="NCH165" s="632" t="e">
        <f>(IF(NCH112-NCH107&lt;0,0,NCH112-NCH107)+NCH156)*1.21+IF($D$5="Koncesija",-#REF!*0.21,0)</f>
        <v>#REF!</v>
      </c>
      <c r="NCI165" s="632" t="e">
        <f>(IF(NCI112-NCI107&lt;0,0,NCI112-NCI107)+NCI156)*1.21+IF($D$5="Koncesija",-#REF!*0.21,0)</f>
        <v>#REF!</v>
      </c>
      <c r="NCJ165" s="632" t="e">
        <f>(IF(NCJ112-NCJ107&lt;0,0,NCJ112-NCJ107)+NCJ156)*1.21+IF($D$5="Koncesija",-#REF!*0.21,0)</f>
        <v>#REF!</v>
      </c>
      <c r="NCK165" s="632" t="e">
        <f>(IF(NCK112-NCK107&lt;0,0,NCK112-NCK107)+NCK156)*1.21+IF($D$5="Koncesija",-#REF!*0.21,0)</f>
        <v>#REF!</v>
      </c>
      <c r="NCL165" s="632" t="e">
        <f>(IF(NCL112-NCL107&lt;0,0,NCL112-NCL107)+NCL156)*1.21+IF($D$5="Koncesija",-#REF!*0.21,0)</f>
        <v>#REF!</v>
      </c>
      <c r="NCM165" s="632" t="e">
        <f>(IF(NCM112-NCM107&lt;0,0,NCM112-NCM107)+NCM156)*1.21+IF($D$5="Koncesija",-#REF!*0.21,0)</f>
        <v>#REF!</v>
      </c>
      <c r="NCN165" s="632" t="e">
        <f>(IF(NCN112-NCN107&lt;0,0,NCN112-NCN107)+NCN156)*1.21+IF($D$5="Koncesija",-#REF!*0.21,0)</f>
        <v>#REF!</v>
      </c>
      <c r="NCO165" s="632" t="e">
        <f>(IF(NCO112-NCO107&lt;0,0,NCO112-NCO107)+NCO156)*1.21+IF($D$5="Koncesija",-#REF!*0.21,0)</f>
        <v>#REF!</v>
      </c>
      <c r="NCP165" s="632" t="e">
        <f>(IF(NCP112-NCP107&lt;0,0,NCP112-NCP107)+NCP156)*1.21+IF($D$5="Koncesija",-#REF!*0.21,0)</f>
        <v>#REF!</v>
      </c>
      <c r="NCQ165" s="632" t="e">
        <f>(IF(NCQ112-NCQ107&lt;0,0,NCQ112-NCQ107)+NCQ156)*1.21+IF($D$5="Koncesija",-#REF!*0.21,0)</f>
        <v>#REF!</v>
      </c>
      <c r="NCR165" s="632" t="e">
        <f>(IF(NCR112-NCR107&lt;0,0,NCR112-NCR107)+NCR156)*1.21+IF($D$5="Koncesija",-#REF!*0.21,0)</f>
        <v>#REF!</v>
      </c>
      <c r="NCS165" s="632" t="e">
        <f>(IF(NCS112-NCS107&lt;0,0,NCS112-NCS107)+NCS156)*1.21+IF($D$5="Koncesija",-#REF!*0.21,0)</f>
        <v>#REF!</v>
      </c>
      <c r="NCT165" s="632" t="e">
        <f>(IF(NCT112-NCT107&lt;0,0,NCT112-NCT107)+NCT156)*1.21+IF($D$5="Koncesija",-#REF!*0.21,0)</f>
        <v>#REF!</v>
      </c>
      <c r="NCU165" s="632" t="e">
        <f>(IF(NCU112-NCU107&lt;0,0,NCU112-NCU107)+NCU156)*1.21+IF($D$5="Koncesija",-#REF!*0.21,0)</f>
        <v>#REF!</v>
      </c>
      <c r="NCV165" s="632" t="e">
        <f>(IF(NCV112-NCV107&lt;0,0,NCV112-NCV107)+NCV156)*1.21+IF($D$5="Koncesija",-#REF!*0.21,0)</f>
        <v>#REF!</v>
      </c>
      <c r="NCW165" s="632" t="e">
        <f>(IF(NCW112-NCW107&lt;0,0,NCW112-NCW107)+NCW156)*1.21+IF($D$5="Koncesija",-#REF!*0.21,0)</f>
        <v>#REF!</v>
      </c>
      <c r="NCX165" s="632" t="e">
        <f>(IF(NCX112-NCX107&lt;0,0,NCX112-NCX107)+NCX156)*1.21+IF($D$5="Koncesija",-#REF!*0.21,0)</f>
        <v>#REF!</v>
      </c>
      <c r="NCY165" s="632" t="e">
        <f>(IF(NCY112-NCY107&lt;0,0,NCY112-NCY107)+NCY156)*1.21+IF($D$5="Koncesija",-#REF!*0.21,0)</f>
        <v>#REF!</v>
      </c>
      <c r="NCZ165" s="632" t="e">
        <f>(IF(NCZ112-NCZ107&lt;0,0,NCZ112-NCZ107)+NCZ156)*1.21+IF($D$5="Koncesija",-#REF!*0.21,0)</f>
        <v>#REF!</v>
      </c>
      <c r="NDA165" s="632" t="e">
        <f>(IF(NDA112-NDA107&lt;0,0,NDA112-NDA107)+NDA156)*1.21+IF($D$5="Koncesija",-#REF!*0.21,0)</f>
        <v>#REF!</v>
      </c>
      <c r="NDB165" s="632" t="e">
        <f>(IF(NDB112-NDB107&lt;0,0,NDB112-NDB107)+NDB156)*1.21+IF($D$5="Koncesija",-#REF!*0.21,0)</f>
        <v>#REF!</v>
      </c>
      <c r="NDC165" s="632" t="e">
        <f>(IF(NDC112-NDC107&lt;0,0,NDC112-NDC107)+NDC156)*1.21+IF($D$5="Koncesija",-#REF!*0.21,0)</f>
        <v>#REF!</v>
      </c>
      <c r="NDD165" s="632" t="e">
        <f>(IF(NDD112-NDD107&lt;0,0,NDD112-NDD107)+NDD156)*1.21+IF($D$5="Koncesija",-#REF!*0.21,0)</f>
        <v>#REF!</v>
      </c>
      <c r="NDE165" s="632" t="e">
        <f>(IF(NDE112-NDE107&lt;0,0,NDE112-NDE107)+NDE156)*1.21+IF($D$5="Koncesija",-#REF!*0.21,0)</f>
        <v>#REF!</v>
      </c>
      <c r="NDF165" s="632" t="e">
        <f>(IF(NDF112-NDF107&lt;0,0,NDF112-NDF107)+NDF156)*1.21+IF($D$5="Koncesija",-#REF!*0.21,0)</f>
        <v>#REF!</v>
      </c>
      <c r="NDG165" s="632" t="e">
        <f>(IF(NDG112-NDG107&lt;0,0,NDG112-NDG107)+NDG156)*1.21+IF($D$5="Koncesija",-#REF!*0.21,0)</f>
        <v>#REF!</v>
      </c>
      <c r="NDH165" s="632" t="e">
        <f>(IF(NDH112-NDH107&lt;0,0,NDH112-NDH107)+NDH156)*1.21+IF($D$5="Koncesija",-#REF!*0.21,0)</f>
        <v>#REF!</v>
      </c>
      <c r="NDI165" s="632" t="e">
        <f>(IF(NDI112-NDI107&lt;0,0,NDI112-NDI107)+NDI156)*1.21+IF($D$5="Koncesija",-#REF!*0.21,0)</f>
        <v>#REF!</v>
      </c>
      <c r="NDJ165" s="632" t="e">
        <f>(IF(NDJ112-NDJ107&lt;0,0,NDJ112-NDJ107)+NDJ156)*1.21+IF($D$5="Koncesija",-#REF!*0.21,0)</f>
        <v>#REF!</v>
      </c>
      <c r="NDK165" s="632" t="e">
        <f>(IF(NDK112-NDK107&lt;0,0,NDK112-NDK107)+NDK156)*1.21+IF($D$5="Koncesija",-#REF!*0.21,0)</f>
        <v>#REF!</v>
      </c>
      <c r="NDL165" s="632" t="e">
        <f>(IF(NDL112-NDL107&lt;0,0,NDL112-NDL107)+NDL156)*1.21+IF($D$5="Koncesija",-#REF!*0.21,0)</f>
        <v>#REF!</v>
      </c>
      <c r="NDM165" s="632" t="e">
        <f>(IF(NDM112-NDM107&lt;0,0,NDM112-NDM107)+NDM156)*1.21+IF($D$5="Koncesija",-#REF!*0.21,0)</f>
        <v>#REF!</v>
      </c>
      <c r="NDN165" s="632" t="e">
        <f>(IF(NDN112-NDN107&lt;0,0,NDN112-NDN107)+NDN156)*1.21+IF($D$5="Koncesija",-#REF!*0.21,0)</f>
        <v>#REF!</v>
      </c>
      <c r="NDO165" s="632" t="e">
        <f>(IF(NDO112-NDO107&lt;0,0,NDO112-NDO107)+NDO156)*1.21+IF($D$5="Koncesija",-#REF!*0.21,0)</f>
        <v>#REF!</v>
      </c>
      <c r="NDP165" s="632" t="e">
        <f>(IF(NDP112-NDP107&lt;0,0,NDP112-NDP107)+NDP156)*1.21+IF($D$5="Koncesija",-#REF!*0.21,0)</f>
        <v>#REF!</v>
      </c>
      <c r="NDQ165" s="632" t="e">
        <f>(IF(NDQ112-NDQ107&lt;0,0,NDQ112-NDQ107)+NDQ156)*1.21+IF($D$5="Koncesija",-#REF!*0.21,0)</f>
        <v>#REF!</v>
      </c>
      <c r="NDR165" s="632" t="e">
        <f>(IF(NDR112-NDR107&lt;0,0,NDR112-NDR107)+NDR156)*1.21+IF($D$5="Koncesija",-#REF!*0.21,0)</f>
        <v>#REF!</v>
      </c>
      <c r="NDS165" s="632" t="e">
        <f>(IF(NDS112-NDS107&lt;0,0,NDS112-NDS107)+NDS156)*1.21+IF($D$5="Koncesija",-#REF!*0.21,0)</f>
        <v>#REF!</v>
      </c>
      <c r="NDT165" s="632" t="e">
        <f>(IF(NDT112-NDT107&lt;0,0,NDT112-NDT107)+NDT156)*1.21+IF($D$5="Koncesija",-#REF!*0.21,0)</f>
        <v>#REF!</v>
      </c>
      <c r="NDU165" s="632" t="e">
        <f>(IF(NDU112-NDU107&lt;0,0,NDU112-NDU107)+NDU156)*1.21+IF($D$5="Koncesija",-#REF!*0.21,0)</f>
        <v>#REF!</v>
      </c>
      <c r="NDV165" s="632" t="e">
        <f>(IF(NDV112-NDV107&lt;0,0,NDV112-NDV107)+NDV156)*1.21+IF($D$5="Koncesija",-#REF!*0.21,0)</f>
        <v>#REF!</v>
      </c>
      <c r="NDW165" s="632" t="e">
        <f>(IF(NDW112-NDW107&lt;0,0,NDW112-NDW107)+NDW156)*1.21+IF($D$5="Koncesija",-#REF!*0.21,0)</f>
        <v>#REF!</v>
      </c>
      <c r="NDX165" s="632" t="e">
        <f>(IF(NDX112-NDX107&lt;0,0,NDX112-NDX107)+NDX156)*1.21+IF($D$5="Koncesija",-#REF!*0.21,0)</f>
        <v>#REF!</v>
      </c>
      <c r="NDY165" s="632" t="e">
        <f>(IF(NDY112-NDY107&lt;0,0,NDY112-NDY107)+NDY156)*1.21+IF($D$5="Koncesija",-#REF!*0.21,0)</f>
        <v>#REF!</v>
      </c>
      <c r="NDZ165" s="632" t="e">
        <f>(IF(NDZ112-NDZ107&lt;0,0,NDZ112-NDZ107)+NDZ156)*1.21+IF($D$5="Koncesija",-#REF!*0.21,0)</f>
        <v>#REF!</v>
      </c>
      <c r="NEA165" s="632" t="e">
        <f>(IF(NEA112-NEA107&lt;0,0,NEA112-NEA107)+NEA156)*1.21+IF($D$5="Koncesija",-#REF!*0.21,0)</f>
        <v>#REF!</v>
      </c>
      <c r="NEB165" s="632" t="e">
        <f>(IF(NEB112-NEB107&lt;0,0,NEB112-NEB107)+NEB156)*1.21+IF($D$5="Koncesija",-#REF!*0.21,0)</f>
        <v>#REF!</v>
      </c>
      <c r="NEC165" s="632" t="e">
        <f>(IF(NEC112-NEC107&lt;0,0,NEC112-NEC107)+NEC156)*1.21+IF($D$5="Koncesija",-#REF!*0.21,0)</f>
        <v>#REF!</v>
      </c>
      <c r="NED165" s="632" t="e">
        <f>(IF(NED112-NED107&lt;0,0,NED112-NED107)+NED156)*1.21+IF($D$5="Koncesija",-#REF!*0.21,0)</f>
        <v>#REF!</v>
      </c>
      <c r="NEE165" s="632" t="e">
        <f>(IF(NEE112-NEE107&lt;0,0,NEE112-NEE107)+NEE156)*1.21+IF($D$5="Koncesija",-#REF!*0.21,0)</f>
        <v>#REF!</v>
      </c>
      <c r="NEF165" s="632" t="e">
        <f>(IF(NEF112-NEF107&lt;0,0,NEF112-NEF107)+NEF156)*1.21+IF($D$5="Koncesija",-#REF!*0.21,0)</f>
        <v>#REF!</v>
      </c>
      <c r="NEG165" s="632" t="e">
        <f>(IF(NEG112-NEG107&lt;0,0,NEG112-NEG107)+NEG156)*1.21+IF($D$5="Koncesija",-#REF!*0.21,0)</f>
        <v>#REF!</v>
      </c>
      <c r="NEH165" s="632" t="e">
        <f>(IF(NEH112-NEH107&lt;0,0,NEH112-NEH107)+NEH156)*1.21+IF($D$5="Koncesija",-#REF!*0.21,0)</f>
        <v>#REF!</v>
      </c>
      <c r="NEI165" s="632" t="e">
        <f>(IF(NEI112-NEI107&lt;0,0,NEI112-NEI107)+NEI156)*1.21+IF($D$5="Koncesija",-#REF!*0.21,0)</f>
        <v>#REF!</v>
      </c>
      <c r="NEJ165" s="632" t="e">
        <f>(IF(NEJ112-NEJ107&lt;0,0,NEJ112-NEJ107)+NEJ156)*1.21+IF($D$5="Koncesija",-#REF!*0.21,0)</f>
        <v>#REF!</v>
      </c>
      <c r="NEK165" s="632" t="e">
        <f>(IF(NEK112-NEK107&lt;0,0,NEK112-NEK107)+NEK156)*1.21+IF($D$5="Koncesija",-#REF!*0.21,0)</f>
        <v>#REF!</v>
      </c>
      <c r="NEL165" s="632" t="e">
        <f>(IF(NEL112-NEL107&lt;0,0,NEL112-NEL107)+NEL156)*1.21+IF($D$5="Koncesija",-#REF!*0.21,0)</f>
        <v>#REF!</v>
      </c>
      <c r="NEM165" s="632" t="e">
        <f>(IF(NEM112-NEM107&lt;0,0,NEM112-NEM107)+NEM156)*1.21+IF($D$5="Koncesija",-#REF!*0.21,0)</f>
        <v>#REF!</v>
      </c>
      <c r="NEN165" s="632" t="e">
        <f>(IF(NEN112-NEN107&lt;0,0,NEN112-NEN107)+NEN156)*1.21+IF($D$5="Koncesija",-#REF!*0.21,0)</f>
        <v>#REF!</v>
      </c>
      <c r="NEO165" s="632" t="e">
        <f>(IF(NEO112-NEO107&lt;0,0,NEO112-NEO107)+NEO156)*1.21+IF($D$5="Koncesija",-#REF!*0.21,0)</f>
        <v>#REF!</v>
      </c>
      <c r="NEP165" s="632" t="e">
        <f>(IF(NEP112-NEP107&lt;0,0,NEP112-NEP107)+NEP156)*1.21+IF($D$5="Koncesija",-#REF!*0.21,0)</f>
        <v>#REF!</v>
      </c>
      <c r="NEQ165" s="632" t="e">
        <f>(IF(NEQ112-NEQ107&lt;0,0,NEQ112-NEQ107)+NEQ156)*1.21+IF($D$5="Koncesija",-#REF!*0.21,0)</f>
        <v>#REF!</v>
      </c>
      <c r="NER165" s="632" t="e">
        <f>(IF(NER112-NER107&lt;0,0,NER112-NER107)+NER156)*1.21+IF($D$5="Koncesija",-#REF!*0.21,0)</f>
        <v>#REF!</v>
      </c>
      <c r="NES165" s="632" t="e">
        <f>(IF(NES112-NES107&lt;0,0,NES112-NES107)+NES156)*1.21+IF($D$5="Koncesija",-#REF!*0.21,0)</f>
        <v>#REF!</v>
      </c>
      <c r="NET165" s="632" t="e">
        <f>(IF(NET112-NET107&lt;0,0,NET112-NET107)+NET156)*1.21+IF($D$5="Koncesija",-#REF!*0.21,0)</f>
        <v>#REF!</v>
      </c>
      <c r="NEU165" s="632" t="e">
        <f>(IF(NEU112-NEU107&lt;0,0,NEU112-NEU107)+NEU156)*1.21+IF($D$5="Koncesija",-#REF!*0.21,0)</f>
        <v>#REF!</v>
      </c>
      <c r="NEV165" s="632" t="e">
        <f>(IF(NEV112-NEV107&lt;0,0,NEV112-NEV107)+NEV156)*1.21+IF($D$5="Koncesija",-#REF!*0.21,0)</f>
        <v>#REF!</v>
      </c>
      <c r="NEW165" s="632" t="e">
        <f>(IF(NEW112-NEW107&lt;0,0,NEW112-NEW107)+NEW156)*1.21+IF($D$5="Koncesija",-#REF!*0.21,0)</f>
        <v>#REF!</v>
      </c>
      <c r="NEX165" s="632" t="e">
        <f>(IF(NEX112-NEX107&lt;0,0,NEX112-NEX107)+NEX156)*1.21+IF($D$5="Koncesija",-#REF!*0.21,0)</f>
        <v>#REF!</v>
      </c>
      <c r="NEY165" s="632" t="e">
        <f>(IF(NEY112-NEY107&lt;0,0,NEY112-NEY107)+NEY156)*1.21+IF($D$5="Koncesija",-#REF!*0.21,0)</f>
        <v>#REF!</v>
      </c>
      <c r="NEZ165" s="632" t="e">
        <f>(IF(NEZ112-NEZ107&lt;0,0,NEZ112-NEZ107)+NEZ156)*1.21+IF($D$5="Koncesija",-#REF!*0.21,0)</f>
        <v>#REF!</v>
      </c>
      <c r="NFA165" s="632" t="e">
        <f>(IF(NFA112-NFA107&lt;0,0,NFA112-NFA107)+NFA156)*1.21+IF($D$5="Koncesija",-#REF!*0.21,0)</f>
        <v>#REF!</v>
      </c>
      <c r="NFB165" s="632" t="e">
        <f>(IF(NFB112-NFB107&lt;0,0,NFB112-NFB107)+NFB156)*1.21+IF($D$5="Koncesija",-#REF!*0.21,0)</f>
        <v>#REF!</v>
      </c>
      <c r="NFC165" s="632" t="e">
        <f>(IF(NFC112-NFC107&lt;0,0,NFC112-NFC107)+NFC156)*1.21+IF($D$5="Koncesija",-#REF!*0.21,0)</f>
        <v>#REF!</v>
      </c>
      <c r="NFD165" s="632" t="e">
        <f>(IF(NFD112-NFD107&lt;0,0,NFD112-NFD107)+NFD156)*1.21+IF($D$5="Koncesija",-#REF!*0.21,0)</f>
        <v>#REF!</v>
      </c>
      <c r="NFE165" s="632" t="e">
        <f>(IF(NFE112-NFE107&lt;0,0,NFE112-NFE107)+NFE156)*1.21+IF($D$5="Koncesija",-#REF!*0.21,0)</f>
        <v>#REF!</v>
      </c>
      <c r="NFF165" s="632" t="e">
        <f>(IF(NFF112-NFF107&lt;0,0,NFF112-NFF107)+NFF156)*1.21+IF($D$5="Koncesija",-#REF!*0.21,0)</f>
        <v>#REF!</v>
      </c>
      <c r="NFG165" s="632" t="e">
        <f>(IF(NFG112-NFG107&lt;0,0,NFG112-NFG107)+NFG156)*1.21+IF($D$5="Koncesija",-#REF!*0.21,0)</f>
        <v>#REF!</v>
      </c>
      <c r="NFH165" s="632" t="e">
        <f>(IF(NFH112-NFH107&lt;0,0,NFH112-NFH107)+NFH156)*1.21+IF($D$5="Koncesija",-#REF!*0.21,0)</f>
        <v>#REF!</v>
      </c>
      <c r="NFI165" s="632" t="e">
        <f>(IF(NFI112-NFI107&lt;0,0,NFI112-NFI107)+NFI156)*1.21+IF($D$5="Koncesija",-#REF!*0.21,0)</f>
        <v>#REF!</v>
      </c>
      <c r="NFJ165" s="632" t="e">
        <f>(IF(NFJ112-NFJ107&lt;0,0,NFJ112-NFJ107)+NFJ156)*1.21+IF($D$5="Koncesija",-#REF!*0.21,0)</f>
        <v>#REF!</v>
      </c>
      <c r="NFK165" s="632" t="e">
        <f>(IF(NFK112-NFK107&lt;0,0,NFK112-NFK107)+NFK156)*1.21+IF($D$5="Koncesija",-#REF!*0.21,0)</f>
        <v>#REF!</v>
      </c>
      <c r="NFL165" s="632" t="e">
        <f>(IF(NFL112-NFL107&lt;0,0,NFL112-NFL107)+NFL156)*1.21+IF($D$5="Koncesija",-#REF!*0.21,0)</f>
        <v>#REF!</v>
      </c>
      <c r="NFM165" s="632" t="e">
        <f>(IF(NFM112-NFM107&lt;0,0,NFM112-NFM107)+NFM156)*1.21+IF($D$5="Koncesija",-#REF!*0.21,0)</f>
        <v>#REF!</v>
      </c>
      <c r="NFN165" s="632" t="e">
        <f>(IF(NFN112-NFN107&lt;0,0,NFN112-NFN107)+NFN156)*1.21+IF($D$5="Koncesija",-#REF!*0.21,0)</f>
        <v>#REF!</v>
      </c>
      <c r="NFO165" s="632" t="e">
        <f>(IF(NFO112-NFO107&lt;0,0,NFO112-NFO107)+NFO156)*1.21+IF($D$5="Koncesija",-#REF!*0.21,0)</f>
        <v>#REF!</v>
      </c>
      <c r="NFP165" s="632" t="e">
        <f>(IF(NFP112-NFP107&lt;0,0,NFP112-NFP107)+NFP156)*1.21+IF($D$5="Koncesija",-#REF!*0.21,0)</f>
        <v>#REF!</v>
      </c>
      <c r="NFQ165" s="632" t="e">
        <f>(IF(NFQ112-NFQ107&lt;0,0,NFQ112-NFQ107)+NFQ156)*1.21+IF($D$5="Koncesija",-#REF!*0.21,0)</f>
        <v>#REF!</v>
      </c>
      <c r="NFR165" s="632" t="e">
        <f>(IF(NFR112-NFR107&lt;0,0,NFR112-NFR107)+NFR156)*1.21+IF($D$5="Koncesija",-#REF!*0.21,0)</f>
        <v>#REF!</v>
      </c>
      <c r="NFS165" s="632" t="e">
        <f>(IF(NFS112-NFS107&lt;0,0,NFS112-NFS107)+NFS156)*1.21+IF($D$5="Koncesija",-#REF!*0.21,0)</f>
        <v>#REF!</v>
      </c>
      <c r="NFT165" s="632" t="e">
        <f>(IF(NFT112-NFT107&lt;0,0,NFT112-NFT107)+NFT156)*1.21+IF($D$5="Koncesija",-#REF!*0.21,0)</f>
        <v>#REF!</v>
      </c>
      <c r="NFU165" s="632" t="e">
        <f>(IF(NFU112-NFU107&lt;0,0,NFU112-NFU107)+NFU156)*1.21+IF($D$5="Koncesija",-#REF!*0.21,0)</f>
        <v>#REF!</v>
      </c>
      <c r="NFV165" s="632" t="e">
        <f>(IF(NFV112-NFV107&lt;0,0,NFV112-NFV107)+NFV156)*1.21+IF($D$5="Koncesija",-#REF!*0.21,0)</f>
        <v>#REF!</v>
      </c>
      <c r="NFW165" s="632" t="e">
        <f>(IF(NFW112-NFW107&lt;0,0,NFW112-NFW107)+NFW156)*1.21+IF($D$5="Koncesija",-#REF!*0.21,0)</f>
        <v>#REF!</v>
      </c>
      <c r="NFX165" s="632" t="e">
        <f>(IF(NFX112-NFX107&lt;0,0,NFX112-NFX107)+NFX156)*1.21+IF($D$5="Koncesija",-#REF!*0.21,0)</f>
        <v>#REF!</v>
      </c>
      <c r="NFY165" s="632" t="e">
        <f>(IF(NFY112-NFY107&lt;0,0,NFY112-NFY107)+NFY156)*1.21+IF($D$5="Koncesija",-#REF!*0.21,0)</f>
        <v>#REF!</v>
      </c>
      <c r="NFZ165" s="632" t="e">
        <f>(IF(NFZ112-NFZ107&lt;0,0,NFZ112-NFZ107)+NFZ156)*1.21+IF($D$5="Koncesija",-#REF!*0.21,0)</f>
        <v>#REF!</v>
      </c>
      <c r="NGA165" s="632" t="e">
        <f>(IF(NGA112-NGA107&lt;0,0,NGA112-NGA107)+NGA156)*1.21+IF($D$5="Koncesija",-#REF!*0.21,0)</f>
        <v>#REF!</v>
      </c>
      <c r="NGB165" s="632" t="e">
        <f>(IF(NGB112-NGB107&lt;0,0,NGB112-NGB107)+NGB156)*1.21+IF($D$5="Koncesija",-#REF!*0.21,0)</f>
        <v>#REF!</v>
      </c>
      <c r="NGC165" s="632" t="e">
        <f>(IF(NGC112-NGC107&lt;0,0,NGC112-NGC107)+NGC156)*1.21+IF($D$5="Koncesija",-#REF!*0.21,0)</f>
        <v>#REF!</v>
      </c>
      <c r="NGD165" s="632" t="e">
        <f>(IF(NGD112-NGD107&lt;0,0,NGD112-NGD107)+NGD156)*1.21+IF($D$5="Koncesija",-#REF!*0.21,0)</f>
        <v>#REF!</v>
      </c>
      <c r="NGE165" s="632" t="e">
        <f>(IF(NGE112-NGE107&lt;0,0,NGE112-NGE107)+NGE156)*1.21+IF($D$5="Koncesija",-#REF!*0.21,0)</f>
        <v>#REF!</v>
      </c>
      <c r="NGF165" s="632" t="e">
        <f>(IF(NGF112-NGF107&lt;0,0,NGF112-NGF107)+NGF156)*1.21+IF($D$5="Koncesija",-#REF!*0.21,0)</f>
        <v>#REF!</v>
      </c>
      <c r="NGG165" s="632" t="e">
        <f>(IF(NGG112-NGG107&lt;0,0,NGG112-NGG107)+NGG156)*1.21+IF($D$5="Koncesija",-#REF!*0.21,0)</f>
        <v>#REF!</v>
      </c>
      <c r="NGH165" s="632" t="e">
        <f>(IF(NGH112-NGH107&lt;0,0,NGH112-NGH107)+NGH156)*1.21+IF($D$5="Koncesija",-#REF!*0.21,0)</f>
        <v>#REF!</v>
      </c>
      <c r="NGI165" s="632" t="e">
        <f>(IF(NGI112-NGI107&lt;0,0,NGI112-NGI107)+NGI156)*1.21+IF($D$5="Koncesija",-#REF!*0.21,0)</f>
        <v>#REF!</v>
      </c>
      <c r="NGJ165" s="632" t="e">
        <f>(IF(NGJ112-NGJ107&lt;0,0,NGJ112-NGJ107)+NGJ156)*1.21+IF($D$5="Koncesija",-#REF!*0.21,0)</f>
        <v>#REF!</v>
      </c>
      <c r="NGK165" s="632" t="e">
        <f>(IF(NGK112-NGK107&lt;0,0,NGK112-NGK107)+NGK156)*1.21+IF($D$5="Koncesija",-#REF!*0.21,0)</f>
        <v>#REF!</v>
      </c>
      <c r="NGL165" s="632" t="e">
        <f>(IF(NGL112-NGL107&lt;0,0,NGL112-NGL107)+NGL156)*1.21+IF($D$5="Koncesija",-#REF!*0.21,0)</f>
        <v>#REF!</v>
      </c>
      <c r="NGM165" s="632" t="e">
        <f>(IF(NGM112-NGM107&lt;0,0,NGM112-NGM107)+NGM156)*1.21+IF($D$5="Koncesija",-#REF!*0.21,0)</f>
        <v>#REF!</v>
      </c>
      <c r="NGN165" s="632" t="e">
        <f>(IF(NGN112-NGN107&lt;0,0,NGN112-NGN107)+NGN156)*1.21+IF($D$5="Koncesija",-#REF!*0.21,0)</f>
        <v>#REF!</v>
      </c>
      <c r="NGO165" s="632" t="e">
        <f>(IF(NGO112-NGO107&lt;0,0,NGO112-NGO107)+NGO156)*1.21+IF($D$5="Koncesija",-#REF!*0.21,0)</f>
        <v>#REF!</v>
      </c>
      <c r="NGP165" s="632" t="e">
        <f>(IF(NGP112-NGP107&lt;0,0,NGP112-NGP107)+NGP156)*1.21+IF($D$5="Koncesija",-#REF!*0.21,0)</f>
        <v>#REF!</v>
      </c>
      <c r="NGQ165" s="632" t="e">
        <f>(IF(NGQ112-NGQ107&lt;0,0,NGQ112-NGQ107)+NGQ156)*1.21+IF($D$5="Koncesija",-#REF!*0.21,0)</f>
        <v>#REF!</v>
      </c>
      <c r="NGR165" s="632" t="e">
        <f>(IF(NGR112-NGR107&lt;0,0,NGR112-NGR107)+NGR156)*1.21+IF($D$5="Koncesija",-#REF!*0.21,0)</f>
        <v>#REF!</v>
      </c>
      <c r="NGS165" s="632" t="e">
        <f>(IF(NGS112-NGS107&lt;0,0,NGS112-NGS107)+NGS156)*1.21+IF($D$5="Koncesija",-#REF!*0.21,0)</f>
        <v>#REF!</v>
      </c>
      <c r="NGT165" s="632" t="e">
        <f>(IF(NGT112-NGT107&lt;0,0,NGT112-NGT107)+NGT156)*1.21+IF($D$5="Koncesija",-#REF!*0.21,0)</f>
        <v>#REF!</v>
      </c>
      <c r="NGU165" s="632" t="e">
        <f>(IF(NGU112-NGU107&lt;0,0,NGU112-NGU107)+NGU156)*1.21+IF($D$5="Koncesija",-#REF!*0.21,0)</f>
        <v>#REF!</v>
      </c>
      <c r="NGV165" s="632" t="e">
        <f>(IF(NGV112-NGV107&lt;0,0,NGV112-NGV107)+NGV156)*1.21+IF($D$5="Koncesija",-#REF!*0.21,0)</f>
        <v>#REF!</v>
      </c>
      <c r="NGW165" s="632" t="e">
        <f>(IF(NGW112-NGW107&lt;0,0,NGW112-NGW107)+NGW156)*1.21+IF($D$5="Koncesija",-#REF!*0.21,0)</f>
        <v>#REF!</v>
      </c>
      <c r="NGX165" s="632" t="e">
        <f>(IF(NGX112-NGX107&lt;0,0,NGX112-NGX107)+NGX156)*1.21+IF($D$5="Koncesija",-#REF!*0.21,0)</f>
        <v>#REF!</v>
      </c>
      <c r="NGY165" s="632" t="e">
        <f>(IF(NGY112-NGY107&lt;0,0,NGY112-NGY107)+NGY156)*1.21+IF($D$5="Koncesija",-#REF!*0.21,0)</f>
        <v>#REF!</v>
      </c>
      <c r="NGZ165" s="632" t="e">
        <f>(IF(NGZ112-NGZ107&lt;0,0,NGZ112-NGZ107)+NGZ156)*1.21+IF($D$5="Koncesija",-#REF!*0.21,0)</f>
        <v>#REF!</v>
      </c>
      <c r="NHA165" s="632" t="e">
        <f>(IF(NHA112-NHA107&lt;0,0,NHA112-NHA107)+NHA156)*1.21+IF($D$5="Koncesija",-#REF!*0.21,0)</f>
        <v>#REF!</v>
      </c>
      <c r="NHB165" s="632" t="e">
        <f>(IF(NHB112-NHB107&lt;0,0,NHB112-NHB107)+NHB156)*1.21+IF($D$5="Koncesija",-#REF!*0.21,0)</f>
        <v>#REF!</v>
      </c>
      <c r="NHC165" s="632" t="e">
        <f>(IF(NHC112-NHC107&lt;0,0,NHC112-NHC107)+NHC156)*1.21+IF($D$5="Koncesija",-#REF!*0.21,0)</f>
        <v>#REF!</v>
      </c>
      <c r="NHD165" s="632" t="e">
        <f>(IF(NHD112-NHD107&lt;0,0,NHD112-NHD107)+NHD156)*1.21+IF($D$5="Koncesija",-#REF!*0.21,0)</f>
        <v>#REF!</v>
      </c>
      <c r="NHE165" s="632" t="e">
        <f>(IF(NHE112-NHE107&lt;0,0,NHE112-NHE107)+NHE156)*1.21+IF($D$5="Koncesija",-#REF!*0.21,0)</f>
        <v>#REF!</v>
      </c>
      <c r="NHF165" s="632" t="e">
        <f>(IF(NHF112-NHF107&lt;0,0,NHF112-NHF107)+NHF156)*1.21+IF($D$5="Koncesija",-#REF!*0.21,0)</f>
        <v>#REF!</v>
      </c>
      <c r="NHG165" s="632" t="e">
        <f>(IF(NHG112-NHG107&lt;0,0,NHG112-NHG107)+NHG156)*1.21+IF($D$5="Koncesija",-#REF!*0.21,0)</f>
        <v>#REF!</v>
      </c>
      <c r="NHH165" s="632" t="e">
        <f>(IF(NHH112-NHH107&lt;0,0,NHH112-NHH107)+NHH156)*1.21+IF($D$5="Koncesija",-#REF!*0.21,0)</f>
        <v>#REF!</v>
      </c>
      <c r="NHI165" s="632" t="e">
        <f>(IF(NHI112-NHI107&lt;0,0,NHI112-NHI107)+NHI156)*1.21+IF($D$5="Koncesija",-#REF!*0.21,0)</f>
        <v>#REF!</v>
      </c>
      <c r="NHJ165" s="632" t="e">
        <f>(IF(NHJ112-NHJ107&lt;0,0,NHJ112-NHJ107)+NHJ156)*1.21+IF($D$5="Koncesija",-#REF!*0.21,0)</f>
        <v>#REF!</v>
      </c>
      <c r="NHK165" s="632" t="e">
        <f>(IF(NHK112-NHK107&lt;0,0,NHK112-NHK107)+NHK156)*1.21+IF($D$5="Koncesija",-#REF!*0.21,0)</f>
        <v>#REF!</v>
      </c>
      <c r="NHL165" s="632" t="e">
        <f>(IF(NHL112-NHL107&lt;0,0,NHL112-NHL107)+NHL156)*1.21+IF($D$5="Koncesija",-#REF!*0.21,0)</f>
        <v>#REF!</v>
      </c>
      <c r="NHM165" s="632" t="e">
        <f>(IF(NHM112-NHM107&lt;0,0,NHM112-NHM107)+NHM156)*1.21+IF($D$5="Koncesija",-#REF!*0.21,0)</f>
        <v>#REF!</v>
      </c>
      <c r="NHN165" s="632" t="e">
        <f>(IF(NHN112-NHN107&lt;0,0,NHN112-NHN107)+NHN156)*1.21+IF($D$5="Koncesija",-#REF!*0.21,0)</f>
        <v>#REF!</v>
      </c>
      <c r="NHO165" s="632" t="e">
        <f>(IF(NHO112-NHO107&lt;0,0,NHO112-NHO107)+NHO156)*1.21+IF($D$5="Koncesija",-#REF!*0.21,0)</f>
        <v>#REF!</v>
      </c>
      <c r="NHP165" s="632" t="e">
        <f>(IF(NHP112-NHP107&lt;0,0,NHP112-NHP107)+NHP156)*1.21+IF($D$5="Koncesija",-#REF!*0.21,0)</f>
        <v>#REF!</v>
      </c>
      <c r="NHQ165" s="632" t="e">
        <f>(IF(NHQ112-NHQ107&lt;0,0,NHQ112-NHQ107)+NHQ156)*1.21+IF($D$5="Koncesija",-#REF!*0.21,0)</f>
        <v>#REF!</v>
      </c>
      <c r="NHR165" s="632" t="e">
        <f>(IF(NHR112-NHR107&lt;0,0,NHR112-NHR107)+NHR156)*1.21+IF($D$5="Koncesija",-#REF!*0.21,0)</f>
        <v>#REF!</v>
      </c>
      <c r="NHS165" s="632" t="e">
        <f>(IF(NHS112-NHS107&lt;0,0,NHS112-NHS107)+NHS156)*1.21+IF($D$5="Koncesija",-#REF!*0.21,0)</f>
        <v>#REF!</v>
      </c>
      <c r="NHT165" s="632" t="e">
        <f>(IF(NHT112-NHT107&lt;0,0,NHT112-NHT107)+NHT156)*1.21+IF($D$5="Koncesija",-#REF!*0.21,0)</f>
        <v>#REF!</v>
      </c>
      <c r="NHU165" s="632" t="e">
        <f>(IF(NHU112-NHU107&lt;0,0,NHU112-NHU107)+NHU156)*1.21+IF($D$5="Koncesija",-#REF!*0.21,0)</f>
        <v>#REF!</v>
      </c>
      <c r="NHV165" s="632" t="e">
        <f>(IF(NHV112-NHV107&lt;0,0,NHV112-NHV107)+NHV156)*1.21+IF($D$5="Koncesija",-#REF!*0.21,0)</f>
        <v>#REF!</v>
      </c>
      <c r="NHW165" s="632" t="e">
        <f>(IF(NHW112-NHW107&lt;0,0,NHW112-NHW107)+NHW156)*1.21+IF($D$5="Koncesija",-#REF!*0.21,0)</f>
        <v>#REF!</v>
      </c>
      <c r="NHX165" s="632" t="e">
        <f>(IF(NHX112-NHX107&lt;0,0,NHX112-NHX107)+NHX156)*1.21+IF($D$5="Koncesija",-#REF!*0.21,0)</f>
        <v>#REF!</v>
      </c>
      <c r="NHY165" s="632" t="e">
        <f>(IF(NHY112-NHY107&lt;0,0,NHY112-NHY107)+NHY156)*1.21+IF($D$5="Koncesija",-#REF!*0.21,0)</f>
        <v>#REF!</v>
      </c>
      <c r="NHZ165" s="632" t="e">
        <f>(IF(NHZ112-NHZ107&lt;0,0,NHZ112-NHZ107)+NHZ156)*1.21+IF($D$5="Koncesija",-#REF!*0.21,0)</f>
        <v>#REF!</v>
      </c>
      <c r="NIA165" s="632" t="e">
        <f>(IF(NIA112-NIA107&lt;0,0,NIA112-NIA107)+NIA156)*1.21+IF($D$5="Koncesija",-#REF!*0.21,0)</f>
        <v>#REF!</v>
      </c>
      <c r="NIB165" s="632" t="e">
        <f>(IF(NIB112-NIB107&lt;0,0,NIB112-NIB107)+NIB156)*1.21+IF($D$5="Koncesija",-#REF!*0.21,0)</f>
        <v>#REF!</v>
      </c>
      <c r="NIC165" s="632" t="e">
        <f>(IF(NIC112-NIC107&lt;0,0,NIC112-NIC107)+NIC156)*1.21+IF($D$5="Koncesija",-#REF!*0.21,0)</f>
        <v>#REF!</v>
      </c>
      <c r="NID165" s="632" t="e">
        <f>(IF(NID112-NID107&lt;0,0,NID112-NID107)+NID156)*1.21+IF($D$5="Koncesija",-#REF!*0.21,0)</f>
        <v>#REF!</v>
      </c>
      <c r="NIE165" s="632" t="e">
        <f>(IF(NIE112-NIE107&lt;0,0,NIE112-NIE107)+NIE156)*1.21+IF($D$5="Koncesija",-#REF!*0.21,0)</f>
        <v>#REF!</v>
      </c>
      <c r="NIF165" s="632" t="e">
        <f>(IF(NIF112-NIF107&lt;0,0,NIF112-NIF107)+NIF156)*1.21+IF($D$5="Koncesija",-#REF!*0.21,0)</f>
        <v>#REF!</v>
      </c>
      <c r="NIG165" s="632" t="e">
        <f>(IF(NIG112-NIG107&lt;0,0,NIG112-NIG107)+NIG156)*1.21+IF($D$5="Koncesija",-#REF!*0.21,0)</f>
        <v>#REF!</v>
      </c>
      <c r="NIH165" s="632" t="e">
        <f>(IF(NIH112-NIH107&lt;0,0,NIH112-NIH107)+NIH156)*1.21+IF($D$5="Koncesija",-#REF!*0.21,0)</f>
        <v>#REF!</v>
      </c>
      <c r="NII165" s="632" t="e">
        <f>(IF(NII112-NII107&lt;0,0,NII112-NII107)+NII156)*1.21+IF($D$5="Koncesija",-#REF!*0.21,0)</f>
        <v>#REF!</v>
      </c>
      <c r="NIJ165" s="632" t="e">
        <f>(IF(NIJ112-NIJ107&lt;0,0,NIJ112-NIJ107)+NIJ156)*1.21+IF($D$5="Koncesija",-#REF!*0.21,0)</f>
        <v>#REF!</v>
      </c>
      <c r="NIK165" s="632" t="e">
        <f>(IF(NIK112-NIK107&lt;0,0,NIK112-NIK107)+NIK156)*1.21+IF($D$5="Koncesija",-#REF!*0.21,0)</f>
        <v>#REF!</v>
      </c>
      <c r="NIL165" s="632" t="e">
        <f>(IF(NIL112-NIL107&lt;0,0,NIL112-NIL107)+NIL156)*1.21+IF($D$5="Koncesija",-#REF!*0.21,0)</f>
        <v>#REF!</v>
      </c>
      <c r="NIM165" s="632" t="e">
        <f>(IF(NIM112-NIM107&lt;0,0,NIM112-NIM107)+NIM156)*1.21+IF($D$5="Koncesija",-#REF!*0.21,0)</f>
        <v>#REF!</v>
      </c>
      <c r="NIN165" s="632" t="e">
        <f>(IF(NIN112-NIN107&lt;0,0,NIN112-NIN107)+NIN156)*1.21+IF($D$5="Koncesija",-#REF!*0.21,0)</f>
        <v>#REF!</v>
      </c>
      <c r="NIO165" s="632" t="e">
        <f>(IF(NIO112-NIO107&lt;0,0,NIO112-NIO107)+NIO156)*1.21+IF($D$5="Koncesija",-#REF!*0.21,0)</f>
        <v>#REF!</v>
      </c>
      <c r="NIP165" s="632" t="e">
        <f>(IF(NIP112-NIP107&lt;0,0,NIP112-NIP107)+NIP156)*1.21+IF($D$5="Koncesija",-#REF!*0.21,0)</f>
        <v>#REF!</v>
      </c>
      <c r="NIQ165" s="632" t="e">
        <f>(IF(NIQ112-NIQ107&lt;0,0,NIQ112-NIQ107)+NIQ156)*1.21+IF($D$5="Koncesija",-#REF!*0.21,0)</f>
        <v>#REF!</v>
      </c>
      <c r="NIR165" s="632" t="e">
        <f>(IF(NIR112-NIR107&lt;0,0,NIR112-NIR107)+NIR156)*1.21+IF($D$5="Koncesija",-#REF!*0.21,0)</f>
        <v>#REF!</v>
      </c>
      <c r="NIS165" s="632" t="e">
        <f>(IF(NIS112-NIS107&lt;0,0,NIS112-NIS107)+NIS156)*1.21+IF($D$5="Koncesija",-#REF!*0.21,0)</f>
        <v>#REF!</v>
      </c>
      <c r="NIT165" s="632" t="e">
        <f>(IF(NIT112-NIT107&lt;0,0,NIT112-NIT107)+NIT156)*1.21+IF($D$5="Koncesija",-#REF!*0.21,0)</f>
        <v>#REF!</v>
      </c>
      <c r="NIU165" s="632" t="e">
        <f>(IF(NIU112-NIU107&lt;0,0,NIU112-NIU107)+NIU156)*1.21+IF($D$5="Koncesija",-#REF!*0.21,0)</f>
        <v>#REF!</v>
      </c>
      <c r="NIV165" s="632" t="e">
        <f>(IF(NIV112-NIV107&lt;0,0,NIV112-NIV107)+NIV156)*1.21+IF($D$5="Koncesija",-#REF!*0.21,0)</f>
        <v>#REF!</v>
      </c>
      <c r="NIW165" s="632" t="e">
        <f>(IF(NIW112-NIW107&lt;0,0,NIW112-NIW107)+NIW156)*1.21+IF($D$5="Koncesija",-#REF!*0.21,0)</f>
        <v>#REF!</v>
      </c>
      <c r="NIX165" s="632" t="e">
        <f>(IF(NIX112-NIX107&lt;0,0,NIX112-NIX107)+NIX156)*1.21+IF($D$5="Koncesija",-#REF!*0.21,0)</f>
        <v>#REF!</v>
      </c>
      <c r="NIY165" s="632" t="e">
        <f>(IF(NIY112-NIY107&lt;0,0,NIY112-NIY107)+NIY156)*1.21+IF($D$5="Koncesija",-#REF!*0.21,0)</f>
        <v>#REF!</v>
      </c>
      <c r="NIZ165" s="632" t="e">
        <f>(IF(NIZ112-NIZ107&lt;0,0,NIZ112-NIZ107)+NIZ156)*1.21+IF($D$5="Koncesija",-#REF!*0.21,0)</f>
        <v>#REF!</v>
      </c>
      <c r="NJA165" s="632" t="e">
        <f>(IF(NJA112-NJA107&lt;0,0,NJA112-NJA107)+NJA156)*1.21+IF($D$5="Koncesija",-#REF!*0.21,0)</f>
        <v>#REF!</v>
      </c>
      <c r="NJB165" s="632" t="e">
        <f>(IF(NJB112-NJB107&lt;0,0,NJB112-NJB107)+NJB156)*1.21+IF($D$5="Koncesija",-#REF!*0.21,0)</f>
        <v>#REF!</v>
      </c>
      <c r="NJC165" s="632" t="e">
        <f>(IF(NJC112-NJC107&lt;0,0,NJC112-NJC107)+NJC156)*1.21+IF($D$5="Koncesija",-#REF!*0.21,0)</f>
        <v>#REF!</v>
      </c>
      <c r="NJD165" s="632" t="e">
        <f>(IF(NJD112-NJD107&lt;0,0,NJD112-NJD107)+NJD156)*1.21+IF($D$5="Koncesija",-#REF!*0.21,0)</f>
        <v>#REF!</v>
      </c>
      <c r="NJE165" s="632" t="e">
        <f>(IF(NJE112-NJE107&lt;0,0,NJE112-NJE107)+NJE156)*1.21+IF($D$5="Koncesija",-#REF!*0.21,0)</f>
        <v>#REF!</v>
      </c>
      <c r="NJF165" s="632" t="e">
        <f>(IF(NJF112-NJF107&lt;0,0,NJF112-NJF107)+NJF156)*1.21+IF($D$5="Koncesija",-#REF!*0.21,0)</f>
        <v>#REF!</v>
      </c>
      <c r="NJG165" s="632" t="e">
        <f>(IF(NJG112-NJG107&lt;0,0,NJG112-NJG107)+NJG156)*1.21+IF($D$5="Koncesija",-#REF!*0.21,0)</f>
        <v>#REF!</v>
      </c>
      <c r="NJH165" s="632" t="e">
        <f>(IF(NJH112-NJH107&lt;0,0,NJH112-NJH107)+NJH156)*1.21+IF($D$5="Koncesija",-#REF!*0.21,0)</f>
        <v>#REF!</v>
      </c>
      <c r="NJI165" s="632" t="e">
        <f>(IF(NJI112-NJI107&lt;0,0,NJI112-NJI107)+NJI156)*1.21+IF($D$5="Koncesija",-#REF!*0.21,0)</f>
        <v>#REF!</v>
      </c>
      <c r="NJJ165" s="632" t="e">
        <f>(IF(NJJ112-NJJ107&lt;0,0,NJJ112-NJJ107)+NJJ156)*1.21+IF($D$5="Koncesija",-#REF!*0.21,0)</f>
        <v>#REF!</v>
      </c>
      <c r="NJK165" s="632" t="e">
        <f>(IF(NJK112-NJK107&lt;0,0,NJK112-NJK107)+NJK156)*1.21+IF($D$5="Koncesija",-#REF!*0.21,0)</f>
        <v>#REF!</v>
      </c>
      <c r="NJL165" s="632" t="e">
        <f>(IF(NJL112-NJL107&lt;0,0,NJL112-NJL107)+NJL156)*1.21+IF($D$5="Koncesija",-#REF!*0.21,0)</f>
        <v>#REF!</v>
      </c>
      <c r="NJM165" s="632" t="e">
        <f>(IF(NJM112-NJM107&lt;0,0,NJM112-NJM107)+NJM156)*1.21+IF($D$5="Koncesija",-#REF!*0.21,0)</f>
        <v>#REF!</v>
      </c>
      <c r="NJN165" s="632" t="e">
        <f>(IF(NJN112-NJN107&lt;0,0,NJN112-NJN107)+NJN156)*1.21+IF($D$5="Koncesija",-#REF!*0.21,0)</f>
        <v>#REF!</v>
      </c>
      <c r="NJO165" s="632" t="e">
        <f>(IF(NJO112-NJO107&lt;0,0,NJO112-NJO107)+NJO156)*1.21+IF($D$5="Koncesija",-#REF!*0.21,0)</f>
        <v>#REF!</v>
      </c>
      <c r="NJP165" s="632" t="e">
        <f>(IF(NJP112-NJP107&lt;0,0,NJP112-NJP107)+NJP156)*1.21+IF($D$5="Koncesija",-#REF!*0.21,0)</f>
        <v>#REF!</v>
      </c>
      <c r="NJQ165" s="632" t="e">
        <f>(IF(NJQ112-NJQ107&lt;0,0,NJQ112-NJQ107)+NJQ156)*1.21+IF($D$5="Koncesija",-#REF!*0.21,0)</f>
        <v>#REF!</v>
      </c>
      <c r="NJR165" s="632" t="e">
        <f>(IF(NJR112-NJR107&lt;0,0,NJR112-NJR107)+NJR156)*1.21+IF($D$5="Koncesija",-#REF!*0.21,0)</f>
        <v>#REF!</v>
      </c>
      <c r="NJS165" s="632" t="e">
        <f>(IF(NJS112-NJS107&lt;0,0,NJS112-NJS107)+NJS156)*1.21+IF($D$5="Koncesija",-#REF!*0.21,0)</f>
        <v>#REF!</v>
      </c>
      <c r="NJT165" s="632" t="e">
        <f>(IF(NJT112-NJT107&lt;0,0,NJT112-NJT107)+NJT156)*1.21+IF($D$5="Koncesija",-#REF!*0.21,0)</f>
        <v>#REF!</v>
      </c>
      <c r="NJU165" s="632" t="e">
        <f>(IF(NJU112-NJU107&lt;0,0,NJU112-NJU107)+NJU156)*1.21+IF($D$5="Koncesija",-#REF!*0.21,0)</f>
        <v>#REF!</v>
      </c>
      <c r="NJV165" s="632" t="e">
        <f>(IF(NJV112-NJV107&lt;0,0,NJV112-NJV107)+NJV156)*1.21+IF($D$5="Koncesija",-#REF!*0.21,0)</f>
        <v>#REF!</v>
      </c>
      <c r="NJW165" s="632" t="e">
        <f>(IF(NJW112-NJW107&lt;0,0,NJW112-NJW107)+NJW156)*1.21+IF($D$5="Koncesija",-#REF!*0.21,0)</f>
        <v>#REF!</v>
      </c>
      <c r="NJX165" s="632" t="e">
        <f>(IF(NJX112-NJX107&lt;0,0,NJX112-NJX107)+NJX156)*1.21+IF($D$5="Koncesija",-#REF!*0.21,0)</f>
        <v>#REF!</v>
      </c>
      <c r="NJY165" s="632" t="e">
        <f>(IF(NJY112-NJY107&lt;0,0,NJY112-NJY107)+NJY156)*1.21+IF($D$5="Koncesija",-#REF!*0.21,0)</f>
        <v>#REF!</v>
      </c>
      <c r="NJZ165" s="632" t="e">
        <f>(IF(NJZ112-NJZ107&lt;0,0,NJZ112-NJZ107)+NJZ156)*1.21+IF($D$5="Koncesija",-#REF!*0.21,0)</f>
        <v>#REF!</v>
      </c>
      <c r="NKA165" s="632" t="e">
        <f>(IF(NKA112-NKA107&lt;0,0,NKA112-NKA107)+NKA156)*1.21+IF($D$5="Koncesija",-#REF!*0.21,0)</f>
        <v>#REF!</v>
      </c>
      <c r="NKB165" s="632" t="e">
        <f>(IF(NKB112-NKB107&lt;0,0,NKB112-NKB107)+NKB156)*1.21+IF($D$5="Koncesija",-#REF!*0.21,0)</f>
        <v>#REF!</v>
      </c>
      <c r="NKC165" s="632" t="e">
        <f>(IF(NKC112-NKC107&lt;0,0,NKC112-NKC107)+NKC156)*1.21+IF($D$5="Koncesija",-#REF!*0.21,0)</f>
        <v>#REF!</v>
      </c>
      <c r="NKD165" s="632" t="e">
        <f>(IF(NKD112-NKD107&lt;0,0,NKD112-NKD107)+NKD156)*1.21+IF($D$5="Koncesija",-#REF!*0.21,0)</f>
        <v>#REF!</v>
      </c>
      <c r="NKE165" s="632" t="e">
        <f>(IF(NKE112-NKE107&lt;0,0,NKE112-NKE107)+NKE156)*1.21+IF($D$5="Koncesija",-#REF!*0.21,0)</f>
        <v>#REF!</v>
      </c>
      <c r="NKF165" s="632" t="e">
        <f>(IF(NKF112-NKF107&lt;0,0,NKF112-NKF107)+NKF156)*1.21+IF($D$5="Koncesija",-#REF!*0.21,0)</f>
        <v>#REF!</v>
      </c>
      <c r="NKG165" s="632" t="e">
        <f>(IF(NKG112-NKG107&lt;0,0,NKG112-NKG107)+NKG156)*1.21+IF($D$5="Koncesija",-#REF!*0.21,0)</f>
        <v>#REF!</v>
      </c>
      <c r="NKH165" s="632" t="e">
        <f>(IF(NKH112-NKH107&lt;0,0,NKH112-NKH107)+NKH156)*1.21+IF($D$5="Koncesija",-#REF!*0.21,0)</f>
        <v>#REF!</v>
      </c>
      <c r="NKI165" s="632" t="e">
        <f>(IF(NKI112-NKI107&lt;0,0,NKI112-NKI107)+NKI156)*1.21+IF($D$5="Koncesija",-#REF!*0.21,0)</f>
        <v>#REF!</v>
      </c>
      <c r="NKJ165" s="632" t="e">
        <f>(IF(NKJ112-NKJ107&lt;0,0,NKJ112-NKJ107)+NKJ156)*1.21+IF($D$5="Koncesija",-#REF!*0.21,0)</f>
        <v>#REF!</v>
      </c>
      <c r="NKK165" s="632" t="e">
        <f>(IF(NKK112-NKK107&lt;0,0,NKK112-NKK107)+NKK156)*1.21+IF($D$5="Koncesija",-#REF!*0.21,0)</f>
        <v>#REF!</v>
      </c>
      <c r="NKL165" s="632" t="e">
        <f>(IF(NKL112-NKL107&lt;0,0,NKL112-NKL107)+NKL156)*1.21+IF($D$5="Koncesija",-#REF!*0.21,0)</f>
        <v>#REF!</v>
      </c>
      <c r="NKM165" s="632" t="e">
        <f>(IF(NKM112-NKM107&lt;0,0,NKM112-NKM107)+NKM156)*1.21+IF($D$5="Koncesija",-#REF!*0.21,0)</f>
        <v>#REF!</v>
      </c>
      <c r="NKN165" s="632" t="e">
        <f>(IF(NKN112-NKN107&lt;0,0,NKN112-NKN107)+NKN156)*1.21+IF($D$5="Koncesija",-#REF!*0.21,0)</f>
        <v>#REF!</v>
      </c>
      <c r="NKO165" s="632" t="e">
        <f>(IF(NKO112-NKO107&lt;0,0,NKO112-NKO107)+NKO156)*1.21+IF($D$5="Koncesija",-#REF!*0.21,0)</f>
        <v>#REF!</v>
      </c>
      <c r="NKP165" s="632" t="e">
        <f>(IF(NKP112-NKP107&lt;0,0,NKP112-NKP107)+NKP156)*1.21+IF($D$5="Koncesija",-#REF!*0.21,0)</f>
        <v>#REF!</v>
      </c>
      <c r="NKQ165" s="632" t="e">
        <f>(IF(NKQ112-NKQ107&lt;0,0,NKQ112-NKQ107)+NKQ156)*1.21+IF($D$5="Koncesija",-#REF!*0.21,0)</f>
        <v>#REF!</v>
      </c>
      <c r="NKR165" s="632" t="e">
        <f>(IF(NKR112-NKR107&lt;0,0,NKR112-NKR107)+NKR156)*1.21+IF($D$5="Koncesija",-#REF!*0.21,0)</f>
        <v>#REF!</v>
      </c>
      <c r="NKS165" s="632" t="e">
        <f>(IF(NKS112-NKS107&lt;0,0,NKS112-NKS107)+NKS156)*1.21+IF($D$5="Koncesija",-#REF!*0.21,0)</f>
        <v>#REF!</v>
      </c>
      <c r="NKT165" s="632" t="e">
        <f>(IF(NKT112-NKT107&lt;0,0,NKT112-NKT107)+NKT156)*1.21+IF($D$5="Koncesija",-#REF!*0.21,0)</f>
        <v>#REF!</v>
      </c>
      <c r="NKU165" s="632" t="e">
        <f>(IF(NKU112-NKU107&lt;0,0,NKU112-NKU107)+NKU156)*1.21+IF($D$5="Koncesija",-#REF!*0.21,0)</f>
        <v>#REF!</v>
      </c>
      <c r="NKV165" s="632" t="e">
        <f>(IF(NKV112-NKV107&lt;0,0,NKV112-NKV107)+NKV156)*1.21+IF($D$5="Koncesija",-#REF!*0.21,0)</f>
        <v>#REF!</v>
      </c>
      <c r="NKW165" s="632" t="e">
        <f>(IF(NKW112-NKW107&lt;0,0,NKW112-NKW107)+NKW156)*1.21+IF($D$5="Koncesija",-#REF!*0.21,0)</f>
        <v>#REF!</v>
      </c>
      <c r="NKX165" s="632" t="e">
        <f>(IF(NKX112-NKX107&lt;0,0,NKX112-NKX107)+NKX156)*1.21+IF($D$5="Koncesija",-#REF!*0.21,0)</f>
        <v>#REF!</v>
      </c>
      <c r="NKY165" s="632" t="e">
        <f>(IF(NKY112-NKY107&lt;0,0,NKY112-NKY107)+NKY156)*1.21+IF($D$5="Koncesija",-#REF!*0.21,0)</f>
        <v>#REF!</v>
      </c>
      <c r="NKZ165" s="632" t="e">
        <f>(IF(NKZ112-NKZ107&lt;0,0,NKZ112-NKZ107)+NKZ156)*1.21+IF($D$5="Koncesija",-#REF!*0.21,0)</f>
        <v>#REF!</v>
      </c>
      <c r="NLA165" s="632" t="e">
        <f>(IF(NLA112-NLA107&lt;0,0,NLA112-NLA107)+NLA156)*1.21+IF($D$5="Koncesija",-#REF!*0.21,0)</f>
        <v>#REF!</v>
      </c>
      <c r="NLB165" s="632" t="e">
        <f>(IF(NLB112-NLB107&lt;0,0,NLB112-NLB107)+NLB156)*1.21+IF($D$5="Koncesija",-#REF!*0.21,0)</f>
        <v>#REF!</v>
      </c>
      <c r="NLC165" s="632" t="e">
        <f>(IF(NLC112-NLC107&lt;0,0,NLC112-NLC107)+NLC156)*1.21+IF($D$5="Koncesija",-#REF!*0.21,0)</f>
        <v>#REF!</v>
      </c>
      <c r="NLD165" s="632" t="e">
        <f>(IF(NLD112-NLD107&lt;0,0,NLD112-NLD107)+NLD156)*1.21+IF($D$5="Koncesija",-#REF!*0.21,0)</f>
        <v>#REF!</v>
      </c>
      <c r="NLE165" s="632" t="e">
        <f>(IF(NLE112-NLE107&lt;0,0,NLE112-NLE107)+NLE156)*1.21+IF($D$5="Koncesija",-#REF!*0.21,0)</f>
        <v>#REF!</v>
      </c>
      <c r="NLF165" s="632" t="e">
        <f>(IF(NLF112-NLF107&lt;0,0,NLF112-NLF107)+NLF156)*1.21+IF($D$5="Koncesija",-#REF!*0.21,0)</f>
        <v>#REF!</v>
      </c>
      <c r="NLG165" s="632" t="e">
        <f>(IF(NLG112-NLG107&lt;0,0,NLG112-NLG107)+NLG156)*1.21+IF($D$5="Koncesija",-#REF!*0.21,0)</f>
        <v>#REF!</v>
      </c>
      <c r="NLH165" s="632" t="e">
        <f>(IF(NLH112-NLH107&lt;0,0,NLH112-NLH107)+NLH156)*1.21+IF($D$5="Koncesija",-#REF!*0.21,0)</f>
        <v>#REF!</v>
      </c>
      <c r="NLI165" s="632" t="e">
        <f>(IF(NLI112-NLI107&lt;0,0,NLI112-NLI107)+NLI156)*1.21+IF($D$5="Koncesija",-#REF!*0.21,0)</f>
        <v>#REF!</v>
      </c>
      <c r="NLJ165" s="632" t="e">
        <f>(IF(NLJ112-NLJ107&lt;0,0,NLJ112-NLJ107)+NLJ156)*1.21+IF($D$5="Koncesija",-#REF!*0.21,0)</f>
        <v>#REF!</v>
      </c>
      <c r="NLK165" s="632" t="e">
        <f>(IF(NLK112-NLK107&lt;0,0,NLK112-NLK107)+NLK156)*1.21+IF($D$5="Koncesija",-#REF!*0.21,0)</f>
        <v>#REF!</v>
      </c>
      <c r="NLL165" s="632" t="e">
        <f>(IF(NLL112-NLL107&lt;0,0,NLL112-NLL107)+NLL156)*1.21+IF($D$5="Koncesija",-#REF!*0.21,0)</f>
        <v>#REF!</v>
      </c>
      <c r="NLM165" s="632" t="e">
        <f>(IF(NLM112-NLM107&lt;0,0,NLM112-NLM107)+NLM156)*1.21+IF($D$5="Koncesija",-#REF!*0.21,0)</f>
        <v>#REF!</v>
      </c>
      <c r="NLN165" s="632" t="e">
        <f>(IF(NLN112-NLN107&lt;0,0,NLN112-NLN107)+NLN156)*1.21+IF($D$5="Koncesija",-#REF!*0.21,0)</f>
        <v>#REF!</v>
      </c>
      <c r="NLO165" s="632" t="e">
        <f>(IF(NLO112-NLO107&lt;0,0,NLO112-NLO107)+NLO156)*1.21+IF($D$5="Koncesija",-#REF!*0.21,0)</f>
        <v>#REF!</v>
      </c>
      <c r="NLP165" s="632" t="e">
        <f>(IF(NLP112-NLP107&lt;0,0,NLP112-NLP107)+NLP156)*1.21+IF($D$5="Koncesija",-#REF!*0.21,0)</f>
        <v>#REF!</v>
      </c>
      <c r="NLQ165" s="632" t="e">
        <f>(IF(NLQ112-NLQ107&lt;0,0,NLQ112-NLQ107)+NLQ156)*1.21+IF($D$5="Koncesija",-#REF!*0.21,0)</f>
        <v>#REF!</v>
      </c>
      <c r="NLR165" s="632" t="e">
        <f>(IF(NLR112-NLR107&lt;0,0,NLR112-NLR107)+NLR156)*1.21+IF($D$5="Koncesija",-#REF!*0.21,0)</f>
        <v>#REF!</v>
      </c>
      <c r="NLS165" s="632" t="e">
        <f>(IF(NLS112-NLS107&lt;0,0,NLS112-NLS107)+NLS156)*1.21+IF($D$5="Koncesija",-#REF!*0.21,0)</f>
        <v>#REF!</v>
      </c>
      <c r="NLT165" s="632" t="e">
        <f>(IF(NLT112-NLT107&lt;0,0,NLT112-NLT107)+NLT156)*1.21+IF($D$5="Koncesija",-#REF!*0.21,0)</f>
        <v>#REF!</v>
      </c>
      <c r="NLU165" s="632" t="e">
        <f>(IF(NLU112-NLU107&lt;0,0,NLU112-NLU107)+NLU156)*1.21+IF($D$5="Koncesija",-#REF!*0.21,0)</f>
        <v>#REF!</v>
      </c>
      <c r="NLV165" s="632" t="e">
        <f>(IF(NLV112-NLV107&lt;0,0,NLV112-NLV107)+NLV156)*1.21+IF($D$5="Koncesija",-#REF!*0.21,0)</f>
        <v>#REF!</v>
      </c>
      <c r="NLW165" s="632" t="e">
        <f>(IF(NLW112-NLW107&lt;0,0,NLW112-NLW107)+NLW156)*1.21+IF($D$5="Koncesija",-#REF!*0.21,0)</f>
        <v>#REF!</v>
      </c>
      <c r="NLX165" s="632" t="e">
        <f>(IF(NLX112-NLX107&lt;0,0,NLX112-NLX107)+NLX156)*1.21+IF($D$5="Koncesija",-#REF!*0.21,0)</f>
        <v>#REF!</v>
      </c>
      <c r="NLY165" s="632" t="e">
        <f>(IF(NLY112-NLY107&lt;0,0,NLY112-NLY107)+NLY156)*1.21+IF($D$5="Koncesija",-#REF!*0.21,0)</f>
        <v>#REF!</v>
      </c>
      <c r="NLZ165" s="632" t="e">
        <f>(IF(NLZ112-NLZ107&lt;0,0,NLZ112-NLZ107)+NLZ156)*1.21+IF($D$5="Koncesija",-#REF!*0.21,0)</f>
        <v>#REF!</v>
      </c>
      <c r="NMA165" s="632" t="e">
        <f>(IF(NMA112-NMA107&lt;0,0,NMA112-NMA107)+NMA156)*1.21+IF($D$5="Koncesija",-#REF!*0.21,0)</f>
        <v>#REF!</v>
      </c>
      <c r="NMB165" s="632" t="e">
        <f>(IF(NMB112-NMB107&lt;0,0,NMB112-NMB107)+NMB156)*1.21+IF($D$5="Koncesija",-#REF!*0.21,0)</f>
        <v>#REF!</v>
      </c>
      <c r="NMC165" s="632" t="e">
        <f>(IF(NMC112-NMC107&lt;0,0,NMC112-NMC107)+NMC156)*1.21+IF($D$5="Koncesija",-#REF!*0.21,0)</f>
        <v>#REF!</v>
      </c>
      <c r="NMD165" s="632" t="e">
        <f>(IF(NMD112-NMD107&lt;0,0,NMD112-NMD107)+NMD156)*1.21+IF($D$5="Koncesija",-#REF!*0.21,0)</f>
        <v>#REF!</v>
      </c>
      <c r="NME165" s="632" t="e">
        <f>(IF(NME112-NME107&lt;0,0,NME112-NME107)+NME156)*1.21+IF($D$5="Koncesija",-#REF!*0.21,0)</f>
        <v>#REF!</v>
      </c>
      <c r="NMF165" s="632" t="e">
        <f>(IF(NMF112-NMF107&lt;0,0,NMF112-NMF107)+NMF156)*1.21+IF($D$5="Koncesija",-#REF!*0.21,0)</f>
        <v>#REF!</v>
      </c>
      <c r="NMG165" s="632" t="e">
        <f>(IF(NMG112-NMG107&lt;0,0,NMG112-NMG107)+NMG156)*1.21+IF($D$5="Koncesija",-#REF!*0.21,0)</f>
        <v>#REF!</v>
      </c>
      <c r="NMH165" s="632" t="e">
        <f>(IF(NMH112-NMH107&lt;0,0,NMH112-NMH107)+NMH156)*1.21+IF($D$5="Koncesija",-#REF!*0.21,0)</f>
        <v>#REF!</v>
      </c>
      <c r="NMI165" s="632" t="e">
        <f>(IF(NMI112-NMI107&lt;0,0,NMI112-NMI107)+NMI156)*1.21+IF($D$5="Koncesija",-#REF!*0.21,0)</f>
        <v>#REF!</v>
      </c>
      <c r="NMJ165" s="632" t="e">
        <f>(IF(NMJ112-NMJ107&lt;0,0,NMJ112-NMJ107)+NMJ156)*1.21+IF($D$5="Koncesija",-#REF!*0.21,0)</f>
        <v>#REF!</v>
      </c>
      <c r="NMK165" s="632" t="e">
        <f>(IF(NMK112-NMK107&lt;0,0,NMK112-NMK107)+NMK156)*1.21+IF($D$5="Koncesija",-#REF!*0.21,0)</f>
        <v>#REF!</v>
      </c>
      <c r="NML165" s="632" t="e">
        <f>(IF(NML112-NML107&lt;0,0,NML112-NML107)+NML156)*1.21+IF($D$5="Koncesija",-#REF!*0.21,0)</f>
        <v>#REF!</v>
      </c>
      <c r="NMM165" s="632" t="e">
        <f>(IF(NMM112-NMM107&lt;0,0,NMM112-NMM107)+NMM156)*1.21+IF($D$5="Koncesija",-#REF!*0.21,0)</f>
        <v>#REF!</v>
      </c>
      <c r="NMN165" s="632" t="e">
        <f>(IF(NMN112-NMN107&lt;0,0,NMN112-NMN107)+NMN156)*1.21+IF($D$5="Koncesija",-#REF!*0.21,0)</f>
        <v>#REF!</v>
      </c>
      <c r="NMO165" s="632" t="e">
        <f>(IF(NMO112-NMO107&lt;0,0,NMO112-NMO107)+NMO156)*1.21+IF($D$5="Koncesija",-#REF!*0.21,0)</f>
        <v>#REF!</v>
      </c>
      <c r="NMP165" s="632" t="e">
        <f>(IF(NMP112-NMP107&lt;0,0,NMP112-NMP107)+NMP156)*1.21+IF($D$5="Koncesija",-#REF!*0.21,0)</f>
        <v>#REF!</v>
      </c>
      <c r="NMQ165" s="632" t="e">
        <f>(IF(NMQ112-NMQ107&lt;0,0,NMQ112-NMQ107)+NMQ156)*1.21+IF($D$5="Koncesija",-#REF!*0.21,0)</f>
        <v>#REF!</v>
      </c>
      <c r="NMR165" s="632" t="e">
        <f>(IF(NMR112-NMR107&lt;0,0,NMR112-NMR107)+NMR156)*1.21+IF($D$5="Koncesija",-#REF!*0.21,0)</f>
        <v>#REF!</v>
      </c>
      <c r="NMS165" s="632" t="e">
        <f>(IF(NMS112-NMS107&lt;0,0,NMS112-NMS107)+NMS156)*1.21+IF($D$5="Koncesija",-#REF!*0.21,0)</f>
        <v>#REF!</v>
      </c>
      <c r="NMT165" s="632" t="e">
        <f>(IF(NMT112-NMT107&lt;0,0,NMT112-NMT107)+NMT156)*1.21+IF($D$5="Koncesija",-#REF!*0.21,0)</f>
        <v>#REF!</v>
      </c>
      <c r="NMU165" s="632" t="e">
        <f>(IF(NMU112-NMU107&lt;0,0,NMU112-NMU107)+NMU156)*1.21+IF($D$5="Koncesija",-#REF!*0.21,0)</f>
        <v>#REF!</v>
      </c>
      <c r="NMV165" s="632" t="e">
        <f>(IF(NMV112-NMV107&lt;0,0,NMV112-NMV107)+NMV156)*1.21+IF($D$5="Koncesija",-#REF!*0.21,0)</f>
        <v>#REF!</v>
      </c>
      <c r="NMW165" s="632" t="e">
        <f>(IF(NMW112-NMW107&lt;0,0,NMW112-NMW107)+NMW156)*1.21+IF($D$5="Koncesija",-#REF!*0.21,0)</f>
        <v>#REF!</v>
      </c>
      <c r="NMX165" s="632" t="e">
        <f>(IF(NMX112-NMX107&lt;0,0,NMX112-NMX107)+NMX156)*1.21+IF($D$5="Koncesija",-#REF!*0.21,0)</f>
        <v>#REF!</v>
      </c>
      <c r="NMY165" s="632" t="e">
        <f>(IF(NMY112-NMY107&lt;0,0,NMY112-NMY107)+NMY156)*1.21+IF($D$5="Koncesija",-#REF!*0.21,0)</f>
        <v>#REF!</v>
      </c>
      <c r="NMZ165" s="632" t="e">
        <f>(IF(NMZ112-NMZ107&lt;0,0,NMZ112-NMZ107)+NMZ156)*1.21+IF($D$5="Koncesija",-#REF!*0.21,0)</f>
        <v>#REF!</v>
      </c>
      <c r="NNA165" s="632" t="e">
        <f>(IF(NNA112-NNA107&lt;0,0,NNA112-NNA107)+NNA156)*1.21+IF($D$5="Koncesija",-#REF!*0.21,0)</f>
        <v>#REF!</v>
      </c>
      <c r="NNB165" s="632" t="e">
        <f>(IF(NNB112-NNB107&lt;0,0,NNB112-NNB107)+NNB156)*1.21+IF($D$5="Koncesija",-#REF!*0.21,0)</f>
        <v>#REF!</v>
      </c>
      <c r="NNC165" s="632" t="e">
        <f>(IF(NNC112-NNC107&lt;0,0,NNC112-NNC107)+NNC156)*1.21+IF($D$5="Koncesija",-#REF!*0.21,0)</f>
        <v>#REF!</v>
      </c>
      <c r="NND165" s="632" t="e">
        <f>(IF(NND112-NND107&lt;0,0,NND112-NND107)+NND156)*1.21+IF($D$5="Koncesija",-#REF!*0.21,0)</f>
        <v>#REF!</v>
      </c>
      <c r="NNE165" s="632" t="e">
        <f>(IF(NNE112-NNE107&lt;0,0,NNE112-NNE107)+NNE156)*1.21+IF($D$5="Koncesija",-#REF!*0.21,0)</f>
        <v>#REF!</v>
      </c>
      <c r="NNF165" s="632" t="e">
        <f>(IF(NNF112-NNF107&lt;0,0,NNF112-NNF107)+NNF156)*1.21+IF($D$5="Koncesija",-#REF!*0.21,0)</f>
        <v>#REF!</v>
      </c>
      <c r="NNG165" s="632" t="e">
        <f>(IF(NNG112-NNG107&lt;0,0,NNG112-NNG107)+NNG156)*1.21+IF($D$5="Koncesija",-#REF!*0.21,0)</f>
        <v>#REF!</v>
      </c>
      <c r="NNH165" s="632" t="e">
        <f>(IF(NNH112-NNH107&lt;0,0,NNH112-NNH107)+NNH156)*1.21+IF($D$5="Koncesija",-#REF!*0.21,0)</f>
        <v>#REF!</v>
      </c>
      <c r="NNI165" s="632" t="e">
        <f>(IF(NNI112-NNI107&lt;0,0,NNI112-NNI107)+NNI156)*1.21+IF($D$5="Koncesija",-#REF!*0.21,0)</f>
        <v>#REF!</v>
      </c>
      <c r="NNJ165" s="632" t="e">
        <f>(IF(NNJ112-NNJ107&lt;0,0,NNJ112-NNJ107)+NNJ156)*1.21+IF($D$5="Koncesija",-#REF!*0.21,0)</f>
        <v>#REF!</v>
      </c>
      <c r="NNK165" s="632" t="e">
        <f>(IF(NNK112-NNK107&lt;0,0,NNK112-NNK107)+NNK156)*1.21+IF($D$5="Koncesija",-#REF!*0.21,0)</f>
        <v>#REF!</v>
      </c>
      <c r="NNL165" s="632" t="e">
        <f>(IF(NNL112-NNL107&lt;0,0,NNL112-NNL107)+NNL156)*1.21+IF($D$5="Koncesija",-#REF!*0.21,0)</f>
        <v>#REF!</v>
      </c>
      <c r="NNM165" s="632" t="e">
        <f>(IF(NNM112-NNM107&lt;0,0,NNM112-NNM107)+NNM156)*1.21+IF($D$5="Koncesija",-#REF!*0.21,0)</f>
        <v>#REF!</v>
      </c>
      <c r="NNN165" s="632" t="e">
        <f>(IF(NNN112-NNN107&lt;0,0,NNN112-NNN107)+NNN156)*1.21+IF($D$5="Koncesija",-#REF!*0.21,0)</f>
        <v>#REF!</v>
      </c>
      <c r="NNO165" s="632" t="e">
        <f>(IF(NNO112-NNO107&lt;0,0,NNO112-NNO107)+NNO156)*1.21+IF($D$5="Koncesija",-#REF!*0.21,0)</f>
        <v>#REF!</v>
      </c>
      <c r="NNP165" s="632" t="e">
        <f>(IF(NNP112-NNP107&lt;0,0,NNP112-NNP107)+NNP156)*1.21+IF($D$5="Koncesija",-#REF!*0.21,0)</f>
        <v>#REF!</v>
      </c>
      <c r="NNQ165" s="632" t="e">
        <f>(IF(NNQ112-NNQ107&lt;0,0,NNQ112-NNQ107)+NNQ156)*1.21+IF($D$5="Koncesija",-#REF!*0.21,0)</f>
        <v>#REF!</v>
      </c>
      <c r="NNR165" s="632" t="e">
        <f>(IF(NNR112-NNR107&lt;0,0,NNR112-NNR107)+NNR156)*1.21+IF($D$5="Koncesija",-#REF!*0.21,0)</f>
        <v>#REF!</v>
      </c>
      <c r="NNS165" s="632" t="e">
        <f>(IF(NNS112-NNS107&lt;0,0,NNS112-NNS107)+NNS156)*1.21+IF($D$5="Koncesija",-#REF!*0.21,0)</f>
        <v>#REF!</v>
      </c>
      <c r="NNT165" s="632" t="e">
        <f>(IF(NNT112-NNT107&lt;0,0,NNT112-NNT107)+NNT156)*1.21+IF($D$5="Koncesija",-#REF!*0.21,0)</f>
        <v>#REF!</v>
      </c>
      <c r="NNU165" s="632" t="e">
        <f>(IF(NNU112-NNU107&lt;0,0,NNU112-NNU107)+NNU156)*1.21+IF($D$5="Koncesija",-#REF!*0.21,0)</f>
        <v>#REF!</v>
      </c>
      <c r="NNV165" s="632" t="e">
        <f>(IF(NNV112-NNV107&lt;0,0,NNV112-NNV107)+NNV156)*1.21+IF($D$5="Koncesija",-#REF!*0.21,0)</f>
        <v>#REF!</v>
      </c>
      <c r="NNW165" s="632" t="e">
        <f>(IF(NNW112-NNW107&lt;0,0,NNW112-NNW107)+NNW156)*1.21+IF($D$5="Koncesija",-#REF!*0.21,0)</f>
        <v>#REF!</v>
      </c>
      <c r="NNX165" s="632" t="e">
        <f>(IF(NNX112-NNX107&lt;0,0,NNX112-NNX107)+NNX156)*1.21+IF($D$5="Koncesija",-#REF!*0.21,0)</f>
        <v>#REF!</v>
      </c>
      <c r="NNY165" s="632" t="e">
        <f>(IF(NNY112-NNY107&lt;0,0,NNY112-NNY107)+NNY156)*1.21+IF($D$5="Koncesija",-#REF!*0.21,0)</f>
        <v>#REF!</v>
      </c>
      <c r="NNZ165" s="632" t="e">
        <f>(IF(NNZ112-NNZ107&lt;0,0,NNZ112-NNZ107)+NNZ156)*1.21+IF($D$5="Koncesija",-#REF!*0.21,0)</f>
        <v>#REF!</v>
      </c>
      <c r="NOA165" s="632" t="e">
        <f>(IF(NOA112-NOA107&lt;0,0,NOA112-NOA107)+NOA156)*1.21+IF($D$5="Koncesija",-#REF!*0.21,0)</f>
        <v>#REF!</v>
      </c>
      <c r="NOB165" s="632" t="e">
        <f>(IF(NOB112-NOB107&lt;0,0,NOB112-NOB107)+NOB156)*1.21+IF($D$5="Koncesija",-#REF!*0.21,0)</f>
        <v>#REF!</v>
      </c>
      <c r="NOC165" s="632" t="e">
        <f>(IF(NOC112-NOC107&lt;0,0,NOC112-NOC107)+NOC156)*1.21+IF($D$5="Koncesija",-#REF!*0.21,0)</f>
        <v>#REF!</v>
      </c>
      <c r="NOD165" s="632" t="e">
        <f>(IF(NOD112-NOD107&lt;0,0,NOD112-NOD107)+NOD156)*1.21+IF($D$5="Koncesija",-#REF!*0.21,0)</f>
        <v>#REF!</v>
      </c>
      <c r="NOE165" s="632" t="e">
        <f>(IF(NOE112-NOE107&lt;0,0,NOE112-NOE107)+NOE156)*1.21+IF($D$5="Koncesija",-#REF!*0.21,0)</f>
        <v>#REF!</v>
      </c>
      <c r="NOF165" s="632" t="e">
        <f>(IF(NOF112-NOF107&lt;0,0,NOF112-NOF107)+NOF156)*1.21+IF($D$5="Koncesija",-#REF!*0.21,0)</f>
        <v>#REF!</v>
      </c>
      <c r="NOG165" s="632" t="e">
        <f>(IF(NOG112-NOG107&lt;0,0,NOG112-NOG107)+NOG156)*1.21+IF($D$5="Koncesija",-#REF!*0.21,0)</f>
        <v>#REF!</v>
      </c>
      <c r="NOH165" s="632" t="e">
        <f>(IF(NOH112-NOH107&lt;0,0,NOH112-NOH107)+NOH156)*1.21+IF($D$5="Koncesija",-#REF!*0.21,0)</f>
        <v>#REF!</v>
      </c>
      <c r="NOI165" s="632" t="e">
        <f>(IF(NOI112-NOI107&lt;0,0,NOI112-NOI107)+NOI156)*1.21+IF($D$5="Koncesija",-#REF!*0.21,0)</f>
        <v>#REF!</v>
      </c>
      <c r="NOJ165" s="632" t="e">
        <f>(IF(NOJ112-NOJ107&lt;0,0,NOJ112-NOJ107)+NOJ156)*1.21+IF($D$5="Koncesija",-#REF!*0.21,0)</f>
        <v>#REF!</v>
      </c>
      <c r="NOK165" s="632" t="e">
        <f>(IF(NOK112-NOK107&lt;0,0,NOK112-NOK107)+NOK156)*1.21+IF($D$5="Koncesija",-#REF!*0.21,0)</f>
        <v>#REF!</v>
      </c>
      <c r="NOL165" s="632" t="e">
        <f>(IF(NOL112-NOL107&lt;0,0,NOL112-NOL107)+NOL156)*1.21+IF($D$5="Koncesija",-#REF!*0.21,0)</f>
        <v>#REF!</v>
      </c>
      <c r="NOM165" s="632" t="e">
        <f>(IF(NOM112-NOM107&lt;0,0,NOM112-NOM107)+NOM156)*1.21+IF($D$5="Koncesija",-#REF!*0.21,0)</f>
        <v>#REF!</v>
      </c>
      <c r="NON165" s="632" t="e">
        <f>(IF(NON112-NON107&lt;0,0,NON112-NON107)+NON156)*1.21+IF($D$5="Koncesija",-#REF!*0.21,0)</f>
        <v>#REF!</v>
      </c>
      <c r="NOO165" s="632" t="e">
        <f>(IF(NOO112-NOO107&lt;0,0,NOO112-NOO107)+NOO156)*1.21+IF($D$5="Koncesija",-#REF!*0.21,0)</f>
        <v>#REF!</v>
      </c>
      <c r="NOP165" s="632" t="e">
        <f>(IF(NOP112-NOP107&lt;0,0,NOP112-NOP107)+NOP156)*1.21+IF($D$5="Koncesija",-#REF!*0.21,0)</f>
        <v>#REF!</v>
      </c>
      <c r="NOQ165" s="632" t="e">
        <f>(IF(NOQ112-NOQ107&lt;0,0,NOQ112-NOQ107)+NOQ156)*1.21+IF($D$5="Koncesija",-#REF!*0.21,0)</f>
        <v>#REF!</v>
      </c>
      <c r="NOR165" s="632" t="e">
        <f>(IF(NOR112-NOR107&lt;0,0,NOR112-NOR107)+NOR156)*1.21+IF($D$5="Koncesija",-#REF!*0.21,0)</f>
        <v>#REF!</v>
      </c>
      <c r="NOS165" s="632" t="e">
        <f>(IF(NOS112-NOS107&lt;0,0,NOS112-NOS107)+NOS156)*1.21+IF($D$5="Koncesija",-#REF!*0.21,0)</f>
        <v>#REF!</v>
      </c>
      <c r="NOT165" s="632" t="e">
        <f>(IF(NOT112-NOT107&lt;0,0,NOT112-NOT107)+NOT156)*1.21+IF($D$5="Koncesija",-#REF!*0.21,0)</f>
        <v>#REF!</v>
      </c>
      <c r="NOU165" s="632" t="e">
        <f>(IF(NOU112-NOU107&lt;0,0,NOU112-NOU107)+NOU156)*1.21+IF($D$5="Koncesija",-#REF!*0.21,0)</f>
        <v>#REF!</v>
      </c>
      <c r="NOV165" s="632" t="e">
        <f>(IF(NOV112-NOV107&lt;0,0,NOV112-NOV107)+NOV156)*1.21+IF($D$5="Koncesija",-#REF!*0.21,0)</f>
        <v>#REF!</v>
      </c>
      <c r="NOW165" s="632" t="e">
        <f>(IF(NOW112-NOW107&lt;0,0,NOW112-NOW107)+NOW156)*1.21+IF($D$5="Koncesija",-#REF!*0.21,0)</f>
        <v>#REF!</v>
      </c>
      <c r="NOX165" s="632" t="e">
        <f>(IF(NOX112-NOX107&lt;0,0,NOX112-NOX107)+NOX156)*1.21+IF($D$5="Koncesija",-#REF!*0.21,0)</f>
        <v>#REF!</v>
      </c>
      <c r="NOY165" s="632" t="e">
        <f>(IF(NOY112-NOY107&lt;0,0,NOY112-NOY107)+NOY156)*1.21+IF($D$5="Koncesija",-#REF!*0.21,0)</f>
        <v>#REF!</v>
      </c>
      <c r="NOZ165" s="632" t="e">
        <f>(IF(NOZ112-NOZ107&lt;0,0,NOZ112-NOZ107)+NOZ156)*1.21+IF($D$5="Koncesija",-#REF!*0.21,0)</f>
        <v>#REF!</v>
      </c>
      <c r="NPA165" s="632" t="e">
        <f>(IF(NPA112-NPA107&lt;0,0,NPA112-NPA107)+NPA156)*1.21+IF($D$5="Koncesija",-#REF!*0.21,0)</f>
        <v>#REF!</v>
      </c>
      <c r="NPB165" s="632" t="e">
        <f>(IF(NPB112-NPB107&lt;0,0,NPB112-NPB107)+NPB156)*1.21+IF($D$5="Koncesija",-#REF!*0.21,0)</f>
        <v>#REF!</v>
      </c>
      <c r="NPC165" s="632" t="e">
        <f>(IF(NPC112-NPC107&lt;0,0,NPC112-NPC107)+NPC156)*1.21+IF($D$5="Koncesija",-#REF!*0.21,0)</f>
        <v>#REF!</v>
      </c>
      <c r="NPD165" s="632" t="e">
        <f>(IF(NPD112-NPD107&lt;0,0,NPD112-NPD107)+NPD156)*1.21+IF($D$5="Koncesija",-#REF!*0.21,0)</f>
        <v>#REF!</v>
      </c>
      <c r="NPE165" s="632" t="e">
        <f>(IF(NPE112-NPE107&lt;0,0,NPE112-NPE107)+NPE156)*1.21+IF($D$5="Koncesija",-#REF!*0.21,0)</f>
        <v>#REF!</v>
      </c>
      <c r="NPF165" s="632" t="e">
        <f>(IF(NPF112-NPF107&lt;0,0,NPF112-NPF107)+NPF156)*1.21+IF($D$5="Koncesija",-#REF!*0.21,0)</f>
        <v>#REF!</v>
      </c>
      <c r="NPG165" s="632" t="e">
        <f>(IF(NPG112-NPG107&lt;0,0,NPG112-NPG107)+NPG156)*1.21+IF($D$5="Koncesija",-#REF!*0.21,0)</f>
        <v>#REF!</v>
      </c>
      <c r="NPH165" s="632" t="e">
        <f>(IF(NPH112-NPH107&lt;0,0,NPH112-NPH107)+NPH156)*1.21+IF($D$5="Koncesija",-#REF!*0.21,0)</f>
        <v>#REF!</v>
      </c>
      <c r="NPI165" s="632" t="e">
        <f>(IF(NPI112-NPI107&lt;0,0,NPI112-NPI107)+NPI156)*1.21+IF($D$5="Koncesija",-#REF!*0.21,0)</f>
        <v>#REF!</v>
      </c>
      <c r="NPJ165" s="632" t="e">
        <f>(IF(NPJ112-NPJ107&lt;0,0,NPJ112-NPJ107)+NPJ156)*1.21+IF($D$5="Koncesija",-#REF!*0.21,0)</f>
        <v>#REF!</v>
      </c>
      <c r="NPK165" s="632" t="e">
        <f>(IF(NPK112-NPK107&lt;0,0,NPK112-NPK107)+NPK156)*1.21+IF($D$5="Koncesija",-#REF!*0.21,0)</f>
        <v>#REF!</v>
      </c>
      <c r="NPL165" s="632" t="e">
        <f>(IF(NPL112-NPL107&lt;0,0,NPL112-NPL107)+NPL156)*1.21+IF($D$5="Koncesija",-#REF!*0.21,0)</f>
        <v>#REF!</v>
      </c>
      <c r="NPM165" s="632" t="e">
        <f>(IF(NPM112-NPM107&lt;0,0,NPM112-NPM107)+NPM156)*1.21+IF($D$5="Koncesija",-#REF!*0.21,0)</f>
        <v>#REF!</v>
      </c>
      <c r="NPN165" s="632" t="e">
        <f>(IF(NPN112-NPN107&lt;0,0,NPN112-NPN107)+NPN156)*1.21+IF($D$5="Koncesija",-#REF!*0.21,0)</f>
        <v>#REF!</v>
      </c>
      <c r="NPO165" s="632" t="e">
        <f>(IF(NPO112-NPO107&lt;0,0,NPO112-NPO107)+NPO156)*1.21+IF($D$5="Koncesija",-#REF!*0.21,0)</f>
        <v>#REF!</v>
      </c>
      <c r="NPP165" s="632" t="e">
        <f>(IF(NPP112-NPP107&lt;0,0,NPP112-NPP107)+NPP156)*1.21+IF($D$5="Koncesija",-#REF!*0.21,0)</f>
        <v>#REF!</v>
      </c>
      <c r="NPQ165" s="632" t="e">
        <f>(IF(NPQ112-NPQ107&lt;0,0,NPQ112-NPQ107)+NPQ156)*1.21+IF($D$5="Koncesija",-#REF!*0.21,0)</f>
        <v>#REF!</v>
      </c>
      <c r="NPR165" s="632" t="e">
        <f>(IF(NPR112-NPR107&lt;0,0,NPR112-NPR107)+NPR156)*1.21+IF($D$5="Koncesija",-#REF!*0.21,0)</f>
        <v>#REF!</v>
      </c>
      <c r="NPS165" s="632" t="e">
        <f>(IF(NPS112-NPS107&lt;0,0,NPS112-NPS107)+NPS156)*1.21+IF($D$5="Koncesija",-#REF!*0.21,0)</f>
        <v>#REF!</v>
      </c>
      <c r="NPT165" s="632" t="e">
        <f>(IF(NPT112-NPT107&lt;0,0,NPT112-NPT107)+NPT156)*1.21+IF($D$5="Koncesija",-#REF!*0.21,0)</f>
        <v>#REF!</v>
      </c>
      <c r="NPU165" s="632" t="e">
        <f>(IF(NPU112-NPU107&lt;0,0,NPU112-NPU107)+NPU156)*1.21+IF($D$5="Koncesija",-#REF!*0.21,0)</f>
        <v>#REF!</v>
      </c>
      <c r="NPV165" s="632" t="e">
        <f>(IF(NPV112-NPV107&lt;0,0,NPV112-NPV107)+NPV156)*1.21+IF($D$5="Koncesija",-#REF!*0.21,0)</f>
        <v>#REF!</v>
      </c>
      <c r="NPW165" s="632" t="e">
        <f>(IF(NPW112-NPW107&lt;0,0,NPW112-NPW107)+NPW156)*1.21+IF($D$5="Koncesija",-#REF!*0.21,0)</f>
        <v>#REF!</v>
      </c>
      <c r="NPX165" s="632" t="e">
        <f>(IF(NPX112-NPX107&lt;0,0,NPX112-NPX107)+NPX156)*1.21+IF($D$5="Koncesija",-#REF!*0.21,0)</f>
        <v>#REF!</v>
      </c>
      <c r="NPY165" s="632" t="e">
        <f>(IF(NPY112-NPY107&lt;0,0,NPY112-NPY107)+NPY156)*1.21+IF($D$5="Koncesija",-#REF!*0.21,0)</f>
        <v>#REF!</v>
      </c>
      <c r="NPZ165" s="632" t="e">
        <f>(IF(NPZ112-NPZ107&lt;0,0,NPZ112-NPZ107)+NPZ156)*1.21+IF($D$5="Koncesija",-#REF!*0.21,0)</f>
        <v>#REF!</v>
      </c>
      <c r="NQA165" s="632" t="e">
        <f>(IF(NQA112-NQA107&lt;0,0,NQA112-NQA107)+NQA156)*1.21+IF($D$5="Koncesija",-#REF!*0.21,0)</f>
        <v>#REF!</v>
      </c>
      <c r="NQB165" s="632" t="e">
        <f>(IF(NQB112-NQB107&lt;0,0,NQB112-NQB107)+NQB156)*1.21+IF($D$5="Koncesija",-#REF!*0.21,0)</f>
        <v>#REF!</v>
      </c>
      <c r="NQC165" s="632" t="e">
        <f>(IF(NQC112-NQC107&lt;0,0,NQC112-NQC107)+NQC156)*1.21+IF($D$5="Koncesija",-#REF!*0.21,0)</f>
        <v>#REF!</v>
      </c>
      <c r="NQD165" s="632" t="e">
        <f>(IF(NQD112-NQD107&lt;0,0,NQD112-NQD107)+NQD156)*1.21+IF($D$5="Koncesija",-#REF!*0.21,0)</f>
        <v>#REF!</v>
      </c>
      <c r="NQE165" s="632" t="e">
        <f>(IF(NQE112-NQE107&lt;0,0,NQE112-NQE107)+NQE156)*1.21+IF($D$5="Koncesija",-#REF!*0.21,0)</f>
        <v>#REF!</v>
      </c>
      <c r="NQF165" s="632" t="e">
        <f>(IF(NQF112-NQF107&lt;0,0,NQF112-NQF107)+NQF156)*1.21+IF($D$5="Koncesija",-#REF!*0.21,0)</f>
        <v>#REF!</v>
      </c>
      <c r="NQG165" s="632" t="e">
        <f>(IF(NQG112-NQG107&lt;0,0,NQG112-NQG107)+NQG156)*1.21+IF($D$5="Koncesija",-#REF!*0.21,0)</f>
        <v>#REF!</v>
      </c>
      <c r="NQH165" s="632" t="e">
        <f>(IF(NQH112-NQH107&lt;0,0,NQH112-NQH107)+NQH156)*1.21+IF($D$5="Koncesija",-#REF!*0.21,0)</f>
        <v>#REF!</v>
      </c>
      <c r="NQI165" s="632" t="e">
        <f>(IF(NQI112-NQI107&lt;0,0,NQI112-NQI107)+NQI156)*1.21+IF($D$5="Koncesija",-#REF!*0.21,0)</f>
        <v>#REF!</v>
      </c>
      <c r="NQJ165" s="632" t="e">
        <f>(IF(NQJ112-NQJ107&lt;0,0,NQJ112-NQJ107)+NQJ156)*1.21+IF($D$5="Koncesija",-#REF!*0.21,0)</f>
        <v>#REF!</v>
      </c>
      <c r="NQK165" s="632" t="e">
        <f>(IF(NQK112-NQK107&lt;0,0,NQK112-NQK107)+NQK156)*1.21+IF($D$5="Koncesija",-#REF!*0.21,0)</f>
        <v>#REF!</v>
      </c>
      <c r="NQL165" s="632" t="e">
        <f>(IF(NQL112-NQL107&lt;0,0,NQL112-NQL107)+NQL156)*1.21+IF($D$5="Koncesija",-#REF!*0.21,0)</f>
        <v>#REF!</v>
      </c>
      <c r="NQM165" s="632" t="e">
        <f>(IF(NQM112-NQM107&lt;0,0,NQM112-NQM107)+NQM156)*1.21+IF($D$5="Koncesija",-#REF!*0.21,0)</f>
        <v>#REF!</v>
      </c>
      <c r="NQN165" s="632" t="e">
        <f>(IF(NQN112-NQN107&lt;0,0,NQN112-NQN107)+NQN156)*1.21+IF($D$5="Koncesija",-#REF!*0.21,0)</f>
        <v>#REF!</v>
      </c>
      <c r="NQO165" s="632" t="e">
        <f>(IF(NQO112-NQO107&lt;0,0,NQO112-NQO107)+NQO156)*1.21+IF($D$5="Koncesija",-#REF!*0.21,0)</f>
        <v>#REF!</v>
      </c>
      <c r="NQP165" s="632" t="e">
        <f>(IF(NQP112-NQP107&lt;0,0,NQP112-NQP107)+NQP156)*1.21+IF($D$5="Koncesija",-#REF!*0.21,0)</f>
        <v>#REF!</v>
      </c>
      <c r="NQQ165" s="632" t="e">
        <f>(IF(NQQ112-NQQ107&lt;0,0,NQQ112-NQQ107)+NQQ156)*1.21+IF($D$5="Koncesija",-#REF!*0.21,0)</f>
        <v>#REF!</v>
      </c>
      <c r="NQR165" s="632" t="e">
        <f>(IF(NQR112-NQR107&lt;0,0,NQR112-NQR107)+NQR156)*1.21+IF($D$5="Koncesija",-#REF!*0.21,0)</f>
        <v>#REF!</v>
      </c>
      <c r="NQS165" s="632" t="e">
        <f>(IF(NQS112-NQS107&lt;0,0,NQS112-NQS107)+NQS156)*1.21+IF($D$5="Koncesija",-#REF!*0.21,0)</f>
        <v>#REF!</v>
      </c>
      <c r="NQT165" s="632" t="e">
        <f>(IF(NQT112-NQT107&lt;0,0,NQT112-NQT107)+NQT156)*1.21+IF($D$5="Koncesija",-#REF!*0.21,0)</f>
        <v>#REF!</v>
      </c>
      <c r="NQU165" s="632" t="e">
        <f>(IF(NQU112-NQU107&lt;0,0,NQU112-NQU107)+NQU156)*1.21+IF($D$5="Koncesija",-#REF!*0.21,0)</f>
        <v>#REF!</v>
      </c>
      <c r="NQV165" s="632" t="e">
        <f>(IF(NQV112-NQV107&lt;0,0,NQV112-NQV107)+NQV156)*1.21+IF($D$5="Koncesija",-#REF!*0.21,0)</f>
        <v>#REF!</v>
      </c>
      <c r="NQW165" s="632" t="e">
        <f>(IF(NQW112-NQW107&lt;0,0,NQW112-NQW107)+NQW156)*1.21+IF($D$5="Koncesija",-#REF!*0.21,0)</f>
        <v>#REF!</v>
      </c>
      <c r="NQX165" s="632" t="e">
        <f>(IF(NQX112-NQX107&lt;0,0,NQX112-NQX107)+NQX156)*1.21+IF($D$5="Koncesija",-#REF!*0.21,0)</f>
        <v>#REF!</v>
      </c>
      <c r="NQY165" s="632" t="e">
        <f>(IF(NQY112-NQY107&lt;0,0,NQY112-NQY107)+NQY156)*1.21+IF($D$5="Koncesija",-#REF!*0.21,0)</f>
        <v>#REF!</v>
      </c>
      <c r="NQZ165" s="632" t="e">
        <f>(IF(NQZ112-NQZ107&lt;0,0,NQZ112-NQZ107)+NQZ156)*1.21+IF($D$5="Koncesija",-#REF!*0.21,0)</f>
        <v>#REF!</v>
      </c>
      <c r="NRA165" s="632" t="e">
        <f>(IF(NRA112-NRA107&lt;0,0,NRA112-NRA107)+NRA156)*1.21+IF($D$5="Koncesija",-#REF!*0.21,0)</f>
        <v>#REF!</v>
      </c>
      <c r="NRB165" s="632" t="e">
        <f>(IF(NRB112-NRB107&lt;0,0,NRB112-NRB107)+NRB156)*1.21+IF($D$5="Koncesija",-#REF!*0.21,0)</f>
        <v>#REF!</v>
      </c>
      <c r="NRC165" s="632" t="e">
        <f>(IF(NRC112-NRC107&lt;0,0,NRC112-NRC107)+NRC156)*1.21+IF($D$5="Koncesija",-#REF!*0.21,0)</f>
        <v>#REF!</v>
      </c>
      <c r="NRD165" s="632" t="e">
        <f>(IF(NRD112-NRD107&lt;0,0,NRD112-NRD107)+NRD156)*1.21+IF($D$5="Koncesija",-#REF!*0.21,0)</f>
        <v>#REF!</v>
      </c>
      <c r="NRE165" s="632" t="e">
        <f>(IF(NRE112-NRE107&lt;0,0,NRE112-NRE107)+NRE156)*1.21+IF($D$5="Koncesija",-#REF!*0.21,0)</f>
        <v>#REF!</v>
      </c>
      <c r="NRF165" s="632" t="e">
        <f>(IF(NRF112-NRF107&lt;0,0,NRF112-NRF107)+NRF156)*1.21+IF($D$5="Koncesija",-#REF!*0.21,0)</f>
        <v>#REF!</v>
      </c>
      <c r="NRG165" s="632" t="e">
        <f>(IF(NRG112-NRG107&lt;0,0,NRG112-NRG107)+NRG156)*1.21+IF($D$5="Koncesija",-#REF!*0.21,0)</f>
        <v>#REF!</v>
      </c>
      <c r="NRH165" s="632" t="e">
        <f>(IF(NRH112-NRH107&lt;0,0,NRH112-NRH107)+NRH156)*1.21+IF($D$5="Koncesija",-#REF!*0.21,0)</f>
        <v>#REF!</v>
      </c>
      <c r="NRI165" s="632" t="e">
        <f>(IF(NRI112-NRI107&lt;0,0,NRI112-NRI107)+NRI156)*1.21+IF($D$5="Koncesija",-#REF!*0.21,0)</f>
        <v>#REF!</v>
      </c>
      <c r="NRJ165" s="632" t="e">
        <f>(IF(NRJ112-NRJ107&lt;0,0,NRJ112-NRJ107)+NRJ156)*1.21+IF($D$5="Koncesija",-#REF!*0.21,0)</f>
        <v>#REF!</v>
      </c>
      <c r="NRK165" s="632" t="e">
        <f>(IF(NRK112-NRK107&lt;0,0,NRK112-NRK107)+NRK156)*1.21+IF($D$5="Koncesija",-#REF!*0.21,0)</f>
        <v>#REF!</v>
      </c>
      <c r="NRL165" s="632" t="e">
        <f>(IF(NRL112-NRL107&lt;0,0,NRL112-NRL107)+NRL156)*1.21+IF($D$5="Koncesija",-#REF!*0.21,0)</f>
        <v>#REF!</v>
      </c>
      <c r="NRM165" s="632" t="e">
        <f>(IF(NRM112-NRM107&lt;0,0,NRM112-NRM107)+NRM156)*1.21+IF($D$5="Koncesija",-#REF!*0.21,0)</f>
        <v>#REF!</v>
      </c>
      <c r="NRN165" s="632" t="e">
        <f>(IF(NRN112-NRN107&lt;0,0,NRN112-NRN107)+NRN156)*1.21+IF($D$5="Koncesija",-#REF!*0.21,0)</f>
        <v>#REF!</v>
      </c>
      <c r="NRO165" s="632" t="e">
        <f>(IF(NRO112-NRO107&lt;0,0,NRO112-NRO107)+NRO156)*1.21+IF($D$5="Koncesija",-#REF!*0.21,0)</f>
        <v>#REF!</v>
      </c>
      <c r="NRP165" s="632" t="e">
        <f>(IF(NRP112-NRP107&lt;0,0,NRP112-NRP107)+NRP156)*1.21+IF($D$5="Koncesija",-#REF!*0.21,0)</f>
        <v>#REF!</v>
      </c>
      <c r="NRQ165" s="632" t="e">
        <f>(IF(NRQ112-NRQ107&lt;0,0,NRQ112-NRQ107)+NRQ156)*1.21+IF($D$5="Koncesija",-#REF!*0.21,0)</f>
        <v>#REF!</v>
      </c>
      <c r="NRR165" s="632" t="e">
        <f>(IF(NRR112-NRR107&lt;0,0,NRR112-NRR107)+NRR156)*1.21+IF($D$5="Koncesija",-#REF!*0.21,0)</f>
        <v>#REF!</v>
      </c>
      <c r="NRS165" s="632" t="e">
        <f>(IF(NRS112-NRS107&lt;0,0,NRS112-NRS107)+NRS156)*1.21+IF($D$5="Koncesija",-#REF!*0.21,0)</f>
        <v>#REF!</v>
      </c>
      <c r="NRT165" s="632" t="e">
        <f>(IF(NRT112-NRT107&lt;0,0,NRT112-NRT107)+NRT156)*1.21+IF($D$5="Koncesija",-#REF!*0.21,0)</f>
        <v>#REF!</v>
      </c>
      <c r="NRU165" s="632" t="e">
        <f>(IF(NRU112-NRU107&lt;0,0,NRU112-NRU107)+NRU156)*1.21+IF($D$5="Koncesija",-#REF!*0.21,0)</f>
        <v>#REF!</v>
      </c>
      <c r="NRV165" s="632" t="e">
        <f>(IF(NRV112-NRV107&lt;0,0,NRV112-NRV107)+NRV156)*1.21+IF($D$5="Koncesija",-#REF!*0.21,0)</f>
        <v>#REF!</v>
      </c>
      <c r="NRW165" s="632" t="e">
        <f>(IF(NRW112-NRW107&lt;0,0,NRW112-NRW107)+NRW156)*1.21+IF($D$5="Koncesija",-#REF!*0.21,0)</f>
        <v>#REF!</v>
      </c>
      <c r="NRX165" s="632" t="e">
        <f>(IF(NRX112-NRX107&lt;0,0,NRX112-NRX107)+NRX156)*1.21+IF($D$5="Koncesija",-#REF!*0.21,0)</f>
        <v>#REF!</v>
      </c>
      <c r="NRY165" s="632" t="e">
        <f>(IF(NRY112-NRY107&lt;0,0,NRY112-NRY107)+NRY156)*1.21+IF($D$5="Koncesija",-#REF!*0.21,0)</f>
        <v>#REF!</v>
      </c>
      <c r="NRZ165" s="632" t="e">
        <f>(IF(NRZ112-NRZ107&lt;0,0,NRZ112-NRZ107)+NRZ156)*1.21+IF($D$5="Koncesija",-#REF!*0.21,0)</f>
        <v>#REF!</v>
      </c>
      <c r="NSA165" s="632" t="e">
        <f>(IF(NSA112-NSA107&lt;0,0,NSA112-NSA107)+NSA156)*1.21+IF($D$5="Koncesija",-#REF!*0.21,0)</f>
        <v>#REF!</v>
      </c>
      <c r="NSB165" s="632" t="e">
        <f>(IF(NSB112-NSB107&lt;0,0,NSB112-NSB107)+NSB156)*1.21+IF($D$5="Koncesija",-#REF!*0.21,0)</f>
        <v>#REF!</v>
      </c>
      <c r="NSC165" s="632" t="e">
        <f>(IF(NSC112-NSC107&lt;0,0,NSC112-NSC107)+NSC156)*1.21+IF($D$5="Koncesija",-#REF!*0.21,0)</f>
        <v>#REF!</v>
      </c>
      <c r="NSD165" s="632" t="e">
        <f>(IF(NSD112-NSD107&lt;0,0,NSD112-NSD107)+NSD156)*1.21+IF($D$5="Koncesija",-#REF!*0.21,0)</f>
        <v>#REF!</v>
      </c>
      <c r="NSE165" s="632" t="e">
        <f>(IF(NSE112-NSE107&lt;0,0,NSE112-NSE107)+NSE156)*1.21+IF($D$5="Koncesija",-#REF!*0.21,0)</f>
        <v>#REF!</v>
      </c>
      <c r="NSF165" s="632" t="e">
        <f>(IF(NSF112-NSF107&lt;0,0,NSF112-NSF107)+NSF156)*1.21+IF($D$5="Koncesija",-#REF!*0.21,0)</f>
        <v>#REF!</v>
      </c>
      <c r="NSG165" s="632" t="e">
        <f>(IF(NSG112-NSG107&lt;0,0,NSG112-NSG107)+NSG156)*1.21+IF($D$5="Koncesija",-#REF!*0.21,0)</f>
        <v>#REF!</v>
      </c>
      <c r="NSH165" s="632" t="e">
        <f>(IF(NSH112-NSH107&lt;0,0,NSH112-NSH107)+NSH156)*1.21+IF($D$5="Koncesija",-#REF!*0.21,0)</f>
        <v>#REF!</v>
      </c>
      <c r="NSI165" s="632" t="e">
        <f>(IF(NSI112-NSI107&lt;0,0,NSI112-NSI107)+NSI156)*1.21+IF($D$5="Koncesija",-#REF!*0.21,0)</f>
        <v>#REF!</v>
      </c>
      <c r="NSJ165" s="632" t="e">
        <f>(IF(NSJ112-NSJ107&lt;0,0,NSJ112-NSJ107)+NSJ156)*1.21+IF($D$5="Koncesija",-#REF!*0.21,0)</f>
        <v>#REF!</v>
      </c>
      <c r="NSK165" s="632" t="e">
        <f>(IF(NSK112-NSK107&lt;0,0,NSK112-NSK107)+NSK156)*1.21+IF($D$5="Koncesija",-#REF!*0.21,0)</f>
        <v>#REF!</v>
      </c>
      <c r="NSL165" s="632" t="e">
        <f>(IF(NSL112-NSL107&lt;0,0,NSL112-NSL107)+NSL156)*1.21+IF($D$5="Koncesija",-#REF!*0.21,0)</f>
        <v>#REF!</v>
      </c>
      <c r="NSM165" s="632" t="e">
        <f>(IF(NSM112-NSM107&lt;0,0,NSM112-NSM107)+NSM156)*1.21+IF($D$5="Koncesija",-#REF!*0.21,0)</f>
        <v>#REF!</v>
      </c>
      <c r="NSN165" s="632" t="e">
        <f>(IF(NSN112-NSN107&lt;0,0,NSN112-NSN107)+NSN156)*1.21+IF($D$5="Koncesija",-#REF!*0.21,0)</f>
        <v>#REF!</v>
      </c>
      <c r="NSO165" s="632" t="e">
        <f>(IF(NSO112-NSO107&lt;0,0,NSO112-NSO107)+NSO156)*1.21+IF($D$5="Koncesija",-#REF!*0.21,0)</f>
        <v>#REF!</v>
      </c>
      <c r="NSP165" s="632" t="e">
        <f>(IF(NSP112-NSP107&lt;0,0,NSP112-NSP107)+NSP156)*1.21+IF($D$5="Koncesija",-#REF!*0.21,0)</f>
        <v>#REF!</v>
      </c>
      <c r="NSQ165" s="632" t="e">
        <f>(IF(NSQ112-NSQ107&lt;0,0,NSQ112-NSQ107)+NSQ156)*1.21+IF($D$5="Koncesija",-#REF!*0.21,0)</f>
        <v>#REF!</v>
      </c>
      <c r="NSR165" s="632" t="e">
        <f>(IF(NSR112-NSR107&lt;0,0,NSR112-NSR107)+NSR156)*1.21+IF($D$5="Koncesija",-#REF!*0.21,0)</f>
        <v>#REF!</v>
      </c>
      <c r="NSS165" s="632" t="e">
        <f>(IF(NSS112-NSS107&lt;0,0,NSS112-NSS107)+NSS156)*1.21+IF($D$5="Koncesija",-#REF!*0.21,0)</f>
        <v>#REF!</v>
      </c>
      <c r="NST165" s="632" t="e">
        <f>(IF(NST112-NST107&lt;0,0,NST112-NST107)+NST156)*1.21+IF($D$5="Koncesija",-#REF!*0.21,0)</f>
        <v>#REF!</v>
      </c>
      <c r="NSU165" s="632" t="e">
        <f>(IF(NSU112-NSU107&lt;0,0,NSU112-NSU107)+NSU156)*1.21+IF($D$5="Koncesija",-#REF!*0.21,0)</f>
        <v>#REF!</v>
      </c>
      <c r="NSV165" s="632" t="e">
        <f>(IF(NSV112-NSV107&lt;0,0,NSV112-NSV107)+NSV156)*1.21+IF($D$5="Koncesija",-#REF!*0.21,0)</f>
        <v>#REF!</v>
      </c>
      <c r="NSW165" s="632" t="e">
        <f>(IF(NSW112-NSW107&lt;0,0,NSW112-NSW107)+NSW156)*1.21+IF($D$5="Koncesija",-#REF!*0.21,0)</f>
        <v>#REF!</v>
      </c>
      <c r="NSX165" s="632" t="e">
        <f>(IF(NSX112-NSX107&lt;0,0,NSX112-NSX107)+NSX156)*1.21+IF($D$5="Koncesija",-#REF!*0.21,0)</f>
        <v>#REF!</v>
      </c>
      <c r="NSY165" s="632" t="e">
        <f>(IF(NSY112-NSY107&lt;0,0,NSY112-NSY107)+NSY156)*1.21+IF($D$5="Koncesija",-#REF!*0.21,0)</f>
        <v>#REF!</v>
      </c>
      <c r="NSZ165" s="632" t="e">
        <f>(IF(NSZ112-NSZ107&lt;0,0,NSZ112-NSZ107)+NSZ156)*1.21+IF($D$5="Koncesija",-#REF!*0.21,0)</f>
        <v>#REF!</v>
      </c>
      <c r="NTA165" s="632" t="e">
        <f>(IF(NTA112-NTA107&lt;0,0,NTA112-NTA107)+NTA156)*1.21+IF($D$5="Koncesija",-#REF!*0.21,0)</f>
        <v>#REF!</v>
      </c>
      <c r="NTB165" s="632" t="e">
        <f>(IF(NTB112-NTB107&lt;0,0,NTB112-NTB107)+NTB156)*1.21+IF($D$5="Koncesija",-#REF!*0.21,0)</f>
        <v>#REF!</v>
      </c>
      <c r="NTC165" s="632" t="e">
        <f>(IF(NTC112-NTC107&lt;0,0,NTC112-NTC107)+NTC156)*1.21+IF($D$5="Koncesija",-#REF!*0.21,0)</f>
        <v>#REF!</v>
      </c>
      <c r="NTD165" s="632" t="e">
        <f>(IF(NTD112-NTD107&lt;0,0,NTD112-NTD107)+NTD156)*1.21+IF($D$5="Koncesija",-#REF!*0.21,0)</f>
        <v>#REF!</v>
      </c>
      <c r="NTE165" s="632" t="e">
        <f>(IF(NTE112-NTE107&lt;0,0,NTE112-NTE107)+NTE156)*1.21+IF($D$5="Koncesija",-#REF!*0.21,0)</f>
        <v>#REF!</v>
      </c>
      <c r="NTF165" s="632" t="e">
        <f>(IF(NTF112-NTF107&lt;0,0,NTF112-NTF107)+NTF156)*1.21+IF($D$5="Koncesija",-#REF!*0.21,0)</f>
        <v>#REF!</v>
      </c>
      <c r="NTG165" s="632" t="e">
        <f>(IF(NTG112-NTG107&lt;0,0,NTG112-NTG107)+NTG156)*1.21+IF($D$5="Koncesija",-#REF!*0.21,0)</f>
        <v>#REF!</v>
      </c>
      <c r="NTH165" s="632" t="e">
        <f>(IF(NTH112-NTH107&lt;0,0,NTH112-NTH107)+NTH156)*1.21+IF($D$5="Koncesija",-#REF!*0.21,0)</f>
        <v>#REF!</v>
      </c>
      <c r="NTI165" s="632" t="e">
        <f>(IF(NTI112-NTI107&lt;0,0,NTI112-NTI107)+NTI156)*1.21+IF($D$5="Koncesija",-#REF!*0.21,0)</f>
        <v>#REF!</v>
      </c>
      <c r="NTJ165" s="632" t="e">
        <f>(IF(NTJ112-NTJ107&lt;0,0,NTJ112-NTJ107)+NTJ156)*1.21+IF($D$5="Koncesija",-#REF!*0.21,0)</f>
        <v>#REF!</v>
      </c>
      <c r="NTK165" s="632" t="e">
        <f>(IF(NTK112-NTK107&lt;0,0,NTK112-NTK107)+NTK156)*1.21+IF($D$5="Koncesija",-#REF!*0.21,0)</f>
        <v>#REF!</v>
      </c>
      <c r="NTL165" s="632" t="e">
        <f>(IF(NTL112-NTL107&lt;0,0,NTL112-NTL107)+NTL156)*1.21+IF($D$5="Koncesija",-#REF!*0.21,0)</f>
        <v>#REF!</v>
      </c>
      <c r="NTM165" s="632" t="e">
        <f>(IF(NTM112-NTM107&lt;0,0,NTM112-NTM107)+NTM156)*1.21+IF($D$5="Koncesija",-#REF!*0.21,0)</f>
        <v>#REF!</v>
      </c>
      <c r="NTN165" s="632" t="e">
        <f>(IF(NTN112-NTN107&lt;0,0,NTN112-NTN107)+NTN156)*1.21+IF($D$5="Koncesija",-#REF!*0.21,0)</f>
        <v>#REF!</v>
      </c>
      <c r="NTO165" s="632" t="e">
        <f>(IF(NTO112-NTO107&lt;0,0,NTO112-NTO107)+NTO156)*1.21+IF($D$5="Koncesija",-#REF!*0.21,0)</f>
        <v>#REF!</v>
      </c>
      <c r="NTP165" s="632" t="e">
        <f>(IF(NTP112-NTP107&lt;0,0,NTP112-NTP107)+NTP156)*1.21+IF($D$5="Koncesija",-#REF!*0.21,0)</f>
        <v>#REF!</v>
      </c>
      <c r="NTQ165" s="632" t="e">
        <f>(IF(NTQ112-NTQ107&lt;0,0,NTQ112-NTQ107)+NTQ156)*1.21+IF($D$5="Koncesija",-#REF!*0.21,0)</f>
        <v>#REF!</v>
      </c>
      <c r="NTR165" s="632" t="e">
        <f>(IF(NTR112-NTR107&lt;0,0,NTR112-NTR107)+NTR156)*1.21+IF($D$5="Koncesija",-#REF!*0.21,0)</f>
        <v>#REF!</v>
      </c>
      <c r="NTS165" s="632" t="e">
        <f>(IF(NTS112-NTS107&lt;0,0,NTS112-NTS107)+NTS156)*1.21+IF($D$5="Koncesija",-#REF!*0.21,0)</f>
        <v>#REF!</v>
      </c>
      <c r="NTT165" s="632" t="e">
        <f>(IF(NTT112-NTT107&lt;0,0,NTT112-NTT107)+NTT156)*1.21+IF($D$5="Koncesija",-#REF!*0.21,0)</f>
        <v>#REF!</v>
      </c>
      <c r="NTU165" s="632" t="e">
        <f>(IF(NTU112-NTU107&lt;0,0,NTU112-NTU107)+NTU156)*1.21+IF($D$5="Koncesija",-#REF!*0.21,0)</f>
        <v>#REF!</v>
      </c>
      <c r="NTV165" s="632" t="e">
        <f>(IF(NTV112-NTV107&lt;0,0,NTV112-NTV107)+NTV156)*1.21+IF($D$5="Koncesija",-#REF!*0.21,0)</f>
        <v>#REF!</v>
      </c>
      <c r="NTW165" s="632" t="e">
        <f>(IF(NTW112-NTW107&lt;0,0,NTW112-NTW107)+NTW156)*1.21+IF($D$5="Koncesija",-#REF!*0.21,0)</f>
        <v>#REF!</v>
      </c>
      <c r="NTX165" s="632" t="e">
        <f>(IF(NTX112-NTX107&lt;0,0,NTX112-NTX107)+NTX156)*1.21+IF($D$5="Koncesija",-#REF!*0.21,0)</f>
        <v>#REF!</v>
      </c>
      <c r="NTY165" s="632" t="e">
        <f>(IF(NTY112-NTY107&lt;0,0,NTY112-NTY107)+NTY156)*1.21+IF($D$5="Koncesija",-#REF!*0.21,0)</f>
        <v>#REF!</v>
      </c>
      <c r="NTZ165" s="632" t="e">
        <f>(IF(NTZ112-NTZ107&lt;0,0,NTZ112-NTZ107)+NTZ156)*1.21+IF($D$5="Koncesija",-#REF!*0.21,0)</f>
        <v>#REF!</v>
      </c>
      <c r="NUA165" s="632" t="e">
        <f>(IF(NUA112-NUA107&lt;0,0,NUA112-NUA107)+NUA156)*1.21+IF($D$5="Koncesija",-#REF!*0.21,0)</f>
        <v>#REF!</v>
      </c>
      <c r="NUB165" s="632" t="e">
        <f>(IF(NUB112-NUB107&lt;0,0,NUB112-NUB107)+NUB156)*1.21+IF($D$5="Koncesija",-#REF!*0.21,0)</f>
        <v>#REF!</v>
      </c>
      <c r="NUC165" s="632" t="e">
        <f>(IF(NUC112-NUC107&lt;0,0,NUC112-NUC107)+NUC156)*1.21+IF($D$5="Koncesija",-#REF!*0.21,0)</f>
        <v>#REF!</v>
      </c>
      <c r="NUD165" s="632" t="e">
        <f>(IF(NUD112-NUD107&lt;0,0,NUD112-NUD107)+NUD156)*1.21+IF($D$5="Koncesija",-#REF!*0.21,0)</f>
        <v>#REF!</v>
      </c>
      <c r="NUE165" s="632" t="e">
        <f>(IF(NUE112-NUE107&lt;0,0,NUE112-NUE107)+NUE156)*1.21+IF($D$5="Koncesija",-#REF!*0.21,0)</f>
        <v>#REF!</v>
      </c>
      <c r="NUF165" s="632" t="e">
        <f>(IF(NUF112-NUF107&lt;0,0,NUF112-NUF107)+NUF156)*1.21+IF($D$5="Koncesija",-#REF!*0.21,0)</f>
        <v>#REF!</v>
      </c>
      <c r="NUG165" s="632" t="e">
        <f>(IF(NUG112-NUG107&lt;0,0,NUG112-NUG107)+NUG156)*1.21+IF($D$5="Koncesija",-#REF!*0.21,0)</f>
        <v>#REF!</v>
      </c>
      <c r="NUH165" s="632" t="e">
        <f>(IF(NUH112-NUH107&lt;0,0,NUH112-NUH107)+NUH156)*1.21+IF($D$5="Koncesija",-#REF!*0.21,0)</f>
        <v>#REF!</v>
      </c>
      <c r="NUI165" s="632" t="e">
        <f>(IF(NUI112-NUI107&lt;0,0,NUI112-NUI107)+NUI156)*1.21+IF($D$5="Koncesija",-#REF!*0.21,0)</f>
        <v>#REF!</v>
      </c>
      <c r="NUJ165" s="632" t="e">
        <f>(IF(NUJ112-NUJ107&lt;0,0,NUJ112-NUJ107)+NUJ156)*1.21+IF($D$5="Koncesija",-#REF!*0.21,0)</f>
        <v>#REF!</v>
      </c>
      <c r="NUK165" s="632" t="e">
        <f>(IF(NUK112-NUK107&lt;0,0,NUK112-NUK107)+NUK156)*1.21+IF($D$5="Koncesija",-#REF!*0.21,0)</f>
        <v>#REF!</v>
      </c>
      <c r="NUL165" s="632" t="e">
        <f>(IF(NUL112-NUL107&lt;0,0,NUL112-NUL107)+NUL156)*1.21+IF($D$5="Koncesija",-#REF!*0.21,0)</f>
        <v>#REF!</v>
      </c>
      <c r="NUM165" s="632" t="e">
        <f>(IF(NUM112-NUM107&lt;0,0,NUM112-NUM107)+NUM156)*1.21+IF($D$5="Koncesija",-#REF!*0.21,0)</f>
        <v>#REF!</v>
      </c>
      <c r="NUN165" s="632" t="e">
        <f>(IF(NUN112-NUN107&lt;0,0,NUN112-NUN107)+NUN156)*1.21+IF($D$5="Koncesija",-#REF!*0.21,0)</f>
        <v>#REF!</v>
      </c>
      <c r="NUO165" s="632" t="e">
        <f>(IF(NUO112-NUO107&lt;0,0,NUO112-NUO107)+NUO156)*1.21+IF($D$5="Koncesija",-#REF!*0.21,0)</f>
        <v>#REF!</v>
      </c>
      <c r="NUP165" s="632" t="e">
        <f>(IF(NUP112-NUP107&lt;0,0,NUP112-NUP107)+NUP156)*1.21+IF($D$5="Koncesija",-#REF!*0.21,0)</f>
        <v>#REF!</v>
      </c>
      <c r="NUQ165" s="632" t="e">
        <f>(IF(NUQ112-NUQ107&lt;0,0,NUQ112-NUQ107)+NUQ156)*1.21+IF($D$5="Koncesija",-#REF!*0.21,0)</f>
        <v>#REF!</v>
      </c>
      <c r="NUR165" s="632" t="e">
        <f>(IF(NUR112-NUR107&lt;0,0,NUR112-NUR107)+NUR156)*1.21+IF($D$5="Koncesija",-#REF!*0.21,0)</f>
        <v>#REF!</v>
      </c>
      <c r="NUS165" s="632" t="e">
        <f>(IF(NUS112-NUS107&lt;0,0,NUS112-NUS107)+NUS156)*1.21+IF($D$5="Koncesija",-#REF!*0.21,0)</f>
        <v>#REF!</v>
      </c>
      <c r="NUT165" s="632" t="e">
        <f>(IF(NUT112-NUT107&lt;0,0,NUT112-NUT107)+NUT156)*1.21+IF($D$5="Koncesija",-#REF!*0.21,0)</f>
        <v>#REF!</v>
      </c>
      <c r="NUU165" s="632" t="e">
        <f>(IF(NUU112-NUU107&lt;0,0,NUU112-NUU107)+NUU156)*1.21+IF($D$5="Koncesija",-#REF!*0.21,0)</f>
        <v>#REF!</v>
      </c>
      <c r="NUV165" s="632" t="e">
        <f>(IF(NUV112-NUV107&lt;0,0,NUV112-NUV107)+NUV156)*1.21+IF($D$5="Koncesija",-#REF!*0.21,0)</f>
        <v>#REF!</v>
      </c>
      <c r="NUW165" s="632" t="e">
        <f>(IF(NUW112-NUW107&lt;0,0,NUW112-NUW107)+NUW156)*1.21+IF($D$5="Koncesija",-#REF!*0.21,0)</f>
        <v>#REF!</v>
      </c>
      <c r="NUX165" s="632" t="e">
        <f>(IF(NUX112-NUX107&lt;0,0,NUX112-NUX107)+NUX156)*1.21+IF($D$5="Koncesija",-#REF!*0.21,0)</f>
        <v>#REF!</v>
      </c>
      <c r="NUY165" s="632" t="e">
        <f>(IF(NUY112-NUY107&lt;0,0,NUY112-NUY107)+NUY156)*1.21+IF($D$5="Koncesija",-#REF!*0.21,0)</f>
        <v>#REF!</v>
      </c>
      <c r="NUZ165" s="632" t="e">
        <f>(IF(NUZ112-NUZ107&lt;0,0,NUZ112-NUZ107)+NUZ156)*1.21+IF($D$5="Koncesija",-#REF!*0.21,0)</f>
        <v>#REF!</v>
      </c>
      <c r="NVA165" s="632" t="e">
        <f>(IF(NVA112-NVA107&lt;0,0,NVA112-NVA107)+NVA156)*1.21+IF($D$5="Koncesija",-#REF!*0.21,0)</f>
        <v>#REF!</v>
      </c>
      <c r="NVB165" s="632" t="e">
        <f>(IF(NVB112-NVB107&lt;0,0,NVB112-NVB107)+NVB156)*1.21+IF($D$5="Koncesija",-#REF!*0.21,0)</f>
        <v>#REF!</v>
      </c>
      <c r="NVC165" s="632" t="e">
        <f>(IF(NVC112-NVC107&lt;0,0,NVC112-NVC107)+NVC156)*1.21+IF($D$5="Koncesija",-#REF!*0.21,0)</f>
        <v>#REF!</v>
      </c>
      <c r="NVD165" s="632" t="e">
        <f>(IF(NVD112-NVD107&lt;0,0,NVD112-NVD107)+NVD156)*1.21+IF($D$5="Koncesija",-#REF!*0.21,0)</f>
        <v>#REF!</v>
      </c>
      <c r="NVE165" s="632" t="e">
        <f>(IF(NVE112-NVE107&lt;0,0,NVE112-NVE107)+NVE156)*1.21+IF($D$5="Koncesija",-#REF!*0.21,0)</f>
        <v>#REF!</v>
      </c>
      <c r="NVF165" s="632" t="e">
        <f>(IF(NVF112-NVF107&lt;0,0,NVF112-NVF107)+NVF156)*1.21+IF($D$5="Koncesija",-#REF!*0.21,0)</f>
        <v>#REF!</v>
      </c>
      <c r="NVG165" s="632" t="e">
        <f>(IF(NVG112-NVG107&lt;0,0,NVG112-NVG107)+NVG156)*1.21+IF($D$5="Koncesija",-#REF!*0.21,0)</f>
        <v>#REF!</v>
      </c>
      <c r="NVH165" s="632" t="e">
        <f>(IF(NVH112-NVH107&lt;0,0,NVH112-NVH107)+NVH156)*1.21+IF($D$5="Koncesija",-#REF!*0.21,0)</f>
        <v>#REF!</v>
      </c>
      <c r="NVI165" s="632" t="e">
        <f>(IF(NVI112-NVI107&lt;0,0,NVI112-NVI107)+NVI156)*1.21+IF($D$5="Koncesija",-#REF!*0.21,0)</f>
        <v>#REF!</v>
      </c>
      <c r="NVJ165" s="632" t="e">
        <f>(IF(NVJ112-NVJ107&lt;0,0,NVJ112-NVJ107)+NVJ156)*1.21+IF($D$5="Koncesija",-#REF!*0.21,0)</f>
        <v>#REF!</v>
      </c>
      <c r="NVK165" s="632" t="e">
        <f>(IF(NVK112-NVK107&lt;0,0,NVK112-NVK107)+NVK156)*1.21+IF($D$5="Koncesija",-#REF!*0.21,0)</f>
        <v>#REF!</v>
      </c>
      <c r="NVL165" s="632" t="e">
        <f>(IF(NVL112-NVL107&lt;0,0,NVL112-NVL107)+NVL156)*1.21+IF($D$5="Koncesija",-#REF!*0.21,0)</f>
        <v>#REF!</v>
      </c>
      <c r="NVM165" s="632" t="e">
        <f>(IF(NVM112-NVM107&lt;0,0,NVM112-NVM107)+NVM156)*1.21+IF($D$5="Koncesija",-#REF!*0.21,0)</f>
        <v>#REF!</v>
      </c>
      <c r="NVN165" s="632" t="e">
        <f>(IF(NVN112-NVN107&lt;0,0,NVN112-NVN107)+NVN156)*1.21+IF($D$5="Koncesija",-#REF!*0.21,0)</f>
        <v>#REF!</v>
      </c>
      <c r="NVO165" s="632" t="e">
        <f>(IF(NVO112-NVO107&lt;0,0,NVO112-NVO107)+NVO156)*1.21+IF($D$5="Koncesija",-#REF!*0.21,0)</f>
        <v>#REF!</v>
      </c>
      <c r="NVP165" s="632" t="e">
        <f>(IF(NVP112-NVP107&lt;0,0,NVP112-NVP107)+NVP156)*1.21+IF($D$5="Koncesija",-#REF!*0.21,0)</f>
        <v>#REF!</v>
      </c>
      <c r="NVQ165" s="632" t="e">
        <f>(IF(NVQ112-NVQ107&lt;0,0,NVQ112-NVQ107)+NVQ156)*1.21+IF($D$5="Koncesija",-#REF!*0.21,0)</f>
        <v>#REF!</v>
      </c>
      <c r="NVR165" s="632" t="e">
        <f>(IF(NVR112-NVR107&lt;0,0,NVR112-NVR107)+NVR156)*1.21+IF($D$5="Koncesija",-#REF!*0.21,0)</f>
        <v>#REF!</v>
      </c>
      <c r="NVS165" s="632" t="e">
        <f>(IF(NVS112-NVS107&lt;0,0,NVS112-NVS107)+NVS156)*1.21+IF($D$5="Koncesija",-#REF!*0.21,0)</f>
        <v>#REF!</v>
      </c>
      <c r="NVT165" s="632" t="e">
        <f>(IF(NVT112-NVT107&lt;0,0,NVT112-NVT107)+NVT156)*1.21+IF($D$5="Koncesija",-#REF!*0.21,0)</f>
        <v>#REF!</v>
      </c>
      <c r="NVU165" s="632" t="e">
        <f>(IF(NVU112-NVU107&lt;0,0,NVU112-NVU107)+NVU156)*1.21+IF($D$5="Koncesija",-#REF!*0.21,0)</f>
        <v>#REF!</v>
      </c>
      <c r="NVV165" s="632" t="e">
        <f>(IF(NVV112-NVV107&lt;0,0,NVV112-NVV107)+NVV156)*1.21+IF($D$5="Koncesija",-#REF!*0.21,0)</f>
        <v>#REF!</v>
      </c>
      <c r="NVW165" s="632" t="e">
        <f>(IF(NVW112-NVW107&lt;0,0,NVW112-NVW107)+NVW156)*1.21+IF($D$5="Koncesija",-#REF!*0.21,0)</f>
        <v>#REF!</v>
      </c>
      <c r="NVX165" s="632" t="e">
        <f>(IF(NVX112-NVX107&lt;0,0,NVX112-NVX107)+NVX156)*1.21+IF($D$5="Koncesija",-#REF!*0.21,0)</f>
        <v>#REF!</v>
      </c>
      <c r="NVY165" s="632" t="e">
        <f>(IF(NVY112-NVY107&lt;0,0,NVY112-NVY107)+NVY156)*1.21+IF($D$5="Koncesija",-#REF!*0.21,0)</f>
        <v>#REF!</v>
      </c>
      <c r="NVZ165" s="632" t="e">
        <f>(IF(NVZ112-NVZ107&lt;0,0,NVZ112-NVZ107)+NVZ156)*1.21+IF($D$5="Koncesija",-#REF!*0.21,0)</f>
        <v>#REF!</v>
      </c>
      <c r="NWA165" s="632" t="e">
        <f>(IF(NWA112-NWA107&lt;0,0,NWA112-NWA107)+NWA156)*1.21+IF($D$5="Koncesija",-#REF!*0.21,0)</f>
        <v>#REF!</v>
      </c>
      <c r="NWB165" s="632" t="e">
        <f>(IF(NWB112-NWB107&lt;0,0,NWB112-NWB107)+NWB156)*1.21+IF($D$5="Koncesija",-#REF!*0.21,0)</f>
        <v>#REF!</v>
      </c>
      <c r="NWC165" s="632" t="e">
        <f>(IF(NWC112-NWC107&lt;0,0,NWC112-NWC107)+NWC156)*1.21+IF($D$5="Koncesija",-#REF!*0.21,0)</f>
        <v>#REF!</v>
      </c>
      <c r="NWD165" s="632" t="e">
        <f>(IF(NWD112-NWD107&lt;0,0,NWD112-NWD107)+NWD156)*1.21+IF($D$5="Koncesija",-#REF!*0.21,0)</f>
        <v>#REF!</v>
      </c>
      <c r="NWE165" s="632" t="e">
        <f>(IF(NWE112-NWE107&lt;0,0,NWE112-NWE107)+NWE156)*1.21+IF($D$5="Koncesija",-#REF!*0.21,0)</f>
        <v>#REF!</v>
      </c>
      <c r="NWF165" s="632" t="e">
        <f>(IF(NWF112-NWF107&lt;0,0,NWF112-NWF107)+NWF156)*1.21+IF($D$5="Koncesija",-#REF!*0.21,0)</f>
        <v>#REF!</v>
      </c>
      <c r="NWG165" s="632" t="e">
        <f>(IF(NWG112-NWG107&lt;0,0,NWG112-NWG107)+NWG156)*1.21+IF($D$5="Koncesija",-#REF!*0.21,0)</f>
        <v>#REF!</v>
      </c>
      <c r="NWH165" s="632" t="e">
        <f>(IF(NWH112-NWH107&lt;0,0,NWH112-NWH107)+NWH156)*1.21+IF($D$5="Koncesija",-#REF!*0.21,0)</f>
        <v>#REF!</v>
      </c>
      <c r="NWI165" s="632" t="e">
        <f>(IF(NWI112-NWI107&lt;0,0,NWI112-NWI107)+NWI156)*1.21+IF($D$5="Koncesija",-#REF!*0.21,0)</f>
        <v>#REF!</v>
      </c>
      <c r="NWJ165" s="632" t="e">
        <f>(IF(NWJ112-NWJ107&lt;0,0,NWJ112-NWJ107)+NWJ156)*1.21+IF($D$5="Koncesija",-#REF!*0.21,0)</f>
        <v>#REF!</v>
      </c>
      <c r="NWK165" s="632" t="e">
        <f>(IF(NWK112-NWK107&lt;0,0,NWK112-NWK107)+NWK156)*1.21+IF($D$5="Koncesija",-#REF!*0.21,0)</f>
        <v>#REF!</v>
      </c>
      <c r="NWL165" s="632" t="e">
        <f>(IF(NWL112-NWL107&lt;0,0,NWL112-NWL107)+NWL156)*1.21+IF($D$5="Koncesija",-#REF!*0.21,0)</f>
        <v>#REF!</v>
      </c>
      <c r="NWM165" s="632" t="e">
        <f>(IF(NWM112-NWM107&lt;0,0,NWM112-NWM107)+NWM156)*1.21+IF($D$5="Koncesija",-#REF!*0.21,0)</f>
        <v>#REF!</v>
      </c>
      <c r="NWN165" s="632" t="e">
        <f>(IF(NWN112-NWN107&lt;0,0,NWN112-NWN107)+NWN156)*1.21+IF($D$5="Koncesija",-#REF!*0.21,0)</f>
        <v>#REF!</v>
      </c>
      <c r="NWO165" s="632" t="e">
        <f>(IF(NWO112-NWO107&lt;0,0,NWO112-NWO107)+NWO156)*1.21+IF($D$5="Koncesija",-#REF!*0.21,0)</f>
        <v>#REF!</v>
      </c>
      <c r="NWP165" s="632" t="e">
        <f>(IF(NWP112-NWP107&lt;0,0,NWP112-NWP107)+NWP156)*1.21+IF($D$5="Koncesija",-#REF!*0.21,0)</f>
        <v>#REF!</v>
      </c>
      <c r="NWQ165" s="632" t="e">
        <f>(IF(NWQ112-NWQ107&lt;0,0,NWQ112-NWQ107)+NWQ156)*1.21+IF($D$5="Koncesija",-#REF!*0.21,0)</f>
        <v>#REF!</v>
      </c>
      <c r="NWR165" s="632" t="e">
        <f>(IF(NWR112-NWR107&lt;0,0,NWR112-NWR107)+NWR156)*1.21+IF($D$5="Koncesija",-#REF!*0.21,0)</f>
        <v>#REF!</v>
      </c>
      <c r="NWS165" s="632" t="e">
        <f>(IF(NWS112-NWS107&lt;0,0,NWS112-NWS107)+NWS156)*1.21+IF($D$5="Koncesija",-#REF!*0.21,0)</f>
        <v>#REF!</v>
      </c>
      <c r="NWT165" s="632" t="e">
        <f>(IF(NWT112-NWT107&lt;0,0,NWT112-NWT107)+NWT156)*1.21+IF($D$5="Koncesija",-#REF!*0.21,0)</f>
        <v>#REF!</v>
      </c>
      <c r="NWU165" s="632" t="e">
        <f>(IF(NWU112-NWU107&lt;0,0,NWU112-NWU107)+NWU156)*1.21+IF($D$5="Koncesija",-#REF!*0.21,0)</f>
        <v>#REF!</v>
      </c>
      <c r="NWV165" s="632" t="e">
        <f>(IF(NWV112-NWV107&lt;0,0,NWV112-NWV107)+NWV156)*1.21+IF($D$5="Koncesija",-#REF!*0.21,0)</f>
        <v>#REF!</v>
      </c>
      <c r="NWW165" s="632" t="e">
        <f>(IF(NWW112-NWW107&lt;0,0,NWW112-NWW107)+NWW156)*1.21+IF($D$5="Koncesija",-#REF!*0.21,0)</f>
        <v>#REF!</v>
      </c>
      <c r="NWX165" s="632" t="e">
        <f>(IF(NWX112-NWX107&lt;0,0,NWX112-NWX107)+NWX156)*1.21+IF($D$5="Koncesija",-#REF!*0.21,0)</f>
        <v>#REF!</v>
      </c>
      <c r="NWY165" s="632" t="e">
        <f>(IF(NWY112-NWY107&lt;0,0,NWY112-NWY107)+NWY156)*1.21+IF($D$5="Koncesija",-#REF!*0.21,0)</f>
        <v>#REF!</v>
      </c>
      <c r="NWZ165" s="632" t="e">
        <f>(IF(NWZ112-NWZ107&lt;0,0,NWZ112-NWZ107)+NWZ156)*1.21+IF($D$5="Koncesija",-#REF!*0.21,0)</f>
        <v>#REF!</v>
      </c>
      <c r="NXA165" s="632" t="e">
        <f>(IF(NXA112-NXA107&lt;0,0,NXA112-NXA107)+NXA156)*1.21+IF($D$5="Koncesija",-#REF!*0.21,0)</f>
        <v>#REF!</v>
      </c>
      <c r="NXB165" s="632" t="e">
        <f>(IF(NXB112-NXB107&lt;0,0,NXB112-NXB107)+NXB156)*1.21+IF($D$5="Koncesija",-#REF!*0.21,0)</f>
        <v>#REF!</v>
      </c>
      <c r="NXC165" s="632" t="e">
        <f>(IF(NXC112-NXC107&lt;0,0,NXC112-NXC107)+NXC156)*1.21+IF($D$5="Koncesija",-#REF!*0.21,0)</f>
        <v>#REF!</v>
      </c>
      <c r="NXD165" s="632" t="e">
        <f>(IF(NXD112-NXD107&lt;0,0,NXD112-NXD107)+NXD156)*1.21+IF($D$5="Koncesija",-#REF!*0.21,0)</f>
        <v>#REF!</v>
      </c>
      <c r="NXE165" s="632" t="e">
        <f>(IF(NXE112-NXE107&lt;0,0,NXE112-NXE107)+NXE156)*1.21+IF($D$5="Koncesija",-#REF!*0.21,0)</f>
        <v>#REF!</v>
      </c>
      <c r="NXF165" s="632" t="e">
        <f>(IF(NXF112-NXF107&lt;0,0,NXF112-NXF107)+NXF156)*1.21+IF($D$5="Koncesija",-#REF!*0.21,0)</f>
        <v>#REF!</v>
      </c>
      <c r="NXG165" s="632" t="e">
        <f>(IF(NXG112-NXG107&lt;0,0,NXG112-NXG107)+NXG156)*1.21+IF($D$5="Koncesija",-#REF!*0.21,0)</f>
        <v>#REF!</v>
      </c>
      <c r="NXH165" s="632" t="e">
        <f>(IF(NXH112-NXH107&lt;0,0,NXH112-NXH107)+NXH156)*1.21+IF($D$5="Koncesija",-#REF!*0.21,0)</f>
        <v>#REF!</v>
      </c>
      <c r="NXI165" s="632" t="e">
        <f>(IF(NXI112-NXI107&lt;0,0,NXI112-NXI107)+NXI156)*1.21+IF($D$5="Koncesija",-#REF!*0.21,0)</f>
        <v>#REF!</v>
      </c>
      <c r="NXJ165" s="632" t="e">
        <f>(IF(NXJ112-NXJ107&lt;0,0,NXJ112-NXJ107)+NXJ156)*1.21+IF($D$5="Koncesija",-#REF!*0.21,0)</f>
        <v>#REF!</v>
      </c>
      <c r="NXK165" s="632" t="e">
        <f>(IF(NXK112-NXK107&lt;0,0,NXK112-NXK107)+NXK156)*1.21+IF($D$5="Koncesija",-#REF!*0.21,0)</f>
        <v>#REF!</v>
      </c>
      <c r="NXL165" s="632" t="e">
        <f>(IF(NXL112-NXL107&lt;0,0,NXL112-NXL107)+NXL156)*1.21+IF($D$5="Koncesija",-#REF!*0.21,0)</f>
        <v>#REF!</v>
      </c>
      <c r="NXM165" s="632" t="e">
        <f>(IF(NXM112-NXM107&lt;0,0,NXM112-NXM107)+NXM156)*1.21+IF($D$5="Koncesija",-#REF!*0.21,0)</f>
        <v>#REF!</v>
      </c>
      <c r="NXN165" s="632" t="e">
        <f>(IF(NXN112-NXN107&lt;0,0,NXN112-NXN107)+NXN156)*1.21+IF($D$5="Koncesija",-#REF!*0.21,0)</f>
        <v>#REF!</v>
      </c>
      <c r="NXO165" s="632" t="e">
        <f>(IF(NXO112-NXO107&lt;0,0,NXO112-NXO107)+NXO156)*1.21+IF($D$5="Koncesija",-#REF!*0.21,0)</f>
        <v>#REF!</v>
      </c>
      <c r="NXP165" s="632" t="e">
        <f>(IF(NXP112-NXP107&lt;0,0,NXP112-NXP107)+NXP156)*1.21+IF($D$5="Koncesija",-#REF!*0.21,0)</f>
        <v>#REF!</v>
      </c>
      <c r="NXQ165" s="632" t="e">
        <f>(IF(NXQ112-NXQ107&lt;0,0,NXQ112-NXQ107)+NXQ156)*1.21+IF($D$5="Koncesija",-#REF!*0.21,0)</f>
        <v>#REF!</v>
      </c>
      <c r="NXR165" s="632" t="e">
        <f>(IF(NXR112-NXR107&lt;0,0,NXR112-NXR107)+NXR156)*1.21+IF($D$5="Koncesija",-#REF!*0.21,0)</f>
        <v>#REF!</v>
      </c>
      <c r="NXS165" s="632" t="e">
        <f>(IF(NXS112-NXS107&lt;0,0,NXS112-NXS107)+NXS156)*1.21+IF($D$5="Koncesija",-#REF!*0.21,0)</f>
        <v>#REF!</v>
      </c>
      <c r="NXT165" s="632" t="e">
        <f>(IF(NXT112-NXT107&lt;0,0,NXT112-NXT107)+NXT156)*1.21+IF($D$5="Koncesija",-#REF!*0.21,0)</f>
        <v>#REF!</v>
      </c>
      <c r="NXU165" s="632" t="e">
        <f>(IF(NXU112-NXU107&lt;0,0,NXU112-NXU107)+NXU156)*1.21+IF($D$5="Koncesija",-#REF!*0.21,0)</f>
        <v>#REF!</v>
      </c>
      <c r="NXV165" s="632" t="e">
        <f>(IF(NXV112-NXV107&lt;0,0,NXV112-NXV107)+NXV156)*1.21+IF($D$5="Koncesija",-#REF!*0.21,0)</f>
        <v>#REF!</v>
      </c>
      <c r="NXW165" s="632" t="e">
        <f>(IF(NXW112-NXW107&lt;0,0,NXW112-NXW107)+NXW156)*1.21+IF($D$5="Koncesija",-#REF!*0.21,0)</f>
        <v>#REF!</v>
      </c>
      <c r="NXX165" s="632" t="e">
        <f>(IF(NXX112-NXX107&lt;0,0,NXX112-NXX107)+NXX156)*1.21+IF($D$5="Koncesija",-#REF!*0.21,0)</f>
        <v>#REF!</v>
      </c>
      <c r="NXY165" s="632" t="e">
        <f>(IF(NXY112-NXY107&lt;0,0,NXY112-NXY107)+NXY156)*1.21+IF($D$5="Koncesija",-#REF!*0.21,0)</f>
        <v>#REF!</v>
      </c>
      <c r="NXZ165" s="632" t="e">
        <f>(IF(NXZ112-NXZ107&lt;0,0,NXZ112-NXZ107)+NXZ156)*1.21+IF($D$5="Koncesija",-#REF!*0.21,0)</f>
        <v>#REF!</v>
      </c>
      <c r="NYA165" s="632" t="e">
        <f>(IF(NYA112-NYA107&lt;0,0,NYA112-NYA107)+NYA156)*1.21+IF($D$5="Koncesija",-#REF!*0.21,0)</f>
        <v>#REF!</v>
      </c>
      <c r="NYB165" s="632" t="e">
        <f>(IF(NYB112-NYB107&lt;0,0,NYB112-NYB107)+NYB156)*1.21+IF($D$5="Koncesija",-#REF!*0.21,0)</f>
        <v>#REF!</v>
      </c>
      <c r="NYC165" s="632" t="e">
        <f>(IF(NYC112-NYC107&lt;0,0,NYC112-NYC107)+NYC156)*1.21+IF($D$5="Koncesija",-#REF!*0.21,0)</f>
        <v>#REF!</v>
      </c>
      <c r="NYD165" s="632" t="e">
        <f>(IF(NYD112-NYD107&lt;0,0,NYD112-NYD107)+NYD156)*1.21+IF($D$5="Koncesija",-#REF!*0.21,0)</f>
        <v>#REF!</v>
      </c>
      <c r="NYE165" s="632" t="e">
        <f>(IF(NYE112-NYE107&lt;0,0,NYE112-NYE107)+NYE156)*1.21+IF($D$5="Koncesija",-#REF!*0.21,0)</f>
        <v>#REF!</v>
      </c>
      <c r="NYF165" s="632" t="e">
        <f>(IF(NYF112-NYF107&lt;0,0,NYF112-NYF107)+NYF156)*1.21+IF($D$5="Koncesija",-#REF!*0.21,0)</f>
        <v>#REF!</v>
      </c>
      <c r="NYG165" s="632" t="e">
        <f>(IF(NYG112-NYG107&lt;0,0,NYG112-NYG107)+NYG156)*1.21+IF($D$5="Koncesija",-#REF!*0.21,0)</f>
        <v>#REF!</v>
      </c>
      <c r="NYH165" s="632" t="e">
        <f>(IF(NYH112-NYH107&lt;0,0,NYH112-NYH107)+NYH156)*1.21+IF($D$5="Koncesija",-#REF!*0.21,0)</f>
        <v>#REF!</v>
      </c>
      <c r="NYI165" s="632" t="e">
        <f>(IF(NYI112-NYI107&lt;0,0,NYI112-NYI107)+NYI156)*1.21+IF($D$5="Koncesija",-#REF!*0.21,0)</f>
        <v>#REF!</v>
      </c>
      <c r="NYJ165" s="632" t="e">
        <f>(IF(NYJ112-NYJ107&lt;0,0,NYJ112-NYJ107)+NYJ156)*1.21+IF($D$5="Koncesija",-#REF!*0.21,0)</f>
        <v>#REF!</v>
      </c>
      <c r="NYK165" s="632" t="e">
        <f>(IF(NYK112-NYK107&lt;0,0,NYK112-NYK107)+NYK156)*1.21+IF($D$5="Koncesija",-#REF!*0.21,0)</f>
        <v>#REF!</v>
      </c>
      <c r="NYL165" s="632" t="e">
        <f>(IF(NYL112-NYL107&lt;0,0,NYL112-NYL107)+NYL156)*1.21+IF($D$5="Koncesija",-#REF!*0.21,0)</f>
        <v>#REF!</v>
      </c>
      <c r="NYM165" s="632" t="e">
        <f>(IF(NYM112-NYM107&lt;0,0,NYM112-NYM107)+NYM156)*1.21+IF($D$5="Koncesija",-#REF!*0.21,0)</f>
        <v>#REF!</v>
      </c>
      <c r="NYN165" s="632" t="e">
        <f>(IF(NYN112-NYN107&lt;0,0,NYN112-NYN107)+NYN156)*1.21+IF($D$5="Koncesija",-#REF!*0.21,0)</f>
        <v>#REF!</v>
      </c>
      <c r="NYO165" s="632" t="e">
        <f>(IF(NYO112-NYO107&lt;0,0,NYO112-NYO107)+NYO156)*1.21+IF($D$5="Koncesija",-#REF!*0.21,0)</f>
        <v>#REF!</v>
      </c>
      <c r="NYP165" s="632" t="e">
        <f>(IF(NYP112-NYP107&lt;0,0,NYP112-NYP107)+NYP156)*1.21+IF($D$5="Koncesija",-#REF!*0.21,0)</f>
        <v>#REF!</v>
      </c>
      <c r="NYQ165" s="632" t="e">
        <f>(IF(NYQ112-NYQ107&lt;0,0,NYQ112-NYQ107)+NYQ156)*1.21+IF($D$5="Koncesija",-#REF!*0.21,0)</f>
        <v>#REF!</v>
      </c>
      <c r="NYR165" s="632" t="e">
        <f>(IF(NYR112-NYR107&lt;0,0,NYR112-NYR107)+NYR156)*1.21+IF($D$5="Koncesija",-#REF!*0.21,0)</f>
        <v>#REF!</v>
      </c>
      <c r="NYS165" s="632" t="e">
        <f>(IF(NYS112-NYS107&lt;0,0,NYS112-NYS107)+NYS156)*1.21+IF($D$5="Koncesija",-#REF!*0.21,0)</f>
        <v>#REF!</v>
      </c>
      <c r="NYT165" s="632" t="e">
        <f>(IF(NYT112-NYT107&lt;0,0,NYT112-NYT107)+NYT156)*1.21+IF($D$5="Koncesija",-#REF!*0.21,0)</f>
        <v>#REF!</v>
      </c>
      <c r="NYU165" s="632" t="e">
        <f>(IF(NYU112-NYU107&lt;0,0,NYU112-NYU107)+NYU156)*1.21+IF($D$5="Koncesija",-#REF!*0.21,0)</f>
        <v>#REF!</v>
      </c>
      <c r="NYV165" s="632" t="e">
        <f>(IF(NYV112-NYV107&lt;0,0,NYV112-NYV107)+NYV156)*1.21+IF($D$5="Koncesija",-#REF!*0.21,0)</f>
        <v>#REF!</v>
      </c>
      <c r="NYW165" s="632" t="e">
        <f>(IF(NYW112-NYW107&lt;0,0,NYW112-NYW107)+NYW156)*1.21+IF($D$5="Koncesija",-#REF!*0.21,0)</f>
        <v>#REF!</v>
      </c>
      <c r="NYX165" s="632" t="e">
        <f>(IF(NYX112-NYX107&lt;0,0,NYX112-NYX107)+NYX156)*1.21+IF($D$5="Koncesija",-#REF!*0.21,0)</f>
        <v>#REF!</v>
      </c>
      <c r="NYY165" s="632" t="e">
        <f>(IF(NYY112-NYY107&lt;0,0,NYY112-NYY107)+NYY156)*1.21+IF($D$5="Koncesija",-#REF!*0.21,0)</f>
        <v>#REF!</v>
      </c>
      <c r="NYZ165" s="632" t="e">
        <f>(IF(NYZ112-NYZ107&lt;0,0,NYZ112-NYZ107)+NYZ156)*1.21+IF($D$5="Koncesija",-#REF!*0.21,0)</f>
        <v>#REF!</v>
      </c>
      <c r="NZA165" s="632" t="e">
        <f>(IF(NZA112-NZA107&lt;0,0,NZA112-NZA107)+NZA156)*1.21+IF($D$5="Koncesija",-#REF!*0.21,0)</f>
        <v>#REF!</v>
      </c>
      <c r="NZB165" s="632" t="e">
        <f>(IF(NZB112-NZB107&lt;0,0,NZB112-NZB107)+NZB156)*1.21+IF($D$5="Koncesija",-#REF!*0.21,0)</f>
        <v>#REF!</v>
      </c>
      <c r="NZC165" s="632" t="e">
        <f>(IF(NZC112-NZC107&lt;0,0,NZC112-NZC107)+NZC156)*1.21+IF($D$5="Koncesija",-#REF!*0.21,0)</f>
        <v>#REF!</v>
      </c>
      <c r="NZD165" s="632" t="e">
        <f>(IF(NZD112-NZD107&lt;0,0,NZD112-NZD107)+NZD156)*1.21+IF($D$5="Koncesija",-#REF!*0.21,0)</f>
        <v>#REF!</v>
      </c>
      <c r="NZE165" s="632" t="e">
        <f>(IF(NZE112-NZE107&lt;0,0,NZE112-NZE107)+NZE156)*1.21+IF($D$5="Koncesija",-#REF!*0.21,0)</f>
        <v>#REF!</v>
      </c>
      <c r="NZF165" s="632" t="e">
        <f>(IF(NZF112-NZF107&lt;0,0,NZF112-NZF107)+NZF156)*1.21+IF($D$5="Koncesija",-#REF!*0.21,0)</f>
        <v>#REF!</v>
      </c>
      <c r="NZG165" s="632" t="e">
        <f>(IF(NZG112-NZG107&lt;0,0,NZG112-NZG107)+NZG156)*1.21+IF($D$5="Koncesija",-#REF!*0.21,0)</f>
        <v>#REF!</v>
      </c>
      <c r="NZH165" s="632" t="e">
        <f>(IF(NZH112-NZH107&lt;0,0,NZH112-NZH107)+NZH156)*1.21+IF($D$5="Koncesija",-#REF!*0.21,0)</f>
        <v>#REF!</v>
      </c>
      <c r="NZI165" s="632" t="e">
        <f>(IF(NZI112-NZI107&lt;0,0,NZI112-NZI107)+NZI156)*1.21+IF($D$5="Koncesija",-#REF!*0.21,0)</f>
        <v>#REF!</v>
      </c>
      <c r="NZJ165" s="632" t="e">
        <f>(IF(NZJ112-NZJ107&lt;0,0,NZJ112-NZJ107)+NZJ156)*1.21+IF($D$5="Koncesija",-#REF!*0.21,0)</f>
        <v>#REF!</v>
      </c>
      <c r="NZK165" s="632" t="e">
        <f>(IF(NZK112-NZK107&lt;0,0,NZK112-NZK107)+NZK156)*1.21+IF($D$5="Koncesija",-#REF!*0.21,0)</f>
        <v>#REF!</v>
      </c>
      <c r="NZL165" s="632" t="e">
        <f>(IF(NZL112-NZL107&lt;0,0,NZL112-NZL107)+NZL156)*1.21+IF($D$5="Koncesija",-#REF!*0.21,0)</f>
        <v>#REF!</v>
      </c>
      <c r="NZM165" s="632" t="e">
        <f>(IF(NZM112-NZM107&lt;0,0,NZM112-NZM107)+NZM156)*1.21+IF($D$5="Koncesija",-#REF!*0.21,0)</f>
        <v>#REF!</v>
      </c>
      <c r="NZN165" s="632" t="e">
        <f>(IF(NZN112-NZN107&lt;0,0,NZN112-NZN107)+NZN156)*1.21+IF($D$5="Koncesija",-#REF!*0.21,0)</f>
        <v>#REF!</v>
      </c>
      <c r="NZO165" s="632" t="e">
        <f>(IF(NZO112-NZO107&lt;0,0,NZO112-NZO107)+NZO156)*1.21+IF($D$5="Koncesija",-#REF!*0.21,0)</f>
        <v>#REF!</v>
      </c>
      <c r="NZP165" s="632" t="e">
        <f>(IF(NZP112-NZP107&lt;0,0,NZP112-NZP107)+NZP156)*1.21+IF($D$5="Koncesija",-#REF!*0.21,0)</f>
        <v>#REF!</v>
      </c>
      <c r="NZQ165" s="632" t="e">
        <f>(IF(NZQ112-NZQ107&lt;0,0,NZQ112-NZQ107)+NZQ156)*1.21+IF($D$5="Koncesija",-#REF!*0.21,0)</f>
        <v>#REF!</v>
      </c>
      <c r="NZR165" s="632" t="e">
        <f>(IF(NZR112-NZR107&lt;0,0,NZR112-NZR107)+NZR156)*1.21+IF($D$5="Koncesija",-#REF!*0.21,0)</f>
        <v>#REF!</v>
      </c>
      <c r="NZS165" s="632" t="e">
        <f>(IF(NZS112-NZS107&lt;0,0,NZS112-NZS107)+NZS156)*1.21+IF($D$5="Koncesija",-#REF!*0.21,0)</f>
        <v>#REF!</v>
      </c>
      <c r="NZT165" s="632" t="e">
        <f>(IF(NZT112-NZT107&lt;0,0,NZT112-NZT107)+NZT156)*1.21+IF($D$5="Koncesija",-#REF!*0.21,0)</f>
        <v>#REF!</v>
      </c>
      <c r="NZU165" s="632" t="e">
        <f>(IF(NZU112-NZU107&lt;0,0,NZU112-NZU107)+NZU156)*1.21+IF($D$5="Koncesija",-#REF!*0.21,0)</f>
        <v>#REF!</v>
      </c>
      <c r="NZV165" s="632" t="e">
        <f>(IF(NZV112-NZV107&lt;0,0,NZV112-NZV107)+NZV156)*1.21+IF($D$5="Koncesija",-#REF!*0.21,0)</f>
        <v>#REF!</v>
      </c>
      <c r="NZW165" s="632" t="e">
        <f>(IF(NZW112-NZW107&lt;0,0,NZW112-NZW107)+NZW156)*1.21+IF($D$5="Koncesija",-#REF!*0.21,0)</f>
        <v>#REF!</v>
      </c>
      <c r="NZX165" s="632" t="e">
        <f>(IF(NZX112-NZX107&lt;0,0,NZX112-NZX107)+NZX156)*1.21+IF($D$5="Koncesija",-#REF!*0.21,0)</f>
        <v>#REF!</v>
      </c>
      <c r="NZY165" s="632" t="e">
        <f>(IF(NZY112-NZY107&lt;0,0,NZY112-NZY107)+NZY156)*1.21+IF($D$5="Koncesija",-#REF!*0.21,0)</f>
        <v>#REF!</v>
      </c>
      <c r="NZZ165" s="632" t="e">
        <f>(IF(NZZ112-NZZ107&lt;0,0,NZZ112-NZZ107)+NZZ156)*1.21+IF($D$5="Koncesija",-#REF!*0.21,0)</f>
        <v>#REF!</v>
      </c>
      <c r="OAA165" s="632" t="e">
        <f>(IF(OAA112-OAA107&lt;0,0,OAA112-OAA107)+OAA156)*1.21+IF($D$5="Koncesija",-#REF!*0.21,0)</f>
        <v>#REF!</v>
      </c>
      <c r="OAB165" s="632" t="e">
        <f>(IF(OAB112-OAB107&lt;0,0,OAB112-OAB107)+OAB156)*1.21+IF($D$5="Koncesija",-#REF!*0.21,0)</f>
        <v>#REF!</v>
      </c>
      <c r="OAC165" s="632" t="e">
        <f>(IF(OAC112-OAC107&lt;0,0,OAC112-OAC107)+OAC156)*1.21+IF($D$5="Koncesija",-#REF!*0.21,0)</f>
        <v>#REF!</v>
      </c>
      <c r="OAD165" s="632" t="e">
        <f>(IF(OAD112-OAD107&lt;0,0,OAD112-OAD107)+OAD156)*1.21+IF($D$5="Koncesija",-#REF!*0.21,0)</f>
        <v>#REF!</v>
      </c>
      <c r="OAE165" s="632" t="e">
        <f>(IF(OAE112-OAE107&lt;0,0,OAE112-OAE107)+OAE156)*1.21+IF($D$5="Koncesija",-#REF!*0.21,0)</f>
        <v>#REF!</v>
      </c>
      <c r="OAF165" s="632" t="e">
        <f>(IF(OAF112-OAF107&lt;0,0,OAF112-OAF107)+OAF156)*1.21+IF($D$5="Koncesija",-#REF!*0.21,0)</f>
        <v>#REF!</v>
      </c>
      <c r="OAG165" s="632" t="e">
        <f>(IF(OAG112-OAG107&lt;0,0,OAG112-OAG107)+OAG156)*1.21+IF($D$5="Koncesija",-#REF!*0.21,0)</f>
        <v>#REF!</v>
      </c>
      <c r="OAH165" s="632" t="e">
        <f>(IF(OAH112-OAH107&lt;0,0,OAH112-OAH107)+OAH156)*1.21+IF($D$5="Koncesija",-#REF!*0.21,0)</f>
        <v>#REF!</v>
      </c>
      <c r="OAI165" s="632" t="e">
        <f>(IF(OAI112-OAI107&lt;0,0,OAI112-OAI107)+OAI156)*1.21+IF($D$5="Koncesija",-#REF!*0.21,0)</f>
        <v>#REF!</v>
      </c>
      <c r="OAJ165" s="632" t="e">
        <f>(IF(OAJ112-OAJ107&lt;0,0,OAJ112-OAJ107)+OAJ156)*1.21+IF($D$5="Koncesija",-#REF!*0.21,0)</f>
        <v>#REF!</v>
      </c>
      <c r="OAK165" s="632" t="e">
        <f>(IF(OAK112-OAK107&lt;0,0,OAK112-OAK107)+OAK156)*1.21+IF($D$5="Koncesija",-#REF!*0.21,0)</f>
        <v>#REF!</v>
      </c>
      <c r="OAL165" s="632" t="e">
        <f>(IF(OAL112-OAL107&lt;0,0,OAL112-OAL107)+OAL156)*1.21+IF($D$5="Koncesija",-#REF!*0.21,0)</f>
        <v>#REF!</v>
      </c>
      <c r="OAM165" s="632" t="e">
        <f>(IF(OAM112-OAM107&lt;0,0,OAM112-OAM107)+OAM156)*1.21+IF($D$5="Koncesija",-#REF!*0.21,0)</f>
        <v>#REF!</v>
      </c>
      <c r="OAN165" s="632" t="e">
        <f>(IF(OAN112-OAN107&lt;0,0,OAN112-OAN107)+OAN156)*1.21+IF($D$5="Koncesija",-#REF!*0.21,0)</f>
        <v>#REF!</v>
      </c>
      <c r="OAO165" s="632" t="e">
        <f>(IF(OAO112-OAO107&lt;0,0,OAO112-OAO107)+OAO156)*1.21+IF($D$5="Koncesija",-#REF!*0.21,0)</f>
        <v>#REF!</v>
      </c>
      <c r="OAP165" s="632" t="e">
        <f>(IF(OAP112-OAP107&lt;0,0,OAP112-OAP107)+OAP156)*1.21+IF($D$5="Koncesija",-#REF!*0.21,0)</f>
        <v>#REF!</v>
      </c>
      <c r="OAQ165" s="632" t="e">
        <f>(IF(OAQ112-OAQ107&lt;0,0,OAQ112-OAQ107)+OAQ156)*1.21+IF($D$5="Koncesija",-#REF!*0.21,0)</f>
        <v>#REF!</v>
      </c>
      <c r="OAR165" s="632" t="e">
        <f>(IF(OAR112-OAR107&lt;0,0,OAR112-OAR107)+OAR156)*1.21+IF($D$5="Koncesija",-#REF!*0.21,0)</f>
        <v>#REF!</v>
      </c>
      <c r="OAS165" s="632" t="e">
        <f>(IF(OAS112-OAS107&lt;0,0,OAS112-OAS107)+OAS156)*1.21+IF($D$5="Koncesija",-#REF!*0.21,0)</f>
        <v>#REF!</v>
      </c>
      <c r="OAT165" s="632" t="e">
        <f>(IF(OAT112-OAT107&lt;0,0,OAT112-OAT107)+OAT156)*1.21+IF($D$5="Koncesija",-#REF!*0.21,0)</f>
        <v>#REF!</v>
      </c>
      <c r="OAU165" s="632" t="e">
        <f>(IF(OAU112-OAU107&lt;0,0,OAU112-OAU107)+OAU156)*1.21+IF($D$5="Koncesija",-#REF!*0.21,0)</f>
        <v>#REF!</v>
      </c>
      <c r="OAV165" s="632" t="e">
        <f>(IF(OAV112-OAV107&lt;0,0,OAV112-OAV107)+OAV156)*1.21+IF($D$5="Koncesija",-#REF!*0.21,0)</f>
        <v>#REF!</v>
      </c>
      <c r="OAW165" s="632" t="e">
        <f>(IF(OAW112-OAW107&lt;0,0,OAW112-OAW107)+OAW156)*1.21+IF($D$5="Koncesija",-#REF!*0.21,0)</f>
        <v>#REF!</v>
      </c>
      <c r="OAX165" s="632" t="e">
        <f>(IF(OAX112-OAX107&lt;0,0,OAX112-OAX107)+OAX156)*1.21+IF($D$5="Koncesija",-#REF!*0.21,0)</f>
        <v>#REF!</v>
      </c>
      <c r="OAY165" s="632" t="e">
        <f>(IF(OAY112-OAY107&lt;0,0,OAY112-OAY107)+OAY156)*1.21+IF($D$5="Koncesija",-#REF!*0.21,0)</f>
        <v>#REF!</v>
      </c>
      <c r="OAZ165" s="632" t="e">
        <f>(IF(OAZ112-OAZ107&lt;0,0,OAZ112-OAZ107)+OAZ156)*1.21+IF($D$5="Koncesija",-#REF!*0.21,0)</f>
        <v>#REF!</v>
      </c>
      <c r="OBA165" s="632" t="e">
        <f>(IF(OBA112-OBA107&lt;0,0,OBA112-OBA107)+OBA156)*1.21+IF($D$5="Koncesija",-#REF!*0.21,0)</f>
        <v>#REF!</v>
      </c>
      <c r="OBB165" s="632" t="e">
        <f>(IF(OBB112-OBB107&lt;0,0,OBB112-OBB107)+OBB156)*1.21+IF($D$5="Koncesija",-#REF!*0.21,0)</f>
        <v>#REF!</v>
      </c>
      <c r="OBC165" s="632" t="e">
        <f>(IF(OBC112-OBC107&lt;0,0,OBC112-OBC107)+OBC156)*1.21+IF($D$5="Koncesija",-#REF!*0.21,0)</f>
        <v>#REF!</v>
      </c>
      <c r="OBD165" s="632" t="e">
        <f>(IF(OBD112-OBD107&lt;0,0,OBD112-OBD107)+OBD156)*1.21+IF($D$5="Koncesija",-#REF!*0.21,0)</f>
        <v>#REF!</v>
      </c>
      <c r="OBE165" s="632" t="e">
        <f>(IF(OBE112-OBE107&lt;0,0,OBE112-OBE107)+OBE156)*1.21+IF($D$5="Koncesija",-#REF!*0.21,0)</f>
        <v>#REF!</v>
      </c>
      <c r="OBF165" s="632" t="e">
        <f>(IF(OBF112-OBF107&lt;0,0,OBF112-OBF107)+OBF156)*1.21+IF($D$5="Koncesija",-#REF!*0.21,0)</f>
        <v>#REF!</v>
      </c>
      <c r="OBG165" s="632" t="e">
        <f>(IF(OBG112-OBG107&lt;0,0,OBG112-OBG107)+OBG156)*1.21+IF($D$5="Koncesija",-#REF!*0.21,0)</f>
        <v>#REF!</v>
      </c>
      <c r="OBH165" s="632" t="e">
        <f>(IF(OBH112-OBH107&lt;0,0,OBH112-OBH107)+OBH156)*1.21+IF($D$5="Koncesija",-#REF!*0.21,0)</f>
        <v>#REF!</v>
      </c>
      <c r="OBI165" s="632" t="e">
        <f>(IF(OBI112-OBI107&lt;0,0,OBI112-OBI107)+OBI156)*1.21+IF($D$5="Koncesija",-#REF!*0.21,0)</f>
        <v>#REF!</v>
      </c>
      <c r="OBJ165" s="632" t="e">
        <f>(IF(OBJ112-OBJ107&lt;0,0,OBJ112-OBJ107)+OBJ156)*1.21+IF($D$5="Koncesija",-#REF!*0.21,0)</f>
        <v>#REF!</v>
      </c>
      <c r="OBK165" s="632" t="e">
        <f>(IF(OBK112-OBK107&lt;0,0,OBK112-OBK107)+OBK156)*1.21+IF($D$5="Koncesija",-#REF!*0.21,0)</f>
        <v>#REF!</v>
      </c>
      <c r="OBL165" s="632" t="e">
        <f>(IF(OBL112-OBL107&lt;0,0,OBL112-OBL107)+OBL156)*1.21+IF($D$5="Koncesija",-#REF!*0.21,0)</f>
        <v>#REF!</v>
      </c>
      <c r="OBM165" s="632" t="e">
        <f>(IF(OBM112-OBM107&lt;0,0,OBM112-OBM107)+OBM156)*1.21+IF($D$5="Koncesija",-#REF!*0.21,0)</f>
        <v>#REF!</v>
      </c>
      <c r="OBN165" s="632" t="e">
        <f>(IF(OBN112-OBN107&lt;0,0,OBN112-OBN107)+OBN156)*1.21+IF($D$5="Koncesija",-#REF!*0.21,0)</f>
        <v>#REF!</v>
      </c>
      <c r="OBO165" s="632" t="e">
        <f>(IF(OBO112-OBO107&lt;0,0,OBO112-OBO107)+OBO156)*1.21+IF($D$5="Koncesija",-#REF!*0.21,0)</f>
        <v>#REF!</v>
      </c>
      <c r="OBP165" s="632" t="e">
        <f>(IF(OBP112-OBP107&lt;0,0,OBP112-OBP107)+OBP156)*1.21+IF($D$5="Koncesija",-#REF!*0.21,0)</f>
        <v>#REF!</v>
      </c>
      <c r="OBQ165" s="632" t="e">
        <f>(IF(OBQ112-OBQ107&lt;0,0,OBQ112-OBQ107)+OBQ156)*1.21+IF($D$5="Koncesija",-#REF!*0.21,0)</f>
        <v>#REF!</v>
      </c>
      <c r="OBR165" s="632" t="e">
        <f>(IF(OBR112-OBR107&lt;0,0,OBR112-OBR107)+OBR156)*1.21+IF($D$5="Koncesija",-#REF!*0.21,0)</f>
        <v>#REF!</v>
      </c>
      <c r="OBS165" s="632" t="e">
        <f>(IF(OBS112-OBS107&lt;0,0,OBS112-OBS107)+OBS156)*1.21+IF($D$5="Koncesija",-#REF!*0.21,0)</f>
        <v>#REF!</v>
      </c>
      <c r="OBT165" s="632" t="e">
        <f>(IF(OBT112-OBT107&lt;0,0,OBT112-OBT107)+OBT156)*1.21+IF($D$5="Koncesija",-#REF!*0.21,0)</f>
        <v>#REF!</v>
      </c>
      <c r="OBU165" s="632" t="e">
        <f>(IF(OBU112-OBU107&lt;0,0,OBU112-OBU107)+OBU156)*1.21+IF($D$5="Koncesija",-#REF!*0.21,0)</f>
        <v>#REF!</v>
      </c>
      <c r="OBV165" s="632" t="e">
        <f>(IF(OBV112-OBV107&lt;0,0,OBV112-OBV107)+OBV156)*1.21+IF($D$5="Koncesija",-#REF!*0.21,0)</f>
        <v>#REF!</v>
      </c>
      <c r="OBW165" s="632" t="e">
        <f>(IF(OBW112-OBW107&lt;0,0,OBW112-OBW107)+OBW156)*1.21+IF($D$5="Koncesija",-#REF!*0.21,0)</f>
        <v>#REF!</v>
      </c>
      <c r="OBX165" s="632" t="e">
        <f>(IF(OBX112-OBX107&lt;0,0,OBX112-OBX107)+OBX156)*1.21+IF($D$5="Koncesija",-#REF!*0.21,0)</f>
        <v>#REF!</v>
      </c>
      <c r="OBY165" s="632" t="e">
        <f>(IF(OBY112-OBY107&lt;0,0,OBY112-OBY107)+OBY156)*1.21+IF($D$5="Koncesija",-#REF!*0.21,0)</f>
        <v>#REF!</v>
      </c>
      <c r="OBZ165" s="632" t="e">
        <f>(IF(OBZ112-OBZ107&lt;0,0,OBZ112-OBZ107)+OBZ156)*1.21+IF($D$5="Koncesija",-#REF!*0.21,0)</f>
        <v>#REF!</v>
      </c>
      <c r="OCA165" s="632" t="e">
        <f>(IF(OCA112-OCA107&lt;0,0,OCA112-OCA107)+OCA156)*1.21+IF($D$5="Koncesija",-#REF!*0.21,0)</f>
        <v>#REF!</v>
      </c>
      <c r="OCB165" s="632" t="e">
        <f>(IF(OCB112-OCB107&lt;0,0,OCB112-OCB107)+OCB156)*1.21+IF($D$5="Koncesija",-#REF!*0.21,0)</f>
        <v>#REF!</v>
      </c>
      <c r="OCC165" s="632" t="e">
        <f>(IF(OCC112-OCC107&lt;0,0,OCC112-OCC107)+OCC156)*1.21+IF($D$5="Koncesija",-#REF!*0.21,0)</f>
        <v>#REF!</v>
      </c>
      <c r="OCD165" s="632" t="e">
        <f>(IF(OCD112-OCD107&lt;0,0,OCD112-OCD107)+OCD156)*1.21+IF($D$5="Koncesija",-#REF!*0.21,0)</f>
        <v>#REF!</v>
      </c>
      <c r="OCE165" s="632" t="e">
        <f>(IF(OCE112-OCE107&lt;0,0,OCE112-OCE107)+OCE156)*1.21+IF($D$5="Koncesija",-#REF!*0.21,0)</f>
        <v>#REF!</v>
      </c>
      <c r="OCF165" s="632" t="e">
        <f>(IF(OCF112-OCF107&lt;0,0,OCF112-OCF107)+OCF156)*1.21+IF($D$5="Koncesija",-#REF!*0.21,0)</f>
        <v>#REF!</v>
      </c>
      <c r="OCG165" s="632" t="e">
        <f>(IF(OCG112-OCG107&lt;0,0,OCG112-OCG107)+OCG156)*1.21+IF($D$5="Koncesija",-#REF!*0.21,0)</f>
        <v>#REF!</v>
      </c>
      <c r="OCH165" s="632" t="e">
        <f>(IF(OCH112-OCH107&lt;0,0,OCH112-OCH107)+OCH156)*1.21+IF($D$5="Koncesija",-#REF!*0.21,0)</f>
        <v>#REF!</v>
      </c>
      <c r="OCI165" s="632" t="e">
        <f>(IF(OCI112-OCI107&lt;0,0,OCI112-OCI107)+OCI156)*1.21+IF($D$5="Koncesija",-#REF!*0.21,0)</f>
        <v>#REF!</v>
      </c>
      <c r="OCJ165" s="632" t="e">
        <f>(IF(OCJ112-OCJ107&lt;0,0,OCJ112-OCJ107)+OCJ156)*1.21+IF($D$5="Koncesija",-#REF!*0.21,0)</f>
        <v>#REF!</v>
      </c>
      <c r="OCK165" s="632" t="e">
        <f>(IF(OCK112-OCK107&lt;0,0,OCK112-OCK107)+OCK156)*1.21+IF($D$5="Koncesija",-#REF!*0.21,0)</f>
        <v>#REF!</v>
      </c>
      <c r="OCL165" s="632" t="e">
        <f>(IF(OCL112-OCL107&lt;0,0,OCL112-OCL107)+OCL156)*1.21+IF($D$5="Koncesija",-#REF!*0.21,0)</f>
        <v>#REF!</v>
      </c>
      <c r="OCM165" s="632" t="e">
        <f>(IF(OCM112-OCM107&lt;0,0,OCM112-OCM107)+OCM156)*1.21+IF($D$5="Koncesija",-#REF!*0.21,0)</f>
        <v>#REF!</v>
      </c>
      <c r="OCN165" s="632" t="e">
        <f>(IF(OCN112-OCN107&lt;0,0,OCN112-OCN107)+OCN156)*1.21+IF($D$5="Koncesija",-#REF!*0.21,0)</f>
        <v>#REF!</v>
      </c>
      <c r="OCO165" s="632" t="e">
        <f>(IF(OCO112-OCO107&lt;0,0,OCO112-OCO107)+OCO156)*1.21+IF($D$5="Koncesija",-#REF!*0.21,0)</f>
        <v>#REF!</v>
      </c>
      <c r="OCP165" s="632" t="e">
        <f>(IF(OCP112-OCP107&lt;0,0,OCP112-OCP107)+OCP156)*1.21+IF($D$5="Koncesija",-#REF!*0.21,0)</f>
        <v>#REF!</v>
      </c>
      <c r="OCQ165" s="632" t="e">
        <f>(IF(OCQ112-OCQ107&lt;0,0,OCQ112-OCQ107)+OCQ156)*1.21+IF($D$5="Koncesija",-#REF!*0.21,0)</f>
        <v>#REF!</v>
      </c>
      <c r="OCR165" s="632" t="e">
        <f>(IF(OCR112-OCR107&lt;0,0,OCR112-OCR107)+OCR156)*1.21+IF($D$5="Koncesija",-#REF!*0.21,0)</f>
        <v>#REF!</v>
      </c>
      <c r="OCS165" s="632" t="e">
        <f>(IF(OCS112-OCS107&lt;0,0,OCS112-OCS107)+OCS156)*1.21+IF($D$5="Koncesija",-#REF!*0.21,0)</f>
        <v>#REF!</v>
      </c>
      <c r="OCT165" s="632" t="e">
        <f>(IF(OCT112-OCT107&lt;0,0,OCT112-OCT107)+OCT156)*1.21+IF($D$5="Koncesija",-#REF!*0.21,0)</f>
        <v>#REF!</v>
      </c>
      <c r="OCU165" s="632" t="e">
        <f>(IF(OCU112-OCU107&lt;0,0,OCU112-OCU107)+OCU156)*1.21+IF($D$5="Koncesija",-#REF!*0.21,0)</f>
        <v>#REF!</v>
      </c>
      <c r="OCV165" s="632" t="e">
        <f>(IF(OCV112-OCV107&lt;0,0,OCV112-OCV107)+OCV156)*1.21+IF($D$5="Koncesija",-#REF!*0.21,0)</f>
        <v>#REF!</v>
      </c>
      <c r="OCW165" s="632" t="e">
        <f>(IF(OCW112-OCW107&lt;0,0,OCW112-OCW107)+OCW156)*1.21+IF($D$5="Koncesija",-#REF!*0.21,0)</f>
        <v>#REF!</v>
      </c>
      <c r="OCX165" s="632" t="e">
        <f>(IF(OCX112-OCX107&lt;0,0,OCX112-OCX107)+OCX156)*1.21+IF($D$5="Koncesija",-#REF!*0.21,0)</f>
        <v>#REF!</v>
      </c>
      <c r="OCY165" s="632" t="e">
        <f>(IF(OCY112-OCY107&lt;0,0,OCY112-OCY107)+OCY156)*1.21+IF($D$5="Koncesija",-#REF!*0.21,0)</f>
        <v>#REF!</v>
      </c>
      <c r="OCZ165" s="632" t="e">
        <f>(IF(OCZ112-OCZ107&lt;0,0,OCZ112-OCZ107)+OCZ156)*1.21+IF($D$5="Koncesija",-#REF!*0.21,0)</f>
        <v>#REF!</v>
      </c>
      <c r="ODA165" s="632" t="e">
        <f>(IF(ODA112-ODA107&lt;0,0,ODA112-ODA107)+ODA156)*1.21+IF($D$5="Koncesija",-#REF!*0.21,0)</f>
        <v>#REF!</v>
      </c>
      <c r="ODB165" s="632" t="e">
        <f>(IF(ODB112-ODB107&lt;0,0,ODB112-ODB107)+ODB156)*1.21+IF($D$5="Koncesija",-#REF!*0.21,0)</f>
        <v>#REF!</v>
      </c>
      <c r="ODC165" s="632" t="e">
        <f>(IF(ODC112-ODC107&lt;0,0,ODC112-ODC107)+ODC156)*1.21+IF($D$5="Koncesija",-#REF!*0.21,0)</f>
        <v>#REF!</v>
      </c>
      <c r="ODD165" s="632" t="e">
        <f>(IF(ODD112-ODD107&lt;0,0,ODD112-ODD107)+ODD156)*1.21+IF($D$5="Koncesija",-#REF!*0.21,0)</f>
        <v>#REF!</v>
      </c>
      <c r="ODE165" s="632" t="e">
        <f>(IF(ODE112-ODE107&lt;0,0,ODE112-ODE107)+ODE156)*1.21+IF($D$5="Koncesija",-#REF!*0.21,0)</f>
        <v>#REF!</v>
      </c>
      <c r="ODF165" s="632" t="e">
        <f>(IF(ODF112-ODF107&lt;0,0,ODF112-ODF107)+ODF156)*1.21+IF($D$5="Koncesija",-#REF!*0.21,0)</f>
        <v>#REF!</v>
      </c>
      <c r="ODG165" s="632" t="e">
        <f>(IF(ODG112-ODG107&lt;0,0,ODG112-ODG107)+ODG156)*1.21+IF($D$5="Koncesija",-#REF!*0.21,0)</f>
        <v>#REF!</v>
      </c>
      <c r="ODH165" s="632" t="e">
        <f>(IF(ODH112-ODH107&lt;0,0,ODH112-ODH107)+ODH156)*1.21+IF($D$5="Koncesija",-#REF!*0.21,0)</f>
        <v>#REF!</v>
      </c>
      <c r="ODI165" s="632" t="e">
        <f>(IF(ODI112-ODI107&lt;0,0,ODI112-ODI107)+ODI156)*1.21+IF($D$5="Koncesija",-#REF!*0.21,0)</f>
        <v>#REF!</v>
      </c>
      <c r="ODJ165" s="632" t="e">
        <f>(IF(ODJ112-ODJ107&lt;0,0,ODJ112-ODJ107)+ODJ156)*1.21+IF($D$5="Koncesija",-#REF!*0.21,0)</f>
        <v>#REF!</v>
      </c>
      <c r="ODK165" s="632" t="e">
        <f>(IF(ODK112-ODK107&lt;0,0,ODK112-ODK107)+ODK156)*1.21+IF($D$5="Koncesija",-#REF!*0.21,0)</f>
        <v>#REF!</v>
      </c>
      <c r="ODL165" s="632" t="e">
        <f>(IF(ODL112-ODL107&lt;0,0,ODL112-ODL107)+ODL156)*1.21+IF($D$5="Koncesija",-#REF!*0.21,0)</f>
        <v>#REF!</v>
      </c>
      <c r="ODM165" s="632" t="e">
        <f>(IF(ODM112-ODM107&lt;0,0,ODM112-ODM107)+ODM156)*1.21+IF($D$5="Koncesija",-#REF!*0.21,0)</f>
        <v>#REF!</v>
      </c>
      <c r="ODN165" s="632" t="e">
        <f>(IF(ODN112-ODN107&lt;0,0,ODN112-ODN107)+ODN156)*1.21+IF($D$5="Koncesija",-#REF!*0.21,0)</f>
        <v>#REF!</v>
      </c>
      <c r="ODO165" s="632" t="e">
        <f>(IF(ODO112-ODO107&lt;0,0,ODO112-ODO107)+ODO156)*1.21+IF($D$5="Koncesija",-#REF!*0.21,0)</f>
        <v>#REF!</v>
      </c>
      <c r="ODP165" s="632" t="e">
        <f>(IF(ODP112-ODP107&lt;0,0,ODP112-ODP107)+ODP156)*1.21+IF($D$5="Koncesija",-#REF!*0.21,0)</f>
        <v>#REF!</v>
      </c>
      <c r="ODQ165" s="632" t="e">
        <f>(IF(ODQ112-ODQ107&lt;0,0,ODQ112-ODQ107)+ODQ156)*1.21+IF($D$5="Koncesija",-#REF!*0.21,0)</f>
        <v>#REF!</v>
      </c>
      <c r="ODR165" s="632" t="e">
        <f>(IF(ODR112-ODR107&lt;0,0,ODR112-ODR107)+ODR156)*1.21+IF($D$5="Koncesija",-#REF!*0.21,0)</f>
        <v>#REF!</v>
      </c>
      <c r="ODS165" s="632" t="e">
        <f>(IF(ODS112-ODS107&lt;0,0,ODS112-ODS107)+ODS156)*1.21+IF($D$5="Koncesija",-#REF!*0.21,0)</f>
        <v>#REF!</v>
      </c>
      <c r="ODT165" s="632" t="e">
        <f>(IF(ODT112-ODT107&lt;0,0,ODT112-ODT107)+ODT156)*1.21+IF($D$5="Koncesija",-#REF!*0.21,0)</f>
        <v>#REF!</v>
      </c>
      <c r="ODU165" s="632" t="e">
        <f>(IF(ODU112-ODU107&lt;0,0,ODU112-ODU107)+ODU156)*1.21+IF($D$5="Koncesija",-#REF!*0.21,0)</f>
        <v>#REF!</v>
      </c>
      <c r="ODV165" s="632" t="e">
        <f>(IF(ODV112-ODV107&lt;0,0,ODV112-ODV107)+ODV156)*1.21+IF($D$5="Koncesija",-#REF!*0.21,0)</f>
        <v>#REF!</v>
      </c>
      <c r="ODW165" s="632" t="e">
        <f>(IF(ODW112-ODW107&lt;0,0,ODW112-ODW107)+ODW156)*1.21+IF($D$5="Koncesija",-#REF!*0.21,0)</f>
        <v>#REF!</v>
      </c>
      <c r="ODX165" s="632" t="e">
        <f>(IF(ODX112-ODX107&lt;0,0,ODX112-ODX107)+ODX156)*1.21+IF($D$5="Koncesija",-#REF!*0.21,0)</f>
        <v>#REF!</v>
      </c>
      <c r="ODY165" s="632" t="e">
        <f>(IF(ODY112-ODY107&lt;0,0,ODY112-ODY107)+ODY156)*1.21+IF($D$5="Koncesija",-#REF!*0.21,0)</f>
        <v>#REF!</v>
      </c>
      <c r="ODZ165" s="632" t="e">
        <f>(IF(ODZ112-ODZ107&lt;0,0,ODZ112-ODZ107)+ODZ156)*1.21+IF($D$5="Koncesija",-#REF!*0.21,0)</f>
        <v>#REF!</v>
      </c>
      <c r="OEA165" s="632" t="e">
        <f>(IF(OEA112-OEA107&lt;0,0,OEA112-OEA107)+OEA156)*1.21+IF($D$5="Koncesija",-#REF!*0.21,0)</f>
        <v>#REF!</v>
      </c>
      <c r="OEB165" s="632" t="e">
        <f>(IF(OEB112-OEB107&lt;0,0,OEB112-OEB107)+OEB156)*1.21+IF($D$5="Koncesija",-#REF!*0.21,0)</f>
        <v>#REF!</v>
      </c>
      <c r="OEC165" s="632" t="e">
        <f>(IF(OEC112-OEC107&lt;0,0,OEC112-OEC107)+OEC156)*1.21+IF($D$5="Koncesija",-#REF!*0.21,0)</f>
        <v>#REF!</v>
      </c>
      <c r="OED165" s="632" t="e">
        <f>(IF(OED112-OED107&lt;0,0,OED112-OED107)+OED156)*1.21+IF($D$5="Koncesija",-#REF!*0.21,0)</f>
        <v>#REF!</v>
      </c>
      <c r="OEE165" s="632" t="e">
        <f>(IF(OEE112-OEE107&lt;0,0,OEE112-OEE107)+OEE156)*1.21+IF($D$5="Koncesija",-#REF!*0.21,0)</f>
        <v>#REF!</v>
      </c>
      <c r="OEF165" s="632" t="e">
        <f>(IF(OEF112-OEF107&lt;0,0,OEF112-OEF107)+OEF156)*1.21+IF($D$5="Koncesija",-#REF!*0.21,0)</f>
        <v>#REF!</v>
      </c>
      <c r="OEG165" s="632" t="e">
        <f>(IF(OEG112-OEG107&lt;0,0,OEG112-OEG107)+OEG156)*1.21+IF($D$5="Koncesija",-#REF!*0.21,0)</f>
        <v>#REF!</v>
      </c>
      <c r="OEH165" s="632" t="e">
        <f>(IF(OEH112-OEH107&lt;0,0,OEH112-OEH107)+OEH156)*1.21+IF($D$5="Koncesija",-#REF!*0.21,0)</f>
        <v>#REF!</v>
      </c>
      <c r="OEI165" s="632" t="e">
        <f>(IF(OEI112-OEI107&lt;0,0,OEI112-OEI107)+OEI156)*1.21+IF($D$5="Koncesija",-#REF!*0.21,0)</f>
        <v>#REF!</v>
      </c>
      <c r="OEJ165" s="632" t="e">
        <f>(IF(OEJ112-OEJ107&lt;0,0,OEJ112-OEJ107)+OEJ156)*1.21+IF($D$5="Koncesija",-#REF!*0.21,0)</f>
        <v>#REF!</v>
      </c>
      <c r="OEK165" s="632" t="e">
        <f>(IF(OEK112-OEK107&lt;0,0,OEK112-OEK107)+OEK156)*1.21+IF($D$5="Koncesija",-#REF!*0.21,0)</f>
        <v>#REF!</v>
      </c>
      <c r="OEL165" s="632" t="e">
        <f>(IF(OEL112-OEL107&lt;0,0,OEL112-OEL107)+OEL156)*1.21+IF($D$5="Koncesija",-#REF!*0.21,0)</f>
        <v>#REF!</v>
      </c>
      <c r="OEM165" s="632" t="e">
        <f>(IF(OEM112-OEM107&lt;0,0,OEM112-OEM107)+OEM156)*1.21+IF($D$5="Koncesija",-#REF!*0.21,0)</f>
        <v>#REF!</v>
      </c>
      <c r="OEN165" s="632" t="e">
        <f>(IF(OEN112-OEN107&lt;0,0,OEN112-OEN107)+OEN156)*1.21+IF($D$5="Koncesija",-#REF!*0.21,0)</f>
        <v>#REF!</v>
      </c>
      <c r="OEO165" s="632" t="e">
        <f>(IF(OEO112-OEO107&lt;0,0,OEO112-OEO107)+OEO156)*1.21+IF($D$5="Koncesija",-#REF!*0.21,0)</f>
        <v>#REF!</v>
      </c>
      <c r="OEP165" s="632" t="e">
        <f>(IF(OEP112-OEP107&lt;0,0,OEP112-OEP107)+OEP156)*1.21+IF($D$5="Koncesija",-#REF!*0.21,0)</f>
        <v>#REF!</v>
      </c>
      <c r="OEQ165" s="632" t="e">
        <f>(IF(OEQ112-OEQ107&lt;0,0,OEQ112-OEQ107)+OEQ156)*1.21+IF($D$5="Koncesija",-#REF!*0.21,0)</f>
        <v>#REF!</v>
      </c>
      <c r="OER165" s="632" t="e">
        <f>(IF(OER112-OER107&lt;0,0,OER112-OER107)+OER156)*1.21+IF($D$5="Koncesija",-#REF!*0.21,0)</f>
        <v>#REF!</v>
      </c>
      <c r="OES165" s="632" t="e">
        <f>(IF(OES112-OES107&lt;0,0,OES112-OES107)+OES156)*1.21+IF($D$5="Koncesija",-#REF!*0.21,0)</f>
        <v>#REF!</v>
      </c>
      <c r="OET165" s="632" t="e">
        <f>(IF(OET112-OET107&lt;0,0,OET112-OET107)+OET156)*1.21+IF($D$5="Koncesija",-#REF!*0.21,0)</f>
        <v>#REF!</v>
      </c>
      <c r="OEU165" s="632" t="e">
        <f>(IF(OEU112-OEU107&lt;0,0,OEU112-OEU107)+OEU156)*1.21+IF($D$5="Koncesija",-#REF!*0.21,0)</f>
        <v>#REF!</v>
      </c>
      <c r="OEV165" s="632" t="e">
        <f>(IF(OEV112-OEV107&lt;0,0,OEV112-OEV107)+OEV156)*1.21+IF($D$5="Koncesija",-#REF!*0.21,0)</f>
        <v>#REF!</v>
      </c>
      <c r="OEW165" s="632" t="e">
        <f>(IF(OEW112-OEW107&lt;0,0,OEW112-OEW107)+OEW156)*1.21+IF($D$5="Koncesija",-#REF!*0.21,0)</f>
        <v>#REF!</v>
      </c>
      <c r="OEX165" s="632" t="e">
        <f>(IF(OEX112-OEX107&lt;0,0,OEX112-OEX107)+OEX156)*1.21+IF($D$5="Koncesija",-#REF!*0.21,0)</f>
        <v>#REF!</v>
      </c>
      <c r="OEY165" s="632" t="e">
        <f>(IF(OEY112-OEY107&lt;0,0,OEY112-OEY107)+OEY156)*1.21+IF($D$5="Koncesija",-#REF!*0.21,0)</f>
        <v>#REF!</v>
      </c>
      <c r="OEZ165" s="632" t="e">
        <f>(IF(OEZ112-OEZ107&lt;0,0,OEZ112-OEZ107)+OEZ156)*1.21+IF($D$5="Koncesija",-#REF!*0.21,0)</f>
        <v>#REF!</v>
      </c>
      <c r="OFA165" s="632" t="e">
        <f>(IF(OFA112-OFA107&lt;0,0,OFA112-OFA107)+OFA156)*1.21+IF($D$5="Koncesija",-#REF!*0.21,0)</f>
        <v>#REF!</v>
      </c>
      <c r="OFB165" s="632" t="e">
        <f>(IF(OFB112-OFB107&lt;0,0,OFB112-OFB107)+OFB156)*1.21+IF($D$5="Koncesija",-#REF!*0.21,0)</f>
        <v>#REF!</v>
      </c>
      <c r="OFC165" s="632" t="e">
        <f>(IF(OFC112-OFC107&lt;0,0,OFC112-OFC107)+OFC156)*1.21+IF($D$5="Koncesija",-#REF!*0.21,0)</f>
        <v>#REF!</v>
      </c>
      <c r="OFD165" s="632" t="e">
        <f>(IF(OFD112-OFD107&lt;0,0,OFD112-OFD107)+OFD156)*1.21+IF($D$5="Koncesija",-#REF!*0.21,0)</f>
        <v>#REF!</v>
      </c>
      <c r="OFE165" s="632" t="e">
        <f>(IF(OFE112-OFE107&lt;0,0,OFE112-OFE107)+OFE156)*1.21+IF($D$5="Koncesija",-#REF!*0.21,0)</f>
        <v>#REF!</v>
      </c>
      <c r="OFF165" s="632" t="e">
        <f>(IF(OFF112-OFF107&lt;0,0,OFF112-OFF107)+OFF156)*1.21+IF($D$5="Koncesija",-#REF!*0.21,0)</f>
        <v>#REF!</v>
      </c>
      <c r="OFG165" s="632" t="e">
        <f>(IF(OFG112-OFG107&lt;0,0,OFG112-OFG107)+OFG156)*1.21+IF($D$5="Koncesija",-#REF!*0.21,0)</f>
        <v>#REF!</v>
      </c>
      <c r="OFH165" s="632" t="e">
        <f>(IF(OFH112-OFH107&lt;0,0,OFH112-OFH107)+OFH156)*1.21+IF($D$5="Koncesija",-#REF!*0.21,0)</f>
        <v>#REF!</v>
      </c>
      <c r="OFI165" s="632" t="e">
        <f>(IF(OFI112-OFI107&lt;0,0,OFI112-OFI107)+OFI156)*1.21+IF($D$5="Koncesija",-#REF!*0.21,0)</f>
        <v>#REF!</v>
      </c>
      <c r="OFJ165" s="632" t="e">
        <f>(IF(OFJ112-OFJ107&lt;0,0,OFJ112-OFJ107)+OFJ156)*1.21+IF($D$5="Koncesija",-#REF!*0.21,0)</f>
        <v>#REF!</v>
      </c>
      <c r="OFK165" s="632" t="e">
        <f>(IF(OFK112-OFK107&lt;0,0,OFK112-OFK107)+OFK156)*1.21+IF($D$5="Koncesija",-#REF!*0.21,0)</f>
        <v>#REF!</v>
      </c>
      <c r="OFL165" s="632" t="e">
        <f>(IF(OFL112-OFL107&lt;0,0,OFL112-OFL107)+OFL156)*1.21+IF($D$5="Koncesija",-#REF!*0.21,0)</f>
        <v>#REF!</v>
      </c>
      <c r="OFM165" s="632" t="e">
        <f>(IF(OFM112-OFM107&lt;0,0,OFM112-OFM107)+OFM156)*1.21+IF($D$5="Koncesija",-#REF!*0.21,0)</f>
        <v>#REF!</v>
      </c>
      <c r="OFN165" s="632" t="e">
        <f>(IF(OFN112-OFN107&lt;0,0,OFN112-OFN107)+OFN156)*1.21+IF($D$5="Koncesija",-#REF!*0.21,0)</f>
        <v>#REF!</v>
      </c>
      <c r="OFO165" s="632" t="e">
        <f>(IF(OFO112-OFO107&lt;0,0,OFO112-OFO107)+OFO156)*1.21+IF($D$5="Koncesija",-#REF!*0.21,0)</f>
        <v>#REF!</v>
      </c>
      <c r="OFP165" s="632" t="e">
        <f>(IF(OFP112-OFP107&lt;0,0,OFP112-OFP107)+OFP156)*1.21+IF($D$5="Koncesija",-#REF!*0.21,0)</f>
        <v>#REF!</v>
      </c>
      <c r="OFQ165" s="632" t="e">
        <f>(IF(OFQ112-OFQ107&lt;0,0,OFQ112-OFQ107)+OFQ156)*1.21+IF($D$5="Koncesija",-#REF!*0.21,0)</f>
        <v>#REF!</v>
      </c>
      <c r="OFR165" s="632" t="e">
        <f>(IF(OFR112-OFR107&lt;0,0,OFR112-OFR107)+OFR156)*1.21+IF($D$5="Koncesija",-#REF!*0.21,0)</f>
        <v>#REF!</v>
      </c>
      <c r="OFS165" s="632" t="e">
        <f>(IF(OFS112-OFS107&lt;0,0,OFS112-OFS107)+OFS156)*1.21+IF($D$5="Koncesija",-#REF!*0.21,0)</f>
        <v>#REF!</v>
      </c>
      <c r="OFT165" s="632" t="e">
        <f>(IF(OFT112-OFT107&lt;0,0,OFT112-OFT107)+OFT156)*1.21+IF($D$5="Koncesija",-#REF!*0.21,0)</f>
        <v>#REF!</v>
      </c>
      <c r="OFU165" s="632" t="e">
        <f>(IF(OFU112-OFU107&lt;0,0,OFU112-OFU107)+OFU156)*1.21+IF($D$5="Koncesija",-#REF!*0.21,0)</f>
        <v>#REF!</v>
      </c>
      <c r="OFV165" s="632" t="e">
        <f>(IF(OFV112-OFV107&lt;0,0,OFV112-OFV107)+OFV156)*1.21+IF($D$5="Koncesija",-#REF!*0.21,0)</f>
        <v>#REF!</v>
      </c>
      <c r="OFW165" s="632" t="e">
        <f>(IF(OFW112-OFW107&lt;0,0,OFW112-OFW107)+OFW156)*1.21+IF($D$5="Koncesija",-#REF!*0.21,0)</f>
        <v>#REF!</v>
      </c>
      <c r="OFX165" s="632" t="e">
        <f>(IF(OFX112-OFX107&lt;0,0,OFX112-OFX107)+OFX156)*1.21+IF($D$5="Koncesija",-#REF!*0.21,0)</f>
        <v>#REF!</v>
      </c>
      <c r="OFY165" s="632" t="e">
        <f>(IF(OFY112-OFY107&lt;0,0,OFY112-OFY107)+OFY156)*1.21+IF($D$5="Koncesija",-#REF!*0.21,0)</f>
        <v>#REF!</v>
      </c>
      <c r="OFZ165" s="632" t="e">
        <f>(IF(OFZ112-OFZ107&lt;0,0,OFZ112-OFZ107)+OFZ156)*1.21+IF($D$5="Koncesija",-#REF!*0.21,0)</f>
        <v>#REF!</v>
      </c>
      <c r="OGA165" s="632" t="e">
        <f>(IF(OGA112-OGA107&lt;0,0,OGA112-OGA107)+OGA156)*1.21+IF($D$5="Koncesija",-#REF!*0.21,0)</f>
        <v>#REF!</v>
      </c>
      <c r="OGB165" s="632" t="e">
        <f>(IF(OGB112-OGB107&lt;0,0,OGB112-OGB107)+OGB156)*1.21+IF($D$5="Koncesija",-#REF!*0.21,0)</f>
        <v>#REF!</v>
      </c>
      <c r="OGC165" s="632" t="e">
        <f>(IF(OGC112-OGC107&lt;0,0,OGC112-OGC107)+OGC156)*1.21+IF($D$5="Koncesija",-#REF!*0.21,0)</f>
        <v>#REF!</v>
      </c>
      <c r="OGD165" s="632" t="e">
        <f>(IF(OGD112-OGD107&lt;0,0,OGD112-OGD107)+OGD156)*1.21+IF($D$5="Koncesija",-#REF!*0.21,0)</f>
        <v>#REF!</v>
      </c>
      <c r="OGE165" s="632" t="e">
        <f>(IF(OGE112-OGE107&lt;0,0,OGE112-OGE107)+OGE156)*1.21+IF($D$5="Koncesija",-#REF!*0.21,0)</f>
        <v>#REF!</v>
      </c>
      <c r="OGF165" s="632" t="e">
        <f>(IF(OGF112-OGF107&lt;0,0,OGF112-OGF107)+OGF156)*1.21+IF($D$5="Koncesija",-#REF!*0.21,0)</f>
        <v>#REF!</v>
      </c>
      <c r="OGG165" s="632" t="e">
        <f>(IF(OGG112-OGG107&lt;0,0,OGG112-OGG107)+OGG156)*1.21+IF($D$5="Koncesija",-#REF!*0.21,0)</f>
        <v>#REF!</v>
      </c>
      <c r="OGH165" s="632" t="e">
        <f>(IF(OGH112-OGH107&lt;0,0,OGH112-OGH107)+OGH156)*1.21+IF($D$5="Koncesija",-#REF!*0.21,0)</f>
        <v>#REF!</v>
      </c>
      <c r="OGI165" s="632" t="e">
        <f>(IF(OGI112-OGI107&lt;0,0,OGI112-OGI107)+OGI156)*1.21+IF($D$5="Koncesija",-#REF!*0.21,0)</f>
        <v>#REF!</v>
      </c>
      <c r="OGJ165" s="632" t="e">
        <f>(IF(OGJ112-OGJ107&lt;0,0,OGJ112-OGJ107)+OGJ156)*1.21+IF($D$5="Koncesija",-#REF!*0.21,0)</f>
        <v>#REF!</v>
      </c>
      <c r="OGK165" s="632" t="e">
        <f>(IF(OGK112-OGK107&lt;0,0,OGK112-OGK107)+OGK156)*1.21+IF($D$5="Koncesija",-#REF!*0.21,0)</f>
        <v>#REF!</v>
      </c>
      <c r="OGL165" s="632" t="e">
        <f>(IF(OGL112-OGL107&lt;0,0,OGL112-OGL107)+OGL156)*1.21+IF($D$5="Koncesija",-#REF!*0.21,0)</f>
        <v>#REF!</v>
      </c>
      <c r="OGM165" s="632" t="e">
        <f>(IF(OGM112-OGM107&lt;0,0,OGM112-OGM107)+OGM156)*1.21+IF($D$5="Koncesija",-#REF!*0.21,0)</f>
        <v>#REF!</v>
      </c>
      <c r="OGN165" s="632" t="e">
        <f>(IF(OGN112-OGN107&lt;0,0,OGN112-OGN107)+OGN156)*1.21+IF($D$5="Koncesija",-#REF!*0.21,0)</f>
        <v>#REF!</v>
      </c>
      <c r="OGO165" s="632" t="e">
        <f>(IF(OGO112-OGO107&lt;0,0,OGO112-OGO107)+OGO156)*1.21+IF($D$5="Koncesija",-#REF!*0.21,0)</f>
        <v>#REF!</v>
      </c>
      <c r="OGP165" s="632" t="e">
        <f>(IF(OGP112-OGP107&lt;0,0,OGP112-OGP107)+OGP156)*1.21+IF($D$5="Koncesija",-#REF!*0.21,0)</f>
        <v>#REF!</v>
      </c>
      <c r="OGQ165" s="632" t="e">
        <f>(IF(OGQ112-OGQ107&lt;0,0,OGQ112-OGQ107)+OGQ156)*1.21+IF($D$5="Koncesija",-#REF!*0.21,0)</f>
        <v>#REF!</v>
      </c>
      <c r="OGR165" s="632" t="e">
        <f>(IF(OGR112-OGR107&lt;0,0,OGR112-OGR107)+OGR156)*1.21+IF($D$5="Koncesija",-#REF!*0.21,0)</f>
        <v>#REF!</v>
      </c>
      <c r="OGS165" s="632" t="e">
        <f>(IF(OGS112-OGS107&lt;0,0,OGS112-OGS107)+OGS156)*1.21+IF($D$5="Koncesija",-#REF!*0.21,0)</f>
        <v>#REF!</v>
      </c>
      <c r="OGT165" s="632" t="e">
        <f>(IF(OGT112-OGT107&lt;0,0,OGT112-OGT107)+OGT156)*1.21+IF($D$5="Koncesija",-#REF!*0.21,0)</f>
        <v>#REF!</v>
      </c>
      <c r="OGU165" s="632" t="e">
        <f>(IF(OGU112-OGU107&lt;0,0,OGU112-OGU107)+OGU156)*1.21+IF($D$5="Koncesija",-#REF!*0.21,0)</f>
        <v>#REF!</v>
      </c>
      <c r="OGV165" s="632" t="e">
        <f>(IF(OGV112-OGV107&lt;0,0,OGV112-OGV107)+OGV156)*1.21+IF($D$5="Koncesija",-#REF!*0.21,0)</f>
        <v>#REF!</v>
      </c>
      <c r="OGW165" s="632" t="e">
        <f>(IF(OGW112-OGW107&lt;0,0,OGW112-OGW107)+OGW156)*1.21+IF($D$5="Koncesija",-#REF!*0.21,0)</f>
        <v>#REF!</v>
      </c>
      <c r="OGX165" s="632" t="e">
        <f>(IF(OGX112-OGX107&lt;0,0,OGX112-OGX107)+OGX156)*1.21+IF($D$5="Koncesija",-#REF!*0.21,0)</f>
        <v>#REF!</v>
      </c>
      <c r="OGY165" s="632" t="e">
        <f>(IF(OGY112-OGY107&lt;0,0,OGY112-OGY107)+OGY156)*1.21+IF($D$5="Koncesija",-#REF!*0.21,0)</f>
        <v>#REF!</v>
      </c>
      <c r="OGZ165" s="632" t="e">
        <f>(IF(OGZ112-OGZ107&lt;0,0,OGZ112-OGZ107)+OGZ156)*1.21+IF($D$5="Koncesija",-#REF!*0.21,0)</f>
        <v>#REF!</v>
      </c>
      <c r="OHA165" s="632" t="e">
        <f>(IF(OHA112-OHA107&lt;0,0,OHA112-OHA107)+OHA156)*1.21+IF($D$5="Koncesija",-#REF!*0.21,0)</f>
        <v>#REF!</v>
      </c>
      <c r="OHB165" s="632" t="e">
        <f>(IF(OHB112-OHB107&lt;0,0,OHB112-OHB107)+OHB156)*1.21+IF($D$5="Koncesija",-#REF!*0.21,0)</f>
        <v>#REF!</v>
      </c>
      <c r="OHC165" s="632" t="e">
        <f>(IF(OHC112-OHC107&lt;0,0,OHC112-OHC107)+OHC156)*1.21+IF($D$5="Koncesija",-#REF!*0.21,0)</f>
        <v>#REF!</v>
      </c>
      <c r="OHD165" s="632" t="e">
        <f>(IF(OHD112-OHD107&lt;0,0,OHD112-OHD107)+OHD156)*1.21+IF($D$5="Koncesija",-#REF!*0.21,0)</f>
        <v>#REF!</v>
      </c>
      <c r="OHE165" s="632" t="e">
        <f>(IF(OHE112-OHE107&lt;0,0,OHE112-OHE107)+OHE156)*1.21+IF($D$5="Koncesija",-#REF!*0.21,0)</f>
        <v>#REF!</v>
      </c>
      <c r="OHF165" s="632" t="e">
        <f>(IF(OHF112-OHF107&lt;0,0,OHF112-OHF107)+OHF156)*1.21+IF($D$5="Koncesija",-#REF!*0.21,0)</f>
        <v>#REF!</v>
      </c>
      <c r="OHG165" s="632" t="e">
        <f>(IF(OHG112-OHG107&lt;0,0,OHG112-OHG107)+OHG156)*1.21+IF($D$5="Koncesija",-#REF!*0.21,0)</f>
        <v>#REF!</v>
      </c>
      <c r="OHH165" s="632" t="e">
        <f>(IF(OHH112-OHH107&lt;0,0,OHH112-OHH107)+OHH156)*1.21+IF($D$5="Koncesija",-#REF!*0.21,0)</f>
        <v>#REF!</v>
      </c>
      <c r="OHI165" s="632" t="e">
        <f>(IF(OHI112-OHI107&lt;0,0,OHI112-OHI107)+OHI156)*1.21+IF($D$5="Koncesija",-#REF!*0.21,0)</f>
        <v>#REF!</v>
      </c>
      <c r="OHJ165" s="632" t="e">
        <f>(IF(OHJ112-OHJ107&lt;0,0,OHJ112-OHJ107)+OHJ156)*1.21+IF($D$5="Koncesija",-#REF!*0.21,0)</f>
        <v>#REF!</v>
      </c>
      <c r="OHK165" s="632" t="e">
        <f>(IF(OHK112-OHK107&lt;0,0,OHK112-OHK107)+OHK156)*1.21+IF($D$5="Koncesija",-#REF!*0.21,0)</f>
        <v>#REF!</v>
      </c>
      <c r="OHL165" s="632" t="e">
        <f>(IF(OHL112-OHL107&lt;0,0,OHL112-OHL107)+OHL156)*1.21+IF($D$5="Koncesija",-#REF!*0.21,0)</f>
        <v>#REF!</v>
      </c>
      <c r="OHM165" s="632" t="e">
        <f>(IF(OHM112-OHM107&lt;0,0,OHM112-OHM107)+OHM156)*1.21+IF($D$5="Koncesija",-#REF!*0.21,0)</f>
        <v>#REF!</v>
      </c>
      <c r="OHN165" s="632" t="e">
        <f>(IF(OHN112-OHN107&lt;0,0,OHN112-OHN107)+OHN156)*1.21+IF($D$5="Koncesija",-#REF!*0.21,0)</f>
        <v>#REF!</v>
      </c>
      <c r="OHO165" s="632" t="e">
        <f>(IF(OHO112-OHO107&lt;0,0,OHO112-OHO107)+OHO156)*1.21+IF($D$5="Koncesija",-#REF!*0.21,0)</f>
        <v>#REF!</v>
      </c>
      <c r="OHP165" s="632" t="e">
        <f>(IF(OHP112-OHP107&lt;0,0,OHP112-OHP107)+OHP156)*1.21+IF($D$5="Koncesija",-#REF!*0.21,0)</f>
        <v>#REF!</v>
      </c>
      <c r="OHQ165" s="632" t="e">
        <f>(IF(OHQ112-OHQ107&lt;0,0,OHQ112-OHQ107)+OHQ156)*1.21+IF($D$5="Koncesija",-#REF!*0.21,0)</f>
        <v>#REF!</v>
      </c>
      <c r="OHR165" s="632" t="e">
        <f>(IF(OHR112-OHR107&lt;0,0,OHR112-OHR107)+OHR156)*1.21+IF($D$5="Koncesija",-#REF!*0.21,0)</f>
        <v>#REF!</v>
      </c>
      <c r="OHS165" s="632" t="e">
        <f>(IF(OHS112-OHS107&lt;0,0,OHS112-OHS107)+OHS156)*1.21+IF($D$5="Koncesija",-#REF!*0.21,0)</f>
        <v>#REF!</v>
      </c>
      <c r="OHT165" s="632" t="e">
        <f>(IF(OHT112-OHT107&lt;0,0,OHT112-OHT107)+OHT156)*1.21+IF($D$5="Koncesija",-#REF!*0.21,0)</f>
        <v>#REF!</v>
      </c>
      <c r="OHU165" s="632" t="e">
        <f>(IF(OHU112-OHU107&lt;0,0,OHU112-OHU107)+OHU156)*1.21+IF($D$5="Koncesija",-#REF!*0.21,0)</f>
        <v>#REF!</v>
      </c>
      <c r="OHV165" s="632" t="e">
        <f>(IF(OHV112-OHV107&lt;0,0,OHV112-OHV107)+OHV156)*1.21+IF($D$5="Koncesija",-#REF!*0.21,0)</f>
        <v>#REF!</v>
      </c>
      <c r="OHW165" s="632" t="e">
        <f>(IF(OHW112-OHW107&lt;0,0,OHW112-OHW107)+OHW156)*1.21+IF($D$5="Koncesija",-#REF!*0.21,0)</f>
        <v>#REF!</v>
      </c>
      <c r="OHX165" s="632" t="e">
        <f>(IF(OHX112-OHX107&lt;0,0,OHX112-OHX107)+OHX156)*1.21+IF($D$5="Koncesija",-#REF!*0.21,0)</f>
        <v>#REF!</v>
      </c>
      <c r="OHY165" s="632" t="e">
        <f>(IF(OHY112-OHY107&lt;0,0,OHY112-OHY107)+OHY156)*1.21+IF($D$5="Koncesija",-#REF!*0.21,0)</f>
        <v>#REF!</v>
      </c>
      <c r="OHZ165" s="632" t="e">
        <f>(IF(OHZ112-OHZ107&lt;0,0,OHZ112-OHZ107)+OHZ156)*1.21+IF($D$5="Koncesija",-#REF!*0.21,0)</f>
        <v>#REF!</v>
      </c>
      <c r="OIA165" s="632" t="e">
        <f>(IF(OIA112-OIA107&lt;0,0,OIA112-OIA107)+OIA156)*1.21+IF($D$5="Koncesija",-#REF!*0.21,0)</f>
        <v>#REF!</v>
      </c>
      <c r="OIB165" s="632" t="e">
        <f>(IF(OIB112-OIB107&lt;0,0,OIB112-OIB107)+OIB156)*1.21+IF($D$5="Koncesija",-#REF!*0.21,0)</f>
        <v>#REF!</v>
      </c>
      <c r="OIC165" s="632" t="e">
        <f>(IF(OIC112-OIC107&lt;0,0,OIC112-OIC107)+OIC156)*1.21+IF($D$5="Koncesija",-#REF!*0.21,0)</f>
        <v>#REF!</v>
      </c>
      <c r="OID165" s="632" t="e">
        <f>(IF(OID112-OID107&lt;0,0,OID112-OID107)+OID156)*1.21+IF($D$5="Koncesija",-#REF!*0.21,0)</f>
        <v>#REF!</v>
      </c>
      <c r="OIE165" s="632" t="e">
        <f>(IF(OIE112-OIE107&lt;0,0,OIE112-OIE107)+OIE156)*1.21+IF($D$5="Koncesija",-#REF!*0.21,0)</f>
        <v>#REF!</v>
      </c>
      <c r="OIF165" s="632" t="e">
        <f>(IF(OIF112-OIF107&lt;0,0,OIF112-OIF107)+OIF156)*1.21+IF($D$5="Koncesija",-#REF!*0.21,0)</f>
        <v>#REF!</v>
      </c>
      <c r="OIG165" s="632" t="e">
        <f>(IF(OIG112-OIG107&lt;0,0,OIG112-OIG107)+OIG156)*1.21+IF($D$5="Koncesija",-#REF!*0.21,0)</f>
        <v>#REF!</v>
      </c>
      <c r="OIH165" s="632" t="e">
        <f>(IF(OIH112-OIH107&lt;0,0,OIH112-OIH107)+OIH156)*1.21+IF($D$5="Koncesija",-#REF!*0.21,0)</f>
        <v>#REF!</v>
      </c>
      <c r="OII165" s="632" t="e">
        <f>(IF(OII112-OII107&lt;0,0,OII112-OII107)+OII156)*1.21+IF($D$5="Koncesija",-#REF!*0.21,0)</f>
        <v>#REF!</v>
      </c>
      <c r="OIJ165" s="632" t="e">
        <f>(IF(OIJ112-OIJ107&lt;0,0,OIJ112-OIJ107)+OIJ156)*1.21+IF($D$5="Koncesija",-#REF!*0.21,0)</f>
        <v>#REF!</v>
      </c>
      <c r="OIK165" s="632" t="e">
        <f>(IF(OIK112-OIK107&lt;0,0,OIK112-OIK107)+OIK156)*1.21+IF($D$5="Koncesija",-#REF!*0.21,0)</f>
        <v>#REF!</v>
      </c>
      <c r="OIL165" s="632" t="e">
        <f>(IF(OIL112-OIL107&lt;0,0,OIL112-OIL107)+OIL156)*1.21+IF($D$5="Koncesija",-#REF!*0.21,0)</f>
        <v>#REF!</v>
      </c>
      <c r="OIM165" s="632" t="e">
        <f>(IF(OIM112-OIM107&lt;0,0,OIM112-OIM107)+OIM156)*1.21+IF($D$5="Koncesija",-#REF!*0.21,0)</f>
        <v>#REF!</v>
      </c>
      <c r="OIN165" s="632" t="e">
        <f>(IF(OIN112-OIN107&lt;0,0,OIN112-OIN107)+OIN156)*1.21+IF($D$5="Koncesija",-#REF!*0.21,0)</f>
        <v>#REF!</v>
      </c>
      <c r="OIO165" s="632" t="e">
        <f>(IF(OIO112-OIO107&lt;0,0,OIO112-OIO107)+OIO156)*1.21+IF($D$5="Koncesija",-#REF!*0.21,0)</f>
        <v>#REF!</v>
      </c>
      <c r="OIP165" s="632" t="e">
        <f>(IF(OIP112-OIP107&lt;0,0,OIP112-OIP107)+OIP156)*1.21+IF($D$5="Koncesija",-#REF!*0.21,0)</f>
        <v>#REF!</v>
      </c>
      <c r="OIQ165" s="632" t="e">
        <f>(IF(OIQ112-OIQ107&lt;0,0,OIQ112-OIQ107)+OIQ156)*1.21+IF($D$5="Koncesija",-#REF!*0.21,0)</f>
        <v>#REF!</v>
      </c>
      <c r="OIR165" s="632" t="e">
        <f>(IF(OIR112-OIR107&lt;0,0,OIR112-OIR107)+OIR156)*1.21+IF($D$5="Koncesija",-#REF!*0.21,0)</f>
        <v>#REF!</v>
      </c>
      <c r="OIS165" s="632" t="e">
        <f>(IF(OIS112-OIS107&lt;0,0,OIS112-OIS107)+OIS156)*1.21+IF($D$5="Koncesija",-#REF!*0.21,0)</f>
        <v>#REF!</v>
      </c>
      <c r="OIT165" s="632" t="e">
        <f>(IF(OIT112-OIT107&lt;0,0,OIT112-OIT107)+OIT156)*1.21+IF($D$5="Koncesija",-#REF!*0.21,0)</f>
        <v>#REF!</v>
      </c>
      <c r="OIU165" s="632" t="e">
        <f>(IF(OIU112-OIU107&lt;0,0,OIU112-OIU107)+OIU156)*1.21+IF($D$5="Koncesija",-#REF!*0.21,0)</f>
        <v>#REF!</v>
      </c>
      <c r="OIV165" s="632" t="e">
        <f>(IF(OIV112-OIV107&lt;0,0,OIV112-OIV107)+OIV156)*1.21+IF($D$5="Koncesija",-#REF!*0.21,0)</f>
        <v>#REF!</v>
      </c>
      <c r="OIW165" s="632" t="e">
        <f>(IF(OIW112-OIW107&lt;0,0,OIW112-OIW107)+OIW156)*1.21+IF($D$5="Koncesija",-#REF!*0.21,0)</f>
        <v>#REF!</v>
      </c>
      <c r="OIX165" s="632" t="e">
        <f>(IF(OIX112-OIX107&lt;0,0,OIX112-OIX107)+OIX156)*1.21+IF($D$5="Koncesija",-#REF!*0.21,0)</f>
        <v>#REF!</v>
      </c>
      <c r="OIY165" s="632" t="e">
        <f>(IF(OIY112-OIY107&lt;0,0,OIY112-OIY107)+OIY156)*1.21+IF($D$5="Koncesija",-#REF!*0.21,0)</f>
        <v>#REF!</v>
      </c>
      <c r="OIZ165" s="632" t="e">
        <f>(IF(OIZ112-OIZ107&lt;0,0,OIZ112-OIZ107)+OIZ156)*1.21+IF($D$5="Koncesija",-#REF!*0.21,0)</f>
        <v>#REF!</v>
      </c>
      <c r="OJA165" s="632" t="e">
        <f>(IF(OJA112-OJA107&lt;0,0,OJA112-OJA107)+OJA156)*1.21+IF($D$5="Koncesija",-#REF!*0.21,0)</f>
        <v>#REF!</v>
      </c>
      <c r="OJB165" s="632" t="e">
        <f>(IF(OJB112-OJB107&lt;0,0,OJB112-OJB107)+OJB156)*1.21+IF($D$5="Koncesija",-#REF!*0.21,0)</f>
        <v>#REF!</v>
      </c>
      <c r="OJC165" s="632" t="e">
        <f>(IF(OJC112-OJC107&lt;0,0,OJC112-OJC107)+OJC156)*1.21+IF($D$5="Koncesija",-#REF!*0.21,0)</f>
        <v>#REF!</v>
      </c>
      <c r="OJD165" s="632" t="e">
        <f>(IF(OJD112-OJD107&lt;0,0,OJD112-OJD107)+OJD156)*1.21+IF($D$5="Koncesija",-#REF!*0.21,0)</f>
        <v>#REF!</v>
      </c>
      <c r="OJE165" s="632" t="e">
        <f>(IF(OJE112-OJE107&lt;0,0,OJE112-OJE107)+OJE156)*1.21+IF($D$5="Koncesija",-#REF!*0.21,0)</f>
        <v>#REF!</v>
      </c>
      <c r="OJF165" s="632" t="e">
        <f>(IF(OJF112-OJF107&lt;0,0,OJF112-OJF107)+OJF156)*1.21+IF($D$5="Koncesija",-#REF!*0.21,0)</f>
        <v>#REF!</v>
      </c>
      <c r="OJG165" s="632" t="e">
        <f>(IF(OJG112-OJG107&lt;0,0,OJG112-OJG107)+OJG156)*1.21+IF($D$5="Koncesija",-#REF!*0.21,0)</f>
        <v>#REF!</v>
      </c>
      <c r="OJH165" s="632" t="e">
        <f>(IF(OJH112-OJH107&lt;0,0,OJH112-OJH107)+OJH156)*1.21+IF($D$5="Koncesija",-#REF!*0.21,0)</f>
        <v>#REF!</v>
      </c>
      <c r="OJI165" s="632" t="e">
        <f>(IF(OJI112-OJI107&lt;0,0,OJI112-OJI107)+OJI156)*1.21+IF($D$5="Koncesija",-#REF!*0.21,0)</f>
        <v>#REF!</v>
      </c>
      <c r="OJJ165" s="632" t="e">
        <f>(IF(OJJ112-OJJ107&lt;0,0,OJJ112-OJJ107)+OJJ156)*1.21+IF($D$5="Koncesija",-#REF!*0.21,0)</f>
        <v>#REF!</v>
      </c>
      <c r="OJK165" s="632" t="e">
        <f>(IF(OJK112-OJK107&lt;0,0,OJK112-OJK107)+OJK156)*1.21+IF($D$5="Koncesija",-#REF!*0.21,0)</f>
        <v>#REF!</v>
      </c>
      <c r="OJL165" s="632" t="e">
        <f>(IF(OJL112-OJL107&lt;0,0,OJL112-OJL107)+OJL156)*1.21+IF($D$5="Koncesija",-#REF!*0.21,0)</f>
        <v>#REF!</v>
      </c>
      <c r="OJM165" s="632" t="e">
        <f>(IF(OJM112-OJM107&lt;0,0,OJM112-OJM107)+OJM156)*1.21+IF($D$5="Koncesija",-#REF!*0.21,0)</f>
        <v>#REF!</v>
      </c>
      <c r="OJN165" s="632" t="e">
        <f>(IF(OJN112-OJN107&lt;0,0,OJN112-OJN107)+OJN156)*1.21+IF($D$5="Koncesija",-#REF!*0.21,0)</f>
        <v>#REF!</v>
      </c>
      <c r="OJO165" s="632" t="e">
        <f>(IF(OJO112-OJO107&lt;0,0,OJO112-OJO107)+OJO156)*1.21+IF($D$5="Koncesija",-#REF!*0.21,0)</f>
        <v>#REF!</v>
      </c>
      <c r="OJP165" s="632" t="e">
        <f>(IF(OJP112-OJP107&lt;0,0,OJP112-OJP107)+OJP156)*1.21+IF($D$5="Koncesija",-#REF!*0.21,0)</f>
        <v>#REF!</v>
      </c>
      <c r="OJQ165" s="632" t="e">
        <f>(IF(OJQ112-OJQ107&lt;0,0,OJQ112-OJQ107)+OJQ156)*1.21+IF($D$5="Koncesija",-#REF!*0.21,0)</f>
        <v>#REF!</v>
      </c>
      <c r="OJR165" s="632" t="e">
        <f>(IF(OJR112-OJR107&lt;0,0,OJR112-OJR107)+OJR156)*1.21+IF($D$5="Koncesija",-#REF!*0.21,0)</f>
        <v>#REF!</v>
      </c>
      <c r="OJS165" s="632" t="e">
        <f>(IF(OJS112-OJS107&lt;0,0,OJS112-OJS107)+OJS156)*1.21+IF($D$5="Koncesija",-#REF!*0.21,0)</f>
        <v>#REF!</v>
      </c>
      <c r="OJT165" s="632" t="e">
        <f>(IF(OJT112-OJT107&lt;0,0,OJT112-OJT107)+OJT156)*1.21+IF($D$5="Koncesija",-#REF!*0.21,0)</f>
        <v>#REF!</v>
      </c>
      <c r="OJU165" s="632" t="e">
        <f>(IF(OJU112-OJU107&lt;0,0,OJU112-OJU107)+OJU156)*1.21+IF($D$5="Koncesija",-#REF!*0.21,0)</f>
        <v>#REF!</v>
      </c>
      <c r="OJV165" s="632" t="e">
        <f>(IF(OJV112-OJV107&lt;0,0,OJV112-OJV107)+OJV156)*1.21+IF($D$5="Koncesija",-#REF!*0.21,0)</f>
        <v>#REF!</v>
      </c>
      <c r="OJW165" s="632" t="e">
        <f>(IF(OJW112-OJW107&lt;0,0,OJW112-OJW107)+OJW156)*1.21+IF($D$5="Koncesija",-#REF!*0.21,0)</f>
        <v>#REF!</v>
      </c>
      <c r="OJX165" s="632" t="e">
        <f>(IF(OJX112-OJX107&lt;0,0,OJX112-OJX107)+OJX156)*1.21+IF($D$5="Koncesija",-#REF!*0.21,0)</f>
        <v>#REF!</v>
      </c>
      <c r="OJY165" s="632" t="e">
        <f>(IF(OJY112-OJY107&lt;0,0,OJY112-OJY107)+OJY156)*1.21+IF($D$5="Koncesija",-#REF!*0.21,0)</f>
        <v>#REF!</v>
      </c>
      <c r="OJZ165" s="632" t="e">
        <f>(IF(OJZ112-OJZ107&lt;0,0,OJZ112-OJZ107)+OJZ156)*1.21+IF($D$5="Koncesija",-#REF!*0.21,0)</f>
        <v>#REF!</v>
      </c>
      <c r="OKA165" s="632" t="e">
        <f>(IF(OKA112-OKA107&lt;0,0,OKA112-OKA107)+OKA156)*1.21+IF($D$5="Koncesija",-#REF!*0.21,0)</f>
        <v>#REF!</v>
      </c>
      <c r="OKB165" s="632" t="e">
        <f>(IF(OKB112-OKB107&lt;0,0,OKB112-OKB107)+OKB156)*1.21+IF($D$5="Koncesija",-#REF!*0.21,0)</f>
        <v>#REF!</v>
      </c>
      <c r="OKC165" s="632" t="e">
        <f>(IF(OKC112-OKC107&lt;0,0,OKC112-OKC107)+OKC156)*1.21+IF($D$5="Koncesija",-#REF!*0.21,0)</f>
        <v>#REF!</v>
      </c>
      <c r="OKD165" s="632" t="e">
        <f>(IF(OKD112-OKD107&lt;0,0,OKD112-OKD107)+OKD156)*1.21+IF($D$5="Koncesija",-#REF!*0.21,0)</f>
        <v>#REF!</v>
      </c>
      <c r="OKE165" s="632" t="e">
        <f>(IF(OKE112-OKE107&lt;0,0,OKE112-OKE107)+OKE156)*1.21+IF($D$5="Koncesija",-#REF!*0.21,0)</f>
        <v>#REF!</v>
      </c>
      <c r="OKF165" s="632" t="e">
        <f>(IF(OKF112-OKF107&lt;0,0,OKF112-OKF107)+OKF156)*1.21+IF($D$5="Koncesija",-#REF!*0.21,0)</f>
        <v>#REF!</v>
      </c>
      <c r="OKG165" s="632" t="e">
        <f>(IF(OKG112-OKG107&lt;0,0,OKG112-OKG107)+OKG156)*1.21+IF($D$5="Koncesija",-#REF!*0.21,0)</f>
        <v>#REF!</v>
      </c>
      <c r="OKH165" s="632" t="e">
        <f>(IF(OKH112-OKH107&lt;0,0,OKH112-OKH107)+OKH156)*1.21+IF($D$5="Koncesija",-#REF!*0.21,0)</f>
        <v>#REF!</v>
      </c>
      <c r="OKI165" s="632" t="e">
        <f>(IF(OKI112-OKI107&lt;0,0,OKI112-OKI107)+OKI156)*1.21+IF($D$5="Koncesija",-#REF!*0.21,0)</f>
        <v>#REF!</v>
      </c>
      <c r="OKJ165" s="632" t="e">
        <f>(IF(OKJ112-OKJ107&lt;0,0,OKJ112-OKJ107)+OKJ156)*1.21+IF($D$5="Koncesija",-#REF!*0.21,0)</f>
        <v>#REF!</v>
      </c>
      <c r="OKK165" s="632" t="e">
        <f>(IF(OKK112-OKK107&lt;0,0,OKK112-OKK107)+OKK156)*1.21+IF($D$5="Koncesija",-#REF!*0.21,0)</f>
        <v>#REF!</v>
      </c>
      <c r="OKL165" s="632" t="e">
        <f>(IF(OKL112-OKL107&lt;0,0,OKL112-OKL107)+OKL156)*1.21+IF($D$5="Koncesija",-#REF!*0.21,0)</f>
        <v>#REF!</v>
      </c>
      <c r="OKM165" s="632" t="e">
        <f>(IF(OKM112-OKM107&lt;0,0,OKM112-OKM107)+OKM156)*1.21+IF($D$5="Koncesija",-#REF!*0.21,0)</f>
        <v>#REF!</v>
      </c>
      <c r="OKN165" s="632" t="e">
        <f>(IF(OKN112-OKN107&lt;0,0,OKN112-OKN107)+OKN156)*1.21+IF($D$5="Koncesija",-#REF!*0.21,0)</f>
        <v>#REF!</v>
      </c>
      <c r="OKO165" s="632" t="e">
        <f>(IF(OKO112-OKO107&lt;0,0,OKO112-OKO107)+OKO156)*1.21+IF($D$5="Koncesija",-#REF!*0.21,0)</f>
        <v>#REF!</v>
      </c>
      <c r="OKP165" s="632" t="e">
        <f>(IF(OKP112-OKP107&lt;0,0,OKP112-OKP107)+OKP156)*1.21+IF($D$5="Koncesija",-#REF!*0.21,0)</f>
        <v>#REF!</v>
      </c>
      <c r="OKQ165" s="632" t="e">
        <f>(IF(OKQ112-OKQ107&lt;0,0,OKQ112-OKQ107)+OKQ156)*1.21+IF($D$5="Koncesija",-#REF!*0.21,0)</f>
        <v>#REF!</v>
      </c>
      <c r="OKR165" s="632" t="e">
        <f>(IF(OKR112-OKR107&lt;0,0,OKR112-OKR107)+OKR156)*1.21+IF($D$5="Koncesija",-#REF!*0.21,0)</f>
        <v>#REF!</v>
      </c>
      <c r="OKS165" s="632" t="e">
        <f>(IF(OKS112-OKS107&lt;0,0,OKS112-OKS107)+OKS156)*1.21+IF($D$5="Koncesija",-#REF!*0.21,0)</f>
        <v>#REF!</v>
      </c>
      <c r="OKT165" s="632" t="e">
        <f>(IF(OKT112-OKT107&lt;0,0,OKT112-OKT107)+OKT156)*1.21+IF($D$5="Koncesija",-#REF!*0.21,0)</f>
        <v>#REF!</v>
      </c>
      <c r="OKU165" s="632" t="e">
        <f>(IF(OKU112-OKU107&lt;0,0,OKU112-OKU107)+OKU156)*1.21+IF($D$5="Koncesija",-#REF!*0.21,0)</f>
        <v>#REF!</v>
      </c>
      <c r="OKV165" s="632" t="e">
        <f>(IF(OKV112-OKV107&lt;0,0,OKV112-OKV107)+OKV156)*1.21+IF($D$5="Koncesija",-#REF!*0.21,0)</f>
        <v>#REF!</v>
      </c>
      <c r="OKW165" s="632" t="e">
        <f>(IF(OKW112-OKW107&lt;0,0,OKW112-OKW107)+OKW156)*1.21+IF($D$5="Koncesija",-#REF!*0.21,0)</f>
        <v>#REF!</v>
      </c>
      <c r="OKX165" s="632" t="e">
        <f>(IF(OKX112-OKX107&lt;0,0,OKX112-OKX107)+OKX156)*1.21+IF($D$5="Koncesija",-#REF!*0.21,0)</f>
        <v>#REF!</v>
      </c>
      <c r="OKY165" s="632" t="e">
        <f>(IF(OKY112-OKY107&lt;0,0,OKY112-OKY107)+OKY156)*1.21+IF($D$5="Koncesija",-#REF!*0.21,0)</f>
        <v>#REF!</v>
      </c>
      <c r="OKZ165" s="632" t="e">
        <f>(IF(OKZ112-OKZ107&lt;0,0,OKZ112-OKZ107)+OKZ156)*1.21+IF($D$5="Koncesija",-#REF!*0.21,0)</f>
        <v>#REF!</v>
      </c>
      <c r="OLA165" s="632" t="e">
        <f>(IF(OLA112-OLA107&lt;0,0,OLA112-OLA107)+OLA156)*1.21+IF($D$5="Koncesija",-#REF!*0.21,0)</f>
        <v>#REF!</v>
      </c>
      <c r="OLB165" s="632" t="e">
        <f>(IF(OLB112-OLB107&lt;0,0,OLB112-OLB107)+OLB156)*1.21+IF($D$5="Koncesija",-#REF!*0.21,0)</f>
        <v>#REF!</v>
      </c>
      <c r="OLC165" s="632" t="e">
        <f>(IF(OLC112-OLC107&lt;0,0,OLC112-OLC107)+OLC156)*1.21+IF($D$5="Koncesija",-#REF!*0.21,0)</f>
        <v>#REF!</v>
      </c>
      <c r="OLD165" s="632" t="e">
        <f>(IF(OLD112-OLD107&lt;0,0,OLD112-OLD107)+OLD156)*1.21+IF($D$5="Koncesija",-#REF!*0.21,0)</f>
        <v>#REF!</v>
      </c>
      <c r="OLE165" s="632" t="e">
        <f>(IF(OLE112-OLE107&lt;0,0,OLE112-OLE107)+OLE156)*1.21+IF($D$5="Koncesija",-#REF!*0.21,0)</f>
        <v>#REF!</v>
      </c>
      <c r="OLF165" s="632" t="e">
        <f>(IF(OLF112-OLF107&lt;0,0,OLF112-OLF107)+OLF156)*1.21+IF($D$5="Koncesija",-#REF!*0.21,0)</f>
        <v>#REF!</v>
      </c>
      <c r="OLG165" s="632" t="e">
        <f>(IF(OLG112-OLG107&lt;0,0,OLG112-OLG107)+OLG156)*1.21+IF($D$5="Koncesija",-#REF!*0.21,0)</f>
        <v>#REF!</v>
      </c>
      <c r="OLH165" s="632" t="e">
        <f>(IF(OLH112-OLH107&lt;0,0,OLH112-OLH107)+OLH156)*1.21+IF($D$5="Koncesija",-#REF!*0.21,0)</f>
        <v>#REF!</v>
      </c>
      <c r="OLI165" s="632" t="e">
        <f>(IF(OLI112-OLI107&lt;0,0,OLI112-OLI107)+OLI156)*1.21+IF($D$5="Koncesija",-#REF!*0.21,0)</f>
        <v>#REF!</v>
      </c>
      <c r="OLJ165" s="632" t="e">
        <f>(IF(OLJ112-OLJ107&lt;0,0,OLJ112-OLJ107)+OLJ156)*1.21+IF($D$5="Koncesija",-#REF!*0.21,0)</f>
        <v>#REF!</v>
      </c>
      <c r="OLK165" s="632" t="e">
        <f>(IF(OLK112-OLK107&lt;0,0,OLK112-OLK107)+OLK156)*1.21+IF($D$5="Koncesija",-#REF!*0.21,0)</f>
        <v>#REF!</v>
      </c>
      <c r="OLL165" s="632" t="e">
        <f>(IF(OLL112-OLL107&lt;0,0,OLL112-OLL107)+OLL156)*1.21+IF($D$5="Koncesija",-#REF!*0.21,0)</f>
        <v>#REF!</v>
      </c>
      <c r="OLM165" s="632" t="e">
        <f>(IF(OLM112-OLM107&lt;0,0,OLM112-OLM107)+OLM156)*1.21+IF($D$5="Koncesija",-#REF!*0.21,0)</f>
        <v>#REF!</v>
      </c>
      <c r="OLN165" s="632" t="e">
        <f>(IF(OLN112-OLN107&lt;0,0,OLN112-OLN107)+OLN156)*1.21+IF($D$5="Koncesija",-#REF!*0.21,0)</f>
        <v>#REF!</v>
      </c>
      <c r="OLO165" s="632" t="e">
        <f>(IF(OLO112-OLO107&lt;0,0,OLO112-OLO107)+OLO156)*1.21+IF($D$5="Koncesija",-#REF!*0.21,0)</f>
        <v>#REF!</v>
      </c>
      <c r="OLP165" s="632" t="e">
        <f>(IF(OLP112-OLP107&lt;0,0,OLP112-OLP107)+OLP156)*1.21+IF($D$5="Koncesija",-#REF!*0.21,0)</f>
        <v>#REF!</v>
      </c>
      <c r="OLQ165" s="632" t="e">
        <f>(IF(OLQ112-OLQ107&lt;0,0,OLQ112-OLQ107)+OLQ156)*1.21+IF($D$5="Koncesija",-#REF!*0.21,0)</f>
        <v>#REF!</v>
      </c>
      <c r="OLR165" s="632" t="e">
        <f>(IF(OLR112-OLR107&lt;0,0,OLR112-OLR107)+OLR156)*1.21+IF($D$5="Koncesija",-#REF!*0.21,0)</f>
        <v>#REF!</v>
      </c>
      <c r="OLS165" s="632" t="e">
        <f>(IF(OLS112-OLS107&lt;0,0,OLS112-OLS107)+OLS156)*1.21+IF($D$5="Koncesija",-#REF!*0.21,0)</f>
        <v>#REF!</v>
      </c>
      <c r="OLT165" s="632" t="e">
        <f>(IF(OLT112-OLT107&lt;0,0,OLT112-OLT107)+OLT156)*1.21+IF($D$5="Koncesija",-#REF!*0.21,0)</f>
        <v>#REF!</v>
      </c>
      <c r="OLU165" s="632" t="e">
        <f>(IF(OLU112-OLU107&lt;0,0,OLU112-OLU107)+OLU156)*1.21+IF($D$5="Koncesija",-#REF!*0.21,0)</f>
        <v>#REF!</v>
      </c>
      <c r="OLV165" s="632" t="e">
        <f>(IF(OLV112-OLV107&lt;0,0,OLV112-OLV107)+OLV156)*1.21+IF($D$5="Koncesija",-#REF!*0.21,0)</f>
        <v>#REF!</v>
      </c>
      <c r="OLW165" s="632" t="e">
        <f>(IF(OLW112-OLW107&lt;0,0,OLW112-OLW107)+OLW156)*1.21+IF($D$5="Koncesija",-#REF!*0.21,0)</f>
        <v>#REF!</v>
      </c>
      <c r="OLX165" s="632" t="e">
        <f>(IF(OLX112-OLX107&lt;0,0,OLX112-OLX107)+OLX156)*1.21+IF($D$5="Koncesija",-#REF!*0.21,0)</f>
        <v>#REF!</v>
      </c>
      <c r="OLY165" s="632" t="e">
        <f>(IF(OLY112-OLY107&lt;0,0,OLY112-OLY107)+OLY156)*1.21+IF($D$5="Koncesija",-#REF!*0.21,0)</f>
        <v>#REF!</v>
      </c>
      <c r="OLZ165" s="632" t="e">
        <f>(IF(OLZ112-OLZ107&lt;0,0,OLZ112-OLZ107)+OLZ156)*1.21+IF($D$5="Koncesija",-#REF!*0.21,0)</f>
        <v>#REF!</v>
      </c>
      <c r="OMA165" s="632" t="e">
        <f>(IF(OMA112-OMA107&lt;0,0,OMA112-OMA107)+OMA156)*1.21+IF($D$5="Koncesija",-#REF!*0.21,0)</f>
        <v>#REF!</v>
      </c>
      <c r="OMB165" s="632" t="e">
        <f>(IF(OMB112-OMB107&lt;0,0,OMB112-OMB107)+OMB156)*1.21+IF($D$5="Koncesija",-#REF!*0.21,0)</f>
        <v>#REF!</v>
      </c>
      <c r="OMC165" s="632" t="e">
        <f>(IF(OMC112-OMC107&lt;0,0,OMC112-OMC107)+OMC156)*1.21+IF($D$5="Koncesija",-#REF!*0.21,0)</f>
        <v>#REF!</v>
      </c>
      <c r="OMD165" s="632" t="e">
        <f>(IF(OMD112-OMD107&lt;0,0,OMD112-OMD107)+OMD156)*1.21+IF($D$5="Koncesija",-#REF!*0.21,0)</f>
        <v>#REF!</v>
      </c>
      <c r="OME165" s="632" t="e">
        <f>(IF(OME112-OME107&lt;0,0,OME112-OME107)+OME156)*1.21+IF($D$5="Koncesija",-#REF!*0.21,0)</f>
        <v>#REF!</v>
      </c>
      <c r="OMF165" s="632" t="e">
        <f>(IF(OMF112-OMF107&lt;0,0,OMF112-OMF107)+OMF156)*1.21+IF($D$5="Koncesija",-#REF!*0.21,0)</f>
        <v>#REF!</v>
      </c>
      <c r="OMG165" s="632" t="e">
        <f>(IF(OMG112-OMG107&lt;0,0,OMG112-OMG107)+OMG156)*1.21+IF($D$5="Koncesija",-#REF!*0.21,0)</f>
        <v>#REF!</v>
      </c>
      <c r="OMH165" s="632" t="e">
        <f>(IF(OMH112-OMH107&lt;0,0,OMH112-OMH107)+OMH156)*1.21+IF($D$5="Koncesija",-#REF!*0.21,0)</f>
        <v>#REF!</v>
      </c>
      <c r="OMI165" s="632" t="e">
        <f>(IF(OMI112-OMI107&lt;0,0,OMI112-OMI107)+OMI156)*1.21+IF($D$5="Koncesija",-#REF!*0.21,0)</f>
        <v>#REF!</v>
      </c>
      <c r="OMJ165" s="632" t="e">
        <f>(IF(OMJ112-OMJ107&lt;0,0,OMJ112-OMJ107)+OMJ156)*1.21+IF($D$5="Koncesija",-#REF!*0.21,0)</f>
        <v>#REF!</v>
      </c>
      <c r="OMK165" s="632" t="e">
        <f>(IF(OMK112-OMK107&lt;0,0,OMK112-OMK107)+OMK156)*1.21+IF($D$5="Koncesija",-#REF!*0.21,0)</f>
        <v>#REF!</v>
      </c>
      <c r="OML165" s="632" t="e">
        <f>(IF(OML112-OML107&lt;0,0,OML112-OML107)+OML156)*1.21+IF($D$5="Koncesija",-#REF!*0.21,0)</f>
        <v>#REF!</v>
      </c>
      <c r="OMM165" s="632" t="e">
        <f>(IF(OMM112-OMM107&lt;0,0,OMM112-OMM107)+OMM156)*1.21+IF($D$5="Koncesija",-#REF!*0.21,0)</f>
        <v>#REF!</v>
      </c>
      <c r="OMN165" s="632" t="e">
        <f>(IF(OMN112-OMN107&lt;0,0,OMN112-OMN107)+OMN156)*1.21+IF($D$5="Koncesija",-#REF!*0.21,0)</f>
        <v>#REF!</v>
      </c>
      <c r="OMO165" s="632" t="e">
        <f>(IF(OMO112-OMO107&lt;0,0,OMO112-OMO107)+OMO156)*1.21+IF($D$5="Koncesija",-#REF!*0.21,0)</f>
        <v>#REF!</v>
      </c>
      <c r="OMP165" s="632" t="e">
        <f>(IF(OMP112-OMP107&lt;0,0,OMP112-OMP107)+OMP156)*1.21+IF($D$5="Koncesija",-#REF!*0.21,0)</f>
        <v>#REF!</v>
      </c>
      <c r="OMQ165" s="632" t="e">
        <f>(IF(OMQ112-OMQ107&lt;0,0,OMQ112-OMQ107)+OMQ156)*1.21+IF($D$5="Koncesija",-#REF!*0.21,0)</f>
        <v>#REF!</v>
      </c>
      <c r="OMR165" s="632" t="e">
        <f>(IF(OMR112-OMR107&lt;0,0,OMR112-OMR107)+OMR156)*1.21+IF($D$5="Koncesija",-#REF!*0.21,0)</f>
        <v>#REF!</v>
      </c>
      <c r="OMS165" s="632" t="e">
        <f>(IF(OMS112-OMS107&lt;0,0,OMS112-OMS107)+OMS156)*1.21+IF($D$5="Koncesija",-#REF!*0.21,0)</f>
        <v>#REF!</v>
      </c>
      <c r="OMT165" s="632" t="e">
        <f>(IF(OMT112-OMT107&lt;0,0,OMT112-OMT107)+OMT156)*1.21+IF($D$5="Koncesija",-#REF!*0.21,0)</f>
        <v>#REF!</v>
      </c>
      <c r="OMU165" s="632" t="e">
        <f>(IF(OMU112-OMU107&lt;0,0,OMU112-OMU107)+OMU156)*1.21+IF($D$5="Koncesija",-#REF!*0.21,0)</f>
        <v>#REF!</v>
      </c>
      <c r="OMV165" s="632" t="e">
        <f>(IF(OMV112-OMV107&lt;0,0,OMV112-OMV107)+OMV156)*1.21+IF($D$5="Koncesija",-#REF!*0.21,0)</f>
        <v>#REF!</v>
      </c>
      <c r="OMW165" s="632" t="e">
        <f>(IF(OMW112-OMW107&lt;0,0,OMW112-OMW107)+OMW156)*1.21+IF($D$5="Koncesija",-#REF!*0.21,0)</f>
        <v>#REF!</v>
      </c>
      <c r="OMX165" s="632" t="e">
        <f>(IF(OMX112-OMX107&lt;0,0,OMX112-OMX107)+OMX156)*1.21+IF($D$5="Koncesija",-#REF!*0.21,0)</f>
        <v>#REF!</v>
      </c>
      <c r="OMY165" s="632" t="e">
        <f>(IF(OMY112-OMY107&lt;0,0,OMY112-OMY107)+OMY156)*1.21+IF($D$5="Koncesija",-#REF!*0.21,0)</f>
        <v>#REF!</v>
      </c>
      <c r="OMZ165" s="632" t="e">
        <f>(IF(OMZ112-OMZ107&lt;0,0,OMZ112-OMZ107)+OMZ156)*1.21+IF($D$5="Koncesija",-#REF!*0.21,0)</f>
        <v>#REF!</v>
      </c>
      <c r="ONA165" s="632" t="e">
        <f>(IF(ONA112-ONA107&lt;0,0,ONA112-ONA107)+ONA156)*1.21+IF($D$5="Koncesija",-#REF!*0.21,0)</f>
        <v>#REF!</v>
      </c>
      <c r="ONB165" s="632" t="e">
        <f>(IF(ONB112-ONB107&lt;0,0,ONB112-ONB107)+ONB156)*1.21+IF($D$5="Koncesija",-#REF!*0.21,0)</f>
        <v>#REF!</v>
      </c>
      <c r="ONC165" s="632" t="e">
        <f>(IF(ONC112-ONC107&lt;0,0,ONC112-ONC107)+ONC156)*1.21+IF($D$5="Koncesija",-#REF!*0.21,0)</f>
        <v>#REF!</v>
      </c>
      <c r="OND165" s="632" t="e">
        <f>(IF(OND112-OND107&lt;0,0,OND112-OND107)+OND156)*1.21+IF($D$5="Koncesija",-#REF!*0.21,0)</f>
        <v>#REF!</v>
      </c>
      <c r="ONE165" s="632" t="e">
        <f>(IF(ONE112-ONE107&lt;0,0,ONE112-ONE107)+ONE156)*1.21+IF($D$5="Koncesija",-#REF!*0.21,0)</f>
        <v>#REF!</v>
      </c>
      <c r="ONF165" s="632" t="e">
        <f>(IF(ONF112-ONF107&lt;0,0,ONF112-ONF107)+ONF156)*1.21+IF($D$5="Koncesija",-#REF!*0.21,0)</f>
        <v>#REF!</v>
      </c>
      <c r="ONG165" s="632" t="e">
        <f>(IF(ONG112-ONG107&lt;0,0,ONG112-ONG107)+ONG156)*1.21+IF($D$5="Koncesija",-#REF!*0.21,0)</f>
        <v>#REF!</v>
      </c>
      <c r="ONH165" s="632" t="e">
        <f>(IF(ONH112-ONH107&lt;0,0,ONH112-ONH107)+ONH156)*1.21+IF($D$5="Koncesija",-#REF!*0.21,0)</f>
        <v>#REF!</v>
      </c>
      <c r="ONI165" s="632" t="e">
        <f>(IF(ONI112-ONI107&lt;0,0,ONI112-ONI107)+ONI156)*1.21+IF($D$5="Koncesija",-#REF!*0.21,0)</f>
        <v>#REF!</v>
      </c>
      <c r="ONJ165" s="632" t="e">
        <f>(IF(ONJ112-ONJ107&lt;0,0,ONJ112-ONJ107)+ONJ156)*1.21+IF($D$5="Koncesija",-#REF!*0.21,0)</f>
        <v>#REF!</v>
      </c>
      <c r="ONK165" s="632" t="e">
        <f>(IF(ONK112-ONK107&lt;0,0,ONK112-ONK107)+ONK156)*1.21+IF($D$5="Koncesija",-#REF!*0.21,0)</f>
        <v>#REF!</v>
      </c>
      <c r="ONL165" s="632" t="e">
        <f>(IF(ONL112-ONL107&lt;0,0,ONL112-ONL107)+ONL156)*1.21+IF($D$5="Koncesija",-#REF!*0.21,0)</f>
        <v>#REF!</v>
      </c>
      <c r="ONM165" s="632" t="e">
        <f>(IF(ONM112-ONM107&lt;0,0,ONM112-ONM107)+ONM156)*1.21+IF($D$5="Koncesija",-#REF!*0.21,0)</f>
        <v>#REF!</v>
      </c>
      <c r="ONN165" s="632" t="e">
        <f>(IF(ONN112-ONN107&lt;0,0,ONN112-ONN107)+ONN156)*1.21+IF($D$5="Koncesija",-#REF!*0.21,0)</f>
        <v>#REF!</v>
      </c>
      <c r="ONO165" s="632" t="e">
        <f>(IF(ONO112-ONO107&lt;0,0,ONO112-ONO107)+ONO156)*1.21+IF($D$5="Koncesija",-#REF!*0.21,0)</f>
        <v>#REF!</v>
      </c>
      <c r="ONP165" s="632" t="e">
        <f>(IF(ONP112-ONP107&lt;0,0,ONP112-ONP107)+ONP156)*1.21+IF($D$5="Koncesija",-#REF!*0.21,0)</f>
        <v>#REF!</v>
      </c>
      <c r="ONQ165" s="632" t="e">
        <f>(IF(ONQ112-ONQ107&lt;0,0,ONQ112-ONQ107)+ONQ156)*1.21+IF($D$5="Koncesija",-#REF!*0.21,0)</f>
        <v>#REF!</v>
      </c>
      <c r="ONR165" s="632" t="e">
        <f>(IF(ONR112-ONR107&lt;0,0,ONR112-ONR107)+ONR156)*1.21+IF($D$5="Koncesija",-#REF!*0.21,0)</f>
        <v>#REF!</v>
      </c>
      <c r="ONS165" s="632" t="e">
        <f>(IF(ONS112-ONS107&lt;0,0,ONS112-ONS107)+ONS156)*1.21+IF($D$5="Koncesija",-#REF!*0.21,0)</f>
        <v>#REF!</v>
      </c>
      <c r="ONT165" s="632" t="e">
        <f>(IF(ONT112-ONT107&lt;0,0,ONT112-ONT107)+ONT156)*1.21+IF($D$5="Koncesija",-#REF!*0.21,0)</f>
        <v>#REF!</v>
      </c>
      <c r="ONU165" s="632" t="e">
        <f>(IF(ONU112-ONU107&lt;0,0,ONU112-ONU107)+ONU156)*1.21+IF($D$5="Koncesija",-#REF!*0.21,0)</f>
        <v>#REF!</v>
      </c>
      <c r="ONV165" s="632" t="e">
        <f>(IF(ONV112-ONV107&lt;0,0,ONV112-ONV107)+ONV156)*1.21+IF($D$5="Koncesija",-#REF!*0.21,0)</f>
        <v>#REF!</v>
      </c>
      <c r="ONW165" s="632" t="e">
        <f>(IF(ONW112-ONW107&lt;0,0,ONW112-ONW107)+ONW156)*1.21+IF($D$5="Koncesija",-#REF!*0.21,0)</f>
        <v>#REF!</v>
      </c>
      <c r="ONX165" s="632" t="e">
        <f>(IF(ONX112-ONX107&lt;0,0,ONX112-ONX107)+ONX156)*1.21+IF($D$5="Koncesija",-#REF!*0.21,0)</f>
        <v>#REF!</v>
      </c>
      <c r="ONY165" s="632" t="e">
        <f>(IF(ONY112-ONY107&lt;0,0,ONY112-ONY107)+ONY156)*1.21+IF($D$5="Koncesija",-#REF!*0.21,0)</f>
        <v>#REF!</v>
      </c>
      <c r="ONZ165" s="632" t="e">
        <f>(IF(ONZ112-ONZ107&lt;0,0,ONZ112-ONZ107)+ONZ156)*1.21+IF($D$5="Koncesija",-#REF!*0.21,0)</f>
        <v>#REF!</v>
      </c>
      <c r="OOA165" s="632" t="e">
        <f>(IF(OOA112-OOA107&lt;0,0,OOA112-OOA107)+OOA156)*1.21+IF($D$5="Koncesija",-#REF!*0.21,0)</f>
        <v>#REF!</v>
      </c>
      <c r="OOB165" s="632" t="e">
        <f>(IF(OOB112-OOB107&lt;0,0,OOB112-OOB107)+OOB156)*1.21+IF($D$5="Koncesija",-#REF!*0.21,0)</f>
        <v>#REF!</v>
      </c>
      <c r="OOC165" s="632" t="e">
        <f>(IF(OOC112-OOC107&lt;0,0,OOC112-OOC107)+OOC156)*1.21+IF($D$5="Koncesija",-#REF!*0.21,0)</f>
        <v>#REF!</v>
      </c>
      <c r="OOD165" s="632" t="e">
        <f>(IF(OOD112-OOD107&lt;0,0,OOD112-OOD107)+OOD156)*1.21+IF($D$5="Koncesija",-#REF!*0.21,0)</f>
        <v>#REF!</v>
      </c>
      <c r="OOE165" s="632" t="e">
        <f>(IF(OOE112-OOE107&lt;0,0,OOE112-OOE107)+OOE156)*1.21+IF($D$5="Koncesija",-#REF!*0.21,0)</f>
        <v>#REF!</v>
      </c>
      <c r="OOF165" s="632" t="e">
        <f>(IF(OOF112-OOF107&lt;0,0,OOF112-OOF107)+OOF156)*1.21+IF($D$5="Koncesija",-#REF!*0.21,0)</f>
        <v>#REF!</v>
      </c>
      <c r="OOG165" s="632" t="e">
        <f>(IF(OOG112-OOG107&lt;0,0,OOG112-OOG107)+OOG156)*1.21+IF($D$5="Koncesija",-#REF!*0.21,0)</f>
        <v>#REF!</v>
      </c>
      <c r="OOH165" s="632" t="e">
        <f>(IF(OOH112-OOH107&lt;0,0,OOH112-OOH107)+OOH156)*1.21+IF($D$5="Koncesija",-#REF!*0.21,0)</f>
        <v>#REF!</v>
      </c>
      <c r="OOI165" s="632" t="e">
        <f>(IF(OOI112-OOI107&lt;0,0,OOI112-OOI107)+OOI156)*1.21+IF($D$5="Koncesija",-#REF!*0.21,0)</f>
        <v>#REF!</v>
      </c>
      <c r="OOJ165" s="632" t="e">
        <f>(IF(OOJ112-OOJ107&lt;0,0,OOJ112-OOJ107)+OOJ156)*1.21+IF($D$5="Koncesija",-#REF!*0.21,0)</f>
        <v>#REF!</v>
      </c>
      <c r="OOK165" s="632" t="e">
        <f>(IF(OOK112-OOK107&lt;0,0,OOK112-OOK107)+OOK156)*1.21+IF($D$5="Koncesija",-#REF!*0.21,0)</f>
        <v>#REF!</v>
      </c>
      <c r="OOL165" s="632" t="e">
        <f>(IF(OOL112-OOL107&lt;0,0,OOL112-OOL107)+OOL156)*1.21+IF($D$5="Koncesija",-#REF!*0.21,0)</f>
        <v>#REF!</v>
      </c>
      <c r="OOM165" s="632" t="e">
        <f>(IF(OOM112-OOM107&lt;0,0,OOM112-OOM107)+OOM156)*1.21+IF($D$5="Koncesija",-#REF!*0.21,0)</f>
        <v>#REF!</v>
      </c>
      <c r="OON165" s="632" t="e">
        <f>(IF(OON112-OON107&lt;0,0,OON112-OON107)+OON156)*1.21+IF($D$5="Koncesija",-#REF!*0.21,0)</f>
        <v>#REF!</v>
      </c>
      <c r="OOO165" s="632" t="e">
        <f>(IF(OOO112-OOO107&lt;0,0,OOO112-OOO107)+OOO156)*1.21+IF($D$5="Koncesija",-#REF!*0.21,0)</f>
        <v>#REF!</v>
      </c>
      <c r="OOP165" s="632" t="e">
        <f>(IF(OOP112-OOP107&lt;0,0,OOP112-OOP107)+OOP156)*1.21+IF($D$5="Koncesija",-#REF!*0.21,0)</f>
        <v>#REF!</v>
      </c>
      <c r="OOQ165" s="632" t="e">
        <f>(IF(OOQ112-OOQ107&lt;0,0,OOQ112-OOQ107)+OOQ156)*1.21+IF($D$5="Koncesija",-#REF!*0.21,0)</f>
        <v>#REF!</v>
      </c>
      <c r="OOR165" s="632" t="e">
        <f>(IF(OOR112-OOR107&lt;0,0,OOR112-OOR107)+OOR156)*1.21+IF($D$5="Koncesija",-#REF!*0.21,0)</f>
        <v>#REF!</v>
      </c>
      <c r="OOS165" s="632" t="e">
        <f>(IF(OOS112-OOS107&lt;0,0,OOS112-OOS107)+OOS156)*1.21+IF($D$5="Koncesija",-#REF!*0.21,0)</f>
        <v>#REF!</v>
      </c>
      <c r="OOT165" s="632" t="e">
        <f>(IF(OOT112-OOT107&lt;0,0,OOT112-OOT107)+OOT156)*1.21+IF($D$5="Koncesija",-#REF!*0.21,0)</f>
        <v>#REF!</v>
      </c>
      <c r="OOU165" s="632" t="e">
        <f>(IF(OOU112-OOU107&lt;0,0,OOU112-OOU107)+OOU156)*1.21+IF($D$5="Koncesija",-#REF!*0.21,0)</f>
        <v>#REF!</v>
      </c>
      <c r="OOV165" s="632" t="e">
        <f>(IF(OOV112-OOV107&lt;0,0,OOV112-OOV107)+OOV156)*1.21+IF($D$5="Koncesija",-#REF!*0.21,0)</f>
        <v>#REF!</v>
      </c>
      <c r="OOW165" s="632" t="e">
        <f>(IF(OOW112-OOW107&lt;0,0,OOW112-OOW107)+OOW156)*1.21+IF($D$5="Koncesija",-#REF!*0.21,0)</f>
        <v>#REF!</v>
      </c>
      <c r="OOX165" s="632" t="e">
        <f>(IF(OOX112-OOX107&lt;0,0,OOX112-OOX107)+OOX156)*1.21+IF($D$5="Koncesija",-#REF!*0.21,0)</f>
        <v>#REF!</v>
      </c>
      <c r="OOY165" s="632" t="e">
        <f>(IF(OOY112-OOY107&lt;0,0,OOY112-OOY107)+OOY156)*1.21+IF($D$5="Koncesija",-#REF!*0.21,0)</f>
        <v>#REF!</v>
      </c>
      <c r="OOZ165" s="632" t="e">
        <f>(IF(OOZ112-OOZ107&lt;0,0,OOZ112-OOZ107)+OOZ156)*1.21+IF($D$5="Koncesija",-#REF!*0.21,0)</f>
        <v>#REF!</v>
      </c>
      <c r="OPA165" s="632" t="e">
        <f>(IF(OPA112-OPA107&lt;0,0,OPA112-OPA107)+OPA156)*1.21+IF($D$5="Koncesija",-#REF!*0.21,0)</f>
        <v>#REF!</v>
      </c>
      <c r="OPB165" s="632" t="e">
        <f>(IF(OPB112-OPB107&lt;0,0,OPB112-OPB107)+OPB156)*1.21+IF($D$5="Koncesija",-#REF!*0.21,0)</f>
        <v>#REF!</v>
      </c>
      <c r="OPC165" s="632" t="e">
        <f>(IF(OPC112-OPC107&lt;0,0,OPC112-OPC107)+OPC156)*1.21+IF($D$5="Koncesija",-#REF!*0.21,0)</f>
        <v>#REF!</v>
      </c>
      <c r="OPD165" s="632" t="e">
        <f>(IF(OPD112-OPD107&lt;0,0,OPD112-OPD107)+OPD156)*1.21+IF($D$5="Koncesija",-#REF!*0.21,0)</f>
        <v>#REF!</v>
      </c>
      <c r="OPE165" s="632" t="e">
        <f>(IF(OPE112-OPE107&lt;0,0,OPE112-OPE107)+OPE156)*1.21+IF($D$5="Koncesija",-#REF!*0.21,0)</f>
        <v>#REF!</v>
      </c>
      <c r="OPF165" s="632" t="e">
        <f>(IF(OPF112-OPF107&lt;0,0,OPF112-OPF107)+OPF156)*1.21+IF($D$5="Koncesija",-#REF!*0.21,0)</f>
        <v>#REF!</v>
      </c>
      <c r="OPG165" s="632" t="e">
        <f>(IF(OPG112-OPG107&lt;0,0,OPG112-OPG107)+OPG156)*1.21+IF($D$5="Koncesija",-#REF!*0.21,0)</f>
        <v>#REF!</v>
      </c>
      <c r="OPH165" s="632" t="e">
        <f>(IF(OPH112-OPH107&lt;0,0,OPH112-OPH107)+OPH156)*1.21+IF($D$5="Koncesija",-#REF!*0.21,0)</f>
        <v>#REF!</v>
      </c>
      <c r="OPI165" s="632" t="e">
        <f>(IF(OPI112-OPI107&lt;0,0,OPI112-OPI107)+OPI156)*1.21+IF($D$5="Koncesija",-#REF!*0.21,0)</f>
        <v>#REF!</v>
      </c>
      <c r="OPJ165" s="632" t="e">
        <f>(IF(OPJ112-OPJ107&lt;0,0,OPJ112-OPJ107)+OPJ156)*1.21+IF($D$5="Koncesija",-#REF!*0.21,0)</f>
        <v>#REF!</v>
      </c>
      <c r="OPK165" s="632" t="e">
        <f>(IF(OPK112-OPK107&lt;0,0,OPK112-OPK107)+OPK156)*1.21+IF($D$5="Koncesija",-#REF!*0.21,0)</f>
        <v>#REF!</v>
      </c>
      <c r="OPL165" s="632" t="e">
        <f>(IF(OPL112-OPL107&lt;0,0,OPL112-OPL107)+OPL156)*1.21+IF($D$5="Koncesija",-#REF!*0.21,0)</f>
        <v>#REF!</v>
      </c>
      <c r="OPM165" s="632" t="e">
        <f>(IF(OPM112-OPM107&lt;0,0,OPM112-OPM107)+OPM156)*1.21+IF($D$5="Koncesija",-#REF!*0.21,0)</f>
        <v>#REF!</v>
      </c>
      <c r="OPN165" s="632" t="e">
        <f>(IF(OPN112-OPN107&lt;0,0,OPN112-OPN107)+OPN156)*1.21+IF($D$5="Koncesija",-#REF!*0.21,0)</f>
        <v>#REF!</v>
      </c>
      <c r="OPO165" s="632" t="e">
        <f>(IF(OPO112-OPO107&lt;0,0,OPO112-OPO107)+OPO156)*1.21+IF($D$5="Koncesija",-#REF!*0.21,0)</f>
        <v>#REF!</v>
      </c>
      <c r="OPP165" s="632" t="e">
        <f>(IF(OPP112-OPP107&lt;0,0,OPP112-OPP107)+OPP156)*1.21+IF($D$5="Koncesija",-#REF!*0.21,0)</f>
        <v>#REF!</v>
      </c>
      <c r="OPQ165" s="632" t="e">
        <f>(IF(OPQ112-OPQ107&lt;0,0,OPQ112-OPQ107)+OPQ156)*1.21+IF($D$5="Koncesija",-#REF!*0.21,0)</f>
        <v>#REF!</v>
      </c>
      <c r="OPR165" s="632" t="e">
        <f>(IF(OPR112-OPR107&lt;0,0,OPR112-OPR107)+OPR156)*1.21+IF($D$5="Koncesija",-#REF!*0.21,0)</f>
        <v>#REF!</v>
      </c>
      <c r="OPS165" s="632" t="e">
        <f>(IF(OPS112-OPS107&lt;0,0,OPS112-OPS107)+OPS156)*1.21+IF($D$5="Koncesija",-#REF!*0.21,0)</f>
        <v>#REF!</v>
      </c>
      <c r="OPT165" s="632" t="e">
        <f>(IF(OPT112-OPT107&lt;0,0,OPT112-OPT107)+OPT156)*1.21+IF($D$5="Koncesija",-#REF!*0.21,0)</f>
        <v>#REF!</v>
      </c>
      <c r="OPU165" s="632" t="e">
        <f>(IF(OPU112-OPU107&lt;0,0,OPU112-OPU107)+OPU156)*1.21+IF($D$5="Koncesija",-#REF!*0.21,0)</f>
        <v>#REF!</v>
      </c>
      <c r="OPV165" s="632" t="e">
        <f>(IF(OPV112-OPV107&lt;0,0,OPV112-OPV107)+OPV156)*1.21+IF($D$5="Koncesija",-#REF!*0.21,0)</f>
        <v>#REF!</v>
      </c>
      <c r="OPW165" s="632" t="e">
        <f>(IF(OPW112-OPW107&lt;0,0,OPW112-OPW107)+OPW156)*1.21+IF($D$5="Koncesija",-#REF!*0.21,0)</f>
        <v>#REF!</v>
      </c>
      <c r="OPX165" s="632" t="e">
        <f>(IF(OPX112-OPX107&lt;0,0,OPX112-OPX107)+OPX156)*1.21+IF($D$5="Koncesija",-#REF!*0.21,0)</f>
        <v>#REF!</v>
      </c>
      <c r="OPY165" s="632" t="e">
        <f>(IF(OPY112-OPY107&lt;0,0,OPY112-OPY107)+OPY156)*1.21+IF($D$5="Koncesija",-#REF!*0.21,0)</f>
        <v>#REF!</v>
      </c>
      <c r="OPZ165" s="632" t="e">
        <f>(IF(OPZ112-OPZ107&lt;0,0,OPZ112-OPZ107)+OPZ156)*1.21+IF($D$5="Koncesija",-#REF!*0.21,0)</f>
        <v>#REF!</v>
      </c>
      <c r="OQA165" s="632" t="e">
        <f>(IF(OQA112-OQA107&lt;0,0,OQA112-OQA107)+OQA156)*1.21+IF($D$5="Koncesija",-#REF!*0.21,0)</f>
        <v>#REF!</v>
      </c>
      <c r="OQB165" s="632" t="e">
        <f>(IF(OQB112-OQB107&lt;0,0,OQB112-OQB107)+OQB156)*1.21+IF($D$5="Koncesija",-#REF!*0.21,0)</f>
        <v>#REF!</v>
      </c>
      <c r="OQC165" s="632" t="e">
        <f>(IF(OQC112-OQC107&lt;0,0,OQC112-OQC107)+OQC156)*1.21+IF($D$5="Koncesija",-#REF!*0.21,0)</f>
        <v>#REF!</v>
      </c>
      <c r="OQD165" s="632" t="e">
        <f>(IF(OQD112-OQD107&lt;0,0,OQD112-OQD107)+OQD156)*1.21+IF($D$5="Koncesija",-#REF!*0.21,0)</f>
        <v>#REF!</v>
      </c>
      <c r="OQE165" s="632" t="e">
        <f>(IF(OQE112-OQE107&lt;0,0,OQE112-OQE107)+OQE156)*1.21+IF($D$5="Koncesija",-#REF!*0.21,0)</f>
        <v>#REF!</v>
      </c>
      <c r="OQF165" s="632" t="e">
        <f>(IF(OQF112-OQF107&lt;0,0,OQF112-OQF107)+OQF156)*1.21+IF($D$5="Koncesija",-#REF!*0.21,0)</f>
        <v>#REF!</v>
      </c>
      <c r="OQG165" s="632" t="e">
        <f>(IF(OQG112-OQG107&lt;0,0,OQG112-OQG107)+OQG156)*1.21+IF($D$5="Koncesija",-#REF!*0.21,0)</f>
        <v>#REF!</v>
      </c>
      <c r="OQH165" s="632" t="e">
        <f>(IF(OQH112-OQH107&lt;0,0,OQH112-OQH107)+OQH156)*1.21+IF($D$5="Koncesija",-#REF!*0.21,0)</f>
        <v>#REF!</v>
      </c>
      <c r="OQI165" s="632" t="e">
        <f>(IF(OQI112-OQI107&lt;0,0,OQI112-OQI107)+OQI156)*1.21+IF($D$5="Koncesija",-#REF!*0.21,0)</f>
        <v>#REF!</v>
      </c>
      <c r="OQJ165" s="632" t="e">
        <f>(IF(OQJ112-OQJ107&lt;0,0,OQJ112-OQJ107)+OQJ156)*1.21+IF($D$5="Koncesija",-#REF!*0.21,0)</f>
        <v>#REF!</v>
      </c>
      <c r="OQK165" s="632" t="e">
        <f>(IF(OQK112-OQK107&lt;0,0,OQK112-OQK107)+OQK156)*1.21+IF($D$5="Koncesija",-#REF!*0.21,0)</f>
        <v>#REF!</v>
      </c>
      <c r="OQL165" s="632" t="e">
        <f>(IF(OQL112-OQL107&lt;0,0,OQL112-OQL107)+OQL156)*1.21+IF($D$5="Koncesija",-#REF!*0.21,0)</f>
        <v>#REF!</v>
      </c>
      <c r="OQM165" s="632" t="e">
        <f>(IF(OQM112-OQM107&lt;0,0,OQM112-OQM107)+OQM156)*1.21+IF($D$5="Koncesija",-#REF!*0.21,0)</f>
        <v>#REF!</v>
      </c>
      <c r="OQN165" s="632" t="e">
        <f>(IF(OQN112-OQN107&lt;0,0,OQN112-OQN107)+OQN156)*1.21+IF($D$5="Koncesija",-#REF!*0.21,0)</f>
        <v>#REF!</v>
      </c>
      <c r="OQO165" s="632" t="e">
        <f>(IF(OQO112-OQO107&lt;0,0,OQO112-OQO107)+OQO156)*1.21+IF($D$5="Koncesija",-#REF!*0.21,0)</f>
        <v>#REF!</v>
      </c>
      <c r="OQP165" s="632" t="e">
        <f>(IF(OQP112-OQP107&lt;0,0,OQP112-OQP107)+OQP156)*1.21+IF($D$5="Koncesija",-#REF!*0.21,0)</f>
        <v>#REF!</v>
      </c>
      <c r="OQQ165" s="632" t="e">
        <f>(IF(OQQ112-OQQ107&lt;0,0,OQQ112-OQQ107)+OQQ156)*1.21+IF($D$5="Koncesija",-#REF!*0.21,0)</f>
        <v>#REF!</v>
      </c>
      <c r="OQR165" s="632" t="e">
        <f>(IF(OQR112-OQR107&lt;0,0,OQR112-OQR107)+OQR156)*1.21+IF($D$5="Koncesija",-#REF!*0.21,0)</f>
        <v>#REF!</v>
      </c>
      <c r="OQS165" s="632" t="e">
        <f>(IF(OQS112-OQS107&lt;0,0,OQS112-OQS107)+OQS156)*1.21+IF($D$5="Koncesija",-#REF!*0.21,0)</f>
        <v>#REF!</v>
      </c>
      <c r="OQT165" s="632" t="e">
        <f>(IF(OQT112-OQT107&lt;0,0,OQT112-OQT107)+OQT156)*1.21+IF($D$5="Koncesija",-#REF!*0.21,0)</f>
        <v>#REF!</v>
      </c>
      <c r="OQU165" s="632" t="e">
        <f>(IF(OQU112-OQU107&lt;0,0,OQU112-OQU107)+OQU156)*1.21+IF($D$5="Koncesija",-#REF!*0.21,0)</f>
        <v>#REF!</v>
      </c>
      <c r="OQV165" s="632" t="e">
        <f>(IF(OQV112-OQV107&lt;0,0,OQV112-OQV107)+OQV156)*1.21+IF($D$5="Koncesija",-#REF!*0.21,0)</f>
        <v>#REF!</v>
      </c>
      <c r="OQW165" s="632" t="e">
        <f>(IF(OQW112-OQW107&lt;0,0,OQW112-OQW107)+OQW156)*1.21+IF($D$5="Koncesija",-#REF!*0.21,0)</f>
        <v>#REF!</v>
      </c>
      <c r="OQX165" s="632" t="e">
        <f>(IF(OQX112-OQX107&lt;0,0,OQX112-OQX107)+OQX156)*1.21+IF($D$5="Koncesija",-#REF!*0.21,0)</f>
        <v>#REF!</v>
      </c>
      <c r="OQY165" s="632" t="e">
        <f>(IF(OQY112-OQY107&lt;0,0,OQY112-OQY107)+OQY156)*1.21+IF($D$5="Koncesija",-#REF!*0.21,0)</f>
        <v>#REF!</v>
      </c>
      <c r="OQZ165" s="632" t="e">
        <f>(IF(OQZ112-OQZ107&lt;0,0,OQZ112-OQZ107)+OQZ156)*1.21+IF($D$5="Koncesija",-#REF!*0.21,0)</f>
        <v>#REF!</v>
      </c>
      <c r="ORA165" s="632" t="e">
        <f>(IF(ORA112-ORA107&lt;0,0,ORA112-ORA107)+ORA156)*1.21+IF($D$5="Koncesija",-#REF!*0.21,0)</f>
        <v>#REF!</v>
      </c>
      <c r="ORB165" s="632" t="e">
        <f>(IF(ORB112-ORB107&lt;0,0,ORB112-ORB107)+ORB156)*1.21+IF($D$5="Koncesija",-#REF!*0.21,0)</f>
        <v>#REF!</v>
      </c>
      <c r="ORC165" s="632" t="e">
        <f>(IF(ORC112-ORC107&lt;0,0,ORC112-ORC107)+ORC156)*1.21+IF($D$5="Koncesija",-#REF!*0.21,0)</f>
        <v>#REF!</v>
      </c>
      <c r="ORD165" s="632" t="e">
        <f>(IF(ORD112-ORD107&lt;0,0,ORD112-ORD107)+ORD156)*1.21+IF($D$5="Koncesija",-#REF!*0.21,0)</f>
        <v>#REF!</v>
      </c>
      <c r="ORE165" s="632" t="e">
        <f>(IF(ORE112-ORE107&lt;0,0,ORE112-ORE107)+ORE156)*1.21+IF($D$5="Koncesija",-#REF!*0.21,0)</f>
        <v>#REF!</v>
      </c>
      <c r="ORF165" s="632" t="e">
        <f>(IF(ORF112-ORF107&lt;0,0,ORF112-ORF107)+ORF156)*1.21+IF($D$5="Koncesija",-#REF!*0.21,0)</f>
        <v>#REF!</v>
      </c>
      <c r="ORG165" s="632" t="e">
        <f>(IF(ORG112-ORG107&lt;0,0,ORG112-ORG107)+ORG156)*1.21+IF($D$5="Koncesija",-#REF!*0.21,0)</f>
        <v>#REF!</v>
      </c>
      <c r="ORH165" s="632" t="e">
        <f>(IF(ORH112-ORH107&lt;0,0,ORH112-ORH107)+ORH156)*1.21+IF($D$5="Koncesija",-#REF!*0.21,0)</f>
        <v>#REF!</v>
      </c>
      <c r="ORI165" s="632" t="e">
        <f>(IF(ORI112-ORI107&lt;0,0,ORI112-ORI107)+ORI156)*1.21+IF($D$5="Koncesija",-#REF!*0.21,0)</f>
        <v>#REF!</v>
      </c>
      <c r="ORJ165" s="632" t="e">
        <f>(IF(ORJ112-ORJ107&lt;0,0,ORJ112-ORJ107)+ORJ156)*1.21+IF($D$5="Koncesija",-#REF!*0.21,0)</f>
        <v>#REF!</v>
      </c>
      <c r="ORK165" s="632" t="e">
        <f>(IF(ORK112-ORK107&lt;0,0,ORK112-ORK107)+ORK156)*1.21+IF($D$5="Koncesija",-#REF!*0.21,0)</f>
        <v>#REF!</v>
      </c>
      <c r="ORL165" s="632" t="e">
        <f>(IF(ORL112-ORL107&lt;0,0,ORL112-ORL107)+ORL156)*1.21+IF($D$5="Koncesija",-#REF!*0.21,0)</f>
        <v>#REF!</v>
      </c>
      <c r="ORM165" s="632" t="e">
        <f>(IF(ORM112-ORM107&lt;0,0,ORM112-ORM107)+ORM156)*1.21+IF($D$5="Koncesija",-#REF!*0.21,0)</f>
        <v>#REF!</v>
      </c>
      <c r="ORN165" s="632" t="e">
        <f>(IF(ORN112-ORN107&lt;0,0,ORN112-ORN107)+ORN156)*1.21+IF($D$5="Koncesija",-#REF!*0.21,0)</f>
        <v>#REF!</v>
      </c>
      <c r="ORO165" s="632" t="e">
        <f>(IF(ORO112-ORO107&lt;0,0,ORO112-ORO107)+ORO156)*1.21+IF($D$5="Koncesija",-#REF!*0.21,0)</f>
        <v>#REF!</v>
      </c>
      <c r="ORP165" s="632" t="e">
        <f>(IF(ORP112-ORP107&lt;0,0,ORP112-ORP107)+ORP156)*1.21+IF($D$5="Koncesija",-#REF!*0.21,0)</f>
        <v>#REF!</v>
      </c>
      <c r="ORQ165" s="632" t="e">
        <f>(IF(ORQ112-ORQ107&lt;0,0,ORQ112-ORQ107)+ORQ156)*1.21+IF($D$5="Koncesija",-#REF!*0.21,0)</f>
        <v>#REF!</v>
      </c>
      <c r="ORR165" s="632" t="e">
        <f>(IF(ORR112-ORR107&lt;0,0,ORR112-ORR107)+ORR156)*1.21+IF($D$5="Koncesija",-#REF!*0.21,0)</f>
        <v>#REF!</v>
      </c>
      <c r="ORS165" s="632" t="e">
        <f>(IF(ORS112-ORS107&lt;0,0,ORS112-ORS107)+ORS156)*1.21+IF($D$5="Koncesija",-#REF!*0.21,0)</f>
        <v>#REF!</v>
      </c>
      <c r="ORT165" s="632" t="e">
        <f>(IF(ORT112-ORT107&lt;0,0,ORT112-ORT107)+ORT156)*1.21+IF($D$5="Koncesija",-#REF!*0.21,0)</f>
        <v>#REF!</v>
      </c>
      <c r="ORU165" s="632" t="e">
        <f>(IF(ORU112-ORU107&lt;0,0,ORU112-ORU107)+ORU156)*1.21+IF($D$5="Koncesija",-#REF!*0.21,0)</f>
        <v>#REF!</v>
      </c>
      <c r="ORV165" s="632" t="e">
        <f>(IF(ORV112-ORV107&lt;0,0,ORV112-ORV107)+ORV156)*1.21+IF($D$5="Koncesija",-#REF!*0.21,0)</f>
        <v>#REF!</v>
      </c>
      <c r="ORW165" s="632" t="e">
        <f>(IF(ORW112-ORW107&lt;0,0,ORW112-ORW107)+ORW156)*1.21+IF($D$5="Koncesija",-#REF!*0.21,0)</f>
        <v>#REF!</v>
      </c>
      <c r="ORX165" s="632" t="e">
        <f>(IF(ORX112-ORX107&lt;0,0,ORX112-ORX107)+ORX156)*1.21+IF($D$5="Koncesija",-#REF!*0.21,0)</f>
        <v>#REF!</v>
      </c>
      <c r="ORY165" s="632" t="e">
        <f>(IF(ORY112-ORY107&lt;0,0,ORY112-ORY107)+ORY156)*1.21+IF($D$5="Koncesija",-#REF!*0.21,0)</f>
        <v>#REF!</v>
      </c>
      <c r="ORZ165" s="632" t="e">
        <f>(IF(ORZ112-ORZ107&lt;0,0,ORZ112-ORZ107)+ORZ156)*1.21+IF($D$5="Koncesija",-#REF!*0.21,0)</f>
        <v>#REF!</v>
      </c>
      <c r="OSA165" s="632" t="e">
        <f>(IF(OSA112-OSA107&lt;0,0,OSA112-OSA107)+OSA156)*1.21+IF($D$5="Koncesija",-#REF!*0.21,0)</f>
        <v>#REF!</v>
      </c>
      <c r="OSB165" s="632" t="e">
        <f>(IF(OSB112-OSB107&lt;0,0,OSB112-OSB107)+OSB156)*1.21+IF($D$5="Koncesija",-#REF!*0.21,0)</f>
        <v>#REF!</v>
      </c>
      <c r="OSC165" s="632" t="e">
        <f>(IF(OSC112-OSC107&lt;0,0,OSC112-OSC107)+OSC156)*1.21+IF($D$5="Koncesija",-#REF!*0.21,0)</f>
        <v>#REF!</v>
      </c>
      <c r="OSD165" s="632" t="e">
        <f>(IF(OSD112-OSD107&lt;0,0,OSD112-OSD107)+OSD156)*1.21+IF($D$5="Koncesija",-#REF!*0.21,0)</f>
        <v>#REF!</v>
      </c>
      <c r="OSE165" s="632" t="e">
        <f>(IF(OSE112-OSE107&lt;0,0,OSE112-OSE107)+OSE156)*1.21+IF($D$5="Koncesija",-#REF!*0.21,0)</f>
        <v>#REF!</v>
      </c>
      <c r="OSF165" s="632" t="e">
        <f>(IF(OSF112-OSF107&lt;0,0,OSF112-OSF107)+OSF156)*1.21+IF($D$5="Koncesija",-#REF!*0.21,0)</f>
        <v>#REF!</v>
      </c>
      <c r="OSG165" s="632" t="e">
        <f>(IF(OSG112-OSG107&lt;0,0,OSG112-OSG107)+OSG156)*1.21+IF($D$5="Koncesija",-#REF!*0.21,0)</f>
        <v>#REF!</v>
      </c>
      <c r="OSH165" s="632" t="e">
        <f>(IF(OSH112-OSH107&lt;0,0,OSH112-OSH107)+OSH156)*1.21+IF($D$5="Koncesija",-#REF!*0.21,0)</f>
        <v>#REF!</v>
      </c>
      <c r="OSI165" s="632" t="e">
        <f>(IF(OSI112-OSI107&lt;0,0,OSI112-OSI107)+OSI156)*1.21+IF($D$5="Koncesija",-#REF!*0.21,0)</f>
        <v>#REF!</v>
      </c>
      <c r="OSJ165" s="632" t="e">
        <f>(IF(OSJ112-OSJ107&lt;0,0,OSJ112-OSJ107)+OSJ156)*1.21+IF($D$5="Koncesija",-#REF!*0.21,0)</f>
        <v>#REF!</v>
      </c>
      <c r="OSK165" s="632" t="e">
        <f>(IF(OSK112-OSK107&lt;0,0,OSK112-OSK107)+OSK156)*1.21+IF($D$5="Koncesija",-#REF!*0.21,0)</f>
        <v>#REF!</v>
      </c>
      <c r="OSL165" s="632" t="e">
        <f>(IF(OSL112-OSL107&lt;0,0,OSL112-OSL107)+OSL156)*1.21+IF($D$5="Koncesija",-#REF!*0.21,0)</f>
        <v>#REF!</v>
      </c>
      <c r="OSM165" s="632" t="e">
        <f>(IF(OSM112-OSM107&lt;0,0,OSM112-OSM107)+OSM156)*1.21+IF($D$5="Koncesija",-#REF!*0.21,0)</f>
        <v>#REF!</v>
      </c>
      <c r="OSN165" s="632" t="e">
        <f>(IF(OSN112-OSN107&lt;0,0,OSN112-OSN107)+OSN156)*1.21+IF($D$5="Koncesija",-#REF!*0.21,0)</f>
        <v>#REF!</v>
      </c>
      <c r="OSO165" s="632" t="e">
        <f>(IF(OSO112-OSO107&lt;0,0,OSO112-OSO107)+OSO156)*1.21+IF($D$5="Koncesija",-#REF!*0.21,0)</f>
        <v>#REF!</v>
      </c>
      <c r="OSP165" s="632" t="e">
        <f>(IF(OSP112-OSP107&lt;0,0,OSP112-OSP107)+OSP156)*1.21+IF($D$5="Koncesija",-#REF!*0.21,0)</f>
        <v>#REF!</v>
      </c>
      <c r="OSQ165" s="632" t="e">
        <f>(IF(OSQ112-OSQ107&lt;0,0,OSQ112-OSQ107)+OSQ156)*1.21+IF($D$5="Koncesija",-#REF!*0.21,0)</f>
        <v>#REF!</v>
      </c>
      <c r="OSR165" s="632" t="e">
        <f>(IF(OSR112-OSR107&lt;0,0,OSR112-OSR107)+OSR156)*1.21+IF($D$5="Koncesija",-#REF!*0.21,0)</f>
        <v>#REF!</v>
      </c>
      <c r="OSS165" s="632" t="e">
        <f>(IF(OSS112-OSS107&lt;0,0,OSS112-OSS107)+OSS156)*1.21+IF($D$5="Koncesija",-#REF!*0.21,0)</f>
        <v>#REF!</v>
      </c>
      <c r="OST165" s="632" t="e">
        <f>(IF(OST112-OST107&lt;0,0,OST112-OST107)+OST156)*1.21+IF($D$5="Koncesija",-#REF!*0.21,0)</f>
        <v>#REF!</v>
      </c>
      <c r="OSU165" s="632" t="e">
        <f>(IF(OSU112-OSU107&lt;0,0,OSU112-OSU107)+OSU156)*1.21+IF($D$5="Koncesija",-#REF!*0.21,0)</f>
        <v>#REF!</v>
      </c>
      <c r="OSV165" s="632" t="e">
        <f>(IF(OSV112-OSV107&lt;0,0,OSV112-OSV107)+OSV156)*1.21+IF($D$5="Koncesija",-#REF!*0.21,0)</f>
        <v>#REF!</v>
      </c>
      <c r="OSW165" s="632" t="e">
        <f>(IF(OSW112-OSW107&lt;0,0,OSW112-OSW107)+OSW156)*1.21+IF($D$5="Koncesija",-#REF!*0.21,0)</f>
        <v>#REF!</v>
      </c>
      <c r="OSX165" s="632" t="e">
        <f>(IF(OSX112-OSX107&lt;0,0,OSX112-OSX107)+OSX156)*1.21+IF($D$5="Koncesija",-#REF!*0.21,0)</f>
        <v>#REF!</v>
      </c>
      <c r="OSY165" s="632" t="e">
        <f>(IF(OSY112-OSY107&lt;0,0,OSY112-OSY107)+OSY156)*1.21+IF($D$5="Koncesija",-#REF!*0.21,0)</f>
        <v>#REF!</v>
      </c>
      <c r="OSZ165" s="632" t="e">
        <f>(IF(OSZ112-OSZ107&lt;0,0,OSZ112-OSZ107)+OSZ156)*1.21+IF($D$5="Koncesija",-#REF!*0.21,0)</f>
        <v>#REF!</v>
      </c>
      <c r="OTA165" s="632" t="e">
        <f>(IF(OTA112-OTA107&lt;0,0,OTA112-OTA107)+OTA156)*1.21+IF($D$5="Koncesija",-#REF!*0.21,0)</f>
        <v>#REF!</v>
      </c>
      <c r="OTB165" s="632" t="e">
        <f>(IF(OTB112-OTB107&lt;0,0,OTB112-OTB107)+OTB156)*1.21+IF($D$5="Koncesija",-#REF!*0.21,0)</f>
        <v>#REF!</v>
      </c>
      <c r="OTC165" s="632" t="e">
        <f>(IF(OTC112-OTC107&lt;0,0,OTC112-OTC107)+OTC156)*1.21+IF($D$5="Koncesija",-#REF!*0.21,0)</f>
        <v>#REF!</v>
      </c>
      <c r="OTD165" s="632" t="e">
        <f>(IF(OTD112-OTD107&lt;0,0,OTD112-OTD107)+OTD156)*1.21+IF($D$5="Koncesija",-#REF!*0.21,0)</f>
        <v>#REF!</v>
      </c>
      <c r="OTE165" s="632" t="e">
        <f>(IF(OTE112-OTE107&lt;0,0,OTE112-OTE107)+OTE156)*1.21+IF($D$5="Koncesija",-#REF!*0.21,0)</f>
        <v>#REF!</v>
      </c>
      <c r="OTF165" s="632" t="e">
        <f>(IF(OTF112-OTF107&lt;0,0,OTF112-OTF107)+OTF156)*1.21+IF($D$5="Koncesija",-#REF!*0.21,0)</f>
        <v>#REF!</v>
      </c>
      <c r="OTG165" s="632" t="e">
        <f>(IF(OTG112-OTG107&lt;0,0,OTG112-OTG107)+OTG156)*1.21+IF($D$5="Koncesija",-#REF!*0.21,0)</f>
        <v>#REF!</v>
      </c>
      <c r="OTH165" s="632" t="e">
        <f>(IF(OTH112-OTH107&lt;0,0,OTH112-OTH107)+OTH156)*1.21+IF($D$5="Koncesija",-#REF!*0.21,0)</f>
        <v>#REF!</v>
      </c>
      <c r="OTI165" s="632" t="e">
        <f>(IF(OTI112-OTI107&lt;0,0,OTI112-OTI107)+OTI156)*1.21+IF($D$5="Koncesija",-#REF!*0.21,0)</f>
        <v>#REF!</v>
      </c>
      <c r="OTJ165" s="632" t="e">
        <f>(IF(OTJ112-OTJ107&lt;0,0,OTJ112-OTJ107)+OTJ156)*1.21+IF($D$5="Koncesija",-#REF!*0.21,0)</f>
        <v>#REF!</v>
      </c>
      <c r="OTK165" s="632" t="e">
        <f>(IF(OTK112-OTK107&lt;0,0,OTK112-OTK107)+OTK156)*1.21+IF($D$5="Koncesija",-#REF!*0.21,0)</f>
        <v>#REF!</v>
      </c>
      <c r="OTL165" s="632" t="e">
        <f>(IF(OTL112-OTL107&lt;0,0,OTL112-OTL107)+OTL156)*1.21+IF($D$5="Koncesija",-#REF!*0.21,0)</f>
        <v>#REF!</v>
      </c>
      <c r="OTM165" s="632" t="e">
        <f>(IF(OTM112-OTM107&lt;0,0,OTM112-OTM107)+OTM156)*1.21+IF($D$5="Koncesija",-#REF!*0.21,0)</f>
        <v>#REF!</v>
      </c>
      <c r="OTN165" s="632" t="e">
        <f>(IF(OTN112-OTN107&lt;0,0,OTN112-OTN107)+OTN156)*1.21+IF($D$5="Koncesija",-#REF!*0.21,0)</f>
        <v>#REF!</v>
      </c>
      <c r="OTO165" s="632" t="e">
        <f>(IF(OTO112-OTO107&lt;0,0,OTO112-OTO107)+OTO156)*1.21+IF($D$5="Koncesija",-#REF!*0.21,0)</f>
        <v>#REF!</v>
      </c>
      <c r="OTP165" s="632" t="e">
        <f>(IF(OTP112-OTP107&lt;0,0,OTP112-OTP107)+OTP156)*1.21+IF($D$5="Koncesija",-#REF!*0.21,0)</f>
        <v>#REF!</v>
      </c>
      <c r="OTQ165" s="632" t="e">
        <f>(IF(OTQ112-OTQ107&lt;0,0,OTQ112-OTQ107)+OTQ156)*1.21+IF($D$5="Koncesija",-#REF!*0.21,0)</f>
        <v>#REF!</v>
      </c>
      <c r="OTR165" s="632" t="e">
        <f>(IF(OTR112-OTR107&lt;0,0,OTR112-OTR107)+OTR156)*1.21+IF($D$5="Koncesija",-#REF!*0.21,0)</f>
        <v>#REF!</v>
      </c>
      <c r="OTS165" s="632" t="e">
        <f>(IF(OTS112-OTS107&lt;0,0,OTS112-OTS107)+OTS156)*1.21+IF($D$5="Koncesija",-#REF!*0.21,0)</f>
        <v>#REF!</v>
      </c>
      <c r="OTT165" s="632" t="e">
        <f>(IF(OTT112-OTT107&lt;0,0,OTT112-OTT107)+OTT156)*1.21+IF($D$5="Koncesija",-#REF!*0.21,0)</f>
        <v>#REF!</v>
      </c>
      <c r="OTU165" s="632" t="e">
        <f>(IF(OTU112-OTU107&lt;0,0,OTU112-OTU107)+OTU156)*1.21+IF($D$5="Koncesija",-#REF!*0.21,0)</f>
        <v>#REF!</v>
      </c>
      <c r="OTV165" s="632" t="e">
        <f>(IF(OTV112-OTV107&lt;0,0,OTV112-OTV107)+OTV156)*1.21+IF($D$5="Koncesija",-#REF!*0.21,0)</f>
        <v>#REF!</v>
      </c>
      <c r="OTW165" s="632" t="e">
        <f>(IF(OTW112-OTW107&lt;0,0,OTW112-OTW107)+OTW156)*1.21+IF($D$5="Koncesija",-#REF!*0.21,0)</f>
        <v>#REF!</v>
      </c>
      <c r="OTX165" s="632" t="e">
        <f>(IF(OTX112-OTX107&lt;0,0,OTX112-OTX107)+OTX156)*1.21+IF($D$5="Koncesija",-#REF!*0.21,0)</f>
        <v>#REF!</v>
      </c>
      <c r="OTY165" s="632" t="e">
        <f>(IF(OTY112-OTY107&lt;0,0,OTY112-OTY107)+OTY156)*1.21+IF($D$5="Koncesija",-#REF!*0.21,0)</f>
        <v>#REF!</v>
      </c>
      <c r="OTZ165" s="632" t="e">
        <f>(IF(OTZ112-OTZ107&lt;0,0,OTZ112-OTZ107)+OTZ156)*1.21+IF($D$5="Koncesija",-#REF!*0.21,0)</f>
        <v>#REF!</v>
      </c>
      <c r="OUA165" s="632" t="e">
        <f>(IF(OUA112-OUA107&lt;0,0,OUA112-OUA107)+OUA156)*1.21+IF($D$5="Koncesija",-#REF!*0.21,0)</f>
        <v>#REF!</v>
      </c>
      <c r="OUB165" s="632" t="e">
        <f>(IF(OUB112-OUB107&lt;0,0,OUB112-OUB107)+OUB156)*1.21+IF($D$5="Koncesija",-#REF!*0.21,0)</f>
        <v>#REF!</v>
      </c>
      <c r="OUC165" s="632" t="e">
        <f>(IF(OUC112-OUC107&lt;0,0,OUC112-OUC107)+OUC156)*1.21+IF($D$5="Koncesija",-#REF!*0.21,0)</f>
        <v>#REF!</v>
      </c>
      <c r="OUD165" s="632" t="e">
        <f>(IF(OUD112-OUD107&lt;0,0,OUD112-OUD107)+OUD156)*1.21+IF($D$5="Koncesija",-#REF!*0.21,0)</f>
        <v>#REF!</v>
      </c>
      <c r="OUE165" s="632" t="e">
        <f>(IF(OUE112-OUE107&lt;0,0,OUE112-OUE107)+OUE156)*1.21+IF($D$5="Koncesija",-#REF!*0.21,0)</f>
        <v>#REF!</v>
      </c>
      <c r="OUF165" s="632" t="e">
        <f>(IF(OUF112-OUF107&lt;0,0,OUF112-OUF107)+OUF156)*1.21+IF($D$5="Koncesija",-#REF!*0.21,0)</f>
        <v>#REF!</v>
      </c>
      <c r="OUG165" s="632" t="e">
        <f>(IF(OUG112-OUG107&lt;0,0,OUG112-OUG107)+OUG156)*1.21+IF($D$5="Koncesija",-#REF!*0.21,0)</f>
        <v>#REF!</v>
      </c>
      <c r="OUH165" s="632" t="e">
        <f>(IF(OUH112-OUH107&lt;0,0,OUH112-OUH107)+OUH156)*1.21+IF($D$5="Koncesija",-#REF!*0.21,0)</f>
        <v>#REF!</v>
      </c>
      <c r="OUI165" s="632" t="e">
        <f>(IF(OUI112-OUI107&lt;0,0,OUI112-OUI107)+OUI156)*1.21+IF($D$5="Koncesija",-#REF!*0.21,0)</f>
        <v>#REF!</v>
      </c>
      <c r="OUJ165" s="632" t="e">
        <f>(IF(OUJ112-OUJ107&lt;0,0,OUJ112-OUJ107)+OUJ156)*1.21+IF($D$5="Koncesija",-#REF!*0.21,0)</f>
        <v>#REF!</v>
      </c>
      <c r="OUK165" s="632" t="e">
        <f>(IF(OUK112-OUK107&lt;0,0,OUK112-OUK107)+OUK156)*1.21+IF($D$5="Koncesija",-#REF!*0.21,0)</f>
        <v>#REF!</v>
      </c>
      <c r="OUL165" s="632" t="e">
        <f>(IF(OUL112-OUL107&lt;0,0,OUL112-OUL107)+OUL156)*1.21+IF($D$5="Koncesija",-#REF!*0.21,0)</f>
        <v>#REF!</v>
      </c>
      <c r="OUM165" s="632" t="e">
        <f>(IF(OUM112-OUM107&lt;0,0,OUM112-OUM107)+OUM156)*1.21+IF($D$5="Koncesija",-#REF!*0.21,0)</f>
        <v>#REF!</v>
      </c>
      <c r="OUN165" s="632" t="e">
        <f>(IF(OUN112-OUN107&lt;0,0,OUN112-OUN107)+OUN156)*1.21+IF($D$5="Koncesija",-#REF!*0.21,0)</f>
        <v>#REF!</v>
      </c>
      <c r="OUO165" s="632" t="e">
        <f>(IF(OUO112-OUO107&lt;0,0,OUO112-OUO107)+OUO156)*1.21+IF($D$5="Koncesija",-#REF!*0.21,0)</f>
        <v>#REF!</v>
      </c>
      <c r="OUP165" s="632" t="e">
        <f>(IF(OUP112-OUP107&lt;0,0,OUP112-OUP107)+OUP156)*1.21+IF($D$5="Koncesija",-#REF!*0.21,0)</f>
        <v>#REF!</v>
      </c>
      <c r="OUQ165" s="632" t="e">
        <f>(IF(OUQ112-OUQ107&lt;0,0,OUQ112-OUQ107)+OUQ156)*1.21+IF($D$5="Koncesija",-#REF!*0.21,0)</f>
        <v>#REF!</v>
      </c>
      <c r="OUR165" s="632" t="e">
        <f>(IF(OUR112-OUR107&lt;0,0,OUR112-OUR107)+OUR156)*1.21+IF($D$5="Koncesija",-#REF!*0.21,0)</f>
        <v>#REF!</v>
      </c>
      <c r="OUS165" s="632" t="e">
        <f>(IF(OUS112-OUS107&lt;0,0,OUS112-OUS107)+OUS156)*1.21+IF($D$5="Koncesija",-#REF!*0.21,0)</f>
        <v>#REF!</v>
      </c>
      <c r="OUT165" s="632" t="e">
        <f>(IF(OUT112-OUT107&lt;0,0,OUT112-OUT107)+OUT156)*1.21+IF($D$5="Koncesija",-#REF!*0.21,0)</f>
        <v>#REF!</v>
      </c>
      <c r="OUU165" s="632" t="e">
        <f>(IF(OUU112-OUU107&lt;0,0,OUU112-OUU107)+OUU156)*1.21+IF($D$5="Koncesija",-#REF!*0.21,0)</f>
        <v>#REF!</v>
      </c>
      <c r="OUV165" s="632" t="e">
        <f>(IF(OUV112-OUV107&lt;0,0,OUV112-OUV107)+OUV156)*1.21+IF($D$5="Koncesija",-#REF!*0.21,0)</f>
        <v>#REF!</v>
      </c>
      <c r="OUW165" s="632" t="e">
        <f>(IF(OUW112-OUW107&lt;0,0,OUW112-OUW107)+OUW156)*1.21+IF($D$5="Koncesija",-#REF!*0.21,0)</f>
        <v>#REF!</v>
      </c>
      <c r="OUX165" s="632" t="e">
        <f>(IF(OUX112-OUX107&lt;0,0,OUX112-OUX107)+OUX156)*1.21+IF($D$5="Koncesija",-#REF!*0.21,0)</f>
        <v>#REF!</v>
      </c>
      <c r="OUY165" s="632" t="e">
        <f>(IF(OUY112-OUY107&lt;0,0,OUY112-OUY107)+OUY156)*1.21+IF($D$5="Koncesija",-#REF!*0.21,0)</f>
        <v>#REF!</v>
      </c>
      <c r="OUZ165" s="632" t="e">
        <f>(IF(OUZ112-OUZ107&lt;0,0,OUZ112-OUZ107)+OUZ156)*1.21+IF($D$5="Koncesija",-#REF!*0.21,0)</f>
        <v>#REF!</v>
      </c>
      <c r="OVA165" s="632" t="e">
        <f>(IF(OVA112-OVA107&lt;0,0,OVA112-OVA107)+OVA156)*1.21+IF($D$5="Koncesija",-#REF!*0.21,0)</f>
        <v>#REF!</v>
      </c>
      <c r="OVB165" s="632" t="e">
        <f>(IF(OVB112-OVB107&lt;0,0,OVB112-OVB107)+OVB156)*1.21+IF($D$5="Koncesija",-#REF!*0.21,0)</f>
        <v>#REF!</v>
      </c>
      <c r="OVC165" s="632" t="e">
        <f>(IF(OVC112-OVC107&lt;0,0,OVC112-OVC107)+OVC156)*1.21+IF($D$5="Koncesija",-#REF!*0.21,0)</f>
        <v>#REF!</v>
      </c>
      <c r="OVD165" s="632" t="e">
        <f>(IF(OVD112-OVD107&lt;0,0,OVD112-OVD107)+OVD156)*1.21+IF($D$5="Koncesija",-#REF!*0.21,0)</f>
        <v>#REF!</v>
      </c>
      <c r="OVE165" s="632" t="e">
        <f>(IF(OVE112-OVE107&lt;0,0,OVE112-OVE107)+OVE156)*1.21+IF($D$5="Koncesija",-#REF!*0.21,0)</f>
        <v>#REF!</v>
      </c>
      <c r="OVF165" s="632" t="e">
        <f>(IF(OVF112-OVF107&lt;0,0,OVF112-OVF107)+OVF156)*1.21+IF($D$5="Koncesija",-#REF!*0.21,0)</f>
        <v>#REF!</v>
      </c>
      <c r="OVG165" s="632" t="e">
        <f>(IF(OVG112-OVG107&lt;0,0,OVG112-OVG107)+OVG156)*1.21+IF($D$5="Koncesija",-#REF!*0.21,0)</f>
        <v>#REF!</v>
      </c>
      <c r="OVH165" s="632" t="e">
        <f>(IF(OVH112-OVH107&lt;0,0,OVH112-OVH107)+OVH156)*1.21+IF($D$5="Koncesija",-#REF!*0.21,0)</f>
        <v>#REF!</v>
      </c>
      <c r="OVI165" s="632" t="e">
        <f>(IF(OVI112-OVI107&lt;0,0,OVI112-OVI107)+OVI156)*1.21+IF($D$5="Koncesija",-#REF!*0.21,0)</f>
        <v>#REF!</v>
      </c>
      <c r="OVJ165" s="632" t="e">
        <f>(IF(OVJ112-OVJ107&lt;0,0,OVJ112-OVJ107)+OVJ156)*1.21+IF($D$5="Koncesija",-#REF!*0.21,0)</f>
        <v>#REF!</v>
      </c>
      <c r="OVK165" s="632" t="e">
        <f>(IF(OVK112-OVK107&lt;0,0,OVK112-OVK107)+OVK156)*1.21+IF($D$5="Koncesija",-#REF!*0.21,0)</f>
        <v>#REF!</v>
      </c>
      <c r="OVL165" s="632" t="e">
        <f>(IF(OVL112-OVL107&lt;0,0,OVL112-OVL107)+OVL156)*1.21+IF($D$5="Koncesija",-#REF!*0.21,0)</f>
        <v>#REF!</v>
      </c>
      <c r="OVM165" s="632" t="e">
        <f>(IF(OVM112-OVM107&lt;0,0,OVM112-OVM107)+OVM156)*1.21+IF($D$5="Koncesija",-#REF!*0.21,0)</f>
        <v>#REF!</v>
      </c>
      <c r="OVN165" s="632" t="e">
        <f>(IF(OVN112-OVN107&lt;0,0,OVN112-OVN107)+OVN156)*1.21+IF($D$5="Koncesija",-#REF!*0.21,0)</f>
        <v>#REF!</v>
      </c>
      <c r="OVO165" s="632" t="e">
        <f>(IF(OVO112-OVO107&lt;0,0,OVO112-OVO107)+OVO156)*1.21+IF($D$5="Koncesija",-#REF!*0.21,0)</f>
        <v>#REF!</v>
      </c>
      <c r="OVP165" s="632" t="e">
        <f>(IF(OVP112-OVP107&lt;0,0,OVP112-OVP107)+OVP156)*1.21+IF($D$5="Koncesija",-#REF!*0.21,0)</f>
        <v>#REF!</v>
      </c>
      <c r="OVQ165" s="632" t="e">
        <f>(IF(OVQ112-OVQ107&lt;0,0,OVQ112-OVQ107)+OVQ156)*1.21+IF($D$5="Koncesija",-#REF!*0.21,0)</f>
        <v>#REF!</v>
      </c>
      <c r="OVR165" s="632" t="e">
        <f>(IF(OVR112-OVR107&lt;0,0,OVR112-OVR107)+OVR156)*1.21+IF($D$5="Koncesija",-#REF!*0.21,0)</f>
        <v>#REF!</v>
      </c>
      <c r="OVS165" s="632" t="e">
        <f>(IF(OVS112-OVS107&lt;0,0,OVS112-OVS107)+OVS156)*1.21+IF($D$5="Koncesija",-#REF!*0.21,0)</f>
        <v>#REF!</v>
      </c>
      <c r="OVT165" s="632" t="e">
        <f>(IF(OVT112-OVT107&lt;0,0,OVT112-OVT107)+OVT156)*1.21+IF($D$5="Koncesija",-#REF!*0.21,0)</f>
        <v>#REF!</v>
      </c>
      <c r="OVU165" s="632" t="e">
        <f>(IF(OVU112-OVU107&lt;0,0,OVU112-OVU107)+OVU156)*1.21+IF($D$5="Koncesija",-#REF!*0.21,0)</f>
        <v>#REF!</v>
      </c>
      <c r="OVV165" s="632" t="e">
        <f>(IF(OVV112-OVV107&lt;0,0,OVV112-OVV107)+OVV156)*1.21+IF($D$5="Koncesija",-#REF!*0.21,0)</f>
        <v>#REF!</v>
      </c>
      <c r="OVW165" s="632" t="e">
        <f>(IF(OVW112-OVW107&lt;0,0,OVW112-OVW107)+OVW156)*1.21+IF($D$5="Koncesija",-#REF!*0.21,0)</f>
        <v>#REF!</v>
      </c>
      <c r="OVX165" s="632" t="e">
        <f>(IF(OVX112-OVX107&lt;0,0,OVX112-OVX107)+OVX156)*1.21+IF($D$5="Koncesija",-#REF!*0.21,0)</f>
        <v>#REF!</v>
      </c>
      <c r="OVY165" s="632" t="e">
        <f>(IF(OVY112-OVY107&lt;0,0,OVY112-OVY107)+OVY156)*1.21+IF($D$5="Koncesija",-#REF!*0.21,0)</f>
        <v>#REF!</v>
      </c>
      <c r="OVZ165" s="632" t="e">
        <f>(IF(OVZ112-OVZ107&lt;0,0,OVZ112-OVZ107)+OVZ156)*1.21+IF($D$5="Koncesija",-#REF!*0.21,0)</f>
        <v>#REF!</v>
      </c>
      <c r="OWA165" s="632" t="e">
        <f>(IF(OWA112-OWA107&lt;0,0,OWA112-OWA107)+OWA156)*1.21+IF($D$5="Koncesija",-#REF!*0.21,0)</f>
        <v>#REF!</v>
      </c>
      <c r="OWB165" s="632" t="e">
        <f>(IF(OWB112-OWB107&lt;0,0,OWB112-OWB107)+OWB156)*1.21+IF($D$5="Koncesija",-#REF!*0.21,0)</f>
        <v>#REF!</v>
      </c>
      <c r="OWC165" s="632" t="e">
        <f>(IF(OWC112-OWC107&lt;0,0,OWC112-OWC107)+OWC156)*1.21+IF($D$5="Koncesija",-#REF!*0.21,0)</f>
        <v>#REF!</v>
      </c>
      <c r="OWD165" s="632" t="e">
        <f>(IF(OWD112-OWD107&lt;0,0,OWD112-OWD107)+OWD156)*1.21+IF($D$5="Koncesija",-#REF!*0.21,0)</f>
        <v>#REF!</v>
      </c>
      <c r="OWE165" s="632" t="e">
        <f>(IF(OWE112-OWE107&lt;0,0,OWE112-OWE107)+OWE156)*1.21+IF($D$5="Koncesija",-#REF!*0.21,0)</f>
        <v>#REF!</v>
      </c>
      <c r="OWF165" s="632" t="e">
        <f>(IF(OWF112-OWF107&lt;0,0,OWF112-OWF107)+OWF156)*1.21+IF($D$5="Koncesija",-#REF!*0.21,0)</f>
        <v>#REF!</v>
      </c>
      <c r="OWG165" s="632" t="e">
        <f>(IF(OWG112-OWG107&lt;0,0,OWG112-OWG107)+OWG156)*1.21+IF($D$5="Koncesija",-#REF!*0.21,0)</f>
        <v>#REF!</v>
      </c>
      <c r="OWH165" s="632" t="e">
        <f>(IF(OWH112-OWH107&lt;0,0,OWH112-OWH107)+OWH156)*1.21+IF($D$5="Koncesija",-#REF!*0.21,0)</f>
        <v>#REF!</v>
      </c>
      <c r="OWI165" s="632" t="e">
        <f>(IF(OWI112-OWI107&lt;0,0,OWI112-OWI107)+OWI156)*1.21+IF($D$5="Koncesija",-#REF!*0.21,0)</f>
        <v>#REF!</v>
      </c>
      <c r="OWJ165" s="632" t="e">
        <f>(IF(OWJ112-OWJ107&lt;0,0,OWJ112-OWJ107)+OWJ156)*1.21+IF($D$5="Koncesija",-#REF!*0.21,0)</f>
        <v>#REF!</v>
      </c>
      <c r="OWK165" s="632" t="e">
        <f>(IF(OWK112-OWK107&lt;0,0,OWK112-OWK107)+OWK156)*1.21+IF($D$5="Koncesija",-#REF!*0.21,0)</f>
        <v>#REF!</v>
      </c>
      <c r="OWL165" s="632" t="e">
        <f>(IF(OWL112-OWL107&lt;0,0,OWL112-OWL107)+OWL156)*1.21+IF($D$5="Koncesija",-#REF!*0.21,0)</f>
        <v>#REF!</v>
      </c>
      <c r="OWM165" s="632" t="e">
        <f>(IF(OWM112-OWM107&lt;0,0,OWM112-OWM107)+OWM156)*1.21+IF($D$5="Koncesija",-#REF!*0.21,0)</f>
        <v>#REF!</v>
      </c>
      <c r="OWN165" s="632" t="e">
        <f>(IF(OWN112-OWN107&lt;0,0,OWN112-OWN107)+OWN156)*1.21+IF($D$5="Koncesija",-#REF!*0.21,0)</f>
        <v>#REF!</v>
      </c>
      <c r="OWO165" s="632" t="e">
        <f>(IF(OWO112-OWO107&lt;0,0,OWO112-OWO107)+OWO156)*1.21+IF($D$5="Koncesija",-#REF!*0.21,0)</f>
        <v>#REF!</v>
      </c>
      <c r="OWP165" s="632" t="e">
        <f>(IF(OWP112-OWP107&lt;0,0,OWP112-OWP107)+OWP156)*1.21+IF($D$5="Koncesija",-#REF!*0.21,0)</f>
        <v>#REF!</v>
      </c>
      <c r="OWQ165" s="632" t="e">
        <f>(IF(OWQ112-OWQ107&lt;0,0,OWQ112-OWQ107)+OWQ156)*1.21+IF($D$5="Koncesija",-#REF!*0.21,0)</f>
        <v>#REF!</v>
      </c>
      <c r="OWR165" s="632" t="e">
        <f>(IF(OWR112-OWR107&lt;0,0,OWR112-OWR107)+OWR156)*1.21+IF($D$5="Koncesija",-#REF!*0.21,0)</f>
        <v>#REF!</v>
      </c>
      <c r="OWS165" s="632" t="e">
        <f>(IF(OWS112-OWS107&lt;0,0,OWS112-OWS107)+OWS156)*1.21+IF($D$5="Koncesija",-#REF!*0.21,0)</f>
        <v>#REF!</v>
      </c>
      <c r="OWT165" s="632" t="e">
        <f>(IF(OWT112-OWT107&lt;0,0,OWT112-OWT107)+OWT156)*1.21+IF($D$5="Koncesija",-#REF!*0.21,0)</f>
        <v>#REF!</v>
      </c>
      <c r="OWU165" s="632" t="e">
        <f>(IF(OWU112-OWU107&lt;0,0,OWU112-OWU107)+OWU156)*1.21+IF($D$5="Koncesija",-#REF!*0.21,0)</f>
        <v>#REF!</v>
      </c>
      <c r="OWV165" s="632" t="e">
        <f>(IF(OWV112-OWV107&lt;0,0,OWV112-OWV107)+OWV156)*1.21+IF($D$5="Koncesija",-#REF!*0.21,0)</f>
        <v>#REF!</v>
      </c>
      <c r="OWW165" s="632" t="e">
        <f>(IF(OWW112-OWW107&lt;0,0,OWW112-OWW107)+OWW156)*1.21+IF($D$5="Koncesija",-#REF!*0.21,0)</f>
        <v>#REF!</v>
      </c>
      <c r="OWX165" s="632" t="e">
        <f>(IF(OWX112-OWX107&lt;0,0,OWX112-OWX107)+OWX156)*1.21+IF($D$5="Koncesija",-#REF!*0.21,0)</f>
        <v>#REF!</v>
      </c>
      <c r="OWY165" s="632" t="e">
        <f>(IF(OWY112-OWY107&lt;0,0,OWY112-OWY107)+OWY156)*1.21+IF($D$5="Koncesija",-#REF!*0.21,0)</f>
        <v>#REF!</v>
      </c>
      <c r="OWZ165" s="632" t="e">
        <f>(IF(OWZ112-OWZ107&lt;0,0,OWZ112-OWZ107)+OWZ156)*1.21+IF($D$5="Koncesija",-#REF!*0.21,0)</f>
        <v>#REF!</v>
      </c>
      <c r="OXA165" s="632" t="e">
        <f>(IF(OXA112-OXA107&lt;0,0,OXA112-OXA107)+OXA156)*1.21+IF($D$5="Koncesija",-#REF!*0.21,0)</f>
        <v>#REF!</v>
      </c>
      <c r="OXB165" s="632" t="e">
        <f>(IF(OXB112-OXB107&lt;0,0,OXB112-OXB107)+OXB156)*1.21+IF($D$5="Koncesija",-#REF!*0.21,0)</f>
        <v>#REF!</v>
      </c>
      <c r="OXC165" s="632" t="e">
        <f>(IF(OXC112-OXC107&lt;0,0,OXC112-OXC107)+OXC156)*1.21+IF($D$5="Koncesija",-#REF!*0.21,0)</f>
        <v>#REF!</v>
      </c>
      <c r="OXD165" s="632" t="e">
        <f>(IF(OXD112-OXD107&lt;0,0,OXD112-OXD107)+OXD156)*1.21+IF($D$5="Koncesija",-#REF!*0.21,0)</f>
        <v>#REF!</v>
      </c>
      <c r="OXE165" s="632" t="e">
        <f>(IF(OXE112-OXE107&lt;0,0,OXE112-OXE107)+OXE156)*1.21+IF($D$5="Koncesija",-#REF!*0.21,0)</f>
        <v>#REF!</v>
      </c>
      <c r="OXF165" s="632" t="e">
        <f>(IF(OXF112-OXF107&lt;0,0,OXF112-OXF107)+OXF156)*1.21+IF($D$5="Koncesija",-#REF!*0.21,0)</f>
        <v>#REF!</v>
      </c>
      <c r="OXG165" s="632" t="e">
        <f>(IF(OXG112-OXG107&lt;0,0,OXG112-OXG107)+OXG156)*1.21+IF($D$5="Koncesija",-#REF!*0.21,0)</f>
        <v>#REF!</v>
      </c>
      <c r="OXH165" s="632" t="e">
        <f>(IF(OXH112-OXH107&lt;0,0,OXH112-OXH107)+OXH156)*1.21+IF($D$5="Koncesija",-#REF!*0.21,0)</f>
        <v>#REF!</v>
      </c>
      <c r="OXI165" s="632" t="e">
        <f>(IF(OXI112-OXI107&lt;0,0,OXI112-OXI107)+OXI156)*1.21+IF($D$5="Koncesija",-#REF!*0.21,0)</f>
        <v>#REF!</v>
      </c>
      <c r="OXJ165" s="632" t="e">
        <f>(IF(OXJ112-OXJ107&lt;0,0,OXJ112-OXJ107)+OXJ156)*1.21+IF($D$5="Koncesija",-#REF!*0.21,0)</f>
        <v>#REF!</v>
      </c>
      <c r="OXK165" s="632" t="e">
        <f>(IF(OXK112-OXK107&lt;0,0,OXK112-OXK107)+OXK156)*1.21+IF($D$5="Koncesija",-#REF!*0.21,0)</f>
        <v>#REF!</v>
      </c>
      <c r="OXL165" s="632" t="e">
        <f>(IF(OXL112-OXL107&lt;0,0,OXL112-OXL107)+OXL156)*1.21+IF($D$5="Koncesija",-#REF!*0.21,0)</f>
        <v>#REF!</v>
      </c>
      <c r="OXM165" s="632" t="e">
        <f>(IF(OXM112-OXM107&lt;0,0,OXM112-OXM107)+OXM156)*1.21+IF($D$5="Koncesija",-#REF!*0.21,0)</f>
        <v>#REF!</v>
      </c>
      <c r="OXN165" s="632" t="e">
        <f>(IF(OXN112-OXN107&lt;0,0,OXN112-OXN107)+OXN156)*1.21+IF($D$5="Koncesija",-#REF!*0.21,0)</f>
        <v>#REF!</v>
      </c>
      <c r="OXO165" s="632" t="e">
        <f>(IF(OXO112-OXO107&lt;0,0,OXO112-OXO107)+OXO156)*1.21+IF($D$5="Koncesija",-#REF!*0.21,0)</f>
        <v>#REF!</v>
      </c>
      <c r="OXP165" s="632" t="e">
        <f>(IF(OXP112-OXP107&lt;0,0,OXP112-OXP107)+OXP156)*1.21+IF($D$5="Koncesija",-#REF!*0.21,0)</f>
        <v>#REF!</v>
      </c>
      <c r="OXQ165" s="632" t="e">
        <f>(IF(OXQ112-OXQ107&lt;0,0,OXQ112-OXQ107)+OXQ156)*1.21+IF($D$5="Koncesija",-#REF!*0.21,0)</f>
        <v>#REF!</v>
      </c>
      <c r="OXR165" s="632" t="e">
        <f>(IF(OXR112-OXR107&lt;0,0,OXR112-OXR107)+OXR156)*1.21+IF($D$5="Koncesija",-#REF!*0.21,0)</f>
        <v>#REF!</v>
      </c>
      <c r="OXS165" s="632" t="e">
        <f>(IF(OXS112-OXS107&lt;0,0,OXS112-OXS107)+OXS156)*1.21+IF($D$5="Koncesija",-#REF!*0.21,0)</f>
        <v>#REF!</v>
      </c>
      <c r="OXT165" s="632" t="e">
        <f>(IF(OXT112-OXT107&lt;0,0,OXT112-OXT107)+OXT156)*1.21+IF($D$5="Koncesija",-#REF!*0.21,0)</f>
        <v>#REF!</v>
      </c>
      <c r="OXU165" s="632" t="e">
        <f>(IF(OXU112-OXU107&lt;0,0,OXU112-OXU107)+OXU156)*1.21+IF($D$5="Koncesija",-#REF!*0.21,0)</f>
        <v>#REF!</v>
      </c>
      <c r="OXV165" s="632" t="e">
        <f>(IF(OXV112-OXV107&lt;0,0,OXV112-OXV107)+OXV156)*1.21+IF($D$5="Koncesija",-#REF!*0.21,0)</f>
        <v>#REF!</v>
      </c>
      <c r="OXW165" s="632" t="e">
        <f>(IF(OXW112-OXW107&lt;0,0,OXW112-OXW107)+OXW156)*1.21+IF($D$5="Koncesija",-#REF!*0.21,0)</f>
        <v>#REF!</v>
      </c>
      <c r="OXX165" s="632" t="e">
        <f>(IF(OXX112-OXX107&lt;0,0,OXX112-OXX107)+OXX156)*1.21+IF($D$5="Koncesija",-#REF!*0.21,0)</f>
        <v>#REF!</v>
      </c>
      <c r="OXY165" s="632" t="e">
        <f>(IF(OXY112-OXY107&lt;0,0,OXY112-OXY107)+OXY156)*1.21+IF($D$5="Koncesija",-#REF!*0.21,0)</f>
        <v>#REF!</v>
      </c>
      <c r="OXZ165" s="632" t="e">
        <f>(IF(OXZ112-OXZ107&lt;0,0,OXZ112-OXZ107)+OXZ156)*1.21+IF($D$5="Koncesija",-#REF!*0.21,0)</f>
        <v>#REF!</v>
      </c>
      <c r="OYA165" s="632" t="e">
        <f>(IF(OYA112-OYA107&lt;0,0,OYA112-OYA107)+OYA156)*1.21+IF($D$5="Koncesija",-#REF!*0.21,0)</f>
        <v>#REF!</v>
      </c>
      <c r="OYB165" s="632" t="e">
        <f>(IF(OYB112-OYB107&lt;0,0,OYB112-OYB107)+OYB156)*1.21+IF($D$5="Koncesija",-#REF!*0.21,0)</f>
        <v>#REF!</v>
      </c>
      <c r="OYC165" s="632" t="e">
        <f>(IF(OYC112-OYC107&lt;0,0,OYC112-OYC107)+OYC156)*1.21+IF($D$5="Koncesija",-#REF!*0.21,0)</f>
        <v>#REF!</v>
      </c>
      <c r="OYD165" s="632" t="e">
        <f>(IF(OYD112-OYD107&lt;0,0,OYD112-OYD107)+OYD156)*1.21+IF($D$5="Koncesija",-#REF!*0.21,0)</f>
        <v>#REF!</v>
      </c>
      <c r="OYE165" s="632" t="e">
        <f>(IF(OYE112-OYE107&lt;0,0,OYE112-OYE107)+OYE156)*1.21+IF($D$5="Koncesija",-#REF!*0.21,0)</f>
        <v>#REF!</v>
      </c>
      <c r="OYF165" s="632" t="e">
        <f>(IF(OYF112-OYF107&lt;0,0,OYF112-OYF107)+OYF156)*1.21+IF($D$5="Koncesija",-#REF!*0.21,0)</f>
        <v>#REF!</v>
      </c>
      <c r="OYG165" s="632" t="e">
        <f>(IF(OYG112-OYG107&lt;0,0,OYG112-OYG107)+OYG156)*1.21+IF($D$5="Koncesija",-#REF!*0.21,0)</f>
        <v>#REF!</v>
      </c>
      <c r="OYH165" s="632" t="e">
        <f>(IF(OYH112-OYH107&lt;0,0,OYH112-OYH107)+OYH156)*1.21+IF($D$5="Koncesija",-#REF!*0.21,0)</f>
        <v>#REF!</v>
      </c>
      <c r="OYI165" s="632" t="e">
        <f>(IF(OYI112-OYI107&lt;0,0,OYI112-OYI107)+OYI156)*1.21+IF($D$5="Koncesija",-#REF!*0.21,0)</f>
        <v>#REF!</v>
      </c>
      <c r="OYJ165" s="632" t="e">
        <f>(IF(OYJ112-OYJ107&lt;0,0,OYJ112-OYJ107)+OYJ156)*1.21+IF($D$5="Koncesija",-#REF!*0.21,0)</f>
        <v>#REF!</v>
      </c>
      <c r="OYK165" s="632" t="e">
        <f>(IF(OYK112-OYK107&lt;0,0,OYK112-OYK107)+OYK156)*1.21+IF($D$5="Koncesija",-#REF!*0.21,0)</f>
        <v>#REF!</v>
      </c>
      <c r="OYL165" s="632" t="e">
        <f>(IF(OYL112-OYL107&lt;0,0,OYL112-OYL107)+OYL156)*1.21+IF($D$5="Koncesija",-#REF!*0.21,0)</f>
        <v>#REF!</v>
      </c>
      <c r="OYM165" s="632" t="e">
        <f>(IF(OYM112-OYM107&lt;0,0,OYM112-OYM107)+OYM156)*1.21+IF($D$5="Koncesija",-#REF!*0.21,0)</f>
        <v>#REF!</v>
      </c>
      <c r="OYN165" s="632" t="e">
        <f>(IF(OYN112-OYN107&lt;0,0,OYN112-OYN107)+OYN156)*1.21+IF($D$5="Koncesija",-#REF!*0.21,0)</f>
        <v>#REF!</v>
      </c>
      <c r="OYO165" s="632" t="e">
        <f>(IF(OYO112-OYO107&lt;0,0,OYO112-OYO107)+OYO156)*1.21+IF($D$5="Koncesija",-#REF!*0.21,0)</f>
        <v>#REF!</v>
      </c>
      <c r="OYP165" s="632" t="e">
        <f>(IF(OYP112-OYP107&lt;0,0,OYP112-OYP107)+OYP156)*1.21+IF($D$5="Koncesija",-#REF!*0.21,0)</f>
        <v>#REF!</v>
      </c>
      <c r="OYQ165" s="632" t="e">
        <f>(IF(OYQ112-OYQ107&lt;0,0,OYQ112-OYQ107)+OYQ156)*1.21+IF($D$5="Koncesija",-#REF!*0.21,0)</f>
        <v>#REF!</v>
      </c>
      <c r="OYR165" s="632" t="e">
        <f>(IF(OYR112-OYR107&lt;0,0,OYR112-OYR107)+OYR156)*1.21+IF($D$5="Koncesija",-#REF!*0.21,0)</f>
        <v>#REF!</v>
      </c>
      <c r="OYS165" s="632" t="e">
        <f>(IF(OYS112-OYS107&lt;0,0,OYS112-OYS107)+OYS156)*1.21+IF($D$5="Koncesija",-#REF!*0.21,0)</f>
        <v>#REF!</v>
      </c>
      <c r="OYT165" s="632" t="e">
        <f>(IF(OYT112-OYT107&lt;0,0,OYT112-OYT107)+OYT156)*1.21+IF($D$5="Koncesija",-#REF!*0.21,0)</f>
        <v>#REF!</v>
      </c>
      <c r="OYU165" s="632" t="e">
        <f>(IF(OYU112-OYU107&lt;0,0,OYU112-OYU107)+OYU156)*1.21+IF($D$5="Koncesija",-#REF!*0.21,0)</f>
        <v>#REF!</v>
      </c>
      <c r="OYV165" s="632" t="e">
        <f>(IF(OYV112-OYV107&lt;0,0,OYV112-OYV107)+OYV156)*1.21+IF($D$5="Koncesija",-#REF!*0.21,0)</f>
        <v>#REF!</v>
      </c>
      <c r="OYW165" s="632" t="e">
        <f>(IF(OYW112-OYW107&lt;0,0,OYW112-OYW107)+OYW156)*1.21+IF($D$5="Koncesija",-#REF!*0.21,0)</f>
        <v>#REF!</v>
      </c>
      <c r="OYX165" s="632" t="e">
        <f>(IF(OYX112-OYX107&lt;0,0,OYX112-OYX107)+OYX156)*1.21+IF($D$5="Koncesija",-#REF!*0.21,0)</f>
        <v>#REF!</v>
      </c>
      <c r="OYY165" s="632" t="e">
        <f>(IF(OYY112-OYY107&lt;0,0,OYY112-OYY107)+OYY156)*1.21+IF($D$5="Koncesija",-#REF!*0.21,0)</f>
        <v>#REF!</v>
      </c>
      <c r="OYZ165" s="632" t="e">
        <f>(IF(OYZ112-OYZ107&lt;0,0,OYZ112-OYZ107)+OYZ156)*1.21+IF($D$5="Koncesija",-#REF!*0.21,0)</f>
        <v>#REF!</v>
      </c>
      <c r="OZA165" s="632" t="e">
        <f>(IF(OZA112-OZA107&lt;0,0,OZA112-OZA107)+OZA156)*1.21+IF($D$5="Koncesija",-#REF!*0.21,0)</f>
        <v>#REF!</v>
      </c>
      <c r="OZB165" s="632" t="e">
        <f>(IF(OZB112-OZB107&lt;0,0,OZB112-OZB107)+OZB156)*1.21+IF($D$5="Koncesija",-#REF!*0.21,0)</f>
        <v>#REF!</v>
      </c>
      <c r="OZC165" s="632" t="e">
        <f>(IF(OZC112-OZC107&lt;0,0,OZC112-OZC107)+OZC156)*1.21+IF($D$5="Koncesija",-#REF!*0.21,0)</f>
        <v>#REF!</v>
      </c>
      <c r="OZD165" s="632" t="e">
        <f>(IF(OZD112-OZD107&lt;0,0,OZD112-OZD107)+OZD156)*1.21+IF($D$5="Koncesija",-#REF!*0.21,0)</f>
        <v>#REF!</v>
      </c>
      <c r="OZE165" s="632" t="e">
        <f>(IF(OZE112-OZE107&lt;0,0,OZE112-OZE107)+OZE156)*1.21+IF($D$5="Koncesija",-#REF!*0.21,0)</f>
        <v>#REF!</v>
      </c>
      <c r="OZF165" s="632" t="e">
        <f>(IF(OZF112-OZF107&lt;0,0,OZF112-OZF107)+OZF156)*1.21+IF($D$5="Koncesija",-#REF!*0.21,0)</f>
        <v>#REF!</v>
      </c>
      <c r="OZG165" s="632" t="e">
        <f>(IF(OZG112-OZG107&lt;0,0,OZG112-OZG107)+OZG156)*1.21+IF($D$5="Koncesija",-#REF!*0.21,0)</f>
        <v>#REF!</v>
      </c>
      <c r="OZH165" s="632" t="e">
        <f>(IF(OZH112-OZH107&lt;0,0,OZH112-OZH107)+OZH156)*1.21+IF($D$5="Koncesija",-#REF!*0.21,0)</f>
        <v>#REF!</v>
      </c>
      <c r="OZI165" s="632" t="e">
        <f>(IF(OZI112-OZI107&lt;0,0,OZI112-OZI107)+OZI156)*1.21+IF($D$5="Koncesija",-#REF!*0.21,0)</f>
        <v>#REF!</v>
      </c>
      <c r="OZJ165" s="632" t="e">
        <f>(IF(OZJ112-OZJ107&lt;0,0,OZJ112-OZJ107)+OZJ156)*1.21+IF($D$5="Koncesija",-#REF!*0.21,0)</f>
        <v>#REF!</v>
      </c>
      <c r="OZK165" s="632" t="e">
        <f>(IF(OZK112-OZK107&lt;0,0,OZK112-OZK107)+OZK156)*1.21+IF($D$5="Koncesija",-#REF!*0.21,0)</f>
        <v>#REF!</v>
      </c>
      <c r="OZL165" s="632" t="e">
        <f>(IF(OZL112-OZL107&lt;0,0,OZL112-OZL107)+OZL156)*1.21+IF($D$5="Koncesija",-#REF!*0.21,0)</f>
        <v>#REF!</v>
      </c>
      <c r="OZM165" s="632" t="e">
        <f>(IF(OZM112-OZM107&lt;0,0,OZM112-OZM107)+OZM156)*1.21+IF($D$5="Koncesija",-#REF!*0.21,0)</f>
        <v>#REF!</v>
      </c>
      <c r="OZN165" s="632" t="e">
        <f>(IF(OZN112-OZN107&lt;0,0,OZN112-OZN107)+OZN156)*1.21+IF($D$5="Koncesija",-#REF!*0.21,0)</f>
        <v>#REF!</v>
      </c>
      <c r="OZO165" s="632" t="e">
        <f>(IF(OZO112-OZO107&lt;0,0,OZO112-OZO107)+OZO156)*1.21+IF($D$5="Koncesija",-#REF!*0.21,0)</f>
        <v>#REF!</v>
      </c>
      <c r="OZP165" s="632" t="e">
        <f>(IF(OZP112-OZP107&lt;0,0,OZP112-OZP107)+OZP156)*1.21+IF($D$5="Koncesija",-#REF!*0.21,0)</f>
        <v>#REF!</v>
      </c>
      <c r="OZQ165" s="632" t="e">
        <f>(IF(OZQ112-OZQ107&lt;0,0,OZQ112-OZQ107)+OZQ156)*1.21+IF($D$5="Koncesija",-#REF!*0.21,0)</f>
        <v>#REF!</v>
      </c>
      <c r="OZR165" s="632" t="e">
        <f>(IF(OZR112-OZR107&lt;0,0,OZR112-OZR107)+OZR156)*1.21+IF($D$5="Koncesija",-#REF!*0.21,0)</f>
        <v>#REF!</v>
      </c>
      <c r="OZS165" s="632" t="e">
        <f>(IF(OZS112-OZS107&lt;0,0,OZS112-OZS107)+OZS156)*1.21+IF($D$5="Koncesija",-#REF!*0.21,0)</f>
        <v>#REF!</v>
      </c>
      <c r="OZT165" s="632" t="e">
        <f>(IF(OZT112-OZT107&lt;0,0,OZT112-OZT107)+OZT156)*1.21+IF($D$5="Koncesija",-#REF!*0.21,0)</f>
        <v>#REF!</v>
      </c>
      <c r="OZU165" s="632" t="e">
        <f>(IF(OZU112-OZU107&lt;0,0,OZU112-OZU107)+OZU156)*1.21+IF($D$5="Koncesija",-#REF!*0.21,0)</f>
        <v>#REF!</v>
      </c>
      <c r="OZV165" s="632" t="e">
        <f>(IF(OZV112-OZV107&lt;0,0,OZV112-OZV107)+OZV156)*1.21+IF($D$5="Koncesija",-#REF!*0.21,0)</f>
        <v>#REF!</v>
      </c>
      <c r="OZW165" s="632" t="e">
        <f>(IF(OZW112-OZW107&lt;0,0,OZW112-OZW107)+OZW156)*1.21+IF($D$5="Koncesija",-#REF!*0.21,0)</f>
        <v>#REF!</v>
      </c>
      <c r="OZX165" s="632" t="e">
        <f>(IF(OZX112-OZX107&lt;0,0,OZX112-OZX107)+OZX156)*1.21+IF($D$5="Koncesija",-#REF!*0.21,0)</f>
        <v>#REF!</v>
      </c>
      <c r="OZY165" s="632" t="e">
        <f>(IF(OZY112-OZY107&lt;0,0,OZY112-OZY107)+OZY156)*1.21+IF($D$5="Koncesija",-#REF!*0.21,0)</f>
        <v>#REF!</v>
      </c>
      <c r="OZZ165" s="632" t="e">
        <f>(IF(OZZ112-OZZ107&lt;0,0,OZZ112-OZZ107)+OZZ156)*1.21+IF($D$5="Koncesija",-#REF!*0.21,0)</f>
        <v>#REF!</v>
      </c>
      <c r="PAA165" s="632" t="e">
        <f>(IF(PAA112-PAA107&lt;0,0,PAA112-PAA107)+PAA156)*1.21+IF($D$5="Koncesija",-#REF!*0.21,0)</f>
        <v>#REF!</v>
      </c>
      <c r="PAB165" s="632" t="e">
        <f>(IF(PAB112-PAB107&lt;0,0,PAB112-PAB107)+PAB156)*1.21+IF($D$5="Koncesija",-#REF!*0.21,0)</f>
        <v>#REF!</v>
      </c>
      <c r="PAC165" s="632" t="e">
        <f>(IF(PAC112-PAC107&lt;0,0,PAC112-PAC107)+PAC156)*1.21+IF($D$5="Koncesija",-#REF!*0.21,0)</f>
        <v>#REF!</v>
      </c>
      <c r="PAD165" s="632" t="e">
        <f>(IF(PAD112-PAD107&lt;0,0,PAD112-PAD107)+PAD156)*1.21+IF($D$5="Koncesija",-#REF!*0.21,0)</f>
        <v>#REF!</v>
      </c>
      <c r="PAE165" s="632" t="e">
        <f>(IF(PAE112-PAE107&lt;0,0,PAE112-PAE107)+PAE156)*1.21+IF($D$5="Koncesija",-#REF!*0.21,0)</f>
        <v>#REF!</v>
      </c>
      <c r="PAF165" s="632" t="e">
        <f>(IF(PAF112-PAF107&lt;0,0,PAF112-PAF107)+PAF156)*1.21+IF($D$5="Koncesija",-#REF!*0.21,0)</f>
        <v>#REF!</v>
      </c>
      <c r="PAG165" s="632" t="e">
        <f>(IF(PAG112-PAG107&lt;0,0,PAG112-PAG107)+PAG156)*1.21+IF($D$5="Koncesija",-#REF!*0.21,0)</f>
        <v>#REF!</v>
      </c>
      <c r="PAH165" s="632" t="e">
        <f>(IF(PAH112-PAH107&lt;0,0,PAH112-PAH107)+PAH156)*1.21+IF($D$5="Koncesija",-#REF!*0.21,0)</f>
        <v>#REF!</v>
      </c>
      <c r="PAI165" s="632" t="e">
        <f>(IF(PAI112-PAI107&lt;0,0,PAI112-PAI107)+PAI156)*1.21+IF($D$5="Koncesija",-#REF!*0.21,0)</f>
        <v>#REF!</v>
      </c>
      <c r="PAJ165" s="632" t="e">
        <f>(IF(PAJ112-PAJ107&lt;0,0,PAJ112-PAJ107)+PAJ156)*1.21+IF($D$5="Koncesija",-#REF!*0.21,0)</f>
        <v>#REF!</v>
      </c>
      <c r="PAK165" s="632" t="e">
        <f>(IF(PAK112-PAK107&lt;0,0,PAK112-PAK107)+PAK156)*1.21+IF($D$5="Koncesija",-#REF!*0.21,0)</f>
        <v>#REF!</v>
      </c>
      <c r="PAL165" s="632" t="e">
        <f>(IF(PAL112-PAL107&lt;0,0,PAL112-PAL107)+PAL156)*1.21+IF($D$5="Koncesija",-#REF!*0.21,0)</f>
        <v>#REF!</v>
      </c>
      <c r="PAM165" s="632" t="e">
        <f>(IF(PAM112-PAM107&lt;0,0,PAM112-PAM107)+PAM156)*1.21+IF($D$5="Koncesija",-#REF!*0.21,0)</f>
        <v>#REF!</v>
      </c>
      <c r="PAN165" s="632" t="e">
        <f>(IF(PAN112-PAN107&lt;0,0,PAN112-PAN107)+PAN156)*1.21+IF($D$5="Koncesija",-#REF!*0.21,0)</f>
        <v>#REF!</v>
      </c>
      <c r="PAO165" s="632" t="e">
        <f>(IF(PAO112-PAO107&lt;0,0,PAO112-PAO107)+PAO156)*1.21+IF($D$5="Koncesija",-#REF!*0.21,0)</f>
        <v>#REF!</v>
      </c>
      <c r="PAP165" s="632" t="e">
        <f>(IF(PAP112-PAP107&lt;0,0,PAP112-PAP107)+PAP156)*1.21+IF($D$5="Koncesija",-#REF!*0.21,0)</f>
        <v>#REF!</v>
      </c>
      <c r="PAQ165" s="632" t="e">
        <f>(IF(PAQ112-PAQ107&lt;0,0,PAQ112-PAQ107)+PAQ156)*1.21+IF($D$5="Koncesija",-#REF!*0.21,0)</f>
        <v>#REF!</v>
      </c>
      <c r="PAR165" s="632" t="e">
        <f>(IF(PAR112-PAR107&lt;0,0,PAR112-PAR107)+PAR156)*1.21+IF($D$5="Koncesija",-#REF!*0.21,0)</f>
        <v>#REF!</v>
      </c>
      <c r="PAS165" s="632" t="e">
        <f>(IF(PAS112-PAS107&lt;0,0,PAS112-PAS107)+PAS156)*1.21+IF($D$5="Koncesija",-#REF!*0.21,0)</f>
        <v>#REF!</v>
      </c>
      <c r="PAT165" s="632" t="e">
        <f>(IF(PAT112-PAT107&lt;0,0,PAT112-PAT107)+PAT156)*1.21+IF($D$5="Koncesija",-#REF!*0.21,0)</f>
        <v>#REF!</v>
      </c>
      <c r="PAU165" s="632" t="e">
        <f>(IF(PAU112-PAU107&lt;0,0,PAU112-PAU107)+PAU156)*1.21+IF($D$5="Koncesija",-#REF!*0.21,0)</f>
        <v>#REF!</v>
      </c>
      <c r="PAV165" s="632" t="e">
        <f>(IF(PAV112-PAV107&lt;0,0,PAV112-PAV107)+PAV156)*1.21+IF($D$5="Koncesija",-#REF!*0.21,0)</f>
        <v>#REF!</v>
      </c>
      <c r="PAW165" s="632" t="e">
        <f>(IF(PAW112-PAW107&lt;0,0,PAW112-PAW107)+PAW156)*1.21+IF($D$5="Koncesija",-#REF!*0.21,0)</f>
        <v>#REF!</v>
      </c>
      <c r="PAX165" s="632" t="e">
        <f>(IF(PAX112-PAX107&lt;0,0,PAX112-PAX107)+PAX156)*1.21+IF($D$5="Koncesija",-#REF!*0.21,0)</f>
        <v>#REF!</v>
      </c>
      <c r="PAY165" s="632" t="e">
        <f>(IF(PAY112-PAY107&lt;0,0,PAY112-PAY107)+PAY156)*1.21+IF($D$5="Koncesija",-#REF!*0.21,0)</f>
        <v>#REF!</v>
      </c>
      <c r="PAZ165" s="632" t="e">
        <f>(IF(PAZ112-PAZ107&lt;0,0,PAZ112-PAZ107)+PAZ156)*1.21+IF($D$5="Koncesija",-#REF!*0.21,0)</f>
        <v>#REF!</v>
      </c>
      <c r="PBA165" s="632" t="e">
        <f>(IF(PBA112-PBA107&lt;0,0,PBA112-PBA107)+PBA156)*1.21+IF($D$5="Koncesija",-#REF!*0.21,0)</f>
        <v>#REF!</v>
      </c>
      <c r="PBB165" s="632" t="e">
        <f>(IF(PBB112-PBB107&lt;0,0,PBB112-PBB107)+PBB156)*1.21+IF($D$5="Koncesija",-#REF!*0.21,0)</f>
        <v>#REF!</v>
      </c>
      <c r="PBC165" s="632" t="e">
        <f>(IF(PBC112-PBC107&lt;0,0,PBC112-PBC107)+PBC156)*1.21+IF($D$5="Koncesija",-#REF!*0.21,0)</f>
        <v>#REF!</v>
      </c>
      <c r="PBD165" s="632" t="e">
        <f>(IF(PBD112-PBD107&lt;0,0,PBD112-PBD107)+PBD156)*1.21+IF($D$5="Koncesija",-#REF!*0.21,0)</f>
        <v>#REF!</v>
      </c>
      <c r="PBE165" s="632" t="e">
        <f>(IF(PBE112-PBE107&lt;0,0,PBE112-PBE107)+PBE156)*1.21+IF($D$5="Koncesija",-#REF!*0.21,0)</f>
        <v>#REF!</v>
      </c>
      <c r="PBF165" s="632" t="e">
        <f>(IF(PBF112-PBF107&lt;0,0,PBF112-PBF107)+PBF156)*1.21+IF($D$5="Koncesija",-#REF!*0.21,0)</f>
        <v>#REF!</v>
      </c>
      <c r="PBG165" s="632" t="e">
        <f>(IF(PBG112-PBG107&lt;0,0,PBG112-PBG107)+PBG156)*1.21+IF($D$5="Koncesija",-#REF!*0.21,0)</f>
        <v>#REF!</v>
      </c>
      <c r="PBH165" s="632" t="e">
        <f>(IF(PBH112-PBH107&lt;0,0,PBH112-PBH107)+PBH156)*1.21+IF($D$5="Koncesija",-#REF!*0.21,0)</f>
        <v>#REF!</v>
      </c>
      <c r="PBI165" s="632" t="e">
        <f>(IF(PBI112-PBI107&lt;0,0,PBI112-PBI107)+PBI156)*1.21+IF($D$5="Koncesija",-#REF!*0.21,0)</f>
        <v>#REF!</v>
      </c>
      <c r="PBJ165" s="632" t="e">
        <f>(IF(PBJ112-PBJ107&lt;0,0,PBJ112-PBJ107)+PBJ156)*1.21+IF($D$5="Koncesija",-#REF!*0.21,0)</f>
        <v>#REF!</v>
      </c>
      <c r="PBK165" s="632" t="e">
        <f>(IF(PBK112-PBK107&lt;0,0,PBK112-PBK107)+PBK156)*1.21+IF($D$5="Koncesija",-#REF!*0.21,0)</f>
        <v>#REF!</v>
      </c>
      <c r="PBL165" s="632" t="e">
        <f>(IF(PBL112-PBL107&lt;0,0,PBL112-PBL107)+PBL156)*1.21+IF($D$5="Koncesija",-#REF!*0.21,0)</f>
        <v>#REF!</v>
      </c>
      <c r="PBM165" s="632" t="e">
        <f>(IF(PBM112-PBM107&lt;0,0,PBM112-PBM107)+PBM156)*1.21+IF($D$5="Koncesija",-#REF!*0.21,0)</f>
        <v>#REF!</v>
      </c>
      <c r="PBN165" s="632" t="e">
        <f>(IF(PBN112-PBN107&lt;0,0,PBN112-PBN107)+PBN156)*1.21+IF($D$5="Koncesija",-#REF!*0.21,0)</f>
        <v>#REF!</v>
      </c>
      <c r="PBO165" s="632" t="e">
        <f>(IF(PBO112-PBO107&lt;0,0,PBO112-PBO107)+PBO156)*1.21+IF($D$5="Koncesija",-#REF!*0.21,0)</f>
        <v>#REF!</v>
      </c>
      <c r="PBP165" s="632" t="e">
        <f>(IF(PBP112-PBP107&lt;0,0,PBP112-PBP107)+PBP156)*1.21+IF($D$5="Koncesija",-#REF!*0.21,0)</f>
        <v>#REF!</v>
      </c>
      <c r="PBQ165" s="632" t="e">
        <f>(IF(PBQ112-PBQ107&lt;0,0,PBQ112-PBQ107)+PBQ156)*1.21+IF($D$5="Koncesija",-#REF!*0.21,0)</f>
        <v>#REF!</v>
      </c>
      <c r="PBR165" s="632" t="e">
        <f>(IF(PBR112-PBR107&lt;0,0,PBR112-PBR107)+PBR156)*1.21+IF($D$5="Koncesija",-#REF!*0.21,0)</f>
        <v>#REF!</v>
      </c>
      <c r="PBS165" s="632" t="e">
        <f>(IF(PBS112-PBS107&lt;0,0,PBS112-PBS107)+PBS156)*1.21+IF($D$5="Koncesija",-#REF!*0.21,0)</f>
        <v>#REF!</v>
      </c>
      <c r="PBT165" s="632" t="e">
        <f>(IF(PBT112-PBT107&lt;0,0,PBT112-PBT107)+PBT156)*1.21+IF($D$5="Koncesija",-#REF!*0.21,0)</f>
        <v>#REF!</v>
      </c>
      <c r="PBU165" s="632" t="e">
        <f>(IF(PBU112-PBU107&lt;0,0,PBU112-PBU107)+PBU156)*1.21+IF($D$5="Koncesija",-#REF!*0.21,0)</f>
        <v>#REF!</v>
      </c>
      <c r="PBV165" s="632" t="e">
        <f>(IF(PBV112-PBV107&lt;0,0,PBV112-PBV107)+PBV156)*1.21+IF($D$5="Koncesija",-#REF!*0.21,0)</f>
        <v>#REF!</v>
      </c>
      <c r="PBW165" s="632" t="e">
        <f>(IF(PBW112-PBW107&lt;0,0,PBW112-PBW107)+PBW156)*1.21+IF($D$5="Koncesija",-#REF!*0.21,0)</f>
        <v>#REF!</v>
      </c>
      <c r="PBX165" s="632" t="e">
        <f>(IF(PBX112-PBX107&lt;0,0,PBX112-PBX107)+PBX156)*1.21+IF($D$5="Koncesija",-#REF!*0.21,0)</f>
        <v>#REF!</v>
      </c>
      <c r="PBY165" s="632" t="e">
        <f>(IF(PBY112-PBY107&lt;0,0,PBY112-PBY107)+PBY156)*1.21+IF($D$5="Koncesija",-#REF!*0.21,0)</f>
        <v>#REF!</v>
      </c>
      <c r="PBZ165" s="632" t="e">
        <f>(IF(PBZ112-PBZ107&lt;0,0,PBZ112-PBZ107)+PBZ156)*1.21+IF($D$5="Koncesija",-#REF!*0.21,0)</f>
        <v>#REF!</v>
      </c>
      <c r="PCA165" s="632" t="e">
        <f>(IF(PCA112-PCA107&lt;0,0,PCA112-PCA107)+PCA156)*1.21+IF($D$5="Koncesija",-#REF!*0.21,0)</f>
        <v>#REF!</v>
      </c>
      <c r="PCB165" s="632" t="e">
        <f>(IF(PCB112-PCB107&lt;0,0,PCB112-PCB107)+PCB156)*1.21+IF($D$5="Koncesija",-#REF!*0.21,0)</f>
        <v>#REF!</v>
      </c>
      <c r="PCC165" s="632" t="e">
        <f>(IF(PCC112-PCC107&lt;0,0,PCC112-PCC107)+PCC156)*1.21+IF($D$5="Koncesija",-#REF!*0.21,0)</f>
        <v>#REF!</v>
      </c>
      <c r="PCD165" s="632" t="e">
        <f>(IF(PCD112-PCD107&lt;0,0,PCD112-PCD107)+PCD156)*1.21+IF($D$5="Koncesija",-#REF!*0.21,0)</f>
        <v>#REF!</v>
      </c>
      <c r="PCE165" s="632" t="e">
        <f>(IF(PCE112-PCE107&lt;0,0,PCE112-PCE107)+PCE156)*1.21+IF($D$5="Koncesija",-#REF!*0.21,0)</f>
        <v>#REF!</v>
      </c>
      <c r="PCF165" s="632" t="e">
        <f>(IF(PCF112-PCF107&lt;0,0,PCF112-PCF107)+PCF156)*1.21+IF($D$5="Koncesija",-#REF!*0.21,0)</f>
        <v>#REF!</v>
      </c>
      <c r="PCG165" s="632" t="e">
        <f>(IF(PCG112-PCG107&lt;0,0,PCG112-PCG107)+PCG156)*1.21+IF($D$5="Koncesija",-#REF!*0.21,0)</f>
        <v>#REF!</v>
      </c>
      <c r="PCH165" s="632" t="e">
        <f>(IF(PCH112-PCH107&lt;0,0,PCH112-PCH107)+PCH156)*1.21+IF($D$5="Koncesija",-#REF!*0.21,0)</f>
        <v>#REF!</v>
      </c>
      <c r="PCI165" s="632" t="e">
        <f>(IF(PCI112-PCI107&lt;0,0,PCI112-PCI107)+PCI156)*1.21+IF($D$5="Koncesija",-#REF!*0.21,0)</f>
        <v>#REF!</v>
      </c>
      <c r="PCJ165" s="632" t="e">
        <f>(IF(PCJ112-PCJ107&lt;0,0,PCJ112-PCJ107)+PCJ156)*1.21+IF($D$5="Koncesija",-#REF!*0.21,0)</f>
        <v>#REF!</v>
      </c>
      <c r="PCK165" s="632" t="e">
        <f>(IF(PCK112-PCK107&lt;0,0,PCK112-PCK107)+PCK156)*1.21+IF($D$5="Koncesija",-#REF!*0.21,0)</f>
        <v>#REF!</v>
      </c>
      <c r="PCL165" s="632" t="e">
        <f>(IF(PCL112-PCL107&lt;0,0,PCL112-PCL107)+PCL156)*1.21+IF($D$5="Koncesija",-#REF!*0.21,0)</f>
        <v>#REF!</v>
      </c>
      <c r="PCM165" s="632" t="e">
        <f>(IF(PCM112-PCM107&lt;0,0,PCM112-PCM107)+PCM156)*1.21+IF($D$5="Koncesija",-#REF!*0.21,0)</f>
        <v>#REF!</v>
      </c>
      <c r="PCN165" s="632" t="e">
        <f>(IF(PCN112-PCN107&lt;0,0,PCN112-PCN107)+PCN156)*1.21+IF($D$5="Koncesija",-#REF!*0.21,0)</f>
        <v>#REF!</v>
      </c>
      <c r="PCO165" s="632" t="e">
        <f>(IF(PCO112-PCO107&lt;0,0,PCO112-PCO107)+PCO156)*1.21+IF($D$5="Koncesija",-#REF!*0.21,0)</f>
        <v>#REF!</v>
      </c>
      <c r="PCP165" s="632" t="e">
        <f>(IF(PCP112-PCP107&lt;0,0,PCP112-PCP107)+PCP156)*1.21+IF($D$5="Koncesija",-#REF!*0.21,0)</f>
        <v>#REF!</v>
      </c>
      <c r="PCQ165" s="632" t="e">
        <f>(IF(PCQ112-PCQ107&lt;0,0,PCQ112-PCQ107)+PCQ156)*1.21+IF($D$5="Koncesija",-#REF!*0.21,0)</f>
        <v>#REF!</v>
      </c>
      <c r="PCR165" s="632" t="e">
        <f>(IF(PCR112-PCR107&lt;0,0,PCR112-PCR107)+PCR156)*1.21+IF($D$5="Koncesija",-#REF!*0.21,0)</f>
        <v>#REF!</v>
      </c>
      <c r="PCS165" s="632" t="e">
        <f>(IF(PCS112-PCS107&lt;0,0,PCS112-PCS107)+PCS156)*1.21+IF($D$5="Koncesija",-#REF!*0.21,0)</f>
        <v>#REF!</v>
      </c>
      <c r="PCT165" s="632" t="e">
        <f>(IF(PCT112-PCT107&lt;0,0,PCT112-PCT107)+PCT156)*1.21+IF($D$5="Koncesija",-#REF!*0.21,0)</f>
        <v>#REF!</v>
      </c>
      <c r="PCU165" s="632" t="e">
        <f>(IF(PCU112-PCU107&lt;0,0,PCU112-PCU107)+PCU156)*1.21+IF($D$5="Koncesija",-#REF!*0.21,0)</f>
        <v>#REF!</v>
      </c>
      <c r="PCV165" s="632" t="e">
        <f>(IF(PCV112-PCV107&lt;0,0,PCV112-PCV107)+PCV156)*1.21+IF($D$5="Koncesija",-#REF!*0.21,0)</f>
        <v>#REF!</v>
      </c>
      <c r="PCW165" s="632" t="e">
        <f>(IF(PCW112-PCW107&lt;0,0,PCW112-PCW107)+PCW156)*1.21+IF($D$5="Koncesija",-#REF!*0.21,0)</f>
        <v>#REF!</v>
      </c>
      <c r="PCX165" s="632" t="e">
        <f>(IF(PCX112-PCX107&lt;0,0,PCX112-PCX107)+PCX156)*1.21+IF($D$5="Koncesija",-#REF!*0.21,0)</f>
        <v>#REF!</v>
      </c>
      <c r="PCY165" s="632" t="e">
        <f>(IF(PCY112-PCY107&lt;0,0,PCY112-PCY107)+PCY156)*1.21+IF($D$5="Koncesija",-#REF!*0.21,0)</f>
        <v>#REF!</v>
      </c>
      <c r="PCZ165" s="632" t="e">
        <f>(IF(PCZ112-PCZ107&lt;0,0,PCZ112-PCZ107)+PCZ156)*1.21+IF($D$5="Koncesija",-#REF!*0.21,0)</f>
        <v>#REF!</v>
      </c>
      <c r="PDA165" s="632" t="e">
        <f>(IF(PDA112-PDA107&lt;0,0,PDA112-PDA107)+PDA156)*1.21+IF($D$5="Koncesija",-#REF!*0.21,0)</f>
        <v>#REF!</v>
      </c>
      <c r="PDB165" s="632" t="e">
        <f>(IF(PDB112-PDB107&lt;0,0,PDB112-PDB107)+PDB156)*1.21+IF($D$5="Koncesija",-#REF!*0.21,0)</f>
        <v>#REF!</v>
      </c>
      <c r="PDC165" s="632" t="e">
        <f>(IF(PDC112-PDC107&lt;0,0,PDC112-PDC107)+PDC156)*1.21+IF($D$5="Koncesija",-#REF!*0.21,0)</f>
        <v>#REF!</v>
      </c>
      <c r="PDD165" s="632" t="e">
        <f>(IF(PDD112-PDD107&lt;0,0,PDD112-PDD107)+PDD156)*1.21+IF($D$5="Koncesija",-#REF!*0.21,0)</f>
        <v>#REF!</v>
      </c>
      <c r="PDE165" s="632" t="e">
        <f>(IF(PDE112-PDE107&lt;0,0,PDE112-PDE107)+PDE156)*1.21+IF($D$5="Koncesija",-#REF!*0.21,0)</f>
        <v>#REF!</v>
      </c>
      <c r="PDF165" s="632" t="e">
        <f>(IF(PDF112-PDF107&lt;0,0,PDF112-PDF107)+PDF156)*1.21+IF($D$5="Koncesija",-#REF!*0.21,0)</f>
        <v>#REF!</v>
      </c>
      <c r="PDG165" s="632" t="e">
        <f>(IF(PDG112-PDG107&lt;0,0,PDG112-PDG107)+PDG156)*1.21+IF($D$5="Koncesija",-#REF!*0.21,0)</f>
        <v>#REF!</v>
      </c>
      <c r="PDH165" s="632" t="e">
        <f>(IF(PDH112-PDH107&lt;0,0,PDH112-PDH107)+PDH156)*1.21+IF($D$5="Koncesija",-#REF!*0.21,0)</f>
        <v>#REF!</v>
      </c>
      <c r="PDI165" s="632" t="e">
        <f>(IF(PDI112-PDI107&lt;0,0,PDI112-PDI107)+PDI156)*1.21+IF($D$5="Koncesija",-#REF!*0.21,0)</f>
        <v>#REF!</v>
      </c>
      <c r="PDJ165" s="632" t="e">
        <f>(IF(PDJ112-PDJ107&lt;0,0,PDJ112-PDJ107)+PDJ156)*1.21+IF($D$5="Koncesija",-#REF!*0.21,0)</f>
        <v>#REF!</v>
      </c>
      <c r="PDK165" s="632" t="e">
        <f>(IF(PDK112-PDK107&lt;0,0,PDK112-PDK107)+PDK156)*1.21+IF($D$5="Koncesija",-#REF!*0.21,0)</f>
        <v>#REF!</v>
      </c>
      <c r="PDL165" s="632" t="e">
        <f>(IF(PDL112-PDL107&lt;0,0,PDL112-PDL107)+PDL156)*1.21+IF($D$5="Koncesija",-#REF!*0.21,0)</f>
        <v>#REF!</v>
      </c>
      <c r="PDM165" s="632" t="e">
        <f>(IF(PDM112-PDM107&lt;0,0,PDM112-PDM107)+PDM156)*1.21+IF($D$5="Koncesija",-#REF!*0.21,0)</f>
        <v>#REF!</v>
      </c>
      <c r="PDN165" s="632" t="e">
        <f>(IF(PDN112-PDN107&lt;0,0,PDN112-PDN107)+PDN156)*1.21+IF($D$5="Koncesija",-#REF!*0.21,0)</f>
        <v>#REF!</v>
      </c>
      <c r="PDO165" s="632" t="e">
        <f>(IF(PDO112-PDO107&lt;0,0,PDO112-PDO107)+PDO156)*1.21+IF($D$5="Koncesija",-#REF!*0.21,0)</f>
        <v>#REF!</v>
      </c>
      <c r="PDP165" s="632" t="e">
        <f>(IF(PDP112-PDP107&lt;0,0,PDP112-PDP107)+PDP156)*1.21+IF($D$5="Koncesija",-#REF!*0.21,0)</f>
        <v>#REF!</v>
      </c>
      <c r="PDQ165" s="632" t="e">
        <f>(IF(PDQ112-PDQ107&lt;0,0,PDQ112-PDQ107)+PDQ156)*1.21+IF($D$5="Koncesija",-#REF!*0.21,0)</f>
        <v>#REF!</v>
      </c>
      <c r="PDR165" s="632" t="e">
        <f>(IF(PDR112-PDR107&lt;0,0,PDR112-PDR107)+PDR156)*1.21+IF($D$5="Koncesija",-#REF!*0.21,0)</f>
        <v>#REF!</v>
      </c>
      <c r="PDS165" s="632" t="e">
        <f>(IF(PDS112-PDS107&lt;0,0,PDS112-PDS107)+PDS156)*1.21+IF($D$5="Koncesija",-#REF!*0.21,0)</f>
        <v>#REF!</v>
      </c>
      <c r="PDT165" s="632" t="e">
        <f>(IF(PDT112-PDT107&lt;0,0,PDT112-PDT107)+PDT156)*1.21+IF($D$5="Koncesija",-#REF!*0.21,0)</f>
        <v>#REF!</v>
      </c>
      <c r="PDU165" s="632" t="e">
        <f>(IF(PDU112-PDU107&lt;0,0,PDU112-PDU107)+PDU156)*1.21+IF($D$5="Koncesija",-#REF!*0.21,0)</f>
        <v>#REF!</v>
      </c>
      <c r="PDV165" s="632" t="e">
        <f>(IF(PDV112-PDV107&lt;0,0,PDV112-PDV107)+PDV156)*1.21+IF($D$5="Koncesija",-#REF!*0.21,0)</f>
        <v>#REF!</v>
      </c>
      <c r="PDW165" s="632" t="e">
        <f>(IF(PDW112-PDW107&lt;0,0,PDW112-PDW107)+PDW156)*1.21+IF($D$5="Koncesija",-#REF!*0.21,0)</f>
        <v>#REF!</v>
      </c>
      <c r="PDX165" s="632" t="e">
        <f>(IF(PDX112-PDX107&lt;0,0,PDX112-PDX107)+PDX156)*1.21+IF($D$5="Koncesija",-#REF!*0.21,0)</f>
        <v>#REF!</v>
      </c>
      <c r="PDY165" s="632" t="e">
        <f>(IF(PDY112-PDY107&lt;0,0,PDY112-PDY107)+PDY156)*1.21+IF($D$5="Koncesija",-#REF!*0.21,0)</f>
        <v>#REF!</v>
      </c>
      <c r="PDZ165" s="632" t="e">
        <f>(IF(PDZ112-PDZ107&lt;0,0,PDZ112-PDZ107)+PDZ156)*1.21+IF($D$5="Koncesija",-#REF!*0.21,0)</f>
        <v>#REF!</v>
      </c>
      <c r="PEA165" s="632" t="e">
        <f>(IF(PEA112-PEA107&lt;0,0,PEA112-PEA107)+PEA156)*1.21+IF($D$5="Koncesija",-#REF!*0.21,0)</f>
        <v>#REF!</v>
      </c>
      <c r="PEB165" s="632" t="e">
        <f>(IF(PEB112-PEB107&lt;0,0,PEB112-PEB107)+PEB156)*1.21+IF($D$5="Koncesija",-#REF!*0.21,0)</f>
        <v>#REF!</v>
      </c>
      <c r="PEC165" s="632" t="e">
        <f>(IF(PEC112-PEC107&lt;0,0,PEC112-PEC107)+PEC156)*1.21+IF($D$5="Koncesija",-#REF!*0.21,0)</f>
        <v>#REF!</v>
      </c>
      <c r="PED165" s="632" t="e">
        <f>(IF(PED112-PED107&lt;0,0,PED112-PED107)+PED156)*1.21+IF($D$5="Koncesija",-#REF!*0.21,0)</f>
        <v>#REF!</v>
      </c>
      <c r="PEE165" s="632" t="e">
        <f>(IF(PEE112-PEE107&lt;0,0,PEE112-PEE107)+PEE156)*1.21+IF($D$5="Koncesija",-#REF!*0.21,0)</f>
        <v>#REF!</v>
      </c>
      <c r="PEF165" s="632" t="e">
        <f>(IF(PEF112-PEF107&lt;0,0,PEF112-PEF107)+PEF156)*1.21+IF($D$5="Koncesija",-#REF!*0.21,0)</f>
        <v>#REF!</v>
      </c>
      <c r="PEG165" s="632" t="e">
        <f>(IF(PEG112-PEG107&lt;0,0,PEG112-PEG107)+PEG156)*1.21+IF($D$5="Koncesija",-#REF!*0.21,0)</f>
        <v>#REF!</v>
      </c>
      <c r="PEH165" s="632" t="e">
        <f>(IF(PEH112-PEH107&lt;0,0,PEH112-PEH107)+PEH156)*1.21+IF($D$5="Koncesija",-#REF!*0.21,0)</f>
        <v>#REF!</v>
      </c>
      <c r="PEI165" s="632" t="e">
        <f>(IF(PEI112-PEI107&lt;0,0,PEI112-PEI107)+PEI156)*1.21+IF($D$5="Koncesija",-#REF!*0.21,0)</f>
        <v>#REF!</v>
      </c>
      <c r="PEJ165" s="632" t="e">
        <f>(IF(PEJ112-PEJ107&lt;0,0,PEJ112-PEJ107)+PEJ156)*1.21+IF($D$5="Koncesija",-#REF!*0.21,0)</f>
        <v>#REF!</v>
      </c>
      <c r="PEK165" s="632" t="e">
        <f>(IF(PEK112-PEK107&lt;0,0,PEK112-PEK107)+PEK156)*1.21+IF($D$5="Koncesija",-#REF!*0.21,0)</f>
        <v>#REF!</v>
      </c>
      <c r="PEL165" s="632" t="e">
        <f>(IF(PEL112-PEL107&lt;0,0,PEL112-PEL107)+PEL156)*1.21+IF($D$5="Koncesija",-#REF!*0.21,0)</f>
        <v>#REF!</v>
      </c>
      <c r="PEM165" s="632" t="e">
        <f>(IF(PEM112-PEM107&lt;0,0,PEM112-PEM107)+PEM156)*1.21+IF($D$5="Koncesija",-#REF!*0.21,0)</f>
        <v>#REF!</v>
      </c>
      <c r="PEN165" s="632" t="e">
        <f>(IF(PEN112-PEN107&lt;0,0,PEN112-PEN107)+PEN156)*1.21+IF($D$5="Koncesija",-#REF!*0.21,0)</f>
        <v>#REF!</v>
      </c>
      <c r="PEO165" s="632" t="e">
        <f>(IF(PEO112-PEO107&lt;0,0,PEO112-PEO107)+PEO156)*1.21+IF($D$5="Koncesija",-#REF!*0.21,0)</f>
        <v>#REF!</v>
      </c>
      <c r="PEP165" s="632" t="e">
        <f>(IF(PEP112-PEP107&lt;0,0,PEP112-PEP107)+PEP156)*1.21+IF($D$5="Koncesija",-#REF!*0.21,0)</f>
        <v>#REF!</v>
      </c>
      <c r="PEQ165" s="632" t="e">
        <f>(IF(PEQ112-PEQ107&lt;0,0,PEQ112-PEQ107)+PEQ156)*1.21+IF($D$5="Koncesija",-#REF!*0.21,0)</f>
        <v>#REF!</v>
      </c>
      <c r="PER165" s="632" t="e">
        <f>(IF(PER112-PER107&lt;0,0,PER112-PER107)+PER156)*1.21+IF($D$5="Koncesija",-#REF!*0.21,0)</f>
        <v>#REF!</v>
      </c>
      <c r="PES165" s="632" t="e">
        <f>(IF(PES112-PES107&lt;0,0,PES112-PES107)+PES156)*1.21+IF($D$5="Koncesija",-#REF!*0.21,0)</f>
        <v>#REF!</v>
      </c>
      <c r="PET165" s="632" t="e">
        <f>(IF(PET112-PET107&lt;0,0,PET112-PET107)+PET156)*1.21+IF($D$5="Koncesija",-#REF!*0.21,0)</f>
        <v>#REF!</v>
      </c>
      <c r="PEU165" s="632" t="e">
        <f>(IF(PEU112-PEU107&lt;0,0,PEU112-PEU107)+PEU156)*1.21+IF($D$5="Koncesija",-#REF!*0.21,0)</f>
        <v>#REF!</v>
      </c>
      <c r="PEV165" s="632" t="e">
        <f>(IF(PEV112-PEV107&lt;0,0,PEV112-PEV107)+PEV156)*1.21+IF($D$5="Koncesija",-#REF!*0.21,0)</f>
        <v>#REF!</v>
      </c>
      <c r="PEW165" s="632" t="e">
        <f>(IF(PEW112-PEW107&lt;0,0,PEW112-PEW107)+PEW156)*1.21+IF($D$5="Koncesija",-#REF!*0.21,0)</f>
        <v>#REF!</v>
      </c>
      <c r="PEX165" s="632" t="e">
        <f>(IF(PEX112-PEX107&lt;0,0,PEX112-PEX107)+PEX156)*1.21+IF($D$5="Koncesija",-#REF!*0.21,0)</f>
        <v>#REF!</v>
      </c>
      <c r="PEY165" s="632" t="e">
        <f>(IF(PEY112-PEY107&lt;0,0,PEY112-PEY107)+PEY156)*1.21+IF($D$5="Koncesija",-#REF!*0.21,0)</f>
        <v>#REF!</v>
      </c>
      <c r="PEZ165" s="632" t="e">
        <f>(IF(PEZ112-PEZ107&lt;0,0,PEZ112-PEZ107)+PEZ156)*1.21+IF($D$5="Koncesija",-#REF!*0.21,0)</f>
        <v>#REF!</v>
      </c>
      <c r="PFA165" s="632" t="e">
        <f>(IF(PFA112-PFA107&lt;0,0,PFA112-PFA107)+PFA156)*1.21+IF($D$5="Koncesija",-#REF!*0.21,0)</f>
        <v>#REF!</v>
      </c>
      <c r="PFB165" s="632" t="e">
        <f>(IF(PFB112-PFB107&lt;0,0,PFB112-PFB107)+PFB156)*1.21+IF($D$5="Koncesija",-#REF!*0.21,0)</f>
        <v>#REF!</v>
      </c>
      <c r="PFC165" s="632" t="e">
        <f>(IF(PFC112-PFC107&lt;0,0,PFC112-PFC107)+PFC156)*1.21+IF($D$5="Koncesija",-#REF!*0.21,0)</f>
        <v>#REF!</v>
      </c>
      <c r="PFD165" s="632" t="e">
        <f>(IF(PFD112-PFD107&lt;0,0,PFD112-PFD107)+PFD156)*1.21+IF($D$5="Koncesija",-#REF!*0.21,0)</f>
        <v>#REF!</v>
      </c>
      <c r="PFE165" s="632" t="e">
        <f>(IF(PFE112-PFE107&lt;0,0,PFE112-PFE107)+PFE156)*1.21+IF($D$5="Koncesija",-#REF!*0.21,0)</f>
        <v>#REF!</v>
      </c>
      <c r="PFF165" s="632" t="e">
        <f>(IF(PFF112-PFF107&lt;0,0,PFF112-PFF107)+PFF156)*1.21+IF($D$5="Koncesija",-#REF!*0.21,0)</f>
        <v>#REF!</v>
      </c>
      <c r="PFG165" s="632" t="e">
        <f>(IF(PFG112-PFG107&lt;0,0,PFG112-PFG107)+PFG156)*1.21+IF($D$5="Koncesija",-#REF!*0.21,0)</f>
        <v>#REF!</v>
      </c>
      <c r="PFH165" s="632" t="e">
        <f>(IF(PFH112-PFH107&lt;0,0,PFH112-PFH107)+PFH156)*1.21+IF($D$5="Koncesija",-#REF!*0.21,0)</f>
        <v>#REF!</v>
      </c>
      <c r="PFI165" s="632" t="e">
        <f>(IF(PFI112-PFI107&lt;0,0,PFI112-PFI107)+PFI156)*1.21+IF($D$5="Koncesija",-#REF!*0.21,0)</f>
        <v>#REF!</v>
      </c>
      <c r="PFJ165" s="632" t="e">
        <f>(IF(PFJ112-PFJ107&lt;0,0,PFJ112-PFJ107)+PFJ156)*1.21+IF($D$5="Koncesija",-#REF!*0.21,0)</f>
        <v>#REF!</v>
      </c>
      <c r="PFK165" s="632" t="e">
        <f>(IF(PFK112-PFK107&lt;0,0,PFK112-PFK107)+PFK156)*1.21+IF($D$5="Koncesija",-#REF!*0.21,0)</f>
        <v>#REF!</v>
      </c>
      <c r="PFL165" s="632" t="e">
        <f>(IF(PFL112-PFL107&lt;0,0,PFL112-PFL107)+PFL156)*1.21+IF($D$5="Koncesija",-#REF!*0.21,0)</f>
        <v>#REF!</v>
      </c>
      <c r="PFM165" s="632" t="e">
        <f>(IF(PFM112-PFM107&lt;0,0,PFM112-PFM107)+PFM156)*1.21+IF($D$5="Koncesija",-#REF!*0.21,0)</f>
        <v>#REF!</v>
      </c>
      <c r="PFN165" s="632" t="e">
        <f>(IF(PFN112-PFN107&lt;0,0,PFN112-PFN107)+PFN156)*1.21+IF($D$5="Koncesija",-#REF!*0.21,0)</f>
        <v>#REF!</v>
      </c>
      <c r="PFO165" s="632" t="e">
        <f>(IF(PFO112-PFO107&lt;0,0,PFO112-PFO107)+PFO156)*1.21+IF($D$5="Koncesija",-#REF!*0.21,0)</f>
        <v>#REF!</v>
      </c>
      <c r="PFP165" s="632" t="e">
        <f>(IF(PFP112-PFP107&lt;0,0,PFP112-PFP107)+PFP156)*1.21+IF($D$5="Koncesija",-#REF!*0.21,0)</f>
        <v>#REF!</v>
      </c>
      <c r="PFQ165" s="632" t="e">
        <f>(IF(PFQ112-PFQ107&lt;0,0,PFQ112-PFQ107)+PFQ156)*1.21+IF($D$5="Koncesija",-#REF!*0.21,0)</f>
        <v>#REF!</v>
      </c>
      <c r="PFR165" s="632" t="e">
        <f>(IF(PFR112-PFR107&lt;0,0,PFR112-PFR107)+PFR156)*1.21+IF($D$5="Koncesija",-#REF!*0.21,0)</f>
        <v>#REF!</v>
      </c>
      <c r="PFS165" s="632" t="e">
        <f>(IF(PFS112-PFS107&lt;0,0,PFS112-PFS107)+PFS156)*1.21+IF($D$5="Koncesija",-#REF!*0.21,0)</f>
        <v>#REF!</v>
      </c>
      <c r="PFT165" s="632" t="e">
        <f>(IF(PFT112-PFT107&lt;0,0,PFT112-PFT107)+PFT156)*1.21+IF($D$5="Koncesija",-#REF!*0.21,0)</f>
        <v>#REF!</v>
      </c>
      <c r="PFU165" s="632" t="e">
        <f>(IF(PFU112-PFU107&lt;0,0,PFU112-PFU107)+PFU156)*1.21+IF($D$5="Koncesija",-#REF!*0.21,0)</f>
        <v>#REF!</v>
      </c>
      <c r="PFV165" s="632" t="e">
        <f>(IF(PFV112-PFV107&lt;0,0,PFV112-PFV107)+PFV156)*1.21+IF($D$5="Koncesija",-#REF!*0.21,0)</f>
        <v>#REF!</v>
      </c>
      <c r="PFW165" s="632" t="e">
        <f>(IF(PFW112-PFW107&lt;0,0,PFW112-PFW107)+PFW156)*1.21+IF($D$5="Koncesija",-#REF!*0.21,0)</f>
        <v>#REF!</v>
      </c>
      <c r="PFX165" s="632" t="e">
        <f>(IF(PFX112-PFX107&lt;0,0,PFX112-PFX107)+PFX156)*1.21+IF($D$5="Koncesija",-#REF!*0.21,0)</f>
        <v>#REF!</v>
      </c>
      <c r="PFY165" s="632" t="e">
        <f>(IF(PFY112-PFY107&lt;0,0,PFY112-PFY107)+PFY156)*1.21+IF($D$5="Koncesija",-#REF!*0.21,0)</f>
        <v>#REF!</v>
      </c>
      <c r="PFZ165" s="632" t="e">
        <f>(IF(PFZ112-PFZ107&lt;0,0,PFZ112-PFZ107)+PFZ156)*1.21+IF($D$5="Koncesija",-#REF!*0.21,0)</f>
        <v>#REF!</v>
      </c>
      <c r="PGA165" s="632" t="e">
        <f>(IF(PGA112-PGA107&lt;0,0,PGA112-PGA107)+PGA156)*1.21+IF($D$5="Koncesija",-#REF!*0.21,0)</f>
        <v>#REF!</v>
      </c>
      <c r="PGB165" s="632" t="e">
        <f>(IF(PGB112-PGB107&lt;0,0,PGB112-PGB107)+PGB156)*1.21+IF($D$5="Koncesija",-#REF!*0.21,0)</f>
        <v>#REF!</v>
      </c>
      <c r="PGC165" s="632" t="e">
        <f>(IF(PGC112-PGC107&lt;0,0,PGC112-PGC107)+PGC156)*1.21+IF($D$5="Koncesija",-#REF!*0.21,0)</f>
        <v>#REF!</v>
      </c>
      <c r="PGD165" s="632" t="e">
        <f>(IF(PGD112-PGD107&lt;0,0,PGD112-PGD107)+PGD156)*1.21+IF($D$5="Koncesija",-#REF!*0.21,0)</f>
        <v>#REF!</v>
      </c>
      <c r="PGE165" s="632" t="e">
        <f>(IF(PGE112-PGE107&lt;0,0,PGE112-PGE107)+PGE156)*1.21+IF($D$5="Koncesija",-#REF!*0.21,0)</f>
        <v>#REF!</v>
      </c>
      <c r="PGF165" s="632" t="e">
        <f>(IF(PGF112-PGF107&lt;0,0,PGF112-PGF107)+PGF156)*1.21+IF($D$5="Koncesija",-#REF!*0.21,0)</f>
        <v>#REF!</v>
      </c>
      <c r="PGG165" s="632" t="e">
        <f>(IF(PGG112-PGG107&lt;0,0,PGG112-PGG107)+PGG156)*1.21+IF($D$5="Koncesija",-#REF!*0.21,0)</f>
        <v>#REF!</v>
      </c>
      <c r="PGH165" s="632" t="e">
        <f>(IF(PGH112-PGH107&lt;0,0,PGH112-PGH107)+PGH156)*1.21+IF($D$5="Koncesija",-#REF!*0.21,0)</f>
        <v>#REF!</v>
      </c>
      <c r="PGI165" s="632" t="e">
        <f>(IF(PGI112-PGI107&lt;0,0,PGI112-PGI107)+PGI156)*1.21+IF($D$5="Koncesija",-#REF!*0.21,0)</f>
        <v>#REF!</v>
      </c>
      <c r="PGJ165" s="632" t="e">
        <f>(IF(PGJ112-PGJ107&lt;0,0,PGJ112-PGJ107)+PGJ156)*1.21+IF($D$5="Koncesija",-#REF!*0.21,0)</f>
        <v>#REF!</v>
      </c>
      <c r="PGK165" s="632" t="e">
        <f>(IF(PGK112-PGK107&lt;0,0,PGK112-PGK107)+PGK156)*1.21+IF($D$5="Koncesija",-#REF!*0.21,0)</f>
        <v>#REF!</v>
      </c>
      <c r="PGL165" s="632" t="e">
        <f>(IF(PGL112-PGL107&lt;0,0,PGL112-PGL107)+PGL156)*1.21+IF($D$5="Koncesija",-#REF!*0.21,0)</f>
        <v>#REF!</v>
      </c>
      <c r="PGM165" s="632" t="e">
        <f>(IF(PGM112-PGM107&lt;0,0,PGM112-PGM107)+PGM156)*1.21+IF($D$5="Koncesija",-#REF!*0.21,0)</f>
        <v>#REF!</v>
      </c>
      <c r="PGN165" s="632" t="e">
        <f>(IF(PGN112-PGN107&lt;0,0,PGN112-PGN107)+PGN156)*1.21+IF($D$5="Koncesija",-#REF!*0.21,0)</f>
        <v>#REF!</v>
      </c>
      <c r="PGO165" s="632" t="e">
        <f>(IF(PGO112-PGO107&lt;0,0,PGO112-PGO107)+PGO156)*1.21+IF($D$5="Koncesija",-#REF!*0.21,0)</f>
        <v>#REF!</v>
      </c>
      <c r="PGP165" s="632" t="e">
        <f>(IF(PGP112-PGP107&lt;0,0,PGP112-PGP107)+PGP156)*1.21+IF($D$5="Koncesija",-#REF!*0.21,0)</f>
        <v>#REF!</v>
      </c>
      <c r="PGQ165" s="632" t="e">
        <f>(IF(PGQ112-PGQ107&lt;0,0,PGQ112-PGQ107)+PGQ156)*1.21+IF($D$5="Koncesija",-#REF!*0.21,0)</f>
        <v>#REF!</v>
      </c>
      <c r="PGR165" s="632" t="e">
        <f>(IF(PGR112-PGR107&lt;0,0,PGR112-PGR107)+PGR156)*1.21+IF($D$5="Koncesija",-#REF!*0.21,0)</f>
        <v>#REF!</v>
      </c>
      <c r="PGS165" s="632" t="e">
        <f>(IF(PGS112-PGS107&lt;0,0,PGS112-PGS107)+PGS156)*1.21+IF($D$5="Koncesija",-#REF!*0.21,0)</f>
        <v>#REF!</v>
      </c>
      <c r="PGT165" s="632" t="e">
        <f>(IF(PGT112-PGT107&lt;0,0,PGT112-PGT107)+PGT156)*1.21+IF($D$5="Koncesija",-#REF!*0.21,0)</f>
        <v>#REF!</v>
      </c>
      <c r="PGU165" s="632" t="e">
        <f>(IF(PGU112-PGU107&lt;0,0,PGU112-PGU107)+PGU156)*1.21+IF($D$5="Koncesija",-#REF!*0.21,0)</f>
        <v>#REF!</v>
      </c>
      <c r="PGV165" s="632" t="e">
        <f>(IF(PGV112-PGV107&lt;0,0,PGV112-PGV107)+PGV156)*1.21+IF($D$5="Koncesija",-#REF!*0.21,0)</f>
        <v>#REF!</v>
      </c>
      <c r="PGW165" s="632" t="e">
        <f>(IF(PGW112-PGW107&lt;0,0,PGW112-PGW107)+PGW156)*1.21+IF($D$5="Koncesija",-#REF!*0.21,0)</f>
        <v>#REF!</v>
      </c>
      <c r="PGX165" s="632" t="e">
        <f>(IF(PGX112-PGX107&lt;0,0,PGX112-PGX107)+PGX156)*1.21+IF($D$5="Koncesija",-#REF!*0.21,0)</f>
        <v>#REF!</v>
      </c>
      <c r="PGY165" s="632" t="e">
        <f>(IF(PGY112-PGY107&lt;0,0,PGY112-PGY107)+PGY156)*1.21+IF($D$5="Koncesija",-#REF!*0.21,0)</f>
        <v>#REF!</v>
      </c>
      <c r="PGZ165" s="632" t="e">
        <f>(IF(PGZ112-PGZ107&lt;0,0,PGZ112-PGZ107)+PGZ156)*1.21+IF($D$5="Koncesija",-#REF!*0.21,0)</f>
        <v>#REF!</v>
      </c>
      <c r="PHA165" s="632" t="e">
        <f>(IF(PHA112-PHA107&lt;0,0,PHA112-PHA107)+PHA156)*1.21+IF($D$5="Koncesija",-#REF!*0.21,0)</f>
        <v>#REF!</v>
      </c>
      <c r="PHB165" s="632" t="e">
        <f>(IF(PHB112-PHB107&lt;0,0,PHB112-PHB107)+PHB156)*1.21+IF($D$5="Koncesija",-#REF!*0.21,0)</f>
        <v>#REF!</v>
      </c>
      <c r="PHC165" s="632" t="e">
        <f>(IF(PHC112-PHC107&lt;0,0,PHC112-PHC107)+PHC156)*1.21+IF($D$5="Koncesija",-#REF!*0.21,0)</f>
        <v>#REF!</v>
      </c>
      <c r="PHD165" s="632" t="e">
        <f>(IF(PHD112-PHD107&lt;0,0,PHD112-PHD107)+PHD156)*1.21+IF($D$5="Koncesija",-#REF!*0.21,0)</f>
        <v>#REF!</v>
      </c>
      <c r="PHE165" s="632" t="e">
        <f>(IF(PHE112-PHE107&lt;0,0,PHE112-PHE107)+PHE156)*1.21+IF($D$5="Koncesija",-#REF!*0.21,0)</f>
        <v>#REF!</v>
      </c>
      <c r="PHF165" s="632" t="e">
        <f>(IF(PHF112-PHF107&lt;0,0,PHF112-PHF107)+PHF156)*1.21+IF($D$5="Koncesija",-#REF!*0.21,0)</f>
        <v>#REF!</v>
      </c>
      <c r="PHG165" s="632" t="e">
        <f>(IF(PHG112-PHG107&lt;0,0,PHG112-PHG107)+PHG156)*1.21+IF($D$5="Koncesija",-#REF!*0.21,0)</f>
        <v>#REF!</v>
      </c>
      <c r="PHH165" s="632" t="e">
        <f>(IF(PHH112-PHH107&lt;0,0,PHH112-PHH107)+PHH156)*1.21+IF($D$5="Koncesija",-#REF!*0.21,0)</f>
        <v>#REF!</v>
      </c>
      <c r="PHI165" s="632" t="e">
        <f>(IF(PHI112-PHI107&lt;0,0,PHI112-PHI107)+PHI156)*1.21+IF($D$5="Koncesija",-#REF!*0.21,0)</f>
        <v>#REF!</v>
      </c>
      <c r="PHJ165" s="632" t="e">
        <f>(IF(PHJ112-PHJ107&lt;0,0,PHJ112-PHJ107)+PHJ156)*1.21+IF($D$5="Koncesija",-#REF!*0.21,0)</f>
        <v>#REF!</v>
      </c>
      <c r="PHK165" s="632" t="e">
        <f>(IF(PHK112-PHK107&lt;0,0,PHK112-PHK107)+PHK156)*1.21+IF($D$5="Koncesija",-#REF!*0.21,0)</f>
        <v>#REF!</v>
      </c>
      <c r="PHL165" s="632" t="e">
        <f>(IF(PHL112-PHL107&lt;0,0,PHL112-PHL107)+PHL156)*1.21+IF($D$5="Koncesija",-#REF!*0.21,0)</f>
        <v>#REF!</v>
      </c>
      <c r="PHM165" s="632" t="e">
        <f>(IF(PHM112-PHM107&lt;0,0,PHM112-PHM107)+PHM156)*1.21+IF($D$5="Koncesija",-#REF!*0.21,0)</f>
        <v>#REF!</v>
      </c>
      <c r="PHN165" s="632" t="e">
        <f>(IF(PHN112-PHN107&lt;0,0,PHN112-PHN107)+PHN156)*1.21+IF($D$5="Koncesija",-#REF!*0.21,0)</f>
        <v>#REF!</v>
      </c>
      <c r="PHO165" s="632" t="e">
        <f>(IF(PHO112-PHO107&lt;0,0,PHO112-PHO107)+PHO156)*1.21+IF($D$5="Koncesija",-#REF!*0.21,0)</f>
        <v>#REF!</v>
      </c>
      <c r="PHP165" s="632" t="e">
        <f>(IF(PHP112-PHP107&lt;0,0,PHP112-PHP107)+PHP156)*1.21+IF($D$5="Koncesija",-#REF!*0.21,0)</f>
        <v>#REF!</v>
      </c>
      <c r="PHQ165" s="632" t="e">
        <f>(IF(PHQ112-PHQ107&lt;0,0,PHQ112-PHQ107)+PHQ156)*1.21+IF($D$5="Koncesija",-#REF!*0.21,0)</f>
        <v>#REF!</v>
      </c>
      <c r="PHR165" s="632" t="e">
        <f>(IF(PHR112-PHR107&lt;0,0,PHR112-PHR107)+PHR156)*1.21+IF($D$5="Koncesija",-#REF!*0.21,0)</f>
        <v>#REF!</v>
      </c>
      <c r="PHS165" s="632" t="e">
        <f>(IF(PHS112-PHS107&lt;0,0,PHS112-PHS107)+PHS156)*1.21+IF($D$5="Koncesija",-#REF!*0.21,0)</f>
        <v>#REF!</v>
      </c>
      <c r="PHT165" s="632" t="e">
        <f>(IF(PHT112-PHT107&lt;0,0,PHT112-PHT107)+PHT156)*1.21+IF($D$5="Koncesija",-#REF!*0.21,0)</f>
        <v>#REF!</v>
      </c>
      <c r="PHU165" s="632" t="e">
        <f>(IF(PHU112-PHU107&lt;0,0,PHU112-PHU107)+PHU156)*1.21+IF($D$5="Koncesija",-#REF!*0.21,0)</f>
        <v>#REF!</v>
      </c>
      <c r="PHV165" s="632" t="e">
        <f>(IF(PHV112-PHV107&lt;0,0,PHV112-PHV107)+PHV156)*1.21+IF($D$5="Koncesija",-#REF!*0.21,0)</f>
        <v>#REF!</v>
      </c>
      <c r="PHW165" s="632" t="e">
        <f>(IF(PHW112-PHW107&lt;0,0,PHW112-PHW107)+PHW156)*1.21+IF($D$5="Koncesija",-#REF!*0.21,0)</f>
        <v>#REF!</v>
      </c>
      <c r="PHX165" s="632" t="e">
        <f>(IF(PHX112-PHX107&lt;0,0,PHX112-PHX107)+PHX156)*1.21+IF($D$5="Koncesija",-#REF!*0.21,0)</f>
        <v>#REF!</v>
      </c>
      <c r="PHY165" s="632" t="e">
        <f>(IF(PHY112-PHY107&lt;0,0,PHY112-PHY107)+PHY156)*1.21+IF($D$5="Koncesija",-#REF!*0.21,0)</f>
        <v>#REF!</v>
      </c>
      <c r="PHZ165" s="632" t="e">
        <f>(IF(PHZ112-PHZ107&lt;0,0,PHZ112-PHZ107)+PHZ156)*1.21+IF($D$5="Koncesija",-#REF!*0.21,0)</f>
        <v>#REF!</v>
      </c>
      <c r="PIA165" s="632" t="e">
        <f>(IF(PIA112-PIA107&lt;0,0,PIA112-PIA107)+PIA156)*1.21+IF($D$5="Koncesija",-#REF!*0.21,0)</f>
        <v>#REF!</v>
      </c>
      <c r="PIB165" s="632" t="e">
        <f>(IF(PIB112-PIB107&lt;0,0,PIB112-PIB107)+PIB156)*1.21+IF($D$5="Koncesija",-#REF!*0.21,0)</f>
        <v>#REF!</v>
      </c>
      <c r="PIC165" s="632" t="e">
        <f>(IF(PIC112-PIC107&lt;0,0,PIC112-PIC107)+PIC156)*1.21+IF($D$5="Koncesija",-#REF!*0.21,0)</f>
        <v>#REF!</v>
      </c>
      <c r="PID165" s="632" t="e">
        <f>(IF(PID112-PID107&lt;0,0,PID112-PID107)+PID156)*1.21+IF($D$5="Koncesija",-#REF!*0.21,0)</f>
        <v>#REF!</v>
      </c>
      <c r="PIE165" s="632" t="e">
        <f>(IF(PIE112-PIE107&lt;0,0,PIE112-PIE107)+PIE156)*1.21+IF($D$5="Koncesija",-#REF!*0.21,0)</f>
        <v>#REF!</v>
      </c>
      <c r="PIF165" s="632" t="e">
        <f>(IF(PIF112-PIF107&lt;0,0,PIF112-PIF107)+PIF156)*1.21+IF($D$5="Koncesija",-#REF!*0.21,0)</f>
        <v>#REF!</v>
      </c>
      <c r="PIG165" s="632" t="e">
        <f>(IF(PIG112-PIG107&lt;0,0,PIG112-PIG107)+PIG156)*1.21+IF($D$5="Koncesija",-#REF!*0.21,0)</f>
        <v>#REF!</v>
      </c>
      <c r="PIH165" s="632" t="e">
        <f>(IF(PIH112-PIH107&lt;0,0,PIH112-PIH107)+PIH156)*1.21+IF($D$5="Koncesija",-#REF!*0.21,0)</f>
        <v>#REF!</v>
      </c>
      <c r="PII165" s="632" t="e">
        <f>(IF(PII112-PII107&lt;0,0,PII112-PII107)+PII156)*1.21+IF($D$5="Koncesija",-#REF!*0.21,0)</f>
        <v>#REF!</v>
      </c>
      <c r="PIJ165" s="632" t="e">
        <f>(IF(PIJ112-PIJ107&lt;0,0,PIJ112-PIJ107)+PIJ156)*1.21+IF($D$5="Koncesija",-#REF!*0.21,0)</f>
        <v>#REF!</v>
      </c>
      <c r="PIK165" s="632" t="e">
        <f>(IF(PIK112-PIK107&lt;0,0,PIK112-PIK107)+PIK156)*1.21+IF($D$5="Koncesija",-#REF!*0.21,0)</f>
        <v>#REF!</v>
      </c>
      <c r="PIL165" s="632" t="e">
        <f>(IF(PIL112-PIL107&lt;0,0,PIL112-PIL107)+PIL156)*1.21+IF($D$5="Koncesija",-#REF!*0.21,0)</f>
        <v>#REF!</v>
      </c>
      <c r="PIM165" s="632" t="e">
        <f>(IF(PIM112-PIM107&lt;0,0,PIM112-PIM107)+PIM156)*1.21+IF($D$5="Koncesija",-#REF!*0.21,0)</f>
        <v>#REF!</v>
      </c>
      <c r="PIN165" s="632" t="e">
        <f>(IF(PIN112-PIN107&lt;0,0,PIN112-PIN107)+PIN156)*1.21+IF($D$5="Koncesija",-#REF!*0.21,0)</f>
        <v>#REF!</v>
      </c>
      <c r="PIO165" s="632" t="e">
        <f>(IF(PIO112-PIO107&lt;0,0,PIO112-PIO107)+PIO156)*1.21+IF($D$5="Koncesija",-#REF!*0.21,0)</f>
        <v>#REF!</v>
      </c>
      <c r="PIP165" s="632" t="e">
        <f>(IF(PIP112-PIP107&lt;0,0,PIP112-PIP107)+PIP156)*1.21+IF($D$5="Koncesija",-#REF!*0.21,0)</f>
        <v>#REF!</v>
      </c>
      <c r="PIQ165" s="632" t="e">
        <f>(IF(PIQ112-PIQ107&lt;0,0,PIQ112-PIQ107)+PIQ156)*1.21+IF($D$5="Koncesija",-#REF!*0.21,0)</f>
        <v>#REF!</v>
      </c>
      <c r="PIR165" s="632" t="e">
        <f>(IF(PIR112-PIR107&lt;0,0,PIR112-PIR107)+PIR156)*1.21+IF($D$5="Koncesija",-#REF!*0.21,0)</f>
        <v>#REF!</v>
      </c>
      <c r="PIS165" s="632" t="e">
        <f>(IF(PIS112-PIS107&lt;0,0,PIS112-PIS107)+PIS156)*1.21+IF($D$5="Koncesija",-#REF!*0.21,0)</f>
        <v>#REF!</v>
      </c>
      <c r="PIT165" s="632" t="e">
        <f>(IF(PIT112-PIT107&lt;0,0,PIT112-PIT107)+PIT156)*1.21+IF($D$5="Koncesija",-#REF!*0.21,0)</f>
        <v>#REF!</v>
      </c>
      <c r="PIU165" s="632" t="e">
        <f>(IF(PIU112-PIU107&lt;0,0,PIU112-PIU107)+PIU156)*1.21+IF($D$5="Koncesija",-#REF!*0.21,0)</f>
        <v>#REF!</v>
      </c>
      <c r="PIV165" s="632" t="e">
        <f>(IF(PIV112-PIV107&lt;0,0,PIV112-PIV107)+PIV156)*1.21+IF($D$5="Koncesija",-#REF!*0.21,0)</f>
        <v>#REF!</v>
      </c>
      <c r="PIW165" s="632" t="e">
        <f>(IF(PIW112-PIW107&lt;0,0,PIW112-PIW107)+PIW156)*1.21+IF($D$5="Koncesija",-#REF!*0.21,0)</f>
        <v>#REF!</v>
      </c>
      <c r="PIX165" s="632" t="e">
        <f>(IF(PIX112-PIX107&lt;0,0,PIX112-PIX107)+PIX156)*1.21+IF($D$5="Koncesija",-#REF!*0.21,0)</f>
        <v>#REF!</v>
      </c>
      <c r="PIY165" s="632" t="e">
        <f>(IF(PIY112-PIY107&lt;0,0,PIY112-PIY107)+PIY156)*1.21+IF($D$5="Koncesija",-#REF!*0.21,0)</f>
        <v>#REF!</v>
      </c>
      <c r="PIZ165" s="632" t="e">
        <f>(IF(PIZ112-PIZ107&lt;0,0,PIZ112-PIZ107)+PIZ156)*1.21+IF($D$5="Koncesija",-#REF!*0.21,0)</f>
        <v>#REF!</v>
      </c>
      <c r="PJA165" s="632" t="e">
        <f>(IF(PJA112-PJA107&lt;0,0,PJA112-PJA107)+PJA156)*1.21+IF($D$5="Koncesija",-#REF!*0.21,0)</f>
        <v>#REF!</v>
      </c>
      <c r="PJB165" s="632" t="e">
        <f>(IF(PJB112-PJB107&lt;0,0,PJB112-PJB107)+PJB156)*1.21+IF($D$5="Koncesija",-#REF!*0.21,0)</f>
        <v>#REF!</v>
      </c>
      <c r="PJC165" s="632" t="e">
        <f>(IF(PJC112-PJC107&lt;0,0,PJC112-PJC107)+PJC156)*1.21+IF($D$5="Koncesija",-#REF!*0.21,0)</f>
        <v>#REF!</v>
      </c>
      <c r="PJD165" s="632" t="e">
        <f>(IF(PJD112-PJD107&lt;0,0,PJD112-PJD107)+PJD156)*1.21+IF($D$5="Koncesija",-#REF!*0.21,0)</f>
        <v>#REF!</v>
      </c>
      <c r="PJE165" s="632" t="e">
        <f>(IF(PJE112-PJE107&lt;0,0,PJE112-PJE107)+PJE156)*1.21+IF($D$5="Koncesija",-#REF!*0.21,0)</f>
        <v>#REF!</v>
      </c>
      <c r="PJF165" s="632" t="e">
        <f>(IF(PJF112-PJF107&lt;0,0,PJF112-PJF107)+PJF156)*1.21+IF($D$5="Koncesija",-#REF!*0.21,0)</f>
        <v>#REF!</v>
      </c>
      <c r="PJG165" s="632" t="e">
        <f>(IF(PJG112-PJG107&lt;0,0,PJG112-PJG107)+PJG156)*1.21+IF($D$5="Koncesija",-#REF!*0.21,0)</f>
        <v>#REF!</v>
      </c>
      <c r="PJH165" s="632" t="e">
        <f>(IF(PJH112-PJH107&lt;0,0,PJH112-PJH107)+PJH156)*1.21+IF($D$5="Koncesija",-#REF!*0.21,0)</f>
        <v>#REF!</v>
      </c>
      <c r="PJI165" s="632" t="e">
        <f>(IF(PJI112-PJI107&lt;0,0,PJI112-PJI107)+PJI156)*1.21+IF($D$5="Koncesija",-#REF!*0.21,0)</f>
        <v>#REF!</v>
      </c>
      <c r="PJJ165" s="632" t="e">
        <f>(IF(PJJ112-PJJ107&lt;0,0,PJJ112-PJJ107)+PJJ156)*1.21+IF($D$5="Koncesija",-#REF!*0.21,0)</f>
        <v>#REF!</v>
      </c>
      <c r="PJK165" s="632" t="e">
        <f>(IF(PJK112-PJK107&lt;0,0,PJK112-PJK107)+PJK156)*1.21+IF($D$5="Koncesija",-#REF!*0.21,0)</f>
        <v>#REF!</v>
      </c>
      <c r="PJL165" s="632" t="e">
        <f>(IF(PJL112-PJL107&lt;0,0,PJL112-PJL107)+PJL156)*1.21+IF($D$5="Koncesija",-#REF!*0.21,0)</f>
        <v>#REF!</v>
      </c>
      <c r="PJM165" s="632" t="e">
        <f>(IF(PJM112-PJM107&lt;0,0,PJM112-PJM107)+PJM156)*1.21+IF($D$5="Koncesija",-#REF!*0.21,0)</f>
        <v>#REF!</v>
      </c>
      <c r="PJN165" s="632" t="e">
        <f>(IF(PJN112-PJN107&lt;0,0,PJN112-PJN107)+PJN156)*1.21+IF($D$5="Koncesija",-#REF!*0.21,0)</f>
        <v>#REF!</v>
      </c>
      <c r="PJO165" s="632" t="e">
        <f>(IF(PJO112-PJO107&lt;0,0,PJO112-PJO107)+PJO156)*1.21+IF($D$5="Koncesija",-#REF!*0.21,0)</f>
        <v>#REF!</v>
      </c>
      <c r="PJP165" s="632" t="e">
        <f>(IF(PJP112-PJP107&lt;0,0,PJP112-PJP107)+PJP156)*1.21+IF($D$5="Koncesija",-#REF!*0.21,0)</f>
        <v>#REF!</v>
      </c>
      <c r="PJQ165" s="632" t="e">
        <f>(IF(PJQ112-PJQ107&lt;0,0,PJQ112-PJQ107)+PJQ156)*1.21+IF($D$5="Koncesija",-#REF!*0.21,0)</f>
        <v>#REF!</v>
      </c>
      <c r="PJR165" s="632" t="e">
        <f>(IF(PJR112-PJR107&lt;0,0,PJR112-PJR107)+PJR156)*1.21+IF($D$5="Koncesija",-#REF!*0.21,0)</f>
        <v>#REF!</v>
      </c>
      <c r="PJS165" s="632" t="e">
        <f>(IF(PJS112-PJS107&lt;0,0,PJS112-PJS107)+PJS156)*1.21+IF($D$5="Koncesija",-#REF!*0.21,0)</f>
        <v>#REF!</v>
      </c>
      <c r="PJT165" s="632" t="e">
        <f>(IF(PJT112-PJT107&lt;0,0,PJT112-PJT107)+PJT156)*1.21+IF($D$5="Koncesija",-#REF!*0.21,0)</f>
        <v>#REF!</v>
      </c>
      <c r="PJU165" s="632" t="e">
        <f>(IF(PJU112-PJU107&lt;0,0,PJU112-PJU107)+PJU156)*1.21+IF($D$5="Koncesija",-#REF!*0.21,0)</f>
        <v>#REF!</v>
      </c>
      <c r="PJV165" s="632" t="e">
        <f>(IF(PJV112-PJV107&lt;0,0,PJV112-PJV107)+PJV156)*1.21+IF($D$5="Koncesija",-#REF!*0.21,0)</f>
        <v>#REF!</v>
      </c>
      <c r="PJW165" s="632" t="e">
        <f>(IF(PJW112-PJW107&lt;0,0,PJW112-PJW107)+PJW156)*1.21+IF($D$5="Koncesija",-#REF!*0.21,0)</f>
        <v>#REF!</v>
      </c>
      <c r="PJX165" s="632" t="e">
        <f>(IF(PJX112-PJX107&lt;0,0,PJX112-PJX107)+PJX156)*1.21+IF($D$5="Koncesija",-#REF!*0.21,0)</f>
        <v>#REF!</v>
      </c>
      <c r="PJY165" s="632" t="e">
        <f>(IF(PJY112-PJY107&lt;0,0,PJY112-PJY107)+PJY156)*1.21+IF($D$5="Koncesija",-#REF!*0.21,0)</f>
        <v>#REF!</v>
      </c>
      <c r="PJZ165" s="632" t="e">
        <f>(IF(PJZ112-PJZ107&lt;0,0,PJZ112-PJZ107)+PJZ156)*1.21+IF($D$5="Koncesija",-#REF!*0.21,0)</f>
        <v>#REF!</v>
      </c>
      <c r="PKA165" s="632" t="e">
        <f>(IF(PKA112-PKA107&lt;0,0,PKA112-PKA107)+PKA156)*1.21+IF($D$5="Koncesija",-#REF!*0.21,0)</f>
        <v>#REF!</v>
      </c>
      <c r="PKB165" s="632" t="e">
        <f>(IF(PKB112-PKB107&lt;0,0,PKB112-PKB107)+PKB156)*1.21+IF($D$5="Koncesija",-#REF!*0.21,0)</f>
        <v>#REF!</v>
      </c>
      <c r="PKC165" s="632" t="e">
        <f>(IF(PKC112-PKC107&lt;0,0,PKC112-PKC107)+PKC156)*1.21+IF($D$5="Koncesija",-#REF!*0.21,0)</f>
        <v>#REF!</v>
      </c>
      <c r="PKD165" s="632" t="e">
        <f>(IF(PKD112-PKD107&lt;0,0,PKD112-PKD107)+PKD156)*1.21+IF($D$5="Koncesija",-#REF!*0.21,0)</f>
        <v>#REF!</v>
      </c>
      <c r="PKE165" s="632" t="e">
        <f>(IF(PKE112-PKE107&lt;0,0,PKE112-PKE107)+PKE156)*1.21+IF($D$5="Koncesija",-#REF!*0.21,0)</f>
        <v>#REF!</v>
      </c>
      <c r="PKF165" s="632" t="e">
        <f>(IF(PKF112-PKF107&lt;0,0,PKF112-PKF107)+PKF156)*1.21+IF($D$5="Koncesija",-#REF!*0.21,0)</f>
        <v>#REF!</v>
      </c>
      <c r="PKG165" s="632" t="e">
        <f>(IF(PKG112-PKG107&lt;0,0,PKG112-PKG107)+PKG156)*1.21+IF($D$5="Koncesija",-#REF!*0.21,0)</f>
        <v>#REF!</v>
      </c>
      <c r="PKH165" s="632" t="e">
        <f>(IF(PKH112-PKH107&lt;0,0,PKH112-PKH107)+PKH156)*1.21+IF($D$5="Koncesija",-#REF!*0.21,0)</f>
        <v>#REF!</v>
      </c>
      <c r="PKI165" s="632" t="e">
        <f>(IF(PKI112-PKI107&lt;0,0,PKI112-PKI107)+PKI156)*1.21+IF($D$5="Koncesija",-#REF!*0.21,0)</f>
        <v>#REF!</v>
      </c>
      <c r="PKJ165" s="632" t="e">
        <f>(IF(PKJ112-PKJ107&lt;0,0,PKJ112-PKJ107)+PKJ156)*1.21+IF($D$5="Koncesija",-#REF!*0.21,0)</f>
        <v>#REF!</v>
      </c>
      <c r="PKK165" s="632" t="e">
        <f>(IF(PKK112-PKK107&lt;0,0,PKK112-PKK107)+PKK156)*1.21+IF($D$5="Koncesija",-#REF!*0.21,0)</f>
        <v>#REF!</v>
      </c>
      <c r="PKL165" s="632" t="e">
        <f>(IF(PKL112-PKL107&lt;0,0,PKL112-PKL107)+PKL156)*1.21+IF($D$5="Koncesija",-#REF!*0.21,0)</f>
        <v>#REF!</v>
      </c>
      <c r="PKM165" s="632" t="e">
        <f>(IF(PKM112-PKM107&lt;0,0,PKM112-PKM107)+PKM156)*1.21+IF($D$5="Koncesija",-#REF!*0.21,0)</f>
        <v>#REF!</v>
      </c>
      <c r="PKN165" s="632" t="e">
        <f>(IF(PKN112-PKN107&lt;0,0,PKN112-PKN107)+PKN156)*1.21+IF($D$5="Koncesija",-#REF!*0.21,0)</f>
        <v>#REF!</v>
      </c>
      <c r="PKO165" s="632" t="e">
        <f>(IF(PKO112-PKO107&lt;0,0,PKO112-PKO107)+PKO156)*1.21+IF($D$5="Koncesija",-#REF!*0.21,0)</f>
        <v>#REF!</v>
      </c>
      <c r="PKP165" s="632" t="e">
        <f>(IF(PKP112-PKP107&lt;0,0,PKP112-PKP107)+PKP156)*1.21+IF($D$5="Koncesija",-#REF!*0.21,0)</f>
        <v>#REF!</v>
      </c>
      <c r="PKQ165" s="632" t="e">
        <f>(IF(PKQ112-PKQ107&lt;0,0,PKQ112-PKQ107)+PKQ156)*1.21+IF($D$5="Koncesija",-#REF!*0.21,0)</f>
        <v>#REF!</v>
      </c>
      <c r="PKR165" s="632" t="e">
        <f>(IF(PKR112-PKR107&lt;0,0,PKR112-PKR107)+PKR156)*1.21+IF($D$5="Koncesija",-#REF!*0.21,0)</f>
        <v>#REF!</v>
      </c>
      <c r="PKS165" s="632" t="e">
        <f>(IF(PKS112-PKS107&lt;0,0,PKS112-PKS107)+PKS156)*1.21+IF($D$5="Koncesija",-#REF!*0.21,0)</f>
        <v>#REF!</v>
      </c>
      <c r="PKT165" s="632" t="e">
        <f>(IF(PKT112-PKT107&lt;0,0,PKT112-PKT107)+PKT156)*1.21+IF($D$5="Koncesija",-#REF!*0.21,0)</f>
        <v>#REF!</v>
      </c>
      <c r="PKU165" s="632" t="e">
        <f>(IF(PKU112-PKU107&lt;0,0,PKU112-PKU107)+PKU156)*1.21+IF($D$5="Koncesija",-#REF!*0.21,0)</f>
        <v>#REF!</v>
      </c>
      <c r="PKV165" s="632" t="e">
        <f>(IF(PKV112-PKV107&lt;0,0,PKV112-PKV107)+PKV156)*1.21+IF($D$5="Koncesija",-#REF!*0.21,0)</f>
        <v>#REF!</v>
      </c>
      <c r="PKW165" s="632" t="e">
        <f>(IF(PKW112-PKW107&lt;0,0,PKW112-PKW107)+PKW156)*1.21+IF($D$5="Koncesija",-#REF!*0.21,0)</f>
        <v>#REF!</v>
      </c>
      <c r="PKX165" s="632" t="e">
        <f>(IF(PKX112-PKX107&lt;0,0,PKX112-PKX107)+PKX156)*1.21+IF($D$5="Koncesija",-#REF!*0.21,0)</f>
        <v>#REF!</v>
      </c>
      <c r="PKY165" s="632" t="e">
        <f>(IF(PKY112-PKY107&lt;0,0,PKY112-PKY107)+PKY156)*1.21+IF($D$5="Koncesija",-#REF!*0.21,0)</f>
        <v>#REF!</v>
      </c>
      <c r="PKZ165" s="632" t="e">
        <f>(IF(PKZ112-PKZ107&lt;0,0,PKZ112-PKZ107)+PKZ156)*1.21+IF($D$5="Koncesija",-#REF!*0.21,0)</f>
        <v>#REF!</v>
      </c>
      <c r="PLA165" s="632" t="e">
        <f>(IF(PLA112-PLA107&lt;0,0,PLA112-PLA107)+PLA156)*1.21+IF($D$5="Koncesija",-#REF!*0.21,0)</f>
        <v>#REF!</v>
      </c>
      <c r="PLB165" s="632" t="e">
        <f>(IF(PLB112-PLB107&lt;0,0,PLB112-PLB107)+PLB156)*1.21+IF($D$5="Koncesija",-#REF!*0.21,0)</f>
        <v>#REF!</v>
      </c>
      <c r="PLC165" s="632" t="e">
        <f>(IF(PLC112-PLC107&lt;0,0,PLC112-PLC107)+PLC156)*1.21+IF($D$5="Koncesija",-#REF!*0.21,0)</f>
        <v>#REF!</v>
      </c>
      <c r="PLD165" s="632" t="e">
        <f>(IF(PLD112-PLD107&lt;0,0,PLD112-PLD107)+PLD156)*1.21+IF($D$5="Koncesija",-#REF!*0.21,0)</f>
        <v>#REF!</v>
      </c>
      <c r="PLE165" s="632" t="e">
        <f>(IF(PLE112-PLE107&lt;0,0,PLE112-PLE107)+PLE156)*1.21+IF($D$5="Koncesija",-#REF!*0.21,0)</f>
        <v>#REF!</v>
      </c>
      <c r="PLF165" s="632" t="e">
        <f>(IF(PLF112-PLF107&lt;0,0,PLF112-PLF107)+PLF156)*1.21+IF($D$5="Koncesija",-#REF!*0.21,0)</f>
        <v>#REF!</v>
      </c>
      <c r="PLG165" s="632" t="e">
        <f>(IF(PLG112-PLG107&lt;0,0,PLG112-PLG107)+PLG156)*1.21+IF($D$5="Koncesija",-#REF!*0.21,0)</f>
        <v>#REF!</v>
      </c>
      <c r="PLH165" s="632" t="e">
        <f>(IF(PLH112-PLH107&lt;0,0,PLH112-PLH107)+PLH156)*1.21+IF($D$5="Koncesija",-#REF!*0.21,0)</f>
        <v>#REF!</v>
      </c>
      <c r="PLI165" s="632" t="e">
        <f>(IF(PLI112-PLI107&lt;0,0,PLI112-PLI107)+PLI156)*1.21+IF($D$5="Koncesija",-#REF!*0.21,0)</f>
        <v>#REF!</v>
      </c>
      <c r="PLJ165" s="632" t="e">
        <f>(IF(PLJ112-PLJ107&lt;0,0,PLJ112-PLJ107)+PLJ156)*1.21+IF($D$5="Koncesija",-#REF!*0.21,0)</f>
        <v>#REF!</v>
      </c>
      <c r="PLK165" s="632" t="e">
        <f>(IF(PLK112-PLK107&lt;0,0,PLK112-PLK107)+PLK156)*1.21+IF($D$5="Koncesija",-#REF!*0.21,0)</f>
        <v>#REF!</v>
      </c>
      <c r="PLL165" s="632" t="e">
        <f>(IF(PLL112-PLL107&lt;0,0,PLL112-PLL107)+PLL156)*1.21+IF($D$5="Koncesija",-#REF!*0.21,0)</f>
        <v>#REF!</v>
      </c>
      <c r="PLM165" s="632" t="e">
        <f>(IF(PLM112-PLM107&lt;0,0,PLM112-PLM107)+PLM156)*1.21+IF($D$5="Koncesija",-#REF!*0.21,0)</f>
        <v>#REF!</v>
      </c>
      <c r="PLN165" s="632" t="e">
        <f>(IF(PLN112-PLN107&lt;0,0,PLN112-PLN107)+PLN156)*1.21+IF($D$5="Koncesija",-#REF!*0.21,0)</f>
        <v>#REF!</v>
      </c>
      <c r="PLO165" s="632" t="e">
        <f>(IF(PLO112-PLO107&lt;0,0,PLO112-PLO107)+PLO156)*1.21+IF($D$5="Koncesija",-#REF!*0.21,0)</f>
        <v>#REF!</v>
      </c>
      <c r="PLP165" s="632" t="e">
        <f>(IF(PLP112-PLP107&lt;0,0,PLP112-PLP107)+PLP156)*1.21+IF($D$5="Koncesija",-#REF!*0.21,0)</f>
        <v>#REF!</v>
      </c>
      <c r="PLQ165" s="632" t="e">
        <f>(IF(PLQ112-PLQ107&lt;0,0,PLQ112-PLQ107)+PLQ156)*1.21+IF($D$5="Koncesija",-#REF!*0.21,0)</f>
        <v>#REF!</v>
      </c>
      <c r="PLR165" s="632" t="e">
        <f>(IF(PLR112-PLR107&lt;0,0,PLR112-PLR107)+PLR156)*1.21+IF($D$5="Koncesija",-#REF!*0.21,0)</f>
        <v>#REF!</v>
      </c>
      <c r="PLS165" s="632" t="e">
        <f>(IF(PLS112-PLS107&lt;0,0,PLS112-PLS107)+PLS156)*1.21+IF($D$5="Koncesija",-#REF!*0.21,0)</f>
        <v>#REF!</v>
      </c>
      <c r="PLT165" s="632" t="e">
        <f>(IF(PLT112-PLT107&lt;0,0,PLT112-PLT107)+PLT156)*1.21+IF($D$5="Koncesija",-#REF!*0.21,0)</f>
        <v>#REF!</v>
      </c>
      <c r="PLU165" s="632" t="e">
        <f>(IF(PLU112-PLU107&lt;0,0,PLU112-PLU107)+PLU156)*1.21+IF($D$5="Koncesija",-#REF!*0.21,0)</f>
        <v>#REF!</v>
      </c>
      <c r="PLV165" s="632" t="e">
        <f>(IF(PLV112-PLV107&lt;0,0,PLV112-PLV107)+PLV156)*1.21+IF($D$5="Koncesija",-#REF!*0.21,0)</f>
        <v>#REF!</v>
      </c>
      <c r="PLW165" s="632" t="e">
        <f>(IF(PLW112-PLW107&lt;0,0,PLW112-PLW107)+PLW156)*1.21+IF($D$5="Koncesija",-#REF!*0.21,0)</f>
        <v>#REF!</v>
      </c>
      <c r="PLX165" s="632" t="e">
        <f>(IF(PLX112-PLX107&lt;0,0,PLX112-PLX107)+PLX156)*1.21+IF($D$5="Koncesija",-#REF!*0.21,0)</f>
        <v>#REF!</v>
      </c>
      <c r="PLY165" s="632" t="e">
        <f>(IF(PLY112-PLY107&lt;0,0,PLY112-PLY107)+PLY156)*1.21+IF($D$5="Koncesija",-#REF!*0.21,0)</f>
        <v>#REF!</v>
      </c>
      <c r="PLZ165" s="632" t="e">
        <f>(IF(PLZ112-PLZ107&lt;0,0,PLZ112-PLZ107)+PLZ156)*1.21+IF($D$5="Koncesija",-#REF!*0.21,0)</f>
        <v>#REF!</v>
      </c>
      <c r="PMA165" s="632" t="e">
        <f>(IF(PMA112-PMA107&lt;0,0,PMA112-PMA107)+PMA156)*1.21+IF($D$5="Koncesija",-#REF!*0.21,0)</f>
        <v>#REF!</v>
      </c>
      <c r="PMB165" s="632" t="e">
        <f>(IF(PMB112-PMB107&lt;0,0,PMB112-PMB107)+PMB156)*1.21+IF($D$5="Koncesija",-#REF!*0.21,0)</f>
        <v>#REF!</v>
      </c>
      <c r="PMC165" s="632" t="e">
        <f>(IF(PMC112-PMC107&lt;0,0,PMC112-PMC107)+PMC156)*1.21+IF($D$5="Koncesija",-#REF!*0.21,0)</f>
        <v>#REF!</v>
      </c>
      <c r="PMD165" s="632" t="e">
        <f>(IF(PMD112-PMD107&lt;0,0,PMD112-PMD107)+PMD156)*1.21+IF($D$5="Koncesija",-#REF!*0.21,0)</f>
        <v>#REF!</v>
      </c>
      <c r="PME165" s="632" t="e">
        <f>(IF(PME112-PME107&lt;0,0,PME112-PME107)+PME156)*1.21+IF($D$5="Koncesija",-#REF!*0.21,0)</f>
        <v>#REF!</v>
      </c>
      <c r="PMF165" s="632" t="e">
        <f>(IF(PMF112-PMF107&lt;0,0,PMF112-PMF107)+PMF156)*1.21+IF($D$5="Koncesija",-#REF!*0.21,0)</f>
        <v>#REF!</v>
      </c>
      <c r="PMG165" s="632" t="e">
        <f>(IF(PMG112-PMG107&lt;0,0,PMG112-PMG107)+PMG156)*1.21+IF($D$5="Koncesija",-#REF!*0.21,0)</f>
        <v>#REF!</v>
      </c>
      <c r="PMH165" s="632" t="e">
        <f>(IF(PMH112-PMH107&lt;0,0,PMH112-PMH107)+PMH156)*1.21+IF($D$5="Koncesija",-#REF!*0.21,0)</f>
        <v>#REF!</v>
      </c>
      <c r="PMI165" s="632" t="e">
        <f>(IF(PMI112-PMI107&lt;0,0,PMI112-PMI107)+PMI156)*1.21+IF($D$5="Koncesija",-#REF!*0.21,0)</f>
        <v>#REF!</v>
      </c>
      <c r="PMJ165" s="632" t="e">
        <f>(IF(PMJ112-PMJ107&lt;0,0,PMJ112-PMJ107)+PMJ156)*1.21+IF($D$5="Koncesija",-#REF!*0.21,0)</f>
        <v>#REF!</v>
      </c>
      <c r="PMK165" s="632" t="e">
        <f>(IF(PMK112-PMK107&lt;0,0,PMK112-PMK107)+PMK156)*1.21+IF($D$5="Koncesija",-#REF!*0.21,0)</f>
        <v>#REF!</v>
      </c>
      <c r="PML165" s="632" t="e">
        <f>(IF(PML112-PML107&lt;0,0,PML112-PML107)+PML156)*1.21+IF($D$5="Koncesija",-#REF!*0.21,0)</f>
        <v>#REF!</v>
      </c>
      <c r="PMM165" s="632" t="e">
        <f>(IF(PMM112-PMM107&lt;0,0,PMM112-PMM107)+PMM156)*1.21+IF($D$5="Koncesija",-#REF!*0.21,0)</f>
        <v>#REF!</v>
      </c>
      <c r="PMN165" s="632" t="e">
        <f>(IF(PMN112-PMN107&lt;0,0,PMN112-PMN107)+PMN156)*1.21+IF($D$5="Koncesija",-#REF!*0.21,0)</f>
        <v>#REF!</v>
      </c>
      <c r="PMO165" s="632" t="e">
        <f>(IF(PMO112-PMO107&lt;0,0,PMO112-PMO107)+PMO156)*1.21+IF($D$5="Koncesija",-#REF!*0.21,0)</f>
        <v>#REF!</v>
      </c>
      <c r="PMP165" s="632" t="e">
        <f>(IF(PMP112-PMP107&lt;0,0,PMP112-PMP107)+PMP156)*1.21+IF($D$5="Koncesija",-#REF!*0.21,0)</f>
        <v>#REF!</v>
      </c>
      <c r="PMQ165" s="632" t="e">
        <f>(IF(PMQ112-PMQ107&lt;0,0,PMQ112-PMQ107)+PMQ156)*1.21+IF($D$5="Koncesija",-#REF!*0.21,0)</f>
        <v>#REF!</v>
      </c>
      <c r="PMR165" s="632" t="e">
        <f>(IF(PMR112-PMR107&lt;0,0,PMR112-PMR107)+PMR156)*1.21+IF($D$5="Koncesija",-#REF!*0.21,0)</f>
        <v>#REF!</v>
      </c>
      <c r="PMS165" s="632" t="e">
        <f>(IF(PMS112-PMS107&lt;0,0,PMS112-PMS107)+PMS156)*1.21+IF($D$5="Koncesija",-#REF!*0.21,0)</f>
        <v>#REF!</v>
      </c>
      <c r="PMT165" s="632" t="e">
        <f>(IF(PMT112-PMT107&lt;0,0,PMT112-PMT107)+PMT156)*1.21+IF($D$5="Koncesija",-#REF!*0.21,0)</f>
        <v>#REF!</v>
      </c>
      <c r="PMU165" s="632" t="e">
        <f>(IF(PMU112-PMU107&lt;0,0,PMU112-PMU107)+PMU156)*1.21+IF($D$5="Koncesija",-#REF!*0.21,0)</f>
        <v>#REF!</v>
      </c>
      <c r="PMV165" s="632" t="e">
        <f>(IF(PMV112-PMV107&lt;0,0,PMV112-PMV107)+PMV156)*1.21+IF($D$5="Koncesija",-#REF!*0.21,0)</f>
        <v>#REF!</v>
      </c>
      <c r="PMW165" s="632" t="e">
        <f>(IF(PMW112-PMW107&lt;0,0,PMW112-PMW107)+PMW156)*1.21+IF($D$5="Koncesija",-#REF!*0.21,0)</f>
        <v>#REF!</v>
      </c>
      <c r="PMX165" s="632" t="e">
        <f>(IF(PMX112-PMX107&lt;0,0,PMX112-PMX107)+PMX156)*1.21+IF($D$5="Koncesija",-#REF!*0.21,0)</f>
        <v>#REF!</v>
      </c>
      <c r="PMY165" s="632" t="e">
        <f>(IF(PMY112-PMY107&lt;0,0,PMY112-PMY107)+PMY156)*1.21+IF($D$5="Koncesija",-#REF!*0.21,0)</f>
        <v>#REF!</v>
      </c>
      <c r="PMZ165" s="632" t="e">
        <f>(IF(PMZ112-PMZ107&lt;0,0,PMZ112-PMZ107)+PMZ156)*1.21+IF($D$5="Koncesija",-#REF!*0.21,0)</f>
        <v>#REF!</v>
      </c>
      <c r="PNA165" s="632" t="e">
        <f>(IF(PNA112-PNA107&lt;0,0,PNA112-PNA107)+PNA156)*1.21+IF($D$5="Koncesija",-#REF!*0.21,0)</f>
        <v>#REF!</v>
      </c>
      <c r="PNB165" s="632" t="e">
        <f>(IF(PNB112-PNB107&lt;0,0,PNB112-PNB107)+PNB156)*1.21+IF($D$5="Koncesija",-#REF!*0.21,0)</f>
        <v>#REF!</v>
      </c>
      <c r="PNC165" s="632" t="e">
        <f>(IF(PNC112-PNC107&lt;0,0,PNC112-PNC107)+PNC156)*1.21+IF($D$5="Koncesija",-#REF!*0.21,0)</f>
        <v>#REF!</v>
      </c>
      <c r="PND165" s="632" t="e">
        <f>(IF(PND112-PND107&lt;0,0,PND112-PND107)+PND156)*1.21+IF($D$5="Koncesija",-#REF!*0.21,0)</f>
        <v>#REF!</v>
      </c>
      <c r="PNE165" s="632" t="e">
        <f>(IF(PNE112-PNE107&lt;0,0,PNE112-PNE107)+PNE156)*1.21+IF($D$5="Koncesija",-#REF!*0.21,0)</f>
        <v>#REF!</v>
      </c>
      <c r="PNF165" s="632" t="e">
        <f>(IF(PNF112-PNF107&lt;0,0,PNF112-PNF107)+PNF156)*1.21+IF($D$5="Koncesija",-#REF!*0.21,0)</f>
        <v>#REF!</v>
      </c>
      <c r="PNG165" s="632" t="e">
        <f>(IF(PNG112-PNG107&lt;0,0,PNG112-PNG107)+PNG156)*1.21+IF($D$5="Koncesija",-#REF!*0.21,0)</f>
        <v>#REF!</v>
      </c>
      <c r="PNH165" s="632" t="e">
        <f>(IF(PNH112-PNH107&lt;0,0,PNH112-PNH107)+PNH156)*1.21+IF($D$5="Koncesija",-#REF!*0.21,0)</f>
        <v>#REF!</v>
      </c>
      <c r="PNI165" s="632" t="e">
        <f>(IF(PNI112-PNI107&lt;0,0,PNI112-PNI107)+PNI156)*1.21+IF($D$5="Koncesija",-#REF!*0.21,0)</f>
        <v>#REF!</v>
      </c>
      <c r="PNJ165" s="632" t="e">
        <f>(IF(PNJ112-PNJ107&lt;0,0,PNJ112-PNJ107)+PNJ156)*1.21+IF($D$5="Koncesija",-#REF!*0.21,0)</f>
        <v>#REF!</v>
      </c>
      <c r="PNK165" s="632" t="e">
        <f>(IF(PNK112-PNK107&lt;0,0,PNK112-PNK107)+PNK156)*1.21+IF($D$5="Koncesija",-#REF!*0.21,0)</f>
        <v>#REF!</v>
      </c>
      <c r="PNL165" s="632" t="e">
        <f>(IF(PNL112-PNL107&lt;0,0,PNL112-PNL107)+PNL156)*1.21+IF($D$5="Koncesija",-#REF!*0.21,0)</f>
        <v>#REF!</v>
      </c>
      <c r="PNM165" s="632" t="e">
        <f>(IF(PNM112-PNM107&lt;0,0,PNM112-PNM107)+PNM156)*1.21+IF($D$5="Koncesija",-#REF!*0.21,0)</f>
        <v>#REF!</v>
      </c>
      <c r="PNN165" s="632" t="e">
        <f>(IF(PNN112-PNN107&lt;0,0,PNN112-PNN107)+PNN156)*1.21+IF($D$5="Koncesija",-#REF!*0.21,0)</f>
        <v>#REF!</v>
      </c>
      <c r="PNO165" s="632" t="e">
        <f>(IF(PNO112-PNO107&lt;0,0,PNO112-PNO107)+PNO156)*1.21+IF($D$5="Koncesija",-#REF!*0.21,0)</f>
        <v>#REF!</v>
      </c>
      <c r="PNP165" s="632" t="e">
        <f>(IF(PNP112-PNP107&lt;0,0,PNP112-PNP107)+PNP156)*1.21+IF($D$5="Koncesija",-#REF!*0.21,0)</f>
        <v>#REF!</v>
      </c>
      <c r="PNQ165" s="632" t="e">
        <f>(IF(PNQ112-PNQ107&lt;0,0,PNQ112-PNQ107)+PNQ156)*1.21+IF($D$5="Koncesija",-#REF!*0.21,0)</f>
        <v>#REF!</v>
      </c>
      <c r="PNR165" s="632" t="e">
        <f>(IF(PNR112-PNR107&lt;0,0,PNR112-PNR107)+PNR156)*1.21+IF($D$5="Koncesija",-#REF!*0.21,0)</f>
        <v>#REF!</v>
      </c>
      <c r="PNS165" s="632" t="e">
        <f>(IF(PNS112-PNS107&lt;0,0,PNS112-PNS107)+PNS156)*1.21+IF($D$5="Koncesija",-#REF!*0.21,0)</f>
        <v>#REF!</v>
      </c>
      <c r="PNT165" s="632" t="e">
        <f>(IF(PNT112-PNT107&lt;0,0,PNT112-PNT107)+PNT156)*1.21+IF($D$5="Koncesija",-#REF!*0.21,0)</f>
        <v>#REF!</v>
      </c>
      <c r="PNU165" s="632" t="e">
        <f>(IF(PNU112-PNU107&lt;0,0,PNU112-PNU107)+PNU156)*1.21+IF($D$5="Koncesija",-#REF!*0.21,0)</f>
        <v>#REF!</v>
      </c>
      <c r="PNV165" s="632" t="e">
        <f>(IF(PNV112-PNV107&lt;0,0,PNV112-PNV107)+PNV156)*1.21+IF($D$5="Koncesija",-#REF!*0.21,0)</f>
        <v>#REF!</v>
      </c>
      <c r="PNW165" s="632" t="e">
        <f>(IF(PNW112-PNW107&lt;0,0,PNW112-PNW107)+PNW156)*1.21+IF($D$5="Koncesija",-#REF!*0.21,0)</f>
        <v>#REF!</v>
      </c>
      <c r="PNX165" s="632" t="e">
        <f>(IF(PNX112-PNX107&lt;0,0,PNX112-PNX107)+PNX156)*1.21+IF($D$5="Koncesija",-#REF!*0.21,0)</f>
        <v>#REF!</v>
      </c>
      <c r="PNY165" s="632" t="e">
        <f>(IF(PNY112-PNY107&lt;0,0,PNY112-PNY107)+PNY156)*1.21+IF($D$5="Koncesija",-#REF!*0.21,0)</f>
        <v>#REF!</v>
      </c>
      <c r="PNZ165" s="632" t="e">
        <f>(IF(PNZ112-PNZ107&lt;0,0,PNZ112-PNZ107)+PNZ156)*1.21+IF($D$5="Koncesija",-#REF!*0.21,0)</f>
        <v>#REF!</v>
      </c>
      <c r="POA165" s="632" t="e">
        <f>(IF(POA112-POA107&lt;0,0,POA112-POA107)+POA156)*1.21+IF($D$5="Koncesija",-#REF!*0.21,0)</f>
        <v>#REF!</v>
      </c>
      <c r="POB165" s="632" t="e">
        <f>(IF(POB112-POB107&lt;0,0,POB112-POB107)+POB156)*1.21+IF($D$5="Koncesija",-#REF!*0.21,0)</f>
        <v>#REF!</v>
      </c>
      <c r="POC165" s="632" t="e">
        <f>(IF(POC112-POC107&lt;0,0,POC112-POC107)+POC156)*1.21+IF($D$5="Koncesija",-#REF!*0.21,0)</f>
        <v>#REF!</v>
      </c>
      <c r="POD165" s="632" t="e">
        <f>(IF(POD112-POD107&lt;0,0,POD112-POD107)+POD156)*1.21+IF($D$5="Koncesija",-#REF!*0.21,0)</f>
        <v>#REF!</v>
      </c>
      <c r="POE165" s="632" t="e">
        <f>(IF(POE112-POE107&lt;0,0,POE112-POE107)+POE156)*1.21+IF($D$5="Koncesija",-#REF!*0.21,0)</f>
        <v>#REF!</v>
      </c>
      <c r="POF165" s="632" t="e">
        <f>(IF(POF112-POF107&lt;0,0,POF112-POF107)+POF156)*1.21+IF($D$5="Koncesija",-#REF!*0.21,0)</f>
        <v>#REF!</v>
      </c>
      <c r="POG165" s="632" t="e">
        <f>(IF(POG112-POG107&lt;0,0,POG112-POG107)+POG156)*1.21+IF($D$5="Koncesija",-#REF!*0.21,0)</f>
        <v>#REF!</v>
      </c>
      <c r="POH165" s="632" t="e">
        <f>(IF(POH112-POH107&lt;0,0,POH112-POH107)+POH156)*1.21+IF($D$5="Koncesija",-#REF!*0.21,0)</f>
        <v>#REF!</v>
      </c>
      <c r="POI165" s="632" t="e">
        <f>(IF(POI112-POI107&lt;0,0,POI112-POI107)+POI156)*1.21+IF($D$5="Koncesija",-#REF!*0.21,0)</f>
        <v>#REF!</v>
      </c>
      <c r="POJ165" s="632" t="e">
        <f>(IF(POJ112-POJ107&lt;0,0,POJ112-POJ107)+POJ156)*1.21+IF($D$5="Koncesija",-#REF!*0.21,0)</f>
        <v>#REF!</v>
      </c>
      <c r="POK165" s="632" t="e">
        <f>(IF(POK112-POK107&lt;0,0,POK112-POK107)+POK156)*1.21+IF($D$5="Koncesija",-#REF!*0.21,0)</f>
        <v>#REF!</v>
      </c>
      <c r="POL165" s="632" t="e">
        <f>(IF(POL112-POL107&lt;0,0,POL112-POL107)+POL156)*1.21+IF($D$5="Koncesija",-#REF!*0.21,0)</f>
        <v>#REF!</v>
      </c>
      <c r="POM165" s="632" t="e">
        <f>(IF(POM112-POM107&lt;0,0,POM112-POM107)+POM156)*1.21+IF($D$5="Koncesija",-#REF!*0.21,0)</f>
        <v>#REF!</v>
      </c>
      <c r="PON165" s="632" t="e">
        <f>(IF(PON112-PON107&lt;0,0,PON112-PON107)+PON156)*1.21+IF($D$5="Koncesija",-#REF!*0.21,0)</f>
        <v>#REF!</v>
      </c>
      <c r="POO165" s="632" t="e">
        <f>(IF(POO112-POO107&lt;0,0,POO112-POO107)+POO156)*1.21+IF($D$5="Koncesija",-#REF!*0.21,0)</f>
        <v>#REF!</v>
      </c>
      <c r="POP165" s="632" t="e">
        <f>(IF(POP112-POP107&lt;0,0,POP112-POP107)+POP156)*1.21+IF($D$5="Koncesija",-#REF!*0.21,0)</f>
        <v>#REF!</v>
      </c>
      <c r="POQ165" s="632" t="e">
        <f>(IF(POQ112-POQ107&lt;0,0,POQ112-POQ107)+POQ156)*1.21+IF($D$5="Koncesija",-#REF!*0.21,0)</f>
        <v>#REF!</v>
      </c>
      <c r="POR165" s="632" t="e">
        <f>(IF(POR112-POR107&lt;0,0,POR112-POR107)+POR156)*1.21+IF($D$5="Koncesija",-#REF!*0.21,0)</f>
        <v>#REF!</v>
      </c>
      <c r="POS165" s="632" t="e">
        <f>(IF(POS112-POS107&lt;0,0,POS112-POS107)+POS156)*1.21+IF($D$5="Koncesija",-#REF!*0.21,0)</f>
        <v>#REF!</v>
      </c>
      <c r="POT165" s="632" t="e">
        <f>(IF(POT112-POT107&lt;0,0,POT112-POT107)+POT156)*1.21+IF($D$5="Koncesija",-#REF!*0.21,0)</f>
        <v>#REF!</v>
      </c>
      <c r="POU165" s="632" t="e">
        <f>(IF(POU112-POU107&lt;0,0,POU112-POU107)+POU156)*1.21+IF($D$5="Koncesija",-#REF!*0.21,0)</f>
        <v>#REF!</v>
      </c>
      <c r="POV165" s="632" t="e">
        <f>(IF(POV112-POV107&lt;0,0,POV112-POV107)+POV156)*1.21+IF($D$5="Koncesija",-#REF!*0.21,0)</f>
        <v>#REF!</v>
      </c>
      <c r="POW165" s="632" t="e">
        <f>(IF(POW112-POW107&lt;0,0,POW112-POW107)+POW156)*1.21+IF($D$5="Koncesija",-#REF!*0.21,0)</f>
        <v>#REF!</v>
      </c>
      <c r="POX165" s="632" t="e">
        <f>(IF(POX112-POX107&lt;0,0,POX112-POX107)+POX156)*1.21+IF($D$5="Koncesija",-#REF!*0.21,0)</f>
        <v>#REF!</v>
      </c>
      <c r="POY165" s="632" t="e">
        <f>(IF(POY112-POY107&lt;0,0,POY112-POY107)+POY156)*1.21+IF($D$5="Koncesija",-#REF!*0.21,0)</f>
        <v>#REF!</v>
      </c>
      <c r="POZ165" s="632" t="e">
        <f>(IF(POZ112-POZ107&lt;0,0,POZ112-POZ107)+POZ156)*1.21+IF($D$5="Koncesija",-#REF!*0.21,0)</f>
        <v>#REF!</v>
      </c>
      <c r="PPA165" s="632" t="e">
        <f>(IF(PPA112-PPA107&lt;0,0,PPA112-PPA107)+PPA156)*1.21+IF($D$5="Koncesija",-#REF!*0.21,0)</f>
        <v>#REF!</v>
      </c>
      <c r="PPB165" s="632" t="e">
        <f>(IF(PPB112-PPB107&lt;0,0,PPB112-PPB107)+PPB156)*1.21+IF($D$5="Koncesija",-#REF!*0.21,0)</f>
        <v>#REF!</v>
      </c>
      <c r="PPC165" s="632" t="e">
        <f>(IF(PPC112-PPC107&lt;0,0,PPC112-PPC107)+PPC156)*1.21+IF($D$5="Koncesija",-#REF!*0.21,0)</f>
        <v>#REF!</v>
      </c>
      <c r="PPD165" s="632" t="e">
        <f>(IF(PPD112-PPD107&lt;0,0,PPD112-PPD107)+PPD156)*1.21+IF($D$5="Koncesija",-#REF!*0.21,0)</f>
        <v>#REF!</v>
      </c>
      <c r="PPE165" s="632" t="e">
        <f>(IF(PPE112-PPE107&lt;0,0,PPE112-PPE107)+PPE156)*1.21+IF($D$5="Koncesija",-#REF!*0.21,0)</f>
        <v>#REF!</v>
      </c>
      <c r="PPF165" s="632" t="e">
        <f>(IF(PPF112-PPF107&lt;0,0,PPF112-PPF107)+PPF156)*1.21+IF($D$5="Koncesija",-#REF!*0.21,0)</f>
        <v>#REF!</v>
      </c>
      <c r="PPG165" s="632" t="e">
        <f>(IF(PPG112-PPG107&lt;0,0,PPG112-PPG107)+PPG156)*1.21+IF($D$5="Koncesija",-#REF!*0.21,0)</f>
        <v>#REF!</v>
      </c>
      <c r="PPH165" s="632" t="e">
        <f>(IF(PPH112-PPH107&lt;0,0,PPH112-PPH107)+PPH156)*1.21+IF($D$5="Koncesija",-#REF!*0.21,0)</f>
        <v>#REF!</v>
      </c>
      <c r="PPI165" s="632" t="e">
        <f>(IF(PPI112-PPI107&lt;0,0,PPI112-PPI107)+PPI156)*1.21+IF($D$5="Koncesija",-#REF!*0.21,0)</f>
        <v>#REF!</v>
      </c>
      <c r="PPJ165" s="632" t="e">
        <f>(IF(PPJ112-PPJ107&lt;0,0,PPJ112-PPJ107)+PPJ156)*1.21+IF($D$5="Koncesija",-#REF!*0.21,0)</f>
        <v>#REF!</v>
      </c>
      <c r="PPK165" s="632" t="e">
        <f>(IF(PPK112-PPK107&lt;0,0,PPK112-PPK107)+PPK156)*1.21+IF($D$5="Koncesija",-#REF!*0.21,0)</f>
        <v>#REF!</v>
      </c>
      <c r="PPL165" s="632" t="e">
        <f>(IF(PPL112-PPL107&lt;0,0,PPL112-PPL107)+PPL156)*1.21+IF($D$5="Koncesija",-#REF!*0.21,0)</f>
        <v>#REF!</v>
      </c>
      <c r="PPM165" s="632" t="e">
        <f>(IF(PPM112-PPM107&lt;0,0,PPM112-PPM107)+PPM156)*1.21+IF($D$5="Koncesija",-#REF!*0.21,0)</f>
        <v>#REF!</v>
      </c>
      <c r="PPN165" s="632" t="e">
        <f>(IF(PPN112-PPN107&lt;0,0,PPN112-PPN107)+PPN156)*1.21+IF($D$5="Koncesija",-#REF!*0.21,0)</f>
        <v>#REF!</v>
      </c>
      <c r="PPO165" s="632" t="e">
        <f>(IF(PPO112-PPO107&lt;0,0,PPO112-PPO107)+PPO156)*1.21+IF($D$5="Koncesija",-#REF!*0.21,0)</f>
        <v>#REF!</v>
      </c>
      <c r="PPP165" s="632" t="e">
        <f>(IF(PPP112-PPP107&lt;0,0,PPP112-PPP107)+PPP156)*1.21+IF($D$5="Koncesija",-#REF!*0.21,0)</f>
        <v>#REF!</v>
      </c>
      <c r="PPQ165" s="632" t="e">
        <f>(IF(PPQ112-PPQ107&lt;0,0,PPQ112-PPQ107)+PPQ156)*1.21+IF($D$5="Koncesija",-#REF!*0.21,0)</f>
        <v>#REF!</v>
      </c>
      <c r="PPR165" s="632" t="e">
        <f>(IF(PPR112-PPR107&lt;0,0,PPR112-PPR107)+PPR156)*1.21+IF($D$5="Koncesija",-#REF!*0.21,0)</f>
        <v>#REF!</v>
      </c>
      <c r="PPS165" s="632" t="e">
        <f>(IF(PPS112-PPS107&lt;0,0,PPS112-PPS107)+PPS156)*1.21+IF($D$5="Koncesija",-#REF!*0.21,0)</f>
        <v>#REF!</v>
      </c>
      <c r="PPT165" s="632" t="e">
        <f>(IF(PPT112-PPT107&lt;0,0,PPT112-PPT107)+PPT156)*1.21+IF($D$5="Koncesija",-#REF!*0.21,0)</f>
        <v>#REF!</v>
      </c>
      <c r="PPU165" s="632" t="e">
        <f>(IF(PPU112-PPU107&lt;0,0,PPU112-PPU107)+PPU156)*1.21+IF($D$5="Koncesija",-#REF!*0.21,0)</f>
        <v>#REF!</v>
      </c>
      <c r="PPV165" s="632" t="e">
        <f>(IF(PPV112-PPV107&lt;0,0,PPV112-PPV107)+PPV156)*1.21+IF($D$5="Koncesija",-#REF!*0.21,0)</f>
        <v>#REF!</v>
      </c>
      <c r="PPW165" s="632" t="e">
        <f>(IF(PPW112-PPW107&lt;0,0,PPW112-PPW107)+PPW156)*1.21+IF($D$5="Koncesija",-#REF!*0.21,0)</f>
        <v>#REF!</v>
      </c>
      <c r="PPX165" s="632" t="e">
        <f>(IF(PPX112-PPX107&lt;0,0,PPX112-PPX107)+PPX156)*1.21+IF($D$5="Koncesija",-#REF!*0.21,0)</f>
        <v>#REF!</v>
      </c>
      <c r="PPY165" s="632" t="e">
        <f>(IF(PPY112-PPY107&lt;0,0,PPY112-PPY107)+PPY156)*1.21+IF($D$5="Koncesija",-#REF!*0.21,0)</f>
        <v>#REF!</v>
      </c>
      <c r="PPZ165" s="632" t="e">
        <f>(IF(PPZ112-PPZ107&lt;0,0,PPZ112-PPZ107)+PPZ156)*1.21+IF($D$5="Koncesija",-#REF!*0.21,0)</f>
        <v>#REF!</v>
      </c>
      <c r="PQA165" s="632" t="e">
        <f>(IF(PQA112-PQA107&lt;0,0,PQA112-PQA107)+PQA156)*1.21+IF($D$5="Koncesija",-#REF!*0.21,0)</f>
        <v>#REF!</v>
      </c>
      <c r="PQB165" s="632" t="e">
        <f>(IF(PQB112-PQB107&lt;0,0,PQB112-PQB107)+PQB156)*1.21+IF($D$5="Koncesija",-#REF!*0.21,0)</f>
        <v>#REF!</v>
      </c>
      <c r="PQC165" s="632" t="e">
        <f>(IF(PQC112-PQC107&lt;0,0,PQC112-PQC107)+PQC156)*1.21+IF($D$5="Koncesija",-#REF!*0.21,0)</f>
        <v>#REF!</v>
      </c>
      <c r="PQD165" s="632" t="e">
        <f>(IF(PQD112-PQD107&lt;0,0,PQD112-PQD107)+PQD156)*1.21+IF($D$5="Koncesija",-#REF!*0.21,0)</f>
        <v>#REF!</v>
      </c>
      <c r="PQE165" s="632" t="e">
        <f>(IF(PQE112-PQE107&lt;0,0,PQE112-PQE107)+PQE156)*1.21+IF($D$5="Koncesija",-#REF!*0.21,0)</f>
        <v>#REF!</v>
      </c>
      <c r="PQF165" s="632" t="e">
        <f>(IF(PQF112-PQF107&lt;0,0,PQF112-PQF107)+PQF156)*1.21+IF($D$5="Koncesija",-#REF!*0.21,0)</f>
        <v>#REF!</v>
      </c>
      <c r="PQG165" s="632" t="e">
        <f>(IF(PQG112-PQG107&lt;0,0,PQG112-PQG107)+PQG156)*1.21+IF($D$5="Koncesija",-#REF!*0.21,0)</f>
        <v>#REF!</v>
      </c>
      <c r="PQH165" s="632" t="e">
        <f>(IF(PQH112-PQH107&lt;0,0,PQH112-PQH107)+PQH156)*1.21+IF($D$5="Koncesija",-#REF!*0.21,0)</f>
        <v>#REF!</v>
      </c>
      <c r="PQI165" s="632" t="e">
        <f>(IF(PQI112-PQI107&lt;0,0,PQI112-PQI107)+PQI156)*1.21+IF($D$5="Koncesija",-#REF!*0.21,0)</f>
        <v>#REF!</v>
      </c>
      <c r="PQJ165" s="632" t="e">
        <f>(IF(PQJ112-PQJ107&lt;0,0,PQJ112-PQJ107)+PQJ156)*1.21+IF($D$5="Koncesija",-#REF!*0.21,0)</f>
        <v>#REF!</v>
      </c>
      <c r="PQK165" s="632" t="e">
        <f>(IF(PQK112-PQK107&lt;0,0,PQK112-PQK107)+PQK156)*1.21+IF($D$5="Koncesija",-#REF!*0.21,0)</f>
        <v>#REF!</v>
      </c>
      <c r="PQL165" s="632" t="e">
        <f>(IF(PQL112-PQL107&lt;0,0,PQL112-PQL107)+PQL156)*1.21+IF($D$5="Koncesija",-#REF!*0.21,0)</f>
        <v>#REF!</v>
      </c>
      <c r="PQM165" s="632" t="e">
        <f>(IF(PQM112-PQM107&lt;0,0,PQM112-PQM107)+PQM156)*1.21+IF($D$5="Koncesija",-#REF!*0.21,0)</f>
        <v>#REF!</v>
      </c>
      <c r="PQN165" s="632" t="e">
        <f>(IF(PQN112-PQN107&lt;0,0,PQN112-PQN107)+PQN156)*1.21+IF($D$5="Koncesija",-#REF!*0.21,0)</f>
        <v>#REF!</v>
      </c>
      <c r="PQO165" s="632" t="e">
        <f>(IF(PQO112-PQO107&lt;0,0,PQO112-PQO107)+PQO156)*1.21+IF($D$5="Koncesija",-#REF!*0.21,0)</f>
        <v>#REF!</v>
      </c>
      <c r="PQP165" s="632" t="e">
        <f>(IF(PQP112-PQP107&lt;0,0,PQP112-PQP107)+PQP156)*1.21+IF($D$5="Koncesija",-#REF!*0.21,0)</f>
        <v>#REF!</v>
      </c>
      <c r="PQQ165" s="632" t="e">
        <f>(IF(PQQ112-PQQ107&lt;0,0,PQQ112-PQQ107)+PQQ156)*1.21+IF($D$5="Koncesija",-#REF!*0.21,0)</f>
        <v>#REF!</v>
      </c>
      <c r="PQR165" s="632" t="e">
        <f>(IF(PQR112-PQR107&lt;0,0,PQR112-PQR107)+PQR156)*1.21+IF($D$5="Koncesija",-#REF!*0.21,0)</f>
        <v>#REF!</v>
      </c>
      <c r="PQS165" s="632" t="e">
        <f>(IF(PQS112-PQS107&lt;0,0,PQS112-PQS107)+PQS156)*1.21+IF($D$5="Koncesija",-#REF!*0.21,0)</f>
        <v>#REF!</v>
      </c>
      <c r="PQT165" s="632" t="e">
        <f>(IF(PQT112-PQT107&lt;0,0,PQT112-PQT107)+PQT156)*1.21+IF($D$5="Koncesija",-#REF!*0.21,0)</f>
        <v>#REF!</v>
      </c>
      <c r="PQU165" s="632" t="e">
        <f>(IF(PQU112-PQU107&lt;0,0,PQU112-PQU107)+PQU156)*1.21+IF($D$5="Koncesija",-#REF!*0.21,0)</f>
        <v>#REF!</v>
      </c>
      <c r="PQV165" s="632" t="e">
        <f>(IF(PQV112-PQV107&lt;0,0,PQV112-PQV107)+PQV156)*1.21+IF($D$5="Koncesija",-#REF!*0.21,0)</f>
        <v>#REF!</v>
      </c>
      <c r="PQW165" s="632" t="e">
        <f>(IF(PQW112-PQW107&lt;0,0,PQW112-PQW107)+PQW156)*1.21+IF($D$5="Koncesija",-#REF!*0.21,0)</f>
        <v>#REF!</v>
      </c>
      <c r="PQX165" s="632" t="e">
        <f>(IF(PQX112-PQX107&lt;0,0,PQX112-PQX107)+PQX156)*1.21+IF($D$5="Koncesija",-#REF!*0.21,0)</f>
        <v>#REF!</v>
      </c>
      <c r="PQY165" s="632" t="e">
        <f>(IF(PQY112-PQY107&lt;0,0,PQY112-PQY107)+PQY156)*1.21+IF($D$5="Koncesija",-#REF!*0.21,0)</f>
        <v>#REF!</v>
      </c>
      <c r="PQZ165" s="632" t="e">
        <f>(IF(PQZ112-PQZ107&lt;0,0,PQZ112-PQZ107)+PQZ156)*1.21+IF($D$5="Koncesija",-#REF!*0.21,0)</f>
        <v>#REF!</v>
      </c>
      <c r="PRA165" s="632" t="e">
        <f>(IF(PRA112-PRA107&lt;0,0,PRA112-PRA107)+PRA156)*1.21+IF($D$5="Koncesija",-#REF!*0.21,0)</f>
        <v>#REF!</v>
      </c>
      <c r="PRB165" s="632" t="e">
        <f>(IF(PRB112-PRB107&lt;0,0,PRB112-PRB107)+PRB156)*1.21+IF($D$5="Koncesija",-#REF!*0.21,0)</f>
        <v>#REF!</v>
      </c>
      <c r="PRC165" s="632" t="e">
        <f>(IF(PRC112-PRC107&lt;0,0,PRC112-PRC107)+PRC156)*1.21+IF($D$5="Koncesija",-#REF!*0.21,0)</f>
        <v>#REF!</v>
      </c>
      <c r="PRD165" s="632" t="e">
        <f>(IF(PRD112-PRD107&lt;0,0,PRD112-PRD107)+PRD156)*1.21+IF($D$5="Koncesija",-#REF!*0.21,0)</f>
        <v>#REF!</v>
      </c>
      <c r="PRE165" s="632" t="e">
        <f>(IF(PRE112-PRE107&lt;0,0,PRE112-PRE107)+PRE156)*1.21+IF($D$5="Koncesija",-#REF!*0.21,0)</f>
        <v>#REF!</v>
      </c>
      <c r="PRF165" s="632" t="e">
        <f>(IF(PRF112-PRF107&lt;0,0,PRF112-PRF107)+PRF156)*1.21+IF($D$5="Koncesija",-#REF!*0.21,0)</f>
        <v>#REF!</v>
      </c>
      <c r="PRG165" s="632" t="e">
        <f>(IF(PRG112-PRG107&lt;0,0,PRG112-PRG107)+PRG156)*1.21+IF($D$5="Koncesija",-#REF!*0.21,0)</f>
        <v>#REF!</v>
      </c>
      <c r="PRH165" s="632" t="e">
        <f>(IF(PRH112-PRH107&lt;0,0,PRH112-PRH107)+PRH156)*1.21+IF($D$5="Koncesija",-#REF!*0.21,0)</f>
        <v>#REF!</v>
      </c>
      <c r="PRI165" s="632" t="e">
        <f>(IF(PRI112-PRI107&lt;0,0,PRI112-PRI107)+PRI156)*1.21+IF($D$5="Koncesija",-#REF!*0.21,0)</f>
        <v>#REF!</v>
      </c>
      <c r="PRJ165" s="632" t="e">
        <f>(IF(PRJ112-PRJ107&lt;0,0,PRJ112-PRJ107)+PRJ156)*1.21+IF($D$5="Koncesija",-#REF!*0.21,0)</f>
        <v>#REF!</v>
      </c>
      <c r="PRK165" s="632" t="e">
        <f>(IF(PRK112-PRK107&lt;0,0,PRK112-PRK107)+PRK156)*1.21+IF($D$5="Koncesija",-#REF!*0.21,0)</f>
        <v>#REF!</v>
      </c>
      <c r="PRL165" s="632" t="e">
        <f>(IF(PRL112-PRL107&lt;0,0,PRL112-PRL107)+PRL156)*1.21+IF($D$5="Koncesija",-#REF!*0.21,0)</f>
        <v>#REF!</v>
      </c>
      <c r="PRM165" s="632" t="e">
        <f>(IF(PRM112-PRM107&lt;0,0,PRM112-PRM107)+PRM156)*1.21+IF($D$5="Koncesija",-#REF!*0.21,0)</f>
        <v>#REF!</v>
      </c>
      <c r="PRN165" s="632" t="e">
        <f>(IF(PRN112-PRN107&lt;0,0,PRN112-PRN107)+PRN156)*1.21+IF($D$5="Koncesija",-#REF!*0.21,0)</f>
        <v>#REF!</v>
      </c>
      <c r="PRO165" s="632" t="e">
        <f>(IF(PRO112-PRO107&lt;0,0,PRO112-PRO107)+PRO156)*1.21+IF($D$5="Koncesija",-#REF!*0.21,0)</f>
        <v>#REF!</v>
      </c>
      <c r="PRP165" s="632" t="e">
        <f>(IF(PRP112-PRP107&lt;0,0,PRP112-PRP107)+PRP156)*1.21+IF($D$5="Koncesija",-#REF!*0.21,0)</f>
        <v>#REF!</v>
      </c>
      <c r="PRQ165" s="632" t="e">
        <f>(IF(PRQ112-PRQ107&lt;0,0,PRQ112-PRQ107)+PRQ156)*1.21+IF($D$5="Koncesija",-#REF!*0.21,0)</f>
        <v>#REF!</v>
      </c>
      <c r="PRR165" s="632" t="e">
        <f>(IF(PRR112-PRR107&lt;0,0,PRR112-PRR107)+PRR156)*1.21+IF($D$5="Koncesija",-#REF!*0.21,0)</f>
        <v>#REF!</v>
      </c>
      <c r="PRS165" s="632" t="e">
        <f>(IF(PRS112-PRS107&lt;0,0,PRS112-PRS107)+PRS156)*1.21+IF($D$5="Koncesija",-#REF!*0.21,0)</f>
        <v>#REF!</v>
      </c>
      <c r="PRT165" s="632" t="e">
        <f>(IF(PRT112-PRT107&lt;0,0,PRT112-PRT107)+PRT156)*1.21+IF($D$5="Koncesija",-#REF!*0.21,0)</f>
        <v>#REF!</v>
      </c>
      <c r="PRU165" s="632" t="e">
        <f>(IF(PRU112-PRU107&lt;0,0,PRU112-PRU107)+PRU156)*1.21+IF($D$5="Koncesija",-#REF!*0.21,0)</f>
        <v>#REF!</v>
      </c>
      <c r="PRV165" s="632" t="e">
        <f>(IF(PRV112-PRV107&lt;0,0,PRV112-PRV107)+PRV156)*1.21+IF($D$5="Koncesija",-#REF!*0.21,0)</f>
        <v>#REF!</v>
      </c>
      <c r="PRW165" s="632" t="e">
        <f>(IF(PRW112-PRW107&lt;0,0,PRW112-PRW107)+PRW156)*1.21+IF($D$5="Koncesija",-#REF!*0.21,0)</f>
        <v>#REF!</v>
      </c>
      <c r="PRX165" s="632" t="e">
        <f>(IF(PRX112-PRX107&lt;0,0,PRX112-PRX107)+PRX156)*1.21+IF($D$5="Koncesija",-#REF!*0.21,0)</f>
        <v>#REF!</v>
      </c>
      <c r="PRY165" s="632" t="e">
        <f>(IF(PRY112-PRY107&lt;0,0,PRY112-PRY107)+PRY156)*1.21+IF($D$5="Koncesija",-#REF!*0.21,0)</f>
        <v>#REF!</v>
      </c>
      <c r="PRZ165" s="632" t="e">
        <f>(IF(PRZ112-PRZ107&lt;0,0,PRZ112-PRZ107)+PRZ156)*1.21+IF($D$5="Koncesija",-#REF!*0.21,0)</f>
        <v>#REF!</v>
      </c>
      <c r="PSA165" s="632" t="e">
        <f>(IF(PSA112-PSA107&lt;0,0,PSA112-PSA107)+PSA156)*1.21+IF($D$5="Koncesija",-#REF!*0.21,0)</f>
        <v>#REF!</v>
      </c>
      <c r="PSB165" s="632" t="e">
        <f>(IF(PSB112-PSB107&lt;0,0,PSB112-PSB107)+PSB156)*1.21+IF($D$5="Koncesija",-#REF!*0.21,0)</f>
        <v>#REF!</v>
      </c>
      <c r="PSC165" s="632" t="e">
        <f>(IF(PSC112-PSC107&lt;0,0,PSC112-PSC107)+PSC156)*1.21+IF($D$5="Koncesija",-#REF!*0.21,0)</f>
        <v>#REF!</v>
      </c>
      <c r="PSD165" s="632" t="e">
        <f>(IF(PSD112-PSD107&lt;0,0,PSD112-PSD107)+PSD156)*1.21+IF($D$5="Koncesija",-#REF!*0.21,0)</f>
        <v>#REF!</v>
      </c>
      <c r="PSE165" s="632" t="e">
        <f>(IF(PSE112-PSE107&lt;0,0,PSE112-PSE107)+PSE156)*1.21+IF($D$5="Koncesija",-#REF!*0.21,0)</f>
        <v>#REF!</v>
      </c>
      <c r="PSF165" s="632" t="e">
        <f>(IF(PSF112-PSF107&lt;0,0,PSF112-PSF107)+PSF156)*1.21+IF($D$5="Koncesija",-#REF!*0.21,0)</f>
        <v>#REF!</v>
      </c>
      <c r="PSG165" s="632" t="e">
        <f>(IF(PSG112-PSG107&lt;0,0,PSG112-PSG107)+PSG156)*1.21+IF($D$5="Koncesija",-#REF!*0.21,0)</f>
        <v>#REF!</v>
      </c>
      <c r="PSH165" s="632" t="e">
        <f>(IF(PSH112-PSH107&lt;0,0,PSH112-PSH107)+PSH156)*1.21+IF($D$5="Koncesija",-#REF!*0.21,0)</f>
        <v>#REF!</v>
      </c>
      <c r="PSI165" s="632" t="e">
        <f>(IF(PSI112-PSI107&lt;0,0,PSI112-PSI107)+PSI156)*1.21+IF($D$5="Koncesija",-#REF!*0.21,0)</f>
        <v>#REF!</v>
      </c>
      <c r="PSJ165" s="632" t="e">
        <f>(IF(PSJ112-PSJ107&lt;0,0,PSJ112-PSJ107)+PSJ156)*1.21+IF($D$5="Koncesija",-#REF!*0.21,0)</f>
        <v>#REF!</v>
      </c>
      <c r="PSK165" s="632" t="e">
        <f>(IF(PSK112-PSK107&lt;0,0,PSK112-PSK107)+PSK156)*1.21+IF($D$5="Koncesija",-#REF!*0.21,0)</f>
        <v>#REF!</v>
      </c>
      <c r="PSL165" s="632" t="e">
        <f>(IF(PSL112-PSL107&lt;0,0,PSL112-PSL107)+PSL156)*1.21+IF($D$5="Koncesija",-#REF!*0.21,0)</f>
        <v>#REF!</v>
      </c>
      <c r="PSM165" s="632" t="e">
        <f>(IF(PSM112-PSM107&lt;0,0,PSM112-PSM107)+PSM156)*1.21+IF($D$5="Koncesija",-#REF!*0.21,0)</f>
        <v>#REF!</v>
      </c>
      <c r="PSN165" s="632" t="e">
        <f>(IF(PSN112-PSN107&lt;0,0,PSN112-PSN107)+PSN156)*1.21+IF($D$5="Koncesija",-#REF!*0.21,0)</f>
        <v>#REF!</v>
      </c>
      <c r="PSO165" s="632" t="e">
        <f>(IF(PSO112-PSO107&lt;0,0,PSO112-PSO107)+PSO156)*1.21+IF($D$5="Koncesija",-#REF!*0.21,0)</f>
        <v>#REF!</v>
      </c>
      <c r="PSP165" s="632" t="e">
        <f>(IF(PSP112-PSP107&lt;0,0,PSP112-PSP107)+PSP156)*1.21+IF($D$5="Koncesija",-#REF!*0.21,0)</f>
        <v>#REF!</v>
      </c>
      <c r="PSQ165" s="632" t="e">
        <f>(IF(PSQ112-PSQ107&lt;0,0,PSQ112-PSQ107)+PSQ156)*1.21+IF($D$5="Koncesija",-#REF!*0.21,0)</f>
        <v>#REF!</v>
      </c>
      <c r="PSR165" s="632" t="e">
        <f>(IF(PSR112-PSR107&lt;0,0,PSR112-PSR107)+PSR156)*1.21+IF($D$5="Koncesija",-#REF!*0.21,0)</f>
        <v>#REF!</v>
      </c>
      <c r="PSS165" s="632" t="e">
        <f>(IF(PSS112-PSS107&lt;0,0,PSS112-PSS107)+PSS156)*1.21+IF($D$5="Koncesija",-#REF!*0.21,0)</f>
        <v>#REF!</v>
      </c>
      <c r="PST165" s="632" t="e">
        <f>(IF(PST112-PST107&lt;0,0,PST112-PST107)+PST156)*1.21+IF($D$5="Koncesija",-#REF!*0.21,0)</f>
        <v>#REF!</v>
      </c>
      <c r="PSU165" s="632" t="e">
        <f>(IF(PSU112-PSU107&lt;0,0,PSU112-PSU107)+PSU156)*1.21+IF($D$5="Koncesija",-#REF!*0.21,0)</f>
        <v>#REF!</v>
      </c>
      <c r="PSV165" s="632" t="e">
        <f>(IF(PSV112-PSV107&lt;0,0,PSV112-PSV107)+PSV156)*1.21+IF($D$5="Koncesija",-#REF!*0.21,0)</f>
        <v>#REF!</v>
      </c>
      <c r="PSW165" s="632" t="e">
        <f>(IF(PSW112-PSW107&lt;0,0,PSW112-PSW107)+PSW156)*1.21+IF($D$5="Koncesija",-#REF!*0.21,0)</f>
        <v>#REF!</v>
      </c>
      <c r="PSX165" s="632" t="e">
        <f>(IF(PSX112-PSX107&lt;0,0,PSX112-PSX107)+PSX156)*1.21+IF($D$5="Koncesija",-#REF!*0.21,0)</f>
        <v>#REF!</v>
      </c>
      <c r="PSY165" s="632" t="e">
        <f>(IF(PSY112-PSY107&lt;0,0,PSY112-PSY107)+PSY156)*1.21+IF($D$5="Koncesija",-#REF!*0.21,0)</f>
        <v>#REF!</v>
      </c>
      <c r="PSZ165" s="632" t="e">
        <f>(IF(PSZ112-PSZ107&lt;0,0,PSZ112-PSZ107)+PSZ156)*1.21+IF($D$5="Koncesija",-#REF!*0.21,0)</f>
        <v>#REF!</v>
      </c>
      <c r="PTA165" s="632" t="e">
        <f>(IF(PTA112-PTA107&lt;0,0,PTA112-PTA107)+PTA156)*1.21+IF($D$5="Koncesija",-#REF!*0.21,0)</f>
        <v>#REF!</v>
      </c>
      <c r="PTB165" s="632" t="e">
        <f>(IF(PTB112-PTB107&lt;0,0,PTB112-PTB107)+PTB156)*1.21+IF($D$5="Koncesija",-#REF!*0.21,0)</f>
        <v>#REF!</v>
      </c>
      <c r="PTC165" s="632" t="e">
        <f>(IF(PTC112-PTC107&lt;0,0,PTC112-PTC107)+PTC156)*1.21+IF($D$5="Koncesija",-#REF!*0.21,0)</f>
        <v>#REF!</v>
      </c>
      <c r="PTD165" s="632" t="e">
        <f>(IF(PTD112-PTD107&lt;0,0,PTD112-PTD107)+PTD156)*1.21+IF($D$5="Koncesija",-#REF!*0.21,0)</f>
        <v>#REF!</v>
      </c>
      <c r="PTE165" s="632" t="e">
        <f>(IF(PTE112-PTE107&lt;0,0,PTE112-PTE107)+PTE156)*1.21+IF($D$5="Koncesija",-#REF!*0.21,0)</f>
        <v>#REF!</v>
      </c>
      <c r="PTF165" s="632" t="e">
        <f>(IF(PTF112-PTF107&lt;0,0,PTF112-PTF107)+PTF156)*1.21+IF($D$5="Koncesija",-#REF!*0.21,0)</f>
        <v>#REF!</v>
      </c>
      <c r="PTG165" s="632" t="e">
        <f>(IF(PTG112-PTG107&lt;0,0,PTG112-PTG107)+PTG156)*1.21+IF($D$5="Koncesija",-#REF!*0.21,0)</f>
        <v>#REF!</v>
      </c>
      <c r="PTH165" s="632" t="e">
        <f>(IF(PTH112-PTH107&lt;0,0,PTH112-PTH107)+PTH156)*1.21+IF($D$5="Koncesija",-#REF!*0.21,0)</f>
        <v>#REF!</v>
      </c>
      <c r="PTI165" s="632" t="e">
        <f>(IF(PTI112-PTI107&lt;0,0,PTI112-PTI107)+PTI156)*1.21+IF($D$5="Koncesija",-#REF!*0.21,0)</f>
        <v>#REF!</v>
      </c>
      <c r="PTJ165" s="632" t="e">
        <f>(IF(PTJ112-PTJ107&lt;0,0,PTJ112-PTJ107)+PTJ156)*1.21+IF($D$5="Koncesija",-#REF!*0.21,0)</f>
        <v>#REF!</v>
      </c>
      <c r="PTK165" s="632" t="e">
        <f>(IF(PTK112-PTK107&lt;0,0,PTK112-PTK107)+PTK156)*1.21+IF($D$5="Koncesija",-#REF!*0.21,0)</f>
        <v>#REF!</v>
      </c>
      <c r="PTL165" s="632" t="e">
        <f>(IF(PTL112-PTL107&lt;0,0,PTL112-PTL107)+PTL156)*1.21+IF($D$5="Koncesija",-#REF!*0.21,0)</f>
        <v>#REF!</v>
      </c>
      <c r="PTM165" s="632" t="e">
        <f>(IF(PTM112-PTM107&lt;0,0,PTM112-PTM107)+PTM156)*1.21+IF($D$5="Koncesija",-#REF!*0.21,0)</f>
        <v>#REF!</v>
      </c>
      <c r="PTN165" s="632" t="e">
        <f>(IF(PTN112-PTN107&lt;0,0,PTN112-PTN107)+PTN156)*1.21+IF($D$5="Koncesija",-#REF!*0.21,0)</f>
        <v>#REF!</v>
      </c>
      <c r="PTO165" s="632" t="e">
        <f>(IF(PTO112-PTO107&lt;0,0,PTO112-PTO107)+PTO156)*1.21+IF($D$5="Koncesija",-#REF!*0.21,0)</f>
        <v>#REF!</v>
      </c>
      <c r="PTP165" s="632" t="e">
        <f>(IF(PTP112-PTP107&lt;0,0,PTP112-PTP107)+PTP156)*1.21+IF($D$5="Koncesija",-#REF!*0.21,0)</f>
        <v>#REF!</v>
      </c>
      <c r="PTQ165" s="632" t="e">
        <f>(IF(PTQ112-PTQ107&lt;0,0,PTQ112-PTQ107)+PTQ156)*1.21+IF($D$5="Koncesija",-#REF!*0.21,0)</f>
        <v>#REF!</v>
      </c>
      <c r="PTR165" s="632" t="e">
        <f>(IF(PTR112-PTR107&lt;0,0,PTR112-PTR107)+PTR156)*1.21+IF($D$5="Koncesija",-#REF!*0.21,0)</f>
        <v>#REF!</v>
      </c>
      <c r="PTS165" s="632" t="e">
        <f>(IF(PTS112-PTS107&lt;0,0,PTS112-PTS107)+PTS156)*1.21+IF($D$5="Koncesija",-#REF!*0.21,0)</f>
        <v>#REF!</v>
      </c>
      <c r="PTT165" s="632" t="e">
        <f>(IF(PTT112-PTT107&lt;0,0,PTT112-PTT107)+PTT156)*1.21+IF($D$5="Koncesija",-#REF!*0.21,0)</f>
        <v>#REF!</v>
      </c>
      <c r="PTU165" s="632" t="e">
        <f>(IF(PTU112-PTU107&lt;0,0,PTU112-PTU107)+PTU156)*1.21+IF($D$5="Koncesija",-#REF!*0.21,0)</f>
        <v>#REF!</v>
      </c>
      <c r="PTV165" s="632" t="e">
        <f>(IF(PTV112-PTV107&lt;0,0,PTV112-PTV107)+PTV156)*1.21+IF($D$5="Koncesija",-#REF!*0.21,0)</f>
        <v>#REF!</v>
      </c>
      <c r="PTW165" s="632" t="e">
        <f>(IF(PTW112-PTW107&lt;0,0,PTW112-PTW107)+PTW156)*1.21+IF($D$5="Koncesija",-#REF!*0.21,0)</f>
        <v>#REF!</v>
      </c>
      <c r="PTX165" s="632" t="e">
        <f>(IF(PTX112-PTX107&lt;0,0,PTX112-PTX107)+PTX156)*1.21+IF($D$5="Koncesija",-#REF!*0.21,0)</f>
        <v>#REF!</v>
      </c>
      <c r="PTY165" s="632" t="e">
        <f>(IF(PTY112-PTY107&lt;0,0,PTY112-PTY107)+PTY156)*1.21+IF($D$5="Koncesija",-#REF!*0.21,0)</f>
        <v>#REF!</v>
      </c>
      <c r="PTZ165" s="632" t="e">
        <f>(IF(PTZ112-PTZ107&lt;0,0,PTZ112-PTZ107)+PTZ156)*1.21+IF($D$5="Koncesija",-#REF!*0.21,0)</f>
        <v>#REF!</v>
      </c>
      <c r="PUA165" s="632" t="e">
        <f>(IF(PUA112-PUA107&lt;0,0,PUA112-PUA107)+PUA156)*1.21+IF($D$5="Koncesija",-#REF!*0.21,0)</f>
        <v>#REF!</v>
      </c>
      <c r="PUB165" s="632" t="e">
        <f>(IF(PUB112-PUB107&lt;0,0,PUB112-PUB107)+PUB156)*1.21+IF($D$5="Koncesija",-#REF!*0.21,0)</f>
        <v>#REF!</v>
      </c>
      <c r="PUC165" s="632" t="e">
        <f>(IF(PUC112-PUC107&lt;0,0,PUC112-PUC107)+PUC156)*1.21+IF($D$5="Koncesija",-#REF!*0.21,0)</f>
        <v>#REF!</v>
      </c>
      <c r="PUD165" s="632" t="e">
        <f>(IF(PUD112-PUD107&lt;0,0,PUD112-PUD107)+PUD156)*1.21+IF($D$5="Koncesija",-#REF!*0.21,0)</f>
        <v>#REF!</v>
      </c>
      <c r="PUE165" s="632" t="e">
        <f>(IF(PUE112-PUE107&lt;0,0,PUE112-PUE107)+PUE156)*1.21+IF($D$5="Koncesija",-#REF!*0.21,0)</f>
        <v>#REF!</v>
      </c>
      <c r="PUF165" s="632" t="e">
        <f>(IF(PUF112-PUF107&lt;0,0,PUF112-PUF107)+PUF156)*1.21+IF($D$5="Koncesija",-#REF!*0.21,0)</f>
        <v>#REF!</v>
      </c>
      <c r="PUG165" s="632" t="e">
        <f>(IF(PUG112-PUG107&lt;0,0,PUG112-PUG107)+PUG156)*1.21+IF($D$5="Koncesija",-#REF!*0.21,0)</f>
        <v>#REF!</v>
      </c>
      <c r="PUH165" s="632" t="e">
        <f>(IF(PUH112-PUH107&lt;0,0,PUH112-PUH107)+PUH156)*1.21+IF($D$5="Koncesija",-#REF!*0.21,0)</f>
        <v>#REF!</v>
      </c>
      <c r="PUI165" s="632" t="e">
        <f>(IF(PUI112-PUI107&lt;0,0,PUI112-PUI107)+PUI156)*1.21+IF($D$5="Koncesija",-#REF!*0.21,0)</f>
        <v>#REF!</v>
      </c>
      <c r="PUJ165" s="632" t="e">
        <f>(IF(PUJ112-PUJ107&lt;0,0,PUJ112-PUJ107)+PUJ156)*1.21+IF($D$5="Koncesija",-#REF!*0.21,0)</f>
        <v>#REF!</v>
      </c>
      <c r="PUK165" s="632" t="e">
        <f>(IF(PUK112-PUK107&lt;0,0,PUK112-PUK107)+PUK156)*1.21+IF($D$5="Koncesija",-#REF!*0.21,0)</f>
        <v>#REF!</v>
      </c>
      <c r="PUL165" s="632" t="e">
        <f>(IF(PUL112-PUL107&lt;0,0,PUL112-PUL107)+PUL156)*1.21+IF($D$5="Koncesija",-#REF!*0.21,0)</f>
        <v>#REF!</v>
      </c>
      <c r="PUM165" s="632" t="e">
        <f>(IF(PUM112-PUM107&lt;0,0,PUM112-PUM107)+PUM156)*1.21+IF($D$5="Koncesija",-#REF!*0.21,0)</f>
        <v>#REF!</v>
      </c>
      <c r="PUN165" s="632" t="e">
        <f>(IF(PUN112-PUN107&lt;0,0,PUN112-PUN107)+PUN156)*1.21+IF($D$5="Koncesija",-#REF!*0.21,0)</f>
        <v>#REF!</v>
      </c>
      <c r="PUO165" s="632" t="e">
        <f>(IF(PUO112-PUO107&lt;0,0,PUO112-PUO107)+PUO156)*1.21+IF($D$5="Koncesija",-#REF!*0.21,0)</f>
        <v>#REF!</v>
      </c>
      <c r="PUP165" s="632" t="e">
        <f>(IF(PUP112-PUP107&lt;0,0,PUP112-PUP107)+PUP156)*1.21+IF($D$5="Koncesija",-#REF!*0.21,0)</f>
        <v>#REF!</v>
      </c>
      <c r="PUQ165" s="632" t="e">
        <f>(IF(PUQ112-PUQ107&lt;0,0,PUQ112-PUQ107)+PUQ156)*1.21+IF($D$5="Koncesija",-#REF!*0.21,0)</f>
        <v>#REF!</v>
      </c>
      <c r="PUR165" s="632" t="e">
        <f>(IF(PUR112-PUR107&lt;0,0,PUR112-PUR107)+PUR156)*1.21+IF($D$5="Koncesija",-#REF!*0.21,0)</f>
        <v>#REF!</v>
      </c>
      <c r="PUS165" s="632" t="e">
        <f>(IF(PUS112-PUS107&lt;0,0,PUS112-PUS107)+PUS156)*1.21+IF($D$5="Koncesija",-#REF!*0.21,0)</f>
        <v>#REF!</v>
      </c>
      <c r="PUT165" s="632" t="e">
        <f>(IF(PUT112-PUT107&lt;0,0,PUT112-PUT107)+PUT156)*1.21+IF($D$5="Koncesija",-#REF!*0.21,0)</f>
        <v>#REF!</v>
      </c>
      <c r="PUU165" s="632" t="e">
        <f>(IF(PUU112-PUU107&lt;0,0,PUU112-PUU107)+PUU156)*1.21+IF($D$5="Koncesija",-#REF!*0.21,0)</f>
        <v>#REF!</v>
      </c>
      <c r="PUV165" s="632" t="e">
        <f>(IF(PUV112-PUV107&lt;0,0,PUV112-PUV107)+PUV156)*1.21+IF($D$5="Koncesija",-#REF!*0.21,0)</f>
        <v>#REF!</v>
      </c>
      <c r="PUW165" s="632" t="e">
        <f>(IF(PUW112-PUW107&lt;0,0,PUW112-PUW107)+PUW156)*1.21+IF($D$5="Koncesija",-#REF!*0.21,0)</f>
        <v>#REF!</v>
      </c>
      <c r="PUX165" s="632" t="e">
        <f>(IF(PUX112-PUX107&lt;0,0,PUX112-PUX107)+PUX156)*1.21+IF($D$5="Koncesija",-#REF!*0.21,0)</f>
        <v>#REF!</v>
      </c>
      <c r="PUY165" s="632" t="e">
        <f>(IF(PUY112-PUY107&lt;0,0,PUY112-PUY107)+PUY156)*1.21+IF($D$5="Koncesija",-#REF!*0.21,0)</f>
        <v>#REF!</v>
      </c>
      <c r="PUZ165" s="632" t="e">
        <f>(IF(PUZ112-PUZ107&lt;0,0,PUZ112-PUZ107)+PUZ156)*1.21+IF($D$5="Koncesija",-#REF!*0.21,0)</f>
        <v>#REF!</v>
      </c>
      <c r="PVA165" s="632" t="e">
        <f>(IF(PVA112-PVA107&lt;0,0,PVA112-PVA107)+PVA156)*1.21+IF($D$5="Koncesija",-#REF!*0.21,0)</f>
        <v>#REF!</v>
      </c>
      <c r="PVB165" s="632" t="e">
        <f>(IF(PVB112-PVB107&lt;0,0,PVB112-PVB107)+PVB156)*1.21+IF($D$5="Koncesija",-#REF!*0.21,0)</f>
        <v>#REF!</v>
      </c>
      <c r="PVC165" s="632" t="e">
        <f>(IF(PVC112-PVC107&lt;0,0,PVC112-PVC107)+PVC156)*1.21+IF($D$5="Koncesija",-#REF!*0.21,0)</f>
        <v>#REF!</v>
      </c>
      <c r="PVD165" s="632" t="e">
        <f>(IF(PVD112-PVD107&lt;0,0,PVD112-PVD107)+PVD156)*1.21+IF($D$5="Koncesija",-#REF!*0.21,0)</f>
        <v>#REF!</v>
      </c>
      <c r="PVE165" s="632" t="e">
        <f>(IF(PVE112-PVE107&lt;0,0,PVE112-PVE107)+PVE156)*1.21+IF($D$5="Koncesija",-#REF!*0.21,0)</f>
        <v>#REF!</v>
      </c>
      <c r="PVF165" s="632" t="e">
        <f>(IF(PVF112-PVF107&lt;0,0,PVF112-PVF107)+PVF156)*1.21+IF($D$5="Koncesija",-#REF!*0.21,0)</f>
        <v>#REF!</v>
      </c>
      <c r="PVG165" s="632" t="e">
        <f>(IF(PVG112-PVG107&lt;0,0,PVG112-PVG107)+PVG156)*1.21+IF($D$5="Koncesija",-#REF!*0.21,0)</f>
        <v>#REF!</v>
      </c>
      <c r="PVH165" s="632" t="e">
        <f>(IF(PVH112-PVH107&lt;0,0,PVH112-PVH107)+PVH156)*1.21+IF($D$5="Koncesija",-#REF!*0.21,0)</f>
        <v>#REF!</v>
      </c>
      <c r="PVI165" s="632" t="e">
        <f>(IF(PVI112-PVI107&lt;0,0,PVI112-PVI107)+PVI156)*1.21+IF($D$5="Koncesija",-#REF!*0.21,0)</f>
        <v>#REF!</v>
      </c>
      <c r="PVJ165" s="632" t="e">
        <f>(IF(PVJ112-PVJ107&lt;0,0,PVJ112-PVJ107)+PVJ156)*1.21+IF($D$5="Koncesija",-#REF!*0.21,0)</f>
        <v>#REF!</v>
      </c>
      <c r="PVK165" s="632" t="e">
        <f>(IF(PVK112-PVK107&lt;0,0,PVK112-PVK107)+PVK156)*1.21+IF($D$5="Koncesija",-#REF!*0.21,0)</f>
        <v>#REF!</v>
      </c>
      <c r="PVL165" s="632" t="e">
        <f>(IF(PVL112-PVL107&lt;0,0,PVL112-PVL107)+PVL156)*1.21+IF($D$5="Koncesija",-#REF!*0.21,0)</f>
        <v>#REF!</v>
      </c>
      <c r="PVM165" s="632" t="e">
        <f>(IF(PVM112-PVM107&lt;0,0,PVM112-PVM107)+PVM156)*1.21+IF($D$5="Koncesija",-#REF!*0.21,0)</f>
        <v>#REF!</v>
      </c>
      <c r="PVN165" s="632" t="e">
        <f>(IF(PVN112-PVN107&lt;0,0,PVN112-PVN107)+PVN156)*1.21+IF($D$5="Koncesija",-#REF!*0.21,0)</f>
        <v>#REF!</v>
      </c>
      <c r="PVO165" s="632" t="e">
        <f>(IF(PVO112-PVO107&lt;0,0,PVO112-PVO107)+PVO156)*1.21+IF($D$5="Koncesija",-#REF!*0.21,0)</f>
        <v>#REF!</v>
      </c>
      <c r="PVP165" s="632" t="e">
        <f>(IF(PVP112-PVP107&lt;0,0,PVP112-PVP107)+PVP156)*1.21+IF($D$5="Koncesija",-#REF!*0.21,0)</f>
        <v>#REF!</v>
      </c>
      <c r="PVQ165" s="632" t="e">
        <f>(IF(PVQ112-PVQ107&lt;0,0,PVQ112-PVQ107)+PVQ156)*1.21+IF($D$5="Koncesija",-#REF!*0.21,0)</f>
        <v>#REF!</v>
      </c>
      <c r="PVR165" s="632" t="e">
        <f>(IF(PVR112-PVR107&lt;0,0,PVR112-PVR107)+PVR156)*1.21+IF($D$5="Koncesija",-#REF!*0.21,0)</f>
        <v>#REF!</v>
      </c>
      <c r="PVS165" s="632" t="e">
        <f>(IF(PVS112-PVS107&lt;0,0,PVS112-PVS107)+PVS156)*1.21+IF($D$5="Koncesija",-#REF!*0.21,0)</f>
        <v>#REF!</v>
      </c>
      <c r="PVT165" s="632" t="e">
        <f>(IF(PVT112-PVT107&lt;0,0,PVT112-PVT107)+PVT156)*1.21+IF($D$5="Koncesija",-#REF!*0.21,0)</f>
        <v>#REF!</v>
      </c>
      <c r="PVU165" s="632" t="e">
        <f>(IF(PVU112-PVU107&lt;0,0,PVU112-PVU107)+PVU156)*1.21+IF($D$5="Koncesija",-#REF!*0.21,0)</f>
        <v>#REF!</v>
      </c>
      <c r="PVV165" s="632" t="e">
        <f>(IF(PVV112-PVV107&lt;0,0,PVV112-PVV107)+PVV156)*1.21+IF($D$5="Koncesija",-#REF!*0.21,0)</f>
        <v>#REF!</v>
      </c>
      <c r="PVW165" s="632" t="e">
        <f>(IF(PVW112-PVW107&lt;0,0,PVW112-PVW107)+PVW156)*1.21+IF($D$5="Koncesija",-#REF!*0.21,0)</f>
        <v>#REF!</v>
      </c>
      <c r="PVX165" s="632" t="e">
        <f>(IF(PVX112-PVX107&lt;0,0,PVX112-PVX107)+PVX156)*1.21+IF($D$5="Koncesija",-#REF!*0.21,0)</f>
        <v>#REF!</v>
      </c>
      <c r="PVY165" s="632" t="e">
        <f>(IF(PVY112-PVY107&lt;0,0,PVY112-PVY107)+PVY156)*1.21+IF($D$5="Koncesija",-#REF!*0.21,0)</f>
        <v>#REF!</v>
      </c>
      <c r="PVZ165" s="632" t="e">
        <f>(IF(PVZ112-PVZ107&lt;0,0,PVZ112-PVZ107)+PVZ156)*1.21+IF($D$5="Koncesija",-#REF!*0.21,0)</f>
        <v>#REF!</v>
      </c>
      <c r="PWA165" s="632" t="e">
        <f>(IF(PWA112-PWA107&lt;0,0,PWA112-PWA107)+PWA156)*1.21+IF($D$5="Koncesija",-#REF!*0.21,0)</f>
        <v>#REF!</v>
      </c>
      <c r="PWB165" s="632" t="e">
        <f>(IF(PWB112-PWB107&lt;0,0,PWB112-PWB107)+PWB156)*1.21+IF($D$5="Koncesija",-#REF!*0.21,0)</f>
        <v>#REF!</v>
      </c>
      <c r="PWC165" s="632" t="e">
        <f>(IF(PWC112-PWC107&lt;0,0,PWC112-PWC107)+PWC156)*1.21+IF($D$5="Koncesija",-#REF!*0.21,0)</f>
        <v>#REF!</v>
      </c>
      <c r="PWD165" s="632" t="e">
        <f>(IF(PWD112-PWD107&lt;0,0,PWD112-PWD107)+PWD156)*1.21+IF($D$5="Koncesija",-#REF!*0.21,0)</f>
        <v>#REF!</v>
      </c>
      <c r="PWE165" s="632" t="e">
        <f>(IF(PWE112-PWE107&lt;0,0,PWE112-PWE107)+PWE156)*1.21+IF($D$5="Koncesija",-#REF!*0.21,0)</f>
        <v>#REF!</v>
      </c>
      <c r="PWF165" s="632" t="e">
        <f>(IF(PWF112-PWF107&lt;0,0,PWF112-PWF107)+PWF156)*1.21+IF($D$5="Koncesija",-#REF!*0.21,0)</f>
        <v>#REF!</v>
      </c>
      <c r="PWG165" s="632" t="e">
        <f>(IF(PWG112-PWG107&lt;0,0,PWG112-PWG107)+PWG156)*1.21+IF($D$5="Koncesija",-#REF!*0.21,0)</f>
        <v>#REF!</v>
      </c>
      <c r="PWH165" s="632" t="e">
        <f>(IF(PWH112-PWH107&lt;0,0,PWH112-PWH107)+PWH156)*1.21+IF($D$5="Koncesija",-#REF!*0.21,0)</f>
        <v>#REF!</v>
      </c>
      <c r="PWI165" s="632" t="e">
        <f>(IF(PWI112-PWI107&lt;0,0,PWI112-PWI107)+PWI156)*1.21+IF($D$5="Koncesija",-#REF!*0.21,0)</f>
        <v>#REF!</v>
      </c>
      <c r="PWJ165" s="632" t="e">
        <f>(IF(PWJ112-PWJ107&lt;0,0,PWJ112-PWJ107)+PWJ156)*1.21+IF($D$5="Koncesija",-#REF!*0.21,0)</f>
        <v>#REF!</v>
      </c>
      <c r="PWK165" s="632" t="e">
        <f>(IF(PWK112-PWK107&lt;0,0,PWK112-PWK107)+PWK156)*1.21+IF($D$5="Koncesija",-#REF!*0.21,0)</f>
        <v>#REF!</v>
      </c>
      <c r="PWL165" s="632" t="e">
        <f>(IF(PWL112-PWL107&lt;0,0,PWL112-PWL107)+PWL156)*1.21+IF($D$5="Koncesija",-#REF!*0.21,0)</f>
        <v>#REF!</v>
      </c>
      <c r="PWM165" s="632" t="e">
        <f>(IF(PWM112-PWM107&lt;0,0,PWM112-PWM107)+PWM156)*1.21+IF($D$5="Koncesija",-#REF!*0.21,0)</f>
        <v>#REF!</v>
      </c>
      <c r="PWN165" s="632" t="e">
        <f>(IF(PWN112-PWN107&lt;0,0,PWN112-PWN107)+PWN156)*1.21+IF($D$5="Koncesija",-#REF!*0.21,0)</f>
        <v>#REF!</v>
      </c>
      <c r="PWO165" s="632" t="e">
        <f>(IF(PWO112-PWO107&lt;0,0,PWO112-PWO107)+PWO156)*1.21+IF($D$5="Koncesija",-#REF!*0.21,0)</f>
        <v>#REF!</v>
      </c>
      <c r="PWP165" s="632" t="e">
        <f>(IF(PWP112-PWP107&lt;0,0,PWP112-PWP107)+PWP156)*1.21+IF($D$5="Koncesija",-#REF!*0.21,0)</f>
        <v>#REF!</v>
      </c>
      <c r="PWQ165" s="632" t="e">
        <f>(IF(PWQ112-PWQ107&lt;0,0,PWQ112-PWQ107)+PWQ156)*1.21+IF($D$5="Koncesija",-#REF!*0.21,0)</f>
        <v>#REF!</v>
      </c>
      <c r="PWR165" s="632" t="e">
        <f>(IF(PWR112-PWR107&lt;0,0,PWR112-PWR107)+PWR156)*1.21+IF($D$5="Koncesija",-#REF!*0.21,0)</f>
        <v>#REF!</v>
      </c>
      <c r="PWS165" s="632" t="e">
        <f>(IF(PWS112-PWS107&lt;0,0,PWS112-PWS107)+PWS156)*1.21+IF($D$5="Koncesija",-#REF!*0.21,0)</f>
        <v>#REF!</v>
      </c>
      <c r="PWT165" s="632" t="e">
        <f>(IF(PWT112-PWT107&lt;0,0,PWT112-PWT107)+PWT156)*1.21+IF($D$5="Koncesija",-#REF!*0.21,0)</f>
        <v>#REF!</v>
      </c>
      <c r="PWU165" s="632" t="e">
        <f>(IF(PWU112-PWU107&lt;0,0,PWU112-PWU107)+PWU156)*1.21+IF($D$5="Koncesija",-#REF!*0.21,0)</f>
        <v>#REF!</v>
      </c>
      <c r="PWV165" s="632" t="e">
        <f>(IF(PWV112-PWV107&lt;0,0,PWV112-PWV107)+PWV156)*1.21+IF($D$5="Koncesija",-#REF!*0.21,0)</f>
        <v>#REF!</v>
      </c>
      <c r="PWW165" s="632" t="e">
        <f>(IF(PWW112-PWW107&lt;0,0,PWW112-PWW107)+PWW156)*1.21+IF($D$5="Koncesija",-#REF!*0.21,0)</f>
        <v>#REF!</v>
      </c>
      <c r="PWX165" s="632" t="e">
        <f>(IF(PWX112-PWX107&lt;0,0,PWX112-PWX107)+PWX156)*1.21+IF($D$5="Koncesija",-#REF!*0.21,0)</f>
        <v>#REF!</v>
      </c>
      <c r="PWY165" s="632" t="e">
        <f>(IF(PWY112-PWY107&lt;0,0,PWY112-PWY107)+PWY156)*1.21+IF($D$5="Koncesija",-#REF!*0.21,0)</f>
        <v>#REF!</v>
      </c>
      <c r="PWZ165" s="632" t="e">
        <f>(IF(PWZ112-PWZ107&lt;0,0,PWZ112-PWZ107)+PWZ156)*1.21+IF($D$5="Koncesija",-#REF!*0.21,0)</f>
        <v>#REF!</v>
      </c>
      <c r="PXA165" s="632" t="e">
        <f>(IF(PXA112-PXA107&lt;0,0,PXA112-PXA107)+PXA156)*1.21+IF($D$5="Koncesija",-#REF!*0.21,0)</f>
        <v>#REF!</v>
      </c>
      <c r="PXB165" s="632" t="e">
        <f>(IF(PXB112-PXB107&lt;0,0,PXB112-PXB107)+PXB156)*1.21+IF($D$5="Koncesija",-#REF!*0.21,0)</f>
        <v>#REF!</v>
      </c>
      <c r="PXC165" s="632" t="e">
        <f>(IF(PXC112-PXC107&lt;0,0,PXC112-PXC107)+PXC156)*1.21+IF($D$5="Koncesija",-#REF!*0.21,0)</f>
        <v>#REF!</v>
      </c>
      <c r="PXD165" s="632" t="e">
        <f>(IF(PXD112-PXD107&lt;0,0,PXD112-PXD107)+PXD156)*1.21+IF($D$5="Koncesija",-#REF!*0.21,0)</f>
        <v>#REF!</v>
      </c>
      <c r="PXE165" s="632" t="e">
        <f>(IF(PXE112-PXE107&lt;0,0,PXE112-PXE107)+PXE156)*1.21+IF($D$5="Koncesija",-#REF!*0.21,0)</f>
        <v>#REF!</v>
      </c>
      <c r="PXF165" s="632" t="e">
        <f>(IF(PXF112-PXF107&lt;0,0,PXF112-PXF107)+PXF156)*1.21+IF($D$5="Koncesija",-#REF!*0.21,0)</f>
        <v>#REF!</v>
      </c>
      <c r="PXG165" s="632" t="e">
        <f>(IF(PXG112-PXG107&lt;0,0,PXG112-PXG107)+PXG156)*1.21+IF($D$5="Koncesija",-#REF!*0.21,0)</f>
        <v>#REF!</v>
      </c>
      <c r="PXH165" s="632" t="e">
        <f>(IF(PXH112-PXH107&lt;0,0,PXH112-PXH107)+PXH156)*1.21+IF($D$5="Koncesija",-#REF!*0.21,0)</f>
        <v>#REF!</v>
      </c>
      <c r="PXI165" s="632" t="e">
        <f>(IF(PXI112-PXI107&lt;0,0,PXI112-PXI107)+PXI156)*1.21+IF($D$5="Koncesija",-#REF!*0.21,0)</f>
        <v>#REF!</v>
      </c>
      <c r="PXJ165" s="632" t="e">
        <f>(IF(PXJ112-PXJ107&lt;0,0,PXJ112-PXJ107)+PXJ156)*1.21+IF($D$5="Koncesija",-#REF!*0.21,0)</f>
        <v>#REF!</v>
      </c>
      <c r="PXK165" s="632" t="e">
        <f>(IF(PXK112-PXK107&lt;0,0,PXK112-PXK107)+PXK156)*1.21+IF($D$5="Koncesija",-#REF!*0.21,0)</f>
        <v>#REF!</v>
      </c>
      <c r="PXL165" s="632" t="e">
        <f>(IF(PXL112-PXL107&lt;0,0,PXL112-PXL107)+PXL156)*1.21+IF($D$5="Koncesija",-#REF!*0.21,0)</f>
        <v>#REF!</v>
      </c>
      <c r="PXM165" s="632" t="e">
        <f>(IF(PXM112-PXM107&lt;0,0,PXM112-PXM107)+PXM156)*1.21+IF($D$5="Koncesija",-#REF!*0.21,0)</f>
        <v>#REF!</v>
      </c>
      <c r="PXN165" s="632" t="e">
        <f>(IF(PXN112-PXN107&lt;0,0,PXN112-PXN107)+PXN156)*1.21+IF($D$5="Koncesija",-#REF!*0.21,0)</f>
        <v>#REF!</v>
      </c>
      <c r="PXO165" s="632" t="e">
        <f>(IF(PXO112-PXO107&lt;0,0,PXO112-PXO107)+PXO156)*1.21+IF($D$5="Koncesija",-#REF!*0.21,0)</f>
        <v>#REF!</v>
      </c>
      <c r="PXP165" s="632" t="e">
        <f>(IF(PXP112-PXP107&lt;0,0,PXP112-PXP107)+PXP156)*1.21+IF($D$5="Koncesija",-#REF!*0.21,0)</f>
        <v>#REF!</v>
      </c>
      <c r="PXQ165" s="632" t="e">
        <f>(IF(PXQ112-PXQ107&lt;0,0,PXQ112-PXQ107)+PXQ156)*1.21+IF($D$5="Koncesija",-#REF!*0.21,0)</f>
        <v>#REF!</v>
      </c>
      <c r="PXR165" s="632" t="e">
        <f>(IF(PXR112-PXR107&lt;0,0,PXR112-PXR107)+PXR156)*1.21+IF($D$5="Koncesija",-#REF!*0.21,0)</f>
        <v>#REF!</v>
      </c>
      <c r="PXS165" s="632" t="e">
        <f>(IF(PXS112-PXS107&lt;0,0,PXS112-PXS107)+PXS156)*1.21+IF($D$5="Koncesija",-#REF!*0.21,0)</f>
        <v>#REF!</v>
      </c>
      <c r="PXT165" s="632" t="e">
        <f>(IF(PXT112-PXT107&lt;0,0,PXT112-PXT107)+PXT156)*1.21+IF($D$5="Koncesija",-#REF!*0.21,0)</f>
        <v>#REF!</v>
      </c>
      <c r="PXU165" s="632" t="e">
        <f>(IF(PXU112-PXU107&lt;0,0,PXU112-PXU107)+PXU156)*1.21+IF($D$5="Koncesija",-#REF!*0.21,0)</f>
        <v>#REF!</v>
      </c>
      <c r="PXV165" s="632" t="e">
        <f>(IF(PXV112-PXV107&lt;0,0,PXV112-PXV107)+PXV156)*1.21+IF($D$5="Koncesija",-#REF!*0.21,0)</f>
        <v>#REF!</v>
      </c>
      <c r="PXW165" s="632" t="e">
        <f>(IF(PXW112-PXW107&lt;0,0,PXW112-PXW107)+PXW156)*1.21+IF($D$5="Koncesija",-#REF!*0.21,0)</f>
        <v>#REF!</v>
      </c>
      <c r="PXX165" s="632" t="e">
        <f>(IF(PXX112-PXX107&lt;0,0,PXX112-PXX107)+PXX156)*1.21+IF($D$5="Koncesija",-#REF!*0.21,0)</f>
        <v>#REF!</v>
      </c>
      <c r="PXY165" s="632" t="e">
        <f>(IF(PXY112-PXY107&lt;0,0,PXY112-PXY107)+PXY156)*1.21+IF($D$5="Koncesija",-#REF!*0.21,0)</f>
        <v>#REF!</v>
      </c>
      <c r="PXZ165" s="632" t="e">
        <f>(IF(PXZ112-PXZ107&lt;0,0,PXZ112-PXZ107)+PXZ156)*1.21+IF($D$5="Koncesija",-#REF!*0.21,0)</f>
        <v>#REF!</v>
      </c>
      <c r="PYA165" s="632" t="e">
        <f>(IF(PYA112-PYA107&lt;0,0,PYA112-PYA107)+PYA156)*1.21+IF($D$5="Koncesija",-#REF!*0.21,0)</f>
        <v>#REF!</v>
      </c>
      <c r="PYB165" s="632" t="e">
        <f>(IF(PYB112-PYB107&lt;0,0,PYB112-PYB107)+PYB156)*1.21+IF($D$5="Koncesija",-#REF!*0.21,0)</f>
        <v>#REF!</v>
      </c>
      <c r="PYC165" s="632" t="e">
        <f>(IF(PYC112-PYC107&lt;0,0,PYC112-PYC107)+PYC156)*1.21+IF($D$5="Koncesija",-#REF!*0.21,0)</f>
        <v>#REF!</v>
      </c>
      <c r="PYD165" s="632" t="e">
        <f>(IF(PYD112-PYD107&lt;0,0,PYD112-PYD107)+PYD156)*1.21+IF($D$5="Koncesija",-#REF!*0.21,0)</f>
        <v>#REF!</v>
      </c>
      <c r="PYE165" s="632" t="e">
        <f>(IF(PYE112-PYE107&lt;0,0,PYE112-PYE107)+PYE156)*1.21+IF($D$5="Koncesija",-#REF!*0.21,0)</f>
        <v>#REF!</v>
      </c>
      <c r="PYF165" s="632" t="e">
        <f>(IF(PYF112-PYF107&lt;0,0,PYF112-PYF107)+PYF156)*1.21+IF($D$5="Koncesija",-#REF!*0.21,0)</f>
        <v>#REF!</v>
      </c>
      <c r="PYG165" s="632" t="e">
        <f>(IF(PYG112-PYG107&lt;0,0,PYG112-PYG107)+PYG156)*1.21+IF($D$5="Koncesija",-#REF!*0.21,0)</f>
        <v>#REF!</v>
      </c>
      <c r="PYH165" s="632" t="e">
        <f>(IF(PYH112-PYH107&lt;0,0,PYH112-PYH107)+PYH156)*1.21+IF($D$5="Koncesija",-#REF!*0.21,0)</f>
        <v>#REF!</v>
      </c>
      <c r="PYI165" s="632" t="e">
        <f>(IF(PYI112-PYI107&lt;0,0,PYI112-PYI107)+PYI156)*1.21+IF($D$5="Koncesija",-#REF!*0.21,0)</f>
        <v>#REF!</v>
      </c>
      <c r="PYJ165" s="632" t="e">
        <f>(IF(PYJ112-PYJ107&lt;0,0,PYJ112-PYJ107)+PYJ156)*1.21+IF($D$5="Koncesija",-#REF!*0.21,0)</f>
        <v>#REF!</v>
      </c>
      <c r="PYK165" s="632" t="e">
        <f>(IF(PYK112-PYK107&lt;0,0,PYK112-PYK107)+PYK156)*1.21+IF($D$5="Koncesija",-#REF!*0.21,0)</f>
        <v>#REF!</v>
      </c>
      <c r="PYL165" s="632" t="e">
        <f>(IF(PYL112-PYL107&lt;0,0,PYL112-PYL107)+PYL156)*1.21+IF($D$5="Koncesija",-#REF!*0.21,0)</f>
        <v>#REF!</v>
      </c>
      <c r="PYM165" s="632" t="e">
        <f>(IF(PYM112-PYM107&lt;0,0,PYM112-PYM107)+PYM156)*1.21+IF($D$5="Koncesija",-#REF!*0.21,0)</f>
        <v>#REF!</v>
      </c>
      <c r="PYN165" s="632" t="e">
        <f>(IF(PYN112-PYN107&lt;0,0,PYN112-PYN107)+PYN156)*1.21+IF($D$5="Koncesija",-#REF!*0.21,0)</f>
        <v>#REF!</v>
      </c>
      <c r="PYO165" s="632" t="e">
        <f>(IF(PYO112-PYO107&lt;0,0,PYO112-PYO107)+PYO156)*1.21+IF($D$5="Koncesija",-#REF!*0.21,0)</f>
        <v>#REF!</v>
      </c>
      <c r="PYP165" s="632" t="e">
        <f>(IF(PYP112-PYP107&lt;0,0,PYP112-PYP107)+PYP156)*1.21+IF($D$5="Koncesija",-#REF!*0.21,0)</f>
        <v>#REF!</v>
      </c>
      <c r="PYQ165" s="632" t="e">
        <f>(IF(PYQ112-PYQ107&lt;0,0,PYQ112-PYQ107)+PYQ156)*1.21+IF($D$5="Koncesija",-#REF!*0.21,0)</f>
        <v>#REF!</v>
      </c>
      <c r="PYR165" s="632" t="e">
        <f>(IF(PYR112-PYR107&lt;0,0,PYR112-PYR107)+PYR156)*1.21+IF($D$5="Koncesija",-#REF!*0.21,0)</f>
        <v>#REF!</v>
      </c>
      <c r="PYS165" s="632" t="e">
        <f>(IF(PYS112-PYS107&lt;0,0,PYS112-PYS107)+PYS156)*1.21+IF($D$5="Koncesija",-#REF!*0.21,0)</f>
        <v>#REF!</v>
      </c>
      <c r="PYT165" s="632" t="e">
        <f>(IF(PYT112-PYT107&lt;0,0,PYT112-PYT107)+PYT156)*1.21+IF($D$5="Koncesija",-#REF!*0.21,0)</f>
        <v>#REF!</v>
      </c>
      <c r="PYU165" s="632" t="e">
        <f>(IF(PYU112-PYU107&lt;0,0,PYU112-PYU107)+PYU156)*1.21+IF($D$5="Koncesija",-#REF!*0.21,0)</f>
        <v>#REF!</v>
      </c>
      <c r="PYV165" s="632" t="e">
        <f>(IF(PYV112-PYV107&lt;0,0,PYV112-PYV107)+PYV156)*1.21+IF($D$5="Koncesija",-#REF!*0.21,0)</f>
        <v>#REF!</v>
      </c>
      <c r="PYW165" s="632" t="e">
        <f>(IF(PYW112-PYW107&lt;0,0,PYW112-PYW107)+PYW156)*1.21+IF($D$5="Koncesija",-#REF!*0.21,0)</f>
        <v>#REF!</v>
      </c>
      <c r="PYX165" s="632" t="e">
        <f>(IF(PYX112-PYX107&lt;0,0,PYX112-PYX107)+PYX156)*1.21+IF($D$5="Koncesija",-#REF!*0.21,0)</f>
        <v>#REF!</v>
      </c>
      <c r="PYY165" s="632" t="e">
        <f>(IF(PYY112-PYY107&lt;0,0,PYY112-PYY107)+PYY156)*1.21+IF($D$5="Koncesija",-#REF!*0.21,0)</f>
        <v>#REF!</v>
      </c>
      <c r="PYZ165" s="632" t="e">
        <f>(IF(PYZ112-PYZ107&lt;0,0,PYZ112-PYZ107)+PYZ156)*1.21+IF($D$5="Koncesija",-#REF!*0.21,0)</f>
        <v>#REF!</v>
      </c>
      <c r="PZA165" s="632" t="e">
        <f>(IF(PZA112-PZA107&lt;0,0,PZA112-PZA107)+PZA156)*1.21+IF($D$5="Koncesija",-#REF!*0.21,0)</f>
        <v>#REF!</v>
      </c>
      <c r="PZB165" s="632" t="e">
        <f>(IF(PZB112-PZB107&lt;0,0,PZB112-PZB107)+PZB156)*1.21+IF($D$5="Koncesija",-#REF!*0.21,0)</f>
        <v>#REF!</v>
      </c>
      <c r="PZC165" s="632" t="e">
        <f>(IF(PZC112-PZC107&lt;0,0,PZC112-PZC107)+PZC156)*1.21+IF($D$5="Koncesija",-#REF!*0.21,0)</f>
        <v>#REF!</v>
      </c>
      <c r="PZD165" s="632" t="e">
        <f>(IF(PZD112-PZD107&lt;0,0,PZD112-PZD107)+PZD156)*1.21+IF($D$5="Koncesija",-#REF!*0.21,0)</f>
        <v>#REF!</v>
      </c>
      <c r="PZE165" s="632" t="e">
        <f>(IF(PZE112-PZE107&lt;0,0,PZE112-PZE107)+PZE156)*1.21+IF($D$5="Koncesija",-#REF!*0.21,0)</f>
        <v>#REF!</v>
      </c>
      <c r="PZF165" s="632" t="e">
        <f>(IF(PZF112-PZF107&lt;0,0,PZF112-PZF107)+PZF156)*1.21+IF($D$5="Koncesija",-#REF!*0.21,0)</f>
        <v>#REF!</v>
      </c>
      <c r="PZG165" s="632" t="e">
        <f>(IF(PZG112-PZG107&lt;0,0,PZG112-PZG107)+PZG156)*1.21+IF($D$5="Koncesija",-#REF!*0.21,0)</f>
        <v>#REF!</v>
      </c>
      <c r="PZH165" s="632" t="e">
        <f>(IF(PZH112-PZH107&lt;0,0,PZH112-PZH107)+PZH156)*1.21+IF($D$5="Koncesija",-#REF!*0.21,0)</f>
        <v>#REF!</v>
      </c>
      <c r="PZI165" s="632" t="e">
        <f>(IF(PZI112-PZI107&lt;0,0,PZI112-PZI107)+PZI156)*1.21+IF($D$5="Koncesija",-#REF!*0.21,0)</f>
        <v>#REF!</v>
      </c>
      <c r="PZJ165" s="632" t="e">
        <f>(IF(PZJ112-PZJ107&lt;0,0,PZJ112-PZJ107)+PZJ156)*1.21+IF($D$5="Koncesija",-#REF!*0.21,0)</f>
        <v>#REF!</v>
      </c>
      <c r="PZK165" s="632" t="e">
        <f>(IF(PZK112-PZK107&lt;0,0,PZK112-PZK107)+PZK156)*1.21+IF($D$5="Koncesija",-#REF!*0.21,0)</f>
        <v>#REF!</v>
      </c>
      <c r="PZL165" s="632" t="e">
        <f>(IF(PZL112-PZL107&lt;0,0,PZL112-PZL107)+PZL156)*1.21+IF($D$5="Koncesija",-#REF!*0.21,0)</f>
        <v>#REF!</v>
      </c>
      <c r="PZM165" s="632" t="e">
        <f>(IF(PZM112-PZM107&lt;0,0,PZM112-PZM107)+PZM156)*1.21+IF($D$5="Koncesija",-#REF!*0.21,0)</f>
        <v>#REF!</v>
      </c>
      <c r="PZN165" s="632" t="e">
        <f>(IF(PZN112-PZN107&lt;0,0,PZN112-PZN107)+PZN156)*1.21+IF($D$5="Koncesija",-#REF!*0.21,0)</f>
        <v>#REF!</v>
      </c>
      <c r="PZO165" s="632" t="e">
        <f>(IF(PZO112-PZO107&lt;0,0,PZO112-PZO107)+PZO156)*1.21+IF($D$5="Koncesija",-#REF!*0.21,0)</f>
        <v>#REF!</v>
      </c>
      <c r="PZP165" s="632" t="e">
        <f>(IF(PZP112-PZP107&lt;0,0,PZP112-PZP107)+PZP156)*1.21+IF($D$5="Koncesija",-#REF!*0.21,0)</f>
        <v>#REF!</v>
      </c>
      <c r="PZQ165" s="632" t="e">
        <f>(IF(PZQ112-PZQ107&lt;0,0,PZQ112-PZQ107)+PZQ156)*1.21+IF($D$5="Koncesija",-#REF!*0.21,0)</f>
        <v>#REF!</v>
      </c>
      <c r="PZR165" s="632" t="e">
        <f>(IF(PZR112-PZR107&lt;0,0,PZR112-PZR107)+PZR156)*1.21+IF($D$5="Koncesija",-#REF!*0.21,0)</f>
        <v>#REF!</v>
      </c>
      <c r="PZS165" s="632" t="e">
        <f>(IF(PZS112-PZS107&lt;0,0,PZS112-PZS107)+PZS156)*1.21+IF($D$5="Koncesija",-#REF!*0.21,0)</f>
        <v>#REF!</v>
      </c>
      <c r="PZT165" s="632" t="e">
        <f>(IF(PZT112-PZT107&lt;0,0,PZT112-PZT107)+PZT156)*1.21+IF($D$5="Koncesija",-#REF!*0.21,0)</f>
        <v>#REF!</v>
      </c>
      <c r="PZU165" s="632" t="e">
        <f>(IF(PZU112-PZU107&lt;0,0,PZU112-PZU107)+PZU156)*1.21+IF($D$5="Koncesija",-#REF!*0.21,0)</f>
        <v>#REF!</v>
      </c>
      <c r="PZV165" s="632" t="e">
        <f>(IF(PZV112-PZV107&lt;0,0,PZV112-PZV107)+PZV156)*1.21+IF($D$5="Koncesija",-#REF!*0.21,0)</f>
        <v>#REF!</v>
      </c>
      <c r="PZW165" s="632" t="e">
        <f>(IF(PZW112-PZW107&lt;0,0,PZW112-PZW107)+PZW156)*1.21+IF($D$5="Koncesija",-#REF!*0.21,0)</f>
        <v>#REF!</v>
      </c>
      <c r="PZX165" s="632" t="e">
        <f>(IF(PZX112-PZX107&lt;0,0,PZX112-PZX107)+PZX156)*1.21+IF($D$5="Koncesija",-#REF!*0.21,0)</f>
        <v>#REF!</v>
      </c>
      <c r="PZY165" s="632" t="e">
        <f>(IF(PZY112-PZY107&lt;0,0,PZY112-PZY107)+PZY156)*1.21+IF($D$5="Koncesija",-#REF!*0.21,0)</f>
        <v>#REF!</v>
      </c>
      <c r="PZZ165" s="632" t="e">
        <f>(IF(PZZ112-PZZ107&lt;0,0,PZZ112-PZZ107)+PZZ156)*1.21+IF($D$5="Koncesija",-#REF!*0.21,0)</f>
        <v>#REF!</v>
      </c>
      <c r="QAA165" s="632" t="e">
        <f>(IF(QAA112-QAA107&lt;0,0,QAA112-QAA107)+QAA156)*1.21+IF($D$5="Koncesija",-#REF!*0.21,0)</f>
        <v>#REF!</v>
      </c>
      <c r="QAB165" s="632" t="e">
        <f>(IF(QAB112-QAB107&lt;0,0,QAB112-QAB107)+QAB156)*1.21+IF($D$5="Koncesija",-#REF!*0.21,0)</f>
        <v>#REF!</v>
      </c>
      <c r="QAC165" s="632" t="e">
        <f>(IF(QAC112-QAC107&lt;0,0,QAC112-QAC107)+QAC156)*1.21+IF($D$5="Koncesija",-#REF!*0.21,0)</f>
        <v>#REF!</v>
      </c>
      <c r="QAD165" s="632" t="e">
        <f>(IF(QAD112-QAD107&lt;0,0,QAD112-QAD107)+QAD156)*1.21+IF($D$5="Koncesija",-#REF!*0.21,0)</f>
        <v>#REF!</v>
      </c>
      <c r="QAE165" s="632" t="e">
        <f>(IF(QAE112-QAE107&lt;0,0,QAE112-QAE107)+QAE156)*1.21+IF($D$5="Koncesija",-#REF!*0.21,0)</f>
        <v>#REF!</v>
      </c>
      <c r="QAF165" s="632" t="e">
        <f>(IF(QAF112-QAF107&lt;0,0,QAF112-QAF107)+QAF156)*1.21+IF($D$5="Koncesija",-#REF!*0.21,0)</f>
        <v>#REF!</v>
      </c>
      <c r="QAG165" s="632" t="e">
        <f>(IF(QAG112-QAG107&lt;0,0,QAG112-QAG107)+QAG156)*1.21+IF($D$5="Koncesija",-#REF!*0.21,0)</f>
        <v>#REF!</v>
      </c>
      <c r="QAH165" s="632" t="e">
        <f>(IF(QAH112-QAH107&lt;0,0,QAH112-QAH107)+QAH156)*1.21+IF($D$5="Koncesija",-#REF!*0.21,0)</f>
        <v>#REF!</v>
      </c>
      <c r="QAI165" s="632" t="e">
        <f>(IF(QAI112-QAI107&lt;0,0,QAI112-QAI107)+QAI156)*1.21+IF($D$5="Koncesija",-#REF!*0.21,0)</f>
        <v>#REF!</v>
      </c>
      <c r="QAJ165" s="632" t="e">
        <f>(IF(QAJ112-QAJ107&lt;0,0,QAJ112-QAJ107)+QAJ156)*1.21+IF($D$5="Koncesija",-#REF!*0.21,0)</f>
        <v>#REF!</v>
      </c>
      <c r="QAK165" s="632" t="e">
        <f>(IF(QAK112-QAK107&lt;0,0,QAK112-QAK107)+QAK156)*1.21+IF($D$5="Koncesija",-#REF!*0.21,0)</f>
        <v>#REF!</v>
      </c>
      <c r="QAL165" s="632" t="e">
        <f>(IF(QAL112-QAL107&lt;0,0,QAL112-QAL107)+QAL156)*1.21+IF($D$5="Koncesija",-#REF!*0.21,0)</f>
        <v>#REF!</v>
      </c>
      <c r="QAM165" s="632" t="e">
        <f>(IF(QAM112-QAM107&lt;0,0,QAM112-QAM107)+QAM156)*1.21+IF($D$5="Koncesija",-#REF!*0.21,0)</f>
        <v>#REF!</v>
      </c>
      <c r="QAN165" s="632" t="e">
        <f>(IF(QAN112-QAN107&lt;0,0,QAN112-QAN107)+QAN156)*1.21+IF($D$5="Koncesija",-#REF!*0.21,0)</f>
        <v>#REF!</v>
      </c>
      <c r="QAO165" s="632" t="e">
        <f>(IF(QAO112-QAO107&lt;0,0,QAO112-QAO107)+QAO156)*1.21+IF($D$5="Koncesija",-#REF!*0.21,0)</f>
        <v>#REF!</v>
      </c>
      <c r="QAP165" s="632" t="e">
        <f>(IF(QAP112-QAP107&lt;0,0,QAP112-QAP107)+QAP156)*1.21+IF($D$5="Koncesija",-#REF!*0.21,0)</f>
        <v>#REF!</v>
      </c>
      <c r="QAQ165" s="632" t="e">
        <f>(IF(QAQ112-QAQ107&lt;0,0,QAQ112-QAQ107)+QAQ156)*1.21+IF($D$5="Koncesija",-#REF!*0.21,0)</f>
        <v>#REF!</v>
      </c>
      <c r="QAR165" s="632" t="e">
        <f>(IF(QAR112-QAR107&lt;0,0,QAR112-QAR107)+QAR156)*1.21+IF($D$5="Koncesija",-#REF!*0.21,0)</f>
        <v>#REF!</v>
      </c>
      <c r="QAS165" s="632" t="e">
        <f>(IF(QAS112-QAS107&lt;0,0,QAS112-QAS107)+QAS156)*1.21+IF($D$5="Koncesija",-#REF!*0.21,0)</f>
        <v>#REF!</v>
      </c>
      <c r="QAT165" s="632" t="e">
        <f>(IF(QAT112-QAT107&lt;0,0,QAT112-QAT107)+QAT156)*1.21+IF($D$5="Koncesija",-#REF!*0.21,0)</f>
        <v>#REF!</v>
      </c>
      <c r="QAU165" s="632" t="e">
        <f>(IF(QAU112-QAU107&lt;0,0,QAU112-QAU107)+QAU156)*1.21+IF($D$5="Koncesija",-#REF!*0.21,0)</f>
        <v>#REF!</v>
      </c>
      <c r="QAV165" s="632" t="e">
        <f>(IF(QAV112-QAV107&lt;0,0,QAV112-QAV107)+QAV156)*1.21+IF($D$5="Koncesija",-#REF!*0.21,0)</f>
        <v>#REF!</v>
      </c>
      <c r="QAW165" s="632" t="e">
        <f>(IF(QAW112-QAW107&lt;0,0,QAW112-QAW107)+QAW156)*1.21+IF($D$5="Koncesija",-#REF!*0.21,0)</f>
        <v>#REF!</v>
      </c>
      <c r="QAX165" s="632" t="e">
        <f>(IF(QAX112-QAX107&lt;0,0,QAX112-QAX107)+QAX156)*1.21+IF($D$5="Koncesija",-#REF!*0.21,0)</f>
        <v>#REF!</v>
      </c>
      <c r="QAY165" s="632" t="e">
        <f>(IF(QAY112-QAY107&lt;0,0,QAY112-QAY107)+QAY156)*1.21+IF($D$5="Koncesija",-#REF!*0.21,0)</f>
        <v>#REF!</v>
      </c>
      <c r="QAZ165" s="632" t="e">
        <f>(IF(QAZ112-QAZ107&lt;0,0,QAZ112-QAZ107)+QAZ156)*1.21+IF($D$5="Koncesija",-#REF!*0.21,0)</f>
        <v>#REF!</v>
      </c>
      <c r="QBA165" s="632" t="e">
        <f>(IF(QBA112-QBA107&lt;0,0,QBA112-QBA107)+QBA156)*1.21+IF($D$5="Koncesija",-#REF!*0.21,0)</f>
        <v>#REF!</v>
      </c>
      <c r="QBB165" s="632" t="e">
        <f>(IF(QBB112-QBB107&lt;0,0,QBB112-QBB107)+QBB156)*1.21+IF($D$5="Koncesija",-#REF!*0.21,0)</f>
        <v>#REF!</v>
      </c>
      <c r="QBC165" s="632" t="e">
        <f>(IF(QBC112-QBC107&lt;0,0,QBC112-QBC107)+QBC156)*1.21+IF($D$5="Koncesija",-#REF!*0.21,0)</f>
        <v>#REF!</v>
      </c>
      <c r="QBD165" s="632" t="e">
        <f>(IF(QBD112-QBD107&lt;0,0,QBD112-QBD107)+QBD156)*1.21+IF($D$5="Koncesija",-#REF!*0.21,0)</f>
        <v>#REF!</v>
      </c>
      <c r="QBE165" s="632" t="e">
        <f>(IF(QBE112-QBE107&lt;0,0,QBE112-QBE107)+QBE156)*1.21+IF($D$5="Koncesija",-#REF!*0.21,0)</f>
        <v>#REF!</v>
      </c>
      <c r="QBF165" s="632" t="e">
        <f>(IF(QBF112-QBF107&lt;0,0,QBF112-QBF107)+QBF156)*1.21+IF($D$5="Koncesija",-#REF!*0.21,0)</f>
        <v>#REF!</v>
      </c>
      <c r="QBG165" s="632" t="e">
        <f>(IF(QBG112-QBG107&lt;0,0,QBG112-QBG107)+QBG156)*1.21+IF($D$5="Koncesija",-#REF!*0.21,0)</f>
        <v>#REF!</v>
      </c>
      <c r="QBH165" s="632" t="e">
        <f>(IF(QBH112-QBH107&lt;0,0,QBH112-QBH107)+QBH156)*1.21+IF($D$5="Koncesija",-#REF!*0.21,0)</f>
        <v>#REF!</v>
      </c>
      <c r="QBI165" s="632" t="e">
        <f>(IF(QBI112-QBI107&lt;0,0,QBI112-QBI107)+QBI156)*1.21+IF($D$5="Koncesija",-#REF!*0.21,0)</f>
        <v>#REF!</v>
      </c>
      <c r="QBJ165" s="632" t="e">
        <f>(IF(QBJ112-QBJ107&lt;0,0,QBJ112-QBJ107)+QBJ156)*1.21+IF($D$5="Koncesija",-#REF!*0.21,0)</f>
        <v>#REF!</v>
      </c>
      <c r="QBK165" s="632" t="e">
        <f>(IF(QBK112-QBK107&lt;0,0,QBK112-QBK107)+QBK156)*1.21+IF($D$5="Koncesija",-#REF!*0.21,0)</f>
        <v>#REF!</v>
      </c>
      <c r="QBL165" s="632" t="e">
        <f>(IF(QBL112-QBL107&lt;0,0,QBL112-QBL107)+QBL156)*1.21+IF($D$5="Koncesija",-#REF!*0.21,0)</f>
        <v>#REF!</v>
      </c>
      <c r="QBM165" s="632" t="e">
        <f>(IF(QBM112-QBM107&lt;0,0,QBM112-QBM107)+QBM156)*1.21+IF($D$5="Koncesija",-#REF!*0.21,0)</f>
        <v>#REF!</v>
      </c>
      <c r="QBN165" s="632" t="e">
        <f>(IF(QBN112-QBN107&lt;0,0,QBN112-QBN107)+QBN156)*1.21+IF($D$5="Koncesija",-#REF!*0.21,0)</f>
        <v>#REF!</v>
      </c>
      <c r="QBO165" s="632" t="e">
        <f>(IF(QBO112-QBO107&lt;0,0,QBO112-QBO107)+QBO156)*1.21+IF($D$5="Koncesija",-#REF!*0.21,0)</f>
        <v>#REF!</v>
      </c>
      <c r="QBP165" s="632" t="e">
        <f>(IF(QBP112-QBP107&lt;0,0,QBP112-QBP107)+QBP156)*1.21+IF($D$5="Koncesija",-#REF!*0.21,0)</f>
        <v>#REF!</v>
      </c>
      <c r="QBQ165" s="632" t="e">
        <f>(IF(QBQ112-QBQ107&lt;0,0,QBQ112-QBQ107)+QBQ156)*1.21+IF($D$5="Koncesija",-#REF!*0.21,0)</f>
        <v>#REF!</v>
      </c>
      <c r="QBR165" s="632" t="e">
        <f>(IF(QBR112-QBR107&lt;0,0,QBR112-QBR107)+QBR156)*1.21+IF($D$5="Koncesija",-#REF!*0.21,0)</f>
        <v>#REF!</v>
      </c>
      <c r="QBS165" s="632" t="e">
        <f>(IF(QBS112-QBS107&lt;0,0,QBS112-QBS107)+QBS156)*1.21+IF($D$5="Koncesija",-#REF!*0.21,0)</f>
        <v>#REF!</v>
      </c>
      <c r="QBT165" s="632" t="e">
        <f>(IF(QBT112-QBT107&lt;0,0,QBT112-QBT107)+QBT156)*1.21+IF($D$5="Koncesija",-#REF!*0.21,0)</f>
        <v>#REF!</v>
      </c>
      <c r="QBU165" s="632" t="e">
        <f>(IF(QBU112-QBU107&lt;0,0,QBU112-QBU107)+QBU156)*1.21+IF($D$5="Koncesija",-#REF!*0.21,0)</f>
        <v>#REF!</v>
      </c>
      <c r="QBV165" s="632" t="e">
        <f>(IF(QBV112-QBV107&lt;0,0,QBV112-QBV107)+QBV156)*1.21+IF($D$5="Koncesija",-#REF!*0.21,0)</f>
        <v>#REF!</v>
      </c>
      <c r="QBW165" s="632" t="e">
        <f>(IF(QBW112-QBW107&lt;0,0,QBW112-QBW107)+QBW156)*1.21+IF($D$5="Koncesija",-#REF!*0.21,0)</f>
        <v>#REF!</v>
      </c>
      <c r="QBX165" s="632" t="e">
        <f>(IF(QBX112-QBX107&lt;0,0,QBX112-QBX107)+QBX156)*1.21+IF($D$5="Koncesija",-#REF!*0.21,0)</f>
        <v>#REF!</v>
      </c>
      <c r="QBY165" s="632" t="e">
        <f>(IF(QBY112-QBY107&lt;0,0,QBY112-QBY107)+QBY156)*1.21+IF($D$5="Koncesija",-#REF!*0.21,0)</f>
        <v>#REF!</v>
      </c>
      <c r="QBZ165" s="632" t="e">
        <f>(IF(QBZ112-QBZ107&lt;0,0,QBZ112-QBZ107)+QBZ156)*1.21+IF($D$5="Koncesija",-#REF!*0.21,0)</f>
        <v>#REF!</v>
      </c>
      <c r="QCA165" s="632" t="e">
        <f>(IF(QCA112-QCA107&lt;0,0,QCA112-QCA107)+QCA156)*1.21+IF($D$5="Koncesija",-#REF!*0.21,0)</f>
        <v>#REF!</v>
      </c>
      <c r="QCB165" s="632" t="e">
        <f>(IF(QCB112-QCB107&lt;0,0,QCB112-QCB107)+QCB156)*1.21+IF($D$5="Koncesija",-#REF!*0.21,0)</f>
        <v>#REF!</v>
      </c>
      <c r="QCC165" s="632" t="e">
        <f>(IF(QCC112-QCC107&lt;0,0,QCC112-QCC107)+QCC156)*1.21+IF($D$5="Koncesija",-#REF!*0.21,0)</f>
        <v>#REF!</v>
      </c>
      <c r="QCD165" s="632" t="e">
        <f>(IF(QCD112-QCD107&lt;0,0,QCD112-QCD107)+QCD156)*1.21+IF($D$5="Koncesija",-#REF!*0.21,0)</f>
        <v>#REF!</v>
      </c>
      <c r="QCE165" s="632" t="e">
        <f>(IF(QCE112-QCE107&lt;0,0,QCE112-QCE107)+QCE156)*1.21+IF($D$5="Koncesija",-#REF!*0.21,0)</f>
        <v>#REF!</v>
      </c>
      <c r="QCF165" s="632" t="e">
        <f>(IF(QCF112-QCF107&lt;0,0,QCF112-QCF107)+QCF156)*1.21+IF($D$5="Koncesija",-#REF!*0.21,0)</f>
        <v>#REF!</v>
      </c>
      <c r="QCG165" s="632" t="e">
        <f>(IF(QCG112-QCG107&lt;0,0,QCG112-QCG107)+QCG156)*1.21+IF($D$5="Koncesija",-#REF!*0.21,0)</f>
        <v>#REF!</v>
      </c>
      <c r="QCH165" s="632" t="e">
        <f>(IF(QCH112-QCH107&lt;0,0,QCH112-QCH107)+QCH156)*1.21+IF($D$5="Koncesija",-#REF!*0.21,0)</f>
        <v>#REF!</v>
      </c>
      <c r="QCI165" s="632" t="e">
        <f>(IF(QCI112-QCI107&lt;0,0,QCI112-QCI107)+QCI156)*1.21+IF($D$5="Koncesija",-#REF!*0.21,0)</f>
        <v>#REF!</v>
      </c>
      <c r="QCJ165" s="632" t="e">
        <f>(IF(QCJ112-QCJ107&lt;0,0,QCJ112-QCJ107)+QCJ156)*1.21+IF($D$5="Koncesija",-#REF!*0.21,0)</f>
        <v>#REF!</v>
      </c>
      <c r="QCK165" s="632" t="e">
        <f>(IF(QCK112-QCK107&lt;0,0,QCK112-QCK107)+QCK156)*1.21+IF($D$5="Koncesija",-#REF!*0.21,0)</f>
        <v>#REF!</v>
      </c>
      <c r="QCL165" s="632" t="e">
        <f>(IF(QCL112-QCL107&lt;0,0,QCL112-QCL107)+QCL156)*1.21+IF($D$5="Koncesija",-#REF!*0.21,0)</f>
        <v>#REF!</v>
      </c>
      <c r="QCM165" s="632" t="e">
        <f>(IF(QCM112-QCM107&lt;0,0,QCM112-QCM107)+QCM156)*1.21+IF($D$5="Koncesija",-#REF!*0.21,0)</f>
        <v>#REF!</v>
      </c>
      <c r="QCN165" s="632" t="e">
        <f>(IF(QCN112-QCN107&lt;0,0,QCN112-QCN107)+QCN156)*1.21+IF($D$5="Koncesija",-#REF!*0.21,0)</f>
        <v>#REF!</v>
      </c>
      <c r="QCO165" s="632" t="e">
        <f>(IF(QCO112-QCO107&lt;0,0,QCO112-QCO107)+QCO156)*1.21+IF($D$5="Koncesija",-#REF!*0.21,0)</f>
        <v>#REF!</v>
      </c>
      <c r="QCP165" s="632" t="e">
        <f>(IF(QCP112-QCP107&lt;0,0,QCP112-QCP107)+QCP156)*1.21+IF($D$5="Koncesija",-#REF!*0.21,0)</f>
        <v>#REF!</v>
      </c>
      <c r="QCQ165" s="632" t="e">
        <f>(IF(QCQ112-QCQ107&lt;0,0,QCQ112-QCQ107)+QCQ156)*1.21+IF($D$5="Koncesija",-#REF!*0.21,0)</f>
        <v>#REF!</v>
      </c>
      <c r="QCR165" s="632" t="e">
        <f>(IF(QCR112-QCR107&lt;0,0,QCR112-QCR107)+QCR156)*1.21+IF($D$5="Koncesija",-#REF!*0.21,0)</f>
        <v>#REF!</v>
      </c>
      <c r="QCS165" s="632" t="e">
        <f>(IF(QCS112-QCS107&lt;0,0,QCS112-QCS107)+QCS156)*1.21+IF($D$5="Koncesija",-#REF!*0.21,0)</f>
        <v>#REF!</v>
      </c>
      <c r="QCT165" s="632" t="e">
        <f>(IF(QCT112-QCT107&lt;0,0,QCT112-QCT107)+QCT156)*1.21+IF($D$5="Koncesija",-#REF!*0.21,0)</f>
        <v>#REF!</v>
      </c>
      <c r="QCU165" s="632" t="e">
        <f>(IF(QCU112-QCU107&lt;0,0,QCU112-QCU107)+QCU156)*1.21+IF($D$5="Koncesija",-#REF!*0.21,0)</f>
        <v>#REF!</v>
      </c>
      <c r="QCV165" s="632" t="e">
        <f>(IF(QCV112-QCV107&lt;0,0,QCV112-QCV107)+QCV156)*1.21+IF($D$5="Koncesija",-#REF!*0.21,0)</f>
        <v>#REF!</v>
      </c>
      <c r="QCW165" s="632" t="e">
        <f>(IF(QCW112-QCW107&lt;0,0,QCW112-QCW107)+QCW156)*1.21+IF($D$5="Koncesija",-#REF!*0.21,0)</f>
        <v>#REF!</v>
      </c>
      <c r="QCX165" s="632" t="e">
        <f>(IF(QCX112-QCX107&lt;0,0,QCX112-QCX107)+QCX156)*1.21+IF($D$5="Koncesija",-#REF!*0.21,0)</f>
        <v>#REF!</v>
      </c>
      <c r="QCY165" s="632" t="e">
        <f>(IF(QCY112-QCY107&lt;0,0,QCY112-QCY107)+QCY156)*1.21+IF($D$5="Koncesija",-#REF!*0.21,0)</f>
        <v>#REF!</v>
      </c>
      <c r="QCZ165" s="632" t="e">
        <f>(IF(QCZ112-QCZ107&lt;0,0,QCZ112-QCZ107)+QCZ156)*1.21+IF($D$5="Koncesija",-#REF!*0.21,0)</f>
        <v>#REF!</v>
      </c>
      <c r="QDA165" s="632" t="e">
        <f>(IF(QDA112-QDA107&lt;0,0,QDA112-QDA107)+QDA156)*1.21+IF($D$5="Koncesija",-#REF!*0.21,0)</f>
        <v>#REF!</v>
      </c>
      <c r="QDB165" s="632" t="e">
        <f>(IF(QDB112-QDB107&lt;0,0,QDB112-QDB107)+QDB156)*1.21+IF($D$5="Koncesija",-#REF!*0.21,0)</f>
        <v>#REF!</v>
      </c>
      <c r="QDC165" s="632" t="e">
        <f>(IF(QDC112-QDC107&lt;0,0,QDC112-QDC107)+QDC156)*1.21+IF($D$5="Koncesija",-#REF!*0.21,0)</f>
        <v>#REF!</v>
      </c>
      <c r="QDD165" s="632" t="e">
        <f>(IF(QDD112-QDD107&lt;0,0,QDD112-QDD107)+QDD156)*1.21+IF($D$5="Koncesija",-#REF!*0.21,0)</f>
        <v>#REF!</v>
      </c>
      <c r="QDE165" s="632" t="e">
        <f>(IF(QDE112-QDE107&lt;0,0,QDE112-QDE107)+QDE156)*1.21+IF($D$5="Koncesija",-#REF!*0.21,0)</f>
        <v>#REF!</v>
      </c>
      <c r="QDF165" s="632" t="e">
        <f>(IF(QDF112-QDF107&lt;0,0,QDF112-QDF107)+QDF156)*1.21+IF($D$5="Koncesija",-#REF!*0.21,0)</f>
        <v>#REF!</v>
      </c>
      <c r="QDG165" s="632" t="e">
        <f>(IF(QDG112-QDG107&lt;0,0,QDG112-QDG107)+QDG156)*1.21+IF($D$5="Koncesija",-#REF!*0.21,0)</f>
        <v>#REF!</v>
      </c>
      <c r="QDH165" s="632" t="e">
        <f>(IF(QDH112-QDH107&lt;0,0,QDH112-QDH107)+QDH156)*1.21+IF($D$5="Koncesija",-#REF!*0.21,0)</f>
        <v>#REF!</v>
      </c>
      <c r="QDI165" s="632" t="e">
        <f>(IF(QDI112-QDI107&lt;0,0,QDI112-QDI107)+QDI156)*1.21+IF($D$5="Koncesija",-#REF!*0.21,0)</f>
        <v>#REF!</v>
      </c>
      <c r="QDJ165" s="632" t="e">
        <f>(IF(QDJ112-QDJ107&lt;0,0,QDJ112-QDJ107)+QDJ156)*1.21+IF($D$5="Koncesija",-#REF!*0.21,0)</f>
        <v>#REF!</v>
      </c>
      <c r="QDK165" s="632" t="e">
        <f>(IF(QDK112-QDK107&lt;0,0,QDK112-QDK107)+QDK156)*1.21+IF($D$5="Koncesija",-#REF!*0.21,0)</f>
        <v>#REF!</v>
      </c>
      <c r="QDL165" s="632" t="e">
        <f>(IF(QDL112-QDL107&lt;0,0,QDL112-QDL107)+QDL156)*1.21+IF($D$5="Koncesija",-#REF!*0.21,0)</f>
        <v>#REF!</v>
      </c>
      <c r="QDM165" s="632" t="e">
        <f>(IF(QDM112-QDM107&lt;0,0,QDM112-QDM107)+QDM156)*1.21+IF($D$5="Koncesija",-#REF!*0.21,0)</f>
        <v>#REF!</v>
      </c>
      <c r="QDN165" s="632" t="e">
        <f>(IF(QDN112-QDN107&lt;0,0,QDN112-QDN107)+QDN156)*1.21+IF($D$5="Koncesija",-#REF!*0.21,0)</f>
        <v>#REF!</v>
      </c>
      <c r="QDO165" s="632" t="e">
        <f>(IF(QDO112-QDO107&lt;0,0,QDO112-QDO107)+QDO156)*1.21+IF($D$5="Koncesija",-#REF!*0.21,0)</f>
        <v>#REF!</v>
      </c>
      <c r="QDP165" s="632" t="e">
        <f>(IF(QDP112-QDP107&lt;0,0,QDP112-QDP107)+QDP156)*1.21+IF($D$5="Koncesija",-#REF!*0.21,0)</f>
        <v>#REF!</v>
      </c>
      <c r="QDQ165" s="632" t="e">
        <f>(IF(QDQ112-QDQ107&lt;0,0,QDQ112-QDQ107)+QDQ156)*1.21+IF($D$5="Koncesija",-#REF!*0.21,0)</f>
        <v>#REF!</v>
      </c>
      <c r="QDR165" s="632" t="e">
        <f>(IF(QDR112-QDR107&lt;0,0,QDR112-QDR107)+QDR156)*1.21+IF($D$5="Koncesija",-#REF!*0.21,0)</f>
        <v>#REF!</v>
      </c>
      <c r="QDS165" s="632" t="e">
        <f>(IF(QDS112-QDS107&lt;0,0,QDS112-QDS107)+QDS156)*1.21+IF($D$5="Koncesija",-#REF!*0.21,0)</f>
        <v>#REF!</v>
      </c>
      <c r="QDT165" s="632" t="e">
        <f>(IF(QDT112-QDT107&lt;0,0,QDT112-QDT107)+QDT156)*1.21+IF($D$5="Koncesija",-#REF!*0.21,0)</f>
        <v>#REF!</v>
      </c>
      <c r="QDU165" s="632" t="e">
        <f>(IF(QDU112-QDU107&lt;0,0,QDU112-QDU107)+QDU156)*1.21+IF($D$5="Koncesija",-#REF!*0.21,0)</f>
        <v>#REF!</v>
      </c>
      <c r="QDV165" s="632" t="e">
        <f>(IF(QDV112-QDV107&lt;0,0,QDV112-QDV107)+QDV156)*1.21+IF($D$5="Koncesija",-#REF!*0.21,0)</f>
        <v>#REF!</v>
      </c>
      <c r="QDW165" s="632" t="e">
        <f>(IF(QDW112-QDW107&lt;0,0,QDW112-QDW107)+QDW156)*1.21+IF($D$5="Koncesija",-#REF!*0.21,0)</f>
        <v>#REF!</v>
      </c>
      <c r="QDX165" s="632" t="e">
        <f>(IF(QDX112-QDX107&lt;0,0,QDX112-QDX107)+QDX156)*1.21+IF($D$5="Koncesija",-#REF!*0.21,0)</f>
        <v>#REF!</v>
      </c>
      <c r="QDY165" s="632" t="e">
        <f>(IF(QDY112-QDY107&lt;0,0,QDY112-QDY107)+QDY156)*1.21+IF($D$5="Koncesija",-#REF!*0.21,0)</f>
        <v>#REF!</v>
      </c>
      <c r="QDZ165" s="632" t="e">
        <f>(IF(QDZ112-QDZ107&lt;0,0,QDZ112-QDZ107)+QDZ156)*1.21+IF($D$5="Koncesija",-#REF!*0.21,0)</f>
        <v>#REF!</v>
      </c>
      <c r="QEA165" s="632" t="e">
        <f>(IF(QEA112-QEA107&lt;0,0,QEA112-QEA107)+QEA156)*1.21+IF($D$5="Koncesija",-#REF!*0.21,0)</f>
        <v>#REF!</v>
      </c>
      <c r="QEB165" s="632" t="e">
        <f>(IF(QEB112-QEB107&lt;0,0,QEB112-QEB107)+QEB156)*1.21+IF($D$5="Koncesija",-#REF!*0.21,0)</f>
        <v>#REF!</v>
      </c>
      <c r="QEC165" s="632" t="e">
        <f>(IF(QEC112-QEC107&lt;0,0,QEC112-QEC107)+QEC156)*1.21+IF($D$5="Koncesija",-#REF!*0.21,0)</f>
        <v>#REF!</v>
      </c>
      <c r="QED165" s="632" t="e">
        <f>(IF(QED112-QED107&lt;0,0,QED112-QED107)+QED156)*1.21+IF($D$5="Koncesija",-#REF!*0.21,0)</f>
        <v>#REF!</v>
      </c>
      <c r="QEE165" s="632" t="e">
        <f>(IF(QEE112-QEE107&lt;0,0,QEE112-QEE107)+QEE156)*1.21+IF($D$5="Koncesija",-#REF!*0.21,0)</f>
        <v>#REF!</v>
      </c>
      <c r="QEF165" s="632" t="e">
        <f>(IF(QEF112-QEF107&lt;0,0,QEF112-QEF107)+QEF156)*1.21+IF($D$5="Koncesija",-#REF!*0.21,0)</f>
        <v>#REF!</v>
      </c>
      <c r="QEG165" s="632" t="e">
        <f>(IF(QEG112-QEG107&lt;0,0,QEG112-QEG107)+QEG156)*1.21+IF($D$5="Koncesija",-#REF!*0.21,0)</f>
        <v>#REF!</v>
      </c>
      <c r="QEH165" s="632" t="e">
        <f>(IF(QEH112-QEH107&lt;0,0,QEH112-QEH107)+QEH156)*1.21+IF($D$5="Koncesija",-#REF!*0.21,0)</f>
        <v>#REF!</v>
      </c>
      <c r="QEI165" s="632" t="e">
        <f>(IF(QEI112-QEI107&lt;0,0,QEI112-QEI107)+QEI156)*1.21+IF($D$5="Koncesija",-#REF!*0.21,0)</f>
        <v>#REF!</v>
      </c>
      <c r="QEJ165" s="632" t="e">
        <f>(IF(QEJ112-QEJ107&lt;0,0,QEJ112-QEJ107)+QEJ156)*1.21+IF($D$5="Koncesija",-#REF!*0.21,0)</f>
        <v>#REF!</v>
      </c>
      <c r="QEK165" s="632" t="e">
        <f>(IF(QEK112-QEK107&lt;0,0,QEK112-QEK107)+QEK156)*1.21+IF($D$5="Koncesija",-#REF!*0.21,0)</f>
        <v>#REF!</v>
      </c>
      <c r="QEL165" s="632" t="e">
        <f>(IF(QEL112-QEL107&lt;0,0,QEL112-QEL107)+QEL156)*1.21+IF($D$5="Koncesija",-#REF!*0.21,0)</f>
        <v>#REF!</v>
      </c>
      <c r="QEM165" s="632" t="e">
        <f>(IF(QEM112-QEM107&lt;0,0,QEM112-QEM107)+QEM156)*1.21+IF($D$5="Koncesija",-#REF!*0.21,0)</f>
        <v>#REF!</v>
      </c>
      <c r="QEN165" s="632" t="e">
        <f>(IF(QEN112-QEN107&lt;0,0,QEN112-QEN107)+QEN156)*1.21+IF($D$5="Koncesija",-#REF!*0.21,0)</f>
        <v>#REF!</v>
      </c>
      <c r="QEO165" s="632" t="e">
        <f>(IF(QEO112-QEO107&lt;0,0,QEO112-QEO107)+QEO156)*1.21+IF($D$5="Koncesija",-#REF!*0.21,0)</f>
        <v>#REF!</v>
      </c>
      <c r="QEP165" s="632" t="e">
        <f>(IF(QEP112-QEP107&lt;0,0,QEP112-QEP107)+QEP156)*1.21+IF($D$5="Koncesija",-#REF!*0.21,0)</f>
        <v>#REF!</v>
      </c>
      <c r="QEQ165" s="632" t="e">
        <f>(IF(QEQ112-QEQ107&lt;0,0,QEQ112-QEQ107)+QEQ156)*1.21+IF($D$5="Koncesija",-#REF!*0.21,0)</f>
        <v>#REF!</v>
      </c>
      <c r="QER165" s="632" t="e">
        <f>(IF(QER112-QER107&lt;0,0,QER112-QER107)+QER156)*1.21+IF($D$5="Koncesija",-#REF!*0.21,0)</f>
        <v>#REF!</v>
      </c>
      <c r="QES165" s="632" t="e">
        <f>(IF(QES112-QES107&lt;0,0,QES112-QES107)+QES156)*1.21+IF($D$5="Koncesija",-#REF!*0.21,0)</f>
        <v>#REF!</v>
      </c>
      <c r="QET165" s="632" t="e">
        <f>(IF(QET112-QET107&lt;0,0,QET112-QET107)+QET156)*1.21+IF($D$5="Koncesija",-#REF!*0.21,0)</f>
        <v>#REF!</v>
      </c>
      <c r="QEU165" s="632" t="e">
        <f>(IF(QEU112-QEU107&lt;0,0,QEU112-QEU107)+QEU156)*1.21+IF($D$5="Koncesija",-#REF!*0.21,0)</f>
        <v>#REF!</v>
      </c>
      <c r="QEV165" s="632" t="e">
        <f>(IF(QEV112-QEV107&lt;0,0,QEV112-QEV107)+QEV156)*1.21+IF($D$5="Koncesija",-#REF!*0.21,0)</f>
        <v>#REF!</v>
      </c>
      <c r="QEW165" s="632" t="e">
        <f>(IF(QEW112-QEW107&lt;0,0,QEW112-QEW107)+QEW156)*1.21+IF($D$5="Koncesija",-#REF!*0.21,0)</f>
        <v>#REF!</v>
      </c>
      <c r="QEX165" s="632" t="e">
        <f>(IF(QEX112-QEX107&lt;0,0,QEX112-QEX107)+QEX156)*1.21+IF($D$5="Koncesija",-#REF!*0.21,0)</f>
        <v>#REF!</v>
      </c>
      <c r="QEY165" s="632" t="e">
        <f>(IF(QEY112-QEY107&lt;0,0,QEY112-QEY107)+QEY156)*1.21+IF($D$5="Koncesija",-#REF!*0.21,0)</f>
        <v>#REF!</v>
      </c>
      <c r="QEZ165" s="632" t="e">
        <f>(IF(QEZ112-QEZ107&lt;0,0,QEZ112-QEZ107)+QEZ156)*1.21+IF($D$5="Koncesija",-#REF!*0.21,0)</f>
        <v>#REF!</v>
      </c>
      <c r="QFA165" s="632" t="e">
        <f>(IF(QFA112-QFA107&lt;0,0,QFA112-QFA107)+QFA156)*1.21+IF($D$5="Koncesija",-#REF!*0.21,0)</f>
        <v>#REF!</v>
      </c>
      <c r="QFB165" s="632" t="e">
        <f>(IF(QFB112-QFB107&lt;0,0,QFB112-QFB107)+QFB156)*1.21+IF($D$5="Koncesija",-#REF!*0.21,0)</f>
        <v>#REF!</v>
      </c>
      <c r="QFC165" s="632" t="e">
        <f>(IF(QFC112-QFC107&lt;0,0,QFC112-QFC107)+QFC156)*1.21+IF($D$5="Koncesija",-#REF!*0.21,0)</f>
        <v>#REF!</v>
      </c>
      <c r="QFD165" s="632" t="e">
        <f>(IF(QFD112-QFD107&lt;0,0,QFD112-QFD107)+QFD156)*1.21+IF($D$5="Koncesija",-#REF!*0.21,0)</f>
        <v>#REF!</v>
      </c>
      <c r="QFE165" s="632" t="e">
        <f>(IF(QFE112-QFE107&lt;0,0,QFE112-QFE107)+QFE156)*1.21+IF($D$5="Koncesija",-#REF!*0.21,0)</f>
        <v>#REF!</v>
      </c>
      <c r="QFF165" s="632" t="e">
        <f>(IF(QFF112-QFF107&lt;0,0,QFF112-QFF107)+QFF156)*1.21+IF($D$5="Koncesija",-#REF!*0.21,0)</f>
        <v>#REF!</v>
      </c>
      <c r="QFG165" s="632" t="e">
        <f>(IF(QFG112-QFG107&lt;0,0,QFG112-QFG107)+QFG156)*1.21+IF($D$5="Koncesija",-#REF!*0.21,0)</f>
        <v>#REF!</v>
      </c>
      <c r="QFH165" s="632" t="e">
        <f>(IF(QFH112-QFH107&lt;0,0,QFH112-QFH107)+QFH156)*1.21+IF($D$5="Koncesija",-#REF!*0.21,0)</f>
        <v>#REF!</v>
      </c>
      <c r="QFI165" s="632" t="e">
        <f>(IF(QFI112-QFI107&lt;0,0,QFI112-QFI107)+QFI156)*1.21+IF($D$5="Koncesija",-#REF!*0.21,0)</f>
        <v>#REF!</v>
      </c>
      <c r="QFJ165" s="632" t="e">
        <f>(IF(QFJ112-QFJ107&lt;0,0,QFJ112-QFJ107)+QFJ156)*1.21+IF($D$5="Koncesija",-#REF!*0.21,0)</f>
        <v>#REF!</v>
      </c>
      <c r="QFK165" s="632" t="e">
        <f>(IF(QFK112-QFK107&lt;0,0,QFK112-QFK107)+QFK156)*1.21+IF($D$5="Koncesija",-#REF!*0.21,0)</f>
        <v>#REF!</v>
      </c>
      <c r="QFL165" s="632" t="e">
        <f>(IF(QFL112-QFL107&lt;0,0,QFL112-QFL107)+QFL156)*1.21+IF($D$5="Koncesija",-#REF!*0.21,0)</f>
        <v>#REF!</v>
      </c>
      <c r="QFM165" s="632" t="e">
        <f>(IF(QFM112-QFM107&lt;0,0,QFM112-QFM107)+QFM156)*1.21+IF($D$5="Koncesija",-#REF!*0.21,0)</f>
        <v>#REF!</v>
      </c>
      <c r="QFN165" s="632" t="e">
        <f>(IF(QFN112-QFN107&lt;0,0,QFN112-QFN107)+QFN156)*1.21+IF($D$5="Koncesija",-#REF!*0.21,0)</f>
        <v>#REF!</v>
      </c>
      <c r="QFO165" s="632" t="e">
        <f>(IF(QFO112-QFO107&lt;0,0,QFO112-QFO107)+QFO156)*1.21+IF($D$5="Koncesija",-#REF!*0.21,0)</f>
        <v>#REF!</v>
      </c>
      <c r="QFP165" s="632" t="e">
        <f>(IF(QFP112-QFP107&lt;0,0,QFP112-QFP107)+QFP156)*1.21+IF($D$5="Koncesija",-#REF!*0.21,0)</f>
        <v>#REF!</v>
      </c>
      <c r="QFQ165" s="632" t="e">
        <f>(IF(QFQ112-QFQ107&lt;0,0,QFQ112-QFQ107)+QFQ156)*1.21+IF($D$5="Koncesija",-#REF!*0.21,0)</f>
        <v>#REF!</v>
      </c>
      <c r="QFR165" s="632" t="e">
        <f>(IF(QFR112-QFR107&lt;0,0,QFR112-QFR107)+QFR156)*1.21+IF($D$5="Koncesija",-#REF!*0.21,0)</f>
        <v>#REF!</v>
      </c>
      <c r="QFS165" s="632" t="e">
        <f>(IF(QFS112-QFS107&lt;0,0,QFS112-QFS107)+QFS156)*1.21+IF($D$5="Koncesija",-#REF!*0.21,0)</f>
        <v>#REF!</v>
      </c>
      <c r="QFT165" s="632" t="e">
        <f>(IF(QFT112-QFT107&lt;0,0,QFT112-QFT107)+QFT156)*1.21+IF($D$5="Koncesija",-#REF!*0.21,0)</f>
        <v>#REF!</v>
      </c>
      <c r="QFU165" s="632" t="e">
        <f>(IF(QFU112-QFU107&lt;0,0,QFU112-QFU107)+QFU156)*1.21+IF($D$5="Koncesija",-#REF!*0.21,0)</f>
        <v>#REF!</v>
      </c>
      <c r="QFV165" s="632" t="e">
        <f>(IF(QFV112-QFV107&lt;0,0,QFV112-QFV107)+QFV156)*1.21+IF($D$5="Koncesija",-#REF!*0.21,0)</f>
        <v>#REF!</v>
      </c>
      <c r="QFW165" s="632" t="e">
        <f>(IF(QFW112-QFW107&lt;0,0,QFW112-QFW107)+QFW156)*1.21+IF($D$5="Koncesija",-#REF!*0.21,0)</f>
        <v>#REF!</v>
      </c>
      <c r="QFX165" s="632" t="e">
        <f>(IF(QFX112-QFX107&lt;0,0,QFX112-QFX107)+QFX156)*1.21+IF($D$5="Koncesija",-#REF!*0.21,0)</f>
        <v>#REF!</v>
      </c>
      <c r="QFY165" s="632" t="e">
        <f>(IF(QFY112-QFY107&lt;0,0,QFY112-QFY107)+QFY156)*1.21+IF($D$5="Koncesija",-#REF!*0.21,0)</f>
        <v>#REF!</v>
      </c>
      <c r="QFZ165" s="632" t="e">
        <f>(IF(QFZ112-QFZ107&lt;0,0,QFZ112-QFZ107)+QFZ156)*1.21+IF($D$5="Koncesija",-#REF!*0.21,0)</f>
        <v>#REF!</v>
      </c>
      <c r="QGA165" s="632" t="e">
        <f>(IF(QGA112-QGA107&lt;0,0,QGA112-QGA107)+QGA156)*1.21+IF($D$5="Koncesija",-#REF!*0.21,0)</f>
        <v>#REF!</v>
      </c>
      <c r="QGB165" s="632" t="e">
        <f>(IF(QGB112-QGB107&lt;0,0,QGB112-QGB107)+QGB156)*1.21+IF($D$5="Koncesija",-#REF!*0.21,0)</f>
        <v>#REF!</v>
      </c>
      <c r="QGC165" s="632" t="e">
        <f>(IF(QGC112-QGC107&lt;0,0,QGC112-QGC107)+QGC156)*1.21+IF($D$5="Koncesija",-#REF!*0.21,0)</f>
        <v>#REF!</v>
      </c>
      <c r="QGD165" s="632" t="e">
        <f>(IF(QGD112-QGD107&lt;0,0,QGD112-QGD107)+QGD156)*1.21+IF($D$5="Koncesija",-#REF!*0.21,0)</f>
        <v>#REF!</v>
      </c>
      <c r="QGE165" s="632" t="e">
        <f>(IF(QGE112-QGE107&lt;0,0,QGE112-QGE107)+QGE156)*1.21+IF($D$5="Koncesija",-#REF!*0.21,0)</f>
        <v>#REF!</v>
      </c>
      <c r="QGF165" s="632" t="e">
        <f>(IF(QGF112-QGF107&lt;0,0,QGF112-QGF107)+QGF156)*1.21+IF($D$5="Koncesija",-#REF!*0.21,0)</f>
        <v>#REF!</v>
      </c>
      <c r="QGG165" s="632" t="e">
        <f>(IF(QGG112-QGG107&lt;0,0,QGG112-QGG107)+QGG156)*1.21+IF($D$5="Koncesija",-#REF!*0.21,0)</f>
        <v>#REF!</v>
      </c>
      <c r="QGH165" s="632" t="e">
        <f>(IF(QGH112-QGH107&lt;0,0,QGH112-QGH107)+QGH156)*1.21+IF($D$5="Koncesija",-#REF!*0.21,0)</f>
        <v>#REF!</v>
      </c>
      <c r="QGI165" s="632" t="e">
        <f>(IF(QGI112-QGI107&lt;0,0,QGI112-QGI107)+QGI156)*1.21+IF($D$5="Koncesija",-#REF!*0.21,0)</f>
        <v>#REF!</v>
      </c>
      <c r="QGJ165" s="632" t="e">
        <f>(IF(QGJ112-QGJ107&lt;0,0,QGJ112-QGJ107)+QGJ156)*1.21+IF($D$5="Koncesija",-#REF!*0.21,0)</f>
        <v>#REF!</v>
      </c>
      <c r="QGK165" s="632" t="e">
        <f>(IF(QGK112-QGK107&lt;0,0,QGK112-QGK107)+QGK156)*1.21+IF($D$5="Koncesija",-#REF!*0.21,0)</f>
        <v>#REF!</v>
      </c>
      <c r="QGL165" s="632" t="e">
        <f>(IF(QGL112-QGL107&lt;0,0,QGL112-QGL107)+QGL156)*1.21+IF($D$5="Koncesija",-#REF!*0.21,0)</f>
        <v>#REF!</v>
      </c>
      <c r="QGM165" s="632" t="e">
        <f>(IF(QGM112-QGM107&lt;0,0,QGM112-QGM107)+QGM156)*1.21+IF($D$5="Koncesija",-#REF!*0.21,0)</f>
        <v>#REF!</v>
      </c>
      <c r="QGN165" s="632" t="e">
        <f>(IF(QGN112-QGN107&lt;0,0,QGN112-QGN107)+QGN156)*1.21+IF($D$5="Koncesija",-#REF!*0.21,0)</f>
        <v>#REF!</v>
      </c>
      <c r="QGO165" s="632" t="e">
        <f>(IF(QGO112-QGO107&lt;0,0,QGO112-QGO107)+QGO156)*1.21+IF($D$5="Koncesija",-#REF!*0.21,0)</f>
        <v>#REF!</v>
      </c>
      <c r="QGP165" s="632" t="e">
        <f>(IF(QGP112-QGP107&lt;0,0,QGP112-QGP107)+QGP156)*1.21+IF($D$5="Koncesija",-#REF!*0.21,0)</f>
        <v>#REF!</v>
      </c>
      <c r="QGQ165" s="632" t="e">
        <f>(IF(QGQ112-QGQ107&lt;0,0,QGQ112-QGQ107)+QGQ156)*1.21+IF($D$5="Koncesija",-#REF!*0.21,0)</f>
        <v>#REF!</v>
      </c>
      <c r="QGR165" s="632" t="e">
        <f>(IF(QGR112-QGR107&lt;0,0,QGR112-QGR107)+QGR156)*1.21+IF($D$5="Koncesija",-#REF!*0.21,0)</f>
        <v>#REF!</v>
      </c>
      <c r="QGS165" s="632" t="e">
        <f>(IF(QGS112-QGS107&lt;0,0,QGS112-QGS107)+QGS156)*1.21+IF($D$5="Koncesija",-#REF!*0.21,0)</f>
        <v>#REF!</v>
      </c>
      <c r="QGT165" s="632" t="e">
        <f>(IF(QGT112-QGT107&lt;0,0,QGT112-QGT107)+QGT156)*1.21+IF($D$5="Koncesija",-#REF!*0.21,0)</f>
        <v>#REF!</v>
      </c>
      <c r="QGU165" s="632" t="e">
        <f>(IF(QGU112-QGU107&lt;0,0,QGU112-QGU107)+QGU156)*1.21+IF($D$5="Koncesija",-#REF!*0.21,0)</f>
        <v>#REF!</v>
      </c>
      <c r="QGV165" s="632" t="e">
        <f>(IF(QGV112-QGV107&lt;0,0,QGV112-QGV107)+QGV156)*1.21+IF($D$5="Koncesija",-#REF!*0.21,0)</f>
        <v>#REF!</v>
      </c>
      <c r="QGW165" s="632" t="e">
        <f>(IF(QGW112-QGW107&lt;0,0,QGW112-QGW107)+QGW156)*1.21+IF($D$5="Koncesija",-#REF!*0.21,0)</f>
        <v>#REF!</v>
      </c>
      <c r="QGX165" s="632" t="e">
        <f>(IF(QGX112-QGX107&lt;0,0,QGX112-QGX107)+QGX156)*1.21+IF($D$5="Koncesija",-#REF!*0.21,0)</f>
        <v>#REF!</v>
      </c>
      <c r="QGY165" s="632" t="e">
        <f>(IF(QGY112-QGY107&lt;0,0,QGY112-QGY107)+QGY156)*1.21+IF($D$5="Koncesija",-#REF!*0.21,0)</f>
        <v>#REF!</v>
      </c>
      <c r="QGZ165" s="632" t="e">
        <f>(IF(QGZ112-QGZ107&lt;0,0,QGZ112-QGZ107)+QGZ156)*1.21+IF($D$5="Koncesija",-#REF!*0.21,0)</f>
        <v>#REF!</v>
      </c>
      <c r="QHA165" s="632" t="e">
        <f>(IF(QHA112-QHA107&lt;0,0,QHA112-QHA107)+QHA156)*1.21+IF($D$5="Koncesija",-#REF!*0.21,0)</f>
        <v>#REF!</v>
      </c>
      <c r="QHB165" s="632" t="e">
        <f>(IF(QHB112-QHB107&lt;0,0,QHB112-QHB107)+QHB156)*1.21+IF($D$5="Koncesija",-#REF!*0.21,0)</f>
        <v>#REF!</v>
      </c>
      <c r="QHC165" s="632" t="e">
        <f>(IF(QHC112-QHC107&lt;0,0,QHC112-QHC107)+QHC156)*1.21+IF($D$5="Koncesija",-#REF!*0.21,0)</f>
        <v>#REF!</v>
      </c>
      <c r="QHD165" s="632" t="e">
        <f>(IF(QHD112-QHD107&lt;0,0,QHD112-QHD107)+QHD156)*1.21+IF($D$5="Koncesija",-#REF!*0.21,0)</f>
        <v>#REF!</v>
      </c>
      <c r="QHE165" s="632" t="e">
        <f>(IF(QHE112-QHE107&lt;0,0,QHE112-QHE107)+QHE156)*1.21+IF($D$5="Koncesija",-#REF!*0.21,0)</f>
        <v>#REF!</v>
      </c>
      <c r="QHF165" s="632" t="e">
        <f>(IF(QHF112-QHF107&lt;0,0,QHF112-QHF107)+QHF156)*1.21+IF($D$5="Koncesija",-#REF!*0.21,0)</f>
        <v>#REF!</v>
      </c>
      <c r="QHG165" s="632" t="e">
        <f>(IF(QHG112-QHG107&lt;0,0,QHG112-QHG107)+QHG156)*1.21+IF($D$5="Koncesija",-#REF!*0.21,0)</f>
        <v>#REF!</v>
      </c>
      <c r="QHH165" s="632" t="e">
        <f>(IF(QHH112-QHH107&lt;0,0,QHH112-QHH107)+QHH156)*1.21+IF($D$5="Koncesija",-#REF!*0.21,0)</f>
        <v>#REF!</v>
      </c>
      <c r="QHI165" s="632" t="e">
        <f>(IF(QHI112-QHI107&lt;0,0,QHI112-QHI107)+QHI156)*1.21+IF($D$5="Koncesija",-#REF!*0.21,0)</f>
        <v>#REF!</v>
      </c>
      <c r="QHJ165" s="632" t="e">
        <f>(IF(QHJ112-QHJ107&lt;0,0,QHJ112-QHJ107)+QHJ156)*1.21+IF($D$5="Koncesija",-#REF!*0.21,0)</f>
        <v>#REF!</v>
      </c>
      <c r="QHK165" s="632" t="e">
        <f>(IF(QHK112-QHK107&lt;0,0,QHK112-QHK107)+QHK156)*1.21+IF($D$5="Koncesija",-#REF!*0.21,0)</f>
        <v>#REF!</v>
      </c>
      <c r="QHL165" s="632" t="e">
        <f>(IF(QHL112-QHL107&lt;0,0,QHL112-QHL107)+QHL156)*1.21+IF($D$5="Koncesija",-#REF!*0.21,0)</f>
        <v>#REF!</v>
      </c>
      <c r="QHM165" s="632" t="e">
        <f>(IF(QHM112-QHM107&lt;0,0,QHM112-QHM107)+QHM156)*1.21+IF($D$5="Koncesija",-#REF!*0.21,0)</f>
        <v>#REF!</v>
      </c>
      <c r="QHN165" s="632" t="e">
        <f>(IF(QHN112-QHN107&lt;0,0,QHN112-QHN107)+QHN156)*1.21+IF($D$5="Koncesija",-#REF!*0.21,0)</f>
        <v>#REF!</v>
      </c>
      <c r="QHO165" s="632" t="e">
        <f>(IF(QHO112-QHO107&lt;0,0,QHO112-QHO107)+QHO156)*1.21+IF($D$5="Koncesija",-#REF!*0.21,0)</f>
        <v>#REF!</v>
      </c>
      <c r="QHP165" s="632" t="e">
        <f>(IF(QHP112-QHP107&lt;0,0,QHP112-QHP107)+QHP156)*1.21+IF($D$5="Koncesija",-#REF!*0.21,0)</f>
        <v>#REF!</v>
      </c>
      <c r="QHQ165" s="632" t="e">
        <f>(IF(QHQ112-QHQ107&lt;0,0,QHQ112-QHQ107)+QHQ156)*1.21+IF($D$5="Koncesija",-#REF!*0.21,0)</f>
        <v>#REF!</v>
      </c>
      <c r="QHR165" s="632" t="e">
        <f>(IF(QHR112-QHR107&lt;0,0,QHR112-QHR107)+QHR156)*1.21+IF($D$5="Koncesija",-#REF!*0.21,0)</f>
        <v>#REF!</v>
      </c>
      <c r="QHS165" s="632" t="e">
        <f>(IF(QHS112-QHS107&lt;0,0,QHS112-QHS107)+QHS156)*1.21+IF($D$5="Koncesija",-#REF!*0.21,0)</f>
        <v>#REF!</v>
      </c>
      <c r="QHT165" s="632" t="e">
        <f>(IF(QHT112-QHT107&lt;0,0,QHT112-QHT107)+QHT156)*1.21+IF($D$5="Koncesija",-#REF!*0.21,0)</f>
        <v>#REF!</v>
      </c>
      <c r="QHU165" s="632" t="e">
        <f>(IF(QHU112-QHU107&lt;0,0,QHU112-QHU107)+QHU156)*1.21+IF($D$5="Koncesija",-#REF!*0.21,0)</f>
        <v>#REF!</v>
      </c>
      <c r="QHV165" s="632" t="e">
        <f>(IF(QHV112-QHV107&lt;0,0,QHV112-QHV107)+QHV156)*1.21+IF($D$5="Koncesija",-#REF!*0.21,0)</f>
        <v>#REF!</v>
      </c>
      <c r="QHW165" s="632" t="e">
        <f>(IF(QHW112-QHW107&lt;0,0,QHW112-QHW107)+QHW156)*1.21+IF($D$5="Koncesija",-#REF!*0.21,0)</f>
        <v>#REF!</v>
      </c>
      <c r="QHX165" s="632" t="e">
        <f>(IF(QHX112-QHX107&lt;0,0,QHX112-QHX107)+QHX156)*1.21+IF($D$5="Koncesija",-#REF!*0.21,0)</f>
        <v>#REF!</v>
      </c>
      <c r="QHY165" s="632" t="e">
        <f>(IF(QHY112-QHY107&lt;0,0,QHY112-QHY107)+QHY156)*1.21+IF($D$5="Koncesija",-#REF!*0.21,0)</f>
        <v>#REF!</v>
      </c>
      <c r="QHZ165" s="632" t="e">
        <f>(IF(QHZ112-QHZ107&lt;0,0,QHZ112-QHZ107)+QHZ156)*1.21+IF($D$5="Koncesija",-#REF!*0.21,0)</f>
        <v>#REF!</v>
      </c>
      <c r="QIA165" s="632" t="e">
        <f>(IF(QIA112-QIA107&lt;0,0,QIA112-QIA107)+QIA156)*1.21+IF($D$5="Koncesija",-#REF!*0.21,0)</f>
        <v>#REF!</v>
      </c>
      <c r="QIB165" s="632" t="e">
        <f>(IF(QIB112-QIB107&lt;0,0,QIB112-QIB107)+QIB156)*1.21+IF($D$5="Koncesija",-#REF!*0.21,0)</f>
        <v>#REF!</v>
      </c>
      <c r="QIC165" s="632" t="e">
        <f>(IF(QIC112-QIC107&lt;0,0,QIC112-QIC107)+QIC156)*1.21+IF($D$5="Koncesija",-#REF!*0.21,0)</f>
        <v>#REF!</v>
      </c>
      <c r="QID165" s="632" t="e">
        <f>(IF(QID112-QID107&lt;0,0,QID112-QID107)+QID156)*1.21+IF($D$5="Koncesija",-#REF!*0.21,0)</f>
        <v>#REF!</v>
      </c>
      <c r="QIE165" s="632" t="e">
        <f>(IF(QIE112-QIE107&lt;0,0,QIE112-QIE107)+QIE156)*1.21+IF($D$5="Koncesija",-#REF!*0.21,0)</f>
        <v>#REF!</v>
      </c>
      <c r="QIF165" s="632" t="e">
        <f>(IF(QIF112-QIF107&lt;0,0,QIF112-QIF107)+QIF156)*1.21+IF($D$5="Koncesija",-#REF!*0.21,0)</f>
        <v>#REF!</v>
      </c>
      <c r="QIG165" s="632" t="e">
        <f>(IF(QIG112-QIG107&lt;0,0,QIG112-QIG107)+QIG156)*1.21+IF($D$5="Koncesija",-#REF!*0.21,0)</f>
        <v>#REF!</v>
      </c>
      <c r="QIH165" s="632" t="e">
        <f>(IF(QIH112-QIH107&lt;0,0,QIH112-QIH107)+QIH156)*1.21+IF($D$5="Koncesija",-#REF!*0.21,0)</f>
        <v>#REF!</v>
      </c>
      <c r="QII165" s="632" t="e">
        <f>(IF(QII112-QII107&lt;0,0,QII112-QII107)+QII156)*1.21+IF($D$5="Koncesija",-#REF!*0.21,0)</f>
        <v>#REF!</v>
      </c>
      <c r="QIJ165" s="632" t="e">
        <f>(IF(QIJ112-QIJ107&lt;0,0,QIJ112-QIJ107)+QIJ156)*1.21+IF($D$5="Koncesija",-#REF!*0.21,0)</f>
        <v>#REF!</v>
      </c>
      <c r="QIK165" s="632" t="e">
        <f>(IF(QIK112-QIK107&lt;0,0,QIK112-QIK107)+QIK156)*1.21+IF($D$5="Koncesija",-#REF!*0.21,0)</f>
        <v>#REF!</v>
      </c>
      <c r="QIL165" s="632" t="e">
        <f>(IF(QIL112-QIL107&lt;0,0,QIL112-QIL107)+QIL156)*1.21+IF($D$5="Koncesija",-#REF!*0.21,0)</f>
        <v>#REF!</v>
      </c>
      <c r="QIM165" s="632" t="e">
        <f>(IF(QIM112-QIM107&lt;0,0,QIM112-QIM107)+QIM156)*1.21+IF($D$5="Koncesija",-#REF!*0.21,0)</f>
        <v>#REF!</v>
      </c>
      <c r="QIN165" s="632" t="e">
        <f>(IF(QIN112-QIN107&lt;0,0,QIN112-QIN107)+QIN156)*1.21+IF($D$5="Koncesija",-#REF!*0.21,0)</f>
        <v>#REF!</v>
      </c>
      <c r="QIO165" s="632" t="e">
        <f>(IF(QIO112-QIO107&lt;0,0,QIO112-QIO107)+QIO156)*1.21+IF($D$5="Koncesija",-#REF!*0.21,0)</f>
        <v>#REF!</v>
      </c>
      <c r="QIP165" s="632" t="e">
        <f>(IF(QIP112-QIP107&lt;0,0,QIP112-QIP107)+QIP156)*1.21+IF($D$5="Koncesija",-#REF!*0.21,0)</f>
        <v>#REF!</v>
      </c>
      <c r="QIQ165" s="632" t="e">
        <f>(IF(QIQ112-QIQ107&lt;0,0,QIQ112-QIQ107)+QIQ156)*1.21+IF($D$5="Koncesija",-#REF!*0.21,0)</f>
        <v>#REF!</v>
      </c>
      <c r="QIR165" s="632" t="e">
        <f>(IF(QIR112-QIR107&lt;0,0,QIR112-QIR107)+QIR156)*1.21+IF($D$5="Koncesija",-#REF!*0.21,0)</f>
        <v>#REF!</v>
      </c>
      <c r="QIS165" s="632" t="e">
        <f>(IF(QIS112-QIS107&lt;0,0,QIS112-QIS107)+QIS156)*1.21+IF($D$5="Koncesija",-#REF!*0.21,0)</f>
        <v>#REF!</v>
      </c>
      <c r="QIT165" s="632" t="e">
        <f>(IF(QIT112-QIT107&lt;0,0,QIT112-QIT107)+QIT156)*1.21+IF($D$5="Koncesija",-#REF!*0.21,0)</f>
        <v>#REF!</v>
      </c>
      <c r="QIU165" s="632" t="e">
        <f>(IF(QIU112-QIU107&lt;0,0,QIU112-QIU107)+QIU156)*1.21+IF($D$5="Koncesija",-#REF!*0.21,0)</f>
        <v>#REF!</v>
      </c>
      <c r="QIV165" s="632" t="e">
        <f>(IF(QIV112-QIV107&lt;0,0,QIV112-QIV107)+QIV156)*1.21+IF($D$5="Koncesija",-#REF!*0.21,0)</f>
        <v>#REF!</v>
      </c>
      <c r="QIW165" s="632" t="e">
        <f>(IF(QIW112-QIW107&lt;0,0,QIW112-QIW107)+QIW156)*1.21+IF($D$5="Koncesija",-#REF!*0.21,0)</f>
        <v>#REF!</v>
      </c>
      <c r="QIX165" s="632" t="e">
        <f>(IF(QIX112-QIX107&lt;0,0,QIX112-QIX107)+QIX156)*1.21+IF($D$5="Koncesija",-#REF!*0.21,0)</f>
        <v>#REF!</v>
      </c>
      <c r="QIY165" s="632" t="e">
        <f>(IF(QIY112-QIY107&lt;0,0,QIY112-QIY107)+QIY156)*1.21+IF($D$5="Koncesija",-#REF!*0.21,0)</f>
        <v>#REF!</v>
      </c>
      <c r="QIZ165" s="632" t="e">
        <f>(IF(QIZ112-QIZ107&lt;0,0,QIZ112-QIZ107)+QIZ156)*1.21+IF($D$5="Koncesija",-#REF!*0.21,0)</f>
        <v>#REF!</v>
      </c>
      <c r="QJA165" s="632" t="e">
        <f>(IF(QJA112-QJA107&lt;0,0,QJA112-QJA107)+QJA156)*1.21+IF($D$5="Koncesija",-#REF!*0.21,0)</f>
        <v>#REF!</v>
      </c>
      <c r="QJB165" s="632" t="e">
        <f>(IF(QJB112-QJB107&lt;0,0,QJB112-QJB107)+QJB156)*1.21+IF($D$5="Koncesija",-#REF!*0.21,0)</f>
        <v>#REF!</v>
      </c>
      <c r="QJC165" s="632" t="e">
        <f>(IF(QJC112-QJC107&lt;0,0,QJC112-QJC107)+QJC156)*1.21+IF($D$5="Koncesija",-#REF!*0.21,0)</f>
        <v>#REF!</v>
      </c>
      <c r="QJD165" s="632" t="e">
        <f>(IF(QJD112-QJD107&lt;0,0,QJD112-QJD107)+QJD156)*1.21+IF($D$5="Koncesija",-#REF!*0.21,0)</f>
        <v>#REF!</v>
      </c>
      <c r="QJE165" s="632" t="e">
        <f>(IF(QJE112-QJE107&lt;0,0,QJE112-QJE107)+QJE156)*1.21+IF($D$5="Koncesija",-#REF!*0.21,0)</f>
        <v>#REF!</v>
      </c>
      <c r="QJF165" s="632" t="e">
        <f>(IF(QJF112-QJF107&lt;0,0,QJF112-QJF107)+QJF156)*1.21+IF($D$5="Koncesija",-#REF!*0.21,0)</f>
        <v>#REF!</v>
      </c>
      <c r="QJG165" s="632" t="e">
        <f>(IF(QJG112-QJG107&lt;0,0,QJG112-QJG107)+QJG156)*1.21+IF($D$5="Koncesija",-#REF!*0.21,0)</f>
        <v>#REF!</v>
      </c>
      <c r="QJH165" s="632" t="e">
        <f>(IF(QJH112-QJH107&lt;0,0,QJH112-QJH107)+QJH156)*1.21+IF($D$5="Koncesija",-#REF!*0.21,0)</f>
        <v>#REF!</v>
      </c>
      <c r="QJI165" s="632" t="e">
        <f>(IF(QJI112-QJI107&lt;0,0,QJI112-QJI107)+QJI156)*1.21+IF($D$5="Koncesija",-#REF!*0.21,0)</f>
        <v>#REF!</v>
      </c>
      <c r="QJJ165" s="632" t="e">
        <f>(IF(QJJ112-QJJ107&lt;0,0,QJJ112-QJJ107)+QJJ156)*1.21+IF($D$5="Koncesija",-#REF!*0.21,0)</f>
        <v>#REF!</v>
      </c>
      <c r="QJK165" s="632" t="e">
        <f>(IF(QJK112-QJK107&lt;0,0,QJK112-QJK107)+QJK156)*1.21+IF($D$5="Koncesija",-#REF!*0.21,0)</f>
        <v>#REF!</v>
      </c>
      <c r="QJL165" s="632" t="e">
        <f>(IF(QJL112-QJL107&lt;0,0,QJL112-QJL107)+QJL156)*1.21+IF($D$5="Koncesija",-#REF!*0.21,0)</f>
        <v>#REF!</v>
      </c>
      <c r="QJM165" s="632" t="e">
        <f>(IF(QJM112-QJM107&lt;0,0,QJM112-QJM107)+QJM156)*1.21+IF($D$5="Koncesija",-#REF!*0.21,0)</f>
        <v>#REF!</v>
      </c>
      <c r="QJN165" s="632" t="e">
        <f>(IF(QJN112-QJN107&lt;0,0,QJN112-QJN107)+QJN156)*1.21+IF($D$5="Koncesija",-#REF!*0.21,0)</f>
        <v>#REF!</v>
      </c>
      <c r="QJO165" s="632" t="e">
        <f>(IF(QJO112-QJO107&lt;0,0,QJO112-QJO107)+QJO156)*1.21+IF($D$5="Koncesija",-#REF!*0.21,0)</f>
        <v>#REF!</v>
      </c>
      <c r="QJP165" s="632" t="e">
        <f>(IF(QJP112-QJP107&lt;0,0,QJP112-QJP107)+QJP156)*1.21+IF($D$5="Koncesija",-#REF!*0.21,0)</f>
        <v>#REF!</v>
      </c>
      <c r="QJQ165" s="632" t="e">
        <f>(IF(QJQ112-QJQ107&lt;0,0,QJQ112-QJQ107)+QJQ156)*1.21+IF($D$5="Koncesija",-#REF!*0.21,0)</f>
        <v>#REF!</v>
      </c>
      <c r="QJR165" s="632" t="e">
        <f>(IF(QJR112-QJR107&lt;0,0,QJR112-QJR107)+QJR156)*1.21+IF($D$5="Koncesija",-#REF!*0.21,0)</f>
        <v>#REF!</v>
      </c>
      <c r="QJS165" s="632" t="e">
        <f>(IF(QJS112-QJS107&lt;0,0,QJS112-QJS107)+QJS156)*1.21+IF($D$5="Koncesija",-#REF!*0.21,0)</f>
        <v>#REF!</v>
      </c>
      <c r="QJT165" s="632" t="e">
        <f>(IF(QJT112-QJT107&lt;0,0,QJT112-QJT107)+QJT156)*1.21+IF($D$5="Koncesija",-#REF!*0.21,0)</f>
        <v>#REF!</v>
      </c>
      <c r="QJU165" s="632" t="e">
        <f>(IF(QJU112-QJU107&lt;0,0,QJU112-QJU107)+QJU156)*1.21+IF($D$5="Koncesija",-#REF!*0.21,0)</f>
        <v>#REF!</v>
      </c>
      <c r="QJV165" s="632" t="e">
        <f>(IF(QJV112-QJV107&lt;0,0,QJV112-QJV107)+QJV156)*1.21+IF($D$5="Koncesija",-#REF!*0.21,0)</f>
        <v>#REF!</v>
      </c>
      <c r="QJW165" s="632" t="e">
        <f>(IF(QJW112-QJW107&lt;0,0,QJW112-QJW107)+QJW156)*1.21+IF($D$5="Koncesija",-#REF!*0.21,0)</f>
        <v>#REF!</v>
      </c>
      <c r="QJX165" s="632" t="e">
        <f>(IF(QJX112-QJX107&lt;0,0,QJX112-QJX107)+QJX156)*1.21+IF($D$5="Koncesija",-#REF!*0.21,0)</f>
        <v>#REF!</v>
      </c>
      <c r="QJY165" s="632" t="e">
        <f>(IF(QJY112-QJY107&lt;0,0,QJY112-QJY107)+QJY156)*1.21+IF($D$5="Koncesija",-#REF!*0.21,0)</f>
        <v>#REF!</v>
      </c>
      <c r="QJZ165" s="632" t="e">
        <f>(IF(QJZ112-QJZ107&lt;0,0,QJZ112-QJZ107)+QJZ156)*1.21+IF($D$5="Koncesija",-#REF!*0.21,0)</f>
        <v>#REF!</v>
      </c>
      <c r="QKA165" s="632" t="e">
        <f>(IF(QKA112-QKA107&lt;0,0,QKA112-QKA107)+QKA156)*1.21+IF($D$5="Koncesija",-#REF!*0.21,0)</f>
        <v>#REF!</v>
      </c>
      <c r="QKB165" s="632" t="e">
        <f>(IF(QKB112-QKB107&lt;0,0,QKB112-QKB107)+QKB156)*1.21+IF($D$5="Koncesija",-#REF!*0.21,0)</f>
        <v>#REF!</v>
      </c>
      <c r="QKC165" s="632" t="e">
        <f>(IF(QKC112-QKC107&lt;0,0,QKC112-QKC107)+QKC156)*1.21+IF($D$5="Koncesija",-#REF!*0.21,0)</f>
        <v>#REF!</v>
      </c>
      <c r="QKD165" s="632" t="e">
        <f>(IF(QKD112-QKD107&lt;0,0,QKD112-QKD107)+QKD156)*1.21+IF($D$5="Koncesija",-#REF!*0.21,0)</f>
        <v>#REF!</v>
      </c>
      <c r="QKE165" s="632" t="e">
        <f>(IF(QKE112-QKE107&lt;0,0,QKE112-QKE107)+QKE156)*1.21+IF($D$5="Koncesija",-#REF!*0.21,0)</f>
        <v>#REF!</v>
      </c>
      <c r="QKF165" s="632" t="e">
        <f>(IF(QKF112-QKF107&lt;0,0,QKF112-QKF107)+QKF156)*1.21+IF($D$5="Koncesija",-#REF!*0.21,0)</f>
        <v>#REF!</v>
      </c>
      <c r="QKG165" s="632" t="e">
        <f>(IF(QKG112-QKG107&lt;0,0,QKG112-QKG107)+QKG156)*1.21+IF($D$5="Koncesija",-#REF!*0.21,0)</f>
        <v>#REF!</v>
      </c>
      <c r="QKH165" s="632" t="e">
        <f>(IF(QKH112-QKH107&lt;0,0,QKH112-QKH107)+QKH156)*1.21+IF($D$5="Koncesija",-#REF!*0.21,0)</f>
        <v>#REF!</v>
      </c>
      <c r="QKI165" s="632" t="e">
        <f>(IF(QKI112-QKI107&lt;0,0,QKI112-QKI107)+QKI156)*1.21+IF($D$5="Koncesija",-#REF!*0.21,0)</f>
        <v>#REF!</v>
      </c>
      <c r="QKJ165" s="632" t="e">
        <f>(IF(QKJ112-QKJ107&lt;0,0,QKJ112-QKJ107)+QKJ156)*1.21+IF($D$5="Koncesija",-#REF!*0.21,0)</f>
        <v>#REF!</v>
      </c>
      <c r="QKK165" s="632" t="e">
        <f>(IF(QKK112-QKK107&lt;0,0,QKK112-QKK107)+QKK156)*1.21+IF($D$5="Koncesija",-#REF!*0.21,0)</f>
        <v>#REF!</v>
      </c>
      <c r="QKL165" s="632" t="e">
        <f>(IF(QKL112-QKL107&lt;0,0,QKL112-QKL107)+QKL156)*1.21+IF($D$5="Koncesija",-#REF!*0.21,0)</f>
        <v>#REF!</v>
      </c>
      <c r="QKM165" s="632" t="e">
        <f>(IF(QKM112-QKM107&lt;0,0,QKM112-QKM107)+QKM156)*1.21+IF($D$5="Koncesija",-#REF!*0.21,0)</f>
        <v>#REF!</v>
      </c>
      <c r="QKN165" s="632" t="e">
        <f>(IF(QKN112-QKN107&lt;0,0,QKN112-QKN107)+QKN156)*1.21+IF($D$5="Koncesija",-#REF!*0.21,0)</f>
        <v>#REF!</v>
      </c>
      <c r="QKO165" s="632" t="e">
        <f>(IF(QKO112-QKO107&lt;0,0,QKO112-QKO107)+QKO156)*1.21+IF($D$5="Koncesija",-#REF!*0.21,0)</f>
        <v>#REF!</v>
      </c>
      <c r="QKP165" s="632" t="e">
        <f>(IF(QKP112-QKP107&lt;0,0,QKP112-QKP107)+QKP156)*1.21+IF($D$5="Koncesija",-#REF!*0.21,0)</f>
        <v>#REF!</v>
      </c>
      <c r="QKQ165" s="632" t="e">
        <f>(IF(QKQ112-QKQ107&lt;0,0,QKQ112-QKQ107)+QKQ156)*1.21+IF($D$5="Koncesija",-#REF!*0.21,0)</f>
        <v>#REF!</v>
      </c>
      <c r="QKR165" s="632" t="e">
        <f>(IF(QKR112-QKR107&lt;0,0,QKR112-QKR107)+QKR156)*1.21+IF($D$5="Koncesija",-#REF!*0.21,0)</f>
        <v>#REF!</v>
      </c>
      <c r="QKS165" s="632" t="e">
        <f>(IF(QKS112-QKS107&lt;0,0,QKS112-QKS107)+QKS156)*1.21+IF($D$5="Koncesija",-#REF!*0.21,0)</f>
        <v>#REF!</v>
      </c>
      <c r="QKT165" s="632" t="e">
        <f>(IF(QKT112-QKT107&lt;0,0,QKT112-QKT107)+QKT156)*1.21+IF($D$5="Koncesija",-#REF!*0.21,0)</f>
        <v>#REF!</v>
      </c>
      <c r="QKU165" s="632" t="e">
        <f>(IF(QKU112-QKU107&lt;0,0,QKU112-QKU107)+QKU156)*1.21+IF($D$5="Koncesija",-#REF!*0.21,0)</f>
        <v>#REF!</v>
      </c>
      <c r="QKV165" s="632" t="e">
        <f>(IF(QKV112-QKV107&lt;0,0,QKV112-QKV107)+QKV156)*1.21+IF($D$5="Koncesija",-#REF!*0.21,0)</f>
        <v>#REF!</v>
      </c>
      <c r="QKW165" s="632" t="e">
        <f>(IF(QKW112-QKW107&lt;0,0,QKW112-QKW107)+QKW156)*1.21+IF($D$5="Koncesija",-#REF!*0.21,0)</f>
        <v>#REF!</v>
      </c>
      <c r="QKX165" s="632" t="e">
        <f>(IF(QKX112-QKX107&lt;0,0,QKX112-QKX107)+QKX156)*1.21+IF($D$5="Koncesija",-#REF!*0.21,0)</f>
        <v>#REF!</v>
      </c>
      <c r="QKY165" s="632" t="e">
        <f>(IF(QKY112-QKY107&lt;0,0,QKY112-QKY107)+QKY156)*1.21+IF($D$5="Koncesija",-#REF!*0.21,0)</f>
        <v>#REF!</v>
      </c>
      <c r="QKZ165" s="632" t="e">
        <f>(IF(QKZ112-QKZ107&lt;0,0,QKZ112-QKZ107)+QKZ156)*1.21+IF($D$5="Koncesija",-#REF!*0.21,0)</f>
        <v>#REF!</v>
      </c>
      <c r="QLA165" s="632" t="e">
        <f>(IF(QLA112-QLA107&lt;0,0,QLA112-QLA107)+QLA156)*1.21+IF($D$5="Koncesija",-#REF!*0.21,0)</f>
        <v>#REF!</v>
      </c>
      <c r="QLB165" s="632" t="e">
        <f>(IF(QLB112-QLB107&lt;0,0,QLB112-QLB107)+QLB156)*1.21+IF($D$5="Koncesija",-#REF!*0.21,0)</f>
        <v>#REF!</v>
      </c>
      <c r="QLC165" s="632" t="e">
        <f>(IF(QLC112-QLC107&lt;0,0,QLC112-QLC107)+QLC156)*1.21+IF($D$5="Koncesija",-#REF!*0.21,0)</f>
        <v>#REF!</v>
      </c>
      <c r="QLD165" s="632" t="e">
        <f>(IF(QLD112-QLD107&lt;0,0,QLD112-QLD107)+QLD156)*1.21+IF($D$5="Koncesija",-#REF!*0.21,0)</f>
        <v>#REF!</v>
      </c>
      <c r="QLE165" s="632" t="e">
        <f>(IF(QLE112-QLE107&lt;0,0,QLE112-QLE107)+QLE156)*1.21+IF($D$5="Koncesija",-#REF!*0.21,0)</f>
        <v>#REF!</v>
      </c>
      <c r="QLF165" s="632" t="e">
        <f>(IF(QLF112-QLF107&lt;0,0,QLF112-QLF107)+QLF156)*1.21+IF($D$5="Koncesija",-#REF!*0.21,0)</f>
        <v>#REF!</v>
      </c>
      <c r="QLG165" s="632" t="e">
        <f>(IF(QLG112-QLG107&lt;0,0,QLG112-QLG107)+QLG156)*1.21+IF($D$5="Koncesija",-#REF!*0.21,0)</f>
        <v>#REF!</v>
      </c>
      <c r="QLH165" s="632" t="e">
        <f>(IF(QLH112-QLH107&lt;0,0,QLH112-QLH107)+QLH156)*1.21+IF($D$5="Koncesija",-#REF!*0.21,0)</f>
        <v>#REF!</v>
      </c>
      <c r="QLI165" s="632" t="e">
        <f>(IF(QLI112-QLI107&lt;0,0,QLI112-QLI107)+QLI156)*1.21+IF($D$5="Koncesija",-#REF!*0.21,0)</f>
        <v>#REF!</v>
      </c>
      <c r="QLJ165" s="632" t="e">
        <f>(IF(QLJ112-QLJ107&lt;0,0,QLJ112-QLJ107)+QLJ156)*1.21+IF($D$5="Koncesija",-#REF!*0.21,0)</f>
        <v>#REF!</v>
      </c>
      <c r="QLK165" s="632" t="e">
        <f>(IF(QLK112-QLK107&lt;0,0,QLK112-QLK107)+QLK156)*1.21+IF($D$5="Koncesija",-#REF!*0.21,0)</f>
        <v>#REF!</v>
      </c>
      <c r="QLL165" s="632" t="e">
        <f>(IF(QLL112-QLL107&lt;0,0,QLL112-QLL107)+QLL156)*1.21+IF($D$5="Koncesija",-#REF!*0.21,0)</f>
        <v>#REF!</v>
      </c>
      <c r="QLM165" s="632" t="e">
        <f>(IF(QLM112-QLM107&lt;0,0,QLM112-QLM107)+QLM156)*1.21+IF($D$5="Koncesija",-#REF!*0.21,0)</f>
        <v>#REF!</v>
      </c>
      <c r="QLN165" s="632" t="e">
        <f>(IF(QLN112-QLN107&lt;0,0,QLN112-QLN107)+QLN156)*1.21+IF($D$5="Koncesija",-#REF!*0.21,0)</f>
        <v>#REF!</v>
      </c>
      <c r="QLO165" s="632" t="e">
        <f>(IF(QLO112-QLO107&lt;0,0,QLO112-QLO107)+QLO156)*1.21+IF($D$5="Koncesija",-#REF!*0.21,0)</f>
        <v>#REF!</v>
      </c>
      <c r="QLP165" s="632" t="e">
        <f>(IF(QLP112-QLP107&lt;0,0,QLP112-QLP107)+QLP156)*1.21+IF($D$5="Koncesija",-#REF!*0.21,0)</f>
        <v>#REF!</v>
      </c>
      <c r="QLQ165" s="632" t="e">
        <f>(IF(QLQ112-QLQ107&lt;0,0,QLQ112-QLQ107)+QLQ156)*1.21+IF($D$5="Koncesija",-#REF!*0.21,0)</f>
        <v>#REF!</v>
      </c>
      <c r="QLR165" s="632" t="e">
        <f>(IF(QLR112-QLR107&lt;0,0,QLR112-QLR107)+QLR156)*1.21+IF($D$5="Koncesija",-#REF!*0.21,0)</f>
        <v>#REF!</v>
      </c>
      <c r="QLS165" s="632" t="e">
        <f>(IF(QLS112-QLS107&lt;0,0,QLS112-QLS107)+QLS156)*1.21+IF($D$5="Koncesija",-#REF!*0.21,0)</f>
        <v>#REF!</v>
      </c>
      <c r="QLT165" s="632" t="e">
        <f>(IF(QLT112-QLT107&lt;0,0,QLT112-QLT107)+QLT156)*1.21+IF($D$5="Koncesija",-#REF!*0.21,0)</f>
        <v>#REF!</v>
      </c>
      <c r="QLU165" s="632" t="e">
        <f>(IF(QLU112-QLU107&lt;0,0,QLU112-QLU107)+QLU156)*1.21+IF($D$5="Koncesija",-#REF!*0.21,0)</f>
        <v>#REF!</v>
      </c>
      <c r="QLV165" s="632" t="e">
        <f>(IF(QLV112-QLV107&lt;0,0,QLV112-QLV107)+QLV156)*1.21+IF($D$5="Koncesija",-#REF!*0.21,0)</f>
        <v>#REF!</v>
      </c>
      <c r="QLW165" s="632" t="e">
        <f>(IF(QLW112-QLW107&lt;0,0,QLW112-QLW107)+QLW156)*1.21+IF($D$5="Koncesija",-#REF!*0.21,0)</f>
        <v>#REF!</v>
      </c>
      <c r="QLX165" s="632" t="e">
        <f>(IF(QLX112-QLX107&lt;0,0,QLX112-QLX107)+QLX156)*1.21+IF($D$5="Koncesija",-#REF!*0.21,0)</f>
        <v>#REF!</v>
      </c>
      <c r="QLY165" s="632" t="e">
        <f>(IF(QLY112-QLY107&lt;0,0,QLY112-QLY107)+QLY156)*1.21+IF($D$5="Koncesija",-#REF!*0.21,0)</f>
        <v>#REF!</v>
      </c>
      <c r="QLZ165" s="632" t="e">
        <f>(IF(QLZ112-QLZ107&lt;0,0,QLZ112-QLZ107)+QLZ156)*1.21+IF($D$5="Koncesija",-#REF!*0.21,0)</f>
        <v>#REF!</v>
      </c>
      <c r="QMA165" s="632" t="e">
        <f>(IF(QMA112-QMA107&lt;0,0,QMA112-QMA107)+QMA156)*1.21+IF($D$5="Koncesija",-#REF!*0.21,0)</f>
        <v>#REF!</v>
      </c>
      <c r="QMB165" s="632" t="e">
        <f>(IF(QMB112-QMB107&lt;0,0,QMB112-QMB107)+QMB156)*1.21+IF($D$5="Koncesija",-#REF!*0.21,0)</f>
        <v>#REF!</v>
      </c>
      <c r="QMC165" s="632" t="e">
        <f>(IF(QMC112-QMC107&lt;0,0,QMC112-QMC107)+QMC156)*1.21+IF($D$5="Koncesija",-#REF!*0.21,0)</f>
        <v>#REF!</v>
      </c>
      <c r="QMD165" s="632" t="e">
        <f>(IF(QMD112-QMD107&lt;0,0,QMD112-QMD107)+QMD156)*1.21+IF($D$5="Koncesija",-#REF!*0.21,0)</f>
        <v>#REF!</v>
      </c>
      <c r="QME165" s="632" t="e">
        <f>(IF(QME112-QME107&lt;0,0,QME112-QME107)+QME156)*1.21+IF($D$5="Koncesija",-#REF!*0.21,0)</f>
        <v>#REF!</v>
      </c>
      <c r="QMF165" s="632" t="e">
        <f>(IF(QMF112-QMF107&lt;0,0,QMF112-QMF107)+QMF156)*1.21+IF($D$5="Koncesija",-#REF!*0.21,0)</f>
        <v>#REF!</v>
      </c>
      <c r="QMG165" s="632" t="e">
        <f>(IF(QMG112-QMG107&lt;0,0,QMG112-QMG107)+QMG156)*1.21+IF($D$5="Koncesija",-#REF!*0.21,0)</f>
        <v>#REF!</v>
      </c>
      <c r="QMH165" s="632" t="e">
        <f>(IF(QMH112-QMH107&lt;0,0,QMH112-QMH107)+QMH156)*1.21+IF($D$5="Koncesija",-#REF!*0.21,0)</f>
        <v>#REF!</v>
      </c>
      <c r="QMI165" s="632" t="e">
        <f>(IF(QMI112-QMI107&lt;0,0,QMI112-QMI107)+QMI156)*1.21+IF($D$5="Koncesija",-#REF!*0.21,0)</f>
        <v>#REF!</v>
      </c>
      <c r="QMJ165" s="632" t="e">
        <f>(IF(QMJ112-QMJ107&lt;0,0,QMJ112-QMJ107)+QMJ156)*1.21+IF($D$5="Koncesija",-#REF!*0.21,0)</f>
        <v>#REF!</v>
      </c>
      <c r="QMK165" s="632" t="e">
        <f>(IF(QMK112-QMK107&lt;0,0,QMK112-QMK107)+QMK156)*1.21+IF($D$5="Koncesija",-#REF!*0.21,0)</f>
        <v>#REF!</v>
      </c>
      <c r="QML165" s="632" t="e">
        <f>(IF(QML112-QML107&lt;0,0,QML112-QML107)+QML156)*1.21+IF($D$5="Koncesija",-#REF!*0.21,0)</f>
        <v>#REF!</v>
      </c>
      <c r="QMM165" s="632" t="e">
        <f>(IF(QMM112-QMM107&lt;0,0,QMM112-QMM107)+QMM156)*1.21+IF($D$5="Koncesija",-#REF!*0.21,0)</f>
        <v>#REF!</v>
      </c>
      <c r="QMN165" s="632" t="e">
        <f>(IF(QMN112-QMN107&lt;0,0,QMN112-QMN107)+QMN156)*1.21+IF($D$5="Koncesija",-#REF!*0.21,0)</f>
        <v>#REF!</v>
      </c>
      <c r="QMO165" s="632" t="e">
        <f>(IF(QMO112-QMO107&lt;0,0,QMO112-QMO107)+QMO156)*1.21+IF($D$5="Koncesija",-#REF!*0.21,0)</f>
        <v>#REF!</v>
      </c>
      <c r="QMP165" s="632" t="e">
        <f>(IF(QMP112-QMP107&lt;0,0,QMP112-QMP107)+QMP156)*1.21+IF($D$5="Koncesija",-#REF!*0.21,0)</f>
        <v>#REF!</v>
      </c>
      <c r="QMQ165" s="632" t="e">
        <f>(IF(QMQ112-QMQ107&lt;0,0,QMQ112-QMQ107)+QMQ156)*1.21+IF($D$5="Koncesija",-#REF!*0.21,0)</f>
        <v>#REF!</v>
      </c>
      <c r="QMR165" s="632" t="e">
        <f>(IF(QMR112-QMR107&lt;0,0,QMR112-QMR107)+QMR156)*1.21+IF($D$5="Koncesija",-#REF!*0.21,0)</f>
        <v>#REF!</v>
      </c>
      <c r="QMS165" s="632" t="e">
        <f>(IF(QMS112-QMS107&lt;0,0,QMS112-QMS107)+QMS156)*1.21+IF($D$5="Koncesija",-#REF!*0.21,0)</f>
        <v>#REF!</v>
      </c>
      <c r="QMT165" s="632" t="e">
        <f>(IF(QMT112-QMT107&lt;0,0,QMT112-QMT107)+QMT156)*1.21+IF($D$5="Koncesija",-#REF!*0.21,0)</f>
        <v>#REF!</v>
      </c>
      <c r="QMU165" s="632" t="e">
        <f>(IF(QMU112-QMU107&lt;0,0,QMU112-QMU107)+QMU156)*1.21+IF($D$5="Koncesija",-#REF!*0.21,0)</f>
        <v>#REF!</v>
      </c>
      <c r="QMV165" s="632" t="e">
        <f>(IF(QMV112-QMV107&lt;0,0,QMV112-QMV107)+QMV156)*1.21+IF($D$5="Koncesija",-#REF!*0.21,0)</f>
        <v>#REF!</v>
      </c>
      <c r="QMW165" s="632" t="e">
        <f>(IF(QMW112-QMW107&lt;0,0,QMW112-QMW107)+QMW156)*1.21+IF($D$5="Koncesija",-#REF!*0.21,0)</f>
        <v>#REF!</v>
      </c>
      <c r="QMX165" s="632" t="e">
        <f>(IF(QMX112-QMX107&lt;0,0,QMX112-QMX107)+QMX156)*1.21+IF($D$5="Koncesija",-#REF!*0.21,0)</f>
        <v>#REF!</v>
      </c>
      <c r="QMY165" s="632" t="e">
        <f>(IF(QMY112-QMY107&lt;0,0,QMY112-QMY107)+QMY156)*1.21+IF($D$5="Koncesija",-#REF!*0.21,0)</f>
        <v>#REF!</v>
      </c>
      <c r="QMZ165" s="632" t="e">
        <f>(IF(QMZ112-QMZ107&lt;0,0,QMZ112-QMZ107)+QMZ156)*1.21+IF($D$5="Koncesija",-#REF!*0.21,0)</f>
        <v>#REF!</v>
      </c>
      <c r="QNA165" s="632" t="e">
        <f>(IF(QNA112-QNA107&lt;0,0,QNA112-QNA107)+QNA156)*1.21+IF($D$5="Koncesija",-#REF!*0.21,0)</f>
        <v>#REF!</v>
      </c>
      <c r="QNB165" s="632" t="e">
        <f>(IF(QNB112-QNB107&lt;0,0,QNB112-QNB107)+QNB156)*1.21+IF($D$5="Koncesija",-#REF!*0.21,0)</f>
        <v>#REF!</v>
      </c>
      <c r="QNC165" s="632" t="e">
        <f>(IF(QNC112-QNC107&lt;0,0,QNC112-QNC107)+QNC156)*1.21+IF($D$5="Koncesija",-#REF!*0.21,0)</f>
        <v>#REF!</v>
      </c>
      <c r="QND165" s="632" t="e">
        <f>(IF(QND112-QND107&lt;0,0,QND112-QND107)+QND156)*1.21+IF($D$5="Koncesija",-#REF!*0.21,0)</f>
        <v>#REF!</v>
      </c>
      <c r="QNE165" s="632" t="e">
        <f>(IF(QNE112-QNE107&lt;0,0,QNE112-QNE107)+QNE156)*1.21+IF($D$5="Koncesija",-#REF!*0.21,0)</f>
        <v>#REF!</v>
      </c>
      <c r="QNF165" s="632" t="e">
        <f>(IF(QNF112-QNF107&lt;0,0,QNF112-QNF107)+QNF156)*1.21+IF($D$5="Koncesija",-#REF!*0.21,0)</f>
        <v>#REF!</v>
      </c>
      <c r="QNG165" s="632" t="e">
        <f>(IF(QNG112-QNG107&lt;0,0,QNG112-QNG107)+QNG156)*1.21+IF($D$5="Koncesija",-#REF!*0.21,0)</f>
        <v>#REF!</v>
      </c>
      <c r="QNH165" s="632" t="e">
        <f>(IF(QNH112-QNH107&lt;0,0,QNH112-QNH107)+QNH156)*1.21+IF($D$5="Koncesija",-#REF!*0.21,0)</f>
        <v>#REF!</v>
      </c>
      <c r="QNI165" s="632" t="e">
        <f>(IF(QNI112-QNI107&lt;0,0,QNI112-QNI107)+QNI156)*1.21+IF($D$5="Koncesija",-#REF!*0.21,0)</f>
        <v>#REF!</v>
      </c>
      <c r="QNJ165" s="632" t="e">
        <f>(IF(QNJ112-QNJ107&lt;0,0,QNJ112-QNJ107)+QNJ156)*1.21+IF($D$5="Koncesija",-#REF!*0.21,0)</f>
        <v>#REF!</v>
      </c>
      <c r="QNK165" s="632" t="e">
        <f>(IF(QNK112-QNK107&lt;0,0,QNK112-QNK107)+QNK156)*1.21+IF($D$5="Koncesija",-#REF!*0.21,0)</f>
        <v>#REF!</v>
      </c>
      <c r="QNL165" s="632" t="e">
        <f>(IF(QNL112-QNL107&lt;0,0,QNL112-QNL107)+QNL156)*1.21+IF($D$5="Koncesija",-#REF!*0.21,0)</f>
        <v>#REF!</v>
      </c>
      <c r="QNM165" s="632" t="e">
        <f>(IF(QNM112-QNM107&lt;0,0,QNM112-QNM107)+QNM156)*1.21+IF($D$5="Koncesija",-#REF!*0.21,0)</f>
        <v>#REF!</v>
      </c>
      <c r="QNN165" s="632" t="e">
        <f>(IF(QNN112-QNN107&lt;0,0,QNN112-QNN107)+QNN156)*1.21+IF($D$5="Koncesija",-#REF!*0.21,0)</f>
        <v>#REF!</v>
      </c>
      <c r="QNO165" s="632" t="e">
        <f>(IF(QNO112-QNO107&lt;0,0,QNO112-QNO107)+QNO156)*1.21+IF($D$5="Koncesija",-#REF!*0.21,0)</f>
        <v>#REF!</v>
      </c>
      <c r="QNP165" s="632" t="e">
        <f>(IF(QNP112-QNP107&lt;0,0,QNP112-QNP107)+QNP156)*1.21+IF($D$5="Koncesija",-#REF!*0.21,0)</f>
        <v>#REF!</v>
      </c>
      <c r="QNQ165" s="632" t="e">
        <f>(IF(QNQ112-QNQ107&lt;0,0,QNQ112-QNQ107)+QNQ156)*1.21+IF($D$5="Koncesija",-#REF!*0.21,0)</f>
        <v>#REF!</v>
      </c>
      <c r="QNR165" s="632" t="e">
        <f>(IF(QNR112-QNR107&lt;0,0,QNR112-QNR107)+QNR156)*1.21+IF($D$5="Koncesija",-#REF!*0.21,0)</f>
        <v>#REF!</v>
      </c>
      <c r="QNS165" s="632" t="e">
        <f>(IF(QNS112-QNS107&lt;0,0,QNS112-QNS107)+QNS156)*1.21+IF($D$5="Koncesija",-#REF!*0.21,0)</f>
        <v>#REF!</v>
      </c>
      <c r="QNT165" s="632" t="e">
        <f>(IF(QNT112-QNT107&lt;0,0,QNT112-QNT107)+QNT156)*1.21+IF($D$5="Koncesija",-#REF!*0.21,0)</f>
        <v>#REF!</v>
      </c>
      <c r="QNU165" s="632" t="e">
        <f>(IF(QNU112-QNU107&lt;0,0,QNU112-QNU107)+QNU156)*1.21+IF($D$5="Koncesija",-#REF!*0.21,0)</f>
        <v>#REF!</v>
      </c>
      <c r="QNV165" s="632" t="e">
        <f>(IF(QNV112-QNV107&lt;0,0,QNV112-QNV107)+QNV156)*1.21+IF($D$5="Koncesija",-#REF!*0.21,0)</f>
        <v>#REF!</v>
      </c>
      <c r="QNW165" s="632" t="e">
        <f>(IF(QNW112-QNW107&lt;0,0,QNW112-QNW107)+QNW156)*1.21+IF($D$5="Koncesija",-#REF!*0.21,0)</f>
        <v>#REF!</v>
      </c>
      <c r="QNX165" s="632" t="e">
        <f>(IF(QNX112-QNX107&lt;0,0,QNX112-QNX107)+QNX156)*1.21+IF($D$5="Koncesija",-#REF!*0.21,0)</f>
        <v>#REF!</v>
      </c>
      <c r="QNY165" s="632" t="e">
        <f>(IF(QNY112-QNY107&lt;0,0,QNY112-QNY107)+QNY156)*1.21+IF($D$5="Koncesija",-#REF!*0.21,0)</f>
        <v>#REF!</v>
      </c>
      <c r="QNZ165" s="632" t="e">
        <f>(IF(QNZ112-QNZ107&lt;0,0,QNZ112-QNZ107)+QNZ156)*1.21+IF($D$5="Koncesija",-#REF!*0.21,0)</f>
        <v>#REF!</v>
      </c>
      <c r="QOA165" s="632" t="e">
        <f>(IF(QOA112-QOA107&lt;0,0,QOA112-QOA107)+QOA156)*1.21+IF($D$5="Koncesija",-#REF!*0.21,0)</f>
        <v>#REF!</v>
      </c>
      <c r="QOB165" s="632" t="e">
        <f>(IF(QOB112-QOB107&lt;0,0,QOB112-QOB107)+QOB156)*1.21+IF($D$5="Koncesija",-#REF!*0.21,0)</f>
        <v>#REF!</v>
      </c>
      <c r="QOC165" s="632" t="e">
        <f>(IF(QOC112-QOC107&lt;0,0,QOC112-QOC107)+QOC156)*1.21+IF($D$5="Koncesija",-#REF!*0.21,0)</f>
        <v>#REF!</v>
      </c>
      <c r="QOD165" s="632" t="e">
        <f>(IF(QOD112-QOD107&lt;0,0,QOD112-QOD107)+QOD156)*1.21+IF($D$5="Koncesija",-#REF!*0.21,0)</f>
        <v>#REF!</v>
      </c>
      <c r="QOE165" s="632" t="e">
        <f>(IF(QOE112-QOE107&lt;0,0,QOE112-QOE107)+QOE156)*1.21+IF($D$5="Koncesija",-#REF!*0.21,0)</f>
        <v>#REF!</v>
      </c>
      <c r="QOF165" s="632" t="e">
        <f>(IF(QOF112-QOF107&lt;0,0,QOF112-QOF107)+QOF156)*1.21+IF($D$5="Koncesija",-#REF!*0.21,0)</f>
        <v>#REF!</v>
      </c>
      <c r="QOG165" s="632" t="e">
        <f>(IF(QOG112-QOG107&lt;0,0,QOG112-QOG107)+QOG156)*1.21+IF($D$5="Koncesija",-#REF!*0.21,0)</f>
        <v>#REF!</v>
      </c>
      <c r="QOH165" s="632" t="e">
        <f>(IF(QOH112-QOH107&lt;0,0,QOH112-QOH107)+QOH156)*1.21+IF($D$5="Koncesija",-#REF!*0.21,0)</f>
        <v>#REF!</v>
      </c>
      <c r="QOI165" s="632" t="e">
        <f>(IF(QOI112-QOI107&lt;0,0,QOI112-QOI107)+QOI156)*1.21+IF($D$5="Koncesija",-#REF!*0.21,0)</f>
        <v>#REF!</v>
      </c>
      <c r="QOJ165" s="632" t="e">
        <f>(IF(QOJ112-QOJ107&lt;0,0,QOJ112-QOJ107)+QOJ156)*1.21+IF($D$5="Koncesija",-#REF!*0.21,0)</f>
        <v>#REF!</v>
      </c>
      <c r="QOK165" s="632" t="e">
        <f>(IF(QOK112-QOK107&lt;0,0,QOK112-QOK107)+QOK156)*1.21+IF($D$5="Koncesija",-#REF!*0.21,0)</f>
        <v>#REF!</v>
      </c>
      <c r="QOL165" s="632" t="e">
        <f>(IF(QOL112-QOL107&lt;0,0,QOL112-QOL107)+QOL156)*1.21+IF($D$5="Koncesija",-#REF!*0.21,0)</f>
        <v>#REF!</v>
      </c>
      <c r="QOM165" s="632" t="e">
        <f>(IF(QOM112-QOM107&lt;0,0,QOM112-QOM107)+QOM156)*1.21+IF($D$5="Koncesija",-#REF!*0.21,0)</f>
        <v>#REF!</v>
      </c>
      <c r="QON165" s="632" t="e">
        <f>(IF(QON112-QON107&lt;0,0,QON112-QON107)+QON156)*1.21+IF($D$5="Koncesija",-#REF!*0.21,0)</f>
        <v>#REF!</v>
      </c>
      <c r="QOO165" s="632" t="e">
        <f>(IF(QOO112-QOO107&lt;0,0,QOO112-QOO107)+QOO156)*1.21+IF($D$5="Koncesija",-#REF!*0.21,0)</f>
        <v>#REF!</v>
      </c>
      <c r="QOP165" s="632" t="e">
        <f>(IF(QOP112-QOP107&lt;0,0,QOP112-QOP107)+QOP156)*1.21+IF($D$5="Koncesija",-#REF!*0.21,0)</f>
        <v>#REF!</v>
      </c>
      <c r="QOQ165" s="632" t="e">
        <f>(IF(QOQ112-QOQ107&lt;0,0,QOQ112-QOQ107)+QOQ156)*1.21+IF($D$5="Koncesija",-#REF!*0.21,0)</f>
        <v>#REF!</v>
      </c>
      <c r="QOR165" s="632" t="e">
        <f>(IF(QOR112-QOR107&lt;0,0,QOR112-QOR107)+QOR156)*1.21+IF($D$5="Koncesija",-#REF!*0.21,0)</f>
        <v>#REF!</v>
      </c>
      <c r="QOS165" s="632" t="e">
        <f>(IF(QOS112-QOS107&lt;0,0,QOS112-QOS107)+QOS156)*1.21+IF($D$5="Koncesija",-#REF!*0.21,0)</f>
        <v>#REF!</v>
      </c>
      <c r="QOT165" s="632" t="e">
        <f>(IF(QOT112-QOT107&lt;0,0,QOT112-QOT107)+QOT156)*1.21+IF($D$5="Koncesija",-#REF!*0.21,0)</f>
        <v>#REF!</v>
      </c>
      <c r="QOU165" s="632" t="e">
        <f>(IF(QOU112-QOU107&lt;0,0,QOU112-QOU107)+QOU156)*1.21+IF($D$5="Koncesija",-#REF!*0.21,0)</f>
        <v>#REF!</v>
      </c>
      <c r="QOV165" s="632" t="e">
        <f>(IF(QOV112-QOV107&lt;0,0,QOV112-QOV107)+QOV156)*1.21+IF($D$5="Koncesija",-#REF!*0.21,0)</f>
        <v>#REF!</v>
      </c>
      <c r="QOW165" s="632" t="e">
        <f>(IF(QOW112-QOW107&lt;0,0,QOW112-QOW107)+QOW156)*1.21+IF($D$5="Koncesija",-#REF!*0.21,0)</f>
        <v>#REF!</v>
      </c>
      <c r="QOX165" s="632" t="e">
        <f>(IF(QOX112-QOX107&lt;0,0,QOX112-QOX107)+QOX156)*1.21+IF($D$5="Koncesija",-#REF!*0.21,0)</f>
        <v>#REF!</v>
      </c>
      <c r="QOY165" s="632" t="e">
        <f>(IF(QOY112-QOY107&lt;0,0,QOY112-QOY107)+QOY156)*1.21+IF($D$5="Koncesija",-#REF!*0.21,0)</f>
        <v>#REF!</v>
      </c>
      <c r="QOZ165" s="632" t="e">
        <f>(IF(QOZ112-QOZ107&lt;0,0,QOZ112-QOZ107)+QOZ156)*1.21+IF($D$5="Koncesija",-#REF!*0.21,0)</f>
        <v>#REF!</v>
      </c>
      <c r="QPA165" s="632" t="e">
        <f>(IF(QPA112-QPA107&lt;0,0,QPA112-QPA107)+QPA156)*1.21+IF($D$5="Koncesija",-#REF!*0.21,0)</f>
        <v>#REF!</v>
      </c>
      <c r="QPB165" s="632" t="e">
        <f>(IF(QPB112-QPB107&lt;0,0,QPB112-QPB107)+QPB156)*1.21+IF($D$5="Koncesija",-#REF!*0.21,0)</f>
        <v>#REF!</v>
      </c>
      <c r="QPC165" s="632" t="e">
        <f>(IF(QPC112-QPC107&lt;0,0,QPC112-QPC107)+QPC156)*1.21+IF($D$5="Koncesija",-#REF!*0.21,0)</f>
        <v>#REF!</v>
      </c>
      <c r="QPD165" s="632" t="e">
        <f>(IF(QPD112-QPD107&lt;0,0,QPD112-QPD107)+QPD156)*1.21+IF($D$5="Koncesija",-#REF!*0.21,0)</f>
        <v>#REF!</v>
      </c>
      <c r="QPE165" s="632" t="e">
        <f>(IF(QPE112-QPE107&lt;0,0,QPE112-QPE107)+QPE156)*1.21+IF($D$5="Koncesija",-#REF!*0.21,0)</f>
        <v>#REF!</v>
      </c>
      <c r="QPF165" s="632" t="e">
        <f>(IF(QPF112-QPF107&lt;0,0,QPF112-QPF107)+QPF156)*1.21+IF($D$5="Koncesija",-#REF!*0.21,0)</f>
        <v>#REF!</v>
      </c>
      <c r="QPG165" s="632" t="e">
        <f>(IF(QPG112-QPG107&lt;0,0,QPG112-QPG107)+QPG156)*1.21+IF($D$5="Koncesija",-#REF!*0.21,0)</f>
        <v>#REF!</v>
      </c>
      <c r="QPH165" s="632" t="e">
        <f>(IF(QPH112-QPH107&lt;0,0,QPH112-QPH107)+QPH156)*1.21+IF($D$5="Koncesija",-#REF!*0.21,0)</f>
        <v>#REF!</v>
      </c>
      <c r="QPI165" s="632" t="e">
        <f>(IF(QPI112-QPI107&lt;0,0,QPI112-QPI107)+QPI156)*1.21+IF($D$5="Koncesija",-#REF!*0.21,0)</f>
        <v>#REF!</v>
      </c>
      <c r="QPJ165" s="632" t="e">
        <f>(IF(QPJ112-QPJ107&lt;0,0,QPJ112-QPJ107)+QPJ156)*1.21+IF($D$5="Koncesija",-#REF!*0.21,0)</f>
        <v>#REF!</v>
      </c>
      <c r="QPK165" s="632" t="e">
        <f>(IF(QPK112-QPK107&lt;0,0,QPK112-QPK107)+QPK156)*1.21+IF($D$5="Koncesija",-#REF!*0.21,0)</f>
        <v>#REF!</v>
      </c>
      <c r="QPL165" s="632" t="e">
        <f>(IF(QPL112-QPL107&lt;0,0,QPL112-QPL107)+QPL156)*1.21+IF($D$5="Koncesija",-#REF!*0.21,0)</f>
        <v>#REF!</v>
      </c>
      <c r="QPM165" s="632" t="e">
        <f>(IF(QPM112-QPM107&lt;0,0,QPM112-QPM107)+QPM156)*1.21+IF($D$5="Koncesija",-#REF!*0.21,0)</f>
        <v>#REF!</v>
      </c>
      <c r="QPN165" s="632" t="e">
        <f>(IF(QPN112-QPN107&lt;0,0,QPN112-QPN107)+QPN156)*1.21+IF($D$5="Koncesija",-#REF!*0.21,0)</f>
        <v>#REF!</v>
      </c>
      <c r="QPO165" s="632" t="e">
        <f>(IF(QPO112-QPO107&lt;0,0,QPO112-QPO107)+QPO156)*1.21+IF($D$5="Koncesija",-#REF!*0.21,0)</f>
        <v>#REF!</v>
      </c>
      <c r="QPP165" s="632" t="e">
        <f>(IF(QPP112-QPP107&lt;0,0,QPP112-QPP107)+QPP156)*1.21+IF($D$5="Koncesija",-#REF!*0.21,0)</f>
        <v>#REF!</v>
      </c>
      <c r="QPQ165" s="632" t="e">
        <f>(IF(QPQ112-QPQ107&lt;0,0,QPQ112-QPQ107)+QPQ156)*1.21+IF($D$5="Koncesija",-#REF!*0.21,0)</f>
        <v>#REF!</v>
      </c>
      <c r="QPR165" s="632" t="e">
        <f>(IF(QPR112-QPR107&lt;0,0,QPR112-QPR107)+QPR156)*1.21+IF($D$5="Koncesija",-#REF!*0.21,0)</f>
        <v>#REF!</v>
      </c>
      <c r="QPS165" s="632" t="e">
        <f>(IF(QPS112-QPS107&lt;0,0,QPS112-QPS107)+QPS156)*1.21+IF($D$5="Koncesija",-#REF!*0.21,0)</f>
        <v>#REF!</v>
      </c>
      <c r="QPT165" s="632" t="e">
        <f>(IF(QPT112-QPT107&lt;0,0,QPT112-QPT107)+QPT156)*1.21+IF($D$5="Koncesija",-#REF!*0.21,0)</f>
        <v>#REF!</v>
      </c>
      <c r="QPU165" s="632" t="e">
        <f>(IF(QPU112-QPU107&lt;0,0,QPU112-QPU107)+QPU156)*1.21+IF($D$5="Koncesija",-#REF!*0.21,0)</f>
        <v>#REF!</v>
      </c>
      <c r="QPV165" s="632" t="e">
        <f>(IF(QPV112-QPV107&lt;0,0,QPV112-QPV107)+QPV156)*1.21+IF($D$5="Koncesija",-#REF!*0.21,0)</f>
        <v>#REF!</v>
      </c>
      <c r="QPW165" s="632" t="e">
        <f>(IF(QPW112-QPW107&lt;0,0,QPW112-QPW107)+QPW156)*1.21+IF($D$5="Koncesija",-#REF!*0.21,0)</f>
        <v>#REF!</v>
      </c>
      <c r="QPX165" s="632" t="e">
        <f>(IF(QPX112-QPX107&lt;0,0,QPX112-QPX107)+QPX156)*1.21+IF($D$5="Koncesija",-#REF!*0.21,0)</f>
        <v>#REF!</v>
      </c>
      <c r="QPY165" s="632" t="e">
        <f>(IF(QPY112-QPY107&lt;0,0,QPY112-QPY107)+QPY156)*1.21+IF($D$5="Koncesija",-#REF!*0.21,0)</f>
        <v>#REF!</v>
      </c>
      <c r="QPZ165" s="632" t="e">
        <f>(IF(QPZ112-QPZ107&lt;0,0,QPZ112-QPZ107)+QPZ156)*1.21+IF($D$5="Koncesija",-#REF!*0.21,0)</f>
        <v>#REF!</v>
      </c>
      <c r="QQA165" s="632" t="e">
        <f>(IF(QQA112-QQA107&lt;0,0,QQA112-QQA107)+QQA156)*1.21+IF($D$5="Koncesija",-#REF!*0.21,0)</f>
        <v>#REF!</v>
      </c>
      <c r="QQB165" s="632" t="e">
        <f>(IF(QQB112-QQB107&lt;0,0,QQB112-QQB107)+QQB156)*1.21+IF($D$5="Koncesija",-#REF!*0.21,0)</f>
        <v>#REF!</v>
      </c>
      <c r="QQC165" s="632" t="e">
        <f>(IF(QQC112-QQC107&lt;0,0,QQC112-QQC107)+QQC156)*1.21+IF($D$5="Koncesija",-#REF!*0.21,0)</f>
        <v>#REF!</v>
      </c>
      <c r="QQD165" s="632" t="e">
        <f>(IF(QQD112-QQD107&lt;0,0,QQD112-QQD107)+QQD156)*1.21+IF($D$5="Koncesija",-#REF!*0.21,0)</f>
        <v>#REF!</v>
      </c>
      <c r="QQE165" s="632" t="e">
        <f>(IF(QQE112-QQE107&lt;0,0,QQE112-QQE107)+QQE156)*1.21+IF($D$5="Koncesija",-#REF!*0.21,0)</f>
        <v>#REF!</v>
      </c>
      <c r="QQF165" s="632" t="e">
        <f>(IF(QQF112-QQF107&lt;0,0,QQF112-QQF107)+QQF156)*1.21+IF($D$5="Koncesija",-#REF!*0.21,0)</f>
        <v>#REF!</v>
      </c>
      <c r="QQG165" s="632" t="e">
        <f>(IF(QQG112-QQG107&lt;0,0,QQG112-QQG107)+QQG156)*1.21+IF($D$5="Koncesija",-#REF!*0.21,0)</f>
        <v>#REF!</v>
      </c>
      <c r="QQH165" s="632" t="e">
        <f>(IF(QQH112-QQH107&lt;0,0,QQH112-QQH107)+QQH156)*1.21+IF($D$5="Koncesija",-#REF!*0.21,0)</f>
        <v>#REF!</v>
      </c>
      <c r="QQI165" s="632" t="e">
        <f>(IF(QQI112-QQI107&lt;0,0,QQI112-QQI107)+QQI156)*1.21+IF($D$5="Koncesija",-#REF!*0.21,0)</f>
        <v>#REF!</v>
      </c>
      <c r="QQJ165" s="632" t="e">
        <f>(IF(QQJ112-QQJ107&lt;0,0,QQJ112-QQJ107)+QQJ156)*1.21+IF($D$5="Koncesija",-#REF!*0.21,0)</f>
        <v>#REF!</v>
      </c>
      <c r="QQK165" s="632" t="e">
        <f>(IF(QQK112-QQK107&lt;0,0,QQK112-QQK107)+QQK156)*1.21+IF($D$5="Koncesija",-#REF!*0.21,0)</f>
        <v>#REF!</v>
      </c>
      <c r="QQL165" s="632" t="e">
        <f>(IF(QQL112-QQL107&lt;0,0,QQL112-QQL107)+QQL156)*1.21+IF($D$5="Koncesija",-#REF!*0.21,0)</f>
        <v>#REF!</v>
      </c>
      <c r="QQM165" s="632" t="e">
        <f>(IF(QQM112-QQM107&lt;0,0,QQM112-QQM107)+QQM156)*1.21+IF($D$5="Koncesija",-#REF!*0.21,0)</f>
        <v>#REF!</v>
      </c>
      <c r="QQN165" s="632" t="e">
        <f>(IF(QQN112-QQN107&lt;0,0,QQN112-QQN107)+QQN156)*1.21+IF($D$5="Koncesija",-#REF!*0.21,0)</f>
        <v>#REF!</v>
      </c>
      <c r="QQO165" s="632" t="e">
        <f>(IF(QQO112-QQO107&lt;0,0,QQO112-QQO107)+QQO156)*1.21+IF($D$5="Koncesija",-#REF!*0.21,0)</f>
        <v>#REF!</v>
      </c>
      <c r="QQP165" s="632" t="e">
        <f>(IF(QQP112-QQP107&lt;0,0,QQP112-QQP107)+QQP156)*1.21+IF($D$5="Koncesija",-#REF!*0.21,0)</f>
        <v>#REF!</v>
      </c>
      <c r="QQQ165" s="632" t="e">
        <f>(IF(QQQ112-QQQ107&lt;0,0,QQQ112-QQQ107)+QQQ156)*1.21+IF($D$5="Koncesija",-#REF!*0.21,0)</f>
        <v>#REF!</v>
      </c>
      <c r="QQR165" s="632" t="e">
        <f>(IF(QQR112-QQR107&lt;0,0,QQR112-QQR107)+QQR156)*1.21+IF($D$5="Koncesija",-#REF!*0.21,0)</f>
        <v>#REF!</v>
      </c>
      <c r="QQS165" s="632" t="e">
        <f>(IF(QQS112-QQS107&lt;0,0,QQS112-QQS107)+QQS156)*1.21+IF($D$5="Koncesija",-#REF!*0.21,0)</f>
        <v>#REF!</v>
      </c>
      <c r="QQT165" s="632" t="e">
        <f>(IF(QQT112-QQT107&lt;0,0,QQT112-QQT107)+QQT156)*1.21+IF($D$5="Koncesija",-#REF!*0.21,0)</f>
        <v>#REF!</v>
      </c>
      <c r="QQU165" s="632" t="e">
        <f>(IF(QQU112-QQU107&lt;0,0,QQU112-QQU107)+QQU156)*1.21+IF($D$5="Koncesija",-#REF!*0.21,0)</f>
        <v>#REF!</v>
      </c>
      <c r="QQV165" s="632" t="e">
        <f>(IF(QQV112-QQV107&lt;0,0,QQV112-QQV107)+QQV156)*1.21+IF($D$5="Koncesija",-#REF!*0.21,0)</f>
        <v>#REF!</v>
      </c>
      <c r="QQW165" s="632" t="e">
        <f>(IF(QQW112-QQW107&lt;0,0,QQW112-QQW107)+QQW156)*1.21+IF($D$5="Koncesija",-#REF!*0.21,0)</f>
        <v>#REF!</v>
      </c>
      <c r="QQX165" s="632" t="e">
        <f>(IF(QQX112-QQX107&lt;0,0,QQX112-QQX107)+QQX156)*1.21+IF($D$5="Koncesija",-#REF!*0.21,0)</f>
        <v>#REF!</v>
      </c>
      <c r="QQY165" s="632" t="e">
        <f>(IF(QQY112-QQY107&lt;0,0,QQY112-QQY107)+QQY156)*1.21+IF($D$5="Koncesija",-#REF!*0.21,0)</f>
        <v>#REF!</v>
      </c>
      <c r="QQZ165" s="632" t="e">
        <f>(IF(QQZ112-QQZ107&lt;0,0,QQZ112-QQZ107)+QQZ156)*1.21+IF($D$5="Koncesija",-#REF!*0.21,0)</f>
        <v>#REF!</v>
      </c>
      <c r="QRA165" s="632" t="e">
        <f>(IF(QRA112-QRA107&lt;0,0,QRA112-QRA107)+QRA156)*1.21+IF($D$5="Koncesija",-#REF!*0.21,0)</f>
        <v>#REF!</v>
      </c>
      <c r="QRB165" s="632" t="e">
        <f>(IF(QRB112-QRB107&lt;0,0,QRB112-QRB107)+QRB156)*1.21+IF($D$5="Koncesija",-#REF!*0.21,0)</f>
        <v>#REF!</v>
      </c>
      <c r="QRC165" s="632" t="e">
        <f>(IF(QRC112-QRC107&lt;0,0,QRC112-QRC107)+QRC156)*1.21+IF($D$5="Koncesija",-#REF!*0.21,0)</f>
        <v>#REF!</v>
      </c>
      <c r="QRD165" s="632" t="e">
        <f>(IF(QRD112-QRD107&lt;0,0,QRD112-QRD107)+QRD156)*1.21+IF($D$5="Koncesija",-#REF!*0.21,0)</f>
        <v>#REF!</v>
      </c>
      <c r="QRE165" s="632" t="e">
        <f>(IF(QRE112-QRE107&lt;0,0,QRE112-QRE107)+QRE156)*1.21+IF($D$5="Koncesija",-#REF!*0.21,0)</f>
        <v>#REF!</v>
      </c>
      <c r="QRF165" s="632" t="e">
        <f>(IF(QRF112-QRF107&lt;0,0,QRF112-QRF107)+QRF156)*1.21+IF($D$5="Koncesija",-#REF!*0.21,0)</f>
        <v>#REF!</v>
      </c>
      <c r="QRG165" s="632" t="e">
        <f>(IF(QRG112-QRG107&lt;0,0,QRG112-QRG107)+QRG156)*1.21+IF($D$5="Koncesija",-#REF!*0.21,0)</f>
        <v>#REF!</v>
      </c>
      <c r="QRH165" s="632" t="e">
        <f>(IF(QRH112-QRH107&lt;0,0,QRH112-QRH107)+QRH156)*1.21+IF($D$5="Koncesija",-#REF!*0.21,0)</f>
        <v>#REF!</v>
      </c>
      <c r="QRI165" s="632" t="e">
        <f>(IF(QRI112-QRI107&lt;0,0,QRI112-QRI107)+QRI156)*1.21+IF($D$5="Koncesija",-#REF!*0.21,0)</f>
        <v>#REF!</v>
      </c>
      <c r="QRJ165" s="632" t="e">
        <f>(IF(QRJ112-QRJ107&lt;0,0,QRJ112-QRJ107)+QRJ156)*1.21+IF($D$5="Koncesija",-#REF!*0.21,0)</f>
        <v>#REF!</v>
      </c>
      <c r="QRK165" s="632" t="e">
        <f>(IF(QRK112-QRK107&lt;0,0,QRK112-QRK107)+QRK156)*1.21+IF($D$5="Koncesija",-#REF!*0.21,0)</f>
        <v>#REF!</v>
      </c>
      <c r="QRL165" s="632" t="e">
        <f>(IF(QRL112-QRL107&lt;0,0,QRL112-QRL107)+QRL156)*1.21+IF($D$5="Koncesija",-#REF!*0.21,0)</f>
        <v>#REF!</v>
      </c>
      <c r="QRM165" s="632" t="e">
        <f>(IF(QRM112-QRM107&lt;0,0,QRM112-QRM107)+QRM156)*1.21+IF($D$5="Koncesija",-#REF!*0.21,0)</f>
        <v>#REF!</v>
      </c>
      <c r="QRN165" s="632" t="e">
        <f>(IF(QRN112-QRN107&lt;0,0,QRN112-QRN107)+QRN156)*1.21+IF($D$5="Koncesija",-#REF!*0.21,0)</f>
        <v>#REF!</v>
      </c>
      <c r="QRO165" s="632" t="e">
        <f>(IF(QRO112-QRO107&lt;0,0,QRO112-QRO107)+QRO156)*1.21+IF($D$5="Koncesija",-#REF!*0.21,0)</f>
        <v>#REF!</v>
      </c>
      <c r="QRP165" s="632" t="e">
        <f>(IF(QRP112-QRP107&lt;0,0,QRP112-QRP107)+QRP156)*1.21+IF($D$5="Koncesija",-#REF!*0.21,0)</f>
        <v>#REF!</v>
      </c>
      <c r="QRQ165" s="632" t="e">
        <f>(IF(QRQ112-QRQ107&lt;0,0,QRQ112-QRQ107)+QRQ156)*1.21+IF($D$5="Koncesija",-#REF!*0.21,0)</f>
        <v>#REF!</v>
      </c>
      <c r="QRR165" s="632" t="e">
        <f>(IF(QRR112-QRR107&lt;0,0,QRR112-QRR107)+QRR156)*1.21+IF($D$5="Koncesija",-#REF!*0.21,0)</f>
        <v>#REF!</v>
      </c>
      <c r="QRS165" s="632" t="e">
        <f>(IF(QRS112-QRS107&lt;0,0,QRS112-QRS107)+QRS156)*1.21+IF($D$5="Koncesija",-#REF!*0.21,0)</f>
        <v>#REF!</v>
      </c>
      <c r="QRT165" s="632" t="e">
        <f>(IF(QRT112-QRT107&lt;0,0,QRT112-QRT107)+QRT156)*1.21+IF($D$5="Koncesija",-#REF!*0.21,0)</f>
        <v>#REF!</v>
      </c>
      <c r="QRU165" s="632" t="e">
        <f>(IF(QRU112-QRU107&lt;0,0,QRU112-QRU107)+QRU156)*1.21+IF($D$5="Koncesija",-#REF!*0.21,0)</f>
        <v>#REF!</v>
      </c>
      <c r="QRV165" s="632" t="e">
        <f>(IF(QRV112-QRV107&lt;0,0,QRV112-QRV107)+QRV156)*1.21+IF($D$5="Koncesija",-#REF!*0.21,0)</f>
        <v>#REF!</v>
      </c>
      <c r="QRW165" s="632" t="e">
        <f>(IF(QRW112-QRW107&lt;0,0,QRW112-QRW107)+QRW156)*1.21+IF($D$5="Koncesija",-#REF!*0.21,0)</f>
        <v>#REF!</v>
      </c>
      <c r="QRX165" s="632" t="e">
        <f>(IF(QRX112-QRX107&lt;0,0,QRX112-QRX107)+QRX156)*1.21+IF($D$5="Koncesija",-#REF!*0.21,0)</f>
        <v>#REF!</v>
      </c>
      <c r="QRY165" s="632" t="e">
        <f>(IF(QRY112-QRY107&lt;0,0,QRY112-QRY107)+QRY156)*1.21+IF($D$5="Koncesija",-#REF!*0.21,0)</f>
        <v>#REF!</v>
      </c>
      <c r="QRZ165" s="632" t="e">
        <f>(IF(QRZ112-QRZ107&lt;0,0,QRZ112-QRZ107)+QRZ156)*1.21+IF($D$5="Koncesija",-#REF!*0.21,0)</f>
        <v>#REF!</v>
      </c>
      <c r="QSA165" s="632" t="e">
        <f>(IF(QSA112-QSA107&lt;0,0,QSA112-QSA107)+QSA156)*1.21+IF($D$5="Koncesija",-#REF!*0.21,0)</f>
        <v>#REF!</v>
      </c>
      <c r="QSB165" s="632" t="e">
        <f>(IF(QSB112-QSB107&lt;0,0,QSB112-QSB107)+QSB156)*1.21+IF($D$5="Koncesija",-#REF!*0.21,0)</f>
        <v>#REF!</v>
      </c>
      <c r="QSC165" s="632" t="e">
        <f>(IF(QSC112-QSC107&lt;0,0,QSC112-QSC107)+QSC156)*1.21+IF($D$5="Koncesija",-#REF!*0.21,0)</f>
        <v>#REF!</v>
      </c>
      <c r="QSD165" s="632" t="e">
        <f>(IF(QSD112-QSD107&lt;0,0,QSD112-QSD107)+QSD156)*1.21+IF($D$5="Koncesija",-#REF!*0.21,0)</f>
        <v>#REF!</v>
      </c>
      <c r="QSE165" s="632" t="e">
        <f>(IF(QSE112-QSE107&lt;0,0,QSE112-QSE107)+QSE156)*1.21+IF($D$5="Koncesija",-#REF!*0.21,0)</f>
        <v>#REF!</v>
      </c>
      <c r="QSF165" s="632" t="e">
        <f>(IF(QSF112-QSF107&lt;0,0,QSF112-QSF107)+QSF156)*1.21+IF($D$5="Koncesija",-#REF!*0.21,0)</f>
        <v>#REF!</v>
      </c>
      <c r="QSG165" s="632" t="e">
        <f>(IF(QSG112-QSG107&lt;0,0,QSG112-QSG107)+QSG156)*1.21+IF($D$5="Koncesija",-#REF!*0.21,0)</f>
        <v>#REF!</v>
      </c>
      <c r="QSH165" s="632" t="e">
        <f>(IF(QSH112-QSH107&lt;0,0,QSH112-QSH107)+QSH156)*1.21+IF($D$5="Koncesija",-#REF!*0.21,0)</f>
        <v>#REF!</v>
      </c>
      <c r="QSI165" s="632" t="e">
        <f>(IF(QSI112-QSI107&lt;0,0,QSI112-QSI107)+QSI156)*1.21+IF($D$5="Koncesija",-#REF!*0.21,0)</f>
        <v>#REF!</v>
      </c>
      <c r="QSJ165" s="632" t="e">
        <f>(IF(QSJ112-QSJ107&lt;0,0,QSJ112-QSJ107)+QSJ156)*1.21+IF($D$5="Koncesija",-#REF!*0.21,0)</f>
        <v>#REF!</v>
      </c>
      <c r="QSK165" s="632" t="e">
        <f>(IF(QSK112-QSK107&lt;0,0,QSK112-QSK107)+QSK156)*1.21+IF($D$5="Koncesija",-#REF!*0.21,0)</f>
        <v>#REF!</v>
      </c>
      <c r="QSL165" s="632" t="e">
        <f>(IF(QSL112-QSL107&lt;0,0,QSL112-QSL107)+QSL156)*1.21+IF($D$5="Koncesija",-#REF!*0.21,0)</f>
        <v>#REF!</v>
      </c>
      <c r="QSM165" s="632" t="e">
        <f>(IF(QSM112-QSM107&lt;0,0,QSM112-QSM107)+QSM156)*1.21+IF($D$5="Koncesija",-#REF!*0.21,0)</f>
        <v>#REF!</v>
      </c>
      <c r="QSN165" s="632" t="e">
        <f>(IF(QSN112-QSN107&lt;0,0,QSN112-QSN107)+QSN156)*1.21+IF($D$5="Koncesija",-#REF!*0.21,0)</f>
        <v>#REF!</v>
      </c>
      <c r="QSO165" s="632" t="e">
        <f>(IF(QSO112-QSO107&lt;0,0,QSO112-QSO107)+QSO156)*1.21+IF($D$5="Koncesija",-#REF!*0.21,0)</f>
        <v>#REF!</v>
      </c>
      <c r="QSP165" s="632" t="e">
        <f>(IF(QSP112-QSP107&lt;0,0,QSP112-QSP107)+QSP156)*1.21+IF($D$5="Koncesija",-#REF!*0.21,0)</f>
        <v>#REF!</v>
      </c>
      <c r="QSQ165" s="632" t="e">
        <f>(IF(QSQ112-QSQ107&lt;0,0,QSQ112-QSQ107)+QSQ156)*1.21+IF($D$5="Koncesija",-#REF!*0.21,0)</f>
        <v>#REF!</v>
      </c>
      <c r="QSR165" s="632" t="e">
        <f>(IF(QSR112-QSR107&lt;0,0,QSR112-QSR107)+QSR156)*1.21+IF($D$5="Koncesija",-#REF!*0.21,0)</f>
        <v>#REF!</v>
      </c>
      <c r="QSS165" s="632" t="e">
        <f>(IF(QSS112-QSS107&lt;0,0,QSS112-QSS107)+QSS156)*1.21+IF($D$5="Koncesija",-#REF!*0.21,0)</f>
        <v>#REF!</v>
      </c>
      <c r="QST165" s="632" t="e">
        <f>(IF(QST112-QST107&lt;0,0,QST112-QST107)+QST156)*1.21+IF($D$5="Koncesija",-#REF!*0.21,0)</f>
        <v>#REF!</v>
      </c>
      <c r="QSU165" s="632" t="e">
        <f>(IF(QSU112-QSU107&lt;0,0,QSU112-QSU107)+QSU156)*1.21+IF($D$5="Koncesija",-#REF!*0.21,0)</f>
        <v>#REF!</v>
      </c>
      <c r="QSV165" s="632" t="e">
        <f>(IF(QSV112-QSV107&lt;0,0,QSV112-QSV107)+QSV156)*1.21+IF($D$5="Koncesija",-#REF!*0.21,0)</f>
        <v>#REF!</v>
      </c>
      <c r="QSW165" s="632" t="e">
        <f>(IF(QSW112-QSW107&lt;0,0,QSW112-QSW107)+QSW156)*1.21+IF($D$5="Koncesija",-#REF!*0.21,0)</f>
        <v>#REF!</v>
      </c>
      <c r="QSX165" s="632" t="e">
        <f>(IF(QSX112-QSX107&lt;0,0,QSX112-QSX107)+QSX156)*1.21+IF($D$5="Koncesija",-#REF!*0.21,0)</f>
        <v>#REF!</v>
      </c>
      <c r="QSY165" s="632" t="e">
        <f>(IF(QSY112-QSY107&lt;0,0,QSY112-QSY107)+QSY156)*1.21+IF($D$5="Koncesija",-#REF!*0.21,0)</f>
        <v>#REF!</v>
      </c>
      <c r="QSZ165" s="632" t="e">
        <f>(IF(QSZ112-QSZ107&lt;0,0,QSZ112-QSZ107)+QSZ156)*1.21+IF($D$5="Koncesija",-#REF!*0.21,0)</f>
        <v>#REF!</v>
      </c>
      <c r="QTA165" s="632" t="e">
        <f>(IF(QTA112-QTA107&lt;0,0,QTA112-QTA107)+QTA156)*1.21+IF($D$5="Koncesija",-#REF!*0.21,0)</f>
        <v>#REF!</v>
      </c>
      <c r="QTB165" s="632" t="e">
        <f>(IF(QTB112-QTB107&lt;0,0,QTB112-QTB107)+QTB156)*1.21+IF($D$5="Koncesija",-#REF!*0.21,0)</f>
        <v>#REF!</v>
      </c>
      <c r="QTC165" s="632" t="e">
        <f>(IF(QTC112-QTC107&lt;0,0,QTC112-QTC107)+QTC156)*1.21+IF($D$5="Koncesija",-#REF!*0.21,0)</f>
        <v>#REF!</v>
      </c>
      <c r="QTD165" s="632" t="e">
        <f>(IF(QTD112-QTD107&lt;0,0,QTD112-QTD107)+QTD156)*1.21+IF($D$5="Koncesija",-#REF!*0.21,0)</f>
        <v>#REF!</v>
      </c>
      <c r="QTE165" s="632" t="e">
        <f>(IF(QTE112-QTE107&lt;0,0,QTE112-QTE107)+QTE156)*1.21+IF($D$5="Koncesija",-#REF!*0.21,0)</f>
        <v>#REF!</v>
      </c>
      <c r="QTF165" s="632" t="e">
        <f>(IF(QTF112-QTF107&lt;0,0,QTF112-QTF107)+QTF156)*1.21+IF($D$5="Koncesija",-#REF!*0.21,0)</f>
        <v>#REF!</v>
      </c>
      <c r="QTG165" s="632" t="e">
        <f>(IF(QTG112-QTG107&lt;0,0,QTG112-QTG107)+QTG156)*1.21+IF($D$5="Koncesija",-#REF!*0.21,0)</f>
        <v>#REF!</v>
      </c>
      <c r="QTH165" s="632" t="e">
        <f>(IF(QTH112-QTH107&lt;0,0,QTH112-QTH107)+QTH156)*1.21+IF($D$5="Koncesija",-#REF!*0.21,0)</f>
        <v>#REF!</v>
      </c>
      <c r="QTI165" s="632" t="e">
        <f>(IF(QTI112-QTI107&lt;0,0,QTI112-QTI107)+QTI156)*1.21+IF($D$5="Koncesija",-#REF!*0.21,0)</f>
        <v>#REF!</v>
      </c>
      <c r="QTJ165" s="632" t="e">
        <f>(IF(QTJ112-QTJ107&lt;0,0,QTJ112-QTJ107)+QTJ156)*1.21+IF($D$5="Koncesija",-#REF!*0.21,0)</f>
        <v>#REF!</v>
      </c>
      <c r="QTK165" s="632" t="e">
        <f>(IF(QTK112-QTK107&lt;0,0,QTK112-QTK107)+QTK156)*1.21+IF($D$5="Koncesija",-#REF!*0.21,0)</f>
        <v>#REF!</v>
      </c>
      <c r="QTL165" s="632" t="e">
        <f>(IF(QTL112-QTL107&lt;0,0,QTL112-QTL107)+QTL156)*1.21+IF($D$5="Koncesija",-#REF!*0.21,0)</f>
        <v>#REF!</v>
      </c>
      <c r="QTM165" s="632" t="e">
        <f>(IF(QTM112-QTM107&lt;0,0,QTM112-QTM107)+QTM156)*1.21+IF($D$5="Koncesija",-#REF!*0.21,0)</f>
        <v>#REF!</v>
      </c>
      <c r="QTN165" s="632" t="e">
        <f>(IF(QTN112-QTN107&lt;0,0,QTN112-QTN107)+QTN156)*1.21+IF($D$5="Koncesija",-#REF!*0.21,0)</f>
        <v>#REF!</v>
      </c>
      <c r="QTO165" s="632" t="e">
        <f>(IF(QTO112-QTO107&lt;0,0,QTO112-QTO107)+QTO156)*1.21+IF($D$5="Koncesija",-#REF!*0.21,0)</f>
        <v>#REF!</v>
      </c>
      <c r="QTP165" s="632" t="e">
        <f>(IF(QTP112-QTP107&lt;0,0,QTP112-QTP107)+QTP156)*1.21+IF($D$5="Koncesija",-#REF!*0.21,0)</f>
        <v>#REF!</v>
      </c>
      <c r="QTQ165" s="632" t="e">
        <f>(IF(QTQ112-QTQ107&lt;0,0,QTQ112-QTQ107)+QTQ156)*1.21+IF($D$5="Koncesija",-#REF!*0.21,0)</f>
        <v>#REF!</v>
      </c>
      <c r="QTR165" s="632" t="e">
        <f>(IF(QTR112-QTR107&lt;0,0,QTR112-QTR107)+QTR156)*1.21+IF($D$5="Koncesija",-#REF!*0.21,0)</f>
        <v>#REF!</v>
      </c>
      <c r="QTS165" s="632" t="e">
        <f>(IF(QTS112-QTS107&lt;0,0,QTS112-QTS107)+QTS156)*1.21+IF($D$5="Koncesija",-#REF!*0.21,0)</f>
        <v>#REF!</v>
      </c>
      <c r="QTT165" s="632" t="e">
        <f>(IF(QTT112-QTT107&lt;0,0,QTT112-QTT107)+QTT156)*1.21+IF($D$5="Koncesija",-#REF!*0.21,0)</f>
        <v>#REF!</v>
      </c>
      <c r="QTU165" s="632" t="e">
        <f>(IF(QTU112-QTU107&lt;0,0,QTU112-QTU107)+QTU156)*1.21+IF($D$5="Koncesija",-#REF!*0.21,0)</f>
        <v>#REF!</v>
      </c>
      <c r="QTV165" s="632" t="e">
        <f>(IF(QTV112-QTV107&lt;0,0,QTV112-QTV107)+QTV156)*1.21+IF($D$5="Koncesija",-#REF!*0.21,0)</f>
        <v>#REF!</v>
      </c>
      <c r="QTW165" s="632" t="e">
        <f>(IF(QTW112-QTW107&lt;0,0,QTW112-QTW107)+QTW156)*1.21+IF($D$5="Koncesija",-#REF!*0.21,0)</f>
        <v>#REF!</v>
      </c>
      <c r="QTX165" s="632" t="e">
        <f>(IF(QTX112-QTX107&lt;0,0,QTX112-QTX107)+QTX156)*1.21+IF($D$5="Koncesija",-#REF!*0.21,0)</f>
        <v>#REF!</v>
      </c>
      <c r="QTY165" s="632" t="e">
        <f>(IF(QTY112-QTY107&lt;0,0,QTY112-QTY107)+QTY156)*1.21+IF($D$5="Koncesija",-#REF!*0.21,0)</f>
        <v>#REF!</v>
      </c>
      <c r="QTZ165" s="632" t="e">
        <f>(IF(QTZ112-QTZ107&lt;0,0,QTZ112-QTZ107)+QTZ156)*1.21+IF($D$5="Koncesija",-#REF!*0.21,0)</f>
        <v>#REF!</v>
      </c>
      <c r="QUA165" s="632" t="e">
        <f>(IF(QUA112-QUA107&lt;0,0,QUA112-QUA107)+QUA156)*1.21+IF($D$5="Koncesija",-#REF!*0.21,0)</f>
        <v>#REF!</v>
      </c>
      <c r="QUB165" s="632" t="e">
        <f>(IF(QUB112-QUB107&lt;0,0,QUB112-QUB107)+QUB156)*1.21+IF($D$5="Koncesija",-#REF!*0.21,0)</f>
        <v>#REF!</v>
      </c>
      <c r="QUC165" s="632" t="e">
        <f>(IF(QUC112-QUC107&lt;0,0,QUC112-QUC107)+QUC156)*1.21+IF($D$5="Koncesija",-#REF!*0.21,0)</f>
        <v>#REF!</v>
      </c>
      <c r="QUD165" s="632" t="e">
        <f>(IF(QUD112-QUD107&lt;0,0,QUD112-QUD107)+QUD156)*1.21+IF($D$5="Koncesija",-#REF!*0.21,0)</f>
        <v>#REF!</v>
      </c>
      <c r="QUE165" s="632" t="e">
        <f>(IF(QUE112-QUE107&lt;0,0,QUE112-QUE107)+QUE156)*1.21+IF($D$5="Koncesija",-#REF!*0.21,0)</f>
        <v>#REF!</v>
      </c>
      <c r="QUF165" s="632" t="e">
        <f>(IF(QUF112-QUF107&lt;0,0,QUF112-QUF107)+QUF156)*1.21+IF($D$5="Koncesija",-#REF!*0.21,0)</f>
        <v>#REF!</v>
      </c>
      <c r="QUG165" s="632" t="e">
        <f>(IF(QUG112-QUG107&lt;0,0,QUG112-QUG107)+QUG156)*1.21+IF($D$5="Koncesija",-#REF!*0.21,0)</f>
        <v>#REF!</v>
      </c>
      <c r="QUH165" s="632" t="e">
        <f>(IF(QUH112-QUH107&lt;0,0,QUH112-QUH107)+QUH156)*1.21+IF($D$5="Koncesija",-#REF!*0.21,0)</f>
        <v>#REF!</v>
      </c>
      <c r="QUI165" s="632" t="e">
        <f>(IF(QUI112-QUI107&lt;0,0,QUI112-QUI107)+QUI156)*1.21+IF($D$5="Koncesija",-#REF!*0.21,0)</f>
        <v>#REF!</v>
      </c>
      <c r="QUJ165" s="632" t="e">
        <f>(IF(QUJ112-QUJ107&lt;0,0,QUJ112-QUJ107)+QUJ156)*1.21+IF($D$5="Koncesija",-#REF!*0.21,0)</f>
        <v>#REF!</v>
      </c>
      <c r="QUK165" s="632" t="e">
        <f>(IF(QUK112-QUK107&lt;0,0,QUK112-QUK107)+QUK156)*1.21+IF($D$5="Koncesija",-#REF!*0.21,0)</f>
        <v>#REF!</v>
      </c>
      <c r="QUL165" s="632" t="e">
        <f>(IF(QUL112-QUL107&lt;0,0,QUL112-QUL107)+QUL156)*1.21+IF($D$5="Koncesija",-#REF!*0.21,0)</f>
        <v>#REF!</v>
      </c>
      <c r="QUM165" s="632" t="e">
        <f>(IF(QUM112-QUM107&lt;0,0,QUM112-QUM107)+QUM156)*1.21+IF($D$5="Koncesija",-#REF!*0.21,0)</f>
        <v>#REF!</v>
      </c>
      <c r="QUN165" s="632" t="e">
        <f>(IF(QUN112-QUN107&lt;0,0,QUN112-QUN107)+QUN156)*1.21+IF($D$5="Koncesija",-#REF!*0.21,0)</f>
        <v>#REF!</v>
      </c>
      <c r="QUO165" s="632" t="e">
        <f>(IF(QUO112-QUO107&lt;0,0,QUO112-QUO107)+QUO156)*1.21+IF($D$5="Koncesija",-#REF!*0.21,0)</f>
        <v>#REF!</v>
      </c>
      <c r="QUP165" s="632" t="e">
        <f>(IF(QUP112-QUP107&lt;0,0,QUP112-QUP107)+QUP156)*1.21+IF($D$5="Koncesija",-#REF!*0.21,0)</f>
        <v>#REF!</v>
      </c>
      <c r="QUQ165" s="632" t="e">
        <f>(IF(QUQ112-QUQ107&lt;0,0,QUQ112-QUQ107)+QUQ156)*1.21+IF($D$5="Koncesija",-#REF!*0.21,0)</f>
        <v>#REF!</v>
      </c>
      <c r="QUR165" s="632" t="e">
        <f>(IF(QUR112-QUR107&lt;0,0,QUR112-QUR107)+QUR156)*1.21+IF($D$5="Koncesija",-#REF!*0.21,0)</f>
        <v>#REF!</v>
      </c>
      <c r="QUS165" s="632" t="e">
        <f>(IF(QUS112-QUS107&lt;0,0,QUS112-QUS107)+QUS156)*1.21+IF($D$5="Koncesija",-#REF!*0.21,0)</f>
        <v>#REF!</v>
      </c>
      <c r="QUT165" s="632" t="e">
        <f>(IF(QUT112-QUT107&lt;0,0,QUT112-QUT107)+QUT156)*1.21+IF($D$5="Koncesija",-#REF!*0.21,0)</f>
        <v>#REF!</v>
      </c>
      <c r="QUU165" s="632" t="e">
        <f>(IF(QUU112-QUU107&lt;0,0,QUU112-QUU107)+QUU156)*1.21+IF($D$5="Koncesija",-#REF!*0.21,0)</f>
        <v>#REF!</v>
      </c>
      <c r="QUV165" s="632" t="e">
        <f>(IF(QUV112-QUV107&lt;0,0,QUV112-QUV107)+QUV156)*1.21+IF($D$5="Koncesija",-#REF!*0.21,0)</f>
        <v>#REF!</v>
      </c>
      <c r="QUW165" s="632" t="e">
        <f>(IF(QUW112-QUW107&lt;0,0,QUW112-QUW107)+QUW156)*1.21+IF($D$5="Koncesija",-#REF!*0.21,0)</f>
        <v>#REF!</v>
      </c>
      <c r="QUX165" s="632" t="e">
        <f>(IF(QUX112-QUX107&lt;0,0,QUX112-QUX107)+QUX156)*1.21+IF($D$5="Koncesija",-#REF!*0.21,0)</f>
        <v>#REF!</v>
      </c>
      <c r="QUY165" s="632" t="e">
        <f>(IF(QUY112-QUY107&lt;0,0,QUY112-QUY107)+QUY156)*1.21+IF($D$5="Koncesija",-#REF!*0.21,0)</f>
        <v>#REF!</v>
      </c>
      <c r="QUZ165" s="632" t="e">
        <f>(IF(QUZ112-QUZ107&lt;0,0,QUZ112-QUZ107)+QUZ156)*1.21+IF($D$5="Koncesija",-#REF!*0.21,0)</f>
        <v>#REF!</v>
      </c>
      <c r="QVA165" s="632" t="e">
        <f>(IF(QVA112-QVA107&lt;0,0,QVA112-QVA107)+QVA156)*1.21+IF($D$5="Koncesija",-#REF!*0.21,0)</f>
        <v>#REF!</v>
      </c>
      <c r="QVB165" s="632" t="e">
        <f>(IF(QVB112-QVB107&lt;0,0,QVB112-QVB107)+QVB156)*1.21+IF($D$5="Koncesija",-#REF!*0.21,0)</f>
        <v>#REF!</v>
      </c>
      <c r="QVC165" s="632" t="e">
        <f>(IF(QVC112-QVC107&lt;0,0,QVC112-QVC107)+QVC156)*1.21+IF($D$5="Koncesija",-#REF!*0.21,0)</f>
        <v>#REF!</v>
      </c>
      <c r="QVD165" s="632" t="e">
        <f>(IF(QVD112-QVD107&lt;0,0,QVD112-QVD107)+QVD156)*1.21+IF($D$5="Koncesija",-#REF!*0.21,0)</f>
        <v>#REF!</v>
      </c>
      <c r="QVE165" s="632" t="e">
        <f>(IF(QVE112-QVE107&lt;0,0,QVE112-QVE107)+QVE156)*1.21+IF($D$5="Koncesija",-#REF!*0.21,0)</f>
        <v>#REF!</v>
      </c>
      <c r="QVF165" s="632" t="e">
        <f>(IF(QVF112-QVF107&lt;0,0,QVF112-QVF107)+QVF156)*1.21+IF($D$5="Koncesija",-#REF!*0.21,0)</f>
        <v>#REF!</v>
      </c>
      <c r="QVG165" s="632" t="e">
        <f>(IF(QVG112-QVG107&lt;0,0,QVG112-QVG107)+QVG156)*1.21+IF($D$5="Koncesija",-#REF!*0.21,0)</f>
        <v>#REF!</v>
      </c>
      <c r="QVH165" s="632" t="e">
        <f>(IF(QVH112-QVH107&lt;0,0,QVH112-QVH107)+QVH156)*1.21+IF($D$5="Koncesija",-#REF!*0.21,0)</f>
        <v>#REF!</v>
      </c>
      <c r="QVI165" s="632" t="e">
        <f>(IF(QVI112-QVI107&lt;0,0,QVI112-QVI107)+QVI156)*1.21+IF($D$5="Koncesija",-#REF!*0.21,0)</f>
        <v>#REF!</v>
      </c>
      <c r="QVJ165" s="632" t="e">
        <f>(IF(QVJ112-QVJ107&lt;0,0,QVJ112-QVJ107)+QVJ156)*1.21+IF($D$5="Koncesija",-#REF!*0.21,0)</f>
        <v>#REF!</v>
      </c>
      <c r="QVK165" s="632" t="e">
        <f>(IF(QVK112-QVK107&lt;0,0,QVK112-QVK107)+QVK156)*1.21+IF($D$5="Koncesija",-#REF!*0.21,0)</f>
        <v>#REF!</v>
      </c>
      <c r="QVL165" s="632" t="e">
        <f>(IF(QVL112-QVL107&lt;0,0,QVL112-QVL107)+QVL156)*1.21+IF($D$5="Koncesija",-#REF!*0.21,0)</f>
        <v>#REF!</v>
      </c>
      <c r="QVM165" s="632" t="e">
        <f>(IF(QVM112-QVM107&lt;0,0,QVM112-QVM107)+QVM156)*1.21+IF($D$5="Koncesija",-#REF!*0.21,0)</f>
        <v>#REF!</v>
      </c>
      <c r="QVN165" s="632" t="e">
        <f>(IF(QVN112-QVN107&lt;0,0,QVN112-QVN107)+QVN156)*1.21+IF($D$5="Koncesija",-#REF!*0.21,0)</f>
        <v>#REF!</v>
      </c>
      <c r="QVO165" s="632" t="e">
        <f>(IF(QVO112-QVO107&lt;0,0,QVO112-QVO107)+QVO156)*1.21+IF($D$5="Koncesija",-#REF!*0.21,0)</f>
        <v>#REF!</v>
      </c>
      <c r="QVP165" s="632" t="e">
        <f>(IF(QVP112-QVP107&lt;0,0,QVP112-QVP107)+QVP156)*1.21+IF($D$5="Koncesija",-#REF!*0.21,0)</f>
        <v>#REF!</v>
      </c>
      <c r="QVQ165" s="632" t="e">
        <f>(IF(QVQ112-QVQ107&lt;0,0,QVQ112-QVQ107)+QVQ156)*1.21+IF($D$5="Koncesija",-#REF!*0.21,0)</f>
        <v>#REF!</v>
      </c>
      <c r="QVR165" s="632" t="e">
        <f>(IF(QVR112-QVR107&lt;0,0,QVR112-QVR107)+QVR156)*1.21+IF($D$5="Koncesija",-#REF!*0.21,0)</f>
        <v>#REF!</v>
      </c>
      <c r="QVS165" s="632" t="e">
        <f>(IF(QVS112-QVS107&lt;0,0,QVS112-QVS107)+QVS156)*1.21+IF($D$5="Koncesija",-#REF!*0.21,0)</f>
        <v>#REF!</v>
      </c>
      <c r="QVT165" s="632" t="e">
        <f>(IF(QVT112-QVT107&lt;0,0,QVT112-QVT107)+QVT156)*1.21+IF($D$5="Koncesija",-#REF!*0.21,0)</f>
        <v>#REF!</v>
      </c>
      <c r="QVU165" s="632" t="e">
        <f>(IF(QVU112-QVU107&lt;0,0,QVU112-QVU107)+QVU156)*1.21+IF($D$5="Koncesija",-#REF!*0.21,0)</f>
        <v>#REF!</v>
      </c>
      <c r="QVV165" s="632" t="e">
        <f>(IF(QVV112-QVV107&lt;0,0,QVV112-QVV107)+QVV156)*1.21+IF($D$5="Koncesija",-#REF!*0.21,0)</f>
        <v>#REF!</v>
      </c>
      <c r="QVW165" s="632" t="e">
        <f>(IF(QVW112-QVW107&lt;0,0,QVW112-QVW107)+QVW156)*1.21+IF($D$5="Koncesija",-#REF!*0.21,0)</f>
        <v>#REF!</v>
      </c>
      <c r="QVX165" s="632" t="e">
        <f>(IF(QVX112-QVX107&lt;0,0,QVX112-QVX107)+QVX156)*1.21+IF($D$5="Koncesija",-#REF!*0.21,0)</f>
        <v>#REF!</v>
      </c>
      <c r="QVY165" s="632" t="e">
        <f>(IF(QVY112-QVY107&lt;0,0,QVY112-QVY107)+QVY156)*1.21+IF($D$5="Koncesija",-#REF!*0.21,0)</f>
        <v>#REF!</v>
      </c>
      <c r="QVZ165" s="632" t="e">
        <f>(IF(QVZ112-QVZ107&lt;0,0,QVZ112-QVZ107)+QVZ156)*1.21+IF($D$5="Koncesija",-#REF!*0.21,0)</f>
        <v>#REF!</v>
      </c>
      <c r="QWA165" s="632" t="e">
        <f>(IF(QWA112-QWA107&lt;0,0,QWA112-QWA107)+QWA156)*1.21+IF($D$5="Koncesija",-#REF!*0.21,0)</f>
        <v>#REF!</v>
      </c>
      <c r="QWB165" s="632" t="e">
        <f>(IF(QWB112-QWB107&lt;0,0,QWB112-QWB107)+QWB156)*1.21+IF($D$5="Koncesija",-#REF!*0.21,0)</f>
        <v>#REF!</v>
      </c>
      <c r="QWC165" s="632" t="e">
        <f>(IF(QWC112-QWC107&lt;0,0,QWC112-QWC107)+QWC156)*1.21+IF($D$5="Koncesija",-#REF!*0.21,0)</f>
        <v>#REF!</v>
      </c>
      <c r="QWD165" s="632" t="e">
        <f>(IF(QWD112-QWD107&lt;0,0,QWD112-QWD107)+QWD156)*1.21+IF($D$5="Koncesija",-#REF!*0.21,0)</f>
        <v>#REF!</v>
      </c>
      <c r="QWE165" s="632" t="e">
        <f>(IF(QWE112-QWE107&lt;0,0,QWE112-QWE107)+QWE156)*1.21+IF($D$5="Koncesija",-#REF!*0.21,0)</f>
        <v>#REF!</v>
      </c>
      <c r="QWF165" s="632" t="e">
        <f>(IF(QWF112-QWF107&lt;0,0,QWF112-QWF107)+QWF156)*1.21+IF($D$5="Koncesija",-#REF!*0.21,0)</f>
        <v>#REF!</v>
      </c>
      <c r="QWG165" s="632" t="e">
        <f>(IF(QWG112-QWG107&lt;0,0,QWG112-QWG107)+QWG156)*1.21+IF($D$5="Koncesija",-#REF!*0.21,0)</f>
        <v>#REF!</v>
      </c>
      <c r="QWH165" s="632" t="e">
        <f>(IF(QWH112-QWH107&lt;0,0,QWH112-QWH107)+QWH156)*1.21+IF($D$5="Koncesija",-#REF!*0.21,0)</f>
        <v>#REF!</v>
      </c>
      <c r="QWI165" s="632" t="e">
        <f>(IF(QWI112-QWI107&lt;0,0,QWI112-QWI107)+QWI156)*1.21+IF($D$5="Koncesija",-#REF!*0.21,0)</f>
        <v>#REF!</v>
      </c>
      <c r="QWJ165" s="632" t="e">
        <f>(IF(QWJ112-QWJ107&lt;0,0,QWJ112-QWJ107)+QWJ156)*1.21+IF($D$5="Koncesija",-#REF!*0.21,0)</f>
        <v>#REF!</v>
      </c>
      <c r="QWK165" s="632" t="e">
        <f>(IF(QWK112-QWK107&lt;0,0,QWK112-QWK107)+QWK156)*1.21+IF($D$5="Koncesija",-#REF!*0.21,0)</f>
        <v>#REF!</v>
      </c>
      <c r="QWL165" s="632" t="e">
        <f>(IF(QWL112-QWL107&lt;0,0,QWL112-QWL107)+QWL156)*1.21+IF($D$5="Koncesija",-#REF!*0.21,0)</f>
        <v>#REF!</v>
      </c>
      <c r="QWM165" s="632" t="e">
        <f>(IF(QWM112-QWM107&lt;0,0,QWM112-QWM107)+QWM156)*1.21+IF($D$5="Koncesija",-#REF!*0.21,0)</f>
        <v>#REF!</v>
      </c>
      <c r="QWN165" s="632" t="e">
        <f>(IF(QWN112-QWN107&lt;0,0,QWN112-QWN107)+QWN156)*1.21+IF($D$5="Koncesija",-#REF!*0.21,0)</f>
        <v>#REF!</v>
      </c>
      <c r="QWO165" s="632" t="e">
        <f>(IF(QWO112-QWO107&lt;0,0,QWO112-QWO107)+QWO156)*1.21+IF($D$5="Koncesija",-#REF!*0.21,0)</f>
        <v>#REF!</v>
      </c>
      <c r="QWP165" s="632" t="e">
        <f>(IF(QWP112-QWP107&lt;0,0,QWP112-QWP107)+QWP156)*1.21+IF($D$5="Koncesija",-#REF!*0.21,0)</f>
        <v>#REF!</v>
      </c>
      <c r="QWQ165" s="632" t="e">
        <f>(IF(QWQ112-QWQ107&lt;0,0,QWQ112-QWQ107)+QWQ156)*1.21+IF($D$5="Koncesija",-#REF!*0.21,0)</f>
        <v>#REF!</v>
      </c>
      <c r="QWR165" s="632" t="e">
        <f>(IF(QWR112-QWR107&lt;0,0,QWR112-QWR107)+QWR156)*1.21+IF($D$5="Koncesija",-#REF!*0.21,0)</f>
        <v>#REF!</v>
      </c>
      <c r="QWS165" s="632" t="e">
        <f>(IF(QWS112-QWS107&lt;0,0,QWS112-QWS107)+QWS156)*1.21+IF($D$5="Koncesija",-#REF!*0.21,0)</f>
        <v>#REF!</v>
      </c>
      <c r="QWT165" s="632" t="e">
        <f>(IF(QWT112-QWT107&lt;0,0,QWT112-QWT107)+QWT156)*1.21+IF($D$5="Koncesija",-#REF!*0.21,0)</f>
        <v>#REF!</v>
      </c>
      <c r="QWU165" s="632" t="e">
        <f>(IF(QWU112-QWU107&lt;0,0,QWU112-QWU107)+QWU156)*1.21+IF($D$5="Koncesija",-#REF!*0.21,0)</f>
        <v>#REF!</v>
      </c>
      <c r="QWV165" s="632" t="e">
        <f>(IF(QWV112-QWV107&lt;0,0,QWV112-QWV107)+QWV156)*1.21+IF($D$5="Koncesija",-#REF!*0.21,0)</f>
        <v>#REF!</v>
      </c>
      <c r="QWW165" s="632" t="e">
        <f>(IF(QWW112-QWW107&lt;0,0,QWW112-QWW107)+QWW156)*1.21+IF($D$5="Koncesija",-#REF!*0.21,0)</f>
        <v>#REF!</v>
      </c>
      <c r="QWX165" s="632" t="e">
        <f>(IF(QWX112-QWX107&lt;0,0,QWX112-QWX107)+QWX156)*1.21+IF($D$5="Koncesija",-#REF!*0.21,0)</f>
        <v>#REF!</v>
      </c>
      <c r="QWY165" s="632" t="e">
        <f>(IF(QWY112-QWY107&lt;0,0,QWY112-QWY107)+QWY156)*1.21+IF($D$5="Koncesija",-#REF!*0.21,0)</f>
        <v>#REF!</v>
      </c>
      <c r="QWZ165" s="632" t="e">
        <f>(IF(QWZ112-QWZ107&lt;0,0,QWZ112-QWZ107)+QWZ156)*1.21+IF($D$5="Koncesija",-#REF!*0.21,0)</f>
        <v>#REF!</v>
      </c>
      <c r="QXA165" s="632" t="e">
        <f>(IF(QXA112-QXA107&lt;0,0,QXA112-QXA107)+QXA156)*1.21+IF($D$5="Koncesija",-#REF!*0.21,0)</f>
        <v>#REF!</v>
      </c>
      <c r="QXB165" s="632" t="e">
        <f>(IF(QXB112-QXB107&lt;0,0,QXB112-QXB107)+QXB156)*1.21+IF($D$5="Koncesija",-#REF!*0.21,0)</f>
        <v>#REF!</v>
      </c>
      <c r="QXC165" s="632" t="e">
        <f>(IF(QXC112-QXC107&lt;0,0,QXC112-QXC107)+QXC156)*1.21+IF($D$5="Koncesija",-#REF!*0.21,0)</f>
        <v>#REF!</v>
      </c>
      <c r="QXD165" s="632" t="e">
        <f>(IF(QXD112-QXD107&lt;0,0,QXD112-QXD107)+QXD156)*1.21+IF($D$5="Koncesija",-#REF!*0.21,0)</f>
        <v>#REF!</v>
      </c>
      <c r="QXE165" s="632" t="e">
        <f>(IF(QXE112-QXE107&lt;0,0,QXE112-QXE107)+QXE156)*1.21+IF($D$5="Koncesija",-#REF!*0.21,0)</f>
        <v>#REF!</v>
      </c>
      <c r="QXF165" s="632" t="e">
        <f>(IF(QXF112-QXF107&lt;0,0,QXF112-QXF107)+QXF156)*1.21+IF($D$5="Koncesija",-#REF!*0.21,0)</f>
        <v>#REF!</v>
      </c>
      <c r="QXG165" s="632" t="e">
        <f>(IF(QXG112-QXG107&lt;0,0,QXG112-QXG107)+QXG156)*1.21+IF($D$5="Koncesija",-#REF!*0.21,0)</f>
        <v>#REF!</v>
      </c>
      <c r="QXH165" s="632" t="e">
        <f>(IF(QXH112-QXH107&lt;0,0,QXH112-QXH107)+QXH156)*1.21+IF($D$5="Koncesija",-#REF!*0.21,0)</f>
        <v>#REF!</v>
      </c>
      <c r="QXI165" s="632" t="e">
        <f>(IF(QXI112-QXI107&lt;0,0,QXI112-QXI107)+QXI156)*1.21+IF($D$5="Koncesija",-#REF!*0.21,0)</f>
        <v>#REF!</v>
      </c>
      <c r="QXJ165" s="632" t="e">
        <f>(IF(QXJ112-QXJ107&lt;0,0,QXJ112-QXJ107)+QXJ156)*1.21+IF($D$5="Koncesija",-#REF!*0.21,0)</f>
        <v>#REF!</v>
      </c>
      <c r="QXK165" s="632" t="e">
        <f>(IF(QXK112-QXK107&lt;0,0,QXK112-QXK107)+QXK156)*1.21+IF($D$5="Koncesija",-#REF!*0.21,0)</f>
        <v>#REF!</v>
      </c>
      <c r="QXL165" s="632" t="e">
        <f>(IF(QXL112-QXL107&lt;0,0,QXL112-QXL107)+QXL156)*1.21+IF($D$5="Koncesija",-#REF!*0.21,0)</f>
        <v>#REF!</v>
      </c>
      <c r="QXM165" s="632" t="e">
        <f>(IF(QXM112-QXM107&lt;0,0,QXM112-QXM107)+QXM156)*1.21+IF($D$5="Koncesija",-#REF!*0.21,0)</f>
        <v>#REF!</v>
      </c>
      <c r="QXN165" s="632" t="e">
        <f>(IF(QXN112-QXN107&lt;0,0,QXN112-QXN107)+QXN156)*1.21+IF($D$5="Koncesija",-#REF!*0.21,0)</f>
        <v>#REF!</v>
      </c>
      <c r="QXO165" s="632" t="e">
        <f>(IF(QXO112-QXO107&lt;0,0,QXO112-QXO107)+QXO156)*1.21+IF($D$5="Koncesija",-#REF!*0.21,0)</f>
        <v>#REF!</v>
      </c>
      <c r="QXP165" s="632" t="e">
        <f>(IF(QXP112-QXP107&lt;0,0,QXP112-QXP107)+QXP156)*1.21+IF($D$5="Koncesija",-#REF!*0.21,0)</f>
        <v>#REF!</v>
      </c>
      <c r="QXQ165" s="632" t="e">
        <f>(IF(QXQ112-QXQ107&lt;0,0,QXQ112-QXQ107)+QXQ156)*1.21+IF($D$5="Koncesija",-#REF!*0.21,0)</f>
        <v>#REF!</v>
      </c>
      <c r="QXR165" s="632" t="e">
        <f>(IF(QXR112-QXR107&lt;0,0,QXR112-QXR107)+QXR156)*1.21+IF($D$5="Koncesija",-#REF!*0.21,0)</f>
        <v>#REF!</v>
      </c>
      <c r="QXS165" s="632" t="e">
        <f>(IF(QXS112-QXS107&lt;0,0,QXS112-QXS107)+QXS156)*1.21+IF($D$5="Koncesija",-#REF!*0.21,0)</f>
        <v>#REF!</v>
      </c>
      <c r="QXT165" s="632" t="e">
        <f>(IF(QXT112-QXT107&lt;0,0,QXT112-QXT107)+QXT156)*1.21+IF($D$5="Koncesija",-#REF!*0.21,0)</f>
        <v>#REF!</v>
      </c>
      <c r="QXU165" s="632" t="e">
        <f>(IF(QXU112-QXU107&lt;0,0,QXU112-QXU107)+QXU156)*1.21+IF($D$5="Koncesija",-#REF!*0.21,0)</f>
        <v>#REF!</v>
      </c>
      <c r="QXV165" s="632" t="e">
        <f>(IF(QXV112-QXV107&lt;0,0,QXV112-QXV107)+QXV156)*1.21+IF($D$5="Koncesija",-#REF!*0.21,0)</f>
        <v>#REF!</v>
      </c>
      <c r="QXW165" s="632" t="e">
        <f>(IF(QXW112-QXW107&lt;0,0,QXW112-QXW107)+QXW156)*1.21+IF($D$5="Koncesija",-#REF!*0.21,0)</f>
        <v>#REF!</v>
      </c>
      <c r="QXX165" s="632" t="e">
        <f>(IF(QXX112-QXX107&lt;0,0,QXX112-QXX107)+QXX156)*1.21+IF($D$5="Koncesija",-#REF!*0.21,0)</f>
        <v>#REF!</v>
      </c>
      <c r="QXY165" s="632" t="e">
        <f>(IF(QXY112-QXY107&lt;0,0,QXY112-QXY107)+QXY156)*1.21+IF($D$5="Koncesija",-#REF!*0.21,0)</f>
        <v>#REF!</v>
      </c>
      <c r="QXZ165" s="632" t="e">
        <f>(IF(QXZ112-QXZ107&lt;0,0,QXZ112-QXZ107)+QXZ156)*1.21+IF($D$5="Koncesija",-#REF!*0.21,0)</f>
        <v>#REF!</v>
      </c>
      <c r="QYA165" s="632" t="e">
        <f>(IF(QYA112-QYA107&lt;0,0,QYA112-QYA107)+QYA156)*1.21+IF($D$5="Koncesija",-#REF!*0.21,0)</f>
        <v>#REF!</v>
      </c>
      <c r="QYB165" s="632" t="e">
        <f>(IF(QYB112-QYB107&lt;0,0,QYB112-QYB107)+QYB156)*1.21+IF($D$5="Koncesija",-#REF!*0.21,0)</f>
        <v>#REF!</v>
      </c>
      <c r="QYC165" s="632" t="e">
        <f>(IF(QYC112-QYC107&lt;0,0,QYC112-QYC107)+QYC156)*1.21+IF($D$5="Koncesija",-#REF!*0.21,0)</f>
        <v>#REF!</v>
      </c>
      <c r="QYD165" s="632" t="e">
        <f>(IF(QYD112-QYD107&lt;0,0,QYD112-QYD107)+QYD156)*1.21+IF($D$5="Koncesija",-#REF!*0.21,0)</f>
        <v>#REF!</v>
      </c>
      <c r="QYE165" s="632" t="e">
        <f>(IF(QYE112-QYE107&lt;0,0,QYE112-QYE107)+QYE156)*1.21+IF($D$5="Koncesija",-#REF!*0.21,0)</f>
        <v>#REF!</v>
      </c>
      <c r="QYF165" s="632" t="e">
        <f>(IF(QYF112-QYF107&lt;0,0,QYF112-QYF107)+QYF156)*1.21+IF($D$5="Koncesija",-#REF!*0.21,0)</f>
        <v>#REF!</v>
      </c>
      <c r="QYG165" s="632" t="e">
        <f>(IF(QYG112-QYG107&lt;0,0,QYG112-QYG107)+QYG156)*1.21+IF($D$5="Koncesija",-#REF!*0.21,0)</f>
        <v>#REF!</v>
      </c>
      <c r="QYH165" s="632" t="e">
        <f>(IF(QYH112-QYH107&lt;0,0,QYH112-QYH107)+QYH156)*1.21+IF($D$5="Koncesija",-#REF!*0.21,0)</f>
        <v>#REF!</v>
      </c>
      <c r="QYI165" s="632" t="e">
        <f>(IF(QYI112-QYI107&lt;0,0,QYI112-QYI107)+QYI156)*1.21+IF($D$5="Koncesija",-#REF!*0.21,0)</f>
        <v>#REF!</v>
      </c>
      <c r="QYJ165" s="632" t="e">
        <f>(IF(QYJ112-QYJ107&lt;0,0,QYJ112-QYJ107)+QYJ156)*1.21+IF($D$5="Koncesija",-#REF!*0.21,0)</f>
        <v>#REF!</v>
      </c>
      <c r="QYK165" s="632" t="e">
        <f>(IF(QYK112-QYK107&lt;0,0,QYK112-QYK107)+QYK156)*1.21+IF($D$5="Koncesija",-#REF!*0.21,0)</f>
        <v>#REF!</v>
      </c>
      <c r="QYL165" s="632" t="e">
        <f>(IF(QYL112-QYL107&lt;0,0,QYL112-QYL107)+QYL156)*1.21+IF($D$5="Koncesija",-#REF!*0.21,0)</f>
        <v>#REF!</v>
      </c>
      <c r="QYM165" s="632" t="e">
        <f>(IF(QYM112-QYM107&lt;0,0,QYM112-QYM107)+QYM156)*1.21+IF($D$5="Koncesija",-#REF!*0.21,0)</f>
        <v>#REF!</v>
      </c>
      <c r="QYN165" s="632" t="e">
        <f>(IF(QYN112-QYN107&lt;0,0,QYN112-QYN107)+QYN156)*1.21+IF($D$5="Koncesija",-#REF!*0.21,0)</f>
        <v>#REF!</v>
      </c>
      <c r="QYO165" s="632" t="e">
        <f>(IF(QYO112-QYO107&lt;0,0,QYO112-QYO107)+QYO156)*1.21+IF($D$5="Koncesija",-#REF!*0.21,0)</f>
        <v>#REF!</v>
      </c>
      <c r="QYP165" s="632" t="e">
        <f>(IF(QYP112-QYP107&lt;0,0,QYP112-QYP107)+QYP156)*1.21+IF($D$5="Koncesija",-#REF!*0.21,0)</f>
        <v>#REF!</v>
      </c>
      <c r="QYQ165" s="632" t="e">
        <f>(IF(QYQ112-QYQ107&lt;0,0,QYQ112-QYQ107)+QYQ156)*1.21+IF($D$5="Koncesija",-#REF!*0.21,0)</f>
        <v>#REF!</v>
      </c>
      <c r="QYR165" s="632" t="e">
        <f>(IF(QYR112-QYR107&lt;0,0,QYR112-QYR107)+QYR156)*1.21+IF($D$5="Koncesija",-#REF!*0.21,0)</f>
        <v>#REF!</v>
      </c>
      <c r="QYS165" s="632" t="e">
        <f>(IF(QYS112-QYS107&lt;0,0,QYS112-QYS107)+QYS156)*1.21+IF($D$5="Koncesija",-#REF!*0.21,0)</f>
        <v>#REF!</v>
      </c>
      <c r="QYT165" s="632" t="e">
        <f>(IF(QYT112-QYT107&lt;0,0,QYT112-QYT107)+QYT156)*1.21+IF($D$5="Koncesija",-#REF!*0.21,0)</f>
        <v>#REF!</v>
      </c>
      <c r="QYU165" s="632" t="e">
        <f>(IF(QYU112-QYU107&lt;0,0,QYU112-QYU107)+QYU156)*1.21+IF($D$5="Koncesija",-#REF!*0.21,0)</f>
        <v>#REF!</v>
      </c>
      <c r="QYV165" s="632" t="e">
        <f>(IF(QYV112-QYV107&lt;0,0,QYV112-QYV107)+QYV156)*1.21+IF($D$5="Koncesija",-#REF!*0.21,0)</f>
        <v>#REF!</v>
      </c>
      <c r="QYW165" s="632" t="e">
        <f>(IF(QYW112-QYW107&lt;0,0,QYW112-QYW107)+QYW156)*1.21+IF($D$5="Koncesija",-#REF!*0.21,0)</f>
        <v>#REF!</v>
      </c>
      <c r="QYX165" s="632" t="e">
        <f>(IF(QYX112-QYX107&lt;0,0,QYX112-QYX107)+QYX156)*1.21+IF($D$5="Koncesija",-#REF!*0.21,0)</f>
        <v>#REF!</v>
      </c>
      <c r="QYY165" s="632" t="e">
        <f>(IF(QYY112-QYY107&lt;0,0,QYY112-QYY107)+QYY156)*1.21+IF($D$5="Koncesija",-#REF!*0.21,0)</f>
        <v>#REF!</v>
      </c>
      <c r="QYZ165" s="632" t="e">
        <f>(IF(QYZ112-QYZ107&lt;0,0,QYZ112-QYZ107)+QYZ156)*1.21+IF($D$5="Koncesija",-#REF!*0.21,0)</f>
        <v>#REF!</v>
      </c>
      <c r="QZA165" s="632" t="e">
        <f>(IF(QZA112-QZA107&lt;0,0,QZA112-QZA107)+QZA156)*1.21+IF($D$5="Koncesija",-#REF!*0.21,0)</f>
        <v>#REF!</v>
      </c>
      <c r="QZB165" s="632" t="e">
        <f>(IF(QZB112-QZB107&lt;0,0,QZB112-QZB107)+QZB156)*1.21+IF($D$5="Koncesija",-#REF!*0.21,0)</f>
        <v>#REF!</v>
      </c>
      <c r="QZC165" s="632" t="e">
        <f>(IF(QZC112-QZC107&lt;0,0,QZC112-QZC107)+QZC156)*1.21+IF($D$5="Koncesija",-#REF!*0.21,0)</f>
        <v>#REF!</v>
      </c>
      <c r="QZD165" s="632" t="e">
        <f>(IF(QZD112-QZD107&lt;0,0,QZD112-QZD107)+QZD156)*1.21+IF($D$5="Koncesija",-#REF!*0.21,0)</f>
        <v>#REF!</v>
      </c>
      <c r="QZE165" s="632" t="e">
        <f>(IF(QZE112-QZE107&lt;0,0,QZE112-QZE107)+QZE156)*1.21+IF($D$5="Koncesija",-#REF!*0.21,0)</f>
        <v>#REF!</v>
      </c>
      <c r="QZF165" s="632" t="e">
        <f>(IF(QZF112-QZF107&lt;0,0,QZF112-QZF107)+QZF156)*1.21+IF($D$5="Koncesija",-#REF!*0.21,0)</f>
        <v>#REF!</v>
      </c>
      <c r="QZG165" s="632" t="e">
        <f>(IF(QZG112-QZG107&lt;0,0,QZG112-QZG107)+QZG156)*1.21+IF($D$5="Koncesija",-#REF!*0.21,0)</f>
        <v>#REF!</v>
      </c>
      <c r="QZH165" s="632" t="e">
        <f>(IF(QZH112-QZH107&lt;0,0,QZH112-QZH107)+QZH156)*1.21+IF($D$5="Koncesija",-#REF!*0.21,0)</f>
        <v>#REF!</v>
      </c>
      <c r="QZI165" s="632" t="e">
        <f>(IF(QZI112-QZI107&lt;0,0,QZI112-QZI107)+QZI156)*1.21+IF($D$5="Koncesija",-#REF!*0.21,0)</f>
        <v>#REF!</v>
      </c>
      <c r="QZJ165" s="632" t="e">
        <f>(IF(QZJ112-QZJ107&lt;0,0,QZJ112-QZJ107)+QZJ156)*1.21+IF($D$5="Koncesija",-#REF!*0.21,0)</f>
        <v>#REF!</v>
      </c>
      <c r="QZK165" s="632" t="e">
        <f>(IF(QZK112-QZK107&lt;0,0,QZK112-QZK107)+QZK156)*1.21+IF($D$5="Koncesija",-#REF!*0.21,0)</f>
        <v>#REF!</v>
      </c>
      <c r="QZL165" s="632" t="e">
        <f>(IF(QZL112-QZL107&lt;0,0,QZL112-QZL107)+QZL156)*1.21+IF($D$5="Koncesija",-#REF!*0.21,0)</f>
        <v>#REF!</v>
      </c>
      <c r="QZM165" s="632" t="e">
        <f>(IF(QZM112-QZM107&lt;0,0,QZM112-QZM107)+QZM156)*1.21+IF($D$5="Koncesija",-#REF!*0.21,0)</f>
        <v>#REF!</v>
      </c>
      <c r="QZN165" s="632" t="e">
        <f>(IF(QZN112-QZN107&lt;0,0,QZN112-QZN107)+QZN156)*1.21+IF($D$5="Koncesija",-#REF!*0.21,0)</f>
        <v>#REF!</v>
      </c>
      <c r="QZO165" s="632" t="e">
        <f>(IF(QZO112-QZO107&lt;0,0,QZO112-QZO107)+QZO156)*1.21+IF($D$5="Koncesija",-#REF!*0.21,0)</f>
        <v>#REF!</v>
      </c>
      <c r="QZP165" s="632" t="e">
        <f>(IF(QZP112-QZP107&lt;0,0,QZP112-QZP107)+QZP156)*1.21+IF($D$5="Koncesija",-#REF!*0.21,0)</f>
        <v>#REF!</v>
      </c>
      <c r="QZQ165" s="632" t="e">
        <f>(IF(QZQ112-QZQ107&lt;0,0,QZQ112-QZQ107)+QZQ156)*1.21+IF($D$5="Koncesija",-#REF!*0.21,0)</f>
        <v>#REF!</v>
      </c>
      <c r="QZR165" s="632" t="e">
        <f>(IF(QZR112-QZR107&lt;0,0,QZR112-QZR107)+QZR156)*1.21+IF($D$5="Koncesija",-#REF!*0.21,0)</f>
        <v>#REF!</v>
      </c>
      <c r="QZS165" s="632" t="e">
        <f>(IF(QZS112-QZS107&lt;0,0,QZS112-QZS107)+QZS156)*1.21+IF($D$5="Koncesija",-#REF!*0.21,0)</f>
        <v>#REF!</v>
      </c>
      <c r="QZT165" s="632" t="e">
        <f>(IF(QZT112-QZT107&lt;0,0,QZT112-QZT107)+QZT156)*1.21+IF($D$5="Koncesija",-#REF!*0.21,0)</f>
        <v>#REF!</v>
      </c>
      <c r="QZU165" s="632" t="e">
        <f>(IF(QZU112-QZU107&lt;0,0,QZU112-QZU107)+QZU156)*1.21+IF($D$5="Koncesija",-#REF!*0.21,0)</f>
        <v>#REF!</v>
      </c>
      <c r="QZV165" s="632" t="e">
        <f>(IF(QZV112-QZV107&lt;0,0,QZV112-QZV107)+QZV156)*1.21+IF($D$5="Koncesija",-#REF!*0.21,0)</f>
        <v>#REF!</v>
      </c>
      <c r="QZW165" s="632" t="e">
        <f>(IF(QZW112-QZW107&lt;0,0,QZW112-QZW107)+QZW156)*1.21+IF($D$5="Koncesija",-#REF!*0.21,0)</f>
        <v>#REF!</v>
      </c>
      <c r="QZX165" s="632" t="e">
        <f>(IF(QZX112-QZX107&lt;0,0,QZX112-QZX107)+QZX156)*1.21+IF($D$5="Koncesija",-#REF!*0.21,0)</f>
        <v>#REF!</v>
      </c>
      <c r="QZY165" s="632" t="e">
        <f>(IF(QZY112-QZY107&lt;0,0,QZY112-QZY107)+QZY156)*1.21+IF($D$5="Koncesija",-#REF!*0.21,0)</f>
        <v>#REF!</v>
      </c>
      <c r="QZZ165" s="632" t="e">
        <f>(IF(QZZ112-QZZ107&lt;0,0,QZZ112-QZZ107)+QZZ156)*1.21+IF($D$5="Koncesija",-#REF!*0.21,0)</f>
        <v>#REF!</v>
      </c>
      <c r="RAA165" s="632" t="e">
        <f>(IF(RAA112-RAA107&lt;0,0,RAA112-RAA107)+RAA156)*1.21+IF($D$5="Koncesija",-#REF!*0.21,0)</f>
        <v>#REF!</v>
      </c>
      <c r="RAB165" s="632" t="e">
        <f>(IF(RAB112-RAB107&lt;0,0,RAB112-RAB107)+RAB156)*1.21+IF($D$5="Koncesija",-#REF!*0.21,0)</f>
        <v>#REF!</v>
      </c>
      <c r="RAC165" s="632" t="e">
        <f>(IF(RAC112-RAC107&lt;0,0,RAC112-RAC107)+RAC156)*1.21+IF($D$5="Koncesija",-#REF!*0.21,0)</f>
        <v>#REF!</v>
      </c>
      <c r="RAD165" s="632" t="e">
        <f>(IF(RAD112-RAD107&lt;0,0,RAD112-RAD107)+RAD156)*1.21+IF($D$5="Koncesija",-#REF!*0.21,0)</f>
        <v>#REF!</v>
      </c>
      <c r="RAE165" s="632" t="e">
        <f>(IF(RAE112-RAE107&lt;0,0,RAE112-RAE107)+RAE156)*1.21+IF($D$5="Koncesija",-#REF!*0.21,0)</f>
        <v>#REF!</v>
      </c>
      <c r="RAF165" s="632" t="e">
        <f>(IF(RAF112-RAF107&lt;0,0,RAF112-RAF107)+RAF156)*1.21+IF($D$5="Koncesija",-#REF!*0.21,0)</f>
        <v>#REF!</v>
      </c>
      <c r="RAG165" s="632" t="e">
        <f>(IF(RAG112-RAG107&lt;0,0,RAG112-RAG107)+RAG156)*1.21+IF($D$5="Koncesija",-#REF!*0.21,0)</f>
        <v>#REF!</v>
      </c>
      <c r="RAH165" s="632" t="e">
        <f>(IF(RAH112-RAH107&lt;0,0,RAH112-RAH107)+RAH156)*1.21+IF($D$5="Koncesija",-#REF!*0.21,0)</f>
        <v>#REF!</v>
      </c>
      <c r="RAI165" s="632" t="e">
        <f>(IF(RAI112-RAI107&lt;0,0,RAI112-RAI107)+RAI156)*1.21+IF($D$5="Koncesija",-#REF!*0.21,0)</f>
        <v>#REF!</v>
      </c>
      <c r="RAJ165" s="632" t="e">
        <f>(IF(RAJ112-RAJ107&lt;0,0,RAJ112-RAJ107)+RAJ156)*1.21+IF($D$5="Koncesija",-#REF!*0.21,0)</f>
        <v>#REF!</v>
      </c>
      <c r="RAK165" s="632" t="e">
        <f>(IF(RAK112-RAK107&lt;0,0,RAK112-RAK107)+RAK156)*1.21+IF($D$5="Koncesija",-#REF!*0.21,0)</f>
        <v>#REF!</v>
      </c>
      <c r="RAL165" s="632" t="e">
        <f>(IF(RAL112-RAL107&lt;0,0,RAL112-RAL107)+RAL156)*1.21+IF($D$5="Koncesija",-#REF!*0.21,0)</f>
        <v>#REF!</v>
      </c>
      <c r="RAM165" s="632" t="e">
        <f>(IF(RAM112-RAM107&lt;0,0,RAM112-RAM107)+RAM156)*1.21+IF($D$5="Koncesija",-#REF!*0.21,0)</f>
        <v>#REF!</v>
      </c>
      <c r="RAN165" s="632" t="e">
        <f>(IF(RAN112-RAN107&lt;0,0,RAN112-RAN107)+RAN156)*1.21+IF($D$5="Koncesija",-#REF!*0.21,0)</f>
        <v>#REF!</v>
      </c>
      <c r="RAO165" s="632" t="e">
        <f>(IF(RAO112-RAO107&lt;0,0,RAO112-RAO107)+RAO156)*1.21+IF($D$5="Koncesija",-#REF!*0.21,0)</f>
        <v>#REF!</v>
      </c>
      <c r="RAP165" s="632" t="e">
        <f>(IF(RAP112-RAP107&lt;0,0,RAP112-RAP107)+RAP156)*1.21+IF($D$5="Koncesija",-#REF!*0.21,0)</f>
        <v>#REF!</v>
      </c>
      <c r="RAQ165" s="632" t="e">
        <f>(IF(RAQ112-RAQ107&lt;0,0,RAQ112-RAQ107)+RAQ156)*1.21+IF($D$5="Koncesija",-#REF!*0.21,0)</f>
        <v>#REF!</v>
      </c>
      <c r="RAR165" s="632" t="e">
        <f>(IF(RAR112-RAR107&lt;0,0,RAR112-RAR107)+RAR156)*1.21+IF($D$5="Koncesija",-#REF!*0.21,0)</f>
        <v>#REF!</v>
      </c>
      <c r="RAS165" s="632" t="e">
        <f>(IF(RAS112-RAS107&lt;0,0,RAS112-RAS107)+RAS156)*1.21+IF($D$5="Koncesija",-#REF!*0.21,0)</f>
        <v>#REF!</v>
      </c>
      <c r="RAT165" s="632" t="e">
        <f>(IF(RAT112-RAT107&lt;0,0,RAT112-RAT107)+RAT156)*1.21+IF($D$5="Koncesija",-#REF!*0.21,0)</f>
        <v>#REF!</v>
      </c>
      <c r="RAU165" s="632" t="e">
        <f>(IF(RAU112-RAU107&lt;0,0,RAU112-RAU107)+RAU156)*1.21+IF($D$5="Koncesija",-#REF!*0.21,0)</f>
        <v>#REF!</v>
      </c>
      <c r="RAV165" s="632" t="e">
        <f>(IF(RAV112-RAV107&lt;0,0,RAV112-RAV107)+RAV156)*1.21+IF($D$5="Koncesija",-#REF!*0.21,0)</f>
        <v>#REF!</v>
      </c>
      <c r="RAW165" s="632" t="e">
        <f>(IF(RAW112-RAW107&lt;0,0,RAW112-RAW107)+RAW156)*1.21+IF($D$5="Koncesija",-#REF!*0.21,0)</f>
        <v>#REF!</v>
      </c>
      <c r="RAX165" s="632" t="e">
        <f>(IF(RAX112-RAX107&lt;0,0,RAX112-RAX107)+RAX156)*1.21+IF($D$5="Koncesija",-#REF!*0.21,0)</f>
        <v>#REF!</v>
      </c>
      <c r="RAY165" s="632" t="e">
        <f>(IF(RAY112-RAY107&lt;0,0,RAY112-RAY107)+RAY156)*1.21+IF($D$5="Koncesija",-#REF!*0.21,0)</f>
        <v>#REF!</v>
      </c>
      <c r="RAZ165" s="632" t="e">
        <f>(IF(RAZ112-RAZ107&lt;0,0,RAZ112-RAZ107)+RAZ156)*1.21+IF($D$5="Koncesija",-#REF!*0.21,0)</f>
        <v>#REF!</v>
      </c>
      <c r="RBA165" s="632" t="e">
        <f>(IF(RBA112-RBA107&lt;0,0,RBA112-RBA107)+RBA156)*1.21+IF($D$5="Koncesija",-#REF!*0.21,0)</f>
        <v>#REF!</v>
      </c>
      <c r="RBB165" s="632" t="e">
        <f>(IF(RBB112-RBB107&lt;0,0,RBB112-RBB107)+RBB156)*1.21+IF($D$5="Koncesija",-#REF!*0.21,0)</f>
        <v>#REF!</v>
      </c>
      <c r="RBC165" s="632" t="e">
        <f>(IF(RBC112-RBC107&lt;0,0,RBC112-RBC107)+RBC156)*1.21+IF($D$5="Koncesija",-#REF!*0.21,0)</f>
        <v>#REF!</v>
      </c>
      <c r="RBD165" s="632" t="e">
        <f>(IF(RBD112-RBD107&lt;0,0,RBD112-RBD107)+RBD156)*1.21+IF($D$5="Koncesija",-#REF!*0.21,0)</f>
        <v>#REF!</v>
      </c>
      <c r="RBE165" s="632" t="e">
        <f>(IF(RBE112-RBE107&lt;0,0,RBE112-RBE107)+RBE156)*1.21+IF($D$5="Koncesija",-#REF!*0.21,0)</f>
        <v>#REF!</v>
      </c>
      <c r="RBF165" s="632" t="e">
        <f>(IF(RBF112-RBF107&lt;0,0,RBF112-RBF107)+RBF156)*1.21+IF($D$5="Koncesija",-#REF!*0.21,0)</f>
        <v>#REF!</v>
      </c>
      <c r="RBG165" s="632" t="e">
        <f>(IF(RBG112-RBG107&lt;0,0,RBG112-RBG107)+RBG156)*1.21+IF($D$5="Koncesija",-#REF!*0.21,0)</f>
        <v>#REF!</v>
      </c>
      <c r="RBH165" s="632" t="e">
        <f>(IF(RBH112-RBH107&lt;0,0,RBH112-RBH107)+RBH156)*1.21+IF($D$5="Koncesija",-#REF!*0.21,0)</f>
        <v>#REF!</v>
      </c>
      <c r="RBI165" s="632" t="e">
        <f>(IF(RBI112-RBI107&lt;0,0,RBI112-RBI107)+RBI156)*1.21+IF($D$5="Koncesija",-#REF!*0.21,0)</f>
        <v>#REF!</v>
      </c>
      <c r="RBJ165" s="632" t="e">
        <f>(IF(RBJ112-RBJ107&lt;0,0,RBJ112-RBJ107)+RBJ156)*1.21+IF($D$5="Koncesija",-#REF!*0.21,0)</f>
        <v>#REF!</v>
      </c>
      <c r="RBK165" s="632" t="e">
        <f>(IF(RBK112-RBK107&lt;0,0,RBK112-RBK107)+RBK156)*1.21+IF($D$5="Koncesija",-#REF!*0.21,0)</f>
        <v>#REF!</v>
      </c>
      <c r="RBL165" s="632" t="e">
        <f>(IF(RBL112-RBL107&lt;0,0,RBL112-RBL107)+RBL156)*1.21+IF($D$5="Koncesija",-#REF!*0.21,0)</f>
        <v>#REF!</v>
      </c>
      <c r="RBM165" s="632" t="e">
        <f>(IF(RBM112-RBM107&lt;0,0,RBM112-RBM107)+RBM156)*1.21+IF($D$5="Koncesija",-#REF!*0.21,0)</f>
        <v>#REF!</v>
      </c>
      <c r="RBN165" s="632" t="e">
        <f>(IF(RBN112-RBN107&lt;0,0,RBN112-RBN107)+RBN156)*1.21+IF($D$5="Koncesija",-#REF!*0.21,0)</f>
        <v>#REF!</v>
      </c>
      <c r="RBO165" s="632" t="e">
        <f>(IF(RBO112-RBO107&lt;0,0,RBO112-RBO107)+RBO156)*1.21+IF($D$5="Koncesija",-#REF!*0.21,0)</f>
        <v>#REF!</v>
      </c>
      <c r="RBP165" s="632" t="e">
        <f>(IF(RBP112-RBP107&lt;0,0,RBP112-RBP107)+RBP156)*1.21+IF($D$5="Koncesija",-#REF!*0.21,0)</f>
        <v>#REF!</v>
      </c>
      <c r="RBQ165" s="632" t="e">
        <f>(IF(RBQ112-RBQ107&lt;0,0,RBQ112-RBQ107)+RBQ156)*1.21+IF($D$5="Koncesija",-#REF!*0.21,0)</f>
        <v>#REF!</v>
      </c>
      <c r="RBR165" s="632" t="e">
        <f>(IF(RBR112-RBR107&lt;0,0,RBR112-RBR107)+RBR156)*1.21+IF($D$5="Koncesija",-#REF!*0.21,0)</f>
        <v>#REF!</v>
      </c>
      <c r="RBS165" s="632" t="e">
        <f>(IF(RBS112-RBS107&lt;0,0,RBS112-RBS107)+RBS156)*1.21+IF($D$5="Koncesija",-#REF!*0.21,0)</f>
        <v>#REF!</v>
      </c>
      <c r="RBT165" s="632" t="e">
        <f>(IF(RBT112-RBT107&lt;0,0,RBT112-RBT107)+RBT156)*1.21+IF($D$5="Koncesija",-#REF!*0.21,0)</f>
        <v>#REF!</v>
      </c>
      <c r="RBU165" s="632" t="e">
        <f>(IF(RBU112-RBU107&lt;0,0,RBU112-RBU107)+RBU156)*1.21+IF($D$5="Koncesija",-#REF!*0.21,0)</f>
        <v>#REF!</v>
      </c>
      <c r="RBV165" s="632" t="e">
        <f>(IF(RBV112-RBV107&lt;0,0,RBV112-RBV107)+RBV156)*1.21+IF($D$5="Koncesija",-#REF!*0.21,0)</f>
        <v>#REF!</v>
      </c>
      <c r="RBW165" s="632" t="e">
        <f>(IF(RBW112-RBW107&lt;0,0,RBW112-RBW107)+RBW156)*1.21+IF($D$5="Koncesija",-#REF!*0.21,0)</f>
        <v>#REF!</v>
      </c>
      <c r="RBX165" s="632" t="e">
        <f>(IF(RBX112-RBX107&lt;0,0,RBX112-RBX107)+RBX156)*1.21+IF($D$5="Koncesija",-#REF!*0.21,0)</f>
        <v>#REF!</v>
      </c>
      <c r="RBY165" s="632" t="e">
        <f>(IF(RBY112-RBY107&lt;0,0,RBY112-RBY107)+RBY156)*1.21+IF($D$5="Koncesija",-#REF!*0.21,0)</f>
        <v>#REF!</v>
      </c>
      <c r="RBZ165" s="632" t="e">
        <f>(IF(RBZ112-RBZ107&lt;0,0,RBZ112-RBZ107)+RBZ156)*1.21+IF($D$5="Koncesija",-#REF!*0.21,0)</f>
        <v>#REF!</v>
      </c>
      <c r="RCA165" s="632" t="e">
        <f>(IF(RCA112-RCA107&lt;0,0,RCA112-RCA107)+RCA156)*1.21+IF($D$5="Koncesija",-#REF!*0.21,0)</f>
        <v>#REF!</v>
      </c>
      <c r="RCB165" s="632" t="e">
        <f>(IF(RCB112-RCB107&lt;0,0,RCB112-RCB107)+RCB156)*1.21+IF($D$5="Koncesija",-#REF!*0.21,0)</f>
        <v>#REF!</v>
      </c>
      <c r="RCC165" s="632" t="e">
        <f>(IF(RCC112-RCC107&lt;0,0,RCC112-RCC107)+RCC156)*1.21+IF($D$5="Koncesija",-#REF!*0.21,0)</f>
        <v>#REF!</v>
      </c>
      <c r="RCD165" s="632" t="e">
        <f>(IF(RCD112-RCD107&lt;0,0,RCD112-RCD107)+RCD156)*1.21+IF($D$5="Koncesija",-#REF!*0.21,0)</f>
        <v>#REF!</v>
      </c>
      <c r="RCE165" s="632" t="e">
        <f>(IF(RCE112-RCE107&lt;0,0,RCE112-RCE107)+RCE156)*1.21+IF($D$5="Koncesija",-#REF!*0.21,0)</f>
        <v>#REF!</v>
      </c>
      <c r="RCF165" s="632" t="e">
        <f>(IF(RCF112-RCF107&lt;0,0,RCF112-RCF107)+RCF156)*1.21+IF($D$5="Koncesija",-#REF!*0.21,0)</f>
        <v>#REF!</v>
      </c>
      <c r="RCG165" s="632" t="e">
        <f>(IF(RCG112-RCG107&lt;0,0,RCG112-RCG107)+RCG156)*1.21+IF($D$5="Koncesija",-#REF!*0.21,0)</f>
        <v>#REF!</v>
      </c>
      <c r="RCH165" s="632" t="e">
        <f>(IF(RCH112-RCH107&lt;0,0,RCH112-RCH107)+RCH156)*1.21+IF($D$5="Koncesija",-#REF!*0.21,0)</f>
        <v>#REF!</v>
      </c>
      <c r="RCI165" s="632" t="e">
        <f>(IF(RCI112-RCI107&lt;0,0,RCI112-RCI107)+RCI156)*1.21+IF($D$5="Koncesija",-#REF!*0.21,0)</f>
        <v>#REF!</v>
      </c>
      <c r="RCJ165" s="632" t="e">
        <f>(IF(RCJ112-RCJ107&lt;0,0,RCJ112-RCJ107)+RCJ156)*1.21+IF($D$5="Koncesija",-#REF!*0.21,0)</f>
        <v>#REF!</v>
      </c>
      <c r="RCK165" s="632" t="e">
        <f>(IF(RCK112-RCK107&lt;0,0,RCK112-RCK107)+RCK156)*1.21+IF($D$5="Koncesija",-#REF!*0.21,0)</f>
        <v>#REF!</v>
      </c>
      <c r="RCL165" s="632" t="e">
        <f>(IF(RCL112-RCL107&lt;0,0,RCL112-RCL107)+RCL156)*1.21+IF($D$5="Koncesija",-#REF!*0.21,0)</f>
        <v>#REF!</v>
      </c>
      <c r="RCM165" s="632" t="e">
        <f>(IF(RCM112-RCM107&lt;0,0,RCM112-RCM107)+RCM156)*1.21+IF($D$5="Koncesija",-#REF!*0.21,0)</f>
        <v>#REF!</v>
      </c>
      <c r="RCN165" s="632" t="e">
        <f>(IF(RCN112-RCN107&lt;0,0,RCN112-RCN107)+RCN156)*1.21+IF($D$5="Koncesija",-#REF!*0.21,0)</f>
        <v>#REF!</v>
      </c>
      <c r="RCO165" s="632" t="e">
        <f>(IF(RCO112-RCO107&lt;0,0,RCO112-RCO107)+RCO156)*1.21+IF($D$5="Koncesija",-#REF!*0.21,0)</f>
        <v>#REF!</v>
      </c>
      <c r="RCP165" s="632" t="e">
        <f>(IF(RCP112-RCP107&lt;0,0,RCP112-RCP107)+RCP156)*1.21+IF($D$5="Koncesija",-#REF!*0.21,0)</f>
        <v>#REF!</v>
      </c>
      <c r="RCQ165" s="632" t="e">
        <f>(IF(RCQ112-RCQ107&lt;0,0,RCQ112-RCQ107)+RCQ156)*1.21+IF($D$5="Koncesija",-#REF!*0.21,0)</f>
        <v>#REF!</v>
      </c>
      <c r="RCR165" s="632" t="e">
        <f>(IF(RCR112-RCR107&lt;0,0,RCR112-RCR107)+RCR156)*1.21+IF($D$5="Koncesija",-#REF!*0.21,0)</f>
        <v>#REF!</v>
      </c>
      <c r="RCS165" s="632" t="e">
        <f>(IF(RCS112-RCS107&lt;0,0,RCS112-RCS107)+RCS156)*1.21+IF($D$5="Koncesija",-#REF!*0.21,0)</f>
        <v>#REF!</v>
      </c>
      <c r="RCT165" s="632" t="e">
        <f>(IF(RCT112-RCT107&lt;0,0,RCT112-RCT107)+RCT156)*1.21+IF($D$5="Koncesija",-#REF!*0.21,0)</f>
        <v>#REF!</v>
      </c>
      <c r="RCU165" s="632" t="e">
        <f>(IF(RCU112-RCU107&lt;0,0,RCU112-RCU107)+RCU156)*1.21+IF($D$5="Koncesija",-#REF!*0.21,0)</f>
        <v>#REF!</v>
      </c>
      <c r="RCV165" s="632" t="e">
        <f>(IF(RCV112-RCV107&lt;0,0,RCV112-RCV107)+RCV156)*1.21+IF($D$5="Koncesija",-#REF!*0.21,0)</f>
        <v>#REF!</v>
      </c>
      <c r="RCW165" s="632" t="e">
        <f>(IF(RCW112-RCW107&lt;0,0,RCW112-RCW107)+RCW156)*1.21+IF($D$5="Koncesija",-#REF!*0.21,0)</f>
        <v>#REF!</v>
      </c>
      <c r="RCX165" s="632" t="e">
        <f>(IF(RCX112-RCX107&lt;0,0,RCX112-RCX107)+RCX156)*1.21+IF($D$5="Koncesija",-#REF!*0.21,0)</f>
        <v>#REF!</v>
      </c>
      <c r="RCY165" s="632" t="e">
        <f>(IF(RCY112-RCY107&lt;0,0,RCY112-RCY107)+RCY156)*1.21+IF($D$5="Koncesija",-#REF!*0.21,0)</f>
        <v>#REF!</v>
      </c>
      <c r="RCZ165" s="632" t="e">
        <f>(IF(RCZ112-RCZ107&lt;0,0,RCZ112-RCZ107)+RCZ156)*1.21+IF($D$5="Koncesija",-#REF!*0.21,0)</f>
        <v>#REF!</v>
      </c>
      <c r="RDA165" s="632" t="e">
        <f>(IF(RDA112-RDA107&lt;0,0,RDA112-RDA107)+RDA156)*1.21+IF($D$5="Koncesija",-#REF!*0.21,0)</f>
        <v>#REF!</v>
      </c>
      <c r="RDB165" s="632" t="e">
        <f>(IF(RDB112-RDB107&lt;0,0,RDB112-RDB107)+RDB156)*1.21+IF($D$5="Koncesija",-#REF!*0.21,0)</f>
        <v>#REF!</v>
      </c>
      <c r="RDC165" s="632" t="e">
        <f>(IF(RDC112-RDC107&lt;0,0,RDC112-RDC107)+RDC156)*1.21+IF($D$5="Koncesija",-#REF!*0.21,0)</f>
        <v>#REF!</v>
      </c>
      <c r="RDD165" s="632" t="e">
        <f>(IF(RDD112-RDD107&lt;0,0,RDD112-RDD107)+RDD156)*1.21+IF($D$5="Koncesija",-#REF!*0.21,0)</f>
        <v>#REF!</v>
      </c>
      <c r="RDE165" s="632" t="e">
        <f>(IF(RDE112-RDE107&lt;0,0,RDE112-RDE107)+RDE156)*1.21+IF($D$5="Koncesija",-#REF!*0.21,0)</f>
        <v>#REF!</v>
      </c>
      <c r="RDF165" s="632" t="e">
        <f>(IF(RDF112-RDF107&lt;0,0,RDF112-RDF107)+RDF156)*1.21+IF($D$5="Koncesija",-#REF!*0.21,0)</f>
        <v>#REF!</v>
      </c>
      <c r="RDG165" s="632" t="e">
        <f>(IF(RDG112-RDG107&lt;0,0,RDG112-RDG107)+RDG156)*1.21+IF($D$5="Koncesija",-#REF!*0.21,0)</f>
        <v>#REF!</v>
      </c>
      <c r="RDH165" s="632" t="e">
        <f>(IF(RDH112-RDH107&lt;0,0,RDH112-RDH107)+RDH156)*1.21+IF($D$5="Koncesija",-#REF!*0.21,0)</f>
        <v>#REF!</v>
      </c>
      <c r="RDI165" s="632" t="e">
        <f>(IF(RDI112-RDI107&lt;0,0,RDI112-RDI107)+RDI156)*1.21+IF($D$5="Koncesija",-#REF!*0.21,0)</f>
        <v>#REF!</v>
      </c>
      <c r="RDJ165" s="632" t="e">
        <f>(IF(RDJ112-RDJ107&lt;0,0,RDJ112-RDJ107)+RDJ156)*1.21+IF($D$5="Koncesija",-#REF!*0.21,0)</f>
        <v>#REF!</v>
      </c>
      <c r="RDK165" s="632" t="e">
        <f>(IF(RDK112-RDK107&lt;0,0,RDK112-RDK107)+RDK156)*1.21+IF($D$5="Koncesija",-#REF!*0.21,0)</f>
        <v>#REF!</v>
      </c>
      <c r="RDL165" s="632" t="e">
        <f>(IF(RDL112-RDL107&lt;0,0,RDL112-RDL107)+RDL156)*1.21+IF($D$5="Koncesija",-#REF!*0.21,0)</f>
        <v>#REF!</v>
      </c>
      <c r="RDM165" s="632" t="e">
        <f>(IF(RDM112-RDM107&lt;0,0,RDM112-RDM107)+RDM156)*1.21+IF($D$5="Koncesija",-#REF!*0.21,0)</f>
        <v>#REF!</v>
      </c>
      <c r="RDN165" s="632" t="e">
        <f>(IF(RDN112-RDN107&lt;0,0,RDN112-RDN107)+RDN156)*1.21+IF($D$5="Koncesija",-#REF!*0.21,0)</f>
        <v>#REF!</v>
      </c>
      <c r="RDO165" s="632" t="e">
        <f>(IF(RDO112-RDO107&lt;0,0,RDO112-RDO107)+RDO156)*1.21+IF($D$5="Koncesija",-#REF!*0.21,0)</f>
        <v>#REF!</v>
      </c>
      <c r="RDP165" s="632" t="e">
        <f>(IF(RDP112-RDP107&lt;0,0,RDP112-RDP107)+RDP156)*1.21+IF($D$5="Koncesija",-#REF!*0.21,0)</f>
        <v>#REF!</v>
      </c>
      <c r="RDQ165" s="632" t="e">
        <f>(IF(RDQ112-RDQ107&lt;0,0,RDQ112-RDQ107)+RDQ156)*1.21+IF($D$5="Koncesija",-#REF!*0.21,0)</f>
        <v>#REF!</v>
      </c>
      <c r="RDR165" s="632" t="e">
        <f>(IF(RDR112-RDR107&lt;0,0,RDR112-RDR107)+RDR156)*1.21+IF($D$5="Koncesija",-#REF!*0.21,0)</f>
        <v>#REF!</v>
      </c>
      <c r="RDS165" s="632" t="e">
        <f>(IF(RDS112-RDS107&lt;0,0,RDS112-RDS107)+RDS156)*1.21+IF($D$5="Koncesija",-#REF!*0.21,0)</f>
        <v>#REF!</v>
      </c>
      <c r="RDT165" s="632" t="e">
        <f>(IF(RDT112-RDT107&lt;0,0,RDT112-RDT107)+RDT156)*1.21+IF($D$5="Koncesija",-#REF!*0.21,0)</f>
        <v>#REF!</v>
      </c>
      <c r="RDU165" s="632" t="e">
        <f>(IF(RDU112-RDU107&lt;0,0,RDU112-RDU107)+RDU156)*1.21+IF($D$5="Koncesija",-#REF!*0.21,0)</f>
        <v>#REF!</v>
      </c>
      <c r="RDV165" s="632" t="e">
        <f>(IF(RDV112-RDV107&lt;0,0,RDV112-RDV107)+RDV156)*1.21+IF($D$5="Koncesija",-#REF!*0.21,0)</f>
        <v>#REF!</v>
      </c>
      <c r="RDW165" s="632" t="e">
        <f>(IF(RDW112-RDW107&lt;0,0,RDW112-RDW107)+RDW156)*1.21+IF($D$5="Koncesija",-#REF!*0.21,0)</f>
        <v>#REF!</v>
      </c>
      <c r="RDX165" s="632" t="e">
        <f>(IF(RDX112-RDX107&lt;0,0,RDX112-RDX107)+RDX156)*1.21+IF($D$5="Koncesija",-#REF!*0.21,0)</f>
        <v>#REF!</v>
      </c>
      <c r="RDY165" s="632" t="e">
        <f>(IF(RDY112-RDY107&lt;0,0,RDY112-RDY107)+RDY156)*1.21+IF($D$5="Koncesija",-#REF!*0.21,0)</f>
        <v>#REF!</v>
      </c>
      <c r="RDZ165" s="632" t="e">
        <f>(IF(RDZ112-RDZ107&lt;0,0,RDZ112-RDZ107)+RDZ156)*1.21+IF($D$5="Koncesija",-#REF!*0.21,0)</f>
        <v>#REF!</v>
      </c>
      <c r="REA165" s="632" t="e">
        <f>(IF(REA112-REA107&lt;0,0,REA112-REA107)+REA156)*1.21+IF($D$5="Koncesija",-#REF!*0.21,0)</f>
        <v>#REF!</v>
      </c>
      <c r="REB165" s="632" t="e">
        <f>(IF(REB112-REB107&lt;0,0,REB112-REB107)+REB156)*1.21+IF($D$5="Koncesija",-#REF!*0.21,0)</f>
        <v>#REF!</v>
      </c>
      <c r="REC165" s="632" t="e">
        <f>(IF(REC112-REC107&lt;0,0,REC112-REC107)+REC156)*1.21+IF($D$5="Koncesija",-#REF!*0.21,0)</f>
        <v>#REF!</v>
      </c>
      <c r="RED165" s="632" t="e">
        <f>(IF(RED112-RED107&lt;0,0,RED112-RED107)+RED156)*1.21+IF($D$5="Koncesija",-#REF!*0.21,0)</f>
        <v>#REF!</v>
      </c>
      <c r="REE165" s="632" t="e">
        <f>(IF(REE112-REE107&lt;0,0,REE112-REE107)+REE156)*1.21+IF($D$5="Koncesija",-#REF!*0.21,0)</f>
        <v>#REF!</v>
      </c>
      <c r="REF165" s="632" t="e">
        <f>(IF(REF112-REF107&lt;0,0,REF112-REF107)+REF156)*1.21+IF($D$5="Koncesija",-#REF!*0.21,0)</f>
        <v>#REF!</v>
      </c>
      <c r="REG165" s="632" t="e">
        <f>(IF(REG112-REG107&lt;0,0,REG112-REG107)+REG156)*1.21+IF($D$5="Koncesija",-#REF!*0.21,0)</f>
        <v>#REF!</v>
      </c>
      <c r="REH165" s="632" t="e">
        <f>(IF(REH112-REH107&lt;0,0,REH112-REH107)+REH156)*1.21+IF($D$5="Koncesija",-#REF!*0.21,0)</f>
        <v>#REF!</v>
      </c>
      <c r="REI165" s="632" t="e">
        <f>(IF(REI112-REI107&lt;0,0,REI112-REI107)+REI156)*1.21+IF($D$5="Koncesija",-#REF!*0.21,0)</f>
        <v>#REF!</v>
      </c>
      <c r="REJ165" s="632" t="e">
        <f>(IF(REJ112-REJ107&lt;0,0,REJ112-REJ107)+REJ156)*1.21+IF($D$5="Koncesija",-#REF!*0.21,0)</f>
        <v>#REF!</v>
      </c>
      <c r="REK165" s="632" t="e">
        <f>(IF(REK112-REK107&lt;0,0,REK112-REK107)+REK156)*1.21+IF($D$5="Koncesija",-#REF!*0.21,0)</f>
        <v>#REF!</v>
      </c>
      <c r="REL165" s="632" t="e">
        <f>(IF(REL112-REL107&lt;0,0,REL112-REL107)+REL156)*1.21+IF($D$5="Koncesija",-#REF!*0.21,0)</f>
        <v>#REF!</v>
      </c>
      <c r="REM165" s="632" t="e">
        <f>(IF(REM112-REM107&lt;0,0,REM112-REM107)+REM156)*1.21+IF($D$5="Koncesija",-#REF!*0.21,0)</f>
        <v>#REF!</v>
      </c>
      <c r="REN165" s="632" t="e">
        <f>(IF(REN112-REN107&lt;0,0,REN112-REN107)+REN156)*1.21+IF($D$5="Koncesija",-#REF!*0.21,0)</f>
        <v>#REF!</v>
      </c>
      <c r="REO165" s="632" t="e">
        <f>(IF(REO112-REO107&lt;0,0,REO112-REO107)+REO156)*1.21+IF($D$5="Koncesija",-#REF!*0.21,0)</f>
        <v>#REF!</v>
      </c>
      <c r="REP165" s="632" t="e">
        <f>(IF(REP112-REP107&lt;0,0,REP112-REP107)+REP156)*1.21+IF($D$5="Koncesija",-#REF!*0.21,0)</f>
        <v>#REF!</v>
      </c>
      <c r="REQ165" s="632" t="e">
        <f>(IF(REQ112-REQ107&lt;0,0,REQ112-REQ107)+REQ156)*1.21+IF($D$5="Koncesija",-#REF!*0.21,0)</f>
        <v>#REF!</v>
      </c>
      <c r="RER165" s="632" t="e">
        <f>(IF(RER112-RER107&lt;0,0,RER112-RER107)+RER156)*1.21+IF($D$5="Koncesija",-#REF!*0.21,0)</f>
        <v>#REF!</v>
      </c>
      <c r="RES165" s="632" t="e">
        <f>(IF(RES112-RES107&lt;0,0,RES112-RES107)+RES156)*1.21+IF($D$5="Koncesija",-#REF!*0.21,0)</f>
        <v>#REF!</v>
      </c>
      <c r="RET165" s="632" t="e">
        <f>(IF(RET112-RET107&lt;0,0,RET112-RET107)+RET156)*1.21+IF($D$5="Koncesija",-#REF!*0.21,0)</f>
        <v>#REF!</v>
      </c>
      <c r="REU165" s="632" t="e">
        <f>(IF(REU112-REU107&lt;0,0,REU112-REU107)+REU156)*1.21+IF($D$5="Koncesija",-#REF!*0.21,0)</f>
        <v>#REF!</v>
      </c>
      <c r="REV165" s="632" t="e">
        <f>(IF(REV112-REV107&lt;0,0,REV112-REV107)+REV156)*1.21+IF($D$5="Koncesija",-#REF!*0.21,0)</f>
        <v>#REF!</v>
      </c>
      <c r="REW165" s="632" t="e">
        <f>(IF(REW112-REW107&lt;0,0,REW112-REW107)+REW156)*1.21+IF($D$5="Koncesija",-#REF!*0.21,0)</f>
        <v>#REF!</v>
      </c>
      <c r="REX165" s="632" t="e">
        <f>(IF(REX112-REX107&lt;0,0,REX112-REX107)+REX156)*1.21+IF($D$5="Koncesija",-#REF!*0.21,0)</f>
        <v>#REF!</v>
      </c>
      <c r="REY165" s="632" t="e">
        <f>(IF(REY112-REY107&lt;0,0,REY112-REY107)+REY156)*1.21+IF($D$5="Koncesija",-#REF!*0.21,0)</f>
        <v>#REF!</v>
      </c>
      <c r="REZ165" s="632" t="e">
        <f>(IF(REZ112-REZ107&lt;0,0,REZ112-REZ107)+REZ156)*1.21+IF($D$5="Koncesija",-#REF!*0.21,0)</f>
        <v>#REF!</v>
      </c>
      <c r="RFA165" s="632" t="e">
        <f>(IF(RFA112-RFA107&lt;0,0,RFA112-RFA107)+RFA156)*1.21+IF($D$5="Koncesija",-#REF!*0.21,0)</f>
        <v>#REF!</v>
      </c>
      <c r="RFB165" s="632" t="e">
        <f>(IF(RFB112-RFB107&lt;0,0,RFB112-RFB107)+RFB156)*1.21+IF($D$5="Koncesija",-#REF!*0.21,0)</f>
        <v>#REF!</v>
      </c>
      <c r="RFC165" s="632" t="e">
        <f>(IF(RFC112-RFC107&lt;0,0,RFC112-RFC107)+RFC156)*1.21+IF($D$5="Koncesija",-#REF!*0.21,0)</f>
        <v>#REF!</v>
      </c>
      <c r="RFD165" s="632" t="e">
        <f>(IF(RFD112-RFD107&lt;0,0,RFD112-RFD107)+RFD156)*1.21+IF($D$5="Koncesija",-#REF!*0.21,0)</f>
        <v>#REF!</v>
      </c>
      <c r="RFE165" s="632" t="e">
        <f>(IF(RFE112-RFE107&lt;0,0,RFE112-RFE107)+RFE156)*1.21+IF($D$5="Koncesija",-#REF!*0.21,0)</f>
        <v>#REF!</v>
      </c>
      <c r="RFF165" s="632" t="e">
        <f>(IF(RFF112-RFF107&lt;0,0,RFF112-RFF107)+RFF156)*1.21+IF($D$5="Koncesija",-#REF!*0.21,0)</f>
        <v>#REF!</v>
      </c>
      <c r="RFG165" s="632" t="e">
        <f>(IF(RFG112-RFG107&lt;0,0,RFG112-RFG107)+RFG156)*1.21+IF($D$5="Koncesija",-#REF!*0.21,0)</f>
        <v>#REF!</v>
      </c>
      <c r="RFH165" s="632" t="e">
        <f>(IF(RFH112-RFH107&lt;0,0,RFH112-RFH107)+RFH156)*1.21+IF($D$5="Koncesija",-#REF!*0.21,0)</f>
        <v>#REF!</v>
      </c>
      <c r="RFI165" s="632" t="e">
        <f>(IF(RFI112-RFI107&lt;0,0,RFI112-RFI107)+RFI156)*1.21+IF($D$5="Koncesija",-#REF!*0.21,0)</f>
        <v>#REF!</v>
      </c>
      <c r="RFJ165" s="632" t="e">
        <f>(IF(RFJ112-RFJ107&lt;0,0,RFJ112-RFJ107)+RFJ156)*1.21+IF($D$5="Koncesija",-#REF!*0.21,0)</f>
        <v>#REF!</v>
      </c>
      <c r="RFK165" s="632" t="e">
        <f>(IF(RFK112-RFK107&lt;0,0,RFK112-RFK107)+RFK156)*1.21+IF($D$5="Koncesija",-#REF!*0.21,0)</f>
        <v>#REF!</v>
      </c>
      <c r="RFL165" s="632" t="e">
        <f>(IF(RFL112-RFL107&lt;0,0,RFL112-RFL107)+RFL156)*1.21+IF($D$5="Koncesija",-#REF!*0.21,0)</f>
        <v>#REF!</v>
      </c>
      <c r="RFM165" s="632" t="e">
        <f>(IF(RFM112-RFM107&lt;0,0,RFM112-RFM107)+RFM156)*1.21+IF($D$5="Koncesija",-#REF!*0.21,0)</f>
        <v>#REF!</v>
      </c>
      <c r="RFN165" s="632" t="e">
        <f>(IF(RFN112-RFN107&lt;0,0,RFN112-RFN107)+RFN156)*1.21+IF($D$5="Koncesija",-#REF!*0.21,0)</f>
        <v>#REF!</v>
      </c>
      <c r="RFO165" s="632" t="e">
        <f>(IF(RFO112-RFO107&lt;0,0,RFO112-RFO107)+RFO156)*1.21+IF($D$5="Koncesija",-#REF!*0.21,0)</f>
        <v>#REF!</v>
      </c>
      <c r="RFP165" s="632" t="e">
        <f>(IF(RFP112-RFP107&lt;0,0,RFP112-RFP107)+RFP156)*1.21+IF($D$5="Koncesija",-#REF!*0.21,0)</f>
        <v>#REF!</v>
      </c>
      <c r="RFQ165" s="632" t="e">
        <f>(IF(RFQ112-RFQ107&lt;0,0,RFQ112-RFQ107)+RFQ156)*1.21+IF($D$5="Koncesija",-#REF!*0.21,0)</f>
        <v>#REF!</v>
      </c>
      <c r="RFR165" s="632" t="e">
        <f>(IF(RFR112-RFR107&lt;0,0,RFR112-RFR107)+RFR156)*1.21+IF($D$5="Koncesija",-#REF!*0.21,0)</f>
        <v>#REF!</v>
      </c>
      <c r="RFS165" s="632" t="e">
        <f>(IF(RFS112-RFS107&lt;0,0,RFS112-RFS107)+RFS156)*1.21+IF($D$5="Koncesija",-#REF!*0.21,0)</f>
        <v>#REF!</v>
      </c>
      <c r="RFT165" s="632" t="e">
        <f>(IF(RFT112-RFT107&lt;0,0,RFT112-RFT107)+RFT156)*1.21+IF($D$5="Koncesija",-#REF!*0.21,0)</f>
        <v>#REF!</v>
      </c>
      <c r="RFU165" s="632" t="e">
        <f>(IF(RFU112-RFU107&lt;0,0,RFU112-RFU107)+RFU156)*1.21+IF($D$5="Koncesija",-#REF!*0.21,0)</f>
        <v>#REF!</v>
      </c>
      <c r="RFV165" s="632" t="e">
        <f>(IF(RFV112-RFV107&lt;0,0,RFV112-RFV107)+RFV156)*1.21+IF($D$5="Koncesija",-#REF!*0.21,0)</f>
        <v>#REF!</v>
      </c>
      <c r="RFW165" s="632" t="e">
        <f>(IF(RFW112-RFW107&lt;0,0,RFW112-RFW107)+RFW156)*1.21+IF($D$5="Koncesija",-#REF!*0.21,0)</f>
        <v>#REF!</v>
      </c>
      <c r="RFX165" s="632" t="e">
        <f>(IF(RFX112-RFX107&lt;0,0,RFX112-RFX107)+RFX156)*1.21+IF($D$5="Koncesija",-#REF!*0.21,0)</f>
        <v>#REF!</v>
      </c>
      <c r="RFY165" s="632" t="e">
        <f>(IF(RFY112-RFY107&lt;0,0,RFY112-RFY107)+RFY156)*1.21+IF($D$5="Koncesija",-#REF!*0.21,0)</f>
        <v>#REF!</v>
      </c>
      <c r="RFZ165" s="632" t="e">
        <f>(IF(RFZ112-RFZ107&lt;0,0,RFZ112-RFZ107)+RFZ156)*1.21+IF($D$5="Koncesija",-#REF!*0.21,0)</f>
        <v>#REF!</v>
      </c>
      <c r="RGA165" s="632" t="e">
        <f>(IF(RGA112-RGA107&lt;0,0,RGA112-RGA107)+RGA156)*1.21+IF($D$5="Koncesija",-#REF!*0.21,0)</f>
        <v>#REF!</v>
      </c>
      <c r="RGB165" s="632" t="e">
        <f>(IF(RGB112-RGB107&lt;0,0,RGB112-RGB107)+RGB156)*1.21+IF($D$5="Koncesija",-#REF!*0.21,0)</f>
        <v>#REF!</v>
      </c>
      <c r="RGC165" s="632" t="e">
        <f>(IF(RGC112-RGC107&lt;0,0,RGC112-RGC107)+RGC156)*1.21+IF($D$5="Koncesija",-#REF!*0.21,0)</f>
        <v>#REF!</v>
      </c>
      <c r="RGD165" s="632" t="e">
        <f>(IF(RGD112-RGD107&lt;0,0,RGD112-RGD107)+RGD156)*1.21+IF($D$5="Koncesija",-#REF!*0.21,0)</f>
        <v>#REF!</v>
      </c>
      <c r="RGE165" s="632" t="e">
        <f>(IF(RGE112-RGE107&lt;0,0,RGE112-RGE107)+RGE156)*1.21+IF($D$5="Koncesija",-#REF!*0.21,0)</f>
        <v>#REF!</v>
      </c>
      <c r="RGF165" s="632" t="e">
        <f>(IF(RGF112-RGF107&lt;0,0,RGF112-RGF107)+RGF156)*1.21+IF($D$5="Koncesija",-#REF!*0.21,0)</f>
        <v>#REF!</v>
      </c>
      <c r="RGG165" s="632" t="e">
        <f>(IF(RGG112-RGG107&lt;0,0,RGG112-RGG107)+RGG156)*1.21+IF($D$5="Koncesija",-#REF!*0.21,0)</f>
        <v>#REF!</v>
      </c>
      <c r="RGH165" s="632" t="e">
        <f>(IF(RGH112-RGH107&lt;0,0,RGH112-RGH107)+RGH156)*1.21+IF($D$5="Koncesija",-#REF!*0.21,0)</f>
        <v>#REF!</v>
      </c>
      <c r="RGI165" s="632" t="e">
        <f>(IF(RGI112-RGI107&lt;0,0,RGI112-RGI107)+RGI156)*1.21+IF($D$5="Koncesija",-#REF!*0.21,0)</f>
        <v>#REF!</v>
      </c>
      <c r="RGJ165" s="632" t="e">
        <f>(IF(RGJ112-RGJ107&lt;0,0,RGJ112-RGJ107)+RGJ156)*1.21+IF($D$5="Koncesija",-#REF!*0.21,0)</f>
        <v>#REF!</v>
      </c>
      <c r="RGK165" s="632" t="e">
        <f>(IF(RGK112-RGK107&lt;0,0,RGK112-RGK107)+RGK156)*1.21+IF($D$5="Koncesija",-#REF!*0.21,0)</f>
        <v>#REF!</v>
      </c>
      <c r="RGL165" s="632" t="e">
        <f>(IF(RGL112-RGL107&lt;0,0,RGL112-RGL107)+RGL156)*1.21+IF($D$5="Koncesija",-#REF!*0.21,0)</f>
        <v>#REF!</v>
      </c>
      <c r="RGM165" s="632" t="e">
        <f>(IF(RGM112-RGM107&lt;0,0,RGM112-RGM107)+RGM156)*1.21+IF($D$5="Koncesija",-#REF!*0.21,0)</f>
        <v>#REF!</v>
      </c>
      <c r="RGN165" s="632" t="e">
        <f>(IF(RGN112-RGN107&lt;0,0,RGN112-RGN107)+RGN156)*1.21+IF($D$5="Koncesija",-#REF!*0.21,0)</f>
        <v>#REF!</v>
      </c>
      <c r="RGO165" s="632" t="e">
        <f>(IF(RGO112-RGO107&lt;0,0,RGO112-RGO107)+RGO156)*1.21+IF($D$5="Koncesija",-#REF!*0.21,0)</f>
        <v>#REF!</v>
      </c>
      <c r="RGP165" s="632" t="e">
        <f>(IF(RGP112-RGP107&lt;0,0,RGP112-RGP107)+RGP156)*1.21+IF($D$5="Koncesija",-#REF!*0.21,0)</f>
        <v>#REF!</v>
      </c>
      <c r="RGQ165" s="632" t="e">
        <f>(IF(RGQ112-RGQ107&lt;0,0,RGQ112-RGQ107)+RGQ156)*1.21+IF($D$5="Koncesija",-#REF!*0.21,0)</f>
        <v>#REF!</v>
      </c>
      <c r="RGR165" s="632" t="e">
        <f>(IF(RGR112-RGR107&lt;0,0,RGR112-RGR107)+RGR156)*1.21+IF($D$5="Koncesija",-#REF!*0.21,0)</f>
        <v>#REF!</v>
      </c>
      <c r="RGS165" s="632" t="e">
        <f>(IF(RGS112-RGS107&lt;0,0,RGS112-RGS107)+RGS156)*1.21+IF($D$5="Koncesija",-#REF!*0.21,0)</f>
        <v>#REF!</v>
      </c>
      <c r="RGT165" s="632" t="e">
        <f>(IF(RGT112-RGT107&lt;0,0,RGT112-RGT107)+RGT156)*1.21+IF($D$5="Koncesija",-#REF!*0.21,0)</f>
        <v>#REF!</v>
      </c>
      <c r="RGU165" s="632" t="e">
        <f>(IF(RGU112-RGU107&lt;0,0,RGU112-RGU107)+RGU156)*1.21+IF($D$5="Koncesija",-#REF!*0.21,0)</f>
        <v>#REF!</v>
      </c>
      <c r="RGV165" s="632" t="e">
        <f>(IF(RGV112-RGV107&lt;0,0,RGV112-RGV107)+RGV156)*1.21+IF($D$5="Koncesija",-#REF!*0.21,0)</f>
        <v>#REF!</v>
      </c>
      <c r="RGW165" s="632" t="e">
        <f>(IF(RGW112-RGW107&lt;0,0,RGW112-RGW107)+RGW156)*1.21+IF($D$5="Koncesija",-#REF!*0.21,0)</f>
        <v>#REF!</v>
      </c>
      <c r="RGX165" s="632" t="e">
        <f>(IF(RGX112-RGX107&lt;0,0,RGX112-RGX107)+RGX156)*1.21+IF($D$5="Koncesija",-#REF!*0.21,0)</f>
        <v>#REF!</v>
      </c>
      <c r="RGY165" s="632" t="e">
        <f>(IF(RGY112-RGY107&lt;0,0,RGY112-RGY107)+RGY156)*1.21+IF($D$5="Koncesija",-#REF!*0.21,0)</f>
        <v>#REF!</v>
      </c>
      <c r="RGZ165" s="632" t="e">
        <f>(IF(RGZ112-RGZ107&lt;0,0,RGZ112-RGZ107)+RGZ156)*1.21+IF($D$5="Koncesija",-#REF!*0.21,0)</f>
        <v>#REF!</v>
      </c>
      <c r="RHA165" s="632" t="e">
        <f>(IF(RHA112-RHA107&lt;0,0,RHA112-RHA107)+RHA156)*1.21+IF($D$5="Koncesija",-#REF!*0.21,0)</f>
        <v>#REF!</v>
      </c>
      <c r="RHB165" s="632" t="e">
        <f>(IF(RHB112-RHB107&lt;0,0,RHB112-RHB107)+RHB156)*1.21+IF($D$5="Koncesija",-#REF!*0.21,0)</f>
        <v>#REF!</v>
      </c>
      <c r="RHC165" s="632" t="e">
        <f>(IF(RHC112-RHC107&lt;0,0,RHC112-RHC107)+RHC156)*1.21+IF($D$5="Koncesija",-#REF!*0.21,0)</f>
        <v>#REF!</v>
      </c>
      <c r="RHD165" s="632" t="e">
        <f>(IF(RHD112-RHD107&lt;0,0,RHD112-RHD107)+RHD156)*1.21+IF($D$5="Koncesija",-#REF!*0.21,0)</f>
        <v>#REF!</v>
      </c>
      <c r="RHE165" s="632" t="e">
        <f>(IF(RHE112-RHE107&lt;0,0,RHE112-RHE107)+RHE156)*1.21+IF($D$5="Koncesija",-#REF!*0.21,0)</f>
        <v>#REF!</v>
      </c>
      <c r="RHF165" s="632" t="e">
        <f>(IF(RHF112-RHF107&lt;0,0,RHF112-RHF107)+RHF156)*1.21+IF($D$5="Koncesija",-#REF!*0.21,0)</f>
        <v>#REF!</v>
      </c>
      <c r="RHG165" s="632" t="e">
        <f>(IF(RHG112-RHG107&lt;0,0,RHG112-RHG107)+RHG156)*1.21+IF($D$5="Koncesija",-#REF!*0.21,0)</f>
        <v>#REF!</v>
      </c>
      <c r="RHH165" s="632" t="e">
        <f>(IF(RHH112-RHH107&lt;0,0,RHH112-RHH107)+RHH156)*1.21+IF($D$5="Koncesija",-#REF!*0.21,0)</f>
        <v>#REF!</v>
      </c>
      <c r="RHI165" s="632" t="e">
        <f>(IF(RHI112-RHI107&lt;0,0,RHI112-RHI107)+RHI156)*1.21+IF($D$5="Koncesija",-#REF!*0.21,0)</f>
        <v>#REF!</v>
      </c>
      <c r="RHJ165" s="632" t="e">
        <f>(IF(RHJ112-RHJ107&lt;0,0,RHJ112-RHJ107)+RHJ156)*1.21+IF($D$5="Koncesija",-#REF!*0.21,0)</f>
        <v>#REF!</v>
      </c>
      <c r="RHK165" s="632" t="e">
        <f>(IF(RHK112-RHK107&lt;0,0,RHK112-RHK107)+RHK156)*1.21+IF($D$5="Koncesija",-#REF!*0.21,0)</f>
        <v>#REF!</v>
      </c>
      <c r="RHL165" s="632" t="e">
        <f>(IF(RHL112-RHL107&lt;0,0,RHL112-RHL107)+RHL156)*1.21+IF($D$5="Koncesija",-#REF!*0.21,0)</f>
        <v>#REF!</v>
      </c>
      <c r="RHM165" s="632" t="e">
        <f>(IF(RHM112-RHM107&lt;0,0,RHM112-RHM107)+RHM156)*1.21+IF($D$5="Koncesija",-#REF!*0.21,0)</f>
        <v>#REF!</v>
      </c>
      <c r="RHN165" s="632" t="e">
        <f>(IF(RHN112-RHN107&lt;0,0,RHN112-RHN107)+RHN156)*1.21+IF($D$5="Koncesija",-#REF!*0.21,0)</f>
        <v>#REF!</v>
      </c>
      <c r="RHO165" s="632" t="e">
        <f>(IF(RHO112-RHO107&lt;0,0,RHO112-RHO107)+RHO156)*1.21+IF($D$5="Koncesija",-#REF!*0.21,0)</f>
        <v>#REF!</v>
      </c>
      <c r="RHP165" s="632" t="e">
        <f>(IF(RHP112-RHP107&lt;0,0,RHP112-RHP107)+RHP156)*1.21+IF($D$5="Koncesija",-#REF!*0.21,0)</f>
        <v>#REF!</v>
      </c>
      <c r="RHQ165" s="632" t="e">
        <f>(IF(RHQ112-RHQ107&lt;0,0,RHQ112-RHQ107)+RHQ156)*1.21+IF($D$5="Koncesija",-#REF!*0.21,0)</f>
        <v>#REF!</v>
      </c>
      <c r="RHR165" s="632" t="e">
        <f>(IF(RHR112-RHR107&lt;0,0,RHR112-RHR107)+RHR156)*1.21+IF($D$5="Koncesija",-#REF!*0.21,0)</f>
        <v>#REF!</v>
      </c>
      <c r="RHS165" s="632" t="e">
        <f>(IF(RHS112-RHS107&lt;0,0,RHS112-RHS107)+RHS156)*1.21+IF($D$5="Koncesija",-#REF!*0.21,0)</f>
        <v>#REF!</v>
      </c>
      <c r="RHT165" s="632" t="e">
        <f>(IF(RHT112-RHT107&lt;0,0,RHT112-RHT107)+RHT156)*1.21+IF($D$5="Koncesija",-#REF!*0.21,0)</f>
        <v>#REF!</v>
      </c>
      <c r="RHU165" s="632" t="e">
        <f>(IF(RHU112-RHU107&lt;0,0,RHU112-RHU107)+RHU156)*1.21+IF($D$5="Koncesija",-#REF!*0.21,0)</f>
        <v>#REF!</v>
      </c>
      <c r="RHV165" s="632" t="e">
        <f>(IF(RHV112-RHV107&lt;0,0,RHV112-RHV107)+RHV156)*1.21+IF($D$5="Koncesija",-#REF!*0.21,0)</f>
        <v>#REF!</v>
      </c>
      <c r="RHW165" s="632" t="e">
        <f>(IF(RHW112-RHW107&lt;0,0,RHW112-RHW107)+RHW156)*1.21+IF($D$5="Koncesija",-#REF!*0.21,0)</f>
        <v>#REF!</v>
      </c>
      <c r="RHX165" s="632" t="e">
        <f>(IF(RHX112-RHX107&lt;0,0,RHX112-RHX107)+RHX156)*1.21+IF($D$5="Koncesija",-#REF!*0.21,0)</f>
        <v>#REF!</v>
      </c>
      <c r="RHY165" s="632" t="e">
        <f>(IF(RHY112-RHY107&lt;0,0,RHY112-RHY107)+RHY156)*1.21+IF($D$5="Koncesija",-#REF!*0.21,0)</f>
        <v>#REF!</v>
      </c>
      <c r="RHZ165" s="632" t="e">
        <f>(IF(RHZ112-RHZ107&lt;0,0,RHZ112-RHZ107)+RHZ156)*1.21+IF($D$5="Koncesija",-#REF!*0.21,0)</f>
        <v>#REF!</v>
      </c>
      <c r="RIA165" s="632" t="e">
        <f>(IF(RIA112-RIA107&lt;0,0,RIA112-RIA107)+RIA156)*1.21+IF($D$5="Koncesija",-#REF!*0.21,0)</f>
        <v>#REF!</v>
      </c>
      <c r="RIB165" s="632" t="e">
        <f>(IF(RIB112-RIB107&lt;0,0,RIB112-RIB107)+RIB156)*1.21+IF($D$5="Koncesija",-#REF!*0.21,0)</f>
        <v>#REF!</v>
      </c>
      <c r="RIC165" s="632" t="e">
        <f>(IF(RIC112-RIC107&lt;0,0,RIC112-RIC107)+RIC156)*1.21+IF($D$5="Koncesija",-#REF!*0.21,0)</f>
        <v>#REF!</v>
      </c>
      <c r="RID165" s="632" t="e">
        <f>(IF(RID112-RID107&lt;0,0,RID112-RID107)+RID156)*1.21+IF($D$5="Koncesija",-#REF!*0.21,0)</f>
        <v>#REF!</v>
      </c>
      <c r="RIE165" s="632" t="e">
        <f>(IF(RIE112-RIE107&lt;0,0,RIE112-RIE107)+RIE156)*1.21+IF($D$5="Koncesija",-#REF!*0.21,0)</f>
        <v>#REF!</v>
      </c>
      <c r="RIF165" s="632" t="e">
        <f>(IF(RIF112-RIF107&lt;0,0,RIF112-RIF107)+RIF156)*1.21+IF($D$5="Koncesija",-#REF!*0.21,0)</f>
        <v>#REF!</v>
      </c>
      <c r="RIG165" s="632" t="e">
        <f>(IF(RIG112-RIG107&lt;0,0,RIG112-RIG107)+RIG156)*1.21+IF($D$5="Koncesija",-#REF!*0.21,0)</f>
        <v>#REF!</v>
      </c>
      <c r="RIH165" s="632" t="e">
        <f>(IF(RIH112-RIH107&lt;0,0,RIH112-RIH107)+RIH156)*1.21+IF($D$5="Koncesija",-#REF!*0.21,0)</f>
        <v>#REF!</v>
      </c>
      <c r="RII165" s="632" t="e">
        <f>(IF(RII112-RII107&lt;0,0,RII112-RII107)+RII156)*1.21+IF($D$5="Koncesija",-#REF!*0.21,0)</f>
        <v>#REF!</v>
      </c>
      <c r="RIJ165" s="632" t="e">
        <f>(IF(RIJ112-RIJ107&lt;0,0,RIJ112-RIJ107)+RIJ156)*1.21+IF($D$5="Koncesija",-#REF!*0.21,0)</f>
        <v>#REF!</v>
      </c>
      <c r="RIK165" s="632" t="e">
        <f>(IF(RIK112-RIK107&lt;0,0,RIK112-RIK107)+RIK156)*1.21+IF($D$5="Koncesija",-#REF!*0.21,0)</f>
        <v>#REF!</v>
      </c>
      <c r="RIL165" s="632" t="e">
        <f>(IF(RIL112-RIL107&lt;0,0,RIL112-RIL107)+RIL156)*1.21+IF($D$5="Koncesija",-#REF!*0.21,0)</f>
        <v>#REF!</v>
      </c>
      <c r="RIM165" s="632" t="e">
        <f>(IF(RIM112-RIM107&lt;0,0,RIM112-RIM107)+RIM156)*1.21+IF($D$5="Koncesija",-#REF!*0.21,0)</f>
        <v>#REF!</v>
      </c>
      <c r="RIN165" s="632" t="e">
        <f>(IF(RIN112-RIN107&lt;0,0,RIN112-RIN107)+RIN156)*1.21+IF($D$5="Koncesija",-#REF!*0.21,0)</f>
        <v>#REF!</v>
      </c>
      <c r="RIO165" s="632" t="e">
        <f>(IF(RIO112-RIO107&lt;0,0,RIO112-RIO107)+RIO156)*1.21+IF($D$5="Koncesija",-#REF!*0.21,0)</f>
        <v>#REF!</v>
      </c>
      <c r="RIP165" s="632" t="e">
        <f>(IF(RIP112-RIP107&lt;0,0,RIP112-RIP107)+RIP156)*1.21+IF($D$5="Koncesija",-#REF!*0.21,0)</f>
        <v>#REF!</v>
      </c>
      <c r="RIQ165" s="632" t="e">
        <f>(IF(RIQ112-RIQ107&lt;0,0,RIQ112-RIQ107)+RIQ156)*1.21+IF($D$5="Koncesija",-#REF!*0.21,0)</f>
        <v>#REF!</v>
      </c>
      <c r="RIR165" s="632" t="e">
        <f>(IF(RIR112-RIR107&lt;0,0,RIR112-RIR107)+RIR156)*1.21+IF($D$5="Koncesija",-#REF!*0.21,0)</f>
        <v>#REF!</v>
      </c>
      <c r="RIS165" s="632" t="e">
        <f>(IF(RIS112-RIS107&lt;0,0,RIS112-RIS107)+RIS156)*1.21+IF($D$5="Koncesija",-#REF!*0.21,0)</f>
        <v>#REF!</v>
      </c>
      <c r="RIT165" s="632" t="e">
        <f>(IF(RIT112-RIT107&lt;0,0,RIT112-RIT107)+RIT156)*1.21+IF($D$5="Koncesija",-#REF!*0.21,0)</f>
        <v>#REF!</v>
      </c>
      <c r="RIU165" s="632" t="e">
        <f>(IF(RIU112-RIU107&lt;0,0,RIU112-RIU107)+RIU156)*1.21+IF($D$5="Koncesija",-#REF!*0.21,0)</f>
        <v>#REF!</v>
      </c>
      <c r="RIV165" s="632" t="e">
        <f>(IF(RIV112-RIV107&lt;0,0,RIV112-RIV107)+RIV156)*1.21+IF($D$5="Koncesija",-#REF!*0.21,0)</f>
        <v>#REF!</v>
      </c>
      <c r="RIW165" s="632" t="e">
        <f>(IF(RIW112-RIW107&lt;0,0,RIW112-RIW107)+RIW156)*1.21+IF($D$5="Koncesija",-#REF!*0.21,0)</f>
        <v>#REF!</v>
      </c>
      <c r="RIX165" s="632" t="e">
        <f>(IF(RIX112-RIX107&lt;0,0,RIX112-RIX107)+RIX156)*1.21+IF($D$5="Koncesija",-#REF!*0.21,0)</f>
        <v>#REF!</v>
      </c>
      <c r="RIY165" s="632" t="e">
        <f>(IF(RIY112-RIY107&lt;0,0,RIY112-RIY107)+RIY156)*1.21+IF($D$5="Koncesija",-#REF!*0.21,0)</f>
        <v>#REF!</v>
      </c>
      <c r="RIZ165" s="632" t="e">
        <f>(IF(RIZ112-RIZ107&lt;0,0,RIZ112-RIZ107)+RIZ156)*1.21+IF($D$5="Koncesija",-#REF!*0.21,0)</f>
        <v>#REF!</v>
      </c>
      <c r="RJA165" s="632" t="e">
        <f>(IF(RJA112-RJA107&lt;0,0,RJA112-RJA107)+RJA156)*1.21+IF($D$5="Koncesija",-#REF!*0.21,0)</f>
        <v>#REF!</v>
      </c>
      <c r="RJB165" s="632" t="e">
        <f>(IF(RJB112-RJB107&lt;0,0,RJB112-RJB107)+RJB156)*1.21+IF($D$5="Koncesija",-#REF!*0.21,0)</f>
        <v>#REF!</v>
      </c>
      <c r="RJC165" s="632" t="e">
        <f>(IF(RJC112-RJC107&lt;0,0,RJC112-RJC107)+RJC156)*1.21+IF($D$5="Koncesija",-#REF!*0.21,0)</f>
        <v>#REF!</v>
      </c>
      <c r="RJD165" s="632" t="e">
        <f>(IF(RJD112-RJD107&lt;0,0,RJD112-RJD107)+RJD156)*1.21+IF($D$5="Koncesija",-#REF!*0.21,0)</f>
        <v>#REF!</v>
      </c>
      <c r="RJE165" s="632" t="e">
        <f>(IF(RJE112-RJE107&lt;0,0,RJE112-RJE107)+RJE156)*1.21+IF($D$5="Koncesija",-#REF!*0.21,0)</f>
        <v>#REF!</v>
      </c>
      <c r="RJF165" s="632" t="e">
        <f>(IF(RJF112-RJF107&lt;0,0,RJF112-RJF107)+RJF156)*1.21+IF($D$5="Koncesija",-#REF!*0.21,0)</f>
        <v>#REF!</v>
      </c>
      <c r="RJG165" s="632" t="e">
        <f>(IF(RJG112-RJG107&lt;0,0,RJG112-RJG107)+RJG156)*1.21+IF($D$5="Koncesija",-#REF!*0.21,0)</f>
        <v>#REF!</v>
      </c>
      <c r="RJH165" s="632" t="e">
        <f>(IF(RJH112-RJH107&lt;0,0,RJH112-RJH107)+RJH156)*1.21+IF($D$5="Koncesija",-#REF!*0.21,0)</f>
        <v>#REF!</v>
      </c>
      <c r="RJI165" s="632" t="e">
        <f>(IF(RJI112-RJI107&lt;0,0,RJI112-RJI107)+RJI156)*1.21+IF($D$5="Koncesija",-#REF!*0.21,0)</f>
        <v>#REF!</v>
      </c>
      <c r="RJJ165" s="632" t="e">
        <f>(IF(RJJ112-RJJ107&lt;0,0,RJJ112-RJJ107)+RJJ156)*1.21+IF($D$5="Koncesija",-#REF!*0.21,0)</f>
        <v>#REF!</v>
      </c>
      <c r="RJK165" s="632" t="e">
        <f>(IF(RJK112-RJK107&lt;0,0,RJK112-RJK107)+RJK156)*1.21+IF($D$5="Koncesija",-#REF!*0.21,0)</f>
        <v>#REF!</v>
      </c>
      <c r="RJL165" s="632" t="e">
        <f>(IF(RJL112-RJL107&lt;0,0,RJL112-RJL107)+RJL156)*1.21+IF($D$5="Koncesija",-#REF!*0.21,0)</f>
        <v>#REF!</v>
      </c>
      <c r="RJM165" s="632" t="e">
        <f>(IF(RJM112-RJM107&lt;0,0,RJM112-RJM107)+RJM156)*1.21+IF($D$5="Koncesija",-#REF!*0.21,0)</f>
        <v>#REF!</v>
      </c>
      <c r="RJN165" s="632" t="e">
        <f>(IF(RJN112-RJN107&lt;0,0,RJN112-RJN107)+RJN156)*1.21+IF($D$5="Koncesija",-#REF!*0.21,0)</f>
        <v>#REF!</v>
      </c>
      <c r="RJO165" s="632" t="e">
        <f>(IF(RJO112-RJO107&lt;0,0,RJO112-RJO107)+RJO156)*1.21+IF($D$5="Koncesija",-#REF!*0.21,0)</f>
        <v>#REF!</v>
      </c>
      <c r="RJP165" s="632" t="e">
        <f>(IF(RJP112-RJP107&lt;0,0,RJP112-RJP107)+RJP156)*1.21+IF($D$5="Koncesija",-#REF!*0.21,0)</f>
        <v>#REF!</v>
      </c>
      <c r="RJQ165" s="632" t="e">
        <f>(IF(RJQ112-RJQ107&lt;0,0,RJQ112-RJQ107)+RJQ156)*1.21+IF($D$5="Koncesija",-#REF!*0.21,0)</f>
        <v>#REF!</v>
      </c>
      <c r="RJR165" s="632" t="e">
        <f>(IF(RJR112-RJR107&lt;0,0,RJR112-RJR107)+RJR156)*1.21+IF($D$5="Koncesija",-#REF!*0.21,0)</f>
        <v>#REF!</v>
      </c>
      <c r="RJS165" s="632" t="e">
        <f>(IF(RJS112-RJS107&lt;0,0,RJS112-RJS107)+RJS156)*1.21+IF($D$5="Koncesija",-#REF!*0.21,0)</f>
        <v>#REF!</v>
      </c>
      <c r="RJT165" s="632" t="e">
        <f>(IF(RJT112-RJT107&lt;0,0,RJT112-RJT107)+RJT156)*1.21+IF($D$5="Koncesija",-#REF!*0.21,0)</f>
        <v>#REF!</v>
      </c>
      <c r="RJU165" s="632" t="e">
        <f>(IF(RJU112-RJU107&lt;0,0,RJU112-RJU107)+RJU156)*1.21+IF($D$5="Koncesija",-#REF!*0.21,0)</f>
        <v>#REF!</v>
      </c>
      <c r="RJV165" s="632" t="e">
        <f>(IF(RJV112-RJV107&lt;0,0,RJV112-RJV107)+RJV156)*1.21+IF($D$5="Koncesija",-#REF!*0.21,0)</f>
        <v>#REF!</v>
      </c>
      <c r="RJW165" s="632" t="e">
        <f>(IF(RJW112-RJW107&lt;0,0,RJW112-RJW107)+RJW156)*1.21+IF($D$5="Koncesija",-#REF!*0.21,0)</f>
        <v>#REF!</v>
      </c>
      <c r="RJX165" s="632" t="e">
        <f>(IF(RJX112-RJX107&lt;0,0,RJX112-RJX107)+RJX156)*1.21+IF($D$5="Koncesija",-#REF!*0.21,0)</f>
        <v>#REF!</v>
      </c>
      <c r="RJY165" s="632" t="e">
        <f>(IF(RJY112-RJY107&lt;0,0,RJY112-RJY107)+RJY156)*1.21+IF($D$5="Koncesija",-#REF!*0.21,0)</f>
        <v>#REF!</v>
      </c>
      <c r="RJZ165" s="632" t="e">
        <f>(IF(RJZ112-RJZ107&lt;0,0,RJZ112-RJZ107)+RJZ156)*1.21+IF($D$5="Koncesija",-#REF!*0.21,0)</f>
        <v>#REF!</v>
      </c>
      <c r="RKA165" s="632" t="e">
        <f>(IF(RKA112-RKA107&lt;0,0,RKA112-RKA107)+RKA156)*1.21+IF($D$5="Koncesija",-#REF!*0.21,0)</f>
        <v>#REF!</v>
      </c>
      <c r="RKB165" s="632" t="e">
        <f>(IF(RKB112-RKB107&lt;0,0,RKB112-RKB107)+RKB156)*1.21+IF($D$5="Koncesija",-#REF!*0.21,0)</f>
        <v>#REF!</v>
      </c>
      <c r="RKC165" s="632" t="e">
        <f>(IF(RKC112-RKC107&lt;0,0,RKC112-RKC107)+RKC156)*1.21+IF($D$5="Koncesija",-#REF!*0.21,0)</f>
        <v>#REF!</v>
      </c>
      <c r="RKD165" s="632" t="e">
        <f>(IF(RKD112-RKD107&lt;0,0,RKD112-RKD107)+RKD156)*1.21+IF($D$5="Koncesija",-#REF!*0.21,0)</f>
        <v>#REF!</v>
      </c>
      <c r="RKE165" s="632" t="e">
        <f>(IF(RKE112-RKE107&lt;0,0,RKE112-RKE107)+RKE156)*1.21+IF($D$5="Koncesija",-#REF!*0.21,0)</f>
        <v>#REF!</v>
      </c>
      <c r="RKF165" s="632" t="e">
        <f>(IF(RKF112-RKF107&lt;0,0,RKF112-RKF107)+RKF156)*1.21+IF($D$5="Koncesija",-#REF!*0.21,0)</f>
        <v>#REF!</v>
      </c>
      <c r="RKG165" s="632" t="e">
        <f>(IF(RKG112-RKG107&lt;0,0,RKG112-RKG107)+RKG156)*1.21+IF($D$5="Koncesija",-#REF!*0.21,0)</f>
        <v>#REF!</v>
      </c>
      <c r="RKH165" s="632" t="e">
        <f>(IF(RKH112-RKH107&lt;0,0,RKH112-RKH107)+RKH156)*1.21+IF($D$5="Koncesija",-#REF!*0.21,0)</f>
        <v>#REF!</v>
      </c>
      <c r="RKI165" s="632" t="e">
        <f>(IF(RKI112-RKI107&lt;0,0,RKI112-RKI107)+RKI156)*1.21+IF($D$5="Koncesija",-#REF!*0.21,0)</f>
        <v>#REF!</v>
      </c>
      <c r="RKJ165" s="632" t="e">
        <f>(IF(RKJ112-RKJ107&lt;0,0,RKJ112-RKJ107)+RKJ156)*1.21+IF($D$5="Koncesija",-#REF!*0.21,0)</f>
        <v>#REF!</v>
      </c>
      <c r="RKK165" s="632" t="e">
        <f>(IF(RKK112-RKK107&lt;0,0,RKK112-RKK107)+RKK156)*1.21+IF($D$5="Koncesija",-#REF!*0.21,0)</f>
        <v>#REF!</v>
      </c>
      <c r="RKL165" s="632" t="e">
        <f>(IF(RKL112-RKL107&lt;0,0,RKL112-RKL107)+RKL156)*1.21+IF($D$5="Koncesija",-#REF!*0.21,0)</f>
        <v>#REF!</v>
      </c>
      <c r="RKM165" s="632" t="e">
        <f>(IF(RKM112-RKM107&lt;0,0,RKM112-RKM107)+RKM156)*1.21+IF($D$5="Koncesija",-#REF!*0.21,0)</f>
        <v>#REF!</v>
      </c>
      <c r="RKN165" s="632" t="e">
        <f>(IF(RKN112-RKN107&lt;0,0,RKN112-RKN107)+RKN156)*1.21+IF($D$5="Koncesija",-#REF!*0.21,0)</f>
        <v>#REF!</v>
      </c>
      <c r="RKO165" s="632" t="e">
        <f>(IF(RKO112-RKO107&lt;0,0,RKO112-RKO107)+RKO156)*1.21+IF($D$5="Koncesija",-#REF!*0.21,0)</f>
        <v>#REF!</v>
      </c>
      <c r="RKP165" s="632" t="e">
        <f>(IF(RKP112-RKP107&lt;0,0,RKP112-RKP107)+RKP156)*1.21+IF($D$5="Koncesija",-#REF!*0.21,0)</f>
        <v>#REF!</v>
      </c>
      <c r="RKQ165" s="632" t="e">
        <f>(IF(RKQ112-RKQ107&lt;0,0,RKQ112-RKQ107)+RKQ156)*1.21+IF($D$5="Koncesija",-#REF!*0.21,0)</f>
        <v>#REF!</v>
      </c>
      <c r="RKR165" s="632" t="e">
        <f>(IF(RKR112-RKR107&lt;0,0,RKR112-RKR107)+RKR156)*1.21+IF($D$5="Koncesija",-#REF!*0.21,0)</f>
        <v>#REF!</v>
      </c>
      <c r="RKS165" s="632" t="e">
        <f>(IF(RKS112-RKS107&lt;0,0,RKS112-RKS107)+RKS156)*1.21+IF($D$5="Koncesija",-#REF!*0.21,0)</f>
        <v>#REF!</v>
      </c>
      <c r="RKT165" s="632" t="e">
        <f>(IF(RKT112-RKT107&lt;0,0,RKT112-RKT107)+RKT156)*1.21+IF($D$5="Koncesija",-#REF!*0.21,0)</f>
        <v>#REF!</v>
      </c>
      <c r="RKU165" s="632" t="e">
        <f>(IF(RKU112-RKU107&lt;0,0,RKU112-RKU107)+RKU156)*1.21+IF($D$5="Koncesija",-#REF!*0.21,0)</f>
        <v>#REF!</v>
      </c>
      <c r="RKV165" s="632" t="e">
        <f>(IF(RKV112-RKV107&lt;0,0,RKV112-RKV107)+RKV156)*1.21+IF($D$5="Koncesija",-#REF!*0.21,0)</f>
        <v>#REF!</v>
      </c>
      <c r="RKW165" s="632" t="e">
        <f>(IF(RKW112-RKW107&lt;0,0,RKW112-RKW107)+RKW156)*1.21+IF($D$5="Koncesija",-#REF!*0.21,0)</f>
        <v>#REF!</v>
      </c>
      <c r="RKX165" s="632" t="e">
        <f>(IF(RKX112-RKX107&lt;0,0,RKX112-RKX107)+RKX156)*1.21+IF($D$5="Koncesija",-#REF!*0.21,0)</f>
        <v>#REF!</v>
      </c>
      <c r="RKY165" s="632" t="e">
        <f>(IF(RKY112-RKY107&lt;0,0,RKY112-RKY107)+RKY156)*1.21+IF($D$5="Koncesija",-#REF!*0.21,0)</f>
        <v>#REF!</v>
      </c>
      <c r="RKZ165" s="632" t="e">
        <f>(IF(RKZ112-RKZ107&lt;0,0,RKZ112-RKZ107)+RKZ156)*1.21+IF($D$5="Koncesija",-#REF!*0.21,0)</f>
        <v>#REF!</v>
      </c>
      <c r="RLA165" s="632" t="e">
        <f>(IF(RLA112-RLA107&lt;0,0,RLA112-RLA107)+RLA156)*1.21+IF($D$5="Koncesija",-#REF!*0.21,0)</f>
        <v>#REF!</v>
      </c>
      <c r="RLB165" s="632" t="e">
        <f>(IF(RLB112-RLB107&lt;0,0,RLB112-RLB107)+RLB156)*1.21+IF($D$5="Koncesija",-#REF!*0.21,0)</f>
        <v>#REF!</v>
      </c>
      <c r="RLC165" s="632" t="e">
        <f>(IF(RLC112-RLC107&lt;0,0,RLC112-RLC107)+RLC156)*1.21+IF($D$5="Koncesija",-#REF!*0.21,0)</f>
        <v>#REF!</v>
      </c>
      <c r="RLD165" s="632" t="e">
        <f>(IF(RLD112-RLD107&lt;0,0,RLD112-RLD107)+RLD156)*1.21+IF($D$5="Koncesija",-#REF!*0.21,0)</f>
        <v>#REF!</v>
      </c>
      <c r="RLE165" s="632" t="e">
        <f>(IF(RLE112-RLE107&lt;0,0,RLE112-RLE107)+RLE156)*1.21+IF($D$5="Koncesija",-#REF!*0.21,0)</f>
        <v>#REF!</v>
      </c>
      <c r="RLF165" s="632" t="e">
        <f>(IF(RLF112-RLF107&lt;0,0,RLF112-RLF107)+RLF156)*1.21+IF($D$5="Koncesija",-#REF!*0.21,0)</f>
        <v>#REF!</v>
      </c>
      <c r="RLG165" s="632" t="e">
        <f>(IF(RLG112-RLG107&lt;0,0,RLG112-RLG107)+RLG156)*1.21+IF($D$5="Koncesija",-#REF!*0.21,0)</f>
        <v>#REF!</v>
      </c>
      <c r="RLH165" s="632" t="e">
        <f>(IF(RLH112-RLH107&lt;0,0,RLH112-RLH107)+RLH156)*1.21+IF($D$5="Koncesija",-#REF!*0.21,0)</f>
        <v>#REF!</v>
      </c>
      <c r="RLI165" s="632" t="e">
        <f>(IF(RLI112-RLI107&lt;0,0,RLI112-RLI107)+RLI156)*1.21+IF($D$5="Koncesija",-#REF!*0.21,0)</f>
        <v>#REF!</v>
      </c>
      <c r="RLJ165" s="632" t="e">
        <f>(IF(RLJ112-RLJ107&lt;0,0,RLJ112-RLJ107)+RLJ156)*1.21+IF($D$5="Koncesija",-#REF!*0.21,0)</f>
        <v>#REF!</v>
      </c>
      <c r="RLK165" s="632" t="e">
        <f>(IF(RLK112-RLK107&lt;0,0,RLK112-RLK107)+RLK156)*1.21+IF($D$5="Koncesija",-#REF!*0.21,0)</f>
        <v>#REF!</v>
      </c>
      <c r="RLL165" s="632" t="e">
        <f>(IF(RLL112-RLL107&lt;0,0,RLL112-RLL107)+RLL156)*1.21+IF($D$5="Koncesija",-#REF!*0.21,0)</f>
        <v>#REF!</v>
      </c>
      <c r="RLM165" s="632" t="e">
        <f>(IF(RLM112-RLM107&lt;0,0,RLM112-RLM107)+RLM156)*1.21+IF($D$5="Koncesija",-#REF!*0.21,0)</f>
        <v>#REF!</v>
      </c>
      <c r="RLN165" s="632" t="e">
        <f>(IF(RLN112-RLN107&lt;0,0,RLN112-RLN107)+RLN156)*1.21+IF($D$5="Koncesija",-#REF!*0.21,0)</f>
        <v>#REF!</v>
      </c>
      <c r="RLO165" s="632" t="e">
        <f>(IF(RLO112-RLO107&lt;0,0,RLO112-RLO107)+RLO156)*1.21+IF($D$5="Koncesija",-#REF!*0.21,0)</f>
        <v>#REF!</v>
      </c>
      <c r="RLP165" s="632" t="e">
        <f>(IF(RLP112-RLP107&lt;0,0,RLP112-RLP107)+RLP156)*1.21+IF($D$5="Koncesija",-#REF!*0.21,0)</f>
        <v>#REF!</v>
      </c>
      <c r="RLQ165" s="632" t="e">
        <f>(IF(RLQ112-RLQ107&lt;0,0,RLQ112-RLQ107)+RLQ156)*1.21+IF($D$5="Koncesija",-#REF!*0.21,0)</f>
        <v>#REF!</v>
      </c>
      <c r="RLR165" s="632" t="e">
        <f>(IF(RLR112-RLR107&lt;0,0,RLR112-RLR107)+RLR156)*1.21+IF($D$5="Koncesija",-#REF!*0.21,0)</f>
        <v>#REF!</v>
      </c>
      <c r="RLS165" s="632" t="e">
        <f>(IF(RLS112-RLS107&lt;0,0,RLS112-RLS107)+RLS156)*1.21+IF($D$5="Koncesija",-#REF!*0.21,0)</f>
        <v>#REF!</v>
      </c>
      <c r="RLT165" s="632" t="e">
        <f>(IF(RLT112-RLT107&lt;0,0,RLT112-RLT107)+RLT156)*1.21+IF($D$5="Koncesija",-#REF!*0.21,0)</f>
        <v>#REF!</v>
      </c>
      <c r="RLU165" s="632" t="e">
        <f>(IF(RLU112-RLU107&lt;0,0,RLU112-RLU107)+RLU156)*1.21+IF($D$5="Koncesija",-#REF!*0.21,0)</f>
        <v>#REF!</v>
      </c>
      <c r="RLV165" s="632" t="e">
        <f>(IF(RLV112-RLV107&lt;0,0,RLV112-RLV107)+RLV156)*1.21+IF($D$5="Koncesija",-#REF!*0.21,0)</f>
        <v>#REF!</v>
      </c>
      <c r="RLW165" s="632" t="e">
        <f>(IF(RLW112-RLW107&lt;0,0,RLW112-RLW107)+RLW156)*1.21+IF($D$5="Koncesija",-#REF!*0.21,0)</f>
        <v>#REF!</v>
      </c>
      <c r="RLX165" s="632" t="e">
        <f>(IF(RLX112-RLX107&lt;0,0,RLX112-RLX107)+RLX156)*1.21+IF($D$5="Koncesija",-#REF!*0.21,0)</f>
        <v>#REF!</v>
      </c>
      <c r="RLY165" s="632" t="e">
        <f>(IF(RLY112-RLY107&lt;0,0,RLY112-RLY107)+RLY156)*1.21+IF($D$5="Koncesija",-#REF!*0.21,0)</f>
        <v>#REF!</v>
      </c>
      <c r="RLZ165" s="632" t="e">
        <f>(IF(RLZ112-RLZ107&lt;0,0,RLZ112-RLZ107)+RLZ156)*1.21+IF($D$5="Koncesija",-#REF!*0.21,0)</f>
        <v>#REF!</v>
      </c>
      <c r="RMA165" s="632" t="e">
        <f>(IF(RMA112-RMA107&lt;0,0,RMA112-RMA107)+RMA156)*1.21+IF($D$5="Koncesija",-#REF!*0.21,0)</f>
        <v>#REF!</v>
      </c>
      <c r="RMB165" s="632" t="e">
        <f>(IF(RMB112-RMB107&lt;0,0,RMB112-RMB107)+RMB156)*1.21+IF($D$5="Koncesija",-#REF!*0.21,0)</f>
        <v>#REF!</v>
      </c>
      <c r="RMC165" s="632" t="e">
        <f>(IF(RMC112-RMC107&lt;0,0,RMC112-RMC107)+RMC156)*1.21+IF($D$5="Koncesija",-#REF!*0.21,0)</f>
        <v>#REF!</v>
      </c>
      <c r="RMD165" s="632" t="e">
        <f>(IF(RMD112-RMD107&lt;0,0,RMD112-RMD107)+RMD156)*1.21+IF($D$5="Koncesija",-#REF!*0.21,0)</f>
        <v>#REF!</v>
      </c>
      <c r="RME165" s="632" t="e">
        <f>(IF(RME112-RME107&lt;0,0,RME112-RME107)+RME156)*1.21+IF($D$5="Koncesija",-#REF!*0.21,0)</f>
        <v>#REF!</v>
      </c>
      <c r="RMF165" s="632" t="e">
        <f>(IF(RMF112-RMF107&lt;0,0,RMF112-RMF107)+RMF156)*1.21+IF($D$5="Koncesija",-#REF!*0.21,0)</f>
        <v>#REF!</v>
      </c>
      <c r="RMG165" s="632" t="e">
        <f>(IF(RMG112-RMG107&lt;0,0,RMG112-RMG107)+RMG156)*1.21+IF($D$5="Koncesija",-#REF!*0.21,0)</f>
        <v>#REF!</v>
      </c>
      <c r="RMH165" s="632" t="e">
        <f>(IF(RMH112-RMH107&lt;0,0,RMH112-RMH107)+RMH156)*1.21+IF($D$5="Koncesija",-#REF!*0.21,0)</f>
        <v>#REF!</v>
      </c>
      <c r="RMI165" s="632" t="e">
        <f>(IF(RMI112-RMI107&lt;0,0,RMI112-RMI107)+RMI156)*1.21+IF($D$5="Koncesija",-#REF!*0.21,0)</f>
        <v>#REF!</v>
      </c>
      <c r="RMJ165" s="632" t="e">
        <f>(IF(RMJ112-RMJ107&lt;0,0,RMJ112-RMJ107)+RMJ156)*1.21+IF($D$5="Koncesija",-#REF!*0.21,0)</f>
        <v>#REF!</v>
      </c>
      <c r="RMK165" s="632" t="e">
        <f>(IF(RMK112-RMK107&lt;0,0,RMK112-RMK107)+RMK156)*1.21+IF($D$5="Koncesija",-#REF!*0.21,0)</f>
        <v>#REF!</v>
      </c>
      <c r="RML165" s="632" t="e">
        <f>(IF(RML112-RML107&lt;0,0,RML112-RML107)+RML156)*1.21+IF($D$5="Koncesija",-#REF!*0.21,0)</f>
        <v>#REF!</v>
      </c>
      <c r="RMM165" s="632" t="e">
        <f>(IF(RMM112-RMM107&lt;0,0,RMM112-RMM107)+RMM156)*1.21+IF($D$5="Koncesija",-#REF!*0.21,0)</f>
        <v>#REF!</v>
      </c>
      <c r="RMN165" s="632" t="e">
        <f>(IF(RMN112-RMN107&lt;0,0,RMN112-RMN107)+RMN156)*1.21+IF($D$5="Koncesija",-#REF!*0.21,0)</f>
        <v>#REF!</v>
      </c>
      <c r="RMO165" s="632" t="e">
        <f>(IF(RMO112-RMO107&lt;0,0,RMO112-RMO107)+RMO156)*1.21+IF($D$5="Koncesija",-#REF!*0.21,0)</f>
        <v>#REF!</v>
      </c>
      <c r="RMP165" s="632" t="e">
        <f>(IF(RMP112-RMP107&lt;0,0,RMP112-RMP107)+RMP156)*1.21+IF($D$5="Koncesija",-#REF!*0.21,0)</f>
        <v>#REF!</v>
      </c>
      <c r="RMQ165" s="632" t="e">
        <f>(IF(RMQ112-RMQ107&lt;0,0,RMQ112-RMQ107)+RMQ156)*1.21+IF($D$5="Koncesija",-#REF!*0.21,0)</f>
        <v>#REF!</v>
      </c>
      <c r="RMR165" s="632" t="e">
        <f>(IF(RMR112-RMR107&lt;0,0,RMR112-RMR107)+RMR156)*1.21+IF($D$5="Koncesija",-#REF!*0.21,0)</f>
        <v>#REF!</v>
      </c>
      <c r="RMS165" s="632" t="e">
        <f>(IF(RMS112-RMS107&lt;0,0,RMS112-RMS107)+RMS156)*1.21+IF($D$5="Koncesija",-#REF!*0.21,0)</f>
        <v>#REF!</v>
      </c>
      <c r="RMT165" s="632" t="e">
        <f>(IF(RMT112-RMT107&lt;0,0,RMT112-RMT107)+RMT156)*1.21+IF($D$5="Koncesija",-#REF!*0.21,0)</f>
        <v>#REF!</v>
      </c>
      <c r="RMU165" s="632" t="e">
        <f>(IF(RMU112-RMU107&lt;0,0,RMU112-RMU107)+RMU156)*1.21+IF($D$5="Koncesija",-#REF!*0.21,0)</f>
        <v>#REF!</v>
      </c>
      <c r="RMV165" s="632" t="e">
        <f>(IF(RMV112-RMV107&lt;0,0,RMV112-RMV107)+RMV156)*1.21+IF($D$5="Koncesija",-#REF!*0.21,0)</f>
        <v>#REF!</v>
      </c>
      <c r="RMW165" s="632" t="e">
        <f>(IF(RMW112-RMW107&lt;0,0,RMW112-RMW107)+RMW156)*1.21+IF($D$5="Koncesija",-#REF!*0.21,0)</f>
        <v>#REF!</v>
      </c>
      <c r="RMX165" s="632" t="e">
        <f>(IF(RMX112-RMX107&lt;0,0,RMX112-RMX107)+RMX156)*1.21+IF($D$5="Koncesija",-#REF!*0.21,0)</f>
        <v>#REF!</v>
      </c>
      <c r="RMY165" s="632" t="e">
        <f>(IF(RMY112-RMY107&lt;0,0,RMY112-RMY107)+RMY156)*1.21+IF($D$5="Koncesija",-#REF!*0.21,0)</f>
        <v>#REF!</v>
      </c>
      <c r="RMZ165" s="632" t="e">
        <f>(IF(RMZ112-RMZ107&lt;0,0,RMZ112-RMZ107)+RMZ156)*1.21+IF($D$5="Koncesija",-#REF!*0.21,0)</f>
        <v>#REF!</v>
      </c>
      <c r="RNA165" s="632" t="e">
        <f>(IF(RNA112-RNA107&lt;0,0,RNA112-RNA107)+RNA156)*1.21+IF($D$5="Koncesija",-#REF!*0.21,0)</f>
        <v>#REF!</v>
      </c>
      <c r="RNB165" s="632" t="e">
        <f>(IF(RNB112-RNB107&lt;0,0,RNB112-RNB107)+RNB156)*1.21+IF($D$5="Koncesija",-#REF!*0.21,0)</f>
        <v>#REF!</v>
      </c>
      <c r="RNC165" s="632" t="e">
        <f>(IF(RNC112-RNC107&lt;0,0,RNC112-RNC107)+RNC156)*1.21+IF($D$5="Koncesija",-#REF!*0.21,0)</f>
        <v>#REF!</v>
      </c>
      <c r="RND165" s="632" t="e">
        <f>(IF(RND112-RND107&lt;0,0,RND112-RND107)+RND156)*1.21+IF($D$5="Koncesija",-#REF!*0.21,0)</f>
        <v>#REF!</v>
      </c>
      <c r="RNE165" s="632" t="e">
        <f>(IF(RNE112-RNE107&lt;0,0,RNE112-RNE107)+RNE156)*1.21+IF($D$5="Koncesija",-#REF!*0.21,0)</f>
        <v>#REF!</v>
      </c>
      <c r="RNF165" s="632" t="e">
        <f>(IF(RNF112-RNF107&lt;0,0,RNF112-RNF107)+RNF156)*1.21+IF($D$5="Koncesija",-#REF!*0.21,0)</f>
        <v>#REF!</v>
      </c>
      <c r="RNG165" s="632" t="e">
        <f>(IF(RNG112-RNG107&lt;0,0,RNG112-RNG107)+RNG156)*1.21+IF($D$5="Koncesija",-#REF!*0.21,0)</f>
        <v>#REF!</v>
      </c>
      <c r="RNH165" s="632" t="e">
        <f>(IF(RNH112-RNH107&lt;0,0,RNH112-RNH107)+RNH156)*1.21+IF($D$5="Koncesija",-#REF!*0.21,0)</f>
        <v>#REF!</v>
      </c>
      <c r="RNI165" s="632" t="e">
        <f>(IF(RNI112-RNI107&lt;0,0,RNI112-RNI107)+RNI156)*1.21+IF($D$5="Koncesija",-#REF!*0.21,0)</f>
        <v>#REF!</v>
      </c>
      <c r="RNJ165" s="632" t="e">
        <f>(IF(RNJ112-RNJ107&lt;0,0,RNJ112-RNJ107)+RNJ156)*1.21+IF($D$5="Koncesija",-#REF!*0.21,0)</f>
        <v>#REF!</v>
      </c>
      <c r="RNK165" s="632" t="e">
        <f>(IF(RNK112-RNK107&lt;0,0,RNK112-RNK107)+RNK156)*1.21+IF($D$5="Koncesija",-#REF!*0.21,0)</f>
        <v>#REF!</v>
      </c>
      <c r="RNL165" s="632" t="e">
        <f>(IF(RNL112-RNL107&lt;0,0,RNL112-RNL107)+RNL156)*1.21+IF($D$5="Koncesija",-#REF!*0.21,0)</f>
        <v>#REF!</v>
      </c>
      <c r="RNM165" s="632" t="e">
        <f>(IF(RNM112-RNM107&lt;0,0,RNM112-RNM107)+RNM156)*1.21+IF($D$5="Koncesija",-#REF!*0.21,0)</f>
        <v>#REF!</v>
      </c>
      <c r="RNN165" s="632" t="e">
        <f>(IF(RNN112-RNN107&lt;0,0,RNN112-RNN107)+RNN156)*1.21+IF($D$5="Koncesija",-#REF!*0.21,0)</f>
        <v>#REF!</v>
      </c>
      <c r="RNO165" s="632" t="e">
        <f>(IF(RNO112-RNO107&lt;0,0,RNO112-RNO107)+RNO156)*1.21+IF($D$5="Koncesija",-#REF!*0.21,0)</f>
        <v>#REF!</v>
      </c>
      <c r="RNP165" s="632" t="e">
        <f>(IF(RNP112-RNP107&lt;0,0,RNP112-RNP107)+RNP156)*1.21+IF($D$5="Koncesija",-#REF!*0.21,0)</f>
        <v>#REF!</v>
      </c>
      <c r="RNQ165" s="632" t="e">
        <f>(IF(RNQ112-RNQ107&lt;0,0,RNQ112-RNQ107)+RNQ156)*1.21+IF($D$5="Koncesija",-#REF!*0.21,0)</f>
        <v>#REF!</v>
      </c>
      <c r="RNR165" s="632" t="e">
        <f>(IF(RNR112-RNR107&lt;0,0,RNR112-RNR107)+RNR156)*1.21+IF($D$5="Koncesija",-#REF!*0.21,0)</f>
        <v>#REF!</v>
      </c>
      <c r="RNS165" s="632" t="e">
        <f>(IF(RNS112-RNS107&lt;0,0,RNS112-RNS107)+RNS156)*1.21+IF($D$5="Koncesija",-#REF!*0.21,0)</f>
        <v>#REF!</v>
      </c>
      <c r="RNT165" s="632" t="e">
        <f>(IF(RNT112-RNT107&lt;0,0,RNT112-RNT107)+RNT156)*1.21+IF($D$5="Koncesija",-#REF!*0.21,0)</f>
        <v>#REF!</v>
      </c>
      <c r="RNU165" s="632" t="e">
        <f>(IF(RNU112-RNU107&lt;0,0,RNU112-RNU107)+RNU156)*1.21+IF($D$5="Koncesija",-#REF!*0.21,0)</f>
        <v>#REF!</v>
      </c>
      <c r="RNV165" s="632" t="e">
        <f>(IF(RNV112-RNV107&lt;0,0,RNV112-RNV107)+RNV156)*1.21+IF($D$5="Koncesija",-#REF!*0.21,0)</f>
        <v>#REF!</v>
      </c>
      <c r="RNW165" s="632" t="e">
        <f>(IF(RNW112-RNW107&lt;0,0,RNW112-RNW107)+RNW156)*1.21+IF($D$5="Koncesija",-#REF!*0.21,0)</f>
        <v>#REF!</v>
      </c>
      <c r="RNX165" s="632" t="e">
        <f>(IF(RNX112-RNX107&lt;0,0,RNX112-RNX107)+RNX156)*1.21+IF($D$5="Koncesija",-#REF!*0.21,0)</f>
        <v>#REF!</v>
      </c>
      <c r="RNY165" s="632" t="e">
        <f>(IF(RNY112-RNY107&lt;0,0,RNY112-RNY107)+RNY156)*1.21+IF($D$5="Koncesija",-#REF!*0.21,0)</f>
        <v>#REF!</v>
      </c>
      <c r="RNZ165" s="632" t="e">
        <f>(IF(RNZ112-RNZ107&lt;0,0,RNZ112-RNZ107)+RNZ156)*1.21+IF($D$5="Koncesija",-#REF!*0.21,0)</f>
        <v>#REF!</v>
      </c>
      <c r="ROA165" s="632" t="e">
        <f>(IF(ROA112-ROA107&lt;0,0,ROA112-ROA107)+ROA156)*1.21+IF($D$5="Koncesija",-#REF!*0.21,0)</f>
        <v>#REF!</v>
      </c>
      <c r="ROB165" s="632" t="e">
        <f>(IF(ROB112-ROB107&lt;0,0,ROB112-ROB107)+ROB156)*1.21+IF($D$5="Koncesija",-#REF!*0.21,0)</f>
        <v>#REF!</v>
      </c>
      <c r="ROC165" s="632" t="e">
        <f>(IF(ROC112-ROC107&lt;0,0,ROC112-ROC107)+ROC156)*1.21+IF($D$5="Koncesija",-#REF!*0.21,0)</f>
        <v>#REF!</v>
      </c>
      <c r="ROD165" s="632" t="e">
        <f>(IF(ROD112-ROD107&lt;0,0,ROD112-ROD107)+ROD156)*1.21+IF($D$5="Koncesija",-#REF!*0.21,0)</f>
        <v>#REF!</v>
      </c>
      <c r="ROE165" s="632" t="e">
        <f>(IF(ROE112-ROE107&lt;0,0,ROE112-ROE107)+ROE156)*1.21+IF($D$5="Koncesija",-#REF!*0.21,0)</f>
        <v>#REF!</v>
      </c>
      <c r="ROF165" s="632" t="e">
        <f>(IF(ROF112-ROF107&lt;0,0,ROF112-ROF107)+ROF156)*1.21+IF($D$5="Koncesija",-#REF!*0.21,0)</f>
        <v>#REF!</v>
      </c>
      <c r="ROG165" s="632" t="e">
        <f>(IF(ROG112-ROG107&lt;0,0,ROG112-ROG107)+ROG156)*1.21+IF($D$5="Koncesija",-#REF!*0.21,0)</f>
        <v>#REF!</v>
      </c>
      <c r="ROH165" s="632" t="e">
        <f>(IF(ROH112-ROH107&lt;0,0,ROH112-ROH107)+ROH156)*1.21+IF($D$5="Koncesija",-#REF!*0.21,0)</f>
        <v>#REF!</v>
      </c>
      <c r="ROI165" s="632" t="e">
        <f>(IF(ROI112-ROI107&lt;0,0,ROI112-ROI107)+ROI156)*1.21+IF($D$5="Koncesija",-#REF!*0.21,0)</f>
        <v>#REF!</v>
      </c>
      <c r="ROJ165" s="632" t="e">
        <f>(IF(ROJ112-ROJ107&lt;0,0,ROJ112-ROJ107)+ROJ156)*1.21+IF($D$5="Koncesija",-#REF!*0.21,0)</f>
        <v>#REF!</v>
      </c>
      <c r="ROK165" s="632" t="e">
        <f>(IF(ROK112-ROK107&lt;0,0,ROK112-ROK107)+ROK156)*1.21+IF($D$5="Koncesija",-#REF!*0.21,0)</f>
        <v>#REF!</v>
      </c>
      <c r="ROL165" s="632" t="e">
        <f>(IF(ROL112-ROL107&lt;0,0,ROL112-ROL107)+ROL156)*1.21+IF($D$5="Koncesija",-#REF!*0.21,0)</f>
        <v>#REF!</v>
      </c>
      <c r="ROM165" s="632" t="e">
        <f>(IF(ROM112-ROM107&lt;0,0,ROM112-ROM107)+ROM156)*1.21+IF($D$5="Koncesija",-#REF!*0.21,0)</f>
        <v>#REF!</v>
      </c>
      <c r="RON165" s="632" t="e">
        <f>(IF(RON112-RON107&lt;0,0,RON112-RON107)+RON156)*1.21+IF($D$5="Koncesija",-#REF!*0.21,0)</f>
        <v>#REF!</v>
      </c>
      <c r="ROO165" s="632" t="e">
        <f>(IF(ROO112-ROO107&lt;0,0,ROO112-ROO107)+ROO156)*1.21+IF($D$5="Koncesija",-#REF!*0.21,0)</f>
        <v>#REF!</v>
      </c>
      <c r="ROP165" s="632" t="e">
        <f>(IF(ROP112-ROP107&lt;0,0,ROP112-ROP107)+ROP156)*1.21+IF($D$5="Koncesija",-#REF!*0.21,0)</f>
        <v>#REF!</v>
      </c>
      <c r="ROQ165" s="632" t="e">
        <f>(IF(ROQ112-ROQ107&lt;0,0,ROQ112-ROQ107)+ROQ156)*1.21+IF($D$5="Koncesija",-#REF!*0.21,0)</f>
        <v>#REF!</v>
      </c>
      <c r="ROR165" s="632" t="e">
        <f>(IF(ROR112-ROR107&lt;0,0,ROR112-ROR107)+ROR156)*1.21+IF($D$5="Koncesija",-#REF!*0.21,0)</f>
        <v>#REF!</v>
      </c>
      <c r="ROS165" s="632" t="e">
        <f>(IF(ROS112-ROS107&lt;0,0,ROS112-ROS107)+ROS156)*1.21+IF($D$5="Koncesija",-#REF!*0.21,0)</f>
        <v>#REF!</v>
      </c>
      <c r="ROT165" s="632" t="e">
        <f>(IF(ROT112-ROT107&lt;0,0,ROT112-ROT107)+ROT156)*1.21+IF($D$5="Koncesija",-#REF!*0.21,0)</f>
        <v>#REF!</v>
      </c>
      <c r="ROU165" s="632" t="e">
        <f>(IF(ROU112-ROU107&lt;0,0,ROU112-ROU107)+ROU156)*1.21+IF($D$5="Koncesija",-#REF!*0.21,0)</f>
        <v>#REF!</v>
      </c>
      <c r="ROV165" s="632" t="e">
        <f>(IF(ROV112-ROV107&lt;0,0,ROV112-ROV107)+ROV156)*1.21+IF($D$5="Koncesija",-#REF!*0.21,0)</f>
        <v>#REF!</v>
      </c>
      <c r="ROW165" s="632" t="e">
        <f>(IF(ROW112-ROW107&lt;0,0,ROW112-ROW107)+ROW156)*1.21+IF($D$5="Koncesija",-#REF!*0.21,0)</f>
        <v>#REF!</v>
      </c>
      <c r="ROX165" s="632" t="e">
        <f>(IF(ROX112-ROX107&lt;0,0,ROX112-ROX107)+ROX156)*1.21+IF($D$5="Koncesija",-#REF!*0.21,0)</f>
        <v>#REF!</v>
      </c>
      <c r="ROY165" s="632" t="e">
        <f>(IF(ROY112-ROY107&lt;0,0,ROY112-ROY107)+ROY156)*1.21+IF($D$5="Koncesija",-#REF!*0.21,0)</f>
        <v>#REF!</v>
      </c>
      <c r="ROZ165" s="632" t="e">
        <f>(IF(ROZ112-ROZ107&lt;0,0,ROZ112-ROZ107)+ROZ156)*1.21+IF($D$5="Koncesija",-#REF!*0.21,0)</f>
        <v>#REF!</v>
      </c>
      <c r="RPA165" s="632" t="e">
        <f>(IF(RPA112-RPA107&lt;0,0,RPA112-RPA107)+RPA156)*1.21+IF($D$5="Koncesija",-#REF!*0.21,0)</f>
        <v>#REF!</v>
      </c>
      <c r="RPB165" s="632" t="e">
        <f>(IF(RPB112-RPB107&lt;0,0,RPB112-RPB107)+RPB156)*1.21+IF($D$5="Koncesija",-#REF!*0.21,0)</f>
        <v>#REF!</v>
      </c>
      <c r="RPC165" s="632" t="e">
        <f>(IF(RPC112-RPC107&lt;0,0,RPC112-RPC107)+RPC156)*1.21+IF($D$5="Koncesija",-#REF!*0.21,0)</f>
        <v>#REF!</v>
      </c>
      <c r="RPD165" s="632" t="e">
        <f>(IF(RPD112-RPD107&lt;0,0,RPD112-RPD107)+RPD156)*1.21+IF($D$5="Koncesija",-#REF!*0.21,0)</f>
        <v>#REF!</v>
      </c>
      <c r="RPE165" s="632" t="e">
        <f>(IF(RPE112-RPE107&lt;0,0,RPE112-RPE107)+RPE156)*1.21+IF($D$5="Koncesija",-#REF!*0.21,0)</f>
        <v>#REF!</v>
      </c>
      <c r="RPF165" s="632" t="e">
        <f>(IF(RPF112-RPF107&lt;0,0,RPF112-RPF107)+RPF156)*1.21+IF($D$5="Koncesija",-#REF!*0.21,0)</f>
        <v>#REF!</v>
      </c>
      <c r="RPG165" s="632" t="e">
        <f>(IF(RPG112-RPG107&lt;0,0,RPG112-RPG107)+RPG156)*1.21+IF($D$5="Koncesija",-#REF!*0.21,0)</f>
        <v>#REF!</v>
      </c>
      <c r="RPH165" s="632" t="e">
        <f>(IF(RPH112-RPH107&lt;0,0,RPH112-RPH107)+RPH156)*1.21+IF($D$5="Koncesija",-#REF!*0.21,0)</f>
        <v>#REF!</v>
      </c>
      <c r="RPI165" s="632" t="e">
        <f>(IF(RPI112-RPI107&lt;0,0,RPI112-RPI107)+RPI156)*1.21+IF($D$5="Koncesija",-#REF!*0.21,0)</f>
        <v>#REF!</v>
      </c>
      <c r="RPJ165" s="632" t="e">
        <f>(IF(RPJ112-RPJ107&lt;0,0,RPJ112-RPJ107)+RPJ156)*1.21+IF($D$5="Koncesija",-#REF!*0.21,0)</f>
        <v>#REF!</v>
      </c>
      <c r="RPK165" s="632" t="e">
        <f>(IF(RPK112-RPK107&lt;0,0,RPK112-RPK107)+RPK156)*1.21+IF($D$5="Koncesija",-#REF!*0.21,0)</f>
        <v>#REF!</v>
      </c>
      <c r="RPL165" s="632" t="e">
        <f>(IF(RPL112-RPL107&lt;0,0,RPL112-RPL107)+RPL156)*1.21+IF($D$5="Koncesija",-#REF!*0.21,0)</f>
        <v>#REF!</v>
      </c>
      <c r="RPM165" s="632" t="e">
        <f>(IF(RPM112-RPM107&lt;0,0,RPM112-RPM107)+RPM156)*1.21+IF($D$5="Koncesija",-#REF!*0.21,0)</f>
        <v>#REF!</v>
      </c>
      <c r="RPN165" s="632" t="e">
        <f>(IF(RPN112-RPN107&lt;0,0,RPN112-RPN107)+RPN156)*1.21+IF($D$5="Koncesija",-#REF!*0.21,0)</f>
        <v>#REF!</v>
      </c>
      <c r="RPO165" s="632" t="e">
        <f>(IF(RPO112-RPO107&lt;0,0,RPO112-RPO107)+RPO156)*1.21+IF($D$5="Koncesija",-#REF!*0.21,0)</f>
        <v>#REF!</v>
      </c>
      <c r="RPP165" s="632" t="e">
        <f>(IF(RPP112-RPP107&lt;0,0,RPP112-RPP107)+RPP156)*1.21+IF($D$5="Koncesija",-#REF!*0.21,0)</f>
        <v>#REF!</v>
      </c>
      <c r="RPQ165" s="632" t="e">
        <f>(IF(RPQ112-RPQ107&lt;0,0,RPQ112-RPQ107)+RPQ156)*1.21+IF($D$5="Koncesija",-#REF!*0.21,0)</f>
        <v>#REF!</v>
      </c>
      <c r="RPR165" s="632" t="e">
        <f>(IF(RPR112-RPR107&lt;0,0,RPR112-RPR107)+RPR156)*1.21+IF($D$5="Koncesija",-#REF!*0.21,0)</f>
        <v>#REF!</v>
      </c>
      <c r="RPS165" s="632" t="e">
        <f>(IF(RPS112-RPS107&lt;0,0,RPS112-RPS107)+RPS156)*1.21+IF($D$5="Koncesija",-#REF!*0.21,0)</f>
        <v>#REF!</v>
      </c>
      <c r="RPT165" s="632" t="e">
        <f>(IF(RPT112-RPT107&lt;0,0,RPT112-RPT107)+RPT156)*1.21+IF($D$5="Koncesija",-#REF!*0.21,0)</f>
        <v>#REF!</v>
      </c>
      <c r="RPU165" s="632" t="e">
        <f>(IF(RPU112-RPU107&lt;0,0,RPU112-RPU107)+RPU156)*1.21+IF($D$5="Koncesija",-#REF!*0.21,0)</f>
        <v>#REF!</v>
      </c>
      <c r="RPV165" s="632" t="e">
        <f>(IF(RPV112-RPV107&lt;0,0,RPV112-RPV107)+RPV156)*1.21+IF($D$5="Koncesija",-#REF!*0.21,0)</f>
        <v>#REF!</v>
      </c>
      <c r="RPW165" s="632" t="e">
        <f>(IF(RPW112-RPW107&lt;0,0,RPW112-RPW107)+RPW156)*1.21+IF($D$5="Koncesija",-#REF!*0.21,0)</f>
        <v>#REF!</v>
      </c>
      <c r="RPX165" s="632" t="e">
        <f>(IF(RPX112-RPX107&lt;0,0,RPX112-RPX107)+RPX156)*1.21+IF($D$5="Koncesija",-#REF!*0.21,0)</f>
        <v>#REF!</v>
      </c>
      <c r="RPY165" s="632" t="e">
        <f>(IF(RPY112-RPY107&lt;0,0,RPY112-RPY107)+RPY156)*1.21+IF($D$5="Koncesija",-#REF!*0.21,0)</f>
        <v>#REF!</v>
      </c>
      <c r="RPZ165" s="632" t="e">
        <f>(IF(RPZ112-RPZ107&lt;0,0,RPZ112-RPZ107)+RPZ156)*1.21+IF($D$5="Koncesija",-#REF!*0.21,0)</f>
        <v>#REF!</v>
      </c>
      <c r="RQA165" s="632" t="e">
        <f>(IF(RQA112-RQA107&lt;0,0,RQA112-RQA107)+RQA156)*1.21+IF($D$5="Koncesija",-#REF!*0.21,0)</f>
        <v>#REF!</v>
      </c>
      <c r="RQB165" s="632" t="e">
        <f>(IF(RQB112-RQB107&lt;0,0,RQB112-RQB107)+RQB156)*1.21+IF($D$5="Koncesija",-#REF!*0.21,0)</f>
        <v>#REF!</v>
      </c>
      <c r="RQC165" s="632" t="e">
        <f>(IF(RQC112-RQC107&lt;0,0,RQC112-RQC107)+RQC156)*1.21+IF($D$5="Koncesija",-#REF!*0.21,0)</f>
        <v>#REF!</v>
      </c>
      <c r="RQD165" s="632" t="e">
        <f>(IF(RQD112-RQD107&lt;0,0,RQD112-RQD107)+RQD156)*1.21+IF($D$5="Koncesija",-#REF!*0.21,0)</f>
        <v>#REF!</v>
      </c>
      <c r="RQE165" s="632" t="e">
        <f>(IF(RQE112-RQE107&lt;0,0,RQE112-RQE107)+RQE156)*1.21+IF($D$5="Koncesija",-#REF!*0.21,0)</f>
        <v>#REF!</v>
      </c>
      <c r="RQF165" s="632" t="e">
        <f>(IF(RQF112-RQF107&lt;0,0,RQF112-RQF107)+RQF156)*1.21+IF($D$5="Koncesija",-#REF!*0.21,0)</f>
        <v>#REF!</v>
      </c>
      <c r="RQG165" s="632" t="e">
        <f>(IF(RQG112-RQG107&lt;0,0,RQG112-RQG107)+RQG156)*1.21+IF($D$5="Koncesija",-#REF!*0.21,0)</f>
        <v>#REF!</v>
      </c>
      <c r="RQH165" s="632" t="e">
        <f>(IF(RQH112-RQH107&lt;0,0,RQH112-RQH107)+RQH156)*1.21+IF($D$5="Koncesija",-#REF!*0.21,0)</f>
        <v>#REF!</v>
      </c>
      <c r="RQI165" s="632" t="e">
        <f>(IF(RQI112-RQI107&lt;0,0,RQI112-RQI107)+RQI156)*1.21+IF($D$5="Koncesija",-#REF!*0.21,0)</f>
        <v>#REF!</v>
      </c>
      <c r="RQJ165" s="632" t="e">
        <f>(IF(RQJ112-RQJ107&lt;0,0,RQJ112-RQJ107)+RQJ156)*1.21+IF($D$5="Koncesija",-#REF!*0.21,0)</f>
        <v>#REF!</v>
      </c>
      <c r="RQK165" s="632" t="e">
        <f>(IF(RQK112-RQK107&lt;0,0,RQK112-RQK107)+RQK156)*1.21+IF($D$5="Koncesija",-#REF!*0.21,0)</f>
        <v>#REF!</v>
      </c>
      <c r="RQL165" s="632" t="e">
        <f>(IF(RQL112-RQL107&lt;0,0,RQL112-RQL107)+RQL156)*1.21+IF($D$5="Koncesija",-#REF!*0.21,0)</f>
        <v>#REF!</v>
      </c>
      <c r="RQM165" s="632" t="e">
        <f>(IF(RQM112-RQM107&lt;0,0,RQM112-RQM107)+RQM156)*1.21+IF($D$5="Koncesija",-#REF!*0.21,0)</f>
        <v>#REF!</v>
      </c>
      <c r="RQN165" s="632" t="e">
        <f>(IF(RQN112-RQN107&lt;0,0,RQN112-RQN107)+RQN156)*1.21+IF($D$5="Koncesija",-#REF!*0.21,0)</f>
        <v>#REF!</v>
      </c>
      <c r="RQO165" s="632" t="e">
        <f>(IF(RQO112-RQO107&lt;0,0,RQO112-RQO107)+RQO156)*1.21+IF($D$5="Koncesija",-#REF!*0.21,0)</f>
        <v>#REF!</v>
      </c>
      <c r="RQP165" s="632" t="e">
        <f>(IF(RQP112-RQP107&lt;0,0,RQP112-RQP107)+RQP156)*1.21+IF($D$5="Koncesija",-#REF!*0.21,0)</f>
        <v>#REF!</v>
      </c>
      <c r="RQQ165" s="632" t="e">
        <f>(IF(RQQ112-RQQ107&lt;0,0,RQQ112-RQQ107)+RQQ156)*1.21+IF($D$5="Koncesija",-#REF!*0.21,0)</f>
        <v>#REF!</v>
      </c>
      <c r="RQR165" s="632" t="e">
        <f>(IF(RQR112-RQR107&lt;0,0,RQR112-RQR107)+RQR156)*1.21+IF($D$5="Koncesija",-#REF!*0.21,0)</f>
        <v>#REF!</v>
      </c>
      <c r="RQS165" s="632" t="e">
        <f>(IF(RQS112-RQS107&lt;0,0,RQS112-RQS107)+RQS156)*1.21+IF($D$5="Koncesija",-#REF!*0.21,0)</f>
        <v>#REF!</v>
      </c>
      <c r="RQT165" s="632" t="e">
        <f>(IF(RQT112-RQT107&lt;0,0,RQT112-RQT107)+RQT156)*1.21+IF($D$5="Koncesija",-#REF!*0.21,0)</f>
        <v>#REF!</v>
      </c>
      <c r="RQU165" s="632" t="e">
        <f>(IF(RQU112-RQU107&lt;0,0,RQU112-RQU107)+RQU156)*1.21+IF($D$5="Koncesija",-#REF!*0.21,0)</f>
        <v>#REF!</v>
      </c>
      <c r="RQV165" s="632" t="e">
        <f>(IF(RQV112-RQV107&lt;0,0,RQV112-RQV107)+RQV156)*1.21+IF($D$5="Koncesija",-#REF!*0.21,0)</f>
        <v>#REF!</v>
      </c>
      <c r="RQW165" s="632" t="e">
        <f>(IF(RQW112-RQW107&lt;0,0,RQW112-RQW107)+RQW156)*1.21+IF($D$5="Koncesija",-#REF!*0.21,0)</f>
        <v>#REF!</v>
      </c>
      <c r="RQX165" s="632" t="e">
        <f>(IF(RQX112-RQX107&lt;0,0,RQX112-RQX107)+RQX156)*1.21+IF($D$5="Koncesija",-#REF!*0.21,0)</f>
        <v>#REF!</v>
      </c>
      <c r="RQY165" s="632" t="e">
        <f>(IF(RQY112-RQY107&lt;0,0,RQY112-RQY107)+RQY156)*1.21+IF($D$5="Koncesija",-#REF!*0.21,0)</f>
        <v>#REF!</v>
      </c>
      <c r="RQZ165" s="632" t="e">
        <f>(IF(RQZ112-RQZ107&lt;0,0,RQZ112-RQZ107)+RQZ156)*1.21+IF($D$5="Koncesija",-#REF!*0.21,0)</f>
        <v>#REF!</v>
      </c>
      <c r="RRA165" s="632" t="e">
        <f>(IF(RRA112-RRA107&lt;0,0,RRA112-RRA107)+RRA156)*1.21+IF($D$5="Koncesija",-#REF!*0.21,0)</f>
        <v>#REF!</v>
      </c>
      <c r="RRB165" s="632" t="e">
        <f>(IF(RRB112-RRB107&lt;0,0,RRB112-RRB107)+RRB156)*1.21+IF($D$5="Koncesija",-#REF!*0.21,0)</f>
        <v>#REF!</v>
      </c>
      <c r="RRC165" s="632" t="e">
        <f>(IF(RRC112-RRC107&lt;0,0,RRC112-RRC107)+RRC156)*1.21+IF($D$5="Koncesija",-#REF!*0.21,0)</f>
        <v>#REF!</v>
      </c>
      <c r="RRD165" s="632" t="e">
        <f>(IF(RRD112-RRD107&lt;0,0,RRD112-RRD107)+RRD156)*1.21+IF($D$5="Koncesija",-#REF!*0.21,0)</f>
        <v>#REF!</v>
      </c>
      <c r="RRE165" s="632" t="e">
        <f>(IF(RRE112-RRE107&lt;0,0,RRE112-RRE107)+RRE156)*1.21+IF($D$5="Koncesija",-#REF!*0.21,0)</f>
        <v>#REF!</v>
      </c>
      <c r="RRF165" s="632" t="e">
        <f>(IF(RRF112-RRF107&lt;0,0,RRF112-RRF107)+RRF156)*1.21+IF($D$5="Koncesija",-#REF!*0.21,0)</f>
        <v>#REF!</v>
      </c>
      <c r="RRG165" s="632" t="e">
        <f>(IF(RRG112-RRG107&lt;0,0,RRG112-RRG107)+RRG156)*1.21+IF($D$5="Koncesija",-#REF!*0.21,0)</f>
        <v>#REF!</v>
      </c>
      <c r="RRH165" s="632" t="e">
        <f>(IF(RRH112-RRH107&lt;0,0,RRH112-RRH107)+RRH156)*1.21+IF($D$5="Koncesija",-#REF!*0.21,0)</f>
        <v>#REF!</v>
      </c>
      <c r="RRI165" s="632" t="e">
        <f>(IF(RRI112-RRI107&lt;0,0,RRI112-RRI107)+RRI156)*1.21+IF($D$5="Koncesija",-#REF!*0.21,0)</f>
        <v>#REF!</v>
      </c>
      <c r="RRJ165" s="632" t="e">
        <f>(IF(RRJ112-RRJ107&lt;0,0,RRJ112-RRJ107)+RRJ156)*1.21+IF($D$5="Koncesija",-#REF!*0.21,0)</f>
        <v>#REF!</v>
      </c>
      <c r="RRK165" s="632" t="e">
        <f>(IF(RRK112-RRK107&lt;0,0,RRK112-RRK107)+RRK156)*1.21+IF($D$5="Koncesija",-#REF!*0.21,0)</f>
        <v>#REF!</v>
      </c>
      <c r="RRL165" s="632" t="e">
        <f>(IF(RRL112-RRL107&lt;0,0,RRL112-RRL107)+RRL156)*1.21+IF($D$5="Koncesija",-#REF!*0.21,0)</f>
        <v>#REF!</v>
      </c>
      <c r="RRM165" s="632" t="e">
        <f>(IF(RRM112-RRM107&lt;0,0,RRM112-RRM107)+RRM156)*1.21+IF($D$5="Koncesija",-#REF!*0.21,0)</f>
        <v>#REF!</v>
      </c>
      <c r="RRN165" s="632" t="e">
        <f>(IF(RRN112-RRN107&lt;0,0,RRN112-RRN107)+RRN156)*1.21+IF($D$5="Koncesija",-#REF!*0.21,0)</f>
        <v>#REF!</v>
      </c>
      <c r="RRO165" s="632" t="e">
        <f>(IF(RRO112-RRO107&lt;0,0,RRO112-RRO107)+RRO156)*1.21+IF($D$5="Koncesija",-#REF!*0.21,0)</f>
        <v>#REF!</v>
      </c>
      <c r="RRP165" s="632" t="e">
        <f>(IF(RRP112-RRP107&lt;0,0,RRP112-RRP107)+RRP156)*1.21+IF($D$5="Koncesija",-#REF!*0.21,0)</f>
        <v>#REF!</v>
      </c>
      <c r="RRQ165" s="632" t="e">
        <f>(IF(RRQ112-RRQ107&lt;0,0,RRQ112-RRQ107)+RRQ156)*1.21+IF($D$5="Koncesija",-#REF!*0.21,0)</f>
        <v>#REF!</v>
      </c>
      <c r="RRR165" s="632" t="e">
        <f>(IF(RRR112-RRR107&lt;0,0,RRR112-RRR107)+RRR156)*1.21+IF($D$5="Koncesija",-#REF!*0.21,0)</f>
        <v>#REF!</v>
      </c>
      <c r="RRS165" s="632" t="e">
        <f>(IF(RRS112-RRS107&lt;0,0,RRS112-RRS107)+RRS156)*1.21+IF($D$5="Koncesija",-#REF!*0.21,0)</f>
        <v>#REF!</v>
      </c>
      <c r="RRT165" s="632" t="e">
        <f>(IF(RRT112-RRT107&lt;0,0,RRT112-RRT107)+RRT156)*1.21+IF($D$5="Koncesija",-#REF!*0.21,0)</f>
        <v>#REF!</v>
      </c>
      <c r="RRU165" s="632" t="e">
        <f>(IF(RRU112-RRU107&lt;0,0,RRU112-RRU107)+RRU156)*1.21+IF($D$5="Koncesija",-#REF!*0.21,0)</f>
        <v>#REF!</v>
      </c>
      <c r="RRV165" s="632" t="e">
        <f>(IF(RRV112-RRV107&lt;0,0,RRV112-RRV107)+RRV156)*1.21+IF($D$5="Koncesija",-#REF!*0.21,0)</f>
        <v>#REF!</v>
      </c>
      <c r="RRW165" s="632" t="e">
        <f>(IF(RRW112-RRW107&lt;0,0,RRW112-RRW107)+RRW156)*1.21+IF($D$5="Koncesija",-#REF!*0.21,0)</f>
        <v>#REF!</v>
      </c>
      <c r="RRX165" s="632" t="e">
        <f>(IF(RRX112-RRX107&lt;0,0,RRX112-RRX107)+RRX156)*1.21+IF($D$5="Koncesija",-#REF!*0.21,0)</f>
        <v>#REF!</v>
      </c>
      <c r="RRY165" s="632" t="e">
        <f>(IF(RRY112-RRY107&lt;0,0,RRY112-RRY107)+RRY156)*1.21+IF($D$5="Koncesija",-#REF!*0.21,0)</f>
        <v>#REF!</v>
      </c>
      <c r="RRZ165" s="632" t="e">
        <f>(IF(RRZ112-RRZ107&lt;0,0,RRZ112-RRZ107)+RRZ156)*1.21+IF($D$5="Koncesija",-#REF!*0.21,0)</f>
        <v>#REF!</v>
      </c>
      <c r="RSA165" s="632" t="e">
        <f>(IF(RSA112-RSA107&lt;0,0,RSA112-RSA107)+RSA156)*1.21+IF($D$5="Koncesija",-#REF!*0.21,0)</f>
        <v>#REF!</v>
      </c>
      <c r="RSB165" s="632" t="e">
        <f>(IF(RSB112-RSB107&lt;0,0,RSB112-RSB107)+RSB156)*1.21+IF($D$5="Koncesija",-#REF!*0.21,0)</f>
        <v>#REF!</v>
      </c>
      <c r="RSC165" s="632" t="e">
        <f>(IF(RSC112-RSC107&lt;0,0,RSC112-RSC107)+RSC156)*1.21+IF($D$5="Koncesija",-#REF!*0.21,0)</f>
        <v>#REF!</v>
      </c>
      <c r="RSD165" s="632" t="e">
        <f>(IF(RSD112-RSD107&lt;0,0,RSD112-RSD107)+RSD156)*1.21+IF($D$5="Koncesija",-#REF!*0.21,0)</f>
        <v>#REF!</v>
      </c>
      <c r="RSE165" s="632" t="e">
        <f>(IF(RSE112-RSE107&lt;0,0,RSE112-RSE107)+RSE156)*1.21+IF($D$5="Koncesija",-#REF!*0.21,0)</f>
        <v>#REF!</v>
      </c>
      <c r="RSF165" s="632" t="e">
        <f>(IF(RSF112-RSF107&lt;0,0,RSF112-RSF107)+RSF156)*1.21+IF($D$5="Koncesija",-#REF!*0.21,0)</f>
        <v>#REF!</v>
      </c>
      <c r="RSG165" s="632" t="e">
        <f>(IF(RSG112-RSG107&lt;0,0,RSG112-RSG107)+RSG156)*1.21+IF($D$5="Koncesija",-#REF!*0.21,0)</f>
        <v>#REF!</v>
      </c>
      <c r="RSH165" s="632" t="e">
        <f>(IF(RSH112-RSH107&lt;0,0,RSH112-RSH107)+RSH156)*1.21+IF($D$5="Koncesija",-#REF!*0.21,0)</f>
        <v>#REF!</v>
      </c>
      <c r="RSI165" s="632" t="e">
        <f>(IF(RSI112-RSI107&lt;0,0,RSI112-RSI107)+RSI156)*1.21+IF($D$5="Koncesija",-#REF!*0.21,0)</f>
        <v>#REF!</v>
      </c>
      <c r="RSJ165" s="632" t="e">
        <f>(IF(RSJ112-RSJ107&lt;0,0,RSJ112-RSJ107)+RSJ156)*1.21+IF($D$5="Koncesija",-#REF!*0.21,0)</f>
        <v>#REF!</v>
      </c>
      <c r="RSK165" s="632" t="e">
        <f>(IF(RSK112-RSK107&lt;0,0,RSK112-RSK107)+RSK156)*1.21+IF($D$5="Koncesija",-#REF!*0.21,0)</f>
        <v>#REF!</v>
      </c>
      <c r="RSL165" s="632" t="e">
        <f>(IF(RSL112-RSL107&lt;0,0,RSL112-RSL107)+RSL156)*1.21+IF($D$5="Koncesija",-#REF!*0.21,0)</f>
        <v>#REF!</v>
      </c>
      <c r="RSM165" s="632" t="e">
        <f>(IF(RSM112-RSM107&lt;0,0,RSM112-RSM107)+RSM156)*1.21+IF($D$5="Koncesija",-#REF!*0.21,0)</f>
        <v>#REF!</v>
      </c>
      <c r="RSN165" s="632" t="e">
        <f>(IF(RSN112-RSN107&lt;0,0,RSN112-RSN107)+RSN156)*1.21+IF($D$5="Koncesija",-#REF!*0.21,0)</f>
        <v>#REF!</v>
      </c>
      <c r="RSO165" s="632" t="e">
        <f>(IF(RSO112-RSO107&lt;0,0,RSO112-RSO107)+RSO156)*1.21+IF($D$5="Koncesija",-#REF!*0.21,0)</f>
        <v>#REF!</v>
      </c>
      <c r="RSP165" s="632" t="e">
        <f>(IF(RSP112-RSP107&lt;0,0,RSP112-RSP107)+RSP156)*1.21+IF($D$5="Koncesija",-#REF!*0.21,0)</f>
        <v>#REF!</v>
      </c>
      <c r="RSQ165" s="632" t="e">
        <f>(IF(RSQ112-RSQ107&lt;0,0,RSQ112-RSQ107)+RSQ156)*1.21+IF($D$5="Koncesija",-#REF!*0.21,0)</f>
        <v>#REF!</v>
      </c>
      <c r="RSR165" s="632" t="e">
        <f>(IF(RSR112-RSR107&lt;0,0,RSR112-RSR107)+RSR156)*1.21+IF($D$5="Koncesija",-#REF!*0.21,0)</f>
        <v>#REF!</v>
      </c>
      <c r="RSS165" s="632" t="e">
        <f>(IF(RSS112-RSS107&lt;0,0,RSS112-RSS107)+RSS156)*1.21+IF($D$5="Koncesija",-#REF!*0.21,0)</f>
        <v>#REF!</v>
      </c>
      <c r="RST165" s="632" t="e">
        <f>(IF(RST112-RST107&lt;0,0,RST112-RST107)+RST156)*1.21+IF($D$5="Koncesija",-#REF!*0.21,0)</f>
        <v>#REF!</v>
      </c>
      <c r="RSU165" s="632" t="e">
        <f>(IF(RSU112-RSU107&lt;0,0,RSU112-RSU107)+RSU156)*1.21+IF($D$5="Koncesija",-#REF!*0.21,0)</f>
        <v>#REF!</v>
      </c>
      <c r="RSV165" s="632" t="e">
        <f>(IF(RSV112-RSV107&lt;0,0,RSV112-RSV107)+RSV156)*1.21+IF($D$5="Koncesija",-#REF!*0.21,0)</f>
        <v>#REF!</v>
      </c>
      <c r="RSW165" s="632" t="e">
        <f>(IF(RSW112-RSW107&lt;0,0,RSW112-RSW107)+RSW156)*1.21+IF($D$5="Koncesija",-#REF!*0.21,0)</f>
        <v>#REF!</v>
      </c>
      <c r="RSX165" s="632" t="e">
        <f>(IF(RSX112-RSX107&lt;0,0,RSX112-RSX107)+RSX156)*1.21+IF($D$5="Koncesija",-#REF!*0.21,0)</f>
        <v>#REF!</v>
      </c>
      <c r="RSY165" s="632" t="e">
        <f>(IF(RSY112-RSY107&lt;0,0,RSY112-RSY107)+RSY156)*1.21+IF($D$5="Koncesija",-#REF!*0.21,0)</f>
        <v>#REF!</v>
      </c>
      <c r="RSZ165" s="632" t="e">
        <f>(IF(RSZ112-RSZ107&lt;0,0,RSZ112-RSZ107)+RSZ156)*1.21+IF($D$5="Koncesija",-#REF!*0.21,0)</f>
        <v>#REF!</v>
      </c>
      <c r="RTA165" s="632" t="e">
        <f>(IF(RTA112-RTA107&lt;0,0,RTA112-RTA107)+RTA156)*1.21+IF($D$5="Koncesija",-#REF!*0.21,0)</f>
        <v>#REF!</v>
      </c>
      <c r="RTB165" s="632" t="e">
        <f>(IF(RTB112-RTB107&lt;0,0,RTB112-RTB107)+RTB156)*1.21+IF($D$5="Koncesija",-#REF!*0.21,0)</f>
        <v>#REF!</v>
      </c>
      <c r="RTC165" s="632" t="e">
        <f>(IF(RTC112-RTC107&lt;0,0,RTC112-RTC107)+RTC156)*1.21+IF($D$5="Koncesija",-#REF!*0.21,0)</f>
        <v>#REF!</v>
      </c>
      <c r="RTD165" s="632" t="e">
        <f>(IF(RTD112-RTD107&lt;0,0,RTD112-RTD107)+RTD156)*1.21+IF($D$5="Koncesija",-#REF!*0.21,0)</f>
        <v>#REF!</v>
      </c>
      <c r="RTE165" s="632" t="e">
        <f>(IF(RTE112-RTE107&lt;0,0,RTE112-RTE107)+RTE156)*1.21+IF($D$5="Koncesija",-#REF!*0.21,0)</f>
        <v>#REF!</v>
      </c>
      <c r="RTF165" s="632" t="e">
        <f>(IF(RTF112-RTF107&lt;0,0,RTF112-RTF107)+RTF156)*1.21+IF($D$5="Koncesija",-#REF!*0.21,0)</f>
        <v>#REF!</v>
      </c>
      <c r="RTG165" s="632" t="e">
        <f>(IF(RTG112-RTG107&lt;0,0,RTG112-RTG107)+RTG156)*1.21+IF($D$5="Koncesija",-#REF!*0.21,0)</f>
        <v>#REF!</v>
      </c>
      <c r="RTH165" s="632" t="e">
        <f>(IF(RTH112-RTH107&lt;0,0,RTH112-RTH107)+RTH156)*1.21+IF($D$5="Koncesija",-#REF!*0.21,0)</f>
        <v>#REF!</v>
      </c>
      <c r="RTI165" s="632" t="e">
        <f>(IF(RTI112-RTI107&lt;0,0,RTI112-RTI107)+RTI156)*1.21+IF($D$5="Koncesija",-#REF!*0.21,0)</f>
        <v>#REF!</v>
      </c>
      <c r="RTJ165" s="632" t="e">
        <f>(IF(RTJ112-RTJ107&lt;0,0,RTJ112-RTJ107)+RTJ156)*1.21+IF($D$5="Koncesija",-#REF!*0.21,0)</f>
        <v>#REF!</v>
      </c>
      <c r="RTK165" s="632" t="e">
        <f>(IF(RTK112-RTK107&lt;0,0,RTK112-RTK107)+RTK156)*1.21+IF($D$5="Koncesija",-#REF!*0.21,0)</f>
        <v>#REF!</v>
      </c>
      <c r="RTL165" s="632" t="e">
        <f>(IF(RTL112-RTL107&lt;0,0,RTL112-RTL107)+RTL156)*1.21+IF($D$5="Koncesija",-#REF!*0.21,0)</f>
        <v>#REF!</v>
      </c>
      <c r="RTM165" s="632" t="e">
        <f>(IF(RTM112-RTM107&lt;0,0,RTM112-RTM107)+RTM156)*1.21+IF($D$5="Koncesija",-#REF!*0.21,0)</f>
        <v>#REF!</v>
      </c>
      <c r="RTN165" s="632" t="e">
        <f>(IF(RTN112-RTN107&lt;0,0,RTN112-RTN107)+RTN156)*1.21+IF($D$5="Koncesija",-#REF!*0.21,0)</f>
        <v>#REF!</v>
      </c>
      <c r="RTO165" s="632" t="e">
        <f>(IF(RTO112-RTO107&lt;0,0,RTO112-RTO107)+RTO156)*1.21+IF($D$5="Koncesija",-#REF!*0.21,0)</f>
        <v>#REF!</v>
      </c>
      <c r="RTP165" s="632" t="e">
        <f>(IF(RTP112-RTP107&lt;0,0,RTP112-RTP107)+RTP156)*1.21+IF($D$5="Koncesija",-#REF!*0.21,0)</f>
        <v>#REF!</v>
      </c>
      <c r="RTQ165" s="632" t="e">
        <f>(IF(RTQ112-RTQ107&lt;0,0,RTQ112-RTQ107)+RTQ156)*1.21+IF($D$5="Koncesija",-#REF!*0.21,0)</f>
        <v>#REF!</v>
      </c>
      <c r="RTR165" s="632" t="e">
        <f>(IF(RTR112-RTR107&lt;0,0,RTR112-RTR107)+RTR156)*1.21+IF($D$5="Koncesija",-#REF!*0.21,0)</f>
        <v>#REF!</v>
      </c>
      <c r="RTS165" s="632" t="e">
        <f>(IF(RTS112-RTS107&lt;0,0,RTS112-RTS107)+RTS156)*1.21+IF($D$5="Koncesija",-#REF!*0.21,0)</f>
        <v>#REF!</v>
      </c>
      <c r="RTT165" s="632" t="e">
        <f>(IF(RTT112-RTT107&lt;0,0,RTT112-RTT107)+RTT156)*1.21+IF($D$5="Koncesija",-#REF!*0.21,0)</f>
        <v>#REF!</v>
      </c>
      <c r="RTU165" s="632" t="e">
        <f>(IF(RTU112-RTU107&lt;0,0,RTU112-RTU107)+RTU156)*1.21+IF($D$5="Koncesija",-#REF!*0.21,0)</f>
        <v>#REF!</v>
      </c>
      <c r="RTV165" s="632" t="e">
        <f>(IF(RTV112-RTV107&lt;0,0,RTV112-RTV107)+RTV156)*1.21+IF($D$5="Koncesija",-#REF!*0.21,0)</f>
        <v>#REF!</v>
      </c>
      <c r="RTW165" s="632" t="e">
        <f>(IF(RTW112-RTW107&lt;0,0,RTW112-RTW107)+RTW156)*1.21+IF($D$5="Koncesija",-#REF!*0.21,0)</f>
        <v>#REF!</v>
      </c>
      <c r="RTX165" s="632" t="e">
        <f>(IF(RTX112-RTX107&lt;0,0,RTX112-RTX107)+RTX156)*1.21+IF($D$5="Koncesija",-#REF!*0.21,0)</f>
        <v>#REF!</v>
      </c>
      <c r="RTY165" s="632" t="e">
        <f>(IF(RTY112-RTY107&lt;0,0,RTY112-RTY107)+RTY156)*1.21+IF($D$5="Koncesija",-#REF!*0.21,0)</f>
        <v>#REF!</v>
      </c>
      <c r="RTZ165" s="632" t="e">
        <f>(IF(RTZ112-RTZ107&lt;0,0,RTZ112-RTZ107)+RTZ156)*1.21+IF($D$5="Koncesija",-#REF!*0.21,0)</f>
        <v>#REF!</v>
      </c>
      <c r="RUA165" s="632" t="e">
        <f>(IF(RUA112-RUA107&lt;0,0,RUA112-RUA107)+RUA156)*1.21+IF($D$5="Koncesija",-#REF!*0.21,0)</f>
        <v>#REF!</v>
      </c>
      <c r="RUB165" s="632" t="e">
        <f>(IF(RUB112-RUB107&lt;0,0,RUB112-RUB107)+RUB156)*1.21+IF($D$5="Koncesija",-#REF!*0.21,0)</f>
        <v>#REF!</v>
      </c>
      <c r="RUC165" s="632" t="e">
        <f>(IF(RUC112-RUC107&lt;0,0,RUC112-RUC107)+RUC156)*1.21+IF($D$5="Koncesija",-#REF!*0.21,0)</f>
        <v>#REF!</v>
      </c>
      <c r="RUD165" s="632" t="e">
        <f>(IF(RUD112-RUD107&lt;0,0,RUD112-RUD107)+RUD156)*1.21+IF($D$5="Koncesija",-#REF!*0.21,0)</f>
        <v>#REF!</v>
      </c>
      <c r="RUE165" s="632" t="e">
        <f>(IF(RUE112-RUE107&lt;0,0,RUE112-RUE107)+RUE156)*1.21+IF($D$5="Koncesija",-#REF!*0.21,0)</f>
        <v>#REF!</v>
      </c>
      <c r="RUF165" s="632" t="e">
        <f>(IF(RUF112-RUF107&lt;0,0,RUF112-RUF107)+RUF156)*1.21+IF($D$5="Koncesija",-#REF!*0.21,0)</f>
        <v>#REF!</v>
      </c>
      <c r="RUG165" s="632" t="e">
        <f>(IF(RUG112-RUG107&lt;0,0,RUG112-RUG107)+RUG156)*1.21+IF($D$5="Koncesija",-#REF!*0.21,0)</f>
        <v>#REF!</v>
      </c>
      <c r="RUH165" s="632" t="e">
        <f>(IF(RUH112-RUH107&lt;0,0,RUH112-RUH107)+RUH156)*1.21+IF($D$5="Koncesija",-#REF!*0.21,0)</f>
        <v>#REF!</v>
      </c>
      <c r="RUI165" s="632" t="e">
        <f>(IF(RUI112-RUI107&lt;0,0,RUI112-RUI107)+RUI156)*1.21+IF($D$5="Koncesija",-#REF!*0.21,0)</f>
        <v>#REF!</v>
      </c>
      <c r="RUJ165" s="632" t="e">
        <f>(IF(RUJ112-RUJ107&lt;0,0,RUJ112-RUJ107)+RUJ156)*1.21+IF($D$5="Koncesija",-#REF!*0.21,0)</f>
        <v>#REF!</v>
      </c>
      <c r="RUK165" s="632" t="e">
        <f>(IF(RUK112-RUK107&lt;0,0,RUK112-RUK107)+RUK156)*1.21+IF($D$5="Koncesija",-#REF!*0.21,0)</f>
        <v>#REF!</v>
      </c>
      <c r="RUL165" s="632" t="e">
        <f>(IF(RUL112-RUL107&lt;0,0,RUL112-RUL107)+RUL156)*1.21+IF($D$5="Koncesija",-#REF!*0.21,0)</f>
        <v>#REF!</v>
      </c>
      <c r="RUM165" s="632" t="e">
        <f>(IF(RUM112-RUM107&lt;0,0,RUM112-RUM107)+RUM156)*1.21+IF($D$5="Koncesija",-#REF!*0.21,0)</f>
        <v>#REF!</v>
      </c>
      <c r="RUN165" s="632" t="e">
        <f>(IF(RUN112-RUN107&lt;0,0,RUN112-RUN107)+RUN156)*1.21+IF($D$5="Koncesija",-#REF!*0.21,0)</f>
        <v>#REF!</v>
      </c>
      <c r="RUO165" s="632" t="e">
        <f>(IF(RUO112-RUO107&lt;0,0,RUO112-RUO107)+RUO156)*1.21+IF($D$5="Koncesija",-#REF!*0.21,0)</f>
        <v>#REF!</v>
      </c>
      <c r="RUP165" s="632" t="e">
        <f>(IF(RUP112-RUP107&lt;0,0,RUP112-RUP107)+RUP156)*1.21+IF($D$5="Koncesija",-#REF!*0.21,0)</f>
        <v>#REF!</v>
      </c>
      <c r="RUQ165" s="632" t="e">
        <f>(IF(RUQ112-RUQ107&lt;0,0,RUQ112-RUQ107)+RUQ156)*1.21+IF($D$5="Koncesija",-#REF!*0.21,0)</f>
        <v>#REF!</v>
      </c>
      <c r="RUR165" s="632" t="e">
        <f>(IF(RUR112-RUR107&lt;0,0,RUR112-RUR107)+RUR156)*1.21+IF($D$5="Koncesija",-#REF!*0.21,0)</f>
        <v>#REF!</v>
      </c>
      <c r="RUS165" s="632" t="e">
        <f>(IF(RUS112-RUS107&lt;0,0,RUS112-RUS107)+RUS156)*1.21+IF($D$5="Koncesija",-#REF!*0.21,0)</f>
        <v>#REF!</v>
      </c>
      <c r="RUT165" s="632" t="e">
        <f>(IF(RUT112-RUT107&lt;0,0,RUT112-RUT107)+RUT156)*1.21+IF($D$5="Koncesija",-#REF!*0.21,0)</f>
        <v>#REF!</v>
      </c>
      <c r="RUU165" s="632" t="e">
        <f>(IF(RUU112-RUU107&lt;0,0,RUU112-RUU107)+RUU156)*1.21+IF($D$5="Koncesija",-#REF!*0.21,0)</f>
        <v>#REF!</v>
      </c>
      <c r="RUV165" s="632" t="e">
        <f>(IF(RUV112-RUV107&lt;0,0,RUV112-RUV107)+RUV156)*1.21+IF($D$5="Koncesija",-#REF!*0.21,0)</f>
        <v>#REF!</v>
      </c>
      <c r="RUW165" s="632" t="e">
        <f>(IF(RUW112-RUW107&lt;0,0,RUW112-RUW107)+RUW156)*1.21+IF($D$5="Koncesija",-#REF!*0.21,0)</f>
        <v>#REF!</v>
      </c>
      <c r="RUX165" s="632" t="e">
        <f>(IF(RUX112-RUX107&lt;0,0,RUX112-RUX107)+RUX156)*1.21+IF($D$5="Koncesija",-#REF!*0.21,0)</f>
        <v>#REF!</v>
      </c>
      <c r="RUY165" s="632" t="e">
        <f>(IF(RUY112-RUY107&lt;0,0,RUY112-RUY107)+RUY156)*1.21+IF($D$5="Koncesija",-#REF!*0.21,0)</f>
        <v>#REF!</v>
      </c>
      <c r="RUZ165" s="632" t="e">
        <f>(IF(RUZ112-RUZ107&lt;0,0,RUZ112-RUZ107)+RUZ156)*1.21+IF($D$5="Koncesija",-#REF!*0.21,0)</f>
        <v>#REF!</v>
      </c>
      <c r="RVA165" s="632" t="e">
        <f>(IF(RVA112-RVA107&lt;0,0,RVA112-RVA107)+RVA156)*1.21+IF($D$5="Koncesija",-#REF!*0.21,0)</f>
        <v>#REF!</v>
      </c>
      <c r="RVB165" s="632" t="e">
        <f>(IF(RVB112-RVB107&lt;0,0,RVB112-RVB107)+RVB156)*1.21+IF($D$5="Koncesija",-#REF!*0.21,0)</f>
        <v>#REF!</v>
      </c>
      <c r="RVC165" s="632" t="e">
        <f>(IF(RVC112-RVC107&lt;0,0,RVC112-RVC107)+RVC156)*1.21+IF($D$5="Koncesija",-#REF!*0.21,0)</f>
        <v>#REF!</v>
      </c>
      <c r="RVD165" s="632" t="e">
        <f>(IF(RVD112-RVD107&lt;0,0,RVD112-RVD107)+RVD156)*1.21+IF($D$5="Koncesija",-#REF!*0.21,0)</f>
        <v>#REF!</v>
      </c>
      <c r="RVE165" s="632" t="e">
        <f>(IF(RVE112-RVE107&lt;0,0,RVE112-RVE107)+RVE156)*1.21+IF($D$5="Koncesija",-#REF!*0.21,0)</f>
        <v>#REF!</v>
      </c>
      <c r="RVF165" s="632" t="e">
        <f>(IF(RVF112-RVF107&lt;0,0,RVF112-RVF107)+RVF156)*1.21+IF($D$5="Koncesija",-#REF!*0.21,0)</f>
        <v>#REF!</v>
      </c>
      <c r="RVG165" s="632" t="e">
        <f>(IF(RVG112-RVG107&lt;0,0,RVG112-RVG107)+RVG156)*1.21+IF($D$5="Koncesija",-#REF!*0.21,0)</f>
        <v>#REF!</v>
      </c>
      <c r="RVH165" s="632" t="e">
        <f>(IF(RVH112-RVH107&lt;0,0,RVH112-RVH107)+RVH156)*1.21+IF($D$5="Koncesija",-#REF!*0.21,0)</f>
        <v>#REF!</v>
      </c>
      <c r="RVI165" s="632" t="e">
        <f>(IF(RVI112-RVI107&lt;0,0,RVI112-RVI107)+RVI156)*1.21+IF($D$5="Koncesija",-#REF!*0.21,0)</f>
        <v>#REF!</v>
      </c>
      <c r="RVJ165" s="632" t="e">
        <f>(IF(RVJ112-RVJ107&lt;0,0,RVJ112-RVJ107)+RVJ156)*1.21+IF($D$5="Koncesija",-#REF!*0.21,0)</f>
        <v>#REF!</v>
      </c>
      <c r="RVK165" s="632" t="e">
        <f>(IF(RVK112-RVK107&lt;0,0,RVK112-RVK107)+RVK156)*1.21+IF($D$5="Koncesija",-#REF!*0.21,0)</f>
        <v>#REF!</v>
      </c>
      <c r="RVL165" s="632" t="e">
        <f>(IF(RVL112-RVL107&lt;0,0,RVL112-RVL107)+RVL156)*1.21+IF($D$5="Koncesija",-#REF!*0.21,0)</f>
        <v>#REF!</v>
      </c>
      <c r="RVM165" s="632" t="e">
        <f>(IF(RVM112-RVM107&lt;0,0,RVM112-RVM107)+RVM156)*1.21+IF($D$5="Koncesija",-#REF!*0.21,0)</f>
        <v>#REF!</v>
      </c>
      <c r="RVN165" s="632" t="e">
        <f>(IF(RVN112-RVN107&lt;0,0,RVN112-RVN107)+RVN156)*1.21+IF($D$5="Koncesija",-#REF!*0.21,0)</f>
        <v>#REF!</v>
      </c>
      <c r="RVO165" s="632" t="e">
        <f>(IF(RVO112-RVO107&lt;0,0,RVO112-RVO107)+RVO156)*1.21+IF($D$5="Koncesija",-#REF!*0.21,0)</f>
        <v>#REF!</v>
      </c>
      <c r="RVP165" s="632" t="e">
        <f>(IF(RVP112-RVP107&lt;0,0,RVP112-RVP107)+RVP156)*1.21+IF($D$5="Koncesija",-#REF!*0.21,0)</f>
        <v>#REF!</v>
      </c>
      <c r="RVQ165" s="632" t="e">
        <f>(IF(RVQ112-RVQ107&lt;0,0,RVQ112-RVQ107)+RVQ156)*1.21+IF($D$5="Koncesija",-#REF!*0.21,0)</f>
        <v>#REF!</v>
      </c>
      <c r="RVR165" s="632" t="e">
        <f>(IF(RVR112-RVR107&lt;0,0,RVR112-RVR107)+RVR156)*1.21+IF($D$5="Koncesija",-#REF!*0.21,0)</f>
        <v>#REF!</v>
      </c>
      <c r="RVS165" s="632" t="e">
        <f>(IF(RVS112-RVS107&lt;0,0,RVS112-RVS107)+RVS156)*1.21+IF($D$5="Koncesija",-#REF!*0.21,0)</f>
        <v>#REF!</v>
      </c>
      <c r="RVT165" s="632" t="e">
        <f>(IF(RVT112-RVT107&lt;0,0,RVT112-RVT107)+RVT156)*1.21+IF($D$5="Koncesija",-#REF!*0.21,0)</f>
        <v>#REF!</v>
      </c>
      <c r="RVU165" s="632" t="e">
        <f>(IF(RVU112-RVU107&lt;0,0,RVU112-RVU107)+RVU156)*1.21+IF($D$5="Koncesija",-#REF!*0.21,0)</f>
        <v>#REF!</v>
      </c>
      <c r="RVV165" s="632" t="e">
        <f>(IF(RVV112-RVV107&lt;0,0,RVV112-RVV107)+RVV156)*1.21+IF($D$5="Koncesija",-#REF!*0.21,0)</f>
        <v>#REF!</v>
      </c>
      <c r="RVW165" s="632" t="e">
        <f>(IF(RVW112-RVW107&lt;0,0,RVW112-RVW107)+RVW156)*1.21+IF($D$5="Koncesija",-#REF!*0.21,0)</f>
        <v>#REF!</v>
      </c>
      <c r="RVX165" s="632" t="e">
        <f>(IF(RVX112-RVX107&lt;0,0,RVX112-RVX107)+RVX156)*1.21+IF($D$5="Koncesija",-#REF!*0.21,0)</f>
        <v>#REF!</v>
      </c>
      <c r="RVY165" s="632" t="e">
        <f>(IF(RVY112-RVY107&lt;0,0,RVY112-RVY107)+RVY156)*1.21+IF($D$5="Koncesija",-#REF!*0.21,0)</f>
        <v>#REF!</v>
      </c>
      <c r="RVZ165" s="632" t="e">
        <f>(IF(RVZ112-RVZ107&lt;0,0,RVZ112-RVZ107)+RVZ156)*1.21+IF($D$5="Koncesija",-#REF!*0.21,0)</f>
        <v>#REF!</v>
      </c>
      <c r="RWA165" s="632" t="e">
        <f>(IF(RWA112-RWA107&lt;0,0,RWA112-RWA107)+RWA156)*1.21+IF($D$5="Koncesija",-#REF!*0.21,0)</f>
        <v>#REF!</v>
      </c>
      <c r="RWB165" s="632" t="e">
        <f>(IF(RWB112-RWB107&lt;0,0,RWB112-RWB107)+RWB156)*1.21+IF($D$5="Koncesija",-#REF!*0.21,0)</f>
        <v>#REF!</v>
      </c>
      <c r="RWC165" s="632" t="e">
        <f>(IF(RWC112-RWC107&lt;0,0,RWC112-RWC107)+RWC156)*1.21+IF($D$5="Koncesija",-#REF!*0.21,0)</f>
        <v>#REF!</v>
      </c>
      <c r="RWD165" s="632" t="e">
        <f>(IF(RWD112-RWD107&lt;0,0,RWD112-RWD107)+RWD156)*1.21+IF($D$5="Koncesija",-#REF!*0.21,0)</f>
        <v>#REF!</v>
      </c>
      <c r="RWE165" s="632" t="e">
        <f>(IF(RWE112-RWE107&lt;0,0,RWE112-RWE107)+RWE156)*1.21+IF($D$5="Koncesija",-#REF!*0.21,0)</f>
        <v>#REF!</v>
      </c>
      <c r="RWF165" s="632" t="e">
        <f>(IF(RWF112-RWF107&lt;0,0,RWF112-RWF107)+RWF156)*1.21+IF($D$5="Koncesija",-#REF!*0.21,0)</f>
        <v>#REF!</v>
      </c>
      <c r="RWG165" s="632" t="e">
        <f>(IF(RWG112-RWG107&lt;0,0,RWG112-RWG107)+RWG156)*1.21+IF($D$5="Koncesija",-#REF!*0.21,0)</f>
        <v>#REF!</v>
      </c>
      <c r="RWH165" s="632" t="e">
        <f>(IF(RWH112-RWH107&lt;0,0,RWH112-RWH107)+RWH156)*1.21+IF($D$5="Koncesija",-#REF!*0.21,0)</f>
        <v>#REF!</v>
      </c>
      <c r="RWI165" s="632" t="e">
        <f>(IF(RWI112-RWI107&lt;0,0,RWI112-RWI107)+RWI156)*1.21+IF($D$5="Koncesija",-#REF!*0.21,0)</f>
        <v>#REF!</v>
      </c>
      <c r="RWJ165" s="632" t="e">
        <f>(IF(RWJ112-RWJ107&lt;0,0,RWJ112-RWJ107)+RWJ156)*1.21+IF($D$5="Koncesija",-#REF!*0.21,0)</f>
        <v>#REF!</v>
      </c>
      <c r="RWK165" s="632" t="e">
        <f>(IF(RWK112-RWK107&lt;0,0,RWK112-RWK107)+RWK156)*1.21+IF($D$5="Koncesija",-#REF!*0.21,0)</f>
        <v>#REF!</v>
      </c>
      <c r="RWL165" s="632" t="e">
        <f>(IF(RWL112-RWL107&lt;0,0,RWL112-RWL107)+RWL156)*1.21+IF($D$5="Koncesija",-#REF!*0.21,0)</f>
        <v>#REF!</v>
      </c>
      <c r="RWM165" s="632" t="e">
        <f>(IF(RWM112-RWM107&lt;0,0,RWM112-RWM107)+RWM156)*1.21+IF($D$5="Koncesija",-#REF!*0.21,0)</f>
        <v>#REF!</v>
      </c>
      <c r="RWN165" s="632" t="e">
        <f>(IF(RWN112-RWN107&lt;0,0,RWN112-RWN107)+RWN156)*1.21+IF($D$5="Koncesija",-#REF!*0.21,0)</f>
        <v>#REF!</v>
      </c>
      <c r="RWO165" s="632" t="e">
        <f>(IF(RWO112-RWO107&lt;0,0,RWO112-RWO107)+RWO156)*1.21+IF($D$5="Koncesija",-#REF!*0.21,0)</f>
        <v>#REF!</v>
      </c>
      <c r="RWP165" s="632" t="e">
        <f>(IF(RWP112-RWP107&lt;0,0,RWP112-RWP107)+RWP156)*1.21+IF($D$5="Koncesija",-#REF!*0.21,0)</f>
        <v>#REF!</v>
      </c>
      <c r="RWQ165" s="632" t="e">
        <f>(IF(RWQ112-RWQ107&lt;0,0,RWQ112-RWQ107)+RWQ156)*1.21+IF($D$5="Koncesija",-#REF!*0.21,0)</f>
        <v>#REF!</v>
      </c>
      <c r="RWR165" s="632" t="e">
        <f>(IF(RWR112-RWR107&lt;0,0,RWR112-RWR107)+RWR156)*1.21+IF($D$5="Koncesija",-#REF!*0.21,0)</f>
        <v>#REF!</v>
      </c>
      <c r="RWS165" s="632" t="e">
        <f>(IF(RWS112-RWS107&lt;0,0,RWS112-RWS107)+RWS156)*1.21+IF($D$5="Koncesija",-#REF!*0.21,0)</f>
        <v>#REF!</v>
      </c>
      <c r="RWT165" s="632" t="e">
        <f>(IF(RWT112-RWT107&lt;0,0,RWT112-RWT107)+RWT156)*1.21+IF($D$5="Koncesija",-#REF!*0.21,0)</f>
        <v>#REF!</v>
      </c>
      <c r="RWU165" s="632" t="e">
        <f>(IF(RWU112-RWU107&lt;0,0,RWU112-RWU107)+RWU156)*1.21+IF($D$5="Koncesija",-#REF!*0.21,0)</f>
        <v>#REF!</v>
      </c>
      <c r="RWV165" s="632" t="e">
        <f>(IF(RWV112-RWV107&lt;0,0,RWV112-RWV107)+RWV156)*1.21+IF($D$5="Koncesija",-#REF!*0.21,0)</f>
        <v>#REF!</v>
      </c>
      <c r="RWW165" s="632" t="e">
        <f>(IF(RWW112-RWW107&lt;0,0,RWW112-RWW107)+RWW156)*1.21+IF($D$5="Koncesija",-#REF!*0.21,0)</f>
        <v>#REF!</v>
      </c>
      <c r="RWX165" s="632" t="e">
        <f>(IF(RWX112-RWX107&lt;0,0,RWX112-RWX107)+RWX156)*1.21+IF($D$5="Koncesija",-#REF!*0.21,0)</f>
        <v>#REF!</v>
      </c>
      <c r="RWY165" s="632" t="e">
        <f>(IF(RWY112-RWY107&lt;0,0,RWY112-RWY107)+RWY156)*1.21+IF($D$5="Koncesija",-#REF!*0.21,0)</f>
        <v>#REF!</v>
      </c>
      <c r="RWZ165" s="632" t="e">
        <f>(IF(RWZ112-RWZ107&lt;0,0,RWZ112-RWZ107)+RWZ156)*1.21+IF($D$5="Koncesija",-#REF!*0.21,0)</f>
        <v>#REF!</v>
      </c>
      <c r="RXA165" s="632" t="e">
        <f>(IF(RXA112-RXA107&lt;0,0,RXA112-RXA107)+RXA156)*1.21+IF($D$5="Koncesija",-#REF!*0.21,0)</f>
        <v>#REF!</v>
      </c>
      <c r="RXB165" s="632" t="e">
        <f>(IF(RXB112-RXB107&lt;0,0,RXB112-RXB107)+RXB156)*1.21+IF($D$5="Koncesija",-#REF!*0.21,0)</f>
        <v>#REF!</v>
      </c>
      <c r="RXC165" s="632" t="e">
        <f>(IF(RXC112-RXC107&lt;0,0,RXC112-RXC107)+RXC156)*1.21+IF($D$5="Koncesija",-#REF!*0.21,0)</f>
        <v>#REF!</v>
      </c>
      <c r="RXD165" s="632" t="e">
        <f>(IF(RXD112-RXD107&lt;0,0,RXD112-RXD107)+RXD156)*1.21+IF($D$5="Koncesija",-#REF!*0.21,0)</f>
        <v>#REF!</v>
      </c>
      <c r="RXE165" s="632" t="e">
        <f>(IF(RXE112-RXE107&lt;0,0,RXE112-RXE107)+RXE156)*1.21+IF($D$5="Koncesija",-#REF!*0.21,0)</f>
        <v>#REF!</v>
      </c>
      <c r="RXF165" s="632" t="e">
        <f>(IF(RXF112-RXF107&lt;0,0,RXF112-RXF107)+RXF156)*1.21+IF($D$5="Koncesija",-#REF!*0.21,0)</f>
        <v>#REF!</v>
      </c>
      <c r="RXG165" s="632" t="e">
        <f>(IF(RXG112-RXG107&lt;0,0,RXG112-RXG107)+RXG156)*1.21+IF($D$5="Koncesija",-#REF!*0.21,0)</f>
        <v>#REF!</v>
      </c>
      <c r="RXH165" s="632" t="e">
        <f>(IF(RXH112-RXH107&lt;0,0,RXH112-RXH107)+RXH156)*1.21+IF($D$5="Koncesija",-#REF!*0.21,0)</f>
        <v>#REF!</v>
      </c>
      <c r="RXI165" s="632" t="e">
        <f>(IF(RXI112-RXI107&lt;0,0,RXI112-RXI107)+RXI156)*1.21+IF($D$5="Koncesija",-#REF!*0.21,0)</f>
        <v>#REF!</v>
      </c>
      <c r="RXJ165" s="632" t="e">
        <f>(IF(RXJ112-RXJ107&lt;0,0,RXJ112-RXJ107)+RXJ156)*1.21+IF($D$5="Koncesija",-#REF!*0.21,0)</f>
        <v>#REF!</v>
      </c>
      <c r="RXK165" s="632" t="e">
        <f>(IF(RXK112-RXK107&lt;0,0,RXK112-RXK107)+RXK156)*1.21+IF($D$5="Koncesija",-#REF!*0.21,0)</f>
        <v>#REF!</v>
      </c>
      <c r="RXL165" s="632" t="e">
        <f>(IF(RXL112-RXL107&lt;0,0,RXL112-RXL107)+RXL156)*1.21+IF($D$5="Koncesija",-#REF!*0.21,0)</f>
        <v>#REF!</v>
      </c>
      <c r="RXM165" s="632" t="e">
        <f>(IF(RXM112-RXM107&lt;0,0,RXM112-RXM107)+RXM156)*1.21+IF($D$5="Koncesija",-#REF!*0.21,0)</f>
        <v>#REF!</v>
      </c>
      <c r="RXN165" s="632" t="e">
        <f>(IF(RXN112-RXN107&lt;0,0,RXN112-RXN107)+RXN156)*1.21+IF($D$5="Koncesija",-#REF!*0.21,0)</f>
        <v>#REF!</v>
      </c>
      <c r="RXO165" s="632" t="e">
        <f>(IF(RXO112-RXO107&lt;0,0,RXO112-RXO107)+RXO156)*1.21+IF($D$5="Koncesija",-#REF!*0.21,0)</f>
        <v>#REF!</v>
      </c>
      <c r="RXP165" s="632" t="e">
        <f>(IF(RXP112-RXP107&lt;0,0,RXP112-RXP107)+RXP156)*1.21+IF($D$5="Koncesija",-#REF!*0.21,0)</f>
        <v>#REF!</v>
      </c>
      <c r="RXQ165" s="632" t="e">
        <f>(IF(RXQ112-RXQ107&lt;0,0,RXQ112-RXQ107)+RXQ156)*1.21+IF($D$5="Koncesija",-#REF!*0.21,0)</f>
        <v>#REF!</v>
      </c>
      <c r="RXR165" s="632" t="e">
        <f>(IF(RXR112-RXR107&lt;0,0,RXR112-RXR107)+RXR156)*1.21+IF($D$5="Koncesija",-#REF!*0.21,0)</f>
        <v>#REF!</v>
      </c>
      <c r="RXS165" s="632" t="e">
        <f>(IF(RXS112-RXS107&lt;0,0,RXS112-RXS107)+RXS156)*1.21+IF($D$5="Koncesija",-#REF!*0.21,0)</f>
        <v>#REF!</v>
      </c>
      <c r="RXT165" s="632" t="e">
        <f>(IF(RXT112-RXT107&lt;0,0,RXT112-RXT107)+RXT156)*1.21+IF($D$5="Koncesija",-#REF!*0.21,0)</f>
        <v>#REF!</v>
      </c>
      <c r="RXU165" s="632" t="e">
        <f>(IF(RXU112-RXU107&lt;0,0,RXU112-RXU107)+RXU156)*1.21+IF($D$5="Koncesija",-#REF!*0.21,0)</f>
        <v>#REF!</v>
      </c>
      <c r="RXV165" s="632" t="e">
        <f>(IF(RXV112-RXV107&lt;0,0,RXV112-RXV107)+RXV156)*1.21+IF($D$5="Koncesija",-#REF!*0.21,0)</f>
        <v>#REF!</v>
      </c>
      <c r="RXW165" s="632" t="e">
        <f>(IF(RXW112-RXW107&lt;0,0,RXW112-RXW107)+RXW156)*1.21+IF($D$5="Koncesija",-#REF!*0.21,0)</f>
        <v>#REF!</v>
      </c>
      <c r="RXX165" s="632" t="e">
        <f>(IF(RXX112-RXX107&lt;0,0,RXX112-RXX107)+RXX156)*1.21+IF($D$5="Koncesija",-#REF!*0.21,0)</f>
        <v>#REF!</v>
      </c>
      <c r="RXY165" s="632" t="e">
        <f>(IF(RXY112-RXY107&lt;0,0,RXY112-RXY107)+RXY156)*1.21+IF($D$5="Koncesija",-#REF!*0.21,0)</f>
        <v>#REF!</v>
      </c>
      <c r="RXZ165" s="632" t="e">
        <f>(IF(RXZ112-RXZ107&lt;0,0,RXZ112-RXZ107)+RXZ156)*1.21+IF($D$5="Koncesija",-#REF!*0.21,0)</f>
        <v>#REF!</v>
      </c>
      <c r="RYA165" s="632" t="e">
        <f>(IF(RYA112-RYA107&lt;0,0,RYA112-RYA107)+RYA156)*1.21+IF($D$5="Koncesija",-#REF!*0.21,0)</f>
        <v>#REF!</v>
      </c>
      <c r="RYB165" s="632" t="e">
        <f>(IF(RYB112-RYB107&lt;0,0,RYB112-RYB107)+RYB156)*1.21+IF($D$5="Koncesija",-#REF!*0.21,0)</f>
        <v>#REF!</v>
      </c>
      <c r="RYC165" s="632" t="e">
        <f>(IF(RYC112-RYC107&lt;0,0,RYC112-RYC107)+RYC156)*1.21+IF($D$5="Koncesija",-#REF!*0.21,0)</f>
        <v>#REF!</v>
      </c>
      <c r="RYD165" s="632" t="e">
        <f>(IF(RYD112-RYD107&lt;0,0,RYD112-RYD107)+RYD156)*1.21+IF($D$5="Koncesija",-#REF!*0.21,0)</f>
        <v>#REF!</v>
      </c>
      <c r="RYE165" s="632" t="e">
        <f>(IF(RYE112-RYE107&lt;0,0,RYE112-RYE107)+RYE156)*1.21+IF($D$5="Koncesija",-#REF!*0.21,0)</f>
        <v>#REF!</v>
      </c>
      <c r="RYF165" s="632" t="e">
        <f>(IF(RYF112-RYF107&lt;0,0,RYF112-RYF107)+RYF156)*1.21+IF($D$5="Koncesija",-#REF!*0.21,0)</f>
        <v>#REF!</v>
      </c>
      <c r="RYG165" s="632" t="e">
        <f>(IF(RYG112-RYG107&lt;0,0,RYG112-RYG107)+RYG156)*1.21+IF($D$5="Koncesija",-#REF!*0.21,0)</f>
        <v>#REF!</v>
      </c>
      <c r="RYH165" s="632" t="e">
        <f>(IF(RYH112-RYH107&lt;0,0,RYH112-RYH107)+RYH156)*1.21+IF($D$5="Koncesija",-#REF!*0.21,0)</f>
        <v>#REF!</v>
      </c>
      <c r="RYI165" s="632" t="e">
        <f>(IF(RYI112-RYI107&lt;0,0,RYI112-RYI107)+RYI156)*1.21+IF($D$5="Koncesija",-#REF!*0.21,0)</f>
        <v>#REF!</v>
      </c>
      <c r="RYJ165" s="632" t="e">
        <f>(IF(RYJ112-RYJ107&lt;0,0,RYJ112-RYJ107)+RYJ156)*1.21+IF($D$5="Koncesija",-#REF!*0.21,0)</f>
        <v>#REF!</v>
      </c>
      <c r="RYK165" s="632" t="e">
        <f>(IF(RYK112-RYK107&lt;0,0,RYK112-RYK107)+RYK156)*1.21+IF($D$5="Koncesija",-#REF!*0.21,0)</f>
        <v>#REF!</v>
      </c>
      <c r="RYL165" s="632" t="e">
        <f>(IF(RYL112-RYL107&lt;0,0,RYL112-RYL107)+RYL156)*1.21+IF($D$5="Koncesija",-#REF!*0.21,0)</f>
        <v>#REF!</v>
      </c>
      <c r="RYM165" s="632" t="e">
        <f>(IF(RYM112-RYM107&lt;0,0,RYM112-RYM107)+RYM156)*1.21+IF($D$5="Koncesija",-#REF!*0.21,0)</f>
        <v>#REF!</v>
      </c>
      <c r="RYN165" s="632" t="e">
        <f>(IF(RYN112-RYN107&lt;0,0,RYN112-RYN107)+RYN156)*1.21+IF($D$5="Koncesija",-#REF!*0.21,0)</f>
        <v>#REF!</v>
      </c>
      <c r="RYO165" s="632" t="e">
        <f>(IF(RYO112-RYO107&lt;0,0,RYO112-RYO107)+RYO156)*1.21+IF($D$5="Koncesija",-#REF!*0.21,0)</f>
        <v>#REF!</v>
      </c>
      <c r="RYP165" s="632" t="e">
        <f>(IF(RYP112-RYP107&lt;0,0,RYP112-RYP107)+RYP156)*1.21+IF($D$5="Koncesija",-#REF!*0.21,0)</f>
        <v>#REF!</v>
      </c>
      <c r="RYQ165" s="632" t="e">
        <f>(IF(RYQ112-RYQ107&lt;0,0,RYQ112-RYQ107)+RYQ156)*1.21+IF($D$5="Koncesija",-#REF!*0.21,0)</f>
        <v>#REF!</v>
      </c>
      <c r="RYR165" s="632" t="e">
        <f>(IF(RYR112-RYR107&lt;0,0,RYR112-RYR107)+RYR156)*1.21+IF($D$5="Koncesija",-#REF!*0.21,0)</f>
        <v>#REF!</v>
      </c>
      <c r="RYS165" s="632" t="e">
        <f>(IF(RYS112-RYS107&lt;0,0,RYS112-RYS107)+RYS156)*1.21+IF($D$5="Koncesija",-#REF!*0.21,0)</f>
        <v>#REF!</v>
      </c>
      <c r="RYT165" s="632" t="e">
        <f>(IF(RYT112-RYT107&lt;0,0,RYT112-RYT107)+RYT156)*1.21+IF($D$5="Koncesija",-#REF!*0.21,0)</f>
        <v>#REF!</v>
      </c>
      <c r="RYU165" s="632" t="e">
        <f>(IF(RYU112-RYU107&lt;0,0,RYU112-RYU107)+RYU156)*1.21+IF($D$5="Koncesija",-#REF!*0.21,0)</f>
        <v>#REF!</v>
      </c>
      <c r="RYV165" s="632" t="e">
        <f>(IF(RYV112-RYV107&lt;0,0,RYV112-RYV107)+RYV156)*1.21+IF($D$5="Koncesija",-#REF!*0.21,0)</f>
        <v>#REF!</v>
      </c>
      <c r="RYW165" s="632" t="e">
        <f>(IF(RYW112-RYW107&lt;0,0,RYW112-RYW107)+RYW156)*1.21+IF($D$5="Koncesija",-#REF!*0.21,0)</f>
        <v>#REF!</v>
      </c>
      <c r="RYX165" s="632" t="e">
        <f>(IF(RYX112-RYX107&lt;0,0,RYX112-RYX107)+RYX156)*1.21+IF($D$5="Koncesija",-#REF!*0.21,0)</f>
        <v>#REF!</v>
      </c>
      <c r="RYY165" s="632" t="e">
        <f>(IF(RYY112-RYY107&lt;0,0,RYY112-RYY107)+RYY156)*1.21+IF($D$5="Koncesija",-#REF!*0.21,0)</f>
        <v>#REF!</v>
      </c>
      <c r="RYZ165" s="632" t="e">
        <f>(IF(RYZ112-RYZ107&lt;0,0,RYZ112-RYZ107)+RYZ156)*1.21+IF($D$5="Koncesija",-#REF!*0.21,0)</f>
        <v>#REF!</v>
      </c>
      <c r="RZA165" s="632" t="e">
        <f>(IF(RZA112-RZA107&lt;0,0,RZA112-RZA107)+RZA156)*1.21+IF($D$5="Koncesija",-#REF!*0.21,0)</f>
        <v>#REF!</v>
      </c>
      <c r="RZB165" s="632" t="e">
        <f>(IF(RZB112-RZB107&lt;0,0,RZB112-RZB107)+RZB156)*1.21+IF($D$5="Koncesija",-#REF!*0.21,0)</f>
        <v>#REF!</v>
      </c>
      <c r="RZC165" s="632" t="e">
        <f>(IF(RZC112-RZC107&lt;0,0,RZC112-RZC107)+RZC156)*1.21+IF($D$5="Koncesija",-#REF!*0.21,0)</f>
        <v>#REF!</v>
      </c>
      <c r="RZD165" s="632" t="e">
        <f>(IF(RZD112-RZD107&lt;0,0,RZD112-RZD107)+RZD156)*1.21+IF($D$5="Koncesija",-#REF!*0.21,0)</f>
        <v>#REF!</v>
      </c>
      <c r="RZE165" s="632" t="e">
        <f>(IF(RZE112-RZE107&lt;0,0,RZE112-RZE107)+RZE156)*1.21+IF($D$5="Koncesija",-#REF!*0.21,0)</f>
        <v>#REF!</v>
      </c>
      <c r="RZF165" s="632" t="e">
        <f>(IF(RZF112-RZF107&lt;0,0,RZF112-RZF107)+RZF156)*1.21+IF($D$5="Koncesija",-#REF!*0.21,0)</f>
        <v>#REF!</v>
      </c>
      <c r="RZG165" s="632" t="e">
        <f>(IF(RZG112-RZG107&lt;0,0,RZG112-RZG107)+RZG156)*1.21+IF($D$5="Koncesija",-#REF!*0.21,0)</f>
        <v>#REF!</v>
      </c>
      <c r="RZH165" s="632" t="e">
        <f>(IF(RZH112-RZH107&lt;0,0,RZH112-RZH107)+RZH156)*1.21+IF($D$5="Koncesija",-#REF!*0.21,0)</f>
        <v>#REF!</v>
      </c>
      <c r="RZI165" s="632" t="e">
        <f>(IF(RZI112-RZI107&lt;0,0,RZI112-RZI107)+RZI156)*1.21+IF($D$5="Koncesija",-#REF!*0.21,0)</f>
        <v>#REF!</v>
      </c>
      <c r="RZJ165" s="632" t="e">
        <f>(IF(RZJ112-RZJ107&lt;0,0,RZJ112-RZJ107)+RZJ156)*1.21+IF($D$5="Koncesija",-#REF!*0.21,0)</f>
        <v>#REF!</v>
      </c>
      <c r="RZK165" s="632" t="e">
        <f>(IF(RZK112-RZK107&lt;0,0,RZK112-RZK107)+RZK156)*1.21+IF($D$5="Koncesija",-#REF!*0.21,0)</f>
        <v>#REF!</v>
      </c>
      <c r="RZL165" s="632" t="e">
        <f>(IF(RZL112-RZL107&lt;0,0,RZL112-RZL107)+RZL156)*1.21+IF($D$5="Koncesija",-#REF!*0.21,0)</f>
        <v>#REF!</v>
      </c>
      <c r="RZM165" s="632" t="e">
        <f>(IF(RZM112-RZM107&lt;0,0,RZM112-RZM107)+RZM156)*1.21+IF($D$5="Koncesija",-#REF!*0.21,0)</f>
        <v>#REF!</v>
      </c>
      <c r="RZN165" s="632" t="e">
        <f>(IF(RZN112-RZN107&lt;0,0,RZN112-RZN107)+RZN156)*1.21+IF($D$5="Koncesija",-#REF!*0.21,0)</f>
        <v>#REF!</v>
      </c>
      <c r="RZO165" s="632" t="e">
        <f>(IF(RZO112-RZO107&lt;0,0,RZO112-RZO107)+RZO156)*1.21+IF($D$5="Koncesija",-#REF!*0.21,0)</f>
        <v>#REF!</v>
      </c>
      <c r="RZP165" s="632" t="e">
        <f>(IF(RZP112-RZP107&lt;0,0,RZP112-RZP107)+RZP156)*1.21+IF($D$5="Koncesija",-#REF!*0.21,0)</f>
        <v>#REF!</v>
      </c>
      <c r="RZQ165" s="632" t="e">
        <f>(IF(RZQ112-RZQ107&lt;0,0,RZQ112-RZQ107)+RZQ156)*1.21+IF($D$5="Koncesija",-#REF!*0.21,0)</f>
        <v>#REF!</v>
      </c>
      <c r="RZR165" s="632" t="e">
        <f>(IF(RZR112-RZR107&lt;0,0,RZR112-RZR107)+RZR156)*1.21+IF($D$5="Koncesija",-#REF!*0.21,0)</f>
        <v>#REF!</v>
      </c>
      <c r="RZS165" s="632" t="e">
        <f>(IF(RZS112-RZS107&lt;0,0,RZS112-RZS107)+RZS156)*1.21+IF($D$5="Koncesija",-#REF!*0.21,0)</f>
        <v>#REF!</v>
      </c>
      <c r="RZT165" s="632" t="e">
        <f>(IF(RZT112-RZT107&lt;0,0,RZT112-RZT107)+RZT156)*1.21+IF($D$5="Koncesija",-#REF!*0.21,0)</f>
        <v>#REF!</v>
      </c>
      <c r="RZU165" s="632" t="e">
        <f>(IF(RZU112-RZU107&lt;0,0,RZU112-RZU107)+RZU156)*1.21+IF($D$5="Koncesija",-#REF!*0.21,0)</f>
        <v>#REF!</v>
      </c>
      <c r="RZV165" s="632" t="e">
        <f>(IF(RZV112-RZV107&lt;0,0,RZV112-RZV107)+RZV156)*1.21+IF($D$5="Koncesija",-#REF!*0.21,0)</f>
        <v>#REF!</v>
      </c>
      <c r="RZW165" s="632" t="e">
        <f>(IF(RZW112-RZW107&lt;0,0,RZW112-RZW107)+RZW156)*1.21+IF($D$5="Koncesija",-#REF!*0.21,0)</f>
        <v>#REF!</v>
      </c>
      <c r="RZX165" s="632" t="e">
        <f>(IF(RZX112-RZX107&lt;0,0,RZX112-RZX107)+RZX156)*1.21+IF($D$5="Koncesija",-#REF!*0.21,0)</f>
        <v>#REF!</v>
      </c>
      <c r="RZY165" s="632" t="e">
        <f>(IF(RZY112-RZY107&lt;0,0,RZY112-RZY107)+RZY156)*1.21+IF($D$5="Koncesija",-#REF!*0.21,0)</f>
        <v>#REF!</v>
      </c>
      <c r="RZZ165" s="632" t="e">
        <f>(IF(RZZ112-RZZ107&lt;0,0,RZZ112-RZZ107)+RZZ156)*1.21+IF($D$5="Koncesija",-#REF!*0.21,0)</f>
        <v>#REF!</v>
      </c>
      <c r="SAA165" s="632" t="e">
        <f>(IF(SAA112-SAA107&lt;0,0,SAA112-SAA107)+SAA156)*1.21+IF($D$5="Koncesija",-#REF!*0.21,0)</f>
        <v>#REF!</v>
      </c>
      <c r="SAB165" s="632" t="e">
        <f>(IF(SAB112-SAB107&lt;0,0,SAB112-SAB107)+SAB156)*1.21+IF($D$5="Koncesija",-#REF!*0.21,0)</f>
        <v>#REF!</v>
      </c>
      <c r="SAC165" s="632" t="e">
        <f>(IF(SAC112-SAC107&lt;0,0,SAC112-SAC107)+SAC156)*1.21+IF($D$5="Koncesija",-#REF!*0.21,0)</f>
        <v>#REF!</v>
      </c>
      <c r="SAD165" s="632" t="e">
        <f>(IF(SAD112-SAD107&lt;0,0,SAD112-SAD107)+SAD156)*1.21+IF($D$5="Koncesija",-#REF!*0.21,0)</f>
        <v>#REF!</v>
      </c>
      <c r="SAE165" s="632" t="e">
        <f>(IF(SAE112-SAE107&lt;0,0,SAE112-SAE107)+SAE156)*1.21+IF($D$5="Koncesija",-#REF!*0.21,0)</f>
        <v>#REF!</v>
      </c>
      <c r="SAF165" s="632" t="e">
        <f>(IF(SAF112-SAF107&lt;0,0,SAF112-SAF107)+SAF156)*1.21+IF($D$5="Koncesija",-#REF!*0.21,0)</f>
        <v>#REF!</v>
      </c>
      <c r="SAG165" s="632" t="e">
        <f>(IF(SAG112-SAG107&lt;0,0,SAG112-SAG107)+SAG156)*1.21+IF($D$5="Koncesija",-#REF!*0.21,0)</f>
        <v>#REF!</v>
      </c>
      <c r="SAH165" s="632" t="e">
        <f>(IF(SAH112-SAH107&lt;0,0,SAH112-SAH107)+SAH156)*1.21+IF($D$5="Koncesija",-#REF!*0.21,0)</f>
        <v>#REF!</v>
      </c>
      <c r="SAI165" s="632" t="e">
        <f>(IF(SAI112-SAI107&lt;0,0,SAI112-SAI107)+SAI156)*1.21+IF($D$5="Koncesija",-#REF!*0.21,0)</f>
        <v>#REF!</v>
      </c>
      <c r="SAJ165" s="632" t="e">
        <f>(IF(SAJ112-SAJ107&lt;0,0,SAJ112-SAJ107)+SAJ156)*1.21+IF($D$5="Koncesija",-#REF!*0.21,0)</f>
        <v>#REF!</v>
      </c>
      <c r="SAK165" s="632" t="e">
        <f>(IF(SAK112-SAK107&lt;0,0,SAK112-SAK107)+SAK156)*1.21+IF($D$5="Koncesija",-#REF!*0.21,0)</f>
        <v>#REF!</v>
      </c>
      <c r="SAL165" s="632" t="e">
        <f>(IF(SAL112-SAL107&lt;0,0,SAL112-SAL107)+SAL156)*1.21+IF($D$5="Koncesija",-#REF!*0.21,0)</f>
        <v>#REF!</v>
      </c>
      <c r="SAM165" s="632" t="e">
        <f>(IF(SAM112-SAM107&lt;0,0,SAM112-SAM107)+SAM156)*1.21+IF($D$5="Koncesija",-#REF!*0.21,0)</f>
        <v>#REF!</v>
      </c>
      <c r="SAN165" s="632" t="e">
        <f>(IF(SAN112-SAN107&lt;0,0,SAN112-SAN107)+SAN156)*1.21+IF($D$5="Koncesija",-#REF!*0.21,0)</f>
        <v>#REF!</v>
      </c>
      <c r="SAO165" s="632" t="e">
        <f>(IF(SAO112-SAO107&lt;0,0,SAO112-SAO107)+SAO156)*1.21+IF($D$5="Koncesija",-#REF!*0.21,0)</f>
        <v>#REF!</v>
      </c>
      <c r="SAP165" s="632" t="e">
        <f>(IF(SAP112-SAP107&lt;0,0,SAP112-SAP107)+SAP156)*1.21+IF($D$5="Koncesija",-#REF!*0.21,0)</f>
        <v>#REF!</v>
      </c>
      <c r="SAQ165" s="632" t="e">
        <f>(IF(SAQ112-SAQ107&lt;0,0,SAQ112-SAQ107)+SAQ156)*1.21+IF($D$5="Koncesija",-#REF!*0.21,0)</f>
        <v>#REF!</v>
      </c>
      <c r="SAR165" s="632" t="e">
        <f>(IF(SAR112-SAR107&lt;0,0,SAR112-SAR107)+SAR156)*1.21+IF($D$5="Koncesija",-#REF!*0.21,0)</f>
        <v>#REF!</v>
      </c>
      <c r="SAS165" s="632" t="e">
        <f>(IF(SAS112-SAS107&lt;0,0,SAS112-SAS107)+SAS156)*1.21+IF($D$5="Koncesija",-#REF!*0.21,0)</f>
        <v>#REF!</v>
      </c>
      <c r="SAT165" s="632" t="e">
        <f>(IF(SAT112-SAT107&lt;0,0,SAT112-SAT107)+SAT156)*1.21+IF($D$5="Koncesija",-#REF!*0.21,0)</f>
        <v>#REF!</v>
      </c>
      <c r="SAU165" s="632" t="e">
        <f>(IF(SAU112-SAU107&lt;0,0,SAU112-SAU107)+SAU156)*1.21+IF($D$5="Koncesija",-#REF!*0.21,0)</f>
        <v>#REF!</v>
      </c>
      <c r="SAV165" s="632" t="e">
        <f>(IF(SAV112-SAV107&lt;0,0,SAV112-SAV107)+SAV156)*1.21+IF($D$5="Koncesija",-#REF!*0.21,0)</f>
        <v>#REF!</v>
      </c>
      <c r="SAW165" s="632" t="e">
        <f>(IF(SAW112-SAW107&lt;0,0,SAW112-SAW107)+SAW156)*1.21+IF($D$5="Koncesija",-#REF!*0.21,0)</f>
        <v>#REF!</v>
      </c>
      <c r="SAX165" s="632" t="e">
        <f>(IF(SAX112-SAX107&lt;0,0,SAX112-SAX107)+SAX156)*1.21+IF($D$5="Koncesija",-#REF!*0.21,0)</f>
        <v>#REF!</v>
      </c>
      <c r="SAY165" s="632" t="e">
        <f>(IF(SAY112-SAY107&lt;0,0,SAY112-SAY107)+SAY156)*1.21+IF($D$5="Koncesija",-#REF!*0.21,0)</f>
        <v>#REF!</v>
      </c>
      <c r="SAZ165" s="632" t="e">
        <f>(IF(SAZ112-SAZ107&lt;0,0,SAZ112-SAZ107)+SAZ156)*1.21+IF($D$5="Koncesija",-#REF!*0.21,0)</f>
        <v>#REF!</v>
      </c>
      <c r="SBA165" s="632" t="e">
        <f>(IF(SBA112-SBA107&lt;0,0,SBA112-SBA107)+SBA156)*1.21+IF($D$5="Koncesija",-#REF!*0.21,0)</f>
        <v>#REF!</v>
      </c>
      <c r="SBB165" s="632" t="e">
        <f>(IF(SBB112-SBB107&lt;0,0,SBB112-SBB107)+SBB156)*1.21+IF($D$5="Koncesija",-#REF!*0.21,0)</f>
        <v>#REF!</v>
      </c>
      <c r="SBC165" s="632" t="e">
        <f>(IF(SBC112-SBC107&lt;0,0,SBC112-SBC107)+SBC156)*1.21+IF($D$5="Koncesija",-#REF!*0.21,0)</f>
        <v>#REF!</v>
      </c>
      <c r="SBD165" s="632" t="e">
        <f>(IF(SBD112-SBD107&lt;0,0,SBD112-SBD107)+SBD156)*1.21+IF($D$5="Koncesija",-#REF!*0.21,0)</f>
        <v>#REF!</v>
      </c>
      <c r="SBE165" s="632" t="e">
        <f>(IF(SBE112-SBE107&lt;0,0,SBE112-SBE107)+SBE156)*1.21+IF($D$5="Koncesija",-#REF!*0.21,0)</f>
        <v>#REF!</v>
      </c>
      <c r="SBF165" s="632" t="e">
        <f>(IF(SBF112-SBF107&lt;0,0,SBF112-SBF107)+SBF156)*1.21+IF($D$5="Koncesija",-#REF!*0.21,0)</f>
        <v>#REF!</v>
      </c>
      <c r="SBG165" s="632" t="e">
        <f>(IF(SBG112-SBG107&lt;0,0,SBG112-SBG107)+SBG156)*1.21+IF($D$5="Koncesija",-#REF!*0.21,0)</f>
        <v>#REF!</v>
      </c>
      <c r="SBH165" s="632" t="e">
        <f>(IF(SBH112-SBH107&lt;0,0,SBH112-SBH107)+SBH156)*1.21+IF($D$5="Koncesija",-#REF!*0.21,0)</f>
        <v>#REF!</v>
      </c>
      <c r="SBI165" s="632" t="e">
        <f>(IF(SBI112-SBI107&lt;0,0,SBI112-SBI107)+SBI156)*1.21+IF($D$5="Koncesija",-#REF!*0.21,0)</f>
        <v>#REF!</v>
      </c>
      <c r="SBJ165" s="632" t="e">
        <f>(IF(SBJ112-SBJ107&lt;0,0,SBJ112-SBJ107)+SBJ156)*1.21+IF($D$5="Koncesija",-#REF!*0.21,0)</f>
        <v>#REF!</v>
      </c>
      <c r="SBK165" s="632" t="e">
        <f>(IF(SBK112-SBK107&lt;0,0,SBK112-SBK107)+SBK156)*1.21+IF($D$5="Koncesija",-#REF!*0.21,0)</f>
        <v>#REF!</v>
      </c>
      <c r="SBL165" s="632" t="e">
        <f>(IF(SBL112-SBL107&lt;0,0,SBL112-SBL107)+SBL156)*1.21+IF($D$5="Koncesija",-#REF!*0.21,0)</f>
        <v>#REF!</v>
      </c>
      <c r="SBM165" s="632" t="e">
        <f>(IF(SBM112-SBM107&lt;0,0,SBM112-SBM107)+SBM156)*1.21+IF($D$5="Koncesija",-#REF!*0.21,0)</f>
        <v>#REF!</v>
      </c>
      <c r="SBN165" s="632" t="e">
        <f>(IF(SBN112-SBN107&lt;0,0,SBN112-SBN107)+SBN156)*1.21+IF($D$5="Koncesija",-#REF!*0.21,0)</f>
        <v>#REF!</v>
      </c>
      <c r="SBO165" s="632" t="e">
        <f>(IF(SBO112-SBO107&lt;0,0,SBO112-SBO107)+SBO156)*1.21+IF($D$5="Koncesija",-#REF!*0.21,0)</f>
        <v>#REF!</v>
      </c>
      <c r="SBP165" s="632" t="e">
        <f>(IF(SBP112-SBP107&lt;0,0,SBP112-SBP107)+SBP156)*1.21+IF($D$5="Koncesija",-#REF!*0.21,0)</f>
        <v>#REF!</v>
      </c>
      <c r="SBQ165" s="632" t="e">
        <f>(IF(SBQ112-SBQ107&lt;0,0,SBQ112-SBQ107)+SBQ156)*1.21+IF($D$5="Koncesija",-#REF!*0.21,0)</f>
        <v>#REF!</v>
      </c>
      <c r="SBR165" s="632" t="e">
        <f>(IF(SBR112-SBR107&lt;0,0,SBR112-SBR107)+SBR156)*1.21+IF($D$5="Koncesija",-#REF!*0.21,0)</f>
        <v>#REF!</v>
      </c>
      <c r="SBS165" s="632" t="e">
        <f>(IF(SBS112-SBS107&lt;0,0,SBS112-SBS107)+SBS156)*1.21+IF($D$5="Koncesija",-#REF!*0.21,0)</f>
        <v>#REF!</v>
      </c>
      <c r="SBT165" s="632" t="e">
        <f>(IF(SBT112-SBT107&lt;0,0,SBT112-SBT107)+SBT156)*1.21+IF($D$5="Koncesija",-#REF!*0.21,0)</f>
        <v>#REF!</v>
      </c>
      <c r="SBU165" s="632" t="e">
        <f>(IF(SBU112-SBU107&lt;0,0,SBU112-SBU107)+SBU156)*1.21+IF($D$5="Koncesija",-#REF!*0.21,0)</f>
        <v>#REF!</v>
      </c>
      <c r="SBV165" s="632" t="e">
        <f>(IF(SBV112-SBV107&lt;0,0,SBV112-SBV107)+SBV156)*1.21+IF($D$5="Koncesija",-#REF!*0.21,0)</f>
        <v>#REF!</v>
      </c>
      <c r="SBW165" s="632" t="e">
        <f>(IF(SBW112-SBW107&lt;0,0,SBW112-SBW107)+SBW156)*1.21+IF($D$5="Koncesija",-#REF!*0.21,0)</f>
        <v>#REF!</v>
      </c>
      <c r="SBX165" s="632" t="e">
        <f>(IF(SBX112-SBX107&lt;0,0,SBX112-SBX107)+SBX156)*1.21+IF($D$5="Koncesija",-#REF!*0.21,0)</f>
        <v>#REF!</v>
      </c>
      <c r="SBY165" s="632" t="e">
        <f>(IF(SBY112-SBY107&lt;0,0,SBY112-SBY107)+SBY156)*1.21+IF($D$5="Koncesija",-#REF!*0.21,0)</f>
        <v>#REF!</v>
      </c>
      <c r="SBZ165" s="632" t="e">
        <f>(IF(SBZ112-SBZ107&lt;0,0,SBZ112-SBZ107)+SBZ156)*1.21+IF($D$5="Koncesija",-#REF!*0.21,0)</f>
        <v>#REF!</v>
      </c>
      <c r="SCA165" s="632" t="e">
        <f>(IF(SCA112-SCA107&lt;0,0,SCA112-SCA107)+SCA156)*1.21+IF($D$5="Koncesija",-#REF!*0.21,0)</f>
        <v>#REF!</v>
      </c>
      <c r="SCB165" s="632" t="e">
        <f>(IF(SCB112-SCB107&lt;0,0,SCB112-SCB107)+SCB156)*1.21+IF($D$5="Koncesija",-#REF!*0.21,0)</f>
        <v>#REF!</v>
      </c>
      <c r="SCC165" s="632" t="e">
        <f>(IF(SCC112-SCC107&lt;0,0,SCC112-SCC107)+SCC156)*1.21+IF($D$5="Koncesija",-#REF!*0.21,0)</f>
        <v>#REF!</v>
      </c>
      <c r="SCD165" s="632" t="e">
        <f>(IF(SCD112-SCD107&lt;0,0,SCD112-SCD107)+SCD156)*1.21+IF($D$5="Koncesija",-#REF!*0.21,0)</f>
        <v>#REF!</v>
      </c>
      <c r="SCE165" s="632" t="e">
        <f>(IF(SCE112-SCE107&lt;0,0,SCE112-SCE107)+SCE156)*1.21+IF($D$5="Koncesija",-#REF!*0.21,0)</f>
        <v>#REF!</v>
      </c>
      <c r="SCF165" s="632" t="e">
        <f>(IF(SCF112-SCF107&lt;0,0,SCF112-SCF107)+SCF156)*1.21+IF($D$5="Koncesija",-#REF!*0.21,0)</f>
        <v>#REF!</v>
      </c>
      <c r="SCG165" s="632" t="e">
        <f>(IF(SCG112-SCG107&lt;0,0,SCG112-SCG107)+SCG156)*1.21+IF($D$5="Koncesija",-#REF!*0.21,0)</f>
        <v>#REF!</v>
      </c>
      <c r="SCH165" s="632" t="e">
        <f>(IF(SCH112-SCH107&lt;0,0,SCH112-SCH107)+SCH156)*1.21+IF($D$5="Koncesija",-#REF!*0.21,0)</f>
        <v>#REF!</v>
      </c>
      <c r="SCI165" s="632" t="e">
        <f>(IF(SCI112-SCI107&lt;0,0,SCI112-SCI107)+SCI156)*1.21+IF($D$5="Koncesija",-#REF!*0.21,0)</f>
        <v>#REF!</v>
      </c>
      <c r="SCJ165" s="632" t="e">
        <f>(IF(SCJ112-SCJ107&lt;0,0,SCJ112-SCJ107)+SCJ156)*1.21+IF($D$5="Koncesija",-#REF!*0.21,0)</f>
        <v>#REF!</v>
      </c>
      <c r="SCK165" s="632" t="e">
        <f>(IF(SCK112-SCK107&lt;0,0,SCK112-SCK107)+SCK156)*1.21+IF($D$5="Koncesija",-#REF!*0.21,0)</f>
        <v>#REF!</v>
      </c>
      <c r="SCL165" s="632" t="e">
        <f>(IF(SCL112-SCL107&lt;0,0,SCL112-SCL107)+SCL156)*1.21+IF($D$5="Koncesija",-#REF!*0.21,0)</f>
        <v>#REF!</v>
      </c>
      <c r="SCM165" s="632" t="e">
        <f>(IF(SCM112-SCM107&lt;0,0,SCM112-SCM107)+SCM156)*1.21+IF($D$5="Koncesija",-#REF!*0.21,0)</f>
        <v>#REF!</v>
      </c>
      <c r="SCN165" s="632" t="e">
        <f>(IF(SCN112-SCN107&lt;0,0,SCN112-SCN107)+SCN156)*1.21+IF($D$5="Koncesija",-#REF!*0.21,0)</f>
        <v>#REF!</v>
      </c>
      <c r="SCO165" s="632" t="e">
        <f>(IF(SCO112-SCO107&lt;0,0,SCO112-SCO107)+SCO156)*1.21+IF($D$5="Koncesija",-#REF!*0.21,0)</f>
        <v>#REF!</v>
      </c>
      <c r="SCP165" s="632" t="e">
        <f>(IF(SCP112-SCP107&lt;0,0,SCP112-SCP107)+SCP156)*1.21+IF($D$5="Koncesija",-#REF!*0.21,0)</f>
        <v>#REF!</v>
      </c>
      <c r="SCQ165" s="632" t="e">
        <f>(IF(SCQ112-SCQ107&lt;0,0,SCQ112-SCQ107)+SCQ156)*1.21+IF($D$5="Koncesija",-#REF!*0.21,0)</f>
        <v>#REF!</v>
      </c>
      <c r="SCR165" s="632" t="e">
        <f>(IF(SCR112-SCR107&lt;0,0,SCR112-SCR107)+SCR156)*1.21+IF($D$5="Koncesija",-#REF!*0.21,0)</f>
        <v>#REF!</v>
      </c>
      <c r="SCS165" s="632" t="e">
        <f>(IF(SCS112-SCS107&lt;0,0,SCS112-SCS107)+SCS156)*1.21+IF($D$5="Koncesija",-#REF!*0.21,0)</f>
        <v>#REF!</v>
      </c>
      <c r="SCT165" s="632" t="e">
        <f>(IF(SCT112-SCT107&lt;0,0,SCT112-SCT107)+SCT156)*1.21+IF($D$5="Koncesija",-#REF!*0.21,0)</f>
        <v>#REF!</v>
      </c>
      <c r="SCU165" s="632" t="e">
        <f>(IF(SCU112-SCU107&lt;0,0,SCU112-SCU107)+SCU156)*1.21+IF($D$5="Koncesija",-#REF!*0.21,0)</f>
        <v>#REF!</v>
      </c>
      <c r="SCV165" s="632" t="e">
        <f>(IF(SCV112-SCV107&lt;0,0,SCV112-SCV107)+SCV156)*1.21+IF($D$5="Koncesija",-#REF!*0.21,0)</f>
        <v>#REF!</v>
      </c>
      <c r="SCW165" s="632" t="e">
        <f>(IF(SCW112-SCW107&lt;0,0,SCW112-SCW107)+SCW156)*1.21+IF($D$5="Koncesija",-#REF!*0.21,0)</f>
        <v>#REF!</v>
      </c>
      <c r="SCX165" s="632" t="e">
        <f>(IF(SCX112-SCX107&lt;0,0,SCX112-SCX107)+SCX156)*1.21+IF($D$5="Koncesija",-#REF!*0.21,0)</f>
        <v>#REF!</v>
      </c>
      <c r="SCY165" s="632" t="e">
        <f>(IF(SCY112-SCY107&lt;0,0,SCY112-SCY107)+SCY156)*1.21+IF($D$5="Koncesija",-#REF!*0.21,0)</f>
        <v>#REF!</v>
      </c>
      <c r="SCZ165" s="632" t="e">
        <f>(IF(SCZ112-SCZ107&lt;0,0,SCZ112-SCZ107)+SCZ156)*1.21+IF($D$5="Koncesija",-#REF!*0.21,0)</f>
        <v>#REF!</v>
      </c>
      <c r="SDA165" s="632" t="e">
        <f>(IF(SDA112-SDA107&lt;0,0,SDA112-SDA107)+SDA156)*1.21+IF($D$5="Koncesija",-#REF!*0.21,0)</f>
        <v>#REF!</v>
      </c>
      <c r="SDB165" s="632" t="e">
        <f>(IF(SDB112-SDB107&lt;0,0,SDB112-SDB107)+SDB156)*1.21+IF($D$5="Koncesija",-#REF!*0.21,0)</f>
        <v>#REF!</v>
      </c>
      <c r="SDC165" s="632" t="e">
        <f>(IF(SDC112-SDC107&lt;0,0,SDC112-SDC107)+SDC156)*1.21+IF($D$5="Koncesija",-#REF!*0.21,0)</f>
        <v>#REF!</v>
      </c>
      <c r="SDD165" s="632" t="e">
        <f>(IF(SDD112-SDD107&lt;0,0,SDD112-SDD107)+SDD156)*1.21+IF($D$5="Koncesija",-#REF!*0.21,0)</f>
        <v>#REF!</v>
      </c>
      <c r="SDE165" s="632" t="e">
        <f>(IF(SDE112-SDE107&lt;0,0,SDE112-SDE107)+SDE156)*1.21+IF($D$5="Koncesija",-#REF!*0.21,0)</f>
        <v>#REF!</v>
      </c>
      <c r="SDF165" s="632" t="e">
        <f>(IF(SDF112-SDF107&lt;0,0,SDF112-SDF107)+SDF156)*1.21+IF($D$5="Koncesija",-#REF!*0.21,0)</f>
        <v>#REF!</v>
      </c>
      <c r="SDG165" s="632" t="e">
        <f>(IF(SDG112-SDG107&lt;0,0,SDG112-SDG107)+SDG156)*1.21+IF($D$5="Koncesija",-#REF!*0.21,0)</f>
        <v>#REF!</v>
      </c>
      <c r="SDH165" s="632" t="e">
        <f>(IF(SDH112-SDH107&lt;0,0,SDH112-SDH107)+SDH156)*1.21+IF($D$5="Koncesija",-#REF!*0.21,0)</f>
        <v>#REF!</v>
      </c>
      <c r="SDI165" s="632" t="e">
        <f>(IF(SDI112-SDI107&lt;0,0,SDI112-SDI107)+SDI156)*1.21+IF($D$5="Koncesija",-#REF!*0.21,0)</f>
        <v>#REF!</v>
      </c>
      <c r="SDJ165" s="632" t="e">
        <f>(IF(SDJ112-SDJ107&lt;0,0,SDJ112-SDJ107)+SDJ156)*1.21+IF($D$5="Koncesija",-#REF!*0.21,0)</f>
        <v>#REF!</v>
      </c>
      <c r="SDK165" s="632" t="e">
        <f>(IF(SDK112-SDK107&lt;0,0,SDK112-SDK107)+SDK156)*1.21+IF($D$5="Koncesija",-#REF!*0.21,0)</f>
        <v>#REF!</v>
      </c>
      <c r="SDL165" s="632" t="e">
        <f>(IF(SDL112-SDL107&lt;0,0,SDL112-SDL107)+SDL156)*1.21+IF($D$5="Koncesija",-#REF!*0.21,0)</f>
        <v>#REF!</v>
      </c>
      <c r="SDM165" s="632" t="e">
        <f>(IF(SDM112-SDM107&lt;0,0,SDM112-SDM107)+SDM156)*1.21+IF($D$5="Koncesija",-#REF!*0.21,0)</f>
        <v>#REF!</v>
      </c>
      <c r="SDN165" s="632" t="e">
        <f>(IF(SDN112-SDN107&lt;0,0,SDN112-SDN107)+SDN156)*1.21+IF($D$5="Koncesija",-#REF!*0.21,0)</f>
        <v>#REF!</v>
      </c>
      <c r="SDO165" s="632" t="e">
        <f>(IF(SDO112-SDO107&lt;0,0,SDO112-SDO107)+SDO156)*1.21+IF($D$5="Koncesija",-#REF!*0.21,0)</f>
        <v>#REF!</v>
      </c>
      <c r="SDP165" s="632" t="e">
        <f>(IF(SDP112-SDP107&lt;0,0,SDP112-SDP107)+SDP156)*1.21+IF($D$5="Koncesija",-#REF!*0.21,0)</f>
        <v>#REF!</v>
      </c>
      <c r="SDQ165" s="632" t="e">
        <f>(IF(SDQ112-SDQ107&lt;0,0,SDQ112-SDQ107)+SDQ156)*1.21+IF($D$5="Koncesija",-#REF!*0.21,0)</f>
        <v>#REF!</v>
      </c>
      <c r="SDR165" s="632" t="e">
        <f>(IF(SDR112-SDR107&lt;0,0,SDR112-SDR107)+SDR156)*1.21+IF($D$5="Koncesija",-#REF!*0.21,0)</f>
        <v>#REF!</v>
      </c>
      <c r="SDS165" s="632" t="e">
        <f>(IF(SDS112-SDS107&lt;0,0,SDS112-SDS107)+SDS156)*1.21+IF($D$5="Koncesija",-#REF!*0.21,0)</f>
        <v>#REF!</v>
      </c>
      <c r="SDT165" s="632" t="e">
        <f>(IF(SDT112-SDT107&lt;0,0,SDT112-SDT107)+SDT156)*1.21+IF($D$5="Koncesija",-#REF!*0.21,0)</f>
        <v>#REF!</v>
      </c>
      <c r="SDU165" s="632" t="e">
        <f>(IF(SDU112-SDU107&lt;0,0,SDU112-SDU107)+SDU156)*1.21+IF($D$5="Koncesija",-#REF!*0.21,0)</f>
        <v>#REF!</v>
      </c>
      <c r="SDV165" s="632" t="e">
        <f>(IF(SDV112-SDV107&lt;0,0,SDV112-SDV107)+SDV156)*1.21+IF($D$5="Koncesija",-#REF!*0.21,0)</f>
        <v>#REF!</v>
      </c>
      <c r="SDW165" s="632" t="e">
        <f>(IF(SDW112-SDW107&lt;0,0,SDW112-SDW107)+SDW156)*1.21+IF($D$5="Koncesija",-#REF!*0.21,0)</f>
        <v>#REF!</v>
      </c>
      <c r="SDX165" s="632" t="e">
        <f>(IF(SDX112-SDX107&lt;0,0,SDX112-SDX107)+SDX156)*1.21+IF($D$5="Koncesija",-#REF!*0.21,0)</f>
        <v>#REF!</v>
      </c>
      <c r="SDY165" s="632" t="e">
        <f>(IF(SDY112-SDY107&lt;0,0,SDY112-SDY107)+SDY156)*1.21+IF($D$5="Koncesija",-#REF!*0.21,0)</f>
        <v>#REF!</v>
      </c>
      <c r="SDZ165" s="632" t="e">
        <f>(IF(SDZ112-SDZ107&lt;0,0,SDZ112-SDZ107)+SDZ156)*1.21+IF($D$5="Koncesija",-#REF!*0.21,0)</f>
        <v>#REF!</v>
      </c>
      <c r="SEA165" s="632" t="e">
        <f>(IF(SEA112-SEA107&lt;0,0,SEA112-SEA107)+SEA156)*1.21+IF($D$5="Koncesija",-#REF!*0.21,0)</f>
        <v>#REF!</v>
      </c>
      <c r="SEB165" s="632" t="e">
        <f>(IF(SEB112-SEB107&lt;0,0,SEB112-SEB107)+SEB156)*1.21+IF($D$5="Koncesija",-#REF!*0.21,0)</f>
        <v>#REF!</v>
      </c>
      <c r="SEC165" s="632" t="e">
        <f>(IF(SEC112-SEC107&lt;0,0,SEC112-SEC107)+SEC156)*1.21+IF($D$5="Koncesija",-#REF!*0.21,0)</f>
        <v>#REF!</v>
      </c>
      <c r="SED165" s="632" t="e">
        <f>(IF(SED112-SED107&lt;0,0,SED112-SED107)+SED156)*1.21+IF($D$5="Koncesija",-#REF!*0.21,0)</f>
        <v>#REF!</v>
      </c>
      <c r="SEE165" s="632" t="e">
        <f>(IF(SEE112-SEE107&lt;0,0,SEE112-SEE107)+SEE156)*1.21+IF($D$5="Koncesija",-#REF!*0.21,0)</f>
        <v>#REF!</v>
      </c>
      <c r="SEF165" s="632" t="e">
        <f>(IF(SEF112-SEF107&lt;0,0,SEF112-SEF107)+SEF156)*1.21+IF($D$5="Koncesija",-#REF!*0.21,0)</f>
        <v>#REF!</v>
      </c>
      <c r="SEG165" s="632" t="e">
        <f>(IF(SEG112-SEG107&lt;0,0,SEG112-SEG107)+SEG156)*1.21+IF($D$5="Koncesija",-#REF!*0.21,0)</f>
        <v>#REF!</v>
      </c>
      <c r="SEH165" s="632" t="e">
        <f>(IF(SEH112-SEH107&lt;0,0,SEH112-SEH107)+SEH156)*1.21+IF($D$5="Koncesija",-#REF!*0.21,0)</f>
        <v>#REF!</v>
      </c>
      <c r="SEI165" s="632" t="e">
        <f>(IF(SEI112-SEI107&lt;0,0,SEI112-SEI107)+SEI156)*1.21+IF($D$5="Koncesija",-#REF!*0.21,0)</f>
        <v>#REF!</v>
      </c>
      <c r="SEJ165" s="632" t="e">
        <f>(IF(SEJ112-SEJ107&lt;0,0,SEJ112-SEJ107)+SEJ156)*1.21+IF($D$5="Koncesija",-#REF!*0.21,0)</f>
        <v>#REF!</v>
      </c>
      <c r="SEK165" s="632" t="e">
        <f>(IF(SEK112-SEK107&lt;0,0,SEK112-SEK107)+SEK156)*1.21+IF($D$5="Koncesija",-#REF!*0.21,0)</f>
        <v>#REF!</v>
      </c>
      <c r="SEL165" s="632" t="e">
        <f>(IF(SEL112-SEL107&lt;0,0,SEL112-SEL107)+SEL156)*1.21+IF($D$5="Koncesija",-#REF!*0.21,0)</f>
        <v>#REF!</v>
      </c>
      <c r="SEM165" s="632" t="e">
        <f>(IF(SEM112-SEM107&lt;0,0,SEM112-SEM107)+SEM156)*1.21+IF($D$5="Koncesija",-#REF!*0.21,0)</f>
        <v>#REF!</v>
      </c>
      <c r="SEN165" s="632" t="e">
        <f>(IF(SEN112-SEN107&lt;0,0,SEN112-SEN107)+SEN156)*1.21+IF($D$5="Koncesija",-#REF!*0.21,0)</f>
        <v>#REF!</v>
      </c>
      <c r="SEO165" s="632" t="e">
        <f>(IF(SEO112-SEO107&lt;0,0,SEO112-SEO107)+SEO156)*1.21+IF($D$5="Koncesija",-#REF!*0.21,0)</f>
        <v>#REF!</v>
      </c>
      <c r="SEP165" s="632" t="e">
        <f>(IF(SEP112-SEP107&lt;0,0,SEP112-SEP107)+SEP156)*1.21+IF($D$5="Koncesija",-#REF!*0.21,0)</f>
        <v>#REF!</v>
      </c>
      <c r="SEQ165" s="632" t="e">
        <f>(IF(SEQ112-SEQ107&lt;0,0,SEQ112-SEQ107)+SEQ156)*1.21+IF($D$5="Koncesija",-#REF!*0.21,0)</f>
        <v>#REF!</v>
      </c>
      <c r="SER165" s="632" t="e">
        <f>(IF(SER112-SER107&lt;0,0,SER112-SER107)+SER156)*1.21+IF($D$5="Koncesija",-#REF!*0.21,0)</f>
        <v>#REF!</v>
      </c>
      <c r="SES165" s="632" t="e">
        <f>(IF(SES112-SES107&lt;0,0,SES112-SES107)+SES156)*1.21+IF($D$5="Koncesija",-#REF!*0.21,0)</f>
        <v>#REF!</v>
      </c>
      <c r="SET165" s="632" t="e">
        <f>(IF(SET112-SET107&lt;0,0,SET112-SET107)+SET156)*1.21+IF($D$5="Koncesija",-#REF!*0.21,0)</f>
        <v>#REF!</v>
      </c>
      <c r="SEU165" s="632" t="e">
        <f>(IF(SEU112-SEU107&lt;0,0,SEU112-SEU107)+SEU156)*1.21+IF($D$5="Koncesija",-#REF!*0.21,0)</f>
        <v>#REF!</v>
      </c>
      <c r="SEV165" s="632" t="e">
        <f>(IF(SEV112-SEV107&lt;0,0,SEV112-SEV107)+SEV156)*1.21+IF($D$5="Koncesija",-#REF!*0.21,0)</f>
        <v>#REF!</v>
      </c>
      <c r="SEW165" s="632" t="e">
        <f>(IF(SEW112-SEW107&lt;0,0,SEW112-SEW107)+SEW156)*1.21+IF($D$5="Koncesija",-#REF!*0.21,0)</f>
        <v>#REF!</v>
      </c>
      <c r="SEX165" s="632" t="e">
        <f>(IF(SEX112-SEX107&lt;0,0,SEX112-SEX107)+SEX156)*1.21+IF($D$5="Koncesija",-#REF!*0.21,0)</f>
        <v>#REF!</v>
      </c>
      <c r="SEY165" s="632" t="e">
        <f>(IF(SEY112-SEY107&lt;0,0,SEY112-SEY107)+SEY156)*1.21+IF($D$5="Koncesija",-#REF!*0.21,0)</f>
        <v>#REF!</v>
      </c>
      <c r="SEZ165" s="632" t="e">
        <f>(IF(SEZ112-SEZ107&lt;0,0,SEZ112-SEZ107)+SEZ156)*1.21+IF($D$5="Koncesija",-#REF!*0.21,0)</f>
        <v>#REF!</v>
      </c>
      <c r="SFA165" s="632" t="e">
        <f>(IF(SFA112-SFA107&lt;0,0,SFA112-SFA107)+SFA156)*1.21+IF($D$5="Koncesija",-#REF!*0.21,0)</f>
        <v>#REF!</v>
      </c>
      <c r="SFB165" s="632" t="e">
        <f>(IF(SFB112-SFB107&lt;0,0,SFB112-SFB107)+SFB156)*1.21+IF($D$5="Koncesija",-#REF!*0.21,0)</f>
        <v>#REF!</v>
      </c>
      <c r="SFC165" s="632" t="e">
        <f>(IF(SFC112-SFC107&lt;0,0,SFC112-SFC107)+SFC156)*1.21+IF($D$5="Koncesija",-#REF!*0.21,0)</f>
        <v>#REF!</v>
      </c>
      <c r="SFD165" s="632" t="e">
        <f>(IF(SFD112-SFD107&lt;0,0,SFD112-SFD107)+SFD156)*1.21+IF($D$5="Koncesija",-#REF!*0.21,0)</f>
        <v>#REF!</v>
      </c>
      <c r="SFE165" s="632" t="e">
        <f>(IF(SFE112-SFE107&lt;0,0,SFE112-SFE107)+SFE156)*1.21+IF($D$5="Koncesija",-#REF!*0.21,0)</f>
        <v>#REF!</v>
      </c>
      <c r="SFF165" s="632" t="e">
        <f>(IF(SFF112-SFF107&lt;0,0,SFF112-SFF107)+SFF156)*1.21+IF($D$5="Koncesija",-#REF!*0.21,0)</f>
        <v>#REF!</v>
      </c>
      <c r="SFG165" s="632" t="e">
        <f>(IF(SFG112-SFG107&lt;0,0,SFG112-SFG107)+SFG156)*1.21+IF($D$5="Koncesija",-#REF!*0.21,0)</f>
        <v>#REF!</v>
      </c>
      <c r="SFH165" s="632" t="e">
        <f>(IF(SFH112-SFH107&lt;0,0,SFH112-SFH107)+SFH156)*1.21+IF($D$5="Koncesija",-#REF!*0.21,0)</f>
        <v>#REF!</v>
      </c>
      <c r="SFI165" s="632" t="e">
        <f>(IF(SFI112-SFI107&lt;0,0,SFI112-SFI107)+SFI156)*1.21+IF($D$5="Koncesija",-#REF!*0.21,0)</f>
        <v>#REF!</v>
      </c>
      <c r="SFJ165" s="632" t="e">
        <f>(IF(SFJ112-SFJ107&lt;0,0,SFJ112-SFJ107)+SFJ156)*1.21+IF($D$5="Koncesija",-#REF!*0.21,0)</f>
        <v>#REF!</v>
      </c>
      <c r="SFK165" s="632" t="e">
        <f>(IF(SFK112-SFK107&lt;0,0,SFK112-SFK107)+SFK156)*1.21+IF($D$5="Koncesija",-#REF!*0.21,0)</f>
        <v>#REF!</v>
      </c>
      <c r="SFL165" s="632" t="e">
        <f>(IF(SFL112-SFL107&lt;0,0,SFL112-SFL107)+SFL156)*1.21+IF($D$5="Koncesija",-#REF!*0.21,0)</f>
        <v>#REF!</v>
      </c>
      <c r="SFM165" s="632" t="e">
        <f>(IF(SFM112-SFM107&lt;0,0,SFM112-SFM107)+SFM156)*1.21+IF($D$5="Koncesija",-#REF!*0.21,0)</f>
        <v>#REF!</v>
      </c>
      <c r="SFN165" s="632" t="e">
        <f>(IF(SFN112-SFN107&lt;0,0,SFN112-SFN107)+SFN156)*1.21+IF($D$5="Koncesija",-#REF!*0.21,0)</f>
        <v>#REF!</v>
      </c>
      <c r="SFO165" s="632" t="e">
        <f>(IF(SFO112-SFO107&lt;0,0,SFO112-SFO107)+SFO156)*1.21+IF($D$5="Koncesija",-#REF!*0.21,0)</f>
        <v>#REF!</v>
      </c>
      <c r="SFP165" s="632" t="e">
        <f>(IF(SFP112-SFP107&lt;0,0,SFP112-SFP107)+SFP156)*1.21+IF($D$5="Koncesija",-#REF!*0.21,0)</f>
        <v>#REF!</v>
      </c>
      <c r="SFQ165" s="632" t="e">
        <f>(IF(SFQ112-SFQ107&lt;0,0,SFQ112-SFQ107)+SFQ156)*1.21+IF($D$5="Koncesija",-#REF!*0.21,0)</f>
        <v>#REF!</v>
      </c>
      <c r="SFR165" s="632" t="e">
        <f>(IF(SFR112-SFR107&lt;0,0,SFR112-SFR107)+SFR156)*1.21+IF($D$5="Koncesija",-#REF!*0.21,0)</f>
        <v>#REF!</v>
      </c>
      <c r="SFS165" s="632" t="e">
        <f>(IF(SFS112-SFS107&lt;0,0,SFS112-SFS107)+SFS156)*1.21+IF($D$5="Koncesija",-#REF!*0.21,0)</f>
        <v>#REF!</v>
      </c>
      <c r="SFT165" s="632" t="e">
        <f>(IF(SFT112-SFT107&lt;0,0,SFT112-SFT107)+SFT156)*1.21+IF($D$5="Koncesija",-#REF!*0.21,0)</f>
        <v>#REF!</v>
      </c>
      <c r="SFU165" s="632" t="e">
        <f>(IF(SFU112-SFU107&lt;0,0,SFU112-SFU107)+SFU156)*1.21+IF($D$5="Koncesija",-#REF!*0.21,0)</f>
        <v>#REF!</v>
      </c>
      <c r="SFV165" s="632" t="e">
        <f>(IF(SFV112-SFV107&lt;0,0,SFV112-SFV107)+SFV156)*1.21+IF($D$5="Koncesija",-#REF!*0.21,0)</f>
        <v>#REF!</v>
      </c>
      <c r="SFW165" s="632" t="e">
        <f>(IF(SFW112-SFW107&lt;0,0,SFW112-SFW107)+SFW156)*1.21+IF($D$5="Koncesija",-#REF!*0.21,0)</f>
        <v>#REF!</v>
      </c>
      <c r="SFX165" s="632" t="e">
        <f>(IF(SFX112-SFX107&lt;0,0,SFX112-SFX107)+SFX156)*1.21+IF($D$5="Koncesija",-#REF!*0.21,0)</f>
        <v>#REF!</v>
      </c>
      <c r="SFY165" s="632" t="e">
        <f>(IF(SFY112-SFY107&lt;0,0,SFY112-SFY107)+SFY156)*1.21+IF($D$5="Koncesija",-#REF!*0.21,0)</f>
        <v>#REF!</v>
      </c>
      <c r="SFZ165" s="632" t="e">
        <f>(IF(SFZ112-SFZ107&lt;0,0,SFZ112-SFZ107)+SFZ156)*1.21+IF($D$5="Koncesija",-#REF!*0.21,0)</f>
        <v>#REF!</v>
      </c>
      <c r="SGA165" s="632" t="e">
        <f>(IF(SGA112-SGA107&lt;0,0,SGA112-SGA107)+SGA156)*1.21+IF($D$5="Koncesija",-#REF!*0.21,0)</f>
        <v>#REF!</v>
      </c>
      <c r="SGB165" s="632" t="e">
        <f>(IF(SGB112-SGB107&lt;0,0,SGB112-SGB107)+SGB156)*1.21+IF($D$5="Koncesija",-#REF!*0.21,0)</f>
        <v>#REF!</v>
      </c>
      <c r="SGC165" s="632" t="e">
        <f>(IF(SGC112-SGC107&lt;0,0,SGC112-SGC107)+SGC156)*1.21+IF($D$5="Koncesija",-#REF!*0.21,0)</f>
        <v>#REF!</v>
      </c>
      <c r="SGD165" s="632" t="e">
        <f>(IF(SGD112-SGD107&lt;0,0,SGD112-SGD107)+SGD156)*1.21+IF($D$5="Koncesija",-#REF!*0.21,0)</f>
        <v>#REF!</v>
      </c>
      <c r="SGE165" s="632" t="e">
        <f>(IF(SGE112-SGE107&lt;0,0,SGE112-SGE107)+SGE156)*1.21+IF($D$5="Koncesija",-#REF!*0.21,0)</f>
        <v>#REF!</v>
      </c>
      <c r="SGF165" s="632" t="e">
        <f>(IF(SGF112-SGF107&lt;0,0,SGF112-SGF107)+SGF156)*1.21+IF($D$5="Koncesija",-#REF!*0.21,0)</f>
        <v>#REF!</v>
      </c>
      <c r="SGG165" s="632" t="e">
        <f>(IF(SGG112-SGG107&lt;0,0,SGG112-SGG107)+SGG156)*1.21+IF($D$5="Koncesija",-#REF!*0.21,0)</f>
        <v>#REF!</v>
      </c>
      <c r="SGH165" s="632" t="e">
        <f>(IF(SGH112-SGH107&lt;0,0,SGH112-SGH107)+SGH156)*1.21+IF($D$5="Koncesija",-#REF!*0.21,0)</f>
        <v>#REF!</v>
      </c>
      <c r="SGI165" s="632" t="e">
        <f>(IF(SGI112-SGI107&lt;0,0,SGI112-SGI107)+SGI156)*1.21+IF($D$5="Koncesija",-#REF!*0.21,0)</f>
        <v>#REF!</v>
      </c>
      <c r="SGJ165" s="632" t="e">
        <f>(IF(SGJ112-SGJ107&lt;0,0,SGJ112-SGJ107)+SGJ156)*1.21+IF($D$5="Koncesija",-#REF!*0.21,0)</f>
        <v>#REF!</v>
      </c>
      <c r="SGK165" s="632" t="e">
        <f>(IF(SGK112-SGK107&lt;0,0,SGK112-SGK107)+SGK156)*1.21+IF($D$5="Koncesija",-#REF!*0.21,0)</f>
        <v>#REF!</v>
      </c>
      <c r="SGL165" s="632" t="e">
        <f>(IF(SGL112-SGL107&lt;0,0,SGL112-SGL107)+SGL156)*1.21+IF($D$5="Koncesija",-#REF!*0.21,0)</f>
        <v>#REF!</v>
      </c>
      <c r="SGM165" s="632" t="e">
        <f>(IF(SGM112-SGM107&lt;0,0,SGM112-SGM107)+SGM156)*1.21+IF($D$5="Koncesija",-#REF!*0.21,0)</f>
        <v>#REF!</v>
      </c>
      <c r="SGN165" s="632" t="e">
        <f>(IF(SGN112-SGN107&lt;0,0,SGN112-SGN107)+SGN156)*1.21+IF($D$5="Koncesija",-#REF!*0.21,0)</f>
        <v>#REF!</v>
      </c>
      <c r="SGO165" s="632" t="e">
        <f>(IF(SGO112-SGO107&lt;0,0,SGO112-SGO107)+SGO156)*1.21+IF($D$5="Koncesija",-#REF!*0.21,0)</f>
        <v>#REF!</v>
      </c>
      <c r="SGP165" s="632" t="e">
        <f>(IF(SGP112-SGP107&lt;0,0,SGP112-SGP107)+SGP156)*1.21+IF($D$5="Koncesija",-#REF!*0.21,0)</f>
        <v>#REF!</v>
      </c>
      <c r="SGQ165" s="632" t="e">
        <f>(IF(SGQ112-SGQ107&lt;0,0,SGQ112-SGQ107)+SGQ156)*1.21+IF($D$5="Koncesija",-#REF!*0.21,0)</f>
        <v>#REF!</v>
      </c>
      <c r="SGR165" s="632" t="e">
        <f>(IF(SGR112-SGR107&lt;0,0,SGR112-SGR107)+SGR156)*1.21+IF($D$5="Koncesija",-#REF!*0.21,0)</f>
        <v>#REF!</v>
      </c>
      <c r="SGS165" s="632" t="e">
        <f>(IF(SGS112-SGS107&lt;0,0,SGS112-SGS107)+SGS156)*1.21+IF($D$5="Koncesija",-#REF!*0.21,0)</f>
        <v>#REF!</v>
      </c>
      <c r="SGT165" s="632" t="e">
        <f>(IF(SGT112-SGT107&lt;0,0,SGT112-SGT107)+SGT156)*1.21+IF($D$5="Koncesija",-#REF!*0.21,0)</f>
        <v>#REF!</v>
      </c>
      <c r="SGU165" s="632" t="e">
        <f>(IF(SGU112-SGU107&lt;0,0,SGU112-SGU107)+SGU156)*1.21+IF($D$5="Koncesija",-#REF!*0.21,0)</f>
        <v>#REF!</v>
      </c>
      <c r="SGV165" s="632" t="e">
        <f>(IF(SGV112-SGV107&lt;0,0,SGV112-SGV107)+SGV156)*1.21+IF($D$5="Koncesija",-#REF!*0.21,0)</f>
        <v>#REF!</v>
      </c>
      <c r="SGW165" s="632" t="e">
        <f>(IF(SGW112-SGW107&lt;0,0,SGW112-SGW107)+SGW156)*1.21+IF($D$5="Koncesija",-#REF!*0.21,0)</f>
        <v>#REF!</v>
      </c>
      <c r="SGX165" s="632" t="e">
        <f>(IF(SGX112-SGX107&lt;0,0,SGX112-SGX107)+SGX156)*1.21+IF($D$5="Koncesija",-#REF!*0.21,0)</f>
        <v>#REF!</v>
      </c>
      <c r="SGY165" s="632" t="e">
        <f>(IF(SGY112-SGY107&lt;0,0,SGY112-SGY107)+SGY156)*1.21+IF($D$5="Koncesija",-#REF!*0.21,0)</f>
        <v>#REF!</v>
      </c>
      <c r="SGZ165" s="632" t="e">
        <f>(IF(SGZ112-SGZ107&lt;0,0,SGZ112-SGZ107)+SGZ156)*1.21+IF($D$5="Koncesija",-#REF!*0.21,0)</f>
        <v>#REF!</v>
      </c>
      <c r="SHA165" s="632" t="e">
        <f>(IF(SHA112-SHA107&lt;0,0,SHA112-SHA107)+SHA156)*1.21+IF($D$5="Koncesija",-#REF!*0.21,0)</f>
        <v>#REF!</v>
      </c>
      <c r="SHB165" s="632" t="e">
        <f>(IF(SHB112-SHB107&lt;0,0,SHB112-SHB107)+SHB156)*1.21+IF($D$5="Koncesija",-#REF!*0.21,0)</f>
        <v>#REF!</v>
      </c>
      <c r="SHC165" s="632" t="e">
        <f>(IF(SHC112-SHC107&lt;0,0,SHC112-SHC107)+SHC156)*1.21+IF($D$5="Koncesija",-#REF!*0.21,0)</f>
        <v>#REF!</v>
      </c>
      <c r="SHD165" s="632" t="e">
        <f>(IF(SHD112-SHD107&lt;0,0,SHD112-SHD107)+SHD156)*1.21+IF($D$5="Koncesija",-#REF!*0.21,0)</f>
        <v>#REF!</v>
      </c>
      <c r="SHE165" s="632" t="e">
        <f>(IF(SHE112-SHE107&lt;0,0,SHE112-SHE107)+SHE156)*1.21+IF($D$5="Koncesija",-#REF!*0.21,0)</f>
        <v>#REF!</v>
      </c>
      <c r="SHF165" s="632" t="e">
        <f>(IF(SHF112-SHF107&lt;0,0,SHF112-SHF107)+SHF156)*1.21+IF($D$5="Koncesija",-#REF!*0.21,0)</f>
        <v>#REF!</v>
      </c>
      <c r="SHG165" s="632" t="e">
        <f>(IF(SHG112-SHG107&lt;0,0,SHG112-SHG107)+SHG156)*1.21+IF($D$5="Koncesija",-#REF!*0.21,0)</f>
        <v>#REF!</v>
      </c>
      <c r="SHH165" s="632" t="e">
        <f>(IF(SHH112-SHH107&lt;0,0,SHH112-SHH107)+SHH156)*1.21+IF($D$5="Koncesija",-#REF!*0.21,0)</f>
        <v>#REF!</v>
      </c>
      <c r="SHI165" s="632" t="e">
        <f>(IF(SHI112-SHI107&lt;0,0,SHI112-SHI107)+SHI156)*1.21+IF($D$5="Koncesija",-#REF!*0.21,0)</f>
        <v>#REF!</v>
      </c>
      <c r="SHJ165" s="632" t="e">
        <f>(IF(SHJ112-SHJ107&lt;0,0,SHJ112-SHJ107)+SHJ156)*1.21+IF($D$5="Koncesija",-#REF!*0.21,0)</f>
        <v>#REF!</v>
      </c>
      <c r="SHK165" s="632" t="e">
        <f>(IF(SHK112-SHK107&lt;0,0,SHK112-SHK107)+SHK156)*1.21+IF($D$5="Koncesija",-#REF!*0.21,0)</f>
        <v>#REF!</v>
      </c>
      <c r="SHL165" s="632" t="e">
        <f>(IF(SHL112-SHL107&lt;0,0,SHL112-SHL107)+SHL156)*1.21+IF($D$5="Koncesija",-#REF!*0.21,0)</f>
        <v>#REF!</v>
      </c>
      <c r="SHM165" s="632" t="e">
        <f>(IF(SHM112-SHM107&lt;0,0,SHM112-SHM107)+SHM156)*1.21+IF($D$5="Koncesija",-#REF!*0.21,0)</f>
        <v>#REF!</v>
      </c>
      <c r="SHN165" s="632" t="e">
        <f>(IF(SHN112-SHN107&lt;0,0,SHN112-SHN107)+SHN156)*1.21+IF($D$5="Koncesija",-#REF!*0.21,0)</f>
        <v>#REF!</v>
      </c>
      <c r="SHO165" s="632" t="e">
        <f>(IF(SHO112-SHO107&lt;0,0,SHO112-SHO107)+SHO156)*1.21+IF($D$5="Koncesija",-#REF!*0.21,0)</f>
        <v>#REF!</v>
      </c>
      <c r="SHP165" s="632" t="e">
        <f>(IF(SHP112-SHP107&lt;0,0,SHP112-SHP107)+SHP156)*1.21+IF($D$5="Koncesija",-#REF!*0.21,0)</f>
        <v>#REF!</v>
      </c>
      <c r="SHQ165" s="632" t="e">
        <f>(IF(SHQ112-SHQ107&lt;0,0,SHQ112-SHQ107)+SHQ156)*1.21+IF($D$5="Koncesija",-#REF!*0.21,0)</f>
        <v>#REF!</v>
      </c>
      <c r="SHR165" s="632" t="e">
        <f>(IF(SHR112-SHR107&lt;0,0,SHR112-SHR107)+SHR156)*1.21+IF($D$5="Koncesija",-#REF!*0.21,0)</f>
        <v>#REF!</v>
      </c>
      <c r="SHS165" s="632" t="e">
        <f>(IF(SHS112-SHS107&lt;0,0,SHS112-SHS107)+SHS156)*1.21+IF($D$5="Koncesija",-#REF!*0.21,0)</f>
        <v>#REF!</v>
      </c>
      <c r="SHT165" s="632" t="e">
        <f>(IF(SHT112-SHT107&lt;0,0,SHT112-SHT107)+SHT156)*1.21+IF($D$5="Koncesija",-#REF!*0.21,0)</f>
        <v>#REF!</v>
      </c>
      <c r="SHU165" s="632" t="e">
        <f>(IF(SHU112-SHU107&lt;0,0,SHU112-SHU107)+SHU156)*1.21+IF($D$5="Koncesija",-#REF!*0.21,0)</f>
        <v>#REF!</v>
      </c>
      <c r="SHV165" s="632" t="e">
        <f>(IF(SHV112-SHV107&lt;0,0,SHV112-SHV107)+SHV156)*1.21+IF($D$5="Koncesija",-#REF!*0.21,0)</f>
        <v>#REF!</v>
      </c>
      <c r="SHW165" s="632" t="e">
        <f>(IF(SHW112-SHW107&lt;0,0,SHW112-SHW107)+SHW156)*1.21+IF($D$5="Koncesija",-#REF!*0.21,0)</f>
        <v>#REF!</v>
      </c>
      <c r="SHX165" s="632" t="e">
        <f>(IF(SHX112-SHX107&lt;0,0,SHX112-SHX107)+SHX156)*1.21+IF($D$5="Koncesija",-#REF!*0.21,0)</f>
        <v>#REF!</v>
      </c>
      <c r="SHY165" s="632" t="e">
        <f>(IF(SHY112-SHY107&lt;0,0,SHY112-SHY107)+SHY156)*1.21+IF($D$5="Koncesija",-#REF!*0.21,0)</f>
        <v>#REF!</v>
      </c>
      <c r="SHZ165" s="632" t="e">
        <f>(IF(SHZ112-SHZ107&lt;0,0,SHZ112-SHZ107)+SHZ156)*1.21+IF($D$5="Koncesija",-#REF!*0.21,0)</f>
        <v>#REF!</v>
      </c>
      <c r="SIA165" s="632" t="e">
        <f>(IF(SIA112-SIA107&lt;0,0,SIA112-SIA107)+SIA156)*1.21+IF($D$5="Koncesija",-#REF!*0.21,0)</f>
        <v>#REF!</v>
      </c>
      <c r="SIB165" s="632" t="e">
        <f>(IF(SIB112-SIB107&lt;0,0,SIB112-SIB107)+SIB156)*1.21+IF($D$5="Koncesija",-#REF!*0.21,0)</f>
        <v>#REF!</v>
      </c>
      <c r="SIC165" s="632" t="e">
        <f>(IF(SIC112-SIC107&lt;0,0,SIC112-SIC107)+SIC156)*1.21+IF($D$5="Koncesija",-#REF!*0.21,0)</f>
        <v>#REF!</v>
      </c>
      <c r="SID165" s="632" t="e">
        <f>(IF(SID112-SID107&lt;0,0,SID112-SID107)+SID156)*1.21+IF($D$5="Koncesija",-#REF!*0.21,0)</f>
        <v>#REF!</v>
      </c>
      <c r="SIE165" s="632" t="e">
        <f>(IF(SIE112-SIE107&lt;0,0,SIE112-SIE107)+SIE156)*1.21+IF($D$5="Koncesija",-#REF!*0.21,0)</f>
        <v>#REF!</v>
      </c>
      <c r="SIF165" s="632" t="e">
        <f>(IF(SIF112-SIF107&lt;0,0,SIF112-SIF107)+SIF156)*1.21+IF($D$5="Koncesija",-#REF!*0.21,0)</f>
        <v>#REF!</v>
      </c>
      <c r="SIG165" s="632" t="e">
        <f>(IF(SIG112-SIG107&lt;0,0,SIG112-SIG107)+SIG156)*1.21+IF($D$5="Koncesija",-#REF!*0.21,0)</f>
        <v>#REF!</v>
      </c>
      <c r="SIH165" s="632" t="e">
        <f>(IF(SIH112-SIH107&lt;0,0,SIH112-SIH107)+SIH156)*1.21+IF($D$5="Koncesija",-#REF!*0.21,0)</f>
        <v>#REF!</v>
      </c>
      <c r="SII165" s="632" t="e">
        <f>(IF(SII112-SII107&lt;0,0,SII112-SII107)+SII156)*1.21+IF($D$5="Koncesija",-#REF!*0.21,0)</f>
        <v>#REF!</v>
      </c>
      <c r="SIJ165" s="632" t="e">
        <f>(IF(SIJ112-SIJ107&lt;0,0,SIJ112-SIJ107)+SIJ156)*1.21+IF($D$5="Koncesija",-#REF!*0.21,0)</f>
        <v>#REF!</v>
      </c>
      <c r="SIK165" s="632" t="e">
        <f>(IF(SIK112-SIK107&lt;0,0,SIK112-SIK107)+SIK156)*1.21+IF($D$5="Koncesija",-#REF!*0.21,0)</f>
        <v>#REF!</v>
      </c>
      <c r="SIL165" s="632" t="e">
        <f>(IF(SIL112-SIL107&lt;0,0,SIL112-SIL107)+SIL156)*1.21+IF($D$5="Koncesija",-#REF!*0.21,0)</f>
        <v>#REF!</v>
      </c>
      <c r="SIM165" s="632" t="e">
        <f>(IF(SIM112-SIM107&lt;0,0,SIM112-SIM107)+SIM156)*1.21+IF($D$5="Koncesija",-#REF!*0.21,0)</f>
        <v>#REF!</v>
      </c>
      <c r="SIN165" s="632" t="e">
        <f>(IF(SIN112-SIN107&lt;0,0,SIN112-SIN107)+SIN156)*1.21+IF($D$5="Koncesija",-#REF!*0.21,0)</f>
        <v>#REF!</v>
      </c>
      <c r="SIO165" s="632" t="e">
        <f>(IF(SIO112-SIO107&lt;0,0,SIO112-SIO107)+SIO156)*1.21+IF($D$5="Koncesija",-#REF!*0.21,0)</f>
        <v>#REF!</v>
      </c>
      <c r="SIP165" s="632" t="e">
        <f>(IF(SIP112-SIP107&lt;0,0,SIP112-SIP107)+SIP156)*1.21+IF($D$5="Koncesija",-#REF!*0.21,0)</f>
        <v>#REF!</v>
      </c>
      <c r="SIQ165" s="632" t="e">
        <f>(IF(SIQ112-SIQ107&lt;0,0,SIQ112-SIQ107)+SIQ156)*1.21+IF($D$5="Koncesija",-#REF!*0.21,0)</f>
        <v>#REF!</v>
      </c>
      <c r="SIR165" s="632" t="e">
        <f>(IF(SIR112-SIR107&lt;0,0,SIR112-SIR107)+SIR156)*1.21+IF($D$5="Koncesija",-#REF!*0.21,0)</f>
        <v>#REF!</v>
      </c>
      <c r="SIS165" s="632" t="e">
        <f>(IF(SIS112-SIS107&lt;0,0,SIS112-SIS107)+SIS156)*1.21+IF($D$5="Koncesija",-#REF!*0.21,0)</f>
        <v>#REF!</v>
      </c>
      <c r="SIT165" s="632" t="e">
        <f>(IF(SIT112-SIT107&lt;0,0,SIT112-SIT107)+SIT156)*1.21+IF($D$5="Koncesija",-#REF!*0.21,0)</f>
        <v>#REF!</v>
      </c>
      <c r="SIU165" s="632" t="e">
        <f>(IF(SIU112-SIU107&lt;0,0,SIU112-SIU107)+SIU156)*1.21+IF($D$5="Koncesija",-#REF!*0.21,0)</f>
        <v>#REF!</v>
      </c>
      <c r="SIV165" s="632" t="e">
        <f>(IF(SIV112-SIV107&lt;0,0,SIV112-SIV107)+SIV156)*1.21+IF($D$5="Koncesija",-#REF!*0.21,0)</f>
        <v>#REF!</v>
      </c>
      <c r="SIW165" s="632" t="e">
        <f>(IF(SIW112-SIW107&lt;0,0,SIW112-SIW107)+SIW156)*1.21+IF($D$5="Koncesija",-#REF!*0.21,0)</f>
        <v>#REF!</v>
      </c>
      <c r="SIX165" s="632" t="e">
        <f>(IF(SIX112-SIX107&lt;0,0,SIX112-SIX107)+SIX156)*1.21+IF($D$5="Koncesija",-#REF!*0.21,0)</f>
        <v>#REF!</v>
      </c>
      <c r="SIY165" s="632" t="e">
        <f>(IF(SIY112-SIY107&lt;0,0,SIY112-SIY107)+SIY156)*1.21+IF($D$5="Koncesija",-#REF!*0.21,0)</f>
        <v>#REF!</v>
      </c>
      <c r="SIZ165" s="632" t="e">
        <f>(IF(SIZ112-SIZ107&lt;0,0,SIZ112-SIZ107)+SIZ156)*1.21+IF($D$5="Koncesija",-#REF!*0.21,0)</f>
        <v>#REF!</v>
      </c>
      <c r="SJA165" s="632" t="e">
        <f>(IF(SJA112-SJA107&lt;0,0,SJA112-SJA107)+SJA156)*1.21+IF($D$5="Koncesija",-#REF!*0.21,0)</f>
        <v>#REF!</v>
      </c>
      <c r="SJB165" s="632" t="e">
        <f>(IF(SJB112-SJB107&lt;0,0,SJB112-SJB107)+SJB156)*1.21+IF($D$5="Koncesija",-#REF!*0.21,0)</f>
        <v>#REF!</v>
      </c>
      <c r="SJC165" s="632" t="e">
        <f>(IF(SJC112-SJC107&lt;0,0,SJC112-SJC107)+SJC156)*1.21+IF($D$5="Koncesija",-#REF!*0.21,0)</f>
        <v>#REF!</v>
      </c>
      <c r="SJD165" s="632" t="e">
        <f>(IF(SJD112-SJD107&lt;0,0,SJD112-SJD107)+SJD156)*1.21+IF($D$5="Koncesija",-#REF!*0.21,0)</f>
        <v>#REF!</v>
      </c>
      <c r="SJE165" s="632" t="e">
        <f>(IF(SJE112-SJE107&lt;0,0,SJE112-SJE107)+SJE156)*1.21+IF($D$5="Koncesija",-#REF!*0.21,0)</f>
        <v>#REF!</v>
      </c>
      <c r="SJF165" s="632" t="e">
        <f>(IF(SJF112-SJF107&lt;0,0,SJF112-SJF107)+SJF156)*1.21+IF($D$5="Koncesija",-#REF!*0.21,0)</f>
        <v>#REF!</v>
      </c>
      <c r="SJG165" s="632" t="e">
        <f>(IF(SJG112-SJG107&lt;0,0,SJG112-SJG107)+SJG156)*1.21+IF($D$5="Koncesija",-#REF!*0.21,0)</f>
        <v>#REF!</v>
      </c>
      <c r="SJH165" s="632" t="e">
        <f>(IF(SJH112-SJH107&lt;0,0,SJH112-SJH107)+SJH156)*1.21+IF($D$5="Koncesija",-#REF!*0.21,0)</f>
        <v>#REF!</v>
      </c>
      <c r="SJI165" s="632" t="e">
        <f>(IF(SJI112-SJI107&lt;0,0,SJI112-SJI107)+SJI156)*1.21+IF($D$5="Koncesija",-#REF!*0.21,0)</f>
        <v>#REF!</v>
      </c>
      <c r="SJJ165" s="632" t="e">
        <f>(IF(SJJ112-SJJ107&lt;0,0,SJJ112-SJJ107)+SJJ156)*1.21+IF($D$5="Koncesija",-#REF!*0.21,0)</f>
        <v>#REF!</v>
      </c>
      <c r="SJK165" s="632" t="e">
        <f>(IF(SJK112-SJK107&lt;0,0,SJK112-SJK107)+SJK156)*1.21+IF($D$5="Koncesija",-#REF!*0.21,0)</f>
        <v>#REF!</v>
      </c>
      <c r="SJL165" s="632" t="e">
        <f>(IF(SJL112-SJL107&lt;0,0,SJL112-SJL107)+SJL156)*1.21+IF($D$5="Koncesija",-#REF!*0.21,0)</f>
        <v>#REF!</v>
      </c>
      <c r="SJM165" s="632" t="e">
        <f>(IF(SJM112-SJM107&lt;0,0,SJM112-SJM107)+SJM156)*1.21+IF($D$5="Koncesija",-#REF!*0.21,0)</f>
        <v>#REF!</v>
      </c>
      <c r="SJN165" s="632" t="e">
        <f>(IF(SJN112-SJN107&lt;0,0,SJN112-SJN107)+SJN156)*1.21+IF($D$5="Koncesija",-#REF!*0.21,0)</f>
        <v>#REF!</v>
      </c>
      <c r="SJO165" s="632" t="e">
        <f>(IF(SJO112-SJO107&lt;0,0,SJO112-SJO107)+SJO156)*1.21+IF($D$5="Koncesija",-#REF!*0.21,0)</f>
        <v>#REF!</v>
      </c>
      <c r="SJP165" s="632" t="e">
        <f>(IF(SJP112-SJP107&lt;0,0,SJP112-SJP107)+SJP156)*1.21+IF($D$5="Koncesija",-#REF!*0.21,0)</f>
        <v>#REF!</v>
      </c>
      <c r="SJQ165" s="632" t="e">
        <f>(IF(SJQ112-SJQ107&lt;0,0,SJQ112-SJQ107)+SJQ156)*1.21+IF($D$5="Koncesija",-#REF!*0.21,0)</f>
        <v>#REF!</v>
      </c>
      <c r="SJR165" s="632" t="e">
        <f>(IF(SJR112-SJR107&lt;0,0,SJR112-SJR107)+SJR156)*1.21+IF($D$5="Koncesija",-#REF!*0.21,0)</f>
        <v>#REF!</v>
      </c>
      <c r="SJS165" s="632" t="e">
        <f>(IF(SJS112-SJS107&lt;0,0,SJS112-SJS107)+SJS156)*1.21+IF($D$5="Koncesija",-#REF!*0.21,0)</f>
        <v>#REF!</v>
      </c>
      <c r="SJT165" s="632" t="e">
        <f>(IF(SJT112-SJT107&lt;0,0,SJT112-SJT107)+SJT156)*1.21+IF($D$5="Koncesija",-#REF!*0.21,0)</f>
        <v>#REF!</v>
      </c>
      <c r="SJU165" s="632" t="e">
        <f>(IF(SJU112-SJU107&lt;0,0,SJU112-SJU107)+SJU156)*1.21+IF($D$5="Koncesija",-#REF!*0.21,0)</f>
        <v>#REF!</v>
      </c>
      <c r="SJV165" s="632" t="e">
        <f>(IF(SJV112-SJV107&lt;0,0,SJV112-SJV107)+SJV156)*1.21+IF($D$5="Koncesija",-#REF!*0.21,0)</f>
        <v>#REF!</v>
      </c>
      <c r="SJW165" s="632" t="e">
        <f>(IF(SJW112-SJW107&lt;0,0,SJW112-SJW107)+SJW156)*1.21+IF($D$5="Koncesija",-#REF!*0.21,0)</f>
        <v>#REF!</v>
      </c>
      <c r="SJX165" s="632" t="e">
        <f>(IF(SJX112-SJX107&lt;0,0,SJX112-SJX107)+SJX156)*1.21+IF($D$5="Koncesija",-#REF!*0.21,0)</f>
        <v>#REF!</v>
      </c>
      <c r="SJY165" s="632" t="e">
        <f>(IF(SJY112-SJY107&lt;0,0,SJY112-SJY107)+SJY156)*1.21+IF($D$5="Koncesija",-#REF!*0.21,0)</f>
        <v>#REF!</v>
      </c>
      <c r="SJZ165" s="632" t="e">
        <f>(IF(SJZ112-SJZ107&lt;0,0,SJZ112-SJZ107)+SJZ156)*1.21+IF($D$5="Koncesija",-#REF!*0.21,0)</f>
        <v>#REF!</v>
      </c>
      <c r="SKA165" s="632" t="e">
        <f>(IF(SKA112-SKA107&lt;0,0,SKA112-SKA107)+SKA156)*1.21+IF($D$5="Koncesija",-#REF!*0.21,0)</f>
        <v>#REF!</v>
      </c>
      <c r="SKB165" s="632" t="e">
        <f>(IF(SKB112-SKB107&lt;0,0,SKB112-SKB107)+SKB156)*1.21+IF($D$5="Koncesija",-#REF!*0.21,0)</f>
        <v>#REF!</v>
      </c>
      <c r="SKC165" s="632" t="e">
        <f>(IF(SKC112-SKC107&lt;0,0,SKC112-SKC107)+SKC156)*1.21+IF($D$5="Koncesija",-#REF!*0.21,0)</f>
        <v>#REF!</v>
      </c>
      <c r="SKD165" s="632" t="e">
        <f>(IF(SKD112-SKD107&lt;0,0,SKD112-SKD107)+SKD156)*1.21+IF($D$5="Koncesija",-#REF!*0.21,0)</f>
        <v>#REF!</v>
      </c>
      <c r="SKE165" s="632" t="e">
        <f>(IF(SKE112-SKE107&lt;0,0,SKE112-SKE107)+SKE156)*1.21+IF($D$5="Koncesija",-#REF!*0.21,0)</f>
        <v>#REF!</v>
      </c>
      <c r="SKF165" s="632" t="e">
        <f>(IF(SKF112-SKF107&lt;0,0,SKF112-SKF107)+SKF156)*1.21+IF($D$5="Koncesija",-#REF!*0.21,0)</f>
        <v>#REF!</v>
      </c>
      <c r="SKG165" s="632" t="e">
        <f>(IF(SKG112-SKG107&lt;0,0,SKG112-SKG107)+SKG156)*1.21+IF($D$5="Koncesija",-#REF!*0.21,0)</f>
        <v>#REF!</v>
      </c>
      <c r="SKH165" s="632" t="e">
        <f>(IF(SKH112-SKH107&lt;0,0,SKH112-SKH107)+SKH156)*1.21+IF($D$5="Koncesija",-#REF!*0.21,0)</f>
        <v>#REF!</v>
      </c>
      <c r="SKI165" s="632" t="e">
        <f>(IF(SKI112-SKI107&lt;0,0,SKI112-SKI107)+SKI156)*1.21+IF($D$5="Koncesija",-#REF!*0.21,0)</f>
        <v>#REF!</v>
      </c>
      <c r="SKJ165" s="632" t="e">
        <f>(IF(SKJ112-SKJ107&lt;0,0,SKJ112-SKJ107)+SKJ156)*1.21+IF($D$5="Koncesija",-#REF!*0.21,0)</f>
        <v>#REF!</v>
      </c>
      <c r="SKK165" s="632" t="e">
        <f>(IF(SKK112-SKK107&lt;0,0,SKK112-SKK107)+SKK156)*1.21+IF($D$5="Koncesija",-#REF!*0.21,0)</f>
        <v>#REF!</v>
      </c>
      <c r="SKL165" s="632" t="e">
        <f>(IF(SKL112-SKL107&lt;0,0,SKL112-SKL107)+SKL156)*1.21+IF($D$5="Koncesija",-#REF!*0.21,0)</f>
        <v>#REF!</v>
      </c>
      <c r="SKM165" s="632" t="e">
        <f>(IF(SKM112-SKM107&lt;0,0,SKM112-SKM107)+SKM156)*1.21+IF($D$5="Koncesija",-#REF!*0.21,0)</f>
        <v>#REF!</v>
      </c>
      <c r="SKN165" s="632" t="e">
        <f>(IF(SKN112-SKN107&lt;0,0,SKN112-SKN107)+SKN156)*1.21+IF($D$5="Koncesija",-#REF!*0.21,0)</f>
        <v>#REF!</v>
      </c>
      <c r="SKO165" s="632" t="e">
        <f>(IF(SKO112-SKO107&lt;0,0,SKO112-SKO107)+SKO156)*1.21+IF($D$5="Koncesija",-#REF!*0.21,0)</f>
        <v>#REF!</v>
      </c>
      <c r="SKP165" s="632" t="e">
        <f>(IF(SKP112-SKP107&lt;0,0,SKP112-SKP107)+SKP156)*1.21+IF($D$5="Koncesija",-#REF!*0.21,0)</f>
        <v>#REF!</v>
      </c>
      <c r="SKQ165" s="632" t="e">
        <f>(IF(SKQ112-SKQ107&lt;0,0,SKQ112-SKQ107)+SKQ156)*1.21+IF($D$5="Koncesija",-#REF!*0.21,0)</f>
        <v>#REF!</v>
      </c>
      <c r="SKR165" s="632" t="e">
        <f>(IF(SKR112-SKR107&lt;0,0,SKR112-SKR107)+SKR156)*1.21+IF($D$5="Koncesija",-#REF!*0.21,0)</f>
        <v>#REF!</v>
      </c>
      <c r="SKS165" s="632" t="e">
        <f>(IF(SKS112-SKS107&lt;0,0,SKS112-SKS107)+SKS156)*1.21+IF($D$5="Koncesija",-#REF!*0.21,0)</f>
        <v>#REF!</v>
      </c>
      <c r="SKT165" s="632" t="e">
        <f>(IF(SKT112-SKT107&lt;0,0,SKT112-SKT107)+SKT156)*1.21+IF($D$5="Koncesija",-#REF!*0.21,0)</f>
        <v>#REF!</v>
      </c>
      <c r="SKU165" s="632" t="e">
        <f>(IF(SKU112-SKU107&lt;0,0,SKU112-SKU107)+SKU156)*1.21+IF($D$5="Koncesija",-#REF!*0.21,0)</f>
        <v>#REF!</v>
      </c>
      <c r="SKV165" s="632" t="e">
        <f>(IF(SKV112-SKV107&lt;0,0,SKV112-SKV107)+SKV156)*1.21+IF($D$5="Koncesija",-#REF!*0.21,0)</f>
        <v>#REF!</v>
      </c>
      <c r="SKW165" s="632" t="e">
        <f>(IF(SKW112-SKW107&lt;0,0,SKW112-SKW107)+SKW156)*1.21+IF($D$5="Koncesija",-#REF!*0.21,0)</f>
        <v>#REF!</v>
      </c>
      <c r="SKX165" s="632" t="e">
        <f>(IF(SKX112-SKX107&lt;0,0,SKX112-SKX107)+SKX156)*1.21+IF($D$5="Koncesija",-#REF!*0.21,0)</f>
        <v>#REF!</v>
      </c>
      <c r="SKY165" s="632" t="e">
        <f>(IF(SKY112-SKY107&lt;0,0,SKY112-SKY107)+SKY156)*1.21+IF($D$5="Koncesija",-#REF!*0.21,0)</f>
        <v>#REF!</v>
      </c>
      <c r="SKZ165" s="632" t="e">
        <f>(IF(SKZ112-SKZ107&lt;0,0,SKZ112-SKZ107)+SKZ156)*1.21+IF($D$5="Koncesija",-#REF!*0.21,0)</f>
        <v>#REF!</v>
      </c>
      <c r="SLA165" s="632" t="e">
        <f>(IF(SLA112-SLA107&lt;0,0,SLA112-SLA107)+SLA156)*1.21+IF($D$5="Koncesija",-#REF!*0.21,0)</f>
        <v>#REF!</v>
      </c>
      <c r="SLB165" s="632" t="e">
        <f>(IF(SLB112-SLB107&lt;0,0,SLB112-SLB107)+SLB156)*1.21+IF($D$5="Koncesija",-#REF!*0.21,0)</f>
        <v>#REF!</v>
      </c>
      <c r="SLC165" s="632" t="e">
        <f>(IF(SLC112-SLC107&lt;0,0,SLC112-SLC107)+SLC156)*1.21+IF($D$5="Koncesija",-#REF!*0.21,0)</f>
        <v>#REF!</v>
      </c>
      <c r="SLD165" s="632" t="e">
        <f>(IF(SLD112-SLD107&lt;0,0,SLD112-SLD107)+SLD156)*1.21+IF($D$5="Koncesija",-#REF!*0.21,0)</f>
        <v>#REF!</v>
      </c>
      <c r="SLE165" s="632" t="e">
        <f>(IF(SLE112-SLE107&lt;0,0,SLE112-SLE107)+SLE156)*1.21+IF($D$5="Koncesija",-#REF!*0.21,0)</f>
        <v>#REF!</v>
      </c>
      <c r="SLF165" s="632" t="e">
        <f>(IF(SLF112-SLF107&lt;0,0,SLF112-SLF107)+SLF156)*1.21+IF($D$5="Koncesija",-#REF!*0.21,0)</f>
        <v>#REF!</v>
      </c>
      <c r="SLG165" s="632" t="e">
        <f>(IF(SLG112-SLG107&lt;0,0,SLG112-SLG107)+SLG156)*1.21+IF($D$5="Koncesija",-#REF!*0.21,0)</f>
        <v>#REF!</v>
      </c>
      <c r="SLH165" s="632" t="e">
        <f>(IF(SLH112-SLH107&lt;0,0,SLH112-SLH107)+SLH156)*1.21+IF($D$5="Koncesija",-#REF!*0.21,0)</f>
        <v>#REF!</v>
      </c>
      <c r="SLI165" s="632" t="e">
        <f>(IF(SLI112-SLI107&lt;0,0,SLI112-SLI107)+SLI156)*1.21+IF($D$5="Koncesija",-#REF!*0.21,0)</f>
        <v>#REF!</v>
      </c>
      <c r="SLJ165" s="632" t="e">
        <f>(IF(SLJ112-SLJ107&lt;0,0,SLJ112-SLJ107)+SLJ156)*1.21+IF($D$5="Koncesija",-#REF!*0.21,0)</f>
        <v>#REF!</v>
      </c>
      <c r="SLK165" s="632" t="e">
        <f>(IF(SLK112-SLK107&lt;0,0,SLK112-SLK107)+SLK156)*1.21+IF($D$5="Koncesija",-#REF!*0.21,0)</f>
        <v>#REF!</v>
      </c>
      <c r="SLL165" s="632" t="e">
        <f>(IF(SLL112-SLL107&lt;0,0,SLL112-SLL107)+SLL156)*1.21+IF($D$5="Koncesija",-#REF!*0.21,0)</f>
        <v>#REF!</v>
      </c>
      <c r="SLM165" s="632" t="e">
        <f>(IF(SLM112-SLM107&lt;0,0,SLM112-SLM107)+SLM156)*1.21+IF($D$5="Koncesija",-#REF!*0.21,0)</f>
        <v>#REF!</v>
      </c>
      <c r="SLN165" s="632" t="e">
        <f>(IF(SLN112-SLN107&lt;0,0,SLN112-SLN107)+SLN156)*1.21+IF($D$5="Koncesija",-#REF!*0.21,0)</f>
        <v>#REF!</v>
      </c>
      <c r="SLO165" s="632" t="e">
        <f>(IF(SLO112-SLO107&lt;0,0,SLO112-SLO107)+SLO156)*1.21+IF($D$5="Koncesija",-#REF!*0.21,0)</f>
        <v>#REF!</v>
      </c>
      <c r="SLP165" s="632" t="e">
        <f>(IF(SLP112-SLP107&lt;0,0,SLP112-SLP107)+SLP156)*1.21+IF($D$5="Koncesija",-#REF!*0.21,0)</f>
        <v>#REF!</v>
      </c>
      <c r="SLQ165" s="632" t="e">
        <f>(IF(SLQ112-SLQ107&lt;0,0,SLQ112-SLQ107)+SLQ156)*1.21+IF($D$5="Koncesija",-#REF!*0.21,0)</f>
        <v>#REF!</v>
      </c>
      <c r="SLR165" s="632" t="e">
        <f>(IF(SLR112-SLR107&lt;0,0,SLR112-SLR107)+SLR156)*1.21+IF($D$5="Koncesija",-#REF!*0.21,0)</f>
        <v>#REF!</v>
      </c>
      <c r="SLS165" s="632" t="e">
        <f>(IF(SLS112-SLS107&lt;0,0,SLS112-SLS107)+SLS156)*1.21+IF($D$5="Koncesija",-#REF!*0.21,0)</f>
        <v>#REF!</v>
      </c>
      <c r="SLT165" s="632" t="e">
        <f>(IF(SLT112-SLT107&lt;0,0,SLT112-SLT107)+SLT156)*1.21+IF($D$5="Koncesija",-#REF!*0.21,0)</f>
        <v>#REF!</v>
      </c>
      <c r="SLU165" s="632" t="e">
        <f>(IF(SLU112-SLU107&lt;0,0,SLU112-SLU107)+SLU156)*1.21+IF($D$5="Koncesija",-#REF!*0.21,0)</f>
        <v>#REF!</v>
      </c>
      <c r="SLV165" s="632" t="e">
        <f>(IF(SLV112-SLV107&lt;0,0,SLV112-SLV107)+SLV156)*1.21+IF($D$5="Koncesija",-#REF!*0.21,0)</f>
        <v>#REF!</v>
      </c>
      <c r="SLW165" s="632" t="e">
        <f>(IF(SLW112-SLW107&lt;0,0,SLW112-SLW107)+SLW156)*1.21+IF($D$5="Koncesija",-#REF!*0.21,0)</f>
        <v>#REF!</v>
      </c>
      <c r="SLX165" s="632" t="e">
        <f>(IF(SLX112-SLX107&lt;0,0,SLX112-SLX107)+SLX156)*1.21+IF($D$5="Koncesija",-#REF!*0.21,0)</f>
        <v>#REF!</v>
      </c>
      <c r="SLY165" s="632" t="e">
        <f>(IF(SLY112-SLY107&lt;0,0,SLY112-SLY107)+SLY156)*1.21+IF($D$5="Koncesija",-#REF!*0.21,0)</f>
        <v>#REF!</v>
      </c>
      <c r="SLZ165" s="632" t="e">
        <f>(IF(SLZ112-SLZ107&lt;0,0,SLZ112-SLZ107)+SLZ156)*1.21+IF($D$5="Koncesija",-#REF!*0.21,0)</f>
        <v>#REF!</v>
      </c>
      <c r="SMA165" s="632" t="e">
        <f>(IF(SMA112-SMA107&lt;0,0,SMA112-SMA107)+SMA156)*1.21+IF($D$5="Koncesija",-#REF!*0.21,0)</f>
        <v>#REF!</v>
      </c>
      <c r="SMB165" s="632" t="e">
        <f>(IF(SMB112-SMB107&lt;0,0,SMB112-SMB107)+SMB156)*1.21+IF($D$5="Koncesija",-#REF!*0.21,0)</f>
        <v>#REF!</v>
      </c>
      <c r="SMC165" s="632" t="e">
        <f>(IF(SMC112-SMC107&lt;0,0,SMC112-SMC107)+SMC156)*1.21+IF($D$5="Koncesija",-#REF!*0.21,0)</f>
        <v>#REF!</v>
      </c>
      <c r="SMD165" s="632" t="e">
        <f>(IF(SMD112-SMD107&lt;0,0,SMD112-SMD107)+SMD156)*1.21+IF($D$5="Koncesija",-#REF!*0.21,0)</f>
        <v>#REF!</v>
      </c>
      <c r="SME165" s="632" t="e">
        <f>(IF(SME112-SME107&lt;0,0,SME112-SME107)+SME156)*1.21+IF($D$5="Koncesija",-#REF!*0.21,0)</f>
        <v>#REF!</v>
      </c>
      <c r="SMF165" s="632" t="e">
        <f>(IF(SMF112-SMF107&lt;0,0,SMF112-SMF107)+SMF156)*1.21+IF($D$5="Koncesija",-#REF!*0.21,0)</f>
        <v>#REF!</v>
      </c>
      <c r="SMG165" s="632" t="e">
        <f>(IF(SMG112-SMG107&lt;0,0,SMG112-SMG107)+SMG156)*1.21+IF($D$5="Koncesija",-#REF!*0.21,0)</f>
        <v>#REF!</v>
      </c>
      <c r="SMH165" s="632" t="e">
        <f>(IF(SMH112-SMH107&lt;0,0,SMH112-SMH107)+SMH156)*1.21+IF($D$5="Koncesija",-#REF!*0.21,0)</f>
        <v>#REF!</v>
      </c>
      <c r="SMI165" s="632" t="e">
        <f>(IF(SMI112-SMI107&lt;0,0,SMI112-SMI107)+SMI156)*1.21+IF($D$5="Koncesija",-#REF!*0.21,0)</f>
        <v>#REF!</v>
      </c>
      <c r="SMJ165" s="632" t="e">
        <f>(IF(SMJ112-SMJ107&lt;0,0,SMJ112-SMJ107)+SMJ156)*1.21+IF($D$5="Koncesija",-#REF!*0.21,0)</f>
        <v>#REF!</v>
      </c>
      <c r="SMK165" s="632" t="e">
        <f>(IF(SMK112-SMK107&lt;0,0,SMK112-SMK107)+SMK156)*1.21+IF($D$5="Koncesija",-#REF!*0.21,0)</f>
        <v>#REF!</v>
      </c>
      <c r="SML165" s="632" t="e">
        <f>(IF(SML112-SML107&lt;0,0,SML112-SML107)+SML156)*1.21+IF($D$5="Koncesija",-#REF!*0.21,0)</f>
        <v>#REF!</v>
      </c>
      <c r="SMM165" s="632" t="e">
        <f>(IF(SMM112-SMM107&lt;0,0,SMM112-SMM107)+SMM156)*1.21+IF($D$5="Koncesija",-#REF!*0.21,0)</f>
        <v>#REF!</v>
      </c>
      <c r="SMN165" s="632" t="e">
        <f>(IF(SMN112-SMN107&lt;0,0,SMN112-SMN107)+SMN156)*1.21+IF($D$5="Koncesija",-#REF!*0.21,0)</f>
        <v>#REF!</v>
      </c>
      <c r="SMO165" s="632" t="e">
        <f>(IF(SMO112-SMO107&lt;0,0,SMO112-SMO107)+SMO156)*1.21+IF($D$5="Koncesija",-#REF!*0.21,0)</f>
        <v>#REF!</v>
      </c>
      <c r="SMP165" s="632" t="e">
        <f>(IF(SMP112-SMP107&lt;0,0,SMP112-SMP107)+SMP156)*1.21+IF($D$5="Koncesija",-#REF!*0.21,0)</f>
        <v>#REF!</v>
      </c>
      <c r="SMQ165" s="632" t="e">
        <f>(IF(SMQ112-SMQ107&lt;0,0,SMQ112-SMQ107)+SMQ156)*1.21+IF($D$5="Koncesija",-#REF!*0.21,0)</f>
        <v>#REF!</v>
      </c>
      <c r="SMR165" s="632" t="e">
        <f>(IF(SMR112-SMR107&lt;0,0,SMR112-SMR107)+SMR156)*1.21+IF($D$5="Koncesija",-#REF!*0.21,0)</f>
        <v>#REF!</v>
      </c>
      <c r="SMS165" s="632" t="e">
        <f>(IF(SMS112-SMS107&lt;0,0,SMS112-SMS107)+SMS156)*1.21+IF($D$5="Koncesija",-#REF!*0.21,0)</f>
        <v>#REF!</v>
      </c>
      <c r="SMT165" s="632" t="e">
        <f>(IF(SMT112-SMT107&lt;0,0,SMT112-SMT107)+SMT156)*1.21+IF($D$5="Koncesija",-#REF!*0.21,0)</f>
        <v>#REF!</v>
      </c>
      <c r="SMU165" s="632" t="e">
        <f>(IF(SMU112-SMU107&lt;0,0,SMU112-SMU107)+SMU156)*1.21+IF($D$5="Koncesija",-#REF!*0.21,0)</f>
        <v>#REF!</v>
      </c>
      <c r="SMV165" s="632" t="e">
        <f>(IF(SMV112-SMV107&lt;0,0,SMV112-SMV107)+SMV156)*1.21+IF($D$5="Koncesija",-#REF!*0.21,0)</f>
        <v>#REF!</v>
      </c>
      <c r="SMW165" s="632" t="e">
        <f>(IF(SMW112-SMW107&lt;0,0,SMW112-SMW107)+SMW156)*1.21+IF($D$5="Koncesija",-#REF!*0.21,0)</f>
        <v>#REF!</v>
      </c>
      <c r="SMX165" s="632" t="e">
        <f>(IF(SMX112-SMX107&lt;0,0,SMX112-SMX107)+SMX156)*1.21+IF($D$5="Koncesija",-#REF!*0.21,0)</f>
        <v>#REF!</v>
      </c>
      <c r="SMY165" s="632" t="e">
        <f>(IF(SMY112-SMY107&lt;0,0,SMY112-SMY107)+SMY156)*1.21+IF($D$5="Koncesija",-#REF!*0.21,0)</f>
        <v>#REF!</v>
      </c>
      <c r="SMZ165" s="632" t="e">
        <f>(IF(SMZ112-SMZ107&lt;0,0,SMZ112-SMZ107)+SMZ156)*1.21+IF($D$5="Koncesija",-#REF!*0.21,0)</f>
        <v>#REF!</v>
      </c>
      <c r="SNA165" s="632" t="e">
        <f>(IF(SNA112-SNA107&lt;0,0,SNA112-SNA107)+SNA156)*1.21+IF($D$5="Koncesija",-#REF!*0.21,0)</f>
        <v>#REF!</v>
      </c>
      <c r="SNB165" s="632" t="e">
        <f>(IF(SNB112-SNB107&lt;0,0,SNB112-SNB107)+SNB156)*1.21+IF($D$5="Koncesija",-#REF!*0.21,0)</f>
        <v>#REF!</v>
      </c>
      <c r="SNC165" s="632" t="e">
        <f>(IF(SNC112-SNC107&lt;0,0,SNC112-SNC107)+SNC156)*1.21+IF($D$5="Koncesija",-#REF!*0.21,0)</f>
        <v>#REF!</v>
      </c>
      <c r="SND165" s="632" t="e">
        <f>(IF(SND112-SND107&lt;0,0,SND112-SND107)+SND156)*1.21+IF($D$5="Koncesija",-#REF!*0.21,0)</f>
        <v>#REF!</v>
      </c>
      <c r="SNE165" s="632" t="e">
        <f>(IF(SNE112-SNE107&lt;0,0,SNE112-SNE107)+SNE156)*1.21+IF($D$5="Koncesija",-#REF!*0.21,0)</f>
        <v>#REF!</v>
      </c>
      <c r="SNF165" s="632" t="e">
        <f>(IF(SNF112-SNF107&lt;0,0,SNF112-SNF107)+SNF156)*1.21+IF($D$5="Koncesija",-#REF!*0.21,0)</f>
        <v>#REF!</v>
      </c>
      <c r="SNG165" s="632" t="e">
        <f>(IF(SNG112-SNG107&lt;0,0,SNG112-SNG107)+SNG156)*1.21+IF($D$5="Koncesija",-#REF!*0.21,0)</f>
        <v>#REF!</v>
      </c>
      <c r="SNH165" s="632" t="e">
        <f>(IF(SNH112-SNH107&lt;0,0,SNH112-SNH107)+SNH156)*1.21+IF($D$5="Koncesija",-#REF!*0.21,0)</f>
        <v>#REF!</v>
      </c>
      <c r="SNI165" s="632" t="e">
        <f>(IF(SNI112-SNI107&lt;0,0,SNI112-SNI107)+SNI156)*1.21+IF($D$5="Koncesija",-#REF!*0.21,0)</f>
        <v>#REF!</v>
      </c>
      <c r="SNJ165" s="632" t="e">
        <f>(IF(SNJ112-SNJ107&lt;0,0,SNJ112-SNJ107)+SNJ156)*1.21+IF($D$5="Koncesija",-#REF!*0.21,0)</f>
        <v>#REF!</v>
      </c>
      <c r="SNK165" s="632" t="e">
        <f>(IF(SNK112-SNK107&lt;0,0,SNK112-SNK107)+SNK156)*1.21+IF($D$5="Koncesija",-#REF!*0.21,0)</f>
        <v>#REF!</v>
      </c>
      <c r="SNL165" s="632" t="e">
        <f>(IF(SNL112-SNL107&lt;0,0,SNL112-SNL107)+SNL156)*1.21+IF($D$5="Koncesija",-#REF!*0.21,0)</f>
        <v>#REF!</v>
      </c>
      <c r="SNM165" s="632" t="e">
        <f>(IF(SNM112-SNM107&lt;0,0,SNM112-SNM107)+SNM156)*1.21+IF($D$5="Koncesija",-#REF!*0.21,0)</f>
        <v>#REF!</v>
      </c>
      <c r="SNN165" s="632" t="e">
        <f>(IF(SNN112-SNN107&lt;0,0,SNN112-SNN107)+SNN156)*1.21+IF($D$5="Koncesija",-#REF!*0.21,0)</f>
        <v>#REF!</v>
      </c>
      <c r="SNO165" s="632" t="e">
        <f>(IF(SNO112-SNO107&lt;0,0,SNO112-SNO107)+SNO156)*1.21+IF($D$5="Koncesija",-#REF!*0.21,0)</f>
        <v>#REF!</v>
      </c>
      <c r="SNP165" s="632" t="e">
        <f>(IF(SNP112-SNP107&lt;0,0,SNP112-SNP107)+SNP156)*1.21+IF($D$5="Koncesija",-#REF!*0.21,0)</f>
        <v>#REF!</v>
      </c>
      <c r="SNQ165" s="632" t="e">
        <f>(IF(SNQ112-SNQ107&lt;0,0,SNQ112-SNQ107)+SNQ156)*1.21+IF($D$5="Koncesija",-#REF!*0.21,0)</f>
        <v>#REF!</v>
      </c>
      <c r="SNR165" s="632" t="e">
        <f>(IF(SNR112-SNR107&lt;0,0,SNR112-SNR107)+SNR156)*1.21+IF($D$5="Koncesija",-#REF!*0.21,0)</f>
        <v>#REF!</v>
      </c>
      <c r="SNS165" s="632" t="e">
        <f>(IF(SNS112-SNS107&lt;0,0,SNS112-SNS107)+SNS156)*1.21+IF($D$5="Koncesija",-#REF!*0.21,0)</f>
        <v>#REF!</v>
      </c>
      <c r="SNT165" s="632" t="e">
        <f>(IF(SNT112-SNT107&lt;0,0,SNT112-SNT107)+SNT156)*1.21+IF($D$5="Koncesija",-#REF!*0.21,0)</f>
        <v>#REF!</v>
      </c>
      <c r="SNU165" s="632" t="e">
        <f>(IF(SNU112-SNU107&lt;0,0,SNU112-SNU107)+SNU156)*1.21+IF($D$5="Koncesija",-#REF!*0.21,0)</f>
        <v>#REF!</v>
      </c>
      <c r="SNV165" s="632" t="e">
        <f>(IF(SNV112-SNV107&lt;0,0,SNV112-SNV107)+SNV156)*1.21+IF($D$5="Koncesija",-#REF!*0.21,0)</f>
        <v>#REF!</v>
      </c>
      <c r="SNW165" s="632" t="e">
        <f>(IF(SNW112-SNW107&lt;0,0,SNW112-SNW107)+SNW156)*1.21+IF($D$5="Koncesija",-#REF!*0.21,0)</f>
        <v>#REF!</v>
      </c>
      <c r="SNX165" s="632" t="e">
        <f>(IF(SNX112-SNX107&lt;0,0,SNX112-SNX107)+SNX156)*1.21+IF($D$5="Koncesija",-#REF!*0.21,0)</f>
        <v>#REF!</v>
      </c>
      <c r="SNY165" s="632" t="e">
        <f>(IF(SNY112-SNY107&lt;0,0,SNY112-SNY107)+SNY156)*1.21+IF($D$5="Koncesija",-#REF!*0.21,0)</f>
        <v>#REF!</v>
      </c>
      <c r="SNZ165" s="632" t="e">
        <f>(IF(SNZ112-SNZ107&lt;0,0,SNZ112-SNZ107)+SNZ156)*1.21+IF($D$5="Koncesija",-#REF!*0.21,0)</f>
        <v>#REF!</v>
      </c>
      <c r="SOA165" s="632" t="e">
        <f>(IF(SOA112-SOA107&lt;0,0,SOA112-SOA107)+SOA156)*1.21+IF($D$5="Koncesija",-#REF!*0.21,0)</f>
        <v>#REF!</v>
      </c>
      <c r="SOB165" s="632" t="e">
        <f>(IF(SOB112-SOB107&lt;0,0,SOB112-SOB107)+SOB156)*1.21+IF($D$5="Koncesija",-#REF!*0.21,0)</f>
        <v>#REF!</v>
      </c>
      <c r="SOC165" s="632" t="e">
        <f>(IF(SOC112-SOC107&lt;0,0,SOC112-SOC107)+SOC156)*1.21+IF($D$5="Koncesija",-#REF!*0.21,0)</f>
        <v>#REF!</v>
      </c>
      <c r="SOD165" s="632" t="e">
        <f>(IF(SOD112-SOD107&lt;0,0,SOD112-SOD107)+SOD156)*1.21+IF($D$5="Koncesija",-#REF!*0.21,0)</f>
        <v>#REF!</v>
      </c>
      <c r="SOE165" s="632" t="e">
        <f>(IF(SOE112-SOE107&lt;0,0,SOE112-SOE107)+SOE156)*1.21+IF($D$5="Koncesija",-#REF!*0.21,0)</f>
        <v>#REF!</v>
      </c>
      <c r="SOF165" s="632" t="e">
        <f>(IF(SOF112-SOF107&lt;0,0,SOF112-SOF107)+SOF156)*1.21+IF($D$5="Koncesija",-#REF!*0.21,0)</f>
        <v>#REF!</v>
      </c>
      <c r="SOG165" s="632" t="e">
        <f>(IF(SOG112-SOG107&lt;0,0,SOG112-SOG107)+SOG156)*1.21+IF($D$5="Koncesija",-#REF!*0.21,0)</f>
        <v>#REF!</v>
      </c>
      <c r="SOH165" s="632" t="e">
        <f>(IF(SOH112-SOH107&lt;0,0,SOH112-SOH107)+SOH156)*1.21+IF($D$5="Koncesija",-#REF!*0.21,0)</f>
        <v>#REF!</v>
      </c>
      <c r="SOI165" s="632" t="e">
        <f>(IF(SOI112-SOI107&lt;0,0,SOI112-SOI107)+SOI156)*1.21+IF($D$5="Koncesija",-#REF!*0.21,0)</f>
        <v>#REF!</v>
      </c>
      <c r="SOJ165" s="632" t="e">
        <f>(IF(SOJ112-SOJ107&lt;0,0,SOJ112-SOJ107)+SOJ156)*1.21+IF($D$5="Koncesija",-#REF!*0.21,0)</f>
        <v>#REF!</v>
      </c>
      <c r="SOK165" s="632" t="e">
        <f>(IF(SOK112-SOK107&lt;0,0,SOK112-SOK107)+SOK156)*1.21+IF($D$5="Koncesija",-#REF!*0.21,0)</f>
        <v>#REF!</v>
      </c>
      <c r="SOL165" s="632" t="e">
        <f>(IF(SOL112-SOL107&lt;0,0,SOL112-SOL107)+SOL156)*1.21+IF($D$5="Koncesija",-#REF!*0.21,0)</f>
        <v>#REF!</v>
      </c>
      <c r="SOM165" s="632" t="e">
        <f>(IF(SOM112-SOM107&lt;0,0,SOM112-SOM107)+SOM156)*1.21+IF($D$5="Koncesija",-#REF!*0.21,0)</f>
        <v>#REF!</v>
      </c>
      <c r="SON165" s="632" t="e">
        <f>(IF(SON112-SON107&lt;0,0,SON112-SON107)+SON156)*1.21+IF($D$5="Koncesija",-#REF!*0.21,0)</f>
        <v>#REF!</v>
      </c>
      <c r="SOO165" s="632" t="e">
        <f>(IF(SOO112-SOO107&lt;0,0,SOO112-SOO107)+SOO156)*1.21+IF($D$5="Koncesija",-#REF!*0.21,0)</f>
        <v>#REF!</v>
      </c>
      <c r="SOP165" s="632" t="e">
        <f>(IF(SOP112-SOP107&lt;0,0,SOP112-SOP107)+SOP156)*1.21+IF($D$5="Koncesija",-#REF!*0.21,0)</f>
        <v>#REF!</v>
      </c>
      <c r="SOQ165" s="632" t="e">
        <f>(IF(SOQ112-SOQ107&lt;0,0,SOQ112-SOQ107)+SOQ156)*1.21+IF($D$5="Koncesija",-#REF!*0.21,0)</f>
        <v>#REF!</v>
      </c>
      <c r="SOR165" s="632" t="e">
        <f>(IF(SOR112-SOR107&lt;0,0,SOR112-SOR107)+SOR156)*1.21+IF($D$5="Koncesija",-#REF!*0.21,0)</f>
        <v>#REF!</v>
      </c>
      <c r="SOS165" s="632" t="e">
        <f>(IF(SOS112-SOS107&lt;0,0,SOS112-SOS107)+SOS156)*1.21+IF($D$5="Koncesija",-#REF!*0.21,0)</f>
        <v>#REF!</v>
      </c>
      <c r="SOT165" s="632" t="e">
        <f>(IF(SOT112-SOT107&lt;0,0,SOT112-SOT107)+SOT156)*1.21+IF($D$5="Koncesija",-#REF!*0.21,0)</f>
        <v>#REF!</v>
      </c>
      <c r="SOU165" s="632" t="e">
        <f>(IF(SOU112-SOU107&lt;0,0,SOU112-SOU107)+SOU156)*1.21+IF($D$5="Koncesija",-#REF!*0.21,0)</f>
        <v>#REF!</v>
      </c>
      <c r="SOV165" s="632" t="e">
        <f>(IF(SOV112-SOV107&lt;0,0,SOV112-SOV107)+SOV156)*1.21+IF($D$5="Koncesija",-#REF!*0.21,0)</f>
        <v>#REF!</v>
      </c>
      <c r="SOW165" s="632" t="e">
        <f>(IF(SOW112-SOW107&lt;0,0,SOW112-SOW107)+SOW156)*1.21+IF($D$5="Koncesija",-#REF!*0.21,0)</f>
        <v>#REF!</v>
      </c>
      <c r="SOX165" s="632" t="e">
        <f>(IF(SOX112-SOX107&lt;0,0,SOX112-SOX107)+SOX156)*1.21+IF($D$5="Koncesija",-#REF!*0.21,0)</f>
        <v>#REF!</v>
      </c>
      <c r="SOY165" s="632" t="e">
        <f>(IF(SOY112-SOY107&lt;0,0,SOY112-SOY107)+SOY156)*1.21+IF($D$5="Koncesija",-#REF!*0.21,0)</f>
        <v>#REF!</v>
      </c>
      <c r="SOZ165" s="632" t="e">
        <f>(IF(SOZ112-SOZ107&lt;0,0,SOZ112-SOZ107)+SOZ156)*1.21+IF($D$5="Koncesija",-#REF!*0.21,0)</f>
        <v>#REF!</v>
      </c>
      <c r="SPA165" s="632" t="e">
        <f>(IF(SPA112-SPA107&lt;0,0,SPA112-SPA107)+SPA156)*1.21+IF($D$5="Koncesija",-#REF!*0.21,0)</f>
        <v>#REF!</v>
      </c>
      <c r="SPB165" s="632" t="e">
        <f>(IF(SPB112-SPB107&lt;0,0,SPB112-SPB107)+SPB156)*1.21+IF($D$5="Koncesija",-#REF!*0.21,0)</f>
        <v>#REF!</v>
      </c>
      <c r="SPC165" s="632" t="e">
        <f>(IF(SPC112-SPC107&lt;0,0,SPC112-SPC107)+SPC156)*1.21+IF($D$5="Koncesija",-#REF!*0.21,0)</f>
        <v>#REF!</v>
      </c>
      <c r="SPD165" s="632" t="e">
        <f>(IF(SPD112-SPD107&lt;0,0,SPD112-SPD107)+SPD156)*1.21+IF($D$5="Koncesija",-#REF!*0.21,0)</f>
        <v>#REF!</v>
      </c>
      <c r="SPE165" s="632" t="e">
        <f>(IF(SPE112-SPE107&lt;0,0,SPE112-SPE107)+SPE156)*1.21+IF($D$5="Koncesija",-#REF!*0.21,0)</f>
        <v>#REF!</v>
      </c>
      <c r="SPF165" s="632" t="e">
        <f>(IF(SPF112-SPF107&lt;0,0,SPF112-SPF107)+SPF156)*1.21+IF($D$5="Koncesija",-#REF!*0.21,0)</f>
        <v>#REF!</v>
      </c>
      <c r="SPG165" s="632" t="e">
        <f>(IF(SPG112-SPG107&lt;0,0,SPG112-SPG107)+SPG156)*1.21+IF($D$5="Koncesija",-#REF!*0.21,0)</f>
        <v>#REF!</v>
      </c>
      <c r="SPH165" s="632" t="e">
        <f>(IF(SPH112-SPH107&lt;0,0,SPH112-SPH107)+SPH156)*1.21+IF($D$5="Koncesija",-#REF!*0.21,0)</f>
        <v>#REF!</v>
      </c>
      <c r="SPI165" s="632" t="e">
        <f>(IF(SPI112-SPI107&lt;0,0,SPI112-SPI107)+SPI156)*1.21+IF($D$5="Koncesija",-#REF!*0.21,0)</f>
        <v>#REF!</v>
      </c>
      <c r="SPJ165" s="632" t="e">
        <f>(IF(SPJ112-SPJ107&lt;0,0,SPJ112-SPJ107)+SPJ156)*1.21+IF($D$5="Koncesija",-#REF!*0.21,0)</f>
        <v>#REF!</v>
      </c>
      <c r="SPK165" s="632" t="e">
        <f>(IF(SPK112-SPK107&lt;0,0,SPK112-SPK107)+SPK156)*1.21+IF($D$5="Koncesija",-#REF!*0.21,0)</f>
        <v>#REF!</v>
      </c>
      <c r="SPL165" s="632" t="e">
        <f>(IF(SPL112-SPL107&lt;0,0,SPL112-SPL107)+SPL156)*1.21+IF($D$5="Koncesija",-#REF!*0.21,0)</f>
        <v>#REF!</v>
      </c>
      <c r="SPM165" s="632" t="e">
        <f>(IF(SPM112-SPM107&lt;0,0,SPM112-SPM107)+SPM156)*1.21+IF($D$5="Koncesija",-#REF!*0.21,0)</f>
        <v>#REF!</v>
      </c>
      <c r="SPN165" s="632" t="e">
        <f>(IF(SPN112-SPN107&lt;0,0,SPN112-SPN107)+SPN156)*1.21+IF($D$5="Koncesija",-#REF!*0.21,0)</f>
        <v>#REF!</v>
      </c>
      <c r="SPO165" s="632" t="e">
        <f>(IF(SPO112-SPO107&lt;0,0,SPO112-SPO107)+SPO156)*1.21+IF($D$5="Koncesija",-#REF!*0.21,0)</f>
        <v>#REF!</v>
      </c>
      <c r="SPP165" s="632" t="e">
        <f>(IF(SPP112-SPP107&lt;0,0,SPP112-SPP107)+SPP156)*1.21+IF($D$5="Koncesija",-#REF!*0.21,0)</f>
        <v>#REF!</v>
      </c>
      <c r="SPQ165" s="632" t="e">
        <f>(IF(SPQ112-SPQ107&lt;0,0,SPQ112-SPQ107)+SPQ156)*1.21+IF($D$5="Koncesija",-#REF!*0.21,0)</f>
        <v>#REF!</v>
      </c>
      <c r="SPR165" s="632" t="e">
        <f>(IF(SPR112-SPR107&lt;0,0,SPR112-SPR107)+SPR156)*1.21+IF($D$5="Koncesija",-#REF!*0.21,0)</f>
        <v>#REF!</v>
      </c>
      <c r="SPS165" s="632" t="e">
        <f>(IF(SPS112-SPS107&lt;0,0,SPS112-SPS107)+SPS156)*1.21+IF($D$5="Koncesija",-#REF!*0.21,0)</f>
        <v>#REF!</v>
      </c>
      <c r="SPT165" s="632" t="e">
        <f>(IF(SPT112-SPT107&lt;0,0,SPT112-SPT107)+SPT156)*1.21+IF($D$5="Koncesija",-#REF!*0.21,0)</f>
        <v>#REF!</v>
      </c>
      <c r="SPU165" s="632" t="e">
        <f>(IF(SPU112-SPU107&lt;0,0,SPU112-SPU107)+SPU156)*1.21+IF($D$5="Koncesija",-#REF!*0.21,0)</f>
        <v>#REF!</v>
      </c>
      <c r="SPV165" s="632" t="e">
        <f>(IF(SPV112-SPV107&lt;0,0,SPV112-SPV107)+SPV156)*1.21+IF($D$5="Koncesija",-#REF!*0.21,0)</f>
        <v>#REF!</v>
      </c>
      <c r="SPW165" s="632" t="e">
        <f>(IF(SPW112-SPW107&lt;0,0,SPW112-SPW107)+SPW156)*1.21+IF($D$5="Koncesija",-#REF!*0.21,0)</f>
        <v>#REF!</v>
      </c>
      <c r="SPX165" s="632" t="e">
        <f>(IF(SPX112-SPX107&lt;0,0,SPX112-SPX107)+SPX156)*1.21+IF($D$5="Koncesija",-#REF!*0.21,0)</f>
        <v>#REF!</v>
      </c>
      <c r="SPY165" s="632" t="e">
        <f>(IF(SPY112-SPY107&lt;0,0,SPY112-SPY107)+SPY156)*1.21+IF($D$5="Koncesija",-#REF!*0.21,0)</f>
        <v>#REF!</v>
      </c>
      <c r="SPZ165" s="632" t="e">
        <f>(IF(SPZ112-SPZ107&lt;0,0,SPZ112-SPZ107)+SPZ156)*1.21+IF($D$5="Koncesija",-#REF!*0.21,0)</f>
        <v>#REF!</v>
      </c>
      <c r="SQA165" s="632" t="e">
        <f>(IF(SQA112-SQA107&lt;0,0,SQA112-SQA107)+SQA156)*1.21+IF($D$5="Koncesija",-#REF!*0.21,0)</f>
        <v>#REF!</v>
      </c>
      <c r="SQB165" s="632" t="e">
        <f>(IF(SQB112-SQB107&lt;0,0,SQB112-SQB107)+SQB156)*1.21+IF($D$5="Koncesija",-#REF!*0.21,0)</f>
        <v>#REF!</v>
      </c>
      <c r="SQC165" s="632" t="e">
        <f>(IF(SQC112-SQC107&lt;0,0,SQC112-SQC107)+SQC156)*1.21+IF($D$5="Koncesija",-#REF!*0.21,0)</f>
        <v>#REF!</v>
      </c>
      <c r="SQD165" s="632" t="e">
        <f>(IF(SQD112-SQD107&lt;0,0,SQD112-SQD107)+SQD156)*1.21+IF($D$5="Koncesija",-#REF!*0.21,0)</f>
        <v>#REF!</v>
      </c>
      <c r="SQE165" s="632" t="e">
        <f>(IF(SQE112-SQE107&lt;0,0,SQE112-SQE107)+SQE156)*1.21+IF($D$5="Koncesija",-#REF!*0.21,0)</f>
        <v>#REF!</v>
      </c>
      <c r="SQF165" s="632" t="e">
        <f>(IF(SQF112-SQF107&lt;0,0,SQF112-SQF107)+SQF156)*1.21+IF($D$5="Koncesija",-#REF!*0.21,0)</f>
        <v>#REF!</v>
      </c>
      <c r="SQG165" s="632" t="e">
        <f>(IF(SQG112-SQG107&lt;0,0,SQG112-SQG107)+SQG156)*1.21+IF($D$5="Koncesija",-#REF!*0.21,0)</f>
        <v>#REF!</v>
      </c>
      <c r="SQH165" s="632" t="e">
        <f>(IF(SQH112-SQH107&lt;0,0,SQH112-SQH107)+SQH156)*1.21+IF($D$5="Koncesija",-#REF!*0.21,0)</f>
        <v>#REF!</v>
      </c>
      <c r="SQI165" s="632" t="e">
        <f>(IF(SQI112-SQI107&lt;0,0,SQI112-SQI107)+SQI156)*1.21+IF($D$5="Koncesija",-#REF!*0.21,0)</f>
        <v>#REF!</v>
      </c>
      <c r="SQJ165" s="632" t="e">
        <f>(IF(SQJ112-SQJ107&lt;0,0,SQJ112-SQJ107)+SQJ156)*1.21+IF($D$5="Koncesija",-#REF!*0.21,0)</f>
        <v>#REF!</v>
      </c>
      <c r="SQK165" s="632" t="e">
        <f>(IF(SQK112-SQK107&lt;0,0,SQK112-SQK107)+SQK156)*1.21+IF($D$5="Koncesija",-#REF!*0.21,0)</f>
        <v>#REF!</v>
      </c>
      <c r="SQL165" s="632" t="e">
        <f>(IF(SQL112-SQL107&lt;0,0,SQL112-SQL107)+SQL156)*1.21+IF($D$5="Koncesija",-#REF!*0.21,0)</f>
        <v>#REF!</v>
      </c>
      <c r="SQM165" s="632" t="e">
        <f>(IF(SQM112-SQM107&lt;0,0,SQM112-SQM107)+SQM156)*1.21+IF($D$5="Koncesija",-#REF!*0.21,0)</f>
        <v>#REF!</v>
      </c>
      <c r="SQN165" s="632" t="e">
        <f>(IF(SQN112-SQN107&lt;0,0,SQN112-SQN107)+SQN156)*1.21+IF($D$5="Koncesija",-#REF!*0.21,0)</f>
        <v>#REF!</v>
      </c>
      <c r="SQO165" s="632" t="e">
        <f>(IF(SQO112-SQO107&lt;0,0,SQO112-SQO107)+SQO156)*1.21+IF($D$5="Koncesija",-#REF!*0.21,0)</f>
        <v>#REF!</v>
      </c>
      <c r="SQP165" s="632" t="e">
        <f>(IF(SQP112-SQP107&lt;0,0,SQP112-SQP107)+SQP156)*1.21+IF($D$5="Koncesija",-#REF!*0.21,0)</f>
        <v>#REF!</v>
      </c>
      <c r="SQQ165" s="632" t="e">
        <f>(IF(SQQ112-SQQ107&lt;0,0,SQQ112-SQQ107)+SQQ156)*1.21+IF($D$5="Koncesija",-#REF!*0.21,0)</f>
        <v>#REF!</v>
      </c>
      <c r="SQR165" s="632" t="e">
        <f>(IF(SQR112-SQR107&lt;0,0,SQR112-SQR107)+SQR156)*1.21+IF($D$5="Koncesija",-#REF!*0.21,0)</f>
        <v>#REF!</v>
      </c>
      <c r="SQS165" s="632" t="e">
        <f>(IF(SQS112-SQS107&lt;0,0,SQS112-SQS107)+SQS156)*1.21+IF($D$5="Koncesija",-#REF!*0.21,0)</f>
        <v>#REF!</v>
      </c>
      <c r="SQT165" s="632" t="e">
        <f>(IF(SQT112-SQT107&lt;0,0,SQT112-SQT107)+SQT156)*1.21+IF($D$5="Koncesija",-#REF!*0.21,0)</f>
        <v>#REF!</v>
      </c>
      <c r="SQU165" s="632" t="e">
        <f>(IF(SQU112-SQU107&lt;0,0,SQU112-SQU107)+SQU156)*1.21+IF($D$5="Koncesija",-#REF!*0.21,0)</f>
        <v>#REF!</v>
      </c>
      <c r="SQV165" s="632" t="e">
        <f>(IF(SQV112-SQV107&lt;0,0,SQV112-SQV107)+SQV156)*1.21+IF($D$5="Koncesija",-#REF!*0.21,0)</f>
        <v>#REF!</v>
      </c>
      <c r="SQW165" s="632" t="e">
        <f>(IF(SQW112-SQW107&lt;0,0,SQW112-SQW107)+SQW156)*1.21+IF($D$5="Koncesija",-#REF!*0.21,0)</f>
        <v>#REF!</v>
      </c>
      <c r="SQX165" s="632" t="e">
        <f>(IF(SQX112-SQX107&lt;0,0,SQX112-SQX107)+SQX156)*1.21+IF($D$5="Koncesija",-#REF!*0.21,0)</f>
        <v>#REF!</v>
      </c>
      <c r="SQY165" s="632" t="e">
        <f>(IF(SQY112-SQY107&lt;0,0,SQY112-SQY107)+SQY156)*1.21+IF($D$5="Koncesija",-#REF!*0.21,0)</f>
        <v>#REF!</v>
      </c>
      <c r="SQZ165" s="632" t="e">
        <f>(IF(SQZ112-SQZ107&lt;0,0,SQZ112-SQZ107)+SQZ156)*1.21+IF($D$5="Koncesija",-#REF!*0.21,0)</f>
        <v>#REF!</v>
      </c>
      <c r="SRA165" s="632" t="e">
        <f>(IF(SRA112-SRA107&lt;0,0,SRA112-SRA107)+SRA156)*1.21+IF($D$5="Koncesija",-#REF!*0.21,0)</f>
        <v>#REF!</v>
      </c>
      <c r="SRB165" s="632" t="e">
        <f>(IF(SRB112-SRB107&lt;0,0,SRB112-SRB107)+SRB156)*1.21+IF($D$5="Koncesija",-#REF!*0.21,0)</f>
        <v>#REF!</v>
      </c>
      <c r="SRC165" s="632" t="e">
        <f>(IF(SRC112-SRC107&lt;0,0,SRC112-SRC107)+SRC156)*1.21+IF($D$5="Koncesija",-#REF!*0.21,0)</f>
        <v>#REF!</v>
      </c>
      <c r="SRD165" s="632" t="e">
        <f>(IF(SRD112-SRD107&lt;0,0,SRD112-SRD107)+SRD156)*1.21+IF($D$5="Koncesija",-#REF!*0.21,0)</f>
        <v>#REF!</v>
      </c>
      <c r="SRE165" s="632" t="e">
        <f>(IF(SRE112-SRE107&lt;0,0,SRE112-SRE107)+SRE156)*1.21+IF($D$5="Koncesija",-#REF!*0.21,0)</f>
        <v>#REF!</v>
      </c>
      <c r="SRF165" s="632" t="e">
        <f>(IF(SRF112-SRF107&lt;0,0,SRF112-SRF107)+SRF156)*1.21+IF($D$5="Koncesija",-#REF!*0.21,0)</f>
        <v>#REF!</v>
      </c>
      <c r="SRG165" s="632" t="e">
        <f>(IF(SRG112-SRG107&lt;0,0,SRG112-SRG107)+SRG156)*1.21+IF($D$5="Koncesija",-#REF!*0.21,0)</f>
        <v>#REF!</v>
      </c>
      <c r="SRH165" s="632" t="e">
        <f>(IF(SRH112-SRH107&lt;0,0,SRH112-SRH107)+SRH156)*1.21+IF($D$5="Koncesija",-#REF!*0.21,0)</f>
        <v>#REF!</v>
      </c>
      <c r="SRI165" s="632" t="e">
        <f>(IF(SRI112-SRI107&lt;0,0,SRI112-SRI107)+SRI156)*1.21+IF($D$5="Koncesija",-#REF!*0.21,0)</f>
        <v>#REF!</v>
      </c>
      <c r="SRJ165" s="632" t="e">
        <f>(IF(SRJ112-SRJ107&lt;0,0,SRJ112-SRJ107)+SRJ156)*1.21+IF($D$5="Koncesija",-#REF!*0.21,0)</f>
        <v>#REF!</v>
      </c>
      <c r="SRK165" s="632" t="e">
        <f>(IF(SRK112-SRK107&lt;0,0,SRK112-SRK107)+SRK156)*1.21+IF($D$5="Koncesija",-#REF!*0.21,0)</f>
        <v>#REF!</v>
      </c>
      <c r="SRL165" s="632" t="e">
        <f>(IF(SRL112-SRL107&lt;0,0,SRL112-SRL107)+SRL156)*1.21+IF($D$5="Koncesija",-#REF!*0.21,0)</f>
        <v>#REF!</v>
      </c>
      <c r="SRM165" s="632" t="e">
        <f>(IF(SRM112-SRM107&lt;0,0,SRM112-SRM107)+SRM156)*1.21+IF($D$5="Koncesija",-#REF!*0.21,0)</f>
        <v>#REF!</v>
      </c>
      <c r="SRN165" s="632" t="e">
        <f>(IF(SRN112-SRN107&lt;0,0,SRN112-SRN107)+SRN156)*1.21+IF($D$5="Koncesija",-#REF!*0.21,0)</f>
        <v>#REF!</v>
      </c>
      <c r="SRO165" s="632" t="e">
        <f>(IF(SRO112-SRO107&lt;0,0,SRO112-SRO107)+SRO156)*1.21+IF($D$5="Koncesija",-#REF!*0.21,0)</f>
        <v>#REF!</v>
      </c>
      <c r="SRP165" s="632" t="e">
        <f>(IF(SRP112-SRP107&lt;0,0,SRP112-SRP107)+SRP156)*1.21+IF($D$5="Koncesija",-#REF!*0.21,0)</f>
        <v>#REF!</v>
      </c>
      <c r="SRQ165" s="632" t="e">
        <f>(IF(SRQ112-SRQ107&lt;0,0,SRQ112-SRQ107)+SRQ156)*1.21+IF($D$5="Koncesija",-#REF!*0.21,0)</f>
        <v>#REF!</v>
      </c>
      <c r="SRR165" s="632" t="e">
        <f>(IF(SRR112-SRR107&lt;0,0,SRR112-SRR107)+SRR156)*1.21+IF($D$5="Koncesija",-#REF!*0.21,0)</f>
        <v>#REF!</v>
      </c>
      <c r="SRS165" s="632" t="e">
        <f>(IF(SRS112-SRS107&lt;0,0,SRS112-SRS107)+SRS156)*1.21+IF($D$5="Koncesija",-#REF!*0.21,0)</f>
        <v>#REF!</v>
      </c>
      <c r="SRT165" s="632" t="e">
        <f>(IF(SRT112-SRT107&lt;0,0,SRT112-SRT107)+SRT156)*1.21+IF($D$5="Koncesija",-#REF!*0.21,0)</f>
        <v>#REF!</v>
      </c>
      <c r="SRU165" s="632" t="e">
        <f>(IF(SRU112-SRU107&lt;0,0,SRU112-SRU107)+SRU156)*1.21+IF($D$5="Koncesija",-#REF!*0.21,0)</f>
        <v>#REF!</v>
      </c>
      <c r="SRV165" s="632" t="e">
        <f>(IF(SRV112-SRV107&lt;0,0,SRV112-SRV107)+SRV156)*1.21+IF($D$5="Koncesija",-#REF!*0.21,0)</f>
        <v>#REF!</v>
      </c>
      <c r="SRW165" s="632" t="e">
        <f>(IF(SRW112-SRW107&lt;0,0,SRW112-SRW107)+SRW156)*1.21+IF($D$5="Koncesija",-#REF!*0.21,0)</f>
        <v>#REF!</v>
      </c>
      <c r="SRX165" s="632" t="e">
        <f>(IF(SRX112-SRX107&lt;0,0,SRX112-SRX107)+SRX156)*1.21+IF($D$5="Koncesija",-#REF!*0.21,0)</f>
        <v>#REF!</v>
      </c>
      <c r="SRY165" s="632" t="e">
        <f>(IF(SRY112-SRY107&lt;0,0,SRY112-SRY107)+SRY156)*1.21+IF($D$5="Koncesija",-#REF!*0.21,0)</f>
        <v>#REF!</v>
      </c>
      <c r="SRZ165" s="632" t="e">
        <f>(IF(SRZ112-SRZ107&lt;0,0,SRZ112-SRZ107)+SRZ156)*1.21+IF($D$5="Koncesija",-#REF!*0.21,0)</f>
        <v>#REF!</v>
      </c>
      <c r="SSA165" s="632" t="e">
        <f>(IF(SSA112-SSA107&lt;0,0,SSA112-SSA107)+SSA156)*1.21+IF($D$5="Koncesija",-#REF!*0.21,0)</f>
        <v>#REF!</v>
      </c>
      <c r="SSB165" s="632" t="e">
        <f>(IF(SSB112-SSB107&lt;0,0,SSB112-SSB107)+SSB156)*1.21+IF($D$5="Koncesija",-#REF!*0.21,0)</f>
        <v>#REF!</v>
      </c>
      <c r="SSC165" s="632" t="e">
        <f>(IF(SSC112-SSC107&lt;0,0,SSC112-SSC107)+SSC156)*1.21+IF($D$5="Koncesija",-#REF!*0.21,0)</f>
        <v>#REF!</v>
      </c>
      <c r="SSD165" s="632" t="e">
        <f>(IF(SSD112-SSD107&lt;0,0,SSD112-SSD107)+SSD156)*1.21+IF($D$5="Koncesija",-#REF!*0.21,0)</f>
        <v>#REF!</v>
      </c>
      <c r="SSE165" s="632" t="e">
        <f>(IF(SSE112-SSE107&lt;0,0,SSE112-SSE107)+SSE156)*1.21+IF($D$5="Koncesija",-#REF!*0.21,0)</f>
        <v>#REF!</v>
      </c>
      <c r="SSF165" s="632" t="e">
        <f>(IF(SSF112-SSF107&lt;0,0,SSF112-SSF107)+SSF156)*1.21+IF($D$5="Koncesija",-#REF!*0.21,0)</f>
        <v>#REF!</v>
      </c>
      <c r="SSG165" s="632" t="e">
        <f>(IF(SSG112-SSG107&lt;0,0,SSG112-SSG107)+SSG156)*1.21+IF($D$5="Koncesija",-#REF!*0.21,0)</f>
        <v>#REF!</v>
      </c>
      <c r="SSH165" s="632" t="e">
        <f>(IF(SSH112-SSH107&lt;0,0,SSH112-SSH107)+SSH156)*1.21+IF($D$5="Koncesija",-#REF!*0.21,0)</f>
        <v>#REF!</v>
      </c>
      <c r="SSI165" s="632" t="e">
        <f>(IF(SSI112-SSI107&lt;0,0,SSI112-SSI107)+SSI156)*1.21+IF($D$5="Koncesija",-#REF!*0.21,0)</f>
        <v>#REF!</v>
      </c>
      <c r="SSJ165" s="632" t="e">
        <f>(IF(SSJ112-SSJ107&lt;0,0,SSJ112-SSJ107)+SSJ156)*1.21+IF($D$5="Koncesija",-#REF!*0.21,0)</f>
        <v>#REF!</v>
      </c>
      <c r="SSK165" s="632" t="e">
        <f>(IF(SSK112-SSK107&lt;0,0,SSK112-SSK107)+SSK156)*1.21+IF($D$5="Koncesija",-#REF!*0.21,0)</f>
        <v>#REF!</v>
      </c>
      <c r="SSL165" s="632" t="e">
        <f>(IF(SSL112-SSL107&lt;0,0,SSL112-SSL107)+SSL156)*1.21+IF($D$5="Koncesija",-#REF!*0.21,0)</f>
        <v>#REF!</v>
      </c>
      <c r="SSM165" s="632" t="e">
        <f>(IF(SSM112-SSM107&lt;0,0,SSM112-SSM107)+SSM156)*1.21+IF($D$5="Koncesija",-#REF!*0.21,0)</f>
        <v>#REF!</v>
      </c>
      <c r="SSN165" s="632" t="e">
        <f>(IF(SSN112-SSN107&lt;0,0,SSN112-SSN107)+SSN156)*1.21+IF($D$5="Koncesija",-#REF!*0.21,0)</f>
        <v>#REF!</v>
      </c>
      <c r="SSO165" s="632" t="e">
        <f>(IF(SSO112-SSO107&lt;0,0,SSO112-SSO107)+SSO156)*1.21+IF($D$5="Koncesija",-#REF!*0.21,0)</f>
        <v>#REF!</v>
      </c>
      <c r="SSP165" s="632" t="e">
        <f>(IF(SSP112-SSP107&lt;0,0,SSP112-SSP107)+SSP156)*1.21+IF($D$5="Koncesija",-#REF!*0.21,0)</f>
        <v>#REF!</v>
      </c>
      <c r="SSQ165" s="632" t="e">
        <f>(IF(SSQ112-SSQ107&lt;0,0,SSQ112-SSQ107)+SSQ156)*1.21+IF($D$5="Koncesija",-#REF!*0.21,0)</f>
        <v>#REF!</v>
      </c>
      <c r="SSR165" s="632" t="e">
        <f>(IF(SSR112-SSR107&lt;0,0,SSR112-SSR107)+SSR156)*1.21+IF($D$5="Koncesija",-#REF!*0.21,0)</f>
        <v>#REF!</v>
      </c>
      <c r="SSS165" s="632" t="e">
        <f>(IF(SSS112-SSS107&lt;0,0,SSS112-SSS107)+SSS156)*1.21+IF($D$5="Koncesija",-#REF!*0.21,0)</f>
        <v>#REF!</v>
      </c>
      <c r="SST165" s="632" t="e">
        <f>(IF(SST112-SST107&lt;0,0,SST112-SST107)+SST156)*1.21+IF($D$5="Koncesija",-#REF!*0.21,0)</f>
        <v>#REF!</v>
      </c>
      <c r="SSU165" s="632" t="e">
        <f>(IF(SSU112-SSU107&lt;0,0,SSU112-SSU107)+SSU156)*1.21+IF($D$5="Koncesija",-#REF!*0.21,0)</f>
        <v>#REF!</v>
      </c>
      <c r="SSV165" s="632" t="e">
        <f>(IF(SSV112-SSV107&lt;0,0,SSV112-SSV107)+SSV156)*1.21+IF($D$5="Koncesija",-#REF!*0.21,0)</f>
        <v>#REF!</v>
      </c>
      <c r="SSW165" s="632" t="e">
        <f>(IF(SSW112-SSW107&lt;0,0,SSW112-SSW107)+SSW156)*1.21+IF($D$5="Koncesija",-#REF!*0.21,0)</f>
        <v>#REF!</v>
      </c>
      <c r="SSX165" s="632" t="e">
        <f>(IF(SSX112-SSX107&lt;0,0,SSX112-SSX107)+SSX156)*1.21+IF($D$5="Koncesija",-#REF!*0.21,0)</f>
        <v>#REF!</v>
      </c>
      <c r="SSY165" s="632" t="e">
        <f>(IF(SSY112-SSY107&lt;0,0,SSY112-SSY107)+SSY156)*1.21+IF($D$5="Koncesija",-#REF!*0.21,0)</f>
        <v>#REF!</v>
      </c>
      <c r="SSZ165" s="632" t="e">
        <f>(IF(SSZ112-SSZ107&lt;0,0,SSZ112-SSZ107)+SSZ156)*1.21+IF($D$5="Koncesija",-#REF!*0.21,0)</f>
        <v>#REF!</v>
      </c>
      <c r="STA165" s="632" t="e">
        <f>(IF(STA112-STA107&lt;0,0,STA112-STA107)+STA156)*1.21+IF($D$5="Koncesija",-#REF!*0.21,0)</f>
        <v>#REF!</v>
      </c>
      <c r="STB165" s="632" t="e">
        <f>(IF(STB112-STB107&lt;0,0,STB112-STB107)+STB156)*1.21+IF($D$5="Koncesija",-#REF!*0.21,0)</f>
        <v>#REF!</v>
      </c>
      <c r="STC165" s="632" t="e">
        <f>(IF(STC112-STC107&lt;0,0,STC112-STC107)+STC156)*1.21+IF($D$5="Koncesija",-#REF!*0.21,0)</f>
        <v>#REF!</v>
      </c>
      <c r="STD165" s="632" t="e">
        <f>(IF(STD112-STD107&lt;0,0,STD112-STD107)+STD156)*1.21+IF($D$5="Koncesija",-#REF!*0.21,0)</f>
        <v>#REF!</v>
      </c>
      <c r="STE165" s="632" t="e">
        <f>(IF(STE112-STE107&lt;0,0,STE112-STE107)+STE156)*1.21+IF($D$5="Koncesija",-#REF!*0.21,0)</f>
        <v>#REF!</v>
      </c>
      <c r="STF165" s="632" t="e">
        <f>(IF(STF112-STF107&lt;0,0,STF112-STF107)+STF156)*1.21+IF($D$5="Koncesija",-#REF!*0.21,0)</f>
        <v>#REF!</v>
      </c>
      <c r="STG165" s="632" t="e">
        <f>(IF(STG112-STG107&lt;0,0,STG112-STG107)+STG156)*1.21+IF($D$5="Koncesija",-#REF!*0.21,0)</f>
        <v>#REF!</v>
      </c>
      <c r="STH165" s="632" t="e">
        <f>(IF(STH112-STH107&lt;0,0,STH112-STH107)+STH156)*1.21+IF($D$5="Koncesija",-#REF!*0.21,0)</f>
        <v>#REF!</v>
      </c>
      <c r="STI165" s="632" t="e">
        <f>(IF(STI112-STI107&lt;0,0,STI112-STI107)+STI156)*1.21+IF($D$5="Koncesija",-#REF!*0.21,0)</f>
        <v>#REF!</v>
      </c>
      <c r="STJ165" s="632" t="e">
        <f>(IF(STJ112-STJ107&lt;0,0,STJ112-STJ107)+STJ156)*1.21+IF($D$5="Koncesija",-#REF!*0.21,0)</f>
        <v>#REF!</v>
      </c>
      <c r="STK165" s="632" t="e">
        <f>(IF(STK112-STK107&lt;0,0,STK112-STK107)+STK156)*1.21+IF($D$5="Koncesija",-#REF!*0.21,0)</f>
        <v>#REF!</v>
      </c>
      <c r="STL165" s="632" t="e">
        <f>(IF(STL112-STL107&lt;0,0,STL112-STL107)+STL156)*1.21+IF($D$5="Koncesija",-#REF!*0.21,0)</f>
        <v>#REF!</v>
      </c>
      <c r="STM165" s="632" t="e">
        <f>(IF(STM112-STM107&lt;0,0,STM112-STM107)+STM156)*1.21+IF($D$5="Koncesija",-#REF!*0.21,0)</f>
        <v>#REF!</v>
      </c>
      <c r="STN165" s="632" t="e">
        <f>(IF(STN112-STN107&lt;0,0,STN112-STN107)+STN156)*1.21+IF($D$5="Koncesija",-#REF!*0.21,0)</f>
        <v>#REF!</v>
      </c>
      <c r="STO165" s="632" t="e">
        <f>(IF(STO112-STO107&lt;0,0,STO112-STO107)+STO156)*1.21+IF($D$5="Koncesija",-#REF!*0.21,0)</f>
        <v>#REF!</v>
      </c>
      <c r="STP165" s="632" t="e">
        <f>(IF(STP112-STP107&lt;0,0,STP112-STP107)+STP156)*1.21+IF($D$5="Koncesija",-#REF!*0.21,0)</f>
        <v>#REF!</v>
      </c>
      <c r="STQ165" s="632" t="e">
        <f>(IF(STQ112-STQ107&lt;0,0,STQ112-STQ107)+STQ156)*1.21+IF($D$5="Koncesija",-#REF!*0.21,0)</f>
        <v>#REF!</v>
      </c>
      <c r="STR165" s="632" t="e">
        <f>(IF(STR112-STR107&lt;0,0,STR112-STR107)+STR156)*1.21+IF($D$5="Koncesija",-#REF!*0.21,0)</f>
        <v>#REF!</v>
      </c>
      <c r="STS165" s="632" t="e">
        <f>(IF(STS112-STS107&lt;0,0,STS112-STS107)+STS156)*1.21+IF($D$5="Koncesija",-#REF!*0.21,0)</f>
        <v>#REF!</v>
      </c>
      <c r="STT165" s="632" t="e">
        <f>(IF(STT112-STT107&lt;0,0,STT112-STT107)+STT156)*1.21+IF($D$5="Koncesija",-#REF!*0.21,0)</f>
        <v>#REF!</v>
      </c>
      <c r="STU165" s="632" t="e">
        <f>(IF(STU112-STU107&lt;0,0,STU112-STU107)+STU156)*1.21+IF($D$5="Koncesija",-#REF!*0.21,0)</f>
        <v>#REF!</v>
      </c>
      <c r="STV165" s="632" t="e">
        <f>(IF(STV112-STV107&lt;0,0,STV112-STV107)+STV156)*1.21+IF($D$5="Koncesija",-#REF!*0.21,0)</f>
        <v>#REF!</v>
      </c>
      <c r="STW165" s="632" t="e">
        <f>(IF(STW112-STW107&lt;0,0,STW112-STW107)+STW156)*1.21+IF($D$5="Koncesija",-#REF!*0.21,0)</f>
        <v>#REF!</v>
      </c>
      <c r="STX165" s="632" t="e">
        <f>(IF(STX112-STX107&lt;0,0,STX112-STX107)+STX156)*1.21+IF($D$5="Koncesija",-#REF!*0.21,0)</f>
        <v>#REF!</v>
      </c>
      <c r="STY165" s="632" t="e">
        <f>(IF(STY112-STY107&lt;0,0,STY112-STY107)+STY156)*1.21+IF($D$5="Koncesija",-#REF!*0.21,0)</f>
        <v>#REF!</v>
      </c>
      <c r="STZ165" s="632" t="e">
        <f>(IF(STZ112-STZ107&lt;0,0,STZ112-STZ107)+STZ156)*1.21+IF($D$5="Koncesija",-#REF!*0.21,0)</f>
        <v>#REF!</v>
      </c>
      <c r="SUA165" s="632" t="e">
        <f>(IF(SUA112-SUA107&lt;0,0,SUA112-SUA107)+SUA156)*1.21+IF($D$5="Koncesija",-#REF!*0.21,0)</f>
        <v>#REF!</v>
      </c>
      <c r="SUB165" s="632" t="e">
        <f>(IF(SUB112-SUB107&lt;0,0,SUB112-SUB107)+SUB156)*1.21+IF($D$5="Koncesija",-#REF!*0.21,0)</f>
        <v>#REF!</v>
      </c>
      <c r="SUC165" s="632" t="e">
        <f>(IF(SUC112-SUC107&lt;0,0,SUC112-SUC107)+SUC156)*1.21+IF($D$5="Koncesija",-#REF!*0.21,0)</f>
        <v>#REF!</v>
      </c>
      <c r="SUD165" s="632" t="e">
        <f>(IF(SUD112-SUD107&lt;0,0,SUD112-SUD107)+SUD156)*1.21+IF($D$5="Koncesija",-#REF!*0.21,0)</f>
        <v>#REF!</v>
      </c>
      <c r="SUE165" s="632" t="e">
        <f>(IF(SUE112-SUE107&lt;0,0,SUE112-SUE107)+SUE156)*1.21+IF($D$5="Koncesija",-#REF!*0.21,0)</f>
        <v>#REF!</v>
      </c>
      <c r="SUF165" s="632" t="e">
        <f>(IF(SUF112-SUF107&lt;0,0,SUF112-SUF107)+SUF156)*1.21+IF($D$5="Koncesija",-#REF!*0.21,0)</f>
        <v>#REF!</v>
      </c>
      <c r="SUG165" s="632" t="e">
        <f>(IF(SUG112-SUG107&lt;0,0,SUG112-SUG107)+SUG156)*1.21+IF($D$5="Koncesija",-#REF!*0.21,0)</f>
        <v>#REF!</v>
      </c>
      <c r="SUH165" s="632" t="e">
        <f>(IF(SUH112-SUH107&lt;0,0,SUH112-SUH107)+SUH156)*1.21+IF($D$5="Koncesija",-#REF!*0.21,0)</f>
        <v>#REF!</v>
      </c>
      <c r="SUI165" s="632" t="e">
        <f>(IF(SUI112-SUI107&lt;0,0,SUI112-SUI107)+SUI156)*1.21+IF($D$5="Koncesija",-#REF!*0.21,0)</f>
        <v>#REF!</v>
      </c>
      <c r="SUJ165" s="632" t="e">
        <f>(IF(SUJ112-SUJ107&lt;0,0,SUJ112-SUJ107)+SUJ156)*1.21+IF($D$5="Koncesija",-#REF!*0.21,0)</f>
        <v>#REF!</v>
      </c>
      <c r="SUK165" s="632" t="e">
        <f>(IF(SUK112-SUK107&lt;0,0,SUK112-SUK107)+SUK156)*1.21+IF($D$5="Koncesija",-#REF!*0.21,0)</f>
        <v>#REF!</v>
      </c>
      <c r="SUL165" s="632" t="e">
        <f>(IF(SUL112-SUL107&lt;0,0,SUL112-SUL107)+SUL156)*1.21+IF($D$5="Koncesija",-#REF!*0.21,0)</f>
        <v>#REF!</v>
      </c>
      <c r="SUM165" s="632" t="e">
        <f>(IF(SUM112-SUM107&lt;0,0,SUM112-SUM107)+SUM156)*1.21+IF($D$5="Koncesija",-#REF!*0.21,0)</f>
        <v>#REF!</v>
      </c>
      <c r="SUN165" s="632" t="e">
        <f>(IF(SUN112-SUN107&lt;0,0,SUN112-SUN107)+SUN156)*1.21+IF($D$5="Koncesija",-#REF!*0.21,0)</f>
        <v>#REF!</v>
      </c>
      <c r="SUO165" s="632" t="e">
        <f>(IF(SUO112-SUO107&lt;0,0,SUO112-SUO107)+SUO156)*1.21+IF($D$5="Koncesija",-#REF!*0.21,0)</f>
        <v>#REF!</v>
      </c>
      <c r="SUP165" s="632" t="e">
        <f>(IF(SUP112-SUP107&lt;0,0,SUP112-SUP107)+SUP156)*1.21+IF($D$5="Koncesija",-#REF!*0.21,0)</f>
        <v>#REF!</v>
      </c>
      <c r="SUQ165" s="632" t="e">
        <f>(IF(SUQ112-SUQ107&lt;0,0,SUQ112-SUQ107)+SUQ156)*1.21+IF($D$5="Koncesija",-#REF!*0.21,0)</f>
        <v>#REF!</v>
      </c>
      <c r="SUR165" s="632" t="e">
        <f>(IF(SUR112-SUR107&lt;0,0,SUR112-SUR107)+SUR156)*1.21+IF($D$5="Koncesija",-#REF!*0.21,0)</f>
        <v>#REF!</v>
      </c>
      <c r="SUS165" s="632" t="e">
        <f>(IF(SUS112-SUS107&lt;0,0,SUS112-SUS107)+SUS156)*1.21+IF($D$5="Koncesija",-#REF!*0.21,0)</f>
        <v>#REF!</v>
      </c>
      <c r="SUT165" s="632" t="e">
        <f>(IF(SUT112-SUT107&lt;0,0,SUT112-SUT107)+SUT156)*1.21+IF($D$5="Koncesija",-#REF!*0.21,0)</f>
        <v>#REF!</v>
      </c>
      <c r="SUU165" s="632" t="e">
        <f>(IF(SUU112-SUU107&lt;0,0,SUU112-SUU107)+SUU156)*1.21+IF($D$5="Koncesija",-#REF!*0.21,0)</f>
        <v>#REF!</v>
      </c>
      <c r="SUV165" s="632" t="e">
        <f>(IF(SUV112-SUV107&lt;0,0,SUV112-SUV107)+SUV156)*1.21+IF($D$5="Koncesija",-#REF!*0.21,0)</f>
        <v>#REF!</v>
      </c>
      <c r="SUW165" s="632" t="e">
        <f>(IF(SUW112-SUW107&lt;0,0,SUW112-SUW107)+SUW156)*1.21+IF($D$5="Koncesija",-#REF!*0.21,0)</f>
        <v>#REF!</v>
      </c>
      <c r="SUX165" s="632" t="e">
        <f>(IF(SUX112-SUX107&lt;0,0,SUX112-SUX107)+SUX156)*1.21+IF($D$5="Koncesija",-#REF!*0.21,0)</f>
        <v>#REF!</v>
      </c>
      <c r="SUY165" s="632" t="e">
        <f>(IF(SUY112-SUY107&lt;0,0,SUY112-SUY107)+SUY156)*1.21+IF($D$5="Koncesija",-#REF!*0.21,0)</f>
        <v>#REF!</v>
      </c>
      <c r="SUZ165" s="632" t="e">
        <f>(IF(SUZ112-SUZ107&lt;0,0,SUZ112-SUZ107)+SUZ156)*1.21+IF($D$5="Koncesija",-#REF!*0.21,0)</f>
        <v>#REF!</v>
      </c>
      <c r="SVA165" s="632" t="e">
        <f>(IF(SVA112-SVA107&lt;0,0,SVA112-SVA107)+SVA156)*1.21+IF($D$5="Koncesija",-#REF!*0.21,0)</f>
        <v>#REF!</v>
      </c>
      <c r="SVB165" s="632" t="e">
        <f>(IF(SVB112-SVB107&lt;0,0,SVB112-SVB107)+SVB156)*1.21+IF($D$5="Koncesija",-#REF!*0.21,0)</f>
        <v>#REF!</v>
      </c>
      <c r="SVC165" s="632" t="e">
        <f>(IF(SVC112-SVC107&lt;0,0,SVC112-SVC107)+SVC156)*1.21+IF($D$5="Koncesija",-#REF!*0.21,0)</f>
        <v>#REF!</v>
      </c>
      <c r="SVD165" s="632" t="e">
        <f>(IF(SVD112-SVD107&lt;0,0,SVD112-SVD107)+SVD156)*1.21+IF($D$5="Koncesija",-#REF!*0.21,0)</f>
        <v>#REF!</v>
      </c>
      <c r="SVE165" s="632" t="e">
        <f>(IF(SVE112-SVE107&lt;0,0,SVE112-SVE107)+SVE156)*1.21+IF($D$5="Koncesija",-#REF!*0.21,0)</f>
        <v>#REF!</v>
      </c>
      <c r="SVF165" s="632" t="e">
        <f>(IF(SVF112-SVF107&lt;0,0,SVF112-SVF107)+SVF156)*1.21+IF($D$5="Koncesija",-#REF!*0.21,0)</f>
        <v>#REF!</v>
      </c>
      <c r="SVG165" s="632" t="e">
        <f>(IF(SVG112-SVG107&lt;0,0,SVG112-SVG107)+SVG156)*1.21+IF($D$5="Koncesija",-#REF!*0.21,0)</f>
        <v>#REF!</v>
      </c>
      <c r="SVH165" s="632" t="e">
        <f>(IF(SVH112-SVH107&lt;0,0,SVH112-SVH107)+SVH156)*1.21+IF($D$5="Koncesija",-#REF!*0.21,0)</f>
        <v>#REF!</v>
      </c>
      <c r="SVI165" s="632" t="e">
        <f>(IF(SVI112-SVI107&lt;0,0,SVI112-SVI107)+SVI156)*1.21+IF($D$5="Koncesija",-#REF!*0.21,0)</f>
        <v>#REF!</v>
      </c>
      <c r="SVJ165" s="632" t="e">
        <f>(IF(SVJ112-SVJ107&lt;0,0,SVJ112-SVJ107)+SVJ156)*1.21+IF($D$5="Koncesija",-#REF!*0.21,0)</f>
        <v>#REF!</v>
      </c>
      <c r="SVK165" s="632" t="e">
        <f>(IF(SVK112-SVK107&lt;0,0,SVK112-SVK107)+SVK156)*1.21+IF($D$5="Koncesija",-#REF!*0.21,0)</f>
        <v>#REF!</v>
      </c>
      <c r="SVL165" s="632" t="e">
        <f>(IF(SVL112-SVL107&lt;0,0,SVL112-SVL107)+SVL156)*1.21+IF($D$5="Koncesija",-#REF!*0.21,0)</f>
        <v>#REF!</v>
      </c>
      <c r="SVM165" s="632" t="e">
        <f>(IF(SVM112-SVM107&lt;0,0,SVM112-SVM107)+SVM156)*1.21+IF($D$5="Koncesija",-#REF!*0.21,0)</f>
        <v>#REF!</v>
      </c>
      <c r="SVN165" s="632" t="e">
        <f>(IF(SVN112-SVN107&lt;0,0,SVN112-SVN107)+SVN156)*1.21+IF($D$5="Koncesija",-#REF!*0.21,0)</f>
        <v>#REF!</v>
      </c>
      <c r="SVO165" s="632" t="e">
        <f>(IF(SVO112-SVO107&lt;0,0,SVO112-SVO107)+SVO156)*1.21+IF($D$5="Koncesija",-#REF!*0.21,0)</f>
        <v>#REF!</v>
      </c>
      <c r="SVP165" s="632" t="e">
        <f>(IF(SVP112-SVP107&lt;0,0,SVP112-SVP107)+SVP156)*1.21+IF($D$5="Koncesija",-#REF!*0.21,0)</f>
        <v>#REF!</v>
      </c>
      <c r="SVQ165" s="632" t="e">
        <f>(IF(SVQ112-SVQ107&lt;0,0,SVQ112-SVQ107)+SVQ156)*1.21+IF($D$5="Koncesija",-#REF!*0.21,0)</f>
        <v>#REF!</v>
      </c>
      <c r="SVR165" s="632" t="e">
        <f>(IF(SVR112-SVR107&lt;0,0,SVR112-SVR107)+SVR156)*1.21+IF($D$5="Koncesija",-#REF!*0.21,0)</f>
        <v>#REF!</v>
      </c>
      <c r="SVS165" s="632" t="e">
        <f>(IF(SVS112-SVS107&lt;0,0,SVS112-SVS107)+SVS156)*1.21+IF($D$5="Koncesija",-#REF!*0.21,0)</f>
        <v>#REF!</v>
      </c>
      <c r="SVT165" s="632" t="e">
        <f>(IF(SVT112-SVT107&lt;0,0,SVT112-SVT107)+SVT156)*1.21+IF($D$5="Koncesija",-#REF!*0.21,0)</f>
        <v>#REF!</v>
      </c>
      <c r="SVU165" s="632" t="e">
        <f>(IF(SVU112-SVU107&lt;0,0,SVU112-SVU107)+SVU156)*1.21+IF($D$5="Koncesija",-#REF!*0.21,0)</f>
        <v>#REF!</v>
      </c>
      <c r="SVV165" s="632" t="e">
        <f>(IF(SVV112-SVV107&lt;0,0,SVV112-SVV107)+SVV156)*1.21+IF($D$5="Koncesija",-#REF!*0.21,0)</f>
        <v>#REF!</v>
      </c>
      <c r="SVW165" s="632" t="e">
        <f>(IF(SVW112-SVW107&lt;0,0,SVW112-SVW107)+SVW156)*1.21+IF($D$5="Koncesija",-#REF!*0.21,0)</f>
        <v>#REF!</v>
      </c>
      <c r="SVX165" s="632" t="e">
        <f>(IF(SVX112-SVX107&lt;0,0,SVX112-SVX107)+SVX156)*1.21+IF($D$5="Koncesija",-#REF!*0.21,0)</f>
        <v>#REF!</v>
      </c>
      <c r="SVY165" s="632" t="e">
        <f>(IF(SVY112-SVY107&lt;0,0,SVY112-SVY107)+SVY156)*1.21+IF($D$5="Koncesija",-#REF!*0.21,0)</f>
        <v>#REF!</v>
      </c>
      <c r="SVZ165" s="632" t="e">
        <f>(IF(SVZ112-SVZ107&lt;0,0,SVZ112-SVZ107)+SVZ156)*1.21+IF($D$5="Koncesija",-#REF!*0.21,0)</f>
        <v>#REF!</v>
      </c>
      <c r="SWA165" s="632" t="e">
        <f>(IF(SWA112-SWA107&lt;0,0,SWA112-SWA107)+SWA156)*1.21+IF($D$5="Koncesija",-#REF!*0.21,0)</f>
        <v>#REF!</v>
      </c>
      <c r="SWB165" s="632" t="e">
        <f>(IF(SWB112-SWB107&lt;0,0,SWB112-SWB107)+SWB156)*1.21+IF($D$5="Koncesija",-#REF!*0.21,0)</f>
        <v>#REF!</v>
      </c>
      <c r="SWC165" s="632" t="e">
        <f>(IF(SWC112-SWC107&lt;0,0,SWC112-SWC107)+SWC156)*1.21+IF($D$5="Koncesija",-#REF!*0.21,0)</f>
        <v>#REF!</v>
      </c>
      <c r="SWD165" s="632" t="e">
        <f>(IF(SWD112-SWD107&lt;0,0,SWD112-SWD107)+SWD156)*1.21+IF($D$5="Koncesija",-#REF!*0.21,0)</f>
        <v>#REF!</v>
      </c>
      <c r="SWE165" s="632" t="e">
        <f>(IF(SWE112-SWE107&lt;0,0,SWE112-SWE107)+SWE156)*1.21+IF($D$5="Koncesija",-#REF!*0.21,0)</f>
        <v>#REF!</v>
      </c>
      <c r="SWF165" s="632" t="e">
        <f>(IF(SWF112-SWF107&lt;0,0,SWF112-SWF107)+SWF156)*1.21+IF($D$5="Koncesija",-#REF!*0.21,0)</f>
        <v>#REF!</v>
      </c>
      <c r="SWG165" s="632" t="e">
        <f>(IF(SWG112-SWG107&lt;0,0,SWG112-SWG107)+SWG156)*1.21+IF($D$5="Koncesija",-#REF!*0.21,0)</f>
        <v>#REF!</v>
      </c>
      <c r="SWH165" s="632" t="e">
        <f>(IF(SWH112-SWH107&lt;0,0,SWH112-SWH107)+SWH156)*1.21+IF($D$5="Koncesija",-#REF!*0.21,0)</f>
        <v>#REF!</v>
      </c>
      <c r="SWI165" s="632" t="e">
        <f>(IF(SWI112-SWI107&lt;0,0,SWI112-SWI107)+SWI156)*1.21+IF($D$5="Koncesija",-#REF!*0.21,0)</f>
        <v>#REF!</v>
      </c>
      <c r="SWJ165" s="632" t="e">
        <f>(IF(SWJ112-SWJ107&lt;0,0,SWJ112-SWJ107)+SWJ156)*1.21+IF($D$5="Koncesija",-#REF!*0.21,0)</f>
        <v>#REF!</v>
      </c>
      <c r="SWK165" s="632" t="e">
        <f>(IF(SWK112-SWK107&lt;0,0,SWK112-SWK107)+SWK156)*1.21+IF($D$5="Koncesija",-#REF!*0.21,0)</f>
        <v>#REF!</v>
      </c>
      <c r="SWL165" s="632" t="e">
        <f>(IF(SWL112-SWL107&lt;0,0,SWL112-SWL107)+SWL156)*1.21+IF($D$5="Koncesija",-#REF!*0.21,0)</f>
        <v>#REF!</v>
      </c>
      <c r="SWM165" s="632" t="e">
        <f>(IF(SWM112-SWM107&lt;0,0,SWM112-SWM107)+SWM156)*1.21+IF($D$5="Koncesija",-#REF!*0.21,0)</f>
        <v>#REF!</v>
      </c>
      <c r="SWN165" s="632" t="e">
        <f>(IF(SWN112-SWN107&lt;0,0,SWN112-SWN107)+SWN156)*1.21+IF($D$5="Koncesija",-#REF!*0.21,0)</f>
        <v>#REF!</v>
      </c>
      <c r="SWO165" s="632" t="e">
        <f>(IF(SWO112-SWO107&lt;0,0,SWO112-SWO107)+SWO156)*1.21+IF($D$5="Koncesija",-#REF!*0.21,0)</f>
        <v>#REF!</v>
      </c>
      <c r="SWP165" s="632" t="e">
        <f>(IF(SWP112-SWP107&lt;0,0,SWP112-SWP107)+SWP156)*1.21+IF($D$5="Koncesija",-#REF!*0.21,0)</f>
        <v>#REF!</v>
      </c>
      <c r="SWQ165" s="632" t="e">
        <f>(IF(SWQ112-SWQ107&lt;0,0,SWQ112-SWQ107)+SWQ156)*1.21+IF($D$5="Koncesija",-#REF!*0.21,0)</f>
        <v>#REF!</v>
      </c>
      <c r="SWR165" s="632" t="e">
        <f>(IF(SWR112-SWR107&lt;0,0,SWR112-SWR107)+SWR156)*1.21+IF($D$5="Koncesija",-#REF!*0.21,0)</f>
        <v>#REF!</v>
      </c>
      <c r="SWS165" s="632" t="e">
        <f>(IF(SWS112-SWS107&lt;0,0,SWS112-SWS107)+SWS156)*1.21+IF($D$5="Koncesija",-#REF!*0.21,0)</f>
        <v>#REF!</v>
      </c>
      <c r="SWT165" s="632" t="e">
        <f>(IF(SWT112-SWT107&lt;0,0,SWT112-SWT107)+SWT156)*1.21+IF($D$5="Koncesija",-#REF!*0.21,0)</f>
        <v>#REF!</v>
      </c>
      <c r="SWU165" s="632" t="e">
        <f>(IF(SWU112-SWU107&lt;0,0,SWU112-SWU107)+SWU156)*1.21+IF($D$5="Koncesija",-#REF!*0.21,0)</f>
        <v>#REF!</v>
      </c>
      <c r="SWV165" s="632" t="e">
        <f>(IF(SWV112-SWV107&lt;0,0,SWV112-SWV107)+SWV156)*1.21+IF($D$5="Koncesija",-#REF!*0.21,0)</f>
        <v>#REF!</v>
      </c>
      <c r="SWW165" s="632" t="e">
        <f>(IF(SWW112-SWW107&lt;0,0,SWW112-SWW107)+SWW156)*1.21+IF($D$5="Koncesija",-#REF!*0.21,0)</f>
        <v>#REF!</v>
      </c>
      <c r="SWX165" s="632" t="e">
        <f>(IF(SWX112-SWX107&lt;0,0,SWX112-SWX107)+SWX156)*1.21+IF($D$5="Koncesija",-#REF!*0.21,0)</f>
        <v>#REF!</v>
      </c>
      <c r="SWY165" s="632" t="e">
        <f>(IF(SWY112-SWY107&lt;0,0,SWY112-SWY107)+SWY156)*1.21+IF($D$5="Koncesija",-#REF!*0.21,0)</f>
        <v>#REF!</v>
      </c>
      <c r="SWZ165" s="632" t="e">
        <f>(IF(SWZ112-SWZ107&lt;0,0,SWZ112-SWZ107)+SWZ156)*1.21+IF($D$5="Koncesija",-#REF!*0.21,0)</f>
        <v>#REF!</v>
      </c>
      <c r="SXA165" s="632" t="e">
        <f>(IF(SXA112-SXA107&lt;0,0,SXA112-SXA107)+SXA156)*1.21+IF($D$5="Koncesija",-#REF!*0.21,0)</f>
        <v>#REF!</v>
      </c>
      <c r="SXB165" s="632" t="e">
        <f>(IF(SXB112-SXB107&lt;0,0,SXB112-SXB107)+SXB156)*1.21+IF($D$5="Koncesija",-#REF!*0.21,0)</f>
        <v>#REF!</v>
      </c>
      <c r="SXC165" s="632" t="e">
        <f>(IF(SXC112-SXC107&lt;0,0,SXC112-SXC107)+SXC156)*1.21+IF($D$5="Koncesija",-#REF!*0.21,0)</f>
        <v>#REF!</v>
      </c>
      <c r="SXD165" s="632" t="e">
        <f>(IF(SXD112-SXD107&lt;0,0,SXD112-SXD107)+SXD156)*1.21+IF($D$5="Koncesija",-#REF!*0.21,0)</f>
        <v>#REF!</v>
      </c>
      <c r="SXE165" s="632" t="e">
        <f>(IF(SXE112-SXE107&lt;0,0,SXE112-SXE107)+SXE156)*1.21+IF($D$5="Koncesija",-#REF!*0.21,0)</f>
        <v>#REF!</v>
      </c>
      <c r="SXF165" s="632" t="e">
        <f>(IF(SXF112-SXF107&lt;0,0,SXF112-SXF107)+SXF156)*1.21+IF($D$5="Koncesija",-#REF!*0.21,0)</f>
        <v>#REF!</v>
      </c>
      <c r="SXG165" s="632" t="e">
        <f>(IF(SXG112-SXG107&lt;0,0,SXG112-SXG107)+SXG156)*1.21+IF($D$5="Koncesija",-#REF!*0.21,0)</f>
        <v>#REF!</v>
      </c>
      <c r="SXH165" s="632" t="e">
        <f>(IF(SXH112-SXH107&lt;0,0,SXH112-SXH107)+SXH156)*1.21+IF($D$5="Koncesija",-#REF!*0.21,0)</f>
        <v>#REF!</v>
      </c>
      <c r="SXI165" s="632" t="e">
        <f>(IF(SXI112-SXI107&lt;0,0,SXI112-SXI107)+SXI156)*1.21+IF($D$5="Koncesija",-#REF!*0.21,0)</f>
        <v>#REF!</v>
      </c>
      <c r="SXJ165" s="632" t="e">
        <f>(IF(SXJ112-SXJ107&lt;0,0,SXJ112-SXJ107)+SXJ156)*1.21+IF($D$5="Koncesija",-#REF!*0.21,0)</f>
        <v>#REF!</v>
      </c>
      <c r="SXK165" s="632" t="e">
        <f>(IF(SXK112-SXK107&lt;0,0,SXK112-SXK107)+SXK156)*1.21+IF($D$5="Koncesija",-#REF!*0.21,0)</f>
        <v>#REF!</v>
      </c>
      <c r="SXL165" s="632" t="e">
        <f>(IF(SXL112-SXL107&lt;0,0,SXL112-SXL107)+SXL156)*1.21+IF($D$5="Koncesija",-#REF!*0.21,0)</f>
        <v>#REF!</v>
      </c>
      <c r="SXM165" s="632" t="e">
        <f>(IF(SXM112-SXM107&lt;0,0,SXM112-SXM107)+SXM156)*1.21+IF($D$5="Koncesija",-#REF!*0.21,0)</f>
        <v>#REF!</v>
      </c>
      <c r="SXN165" s="632" t="e">
        <f>(IF(SXN112-SXN107&lt;0,0,SXN112-SXN107)+SXN156)*1.21+IF($D$5="Koncesija",-#REF!*0.21,0)</f>
        <v>#REF!</v>
      </c>
      <c r="SXO165" s="632" t="e">
        <f>(IF(SXO112-SXO107&lt;0,0,SXO112-SXO107)+SXO156)*1.21+IF($D$5="Koncesija",-#REF!*0.21,0)</f>
        <v>#REF!</v>
      </c>
      <c r="SXP165" s="632" t="e">
        <f>(IF(SXP112-SXP107&lt;0,0,SXP112-SXP107)+SXP156)*1.21+IF($D$5="Koncesija",-#REF!*0.21,0)</f>
        <v>#REF!</v>
      </c>
      <c r="SXQ165" s="632" t="e">
        <f>(IF(SXQ112-SXQ107&lt;0,0,SXQ112-SXQ107)+SXQ156)*1.21+IF($D$5="Koncesija",-#REF!*0.21,0)</f>
        <v>#REF!</v>
      </c>
      <c r="SXR165" s="632" t="e">
        <f>(IF(SXR112-SXR107&lt;0,0,SXR112-SXR107)+SXR156)*1.21+IF($D$5="Koncesija",-#REF!*0.21,0)</f>
        <v>#REF!</v>
      </c>
      <c r="SXS165" s="632" t="e">
        <f>(IF(SXS112-SXS107&lt;0,0,SXS112-SXS107)+SXS156)*1.21+IF($D$5="Koncesija",-#REF!*0.21,0)</f>
        <v>#REF!</v>
      </c>
      <c r="SXT165" s="632" t="e">
        <f>(IF(SXT112-SXT107&lt;0,0,SXT112-SXT107)+SXT156)*1.21+IF($D$5="Koncesija",-#REF!*0.21,0)</f>
        <v>#REF!</v>
      </c>
      <c r="SXU165" s="632" t="e">
        <f>(IF(SXU112-SXU107&lt;0,0,SXU112-SXU107)+SXU156)*1.21+IF($D$5="Koncesija",-#REF!*0.21,0)</f>
        <v>#REF!</v>
      </c>
      <c r="SXV165" s="632" t="e">
        <f>(IF(SXV112-SXV107&lt;0,0,SXV112-SXV107)+SXV156)*1.21+IF($D$5="Koncesija",-#REF!*0.21,0)</f>
        <v>#REF!</v>
      </c>
      <c r="SXW165" s="632" t="e">
        <f>(IF(SXW112-SXW107&lt;0,0,SXW112-SXW107)+SXW156)*1.21+IF($D$5="Koncesija",-#REF!*0.21,0)</f>
        <v>#REF!</v>
      </c>
      <c r="SXX165" s="632" t="e">
        <f>(IF(SXX112-SXX107&lt;0,0,SXX112-SXX107)+SXX156)*1.21+IF($D$5="Koncesija",-#REF!*0.21,0)</f>
        <v>#REF!</v>
      </c>
      <c r="SXY165" s="632" t="e">
        <f>(IF(SXY112-SXY107&lt;0,0,SXY112-SXY107)+SXY156)*1.21+IF($D$5="Koncesija",-#REF!*0.21,0)</f>
        <v>#REF!</v>
      </c>
      <c r="SXZ165" s="632" t="e">
        <f>(IF(SXZ112-SXZ107&lt;0,0,SXZ112-SXZ107)+SXZ156)*1.21+IF($D$5="Koncesija",-#REF!*0.21,0)</f>
        <v>#REF!</v>
      </c>
      <c r="SYA165" s="632" t="e">
        <f>(IF(SYA112-SYA107&lt;0,0,SYA112-SYA107)+SYA156)*1.21+IF($D$5="Koncesija",-#REF!*0.21,0)</f>
        <v>#REF!</v>
      </c>
      <c r="SYB165" s="632" t="e">
        <f>(IF(SYB112-SYB107&lt;0,0,SYB112-SYB107)+SYB156)*1.21+IF($D$5="Koncesija",-#REF!*0.21,0)</f>
        <v>#REF!</v>
      </c>
      <c r="SYC165" s="632" t="e">
        <f>(IF(SYC112-SYC107&lt;0,0,SYC112-SYC107)+SYC156)*1.21+IF($D$5="Koncesija",-#REF!*0.21,0)</f>
        <v>#REF!</v>
      </c>
      <c r="SYD165" s="632" t="e">
        <f>(IF(SYD112-SYD107&lt;0,0,SYD112-SYD107)+SYD156)*1.21+IF($D$5="Koncesija",-#REF!*0.21,0)</f>
        <v>#REF!</v>
      </c>
      <c r="SYE165" s="632" t="e">
        <f>(IF(SYE112-SYE107&lt;0,0,SYE112-SYE107)+SYE156)*1.21+IF($D$5="Koncesija",-#REF!*0.21,0)</f>
        <v>#REF!</v>
      </c>
      <c r="SYF165" s="632" t="e">
        <f>(IF(SYF112-SYF107&lt;0,0,SYF112-SYF107)+SYF156)*1.21+IF($D$5="Koncesija",-#REF!*0.21,0)</f>
        <v>#REF!</v>
      </c>
      <c r="SYG165" s="632" t="e">
        <f>(IF(SYG112-SYG107&lt;0,0,SYG112-SYG107)+SYG156)*1.21+IF($D$5="Koncesija",-#REF!*0.21,0)</f>
        <v>#REF!</v>
      </c>
      <c r="SYH165" s="632" t="e">
        <f>(IF(SYH112-SYH107&lt;0,0,SYH112-SYH107)+SYH156)*1.21+IF($D$5="Koncesija",-#REF!*0.21,0)</f>
        <v>#REF!</v>
      </c>
      <c r="SYI165" s="632" t="e">
        <f>(IF(SYI112-SYI107&lt;0,0,SYI112-SYI107)+SYI156)*1.21+IF($D$5="Koncesija",-#REF!*0.21,0)</f>
        <v>#REF!</v>
      </c>
      <c r="SYJ165" s="632" t="e">
        <f>(IF(SYJ112-SYJ107&lt;0,0,SYJ112-SYJ107)+SYJ156)*1.21+IF($D$5="Koncesija",-#REF!*0.21,0)</f>
        <v>#REF!</v>
      </c>
      <c r="SYK165" s="632" t="e">
        <f>(IF(SYK112-SYK107&lt;0,0,SYK112-SYK107)+SYK156)*1.21+IF($D$5="Koncesija",-#REF!*0.21,0)</f>
        <v>#REF!</v>
      </c>
      <c r="SYL165" s="632" t="e">
        <f>(IF(SYL112-SYL107&lt;0,0,SYL112-SYL107)+SYL156)*1.21+IF($D$5="Koncesija",-#REF!*0.21,0)</f>
        <v>#REF!</v>
      </c>
      <c r="SYM165" s="632" t="e">
        <f>(IF(SYM112-SYM107&lt;0,0,SYM112-SYM107)+SYM156)*1.21+IF($D$5="Koncesija",-#REF!*0.21,0)</f>
        <v>#REF!</v>
      </c>
      <c r="SYN165" s="632" t="e">
        <f>(IF(SYN112-SYN107&lt;0,0,SYN112-SYN107)+SYN156)*1.21+IF($D$5="Koncesija",-#REF!*0.21,0)</f>
        <v>#REF!</v>
      </c>
      <c r="SYO165" s="632" t="e">
        <f>(IF(SYO112-SYO107&lt;0,0,SYO112-SYO107)+SYO156)*1.21+IF($D$5="Koncesija",-#REF!*0.21,0)</f>
        <v>#REF!</v>
      </c>
      <c r="SYP165" s="632" t="e">
        <f>(IF(SYP112-SYP107&lt;0,0,SYP112-SYP107)+SYP156)*1.21+IF($D$5="Koncesija",-#REF!*0.21,0)</f>
        <v>#REF!</v>
      </c>
      <c r="SYQ165" s="632" t="e">
        <f>(IF(SYQ112-SYQ107&lt;0,0,SYQ112-SYQ107)+SYQ156)*1.21+IF($D$5="Koncesija",-#REF!*0.21,0)</f>
        <v>#REF!</v>
      </c>
      <c r="SYR165" s="632" t="e">
        <f>(IF(SYR112-SYR107&lt;0,0,SYR112-SYR107)+SYR156)*1.21+IF($D$5="Koncesija",-#REF!*0.21,0)</f>
        <v>#REF!</v>
      </c>
      <c r="SYS165" s="632" t="e">
        <f>(IF(SYS112-SYS107&lt;0,0,SYS112-SYS107)+SYS156)*1.21+IF($D$5="Koncesija",-#REF!*0.21,0)</f>
        <v>#REF!</v>
      </c>
      <c r="SYT165" s="632" t="e">
        <f>(IF(SYT112-SYT107&lt;0,0,SYT112-SYT107)+SYT156)*1.21+IF($D$5="Koncesija",-#REF!*0.21,0)</f>
        <v>#REF!</v>
      </c>
      <c r="SYU165" s="632" t="e">
        <f>(IF(SYU112-SYU107&lt;0,0,SYU112-SYU107)+SYU156)*1.21+IF($D$5="Koncesija",-#REF!*0.21,0)</f>
        <v>#REF!</v>
      </c>
      <c r="SYV165" s="632" t="e">
        <f>(IF(SYV112-SYV107&lt;0,0,SYV112-SYV107)+SYV156)*1.21+IF($D$5="Koncesija",-#REF!*0.21,0)</f>
        <v>#REF!</v>
      </c>
      <c r="SYW165" s="632" t="e">
        <f>(IF(SYW112-SYW107&lt;0,0,SYW112-SYW107)+SYW156)*1.21+IF($D$5="Koncesija",-#REF!*0.21,0)</f>
        <v>#REF!</v>
      </c>
      <c r="SYX165" s="632" t="e">
        <f>(IF(SYX112-SYX107&lt;0,0,SYX112-SYX107)+SYX156)*1.21+IF($D$5="Koncesija",-#REF!*0.21,0)</f>
        <v>#REF!</v>
      </c>
      <c r="SYY165" s="632" t="e">
        <f>(IF(SYY112-SYY107&lt;0,0,SYY112-SYY107)+SYY156)*1.21+IF($D$5="Koncesija",-#REF!*0.21,0)</f>
        <v>#REF!</v>
      </c>
      <c r="SYZ165" s="632" t="e">
        <f>(IF(SYZ112-SYZ107&lt;0,0,SYZ112-SYZ107)+SYZ156)*1.21+IF($D$5="Koncesija",-#REF!*0.21,0)</f>
        <v>#REF!</v>
      </c>
      <c r="SZA165" s="632" t="e">
        <f>(IF(SZA112-SZA107&lt;0,0,SZA112-SZA107)+SZA156)*1.21+IF($D$5="Koncesija",-#REF!*0.21,0)</f>
        <v>#REF!</v>
      </c>
      <c r="SZB165" s="632" t="e">
        <f>(IF(SZB112-SZB107&lt;0,0,SZB112-SZB107)+SZB156)*1.21+IF($D$5="Koncesija",-#REF!*0.21,0)</f>
        <v>#REF!</v>
      </c>
      <c r="SZC165" s="632" t="e">
        <f>(IF(SZC112-SZC107&lt;0,0,SZC112-SZC107)+SZC156)*1.21+IF($D$5="Koncesija",-#REF!*0.21,0)</f>
        <v>#REF!</v>
      </c>
      <c r="SZD165" s="632" t="e">
        <f>(IF(SZD112-SZD107&lt;0,0,SZD112-SZD107)+SZD156)*1.21+IF($D$5="Koncesija",-#REF!*0.21,0)</f>
        <v>#REF!</v>
      </c>
      <c r="SZE165" s="632" t="e">
        <f>(IF(SZE112-SZE107&lt;0,0,SZE112-SZE107)+SZE156)*1.21+IF($D$5="Koncesija",-#REF!*0.21,0)</f>
        <v>#REF!</v>
      </c>
      <c r="SZF165" s="632" t="e">
        <f>(IF(SZF112-SZF107&lt;0,0,SZF112-SZF107)+SZF156)*1.21+IF($D$5="Koncesija",-#REF!*0.21,0)</f>
        <v>#REF!</v>
      </c>
      <c r="SZG165" s="632" t="e">
        <f>(IF(SZG112-SZG107&lt;0,0,SZG112-SZG107)+SZG156)*1.21+IF($D$5="Koncesija",-#REF!*0.21,0)</f>
        <v>#REF!</v>
      </c>
      <c r="SZH165" s="632" t="e">
        <f>(IF(SZH112-SZH107&lt;0,0,SZH112-SZH107)+SZH156)*1.21+IF($D$5="Koncesija",-#REF!*0.21,0)</f>
        <v>#REF!</v>
      </c>
      <c r="SZI165" s="632" t="e">
        <f>(IF(SZI112-SZI107&lt;0,0,SZI112-SZI107)+SZI156)*1.21+IF($D$5="Koncesija",-#REF!*0.21,0)</f>
        <v>#REF!</v>
      </c>
      <c r="SZJ165" s="632" t="e">
        <f>(IF(SZJ112-SZJ107&lt;0,0,SZJ112-SZJ107)+SZJ156)*1.21+IF($D$5="Koncesija",-#REF!*0.21,0)</f>
        <v>#REF!</v>
      </c>
      <c r="SZK165" s="632" t="e">
        <f>(IF(SZK112-SZK107&lt;0,0,SZK112-SZK107)+SZK156)*1.21+IF($D$5="Koncesija",-#REF!*0.21,0)</f>
        <v>#REF!</v>
      </c>
      <c r="SZL165" s="632" t="e">
        <f>(IF(SZL112-SZL107&lt;0,0,SZL112-SZL107)+SZL156)*1.21+IF($D$5="Koncesija",-#REF!*0.21,0)</f>
        <v>#REF!</v>
      </c>
      <c r="SZM165" s="632" t="e">
        <f>(IF(SZM112-SZM107&lt;0,0,SZM112-SZM107)+SZM156)*1.21+IF($D$5="Koncesija",-#REF!*0.21,0)</f>
        <v>#REF!</v>
      </c>
      <c r="SZN165" s="632" t="e">
        <f>(IF(SZN112-SZN107&lt;0,0,SZN112-SZN107)+SZN156)*1.21+IF($D$5="Koncesija",-#REF!*0.21,0)</f>
        <v>#REF!</v>
      </c>
      <c r="SZO165" s="632" t="e">
        <f>(IF(SZO112-SZO107&lt;0,0,SZO112-SZO107)+SZO156)*1.21+IF($D$5="Koncesija",-#REF!*0.21,0)</f>
        <v>#REF!</v>
      </c>
      <c r="SZP165" s="632" t="e">
        <f>(IF(SZP112-SZP107&lt;0,0,SZP112-SZP107)+SZP156)*1.21+IF($D$5="Koncesija",-#REF!*0.21,0)</f>
        <v>#REF!</v>
      </c>
      <c r="SZQ165" s="632" t="e">
        <f>(IF(SZQ112-SZQ107&lt;0,0,SZQ112-SZQ107)+SZQ156)*1.21+IF($D$5="Koncesija",-#REF!*0.21,0)</f>
        <v>#REF!</v>
      </c>
      <c r="SZR165" s="632" t="e">
        <f>(IF(SZR112-SZR107&lt;0,0,SZR112-SZR107)+SZR156)*1.21+IF($D$5="Koncesija",-#REF!*0.21,0)</f>
        <v>#REF!</v>
      </c>
      <c r="SZS165" s="632" t="e">
        <f>(IF(SZS112-SZS107&lt;0,0,SZS112-SZS107)+SZS156)*1.21+IF($D$5="Koncesija",-#REF!*0.21,0)</f>
        <v>#REF!</v>
      </c>
      <c r="SZT165" s="632" t="e">
        <f>(IF(SZT112-SZT107&lt;0,0,SZT112-SZT107)+SZT156)*1.21+IF($D$5="Koncesija",-#REF!*0.21,0)</f>
        <v>#REF!</v>
      </c>
      <c r="SZU165" s="632" t="e">
        <f>(IF(SZU112-SZU107&lt;0,0,SZU112-SZU107)+SZU156)*1.21+IF($D$5="Koncesija",-#REF!*0.21,0)</f>
        <v>#REF!</v>
      </c>
      <c r="SZV165" s="632" t="e">
        <f>(IF(SZV112-SZV107&lt;0,0,SZV112-SZV107)+SZV156)*1.21+IF($D$5="Koncesija",-#REF!*0.21,0)</f>
        <v>#REF!</v>
      </c>
      <c r="SZW165" s="632" t="e">
        <f>(IF(SZW112-SZW107&lt;0,0,SZW112-SZW107)+SZW156)*1.21+IF($D$5="Koncesija",-#REF!*0.21,0)</f>
        <v>#REF!</v>
      </c>
      <c r="SZX165" s="632" t="e">
        <f>(IF(SZX112-SZX107&lt;0,0,SZX112-SZX107)+SZX156)*1.21+IF($D$5="Koncesija",-#REF!*0.21,0)</f>
        <v>#REF!</v>
      </c>
      <c r="SZY165" s="632" t="e">
        <f>(IF(SZY112-SZY107&lt;0,0,SZY112-SZY107)+SZY156)*1.21+IF($D$5="Koncesija",-#REF!*0.21,0)</f>
        <v>#REF!</v>
      </c>
      <c r="SZZ165" s="632" t="e">
        <f>(IF(SZZ112-SZZ107&lt;0,0,SZZ112-SZZ107)+SZZ156)*1.21+IF($D$5="Koncesija",-#REF!*0.21,0)</f>
        <v>#REF!</v>
      </c>
      <c r="TAA165" s="632" t="e">
        <f>(IF(TAA112-TAA107&lt;0,0,TAA112-TAA107)+TAA156)*1.21+IF($D$5="Koncesija",-#REF!*0.21,0)</f>
        <v>#REF!</v>
      </c>
      <c r="TAB165" s="632" t="e">
        <f>(IF(TAB112-TAB107&lt;0,0,TAB112-TAB107)+TAB156)*1.21+IF($D$5="Koncesija",-#REF!*0.21,0)</f>
        <v>#REF!</v>
      </c>
      <c r="TAC165" s="632" t="e">
        <f>(IF(TAC112-TAC107&lt;0,0,TAC112-TAC107)+TAC156)*1.21+IF($D$5="Koncesija",-#REF!*0.21,0)</f>
        <v>#REF!</v>
      </c>
      <c r="TAD165" s="632" t="e">
        <f>(IF(TAD112-TAD107&lt;0,0,TAD112-TAD107)+TAD156)*1.21+IF($D$5="Koncesija",-#REF!*0.21,0)</f>
        <v>#REF!</v>
      </c>
      <c r="TAE165" s="632" t="e">
        <f>(IF(TAE112-TAE107&lt;0,0,TAE112-TAE107)+TAE156)*1.21+IF($D$5="Koncesija",-#REF!*0.21,0)</f>
        <v>#REF!</v>
      </c>
      <c r="TAF165" s="632" t="e">
        <f>(IF(TAF112-TAF107&lt;0,0,TAF112-TAF107)+TAF156)*1.21+IF($D$5="Koncesija",-#REF!*0.21,0)</f>
        <v>#REF!</v>
      </c>
      <c r="TAG165" s="632" t="e">
        <f>(IF(TAG112-TAG107&lt;0,0,TAG112-TAG107)+TAG156)*1.21+IF($D$5="Koncesija",-#REF!*0.21,0)</f>
        <v>#REF!</v>
      </c>
      <c r="TAH165" s="632" t="e">
        <f>(IF(TAH112-TAH107&lt;0,0,TAH112-TAH107)+TAH156)*1.21+IF($D$5="Koncesija",-#REF!*0.21,0)</f>
        <v>#REF!</v>
      </c>
      <c r="TAI165" s="632" t="e">
        <f>(IF(TAI112-TAI107&lt;0,0,TAI112-TAI107)+TAI156)*1.21+IF($D$5="Koncesija",-#REF!*0.21,0)</f>
        <v>#REF!</v>
      </c>
      <c r="TAJ165" s="632" t="e">
        <f>(IF(TAJ112-TAJ107&lt;0,0,TAJ112-TAJ107)+TAJ156)*1.21+IF($D$5="Koncesija",-#REF!*0.21,0)</f>
        <v>#REF!</v>
      </c>
      <c r="TAK165" s="632" t="e">
        <f>(IF(TAK112-TAK107&lt;0,0,TAK112-TAK107)+TAK156)*1.21+IF($D$5="Koncesija",-#REF!*0.21,0)</f>
        <v>#REF!</v>
      </c>
      <c r="TAL165" s="632" t="e">
        <f>(IF(TAL112-TAL107&lt;0,0,TAL112-TAL107)+TAL156)*1.21+IF($D$5="Koncesija",-#REF!*0.21,0)</f>
        <v>#REF!</v>
      </c>
      <c r="TAM165" s="632" t="e">
        <f>(IF(TAM112-TAM107&lt;0,0,TAM112-TAM107)+TAM156)*1.21+IF($D$5="Koncesija",-#REF!*0.21,0)</f>
        <v>#REF!</v>
      </c>
      <c r="TAN165" s="632" t="e">
        <f>(IF(TAN112-TAN107&lt;0,0,TAN112-TAN107)+TAN156)*1.21+IF($D$5="Koncesija",-#REF!*0.21,0)</f>
        <v>#REF!</v>
      </c>
      <c r="TAO165" s="632" t="e">
        <f>(IF(TAO112-TAO107&lt;0,0,TAO112-TAO107)+TAO156)*1.21+IF($D$5="Koncesija",-#REF!*0.21,0)</f>
        <v>#REF!</v>
      </c>
      <c r="TAP165" s="632" t="e">
        <f>(IF(TAP112-TAP107&lt;0,0,TAP112-TAP107)+TAP156)*1.21+IF($D$5="Koncesija",-#REF!*0.21,0)</f>
        <v>#REF!</v>
      </c>
      <c r="TAQ165" s="632" t="e">
        <f>(IF(TAQ112-TAQ107&lt;0,0,TAQ112-TAQ107)+TAQ156)*1.21+IF($D$5="Koncesija",-#REF!*0.21,0)</f>
        <v>#REF!</v>
      </c>
      <c r="TAR165" s="632" t="e">
        <f>(IF(TAR112-TAR107&lt;0,0,TAR112-TAR107)+TAR156)*1.21+IF($D$5="Koncesija",-#REF!*0.21,0)</f>
        <v>#REF!</v>
      </c>
      <c r="TAS165" s="632" t="e">
        <f>(IF(TAS112-TAS107&lt;0,0,TAS112-TAS107)+TAS156)*1.21+IF($D$5="Koncesija",-#REF!*0.21,0)</f>
        <v>#REF!</v>
      </c>
      <c r="TAT165" s="632" t="e">
        <f>(IF(TAT112-TAT107&lt;0,0,TAT112-TAT107)+TAT156)*1.21+IF($D$5="Koncesija",-#REF!*0.21,0)</f>
        <v>#REF!</v>
      </c>
      <c r="TAU165" s="632" t="e">
        <f>(IF(TAU112-TAU107&lt;0,0,TAU112-TAU107)+TAU156)*1.21+IF($D$5="Koncesija",-#REF!*0.21,0)</f>
        <v>#REF!</v>
      </c>
      <c r="TAV165" s="632" t="e">
        <f>(IF(TAV112-TAV107&lt;0,0,TAV112-TAV107)+TAV156)*1.21+IF($D$5="Koncesija",-#REF!*0.21,0)</f>
        <v>#REF!</v>
      </c>
      <c r="TAW165" s="632" t="e">
        <f>(IF(TAW112-TAW107&lt;0,0,TAW112-TAW107)+TAW156)*1.21+IF($D$5="Koncesija",-#REF!*0.21,0)</f>
        <v>#REF!</v>
      </c>
      <c r="TAX165" s="632" t="e">
        <f>(IF(TAX112-TAX107&lt;0,0,TAX112-TAX107)+TAX156)*1.21+IF($D$5="Koncesija",-#REF!*0.21,0)</f>
        <v>#REF!</v>
      </c>
      <c r="TAY165" s="632" t="e">
        <f>(IF(TAY112-TAY107&lt;0,0,TAY112-TAY107)+TAY156)*1.21+IF($D$5="Koncesija",-#REF!*0.21,0)</f>
        <v>#REF!</v>
      </c>
      <c r="TAZ165" s="632" t="e">
        <f>(IF(TAZ112-TAZ107&lt;0,0,TAZ112-TAZ107)+TAZ156)*1.21+IF($D$5="Koncesija",-#REF!*0.21,0)</f>
        <v>#REF!</v>
      </c>
      <c r="TBA165" s="632" t="e">
        <f>(IF(TBA112-TBA107&lt;0,0,TBA112-TBA107)+TBA156)*1.21+IF($D$5="Koncesija",-#REF!*0.21,0)</f>
        <v>#REF!</v>
      </c>
      <c r="TBB165" s="632" t="e">
        <f>(IF(TBB112-TBB107&lt;0,0,TBB112-TBB107)+TBB156)*1.21+IF($D$5="Koncesija",-#REF!*0.21,0)</f>
        <v>#REF!</v>
      </c>
      <c r="TBC165" s="632" t="e">
        <f>(IF(TBC112-TBC107&lt;0,0,TBC112-TBC107)+TBC156)*1.21+IF($D$5="Koncesija",-#REF!*0.21,0)</f>
        <v>#REF!</v>
      </c>
      <c r="TBD165" s="632" t="e">
        <f>(IF(TBD112-TBD107&lt;0,0,TBD112-TBD107)+TBD156)*1.21+IF($D$5="Koncesija",-#REF!*0.21,0)</f>
        <v>#REF!</v>
      </c>
      <c r="TBE165" s="632" t="e">
        <f>(IF(TBE112-TBE107&lt;0,0,TBE112-TBE107)+TBE156)*1.21+IF($D$5="Koncesija",-#REF!*0.21,0)</f>
        <v>#REF!</v>
      </c>
      <c r="TBF165" s="632" t="e">
        <f>(IF(TBF112-TBF107&lt;0,0,TBF112-TBF107)+TBF156)*1.21+IF($D$5="Koncesija",-#REF!*0.21,0)</f>
        <v>#REF!</v>
      </c>
      <c r="TBG165" s="632" t="e">
        <f>(IF(TBG112-TBG107&lt;0,0,TBG112-TBG107)+TBG156)*1.21+IF($D$5="Koncesija",-#REF!*0.21,0)</f>
        <v>#REF!</v>
      </c>
      <c r="TBH165" s="632" t="e">
        <f>(IF(TBH112-TBH107&lt;0,0,TBH112-TBH107)+TBH156)*1.21+IF($D$5="Koncesija",-#REF!*0.21,0)</f>
        <v>#REF!</v>
      </c>
      <c r="TBI165" s="632" t="e">
        <f>(IF(TBI112-TBI107&lt;0,0,TBI112-TBI107)+TBI156)*1.21+IF($D$5="Koncesija",-#REF!*0.21,0)</f>
        <v>#REF!</v>
      </c>
      <c r="TBJ165" s="632" t="e">
        <f>(IF(TBJ112-TBJ107&lt;0,0,TBJ112-TBJ107)+TBJ156)*1.21+IF($D$5="Koncesija",-#REF!*0.21,0)</f>
        <v>#REF!</v>
      </c>
      <c r="TBK165" s="632" t="e">
        <f>(IF(TBK112-TBK107&lt;0,0,TBK112-TBK107)+TBK156)*1.21+IF($D$5="Koncesija",-#REF!*0.21,0)</f>
        <v>#REF!</v>
      </c>
      <c r="TBL165" s="632" t="e">
        <f>(IF(TBL112-TBL107&lt;0,0,TBL112-TBL107)+TBL156)*1.21+IF($D$5="Koncesija",-#REF!*0.21,0)</f>
        <v>#REF!</v>
      </c>
      <c r="TBM165" s="632" t="e">
        <f>(IF(TBM112-TBM107&lt;0,0,TBM112-TBM107)+TBM156)*1.21+IF($D$5="Koncesija",-#REF!*0.21,0)</f>
        <v>#REF!</v>
      </c>
      <c r="TBN165" s="632" t="e">
        <f>(IF(TBN112-TBN107&lt;0,0,TBN112-TBN107)+TBN156)*1.21+IF($D$5="Koncesija",-#REF!*0.21,0)</f>
        <v>#REF!</v>
      </c>
      <c r="TBO165" s="632" t="e">
        <f>(IF(TBO112-TBO107&lt;0,0,TBO112-TBO107)+TBO156)*1.21+IF($D$5="Koncesija",-#REF!*0.21,0)</f>
        <v>#REF!</v>
      </c>
      <c r="TBP165" s="632" t="e">
        <f>(IF(TBP112-TBP107&lt;0,0,TBP112-TBP107)+TBP156)*1.21+IF($D$5="Koncesija",-#REF!*0.21,0)</f>
        <v>#REF!</v>
      </c>
      <c r="TBQ165" s="632" t="e">
        <f>(IF(TBQ112-TBQ107&lt;0,0,TBQ112-TBQ107)+TBQ156)*1.21+IF($D$5="Koncesija",-#REF!*0.21,0)</f>
        <v>#REF!</v>
      </c>
      <c r="TBR165" s="632" t="e">
        <f>(IF(TBR112-TBR107&lt;0,0,TBR112-TBR107)+TBR156)*1.21+IF($D$5="Koncesija",-#REF!*0.21,0)</f>
        <v>#REF!</v>
      </c>
      <c r="TBS165" s="632" t="e">
        <f>(IF(TBS112-TBS107&lt;0,0,TBS112-TBS107)+TBS156)*1.21+IF($D$5="Koncesija",-#REF!*0.21,0)</f>
        <v>#REF!</v>
      </c>
      <c r="TBT165" s="632" t="e">
        <f>(IF(TBT112-TBT107&lt;0,0,TBT112-TBT107)+TBT156)*1.21+IF($D$5="Koncesija",-#REF!*0.21,0)</f>
        <v>#REF!</v>
      </c>
      <c r="TBU165" s="632" t="e">
        <f>(IF(TBU112-TBU107&lt;0,0,TBU112-TBU107)+TBU156)*1.21+IF($D$5="Koncesija",-#REF!*0.21,0)</f>
        <v>#REF!</v>
      </c>
      <c r="TBV165" s="632" t="e">
        <f>(IF(TBV112-TBV107&lt;0,0,TBV112-TBV107)+TBV156)*1.21+IF($D$5="Koncesija",-#REF!*0.21,0)</f>
        <v>#REF!</v>
      </c>
      <c r="TBW165" s="632" t="e">
        <f>(IF(TBW112-TBW107&lt;0,0,TBW112-TBW107)+TBW156)*1.21+IF($D$5="Koncesija",-#REF!*0.21,0)</f>
        <v>#REF!</v>
      </c>
      <c r="TBX165" s="632" t="e">
        <f>(IF(TBX112-TBX107&lt;0,0,TBX112-TBX107)+TBX156)*1.21+IF($D$5="Koncesija",-#REF!*0.21,0)</f>
        <v>#REF!</v>
      </c>
      <c r="TBY165" s="632" t="e">
        <f>(IF(TBY112-TBY107&lt;0,0,TBY112-TBY107)+TBY156)*1.21+IF($D$5="Koncesija",-#REF!*0.21,0)</f>
        <v>#REF!</v>
      </c>
      <c r="TBZ165" s="632" t="e">
        <f>(IF(TBZ112-TBZ107&lt;0,0,TBZ112-TBZ107)+TBZ156)*1.21+IF($D$5="Koncesija",-#REF!*0.21,0)</f>
        <v>#REF!</v>
      </c>
      <c r="TCA165" s="632" t="e">
        <f>(IF(TCA112-TCA107&lt;0,0,TCA112-TCA107)+TCA156)*1.21+IF($D$5="Koncesija",-#REF!*0.21,0)</f>
        <v>#REF!</v>
      </c>
      <c r="TCB165" s="632" t="e">
        <f>(IF(TCB112-TCB107&lt;0,0,TCB112-TCB107)+TCB156)*1.21+IF($D$5="Koncesija",-#REF!*0.21,0)</f>
        <v>#REF!</v>
      </c>
      <c r="TCC165" s="632" t="e">
        <f>(IF(TCC112-TCC107&lt;0,0,TCC112-TCC107)+TCC156)*1.21+IF($D$5="Koncesija",-#REF!*0.21,0)</f>
        <v>#REF!</v>
      </c>
      <c r="TCD165" s="632" t="e">
        <f>(IF(TCD112-TCD107&lt;0,0,TCD112-TCD107)+TCD156)*1.21+IF($D$5="Koncesija",-#REF!*0.21,0)</f>
        <v>#REF!</v>
      </c>
      <c r="TCE165" s="632" t="e">
        <f>(IF(TCE112-TCE107&lt;0,0,TCE112-TCE107)+TCE156)*1.21+IF($D$5="Koncesija",-#REF!*0.21,0)</f>
        <v>#REF!</v>
      </c>
      <c r="TCF165" s="632" t="e">
        <f>(IF(TCF112-TCF107&lt;0,0,TCF112-TCF107)+TCF156)*1.21+IF($D$5="Koncesija",-#REF!*0.21,0)</f>
        <v>#REF!</v>
      </c>
      <c r="TCG165" s="632" t="e">
        <f>(IF(TCG112-TCG107&lt;0,0,TCG112-TCG107)+TCG156)*1.21+IF($D$5="Koncesija",-#REF!*0.21,0)</f>
        <v>#REF!</v>
      </c>
      <c r="TCH165" s="632" t="e">
        <f>(IF(TCH112-TCH107&lt;0,0,TCH112-TCH107)+TCH156)*1.21+IF($D$5="Koncesija",-#REF!*0.21,0)</f>
        <v>#REF!</v>
      </c>
      <c r="TCI165" s="632" t="e">
        <f>(IF(TCI112-TCI107&lt;0,0,TCI112-TCI107)+TCI156)*1.21+IF($D$5="Koncesija",-#REF!*0.21,0)</f>
        <v>#REF!</v>
      </c>
      <c r="TCJ165" s="632" t="e">
        <f>(IF(TCJ112-TCJ107&lt;0,0,TCJ112-TCJ107)+TCJ156)*1.21+IF($D$5="Koncesija",-#REF!*0.21,0)</f>
        <v>#REF!</v>
      </c>
      <c r="TCK165" s="632" t="e">
        <f>(IF(TCK112-TCK107&lt;0,0,TCK112-TCK107)+TCK156)*1.21+IF($D$5="Koncesija",-#REF!*0.21,0)</f>
        <v>#REF!</v>
      </c>
      <c r="TCL165" s="632" t="e">
        <f>(IF(TCL112-TCL107&lt;0,0,TCL112-TCL107)+TCL156)*1.21+IF($D$5="Koncesija",-#REF!*0.21,0)</f>
        <v>#REF!</v>
      </c>
      <c r="TCM165" s="632" t="e">
        <f>(IF(TCM112-TCM107&lt;0,0,TCM112-TCM107)+TCM156)*1.21+IF($D$5="Koncesija",-#REF!*0.21,0)</f>
        <v>#REF!</v>
      </c>
      <c r="TCN165" s="632" t="e">
        <f>(IF(TCN112-TCN107&lt;0,0,TCN112-TCN107)+TCN156)*1.21+IF($D$5="Koncesija",-#REF!*0.21,0)</f>
        <v>#REF!</v>
      </c>
      <c r="TCO165" s="632" t="e">
        <f>(IF(TCO112-TCO107&lt;0,0,TCO112-TCO107)+TCO156)*1.21+IF($D$5="Koncesija",-#REF!*0.21,0)</f>
        <v>#REF!</v>
      </c>
      <c r="TCP165" s="632" t="e">
        <f>(IF(TCP112-TCP107&lt;0,0,TCP112-TCP107)+TCP156)*1.21+IF($D$5="Koncesija",-#REF!*0.21,0)</f>
        <v>#REF!</v>
      </c>
      <c r="TCQ165" s="632" t="e">
        <f>(IF(TCQ112-TCQ107&lt;0,0,TCQ112-TCQ107)+TCQ156)*1.21+IF($D$5="Koncesija",-#REF!*0.21,0)</f>
        <v>#REF!</v>
      </c>
      <c r="TCR165" s="632" t="e">
        <f>(IF(TCR112-TCR107&lt;0,0,TCR112-TCR107)+TCR156)*1.21+IF($D$5="Koncesija",-#REF!*0.21,0)</f>
        <v>#REF!</v>
      </c>
      <c r="TCS165" s="632" t="e">
        <f>(IF(TCS112-TCS107&lt;0,0,TCS112-TCS107)+TCS156)*1.21+IF($D$5="Koncesija",-#REF!*0.21,0)</f>
        <v>#REF!</v>
      </c>
      <c r="TCT165" s="632" t="e">
        <f>(IF(TCT112-TCT107&lt;0,0,TCT112-TCT107)+TCT156)*1.21+IF($D$5="Koncesija",-#REF!*0.21,0)</f>
        <v>#REF!</v>
      </c>
      <c r="TCU165" s="632" t="e">
        <f>(IF(TCU112-TCU107&lt;0,0,TCU112-TCU107)+TCU156)*1.21+IF($D$5="Koncesija",-#REF!*0.21,0)</f>
        <v>#REF!</v>
      </c>
      <c r="TCV165" s="632" t="e">
        <f>(IF(TCV112-TCV107&lt;0,0,TCV112-TCV107)+TCV156)*1.21+IF($D$5="Koncesija",-#REF!*0.21,0)</f>
        <v>#REF!</v>
      </c>
      <c r="TCW165" s="632" t="e">
        <f>(IF(TCW112-TCW107&lt;0,0,TCW112-TCW107)+TCW156)*1.21+IF($D$5="Koncesija",-#REF!*0.21,0)</f>
        <v>#REF!</v>
      </c>
      <c r="TCX165" s="632" t="e">
        <f>(IF(TCX112-TCX107&lt;0,0,TCX112-TCX107)+TCX156)*1.21+IF($D$5="Koncesija",-#REF!*0.21,0)</f>
        <v>#REF!</v>
      </c>
      <c r="TCY165" s="632" t="e">
        <f>(IF(TCY112-TCY107&lt;0,0,TCY112-TCY107)+TCY156)*1.21+IF($D$5="Koncesija",-#REF!*0.21,0)</f>
        <v>#REF!</v>
      </c>
      <c r="TCZ165" s="632" t="e">
        <f>(IF(TCZ112-TCZ107&lt;0,0,TCZ112-TCZ107)+TCZ156)*1.21+IF($D$5="Koncesija",-#REF!*0.21,0)</f>
        <v>#REF!</v>
      </c>
      <c r="TDA165" s="632" t="e">
        <f>(IF(TDA112-TDA107&lt;0,0,TDA112-TDA107)+TDA156)*1.21+IF($D$5="Koncesija",-#REF!*0.21,0)</f>
        <v>#REF!</v>
      </c>
      <c r="TDB165" s="632" t="e">
        <f>(IF(TDB112-TDB107&lt;0,0,TDB112-TDB107)+TDB156)*1.21+IF($D$5="Koncesija",-#REF!*0.21,0)</f>
        <v>#REF!</v>
      </c>
      <c r="TDC165" s="632" t="e">
        <f>(IF(TDC112-TDC107&lt;0,0,TDC112-TDC107)+TDC156)*1.21+IF($D$5="Koncesija",-#REF!*0.21,0)</f>
        <v>#REF!</v>
      </c>
      <c r="TDD165" s="632" t="e">
        <f>(IF(TDD112-TDD107&lt;0,0,TDD112-TDD107)+TDD156)*1.21+IF($D$5="Koncesija",-#REF!*0.21,0)</f>
        <v>#REF!</v>
      </c>
      <c r="TDE165" s="632" t="e">
        <f>(IF(TDE112-TDE107&lt;0,0,TDE112-TDE107)+TDE156)*1.21+IF($D$5="Koncesija",-#REF!*0.21,0)</f>
        <v>#REF!</v>
      </c>
      <c r="TDF165" s="632" t="e">
        <f>(IF(TDF112-TDF107&lt;0,0,TDF112-TDF107)+TDF156)*1.21+IF($D$5="Koncesija",-#REF!*0.21,0)</f>
        <v>#REF!</v>
      </c>
      <c r="TDG165" s="632" t="e">
        <f>(IF(TDG112-TDG107&lt;0,0,TDG112-TDG107)+TDG156)*1.21+IF($D$5="Koncesija",-#REF!*0.21,0)</f>
        <v>#REF!</v>
      </c>
      <c r="TDH165" s="632" t="e">
        <f>(IF(TDH112-TDH107&lt;0,0,TDH112-TDH107)+TDH156)*1.21+IF($D$5="Koncesija",-#REF!*0.21,0)</f>
        <v>#REF!</v>
      </c>
      <c r="TDI165" s="632" t="e">
        <f>(IF(TDI112-TDI107&lt;0,0,TDI112-TDI107)+TDI156)*1.21+IF($D$5="Koncesija",-#REF!*0.21,0)</f>
        <v>#REF!</v>
      </c>
      <c r="TDJ165" s="632" t="e">
        <f>(IF(TDJ112-TDJ107&lt;0,0,TDJ112-TDJ107)+TDJ156)*1.21+IF($D$5="Koncesija",-#REF!*0.21,0)</f>
        <v>#REF!</v>
      </c>
      <c r="TDK165" s="632" t="e">
        <f>(IF(TDK112-TDK107&lt;0,0,TDK112-TDK107)+TDK156)*1.21+IF($D$5="Koncesija",-#REF!*0.21,0)</f>
        <v>#REF!</v>
      </c>
      <c r="TDL165" s="632" t="e">
        <f>(IF(TDL112-TDL107&lt;0,0,TDL112-TDL107)+TDL156)*1.21+IF($D$5="Koncesija",-#REF!*0.21,0)</f>
        <v>#REF!</v>
      </c>
      <c r="TDM165" s="632" t="e">
        <f>(IF(TDM112-TDM107&lt;0,0,TDM112-TDM107)+TDM156)*1.21+IF($D$5="Koncesija",-#REF!*0.21,0)</f>
        <v>#REF!</v>
      </c>
      <c r="TDN165" s="632" t="e">
        <f>(IF(TDN112-TDN107&lt;0,0,TDN112-TDN107)+TDN156)*1.21+IF($D$5="Koncesija",-#REF!*0.21,0)</f>
        <v>#REF!</v>
      </c>
      <c r="TDO165" s="632" t="e">
        <f>(IF(TDO112-TDO107&lt;0,0,TDO112-TDO107)+TDO156)*1.21+IF($D$5="Koncesija",-#REF!*0.21,0)</f>
        <v>#REF!</v>
      </c>
      <c r="TDP165" s="632" t="e">
        <f>(IF(TDP112-TDP107&lt;0,0,TDP112-TDP107)+TDP156)*1.21+IF($D$5="Koncesija",-#REF!*0.21,0)</f>
        <v>#REF!</v>
      </c>
      <c r="TDQ165" s="632" t="e">
        <f>(IF(TDQ112-TDQ107&lt;0,0,TDQ112-TDQ107)+TDQ156)*1.21+IF($D$5="Koncesija",-#REF!*0.21,0)</f>
        <v>#REF!</v>
      </c>
      <c r="TDR165" s="632" t="e">
        <f>(IF(TDR112-TDR107&lt;0,0,TDR112-TDR107)+TDR156)*1.21+IF($D$5="Koncesija",-#REF!*0.21,0)</f>
        <v>#REF!</v>
      </c>
      <c r="TDS165" s="632" t="e">
        <f>(IF(TDS112-TDS107&lt;0,0,TDS112-TDS107)+TDS156)*1.21+IF($D$5="Koncesija",-#REF!*0.21,0)</f>
        <v>#REF!</v>
      </c>
      <c r="TDT165" s="632" t="e">
        <f>(IF(TDT112-TDT107&lt;0,0,TDT112-TDT107)+TDT156)*1.21+IF($D$5="Koncesija",-#REF!*0.21,0)</f>
        <v>#REF!</v>
      </c>
      <c r="TDU165" s="632" t="e">
        <f>(IF(TDU112-TDU107&lt;0,0,TDU112-TDU107)+TDU156)*1.21+IF($D$5="Koncesija",-#REF!*0.21,0)</f>
        <v>#REF!</v>
      </c>
      <c r="TDV165" s="632" t="e">
        <f>(IF(TDV112-TDV107&lt;0,0,TDV112-TDV107)+TDV156)*1.21+IF($D$5="Koncesija",-#REF!*0.21,0)</f>
        <v>#REF!</v>
      </c>
      <c r="TDW165" s="632" t="e">
        <f>(IF(TDW112-TDW107&lt;0,0,TDW112-TDW107)+TDW156)*1.21+IF($D$5="Koncesija",-#REF!*0.21,0)</f>
        <v>#REF!</v>
      </c>
      <c r="TDX165" s="632" t="e">
        <f>(IF(TDX112-TDX107&lt;0,0,TDX112-TDX107)+TDX156)*1.21+IF($D$5="Koncesija",-#REF!*0.21,0)</f>
        <v>#REF!</v>
      </c>
      <c r="TDY165" s="632" t="e">
        <f>(IF(TDY112-TDY107&lt;0,0,TDY112-TDY107)+TDY156)*1.21+IF($D$5="Koncesija",-#REF!*0.21,0)</f>
        <v>#REF!</v>
      </c>
      <c r="TDZ165" s="632" t="e">
        <f>(IF(TDZ112-TDZ107&lt;0,0,TDZ112-TDZ107)+TDZ156)*1.21+IF($D$5="Koncesija",-#REF!*0.21,0)</f>
        <v>#REF!</v>
      </c>
      <c r="TEA165" s="632" t="e">
        <f>(IF(TEA112-TEA107&lt;0,0,TEA112-TEA107)+TEA156)*1.21+IF($D$5="Koncesija",-#REF!*0.21,0)</f>
        <v>#REF!</v>
      </c>
      <c r="TEB165" s="632" t="e">
        <f>(IF(TEB112-TEB107&lt;0,0,TEB112-TEB107)+TEB156)*1.21+IF($D$5="Koncesija",-#REF!*0.21,0)</f>
        <v>#REF!</v>
      </c>
      <c r="TEC165" s="632" t="e">
        <f>(IF(TEC112-TEC107&lt;0,0,TEC112-TEC107)+TEC156)*1.21+IF($D$5="Koncesija",-#REF!*0.21,0)</f>
        <v>#REF!</v>
      </c>
      <c r="TED165" s="632" t="e">
        <f>(IF(TED112-TED107&lt;0,0,TED112-TED107)+TED156)*1.21+IF($D$5="Koncesija",-#REF!*0.21,0)</f>
        <v>#REF!</v>
      </c>
      <c r="TEE165" s="632" t="e">
        <f>(IF(TEE112-TEE107&lt;0,0,TEE112-TEE107)+TEE156)*1.21+IF($D$5="Koncesija",-#REF!*0.21,0)</f>
        <v>#REF!</v>
      </c>
      <c r="TEF165" s="632" t="e">
        <f>(IF(TEF112-TEF107&lt;0,0,TEF112-TEF107)+TEF156)*1.21+IF($D$5="Koncesija",-#REF!*0.21,0)</f>
        <v>#REF!</v>
      </c>
      <c r="TEG165" s="632" t="e">
        <f>(IF(TEG112-TEG107&lt;0,0,TEG112-TEG107)+TEG156)*1.21+IF($D$5="Koncesija",-#REF!*0.21,0)</f>
        <v>#REF!</v>
      </c>
      <c r="TEH165" s="632" t="e">
        <f>(IF(TEH112-TEH107&lt;0,0,TEH112-TEH107)+TEH156)*1.21+IF($D$5="Koncesija",-#REF!*0.21,0)</f>
        <v>#REF!</v>
      </c>
      <c r="TEI165" s="632" t="e">
        <f>(IF(TEI112-TEI107&lt;0,0,TEI112-TEI107)+TEI156)*1.21+IF($D$5="Koncesija",-#REF!*0.21,0)</f>
        <v>#REF!</v>
      </c>
      <c r="TEJ165" s="632" t="e">
        <f>(IF(TEJ112-TEJ107&lt;0,0,TEJ112-TEJ107)+TEJ156)*1.21+IF($D$5="Koncesija",-#REF!*0.21,0)</f>
        <v>#REF!</v>
      </c>
      <c r="TEK165" s="632" t="e">
        <f>(IF(TEK112-TEK107&lt;0,0,TEK112-TEK107)+TEK156)*1.21+IF($D$5="Koncesija",-#REF!*0.21,0)</f>
        <v>#REF!</v>
      </c>
      <c r="TEL165" s="632" t="e">
        <f>(IF(TEL112-TEL107&lt;0,0,TEL112-TEL107)+TEL156)*1.21+IF($D$5="Koncesija",-#REF!*0.21,0)</f>
        <v>#REF!</v>
      </c>
      <c r="TEM165" s="632" t="e">
        <f>(IF(TEM112-TEM107&lt;0,0,TEM112-TEM107)+TEM156)*1.21+IF($D$5="Koncesija",-#REF!*0.21,0)</f>
        <v>#REF!</v>
      </c>
      <c r="TEN165" s="632" t="e">
        <f>(IF(TEN112-TEN107&lt;0,0,TEN112-TEN107)+TEN156)*1.21+IF($D$5="Koncesija",-#REF!*0.21,0)</f>
        <v>#REF!</v>
      </c>
      <c r="TEO165" s="632" t="e">
        <f>(IF(TEO112-TEO107&lt;0,0,TEO112-TEO107)+TEO156)*1.21+IF($D$5="Koncesija",-#REF!*0.21,0)</f>
        <v>#REF!</v>
      </c>
      <c r="TEP165" s="632" t="e">
        <f>(IF(TEP112-TEP107&lt;0,0,TEP112-TEP107)+TEP156)*1.21+IF($D$5="Koncesija",-#REF!*0.21,0)</f>
        <v>#REF!</v>
      </c>
      <c r="TEQ165" s="632" t="e">
        <f>(IF(TEQ112-TEQ107&lt;0,0,TEQ112-TEQ107)+TEQ156)*1.21+IF($D$5="Koncesija",-#REF!*0.21,0)</f>
        <v>#REF!</v>
      </c>
      <c r="TER165" s="632" t="e">
        <f>(IF(TER112-TER107&lt;0,0,TER112-TER107)+TER156)*1.21+IF($D$5="Koncesija",-#REF!*0.21,0)</f>
        <v>#REF!</v>
      </c>
      <c r="TES165" s="632" t="e">
        <f>(IF(TES112-TES107&lt;0,0,TES112-TES107)+TES156)*1.21+IF($D$5="Koncesija",-#REF!*0.21,0)</f>
        <v>#REF!</v>
      </c>
      <c r="TET165" s="632" t="e">
        <f>(IF(TET112-TET107&lt;0,0,TET112-TET107)+TET156)*1.21+IF($D$5="Koncesija",-#REF!*0.21,0)</f>
        <v>#REF!</v>
      </c>
      <c r="TEU165" s="632" t="e">
        <f>(IF(TEU112-TEU107&lt;0,0,TEU112-TEU107)+TEU156)*1.21+IF($D$5="Koncesija",-#REF!*0.21,0)</f>
        <v>#REF!</v>
      </c>
      <c r="TEV165" s="632" t="e">
        <f>(IF(TEV112-TEV107&lt;0,0,TEV112-TEV107)+TEV156)*1.21+IF($D$5="Koncesija",-#REF!*0.21,0)</f>
        <v>#REF!</v>
      </c>
      <c r="TEW165" s="632" t="e">
        <f>(IF(TEW112-TEW107&lt;0,0,TEW112-TEW107)+TEW156)*1.21+IF($D$5="Koncesija",-#REF!*0.21,0)</f>
        <v>#REF!</v>
      </c>
      <c r="TEX165" s="632" t="e">
        <f>(IF(TEX112-TEX107&lt;0,0,TEX112-TEX107)+TEX156)*1.21+IF($D$5="Koncesija",-#REF!*0.21,0)</f>
        <v>#REF!</v>
      </c>
      <c r="TEY165" s="632" t="e">
        <f>(IF(TEY112-TEY107&lt;0,0,TEY112-TEY107)+TEY156)*1.21+IF($D$5="Koncesija",-#REF!*0.21,0)</f>
        <v>#REF!</v>
      </c>
      <c r="TEZ165" s="632" t="e">
        <f>(IF(TEZ112-TEZ107&lt;0,0,TEZ112-TEZ107)+TEZ156)*1.21+IF($D$5="Koncesija",-#REF!*0.21,0)</f>
        <v>#REF!</v>
      </c>
      <c r="TFA165" s="632" t="e">
        <f>(IF(TFA112-TFA107&lt;0,0,TFA112-TFA107)+TFA156)*1.21+IF($D$5="Koncesija",-#REF!*0.21,0)</f>
        <v>#REF!</v>
      </c>
      <c r="TFB165" s="632" t="e">
        <f>(IF(TFB112-TFB107&lt;0,0,TFB112-TFB107)+TFB156)*1.21+IF($D$5="Koncesija",-#REF!*0.21,0)</f>
        <v>#REF!</v>
      </c>
      <c r="TFC165" s="632" t="e">
        <f>(IF(TFC112-TFC107&lt;0,0,TFC112-TFC107)+TFC156)*1.21+IF($D$5="Koncesija",-#REF!*0.21,0)</f>
        <v>#REF!</v>
      </c>
      <c r="TFD165" s="632" t="e">
        <f>(IF(TFD112-TFD107&lt;0,0,TFD112-TFD107)+TFD156)*1.21+IF($D$5="Koncesija",-#REF!*0.21,0)</f>
        <v>#REF!</v>
      </c>
      <c r="TFE165" s="632" t="e">
        <f>(IF(TFE112-TFE107&lt;0,0,TFE112-TFE107)+TFE156)*1.21+IF($D$5="Koncesija",-#REF!*0.21,0)</f>
        <v>#REF!</v>
      </c>
      <c r="TFF165" s="632" t="e">
        <f>(IF(TFF112-TFF107&lt;0,0,TFF112-TFF107)+TFF156)*1.21+IF($D$5="Koncesija",-#REF!*0.21,0)</f>
        <v>#REF!</v>
      </c>
      <c r="TFG165" s="632" t="e">
        <f>(IF(TFG112-TFG107&lt;0,0,TFG112-TFG107)+TFG156)*1.21+IF($D$5="Koncesija",-#REF!*0.21,0)</f>
        <v>#REF!</v>
      </c>
      <c r="TFH165" s="632" t="e">
        <f>(IF(TFH112-TFH107&lt;0,0,TFH112-TFH107)+TFH156)*1.21+IF($D$5="Koncesija",-#REF!*0.21,0)</f>
        <v>#REF!</v>
      </c>
      <c r="TFI165" s="632" t="e">
        <f>(IF(TFI112-TFI107&lt;0,0,TFI112-TFI107)+TFI156)*1.21+IF($D$5="Koncesija",-#REF!*0.21,0)</f>
        <v>#REF!</v>
      </c>
      <c r="TFJ165" s="632" t="e">
        <f>(IF(TFJ112-TFJ107&lt;0,0,TFJ112-TFJ107)+TFJ156)*1.21+IF($D$5="Koncesija",-#REF!*0.21,0)</f>
        <v>#REF!</v>
      </c>
      <c r="TFK165" s="632" t="e">
        <f>(IF(TFK112-TFK107&lt;0,0,TFK112-TFK107)+TFK156)*1.21+IF($D$5="Koncesija",-#REF!*0.21,0)</f>
        <v>#REF!</v>
      </c>
      <c r="TFL165" s="632" t="e">
        <f>(IF(TFL112-TFL107&lt;0,0,TFL112-TFL107)+TFL156)*1.21+IF($D$5="Koncesija",-#REF!*0.21,0)</f>
        <v>#REF!</v>
      </c>
      <c r="TFM165" s="632" t="e">
        <f>(IF(TFM112-TFM107&lt;0,0,TFM112-TFM107)+TFM156)*1.21+IF($D$5="Koncesija",-#REF!*0.21,0)</f>
        <v>#REF!</v>
      </c>
      <c r="TFN165" s="632" t="e">
        <f>(IF(TFN112-TFN107&lt;0,0,TFN112-TFN107)+TFN156)*1.21+IF($D$5="Koncesija",-#REF!*0.21,0)</f>
        <v>#REF!</v>
      </c>
      <c r="TFO165" s="632" t="e">
        <f>(IF(TFO112-TFO107&lt;0,0,TFO112-TFO107)+TFO156)*1.21+IF($D$5="Koncesija",-#REF!*0.21,0)</f>
        <v>#REF!</v>
      </c>
      <c r="TFP165" s="632" t="e">
        <f>(IF(TFP112-TFP107&lt;0,0,TFP112-TFP107)+TFP156)*1.21+IF($D$5="Koncesija",-#REF!*0.21,0)</f>
        <v>#REF!</v>
      </c>
      <c r="TFQ165" s="632" t="e">
        <f>(IF(TFQ112-TFQ107&lt;0,0,TFQ112-TFQ107)+TFQ156)*1.21+IF($D$5="Koncesija",-#REF!*0.21,0)</f>
        <v>#REF!</v>
      </c>
      <c r="TFR165" s="632" t="e">
        <f>(IF(TFR112-TFR107&lt;0,0,TFR112-TFR107)+TFR156)*1.21+IF($D$5="Koncesija",-#REF!*0.21,0)</f>
        <v>#REF!</v>
      </c>
      <c r="TFS165" s="632" t="e">
        <f>(IF(TFS112-TFS107&lt;0,0,TFS112-TFS107)+TFS156)*1.21+IF($D$5="Koncesija",-#REF!*0.21,0)</f>
        <v>#REF!</v>
      </c>
      <c r="TFT165" s="632" t="e">
        <f>(IF(TFT112-TFT107&lt;0,0,TFT112-TFT107)+TFT156)*1.21+IF($D$5="Koncesija",-#REF!*0.21,0)</f>
        <v>#REF!</v>
      </c>
      <c r="TFU165" s="632" t="e">
        <f>(IF(TFU112-TFU107&lt;0,0,TFU112-TFU107)+TFU156)*1.21+IF($D$5="Koncesija",-#REF!*0.21,0)</f>
        <v>#REF!</v>
      </c>
      <c r="TFV165" s="632" t="e">
        <f>(IF(TFV112-TFV107&lt;0,0,TFV112-TFV107)+TFV156)*1.21+IF($D$5="Koncesija",-#REF!*0.21,0)</f>
        <v>#REF!</v>
      </c>
      <c r="TFW165" s="632" t="e">
        <f>(IF(TFW112-TFW107&lt;0,0,TFW112-TFW107)+TFW156)*1.21+IF($D$5="Koncesija",-#REF!*0.21,0)</f>
        <v>#REF!</v>
      </c>
      <c r="TFX165" s="632" t="e">
        <f>(IF(TFX112-TFX107&lt;0,0,TFX112-TFX107)+TFX156)*1.21+IF($D$5="Koncesija",-#REF!*0.21,0)</f>
        <v>#REF!</v>
      </c>
      <c r="TFY165" s="632" t="e">
        <f>(IF(TFY112-TFY107&lt;0,0,TFY112-TFY107)+TFY156)*1.21+IF($D$5="Koncesija",-#REF!*0.21,0)</f>
        <v>#REF!</v>
      </c>
      <c r="TFZ165" s="632" t="e">
        <f>(IF(TFZ112-TFZ107&lt;0,0,TFZ112-TFZ107)+TFZ156)*1.21+IF($D$5="Koncesija",-#REF!*0.21,0)</f>
        <v>#REF!</v>
      </c>
      <c r="TGA165" s="632" t="e">
        <f>(IF(TGA112-TGA107&lt;0,0,TGA112-TGA107)+TGA156)*1.21+IF($D$5="Koncesija",-#REF!*0.21,0)</f>
        <v>#REF!</v>
      </c>
      <c r="TGB165" s="632" t="e">
        <f>(IF(TGB112-TGB107&lt;0,0,TGB112-TGB107)+TGB156)*1.21+IF($D$5="Koncesija",-#REF!*0.21,0)</f>
        <v>#REF!</v>
      </c>
      <c r="TGC165" s="632" t="e">
        <f>(IF(TGC112-TGC107&lt;0,0,TGC112-TGC107)+TGC156)*1.21+IF($D$5="Koncesija",-#REF!*0.21,0)</f>
        <v>#REF!</v>
      </c>
      <c r="TGD165" s="632" t="e">
        <f>(IF(TGD112-TGD107&lt;0,0,TGD112-TGD107)+TGD156)*1.21+IF($D$5="Koncesija",-#REF!*0.21,0)</f>
        <v>#REF!</v>
      </c>
      <c r="TGE165" s="632" t="e">
        <f>(IF(TGE112-TGE107&lt;0,0,TGE112-TGE107)+TGE156)*1.21+IF($D$5="Koncesija",-#REF!*0.21,0)</f>
        <v>#REF!</v>
      </c>
      <c r="TGF165" s="632" t="e">
        <f>(IF(TGF112-TGF107&lt;0,0,TGF112-TGF107)+TGF156)*1.21+IF($D$5="Koncesija",-#REF!*0.21,0)</f>
        <v>#REF!</v>
      </c>
      <c r="TGG165" s="632" t="e">
        <f>(IF(TGG112-TGG107&lt;0,0,TGG112-TGG107)+TGG156)*1.21+IF($D$5="Koncesija",-#REF!*0.21,0)</f>
        <v>#REF!</v>
      </c>
      <c r="TGH165" s="632" t="e">
        <f>(IF(TGH112-TGH107&lt;0,0,TGH112-TGH107)+TGH156)*1.21+IF($D$5="Koncesija",-#REF!*0.21,0)</f>
        <v>#REF!</v>
      </c>
      <c r="TGI165" s="632" t="e">
        <f>(IF(TGI112-TGI107&lt;0,0,TGI112-TGI107)+TGI156)*1.21+IF($D$5="Koncesija",-#REF!*0.21,0)</f>
        <v>#REF!</v>
      </c>
      <c r="TGJ165" s="632" t="e">
        <f>(IF(TGJ112-TGJ107&lt;0,0,TGJ112-TGJ107)+TGJ156)*1.21+IF($D$5="Koncesija",-#REF!*0.21,0)</f>
        <v>#REF!</v>
      </c>
      <c r="TGK165" s="632" t="e">
        <f>(IF(TGK112-TGK107&lt;0,0,TGK112-TGK107)+TGK156)*1.21+IF($D$5="Koncesija",-#REF!*0.21,0)</f>
        <v>#REF!</v>
      </c>
      <c r="TGL165" s="632" t="e">
        <f>(IF(TGL112-TGL107&lt;0,0,TGL112-TGL107)+TGL156)*1.21+IF($D$5="Koncesija",-#REF!*0.21,0)</f>
        <v>#REF!</v>
      </c>
      <c r="TGM165" s="632" t="e">
        <f>(IF(TGM112-TGM107&lt;0,0,TGM112-TGM107)+TGM156)*1.21+IF($D$5="Koncesija",-#REF!*0.21,0)</f>
        <v>#REF!</v>
      </c>
      <c r="TGN165" s="632" t="e">
        <f>(IF(TGN112-TGN107&lt;0,0,TGN112-TGN107)+TGN156)*1.21+IF($D$5="Koncesija",-#REF!*0.21,0)</f>
        <v>#REF!</v>
      </c>
      <c r="TGO165" s="632" t="e">
        <f>(IF(TGO112-TGO107&lt;0,0,TGO112-TGO107)+TGO156)*1.21+IF($D$5="Koncesija",-#REF!*0.21,0)</f>
        <v>#REF!</v>
      </c>
      <c r="TGP165" s="632" t="e">
        <f>(IF(TGP112-TGP107&lt;0,0,TGP112-TGP107)+TGP156)*1.21+IF($D$5="Koncesija",-#REF!*0.21,0)</f>
        <v>#REF!</v>
      </c>
      <c r="TGQ165" s="632" t="e">
        <f>(IF(TGQ112-TGQ107&lt;0,0,TGQ112-TGQ107)+TGQ156)*1.21+IF($D$5="Koncesija",-#REF!*0.21,0)</f>
        <v>#REF!</v>
      </c>
      <c r="TGR165" s="632" t="e">
        <f>(IF(TGR112-TGR107&lt;0,0,TGR112-TGR107)+TGR156)*1.21+IF($D$5="Koncesija",-#REF!*0.21,0)</f>
        <v>#REF!</v>
      </c>
      <c r="TGS165" s="632" t="e">
        <f>(IF(TGS112-TGS107&lt;0,0,TGS112-TGS107)+TGS156)*1.21+IF($D$5="Koncesija",-#REF!*0.21,0)</f>
        <v>#REF!</v>
      </c>
      <c r="TGT165" s="632" t="e">
        <f>(IF(TGT112-TGT107&lt;0,0,TGT112-TGT107)+TGT156)*1.21+IF($D$5="Koncesija",-#REF!*0.21,0)</f>
        <v>#REF!</v>
      </c>
      <c r="TGU165" s="632" t="e">
        <f>(IF(TGU112-TGU107&lt;0,0,TGU112-TGU107)+TGU156)*1.21+IF($D$5="Koncesija",-#REF!*0.21,0)</f>
        <v>#REF!</v>
      </c>
      <c r="TGV165" s="632" t="e">
        <f>(IF(TGV112-TGV107&lt;0,0,TGV112-TGV107)+TGV156)*1.21+IF($D$5="Koncesija",-#REF!*0.21,0)</f>
        <v>#REF!</v>
      </c>
      <c r="TGW165" s="632" t="e">
        <f>(IF(TGW112-TGW107&lt;0,0,TGW112-TGW107)+TGW156)*1.21+IF($D$5="Koncesija",-#REF!*0.21,0)</f>
        <v>#REF!</v>
      </c>
      <c r="TGX165" s="632" t="e">
        <f>(IF(TGX112-TGX107&lt;0,0,TGX112-TGX107)+TGX156)*1.21+IF($D$5="Koncesija",-#REF!*0.21,0)</f>
        <v>#REF!</v>
      </c>
      <c r="TGY165" s="632" t="e">
        <f>(IF(TGY112-TGY107&lt;0,0,TGY112-TGY107)+TGY156)*1.21+IF($D$5="Koncesija",-#REF!*0.21,0)</f>
        <v>#REF!</v>
      </c>
      <c r="TGZ165" s="632" t="e">
        <f>(IF(TGZ112-TGZ107&lt;0,0,TGZ112-TGZ107)+TGZ156)*1.21+IF($D$5="Koncesija",-#REF!*0.21,0)</f>
        <v>#REF!</v>
      </c>
      <c r="THA165" s="632" t="e">
        <f>(IF(THA112-THA107&lt;0,0,THA112-THA107)+THA156)*1.21+IF($D$5="Koncesija",-#REF!*0.21,0)</f>
        <v>#REF!</v>
      </c>
      <c r="THB165" s="632" t="e">
        <f>(IF(THB112-THB107&lt;0,0,THB112-THB107)+THB156)*1.21+IF($D$5="Koncesija",-#REF!*0.21,0)</f>
        <v>#REF!</v>
      </c>
      <c r="THC165" s="632" t="e">
        <f>(IF(THC112-THC107&lt;0,0,THC112-THC107)+THC156)*1.21+IF($D$5="Koncesija",-#REF!*0.21,0)</f>
        <v>#REF!</v>
      </c>
      <c r="THD165" s="632" t="e">
        <f>(IF(THD112-THD107&lt;0,0,THD112-THD107)+THD156)*1.21+IF($D$5="Koncesija",-#REF!*0.21,0)</f>
        <v>#REF!</v>
      </c>
      <c r="THE165" s="632" t="e">
        <f>(IF(THE112-THE107&lt;0,0,THE112-THE107)+THE156)*1.21+IF($D$5="Koncesija",-#REF!*0.21,0)</f>
        <v>#REF!</v>
      </c>
      <c r="THF165" s="632" t="e">
        <f>(IF(THF112-THF107&lt;0,0,THF112-THF107)+THF156)*1.21+IF($D$5="Koncesija",-#REF!*0.21,0)</f>
        <v>#REF!</v>
      </c>
      <c r="THG165" s="632" t="e">
        <f>(IF(THG112-THG107&lt;0,0,THG112-THG107)+THG156)*1.21+IF($D$5="Koncesija",-#REF!*0.21,0)</f>
        <v>#REF!</v>
      </c>
      <c r="THH165" s="632" t="e">
        <f>(IF(THH112-THH107&lt;0,0,THH112-THH107)+THH156)*1.21+IF($D$5="Koncesija",-#REF!*0.21,0)</f>
        <v>#REF!</v>
      </c>
      <c r="THI165" s="632" t="e">
        <f>(IF(THI112-THI107&lt;0,0,THI112-THI107)+THI156)*1.21+IF($D$5="Koncesija",-#REF!*0.21,0)</f>
        <v>#REF!</v>
      </c>
      <c r="THJ165" s="632" t="e">
        <f>(IF(THJ112-THJ107&lt;0,0,THJ112-THJ107)+THJ156)*1.21+IF($D$5="Koncesija",-#REF!*0.21,0)</f>
        <v>#REF!</v>
      </c>
      <c r="THK165" s="632" t="e">
        <f>(IF(THK112-THK107&lt;0,0,THK112-THK107)+THK156)*1.21+IF($D$5="Koncesija",-#REF!*0.21,0)</f>
        <v>#REF!</v>
      </c>
      <c r="THL165" s="632" t="e">
        <f>(IF(THL112-THL107&lt;0,0,THL112-THL107)+THL156)*1.21+IF($D$5="Koncesija",-#REF!*0.21,0)</f>
        <v>#REF!</v>
      </c>
      <c r="THM165" s="632" t="e">
        <f>(IF(THM112-THM107&lt;0,0,THM112-THM107)+THM156)*1.21+IF($D$5="Koncesija",-#REF!*0.21,0)</f>
        <v>#REF!</v>
      </c>
      <c r="THN165" s="632" t="e">
        <f>(IF(THN112-THN107&lt;0,0,THN112-THN107)+THN156)*1.21+IF($D$5="Koncesija",-#REF!*0.21,0)</f>
        <v>#REF!</v>
      </c>
      <c r="THO165" s="632" t="e">
        <f>(IF(THO112-THO107&lt;0,0,THO112-THO107)+THO156)*1.21+IF($D$5="Koncesija",-#REF!*0.21,0)</f>
        <v>#REF!</v>
      </c>
      <c r="THP165" s="632" t="e">
        <f>(IF(THP112-THP107&lt;0,0,THP112-THP107)+THP156)*1.21+IF($D$5="Koncesija",-#REF!*0.21,0)</f>
        <v>#REF!</v>
      </c>
      <c r="THQ165" s="632" t="e">
        <f>(IF(THQ112-THQ107&lt;0,0,THQ112-THQ107)+THQ156)*1.21+IF($D$5="Koncesija",-#REF!*0.21,0)</f>
        <v>#REF!</v>
      </c>
      <c r="THR165" s="632" t="e">
        <f>(IF(THR112-THR107&lt;0,0,THR112-THR107)+THR156)*1.21+IF($D$5="Koncesija",-#REF!*0.21,0)</f>
        <v>#REF!</v>
      </c>
      <c r="THS165" s="632" t="e">
        <f>(IF(THS112-THS107&lt;0,0,THS112-THS107)+THS156)*1.21+IF($D$5="Koncesija",-#REF!*0.21,0)</f>
        <v>#REF!</v>
      </c>
      <c r="THT165" s="632" t="e">
        <f>(IF(THT112-THT107&lt;0,0,THT112-THT107)+THT156)*1.21+IF($D$5="Koncesija",-#REF!*0.21,0)</f>
        <v>#REF!</v>
      </c>
      <c r="THU165" s="632" t="e">
        <f>(IF(THU112-THU107&lt;0,0,THU112-THU107)+THU156)*1.21+IF($D$5="Koncesija",-#REF!*0.21,0)</f>
        <v>#REF!</v>
      </c>
      <c r="THV165" s="632" t="e">
        <f>(IF(THV112-THV107&lt;0,0,THV112-THV107)+THV156)*1.21+IF($D$5="Koncesija",-#REF!*0.21,0)</f>
        <v>#REF!</v>
      </c>
      <c r="THW165" s="632" t="e">
        <f>(IF(THW112-THW107&lt;0,0,THW112-THW107)+THW156)*1.21+IF($D$5="Koncesija",-#REF!*0.21,0)</f>
        <v>#REF!</v>
      </c>
      <c r="THX165" s="632" t="e">
        <f>(IF(THX112-THX107&lt;0,0,THX112-THX107)+THX156)*1.21+IF($D$5="Koncesija",-#REF!*0.21,0)</f>
        <v>#REF!</v>
      </c>
      <c r="THY165" s="632" t="e">
        <f>(IF(THY112-THY107&lt;0,0,THY112-THY107)+THY156)*1.21+IF($D$5="Koncesija",-#REF!*0.21,0)</f>
        <v>#REF!</v>
      </c>
      <c r="THZ165" s="632" t="e">
        <f>(IF(THZ112-THZ107&lt;0,0,THZ112-THZ107)+THZ156)*1.21+IF($D$5="Koncesija",-#REF!*0.21,0)</f>
        <v>#REF!</v>
      </c>
      <c r="TIA165" s="632" t="e">
        <f>(IF(TIA112-TIA107&lt;0,0,TIA112-TIA107)+TIA156)*1.21+IF($D$5="Koncesija",-#REF!*0.21,0)</f>
        <v>#REF!</v>
      </c>
      <c r="TIB165" s="632" t="e">
        <f>(IF(TIB112-TIB107&lt;0,0,TIB112-TIB107)+TIB156)*1.21+IF($D$5="Koncesija",-#REF!*0.21,0)</f>
        <v>#REF!</v>
      </c>
      <c r="TIC165" s="632" t="e">
        <f>(IF(TIC112-TIC107&lt;0,0,TIC112-TIC107)+TIC156)*1.21+IF($D$5="Koncesija",-#REF!*0.21,0)</f>
        <v>#REF!</v>
      </c>
      <c r="TID165" s="632" t="e">
        <f>(IF(TID112-TID107&lt;0,0,TID112-TID107)+TID156)*1.21+IF($D$5="Koncesija",-#REF!*0.21,0)</f>
        <v>#REF!</v>
      </c>
      <c r="TIE165" s="632" t="e">
        <f>(IF(TIE112-TIE107&lt;0,0,TIE112-TIE107)+TIE156)*1.21+IF($D$5="Koncesija",-#REF!*0.21,0)</f>
        <v>#REF!</v>
      </c>
      <c r="TIF165" s="632" t="e">
        <f>(IF(TIF112-TIF107&lt;0,0,TIF112-TIF107)+TIF156)*1.21+IF($D$5="Koncesija",-#REF!*0.21,0)</f>
        <v>#REF!</v>
      </c>
      <c r="TIG165" s="632" t="e">
        <f>(IF(TIG112-TIG107&lt;0,0,TIG112-TIG107)+TIG156)*1.21+IF($D$5="Koncesija",-#REF!*0.21,0)</f>
        <v>#REF!</v>
      </c>
      <c r="TIH165" s="632" t="e">
        <f>(IF(TIH112-TIH107&lt;0,0,TIH112-TIH107)+TIH156)*1.21+IF($D$5="Koncesija",-#REF!*0.21,0)</f>
        <v>#REF!</v>
      </c>
      <c r="TII165" s="632" t="e">
        <f>(IF(TII112-TII107&lt;0,0,TII112-TII107)+TII156)*1.21+IF($D$5="Koncesija",-#REF!*0.21,0)</f>
        <v>#REF!</v>
      </c>
      <c r="TIJ165" s="632" t="e">
        <f>(IF(TIJ112-TIJ107&lt;0,0,TIJ112-TIJ107)+TIJ156)*1.21+IF($D$5="Koncesija",-#REF!*0.21,0)</f>
        <v>#REF!</v>
      </c>
      <c r="TIK165" s="632" t="e">
        <f>(IF(TIK112-TIK107&lt;0,0,TIK112-TIK107)+TIK156)*1.21+IF($D$5="Koncesija",-#REF!*0.21,0)</f>
        <v>#REF!</v>
      </c>
      <c r="TIL165" s="632" t="e">
        <f>(IF(TIL112-TIL107&lt;0,0,TIL112-TIL107)+TIL156)*1.21+IF($D$5="Koncesija",-#REF!*0.21,0)</f>
        <v>#REF!</v>
      </c>
      <c r="TIM165" s="632" t="e">
        <f>(IF(TIM112-TIM107&lt;0,0,TIM112-TIM107)+TIM156)*1.21+IF($D$5="Koncesija",-#REF!*0.21,0)</f>
        <v>#REF!</v>
      </c>
      <c r="TIN165" s="632" t="e">
        <f>(IF(TIN112-TIN107&lt;0,0,TIN112-TIN107)+TIN156)*1.21+IF($D$5="Koncesija",-#REF!*0.21,0)</f>
        <v>#REF!</v>
      </c>
      <c r="TIO165" s="632" t="e">
        <f>(IF(TIO112-TIO107&lt;0,0,TIO112-TIO107)+TIO156)*1.21+IF($D$5="Koncesija",-#REF!*0.21,0)</f>
        <v>#REF!</v>
      </c>
      <c r="TIP165" s="632" t="e">
        <f>(IF(TIP112-TIP107&lt;0,0,TIP112-TIP107)+TIP156)*1.21+IF($D$5="Koncesija",-#REF!*0.21,0)</f>
        <v>#REF!</v>
      </c>
      <c r="TIQ165" s="632" t="e">
        <f>(IF(TIQ112-TIQ107&lt;0,0,TIQ112-TIQ107)+TIQ156)*1.21+IF($D$5="Koncesija",-#REF!*0.21,0)</f>
        <v>#REF!</v>
      </c>
      <c r="TIR165" s="632" t="e">
        <f>(IF(TIR112-TIR107&lt;0,0,TIR112-TIR107)+TIR156)*1.21+IF($D$5="Koncesija",-#REF!*0.21,0)</f>
        <v>#REF!</v>
      </c>
      <c r="TIS165" s="632" t="e">
        <f>(IF(TIS112-TIS107&lt;0,0,TIS112-TIS107)+TIS156)*1.21+IF($D$5="Koncesija",-#REF!*0.21,0)</f>
        <v>#REF!</v>
      </c>
      <c r="TIT165" s="632" t="e">
        <f>(IF(TIT112-TIT107&lt;0,0,TIT112-TIT107)+TIT156)*1.21+IF($D$5="Koncesija",-#REF!*0.21,0)</f>
        <v>#REF!</v>
      </c>
      <c r="TIU165" s="632" t="e">
        <f>(IF(TIU112-TIU107&lt;0,0,TIU112-TIU107)+TIU156)*1.21+IF($D$5="Koncesija",-#REF!*0.21,0)</f>
        <v>#REF!</v>
      </c>
      <c r="TIV165" s="632" t="e">
        <f>(IF(TIV112-TIV107&lt;0,0,TIV112-TIV107)+TIV156)*1.21+IF($D$5="Koncesija",-#REF!*0.21,0)</f>
        <v>#REF!</v>
      </c>
      <c r="TIW165" s="632" t="e">
        <f>(IF(TIW112-TIW107&lt;0,0,TIW112-TIW107)+TIW156)*1.21+IF($D$5="Koncesija",-#REF!*0.21,0)</f>
        <v>#REF!</v>
      </c>
      <c r="TIX165" s="632" t="e">
        <f>(IF(TIX112-TIX107&lt;0,0,TIX112-TIX107)+TIX156)*1.21+IF($D$5="Koncesija",-#REF!*0.21,0)</f>
        <v>#REF!</v>
      </c>
      <c r="TIY165" s="632" t="e">
        <f>(IF(TIY112-TIY107&lt;0,0,TIY112-TIY107)+TIY156)*1.21+IF($D$5="Koncesija",-#REF!*0.21,0)</f>
        <v>#REF!</v>
      </c>
      <c r="TIZ165" s="632" t="e">
        <f>(IF(TIZ112-TIZ107&lt;0,0,TIZ112-TIZ107)+TIZ156)*1.21+IF($D$5="Koncesija",-#REF!*0.21,0)</f>
        <v>#REF!</v>
      </c>
      <c r="TJA165" s="632" t="e">
        <f>(IF(TJA112-TJA107&lt;0,0,TJA112-TJA107)+TJA156)*1.21+IF($D$5="Koncesija",-#REF!*0.21,0)</f>
        <v>#REF!</v>
      </c>
      <c r="TJB165" s="632" t="e">
        <f>(IF(TJB112-TJB107&lt;0,0,TJB112-TJB107)+TJB156)*1.21+IF($D$5="Koncesija",-#REF!*0.21,0)</f>
        <v>#REF!</v>
      </c>
      <c r="TJC165" s="632" t="e">
        <f>(IF(TJC112-TJC107&lt;0,0,TJC112-TJC107)+TJC156)*1.21+IF($D$5="Koncesija",-#REF!*0.21,0)</f>
        <v>#REF!</v>
      </c>
      <c r="TJD165" s="632" t="e">
        <f>(IF(TJD112-TJD107&lt;0,0,TJD112-TJD107)+TJD156)*1.21+IF($D$5="Koncesija",-#REF!*0.21,0)</f>
        <v>#REF!</v>
      </c>
      <c r="TJE165" s="632" t="e">
        <f>(IF(TJE112-TJE107&lt;0,0,TJE112-TJE107)+TJE156)*1.21+IF($D$5="Koncesija",-#REF!*0.21,0)</f>
        <v>#REF!</v>
      </c>
      <c r="TJF165" s="632" t="e">
        <f>(IF(TJF112-TJF107&lt;0,0,TJF112-TJF107)+TJF156)*1.21+IF($D$5="Koncesija",-#REF!*0.21,0)</f>
        <v>#REF!</v>
      </c>
      <c r="TJG165" s="632" t="e">
        <f>(IF(TJG112-TJG107&lt;0,0,TJG112-TJG107)+TJG156)*1.21+IF($D$5="Koncesija",-#REF!*0.21,0)</f>
        <v>#REF!</v>
      </c>
      <c r="TJH165" s="632" t="e">
        <f>(IF(TJH112-TJH107&lt;0,0,TJH112-TJH107)+TJH156)*1.21+IF($D$5="Koncesija",-#REF!*0.21,0)</f>
        <v>#REF!</v>
      </c>
      <c r="TJI165" s="632" t="e">
        <f>(IF(TJI112-TJI107&lt;0,0,TJI112-TJI107)+TJI156)*1.21+IF($D$5="Koncesija",-#REF!*0.21,0)</f>
        <v>#REF!</v>
      </c>
      <c r="TJJ165" s="632" t="e">
        <f>(IF(TJJ112-TJJ107&lt;0,0,TJJ112-TJJ107)+TJJ156)*1.21+IF($D$5="Koncesija",-#REF!*0.21,0)</f>
        <v>#REF!</v>
      </c>
      <c r="TJK165" s="632" t="e">
        <f>(IF(TJK112-TJK107&lt;0,0,TJK112-TJK107)+TJK156)*1.21+IF($D$5="Koncesija",-#REF!*0.21,0)</f>
        <v>#REF!</v>
      </c>
      <c r="TJL165" s="632" t="e">
        <f>(IF(TJL112-TJL107&lt;0,0,TJL112-TJL107)+TJL156)*1.21+IF($D$5="Koncesija",-#REF!*0.21,0)</f>
        <v>#REF!</v>
      </c>
      <c r="TJM165" s="632" t="e">
        <f>(IF(TJM112-TJM107&lt;0,0,TJM112-TJM107)+TJM156)*1.21+IF($D$5="Koncesija",-#REF!*0.21,0)</f>
        <v>#REF!</v>
      </c>
      <c r="TJN165" s="632" t="e">
        <f>(IF(TJN112-TJN107&lt;0,0,TJN112-TJN107)+TJN156)*1.21+IF($D$5="Koncesija",-#REF!*0.21,0)</f>
        <v>#REF!</v>
      </c>
      <c r="TJO165" s="632" t="e">
        <f>(IF(TJO112-TJO107&lt;0,0,TJO112-TJO107)+TJO156)*1.21+IF($D$5="Koncesija",-#REF!*0.21,0)</f>
        <v>#REF!</v>
      </c>
      <c r="TJP165" s="632" t="e">
        <f>(IF(TJP112-TJP107&lt;0,0,TJP112-TJP107)+TJP156)*1.21+IF($D$5="Koncesija",-#REF!*0.21,0)</f>
        <v>#REF!</v>
      </c>
      <c r="TJQ165" s="632" t="e">
        <f>(IF(TJQ112-TJQ107&lt;0,0,TJQ112-TJQ107)+TJQ156)*1.21+IF($D$5="Koncesija",-#REF!*0.21,0)</f>
        <v>#REF!</v>
      </c>
      <c r="TJR165" s="632" t="e">
        <f>(IF(TJR112-TJR107&lt;0,0,TJR112-TJR107)+TJR156)*1.21+IF($D$5="Koncesija",-#REF!*0.21,0)</f>
        <v>#REF!</v>
      </c>
      <c r="TJS165" s="632" t="e">
        <f>(IF(TJS112-TJS107&lt;0,0,TJS112-TJS107)+TJS156)*1.21+IF($D$5="Koncesija",-#REF!*0.21,0)</f>
        <v>#REF!</v>
      </c>
      <c r="TJT165" s="632" t="e">
        <f>(IF(TJT112-TJT107&lt;0,0,TJT112-TJT107)+TJT156)*1.21+IF($D$5="Koncesija",-#REF!*0.21,0)</f>
        <v>#REF!</v>
      </c>
      <c r="TJU165" s="632" t="e">
        <f>(IF(TJU112-TJU107&lt;0,0,TJU112-TJU107)+TJU156)*1.21+IF($D$5="Koncesija",-#REF!*0.21,0)</f>
        <v>#REF!</v>
      </c>
      <c r="TJV165" s="632" t="e">
        <f>(IF(TJV112-TJV107&lt;0,0,TJV112-TJV107)+TJV156)*1.21+IF($D$5="Koncesija",-#REF!*0.21,0)</f>
        <v>#REF!</v>
      </c>
      <c r="TJW165" s="632" t="e">
        <f>(IF(TJW112-TJW107&lt;0,0,TJW112-TJW107)+TJW156)*1.21+IF($D$5="Koncesija",-#REF!*0.21,0)</f>
        <v>#REF!</v>
      </c>
      <c r="TJX165" s="632" t="e">
        <f>(IF(TJX112-TJX107&lt;0,0,TJX112-TJX107)+TJX156)*1.21+IF($D$5="Koncesija",-#REF!*0.21,0)</f>
        <v>#REF!</v>
      </c>
      <c r="TJY165" s="632" t="e">
        <f>(IF(TJY112-TJY107&lt;0,0,TJY112-TJY107)+TJY156)*1.21+IF($D$5="Koncesija",-#REF!*0.21,0)</f>
        <v>#REF!</v>
      </c>
      <c r="TJZ165" s="632" t="e">
        <f>(IF(TJZ112-TJZ107&lt;0,0,TJZ112-TJZ107)+TJZ156)*1.21+IF($D$5="Koncesija",-#REF!*0.21,0)</f>
        <v>#REF!</v>
      </c>
      <c r="TKA165" s="632" t="e">
        <f>(IF(TKA112-TKA107&lt;0,0,TKA112-TKA107)+TKA156)*1.21+IF($D$5="Koncesija",-#REF!*0.21,0)</f>
        <v>#REF!</v>
      </c>
      <c r="TKB165" s="632" t="e">
        <f>(IF(TKB112-TKB107&lt;0,0,TKB112-TKB107)+TKB156)*1.21+IF($D$5="Koncesija",-#REF!*0.21,0)</f>
        <v>#REF!</v>
      </c>
      <c r="TKC165" s="632" t="e">
        <f>(IF(TKC112-TKC107&lt;0,0,TKC112-TKC107)+TKC156)*1.21+IF($D$5="Koncesija",-#REF!*0.21,0)</f>
        <v>#REF!</v>
      </c>
      <c r="TKD165" s="632" t="e">
        <f>(IF(TKD112-TKD107&lt;0,0,TKD112-TKD107)+TKD156)*1.21+IF($D$5="Koncesija",-#REF!*0.21,0)</f>
        <v>#REF!</v>
      </c>
      <c r="TKE165" s="632" t="e">
        <f>(IF(TKE112-TKE107&lt;0,0,TKE112-TKE107)+TKE156)*1.21+IF($D$5="Koncesija",-#REF!*0.21,0)</f>
        <v>#REF!</v>
      </c>
      <c r="TKF165" s="632" t="e">
        <f>(IF(TKF112-TKF107&lt;0,0,TKF112-TKF107)+TKF156)*1.21+IF($D$5="Koncesija",-#REF!*0.21,0)</f>
        <v>#REF!</v>
      </c>
      <c r="TKG165" s="632" t="e">
        <f>(IF(TKG112-TKG107&lt;0,0,TKG112-TKG107)+TKG156)*1.21+IF($D$5="Koncesija",-#REF!*0.21,0)</f>
        <v>#REF!</v>
      </c>
      <c r="TKH165" s="632" t="e">
        <f>(IF(TKH112-TKH107&lt;0,0,TKH112-TKH107)+TKH156)*1.21+IF($D$5="Koncesija",-#REF!*0.21,0)</f>
        <v>#REF!</v>
      </c>
      <c r="TKI165" s="632" t="e">
        <f>(IF(TKI112-TKI107&lt;0,0,TKI112-TKI107)+TKI156)*1.21+IF($D$5="Koncesija",-#REF!*0.21,0)</f>
        <v>#REF!</v>
      </c>
      <c r="TKJ165" s="632" t="e">
        <f>(IF(TKJ112-TKJ107&lt;0,0,TKJ112-TKJ107)+TKJ156)*1.21+IF($D$5="Koncesija",-#REF!*0.21,0)</f>
        <v>#REF!</v>
      </c>
      <c r="TKK165" s="632" t="e">
        <f>(IF(TKK112-TKK107&lt;0,0,TKK112-TKK107)+TKK156)*1.21+IF($D$5="Koncesija",-#REF!*0.21,0)</f>
        <v>#REF!</v>
      </c>
      <c r="TKL165" s="632" t="e">
        <f>(IF(TKL112-TKL107&lt;0,0,TKL112-TKL107)+TKL156)*1.21+IF($D$5="Koncesija",-#REF!*0.21,0)</f>
        <v>#REF!</v>
      </c>
      <c r="TKM165" s="632" t="e">
        <f>(IF(TKM112-TKM107&lt;0,0,TKM112-TKM107)+TKM156)*1.21+IF($D$5="Koncesija",-#REF!*0.21,0)</f>
        <v>#REF!</v>
      </c>
      <c r="TKN165" s="632" t="e">
        <f>(IF(TKN112-TKN107&lt;0,0,TKN112-TKN107)+TKN156)*1.21+IF($D$5="Koncesija",-#REF!*0.21,0)</f>
        <v>#REF!</v>
      </c>
      <c r="TKO165" s="632" t="e">
        <f>(IF(TKO112-TKO107&lt;0,0,TKO112-TKO107)+TKO156)*1.21+IF($D$5="Koncesija",-#REF!*0.21,0)</f>
        <v>#REF!</v>
      </c>
      <c r="TKP165" s="632" t="e">
        <f>(IF(TKP112-TKP107&lt;0,0,TKP112-TKP107)+TKP156)*1.21+IF($D$5="Koncesija",-#REF!*0.21,0)</f>
        <v>#REF!</v>
      </c>
      <c r="TKQ165" s="632" t="e">
        <f>(IF(TKQ112-TKQ107&lt;0,0,TKQ112-TKQ107)+TKQ156)*1.21+IF($D$5="Koncesija",-#REF!*0.21,0)</f>
        <v>#REF!</v>
      </c>
      <c r="TKR165" s="632" t="e">
        <f>(IF(TKR112-TKR107&lt;0,0,TKR112-TKR107)+TKR156)*1.21+IF($D$5="Koncesija",-#REF!*0.21,0)</f>
        <v>#REF!</v>
      </c>
      <c r="TKS165" s="632" t="e">
        <f>(IF(TKS112-TKS107&lt;0,0,TKS112-TKS107)+TKS156)*1.21+IF($D$5="Koncesija",-#REF!*0.21,0)</f>
        <v>#REF!</v>
      </c>
      <c r="TKT165" s="632" t="e">
        <f>(IF(TKT112-TKT107&lt;0,0,TKT112-TKT107)+TKT156)*1.21+IF($D$5="Koncesija",-#REF!*0.21,0)</f>
        <v>#REF!</v>
      </c>
      <c r="TKU165" s="632" t="e">
        <f>(IF(TKU112-TKU107&lt;0,0,TKU112-TKU107)+TKU156)*1.21+IF($D$5="Koncesija",-#REF!*0.21,0)</f>
        <v>#REF!</v>
      </c>
      <c r="TKV165" s="632" t="e">
        <f>(IF(TKV112-TKV107&lt;0,0,TKV112-TKV107)+TKV156)*1.21+IF($D$5="Koncesija",-#REF!*0.21,0)</f>
        <v>#REF!</v>
      </c>
      <c r="TKW165" s="632" t="e">
        <f>(IF(TKW112-TKW107&lt;0,0,TKW112-TKW107)+TKW156)*1.21+IF($D$5="Koncesija",-#REF!*0.21,0)</f>
        <v>#REF!</v>
      </c>
      <c r="TKX165" s="632" t="e">
        <f>(IF(TKX112-TKX107&lt;0,0,TKX112-TKX107)+TKX156)*1.21+IF($D$5="Koncesija",-#REF!*0.21,0)</f>
        <v>#REF!</v>
      </c>
      <c r="TKY165" s="632" t="e">
        <f>(IF(TKY112-TKY107&lt;0,0,TKY112-TKY107)+TKY156)*1.21+IF($D$5="Koncesija",-#REF!*0.21,0)</f>
        <v>#REF!</v>
      </c>
      <c r="TKZ165" s="632" t="e">
        <f>(IF(TKZ112-TKZ107&lt;0,0,TKZ112-TKZ107)+TKZ156)*1.21+IF($D$5="Koncesija",-#REF!*0.21,0)</f>
        <v>#REF!</v>
      </c>
      <c r="TLA165" s="632" t="e">
        <f>(IF(TLA112-TLA107&lt;0,0,TLA112-TLA107)+TLA156)*1.21+IF($D$5="Koncesija",-#REF!*0.21,0)</f>
        <v>#REF!</v>
      </c>
      <c r="TLB165" s="632" t="e">
        <f>(IF(TLB112-TLB107&lt;0,0,TLB112-TLB107)+TLB156)*1.21+IF($D$5="Koncesija",-#REF!*0.21,0)</f>
        <v>#REF!</v>
      </c>
      <c r="TLC165" s="632" t="e">
        <f>(IF(TLC112-TLC107&lt;0,0,TLC112-TLC107)+TLC156)*1.21+IF($D$5="Koncesija",-#REF!*0.21,0)</f>
        <v>#REF!</v>
      </c>
      <c r="TLD165" s="632" t="e">
        <f>(IF(TLD112-TLD107&lt;0,0,TLD112-TLD107)+TLD156)*1.21+IF($D$5="Koncesija",-#REF!*0.21,0)</f>
        <v>#REF!</v>
      </c>
      <c r="TLE165" s="632" t="e">
        <f>(IF(TLE112-TLE107&lt;0,0,TLE112-TLE107)+TLE156)*1.21+IF($D$5="Koncesija",-#REF!*0.21,0)</f>
        <v>#REF!</v>
      </c>
      <c r="TLF165" s="632" t="e">
        <f>(IF(TLF112-TLF107&lt;0,0,TLF112-TLF107)+TLF156)*1.21+IF($D$5="Koncesija",-#REF!*0.21,0)</f>
        <v>#REF!</v>
      </c>
      <c r="TLG165" s="632" t="e">
        <f>(IF(TLG112-TLG107&lt;0,0,TLG112-TLG107)+TLG156)*1.21+IF($D$5="Koncesija",-#REF!*0.21,0)</f>
        <v>#REF!</v>
      </c>
      <c r="TLH165" s="632" t="e">
        <f>(IF(TLH112-TLH107&lt;0,0,TLH112-TLH107)+TLH156)*1.21+IF($D$5="Koncesija",-#REF!*0.21,0)</f>
        <v>#REF!</v>
      </c>
      <c r="TLI165" s="632" t="e">
        <f>(IF(TLI112-TLI107&lt;0,0,TLI112-TLI107)+TLI156)*1.21+IF($D$5="Koncesija",-#REF!*0.21,0)</f>
        <v>#REF!</v>
      </c>
      <c r="TLJ165" s="632" t="e">
        <f>(IF(TLJ112-TLJ107&lt;0,0,TLJ112-TLJ107)+TLJ156)*1.21+IF($D$5="Koncesija",-#REF!*0.21,0)</f>
        <v>#REF!</v>
      </c>
      <c r="TLK165" s="632" t="e">
        <f>(IF(TLK112-TLK107&lt;0,0,TLK112-TLK107)+TLK156)*1.21+IF($D$5="Koncesija",-#REF!*0.21,0)</f>
        <v>#REF!</v>
      </c>
      <c r="TLL165" s="632" t="e">
        <f>(IF(TLL112-TLL107&lt;0,0,TLL112-TLL107)+TLL156)*1.21+IF($D$5="Koncesija",-#REF!*0.21,0)</f>
        <v>#REF!</v>
      </c>
      <c r="TLM165" s="632" t="e">
        <f>(IF(TLM112-TLM107&lt;0,0,TLM112-TLM107)+TLM156)*1.21+IF($D$5="Koncesija",-#REF!*0.21,0)</f>
        <v>#REF!</v>
      </c>
      <c r="TLN165" s="632" t="e">
        <f>(IF(TLN112-TLN107&lt;0,0,TLN112-TLN107)+TLN156)*1.21+IF($D$5="Koncesija",-#REF!*0.21,0)</f>
        <v>#REF!</v>
      </c>
      <c r="TLO165" s="632" t="e">
        <f>(IF(TLO112-TLO107&lt;0,0,TLO112-TLO107)+TLO156)*1.21+IF($D$5="Koncesija",-#REF!*0.21,0)</f>
        <v>#REF!</v>
      </c>
      <c r="TLP165" s="632" t="e">
        <f>(IF(TLP112-TLP107&lt;0,0,TLP112-TLP107)+TLP156)*1.21+IF($D$5="Koncesija",-#REF!*0.21,0)</f>
        <v>#REF!</v>
      </c>
      <c r="TLQ165" s="632" t="e">
        <f>(IF(TLQ112-TLQ107&lt;0,0,TLQ112-TLQ107)+TLQ156)*1.21+IF($D$5="Koncesija",-#REF!*0.21,0)</f>
        <v>#REF!</v>
      </c>
      <c r="TLR165" s="632" t="e">
        <f>(IF(TLR112-TLR107&lt;0,0,TLR112-TLR107)+TLR156)*1.21+IF($D$5="Koncesija",-#REF!*0.21,0)</f>
        <v>#REF!</v>
      </c>
      <c r="TLS165" s="632" t="e">
        <f>(IF(TLS112-TLS107&lt;0,0,TLS112-TLS107)+TLS156)*1.21+IF($D$5="Koncesija",-#REF!*0.21,0)</f>
        <v>#REF!</v>
      </c>
      <c r="TLT165" s="632" t="e">
        <f>(IF(TLT112-TLT107&lt;0,0,TLT112-TLT107)+TLT156)*1.21+IF($D$5="Koncesija",-#REF!*0.21,0)</f>
        <v>#REF!</v>
      </c>
      <c r="TLU165" s="632" t="e">
        <f>(IF(TLU112-TLU107&lt;0,0,TLU112-TLU107)+TLU156)*1.21+IF($D$5="Koncesija",-#REF!*0.21,0)</f>
        <v>#REF!</v>
      </c>
      <c r="TLV165" s="632" t="e">
        <f>(IF(TLV112-TLV107&lt;0,0,TLV112-TLV107)+TLV156)*1.21+IF($D$5="Koncesija",-#REF!*0.21,0)</f>
        <v>#REF!</v>
      </c>
      <c r="TLW165" s="632" t="e">
        <f>(IF(TLW112-TLW107&lt;0,0,TLW112-TLW107)+TLW156)*1.21+IF($D$5="Koncesija",-#REF!*0.21,0)</f>
        <v>#REF!</v>
      </c>
      <c r="TLX165" s="632" t="e">
        <f>(IF(TLX112-TLX107&lt;0,0,TLX112-TLX107)+TLX156)*1.21+IF($D$5="Koncesija",-#REF!*0.21,0)</f>
        <v>#REF!</v>
      </c>
      <c r="TLY165" s="632" t="e">
        <f>(IF(TLY112-TLY107&lt;0,0,TLY112-TLY107)+TLY156)*1.21+IF($D$5="Koncesija",-#REF!*0.21,0)</f>
        <v>#REF!</v>
      </c>
      <c r="TLZ165" s="632" t="e">
        <f>(IF(TLZ112-TLZ107&lt;0,0,TLZ112-TLZ107)+TLZ156)*1.21+IF($D$5="Koncesija",-#REF!*0.21,0)</f>
        <v>#REF!</v>
      </c>
      <c r="TMA165" s="632" t="e">
        <f>(IF(TMA112-TMA107&lt;0,0,TMA112-TMA107)+TMA156)*1.21+IF($D$5="Koncesija",-#REF!*0.21,0)</f>
        <v>#REF!</v>
      </c>
      <c r="TMB165" s="632" t="e">
        <f>(IF(TMB112-TMB107&lt;0,0,TMB112-TMB107)+TMB156)*1.21+IF($D$5="Koncesija",-#REF!*0.21,0)</f>
        <v>#REF!</v>
      </c>
      <c r="TMC165" s="632" t="e">
        <f>(IF(TMC112-TMC107&lt;0,0,TMC112-TMC107)+TMC156)*1.21+IF($D$5="Koncesija",-#REF!*0.21,0)</f>
        <v>#REF!</v>
      </c>
      <c r="TMD165" s="632" t="e">
        <f>(IF(TMD112-TMD107&lt;0,0,TMD112-TMD107)+TMD156)*1.21+IF($D$5="Koncesija",-#REF!*0.21,0)</f>
        <v>#REF!</v>
      </c>
      <c r="TME165" s="632" t="e">
        <f>(IF(TME112-TME107&lt;0,0,TME112-TME107)+TME156)*1.21+IF($D$5="Koncesija",-#REF!*0.21,0)</f>
        <v>#REF!</v>
      </c>
      <c r="TMF165" s="632" t="e">
        <f>(IF(TMF112-TMF107&lt;0,0,TMF112-TMF107)+TMF156)*1.21+IF($D$5="Koncesija",-#REF!*0.21,0)</f>
        <v>#REF!</v>
      </c>
      <c r="TMG165" s="632" t="e">
        <f>(IF(TMG112-TMG107&lt;0,0,TMG112-TMG107)+TMG156)*1.21+IF($D$5="Koncesija",-#REF!*0.21,0)</f>
        <v>#REF!</v>
      </c>
      <c r="TMH165" s="632" t="e">
        <f>(IF(TMH112-TMH107&lt;0,0,TMH112-TMH107)+TMH156)*1.21+IF($D$5="Koncesija",-#REF!*0.21,0)</f>
        <v>#REF!</v>
      </c>
      <c r="TMI165" s="632" t="e">
        <f>(IF(TMI112-TMI107&lt;0,0,TMI112-TMI107)+TMI156)*1.21+IF($D$5="Koncesija",-#REF!*0.21,0)</f>
        <v>#REF!</v>
      </c>
      <c r="TMJ165" s="632" t="e">
        <f>(IF(TMJ112-TMJ107&lt;0,0,TMJ112-TMJ107)+TMJ156)*1.21+IF($D$5="Koncesija",-#REF!*0.21,0)</f>
        <v>#REF!</v>
      </c>
      <c r="TMK165" s="632" t="e">
        <f>(IF(TMK112-TMK107&lt;0,0,TMK112-TMK107)+TMK156)*1.21+IF($D$5="Koncesija",-#REF!*0.21,0)</f>
        <v>#REF!</v>
      </c>
      <c r="TML165" s="632" t="e">
        <f>(IF(TML112-TML107&lt;0,0,TML112-TML107)+TML156)*1.21+IF($D$5="Koncesija",-#REF!*0.21,0)</f>
        <v>#REF!</v>
      </c>
      <c r="TMM165" s="632" t="e">
        <f>(IF(TMM112-TMM107&lt;0,0,TMM112-TMM107)+TMM156)*1.21+IF($D$5="Koncesija",-#REF!*0.21,0)</f>
        <v>#REF!</v>
      </c>
      <c r="TMN165" s="632" t="e">
        <f>(IF(TMN112-TMN107&lt;0,0,TMN112-TMN107)+TMN156)*1.21+IF($D$5="Koncesija",-#REF!*0.21,0)</f>
        <v>#REF!</v>
      </c>
      <c r="TMO165" s="632" t="e">
        <f>(IF(TMO112-TMO107&lt;0,0,TMO112-TMO107)+TMO156)*1.21+IF($D$5="Koncesija",-#REF!*0.21,0)</f>
        <v>#REF!</v>
      </c>
      <c r="TMP165" s="632" t="e">
        <f>(IF(TMP112-TMP107&lt;0,0,TMP112-TMP107)+TMP156)*1.21+IF($D$5="Koncesija",-#REF!*0.21,0)</f>
        <v>#REF!</v>
      </c>
      <c r="TMQ165" s="632" t="e">
        <f>(IF(TMQ112-TMQ107&lt;0,0,TMQ112-TMQ107)+TMQ156)*1.21+IF($D$5="Koncesija",-#REF!*0.21,0)</f>
        <v>#REF!</v>
      </c>
      <c r="TMR165" s="632" t="e">
        <f>(IF(TMR112-TMR107&lt;0,0,TMR112-TMR107)+TMR156)*1.21+IF($D$5="Koncesija",-#REF!*0.21,0)</f>
        <v>#REF!</v>
      </c>
      <c r="TMS165" s="632" t="e">
        <f>(IF(TMS112-TMS107&lt;0,0,TMS112-TMS107)+TMS156)*1.21+IF($D$5="Koncesija",-#REF!*0.21,0)</f>
        <v>#REF!</v>
      </c>
      <c r="TMT165" s="632" t="e">
        <f>(IF(TMT112-TMT107&lt;0,0,TMT112-TMT107)+TMT156)*1.21+IF($D$5="Koncesija",-#REF!*0.21,0)</f>
        <v>#REF!</v>
      </c>
      <c r="TMU165" s="632" t="e">
        <f>(IF(TMU112-TMU107&lt;0,0,TMU112-TMU107)+TMU156)*1.21+IF($D$5="Koncesija",-#REF!*0.21,0)</f>
        <v>#REF!</v>
      </c>
      <c r="TMV165" s="632" t="e">
        <f>(IF(TMV112-TMV107&lt;0,0,TMV112-TMV107)+TMV156)*1.21+IF($D$5="Koncesija",-#REF!*0.21,0)</f>
        <v>#REF!</v>
      </c>
      <c r="TMW165" s="632" t="e">
        <f>(IF(TMW112-TMW107&lt;0,0,TMW112-TMW107)+TMW156)*1.21+IF($D$5="Koncesija",-#REF!*0.21,0)</f>
        <v>#REF!</v>
      </c>
      <c r="TMX165" s="632" t="e">
        <f>(IF(TMX112-TMX107&lt;0,0,TMX112-TMX107)+TMX156)*1.21+IF($D$5="Koncesija",-#REF!*0.21,0)</f>
        <v>#REF!</v>
      </c>
      <c r="TMY165" s="632" t="e">
        <f>(IF(TMY112-TMY107&lt;0,0,TMY112-TMY107)+TMY156)*1.21+IF($D$5="Koncesija",-#REF!*0.21,0)</f>
        <v>#REF!</v>
      </c>
      <c r="TMZ165" s="632" t="e">
        <f>(IF(TMZ112-TMZ107&lt;0,0,TMZ112-TMZ107)+TMZ156)*1.21+IF($D$5="Koncesija",-#REF!*0.21,0)</f>
        <v>#REF!</v>
      </c>
      <c r="TNA165" s="632" t="e">
        <f>(IF(TNA112-TNA107&lt;0,0,TNA112-TNA107)+TNA156)*1.21+IF($D$5="Koncesija",-#REF!*0.21,0)</f>
        <v>#REF!</v>
      </c>
      <c r="TNB165" s="632" t="e">
        <f>(IF(TNB112-TNB107&lt;0,0,TNB112-TNB107)+TNB156)*1.21+IF($D$5="Koncesija",-#REF!*0.21,0)</f>
        <v>#REF!</v>
      </c>
      <c r="TNC165" s="632" t="e">
        <f>(IF(TNC112-TNC107&lt;0,0,TNC112-TNC107)+TNC156)*1.21+IF($D$5="Koncesija",-#REF!*0.21,0)</f>
        <v>#REF!</v>
      </c>
      <c r="TND165" s="632" t="e">
        <f>(IF(TND112-TND107&lt;0,0,TND112-TND107)+TND156)*1.21+IF($D$5="Koncesija",-#REF!*0.21,0)</f>
        <v>#REF!</v>
      </c>
      <c r="TNE165" s="632" t="e">
        <f>(IF(TNE112-TNE107&lt;0,0,TNE112-TNE107)+TNE156)*1.21+IF($D$5="Koncesija",-#REF!*0.21,0)</f>
        <v>#REF!</v>
      </c>
      <c r="TNF165" s="632" t="e">
        <f>(IF(TNF112-TNF107&lt;0,0,TNF112-TNF107)+TNF156)*1.21+IF($D$5="Koncesija",-#REF!*0.21,0)</f>
        <v>#REF!</v>
      </c>
      <c r="TNG165" s="632" t="e">
        <f>(IF(TNG112-TNG107&lt;0,0,TNG112-TNG107)+TNG156)*1.21+IF($D$5="Koncesija",-#REF!*0.21,0)</f>
        <v>#REF!</v>
      </c>
      <c r="TNH165" s="632" t="e">
        <f>(IF(TNH112-TNH107&lt;0,0,TNH112-TNH107)+TNH156)*1.21+IF($D$5="Koncesija",-#REF!*0.21,0)</f>
        <v>#REF!</v>
      </c>
      <c r="TNI165" s="632" t="e">
        <f>(IF(TNI112-TNI107&lt;0,0,TNI112-TNI107)+TNI156)*1.21+IF($D$5="Koncesija",-#REF!*0.21,0)</f>
        <v>#REF!</v>
      </c>
      <c r="TNJ165" s="632" t="e">
        <f>(IF(TNJ112-TNJ107&lt;0,0,TNJ112-TNJ107)+TNJ156)*1.21+IF($D$5="Koncesija",-#REF!*0.21,0)</f>
        <v>#REF!</v>
      </c>
      <c r="TNK165" s="632" t="e">
        <f>(IF(TNK112-TNK107&lt;0,0,TNK112-TNK107)+TNK156)*1.21+IF($D$5="Koncesija",-#REF!*0.21,0)</f>
        <v>#REF!</v>
      </c>
      <c r="TNL165" s="632" t="e">
        <f>(IF(TNL112-TNL107&lt;0,0,TNL112-TNL107)+TNL156)*1.21+IF($D$5="Koncesija",-#REF!*0.21,0)</f>
        <v>#REF!</v>
      </c>
      <c r="TNM165" s="632" t="e">
        <f>(IF(TNM112-TNM107&lt;0,0,TNM112-TNM107)+TNM156)*1.21+IF($D$5="Koncesija",-#REF!*0.21,0)</f>
        <v>#REF!</v>
      </c>
      <c r="TNN165" s="632" t="e">
        <f>(IF(TNN112-TNN107&lt;0,0,TNN112-TNN107)+TNN156)*1.21+IF($D$5="Koncesija",-#REF!*0.21,0)</f>
        <v>#REF!</v>
      </c>
      <c r="TNO165" s="632" t="e">
        <f>(IF(TNO112-TNO107&lt;0,0,TNO112-TNO107)+TNO156)*1.21+IF($D$5="Koncesija",-#REF!*0.21,0)</f>
        <v>#REF!</v>
      </c>
      <c r="TNP165" s="632" t="e">
        <f>(IF(TNP112-TNP107&lt;0,0,TNP112-TNP107)+TNP156)*1.21+IF($D$5="Koncesija",-#REF!*0.21,0)</f>
        <v>#REF!</v>
      </c>
      <c r="TNQ165" s="632" t="e">
        <f>(IF(TNQ112-TNQ107&lt;0,0,TNQ112-TNQ107)+TNQ156)*1.21+IF($D$5="Koncesija",-#REF!*0.21,0)</f>
        <v>#REF!</v>
      </c>
      <c r="TNR165" s="632" t="e">
        <f>(IF(TNR112-TNR107&lt;0,0,TNR112-TNR107)+TNR156)*1.21+IF($D$5="Koncesija",-#REF!*0.21,0)</f>
        <v>#REF!</v>
      </c>
      <c r="TNS165" s="632" t="e">
        <f>(IF(TNS112-TNS107&lt;0,0,TNS112-TNS107)+TNS156)*1.21+IF($D$5="Koncesija",-#REF!*0.21,0)</f>
        <v>#REF!</v>
      </c>
      <c r="TNT165" s="632" t="e">
        <f>(IF(TNT112-TNT107&lt;0,0,TNT112-TNT107)+TNT156)*1.21+IF($D$5="Koncesija",-#REF!*0.21,0)</f>
        <v>#REF!</v>
      </c>
      <c r="TNU165" s="632" t="e">
        <f>(IF(TNU112-TNU107&lt;0,0,TNU112-TNU107)+TNU156)*1.21+IF($D$5="Koncesija",-#REF!*0.21,0)</f>
        <v>#REF!</v>
      </c>
      <c r="TNV165" s="632" t="e">
        <f>(IF(TNV112-TNV107&lt;0,0,TNV112-TNV107)+TNV156)*1.21+IF($D$5="Koncesija",-#REF!*0.21,0)</f>
        <v>#REF!</v>
      </c>
      <c r="TNW165" s="632" t="e">
        <f>(IF(TNW112-TNW107&lt;0,0,TNW112-TNW107)+TNW156)*1.21+IF($D$5="Koncesija",-#REF!*0.21,0)</f>
        <v>#REF!</v>
      </c>
      <c r="TNX165" s="632" t="e">
        <f>(IF(TNX112-TNX107&lt;0,0,TNX112-TNX107)+TNX156)*1.21+IF($D$5="Koncesija",-#REF!*0.21,0)</f>
        <v>#REF!</v>
      </c>
      <c r="TNY165" s="632" t="e">
        <f>(IF(TNY112-TNY107&lt;0,0,TNY112-TNY107)+TNY156)*1.21+IF($D$5="Koncesija",-#REF!*0.21,0)</f>
        <v>#REF!</v>
      </c>
      <c r="TNZ165" s="632" t="e">
        <f>(IF(TNZ112-TNZ107&lt;0,0,TNZ112-TNZ107)+TNZ156)*1.21+IF($D$5="Koncesija",-#REF!*0.21,0)</f>
        <v>#REF!</v>
      </c>
      <c r="TOA165" s="632" t="e">
        <f>(IF(TOA112-TOA107&lt;0,0,TOA112-TOA107)+TOA156)*1.21+IF($D$5="Koncesija",-#REF!*0.21,0)</f>
        <v>#REF!</v>
      </c>
      <c r="TOB165" s="632" t="e">
        <f>(IF(TOB112-TOB107&lt;0,0,TOB112-TOB107)+TOB156)*1.21+IF($D$5="Koncesija",-#REF!*0.21,0)</f>
        <v>#REF!</v>
      </c>
      <c r="TOC165" s="632" t="e">
        <f>(IF(TOC112-TOC107&lt;0,0,TOC112-TOC107)+TOC156)*1.21+IF($D$5="Koncesija",-#REF!*0.21,0)</f>
        <v>#REF!</v>
      </c>
      <c r="TOD165" s="632" t="e">
        <f>(IF(TOD112-TOD107&lt;0,0,TOD112-TOD107)+TOD156)*1.21+IF($D$5="Koncesija",-#REF!*0.21,0)</f>
        <v>#REF!</v>
      </c>
      <c r="TOE165" s="632" t="e">
        <f>(IF(TOE112-TOE107&lt;0,0,TOE112-TOE107)+TOE156)*1.21+IF($D$5="Koncesija",-#REF!*0.21,0)</f>
        <v>#REF!</v>
      </c>
      <c r="TOF165" s="632" t="e">
        <f>(IF(TOF112-TOF107&lt;0,0,TOF112-TOF107)+TOF156)*1.21+IF($D$5="Koncesija",-#REF!*0.21,0)</f>
        <v>#REF!</v>
      </c>
      <c r="TOG165" s="632" t="e">
        <f>(IF(TOG112-TOG107&lt;0,0,TOG112-TOG107)+TOG156)*1.21+IF($D$5="Koncesija",-#REF!*0.21,0)</f>
        <v>#REF!</v>
      </c>
      <c r="TOH165" s="632" t="e">
        <f>(IF(TOH112-TOH107&lt;0,0,TOH112-TOH107)+TOH156)*1.21+IF($D$5="Koncesija",-#REF!*0.21,0)</f>
        <v>#REF!</v>
      </c>
      <c r="TOI165" s="632" t="e">
        <f>(IF(TOI112-TOI107&lt;0,0,TOI112-TOI107)+TOI156)*1.21+IF($D$5="Koncesija",-#REF!*0.21,0)</f>
        <v>#REF!</v>
      </c>
      <c r="TOJ165" s="632" t="e">
        <f>(IF(TOJ112-TOJ107&lt;0,0,TOJ112-TOJ107)+TOJ156)*1.21+IF($D$5="Koncesija",-#REF!*0.21,0)</f>
        <v>#REF!</v>
      </c>
      <c r="TOK165" s="632" t="e">
        <f>(IF(TOK112-TOK107&lt;0,0,TOK112-TOK107)+TOK156)*1.21+IF($D$5="Koncesija",-#REF!*0.21,0)</f>
        <v>#REF!</v>
      </c>
      <c r="TOL165" s="632" t="e">
        <f>(IF(TOL112-TOL107&lt;0,0,TOL112-TOL107)+TOL156)*1.21+IF($D$5="Koncesija",-#REF!*0.21,0)</f>
        <v>#REF!</v>
      </c>
      <c r="TOM165" s="632" t="e">
        <f>(IF(TOM112-TOM107&lt;0,0,TOM112-TOM107)+TOM156)*1.21+IF($D$5="Koncesija",-#REF!*0.21,0)</f>
        <v>#REF!</v>
      </c>
      <c r="TON165" s="632" t="e">
        <f>(IF(TON112-TON107&lt;0,0,TON112-TON107)+TON156)*1.21+IF($D$5="Koncesija",-#REF!*0.21,0)</f>
        <v>#REF!</v>
      </c>
      <c r="TOO165" s="632" t="e">
        <f>(IF(TOO112-TOO107&lt;0,0,TOO112-TOO107)+TOO156)*1.21+IF($D$5="Koncesija",-#REF!*0.21,0)</f>
        <v>#REF!</v>
      </c>
      <c r="TOP165" s="632" t="e">
        <f>(IF(TOP112-TOP107&lt;0,0,TOP112-TOP107)+TOP156)*1.21+IF($D$5="Koncesija",-#REF!*0.21,0)</f>
        <v>#REF!</v>
      </c>
      <c r="TOQ165" s="632" t="e">
        <f>(IF(TOQ112-TOQ107&lt;0,0,TOQ112-TOQ107)+TOQ156)*1.21+IF($D$5="Koncesija",-#REF!*0.21,0)</f>
        <v>#REF!</v>
      </c>
      <c r="TOR165" s="632" t="e">
        <f>(IF(TOR112-TOR107&lt;0,0,TOR112-TOR107)+TOR156)*1.21+IF($D$5="Koncesija",-#REF!*0.21,0)</f>
        <v>#REF!</v>
      </c>
      <c r="TOS165" s="632" t="e">
        <f>(IF(TOS112-TOS107&lt;0,0,TOS112-TOS107)+TOS156)*1.21+IF($D$5="Koncesija",-#REF!*0.21,0)</f>
        <v>#REF!</v>
      </c>
      <c r="TOT165" s="632" t="e">
        <f>(IF(TOT112-TOT107&lt;0,0,TOT112-TOT107)+TOT156)*1.21+IF($D$5="Koncesija",-#REF!*0.21,0)</f>
        <v>#REF!</v>
      </c>
      <c r="TOU165" s="632" t="e">
        <f>(IF(TOU112-TOU107&lt;0,0,TOU112-TOU107)+TOU156)*1.21+IF($D$5="Koncesija",-#REF!*0.21,0)</f>
        <v>#REF!</v>
      </c>
      <c r="TOV165" s="632" t="e">
        <f>(IF(TOV112-TOV107&lt;0,0,TOV112-TOV107)+TOV156)*1.21+IF($D$5="Koncesija",-#REF!*0.21,0)</f>
        <v>#REF!</v>
      </c>
      <c r="TOW165" s="632" t="e">
        <f>(IF(TOW112-TOW107&lt;0,0,TOW112-TOW107)+TOW156)*1.21+IF($D$5="Koncesija",-#REF!*0.21,0)</f>
        <v>#REF!</v>
      </c>
      <c r="TOX165" s="632" t="e">
        <f>(IF(TOX112-TOX107&lt;0,0,TOX112-TOX107)+TOX156)*1.21+IF($D$5="Koncesija",-#REF!*0.21,0)</f>
        <v>#REF!</v>
      </c>
      <c r="TOY165" s="632" t="e">
        <f>(IF(TOY112-TOY107&lt;0,0,TOY112-TOY107)+TOY156)*1.21+IF($D$5="Koncesija",-#REF!*0.21,0)</f>
        <v>#REF!</v>
      </c>
      <c r="TOZ165" s="632" t="e">
        <f>(IF(TOZ112-TOZ107&lt;0,0,TOZ112-TOZ107)+TOZ156)*1.21+IF($D$5="Koncesija",-#REF!*0.21,0)</f>
        <v>#REF!</v>
      </c>
      <c r="TPA165" s="632" t="e">
        <f>(IF(TPA112-TPA107&lt;0,0,TPA112-TPA107)+TPA156)*1.21+IF($D$5="Koncesija",-#REF!*0.21,0)</f>
        <v>#REF!</v>
      </c>
      <c r="TPB165" s="632" t="e">
        <f>(IF(TPB112-TPB107&lt;0,0,TPB112-TPB107)+TPB156)*1.21+IF($D$5="Koncesija",-#REF!*0.21,0)</f>
        <v>#REF!</v>
      </c>
      <c r="TPC165" s="632" t="e">
        <f>(IF(TPC112-TPC107&lt;0,0,TPC112-TPC107)+TPC156)*1.21+IF($D$5="Koncesija",-#REF!*0.21,0)</f>
        <v>#REF!</v>
      </c>
      <c r="TPD165" s="632" t="e">
        <f>(IF(TPD112-TPD107&lt;0,0,TPD112-TPD107)+TPD156)*1.21+IF($D$5="Koncesija",-#REF!*0.21,0)</f>
        <v>#REF!</v>
      </c>
      <c r="TPE165" s="632" t="e">
        <f>(IF(TPE112-TPE107&lt;0,0,TPE112-TPE107)+TPE156)*1.21+IF($D$5="Koncesija",-#REF!*0.21,0)</f>
        <v>#REF!</v>
      </c>
      <c r="TPF165" s="632" t="e">
        <f>(IF(TPF112-TPF107&lt;0,0,TPF112-TPF107)+TPF156)*1.21+IF($D$5="Koncesija",-#REF!*0.21,0)</f>
        <v>#REF!</v>
      </c>
      <c r="TPG165" s="632" t="e">
        <f>(IF(TPG112-TPG107&lt;0,0,TPG112-TPG107)+TPG156)*1.21+IF($D$5="Koncesija",-#REF!*0.21,0)</f>
        <v>#REF!</v>
      </c>
      <c r="TPH165" s="632" t="e">
        <f>(IF(TPH112-TPH107&lt;0,0,TPH112-TPH107)+TPH156)*1.21+IF($D$5="Koncesija",-#REF!*0.21,0)</f>
        <v>#REF!</v>
      </c>
      <c r="TPI165" s="632" t="e">
        <f>(IF(TPI112-TPI107&lt;0,0,TPI112-TPI107)+TPI156)*1.21+IF($D$5="Koncesija",-#REF!*0.21,0)</f>
        <v>#REF!</v>
      </c>
      <c r="TPJ165" s="632" t="e">
        <f>(IF(TPJ112-TPJ107&lt;0,0,TPJ112-TPJ107)+TPJ156)*1.21+IF($D$5="Koncesija",-#REF!*0.21,0)</f>
        <v>#REF!</v>
      </c>
      <c r="TPK165" s="632" t="e">
        <f>(IF(TPK112-TPK107&lt;0,0,TPK112-TPK107)+TPK156)*1.21+IF($D$5="Koncesija",-#REF!*0.21,0)</f>
        <v>#REF!</v>
      </c>
      <c r="TPL165" s="632" t="e">
        <f>(IF(TPL112-TPL107&lt;0,0,TPL112-TPL107)+TPL156)*1.21+IF($D$5="Koncesija",-#REF!*0.21,0)</f>
        <v>#REF!</v>
      </c>
      <c r="TPM165" s="632" t="e">
        <f>(IF(TPM112-TPM107&lt;0,0,TPM112-TPM107)+TPM156)*1.21+IF($D$5="Koncesija",-#REF!*0.21,0)</f>
        <v>#REF!</v>
      </c>
      <c r="TPN165" s="632" t="e">
        <f>(IF(TPN112-TPN107&lt;0,0,TPN112-TPN107)+TPN156)*1.21+IF($D$5="Koncesija",-#REF!*0.21,0)</f>
        <v>#REF!</v>
      </c>
      <c r="TPO165" s="632" t="e">
        <f>(IF(TPO112-TPO107&lt;0,0,TPO112-TPO107)+TPO156)*1.21+IF($D$5="Koncesija",-#REF!*0.21,0)</f>
        <v>#REF!</v>
      </c>
      <c r="TPP165" s="632" t="e">
        <f>(IF(TPP112-TPP107&lt;0,0,TPP112-TPP107)+TPP156)*1.21+IF($D$5="Koncesija",-#REF!*0.21,0)</f>
        <v>#REF!</v>
      </c>
      <c r="TPQ165" s="632" t="e">
        <f>(IF(TPQ112-TPQ107&lt;0,0,TPQ112-TPQ107)+TPQ156)*1.21+IF($D$5="Koncesija",-#REF!*0.21,0)</f>
        <v>#REF!</v>
      </c>
      <c r="TPR165" s="632" t="e">
        <f>(IF(TPR112-TPR107&lt;0,0,TPR112-TPR107)+TPR156)*1.21+IF($D$5="Koncesija",-#REF!*0.21,0)</f>
        <v>#REF!</v>
      </c>
      <c r="TPS165" s="632" t="e">
        <f>(IF(TPS112-TPS107&lt;0,0,TPS112-TPS107)+TPS156)*1.21+IF($D$5="Koncesija",-#REF!*0.21,0)</f>
        <v>#REF!</v>
      </c>
      <c r="TPT165" s="632" t="e">
        <f>(IF(TPT112-TPT107&lt;0,0,TPT112-TPT107)+TPT156)*1.21+IF($D$5="Koncesija",-#REF!*0.21,0)</f>
        <v>#REF!</v>
      </c>
      <c r="TPU165" s="632" t="e">
        <f>(IF(TPU112-TPU107&lt;0,0,TPU112-TPU107)+TPU156)*1.21+IF($D$5="Koncesija",-#REF!*0.21,0)</f>
        <v>#REF!</v>
      </c>
      <c r="TPV165" s="632" t="e">
        <f>(IF(TPV112-TPV107&lt;0,0,TPV112-TPV107)+TPV156)*1.21+IF($D$5="Koncesija",-#REF!*0.21,0)</f>
        <v>#REF!</v>
      </c>
      <c r="TPW165" s="632" t="e">
        <f>(IF(TPW112-TPW107&lt;0,0,TPW112-TPW107)+TPW156)*1.21+IF($D$5="Koncesija",-#REF!*0.21,0)</f>
        <v>#REF!</v>
      </c>
      <c r="TPX165" s="632" t="e">
        <f>(IF(TPX112-TPX107&lt;0,0,TPX112-TPX107)+TPX156)*1.21+IF($D$5="Koncesija",-#REF!*0.21,0)</f>
        <v>#REF!</v>
      </c>
      <c r="TPY165" s="632" t="e">
        <f>(IF(TPY112-TPY107&lt;0,0,TPY112-TPY107)+TPY156)*1.21+IF($D$5="Koncesija",-#REF!*0.21,0)</f>
        <v>#REF!</v>
      </c>
      <c r="TPZ165" s="632" t="e">
        <f>(IF(TPZ112-TPZ107&lt;0,0,TPZ112-TPZ107)+TPZ156)*1.21+IF($D$5="Koncesija",-#REF!*0.21,0)</f>
        <v>#REF!</v>
      </c>
      <c r="TQA165" s="632" t="e">
        <f>(IF(TQA112-TQA107&lt;0,0,TQA112-TQA107)+TQA156)*1.21+IF($D$5="Koncesija",-#REF!*0.21,0)</f>
        <v>#REF!</v>
      </c>
      <c r="TQB165" s="632" t="e">
        <f>(IF(TQB112-TQB107&lt;0,0,TQB112-TQB107)+TQB156)*1.21+IF($D$5="Koncesija",-#REF!*0.21,0)</f>
        <v>#REF!</v>
      </c>
      <c r="TQC165" s="632" t="e">
        <f>(IF(TQC112-TQC107&lt;0,0,TQC112-TQC107)+TQC156)*1.21+IF($D$5="Koncesija",-#REF!*0.21,0)</f>
        <v>#REF!</v>
      </c>
      <c r="TQD165" s="632" t="e">
        <f>(IF(TQD112-TQD107&lt;0,0,TQD112-TQD107)+TQD156)*1.21+IF($D$5="Koncesija",-#REF!*0.21,0)</f>
        <v>#REF!</v>
      </c>
      <c r="TQE165" s="632" t="e">
        <f>(IF(TQE112-TQE107&lt;0,0,TQE112-TQE107)+TQE156)*1.21+IF($D$5="Koncesija",-#REF!*0.21,0)</f>
        <v>#REF!</v>
      </c>
      <c r="TQF165" s="632" t="e">
        <f>(IF(TQF112-TQF107&lt;0,0,TQF112-TQF107)+TQF156)*1.21+IF($D$5="Koncesija",-#REF!*0.21,0)</f>
        <v>#REF!</v>
      </c>
      <c r="TQG165" s="632" t="e">
        <f>(IF(TQG112-TQG107&lt;0,0,TQG112-TQG107)+TQG156)*1.21+IF($D$5="Koncesija",-#REF!*0.21,0)</f>
        <v>#REF!</v>
      </c>
      <c r="TQH165" s="632" t="e">
        <f>(IF(TQH112-TQH107&lt;0,0,TQH112-TQH107)+TQH156)*1.21+IF($D$5="Koncesija",-#REF!*0.21,0)</f>
        <v>#REF!</v>
      </c>
      <c r="TQI165" s="632" t="e">
        <f>(IF(TQI112-TQI107&lt;0,0,TQI112-TQI107)+TQI156)*1.21+IF($D$5="Koncesija",-#REF!*0.21,0)</f>
        <v>#REF!</v>
      </c>
      <c r="TQJ165" s="632" t="e">
        <f>(IF(TQJ112-TQJ107&lt;0,0,TQJ112-TQJ107)+TQJ156)*1.21+IF($D$5="Koncesija",-#REF!*0.21,0)</f>
        <v>#REF!</v>
      </c>
      <c r="TQK165" s="632" t="e">
        <f>(IF(TQK112-TQK107&lt;0,0,TQK112-TQK107)+TQK156)*1.21+IF($D$5="Koncesija",-#REF!*0.21,0)</f>
        <v>#REF!</v>
      </c>
      <c r="TQL165" s="632" t="e">
        <f>(IF(TQL112-TQL107&lt;0,0,TQL112-TQL107)+TQL156)*1.21+IF($D$5="Koncesija",-#REF!*0.21,0)</f>
        <v>#REF!</v>
      </c>
      <c r="TQM165" s="632" t="e">
        <f>(IF(TQM112-TQM107&lt;0,0,TQM112-TQM107)+TQM156)*1.21+IF($D$5="Koncesija",-#REF!*0.21,0)</f>
        <v>#REF!</v>
      </c>
      <c r="TQN165" s="632" t="e">
        <f>(IF(TQN112-TQN107&lt;0,0,TQN112-TQN107)+TQN156)*1.21+IF($D$5="Koncesija",-#REF!*0.21,0)</f>
        <v>#REF!</v>
      </c>
      <c r="TQO165" s="632" t="e">
        <f>(IF(TQO112-TQO107&lt;0,0,TQO112-TQO107)+TQO156)*1.21+IF($D$5="Koncesija",-#REF!*0.21,0)</f>
        <v>#REF!</v>
      </c>
      <c r="TQP165" s="632" t="e">
        <f>(IF(TQP112-TQP107&lt;0,0,TQP112-TQP107)+TQP156)*1.21+IF($D$5="Koncesija",-#REF!*0.21,0)</f>
        <v>#REF!</v>
      </c>
      <c r="TQQ165" s="632" t="e">
        <f>(IF(TQQ112-TQQ107&lt;0,0,TQQ112-TQQ107)+TQQ156)*1.21+IF($D$5="Koncesija",-#REF!*0.21,0)</f>
        <v>#REF!</v>
      </c>
      <c r="TQR165" s="632" t="e">
        <f>(IF(TQR112-TQR107&lt;0,0,TQR112-TQR107)+TQR156)*1.21+IF($D$5="Koncesija",-#REF!*0.21,0)</f>
        <v>#REF!</v>
      </c>
      <c r="TQS165" s="632" t="e">
        <f>(IF(TQS112-TQS107&lt;0,0,TQS112-TQS107)+TQS156)*1.21+IF($D$5="Koncesija",-#REF!*0.21,0)</f>
        <v>#REF!</v>
      </c>
      <c r="TQT165" s="632" t="e">
        <f>(IF(TQT112-TQT107&lt;0,0,TQT112-TQT107)+TQT156)*1.21+IF($D$5="Koncesija",-#REF!*0.21,0)</f>
        <v>#REF!</v>
      </c>
      <c r="TQU165" s="632" t="e">
        <f>(IF(TQU112-TQU107&lt;0,0,TQU112-TQU107)+TQU156)*1.21+IF($D$5="Koncesija",-#REF!*0.21,0)</f>
        <v>#REF!</v>
      </c>
      <c r="TQV165" s="632" t="e">
        <f>(IF(TQV112-TQV107&lt;0,0,TQV112-TQV107)+TQV156)*1.21+IF($D$5="Koncesija",-#REF!*0.21,0)</f>
        <v>#REF!</v>
      </c>
      <c r="TQW165" s="632" t="e">
        <f>(IF(TQW112-TQW107&lt;0,0,TQW112-TQW107)+TQW156)*1.21+IF($D$5="Koncesija",-#REF!*0.21,0)</f>
        <v>#REF!</v>
      </c>
      <c r="TQX165" s="632" t="e">
        <f>(IF(TQX112-TQX107&lt;0,0,TQX112-TQX107)+TQX156)*1.21+IF($D$5="Koncesija",-#REF!*0.21,0)</f>
        <v>#REF!</v>
      </c>
      <c r="TQY165" s="632" t="e">
        <f>(IF(TQY112-TQY107&lt;0,0,TQY112-TQY107)+TQY156)*1.21+IF($D$5="Koncesija",-#REF!*0.21,0)</f>
        <v>#REF!</v>
      </c>
      <c r="TQZ165" s="632" t="e">
        <f>(IF(TQZ112-TQZ107&lt;0,0,TQZ112-TQZ107)+TQZ156)*1.21+IF($D$5="Koncesija",-#REF!*0.21,0)</f>
        <v>#REF!</v>
      </c>
      <c r="TRA165" s="632" t="e">
        <f>(IF(TRA112-TRA107&lt;0,0,TRA112-TRA107)+TRA156)*1.21+IF($D$5="Koncesija",-#REF!*0.21,0)</f>
        <v>#REF!</v>
      </c>
      <c r="TRB165" s="632" t="e">
        <f>(IF(TRB112-TRB107&lt;0,0,TRB112-TRB107)+TRB156)*1.21+IF($D$5="Koncesija",-#REF!*0.21,0)</f>
        <v>#REF!</v>
      </c>
      <c r="TRC165" s="632" t="e">
        <f>(IF(TRC112-TRC107&lt;0,0,TRC112-TRC107)+TRC156)*1.21+IF($D$5="Koncesija",-#REF!*0.21,0)</f>
        <v>#REF!</v>
      </c>
      <c r="TRD165" s="632" t="e">
        <f>(IF(TRD112-TRD107&lt;0,0,TRD112-TRD107)+TRD156)*1.21+IF($D$5="Koncesija",-#REF!*0.21,0)</f>
        <v>#REF!</v>
      </c>
      <c r="TRE165" s="632" t="e">
        <f>(IF(TRE112-TRE107&lt;0,0,TRE112-TRE107)+TRE156)*1.21+IF($D$5="Koncesija",-#REF!*0.21,0)</f>
        <v>#REF!</v>
      </c>
      <c r="TRF165" s="632" t="e">
        <f>(IF(TRF112-TRF107&lt;0,0,TRF112-TRF107)+TRF156)*1.21+IF($D$5="Koncesija",-#REF!*0.21,0)</f>
        <v>#REF!</v>
      </c>
      <c r="TRG165" s="632" t="e">
        <f>(IF(TRG112-TRG107&lt;0,0,TRG112-TRG107)+TRG156)*1.21+IF($D$5="Koncesija",-#REF!*0.21,0)</f>
        <v>#REF!</v>
      </c>
      <c r="TRH165" s="632" t="e">
        <f>(IF(TRH112-TRH107&lt;0,0,TRH112-TRH107)+TRH156)*1.21+IF($D$5="Koncesija",-#REF!*0.21,0)</f>
        <v>#REF!</v>
      </c>
      <c r="TRI165" s="632" t="e">
        <f>(IF(TRI112-TRI107&lt;0,0,TRI112-TRI107)+TRI156)*1.21+IF($D$5="Koncesija",-#REF!*0.21,0)</f>
        <v>#REF!</v>
      </c>
      <c r="TRJ165" s="632" t="e">
        <f>(IF(TRJ112-TRJ107&lt;0,0,TRJ112-TRJ107)+TRJ156)*1.21+IF($D$5="Koncesija",-#REF!*0.21,0)</f>
        <v>#REF!</v>
      </c>
      <c r="TRK165" s="632" t="e">
        <f>(IF(TRK112-TRK107&lt;0,0,TRK112-TRK107)+TRK156)*1.21+IF($D$5="Koncesija",-#REF!*0.21,0)</f>
        <v>#REF!</v>
      </c>
      <c r="TRL165" s="632" t="e">
        <f>(IF(TRL112-TRL107&lt;0,0,TRL112-TRL107)+TRL156)*1.21+IF($D$5="Koncesija",-#REF!*0.21,0)</f>
        <v>#REF!</v>
      </c>
      <c r="TRM165" s="632" t="e">
        <f>(IF(TRM112-TRM107&lt;0,0,TRM112-TRM107)+TRM156)*1.21+IF($D$5="Koncesija",-#REF!*0.21,0)</f>
        <v>#REF!</v>
      </c>
      <c r="TRN165" s="632" t="e">
        <f>(IF(TRN112-TRN107&lt;0,0,TRN112-TRN107)+TRN156)*1.21+IF($D$5="Koncesija",-#REF!*0.21,0)</f>
        <v>#REF!</v>
      </c>
      <c r="TRO165" s="632" t="e">
        <f>(IF(TRO112-TRO107&lt;0,0,TRO112-TRO107)+TRO156)*1.21+IF($D$5="Koncesija",-#REF!*0.21,0)</f>
        <v>#REF!</v>
      </c>
      <c r="TRP165" s="632" t="e">
        <f>(IF(TRP112-TRP107&lt;0,0,TRP112-TRP107)+TRP156)*1.21+IF($D$5="Koncesija",-#REF!*0.21,0)</f>
        <v>#REF!</v>
      </c>
      <c r="TRQ165" s="632" t="e">
        <f>(IF(TRQ112-TRQ107&lt;0,0,TRQ112-TRQ107)+TRQ156)*1.21+IF($D$5="Koncesija",-#REF!*0.21,0)</f>
        <v>#REF!</v>
      </c>
      <c r="TRR165" s="632" t="e">
        <f>(IF(TRR112-TRR107&lt;0,0,TRR112-TRR107)+TRR156)*1.21+IF($D$5="Koncesija",-#REF!*0.21,0)</f>
        <v>#REF!</v>
      </c>
      <c r="TRS165" s="632" t="e">
        <f>(IF(TRS112-TRS107&lt;0,0,TRS112-TRS107)+TRS156)*1.21+IF($D$5="Koncesija",-#REF!*0.21,0)</f>
        <v>#REF!</v>
      </c>
      <c r="TRT165" s="632" t="e">
        <f>(IF(TRT112-TRT107&lt;0,0,TRT112-TRT107)+TRT156)*1.21+IF($D$5="Koncesija",-#REF!*0.21,0)</f>
        <v>#REF!</v>
      </c>
      <c r="TRU165" s="632" t="e">
        <f>(IF(TRU112-TRU107&lt;0,0,TRU112-TRU107)+TRU156)*1.21+IF($D$5="Koncesija",-#REF!*0.21,0)</f>
        <v>#REF!</v>
      </c>
      <c r="TRV165" s="632" t="e">
        <f>(IF(TRV112-TRV107&lt;0,0,TRV112-TRV107)+TRV156)*1.21+IF($D$5="Koncesija",-#REF!*0.21,0)</f>
        <v>#REF!</v>
      </c>
      <c r="TRW165" s="632" t="e">
        <f>(IF(TRW112-TRW107&lt;0,0,TRW112-TRW107)+TRW156)*1.21+IF($D$5="Koncesija",-#REF!*0.21,0)</f>
        <v>#REF!</v>
      </c>
      <c r="TRX165" s="632" t="e">
        <f>(IF(TRX112-TRX107&lt;0,0,TRX112-TRX107)+TRX156)*1.21+IF($D$5="Koncesija",-#REF!*0.21,0)</f>
        <v>#REF!</v>
      </c>
      <c r="TRY165" s="632" t="e">
        <f>(IF(TRY112-TRY107&lt;0,0,TRY112-TRY107)+TRY156)*1.21+IF($D$5="Koncesija",-#REF!*0.21,0)</f>
        <v>#REF!</v>
      </c>
      <c r="TRZ165" s="632" t="e">
        <f>(IF(TRZ112-TRZ107&lt;0,0,TRZ112-TRZ107)+TRZ156)*1.21+IF($D$5="Koncesija",-#REF!*0.21,0)</f>
        <v>#REF!</v>
      </c>
      <c r="TSA165" s="632" t="e">
        <f>(IF(TSA112-TSA107&lt;0,0,TSA112-TSA107)+TSA156)*1.21+IF($D$5="Koncesija",-#REF!*0.21,0)</f>
        <v>#REF!</v>
      </c>
      <c r="TSB165" s="632" t="e">
        <f>(IF(TSB112-TSB107&lt;0,0,TSB112-TSB107)+TSB156)*1.21+IF($D$5="Koncesija",-#REF!*0.21,0)</f>
        <v>#REF!</v>
      </c>
      <c r="TSC165" s="632" t="e">
        <f>(IF(TSC112-TSC107&lt;0,0,TSC112-TSC107)+TSC156)*1.21+IF($D$5="Koncesija",-#REF!*0.21,0)</f>
        <v>#REF!</v>
      </c>
      <c r="TSD165" s="632" t="e">
        <f>(IF(TSD112-TSD107&lt;0,0,TSD112-TSD107)+TSD156)*1.21+IF($D$5="Koncesija",-#REF!*0.21,0)</f>
        <v>#REF!</v>
      </c>
      <c r="TSE165" s="632" t="e">
        <f>(IF(TSE112-TSE107&lt;0,0,TSE112-TSE107)+TSE156)*1.21+IF($D$5="Koncesija",-#REF!*0.21,0)</f>
        <v>#REF!</v>
      </c>
      <c r="TSF165" s="632" t="e">
        <f>(IF(TSF112-TSF107&lt;0,0,TSF112-TSF107)+TSF156)*1.21+IF($D$5="Koncesija",-#REF!*0.21,0)</f>
        <v>#REF!</v>
      </c>
      <c r="TSG165" s="632" t="e">
        <f>(IF(TSG112-TSG107&lt;0,0,TSG112-TSG107)+TSG156)*1.21+IF($D$5="Koncesija",-#REF!*0.21,0)</f>
        <v>#REF!</v>
      </c>
      <c r="TSH165" s="632" t="e">
        <f>(IF(TSH112-TSH107&lt;0,0,TSH112-TSH107)+TSH156)*1.21+IF($D$5="Koncesija",-#REF!*0.21,0)</f>
        <v>#REF!</v>
      </c>
      <c r="TSI165" s="632" t="e">
        <f>(IF(TSI112-TSI107&lt;0,0,TSI112-TSI107)+TSI156)*1.21+IF($D$5="Koncesija",-#REF!*0.21,0)</f>
        <v>#REF!</v>
      </c>
      <c r="TSJ165" s="632" t="e">
        <f>(IF(TSJ112-TSJ107&lt;0,0,TSJ112-TSJ107)+TSJ156)*1.21+IF($D$5="Koncesija",-#REF!*0.21,0)</f>
        <v>#REF!</v>
      </c>
      <c r="TSK165" s="632" t="e">
        <f>(IF(TSK112-TSK107&lt;0,0,TSK112-TSK107)+TSK156)*1.21+IF($D$5="Koncesija",-#REF!*0.21,0)</f>
        <v>#REF!</v>
      </c>
      <c r="TSL165" s="632" t="e">
        <f>(IF(TSL112-TSL107&lt;0,0,TSL112-TSL107)+TSL156)*1.21+IF($D$5="Koncesija",-#REF!*0.21,0)</f>
        <v>#REF!</v>
      </c>
      <c r="TSM165" s="632" t="e">
        <f>(IF(TSM112-TSM107&lt;0,0,TSM112-TSM107)+TSM156)*1.21+IF($D$5="Koncesija",-#REF!*0.21,0)</f>
        <v>#REF!</v>
      </c>
      <c r="TSN165" s="632" t="e">
        <f>(IF(TSN112-TSN107&lt;0,0,TSN112-TSN107)+TSN156)*1.21+IF($D$5="Koncesija",-#REF!*0.21,0)</f>
        <v>#REF!</v>
      </c>
      <c r="TSO165" s="632" t="e">
        <f>(IF(TSO112-TSO107&lt;0,0,TSO112-TSO107)+TSO156)*1.21+IF($D$5="Koncesija",-#REF!*0.21,0)</f>
        <v>#REF!</v>
      </c>
      <c r="TSP165" s="632" t="e">
        <f>(IF(TSP112-TSP107&lt;0,0,TSP112-TSP107)+TSP156)*1.21+IF($D$5="Koncesija",-#REF!*0.21,0)</f>
        <v>#REF!</v>
      </c>
      <c r="TSQ165" s="632" t="e">
        <f>(IF(TSQ112-TSQ107&lt;0,0,TSQ112-TSQ107)+TSQ156)*1.21+IF($D$5="Koncesija",-#REF!*0.21,0)</f>
        <v>#REF!</v>
      </c>
      <c r="TSR165" s="632" t="e">
        <f>(IF(TSR112-TSR107&lt;0,0,TSR112-TSR107)+TSR156)*1.21+IF($D$5="Koncesija",-#REF!*0.21,0)</f>
        <v>#REF!</v>
      </c>
      <c r="TSS165" s="632" t="e">
        <f>(IF(TSS112-TSS107&lt;0,0,TSS112-TSS107)+TSS156)*1.21+IF($D$5="Koncesija",-#REF!*0.21,0)</f>
        <v>#REF!</v>
      </c>
      <c r="TST165" s="632" t="e">
        <f>(IF(TST112-TST107&lt;0,0,TST112-TST107)+TST156)*1.21+IF($D$5="Koncesija",-#REF!*0.21,0)</f>
        <v>#REF!</v>
      </c>
      <c r="TSU165" s="632" t="e">
        <f>(IF(TSU112-TSU107&lt;0,0,TSU112-TSU107)+TSU156)*1.21+IF($D$5="Koncesija",-#REF!*0.21,0)</f>
        <v>#REF!</v>
      </c>
      <c r="TSV165" s="632" t="e">
        <f>(IF(TSV112-TSV107&lt;0,0,TSV112-TSV107)+TSV156)*1.21+IF($D$5="Koncesija",-#REF!*0.21,0)</f>
        <v>#REF!</v>
      </c>
      <c r="TSW165" s="632" t="e">
        <f>(IF(TSW112-TSW107&lt;0,0,TSW112-TSW107)+TSW156)*1.21+IF($D$5="Koncesija",-#REF!*0.21,0)</f>
        <v>#REF!</v>
      </c>
      <c r="TSX165" s="632" t="e">
        <f>(IF(TSX112-TSX107&lt;0,0,TSX112-TSX107)+TSX156)*1.21+IF($D$5="Koncesija",-#REF!*0.21,0)</f>
        <v>#REF!</v>
      </c>
      <c r="TSY165" s="632" t="e">
        <f>(IF(TSY112-TSY107&lt;0,0,TSY112-TSY107)+TSY156)*1.21+IF($D$5="Koncesija",-#REF!*0.21,0)</f>
        <v>#REF!</v>
      </c>
      <c r="TSZ165" s="632" t="e">
        <f>(IF(TSZ112-TSZ107&lt;0,0,TSZ112-TSZ107)+TSZ156)*1.21+IF($D$5="Koncesija",-#REF!*0.21,0)</f>
        <v>#REF!</v>
      </c>
      <c r="TTA165" s="632" t="e">
        <f>(IF(TTA112-TTA107&lt;0,0,TTA112-TTA107)+TTA156)*1.21+IF($D$5="Koncesija",-#REF!*0.21,0)</f>
        <v>#REF!</v>
      </c>
      <c r="TTB165" s="632" t="e">
        <f>(IF(TTB112-TTB107&lt;0,0,TTB112-TTB107)+TTB156)*1.21+IF($D$5="Koncesija",-#REF!*0.21,0)</f>
        <v>#REF!</v>
      </c>
      <c r="TTC165" s="632" t="e">
        <f>(IF(TTC112-TTC107&lt;0,0,TTC112-TTC107)+TTC156)*1.21+IF($D$5="Koncesija",-#REF!*0.21,0)</f>
        <v>#REF!</v>
      </c>
      <c r="TTD165" s="632" t="e">
        <f>(IF(TTD112-TTD107&lt;0,0,TTD112-TTD107)+TTD156)*1.21+IF($D$5="Koncesija",-#REF!*0.21,0)</f>
        <v>#REF!</v>
      </c>
      <c r="TTE165" s="632" t="e">
        <f>(IF(TTE112-TTE107&lt;0,0,TTE112-TTE107)+TTE156)*1.21+IF($D$5="Koncesija",-#REF!*0.21,0)</f>
        <v>#REF!</v>
      </c>
      <c r="TTF165" s="632" t="e">
        <f>(IF(TTF112-TTF107&lt;0,0,TTF112-TTF107)+TTF156)*1.21+IF($D$5="Koncesija",-#REF!*0.21,0)</f>
        <v>#REF!</v>
      </c>
      <c r="TTG165" s="632" t="e">
        <f>(IF(TTG112-TTG107&lt;0,0,TTG112-TTG107)+TTG156)*1.21+IF($D$5="Koncesija",-#REF!*0.21,0)</f>
        <v>#REF!</v>
      </c>
      <c r="TTH165" s="632" t="e">
        <f>(IF(TTH112-TTH107&lt;0,0,TTH112-TTH107)+TTH156)*1.21+IF($D$5="Koncesija",-#REF!*0.21,0)</f>
        <v>#REF!</v>
      </c>
      <c r="TTI165" s="632" t="e">
        <f>(IF(TTI112-TTI107&lt;0,0,TTI112-TTI107)+TTI156)*1.21+IF($D$5="Koncesija",-#REF!*0.21,0)</f>
        <v>#REF!</v>
      </c>
      <c r="TTJ165" s="632" t="e">
        <f>(IF(TTJ112-TTJ107&lt;0,0,TTJ112-TTJ107)+TTJ156)*1.21+IF($D$5="Koncesija",-#REF!*0.21,0)</f>
        <v>#REF!</v>
      </c>
      <c r="TTK165" s="632" t="e">
        <f>(IF(TTK112-TTK107&lt;0,0,TTK112-TTK107)+TTK156)*1.21+IF($D$5="Koncesija",-#REF!*0.21,0)</f>
        <v>#REF!</v>
      </c>
      <c r="TTL165" s="632" t="e">
        <f>(IF(TTL112-TTL107&lt;0,0,TTL112-TTL107)+TTL156)*1.21+IF($D$5="Koncesija",-#REF!*0.21,0)</f>
        <v>#REF!</v>
      </c>
      <c r="TTM165" s="632" t="e">
        <f>(IF(TTM112-TTM107&lt;0,0,TTM112-TTM107)+TTM156)*1.21+IF($D$5="Koncesija",-#REF!*0.21,0)</f>
        <v>#REF!</v>
      </c>
      <c r="TTN165" s="632" t="e">
        <f>(IF(TTN112-TTN107&lt;0,0,TTN112-TTN107)+TTN156)*1.21+IF($D$5="Koncesija",-#REF!*0.21,0)</f>
        <v>#REF!</v>
      </c>
      <c r="TTO165" s="632" t="e">
        <f>(IF(TTO112-TTO107&lt;0,0,TTO112-TTO107)+TTO156)*1.21+IF($D$5="Koncesija",-#REF!*0.21,0)</f>
        <v>#REF!</v>
      </c>
      <c r="TTP165" s="632" t="e">
        <f>(IF(TTP112-TTP107&lt;0,0,TTP112-TTP107)+TTP156)*1.21+IF($D$5="Koncesija",-#REF!*0.21,0)</f>
        <v>#REF!</v>
      </c>
      <c r="TTQ165" s="632" t="e">
        <f>(IF(TTQ112-TTQ107&lt;0,0,TTQ112-TTQ107)+TTQ156)*1.21+IF($D$5="Koncesija",-#REF!*0.21,0)</f>
        <v>#REF!</v>
      </c>
      <c r="TTR165" s="632" t="e">
        <f>(IF(TTR112-TTR107&lt;0,0,TTR112-TTR107)+TTR156)*1.21+IF($D$5="Koncesija",-#REF!*0.21,0)</f>
        <v>#REF!</v>
      </c>
      <c r="TTS165" s="632" t="e">
        <f>(IF(TTS112-TTS107&lt;0,0,TTS112-TTS107)+TTS156)*1.21+IF($D$5="Koncesija",-#REF!*0.21,0)</f>
        <v>#REF!</v>
      </c>
      <c r="TTT165" s="632" t="e">
        <f>(IF(TTT112-TTT107&lt;0,0,TTT112-TTT107)+TTT156)*1.21+IF($D$5="Koncesija",-#REF!*0.21,0)</f>
        <v>#REF!</v>
      </c>
      <c r="TTU165" s="632" t="e">
        <f>(IF(TTU112-TTU107&lt;0,0,TTU112-TTU107)+TTU156)*1.21+IF($D$5="Koncesija",-#REF!*0.21,0)</f>
        <v>#REF!</v>
      </c>
      <c r="TTV165" s="632" t="e">
        <f>(IF(TTV112-TTV107&lt;0,0,TTV112-TTV107)+TTV156)*1.21+IF($D$5="Koncesija",-#REF!*0.21,0)</f>
        <v>#REF!</v>
      </c>
      <c r="TTW165" s="632" t="e">
        <f>(IF(TTW112-TTW107&lt;0,0,TTW112-TTW107)+TTW156)*1.21+IF($D$5="Koncesija",-#REF!*0.21,0)</f>
        <v>#REF!</v>
      </c>
      <c r="TTX165" s="632" t="e">
        <f>(IF(TTX112-TTX107&lt;0,0,TTX112-TTX107)+TTX156)*1.21+IF($D$5="Koncesija",-#REF!*0.21,0)</f>
        <v>#REF!</v>
      </c>
      <c r="TTY165" s="632" t="e">
        <f>(IF(TTY112-TTY107&lt;0,0,TTY112-TTY107)+TTY156)*1.21+IF($D$5="Koncesija",-#REF!*0.21,0)</f>
        <v>#REF!</v>
      </c>
      <c r="TTZ165" s="632" t="e">
        <f>(IF(TTZ112-TTZ107&lt;0,0,TTZ112-TTZ107)+TTZ156)*1.21+IF($D$5="Koncesija",-#REF!*0.21,0)</f>
        <v>#REF!</v>
      </c>
      <c r="TUA165" s="632" t="e">
        <f>(IF(TUA112-TUA107&lt;0,0,TUA112-TUA107)+TUA156)*1.21+IF($D$5="Koncesija",-#REF!*0.21,0)</f>
        <v>#REF!</v>
      </c>
      <c r="TUB165" s="632" t="e">
        <f>(IF(TUB112-TUB107&lt;0,0,TUB112-TUB107)+TUB156)*1.21+IF($D$5="Koncesija",-#REF!*0.21,0)</f>
        <v>#REF!</v>
      </c>
      <c r="TUC165" s="632" t="e">
        <f>(IF(TUC112-TUC107&lt;0,0,TUC112-TUC107)+TUC156)*1.21+IF($D$5="Koncesija",-#REF!*0.21,0)</f>
        <v>#REF!</v>
      </c>
      <c r="TUD165" s="632" t="e">
        <f>(IF(TUD112-TUD107&lt;0,0,TUD112-TUD107)+TUD156)*1.21+IF($D$5="Koncesija",-#REF!*0.21,0)</f>
        <v>#REF!</v>
      </c>
      <c r="TUE165" s="632" t="e">
        <f>(IF(TUE112-TUE107&lt;0,0,TUE112-TUE107)+TUE156)*1.21+IF($D$5="Koncesija",-#REF!*0.21,0)</f>
        <v>#REF!</v>
      </c>
      <c r="TUF165" s="632" t="e">
        <f>(IF(TUF112-TUF107&lt;0,0,TUF112-TUF107)+TUF156)*1.21+IF($D$5="Koncesija",-#REF!*0.21,0)</f>
        <v>#REF!</v>
      </c>
      <c r="TUG165" s="632" t="e">
        <f>(IF(TUG112-TUG107&lt;0,0,TUG112-TUG107)+TUG156)*1.21+IF($D$5="Koncesija",-#REF!*0.21,0)</f>
        <v>#REF!</v>
      </c>
      <c r="TUH165" s="632" t="e">
        <f>(IF(TUH112-TUH107&lt;0,0,TUH112-TUH107)+TUH156)*1.21+IF($D$5="Koncesija",-#REF!*0.21,0)</f>
        <v>#REF!</v>
      </c>
      <c r="TUI165" s="632" t="e">
        <f>(IF(TUI112-TUI107&lt;0,0,TUI112-TUI107)+TUI156)*1.21+IF($D$5="Koncesija",-#REF!*0.21,0)</f>
        <v>#REF!</v>
      </c>
      <c r="TUJ165" s="632" t="e">
        <f>(IF(TUJ112-TUJ107&lt;0,0,TUJ112-TUJ107)+TUJ156)*1.21+IF($D$5="Koncesija",-#REF!*0.21,0)</f>
        <v>#REF!</v>
      </c>
      <c r="TUK165" s="632" t="e">
        <f>(IF(TUK112-TUK107&lt;0,0,TUK112-TUK107)+TUK156)*1.21+IF($D$5="Koncesija",-#REF!*0.21,0)</f>
        <v>#REF!</v>
      </c>
      <c r="TUL165" s="632" t="e">
        <f>(IF(TUL112-TUL107&lt;0,0,TUL112-TUL107)+TUL156)*1.21+IF($D$5="Koncesija",-#REF!*0.21,0)</f>
        <v>#REF!</v>
      </c>
      <c r="TUM165" s="632" t="e">
        <f>(IF(TUM112-TUM107&lt;0,0,TUM112-TUM107)+TUM156)*1.21+IF($D$5="Koncesija",-#REF!*0.21,0)</f>
        <v>#REF!</v>
      </c>
      <c r="TUN165" s="632" t="e">
        <f>(IF(TUN112-TUN107&lt;0,0,TUN112-TUN107)+TUN156)*1.21+IF($D$5="Koncesija",-#REF!*0.21,0)</f>
        <v>#REF!</v>
      </c>
      <c r="TUO165" s="632" t="e">
        <f>(IF(TUO112-TUO107&lt;0,0,TUO112-TUO107)+TUO156)*1.21+IF($D$5="Koncesija",-#REF!*0.21,0)</f>
        <v>#REF!</v>
      </c>
      <c r="TUP165" s="632" t="e">
        <f>(IF(TUP112-TUP107&lt;0,0,TUP112-TUP107)+TUP156)*1.21+IF($D$5="Koncesija",-#REF!*0.21,0)</f>
        <v>#REF!</v>
      </c>
      <c r="TUQ165" s="632" t="e">
        <f>(IF(TUQ112-TUQ107&lt;0,0,TUQ112-TUQ107)+TUQ156)*1.21+IF($D$5="Koncesija",-#REF!*0.21,0)</f>
        <v>#REF!</v>
      </c>
      <c r="TUR165" s="632" t="e">
        <f>(IF(TUR112-TUR107&lt;0,0,TUR112-TUR107)+TUR156)*1.21+IF($D$5="Koncesija",-#REF!*0.21,0)</f>
        <v>#REF!</v>
      </c>
      <c r="TUS165" s="632" t="e">
        <f>(IF(TUS112-TUS107&lt;0,0,TUS112-TUS107)+TUS156)*1.21+IF($D$5="Koncesija",-#REF!*0.21,0)</f>
        <v>#REF!</v>
      </c>
      <c r="TUT165" s="632" t="e">
        <f>(IF(TUT112-TUT107&lt;0,0,TUT112-TUT107)+TUT156)*1.21+IF($D$5="Koncesija",-#REF!*0.21,0)</f>
        <v>#REF!</v>
      </c>
      <c r="TUU165" s="632" t="e">
        <f>(IF(TUU112-TUU107&lt;0,0,TUU112-TUU107)+TUU156)*1.21+IF($D$5="Koncesija",-#REF!*0.21,0)</f>
        <v>#REF!</v>
      </c>
      <c r="TUV165" s="632" t="e">
        <f>(IF(TUV112-TUV107&lt;0,0,TUV112-TUV107)+TUV156)*1.21+IF($D$5="Koncesija",-#REF!*0.21,0)</f>
        <v>#REF!</v>
      </c>
      <c r="TUW165" s="632" t="e">
        <f>(IF(TUW112-TUW107&lt;0,0,TUW112-TUW107)+TUW156)*1.21+IF($D$5="Koncesija",-#REF!*0.21,0)</f>
        <v>#REF!</v>
      </c>
      <c r="TUX165" s="632" t="e">
        <f>(IF(TUX112-TUX107&lt;0,0,TUX112-TUX107)+TUX156)*1.21+IF($D$5="Koncesija",-#REF!*0.21,0)</f>
        <v>#REF!</v>
      </c>
      <c r="TUY165" s="632" t="e">
        <f>(IF(TUY112-TUY107&lt;0,0,TUY112-TUY107)+TUY156)*1.21+IF($D$5="Koncesija",-#REF!*0.21,0)</f>
        <v>#REF!</v>
      </c>
      <c r="TUZ165" s="632" t="e">
        <f>(IF(TUZ112-TUZ107&lt;0,0,TUZ112-TUZ107)+TUZ156)*1.21+IF($D$5="Koncesija",-#REF!*0.21,0)</f>
        <v>#REF!</v>
      </c>
      <c r="TVA165" s="632" t="e">
        <f>(IF(TVA112-TVA107&lt;0,0,TVA112-TVA107)+TVA156)*1.21+IF($D$5="Koncesija",-#REF!*0.21,0)</f>
        <v>#REF!</v>
      </c>
      <c r="TVB165" s="632" t="e">
        <f>(IF(TVB112-TVB107&lt;0,0,TVB112-TVB107)+TVB156)*1.21+IF($D$5="Koncesija",-#REF!*0.21,0)</f>
        <v>#REF!</v>
      </c>
      <c r="TVC165" s="632" t="e">
        <f>(IF(TVC112-TVC107&lt;0,0,TVC112-TVC107)+TVC156)*1.21+IF($D$5="Koncesija",-#REF!*0.21,0)</f>
        <v>#REF!</v>
      </c>
      <c r="TVD165" s="632" t="e">
        <f>(IF(TVD112-TVD107&lt;0,0,TVD112-TVD107)+TVD156)*1.21+IF($D$5="Koncesija",-#REF!*0.21,0)</f>
        <v>#REF!</v>
      </c>
      <c r="TVE165" s="632" t="e">
        <f>(IF(TVE112-TVE107&lt;0,0,TVE112-TVE107)+TVE156)*1.21+IF($D$5="Koncesija",-#REF!*0.21,0)</f>
        <v>#REF!</v>
      </c>
      <c r="TVF165" s="632" t="e">
        <f>(IF(TVF112-TVF107&lt;0,0,TVF112-TVF107)+TVF156)*1.21+IF($D$5="Koncesija",-#REF!*0.21,0)</f>
        <v>#REF!</v>
      </c>
      <c r="TVG165" s="632" t="e">
        <f>(IF(TVG112-TVG107&lt;0,0,TVG112-TVG107)+TVG156)*1.21+IF($D$5="Koncesija",-#REF!*0.21,0)</f>
        <v>#REF!</v>
      </c>
      <c r="TVH165" s="632" t="e">
        <f>(IF(TVH112-TVH107&lt;0,0,TVH112-TVH107)+TVH156)*1.21+IF($D$5="Koncesija",-#REF!*0.21,0)</f>
        <v>#REF!</v>
      </c>
      <c r="TVI165" s="632" t="e">
        <f>(IF(TVI112-TVI107&lt;0,0,TVI112-TVI107)+TVI156)*1.21+IF($D$5="Koncesija",-#REF!*0.21,0)</f>
        <v>#REF!</v>
      </c>
      <c r="TVJ165" s="632" t="e">
        <f>(IF(TVJ112-TVJ107&lt;0,0,TVJ112-TVJ107)+TVJ156)*1.21+IF($D$5="Koncesija",-#REF!*0.21,0)</f>
        <v>#REF!</v>
      </c>
      <c r="TVK165" s="632" t="e">
        <f>(IF(TVK112-TVK107&lt;0,0,TVK112-TVK107)+TVK156)*1.21+IF($D$5="Koncesija",-#REF!*0.21,0)</f>
        <v>#REF!</v>
      </c>
      <c r="TVL165" s="632" t="e">
        <f>(IF(TVL112-TVL107&lt;0,0,TVL112-TVL107)+TVL156)*1.21+IF($D$5="Koncesija",-#REF!*0.21,0)</f>
        <v>#REF!</v>
      </c>
      <c r="TVM165" s="632" t="e">
        <f>(IF(TVM112-TVM107&lt;0,0,TVM112-TVM107)+TVM156)*1.21+IF($D$5="Koncesija",-#REF!*0.21,0)</f>
        <v>#REF!</v>
      </c>
      <c r="TVN165" s="632" t="e">
        <f>(IF(TVN112-TVN107&lt;0,0,TVN112-TVN107)+TVN156)*1.21+IF($D$5="Koncesija",-#REF!*0.21,0)</f>
        <v>#REF!</v>
      </c>
      <c r="TVO165" s="632" t="e">
        <f>(IF(TVO112-TVO107&lt;0,0,TVO112-TVO107)+TVO156)*1.21+IF($D$5="Koncesija",-#REF!*0.21,0)</f>
        <v>#REF!</v>
      </c>
      <c r="TVP165" s="632" t="e">
        <f>(IF(TVP112-TVP107&lt;0,0,TVP112-TVP107)+TVP156)*1.21+IF($D$5="Koncesija",-#REF!*0.21,0)</f>
        <v>#REF!</v>
      </c>
      <c r="TVQ165" s="632" t="e">
        <f>(IF(TVQ112-TVQ107&lt;0,0,TVQ112-TVQ107)+TVQ156)*1.21+IF($D$5="Koncesija",-#REF!*0.21,0)</f>
        <v>#REF!</v>
      </c>
      <c r="TVR165" s="632" t="e">
        <f>(IF(TVR112-TVR107&lt;0,0,TVR112-TVR107)+TVR156)*1.21+IF($D$5="Koncesija",-#REF!*0.21,0)</f>
        <v>#REF!</v>
      </c>
      <c r="TVS165" s="632" t="e">
        <f>(IF(TVS112-TVS107&lt;0,0,TVS112-TVS107)+TVS156)*1.21+IF($D$5="Koncesija",-#REF!*0.21,0)</f>
        <v>#REF!</v>
      </c>
      <c r="TVT165" s="632" t="e">
        <f>(IF(TVT112-TVT107&lt;0,0,TVT112-TVT107)+TVT156)*1.21+IF($D$5="Koncesija",-#REF!*0.21,0)</f>
        <v>#REF!</v>
      </c>
      <c r="TVU165" s="632" t="e">
        <f>(IF(TVU112-TVU107&lt;0,0,TVU112-TVU107)+TVU156)*1.21+IF($D$5="Koncesija",-#REF!*0.21,0)</f>
        <v>#REF!</v>
      </c>
      <c r="TVV165" s="632" t="e">
        <f>(IF(TVV112-TVV107&lt;0,0,TVV112-TVV107)+TVV156)*1.21+IF($D$5="Koncesija",-#REF!*0.21,0)</f>
        <v>#REF!</v>
      </c>
      <c r="TVW165" s="632" t="e">
        <f>(IF(TVW112-TVW107&lt;0,0,TVW112-TVW107)+TVW156)*1.21+IF($D$5="Koncesija",-#REF!*0.21,0)</f>
        <v>#REF!</v>
      </c>
      <c r="TVX165" s="632" t="e">
        <f>(IF(TVX112-TVX107&lt;0,0,TVX112-TVX107)+TVX156)*1.21+IF($D$5="Koncesija",-#REF!*0.21,0)</f>
        <v>#REF!</v>
      </c>
      <c r="TVY165" s="632" t="e">
        <f>(IF(TVY112-TVY107&lt;0,0,TVY112-TVY107)+TVY156)*1.21+IF($D$5="Koncesija",-#REF!*0.21,0)</f>
        <v>#REF!</v>
      </c>
      <c r="TVZ165" s="632" t="e">
        <f>(IF(TVZ112-TVZ107&lt;0,0,TVZ112-TVZ107)+TVZ156)*1.21+IF($D$5="Koncesija",-#REF!*0.21,0)</f>
        <v>#REF!</v>
      </c>
      <c r="TWA165" s="632" t="e">
        <f>(IF(TWA112-TWA107&lt;0,0,TWA112-TWA107)+TWA156)*1.21+IF($D$5="Koncesija",-#REF!*0.21,0)</f>
        <v>#REF!</v>
      </c>
      <c r="TWB165" s="632" t="e">
        <f>(IF(TWB112-TWB107&lt;0,0,TWB112-TWB107)+TWB156)*1.21+IF($D$5="Koncesija",-#REF!*0.21,0)</f>
        <v>#REF!</v>
      </c>
      <c r="TWC165" s="632" t="e">
        <f>(IF(TWC112-TWC107&lt;0,0,TWC112-TWC107)+TWC156)*1.21+IF($D$5="Koncesija",-#REF!*0.21,0)</f>
        <v>#REF!</v>
      </c>
      <c r="TWD165" s="632" t="e">
        <f>(IF(TWD112-TWD107&lt;0,0,TWD112-TWD107)+TWD156)*1.21+IF($D$5="Koncesija",-#REF!*0.21,0)</f>
        <v>#REF!</v>
      </c>
      <c r="TWE165" s="632" t="e">
        <f>(IF(TWE112-TWE107&lt;0,0,TWE112-TWE107)+TWE156)*1.21+IF($D$5="Koncesija",-#REF!*0.21,0)</f>
        <v>#REF!</v>
      </c>
      <c r="TWF165" s="632" t="e">
        <f>(IF(TWF112-TWF107&lt;0,0,TWF112-TWF107)+TWF156)*1.21+IF($D$5="Koncesija",-#REF!*0.21,0)</f>
        <v>#REF!</v>
      </c>
      <c r="TWG165" s="632" t="e">
        <f>(IF(TWG112-TWG107&lt;0,0,TWG112-TWG107)+TWG156)*1.21+IF($D$5="Koncesija",-#REF!*0.21,0)</f>
        <v>#REF!</v>
      </c>
      <c r="TWH165" s="632" t="e">
        <f>(IF(TWH112-TWH107&lt;0,0,TWH112-TWH107)+TWH156)*1.21+IF($D$5="Koncesija",-#REF!*0.21,0)</f>
        <v>#REF!</v>
      </c>
      <c r="TWI165" s="632" t="e">
        <f>(IF(TWI112-TWI107&lt;0,0,TWI112-TWI107)+TWI156)*1.21+IF($D$5="Koncesija",-#REF!*0.21,0)</f>
        <v>#REF!</v>
      </c>
      <c r="TWJ165" s="632" t="e">
        <f>(IF(TWJ112-TWJ107&lt;0,0,TWJ112-TWJ107)+TWJ156)*1.21+IF($D$5="Koncesija",-#REF!*0.21,0)</f>
        <v>#REF!</v>
      </c>
      <c r="TWK165" s="632" t="e">
        <f>(IF(TWK112-TWK107&lt;0,0,TWK112-TWK107)+TWK156)*1.21+IF($D$5="Koncesija",-#REF!*0.21,0)</f>
        <v>#REF!</v>
      </c>
      <c r="TWL165" s="632" t="e">
        <f>(IF(TWL112-TWL107&lt;0,0,TWL112-TWL107)+TWL156)*1.21+IF($D$5="Koncesija",-#REF!*0.21,0)</f>
        <v>#REF!</v>
      </c>
      <c r="TWM165" s="632" t="e">
        <f>(IF(TWM112-TWM107&lt;0,0,TWM112-TWM107)+TWM156)*1.21+IF($D$5="Koncesija",-#REF!*0.21,0)</f>
        <v>#REF!</v>
      </c>
      <c r="TWN165" s="632" t="e">
        <f>(IF(TWN112-TWN107&lt;0,0,TWN112-TWN107)+TWN156)*1.21+IF($D$5="Koncesija",-#REF!*0.21,0)</f>
        <v>#REF!</v>
      </c>
      <c r="TWO165" s="632" t="e">
        <f>(IF(TWO112-TWO107&lt;0,0,TWO112-TWO107)+TWO156)*1.21+IF($D$5="Koncesija",-#REF!*0.21,0)</f>
        <v>#REF!</v>
      </c>
      <c r="TWP165" s="632" t="e">
        <f>(IF(TWP112-TWP107&lt;0,0,TWP112-TWP107)+TWP156)*1.21+IF($D$5="Koncesija",-#REF!*0.21,0)</f>
        <v>#REF!</v>
      </c>
      <c r="TWQ165" s="632" t="e">
        <f>(IF(TWQ112-TWQ107&lt;0,0,TWQ112-TWQ107)+TWQ156)*1.21+IF($D$5="Koncesija",-#REF!*0.21,0)</f>
        <v>#REF!</v>
      </c>
      <c r="TWR165" s="632" t="e">
        <f>(IF(TWR112-TWR107&lt;0,0,TWR112-TWR107)+TWR156)*1.21+IF($D$5="Koncesija",-#REF!*0.21,0)</f>
        <v>#REF!</v>
      </c>
      <c r="TWS165" s="632" t="e">
        <f>(IF(TWS112-TWS107&lt;0,0,TWS112-TWS107)+TWS156)*1.21+IF($D$5="Koncesija",-#REF!*0.21,0)</f>
        <v>#REF!</v>
      </c>
      <c r="TWT165" s="632" t="e">
        <f>(IF(TWT112-TWT107&lt;0,0,TWT112-TWT107)+TWT156)*1.21+IF($D$5="Koncesija",-#REF!*0.21,0)</f>
        <v>#REF!</v>
      </c>
      <c r="TWU165" s="632" t="e">
        <f>(IF(TWU112-TWU107&lt;0,0,TWU112-TWU107)+TWU156)*1.21+IF($D$5="Koncesija",-#REF!*0.21,0)</f>
        <v>#REF!</v>
      </c>
      <c r="TWV165" s="632" t="e">
        <f>(IF(TWV112-TWV107&lt;0,0,TWV112-TWV107)+TWV156)*1.21+IF($D$5="Koncesija",-#REF!*0.21,0)</f>
        <v>#REF!</v>
      </c>
      <c r="TWW165" s="632" t="e">
        <f>(IF(TWW112-TWW107&lt;0,0,TWW112-TWW107)+TWW156)*1.21+IF($D$5="Koncesija",-#REF!*0.21,0)</f>
        <v>#REF!</v>
      </c>
      <c r="TWX165" s="632" t="e">
        <f>(IF(TWX112-TWX107&lt;0,0,TWX112-TWX107)+TWX156)*1.21+IF($D$5="Koncesija",-#REF!*0.21,0)</f>
        <v>#REF!</v>
      </c>
      <c r="TWY165" s="632" t="e">
        <f>(IF(TWY112-TWY107&lt;0,0,TWY112-TWY107)+TWY156)*1.21+IF($D$5="Koncesija",-#REF!*0.21,0)</f>
        <v>#REF!</v>
      </c>
      <c r="TWZ165" s="632" t="e">
        <f>(IF(TWZ112-TWZ107&lt;0,0,TWZ112-TWZ107)+TWZ156)*1.21+IF($D$5="Koncesija",-#REF!*0.21,0)</f>
        <v>#REF!</v>
      </c>
      <c r="TXA165" s="632" t="e">
        <f>(IF(TXA112-TXA107&lt;0,0,TXA112-TXA107)+TXA156)*1.21+IF($D$5="Koncesija",-#REF!*0.21,0)</f>
        <v>#REF!</v>
      </c>
      <c r="TXB165" s="632" t="e">
        <f>(IF(TXB112-TXB107&lt;0,0,TXB112-TXB107)+TXB156)*1.21+IF($D$5="Koncesija",-#REF!*0.21,0)</f>
        <v>#REF!</v>
      </c>
      <c r="TXC165" s="632" t="e">
        <f>(IF(TXC112-TXC107&lt;0,0,TXC112-TXC107)+TXC156)*1.21+IF($D$5="Koncesija",-#REF!*0.21,0)</f>
        <v>#REF!</v>
      </c>
      <c r="TXD165" s="632" t="e">
        <f>(IF(TXD112-TXD107&lt;0,0,TXD112-TXD107)+TXD156)*1.21+IF($D$5="Koncesija",-#REF!*0.21,0)</f>
        <v>#REF!</v>
      </c>
      <c r="TXE165" s="632" t="e">
        <f>(IF(TXE112-TXE107&lt;0,0,TXE112-TXE107)+TXE156)*1.21+IF($D$5="Koncesija",-#REF!*0.21,0)</f>
        <v>#REF!</v>
      </c>
      <c r="TXF165" s="632" t="e">
        <f>(IF(TXF112-TXF107&lt;0,0,TXF112-TXF107)+TXF156)*1.21+IF($D$5="Koncesija",-#REF!*0.21,0)</f>
        <v>#REF!</v>
      </c>
      <c r="TXG165" s="632" t="e">
        <f>(IF(TXG112-TXG107&lt;0,0,TXG112-TXG107)+TXG156)*1.21+IF($D$5="Koncesija",-#REF!*0.21,0)</f>
        <v>#REF!</v>
      </c>
      <c r="TXH165" s="632" t="e">
        <f>(IF(TXH112-TXH107&lt;0,0,TXH112-TXH107)+TXH156)*1.21+IF($D$5="Koncesija",-#REF!*0.21,0)</f>
        <v>#REF!</v>
      </c>
      <c r="TXI165" s="632" t="e">
        <f>(IF(TXI112-TXI107&lt;0,0,TXI112-TXI107)+TXI156)*1.21+IF($D$5="Koncesija",-#REF!*0.21,0)</f>
        <v>#REF!</v>
      </c>
      <c r="TXJ165" s="632" t="e">
        <f>(IF(TXJ112-TXJ107&lt;0,0,TXJ112-TXJ107)+TXJ156)*1.21+IF($D$5="Koncesija",-#REF!*0.21,0)</f>
        <v>#REF!</v>
      </c>
      <c r="TXK165" s="632" t="e">
        <f>(IF(TXK112-TXK107&lt;0,0,TXK112-TXK107)+TXK156)*1.21+IF($D$5="Koncesija",-#REF!*0.21,0)</f>
        <v>#REF!</v>
      </c>
      <c r="TXL165" s="632" t="e">
        <f>(IF(TXL112-TXL107&lt;0,0,TXL112-TXL107)+TXL156)*1.21+IF($D$5="Koncesija",-#REF!*0.21,0)</f>
        <v>#REF!</v>
      </c>
      <c r="TXM165" s="632" t="e">
        <f>(IF(TXM112-TXM107&lt;0,0,TXM112-TXM107)+TXM156)*1.21+IF($D$5="Koncesija",-#REF!*0.21,0)</f>
        <v>#REF!</v>
      </c>
      <c r="TXN165" s="632" t="e">
        <f>(IF(TXN112-TXN107&lt;0,0,TXN112-TXN107)+TXN156)*1.21+IF($D$5="Koncesija",-#REF!*0.21,0)</f>
        <v>#REF!</v>
      </c>
      <c r="TXO165" s="632" t="e">
        <f>(IF(TXO112-TXO107&lt;0,0,TXO112-TXO107)+TXO156)*1.21+IF($D$5="Koncesija",-#REF!*0.21,0)</f>
        <v>#REF!</v>
      </c>
      <c r="TXP165" s="632" t="e">
        <f>(IF(TXP112-TXP107&lt;0,0,TXP112-TXP107)+TXP156)*1.21+IF($D$5="Koncesija",-#REF!*0.21,0)</f>
        <v>#REF!</v>
      </c>
      <c r="TXQ165" s="632" t="e">
        <f>(IF(TXQ112-TXQ107&lt;0,0,TXQ112-TXQ107)+TXQ156)*1.21+IF($D$5="Koncesija",-#REF!*0.21,0)</f>
        <v>#REF!</v>
      </c>
      <c r="TXR165" s="632" t="e">
        <f>(IF(TXR112-TXR107&lt;0,0,TXR112-TXR107)+TXR156)*1.21+IF($D$5="Koncesija",-#REF!*0.21,0)</f>
        <v>#REF!</v>
      </c>
      <c r="TXS165" s="632" t="e">
        <f>(IF(TXS112-TXS107&lt;0,0,TXS112-TXS107)+TXS156)*1.21+IF($D$5="Koncesija",-#REF!*0.21,0)</f>
        <v>#REF!</v>
      </c>
      <c r="TXT165" s="632" t="e">
        <f>(IF(TXT112-TXT107&lt;0,0,TXT112-TXT107)+TXT156)*1.21+IF($D$5="Koncesija",-#REF!*0.21,0)</f>
        <v>#REF!</v>
      </c>
      <c r="TXU165" s="632" t="e">
        <f>(IF(TXU112-TXU107&lt;0,0,TXU112-TXU107)+TXU156)*1.21+IF($D$5="Koncesija",-#REF!*0.21,0)</f>
        <v>#REF!</v>
      </c>
      <c r="TXV165" s="632" t="e">
        <f>(IF(TXV112-TXV107&lt;0,0,TXV112-TXV107)+TXV156)*1.21+IF($D$5="Koncesija",-#REF!*0.21,0)</f>
        <v>#REF!</v>
      </c>
      <c r="TXW165" s="632" t="e">
        <f>(IF(TXW112-TXW107&lt;0,0,TXW112-TXW107)+TXW156)*1.21+IF($D$5="Koncesija",-#REF!*0.21,0)</f>
        <v>#REF!</v>
      </c>
      <c r="TXX165" s="632" t="e">
        <f>(IF(TXX112-TXX107&lt;0,0,TXX112-TXX107)+TXX156)*1.21+IF($D$5="Koncesija",-#REF!*0.21,0)</f>
        <v>#REF!</v>
      </c>
      <c r="TXY165" s="632" t="e">
        <f>(IF(TXY112-TXY107&lt;0,0,TXY112-TXY107)+TXY156)*1.21+IF($D$5="Koncesija",-#REF!*0.21,0)</f>
        <v>#REF!</v>
      </c>
      <c r="TXZ165" s="632" t="e">
        <f>(IF(TXZ112-TXZ107&lt;0,0,TXZ112-TXZ107)+TXZ156)*1.21+IF($D$5="Koncesija",-#REF!*0.21,0)</f>
        <v>#REF!</v>
      </c>
      <c r="TYA165" s="632" t="e">
        <f>(IF(TYA112-TYA107&lt;0,0,TYA112-TYA107)+TYA156)*1.21+IF($D$5="Koncesija",-#REF!*0.21,0)</f>
        <v>#REF!</v>
      </c>
      <c r="TYB165" s="632" t="e">
        <f>(IF(TYB112-TYB107&lt;0,0,TYB112-TYB107)+TYB156)*1.21+IF($D$5="Koncesija",-#REF!*0.21,0)</f>
        <v>#REF!</v>
      </c>
      <c r="TYC165" s="632" t="e">
        <f>(IF(TYC112-TYC107&lt;0,0,TYC112-TYC107)+TYC156)*1.21+IF($D$5="Koncesija",-#REF!*0.21,0)</f>
        <v>#REF!</v>
      </c>
      <c r="TYD165" s="632" t="e">
        <f>(IF(TYD112-TYD107&lt;0,0,TYD112-TYD107)+TYD156)*1.21+IF($D$5="Koncesija",-#REF!*0.21,0)</f>
        <v>#REF!</v>
      </c>
      <c r="TYE165" s="632" t="e">
        <f>(IF(TYE112-TYE107&lt;0,0,TYE112-TYE107)+TYE156)*1.21+IF($D$5="Koncesija",-#REF!*0.21,0)</f>
        <v>#REF!</v>
      </c>
      <c r="TYF165" s="632" t="e">
        <f>(IF(TYF112-TYF107&lt;0,0,TYF112-TYF107)+TYF156)*1.21+IF($D$5="Koncesija",-#REF!*0.21,0)</f>
        <v>#REF!</v>
      </c>
      <c r="TYG165" s="632" t="e">
        <f>(IF(TYG112-TYG107&lt;0,0,TYG112-TYG107)+TYG156)*1.21+IF($D$5="Koncesija",-#REF!*0.21,0)</f>
        <v>#REF!</v>
      </c>
      <c r="TYH165" s="632" t="e">
        <f>(IF(TYH112-TYH107&lt;0,0,TYH112-TYH107)+TYH156)*1.21+IF($D$5="Koncesija",-#REF!*0.21,0)</f>
        <v>#REF!</v>
      </c>
      <c r="TYI165" s="632" t="e">
        <f>(IF(TYI112-TYI107&lt;0,0,TYI112-TYI107)+TYI156)*1.21+IF($D$5="Koncesija",-#REF!*0.21,0)</f>
        <v>#REF!</v>
      </c>
      <c r="TYJ165" s="632" t="e">
        <f>(IF(TYJ112-TYJ107&lt;0,0,TYJ112-TYJ107)+TYJ156)*1.21+IF($D$5="Koncesija",-#REF!*0.21,0)</f>
        <v>#REF!</v>
      </c>
      <c r="TYK165" s="632" t="e">
        <f>(IF(TYK112-TYK107&lt;0,0,TYK112-TYK107)+TYK156)*1.21+IF($D$5="Koncesija",-#REF!*0.21,0)</f>
        <v>#REF!</v>
      </c>
      <c r="TYL165" s="632" t="e">
        <f>(IF(TYL112-TYL107&lt;0,0,TYL112-TYL107)+TYL156)*1.21+IF($D$5="Koncesija",-#REF!*0.21,0)</f>
        <v>#REF!</v>
      </c>
      <c r="TYM165" s="632" t="e">
        <f>(IF(TYM112-TYM107&lt;0,0,TYM112-TYM107)+TYM156)*1.21+IF($D$5="Koncesija",-#REF!*0.21,0)</f>
        <v>#REF!</v>
      </c>
      <c r="TYN165" s="632" t="e">
        <f>(IF(TYN112-TYN107&lt;0,0,TYN112-TYN107)+TYN156)*1.21+IF($D$5="Koncesija",-#REF!*0.21,0)</f>
        <v>#REF!</v>
      </c>
      <c r="TYO165" s="632" t="e">
        <f>(IF(TYO112-TYO107&lt;0,0,TYO112-TYO107)+TYO156)*1.21+IF($D$5="Koncesija",-#REF!*0.21,0)</f>
        <v>#REF!</v>
      </c>
      <c r="TYP165" s="632" t="e">
        <f>(IF(TYP112-TYP107&lt;0,0,TYP112-TYP107)+TYP156)*1.21+IF($D$5="Koncesija",-#REF!*0.21,0)</f>
        <v>#REF!</v>
      </c>
      <c r="TYQ165" s="632" t="e">
        <f>(IF(TYQ112-TYQ107&lt;0,0,TYQ112-TYQ107)+TYQ156)*1.21+IF($D$5="Koncesija",-#REF!*0.21,0)</f>
        <v>#REF!</v>
      </c>
      <c r="TYR165" s="632" t="e">
        <f>(IF(TYR112-TYR107&lt;0,0,TYR112-TYR107)+TYR156)*1.21+IF($D$5="Koncesija",-#REF!*0.21,0)</f>
        <v>#REF!</v>
      </c>
      <c r="TYS165" s="632" t="e">
        <f>(IF(TYS112-TYS107&lt;0,0,TYS112-TYS107)+TYS156)*1.21+IF($D$5="Koncesija",-#REF!*0.21,0)</f>
        <v>#REF!</v>
      </c>
      <c r="TYT165" s="632" t="e">
        <f>(IF(TYT112-TYT107&lt;0,0,TYT112-TYT107)+TYT156)*1.21+IF($D$5="Koncesija",-#REF!*0.21,0)</f>
        <v>#REF!</v>
      </c>
      <c r="TYU165" s="632" t="e">
        <f>(IF(TYU112-TYU107&lt;0,0,TYU112-TYU107)+TYU156)*1.21+IF($D$5="Koncesija",-#REF!*0.21,0)</f>
        <v>#REF!</v>
      </c>
      <c r="TYV165" s="632" t="e">
        <f>(IF(TYV112-TYV107&lt;0,0,TYV112-TYV107)+TYV156)*1.21+IF($D$5="Koncesija",-#REF!*0.21,0)</f>
        <v>#REF!</v>
      </c>
      <c r="TYW165" s="632" t="e">
        <f>(IF(TYW112-TYW107&lt;0,0,TYW112-TYW107)+TYW156)*1.21+IF($D$5="Koncesija",-#REF!*0.21,0)</f>
        <v>#REF!</v>
      </c>
      <c r="TYX165" s="632" t="e">
        <f>(IF(TYX112-TYX107&lt;0,0,TYX112-TYX107)+TYX156)*1.21+IF($D$5="Koncesija",-#REF!*0.21,0)</f>
        <v>#REF!</v>
      </c>
      <c r="TYY165" s="632" t="e">
        <f>(IF(TYY112-TYY107&lt;0,0,TYY112-TYY107)+TYY156)*1.21+IF($D$5="Koncesija",-#REF!*0.21,0)</f>
        <v>#REF!</v>
      </c>
      <c r="TYZ165" s="632" t="e">
        <f>(IF(TYZ112-TYZ107&lt;0,0,TYZ112-TYZ107)+TYZ156)*1.21+IF($D$5="Koncesija",-#REF!*0.21,0)</f>
        <v>#REF!</v>
      </c>
      <c r="TZA165" s="632" t="e">
        <f>(IF(TZA112-TZA107&lt;0,0,TZA112-TZA107)+TZA156)*1.21+IF($D$5="Koncesija",-#REF!*0.21,0)</f>
        <v>#REF!</v>
      </c>
      <c r="TZB165" s="632" t="e">
        <f>(IF(TZB112-TZB107&lt;0,0,TZB112-TZB107)+TZB156)*1.21+IF($D$5="Koncesija",-#REF!*0.21,0)</f>
        <v>#REF!</v>
      </c>
      <c r="TZC165" s="632" t="e">
        <f>(IF(TZC112-TZC107&lt;0,0,TZC112-TZC107)+TZC156)*1.21+IF($D$5="Koncesija",-#REF!*0.21,0)</f>
        <v>#REF!</v>
      </c>
      <c r="TZD165" s="632" t="e">
        <f>(IF(TZD112-TZD107&lt;0,0,TZD112-TZD107)+TZD156)*1.21+IF($D$5="Koncesija",-#REF!*0.21,0)</f>
        <v>#REF!</v>
      </c>
      <c r="TZE165" s="632" t="e">
        <f>(IF(TZE112-TZE107&lt;0,0,TZE112-TZE107)+TZE156)*1.21+IF($D$5="Koncesija",-#REF!*0.21,0)</f>
        <v>#REF!</v>
      </c>
      <c r="TZF165" s="632" t="e">
        <f>(IF(TZF112-TZF107&lt;0,0,TZF112-TZF107)+TZF156)*1.21+IF($D$5="Koncesija",-#REF!*0.21,0)</f>
        <v>#REF!</v>
      </c>
      <c r="TZG165" s="632" t="e">
        <f>(IF(TZG112-TZG107&lt;0,0,TZG112-TZG107)+TZG156)*1.21+IF($D$5="Koncesija",-#REF!*0.21,0)</f>
        <v>#REF!</v>
      </c>
      <c r="TZH165" s="632" t="e">
        <f>(IF(TZH112-TZH107&lt;0,0,TZH112-TZH107)+TZH156)*1.21+IF($D$5="Koncesija",-#REF!*0.21,0)</f>
        <v>#REF!</v>
      </c>
      <c r="TZI165" s="632" t="e">
        <f>(IF(TZI112-TZI107&lt;0,0,TZI112-TZI107)+TZI156)*1.21+IF($D$5="Koncesija",-#REF!*0.21,0)</f>
        <v>#REF!</v>
      </c>
      <c r="TZJ165" s="632" t="e">
        <f>(IF(TZJ112-TZJ107&lt;0,0,TZJ112-TZJ107)+TZJ156)*1.21+IF($D$5="Koncesija",-#REF!*0.21,0)</f>
        <v>#REF!</v>
      </c>
      <c r="TZK165" s="632" t="e">
        <f>(IF(TZK112-TZK107&lt;0,0,TZK112-TZK107)+TZK156)*1.21+IF($D$5="Koncesija",-#REF!*0.21,0)</f>
        <v>#REF!</v>
      </c>
      <c r="TZL165" s="632" t="e">
        <f>(IF(TZL112-TZL107&lt;0,0,TZL112-TZL107)+TZL156)*1.21+IF($D$5="Koncesija",-#REF!*0.21,0)</f>
        <v>#REF!</v>
      </c>
      <c r="TZM165" s="632" t="e">
        <f>(IF(TZM112-TZM107&lt;0,0,TZM112-TZM107)+TZM156)*1.21+IF($D$5="Koncesija",-#REF!*0.21,0)</f>
        <v>#REF!</v>
      </c>
      <c r="TZN165" s="632" t="e">
        <f>(IF(TZN112-TZN107&lt;0,0,TZN112-TZN107)+TZN156)*1.21+IF($D$5="Koncesija",-#REF!*0.21,0)</f>
        <v>#REF!</v>
      </c>
      <c r="TZO165" s="632" t="e">
        <f>(IF(TZO112-TZO107&lt;0,0,TZO112-TZO107)+TZO156)*1.21+IF($D$5="Koncesija",-#REF!*0.21,0)</f>
        <v>#REF!</v>
      </c>
      <c r="TZP165" s="632" t="e">
        <f>(IF(TZP112-TZP107&lt;0,0,TZP112-TZP107)+TZP156)*1.21+IF($D$5="Koncesija",-#REF!*0.21,0)</f>
        <v>#REF!</v>
      </c>
      <c r="TZQ165" s="632" t="e">
        <f>(IF(TZQ112-TZQ107&lt;0,0,TZQ112-TZQ107)+TZQ156)*1.21+IF($D$5="Koncesija",-#REF!*0.21,0)</f>
        <v>#REF!</v>
      </c>
      <c r="TZR165" s="632" t="e">
        <f>(IF(TZR112-TZR107&lt;0,0,TZR112-TZR107)+TZR156)*1.21+IF($D$5="Koncesija",-#REF!*0.21,0)</f>
        <v>#REF!</v>
      </c>
      <c r="TZS165" s="632" t="e">
        <f>(IF(TZS112-TZS107&lt;0,0,TZS112-TZS107)+TZS156)*1.21+IF($D$5="Koncesija",-#REF!*0.21,0)</f>
        <v>#REF!</v>
      </c>
      <c r="TZT165" s="632" t="e">
        <f>(IF(TZT112-TZT107&lt;0,0,TZT112-TZT107)+TZT156)*1.21+IF($D$5="Koncesija",-#REF!*0.21,0)</f>
        <v>#REF!</v>
      </c>
      <c r="TZU165" s="632" t="e">
        <f>(IF(TZU112-TZU107&lt;0,0,TZU112-TZU107)+TZU156)*1.21+IF($D$5="Koncesija",-#REF!*0.21,0)</f>
        <v>#REF!</v>
      </c>
      <c r="TZV165" s="632" t="e">
        <f>(IF(TZV112-TZV107&lt;0,0,TZV112-TZV107)+TZV156)*1.21+IF($D$5="Koncesija",-#REF!*0.21,0)</f>
        <v>#REF!</v>
      </c>
      <c r="TZW165" s="632" t="e">
        <f>(IF(TZW112-TZW107&lt;0,0,TZW112-TZW107)+TZW156)*1.21+IF($D$5="Koncesija",-#REF!*0.21,0)</f>
        <v>#REF!</v>
      </c>
      <c r="TZX165" s="632" t="e">
        <f>(IF(TZX112-TZX107&lt;0,0,TZX112-TZX107)+TZX156)*1.21+IF($D$5="Koncesija",-#REF!*0.21,0)</f>
        <v>#REF!</v>
      </c>
      <c r="TZY165" s="632" t="e">
        <f>(IF(TZY112-TZY107&lt;0,0,TZY112-TZY107)+TZY156)*1.21+IF($D$5="Koncesija",-#REF!*0.21,0)</f>
        <v>#REF!</v>
      </c>
      <c r="TZZ165" s="632" t="e">
        <f>(IF(TZZ112-TZZ107&lt;0,0,TZZ112-TZZ107)+TZZ156)*1.21+IF($D$5="Koncesija",-#REF!*0.21,0)</f>
        <v>#REF!</v>
      </c>
      <c r="UAA165" s="632" t="e">
        <f>(IF(UAA112-UAA107&lt;0,0,UAA112-UAA107)+UAA156)*1.21+IF($D$5="Koncesija",-#REF!*0.21,0)</f>
        <v>#REF!</v>
      </c>
      <c r="UAB165" s="632" t="e">
        <f>(IF(UAB112-UAB107&lt;0,0,UAB112-UAB107)+UAB156)*1.21+IF($D$5="Koncesija",-#REF!*0.21,0)</f>
        <v>#REF!</v>
      </c>
      <c r="UAC165" s="632" t="e">
        <f>(IF(UAC112-UAC107&lt;0,0,UAC112-UAC107)+UAC156)*1.21+IF($D$5="Koncesija",-#REF!*0.21,0)</f>
        <v>#REF!</v>
      </c>
      <c r="UAD165" s="632" t="e">
        <f>(IF(UAD112-UAD107&lt;0,0,UAD112-UAD107)+UAD156)*1.21+IF($D$5="Koncesija",-#REF!*0.21,0)</f>
        <v>#REF!</v>
      </c>
      <c r="UAE165" s="632" t="e">
        <f>(IF(UAE112-UAE107&lt;0,0,UAE112-UAE107)+UAE156)*1.21+IF($D$5="Koncesija",-#REF!*0.21,0)</f>
        <v>#REF!</v>
      </c>
      <c r="UAF165" s="632" t="e">
        <f>(IF(UAF112-UAF107&lt;0,0,UAF112-UAF107)+UAF156)*1.21+IF($D$5="Koncesija",-#REF!*0.21,0)</f>
        <v>#REF!</v>
      </c>
      <c r="UAG165" s="632" t="e">
        <f>(IF(UAG112-UAG107&lt;0,0,UAG112-UAG107)+UAG156)*1.21+IF($D$5="Koncesija",-#REF!*0.21,0)</f>
        <v>#REF!</v>
      </c>
      <c r="UAH165" s="632" t="e">
        <f>(IF(UAH112-UAH107&lt;0,0,UAH112-UAH107)+UAH156)*1.21+IF($D$5="Koncesija",-#REF!*0.21,0)</f>
        <v>#REF!</v>
      </c>
      <c r="UAI165" s="632" t="e">
        <f>(IF(UAI112-UAI107&lt;0,0,UAI112-UAI107)+UAI156)*1.21+IF($D$5="Koncesija",-#REF!*0.21,0)</f>
        <v>#REF!</v>
      </c>
      <c r="UAJ165" s="632" t="e">
        <f>(IF(UAJ112-UAJ107&lt;0,0,UAJ112-UAJ107)+UAJ156)*1.21+IF($D$5="Koncesija",-#REF!*0.21,0)</f>
        <v>#REF!</v>
      </c>
      <c r="UAK165" s="632" t="e">
        <f>(IF(UAK112-UAK107&lt;0,0,UAK112-UAK107)+UAK156)*1.21+IF($D$5="Koncesija",-#REF!*0.21,0)</f>
        <v>#REF!</v>
      </c>
      <c r="UAL165" s="632" t="e">
        <f>(IF(UAL112-UAL107&lt;0,0,UAL112-UAL107)+UAL156)*1.21+IF($D$5="Koncesija",-#REF!*0.21,0)</f>
        <v>#REF!</v>
      </c>
      <c r="UAM165" s="632" t="e">
        <f>(IF(UAM112-UAM107&lt;0,0,UAM112-UAM107)+UAM156)*1.21+IF($D$5="Koncesija",-#REF!*0.21,0)</f>
        <v>#REF!</v>
      </c>
      <c r="UAN165" s="632" t="e">
        <f>(IF(UAN112-UAN107&lt;0,0,UAN112-UAN107)+UAN156)*1.21+IF($D$5="Koncesija",-#REF!*0.21,0)</f>
        <v>#REF!</v>
      </c>
      <c r="UAO165" s="632" t="e">
        <f>(IF(UAO112-UAO107&lt;0,0,UAO112-UAO107)+UAO156)*1.21+IF($D$5="Koncesija",-#REF!*0.21,0)</f>
        <v>#REF!</v>
      </c>
      <c r="UAP165" s="632" t="e">
        <f>(IF(UAP112-UAP107&lt;0,0,UAP112-UAP107)+UAP156)*1.21+IF($D$5="Koncesija",-#REF!*0.21,0)</f>
        <v>#REF!</v>
      </c>
      <c r="UAQ165" s="632" t="e">
        <f>(IF(UAQ112-UAQ107&lt;0,0,UAQ112-UAQ107)+UAQ156)*1.21+IF($D$5="Koncesija",-#REF!*0.21,0)</f>
        <v>#REF!</v>
      </c>
      <c r="UAR165" s="632" t="e">
        <f>(IF(UAR112-UAR107&lt;0,0,UAR112-UAR107)+UAR156)*1.21+IF($D$5="Koncesija",-#REF!*0.21,0)</f>
        <v>#REF!</v>
      </c>
      <c r="UAS165" s="632" t="e">
        <f>(IF(UAS112-UAS107&lt;0,0,UAS112-UAS107)+UAS156)*1.21+IF($D$5="Koncesija",-#REF!*0.21,0)</f>
        <v>#REF!</v>
      </c>
      <c r="UAT165" s="632" t="e">
        <f>(IF(UAT112-UAT107&lt;0,0,UAT112-UAT107)+UAT156)*1.21+IF($D$5="Koncesija",-#REF!*0.21,0)</f>
        <v>#REF!</v>
      </c>
      <c r="UAU165" s="632" t="e">
        <f>(IF(UAU112-UAU107&lt;0,0,UAU112-UAU107)+UAU156)*1.21+IF($D$5="Koncesija",-#REF!*0.21,0)</f>
        <v>#REF!</v>
      </c>
      <c r="UAV165" s="632" t="e">
        <f>(IF(UAV112-UAV107&lt;0,0,UAV112-UAV107)+UAV156)*1.21+IF($D$5="Koncesija",-#REF!*0.21,0)</f>
        <v>#REF!</v>
      </c>
      <c r="UAW165" s="632" t="e">
        <f>(IF(UAW112-UAW107&lt;0,0,UAW112-UAW107)+UAW156)*1.21+IF($D$5="Koncesija",-#REF!*0.21,0)</f>
        <v>#REF!</v>
      </c>
      <c r="UAX165" s="632" t="e">
        <f>(IF(UAX112-UAX107&lt;0,0,UAX112-UAX107)+UAX156)*1.21+IF($D$5="Koncesija",-#REF!*0.21,0)</f>
        <v>#REF!</v>
      </c>
      <c r="UAY165" s="632" t="e">
        <f>(IF(UAY112-UAY107&lt;0,0,UAY112-UAY107)+UAY156)*1.21+IF($D$5="Koncesija",-#REF!*0.21,0)</f>
        <v>#REF!</v>
      </c>
      <c r="UAZ165" s="632" t="e">
        <f>(IF(UAZ112-UAZ107&lt;0,0,UAZ112-UAZ107)+UAZ156)*1.21+IF($D$5="Koncesija",-#REF!*0.21,0)</f>
        <v>#REF!</v>
      </c>
      <c r="UBA165" s="632" t="e">
        <f>(IF(UBA112-UBA107&lt;0,0,UBA112-UBA107)+UBA156)*1.21+IF($D$5="Koncesija",-#REF!*0.21,0)</f>
        <v>#REF!</v>
      </c>
      <c r="UBB165" s="632" t="e">
        <f>(IF(UBB112-UBB107&lt;0,0,UBB112-UBB107)+UBB156)*1.21+IF($D$5="Koncesija",-#REF!*0.21,0)</f>
        <v>#REF!</v>
      </c>
      <c r="UBC165" s="632" t="e">
        <f>(IF(UBC112-UBC107&lt;0,0,UBC112-UBC107)+UBC156)*1.21+IF($D$5="Koncesija",-#REF!*0.21,0)</f>
        <v>#REF!</v>
      </c>
      <c r="UBD165" s="632" t="e">
        <f>(IF(UBD112-UBD107&lt;0,0,UBD112-UBD107)+UBD156)*1.21+IF($D$5="Koncesija",-#REF!*0.21,0)</f>
        <v>#REF!</v>
      </c>
      <c r="UBE165" s="632" t="e">
        <f>(IF(UBE112-UBE107&lt;0,0,UBE112-UBE107)+UBE156)*1.21+IF($D$5="Koncesija",-#REF!*0.21,0)</f>
        <v>#REF!</v>
      </c>
      <c r="UBF165" s="632" t="e">
        <f>(IF(UBF112-UBF107&lt;0,0,UBF112-UBF107)+UBF156)*1.21+IF($D$5="Koncesija",-#REF!*0.21,0)</f>
        <v>#REF!</v>
      </c>
      <c r="UBG165" s="632" t="e">
        <f>(IF(UBG112-UBG107&lt;0,0,UBG112-UBG107)+UBG156)*1.21+IF($D$5="Koncesija",-#REF!*0.21,0)</f>
        <v>#REF!</v>
      </c>
      <c r="UBH165" s="632" t="e">
        <f>(IF(UBH112-UBH107&lt;0,0,UBH112-UBH107)+UBH156)*1.21+IF($D$5="Koncesija",-#REF!*0.21,0)</f>
        <v>#REF!</v>
      </c>
      <c r="UBI165" s="632" t="e">
        <f>(IF(UBI112-UBI107&lt;0,0,UBI112-UBI107)+UBI156)*1.21+IF($D$5="Koncesija",-#REF!*0.21,0)</f>
        <v>#REF!</v>
      </c>
      <c r="UBJ165" s="632" t="e">
        <f>(IF(UBJ112-UBJ107&lt;0,0,UBJ112-UBJ107)+UBJ156)*1.21+IF($D$5="Koncesija",-#REF!*0.21,0)</f>
        <v>#REF!</v>
      </c>
      <c r="UBK165" s="632" t="e">
        <f>(IF(UBK112-UBK107&lt;0,0,UBK112-UBK107)+UBK156)*1.21+IF($D$5="Koncesija",-#REF!*0.21,0)</f>
        <v>#REF!</v>
      </c>
      <c r="UBL165" s="632" t="e">
        <f>(IF(UBL112-UBL107&lt;0,0,UBL112-UBL107)+UBL156)*1.21+IF($D$5="Koncesija",-#REF!*0.21,0)</f>
        <v>#REF!</v>
      </c>
      <c r="UBM165" s="632" t="e">
        <f>(IF(UBM112-UBM107&lt;0,0,UBM112-UBM107)+UBM156)*1.21+IF($D$5="Koncesija",-#REF!*0.21,0)</f>
        <v>#REF!</v>
      </c>
      <c r="UBN165" s="632" t="e">
        <f>(IF(UBN112-UBN107&lt;0,0,UBN112-UBN107)+UBN156)*1.21+IF($D$5="Koncesija",-#REF!*0.21,0)</f>
        <v>#REF!</v>
      </c>
      <c r="UBO165" s="632" t="e">
        <f>(IF(UBO112-UBO107&lt;0,0,UBO112-UBO107)+UBO156)*1.21+IF($D$5="Koncesija",-#REF!*0.21,0)</f>
        <v>#REF!</v>
      </c>
      <c r="UBP165" s="632" t="e">
        <f>(IF(UBP112-UBP107&lt;0,0,UBP112-UBP107)+UBP156)*1.21+IF($D$5="Koncesija",-#REF!*0.21,0)</f>
        <v>#REF!</v>
      </c>
      <c r="UBQ165" s="632" t="e">
        <f>(IF(UBQ112-UBQ107&lt;0,0,UBQ112-UBQ107)+UBQ156)*1.21+IF($D$5="Koncesija",-#REF!*0.21,0)</f>
        <v>#REF!</v>
      </c>
      <c r="UBR165" s="632" t="e">
        <f>(IF(UBR112-UBR107&lt;0,0,UBR112-UBR107)+UBR156)*1.21+IF($D$5="Koncesija",-#REF!*0.21,0)</f>
        <v>#REF!</v>
      </c>
      <c r="UBS165" s="632" t="e">
        <f>(IF(UBS112-UBS107&lt;0,0,UBS112-UBS107)+UBS156)*1.21+IF($D$5="Koncesija",-#REF!*0.21,0)</f>
        <v>#REF!</v>
      </c>
      <c r="UBT165" s="632" t="e">
        <f>(IF(UBT112-UBT107&lt;0,0,UBT112-UBT107)+UBT156)*1.21+IF($D$5="Koncesija",-#REF!*0.21,0)</f>
        <v>#REF!</v>
      </c>
      <c r="UBU165" s="632" t="e">
        <f>(IF(UBU112-UBU107&lt;0,0,UBU112-UBU107)+UBU156)*1.21+IF($D$5="Koncesija",-#REF!*0.21,0)</f>
        <v>#REF!</v>
      </c>
      <c r="UBV165" s="632" t="e">
        <f>(IF(UBV112-UBV107&lt;0,0,UBV112-UBV107)+UBV156)*1.21+IF($D$5="Koncesija",-#REF!*0.21,0)</f>
        <v>#REF!</v>
      </c>
      <c r="UBW165" s="632" t="e">
        <f>(IF(UBW112-UBW107&lt;0,0,UBW112-UBW107)+UBW156)*1.21+IF($D$5="Koncesija",-#REF!*0.21,0)</f>
        <v>#REF!</v>
      </c>
      <c r="UBX165" s="632" t="e">
        <f>(IF(UBX112-UBX107&lt;0,0,UBX112-UBX107)+UBX156)*1.21+IF($D$5="Koncesija",-#REF!*0.21,0)</f>
        <v>#REF!</v>
      </c>
      <c r="UBY165" s="632" t="e">
        <f>(IF(UBY112-UBY107&lt;0,0,UBY112-UBY107)+UBY156)*1.21+IF($D$5="Koncesija",-#REF!*0.21,0)</f>
        <v>#REF!</v>
      </c>
      <c r="UBZ165" s="632" t="e">
        <f>(IF(UBZ112-UBZ107&lt;0,0,UBZ112-UBZ107)+UBZ156)*1.21+IF($D$5="Koncesija",-#REF!*0.21,0)</f>
        <v>#REF!</v>
      </c>
      <c r="UCA165" s="632" t="e">
        <f>(IF(UCA112-UCA107&lt;0,0,UCA112-UCA107)+UCA156)*1.21+IF($D$5="Koncesija",-#REF!*0.21,0)</f>
        <v>#REF!</v>
      </c>
      <c r="UCB165" s="632" t="e">
        <f>(IF(UCB112-UCB107&lt;0,0,UCB112-UCB107)+UCB156)*1.21+IF($D$5="Koncesija",-#REF!*0.21,0)</f>
        <v>#REF!</v>
      </c>
      <c r="UCC165" s="632" t="e">
        <f>(IF(UCC112-UCC107&lt;0,0,UCC112-UCC107)+UCC156)*1.21+IF($D$5="Koncesija",-#REF!*0.21,0)</f>
        <v>#REF!</v>
      </c>
      <c r="UCD165" s="632" t="e">
        <f>(IF(UCD112-UCD107&lt;0,0,UCD112-UCD107)+UCD156)*1.21+IF($D$5="Koncesija",-#REF!*0.21,0)</f>
        <v>#REF!</v>
      </c>
      <c r="UCE165" s="632" t="e">
        <f>(IF(UCE112-UCE107&lt;0,0,UCE112-UCE107)+UCE156)*1.21+IF($D$5="Koncesija",-#REF!*0.21,0)</f>
        <v>#REF!</v>
      </c>
      <c r="UCF165" s="632" t="e">
        <f>(IF(UCF112-UCF107&lt;0,0,UCF112-UCF107)+UCF156)*1.21+IF($D$5="Koncesija",-#REF!*0.21,0)</f>
        <v>#REF!</v>
      </c>
      <c r="UCG165" s="632" t="e">
        <f>(IF(UCG112-UCG107&lt;0,0,UCG112-UCG107)+UCG156)*1.21+IF($D$5="Koncesija",-#REF!*0.21,0)</f>
        <v>#REF!</v>
      </c>
      <c r="UCH165" s="632" t="e">
        <f>(IF(UCH112-UCH107&lt;0,0,UCH112-UCH107)+UCH156)*1.21+IF($D$5="Koncesija",-#REF!*0.21,0)</f>
        <v>#REF!</v>
      </c>
      <c r="UCI165" s="632" t="e">
        <f>(IF(UCI112-UCI107&lt;0,0,UCI112-UCI107)+UCI156)*1.21+IF($D$5="Koncesija",-#REF!*0.21,0)</f>
        <v>#REF!</v>
      </c>
      <c r="UCJ165" s="632" t="e">
        <f>(IF(UCJ112-UCJ107&lt;0,0,UCJ112-UCJ107)+UCJ156)*1.21+IF($D$5="Koncesija",-#REF!*0.21,0)</f>
        <v>#REF!</v>
      </c>
      <c r="UCK165" s="632" t="e">
        <f>(IF(UCK112-UCK107&lt;0,0,UCK112-UCK107)+UCK156)*1.21+IF($D$5="Koncesija",-#REF!*0.21,0)</f>
        <v>#REF!</v>
      </c>
      <c r="UCL165" s="632" t="e">
        <f>(IF(UCL112-UCL107&lt;0,0,UCL112-UCL107)+UCL156)*1.21+IF($D$5="Koncesija",-#REF!*0.21,0)</f>
        <v>#REF!</v>
      </c>
      <c r="UCM165" s="632" t="e">
        <f>(IF(UCM112-UCM107&lt;0,0,UCM112-UCM107)+UCM156)*1.21+IF($D$5="Koncesija",-#REF!*0.21,0)</f>
        <v>#REF!</v>
      </c>
      <c r="UCN165" s="632" t="e">
        <f>(IF(UCN112-UCN107&lt;0,0,UCN112-UCN107)+UCN156)*1.21+IF($D$5="Koncesija",-#REF!*0.21,0)</f>
        <v>#REF!</v>
      </c>
      <c r="UCO165" s="632" t="e">
        <f>(IF(UCO112-UCO107&lt;0,0,UCO112-UCO107)+UCO156)*1.21+IF($D$5="Koncesija",-#REF!*0.21,0)</f>
        <v>#REF!</v>
      </c>
      <c r="UCP165" s="632" t="e">
        <f>(IF(UCP112-UCP107&lt;0,0,UCP112-UCP107)+UCP156)*1.21+IF($D$5="Koncesija",-#REF!*0.21,0)</f>
        <v>#REF!</v>
      </c>
      <c r="UCQ165" s="632" t="e">
        <f>(IF(UCQ112-UCQ107&lt;0,0,UCQ112-UCQ107)+UCQ156)*1.21+IF($D$5="Koncesija",-#REF!*0.21,0)</f>
        <v>#REF!</v>
      </c>
      <c r="UCR165" s="632" t="e">
        <f>(IF(UCR112-UCR107&lt;0,0,UCR112-UCR107)+UCR156)*1.21+IF($D$5="Koncesija",-#REF!*0.21,0)</f>
        <v>#REF!</v>
      </c>
      <c r="UCS165" s="632" t="e">
        <f>(IF(UCS112-UCS107&lt;0,0,UCS112-UCS107)+UCS156)*1.21+IF($D$5="Koncesija",-#REF!*0.21,0)</f>
        <v>#REF!</v>
      </c>
      <c r="UCT165" s="632" t="e">
        <f>(IF(UCT112-UCT107&lt;0,0,UCT112-UCT107)+UCT156)*1.21+IF($D$5="Koncesija",-#REF!*0.21,0)</f>
        <v>#REF!</v>
      </c>
      <c r="UCU165" s="632" t="e">
        <f>(IF(UCU112-UCU107&lt;0,0,UCU112-UCU107)+UCU156)*1.21+IF($D$5="Koncesija",-#REF!*0.21,0)</f>
        <v>#REF!</v>
      </c>
      <c r="UCV165" s="632" t="e">
        <f>(IF(UCV112-UCV107&lt;0,0,UCV112-UCV107)+UCV156)*1.21+IF($D$5="Koncesija",-#REF!*0.21,0)</f>
        <v>#REF!</v>
      </c>
      <c r="UCW165" s="632" t="e">
        <f>(IF(UCW112-UCW107&lt;0,0,UCW112-UCW107)+UCW156)*1.21+IF($D$5="Koncesija",-#REF!*0.21,0)</f>
        <v>#REF!</v>
      </c>
      <c r="UCX165" s="632" t="e">
        <f>(IF(UCX112-UCX107&lt;0,0,UCX112-UCX107)+UCX156)*1.21+IF($D$5="Koncesija",-#REF!*0.21,0)</f>
        <v>#REF!</v>
      </c>
      <c r="UCY165" s="632" t="e">
        <f>(IF(UCY112-UCY107&lt;0,0,UCY112-UCY107)+UCY156)*1.21+IF($D$5="Koncesija",-#REF!*0.21,0)</f>
        <v>#REF!</v>
      </c>
      <c r="UCZ165" s="632" t="e">
        <f>(IF(UCZ112-UCZ107&lt;0,0,UCZ112-UCZ107)+UCZ156)*1.21+IF($D$5="Koncesija",-#REF!*0.21,0)</f>
        <v>#REF!</v>
      </c>
      <c r="UDA165" s="632" t="e">
        <f>(IF(UDA112-UDA107&lt;0,0,UDA112-UDA107)+UDA156)*1.21+IF($D$5="Koncesija",-#REF!*0.21,0)</f>
        <v>#REF!</v>
      </c>
      <c r="UDB165" s="632" t="e">
        <f>(IF(UDB112-UDB107&lt;0,0,UDB112-UDB107)+UDB156)*1.21+IF($D$5="Koncesija",-#REF!*0.21,0)</f>
        <v>#REF!</v>
      </c>
      <c r="UDC165" s="632" t="e">
        <f>(IF(UDC112-UDC107&lt;0,0,UDC112-UDC107)+UDC156)*1.21+IF($D$5="Koncesija",-#REF!*0.21,0)</f>
        <v>#REF!</v>
      </c>
      <c r="UDD165" s="632" t="e">
        <f>(IF(UDD112-UDD107&lt;0,0,UDD112-UDD107)+UDD156)*1.21+IF($D$5="Koncesija",-#REF!*0.21,0)</f>
        <v>#REF!</v>
      </c>
      <c r="UDE165" s="632" t="e">
        <f>(IF(UDE112-UDE107&lt;0,0,UDE112-UDE107)+UDE156)*1.21+IF($D$5="Koncesija",-#REF!*0.21,0)</f>
        <v>#REF!</v>
      </c>
      <c r="UDF165" s="632" t="e">
        <f>(IF(UDF112-UDF107&lt;0,0,UDF112-UDF107)+UDF156)*1.21+IF($D$5="Koncesija",-#REF!*0.21,0)</f>
        <v>#REF!</v>
      </c>
      <c r="UDG165" s="632" t="e">
        <f>(IF(UDG112-UDG107&lt;0,0,UDG112-UDG107)+UDG156)*1.21+IF($D$5="Koncesija",-#REF!*0.21,0)</f>
        <v>#REF!</v>
      </c>
      <c r="UDH165" s="632" t="e">
        <f>(IF(UDH112-UDH107&lt;0,0,UDH112-UDH107)+UDH156)*1.21+IF($D$5="Koncesija",-#REF!*0.21,0)</f>
        <v>#REF!</v>
      </c>
      <c r="UDI165" s="632" t="e">
        <f>(IF(UDI112-UDI107&lt;0,0,UDI112-UDI107)+UDI156)*1.21+IF($D$5="Koncesija",-#REF!*0.21,0)</f>
        <v>#REF!</v>
      </c>
      <c r="UDJ165" s="632" t="e">
        <f>(IF(UDJ112-UDJ107&lt;0,0,UDJ112-UDJ107)+UDJ156)*1.21+IF($D$5="Koncesija",-#REF!*0.21,0)</f>
        <v>#REF!</v>
      </c>
      <c r="UDK165" s="632" t="e">
        <f>(IF(UDK112-UDK107&lt;0,0,UDK112-UDK107)+UDK156)*1.21+IF($D$5="Koncesija",-#REF!*0.21,0)</f>
        <v>#REF!</v>
      </c>
      <c r="UDL165" s="632" t="e">
        <f>(IF(UDL112-UDL107&lt;0,0,UDL112-UDL107)+UDL156)*1.21+IF($D$5="Koncesija",-#REF!*0.21,0)</f>
        <v>#REF!</v>
      </c>
      <c r="UDM165" s="632" t="e">
        <f>(IF(UDM112-UDM107&lt;0,0,UDM112-UDM107)+UDM156)*1.21+IF($D$5="Koncesija",-#REF!*0.21,0)</f>
        <v>#REF!</v>
      </c>
      <c r="UDN165" s="632" t="e">
        <f>(IF(UDN112-UDN107&lt;0,0,UDN112-UDN107)+UDN156)*1.21+IF($D$5="Koncesija",-#REF!*0.21,0)</f>
        <v>#REF!</v>
      </c>
      <c r="UDO165" s="632" t="e">
        <f>(IF(UDO112-UDO107&lt;0,0,UDO112-UDO107)+UDO156)*1.21+IF($D$5="Koncesija",-#REF!*0.21,0)</f>
        <v>#REF!</v>
      </c>
      <c r="UDP165" s="632" t="e">
        <f>(IF(UDP112-UDP107&lt;0,0,UDP112-UDP107)+UDP156)*1.21+IF($D$5="Koncesija",-#REF!*0.21,0)</f>
        <v>#REF!</v>
      </c>
      <c r="UDQ165" s="632" t="e">
        <f>(IF(UDQ112-UDQ107&lt;0,0,UDQ112-UDQ107)+UDQ156)*1.21+IF($D$5="Koncesija",-#REF!*0.21,0)</f>
        <v>#REF!</v>
      </c>
      <c r="UDR165" s="632" t="e">
        <f>(IF(UDR112-UDR107&lt;0,0,UDR112-UDR107)+UDR156)*1.21+IF($D$5="Koncesija",-#REF!*0.21,0)</f>
        <v>#REF!</v>
      </c>
      <c r="UDS165" s="632" t="e">
        <f>(IF(UDS112-UDS107&lt;0,0,UDS112-UDS107)+UDS156)*1.21+IF($D$5="Koncesija",-#REF!*0.21,0)</f>
        <v>#REF!</v>
      </c>
      <c r="UDT165" s="632" t="e">
        <f>(IF(UDT112-UDT107&lt;0,0,UDT112-UDT107)+UDT156)*1.21+IF($D$5="Koncesija",-#REF!*0.21,0)</f>
        <v>#REF!</v>
      </c>
      <c r="UDU165" s="632" t="e">
        <f>(IF(UDU112-UDU107&lt;0,0,UDU112-UDU107)+UDU156)*1.21+IF($D$5="Koncesija",-#REF!*0.21,0)</f>
        <v>#REF!</v>
      </c>
      <c r="UDV165" s="632" t="e">
        <f>(IF(UDV112-UDV107&lt;0,0,UDV112-UDV107)+UDV156)*1.21+IF($D$5="Koncesija",-#REF!*0.21,0)</f>
        <v>#REF!</v>
      </c>
      <c r="UDW165" s="632" t="e">
        <f>(IF(UDW112-UDW107&lt;0,0,UDW112-UDW107)+UDW156)*1.21+IF($D$5="Koncesija",-#REF!*0.21,0)</f>
        <v>#REF!</v>
      </c>
      <c r="UDX165" s="632" t="e">
        <f>(IF(UDX112-UDX107&lt;0,0,UDX112-UDX107)+UDX156)*1.21+IF($D$5="Koncesija",-#REF!*0.21,0)</f>
        <v>#REF!</v>
      </c>
      <c r="UDY165" s="632" t="e">
        <f>(IF(UDY112-UDY107&lt;0,0,UDY112-UDY107)+UDY156)*1.21+IF($D$5="Koncesija",-#REF!*0.21,0)</f>
        <v>#REF!</v>
      </c>
      <c r="UDZ165" s="632" t="e">
        <f>(IF(UDZ112-UDZ107&lt;0,0,UDZ112-UDZ107)+UDZ156)*1.21+IF($D$5="Koncesija",-#REF!*0.21,0)</f>
        <v>#REF!</v>
      </c>
      <c r="UEA165" s="632" t="e">
        <f>(IF(UEA112-UEA107&lt;0,0,UEA112-UEA107)+UEA156)*1.21+IF($D$5="Koncesija",-#REF!*0.21,0)</f>
        <v>#REF!</v>
      </c>
      <c r="UEB165" s="632" t="e">
        <f>(IF(UEB112-UEB107&lt;0,0,UEB112-UEB107)+UEB156)*1.21+IF($D$5="Koncesija",-#REF!*0.21,0)</f>
        <v>#REF!</v>
      </c>
      <c r="UEC165" s="632" t="e">
        <f>(IF(UEC112-UEC107&lt;0,0,UEC112-UEC107)+UEC156)*1.21+IF($D$5="Koncesija",-#REF!*0.21,0)</f>
        <v>#REF!</v>
      </c>
      <c r="UED165" s="632" t="e">
        <f>(IF(UED112-UED107&lt;0,0,UED112-UED107)+UED156)*1.21+IF($D$5="Koncesija",-#REF!*0.21,0)</f>
        <v>#REF!</v>
      </c>
      <c r="UEE165" s="632" t="e">
        <f>(IF(UEE112-UEE107&lt;0,0,UEE112-UEE107)+UEE156)*1.21+IF($D$5="Koncesija",-#REF!*0.21,0)</f>
        <v>#REF!</v>
      </c>
      <c r="UEF165" s="632" t="e">
        <f>(IF(UEF112-UEF107&lt;0,0,UEF112-UEF107)+UEF156)*1.21+IF($D$5="Koncesija",-#REF!*0.21,0)</f>
        <v>#REF!</v>
      </c>
      <c r="UEG165" s="632" t="e">
        <f>(IF(UEG112-UEG107&lt;0,0,UEG112-UEG107)+UEG156)*1.21+IF($D$5="Koncesija",-#REF!*0.21,0)</f>
        <v>#REF!</v>
      </c>
      <c r="UEH165" s="632" t="e">
        <f>(IF(UEH112-UEH107&lt;0,0,UEH112-UEH107)+UEH156)*1.21+IF($D$5="Koncesija",-#REF!*0.21,0)</f>
        <v>#REF!</v>
      </c>
      <c r="UEI165" s="632" t="e">
        <f>(IF(UEI112-UEI107&lt;0,0,UEI112-UEI107)+UEI156)*1.21+IF($D$5="Koncesija",-#REF!*0.21,0)</f>
        <v>#REF!</v>
      </c>
      <c r="UEJ165" s="632" t="e">
        <f>(IF(UEJ112-UEJ107&lt;0,0,UEJ112-UEJ107)+UEJ156)*1.21+IF($D$5="Koncesija",-#REF!*0.21,0)</f>
        <v>#REF!</v>
      </c>
      <c r="UEK165" s="632" t="e">
        <f>(IF(UEK112-UEK107&lt;0,0,UEK112-UEK107)+UEK156)*1.21+IF($D$5="Koncesija",-#REF!*0.21,0)</f>
        <v>#REF!</v>
      </c>
      <c r="UEL165" s="632" t="e">
        <f>(IF(UEL112-UEL107&lt;0,0,UEL112-UEL107)+UEL156)*1.21+IF($D$5="Koncesija",-#REF!*0.21,0)</f>
        <v>#REF!</v>
      </c>
      <c r="UEM165" s="632" t="e">
        <f>(IF(UEM112-UEM107&lt;0,0,UEM112-UEM107)+UEM156)*1.21+IF($D$5="Koncesija",-#REF!*0.21,0)</f>
        <v>#REF!</v>
      </c>
      <c r="UEN165" s="632" t="e">
        <f>(IF(UEN112-UEN107&lt;0,0,UEN112-UEN107)+UEN156)*1.21+IF($D$5="Koncesija",-#REF!*0.21,0)</f>
        <v>#REF!</v>
      </c>
      <c r="UEO165" s="632" t="e">
        <f>(IF(UEO112-UEO107&lt;0,0,UEO112-UEO107)+UEO156)*1.21+IF($D$5="Koncesija",-#REF!*0.21,0)</f>
        <v>#REF!</v>
      </c>
      <c r="UEP165" s="632" t="e">
        <f>(IF(UEP112-UEP107&lt;0,0,UEP112-UEP107)+UEP156)*1.21+IF($D$5="Koncesija",-#REF!*0.21,0)</f>
        <v>#REF!</v>
      </c>
      <c r="UEQ165" s="632" t="e">
        <f>(IF(UEQ112-UEQ107&lt;0,0,UEQ112-UEQ107)+UEQ156)*1.21+IF($D$5="Koncesija",-#REF!*0.21,0)</f>
        <v>#REF!</v>
      </c>
      <c r="UER165" s="632" t="e">
        <f>(IF(UER112-UER107&lt;0,0,UER112-UER107)+UER156)*1.21+IF($D$5="Koncesija",-#REF!*0.21,0)</f>
        <v>#REF!</v>
      </c>
      <c r="UES165" s="632" t="e">
        <f>(IF(UES112-UES107&lt;0,0,UES112-UES107)+UES156)*1.21+IF($D$5="Koncesija",-#REF!*0.21,0)</f>
        <v>#REF!</v>
      </c>
      <c r="UET165" s="632" t="e">
        <f>(IF(UET112-UET107&lt;0,0,UET112-UET107)+UET156)*1.21+IF($D$5="Koncesija",-#REF!*0.21,0)</f>
        <v>#REF!</v>
      </c>
      <c r="UEU165" s="632" t="e">
        <f>(IF(UEU112-UEU107&lt;0,0,UEU112-UEU107)+UEU156)*1.21+IF($D$5="Koncesija",-#REF!*0.21,0)</f>
        <v>#REF!</v>
      </c>
      <c r="UEV165" s="632" t="e">
        <f>(IF(UEV112-UEV107&lt;0,0,UEV112-UEV107)+UEV156)*1.21+IF($D$5="Koncesija",-#REF!*0.21,0)</f>
        <v>#REF!</v>
      </c>
      <c r="UEW165" s="632" t="e">
        <f>(IF(UEW112-UEW107&lt;0,0,UEW112-UEW107)+UEW156)*1.21+IF($D$5="Koncesija",-#REF!*0.21,0)</f>
        <v>#REF!</v>
      </c>
      <c r="UEX165" s="632" t="e">
        <f>(IF(UEX112-UEX107&lt;0,0,UEX112-UEX107)+UEX156)*1.21+IF($D$5="Koncesija",-#REF!*0.21,0)</f>
        <v>#REF!</v>
      </c>
      <c r="UEY165" s="632" t="e">
        <f>(IF(UEY112-UEY107&lt;0,0,UEY112-UEY107)+UEY156)*1.21+IF($D$5="Koncesija",-#REF!*0.21,0)</f>
        <v>#REF!</v>
      </c>
      <c r="UEZ165" s="632" t="e">
        <f>(IF(UEZ112-UEZ107&lt;0,0,UEZ112-UEZ107)+UEZ156)*1.21+IF($D$5="Koncesija",-#REF!*0.21,0)</f>
        <v>#REF!</v>
      </c>
      <c r="UFA165" s="632" t="e">
        <f>(IF(UFA112-UFA107&lt;0,0,UFA112-UFA107)+UFA156)*1.21+IF($D$5="Koncesija",-#REF!*0.21,0)</f>
        <v>#REF!</v>
      </c>
      <c r="UFB165" s="632" t="e">
        <f>(IF(UFB112-UFB107&lt;0,0,UFB112-UFB107)+UFB156)*1.21+IF($D$5="Koncesija",-#REF!*0.21,0)</f>
        <v>#REF!</v>
      </c>
      <c r="UFC165" s="632" t="e">
        <f>(IF(UFC112-UFC107&lt;0,0,UFC112-UFC107)+UFC156)*1.21+IF($D$5="Koncesija",-#REF!*0.21,0)</f>
        <v>#REF!</v>
      </c>
      <c r="UFD165" s="632" t="e">
        <f>(IF(UFD112-UFD107&lt;0,0,UFD112-UFD107)+UFD156)*1.21+IF($D$5="Koncesija",-#REF!*0.21,0)</f>
        <v>#REF!</v>
      </c>
      <c r="UFE165" s="632" t="e">
        <f>(IF(UFE112-UFE107&lt;0,0,UFE112-UFE107)+UFE156)*1.21+IF($D$5="Koncesija",-#REF!*0.21,0)</f>
        <v>#REF!</v>
      </c>
      <c r="UFF165" s="632" t="e">
        <f>(IF(UFF112-UFF107&lt;0,0,UFF112-UFF107)+UFF156)*1.21+IF($D$5="Koncesija",-#REF!*0.21,0)</f>
        <v>#REF!</v>
      </c>
      <c r="UFG165" s="632" t="e">
        <f>(IF(UFG112-UFG107&lt;0,0,UFG112-UFG107)+UFG156)*1.21+IF($D$5="Koncesija",-#REF!*0.21,0)</f>
        <v>#REF!</v>
      </c>
      <c r="UFH165" s="632" t="e">
        <f>(IF(UFH112-UFH107&lt;0,0,UFH112-UFH107)+UFH156)*1.21+IF($D$5="Koncesija",-#REF!*0.21,0)</f>
        <v>#REF!</v>
      </c>
      <c r="UFI165" s="632" t="e">
        <f>(IF(UFI112-UFI107&lt;0,0,UFI112-UFI107)+UFI156)*1.21+IF($D$5="Koncesija",-#REF!*0.21,0)</f>
        <v>#REF!</v>
      </c>
      <c r="UFJ165" s="632" t="e">
        <f>(IF(UFJ112-UFJ107&lt;0,0,UFJ112-UFJ107)+UFJ156)*1.21+IF($D$5="Koncesija",-#REF!*0.21,0)</f>
        <v>#REF!</v>
      </c>
      <c r="UFK165" s="632" t="e">
        <f>(IF(UFK112-UFK107&lt;0,0,UFK112-UFK107)+UFK156)*1.21+IF($D$5="Koncesija",-#REF!*0.21,0)</f>
        <v>#REF!</v>
      </c>
      <c r="UFL165" s="632" t="e">
        <f>(IF(UFL112-UFL107&lt;0,0,UFL112-UFL107)+UFL156)*1.21+IF($D$5="Koncesija",-#REF!*0.21,0)</f>
        <v>#REF!</v>
      </c>
      <c r="UFM165" s="632" t="e">
        <f>(IF(UFM112-UFM107&lt;0,0,UFM112-UFM107)+UFM156)*1.21+IF($D$5="Koncesija",-#REF!*0.21,0)</f>
        <v>#REF!</v>
      </c>
      <c r="UFN165" s="632" t="e">
        <f>(IF(UFN112-UFN107&lt;0,0,UFN112-UFN107)+UFN156)*1.21+IF($D$5="Koncesija",-#REF!*0.21,0)</f>
        <v>#REF!</v>
      </c>
      <c r="UFO165" s="632" t="e">
        <f>(IF(UFO112-UFO107&lt;0,0,UFO112-UFO107)+UFO156)*1.21+IF($D$5="Koncesija",-#REF!*0.21,0)</f>
        <v>#REF!</v>
      </c>
      <c r="UFP165" s="632" t="e">
        <f>(IF(UFP112-UFP107&lt;0,0,UFP112-UFP107)+UFP156)*1.21+IF($D$5="Koncesija",-#REF!*0.21,0)</f>
        <v>#REF!</v>
      </c>
      <c r="UFQ165" s="632" t="e">
        <f>(IF(UFQ112-UFQ107&lt;0,0,UFQ112-UFQ107)+UFQ156)*1.21+IF($D$5="Koncesija",-#REF!*0.21,0)</f>
        <v>#REF!</v>
      </c>
      <c r="UFR165" s="632" t="e">
        <f>(IF(UFR112-UFR107&lt;0,0,UFR112-UFR107)+UFR156)*1.21+IF($D$5="Koncesija",-#REF!*0.21,0)</f>
        <v>#REF!</v>
      </c>
      <c r="UFS165" s="632" t="e">
        <f>(IF(UFS112-UFS107&lt;0,0,UFS112-UFS107)+UFS156)*1.21+IF($D$5="Koncesija",-#REF!*0.21,0)</f>
        <v>#REF!</v>
      </c>
      <c r="UFT165" s="632" t="e">
        <f>(IF(UFT112-UFT107&lt;0,0,UFT112-UFT107)+UFT156)*1.21+IF($D$5="Koncesija",-#REF!*0.21,0)</f>
        <v>#REF!</v>
      </c>
      <c r="UFU165" s="632" t="e">
        <f>(IF(UFU112-UFU107&lt;0,0,UFU112-UFU107)+UFU156)*1.21+IF($D$5="Koncesija",-#REF!*0.21,0)</f>
        <v>#REF!</v>
      </c>
      <c r="UFV165" s="632" t="e">
        <f>(IF(UFV112-UFV107&lt;0,0,UFV112-UFV107)+UFV156)*1.21+IF($D$5="Koncesija",-#REF!*0.21,0)</f>
        <v>#REF!</v>
      </c>
      <c r="UFW165" s="632" t="e">
        <f>(IF(UFW112-UFW107&lt;0,0,UFW112-UFW107)+UFW156)*1.21+IF($D$5="Koncesija",-#REF!*0.21,0)</f>
        <v>#REF!</v>
      </c>
      <c r="UFX165" s="632" t="e">
        <f>(IF(UFX112-UFX107&lt;0,0,UFX112-UFX107)+UFX156)*1.21+IF($D$5="Koncesija",-#REF!*0.21,0)</f>
        <v>#REF!</v>
      </c>
      <c r="UFY165" s="632" t="e">
        <f>(IF(UFY112-UFY107&lt;0,0,UFY112-UFY107)+UFY156)*1.21+IF($D$5="Koncesija",-#REF!*0.21,0)</f>
        <v>#REF!</v>
      </c>
      <c r="UFZ165" s="632" t="e">
        <f>(IF(UFZ112-UFZ107&lt;0,0,UFZ112-UFZ107)+UFZ156)*1.21+IF($D$5="Koncesija",-#REF!*0.21,0)</f>
        <v>#REF!</v>
      </c>
      <c r="UGA165" s="632" t="e">
        <f>(IF(UGA112-UGA107&lt;0,0,UGA112-UGA107)+UGA156)*1.21+IF($D$5="Koncesija",-#REF!*0.21,0)</f>
        <v>#REF!</v>
      </c>
      <c r="UGB165" s="632" t="e">
        <f>(IF(UGB112-UGB107&lt;0,0,UGB112-UGB107)+UGB156)*1.21+IF($D$5="Koncesija",-#REF!*0.21,0)</f>
        <v>#REF!</v>
      </c>
      <c r="UGC165" s="632" t="e">
        <f>(IF(UGC112-UGC107&lt;0,0,UGC112-UGC107)+UGC156)*1.21+IF($D$5="Koncesija",-#REF!*0.21,0)</f>
        <v>#REF!</v>
      </c>
      <c r="UGD165" s="632" t="e">
        <f>(IF(UGD112-UGD107&lt;0,0,UGD112-UGD107)+UGD156)*1.21+IF($D$5="Koncesija",-#REF!*0.21,0)</f>
        <v>#REF!</v>
      </c>
      <c r="UGE165" s="632" t="e">
        <f>(IF(UGE112-UGE107&lt;0,0,UGE112-UGE107)+UGE156)*1.21+IF($D$5="Koncesija",-#REF!*0.21,0)</f>
        <v>#REF!</v>
      </c>
      <c r="UGF165" s="632" t="e">
        <f>(IF(UGF112-UGF107&lt;0,0,UGF112-UGF107)+UGF156)*1.21+IF($D$5="Koncesija",-#REF!*0.21,0)</f>
        <v>#REF!</v>
      </c>
      <c r="UGG165" s="632" t="e">
        <f>(IF(UGG112-UGG107&lt;0,0,UGG112-UGG107)+UGG156)*1.21+IF($D$5="Koncesija",-#REF!*0.21,0)</f>
        <v>#REF!</v>
      </c>
      <c r="UGH165" s="632" t="e">
        <f>(IF(UGH112-UGH107&lt;0,0,UGH112-UGH107)+UGH156)*1.21+IF($D$5="Koncesija",-#REF!*0.21,0)</f>
        <v>#REF!</v>
      </c>
      <c r="UGI165" s="632" t="e">
        <f>(IF(UGI112-UGI107&lt;0,0,UGI112-UGI107)+UGI156)*1.21+IF($D$5="Koncesija",-#REF!*0.21,0)</f>
        <v>#REF!</v>
      </c>
      <c r="UGJ165" s="632" t="e">
        <f>(IF(UGJ112-UGJ107&lt;0,0,UGJ112-UGJ107)+UGJ156)*1.21+IF($D$5="Koncesija",-#REF!*0.21,0)</f>
        <v>#REF!</v>
      </c>
      <c r="UGK165" s="632" t="e">
        <f>(IF(UGK112-UGK107&lt;0,0,UGK112-UGK107)+UGK156)*1.21+IF($D$5="Koncesija",-#REF!*0.21,0)</f>
        <v>#REF!</v>
      </c>
      <c r="UGL165" s="632" t="e">
        <f>(IF(UGL112-UGL107&lt;0,0,UGL112-UGL107)+UGL156)*1.21+IF($D$5="Koncesija",-#REF!*0.21,0)</f>
        <v>#REF!</v>
      </c>
      <c r="UGM165" s="632" t="e">
        <f>(IF(UGM112-UGM107&lt;0,0,UGM112-UGM107)+UGM156)*1.21+IF($D$5="Koncesija",-#REF!*0.21,0)</f>
        <v>#REF!</v>
      </c>
      <c r="UGN165" s="632" t="e">
        <f>(IF(UGN112-UGN107&lt;0,0,UGN112-UGN107)+UGN156)*1.21+IF($D$5="Koncesija",-#REF!*0.21,0)</f>
        <v>#REF!</v>
      </c>
      <c r="UGO165" s="632" t="e">
        <f>(IF(UGO112-UGO107&lt;0,0,UGO112-UGO107)+UGO156)*1.21+IF($D$5="Koncesija",-#REF!*0.21,0)</f>
        <v>#REF!</v>
      </c>
      <c r="UGP165" s="632" t="e">
        <f>(IF(UGP112-UGP107&lt;0,0,UGP112-UGP107)+UGP156)*1.21+IF($D$5="Koncesija",-#REF!*0.21,0)</f>
        <v>#REF!</v>
      </c>
      <c r="UGQ165" s="632" t="e">
        <f>(IF(UGQ112-UGQ107&lt;0,0,UGQ112-UGQ107)+UGQ156)*1.21+IF($D$5="Koncesija",-#REF!*0.21,0)</f>
        <v>#REF!</v>
      </c>
      <c r="UGR165" s="632" t="e">
        <f>(IF(UGR112-UGR107&lt;0,0,UGR112-UGR107)+UGR156)*1.21+IF($D$5="Koncesija",-#REF!*0.21,0)</f>
        <v>#REF!</v>
      </c>
      <c r="UGS165" s="632" t="e">
        <f>(IF(UGS112-UGS107&lt;0,0,UGS112-UGS107)+UGS156)*1.21+IF($D$5="Koncesija",-#REF!*0.21,0)</f>
        <v>#REF!</v>
      </c>
      <c r="UGT165" s="632" t="e">
        <f>(IF(UGT112-UGT107&lt;0,0,UGT112-UGT107)+UGT156)*1.21+IF($D$5="Koncesija",-#REF!*0.21,0)</f>
        <v>#REF!</v>
      </c>
      <c r="UGU165" s="632" t="e">
        <f>(IF(UGU112-UGU107&lt;0,0,UGU112-UGU107)+UGU156)*1.21+IF($D$5="Koncesija",-#REF!*0.21,0)</f>
        <v>#REF!</v>
      </c>
      <c r="UGV165" s="632" t="e">
        <f>(IF(UGV112-UGV107&lt;0,0,UGV112-UGV107)+UGV156)*1.21+IF($D$5="Koncesija",-#REF!*0.21,0)</f>
        <v>#REF!</v>
      </c>
      <c r="UGW165" s="632" t="e">
        <f>(IF(UGW112-UGW107&lt;0,0,UGW112-UGW107)+UGW156)*1.21+IF($D$5="Koncesija",-#REF!*0.21,0)</f>
        <v>#REF!</v>
      </c>
      <c r="UGX165" s="632" t="e">
        <f>(IF(UGX112-UGX107&lt;0,0,UGX112-UGX107)+UGX156)*1.21+IF($D$5="Koncesija",-#REF!*0.21,0)</f>
        <v>#REF!</v>
      </c>
      <c r="UGY165" s="632" t="e">
        <f>(IF(UGY112-UGY107&lt;0,0,UGY112-UGY107)+UGY156)*1.21+IF($D$5="Koncesija",-#REF!*0.21,0)</f>
        <v>#REF!</v>
      </c>
      <c r="UGZ165" s="632" t="e">
        <f>(IF(UGZ112-UGZ107&lt;0,0,UGZ112-UGZ107)+UGZ156)*1.21+IF($D$5="Koncesija",-#REF!*0.21,0)</f>
        <v>#REF!</v>
      </c>
      <c r="UHA165" s="632" t="e">
        <f>(IF(UHA112-UHA107&lt;0,0,UHA112-UHA107)+UHA156)*1.21+IF($D$5="Koncesija",-#REF!*0.21,0)</f>
        <v>#REF!</v>
      </c>
      <c r="UHB165" s="632" t="e">
        <f>(IF(UHB112-UHB107&lt;0,0,UHB112-UHB107)+UHB156)*1.21+IF($D$5="Koncesija",-#REF!*0.21,0)</f>
        <v>#REF!</v>
      </c>
      <c r="UHC165" s="632" t="e">
        <f>(IF(UHC112-UHC107&lt;0,0,UHC112-UHC107)+UHC156)*1.21+IF($D$5="Koncesija",-#REF!*0.21,0)</f>
        <v>#REF!</v>
      </c>
      <c r="UHD165" s="632" t="e">
        <f>(IF(UHD112-UHD107&lt;0,0,UHD112-UHD107)+UHD156)*1.21+IF($D$5="Koncesija",-#REF!*0.21,0)</f>
        <v>#REF!</v>
      </c>
      <c r="UHE165" s="632" t="e">
        <f>(IF(UHE112-UHE107&lt;0,0,UHE112-UHE107)+UHE156)*1.21+IF($D$5="Koncesija",-#REF!*0.21,0)</f>
        <v>#REF!</v>
      </c>
      <c r="UHF165" s="632" t="e">
        <f>(IF(UHF112-UHF107&lt;0,0,UHF112-UHF107)+UHF156)*1.21+IF($D$5="Koncesija",-#REF!*0.21,0)</f>
        <v>#REF!</v>
      </c>
      <c r="UHG165" s="632" t="e">
        <f>(IF(UHG112-UHG107&lt;0,0,UHG112-UHG107)+UHG156)*1.21+IF($D$5="Koncesija",-#REF!*0.21,0)</f>
        <v>#REF!</v>
      </c>
      <c r="UHH165" s="632" t="e">
        <f>(IF(UHH112-UHH107&lt;0,0,UHH112-UHH107)+UHH156)*1.21+IF($D$5="Koncesija",-#REF!*0.21,0)</f>
        <v>#REF!</v>
      </c>
      <c r="UHI165" s="632" t="e">
        <f>(IF(UHI112-UHI107&lt;0,0,UHI112-UHI107)+UHI156)*1.21+IF($D$5="Koncesija",-#REF!*0.21,0)</f>
        <v>#REF!</v>
      </c>
      <c r="UHJ165" s="632" t="e">
        <f>(IF(UHJ112-UHJ107&lt;0,0,UHJ112-UHJ107)+UHJ156)*1.21+IF($D$5="Koncesija",-#REF!*0.21,0)</f>
        <v>#REF!</v>
      </c>
      <c r="UHK165" s="632" t="e">
        <f>(IF(UHK112-UHK107&lt;0,0,UHK112-UHK107)+UHK156)*1.21+IF($D$5="Koncesija",-#REF!*0.21,0)</f>
        <v>#REF!</v>
      </c>
      <c r="UHL165" s="632" t="e">
        <f>(IF(UHL112-UHL107&lt;0,0,UHL112-UHL107)+UHL156)*1.21+IF($D$5="Koncesija",-#REF!*0.21,0)</f>
        <v>#REF!</v>
      </c>
      <c r="UHM165" s="632" t="e">
        <f>(IF(UHM112-UHM107&lt;0,0,UHM112-UHM107)+UHM156)*1.21+IF($D$5="Koncesija",-#REF!*0.21,0)</f>
        <v>#REF!</v>
      </c>
      <c r="UHN165" s="632" t="e">
        <f>(IF(UHN112-UHN107&lt;0,0,UHN112-UHN107)+UHN156)*1.21+IF($D$5="Koncesija",-#REF!*0.21,0)</f>
        <v>#REF!</v>
      </c>
      <c r="UHO165" s="632" t="e">
        <f>(IF(UHO112-UHO107&lt;0,0,UHO112-UHO107)+UHO156)*1.21+IF($D$5="Koncesija",-#REF!*0.21,0)</f>
        <v>#REF!</v>
      </c>
      <c r="UHP165" s="632" t="e">
        <f>(IF(UHP112-UHP107&lt;0,0,UHP112-UHP107)+UHP156)*1.21+IF($D$5="Koncesija",-#REF!*0.21,0)</f>
        <v>#REF!</v>
      </c>
      <c r="UHQ165" s="632" t="e">
        <f>(IF(UHQ112-UHQ107&lt;0,0,UHQ112-UHQ107)+UHQ156)*1.21+IF($D$5="Koncesija",-#REF!*0.21,0)</f>
        <v>#REF!</v>
      </c>
      <c r="UHR165" s="632" t="e">
        <f>(IF(UHR112-UHR107&lt;0,0,UHR112-UHR107)+UHR156)*1.21+IF($D$5="Koncesija",-#REF!*0.21,0)</f>
        <v>#REF!</v>
      </c>
      <c r="UHS165" s="632" t="e">
        <f>(IF(UHS112-UHS107&lt;0,0,UHS112-UHS107)+UHS156)*1.21+IF($D$5="Koncesija",-#REF!*0.21,0)</f>
        <v>#REF!</v>
      </c>
      <c r="UHT165" s="632" t="e">
        <f>(IF(UHT112-UHT107&lt;0,0,UHT112-UHT107)+UHT156)*1.21+IF($D$5="Koncesija",-#REF!*0.21,0)</f>
        <v>#REF!</v>
      </c>
      <c r="UHU165" s="632" t="e">
        <f>(IF(UHU112-UHU107&lt;0,0,UHU112-UHU107)+UHU156)*1.21+IF($D$5="Koncesija",-#REF!*0.21,0)</f>
        <v>#REF!</v>
      </c>
      <c r="UHV165" s="632" t="e">
        <f>(IF(UHV112-UHV107&lt;0,0,UHV112-UHV107)+UHV156)*1.21+IF($D$5="Koncesija",-#REF!*0.21,0)</f>
        <v>#REF!</v>
      </c>
      <c r="UHW165" s="632" t="e">
        <f>(IF(UHW112-UHW107&lt;0,0,UHW112-UHW107)+UHW156)*1.21+IF($D$5="Koncesija",-#REF!*0.21,0)</f>
        <v>#REF!</v>
      </c>
      <c r="UHX165" s="632" t="e">
        <f>(IF(UHX112-UHX107&lt;0,0,UHX112-UHX107)+UHX156)*1.21+IF($D$5="Koncesija",-#REF!*0.21,0)</f>
        <v>#REF!</v>
      </c>
      <c r="UHY165" s="632" t="e">
        <f>(IF(UHY112-UHY107&lt;0,0,UHY112-UHY107)+UHY156)*1.21+IF($D$5="Koncesija",-#REF!*0.21,0)</f>
        <v>#REF!</v>
      </c>
      <c r="UHZ165" s="632" t="e">
        <f>(IF(UHZ112-UHZ107&lt;0,0,UHZ112-UHZ107)+UHZ156)*1.21+IF($D$5="Koncesija",-#REF!*0.21,0)</f>
        <v>#REF!</v>
      </c>
      <c r="UIA165" s="632" t="e">
        <f>(IF(UIA112-UIA107&lt;0,0,UIA112-UIA107)+UIA156)*1.21+IF($D$5="Koncesija",-#REF!*0.21,0)</f>
        <v>#REF!</v>
      </c>
      <c r="UIB165" s="632" t="e">
        <f>(IF(UIB112-UIB107&lt;0,0,UIB112-UIB107)+UIB156)*1.21+IF($D$5="Koncesija",-#REF!*0.21,0)</f>
        <v>#REF!</v>
      </c>
      <c r="UIC165" s="632" t="e">
        <f>(IF(UIC112-UIC107&lt;0,0,UIC112-UIC107)+UIC156)*1.21+IF($D$5="Koncesija",-#REF!*0.21,0)</f>
        <v>#REF!</v>
      </c>
      <c r="UID165" s="632" t="e">
        <f>(IF(UID112-UID107&lt;0,0,UID112-UID107)+UID156)*1.21+IF($D$5="Koncesija",-#REF!*0.21,0)</f>
        <v>#REF!</v>
      </c>
      <c r="UIE165" s="632" t="e">
        <f>(IF(UIE112-UIE107&lt;0,0,UIE112-UIE107)+UIE156)*1.21+IF($D$5="Koncesija",-#REF!*0.21,0)</f>
        <v>#REF!</v>
      </c>
      <c r="UIF165" s="632" t="e">
        <f>(IF(UIF112-UIF107&lt;0,0,UIF112-UIF107)+UIF156)*1.21+IF($D$5="Koncesija",-#REF!*0.21,0)</f>
        <v>#REF!</v>
      </c>
      <c r="UIG165" s="632" t="e">
        <f>(IF(UIG112-UIG107&lt;0,0,UIG112-UIG107)+UIG156)*1.21+IF($D$5="Koncesija",-#REF!*0.21,0)</f>
        <v>#REF!</v>
      </c>
      <c r="UIH165" s="632" t="e">
        <f>(IF(UIH112-UIH107&lt;0,0,UIH112-UIH107)+UIH156)*1.21+IF($D$5="Koncesija",-#REF!*0.21,0)</f>
        <v>#REF!</v>
      </c>
      <c r="UII165" s="632" t="e">
        <f>(IF(UII112-UII107&lt;0,0,UII112-UII107)+UII156)*1.21+IF($D$5="Koncesija",-#REF!*0.21,0)</f>
        <v>#REF!</v>
      </c>
      <c r="UIJ165" s="632" t="e">
        <f>(IF(UIJ112-UIJ107&lt;0,0,UIJ112-UIJ107)+UIJ156)*1.21+IF($D$5="Koncesija",-#REF!*0.21,0)</f>
        <v>#REF!</v>
      </c>
      <c r="UIK165" s="632" t="e">
        <f>(IF(UIK112-UIK107&lt;0,0,UIK112-UIK107)+UIK156)*1.21+IF($D$5="Koncesija",-#REF!*0.21,0)</f>
        <v>#REF!</v>
      </c>
      <c r="UIL165" s="632" t="e">
        <f>(IF(UIL112-UIL107&lt;0,0,UIL112-UIL107)+UIL156)*1.21+IF($D$5="Koncesija",-#REF!*0.21,0)</f>
        <v>#REF!</v>
      </c>
      <c r="UIM165" s="632" t="e">
        <f>(IF(UIM112-UIM107&lt;0,0,UIM112-UIM107)+UIM156)*1.21+IF($D$5="Koncesija",-#REF!*0.21,0)</f>
        <v>#REF!</v>
      </c>
      <c r="UIN165" s="632" t="e">
        <f>(IF(UIN112-UIN107&lt;0,0,UIN112-UIN107)+UIN156)*1.21+IF($D$5="Koncesija",-#REF!*0.21,0)</f>
        <v>#REF!</v>
      </c>
      <c r="UIO165" s="632" t="e">
        <f>(IF(UIO112-UIO107&lt;0,0,UIO112-UIO107)+UIO156)*1.21+IF($D$5="Koncesija",-#REF!*0.21,0)</f>
        <v>#REF!</v>
      </c>
      <c r="UIP165" s="632" t="e">
        <f>(IF(UIP112-UIP107&lt;0,0,UIP112-UIP107)+UIP156)*1.21+IF($D$5="Koncesija",-#REF!*0.21,0)</f>
        <v>#REF!</v>
      </c>
      <c r="UIQ165" s="632" t="e">
        <f>(IF(UIQ112-UIQ107&lt;0,0,UIQ112-UIQ107)+UIQ156)*1.21+IF($D$5="Koncesija",-#REF!*0.21,0)</f>
        <v>#REF!</v>
      </c>
      <c r="UIR165" s="632" t="e">
        <f>(IF(UIR112-UIR107&lt;0,0,UIR112-UIR107)+UIR156)*1.21+IF($D$5="Koncesija",-#REF!*0.21,0)</f>
        <v>#REF!</v>
      </c>
      <c r="UIS165" s="632" t="e">
        <f>(IF(UIS112-UIS107&lt;0,0,UIS112-UIS107)+UIS156)*1.21+IF($D$5="Koncesija",-#REF!*0.21,0)</f>
        <v>#REF!</v>
      </c>
      <c r="UIT165" s="632" t="e">
        <f>(IF(UIT112-UIT107&lt;0,0,UIT112-UIT107)+UIT156)*1.21+IF($D$5="Koncesija",-#REF!*0.21,0)</f>
        <v>#REF!</v>
      </c>
      <c r="UIU165" s="632" t="e">
        <f>(IF(UIU112-UIU107&lt;0,0,UIU112-UIU107)+UIU156)*1.21+IF($D$5="Koncesija",-#REF!*0.21,0)</f>
        <v>#REF!</v>
      </c>
      <c r="UIV165" s="632" t="e">
        <f>(IF(UIV112-UIV107&lt;0,0,UIV112-UIV107)+UIV156)*1.21+IF($D$5="Koncesija",-#REF!*0.21,0)</f>
        <v>#REF!</v>
      </c>
      <c r="UIW165" s="632" t="e">
        <f>(IF(UIW112-UIW107&lt;0,0,UIW112-UIW107)+UIW156)*1.21+IF($D$5="Koncesija",-#REF!*0.21,0)</f>
        <v>#REF!</v>
      </c>
      <c r="UIX165" s="632" t="e">
        <f>(IF(UIX112-UIX107&lt;0,0,UIX112-UIX107)+UIX156)*1.21+IF($D$5="Koncesija",-#REF!*0.21,0)</f>
        <v>#REF!</v>
      </c>
      <c r="UIY165" s="632" t="e">
        <f>(IF(UIY112-UIY107&lt;0,0,UIY112-UIY107)+UIY156)*1.21+IF($D$5="Koncesija",-#REF!*0.21,0)</f>
        <v>#REF!</v>
      </c>
      <c r="UIZ165" s="632" t="e">
        <f>(IF(UIZ112-UIZ107&lt;0,0,UIZ112-UIZ107)+UIZ156)*1.21+IF($D$5="Koncesija",-#REF!*0.21,0)</f>
        <v>#REF!</v>
      </c>
      <c r="UJA165" s="632" t="e">
        <f>(IF(UJA112-UJA107&lt;0,0,UJA112-UJA107)+UJA156)*1.21+IF($D$5="Koncesija",-#REF!*0.21,0)</f>
        <v>#REF!</v>
      </c>
      <c r="UJB165" s="632" t="e">
        <f>(IF(UJB112-UJB107&lt;0,0,UJB112-UJB107)+UJB156)*1.21+IF($D$5="Koncesija",-#REF!*0.21,0)</f>
        <v>#REF!</v>
      </c>
      <c r="UJC165" s="632" t="e">
        <f>(IF(UJC112-UJC107&lt;0,0,UJC112-UJC107)+UJC156)*1.21+IF($D$5="Koncesija",-#REF!*0.21,0)</f>
        <v>#REF!</v>
      </c>
      <c r="UJD165" s="632" t="e">
        <f>(IF(UJD112-UJD107&lt;0,0,UJD112-UJD107)+UJD156)*1.21+IF($D$5="Koncesija",-#REF!*0.21,0)</f>
        <v>#REF!</v>
      </c>
      <c r="UJE165" s="632" t="e">
        <f>(IF(UJE112-UJE107&lt;0,0,UJE112-UJE107)+UJE156)*1.21+IF($D$5="Koncesija",-#REF!*0.21,0)</f>
        <v>#REF!</v>
      </c>
      <c r="UJF165" s="632" t="e">
        <f>(IF(UJF112-UJF107&lt;0,0,UJF112-UJF107)+UJF156)*1.21+IF($D$5="Koncesija",-#REF!*0.21,0)</f>
        <v>#REF!</v>
      </c>
      <c r="UJG165" s="632" t="e">
        <f>(IF(UJG112-UJG107&lt;0,0,UJG112-UJG107)+UJG156)*1.21+IF($D$5="Koncesija",-#REF!*0.21,0)</f>
        <v>#REF!</v>
      </c>
      <c r="UJH165" s="632" t="e">
        <f>(IF(UJH112-UJH107&lt;0,0,UJH112-UJH107)+UJH156)*1.21+IF($D$5="Koncesija",-#REF!*0.21,0)</f>
        <v>#REF!</v>
      </c>
      <c r="UJI165" s="632" t="e">
        <f>(IF(UJI112-UJI107&lt;0,0,UJI112-UJI107)+UJI156)*1.21+IF($D$5="Koncesija",-#REF!*0.21,0)</f>
        <v>#REF!</v>
      </c>
      <c r="UJJ165" s="632" t="e">
        <f>(IF(UJJ112-UJJ107&lt;0,0,UJJ112-UJJ107)+UJJ156)*1.21+IF($D$5="Koncesija",-#REF!*0.21,0)</f>
        <v>#REF!</v>
      </c>
      <c r="UJK165" s="632" t="e">
        <f>(IF(UJK112-UJK107&lt;0,0,UJK112-UJK107)+UJK156)*1.21+IF($D$5="Koncesija",-#REF!*0.21,0)</f>
        <v>#REF!</v>
      </c>
      <c r="UJL165" s="632" t="e">
        <f>(IF(UJL112-UJL107&lt;0,0,UJL112-UJL107)+UJL156)*1.21+IF($D$5="Koncesija",-#REF!*0.21,0)</f>
        <v>#REF!</v>
      </c>
      <c r="UJM165" s="632" t="e">
        <f>(IF(UJM112-UJM107&lt;0,0,UJM112-UJM107)+UJM156)*1.21+IF($D$5="Koncesija",-#REF!*0.21,0)</f>
        <v>#REF!</v>
      </c>
      <c r="UJN165" s="632" t="e">
        <f>(IF(UJN112-UJN107&lt;0,0,UJN112-UJN107)+UJN156)*1.21+IF($D$5="Koncesija",-#REF!*0.21,0)</f>
        <v>#REF!</v>
      </c>
      <c r="UJO165" s="632" t="e">
        <f>(IF(UJO112-UJO107&lt;0,0,UJO112-UJO107)+UJO156)*1.21+IF($D$5="Koncesija",-#REF!*0.21,0)</f>
        <v>#REF!</v>
      </c>
      <c r="UJP165" s="632" t="e">
        <f>(IF(UJP112-UJP107&lt;0,0,UJP112-UJP107)+UJP156)*1.21+IF($D$5="Koncesija",-#REF!*0.21,0)</f>
        <v>#REF!</v>
      </c>
      <c r="UJQ165" s="632" t="e">
        <f>(IF(UJQ112-UJQ107&lt;0,0,UJQ112-UJQ107)+UJQ156)*1.21+IF($D$5="Koncesija",-#REF!*0.21,0)</f>
        <v>#REF!</v>
      </c>
      <c r="UJR165" s="632" t="e">
        <f>(IF(UJR112-UJR107&lt;0,0,UJR112-UJR107)+UJR156)*1.21+IF($D$5="Koncesija",-#REF!*0.21,0)</f>
        <v>#REF!</v>
      </c>
      <c r="UJS165" s="632" t="e">
        <f>(IF(UJS112-UJS107&lt;0,0,UJS112-UJS107)+UJS156)*1.21+IF($D$5="Koncesija",-#REF!*0.21,0)</f>
        <v>#REF!</v>
      </c>
      <c r="UJT165" s="632" t="e">
        <f>(IF(UJT112-UJT107&lt;0,0,UJT112-UJT107)+UJT156)*1.21+IF($D$5="Koncesija",-#REF!*0.21,0)</f>
        <v>#REF!</v>
      </c>
      <c r="UJU165" s="632" t="e">
        <f>(IF(UJU112-UJU107&lt;0,0,UJU112-UJU107)+UJU156)*1.21+IF($D$5="Koncesija",-#REF!*0.21,0)</f>
        <v>#REF!</v>
      </c>
      <c r="UJV165" s="632" t="e">
        <f>(IF(UJV112-UJV107&lt;0,0,UJV112-UJV107)+UJV156)*1.21+IF($D$5="Koncesija",-#REF!*0.21,0)</f>
        <v>#REF!</v>
      </c>
      <c r="UJW165" s="632" t="e">
        <f>(IF(UJW112-UJW107&lt;0,0,UJW112-UJW107)+UJW156)*1.21+IF($D$5="Koncesija",-#REF!*0.21,0)</f>
        <v>#REF!</v>
      </c>
      <c r="UJX165" s="632" t="e">
        <f>(IF(UJX112-UJX107&lt;0,0,UJX112-UJX107)+UJX156)*1.21+IF($D$5="Koncesija",-#REF!*0.21,0)</f>
        <v>#REF!</v>
      </c>
      <c r="UJY165" s="632" t="e">
        <f>(IF(UJY112-UJY107&lt;0,0,UJY112-UJY107)+UJY156)*1.21+IF($D$5="Koncesija",-#REF!*0.21,0)</f>
        <v>#REF!</v>
      </c>
      <c r="UJZ165" s="632" t="e">
        <f>(IF(UJZ112-UJZ107&lt;0,0,UJZ112-UJZ107)+UJZ156)*1.21+IF($D$5="Koncesija",-#REF!*0.21,0)</f>
        <v>#REF!</v>
      </c>
      <c r="UKA165" s="632" t="e">
        <f>(IF(UKA112-UKA107&lt;0,0,UKA112-UKA107)+UKA156)*1.21+IF($D$5="Koncesija",-#REF!*0.21,0)</f>
        <v>#REF!</v>
      </c>
      <c r="UKB165" s="632" t="e">
        <f>(IF(UKB112-UKB107&lt;0,0,UKB112-UKB107)+UKB156)*1.21+IF($D$5="Koncesija",-#REF!*0.21,0)</f>
        <v>#REF!</v>
      </c>
      <c r="UKC165" s="632" t="e">
        <f>(IF(UKC112-UKC107&lt;0,0,UKC112-UKC107)+UKC156)*1.21+IF($D$5="Koncesija",-#REF!*0.21,0)</f>
        <v>#REF!</v>
      </c>
      <c r="UKD165" s="632" t="e">
        <f>(IF(UKD112-UKD107&lt;0,0,UKD112-UKD107)+UKD156)*1.21+IF($D$5="Koncesija",-#REF!*0.21,0)</f>
        <v>#REF!</v>
      </c>
      <c r="UKE165" s="632" t="e">
        <f>(IF(UKE112-UKE107&lt;0,0,UKE112-UKE107)+UKE156)*1.21+IF($D$5="Koncesija",-#REF!*0.21,0)</f>
        <v>#REF!</v>
      </c>
      <c r="UKF165" s="632" t="e">
        <f>(IF(UKF112-UKF107&lt;0,0,UKF112-UKF107)+UKF156)*1.21+IF($D$5="Koncesija",-#REF!*0.21,0)</f>
        <v>#REF!</v>
      </c>
      <c r="UKG165" s="632" t="e">
        <f>(IF(UKG112-UKG107&lt;0,0,UKG112-UKG107)+UKG156)*1.21+IF($D$5="Koncesija",-#REF!*0.21,0)</f>
        <v>#REF!</v>
      </c>
      <c r="UKH165" s="632" t="e">
        <f>(IF(UKH112-UKH107&lt;0,0,UKH112-UKH107)+UKH156)*1.21+IF($D$5="Koncesija",-#REF!*0.21,0)</f>
        <v>#REF!</v>
      </c>
      <c r="UKI165" s="632" t="e">
        <f>(IF(UKI112-UKI107&lt;0,0,UKI112-UKI107)+UKI156)*1.21+IF($D$5="Koncesija",-#REF!*0.21,0)</f>
        <v>#REF!</v>
      </c>
      <c r="UKJ165" s="632" t="e">
        <f>(IF(UKJ112-UKJ107&lt;0,0,UKJ112-UKJ107)+UKJ156)*1.21+IF($D$5="Koncesija",-#REF!*0.21,0)</f>
        <v>#REF!</v>
      </c>
      <c r="UKK165" s="632" t="e">
        <f>(IF(UKK112-UKK107&lt;0,0,UKK112-UKK107)+UKK156)*1.21+IF($D$5="Koncesija",-#REF!*0.21,0)</f>
        <v>#REF!</v>
      </c>
      <c r="UKL165" s="632" t="e">
        <f>(IF(UKL112-UKL107&lt;0,0,UKL112-UKL107)+UKL156)*1.21+IF($D$5="Koncesija",-#REF!*0.21,0)</f>
        <v>#REF!</v>
      </c>
      <c r="UKM165" s="632" t="e">
        <f>(IF(UKM112-UKM107&lt;0,0,UKM112-UKM107)+UKM156)*1.21+IF($D$5="Koncesija",-#REF!*0.21,0)</f>
        <v>#REF!</v>
      </c>
      <c r="UKN165" s="632" t="e">
        <f>(IF(UKN112-UKN107&lt;0,0,UKN112-UKN107)+UKN156)*1.21+IF($D$5="Koncesija",-#REF!*0.21,0)</f>
        <v>#REF!</v>
      </c>
      <c r="UKO165" s="632" t="e">
        <f>(IF(UKO112-UKO107&lt;0,0,UKO112-UKO107)+UKO156)*1.21+IF($D$5="Koncesija",-#REF!*0.21,0)</f>
        <v>#REF!</v>
      </c>
      <c r="UKP165" s="632" t="e">
        <f>(IF(UKP112-UKP107&lt;0,0,UKP112-UKP107)+UKP156)*1.21+IF($D$5="Koncesija",-#REF!*0.21,0)</f>
        <v>#REF!</v>
      </c>
      <c r="UKQ165" s="632" t="e">
        <f>(IF(UKQ112-UKQ107&lt;0,0,UKQ112-UKQ107)+UKQ156)*1.21+IF($D$5="Koncesija",-#REF!*0.21,0)</f>
        <v>#REF!</v>
      </c>
      <c r="UKR165" s="632" t="e">
        <f>(IF(UKR112-UKR107&lt;0,0,UKR112-UKR107)+UKR156)*1.21+IF($D$5="Koncesija",-#REF!*0.21,0)</f>
        <v>#REF!</v>
      </c>
      <c r="UKS165" s="632" t="e">
        <f>(IF(UKS112-UKS107&lt;0,0,UKS112-UKS107)+UKS156)*1.21+IF($D$5="Koncesija",-#REF!*0.21,0)</f>
        <v>#REF!</v>
      </c>
      <c r="UKT165" s="632" t="e">
        <f>(IF(UKT112-UKT107&lt;0,0,UKT112-UKT107)+UKT156)*1.21+IF($D$5="Koncesija",-#REF!*0.21,0)</f>
        <v>#REF!</v>
      </c>
      <c r="UKU165" s="632" t="e">
        <f>(IF(UKU112-UKU107&lt;0,0,UKU112-UKU107)+UKU156)*1.21+IF($D$5="Koncesija",-#REF!*0.21,0)</f>
        <v>#REF!</v>
      </c>
      <c r="UKV165" s="632" t="e">
        <f>(IF(UKV112-UKV107&lt;0,0,UKV112-UKV107)+UKV156)*1.21+IF($D$5="Koncesija",-#REF!*0.21,0)</f>
        <v>#REF!</v>
      </c>
      <c r="UKW165" s="632" t="e">
        <f>(IF(UKW112-UKW107&lt;0,0,UKW112-UKW107)+UKW156)*1.21+IF($D$5="Koncesija",-#REF!*0.21,0)</f>
        <v>#REF!</v>
      </c>
      <c r="UKX165" s="632" t="e">
        <f>(IF(UKX112-UKX107&lt;0,0,UKX112-UKX107)+UKX156)*1.21+IF($D$5="Koncesija",-#REF!*0.21,0)</f>
        <v>#REF!</v>
      </c>
      <c r="UKY165" s="632" t="e">
        <f>(IF(UKY112-UKY107&lt;0,0,UKY112-UKY107)+UKY156)*1.21+IF($D$5="Koncesija",-#REF!*0.21,0)</f>
        <v>#REF!</v>
      </c>
      <c r="UKZ165" s="632" t="e">
        <f>(IF(UKZ112-UKZ107&lt;0,0,UKZ112-UKZ107)+UKZ156)*1.21+IF($D$5="Koncesija",-#REF!*0.21,0)</f>
        <v>#REF!</v>
      </c>
      <c r="ULA165" s="632" t="e">
        <f>(IF(ULA112-ULA107&lt;0,0,ULA112-ULA107)+ULA156)*1.21+IF($D$5="Koncesija",-#REF!*0.21,0)</f>
        <v>#REF!</v>
      </c>
      <c r="ULB165" s="632" t="e">
        <f>(IF(ULB112-ULB107&lt;0,0,ULB112-ULB107)+ULB156)*1.21+IF($D$5="Koncesija",-#REF!*0.21,0)</f>
        <v>#REF!</v>
      </c>
      <c r="ULC165" s="632" t="e">
        <f>(IF(ULC112-ULC107&lt;0,0,ULC112-ULC107)+ULC156)*1.21+IF($D$5="Koncesija",-#REF!*0.21,0)</f>
        <v>#REF!</v>
      </c>
      <c r="ULD165" s="632" t="e">
        <f>(IF(ULD112-ULD107&lt;0,0,ULD112-ULD107)+ULD156)*1.21+IF($D$5="Koncesija",-#REF!*0.21,0)</f>
        <v>#REF!</v>
      </c>
      <c r="ULE165" s="632" t="e">
        <f>(IF(ULE112-ULE107&lt;0,0,ULE112-ULE107)+ULE156)*1.21+IF($D$5="Koncesija",-#REF!*0.21,0)</f>
        <v>#REF!</v>
      </c>
      <c r="ULF165" s="632" t="e">
        <f>(IF(ULF112-ULF107&lt;0,0,ULF112-ULF107)+ULF156)*1.21+IF($D$5="Koncesija",-#REF!*0.21,0)</f>
        <v>#REF!</v>
      </c>
      <c r="ULG165" s="632" t="e">
        <f>(IF(ULG112-ULG107&lt;0,0,ULG112-ULG107)+ULG156)*1.21+IF($D$5="Koncesija",-#REF!*0.21,0)</f>
        <v>#REF!</v>
      </c>
      <c r="ULH165" s="632" t="e">
        <f>(IF(ULH112-ULH107&lt;0,0,ULH112-ULH107)+ULH156)*1.21+IF($D$5="Koncesija",-#REF!*0.21,0)</f>
        <v>#REF!</v>
      </c>
      <c r="ULI165" s="632" t="e">
        <f>(IF(ULI112-ULI107&lt;0,0,ULI112-ULI107)+ULI156)*1.21+IF($D$5="Koncesija",-#REF!*0.21,0)</f>
        <v>#REF!</v>
      </c>
      <c r="ULJ165" s="632" t="e">
        <f>(IF(ULJ112-ULJ107&lt;0,0,ULJ112-ULJ107)+ULJ156)*1.21+IF($D$5="Koncesija",-#REF!*0.21,0)</f>
        <v>#REF!</v>
      </c>
      <c r="ULK165" s="632" t="e">
        <f>(IF(ULK112-ULK107&lt;0,0,ULK112-ULK107)+ULK156)*1.21+IF($D$5="Koncesija",-#REF!*0.21,0)</f>
        <v>#REF!</v>
      </c>
      <c r="ULL165" s="632" t="e">
        <f>(IF(ULL112-ULL107&lt;0,0,ULL112-ULL107)+ULL156)*1.21+IF($D$5="Koncesija",-#REF!*0.21,0)</f>
        <v>#REF!</v>
      </c>
      <c r="ULM165" s="632" t="e">
        <f>(IF(ULM112-ULM107&lt;0,0,ULM112-ULM107)+ULM156)*1.21+IF($D$5="Koncesija",-#REF!*0.21,0)</f>
        <v>#REF!</v>
      </c>
      <c r="ULN165" s="632" t="e">
        <f>(IF(ULN112-ULN107&lt;0,0,ULN112-ULN107)+ULN156)*1.21+IF($D$5="Koncesija",-#REF!*0.21,0)</f>
        <v>#REF!</v>
      </c>
      <c r="ULO165" s="632" t="e">
        <f>(IF(ULO112-ULO107&lt;0,0,ULO112-ULO107)+ULO156)*1.21+IF($D$5="Koncesija",-#REF!*0.21,0)</f>
        <v>#REF!</v>
      </c>
      <c r="ULP165" s="632" t="e">
        <f>(IF(ULP112-ULP107&lt;0,0,ULP112-ULP107)+ULP156)*1.21+IF($D$5="Koncesija",-#REF!*0.21,0)</f>
        <v>#REF!</v>
      </c>
      <c r="ULQ165" s="632" t="e">
        <f>(IF(ULQ112-ULQ107&lt;0,0,ULQ112-ULQ107)+ULQ156)*1.21+IF($D$5="Koncesija",-#REF!*0.21,0)</f>
        <v>#REF!</v>
      </c>
      <c r="ULR165" s="632" t="e">
        <f>(IF(ULR112-ULR107&lt;0,0,ULR112-ULR107)+ULR156)*1.21+IF($D$5="Koncesija",-#REF!*0.21,0)</f>
        <v>#REF!</v>
      </c>
      <c r="ULS165" s="632" t="e">
        <f>(IF(ULS112-ULS107&lt;0,0,ULS112-ULS107)+ULS156)*1.21+IF($D$5="Koncesija",-#REF!*0.21,0)</f>
        <v>#REF!</v>
      </c>
      <c r="ULT165" s="632" t="e">
        <f>(IF(ULT112-ULT107&lt;0,0,ULT112-ULT107)+ULT156)*1.21+IF($D$5="Koncesija",-#REF!*0.21,0)</f>
        <v>#REF!</v>
      </c>
      <c r="ULU165" s="632" t="e">
        <f>(IF(ULU112-ULU107&lt;0,0,ULU112-ULU107)+ULU156)*1.21+IF($D$5="Koncesija",-#REF!*0.21,0)</f>
        <v>#REF!</v>
      </c>
      <c r="ULV165" s="632" t="e">
        <f>(IF(ULV112-ULV107&lt;0,0,ULV112-ULV107)+ULV156)*1.21+IF($D$5="Koncesija",-#REF!*0.21,0)</f>
        <v>#REF!</v>
      </c>
      <c r="ULW165" s="632" t="e">
        <f>(IF(ULW112-ULW107&lt;0,0,ULW112-ULW107)+ULW156)*1.21+IF($D$5="Koncesija",-#REF!*0.21,0)</f>
        <v>#REF!</v>
      </c>
      <c r="ULX165" s="632" t="e">
        <f>(IF(ULX112-ULX107&lt;0,0,ULX112-ULX107)+ULX156)*1.21+IF($D$5="Koncesija",-#REF!*0.21,0)</f>
        <v>#REF!</v>
      </c>
      <c r="ULY165" s="632" t="e">
        <f>(IF(ULY112-ULY107&lt;0,0,ULY112-ULY107)+ULY156)*1.21+IF($D$5="Koncesija",-#REF!*0.21,0)</f>
        <v>#REF!</v>
      </c>
      <c r="ULZ165" s="632" t="e">
        <f>(IF(ULZ112-ULZ107&lt;0,0,ULZ112-ULZ107)+ULZ156)*1.21+IF($D$5="Koncesija",-#REF!*0.21,0)</f>
        <v>#REF!</v>
      </c>
      <c r="UMA165" s="632" t="e">
        <f>(IF(UMA112-UMA107&lt;0,0,UMA112-UMA107)+UMA156)*1.21+IF($D$5="Koncesija",-#REF!*0.21,0)</f>
        <v>#REF!</v>
      </c>
      <c r="UMB165" s="632" t="e">
        <f>(IF(UMB112-UMB107&lt;0,0,UMB112-UMB107)+UMB156)*1.21+IF($D$5="Koncesija",-#REF!*0.21,0)</f>
        <v>#REF!</v>
      </c>
      <c r="UMC165" s="632" t="e">
        <f>(IF(UMC112-UMC107&lt;0,0,UMC112-UMC107)+UMC156)*1.21+IF($D$5="Koncesija",-#REF!*0.21,0)</f>
        <v>#REF!</v>
      </c>
      <c r="UMD165" s="632" t="e">
        <f>(IF(UMD112-UMD107&lt;0,0,UMD112-UMD107)+UMD156)*1.21+IF($D$5="Koncesija",-#REF!*0.21,0)</f>
        <v>#REF!</v>
      </c>
      <c r="UME165" s="632" t="e">
        <f>(IF(UME112-UME107&lt;0,0,UME112-UME107)+UME156)*1.21+IF($D$5="Koncesija",-#REF!*0.21,0)</f>
        <v>#REF!</v>
      </c>
      <c r="UMF165" s="632" t="e">
        <f>(IF(UMF112-UMF107&lt;0,0,UMF112-UMF107)+UMF156)*1.21+IF($D$5="Koncesija",-#REF!*0.21,0)</f>
        <v>#REF!</v>
      </c>
      <c r="UMG165" s="632" t="e">
        <f>(IF(UMG112-UMG107&lt;0,0,UMG112-UMG107)+UMG156)*1.21+IF($D$5="Koncesija",-#REF!*0.21,0)</f>
        <v>#REF!</v>
      </c>
      <c r="UMH165" s="632" t="e">
        <f>(IF(UMH112-UMH107&lt;0,0,UMH112-UMH107)+UMH156)*1.21+IF($D$5="Koncesija",-#REF!*0.21,0)</f>
        <v>#REF!</v>
      </c>
      <c r="UMI165" s="632" t="e">
        <f>(IF(UMI112-UMI107&lt;0,0,UMI112-UMI107)+UMI156)*1.21+IF($D$5="Koncesija",-#REF!*0.21,0)</f>
        <v>#REF!</v>
      </c>
      <c r="UMJ165" s="632" t="e">
        <f>(IF(UMJ112-UMJ107&lt;0,0,UMJ112-UMJ107)+UMJ156)*1.21+IF($D$5="Koncesija",-#REF!*0.21,0)</f>
        <v>#REF!</v>
      </c>
      <c r="UMK165" s="632" t="e">
        <f>(IF(UMK112-UMK107&lt;0,0,UMK112-UMK107)+UMK156)*1.21+IF($D$5="Koncesija",-#REF!*0.21,0)</f>
        <v>#REF!</v>
      </c>
      <c r="UML165" s="632" t="e">
        <f>(IF(UML112-UML107&lt;0,0,UML112-UML107)+UML156)*1.21+IF($D$5="Koncesija",-#REF!*0.21,0)</f>
        <v>#REF!</v>
      </c>
      <c r="UMM165" s="632" t="e">
        <f>(IF(UMM112-UMM107&lt;0,0,UMM112-UMM107)+UMM156)*1.21+IF($D$5="Koncesija",-#REF!*0.21,0)</f>
        <v>#REF!</v>
      </c>
      <c r="UMN165" s="632" t="e">
        <f>(IF(UMN112-UMN107&lt;0,0,UMN112-UMN107)+UMN156)*1.21+IF($D$5="Koncesija",-#REF!*0.21,0)</f>
        <v>#REF!</v>
      </c>
      <c r="UMO165" s="632" t="e">
        <f>(IF(UMO112-UMO107&lt;0,0,UMO112-UMO107)+UMO156)*1.21+IF($D$5="Koncesija",-#REF!*0.21,0)</f>
        <v>#REF!</v>
      </c>
      <c r="UMP165" s="632" t="e">
        <f>(IF(UMP112-UMP107&lt;0,0,UMP112-UMP107)+UMP156)*1.21+IF($D$5="Koncesija",-#REF!*0.21,0)</f>
        <v>#REF!</v>
      </c>
      <c r="UMQ165" s="632" t="e">
        <f>(IF(UMQ112-UMQ107&lt;0,0,UMQ112-UMQ107)+UMQ156)*1.21+IF($D$5="Koncesija",-#REF!*0.21,0)</f>
        <v>#REF!</v>
      </c>
      <c r="UMR165" s="632" t="e">
        <f>(IF(UMR112-UMR107&lt;0,0,UMR112-UMR107)+UMR156)*1.21+IF($D$5="Koncesija",-#REF!*0.21,0)</f>
        <v>#REF!</v>
      </c>
      <c r="UMS165" s="632" t="e">
        <f>(IF(UMS112-UMS107&lt;0,0,UMS112-UMS107)+UMS156)*1.21+IF($D$5="Koncesija",-#REF!*0.21,0)</f>
        <v>#REF!</v>
      </c>
      <c r="UMT165" s="632" t="e">
        <f>(IF(UMT112-UMT107&lt;0,0,UMT112-UMT107)+UMT156)*1.21+IF($D$5="Koncesija",-#REF!*0.21,0)</f>
        <v>#REF!</v>
      </c>
      <c r="UMU165" s="632" t="e">
        <f>(IF(UMU112-UMU107&lt;0,0,UMU112-UMU107)+UMU156)*1.21+IF($D$5="Koncesija",-#REF!*0.21,0)</f>
        <v>#REF!</v>
      </c>
      <c r="UMV165" s="632" t="e">
        <f>(IF(UMV112-UMV107&lt;0,0,UMV112-UMV107)+UMV156)*1.21+IF($D$5="Koncesija",-#REF!*0.21,0)</f>
        <v>#REF!</v>
      </c>
      <c r="UMW165" s="632" t="e">
        <f>(IF(UMW112-UMW107&lt;0,0,UMW112-UMW107)+UMW156)*1.21+IF($D$5="Koncesija",-#REF!*0.21,0)</f>
        <v>#REF!</v>
      </c>
      <c r="UMX165" s="632" t="e">
        <f>(IF(UMX112-UMX107&lt;0,0,UMX112-UMX107)+UMX156)*1.21+IF($D$5="Koncesija",-#REF!*0.21,0)</f>
        <v>#REF!</v>
      </c>
      <c r="UMY165" s="632" t="e">
        <f>(IF(UMY112-UMY107&lt;0,0,UMY112-UMY107)+UMY156)*1.21+IF($D$5="Koncesija",-#REF!*0.21,0)</f>
        <v>#REF!</v>
      </c>
      <c r="UMZ165" s="632" t="e">
        <f>(IF(UMZ112-UMZ107&lt;0,0,UMZ112-UMZ107)+UMZ156)*1.21+IF($D$5="Koncesija",-#REF!*0.21,0)</f>
        <v>#REF!</v>
      </c>
      <c r="UNA165" s="632" t="e">
        <f>(IF(UNA112-UNA107&lt;0,0,UNA112-UNA107)+UNA156)*1.21+IF($D$5="Koncesija",-#REF!*0.21,0)</f>
        <v>#REF!</v>
      </c>
      <c r="UNB165" s="632" t="e">
        <f>(IF(UNB112-UNB107&lt;0,0,UNB112-UNB107)+UNB156)*1.21+IF($D$5="Koncesija",-#REF!*0.21,0)</f>
        <v>#REF!</v>
      </c>
      <c r="UNC165" s="632" t="e">
        <f>(IF(UNC112-UNC107&lt;0,0,UNC112-UNC107)+UNC156)*1.21+IF($D$5="Koncesija",-#REF!*0.21,0)</f>
        <v>#REF!</v>
      </c>
      <c r="UND165" s="632" t="e">
        <f>(IF(UND112-UND107&lt;0,0,UND112-UND107)+UND156)*1.21+IF($D$5="Koncesija",-#REF!*0.21,0)</f>
        <v>#REF!</v>
      </c>
      <c r="UNE165" s="632" t="e">
        <f>(IF(UNE112-UNE107&lt;0,0,UNE112-UNE107)+UNE156)*1.21+IF($D$5="Koncesija",-#REF!*0.21,0)</f>
        <v>#REF!</v>
      </c>
      <c r="UNF165" s="632" t="e">
        <f>(IF(UNF112-UNF107&lt;0,0,UNF112-UNF107)+UNF156)*1.21+IF($D$5="Koncesija",-#REF!*0.21,0)</f>
        <v>#REF!</v>
      </c>
      <c r="UNG165" s="632" t="e">
        <f>(IF(UNG112-UNG107&lt;0,0,UNG112-UNG107)+UNG156)*1.21+IF($D$5="Koncesija",-#REF!*0.21,0)</f>
        <v>#REF!</v>
      </c>
      <c r="UNH165" s="632" t="e">
        <f>(IF(UNH112-UNH107&lt;0,0,UNH112-UNH107)+UNH156)*1.21+IF($D$5="Koncesija",-#REF!*0.21,0)</f>
        <v>#REF!</v>
      </c>
      <c r="UNI165" s="632" t="e">
        <f>(IF(UNI112-UNI107&lt;0,0,UNI112-UNI107)+UNI156)*1.21+IF($D$5="Koncesija",-#REF!*0.21,0)</f>
        <v>#REF!</v>
      </c>
      <c r="UNJ165" s="632" t="e">
        <f>(IF(UNJ112-UNJ107&lt;0,0,UNJ112-UNJ107)+UNJ156)*1.21+IF($D$5="Koncesija",-#REF!*0.21,0)</f>
        <v>#REF!</v>
      </c>
      <c r="UNK165" s="632" t="e">
        <f>(IF(UNK112-UNK107&lt;0,0,UNK112-UNK107)+UNK156)*1.21+IF($D$5="Koncesija",-#REF!*0.21,0)</f>
        <v>#REF!</v>
      </c>
      <c r="UNL165" s="632" t="e">
        <f>(IF(UNL112-UNL107&lt;0,0,UNL112-UNL107)+UNL156)*1.21+IF($D$5="Koncesija",-#REF!*0.21,0)</f>
        <v>#REF!</v>
      </c>
      <c r="UNM165" s="632" t="e">
        <f>(IF(UNM112-UNM107&lt;0,0,UNM112-UNM107)+UNM156)*1.21+IF($D$5="Koncesija",-#REF!*0.21,0)</f>
        <v>#REF!</v>
      </c>
      <c r="UNN165" s="632" t="e">
        <f>(IF(UNN112-UNN107&lt;0,0,UNN112-UNN107)+UNN156)*1.21+IF($D$5="Koncesija",-#REF!*0.21,0)</f>
        <v>#REF!</v>
      </c>
      <c r="UNO165" s="632" t="e">
        <f>(IF(UNO112-UNO107&lt;0,0,UNO112-UNO107)+UNO156)*1.21+IF($D$5="Koncesija",-#REF!*0.21,0)</f>
        <v>#REF!</v>
      </c>
      <c r="UNP165" s="632" t="e">
        <f>(IF(UNP112-UNP107&lt;0,0,UNP112-UNP107)+UNP156)*1.21+IF($D$5="Koncesija",-#REF!*0.21,0)</f>
        <v>#REF!</v>
      </c>
      <c r="UNQ165" s="632" t="e">
        <f>(IF(UNQ112-UNQ107&lt;0,0,UNQ112-UNQ107)+UNQ156)*1.21+IF($D$5="Koncesija",-#REF!*0.21,0)</f>
        <v>#REF!</v>
      </c>
      <c r="UNR165" s="632" t="e">
        <f>(IF(UNR112-UNR107&lt;0,0,UNR112-UNR107)+UNR156)*1.21+IF($D$5="Koncesija",-#REF!*0.21,0)</f>
        <v>#REF!</v>
      </c>
      <c r="UNS165" s="632" t="e">
        <f>(IF(UNS112-UNS107&lt;0,0,UNS112-UNS107)+UNS156)*1.21+IF($D$5="Koncesija",-#REF!*0.21,0)</f>
        <v>#REF!</v>
      </c>
      <c r="UNT165" s="632" t="e">
        <f>(IF(UNT112-UNT107&lt;0,0,UNT112-UNT107)+UNT156)*1.21+IF($D$5="Koncesija",-#REF!*0.21,0)</f>
        <v>#REF!</v>
      </c>
      <c r="UNU165" s="632" t="e">
        <f>(IF(UNU112-UNU107&lt;0,0,UNU112-UNU107)+UNU156)*1.21+IF($D$5="Koncesija",-#REF!*0.21,0)</f>
        <v>#REF!</v>
      </c>
      <c r="UNV165" s="632" t="e">
        <f>(IF(UNV112-UNV107&lt;0,0,UNV112-UNV107)+UNV156)*1.21+IF($D$5="Koncesija",-#REF!*0.21,0)</f>
        <v>#REF!</v>
      </c>
      <c r="UNW165" s="632" t="e">
        <f>(IF(UNW112-UNW107&lt;0,0,UNW112-UNW107)+UNW156)*1.21+IF($D$5="Koncesija",-#REF!*0.21,0)</f>
        <v>#REF!</v>
      </c>
      <c r="UNX165" s="632" t="e">
        <f>(IF(UNX112-UNX107&lt;0,0,UNX112-UNX107)+UNX156)*1.21+IF($D$5="Koncesija",-#REF!*0.21,0)</f>
        <v>#REF!</v>
      </c>
      <c r="UNY165" s="632" t="e">
        <f>(IF(UNY112-UNY107&lt;0,0,UNY112-UNY107)+UNY156)*1.21+IF($D$5="Koncesija",-#REF!*0.21,0)</f>
        <v>#REF!</v>
      </c>
      <c r="UNZ165" s="632" t="e">
        <f>(IF(UNZ112-UNZ107&lt;0,0,UNZ112-UNZ107)+UNZ156)*1.21+IF($D$5="Koncesija",-#REF!*0.21,0)</f>
        <v>#REF!</v>
      </c>
      <c r="UOA165" s="632" t="e">
        <f>(IF(UOA112-UOA107&lt;0,0,UOA112-UOA107)+UOA156)*1.21+IF($D$5="Koncesija",-#REF!*0.21,0)</f>
        <v>#REF!</v>
      </c>
      <c r="UOB165" s="632" t="e">
        <f>(IF(UOB112-UOB107&lt;0,0,UOB112-UOB107)+UOB156)*1.21+IF($D$5="Koncesija",-#REF!*0.21,0)</f>
        <v>#REF!</v>
      </c>
      <c r="UOC165" s="632" t="e">
        <f>(IF(UOC112-UOC107&lt;0,0,UOC112-UOC107)+UOC156)*1.21+IF($D$5="Koncesija",-#REF!*0.21,0)</f>
        <v>#REF!</v>
      </c>
      <c r="UOD165" s="632" t="e">
        <f>(IF(UOD112-UOD107&lt;0,0,UOD112-UOD107)+UOD156)*1.21+IF($D$5="Koncesija",-#REF!*0.21,0)</f>
        <v>#REF!</v>
      </c>
      <c r="UOE165" s="632" t="e">
        <f>(IF(UOE112-UOE107&lt;0,0,UOE112-UOE107)+UOE156)*1.21+IF($D$5="Koncesija",-#REF!*0.21,0)</f>
        <v>#REF!</v>
      </c>
      <c r="UOF165" s="632" t="e">
        <f>(IF(UOF112-UOF107&lt;0,0,UOF112-UOF107)+UOF156)*1.21+IF($D$5="Koncesija",-#REF!*0.21,0)</f>
        <v>#REF!</v>
      </c>
      <c r="UOG165" s="632" t="e">
        <f>(IF(UOG112-UOG107&lt;0,0,UOG112-UOG107)+UOG156)*1.21+IF($D$5="Koncesija",-#REF!*0.21,0)</f>
        <v>#REF!</v>
      </c>
      <c r="UOH165" s="632" t="e">
        <f>(IF(UOH112-UOH107&lt;0,0,UOH112-UOH107)+UOH156)*1.21+IF($D$5="Koncesija",-#REF!*0.21,0)</f>
        <v>#REF!</v>
      </c>
      <c r="UOI165" s="632" t="e">
        <f>(IF(UOI112-UOI107&lt;0,0,UOI112-UOI107)+UOI156)*1.21+IF($D$5="Koncesija",-#REF!*0.21,0)</f>
        <v>#REF!</v>
      </c>
      <c r="UOJ165" s="632" t="e">
        <f>(IF(UOJ112-UOJ107&lt;0,0,UOJ112-UOJ107)+UOJ156)*1.21+IF($D$5="Koncesija",-#REF!*0.21,0)</f>
        <v>#REF!</v>
      </c>
      <c r="UOK165" s="632" t="e">
        <f>(IF(UOK112-UOK107&lt;0,0,UOK112-UOK107)+UOK156)*1.21+IF($D$5="Koncesija",-#REF!*0.21,0)</f>
        <v>#REF!</v>
      </c>
      <c r="UOL165" s="632" t="e">
        <f>(IF(UOL112-UOL107&lt;0,0,UOL112-UOL107)+UOL156)*1.21+IF($D$5="Koncesija",-#REF!*0.21,0)</f>
        <v>#REF!</v>
      </c>
      <c r="UOM165" s="632" t="e">
        <f>(IF(UOM112-UOM107&lt;0,0,UOM112-UOM107)+UOM156)*1.21+IF($D$5="Koncesija",-#REF!*0.21,0)</f>
        <v>#REF!</v>
      </c>
      <c r="UON165" s="632" t="e">
        <f>(IF(UON112-UON107&lt;0,0,UON112-UON107)+UON156)*1.21+IF($D$5="Koncesija",-#REF!*0.21,0)</f>
        <v>#REF!</v>
      </c>
      <c r="UOO165" s="632" t="e">
        <f>(IF(UOO112-UOO107&lt;0,0,UOO112-UOO107)+UOO156)*1.21+IF($D$5="Koncesija",-#REF!*0.21,0)</f>
        <v>#REF!</v>
      </c>
      <c r="UOP165" s="632" t="e">
        <f>(IF(UOP112-UOP107&lt;0,0,UOP112-UOP107)+UOP156)*1.21+IF($D$5="Koncesija",-#REF!*0.21,0)</f>
        <v>#REF!</v>
      </c>
      <c r="UOQ165" s="632" t="e">
        <f>(IF(UOQ112-UOQ107&lt;0,0,UOQ112-UOQ107)+UOQ156)*1.21+IF($D$5="Koncesija",-#REF!*0.21,0)</f>
        <v>#REF!</v>
      </c>
      <c r="UOR165" s="632" t="e">
        <f>(IF(UOR112-UOR107&lt;0,0,UOR112-UOR107)+UOR156)*1.21+IF($D$5="Koncesija",-#REF!*0.21,0)</f>
        <v>#REF!</v>
      </c>
      <c r="UOS165" s="632" t="e">
        <f>(IF(UOS112-UOS107&lt;0,0,UOS112-UOS107)+UOS156)*1.21+IF($D$5="Koncesija",-#REF!*0.21,0)</f>
        <v>#REF!</v>
      </c>
      <c r="UOT165" s="632" t="e">
        <f>(IF(UOT112-UOT107&lt;0,0,UOT112-UOT107)+UOT156)*1.21+IF($D$5="Koncesija",-#REF!*0.21,0)</f>
        <v>#REF!</v>
      </c>
      <c r="UOU165" s="632" t="e">
        <f>(IF(UOU112-UOU107&lt;0,0,UOU112-UOU107)+UOU156)*1.21+IF($D$5="Koncesija",-#REF!*0.21,0)</f>
        <v>#REF!</v>
      </c>
      <c r="UOV165" s="632" t="e">
        <f>(IF(UOV112-UOV107&lt;0,0,UOV112-UOV107)+UOV156)*1.21+IF($D$5="Koncesija",-#REF!*0.21,0)</f>
        <v>#REF!</v>
      </c>
      <c r="UOW165" s="632" t="e">
        <f>(IF(UOW112-UOW107&lt;0,0,UOW112-UOW107)+UOW156)*1.21+IF($D$5="Koncesija",-#REF!*0.21,0)</f>
        <v>#REF!</v>
      </c>
      <c r="UOX165" s="632" t="e">
        <f>(IF(UOX112-UOX107&lt;0,0,UOX112-UOX107)+UOX156)*1.21+IF($D$5="Koncesija",-#REF!*0.21,0)</f>
        <v>#REF!</v>
      </c>
      <c r="UOY165" s="632" t="e">
        <f>(IF(UOY112-UOY107&lt;0,0,UOY112-UOY107)+UOY156)*1.21+IF($D$5="Koncesija",-#REF!*0.21,0)</f>
        <v>#REF!</v>
      </c>
      <c r="UOZ165" s="632" t="e">
        <f>(IF(UOZ112-UOZ107&lt;0,0,UOZ112-UOZ107)+UOZ156)*1.21+IF($D$5="Koncesija",-#REF!*0.21,0)</f>
        <v>#REF!</v>
      </c>
      <c r="UPA165" s="632" t="e">
        <f>(IF(UPA112-UPA107&lt;0,0,UPA112-UPA107)+UPA156)*1.21+IF($D$5="Koncesija",-#REF!*0.21,0)</f>
        <v>#REF!</v>
      </c>
      <c r="UPB165" s="632" t="e">
        <f>(IF(UPB112-UPB107&lt;0,0,UPB112-UPB107)+UPB156)*1.21+IF($D$5="Koncesija",-#REF!*0.21,0)</f>
        <v>#REF!</v>
      </c>
      <c r="UPC165" s="632" t="e">
        <f>(IF(UPC112-UPC107&lt;0,0,UPC112-UPC107)+UPC156)*1.21+IF($D$5="Koncesija",-#REF!*0.21,0)</f>
        <v>#REF!</v>
      </c>
      <c r="UPD165" s="632" t="e">
        <f>(IF(UPD112-UPD107&lt;0,0,UPD112-UPD107)+UPD156)*1.21+IF($D$5="Koncesija",-#REF!*0.21,0)</f>
        <v>#REF!</v>
      </c>
      <c r="UPE165" s="632" t="e">
        <f>(IF(UPE112-UPE107&lt;0,0,UPE112-UPE107)+UPE156)*1.21+IF($D$5="Koncesija",-#REF!*0.21,0)</f>
        <v>#REF!</v>
      </c>
      <c r="UPF165" s="632" t="e">
        <f>(IF(UPF112-UPF107&lt;0,0,UPF112-UPF107)+UPF156)*1.21+IF($D$5="Koncesija",-#REF!*0.21,0)</f>
        <v>#REF!</v>
      </c>
      <c r="UPG165" s="632" t="e">
        <f>(IF(UPG112-UPG107&lt;0,0,UPG112-UPG107)+UPG156)*1.21+IF($D$5="Koncesija",-#REF!*0.21,0)</f>
        <v>#REF!</v>
      </c>
      <c r="UPH165" s="632" t="e">
        <f>(IF(UPH112-UPH107&lt;0,0,UPH112-UPH107)+UPH156)*1.21+IF($D$5="Koncesija",-#REF!*0.21,0)</f>
        <v>#REF!</v>
      </c>
      <c r="UPI165" s="632" t="e">
        <f>(IF(UPI112-UPI107&lt;0,0,UPI112-UPI107)+UPI156)*1.21+IF($D$5="Koncesija",-#REF!*0.21,0)</f>
        <v>#REF!</v>
      </c>
      <c r="UPJ165" s="632" t="e">
        <f>(IF(UPJ112-UPJ107&lt;0,0,UPJ112-UPJ107)+UPJ156)*1.21+IF($D$5="Koncesija",-#REF!*0.21,0)</f>
        <v>#REF!</v>
      </c>
      <c r="UPK165" s="632" t="e">
        <f>(IF(UPK112-UPK107&lt;0,0,UPK112-UPK107)+UPK156)*1.21+IF($D$5="Koncesija",-#REF!*0.21,0)</f>
        <v>#REF!</v>
      </c>
      <c r="UPL165" s="632" t="e">
        <f>(IF(UPL112-UPL107&lt;0,0,UPL112-UPL107)+UPL156)*1.21+IF($D$5="Koncesija",-#REF!*0.21,0)</f>
        <v>#REF!</v>
      </c>
      <c r="UPM165" s="632" t="e">
        <f>(IF(UPM112-UPM107&lt;0,0,UPM112-UPM107)+UPM156)*1.21+IF($D$5="Koncesija",-#REF!*0.21,0)</f>
        <v>#REF!</v>
      </c>
      <c r="UPN165" s="632" t="e">
        <f>(IF(UPN112-UPN107&lt;0,0,UPN112-UPN107)+UPN156)*1.21+IF($D$5="Koncesija",-#REF!*0.21,0)</f>
        <v>#REF!</v>
      </c>
      <c r="UPO165" s="632" t="e">
        <f>(IF(UPO112-UPO107&lt;0,0,UPO112-UPO107)+UPO156)*1.21+IF($D$5="Koncesija",-#REF!*0.21,0)</f>
        <v>#REF!</v>
      </c>
      <c r="UPP165" s="632" t="e">
        <f>(IF(UPP112-UPP107&lt;0,0,UPP112-UPP107)+UPP156)*1.21+IF($D$5="Koncesija",-#REF!*0.21,0)</f>
        <v>#REF!</v>
      </c>
      <c r="UPQ165" s="632" t="e">
        <f>(IF(UPQ112-UPQ107&lt;0,0,UPQ112-UPQ107)+UPQ156)*1.21+IF($D$5="Koncesija",-#REF!*0.21,0)</f>
        <v>#REF!</v>
      </c>
      <c r="UPR165" s="632" t="e">
        <f>(IF(UPR112-UPR107&lt;0,0,UPR112-UPR107)+UPR156)*1.21+IF($D$5="Koncesija",-#REF!*0.21,0)</f>
        <v>#REF!</v>
      </c>
      <c r="UPS165" s="632" t="e">
        <f>(IF(UPS112-UPS107&lt;0,0,UPS112-UPS107)+UPS156)*1.21+IF($D$5="Koncesija",-#REF!*0.21,0)</f>
        <v>#REF!</v>
      </c>
      <c r="UPT165" s="632" t="e">
        <f>(IF(UPT112-UPT107&lt;0,0,UPT112-UPT107)+UPT156)*1.21+IF($D$5="Koncesija",-#REF!*0.21,0)</f>
        <v>#REF!</v>
      </c>
      <c r="UPU165" s="632" t="e">
        <f>(IF(UPU112-UPU107&lt;0,0,UPU112-UPU107)+UPU156)*1.21+IF($D$5="Koncesija",-#REF!*0.21,0)</f>
        <v>#REF!</v>
      </c>
      <c r="UPV165" s="632" t="e">
        <f>(IF(UPV112-UPV107&lt;0,0,UPV112-UPV107)+UPV156)*1.21+IF($D$5="Koncesija",-#REF!*0.21,0)</f>
        <v>#REF!</v>
      </c>
      <c r="UPW165" s="632" t="e">
        <f>(IF(UPW112-UPW107&lt;0,0,UPW112-UPW107)+UPW156)*1.21+IF($D$5="Koncesija",-#REF!*0.21,0)</f>
        <v>#REF!</v>
      </c>
      <c r="UPX165" s="632" t="e">
        <f>(IF(UPX112-UPX107&lt;0,0,UPX112-UPX107)+UPX156)*1.21+IF($D$5="Koncesija",-#REF!*0.21,0)</f>
        <v>#REF!</v>
      </c>
      <c r="UPY165" s="632" t="e">
        <f>(IF(UPY112-UPY107&lt;0,0,UPY112-UPY107)+UPY156)*1.21+IF($D$5="Koncesija",-#REF!*0.21,0)</f>
        <v>#REF!</v>
      </c>
      <c r="UPZ165" s="632" t="e">
        <f>(IF(UPZ112-UPZ107&lt;0,0,UPZ112-UPZ107)+UPZ156)*1.21+IF($D$5="Koncesija",-#REF!*0.21,0)</f>
        <v>#REF!</v>
      </c>
      <c r="UQA165" s="632" t="e">
        <f>(IF(UQA112-UQA107&lt;0,0,UQA112-UQA107)+UQA156)*1.21+IF($D$5="Koncesija",-#REF!*0.21,0)</f>
        <v>#REF!</v>
      </c>
      <c r="UQB165" s="632" t="e">
        <f>(IF(UQB112-UQB107&lt;0,0,UQB112-UQB107)+UQB156)*1.21+IF($D$5="Koncesija",-#REF!*0.21,0)</f>
        <v>#REF!</v>
      </c>
      <c r="UQC165" s="632" t="e">
        <f>(IF(UQC112-UQC107&lt;0,0,UQC112-UQC107)+UQC156)*1.21+IF($D$5="Koncesija",-#REF!*0.21,0)</f>
        <v>#REF!</v>
      </c>
      <c r="UQD165" s="632" t="e">
        <f>(IF(UQD112-UQD107&lt;0,0,UQD112-UQD107)+UQD156)*1.21+IF($D$5="Koncesija",-#REF!*0.21,0)</f>
        <v>#REF!</v>
      </c>
      <c r="UQE165" s="632" t="e">
        <f>(IF(UQE112-UQE107&lt;0,0,UQE112-UQE107)+UQE156)*1.21+IF($D$5="Koncesija",-#REF!*0.21,0)</f>
        <v>#REF!</v>
      </c>
      <c r="UQF165" s="632" t="e">
        <f>(IF(UQF112-UQF107&lt;0,0,UQF112-UQF107)+UQF156)*1.21+IF($D$5="Koncesija",-#REF!*0.21,0)</f>
        <v>#REF!</v>
      </c>
      <c r="UQG165" s="632" t="e">
        <f>(IF(UQG112-UQG107&lt;0,0,UQG112-UQG107)+UQG156)*1.21+IF($D$5="Koncesija",-#REF!*0.21,0)</f>
        <v>#REF!</v>
      </c>
      <c r="UQH165" s="632" t="e">
        <f>(IF(UQH112-UQH107&lt;0,0,UQH112-UQH107)+UQH156)*1.21+IF($D$5="Koncesija",-#REF!*0.21,0)</f>
        <v>#REF!</v>
      </c>
      <c r="UQI165" s="632" t="e">
        <f>(IF(UQI112-UQI107&lt;0,0,UQI112-UQI107)+UQI156)*1.21+IF($D$5="Koncesija",-#REF!*0.21,0)</f>
        <v>#REF!</v>
      </c>
      <c r="UQJ165" s="632" t="e">
        <f>(IF(UQJ112-UQJ107&lt;0,0,UQJ112-UQJ107)+UQJ156)*1.21+IF($D$5="Koncesija",-#REF!*0.21,0)</f>
        <v>#REF!</v>
      </c>
      <c r="UQK165" s="632" t="e">
        <f>(IF(UQK112-UQK107&lt;0,0,UQK112-UQK107)+UQK156)*1.21+IF($D$5="Koncesija",-#REF!*0.21,0)</f>
        <v>#REF!</v>
      </c>
      <c r="UQL165" s="632" t="e">
        <f>(IF(UQL112-UQL107&lt;0,0,UQL112-UQL107)+UQL156)*1.21+IF($D$5="Koncesija",-#REF!*0.21,0)</f>
        <v>#REF!</v>
      </c>
      <c r="UQM165" s="632" t="e">
        <f>(IF(UQM112-UQM107&lt;0,0,UQM112-UQM107)+UQM156)*1.21+IF($D$5="Koncesija",-#REF!*0.21,0)</f>
        <v>#REF!</v>
      </c>
      <c r="UQN165" s="632" t="e">
        <f>(IF(UQN112-UQN107&lt;0,0,UQN112-UQN107)+UQN156)*1.21+IF($D$5="Koncesija",-#REF!*0.21,0)</f>
        <v>#REF!</v>
      </c>
      <c r="UQO165" s="632" t="e">
        <f>(IF(UQO112-UQO107&lt;0,0,UQO112-UQO107)+UQO156)*1.21+IF($D$5="Koncesija",-#REF!*0.21,0)</f>
        <v>#REF!</v>
      </c>
      <c r="UQP165" s="632" t="e">
        <f>(IF(UQP112-UQP107&lt;0,0,UQP112-UQP107)+UQP156)*1.21+IF($D$5="Koncesija",-#REF!*0.21,0)</f>
        <v>#REF!</v>
      </c>
      <c r="UQQ165" s="632" t="e">
        <f>(IF(UQQ112-UQQ107&lt;0,0,UQQ112-UQQ107)+UQQ156)*1.21+IF($D$5="Koncesija",-#REF!*0.21,0)</f>
        <v>#REF!</v>
      </c>
      <c r="UQR165" s="632" t="e">
        <f>(IF(UQR112-UQR107&lt;0,0,UQR112-UQR107)+UQR156)*1.21+IF($D$5="Koncesija",-#REF!*0.21,0)</f>
        <v>#REF!</v>
      </c>
      <c r="UQS165" s="632" t="e">
        <f>(IF(UQS112-UQS107&lt;0,0,UQS112-UQS107)+UQS156)*1.21+IF($D$5="Koncesija",-#REF!*0.21,0)</f>
        <v>#REF!</v>
      </c>
      <c r="UQT165" s="632" t="e">
        <f>(IF(UQT112-UQT107&lt;0,0,UQT112-UQT107)+UQT156)*1.21+IF($D$5="Koncesija",-#REF!*0.21,0)</f>
        <v>#REF!</v>
      </c>
      <c r="UQU165" s="632" t="e">
        <f>(IF(UQU112-UQU107&lt;0,0,UQU112-UQU107)+UQU156)*1.21+IF($D$5="Koncesija",-#REF!*0.21,0)</f>
        <v>#REF!</v>
      </c>
      <c r="UQV165" s="632" t="e">
        <f>(IF(UQV112-UQV107&lt;0,0,UQV112-UQV107)+UQV156)*1.21+IF($D$5="Koncesija",-#REF!*0.21,0)</f>
        <v>#REF!</v>
      </c>
      <c r="UQW165" s="632" t="e">
        <f>(IF(UQW112-UQW107&lt;0,0,UQW112-UQW107)+UQW156)*1.21+IF($D$5="Koncesija",-#REF!*0.21,0)</f>
        <v>#REF!</v>
      </c>
      <c r="UQX165" s="632" t="e">
        <f>(IF(UQX112-UQX107&lt;0,0,UQX112-UQX107)+UQX156)*1.21+IF($D$5="Koncesija",-#REF!*0.21,0)</f>
        <v>#REF!</v>
      </c>
      <c r="UQY165" s="632" t="e">
        <f>(IF(UQY112-UQY107&lt;0,0,UQY112-UQY107)+UQY156)*1.21+IF($D$5="Koncesija",-#REF!*0.21,0)</f>
        <v>#REF!</v>
      </c>
      <c r="UQZ165" s="632" t="e">
        <f>(IF(UQZ112-UQZ107&lt;0,0,UQZ112-UQZ107)+UQZ156)*1.21+IF($D$5="Koncesija",-#REF!*0.21,0)</f>
        <v>#REF!</v>
      </c>
      <c r="URA165" s="632" t="e">
        <f>(IF(URA112-URA107&lt;0,0,URA112-URA107)+URA156)*1.21+IF($D$5="Koncesija",-#REF!*0.21,0)</f>
        <v>#REF!</v>
      </c>
      <c r="URB165" s="632" t="e">
        <f>(IF(URB112-URB107&lt;0,0,URB112-URB107)+URB156)*1.21+IF($D$5="Koncesija",-#REF!*0.21,0)</f>
        <v>#REF!</v>
      </c>
      <c r="URC165" s="632" t="e">
        <f>(IF(URC112-URC107&lt;0,0,URC112-URC107)+URC156)*1.21+IF($D$5="Koncesija",-#REF!*0.21,0)</f>
        <v>#REF!</v>
      </c>
      <c r="URD165" s="632" t="e">
        <f>(IF(URD112-URD107&lt;0,0,URD112-URD107)+URD156)*1.21+IF($D$5="Koncesija",-#REF!*0.21,0)</f>
        <v>#REF!</v>
      </c>
      <c r="URE165" s="632" t="e">
        <f>(IF(URE112-URE107&lt;0,0,URE112-URE107)+URE156)*1.21+IF($D$5="Koncesija",-#REF!*0.21,0)</f>
        <v>#REF!</v>
      </c>
      <c r="URF165" s="632" t="e">
        <f>(IF(URF112-URF107&lt;0,0,URF112-URF107)+URF156)*1.21+IF($D$5="Koncesija",-#REF!*0.21,0)</f>
        <v>#REF!</v>
      </c>
      <c r="URG165" s="632" t="e">
        <f>(IF(URG112-URG107&lt;0,0,URG112-URG107)+URG156)*1.21+IF($D$5="Koncesija",-#REF!*0.21,0)</f>
        <v>#REF!</v>
      </c>
      <c r="URH165" s="632" t="e">
        <f>(IF(URH112-URH107&lt;0,0,URH112-URH107)+URH156)*1.21+IF($D$5="Koncesija",-#REF!*0.21,0)</f>
        <v>#REF!</v>
      </c>
      <c r="URI165" s="632" t="e">
        <f>(IF(URI112-URI107&lt;0,0,URI112-URI107)+URI156)*1.21+IF($D$5="Koncesija",-#REF!*0.21,0)</f>
        <v>#REF!</v>
      </c>
      <c r="URJ165" s="632" t="e">
        <f>(IF(URJ112-URJ107&lt;0,0,URJ112-URJ107)+URJ156)*1.21+IF($D$5="Koncesija",-#REF!*0.21,0)</f>
        <v>#REF!</v>
      </c>
      <c r="URK165" s="632" t="e">
        <f>(IF(URK112-URK107&lt;0,0,URK112-URK107)+URK156)*1.21+IF($D$5="Koncesija",-#REF!*0.21,0)</f>
        <v>#REF!</v>
      </c>
      <c r="URL165" s="632" t="e">
        <f>(IF(URL112-URL107&lt;0,0,URL112-URL107)+URL156)*1.21+IF($D$5="Koncesija",-#REF!*0.21,0)</f>
        <v>#REF!</v>
      </c>
      <c r="URM165" s="632" t="e">
        <f>(IF(URM112-URM107&lt;0,0,URM112-URM107)+URM156)*1.21+IF($D$5="Koncesija",-#REF!*0.21,0)</f>
        <v>#REF!</v>
      </c>
      <c r="URN165" s="632" t="e">
        <f>(IF(URN112-URN107&lt;0,0,URN112-URN107)+URN156)*1.21+IF($D$5="Koncesija",-#REF!*0.21,0)</f>
        <v>#REF!</v>
      </c>
      <c r="URO165" s="632" t="e">
        <f>(IF(URO112-URO107&lt;0,0,URO112-URO107)+URO156)*1.21+IF($D$5="Koncesija",-#REF!*0.21,0)</f>
        <v>#REF!</v>
      </c>
      <c r="URP165" s="632" t="e">
        <f>(IF(URP112-URP107&lt;0,0,URP112-URP107)+URP156)*1.21+IF($D$5="Koncesija",-#REF!*0.21,0)</f>
        <v>#REF!</v>
      </c>
      <c r="URQ165" s="632" t="e">
        <f>(IF(URQ112-URQ107&lt;0,0,URQ112-URQ107)+URQ156)*1.21+IF($D$5="Koncesija",-#REF!*0.21,0)</f>
        <v>#REF!</v>
      </c>
      <c r="URR165" s="632" t="e">
        <f>(IF(URR112-URR107&lt;0,0,URR112-URR107)+URR156)*1.21+IF($D$5="Koncesija",-#REF!*0.21,0)</f>
        <v>#REF!</v>
      </c>
      <c r="URS165" s="632" t="e">
        <f>(IF(URS112-URS107&lt;0,0,URS112-URS107)+URS156)*1.21+IF($D$5="Koncesija",-#REF!*0.21,0)</f>
        <v>#REF!</v>
      </c>
      <c r="URT165" s="632" t="e">
        <f>(IF(URT112-URT107&lt;0,0,URT112-URT107)+URT156)*1.21+IF($D$5="Koncesija",-#REF!*0.21,0)</f>
        <v>#REF!</v>
      </c>
      <c r="URU165" s="632" t="e">
        <f>(IF(URU112-URU107&lt;0,0,URU112-URU107)+URU156)*1.21+IF($D$5="Koncesija",-#REF!*0.21,0)</f>
        <v>#REF!</v>
      </c>
      <c r="URV165" s="632" t="e">
        <f>(IF(URV112-URV107&lt;0,0,URV112-URV107)+URV156)*1.21+IF($D$5="Koncesija",-#REF!*0.21,0)</f>
        <v>#REF!</v>
      </c>
      <c r="URW165" s="632" t="e">
        <f>(IF(URW112-URW107&lt;0,0,URW112-URW107)+URW156)*1.21+IF($D$5="Koncesija",-#REF!*0.21,0)</f>
        <v>#REF!</v>
      </c>
      <c r="URX165" s="632" t="e">
        <f>(IF(URX112-URX107&lt;0,0,URX112-URX107)+URX156)*1.21+IF($D$5="Koncesija",-#REF!*0.21,0)</f>
        <v>#REF!</v>
      </c>
      <c r="URY165" s="632" t="e">
        <f>(IF(URY112-URY107&lt;0,0,URY112-URY107)+URY156)*1.21+IF($D$5="Koncesija",-#REF!*0.21,0)</f>
        <v>#REF!</v>
      </c>
      <c r="URZ165" s="632" t="e">
        <f>(IF(URZ112-URZ107&lt;0,0,URZ112-URZ107)+URZ156)*1.21+IF($D$5="Koncesija",-#REF!*0.21,0)</f>
        <v>#REF!</v>
      </c>
      <c r="USA165" s="632" t="e">
        <f>(IF(USA112-USA107&lt;0,0,USA112-USA107)+USA156)*1.21+IF($D$5="Koncesija",-#REF!*0.21,0)</f>
        <v>#REF!</v>
      </c>
      <c r="USB165" s="632" t="e">
        <f>(IF(USB112-USB107&lt;0,0,USB112-USB107)+USB156)*1.21+IF($D$5="Koncesija",-#REF!*0.21,0)</f>
        <v>#REF!</v>
      </c>
      <c r="USC165" s="632" t="e">
        <f>(IF(USC112-USC107&lt;0,0,USC112-USC107)+USC156)*1.21+IF($D$5="Koncesija",-#REF!*0.21,0)</f>
        <v>#REF!</v>
      </c>
      <c r="USD165" s="632" t="e">
        <f>(IF(USD112-USD107&lt;0,0,USD112-USD107)+USD156)*1.21+IF($D$5="Koncesija",-#REF!*0.21,0)</f>
        <v>#REF!</v>
      </c>
      <c r="USE165" s="632" t="e">
        <f>(IF(USE112-USE107&lt;0,0,USE112-USE107)+USE156)*1.21+IF($D$5="Koncesija",-#REF!*0.21,0)</f>
        <v>#REF!</v>
      </c>
      <c r="USF165" s="632" t="e">
        <f>(IF(USF112-USF107&lt;0,0,USF112-USF107)+USF156)*1.21+IF($D$5="Koncesija",-#REF!*0.21,0)</f>
        <v>#REF!</v>
      </c>
      <c r="USG165" s="632" t="e">
        <f>(IF(USG112-USG107&lt;0,0,USG112-USG107)+USG156)*1.21+IF($D$5="Koncesija",-#REF!*0.21,0)</f>
        <v>#REF!</v>
      </c>
      <c r="USH165" s="632" t="e">
        <f>(IF(USH112-USH107&lt;0,0,USH112-USH107)+USH156)*1.21+IF($D$5="Koncesija",-#REF!*0.21,0)</f>
        <v>#REF!</v>
      </c>
      <c r="USI165" s="632" t="e">
        <f>(IF(USI112-USI107&lt;0,0,USI112-USI107)+USI156)*1.21+IF($D$5="Koncesija",-#REF!*0.21,0)</f>
        <v>#REF!</v>
      </c>
      <c r="USJ165" s="632" t="e">
        <f>(IF(USJ112-USJ107&lt;0,0,USJ112-USJ107)+USJ156)*1.21+IF($D$5="Koncesija",-#REF!*0.21,0)</f>
        <v>#REF!</v>
      </c>
      <c r="USK165" s="632" t="e">
        <f>(IF(USK112-USK107&lt;0,0,USK112-USK107)+USK156)*1.21+IF($D$5="Koncesija",-#REF!*0.21,0)</f>
        <v>#REF!</v>
      </c>
      <c r="USL165" s="632" t="e">
        <f>(IF(USL112-USL107&lt;0,0,USL112-USL107)+USL156)*1.21+IF($D$5="Koncesija",-#REF!*0.21,0)</f>
        <v>#REF!</v>
      </c>
      <c r="USM165" s="632" t="e">
        <f>(IF(USM112-USM107&lt;0,0,USM112-USM107)+USM156)*1.21+IF($D$5="Koncesija",-#REF!*0.21,0)</f>
        <v>#REF!</v>
      </c>
      <c r="USN165" s="632" t="e">
        <f>(IF(USN112-USN107&lt;0,0,USN112-USN107)+USN156)*1.21+IF($D$5="Koncesija",-#REF!*0.21,0)</f>
        <v>#REF!</v>
      </c>
      <c r="USO165" s="632" t="e">
        <f>(IF(USO112-USO107&lt;0,0,USO112-USO107)+USO156)*1.21+IF($D$5="Koncesija",-#REF!*0.21,0)</f>
        <v>#REF!</v>
      </c>
      <c r="USP165" s="632" t="e">
        <f>(IF(USP112-USP107&lt;0,0,USP112-USP107)+USP156)*1.21+IF($D$5="Koncesija",-#REF!*0.21,0)</f>
        <v>#REF!</v>
      </c>
      <c r="USQ165" s="632" t="e">
        <f>(IF(USQ112-USQ107&lt;0,0,USQ112-USQ107)+USQ156)*1.21+IF($D$5="Koncesija",-#REF!*0.21,0)</f>
        <v>#REF!</v>
      </c>
      <c r="USR165" s="632" t="e">
        <f>(IF(USR112-USR107&lt;0,0,USR112-USR107)+USR156)*1.21+IF($D$5="Koncesija",-#REF!*0.21,0)</f>
        <v>#REF!</v>
      </c>
      <c r="USS165" s="632" t="e">
        <f>(IF(USS112-USS107&lt;0,0,USS112-USS107)+USS156)*1.21+IF($D$5="Koncesija",-#REF!*0.21,0)</f>
        <v>#REF!</v>
      </c>
      <c r="UST165" s="632" t="e">
        <f>(IF(UST112-UST107&lt;0,0,UST112-UST107)+UST156)*1.21+IF($D$5="Koncesija",-#REF!*0.21,0)</f>
        <v>#REF!</v>
      </c>
      <c r="USU165" s="632" t="e">
        <f>(IF(USU112-USU107&lt;0,0,USU112-USU107)+USU156)*1.21+IF($D$5="Koncesija",-#REF!*0.21,0)</f>
        <v>#REF!</v>
      </c>
      <c r="USV165" s="632" t="e">
        <f>(IF(USV112-USV107&lt;0,0,USV112-USV107)+USV156)*1.21+IF($D$5="Koncesija",-#REF!*0.21,0)</f>
        <v>#REF!</v>
      </c>
      <c r="USW165" s="632" t="e">
        <f>(IF(USW112-USW107&lt;0,0,USW112-USW107)+USW156)*1.21+IF($D$5="Koncesija",-#REF!*0.21,0)</f>
        <v>#REF!</v>
      </c>
      <c r="USX165" s="632" t="e">
        <f>(IF(USX112-USX107&lt;0,0,USX112-USX107)+USX156)*1.21+IF($D$5="Koncesija",-#REF!*0.21,0)</f>
        <v>#REF!</v>
      </c>
      <c r="USY165" s="632" t="e">
        <f>(IF(USY112-USY107&lt;0,0,USY112-USY107)+USY156)*1.21+IF($D$5="Koncesija",-#REF!*0.21,0)</f>
        <v>#REF!</v>
      </c>
      <c r="USZ165" s="632" t="e">
        <f>(IF(USZ112-USZ107&lt;0,0,USZ112-USZ107)+USZ156)*1.21+IF($D$5="Koncesija",-#REF!*0.21,0)</f>
        <v>#REF!</v>
      </c>
      <c r="UTA165" s="632" t="e">
        <f>(IF(UTA112-UTA107&lt;0,0,UTA112-UTA107)+UTA156)*1.21+IF($D$5="Koncesija",-#REF!*0.21,0)</f>
        <v>#REF!</v>
      </c>
      <c r="UTB165" s="632" t="e">
        <f>(IF(UTB112-UTB107&lt;0,0,UTB112-UTB107)+UTB156)*1.21+IF($D$5="Koncesija",-#REF!*0.21,0)</f>
        <v>#REF!</v>
      </c>
      <c r="UTC165" s="632" t="e">
        <f>(IF(UTC112-UTC107&lt;0,0,UTC112-UTC107)+UTC156)*1.21+IF($D$5="Koncesija",-#REF!*0.21,0)</f>
        <v>#REF!</v>
      </c>
      <c r="UTD165" s="632" t="e">
        <f>(IF(UTD112-UTD107&lt;0,0,UTD112-UTD107)+UTD156)*1.21+IF($D$5="Koncesija",-#REF!*0.21,0)</f>
        <v>#REF!</v>
      </c>
      <c r="UTE165" s="632" t="e">
        <f>(IF(UTE112-UTE107&lt;0,0,UTE112-UTE107)+UTE156)*1.21+IF($D$5="Koncesija",-#REF!*0.21,0)</f>
        <v>#REF!</v>
      </c>
      <c r="UTF165" s="632" t="e">
        <f>(IF(UTF112-UTF107&lt;0,0,UTF112-UTF107)+UTF156)*1.21+IF($D$5="Koncesija",-#REF!*0.21,0)</f>
        <v>#REF!</v>
      </c>
      <c r="UTG165" s="632" t="e">
        <f>(IF(UTG112-UTG107&lt;0,0,UTG112-UTG107)+UTG156)*1.21+IF($D$5="Koncesija",-#REF!*0.21,0)</f>
        <v>#REF!</v>
      </c>
      <c r="UTH165" s="632" t="e">
        <f>(IF(UTH112-UTH107&lt;0,0,UTH112-UTH107)+UTH156)*1.21+IF($D$5="Koncesija",-#REF!*0.21,0)</f>
        <v>#REF!</v>
      </c>
      <c r="UTI165" s="632" t="e">
        <f>(IF(UTI112-UTI107&lt;0,0,UTI112-UTI107)+UTI156)*1.21+IF($D$5="Koncesija",-#REF!*0.21,0)</f>
        <v>#REF!</v>
      </c>
      <c r="UTJ165" s="632" t="e">
        <f>(IF(UTJ112-UTJ107&lt;0,0,UTJ112-UTJ107)+UTJ156)*1.21+IF($D$5="Koncesija",-#REF!*0.21,0)</f>
        <v>#REF!</v>
      </c>
      <c r="UTK165" s="632" t="e">
        <f>(IF(UTK112-UTK107&lt;0,0,UTK112-UTK107)+UTK156)*1.21+IF($D$5="Koncesija",-#REF!*0.21,0)</f>
        <v>#REF!</v>
      </c>
      <c r="UTL165" s="632" t="e">
        <f>(IF(UTL112-UTL107&lt;0,0,UTL112-UTL107)+UTL156)*1.21+IF($D$5="Koncesija",-#REF!*0.21,0)</f>
        <v>#REF!</v>
      </c>
      <c r="UTM165" s="632" t="e">
        <f>(IF(UTM112-UTM107&lt;0,0,UTM112-UTM107)+UTM156)*1.21+IF($D$5="Koncesija",-#REF!*0.21,0)</f>
        <v>#REF!</v>
      </c>
      <c r="UTN165" s="632" t="e">
        <f>(IF(UTN112-UTN107&lt;0,0,UTN112-UTN107)+UTN156)*1.21+IF($D$5="Koncesija",-#REF!*0.21,0)</f>
        <v>#REF!</v>
      </c>
      <c r="UTO165" s="632" t="e">
        <f>(IF(UTO112-UTO107&lt;0,0,UTO112-UTO107)+UTO156)*1.21+IF($D$5="Koncesija",-#REF!*0.21,0)</f>
        <v>#REF!</v>
      </c>
      <c r="UTP165" s="632" t="e">
        <f>(IF(UTP112-UTP107&lt;0,0,UTP112-UTP107)+UTP156)*1.21+IF($D$5="Koncesija",-#REF!*0.21,0)</f>
        <v>#REF!</v>
      </c>
      <c r="UTQ165" s="632" t="e">
        <f>(IF(UTQ112-UTQ107&lt;0,0,UTQ112-UTQ107)+UTQ156)*1.21+IF($D$5="Koncesija",-#REF!*0.21,0)</f>
        <v>#REF!</v>
      </c>
      <c r="UTR165" s="632" t="e">
        <f>(IF(UTR112-UTR107&lt;0,0,UTR112-UTR107)+UTR156)*1.21+IF($D$5="Koncesija",-#REF!*0.21,0)</f>
        <v>#REF!</v>
      </c>
      <c r="UTS165" s="632" t="e">
        <f>(IF(UTS112-UTS107&lt;0,0,UTS112-UTS107)+UTS156)*1.21+IF($D$5="Koncesija",-#REF!*0.21,0)</f>
        <v>#REF!</v>
      </c>
      <c r="UTT165" s="632" t="e">
        <f>(IF(UTT112-UTT107&lt;0,0,UTT112-UTT107)+UTT156)*1.21+IF($D$5="Koncesija",-#REF!*0.21,0)</f>
        <v>#REF!</v>
      </c>
      <c r="UTU165" s="632" t="e">
        <f>(IF(UTU112-UTU107&lt;0,0,UTU112-UTU107)+UTU156)*1.21+IF($D$5="Koncesija",-#REF!*0.21,0)</f>
        <v>#REF!</v>
      </c>
      <c r="UTV165" s="632" t="e">
        <f>(IF(UTV112-UTV107&lt;0,0,UTV112-UTV107)+UTV156)*1.21+IF($D$5="Koncesija",-#REF!*0.21,0)</f>
        <v>#REF!</v>
      </c>
      <c r="UTW165" s="632" t="e">
        <f>(IF(UTW112-UTW107&lt;0,0,UTW112-UTW107)+UTW156)*1.21+IF($D$5="Koncesija",-#REF!*0.21,0)</f>
        <v>#REF!</v>
      </c>
      <c r="UTX165" s="632" t="e">
        <f>(IF(UTX112-UTX107&lt;0,0,UTX112-UTX107)+UTX156)*1.21+IF($D$5="Koncesija",-#REF!*0.21,0)</f>
        <v>#REF!</v>
      </c>
      <c r="UTY165" s="632" t="e">
        <f>(IF(UTY112-UTY107&lt;0,0,UTY112-UTY107)+UTY156)*1.21+IF($D$5="Koncesija",-#REF!*0.21,0)</f>
        <v>#REF!</v>
      </c>
      <c r="UTZ165" s="632" t="e">
        <f>(IF(UTZ112-UTZ107&lt;0,0,UTZ112-UTZ107)+UTZ156)*1.21+IF($D$5="Koncesija",-#REF!*0.21,0)</f>
        <v>#REF!</v>
      </c>
      <c r="UUA165" s="632" t="e">
        <f>(IF(UUA112-UUA107&lt;0,0,UUA112-UUA107)+UUA156)*1.21+IF($D$5="Koncesija",-#REF!*0.21,0)</f>
        <v>#REF!</v>
      </c>
      <c r="UUB165" s="632" t="e">
        <f>(IF(UUB112-UUB107&lt;0,0,UUB112-UUB107)+UUB156)*1.21+IF($D$5="Koncesija",-#REF!*0.21,0)</f>
        <v>#REF!</v>
      </c>
      <c r="UUC165" s="632" t="e">
        <f>(IF(UUC112-UUC107&lt;0,0,UUC112-UUC107)+UUC156)*1.21+IF($D$5="Koncesija",-#REF!*0.21,0)</f>
        <v>#REF!</v>
      </c>
      <c r="UUD165" s="632" t="e">
        <f>(IF(UUD112-UUD107&lt;0,0,UUD112-UUD107)+UUD156)*1.21+IF($D$5="Koncesija",-#REF!*0.21,0)</f>
        <v>#REF!</v>
      </c>
      <c r="UUE165" s="632" t="e">
        <f>(IF(UUE112-UUE107&lt;0,0,UUE112-UUE107)+UUE156)*1.21+IF($D$5="Koncesija",-#REF!*0.21,0)</f>
        <v>#REF!</v>
      </c>
      <c r="UUF165" s="632" t="e">
        <f>(IF(UUF112-UUF107&lt;0,0,UUF112-UUF107)+UUF156)*1.21+IF($D$5="Koncesija",-#REF!*0.21,0)</f>
        <v>#REF!</v>
      </c>
      <c r="UUG165" s="632" t="e">
        <f>(IF(UUG112-UUG107&lt;0,0,UUG112-UUG107)+UUG156)*1.21+IF($D$5="Koncesija",-#REF!*0.21,0)</f>
        <v>#REF!</v>
      </c>
      <c r="UUH165" s="632" t="e">
        <f>(IF(UUH112-UUH107&lt;0,0,UUH112-UUH107)+UUH156)*1.21+IF($D$5="Koncesija",-#REF!*0.21,0)</f>
        <v>#REF!</v>
      </c>
      <c r="UUI165" s="632" t="e">
        <f>(IF(UUI112-UUI107&lt;0,0,UUI112-UUI107)+UUI156)*1.21+IF($D$5="Koncesija",-#REF!*0.21,0)</f>
        <v>#REF!</v>
      </c>
      <c r="UUJ165" s="632" t="e">
        <f>(IF(UUJ112-UUJ107&lt;0,0,UUJ112-UUJ107)+UUJ156)*1.21+IF($D$5="Koncesija",-#REF!*0.21,0)</f>
        <v>#REF!</v>
      </c>
      <c r="UUK165" s="632" t="e">
        <f>(IF(UUK112-UUK107&lt;0,0,UUK112-UUK107)+UUK156)*1.21+IF($D$5="Koncesija",-#REF!*0.21,0)</f>
        <v>#REF!</v>
      </c>
      <c r="UUL165" s="632" t="e">
        <f>(IF(UUL112-UUL107&lt;0,0,UUL112-UUL107)+UUL156)*1.21+IF($D$5="Koncesija",-#REF!*0.21,0)</f>
        <v>#REF!</v>
      </c>
      <c r="UUM165" s="632" t="e">
        <f>(IF(UUM112-UUM107&lt;0,0,UUM112-UUM107)+UUM156)*1.21+IF($D$5="Koncesija",-#REF!*0.21,0)</f>
        <v>#REF!</v>
      </c>
      <c r="UUN165" s="632" t="e">
        <f>(IF(UUN112-UUN107&lt;0,0,UUN112-UUN107)+UUN156)*1.21+IF($D$5="Koncesija",-#REF!*0.21,0)</f>
        <v>#REF!</v>
      </c>
      <c r="UUO165" s="632" t="e">
        <f>(IF(UUO112-UUO107&lt;0,0,UUO112-UUO107)+UUO156)*1.21+IF($D$5="Koncesija",-#REF!*0.21,0)</f>
        <v>#REF!</v>
      </c>
      <c r="UUP165" s="632" t="e">
        <f>(IF(UUP112-UUP107&lt;0,0,UUP112-UUP107)+UUP156)*1.21+IF($D$5="Koncesija",-#REF!*0.21,0)</f>
        <v>#REF!</v>
      </c>
      <c r="UUQ165" s="632" t="e">
        <f>(IF(UUQ112-UUQ107&lt;0,0,UUQ112-UUQ107)+UUQ156)*1.21+IF($D$5="Koncesija",-#REF!*0.21,0)</f>
        <v>#REF!</v>
      </c>
      <c r="UUR165" s="632" t="e">
        <f>(IF(UUR112-UUR107&lt;0,0,UUR112-UUR107)+UUR156)*1.21+IF($D$5="Koncesija",-#REF!*0.21,0)</f>
        <v>#REF!</v>
      </c>
      <c r="UUS165" s="632" t="e">
        <f>(IF(UUS112-UUS107&lt;0,0,UUS112-UUS107)+UUS156)*1.21+IF($D$5="Koncesija",-#REF!*0.21,0)</f>
        <v>#REF!</v>
      </c>
      <c r="UUT165" s="632" t="e">
        <f>(IF(UUT112-UUT107&lt;0,0,UUT112-UUT107)+UUT156)*1.21+IF($D$5="Koncesija",-#REF!*0.21,0)</f>
        <v>#REF!</v>
      </c>
      <c r="UUU165" s="632" t="e">
        <f>(IF(UUU112-UUU107&lt;0,0,UUU112-UUU107)+UUU156)*1.21+IF($D$5="Koncesija",-#REF!*0.21,0)</f>
        <v>#REF!</v>
      </c>
      <c r="UUV165" s="632" t="e">
        <f>(IF(UUV112-UUV107&lt;0,0,UUV112-UUV107)+UUV156)*1.21+IF($D$5="Koncesija",-#REF!*0.21,0)</f>
        <v>#REF!</v>
      </c>
      <c r="UUW165" s="632" t="e">
        <f>(IF(UUW112-UUW107&lt;0,0,UUW112-UUW107)+UUW156)*1.21+IF($D$5="Koncesija",-#REF!*0.21,0)</f>
        <v>#REF!</v>
      </c>
      <c r="UUX165" s="632" t="e">
        <f>(IF(UUX112-UUX107&lt;0,0,UUX112-UUX107)+UUX156)*1.21+IF($D$5="Koncesija",-#REF!*0.21,0)</f>
        <v>#REF!</v>
      </c>
      <c r="UUY165" s="632" t="e">
        <f>(IF(UUY112-UUY107&lt;0,0,UUY112-UUY107)+UUY156)*1.21+IF($D$5="Koncesija",-#REF!*0.21,0)</f>
        <v>#REF!</v>
      </c>
      <c r="UUZ165" s="632" t="e">
        <f>(IF(UUZ112-UUZ107&lt;0,0,UUZ112-UUZ107)+UUZ156)*1.21+IF($D$5="Koncesija",-#REF!*0.21,0)</f>
        <v>#REF!</v>
      </c>
      <c r="UVA165" s="632" t="e">
        <f>(IF(UVA112-UVA107&lt;0,0,UVA112-UVA107)+UVA156)*1.21+IF($D$5="Koncesija",-#REF!*0.21,0)</f>
        <v>#REF!</v>
      </c>
      <c r="UVB165" s="632" t="e">
        <f>(IF(UVB112-UVB107&lt;0,0,UVB112-UVB107)+UVB156)*1.21+IF($D$5="Koncesija",-#REF!*0.21,0)</f>
        <v>#REF!</v>
      </c>
      <c r="UVC165" s="632" t="e">
        <f>(IF(UVC112-UVC107&lt;0,0,UVC112-UVC107)+UVC156)*1.21+IF($D$5="Koncesija",-#REF!*0.21,0)</f>
        <v>#REF!</v>
      </c>
      <c r="UVD165" s="632" t="e">
        <f>(IF(UVD112-UVD107&lt;0,0,UVD112-UVD107)+UVD156)*1.21+IF($D$5="Koncesija",-#REF!*0.21,0)</f>
        <v>#REF!</v>
      </c>
      <c r="UVE165" s="632" t="e">
        <f>(IF(UVE112-UVE107&lt;0,0,UVE112-UVE107)+UVE156)*1.21+IF($D$5="Koncesija",-#REF!*0.21,0)</f>
        <v>#REF!</v>
      </c>
      <c r="UVF165" s="632" t="e">
        <f>(IF(UVF112-UVF107&lt;0,0,UVF112-UVF107)+UVF156)*1.21+IF($D$5="Koncesija",-#REF!*0.21,0)</f>
        <v>#REF!</v>
      </c>
      <c r="UVG165" s="632" t="e">
        <f>(IF(UVG112-UVG107&lt;0,0,UVG112-UVG107)+UVG156)*1.21+IF($D$5="Koncesija",-#REF!*0.21,0)</f>
        <v>#REF!</v>
      </c>
      <c r="UVH165" s="632" t="e">
        <f>(IF(UVH112-UVH107&lt;0,0,UVH112-UVH107)+UVH156)*1.21+IF($D$5="Koncesija",-#REF!*0.21,0)</f>
        <v>#REF!</v>
      </c>
      <c r="UVI165" s="632" t="e">
        <f>(IF(UVI112-UVI107&lt;0,0,UVI112-UVI107)+UVI156)*1.21+IF($D$5="Koncesija",-#REF!*0.21,0)</f>
        <v>#REF!</v>
      </c>
      <c r="UVJ165" s="632" t="e">
        <f>(IF(UVJ112-UVJ107&lt;0,0,UVJ112-UVJ107)+UVJ156)*1.21+IF($D$5="Koncesija",-#REF!*0.21,0)</f>
        <v>#REF!</v>
      </c>
      <c r="UVK165" s="632" t="e">
        <f>(IF(UVK112-UVK107&lt;0,0,UVK112-UVK107)+UVK156)*1.21+IF($D$5="Koncesija",-#REF!*0.21,0)</f>
        <v>#REF!</v>
      </c>
      <c r="UVL165" s="632" t="e">
        <f>(IF(UVL112-UVL107&lt;0,0,UVL112-UVL107)+UVL156)*1.21+IF($D$5="Koncesija",-#REF!*0.21,0)</f>
        <v>#REF!</v>
      </c>
      <c r="UVM165" s="632" t="e">
        <f>(IF(UVM112-UVM107&lt;0,0,UVM112-UVM107)+UVM156)*1.21+IF($D$5="Koncesija",-#REF!*0.21,0)</f>
        <v>#REF!</v>
      </c>
      <c r="UVN165" s="632" t="e">
        <f>(IF(UVN112-UVN107&lt;0,0,UVN112-UVN107)+UVN156)*1.21+IF($D$5="Koncesija",-#REF!*0.21,0)</f>
        <v>#REF!</v>
      </c>
      <c r="UVO165" s="632" t="e">
        <f>(IF(UVO112-UVO107&lt;0,0,UVO112-UVO107)+UVO156)*1.21+IF($D$5="Koncesija",-#REF!*0.21,0)</f>
        <v>#REF!</v>
      </c>
      <c r="UVP165" s="632" t="e">
        <f>(IF(UVP112-UVP107&lt;0,0,UVP112-UVP107)+UVP156)*1.21+IF($D$5="Koncesija",-#REF!*0.21,0)</f>
        <v>#REF!</v>
      </c>
      <c r="UVQ165" s="632" t="e">
        <f>(IF(UVQ112-UVQ107&lt;0,0,UVQ112-UVQ107)+UVQ156)*1.21+IF($D$5="Koncesija",-#REF!*0.21,0)</f>
        <v>#REF!</v>
      </c>
      <c r="UVR165" s="632" t="e">
        <f>(IF(UVR112-UVR107&lt;0,0,UVR112-UVR107)+UVR156)*1.21+IF($D$5="Koncesija",-#REF!*0.21,0)</f>
        <v>#REF!</v>
      </c>
      <c r="UVS165" s="632" t="e">
        <f>(IF(UVS112-UVS107&lt;0,0,UVS112-UVS107)+UVS156)*1.21+IF($D$5="Koncesija",-#REF!*0.21,0)</f>
        <v>#REF!</v>
      </c>
      <c r="UVT165" s="632" t="e">
        <f>(IF(UVT112-UVT107&lt;0,0,UVT112-UVT107)+UVT156)*1.21+IF($D$5="Koncesija",-#REF!*0.21,0)</f>
        <v>#REF!</v>
      </c>
      <c r="UVU165" s="632" t="e">
        <f>(IF(UVU112-UVU107&lt;0,0,UVU112-UVU107)+UVU156)*1.21+IF($D$5="Koncesija",-#REF!*0.21,0)</f>
        <v>#REF!</v>
      </c>
      <c r="UVV165" s="632" t="e">
        <f>(IF(UVV112-UVV107&lt;0,0,UVV112-UVV107)+UVV156)*1.21+IF($D$5="Koncesija",-#REF!*0.21,0)</f>
        <v>#REF!</v>
      </c>
      <c r="UVW165" s="632" t="e">
        <f>(IF(UVW112-UVW107&lt;0,0,UVW112-UVW107)+UVW156)*1.21+IF($D$5="Koncesija",-#REF!*0.21,0)</f>
        <v>#REF!</v>
      </c>
      <c r="UVX165" s="632" t="e">
        <f>(IF(UVX112-UVX107&lt;0,0,UVX112-UVX107)+UVX156)*1.21+IF($D$5="Koncesija",-#REF!*0.21,0)</f>
        <v>#REF!</v>
      </c>
      <c r="UVY165" s="632" t="e">
        <f>(IF(UVY112-UVY107&lt;0,0,UVY112-UVY107)+UVY156)*1.21+IF($D$5="Koncesija",-#REF!*0.21,0)</f>
        <v>#REF!</v>
      </c>
      <c r="UVZ165" s="632" t="e">
        <f>(IF(UVZ112-UVZ107&lt;0,0,UVZ112-UVZ107)+UVZ156)*1.21+IF($D$5="Koncesija",-#REF!*0.21,0)</f>
        <v>#REF!</v>
      </c>
      <c r="UWA165" s="632" t="e">
        <f>(IF(UWA112-UWA107&lt;0,0,UWA112-UWA107)+UWA156)*1.21+IF($D$5="Koncesija",-#REF!*0.21,0)</f>
        <v>#REF!</v>
      </c>
      <c r="UWB165" s="632" t="e">
        <f>(IF(UWB112-UWB107&lt;0,0,UWB112-UWB107)+UWB156)*1.21+IF($D$5="Koncesija",-#REF!*0.21,0)</f>
        <v>#REF!</v>
      </c>
      <c r="UWC165" s="632" t="e">
        <f>(IF(UWC112-UWC107&lt;0,0,UWC112-UWC107)+UWC156)*1.21+IF($D$5="Koncesija",-#REF!*0.21,0)</f>
        <v>#REF!</v>
      </c>
      <c r="UWD165" s="632" t="e">
        <f>(IF(UWD112-UWD107&lt;0,0,UWD112-UWD107)+UWD156)*1.21+IF($D$5="Koncesija",-#REF!*0.21,0)</f>
        <v>#REF!</v>
      </c>
      <c r="UWE165" s="632" t="e">
        <f>(IF(UWE112-UWE107&lt;0,0,UWE112-UWE107)+UWE156)*1.21+IF($D$5="Koncesija",-#REF!*0.21,0)</f>
        <v>#REF!</v>
      </c>
      <c r="UWF165" s="632" t="e">
        <f>(IF(UWF112-UWF107&lt;0,0,UWF112-UWF107)+UWF156)*1.21+IF($D$5="Koncesija",-#REF!*0.21,0)</f>
        <v>#REF!</v>
      </c>
      <c r="UWG165" s="632" t="e">
        <f>(IF(UWG112-UWG107&lt;0,0,UWG112-UWG107)+UWG156)*1.21+IF($D$5="Koncesija",-#REF!*0.21,0)</f>
        <v>#REF!</v>
      </c>
      <c r="UWH165" s="632" t="e">
        <f>(IF(UWH112-UWH107&lt;0,0,UWH112-UWH107)+UWH156)*1.21+IF($D$5="Koncesija",-#REF!*0.21,0)</f>
        <v>#REF!</v>
      </c>
      <c r="UWI165" s="632" t="e">
        <f>(IF(UWI112-UWI107&lt;0,0,UWI112-UWI107)+UWI156)*1.21+IF($D$5="Koncesija",-#REF!*0.21,0)</f>
        <v>#REF!</v>
      </c>
      <c r="UWJ165" s="632" t="e">
        <f>(IF(UWJ112-UWJ107&lt;0,0,UWJ112-UWJ107)+UWJ156)*1.21+IF($D$5="Koncesija",-#REF!*0.21,0)</f>
        <v>#REF!</v>
      </c>
      <c r="UWK165" s="632" t="e">
        <f>(IF(UWK112-UWK107&lt;0,0,UWK112-UWK107)+UWK156)*1.21+IF($D$5="Koncesija",-#REF!*0.21,0)</f>
        <v>#REF!</v>
      </c>
      <c r="UWL165" s="632" t="e">
        <f>(IF(UWL112-UWL107&lt;0,0,UWL112-UWL107)+UWL156)*1.21+IF($D$5="Koncesija",-#REF!*0.21,0)</f>
        <v>#REF!</v>
      </c>
      <c r="UWM165" s="632" t="e">
        <f>(IF(UWM112-UWM107&lt;0,0,UWM112-UWM107)+UWM156)*1.21+IF($D$5="Koncesija",-#REF!*0.21,0)</f>
        <v>#REF!</v>
      </c>
      <c r="UWN165" s="632" t="e">
        <f>(IF(UWN112-UWN107&lt;0,0,UWN112-UWN107)+UWN156)*1.21+IF($D$5="Koncesija",-#REF!*0.21,0)</f>
        <v>#REF!</v>
      </c>
      <c r="UWO165" s="632" t="e">
        <f>(IF(UWO112-UWO107&lt;0,0,UWO112-UWO107)+UWO156)*1.21+IF($D$5="Koncesija",-#REF!*0.21,0)</f>
        <v>#REF!</v>
      </c>
      <c r="UWP165" s="632" t="e">
        <f>(IF(UWP112-UWP107&lt;0,0,UWP112-UWP107)+UWP156)*1.21+IF($D$5="Koncesija",-#REF!*0.21,0)</f>
        <v>#REF!</v>
      </c>
      <c r="UWQ165" s="632" t="e">
        <f>(IF(UWQ112-UWQ107&lt;0,0,UWQ112-UWQ107)+UWQ156)*1.21+IF($D$5="Koncesija",-#REF!*0.21,0)</f>
        <v>#REF!</v>
      </c>
      <c r="UWR165" s="632" t="e">
        <f>(IF(UWR112-UWR107&lt;0,0,UWR112-UWR107)+UWR156)*1.21+IF($D$5="Koncesija",-#REF!*0.21,0)</f>
        <v>#REF!</v>
      </c>
      <c r="UWS165" s="632" t="e">
        <f>(IF(UWS112-UWS107&lt;0,0,UWS112-UWS107)+UWS156)*1.21+IF($D$5="Koncesija",-#REF!*0.21,0)</f>
        <v>#REF!</v>
      </c>
      <c r="UWT165" s="632" t="e">
        <f>(IF(UWT112-UWT107&lt;0,0,UWT112-UWT107)+UWT156)*1.21+IF($D$5="Koncesija",-#REF!*0.21,0)</f>
        <v>#REF!</v>
      </c>
      <c r="UWU165" s="632" t="e">
        <f>(IF(UWU112-UWU107&lt;0,0,UWU112-UWU107)+UWU156)*1.21+IF($D$5="Koncesija",-#REF!*0.21,0)</f>
        <v>#REF!</v>
      </c>
      <c r="UWV165" s="632" t="e">
        <f>(IF(UWV112-UWV107&lt;0,0,UWV112-UWV107)+UWV156)*1.21+IF($D$5="Koncesija",-#REF!*0.21,0)</f>
        <v>#REF!</v>
      </c>
      <c r="UWW165" s="632" t="e">
        <f>(IF(UWW112-UWW107&lt;0,0,UWW112-UWW107)+UWW156)*1.21+IF($D$5="Koncesija",-#REF!*0.21,0)</f>
        <v>#REF!</v>
      </c>
      <c r="UWX165" s="632" t="e">
        <f>(IF(UWX112-UWX107&lt;0,0,UWX112-UWX107)+UWX156)*1.21+IF($D$5="Koncesija",-#REF!*0.21,0)</f>
        <v>#REF!</v>
      </c>
      <c r="UWY165" s="632" t="e">
        <f>(IF(UWY112-UWY107&lt;0,0,UWY112-UWY107)+UWY156)*1.21+IF($D$5="Koncesija",-#REF!*0.21,0)</f>
        <v>#REF!</v>
      </c>
      <c r="UWZ165" s="632" t="e">
        <f>(IF(UWZ112-UWZ107&lt;0,0,UWZ112-UWZ107)+UWZ156)*1.21+IF($D$5="Koncesija",-#REF!*0.21,0)</f>
        <v>#REF!</v>
      </c>
      <c r="UXA165" s="632" t="e">
        <f>(IF(UXA112-UXA107&lt;0,0,UXA112-UXA107)+UXA156)*1.21+IF($D$5="Koncesija",-#REF!*0.21,0)</f>
        <v>#REF!</v>
      </c>
      <c r="UXB165" s="632" t="e">
        <f>(IF(UXB112-UXB107&lt;0,0,UXB112-UXB107)+UXB156)*1.21+IF($D$5="Koncesija",-#REF!*0.21,0)</f>
        <v>#REF!</v>
      </c>
      <c r="UXC165" s="632" t="e">
        <f>(IF(UXC112-UXC107&lt;0,0,UXC112-UXC107)+UXC156)*1.21+IF($D$5="Koncesija",-#REF!*0.21,0)</f>
        <v>#REF!</v>
      </c>
      <c r="UXD165" s="632" t="e">
        <f>(IF(UXD112-UXD107&lt;0,0,UXD112-UXD107)+UXD156)*1.21+IF($D$5="Koncesija",-#REF!*0.21,0)</f>
        <v>#REF!</v>
      </c>
      <c r="UXE165" s="632" t="e">
        <f>(IF(UXE112-UXE107&lt;0,0,UXE112-UXE107)+UXE156)*1.21+IF($D$5="Koncesija",-#REF!*0.21,0)</f>
        <v>#REF!</v>
      </c>
      <c r="UXF165" s="632" t="e">
        <f>(IF(UXF112-UXF107&lt;0,0,UXF112-UXF107)+UXF156)*1.21+IF($D$5="Koncesija",-#REF!*0.21,0)</f>
        <v>#REF!</v>
      </c>
      <c r="UXG165" s="632" t="e">
        <f>(IF(UXG112-UXG107&lt;0,0,UXG112-UXG107)+UXG156)*1.21+IF($D$5="Koncesija",-#REF!*0.21,0)</f>
        <v>#REF!</v>
      </c>
      <c r="UXH165" s="632" t="e">
        <f>(IF(UXH112-UXH107&lt;0,0,UXH112-UXH107)+UXH156)*1.21+IF($D$5="Koncesija",-#REF!*0.21,0)</f>
        <v>#REF!</v>
      </c>
      <c r="UXI165" s="632" t="e">
        <f>(IF(UXI112-UXI107&lt;0,0,UXI112-UXI107)+UXI156)*1.21+IF($D$5="Koncesija",-#REF!*0.21,0)</f>
        <v>#REF!</v>
      </c>
      <c r="UXJ165" s="632" t="e">
        <f>(IF(UXJ112-UXJ107&lt;0,0,UXJ112-UXJ107)+UXJ156)*1.21+IF($D$5="Koncesija",-#REF!*0.21,0)</f>
        <v>#REF!</v>
      </c>
      <c r="UXK165" s="632" t="e">
        <f>(IF(UXK112-UXK107&lt;0,0,UXK112-UXK107)+UXK156)*1.21+IF($D$5="Koncesija",-#REF!*0.21,0)</f>
        <v>#REF!</v>
      </c>
      <c r="UXL165" s="632" t="e">
        <f>(IF(UXL112-UXL107&lt;0,0,UXL112-UXL107)+UXL156)*1.21+IF($D$5="Koncesija",-#REF!*0.21,0)</f>
        <v>#REF!</v>
      </c>
      <c r="UXM165" s="632" t="e">
        <f>(IF(UXM112-UXM107&lt;0,0,UXM112-UXM107)+UXM156)*1.21+IF($D$5="Koncesija",-#REF!*0.21,0)</f>
        <v>#REF!</v>
      </c>
      <c r="UXN165" s="632" t="e">
        <f>(IF(UXN112-UXN107&lt;0,0,UXN112-UXN107)+UXN156)*1.21+IF($D$5="Koncesija",-#REF!*0.21,0)</f>
        <v>#REF!</v>
      </c>
      <c r="UXO165" s="632" t="e">
        <f>(IF(UXO112-UXO107&lt;0,0,UXO112-UXO107)+UXO156)*1.21+IF($D$5="Koncesija",-#REF!*0.21,0)</f>
        <v>#REF!</v>
      </c>
      <c r="UXP165" s="632" t="e">
        <f>(IF(UXP112-UXP107&lt;0,0,UXP112-UXP107)+UXP156)*1.21+IF($D$5="Koncesija",-#REF!*0.21,0)</f>
        <v>#REF!</v>
      </c>
      <c r="UXQ165" s="632" t="e">
        <f>(IF(UXQ112-UXQ107&lt;0,0,UXQ112-UXQ107)+UXQ156)*1.21+IF($D$5="Koncesija",-#REF!*0.21,0)</f>
        <v>#REF!</v>
      </c>
      <c r="UXR165" s="632" t="e">
        <f>(IF(UXR112-UXR107&lt;0,0,UXR112-UXR107)+UXR156)*1.21+IF($D$5="Koncesija",-#REF!*0.21,0)</f>
        <v>#REF!</v>
      </c>
      <c r="UXS165" s="632" t="e">
        <f>(IF(UXS112-UXS107&lt;0,0,UXS112-UXS107)+UXS156)*1.21+IF($D$5="Koncesija",-#REF!*0.21,0)</f>
        <v>#REF!</v>
      </c>
      <c r="UXT165" s="632" t="e">
        <f>(IF(UXT112-UXT107&lt;0,0,UXT112-UXT107)+UXT156)*1.21+IF($D$5="Koncesija",-#REF!*0.21,0)</f>
        <v>#REF!</v>
      </c>
      <c r="UXU165" s="632" t="e">
        <f>(IF(UXU112-UXU107&lt;0,0,UXU112-UXU107)+UXU156)*1.21+IF($D$5="Koncesija",-#REF!*0.21,0)</f>
        <v>#REF!</v>
      </c>
      <c r="UXV165" s="632" t="e">
        <f>(IF(UXV112-UXV107&lt;0,0,UXV112-UXV107)+UXV156)*1.21+IF($D$5="Koncesija",-#REF!*0.21,0)</f>
        <v>#REF!</v>
      </c>
      <c r="UXW165" s="632" t="e">
        <f>(IF(UXW112-UXW107&lt;0,0,UXW112-UXW107)+UXW156)*1.21+IF($D$5="Koncesija",-#REF!*0.21,0)</f>
        <v>#REF!</v>
      </c>
      <c r="UXX165" s="632" t="e">
        <f>(IF(UXX112-UXX107&lt;0,0,UXX112-UXX107)+UXX156)*1.21+IF($D$5="Koncesija",-#REF!*0.21,0)</f>
        <v>#REF!</v>
      </c>
      <c r="UXY165" s="632" t="e">
        <f>(IF(UXY112-UXY107&lt;0,0,UXY112-UXY107)+UXY156)*1.21+IF($D$5="Koncesija",-#REF!*0.21,0)</f>
        <v>#REF!</v>
      </c>
      <c r="UXZ165" s="632" t="e">
        <f>(IF(UXZ112-UXZ107&lt;0,0,UXZ112-UXZ107)+UXZ156)*1.21+IF($D$5="Koncesija",-#REF!*0.21,0)</f>
        <v>#REF!</v>
      </c>
      <c r="UYA165" s="632" t="e">
        <f>(IF(UYA112-UYA107&lt;0,0,UYA112-UYA107)+UYA156)*1.21+IF($D$5="Koncesija",-#REF!*0.21,0)</f>
        <v>#REF!</v>
      </c>
      <c r="UYB165" s="632" t="e">
        <f>(IF(UYB112-UYB107&lt;0,0,UYB112-UYB107)+UYB156)*1.21+IF($D$5="Koncesija",-#REF!*0.21,0)</f>
        <v>#REF!</v>
      </c>
      <c r="UYC165" s="632" t="e">
        <f>(IF(UYC112-UYC107&lt;0,0,UYC112-UYC107)+UYC156)*1.21+IF($D$5="Koncesija",-#REF!*0.21,0)</f>
        <v>#REF!</v>
      </c>
      <c r="UYD165" s="632" t="e">
        <f>(IF(UYD112-UYD107&lt;0,0,UYD112-UYD107)+UYD156)*1.21+IF($D$5="Koncesija",-#REF!*0.21,0)</f>
        <v>#REF!</v>
      </c>
      <c r="UYE165" s="632" t="e">
        <f>(IF(UYE112-UYE107&lt;0,0,UYE112-UYE107)+UYE156)*1.21+IF($D$5="Koncesija",-#REF!*0.21,0)</f>
        <v>#REF!</v>
      </c>
      <c r="UYF165" s="632" t="e">
        <f>(IF(UYF112-UYF107&lt;0,0,UYF112-UYF107)+UYF156)*1.21+IF($D$5="Koncesija",-#REF!*0.21,0)</f>
        <v>#REF!</v>
      </c>
      <c r="UYG165" s="632" t="e">
        <f>(IF(UYG112-UYG107&lt;0,0,UYG112-UYG107)+UYG156)*1.21+IF($D$5="Koncesija",-#REF!*0.21,0)</f>
        <v>#REF!</v>
      </c>
      <c r="UYH165" s="632" t="e">
        <f>(IF(UYH112-UYH107&lt;0,0,UYH112-UYH107)+UYH156)*1.21+IF($D$5="Koncesija",-#REF!*0.21,0)</f>
        <v>#REF!</v>
      </c>
      <c r="UYI165" s="632" t="e">
        <f>(IF(UYI112-UYI107&lt;0,0,UYI112-UYI107)+UYI156)*1.21+IF($D$5="Koncesija",-#REF!*0.21,0)</f>
        <v>#REF!</v>
      </c>
      <c r="UYJ165" s="632" t="e">
        <f>(IF(UYJ112-UYJ107&lt;0,0,UYJ112-UYJ107)+UYJ156)*1.21+IF($D$5="Koncesija",-#REF!*0.21,0)</f>
        <v>#REF!</v>
      </c>
      <c r="UYK165" s="632" t="e">
        <f>(IF(UYK112-UYK107&lt;0,0,UYK112-UYK107)+UYK156)*1.21+IF($D$5="Koncesija",-#REF!*0.21,0)</f>
        <v>#REF!</v>
      </c>
      <c r="UYL165" s="632" t="e">
        <f>(IF(UYL112-UYL107&lt;0,0,UYL112-UYL107)+UYL156)*1.21+IF($D$5="Koncesija",-#REF!*0.21,0)</f>
        <v>#REF!</v>
      </c>
      <c r="UYM165" s="632" t="e">
        <f>(IF(UYM112-UYM107&lt;0,0,UYM112-UYM107)+UYM156)*1.21+IF($D$5="Koncesija",-#REF!*0.21,0)</f>
        <v>#REF!</v>
      </c>
      <c r="UYN165" s="632" t="e">
        <f>(IF(UYN112-UYN107&lt;0,0,UYN112-UYN107)+UYN156)*1.21+IF($D$5="Koncesija",-#REF!*0.21,0)</f>
        <v>#REF!</v>
      </c>
      <c r="UYO165" s="632" t="e">
        <f>(IF(UYO112-UYO107&lt;0,0,UYO112-UYO107)+UYO156)*1.21+IF($D$5="Koncesija",-#REF!*0.21,0)</f>
        <v>#REF!</v>
      </c>
      <c r="UYP165" s="632" t="e">
        <f>(IF(UYP112-UYP107&lt;0,0,UYP112-UYP107)+UYP156)*1.21+IF($D$5="Koncesija",-#REF!*0.21,0)</f>
        <v>#REF!</v>
      </c>
      <c r="UYQ165" s="632" t="e">
        <f>(IF(UYQ112-UYQ107&lt;0,0,UYQ112-UYQ107)+UYQ156)*1.21+IF($D$5="Koncesija",-#REF!*0.21,0)</f>
        <v>#REF!</v>
      </c>
      <c r="UYR165" s="632" t="e">
        <f>(IF(UYR112-UYR107&lt;0,0,UYR112-UYR107)+UYR156)*1.21+IF($D$5="Koncesija",-#REF!*0.21,0)</f>
        <v>#REF!</v>
      </c>
      <c r="UYS165" s="632" t="e">
        <f>(IF(UYS112-UYS107&lt;0,0,UYS112-UYS107)+UYS156)*1.21+IF($D$5="Koncesija",-#REF!*0.21,0)</f>
        <v>#REF!</v>
      </c>
      <c r="UYT165" s="632" t="e">
        <f>(IF(UYT112-UYT107&lt;0,0,UYT112-UYT107)+UYT156)*1.21+IF($D$5="Koncesija",-#REF!*0.21,0)</f>
        <v>#REF!</v>
      </c>
      <c r="UYU165" s="632" t="e">
        <f>(IF(UYU112-UYU107&lt;0,0,UYU112-UYU107)+UYU156)*1.21+IF($D$5="Koncesija",-#REF!*0.21,0)</f>
        <v>#REF!</v>
      </c>
      <c r="UYV165" s="632" t="e">
        <f>(IF(UYV112-UYV107&lt;0,0,UYV112-UYV107)+UYV156)*1.21+IF($D$5="Koncesija",-#REF!*0.21,0)</f>
        <v>#REF!</v>
      </c>
      <c r="UYW165" s="632" t="e">
        <f>(IF(UYW112-UYW107&lt;0,0,UYW112-UYW107)+UYW156)*1.21+IF($D$5="Koncesija",-#REF!*0.21,0)</f>
        <v>#REF!</v>
      </c>
      <c r="UYX165" s="632" t="e">
        <f>(IF(UYX112-UYX107&lt;0,0,UYX112-UYX107)+UYX156)*1.21+IF($D$5="Koncesija",-#REF!*0.21,0)</f>
        <v>#REF!</v>
      </c>
      <c r="UYY165" s="632" t="e">
        <f>(IF(UYY112-UYY107&lt;0,0,UYY112-UYY107)+UYY156)*1.21+IF($D$5="Koncesija",-#REF!*0.21,0)</f>
        <v>#REF!</v>
      </c>
      <c r="UYZ165" s="632" t="e">
        <f>(IF(UYZ112-UYZ107&lt;0,0,UYZ112-UYZ107)+UYZ156)*1.21+IF($D$5="Koncesija",-#REF!*0.21,0)</f>
        <v>#REF!</v>
      </c>
      <c r="UZA165" s="632" t="e">
        <f>(IF(UZA112-UZA107&lt;0,0,UZA112-UZA107)+UZA156)*1.21+IF($D$5="Koncesija",-#REF!*0.21,0)</f>
        <v>#REF!</v>
      </c>
      <c r="UZB165" s="632" t="e">
        <f>(IF(UZB112-UZB107&lt;0,0,UZB112-UZB107)+UZB156)*1.21+IF($D$5="Koncesija",-#REF!*0.21,0)</f>
        <v>#REF!</v>
      </c>
      <c r="UZC165" s="632" t="e">
        <f>(IF(UZC112-UZC107&lt;0,0,UZC112-UZC107)+UZC156)*1.21+IF($D$5="Koncesija",-#REF!*0.21,0)</f>
        <v>#REF!</v>
      </c>
      <c r="UZD165" s="632" t="e">
        <f>(IF(UZD112-UZD107&lt;0,0,UZD112-UZD107)+UZD156)*1.21+IF($D$5="Koncesija",-#REF!*0.21,0)</f>
        <v>#REF!</v>
      </c>
      <c r="UZE165" s="632" t="e">
        <f>(IF(UZE112-UZE107&lt;0,0,UZE112-UZE107)+UZE156)*1.21+IF($D$5="Koncesija",-#REF!*0.21,0)</f>
        <v>#REF!</v>
      </c>
      <c r="UZF165" s="632" t="e">
        <f>(IF(UZF112-UZF107&lt;0,0,UZF112-UZF107)+UZF156)*1.21+IF($D$5="Koncesija",-#REF!*0.21,0)</f>
        <v>#REF!</v>
      </c>
      <c r="UZG165" s="632" t="e">
        <f>(IF(UZG112-UZG107&lt;0,0,UZG112-UZG107)+UZG156)*1.21+IF($D$5="Koncesija",-#REF!*0.21,0)</f>
        <v>#REF!</v>
      </c>
      <c r="UZH165" s="632" t="e">
        <f>(IF(UZH112-UZH107&lt;0,0,UZH112-UZH107)+UZH156)*1.21+IF($D$5="Koncesija",-#REF!*0.21,0)</f>
        <v>#REF!</v>
      </c>
      <c r="UZI165" s="632" t="e">
        <f>(IF(UZI112-UZI107&lt;0,0,UZI112-UZI107)+UZI156)*1.21+IF($D$5="Koncesija",-#REF!*0.21,0)</f>
        <v>#REF!</v>
      </c>
      <c r="UZJ165" s="632" t="e">
        <f>(IF(UZJ112-UZJ107&lt;0,0,UZJ112-UZJ107)+UZJ156)*1.21+IF($D$5="Koncesija",-#REF!*0.21,0)</f>
        <v>#REF!</v>
      </c>
      <c r="UZK165" s="632" t="e">
        <f>(IF(UZK112-UZK107&lt;0,0,UZK112-UZK107)+UZK156)*1.21+IF($D$5="Koncesija",-#REF!*0.21,0)</f>
        <v>#REF!</v>
      </c>
      <c r="UZL165" s="632" t="e">
        <f>(IF(UZL112-UZL107&lt;0,0,UZL112-UZL107)+UZL156)*1.21+IF($D$5="Koncesija",-#REF!*0.21,0)</f>
        <v>#REF!</v>
      </c>
      <c r="UZM165" s="632" t="e">
        <f>(IF(UZM112-UZM107&lt;0,0,UZM112-UZM107)+UZM156)*1.21+IF($D$5="Koncesija",-#REF!*0.21,0)</f>
        <v>#REF!</v>
      </c>
      <c r="UZN165" s="632" t="e">
        <f>(IF(UZN112-UZN107&lt;0,0,UZN112-UZN107)+UZN156)*1.21+IF($D$5="Koncesija",-#REF!*0.21,0)</f>
        <v>#REF!</v>
      </c>
      <c r="UZO165" s="632" t="e">
        <f>(IF(UZO112-UZO107&lt;0,0,UZO112-UZO107)+UZO156)*1.21+IF($D$5="Koncesija",-#REF!*0.21,0)</f>
        <v>#REF!</v>
      </c>
      <c r="UZP165" s="632" t="e">
        <f>(IF(UZP112-UZP107&lt;0,0,UZP112-UZP107)+UZP156)*1.21+IF($D$5="Koncesija",-#REF!*0.21,0)</f>
        <v>#REF!</v>
      </c>
      <c r="UZQ165" s="632" t="e">
        <f>(IF(UZQ112-UZQ107&lt;0,0,UZQ112-UZQ107)+UZQ156)*1.21+IF($D$5="Koncesija",-#REF!*0.21,0)</f>
        <v>#REF!</v>
      </c>
      <c r="UZR165" s="632" t="e">
        <f>(IF(UZR112-UZR107&lt;0,0,UZR112-UZR107)+UZR156)*1.21+IF($D$5="Koncesija",-#REF!*0.21,0)</f>
        <v>#REF!</v>
      </c>
      <c r="UZS165" s="632" t="e">
        <f>(IF(UZS112-UZS107&lt;0,0,UZS112-UZS107)+UZS156)*1.21+IF($D$5="Koncesija",-#REF!*0.21,0)</f>
        <v>#REF!</v>
      </c>
      <c r="UZT165" s="632" t="e">
        <f>(IF(UZT112-UZT107&lt;0,0,UZT112-UZT107)+UZT156)*1.21+IF($D$5="Koncesija",-#REF!*0.21,0)</f>
        <v>#REF!</v>
      </c>
      <c r="UZU165" s="632" t="e">
        <f>(IF(UZU112-UZU107&lt;0,0,UZU112-UZU107)+UZU156)*1.21+IF($D$5="Koncesija",-#REF!*0.21,0)</f>
        <v>#REF!</v>
      </c>
      <c r="UZV165" s="632" t="e">
        <f>(IF(UZV112-UZV107&lt;0,0,UZV112-UZV107)+UZV156)*1.21+IF($D$5="Koncesija",-#REF!*0.21,0)</f>
        <v>#REF!</v>
      </c>
      <c r="UZW165" s="632" t="e">
        <f>(IF(UZW112-UZW107&lt;0,0,UZW112-UZW107)+UZW156)*1.21+IF($D$5="Koncesija",-#REF!*0.21,0)</f>
        <v>#REF!</v>
      </c>
      <c r="UZX165" s="632" t="e">
        <f>(IF(UZX112-UZX107&lt;0,0,UZX112-UZX107)+UZX156)*1.21+IF($D$5="Koncesija",-#REF!*0.21,0)</f>
        <v>#REF!</v>
      </c>
      <c r="UZY165" s="632" t="e">
        <f>(IF(UZY112-UZY107&lt;0,0,UZY112-UZY107)+UZY156)*1.21+IF($D$5="Koncesija",-#REF!*0.21,0)</f>
        <v>#REF!</v>
      </c>
      <c r="UZZ165" s="632" t="e">
        <f>(IF(UZZ112-UZZ107&lt;0,0,UZZ112-UZZ107)+UZZ156)*1.21+IF($D$5="Koncesija",-#REF!*0.21,0)</f>
        <v>#REF!</v>
      </c>
      <c r="VAA165" s="632" t="e">
        <f>(IF(VAA112-VAA107&lt;0,0,VAA112-VAA107)+VAA156)*1.21+IF($D$5="Koncesija",-#REF!*0.21,0)</f>
        <v>#REF!</v>
      </c>
      <c r="VAB165" s="632" t="e">
        <f>(IF(VAB112-VAB107&lt;0,0,VAB112-VAB107)+VAB156)*1.21+IF($D$5="Koncesija",-#REF!*0.21,0)</f>
        <v>#REF!</v>
      </c>
      <c r="VAC165" s="632" t="e">
        <f>(IF(VAC112-VAC107&lt;0,0,VAC112-VAC107)+VAC156)*1.21+IF($D$5="Koncesija",-#REF!*0.21,0)</f>
        <v>#REF!</v>
      </c>
      <c r="VAD165" s="632" t="e">
        <f>(IF(VAD112-VAD107&lt;0,0,VAD112-VAD107)+VAD156)*1.21+IF($D$5="Koncesija",-#REF!*0.21,0)</f>
        <v>#REF!</v>
      </c>
      <c r="VAE165" s="632" t="e">
        <f>(IF(VAE112-VAE107&lt;0,0,VAE112-VAE107)+VAE156)*1.21+IF($D$5="Koncesija",-#REF!*0.21,0)</f>
        <v>#REF!</v>
      </c>
      <c r="VAF165" s="632" t="e">
        <f>(IF(VAF112-VAF107&lt;0,0,VAF112-VAF107)+VAF156)*1.21+IF($D$5="Koncesija",-#REF!*0.21,0)</f>
        <v>#REF!</v>
      </c>
      <c r="VAG165" s="632" t="e">
        <f>(IF(VAG112-VAG107&lt;0,0,VAG112-VAG107)+VAG156)*1.21+IF($D$5="Koncesija",-#REF!*0.21,0)</f>
        <v>#REF!</v>
      </c>
      <c r="VAH165" s="632" t="e">
        <f>(IF(VAH112-VAH107&lt;0,0,VAH112-VAH107)+VAH156)*1.21+IF($D$5="Koncesija",-#REF!*0.21,0)</f>
        <v>#REF!</v>
      </c>
      <c r="VAI165" s="632" t="e">
        <f>(IF(VAI112-VAI107&lt;0,0,VAI112-VAI107)+VAI156)*1.21+IF($D$5="Koncesija",-#REF!*0.21,0)</f>
        <v>#REF!</v>
      </c>
      <c r="VAJ165" s="632" t="e">
        <f>(IF(VAJ112-VAJ107&lt;0,0,VAJ112-VAJ107)+VAJ156)*1.21+IF($D$5="Koncesija",-#REF!*0.21,0)</f>
        <v>#REF!</v>
      </c>
      <c r="VAK165" s="632" t="e">
        <f>(IF(VAK112-VAK107&lt;0,0,VAK112-VAK107)+VAK156)*1.21+IF($D$5="Koncesija",-#REF!*0.21,0)</f>
        <v>#REF!</v>
      </c>
      <c r="VAL165" s="632" t="e">
        <f>(IF(VAL112-VAL107&lt;0,0,VAL112-VAL107)+VAL156)*1.21+IF($D$5="Koncesija",-#REF!*0.21,0)</f>
        <v>#REF!</v>
      </c>
      <c r="VAM165" s="632" t="e">
        <f>(IF(VAM112-VAM107&lt;0,0,VAM112-VAM107)+VAM156)*1.21+IF($D$5="Koncesija",-#REF!*0.21,0)</f>
        <v>#REF!</v>
      </c>
      <c r="VAN165" s="632" t="e">
        <f>(IF(VAN112-VAN107&lt;0,0,VAN112-VAN107)+VAN156)*1.21+IF($D$5="Koncesija",-#REF!*0.21,0)</f>
        <v>#REF!</v>
      </c>
      <c r="VAO165" s="632" t="e">
        <f>(IF(VAO112-VAO107&lt;0,0,VAO112-VAO107)+VAO156)*1.21+IF($D$5="Koncesija",-#REF!*0.21,0)</f>
        <v>#REF!</v>
      </c>
      <c r="VAP165" s="632" t="e">
        <f>(IF(VAP112-VAP107&lt;0,0,VAP112-VAP107)+VAP156)*1.21+IF($D$5="Koncesija",-#REF!*0.21,0)</f>
        <v>#REF!</v>
      </c>
      <c r="VAQ165" s="632" t="e">
        <f>(IF(VAQ112-VAQ107&lt;0,0,VAQ112-VAQ107)+VAQ156)*1.21+IF($D$5="Koncesija",-#REF!*0.21,0)</f>
        <v>#REF!</v>
      </c>
      <c r="VAR165" s="632" t="e">
        <f>(IF(VAR112-VAR107&lt;0,0,VAR112-VAR107)+VAR156)*1.21+IF($D$5="Koncesija",-#REF!*0.21,0)</f>
        <v>#REF!</v>
      </c>
      <c r="VAS165" s="632" t="e">
        <f>(IF(VAS112-VAS107&lt;0,0,VAS112-VAS107)+VAS156)*1.21+IF($D$5="Koncesija",-#REF!*0.21,0)</f>
        <v>#REF!</v>
      </c>
      <c r="VAT165" s="632" t="e">
        <f>(IF(VAT112-VAT107&lt;0,0,VAT112-VAT107)+VAT156)*1.21+IF($D$5="Koncesija",-#REF!*0.21,0)</f>
        <v>#REF!</v>
      </c>
      <c r="VAU165" s="632" t="e">
        <f>(IF(VAU112-VAU107&lt;0,0,VAU112-VAU107)+VAU156)*1.21+IF($D$5="Koncesija",-#REF!*0.21,0)</f>
        <v>#REF!</v>
      </c>
      <c r="VAV165" s="632" t="e">
        <f>(IF(VAV112-VAV107&lt;0,0,VAV112-VAV107)+VAV156)*1.21+IF($D$5="Koncesija",-#REF!*0.21,0)</f>
        <v>#REF!</v>
      </c>
      <c r="VAW165" s="632" t="e">
        <f>(IF(VAW112-VAW107&lt;0,0,VAW112-VAW107)+VAW156)*1.21+IF($D$5="Koncesija",-#REF!*0.21,0)</f>
        <v>#REF!</v>
      </c>
      <c r="VAX165" s="632" t="e">
        <f>(IF(VAX112-VAX107&lt;0,0,VAX112-VAX107)+VAX156)*1.21+IF($D$5="Koncesija",-#REF!*0.21,0)</f>
        <v>#REF!</v>
      </c>
      <c r="VAY165" s="632" t="e">
        <f>(IF(VAY112-VAY107&lt;0,0,VAY112-VAY107)+VAY156)*1.21+IF($D$5="Koncesija",-#REF!*0.21,0)</f>
        <v>#REF!</v>
      </c>
      <c r="VAZ165" s="632" t="e">
        <f>(IF(VAZ112-VAZ107&lt;0,0,VAZ112-VAZ107)+VAZ156)*1.21+IF($D$5="Koncesija",-#REF!*0.21,0)</f>
        <v>#REF!</v>
      </c>
      <c r="VBA165" s="632" t="e">
        <f>(IF(VBA112-VBA107&lt;0,0,VBA112-VBA107)+VBA156)*1.21+IF($D$5="Koncesija",-#REF!*0.21,0)</f>
        <v>#REF!</v>
      </c>
      <c r="VBB165" s="632" t="e">
        <f>(IF(VBB112-VBB107&lt;0,0,VBB112-VBB107)+VBB156)*1.21+IF($D$5="Koncesija",-#REF!*0.21,0)</f>
        <v>#REF!</v>
      </c>
      <c r="VBC165" s="632" t="e">
        <f>(IF(VBC112-VBC107&lt;0,0,VBC112-VBC107)+VBC156)*1.21+IF($D$5="Koncesija",-#REF!*0.21,0)</f>
        <v>#REF!</v>
      </c>
      <c r="VBD165" s="632" t="e">
        <f>(IF(VBD112-VBD107&lt;0,0,VBD112-VBD107)+VBD156)*1.21+IF($D$5="Koncesija",-#REF!*0.21,0)</f>
        <v>#REF!</v>
      </c>
      <c r="VBE165" s="632" t="e">
        <f>(IF(VBE112-VBE107&lt;0,0,VBE112-VBE107)+VBE156)*1.21+IF($D$5="Koncesija",-#REF!*0.21,0)</f>
        <v>#REF!</v>
      </c>
      <c r="VBF165" s="632" t="e">
        <f>(IF(VBF112-VBF107&lt;0,0,VBF112-VBF107)+VBF156)*1.21+IF($D$5="Koncesija",-#REF!*0.21,0)</f>
        <v>#REF!</v>
      </c>
      <c r="VBG165" s="632" t="e">
        <f>(IF(VBG112-VBG107&lt;0,0,VBG112-VBG107)+VBG156)*1.21+IF($D$5="Koncesija",-#REF!*0.21,0)</f>
        <v>#REF!</v>
      </c>
      <c r="VBH165" s="632" t="e">
        <f>(IF(VBH112-VBH107&lt;0,0,VBH112-VBH107)+VBH156)*1.21+IF($D$5="Koncesija",-#REF!*0.21,0)</f>
        <v>#REF!</v>
      </c>
      <c r="VBI165" s="632" t="e">
        <f>(IF(VBI112-VBI107&lt;0,0,VBI112-VBI107)+VBI156)*1.21+IF($D$5="Koncesija",-#REF!*0.21,0)</f>
        <v>#REF!</v>
      </c>
      <c r="VBJ165" s="632" t="e">
        <f>(IF(VBJ112-VBJ107&lt;0,0,VBJ112-VBJ107)+VBJ156)*1.21+IF($D$5="Koncesija",-#REF!*0.21,0)</f>
        <v>#REF!</v>
      </c>
      <c r="VBK165" s="632" t="e">
        <f>(IF(VBK112-VBK107&lt;0,0,VBK112-VBK107)+VBK156)*1.21+IF($D$5="Koncesija",-#REF!*0.21,0)</f>
        <v>#REF!</v>
      </c>
      <c r="VBL165" s="632" t="e">
        <f>(IF(VBL112-VBL107&lt;0,0,VBL112-VBL107)+VBL156)*1.21+IF($D$5="Koncesija",-#REF!*0.21,0)</f>
        <v>#REF!</v>
      </c>
      <c r="VBM165" s="632" t="e">
        <f>(IF(VBM112-VBM107&lt;0,0,VBM112-VBM107)+VBM156)*1.21+IF($D$5="Koncesija",-#REF!*0.21,0)</f>
        <v>#REF!</v>
      </c>
      <c r="VBN165" s="632" t="e">
        <f>(IF(VBN112-VBN107&lt;0,0,VBN112-VBN107)+VBN156)*1.21+IF($D$5="Koncesija",-#REF!*0.21,0)</f>
        <v>#REF!</v>
      </c>
      <c r="VBO165" s="632" t="e">
        <f>(IF(VBO112-VBO107&lt;0,0,VBO112-VBO107)+VBO156)*1.21+IF($D$5="Koncesija",-#REF!*0.21,0)</f>
        <v>#REF!</v>
      </c>
      <c r="VBP165" s="632" t="e">
        <f>(IF(VBP112-VBP107&lt;0,0,VBP112-VBP107)+VBP156)*1.21+IF($D$5="Koncesija",-#REF!*0.21,0)</f>
        <v>#REF!</v>
      </c>
      <c r="VBQ165" s="632" t="e">
        <f>(IF(VBQ112-VBQ107&lt;0,0,VBQ112-VBQ107)+VBQ156)*1.21+IF($D$5="Koncesija",-#REF!*0.21,0)</f>
        <v>#REF!</v>
      </c>
      <c r="VBR165" s="632" t="e">
        <f>(IF(VBR112-VBR107&lt;0,0,VBR112-VBR107)+VBR156)*1.21+IF($D$5="Koncesija",-#REF!*0.21,0)</f>
        <v>#REF!</v>
      </c>
      <c r="VBS165" s="632" t="e">
        <f>(IF(VBS112-VBS107&lt;0,0,VBS112-VBS107)+VBS156)*1.21+IF($D$5="Koncesija",-#REF!*0.21,0)</f>
        <v>#REF!</v>
      </c>
      <c r="VBT165" s="632" t="e">
        <f>(IF(VBT112-VBT107&lt;0,0,VBT112-VBT107)+VBT156)*1.21+IF($D$5="Koncesija",-#REF!*0.21,0)</f>
        <v>#REF!</v>
      </c>
      <c r="VBU165" s="632" t="e">
        <f>(IF(VBU112-VBU107&lt;0,0,VBU112-VBU107)+VBU156)*1.21+IF($D$5="Koncesija",-#REF!*0.21,0)</f>
        <v>#REF!</v>
      </c>
      <c r="VBV165" s="632" t="e">
        <f>(IF(VBV112-VBV107&lt;0,0,VBV112-VBV107)+VBV156)*1.21+IF($D$5="Koncesija",-#REF!*0.21,0)</f>
        <v>#REF!</v>
      </c>
      <c r="VBW165" s="632" t="e">
        <f>(IF(VBW112-VBW107&lt;0,0,VBW112-VBW107)+VBW156)*1.21+IF($D$5="Koncesija",-#REF!*0.21,0)</f>
        <v>#REF!</v>
      </c>
      <c r="VBX165" s="632" t="e">
        <f>(IF(VBX112-VBX107&lt;0,0,VBX112-VBX107)+VBX156)*1.21+IF($D$5="Koncesija",-#REF!*0.21,0)</f>
        <v>#REF!</v>
      </c>
      <c r="VBY165" s="632" t="e">
        <f>(IF(VBY112-VBY107&lt;0,0,VBY112-VBY107)+VBY156)*1.21+IF($D$5="Koncesija",-#REF!*0.21,0)</f>
        <v>#REF!</v>
      </c>
      <c r="VBZ165" s="632" t="e">
        <f>(IF(VBZ112-VBZ107&lt;0,0,VBZ112-VBZ107)+VBZ156)*1.21+IF($D$5="Koncesija",-#REF!*0.21,0)</f>
        <v>#REF!</v>
      </c>
      <c r="VCA165" s="632" t="e">
        <f>(IF(VCA112-VCA107&lt;0,0,VCA112-VCA107)+VCA156)*1.21+IF($D$5="Koncesija",-#REF!*0.21,0)</f>
        <v>#REF!</v>
      </c>
      <c r="VCB165" s="632" t="e">
        <f>(IF(VCB112-VCB107&lt;0,0,VCB112-VCB107)+VCB156)*1.21+IF($D$5="Koncesija",-#REF!*0.21,0)</f>
        <v>#REF!</v>
      </c>
      <c r="VCC165" s="632" t="e">
        <f>(IF(VCC112-VCC107&lt;0,0,VCC112-VCC107)+VCC156)*1.21+IF($D$5="Koncesija",-#REF!*0.21,0)</f>
        <v>#REF!</v>
      </c>
      <c r="VCD165" s="632" t="e">
        <f>(IF(VCD112-VCD107&lt;0,0,VCD112-VCD107)+VCD156)*1.21+IF($D$5="Koncesija",-#REF!*0.21,0)</f>
        <v>#REF!</v>
      </c>
      <c r="VCE165" s="632" t="e">
        <f>(IF(VCE112-VCE107&lt;0,0,VCE112-VCE107)+VCE156)*1.21+IF($D$5="Koncesija",-#REF!*0.21,0)</f>
        <v>#REF!</v>
      </c>
      <c r="VCF165" s="632" t="e">
        <f>(IF(VCF112-VCF107&lt;0,0,VCF112-VCF107)+VCF156)*1.21+IF($D$5="Koncesija",-#REF!*0.21,0)</f>
        <v>#REF!</v>
      </c>
      <c r="VCG165" s="632" t="e">
        <f>(IF(VCG112-VCG107&lt;0,0,VCG112-VCG107)+VCG156)*1.21+IF($D$5="Koncesija",-#REF!*0.21,0)</f>
        <v>#REF!</v>
      </c>
      <c r="VCH165" s="632" t="e">
        <f>(IF(VCH112-VCH107&lt;0,0,VCH112-VCH107)+VCH156)*1.21+IF($D$5="Koncesija",-#REF!*0.21,0)</f>
        <v>#REF!</v>
      </c>
      <c r="VCI165" s="632" t="e">
        <f>(IF(VCI112-VCI107&lt;0,0,VCI112-VCI107)+VCI156)*1.21+IF($D$5="Koncesija",-#REF!*0.21,0)</f>
        <v>#REF!</v>
      </c>
      <c r="VCJ165" s="632" t="e">
        <f>(IF(VCJ112-VCJ107&lt;0,0,VCJ112-VCJ107)+VCJ156)*1.21+IF($D$5="Koncesija",-#REF!*0.21,0)</f>
        <v>#REF!</v>
      </c>
      <c r="VCK165" s="632" t="e">
        <f>(IF(VCK112-VCK107&lt;0,0,VCK112-VCK107)+VCK156)*1.21+IF($D$5="Koncesija",-#REF!*0.21,0)</f>
        <v>#REF!</v>
      </c>
      <c r="VCL165" s="632" t="e">
        <f>(IF(VCL112-VCL107&lt;0,0,VCL112-VCL107)+VCL156)*1.21+IF($D$5="Koncesija",-#REF!*0.21,0)</f>
        <v>#REF!</v>
      </c>
      <c r="VCM165" s="632" t="e">
        <f>(IF(VCM112-VCM107&lt;0,0,VCM112-VCM107)+VCM156)*1.21+IF($D$5="Koncesija",-#REF!*0.21,0)</f>
        <v>#REF!</v>
      </c>
      <c r="VCN165" s="632" t="e">
        <f>(IF(VCN112-VCN107&lt;0,0,VCN112-VCN107)+VCN156)*1.21+IF($D$5="Koncesija",-#REF!*0.21,0)</f>
        <v>#REF!</v>
      </c>
      <c r="VCO165" s="632" t="e">
        <f>(IF(VCO112-VCO107&lt;0,0,VCO112-VCO107)+VCO156)*1.21+IF($D$5="Koncesija",-#REF!*0.21,0)</f>
        <v>#REF!</v>
      </c>
      <c r="VCP165" s="632" t="e">
        <f>(IF(VCP112-VCP107&lt;0,0,VCP112-VCP107)+VCP156)*1.21+IF($D$5="Koncesija",-#REF!*0.21,0)</f>
        <v>#REF!</v>
      </c>
      <c r="VCQ165" s="632" t="e">
        <f>(IF(VCQ112-VCQ107&lt;0,0,VCQ112-VCQ107)+VCQ156)*1.21+IF($D$5="Koncesija",-#REF!*0.21,0)</f>
        <v>#REF!</v>
      </c>
      <c r="VCR165" s="632" t="e">
        <f>(IF(VCR112-VCR107&lt;0,0,VCR112-VCR107)+VCR156)*1.21+IF($D$5="Koncesija",-#REF!*0.21,0)</f>
        <v>#REF!</v>
      </c>
      <c r="VCS165" s="632" t="e">
        <f>(IF(VCS112-VCS107&lt;0,0,VCS112-VCS107)+VCS156)*1.21+IF($D$5="Koncesija",-#REF!*0.21,0)</f>
        <v>#REF!</v>
      </c>
      <c r="VCT165" s="632" t="e">
        <f>(IF(VCT112-VCT107&lt;0,0,VCT112-VCT107)+VCT156)*1.21+IF($D$5="Koncesija",-#REF!*0.21,0)</f>
        <v>#REF!</v>
      </c>
      <c r="VCU165" s="632" t="e">
        <f>(IF(VCU112-VCU107&lt;0,0,VCU112-VCU107)+VCU156)*1.21+IF($D$5="Koncesija",-#REF!*0.21,0)</f>
        <v>#REF!</v>
      </c>
      <c r="VCV165" s="632" t="e">
        <f>(IF(VCV112-VCV107&lt;0,0,VCV112-VCV107)+VCV156)*1.21+IF($D$5="Koncesija",-#REF!*0.21,0)</f>
        <v>#REF!</v>
      </c>
      <c r="VCW165" s="632" t="e">
        <f>(IF(VCW112-VCW107&lt;0,0,VCW112-VCW107)+VCW156)*1.21+IF($D$5="Koncesija",-#REF!*0.21,0)</f>
        <v>#REF!</v>
      </c>
      <c r="VCX165" s="632" t="e">
        <f>(IF(VCX112-VCX107&lt;0,0,VCX112-VCX107)+VCX156)*1.21+IF($D$5="Koncesija",-#REF!*0.21,0)</f>
        <v>#REF!</v>
      </c>
      <c r="VCY165" s="632" t="e">
        <f>(IF(VCY112-VCY107&lt;0,0,VCY112-VCY107)+VCY156)*1.21+IF($D$5="Koncesija",-#REF!*0.21,0)</f>
        <v>#REF!</v>
      </c>
      <c r="VCZ165" s="632" t="e">
        <f>(IF(VCZ112-VCZ107&lt;0,0,VCZ112-VCZ107)+VCZ156)*1.21+IF($D$5="Koncesija",-#REF!*0.21,0)</f>
        <v>#REF!</v>
      </c>
      <c r="VDA165" s="632" t="e">
        <f>(IF(VDA112-VDA107&lt;0,0,VDA112-VDA107)+VDA156)*1.21+IF($D$5="Koncesija",-#REF!*0.21,0)</f>
        <v>#REF!</v>
      </c>
      <c r="VDB165" s="632" t="e">
        <f>(IF(VDB112-VDB107&lt;0,0,VDB112-VDB107)+VDB156)*1.21+IF($D$5="Koncesija",-#REF!*0.21,0)</f>
        <v>#REF!</v>
      </c>
      <c r="VDC165" s="632" t="e">
        <f>(IF(VDC112-VDC107&lt;0,0,VDC112-VDC107)+VDC156)*1.21+IF($D$5="Koncesija",-#REF!*0.21,0)</f>
        <v>#REF!</v>
      </c>
      <c r="VDD165" s="632" t="e">
        <f>(IF(VDD112-VDD107&lt;0,0,VDD112-VDD107)+VDD156)*1.21+IF($D$5="Koncesija",-#REF!*0.21,0)</f>
        <v>#REF!</v>
      </c>
      <c r="VDE165" s="632" t="e">
        <f>(IF(VDE112-VDE107&lt;0,0,VDE112-VDE107)+VDE156)*1.21+IF($D$5="Koncesija",-#REF!*0.21,0)</f>
        <v>#REF!</v>
      </c>
      <c r="VDF165" s="632" t="e">
        <f>(IF(VDF112-VDF107&lt;0,0,VDF112-VDF107)+VDF156)*1.21+IF($D$5="Koncesija",-#REF!*0.21,0)</f>
        <v>#REF!</v>
      </c>
      <c r="VDG165" s="632" t="e">
        <f>(IF(VDG112-VDG107&lt;0,0,VDG112-VDG107)+VDG156)*1.21+IF($D$5="Koncesija",-#REF!*0.21,0)</f>
        <v>#REF!</v>
      </c>
      <c r="VDH165" s="632" t="e">
        <f>(IF(VDH112-VDH107&lt;0,0,VDH112-VDH107)+VDH156)*1.21+IF($D$5="Koncesija",-#REF!*0.21,0)</f>
        <v>#REF!</v>
      </c>
      <c r="VDI165" s="632" t="e">
        <f>(IF(VDI112-VDI107&lt;0,0,VDI112-VDI107)+VDI156)*1.21+IF($D$5="Koncesija",-#REF!*0.21,0)</f>
        <v>#REF!</v>
      </c>
      <c r="VDJ165" s="632" t="e">
        <f>(IF(VDJ112-VDJ107&lt;0,0,VDJ112-VDJ107)+VDJ156)*1.21+IF($D$5="Koncesija",-#REF!*0.21,0)</f>
        <v>#REF!</v>
      </c>
      <c r="VDK165" s="632" t="e">
        <f>(IF(VDK112-VDK107&lt;0,0,VDK112-VDK107)+VDK156)*1.21+IF($D$5="Koncesija",-#REF!*0.21,0)</f>
        <v>#REF!</v>
      </c>
      <c r="VDL165" s="632" t="e">
        <f>(IF(VDL112-VDL107&lt;0,0,VDL112-VDL107)+VDL156)*1.21+IF($D$5="Koncesija",-#REF!*0.21,0)</f>
        <v>#REF!</v>
      </c>
      <c r="VDM165" s="632" t="e">
        <f>(IF(VDM112-VDM107&lt;0,0,VDM112-VDM107)+VDM156)*1.21+IF($D$5="Koncesija",-#REF!*0.21,0)</f>
        <v>#REF!</v>
      </c>
      <c r="VDN165" s="632" t="e">
        <f>(IF(VDN112-VDN107&lt;0,0,VDN112-VDN107)+VDN156)*1.21+IF($D$5="Koncesija",-#REF!*0.21,0)</f>
        <v>#REF!</v>
      </c>
      <c r="VDO165" s="632" t="e">
        <f>(IF(VDO112-VDO107&lt;0,0,VDO112-VDO107)+VDO156)*1.21+IF($D$5="Koncesija",-#REF!*0.21,0)</f>
        <v>#REF!</v>
      </c>
      <c r="VDP165" s="632" t="e">
        <f>(IF(VDP112-VDP107&lt;0,0,VDP112-VDP107)+VDP156)*1.21+IF($D$5="Koncesija",-#REF!*0.21,0)</f>
        <v>#REF!</v>
      </c>
      <c r="VDQ165" s="632" t="e">
        <f>(IF(VDQ112-VDQ107&lt;0,0,VDQ112-VDQ107)+VDQ156)*1.21+IF($D$5="Koncesija",-#REF!*0.21,0)</f>
        <v>#REF!</v>
      </c>
      <c r="VDR165" s="632" t="e">
        <f>(IF(VDR112-VDR107&lt;0,0,VDR112-VDR107)+VDR156)*1.21+IF($D$5="Koncesija",-#REF!*0.21,0)</f>
        <v>#REF!</v>
      </c>
      <c r="VDS165" s="632" t="e">
        <f>(IF(VDS112-VDS107&lt;0,0,VDS112-VDS107)+VDS156)*1.21+IF($D$5="Koncesija",-#REF!*0.21,0)</f>
        <v>#REF!</v>
      </c>
      <c r="VDT165" s="632" t="e">
        <f>(IF(VDT112-VDT107&lt;0,0,VDT112-VDT107)+VDT156)*1.21+IF($D$5="Koncesija",-#REF!*0.21,0)</f>
        <v>#REF!</v>
      </c>
      <c r="VDU165" s="632" t="e">
        <f>(IF(VDU112-VDU107&lt;0,0,VDU112-VDU107)+VDU156)*1.21+IF($D$5="Koncesija",-#REF!*0.21,0)</f>
        <v>#REF!</v>
      </c>
      <c r="VDV165" s="632" t="e">
        <f>(IF(VDV112-VDV107&lt;0,0,VDV112-VDV107)+VDV156)*1.21+IF($D$5="Koncesija",-#REF!*0.21,0)</f>
        <v>#REF!</v>
      </c>
      <c r="VDW165" s="632" t="e">
        <f>(IF(VDW112-VDW107&lt;0,0,VDW112-VDW107)+VDW156)*1.21+IF($D$5="Koncesija",-#REF!*0.21,0)</f>
        <v>#REF!</v>
      </c>
      <c r="VDX165" s="632" t="e">
        <f>(IF(VDX112-VDX107&lt;0,0,VDX112-VDX107)+VDX156)*1.21+IF($D$5="Koncesija",-#REF!*0.21,0)</f>
        <v>#REF!</v>
      </c>
      <c r="VDY165" s="632" t="e">
        <f>(IF(VDY112-VDY107&lt;0,0,VDY112-VDY107)+VDY156)*1.21+IF($D$5="Koncesija",-#REF!*0.21,0)</f>
        <v>#REF!</v>
      </c>
      <c r="VDZ165" s="632" t="e">
        <f>(IF(VDZ112-VDZ107&lt;0,0,VDZ112-VDZ107)+VDZ156)*1.21+IF($D$5="Koncesija",-#REF!*0.21,0)</f>
        <v>#REF!</v>
      </c>
      <c r="VEA165" s="632" t="e">
        <f>(IF(VEA112-VEA107&lt;0,0,VEA112-VEA107)+VEA156)*1.21+IF($D$5="Koncesija",-#REF!*0.21,0)</f>
        <v>#REF!</v>
      </c>
      <c r="VEB165" s="632" t="e">
        <f>(IF(VEB112-VEB107&lt;0,0,VEB112-VEB107)+VEB156)*1.21+IF($D$5="Koncesija",-#REF!*0.21,0)</f>
        <v>#REF!</v>
      </c>
      <c r="VEC165" s="632" t="e">
        <f>(IF(VEC112-VEC107&lt;0,0,VEC112-VEC107)+VEC156)*1.21+IF($D$5="Koncesija",-#REF!*0.21,0)</f>
        <v>#REF!</v>
      </c>
      <c r="VED165" s="632" t="e">
        <f>(IF(VED112-VED107&lt;0,0,VED112-VED107)+VED156)*1.21+IF($D$5="Koncesija",-#REF!*0.21,0)</f>
        <v>#REF!</v>
      </c>
      <c r="VEE165" s="632" t="e">
        <f>(IF(VEE112-VEE107&lt;0,0,VEE112-VEE107)+VEE156)*1.21+IF($D$5="Koncesija",-#REF!*0.21,0)</f>
        <v>#REF!</v>
      </c>
      <c r="VEF165" s="632" t="e">
        <f>(IF(VEF112-VEF107&lt;0,0,VEF112-VEF107)+VEF156)*1.21+IF($D$5="Koncesija",-#REF!*0.21,0)</f>
        <v>#REF!</v>
      </c>
      <c r="VEG165" s="632" t="e">
        <f>(IF(VEG112-VEG107&lt;0,0,VEG112-VEG107)+VEG156)*1.21+IF($D$5="Koncesija",-#REF!*0.21,0)</f>
        <v>#REF!</v>
      </c>
      <c r="VEH165" s="632" t="e">
        <f>(IF(VEH112-VEH107&lt;0,0,VEH112-VEH107)+VEH156)*1.21+IF($D$5="Koncesija",-#REF!*0.21,0)</f>
        <v>#REF!</v>
      </c>
      <c r="VEI165" s="632" t="e">
        <f>(IF(VEI112-VEI107&lt;0,0,VEI112-VEI107)+VEI156)*1.21+IF($D$5="Koncesija",-#REF!*0.21,0)</f>
        <v>#REF!</v>
      </c>
      <c r="VEJ165" s="632" t="e">
        <f>(IF(VEJ112-VEJ107&lt;0,0,VEJ112-VEJ107)+VEJ156)*1.21+IF($D$5="Koncesija",-#REF!*0.21,0)</f>
        <v>#REF!</v>
      </c>
      <c r="VEK165" s="632" t="e">
        <f>(IF(VEK112-VEK107&lt;0,0,VEK112-VEK107)+VEK156)*1.21+IF($D$5="Koncesija",-#REF!*0.21,0)</f>
        <v>#REF!</v>
      </c>
      <c r="VEL165" s="632" t="e">
        <f>(IF(VEL112-VEL107&lt;0,0,VEL112-VEL107)+VEL156)*1.21+IF($D$5="Koncesija",-#REF!*0.21,0)</f>
        <v>#REF!</v>
      </c>
      <c r="VEM165" s="632" t="e">
        <f>(IF(VEM112-VEM107&lt;0,0,VEM112-VEM107)+VEM156)*1.21+IF($D$5="Koncesija",-#REF!*0.21,0)</f>
        <v>#REF!</v>
      </c>
      <c r="VEN165" s="632" t="e">
        <f>(IF(VEN112-VEN107&lt;0,0,VEN112-VEN107)+VEN156)*1.21+IF($D$5="Koncesija",-#REF!*0.21,0)</f>
        <v>#REF!</v>
      </c>
      <c r="VEO165" s="632" t="e">
        <f>(IF(VEO112-VEO107&lt;0,0,VEO112-VEO107)+VEO156)*1.21+IF($D$5="Koncesija",-#REF!*0.21,0)</f>
        <v>#REF!</v>
      </c>
      <c r="VEP165" s="632" t="e">
        <f>(IF(VEP112-VEP107&lt;0,0,VEP112-VEP107)+VEP156)*1.21+IF($D$5="Koncesija",-#REF!*0.21,0)</f>
        <v>#REF!</v>
      </c>
      <c r="VEQ165" s="632" t="e">
        <f>(IF(VEQ112-VEQ107&lt;0,0,VEQ112-VEQ107)+VEQ156)*1.21+IF($D$5="Koncesija",-#REF!*0.21,0)</f>
        <v>#REF!</v>
      </c>
      <c r="VER165" s="632" t="e">
        <f>(IF(VER112-VER107&lt;0,0,VER112-VER107)+VER156)*1.21+IF($D$5="Koncesija",-#REF!*0.21,0)</f>
        <v>#REF!</v>
      </c>
      <c r="VES165" s="632" t="e">
        <f>(IF(VES112-VES107&lt;0,0,VES112-VES107)+VES156)*1.21+IF($D$5="Koncesija",-#REF!*0.21,0)</f>
        <v>#REF!</v>
      </c>
      <c r="VET165" s="632" t="e">
        <f>(IF(VET112-VET107&lt;0,0,VET112-VET107)+VET156)*1.21+IF($D$5="Koncesija",-#REF!*0.21,0)</f>
        <v>#REF!</v>
      </c>
      <c r="VEU165" s="632" t="e">
        <f>(IF(VEU112-VEU107&lt;0,0,VEU112-VEU107)+VEU156)*1.21+IF($D$5="Koncesija",-#REF!*0.21,0)</f>
        <v>#REF!</v>
      </c>
      <c r="VEV165" s="632" t="e">
        <f>(IF(VEV112-VEV107&lt;0,0,VEV112-VEV107)+VEV156)*1.21+IF($D$5="Koncesija",-#REF!*0.21,0)</f>
        <v>#REF!</v>
      </c>
      <c r="VEW165" s="632" t="e">
        <f>(IF(VEW112-VEW107&lt;0,0,VEW112-VEW107)+VEW156)*1.21+IF($D$5="Koncesija",-#REF!*0.21,0)</f>
        <v>#REF!</v>
      </c>
      <c r="VEX165" s="632" t="e">
        <f>(IF(VEX112-VEX107&lt;0,0,VEX112-VEX107)+VEX156)*1.21+IF($D$5="Koncesija",-#REF!*0.21,0)</f>
        <v>#REF!</v>
      </c>
      <c r="VEY165" s="632" t="e">
        <f>(IF(VEY112-VEY107&lt;0,0,VEY112-VEY107)+VEY156)*1.21+IF($D$5="Koncesija",-#REF!*0.21,0)</f>
        <v>#REF!</v>
      </c>
      <c r="VEZ165" s="632" t="e">
        <f>(IF(VEZ112-VEZ107&lt;0,0,VEZ112-VEZ107)+VEZ156)*1.21+IF($D$5="Koncesija",-#REF!*0.21,0)</f>
        <v>#REF!</v>
      </c>
      <c r="VFA165" s="632" t="e">
        <f>(IF(VFA112-VFA107&lt;0,0,VFA112-VFA107)+VFA156)*1.21+IF($D$5="Koncesija",-#REF!*0.21,0)</f>
        <v>#REF!</v>
      </c>
      <c r="VFB165" s="632" t="e">
        <f>(IF(VFB112-VFB107&lt;0,0,VFB112-VFB107)+VFB156)*1.21+IF($D$5="Koncesija",-#REF!*0.21,0)</f>
        <v>#REF!</v>
      </c>
      <c r="VFC165" s="632" t="e">
        <f>(IF(VFC112-VFC107&lt;0,0,VFC112-VFC107)+VFC156)*1.21+IF($D$5="Koncesija",-#REF!*0.21,0)</f>
        <v>#REF!</v>
      </c>
      <c r="VFD165" s="632" t="e">
        <f>(IF(VFD112-VFD107&lt;0,0,VFD112-VFD107)+VFD156)*1.21+IF($D$5="Koncesija",-#REF!*0.21,0)</f>
        <v>#REF!</v>
      </c>
      <c r="VFE165" s="632" t="e">
        <f>(IF(VFE112-VFE107&lt;0,0,VFE112-VFE107)+VFE156)*1.21+IF($D$5="Koncesija",-#REF!*0.21,0)</f>
        <v>#REF!</v>
      </c>
      <c r="VFF165" s="632" t="e">
        <f>(IF(VFF112-VFF107&lt;0,0,VFF112-VFF107)+VFF156)*1.21+IF($D$5="Koncesija",-#REF!*0.21,0)</f>
        <v>#REF!</v>
      </c>
      <c r="VFG165" s="632" t="e">
        <f>(IF(VFG112-VFG107&lt;0,0,VFG112-VFG107)+VFG156)*1.21+IF($D$5="Koncesija",-#REF!*0.21,0)</f>
        <v>#REF!</v>
      </c>
      <c r="VFH165" s="632" t="e">
        <f>(IF(VFH112-VFH107&lt;0,0,VFH112-VFH107)+VFH156)*1.21+IF($D$5="Koncesija",-#REF!*0.21,0)</f>
        <v>#REF!</v>
      </c>
      <c r="VFI165" s="632" t="e">
        <f>(IF(VFI112-VFI107&lt;0,0,VFI112-VFI107)+VFI156)*1.21+IF($D$5="Koncesija",-#REF!*0.21,0)</f>
        <v>#REF!</v>
      </c>
      <c r="VFJ165" s="632" t="e">
        <f>(IF(VFJ112-VFJ107&lt;0,0,VFJ112-VFJ107)+VFJ156)*1.21+IF($D$5="Koncesija",-#REF!*0.21,0)</f>
        <v>#REF!</v>
      </c>
      <c r="VFK165" s="632" t="e">
        <f>(IF(VFK112-VFK107&lt;0,0,VFK112-VFK107)+VFK156)*1.21+IF($D$5="Koncesija",-#REF!*0.21,0)</f>
        <v>#REF!</v>
      </c>
      <c r="VFL165" s="632" t="e">
        <f>(IF(VFL112-VFL107&lt;0,0,VFL112-VFL107)+VFL156)*1.21+IF($D$5="Koncesija",-#REF!*0.21,0)</f>
        <v>#REF!</v>
      </c>
      <c r="VFM165" s="632" t="e">
        <f>(IF(VFM112-VFM107&lt;0,0,VFM112-VFM107)+VFM156)*1.21+IF($D$5="Koncesija",-#REF!*0.21,0)</f>
        <v>#REF!</v>
      </c>
      <c r="VFN165" s="632" t="e">
        <f>(IF(VFN112-VFN107&lt;0,0,VFN112-VFN107)+VFN156)*1.21+IF($D$5="Koncesija",-#REF!*0.21,0)</f>
        <v>#REF!</v>
      </c>
      <c r="VFO165" s="632" t="e">
        <f>(IF(VFO112-VFO107&lt;0,0,VFO112-VFO107)+VFO156)*1.21+IF($D$5="Koncesija",-#REF!*0.21,0)</f>
        <v>#REF!</v>
      </c>
      <c r="VFP165" s="632" t="e">
        <f>(IF(VFP112-VFP107&lt;0,0,VFP112-VFP107)+VFP156)*1.21+IF($D$5="Koncesija",-#REF!*0.21,0)</f>
        <v>#REF!</v>
      </c>
      <c r="VFQ165" s="632" t="e">
        <f>(IF(VFQ112-VFQ107&lt;0,0,VFQ112-VFQ107)+VFQ156)*1.21+IF($D$5="Koncesija",-#REF!*0.21,0)</f>
        <v>#REF!</v>
      </c>
      <c r="VFR165" s="632" t="e">
        <f>(IF(VFR112-VFR107&lt;0,0,VFR112-VFR107)+VFR156)*1.21+IF($D$5="Koncesija",-#REF!*0.21,0)</f>
        <v>#REF!</v>
      </c>
      <c r="VFS165" s="632" t="e">
        <f>(IF(VFS112-VFS107&lt;0,0,VFS112-VFS107)+VFS156)*1.21+IF($D$5="Koncesija",-#REF!*0.21,0)</f>
        <v>#REF!</v>
      </c>
      <c r="VFT165" s="632" t="e">
        <f>(IF(VFT112-VFT107&lt;0,0,VFT112-VFT107)+VFT156)*1.21+IF($D$5="Koncesija",-#REF!*0.21,0)</f>
        <v>#REF!</v>
      </c>
      <c r="VFU165" s="632" t="e">
        <f>(IF(VFU112-VFU107&lt;0,0,VFU112-VFU107)+VFU156)*1.21+IF($D$5="Koncesija",-#REF!*0.21,0)</f>
        <v>#REF!</v>
      </c>
      <c r="VFV165" s="632" t="e">
        <f>(IF(VFV112-VFV107&lt;0,0,VFV112-VFV107)+VFV156)*1.21+IF($D$5="Koncesija",-#REF!*0.21,0)</f>
        <v>#REF!</v>
      </c>
      <c r="VFW165" s="632" t="e">
        <f>(IF(VFW112-VFW107&lt;0,0,VFW112-VFW107)+VFW156)*1.21+IF($D$5="Koncesija",-#REF!*0.21,0)</f>
        <v>#REF!</v>
      </c>
      <c r="VFX165" s="632" t="e">
        <f>(IF(VFX112-VFX107&lt;0,0,VFX112-VFX107)+VFX156)*1.21+IF($D$5="Koncesija",-#REF!*0.21,0)</f>
        <v>#REF!</v>
      </c>
      <c r="VFY165" s="632" t="e">
        <f>(IF(VFY112-VFY107&lt;0,0,VFY112-VFY107)+VFY156)*1.21+IF($D$5="Koncesija",-#REF!*0.21,0)</f>
        <v>#REF!</v>
      </c>
      <c r="VFZ165" s="632" t="e">
        <f>(IF(VFZ112-VFZ107&lt;0,0,VFZ112-VFZ107)+VFZ156)*1.21+IF($D$5="Koncesija",-#REF!*0.21,0)</f>
        <v>#REF!</v>
      </c>
      <c r="VGA165" s="632" t="e">
        <f>(IF(VGA112-VGA107&lt;0,0,VGA112-VGA107)+VGA156)*1.21+IF($D$5="Koncesija",-#REF!*0.21,0)</f>
        <v>#REF!</v>
      </c>
      <c r="VGB165" s="632" t="e">
        <f>(IF(VGB112-VGB107&lt;0,0,VGB112-VGB107)+VGB156)*1.21+IF($D$5="Koncesija",-#REF!*0.21,0)</f>
        <v>#REF!</v>
      </c>
      <c r="VGC165" s="632" t="e">
        <f>(IF(VGC112-VGC107&lt;0,0,VGC112-VGC107)+VGC156)*1.21+IF($D$5="Koncesija",-#REF!*0.21,0)</f>
        <v>#REF!</v>
      </c>
      <c r="VGD165" s="632" t="e">
        <f>(IF(VGD112-VGD107&lt;0,0,VGD112-VGD107)+VGD156)*1.21+IF($D$5="Koncesija",-#REF!*0.21,0)</f>
        <v>#REF!</v>
      </c>
      <c r="VGE165" s="632" t="e">
        <f>(IF(VGE112-VGE107&lt;0,0,VGE112-VGE107)+VGE156)*1.21+IF($D$5="Koncesija",-#REF!*0.21,0)</f>
        <v>#REF!</v>
      </c>
      <c r="VGF165" s="632" t="e">
        <f>(IF(VGF112-VGF107&lt;0,0,VGF112-VGF107)+VGF156)*1.21+IF($D$5="Koncesija",-#REF!*0.21,0)</f>
        <v>#REF!</v>
      </c>
      <c r="VGG165" s="632" t="e">
        <f>(IF(VGG112-VGG107&lt;0,0,VGG112-VGG107)+VGG156)*1.21+IF($D$5="Koncesija",-#REF!*0.21,0)</f>
        <v>#REF!</v>
      </c>
      <c r="VGH165" s="632" t="e">
        <f>(IF(VGH112-VGH107&lt;0,0,VGH112-VGH107)+VGH156)*1.21+IF($D$5="Koncesija",-#REF!*0.21,0)</f>
        <v>#REF!</v>
      </c>
      <c r="VGI165" s="632" t="e">
        <f>(IF(VGI112-VGI107&lt;0,0,VGI112-VGI107)+VGI156)*1.21+IF($D$5="Koncesija",-#REF!*0.21,0)</f>
        <v>#REF!</v>
      </c>
      <c r="VGJ165" s="632" t="e">
        <f>(IF(VGJ112-VGJ107&lt;0,0,VGJ112-VGJ107)+VGJ156)*1.21+IF($D$5="Koncesija",-#REF!*0.21,0)</f>
        <v>#REF!</v>
      </c>
      <c r="VGK165" s="632" t="e">
        <f>(IF(VGK112-VGK107&lt;0,0,VGK112-VGK107)+VGK156)*1.21+IF($D$5="Koncesija",-#REF!*0.21,0)</f>
        <v>#REF!</v>
      </c>
      <c r="VGL165" s="632" t="e">
        <f>(IF(VGL112-VGL107&lt;0,0,VGL112-VGL107)+VGL156)*1.21+IF($D$5="Koncesija",-#REF!*0.21,0)</f>
        <v>#REF!</v>
      </c>
      <c r="VGM165" s="632" t="e">
        <f>(IF(VGM112-VGM107&lt;0,0,VGM112-VGM107)+VGM156)*1.21+IF($D$5="Koncesija",-#REF!*0.21,0)</f>
        <v>#REF!</v>
      </c>
      <c r="VGN165" s="632" t="e">
        <f>(IF(VGN112-VGN107&lt;0,0,VGN112-VGN107)+VGN156)*1.21+IF($D$5="Koncesija",-#REF!*0.21,0)</f>
        <v>#REF!</v>
      </c>
      <c r="VGO165" s="632" t="e">
        <f>(IF(VGO112-VGO107&lt;0,0,VGO112-VGO107)+VGO156)*1.21+IF($D$5="Koncesija",-#REF!*0.21,0)</f>
        <v>#REF!</v>
      </c>
      <c r="VGP165" s="632" t="e">
        <f>(IF(VGP112-VGP107&lt;0,0,VGP112-VGP107)+VGP156)*1.21+IF($D$5="Koncesija",-#REF!*0.21,0)</f>
        <v>#REF!</v>
      </c>
      <c r="VGQ165" s="632" t="e">
        <f>(IF(VGQ112-VGQ107&lt;0,0,VGQ112-VGQ107)+VGQ156)*1.21+IF($D$5="Koncesija",-#REF!*0.21,0)</f>
        <v>#REF!</v>
      </c>
      <c r="VGR165" s="632" t="e">
        <f>(IF(VGR112-VGR107&lt;0,0,VGR112-VGR107)+VGR156)*1.21+IF($D$5="Koncesija",-#REF!*0.21,0)</f>
        <v>#REF!</v>
      </c>
      <c r="VGS165" s="632" t="e">
        <f>(IF(VGS112-VGS107&lt;0,0,VGS112-VGS107)+VGS156)*1.21+IF($D$5="Koncesija",-#REF!*0.21,0)</f>
        <v>#REF!</v>
      </c>
      <c r="VGT165" s="632" t="e">
        <f>(IF(VGT112-VGT107&lt;0,0,VGT112-VGT107)+VGT156)*1.21+IF($D$5="Koncesija",-#REF!*0.21,0)</f>
        <v>#REF!</v>
      </c>
      <c r="VGU165" s="632" t="e">
        <f>(IF(VGU112-VGU107&lt;0,0,VGU112-VGU107)+VGU156)*1.21+IF($D$5="Koncesija",-#REF!*0.21,0)</f>
        <v>#REF!</v>
      </c>
      <c r="VGV165" s="632" t="e">
        <f>(IF(VGV112-VGV107&lt;0,0,VGV112-VGV107)+VGV156)*1.21+IF($D$5="Koncesija",-#REF!*0.21,0)</f>
        <v>#REF!</v>
      </c>
      <c r="VGW165" s="632" t="e">
        <f>(IF(VGW112-VGW107&lt;0,0,VGW112-VGW107)+VGW156)*1.21+IF($D$5="Koncesija",-#REF!*0.21,0)</f>
        <v>#REF!</v>
      </c>
      <c r="VGX165" s="632" t="e">
        <f>(IF(VGX112-VGX107&lt;0,0,VGX112-VGX107)+VGX156)*1.21+IF($D$5="Koncesija",-#REF!*0.21,0)</f>
        <v>#REF!</v>
      </c>
      <c r="VGY165" s="632" t="e">
        <f>(IF(VGY112-VGY107&lt;0,0,VGY112-VGY107)+VGY156)*1.21+IF($D$5="Koncesija",-#REF!*0.21,0)</f>
        <v>#REF!</v>
      </c>
      <c r="VGZ165" s="632" t="e">
        <f>(IF(VGZ112-VGZ107&lt;0,0,VGZ112-VGZ107)+VGZ156)*1.21+IF($D$5="Koncesija",-#REF!*0.21,0)</f>
        <v>#REF!</v>
      </c>
      <c r="VHA165" s="632" t="e">
        <f>(IF(VHA112-VHA107&lt;0,0,VHA112-VHA107)+VHA156)*1.21+IF($D$5="Koncesija",-#REF!*0.21,0)</f>
        <v>#REF!</v>
      </c>
      <c r="VHB165" s="632" t="e">
        <f>(IF(VHB112-VHB107&lt;0,0,VHB112-VHB107)+VHB156)*1.21+IF($D$5="Koncesija",-#REF!*0.21,0)</f>
        <v>#REF!</v>
      </c>
      <c r="VHC165" s="632" t="e">
        <f>(IF(VHC112-VHC107&lt;0,0,VHC112-VHC107)+VHC156)*1.21+IF($D$5="Koncesija",-#REF!*0.21,0)</f>
        <v>#REF!</v>
      </c>
      <c r="VHD165" s="632" t="e">
        <f>(IF(VHD112-VHD107&lt;0,0,VHD112-VHD107)+VHD156)*1.21+IF($D$5="Koncesija",-#REF!*0.21,0)</f>
        <v>#REF!</v>
      </c>
      <c r="VHE165" s="632" t="e">
        <f>(IF(VHE112-VHE107&lt;0,0,VHE112-VHE107)+VHE156)*1.21+IF($D$5="Koncesija",-#REF!*0.21,0)</f>
        <v>#REF!</v>
      </c>
      <c r="VHF165" s="632" t="e">
        <f>(IF(VHF112-VHF107&lt;0,0,VHF112-VHF107)+VHF156)*1.21+IF($D$5="Koncesija",-#REF!*0.21,0)</f>
        <v>#REF!</v>
      </c>
      <c r="VHG165" s="632" t="e">
        <f>(IF(VHG112-VHG107&lt;0,0,VHG112-VHG107)+VHG156)*1.21+IF($D$5="Koncesija",-#REF!*0.21,0)</f>
        <v>#REF!</v>
      </c>
      <c r="VHH165" s="632" t="e">
        <f>(IF(VHH112-VHH107&lt;0,0,VHH112-VHH107)+VHH156)*1.21+IF($D$5="Koncesija",-#REF!*0.21,0)</f>
        <v>#REF!</v>
      </c>
      <c r="VHI165" s="632" t="e">
        <f>(IF(VHI112-VHI107&lt;0,0,VHI112-VHI107)+VHI156)*1.21+IF($D$5="Koncesija",-#REF!*0.21,0)</f>
        <v>#REF!</v>
      </c>
      <c r="VHJ165" s="632" t="e">
        <f>(IF(VHJ112-VHJ107&lt;0,0,VHJ112-VHJ107)+VHJ156)*1.21+IF($D$5="Koncesija",-#REF!*0.21,0)</f>
        <v>#REF!</v>
      </c>
      <c r="VHK165" s="632" t="e">
        <f>(IF(VHK112-VHK107&lt;0,0,VHK112-VHK107)+VHK156)*1.21+IF($D$5="Koncesija",-#REF!*0.21,0)</f>
        <v>#REF!</v>
      </c>
      <c r="VHL165" s="632" t="e">
        <f>(IF(VHL112-VHL107&lt;0,0,VHL112-VHL107)+VHL156)*1.21+IF($D$5="Koncesija",-#REF!*0.21,0)</f>
        <v>#REF!</v>
      </c>
      <c r="VHM165" s="632" t="e">
        <f>(IF(VHM112-VHM107&lt;0,0,VHM112-VHM107)+VHM156)*1.21+IF($D$5="Koncesija",-#REF!*0.21,0)</f>
        <v>#REF!</v>
      </c>
      <c r="VHN165" s="632" t="e">
        <f>(IF(VHN112-VHN107&lt;0,0,VHN112-VHN107)+VHN156)*1.21+IF($D$5="Koncesija",-#REF!*0.21,0)</f>
        <v>#REF!</v>
      </c>
      <c r="VHO165" s="632" t="e">
        <f>(IF(VHO112-VHO107&lt;0,0,VHO112-VHO107)+VHO156)*1.21+IF($D$5="Koncesija",-#REF!*0.21,0)</f>
        <v>#REF!</v>
      </c>
      <c r="VHP165" s="632" t="e">
        <f>(IF(VHP112-VHP107&lt;0,0,VHP112-VHP107)+VHP156)*1.21+IF($D$5="Koncesija",-#REF!*0.21,0)</f>
        <v>#REF!</v>
      </c>
      <c r="VHQ165" s="632" t="e">
        <f>(IF(VHQ112-VHQ107&lt;0,0,VHQ112-VHQ107)+VHQ156)*1.21+IF($D$5="Koncesija",-#REF!*0.21,0)</f>
        <v>#REF!</v>
      </c>
      <c r="VHR165" s="632" t="e">
        <f>(IF(VHR112-VHR107&lt;0,0,VHR112-VHR107)+VHR156)*1.21+IF($D$5="Koncesija",-#REF!*0.21,0)</f>
        <v>#REF!</v>
      </c>
      <c r="VHS165" s="632" t="e">
        <f>(IF(VHS112-VHS107&lt;0,0,VHS112-VHS107)+VHS156)*1.21+IF($D$5="Koncesija",-#REF!*0.21,0)</f>
        <v>#REF!</v>
      </c>
      <c r="VHT165" s="632" t="e">
        <f>(IF(VHT112-VHT107&lt;0,0,VHT112-VHT107)+VHT156)*1.21+IF($D$5="Koncesija",-#REF!*0.21,0)</f>
        <v>#REF!</v>
      </c>
      <c r="VHU165" s="632" t="e">
        <f>(IF(VHU112-VHU107&lt;0,0,VHU112-VHU107)+VHU156)*1.21+IF($D$5="Koncesija",-#REF!*0.21,0)</f>
        <v>#REF!</v>
      </c>
      <c r="VHV165" s="632" t="e">
        <f>(IF(VHV112-VHV107&lt;0,0,VHV112-VHV107)+VHV156)*1.21+IF($D$5="Koncesija",-#REF!*0.21,0)</f>
        <v>#REF!</v>
      </c>
      <c r="VHW165" s="632" t="e">
        <f>(IF(VHW112-VHW107&lt;0,0,VHW112-VHW107)+VHW156)*1.21+IF($D$5="Koncesija",-#REF!*0.21,0)</f>
        <v>#REF!</v>
      </c>
      <c r="VHX165" s="632" t="e">
        <f>(IF(VHX112-VHX107&lt;0,0,VHX112-VHX107)+VHX156)*1.21+IF($D$5="Koncesija",-#REF!*0.21,0)</f>
        <v>#REF!</v>
      </c>
      <c r="VHY165" s="632" t="e">
        <f>(IF(VHY112-VHY107&lt;0,0,VHY112-VHY107)+VHY156)*1.21+IF($D$5="Koncesija",-#REF!*0.21,0)</f>
        <v>#REF!</v>
      </c>
      <c r="VHZ165" s="632" t="e">
        <f>(IF(VHZ112-VHZ107&lt;0,0,VHZ112-VHZ107)+VHZ156)*1.21+IF($D$5="Koncesija",-#REF!*0.21,0)</f>
        <v>#REF!</v>
      </c>
      <c r="VIA165" s="632" t="e">
        <f>(IF(VIA112-VIA107&lt;0,0,VIA112-VIA107)+VIA156)*1.21+IF($D$5="Koncesija",-#REF!*0.21,0)</f>
        <v>#REF!</v>
      </c>
      <c r="VIB165" s="632" t="e">
        <f>(IF(VIB112-VIB107&lt;0,0,VIB112-VIB107)+VIB156)*1.21+IF($D$5="Koncesija",-#REF!*0.21,0)</f>
        <v>#REF!</v>
      </c>
      <c r="VIC165" s="632" t="e">
        <f>(IF(VIC112-VIC107&lt;0,0,VIC112-VIC107)+VIC156)*1.21+IF($D$5="Koncesija",-#REF!*0.21,0)</f>
        <v>#REF!</v>
      </c>
      <c r="VID165" s="632" t="e">
        <f>(IF(VID112-VID107&lt;0,0,VID112-VID107)+VID156)*1.21+IF($D$5="Koncesija",-#REF!*0.21,0)</f>
        <v>#REF!</v>
      </c>
      <c r="VIE165" s="632" t="e">
        <f>(IF(VIE112-VIE107&lt;0,0,VIE112-VIE107)+VIE156)*1.21+IF($D$5="Koncesija",-#REF!*0.21,0)</f>
        <v>#REF!</v>
      </c>
      <c r="VIF165" s="632" t="e">
        <f>(IF(VIF112-VIF107&lt;0,0,VIF112-VIF107)+VIF156)*1.21+IF($D$5="Koncesija",-#REF!*0.21,0)</f>
        <v>#REF!</v>
      </c>
      <c r="VIG165" s="632" t="e">
        <f>(IF(VIG112-VIG107&lt;0,0,VIG112-VIG107)+VIG156)*1.21+IF($D$5="Koncesija",-#REF!*0.21,0)</f>
        <v>#REF!</v>
      </c>
      <c r="VIH165" s="632" t="e">
        <f>(IF(VIH112-VIH107&lt;0,0,VIH112-VIH107)+VIH156)*1.21+IF($D$5="Koncesija",-#REF!*0.21,0)</f>
        <v>#REF!</v>
      </c>
      <c r="VII165" s="632" t="e">
        <f>(IF(VII112-VII107&lt;0,0,VII112-VII107)+VII156)*1.21+IF($D$5="Koncesija",-#REF!*0.21,0)</f>
        <v>#REF!</v>
      </c>
      <c r="VIJ165" s="632" t="e">
        <f>(IF(VIJ112-VIJ107&lt;0,0,VIJ112-VIJ107)+VIJ156)*1.21+IF($D$5="Koncesija",-#REF!*0.21,0)</f>
        <v>#REF!</v>
      </c>
      <c r="VIK165" s="632" t="e">
        <f>(IF(VIK112-VIK107&lt;0,0,VIK112-VIK107)+VIK156)*1.21+IF($D$5="Koncesija",-#REF!*0.21,0)</f>
        <v>#REF!</v>
      </c>
      <c r="VIL165" s="632" t="e">
        <f>(IF(VIL112-VIL107&lt;0,0,VIL112-VIL107)+VIL156)*1.21+IF($D$5="Koncesija",-#REF!*0.21,0)</f>
        <v>#REF!</v>
      </c>
      <c r="VIM165" s="632" t="e">
        <f>(IF(VIM112-VIM107&lt;0,0,VIM112-VIM107)+VIM156)*1.21+IF($D$5="Koncesija",-#REF!*0.21,0)</f>
        <v>#REF!</v>
      </c>
      <c r="VIN165" s="632" t="e">
        <f>(IF(VIN112-VIN107&lt;0,0,VIN112-VIN107)+VIN156)*1.21+IF($D$5="Koncesija",-#REF!*0.21,0)</f>
        <v>#REF!</v>
      </c>
      <c r="VIO165" s="632" t="e">
        <f>(IF(VIO112-VIO107&lt;0,0,VIO112-VIO107)+VIO156)*1.21+IF($D$5="Koncesija",-#REF!*0.21,0)</f>
        <v>#REF!</v>
      </c>
      <c r="VIP165" s="632" t="e">
        <f>(IF(VIP112-VIP107&lt;0,0,VIP112-VIP107)+VIP156)*1.21+IF($D$5="Koncesija",-#REF!*0.21,0)</f>
        <v>#REF!</v>
      </c>
      <c r="VIQ165" s="632" t="e">
        <f>(IF(VIQ112-VIQ107&lt;0,0,VIQ112-VIQ107)+VIQ156)*1.21+IF($D$5="Koncesija",-#REF!*0.21,0)</f>
        <v>#REF!</v>
      </c>
      <c r="VIR165" s="632" t="e">
        <f>(IF(VIR112-VIR107&lt;0,0,VIR112-VIR107)+VIR156)*1.21+IF($D$5="Koncesija",-#REF!*0.21,0)</f>
        <v>#REF!</v>
      </c>
      <c r="VIS165" s="632" t="e">
        <f>(IF(VIS112-VIS107&lt;0,0,VIS112-VIS107)+VIS156)*1.21+IF($D$5="Koncesija",-#REF!*0.21,0)</f>
        <v>#REF!</v>
      </c>
      <c r="VIT165" s="632" t="e">
        <f>(IF(VIT112-VIT107&lt;0,0,VIT112-VIT107)+VIT156)*1.21+IF($D$5="Koncesija",-#REF!*0.21,0)</f>
        <v>#REF!</v>
      </c>
      <c r="VIU165" s="632" t="e">
        <f>(IF(VIU112-VIU107&lt;0,0,VIU112-VIU107)+VIU156)*1.21+IF($D$5="Koncesija",-#REF!*0.21,0)</f>
        <v>#REF!</v>
      </c>
      <c r="VIV165" s="632" t="e">
        <f>(IF(VIV112-VIV107&lt;0,0,VIV112-VIV107)+VIV156)*1.21+IF($D$5="Koncesija",-#REF!*0.21,0)</f>
        <v>#REF!</v>
      </c>
      <c r="VIW165" s="632" t="e">
        <f>(IF(VIW112-VIW107&lt;0,0,VIW112-VIW107)+VIW156)*1.21+IF($D$5="Koncesija",-#REF!*0.21,0)</f>
        <v>#REF!</v>
      </c>
      <c r="VIX165" s="632" t="e">
        <f>(IF(VIX112-VIX107&lt;0,0,VIX112-VIX107)+VIX156)*1.21+IF($D$5="Koncesija",-#REF!*0.21,0)</f>
        <v>#REF!</v>
      </c>
      <c r="VIY165" s="632" t="e">
        <f>(IF(VIY112-VIY107&lt;0,0,VIY112-VIY107)+VIY156)*1.21+IF($D$5="Koncesija",-#REF!*0.21,0)</f>
        <v>#REF!</v>
      </c>
      <c r="VIZ165" s="632" t="e">
        <f>(IF(VIZ112-VIZ107&lt;0,0,VIZ112-VIZ107)+VIZ156)*1.21+IF($D$5="Koncesija",-#REF!*0.21,0)</f>
        <v>#REF!</v>
      </c>
      <c r="VJA165" s="632" t="e">
        <f>(IF(VJA112-VJA107&lt;0,0,VJA112-VJA107)+VJA156)*1.21+IF($D$5="Koncesija",-#REF!*0.21,0)</f>
        <v>#REF!</v>
      </c>
      <c r="VJB165" s="632" t="e">
        <f>(IF(VJB112-VJB107&lt;0,0,VJB112-VJB107)+VJB156)*1.21+IF($D$5="Koncesija",-#REF!*0.21,0)</f>
        <v>#REF!</v>
      </c>
      <c r="VJC165" s="632" t="e">
        <f>(IF(VJC112-VJC107&lt;0,0,VJC112-VJC107)+VJC156)*1.21+IF($D$5="Koncesija",-#REF!*0.21,0)</f>
        <v>#REF!</v>
      </c>
      <c r="VJD165" s="632" t="e">
        <f>(IF(VJD112-VJD107&lt;0,0,VJD112-VJD107)+VJD156)*1.21+IF($D$5="Koncesija",-#REF!*0.21,0)</f>
        <v>#REF!</v>
      </c>
      <c r="VJE165" s="632" t="e">
        <f>(IF(VJE112-VJE107&lt;0,0,VJE112-VJE107)+VJE156)*1.21+IF($D$5="Koncesija",-#REF!*0.21,0)</f>
        <v>#REF!</v>
      </c>
      <c r="VJF165" s="632" t="e">
        <f>(IF(VJF112-VJF107&lt;0,0,VJF112-VJF107)+VJF156)*1.21+IF($D$5="Koncesija",-#REF!*0.21,0)</f>
        <v>#REF!</v>
      </c>
      <c r="VJG165" s="632" t="e">
        <f>(IF(VJG112-VJG107&lt;0,0,VJG112-VJG107)+VJG156)*1.21+IF($D$5="Koncesija",-#REF!*0.21,0)</f>
        <v>#REF!</v>
      </c>
      <c r="VJH165" s="632" t="e">
        <f>(IF(VJH112-VJH107&lt;0,0,VJH112-VJH107)+VJH156)*1.21+IF($D$5="Koncesija",-#REF!*0.21,0)</f>
        <v>#REF!</v>
      </c>
      <c r="VJI165" s="632" t="e">
        <f>(IF(VJI112-VJI107&lt;0,0,VJI112-VJI107)+VJI156)*1.21+IF($D$5="Koncesija",-#REF!*0.21,0)</f>
        <v>#REF!</v>
      </c>
      <c r="VJJ165" s="632" t="e">
        <f>(IF(VJJ112-VJJ107&lt;0,0,VJJ112-VJJ107)+VJJ156)*1.21+IF($D$5="Koncesija",-#REF!*0.21,0)</f>
        <v>#REF!</v>
      </c>
      <c r="VJK165" s="632" t="e">
        <f>(IF(VJK112-VJK107&lt;0,0,VJK112-VJK107)+VJK156)*1.21+IF($D$5="Koncesija",-#REF!*0.21,0)</f>
        <v>#REF!</v>
      </c>
      <c r="VJL165" s="632" t="e">
        <f>(IF(VJL112-VJL107&lt;0,0,VJL112-VJL107)+VJL156)*1.21+IF($D$5="Koncesija",-#REF!*0.21,0)</f>
        <v>#REF!</v>
      </c>
      <c r="VJM165" s="632" t="e">
        <f>(IF(VJM112-VJM107&lt;0,0,VJM112-VJM107)+VJM156)*1.21+IF($D$5="Koncesija",-#REF!*0.21,0)</f>
        <v>#REF!</v>
      </c>
      <c r="VJN165" s="632" t="e">
        <f>(IF(VJN112-VJN107&lt;0,0,VJN112-VJN107)+VJN156)*1.21+IF($D$5="Koncesija",-#REF!*0.21,0)</f>
        <v>#REF!</v>
      </c>
      <c r="VJO165" s="632" t="e">
        <f>(IF(VJO112-VJO107&lt;0,0,VJO112-VJO107)+VJO156)*1.21+IF($D$5="Koncesija",-#REF!*0.21,0)</f>
        <v>#REF!</v>
      </c>
      <c r="VJP165" s="632" t="e">
        <f>(IF(VJP112-VJP107&lt;0,0,VJP112-VJP107)+VJP156)*1.21+IF($D$5="Koncesija",-#REF!*0.21,0)</f>
        <v>#REF!</v>
      </c>
      <c r="VJQ165" s="632" t="e">
        <f>(IF(VJQ112-VJQ107&lt;0,0,VJQ112-VJQ107)+VJQ156)*1.21+IF($D$5="Koncesija",-#REF!*0.21,0)</f>
        <v>#REF!</v>
      </c>
      <c r="VJR165" s="632" t="e">
        <f>(IF(VJR112-VJR107&lt;0,0,VJR112-VJR107)+VJR156)*1.21+IF($D$5="Koncesija",-#REF!*0.21,0)</f>
        <v>#REF!</v>
      </c>
      <c r="VJS165" s="632" t="e">
        <f>(IF(VJS112-VJS107&lt;0,0,VJS112-VJS107)+VJS156)*1.21+IF($D$5="Koncesija",-#REF!*0.21,0)</f>
        <v>#REF!</v>
      </c>
      <c r="VJT165" s="632" t="e">
        <f>(IF(VJT112-VJT107&lt;0,0,VJT112-VJT107)+VJT156)*1.21+IF($D$5="Koncesija",-#REF!*0.21,0)</f>
        <v>#REF!</v>
      </c>
      <c r="VJU165" s="632" t="e">
        <f>(IF(VJU112-VJU107&lt;0,0,VJU112-VJU107)+VJU156)*1.21+IF($D$5="Koncesija",-#REF!*0.21,0)</f>
        <v>#REF!</v>
      </c>
      <c r="VJV165" s="632" t="e">
        <f>(IF(VJV112-VJV107&lt;0,0,VJV112-VJV107)+VJV156)*1.21+IF($D$5="Koncesija",-#REF!*0.21,0)</f>
        <v>#REF!</v>
      </c>
      <c r="VJW165" s="632" t="e">
        <f>(IF(VJW112-VJW107&lt;0,0,VJW112-VJW107)+VJW156)*1.21+IF($D$5="Koncesija",-#REF!*0.21,0)</f>
        <v>#REF!</v>
      </c>
      <c r="VJX165" s="632" t="e">
        <f>(IF(VJX112-VJX107&lt;0,0,VJX112-VJX107)+VJX156)*1.21+IF($D$5="Koncesija",-#REF!*0.21,0)</f>
        <v>#REF!</v>
      </c>
      <c r="VJY165" s="632" t="e">
        <f>(IF(VJY112-VJY107&lt;0,0,VJY112-VJY107)+VJY156)*1.21+IF($D$5="Koncesija",-#REF!*0.21,0)</f>
        <v>#REF!</v>
      </c>
      <c r="VJZ165" s="632" t="e">
        <f>(IF(VJZ112-VJZ107&lt;0,0,VJZ112-VJZ107)+VJZ156)*1.21+IF($D$5="Koncesija",-#REF!*0.21,0)</f>
        <v>#REF!</v>
      </c>
      <c r="VKA165" s="632" t="e">
        <f>(IF(VKA112-VKA107&lt;0,0,VKA112-VKA107)+VKA156)*1.21+IF($D$5="Koncesija",-#REF!*0.21,0)</f>
        <v>#REF!</v>
      </c>
      <c r="VKB165" s="632" t="e">
        <f>(IF(VKB112-VKB107&lt;0,0,VKB112-VKB107)+VKB156)*1.21+IF($D$5="Koncesija",-#REF!*0.21,0)</f>
        <v>#REF!</v>
      </c>
      <c r="VKC165" s="632" t="e">
        <f>(IF(VKC112-VKC107&lt;0,0,VKC112-VKC107)+VKC156)*1.21+IF($D$5="Koncesija",-#REF!*0.21,0)</f>
        <v>#REF!</v>
      </c>
      <c r="VKD165" s="632" t="e">
        <f>(IF(VKD112-VKD107&lt;0,0,VKD112-VKD107)+VKD156)*1.21+IF($D$5="Koncesija",-#REF!*0.21,0)</f>
        <v>#REF!</v>
      </c>
      <c r="VKE165" s="632" t="e">
        <f>(IF(VKE112-VKE107&lt;0,0,VKE112-VKE107)+VKE156)*1.21+IF($D$5="Koncesija",-#REF!*0.21,0)</f>
        <v>#REF!</v>
      </c>
      <c r="VKF165" s="632" t="e">
        <f>(IF(VKF112-VKF107&lt;0,0,VKF112-VKF107)+VKF156)*1.21+IF($D$5="Koncesija",-#REF!*0.21,0)</f>
        <v>#REF!</v>
      </c>
      <c r="VKG165" s="632" t="e">
        <f>(IF(VKG112-VKG107&lt;0,0,VKG112-VKG107)+VKG156)*1.21+IF($D$5="Koncesija",-#REF!*0.21,0)</f>
        <v>#REF!</v>
      </c>
      <c r="VKH165" s="632" t="e">
        <f>(IF(VKH112-VKH107&lt;0,0,VKH112-VKH107)+VKH156)*1.21+IF($D$5="Koncesija",-#REF!*0.21,0)</f>
        <v>#REF!</v>
      </c>
      <c r="VKI165" s="632" t="e">
        <f>(IF(VKI112-VKI107&lt;0,0,VKI112-VKI107)+VKI156)*1.21+IF($D$5="Koncesija",-#REF!*0.21,0)</f>
        <v>#REF!</v>
      </c>
      <c r="VKJ165" s="632" t="e">
        <f>(IF(VKJ112-VKJ107&lt;0,0,VKJ112-VKJ107)+VKJ156)*1.21+IF($D$5="Koncesija",-#REF!*0.21,0)</f>
        <v>#REF!</v>
      </c>
      <c r="VKK165" s="632" t="e">
        <f>(IF(VKK112-VKK107&lt;0,0,VKK112-VKK107)+VKK156)*1.21+IF($D$5="Koncesija",-#REF!*0.21,0)</f>
        <v>#REF!</v>
      </c>
      <c r="VKL165" s="632" t="e">
        <f>(IF(VKL112-VKL107&lt;0,0,VKL112-VKL107)+VKL156)*1.21+IF($D$5="Koncesija",-#REF!*0.21,0)</f>
        <v>#REF!</v>
      </c>
      <c r="VKM165" s="632" t="e">
        <f>(IF(VKM112-VKM107&lt;0,0,VKM112-VKM107)+VKM156)*1.21+IF($D$5="Koncesija",-#REF!*0.21,0)</f>
        <v>#REF!</v>
      </c>
      <c r="VKN165" s="632" t="e">
        <f>(IF(VKN112-VKN107&lt;0,0,VKN112-VKN107)+VKN156)*1.21+IF($D$5="Koncesija",-#REF!*0.21,0)</f>
        <v>#REF!</v>
      </c>
      <c r="VKO165" s="632" t="e">
        <f>(IF(VKO112-VKO107&lt;0,0,VKO112-VKO107)+VKO156)*1.21+IF($D$5="Koncesija",-#REF!*0.21,0)</f>
        <v>#REF!</v>
      </c>
      <c r="VKP165" s="632" t="e">
        <f>(IF(VKP112-VKP107&lt;0,0,VKP112-VKP107)+VKP156)*1.21+IF($D$5="Koncesija",-#REF!*0.21,0)</f>
        <v>#REF!</v>
      </c>
      <c r="VKQ165" s="632" t="e">
        <f>(IF(VKQ112-VKQ107&lt;0,0,VKQ112-VKQ107)+VKQ156)*1.21+IF($D$5="Koncesija",-#REF!*0.21,0)</f>
        <v>#REF!</v>
      </c>
      <c r="VKR165" s="632" t="e">
        <f>(IF(VKR112-VKR107&lt;0,0,VKR112-VKR107)+VKR156)*1.21+IF($D$5="Koncesija",-#REF!*0.21,0)</f>
        <v>#REF!</v>
      </c>
      <c r="VKS165" s="632" t="e">
        <f>(IF(VKS112-VKS107&lt;0,0,VKS112-VKS107)+VKS156)*1.21+IF($D$5="Koncesija",-#REF!*0.21,0)</f>
        <v>#REF!</v>
      </c>
      <c r="VKT165" s="632" t="e">
        <f>(IF(VKT112-VKT107&lt;0,0,VKT112-VKT107)+VKT156)*1.21+IF($D$5="Koncesija",-#REF!*0.21,0)</f>
        <v>#REF!</v>
      </c>
      <c r="VKU165" s="632" t="e">
        <f>(IF(VKU112-VKU107&lt;0,0,VKU112-VKU107)+VKU156)*1.21+IF($D$5="Koncesija",-#REF!*0.21,0)</f>
        <v>#REF!</v>
      </c>
      <c r="VKV165" s="632" t="e">
        <f>(IF(VKV112-VKV107&lt;0,0,VKV112-VKV107)+VKV156)*1.21+IF($D$5="Koncesija",-#REF!*0.21,0)</f>
        <v>#REF!</v>
      </c>
      <c r="VKW165" s="632" t="e">
        <f>(IF(VKW112-VKW107&lt;0,0,VKW112-VKW107)+VKW156)*1.21+IF($D$5="Koncesija",-#REF!*0.21,0)</f>
        <v>#REF!</v>
      </c>
      <c r="VKX165" s="632" t="e">
        <f>(IF(VKX112-VKX107&lt;0,0,VKX112-VKX107)+VKX156)*1.21+IF($D$5="Koncesija",-#REF!*0.21,0)</f>
        <v>#REF!</v>
      </c>
      <c r="VKY165" s="632" t="e">
        <f>(IF(VKY112-VKY107&lt;0,0,VKY112-VKY107)+VKY156)*1.21+IF($D$5="Koncesija",-#REF!*0.21,0)</f>
        <v>#REF!</v>
      </c>
      <c r="VKZ165" s="632" t="e">
        <f>(IF(VKZ112-VKZ107&lt;0,0,VKZ112-VKZ107)+VKZ156)*1.21+IF($D$5="Koncesija",-#REF!*0.21,0)</f>
        <v>#REF!</v>
      </c>
      <c r="VLA165" s="632" t="e">
        <f>(IF(VLA112-VLA107&lt;0,0,VLA112-VLA107)+VLA156)*1.21+IF($D$5="Koncesija",-#REF!*0.21,0)</f>
        <v>#REF!</v>
      </c>
      <c r="VLB165" s="632" t="e">
        <f>(IF(VLB112-VLB107&lt;0,0,VLB112-VLB107)+VLB156)*1.21+IF($D$5="Koncesija",-#REF!*0.21,0)</f>
        <v>#REF!</v>
      </c>
      <c r="VLC165" s="632" t="e">
        <f>(IF(VLC112-VLC107&lt;0,0,VLC112-VLC107)+VLC156)*1.21+IF($D$5="Koncesija",-#REF!*0.21,0)</f>
        <v>#REF!</v>
      </c>
      <c r="VLD165" s="632" t="e">
        <f>(IF(VLD112-VLD107&lt;0,0,VLD112-VLD107)+VLD156)*1.21+IF($D$5="Koncesija",-#REF!*0.21,0)</f>
        <v>#REF!</v>
      </c>
      <c r="VLE165" s="632" t="e">
        <f>(IF(VLE112-VLE107&lt;0,0,VLE112-VLE107)+VLE156)*1.21+IF($D$5="Koncesija",-#REF!*0.21,0)</f>
        <v>#REF!</v>
      </c>
      <c r="VLF165" s="632" t="e">
        <f>(IF(VLF112-VLF107&lt;0,0,VLF112-VLF107)+VLF156)*1.21+IF($D$5="Koncesija",-#REF!*0.21,0)</f>
        <v>#REF!</v>
      </c>
      <c r="VLG165" s="632" t="e">
        <f>(IF(VLG112-VLG107&lt;0,0,VLG112-VLG107)+VLG156)*1.21+IF($D$5="Koncesija",-#REF!*0.21,0)</f>
        <v>#REF!</v>
      </c>
      <c r="VLH165" s="632" t="e">
        <f>(IF(VLH112-VLH107&lt;0,0,VLH112-VLH107)+VLH156)*1.21+IF($D$5="Koncesija",-#REF!*0.21,0)</f>
        <v>#REF!</v>
      </c>
      <c r="VLI165" s="632" t="e">
        <f>(IF(VLI112-VLI107&lt;0,0,VLI112-VLI107)+VLI156)*1.21+IF($D$5="Koncesija",-#REF!*0.21,0)</f>
        <v>#REF!</v>
      </c>
      <c r="VLJ165" s="632" t="e">
        <f>(IF(VLJ112-VLJ107&lt;0,0,VLJ112-VLJ107)+VLJ156)*1.21+IF($D$5="Koncesija",-#REF!*0.21,0)</f>
        <v>#REF!</v>
      </c>
      <c r="VLK165" s="632" t="e">
        <f>(IF(VLK112-VLK107&lt;0,0,VLK112-VLK107)+VLK156)*1.21+IF($D$5="Koncesija",-#REF!*0.21,0)</f>
        <v>#REF!</v>
      </c>
      <c r="VLL165" s="632" t="e">
        <f>(IF(VLL112-VLL107&lt;0,0,VLL112-VLL107)+VLL156)*1.21+IF($D$5="Koncesija",-#REF!*0.21,0)</f>
        <v>#REF!</v>
      </c>
      <c r="VLM165" s="632" t="e">
        <f>(IF(VLM112-VLM107&lt;0,0,VLM112-VLM107)+VLM156)*1.21+IF($D$5="Koncesija",-#REF!*0.21,0)</f>
        <v>#REF!</v>
      </c>
      <c r="VLN165" s="632" t="e">
        <f>(IF(VLN112-VLN107&lt;0,0,VLN112-VLN107)+VLN156)*1.21+IF($D$5="Koncesija",-#REF!*0.21,0)</f>
        <v>#REF!</v>
      </c>
      <c r="VLO165" s="632" t="e">
        <f>(IF(VLO112-VLO107&lt;0,0,VLO112-VLO107)+VLO156)*1.21+IF($D$5="Koncesija",-#REF!*0.21,0)</f>
        <v>#REF!</v>
      </c>
      <c r="VLP165" s="632" t="e">
        <f>(IF(VLP112-VLP107&lt;0,0,VLP112-VLP107)+VLP156)*1.21+IF($D$5="Koncesija",-#REF!*0.21,0)</f>
        <v>#REF!</v>
      </c>
      <c r="VLQ165" s="632" t="e">
        <f>(IF(VLQ112-VLQ107&lt;0,0,VLQ112-VLQ107)+VLQ156)*1.21+IF($D$5="Koncesija",-#REF!*0.21,0)</f>
        <v>#REF!</v>
      </c>
      <c r="VLR165" s="632" t="e">
        <f>(IF(VLR112-VLR107&lt;0,0,VLR112-VLR107)+VLR156)*1.21+IF($D$5="Koncesija",-#REF!*0.21,0)</f>
        <v>#REF!</v>
      </c>
      <c r="VLS165" s="632" t="e">
        <f>(IF(VLS112-VLS107&lt;0,0,VLS112-VLS107)+VLS156)*1.21+IF($D$5="Koncesija",-#REF!*0.21,0)</f>
        <v>#REF!</v>
      </c>
      <c r="VLT165" s="632" t="e">
        <f>(IF(VLT112-VLT107&lt;0,0,VLT112-VLT107)+VLT156)*1.21+IF($D$5="Koncesija",-#REF!*0.21,0)</f>
        <v>#REF!</v>
      </c>
      <c r="VLU165" s="632" t="e">
        <f>(IF(VLU112-VLU107&lt;0,0,VLU112-VLU107)+VLU156)*1.21+IF($D$5="Koncesija",-#REF!*0.21,0)</f>
        <v>#REF!</v>
      </c>
      <c r="VLV165" s="632" t="e">
        <f>(IF(VLV112-VLV107&lt;0,0,VLV112-VLV107)+VLV156)*1.21+IF($D$5="Koncesija",-#REF!*0.21,0)</f>
        <v>#REF!</v>
      </c>
      <c r="VLW165" s="632" t="e">
        <f>(IF(VLW112-VLW107&lt;0,0,VLW112-VLW107)+VLW156)*1.21+IF($D$5="Koncesija",-#REF!*0.21,0)</f>
        <v>#REF!</v>
      </c>
      <c r="VLX165" s="632" t="e">
        <f>(IF(VLX112-VLX107&lt;0,0,VLX112-VLX107)+VLX156)*1.21+IF($D$5="Koncesija",-#REF!*0.21,0)</f>
        <v>#REF!</v>
      </c>
      <c r="VLY165" s="632" t="e">
        <f>(IF(VLY112-VLY107&lt;0,0,VLY112-VLY107)+VLY156)*1.21+IF($D$5="Koncesija",-#REF!*0.21,0)</f>
        <v>#REF!</v>
      </c>
      <c r="VLZ165" s="632" t="e">
        <f>(IF(VLZ112-VLZ107&lt;0,0,VLZ112-VLZ107)+VLZ156)*1.21+IF($D$5="Koncesija",-#REF!*0.21,0)</f>
        <v>#REF!</v>
      </c>
      <c r="VMA165" s="632" t="e">
        <f>(IF(VMA112-VMA107&lt;0,0,VMA112-VMA107)+VMA156)*1.21+IF($D$5="Koncesija",-#REF!*0.21,0)</f>
        <v>#REF!</v>
      </c>
      <c r="VMB165" s="632" t="e">
        <f>(IF(VMB112-VMB107&lt;0,0,VMB112-VMB107)+VMB156)*1.21+IF($D$5="Koncesija",-#REF!*0.21,0)</f>
        <v>#REF!</v>
      </c>
      <c r="VMC165" s="632" t="e">
        <f>(IF(VMC112-VMC107&lt;0,0,VMC112-VMC107)+VMC156)*1.21+IF($D$5="Koncesija",-#REF!*0.21,0)</f>
        <v>#REF!</v>
      </c>
      <c r="VMD165" s="632" t="e">
        <f>(IF(VMD112-VMD107&lt;0,0,VMD112-VMD107)+VMD156)*1.21+IF($D$5="Koncesija",-#REF!*0.21,0)</f>
        <v>#REF!</v>
      </c>
      <c r="VME165" s="632" t="e">
        <f>(IF(VME112-VME107&lt;0,0,VME112-VME107)+VME156)*1.21+IF($D$5="Koncesija",-#REF!*0.21,0)</f>
        <v>#REF!</v>
      </c>
      <c r="VMF165" s="632" t="e">
        <f>(IF(VMF112-VMF107&lt;0,0,VMF112-VMF107)+VMF156)*1.21+IF($D$5="Koncesija",-#REF!*0.21,0)</f>
        <v>#REF!</v>
      </c>
      <c r="VMG165" s="632" t="e">
        <f>(IF(VMG112-VMG107&lt;0,0,VMG112-VMG107)+VMG156)*1.21+IF($D$5="Koncesija",-#REF!*0.21,0)</f>
        <v>#REF!</v>
      </c>
      <c r="VMH165" s="632" t="e">
        <f>(IF(VMH112-VMH107&lt;0,0,VMH112-VMH107)+VMH156)*1.21+IF($D$5="Koncesija",-#REF!*0.21,0)</f>
        <v>#REF!</v>
      </c>
      <c r="VMI165" s="632" t="e">
        <f>(IF(VMI112-VMI107&lt;0,0,VMI112-VMI107)+VMI156)*1.21+IF($D$5="Koncesija",-#REF!*0.21,0)</f>
        <v>#REF!</v>
      </c>
      <c r="VMJ165" s="632" t="e">
        <f>(IF(VMJ112-VMJ107&lt;0,0,VMJ112-VMJ107)+VMJ156)*1.21+IF($D$5="Koncesija",-#REF!*0.21,0)</f>
        <v>#REF!</v>
      </c>
      <c r="VMK165" s="632" t="e">
        <f>(IF(VMK112-VMK107&lt;0,0,VMK112-VMK107)+VMK156)*1.21+IF($D$5="Koncesija",-#REF!*0.21,0)</f>
        <v>#REF!</v>
      </c>
      <c r="VML165" s="632" t="e">
        <f>(IF(VML112-VML107&lt;0,0,VML112-VML107)+VML156)*1.21+IF($D$5="Koncesija",-#REF!*0.21,0)</f>
        <v>#REF!</v>
      </c>
      <c r="VMM165" s="632" t="e">
        <f>(IF(VMM112-VMM107&lt;0,0,VMM112-VMM107)+VMM156)*1.21+IF($D$5="Koncesija",-#REF!*0.21,0)</f>
        <v>#REF!</v>
      </c>
      <c r="VMN165" s="632" t="e">
        <f>(IF(VMN112-VMN107&lt;0,0,VMN112-VMN107)+VMN156)*1.21+IF($D$5="Koncesija",-#REF!*0.21,0)</f>
        <v>#REF!</v>
      </c>
      <c r="VMO165" s="632" t="e">
        <f>(IF(VMO112-VMO107&lt;0,0,VMO112-VMO107)+VMO156)*1.21+IF($D$5="Koncesija",-#REF!*0.21,0)</f>
        <v>#REF!</v>
      </c>
      <c r="VMP165" s="632" t="e">
        <f>(IF(VMP112-VMP107&lt;0,0,VMP112-VMP107)+VMP156)*1.21+IF($D$5="Koncesija",-#REF!*0.21,0)</f>
        <v>#REF!</v>
      </c>
      <c r="VMQ165" s="632" t="e">
        <f>(IF(VMQ112-VMQ107&lt;0,0,VMQ112-VMQ107)+VMQ156)*1.21+IF($D$5="Koncesija",-#REF!*0.21,0)</f>
        <v>#REF!</v>
      </c>
      <c r="VMR165" s="632" t="e">
        <f>(IF(VMR112-VMR107&lt;0,0,VMR112-VMR107)+VMR156)*1.21+IF($D$5="Koncesija",-#REF!*0.21,0)</f>
        <v>#REF!</v>
      </c>
      <c r="VMS165" s="632" t="e">
        <f>(IF(VMS112-VMS107&lt;0,0,VMS112-VMS107)+VMS156)*1.21+IF($D$5="Koncesija",-#REF!*0.21,0)</f>
        <v>#REF!</v>
      </c>
      <c r="VMT165" s="632" t="e">
        <f>(IF(VMT112-VMT107&lt;0,0,VMT112-VMT107)+VMT156)*1.21+IF($D$5="Koncesija",-#REF!*0.21,0)</f>
        <v>#REF!</v>
      </c>
      <c r="VMU165" s="632" t="e">
        <f>(IF(VMU112-VMU107&lt;0,0,VMU112-VMU107)+VMU156)*1.21+IF($D$5="Koncesija",-#REF!*0.21,0)</f>
        <v>#REF!</v>
      </c>
      <c r="VMV165" s="632" t="e">
        <f>(IF(VMV112-VMV107&lt;0,0,VMV112-VMV107)+VMV156)*1.21+IF($D$5="Koncesija",-#REF!*0.21,0)</f>
        <v>#REF!</v>
      </c>
      <c r="VMW165" s="632" t="e">
        <f>(IF(VMW112-VMW107&lt;0,0,VMW112-VMW107)+VMW156)*1.21+IF($D$5="Koncesija",-#REF!*0.21,0)</f>
        <v>#REF!</v>
      </c>
      <c r="VMX165" s="632" t="e">
        <f>(IF(VMX112-VMX107&lt;0,0,VMX112-VMX107)+VMX156)*1.21+IF($D$5="Koncesija",-#REF!*0.21,0)</f>
        <v>#REF!</v>
      </c>
      <c r="VMY165" s="632" t="e">
        <f>(IF(VMY112-VMY107&lt;0,0,VMY112-VMY107)+VMY156)*1.21+IF($D$5="Koncesija",-#REF!*0.21,0)</f>
        <v>#REF!</v>
      </c>
      <c r="VMZ165" s="632" t="e">
        <f>(IF(VMZ112-VMZ107&lt;0,0,VMZ112-VMZ107)+VMZ156)*1.21+IF($D$5="Koncesija",-#REF!*0.21,0)</f>
        <v>#REF!</v>
      </c>
      <c r="VNA165" s="632" t="e">
        <f>(IF(VNA112-VNA107&lt;0,0,VNA112-VNA107)+VNA156)*1.21+IF($D$5="Koncesija",-#REF!*0.21,0)</f>
        <v>#REF!</v>
      </c>
      <c r="VNB165" s="632" t="e">
        <f>(IF(VNB112-VNB107&lt;0,0,VNB112-VNB107)+VNB156)*1.21+IF($D$5="Koncesija",-#REF!*0.21,0)</f>
        <v>#REF!</v>
      </c>
      <c r="VNC165" s="632" t="e">
        <f>(IF(VNC112-VNC107&lt;0,0,VNC112-VNC107)+VNC156)*1.21+IF($D$5="Koncesija",-#REF!*0.21,0)</f>
        <v>#REF!</v>
      </c>
      <c r="VND165" s="632" t="e">
        <f>(IF(VND112-VND107&lt;0,0,VND112-VND107)+VND156)*1.21+IF($D$5="Koncesija",-#REF!*0.21,0)</f>
        <v>#REF!</v>
      </c>
      <c r="VNE165" s="632" t="e">
        <f>(IF(VNE112-VNE107&lt;0,0,VNE112-VNE107)+VNE156)*1.21+IF($D$5="Koncesija",-#REF!*0.21,0)</f>
        <v>#REF!</v>
      </c>
      <c r="VNF165" s="632" t="e">
        <f>(IF(VNF112-VNF107&lt;0,0,VNF112-VNF107)+VNF156)*1.21+IF($D$5="Koncesija",-#REF!*0.21,0)</f>
        <v>#REF!</v>
      </c>
      <c r="VNG165" s="632" t="e">
        <f>(IF(VNG112-VNG107&lt;0,0,VNG112-VNG107)+VNG156)*1.21+IF($D$5="Koncesija",-#REF!*0.21,0)</f>
        <v>#REF!</v>
      </c>
      <c r="VNH165" s="632" t="e">
        <f>(IF(VNH112-VNH107&lt;0,0,VNH112-VNH107)+VNH156)*1.21+IF($D$5="Koncesija",-#REF!*0.21,0)</f>
        <v>#REF!</v>
      </c>
      <c r="VNI165" s="632" t="e">
        <f>(IF(VNI112-VNI107&lt;0,0,VNI112-VNI107)+VNI156)*1.21+IF($D$5="Koncesija",-#REF!*0.21,0)</f>
        <v>#REF!</v>
      </c>
      <c r="VNJ165" s="632" t="e">
        <f>(IF(VNJ112-VNJ107&lt;0,0,VNJ112-VNJ107)+VNJ156)*1.21+IF($D$5="Koncesija",-#REF!*0.21,0)</f>
        <v>#REF!</v>
      </c>
      <c r="VNK165" s="632" t="e">
        <f>(IF(VNK112-VNK107&lt;0,0,VNK112-VNK107)+VNK156)*1.21+IF($D$5="Koncesija",-#REF!*0.21,0)</f>
        <v>#REF!</v>
      </c>
      <c r="VNL165" s="632" t="e">
        <f>(IF(VNL112-VNL107&lt;0,0,VNL112-VNL107)+VNL156)*1.21+IF($D$5="Koncesija",-#REF!*0.21,0)</f>
        <v>#REF!</v>
      </c>
      <c r="VNM165" s="632" t="e">
        <f>(IF(VNM112-VNM107&lt;0,0,VNM112-VNM107)+VNM156)*1.21+IF($D$5="Koncesija",-#REF!*0.21,0)</f>
        <v>#REF!</v>
      </c>
      <c r="VNN165" s="632" t="e">
        <f>(IF(VNN112-VNN107&lt;0,0,VNN112-VNN107)+VNN156)*1.21+IF($D$5="Koncesija",-#REF!*0.21,0)</f>
        <v>#REF!</v>
      </c>
      <c r="VNO165" s="632" t="e">
        <f>(IF(VNO112-VNO107&lt;0,0,VNO112-VNO107)+VNO156)*1.21+IF($D$5="Koncesija",-#REF!*0.21,0)</f>
        <v>#REF!</v>
      </c>
      <c r="VNP165" s="632" t="e">
        <f>(IF(VNP112-VNP107&lt;0,0,VNP112-VNP107)+VNP156)*1.21+IF($D$5="Koncesija",-#REF!*0.21,0)</f>
        <v>#REF!</v>
      </c>
      <c r="VNQ165" s="632" t="e">
        <f>(IF(VNQ112-VNQ107&lt;0,0,VNQ112-VNQ107)+VNQ156)*1.21+IF($D$5="Koncesija",-#REF!*0.21,0)</f>
        <v>#REF!</v>
      </c>
      <c r="VNR165" s="632" t="e">
        <f>(IF(VNR112-VNR107&lt;0,0,VNR112-VNR107)+VNR156)*1.21+IF($D$5="Koncesija",-#REF!*0.21,0)</f>
        <v>#REF!</v>
      </c>
      <c r="VNS165" s="632" t="e">
        <f>(IF(VNS112-VNS107&lt;0,0,VNS112-VNS107)+VNS156)*1.21+IF($D$5="Koncesija",-#REF!*0.21,0)</f>
        <v>#REF!</v>
      </c>
      <c r="VNT165" s="632" t="e">
        <f>(IF(VNT112-VNT107&lt;0,0,VNT112-VNT107)+VNT156)*1.21+IF($D$5="Koncesija",-#REF!*0.21,0)</f>
        <v>#REF!</v>
      </c>
      <c r="VNU165" s="632" t="e">
        <f>(IF(VNU112-VNU107&lt;0,0,VNU112-VNU107)+VNU156)*1.21+IF($D$5="Koncesija",-#REF!*0.21,0)</f>
        <v>#REF!</v>
      </c>
      <c r="VNV165" s="632" t="e">
        <f>(IF(VNV112-VNV107&lt;0,0,VNV112-VNV107)+VNV156)*1.21+IF($D$5="Koncesija",-#REF!*0.21,0)</f>
        <v>#REF!</v>
      </c>
      <c r="VNW165" s="632" t="e">
        <f>(IF(VNW112-VNW107&lt;0,0,VNW112-VNW107)+VNW156)*1.21+IF($D$5="Koncesija",-#REF!*0.21,0)</f>
        <v>#REF!</v>
      </c>
      <c r="VNX165" s="632" t="e">
        <f>(IF(VNX112-VNX107&lt;0,0,VNX112-VNX107)+VNX156)*1.21+IF($D$5="Koncesija",-#REF!*0.21,0)</f>
        <v>#REF!</v>
      </c>
      <c r="VNY165" s="632" t="e">
        <f>(IF(VNY112-VNY107&lt;0,0,VNY112-VNY107)+VNY156)*1.21+IF($D$5="Koncesija",-#REF!*0.21,0)</f>
        <v>#REF!</v>
      </c>
      <c r="VNZ165" s="632" t="e">
        <f>(IF(VNZ112-VNZ107&lt;0,0,VNZ112-VNZ107)+VNZ156)*1.21+IF($D$5="Koncesija",-#REF!*0.21,0)</f>
        <v>#REF!</v>
      </c>
      <c r="VOA165" s="632" t="e">
        <f>(IF(VOA112-VOA107&lt;0,0,VOA112-VOA107)+VOA156)*1.21+IF($D$5="Koncesija",-#REF!*0.21,0)</f>
        <v>#REF!</v>
      </c>
      <c r="VOB165" s="632" t="e">
        <f>(IF(VOB112-VOB107&lt;0,0,VOB112-VOB107)+VOB156)*1.21+IF($D$5="Koncesija",-#REF!*0.21,0)</f>
        <v>#REF!</v>
      </c>
      <c r="VOC165" s="632" t="e">
        <f>(IF(VOC112-VOC107&lt;0,0,VOC112-VOC107)+VOC156)*1.21+IF($D$5="Koncesija",-#REF!*0.21,0)</f>
        <v>#REF!</v>
      </c>
      <c r="VOD165" s="632" t="e">
        <f>(IF(VOD112-VOD107&lt;0,0,VOD112-VOD107)+VOD156)*1.21+IF($D$5="Koncesija",-#REF!*0.21,0)</f>
        <v>#REF!</v>
      </c>
      <c r="VOE165" s="632" t="e">
        <f>(IF(VOE112-VOE107&lt;0,0,VOE112-VOE107)+VOE156)*1.21+IF($D$5="Koncesija",-#REF!*0.21,0)</f>
        <v>#REF!</v>
      </c>
      <c r="VOF165" s="632" t="e">
        <f>(IF(VOF112-VOF107&lt;0,0,VOF112-VOF107)+VOF156)*1.21+IF($D$5="Koncesija",-#REF!*0.21,0)</f>
        <v>#REF!</v>
      </c>
      <c r="VOG165" s="632" t="e">
        <f>(IF(VOG112-VOG107&lt;0,0,VOG112-VOG107)+VOG156)*1.21+IF($D$5="Koncesija",-#REF!*0.21,0)</f>
        <v>#REF!</v>
      </c>
      <c r="VOH165" s="632" t="e">
        <f>(IF(VOH112-VOH107&lt;0,0,VOH112-VOH107)+VOH156)*1.21+IF($D$5="Koncesija",-#REF!*0.21,0)</f>
        <v>#REF!</v>
      </c>
      <c r="VOI165" s="632" t="e">
        <f>(IF(VOI112-VOI107&lt;0,0,VOI112-VOI107)+VOI156)*1.21+IF($D$5="Koncesija",-#REF!*0.21,0)</f>
        <v>#REF!</v>
      </c>
      <c r="VOJ165" s="632" t="e">
        <f>(IF(VOJ112-VOJ107&lt;0,0,VOJ112-VOJ107)+VOJ156)*1.21+IF($D$5="Koncesija",-#REF!*0.21,0)</f>
        <v>#REF!</v>
      </c>
      <c r="VOK165" s="632" t="e">
        <f>(IF(VOK112-VOK107&lt;0,0,VOK112-VOK107)+VOK156)*1.21+IF($D$5="Koncesija",-#REF!*0.21,0)</f>
        <v>#REF!</v>
      </c>
      <c r="VOL165" s="632" t="e">
        <f>(IF(VOL112-VOL107&lt;0,0,VOL112-VOL107)+VOL156)*1.21+IF($D$5="Koncesija",-#REF!*0.21,0)</f>
        <v>#REF!</v>
      </c>
      <c r="VOM165" s="632" t="e">
        <f>(IF(VOM112-VOM107&lt;0,0,VOM112-VOM107)+VOM156)*1.21+IF($D$5="Koncesija",-#REF!*0.21,0)</f>
        <v>#REF!</v>
      </c>
      <c r="VON165" s="632" t="e">
        <f>(IF(VON112-VON107&lt;0,0,VON112-VON107)+VON156)*1.21+IF($D$5="Koncesija",-#REF!*0.21,0)</f>
        <v>#REF!</v>
      </c>
      <c r="VOO165" s="632" t="e">
        <f>(IF(VOO112-VOO107&lt;0,0,VOO112-VOO107)+VOO156)*1.21+IF($D$5="Koncesija",-#REF!*0.21,0)</f>
        <v>#REF!</v>
      </c>
      <c r="VOP165" s="632" t="e">
        <f>(IF(VOP112-VOP107&lt;0,0,VOP112-VOP107)+VOP156)*1.21+IF($D$5="Koncesija",-#REF!*0.21,0)</f>
        <v>#REF!</v>
      </c>
      <c r="VOQ165" s="632" t="e">
        <f>(IF(VOQ112-VOQ107&lt;0,0,VOQ112-VOQ107)+VOQ156)*1.21+IF($D$5="Koncesija",-#REF!*0.21,0)</f>
        <v>#REF!</v>
      </c>
      <c r="VOR165" s="632" t="e">
        <f>(IF(VOR112-VOR107&lt;0,0,VOR112-VOR107)+VOR156)*1.21+IF($D$5="Koncesija",-#REF!*0.21,0)</f>
        <v>#REF!</v>
      </c>
      <c r="VOS165" s="632" t="e">
        <f>(IF(VOS112-VOS107&lt;0,0,VOS112-VOS107)+VOS156)*1.21+IF($D$5="Koncesija",-#REF!*0.21,0)</f>
        <v>#REF!</v>
      </c>
      <c r="VOT165" s="632" t="e">
        <f>(IF(VOT112-VOT107&lt;0,0,VOT112-VOT107)+VOT156)*1.21+IF($D$5="Koncesija",-#REF!*0.21,0)</f>
        <v>#REF!</v>
      </c>
      <c r="VOU165" s="632" t="e">
        <f>(IF(VOU112-VOU107&lt;0,0,VOU112-VOU107)+VOU156)*1.21+IF($D$5="Koncesija",-#REF!*0.21,0)</f>
        <v>#REF!</v>
      </c>
      <c r="VOV165" s="632" t="e">
        <f>(IF(VOV112-VOV107&lt;0,0,VOV112-VOV107)+VOV156)*1.21+IF($D$5="Koncesija",-#REF!*0.21,0)</f>
        <v>#REF!</v>
      </c>
      <c r="VOW165" s="632" t="e">
        <f>(IF(VOW112-VOW107&lt;0,0,VOW112-VOW107)+VOW156)*1.21+IF($D$5="Koncesija",-#REF!*0.21,0)</f>
        <v>#REF!</v>
      </c>
      <c r="VOX165" s="632" t="e">
        <f>(IF(VOX112-VOX107&lt;0,0,VOX112-VOX107)+VOX156)*1.21+IF($D$5="Koncesija",-#REF!*0.21,0)</f>
        <v>#REF!</v>
      </c>
      <c r="VOY165" s="632" t="e">
        <f>(IF(VOY112-VOY107&lt;0,0,VOY112-VOY107)+VOY156)*1.21+IF($D$5="Koncesija",-#REF!*0.21,0)</f>
        <v>#REF!</v>
      </c>
      <c r="VOZ165" s="632" t="e">
        <f>(IF(VOZ112-VOZ107&lt;0,0,VOZ112-VOZ107)+VOZ156)*1.21+IF($D$5="Koncesija",-#REF!*0.21,0)</f>
        <v>#REF!</v>
      </c>
      <c r="VPA165" s="632" t="e">
        <f>(IF(VPA112-VPA107&lt;0,0,VPA112-VPA107)+VPA156)*1.21+IF($D$5="Koncesija",-#REF!*0.21,0)</f>
        <v>#REF!</v>
      </c>
      <c r="VPB165" s="632" t="e">
        <f>(IF(VPB112-VPB107&lt;0,0,VPB112-VPB107)+VPB156)*1.21+IF($D$5="Koncesija",-#REF!*0.21,0)</f>
        <v>#REF!</v>
      </c>
      <c r="VPC165" s="632" t="e">
        <f>(IF(VPC112-VPC107&lt;0,0,VPC112-VPC107)+VPC156)*1.21+IF($D$5="Koncesija",-#REF!*0.21,0)</f>
        <v>#REF!</v>
      </c>
      <c r="VPD165" s="632" t="e">
        <f>(IF(VPD112-VPD107&lt;0,0,VPD112-VPD107)+VPD156)*1.21+IF($D$5="Koncesija",-#REF!*0.21,0)</f>
        <v>#REF!</v>
      </c>
      <c r="VPE165" s="632" t="e">
        <f>(IF(VPE112-VPE107&lt;0,0,VPE112-VPE107)+VPE156)*1.21+IF($D$5="Koncesija",-#REF!*0.21,0)</f>
        <v>#REF!</v>
      </c>
      <c r="VPF165" s="632" t="e">
        <f>(IF(VPF112-VPF107&lt;0,0,VPF112-VPF107)+VPF156)*1.21+IF($D$5="Koncesija",-#REF!*0.21,0)</f>
        <v>#REF!</v>
      </c>
      <c r="VPG165" s="632" t="e">
        <f>(IF(VPG112-VPG107&lt;0,0,VPG112-VPG107)+VPG156)*1.21+IF($D$5="Koncesija",-#REF!*0.21,0)</f>
        <v>#REF!</v>
      </c>
      <c r="VPH165" s="632" t="e">
        <f>(IF(VPH112-VPH107&lt;0,0,VPH112-VPH107)+VPH156)*1.21+IF($D$5="Koncesija",-#REF!*0.21,0)</f>
        <v>#REF!</v>
      </c>
      <c r="VPI165" s="632" t="e">
        <f>(IF(VPI112-VPI107&lt;0,0,VPI112-VPI107)+VPI156)*1.21+IF($D$5="Koncesija",-#REF!*0.21,0)</f>
        <v>#REF!</v>
      </c>
      <c r="VPJ165" s="632" t="e">
        <f>(IF(VPJ112-VPJ107&lt;0,0,VPJ112-VPJ107)+VPJ156)*1.21+IF($D$5="Koncesija",-#REF!*0.21,0)</f>
        <v>#REF!</v>
      </c>
      <c r="VPK165" s="632" t="e">
        <f>(IF(VPK112-VPK107&lt;0,0,VPK112-VPK107)+VPK156)*1.21+IF($D$5="Koncesija",-#REF!*0.21,0)</f>
        <v>#REF!</v>
      </c>
      <c r="VPL165" s="632" t="e">
        <f>(IF(VPL112-VPL107&lt;0,0,VPL112-VPL107)+VPL156)*1.21+IF($D$5="Koncesija",-#REF!*0.21,0)</f>
        <v>#REF!</v>
      </c>
      <c r="VPM165" s="632" t="e">
        <f>(IF(VPM112-VPM107&lt;0,0,VPM112-VPM107)+VPM156)*1.21+IF($D$5="Koncesija",-#REF!*0.21,0)</f>
        <v>#REF!</v>
      </c>
      <c r="VPN165" s="632" t="e">
        <f>(IF(VPN112-VPN107&lt;0,0,VPN112-VPN107)+VPN156)*1.21+IF($D$5="Koncesija",-#REF!*0.21,0)</f>
        <v>#REF!</v>
      </c>
      <c r="VPO165" s="632" t="e">
        <f>(IF(VPO112-VPO107&lt;0,0,VPO112-VPO107)+VPO156)*1.21+IF($D$5="Koncesija",-#REF!*0.21,0)</f>
        <v>#REF!</v>
      </c>
      <c r="VPP165" s="632" t="e">
        <f>(IF(VPP112-VPP107&lt;0,0,VPP112-VPP107)+VPP156)*1.21+IF($D$5="Koncesija",-#REF!*0.21,0)</f>
        <v>#REF!</v>
      </c>
      <c r="VPQ165" s="632" t="e">
        <f>(IF(VPQ112-VPQ107&lt;0,0,VPQ112-VPQ107)+VPQ156)*1.21+IF($D$5="Koncesija",-#REF!*0.21,0)</f>
        <v>#REF!</v>
      </c>
      <c r="VPR165" s="632" t="e">
        <f>(IF(VPR112-VPR107&lt;0,0,VPR112-VPR107)+VPR156)*1.21+IF($D$5="Koncesija",-#REF!*0.21,0)</f>
        <v>#REF!</v>
      </c>
      <c r="VPS165" s="632" t="e">
        <f>(IF(VPS112-VPS107&lt;0,0,VPS112-VPS107)+VPS156)*1.21+IF($D$5="Koncesija",-#REF!*0.21,0)</f>
        <v>#REF!</v>
      </c>
      <c r="VPT165" s="632" t="e">
        <f>(IF(VPT112-VPT107&lt;0,0,VPT112-VPT107)+VPT156)*1.21+IF($D$5="Koncesija",-#REF!*0.21,0)</f>
        <v>#REF!</v>
      </c>
      <c r="VPU165" s="632" t="e">
        <f>(IF(VPU112-VPU107&lt;0,0,VPU112-VPU107)+VPU156)*1.21+IF($D$5="Koncesija",-#REF!*0.21,0)</f>
        <v>#REF!</v>
      </c>
      <c r="VPV165" s="632" t="e">
        <f>(IF(VPV112-VPV107&lt;0,0,VPV112-VPV107)+VPV156)*1.21+IF($D$5="Koncesija",-#REF!*0.21,0)</f>
        <v>#REF!</v>
      </c>
      <c r="VPW165" s="632" t="e">
        <f>(IF(VPW112-VPW107&lt;0,0,VPW112-VPW107)+VPW156)*1.21+IF($D$5="Koncesija",-#REF!*0.21,0)</f>
        <v>#REF!</v>
      </c>
      <c r="VPX165" s="632" t="e">
        <f>(IF(VPX112-VPX107&lt;0,0,VPX112-VPX107)+VPX156)*1.21+IF($D$5="Koncesija",-#REF!*0.21,0)</f>
        <v>#REF!</v>
      </c>
      <c r="VPY165" s="632" t="e">
        <f>(IF(VPY112-VPY107&lt;0,0,VPY112-VPY107)+VPY156)*1.21+IF($D$5="Koncesija",-#REF!*0.21,0)</f>
        <v>#REF!</v>
      </c>
      <c r="VPZ165" s="632" t="e">
        <f>(IF(VPZ112-VPZ107&lt;0,0,VPZ112-VPZ107)+VPZ156)*1.21+IF($D$5="Koncesija",-#REF!*0.21,0)</f>
        <v>#REF!</v>
      </c>
      <c r="VQA165" s="632" t="e">
        <f>(IF(VQA112-VQA107&lt;0,0,VQA112-VQA107)+VQA156)*1.21+IF($D$5="Koncesija",-#REF!*0.21,0)</f>
        <v>#REF!</v>
      </c>
      <c r="VQB165" s="632" t="e">
        <f>(IF(VQB112-VQB107&lt;0,0,VQB112-VQB107)+VQB156)*1.21+IF($D$5="Koncesija",-#REF!*0.21,0)</f>
        <v>#REF!</v>
      </c>
      <c r="VQC165" s="632" t="e">
        <f>(IF(VQC112-VQC107&lt;0,0,VQC112-VQC107)+VQC156)*1.21+IF($D$5="Koncesija",-#REF!*0.21,0)</f>
        <v>#REF!</v>
      </c>
      <c r="VQD165" s="632" t="e">
        <f>(IF(VQD112-VQD107&lt;0,0,VQD112-VQD107)+VQD156)*1.21+IF($D$5="Koncesija",-#REF!*0.21,0)</f>
        <v>#REF!</v>
      </c>
      <c r="VQE165" s="632" t="e">
        <f>(IF(VQE112-VQE107&lt;0,0,VQE112-VQE107)+VQE156)*1.21+IF($D$5="Koncesija",-#REF!*0.21,0)</f>
        <v>#REF!</v>
      </c>
      <c r="VQF165" s="632" t="e">
        <f>(IF(VQF112-VQF107&lt;0,0,VQF112-VQF107)+VQF156)*1.21+IF($D$5="Koncesija",-#REF!*0.21,0)</f>
        <v>#REF!</v>
      </c>
      <c r="VQG165" s="632" t="e">
        <f>(IF(VQG112-VQG107&lt;0,0,VQG112-VQG107)+VQG156)*1.21+IF($D$5="Koncesija",-#REF!*0.21,0)</f>
        <v>#REF!</v>
      </c>
      <c r="VQH165" s="632" t="e">
        <f>(IF(VQH112-VQH107&lt;0,0,VQH112-VQH107)+VQH156)*1.21+IF($D$5="Koncesija",-#REF!*0.21,0)</f>
        <v>#REF!</v>
      </c>
      <c r="VQI165" s="632" t="e">
        <f>(IF(VQI112-VQI107&lt;0,0,VQI112-VQI107)+VQI156)*1.21+IF($D$5="Koncesija",-#REF!*0.21,0)</f>
        <v>#REF!</v>
      </c>
      <c r="VQJ165" s="632" t="e">
        <f>(IF(VQJ112-VQJ107&lt;0,0,VQJ112-VQJ107)+VQJ156)*1.21+IF($D$5="Koncesija",-#REF!*0.21,0)</f>
        <v>#REF!</v>
      </c>
      <c r="VQK165" s="632" t="e">
        <f>(IF(VQK112-VQK107&lt;0,0,VQK112-VQK107)+VQK156)*1.21+IF($D$5="Koncesija",-#REF!*0.21,0)</f>
        <v>#REF!</v>
      </c>
      <c r="VQL165" s="632" t="e">
        <f>(IF(VQL112-VQL107&lt;0,0,VQL112-VQL107)+VQL156)*1.21+IF($D$5="Koncesija",-#REF!*0.21,0)</f>
        <v>#REF!</v>
      </c>
      <c r="VQM165" s="632" t="e">
        <f>(IF(VQM112-VQM107&lt;0,0,VQM112-VQM107)+VQM156)*1.21+IF($D$5="Koncesija",-#REF!*0.21,0)</f>
        <v>#REF!</v>
      </c>
      <c r="VQN165" s="632" t="e">
        <f>(IF(VQN112-VQN107&lt;0,0,VQN112-VQN107)+VQN156)*1.21+IF($D$5="Koncesija",-#REF!*0.21,0)</f>
        <v>#REF!</v>
      </c>
      <c r="VQO165" s="632" t="e">
        <f>(IF(VQO112-VQO107&lt;0,0,VQO112-VQO107)+VQO156)*1.21+IF($D$5="Koncesija",-#REF!*0.21,0)</f>
        <v>#REF!</v>
      </c>
      <c r="VQP165" s="632" t="e">
        <f>(IF(VQP112-VQP107&lt;0,0,VQP112-VQP107)+VQP156)*1.21+IF($D$5="Koncesija",-#REF!*0.21,0)</f>
        <v>#REF!</v>
      </c>
      <c r="VQQ165" s="632" t="e">
        <f>(IF(VQQ112-VQQ107&lt;0,0,VQQ112-VQQ107)+VQQ156)*1.21+IF($D$5="Koncesija",-#REF!*0.21,0)</f>
        <v>#REF!</v>
      </c>
      <c r="VQR165" s="632" t="e">
        <f>(IF(VQR112-VQR107&lt;0,0,VQR112-VQR107)+VQR156)*1.21+IF($D$5="Koncesija",-#REF!*0.21,0)</f>
        <v>#REF!</v>
      </c>
      <c r="VQS165" s="632" t="e">
        <f>(IF(VQS112-VQS107&lt;0,0,VQS112-VQS107)+VQS156)*1.21+IF($D$5="Koncesija",-#REF!*0.21,0)</f>
        <v>#REF!</v>
      </c>
      <c r="VQT165" s="632" t="e">
        <f>(IF(VQT112-VQT107&lt;0,0,VQT112-VQT107)+VQT156)*1.21+IF($D$5="Koncesija",-#REF!*0.21,0)</f>
        <v>#REF!</v>
      </c>
      <c r="VQU165" s="632" t="e">
        <f>(IF(VQU112-VQU107&lt;0,0,VQU112-VQU107)+VQU156)*1.21+IF($D$5="Koncesija",-#REF!*0.21,0)</f>
        <v>#REF!</v>
      </c>
      <c r="VQV165" s="632" t="e">
        <f>(IF(VQV112-VQV107&lt;0,0,VQV112-VQV107)+VQV156)*1.21+IF($D$5="Koncesija",-#REF!*0.21,0)</f>
        <v>#REF!</v>
      </c>
      <c r="VQW165" s="632" t="e">
        <f>(IF(VQW112-VQW107&lt;0,0,VQW112-VQW107)+VQW156)*1.21+IF($D$5="Koncesija",-#REF!*0.21,0)</f>
        <v>#REF!</v>
      </c>
      <c r="VQX165" s="632" t="e">
        <f>(IF(VQX112-VQX107&lt;0,0,VQX112-VQX107)+VQX156)*1.21+IF($D$5="Koncesija",-#REF!*0.21,0)</f>
        <v>#REF!</v>
      </c>
      <c r="VQY165" s="632" t="e">
        <f>(IF(VQY112-VQY107&lt;0,0,VQY112-VQY107)+VQY156)*1.21+IF($D$5="Koncesija",-#REF!*0.21,0)</f>
        <v>#REF!</v>
      </c>
      <c r="VQZ165" s="632" t="e">
        <f>(IF(VQZ112-VQZ107&lt;0,0,VQZ112-VQZ107)+VQZ156)*1.21+IF($D$5="Koncesija",-#REF!*0.21,0)</f>
        <v>#REF!</v>
      </c>
      <c r="VRA165" s="632" t="e">
        <f>(IF(VRA112-VRA107&lt;0,0,VRA112-VRA107)+VRA156)*1.21+IF($D$5="Koncesija",-#REF!*0.21,0)</f>
        <v>#REF!</v>
      </c>
      <c r="VRB165" s="632" t="e">
        <f>(IF(VRB112-VRB107&lt;0,0,VRB112-VRB107)+VRB156)*1.21+IF($D$5="Koncesija",-#REF!*0.21,0)</f>
        <v>#REF!</v>
      </c>
      <c r="VRC165" s="632" t="e">
        <f>(IF(VRC112-VRC107&lt;0,0,VRC112-VRC107)+VRC156)*1.21+IF($D$5="Koncesija",-#REF!*0.21,0)</f>
        <v>#REF!</v>
      </c>
      <c r="VRD165" s="632" t="e">
        <f>(IF(VRD112-VRD107&lt;0,0,VRD112-VRD107)+VRD156)*1.21+IF($D$5="Koncesija",-#REF!*0.21,0)</f>
        <v>#REF!</v>
      </c>
      <c r="VRE165" s="632" t="e">
        <f>(IF(VRE112-VRE107&lt;0,0,VRE112-VRE107)+VRE156)*1.21+IF($D$5="Koncesija",-#REF!*0.21,0)</f>
        <v>#REF!</v>
      </c>
      <c r="VRF165" s="632" t="e">
        <f>(IF(VRF112-VRF107&lt;0,0,VRF112-VRF107)+VRF156)*1.21+IF($D$5="Koncesija",-#REF!*0.21,0)</f>
        <v>#REF!</v>
      </c>
      <c r="VRG165" s="632" t="e">
        <f>(IF(VRG112-VRG107&lt;0,0,VRG112-VRG107)+VRG156)*1.21+IF($D$5="Koncesija",-#REF!*0.21,0)</f>
        <v>#REF!</v>
      </c>
      <c r="VRH165" s="632" t="e">
        <f>(IF(VRH112-VRH107&lt;0,0,VRH112-VRH107)+VRH156)*1.21+IF($D$5="Koncesija",-#REF!*0.21,0)</f>
        <v>#REF!</v>
      </c>
      <c r="VRI165" s="632" t="e">
        <f>(IF(VRI112-VRI107&lt;0,0,VRI112-VRI107)+VRI156)*1.21+IF($D$5="Koncesija",-#REF!*0.21,0)</f>
        <v>#REF!</v>
      </c>
      <c r="VRJ165" s="632" t="e">
        <f>(IF(VRJ112-VRJ107&lt;0,0,VRJ112-VRJ107)+VRJ156)*1.21+IF($D$5="Koncesija",-#REF!*0.21,0)</f>
        <v>#REF!</v>
      </c>
      <c r="VRK165" s="632" t="e">
        <f>(IF(VRK112-VRK107&lt;0,0,VRK112-VRK107)+VRK156)*1.21+IF($D$5="Koncesija",-#REF!*0.21,0)</f>
        <v>#REF!</v>
      </c>
      <c r="VRL165" s="632" t="e">
        <f>(IF(VRL112-VRL107&lt;0,0,VRL112-VRL107)+VRL156)*1.21+IF($D$5="Koncesija",-#REF!*0.21,0)</f>
        <v>#REF!</v>
      </c>
      <c r="VRM165" s="632" t="e">
        <f>(IF(VRM112-VRM107&lt;0,0,VRM112-VRM107)+VRM156)*1.21+IF($D$5="Koncesija",-#REF!*0.21,0)</f>
        <v>#REF!</v>
      </c>
      <c r="VRN165" s="632" t="e">
        <f>(IF(VRN112-VRN107&lt;0,0,VRN112-VRN107)+VRN156)*1.21+IF($D$5="Koncesija",-#REF!*0.21,0)</f>
        <v>#REF!</v>
      </c>
      <c r="VRO165" s="632" t="e">
        <f>(IF(VRO112-VRO107&lt;0,0,VRO112-VRO107)+VRO156)*1.21+IF($D$5="Koncesija",-#REF!*0.21,0)</f>
        <v>#REF!</v>
      </c>
      <c r="VRP165" s="632" t="e">
        <f>(IF(VRP112-VRP107&lt;0,0,VRP112-VRP107)+VRP156)*1.21+IF($D$5="Koncesija",-#REF!*0.21,0)</f>
        <v>#REF!</v>
      </c>
      <c r="VRQ165" s="632" t="e">
        <f>(IF(VRQ112-VRQ107&lt;0,0,VRQ112-VRQ107)+VRQ156)*1.21+IF($D$5="Koncesija",-#REF!*0.21,0)</f>
        <v>#REF!</v>
      </c>
      <c r="VRR165" s="632" t="e">
        <f>(IF(VRR112-VRR107&lt;0,0,VRR112-VRR107)+VRR156)*1.21+IF($D$5="Koncesija",-#REF!*0.21,0)</f>
        <v>#REF!</v>
      </c>
      <c r="VRS165" s="632" t="e">
        <f>(IF(VRS112-VRS107&lt;0,0,VRS112-VRS107)+VRS156)*1.21+IF($D$5="Koncesija",-#REF!*0.21,0)</f>
        <v>#REF!</v>
      </c>
      <c r="VRT165" s="632" t="e">
        <f>(IF(VRT112-VRT107&lt;0,0,VRT112-VRT107)+VRT156)*1.21+IF($D$5="Koncesija",-#REF!*0.21,0)</f>
        <v>#REF!</v>
      </c>
      <c r="VRU165" s="632" t="e">
        <f>(IF(VRU112-VRU107&lt;0,0,VRU112-VRU107)+VRU156)*1.21+IF($D$5="Koncesija",-#REF!*0.21,0)</f>
        <v>#REF!</v>
      </c>
      <c r="VRV165" s="632" t="e">
        <f>(IF(VRV112-VRV107&lt;0,0,VRV112-VRV107)+VRV156)*1.21+IF($D$5="Koncesija",-#REF!*0.21,0)</f>
        <v>#REF!</v>
      </c>
      <c r="VRW165" s="632" t="e">
        <f>(IF(VRW112-VRW107&lt;0,0,VRW112-VRW107)+VRW156)*1.21+IF($D$5="Koncesija",-#REF!*0.21,0)</f>
        <v>#REF!</v>
      </c>
      <c r="VRX165" s="632" t="e">
        <f>(IF(VRX112-VRX107&lt;0,0,VRX112-VRX107)+VRX156)*1.21+IF($D$5="Koncesija",-#REF!*0.21,0)</f>
        <v>#REF!</v>
      </c>
      <c r="VRY165" s="632" t="e">
        <f>(IF(VRY112-VRY107&lt;0,0,VRY112-VRY107)+VRY156)*1.21+IF($D$5="Koncesija",-#REF!*0.21,0)</f>
        <v>#REF!</v>
      </c>
      <c r="VRZ165" s="632" t="e">
        <f>(IF(VRZ112-VRZ107&lt;0,0,VRZ112-VRZ107)+VRZ156)*1.21+IF($D$5="Koncesija",-#REF!*0.21,0)</f>
        <v>#REF!</v>
      </c>
      <c r="VSA165" s="632" t="e">
        <f>(IF(VSA112-VSA107&lt;0,0,VSA112-VSA107)+VSA156)*1.21+IF($D$5="Koncesija",-#REF!*0.21,0)</f>
        <v>#REF!</v>
      </c>
      <c r="VSB165" s="632" t="e">
        <f>(IF(VSB112-VSB107&lt;0,0,VSB112-VSB107)+VSB156)*1.21+IF($D$5="Koncesija",-#REF!*0.21,0)</f>
        <v>#REF!</v>
      </c>
      <c r="VSC165" s="632" t="e">
        <f>(IF(VSC112-VSC107&lt;0,0,VSC112-VSC107)+VSC156)*1.21+IF($D$5="Koncesija",-#REF!*0.21,0)</f>
        <v>#REF!</v>
      </c>
      <c r="VSD165" s="632" t="e">
        <f>(IF(VSD112-VSD107&lt;0,0,VSD112-VSD107)+VSD156)*1.21+IF($D$5="Koncesija",-#REF!*0.21,0)</f>
        <v>#REF!</v>
      </c>
      <c r="VSE165" s="632" t="e">
        <f>(IF(VSE112-VSE107&lt;0,0,VSE112-VSE107)+VSE156)*1.21+IF($D$5="Koncesija",-#REF!*0.21,0)</f>
        <v>#REF!</v>
      </c>
      <c r="VSF165" s="632" t="e">
        <f>(IF(VSF112-VSF107&lt;0,0,VSF112-VSF107)+VSF156)*1.21+IF($D$5="Koncesija",-#REF!*0.21,0)</f>
        <v>#REF!</v>
      </c>
      <c r="VSG165" s="632" t="e">
        <f>(IF(VSG112-VSG107&lt;0,0,VSG112-VSG107)+VSG156)*1.21+IF($D$5="Koncesija",-#REF!*0.21,0)</f>
        <v>#REF!</v>
      </c>
      <c r="VSH165" s="632" t="e">
        <f>(IF(VSH112-VSH107&lt;0,0,VSH112-VSH107)+VSH156)*1.21+IF($D$5="Koncesija",-#REF!*0.21,0)</f>
        <v>#REF!</v>
      </c>
      <c r="VSI165" s="632" t="e">
        <f>(IF(VSI112-VSI107&lt;0,0,VSI112-VSI107)+VSI156)*1.21+IF($D$5="Koncesija",-#REF!*0.21,0)</f>
        <v>#REF!</v>
      </c>
      <c r="VSJ165" s="632" t="e">
        <f>(IF(VSJ112-VSJ107&lt;0,0,VSJ112-VSJ107)+VSJ156)*1.21+IF($D$5="Koncesija",-#REF!*0.21,0)</f>
        <v>#REF!</v>
      </c>
      <c r="VSK165" s="632" t="e">
        <f>(IF(VSK112-VSK107&lt;0,0,VSK112-VSK107)+VSK156)*1.21+IF($D$5="Koncesija",-#REF!*0.21,0)</f>
        <v>#REF!</v>
      </c>
      <c r="VSL165" s="632" t="e">
        <f>(IF(VSL112-VSL107&lt;0,0,VSL112-VSL107)+VSL156)*1.21+IF($D$5="Koncesija",-#REF!*0.21,0)</f>
        <v>#REF!</v>
      </c>
      <c r="VSM165" s="632" t="e">
        <f>(IF(VSM112-VSM107&lt;0,0,VSM112-VSM107)+VSM156)*1.21+IF($D$5="Koncesija",-#REF!*0.21,0)</f>
        <v>#REF!</v>
      </c>
      <c r="VSN165" s="632" t="e">
        <f>(IF(VSN112-VSN107&lt;0,0,VSN112-VSN107)+VSN156)*1.21+IF($D$5="Koncesija",-#REF!*0.21,0)</f>
        <v>#REF!</v>
      </c>
      <c r="VSO165" s="632" t="e">
        <f>(IF(VSO112-VSO107&lt;0,0,VSO112-VSO107)+VSO156)*1.21+IF($D$5="Koncesija",-#REF!*0.21,0)</f>
        <v>#REF!</v>
      </c>
      <c r="VSP165" s="632" t="e">
        <f>(IF(VSP112-VSP107&lt;0,0,VSP112-VSP107)+VSP156)*1.21+IF($D$5="Koncesija",-#REF!*0.21,0)</f>
        <v>#REF!</v>
      </c>
      <c r="VSQ165" s="632" t="e">
        <f>(IF(VSQ112-VSQ107&lt;0,0,VSQ112-VSQ107)+VSQ156)*1.21+IF($D$5="Koncesija",-#REF!*0.21,0)</f>
        <v>#REF!</v>
      </c>
      <c r="VSR165" s="632" t="e">
        <f>(IF(VSR112-VSR107&lt;0,0,VSR112-VSR107)+VSR156)*1.21+IF($D$5="Koncesija",-#REF!*0.21,0)</f>
        <v>#REF!</v>
      </c>
      <c r="VSS165" s="632" t="e">
        <f>(IF(VSS112-VSS107&lt;0,0,VSS112-VSS107)+VSS156)*1.21+IF($D$5="Koncesija",-#REF!*0.21,0)</f>
        <v>#REF!</v>
      </c>
      <c r="VST165" s="632" t="e">
        <f>(IF(VST112-VST107&lt;0,0,VST112-VST107)+VST156)*1.21+IF($D$5="Koncesija",-#REF!*0.21,0)</f>
        <v>#REF!</v>
      </c>
      <c r="VSU165" s="632" t="e">
        <f>(IF(VSU112-VSU107&lt;0,0,VSU112-VSU107)+VSU156)*1.21+IF($D$5="Koncesija",-#REF!*0.21,0)</f>
        <v>#REF!</v>
      </c>
      <c r="VSV165" s="632" t="e">
        <f>(IF(VSV112-VSV107&lt;0,0,VSV112-VSV107)+VSV156)*1.21+IF($D$5="Koncesija",-#REF!*0.21,0)</f>
        <v>#REF!</v>
      </c>
      <c r="VSW165" s="632" t="e">
        <f>(IF(VSW112-VSW107&lt;0,0,VSW112-VSW107)+VSW156)*1.21+IF($D$5="Koncesija",-#REF!*0.21,0)</f>
        <v>#REF!</v>
      </c>
      <c r="VSX165" s="632" t="e">
        <f>(IF(VSX112-VSX107&lt;0,0,VSX112-VSX107)+VSX156)*1.21+IF($D$5="Koncesija",-#REF!*0.21,0)</f>
        <v>#REF!</v>
      </c>
      <c r="VSY165" s="632" t="e">
        <f>(IF(VSY112-VSY107&lt;0,0,VSY112-VSY107)+VSY156)*1.21+IF($D$5="Koncesija",-#REF!*0.21,0)</f>
        <v>#REF!</v>
      </c>
      <c r="VSZ165" s="632" t="e">
        <f>(IF(VSZ112-VSZ107&lt;0,0,VSZ112-VSZ107)+VSZ156)*1.21+IF($D$5="Koncesija",-#REF!*0.21,0)</f>
        <v>#REF!</v>
      </c>
      <c r="VTA165" s="632" t="e">
        <f>(IF(VTA112-VTA107&lt;0,0,VTA112-VTA107)+VTA156)*1.21+IF($D$5="Koncesija",-#REF!*0.21,0)</f>
        <v>#REF!</v>
      </c>
      <c r="VTB165" s="632" t="e">
        <f>(IF(VTB112-VTB107&lt;0,0,VTB112-VTB107)+VTB156)*1.21+IF($D$5="Koncesija",-#REF!*0.21,0)</f>
        <v>#REF!</v>
      </c>
      <c r="VTC165" s="632" t="e">
        <f>(IF(VTC112-VTC107&lt;0,0,VTC112-VTC107)+VTC156)*1.21+IF($D$5="Koncesija",-#REF!*0.21,0)</f>
        <v>#REF!</v>
      </c>
      <c r="VTD165" s="632" t="e">
        <f>(IF(VTD112-VTD107&lt;0,0,VTD112-VTD107)+VTD156)*1.21+IF($D$5="Koncesija",-#REF!*0.21,0)</f>
        <v>#REF!</v>
      </c>
      <c r="VTE165" s="632" t="e">
        <f>(IF(VTE112-VTE107&lt;0,0,VTE112-VTE107)+VTE156)*1.21+IF($D$5="Koncesija",-#REF!*0.21,0)</f>
        <v>#REF!</v>
      </c>
      <c r="VTF165" s="632" t="e">
        <f>(IF(VTF112-VTF107&lt;0,0,VTF112-VTF107)+VTF156)*1.21+IF($D$5="Koncesija",-#REF!*0.21,0)</f>
        <v>#REF!</v>
      </c>
      <c r="VTG165" s="632" t="e">
        <f>(IF(VTG112-VTG107&lt;0,0,VTG112-VTG107)+VTG156)*1.21+IF($D$5="Koncesija",-#REF!*0.21,0)</f>
        <v>#REF!</v>
      </c>
      <c r="VTH165" s="632" t="e">
        <f>(IF(VTH112-VTH107&lt;0,0,VTH112-VTH107)+VTH156)*1.21+IF($D$5="Koncesija",-#REF!*0.21,0)</f>
        <v>#REF!</v>
      </c>
      <c r="VTI165" s="632" t="e">
        <f>(IF(VTI112-VTI107&lt;0,0,VTI112-VTI107)+VTI156)*1.21+IF($D$5="Koncesija",-#REF!*0.21,0)</f>
        <v>#REF!</v>
      </c>
      <c r="VTJ165" s="632" t="e">
        <f>(IF(VTJ112-VTJ107&lt;0,0,VTJ112-VTJ107)+VTJ156)*1.21+IF($D$5="Koncesija",-#REF!*0.21,0)</f>
        <v>#REF!</v>
      </c>
      <c r="VTK165" s="632" t="e">
        <f>(IF(VTK112-VTK107&lt;0,0,VTK112-VTK107)+VTK156)*1.21+IF($D$5="Koncesija",-#REF!*0.21,0)</f>
        <v>#REF!</v>
      </c>
      <c r="VTL165" s="632" t="e">
        <f>(IF(VTL112-VTL107&lt;0,0,VTL112-VTL107)+VTL156)*1.21+IF($D$5="Koncesija",-#REF!*0.21,0)</f>
        <v>#REF!</v>
      </c>
      <c r="VTM165" s="632" t="e">
        <f>(IF(VTM112-VTM107&lt;0,0,VTM112-VTM107)+VTM156)*1.21+IF($D$5="Koncesija",-#REF!*0.21,0)</f>
        <v>#REF!</v>
      </c>
      <c r="VTN165" s="632" t="e">
        <f>(IF(VTN112-VTN107&lt;0,0,VTN112-VTN107)+VTN156)*1.21+IF($D$5="Koncesija",-#REF!*0.21,0)</f>
        <v>#REF!</v>
      </c>
      <c r="VTO165" s="632" t="e">
        <f>(IF(VTO112-VTO107&lt;0,0,VTO112-VTO107)+VTO156)*1.21+IF($D$5="Koncesija",-#REF!*0.21,0)</f>
        <v>#REF!</v>
      </c>
      <c r="VTP165" s="632" t="e">
        <f>(IF(VTP112-VTP107&lt;0,0,VTP112-VTP107)+VTP156)*1.21+IF($D$5="Koncesija",-#REF!*0.21,0)</f>
        <v>#REF!</v>
      </c>
      <c r="VTQ165" s="632" t="e">
        <f>(IF(VTQ112-VTQ107&lt;0,0,VTQ112-VTQ107)+VTQ156)*1.21+IF($D$5="Koncesija",-#REF!*0.21,0)</f>
        <v>#REF!</v>
      </c>
      <c r="VTR165" s="632" t="e">
        <f>(IF(VTR112-VTR107&lt;0,0,VTR112-VTR107)+VTR156)*1.21+IF($D$5="Koncesija",-#REF!*0.21,0)</f>
        <v>#REF!</v>
      </c>
      <c r="VTS165" s="632" t="e">
        <f>(IF(VTS112-VTS107&lt;0,0,VTS112-VTS107)+VTS156)*1.21+IF($D$5="Koncesija",-#REF!*0.21,0)</f>
        <v>#REF!</v>
      </c>
      <c r="VTT165" s="632" t="e">
        <f>(IF(VTT112-VTT107&lt;0,0,VTT112-VTT107)+VTT156)*1.21+IF($D$5="Koncesija",-#REF!*0.21,0)</f>
        <v>#REF!</v>
      </c>
      <c r="VTU165" s="632" t="e">
        <f>(IF(VTU112-VTU107&lt;0,0,VTU112-VTU107)+VTU156)*1.21+IF($D$5="Koncesija",-#REF!*0.21,0)</f>
        <v>#REF!</v>
      </c>
      <c r="VTV165" s="632" t="e">
        <f>(IF(VTV112-VTV107&lt;0,0,VTV112-VTV107)+VTV156)*1.21+IF($D$5="Koncesija",-#REF!*0.21,0)</f>
        <v>#REF!</v>
      </c>
      <c r="VTW165" s="632" t="e">
        <f>(IF(VTW112-VTW107&lt;0,0,VTW112-VTW107)+VTW156)*1.21+IF($D$5="Koncesija",-#REF!*0.21,0)</f>
        <v>#REF!</v>
      </c>
      <c r="VTX165" s="632" t="e">
        <f>(IF(VTX112-VTX107&lt;0,0,VTX112-VTX107)+VTX156)*1.21+IF($D$5="Koncesija",-#REF!*0.21,0)</f>
        <v>#REF!</v>
      </c>
      <c r="VTY165" s="632" t="e">
        <f>(IF(VTY112-VTY107&lt;0,0,VTY112-VTY107)+VTY156)*1.21+IF($D$5="Koncesija",-#REF!*0.21,0)</f>
        <v>#REF!</v>
      </c>
      <c r="VTZ165" s="632" t="e">
        <f>(IF(VTZ112-VTZ107&lt;0,0,VTZ112-VTZ107)+VTZ156)*1.21+IF($D$5="Koncesija",-#REF!*0.21,0)</f>
        <v>#REF!</v>
      </c>
      <c r="VUA165" s="632" t="e">
        <f>(IF(VUA112-VUA107&lt;0,0,VUA112-VUA107)+VUA156)*1.21+IF($D$5="Koncesija",-#REF!*0.21,0)</f>
        <v>#REF!</v>
      </c>
      <c r="VUB165" s="632" t="e">
        <f>(IF(VUB112-VUB107&lt;0,0,VUB112-VUB107)+VUB156)*1.21+IF($D$5="Koncesija",-#REF!*0.21,0)</f>
        <v>#REF!</v>
      </c>
      <c r="VUC165" s="632" t="e">
        <f>(IF(VUC112-VUC107&lt;0,0,VUC112-VUC107)+VUC156)*1.21+IF($D$5="Koncesija",-#REF!*0.21,0)</f>
        <v>#REF!</v>
      </c>
      <c r="VUD165" s="632" t="e">
        <f>(IF(VUD112-VUD107&lt;0,0,VUD112-VUD107)+VUD156)*1.21+IF($D$5="Koncesija",-#REF!*0.21,0)</f>
        <v>#REF!</v>
      </c>
      <c r="VUE165" s="632" t="e">
        <f>(IF(VUE112-VUE107&lt;0,0,VUE112-VUE107)+VUE156)*1.21+IF($D$5="Koncesija",-#REF!*0.21,0)</f>
        <v>#REF!</v>
      </c>
      <c r="VUF165" s="632" t="e">
        <f>(IF(VUF112-VUF107&lt;0,0,VUF112-VUF107)+VUF156)*1.21+IF($D$5="Koncesija",-#REF!*0.21,0)</f>
        <v>#REF!</v>
      </c>
      <c r="VUG165" s="632" t="e">
        <f>(IF(VUG112-VUG107&lt;0,0,VUG112-VUG107)+VUG156)*1.21+IF($D$5="Koncesija",-#REF!*0.21,0)</f>
        <v>#REF!</v>
      </c>
      <c r="VUH165" s="632" t="e">
        <f>(IF(VUH112-VUH107&lt;0,0,VUH112-VUH107)+VUH156)*1.21+IF($D$5="Koncesija",-#REF!*0.21,0)</f>
        <v>#REF!</v>
      </c>
      <c r="VUI165" s="632" t="e">
        <f>(IF(VUI112-VUI107&lt;0,0,VUI112-VUI107)+VUI156)*1.21+IF($D$5="Koncesija",-#REF!*0.21,0)</f>
        <v>#REF!</v>
      </c>
      <c r="VUJ165" s="632" t="e">
        <f>(IF(VUJ112-VUJ107&lt;0,0,VUJ112-VUJ107)+VUJ156)*1.21+IF($D$5="Koncesija",-#REF!*0.21,0)</f>
        <v>#REF!</v>
      </c>
      <c r="VUK165" s="632" t="e">
        <f>(IF(VUK112-VUK107&lt;0,0,VUK112-VUK107)+VUK156)*1.21+IF($D$5="Koncesija",-#REF!*0.21,0)</f>
        <v>#REF!</v>
      </c>
      <c r="VUL165" s="632" t="e">
        <f>(IF(VUL112-VUL107&lt;0,0,VUL112-VUL107)+VUL156)*1.21+IF($D$5="Koncesija",-#REF!*0.21,0)</f>
        <v>#REF!</v>
      </c>
      <c r="VUM165" s="632" t="e">
        <f>(IF(VUM112-VUM107&lt;0,0,VUM112-VUM107)+VUM156)*1.21+IF($D$5="Koncesija",-#REF!*0.21,0)</f>
        <v>#REF!</v>
      </c>
      <c r="VUN165" s="632" t="e">
        <f>(IF(VUN112-VUN107&lt;0,0,VUN112-VUN107)+VUN156)*1.21+IF($D$5="Koncesija",-#REF!*0.21,0)</f>
        <v>#REF!</v>
      </c>
      <c r="VUO165" s="632" t="e">
        <f>(IF(VUO112-VUO107&lt;0,0,VUO112-VUO107)+VUO156)*1.21+IF($D$5="Koncesija",-#REF!*0.21,0)</f>
        <v>#REF!</v>
      </c>
      <c r="VUP165" s="632" t="e">
        <f>(IF(VUP112-VUP107&lt;0,0,VUP112-VUP107)+VUP156)*1.21+IF($D$5="Koncesija",-#REF!*0.21,0)</f>
        <v>#REF!</v>
      </c>
      <c r="VUQ165" s="632" t="e">
        <f>(IF(VUQ112-VUQ107&lt;0,0,VUQ112-VUQ107)+VUQ156)*1.21+IF($D$5="Koncesija",-#REF!*0.21,0)</f>
        <v>#REF!</v>
      </c>
      <c r="VUR165" s="632" t="e">
        <f>(IF(VUR112-VUR107&lt;0,0,VUR112-VUR107)+VUR156)*1.21+IF($D$5="Koncesija",-#REF!*0.21,0)</f>
        <v>#REF!</v>
      </c>
      <c r="VUS165" s="632" t="e">
        <f>(IF(VUS112-VUS107&lt;0,0,VUS112-VUS107)+VUS156)*1.21+IF($D$5="Koncesija",-#REF!*0.21,0)</f>
        <v>#REF!</v>
      </c>
      <c r="VUT165" s="632" t="e">
        <f>(IF(VUT112-VUT107&lt;0,0,VUT112-VUT107)+VUT156)*1.21+IF($D$5="Koncesija",-#REF!*0.21,0)</f>
        <v>#REF!</v>
      </c>
      <c r="VUU165" s="632" t="e">
        <f>(IF(VUU112-VUU107&lt;0,0,VUU112-VUU107)+VUU156)*1.21+IF($D$5="Koncesija",-#REF!*0.21,0)</f>
        <v>#REF!</v>
      </c>
      <c r="VUV165" s="632" t="e">
        <f>(IF(VUV112-VUV107&lt;0,0,VUV112-VUV107)+VUV156)*1.21+IF($D$5="Koncesija",-#REF!*0.21,0)</f>
        <v>#REF!</v>
      </c>
      <c r="VUW165" s="632" t="e">
        <f>(IF(VUW112-VUW107&lt;0,0,VUW112-VUW107)+VUW156)*1.21+IF($D$5="Koncesija",-#REF!*0.21,0)</f>
        <v>#REF!</v>
      </c>
      <c r="VUX165" s="632" t="e">
        <f>(IF(VUX112-VUX107&lt;0,0,VUX112-VUX107)+VUX156)*1.21+IF($D$5="Koncesija",-#REF!*0.21,0)</f>
        <v>#REF!</v>
      </c>
      <c r="VUY165" s="632" t="e">
        <f>(IF(VUY112-VUY107&lt;0,0,VUY112-VUY107)+VUY156)*1.21+IF($D$5="Koncesija",-#REF!*0.21,0)</f>
        <v>#REF!</v>
      </c>
      <c r="VUZ165" s="632" t="e">
        <f>(IF(VUZ112-VUZ107&lt;0,0,VUZ112-VUZ107)+VUZ156)*1.21+IF($D$5="Koncesija",-#REF!*0.21,0)</f>
        <v>#REF!</v>
      </c>
      <c r="VVA165" s="632" t="e">
        <f>(IF(VVA112-VVA107&lt;0,0,VVA112-VVA107)+VVA156)*1.21+IF($D$5="Koncesija",-#REF!*0.21,0)</f>
        <v>#REF!</v>
      </c>
      <c r="VVB165" s="632" t="e">
        <f>(IF(VVB112-VVB107&lt;0,0,VVB112-VVB107)+VVB156)*1.21+IF($D$5="Koncesija",-#REF!*0.21,0)</f>
        <v>#REF!</v>
      </c>
      <c r="VVC165" s="632" t="e">
        <f>(IF(VVC112-VVC107&lt;0,0,VVC112-VVC107)+VVC156)*1.21+IF($D$5="Koncesija",-#REF!*0.21,0)</f>
        <v>#REF!</v>
      </c>
      <c r="VVD165" s="632" t="e">
        <f>(IF(VVD112-VVD107&lt;0,0,VVD112-VVD107)+VVD156)*1.21+IF($D$5="Koncesija",-#REF!*0.21,0)</f>
        <v>#REF!</v>
      </c>
      <c r="VVE165" s="632" t="e">
        <f>(IF(VVE112-VVE107&lt;0,0,VVE112-VVE107)+VVE156)*1.21+IF($D$5="Koncesija",-#REF!*0.21,0)</f>
        <v>#REF!</v>
      </c>
      <c r="VVF165" s="632" t="e">
        <f>(IF(VVF112-VVF107&lt;0,0,VVF112-VVF107)+VVF156)*1.21+IF($D$5="Koncesija",-#REF!*0.21,0)</f>
        <v>#REF!</v>
      </c>
      <c r="VVG165" s="632" t="e">
        <f>(IF(VVG112-VVG107&lt;0,0,VVG112-VVG107)+VVG156)*1.21+IF($D$5="Koncesija",-#REF!*0.21,0)</f>
        <v>#REF!</v>
      </c>
      <c r="VVH165" s="632" t="e">
        <f>(IF(VVH112-VVH107&lt;0,0,VVH112-VVH107)+VVH156)*1.21+IF($D$5="Koncesija",-#REF!*0.21,0)</f>
        <v>#REF!</v>
      </c>
      <c r="VVI165" s="632" t="e">
        <f>(IF(VVI112-VVI107&lt;0,0,VVI112-VVI107)+VVI156)*1.21+IF($D$5="Koncesija",-#REF!*0.21,0)</f>
        <v>#REF!</v>
      </c>
      <c r="VVJ165" s="632" t="e">
        <f>(IF(VVJ112-VVJ107&lt;0,0,VVJ112-VVJ107)+VVJ156)*1.21+IF($D$5="Koncesija",-#REF!*0.21,0)</f>
        <v>#REF!</v>
      </c>
      <c r="VVK165" s="632" t="e">
        <f>(IF(VVK112-VVK107&lt;0,0,VVK112-VVK107)+VVK156)*1.21+IF($D$5="Koncesija",-#REF!*0.21,0)</f>
        <v>#REF!</v>
      </c>
      <c r="VVL165" s="632" t="e">
        <f>(IF(VVL112-VVL107&lt;0,0,VVL112-VVL107)+VVL156)*1.21+IF($D$5="Koncesija",-#REF!*0.21,0)</f>
        <v>#REF!</v>
      </c>
      <c r="VVM165" s="632" t="e">
        <f>(IF(VVM112-VVM107&lt;0,0,VVM112-VVM107)+VVM156)*1.21+IF($D$5="Koncesija",-#REF!*0.21,0)</f>
        <v>#REF!</v>
      </c>
      <c r="VVN165" s="632" t="e">
        <f>(IF(VVN112-VVN107&lt;0,0,VVN112-VVN107)+VVN156)*1.21+IF($D$5="Koncesija",-#REF!*0.21,0)</f>
        <v>#REF!</v>
      </c>
      <c r="VVO165" s="632" t="e">
        <f>(IF(VVO112-VVO107&lt;0,0,VVO112-VVO107)+VVO156)*1.21+IF($D$5="Koncesija",-#REF!*0.21,0)</f>
        <v>#REF!</v>
      </c>
      <c r="VVP165" s="632" t="e">
        <f>(IF(VVP112-VVP107&lt;0,0,VVP112-VVP107)+VVP156)*1.21+IF($D$5="Koncesija",-#REF!*0.21,0)</f>
        <v>#REF!</v>
      </c>
      <c r="VVQ165" s="632" t="e">
        <f>(IF(VVQ112-VVQ107&lt;0,0,VVQ112-VVQ107)+VVQ156)*1.21+IF($D$5="Koncesija",-#REF!*0.21,0)</f>
        <v>#REF!</v>
      </c>
      <c r="VVR165" s="632" t="e">
        <f>(IF(VVR112-VVR107&lt;0,0,VVR112-VVR107)+VVR156)*1.21+IF($D$5="Koncesija",-#REF!*0.21,0)</f>
        <v>#REF!</v>
      </c>
      <c r="VVS165" s="632" t="e">
        <f>(IF(VVS112-VVS107&lt;0,0,VVS112-VVS107)+VVS156)*1.21+IF($D$5="Koncesija",-#REF!*0.21,0)</f>
        <v>#REF!</v>
      </c>
      <c r="VVT165" s="632" t="e">
        <f>(IF(VVT112-VVT107&lt;0,0,VVT112-VVT107)+VVT156)*1.21+IF($D$5="Koncesija",-#REF!*0.21,0)</f>
        <v>#REF!</v>
      </c>
      <c r="VVU165" s="632" t="e">
        <f>(IF(VVU112-VVU107&lt;0,0,VVU112-VVU107)+VVU156)*1.21+IF($D$5="Koncesija",-#REF!*0.21,0)</f>
        <v>#REF!</v>
      </c>
      <c r="VVV165" s="632" t="e">
        <f>(IF(VVV112-VVV107&lt;0,0,VVV112-VVV107)+VVV156)*1.21+IF($D$5="Koncesija",-#REF!*0.21,0)</f>
        <v>#REF!</v>
      </c>
      <c r="VVW165" s="632" t="e">
        <f>(IF(VVW112-VVW107&lt;0,0,VVW112-VVW107)+VVW156)*1.21+IF($D$5="Koncesija",-#REF!*0.21,0)</f>
        <v>#REF!</v>
      </c>
      <c r="VVX165" s="632" t="e">
        <f>(IF(VVX112-VVX107&lt;0,0,VVX112-VVX107)+VVX156)*1.21+IF($D$5="Koncesija",-#REF!*0.21,0)</f>
        <v>#REF!</v>
      </c>
      <c r="VVY165" s="632" t="e">
        <f>(IF(VVY112-VVY107&lt;0,0,VVY112-VVY107)+VVY156)*1.21+IF($D$5="Koncesija",-#REF!*0.21,0)</f>
        <v>#REF!</v>
      </c>
      <c r="VVZ165" s="632" t="e">
        <f>(IF(VVZ112-VVZ107&lt;0,0,VVZ112-VVZ107)+VVZ156)*1.21+IF($D$5="Koncesija",-#REF!*0.21,0)</f>
        <v>#REF!</v>
      </c>
      <c r="VWA165" s="632" t="e">
        <f>(IF(VWA112-VWA107&lt;0,0,VWA112-VWA107)+VWA156)*1.21+IF($D$5="Koncesija",-#REF!*0.21,0)</f>
        <v>#REF!</v>
      </c>
      <c r="VWB165" s="632" t="e">
        <f>(IF(VWB112-VWB107&lt;0,0,VWB112-VWB107)+VWB156)*1.21+IF($D$5="Koncesija",-#REF!*0.21,0)</f>
        <v>#REF!</v>
      </c>
      <c r="VWC165" s="632" t="e">
        <f>(IF(VWC112-VWC107&lt;0,0,VWC112-VWC107)+VWC156)*1.21+IF($D$5="Koncesija",-#REF!*0.21,0)</f>
        <v>#REF!</v>
      </c>
      <c r="VWD165" s="632" t="e">
        <f>(IF(VWD112-VWD107&lt;0,0,VWD112-VWD107)+VWD156)*1.21+IF($D$5="Koncesija",-#REF!*0.21,0)</f>
        <v>#REF!</v>
      </c>
      <c r="VWE165" s="632" t="e">
        <f>(IF(VWE112-VWE107&lt;0,0,VWE112-VWE107)+VWE156)*1.21+IF($D$5="Koncesija",-#REF!*0.21,0)</f>
        <v>#REF!</v>
      </c>
      <c r="VWF165" s="632" t="e">
        <f>(IF(VWF112-VWF107&lt;0,0,VWF112-VWF107)+VWF156)*1.21+IF($D$5="Koncesija",-#REF!*0.21,0)</f>
        <v>#REF!</v>
      </c>
      <c r="VWG165" s="632" t="e">
        <f>(IF(VWG112-VWG107&lt;0,0,VWG112-VWG107)+VWG156)*1.21+IF($D$5="Koncesija",-#REF!*0.21,0)</f>
        <v>#REF!</v>
      </c>
      <c r="VWH165" s="632" t="e">
        <f>(IF(VWH112-VWH107&lt;0,0,VWH112-VWH107)+VWH156)*1.21+IF($D$5="Koncesija",-#REF!*0.21,0)</f>
        <v>#REF!</v>
      </c>
      <c r="VWI165" s="632" t="e">
        <f>(IF(VWI112-VWI107&lt;0,0,VWI112-VWI107)+VWI156)*1.21+IF($D$5="Koncesija",-#REF!*0.21,0)</f>
        <v>#REF!</v>
      </c>
      <c r="VWJ165" s="632" t="e">
        <f>(IF(VWJ112-VWJ107&lt;0,0,VWJ112-VWJ107)+VWJ156)*1.21+IF($D$5="Koncesija",-#REF!*0.21,0)</f>
        <v>#REF!</v>
      </c>
      <c r="VWK165" s="632" t="e">
        <f>(IF(VWK112-VWK107&lt;0,0,VWK112-VWK107)+VWK156)*1.21+IF($D$5="Koncesija",-#REF!*0.21,0)</f>
        <v>#REF!</v>
      </c>
      <c r="VWL165" s="632" t="e">
        <f>(IF(VWL112-VWL107&lt;0,0,VWL112-VWL107)+VWL156)*1.21+IF($D$5="Koncesija",-#REF!*0.21,0)</f>
        <v>#REF!</v>
      </c>
      <c r="VWM165" s="632" t="e">
        <f>(IF(VWM112-VWM107&lt;0,0,VWM112-VWM107)+VWM156)*1.21+IF($D$5="Koncesija",-#REF!*0.21,0)</f>
        <v>#REF!</v>
      </c>
      <c r="VWN165" s="632" t="e">
        <f>(IF(VWN112-VWN107&lt;0,0,VWN112-VWN107)+VWN156)*1.21+IF($D$5="Koncesija",-#REF!*0.21,0)</f>
        <v>#REF!</v>
      </c>
      <c r="VWO165" s="632" t="e">
        <f>(IF(VWO112-VWO107&lt;0,0,VWO112-VWO107)+VWO156)*1.21+IF($D$5="Koncesija",-#REF!*0.21,0)</f>
        <v>#REF!</v>
      </c>
      <c r="VWP165" s="632" t="e">
        <f>(IF(VWP112-VWP107&lt;0,0,VWP112-VWP107)+VWP156)*1.21+IF($D$5="Koncesija",-#REF!*0.21,0)</f>
        <v>#REF!</v>
      </c>
      <c r="VWQ165" s="632" t="e">
        <f>(IF(VWQ112-VWQ107&lt;0,0,VWQ112-VWQ107)+VWQ156)*1.21+IF($D$5="Koncesija",-#REF!*0.21,0)</f>
        <v>#REF!</v>
      </c>
      <c r="VWR165" s="632" t="e">
        <f>(IF(VWR112-VWR107&lt;0,0,VWR112-VWR107)+VWR156)*1.21+IF($D$5="Koncesija",-#REF!*0.21,0)</f>
        <v>#REF!</v>
      </c>
      <c r="VWS165" s="632" t="e">
        <f>(IF(VWS112-VWS107&lt;0,0,VWS112-VWS107)+VWS156)*1.21+IF($D$5="Koncesija",-#REF!*0.21,0)</f>
        <v>#REF!</v>
      </c>
      <c r="VWT165" s="632" t="e">
        <f>(IF(VWT112-VWT107&lt;0,0,VWT112-VWT107)+VWT156)*1.21+IF($D$5="Koncesija",-#REF!*0.21,0)</f>
        <v>#REF!</v>
      </c>
      <c r="VWU165" s="632" t="e">
        <f>(IF(VWU112-VWU107&lt;0,0,VWU112-VWU107)+VWU156)*1.21+IF($D$5="Koncesija",-#REF!*0.21,0)</f>
        <v>#REF!</v>
      </c>
      <c r="VWV165" s="632" t="e">
        <f>(IF(VWV112-VWV107&lt;0,0,VWV112-VWV107)+VWV156)*1.21+IF($D$5="Koncesija",-#REF!*0.21,0)</f>
        <v>#REF!</v>
      </c>
      <c r="VWW165" s="632" t="e">
        <f>(IF(VWW112-VWW107&lt;0,0,VWW112-VWW107)+VWW156)*1.21+IF($D$5="Koncesija",-#REF!*0.21,0)</f>
        <v>#REF!</v>
      </c>
      <c r="VWX165" s="632" t="e">
        <f>(IF(VWX112-VWX107&lt;0,0,VWX112-VWX107)+VWX156)*1.21+IF($D$5="Koncesija",-#REF!*0.21,0)</f>
        <v>#REF!</v>
      </c>
      <c r="VWY165" s="632" t="e">
        <f>(IF(VWY112-VWY107&lt;0,0,VWY112-VWY107)+VWY156)*1.21+IF($D$5="Koncesija",-#REF!*0.21,0)</f>
        <v>#REF!</v>
      </c>
      <c r="VWZ165" s="632" t="e">
        <f>(IF(VWZ112-VWZ107&lt;0,0,VWZ112-VWZ107)+VWZ156)*1.21+IF($D$5="Koncesija",-#REF!*0.21,0)</f>
        <v>#REF!</v>
      </c>
      <c r="VXA165" s="632" t="e">
        <f>(IF(VXA112-VXA107&lt;0,0,VXA112-VXA107)+VXA156)*1.21+IF($D$5="Koncesija",-#REF!*0.21,0)</f>
        <v>#REF!</v>
      </c>
      <c r="VXB165" s="632" t="e">
        <f>(IF(VXB112-VXB107&lt;0,0,VXB112-VXB107)+VXB156)*1.21+IF($D$5="Koncesija",-#REF!*0.21,0)</f>
        <v>#REF!</v>
      </c>
      <c r="VXC165" s="632" t="e">
        <f>(IF(VXC112-VXC107&lt;0,0,VXC112-VXC107)+VXC156)*1.21+IF($D$5="Koncesija",-#REF!*0.21,0)</f>
        <v>#REF!</v>
      </c>
      <c r="VXD165" s="632" t="e">
        <f>(IF(VXD112-VXD107&lt;0,0,VXD112-VXD107)+VXD156)*1.21+IF($D$5="Koncesija",-#REF!*0.21,0)</f>
        <v>#REF!</v>
      </c>
      <c r="VXE165" s="632" t="e">
        <f>(IF(VXE112-VXE107&lt;0,0,VXE112-VXE107)+VXE156)*1.21+IF($D$5="Koncesija",-#REF!*0.21,0)</f>
        <v>#REF!</v>
      </c>
      <c r="VXF165" s="632" t="e">
        <f>(IF(VXF112-VXF107&lt;0,0,VXF112-VXF107)+VXF156)*1.21+IF($D$5="Koncesija",-#REF!*0.21,0)</f>
        <v>#REF!</v>
      </c>
      <c r="VXG165" s="632" t="e">
        <f>(IF(VXG112-VXG107&lt;0,0,VXG112-VXG107)+VXG156)*1.21+IF($D$5="Koncesija",-#REF!*0.21,0)</f>
        <v>#REF!</v>
      </c>
      <c r="VXH165" s="632" t="e">
        <f>(IF(VXH112-VXH107&lt;0,0,VXH112-VXH107)+VXH156)*1.21+IF($D$5="Koncesija",-#REF!*0.21,0)</f>
        <v>#REF!</v>
      </c>
      <c r="VXI165" s="632" t="e">
        <f>(IF(VXI112-VXI107&lt;0,0,VXI112-VXI107)+VXI156)*1.21+IF($D$5="Koncesija",-#REF!*0.21,0)</f>
        <v>#REF!</v>
      </c>
      <c r="VXJ165" s="632" t="e">
        <f>(IF(VXJ112-VXJ107&lt;0,0,VXJ112-VXJ107)+VXJ156)*1.21+IF($D$5="Koncesija",-#REF!*0.21,0)</f>
        <v>#REF!</v>
      </c>
      <c r="VXK165" s="632" t="e">
        <f>(IF(VXK112-VXK107&lt;0,0,VXK112-VXK107)+VXK156)*1.21+IF($D$5="Koncesija",-#REF!*0.21,0)</f>
        <v>#REF!</v>
      </c>
      <c r="VXL165" s="632" t="e">
        <f>(IF(VXL112-VXL107&lt;0,0,VXL112-VXL107)+VXL156)*1.21+IF($D$5="Koncesija",-#REF!*0.21,0)</f>
        <v>#REF!</v>
      </c>
      <c r="VXM165" s="632" t="e">
        <f>(IF(VXM112-VXM107&lt;0,0,VXM112-VXM107)+VXM156)*1.21+IF($D$5="Koncesija",-#REF!*0.21,0)</f>
        <v>#REF!</v>
      </c>
      <c r="VXN165" s="632" t="e">
        <f>(IF(VXN112-VXN107&lt;0,0,VXN112-VXN107)+VXN156)*1.21+IF($D$5="Koncesija",-#REF!*0.21,0)</f>
        <v>#REF!</v>
      </c>
      <c r="VXO165" s="632" t="e">
        <f>(IF(VXO112-VXO107&lt;0,0,VXO112-VXO107)+VXO156)*1.21+IF($D$5="Koncesija",-#REF!*0.21,0)</f>
        <v>#REF!</v>
      </c>
      <c r="VXP165" s="632" t="e">
        <f>(IF(VXP112-VXP107&lt;0,0,VXP112-VXP107)+VXP156)*1.21+IF($D$5="Koncesija",-#REF!*0.21,0)</f>
        <v>#REF!</v>
      </c>
      <c r="VXQ165" s="632" t="e">
        <f>(IF(VXQ112-VXQ107&lt;0,0,VXQ112-VXQ107)+VXQ156)*1.21+IF($D$5="Koncesija",-#REF!*0.21,0)</f>
        <v>#REF!</v>
      </c>
      <c r="VXR165" s="632" t="e">
        <f>(IF(VXR112-VXR107&lt;0,0,VXR112-VXR107)+VXR156)*1.21+IF($D$5="Koncesija",-#REF!*0.21,0)</f>
        <v>#REF!</v>
      </c>
      <c r="VXS165" s="632" t="e">
        <f>(IF(VXS112-VXS107&lt;0,0,VXS112-VXS107)+VXS156)*1.21+IF($D$5="Koncesija",-#REF!*0.21,0)</f>
        <v>#REF!</v>
      </c>
      <c r="VXT165" s="632" t="e">
        <f>(IF(VXT112-VXT107&lt;0,0,VXT112-VXT107)+VXT156)*1.21+IF($D$5="Koncesija",-#REF!*0.21,0)</f>
        <v>#REF!</v>
      </c>
      <c r="VXU165" s="632" t="e">
        <f>(IF(VXU112-VXU107&lt;0,0,VXU112-VXU107)+VXU156)*1.21+IF($D$5="Koncesija",-#REF!*0.21,0)</f>
        <v>#REF!</v>
      </c>
      <c r="VXV165" s="632" t="e">
        <f>(IF(VXV112-VXV107&lt;0,0,VXV112-VXV107)+VXV156)*1.21+IF($D$5="Koncesija",-#REF!*0.21,0)</f>
        <v>#REF!</v>
      </c>
      <c r="VXW165" s="632" t="e">
        <f>(IF(VXW112-VXW107&lt;0,0,VXW112-VXW107)+VXW156)*1.21+IF($D$5="Koncesija",-#REF!*0.21,0)</f>
        <v>#REF!</v>
      </c>
      <c r="VXX165" s="632" t="e">
        <f>(IF(VXX112-VXX107&lt;0,0,VXX112-VXX107)+VXX156)*1.21+IF($D$5="Koncesija",-#REF!*0.21,0)</f>
        <v>#REF!</v>
      </c>
      <c r="VXY165" s="632" t="e">
        <f>(IF(VXY112-VXY107&lt;0,0,VXY112-VXY107)+VXY156)*1.21+IF($D$5="Koncesija",-#REF!*0.21,0)</f>
        <v>#REF!</v>
      </c>
      <c r="VXZ165" s="632" t="e">
        <f>(IF(VXZ112-VXZ107&lt;0,0,VXZ112-VXZ107)+VXZ156)*1.21+IF($D$5="Koncesija",-#REF!*0.21,0)</f>
        <v>#REF!</v>
      </c>
      <c r="VYA165" s="632" t="e">
        <f>(IF(VYA112-VYA107&lt;0,0,VYA112-VYA107)+VYA156)*1.21+IF($D$5="Koncesija",-#REF!*0.21,0)</f>
        <v>#REF!</v>
      </c>
      <c r="VYB165" s="632" t="e">
        <f>(IF(VYB112-VYB107&lt;0,0,VYB112-VYB107)+VYB156)*1.21+IF($D$5="Koncesija",-#REF!*0.21,0)</f>
        <v>#REF!</v>
      </c>
      <c r="VYC165" s="632" t="e">
        <f>(IF(VYC112-VYC107&lt;0,0,VYC112-VYC107)+VYC156)*1.21+IF($D$5="Koncesija",-#REF!*0.21,0)</f>
        <v>#REF!</v>
      </c>
      <c r="VYD165" s="632" t="e">
        <f>(IF(VYD112-VYD107&lt;0,0,VYD112-VYD107)+VYD156)*1.21+IF($D$5="Koncesija",-#REF!*0.21,0)</f>
        <v>#REF!</v>
      </c>
      <c r="VYE165" s="632" t="e">
        <f>(IF(VYE112-VYE107&lt;0,0,VYE112-VYE107)+VYE156)*1.21+IF($D$5="Koncesija",-#REF!*0.21,0)</f>
        <v>#REF!</v>
      </c>
      <c r="VYF165" s="632" t="e">
        <f>(IF(VYF112-VYF107&lt;0,0,VYF112-VYF107)+VYF156)*1.21+IF($D$5="Koncesija",-#REF!*0.21,0)</f>
        <v>#REF!</v>
      </c>
      <c r="VYG165" s="632" t="e">
        <f>(IF(VYG112-VYG107&lt;0,0,VYG112-VYG107)+VYG156)*1.21+IF($D$5="Koncesija",-#REF!*0.21,0)</f>
        <v>#REF!</v>
      </c>
      <c r="VYH165" s="632" t="e">
        <f>(IF(VYH112-VYH107&lt;0,0,VYH112-VYH107)+VYH156)*1.21+IF($D$5="Koncesija",-#REF!*0.21,0)</f>
        <v>#REF!</v>
      </c>
      <c r="VYI165" s="632" t="e">
        <f>(IF(VYI112-VYI107&lt;0,0,VYI112-VYI107)+VYI156)*1.21+IF($D$5="Koncesija",-#REF!*0.21,0)</f>
        <v>#REF!</v>
      </c>
      <c r="VYJ165" s="632" t="e">
        <f>(IF(VYJ112-VYJ107&lt;0,0,VYJ112-VYJ107)+VYJ156)*1.21+IF($D$5="Koncesija",-#REF!*0.21,0)</f>
        <v>#REF!</v>
      </c>
      <c r="VYK165" s="632" t="e">
        <f>(IF(VYK112-VYK107&lt;0,0,VYK112-VYK107)+VYK156)*1.21+IF($D$5="Koncesija",-#REF!*0.21,0)</f>
        <v>#REF!</v>
      </c>
      <c r="VYL165" s="632" t="e">
        <f>(IF(VYL112-VYL107&lt;0,0,VYL112-VYL107)+VYL156)*1.21+IF($D$5="Koncesija",-#REF!*0.21,0)</f>
        <v>#REF!</v>
      </c>
      <c r="VYM165" s="632" t="e">
        <f>(IF(VYM112-VYM107&lt;0,0,VYM112-VYM107)+VYM156)*1.21+IF($D$5="Koncesija",-#REF!*0.21,0)</f>
        <v>#REF!</v>
      </c>
      <c r="VYN165" s="632" t="e">
        <f>(IF(VYN112-VYN107&lt;0,0,VYN112-VYN107)+VYN156)*1.21+IF($D$5="Koncesija",-#REF!*0.21,0)</f>
        <v>#REF!</v>
      </c>
      <c r="VYO165" s="632" t="e">
        <f>(IF(VYO112-VYO107&lt;0,0,VYO112-VYO107)+VYO156)*1.21+IF($D$5="Koncesija",-#REF!*0.21,0)</f>
        <v>#REF!</v>
      </c>
      <c r="VYP165" s="632" t="e">
        <f>(IF(VYP112-VYP107&lt;0,0,VYP112-VYP107)+VYP156)*1.21+IF($D$5="Koncesija",-#REF!*0.21,0)</f>
        <v>#REF!</v>
      </c>
      <c r="VYQ165" s="632" t="e">
        <f>(IF(VYQ112-VYQ107&lt;0,0,VYQ112-VYQ107)+VYQ156)*1.21+IF($D$5="Koncesija",-#REF!*0.21,0)</f>
        <v>#REF!</v>
      </c>
      <c r="VYR165" s="632" t="e">
        <f>(IF(VYR112-VYR107&lt;0,0,VYR112-VYR107)+VYR156)*1.21+IF($D$5="Koncesija",-#REF!*0.21,0)</f>
        <v>#REF!</v>
      </c>
      <c r="VYS165" s="632" t="e">
        <f>(IF(VYS112-VYS107&lt;0,0,VYS112-VYS107)+VYS156)*1.21+IF($D$5="Koncesija",-#REF!*0.21,0)</f>
        <v>#REF!</v>
      </c>
      <c r="VYT165" s="632" t="e">
        <f>(IF(VYT112-VYT107&lt;0,0,VYT112-VYT107)+VYT156)*1.21+IF($D$5="Koncesija",-#REF!*0.21,0)</f>
        <v>#REF!</v>
      </c>
      <c r="VYU165" s="632" t="e">
        <f>(IF(VYU112-VYU107&lt;0,0,VYU112-VYU107)+VYU156)*1.21+IF($D$5="Koncesija",-#REF!*0.21,0)</f>
        <v>#REF!</v>
      </c>
      <c r="VYV165" s="632" t="e">
        <f>(IF(VYV112-VYV107&lt;0,0,VYV112-VYV107)+VYV156)*1.21+IF($D$5="Koncesija",-#REF!*0.21,0)</f>
        <v>#REF!</v>
      </c>
      <c r="VYW165" s="632" t="e">
        <f>(IF(VYW112-VYW107&lt;0,0,VYW112-VYW107)+VYW156)*1.21+IF($D$5="Koncesija",-#REF!*0.21,0)</f>
        <v>#REF!</v>
      </c>
      <c r="VYX165" s="632" t="e">
        <f>(IF(VYX112-VYX107&lt;0,0,VYX112-VYX107)+VYX156)*1.21+IF($D$5="Koncesija",-#REF!*0.21,0)</f>
        <v>#REF!</v>
      </c>
      <c r="VYY165" s="632" t="e">
        <f>(IF(VYY112-VYY107&lt;0,0,VYY112-VYY107)+VYY156)*1.21+IF($D$5="Koncesija",-#REF!*0.21,0)</f>
        <v>#REF!</v>
      </c>
      <c r="VYZ165" s="632" t="e">
        <f>(IF(VYZ112-VYZ107&lt;0,0,VYZ112-VYZ107)+VYZ156)*1.21+IF($D$5="Koncesija",-#REF!*0.21,0)</f>
        <v>#REF!</v>
      </c>
      <c r="VZA165" s="632" t="e">
        <f>(IF(VZA112-VZA107&lt;0,0,VZA112-VZA107)+VZA156)*1.21+IF($D$5="Koncesija",-#REF!*0.21,0)</f>
        <v>#REF!</v>
      </c>
      <c r="VZB165" s="632" t="e">
        <f>(IF(VZB112-VZB107&lt;0,0,VZB112-VZB107)+VZB156)*1.21+IF($D$5="Koncesija",-#REF!*0.21,0)</f>
        <v>#REF!</v>
      </c>
      <c r="VZC165" s="632" t="e">
        <f>(IF(VZC112-VZC107&lt;0,0,VZC112-VZC107)+VZC156)*1.21+IF($D$5="Koncesija",-#REF!*0.21,0)</f>
        <v>#REF!</v>
      </c>
      <c r="VZD165" s="632" t="e">
        <f>(IF(VZD112-VZD107&lt;0,0,VZD112-VZD107)+VZD156)*1.21+IF($D$5="Koncesija",-#REF!*0.21,0)</f>
        <v>#REF!</v>
      </c>
      <c r="VZE165" s="632" t="e">
        <f>(IF(VZE112-VZE107&lt;0,0,VZE112-VZE107)+VZE156)*1.21+IF($D$5="Koncesija",-#REF!*0.21,0)</f>
        <v>#REF!</v>
      </c>
      <c r="VZF165" s="632" t="e">
        <f>(IF(VZF112-VZF107&lt;0,0,VZF112-VZF107)+VZF156)*1.21+IF($D$5="Koncesija",-#REF!*0.21,0)</f>
        <v>#REF!</v>
      </c>
      <c r="VZG165" s="632" t="e">
        <f>(IF(VZG112-VZG107&lt;0,0,VZG112-VZG107)+VZG156)*1.21+IF($D$5="Koncesija",-#REF!*0.21,0)</f>
        <v>#REF!</v>
      </c>
      <c r="VZH165" s="632" t="e">
        <f>(IF(VZH112-VZH107&lt;0,0,VZH112-VZH107)+VZH156)*1.21+IF($D$5="Koncesija",-#REF!*0.21,0)</f>
        <v>#REF!</v>
      </c>
      <c r="VZI165" s="632" t="e">
        <f>(IF(VZI112-VZI107&lt;0,0,VZI112-VZI107)+VZI156)*1.21+IF($D$5="Koncesija",-#REF!*0.21,0)</f>
        <v>#REF!</v>
      </c>
      <c r="VZJ165" s="632" t="e">
        <f>(IF(VZJ112-VZJ107&lt;0,0,VZJ112-VZJ107)+VZJ156)*1.21+IF($D$5="Koncesija",-#REF!*0.21,0)</f>
        <v>#REF!</v>
      </c>
      <c r="VZK165" s="632" t="e">
        <f>(IF(VZK112-VZK107&lt;0,0,VZK112-VZK107)+VZK156)*1.21+IF($D$5="Koncesija",-#REF!*0.21,0)</f>
        <v>#REF!</v>
      </c>
      <c r="VZL165" s="632" t="e">
        <f>(IF(VZL112-VZL107&lt;0,0,VZL112-VZL107)+VZL156)*1.21+IF($D$5="Koncesija",-#REF!*0.21,0)</f>
        <v>#REF!</v>
      </c>
      <c r="VZM165" s="632" t="e">
        <f>(IF(VZM112-VZM107&lt;0,0,VZM112-VZM107)+VZM156)*1.21+IF($D$5="Koncesija",-#REF!*0.21,0)</f>
        <v>#REF!</v>
      </c>
      <c r="VZN165" s="632" t="e">
        <f>(IF(VZN112-VZN107&lt;0,0,VZN112-VZN107)+VZN156)*1.21+IF($D$5="Koncesija",-#REF!*0.21,0)</f>
        <v>#REF!</v>
      </c>
      <c r="VZO165" s="632" t="e">
        <f>(IF(VZO112-VZO107&lt;0,0,VZO112-VZO107)+VZO156)*1.21+IF($D$5="Koncesija",-#REF!*0.21,0)</f>
        <v>#REF!</v>
      </c>
      <c r="VZP165" s="632" t="e">
        <f>(IF(VZP112-VZP107&lt;0,0,VZP112-VZP107)+VZP156)*1.21+IF($D$5="Koncesija",-#REF!*0.21,0)</f>
        <v>#REF!</v>
      </c>
      <c r="VZQ165" s="632" t="e">
        <f>(IF(VZQ112-VZQ107&lt;0,0,VZQ112-VZQ107)+VZQ156)*1.21+IF($D$5="Koncesija",-#REF!*0.21,0)</f>
        <v>#REF!</v>
      </c>
      <c r="VZR165" s="632" t="e">
        <f>(IF(VZR112-VZR107&lt;0,0,VZR112-VZR107)+VZR156)*1.21+IF($D$5="Koncesija",-#REF!*0.21,0)</f>
        <v>#REF!</v>
      </c>
      <c r="VZS165" s="632" t="e">
        <f>(IF(VZS112-VZS107&lt;0,0,VZS112-VZS107)+VZS156)*1.21+IF($D$5="Koncesija",-#REF!*0.21,0)</f>
        <v>#REF!</v>
      </c>
      <c r="VZT165" s="632" t="e">
        <f>(IF(VZT112-VZT107&lt;0,0,VZT112-VZT107)+VZT156)*1.21+IF($D$5="Koncesija",-#REF!*0.21,0)</f>
        <v>#REF!</v>
      </c>
      <c r="VZU165" s="632" t="e">
        <f>(IF(VZU112-VZU107&lt;0,0,VZU112-VZU107)+VZU156)*1.21+IF($D$5="Koncesija",-#REF!*0.21,0)</f>
        <v>#REF!</v>
      </c>
      <c r="VZV165" s="632" t="e">
        <f>(IF(VZV112-VZV107&lt;0,0,VZV112-VZV107)+VZV156)*1.21+IF($D$5="Koncesija",-#REF!*0.21,0)</f>
        <v>#REF!</v>
      </c>
      <c r="VZW165" s="632" t="e">
        <f>(IF(VZW112-VZW107&lt;0,0,VZW112-VZW107)+VZW156)*1.21+IF($D$5="Koncesija",-#REF!*0.21,0)</f>
        <v>#REF!</v>
      </c>
      <c r="VZX165" s="632" t="e">
        <f>(IF(VZX112-VZX107&lt;0,0,VZX112-VZX107)+VZX156)*1.21+IF($D$5="Koncesija",-#REF!*0.21,0)</f>
        <v>#REF!</v>
      </c>
      <c r="VZY165" s="632" t="e">
        <f>(IF(VZY112-VZY107&lt;0,0,VZY112-VZY107)+VZY156)*1.21+IF($D$5="Koncesija",-#REF!*0.21,0)</f>
        <v>#REF!</v>
      </c>
      <c r="VZZ165" s="632" t="e">
        <f>(IF(VZZ112-VZZ107&lt;0,0,VZZ112-VZZ107)+VZZ156)*1.21+IF($D$5="Koncesija",-#REF!*0.21,0)</f>
        <v>#REF!</v>
      </c>
      <c r="WAA165" s="632" t="e">
        <f>(IF(WAA112-WAA107&lt;0,0,WAA112-WAA107)+WAA156)*1.21+IF($D$5="Koncesija",-#REF!*0.21,0)</f>
        <v>#REF!</v>
      </c>
      <c r="WAB165" s="632" t="e">
        <f>(IF(WAB112-WAB107&lt;0,0,WAB112-WAB107)+WAB156)*1.21+IF($D$5="Koncesija",-#REF!*0.21,0)</f>
        <v>#REF!</v>
      </c>
      <c r="WAC165" s="632" t="e">
        <f>(IF(WAC112-WAC107&lt;0,0,WAC112-WAC107)+WAC156)*1.21+IF($D$5="Koncesija",-#REF!*0.21,0)</f>
        <v>#REF!</v>
      </c>
      <c r="WAD165" s="632" t="e">
        <f>(IF(WAD112-WAD107&lt;0,0,WAD112-WAD107)+WAD156)*1.21+IF($D$5="Koncesija",-#REF!*0.21,0)</f>
        <v>#REF!</v>
      </c>
      <c r="WAE165" s="632" t="e">
        <f>(IF(WAE112-WAE107&lt;0,0,WAE112-WAE107)+WAE156)*1.21+IF($D$5="Koncesija",-#REF!*0.21,0)</f>
        <v>#REF!</v>
      </c>
      <c r="WAF165" s="632" t="e">
        <f>(IF(WAF112-WAF107&lt;0,0,WAF112-WAF107)+WAF156)*1.21+IF($D$5="Koncesija",-#REF!*0.21,0)</f>
        <v>#REF!</v>
      </c>
      <c r="WAG165" s="632" t="e">
        <f>(IF(WAG112-WAG107&lt;0,0,WAG112-WAG107)+WAG156)*1.21+IF($D$5="Koncesija",-#REF!*0.21,0)</f>
        <v>#REF!</v>
      </c>
      <c r="WAH165" s="632" t="e">
        <f>(IF(WAH112-WAH107&lt;0,0,WAH112-WAH107)+WAH156)*1.21+IF($D$5="Koncesija",-#REF!*0.21,0)</f>
        <v>#REF!</v>
      </c>
      <c r="WAI165" s="632" t="e">
        <f>(IF(WAI112-WAI107&lt;0,0,WAI112-WAI107)+WAI156)*1.21+IF($D$5="Koncesija",-#REF!*0.21,0)</f>
        <v>#REF!</v>
      </c>
      <c r="WAJ165" s="632" t="e">
        <f>(IF(WAJ112-WAJ107&lt;0,0,WAJ112-WAJ107)+WAJ156)*1.21+IF($D$5="Koncesija",-#REF!*0.21,0)</f>
        <v>#REF!</v>
      </c>
      <c r="WAK165" s="632" t="e">
        <f>(IF(WAK112-WAK107&lt;0,0,WAK112-WAK107)+WAK156)*1.21+IF($D$5="Koncesija",-#REF!*0.21,0)</f>
        <v>#REF!</v>
      </c>
      <c r="WAL165" s="632" t="e">
        <f>(IF(WAL112-WAL107&lt;0,0,WAL112-WAL107)+WAL156)*1.21+IF($D$5="Koncesija",-#REF!*0.21,0)</f>
        <v>#REF!</v>
      </c>
      <c r="WAM165" s="632" t="e">
        <f>(IF(WAM112-WAM107&lt;0,0,WAM112-WAM107)+WAM156)*1.21+IF($D$5="Koncesija",-#REF!*0.21,0)</f>
        <v>#REF!</v>
      </c>
      <c r="WAN165" s="632" t="e">
        <f>(IF(WAN112-WAN107&lt;0,0,WAN112-WAN107)+WAN156)*1.21+IF($D$5="Koncesija",-#REF!*0.21,0)</f>
        <v>#REF!</v>
      </c>
      <c r="WAO165" s="632" t="e">
        <f>(IF(WAO112-WAO107&lt;0,0,WAO112-WAO107)+WAO156)*1.21+IF($D$5="Koncesija",-#REF!*0.21,0)</f>
        <v>#REF!</v>
      </c>
      <c r="WAP165" s="632" t="e">
        <f>(IF(WAP112-WAP107&lt;0,0,WAP112-WAP107)+WAP156)*1.21+IF($D$5="Koncesija",-#REF!*0.21,0)</f>
        <v>#REF!</v>
      </c>
      <c r="WAQ165" s="632" t="e">
        <f>(IF(WAQ112-WAQ107&lt;0,0,WAQ112-WAQ107)+WAQ156)*1.21+IF($D$5="Koncesija",-#REF!*0.21,0)</f>
        <v>#REF!</v>
      </c>
      <c r="WAR165" s="632" t="e">
        <f>(IF(WAR112-WAR107&lt;0,0,WAR112-WAR107)+WAR156)*1.21+IF($D$5="Koncesija",-#REF!*0.21,0)</f>
        <v>#REF!</v>
      </c>
      <c r="WAS165" s="632" t="e">
        <f>(IF(WAS112-WAS107&lt;0,0,WAS112-WAS107)+WAS156)*1.21+IF($D$5="Koncesija",-#REF!*0.21,0)</f>
        <v>#REF!</v>
      </c>
      <c r="WAT165" s="632" t="e">
        <f>(IF(WAT112-WAT107&lt;0,0,WAT112-WAT107)+WAT156)*1.21+IF($D$5="Koncesija",-#REF!*0.21,0)</f>
        <v>#REF!</v>
      </c>
      <c r="WAU165" s="632" t="e">
        <f>(IF(WAU112-WAU107&lt;0,0,WAU112-WAU107)+WAU156)*1.21+IF($D$5="Koncesija",-#REF!*0.21,0)</f>
        <v>#REF!</v>
      </c>
      <c r="WAV165" s="632" t="e">
        <f>(IF(WAV112-WAV107&lt;0,0,WAV112-WAV107)+WAV156)*1.21+IF($D$5="Koncesija",-#REF!*0.21,0)</f>
        <v>#REF!</v>
      </c>
      <c r="WAW165" s="632" t="e">
        <f>(IF(WAW112-WAW107&lt;0,0,WAW112-WAW107)+WAW156)*1.21+IF($D$5="Koncesija",-#REF!*0.21,0)</f>
        <v>#REF!</v>
      </c>
      <c r="WAX165" s="632" t="e">
        <f>(IF(WAX112-WAX107&lt;0,0,WAX112-WAX107)+WAX156)*1.21+IF($D$5="Koncesija",-#REF!*0.21,0)</f>
        <v>#REF!</v>
      </c>
      <c r="WAY165" s="632" t="e">
        <f>(IF(WAY112-WAY107&lt;0,0,WAY112-WAY107)+WAY156)*1.21+IF($D$5="Koncesija",-#REF!*0.21,0)</f>
        <v>#REF!</v>
      </c>
      <c r="WAZ165" s="632" t="e">
        <f>(IF(WAZ112-WAZ107&lt;0,0,WAZ112-WAZ107)+WAZ156)*1.21+IF($D$5="Koncesija",-#REF!*0.21,0)</f>
        <v>#REF!</v>
      </c>
      <c r="WBA165" s="632" t="e">
        <f>(IF(WBA112-WBA107&lt;0,0,WBA112-WBA107)+WBA156)*1.21+IF($D$5="Koncesija",-#REF!*0.21,0)</f>
        <v>#REF!</v>
      </c>
      <c r="WBB165" s="632" t="e">
        <f>(IF(WBB112-WBB107&lt;0,0,WBB112-WBB107)+WBB156)*1.21+IF($D$5="Koncesija",-#REF!*0.21,0)</f>
        <v>#REF!</v>
      </c>
      <c r="WBC165" s="632" t="e">
        <f>(IF(WBC112-WBC107&lt;0,0,WBC112-WBC107)+WBC156)*1.21+IF($D$5="Koncesija",-#REF!*0.21,0)</f>
        <v>#REF!</v>
      </c>
      <c r="WBD165" s="632" t="e">
        <f>(IF(WBD112-WBD107&lt;0,0,WBD112-WBD107)+WBD156)*1.21+IF($D$5="Koncesija",-#REF!*0.21,0)</f>
        <v>#REF!</v>
      </c>
      <c r="WBE165" s="632" t="e">
        <f>(IF(WBE112-WBE107&lt;0,0,WBE112-WBE107)+WBE156)*1.21+IF($D$5="Koncesija",-#REF!*0.21,0)</f>
        <v>#REF!</v>
      </c>
      <c r="WBF165" s="632" t="e">
        <f>(IF(WBF112-WBF107&lt;0,0,WBF112-WBF107)+WBF156)*1.21+IF($D$5="Koncesija",-#REF!*0.21,0)</f>
        <v>#REF!</v>
      </c>
      <c r="WBG165" s="632" t="e">
        <f>(IF(WBG112-WBG107&lt;0,0,WBG112-WBG107)+WBG156)*1.21+IF($D$5="Koncesija",-#REF!*0.21,0)</f>
        <v>#REF!</v>
      </c>
      <c r="WBH165" s="632" t="e">
        <f>(IF(WBH112-WBH107&lt;0,0,WBH112-WBH107)+WBH156)*1.21+IF($D$5="Koncesija",-#REF!*0.21,0)</f>
        <v>#REF!</v>
      </c>
      <c r="WBI165" s="632" t="e">
        <f>(IF(WBI112-WBI107&lt;0,0,WBI112-WBI107)+WBI156)*1.21+IF($D$5="Koncesija",-#REF!*0.21,0)</f>
        <v>#REF!</v>
      </c>
      <c r="WBJ165" s="632" t="e">
        <f>(IF(WBJ112-WBJ107&lt;0,0,WBJ112-WBJ107)+WBJ156)*1.21+IF($D$5="Koncesija",-#REF!*0.21,0)</f>
        <v>#REF!</v>
      </c>
      <c r="WBK165" s="632" t="e">
        <f>(IF(WBK112-WBK107&lt;0,0,WBK112-WBK107)+WBK156)*1.21+IF($D$5="Koncesija",-#REF!*0.21,0)</f>
        <v>#REF!</v>
      </c>
      <c r="WBL165" s="632" t="e">
        <f>(IF(WBL112-WBL107&lt;0,0,WBL112-WBL107)+WBL156)*1.21+IF($D$5="Koncesija",-#REF!*0.21,0)</f>
        <v>#REF!</v>
      </c>
      <c r="WBM165" s="632" t="e">
        <f>(IF(WBM112-WBM107&lt;0,0,WBM112-WBM107)+WBM156)*1.21+IF($D$5="Koncesija",-#REF!*0.21,0)</f>
        <v>#REF!</v>
      </c>
      <c r="WBN165" s="632" t="e">
        <f>(IF(WBN112-WBN107&lt;0,0,WBN112-WBN107)+WBN156)*1.21+IF($D$5="Koncesija",-#REF!*0.21,0)</f>
        <v>#REF!</v>
      </c>
      <c r="WBO165" s="632" t="e">
        <f>(IF(WBO112-WBO107&lt;0,0,WBO112-WBO107)+WBO156)*1.21+IF($D$5="Koncesija",-#REF!*0.21,0)</f>
        <v>#REF!</v>
      </c>
      <c r="WBP165" s="632" t="e">
        <f>(IF(WBP112-WBP107&lt;0,0,WBP112-WBP107)+WBP156)*1.21+IF($D$5="Koncesija",-#REF!*0.21,0)</f>
        <v>#REF!</v>
      </c>
      <c r="WBQ165" s="632" t="e">
        <f>(IF(WBQ112-WBQ107&lt;0,0,WBQ112-WBQ107)+WBQ156)*1.21+IF($D$5="Koncesija",-#REF!*0.21,0)</f>
        <v>#REF!</v>
      </c>
      <c r="WBR165" s="632" t="e">
        <f>(IF(WBR112-WBR107&lt;0,0,WBR112-WBR107)+WBR156)*1.21+IF($D$5="Koncesija",-#REF!*0.21,0)</f>
        <v>#REF!</v>
      </c>
      <c r="WBS165" s="632" t="e">
        <f>(IF(WBS112-WBS107&lt;0,0,WBS112-WBS107)+WBS156)*1.21+IF($D$5="Koncesija",-#REF!*0.21,0)</f>
        <v>#REF!</v>
      </c>
      <c r="WBT165" s="632" t="e">
        <f>(IF(WBT112-WBT107&lt;0,0,WBT112-WBT107)+WBT156)*1.21+IF($D$5="Koncesija",-#REF!*0.21,0)</f>
        <v>#REF!</v>
      </c>
      <c r="WBU165" s="632" t="e">
        <f>(IF(WBU112-WBU107&lt;0,0,WBU112-WBU107)+WBU156)*1.21+IF($D$5="Koncesija",-#REF!*0.21,0)</f>
        <v>#REF!</v>
      </c>
      <c r="WBV165" s="632" t="e">
        <f>(IF(WBV112-WBV107&lt;0,0,WBV112-WBV107)+WBV156)*1.21+IF($D$5="Koncesija",-#REF!*0.21,0)</f>
        <v>#REF!</v>
      </c>
      <c r="WBW165" s="632" t="e">
        <f>(IF(WBW112-WBW107&lt;0,0,WBW112-WBW107)+WBW156)*1.21+IF($D$5="Koncesija",-#REF!*0.21,0)</f>
        <v>#REF!</v>
      </c>
      <c r="WBX165" s="632" t="e">
        <f>(IF(WBX112-WBX107&lt;0,0,WBX112-WBX107)+WBX156)*1.21+IF($D$5="Koncesija",-#REF!*0.21,0)</f>
        <v>#REF!</v>
      </c>
      <c r="WBY165" s="632" t="e">
        <f>(IF(WBY112-WBY107&lt;0,0,WBY112-WBY107)+WBY156)*1.21+IF($D$5="Koncesija",-#REF!*0.21,0)</f>
        <v>#REF!</v>
      </c>
      <c r="WBZ165" s="632" t="e">
        <f>(IF(WBZ112-WBZ107&lt;0,0,WBZ112-WBZ107)+WBZ156)*1.21+IF($D$5="Koncesija",-#REF!*0.21,0)</f>
        <v>#REF!</v>
      </c>
      <c r="WCA165" s="632" t="e">
        <f>(IF(WCA112-WCA107&lt;0,0,WCA112-WCA107)+WCA156)*1.21+IF($D$5="Koncesija",-#REF!*0.21,0)</f>
        <v>#REF!</v>
      </c>
      <c r="WCB165" s="632" t="e">
        <f>(IF(WCB112-WCB107&lt;0,0,WCB112-WCB107)+WCB156)*1.21+IF($D$5="Koncesija",-#REF!*0.21,0)</f>
        <v>#REF!</v>
      </c>
      <c r="WCC165" s="632" t="e">
        <f>(IF(WCC112-WCC107&lt;0,0,WCC112-WCC107)+WCC156)*1.21+IF($D$5="Koncesija",-#REF!*0.21,0)</f>
        <v>#REF!</v>
      </c>
      <c r="WCD165" s="632" t="e">
        <f>(IF(WCD112-WCD107&lt;0,0,WCD112-WCD107)+WCD156)*1.21+IF($D$5="Koncesija",-#REF!*0.21,0)</f>
        <v>#REF!</v>
      </c>
      <c r="WCE165" s="632" t="e">
        <f>(IF(WCE112-WCE107&lt;0,0,WCE112-WCE107)+WCE156)*1.21+IF($D$5="Koncesija",-#REF!*0.21,0)</f>
        <v>#REF!</v>
      </c>
      <c r="WCF165" s="632" t="e">
        <f>(IF(WCF112-WCF107&lt;0,0,WCF112-WCF107)+WCF156)*1.21+IF($D$5="Koncesija",-#REF!*0.21,0)</f>
        <v>#REF!</v>
      </c>
      <c r="WCG165" s="632" t="e">
        <f>(IF(WCG112-WCG107&lt;0,0,WCG112-WCG107)+WCG156)*1.21+IF($D$5="Koncesija",-#REF!*0.21,0)</f>
        <v>#REF!</v>
      </c>
      <c r="WCH165" s="632" t="e">
        <f>(IF(WCH112-WCH107&lt;0,0,WCH112-WCH107)+WCH156)*1.21+IF($D$5="Koncesija",-#REF!*0.21,0)</f>
        <v>#REF!</v>
      </c>
      <c r="WCI165" s="632" t="e">
        <f>(IF(WCI112-WCI107&lt;0,0,WCI112-WCI107)+WCI156)*1.21+IF($D$5="Koncesija",-#REF!*0.21,0)</f>
        <v>#REF!</v>
      </c>
      <c r="WCJ165" s="632" t="e">
        <f>(IF(WCJ112-WCJ107&lt;0,0,WCJ112-WCJ107)+WCJ156)*1.21+IF($D$5="Koncesija",-#REF!*0.21,0)</f>
        <v>#REF!</v>
      </c>
      <c r="WCK165" s="632" t="e">
        <f>(IF(WCK112-WCK107&lt;0,0,WCK112-WCK107)+WCK156)*1.21+IF($D$5="Koncesija",-#REF!*0.21,0)</f>
        <v>#REF!</v>
      </c>
      <c r="WCL165" s="632" t="e">
        <f>(IF(WCL112-WCL107&lt;0,0,WCL112-WCL107)+WCL156)*1.21+IF($D$5="Koncesija",-#REF!*0.21,0)</f>
        <v>#REF!</v>
      </c>
      <c r="WCM165" s="632" t="e">
        <f>(IF(WCM112-WCM107&lt;0,0,WCM112-WCM107)+WCM156)*1.21+IF($D$5="Koncesija",-#REF!*0.21,0)</f>
        <v>#REF!</v>
      </c>
      <c r="WCN165" s="632" t="e">
        <f>(IF(WCN112-WCN107&lt;0,0,WCN112-WCN107)+WCN156)*1.21+IF($D$5="Koncesija",-#REF!*0.21,0)</f>
        <v>#REF!</v>
      </c>
      <c r="WCO165" s="632" t="e">
        <f>(IF(WCO112-WCO107&lt;0,0,WCO112-WCO107)+WCO156)*1.21+IF($D$5="Koncesija",-#REF!*0.21,0)</f>
        <v>#REF!</v>
      </c>
      <c r="WCP165" s="632" t="e">
        <f>(IF(WCP112-WCP107&lt;0,0,WCP112-WCP107)+WCP156)*1.21+IF($D$5="Koncesija",-#REF!*0.21,0)</f>
        <v>#REF!</v>
      </c>
      <c r="WCQ165" s="632" t="e">
        <f>(IF(WCQ112-WCQ107&lt;0,0,WCQ112-WCQ107)+WCQ156)*1.21+IF($D$5="Koncesija",-#REF!*0.21,0)</f>
        <v>#REF!</v>
      </c>
      <c r="WCR165" s="632" t="e">
        <f>(IF(WCR112-WCR107&lt;0,0,WCR112-WCR107)+WCR156)*1.21+IF($D$5="Koncesija",-#REF!*0.21,0)</f>
        <v>#REF!</v>
      </c>
      <c r="WCS165" s="632" t="e">
        <f>(IF(WCS112-WCS107&lt;0,0,WCS112-WCS107)+WCS156)*1.21+IF($D$5="Koncesija",-#REF!*0.21,0)</f>
        <v>#REF!</v>
      </c>
      <c r="WCT165" s="632" t="e">
        <f>(IF(WCT112-WCT107&lt;0,0,WCT112-WCT107)+WCT156)*1.21+IF($D$5="Koncesija",-#REF!*0.21,0)</f>
        <v>#REF!</v>
      </c>
      <c r="WCU165" s="632" t="e">
        <f>(IF(WCU112-WCU107&lt;0,0,WCU112-WCU107)+WCU156)*1.21+IF($D$5="Koncesija",-#REF!*0.21,0)</f>
        <v>#REF!</v>
      </c>
      <c r="WCV165" s="632" t="e">
        <f>(IF(WCV112-WCV107&lt;0,0,WCV112-WCV107)+WCV156)*1.21+IF($D$5="Koncesija",-#REF!*0.21,0)</f>
        <v>#REF!</v>
      </c>
      <c r="WCW165" s="632" t="e">
        <f>(IF(WCW112-WCW107&lt;0,0,WCW112-WCW107)+WCW156)*1.21+IF($D$5="Koncesija",-#REF!*0.21,0)</f>
        <v>#REF!</v>
      </c>
      <c r="WCX165" s="632" t="e">
        <f>(IF(WCX112-WCX107&lt;0,0,WCX112-WCX107)+WCX156)*1.21+IF($D$5="Koncesija",-#REF!*0.21,0)</f>
        <v>#REF!</v>
      </c>
      <c r="WCY165" s="632" t="e">
        <f>(IF(WCY112-WCY107&lt;0,0,WCY112-WCY107)+WCY156)*1.21+IF($D$5="Koncesija",-#REF!*0.21,0)</f>
        <v>#REF!</v>
      </c>
      <c r="WCZ165" s="632" t="e">
        <f>(IF(WCZ112-WCZ107&lt;0,0,WCZ112-WCZ107)+WCZ156)*1.21+IF($D$5="Koncesija",-#REF!*0.21,0)</f>
        <v>#REF!</v>
      </c>
      <c r="WDA165" s="632" t="e">
        <f>(IF(WDA112-WDA107&lt;0,0,WDA112-WDA107)+WDA156)*1.21+IF($D$5="Koncesija",-#REF!*0.21,0)</f>
        <v>#REF!</v>
      </c>
      <c r="WDB165" s="632" t="e">
        <f>(IF(WDB112-WDB107&lt;0,0,WDB112-WDB107)+WDB156)*1.21+IF($D$5="Koncesija",-#REF!*0.21,0)</f>
        <v>#REF!</v>
      </c>
      <c r="WDC165" s="632" t="e">
        <f>(IF(WDC112-WDC107&lt;0,0,WDC112-WDC107)+WDC156)*1.21+IF($D$5="Koncesija",-#REF!*0.21,0)</f>
        <v>#REF!</v>
      </c>
      <c r="WDD165" s="632" t="e">
        <f>(IF(WDD112-WDD107&lt;0,0,WDD112-WDD107)+WDD156)*1.21+IF($D$5="Koncesija",-#REF!*0.21,0)</f>
        <v>#REF!</v>
      </c>
      <c r="WDE165" s="632" t="e">
        <f>(IF(WDE112-WDE107&lt;0,0,WDE112-WDE107)+WDE156)*1.21+IF($D$5="Koncesija",-#REF!*0.21,0)</f>
        <v>#REF!</v>
      </c>
      <c r="WDF165" s="632" t="e">
        <f>(IF(WDF112-WDF107&lt;0,0,WDF112-WDF107)+WDF156)*1.21+IF($D$5="Koncesija",-#REF!*0.21,0)</f>
        <v>#REF!</v>
      </c>
      <c r="WDG165" s="632" t="e">
        <f>(IF(WDG112-WDG107&lt;0,0,WDG112-WDG107)+WDG156)*1.21+IF($D$5="Koncesija",-#REF!*0.21,0)</f>
        <v>#REF!</v>
      </c>
      <c r="WDH165" s="632" t="e">
        <f>(IF(WDH112-WDH107&lt;0,0,WDH112-WDH107)+WDH156)*1.21+IF($D$5="Koncesija",-#REF!*0.21,0)</f>
        <v>#REF!</v>
      </c>
      <c r="WDI165" s="632" t="e">
        <f>(IF(WDI112-WDI107&lt;0,0,WDI112-WDI107)+WDI156)*1.21+IF($D$5="Koncesija",-#REF!*0.21,0)</f>
        <v>#REF!</v>
      </c>
      <c r="WDJ165" s="632" t="e">
        <f>(IF(WDJ112-WDJ107&lt;0,0,WDJ112-WDJ107)+WDJ156)*1.21+IF($D$5="Koncesija",-#REF!*0.21,0)</f>
        <v>#REF!</v>
      </c>
      <c r="WDK165" s="632" t="e">
        <f>(IF(WDK112-WDK107&lt;0,0,WDK112-WDK107)+WDK156)*1.21+IF($D$5="Koncesija",-#REF!*0.21,0)</f>
        <v>#REF!</v>
      </c>
      <c r="WDL165" s="632" t="e">
        <f>(IF(WDL112-WDL107&lt;0,0,WDL112-WDL107)+WDL156)*1.21+IF($D$5="Koncesija",-#REF!*0.21,0)</f>
        <v>#REF!</v>
      </c>
      <c r="WDM165" s="632" t="e">
        <f>(IF(WDM112-WDM107&lt;0,0,WDM112-WDM107)+WDM156)*1.21+IF($D$5="Koncesija",-#REF!*0.21,0)</f>
        <v>#REF!</v>
      </c>
      <c r="WDN165" s="632" t="e">
        <f>(IF(WDN112-WDN107&lt;0,0,WDN112-WDN107)+WDN156)*1.21+IF($D$5="Koncesija",-#REF!*0.21,0)</f>
        <v>#REF!</v>
      </c>
      <c r="WDO165" s="632" t="e">
        <f>(IF(WDO112-WDO107&lt;0,0,WDO112-WDO107)+WDO156)*1.21+IF($D$5="Koncesija",-#REF!*0.21,0)</f>
        <v>#REF!</v>
      </c>
      <c r="WDP165" s="632" t="e">
        <f>(IF(WDP112-WDP107&lt;0,0,WDP112-WDP107)+WDP156)*1.21+IF($D$5="Koncesija",-#REF!*0.21,0)</f>
        <v>#REF!</v>
      </c>
      <c r="WDQ165" s="632" t="e">
        <f>(IF(WDQ112-WDQ107&lt;0,0,WDQ112-WDQ107)+WDQ156)*1.21+IF($D$5="Koncesija",-#REF!*0.21,0)</f>
        <v>#REF!</v>
      </c>
      <c r="WDR165" s="632" t="e">
        <f>(IF(WDR112-WDR107&lt;0,0,WDR112-WDR107)+WDR156)*1.21+IF($D$5="Koncesija",-#REF!*0.21,0)</f>
        <v>#REF!</v>
      </c>
      <c r="WDS165" s="632" t="e">
        <f>(IF(WDS112-WDS107&lt;0,0,WDS112-WDS107)+WDS156)*1.21+IF($D$5="Koncesija",-#REF!*0.21,0)</f>
        <v>#REF!</v>
      </c>
      <c r="WDT165" s="632" t="e">
        <f>(IF(WDT112-WDT107&lt;0,0,WDT112-WDT107)+WDT156)*1.21+IF($D$5="Koncesija",-#REF!*0.21,0)</f>
        <v>#REF!</v>
      </c>
      <c r="WDU165" s="632" t="e">
        <f>(IF(WDU112-WDU107&lt;0,0,WDU112-WDU107)+WDU156)*1.21+IF($D$5="Koncesija",-#REF!*0.21,0)</f>
        <v>#REF!</v>
      </c>
      <c r="WDV165" s="632" t="e">
        <f>(IF(WDV112-WDV107&lt;0,0,WDV112-WDV107)+WDV156)*1.21+IF($D$5="Koncesija",-#REF!*0.21,0)</f>
        <v>#REF!</v>
      </c>
      <c r="WDW165" s="632" t="e">
        <f>(IF(WDW112-WDW107&lt;0,0,WDW112-WDW107)+WDW156)*1.21+IF($D$5="Koncesija",-#REF!*0.21,0)</f>
        <v>#REF!</v>
      </c>
      <c r="WDX165" s="632" t="e">
        <f>(IF(WDX112-WDX107&lt;0,0,WDX112-WDX107)+WDX156)*1.21+IF($D$5="Koncesija",-#REF!*0.21,0)</f>
        <v>#REF!</v>
      </c>
      <c r="WDY165" s="632" t="e">
        <f>(IF(WDY112-WDY107&lt;0,0,WDY112-WDY107)+WDY156)*1.21+IF($D$5="Koncesija",-#REF!*0.21,0)</f>
        <v>#REF!</v>
      </c>
      <c r="WDZ165" s="632" t="e">
        <f>(IF(WDZ112-WDZ107&lt;0,0,WDZ112-WDZ107)+WDZ156)*1.21+IF($D$5="Koncesija",-#REF!*0.21,0)</f>
        <v>#REF!</v>
      </c>
      <c r="WEA165" s="632" t="e">
        <f>(IF(WEA112-WEA107&lt;0,0,WEA112-WEA107)+WEA156)*1.21+IF($D$5="Koncesija",-#REF!*0.21,0)</f>
        <v>#REF!</v>
      </c>
      <c r="WEB165" s="632" t="e">
        <f>(IF(WEB112-WEB107&lt;0,0,WEB112-WEB107)+WEB156)*1.21+IF($D$5="Koncesija",-#REF!*0.21,0)</f>
        <v>#REF!</v>
      </c>
      <c r="WEC165" s="632" t="e">
        <f>(IF(WEC112-WEC107&lt;0,0,WEC112-WEC107)+WEC156)*1.21+IF($D$5="Koncesija",-#REF!*0.21,0)</f>
        <v>#REF!</v>
      </c>
      <c r="WED165" s="632" t="e">
        <f>(IF(WED112-WED107&lt;0,0,WED112-WED107)+WED156)*1.21+IF($D$5="Koncesija",-#REF!*0.21,0)</f>
        <v>#REF!</v>
      </c>
      <c r="WEE165" s="632" t="e">
        <f>(IF(WEE112-WEE107&lt;0,0,WEE112-WEE107)+WEE156)*1.21+IF($D$5="Koncesija",-#REF!*0.21,0)</f>
        <v>#REF!</v>
      </c>
      <c r="WEF165" s="632" t="e">
        <f>(IF(WEF112-WEF107&lt;0,0,WEF112-WEF107)+WEF156)*1.21+IF($D$5="Koncesija",-#REF!*0.21,0)</f>
        <v>#REF!</v>
      </c>
      <c r="WEG165" s="632" t="e">
        <f>(IF(WEG112-WEG107&lt;0,0,WEG112-WEG107)+WEG156)*1.21+IF($D$5="Koncesija",-#REF!*0.21,0)</f>
        <v>#REF!</v>
      </c>
      <c r="WEH165" s="632" t="e">
        <f>(IF(WEH112-WEH107&lt;0,0,WEH112-WEH107)+WEH156)*1.21+IF($D$5="Koncesija",-#REF!*0.21,0)</f>
        <v>#REF!</v>
      </c>
      <c r="WEI165" s="632" t="e">
        <f>(IF(WEI112-WEI107&lt;0,0,WEI112-WEI107)+WEI156)*1.21+IF($D$5="Koncesija",-#REF!*0.21,0)</f>
        <v>#REF!</v>
      </c>
      <c r="WEJ165" s="632" t="e">
        <f>(IF(WEJ112-WEJ107&lt;0,0,WEJ112-WEJ107)+WEJ156)*1.21+IF($D$5="Koncesija",-#REF!*0.21,0)</f>
        <v>#REF!</v>
      </c>
      <c r="WEK165" s="632" t="e">
        <f>(IF(WEK112-WEK107&lt;0,0,WEK112-WEK107)+WEK156)*1.21+IF($D$5="Koncesija",-#REF!*0.21,0)</f>
        <v>#REF!</v>
      </c>
      <c r="WEL165" s="632" t="e">
        <f>(IF(WEL112-WEL107&lt;0,0,WEL112-WEL107)+WEL156)*1.21+IF($D$5="Koncesija",-#REF!*0.21,0)</f>
        <v>#REF!</v>
      </c>
      <c r="WEM165" s="632" t="e">
        <f>(IF(WEM112-WEM107&lt;0,0,WEM112-WEM107)+WEM156)*1.21+IF($D$5="Koncesija",-#REF!*0.21,0)</f>
        <v>#REF!</v>
      </c>
      <c r="WEN165" s="632" t="e">
        <f>(IF(WEN112-WEN107&lt;0,0,WEN112-WEN107)+WEN156)*1.21+IF($D$5="Koncesija",-#REF!*0.21,0)</f>
        <v>#REF!</v>
      </c>
      <c r="WEO165" s="632" t="e">
        <f>(IF(WEO112-WEO107&lt;0,0,WEO112-WEO107)+WEO156)*1.21+IF($D$5="Koncesija",-#REF!*0.21,0)</f>
        <v>#REF!</v>
      </c>
      <c r="WEP165" s="632" t="e">
        <f>(IF(WEP112-WEP107&lt;0,0,WEP112-WEP107)+WEP156)*1.21+IF($D$5="Koncesija",-#REF!*0.21,0)</f>
        <v>#REF!</v>
      </c>
      <c r="WEQ165" s="632" t="e">
        <f>(IF(WEQ112-WEQ107&lt;0,0,WEQ112-WEQ107)+WEQ156)*1.21+IF($D$5="Koncesija",-#REF!*0.21,0)</f>
        <v>#REF!</v>
      </c>
      <c r="WER165" s="632" t="e">
        <f>(IF(WER112-WER107&lt;0,0,WER112-WER107)+WER156)*1.21+IF($D$5="Koncesija",-#REF!*0.21,0)</f>
        <v>#REF!</v>
      </c>
      <c r="WES165" s="632" t="e">
        <f>(IF(WES112-WES107&lt;0,0,WES112-WES107)+WES156)*1.21+IF($D$5="Koncesija",-#REF!*0.21,0)</f>
        <v>#REF!</v>
      </c>
      <c r="WET165" s="632" t="e">
        <f>(IF(WET112-WET107&lt;0,0,WET112-WET107)+WET156)*1.21+IF($D$5="Koncesija",-#REF!*0.21,0)</f>
        <v>#REF!</v>
      </c>
      <c r="WEU165" s="632" t="e">
        <f>(IF(WEU112-WEU107&lt;0,0,WEU112-WEU107)+WEU156)*1.21+IF($D$5="Koncesija",-#REF!*0.21,0)</f>
        <v>#REF!</v>
      </c>
      <c r="WEV165" s="632" t="e">
        <f>(IF(WEV112-WEV107&lt;0,0,WEV112-WEV107)+WEV156)*1.21+IF($D$5="Koncesija",-#REF!*0.21,0)</f>
        <v>#REF!</v>
      </c>
      <c r="WEW165" s="632" t="e">
        <f>(IF(WEW112-WEW107&lt;0,0,WEW112-WEW107)+WEW156)*1.21+IF($D$5="Koncesija",-#REF!*0.21,0)</f>
        <v>#REF!</v>
      </c>
      <c r="WEX165" s="632" t="e">
        <f>(IF(WEX112-WEX107&lt;0,0,WEX112-WEX107)+WEX156)*1.21+IF($D$5="Koncesija",-#REF!*0.21,0)</f>
        <v>#REF!</v>
      </c>
      <c r="WEY165" s="632" t="e">
        <f>(IF(WEY112-WEY107&lt;0,0,WEY112-WEY107)+WEY156)*1.21+IF($D$5="Koncesija",-#REF!*0.21,0)</f>
        <v>#REF!</v>
      </c>
      <c r="WEZ165" s="632" t="e">
        <f>(IF(WEZ112-WEZ107&lt;0,0,WEZ112-WEZ107)+WEZ156)*1.21+IF($D$5="Koncesija",-#REF!*0.21,0)</f>
        <v>#REF!</v>
      </c>
      <c r="WFA165" s="632" t="e">
        <f>(IF(WFA112-WFA107&lt;0,0,WFA112-WFA107)+WFA156)*1.21+IF($D$5="Koncesija",-#REF!*0.21,0)</f>
        <v>#REF!</v>
      </c>
      <c r="WFB165" s="632" t="e">
        <f>(IF(WFB112-WFB107&lt;0,0,WFB112-WFB107)+WFB156)*1.21+IF($D$5="Koncesija",-#REF!*0.21,0)</f>
        <v>#REF!</v>
      </c>
      <c r="WFC165" s="632" t="e">
        <f>(IF(WFC112-WFC107&lt;0,0,WFC112-WFC107)+WFC156)*1.21+IF($D$5="Koncesija",-#REF!*0.21,0)</f>
        <v>#REF!</v>
      </c>
      <c r="WFD165" s="632" t="e">
        <f>(IF(WFD112-WFD107&lt;0,0,WFD112-WFD107)+WFD156)*1.21+IF($D$5="Koncesija",-#REF!*0.21,0)</f>
        <v>#REF!</v>
      </c>
      <c r="WFE165" s="632" t="e">
        <f>(IF(WFE112-WFE107&lt;0,0,WFE112-WFE107)+WFE156)*1.21+IF($D$5="Koncesija",-#REF!*0.21,0)</f>
        <v>#REF!</v>
      </c>
      <c r="WFF165" s="632" t="e">
        <f>(IF(WFF112-WFF107&lt;0,0,WFF112-WFF107)+WFF156)*1.21+IF($D$5="Koncesija",-#REF!*0.21,0)</f>
        <v>#REF!</v>
      </c>
      <c r="WFG165" s="632" t="e">
        <f>(IF(WFG112-WFG107&lt;0,0,WFG112-WFG107)+WFG156)*1.21+IF($D$5="Koncesija",-#REF!*0.21,0)</f>
        <v>#REF!</v>
      </c>
      <c r="WFH165" s="632" t="e">
        <f>(IF(WFH112-WFH107&lt;0,0,WFH112-WFH107)+WFH156)*1.21+IF($D$5="Koncesija",-#REF!*0.21,0)</f>
        <v>#REF!</v>
      </c>
      <c r="WFI165" s="632" t="e">
        <f>(IF(WFI112-WFI107&lt;0,0,WFI112-WFI107)+WFI156)*1.21+IF($D$5="Koncesija",-#REF!*0.21,0)</f>
        <v>#REF!</v>
      </c>
      <c r="WFJ165" s="632" t="e">
        <f>(IF(WFJ112-WFJ107&lt;0,0,WFJ112-WFJ107)+WFJ156)*1.21+IF($D$5="Koncesija",-#REF!*0.21,0)</f>
        <v>#REF!</v>
      </c>
      <c r="WFK165" s="632" t="e">
        <f>(IF(WFK112-WFK107&lt;0,0,WFK112-WFK107)+WFK156)*1.21+IF($D$5="Koncesija",-#REF!*0.21,0)</f>
        <v>#REF!</v>
      </c>
      <c r="WFL165" s="632" t="e">
        <f>(IF(WFL112-WFL107&lt;0,0,WFL112-WFL107)+WFL156)*1.21+IF($D$5="Koncesija",-#REF!*0.21,0)</f>
        <v>#REF!</v>
      </c>
      <c r="WFM165" s="632" t="e">
        <f>(IF(WFM112-WFM107&lt;0,0,WFM112-WFM107)+WFM156)*1.21+IF($D$5="Koncesija",-#REF!*0.21,0)</f>
        <v>#REF!</v>
      </c>
      <c r="WFN165" s="632" t="e">
        <f>(IF(WFN112-WFN107&lt;0,0,WFN112-WFN107)+WFN156)*1.21+IF($D$5="Koncesija",-#REF!*0.21,0)</f>
        <v>#REF!</v>
      </c>
      <c r="WFO165" s="632" t="e">
        <f>(IF(WFO112-WFO107&lt;0,0,WFO112-WFO107)+WFO156)*1.21+IF($D$5="Koncesija",-#REF!*0.21,0)</f>
        <v>#REF!</v>
      </c>
      <c r="WFP165" s="632" t="e">
        <f>(IF(WFP112-WFP107&lt;0,0,WFP112-WFP107)+WFP156)*1.21+IF($D$5="Koncesija",-#REF!*0.21,0)</f>
        <v>#REF!</v>
      </c>
      <c r="WFQ165" s="632" t="e">
        <f>(IF(WFQ112-WFQ107&lt;0,0,WFQ112-WFQ107)+WFQ156)*1.21+IF($D$5="Koncesija",-#REF!*0.21,0)</f>
        <v>#REF!</v>
      </c>
      <c r="WFR165" s="632" t="e">
        <f>(IF(WFR112-WFR107&lt;0,0,WFR112-WFR107)+WFR156)*1.21+IF($D$5="Koncesija",-#REF!*0.21,0)</f>
        <v>#REF!</v>
      </c>
      <c r="WFS165" s="632" t="e">
        <f>(IF(WFS112-WFS107&lt;0,0,WFS112-WFS107)+WFS156)*1.21+IF($D$5="Koncesija",-#REF!*0.21,0)</f>
        <v>#REF!</v>
      </c>
      <c r="WFT165" s="632" t="e">
        <f>(IF(WFT112-WFT107&lt;0,0,WFT112-WFT107)+WFT156)*1.21+IF($D$5="Koncesija",-#REF!*0.21,0)</f>
        <v>#REF!</v>
      </c>
      <c r="WFU165" s="632" t="e">
        <f>(IF(WFU112-WFU107&lt;0,0,WFU112-WFU107)+WFU156)*1.21+IF($D$5="Koncesija",-#REF!*0.21,0)</f>
        <v>#REF!</v>
      </c>
      <c r="WFV165" s="632" t="e">
        <f>(IF(WFV112-WFV107&lt;0,0,WFV112-WFV107)+WFV156)*1.21+IF($D$5="Koncesija",-#REF!*0.21,0)</f>
        <v>#REF!</v>
      </c>
      <c r="WFW165" s="632" t="e">
        <f>(IF(WFW112-WFW107&lt;0,0,WFW112-WFW107)+WFW156)*1.21+IF($D$5="Koncesija",-#REF!*0.21,0)</f>
        <v>#REF!</v>
      </c>
      <c r="WFX165" s="632" t="e">
        <f>(IF(WFX112-WFX107&lt;0,0,WFX112-WFX107)+WFX156)*1.21+IF($D$5="Koncesija",-#REF!*0.21,0)</f>
        <v>#REF!</v>
      </c>
      <c r="WFY165" s="632" t="e">
        <f>(IF(WFY112-WFY107&lt;0,0,WFY112-WFY107)+WFY156)*1.21+IF($D$5="Koncesija",-#REF!*0.21,0)</f>
        <v>#REF!</v>
      </c>
      <c r="WFZ165" s="632" t="e">
        <f>(IF(WFZ112-WFZ107&lt;0,0,WFZ112-WFZ107)+WFZ156)*1.21+IF($D$5="Koncesija",-#REF!*0.21,0)</f>
        <v>#REF!</v>
      </c>
      <c r="WGA165" s="632" t="e">
        <f>(IF(WGA112-WGA107&lt;0,0,WGA112-WGA107)+WGA156)*1.21+IF($D$5="Koncesija",-#REF!*0.21,0)</f>
        <v>#REF!</v>
      </c>
      <c r="WGB165" s="632" t="e">
        <f>(IF(WGB112-WGB107&lt;0,0,WGB112-WGB107)+WGB156)*1.21+IF($D$5="Koncesija",-#REF!*0.21,0)</f>
        <v>#REF!</v>
      </c>
      <c r="WGC165" s="632" t="e">
        <f>(IF(WGC112-WGC107&lt;0,0,WGC112-WGC107)+WGC156)*1.21+IF($D$5="Koncesija",-#REF!*0.21,0)</f>
        <v>#REF!</v>
      </c>
      <c r="WGD165" s="632" t="e">
        <f>(IF(WGD112-WGD107&lt;0,0,WGD112-WGD107)+WGD156)*1.21+IF($D$5="Koncesija",-#REF!*0.21,0)</f>
        <v>#REF!</v>
      </c>
      <c r="WGE165" s="632" t="e">
        <f>(IF(WGE112-WGE107&lt;0,0,WGE112-WGE107)+WGE156)*1.21+IF($D$5="Koncesija",-#REF!*0.21,0)</f>
        <v>#REF!</v>
      </c>
      <c r="WGF165" s="632" t="e">
        <f>(IF(WGF112-WGF107&lt;0,0,WGF112-WGF107)+WGF156)*1.21+IF($D$5="Koncesija",-#REF!*0.21,0)</f>
        <v>#REF!</v>
      </c>
      <c r="WGG165" s="632" t="e">
        <f>(IF(WGG112-WGG107&lt;0,0,WGG112-WGG107)+WGG156)*1.21+IF($D$5="Koncesija",-#REF!*0.21,0)</f>
        <v>#REF!</v>
      </c>
      <c r="WGH165" s="632" t="e">
        <f>(IF(WGH112-WGH107&lt;0,0,WGH112-WGH107)+WGH156)*1.21+IF($D$5="Koncesija",-#REF!*0.21,0)</f>
        <v>#REF!</v>
      </c>
      <c r="WGI165" s="632" t="e">
        <f>(IF(WGI112-WGI107&lt;0,0,WGI112-WGI107)+WGI156)*1.21+IF($D$5="Koncesija",-#REF!*0.21,0)</f>
        <v>#REF!</v>
      </c>
      <c r="WGJ165" s="632" t="e">
        <f>(IF(WGJ112-WGJ107&lt;0,0,WGJ112-WGJ107)+WGJ156)*1.21+IF($D$5="Koncesija",-#REF!*0.21,0)</f>
        <v>#REF!</v>
      </c>
      <c r="WGK165" s="632" t="e">
        <f>(IF(WGK112-WGK107&lt;0,0,WGK112-WGK107)+WGK156)*1.21+IF($D$5="Koncesija",-#REF!*0.21,0)</f>
        <v>#REF!</v>
      </c>
      <c r="WGL165" s="632" t="e">
        <f>(IF(WGL112-WGL107&lt;0,0,WGL112-WGL107)+WGL156)*1.21+IF($D$5="Koncesija",-#REF!*0.21,0)</f>
        <v>#REF!</v>
      </c>
      <c r="WGM165" s="632" t="e">
        <f>(IF(WGM112-WGM107&lt;0,0,WGM112-WGM107)+WGM156)*1.21+IF($D$5="Koncesija",-#REF!*0.21,0)</f>
        <v>#REF!</v>
      </c>
      <c r="WGN165" s="632" t="e">
        <f>(IF(WGN112-WGN107&lt;0,0,WGN112-WGN107)+WGN156)*1.21+IF($D$5="Koncesija",-#REF!*0.21,0)</f>
        <v>#REF!</v>
      </c>
      <c r="WGO165" s="632" t="e">
        <f>(IF(WGO112-WGO107&lt;0,0,WGO112-WGO107)+WGO156)*1.21+IF($D$5="Koncesija",-#REF!*0.21,0)</f>
        <v>#REF!</v>
      </c>
      <c r="WGP165" s="632" t="e">
        <f>(IF(WGP112-WGP107&lt;0,0,WGP112-WGP107)+WGP156)*1.21+IF($D$5="Koncesija",-#REF!*0.21,0)</f>
        <v>#REF!</v>
      </c>
      <c r="WGQ165" s="632" t="e">
        <f>(IF(WGQ112-WGQ107&lt;0,0,WGQ112-WGQ107)+WGQ156)*1.21+IF($D$5="Koncesija",-#REF!*0.21,0)</f>
        <v>#REF!</v>
      </c>
      <c r="WGR165" s="632" t="e">
        <f>(IF(WGR112-WGR107&lt;0,0,WGR112-WGR107)+WGR156)*1.21+IF($D$5="Koncesija",-#REF!*0.21,0)</f>
        <v>#REF!</v>
      </c>
      <c r="WGS165" s="632" t="e">
        <f>(IF(WGS112-WGS107&lt;0,0,WGS112-WGS107)+WGS156)*1.21+IF($D$5="Koncesija",-#REF!*0.21,0)</f>
        <v>#REF!</v>
      </c>
      <c r="WGT165" s="632" t="e">
        <f>(IF(WGT112-WGT107&lt;0,0,WGT112-WGT107)+WGT156)*1.21+IF($D$5="Koncesija",-#REF!*0.21,0)</f>
        <v>#REF!</v>
      </c>
      <c r="WGU165" s="632" t="e">
        <f>(IF(WGU112-WGU107&lt;0,0,WGU112-WGU107)+WGU156)*1.21+IF($D$5="Koncesija",-#REF!*0.21,0)</f>
        <v>#REF!</v>
      </c>
      <c r="WGV165" s="632" t="e">
        <f>(IF(WGV112-WGV107&lt;0,0,WGV112-WGV107)+WGV156)*1.21+IF($D$5="Koncesija",-#REF!*0.21,0)</f>
        <v>#REF!</v>
      </c>
      <c r="WGW165" s="632" t="e">
        <f>(IF(WGW112-WGW107&lt;0,0,WGW112-WGW107)+WGW156)*1.21+IF($D$5="Koncesija",-#REF!*0.21,0)</f>
        <v>#REF!</v>
      </c>
      <c r="WGX165" s="632" t="e">
        <f>(IF(WGX112-WGX107&lt;0,0,WGX112-WGX107)+WGX156)*1.21+IF($D$5="Koncesija",-#REF!*0.21,0)</f>
        <v>#REF!</v>
      </c>
      <c r="WGY165" s="632" t="e">
        <f>(IF(WGY112-WGY107&lt;0,0,WGY112-WGY107)+WGY156)*1.21+IF($D$5="Koncesija",-#REF!*0.21,0)</f>
        <v>#REF!</v>
      </c>
      <c r="WGZ165" s="632" t="e">
        <f>(IF(WGZ112-WGZ107&lt;0,0,WGZ112-WGZ107)+WGZ156)*1.21+IF($D$5="Koncesija",-#REF!*0.21,0)</f>
        <v>#REF!</v>
      </c>
      <c r="WHA165" s="632" t="e">
        <f>(IF(WHA112-WHA107&lt;0,0,WHA112-WHA107)+WHA156)*1.21+IF($D$5="Koncesija",-#REF!*0.21,0)</f>
        <v>#REF!</v>
      </c>
      <c r="WHB165" s="632" t="e">
        <f>(IF(WHB112-WHB107&lt;0,0,WHB112-WHB107)+WHB156)*1.21+IF($D$5="Koncesija",-#REF!*0.21,0)</f>
        <v>#REF!</v>
      </c>
      <c r="WHC165" s="632" t="e">
        <f>(IF(WHC112-WHC107&lt;0,0,WHC112-WHC107)+WHC156)*1.21+IF($D$5="Koncesija",-#REF!*0.21,0)</f>
        <v>#REF!</v>
      </c>
      <c r="WHD165" s="632" t="e">
        <f>(IF(WHD112-WHD107&lt;0,0,WHD112-WHD107)+WHD156)*1.21+IF($D$5="Koncesija",-#REF!*0.21,0)</f>
        <v>#REF!</v>
      </c>
      <c r="WHE165" s="632" t="e">
        <f>(IF(WHE112-WHE107&lt;0,0,WHE112-WHE107)+WHE156)*1.21+IF($D$5="Koncesija",-#REF!*0.21,0)</f>
        <v>#REF!</v>
      </c>
      <c r="WHF165" s="632" t="e">
        <f>(IF(WHF112-WHF107&lt;0,0,WHF112-WHF107)+WHF156)*1.21+IF($D$5="Koncesija",-#REF!*0.21,0)</f>
        <v>#REF!</v>
      </c>
      <c r="WHG165" s="632" t="e">
        <f>(IF(WHG112-WHG107&lt;0,0,WHG112-WHG107)+WHG156)*1.21+IF($D$5="Koncesija",-#REF!*0.21,0)</f>
        <v>#REF!</v>
      </c>
      <c r="WHH165" s="632" t="e">
        <f>(IF(WHH112-WHH107&lt;0,0,WHH112-WHH107)+WHH156)*1.21+IF($D$5="Koncesija",-#REF!*0.21,0)</f>
        <v>#REF!</v>
      </c>
      <c r="WHI165" s="632" t="e">
        <f>(IF(WHI112-WHI107&lt;0,0,WHI112-WHI107)+WHI156)*1.21+IF($D$5="Koncesija",-#REF!*0.21,0)</f>
        <v>#REF!</v>
      </c>
      <c r="WHJ165" s="632" t="e">
        <f>(IF(WHJ112-WHJ107&lt;0,0,WHJ112-WHJ107)+WHJ156)*1.21+IF($D$5="Koncesija",-#REF!*0.21,0)</f>
        <v>#REF!</v>
      </c>
      <c r="WHK165" s="632" t="e">
        <f>(IF(WHK112-WHK107&lt;0,0,WHK112-WHK107)+WHK156)*1.21+IF($D$5="Koncesija",-#REF!*0.21,0)</f>
        <v>#REF!</v>
      </c>
      <c r="WHL165" s="632" t="e">
        <f>(IF(WHL112-WHL107&lt;0,0,WHL112-WHL107)+WHL156)*1.21+IF($D$5="Koncesija",-#REF!*0.21,0)</f>
        <v>#REF!</v>
      </c>
      <c r="WHM165" s="632" t="e">
        <f>(IF(WHM112-WHM107&lt;0,0,WHM112-WHM107)+WHM156)*1.21+IF($D$5="Koncesija",-#REF!*0.21,0)</f>
        <v>#REF!</v>
      </c>
      <c r="WHN165" s="632" t="e">
        <f>(IF(WHN112-WHN107&lt;0,0,WHN112-WHN107)+WHN156)*1.21+IF($D$5="Koncesija",-#REF!*0.21,0)</f>
        <v>#REF!</v>
      </c>
      <c r="WHO165" s="632" t="e">
        <f>(IF(WHO112-WHO107&lt;0,0,WHO112-WHO107)+WHO156)*1.21+IF($D$5="Koncesija",-#REF!*0.21,0)</f>
        <v>#REF!</v>
      </c>
      <c r="WHP165" s="632" t="e">
        <f>(IF(WHP112-WHP107&lt;0,0,WHP112-WHP107)+WHP156)*1.21+IF($D$5="Koncesija",-#REF!*0.21,0)</f>
        <v>#REF!</v>
      </c>
      <c r="WHQ165" s="632" t="e">
        <f>(IF(WHQ112-WHQ107&lt;0,0,WHQ112-WHQ107)+WHQ156)*1.21+IF($D$5="Koncesija",-#REF!*0.21,0)</f>
        <v>#REF!</v>
      </c>
      <c r="WHR165" s="632" t="e">
        <f>(IF(WHR112-WHR107&lt;0,0,WHR112-WHR107)+WHR156)*1.21+IF($D$5="Koncesija",-#REF!*0.21,0)</f>
        <v>#REF!</v>
      </c>
      <c r="WHS165" s="632" t="e">
        <f>(IF(WHS112-WHS107&lt;0,0,WHS112-WHS107)+WHS156)*1.21+IF($D$5="Koncesija",-#REF!*0.21,0)</f>
        <v>#REF!</v>
      </c>
      <c r="WHT165" s="632" t="e">
        <f>(IF(WHT112-WHT107&lt;0,0,WHT112-WHT107)+WHT156)*1.21+IF($D$5="Koncesija",-#REF!*0.21,0)</f>
        <v>#REF!</v>
      </c>
      <c r="WHU165" s="632" t="e">
        <f>(IF(WHU112-WHU107&lt;0,0,WHU112-WHU107)+WHU156)*1.21+IF($D$5="Koncesija",-#REF!*0.21,0)</f>
        <v>#REF!</v>
      </c>
      <c r="WHV165" s="632" t="e">
        <f>(IF(WHV112-WHV107&lt;0,0,WHV112-WHV107)+WHV156)*1.21+IF($D$5="Koncesija",-#REF!*0.21,0)</f>
        <v>#REF!</v>
      </c>
      <c r="WHW165" s="632" t="e">
        <f>(IF(WHW112-WHW107&lt;0,0,WHW112-WHW107)+WHW156)*1.21+IF($D$5="Koncesija",-#REF!*0.21,0)</f>
        <v>#REF!</v>
      </c>
      <c r="WHX165" s="632" t="e">
        <f>(IF(WHX112-WHX107&lt;0,0,WHX112-WHX107)+WHX156)*1.21+IF($D$5="Koncesija",-#REF!*0.21,0)</f>
        <v>#REF!</v>
      </c>
      <c r="WHY165" s="632" t="e">
        <f>(IF(WHY112-WHY107&lt;0,0,WHY112-WHY107)+WHY156)*1.21+IF($D$5="Koncesija",-#REF!*0.21,0)</f>
        <v>#REF!</v>
      </c>
      <c r="WHZ165" s="632" t="e">
        <f>(IF(WHZ112-WHZ107&lt;0,0,WHZ112-WHZ107)+WHZ156)*1.21+IF($D$5="Koncesija",-#REF!*0.21,0)</f>
        <v>#REF!</v>
      </c>
      <c r="WIA165" s="632" t="e">
        <f>(IF(WIA112-WIA107&lt;0,0,WIA112-WIA107)+WIA156)*1.21+IF($D$5="Koncesija",-#REF!*0.21,0)</f>
        <v>#REF!</v>
      </c>
      <c r="WIB165" s="632" t="e">
        <f>(IF(WIB112-WIB107&lt;0,0,WIB112-WIB107)+WIB156)*1.21+IF($D$5="Koncesija",-#REF!*0.21,0)</f>
        <v>#REF!</v>
      </c>
      <c r="WIC165" s="632" t="e">
        <f>(IF(WIC112-WIC107&lt;0,0,WIC112-WIC107)+WIC156)*1.21+IF($D$5="Koncesija",-#REF!*0.21,0)</f>
        <v>#REF!</v>
      </c>
      <c r="WID165" s="632" t="e">
        <f>(IF(WID112-WID107&lt;0,0,WID112-WID107)+WID156)*1.21+IF($D$5="Koncesija",-#REF!*0.21,0)</f>
        <v>#REF!</v>
      </c>
      <c r="WIE165" s="632" t="e">
        <f>(IF(WIE112-WIE107&lt;0,0,WIE112-WIE107)+WIE156)*1.21+IF($D$5="Koncesija",-#REF!*0.21,0)</f>
        <v>#REF!</v>
      </c>
      <c r="WIF165" s="632" t="e">
        <f>(IF(WIF112-WIF107&lt;0,0,WIF112-WIF107)+WIF156)*1.21+IF($D$5="Koncesija",-#REF!*0.21,0)</f>
        <v>#REF!</v>
      </c>
      <c r="WIG165" s="632" t="e">
        <f>(IF(WIG112-WIG107&lt;0,0,WIG112-WIG107)+WIG156)*1.21+IF($D$5="Koncesija",-#REF!*0.21,0)</f>
        <v>#REF!</v>
      </c>
      <c r="WIH165" s="632" t="e">
        <f>(IF(WIH112-WIH107&lt;0,0,WIH112-WIH107)+WIH156)*1.21+IF($D$5="Koncesija",-#REF!*0.21,0)</f>
        <v>#REF!</v>
      </c>
      <c r="WII165" s="632" t="e">
        <f>(IF(WII112-WII107&lt;0,0,WII112-WII107)+WII156)*1.21+IF($D$5="Koncesija",-#REF!*0.21,0)</f>
        <v>#REF!</v>
      </c>
      <c r="WIJ165" s="632" t="e">
        <f>(IF(WIJ112-WIJ107&lt;0,0,WIJ112-WIJ107)+WIJ156)*1.21+IF($D$5="Koncesija",-#REF!*0.21,0)</f>
        <v>#REF!</v>
      </c>
      <c r="WIK165" s="632" t="e">
        <f>(IF(WIK112-WIK107&lt;0,0,WIK112-WIK107)+WIK156)*1.21+IF($D$5="Koncesija",-#REF!*0.21,0)</f>
        <v>#REF!</v>
      </c>
      <c r="WIL165" s="632" t="e">
        <f>(IF(WIL112-WIL107&lt;0,0,WIL112-WIL107)+WIL156)*1.21+IF($D$5="Koncesija",-#REF!*0.21,0)</f>
        <v>#REF!</v>
      </c>
      <c r="WIM165" s="632" t="e">
        <f>(IF(WIM112-WIM107&lt;0,0,WIM112-WIM107)+WIM156)*1.21+IF($D$5="Koncesija",-#REF!*0.21,0)</f>
        <v>#REF!</v>
      </c>
      <c r="WIN165" s="632" t="e">
        <f>(IF(WIN112-WIN107&lt;0,0,WIN112-WIN107)+WIN156)*1.21+IF($D$5="Koncesija",-#REF!*0.21,0)</f>
        <v>#REF!</v>
      </c>
      <c r="WIO165" s="632" t="e">
        <f>(IF(WIO112-WIO107&lt;0,0,WIO112-WIO107)+WIO156)*1.21+IF($D$5="Koncesija",-#REF!*0.21,0)</f>
        <v>#REF!</v>
      </c>
      <c r="WIP165" s="632" t="e">
        <f>(IF(WIP112-WIP107&lt;0,0,WIP112-WIP107)+WIP156)*1.21+IF($D$5="Koncesija",-#REF!*0.21,0)</f>
        <v>#REF!</v>
      </c>
      <c r="WIQ165" s="632" t="e">
        <f>(IF(WIQ112-WIQ107&lt;0,0,WIQ112-WIQ107)+WIQ156)*1.21+IF($D$5="Koncesija",-#REF!*0.21,0)</f>
        <v>#REF!</v>
      </c>
      <c r="WIR165" s="632" t="e">
        <f>(IF(WIR112-WIR107&lt;0,0,WIR112-WIR107)+WIR156)*1.21+IF($D$5="Koncesija",-#REF!*0.21,0)</f>
        <v>#REF!</v>
      </c>
      <c r="WIS165" s="632" t="e">
        <f>(IF(WIS112-WIS107&lt;0,0,WIS112-WIS107)+WIS156)*1.21+IF($D$5="Koncesija",-#REF!*0.21,0)</f>
        <v>#REF!</v>
      </c>
      <c r="WIT165" s="632" t="e">
        <f>(IF(WIT112-WIT107&lt;0,0,WIT112-WIT107)+WIT156)*1.21+IF($D$5="Koncesija",-#REF!*0.21,0)</f>
        <v>#REF!</v>
      </c>
      <c r="WIU165" s="632" t="e">
        <f>(IF(WIU112-WIU107&lt;0,0,WIU112-WIU107)+WIU156)*1.21+IF($D$5="Koncesija",-#REF!*0.21,0)</f>
        <v>#REF!</v>
      </c>
      <c r="WIV165" s="632" t="e">
        <f>(IF(WIV112-WIV107&lt;0,0,WIV112-WIV107)+WIV156)*1.21+IF($D$5="Koncesija",-#REF!*0.21,0)</f>
        <v>#REF!</v>
      </c>
      <c r="WIW165" s="632" t="e">
        <f>(IF(WIW112-WIW107&lt;0,0,WIW112-WIW107)+WIW156)*1.21+IF($D$5="Koncesija",-#REF!*0.21,0)</f>
        <v>#REF!</v>
      </c>
      <c r="WIX165" s="632" t="e">
        <f>(IF(WIX112-WIX107&lt;0,0,WIX112-WIX107)+WIX156)*1.21+IF($D$5="Koncesija",-#REF!*0.21,0)</f>
        <v>#REF!</v>
      </c>
      <c r="WIY165" s="632" t="e">
        <f>(IF(WIY112-WIY107&lt;0,0,WIY112-WIY107)+WIY156)*1.21+IF($D$5="Koncesija",-#REF!*0.21,0)</f>
        <v>#REF!</v>
      </c>
      <c r="WIZ165" s="632" t="e">
        <f>(IF(WIZ112-WIZ107&lt;0,0,WIZ112-WIZ107)+WIZ156)*1.21+IF($D$5="Koncesija",-#REF!*0.21,0)</f>
        <v>#REF!</v>
      </c>
      <c r="WJA165" s="632" t="e">
        <f>(IF(WJA112-WJA107&lt;0,0,WJA112-WJA107)+WJA156)*1.21+IF($D$5="Koncesija",-#REF!*0.21,0)</f>
        <v>#REF!</v>
      </c>
      <c r="WJB165" s="632" t="e">
        <f>(IF(WJB112-WJB107&lt;0,0,WJB112-WJB107)+WJB156)*1.21+IF($D$5="Koncesija",-#REF!*0.21,0)</f>
        <v>#REF!</v>
      </c>
      <c r="WJC165" s="632" t="e">
        <f>(IF(WJC112-WJC107&lt;0,0,WJC112-WJC107)+WJC156)*1.21+IF($D$5="Koncesija",-#REF!*0.21,0)</f>
        <v>#REF!</v>
      </c>
      <c r="WJD165" s="632" t="e">
        <f>(IF(WJD112-WJD107&lt;0,0,WJD112-WJD107)+WJD156)*1.21+IF($D$5="Koncesija",-#REF!*0.21,0)</f>
        <v>#REF!</v>
      </c>
      <c r="WJE165" s="632" t="e">
        <f>(IF(WJE112-WJE107&lt;0,0,WJE112-WJE107)+WJE156)*1.21+IF($D$5="Koncesija",-#REF!*0.21,0)</f>
        <v>#REF!</v>
      </c>
      <c r="WJF165" s="632" t="e">
        <f>(IF(WJF112-WJF107&lt;0,0,WJF112-WJF107)+WJF156)*1.21+IF($D$5="Koncesija",-#REF!*0.21,0)</f>
        <v>#REF!</v>
      </c>
      <c r="WJG165" s="632" t="e">
        <f>(IF(WJG112-WJG107&lt;0,0,WJG112-WJG107)+WJG156)*1.21+IF($D$5="Koncesija",-#REF!*0.21,0)</f>
        <v>#REF!</v>
      </c>
      <c r="WJH165" s="632" t="e">
        <f>(IF(WJH112-WJH107&lt;0,0,WJH112-WJH107)+WJH156)*1.21+IF($D$5="Koncesija",-#REF!*0.21,0)</f>
        <v>#REF!</v>
      </c>
      <c r="WJI165" s="632" t="e">
        <f>(IF(WJI112-WJI107&lt;0,0,WJI112-WJI107)+WJI156)*1.21+IF($D$5="Koncesija",-#REF!*0.21,0)</f>
        <v>#REF!</v>
      </c>
      <c r="WJJ165" s="632" t="e">
        <f>(IF(WJJ112-WJJ107&lt;0,0,WJJ112-WJJ107)+WJJ156)*1.21+IF($D$5="Koncesija",-#REF!*0.21,0)</f>
        <v>#REF!</v>
      </c>
      <c r="WJK165" s="632" t="e">
        <f>(IF(WJK112-WJK107&lt;0,0,WJK112-WJK107)+WJK156)*1.21+IF($D$5="Koncesija",-#REF!*0.21,0)</f>
        <v>#REF!</v>
      </c>
      <c r="WJL165" s="632" t="e">
        <f>(IF(WJL112-WJL107&lt;0,0,WJL112-WJL107)+WJL156)*1.21+IF($D$5="Koncesija",-#REF!*0.21,0)</f>
        <v>#REF!</v>
      </c>
      <c r="WJM165" s="632" t="e">
        <f>(IF(WJM112-WJM107&lt;0,0,WJM112-WJM107)+WJM156)*1.21+IF($D$5="Koncesija",-#REF!*0.21,0)</f>
        <v>#REF!</v>
      </c>
      <c r="WJN165" s="632" t="e">
        <f>(IF(WJN112-WJN107&lt;0,0,WJN112-WJN107)+WJN156)*1.21+IF($D$5="Koncesija",-#REF!*0.21,0)</f>
        <v>#REF!</v>
      </c>
      <c r="WJO165" s="632" t="e">
        <f>(IF(WJO112-WJO107&lt;0,0,WJO112-WJO107)+WJO156)*1.21+IF($D$5="Koncesija",-#REF!*0.21,0)</f>
        <v>#REF!</v>
      </c>
      <c r="WJP165" s="632" t="e">
        <f>(IF(WJP112-WJP107&lt;0,0,WJP112-WJP107)+WJP156)*1.21+IF($D$5="Koncesija",-#REF!*0.21,0)</f>
        <v>#REF!</v>
      </c>
      <c r="WJQ165" s="632" t="e">
        <f>(IF(WJQ112-WJQ107&lt;0,0,WJQ112-WJQ107)+WJQ156)*1.21+IF($D$5="Koncesija",-#REF!*0.21,0)</f>
        <v>#REF!</v>
      </c>
      <c r="WJR165" s="632" t="e">
        <f>(IF(WJR112-WJR107&lt;0,0,WJR112-WJR107)+WJR156)*1.21+IF($D$5="Koncesija",-#REF!*0.21,0)</f>
        <v>#REF!</v>
      </c>
      <c r="WJS165" s="632" t="e">
        <f>(IF(WJS112-WJS107&lt;0,0,WJS112-WJS107)+WJS156)*1.21+IF($D$5="Koncesija",-#REF!*0.21,0)</f>
        <v>#REF!</v>
      </c>
      <c r="WJT165" s="632" t="e">
        <f>(IF(WJT112-WJT107&lt;0,0,WJT112-WJT107)+WJT156)*1.21+IF($D$5="Koncesija",-#REF!*0.21,0)</f>
        <v>#REF!</v>
      </c>
      <c r="WJU165" s="632" t="e">
        <f>(IF(WJU112-WJU107&lt;0,0,WJU112-WJU107)+WJU156)*1.21+IF($D$5="Koncesija",-#REF!*0.21,0)</f>
        <v>#REF!</v>
      </c>
      <c r="WJV165" s="632" t="e">
        <f>(IF(WJV112-WJV107&lt;0,0,WJV112-WJV107)+WJV156)*1.21+IF($D$5="Koncesija",-#REF!*0.21,0)</f>
        <v>#REF!</v>
      </c>
      <c r="WJW165" s="632" t="e">
        <f>(IF(WJW112-WJW107&lt;0,0,WJW112-WJW107)+WJW156)*1.21+IF($D$5="Koncesija",-#REF!*0.21,0)</f>
        <v>#REF!</v>
      </c>
      <c r="WJX165" s="632" t="e">
        <f>(IF(WJX112-WJX107&lt;0,0,WJX112-WJX107)+WJX156)*1.21+IF($D$5="Koncesija",-#REF!*0.21,0)</f>
        <v>#REF!</v>
      </c>
      <c r="WJY165" s="632" t="e">
        <f>(IF(WJY112-WJY107&lt;0,0,WJY112-WJY107)+WJY156)*1.21+IF($D$5="Koncesija",-#REF!*0.21,0)</f>
        <v>#REF!</v>
      </c>
      <c r="WJZ165" s="632" t="e">
        <f>(IF(WJZ112-WJZ107&lt;0,0,WJZ112-WJZ107)+WJZ156)*1.21+IF($D$5="Koncesija",-#REF!*0.21,0)</f>
        <v>#REF!</v>
      </c>
      <c r="WKA165" s="632" t="e">
        <f>(IF(WKA112-WKA107&lt;0,0,WKA112-WKA107)+WKA156)*1.21+IF($D$5="Koncesija",-#REF!*0.21,0)</f>
        <v>#REF!</v>
      </c>
      <c r="WKB165" s="632" t="e">
        <f>(IF(WKB112-WKB107&lt;0,0,WKB112-WKB107)+WKB156)*1.21+IF($D$5="Koncesija",-#REF!*0.21,0)</f>
        <v>#REF!</v>
      </c>
      <c r="WKC165" s="632" t="e">
        <f>(IF(WKC112-WKC107&lt;0,0,WKC112-WKC107)+WKC156)*1.21+IF($D$5="Koncesija",-#REF!*0.21,0)</f>
        <v>#REF!</v>
      </c>
      <c r="WKD165" s="632" t="e">
        <f>(IF(WKD112-WKD107&lt;0,0,WKD112-WKD107)+WKD156)*1.21+IF($D$5="Koncesija",-#REF!*0.21,0)</f>
        <v>#REF!</v>
      </c>
      <c r="WKE165" s="632" t="e">
        <f>(IF(WKE112-WKE107&lt;0,0,WKE112-WKE107)+WKE156)*1.21+IF($D$5="Koncesija",-#REF!*0.21,0)</f>
        <v>#REF!</v>
      </c>
      <c r="WKF165" s="632" t="e">
        <f>(IF(WKF112-WKF107&lt;0,0,WKF112-WKF107)+WKF156)*1.21+IF($D$5="Koncesija",-#REF!*0.21,0)</f>
        <v>#REF!</v>
      </c>
      <c r="WKG165" s="632" t="e">
        <f>(IF(WKG112-WKG107&lt;0,0,WKG112-WKG107)+WKG156)*1.21+IF($D$5="Koncesija",-#REF!*0.21,0)</f>
        <v>#REF!</v>
      </c>
      <c r="WKH165" s="632" t="e">
        <f>(IF(WKH112-WKH107&lt;0,0,WKH112-WKH107)+WKH156)*1.21+IF($D$5="Koncesija",-#REF!*0.21,0)</f>
        <v>#REF!</v>
      </c>
      <c r="WKI165" s="632" t="e">
        <f>(IF(WKI112-WKI107&lt;0,0,WKI112-WKI107)+WKI156)*1.21+IF($D$5="Koncesija",-#REF!*0.21,0)</f>
        <v>#REF!</v>
      </c>
      <c r="WKJ165" s="632" t="e">
        <f>(IF(WKJ112-WKJ107&lt;0,0,WKJ112-WKJ107)+WKJ156)*1.21+IF($D$5="Koncesija",-#REF!*0.21,0)</f>
        <v>#REF!</v>
      </c>
      <c r="WKK165" s="632" t="e">
        <f>(IF(WKK112-WKK107&lt;0,0,WKK112-WKK107)+WKK156)*1.21+IF($D$5="Koncesija",-#REF!*0.21,0)</f>
        <v>#REF!</v>
      </c>
      <c r="WKL165" s="632" t="e">
        <f>(IF(WKL112-WKL107&lt;0,0,WKL112-WKL107)+WKL156)*1.21+IF($D$5="Koncesija",-#REF!*0.21,0)</f>
        <v>#REF!</v>
      </c>
      <c r="WKM165" s="632" t="e">
        <f>(IF(WKM112-WKM107&lt;0,0,WKM112-WKM107)+WKM156)*1.21+IF($D$5="Koncesija",-#REF!*0.21,0)</f>
        <v>#REF!</v>
      </c>
      <c r="WKN165" s="632" t="e">
        <f>(IF(WKN112-WKN107&lt;0,0,WKN112-WKN107)+WKN156)*1.21+IF($D$5="Koncesija",-#REF!*0.21,0)</f>
        <v>#REF!</v>
      </c>
      <c r="WKO165" s="632" t="e">
        <f>(IF(WKO112-WKO107&lt;0,0,WKO112-WKO107)+WKO156)*1.21+IF($D$5="Koncesija",-#REF!*0.21,0)</f>
        <v>#REF!</v>
      </c>
      <c r="WKP165" s="632" t="e">
        <f>(IF(WKP112-WKP107&lt;0,0,WKP112-WKP107)+WKP156)*1.21+IF($D$5="Koncesija",-#REF!*0.21,0)</f>
        <v>#REF!</v>
      </c>
      <c r="WKQ165" s="632" t="e">
        <f>(IF(WKQ112-WKQ107&lt;0,0,WKQ112-WKQ107)+WKQ156)*1.21+IF($D$5="Koncesija",-#REF!*0.21,0)</f>
        <v>#REF!</v>
      </c>
      <c r="WKR165" s="632" t="e">
        <f>(IF(WKR112-WKR107&lt;0,0,WKR112-WKR107)+WKR156)*1.21+IF($D$5="Koncesija",-#REF!*0.21,0)</f>
        <v>#REF!</v>
      </c>
      <c r="WKS165" s="632" t="e">
        <f>(IF(WKS112-WKS107&lt;0,0,WKS112-WKS107)+WKS156)*1.21+IF($D$5="Koncesija",-#REF!*0.21,0)</f>
        <v>#REF!</v>
      </c>
      <c r="WKT165" s="632" t="e">
        <f>(IF(WKT112-WKT107&lt;0,0,WKT112-WKT107)+WKT156)*1.21+IF($D$5="Koncesija",-#REF!*0.21,0)</f>
        <v>#REF!</v>
      </c>
      <c r="WKU165" s="632" t="e">
        <f>(IF(WKU112-WKU107&lt;0,0,WKU112-WKU107)+WKU156)*1.21+IF($D$5="Koncesija",-#REF!*0.21,0)</f>
        <v>#REF!</v>
      </c>
      <c r="WKV165" s="632" t="e">
        <f>(IF(WKV112-WKV107&lt;0,0,WKV112-WKV107)+WKV156)*1.21+IF($D$5="Koncesija",-#REF!*0.21,0)</f>
        <v>#REF!</v>
      </c>
      <c r="WKW165" s="632" t="e">
        <f>(IF(WKW112-WKW107&lt;0,0,WKW112-WKW107)+WKW156)*1.21+IF($D$5="Koncesija",-#REF!*0.21,0)</f>
        <v>#REF!</v>
      </c>
      <c r="WKX165" s="632" t="e">
        <f>(IF(WKX112-WKX107&lt;0,0,WKX112-WKX107)+WKX156)*1.21+IF($D$5="Koncesija",-#REF!*0.21,0)</f>
        <v>#REF!</v>
      </c>
      <c r="WKY165" s="632" t="e">
        <f>(IF(WKY112-WKY107&lt;0,0,WKY112-WKY107)+WKY156)*1.21+IF($D$5="Koncesija",-#REF!*0.21,0)</f>
        <v>#REF!</v>
      </c>
      <c r="WKZ165" s="632" t="e">
        <f>(IF(WKZ112-WKZ107&lt;0,0,WKZ112-WKZ107)+WKZ156)*1.21+IF($D$5="Koncesija",-#REF!*0.21,0)</f>
        <v>#REF!</v>
      </c>
      <c r="WLA165" s="632" t="e">
        <f>(IF(WLA112-WLA107&lt;0,0,WLA112-WLA107)+WLA156)*1.21+IF($D$5="Koncesija",-#REF!*0.21,0)</f>
        <v>#REF!</v>
      </c>
      <c r="WLB165" s="632" t="e">
        <f>(IF(WLB112-WLB107&lt;0,0,WLB112-WLB107)+WLB156)*1.21+IF($D$5="Koncesija",-#REF!*0.21,0)</f>
        <v>#REF!</v>
      </c>
      <c r="WLC165" s="632" t="e">
        <f>(IF(WLC112-WLC107&lt;0,0,WLC112-WLC107)+WLC156)*1.21+IF($D$5="Koncesija",-#REF!*0.21,0)</f>
        <v>#REF!</v>
      </c>
      <c r="WLD165" s="632" t="e">
        <f>(IF(WLD112-WLD107&lt;0,0,WLD112-WLD107)+WLD156)*1.21+IF($D$5="Koncesija",-#REF!*0.21,0)</f>
        <v>#REF!</v>
      </c>
      <c r="WLE165" s="632" t="e">
        <f>(IF(WLE112-WLE107&lt;0,0,WLE112-WLE107)+WLE156)*1.21+IF($D$5="Koncesija",-#REF!*0.21,0)</f>
        <v>#REF!</v>
      </c>
      <c r="WLF165" s="632" t="e">
        <f>(IF(WLF112-WLF107&lt;0,0,WLF112-WLF107)+WLF156)*1.21+IF($D$5="Koncesija",-#REF!*0.21,0)</f>
        <v>#REF!</v>
      </c>
      <c r="WLG165" s="632" t="e">
        <f>(IF(WLG112-WLG107&lt;0,0,WLG112-WLG107)+WLG156)*1.21+IF($D$5="Koncesija",-#REF!*0.21,0)</f>
        <v>#REF!</v>
      </c>
      <c r="WLH165" s="632" t="e">
        <f>(IF(WLH112-WLH107&lt;0,0,WLH112-WLH107)+WLH156)*1.21+IF($D$5="Koncesija",-#REF!*0.21,0)</f>
        <v>#REF!</v>
      </c>
      <c r="WLI165" s="632" t="e">
        <f>(IF(WLI112-WLI107&lt;0,0,WLI112-WLI107)+WLI156)*1.21+IF($D$5="Koncesija",-#REF!*0.21,0)</f>
        <v>#REF!</v>
      </c>
      <c r="WLJ165" s="632" t="e">
        <f>(IF(WLJ112-WLJ107&lt;0,0,WLJ112-WLJ107)+WLJ156)*1.21+IF($D$5="Koncesija",-#REF!*0.21,0)</f>
        <v>#REF!</v>
      </c>
      <c r="WLK165" s="632" t="e">
        <f>(IF(WLK112-WLK107&lt;0,0,WLK112-WLK107)+WLK156)*1.21+IF($D$5="Koncesija",-#REF!*0.21,0)</f>
        <v>#REF!</v>
      </c>
      <c r="WLL165" s="632" t="e">
        <f>(IF(WLL112-WLL107&lt;0,0,WLL112-WLL107)+WLL156)*1.21+IF($D$5="Koncesija",-#REF!*0.21,0)</f>
        <v>#REF!</v>
      </c>
      <c r="WLM165" s="632" t="e">
        <f>(IF(WLM112-WLM107&lt;0,0,WLM112-WLM107)+WLM156)*1.21+IF($D$5="Koncesija",-#REF!*0.21,0)</f>
        <v>#REF!</v>
      </c>
      <c r="WLN165" s="632" t="e">
        <f>(IF(WLN112-WLN107&lt;0,0,WLN112-WLN107)+WLN156)*1.21+IF($D$5="Koncesija",-#REF!*0.21,0)</f>
        <v>#REF!</v>
      </c>
      <c r="WLO165" s="632" t="e">
        <f>(IF(WLO112-WLO107&lt;0,0,WLO112-WLO107)+WLO156)*1.21+IF($D$5="Koncesija",-#REF!*0.21,0)</f>
        <v>#REF!</v>
      </c>
      <c r="WLP165" s="632" t="e">
        <f>(IF(WLP112-WLP107&lt;0,0,WLP112-WLP107)+WLP156)*1.21+IF($D$5="Koncesija",-#REF!*0.21,0)</f>
        <v>#REF!</v>
      </c>
      <c r="WLQ165" s="632" t="e">
        <f>(IF(WLQ112-WLQ107&lt;0,0,WLQ112-WLQ107)+WLQ156)*1.21+IF($D$5="Koncesija",-#REF!*0.21,0)</f>
        <v>#REF!</v>
      </c>
      <c r="WLR165" s="632" t="e">
        <f>(IF(WLR112-WLR107&lt;0,0,WLR112-WLR107)+WLR156)*1.21+IF($D$5="Koncesija",-#REF!*0.21,0)</f>
        <v>#REF!</v>
      </c>
      <c r="WLS165" s="632" t="e">
        <f>(IF(WLS112-WLS107&lt;0,0,WLS112-WLS107)+WLS156)*1.21+IF($D$5="Koncesija",-#REF!*0.21,0)</f>
        <v>#REF!</v>
      </c>
      <c r="WLT165" s="632" t="e">
        <f>(IF(WLT112-WLT107&lt;0,0,WLT112-WLT107)+WLT156)*1.21+IF($D$5="Koncesija",-#REF!*0.21,0)</f>
        <v>#REF!</v>
      </c>
      <c r="WLU165" s="632" t="e">
        <f>(IF(WLU112-WLU107&lt;0,0,WLU112-WLU107)+WLU156)*1.21+IF($D$5="Koncesija",-#REF!*0.21,0)</f>
        <v>#REF!</v>
      </c>
      <c r="WLV165" s="632" t="e">
        <f>(IF(WLV112-WLV107&lt;0,0,WLV112-WLV107)+WLV156)*1.21+IF($D$5="Koncesija",-#REF!*0.21,0)</f>
        <v>#REF!</v>
      </c>
      <c r="WLW165" s="632" t="e">
        <f>(IF(WLW112-WLW107&lt;0,0,WLW112-WLW107)+WLW156)*1.21+IF($D$5="Koncesija",-#REF!*0.21,0)</f>
        <v>#REF!</v>
      </c>
      <c r="WLX165" s="632" t="e">
        <f>(IF(WLX112-WLX107&lt;0,0,WLX112-WLX107)+WLX156)*1.21+IF($D$5="Koncesija",-#REF!*0.21,0)</f>
        <v>#REF!</v>
      </c>
      <c r="WLY165" s="632" t="e">
        <f>(IF(WLY112-WLY107&lt;0,0,WLY112-WLY107)+WLY156)*1.21+IF($D$5="Koncesija",-#REF!*0.21,0)</f>
        <v>#REF!</v>
      </c>
      <c r="WLZ165" s="632" t="e">
        <f>(IF(WLZ112-WLZ107&lt;0,0,WLZ112-WLZ107)+WLZ156)*1.21+IF($D$5="Koncesija",-#REF!*0.21,0)</f>
        <v>#REF!</v>
      </c>
      <c r="WMA165" s="632" t="e">
        <f>(IF(WMA112-WMA107&lt;0,0,WMA112-WMA107)+WMA156)*1.21+IF($D$5="Koncesija",-#REF!*0.21,0)</f>
        <v>#REF!</v>
      </c>
      <c r="WMB165" s="632" t="e">
        <f>(IF(WMB112-WMB107&lt;0,0,WMB112-WMB107)+WMB156)*1.21+IF($D$5="Koncesija",-#REF!*0.21,0)</f>
        <v>#REF!</v>
      </c>
      <c r="WMC165" s="632" t="e">
        <f>(IF(WMC112-WMC107&lt;0,0,WMC112-WMC107)+WMC156)*1.21+IF($D$5="Koncesija",-#REF!*0.21,0)</f>
        <v>#REF!</v>
      </c>
      <c r="WMD165" s="632" t="e">
        <f>(IF(WMD112-WMD107&lt;0,0,WMD112-WMD107)+WMD156)*1.21+IF($D$5="Koncesija",-#REF!*0.21,0)</f>
        <v>#REF!</v>
      </c>
      <c r="WME165" s="632" t="e">
        <f>(IF(WME112-WME107&lt;0,0,WME112-WME107)+WME156)*1.21+IF($D$5="Koncesija",-#REF!*0.21,0)</f>
        <v>#REF!</v>
      </c>
      <c r="WMF165" s="632" t="e">
        <f>(IF(WMF112-WMF107&lt;0,0,WMF112-WMF107)+WMF156)*1.21+IF($D$5="Koncesija",-#REF!*0.21,0)</f>
        <v>#REF!</v>
      </c>
      <c r="WMG165" s="632" t="e">
        <f>(IF(WMG112-WMG107&lt;0,0,WMG112-WMG107)+WMG156)*1.21+IF($D$5="Koncesija",-#REF!*0.21,0)</f>
        <v>#REF!</v>
      </c>
      <c r="WMH165" s="632" t="e">
        <f>(IF(WMH112-WMH107&lt;0,0,WMH112-WMH107)+WMH156)*1.21+IF($D$5="Koncesija",-#REF!*0.21,0)</f>
        <v>#REF!</v>
      </c>
      <c r="WMI165" s="632" t="e">
        <f>(IF(WMI112-WMI107&lt;0,0,WMI112-WMI107)+WMI156)*1.21+IF($D$5="Koncesija",-#REF!*0.21,0)</f>
        <v>#REF!</v>
      </c>
      <c r="WMJ165" s="632" t="e">
        <f>(IF(WMJ112-WMJ107&lt;0,0,WMJ112-WMJ107)+WMJ156)*1.21+IF($D$5="Koncesija",-#REF!*0.21,0)</f>
        <v>#REF!</v>
      </c>
      <c r="WMK165" s="632" t="e">
        <f>(IF(WMK112-WMK107&lt;0,0,WMK112-WMK107)+WMK156)*1.21+IF($D$5="Koncesija",-#REF!*0.21,0)</f>
        <v>#REF!</v>
      </c>
      <c r="WML165" s="632" t="e">
        <f>(IF(WML112-WML107&lt;0,0,WML112-WML107)+WML156)*1.21+IF($D$5="Koncesija",-#REF!*0.21,0)</f>
        <v>#REF!</v>
      </c>
      <c r="WMM165" s="632" t="e">
        <f>(IF(WMM112-WMM107&lt;0,0,WMM112-WMM107)+WMM156)*1.21+IF($D$5="Koncesija",-#REF!*0.21,0)</f>
        <v>#REF!</v>
      </c>
      <c r="WMN165" s="632" t="e">
        <f>(IF(WMN112-WMN107&lt;0,0,WMN112-WMN107)+WMN156)*1.21+IF($D$5="Koncesija",-#REF!*0.21,0)</f>
        <v>#REF!</v>
      </c>
      <c r="WMO165" s="632" t="e">
        <f>(IF(WMO112-WMO107&lt;0,0,WMO112-WMO107)+WMO156)*1.21+IF($D$5="Koncesija",-#REF!*0.21,0)</f>
        <v>#REF!</v>
      </c>
      <c r="WMP165" s="632" t="e">
        <f>(IF(WMP112-WMP107&lt;0,0,WMP112-WMP107)+WMP156)*1.21+IF($D$5="Koncesija",-#REF!*0.21,0)</f>
        <v>#REF!</v>
      </c>
      <c r="WMQ165" s="632" t="e">
        <f>(IF(WMQ112-WMQ107&lt;0,0,WMQ112-WMQ107)+WMQ156)*1.21+IF($D$5="Koncesija",-#REF!*0.21,0)</f>
        <v>#REF!</v>
      </c>
      <c r="WMR165" s="632" t="e">
        <f>(IF(WMR112-WMR107&lt;0,0,WMR112-WMR107)+WMR156)*1.21+IF($D$5="Koncesija",-#REF!*0.21,0)</f>
        <v>#REF!</v>
      </c>
      <c r="WMS165" s="632" t="e">
        <f>(IF(WMS112-WMS107&lt;0,0,WMS112-WMS107)+WMS156)*1.21+IF($D$5="Koncesija",-#REF!*0.21,0)</f>
        <v>#REF!</v>
      </c>
      <c r="WMT165" s="632" t="e">
        <f>(IF(WMT112-WMT107&lt;0,0,WMT112-WMT107)+WMT156)*1.21+IF($D$5="Koncesija",-#REF!*0.21,0)</f>
        <v>#REF!</v>
      </c>
      <c r="WMU165" s="632" t="e">
        <f>(IF(WMU112-WMU107&lt;0,0,WMU112-WMU107)+WMU156)*1.21+IF($D$5="Koncesija",-#REF!*0.21,0)</f>
        <v>#REF!</v>
      </c>
      <c r="WMV165" s="632" t="e">
        <f>(IF(WMV112-WMV107&lt;0,0,WMV112-WMV107)+WMV156)*1.21+IF($D$5="Koncesija",-#REF!*0.21,0)</f>
        <v>#REF!</v>
      </c>
      <c r="WMW165" s="632" t="e">
        <f>(IF(WMW112-WMW107&lt;0,0,WMW112-WMW107)+WMW156)*1.21+IF($D$5="Koncesija",-#REF!*0.21,0)</f>
        <v>#REF!</v>
      </c>
      <c r="WMX165" s="632" t="e">
        <f>(IF(WMX112-WMX107&lt;0,0,WMX112-WMX107)+WMX156)*1.21+IF($D$5="Koncesija",-#REF!*0.21,0)</f>
        <v>#REF!</v>
      </c>
      <c r="WMY165" s="632" t="e">
        <f>(IF(WMY112-WMY107&lt;0,0,WMY112-WMY107)+WMY156)*1.21+IF($D$5="Koncesija",-#REF!*0.21,0)</f>
        <v>#REF!</v>
      </c>
      <c r="WMZ165" s="632" t="e">
        <f>(IF(WMZ112-WMZ107&lt;0,0,WMZ112-WMZ107)+WMZ156)*1.21+IF($D$5="Koncesija",-#REF!*0.21,0)</f>
        <v>#REF!</v>
      </c>
      <c r="WNA165" s="632" t="e">
        <f>(IF(WNA112-WNA107&lt;0,0,WNA112-WNA107)+WNA156)*1.21+IF($D$5="Koncesija",-#REF!*0.21,0)</f>
        <v>#REF!</v>
      </c>
      <c r="WNB165" s="632" t="e">
        <f>(IF(WNB112-WNB107&lt;0,0,WNB112-WNB107)+WNB156)*1.21+IF($D$5="Koncesija",-#REF!*0.21,0)</f>
        <v>#REF!</v>
      </c>
      <c r="WNC165" s="632" t="e">
        <f>(IF(WNC112-WNC107&lt;0,0,WNC112-WNC107)+WNC156)*1.21+IF($D$5="Koncesija",-#REF!*0.21,0)</f>
        <v>#REF!</v>
      </c>
      <c r="WND165" s="632" t="e">
        <f>(IF(WND112-WND107&lt;0,0,WND112-WND107)+WND156)*1.21+IF($D$5="Koncesija",-#REF!*0.21,0)</f>
        <v>#REF!</v>
      </c>
      <c r="WNE165" s="632" t="e">
        <f>(IF(WNE112-WNE107&lt;0,0,WNE112-WNE107)+WNE156)*1.21+IF($D$5="Koncesija",-#REF!*0.21,0)</f>
        <v>#REF!</v>
      </c>
      <c r="WNF165" s="632" t="e">
        <f>(IF(WNF112-WNF107&lt;0,0,WNF112-WNF107)+WNF156)*1.21+IF($D$5="Koncesija",-#REF!*0.21,0)</f>
        <v>#REF!</v>
      </c>
      <c r="WNG165" s="632" t="e">
        <f>(IF(WNG112-WNG107&lt;0,0,WNG112-WNG107)+WNG156)*1.21+IF($D$5="Koncesija",-#REF!*0.21,0)</f>
        <v>#REF!</v>
      </c>
      <c r="WNH165" s="632" t="e">
        <f>(IF(WNH112-WNH107&lt;0,0,WNH112-WNH107)+WNH156)*1.21+IF($D$5="Koncesija",-#REF!*0.21,0)</f>
        <v>#REF!</v>
      </c>
      <c r="WNI165" s="632" t="e">
        <f>(IF(WNI112-WNI107&lt;0,0,WNI112-WNI107)+WNI156)*1.21+IF($D$5="Koncesija",-#REF!*0.21,0)</f>
        <v>#REF!</v>
      </c>
      <c r="WNJ165" s="632" t="e">
        <f>(IF(WNJ112-WNJ107&lt;0,0,WNJ112-WNJ107)+WNJ156)*1.21+IF($D$5="Koncesija",-#REF!*0.21,0)</f>
        <v>#REF!</v>
      </c>
      <c r="WNK165" s="632" t="e">
        <f>(IF(WNK112-WNK107&lt;0,0,WNK112-WNK107)+WNK156)*1.21+IF($D$5="Koncesija",-#REF!*0.21,0)</f>
        <v>#REF!</v>
      </c>
      <c r="WNL165" s="632" t="e">
        <f>(IF(WNL112-WNL107&lt;0,0,WNL112-WNL107)+WNL156)*1.21+IF($D$5="Koncesija",-#REF!*0.21,0)</f>
        <v>#REF!</v>
      </c>
      <c r="WNM165" s="632" t="e">
        <f>(IF(WNM112-WNM107&lt;0,0,WNM112-WNM107)+WNM156)*1.21+IF($D$5="Koncesija",-#REF!*0.21,0)</f>
        <v>#REF!</v>
      </c>
      <c r="WNN165" s="632" t="e">
        <f>(IF(WNN112-WNN107&lt;0,0,WNN112-WNN107)+WNN156)*1.21+IF($D$5="Koncesija",-#REF!*0.21,0)</f>
        <v>#REF!</v>
      </c>
      <c r="WNO165" s="632" t="e">
        <f>(IF(WNO112-WNO107&lt;0,0,WNO112-WNO107)+WNO156)*1.21+IF($D$5="Koncesija",-#REF!*0.21,0)</f>
        <v>#REF!</v>
      </c>
      <c r="WNP165" s="632" t="e">
        <f>(IF(WNP112-WNP107&lt;0,0,WNP112-WNP107)+WNP156)*1.21+IF($D$5="Koncesija",-#REF!*0.21,0)</f>
        <v>#REF!</v>
      </c>
      <c r="WNQ165" s="632" t="e">
        <f>(IF(WNQ112-WNQ107&lt;0,0,WNQ112-WNQ107)+WNQ156)*1.21+IF($D$5="Koncesija",-#REF!*0.21,0)</f>
        <v>#REF!</v>
      </c>
      <c r="WNR165" s="632" t="e">
        <f>(IF(WNR112-WNR107&lt;0,0,WNR112-WNR107)+WNR156)*1.21+IF($D$5="Koncesija",-#REF!*0.21,0)</f>
        <v>#REF!</v>
      </c>
      <c r="WNS165" s="632" t="e">
        <f>(IF(WNS112-WNS107&lt;0,0,WNS112-WNS107)+WNS156)*1.21+IF($D$5="Koncesija",-#REF!*0.21,0)</f>
        <v>#REF!</v>
      </c>
      <c r="WNT165" s="632" t="e">
        <f>(IF(WNT112-WNT107&lt;0,0,WNT112-WNT107)+WNT156)*1.21+IF($D$5="Koncesija",-#REF!*0.21,0)</f>
        <v>#REF!</v>
      </c>
      <c r="WNU165" s="632" t="e">
        <f>(IF(WNU112-WNU107&lt;0,0,WNU112-WNU107)+WNU156)*1.21+IF($D$5="Koncesija",-#REF!*0.21,0)</f>
        <v>#REF!</v>
      </c>
      <c r="WNV165" s="632" t="e">
        <f>(IF(WNV112-WNV107&lt;0,0,WNV112-WNV107)+WNV156)*1.21+IF($D$5="Koncesija",-#REF!*0.21,0)</f>
        <v>#REF!</v>
      </c>
      <c r="WNW165" s="632" t="e">
        <f>(IF(WNW112-WNW107&lt;0,0,WNW112-WNW107)+WNW156)*1.21+IF($D$5="Koncesija",-#REF!*0.21,0)</f>
        <v>#REF!</v>
      </c>
      <c r="WNX165" s="632" t="e">
        <f>(IF(WNX112-WNX107&lt;0,0,WNX112-WNX107)+WNX156)*1.21+IF($D$5="Koncesija",-#REF!*0.21,0)</f>
        <v>#REF!</v>
      </c>
      <c r="WNY165" s="632" t="e">
        <f>(IF(WNY112-WNY107&lt;0,0,WNY112-WNY107)+WNY156)*1.21+IF($D$5="Koncesija",-#REF!*0.21,0)</f>
        <v>#REF!</v>
      </c>
      <c r="WNZ165" s="632" t="e">
        <f>(IF(WNZ112-WNZ107&lt;0,0,WNZ112-WNZ107)+WNZ156)*1.21+IF($D$5="Koncesija",-#REF!*0.21,0)</f>
        <v>#REF!</v>
      </c>
      <c r="WOA165" s="632" t="e">
        <f>(IF(WOA112-WOA107&lt;0,0,WOA112-WOA107)+WOA156)*1.21+IF($D$5="Koncesija",-#REF!*0.21,0)</f>
        <v>#REF!</v>
      </c>
      <c r="WOB165" s="632" t="e">
        <f>(IF(WOB112-WOB107&lt;0,0,WOB112-WOB107)+WOB156)*1.21+IF($D$5="Koncesija",-#REF!*0.21,0)</f>
        <v>#REF!</v>
      </c>
      <c r="WOC165" s="632" t="e">
        <f>(IF(WOC112-WOC107&lt;0,0,WOC112-WOC107)+WOC156)*1.21+IF($D$5="Koncesija",-#REF!*0.21,0)</f>
        <v>#REF!</v>
      </c>
      <c r="WOD165" s="632" t="e">
        <f>(IF(WOD112-WOD107&lt;0,0,WOD112-WOD107)+WOD156)*1.21+IF($D$5="Koncesija",-#REF!*0.21,0)</f>
        <v>#REF!</v>
      </c>
      <c r="WOE165" s="632" t="e">
        <f>(IF(WOE112-WOE107&lt;0,0,WOE112-WOE107)+WOE156)*1.21+IF($D$5="Koncesija",-#REF!*0.21,0)</f>
        <v>#REF!</v>
      </c>
      <c r="WOF165" s="632" t="e">
        <f>(IF(WOF112-WOF107&lt;0,0,WOF112-WOF107)+WOF156)*1.21+IF($D$5="Koncesija",-#REF!*0.21,0)</f>
        <v>#REF!</v>
      </c>
      <c r="WOG165" s="632" t="e">
        <f>(IF(WOG112-WOG107&lt;0,0,WOG112-WOG107)+WOG156)*1.21+IF($D$5="Koncesija",-#REF!*0.21,0)</f>
        <v>#REF!</v>
      </c>
      <c r="WOH165" s="632" t="e">
        <f>(IF(WOH112-WOH107&lt;0,0,WOH112-WOH107)+WOH156)*1.21+IF($D$5="Koncesija",-#REF!*0.21,0)</f>
        <v>#REF!</v>
      </c>
      <c r="WOI165" s="632" t="e">
        <f>(IF(WOI112-WOI107&lt;0,0,WOI112-WOI107)+WOI156)*1.21+IF($D$5="Koncesija",-#REF!*0.21,0)</f>
        <v>#REF!</v>
      </c>
      <c r="WOJ165" s="632" t="e">
        <f>(IF(WOJ112-WOJ107&lt;0,0,WOJ112-WOJ107)+WOJ156)*1.21+IF($D$5="Koncesija",-#REF!*0.21,0)</f>
        <v>#REF!</v>
      </c>
      <c r="WOK165" s="632" t="e">
        <f>(IF(WOK112-WOK107&lt;0,0,WOK112-WOK107)+WOK156)*1.21+IF($D$5="Koncesija",-#REF!*0.21,0)</f>
        <v>#REF!</v>
      </c>
      <c r="WOL165" s="632" t="e">
        <f>(IF(WOL112-WOL107&lt;0,0,WOL112-WOL107)+WOL156)*1.21+IF($D$5="Koncesija",-#REF!*0.21,0)</f>
        <v>#REF!</v>
      </c>
      <c r="WOM165" s="632" t="e">
        <f>(IF(WOM112-WOM107&lt;0,0,WOM112-WOM107)+WOM156)*1.21+IF($D$5="Koncesija",-#REF!*0.21,0)</f>
        <v>#REF!</v>
      </c>
      <c r="WON165" s="632" t="e">
        <f>(IF(WON112-WON107&lt;0,0,WON112-WON107)+WON156)*1.21+IF($D$5="Koncesija",-#REF!*0.21,0)</f>
        <v>#REF!</v>
      </c>
      <c r="WOO165" s="632" t="e">
        <f>(IF(WOO112-WOO107&lt;0,0,WOO112-WOO107)+WOO156)*1.21+IF($D$5="Koncesija",-#REF!*0.21,0)</f>
        <v>#REF!</v>
      </c>
      <c r="WOP165" s="632" t="e">
        <f>(IF(WOP112-WOP107&lt;0,0,WOP112-WOP107)+WOP156)*1.21+IF($D$5="Koncesija",-#REF!*0.21,0)</f>
        <v>#REF!</v>
      </c>
      <c r="WOQ165" s="632" t="e">
        <f>(IF(WOQ112-WOQ107&lt;0,0,WOQ112-WOQ107)+WOQ156)*1.21+IF($D$5="Koncesija",-#REF!*0.21,0)</f>
        <v>#REF!</v>
      </c>
      <c r="WOR165" s="632" t="e">
        <f>(IF(WOR112-WOR107&lt;0,0,WOR112-WOR107)+WOR156)*1.21+IF($D$5="Koncesija",-#REF!*0.21,0)</f>
        <v>#REF!</v>
      </c>
      <c r="WOS165" s="632" t="e">
        <f>(IF(WOS112-WOS107&lt;0,0,WOS112-WOS107)+WOS156)*1.21+IF($D$5="Koncesija",-#REF!*0.21,0)</f>
        <v>#REF!</v>
      </c>
      <c r="WOT165" s="632" t="e">
        <f>(IF(WOT112-WOT107&lt;0,0,WOT112-WOT107)+WOT156)*1.21+IF($D$5="Koncesija",-#REF!*0.21,0)</f>
        <v>#REF!</v>
      </c>
      <c r="WOU165" s="632" t="e">
        <f>(IF(WOU112-WOU107&lt;0,0,WOU112-WOU107)+WOU156)*1.21+IF($D$5="Koncesija",-#REF!*0.21,0)</f>
        <v>#REF!</v>
      </c>
      <c r="WOV165" s="632" t="e">
        <f>(IF(WOV112-WOV107&lt;0,0,WOV112-WOV107)+WOV156)*1.21+IF($D$5="Koncesija",-#REF!*0.21,0)</f>
        <v>#REF!</v>
      </c>
      <c r="WOW165" s="632" t="e">
        <f>(IF(WOW112-WOW107&lt;0,0,WOW112-WOW107)+WOW156)*1.21+IF($D$5="Koncesija",-#REF!*0.21,0)</f>
        <v>#REF!</v>
      </c>
      <c r="WOX165" s="632" t="e">
        <f>(IF(WOX112-WOX107&lt;0,0,WOX112-WOX107)+WOX156)*1.21+IF($D$5="Koncesija",-#REF!*0.21,0)</f>
        <v>#REF!</v>
      </c>
      <c r="WOY165" s="632" t="e">
        <f>(IF(WOY112-WOY107&lt;0,0,WOY112-WOY107)+WOY156)*1.21+IF($D$5="Koncesija",-#REF!*0.21,0)</f>
        <v>#REF!</v>
      </c>
      <c r="WOZ165" s="632" t="e">
        <f>(IF(WOZ112-WOZ107&lt;0,0,WOZ112-WOZ107)+WOZ156)*1.21+IF($D$5="Koncesija",-#REF!*0.21,0)</f>
        <v>#REF!</v>
      </c>
      <c r="WPA165" s="632" t="e">
        <f>(IF(WPA112-WPA107&lt;0,0,WPA112-WPA107)+WPA156)*1.21+IF($D$5="Koncesija",-#REF!*0.21,0)</f>
        <v>#REF!</v>
      </c>
      <c r="WPB165" s="632" t="e">
        <f>(IF(WPB112-WPB107&lt;0,0,WPB112-WPB107)+WPB156)*1.21+IF($D$5="Koncesija",-#REF!*0.21,0)</f>
        <v>#REF!</v>
      </c>
      <c r="WPC165" s="632" t="e">
        <f>(IF(WPC112-WPC107&lt;0,0,WPC112-WPC107)+WPC156)*1.21+IF($D$5="Koncesija",-#REF!*0.21,0)</f>
        <v>#REF!</v>
      </c>
      <c r="WPD165" s="632" t="e">
        <f>(IF(WPD112-WPD107&lt;0,0,WPD112-WPD107)+WPD156)*1.21+IF($D$5="Koncesija",-#REF!*0.21,0)</f>
        <v>#REF!</v>
      </c>
      <c r="WPE165" s="632" t="e">
        <f>(IF(WPE112-WPE107&lt;0,0,WPE112-WPE107)+WPE156)*1.21+IF($D$5="Koncesija",-#REF!*0.21,0)</f>
        <v>#REF!</v>
      </c>
      <c r="WPF165" s="632" t="e">
        <f>(IF(WPF112-WPF107&lt;0,0,WPF112-WPF107)+WPF156)*1.21+IF($D$5="Koncesija",-#REF!*0.21,0)</f>
        <v>#REF!</v>
      </c>
      <c r="WPG165" s="632" t="e">
        <f>(IF(WPG112-WPG107&lt;0,0,WPG112-WPG107)+WPG156)*1.21+IF($D$5="Koncesija",-#REF!*0.21,0)</f>
        <v>#REF!</v>
      </c>
      <c r="WPH165" s="632" t="e">
        <f>(IF(WPH112-WPH107&lt;0,0,WPH112-WPH107)+WPH156)*1.21+IF($D$5="Koncesija",-#REF!*0.21,0)</f>
        <v>#REF!</v>
      </c>
      <c r="WPI165" s="632" t="e">
        <f>(IF(WPI112-WPI107&lt;0,0,WPI112-WPI107)+WPI156)*1.21+IF($D$5="Koncesija",-#REF!*0.21,0)</f>
        <v>#REF!</v>
      </c>
      <c r="WPJ165" s="632" t="e">
        <f>(IF(WPJ112-WPJ107&lt;0,0,WPJ112-WPJ107)+WPJ156)*1.21+IF($D$5="Koncesija",-#REF!*0.21,0)</f>
        <v>#REF!</v>
      </c>
      <c r="WPK165" s="632" t="e">
        <f>(IF(WPK112-WPK107&lt;0,0,WPK112-WPK107)+WPK156)*1.21+IF($D$5="Koncesija",-#REF!*0.21,0)</f>
        <v>#REF!</v>
      </c>
      <c r="WPL165" s="632" t="e">
        <f>(IF(WPL112-WPL107&lt;0,0,WPL112-WPL107)+WPL156)*1.21+IF($D$5="Koncesija",-#REF!*0.21,0)</f>
        <v>#REF!</v>
      </c>
      <c r="WPM165" s="632" t="e">
        <f>(IF(WPM112-WPM107&lt;0,0,WPM112-WPM107)+WPM156)*1.21+IF($D$5="Koncesija",-#REF!*0.21,0)</f>
        <v>#REF!</v>
      </c>
      <c r="WPN165" s="632" t="e">
        <f>(IF(WPN112-WPN107&lt;0,0,WPN112-WPN107)+WPN156)*1.21+IF($D$5="Koncesija",-#REF!*0.21,0)</f>
        <v>#REF!</v>
      </c>
      <c r="WPO165" s="632" t="e">
        <f>(IF(WPO112-WPO107&lt;0,0,WPO112-WPO107)+WPO156)*1.21+IF($D$5="Koncesija",-#REF!*0.21,0)</f>
        <v>#REF!</v>
      </c>
      <c r="WPP165" s="632" t="e">
        <f>(IF(WPP112-WPP107&lt;0,0,WPP112-WPP107)+WPP156)*1.21+IF($D$5="Koncesija",-#REF!*0.21,0)</f>
        <v>#REF!</v>
      </c>
      <c r="WPQ165" s="632" t="e">
        <f>(IF(WPQ112-WPQ107&lt;0,0,WPQ112-WPQ107)+WPQ156)*1.21+IF($D$5="Koncesija",-#REF!*0.21,0)</f>
        <v>#REF!</v>
      </c>
      <c r="WPR165" s="632" t="e">
        <f>(IF(WPR112-WPR107&lt;0,0,WPR112-WPR107)+WPR156)*1.21+IF($D$5="Koncesija",-#REF!*0.21,0)</f>
        <v>#REF!</v>
      </c>
      <c r="WPS165" s="632" t="e">
        <f>(IF(WPS112-WPS107&lt;0,0,WPS112-WPS107)+WPS156)*1.21+IF($D$5="Koncesija",-#REF!*0.21,0)</f>
        <v>#REF!</v>
      </c>
      <c r="WPT165" s="632" t="e">
        <f>(IF(WPT112-WPT107&lt;0,0,WPT112-WPT107)+WPT156)*1.21+IF($D$5="Koncesija",-#REF!*0.21,0)</f>
        <v>#REF!</v>
      </c>
      <c r="WPU165" s="632" t="e">
        <f>(IF(WPU112-WPU107&lt;0,0,WPU112-WPU107)+WPU156)*1.21+IF($D$5="Koncesija",-#REF!*0.21,0)</f>
        <v>#REF!</v>
      </c>
      <c r="WPV165" s="632" t="e">
        <f>(IF(WPV112-WPV107&lt;0,0,WPV112-WPV107)+WPV156)*1.21+IF($D$5="Koncesija",-#REF!*0.21,0)</f>
        <v>#REF!</v>
      </c>
      <c r="WPW165" s="632" t="e">
        <f>(IF(WPW112-WPW107&lt;0,0,WPW112-WPW107)+WPW156)*1.21+IF($D$5="Koncesija",-#REF!*0.21,0)</f>
        <v>#REF!</v>
      </c>
      <c r="WPX165" s="632" t="e">
        <f>(IF(WPX112-WPX107&lt;0,0,WPX112-WPX107)+WPX156)*1.21+IF($D$5="Koncesija",-#REF!*0.21,0)</f>
        <v>#REF!</v>
      </c>
      <c r="WPY165" s="632" t="e">
        <f>(IF(WPY112-WPY107&lt;0,0,WPY112-WPY107)+WPY156)*1.21+IF($D$5="Koncesija",-#REF!*0.21,0)</f>
        <v>#REF!</v>
      </c>
      <c r="WPZ165" s="632" t="e">
        <f>(IF(WPZ112-WPZ107&lt;0,0,WPZ112-WPZ107)+WPZ156)*1.21+IF($D$5="Koncesija",-#REF!*0.21,0)</f>
        <v>#REF!</v>
      </c>
      <c r="WQA165" s="632" t="e">
        <f>(IF(WQA112-WQA107&lt;0,0,WQA112-WQA107)+WQA156)*1.21+IF($D$5="Koncesija",-#REF!*0.21,0)</f>
        <v>#REF!</v>
      </c>
      <c r="WQB165" s="632" t="e">
        <f>(IF(WQB112-WQB107&lt;0,0,WQB112-WQB107)+WQB156)*1.21+IF($D$5="Koncesija",-#REF!*0.21,0)</f>
        <v>#REF!</v>
      </c>
      <c r="WQC165" s="632" t="e">
        <f>(IF(WQC112-WQC107&lt;0,0,WQC112-WQC107)+WQC156)*1.21+IF($D$5="Koncesija",-#REF!*0.21,0)</f>
        <v>#REF!</v>
      </c>
      <c r="WQD165" s="632" t="e">
        <f>(IF(WQD112-WQD107&lt;0,0,WQD112-WQD107)+WQD156)*1.21+IF($D$5="Koncesija",-#REF!*0.21,0)</f>
        <v>#REF!</v>
      </c>
      <c r="WQE165" s="632" t="e">
        <f>(IF(WQE112-WQE107&lt;0,0,WQE112-WQE107)+WQE156)*1.21+IF($D$5="Koncesija",-#REF!*0.21,0)</f>
        <v>#REF!</v>
      </c>
      <c r="WQF165" s="632" t="e">
        <f>(IF(WQF112-WQF107&lt;0,0,WQF112-WQF107)+WQF156)*1.21+IF($D$5="Koncesija",-#REF!*0.21,0)</f>
        <v>#REF!</v>
      </c>
      <c r="WQG165" s="632" t="e">
        <f>(IF(WQG112-WQG107&lt;0,0,WQG112-WQG107)+WQG156)*1.21+IF($D$5="Koncesija",-#REF!*0.21,0)</f>
        <v>#REF!</v>
      </c>
      <c r="WQH165" s="632" t="e">
        <f>(IF(WQH112-WQH107&lt;0,0,WQH112-WQH107)+WQH156)*1.21+IF($D$5="Koncesija",-#REF!*0.21,0)</f>
        <v>#REF!</v>
      </c>
      <c r="WQI165" s="632" t="e">
        <f>(IF(WQI112-WQI107&lt;0,0,WQI112-WQI107)+WQI156)*1.21+IF($D$5="Koncesija",-#REF!*0.21,0)</f>
        <v>#REF!</v>
      </c>
      <c r="WQJ165" s="632" t="e">
        <f>(IF(WQJ112-WQJ107&lt;0,0,WQJ112-WQJ107)+WQJ156)*1.21+IF($D$5="Koncesija",-#REF!*0.21,0)</f>
        <v>#REF!</v>
      </c>
      <c r="WQK165" s="632" t="e">
        <f>(IF(WQK112-WQK107&lt;0,0,WQK112-WQK107)+WQK156)*1.21+IF($D$5="Koncesija",-#REF!*0.21,0)</f>
        <v>#REF!</v>
      </c>
      <c r="WQL165" s="632" t="e">
        <f>(IF(WQL112-WQL107&lt;0,0,WQL112-WQL107)+WQL156)*1.21+IF($D$5="Koncesija",-#REF!*0.21,0)</f>
        <v>#REF!</v>
      </c>
      <c r="WQM165" s="632" t="e">
        <f>(IF(WQM112-WQM107&lt;0,0,WQM112-WQM107)+WQM156)*1.21+IF($D$5="Koncesija",-#REF!*0.21,0)</f>
        <v>#REF!</v>
      </c>
      <c r="WQN165" s="632" t="e">
        <f>(IF(WQN112-WQN107&lt;0,0,WQN112-WQN107)+WQN156)*1.21+IF($D$5="Koncesija",-#REF!*0.21,0)</f>
        <v>#REF!</v>
      </c>
      <c r="WQO165" s="632" t="e">
        <f>(IF(WQO112-WQO107&lt;0,0,WQO112-WQO107)+WQO156)*1.21+IF($D$5="Koncesija",-#REF!*0.21,0)</f>
        <v>#REF!</v>
      </c>
      <c r="WQP165" s="632" t="e">
        <f>(IF(WQP112-WQP107&lt;0,0,WQP112-WQP107)+WQP156)*1.21+IF($D$5="Koncesija",-#REF!*0.21,0)</f>
        <v>#REF!</v>
      </c>
      <c r="WQQ165" s="632" t="e">
        <f>(IF(WQQ112-WQQ107&lt;0,0,WQQ112-WQQ107)+WQQ156)*1.21+IF($D$5="Koncesija",-#REF!*0.21,0)</f>
        <v>#REF!</v>
      </c>
      <c r="WQR165" s="632" t="e">
        <f>(IF(WQR112-WQR107&lt;0,0,WQR112-WQR107)+WQR156)*1.21+IF($D$5="Koncesija",-#REF!*0.21,0)</f>
        <v>#REF!</v>
      </c>
      <c r="WQS165" s="632" t="e">
        <f>(IF(WQS112-WQS107&lt;0,0,WQS112-WQS107)+WQS156)*1.21+IF($D$5="Koncesija",-#REF!*0.21,0)</f>
        <v>#REF!</v>
      </c>
      <c r="WQT165" s="632" t="e">
        <f>(IF(WQT112-WQT107&lt;0,0,WQT112-WQT107)+WQT156)*1.21+IF($D$5="Koncesija",-#REF!*0.21,0)</f>
        <v>#REF!</v>
      </c>
      <c r="WQU165" s="632" t="e">
        <f>(IF(WQU112-WQU107&lt;0,0,WQU112-WQU107)+WQU156)*1.21+IF($D$5="Koncesija",-#REF!*0.21,0)</f>
        <v>#REF!</v>
      </c>
      <c r="WQV165" s="632" t="e">
        <f>(IF(WQV112-WQV107&lt;0,0,WQV112-WQV107)+WQV156)*1.21+IF($D$5="Koncesija",-#REF!*0.21,0)</f>
        <v>#REF!</v>
      </c>
      <c r="WQW165" s="632" t="e">
        <f>(IF(WQW112-WQW107&lt;0,0,WQW112-WQW107)+WQW156)*1.21+IF($D$5="Koncesija",-#REF!*0.21,0)</f>
        <v>#REF!</v>
      </c>
      <c r="WQX165" s="632" t="e">
        <f>(IF(WQX112-WQX107&lt;0,0,WQX112-WQX107)+WQX156)*1.21+IF($D$5="Koncesija",-#REF!*0.21,0)</f>
        <v>#REF!</v>
      </c>
      <c r="WQY165" s="632" t="e">
        <f>(IF(WQY112-WQY107&lt;0,0,WQY112-WQY107)+WQY156)*1.21+IF($D$5="Koncesija",-#REF!*0.21,0)</f>
        <v>#REF!</v>
      </c>
      <c r="WQZ165" s="632" t="e">
        <f>(IF(WQZ112-WQZ107&lt;0,0,WQZ112-WQZ107)+WQZ156)*1.21+IF($D$5="Koncesija",-#REF!*0.21,0)</f>
        <v>#REF!</v>
      </c>
      <c r="WRA165" s="632" t="e">
        <f>(IF(WRA112-WRA107&lt;0,0,WRA112-WRA107)+WRA156)*1.21+IF($D$5="Koncesija",-#REF!*0.21,0)</f>
        <v>#REF!</v>
      </c>
      <c r="WRB165" s="632" t="e">
        <f>(IF(WRB112-WRB107&lt;0,0,WRB112-WRB107)+WRB156)*1.21+IF($D$5="Koncesija",-#REF!*0.21,0)</f>
        <v>#REF!</v>
      </c>
      <c r="WRC165" s="632" t="e">
        <f>(IF(WRC112-WRC107&lt;0,0,WRC112-WRC107)+WRC156)*1.21+IF($D$5="Koncesija",-#REF!*0.21,0)</f>
        <v>#REF!</v>
      </c>
      <c r="WRD165" s="632" t="e">
        <f>(IF(WRD112-WRD107&lt;0,0,WRD112-WRD107)+WRD156)*1.21+IF($D$5="Koncesija",-#REF!*0.21,0)</f>
        <v>#REF!</v>
      </c>
      <c r="WRE165" s="632" t="e">
        <f>(IF(WRE112-WRE107&lt;0,0,WRE112-WRE107)+WRE156)*1.21+IF($D$5="Koncesija",-#REF!*0.21,0)</f>
        <v>#REF!</v>
      </c>
      <c r="WRF165" s="632" t="e">
        <f>(IF(WRF112-WRF107&lt;0,0,WRF112-WRF107)+WRF156)*1.21+IF($D$5="Koncesija",-#REF!*0.21,0)</f>
        <v>#REF!</v>
      </c>
      <c r="WRG165" s="632" t="e">
        <f>(IF(WRG112-WRG107&lt;0,0,WRG112-WRG107)+WRG156)*1.21+IF($D$5="Koncesija",-#REF!*0.21,0)</f>
        <v>#REF!</v>
      </c>
      <c r="WRH165" s="632" t="e">
        <f>(IF(WRH112-WRH107&lt;0,0,WRH112-WRH107)+WRH156)*1.21+IF($D$5="Koncesija",-#REF!*0.21,0)</f>
        <v>#REF!</v>
      </c>
      <c r="WRI165" s="632" t="e">
        <f>(IF(WRI112-WRI107&lt;0,0,WRI112-WRI107)+WRI156)*1.21+IF($D$5="Koncesija",-#REF!*0.21,0)</f>
        <v>#REF!</v>
      </c>
      <c r="WRJ165" s="632" t="e">
        <f>(IF(WRJ112-WRJ107&lt;0,0,WRJ112-WRJ107)+WRJ156)*1.21+IF($D$5="Koncesija",-#REF!*0.21,0)</f>
        <v>#REF!</v>
      </c>
      <c r="WRK165" s="632" t="e">
        <f>(IF(WRK112-WRK107&lt;0,0,WRK112-WRK107)+WRK156)*1.21+IF($D$5="Koncesija",-#REF!*0.21,0)</f>
        <v>#REF!</v>
      </c>
      <c r="WRL165" s="632" t="e">
        <f>(IF(WRL112-WRL107&lt;0,0,WRL112-WRL107)+WRL156)*1.21+IF($D$5="Koncesija",-#REF!*0.21,0)</f>
        <v>#REF!</v>
      </c>
      <c r="WRM165" s="632" t="e">
        <f>(IF(WRM112-WRM107&lt;0,0,WRM112-WRM107)+WRM156)*1.21+IF($D$5="Koncesija",-#REF!*0.21,0)</f>
        <v>#REF!</v>
      </c>
      <c r="WRN165" s="632" t="e">
        <f>(IF(WRN112-WRN107&lt;0,0,WRN112-WRN107)+WRN156)*1.21+IF($D$5="Koncesija",-#REF!*0.21,0)</f>
        <v>#REF!</v>
      </c>
      <c r="WRO165" s="632" t="e">
        <f>(IF(WRO112-WRO107&lt;0,0,WRO112-WRO107)+WRO156)*1.21+IF($D$5="Koncesija",-#REF!*0.21,0)</f>
        <v>#REF!</v>
      </c>
      <c r="WRP165" s="632" t="e">
        <f>(IF(WRP112-WRP107&lt;0,0,WRP112-WRP107)+WRP156)*1.21+IF($D$5="Koncesija",-#REF!*0.21,0)</f>
        <v>#REF!</v>
      </c>
      <c r="WRQ165" s="632" t="e">
        <f>(IF(WRQ112-WRQ107&lt;0,0,WRQ112-WRQ107)+WRQ156)*1.21+IF($D$5="Koncesija",-#REF!*0.21,0)</f>
        <v>#REF!</v>
      </c>
      <c r="WRR165" s="632" t="e">
        <f>(IF(WRR112-WRR107&lt;0,0,WRR112-WRR107)+WRR156)*1.21+IF($D$5="Koncesija",-#REF!*0.21,0)</f>
        <v>#REF!</v>
      </c>
      <c r="WRS165" s="632" t="e">
        <f>(IF(WRS112-WRS107&lt;0,0,WRS112-WRS107)+WRS156)*1.21+IF($D$5="Koncesija",-#REF!*0.21,0)</f>
        <v>#REF!</v>
      </c>
      <c r="WRT165" s="632" t="e">
        <f>(IF(WRT112-WRT107&lt;0,0,WRT112-WRT107)+WRT156)*1.21+IF($D$5="Koncesija",-#REF!*0.21,0)</f>
        <v>#REF!</v>
      </c>
      <c r="WRU165" s="632" t="e">
        <f>(IF(WRU112-WRU107&lt;0,0,WRU112-WRU107)+WRU156)*1.21+IF($D$5="Koncesija",-#REF!*0.21,0)</f>
        <v>#REF!</v>
      </c>
      <c r="WRV165" s="632" t="e">
        <f>(IF(WRV112-WRV107&lt;0,0,WRV112-WRV107)+WRV156)*1.21+IF($D$5="Koncesija",-#REF!*0.21,0)</f>
        <v>#REF!</v>
      </c>
      <c r="WRW165" s="632" t="e">
        <f>(IF(WRW112-WRW107&lt;0,0,WRW112-WRW107)+WRW156)*1.21+IF($D$5="Koncesija",-#REF!*0.21,0)</f>
        <v>#REF!</v>
      </c>
      <c r="WRX165" s="632" t="e">
        <f>(IF(WRX112-WRX107&lt;0,0,WRX112-WRX107)+WRX156)*1.21+IF($D$5="Koncesija",-#REF!*0.21,0)</f>
        <v>#REF!</v>
      </c>
      <c r="WRY165" s="632" t="e">
        <f>(IF(WRY112-WRY107&lt;0,0,WRY112-WRY107)+WRY156)*1.21+IF($D$5="Koncesija",-#REF!*0.21,0)</f>
        <v>#REF!</v>
      </c>
      <c r="WRZ165" s="632" t="e">
        <f>(IF(WRZ112-WRZ107&lt;0,0,WRZ112-WRZ107)+WRZ156)*1.21+IF($D$5="Koncesija",-#REF!*0.21,0)</f>
        <v>#REF!</v>
      </c>
      <c r="WSA165" s="632" t="e">
        <f>(IF(WSA112-WSA107&lt;0,0,WSA112-WSA107)+WSA156)*1.21+IF($D$5="Koncesija",-#REF!*0.21,0)</f>
        <v>#REF!</v>
      </c>
      <c r="WSB165" s="632" t="e">
        <f>(IF(WSB112-WSB107&lt;0,0,WSB112-WSB107)+WSB156)*1.21+IF($D$5="Koncesija",-#REF!*0.21,0)</f>
        <v>#REF!</v>
      </c>
      <c r="WSC165" s="632" t="e">
        <f>(IF(WSC112-WSC107&lt;0,0,WSC112-WSC107)+WSC156)*1.21+IF($D$5="Koncesija",-#REF!*0.21,0)</f>
        <v>#REF!</v>
      </c>
      <c r="WSD165" s="632" t="e">
        <f>(IF(WSD112-WSD107&lt;0,0,WSD112-WSD107)+WSD156)*1.21+IF($D$5="Koncesija",-#REF!*0.21,0)</f>
        <v>#REF!</v>
      </c>
      <c r="WSE165" s="632" t="e">
        <f>(IF(WSE112-WSE107&lt;0,0,WSE112-WSE107)+WSE156)*1.21+IF($D$5="Koncesija",-#REF!*0.21,0)</f>
        <v>#REF!</v>
      </c>
      <c r="WSF165" s="632" t="e">
        <f>(IF(WSF112-WSF107&lt;0,0,WSF112-WSF107)+WSF156)*1.21+IF($D$5="Koncesija",-#REF!*0.21,0)</f>
        <v>#REF!</v>
      </c>
      <c r="WSG165" s="632" t="e">
        <f>(IF(WSG112-WSG107&lt;0,0,WSG112-WSG107)+WSG156)*1.21+IF($D$5="Koncesija",-#REF!*0.21,0)</f>
        <v>#REF!</v>
      </c>
      <c r="WSH165" s="632" t="e">
        <f>(IF(WSH112-WSH107&lt;0,0,WSH112-WSH107)+WSH156)*1.21+IF($D$5="Koncesija",-#REF!*0.21,0)</f>
        <v>#REF!</v>
      </c>
      <c r="WSI165" s="632" t="e">
        <f>(IF(WSI112-WSI107&lt;0,0,WSI112-WSI107)+WSI156)*1.21+IF($D$5="Koncesija",-#REF!*0.21,0)</f>
        <v>#REF!</v>
      </c>
      <c r="WSJ165" s="632" t="e">
        <f>(IF(WSJ112-WSJ107&lt;0,0,WSJ112-WSJ107)+WSJ156)*1.21+IF($D$5="Koncesija",-#REF!*0.21,0)</f>
        <v>#REF!</v>
      </c>
      <c r="WSK165" s="632" t="e">
        <f>(IF(WSK112-WSK107&lt;0,0,WSK112-WSK107)+WSK156)*1.21+IF($D$5="Koncesija",-#REF!*0.21,0)</f>
        <v>#REF!</v>
      </c>
      <c r="WSL165" s="632" t="e">
        <f>(IF(WSL112-WSL107&lt;0,0,WSL112-WSL107)+WSL156)*1.21+IF($D$5="Koncesija",-#REF!*0.21,0)</f>
        <v>#REF!</v>
      </c>
      <c r="WSM165" s="632" t="e">
        <f>(IF(WSM112-WSM107&lt;0,0,WSM112-WSM107)+WSM156)*1.21+IF($D$5="Koncesija",-#REF!*0.21,0)</f>
        <v>#REF!</v>
      </c>
      <c r="WSN165" s="632" t="e">
        <f>(IF(WSN112-WSN107&lt;0,0,WSN112-WSN107)+WSN156)*1.21+IF($D$5="Koncesija",-#REF!*0.21,0)</f>
        <v>#REF!</v>
      </c>
      <c r="WSO165" s="632" t="e">
        <f>(IF(WSO112-WSO107&lt;0,0,WSO112-WSO107)+WSO156)*1.21+IF($D$5="Koncesija",-#REF!*0.21,0)</f>
        <v>#REF!</v>
      </c>
      <c r="WSP165" s="632" t="e">
        <f>(IF(WSP112-WSP107&lt;0,0,WSP112-WSP107)+WSP156)*1.21+IF($D$5="Koncesija",-#REF!*0.21,0)</f>
        <v>#REF!</v>
      </c>
      <c r="WSQ165" s="632" t="e">
        <f>(IF(WSQ112-WSQ107&lt;0,0,WSQ112-WSQ107)+WSQ156)*1.21+IF($D$5="Koncesija",-#REF!*0.21,0)</f>
        <v>#REF!</v>
      </c>
      <c r="WSR165" s="632" t="e">
        <f>(IF(WSR112-WSR107&lt;0,0,WSR112-WSR107)+WSR156)*1.21+IF($D$5="Koncesija",-#REF!*0.21,0)</f>
        <v>#REF!</v>
      </c>
      <c r="WSS165" s="632" t="e">
        <f>(IF(WSS112-WSS107&lt;0,0,WSS112-WSS107)+WSS156)*1.21+IF($D$5="Koncesija",-#REF!*0.21,0)</f>
        <v>#REF!</v>
      </c>
      <c r="WST165" s="632" t="e">
        <f>(IF(WST112-WST107&lt;0,0,WST112-WST107)+WST156)*1.21+IF($D$5="Koncesija",-#REF!*0.21,0)</f>
        <v>#REF!</v>
      </c>
      <c r="WSU165" s="632" t="e">
        <f>(IF(WSU112-WSU107&lt;0,0,WSU112-WSU107)+WSU156)*1.21+IF($D$5="Koncesija",-#REF!*0.21,0)</f>
        <v>#REF!</v>
      </c>
      <c r="WSV165" s="632" t="e">
        <f>(IF(WSV112-WSV107&lt;0,0,WSV112-WSV107)+WSV156)*1.21+IF($D$5="Koncesija",-#REF!*0.21,0)</f>
        <v>#REF!</v>
      </c>
      <c r="WSW165" s="632" t="e">
        <f>(IF(WSW112-WSW107&lt;0,0,WSW112-WSW107)+WSW156)*1.21+IF($D$5="Koncesija",-#REF!*0.21,0)</f>
        <v>#REF!</v>
      </c>
      <c r="WSX165" s="632" t="e">
        <f>(IF(WSX112-WSX107&lt;0,0,WSX112-WSX107)+WSX156)*1.21+IF($D$5="Koncesija",-#REF!*0.21,0)</f>
        <v>#REF!</v>
      </c>
      <c r="WSY165" s="632" t="e">
        <f>(IF(WSY112-WSY107&lt;0,0,WSY112-WSY107)+WSY156)*1.21+IF($D$5="Koncesija",-#REF!*0.21,0)</f>
        <v>#REF!</v>
      </c>
      <c r="WSZ165" s="632" t="e">
        <f>(IF(WSZ112-WSZ107&lt;0,0,WSZ112-WSZ107)+WSZ156)*1.21+IF($D$5="Koncesija",-#REF!*0.21,0)</f>
        <v>#REF!</v>
      </c>
      <c r="WTA165" s="632" t="e">
        <f>(IF(WTA112-WTA107&lt;0,0,WTA112-WTA107)+WTA156)*1.21+IF($D$5="Koncesija",-#REF!*0.21,0)</f>
        <v>#REF!</v>
      </c>
      <c r="WTB165" s="632" t="e">
        <f>(IF(WTB112-WTB107&lt;0,0,WTB112-WTB107)+WTB156)*1.21+IF($D$5="Koncesija",-#REF!*0.21,0)</f>
        <v>#REF!</v>
      </c>
      <c r="WTC165" s="632" t="e">
        <f>(IF(WTC112-WTC107&lt;0,0,WTC112-WTC107)+WTC156)*1.21+IF($D$5="Koncesija",-#REF!*0.21,0)</f>
        <v>#REF!</v>
      </c>
      <c r="WTD165" s="632" t="e">
        <f>(IF(WTD112-WTD107&lt;0,0,WTD112-WTD107)+WTD156)*1.21+IF($D$5="Koncesija",-#REF!*0.21,0)</f>
        <v>#REF!</v>
      </c>
      <c r="WTE165" s="632" t="e">
        <f>(IF(WTE112-WTE107&lt;0,0,WTE112-WTE107)+WTE156)*1.21+IF($D$5="Koncesija",-#REF!*0.21,0)</f>
        <v>#REF!</v>
      </c>
      <c r="WTF165" s="632" t="e">
        <f>(IF(WTF112-WTF107&lt;0,0,WTF112-WTF107)+WTF156)*1.21+IF($D$5="Koncesija",-#REF!*0.21,0)</f>
        <v>#REF!</v>
      </c>
      <c r="WTG165" s="632" t="e">
        <f>(IF(WTG112-WTG107&lt;0,0,WTG112-WTG107)+WTG156)*1.21+IF($D$5="Koncesija",-#REF!*0.21,0)</f>
        <v>#REF!</v>
      </c>
      <c r="WTH165" s="632" t="e">
        <f>(IF(WTH112-WTH107&lt;0,0,WTH112-WTH107)+WTH156)*1.21+IF($D$5="Koncesija",-#REF!*0.21,0)</f>
        <v>#REF!</v>
      </c>
      <c r="WTI165" s="632" t="e">
        <f>(IF(WTI112-WTI107&lt;0,0,WTI112-WTI107)+WTI156)*1.21+IF($D$5="Koncesija",-#REF!*0.21,0)</f>
        <v>#REF!</v>
      </c>
      <c r="WTJ165" s="632" t="e">
        <f>(IF(WTJ112-WTJ107&lt;0,0,WTJ112-WTJ107)+WTJ156)*1.21+IF($D$5="Koncesija",-#REF!*0.21,0)</f>
        <v>#REF!</v>
      </c>
      <c r="WTK165" s="632" t="e">
        <f>(IF(WTK112-WTK107&lt;0,0,WTK112-WTK107)+WTK156)*1.21+IF($D$5="Koncesija",-#REF!*0.21,0)</f>
        <v>#REF!</v>
      </c>
      <c r="WTL165" s="632" t="e">
        <f>(IF(WTL112-WTL107&lt;0,0,WTL112-WTL107)+WTL156)*1.21+IF($D$5="Koncesija",-#REF!*0.21,0)</f>
        <v>#REF!</v>
      </c>
      <c r="WTM165" s="632" t="e">
        <f>(IF(WTM112-WTM107&lt;0,0,WTM112-WTM107)+WTM156)*1.21+IF($D$5="Koncesija",-#REF!*0.21,0)</f>
        <v>#REF!</v>
      </c>
      <c r="WTN165" s="632" t="e">
        <f>(IF(WTN112-WTN107&lt;0,0,WTN112-WTN107)+WTN156)*1.21+IF($D$5="Koncesija",-#REF!*0.21,0)</f>
        <v>#REF!</v>
      </c>
      <c r="WTO165" s="632" t="e">
        <f>(IF(WTO112-WTO107&lt;0,0,WTO112-WTO107)+WTO156)*1.21+IF($D$5="Koncesija",-#REF!*0.21,0)</f>
        <v>#REF!</v>
      </c>
      <c r="WTP165" s="632" t="e">
        <f>(IF(WTP112-WTP107&lt;0,0,WTP112-WTP107)+WTP156)*1.21+IF($D$5="Koncesija",-#REF!*0.21,0)</f>
        <v>#REF!</v>
      </c>
      <c r="WTQ165" s="632" t="e">
        <f>(IF(WTQ112-WTQ107&lt;0,0,WTQ112-WTQ107)+WTQ156)*1.21+IF($D$5="Koncesija",-#REF!*0.21,0)</f>
        <v>#REF!</v>
      </c>
      <c r="WTR165" s="632" t="e">
        <f>(IF(WTR112-WTR107&lt;0,0,WTR112-WTR107)+WTR156)*1.21+IF($D$5="Koncesija",-#REF!*0.21,0)</f>
        <v>#REF!</v>
      </c>
      <c r="WTS165" s="632" t="e">
        <f>(IF(WTS112-WTS107&lt;0,0,WTS112-WTS107)+WTS156)*1.21+IF($D$5="Koncesija",-#REF!*0.21,0)</f>
        <v>#REF!</v>
      </c>
      <c r="WTT165" s="632" t="e">
        <f>(IF(WTT112-WTT107&lt;0,0,WTT112-WTT107)+WTT156)*1.21+IF($D$5="Koncesija",-#REF!*0.21,0)</f>
        <v>#REF!</v>
      </c>
      <c r="WTU165" s="632" t="e">
        <f>(IF(WTU112-WTU107&lt;0,0,WTU112-WTU107)+WTU156)*1.21+IF($D$5="Koncesija",-#REF!*0.21,0)</f>
        <v>#REF!</v>
      </c>
      <c r="WTV165" s="632" t="e">
        <f>(IF(WTV112-WTV107&lt;0,0,WTV112-WTV107)+WTV156)*1.21+IF($D$5="Koncesija",-#REF!*0.21,0)</f>
        <v>#REF!</v>
      </c>
      <c r="WTW165" s="632" t="e">
        <f>(IF(WTW112-WTW107&lt;0,0,WTW112-WTW107)+WTW156)*1.21+IF($D$5="Koncesija",-#REF!*0.21,0)</f>
        <v>#REF!</v>
      </c>
      <c r="WTX165" s="632" t="e">
        <f>(IF(WTX112-WTX107&lt;0,0,WTX112-WTX107)+WTX156)*1.21+IF($D$5="Koncesija",-#REF!*0.21,0)</f>
        <v>#REF!</v>
      </c>
      <c r="WTY165" s="632" t="e">
        <f>(IF(WTY112-WTY107&lt;0,0,WTY112-WTY107)+WTY156)*1.21+IF($D$5="Koncesija",-#REF!*0.21,0)</f>
        <v>#REF!</v>
      </c>
      <c r="WTZ165" s="632" t="e">
        <f>(IF(WTZ112-WTZ107&lt;0,0,WTZ112-WTZ107)+WTZ156)*1.21+IF($D$5="Koncesija",-#REF!*0.21,0)</f>
        <v>#REF!</v>
      </c>
      <c r="WUA165" s="632" t="e">
        <f>(IF(WUA112-WUA107&lt;0,0,WUA112-WUA107)+WUA156)*1.21+IF($D$5="Koncesija",-#REF!*0.21,0)</f>
        <v>#REF!</v>
      </c>
      <c r="WUB165" s="632" t="e">
        <f>(IF(WUB112-WUB107&lt;0,0,WUB112-WUB107)+WUB156)*1.21+IF($D$5="Koncesija",-#REF!*0.21,0)</f>
        <v>#REF!</v>
      </c>
      <c r="WUC165" s="632" t="e">
        <f>(IF(WUC112-WUC107&lt;0,0,WUC112-WUC107)+WUC156)*1.21+IF($D$5="Koncesija",-#REF!*0.21,0)</f>
        <v>#REF!</v>
      </c>
      <c r="WUD165" s="632" t="e">
        <f>(IF(WUD112-WUD107&lt;0,0,WUD112-WUD107)+WUD156)*1.21+IF($D$5="Koncesija",-#REF!*0.21,0)</f>
        <v>#REF!</v>
      </c>
      <c r="WUE165" s="632" t="e">
        <f>(IF(WUE112-WUE107&lt;0,0,WUE112-WUE107)+WUE156)*1.21+IF($D$5="Koncesija",-#REF!*0.21,0)</f>
        <v>#REF!</v>
      </c>
      <c r="WUF165" s="632" t="e">
        <f>(IF(WUF112-WUF107&lt;0,0,WUF112-WUF107)+WUF156)*1.21+IF($D$5="Koncesija",-#REF!*0.21,0)</f>
        <v>#REF!</v>
      </c>
      <c r="WUG165" s="632" t="e">
        <f>(IF(WUG112-WUG107&lt;0,0,WUG112-WUG107)+WUG156)*1.21+IF($D$5="Koncesija",-#REF!*0.21,0)</f>
        <v>#REF!</v>
      </c>
      <c r="WUH165" s="632" t="e">
        <f>(IF(WUH112-WUH107&lt;0,0,WUH112-WUH107)+WUH156)*1.21+IF($D$5="Koncesija",-#REF!*0.21,0)</f>
        <v>#REF!</v>
      </c>
      <c r="WUI165" s="632" t="e">
        <f>(IF(WUI112-WUI107&lt;0,0,WUI112-WUI107)+WUI156)*1.21+IF($D$5="Koncesija",-#REF!*0.21,0)</f>
        <v>#REF!</v>
      </c>
      <c r="WUJ165" s="632" t="e">
        <f>(IF(WUJ112-WUJ107&lt;0,0,WUJ112-WUJ107)+WUJ156)*1.21+IF($D$5="Koncesija",-#REF!*0.21,0)</f>
        <v>#REF!</v>
      </c>
      <c r="WUK165" s="632" t="e">
        <f>(IF(WUK112-WUK107&lt;0,0,WUK112-WUK107)+WUK156)*1.21+IF($D$5="Koncesija",-#REF!*0.21,0)</f>
        <v>#REF!</v>
      </c>
      <c r="WUL165" s="632" t="e">
        <f>(IF(WUL112-WUL107&lt;0,0,WUL112-WUL107)+WUL156)*1.21+IF($D$5="Koncesija",-#REF!*0.21,0)</f>
        <v>#REF!</v>
      </c>
      <c r="WUM165" s="632" t="e">
        <f>(IF(WUM112-WUM107&lt;0,0,WUM112-WUM107)+WUM156)*1.21+IF($D$5="Koncesija",-#REF!*0.21,0)</f>
        <v>#REF!</v>
      </c>
      <c r="WUN165" s="632" t="e">
        <f>(IF(WUN112-WUN107&lt;0,0,WUN112-WUN107)+WUN156)*1.21+IF($D$5="Koncesija",-#REF!*0.21,0)</f>
        <v>#REF!</v>
      </c>
      <c r="WUO165" s="632" t="e">
        <f>(IF(WUO112-WUO107&lt;0,0,WUO112-WUO107)+WUO156)*1.21+IF($D$5="Koncesija",-#REF!*0.21,0)</f>
        <v>#REF!</v>
      </c>
      <c r="WUP165" s="632" t="e">
        <f>(IF(WUP112-WUP107&lt;0,0,WUP112-WUP107)+WUP156)*1.21+IF($D$5="Koncesija",-#REF!*0.21,0)</f>
        <v>#REF!</v>
      </c>
      <c r="WUQ165" s="632" t="e">
        <f>(IF(WUQ112-WUQ107&lt;0,0,WUQ112-WUQ107)+WUQ156)*1.21+IF($D$5="Koncesija",-#REF!*0.21,0)</f>
        <v>#REF!</v>
      </c>
      <c r="WUR165" s="632" t="e">
        <f>(IF(WUR112-WUR107&lt;0,0,WUR112-WUR107)+WUR156)*1.21+IF($D$5="Koncesija",-#REF!*0.21,0)</f>
        <v>#REF!</v>
      </c>
      <c r="WUS165" s="632" t="e">
        <f>(IF(WUS112-WUS107&lt;0,0,WUS112-WUS107)+WUS156)*1.21+IF($D$5="Koncesija",-#REF!*0.21,0)</f>
        <v>#REF!</v>
      </c>
      <c r="WUT165" s="632" t="e">
        <f>(IF(WUT112-WUT107&lt;0,0,WUT112-WUT107)+WUT156)*1.21+IF($D$5="Koncesija",-#REF!*0.21,0)</f>
        <v>#REF!</v>
      </c>
      <c r="WUU165" s="632" t="e">
        <f>(IF(WUU112-WUU107&lt;0,0,WUU112-WUU107)+WUU156)*1.21+IF($D$5="Koncesija",-#REF!*0.21,0)</f>
        <v>#REF!</v>
      </c>
      <c r="WUV165" s="632" t="e">
        <f>(IF(WUV112-WUV107&lt;0,0,WUV112-WUV107)+WUV156)*1.21+IF($D$5="Koncesija",-#REF!*0.21,0)</f>
        <v>#REF!</v>
      </c>
      <c r="WUW165" s="632" t="e">
        <f>(IF(WUW112-WUW107&lt;0,0,WUW112-WUW107)+WUW156)*1.21+IF($D$5="Koncesija",-#REF!*0.21,0)</f>
        <v>#REF!</v>
      </c>
      <c r="WUX165" s="632" t="e">
        <f>(IF(WUX112-WUX107&lt;0,0,WUX112-WUX107)+WUX156)*1.21+IF($D$5="Koncesija",-#REF!*0.21,0)</f>
        <v>#REF!</v>
      </c>
      <c r="WUY165" s="632" t="e">
        <f>(IF(WUY112-WUY107&lt;0,0,WUY112-WUY107)+WUY156)*1.21+IF($D$5="Koncesija",-#REF!*0.21,0)</f>
        <v>#REF!</v>
      </c>
      <c r="WUZ165" s="632" t="e">
        <f>(IF(WUZ112-WUZ107&lt;0,0,WUZ112-WUZ107)+WUZ156)*1.21+IF($D$5="Koncesija",-#REF!*0.21,0)</f>
        <v>#REF!</v>
      </c>
      <c r="WVA165" s="632" t="e">
        <f>(IF(WVA112-WVA107&lt;0,0,WVA112-WVA107)+WVA156)*1.21+IF($D$5="Koncesija",-#REF!*0.21,0)</f>
        <v>#REF!</v>
      </c>
      <c r="WVB165" s="632" t="e">
        <f>(IF(WVB112-WVB107&lt;0,0,WVB112-WVB107)+WVB156)*1.21+IF($D$5="Koncesija",-#REF!*0.21,0)</f>
        <v>#REF!</v>
      </c>
      <c r="WVC165" s="632" t="e">
        <f>(IF(WVC112-WVC107&lt;0,0,WVC112-WVC107)+WVC156)*1.21+IF($D$5="Koncesija",-#REF!*0.21,0)</f>
        <v>#REF!</v>
      </c>
      <c r="WVD165" s="632" t="e">
        <f>(IF(WVD112-WVD107&lt;0,0,WVD112-WVD107)+WVD156)*1.21+IF($D$5="Koncesija",-#REF!*0.21,0)</f>
        <v>#REF!</v>
      </c>
      <c r="WVE165" s="632" t="e">
        <f>(IF(WVE112-WVE107&lt;0,0,WVE112-WVE107)+WVE156)*1.21+IF($D$5="Koncesija",-#REF!*0.21,0)</f>
        <v>#REF!</v>
      </c>
      <c r="WVF165" s="632" t="e">
        <f>(IF(WVF112-WVF107&lt;0,0,WVF112-WVF107)+WVF156)*1.21+IF($D$5="Koncesija",-#REF!*0.21,0)</f>
        <v>#REF!</v>
      </c>
      <c r="WVG165" s="632" t="e">
        <f>(IF(WVG112-WVG107&lt;0,0,WVG112-WVG107)+WVG156)*1.21+IF($D$5="Koncesija",-#REF!*0.21,0)</f>
        <v>#REF!</v>
      </c>
      <c r="WVH165" s="632" t="e">
        <f>(IF(WVH112-WVH107&lt;0,0,WVH112-WVH107)+WVH156)*1.21+IF($D$5="Koncesija",-#REF!*0.21,0)</f>
        <v>#REF!</v>
      </c>
      <c r="WVI165" s="632" t="e">
        <f>(IF(WVI112-WVI107&lt;0,0,WVI112-WVI107)+WVI156)*1.21+IF($D$5="Koncesija",-#REF!*0.21,0)</f>
        <v>#REF!</v>
      </c>
      <c r="WVJ165" s="632" t="e">
        <f>(IF(WVJ112-WVJ107&lt;0,0,WVJ112-WVJ107)+WVJ156)*1.21+IF($D$5="Koncesija",-#REF!*0.21,0)</f>
        <v>#REF!</v>
      </c>
      <c r="WVK165" s="632" t="e">
        <f>(IF(WVK112-WVK107&lt;0,0,WVK112-WVK107)+WVK156)*1.21+IF($D$5="Koncesija",-#REF!*0.21,0)</f>
        <v>#REF!</v>
      </c>
      <c r="WVL165" s="632" t="e">
        <f>(IF(WVL112-WVL107&lt;0,0,WVL112-WVL107)+WVL156)*1.21+IF($D$5="Koncesija",-#REF!*0.21,0)</f>
        <v>#REF!</v>
      </c>
      <c r="WVM165" s="632" t="e">
        <f>(IF(WVM112-WVM107&lt;0,0,WVM112-WVM107)+WVM156)*1.21+IF($D$5="Koncesija",-#REF!*0.21,0)</f>
        <v>#REF!</v>
      </c>
      <c r="WVN165" s="632" t="e">
        <f>(IF(WVN112-WVN107&lt;0,0,WVN112-WVN107)+WVN156)*1.21+IF($D$5="Koncesija",-#REF!*0.21,0)</f>
        <v>#REF!</v>
      </c>
      <c r="WVO165" s="632" t="e">
        <f>(IF(WVO112-WVO107&lt;0,0,WVO112-WVO107)+WVO156)*1.21+IF($D$5="Koncesija",-#REF!*0.21,0)</f>
        <v>#REF!</v>
      </c>
      <c r="WVP165" s="632" t="e">
        <f>(IF(WVP112-WVP107&lt;0,0,WVP112-WVP107)+WVP156)*1.21+IF($D$5="Koncesija",-#REF!*0.21,0)</f>
        <v>#REF!</v>
      </c>
      <c r="WVQ165" s="632" t="e">
        <f>(IF(WVQ112-WVQ107&lt;0,0,WVQ112-WVQ107)+WVQ156)*1.21+IF($D$5="Koncesija",-#REF!*0.21,0)</f>
        <v>#REF!</v>
      </c>
      <c r="WVR165" s="632" t="e">
        <f>(IF(WVR112-WVR107&lt;0,0,WVR112-WVR107)+WVR156)*1.21+IF($D$5="Koncesija",-#REF!*0.21,0)</f>
        <v>#REF!</v>
      </c>
      <c r="WVS165" s="632" t="e">
        <f>(IF(WVS112-WVS107&lt;0,0,WVS112-WVS107)+WVS156)*1.21+IF($D$5="Koncesija",-#REF!*0.21,0)</f>
        <v>#REF!</v>
      </c>
      <c r="WVT165" s="632" t="e">
        <f>(IF(WVT112-WVT107&lt;0,0,WVT112-WVT107)+WVT156)*1.21+IF($D$5="Koncesija",-#REF!*0.21,0)</f>
        <v>#REF!</v>
      </c>
      <c r="WVU165" s="632" t="e">
        <f>(IF(WVU112-WVU107&lt;0,0,WVU112-WVU107)+WVU156)*1.21+IF($D$5="Koncesija",-#REF!*0.21,0)</f>
        <v>#REF!</v>
      </c>
      <c r="WVV165" s="632" t="e">
        <f>(IF(WVV112-WVV107&lt;0,0,WVV112-WVV107)+WVV156)*1.21+IF($D$5="Koncesija",-#REF!*0.21,0)</f>
        <v>#REF!</v>
      </c>
      <c r="WVW165" s="632" t="e">
        <f>(IF(WVW112-WVW107&lt;0,0,WVW112-WVW107)+WVW156)*1.21+IF($D$5="Koncesija",-#REF!*0.21,0)</f>
        <v>#REF!</v>
      </c>
      <c r="WVX165" s="632" t="e">
        <f>(IF(WVX112-WVX107&lt;0,0,WVX112-WVX107)+WVX156)*1.21+IF($D$5="Koncesija",-#REF!*0.21,0)</f>
        <v>#REF!</v>
      </c>
      <c r="WVY165" s="632" t="e">
        <f>(IF(WVY112-WVY107&lt;0,0,WVY112-WVY107)+WVY156)*1.21+IF($D$5="Koncesija",-#REF!*0.21,0)</f>
        <v>#REF!</v>
      </c>
      <c r="WVZ165" s="632" t="e">
        <f>(IF(WVZ112-WVZ107&lt;0,0,WVZ112-WVZ107)+WVZ156)*1.21+IF($D$5="Koncesija",-#REF!*0.21,0)</f>
        <v>#REF!</v>
      </c>
      <c r="WWA165" s="632" t="e">
        <f>(IF(WWA112-WWA107&lt;0,0,WWA112-WWA107)+WWA156)*1.21+IF($D$5="Koncesija",-#REF!*0.21,0)</f>
        <v>#REF!</v>
      </c>
      <c r="WWB165" s="632" t="e">
        <f>(IF(WWB112-WWB107&lt;0,0,WWB112-WWB107)+WWB156)*1.21+IF($D$5="Koncesija",-#REF!*0.21,0)</f>
        <v>#REF!</v>
      </c>
      <c r="WWC165" s="632" t="e">
        <f>(IF(WWC112-WWC107&lt;0,0,WWC112-WWC107)+WWC156)*1.21+IF($D$5="Koncesija",-#REF!*0.21,0)</f>
        <v>#REF!</v>
      </c>
      <c r="WWD165" s="632" t="e">
        <f>(IF(WWD112-WWD107&lt;0,0,WWD112-WWD107)+WWD156)*1.21+IF($D$5="Koncesija",-#REF!*0.21,0)</f>
        <v>#REF!</v>
      </c>
      <c r="WWE165" s="632" t="e">
        <f>(IF(WWE112-WWE107&lt;0,0,WWE112-WWE107)+WWE156)*1.21+IF($D$5="Koncesija",-#REF!*0.21,0)</f>
        <v>#REF!</v>
      </c>
      <c r="WWF165" s="632" t="e">
        <f>(IF(WWF112-WWF107&lt;0,0,WWF112-WWF107)+WWF156)*1.21+IF($D$5="Koncesija",-#REF!*0.21,0)</f>
        <v>#REF!</v>
      </c>
      <c r="WWG165" s="632" t="e">
        <f>(IF(WWG112-WWG107&lt;0,0,WWG112-WWG107)+WWG156)*1.21+IF($D$5="Koncesija",-#REF!*0.21,0)</f>
        <v>#REF!</v>
      </c>
      <c r="WWH165" s="632" t="e">
        <f>(IF(WWH112-WWH107&lt;0,0,WWH112-WWH107)+WWH156)*1.21+IF($D$5="Koncesija",-#REF!*0.21,0)</f>
        <v>#REF!</v>
      </c>
      <c r="WWI165" s="632" t="e">
        <f>(IF(WWI112-WWI107&lt;0,0,WWI112-WWI107)+WWI156)*1.21+IF($D$5="Koncesija",-#REF!*0.21,0)</f>
        <v>#REF!</v>
      </c>
      <c r="WWJ165" s="632" t="e">
        <f>(IF(WWJ112-WWJ107&lt;0,0,WWJ112-WWJ107)+WWJ156)*1.21+IF($D$5="Koncesija",-#REF!*0.21,0)</f>
        <v>#REF!</v>
      </c>
      <c r="WWK165" s="632" t="e">
        <f>(IF(WWK112-WWK107&lt;0,0,WWK112-WWK107)+WWK156)*1.21+IF($D$5="Koncesija",-#REF!*0.21,0)</f>
        <v>#REF!</v>
      </c>
      <c r="WWL165" s="632" t="e">
        <f>(IF(WWL112-WWL107&lt;0,0,WWL112-WWL107)+WWL156)*1.21+IF($D$5="Koncesija",-#REF!*0.21,0)</f>
        <v>#REF!</v>
      </c>
      <c r="WWM165" s="632" t="e">
        <f>(IF(WWM112-WWM107&lt;0,0,WWM112-WWM107)+WWM156)*1.21+IF($D$5="Koncesija",-#REF!*0.21,0)</f>
        <v>#REF!</v>
      </c>
      <c r="WWN165" s="632" t="e">
        <f>(IF(WWN112-WWN107&lt;0,0,WWN112-WWN107)+WWN156)*1.21+IF($D$5="Koncesija",-#REF!*0.21,0)</f>
        <v>#REF!</v>
      </c>
      <c r="WWO165" s="632" t="e">
        <f>(IF(WWO112-WWO107&lt;0,0,WWO112-WWO107)+WWO156)*1.21+IF($D$5="Koncesija",-#REF!*0.21,0)</f>
        <v>#REF!</v>
      </c>
      <c r="WWP165" s="632" t="e">
        <f>(IF(WWP112-WWP107&lt;0,0,WWP112-WWP107)+WWP156)*1.21+IF($D$5="Koncesija",-#REF!*0.21,0)</f>
        <v>#REF!</v>
      </c>
      <c r="WWQ165" s="632" t="e">
        <f>(IF(WWQ112-WWQ107&lt;0,0,WWQ112-WWQ107)+WWQ156)*1.21+IF($D$5="Koncesija",-#REF!*0.21,0)</f>
        <v>#REF!</v>
      </c>
      <c r="WWR165" s="632" t="e">
        <f>(IF(WWR112-WWR107&lt;0,0,WWR112-WWR107)+WWR156)*1.21+IF($D$5="Koncesija",-#REF!*0.21,0)</f>
        <v>#REF!</v>
      </c>
      <c r="WWS165" s="632" t="e">
        <f>(IF(WWS112-WWS107&lt;0,0,WWS112-WWS107)+WWS156)*1.21+IF($D$5="Koncesija",-#REF!*0.21,0)</f>
        <v>#REF!</v>
      </c>
      <c r="WWT165" s="632" t="e">
        <f>(IF(WWT112-WWT107&lt;0,0,WWT112-WWT107)+WWT156)*1.21+IF($D$5="Koncesija",-#REF!*0.21,0)</f>
        <v>#REF!</v>
      </c>
      <c r="WWU165" s="632" t="e">
        <f>(IF(WWU112-WWU107&lt;0,0,WWU112-WWU107)+WWU156)*1.21+IF($D$5="Koncesija",-#REF!*0.21,0)</f>
        <v>#REF!</v>
      </c>
      <c r="WWV165" s="632" t="e">
        <f>(IF(WWV112-WWV107&lt;0,0,WWV112-WWV107)+WWV156)*1.21+IF($D$5="Koncesija",-#REF!*0.21,0)</f>
        <v>#REF!</v>
      </c>
      <c r="WWW165" s="632" t="e">
        <f>(IF(WWW112-WWW107&lt;0,0,WWW112-WWW107)+WWW156)*1.21+IF($D$5="Koncesija",-#REF!*0.21,0)</f>
        <v>#REF!</v>
      </c>
      <c r="WWX165" s="632" t="e">
        <f>(IF(WWX112-WWX107&lt;0,0,WWX112-WWX107)+WWX156)*1.21+IF($D$5="Koncesija",-#REF!*0.21,0)</f>
        <v>#REF!</v>
      </c>
      <c r="WWY165" s="632" t="e">
        <f>(IF(WWY112-WWY107&lt;0,0,WWY112-WWY107)+WWY156)*1.21+IF($D$5="Koncesija",-#REF!*0.21,0)</f>
        <v>#REF!</v>
      </c>
      <c r="WWZ165" s="632" t="e">
        <f>(IF(WWZ112-WWZ107&lt;0,0,WWZ112-WWZ107)+WWZ156)*1.21+IF($D$5="Koncesija",-#REF!*0.21,0)</f>
        <v>#REF!</v>
      </c>
      <c r="WXA165" s="632" t="e">
        <f>(IF(WXA112-WXA107&lt;0,0,WXA112-WXA107)+WXA156)*1.21+IF($D$5="Koncesija",-#REF!*0.21,0)</f>
        <v>#REF!</v>
      </c>
      <c r="WXB165" s="632" t="e">
        <f>(IF(WXB112-WXB107&lt;0,0,WXB112-WXB107)+WXB156)*1.21+IF($D$5="Koncesija",-#REF!*0.21,0)</f>
        <v>#REF!</v>
      </c>
      <c r="WXC165" s="632" t="e">
        <f>(IF(WXC112-WXC107&lt;0,0,WXC112-WXC107)+WXC156)*1.21+IF($D$5="Koncesija",-#REF!*0.21,0)</f>
        <v>#REF!</v>
      </c>
      <c r="WXD165" s="632" t="e">
        <f>(IF(WXD112-WXD107&lt;0,0,WXD112-WXD107)+WXD156)*1.21+IF($D$5="Koncesija",-#REF!*0.21,0)</f>
        <v>#REF!</v>
      </c>
      <c r="WXE165" s="632" t="e">
        <f>(IF(WXE112-WXE107&lt;0,0,WXE112-WXE107)+WXE156)*1.21+IF($D$5="Koncesija",-#REF!*0.21,0)</f>
        <v>#REF!</v>
      </c>
      <c r="WXF165" s="632" t="e">
        <f>(IF(WXF112-WXF107&lt;0,0,WXF112-WXF107)+WXF156)*1.21+IF($D$5="Koncesija",-#REF!*0.21,0)</f>
        <v>#REF!</v>
      </c>
      <c r="WXG165" s="632" t="e">
        <f>(IF(WXG112-WXG107&lt;0,0,WXG112-WXG107)+WXG156)*1.21+IF($D$5="Koncesija",-#REF!*0.21,0)</f>
        <v>#REF!</v>
      </c>
      <c r="WXH165" s="632" t="e">
        <f>(IF(WXH112-WXH107&lt;0,0,WXH112-WXH107)+WXH156)*1.21+IF($D$5="Koncesija",-#REF!*0.21,0)</f>
        <v>#REF!</v>
      </c>
      <c r="WXI165" s="632" t="e">
        <f>(IF(WXI112-WXI107&lt;0,0,WXI112-WXI107)+WXI156)*1.21+IF($D$5="Koncesija",-#REF!*0.21,0)</f>
        <v>#REF!</v>
      </c>
      <c r="WXJ165" s="632" t="e">
        <f>(IF(WXJ112-WXJ107&lt;0,0,WXJ112-WXJ107)+WXJ156)*1.21+IF($D$5="Koncesija",-#REF!*0.21,0)</f>
        <v>#REF!</v>
      </c>
      <c r="WXK165" s="632" t="e">
        <f>(IF(WXK112-WXK107&lt;0,0,WXK112-WXK107)+WXK156)*1.21+IF($D$5="Koncesija",-#REF!*0.21,0)</f>
        <v>#REF!</v>
      </c>
      <c r="WXL165" s="632" t="e">
        <f>(IF(WXL112-WXL107&lt;0,0,WXL112-WXL107)+WXL156)*1.21+IF($D$5="Koncesija",-#REF!*0.21,0)</f>
        <v>#REF!</v>
      </c>
      <c r="WXM165" s="632" t="e">
        <f>(IF(WXM112-WXM107&lt;0,0,WXM112-WXM107)+WXM156)*1.21+IF($D$5="Koncesija",-#REF!*0.21,0)</f>
        <v>#REF!</v>
      </c>
      <c r="WXN165" s="632" t="e">
        <f>(IF(WXN112-WXN107&lt;0,0,WXN112-WXN107)+WXN156)*1.21+IF($D$5="Koncesija",-#REF!*0.21,0)</f>
        <v>#REF!</v>
      </c>
      <c r="WXO165" s="632" t="e">
        <f>(IF(WXO112-WXO107&lt;0,0,WXO112-WXO107)+WXO156)*1.21+IF($D$5="Koncesija",-#REF!*0.21,0)</f>
        <v>#REF!</v>
      </c>
      <c r="WXP165" s="632" t="e">
        <f>(IF(WXP112-WXP107&lt;0,0,WXP112-WXP107)+WXP156)*1.21+IF($D$5="Koncesija",-#REF!*0.21,0)</f>
        <v>#REF!</v>
      </c>
      <c r="WXQ165" s="632" t="e">
        <f>(IF(WXQ112-WXQ107&lt;0,0,WXQ112-WXQ107)+WXQ156)*1.21+IF($D$5="Koncesija",-#REF!*0.21,0)</f>
        <v>#REF!</v>
      </c>
      <c r="WXR165" s="632" t="e">
        <f>(IF(WXR112-WXR107&lt;0,0,WXR112-WXR107)+WXR156)*1.21+IF($D$5="Koncesija",-#REF!*0.21,0)</f>
        <v>#REF!</v>
      </c>
      <c r="WXS165" s="632" t="e">
        <f>(IF(WXS112-WXS107&lt;0,0,WXS112-WXS107)+WXS156)*1.21+IF($D$5="Koncesija",-#REF!*0.21,0)</f>
        <v>#REF!</v>
      </c>
      <c r="WXT165" s="632" t="e">
        <f>(IF(WXT112-WXT107&lt;0,0,WXT112-WXT107)+WXT156)*1.21+IF($D$5="Koncesija",-#REF!*0.21,0)</f>
        <v>#REF!</v>
      </c>
      <c r="WXU165" s="632" t="e">
        <f>(IF(WXU112-WXU107&lt;0,0,WXU112-WXU107)+WXU156)*1.21+IF($D$5="Koncesija",-#REF!*0.21,0)</f>
        <v>#REF!</v>
      </c>
      <c r="WXV165" s="632" t="e">
        <f>(IF(WXV112-WXV107&lt;0,0,WXV112-WXV107)+WXV156)*1.21+IF($D$5="Koncesija",-#REF!*0.21,0)</f>
        <v>#REF!</v>
      </c>
      <c r="WXW165" s="632" t="e">
        <f>(IF(WXW112-WXW107&lt;0,0,WXW112-WXW107)+WXW156)*1.21+IF($D$5="Koncesija",-#REF!*0.21,0)</f>
        <v>#REF!</v>
      </c>
      <c r="WXX165" s="632" t="e">
        <f>(IF(WXX112-WXX107&lt;0,0,WXX112-WXX107)+WXX156)*1.21+IF($D$5="Koncesija",-#REF!*0.21,0)</f>
        <v>#REF!</v>
      </c>
      <c r="WXY165" s="632" t="e">
        <f>(IF(WXY112-WXY107&lt;0,0,WXY112-WXY107)+WXY156)*1.21+IF($D$5="Koncesija",-#REF!*0.21,0)</f>
        <v>#REF!</v>
      </c>
      <c r="WXZ165" s="632" t="e">
        <f>(IF(WXZ112-WXZ107&lt;0,0,WXZ112-WXZ107)+WXZ156)*1.21+IF($D$5="Koncesija",-#REF!*0.21,0)</f>
        <v>#REF!</v>
      </c>
      <c r="WYA165" s="632" t="e">
        <f>(IF(WYA112-WYA107&lt;0,0,WYA112-WYA107)+WYA156)*1.21+IF($D$5="Koncesija",-#REF!*0.21,0)</f>
        <v>#REF!</v>
      </c>
      <c r="WYB165" s="632" t="e">
        <f>(IF(WYB112-WYB107&lt;0,0,WYB112-WYB107)+WYB156)*1.21+IF($D$5="Koncesija",-#REF!*0.21,0)</f>
        <v>#REF!</v>
      </c>
      <c r="WYC165" s="632" t="e">
        <f>(IF(WYC112-WYC107&lt;0,0,WYC112-WYC107)+WYC156)*1.21+IF($D$5="Koncesija",-#REF!*0.21,0)</f>
        <v>#REF!</v>
      </c>
      <c r="WYD165" s="632" t="e">
        <f>(IF(WYD112-WYD107&lt;0,0,WYD112-WYD107)+WYD156)*1.21+IF($D$5="Koncesija",-#REF!*0.21,0)</f>
        <v>#REF!</v>
      </c>
      <c r="WYE165" s="632" t="e">
        <f>(IF(WYE112-WYE107&lt;0,0,WYE112-WYE107)+WYE156)*1.21+IF($D$5="Koncesija",-#REF!*0.21,0)</f>
        <v>#REF!</v>
      </c>
      <c r="WYF165" s="632" t="e">
        <f>(IF(WYF112-WYF107&lt;0,0,WYF112-WYF107)+WYF156)*1.21+IF($D$5="Koncesija",-#REF!*0.21,0)</f>
        <v>#REF!</v>
      </c>
      <c r="WYG165" s="632" t="e">
        <f>(IF(WYG112-WYG107&lt;0,0,WYG112-WYG107)+WYG156)*1.21+IF($D$5="Koncesija",-#REF!*0.21,0)</f>
        <v>#REF!</v>
      </c>
      <c r="WYH165" s="632" t="e">
        <f>(IF(WYH112-WYH107&lt;0,0,WYH112-WYH107)+WYH156)*1.21+IF($D$5="Koncesija",-#REF!*0.21,0)</f>
        <v>#REF!</v>
      </c>
      <c r="WYI165" s="632" t="e">
        <f>(IF(WYI112-WYI107&lt;0,0,WYI112-WYI107)+WYI156)*1.21+IF($D$5="Koncesija",-#REF!*0.21,0)</f>
        <v>#REF!</v>
      </c>
      <c r="WYJ165" s="632" t="e">
        <f>(IF(WYJ112-WYJ107&lt;0,0,WYJ112-WYJ107)+WYJ156)*1.21+IF($D$5="Koncesija",-#REF!*0.21,0)</f>
        <v>#REF!</v>
      </c>
      <c r="WYK165" s="632" t="e">
        <f>(IF(WYK112-WYK107&lt;0,0,WYK112-WYK107)+WYK156)*1.21+IF($D$5="Koncesija",-#REF!*0.21,0)</f>
        <v>#REF!</v>
      </c>
      <c r="WYL165" s="632" t="e">
        <f>(IF(WYL112-WYL107&lt;0,0,WYL112-WYL107)+WYL156)*1.21+IF($D$5="Koncesija",-#REF!*0.21,0)</f>
        <v>#REF!</v>
      </c>
      <c r="WYM165" s="632" t="e">
        <f>(IF(WYM112-WYM107&lt;0,0,WYM112-WYM107)+WYM156)*1.21+IF($D$5="Koncesija",-#REF!*0.21,0)</f>
        <v>#REF!</v>
      </c>
      <c r="WYN165" s="632" t="e">
        <f>(IF(WYN112-WYN107&lt;0,0,WYN112-WYN107)+WYN156)*1.21+IF($D$5="Koncesija",-#REF!*0.21,0)</f>
        <v>#REF!</v>
      </c>
      <c r="WYO165" s="632" t="e">
        <f>(IF(WYO112-WYO107&lt;0,0,WYO112-WYO107)+WYO156)*1.21+IF($D$5="Koncesija",-#REF!*0.21,0)</f>
        <v>#REF!</v>
      </c>
      <c r="WYP165" s="632" t="e">
        <f>(IF(WYP112-WYP107&lt;0,0,WYP112-WYP107)+WYP156)*1.21+IF($D$5="Koncesija",-#REF!*0.21,0)</f>
        <v>#REF!</v>
      </c>
      <c r="WYQ165" s="632" t="e">
        <f>(IF(WYQ112-WYQ107&lt;0,0,WYQ112-WYQ107)+WYQ156)*1.21+IF($D$5="Koncesija",-#REF!*0.21,0)</f>
        <v>#REF!</v>
      </c>
      <c r="WYR165" s="632" t="e">
        <f>(IF(WYR112-WYR107&lt;0,0,WYR112-WYR107)+WYR156)*1.21+IF($D$5="Koncesija",-#REF!*0.21,0)</f>
        <v>#REF!</v>
      </c>
      <c r="WYS165" s="632" t="e">
        <f>(IF(WYS112-WYS107&lt;0,0,WYS112-WYS107)+WYS156)*1.21+IF($D$5="Koncesija",-#REF!*0.21,0)</f>
        <v>#REF!</v>
      </c>
      <c r="WYT165" s="632" t="e">
        <f>(IF(WYT112-WYT107&lt;0,0,WYT112-WYT107)+WYT156)*1.21+IF($D$5="Koncesija",-#REF!*0.21,0)</f>
        <v>#REF!</v>
      </c>
      <c r="WYU165" s="632" t="e">
        <f>(IF(WYU112-WYU107&lt;0,0,WYU112-WYU107)+WYU156)*1.21+IF($D$5="Koncesija",-#REF!*0.21,0)</f>
        <v>#REF!</v>
      </c>
      <c r="WYV165" s="632" t="e">
        <f>(IF(WYV112-WYV107&lt;0,0,WYV112-WYV107)+WYV156)*1.21+IF($D$5="Koncesija",-#REF!*0.21,0)</f>
        <v>#REF!</v>
      </c>
      <c r="WYW165" s="632" t="e">
        <f>(IF(WYW112-WYW107&lt;0,0,WYW112-WYW107)+WYW156)*1.21+IF($D$5="Koncesija",-#REF!*0.21,0)</f>
        <v>#REF!</v>
      </c>
      <c r="WYX165" s="632" t="e">
        <f>(IF(WYX112-WYX107&lt;0,0,WYX112-WYX107)+WYX156)*1.21+IF($D$5="Koncesija",-#REF!*0.21,0)</f>
        <v>#REF!</v>
      </c>
      <c r="WYY165" s="632" t="e">
        <f>(IF(WYY112-WYY107&lt;0,0,WYY112-WYY107)+WYY156)*1.21+IF($D$5="Koncesija",-#REF!*0.21,0)</f>
        <v>#REF!</v>
      </c>
      <c r="WYZ165" s="632" t="e">
        <f>(IF(WYZ112-WYZ107&lt;0,0,WYZ112-WYZ107)+WYZ156)*1.21+IF($D$5="Koncesija",-#REF!*0.21,0)</f>
        <v>#REF!</v>
      </c>
      <c r="WZA165" s="632" t="e">
        <f>(IF(WZA112-WZA107&lt;0,0,WZA112-WZA107)+WZA156)*1.21+IF($D$5="Koncesija",-#REF!*0.21,0)</f>
        <v>#REF!</v>
      </c>
      <c r="WZB165" s="632" t="e">
        <f>(IF(WZB112-WZB107&lt;0,0,WZB112-WZB107)+WZB156)*1.21+IF($D$5="Koncesija",-#REF!*0.21,0)</f>
        <v>#REF!</v>
      </c>
      <c r="WZC165" s="632" t="e">
        <f>(IF(WZC112-WZC107&lt;0,0,WZC112-WZC107)+WZC156)*1.21+IF($D$5="Koncesija",-#REF!*0.21,0)</f>
        <v>#REF!</v>
      </c>
      <c r="WZD165" s="632" t="e">
        <f>(IF(WZD112-WZD107&lt;0,0,WZD112-WZD107)+WZD156)*1.21+IF($D$5="Koncesija",-#REF!*0.21,0)</f>
        <v>#REF!</v>
      </c>
      <c r="WZE165" s="632" t="e">
        <f>(IF(WZE112-WZE107&lt;0,0,WZE112-WZE107)+WZE156)*1.21+IF($D$5="Koncesija",-#REF!*0.21,0)</f>
        <v>#REF!</v>
      </c>
      <c r="WZF165" s="632" t="e">
        <f>(IF(WZF112-WZF107&lt;0,0,WZF112-WZF107)+WZF156)*1.21+IF($D$5="Koncesija",-#REF!*0.21,0)</f>
        <v>#REF!</v>
      </c>
      <c r="WZG165" s="632" t="e">
        <f>(IF(WZG112-WZG107&lt;0,0,WZG112-WZG107)+WZG156)*1.21+IF($D$5="Koncesija",-#REF!*0.21,0)</f>
        <v>#REF!</v>
      </c>
      <c r="WZH165" s="632" t="e">
        <f>(IF(WZH112-WZH107&lt;0,0,WZH112-WZH107)+WZH156)*1.21+IF($D$5="Koncesija",-#REF!*0.21,0)</f>
        <v>#REF!</v>
      </c>
      <c r="WZI165" s="632" t="e">
        <f>(IF(WZI112-WZI107&lt;0,0,WZI112-WZI107)+WZI156)*1.21+IF($D$5="Koncesija",-#REF!*0.21,0)</f>
        <v>#REF!</v>
      </c>
      <c r="WZJ165" s="632" t="e">
        <f>(IF(WZJ112-WZJ107&lt;0,0,WZJ112-WZJ107)+WZJ156)*1.21+IF($D$5="Koncesija",-#REF!*0.21,0)</f>
        <v>#REF!</v>
      </c>
      <c r="WZK165" s="632" t="e">
        <f>(IF(WZK112-WZK107&lt;0,0,WZK112-WZK107)+WZK156)*1.21+IF($D$5="Koncesija",-#REF!*0.21,0)</f>
        <v>#REF!</v>
      </c>
      <c r="WZL165" s="632" t="e">
        <f>(IF(WZL112-WZL107&lt;0,0,WZL112-WZL107)+WZL156)*1.21+IF($D$5="Koncesija",-#REF!*0.21,0)</f>
        <v>#REF!</v>
      </c>
      <c r="WZM165" s="632" t="e">
        <f>(IF(WZM112-WZM107&lt;0,0,WZM112-WZM107)+WZM156)*1.21+IF($D$5="Koncesija",-#REF!*0.21,0)</f>
        <v>#REF!</v>
      </c>
      <c r="WZN165" s="632" t="e">
        <f>(IF(WZN112-WZN107&lt;0,0,WZN112-WZN107)+WZN156)*1.21+IF($D$5="Koncesija",-#REF!*0.21,0)</f>
        <v>#REF!</v>
      </c>
      <c r="WZO165" s="632" t="e">
        <f>(IF(WZO112-WZO107&lt;0,0,WZO112-WZO107)+WZO156)*1.21+IF($D$5="Koncesija",-#REF!*0.21,0)</f>
        <v>#REF!</v>
      </c>
      <c r="WZP165" s="632" t="e">
        <f>(IF(WZP112-WZP107&lt;0,0,WZP112-WZP107)+WZP156)*1.21+IF($D$5="Koncesija",-#REF!*0.21,0)</f>
        <v>#REF!</v>
      </c>
      <c r="WZQ165" s="632" t="e">
        <f>(IF(WZQ112-WZQ107&lt;0,0,WZQ112-WZQ107)+WZQ156)*1.21+IF($D$5="Koncesija",-#REF!*0.21,0)</f>
        <v>#REF!</v>
      </c>
      <c r="WZR165" s="632" t="e">
        <f>(IF(WZR112-WZR107&lt;0,0,WZR112-WZR107)+WZR156)*1.21+IF($D$5="Koncesija",-#REF!*0.21,0)</f>
        <v>#REF!</v>
      </c>
      <c r="WZS165" s="632" t="e">
        <f>(IF(WZS112-WZS107&lt;0,0,WZS112-WZS107)+WZS156)*1.21+IF($D$5="Koncesija",-#REF!*0.21,0)</f>
        <v>#REF!</v>
      </c>
      <c r="WZT165" s="632" t="e">
        <f>(IF(WZT112-WZT107&lt;0,0,WZT112-WZT107)+WZT156)*1.21+IF($D$5="Koncesija",-#REF!*0.21,0)</f>
        <v>#REF!</v>
      </c>
      <c r="WZU165" s="632" t="e">
        <f>(IF(WZU112-WZU107&lt;0,0,WZU112-WZU107)+WZU156)*1.21+IF($D$5="Koncesija",-#REF!*0.21,0)</f>
        <v>#REF!</v>
      </c>
      <c r="WZV165" s="632" t="e">
        <f>(IF(WZV112-WZV107&lt;0,0,WZV112-WZV107)+WZV156)*1.21+IF($D$5="Koncesija",-#REF!*0.21,0)</f>
        <v>#REF!</v>
      </c>
      <c r="WZW165" s="632" t="e">
        <f>(IF(WZW112-WZW107&lt;0,0,WZW112-WZW107)+WZW156)*1.21+IF($D$5="Koncesija",-#REF!*0.21,0)</f>
        <v>#REF!</v>
      </c>
      <c r="WZX165" s="632" t="e">
        <f>(IF(WZX112-WZX107&lt;0,0,WZX112-WZX107)+WZX156)*1.21+IF($D$5="Koncesija",-#REF!*0.21,0)</f>
        <v>#REF!</v>
      </c>
      <c r="WZY165" s="632" t="e">
        <f>(IF(WZY112-WZY107&lt;0,0,WZY112-WZY107)+WZY156)*1.21+IF($D$5="Koncesija",-#REF!*0.21,0)</f>
        <v>#REF!</v>
      </c>
      <c r="WZZ165" s="632" t="e">
        <f>(IF(WZZ112-WZZ107&lt;0,0,WZZ112-WZZ107)+WZZ156)*1.21+IF($D$5="Koncesija",-#REF!*0.21,0)</f>
        <v>#REF!</v>
      </c>
      <c r="XAA165" s="632" t="e">
        <f>(IF(XAA112-XAA107&lt;0,0,XAA112-XAA107)+XAA156)*1.21+IF($D$5="Koncesija",-#REF!*0.21,0)</f>
        <v>#REF!</v>
      </c>
      <c r="XAB165" s="632" t="e">
        <f>(IF(XAB112-XAB107&lt;0,0,XAB112-XAB107)+XAB156)*1.21+IF($D$5="Koncesija",-#REF!*0.21,0)</f>
        <v>#REF!</v>
      </c>
      <c r="XAC165" s="632" t="e">
        <f>(IF(XAC112-XAC107&lt;0,0,XAC112-XAC107)+XAC156)*1.21+IF($D$5="Koncesija",-#REF!*0.21,0)</f>
        <v>#REF!</v>
      </c>
      <c r="XAD165" s="632" t="e">
        <f>(IF(XAD112-XAD107&lt;0,0,XAD112-XAD107)+XAD156)*1.21+IF($D$5="Koncesija",-#REF!*0.21,0)</f>
        <v>#REF!</v>
      </c>
      <c r="XAE165" s="632" t="e">
        <f>(IF(XAE112-XAE107&lt;0,0,XAE112-XAE107)+XAE156)*1.21+IF($D$5="Koncesija",-#REF!*0.21,0)</f>
        <v>#REF!</v>
      </c>
      <c r="XAF165" s="632" t="e">
        <f>(IF(XAF112-XAF107&lt;0,0,XAF112-XAF107)+XAF156)*1.21+IF($D$5="Koncesija",-#REF!*0.21,0)</f>
        <v>#REF!</v>
      </c>
      <c r="XAG165" s="632" t="e">
        <f>(IF(XAG112-XAG107&lt;0,0,XAG112-XAG107)+XAG156)*1.21+IF($D$5="Koncesija",-#REF!*0.21,0)</f>
        <v>#REF!</v>
      </c>
      <c r="XAH165" s="632" t="e">
        <f>(IF(XAH112-XAH107&lt;0,0,XAH112-XAH107)+XAH156)*1.21+IF($D$5="Koncesija",-#REF!*0.21,0)</f>
        <v>#REF!</v>
      </c>
      <c r="XAI165" s="632" t="e">
        <f>(IF(XAI112-XAI107&lt;0,0,XAI112-XAI107)+XAI156)*1.21+IF($D$5="Koncesija",-#REF!*0.21,0)</f>
        <v>#REF!</v>
      </c>
      <c r="XAJ165" s="632" t="e">
        <f>(IF(XAJ112-XAJ107&lt;0,0,XAJ112-XAJ107)+XAJ156)*1.21+IF($D$5="Koncesija",-#REF!*0.21,0)</f>
        <v>#REF!</v>
      </c>
      <c r="XAK165" s="632" t="e">
        <f>(IF(XAK112-XAK107&lt;0,0,XAK112-XAK107)+XAK156)*1.21+IF($D$5="Koncesija",-#REF!*0.21,0)</f>
        <v>#REF!</v>
      </c>
      <c r="XAL165" s="632" t="e">
        <f>(IF(XAL112-XAL107&lt;0,0,XAL112-XAL107)+XAL156)*1.21+IF($D$5="Koncesija",-#REF!*0.21,0)</f>
        <v>#REF!</v>
      </c>
      <c r="XAM165" s="632" t="e">
        <f>(IF(XAM112-XAM107&lt;0,0,XAM112-XAM107)+XAM156)*1.21+IF($D$5="Koncesija",-#REF!*0.21,0)</f>
        <v>#REF!</v>
      </c>
      <c r="XAN165" s="632" t="e">
        <f>(IF(XAN112-XAN107&lt;0,0,XAN112-XAN107)+XAN156)*1.21+IF($D$5="Koncesija",-#REF!*0.21,0)</f>
        <v>#REF!</v>
      </c>
      <c r="XAO165" s="632" t="e">
        <f>(IF(XAO112-XAO107&lt;0,0,XAO112-XAO107)+XAO156)*1.21+IF($D$5="Koncesija",-#REF!*0.21,0)</f>
        <v>#REF!</v>
      </c>
      <c r="XAP165" s="632" t="e">
        <f>(IF(XAP112-XAP107&lt;0,0,XAP112-XAP107)+XAP156)*1.21+IF($D$5="Koncesija",-#REF!*0.21,0)</f>
        <v>#REF!</v>
      </c>
      <c r="XAQ165" s="632" t="e">
        <f>(IF(XAQ112-XAQ107&lt;0,0,XAQ112-XAQ107)+XAQ156)*1.21+IF($D$5="Koncesija",-#REF!*0.21,0)</f>
        <v>#REF!</v>
      </c>
      <c r="XAR165" s="632" t="e">
        <f>(IF(XAR112-XAR107&lt;0,0,XAR112-XAR107)+XAR156)*1.21+IF($D$5="Koncesija",-#REF!*0.21,0)</f>
        <v>#REF!</v>
      </c>
      <c r="XAS165" s="632" t="e">
        <f>(IF(XAS112-XAS107&lt;0,0,XAS112-XAS107)+XAS156)*1.21+IF($D$5="Koncesija",-#REF!*0.21,0)</f>
        <v>#REF!</v>
      </c>
      <c r="XAT165" s="632" t="e">
        <f>(IF(XAT112-XAT107&lt;0,0,XAT112-XAT107)+XAT156)*1.21+IF($D$5="Koncesija",-#REF!*0.21,0)</f>
        <v>#REF!</v>
      </c>
      <c r="XAU165" s="632" t="e">
        <f>(IF(XAU112-XAU107&lt;0,0,XAU112-XAU107)+XAU156)*1.21+IF($D$5="Koncesija",-#REF!*0.21,0)</f>
        <v>#REF!</v>
      </c>
      <c r="XAV165" s="632" t="e">
        <f>(IF(XAV112-XAV107&lt;0,0,XAV112-XAV107)+XAV156)*1.21+IF($D$5="Koncesija",-#REF!*0.21,0)</f>
        <v>#REF!</v>
      </c>
      <c r="XAW165" s="632" t="e">
        <f>(IF(XAW112-XAW107&lt;0,0,XAW112-XAW107)+XAW156)*1.21+IF($D$5="Koncesija",-#REF!*0.21,0)</f>
        <v>#REF!</v>
      </c>
      <c r="XAX165" s="632" t="e">
        <f>(IF(XAX112-XAX107&lt;0,0,XAX112-XAX107)+XAX156)*1.21+IF($D$5="Koncesija",-#REF!*0.21,0)</f>
        <v>#REF!</v>
      </c>
      <c r="XAY165" s="632" t="e">
        <f>(IF(XAY112-XAY107&lt;0,0,XAY112-XAY107)+XAY156)*1.21+IF($D$5="Koncesija",-#REF!*0.21,0)</f>
        <v>#REF!</v>
      </c>
      <c r="XAZ165" s="632" t="e">
        <f>(IF(XAZ112-XAZ107&lt;0,0,XAZ112-XAZ107)+XAZ156)*1.21+IF($D$5="Koncesija",-#REF!*0.21,0)</f>
        <v>#REF!</v>
      </c>
      <c r="XBA165" s="632" t="e">
        <f>(IF(XBA112-XBA107&lt;0,0,XBA112-XBA107)+XBA156)*1.21+IF($D$5="Koncesija",-#REF!*0.21,0)</f>
        <v>#REF!</v>
      </c>
      <c r="XBB165" s="632" t="e">
        <f>(IF(XBB112-XBB107&lt;0,0,XBB112-XBB107)+XBB156)*1.21+IF($D$5="Koncesija",-#REF!*0.21,0)</f>
        <v>#REF!</v>
      </c>
      <c r="XBC165" s="632" t="e">
        <f>(IF(XBC112-XBC107&lt;0,0,XBC112-XBC107)+XBC156)*1.21+IF($D$5="Koncesija",-#REF!*0.21,0)</f>
        <v>#REF!</v>
      </c>
      <c r="XBD165" s="632" t="e">
        <f>(IF(XBD112-XBD107&lt;0,0,XBD112-XBD107)+XBD156)*1.21+IF($D$5="Koncesija",-#REF!*0.21,0)</f>
        <v>#REF!</v>
      </c>
      <c r="XBE165" s="632" t="e">
        <f>(IF(XBE112-XBE107&lt;0,0,XBE112-XBE107)+XBE156)*1.21+IF($D$5="Koncesija",-#REF!*0.21,0)</f>
        <v>#REF!</v>
      </c>
      <c r="XBF165" s="632" t="e">
        <f>(IF(XBF112-XBF107&lt;0,0,XBF112-XBF107)+XBF156)*1.21+IF($D$5="Koncesija",-#REF!*0.21,0)</f>
        <v>#REF!</v>
      </c>
      <c r="XBG165" s="632" t="e">
        <f>(IF(XBG112-XBG107&lt;0,0,XBG112-XBG107)+XBG156)*1.21+IF($D$5="Koncesija",-#REF!*0.21,0)</f>
        <v>#REF!</v>
      </c>
      <c r="XBH165" s="632" t="e">
        <f>(IF(XBH112-XBH107&lt;0,0,XBH112-XBH107)+XBH156)*1.21+IF($D$5="Koncesija",-#REF!*0.21,0)</f>
        <v>#REF!</v>
      </c>
      <c r="XBI165" s="632" t="e">
        <f>(IF(XBI112-XBI107&lt;0,0,XBI112-XBI107)+XBI156)*1.21+IF($D$5="Koncesija",-#REF!*0.21,0)</f>
        <v>#REF!</v>
      </c>
      <c r="XBJ165" s="632" t="e">
        <f>(IF(XBJ112-XBJ107&lt;0,0,XBJ112-XBJ107)+XBJ156)*1.21+IF($D$5="Koncesija",-#REF!*0.21,0)</f>
        <v>#REF!</v>
      </c>
      <c r="XBK165" s="632" t="e">
        <f>(IF(XBK112-XBK107&lt;0,0,XBK112-XBK107)+XBK156)*1.21+IF($D$5="Koncesija",-#REF!*0.21,0)</f>
        <v>#REF!</v>
      </c>
      <c r="XBL165" s="632" t="e">
        <f>(IF(XBL112-XBL107&lt;0,0,XBL112-XBL107)+XBL156)*1.21+IF($D$5="Koncesija",-#REF!*0.21,0)</f>
        <v>#REF!</v>
      </c>
      <c r="XBM165" s="632" t="e">
        <f>(IF(XBM112-XBM107&lt;0,0,XBM112-XBM107)+XBM156)*1.21+IF($D$5="Koncesija",-#REF!*0.21,0)</f>
        <v>#REF!</v>
      </c>
      <c r="XBN165" s="632" t="e">
        <f>(IF(XBN112-XBN107&lt;0,0,XBN112-XBN107)+XBN156)*1.21+IF($D$5="Koncesija",-#REF!*0.21,0)</f>
        <v>#REF!</v>
      </c>
      <c r="XBO165" s="632" t="e">
        <f>(IF(XBO112-XBO107&lt;0,0,XBO112-XBO107)+XBO156)*1.21+IF($D$5="Koncesija",-#REF!*0.21,0)</f>
        <v>#REF!</v>
      </c>
      <c r="XBP165" s="632" t="e">
        <f>(IF(XBP112-XBP107&lt;0,0,XBP112-XBP107)+XBP156)*1.21+IF($D$5="Koncesija",-#REF!*0.21,0)</f>
        <v>#REF!</v>
      </c>
      <c r="XBQ165" s="632" t="e">
        <f>(IF(XBQ112-XBQ107&lt;0,0,XBQ112-XBQ107)+XBQ156)*1.21+IF($D$5="Koncesija",-#REF!*0.21,0)</f>
        <v>#REF!</v>
      </c>
      <c r="XBR165" s="632" t="e">
        <f>(IF(XBR112-XBR107&lt;0,0,XBR112-XBR107)+XBR156)*1.21+IF($D$5="Koncesija",-#REF!*0.21,0)</f>
        <v>#REF!</v>
      </c>
      <c r="XBS165" s="632" t="e">
        <f>(IF(XBS112-XBS107&lt;0,0,XBS112-XBS107)+XBS156)*1.21+IF($D$5="Koncesija",-#REF!*0.21,0)</f>
        <v>#REF!</v>
      </c>
      <c r="XBT165" s="632" t="e">
        <f>(IF(XBT112-XBT107&lt;0,0,XBT112-XBT107)+XBT156)*1.21+IF($D$5="Koncesija",-#REF!*0.21,0)</f>
        <v>#REF!</v>
      </c>
      <c r="XBU165" s="632" t="e">
        <f>(IF(XBU112-XBU107&lt;0,0,XBU112-XBU107)+XBU156)*1.21+IF($D$5="Koncesija",-#REF!*0.21,0)</f>
        <v>#REF!</v>
      </c>
      <c r="XBV165" s="632" t="e">
        <f>(IF(XBV112-XBV107&lt;0,0,XBV112-XBV107)+XBV156)*1.21+IF($D$5="Koncesija",-#REF!*0.21,0)</f>
        <v>#REF!</v>
      </c>
      <c r="XBW165" s="632" t="e">
        <f>(IF(XBW112-XBW107&lt;0,0,XBW112-XBW107)+XBW156)*1.21+IF($D$5="Koncesija",-#REF!*0.21,0)</f>
        <v>#REF!</v>
      </c>
      <c r="XBX165" s="632" t="e">
        <f>(IF(XBX112-XBX107&lt;0,0,XBX112-XBX107)+XBX156)*1.21+IF($D$5="Koncesija",-#REF!*0.21,0)</f>
        <v>#REF!</v>
      </c>
      <c r="XBY165" s="632" t="e">
        <f>(IF(XBY112-XBY107&lt;0,0,XBY112-XBY107)+XBY156)*1.21+IF($D$5="Koncesija",-#REF!*0.21,0)</f>
        <v>#REF!</v>
      </c>
      <c r="XBZ165" s="632" t="e">
        <f>(IF(XBZ112-XBZ107&lt;0,0,XBZ112-XBZ107)+XBZ156)*1.21+IF($D$5="Koncesija",-#REF!*0.21,0)</f>
        <v>#REF!</v>
      </c>
      <c r="XCA165" s="632" t="e">
        <f>(IF(XCA112-XCA107&lt;0,0,XCA112-XCA107)+XCA156)*1.21+IF($D$5="Koncesija",-#REF!*0.21,0)</f>
        <v>#REF!</v>
      </c>
      <c r="XCB165" s="632" t="e">
        <f>(IF(XCB112-XCB107&lt;0,0,XCB112-XCB107)+XCB156)*1.21+IF($D$5="Koncesija",-#REF!*0.21,0)</f>
        <v>#REF!</v>
      </c>
      <c r="XCC165" s="632" t="e">
        <f>(IF(XCC112-XCC107&lt;0,0,XCC112-XCC107)+XCC156)*1.21+IF($D$5="Koncesija",-#REF!*0.21,0)</f>
        <v>#REF!</v>
      </c>
      <c r="XCD165" s="632" t="e">
        <f>(IF(XCD112-XCD107&lt;0,0,XCD112-XCD107)+XCD156)*1.21+IF($D$5="Koncesija",-#REF!*0.21,0)</f>
        <v>#REF!</v>
      </c>
      <c r="XCE165" s="632" t="e">
        <f>(IF(XCE112-XCE107&lt;0,0,XCE112-XCE107)+XCE156)*1.21+IF($D$5="Koncesija",-#REF!*0.21,0)</f>
        <v>#REF!</v>
      </c>
      <c r="XCF165" s="632" t="e">
        <f>(IF(XCF112-XCF107&lt;0,0,XCF112-XCF107)+XCF156)*1.21+IF($D$5="Koncesija",-#REF!*0.21,0)</f>
        <v>#REF!</v>
      </c>
      <c r="XCG165" s="632" t="e">
        <f>(IF(XCG112-XCG107&lt;0,0,XCG112-XCG107)+XCG156)*1.21+IF($D$5="Koncesija",-#REF!*0.21,0)</f>
        <v>#REF!</v>
      </c>
      <c r="XCH165" s="632" t="e">
        <f>(IF(XCH112-XCH107&lt;0,0,XCH112-XCH107)+XCH156)*1.21+IF($D$5="Koncesija",-#REF!*0.21,0)</f>
        <v>#REF!</v>
      </c>
      <c r="XCI165" s="632" t="e">
        <f>(IF(XCI112-XCI107&lt;0,0,XCI112-XCI107)+XCI156)*1.21+IF($D$5="Koncesija",-#REF!*0.21,0)</f>
        <v>#REF!</v>
      </c>
      <c r="XCJ165" s="632" t="e">
        <f>(IF(XCJ112-XCJ107&lt;0,0,XCJ112-XCJ107)+XCJ156)*1.21+IF($D$5="Koncesija",-#REF!*0.21,0)</f>
        <v>#REF!</v>
      </c>
      <c r="XCK165" s="632" t="e">
        <f>(IF(XCK112-XCK107&lt;0,0,XCK112-XCK107)+XCK156)*1.21+IF($D$5="Koncesija",-#REF!*0.21,0)</f>
        <v>#REF!</v>
      </c>
      <c r="XCL165" s="632" t="e">
        <f>(IF(XCL112-XCL107&lt;0,0,XCL112-XCL107)+XCL156)*1.21+IF($D$5="Koncesija",-#REF!*0.21,0)</f>
        <v>#REF!</v>
      </c>
      <c r="XCM165" s="632" t="e">
        <f>(IF(XCM112-XCM107&lt;0,0,XCM112-XCM107)+XCM156)*1.21+IF($D$5="Koncesija",-#REF!*0.21,0)</f>
        <v>#REF!</v>
      </c>
      <c r="XCN165" s="632" t="e">
        <f>(IF(XCN112-XCN107&lt;0,0,XCN112-XCN107)+XCN156)*1.21+IF($D$5="Koncesija",-#REF!*0.21,0)</f>
        <v>#REF!</v>
      </c>
      <c r="XCO165" s="632" t="e">
        <f>(IF(XCO112-XCO107&lt;0,0,XCO112-XCO107)+XCO156)*1.21+IF($D$5="Koncesija",-#REF!*0.21,0)</f>
        <v>#REF!</v>
      </c>
      <c r="XCP165" s="632" t="e">
        <f>(IF(XCP112-XCP107&lt;0,0,XCP112-XCP107)+XCP156)*1.21+IF($D$5="Koncesija",-#REF!*0.21,0)</f>
        <v>#REF!</v>
      </c>
      <c r="XCQ165" s="632" t="e">
        <f>(IF(XCQ112-XCQ107&lt;0,0,XCQ112-XCQ107)+XCQ156)*1.21+IF($D$5="Koncesija",-#REF!*0.21,0)</f>
        <v>#REF!</v>
      </c>
      <c r="XCR165" s="632" t="e">
        <f>(IF(XCR112-XCR107&lt;0,0,XCR112-XCR107)+XCR156)*1.21+IF($D$5="Koncesija",-#REF!*0.21,0)</f>
        <v>#REF!</v>
      </c>
      <c r="XCS165" s="632" t="e">
        <f>(IF(XCS112-XCS107&lt;0,0,XCS112-XCS107)+XCS156)*1.21+IF($D$5="Koncesija",-#REF!*0.21,0)</f>
        <v>#REF!</v>
      </c>
      <c r="XCT165" s="632" t="e">
        <f>(IF(XCT112-XCT107&lt;0,0,XCT112-XCT107)+XCT156)*1.21+IF($D$5="Koncesija",-#REF!*0.21,0)</f>
        <v>#REF!</v>
      </c>
      <c r="XCU165" s="632" t="e">
        <f>(IF(XCU112-XCU107&lt;0,0,XCU112-XCU107)+XCU156)*1.21+IF($D$5="Koncesija",-#REF!*0.21,0)</f>
        <v>#REF!</v>
      </c>
      <c r="XCV165" s="632" t="e">
        <f>(IF(XCV112-XCV107&lt;0,0,XCV112-XCV107)+XCV156)*1.21+IF($D$5="Koncesija",-#REF!*0.21,0)</f>
        <v>#REF!</v>
      </c>
      <c r="XCW165" s="632" t="e">
        <f>(IF(XCW112-XCW107&lt;0,0,XCW112-XCW107)+XCW156)*1.21+IF($D$5="Koncesija",-#REF!*0.21,0)</f>
        <v>#REF!</v>
      </c>
      <c r="XCX165" s="632" t="e">
        <f>(IF(XCX112-XCX107&lt;0,0,XCX112-XCX107)+XCX156)*1.21+IF($D$5="Koncesija",-#REF!*0.21,0)</f>
        <v>#REF!</v>
      </c>
      <c r="XCY165" s="632" t="e">
        <f>(IF(XCY112-XCY107&lt;0,0,XCY112-XCY107)+XCY156)*1.21+IF($D$5="Koncesija",-#REF!*0.21,0)</f>
        <v>#REF!</v>
      </c>
      <c r="XCZ165" s="632" t="e">
        <f>(IF(XCZ112-XCZ107&lt;0,0,XCZ112-XCZ107)+XCZ156)*1.21+IF($D$5="Koncesija",-#REF!*0.21,0)</f>
        <v>#REF!</v>
      </c>
      <c r="XDA165" s="632" t="e">
        <f>(IF(XDA112-XDA107&lt;0,0,XDA112-XDA107)+XDA156)*1.21+IF($D$5="Koncesija",-#REF!*0.21,0)</f>
        <v>#REF!</v>
      </c>
      <c r="XDB165" s="632" t="e">
        <f>(IF(XDB112-XDB107&lt;0,0,XDB112-XDB107)+XDB156)*1.21+IF($D$5="Koncesija",-#REF!*0.21,0)</f>
        <v>#REF!</v>
      </c>
      <c r="XDC165" s="632" t="e">
        <f>(IF(XDC112-XDC107&lt;0,0,XDC112-XDC107)+XDC156)*1.21+IF($D$5="Koncesija",-#REF!*0.21,0)</f>
        <v>#REF!</v>
      </c>
      <c r="XDD165" s="632" t="e">
        <f>(IF(XDD112-XDD107&lt;0,0,XDD112-XDD107)+XDD156)*1.21+IF($D$5="Koncesija",-#REF!*0.21,0)</f>
        <v>#REF!</v>
      </c>
      <c r="XDE165" s="632" t="e">
        <f>(IF(XDE112-XDE107&lt;0,0,XDE112-XDE107)+XDE156)*1.21+IF($D$5="Koncesija",-#REF!*0.21,0)</f>
        <v>#REF!</v>
      </c>
      <c r="XDF165" s="632" t="e">
        <f>(IF(XDF112-XDF107&lt;0,0,XDF112-XDF107)+XDF156)*1.21+IF($D$5="Koncesija",-#REF!*0.21,0)</f>
        <v>#REF!</v>
      </c>
      <c r="XDG165" s="632" t="e">
        <f>(IF(XDG112-XDG107&lt;0,0,XDG112-XDG107)+XDG156)*1.21+IF($D$5="Koncesija",-#REF!*0.21,0)</f>
        <v>#REF!</v>
      </c>
      <c r="XDH165" s="632" t="e">
        <f>(IF(XDH112-XDH107&lt;0,0,XDH112-XDH107)+XDH156)*1.21+IF($D$5="Koncesija",-#REF!*0.21,0)</f>
        <v>#REF!</v>
      </c>
      <c r="XDI165" s="632" t="e">
        <f>(IF(XDI112-XDI107&lt;0,0,XDI112-XDI107)+XDI156)*1.21+IF($D$5="Koncesija",-#REF!*0.21,0)</f>
        <v>#REF!</v>
      </c>
      <c r="XDJ165" s="632" t="e">
        <f>(IF(XDJ112-XDJ107&lt;0,0,XDJ112-XDJ107)+XDJ156)*1.21+IF($D$5="Koncesija",-#REF!*0.21,0)</f>
        <v>#REF!</v>
      </c>
      <c r="XDK165" s="632" t="e">
        <f>(IF(XDK112-XDK107&lt;0,0,XDK112-XDK107)+XDK156)*1.21+IF($D$5="Koncesija",-#REF!*0.21,0)</f>
        <v>#REF!</v>
      </c>
      <c r="XDL165" s="632" t="e">
        <f>(IF(XDL112-XDL107&lt;0,0,XDL112-XDL107)+XDL156)*1.21+IF($D$5="Koncesija",-#REF!*0.21,0)</f>
        <v>#REF!</v>
      </c>
      <c r="XDM165" s="632" t="e">
        <f>(IF(XDM112-XDM107&lt;0,0,XDM112-XDM107)+XDM156)*1.21+IF($D$5="Koncesija",-#REF!*0.21,0)</f>
        <v>#REF!</v>
      </c>
      <c r="XDN165" s="632" t="e">
        <f>(IF(XDN112-XDN107&lt;0,0,XDN112-XDN107)+XDN156)*1.21+IF($D$5="Koncesija",-#REF!*0.21,0)</f>
        <v>#REF!</v>
      </c>
      <c r="XDO165" s="632" t="e">
        <f>(IF(XDO112-XDO107&lt;0,0,XDO112-XDO107)+XDO156)*1.21+IF($D$5="Koncesija",-#REF!*0.21,0)</f>
        <v>#REF!</v>
      </c>
      <c r="XDP165" s="632" t="e">
        <f>(IF(XDP112-XDP107&lt;0,0,XDP112-XDP107)+XDP156)*1.21+IF($D$5="Koncesija",-#REF!*0.21,0)</f>
        <v>#REF!</v>
      </c>
      <c r="XDQ165" s="632" t="e">
        <f>(IF(XDQ112-XDQ107&lt;0,0,XDQ112-XDQ107)+XDQ156)*1.21+IF($D$5="Koncesija",-#REF!*0.21,0)</f>
        <v>#REF!</v>
      </c>
      <c r="XDR165" s="632" t="e">
        <f>(IF(XDR112-XDR107&lt;0,0,XDR112-XDR107)+XDR156)*1.21+IF($D$5="Koncesija",-#REF!*0.21,0)</f>
        <v>#REF!</v>
      </c>
      <c r="XDS165" s="632" t="e">
        <f>(IF(XDS112-XDS107&lt;0,0,XDS112-XDS107)+XDS156)*1.21+IF($D$5="Koncesija",-#REF!*0.21,0)</f>
        <v>#REF!</v>
      </c>
      <c r="XDT165" s="632" t="e">
        <f>(IF(XDT112-XDT107&lt;0,0,XDT112-XDT107)+XDT156)*1.21+IF($D$5="Koncesija",-#REF!*0.21,0)</f>
        <v>#REF!</v>
      </c>
      <c r="XDU165" s="632" t="e">
        <f>(IF(XDU112-XDU107&lt;0,0,XDU112-XDU107)+XDU156)*1.21+IF($D$5="Koncesija",-#REF!*0.21,0)</f>
        <v>#REF!</v>
      </c>
      <c r="XDV165" s="632" t="e">
        <f>(IF(XDV112-XDV107&lt;0,0,XDV112-XDV107)+XDV156)*1.21+IF($D$5="Koncesija",-#REF!*0.21,0)</f>
        <v>#REF!</v>
      </c>
      <c r="XDW165" s="632" t="e">
        <f>(IF(XDW112-XDW107&lt;0,0,XDW112-XDW107)+XDW156)*1.21+IF($D$5="Koncesija",-#REF!*0.21,0)</f>
        <v>#REF!</v>
      </c>
      <c r="XDX165" s="632" t="e">
        <f>(IF(XDX112-XDX107&lt;0,0,XDX112-XDX107)+XDX156)*1.21+IF($D$5="Koncesija",-#REF!*0.21,0)</f>
        <v>#REF!</v>
      </c>
      <c r="XDY165" s="632" t="e">
        <f>(IF(XDY112-XDY107&lt;0,0,XDY112-XDY107)+XDY156)*1.21+IF($D$5="Koncesija",-#REF!*0.21,0)</f>
        <v>#REF!</v>
      </c>
      <c r="XDZ165" s="632" t="e">
        <f>(IF(XDZ112-XDZ107&lt;0,0,XDZ112-XDZ107)+XDZ156)*1.21+IF($D$5="Koncesija",-#REF!*0.21,0)</f>
        <v>#REF!</v>
      </c>
      <c r="XEA165" s="632" t="e">
        <f>(IF(XEA112-XEA107&lt;0,0,XEA112-XEA107)+XEA156)*1.21+IF($D$5="Koncesija",-#REF!*0.21,0)</f>
        <v>#REF!</v>
      </c>
      <c r="XEB165" s="632" t="e">
        <f>(IF(XEB112-XEB107&lt;0,0,XEB112-XEB107)+XEB156)*1.21+IF($D$5="Koncesija",-#REF!*0.21,0)</f>
        <v>#REF!</v>
      </c>
      <c r="XEC165" s="632" t="e">
        <f>(IF(XEC112-XEC107&lt;0,0,XEC112-XEC107)+XEC156)*1.21+IF($D$5="Koncesija",-#REF!*0.21,0)</f>
        <v>#REF!</v>
      </c>
      <c r="XED165" s="632" t="e">
        <f>(IF(XED112-XED107&lt;0,0,XED112-XED107)+XED156)*1.21+IF($D$5="Koncesija",-#REF!*0.21,0)</f>
        <v>#REF!</v>
      </c>
      <c r="XEE165" s="632" t="e">
        <f>(IF(XEE112-XEE107&lt;0,0,XEE112-XEE107)+XEE156)*1.21+IF($D$5="Koncesija",-#REF!*0.21,0)</f>
        <v>#REF!</v>
      </c>
      <c r="XEF165" s="632" t="e">
        <f>(IF(XEF112-XEF107&lt;0,0,XEF112-XEF107)+XEF156)*1.21+IF($D$5="Koncesija",-#REF!*0.21,0)</f>
        <v>#REF!</v>
      </c>
      <c r="XEG165" s="632" t="e">
        <f>(IF(XEG112-XEG107&lt;0,0,XEG112-XEG107)+XEG156)*1.21+IF($D$5="Koncesija",-#REF!*0.21,0)</f>
        <v>#REF!</v>
      </c>
      <c r="XEH165" s="632" t="e">
        <f>(IF(XEH112-XEH107&lt;0,0,XEH112-XEH107)+XEH156)*1.21+IF($D$5="Koncesija",-#REF!*0.21,0)</f>
        <v>#REF!</v>
      </c>
      <c r="XEI165" s="632" t="e">
        <f>(IF(XEI112-XEI107&lt;0,0,XEI112-XEI107)+XEI156)*1.21+IF($D$5="Koncesija",-#REF!*0.21,0)</f>
        <v>#REF!</v>
      </c>
      <c r="XEJ165" s="632" t="e">
        <f>(IF(XEJ112-XEJ107&lt;0,0,XEJ112-XEJ107)+XEJ156)*1.21+IF($D$5="Koncesija",-#REF!*0.21,0)</f>
        <v>#REF!</v>
      </c>
      <c r="XEK165" s="632" t="e">
        <f>(IF(XEK112-XEK107&lt;0,0,XEK112-XEK107)+XEK156)*1.21+IF($D$5="Koncesija",-#REF!*0.21,0)</f>
        <v>#REF!</v>
      </c>
      <c r="XEL165" s="632" t="e">
        <f>(IF(XEL112-XEL107&lt;0,0,XEL112-XEL107)+XEL156)*1.21+IF($D$5="Koncesija",-#REF!*0.21,0)</f>
        <v>#REF!</v>
      </c>
      <c r="XEM165" s="632" t="e">
        <f>(IF(XEM112-XEM107&lt;0,0,XEM112-XEM107)+XEM156)*1.21+IF($D$5="Koncesija",-#REF!*0.21,0)</f>
        <v>#REF!</v>
      </c>
      <c r="XEN165" s="632" t="e">
        <f>(IF(XEN112-XEN107&lt;0,0,XEN112-XEN107)+XEN156)*1.21+IF($D$5="Koncesija",-#REF!*0.21,0)</f>
        <v>#REF!</v>
      </c>
      <c r="XEO165" s="632" t="e">
        <f>(IF(XEO112-XEO107&lt;0,0,XEO112-XEO107)+XEO156)*1.21+IF($D$5="Koncesija",-#REF!*0.21,0)</f>
        <v>#REF!</v>
      </c>
      <c r="XEP165" s="632" t="e">
        <f>(IF(XEP112-XEP107&lt;0,0,XEP112-XEP107)+XEP156)*1.21+IF($D$5="Koncesija",-#REF!*0.21,0)</f>
        <v>#REF!</v>
      </c>
      <c r="XEQ165" s="632" t="e">
        <f>(IF(XEQ112-XEQ107&lt;0,0,XEQ112-XEQ107)+XEQ156)*1.21+IF($D$5="Koncesija",-#REF!*0.21,0)</f>
        <v>#REF!</v>
      </c>
      <c r="XER165" s="632" t="e">
        <f>(IF(XER112-XER107&lt;0,0,XER112-XER107)+XER156)*1.21+IF($D$5="Koncesija",-#REF!*0.21,0)</f>
        <v>#REF!</v>
      </c>
      <c r="XES165" s="632" t="e">
        <f>(IF(XES112-XES107&lt;0,0,XES112-XES107)+XES156)*1.21+IF($D$5="Koncesija",-#REF!*0.21,0)</f>
        <v>#REF!</v>
      </c>
      <c r="XET165" s="632" t="e">
        <f>(IF(XET112-XET107&lt;0,0,XET112-XET107)+XET156)*1.21+IF($D$5="Koncesija",-#REF!*0.21,0)</f>
        <v>#REF!</v>
      </c>
      <c r="XEU165" s="632" t="e">
        <f>(IF(XEU112-XEU107&lt;0,0,XEU112-XEU107)+XEU156)*1.21+IF($D$5="Koncesija",-#REF!*0.21,0)</f>
        <v>#REF!</v>
      </c>
      <c r="XEV165" s="632" t="e">
        <f>(IF(XEV112-XEV107&lt;0,0,XEV112-XEV107)+XEV156)*1.21+IF($D$5="Koncesija",-#REF!*0.21,0)</f>
        <v>#REF!</v>
      </c>
      <c r="XEW165" s="632" t="e">
        <f>(IF(XEW112-XEW107&lt;0,0,XEW112-XEW107)+XEW156)*1.21+IF($D$5="Koncesija",-#REF!*0.21,0)</f>
        <v>#REF!</v>
      </c>
      <c r="XEX165" s="632" t="e">
        <f>(IF(XEX112-XEX107&lt;0,0,XEX112-XEX107)+XEX156)*1.21+IF($D$5="Koncesija",-#REF!*0.21,0)</f>
        <v>#REF!</v>
      </c>
      <c r="XEY165" s="632" t="e">
        <f>(IF(XEY112-XEY107&lt;0,0,XEY112-XEY107)+XEY156)*1.21+IF($D$5="Koncesija",-#REF!*0.21,0)</f>
        <v>#REF!</v>
      </c>
      <c r="XEZ165" s="632" t="e">
        <f>(IF(XEZ112-XEZ107&lt;0,0,XEZ112-XEZ107)+XEZ156)*1.21+IF($D$5="Koncesija",-#REF!*0.21,0)</f>
        <v>#REF!</v>
      </c>
      <c r="XFA165" s="632" t="e">
        <f>(IF(XFA112-XFA107&lt;0,0,XFA112-XFA107)+XFA156)*1.21+IF($D$5="Koncesija",-#REF!*0.21,0)</f>
        <v>#REF!</v>
      </c>
      <c r="XFB165" s="632" t="e">
        <f>(IF(XFB112-XFB107&lt;0,0,XFB112-XFB107)+XFB156)*1.21+IF($D$5="Koncesija",-#REF!*0.21,0)</f>
        <v>#REF!</v>
      </c>
      <c r="XFC165" s="632" t="e">
        <f>(IF(XFC112-XFC107&lt;0,0,XFC112-XFC107)+XFC156)*1.21+IF($D$5="Koncesija",-#REF!*0.21,0)</f>
        <v>#REF!</v>
      </c>
      <c r="XFD165" s="632" t="e">
        <f>(IF(XFD112-XFD107&lt;0,0,XFD112-XFD107)+XFD156)*1.21+IF($D$5="Koncesija",-#REF!*0.21,0)</f>
        <v>#REF!</v>
      </c>
    </row>
    <row r="166" spans="3:16384" s="601" customFormat="1" ht="12" hidden="1">
      <c r="C166" s="655" t="s">
        <v>1445</v>
      </c>
      <c r="D166" s="754">
        <f ca="1">F166+NPV((1+FDN)*(1+$J$5)-1,G166:INDEX(G166:AJ166,PAL))</f>
        <v>0</v>
      </c>
      <c r="E166" s="754">
        <f ca="1">SUM(F166:AJ166)</f>
        <v>0</v>
      </c>
      <c r="F166" s="761">
        <f ca="1">F165-F164</f>
        <v>0</v>
      </c>
      <c r="G166" s="761">
        <f t="shared" ref="G166:AJ166" ca="1" si="67">G165-G164</f>
        <v>0</v>
      </c>
      <c r="H166" s="761">
        <f t="shared" ca="1" si="67"/>
        <v>0</v>
      </c>
      <c r="I166" s="761">
        <f t="shared" ca="1" si="67"/>
        <v>0</v>
      </c>
      <c r="J166" s="761">
        <f t="shared" ca="1" si="67"/>
        <v>0</v>
      </c>
      <c r="K166" s="761">
        <f t="shared" ca="1" si="67"/>
        <v>0</v>
      </c>
      <c r="L166" s="761">
        <f t="shared" ca="1" si="67"/>
        <v>0</v>
      </c>
      <c r="M166" s="761">
        <f t="shared" ca="1" si="67"/>
        <v>0</v>
      </c>
      <c r="N166" s="761">
        <f t="shared" ca="1" si="67"/>
        <v>0</v>
      </c>
      <c r="O166" s="761">
        <f t="shared" ca="1" si="67"/>
        <v>0</v>
      </c>
      <c r="P166" s="761">
        <f t="shared" ca="1" si="67"/>
        <v>0</v>
      </c>
      <c r="Q166" s="761">
        <f t="shared" ca="1" si="67"/>
        <v>0</v>
      </c>
      <c r="R166" s="761">
        <f t="shared" ca="1" si="67"/>
        <v>0</v>
      </c>
      <c r="S166" s="761">
        <f t="shared" ca="1" si="67"/>
        <v>0</v>
      </c>
      <c r="T166" s="761">
        <f t="shared" ca="1" si="67"/>
        <v>0</v>
      </c>
      <c r="U166" s="761">
        <f t="shared" ca="1" si="67"/>
        <v>0</v>
      </c>
      <c r="V166" s="761">
        <f t="shared" ca="1" si="67"/>
        <v>0</v>
      </c>
      <c r="W166" s="761">
        <f t="shared" ca="1" si="67"/>
        <v>0</v>
      </c>
      <c r="X166" s="761">
        <f t="shared" ca="1" si="67"/>
        <v>0</v>
      </c>
      <c r="Y166" s="761">
        <f t="shared" ca="1" si="67"/>
        <v>0</v>
      </c>
      <c r="Z166" s="761">
        <f t="shared" ca="1" si="67"/>
        <v>0</v>
      </c>
      <c r="AA166" s="761">
        <f t="shared" ca="1" si="67"/>
        <v>0</v>
      </c>
      <c r="AB166" s="761">
        <f t="shared" ca="1" si="67"/>
        <v>0</v>
      </c>
      <c r="AC166" s="761">
        <f t="shared" ca="1" si="67"/>
        <v>0</v>
      </c>
      <c r="AD166" s="761">
        <f t="shared" ca="1" si="67"/>
        <v>0</v>
      </c>
      <c r="AE166" s="761">
        <f t="shared" ca="1" si="67"/>
        <v>0</v>
      </c>
      <c r="AF166" s="761">
        <f t="shared" ca="1" si="67"/>
        <v>0</v>
      </c>
      <c r="AG166" s="761">
        <f t="shared" ca="1" si="67"/>
        <v>0</v>
      </c>
      <c r="AH166" s="761">
        <f t="shared" ca="1" si="67"/>
        <v>0</v>
      </c>
      <c r="AI166" s="761">
        <f t="shared" ca="1" si="67"/>
        <v>0</v>
      </c>
      <c r="AJ166" s="761">
        <f t="shared" ca="1" si="67"/>
        <v>0</v>
      </c>
      <c r="AK166" s="641"/>
    </row>
    <row r="167" spans="3:16384" hidden="1">
      <c r="F167" s="746"/>
      <c r="G167" s="746"/>
      <c r="H167" s="746"/>
      <c r="I167" s="746"/>
      <c r="J167" s="746"/>
      <c r="K167" s="746"/>
      <c r="L167" s="746"/>
      <c r="M167" s="746"/>
      <c r="N167" s="746"/>
      <c r="O167" s="746"/>
      <c r="P167" s="746"/>
      <c r="Q167" s="746"/>
      <c r="R167" s="746"/>
      <c r="S167" s="746"/>
      <c r="T167" s="746"/>
      <c r="U167" s="746"/>
      <c r="V167" s="746"/>
      <c r="W167" s="746"/>
      <c r="X167" s="746"/>
      <c r="Y167" s="746"/>
      <c r="Z167" s="746"/>
      <c r="AA167" s="746"/>
      <c r="AB167" s="746"/>
      <c r="AC167" s="746"/>
      <c r="AD167" s="746"/>
      <c r="AE167" s="746"/>
    </row>
    <row r="168" spans="3:16384" s="601" customFormat="1" hidden="1">
      <c r="C168" s="660"/>
      <c r="D168" s="661"/>
      <c r="E168" s="661"/>
      <c r="F168" s="746"/>
      <c r="G168" s="746"/>
      <c r="H168" s="746"/>
      <c r="I168" s="746"/>
      <c r="J168" s="746"/>
      <c r="K168" s="746"/>
      <c r="L168" s="746"/>
      <c r="M168" s="746"/>
      <c r="N168" s="746"/>
      <c r="O168" s="746"/>
      <c r="P168" s="746"/>
      <c r="Q168" s="746"/>
      <c r="R168" s="746"/>
      <c r="S168" s="746"/>
      <c r="T168" s="746"/>
      <c r="U168" s="746"/>
      <c r="V168" s="746"/>
      <c r="W168" s="746"/>
      <c r="X168" s="746"/>
      <c r="Y168" s="746"/>
      <c r="Z168" s="746"/>
      <c r="AA168" s="746"/>
      <c r="AB168" s="746"/>
      <c r="AC168" s="746"/>
      <c r="AD168" s="746"/>
      <c r="AE168" s="746"/>
      <c r="AF168" s="746"/>
      <c r="AG168" s="746"/>
      <c r="AH168" s="746"/>
      <c r="AI168" s="641"/>
      <c r="AJ168" s="641"/>
      <c r="AK168" s="641"/>
    </row>
    <row r="169" spans="3:16384" s="602" customFormat="1" ht="15" hidden="1" customHeight="1">
      <c r="C169" s="989" t="s">
        <v>1490</v>
      </c>
      <c r="D169" s="990" t="s">
        <v>1427</v>
      </c>
      <c r="E169" s="990"/>
      <c r="F169" s="772">
        <f t="shared" ref="F169:AJ170" si="68">F122</f>
        <v>0</v>
      </c>
      <c r="G169" s="772">
        <f t="shared" si="68"/>
        <v>1</v>
      </c>
      <c r="H169" s="772">
        <f t="shared" si="68"/>
        <v>2</v>
      </c>
      <c r="I169" s="772">
        <f t="shared" si="68"/>
        <v>3</v>
      </c>
      <c r="J169" s="772">
        <f t="shared" si="68"/>
        <v>4</v>
      </c>
      <c r="K169" s="772">
        <f t="shared" si="68"/>
        <v>5</v>
      </c>
      <c r="L169" s="772">
        <f t="shared" si="68"/>
        <v>6</v>
      </c>
      <c r="M169" s="772">
        <f t="shared" si="68"/>
        <v>7</v>
      </c>
      <c r="N169" s="772">
        <f t="shared" si="68"/>
        <v>8</v>
      </c>
      <c r="O169" s="772">
        <f t="shared" si="68"/>
        <v>9</v>
      </c>
      <c r="P169" s="772">
        <f t="shared" si="68"/>
        <v>10</v>
      </c>
      <c r="Q169" s="772">
        <f t="shared" si="68"/>
        <v>11</v>
      </c>
      <c r="R169" s="772">
        <f t="shared" si="68"/>
        <v>12</v>
      </c>
      <c r="S169" s="772">
        <f t="shared" si="68"/>
        <v>13</v>
      </c>
      <c r="T169" s="772">
        <f t="shared" si="68"/>
        <v>14</v>
      </c>
      <c r="U169" s="772">
        <f t="shared" si="68"/>
        <v>15</v>
      </c>
      <c r="V169" s="772">
        <f t="shared" si="68"/>
        <v>16</v>
      </c>
      <c r="W169" s="772">
        <f t="shared" si="68"/>
        <v>17</v>
      </c>
      <c r="X169" s="772">
        <f t="shared" si="68"/>
        <v>18</v>
      </c>
      <c r="Y169" s="772">
        <f t="shared" si="68"/>
        <v>19</v>
      </c>
      <c r="Z169" s="772">
        <f t="shared" si="68"/>
        <v>20</v>
      </c>
      <c r="AA169" s="772">
        <f t="shared" si="68"/>
        <v>21</v>
      </c>
      <c r="AB169" s="772">
        <f t="shared" si="68"/>
        <v>22</v>
      </c>
      <c r="AC169" s="772">
        <f t="shared" si="68"/>
        <v>23</v>
      </c>
      <c r="AD169" s="772">
        <f t="shared" si="68"/>
        <v>24</v>
      </c>
      <c r="AE169" s="772">
        <f t="shared" si="68"/>
        <v>25</v>
      </c>
      <c r="AF169" s="772">
        <f t="shared" si="68"/>
        <v>26</v>
      </c>
      <c r="AG169" s="772">
        <f t="shared" si="68"/>
        <v>27</v>
      </c>
      <c r="AH169" s="772">
        <f t="shared" si="68"/>
        <v>28</v>
      </c>
      <c r="AI169" s="772">
        <f t="shared" si="68"/>
        <v>29</v>
      </c>
      <c r="AJ169" s="772">
        <f t="shared" si="68"/>
        <v>30</v>
      </c>
      <c r="AK169" s="630"/>
    </row>
    <row r="170" spans="3:16384" s="610" customFormat="1" ht="23.25" hidden="1" customHeight="1">
      <c r="C170" s="989"/>
      <c r="D170" s="611" t="s">
        <v>1173</v>
      </c>
      <c r="E170" s="611" t="s">
        <v>1429</v>
      </c>
      <c r="F170" s="772">
        <f t="shared" si="68"/>
        <v>2017</v>
      </c>
      <c r="G170" s="772">
        <f t="shared" si="68"/>
        <v>2018</v>
      </c>
      <c r="H170" s="772">
        <f t="shared" si="68"/>
        <v>2019</v>
      </c>
      <c r="I170" s="772">
        <f t="shared" si="68"/>
        <v>2020</v>
      </c>
      <c r="J170" s="772">
        <f t="shared" si="68"/>
        <v>2021</v>
      </c>
      <c r="K170" s="772">
        <f t="shared" si="68"/>
        <v>2022</v>
      </c>
      <c r="L170" s="772">
        <f t="shared" si="68"/>
        <v>2023</v>
      </c>
      <c r="M170" s="772">
        <f t="shared" si="68"/>
        <v>2024</v>
      </c>
      <c r="N170" s="772">
        <f t="shared" si="68"/>
        <v>2025</v>
      </c>
      <c r="O170" s="772">
        <f t="shared" si="68"/>
        <v>2026</v>
      </c>
      <c r="P170" s="772">
        <f t="shared" si="68"/>
        <v>2027</v>
      </c>
      <c r="Q170" s="772">
        <f t="shared" si="68"/>
        <v>2028</v>
      </c>
      <c r="R170" s="772">
        <f t="shared" si="68"/>
        <v>2029</v>
      </c>
      <c r="S170" s="772">
        <f t="shared" si="68"/>
        <v>2030</v>
      </c>
      <c r="T170" s="772">
        <f t="shared" si="68"/>
        <v>2031</v>
      </c>
      <c r="U170" s="772">
        <f t="shared" si="68"/>
        <v>2032</v>
      </c>
      <c r="V170" s="772">
        <f t="shared" si="68"/>
        <v>2033</v>
      </c>
      <c r="W170" s="772">
        <f t="shared" si="68"/>
        <v>2034</v>
      </c>
      <c r="X170" s="772">
        <f t="shared" si="68"/>
        <v>2035</v>
      </c>
      <c r="Y170" s="772">
        <f t="shared" si="68"/>
        <v>2036</v>
      </c>
      <c r="Z170" s="772">
        <f t="shared" si="68"/>
        <v>2037</v>
      </c>
      <c r="AA170" s="772">
        <f t="shared" si="68"/>
        <v>2038</v>
      </c>
      <c r="AB170" s="772">
        <f t="shared" si="68"/>
        <v>2039</v>
      </c>
      <c r="AC170" s="772">
        <f t="shared" si="68"/>
        <v>2040</v>
      </c>
      <c r="AD170" s="772">
        <f t="shared" si="68"/>
        <v>2041</v>
      </c>
      <c r="AE170" s="772">
        <f t="shared" si="68"/>
        <v>2042</v>
      </c>
      <c r="AF170" s="772">
        <f t="shared" si="68"/>
        <v>2043</v>
      </c>
      <c r="AG170" s="772">
        <f t="shared" si="68"/>
        <v>2044</v>
      </c>
      <c r="AH170" s="772">
        <f t="shared" si="68"/>
        <v>2045</v>
      </c>
      <c r="AI170" s="772">
        <f t="shared" si="68"/>
        <v>2046</v>
      </c>
      <c r="AJ170" s="772">
        <f t="shared" si="68"/>
        <v>2047</v>
      </c>
      <c r="AK170" s="652"/>
    </row>
    <row r="171" spans="3:16384" s="610" customFormat="1" ht="12" hidden="1">
      <c r="C171" s="655" t="s">
        <v>1493</v>
      </c>
      <c r="D171" s="745">
        <f ca="1">F171+NPV(FDN,G171:INDEX(G171:AJ171,PAL))</f>
        <v>0</v>
      </c>
      <c r="E171" s="745">
        <f ca="1">SUM(E172:E173)</f>
        <v>0</v>
      </c>
      <c r="F171" s="760">
        <f ca="1">F97-F144</f>
        <v>0</v>
      </c>
      <c r="G171" s="760">
        <f t="shared" ref="G171:AJ173" ca="1" si="69">G97-G144</f>
        <v>0</v>
      </c>
      <c r="H171" s="760">
        <f t="shared" ca="1" si="69"/>
        <v>0</v>
      </c>
      <c r="I171" s="760">
        <f t="shared" ca="1" si="69"/>
        <v>0</v>
      </c>
      <c r="J171" s="760">
        <f t="shared" ca="1" si="69"/>
        <v>0</v>
      </c>
      <c r="K171" s="760">
        <f t="shared" ca="1" si="69"/>
        <v>0</v>
      </c>
      <c r="L171" s="760">
        <f t="shared" ca="1" si="69"/>
        <v>0</v>
      </c>
      <c r="M171" s="760">
        <f t="shared" ca="1" si="69"/>
        <v>0</v>
      </c>
      <c r="N171" s="760">
        <f t="shared" ca="1" si="69"/>
        <v>0</v>
      </c>
      <c r="O171" s="760">
        <f t="shared" ca="1" si="69"/>
        <v>0</v>
      </c>
      <c r="P171" s="760">
        <f t="shared" ca="1" si="69"/>
        <v>0</v>
      </c>
      <c r="Q171" s="760">
        <f t="shared" ca="1" si="69"/>
        <v>0</v>
      </c>
      <c r="R171" s="760">
        <f t="shared" ca="1" si="69"/>
        <v>0</v>
      </c>
      <c r="S171" s="760">
        <f t="shared" ca="1" si="69"/>
        <v>0</v>
      </c>
      <c r="T171" s="760">
        <f t="shared" ca="1" si="69"/>
        <v>0</v>
      </c>
      <c r="U171" s="760">
        <f t="shared" ca="1" si="69"/>
        <v>0</v>
      </c>
      <c r="V171" s="760">
        <f t="shared" ca="1" si="69"/>
        <v>0</v>
      </c>
      <c r="W171" s="760">
        <f t="shared" ca="1" si="69"/>
        <v>0</v>
      </c>
      <c r="X171" s="760">
        <f t="shared" ca="1" si="69"/>
        <v>0</v>
      </c>
      <c r="Y171" s="760">
        <f t="shared" ca="1" si="69"/>
        <v>0</v>
      </c>
      <c r="Z171" s="760">
        <f t="shared" ca="1" si="69"/>
        <v>0</v>
      </c>
      <c r="AA171" s="760">
        <f t="shared" ca="1" si="69"/>
        <v>0</v>
      </c>
      <c r="AB171" s="760">
        <f t="shared" ca="1" si="69"/>
        <v>0</v>
      </c>
      <c r="AC171" s="760">
        <f t="shared" ca="1" si="69"/>
        <v>0</v>
      </c>
      <c r="AD171" s="760">
        <f t="shared" ca="1" si="69"/>
        <v>0</v>
      </c>
      <c r="AE171" s="760">
        <f t="shared" ca="1" si="69"/>
        <v>0</v>
      </c>
      <c r="AF171" s="760">
        <f t="shared" ca="1" si="69"/>
        <v>0</v>
      </c>
      <c r="AG171" s="760">
        <f t="shared" ca="1" si="69"/>
        <v>0</v>
      </c>
      <c r="AH171" s="760">
        <f t="shared" ca="1" si="69"/>
        <v>0</v>
      </c>
      <c r="AI171" s="760">
        <f t="shared" ca="1" si="69"/>
        <v>0</v>
      </c>
      <c r="AJ171" s="760">
        <f t="shared" ca="1" si="69"/>
        <v>0</v>
      </c>
      <c r="AK171" s="630"/>
    </row>
    <row r="172" spans="3:16384" s="610" customFormat="1" ht="12" hidden="1">
      <c r="C172" s="655" t="s">
        <v>1494</v>
      </c>
      <c r="D172" s="745">
        <f ca="1">F172+NPV(FDN,G172:INDEX(G172:AJ172,PAL))</f>
        <v>0</v>
      </c>
      <c r="E172" s="745">
        <f t="shared" ref="E172:E173" ca="1" si="70">SUM(F172:AJ172)</f>
        <v>0</v>
      </c>
      <c r="F172" s="760">
        <f t="shared" ref="F172:U173" ca="1" si="71">F98-F145</f>
        <v>0</v>
      </c>
      <c r="G172" s="760">
        <f t="shared" ca="1" si="71"/>
        <v>0</v>
      </c>
      <c r="H172" s="760">
        <f ca="1">H98-H145</f>
        <v>0</v>
      </c>
      <c r="I172" s="760">
        <f t="shared" ca="1" si="71"/>
        <v>0</v>
      </c>
      <c r="J172" s="760">
        <f t="shared" ca="1" si="71"/>
        <v>0</v>
      </c>
      <c r="K172" s="760">
        <f t="shared" ca="1" si="71"/>
        <v>0</v>
      </c>
      <c r="L172" s="760">
        <f t="shared" ca="1" si="71"/>
        <v>0</v>
      </c>
      <c r="M172" s="760">
        <f t="shared" ca="1" si="71"/>
        <v>0</v>
      </c>
      <c r="N172" s="760">
        <f t="shared" ca="1" si="71"/>
        <v>0</v>
      </c>
      <c r="O172" s="760">
        <f t="shared" ca="1" si="71"/>
        <v>0</v>
      </c>
      <c r="P172" s="760">
        <f t="shared" ca="1" si="71"/>
        <v>0</v>
      </c>
      <c r="Q172" s="760">
        <f t="shared" ca="1" si="71"/>
        <v>0</v>
      </c>
      <c r="R172" s="760">
        <f t="shared" ca="1" si="71"/>
        <v>0</v>
      </c>
      <c r="S172" s="760">
        <f t="shared" ca="1" si="71"/>
        <v>0</v>
      </c>
      <c r="T172" s="760">
        <f t="shared" ca="1" si="71"/>
        <v>0</v>
      </c>
      <c r="U172" s="760">
        <f t="shared" ca="1" si="71"/>
        <v>0</v>
      </c>
      <c r="V172" s="760">
        <f t="shared" ca="1" si="69"/>
        <v>0</v>
      </c>
      <c r="W172" s="760">
        <f t="shared" ca="1" si="69"/>
        <v>0</v>
      </c>
      <c r="X172" s="760">
        <f t="shared" ca="1" si="69"/>
        <v>0</v>
      </c>
      <c r="Y172" s="760">
        <f t="shared" ca="1" si="69"/>
        <v>0</v>
      </c>
      <c r="Z172" s="760">
        <f t="shared" ca="1" si="69"/>
        <v>0</v>
      </c>
      <c r="AA172" s="760">
        <f t="shared" ca="1" si="69"/>
        <v>0</v>
      </c>
      <c r="AB172" s="760">
        <f t="shared" ca="1" si="69"/>
        <v>0</v>
      </c>
      <c r="AC172" s="760">
        <f t="shared" ca="1" si="69"/>
        <v>0</v>
      </c>
      <c r="AD172" s="760">
        <f t="shared" ca="1" si="69"/>
        <v>0</v>
      </c>
      <c r="AE172" s="760">
        <f t="shared" ca="1" si="69"/>
        <v>0</v>
      </c>
      <c r="AF172" s="760">
        <f t="shared" ca="1" si="69"/>
        <v>0</v>
      </c>
      <c r="AG172" s="760">
        <f t="shared" ca="1" si="69"/>
        <v>0</v>
      </c>
      <c r="AH172" s="760">
        <f t="shared" ca="1" si="69"/>
        <v>0</v>
      </c>
      <c r="AI172" s="760">
        <f t="shared" ca="1" si="69"/>
        <v>0</v>
      </c>
      <c r="AJ172" s="760">
        <f t="shared" ca="1" si="69"/>
        <v>0</v>
      </c>
      <c r="AK172" s="630"/>
    </row>
    <row r="173" spans="3:16384" s="610" customFormat="1" ht="12" hidden="1">
      <c r="C173" s="655" t="s">
        <v>1495</v>
      </c>
      <c r="D173" s="745">
        <f ca="1">F173+NPV(FDN,G173:INDEX(G173:AJ173,PAL))</f>
        <v>0</v>
      </c>
      <c r="E173" s="745">
        <f t="shared" ca="1" si="70"/>
        <v>0</v>
      </c>
      <c r="F173" s="760">
        <f t="shared" ca="1" si="71"/>
        <v>0</v>
      </c>
      <c r="G173" s="760">
        <f t="shared" ca="1" si="69"/>
        <v>0</v>
      </c>
      <c r="H173" s="760">
        <f t="shared" ca="1" si="69"/>
        <v>0</v>
      </c>
      <c r="I173" s="760">
        <f t="shared" ca="1" si="69"/>
        <v>0</v>
      </c>
      <c r="J173" s="760">
        <f t="shared" ca="1" si="69"/>
        <v>0</v>
      </c>
      <c r="K173" s="760">
        <f t="shared" ca="1" si="69"/>
        <v>0</v>
      </c>
      <c r="L173" s="760">
        <f t="shared" ca="1" si="69"/>
        <v>0</v>
      </c>
      <c r="M173" s="760">
        <f t="shared" ca="1" si="69"/>
        <v>0</v>
      </c>
      <c r="N173" s="760">
        <f t="shared" ca="1" si="69"/>
        <v>0</v>
      </c>
      <c r="O173" s="760">
        <f t="shared" ca="1" si="69"/>
        <v>0</v>
      </c>
      <c r="P173" s="760">
        <f t="shared" ca="1" si="69"/>
        <v>0</v>
      </c>
      <c r="Q173" s="760">
        <f t="shared" ca="1" si="69"/>
        <v>0</v>
      </c>
      <c r="R173" s="760">
        <f t="shared" ca="1" si="69"/>
        <v>0</v>
      </c>
      <c r="S173" s="760">
        <f t="shared" ca="1" si="69"/>
        <v>0</v>
      </c>
      <c r="T173" s="760">
        <f t="shared" ca="1" si="69"/>
        <v>0</v>
      </c>
      <c r="U173" s="760">
        <f t="shared" ca="1" si="69"/>
        <v>0</v>
      </c>
      <c r="V173" s="760">
        <f t="shared" ca="1" si="69"/>
        <v>0</v>
      </c>
      <c r="W173" s="760">
        <f t="shared" ca="1" si="69"/>
        <v>0</v>
      </c>
      <c r="X173" s="760">
        <f t="shared" ca="1" si="69"/>
        <v>0</v>
      </c>
      <c r="Y173" s="760">
        <f t="shared" ca="1" si="69"/>
        <v>0</v>
      </c>
      <c r="Z173" s="760">
        <f t="shared" ca="1" si="69"/>
        <v>0</v>
      </c>
      <c r="AA173" s="760">
        <f t="shared" ca="1" si="69"/>
        <v>0</v>
      </c>
      <c r="AB173" s="760">
        <f t="shared" ca="1" si="69"/>
        <v>0</v>
      </c>
      <c r="AC173" s="760">
        <f t="shared" ca="1" si="69"/>
        <v>0</v>
      </c>
      <c r="AD173" s="760">
        <f t="shared" ca="1" si="69"/>
        <v>0</v>
      </c>
      <c r="AE173" s="760">
        <f t="shared" ca="1" si="69"/>
        <v>0</v>
      </c>
      <c r="AF173" s="760">
        <f t="shared" ca="1" si="69"/>
        <v>0</v>
      </c>
      <c r="AG173" s="760">
        <f t="shared" ca="1" si="69"/>
        <v>0</v>
      </c>
      <c r="AH173" s="760">
        <f t="shared" ca="1" si="69"/>
        <v>0</v>
      </c>
      <c r="AI173" s="760">
        <f t="shared" ca="1" si="69"/>
        <v>0</v>
      </c>
      <c r="AJ173" s="760">
        <f t="shared" ca="1" si="69"/>
        <v>0</v>
      </c>
      <c r="AK173" s="630"/>
    </row>
    <row r="174" spans="3:16384" s="610" customFormat="1" ht="12" hidden="1">
      <c r="C174" s="770"/>
      <c r="D174" s="771"/>
      <c r="E174" s="771"/>
      <c r="F174" s="774"/>
      <c r="G174" s="774"/>
      <c r="H174" s="774"/>
      <c r="I174" s="774"/>
      <c r="J174" s="774"/>
      <c r="K174" s="774"/>
      <c r="L174" s="774"/>
      <c r="M174" s="774"/>
      <c r="N174" s="774"/>
      <c r="O174" s="774"/>
      <c r="P174" s="774"/>
      <c r="Q174" s="774"/>
      <c r="R174" s="774"/>
      <c r="S174" s="774"/>
      <c r="T174" s="774"/>
      <c r="U174" s="774"/>
      <c r="V174" s="774"/>
      <c r="W174" s="774"/>
      <c r="X174" s="774"/>
      <c r="Y174" s="774"/>
      <c r="Z174" s="774"/>
      <c r="AA174" s="774"/>
      <c r="AB174" s="774"/>
      <c r="AC174" s="774"/>
      <c r="AD174" s="774"/>
      <c r="AE174" s="774"/>
      <c r="AF174" s="774"/>
      <c r="AG174" s="774"/>
      <c r="AH174" s="774"/>
      <c r="AI174" s="774"/>
      <c r="AJ174" s="775"/>
      <c r="AK174" s="630"/>
    </row>
    <row r="175" spans="3:16384" s="610" customFormat="1" ht="12" hidden="1">
      <c r="C175" s="655" t="s">
        <v>1496</v>
      </c>
      <c r="D175" s="745">
        <f ca="1">F175+NPV((1+FDN)*(1+$J$5)-1,G175:INDEX(G175:AJ175,PAL))</f>
        <v>0</v>
      </c>
      <c r="E175" s="745">
        <f ca="1">SUM(E176:E177)</f>
        <v>0</v>
      </c>
      <c r="F175" s="780">
        <f ca="1">F109-F156</f>
        <v>0</v>
      </c>
      <c r="G175" s="780">
        <f t="shared" ref="G175:AJ177" ca="1" si="72">G109-G156</f>
        <v>0</v>
      </c>
      <c r="H175" s="780">
        <f t="shared" ca="1" si="72"/>
        <v>0</v>
      </c>
      <c r="I175" s="780">
        <f t="shared" ca="1" si="72"/>
        <v>0</v>
      </c>
      <c r="J175" s="780">
        <f t="shared" ca="1" si="72"/>
        <v>0</v>
      </c>
      <c r="K175" s="780">
        <f t="shared" ca="1" si="72"/>
        <v>0</v>
      </c>
      <c r="L175" s="780">
        <f t="shared" ca="1" si="72"/>
        <v>0</v>
      </c>
      <c r="M175" s="780">
        <f t="shared" ca="1" si="72"/>
        <v>0</v>
      </c>
      <c r="N175" s="780">
        <f t="shared" ca="1" si="72"/>
        <v>0</v>
      </c>
      <c r="O175" s="780">
        <f t="shared" ca="1" si="72"/>
        <v>0</v>
      </c>
      <c r="P175" s="780">
        <f t="shared" ca="1" si="72"/>
        <v>0</v>
      </c>
      <c r="Q175" s="780">
        <f t="shared" ca="1" si="72"/>
        <v>0</v>
      </c>
      <c r="R175" s="780">
        <f t="shared" ca="1" si="72"/>
        <v>0</v>
      </c>
      <c r="S175" s="780">
        <f t="shared" ca="1" si="72"/>
        <v>0</v>
      </c>
      <c r="T175" s="780">
        <f t="shared" ca="1" si="72"/>
        <v>0</v>
      </c>
      <c r="U175" s="780">
        <f t="shared" ca="1" si="72"/>
        <v>0</v>
      </c>
      <c r="V175" s="780">
        <f t="shared" ca="1" si="72"/>
        <v>0</v>
      </c>
      <c r="W175" s="780">
        <f t="shared" ca="1" si="72"/>
        <v>0</v>
      </c>
      <c r="X175" s="780">
        <f t="shared" ca="1" si="72"/>
        <v>0</v>
      </c>
      <c r="Y175" s="780">
        <f t="shared" ca="1" si="72"/>
        <v>0</v>
      </c>
      <c r="Z175" s="780">
        <f t="shared" ca="1" si="72"/>
        <v>0</v>
      </c>
      <c r="AA175" s="780">
        <f t="shared" ca="1" si="72"/>
        <v>0</v>
      </c>
      <c r="AB175" s="780">
        <f t="shared" ca="1" si="72"/>
        <v>0</v>
      </c>
      <c r="AC175" s="780">
        <f t="shared" ca="1" si="72"/>
        <v>0</v>
      </c>
      <c r="AD175" s="780">
        <f t="shared" ca="1" si="72"/>
        <v>0</v>
      </c>
      <c r="AE175" s="780">
        <f t="shared" ca="1" si="72"/>
        <v>0</v>
      </c>
      <c r="AF175" s="780">
        <f t="shared" ca="1" si="72"/>
        <v>0</v>
      </c>
      <c r="AG175" s="780">
        <f t="shared" ca="1" si="72"/>
        <v>0</v>
      </c>
      <c r="AH175" s="780">
        <f t="shared" ca="1" si="72"/>
        <v>0</v>
      </c>
      <c r="AI175" s="780">
        <f t="shared" ca="1" si="72"/>
        <v>0</v>
      </c>
      <c r="AJ175" s="780">
        <f t="shared" ca="1" si="72"/>
        <v>0</v>
      </c>
      <c r="AK175" s="630"/>
    </row>
    <row r="176" spans="3:16384" s="610" customFormat="1" ht="12" hidden="1">
      <c r="C176" s="655" t="s">
        <v>1497</v>
      </c>
      <c r="D176" s="745">
        <f ca="1">F176+NPV((1+FDN)*(1+$J$5)-1,G176:INDEX(G176:AJ176,PAL))</f>
        <v>0</v>
      </c>
      <c r="E176" s="745">
        <f t="shared" ref="E176:E177" ca="1" si="73">SUM(F176:AJ176)</f>
        <v>0</v>
      </c>
      <c r="F176" s="780">
        <f ca="1">F110-F157</f>
        <v>0</v>
      </c>
      <c r="G176" s="780">
        <f t="shared" ca="1" si="72"/>
        <v>0</v>
      </c>
      <c r="H176" s="780">
        <f ca="1">H110-H157</f>
        <v>0</v>
      </c>
      <c r="I176" s="780">
        <f t="shared" ca="1" si="72"/>
        <v>0</v>
      </c>
      <c r="J176" s="780">
        <f t="shared" ca="1" si="72"/>
        <v>0</v>
      </c>
      <c r="K176" s="780">
        <f t="shared" ca="1" si="72"/>
        <v>0</v>
      </c>
      <c r="L176" s="780">
        <f t="shared" ca="1" si="72"/>
        <v>0</v>
      </c>
      <c r="M176" s="780">
        <f t="shared" ca="1" si="72"/>
        <v>0</v>
      </c>
      <c r="N176" s="780">
        <f t="shared" ca="1" si="72"/>
        <v>0</v>
      </c>
      <c r="O176" s="780">
        <f t="shared" ca="1" si="72"/>
        <v>0</v>
      </c>
      <c r="P176" s="780">
        <f t="shared" ca="1" si="72"/>
        <v>0</v>
      </c>
      <c r="Q176" s="780">
        <f t="shared" ca="1" si="72"/>
        <v>0</v>
      </c>
      <c r="R176" s="780">
        <f t="shared" ca="1" si="72"/>
        <v>0</v>
      </c>
      <c r="S176" s="780">
        <f t="shared" ca="1" si="72"/>
        <v>0</v>
      </c>
      <c r="T176" s="780">
        <f t="shared" ca="1" si="72"/>
        <v>0</v>
      </c>
      <c r="U176" s="780">
        <f t="shared" ca="1" si="72"/>
        <v>0</v>
      </c>
      <c r="V176" s="780">
        <f t="shared" ca="1" si="72"/>
        <v>0</v>
      </c>
      <c r="W176" s="780">
        <f t="shared" ca="1" si="72"/>
        <v>0</v>
      </c>
      <c r="X176" s="780">
        <f t="shared" ca="1" si="72"/>
        <v>0</v>
      </c>
      <c r="Y176" s="780">
        <f t="shared" ca="1" si="72"/>
        <v>0</v>
      </c>
      <c r="Z176" s="780">
        <f t="shared" ca="1" si="72"/>
        <v>0</v>
      </c>
      <c r="AA176" s="780">
        <f t="shared" ca="1" si="72"/>
        <v>0</v>
      </c>
      <c r="AB176" s="780">
        <f t="shared" ca="1" si="72"/>
        <v>0</v>
      </c>
      <c r="AC176" s="780">
        <f t="shared" ca="1" si="72"/>
        <v>0</v>
      </c>
      <c r="AD176" s="780">
        <f t="shared" ca="1" si="72"/>
        <v>0</v>
      </c>
      <c r="AE176" s="780">
        <f t="shared" ca="1" si="72"/>
        <v>0</v>
      </c>
      <c r="AF176" s="780">
        <f t="shared" ca="1" si="72"/>
        <v>0</v>
      </c>
      <c r="AG176" s="780">
        <f t="shared" ca="1" si="72"/>
        <v>0</v>
      </c>
      <c r="AH176" s="780">
        <f t="shared" ca="1" si="72"/>
        <v>0</v>
      </c>
      <c r="AI176" s="780">
        <f t="shared" ca="1" si="72"/>
        <v>0</v>
      </c>
      <c r="AJ176" s="780">
        <f t="shared" ca="1" si="72"/>
        <v>0</v>
      </c>
      <c r="AK176" s="630"/>
    </row>
    <row r="177" spans="2:37" s="610" customFormat="1" ht="12" hidden="1">
      <c r="C177" s="655" t="s">
        <v>1498</v>
      </c>
      <c r="D177" s="745">
        <f ca="1">F177+NPV((1+FDN)*(1+$J$5)-1,G177:INDEX(G177:AJ177,PAL))</f>
        <v>0</v>
      </c>
      <c r="E177" s="745">
        <f t="shared" ca="1" si="73"/>
        <v>0</v>
      </c>
      <c r="F177" s="780">
        <f t="shared" ref="F177" ca="1" si="74">F111-F158</f>
        <v>0</v>
      </c>
      <c r="G177" s="780">
        <f t="shared" ca="1" si="72"/>
        <v>0</v>
      </c>
      <c r="H177" s="780">
        <f t="shared" ca="1" si="72"/>
        <v>0</v>
      </c>
      <c r="I177" s="780">
        <f t="shared" ca="1" si="72"/>
        <v>0</v>
      </c>
      <c r="J177" s="780">
        <f t="shared" ca="1" si="72"/>
        <v>0</v>
      </c>
      <c r="K177" s="780">
        <f t="shared" ca="1" si="72"/>
        <v>0</v>
      </c>
      <c r="L177" s="780">
        <f t="shared" ca="1" si="72"/>
        <v>0</v>
      </c>
      <c r="M177" s="780">
        <f t="shared" ca="1" si="72"/>
        <v>0</v>
      </c>
      <c r="N177" s="780">
        <f t="shared" ca="1" si="72"/>
        <v>0</v>
      </c>
      <c r="O177" s="780">
        <f t="shared" ca="1" si="72"/>
        <v>0</v>
      </c>
      <c r="P177" s="780">
        <f t="shared" ca="1" si="72"/>
        <v>0</v>
      </c>
      <c r="Q177" s="780">
        <f t="shared" ca="1" si="72"/>
        <v>0</v>
      </c>
      <c r="R177" s="780">
        <f t="shared" ca="1" si="72"/>
        <v>0</v>
      </c>
      <c r="S177" s="780">
        <f t="shared" ca="1" si="72"/>
        <v>0</v>
      </c>
      <c r="T177" s="780">
        <f t="shared" ca="1" si="72"/>
        <v>0</v>
      </c>
      <c r="U177" s="780">
        <f t="shared" ca="1" si="72"/>
        <v>0</v>
      </c>
      <c r="V177" s="780">
        <f t="shared" ca="1" si="72"/>
        <v>0</v>
      </c>
      <c r="W177" s="780">
        <f t="shared" ca="1" si="72"/>
        <v>0</v>
      </c>
      <c r="X177" s="780">
        <f t="shared" ca="1" si="72"/>
        <v>0</v>
      </c>
      <c r="Y177" s="780">
        <f t="shared" ca="1" si="72"/>
        <v>0</v>
      </c>
      <c r="Z177" s="780">
        <f t="shared" ca="1" si="72"/>
        <v>0</v>
      </c>
      <c r="AA177" s="780">
        <f t="shared" ca="1" si="72"/>
        <v>0</v>
      </c>
      <c r="AB177" s="780">
        <f t="shared" ca="1" si="72"/>
        <v>0</v>
      </c>
      <c r="AC177" s="780">
        <f t="shared" ca="1" si="72"/>
        <v>0</v>
      </c>
      <c r="AD177" s="780">
        <f t="shared" ca="1" si="72"/>
        <v>0</v>
      </c>
      <c r="AE177" s="780">
        <f t="shared" ca="1" si="72"/>
        <v>0</v>
      </c>
      <c r="AF177" s="780">
        <f t="shared" ca="1" si="72"/>
        <v>0</v>
      </c>
      <c r="AG177" s="780">
        <f t="shared" ca="1" si="72"/>
        <v>0</v>
      </c>
      <c r="AH177" s="780">
        <f t="shared" ca="1" si="72"/>
        <v>0</v>
      </c>
      <c r="AI177" s="780">
        <f t="shared" ca="1" si="72"/>
        <v>0</v>
      </c>
      <c r="AJ177" s="780">
        <f t="shared" ca="1" si="72"/>
        <v>0</v>
      </c>
      <c r="AK177" s="630"/>
    </row>
    <row r="178" spans="2:37" s="601" customFormat="1" ht="12" hidden="1">
      <c r="D178" s="662"/>
      <c r="E178" s="662"/>
      <c r="F178" s="662"/>
      <c r="AK178" s="602"/>
    </row>
    <row r="179" spans="2:37" s="602" customFormat="1" ht="15" hidden="1" customHeight="1">
      <c r="C179" s="989" t="s">
        <v>1455</v>
      </c>
      <c r="D179" s="990" t="s">
        <v>1427</v>
      </c>
      <c r="E179" s="990"/>
      <c r="F179" s="772">
        <f t="shared" ref="F179:AJ180" si="75">F169</f>
        <v>0</v>
      </c>
      <c r="G179" s="772">
        <f t="shared" si="75"/>
        <v>1</v>
      </c>
      <c r="H179" s="772">
        <f t="shared" si="75"/>
        <v>2</v>
      </c>
      <c r="I179" s="772">
        <f t="shared" si="75"/>
        <v>3</v>
      </c>
      <c r="J179" s="772">
        <f t="shared" si="75"/>
        <v>4</v>
      </c>
      <c r="K179" s="772">
        <f t="shared" si="75"/>
        <v>5</v>
      </c>
      <c r="L179" s="772">
        <f t="shared" si="75"/>
        <v>6</v>
      </c>
      <c r="M179" s="772">
        <f t="shared" si="75"/>
        <v>7</v>
      </c>
      <c r="N179" s="772">
        <f t="shared" si="75"/>
        <v>8</v>
      </c>
      <c r="O179" s="772">
        <f t="shared" si="75"/>
        <v>9</v>
      </c>
      <c r="P179" s="772">
        <f t="shared" si="75"/>
        <v>10</v>
      </c>
      <c r="Q179" s="772">
        <f t="shared" si="75"/>
        <v>11</v>
      </c>
      <c r="R179" s="772">
        <f t="shared" si="75"/>
        <v>12</v>
      </c>
      <c r="S179" s="772">
        <f t="shared" si="75"/>
        <v>13</v>
      </c>
      <c r="T179" s="772">
        <f t="shared" si="75"/>
        <v>14</v>
      </c>
      <c r="U179" s="772">
        <f t="shared" si="75"/>
        <v>15</v>
      </c>
      <c r="V179" s="772">
        <f t="shared" si="75"/>
        <v>16</v>
      </c>
      <c r="W179" s="772">
        <f t="shared" si="75"/>
        <v>17</v>
      </c>
      <c r="X179" s="772">
        <f t="shared" si="75"/>
        <v>18</v>
      </c>
      <c r="Y179" s="772">
        <f t="shared" si="75"/>
        <v>19</v>
      </c>
      <c r="Z179" s="772">
        <f t="shared" si="75"/>
        <v>20</v>
      </c>
      <c r="AA179" s="772">
        <f t="shared" si="75"/>
        <v>21</v>
      </c>
      <c r="AB179" s="772">
        <f t="shared" si="75"/>
        <v>22</v>
      </c>
      <c r="AC179" s="772">
        <f t="shared" si="75"/>
        <v>23</v>
      </c>
      <c r="AD179" s="772">
        <f t="shared" si="75"/>
        <v>24</v>
      </c>
      <c r="AE179" s="772">
        <f t="shared" si="75"/>
        <v>25</v>
      </c>
      <c r="AF179" s="772">
        <f t="shared" si="75"/>
        <v>26</v>
      </c>
      <c r="AG179" s="772">
        <f t="shared" si="75"/>
        <v>27</v>
      </c>
      <c r="AH179" s="772">
        <f t="shared" si="75"/>
        <v>28</v>
      </c>
      <c r="AI179" s="772">
        <f t="shared" si="75"/>
        <v>29</v>
      </c>
      <c r="AJ179" s="772">
        <f t="shared" si="75"/>
        <v>30</v>
      </c>
      <c r="AK179" s="630"/>
    </row>
    <row r="180" spans="2:37" s="610" customFormat="1" ht="20.25" hidden="1" customHeight="1">
      <c r="C180" s="989"/>
      <c r="D180" s="611" t="s">
        <v>1173</v>
      </c>
      <c r="E180" s="611" t="s">
        <v>1429</v>
      </c>
      <c r="F180" s="772">
        <f t="shared" si="75"/>
        <v>2017</v>
      </c>
      <c r="G180" s="772">
        <f t="shared" si="75"/>
        <v>2018</v>
      </c>
      <c r="H180" s="772">
        <f t="shared" si="75"/>
        <v>2019</v>
      </c>
      <c r="I180" s="772">
        <f t="shared" si="75"/>
        <v>2020</v>
      </c>
      <c r="J180" s="772">
        <f t="shared" si="75"/>
        <v>2021</v>
      </c>
      <c r="K180" s="772">
        <f t="shared" si="75"/>
        <v>2022</v>
      </c>
      <c r="L180" s="772">
        <f t="shared" si="75"/>
        <v>2023</v>
      </c>
      <c r="M180" s="772">
        <f t="shared" si="75"/>
        <v>2024</v>
      </c>
      <c r="N180" s="772">
        <f t="shared" si="75"/>
        <v>2025</v>
      </c>
      <c r="O180" s="772">
        <f t="shared" si="75"/>
        <v>2026</v>
      </c>
      <c r="P180" s="772">
        <f t="shared" si="75"/>
        <v>2027</v>
      </c>
      <c r="Q180" s="772">
        <f t="shared" si="75"/>
        <v>2028</v>
      </c>
      <c r="R180" s="772">
        <f t="shared" si="75"/>
        <v>2029</v>
      </c>
      <c r="S180" s="772">
        <f t="shared" si="75"/>
        <v>2030</v>
      </c>
      <c r="T180" s="772">
        <f t="shared" si="75"/>
        <v>2031</v>
      </c>
      <c r="U180" s="772">
        <f t="shared" si="75"/>
        <v>2032</v>
      </c>
      <c r="V180" s="772">
        <f t="shared" si="75"/>
        <v>2033</v>
      </c>
      <c r="W180" s="772">
        <f t="shared" si="75"/>
        <v>2034</v>
      </c>
      <c r="X180" s="772">
        <f t="shared" si="75"/>
        <v>2035</v>
      </c>
      <c r="Y180" s="772">
        <f t="shared" si="75"/>
        <v>2036</v>
      </c>
      <c r="Z180" s="772">
        <f t="shared" si="75"/>
        <v>2037</v>
      </c>
      <c r="AA180" s="772">
        <f t="shared" si="75"/>
        <v>2038</v>
      </c>
      <c r="AB180" s="772">
        <f t="shared" si="75"/>
        <v>2039</v>
      </c>
      <c r="AC180" s="772">
        <f t="shared" si="75"/>
        <v>2040</v>
      </c>
      <c r="AD180" s="772">
        <f t="shared" si="75"/>
        <v>2041</v>
      </c>
      <c r="AE180" s="772">
        <f t="shared" si="75"/>
        <v>2042</v>
      </c>
      <c r="AF180" s="772">
        <f t="shared" si="75"/>
        <v>2043</v>
      </c>
      <c r="AG180" s="772">
        <f t="shared" si="75"/>
        <v>2044</v>
      </c>
      <c r="AH180" s="772">
        <f t="shared" si="75"/>
        <v>2045</v>
      </c>
      <c r="AI180" s="772">
        <f t="shared" si="75"/>
        <v>2046</v>
      </c>
      <c r="AJ180" s="772">
        <f t="shared" si="75"/>
        <v>2047</v>
      </c>
      <c r="AK180" s="652"/>
    </row>
    <row r="181" spans="2:37" s="601" customFormat="1" ht="12" hidden="1">
      <c r="C181" s="664" t="s">
        <v>1457</v>
      </c>
      <c r="D181" s="754">
        <f ca="1">F181+NPV(FDN,G181:INDEX(G181:AJ181,PAL))</f>
        <v>0</v>
      </c>
      <c r="E181" s="754">
        <f ca="1">SUM(F181:AJ181)</f>
        <v>0</v>
      </c>
      <c r="F181" s="755">
        <f ca="1">IF($D$5="Koncesija",F144+F36+IF(pvm_susigrazinimas="Ne",F56,SUMPRODUCT('6.1'!F18:F20,Data1!$D$13:$D$15)),'6.4'!F144)</f>
        <v>0</v>
      </c>
      <c r="G181" s="755">
        <f ca="1">IF($D$5="Koncesija",G144+G36+IF(pvm_susigrazinimas="Ne",G56,SUMPRODUCT('6.1'!G18:G20,Data1!$D$13:$D$15)),'6.4'!G144)</f>
        <v>0</v>
      </c>
      <c r="H181" s="755">
        <f ca="1">IF($D$5="Koncesija",H144+H36+IF(pvm_susigrazinimas="Ne",H56,SUMPRODUCT('6.1'!H18:H20,Data1!$D$13:$D$15)),'6.4'!H144)</f>
        <v>0</v>
      </c>
      <c r="I181" s="755">
        <f ca="1">IF($D$5="Koncesija",I144+I36+IF(pvm_susigrazinimas="Ne",I56,SUMPRODUCT('6.1'!I18:I20,Data1!$D$13:$D$15)),'6.4'!I144)</f>
        <v>0</v>
      </c>
      <c r="J181" s="755">
        <f ca="1">IF($D$5="Koncesija",J144+J36+IF(pvm_susigrazinimas="Ne",J56,SUMPRODUCT('6.1'!J18:J20,Data1!$D$13:$D$15)),'6.4'!J144)</f>
        <v>0</v>
      </c>
      <c r="K181" s="755">
        <f ca="1">IF($D$5="Koncesija",K144+K36+IF(pvm_susigrazinimas="Ne",K56,SUMPRODUCT('6.1'!K18:K20,Data1!$D$13:$D$15)),'6.4'!K144)</f>
        <v>0</v>
      </c>
      <c r="L181" s="755">
        <f ca="1">IF($D$5="Koncesija",L144+L36+IF(pvm_susigrazinimas="Ne",L56,SUMPRODUCT('6.1'!L18:L20,Data1!$D$13:$D$15)),'6.4'!L144)</f>
        <v>0</v>
      </c>
      <c r="M181" s="755">
        <f ca="1">IF($D$5="Koncesija",M144+M36+IF(pvm_susigrazinimas="Ne",M56,SUMPRODUCT('6.1'!M18:M20,Data1!$D$13:$D$15)),'6.4'!M144)</f>
        <v>0</v>
      </c>
      <c r="N181" s="755">
        <f ca="1">IF($D$5="Koncesija",N144+N36+IF(pvm_susigrazinimas="Ne",N56,SUMPRODUCT('6.1'!N18:N20,Data1!$D$13:$D$15)),'6.4'!N144)</f>
        <v>0</v>
      </c>
      <c r="O181" s="755">
        <f ca="1">IF($D$5="Koncesija",O144+O36+IF(pvm_susigrazinimas="Ne",O56,SUMPRODUCT('6.1'!O18:O20,Data1!$D$13:$D$15)),'6.4'!O144)</f>
        <v>0</v>
      </c>
      <c r="P181" s="755">
        <f ca="1">IF($D$5="Koncesija",P144+P36+IF(pvm_susigrazinimas="Ne",P56,SUMPRODUCT('6.1'!P18:P20,Data1!$D$13:$D$15)),'6.4'!P144)</f>
        <v>0</v>
      </c>
      <c r="Q181" s="755">
        <f ca="1">IF($D$5="Koncesija",Q144+Q36+IF(pvm_susigrazinimas="Ne",Q56,SUMPRODUCT('6.1'!Q18:Q20,Data1!$D$13:$D$15)),'6.4'!Q144)</f>
        <v>0</v>
      </c>
      <c r="R181" s="755">
        <f ca="1">IF($D$5="Koncesija",R144+R36+IF(pvm_susigrazinimas="Ne",R56,SUMPRODUCT('6.1'!R18:R20,Data1!$D$13:$D$15)),'6.4'!R144)</f>
        <v>0</v>
      </c>
      <c r="S181" s="755">
        <f ca="1">IF($D$5="Koncesija",S144+S36+IF(pvm_susigrazinimas="Ne",S56,SUMPRODUCT('6.1'!S18:S20,Data1!$D$13:$D$15)),'6.4'!S144)</f>
        <v>0</v>
      </c>
      <c r="T181" s="755">
        <f ca="1">IF($D$5="Koncesija",T144+T36+IF(pvm_susigrazinimas="Ne",T56,SUMPRODUCT('6.1'!T18:T20,Data1!$D$13:$D$15)),'6.4'!T144)</f>
        <v>0</v>
      </c>
      <c r="U181" s="755">
        <f ca="1">IF($D$5="Koncesija",U144+U36+IF(pvm_susigrazinimas="Ne",U56,SUMPRODUCT('6.1'!U18:U20,Data1!$D$13:$D$15)),'6.4'!U144)</f>
        <v>0</v>
      </c>
      <c r="V181" s="755">
        <f ca="1">IF($D$5="Koncesija",V144+V36+IF(pvm_susigrazinimas="Ne",V56,SUMPRODUCT('6.1'!V18:V20,Data1!$D$13:$D$15)),'6.4'!V144)</f>
        <v>0</v>
      </c>
      <c r="W181" s="755">
        <f ca="1">IF($D$5="Koncesija",W144+W36+IF(pvm_susigrazinimas="Ne",W56,SUMPRODUCT('6.1'!W18:W20,Data1!$D$13:$D$15)),'6.4'!W144)</f>
        <v>0</v>
      </c>
      <c r="X181" s="755">
        <f ca="1">IF($D$5="Koncesija",X144+X36+IF(pvm_susigrazinimas="Ne",X56,SUMPRODUCT('6.1'!X18:X20,Data1!$D$13:$D$15)),'6.4'!X144)</f>
        <v>0</v>
      </c>
      <c r="Y181" s="755">
        <f ca="1">IF($D$5="Koncesija",Y144+Y36+IF(pvm_susigrazinimas="Ne",Y56,SUMPRODUCT('6.1'!Y18:Y20,Data1!$D$13:$D$15)),'6.4'!Y144)</f>
        <v>0</v>
      </c>
      <c r="Z181" s="755">
        <f ca="1">IF($D$5="Koncesija",Z144+Z36+IF(pvm_susigrazinimas="Ne",Z56,SUMPRODUCT('6.1'!Z18:Z20,Data1!$D$13:$D$15)),'6.4'!Z144)</f>
        <v>0</v>
      </c>
      <c r="AA181" s="755">
        <f ca="1">IF($D$5="Koncesija",AA144+AA36+IF(pvm_susigrazinimas="Ne",AA56,SUMPRODUCT('6.1'!AA18:AA20,Data1!$D$13:$D$15)),'6.4'!AA144)</f>
        <v>0</v>
      </c>
      <c r="AB181" s="755">
        <f ca="1">IF($D$5="Koncesija",AB144+AB36+IF(pvm_susigrazinimas="Ne",AB56,SUMPRODUCT('6.1'!AB18:AB20,Data1!$D$13:$D$15)),'6.4'!AB144)</f>
        <v>0</v>
      </c>
      <c r="AC181" s="755">
        <f ca="1">IF($D$5="Koncesija",AC144+AC36+IF(pvm_susigrazinimas="Ne",AC56,SUMPRODUCT('6.1'!AC18:AC20,Data1!$D$13:$D$15)),'6.4'!AC144)</f>
        <v>0</v>
      </c>
      <c r="AD181" s="755">
        <f ca="1">IF($D$5="Koncesija",AD144+AD36+IF(pvm_susigrazinimas="Ne",AD56,SUMPRODUCT('6.1'!AD18:AD20,Data1!$D$13:$D$15)),'6.4'!AD144)</f>
        <v>0</v>
      </c>
      <c r="AE181" s="755">
        <f ca="1">IF($D$5="Koncesija",AE144+AE36+IF(pvm_susigrazinimas="Ne",AE56,SUMPRODUCT('6.1'!AE18:AE20,Data1!$D$13:$D$15)),'6.4'!AE144)</f>
        <v>0</v>
      </c>
      <c r="AF181" s="755">
        <f ca="1">IF($D$5="Koncesija",AF144+AF36+IF(pvm_susigrazinimas="Ne",AF56,SUMPRODUCT('6.1'!AF18:AF20,Data1!$D$13:$D$15)),'6.4'!AF144)</f>
        <v>0</v>
      </c>
      <c r="AG181" s="755">
        <f ca="1">IF($D$5="Koncesija",AG144+AG36+IF(pvm_susigrazinimas="Ne",AG56,SUMPRODUCT('6.1'!AG18:AG20,Data1!$D$13:$D$15)),'6.4'!AG144)</f>
        <v>0</v>
      </c>
      <c r="AH181" s="755">
        <f ca="1">IF($D$5="Koncesija",AH144+AH36+IF(pvm_susigrazinimas="Ne",AH56,SUMPRODUCT('6.1'!AH18:AH20,Data1!$D$13:$D$15)),'6.4'!AH144)</f>
        <v>0</v>
      </c>
      <c r="AI181" s="755">
        <f ca="1">IF($D$5="Koncesija",AI144+AI36+IF(pvm_susigrazinimas="Ne",AI56,SUMPRODUCT('6.1'!AI18:AI20,Data1!$D$13:$D$15)),'6.4'!AI144)</f>
        <v>0</v>
      </c>
      <c r="AJ181" s="755">
        <f ca="1">IF($D$5="Koncesija",AJ144+AJ36+IF(pvm_susigrazinimas="Ne",AJ56,SUMPRODUCT('6.1'!AJ18:AJ20,Data1!$D$13:$D$15)),'6.4'!AJ144)</f>
        <v>0</v>
      </c>
      <c r="AK181" s="602"/>
    </row>
    <row r="182" spans="2:37" s="601" customFormat="1" ht="12" hidden="1" customHeight="1">
      <c r="C182" s="663"/>
      <c r="D182" s="756"/>
      <c r="E182" s="756"/>
      <c r="F182" s="757"/>
      <c r="G182" s="758"/>
      <c r="H182" s="758"/>
      <c r="I182" s="758"/>
      <c r="J182" s="758"/>
      <c r="K182" s="758"/>
      <c r="L182" s="758"/>
      <c r="M182" s="758"/>
      <c r="N182" s="758"/>
      <c r="O182" s="758"/>
      <c r="P182" s="758"/>
      <c r="Q182" s="758"/>
      <c r="R182" s="758"/>
      <c r="S182" s="758"/>
      <c r="T182" s="758"/>
      <c r="U182" s="758"/>
      <c r="V182" s="758"/>
      <c r="W182" s="758"/>
      <c r="X182" s="758"/>
      <c r="Y182" s="758"/>
      <c r="Z182" s="758"/>
      <c r="AA182" s="758"/>
      <c r="AB182" s="758"/>
      <c r="AC182" s="758"/>
      <c r="AD182" s="758"/>
      <c r="AE182" s="758"/>
      <c r="AF182" s="758"/>
      <c r="AG182" s="758"/>
      <c r="AH182" s="758"/>
      <c r="AI182" s="758"/>
      <c r="AJ182" s="758"/>
      <c r="AK182" s="602"/>
    </row>
    <row r="183" spans="2:37" s="601" customFormat="1" ht="11.25" hidden="1" customHeight="1">
      <c r="C183" s="655" t="s">
        <v>1458</v>
      </c>
      <c r="D183" s="759">
        <f ca="1">F183+NPV(FDN,G183:INDEX(G183:AJ183,PAL))</f>
        <v>0</v>
      </c>
      <c r="E183" s="759">
        <f ca="1">SUM(F183:AJ183)</f>
        <v>0</v>
      </c>
      <c r="F183" s="760">
        <f ca="1">IF($D$5="Koncesija",F148+IF(pvm_susigrazinimas="Ne",F56,SUMPRODUCT('6.1'!F18:F20,Data1!$D$13:$D$15))+F36,F148)</f>
        <v>0</v>
      </c>
      <c r="G183" s="760">
        <f ca="1">IF($D$5="Koncesija",G148+IF(pvm_susigrazinimas="Ne",G56,SUMPRODUCT('6.1'!G18:G20,Data1!$D$13:$D$15))+G36,G148)</f>
        <v>0</v>
      </c>
      <c r="H183" s="760">
        <f ca="1">IF($D$5="Koncesija",H148+IF(pvm_susigrazinimas="Ne",H56,SUMPRODUCT('6.1'!H18:H20,Data1!$D$13:$D$15))+H36,H148)</f>
        <v>0</v>
      </c>
      <c r="I183" s="760">
        <f ca="1">IF($D$5="Koncesija",I148+IF(pvm_susigrazinimas="Ne",I56,SUMPRODUCT('6.1'!I18:I20,Data1!$D$13:$D$15))+I36,I148)</f>
        <v>0</v>
      </c>
      <c r="J183" s="760">
        <f ca="1">IF($D$5="Koncesija",J148+IF(pvm_susigrazinimas="Ne",J56,SUMPRODUCT('6.1'!J18:J20,Data1!$D$13:$D$15))+J36,J148)</f>
        <v>0</v>
      </c>
      <c r="K183" s="760">
        <f ca="1">IF($D$5="Koncesija",K148+IF(pvm_susigrazinimas="Ne",K56,SUMPRODUCT('6.1'!K18:K20,Data1!$D$13:$D$15))+K36,K148)</f>
        <v>0</v>
      </c>
      <c r="L183" s="760">
        <f ca="1">IF($D$5="Koncesija",L148+IF(pvm_susigrazinimas="Ne",L56,SUMPRODUCT('6.1'!L18:L20,Data1!$D$13:$D$15))+L36,L148)</f>
        <v>0</v>
      </c>
      <c r="M183" s="760">
        <f ca="1">IF($D$5="Koncesija",M148+IF(pvm_susigrazinimas="Ne",M56,SUMPRODUCT('6.1'!M18:M20,Data1!$D$13:$D$15))+M36,M148)</f>
        <v>0</v>
      </c>
      <c r="N183" s="760">
        <f ca="1">IF($D$5="Koncesija",N148+IF(pvm_susigrazinimas="Ne",N56,SUMPRODUCT('6.1'!N18:N20,Data1!$D$13:$D$15))+N36,N148)</f>
        <v>0</v>
      </c>
      <c r="O183" s="760">
        <f ca="1">IF($D$5="Koncesija",O148+IF(pvm_susigrazinimas="Ne",O56,SUMPRODUCT('6.1'!O18:O20,Data1!$D$13:$D$15))+O36,O148)</f>
        <v>0</v>
      </c>
      <c r="P183" s="760">
        <f ca="1">IF($D$5="Koncesija",P148+IF(pvm_susigrazinimas="Ne",P56,SUMPRODUCT('6.1'!P18:P20,Data1!$D$13:$D$15))+P36,P148)</f>
        <v>0</v>
      </c>
      <c r="Q183" s="760">
        <f ca="1">IF($D$5="Koncesija",Q148+IF(pvm_susigrazinimas="Ne",Q56,SUMPRODUCT('6.1'!Q18:Q20,Data1!$D$13:$D$15))+Q36,Q148)</f>
        <v>0</v>
      </c>
      <c r="R183" s="760">
        <f ca="1">IF($D$5="Koncesija",R148+IF(pvm_susigrazinimas="Ne",R56,SUMPRODUCT('6.1'!R18:R20,Data1!$D$13:$D$15))+R36,R148)</f>
        <v>0</v>
      </c>
      <c r="S183" s="760">
        <f ca="1">IF($D$5="Koncesija",S148+IF(pvm_susigrazinimas="Ne",S56,SUMPRODUCT('6.1'!S18:S20,Data1!$D$13:$D$15))+S36,S148)</f>
        <v>0</v>
      </c>
      <c r="T183" s="760">
        <f ca="1">IF($D$5="Koncesija",T148+IF(pvm_susigrazinimas="Ne",T56,SUMPRODUCT('6.1'!T18:T20,Data1!$D$13:$D$15))+T36,T148)</f>
        <v>0</v>
      </c>
      <c r="U183" s="760">
        <f ca="1">IF($D$5="Koncesija",U148+IF(pvm_susigrazinimas="Ne",U56,SUMPRODUCT('6.1'!U18:U20,Data1!$D$13:$D$15))+U36,U148)</f>
        <v>0</v>
      </c>
      <c r="V183" s="760">
        <f ca="1">IF($D$5="Koncesija",V148+IF(pvm_susigrazinimas="Ne",V56,SUMPRODUCT('6.1'!V18:V20,Data1!$D$13:$D$15))+V36,V148)</f>
        <v>0</v>
      </c>
      <c r="W183" s="760">
        <f ca="1">IF($D$5="Koncesija",W148+IF(pvm_susigrazinimas="Ne",W56,SUMPRODUCT('6.1'!W18:W20,Data1!$D$13:$D$15))+W36,W148)</f>
        <v>0</v>
      </c>
      <c r="X183" s="760">
        <f ca="1">IF($D$5="Koncesija",X148+IF(pvm_susigrazinimas="Ne",X56,SUMPRODUCT('6.1'!X18:X20,Data1!$D$13:$D$15))+X36,X148)</f>
        <v>0</v>
      </c>
      <c r="Y183" s="760">
        <f ca="1">IF($D$5="Koncesija",Y148+IF(pvm_susigrazinimas="Ne",Y56,SUMPRODUCT('6.1'!Y18:Y20,Data1!$D$13:$D$15))+Y36,Y148)</f>
        <v>0</v>
      </c>
      <c r="Z183" s="760">
        <f ca="1">IF($D$5="Koncesija",Z148+IF(pvm_susigrazinimas="Ne",Z56,SUMPRODUCT('6.1'!Z18:Z20,Data1!$D$13:$D$15))+Z36,Z148)</f>
        <v>0</v>
      </c>
      <c r="AA183" s="760">
        <f ca="1">IF($D$5="Koncesija",AA148+IF(pvm_susigrazinimas="Ne",AA56,SUMPRODUCT('6.1'!AA18:AA20,Data1!$D$13:$D$15))+AA36,AA148)</f>
        <v>0</v>
      </c>
      <c r="AB183" s="760">
        <f ca="1">IF($D$5="Koncesija",AB148+IF(pvm_susigrazinimas="Ne",AB56,SUMPRODUCT('6.1'!AB18:AB20,Data1!$D$13:$D$15))+AB36,AB148)</f>
        <v>0</v>
      </c>
      <c r="AC183" s="760">
        <f ca="1">IF($D$5="Koncesija",AC148+IF(pvm_susigrazinimas="Ne",AC56,SUMPRODUCT('6.1'!AC18:AC20,Data1!$D$13:$D$15))+AC36,AC148)</f>
        <v>0</v>
      </c>
      <c r="AD183" s="760">
        <f ca="1">IF($D$5="Koncesija",AD148+IF(pvm_susigrazinimas="Ne",AD56,SUMPRODUCT('6.1'!AD18:AD20,Data1!$D$13:$D$15))+AD36,AD148)</f>
        <v>0</v>
      </c>
      <c r="AE183" s="760">
        <f ca="1">IF($D$5="Koncesija",AE148+IF(pvm_susigrazinimas="Ne",AE56,SUMPRODUCT('6.1'!AE18:AE20,Data1!$D$13:$D$15))+AE36,AE148)</f>
        <v>0</v>
      </c>
      <c r="AF183" s="760">
        <f ca="1">IF($D$5="Koncesija",AF148+IF(pvm_susigrazinimas="Ne",AF56,SUMPRODUCT('6.1'!AF18:AF20,Data1!$D$13:$D$15))+AF36,AF148)</f>
        <v>0</v>
      </c>
      <c r="AG183" s="760">
        <f ca="1">IF($D$5="Koncesija",AG148+IF(pvm_susigrazinimas="Ne",AG56,SUMPRODUCT('6.1'!AG18:AG20,Data1!$D$13:$D$15))+AG36,AG148)</f>
        <v>0</v>
      </c>
      <c r="AH183" s="760">
        <f ca="1">IF($D$5="Koncesija",AH148+IF(pvm_susigrazinimas="Ne",AH56,SUMPRODUCT('6.1'!AH18:AH20,Data1!$D$13:$D$15))+AH36,AH148)</f>
        <v>0</v>
      </c>
      <c r="AI183" s="760">
        <f ca="1">IF($D$5="Koncesija",AI148+IF(pvm_susigrazinimas="Ne",AI56,SUMPRODUCT('6.1'!AI18:AI20,Data1!$D$13:$D$15))+AI36,AI148)</f>
        <v>0</v>
      </c>
      <c r="AJ183" s="760">
        <f ca="1">IF($D$5="Koncesija",AJ148+IF(pvm_susigrazinimas="Ne",AJ56,SUMPRODUCT('6.1'!AJ18:AJ20,Data1!$D$13:$D$15))+AJ36,AJ148)</f>
        <v>0</v>
      </c>
      <c r="AK183" s="641"/>
    </row>
    <row r="184" spans="2:37" s="601" customFormat="1" ht="12" hidden="1">
      <c r="B184" s="610"/>
      <c r="C184" s="663"/>
      <c r="D184" s="756"/>
      <c r="E184" s="756"/>
      <c r="F184" s="756"/>
      <c r="G184" s="758"/>
      <c r="H184" s="758"/>
      <c r="I184" s="758"/>
      <c r="J184" s="758"/>
      <c r="K184" s="758"/>
      <c r="L184" s="758"/>
      <c r="M184" s="758"/>
      <c r="N184" s="758"/>
      <c r="O184" s="758"/>
      <c r="P184" s="758"/>
      <c r="Q184" s="758"/>
      <c r="R184" s="758"/>
      <c r="S184" s="758"/>
      <c r="T184" s="758"/>
      <c r="U184" s="758"/>
      <c r="V184" s="758"/>
      <c r="W184" s="758"/>
      <c r="X184" s="758"/>
      <c r="Y184" s="758"/>
      <c r="Z184" s="758"/>
      <c r="AA184" s="758"/>
      <c r="AB184" s="758"/>
      <c r="AC184" s="758"/>
      <c r="AD184" s="758"/>
      <c r="AE184" s="758"/>
      <c r="AF184" s="758"/>
      <c r="AG184" s="758"/>
      <c r="AH184" s="758"/>
      <c r="AI184" s="758"/>
      <c r="AJ184" s="758"/>
      <c r="AK184" s="602"/>
    </row>
    <row r="185" spans="2:37" s="601" customFormat="1" ht="12" hidden="1">
      <c r="B185" s="610"/>
      <c r="C185" s="664" t="s">
        <v>1459</v>
      </c>
      <c r="D185" s="759">
        <f ca="1">F185+NPV(FDN,G185:INDEX(G185:AJ185,PAL))</f>
        <v>0</v>
      </c>
      <c r="E185" s="759">
        <f ca="1">SUM(F185:AJ185)</f>
        <v>0</v>
      </c>
      <c r="F185" s="760">
        <f ca="1">IF($E$33=0,F181,F183+F33)</f>
        <v>0</v>
      </c>
      <c r="G185" s="760">
        <f t="shared" ref="G185:AJ185" ca="1" si="76">IF($E$33=0,G181,G183+G33)</f>
        <v>0</v>
      </c>
      <c r="H185" s="760">
        <f t="shared" ca="1" si="76"/>
        <v>0</v>
      </c>
      <c r="I185" s="760">
        <f t="shared" ca="1" si="76"/>
        <v>0</v>
      </c>
      <c r="J185" s="760">
        <f t="shared" ca="1" si="76"/>
        <v>0</v>
      </c>
      <c r="K185" s="760">
        <f t="shared" ca="1" si="76"/>
        <v>0</v>
      </c>
      <c r="L185" s="760">
        <f t="shared" ca="1" si="76"/>
        <v>0</v>
      </c>
      <c r="M185" s="760">
        <f t="shared" ca="1" si="76"/>
        <v>0</v>
      </c>
      <c r="N185" s="760">
        <f t="shared" ca="1" si="76"/>
        <v>0</v>
      </c>
      <c r="O185" s="760">
        <f t="shared" ca="1" si="76"/>
        <v>0</v>
      </c>
      <c r="P185" s="760">
        <f t="shared" ca="1" si="76"/>
        <v>0</v>
      </c>
      <c r="Q185" s="760">
        <f t="shared" ca="1" si="76"/>
        <v>0</v>
      </c>
      <c r="R185" s="760">
        <f t="shared" ca="1" si="76"/>
        <v>0</v>
      </c>
      <c r="S185" s="760">
        <f t="shared" ca="1" si="76"/>
        <v>0</v>
      </c>
      <c r="T185" s="760">
        <f t="shared" ca="1" si="76"/>
        <v>0</v>
      </c>
      <c r="U185" s="760">
        <f t="shared" ca="1" si="76"/>
        <v>0</v>
      </c>
      <c r="V185" s="760">
        <f t="shared" ca="1" si="76"/>
        <v>0</v>
      </c>
      <c r="W185" s="760">
        <f t="shared" ca="1" si="76"/>
        <v>0</v>
      </c>
      <c r="X185" s="760">
        <f t="shared" ca="1" si="76"/>
        <v>0</v>
      </c>
      <c r="Y185" s="760">
        <f t="shared" ca="1" si="76"/>
        <v>0</v>
      </c>
      <c r="Z185" s="760">
        <f t="shared" ca="1" si="76"/>
        <v>0</v>
      </c>
      <c r="AA185" s="760">
        <f t="shared" ca="1" si="76"/>
        <v>0</v>
      </c>
      <c r="AB185" s="760">
        <f t="shared" ca="1" si="76"/>
        <v>0</v>
      </c>
      <c r="AC185" s="760">
        <f t="shared" ca="1" si="76"/>
        <v>0</v>
      </c>
      <c r="AD185" s="760">
        <f t="shared" ca="1" si="76"/>
        <v>0</v>
      </c>
      <c r="AE185" s="760">
        <f t="shared" ca="1" si="76"/>
        <v>0</v>
      </c>
      <c r="AF185" s="760">
        <f t="shared" ca="1" si="76"/>
        <v>0</v>
      </c>
      <c r="AG185" s="760">
        <f t="shared" ca="1" si="76"/>
        <v>0</v>
      </c>
      <c r="AH185" s="760">
        <f t="shared" ca="1" si="76"/>
        <v>0</v>
      </c>
      <c r="AI185" s="760">
        <f t="shared" ca="1" si="76"/>
        <v>0</v>
      </c>
      <c r="AJ185" s="760">
        <f t="shared" ca="1" si="76"/>
        <v>0</v>
      </c>
      <c r="AK185" s="641"/>
    </row>
    <row r="186" spans="2:37" s="601" customFormat="1" ht="12" hidden="1">
      <c r="C186" s="747"/>
      <c r="D186" s="748"/>
      <c r="E186" s="748"/>
      <c r="F186" s="749"/>
      <c r="G186" s="750"/>
      <c r="H186" s="750"/>
      <c r="I186" s="750"/>
      <c r="J186" s="750"/>
      <c r="K186" s="750"/>
      <c r="L186" s="750"/>
      <c r="M186" s="750"/>
      <c r="N186" s="750"/>
      <c r="O186" s="750"/>
      <c r="P186" s="750"/>
      <c r="Q186" s="750"/>
      <c r="R186" s="750"/>
      <c r="S186" s="750"/>
      <c r="T186" s="750"/>
      <c r="U186" s="750"/>
      <c r="V186" s="750"/>
      <c r="W186" s="750"/>
      <c r="X186" s="750"/>
      <c r="Y186" s="750"/>
      <c r="Z186" s="750"/>
      <c r="AA186" s="750"/>
      <c r="AB186" s="750"/>
      <c r="AC186" s="750"/>
      <c r="AD186" s="750"/>
      <c r="AE186" s="750"/>
      <c r="AF186" s="750"/>
      <c r="AG186" s="750"/>
      <c r="AH186" s="750"/>
      <c r="AI186" s="750"/>
      <c r="AJ186" s="751"/>
      <c r="AK186" s="641"/>
    </row>
    <row r="187" spans="2:37" s="601" customFormat="1" ht="11.25" hidden="1" customHeight="1">
      <c r="C187" s="655" t="s">
        <v>1456</v>
      </c>
      <c r="D187" s="759">
        <f ca="1">F187+NPV((1+FDN)*(1+$J$5)-1,G187:INDEX(G187:AJ187,PAL))</f>
        <v>0</v>
      </c>
      <c r="E187" s="759">
        <f ca="1">SUM(F187:AJ187)</f>
        <v>0</v>
      </c>
      <c r="F187" s="760">
        <f ca="1">IF($D$5="Koncesija", F156+F37+IF(pvm_susigrazinimas="Ne",F56,SUMPRODUCT('6.1'!F18:F20,Data1!$D$13:$D$15)),F156)</f>
        <v>0</v>
      </c>
      <c r="G187" s="760">
        <f ca="1">IF($D$5="Koncesija", G156+G37+IF(pvm_susigrazinimas="Ne",G56,SUMPRODUCT('6.1'!G18:G20,Data1!$D$13:$D$15)),G156)</f>
        <v>0</v>
      </c>
      <c r="H187" s="760">
        <f ca="1">IF($D$5="Koncesija", H156+H37+IF(pvm_susigrazinimas="Ne",H56,SUMPRODUCT('6.1'!H18:H20,Data1!$D$13:$D$15)),H156)</f>
        <v>0</v>
      </c>
      <c r="I187" s="760">
        <f ca="1">IF($D$5="Koncesija", I156+I37+IF(pvm_susigrazinimas="Ne",I56,SUMPRODUCT('6.1'!I18:I20,Data1!$D$13:$D$15)),I156)</f>
        <v>0</v>
      </c>
      <c r="J187" s="760">
        <f ca="1">IF($D$5="Koncesija", J156+J37+IF(pvm_susigrazinimas="Ne",J56,SUMPRODUCT('6.1'!J18:J20,Data1!$D$13:$D$15)),J156)</f>
        <v>0</v>
      </c>
      <c r="K187" s="760">
        <f ca="1">IF($D$5="Koncesija", K156+K37+IF(pvm_susigrazinimas="Ne",K56,SUMPRODUCT('6.1'!K18:K20,Data1!$D$13:$D$15)),K156)</f>
        <v>0</v>
      </c>
      <c r="L187" s="760">
        <f ca="1">IF($D$5="Koncesija", L156+L37+IF(pvm_susigrazinimas="Ne",L56,SUMPRODUCT('6.1'!L18:L20,Data1!$D$13:$D$15)),L156)</f>
        <v>0</v>
      </c>
      <c r="M187" s="760">
        <f ca="1">IF($D$5="Koncesija", M156+M37+IF(pvm_susigrazinimas="Ne",M56,SUMPRODUCT('6.1'!M18:M20,Data1!$D$13:$D$15)),M156)</f>
        <v>0</v>
      </c>
      <c r="N187" s="760">
        <f ca="1">IF($D$5="Koncesija", N156+N37+IF(pvm_susigrazinimas="Ne",N56,SUMPRODUCT('6.1'!N18:N20,Data1!$D$13:$D$15)),N156)</f>
        <v>0</v>
      </c>
      <c r="O187" s="760">
        <f ca="1">IF($D$5="Koncesija", O156+O37+IF(pvm_susigrazinimas="Ne",O56,SUMPRODUCT('6.1'!O18:O20,Data1!$D$13:$D$15)),O156)</f>
        <v>0</v>
      </c>
      <c r="P187" s="760">
        <f ca="1">IF($D$5="Koncesija", P156+P37+IF(pvm_susigrazinimas="Ne",P56,SUMPRODUCT('6.1'!P18:P20,Data1!$D$13:$D$15)),P156)</f>
        <v>0</v>
      </c>
      <c r="Q187" s="760">
        <f ca="1">IF($D$5="Koncesija", Q156+Q37+IF(pvm_susigrazinimas="Ne",Q56,SUMPRODUCT('6.1'!Q18:Q20,Data1!$D$13:$D$15)),Q156)</f>
        <v>0</v>
      </c>
      <c r="R187" s="760">
        <f ca="1">IF($D$5="Koncesija", R156+R37+IF(pvm_susigrazinimas="Ne",R56,SUMPRODUCT('6.1'!R18:R20,Data1!$D$13:$D$15)),R156)</f>
        <v>0</v>
      </c>
      <c r="S187" s="760">
        <f ca="1">IF($D$5="Koncesija", S156+S37+IF(pvm_susigrazinimas="Ne",S56,SUMPRODUCT('6.1'!S18:S20,Data1!$D$13:$D$15)),S156)</f>
        <v>0</v>
      </c>
      <c r="T187" s="760">
        <f ca="1">IF($D$5="Koncesija", T156+T37+IF(pvm_susigrazinimas="Ne",T56,SUMPRODUCT('6.1'!T18:T20,Data1!$D$13:$D$15)),T156)</f>
        <v>0</v>
      </c>
      <c r="U187" s="760">
        <f ca="1">IF($D$5="Koncesija", U156+U37+IF(pvm_susigrazinimas="Ne",U56,SUMPRODUCT('6.1'!U18:U20,Data1!$D$13:$D$15)),U156)</f>
        <v>0</v>
      </c>
      <c r="V187" s="760">
        <f ca="1">IF($D$5="Koncesija", V156+V37+IF(pvm_susigrazinimas="Ne",V56,SUMPRODUCT('6.1'!V18:V20,Data1!$D$13:$D$15)),V156)</f>
        <v>0</v>
      </c>
      <c r="W187" s="760">
        <f ca="1">IF($D$5="Koncesija", W156+W37+IF(pvm_susigrazinimas="Ne",W56,SUMPRODUCT('6.1'!W18:W20,Data1!$D$13:$D$15)),W156)</f>
        <v>0</v>
      </c>
      <c r="X187" s="760">
        <f ca="1">IF($D$5="Koncesija", X156+X37+IF(pvm_susigrazinimas="Ne",X56,SUMPRODUCT('6.1'!X18:X20,Data1!$D$13:$D$15)),X156)</f>
        <v>0</v>
      </c>
      <c r="Y187" s="760">
        <f ca="1">IF($D$5="Koncesija", Y156+Y37+IF(pvm_susigrazinimas="Ne",Y56,SUMPRODUCT('6.1'!Y18:Y20,Data1!$D$13:$D$15)),Y156)</f>
        <v>0</v>
      </c>
      <c r="Z187" s="760">
        <f ca="1">IF($D$5="Koncesija", Z156+Z37+IF(pvm_susigrazinimas="Ne",Z56,SUMPRODUCT('6.1'!Z18:Z20,Data1!$D$13:$D$15)),Z156)</f>
        <v>0</v>
      </c>
      <c r="AA187" s="760">
        <f ca="1">IF($D$5="Koncesija", AA156+AA37+IF(pvm_susigrazinimas="Ne",AA56,SUMPRODUCT('6.1'!AA18:AA20,Data1!$D$13:$D$15)),AA156)</f>
        <v>0</v>
      </c>
      <c r="AB187" s="760">
        <f ca="1">IF($D$5="Koncesija", AB156+AB37+IF(pvm_susigrazinimas="Ne",AB56,SUMPRODUCT('6.1'!AB18:AB20,Data1!$D$13:$D$15)),AB156)</f>
        <v>0</v>
      </c>
      <c r="AC187" s="760">
        <f ca="1">IF($D$5="Koncesija", AC156+AC37+IF(pvm_susigrazinimas="Ne",AC56,SUMPRODUCT('6.1'!AC18:AC20,Data1!$D$13:$D$15)),AC156)</f>
        <v>0</v>
      </c>
      <c r="AD187" s="760">
        <f ca="1">IF($D$5="Koncesija", AD156+AD37+IF(pvm_susigrazinimas="Ne",AD56,SUMPRODUCT('6.1'!AD18:AD20,Data1!$D$13:$D$15)),AD156)</f>
        <v>0</v>
      </c>
      <c r="AE187" s="760">
        <f ca="1">IF($D$5="Koncesija", AE156+AE37+IF(pvm_susigrazinimas="Ne",AE56,SUMPRODUCT('6.1'!AE18:AE20,Data1!$D$13:$D$15)),AE156)</f>
        <v>0</v>
      </c>
      <c r="AF187" s="760">
        <f ca="1">IF($D$5="Koncesija", AF156+AF37+IF(pvm_susigrazinimas="Ne",AF56,SUMPRODUCT('6.1'!AF18:AF20,Data1!$D$13:$D$15)),AF156)</f>
        <v>0</v>
      </c>
      <c r="AG187" s="760">
        <f ca="1">IF($D$5="Koncesija", AG156+AG37+IF(pvm_susigrazinimas="Ne",AG56,SUMPRODUCT('6.1'!AG18:AG20,Data1!$D$13:$D$15)),AG156)</f>
        <v>0</v>
      </c>
      <c r="AH187" s="760">
        <f ca="1">IF($D$5="Koncesija", AH156+AH37+IF(pvm_susigrazinimas="Ne",AH56,SUMPRODUCT('6.1'!AH18:AH20,Data1!$D$13:$D$15)),AH156)</f>
        <v>0</v>
      </c>
      <c r="AI187" s="760">
        <f ca="1">IF($D$5="Koncesija", AI156+AI37+IF(pvm_susigrazinimas="Ne",AI56,SUMPRODUCT('6.1'!AI18:AI20,Data1!$D$13:$D$15)),AI156)</f>
        <v>0</v>
      </c>
      <c r="AJ187" s="760">
        <f ca="1">IF($D$5="Koncesija", AJ156+AJ37+IF(pvm_susigrazinimas="Ne",AJ56,SUMPRODUCT('6.1'!AJ18:AJ20,Data1!$D$13:$D$15)),AJ156)</f>
        <v>0</v>
      </c>
      <c r="AK187" s="641"/>
    </row>
    <row r="188" spans="2:37" s="601" customFormat="1" ht="12" hidden="1">
      <c r="C188" s="663"/>
      <c r="D188" s="756"/>
      <c r="E188" s="756"/>
      <c r="F188" s="757"/>
      <c r="G188" s="758"/>
      <c r="H188" s="758"/>
      <c r="I188" s="758"/>
      <c r="J188" s="758"/>
      <c r="K188" s="758"/>
      <c r="L188" s="758"/>
      <c r="M188" s="758"/>
      <c r="N188" s="758"/>
      <c r="O188" s="758"/>
      <c r="P188" s="758"/>
      <c r="Q188" s="758"/>
      <c r="R188" s="758"/>
      <c r="S188" s="758"/>
      <c r="T188" s="758"/>
      <c r="U188" s="758"/>
      <c r="V188" s="758"/>
      <c r="W188" s="758"/>
      <c r="X188" s="758"/>
      <c r="Y188" s="758"/>
      <c r="Z188" s="758"/>
      <c r="AA188" s="758"/>
      <c r="AB188" s="758"/>
      <c r="AC188" s="758"/>
      <c r="AD188" s="758"/>
      <c r="AE188" s="758"/>
      <c r="AF188" s="758"/>
      <c r="AG188" s="758"/>
      <c r="AH188" s="758"/>
      <c r="AI188" s="758"/>
      <c r="AJ188" s="758"/>
      <c r="AK188" s="602"/>
    </row>
    <row r="189" spans="2:37" s="601" customFormat="1" ht="12" hidden="1">
      <c r="C189" s="655" t="s">
        <v>1440</v>
      </c>
      <c r="D189" s="759">
        <f ca="1">F189+NPV((1+FDN)*(1+$J$5)-1,G189:INDEX(G189:AJ189,PAL))</f>
        <v>0</v>
      </c>
      <c r="E189" s="759">
        <f ca="1">SUM(F189:AJ189)</f>
        <v>0</v>
      </c>
      <c r="F189" s="760">
        <f ca="1">IF($D$5="Koncesija",F160+F37+IF(pvm_susigrazinimas="Ne",F56,SUMPRODUCT('6.1'!F18:F20,Data1!$D$13:$D$15)),F160)</f>
        <v>0</v>
      </c>
      <c r="G189" s="760">
        <f ca="1">IF($D$5="Koncesija",G160+G37+IF(pvm_susigrazinimas="Ne",G56,SUMPRODUCT('6.1'!G18:G20,Data1!$D$13:$D$15)),G160)</f>
        <v>0</v>
      </c>
      <c r="H189" s="760">
        <f ca="1">IF($D$5="Koncesija",H160+H37+IF(pvm_susigrazinimas="Ne",H56,SUMPRODUCT('6.1'!H18:H20,Data1!$D$13:$D$15)),H160)</f>
        <v>0</v>
      </c>
      <c r="I189" s="760">
        <f ca="1">IF($D$5="Koncesija",I160+I37+IF(pvm_susigrazinimas="Ne",I56,SUMPRODUCT('6.1'!I18:I20,Data1!$D$13:$D$15)),I160)</f>
        <v>0</v>
      </c>
      <c r="J189" s="760">
        <f ca="1">IF($D$5="Koncesija",J160+J37+IF(pvm_susigrazinimas="Ne",J56,SUMPRODUCT('6.1'!J18:J20,Data1!$D$13:$D$15)),J160)</f>
        <v>0</v>
      </c>
      <c r="K189" s="760">
        <f ca="1">IF($D$5="Koncesija",K160+K37+IF(pvm_susigrazinimas="Ne",K56,SUMPRODUCT('6.1'!K18:K20,Data1!$D$13:$D$15)),K160)</f>
        <v>0</v>
      </c>
      <c r="L189" s="760">
        <f ca="1">IF($D$5="Koncesija",L160+L37+IF(pvm_susigrazinimas="Ne",L56,SUMPRODUCT('6.1'!L18:L20,Data1!$D$13:$D$15)),L160)</f>
        <v>0</v>
      </c>
      <c r="M189" s="760">
        <f ca="1">IF($D$5="Koncesija",M160+M37+IF(pvm_susigrazinimas="Ne",M56,SUMPRODUCT('6.1'!M18:M20,Data1!$D$13:$D$15)),M160)</f>
        <v>0</v>
      </c>
      <c r="N189" s="760">
        <f ca="1">IF($D$5="Koncesija",N160+N37+IF(pvm_susigrazinimas="Ne",N56,SUMPRODUCT('6.1'!N18:N20,Data1!$D$13:$D$15)),N160)</f>
        <v>0</v>
      </c>
      <c r="O189" s="760">
        <f ca="1">IF($D$5="Koncesija",O160+O37+IF(pvm_susigrazinimas="Ne",O56,SUMPRODUCT('6.1'!O18:O20,Data1!$D$13:$D$15)),O160)</f>
        <v>0</v>
      </c>
      <c r="P189" s="760">
        <f ca="1">IF($D$5="Koncesija",P160+P37+IF(pvm_susigrazinimas="Ne",P56,SUMPRODUCT('6.1'!P18:P20,Data1!$D$13:$D$15)),P160)</f>
        <v>0</v>
      </c>
      <c r="Q189" s="760">
        <f ca="1">IF($D$5="Koncesija",Q160+Q37+IF(pvm_susigrazinimas="Ne",Q56,SUMPRODUCT('6.1'!Q18:Q20,Data1!$D$13:$D$15)),Q160)</f>
        <v>0</v>
      </c>
      <c r="R189" s="760">
        <f ca="1">IF($D$5="Koncesija",R160+R37+IF(pvm_susigrazinimas="Ne",R56,SUMPRODUCT('6.1'!R18:R20,Data1!$D$13:$D$15)),R160)</f>
        <v>0</v>
      </c>
      <c r="S189" s="760">
        <f ca="1">IF($D$5="Koncesija",S160+S37+IF(pvm_susigrazinimas="Ne",S56,SUMPRODUCT('6.1'!S18:S20,Data1!$D$13:$D$15)),S160)</f>
        <v>0</v>
      </c>
      <c r="T189" s="760">
        <f ca="1">IF($D$5="Koncesija",T160+T37+IF(pvm_susigrazinimas="Ne",T56,SUMPRODUCT('6.1'!T18:T20,Data1!$D$13:$D$15)),T160)</f>
        <v>0</v>
      </c>
      <c r="U189" s="760">
        <f ca="1">IF($D$5="Koncesija",U160+U37+IF(pvm_susigrazinimas="Ne",U56,SUMPRODUCT('6.1'!U18:U20,Data1!$D$13:$D$15)),U160)</f>
        <v>0</v>
      </c>
      <c r="V189" s="760">
        <f ca="1">IF($D$5="Koncesija",V160+V37+IF(pvm_susigrazinimas="Ne",V56,SUMPRODUCT('6.1'!V18:V20,Data1!$D$13:$D$15)),V160)</f>
        <v>0</v>
      </c>
      <c r="W189" s="760">
        <f ca="1">IF($D$5="Koncesija",W160+W37+IF(pvm_susigrazinimas="Ne",W56,SUMPRODUCT('6.1'!W18:W20,Data1!$D$13:$D$15)),W160)</f>
        <v>0</v>
      </c>
      <c r="X189" s="760">
        <f ca="1">IF($D$5="Koncesija",X160+X37+IF(pvm_susigrazinimas="Ne",X56,SUMPRODUCT('6.1'!X18:X20,Data1!$D$13:$D$15)),X160)</f>
        <v>0</v>
      </c>
      <c r="Y189" s="760">
        <f ca="1">IF($D$5="Koncesija",Y160+Y37+IF(pvm_susigrazinimas="Ne",Y56,SUMPRODUCT('6.1'!Y18:Y20,Data1!$D$13:$D$15)),Y160)</f>
        <v>0</v>
      </c>
      <c r="Z189" s="760">
        <f ca="1">IF($D$5="Koncesija",Z160+Z37+IF(pvm_susigrazinimas="Ne",Z56,SUMPRODUCT('6.1'!Z18:Z20,Data1!$D$13:$D$15)),Z160)</f>
        <v>0</v>
      </c>
      <c r="AA189" s="760">
        <f ca="1">IF($D$5="Koncesija",AA160+AA37+IF(pvm_susigrazinimas="Ne",AA56,SUMPRODUCT('6.1'!AA18:AA20,Data1!$D$13:$D$15)),AA160)</f>
        <v>0</v>
      </c>
      <c r="AB189" s="760">
        <f ca="1">IF($D$5="Koncesija",AB160+AB37+IF(pvm_susigrazinimas="Ne",AB56,SUMPRODUCT('6.1'!AB18:AB20,Data1!$D$13:$D$15)),AB160)</f>
        <v>0</v>
      </c>
      <c r="AC189" s="760">
        <f ca="1">IF($D$5="Koncesija",AC160+AC37+IF(pvm_susigrazinimas="Ne",AC56,SUMPRODUCT('6.1'!AC18:AC20,Data1!$D$13:$D$15)),AC160)</f>
        <v>0</v>
      </c>
      <c r="AD189" s="760">
        <f ca="1">IF($D$5="Koncesija",AD160+AD37+IF(pvm_susigrazinimas="Ne",AD56,SUMPRODUCT('6.1'!AD18:AD20,Data1!$D$13:$D$15)),AD160)</f>
        <v>0</v>
      </c>
      <c r="AE189" s="760">
        <f ca="1">IF($D$5="Koncesija",AE160+AE37+IF(pvm_susigrazinimas="Ne",AE56,SUMPRODUCT('6.1'!AE18:AE20,Data1!$D$13:$D$15)),AE160)</f>
        <v>0</v>
      </c>
      <c r="AF189" s="760">
        <f ca="1">IF($D$5="Koncesija",AF160+AF37+IF(pvm_susigrazinimas="Ne",AF56,SUMPRODUCT('6.1'!AF18:AF20,Data1!$D$13:$D$15)),AF160)</f>
        <v>0</v>
      </c>
      <c r="AG189" s="760">
        <f ca="1">IF($D$5="Koncesija",AG160+AG37+IF(pvm_susigrazinimas="Ne",AG56,SUMPRODUCT('6.1'!AG18:AG20,Data1!$D$13:$D$15)),AG160)</f>
        <v>0</v>
      </c>
      <c r="AH189" s="760">
        <f ca="1">IF($D$5="Koncesija",AH160+AH37+IF(pvm_susigrazinimas="Ne",AH56,SUMPRODUCT('6.1'!AH18:AH20,Data1!$D$13:$D$15)),AH160)</f>
        <v>0</v>
      </c>
      <c r="AI189" s="760">
        <f ca="1">IF($D$5="Koncesija",AI160+AI37+IF(pvm_susigrazinimas="Ne",AI56,SUMPRODUCT('6.1'!AI18:AI20,Data1!$D$13:$D$15)),AI160)</f>
        <v>0</v>
      </c>
      <c r="AJ189" s="760">
        <f ca="1">IF($D$5="Koncesija",AJ160+AJ37+IF(pvm_susigrazinimas="Ne",AJ56,SUMPRODUCT('6.1'!AJ18:AJ20,Data1!$D$13:$D$15)),AJ160)</f>
        <v>0</v>
      </c>
      <c r="AK189" s="641"/>
    </row>
    <row r="190" spans="2:37" s="601" customFormat="1" ht="14.25" hidden="1" customHeight="1">
      <c r="C190" s="663"/>
      <c r="D190" s="756"/>
      <c r="E190" s="756"/>
      <c r="F190" s="756"/>
      <c r="G190" s="758"/>
      <c r="H190" s="758"/>
      <c r="I190" s="758"/>
      <c r="J190" s="758"/>
      <c r="K190" s="758"/>
      <c r="L190" s="758"/>
      <c r="M190" s="758"/>
      <c r="N190" s="758"/>
      <c r="O190" s="758"/>
      <c r="P190" s="758"/>
      <c r="Q190" s="758"/>
      <c r="R190" s="758"/>
      <c r="S190" s="758"/>
      <c r="T190" s="758"/>
      <c r="U190" s="758"/>
      <c r="V190" s="758"/>
      <c r="W190" s="758"/>
      <c r="X190" s="758"/>
      <c r="Y190" s="758"/>
      <c r="Z190" s="758"/>
      <c r="AA190" s="758"/>
      <c r="AB190" s="758"/>
      <c r="AC190" s="758"/>
      <c r="AD190" s="758"/>
      <c r="AE190" s="758"/>
      <c r="AF190" s="758"/>
      <c r="AG190" s="758"/>
      <c r="AH190" s="758"/>
      <c r="AI190" s="758"/>
      <c r="AJ190" s="758"/>
      <c r="AK190" s="602"/>
    </row>
    <row r="191" spans="2:37" s="601" customFormat="1" ht="12" hidden="1">
      <c r="C191" s="655" t="s">
        <v>1443</v>
      </c>
      <c r="D191" s="759">
        <f ca="1">F191+NPV((1+FDN)*(1+$J$5)-1,G191:INDEX(G191:AJ191,PAL))</f>
        <v>0</v>
      </c>
      <c r="E191" s="759">
        <f ca="1">SUM(F191:AJ191)</f>
        <v>0</v>
      </c>
      <c r="F191" s="760">
        <f ca="1">IF($E$33=0,F187,F189+F34)</f>
        <v>0</v>
      </c>
      <c r="G191" s="760">
        <f t="shared" ref="G191:AJ191" ca="1" si="77">IF($E$33=0,G187,G189+G34)</f>
        <v>0</v>
      </c>
      <c r="H191" s="760">
        <f t="shared" ca="1" si="77"/>
        <v>0</v>
      </c>
      <c r="I191" s="760">
        <f t="shared" ca="1" si="77"/>
        <v>0</v>
      </c>
      <c r="J191" s="760">
        <f t="shared" ca="1" si="77"/>
        <v>0</v>
      </c>
      <c r="K191" s="760">
        <f t="shared" ca="1" si="77"/>
        <v>0</v>
      </c>
      <c r="L191" s="760">
        <f t="shared" ca="1" si="77"/>
        <v>0</v>
      </c>
      <c r="M191" s="760">
        <f t="shared" ca="1" si="77"/>
        <v>0</v>
      </c>
      <c r="N191" s="760">
        <f t="shared" ca="1" si="77"/>
        <v>0</v>
      </c>
      <c r="O191" s="760">
        <f t="shared" ca="1" si="77"/>
        <v>0</v>
      </c>
      <c r="P191" s="760">
        <f t="shared" ca="1" si="77"/>
        <v>0</v>
      </c>
      <c r="Q191" s="760">
        <f t="shared" ca="1" si="77"/>
        <v>0</v>
      </c>
      <c r="R191" s="760">
        <f t="shared" ca="1" si="77"/>
        <v>0</v>
      </c>
      <c r="S191" s="760">
        <f t="shared" ca="1" si="77"/>
        <v>0</v>
      </c>
      <c r="T191" s="760">
        <f t="shared" ca="1" si="77"/>
        <v>0</v>
      </c>
      <c r="U191" s="760">
        <f t="shared" ca="1" si="77"/>
        <v>0</v>
      </c>
      <c r="V191" s="760">
        <f t="shared" ca="1" si="77"/>
        <v>0</v>
      </c>
      <c r="W191" s="760">
        <f t="shared" ca="1" si="77"/>
        <v>0</v>
      </c>
      <c r="X191" s="760">
        <f t="shared" ca="1" si="77"/>
        <v>0</v>
      </c>
      <c r="Y191" s="760">
        <f t="shared" ca="1" si="77"/>
        <v>0</v>
      </c>
      <c r="Z191" s="760">
        <f t="shared" ca="1" si="77"/>
        <v>0</v>
      </c>
      <c r="AA191" s="760">
        <f t="shared" ca="1" si="77"/>
        <v>0</v>
      </c>
      <c r="AB191" s="760">
        <f t="shared" ca="1" si="77"/>
        <v>0</v>
      </c>
      <c r="AC191" s="760">
        <f t="shared" ca="1" si="77"/>
        <v>0</v>
      </c>
      <c r="AD191" s="760">
        <f t="shared" ca="1" si="77"/>
        <v>0</v>
      </c>
      <c r="AE191" s="760">
        <f t="shared" ca="1" si="77"/>
        <v>0</v>
      </c>
      <c r="AF191" s="760">
        <f t="shared" ca="1" si="77"/>
        <v>0</v>
      </c>
      <c r="AG191" s="760">
        <f t="shared" ca="1" si="77"/>
        <v>0</v>
      </c>
      <c r="AH191" s="760">
        <f t="shared" ca="1" si="77"/>
        <v>0</v>
      </c>
      <c r="AI191" s="760">
        <f t="shared" ca="1" si="77"/>
        <v>0</v>
      </c>
      <c r="AJ191" s="760">
        <f t="shared" ca="1" si="77"/>
        <v>0</v>
      </c>
      <c r="AK191" s="641"/>
    </row>
    <row r="192" spans="2:37" s="601" customFormat="1" ht="12" hidden="1">
      <c r="B192" s="610"/>
      <c r="C192" s="663"/>
      <c r="D192" s="756"/>
      <c r="E192" s="756"/>
      <c r="F192" s="756"/>
      <c r="G192" s="758"/>
      <c r="H192" s="758"/>
      <c r="I192" s="758"/>
      <c r="J192" s="758"/>
      <c r="K192" s="758"/>
      <c r="L192" s="758"/>
      <c r="M192" s="758"/>
      <c r="N192" s="758"/>
      <c r="O192" s="758"/>
      <c r="P192" s="758"/>
      <c r="Q192" s="758"/>
      <c r="R192" s="758"/>
      <c r="S192" s="758"/>
      <c r="T192" s="758"/>
      <c r="U192" s="758"/>
      <c r="V192" s="758"/>
      <c r="W192" s="758"/>
      <c r="X192" s="758"/>
      <c r="Y192" s="758"/>
      <c r="Z192" s="758"/>
      <c r="AA192" s="758"/>
      <c r="AB192" s="758"/>
      <c r="AC192" s="758"/>
      <c r="AD192" s="758"/>
      <c r="AE192" s="758"/>
      <c r="AF192" s="758"/>
      <c r="AG192" s="758"/>
      <c r="AH192" s="758"/>
      <c r="AI192" s="758"/>
      <c r="AJ192" s="758"/>
      <c r="AK192" s="602"/>
    </row>
    <row r="193" spans="1:37" hidden="1"/>
    <row r="194" spans="1:37" s="666" customFormat="1" ht="12" hidden="1">
      <c r="A194" s="610"/>
      <c r="B194" s="610"/>
      <c r="C194" s="995" t="s">
        <v>1460</v>
      </c>
      <c r="D194" s="996"/>
      <c r="E194" s="996"/>
      <c r="F194" s="996"/>
      <c r="G194" s="996"/>
      <c r="H194" s="996"/>
      <c r="I194" s="996"/>
      <c r="J194" s="996"/>
      <c r="K194" s="996"/>
      <c r="L194" s="996"/>
      <c r="M194" s="996"/>
      <c r="N194" s="996"/>
      <c r="O194" s="996"/>
      <c r="P194" s="996"/>
      <c r="Q194" s="996"/>
      <c r="R194" s="996"/>
      <c r="S194" s="996"/>
      <c r="T194" s="996"/>
      <c r="U194" s="996"/>
      <c r="V194" s="996"/>
      <c r="W194" s="996"/>
      <c r="X194" s="996"/>
      <c r="Y194" s="996"/>
      <c r="Z194" s="996"/>
      <c r="AA194" s="996"/>
      <c r="AB194" s="996"/>
      <c r="AC194" s="996"/>
      <c r="AD194" s="996"/>
      <c r="AE194" s="996"/>
      <c r="AF194" s="996"/>
      <c r="AG194" s="996"/>
      <c r="AH194" s="996"/>
      <c r="AI194" s="996"/>
      <c r="AJ194" s="997"/>
      <c r="AK194" s="665"/>
    </row>
    <row r="195" spans="1:37" s="532" customFormat="1" ht="12.75">
      <c r="B195" s="534"/>
      <c r="D195" s="533"/>
      <c r="E195" s="533"/>
      <c r="AK195" s="600"/>
    </row>
    <row r="196" spans="1:37" hidden="1">
      <c r="B196" s="667"/>
      <c r="C196" s="668" t="s">
        <v>1157</v>
      </c>
      <c r="D196" s="669">
        <v>0</v>
      </c>
      <c r="E196" s="669"/>
      <c r="F196" s="670"/>
      <c r="G196" s="671">
        <f t="shared" ref="G196:AJ196" si="78">F196 * (1+$J$5)</f>
        <v>0</v>
      </c>
      <c r="H196" s="671">
        <f t="shared" si="78"/>
        <v>0</v>
      </c>
      <c r="I196" s="671">
        <f t="shared" si="78"/>
        <v>0</v>
      </c>
      <c r="J196" s="671">
        <f t="shared" si="78"/>
        <v>0</v>
      </c>
      <c r="K196" s="671">
        <f t="shared" si="78"/>
        <v>0</v>
      </c>
      <c r="L196" s="671">
        <f t="shared" si="78"/>
        <v>0</v>
      </c>
      <c r="M196" s="671">
        <f t="shared" si="78"/>
        <v>0</v>
      </c>
      <c r="N196" s="671">
        <f t="shared" si="78"/>
        <v>0</v>
      </c>
      <c r="O196" s="671">
        <f t="shared" si="78"/>
        <v>0</v>
      </c>
      <c r="P196" s="671">
        <f t="shared" si="78"/>
        <v>0</v>
      </c>
      <c r="Q196" s="671">
        <f t="shared" si="78"/>
        <v>0</v>
      </c>
      <c r="R196" s="671">
        <f t="shared" si="78"/>
        <v>0</v>
      </c>
      <c r="S196" s="671">
        <f t="shared" si="78"/>
        <v>0</v>
      </c>
      <c r="T196" s="671">
        <f t="shared" si="78"/>
        <v>0</v>
      </c>
      <c r="U196" s="671">
        <f t="shared" si="78"/>
        <v>0</v>
      </c>
      <c r="V196" s="671">
        <f t="shared" si="78"/>
        <v>0</v>
      </c>
      <c r="W196" s="671">
        <f t="shared" si="78"/>
        <v>0</v>
      </c>
      <c r="X196" s="671">
        <f t="shared" si="78"/>
        <v>0</v>
      </c>
      <c r="Y196" s="671">
        <f t="shared" si="78"/>
        <v>0</v>
      </c>
      <c r="Z196" s="671">
        <f t="shared" si="78"/>
        <v>0</v>
      </c>
      <c r="AA196" s="671">
        <f t="shared" si="78"/>
        <v>0</v>
      </c>
      <c r="AB196" s="671">
        <f t="shared" si="78"/>
        <v>0</v>
      </c>
      <c r="AC196" s="671">
        <f t="shared" si="78"/>
        <v>0</v>
      </c>
      <c r="AD196" s="671">
        <f t="shared" si="78"/>
        <v>0</v>
      </c>
      <c r="AE196" s="671">
        <f t="shared" si="78"/>
        <v>0</v>
      </c>
      <c r="AF196" s="671">
        <f t="shared" si="78"/>
        <v>0</v>
      </c>
      <c r="AG196" s="671">
        <f t="shared" si="78"/>
        <v>0</v>
      </c>
      <c r="AH196" s="671">
        <f t="shared" si="78"/>
        <v>0</v>
      </c>
      <c r="AI196" s="671">
        <f t="shared" si="78"/>
        <v>0</v>
      </c>
      <c r="AJ196" s="671">
        <f t="shared" si="78"/>
        <v>0</v>
      </c>
    </row>
    <row r="197" spans="1:37" hidden="1">
      <c r="C197" s="672" t="s">
        <v>1156</v>
      </c>
      <c r="D197" s="673">
        <v>0</v>
      </c>
      <c r="E197" s="674">
        <f>$D$197</f>
        <v>0</v>
      </c>
      <c r="F197" s="532"/>
      <c r="G197" s="532"/>
      <c r="H197" s="532"/>
      <c r="I197" s="532"/>
      <c r="J197" s="532"/>
      <c r="K197" s="532"/>
      <c r="L197" s="532"/>
      <c r="M197" s="532"/>
      <c r="N197" s="532"/>
      <c r="O197" s="532"/>
      <c r="P197" s="532"/>
      <c r="Q197" s="532"/>
      <c r="R197" s="532"/>
      <c r="S197" s="532"/>
      <c r="T197" s="532"/>
      <c r="U197" s="532"/>
      <c r="V197" s="532"/>
      <c r="W197" s="532"/>
      <c r="X197" s="532"/>
      <c r="Y197" s="532"/>
      <c r="Z197" s="532"/>
      <c r="AA197" s="532"/>
      <c r="AB197" s="532"/>
      <c r="AC197" s="532"/>
      <c r="AD197" s="532"/>
      <c r="AE197" s="532"/>
      <c r="AF197" s="532"/>
      <c r="AG197" s="532"/>
      <c r="AH197" s="532"/>
      <c r="AI197" s="532"/>
      <c r="AJ197" s="532"/>
    </row>
    <row r="198" spans="1:37" hidden="1">
      <c r="C198" s="672" t="s">
        <v>1155</v>
      </c>
      <c r="D198" s="673">
        <v>0</v>
      </c>
      <c r="E198" s="674">
        <f>$D$198</f>
        <v>0</v>
      </c>
      <c r="F198" s="532"/>
      <c r="G198" s="532"/>
      <c r="H198" s="532"/>
      <c r="I198" s="532"/>
      <c r="J198" s="532"/>
      <c r="K198" s="532"/>
      <c r="L198" s="532"/>
      <c r="M198" s="532"/>
      <c r="N198" s="532"/>
      <c r="O198" s="532"/>
      <c r="P198" s="532"/>
      <c r="Q198" s="532"/>
      <c r="R198" s="532"/>
      <c r="S198" s="532"/>
      <c r="T198" s="532"/>
      <c r="U198" s="532"/>
      <c r="V198" s="532"/>
      <c r="W198" s="532"/>
      <c r="X198" s="532"/>
      <c r="Y198" s="532"/>
      <c r="Z198" s="532"/>
      <c r="AA198" s="532"/>
      <c r="AB198" s="532"/>
      <c r="AC198" s="532"/>
      <c r="AD198" s="532"/>
      <c r="AE198" s="532"/>
      <c r="AF198" s="532"/>
      <c r="AG198" s="532"/>
      <c r="AH198" s="532"/>
      <c r="AI198" s="532"/>
      <c r="AJ198" s="532"/>
    </row>
    <row r="199" spans="1:37" hidden="1">
      <c r="C199" s="672" t="s">
        <v>1154</v>
      </c>
      <c r="D199" s="673">
        <v>0</v>
      </c>
      <c r="E199" s="674">
        <f>$D$199</f>
        <v>0</v>
      </c>
      <c r="F199" s="532"/>
      <c r="G199" s="532"/>
      <c r="H199" s="532"/>
      <c r="I199" s="532"/>
      <c r="J199" s="532"/>
      <c r="K199" s="532"/>
      <c r="L199" s="532"/>
      <c r="M199" s="532"/>
      <c r="N199" s="532"/>
      <c r="O199" s="532"/>
      <c r="P199" s="532"/>
      <c r="Q199" s="532"/>
      <c r="R199" s="532"/>
      <c r="S199" s="532"/>
      <c r="T199" s="532"/>
      <c r="U199" s="532"/>
      <c r="V199" s="532"/>
      <c r="W199" s="532"/>
      <c r="X199" s="532"/>
      <c r="Y199" s="532"/>
      <c r="Z199" s="532"/>
      <c r="AA199" s="532"/>
      <c r="AB199" s="532"/>
      <c r="AC199" s="532"/>
      <c r="AD199" s="532"/>
      <c r="AE199" s="532"/>
      <c r="AF199" s="532"/>
      <c r="AG199" s="532"/>
      <c r="AH199" s="532"/>
      <c r="AI199" s="532"/>
      <c r="AJ199" s="532"/>
    </row>
    <row r="200" spans="1:37" hidden="1">
      <c r="C200" s="672" t="s">
        <v>1153</v>
      </c>
      <c r="D200" s="673">
        <v>0</v>
      </c>
      <c r="E200" s="674">
        <f>$D$200</f>
        <v>0</v>
      </c>
      <c r="F200" s="532"/>
      <c r="G200" s="532"/>
      <c r="H200" s="532"/>
      <c r="I200" s="532"/>
      <c r="J200" s="532"/>
      <c r="K200" s="532"/>
      <c r="L200" s="532"/>
      <c r="M200" s="532"/>
      <c r="N200" s="532"/>
      <c r="O200" s="532"/>
      <c r="P200" s="532"/>
      <c r="Q200" s="532"/>
      <c r="R200" s="532"/>
      <c r="S200" s="532"/>
      <c r="T200" s="532"/>
      <c r="U200" s="532"/>
      <c r="V200" s="532"/>
      <c r="W200" s="532"/>
      <c r="X200" s="532"/>
      <c r="Y200" s="532"/>
      <c r="Z200" s="532"/>
      <c r="AA200" s="532"/>
      <c r="AB200" s="532"/>
      <c r="AC200" s="532"/>
      <c r="AD200" s="532"/>
      <c r="AE200" s="532"/>
      <c r="AF200" s="532"/>
      <c r="AG200" s="532"/>
      <c r="AH200" s="532"/>
      <c r="AI200" s="532"/>
      <c r="AJ200" s="532"/>
    </row>
    <row r="201" spans="1:37" hidden="1">
      <c r="D201" s="628">
        <f ca="1">F201+NPV(FDN,G201:INDEX(G201:AJ201,PAL))</f>
        <v>0</v>
      </c>
      <c r="E201" s="628">
        <f ca="1">SUM(F201:AJ201)</f>
        <v>0</v>
      </c>
      <c r="F201">
        <f ca="1">SUMPRODUCT('6.1'!F8:F15,Data1!$D$3:$D$10)</f>
        <v>0</v>
      </c>
      <c r="G201">
        <f ca="1">SUMPRODUCT('6.1'!G8:G15,Data1!$D$3:$D$10)</f>
        <v>0</v>
      </c>
      <c r="H201">
        <f ca="1">SUMPRODUCT('6.1'!H8:H15,Data1!$D$3:$D$10)</f>
        <v>0</v>
      </c>
      <c r="I201">
        <f ca="1">SUMPRODUCT('6.1'!I8:I15,Data1!$D$3:$D$10)</f>
        <v>0</v>
      </c>
      <c r="J201">
        <f ca="1">SUMPRODUCT('6.1'!J8:J15,Data1!$D$3:$D$10)</f>
        <v>0</v>
      </c>
      <c r="K201">
        <f ca="1">SUMPRODUCT('6.1'!K8:K15,Data1!$D$3:$D$10)</f>
        <v>0</v>
      </c>
      <c r="L201">
        <f ca="1">SUMPRODUCT('6.1'!L8:L15,Data1!$D$3:$D$10)</f>
        <v>0</v>
      </c>
      <c r="M201">
        <f ca="1">SUMPRODUCT('6.1'!M8:M15,Data1!$D$3:$D$10)</f>
        <v>0</v>
      </c>
      <c r="N201">
        <f ca="1">SUMPRODUCT('6.1'!N8:N15,Data1!$D$3:$D$10)</f>
        <v>0</v>
      </c>
      <c r="O201">
        <f ca="1">SUMPRODUCT('6.1'!O8:O15,Data1!$D$3:$D$10)</f>
        <v>0</v>
      </c>
      <c r="P201">
        <f ca="1">SUMPRODUCT('6.1'!P8:P15,Data1!$D$3:$D$10)</f>
        <v>0</v>
      </c>
      <c r="Q201">
        <f ca="1">SUMPRODUCT('6.1'!Q8:Q15,Data1!$D$3:$D$10)</f>
        <v>0</v>
      </c>
      <c r="R201">
        <f ca="1">SUMPRODUCT('6.1'!R8:R15,Data1!$D$3:$D$10)</f>
        <v>0</v>
      </c>
      <c r="S201">
        <f ca="1">SUMPRODUCT('6.1'!S8:S15,Data1!$D$3:$D$10)</f>
        <v>0</v>
      </c>
      <c r="T201">
        <f ca="1">SUMPRODUCT('6.1'!T8:T15,Data1!$D$3:$D$10)</f>
        <v>0</v>
      </c>
      <c r="U201">
        <f ca="1">SUMPRODUCT('6.1'!U8:U15,Data1!$D$3:$D$10)</f>
        <v>0</v>
      </c>
      <c r="V201">
        <f ca="1">SUMPRODUCT('6.1'!V8:V15,Data1!$D$3:$D$10)</f>
        <v>0</v>
      </c>
      <c r="W201">
        <f ca="1">SUMPRODUCT('6.1'!W8:W15,Data1!$D$3:$D$10)</f>
        <v>0</v>
      </c>
      <c r="X201">
        <f ca="1">SUMPRODUCT('6.1'!X8:X15,Data1!$D$3:$D$10)</f>
        <v>0</v>
      </c>
      <c r="Y201">
        <f ca="1">SUMPRODUCT('6.1'!Y8:Y15,Data1!$D$3:$D$10)</f>
        <v>0</v>
      </c>
      <c r="Z201">
        <f ca="1">SUMPRODUCT('6.1'!Z8:Z15,Data1!$D$3:$D$10)</f>
        <v>0</v>
      </c>
      <c r="AA201">
        <f ca="1">SUMPRODUCT('6.1'!AA8:AA15,Data1!$D$3:$D$10)</f>
        <v>0</v>
      </c>
      <c r="AB201">
        <f ca="1">SUMPRODUCT('6.1'!AB8:AB15,Data1!$D$3:$D$10)</f>
        <v>0</v>
      </c>
      <c r="AC201">
        <f ca="1">SUMPRODUCT('6.1'!AC8:AC15,Data1!$D$3:$D$10)</f>
        <v>0</v>
      </c>
      <c r="AD201">
        <f ca="1">SUMPRODUCT('6.1'!AD8:AD15,Data1!$D$3:$D$10)</f>
        <v>0</v>
      </c>
      <c r="AE201">
        <f ca="1">SUMPRODUCT('6.1'!AE8:AE15,Data1!$D$3:$D$10)</f>
        <v>0</v>
      </c>
      <c r="AF201">
        <f ca="1">SUMPRODUCT('6.1'!AF8:AF15,Data1!$D$3:$D$10)</f>
        <v>0</v>
      </c>
      <c r="AG201">
        <f ca="1">SUMPRODUCT('6.1'!AG8:AG15,Data1!$D$3:$D$10)</f>
        <v>0</v>
      </c>
      <c r="AH201">
        <f ca="1">SUMPRODUCT('6.1'!AH8:AH15,Data1!$D$3:$D$10)</f>
        <v>0</v>
      </c>
      <c r="AI201">
        <f ca="1">SUMPRODUCT('6.1'!AI8:AI15,Data1!$D$3:$D$10)</f>
        <v>0</v>
      </c>
      <c r="AJ201">
        <f ca="1">SUMPRODUCT('6.1'!AJ8:AJ15,Data1!$D$3:$D$10)</f>
        <v>0</v>
      </c>
    </row>
    <row r="202" spans="1:37" hidden="1">
      <c r="D202" s="628">
        <f ca="1">F202+NPV((1+FDN)*(1+$J$5)-1,G202:INDEX(G202:AJ202,PAL))</f>
        <v>0</v>
      </c>
      <c r="E202" s="628">
        <f ca="1">SUM(F202:AJ202)</f>
        <v>0</v>
      </c>
      <c r="F202">
        <f ca="1">SUMPRODUCT('6.1'!F8:F15,Data1!$D$3:$D$10)*(1+$J$5)^F30</f>
        <v>0</v>
      </c>
      <c r="G202">
        <f ca="1">SUMPRODUCT('6.1'!G8:G15,Data1!$D$3:$D$10)*(1+$J$5)^G30</f>
        <v>0</v>
      </c>
      <c r="H202">
        <f ca="1">SUMPRODUCT('6.1'!H8:H15,Data1!$D$3:$D$10)*(1+$J$5)^H30</f>
        <v>0</v>
      </c>
      <c r="I202">
        <f ca="1">SUMPRODUCT('6.1'!I8:I15,Data1!$D$3:$D$10)*(1+$J$5)^I30</f>
        <v>0</v>
      </c>
      <c r="J202">
        <f ca="1">SUMPRODUCT('6.1'!J8:J15,Data1!$D$3:$D$10)*(1+$J$5)^J30</f>
        <v>0</v>
      </c>
      <c r="K202">
        <f ca="1">SUMPRODUCT('6.1'!K8:K15,Data1!$D$3:$D$10)*(1+$J$5)^K30</f>
        <v>0</v>
      </c>
      <c r="L202">
        <f ca="1">SUMPRODUCT('6.1'!L8:L15,Data1!$D$3:$D$10)*(1+$J$5)^L30</f>
        <v>0</v>
      </c>
      <c r="M202">
        <f ca="1">SUMPRODUCT('6.1'!M8:M15,Data1!$D$3:$D$10)*(1+$J$5)^M30</f>
        <v>0</v>
      </c>
      <c r="N202">
        <f ca="1">SUMPRODUCT('6.1'!N8:N15,Data1!$D$3:$D$10)*(1+$J$5)^N30</f>
        <v>0</v>
      </c>
      <c r="O202">
        <f ca="1">SUMPRODUCT('6.1'!O8:O15,Data1!$D$3:$D$10)*(1+$J$5)^O30</f>
        <v>0</v>
      </c>
      <c r="P202">
        <f ca="1">SUMPRODUCT('6.1'!P8:P15,Data1!$D$3:$D$10)*(1+$J$5)^P30</f>
        <v>0</v>
      </c>
      <c r="Q202">
        <f ca="1">SUMPRODUCT('6.1'!Q8:Q15,Data1!$D$3:$D$10)*(1+$J$5)^Q30</f>
        <v>0</v>
      </c>
      <c r="R202">
        <f ca="1">SUMPRODUCT('6.1'!R8:R15,Data1!$D$3:$D$10)*(1+$J$5)^R30</f>
        <v>0</v>
      </c>
      <c r="S202">
        <f ca="1">SUMPRODUCT('6.1'!S8:S15,Data1!$D$3:$D$10)*(1+$J$5)^S30</f>
        <v>0</v>
      </c>
      <c r="T202">
        <f ca="1">SUMPRODUCT('6.1'!T8:T15,Data1!$D$3:$D$10)*(1+$J$5)^T30</f>
        <v>0</v>
      </c>
      <c r="U202">
        <f ca="1">SUMPRODUCT('6.1'!U8:U15,Data1!$D$3:$D$10)*(1+$J$5)^U30</f>
        <v>0</v>
      </c>
      <c r="V202">
        <f ca="1">SUMPRODUCT('6.1'!V8:V15,Data1!$D$3:$D$10)*(1+$J$5)^V30</f>
        <v>0</v>
      </c>
      <c r="W202">
        <f ca="1">SUMPRODUCT('6.1'!W8:W15,Data1!$D$3:$D$10)*(1+$J$5)^W30</f>
        <v>0</v>
      </c>
      <c r="X202">
        <f ca="1">SUMPRODUCT('6.1'!X8:X15,Data1!$D$3:$D$10)*(1+$J$5)^X30</f>
        <v>0</v>
      </c>
      <c r="Y202">
        <f ca="1">SUMPRODUCT('6.1'!Y8:Y15,Data1!$D$3:$D$10)*(1+$J$5)^Y30</f>
        <v>0</v>
      </c>
      <c r="Z202">
        <f ca="1">SUMPRODUCT('6.1'!Z8:Z15,Data1!$D$3:$D$10)*(1+$J$5)^Z30</f>
        <v>0</v>
      </c>
      <c r="AA202">
        <f ca="1">SUMPRODUCT('6.1'!AA8:AA15,Data1!$D$3:$D$10)*(1+$J$5)^AA30</f>
        <v>0</v>
      </c>
      <c r="AB202">
        <f ca="1">SUMPRODUCT('6.1'!AB8:AB15,Data1!$D$3:$D$10)*(1+$J$5)^AB30</f>
        <v>0</v>
      </c>
      <c r="AC202">
        <f ca="1">SUMPRODUCT('6.1'!AC8:AC15,Data1!$D$3:$D$10)*(1+$J$5)^AC30</f>
        <v>0</v>
      </c>
      <c r="AD202">
        <f ca="1">SUMPRODUCT('6.1'!AD8:AD15,Data1!$D$3:$D$10)*(1+$J$5)^AD30</f>
        <v>0</v>
      </c>
      <c r="AE202">
        <f ca="1">SUMPRODUCT('6.1'!AE8:AE15,Data1!$D$3:$D$10)*(1+$J$5)^AE30</f>
        <v>0</v>
      </c>
      <c r="AF202">
        <f ca="1">SUMPRODUCT('6.1'!AF8:AF15,Data1!$D$3:$D$10)*(1+$J$5)^AF30</f>
        <v>0</v>
      </c>
      <c r="AG202">
        <f ca="1">SUMPRODUCT('6.1'!AG8:AG15,Data1!$D$3:$D$10)*(1+$J$5)^AG30</f>
        <v>0</v>
      </c>
      <c r="AH202">
        <f ca="1">SUMPRODUCT('6.1'!AH8:AH15,Data1!$D$3:$D$10)*(1+$J$5)^AH30</f>
        <v>0</v>
      </c>
      <c r="AI202">
        <f ca="1">SUMPRODUCT('6.1'!AI8:AI15,Data1!$D$3:$D$10)*(1+$J$5)^AI30</f>
        <v>0</v>
      </c>
      <c r="AJ202">
        <f ca="1">SUMPRODUCT('6.1'!AJ8:AJ15,Data1!$D$3:$D$10)*(1+$J$5)^AJ30</f>
        <v>0</v>
      </c>
    </row>
    <row r="203" spans="1:37" hidden="1"/>
    <row r="204" spans="1:37" hidden="1"/>
    <row r="205" spans="1:37" hidden="1"/>
    <row r="206" spans="1:37" hidden="1"/>
    <row r="207" spans="1:37" hidden="1"/>
    <row r="208" spans="1:37" hidden="1"/>
    <row r="209" spans="4:4" hidden="1"/>
    <row r="210" spans="4:4" hidden="1"/>
    <row r="211" spans="4:4" hidden="1"/>
    <row r="212" spans="4:4" hidden="1"/>
    <row r="213" spans="4:4" hidden="1"/>
    <row r="214" spans="4:4" hidden="1"/>
    <row r="215" spans="4:4" hidden="1"/>
    <row r="216" spans="4:4" hidden="1"/>
    <row r="217" spans="4:4" hidden="1"/>
    <row r="218" spans="4:4" hidden="1"/>
    <row r="219" spans="4:4" hidden="1">
      <c r="D219" s="746"/>
    </row>
    <row r="220" spans="4:4" hidden="1">
      <c r="D220" s="746"/>
    </row>
    <row r="221" spans="4:4" hidden="1"/>
    <row r="222" spans="4:4" hidden="1"/>
    <row r="223" spans="4:4" hidden="1"/>
    <row r="224" spans="4: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sheetData>
  <sheetProtection algorithmName="SHA-512" hashValue="1PpUDLGH5g5Kf4E8E3WWSTDRfnidWIK38PHMW4Ilw2bFyjYvfFz8N1iVjvYO21IRt3UQittr7pl3rnuFgGdfHw==" saltValue="uPHPpARbaIcMPApGptfNmg==" spinCount="100000" sheet="1" objects="1" scenarios="1"/>
  <mergeCells count="34">
    <mergeCell ref="C122:C123"/>
    <mergeCell ref="D122:E122"/>
    <mergeCell ref="C194:AJ194"/>
    <mergeCell ref="C169:C170"/>
    <mergeCell ref="D169:E169"/>
    <mergeCell ref="C179:C180"/>
    <mergeCell ref="D179:E179"/>
    <mergeCell ref="C75:C76"/>
    <mergeCell ref="D75:E75"/>
    <mergeCell ref="D30:E30"/>
    <mergeCell ref="D32:J32"/>
    <mergeCell ref="D35:J35"/>
    <mergeCell ref="C42:C43"/>
    <mergeCell ref="D42:E42"/>
    <mergeCell ref="C21:C22"/>
    <mergeCell ref="D21:D22"/>
    <mergeCell ref="E21:E22"/>
    <mergeCell ref="F21:F22"/>
    <mergeCell ref="C3:F3"/>
    <mergeCell ref="C12:C13"/>
    <mergeCell ref="D12:D13"/>
    <mergeCell ref="E12:E13"/>
    <mergeCell ref="F12:F13"/>
    <mergeCell ref="H21:I21"/>
    <mergeCell ref="D10:L10"/>
    <mergeCell ref="H16:I16"/>
    <mergeCell ref="H17:I17"/>
    <mergeCell ref="H18:I18"/>
    <mergeCell ref="H19:I19"/>
    <mergeCell ref="H20:I20"/>
    <mergeCell ref="H12:I12"/>
    <mergeCell ref="H13:I13"/>
    <mergeCell ref="H14:I14"/>
    <mergeCell ref="H15:I15"/>
  </mergeCells>
  <dataValidations count="1">
    <dataValidation type="list" allowBlank="1" showInputMessage="1" showErrorMessage="1" sqref="D5">
      <formula1>$D$2:$E$2</formula1>
    </dataValidation>
  </dataValidations>
  <pageMargins left="0.23622047244094491" right="0.23622047244094491" top="0.74803149606299213" bottom="0.74803149606299213" header="0.31496062992125984" footer="0.31496062992125984"/>
  <pageSetup paperSize="9" scale="47" fitToWidth="2" fitToHeight="100" orientation="landscape" horizontalDpi="4294967293" r:id="rId1"/>
  <ignoredErrors>
    <ignoredError sqref="E87 E134" formula="1"/>
    <ignoredError sqref="F37:T37"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133441" r:id="rId4" name="Button 1">
              <controlPr locked="0" defaultSize="0" print="0" autoFill="0" autoPict="0" macro="[0]!VPSP_GoalSeek">
                <anchor moveWithCells="1" sizeWithCells="1">
                  <from>
                    <xdr:col>2</xdr:col>
                    <xdr:colOff>38100</xdr:colOff>
                    <xdr:row>9</xdr:row>
                    <xdr:rowOff>38100</xdr:rowOff>
                  </from>
                  <to>
                    <xdr:col>2</xdr:col>
                    <xdr:colOff>4276725</xdr:colOff>
                    <xdr:row>9</xdr:row>
                    <xdr:rowOff>514350</xdr:rowOff>
                  </to>
                </anchor>
              </controlPr>
            </control>
          </mc:Choice>
        </mc:AlternateContent>
        <mc:AlternateContent xmlns:mc="http://schemas.openxmlformats.org/markup-compatibility/2006">
          <mc:Choice Requires="x14">
            <control shapeId="3133442" r:id="rId5" name="Button 2">
              <controlPr defaultSize="0" print="0" autoFill="0" autoPict="0" macro="[0]!rodyti2">
                <anchor moveWithCells="1" sizeWithCells="1">
                  <from>
                    <xdr:col>2</xdr:col>
                    <xdr:colOff>200025</xdr:colOff>
                    <xdr:row>38</xdr:row>
                    <xdr:rowOff>66675</xdr:rowOff>
                  </from>
                  <to>
                    <xdr:col>2</xdr:col>
                    <xdr:colOff>4124325</xdr:colOff>
                    <xdr:row>40</xdr:row>
                    <xdr:rowOff>200025</xdr:rowOff>
                  </to>
                </anchor>
              </controlPr>
            </control>
          </mc:Choice>
        </mc:AlternateContent>
        <mc:AlternateContent xmlns:mc="http://schemas.openxmlformats.org/markup-compatibility/2006">
          <mc:Choice Requires="x14">
            <control shapeId="3133443" r:id="rId6" name="Button 3">
              <controlPr defaultSize="0" print="0" autoFill="0" autoPict="0" macro="[0]!slepti2">
                <anchor moveWithCells="1" sizeWithCells="1">
                  <from>
                    <xdr:col>2</xdr:col>
                    <xdr:colOff>180975</xdr:colOff>
                    <xdr:row>41</xdr:row>
                    <xdr:rowOff>76200</xdr:rowOff>
                  </from>
                  <to>
                    <xdr:col>2</xdr:col>
                    <xdr:colOff>4105275</xdr:colOff>
                    <xdr:row>42</xdr:row>
                    <xdr:rowOff>323850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69696"/>
  </sheetPr>
  <dimension ref="B1:BG61"/>
  <sheetViews>
    <sheetView topLeftCell="A16" zoomScaleNormal="100" zoomScalePageLayoutView="140" workbookViewId="0">
      <selection activeCell="J7" sqref="J7"/>
    </sheetView>
  </sheetViews>
  <sheetFormatPr defaultColWidth="8.85546875" defaultRowHeight="15"/>
  <cols>
    <col min="1" max="1" width="1.28515625" customWidth="1"/>
    <col min="2" max="2" width="16.140625" customWidth="1"/>
    <col min="3" max="3" width="19.7109375" customWidth="1"/>
    <col min="4" max="4" width="17.85546875" customWidth="1"/>
    <col min="5" max="5" width="14.140625" customWidth="1"/>
    <col min="6" max="6" width="13.28515625" customWidth="1"/>
    <col min="7" max="8" width="14.85546875" customWidth="1"/>
    <col min="9" max="9" width="15.85546875" customWidth="1"/>
    <col min="10" max="10" width="16.42578125" customWidth="1"/>
    <col min="11" max="11" width="16.85546875" customWidth="1"/>
    <col min="12" max="12" width="10.140625" customWidth="1"/>
    <col min="13" max="17" width="9.140625" customWidth="1"/>
    <col min="18" max="60" width="9.28515625" bestFit="1" customWidth="1"/>
  </cols>
  <sheetData>
    <row r="1" spans="2:17" ht="6.75" customHeight="1" thickBot="1"/>
    <row r="2" spans="2:17" s="106" customFormat="1" ht="44.25" customHeight="1" thickTop="1" thickBot="1">
      <c r="B2" s="998" t="s">
        <v>1544</v>
      </c>
      <c r="C2" s="998"/>
      <c r="D2" s="998"/>
      <c r="E2" s="998"/>
      <c r="F2" s="998"/>
      <c r="G2" s="998"/>
      <c r="H2" s="998"/>
      <c r="I2" s="998"/>
      <c r="J2" s="998"/>
      <c r="K2" s="998"/>
      <c r="L2" s="998"/>
      <c r="M2" s="998"/>
      <c r="N2" s="998"/>
      <c r="O2" s="998"/>
      <c r="P2" s="998"/>
      <c r="Q2" s="998"/>
    </row>
    <row r="3" spans="2:17" s="106" customFormat="1" ht="14.25" customHeight="1" thickTop="1">
      <c r="B3" s="999" t="s">
        <v>1520</v>
      </c>
      <c r="C3" s="999"/>
    </row>
    <row r="4" spans="2:17" s="106" customFormat="1" ht="14.25" customHeight="1">
      <c r="B4" s="1000"/>
      <c r="C4" s="1000"/>
    </row>
    <row r="5" spans="2:17" s="106" customFormat="1" ht="14.25" customHeight="1"/>
    <row r="6" spans="2:17" s="106" customFormat="1" ht="14.25" customHeight="1"/>
    <row r="7" spans="2:17" s="106" customFormat="1" ht="89.25">
      <c r="B7" s="822" t="s">
        <v>1511</v>
      </c>
      <c r="C7" s="822" t="s">
        <v>1512</v>
      </c>
      <c r="D7" s="823" t="s">
        <v>1526</v>
      </c>
      <c r="E7" s="823" t="s">
        <v>1521</v>
      </c>
      <c r="F7" s="823" t="s">
        <v>1522</v>
      </c>
      <c r="G7" s="823" t="s">
        <v>1527</v>
      </c>
    </row>
    <row r="8" spans="2:17" s="106" customFormat="1" ht="14.25" customHeight="1">
      <c r="B8" s="821">
        <v>1</v>
      </c>
      <c r="C8" s="557">
        <v>2016</v>
      </c>
      <c r="D8" s="557">
        <v>100</v>
      </c>
      <c r="E8" s="557">
        <v>140</v>
      </c>
      <c r="F8" s="557">
        <v>210</v>
      </c>
      <c r="G8" s="825">
        <f>IFERROR(D8/E8*F8, "")</f>
        <v>150</v>
      </c>
    </row>
    <row r="9" spans="2:17" s="106" customFormat="1" ht="14.25" customHeight="1">
      <c r="B9" s="821">
        <v>2</v>
      </c>
      <c r="C9" s="557">
        <v>2015</v>
      </c>
      <c r="D9" s="557">
        <v>120</v>
      </c>
      <c r="E9" s="557">
        <v>160</v>
      </c>
      <c r="F9" s="557">
        <v>210</v>
      </c>
      <c r="G9" s="825">
        <f t="shared" ref="G9:G12" si="0">IFERROR(D9/E9*F9, "")</f>
        <v>157.5</v>
      </c>
    </row>
    <row r="10" spans="2:17" s="106" customFormat="1" ht="12.75">
      <c r="B10" s="821">
        <v>3</v>
      </c>
      <c r="C10" s="557"/>
      <c r="D10" s="557"/>
      <c r="E10" s="557"/>
      <c r="F10" s="557"/>
      <c r="G10" s="825" t="str">
        <f t="shared" si="0"/>
        <v/>
      </c>
    </row>
    <row r="11" spans="2:17" s="106" customFormat="1" ht="12.75">
      <c r="B11" s="821">
        <v>4</v>
      </c>
      <c r="C11" s="557"/>
      <c r="D11" s="557"/>
      <c r="E11" s="557"/>
      <c r="F11" s="557"/>
      <c r="G11" s="825" t="str">
        <f t="shared" si="0"/>
        <v/>
      </c>
    </row>
    <row r="12" spans="2:17" s="106" customFormat="1" ht="12.75">
      <c r="B12" s="821">
        <v>5</v>
      </c>
      <c r="C12" s="557"/>
      <c r="D12" s="557"/>
      <c r="E12" s="557"/>
      <c r="F12" s="557"/>
      <c r="G12" s="825" t="str">
        <f t="shared" si="0"/>
        <v/>
      </c>
    </row>
    <row r="13" spans="2:17" s="106" customFormat="1" ht="12.75">
      <c r="B13" s="830" t="s">
        <v>637</v>
      </c>
      <c r="C13" s="829"/>
      <c r="D13" s="831">
        <f>IFERROR(AVERAGE(D8:D12),"0")</f>
        <v>110</v>
      </c>
      <c r="E13" s="829"/>
      <c r="F13" s="829"/>
      <c r="G13" s="827">
        <f>IFERROR(AVERAGE(G8:G12),"0")</f>
        <v>153.75</v>
      </c>
    </row>
    <row r="14" spans="2:17" s="106" customFormat="1" ht="12.75">
      <c r="B14" s="824"/>
      <c r="C14" s="826"/>
      <c r="D14" s="826"/>
      <c r="E14" s="826"/>
      <c r="F14" s="826"/>
    </row>
    <row r="15" spans="2:17" s="106" customFormat="1" ht="89.25">
      <c r="B15" s="822" t="s">
        <v>1511</v>
      </c>
      <c r="C15" s="822" t="s">
        <v>1512</v>
      </c>
      <c r="D15" s="823" t="s">
        <v>1524</v>
      </c>
      <c r="E15" s="823" t="s">
        <v>1521</v>
      </c>
      <c r="F15" s="823" t="s">
        <v>1522</v>
      </c>
      <c r="G15" s="823" t="s">
        <v>1528</v>
      </c>
    </row>
    <row r="16" spans="2:17" s="106" customFormat="1" ht="12.75">
      <c r="B16" s="821">
        <v>1</v>
      </c>
      <c r="C16" s="557"/>
      <c r="D16" s="557"/>
      <c r="E16" s="557"/>
      <c r="F16" s="557"/>
      <c r="G16" s="825" t="str">
        <f>IFERROR(D16/E16*F16, "")</f>
        <v/>
      </c>
    </row>
    <row r="17" spans="2:11" s="106" customFormat="1" ht="12.75">
      <c r="B17" s="821">
        <v>2</v>
      </c>
      <c r="C17" s="557"/>
      <c r="D17" s="557"/>
      <c r="E17" s="557"/>
      <c r="F17" s="557"/>
      <c r="G17" s="825" t="str">
        <f t="shared" ref="G17:G20" si="1">IFERROR(D17/E17*F17, "")</f>
        <v/>
      </c>
    </row>
    <row r="18" spans="2:11" s="106" customFormat="1" ht="12.75">
      <c r="B18" s="821">
        <v>3</v>
      </c>
      <c r="C18" s="557"/>
      <c r="D18" s="557"/>
      <c r="E18" s="557"/>
      <c r="F18" s="557"/>
      <c r="G18" s="825" t="str">
        <f t="shared" si="1"/>
        <v/>
      </c>
    </row>
    <row r="19" spans="2:11" s="106" customFormat="1" ht="12.75">
      <c r="B19" s="821">
        <v>4</v>
      </c>
      <c r="C19" s="557"/>
      <c r="D19" s="557"/>
      <c r="E19" s="557"/>
      <c r="F19" s="557"/>
      <c r="G19" s="825" t="str">
        <f t="shared" si="1"/>
        <v/>
      </c>
    </row>
    <row r="20" spans="2:11" s="106" customFormat="1" ht="12.75">
      <c r="B20" s="821">
        <v>5</v>
      </c>
      <c r="C20" s="557"/>
      <c r="D20" s="557"/>
      <c r="E20" s="557"/>
      <c r="F20" s="557"/>
      <c r="G20" s="825" t="str">
        <f t="shared" si="1"/>
        <v/>
      </c>
    </row>
    <row r="21" spans="2:11" s="106" customFormat="1" ht="12.75">
      <c r="B21" s="830" t="s">
        <v>637</v>
      </c>
      <c r="C21" s="829"/>
      <c r="D21" s="831" t="str">
        <f>IFERROR(AVERAGE(D16:D20),"0")</f>
        <v>0</v>
      </c>
      <c r="E21" s="829"/>
      <c r="F21" s="829"/>
      <c r="G21" s="827" t="str">
        <f>IFERROR(AVERAGE(G16:G20),"0")</f>
        <v>0</v>
      </c>
    </row>
    <row r="22" spans="2:11" s="106" customFormat="1" ht="12.75"/>
    <row r="23" spans="2:11" s="106" customFormat="1" ht="12.75">
      <c r="H23" s="550" t="s">
        <v>1175</v>
      </c>
      <c r="K23" s="550" t="s">
        <v>1176</v>
      </c>
    </row>
    <row r="24" spans="2:11" s="106" customFormat="1" ht="63.75">
      <c r="B24" s="551"/>
      <c r="C24" s="552" t="s">
        <v>1177</v>
      </c>
      <c r="D24" s="552" t="s">
        <v>1513</v>
      </c>
      <c r="E24" s="552" t="s">
        <v>1178</v>
      </c>
      <c r="F24" s="552" t="s">
        <v>1179</v>
      </c>
      <c r="G24" s="552" t="s">
        <v>1180</v>
      </c>
      <c r="H24" s="552" t="s">
        <v>1181</v>
      </c>
      <c r="I24" s="552" t="s">
        <v>1518</v>
      </c>
      <c r="J24" s="578" t="s">
        <v>1182</v>
      </c>
      <c r="K24" s="552" t="s">
        <v>1519</v>
      </c>
    </row>
    <row r="25" spans="2:11" s="106" customFormat="1" ht="13.5" thickBot="1">
      <c r="B25" s="551"/>
      <c r="C25" s="553" t="s">
        <v>1183</v>
      </c>
      <c r="D25" s="553" t="s">
        <v>1184</v>
      </c>
      <c r="E25" s="553" t="s">
        <v>1185</v>
      </c>
      <c r="F25" s="554" t="s">
        <v>1186</v>
      </c>
      <c r="G25" s="553" t="s">
        <v>1187</v>
      </c>
      <c r="H25" s="555" t="s">
        <v>1188</v>
      </c>
      <c r="I25" s="556" t="s">
        <v>1189</v>
      </c>
      <c r="J25" s="837" t="s">
        <v>1190</v>
      </c>
      <c r="K25" s="838" t="s">
        <v>1191</v>
      </c>
    </row>
    <row r="26" spans="2:11" s="106" customFormat="1" ht="13.5" thickBot="1">
      <c r="B26" s="835" t="s">
        <v>1194</v>
      </c>
      <c r="C26" s="557">
        <v>250</v>
      </c>
      <c r="D26" s="828">
        <f>G13</f>
        <v>153.75</v>
      </c>
      <c r="E26" s="557">
        <v>120</v>
      </c>
      <c r="F26" s="558">
        <f>D26-E26</f>
        <v>33.75</v>
      </c>
      <c r="G26" s="559">
        <v>60</v>
      </c>
      <c r="H26" s="560">
        <f>F26*G26*-1</f>
        <v>-2025</v>
      </c>
      <c r="I26" s="561">
        <f>IF(C26-D26&lt;0,0,C26-D26)</f>
        <v>96.25</v>
      </c>
      <c r="J26" s="833">
        <v>0.97699999999999998</v>
      </c>
      <c r="K26" s="829">
        <f>J26*I26*G26</f>
        <v>5642.1749999999993</v>
      </c>
    </row>
    <row r="27" spans="2:11" s="106" customFormat="1" ht="12.75">
      <c r="B27" s="835" t="s">
        <v>1514</v>
      </c>
      <c r="C27" s="557">
        <v>0</v>
      </c>
      <c r="D27" s="828" t="str">
        <f>G21</f>
        <v>0</v>
      </c>
      <c r="E27" s="557">
        <v>0</v>
      </c>
      <c r="F27" s="558">
        <f>D27-E27</f>
        <v>0</v>
      </c>
      <c r="G27" s="559">
        <v>165</v>
      </c>
      <c r="H27" s="836">
        <f>F27*G27*-1</f>
        <v>0</v>
      </c>
      <c r="I27" s="561">
        <f>IF(C27-D27&lt;0,0,C27-D27)</f>
        <v>0</v>
      </c>
      <c r="J27" s="833">
        <v>0.98799999999999999</v>
      </c>
      <c r="K27" s="829">
        <f>J27*I27*G27</f>
        <v>0</v>
      </c>
    </row>
    <row r="28" spans="2:11" s="106" customFormat="1" ht="26.25" thickBot="1">
      <c r="B28" s="823" t="s">
        <v>1515</v>
      </c>
      <c r="C28" s="842"/>
      <c r="D28" s="840">
        <v>0</v>
      </c>
      <c r="E28" s="839">
        <v>0</v>
      </c>
      <c r="F28" s="558">
        <f>D28-E28</f>
        <v>0</v>
      </c>
      <c r="G28" s="559">
        <v>165</v>
      </c>
      <c r="H28" s="836">
        <f>F28*G28*-1</f>
        <v>0</v>
      </c>
      <c r="I28" s="843"/>
      <c r="J28" s="844"/>
      <c r="K28" s="845"/>
    </row>
    <row r="29" spans="2:11" s="106" customFormat="1" ht="13.5" thickBot="1">
      <c r="B29" s="562" t="s">
        <v>1192</v>
      </c>
      <c r="C29" s="829"/>
      <c r="D29" s="832"/>
      <c r="E29" s="829"/>
      <c r="F29" s="821"/>
      <c r="G29" s="841"/>
      <c r="H29" s="560">
        <f>SUM(H27:H28)</f>
        <v>0</v>
      </c>
      <c r="I29" s="834"/>
      <c r="J29" s="841"/>
      <c r="K29" s="560">
        <f>SUM(K26:K27)</f>
        <v>5642.1749999999993</v>
      </c>
    </row>
    <row r="30" spans="2:11" s="106" customFormat="1" ht="12.75">
      <c r="C30" s="824"/>
      <c r="D30" s="824"/>
      <c r="E30" s="824"/>
      <c r="F30" s="824"/>
      <c r="G30" s="824"/>
      <c r="H30" s="824"/>
      <c r="I30" s="824"/>
      <c r="J30" s="824"/>
      <c r="K30" s="824"/>
    </row>
    <row r="31" spans="2:11" s="106" customFormat="1" ht="12.75"/>
    <row r="32" spans="2:11" s="106" customFormat="1" ht="12.75">
      <c r="I32" s="564" t="s">
        <v>1193</v>
      </c>
    </row>
    <row r="33" spans="2:59" s="106" customFormat="1" ht="12.75">
      <c r="E33" s="565"/>
      <c r="F33" s="558" t="s">
        <v>1194</v>
      </c>
      <c r="G33" s="566" t="s">
        <v>1195</v>
      </c>
      <c r="I33" s="558" t="s">
        <v>1196</v>
      </c>
      <c r="J33" s="558" t="s">
        <v>1197</v>
      </c>
      <c r="K33" s="558" t="s">
        <v>1198</v>
      </c>
    </row>
    <row r="34" spans="2:59" s="106" customFormat="1" ht="76.5">
      <c r="B34" s="567" t="s">
        <v>1539</v>
      </c>
      <c r="C34" s="846">
        <f>K34</f>
        <v>7.8637500000000005</v>
      </c>
      <c r="E34" s="568" t="s">
        <v>1199</v>
      </c>
      <c r="F34" s="566">
        <v>0.23300000000000001</v>
      </c>
      <c r="G34" s="558">
        <v>0.70699999999999996</v>
      </c>
      <c r="I34" s="558">
        <f>F26*F34</f>
        <v>7.8637500000000005</v>
      </c>
      <c r="J34" s="558">
        <f>SUM(F27:F28)*G34</f>
        <v>0</v>
      </c>
      <c r="K34" s="569">
        <f>SUM(I34:J34)</f>
        <v>7.8637500000000005</v>
      </c>
    </row>
    <row r="35" spans="2:59" s="106" customFormat="1" ht="12.75"/>
    <row r="36" spans="2:59" s="106" customFormat="1" ht="89.25">
      <c r="B36" s="570" t="s">
        <v>922</v>
      </c>
      <c r="C36" s="570" t="s">
        <v>1200</v>
      </c>
      <c r="D36" s="570" t="s">
        <v>1201</v>
      </c>
      <c r="E36" s="570" t="s">
        <v>1202</v>
      </c>
      <c r="F36" s="570" t="s">
        <v>1203</v>
      </c>
      <c r="G36" s="570" t="s">
        <v>1204</v>
      </c>
      <c r="H36" s="571">
        <v>2014</v>
      </c>
      <c r="I36" s="571">
        <v>2015</v>
      </c>
      <c r="J36" s="571">
        <v>2016</v>
      </c>
      <c r="K36" s="571">
        <v>2017</v>
      </c>
      <c r="L36" s="571">
        <v>2018</v>
      </c>
      <c r="M36" s="571">
        <v>2019</v>
      </c>
      <c r="N36" s="571">
        <v>2020</v>
      </c>
      <c r="O36" s="571">
        <v>2021</v>
      </c>
      <c r="P36" s="571">
        <v>2022</v>
      </c>
      <c r="Q36" s="571">
        <v>2023</v>
      </c>
      <c r="R36" s="571">
        <v>2024</v>
      </c>
      <c r="S36" s="571">
        <v>2025</v>
      </c>
      <c r="T36" s="571">
        <v>2026</v>
      </c>
      <c r="U36" s="571">
        <v>2027</v>
      </c>
      <c r="V36" s="571">
        <v>2028</v>
      </c>
      <c r="W36" s="571">
        <v>2029</v>
      </c>
      <c r="X36" s="571">
        <v>2030</v>
      </c>
      <c r="Y36" s="571">
        <v>2031</v>
      </c>
      <c r="Z36" s="571">
        <v>2032</v>
      </c>
      <c r="AA36" s="571">
        <v>2033</v>
      </c>
      <c r="AB36" s="571">
        <v>2034</v>
      </c>
      <c r="AC36" s="571">
        <v>2035</v>
      </c>
      <c r="AD36" s="571">
        <v>2036</v>
      </c>
      <c r="AE36" s="571">
        <v>2037</v>
      </c>
      <c r="AF36" s="571">
        <v>2038</v>
      </c>
      <c r="AG36" s="571">
        <v>2039</v>
      </c>
      <c r="AH36" s="571">
        <v>2040</v>
      </c>
      <c r="AI36" s="571">
        <v>2041</v>
      </c>
      <c r="AJ36" s="571">
        <v>2042</v>
      </c>
      <c r="AK36" s="571">
        <v>2043</v>
      </c>
      <c r="AL36" s="571">
        <v>2044</v>
      </c>
      <c r="AM36" s="571">
        <v>2045</v>
      </c>
      <c r="AN36" s="571">
        <v>2046</v>
      </c>
      <c r="AO36" s="571">
        <v>2047</v>
      </c>
      <c r="AP36" s="571">
        <v>2048</v>
      </c>
      <c r="AQ36" s="571">
        <v>2049</v>
      </c>
      <c r="AR36" s="571">
        <v>2050</v>
      </c>
      <c r="AS36" s="571">
        <v>2051</v>
      </c>
      <c r="AT36" s="571">
        <v>2052</v>
      </c>
      <c r="AU36" s="571">
        <v>2053</v>
      </c>
      <c r="AV36" s="571">
        <v>2054</v>
      </c>
      <c r="AW36" s="571">
        <v>2055</v>
      </c>
      <c r="AX36" s="571">
        <v>2056</v>
      </c>
      <c r="AY36" s="571">
        <v>2057</v>
      </c>
      <c r="AZ36" s="571">
        <v>2058</v>
      </c>
      <c r="BA36" s="571">
        <v>2059</v>
      </c>
      <c r="BB36" s="571">
        <v>2060</v>
      </c>
      <c r="BC36" s="571">
        <v>2061</v>
      </c>
      <c r="BD36" s="571">
        <v>2062</v>
      </c>
      <c r="BE36" s="571">
        <v>2063</v>
      </c>
      <c r="BF36" s="571">
        <v>2064</v>
      </c>
      <c r="BG36" s="571">
        <v>2065</v>
      </c>
    </row>
    <row r="37" spans="2:59" s="106" customFormat="1" ht="90" thickBot="1">
      <c r="B37" s="572" t="s">
        <v>113</v>
      </c>
      <c r="C37" s="572" t="s">
        <v>782</v>
      </c>
      <c r="D37" s="573" t="s">
        <v>112</v>
      </c>
      <c r="E37" s="572" t="s">
        <v>769</v>
      </c>
      <c r="F37" s="572" t="s">
        <v>1205</v>
      </c>
      <c r="G37" s="572" t="s">
        <v>1206</v>
      </c>
      <c r="H37" s="572">
        <v>25</v>
      </c>
      <c r="I37" s="572">
        <v>25</v>
      </c>
      <c r="J37" s="572">
        <v>25</v>
      </c>
      <c r="K37" s="574">
        <v>25</v>
      </c>
      <c r="L37" s="574">
        <v>25</v>
      </c>
      <c r="M37" s="574">
        <v>25</v>
      </c>
      <c r="N37" s="574">
        <v>40</v>
      </c>
      <c r="O37" s="574">
        <v>40</v>
      </c>
      <c r="P37" s="574">
        <v>40</v>
      </c>
      <c r="Q37" s="574">
        <v>40</v>
      </c>
      <c r="R37" s="574">
        <v>40</v>
      </c>
      <c r="S37" s="574">
        <v>40</v>
      </c>
      <c r="T37" s="574">
        <v>40</v>
      </c>
      <c r="U37" s="574">
        <v>40</v>
      </c>
      <c r="V37" s="574">
        <v>40</v>
      </c>
      <c r="W37" s="574">
        <v>40</v>
      </c>
      <c r="X37" s="574">
        <v>55</v>
      </c>
      <c r="Y37" s="574">
        <v>55</v>
      </c>
      <c r="Z37" s="574">
        <v>55</v>
      </c>
      <c r="AA37" s="574">
        <v>55</v>
      </c>
      <c r="AB37" s="574">
        <v>55</v>
      </c>
      <c r="AC37" s="574">
        <v>55</v>
      </c>
      <c r="AD37" s="574">
        <v>55</v>
      </c>
      <c r="AE37" s="574">
        <v>55</v>
      </c>
      <c r="AF37" s="574">
        <v>55</v>
      </c>
      <c r="AG37" s="574">
        <v>55</v>
      </c>
      <c r="AH37" s="574">
        <v>70</v>
      </c>
      <c r="AI37" s="574">
        <v>70</v>
      </c>
      <c r="AJ37" s="574">
        <v>70</v>
      </c>
      <c r="AK37" s="574">
        <v>70</v>
      </c>
      <c r="AL37" s="574">
        <v>70</v>
      </c>
      <c r="AM37" s="574">
        <v>70</v>
      </c>
      <c r="AN37" s="574">
        <v>70</v>
      </c>
      <c r="AO37" s="574">
        <v>70</v>
      </c>
      <c r="AP37" s="574">
        <v>70</v>
      </c>
      <c r="AQ37" s="574">
        <v>70</v>
      </c>
      <c r="AR37" s="574">
        <v>85</v>
      </c>
      <c r="AS37" s="574">
        <v>85</v>
      </c>
      <c r="AT37" s="574">
        <v>85</v>
      </c>
      <c r="AU37" s="574">
        <v>85</v>
      </c>
      <c r="AV37" s="574">
        <v>85</v>
      </c>
      <c r="AW37" s="574">
        <v>85</v>
      </c>
      <c r="AX37" s="574">
        <v>85</v>
      </c>
      <c r="AY37" s="574">
        <v>85</v>
      </c>
      <c r="AZ37" s="574">
        <v>85</v>
      </c>
      <c r="BA37" s="574">
        <v>85</v>
      </c>
      <c r="BB37" s="574">
        <v>85</v>
      </c>
      <c r="BC37" s="574">
        <v>85</v>
      </c>
      <c r="BD37" s="574">
        <v>85</v>
      </c>
      <c r="BE37" s="574">
        <v>85</v>
      </c>
      <c r="BF37" s="574">
        <v>85</v>
      </c>
      <c r="BG37" s="575">
        <v>85</v>
      </c>
    </row>
    <row r="38" spans="2:59" s="106" customFormat="1" ht="64.5" thickBot="1">
      <c r="B38" s="821"/>
      <c r="C38" s="852" t="s">
        <v>1207</v>
      </c>
      <c r="D38" s="821"/>
      <c r="E38" s="821"/>
      <c r="F38" s="821"/>
      <c r="G38" s="821"/>
      <c r="H38" s="821"/>
      <c r="I38" s="563"/>
      <c r="J38" s="560">
        <f>$C$34*J37</f>
        <v>196.59375</v>
      </c>
      <c r="K38" s="577">
        <f t="shared" ref="K38:AO38" si="2">$C$34*K37</f>
        <v>196.59375</v>
      </c>
      <c r="L38" s="577">
        <f t="shared" si="2"/>
        <v>196.59375</v>
      </c>
      <c r="M38" s="577">
        <f t="shared" si="2"/>
        <v>196.59375</v>
      </c>
      <c r="N38" s="577">
        <f t="shared" si="2"/>
        <v>314.55</v>
      </c>
      <c r="O38" s="577">
        <f t="shared" si="2"/>
        <v>314.55</v>
      </c>
      <c r="P38" s="577">
        <f t="shared" si="2"/>
        <v>314.55</v>
      </c>
      <c r="Q38" s="577">
        <f t="shared" si="2"/>
        <v>314.55</v>
      </c>
      <c r="R38" s="577">
        <f t="shared" si="2"/>
        <v>314.55</v>
      </c>
      <c r="S38" s="577">
        <f t="shared" si="2"/>
        <v>314.55</v>
      </c>
      <c r="T38" s="577">
        <f t="shared" si="2"/>
        <v>314.55</v>
      </c>
      <c r="U38" s="577">
        <f t="shared" si="2"/>
        <v>314.55</v>
      </c>
      <c r="V38" s="577">
        <f t="shared" si="2"/>
        <v>314.55</v>
      </c>
      <c r="W38" s="577">
        <f t="shared" si="2"/>
        <v>314.55</v>
      </c>
      <c r="X38" s="577">
        <f t="shared" si="2"/>
        <v>432.50625000000002</v>
      </c>
      <c r="Y38" s="577">
        <f t="shared" si="2"/>
        <v>432.50625000000002</v>
      </c>
      <c r="Z38" s="577">
        <f t="shared" si="2"/>
        <v>432.50625000000002</v>
      </c>
      <c r="AA38" s="577">
        <f t="shared" si="2"/>
        <v>432.50625000000002</v>
      </c>
      <c r="AB38" s="577">
        <f t="shared" si="2"/>
        <v>432.50625000000002</v>
      </c>
      <c r="AC38" s="577">
        <f t="shared" si="2"/>
        <v>432.50625000000002</v>
      </c>
      <c r="AD38" s="577">
        <f t="shared" si="2"/>
        <v>432.50625000000002</v>
      </c>
      <c r="AE38" s="577">
        <f t="shared" si="2"/>
        <v>432.50625000000002</v>
      </c>
      <c r="AF38" s="577">
        <f t="shared" si="2"/>
        <v>432.50625000000002</v>
      </c>
      <c r="AG38" s="577">
        <f t="shared" si="2"/>
        <v>432.50625000000002</v>
      </c>
      <c r="AH38" s="577">
        <f t="shared" si="2"/>
        <v>550.46249999999998</v>
      </c>
      <c r="AI38" s="577">
        <f t="shared" si="2"/>
        <v>550.46249999999998</v>
      </c>
      <c r="AJ38" s="577">
        <f t="shared" si="2"/>
        <v>550.46249999999998</v>
      </c>
      <c r="AK38" s="577">
        <f t="shared" si="2"/>
        <v>550.46249999999998</v>
      </c>
      <c r="AL38" s="577">
        <f t="shared" si="2"/>
        <v>550.46249999999998</v>
      </c>
      <c r="AM38" s="577">
        <f t="shared" si="2"/>
        <v>550.46249999999998</v>
      </c>
      <c r="AN38" s="577">
        <f t="shared" si="2"/>
        <v>550.46249999999998</v>
      </c>
      <c r="AO38" s="577">
        <f t="shared" si="2"/>
        <v>550.46249999999998</v>
      </c>
      <c r="AP38" s="577">
        <f t="shared" ref="AP38:BG38" si="3">$C$34*AP37</f>
        <v>550.46249999999998</v>
      </c>
      <c r="AQ38" s="577">
        <f t="shared" si="3"/>
        <v>550.46249999999998</v>
      </c>
      <c r="AR38" s="577">
        <f t="shared" si="3"/>
        <v>668.41875000000005</v>
      </c>
      <c r="AS38" s="577">
        <f t="shared" si="3"/>
        <v>668.41875000000005</v>
      </c>
      <c r="AT38" s="577">
        <f t="shared" si="3"/>
        <v>668.41875000000005</v>
      </c>
      <c r="AU38" s="577">
        <f t="shared" si="3"/>
        <v>668.41875000000005</v>
      </c>
      <c r="AV38" s="577">
        <f t="shared" si="3"/>
        <v>668.41875000000005</v>
      </c>
      <c r="AW38" s="577">
        <f t="shared" si="3"/>
        <v>668.41875000000005</v>
      </c>
      <c r="AX38" s="577">
        <f t="shared" si="3"/>
        <v>668.41875000000005</v>
      </c>
      <c r="AY38" s="577">
        <f t="shared" si="3"/>
        <v>668.41875000000005</v>
      </c>
      <c r="AZ38" s="577">
        <f t="shared" si="3"/>
        <v>668.41875000000005</v>
      </c>
      <c r="BA38" s="577">
        <f t="shared" si="3"/>
        <v>668.41875000000005</v>
      </c>
      <c r="BB38" s="577">
        <f t="shared" si="3"/>
        <v>668.41875000000005</v>
      </c>
      <c r="BC38" s="577">
        <f t="shared" si="3"/>
        <v>668.41875000000005</v>
      </c>
      <c r="BD38" s="577">
        <f t="shared" si="3"/>
        <v>668.41875000000005</v>
      </c>
      <c r="BE38" s="577">
        <f t="shared" si="3"/>
        <v>668.41875000000005</v>
      </c>
      <c r="BF38" s="577">
        <f t="shared" si="3"/>
        <v>668.41875000000005</v>
      </c>
      <c r="BG38" s="577">
        <f t="shared" si="3"/>
        <v>668.41875000000005</v>
      </c>
    </row>
    <row r="39" spans="2:59" s="854" customFormat="1" ht="12.75" hidden="1">
      <c r="B39" s="826"/>
      <c r="C39" s="855"/>
      <c r="D39" s="826"/>
      <c r="E39" s="826"/>
      <c r="F39" s="826"/>
      <c r="G39" s="826"/>
      <c r="H39" s="826"/>
      <c r="I39" s="826"/>
      <c r="J39" s="853"/>
      <c r="K39" s="853"/>
      <c r="L39" s="853"/>
      <c r="M39" s="853"/>
      <c r="N39" s="853"/>
      <c r="O39" s="853"/>
      <c r="P39" s="853"/>
      <c r="Q39" s="853"/>
      <c r="R39" s="853"/>
      <c r="S39" s="853"/>
      <c r="T39" s="853"/>
      <c r="U39" s="853"/>
      <c r="V39" s="853"/>
      <c r="W39" s="853"/>
      <c r="X39" s="853"/>
      <c r="Y39" s="853"/>
      <c r="Z39" s="853"/>
      <c r="AA39" s="853"/>
      <c r="AB39" s="853"/>
      <c r="AC39" s="853"/>
      <c r="AD39" s="853"/>
      <c r="AE39" s="853"/>
      <c r="AF39" s="853"/>
      <c r="AG39" s="853"/>
      <c r="AH39" s="853"/>
      <c r="AI39" s="853"/>
      <c r="AJ39" s="853"/>
      <c r="AK39" s="853"/>
      <c r="AL39" s="853"/>
      <c r="AM39" s="853"/>
      <c r="AN39" s="853"/>
      <c r="AO39" s="853"/>
      <c r="AP39" s="853"/>
      <c r="AQ39" s="853"/>
      <c r="AR39" s="853"/>
      <c r="AS39" s="853"/>
      <c r="AT39" s="853"/>
      <c r="AU39" s="853"/>
      <c r="AV39" s="853"/>
      <c r="AW39" s="853"/>
      <c r="AX39" s="853"/>
      <c r="AY39" s="853"/>
      <c r="AZ39" s="853"/>
      <c r="BA39" s="853"/>
      <c r="BB39" s="853"/>
      <c r="BC39" s="853"/>
      <c r="BD39" s="853"/>
      <c r="BE39" s="853"/>
      <c r="BF39" s="853"/>
      <c r="BG39" s="853"/>
    </row>
    <row r="40" spans="2:59" s="854" customFormat="1" ht="12.75" hidden="1">
      <c r="B40" s="826"/>
      <c r="C40" s="855"/>
      <c r="D40" s="826"/>
      <c r="E40" s="826"/>
      <c r="F40" s="826"/>
      <c r="G40" s="826"/>
      <c r="H40" s="826"/>
      <c r="I40" s="826"/>
      <c r="J40" s="853"/>
      <c r="K40" s="853"/>
      <c r="L40" s="853"/>
      <c r="M40" s="853"/>
      <c r="N40" s="853"/>
      <c r="O40" s="853"/>
      <c r="P40" s="853"/>
      <c r="Q40" s="853"/>
      <c r="R40" s="853"/>
      <c r="S40" s="853"/>
      <c r="T40" s="853"/>
      <c r="U40" s="853"/>
      <c r="V40" s="853"/>
      <c r="W40" s="853"/>
      <c r="X40" s="853"/>
      <c r="Y40" s="853"/>
      <c r="Z40" s="853"/>
      <c r="AA40" s="853"/>
      <c r="AB40" s="853"/>
      <c r="AC40" s="853"/>
      <c r="AD40" s="853"/>
      <c r="AE40" s="853"/>
      <c r="AF40" s="853"/>
      <c r="AG40" s="853"/>
      <c r="AH40" s="853"/>
      <c r="AI40" s="853"/>
      <c r="AJ40" s="853"/>
      <c r="AK40" s="853"/>
      <c r="AL40" s="853"/>
      <c r="AM40" s="853"/>
      <c r="AN40" s="853"/>
      <c r="AO40" s="853"/>
      <c r="AP40" s="853"/>
      <c r="AQ40" s="853"/>
      <c r="AR40" s="853"/>
      <c r="AS40" s="853"/>
      <c r="AT40" s="853"/>
      <c r="AU40" s="853"/>
      <c r="AV40" s="853"/>
      <c r="AW40" s="853"/>
      <c r="AX40" s="853"/>
      <c r="AY40" s="853"/>
      <c r="AZ40" s="853"/>
      <c r="BA40" s="853"/>
      <c r="BB40" s="853"/>
      <c r="BC40" s="853"/>
      <c r="BD40" s="853"/>
      <c r="BE40" s="853"/>
      <c r="BF40" s="853"/>
      <c r="BG40" s="853"/>
    </row>
    <row r="41" spans="2:59" s="106" customFormat="1" ht="127.5" hidden="1">
      <c r="B41" s="823" t="s">
        <v>1511</v>
      </c>
      <c r="C41" s="823" t="s">
        <v>1512</v>
      </c>
      <c r="D41" s="823" t="s">
        <v>1541</v>
      </c>
      <c r="E41" s="823" t="s">
        <v>1542</v>
      </c>
      <c r="F41" s="823" t="s">
        <v>1524</v>
      </c>
      <c r="G41" s="823" t="s">
        <v>1543</v>
      </c>
      <c r="H41" s="823" t="s">
        <v>1525</v>
      </c>
    </row>
    <row r="42" spans="2:59" s="106" customFormat="1" ht="12" hidden="1" customHeight="1">
      <c r="B42" s="821">
        <v>1</v>
      </c>
      <c r="C42" s="557">
        <v>2016</v>
      </c>
      <c r="D42" s="557">
        <v>100</v>
      </c>
      <c r="E42" s="864">
        <v>1</v>
      </c>
      <c r="F42" s="859">
        <f>IF(ISBLANK(E42),"",D42*E42)</f>
        <v>100</v>
      </c>
      <c r="G42" s="557">
        <v>220</v>
      </c>
      <c r="H42" s="825">
        <f>IFERROR(F42/D42*G42, "")</f>
        <v>220</v>
      </c>
    </row>
    <row r="43" spans="2:59" s="106" customFormat="1" ht="12" hidden="1" customHeight="1">
      <c r="B43" s="821">
        <v>2</v>
      </c>
      <c r="C43" s="557">
        <v>2015</v>
      </c>
      <c r="D43" s="557">
        <v>120</v>
      </c>
      <c r="E43" s="864">
        <v>1</v>
      </c>
      <c r="F43" s="859">
        <f t="shared" ref="F43:F46" si="4">IF(ISBLANK(E43),"",D43*E43)</f>
        <v>120</v>
      </c>
      <c r="G43" s="859">
        <f>IF(ISBLANK(G42),"",$G$42)</f>
        <v>220</v>
      </c>
      <c r="H43" s="825">
        <f>IFERROR(F43/D43*G43, "")</f>
        <v>220</v>
      </c>
    </row>
    <row r="44" spans="2:59" s="106" customFormat="1" ht="12" hidden="1" customHeight="1">
      <c r="B44" s="821">
        <v>3</v>
      </c>
      <c r="C44" s="557"/>
      <c r="D44" s="557"/>
      <c r="E44" s="864"/>
      <c r="F44" s="859" t="str">
        <f t="shared" si="4"/>
        <v/>
      </c>
      <c r="G44" s="859">
        <f>IF(ISBLANK(G43),"",$G$42)</f>
        <v>220</v>
      </c>
      <c r="H44" s="825" t="str">
        <f>IFERROR(F44/D44*G44, "")</f>
        <v/>
      </c>
    </row>
    <row r="45" spans="2:59" s="106" customFormat="1" ht="12" hidden="1" customHeight="1">
      <c r="B45" s="821">
        <v>4</v>
      </c>
      <c r="C45" s="557"/>
      <c r="D45" s="557"/>
      <c r="E45" s="864"/>
      <c r="F45" s="859" t="str">
        <f t="shared" si="4"/>
        <v/>
      </c>
      <c r="G45" s="859">
        <f>IF(ISBLANK(G44),"",$G$42)</f>
        <v>220</v>
      </c>
      <c r="H45" s="825" t="str">
        <f>IFERROR(F45/D45*G45, "")</f>
        <v/>
      </c>
      <c r="Q45"/>
      <c r="W45"/>
      <c r="X45"/>
    </row>
    <row r="46" spans="2:59" s="106" customFormat="1" ht="12" hidden="1" customHeight="1">
      <c r="B46" s="821">
        <v>5</v>
      </c>
      <c r="C46" s="557"/>
      <c r="D46" s="557"/>
      <c r="E46" s="864"/>
      <c r="F46" s="859" t="str">
        <f t="shared" si="4"/>
        <v/>
      </c>
      <c r="G46" s="859">
        <f>IF(ISBLANK(G45),"",$G$42)</f>
        <v>220</v>
      </c>
      <c r="H46" s="825" t="str">
        <f>IFERROR(F46/D46*G46, "")</f>
        <v/>
      </c>
      <c r="Q46"/>
      <c r="R46"/>
      <c r="S46"/>
      <c r="T46"/>
      <c r="U46"/>
      <c r="V46"/>
      <c r="W46"/>
      <c r="X46"/>
    </row>
    <row r="47" spans="2:59" s="106" customFormat="1" hidden="1">
      <c r="B47" s="830" t="s">
        <v>637</v>
      </c>
      <c r="C47" s="829"/>
      <c r="D47" s="829"/>
      <c r="E47" s="821"/>
      <c r="F47" s="856">
        <f>IFERROR(AVERAGE(F42:F46),"0")</f>
        <v>110</v>
      </c>
      <c r="G47" s="829"/>
      <c r="H47" s="827">
        <f>IFERROR(AVERAGE(H42:H46),"0")</f>
        <v>220</v>
      </c>
      <c r="R47"/>
      <c r="S47"/>
      <c r="T47"/>
      <c r="U47"/>
      <c r="V47"/>
      <c r="W47"/>
      <c r="X47"/>
    </row>
    <row r="48" spans="2:59" hidden="1">
      <c r="Q48" s="106"/>
    </row>
    <row r="49" spans="2:59" hidden="1">
      <c r="K49" s="550" t="s">
        <v>1175</v>
      </c>
      <c r="L49" s="106"/>
      <c r="M49" s="106"/>
      <c r="N49" s="550" t="s">
        <v>1176</v>
      </c>
      <c r="Q49" s="106"/>
    </row>
    <row r="50" spans="2:59" ht="90" hidden="1">
      <c r="B50" s="551"/>
      <c r="C50" s="823" t="s">
        <v>1530</v>
      </c>
      <c r="D50" s="860" t="s">
        <v>1540</v>
      </c>
      <c r="E50" s="861" t="s">
        <v>1531</v>
      </c>
      <c r="F50" s="552" t="s">
        <v>1516</v>
      </c>
      <c r="G50" s="552" t="s">
        <v>1523</v>
      </c>
      <c r="H50" s="552" t="s">
        <v>1529</v>
      </c>
      <c r="I50" s="552" t="s">
        <v>1179</v>
      </c>
      <c r="J50" s="552" t="s">
        <v>1180</v>
      </c>
      <c r="K50" s="552" t="s">
        <v>1181</v>
      </c>
      <c r="L50" s="552" t="s">
        <v>1517</v>
      </c>
      <c r="M50" s="578" t="s">
        <v>1182</v>
      </c>
      <c r="N50" s="552" t="s">
        <v>1519</v>
      </c>
      <c r="Q50" s="106"/>
    </row>
    <row r="51" spans="2:59" ht="27" hidden="1" thickBot="1">
      <c r="B51" s="551"/>
      <c r="C51" s="553" t="s">
        <v>1183</v>
      </c>
      <c r="D51" s="553" t="s">
        <v>1184</v>
      </c>
      <c r="E51" s="553" t="s">
        <v>1185</v>
      </c>
      <c r="F51" s="553" t="s">
        <v>1532</v>
      </c>
      <c r="G51" s="553" t="s">
        <v>1187</v>
      </c>
      <c r="H51" s="553" t="s">
        <v>1535</v>
      </c>
      <c r="I51" s="554" t="s">
        <v>1533</v>
      </c>
      <c r="J51" s="553" t="s">
        <v>1190</v>
      </c>
      <c r="K51" s="555" t="s">
        <v>1534</v>
      </c>
      <c r="L51" s="556" t="s">
        <v>1536</v>
      </c>
      <c r="M51" s="837" t="s">
        <v>1537</v>
      </c>
      <c r="N51" s="849" t="s">
        <v>1538</v>
      </c>
      <c r="Q51" s="106"/>
      <c r="U51" s="106"/>
    </row>
    <row r="52" spans="2:59" ht="15.75" hidden="1" thickBot="1">
      <c r="B52" s="835" t="s">
        <v>1195</v>
      </c>
      <c r="C52" s="821">
        <f>G42</f>
        <v>220</v>
      </c>
      <c r="D52" s="833">
        <v>220</v>
      </c>
      <c r="E52" s="862">
        <v>0.45</v>
      </c>
      <c r="F52" s="828">
        <f>H47</f>
        <v>220</v>
      </c>
      <c r="G52" s="858">
        <f>F47</f>
        <v>110</v>
      </c>
      <c r="H52" s="857">
        <f>F52*(1-E52)</f>
        <v>121.00000000000001</v>
      </c>
      <c r="I52" s="847">
        <f>G52-H52</f>
        <v>-11.000000000000014</v>
      </c>
      <c r="J52" s="559">
        <v>165</v>
      </c>
      <c r="K52" s="560">
        <f>I52*J52*-1</f>
        <v>1815.0000000000023</v>
      </c>
      <c r="L52" s="848">
        <f>F52*(D52/C52)-G52</f>
        <v>110</v>
      </c>
      <c r="M52" s="833">
        <v>0.97699999999999998</v>
      </c>
      <c r="N52" s="850">
        <f>M52*L52*J52</f>
        <v>17732.55</v>
      </c>
      <c r="Q52" s="106"/>
    </row>
    <row r="53" spans="2:59" hidden="1">
      <c r="C53" s="863"/>
      <c r="Q53" s="106"/>
    </row>
    <row r="54" spans="2:59" hidden="1"/>
    <row r="55" spans="2:59" s="106" customFormat="1" ht="12.75" hidden="1">
      <c r="J55" s="564" t="s">
        <v>1193</v>
      </c>
    </row>
    <row r="56" spans="2:59" s="106" customFormat="1" ht="12.75" hidden="1">
      <c r="G56" s="824"/>
      <c r="I56" s="565"/>
      <c r="J56" s="566" t="s">
        <v>1195</v>
      </c>
      <c r="K56" s="558" t="s">
        <v>1198</v>
      </c>
    </row>
    <row r="57" spans="2:59" s="106" customFormat="1" ht="76.5" hidden="1">
      <c r="B57" s="567" t="s">
        <v>1539</v>
      </c>
      <c r="C57" s="846">
        <f>K57</f>
        <v>-7.7770000000000099</v>
      </c>
      <c r="G57" s="824"/>
      <c r="I57" s="851" t="s">
        <v>1199</v>
      </c>
      <c r="J57" s="558">
        <v>0.70699999999999996</v>
      </c>
      <c r="K57" s="569">
        <f>I52*J57</f>
        <v>-7.7770000000000099</v>
      </c>
    </row>
    <row r="58" spans="2:59" s="106" customFormat="1" ht="12.75" hidden="1"/>
    <row r="59" spans="2:59" s="106" customFormat="1" ht="89.25" hidden="1">
      <c r="B59" s="570" t="s">
        <v>922</v>
      </c>
      <c r="C59" s="570" t="s">
        <v>1200</v>
      </c>
      <c r="D59" s="570" t="s">
        <v>1201</v>
      </c>
      <c r="E59" s="570" t="s">
        <v>1202</v>
      </c>
      <c r="F59" s="570" t="s">
        <v>1203</v>
      </c>
      <c r="G59" s="570" t="s">
        <v>1204</v>
      </c>
      <c r="H59" s="571">
        <v>2014</v>
      </c>
      <c r="I59" s="571">
        <v>2015</v>
      </c>
      <c r="J59" s="571">
        <v>2016</v>
      </c>
      <c r="K59" s="571">
        <v>2017</v>
      </c>
      <c r="L59" s="571">
        <v>2018</v>
      </c>
      <c r="M59" s="571">
        <v>2019</v>
      </c>
      <c r="N59" s="571">
        <v>2020</v>
      </c>
      <c r="O59" s="571">
        <v>2021</v>
      </c>
      <c r="P59" s="571">
        <v>2022</v>
      </c>
      <c r="Q59" s="571">
        <v>2023</v>
      </c>
      <c r="R59" s="571">
        <v>2024</v>
      </c>
      <c r="S59" s="571">
        <v>2025</v>
      </c>
      <c r="T59" s="571">
        <v>2026</v>
      </c>
      <c r="U59" s="571">
        <v>2027</v>
      </c>
      <c r="V59" s="571">
        <v>2028</v>
      </c>
      <c r="W59" s="571">
        <v>2029</v>
      </c>
      <c r="X59" s="571">
        <v>2030</v>
      </c>
      <c r="Y59" s="571">
        <v>2031</v>
      </c>
      <c r="Z59" s="571">
        <v>2032</v>
      </c>
      <c r="AA59" s="571">
        <v>2033</v>
      </c>
      <c r="AB59" s="571">
        <v>2034</v>
      </c>
      <c r="AC59" s="571">
        <v>2035</v>
      </c>
      <c r="AD59" s="571">
        <v>2036</v>
      </c>
      <c r="AE59" s="571">
        <v>2037</v>
      </c>
      <c r="AF59" s="571">
        <v>2038</v>
      </c>
      <c r="AG59" s="571">
        <v>2039</v>
      </c>
      <c r="AH59" s="571">
        <v>2040</v>
      </c>
      <c r="AI59" s="571">
        <v>2041</v>
      </c>
      <c r="AJ59" s="571">
        <v>2042</v>
      </c>
      <c r="AK59" s="571">
        <v>2043</v>
      </c>
      <c r="AL59" s="571">
        <v>2044</v>
      </c>
      <c r="AM59" s="571">
        <v>2045</v>
      </c>
      <c r="AN59" s="571">
        <v>2046</v>
      </c>
      <c r="AO59" s="571">
        <v>2047</v>
      </c>
      <c r="AP59" s="571">
        <v>2048</v>
      </c>
      <c r="AQ59" s="571">
        <v>2049</v>
      </c>
      <c r="AR59" s="571">
        <v>2050</v>
      </c>
      <c r="AS59" s="571">
        <v>2051</v>
      </c>
      <c r="AT59" s="571">
        <v>2052</v>
      </c>
      <c r="AU59" s="571">
        <v>2053</v>
      </c>
      <c r="AV59" s="571">
        <v>2054</v>
      </c>
      <c r="AW59" s="571">
        <v>2055</v>
      </c>
      <c r="AX59" s="571">
        <v>2056</v>
      </c>
      <c r="AY59" s="571">
        <v>2057</v>
      </c>
      <c r="AZ59" s="571">
        <v>2058</v>
      </c>
      <c r="BA59" s="571">
        <v>2059</v>
      </c>
      <c r="BB59" s="571">
        <v>2060</v>
      </c>
      <c r="BC59" s="571">
        <v>2061</v>
      </c>
      <c r="BD59" s="571">
        <v>2062</v>
      </c>
      <c r="BE59" s="571">
        <v>2063</v>
      </c>
      <c r="BF59" s="571">
        <v>2064</v>
      </c>
      <c r="BG59" s="571">
        <v>2065</v>
      </c>
    </row>
    <row r="60" spans="2:59" s="106" customFormat="1" ht="90" hidden="1" thickBot="1">
      <c r="B60" s="572" t="s">
        <v>113</v>
      </c>
      <c r="C60" s="572" t="s">
        <v>782</v>
      </c>
      <c r="D60" s="573" t="s">
        <v>112</v>
      </c>
      <c r="E60" s="572" t="s">
        <v>769</v>
      </c>
      <c r="F60" s="572" t="s">
        <v>1205</v>
      </c>
      <c r="G60" s="572" t="s">
        <v>1206</v>
      </c>
      <c r="H60" s="572">
        <v>25</v>
      </c>
      <c r="I60" s="572">
        <v>25</v>
      </c>
      <c r="J60" s="572">
        <v>25</v>
      </c>
      <c r="K60" s="574">
        <v>25</v>
      </c>
      <c r="L60" s="574">
        <v>25</v>
      </c>
      <c r="M60" s="574">
        <v>25</v>
      </c>
      <c r="N60" s="574">
        <v>40</v>
      </c>
      <c r="O60" s="574">
        <v>40</v>
      </c>
      <c r="P60" s="574">
        <v>40</v>
      </c>
      <c r="Q60" s="574">
        <v>40</v>
      </c>
      <c r="R60" s="574">
        <v>40</v>
      </c>
      <c r="S60" s="574">
        <v>40</v>
      </c>
      <c r="T60" s="574">
        <v>40</v>
      </c>
      <c r="U60" s="574">
        <v>40</v>
      </c>
      <c r="V60" s="574">
        <v>40</v>
      </c>
      <c r="W60" s="574">
        <v>40</v>
      </c>
      <c r="X60" s="574">
        <v>55</v>
      </c>
      <c r="Y60" s="574">
        <v>55</v>
      </c>
      <c r="Z60" s="574">
        <v>55</v>
      </c>
      <c r="AA60" s="574">
        <v>55</v>
      </c>
      <c r="AB60" s="574">
        <v>55</v>
      </c>
      <c r="AC60" s="574">
        <v>55</v>
      </c>
      <c r="AD60" s="574">
        <v>55</v>
      </c>
      <c r="AE60" s="574">
        <v>55</v>
      </c>
      <c r="AF60" s="574">
        <v>55</v>
      </c>
      <c r="AG60" s="574">
        <v>55</v>
      </c>
      <c r="AH60" s="574">
        <v>70</v>
      </c>
      <c r="AI60" s="574">
        <v>70</v>
      </c>
      <c r="AJ60" s="574">
        <v>70</v>
      </c>
      <c r="AK60" s="574">
        <v>70</v>
      </c>
      <c r="AL60" s="574">
        <v>70</v>
      </c>
      <c r="AM60" s="574">
        <v>70</v>
      </c>
      <c r="AN60" s="574">
        <v>70</v>
      </c>
      <c r="AO60" s="574">
        <v>70</v>
      </c>
      <c r="AP60" s="574">
        <v>70</v>
      </c>
      <c r="AQ60" s="574">
        <v>70</v>
      </c>
      <c r="AR60" s="574">
        <v>85</v>
      </c>
      <c r="AS60" s="574">
        <v>85</v>
      </c>
      <c r="AT60" s="574">
        <v>85</v>
      </c>
      <c r="AU60" s="574">
        <v>85</v>
      </c>
      <c r="AV60" s="574">
        <v>85</v>
      </c>
      <c r="AW60" s="574">
        <v>85</v>
      </c>
      <c r="AX60" s="574">
        <v>85</v>
      </c>
      <c r="AY60" s="574">
        <v>85</v>
      </c>
      <c r="AZ60" s="574">
        <v>85</v>
      </c>
      <c r="BA60" s="574">
        <v>85</v>
      </c>
      <c r="BB60" s="574">
        <v>85</v>
      </c>
      <c r="BC60" s="574">
        <v>85</v>
      </c>
      <c r="BD60" s="574">
        <v>85</v>
      </c>
      <c r="BE60" s="574">
        <v>85</v>
      </c>
      <c r="BF60" s="574">
        <v>85</v>
      </c>
      <c r="BG60" s="575">
        <v>85</v>
      </c>
    </row>
    <row r="61" spans="2:59" s="106" customFormat="1" ht="64.5" hidden="1" thickBot="1">
      <c r="B61" s="558"/>
      <c r="C61" s="576" t="s">
        <v>1207</v>
      </c>
      <c r="D61" s="558"/>
      <c r="E61" s="558"/>
      <c r="F61" s="558"/>
      <c r="G61" s="558"/>
      <c r="H61" s="558"/>
      <c r="I61" s="563"/>
      <c r="J61" s="560">
        <f>$C$57*J60</f>
        <v>-194.42500000000024</v>
      </c>
      <c r="K61" s="560">
        <f t="shared" ref="K61:BG61" si="5">$C$57*K60</f>
        <v>-194.42500000000024</v>
      </c>
      <c r="L61" s="560">
        <f t="shared" si="5"/>
        <v>-194.42500000000024</v>
      </c>
      <c r="M61" s="560">
        <f t="shared" si="5"/>
        <v>-194.42500000000024</v>
      </c>
      <c r="N61" s="560">
        <f t="shared" si="5"/>
        <v>-311.08000000000038</v>
      </c>
      <c r="O61" s="560">
        <f t="shared" si="5"/>
        <v>-311.08000000000038</v>
      </c>
      <c r="P61" s="560">
        <f t="shared" si="5"/>
        <v>-311.08000000000038</v>
      </c>
      <c r="Q61" s="560">
        <f t="shared" si="5"/>
        <v>-311.08000000000038</v>
      </c>
      <c r="R61" s="560">
        <f t="shared" si="5"/>
        <v>-311.08000000000038</v>
      </c>
      <c r="S61" s="560">
        <f t="shared" si="5"/>
        <v>-311.08000000000038</v>
      </c>
      <c r="T61" s="560">
        <f t="shared" si="5"/>
        <v>-311.08000000000038</v>
      </c>
      <c r="U61" s="560">
        <f t="shared" si="5"/>
        <v>-311.08000000000038</v>
      </c>
      <c r="V61" s="560">
        <f t="shared" si="5"/>
        <v>-311.08000000000038</v>
      </c>
      <c r="W61" s="560">
        <f t="shared" si="5"/>
        <v>-311.08000000000038</v>
      </c>
      <c r="X61" s="560">
        <f t="shared" si="5"/>
        <v>-427.73500000000053</v>
      </c>
      <c r="Y61" s="560">
        <f t="shared" si="5"/>
        <v>-427.73500000000053</v>
      </c>
      <c r="Z61" s="560">
        <f t="shared" si="5"/>
        <v>-427.73500000000053</v>
      </c>
      <c r="AA61" s="560">
        <f t="shared" si="5"/>
        <v>-427.73500000000053</v>
      </c>
      <c r="AB61" s="560">
        <f t="shared" si="5"/>
        <v>-427.73500000000053</v>
      </c>
      <c r="AC61" s="560">
        <f t="shared" si="5"/>
        <v>-427.73500000000053</v>
      </c>
      <c r="AD61" s="560">
        <f t="shared" si="5"/>
        <v>-427.73500000000053</v>
      </c>
      <c r="AE61" s="560">
        <f t="shared" si="5"/>
        <v>-427.73500000000053</v>
      </c>
      <c r="AF61" s="560">
        <f t="shared" si="5"/>
        <v>-427.73500000000053</v>
      </c>
      <c r="AG61" s="560">
        <f t="shared" si="5"/>
        <v>-427.73500000000053</v>
      </c>
      <c r="AH61" s="560">
        <f t="shared" si="5"/>
        <v>-544.39000000000067</v>
      </c>
      <c r="AI61" s="560">
        <f t="shared" si="5"/>
        <v>-544.39000000000067</v>
      </c>
      <c r="AJ61" s="560">
        <f t="shared" si="5"/>
        <v>-544.39000000000067</v>
      </c>
      <c r="AK61" s="560">
        <f t="shared" si="5"/>
        <v>-544.39000000000067</v>
      </c>
      <c r="AL61" s="560">
        <f t="shared" si="5"/>
        <v>-544.39000000000067</v>
      </c>
      <c r="AM61" s="560">
        <f t="shared" si="5"/>
        <v>-544.39000000000067</v>
      </c>
      <c r="AN61" s="560">
        <f t="shared" si="5"/>
        <v>-544.39000000000067</v>
      </c>
      <c r="AO61" s="560">
        <f t="shared" si="5"/>
        <v>-544.39000000000067</v>
      </c>
      <c r="AP61" s="560">
        <f t="shared" si="5"/>
        <v>-544.39000000000067</v>
      </c>
      <c r="AQ61" s="560">
        <f t="shared" si="5"/>
        <v>-544.39000000000067</v>
      </c>
      <c r="AR61" s="560">
        <f t="shared" si="5"/>
        <v>-661.04500000000087</v>
      </c>
      <c r="AS61" s="560">
        <f t="shared" si="5"/>
        <v>-661.04500000000087</v>
      </c>
      <c r="AT61" s="560">
        <f t="shared" si="5"/>
        <v>-661.04500000000087</v>
      </c>
      <c r="AU61" s="560">
        <f t="shared" si="5"/>
        <v>-661.04500000000087</v>
      </c>
      <c r="AV61" s="560">
        <f t="shared" si="5"/>
        <v>-661.04500000000087</v>
      </c>
      <c r="AW61" s="560">
        <f t="shared" si="5"/>
        <v>-661.04500000000087</v>
      </c>
      <c r="AX61" s="560">
        <f t="shared" si="5"/>
        <v>-661.04500000000087</v>
      </c>
      <c r="AY61" s="560">
        <f t="shared" si="5"/>
        <v>-661.04500000000087</v>
      </c>
      <c r="AZ61" s="560">
        <f t="shared" si="5"/>
        <v>-661.04500000000087</v>
      </c>
      <c r="BA61" s="560">
        <f t="shared" si="5"/>
        <v>-661.04500000000087</v>
      </c>
      <c r="BB61" s="560">
        <f t="shared" si="5"/>
        <v>-661.04500000000087</v>
      </c>
      <c r="BC61" s="560">
        <f t="shared" si="5"/>
        <v>-661.04500000000087</v>
      </c>
      <c r="BD61" s="560">
        <f t="shared" si="5"/>
        <v>-661.04500000000087</v>
      </c>
      <c r="BE61" s="560">
        <f t="shared" si="5"/>
        <v>-661.04500000000087</v>
      </c>
      <c r="BF61" s="560">
        <f t="shared" si="5"/>
        <v>-661.04500000000087</v>
      </c>
      <c r="BG61" s="560">
        <f t="shared" si="5"/>
        <v>-661.04500000000087</v>
      </c>
    </row>
  </sheetData>
  <mergeCells count="2">
    <mergeCell ref="B2:Q2"/>
    <mergeCell ref="B3:C4"/>
  </mergeCell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126291" r:id="rId4" name="Button 19">
              <controlPr defaultSize="0" print="0" autoFill="0" autoPict="0" macro="[0]!Sheet3.Pastatai">
                <anchor moveWithCells="1">
                  <from>
                    <xdr:col>3</xdr:col>
                    <xdr:colOff>19050</xdr:colOff>
                    <xdr:row>2</xdr:row>
                    <xdr:rowOff>19050</xdr:rowOff>
                  </from>
                  <to>
                    <xdr:col>5</xdr:col>
                    <xdr:colOff>266700</xdr:colOff>
                    <xdr:row>4</xdr:row>
                    <xdr:rowOff>9525</xdr:rowOff>
                  </to>
                </anchor>
              </controlPr>
            </control>
          </mc:Choice>
        </mc:AlternateContent>
        <mc:AlternateContent xmlns:mc="http://schemas.openxmlformats.org/markup-compatibility/2006">
          <mc:Choice Requires="x14">
            <control shapeId="3126292" r:id="rId5" name="Button 20">
              <controlPr defaultSize="0" print="0" autoFill="0" autoPict="0" macro="[0]!Sheet3.Gatves">
                <anchor moveWithCells="1">
                  <from>
                    <xdr:col>5</xdr:col>
                    <xdr:colOff>285750</xdr:colOff>
                    <xdr:row>2</xdr:row>
                    <xdr:rowOff>19050</xdr:rowOff>
                  </from>
                  <to>
                    <xdr:col>7</xdr:col>
                    <xdr:colOff>790575</xdr:colOff>
                    <xdr:row>4</xdr:row>
                    <xdr:rowOff>9525</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69696"/>
  </sheetPr>
  <dimension ref="B1:M3"/>
  <sheetViews>
    <sheetView workbookViewId="0">
      <selection activeCell="N41" sqref="N41"/>
    </sheetView>
  </sheetViews>
  <sheetFormatPr defaultRowHeight="15"/>
  <cols>
    <col min="1" max="1" width="1.28515625" customWidth="1"/>
    <col min="12" max="12" width="19.42578125" customWidth="1"/>
  </cols>
  <sheetData>
    <row r="1" spans="2:13" ht="6.75" customHeight="1" thickBot="1"/>
    <row r="2" spans="2:13" ht="44.25" customHeight="1" thickTop="1" thickBot="1">
      <c r="B2" s="998" t="s">
        <v>1174</v>
      </c>
      <c r="C2" s="998"/>
      <c r="D2" s="998"/>
      <c r="E2" s="998"/>
      <c r="F2" s="998"/>
      <c r="G2" s="998"/>
      <c r="H2" s="998"/>
      <c r="I2" s="998"/>
      <c r="J2" s="998"/>
      <c r="K2" s="998"/>
      <c r="L2" s="998"/>
      <c r="M2" s="998"/>
    </row>
    <row r="3" spans="2:13" ht="15.75" thickTop="1"/>
  </sheetData>
  <mergeCells count="1">
    <mergeCell ref="B2:M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04">
    <tabColor theme="1" tint="0.499984740745262"/>
  </sheetPr>
  <dimension ref="A1:AS342"/>
  <sheetViews>
    <sheetView showGridLines="0" showRowColHeaders="0" zoomScaleNormal="100" workbookViewId="0">
      <pane xSplit="4" ySplit="2" topLeftCell="E3" activePane="bottomRight" state="frozen"/>
      <selection pane="topRight" activeCell="C1" sqref="C1"/>
      <selection pane="bottomLeft" activeCell="A3" sqref="A3"/>
      <selection pane="bottomRight" activeCell="M1" sqref="M1"/>
    </sheetView>
  </sheetViews>
  <sheetFormatPr defaultColWidth="0" defaultRowHeight="12.75"/>
  <cols>
    <col min="1" max="1" width="8.7109375" style="6" customWidth="1"/>
    <col min="2" max="2" width="8.7109375" style="1" customWidth="1"/>
    <col min="3" max="3" width="11" style="17" customWidth="1"/>
    <col min="4" max="4" width="54.140625" style="17" customWidth="1"/>
    <col min="5" max="5" width="10.85546875" style="188" customWidth="1"/>
    <col min="6" max="10" width="10.85546875" style="189" customWidth="1"/>
    <col min="11" max="11" width="19.85546875" style="189" customWidth="1"/>
    <col min="12" max="12" width="15.140625" style="103" customWidth="1"/>
    <col min="13" max="24" width="11.140625" style="17" bestFit="1" customWidth="1"/>
    <col min="25" max="43" width="11.140625" style="1" bestFit="1" customWidth="1"/>
    <col min="44" max="44" width="1.42578125" style="106" customWidth="1"/>
    <col min="45" max="45" width="9.140625" style="106" hidden="1" customWidth="1"/>
    <col min="46" max="16384" width="9.140625" style="1" hidden="1"/>
  </cols>
  <sheetData>
    <row r="1" spans="1:45" ht="25.5">
      <c r="A1" s="182"/>
      <c r="B1" s="107"/>
      <c r="C1" s="178" t="s">
        <v>519</v>
      </c>
      <c r="D1" s="112" t="s">
        <v>523</v>
      </c>
      <c r="E1" s="871" t="s">
        <v>457</v>
      </c>
      <c r="F1" s="871"/>
      <c r="G1" s="871"/>
      <c r="H1" s="871"/>
      <c r="I1" s="871"/>
      <c r="J1" s="871"/>
      <c r="K1" s="871"/>
      <c r="L1" s="112" t="s">
        <v>518</v>
      </c>
      <c r="M1" s="108">
        <v>0</v>
      </c>
      <c r="N1" s="108">
        <v>1</v>
      </c>
      <c r="O1" s="108">
        <v>2</v>
      </c>
      <c r="P1" s="108">
        <v>3</v>
      </c>
      <c r="Q1" s="108">
        <v>4</v>
      </c>
      <c r="R1" s="108">
        <v>5</v>
      </c>
      <c r="S1" s="108">
        <v>6</v>
      </c>
      <c r="T1" s="108">
        <v>7</v>
      </c>
      <c r="U1" s="108">
        <v>8</v>
      </c>
      <c r="V1" s="108">
        <v>9</v>
      </c>
      <c r="W1" s="108">
        <v>10</v>
      </c>
      <c r="X1" s="108">
        <v>11</v>
      </c>
      <c r="Y1" s="108">
        <v>12</v>
      </c>
      <c r="Z1" s="108">
        <v>13</v>
      </c>
      <c r="AA1" s="108">
        <v>14</v>
      </c>
      <c r="AB1" s="108">
        <v>15</v>
      </c>
      <c r="AC1" s="108">
        <v>16</v>
      </c>
      <c r="AD1" s="108">
        <v>17</v>
      </c>
      <c r="AE1" s="108">
        <v>18</v>
      </c>
      <c r="AF1" s="108">
        <v>19</v>
      </c>
      <c r="AG1" s="108">
        <v>20</v>
      </c>
      <c r="AH1" s="108">
        <v>21</v>
      </c>
      <c r="AI1" s="108">
        <v>22</v>
      </c>
      <c r="AJ1" s="108">
        <v>23</v>
      </c>
      <c r="AK1" s="108">
        <v>24</v>
      </c>
      <c r="AL1" s="108">
        <v>25</v>
      </c>
      <c r="AM1" s="108">
        <v>26</v>
      </c>
      <c r="AN1" s="108">
        <v>27</v>
      </c>
      <c r="AO1" s="108">
        <v>28</v>
      </c>
      <c r="AP1" s="108">
        <v>29</v>
      </c>
      <c r="AQ1" s="108">
        <v>30</v>
      </c>
      <c r="AR1" s="1"/>
      <c r="AS1" s="1"/>
    </row>
    <row r="2" spans="1:45">
      <c r="A2" s="182"/>
      <c r="B2" s="107"/>
      <c r="C2" s="108"/>
      <c r="D2" s="112"/>
      <c r="E2" s="185" t="s">
        <v>458</v>
      </c>
      <c r="F2" s="186" t="s">
        <v>459</v>
      </c>
      <c r="G2" s="186" t="s">
        <v>458</v>
      </c>
      <c r="H2" s="186" t="s">
        <v>459</v>
      </c>
      <c r="I2" s="186" t="s">
        <v>458</v>
      </c>
      <c r="J2" s="186" t="s">
        <v>459</v>
      </c>
      <c r="K2" s="187" t="s">
        <v>517</v>
      </c>
      <c r="L2" s="117"/>
      <c r="M2" s="108">
        <f>IF(Veiklu_pradzia=DATE(YEAR(Veiklu_pradzia)-1,12,31)+1,YEAR(Veiklu_pradzia)-1,YEAR(Veiklu_pradzia))</f>
        <v>2017</v>
      </c>
      <c r="N2" s="108">
        <f>M2+1</f>
        <v>2018</v>
      </c>
      <c r="O2" s="108">
        <f t="shared" ref="O2:AQ2" si="0">N2+1</f>
        <v>2019</v>
      </c>
      <c r="P2" s="108">
        <f t="shared" si="0"/>
        <v>2020</v>
      </c>
      <c r="Q2" s="108">
        <f t="shared" si="0"/>
        <v>2021</v>
      </c>
      <c r="R2" s="108">
        <f t="shared" si="0"/>
        <v>2022</v>
      </c>
      <c r="S2" s="108">
        <f t="shared" si="0"/>
        <v>2023</v>
      </c>
      <c r="T2" s="108">
        <f t="shared" si="0"/>
        <v>2024</v>
      </c>
      <c r="U2" s="108">
        <f t="shared" si="0"/>
        <v>2025</v>
      </c>
      <c r="V2" s="108">
        <f t="shared" si="0"/>
        <v>2026</v>
      </c>
      <c r="W2" s="108">
        <f t="shared" si="0"/>
        <v>2027</v>
      </c>
      <c r="X2" s="108">
        <f t="shared" si="0"/>
        <v>2028</v>
      </c>
      <c r="Y2" s="108">
        <f t="shared" si="0"/>
        <v>2029</v>
      </c>
      <c r="Z2" s="108">
        <f t="shared" si="0"/>
        <v>2030</v>
      </c>
      <c r="AA2" s="108">
        <f t="shared" si="0"/>
        <v>2031</v>
      </c>
      <c r="AB2" s="108">
        <f t="shared" si="0"/>
        <v>2032</v>
      </c>
      <c r="AC2" s="108">
        <f t="shared" si="0"/>
        <v>2033</v>
      </c>
      <c r="AD2" s="108">
        <f t="shared" si="0"/>
        <v>2034</v>
      </c>
      <c r="AE2" s="108">
        <f t="shared" si="0"/>
        <v>2035</v>
      </c>
      <c r="AF2" s="108">
        <f t="shared" si="0"/>
        <v>2036</v>
      </c>
      <c r="AG2" s="108">
        <f t="shared" si="0"/>
        <v>2037</v>
      </c>
      <c r="AH2" s="108">
        <f t="shared" si="0"/>
        <v>2038</v>
      </c>
      <c r="AI2" s="108">
        <f t="shared" si="0"/>
        <v>2039</v>
      </c>
      <c r="AJ2" s="108">
        <f t="shared" si="0"/>
        <v>2040</v>
      </c>
      <c r="AK2" s="108">
        <f t="shared" si="0"/>
        <v>2041</v>
      </c>
      <c r="AL2" s="108">
        <f t="shared" si="0"/>
        <v>2042</v>
      </c>
      <c r="AM2" s="108">
        <f t="shared" si="0"/>
        <v>2043</v>
      </c>
      <c r="AN2" s="108">
        <f t="shared" si="0"/>
        <v>2044</v>
      </c>
      <c r="AO2" s="108">
        <f t="shared" si="0"/>
        <v>2045</v>
      </c>
      <c r="AP2" s="108">
        <f t="shared" si="0"/>
        <v>2046</v>
      </c>
      <c r="AQ2" s="108">
        <f t="shared" si="0"/>
        <v>2047</v>
      </c>
      <c r="AR2" s="1"/>
      <c r="AS2" s="1"/>
    </row>
    <row r="3" spans="1:45">
      <c r="A3" s="113" t="s">
        <v>527</v>
      </c>
      <c r="B3" s="119" t="s">
        <v>50</v>
      </c>
      <c r="C3" s="111"/>
      <c r="D3" s="111"/>
      <c r="E3" s="190"/>
      <c r="F3" s="191"/>
      <c r="G3" s="191"/>
      <c r="H3" s="191"/>
      <c r="I3" s="191"/>
      <c r="J3" s="191"/>
      <c r="K3" s="191"/>
      <c r="L3" s="110"/>
      <c r="M3" s="111"/>
      <c r="N3" s="111"/>
      <c r="O3" s="111"/>
      <c r="P3" s="111"/>
      <c r="Q3" s="111"/>
      <c r="R3" s="111"/>
      <c r="S3" s="111"/>
      <c r="T3" s="111"/>
      <c r="U3" s="111"/>
      <c r="V3" s="111"/>
      <c r="W3" s="111"/>
      <c r="X3" s="111"/>
      <c r="Y3" s="111"/>
      <c r="Z3" s="111"/>
      <c r="AA3" s="111"/>
      <c r="AB3" s="111"/>
      <c r="AC3" s="111"/>
      <c r="AD3" s="111"/>
      <c r="AE3" s="111"/>
      <c r="AF3" s="111"/>
      <c r="AG3" s="111"/>
      <c r="AH3" s="111"/>
      <c r="AI3" s="111"/>
      <c r="AJ3" s="111"/>
      <c r="AK3" s="111"/>
      <c r="AL3" s="111"/>
      <c r="AM3" s="111"/>
      <c r="AN3" s="111"/>
      <c r="AO3" s="111"/>
      <c r="AP3" s="111"/>
      <c r="AQ3" s="111"/>
      <c r="AR3" s="1"/>
      <c r="AS3" s="1"/>
    </row>
    <row r="4" spans="1:45">
      <c r="A4" s="113" t="s">
        <v>527</v>
      </c>
      <c r="B4" s="114" t="s">
        <v>51</v>
      </c>
      <c r="C4" s="22"/>
      <c r="D4" s="22" t="s">
        <v>69</v>
      </c>
      <c r="E4" s="184" t="s">
        <v>69</v>
      </c>
      <c r="F4" s="184">
        <v>0</v>
      </c>
      <c r="G4" s="184" t="s">
        <v>69</v>
      </c>
      <c r="H4" s="184">
        <v>0</v>
      </c>
      <c r="I4" s="184" t="s">
        <v>69</v>
      </c>
      <c r="J4" s="184">
        <v>0</v>
      </c>
      <c r="K4" s="184">
        <f t="shared" ref="K4:K10" si="1">PRODUCT(IF(E4&lt;&gt;"'-",F4,1),IF(G4&lt;&gt;"-",H4,1),IF(I4&lt;&gt;"-",J4,1))</f>
        <v>0</v>
      </c>
      <c r="L4" s="22"/>
      <c r="M4" s="116" t="e">
        <f>Komponento_parinkimas</f>
        <v>#N/A</v>
      </c>
      <c r="N4" s="116" t="e">
        <f>Komponento_parinkimas</f>
        <v>#N/A</v>
      </c>
      <c r="O4" s="116" t="e">
        <f>Komponento_parinkimas</f>
        <v>#N/A</v>
      </c>
      <c r="P4" s="116" t="e">
        <f>Komponento_parinkimas</f>
        <v>#N/A</v>
      </c>
      <c r="Q4" s="116" t="e">
        <f>Komponento_parinkimas</f>
        <v>#N/A</v>
      </c>
      <c r="R4" s="116" t="e">
        <f>Komponento_parinkimas</f>
        <v>#N/A</v>
      </c>
      <c r="S4" s="116" t="e">
        <f>Komponento_parinkimas</f>
        <v>#N/A</v>
      </c>
      <c r="T4" s="116" t="e">
        <f>Komponento_parinkimas</f>
        <v>#N/A</v>
      </c>
      <c r="U4" s="116" t="e">
        <f>Komponento_parinkimas</f>
        <v>#N/A</v>
      </c>
      <c r="V4" s="116" t="e">
        <f>Komponento_parinkimas</f>
        <v>#N/A</v>
      </c>
      <c r="W4" s="116" t="e">
        <f>Komponento_parinkimas</f>
        <v>#N/A</v>
      </c>
      <c r="X4" s="116" t="e">
        <f>Komponento_parinkimas</f>
        <v>#N/A</v>
      </c>
      <c r="Y4" s="116" t="e">
        <f>Komponento_parinkimas</f>
        <v>#N/A</v>
      </c>
      <c r="Z4" s="116" t="e">
        <f>Komponento_parinkimas</f>
        <v>#N/A</v>
      </c>
      <c r="AA4" s="116" t="e">
        <f>Komponento_parinkimas</f>
        <v>#N/A</v>
      </c>
      <c r="AB4" s="116" t="e">
        <f>Komponento_parinkimas</f>
        <v>#N/A</v>
      </c>
      <c r="AC4" s="116" t="e">
        <f>Komponento_parinkimas</f>
        <v>#N/A</v>
      </c>
      <c r="AD4" s="116" t="e">
        <f>Komponento_parinkimas</f>
        <v>#N/A</v>
      </c>
      <c r="AE4" s="116" t="e">
        <f>Komponento_parinkimas</f>
        <v>#N/A</v>
      </c>
      <c r="AF4" s="116" t="e">
        <f>Komponento_parinkimas</f>
        <v>#N/A</v>
      </c>
      <c r="AG4" s="116" t="e">
        <f>Komponento_parinkimas</f>
        <v>#N/A</v>
      </c>
      <c r="AH4" s="116" t="e">
        <f>Komponento_parinkimas</f>
        <v>#N/A</v>
      </c>
      <c r="AI4" s="116" t="e">
        <f>Komponento_parinkimas</f>
        <v>#N/A</v>
      </c>
      <c r="AJ4" s="116" t="e">
        <f>Komponento_parinkimas</f>
        <v>#N/A</v>
      </c>
      <c r="AK4" s="116" t="e">
        <f>Komponento_parinkimas</f>
        <v>#N/A</v>
      </c>
      <c r="AL4" s="116" t="e">
        <f>Komponento_parinkimas</f>
        <v>#N/A</v>
      </c>
      <c r="AM4" s="116" t="e">
        <f>Komponento_parinkimas</f>
        <v>#N/A</v>
      </c>
      <c r="AN4" s="116" t="e">
        <f>Komponento_parinkimas</f>
        <v>#N/A</v>
      </c>
      <c r="AO4" s="116" t="e">
        <f>Komponento_parinkimas</f>
        <v>#N/A</v>
      </c>
      <c r="AP4" s="116" t="e">
        <f>Komponento_parinkimas</f>
        <v>#N/A</v>
      </c>
      <c r="AQ4" s="116" t="e">
        <f>Komponento_parinkimas</f>
        <v>#N/A</v>
      </c>
      <c r="AR4" s="1"/>
      <c r="AS4" s="1"/>
    </row>
    <row r="5" spans="1:45">
      <c r="A5" s="113" t="s">
        <v>527</v>
      </c>
      <c r="B5" s="114" t="s">
        <v>52</v>
      </c>
      <c r="C5" s="22"/>
      <c r="D5" s="22" t="s">
        <v>69</v>
      </c>
      <c r="E5" s="184" t="s">
        <v>69</v>
      </c>
      <c r="F5" s="184">
        <v>0</v>
      </c>
      <c r="G5" s="184" t="s">
        <v>69</v>
      </c>
      <c r="H5" s="184">
        <v>0</v>
      </c>
      <c r="I5" s="184" t="s">
        <v>69</v>
      </c>
      <c r="J5" s="184">
        <v>0</v>
      </c>
      <c r="K5" s="184">
        <f t="shared" si="1"/>
        <v>0</v>
      </c>
      <c r="L5" s="22"/>
      <c r="M5" s="116" t="e">
        <f>Komponento_parinkimas</f>
        <v>#N/A</v>
      </c>
      <c r="N5" s="116" t="e">
        <f>Komponento_parinkimas</f>
        <v>#N/A</v>
      </c>
      <c r="O5" s="116" t="e">
        <f>Komponento_parinkimas</f>
        <v>#N/A</v>
      </c>
      <c r="P5" s="116" t="e">
        <f>Komponento_parinkimas</f>
        <v>#N/A</v>
      </c>
      <c r="Q5" s="116" t="e">
        <f>Komponento_parinkimas</f>
        <v>#N/A</v>
      </c>
      <c r="R5" s="116" t="e">
        <f>Komponento_parinkimas</f>
        <v>#N/A</v>
      </c>
      <c r="S5" s="116" t="e">
        <f>Komponento_parinkimas</f>
        <v>#N/A</v>
      </c>
      <c r="T5" s="116" t="e">
        <f>Komponento_parinkimas</f>
        <v>#N/A</v>
      </c>
      <c r="U5" s="116" t="e">
        <f>Komponento_parinkimas</f>
        <v>#N/A</v>
      </c>
      <c r="V5" s="116" t="e">
        <f>Komponento_parinkimas</f>
        <v>#N/A</v>
      </c>
      <c r="W5" s="116" t="e">
        <f>Komponento_parinkimas</f>
        <v>#N/A</v>
      </c>
      <c r="X5" s="116" t="e">
        <f>Komponento_parinkimas</f>
        <v>#N/A</v>
      </c>
      <c r="Y5" s="116" t="e">
        <f>Komponento_parinkimas</f>
        <v>#N/A</v>
      </c>
      <c r="Z5" s="116" t="e">
        <f>Komponento_parinkimas</f>
        <v>#N/A</v>
      </c>
      <c r="AA5" s="116" t="e">
        <f>Komponento_parinkimas</f>
        <v>#N/A</v>
      </c>
      <c r="AB5" s="116" t="e">
        <f>Komponento_parinkimas</f>
        <v>#N/A</v>
      </c>
      <c r="AC5" s="116" t="e">
        <f>Komponento_parinkimas</f>
        <v>#N/A</v>
      </c>
      <c r="AD5" s="116" t="e">
        <f>Komponento_parinkimas</f>
        <v>#N/A</v>
      </c>
      <c r="AE5" s="116" t="e">
        <f>Komponento_parinkimas</f>
        <v>#N/A</v>
      </c>
      <c r="AF5" s="116" t="e">
        <f>Komponento_parinkimas</f>
        <v>#N/A</v>
      </c>
      <c r="AG5" s="116" t="e">
        <f>Komponento_parinkimas</f>
        <v>#N/A</v>
      </c>
      <c r="AH5" s="116" t="e">
        <f>Komponento_parinkimas</f>
        <v>#N/A</v>
      </c>
      <c r="AI5" s="116" t="e">
        <f>Komponento_parinkimas</f>
        <v>#N/A</v>
      </c>
      <c r="AJ5" s="116" t="e">
        <f>Komponento_parinkimas</f>
        <v>#N/A</v>
      </c>
      <c r="AK5" s="116" t="e">
        <f>Komponento_parinkimas</f>
        <v>#N/A</v>
      </c>
      <c r="AL5" s="116" t="e">
        <f>Komponento_parinkimas</f>
        <v>#N/A</v>
      </c>
      <c r="AM5" s="116" t="e">
        <f>Komponento_parinkimas</f>
        <v>#N/A</v>
      </c>
      <c r="AN5" s="116" t="e">
        <f>Komponento_parinkimas</f>
        <v>#N/A</v>
      </c>
      <c r="AO5" s="116" t="e">
        <f>Komponento_parinkimas</f>
        <v>#N/A</v>
      </c>
      <c r="AP5" s="116" t="e">
        <f>Komponento_parinkimas</f>
        <v>#N/A</v>
      </c>
      <c r="AQ5" s="116" t="e">
        <f>Komponento_parinkimas</f>
        <v>#N/A</v>
      </c>
      <c r="AR5" s="1"/>
      <c r="AS5" s="1"/>
    </row>
    <row r="6" spans="1:45">
      <c r="A6" s="113" t="s">
        <v>527</v>
      </c>
      <c r="B6" s="114" t="s">
        <v>339</v>
      </c>
      <c r="C6" s="22"/>
      <c r="D6" s="22" t="s">
        <v>69</v>
      </c>
      <c r="E6" s="184" t="s">
        <v>69</v>
      </c>
      <c r="F6" s="184">
        <v>0</v>
      </c>
      <c r="G6" s="184" t="s">
        <v>69</v>
      </c>
      <c r="H6" s="184">
        <v>0</v>
      </c>
      <c r="I6" s="184" t="s">
        <v>69</v>
      </c>
      <c r="J6" s="184">
        <v>0</v>
      </c>
      <c r="K6" s="184">
        <f t="shared" si="1"/>
        <v>0</v>
      </c>
      <c r="L6" s="22"/>
      <c r="M6" s="116" t="e">
        <f>Komponento_parinkimas</f>
        <v>#N/A</v>
      </c>
      <c r="N6" s="116" t="e">
        <f>Komponento_parinkimas</f>
        <v>#N/A</v>
      </c>
      <c r="O6" s="116" t="e">
        <f>Komponento_parinkimas</f>
        <v>#N/A</v>
      </c>
      <c r="P6" s="116" t="e">
        <f>Komponento_parinkimas</f>
        <v>#N/A</v>
      </c>
      <c r="Q6" s="116" t="e">
        <f>Komponento_parinkimas</f>
        <v>#N/A</v>
      </c>
      <c r="R6" s="116" t="e">
        <f>Komponento_parinkimas</f>
        <v>#N/A</v>
      </c>
      <c r="S6" s="116" t="e">
        <f>Komponento_parinkimas</f>
        <v>#N/A</v>
      </c>
      <c r="T6" s="116" t="e">
        <f>Komponento_parinkimas</f>
        <v>#N/A</v>
      </c>
      <c r="U6" s="116" t="e">
        <f>Komponento_parinkimas</f>
        <v>#N/A</v>
      </c>
      <c r="V6" s="116" t="e">
        <f>Komponento_parinkimas</f>
        <v>#N/A</v>
      </c>
      <c r="W6" s="116" t="e">
        <f>Komponento_parinkimas</f>
        <v>#N/A</v>
      </c>
      <c r="X6" s="116" t="e">
        <f>Komponento_parinkimas</f>
        <v>#N/A</v>
      </c>
      <c r="Y6" s="116" t="e">
        <f>Komponento_parinkimas</f>
        <v>#N/A</v>
      </c>
      <c r="Z6" s="116" t="e">
        <f>Komponento_parinkimas</f>
        <v>#N/A</v>
      </c>
      <c r="AA6" s="116" t="e">
        <f>Komponento_parinkimas</f>
        <v>#N/A</v>
      </c>
      <c r="AB6" s="116" t="e">
        <f>Komponento_parinkimas</f>
        <v>#N/A</v>
      </c>
      <c r="AC6" s="116" t="e">
        <f>Komponento_parinkimas</f>
        <v>#N/A</v>
      </c>
      <c r="AD6" s="116" t="e">
        <f>Komponento_parinkimas</f>
        <v>#N/A</v>
      </c>
      <c r="AE6" s="116" t="e">
        <f>Komponento_parinkimas</f>
        <v>#N/A</v>
      </c>
      <c r="AF6" s="116" t="e">
        <f>Komponento_parinkimas</f>
        <v>#N/A</v>
      </c>
      <c r="AG6" s="116" t="e">
        <f>Komponento_parinkimas</f>
        <v>#N/A</v>
      </c>
      <c r="AH6" s="116" t="e">
        <f>Komponento_parinkimas</f>
        <v>#N/A</v>
      </c>
      <c r="AI6" s="116" t="e">
        <f>Komponento_parinkimas</f>
        <v>#N/A</v>
      </c>
      <c r="AJ6" s="116" t="e">
        <f>Komponento_parinkimas</f>
        <v>#N/A</v>
      </c>
      <c r="AK6" s="116" t="e">
        <f>Komponento_parinkimas</f>
        <v>#N/A</v>
      </c>
      <c r="AL6" s="116" t="e">
        <f>Komponento_parinkimas</f>
        <v>#N/A</v>
      </c>
      <c r="AM6" s="116" t="e">
        <f>Komponento_parinkimas</f>
        <v>#N/A</v>
      </c>
      <c r="AN6" s="116" t="e">
        <f>Komponento_parinkimas</f>
        <v>#N/A</v>
      </c>
      <c r="AO6" s="116" t="e">
        <f>Komponento_parinkimas</f>
        <v>#N/A</v>
      </c>
      <c r="AP6" s="116" t="e">
        <f>Komponento_parinkimas</f>
        <v>#N/A</v>
      </c>
      <c r="AQ6" s="116" t="e">
        <f>Komponento_parinkimas</f>
        <v>#N/A</v>
      </c>
      <c r="AR6" s="1"/>
      <c r="AS6" s="1"/>
    </row>
    <row r="7" spans="1:45">
      <c r="A7" s="113" t="s">
        <v>527</v>
      </c>
      <c r="B7" s="114" t="s">
        <v>340</v>
      </c>
      <c r="C7" s="22"/>
      <c r="D7" s="22" t="s">
        <v>69</v>
      </c>
      <c r="E7" s="184" t="s">
        <v>69</v>
      </c>
      <c r="F7" s="184">
        <v>0</v>
      </c>
      <c r="G7" s="184" t="s">
        <v>69</v>
      </c>
      <c r="H7" s="184">
        <v>0</v>
      </c>
      <c r="I7" s="184" t="s">
        <v>69</v>
      </c>
      <c r="J7" s="184">
        <v>0</v>
      </c>
      <c r="K7" s="184">
        <f t="shared" si="1"/>
        <v>0</v>
      </c>
      <c r="L7" s="22"/>
      <c r="M7" s="116" t="e">
        <f>Komponento_parinkimas</f>
        <v>#N/A</v>
      </c>
      <c r="N7" s="116" t="e">
        <f>Komponento_parinkimas</f>
        <v>#N/A</v>
      </c>
      <c r="O7" s="116" t="e">
        <f>Komponento_parinkimas</f>
        <v>#N/A</v>
      </c>
      <c r="P7" s="116" t="e">
        <f>Komponento_parinkimas</f>
        <v>#N/A</v>
      </c>
      <c r="Q7" s="116" t="e">
        <f>Komponento_parinkimas</f>
        <v>#N/A</v>
      </c>
      <c r="R7" s="116" t="e">
        <f>Komponento_parinkimas</f>
        <v>#N/A</v>
      </c>
      <c r="S7" s="116" t="e">
        <f>Komponento_parinkimas</f>
        <v>#N/A</v>
      </c>
      <c r="T7" s="116" t="e">
        <f>Komponento_parinkimas</f>
        <v>#N/A</v>
      </c>
      <c r="U7" s="116" t="e">
        <f>Komponento_parinkimas</f>
        <v>#N/A</v>
      </c>
      <c r="V7" s="116" t="e">
        <f>Komponento_parinkimas</f>
        <v>#N/A</v>
      </c>
      <c r="W7" s="116" t="e">
        <f>Komponento_parinkimas</f>
        <v>#N/A</v>
      </c>
      <c r="X7" s="116" t="e">
        <f>Komponento_parinkimas</f>
        <v>#N/A</v>
      </c>
      <c r="Y7" s="116" t="e">
        <f>Komponento_parinkimas</f>
        <v>#N/A</v>
      </c>
      <c r="Z7" s="116" t="e">
        <f>Komponento_parinkimas</f>
        <v>#N/A</v>
      </c>
      <c r="AA7" s="116" t="e">
        <f>Komponento_parinkimas</f>
        <v>#N/A</v>
      </c>
      <c r="AB7" s="116" t="e">
        <f>Komponento_parinkimas</f>
        <v>#N/A</v>
      </c>
      <c r="AC7" s="116" t="e">
        <f>Komponento_parinkimas</f>
        <v>#N/A</v>
      </c>
      <c r="AD7" s="116" t="e">
        <f>Komponento_parinkimas</f>
        <v>#N/A</v>
      </c>
      <c r="AE7" s="116" t="e">
        <f>Komponento_parinkimas</f>
        <v>#N/A</v>
      </c>
      <c r="AF7" s="116" t="e">
        <f>Komponento_parinkimas</f>
        <v>#N/A</v>
      </c>
      <c r="AG7" s="116" t="e">
        <f>Komponento_parinkimas</f>
        <v>#N/A</v>
      </c>
      <c r="AH7" s="116" t="e">
        <f>Komponento_parinkimas</f>
        <v>#N/A</v>
      </c>
      <c r="AI7" s="116" t="e">
        <f>Komponento_parinkimas</f>
        <v>#N/A</v>
      </c>
      <c r="AJ7" s="116" t="e">
        <f>Komponento_parinkimas</f>
        <v>#N/A</v>
      </c>
      <c r="AK7" s="116" t="e">
        <f>Komponento_parinkimas</f>
        <v>#N/A</v>
      </c>
      <c r="AL7" s="116" t="e">
        <f>Komponento_parinkimas</f>
        <v>#N/A</v>
      </c>
      <c r="AM7" s="116" t="e">
        <f>Komponento_parinkimas</f>
        <v>#N/A</v>
      </c>
      <c r="AN7" s="116" t="e">
        <f>Komponento_parinkimas</f>
        <v>#N/A</v>
      </c>
      <c r="AO7" s="116" t="e">
        <f>Komponento_parinkimas</f>
        <v>#N/A</v>
      </c>
      <c r="AP7" s="116" t="e">
        <f>Komponento_parinkimas</f>
        <v>#N/A</v>
      </c>
      <c r="AQ7" s="116" t="e">
        <f>Komponento_parinkimas</f>
        <v>#N/A</v>
      </c>
      <c r="AR7" s="1"/>
      <c r="AS7" s="1"/>
    </row>
    <row r="8" spans="1:45">
      <c r="A8" s="113" t="s">
        <v>527</v>
      </c>
      <c r="B8" s="114" t="s">
        <v>341</v>
      </c>
      <c r="C8" s="22"/>
      <c r="D8" s="22" t="s">
        <v>69</v>
      </c>
      <c r="E8" s="184" t="s">
        <v>69</v>
      </c>
      <c r="F8" s="184">
        <v>0</v>
      </c>
      <c r="G8" s="184" t="s">
        <v>69</v>
      </c>
      <c r="H8" s="184">
        <v>0</v>
      </c>
      <c r="I8" s="184" t="s">
        <v>69</v>
      </c>
      <c r="J8" s="184">
        <v>0</v>
      </c>
      <c r="K8" s="184">
        <f t="shared" si="1"/>
        <v>0</v>
      </c>
      <c r="L8" s="22"/>
      <c r="M8" s="116" t="e">
        <f>Komponento_parinkimas</f>
        <v>#N/A</v>
      </c>
      <c r="N8" s="116" t="e">
        <f>Komponento_parinkimas</f>
        <v>#N/A</v>
      </c>
      <c r="O8" s="116" t="e">
        <f>Komponento_parinkimas</f>
        <v>#N/A</v>
      </c>
      <c r="P8" s="116" t="e">
        <f>Komponento_parinkimas</f>
        <v>#N/A</v>
      </c>
      <c r="Q8" s="116" t="e">
        <f>Komponento_parinkimas</f>
        <v>#N/A</v>
      </c>
      <c r="R8" s="116" t="e">
        <f>Komponento_parinkimas</f>
        <v>#N/A</v>
      </c>
      <c r="S8" s="116" t="e">
        <f>Komponento_parinkimas</f>
        <v>#N/A</v>
      </c>
      <c r="T8" s="116" t="e">
        <f>Komponento_parinkimas</f>
        <v>#N/A</v>
      </c>
      <c r="U8" s="116" t="e">
        <f>Komponento_parinkimas</f>
        <v>#N/A</v>
      </c>
      <c r="V8" s="116" t="e">
        <f>Komponento_parinkimas</f>
        <v>#N/A</v>
      </c>
      <c r="W8" s="116" t="e">
        <f>Komponento_parinkimas</f>
        <v>#N/A</v>
      </c>
      <c r="X8" s="116" t="e">
        <f>Komponento_parinkimas</f>
        <v>#N/A</v>
      </c>
      <c r="Y8" s="116" t="e">
        <f>Komponento_parinkimas</f>
        <v>#N/A</v>
      </c>
      <c r="Z8" s="116" t="e">
        <f>Komponento_parinkimas</f>
        <v>#N/A</v>
      </c>
      <c r="AA8" s="116" t="e">
        <f>Komponento_parinkimas</f>
        <v>#N/A</v>
      </c>
      <c r="AB8" s="116" t="e">
        <f>Komponento_parinkimas</f>
        <v>#N/A</v>
      </c>
      <c r="AC8" s="116" t="e">
        <f>Komponento_parinkimas</f>
        <v>#N/A</v>
      </c>
      <c r="AD8" s="116" t="e">
        <f>Komponento_parinkimas</f>
        <v>#N/A</v>
      </c>
      <c r="AE8" s="116" t="e">
        <f>Komponento_parinkimas</f>
        <v>#N/A</v>
      </c>
      <c r="AF8" s="116" t="e">
        <f>Komponento_parinkimas</f>
        <v>#N/A</v>
      </c>
      <c r="AG8" s="116" t="e">
        <f>Komponento_parinkimas</f>
        <v>#N/A</v>
      </c>
      <c r="AH8" s="116" t="e">
        <f>Komponento_parinkimas</f>
        <v>#N/A</v>
      </c>
      <c r="AI8" s="116" t="e">
        <f>Komponento_parinkimas</f>
        <v>#N/A</v>
      </c>
      <c r="AJ8" s="116" t="e">
        <f>Komponento_parinkimas</f>
        <v>#N/A</v>
      </c>
      <c r="AK8" s="116" t="e">
        <f>Komponento_parinkimas</f>
        <v>#N/A</v>
      </c>
      <c r="AL8" s="116" t="e">
        <f>Komponento_parinkimas</f>
        <v>#N/A</v>
      </c>
      <c r="AM8" s="116" t="e">
        <f>Komponento_parinkimas</f>
        <v>#N/A</v>
      </c>
      <c r="AN8" s="116" t="e">
        <f>Komponento_parinkimas</f>
        <v>#N/A</v>
      </c>
      <c r="AO8" s="116" t="e">
        <f>Komponento_parinkimas</f>
        <v>#N/A</v>
      </c>
      <c r="AP8" s="116" t="e">
        <f>Komponento_parinkimas</f>
        <v>#N/A</v>
      </c>
      <c r="AQ8" s="116" t="e">
        <f>Komponento_parinkimas</f>
        <v>#N/A</v>
      </c>
      <c r="AR8" s="1"/>
      <c r="AS8" s="1"/>
    </row>
    <row r="9" spans="1:45">
      <c r="A9" s="113" t="s">
        <v>527</v>
      </c>
      <c r="B9" s="114" t="s">
        <v>342</v>
      </c>
      <c r="C9" s="22"/>
      <c r="D9" s="22" t="s">
        <v>69</v>
      </c>
      <c r="E9" s="184" t="s">
        <v>69</v>
      </c>
      <c r="F9" s="184">
        <v>0</v>
      </c>
      <c r="G9" s="184" t="s">
        <v>69</v>
      </c>
      <c r="H9" s="184">
        <v>0</v>
      </c>
      <c r="I9" s="184" t="s">
        <v>69</v>
      </c>
      <c r="J9" s="184">
        <v>0</v>
      </c>
      <c r="K9" s="184">
        <f t="shared" si="1"/>
        <v>0</v>
      </c>
      <c r="L9" s="22"/>
      <c r="M9" s="116" t="e">
        <f>Komponento_parinkimas</f>
        <v>#N/A</v>
      </c>
      <c r="N9" s="116" t="e">
        <f>Komponento_parinkimas</f>
        <v>#N/A</v>
      </c>
      <c r="O9" s="116" t="e">
        <f>Komponento_parinkimas</f>
        <v>#N/A</v>
      </c>
      <c r="P9" s="116" t="e">
        <f>Komponento_parinkimas</f>
        <v>#N/A</v>
      </c>
      <c r="Q9" s="116" t="e">
        <f>Komponento_parinkimas</f>
        <v>#N/A</v>
      </c>
      <c r="R9" s="116" t="e">
        <f>Komponento_parinkimas</f>
        <v>#N/A</v>
      </c>
      <c r="S9" s="116" t="e">
        <f>Komponento_parinkimas</f>
        <v>#N/A</v>
      </c>
      <c r="T9" s="116" t="e">
        <f>Komponento_parinkimas</f>
        <v>#N/A</v>
      </c>
      <c r="U9" s="116" t="e">
        <f>Komponento_parinkimas</f>
        <v>#N/A</v>
      </c>
      <c r="V9" s="116" t="e">
        <f>Komponento_parinkimas</f>
        <v>#N/A</v>
      </c>
      <c r="W9" s="116" t="e">
        <f>Komponento_parinkimas</f>
        <v>#N/A</v>
      </c>
      <c r="X9" s="116" t="e">
        <f>Komponento_parinkimas</f>
        <v>#N/A</v>
      </c>
      <c r="Y9" s="116" t="e">
        <f>Komponento_parinkimas</f>
        <v>#N/A</v>
      </c>
      <c r="Z9" s="116" t="e">
        <f>Komponento_parinkimas</f>
        <v>#N/A</v>
      </c>
      <c r="AA9" s="116" t="e">
        <f>Komponento_parinkimas</f>
        <v>#N/A</v>
      </c>
      <c r="AB9" s="116" t="e">
        <f>Komponento_parinkimas</f>
        <v>#N/A</v>
      </c>
      <c r="AC9" s="116" t="e">
        <f>Komponento_parinkimas</f>
        <v>#N/A</v>
      </c>
      <c r="AD9" s="116" t="e">
        <f>Komponento_parinkimas</f>
        <v>#N/A</v>
      </c>
      <c r="AE9" s="116" t="e">
        <f>Komponento_parinkimas</f>
        <v>#N/A</v>
      </c>
      <c r="AF9" s="116" t="e">
        <f>Komponento_parinkimas</f>
        <v>#N/A</v>
      </c>
      <c r="AG9" s="116" t="e">
        <f>Komponento_parinkimas</f>
        <v>#N/A</v>
      </c>
      <c r="AH9" s="116" t="e">
        <f>Komponento_parinkimas</f>
        <v>#N/A</v>
      </c>
      <c r="AI9" s="116" t="e">
        <f>Komponento_parinkimas</f>
        <v>#N/A</v>
      </c>
      <c r="AJ9" s="116" t="e">
        <f>Komponento_parinkimas</f>
        <v>#N/A</v>
      </c>
      <c r="AK9" s="116" t="e">
        <f>Komponento_parinkimas</f>
        <v>#N/A</v>
      </c>
      <c r="AL9" s="116" t="e">
        <f>Komponento_parinkimas</f>
        <v>#N/A</v>
      </c>
      <c r="AM9" s="116" t="e">
        <f>Komponento_parinkimas</f>
        <v>#N/A</v>
      </c>
      <c r="AN9" s="116" t="e">
        <f>Komponento_parinkimas</f>
        <v>#N/A</v>
      </c>
      <c r="AO9" s="116" t="e">
        <f>Komponento_parinkimas</f>
        <v>#N/A</v>
      </c>
      <c r="AP9" s="116" t="e">
        <f>Komponento_parinkimas</f>
        <v>#N/A</v>
      </c>
      <c r="AQ9" s="116" t="e">
        <f>Komponento_parinkimas</f>
        <v>#N/A</v>
      </c>
      <c r="AR9" s="1"/>
      <c r="AS9" s="1"/>
    </row>
    <row r="10" spans="1:45">
      <c r="A10" s="113" t="s">
        <v>527</v>
      </c>
      <c r="B10" s="114" t="s">
        <v>343</v>
      </c>
      <c r="C10" s="22"/>
      <c r="D10" s="22" t="s">
        <v>69</v>
      </c>
      <c r="E10" s="184" t="s">
        <v>69</v>
      </c>
      <c r="F10" s="184">
        <v>0</v>
      </c>
      <c r="G10" s="184" t="s">
        <v>69</v>
      </c>
      <c r="H10" s="184">
        <v>0</v>
      </c>
      <c r="I10" s="184" t="s">
        <v>69</v>
      </c>
      <c r="J10" s="184">
        <v>0</v>
      </c>
      <c r="K10" s="184">
        <f t="shared" si="1"/>
        <v>0</v>
      </c>
      <c r="L10" s="22"/>
      <c r="M10" s="116" t="e">
        <f>Komponento_parinkimas</f>
        <v>#N/A</v>
      </c>
      <c r="N10" s="116" t="e">
        <f>Komponento_parinkimas</f>
        <v>#N/A</v>
      </c>
      <c r="O10" s="116" t="e">
        <f>Komponento_parinkimas</f>
        <v>#N/A</v>
      </c>
      <c r="P10" s="116" t="e">
        <f>Komponento_parinkimas</f>
        <v>#N/A</v>
      </c>
      <c r="Q10" s="116" t="e">
        <f>Komponento_parinkimas</f>
        <v>#N/A</v>
      </c>
      <c r="R10" s="116" t="e">
        <f>Komponento_parinkimas</f>
        <v>#N/A</v>
      </c>
      <c r="S10" s="116" t="e">
        <f>Komponento_parinkimas</f>
        <v>#N/A</v>
      </c>
      <c r="T10" s="116" t="e">
        <f>Komponento_parinkimas</f>
        <v>#N/A</v>
      </c>
      <c r="U10" s="116" t="e">
        <f>Komponento_parinkimas</f>
        <v>#N/A</v>
      </c>
      <c r="V10" s="116" t="e">
        <f>Komponento_parinkimas</f>
        <v>#N/A</v>
      </c>
      <c r="W10" s="116" t="e">
        <f>Komponento_parinkimas</f>
        <v>#N/A</v>
      </c>
      <c r="X10" s="116" t="e">
        <f>Komponento_parinkimas</f>
        <v>#N/A</v>
      </c>
      <c r="Y10" s="116" t="e">
        <f>Komponento_parinkimas</f>
        <v>#N/A</v>
      </c>
      <c r="Z10" s="116" t="e">
        <f>Komponento_parinkimas</f>
        <v>#N/A</v>
      </c>
      <c r="AA10" s="116" t="e">
        <f>Komponento_parinkimas</f>
        <v>#N/A</v>
      </c>
      <c r="AB10" s="116" t="e">
        <f>Komponento_parinkimas</f>
        <v>#N/A</v>
      </c>
      <c r="AC10" s="116" t="e">
        <f>Komponento_parinkimas</f>
        <v>#N/A</v>
      </c>
      <c r="AD10" s="116" t="e">
        <f>Komponento_parinkimas</f>
        <v>#N/A</v>
      </c>
      <c r="AE10" s="116" t="e">
        <f>Komponento_parinkimas</f>
        <v>#N/A</v>
      </c>
      <c r="AF10" s="116" t="e">
        <f>Komponento_parinkimas</f>
        <v>#N/A</v>
      </c>
      <c r="AG10" s="116" t="e">
        <f>Komponento_parinkimas</f>
        <v>#N/A</v>
      </c>
      <c r="AH10" s="116" t="e">
        <f>Komponento_parinkimas</f>
        <v>#N/A</v>
      </c>
      <c r="AI10" s="116" t="e">
        <f>Komponento_parinkimas</f>
        <v>#N/A</v>
      </c>
      <c r="AJ10" s="116" t="e">
        <f>Komponento_parinkimas</f>
        <v>#N/A</v>
      </c>
      <c r="AK10" s="116" t="e">
        <f>Komponento_parinkimas</f>
        <v>#N/A</v>
      </c>
      <c r="AL10" s="116" t="e">
        <f>Komponento_parinkimas</f>
        <v>#N/A</v>
      </c>
      <c r="AM10" s="116" t="e">
        <f>Komponento_parinkimas</f>
        <v>#N/A</v>
      </c>
      <c r="AN10" s="116" t="e">
        <f>Komponento_parinkimas</f>
        <v>#N/A</v>
      </c>
      <c r="AO10" s="116" t="e">
        <f>Komponento_parinkimas</f>
        <v>#N/A</v>
      </c>
      <c r="AP10" s="116" t="e">
        <f>Komponento_parinkimas</f>
        <v>#N/A</v>
      </c>
      <c r="AQ10" s="116" t="e">
        <f>Komponento_parinkimas</f>
        <v>#N/A</v>
      </c>
      <c r="AR10" s="1"/>
      <c r="AS10" s="1"/>
    </row>
    <row r="11" spans="1:45">
      <c r="A11" s="113" t="s">
        <v>527</v>
      </c>
      <c r="B11" s="109" t="s">
        <v>53</v>
      </c>
      <c r="C11" s="111"/>
      <c r="D11" s="111"/>
      <c r="E11" s="190"/>
      <c r="F11" s="191"/>
      <c r="G11" s="191"/>
      <c r="H11" s="191"/>
      <c r="I11" s="191"/>
      <c r="J11" s="191"/>
      <c r="K11" s="191"/>
      <c r="L11" s="110"/>
      <c r="M11" s="111"/>
      <c r="N11" s="111"/>
      <c r="O11" s="111"/>
      <c r="P11" s="111"/>
      <c r="Q11" s="111"/>
      <c r="R11" s="111"/>
      <c r="S11" s="111"/>
      <c r="T11" s="111"/>
      <c r="U11" s="111"/>
      <c r="V11" s="111"/>
      <c r="W11" s="111"/>
      <c r="X11" s="111"/>
      <c r="Y11" s="111"/>
      <c r="Z11" s="111"/>
      <c r="AA11" s="111"/>
      <c r="AB11" s="111"/>
      <c r="AC11" s="111"/>
      <c r="AD11" s="111"/>
      <c r="AE11" s="111"/>
      <c r="AF11" s="111"/>
      <c r="AG11" s="111"/>
      <c r="AH11" s="111"/>
      <c r="AI11" s="111"/>
      <c r="AJ11" s="111"/>
      <c r="AK11" s="111"/>
      <c r="AL11" s="111"/>
      <c r="AM11" s="111"/>
      <c r="AN11" s="111"/>
      <c r="AO11" s="111"/>
      <c r="AP11" s="111"/>
      <c r="AQ11" s="111"/>
      <c r="AR11" s="1"/>
      <c r="AS11" s="1"/>
    </row>
    <row r="12" spans="1:45">
      <c r="A12" s="113" t="s">
        <v>527</v>
      </c>
      <c r="B12" s="114" t="s">
        <v>344</v>
      </c>
      <c r="C12" s="22"/>
      <c r="D12" s="22" t="s">
        <v>69</v>
      </c>
      <c r="E12" s="184" t="s">
        <v>69</v>
      </c>
      <c r="F12" s="184">
        <v>0</v>
      </c>
      <c r="G12" s="184" t="s">
        <v>69</v>
      </c>
      <c r="H12" s="184">
        <v>0</v>
      </c>
      <c r="I12" s="184" t="s">
        <v>69</v>
      </c>
      <c r="J12" s="184">
        <v>0</v>
      </c>
      <c r="K12" s="184">
        <f>PRODUCT(IF(E12&lt;&gt;"'-",F12,1),IF(G12&lt;&gt;"-",H12,1),IF(I12&lt;&gt;"-",J12,1))</f>
        <v>0</v>
      </c>
      <c r="L12" s="22"/>
      <c r="M12" s="116" t="e">
        <f>Komponento_parinkimas</f>
        <v>#N/A</v>
      </c>
      <c r="N12" s="116" t="e">
        <f>Komponento_parinkimas</f>
        <v>#N/A</v>
      </c>
      <c r="O12" s="116" t="e">
        <f>Komponento_parinkimas</f>
        <v>#N/A</v>
      </c>
      <c r="P12" s="116" t="e">
        <f>Komponento_parinkimas</f>
        <v>#N/A</v>
      </c>
      <c r="Q12" s="116" t="e">
        <f>Komponento_parinkimas</f>
        <v>#N/A</v>
      </c>
      <c r="R12" s="116" t="e">
        <f>Komponento_parinkimas</f>
        <v>#N/A</v>
      </c>
      <c r="S12" s="116" t="e">
        <f>Komponento_parinkimas</f>
        <v>#N/A</v>
      </c>
      <c r="T12" s="116" t="e">
        <f>Komponento_parinkimas</f>
        <v>#N/A</v>
      </c>
      <c r="U12" s="116" t="e">
        <f>Komponento_parinkimas</f>
        <v>#N/A</v>
      </c>
      <c r="V12" s="116" t="e">
        <f>Komponento_parinkimas</f>
        <v>#N/A</v>
      </c>
      <c r="W12" s="116" t="e">
        <f>Komponento_parinkimas</f>
        <v>#N/A</v>
      </c>
      <c r="X12" s="116" t="e">
        <f>Komponento_parinkimas</f>
        <v>#N/A</v>
      </c>
      <c r="Y12" s="116" t="e">
        <f>Komponento_parinkimas</f>
        <v>#N/A</v>
      </c>
      <c r="Z12" s="116" t="e">
        <f>Komponento_parinkimas</f>
        <v>#N/A</v>
      </c>
      <c r="AA12" s="116" t="e">
        <f>Komponento_parinkimas</f>
        <v>#N/A</v>
      </c>
      <c r="AB12" s="116" t="e">
        <f>Komponento_parinkimas</f>
        <v>#N/A</v>
      </c>
      <c r="AC12" s="116" t="e">
        <f>Komponento_parinkimas</f>
        <v>#N/A</v>
      </c>
      <c r="AD12" s="116" t="e">
        <f>Komponento_parinkimas</f>
        <v>#N/A</v>
      </c>
      <c r="AE12" s="116" t="e">
        <f>Komponento_parinkimas</f>
        <v>#N/A</v>
      </c>
      <c r="AF12" s="116" t="e">
        <f>Komponento_parinkimas</f>
        <v>#N/A</v>
      </c>
      <c r="AG12" s="116" t="e">
        <f>Komponento_parinkimas</f>
        <v>#N/A</v>
      </c>
      <c r="AH12" s="116" t="e">
        <f>Komponento_parinkimas</f>
        <v>#N/A</v>
      </c>
      <c r="AI12" s="116" t="e">
        <f>Komponento_parinkimas</f>
        <v>#N/A</v>
      </c>
      <c r="AJ12" s="116" t="e">
        <f>Komponento_parinkimas</f>
        <v>#N/A</v>
      </c>
      <c r="AK12" s="116" t="e">
        <f>Komponento_parinkimas</f>
        <v>#N/A</v>
      </c>
      <c r="AL12" s="116" t="e">
        <f>Komponento_parinkimas</f>
        <v>#N/A</v>
      </c>
      <c r="AM12" s="116" t="e">
        <f>Komponento_parinkimas</f>
        <v>#N/A</v>
      </c>
      <c r="AN12" s="116" t="e">
        <f>Komponento_parinkimas</f>
        <v>#N/A</v>
      </c>
      <c r="AO12" s="116" t="e">
        <f>Komponento_parinkimas</f>
        <v>#N/A</v>
      </c>
      <c r="AP12" s="116" t="e">
        <f>Komponento_parinkimas</f>
        <v>#N/A</v>
      </c>
      <c r="AQ12" s="116" t="e">
        <f>Komponento_parinkimas</f>
        <v>#N/A</v>
      </c>
      <c r="AR12" s="1"/>
      <c r="AS12" s="1"/>
    </row>
    <row r="13" spans="1:45">
      <c r="A13" s="113" t="s">
        <v>527</v>
      </c>
      <c r="B13" s="114" t="s">
        <v>345</v>
      </c>
      <c r="C13" s="22"/>
      <c r="D13" s="22" t="s">
        <v>69</v>
      </c>
      <c r="E13" s="184" t="s">
        <v>69</v>
      </c>
      <c r="F13" s="184">
        <v>0</v>
      </c>
      <c r="G13" s="184" t="s">
        <v>69</v>
      </c>
      <c r="H13" s="184">
        <v>0</v>
      </c>
      <c r="I13" s="184" t="s">
        <v>69</v>
      </c>
      <c r="J13" s="184">
        <v>0</v>
      </c>
      <c r="K13" s="184">
        <f>PRODUCT(IF(E13&lt;&gt;"'-",F13,1),IF(G13&lt;&gt;"-",H13,1),IF(I13&lt;&gt;"-",J13,1))</f>
        <v>0</v>
      </c>
      <c r="L13" s="22"/>
      <c r="M13" s="116" t="e">
        <f>Komponento_parinkimas</f>
        <v>#N/A</v>
      </c>
      <c r="N13" s="116" t="e">
        <f>Komponento_parinkimas</f>
        <v>#N/A</v>
      </c>
      <c r="O13" s="116" t="e">
        <f>Komponento_parinkimas</f>
        <v>#N/A</v>
      </c>
      <c r="P13" s="116" t="e">
        <f>Komponento_parinkimas</f>
        <v>#N/A</v>
      </c>
      <c r="Q13" s="116" t="e">
        <f>Komponento_parinkimas</f>
        <v>#N/A</v>
      </c>
      <c r="R13" s="116" t="e">
        <f>Komponento_parinkimas</f>
        <v>#N/A</v>
      </c>
      <c r="S13" s="116" t="e">
        <f>Komponento_parinkimas</f>
        <v>#N/A</v>
      </c>
      <c r="T13" s="116" t="e">
        <f>Komponento_parinkimas</f>
        <v>#N/A</v>
      </c>
      <c r="U13" s="116" t="e">
        <f>Komponento_parinkimas</f>
        <v>#N/A</v>
      </c>
      <c r="V13" s="116" t="e">
        <f>Komponento_parinkimas</f>
        <v>#N/A</v>
      </c>
      <c r="W13" s="116" t="e">
        <f>Komponento_parinkimas</f>
        <v>#N/A</v>
      </c>
      <c r="X13" s="116" t="e">
        <f>Komponento_parinkimas</f>
        <v>#N/A</v>
      </c>
      <c r="Y13" s="116" t="e">
        <f>Komponento_parinkimas</f>
        <v>#N/A</v>
      </c>
      <c r="Z13" s="116" t="e">
        <f>Komponento_parinkimas</f>
        <v>#N/A</v>
      </c>
      <c r="AA13" s="116" t="e">
        <f>Komponento_parinkimas</f>
        <v>#N/A</v>
      </c>
      <c r="AB13" s="116" t="e">
        <f>Komponento_parinkimas</f>
        <v>#N/A</v>
      </c>
      <c r="AC13" s="116" t="e">
        <f>Komponento_parinkimas</f>
        <v>#N/A</v>
      </c>
      <c r="AD13" s="116" t="e">
        <f>Komponento_parinkimas</f>
        <v>#N/A</v>
      </c>
      <c r="AE13" s="116" t="e">
        <f>Komponento_parinkimas</f>
        <v>#N/A</v>
      </c>
      <c r="AF13" s="116" t="e">
        <f>Komponento_parinkimas</f>
        <v>#N/A</v>
      </c>
      <c r="AG13" s="116" t="e">
        <f>Komponento_parinkimas</f>
        <v>#N/A</v>
      </c>
      <c r="AH13" s="116" t="e">
        <f>Komponento_parinkimas</f>
        <v>#N/A</v>
      </c>
      <c r="AI13" s="116" t="e">
        <f>Komponento_parinkimas</f>
        <v>#N/A</v>
      </c>
      <c r="AJ13" s="116" t="e">
        <f>Komponento_parinkimas</f>
        <v>#N/A</v>
      </c>
      <c r="AK13" s="116" t="e">
        <f>Komponento_parinkimas</f>
        <v>#N/A</v>
      </c>
      <c r="AL13" s="116" t="e">
        <f>Komponento_parinkimas</f>
        <v>#N/A</v>
      </c>
      <c r="AM13" s="116" t="e">
        <f>Komponento_parinkimas</f>
        <v>#N/A</v>
      </c>
      <c r="AN13" s="116" t="e">
        <f>Komponento_parinkimas</f>
        <v>#N/A</v>
      </c>
      <c r="AO13" s="116" t="e">
        <f>Komponento_parinkimas</f>
        <v>#N/A</v>
      </c>
      <c r="AP13" s="116" t="e">
        <f>Komponento_parinkimas</f>
        <v>#N/A</v>
      </c>
      <c r="AQ13" s="116" t="e">
        <f>Komponento_parinkimas</f>
        <v>#N/A</v>
      </c>
      <c r="AR13" s="1"/>
      <c r="AS13" s="1"/>
    </row>
    <row r="14" spans="1:45">
      <c r="A14" s="113" t="s">
        <v>527</v>
      </c>
      <c r="B14" s="114" t="s">
        <v>346</v>
      </c>
      <c r="C14" s="22"/>
      <c r="D14" s="22" t="s">
        <v>69</v>
      </c>
      <c r="E14" s="184" t="s">
        <v>69</v>
      </c>
      <c r="F14" s="184">
        <v>0</v>
      </c>
      <c r="G14" s="184" t="s">
        <v>69</v>
      </c>
      <c r="H14" s="184">
        <v>0</v>
      </c>
      <c r="I14" s="184" t="s">
        <v>69</v>
      </c>
      <c r="J14" s="184">
        <v>0</v>
      </c>
      <c r="K14" s="184">
        <f>PRODUCT(IF(E14&lt;&gt;"'-",F14,1),IF(G14&lt;&gt;"-",H14,1),IF(I14&lt;&gt;"-",J14,1))</f>
        <v>0</v>
      </c>
      <c r="L14" s="22"/>
      <c r="M14" s="116" t="e">
        <f>Komponento_parinkimas</f>
        <v>#N/A</v>
      </c>
      <c r="N14" s="116" t="e">
        <f>Komponento_parinkimas</f>
        <v>#N/A</v>
      </c>
      <c r="O14" s="116" t="e">
        <f>Komponento_parinkimas</f>
        <v>#N/A</v>
      </c>
      <c r="P14" s="116" t="e">
        <f>Komponento_parinkimas</f>
        <v>#N/A</v>
      </c>
      <c r="Q14" s="116" t="e">
        <f>Komponento_parinkimas</f>
        <v>#N/A</v>
      </c>
      <c r="R14" s="116" t="e">
        <f>Komponento_parinkimas</f>
        <v>#N/A</v>
      </c>
      <c r="S14" s="116" t="e">
        <f>Komponento_parinkimas</f>
        <v>#N/A</v>
      </c>
      <c r="T14" s="116" t="e">
        <f>Komponento_parinkimas</f>
        <v>#N/A</v>
      </c>
      <c r="U14" s="116" t="e">
        <f>Komponento_parinkimas</f>
        <v>#N/A</v>
      </c>
      <c r="V14" s="116" t="e">
        <f>Komponento_parinkimas</f>
        <v>#N/A</v>
      </c>
      <c r="W14" s="116" t="e">
        <f>Komponento_parinkimas</f>
        <v>#N/A</v>
      </c>
      <c r="X14" s="116" t="e">
        <f>Komponento_parinkimas</f>
        <v>#N/A</v>
      </c>
      <c r="Y14" s="116" t="e">
        <f>Komponento_parinkimas</f>
        <v>#N/A</v>
      </c>
      <c r="Z14" s="116" t="e">
        <f>Komponento_parinkimas</f>
        <v>#N/A</v>
      </c>
      <c r="AA14" s="116" t="e">
        <f>Komponento_parinkimas</f>
        <v>#N/A</v>
      </c>
      <c r="AB14" s="116" t="e">
        <f>Komponento_parinkimas</f>
        <v>#N/A</v>
      </c>
      <c r="AC14" s="116" t="e">
        <f>Komponento_parinkimas</f>
        <v>#N/A</v>
      </c>
      <c r="AD14" s="116" t="e">
        <f>Komponento_parinkimas</f>
        <v>#N/A</v>
      </c>
      <c r="AE14" s="116" t="e">
        <f>Komponento_parinkimas</f>
        <v>#N/A</v>
      </c>
      <c r="AF14" s="116" t="e">
        <f>Komponento_parinkimas</f>
        <v>#N/A</v>
      </c>
      <c r="AG14" s="116" t="e">
        <f>Komponento_parinkimas</f>
        <v>#N/A</v>
      </c>
      <c r="AH14" s="116" t="e">
        <f>Komponento_parinkimas</f>
        <v>#N/A</v>
      </c>
      <c r="AI14" s="116" t="e">
        <f>Komponento_parinkimas</f>
        <v>#N/A</v>
      </c>
      <c r="AJ14" s="116" t="e">
        <f>Komponento_parinkimas</f>
        <v>#N/A</v>
      </c>
      <c r="AK14" s="116" t="e">
        <f>Komponento_parinkimas</f>
        <v>#N/A</v>
      </c>
      <c r="AL14" s="116" t="e">
        <f>Komponento_parinkimas</f>
        <v>#N/A</v>
      </c>
      <c r="AM14" s="116" t="e">
        <f>Komponento_parinkimas</f>
        <v>#N/A</v>
      </c>
      <c r="AN14" s="116" t="e">
        <f>Komponento_parinkimas</f>
        <v>#N/A</v>
      </c>
      <c r="AO14" s="116" t="e">
        <f>Komponento_parinkimas</f>
        <v>#N/A</v>
      </c>
      <c r="AP14" s="116" t="e">
        <f>Komponento_parinkimas</f>
        <v>#N/A</v>
      </c>
      <c r="AQ14" s="116" t="e">
        <f>Komponento_parinkimas</f>
        <v>#N/A</v>
      </c>
      <c r="AR14" s="1"/>
      <c r="AS14" s="1"/>
    </row>
    <row r="15" spans="1:45">
      <c r="A15" s="113" t="s">
        <v>484</v>
      </c>
      <c r="B15" s="119" t="s">
        <v>50</v>
      </c>
      <c r="C15" s="111"/>
      <c r="D15" s="111"/>
      <c r="E15" s="190"/>
      <c r="F15" s="191"/>
      <c r="G15" s="191"/>
      <c r="H15" s="191"/>
      <c r="I15" s="191"/>
      <c r="J15" s="191"/>
      <c r="K15" s="191"/>
      <c r="L15" s="110"/>
      <c r="M15" s="111"/>
      <c r="N15" s="111"/>
      <c r="O15" s="111"/>
      <c r="P15" s="111"/>
      <c r="Q15" s="111"/>
      <c r="R15" s="111"/>
      <c r="S15" s="111"/>
      <c r="T15" s="111"/>
      <c r="U15" s="111"/>
      <c r="V15" s="111"/>
      <c r="W15" s="111"/>
      <c r="X15" s="111"/>
      <c r="Y15" s="111"/>
      <c r="Z15" s="111"/>
      <c r="AA15" s="111"/>
      <c r="AB15" s="111"/>
      <c r="AC15" s="111"/>
      <c r="AD15" s="111"/>
      <c r="AE15" s="111"/>
      <c r="AF15" s="111"/>
      <c r="AG15" s="111"/>
      <c r="AH15" s="111"/>
      <c r="AI15" s="111"/>
      <c r="AJ15" s="111"/>
      <c r="AK15" s="111"/>
      <c r="AL15" s="111"/>
      <c r="AM15" s="111"/>
      <c r="AN15" s="111"/>
      <c r="AO15" s="111"/>
      <c r="AP15" s="111"/>
      <c r="AQ15" s="111"/>
      <c r="AR15" s="1"/>
      <c r="AS15" s="1"/>
    </row>
    <row r="16" spans="1:45">
      <c r="A16" s="113" t="s">
        <v>484</v>
      </c>
      <c r="B16" s="114" t="s">
        <v>51</v>
      </c>
      <c r="C16" s="22"/>
      <c r="D16" s="22" t="s">
        <v>69</v>
      </c>
      <c r="E16" s="184" t="s">
        <v>69</v>
      </c>
      <c r="F16" s="184">
        <v>0</v>
      </c>
      <c r="G16" s="184" t="s">
        <v>69</v>
      </c>
      <c r="H16" s="184">
        <v>0</v>
      </c>
      <c r="I16" s="184" t="s">
        <v>69</v>
      </c>
      <c r="J16" s="184">
        <v>0</v>
      </c>
      <c r="K16" s="184">
        <f t="shared" ref="K16:K22" si="2">PRODUCT(IF(E16&lt;&gt;"'-",F16,1),IF(G16&lt;&gt;"-",H16,1),IF(I16&lt;&gt;"-",J16,1))</f>
        <v>0</v>
      </c>
      <c r="L16" s="22"/>
      <c r="M16" s="116" t="e">
        <f>Komponento_parinkimas</f>
        <v>#N/A</v>
      </c>
      <c r="N16" s="116" t="e">
        <f>Komponento_parinkimas</f>
        <v>#N/A</v>
      </c>
      <c r="O16" s="116" t="e">
        <f>Komponento_parinkimas</f>
        <v>#N/A</v>
      </c>
      <c r="P16" s="116" t="e">
        <f>Komponento_parinkimas</f>
        <v>#N/A</v>
      </c>
      <c r="Q16" s="116" t="e">
        <f>Komponento_parinkimas</f>
        <v>#N/A</v>
      </c>
      <c r="R16" s="116" t="e">
        <f>Komponento_parinkimas</f>
        <v>#N/A</v>
      </c>
      <c r="S16" s="116" t="e">
        <f>Komponento_parinkimas</f>
        <v>#N/A</v>
      </c>
      <c r="T16" s="116" t="e">
        <f>Komponento_parinkimas</f>
        <v>#N/A</v>
      </c>
      <c r="U16" s="116" t="e">
        <f>Komponento_parinkimas</f>
        <v>#N/A</v>
      </c>
      <c r="V16" s="116" t="e">
        <f>Komponento_parinkimas</f>
        <v>#N/A</v>
      </c>
      <c r="W16" s="116" t="e">
        <f>Komponento_parinkimas</f>
        <v>#N/A</v>
      </c>
      <c r="X16" s="116" t="e">
        <f>Komponento_parinkimas</f>
        <v>#N/A</v>
      </c>
      <c r="Y16" s="116" t="e">
        <f>Komponento_parinkimas</f>
        <v>#N/A</v>
      </c>
      <c r="Z16" s="116" t="e">
        <f>Komponento_parinkimas</f>
        <v>#N/A</v>
      </c>
      <c r="AA16" s="116" t="e">
        <f>Komponento_parinkimas</f>
        <v>#N/A</v>
      </c>
      <c r="AB16" s="116" t="e">
        <f>Komponento_parinkimas</f>
        <v>#N/A</v>
      </c>
      <c r="AC16" s="116" t="e">
        <f>Komponento_parinkimas</f>
        <v>#N/A</v>
      </c>
      <c r="AD16" s="116" t="e">
        <f>Komponento_parinkimas</f>
        <v>#N/A</v>
      </c>
      <c r="AE16" s="116" t="e">
        <f>Komponento_parinkimas</f>
        <v>#N/A</v>
      </c>
      <c r="AF16" s="116" t="e">
        <f>Komponento_parinkimas</f>
        <v>#N/A</v>
      </c>
      <c r="AG16" s="116" t="e">
        <f>Komponento_parinkimas</f>
        <v>#N/A</v>
      </c>
      <c r="AH16" s="116" t="e">
        <f>Komponento_parinkimas</f>
        <v>#N/A</v>
      </c>
      <c r="AI16" s="116" t="e">
        <f>Komponento_parinkimas</f>
        <v>#N/A</v>
      </c>
      <c r="AJ16" s="116" t="e">
        <f>Komponento_parinkimas</f>
        <v>#N/A</v>
      </c>
      <c r="AK16" s="116" t="e">
        <f>Komponento_parinkimas</f>
        <v>#N/A</v>
      </c>
      <c r="AL16" s="116" t="e">
        <f>Komponento_parinkimas</f>
        <v>#N/A</v>
      </c>
      <c r="AM16" s="116" t="e">
        <f>Komponento_parinkimas</f>
        <v>#N/A</v>
      </c>
      <c r="AN16" s="116" t="e">
        <f>Komponento_parinkimas</f>
        <v>#N/A</v>
      </c>
      <c r="AO16" s="116" t="e">
        <f>Komponento_parinkimas</f>
        <v>#N/A</v>
      </c>
      <c r="AP16" s="116" t="e">
        <f>Komponento_parinkimas</f>
        <v>#N/A</v>
      </c>
      <c r="AQ16" s="116" t="e">
        <f>Komponento_parinkimas</f>
        <v>#N/A</v>
      </c>
      <c r="AR16" s="1"/>
      <c r="AS16" s="1"/>
    </row>
    <row r="17" spans="1:45">
      <c r="A17" s="113" t="s">
        <v>484</v>
      </c>
      <c r="B17" s="114" t="s">
        <v>52</v>
      </c>
      <c r="C17" s="22"/>
      <c r="D17" s="22" t="s">
        <v>69</v>
      </c>
      <c r="E17" s="184" t="s">
        <v>69</v>
      </c>
      <c r="F17" s="184">
        <v>0</v>
      </c>
      <c r="G17" s="184" t="s">
        <v>69</v>
      </c>
      <c r="H17" s="184">
        <v>0</v>
      </c>
      <c r="I17" s="184" t="s">
        <v>69</v>
      </c>
      <c r="J17" s="184">
        <v>0</v>
      </c>
      <c r="K17" s="184">
        <f t="shared" si="2"/>
        <v>0</v>
      </c>
      <c r="L17" s="22"/>
      <c r="M17" s="116" t="e">
        <f>Komponento_parinkimas</f>
        <v>#N/A</v>
      </c>
      <c r="N17" s="116" t="e">
        <f>Komponento_parinkimas</f>
        <v>#N/A</v>
      </c>
      <c r="O17" s="116" t="e">
        <f>Komponento_parinkimas</f>
        <v>#N/A</v>
      </c>
      <c r="P17" s="116" t="e">
        <f>Komponento_parinkimas</f>
        <v>#N/A</v>
      </c>
      <c r="Q17" s="116" t="e">
        <f>Komponento_parinkimas</f>
        <v>#N/A</v>
      </c>
      <c r="R17" s="116" t="e">
        <f>Komponento_parinkimas</f>
        <v>#N/A</v>
      </c>
      <c r="S17" s="116" t="e">
        <f>Komponento_parinkimas</f>
        <v>#N/A</v>
      </c>
      <c r="T17" s="116" t="e">
        <f>Komponento_parinkimas</f>
        <v>#N/A</v>
      </c>
      <c r="U17" s="116" t="e">
        <f>Komponento_parinkimas</f>
        <v>#N/A</v>
      </c>
      <c r="V17" s="116" t="e">
        <f>Komponento_parinkimas</f>
        <v>#N/A</v>
      </c>
      <c r="W17" s="116" t="e">
        <f>Komponento_parinkimas</f>
        <v>#N/A</v>
      </c>
      <c r="X17" s="116" t="e">
        <f>Komponento_parinkimas</f>
        <v>#N/A</v>
      </c>
      <c r="Y17" s="116" t="e">
        <f>Komponento_parinkimas</f>
        <v>#N/A</v>
      </c>
      <c r="Z17" s="116" t="e">
        <f>Komponento_parinkimas</f>
        <v>#N/A</v>
      </c>
      <c r="AA17" s="116" t="e">
        <f>Komponento_parinkimas</f>
        <v>#N/A</v>
      </c>
      <c r="AB17" s="116" t="e">
        <f>Komponento_parinkimas</f>
        <v>#N/A</v>
      </c>
      <c r="AC17" s="116" t="e">
        <f>Komponento_parinkimas</f>
        <v>#N/A</v>
      </c>
      <c r="AD17" s="116" t="e">
        <f>Komponento_parinkimas</f>
        <v>#N/A</v>
      </c>
      <c r="AE17" s="116" t="e">
        <f>Komponento_parinkimas</f>
        <v>#N/A</v>
      </c>
      <c r="AF17" s="116" t="e">
        <f>Komponento_parinkimas</f>
        <v>#N/A</v>
      </c>
      <c r="AG17" s="116" t="e">
        <f>Komponento_parinkimas</f>
        <v>#N/A</v>
      </c>
      <c r="AH17" s="116" t="e">
        <f>Komponento_parinkimas</f>
        <v>#N/A</v>
      </c>
      <c r="AI17" s="116" t="e">
        <f>Komponento_parinkimas</f>
        <v>#N/A</v>
      </c>
      <c r="AJ17" s="116" t="e">
        <f>Komponento_parinkimas</f>
        <v>#N/A</v>
      </c>
      <c r="AK17" s="116" t="e">
        <f>Komponento_parinkimas</f>
        <v>#N/A</v>
      </c>
      <c r="AL17" s="116" t="e">
        <f>Komponento_parinkimas</f>
        <v>#N/A</v>
      </c>
      <c r="AM17" s="116" t="e">
        <f>Komponento_parinkimas</f>
        <v>#N/A</v>
      </c>
      <c r="AN17" s="116" t="e">
        <f>Komponento_parinkimas</f>
        <v>#N/A</v>
      </c>
      <c r="AO17" s="116" t="e">
        <f>Komponento_parinkimas</f>
        <v>#N/A</v>
      </c>
      <c r="AP17" s="116" t="e">
        <f>Komponento_parinkimas</f>
        <v>#N/A</v>
      </c>
      <c r="AQ17" s="116" t="e">
        <f>Komponento_parinkimas</f>
        <v>#N/A</v>
      </c>
      <c r="AR17" s="1"/>
      <c r="AS17" s="1"/>
    </row>
    <row r="18" spans="1:45">
      <c r="A18" s="113" t="s">
        <v>484</v>
      </c>
      <c r="B18" s="114" t="s">
        <v>339</v>
      </c>
      <c r="C18" s="22"/>
      <c r="D18" s="22" t="s">
        <v>69</v>
      </c>
      <c r="E18" s="184" t="s">
        <v>69</v>
      </c>
      <c r="F18" s="184">
        <v>0</v>
      </c>
      <c r="G18" s="184" t="s">
        <v>69</v>
      </c>
      <c r="H18" s="184">
        <v>0</v>
      </c>
      <c r="I18" s="184" t="s">
        <v>69</v>
      </c>
      <c r="J18" s="184">
        <v>0</v>
      </c>
      <c r="K18" s="184">
        <f t="shared" si="2"/>
        <v>0</v>
      </c>
      <c r="L18" s="22"/>
      <c r="M18" s="116" t="e">
        <f>Komponento_parinkimas</f>
        <v>#N/A</v>
      </c>
      <c r="N18" s="116" t="e">
        <f>Komponento_parinkimas</f>
        <v>#N/A</v>
      </c>
      <c r="O18" s="116" t="e">
        <f>Komponento_parinkimas</f>
        <v>#N/A</v>
      </c>
      <c r="P18" s="116" t="e">
        <f>Komponento_parinkimas</f>
        <v>#N/A</v>
      </c>
      <c r="Q18" s="116" t="e">
        <f>Komponento_parinkimas</f>
        <v>#N/A</v>
      </c>
      <c r="R18" s="116" t="e">
        <f>Komponento_parinkimas</f>
        <v>#N/A</v>
      </c>
      <c r="S18" s="116" t="e">
        <f>Komponento_parinkimas</f>
        <v>#N/A</v>
      </c>
      <c r="T18" s="116" t="e">
        <f>Komponento_parinkimas</f>
        <v>#N/A</v>
      </c>
      <c r="U18" s="116" t="e">
        <f>Komponento_parinkimas</f>
        <v>#N/A</v>
      </c>
      <c r="V18" s="116" t="e">
        <f>Komponento_parinkimas</f>
        <v>#N/A</v>
      </c>
      <c r="W18" s="116" t="e">
        <f>Komponento_parinkimas</f>
        <v>#N/A</v>
      </c>
      <c r="X18" s="116" t="e">
        <f>Komponento_parinkimas</f>
        <v>#N/A</v>
      </c>
      <c r="Y18" s="116" t="e">
        <f>Komponento_parinkimas</f>
        <v>#N/A</v>
      </c>
      <c r="Z18" s="116" t="e">
        <f>Komponento_parinkimas</f>
        <v>#N/A</v>
      </c>
      <c r="AA18" s="116" t="e">
        <f>Komponento_parinkimas</f>
        <v>#N/A</v>
      </c>
      <c r="AB18" s="116" t="e">
        <f>Komponento_parinkimas</f>
        <v>#N/A</v>
      </c>
      <c r="AC18" s="116" t="e">
        <f>Komponento_parinkimas</f>
        <v>#N/A</v>
      </c>
      <c r="AD18" s="116" t="e">
        <f>Komponento_parinkimas</f>
        <v>#N/A</v>
      </c>
      <c r="AE18" s="116" t="e">
        <f>Komponento_parinkimas</f>
        <v>#N/A</v>
      </c>
      <c r="AF18" s="116" t="e">
        <f>Komponento_parinkimas</f>
        <v>#N/A</v>
      </c>
      <c r="AG18" s="116" t="e">
        <f>Komponento_parinkimas</f>
        <v>#N/A</v>
      </c>
      <c r="AH18" s="116" t="e">
        <f>Komponento_parinkimas</f>
        <v>#N/A</v>
      </c>
      <c r="AI18" s="116" t="e">
        <f>Komponento_parinkimas</f>
        <v>#N/A</v>
      </c>
      <c r="AJ18" s="116" t="e">
        <f>Komponento_parinkimas</f>
        <v>#N/A</v>
      </c>
      <c r="AK18" s="116" t="e">
        <f>Komponento_parinkimas</f>
        <v>#N/A</v>
      </c>
      <c r="AL18" s="116" t="e">
        <f>Komponento_parinkimas</f>
        <v>#N/A</v>
      </c>
      <c r="AM18" s="116" t="e">
        <f>Komponento_parinkimas</f>
        <v>#N/A</v>
      </c>
      <c r="AN18" s="116" t="e">
        <f>Komponento_parinkimas</f>
        <v>#N/A</v>
      </c>
      <c r="AO18" s="116" t="e">
        <f>Komponento_parinkimas</f>
        <v>#N/A</v>
      </c>
      <c r="AP18" s="116" t="e">
        <f>Komponento_parinkimas</f>
        <v>#N/A</v>
      </c>
      <c r="AQ18" s="116" t="e">
        <f>Komponento_parinkimas</f>
        <v>#N/A</v>
      </c>
      <c r="AR18" s="1"/>
      <c r="AS18" s="1"/>
    </row>
    <row r="19" spans="1:45">
      <c r="A19" s="113" t="s">
        <v>484</v>
      </c>
      <c r="B19" s="114" t="s">
        <v>340</v>
      </c>
      <c r="C19" s="22"/>
      <c r="D19" s="22" t="s">
        <v>69</v>
      </c>
      <c r="E19" s="184" t="s">
        <v>69</v>
      </c>
      <c r="F19" s="184">
        <v>0</v>
      </c>
      <c r="G19" s="184" t="s">
        <v>69</v>
      </c>
      <c r="H19" s="184">
        <v>0</v>
      </c>
      <c r="I19" s="184" t="s">
        <v>69</v>
      </c>
      <c r="J19" s="184">
        <v>0</v>
      </c>
      <c r="K19" s="184">
        <f t="shared" si="2"/>
        <v>0</v>
      </c>
      <c r="L19" s="22"/>
      <c r="M19" s="116" t="e">
        <f>Komponento_parinkimas</f>
        <v>#N/A</v>
      </c>
      <c r="N19" s="116" t="e">
        <f>Komponento_parinkimas</f>
        <v>#N/A</v>
      </c>
      <c r="O19" s="116" t="e">
        <f>Komponento_parinkimas</f>
        <v>#N/A</v>
      </c>
      <c r="P19" s="116" t="e">
        <f>Komponento_parinkimas</f>
        <v>#N/A</v>
      </c>
      <c r="Q19" s="116" t="e">
        <f>Komponento_parinkimas</f>
        <v>#N/A</v>
      </c>
      <c r="R19" s="116" t="e">
        <f>Komponento_parinkimas</f>
        <v>#N/A</v>
      </c>
      <c r="S19" s="116" t="e">
        <f>Komponento_parinkimas</f>
        <v>#N/A</v>
      </c>
      <c r="T19" s="116" t="e">
        <f>Komponento_parinkimas</f>
        <v>#N/A</v>
      </c>
      <c r="U19" s="116" t="e">
        <f>Komponento_parinkimas</f>
        <v>#N/A</v>
      </c>
      <c r="V19" s="116" t="e">
        <f>Komponento_parinkimas</f>
        <v>#N/A</v>
      </c>
      <c r="W19" s="116" t="e">
        <f>Komponento_parinkimas</f>
        <v>#N/A</v>
      </c>
      <c r="X19" s="116" t="e">
        <f>Komponento_parinkimas</f>
        <v>#N/A</v>
      </c>
      <c r="Y19" s="116" t="e">
        <f>Komponento_parinkimas</f>
        <v>#N/A</v>
      </c>
      <c r="Z19" s="116" t="e">
        <f>Komponento_parinkimas</f>
        <v>#N/A</v>
      </c>
      <c r="AA19" s="116" t="e">
        <f>Komponento_parinkimas</f>
        <v>#N/A</v>
      </c>
      <c r="AB19" s="116" t="e">
        <f>Komponento_parinkimas</f>
        <v>#N/A</v>
      </c>
      <c r="AC19" s="116" t="e">
        <f>Komponento_parinkimas</f>
        <v>#N/A</v>
      </c>
      <c r="AD19" s="116" t="e">
        <f>Komponento_parinkimas</f>
        <v>#N/A</v>
      </c>
      <c r="AE19" s="116" t="e">
        <f>Komponento_parinkimas</f>
        <v>#N/A</v>
      </c>
      <c r="AF19" s="116" t="e">
        <f>Komponento_parinkimas</f>
        <v>#N/A</v>
      </c>
      <c r="AG19" s="116" t="e">
        <f>Komponento_parinkimas</f>
        <v>#N/A</v>
      </c>
      <c r="AH19" s="116" t="e">
        <f>Komponento_parinkimas</f>
        <v>#N/A</v>
      </c>
      <c r="AI19" s="116" t="e">
        <f>Komponento_parinkimas</f>
        <v>#N/A</v>
      </c>
      <c r="AJ19" s="116" t="e">
        <f>Komponento_parinkimas</f>
        <v>#N/A</v>
      </c>
      <c r="AK19" s="116" t="e">
        <f>Komponento_parinkimas</f>
        <v>#N/A</v>
      </c>
      <c r="AL19" s="116" t="e">
        <f>Komponento_parinkimas</f>
        <v>#N/A</v>
      </c>
      <c r="AM19" s="116" t="e">
        <f>Komponento_parinkimas</f>
        <v>#N/A</v>
      </c>
      <c r="AN19" s="116" t="e">
        <f>Komponento_parinkimas</f>
        <v>#N/A</v>
      </c>
      <c r="AO19" s="116" t="e">
        <f>Komponento_parinkimas</f>
        <v>#N/A</v>
      </c>
      <c r="AP19" s="116" t="e">
        <f>Komponento_parinkimas</f>
        <v>#N/A</v>
      </c>
      <c r="AQ19" s="116" t="e">
        <f>Komponento_parinkimas</f>
        <v>#N/A</v>
      </c>
      <c r="AR19" s="1"/>
      <c r="AS19" s="1"/>
    </row>
    <row r="20" spans="1:45">
      <c r="A20" s="113" t="s">
        <v>484</v>
      </c>
      <c r="B20" s="114" t="s">
        <v>341</v>
      </c>
      <c r="C20" s="22"/>
      <c r="D20" s="22" t="s">
        <v>69</v>
      </c>
      <c r="E20" s="184" t="s">
        <v>69</v>
      </c>
      <c r="F20" s="184">
        <v>0</v>
      </c>
      <c r="G20" s="184" t="s">
        <v>69</v>
      </c>
      <c r="H20" s="184">
        <v>0</v>
      </c>
      <c r="I20" s="184" t="s">
        <v>69</v>
      </c>
      <c r="J20" s="184">
        <v>0</v>
      </c>
      <c r="K20" s="184">
        <f t="shared" si="2"/>
        <v>0</v>
      </c>
      <c r="L20" s="22"/>
      <c r="M20" s="116" t="e">
        <f>Komponento_parinkimas</f>
        <v>#N/A</v>
      </c>
      <c r="N20" s="116" t="e">
        <f>Komponento_parinkimas</f>
        <v>#N/A</v>
      </c>
      <c r="O20" s="116" t="e">
        <f>Komponento_parinkimas</f>
        <v>#N/A</v>
      </c>
      <c r="P20" s="116" t="e">
        <f>Komponento_parinkimas</f>
        <v>#N/A</v>
      </c>
      <c r="Q20" s="116" t="e">
        <f>Komponento_parinkimas</f>
        <v>#N/A</v>
      </c>
      <c r="R20" s="116" t="e">
        <f>Komponento_parinkimas</f>
        <v>#N/A</v>
      </c>
      <c r="S20" s="116" t="e">
        <f>Komponento_parinkimas</f>
        <v>#N/A</v>
      </c>
      <c r="T20" s="116" t="e">
        <f>Komponento_parinkimas</f>
        <v>#N/A</v>
      </c>
      <c r="U20" s="116" t="e">
        <f>Komponento_parinkimas</f>
        <v>#N/A</v>
      </c>
      <c r="V20" s="116" t="e">
        <f>Komponento_parinkimas</f>
        <v>#N/A</v>
      </c>
      <c r="W20" s="116" t="e">
        <f>Komponento_parinkimas</f>
        <v>#N/A</v>
      </c>
      <c r="X20" s="116" t="e">
        <f>Komponento_parinkimas</f>
        <v>#N/A</v>
      </c>
      <c r="Y20" s="116" t="e">
        <f>Komponento_parinkimas</f>
        <v>#N/A</v>
      </c>
      <c r="Z20" s="116" t="e">
        <f>Komponento_parinkimas</f>
        <v>#N/A</v>
      </c>
      <c r="AA20" s="116" t="e">
        <f>Komponento_parinkimas</f>
        <v>#N/A</v>
      </c>
      <c r="AB20" s="116" t="e">
        <f>Komponento_parinkimas</f>
        <v>#N/A</v>
      </c>
      <c r="AC20" s="116" t="e">
        <f>Komponento_parinkimas</f>
        <v>#N/A</v>
      </c>
      <c r="AD20" s="116" t="e">
        <f>Komponento_parinkimas</f>
        <v>#N/A</v>
      </c>
      <c r="AE20" s="116" t="e">
        <f>Komponento_parinkimas</f>
        <v>#N/A</v>
      </c>
      <c r="AF20" s="116" t="e">
        <f>Komponento_parinkimas</f>
        <v>#N/A</v>
      </c>
      <c r="AG20" s="116" t="e">
        <f>Komponento_parinkimas</f>
        <v>#N/A</v>
      </c>
      <c r="AH20" s="116" t="e">
        <f>Komponento_parinkimas</f>
        <v>#N/A</v>
      </c>
      <c r="AI20" s="116" t="e">
        <f>Komponento_parinkimas</f>
        <v>#N/A</v>
      </c>
      <c r="AJ20" s="116" t="e">
        <f>Komponento_parinkimas</f>
        <v>#N/A</v>
      </c>
      <c r="AK20" s="116" t="e">
        <f>Komponento_parinkimas</f>
        <v>#N/A</v>
      </c>
      <c r="AL20" s="116" t="e">
        <f>Komponento_parinkimas</f>
        <v>#N/A</v>
      </c>
      <c r="AM20" s="116" t="e">
        <f>Komponento_parinkimas</f>
        <v>#N/A</v>
      </c>
      <c r="AN20" s="116" t="e">
        <f>Komponento_parinkimas</f>
        <v>#N/A</v>
      </c>
      <c r="AO20" s="116" t="e">
        <f>Komponento_parinkimas</f>
        <v>#N/A</v>
      </c>
      <c r="AP20" s="116" t="e">
        <f>Komponento_parinkimas</f>
        <v>#N/A</v>
      </c>
      <c r="AQ20" s="116" t="e">
        <f>Komponento_parinkimas</f>
        <v>#N/A</v>
      </c>
      <c r="AR20" s="1"/>
      <c r="AS20" s="1"/>
    </row>
    <row r="21" spans="1:45">
      <c r="A21" s="113" t="s">
        <v>484</v>
      </c>
      <c r="B21" s="114" t="s">
        <v>342</v>
      </c>
      <c r="C21" s="22"/>
      <c r="D21" s="22" t="s">
        <v>69</v>
      </c>
      <c r="E21" s="184" t="s">
        <v>69</v>
      </c>
      <c r="F21" s="184">
        <v>0</v>
      </c>
      <c r="G21" s="184" t="s">
        <v>69</v>
      </c>
      <c r="H21" s="184">
        <v>0</v>
      </c>
      <c r="I21" s="184" t="s">
        <v>69</v>
      </c>
      <c r="J21" s="184">
        <v>0</v>
      </c>
      <c r="K21" s="184">
        <f t="shared" si="2"/>
        <v>0</v>
      </c>
      <c r="L21" s="22"/>
      <c r="M21" s="116" t="e">
        <f>Komponento_parinkimas</f>
        <v>#N/A</v>
      </c>
      <c r="N21" s="116" t="e">
        <f>Komponento_parinkimas</f>
        <v>#N/A</v>
      </c>
      <c r="O21" s="116" t="e">
        <f>Komponento_parinkimas</f>
        <v>#N/A</v>
      </c>
      <c r="P21" s="116" t="e">
        <f>Komponento_parinkimas</f>
        <v>#N/A</v>
      </c>
      <c r="Q21" s="116" t="e">
        <f>Komponento_parinkimas</f>
        <v>#N/A</v>
      </c>
      <c r="R21" s="116" t="e">
        <f>Komponento_parinkimas</f>
        <v>#N/A</v>
      </c>
      <c r="S21" s="116" t="e">
        <f>Komponento_parinkimas</f>
        <v>#N/A</v>
      </c>
      <c r="T21" s="116" t="e">
        <f>Komponento_parinkimas</f>
        <v>#N/A</v>
      </c>
      <c r="U21" s="116" t="e">
        <f>Komponento_parinkimas</f>
        <v>#N/A</v>
      </c>
      <c r="V21" s="116" t="e">
        <f>Komponento_parinkimas</f>
        <v>#N/A</v>
      </c>
      <c r="W21" s="116" t="e">
        <f>Komponento_parinkimas</f>
        <v>#N/A</v>
      </c>
      <c r="X21" s="116" t="e">
        <f>Komponento_parinkimas</f>
        <v>#N/A</v>
      </c>
      <c r="Y21" s="116" t="e">
        <f>Komponento_parinkimas</f>
        <v>#N/A</v>
      </c>
      <c r="Z21" s="116" t="e">
        <f>Komponento_parinkimas</f>
        <v>#N/A</v>
      </c>
      <c r="AA21" s="116" t="e">
        <f>Komponento_parinkimas</f>
        <v>#N/A</v>
      </c>
      <c r="AB21" s="116" t="e">
        <f>Komponento_parinkimas</f>
        <v>#N/A</v>
      </c>
      <c r="AC21" s="116" t="e">
        <f>Komponento_parinkimas</f>
        <v>#N/A</v>
      </c>
      <c r="AD21" s="116" t="e">
        <f>Komponento_parinkimas</f>
        <v>#N/A</v>
      </c>
      <c r="AE21" s="116" t="e">
        <f>Komponento_parinkimas</f>
        <v>#N/A</v>
      </c>
      <c r="AF21" s="116" t="e">
        <f>Komponento_parinkimas</f>
        <v>#N/A</v>
      </c>
      <c r="AG21" s="116" t="e">
        <f>Komponento_parinkimas</f>
        <v>#N/A</v>
      </c>
      <c r="AH21" s="116" t="e">
        <f>Komponento_parinkimas</f>
        <v>#N/A</v>
      </c>
      <c r="AI21" s="116" t="e">
        <f>Komponento_parinkimas</f>
        <v>#N/A</v>
      </c>
      <c r="AJ21" s="116" t="e">
        <f>Komponento_parinkimas</f>
        <v>#N/A</v>
      </c>
      <c r="AK21" s="116" t="e">
        <f>Komponento_parinkimas</f>
        <v>#N/A</v>
      </c>
      <c r="AL21" s="116" t="e">
        <f>Komponento_parinkimas</f>
        <v>#N/A</v>
      </c>
      <c r="AM21" s="116" t="e">
        <f>Komponento_parinkimas</f>
        <v>#N/A</v>
      </c>
      <c r="AN21" s="116" t="e">
        <f>Komponento_parinkimas</f>
        <v>#N/A</v>
      </c>
      <c r="AO21" s="116" t="e">
        <f>Komponento_parinkimas</f>
        <v>#N/A</v>
      </c>
      <c r="AP21" s="116" t="e">
        <f>Komponento_parinkimas</f>
        <v>#N/A</v>
      </c>
      <c r="AQ21" s="116" t="e">
        <f>Komponento_parinkimas</f>
        <v>#N/A</v>
      </c>
      <c r="AR21" s="1"/>
      <c r="AS21" s="1"/>
    </row>
    <row r="22" spans="1:45">
      <c r="A22" s="113" t="s">
        <v>484</v>
      </c>
      <c r="B22" s="114" t="s">
        <v>343</v>
      </c>
      <c r="C22" s="22"/>
      <c r="D22" s="22" t="s">
        <v>69</v>
      </c>
      <c r="E22" s="184" t="s">
        <v>69</v>
      </c>
      <c r="F22" s="184">
        <v>0</v>
      </c>
      <c r="G22" s="184" t="s">
        <v>69</v>
      </c>
      <c r="H22" s="184">
        <v>0</v>
      </c>
      <c r="I22" s="184" t="s">
        <v>69</v>
      </c>
      <c r="J22" s="184">
        <v>0</v>
      </c>
      <c r="K22" s="184">
        <f t="shared" si="2"/>
        <v>0</v>
      </c>
      <c r="L22" s="22"/>
      <c r="M22" s="116" t="e">
        <f>Komponento_parinkimas</f>
        <v>#N/A</v>
      </c>
      <c r="N22" s="116" t="e">
        <f>Komponento_parinkimas</f>
        <v>#N/A</v>
      </c>
      <c r="O22" s="116" t="e">
        <f>Komponento_parinkimas</f>
        <v>#N/A</v>
      </c>
      <c r="P22" s="116" t="e">
        <f>Komponento_parinkimas</f>
        <v>#N/A</v>
      </c>
      <c r="Q22" s="116" t="e">
        <f>Komponento_parinkimas</f>
        <v>#N/A</v>
      </c>
      <c r="R22" s="116" t="e">
        <f>Komponento_parinkimas</f>
        <v>#N/A</v>
      </c>
      <c r="S22" s="116" t="e">
        <f>Komponento_parinkimas</f>
        <v>#N/A</v>
      </c>
      <c r="T22" s="116" t="e">
        <f>Komponento_parinkimas</f>
        <v>#N/A</v>
      </c>
      <c r="U22" s="116" t="e">
        <f>Komponento_parinkimas</f>
        <v>#N/A</v>
      </c>
      <c r="V22" s="116" t="e">
        <f>Komponento_parinkimas</f>
        <v>#N/A</v>
      </c>
      <c r="W22" s="116" t="e">
        <f>Komponento_parinkimas</f>
        <v>#N/A</v>
      </c>
      <c r="X22" s="116" t="e">
        <f>Komponento_parinkimas</f>
        <v>#N/A</v>
      </c>
      <c r="Y22" s="116" t="e">
        <f>Komponento_parinkimas</f>
        <v>#N/A</v>
      </c>
      <c r="Z22" s="116" t="e">
        <f>Komponento_parinkimas</f>
        <v>#N/A</v>
      </c>
      <c r="AA22" s="116" t="e">
        <f>Komponento_parinkimas</f>
        <v>#N/A</v>
      </c>
      <c r="AB22" s="116" t="e">
        <f>Komponento_parinkimas</f>
        <v>#N/A</v>
      </c>
      <c r="AC22" s="116" t="e">
        <f>Komponento_parinkimas</f>
        <v>#N/A</v>
      </c>
      <c r="AD22" s="116" t="e">
        <f>Komponento_parinkimas</f>
        <v>#N/A</v>
      </c>
      <c r="AE22" s="116" t="e">
        <f>Komponento_parinkimas</f>
        <v>#N/A</v>
      </c>
      <c r="AF22" s="116" t="e">
        <f>Komponento_parinkimas</f>
        <v>#N/A</v>
      </c>
      <c r="AG22" s="116" t="e">
        <f>Komponento_parinkimas</f>
        <v>#N/A</v>
      </c>
      <c r="AH22" s="116" t="e">
        <f>Komponento_parinkimas</f>
        <v>#N/A</v>
      </c>
      <c r="AI22" s="116" t="e">
        <f>Komponento_parinkimas</f>
        <v>#N/A</v>
      </c>
      <c r="AJ22" s="116" t="e">
        <f>Komponento_parinkimas</f>
        <v>#N/A</v>
      </c>
      <c r="AK22" s="116" t="e">
        <f>Komponento_parinkimas</f>
        <v>#N/A</v>
      </c>
      <c r="AL22" s="116" t="e">
        <f>Komponento_parinkimas</f>
        <v>#N/A</v>
      </c>
      <c r="AM22" s="116" t="e">
        <f>Komponento_parinkimas</f>
        <v>#N/A</v>
      </c>
      <c r="AN22" s="116" t="e">
        <f>Komponento_parinkimas</f>
        <v>#N/A</v>
      </c>
      <c r="AO22" s="116" t="e">
        <f>Komponento_parinkimas</f>
        <v>#N/A</v>
      </c>
      <c r="AP22" s="116" t="e">
        <f>Komponento_parinkimas</f>
        <v>#N/A</v>
      </c>
      <c r="AQ22" s="116" t="e">
        <f>Komponento_parinkimas</f>
        <v>#N/A</v>
      </c>
      <c r="AR22" s="1"/>
      <c r="AS22" s="1"/>
    </row>
    <row r="23" spans="1:45">
      <c r="A23" s="113" t="s">
        <v>484</v>
      </c>
      <c r="B23" s="109" t="s">
        <v>53</v>
      </c>
      <c r="C23" s="111"/>
      <c r="D23" s="111"/>
      <c r="E23" s="190"/>
      <c r="F23" s="191"/>
      <c r="G23" s="191"/>
      <c r="H23" s="191"/>
      <c r="I23" s="191"/>
      <c r="J23" s="191"/>
      <c r="K23" s="191"/>
      <c r="L23" s="110"/>
      <c r="M23" s="111"/>
      <c r="N23" s="111"/>
      <c r="O23" s="111"/>
      <c r="P23" s="111"/>
      <c r="Q23" s="111"/>
      <c r="R23" s="111"/>
      <c r="S23" s="111"/>
      <c r="T23" s="111"/>
      <c r="U23" s="111"/>
      <c r="V23" s="111"/>
      <c r="W23" s="111"/>
      <c r="X23" s="111"/>
      <c r="Y23" s="111"/>
      <c r="Z23" s="111"/>
      <c r="AA23" s="111"/>
      <c r="AB23" s="111"/>
      <c r="AC23" s="111"/>
      <c r="AD23" s="111"/>
      <c r="AE23" s="111"/>
      <c r="AF23" s="111"/>
      <c r="AG23" s="111"/>
      <c r="AH23" s="111"/>
      <c r="AI23" s="111"/>
      <c r="AJ23" s="111"/>
      <c r="AK23" s="111"/>
      <c r="AL23" s="111"/>
      <c r="AM23" s="111"/>
      <c r="AN23" s="111"/>
      <c r="AO23" s="111"/>
      <c r="AP23" s="111"/>
      <c r="AQ23" s="111"/>
      <c r="AR23" s="1"/>
      <c r="AS23" s="1"/>
    </row>
    <row r="24" spans="1:45">
      <c r="A24" s="113" t="s">
        <v>484</v>
      </c>
      <c r="B24" s="114" t="s">
        <v>344</v>
      </c>
      <c r="C24" s="22"/>
      <c r="D24" s="22" t="s">
        <v>69</v>
      </c>
      <c r="E24" s="184" t="s">
        <v>69</v>
      </c>
      <c r="F24" s="184">
        <v>0</v>
      </c>
      <c r="G24" s="184" t="s">
        <v>69</v>
      </c>
      <c r="H24" s="184">
        <v>0</v>
      </c>
      <c r="I24" s="184" t="s">
        <v>69</v>
      </c>
      <c r="J24" s="184">
        <v>0</v>
      </c>
      <c r="K24" s="184">
        <f>PRODUCT(IF(E24&lt;&gt;"'-",F24,1),IF(G24&lt;&gt;"-",H24,1),IF(I24&lt;&gt;"-",J24,1))</f>
        <v>0</v>
      </c>
      <c r="L24" s="22"/>
      <c r="M24" s="116" t="e">
        <f>Komponento_parinkimas</f>
        <v>#N/A</v>
      </c>
      <c r="N24" s="116" t="e">
        <f>Komponento_parinkimas</f>
        <v>#N/A</v>
      </c>
      <c r="O24" s="116" t="e">
        <f>Komponento_parinkimas</f>
        <v>#N/A</v>
      </c>
      <c r="P24" s="116" t="e">
        <f>Komponento_parinkimas</f>
        <v>#N/A</v>
      </c>
      <c r="Q24" s="116" t="e">
        <f>Komponento_parinkimas</f>
        <v>#N/A</v>
      </c>
      <c r="R24" s="116" t="e">
        <f>Komponento_parinkimas</f>
        <v>#N/A</v>
      </c>
      <c r="S24" s="116" t="e">
        <f>Komponento_parinkimas</f>
        <v>#N/A</v>
      </c>
      <c r="T24" s="116" t="e">
        <f>Komponento_parinkimas</f>
        <v>#N/A</v>
      </c>
      <c r="U24" s="116" t="e">
        <f>Komponento_parinkimas</f>
        <v>#N/A</v>
      </c>
      <c r="V24" s="116" t="e">
        <f>Komponento_parinkimas</f>
        <v>#N/A</v>
      </c>
      <c r="W24" s="116" t="e">
        <f>Komponento_parinkimas</f>
        <v>#N/A</v>
      </c>
      <c r="X24" s="116" t="e">
        <f>Komponento_parinkimas</f>
        <v>#N/A</v>
      </c>
      <c r="Y24" s="116" t="e">
        <f>Komponento_parinkimas</f>
        <v>#N/A</v>
      </c>
      <c r="Z24" s="116" t="e">
        <f>Komponento_parinkimas</f>
        <v>#N/A</v>
      </c>
      <c r="AA24" s="116" t="e">
        <f>Komponento_parinkimas</f>
        <v>#N/A</v>
      </c>
      <c r="AB24" s="116" t="e">
        <f>Komponento_parinkimas</f>
        <v>#N/A</v>
      </c>
      <c r="AC24" s="116" t="e">
        <f>Komponento_parinkimas</f>
        <v>#N/A</v>
      </c>
      <c r="AD24" s="116" t="e">
        <f>Komponento_parinkimas</f>
        <v>#N/A</v>
      </c>
      <c r="AE24" s="116" t="e">
        <f>Komponento_parinkimas</f>
        <v>#N/A</v>
      </c>
      <c r="AF24" s="116" t="e">
        <f>Komponento_parinkimas</f>
        <v>#N/A</v>
      </c>
      <c r="AG24" s="116" t="e">
        <f>Komponento_parinkimas</f>
        <v>#N/A</v>
      </c>
      <c r="AH24" s="116" t="e">
        <f>Komponento_parinkimas</f>
        <v>#N/A</v>
      </c>
      <c r="AI24" s="116" t="e">
        <f>Komponento_parinkimas</f>
        <v>#N/A</v>
      </c>
      <c r="AJ24" s="116" t="e">
        <f>Komponento_parinkimas</f>
        <v>#N/A</v>
      </c>
      <c r="AK24" s="116" t="e">
        <f>Komponento_parinkimas</f>
        <v>#N/A</v>
      </c>
      <c r="AL24" s="116" t="e">
        <f>Komponento_parinkimas</f>
        <v>#N/A</v>
      </c>
      <c r="AM24" s="116" t="e">
        <f>Komponento_parinkimas</f>
        <v>#N/A</v>
      </c>
      <c r="AN24" s="116" t="e">
        <f>Komponento_parinkimas</f>
        <v>#N/A</v>
      </c>
      <c r="AO24" s="116" t="e">
        <f>Komponento_parinkimas</f>
        <v>#N/A</v>
      </c>
      <c r="AP24" s="116" t="e">
        <f>Komponento_parinkimas</f>
        <v>#N/A</v>
      </c>
      <c r="AQ24" s="116" t="e">
        <f>Komponento_parinkimas</f>
        <v>#N/A</v>
      </c>
      <c r="AR24" s="1"/>
      <c r="AS24" s="1"/>
    </row>
    <row r="25" spans="1:45">
      <c r="A25" s="113" t="s">
        <v>484</v>
      </c>
      <c r="B25" s="114" t="s">
        <v>345</v>
      </c>
      <c r="C25" s="22"/>
      <c r="D25" s="22" t="s">
        <v>69</v>
      </c>
      <c r="E25" s="184" t="s">
        <v>69</v>
      </c>
      <c r="F25" s="184">
        <v>0</v>
      </c>
      <c r="G25" s="184" t="s">
        <v>69</v>
      </c>
      <c r="H25" s="184">
        <v>0</v>
      </c>
      <c r="I25" s="184" t="s">
        <v>69</v>
      </c>
      <c r="J25" s="184">
        <v>0</v>
      </c>
      <c r="K25" s="184">
        <f>PRODUCT(IF(E25&lt;&gt;"'-",F25,1),IF(G25&lt;&gt;"-",H25,1),IF(I25&lt;&gt;"-",J25,1))</f>
        <v>0</v>
      </c>
      <c r="L25" s="22"/>
      <c r="M25" s="116" t="e">
        <f>Komponento_parinkimas</f>
        <v>#N/A</v>
      </c>
      <c r="N25" s="116" t="e">
        <f>Komponento_parinkimas</f>
        <v>#N/A</v>
      </c>
      <c r="O25" s="116" t="e">
        <f>Komponento_parinkimas</f>
        <v>#N/A</v>
      </c>
      <c r="P25" s="116" t="e">
        <f>Komponento_parinkimas</f>
        <v>#N/A</v>
      </c>
      <c r="Q25" s="116" t="e">
        <f>Komponento_parinkimas</f>
        <v>#N/A</v>
      </c>
      <c r="R25" s="116" t="e">
        <f>Komponento_parinkimas</f>
        <v>#N/A</v>
      </c>
      <c r="S25" s="116" t="e">
        <f>Komponento_parinkimas</f>
        <v>#N/A</v>
      </c>
      <c r="T25" s="116" t="e">
        <f>Komponento_parinkimas</f>
        <v>#N/A</v>
      </c>
      <c r="U25" s="116" t="e">
        <f>Komponento_parinkimas</f>
        <v>#N/A</v>
      </c>
      <c r="V25" s="116" t="e">
        <f>Komponento_parinkimas</f>
        <v>#N/A</v>
      </c>
      <c r="W25" s="116" t="e">
        <f>Komponento_parinkimas</f>
        <v>#N/A</v>
      </c>
      <c r="X25" s="116" t="e">
        <f>Komponento_parinkimas</f>
        <v>#N/A</v>
      </c>
      <c r="Y25" s="116" t="e">
        <f>Komponento_parinkimas</f>
        <v>#N/A</v>
      </c>
      <c r="Z25" s="116" t="e">
        <f>Komponento_parinkimas</f>
        <v>#N/A</v>
      </c>
      <c r="AA25" s="116" t="e">
        <f>Komponento_parinkimas</f>
        <v>#N/A</v>
      </c>
      <c r="AB25" s="116" t="e">
        <f>Komponento_parinkimas</f>
        <v>#N/A</v>
      </c>
      <c r="AC25" s="116" t="e">
        <f>Komponento_parinkimas</f>
        <v>#N/A</v>
      </c>
      <c r="AD25" s="116" t="e">
        <f>Komponento_parinkimas</f>
        <v>#N/A</v>
      </c>
      <c r="AE25" s="116" t="e">
        <f>Komponento_parinkimas</f>
        <v>#N/A</v>
      </c>
      <c r="AF25" s="116" t="e">
        <f>Komponento_parinkimas</f>
        <v>#N/A</v>
      </c>
      <c r="AG25" s="116" t="e">
        <f>Komponento_parinkimas</f>
        <v>#N/A</v>
      </c>
      <c r="AH25" s="116" t="e">
        <f>Komponento_parinkimas</f>
        <v>#N/A</v>
      </c>
      <c r="AI25" s="116" t="e">
        <f>Komponento_parinkimas</f>
        <v>#N/A</v>
      </c>
      <c r="AJ25" s="116" t="e">
        <f>Komponento_parinkimas</f>
        <v>#N/A</v>
      </c>
      <c r="AK25" s="116" t="e">
        <f>Komponento_parinkimas</f>
        <v>#N/A</v>
      </c>
      <c r="AL25" s="116" t="e">
        <f>Komponento_parinkimas</f>
        <v>#N/A</v>
      </c>
      <c r="AM25" s="116" t="e">
        <f>Komponento_parinkimas</f>
        <v>#N/A</v>
      </c>
      <c r="AN25" s="116" t="e">
        <f>Komponento_parinkimas</f>
        <v>#N/A</v>
      </c>
      <c r="AO25" s="116" t="e">
        <f>Komponento_parinkimas</f>
        <v>#N/A</v>
      </c>
      <c r="AP25" s="116" t="e">
        <f>Komponento_parinkimas</f>
        <v>#N/A</v>
      </c>
      <c r="AQ25" s="116" t="e">
        <f>Komponento_parinkimas</f>
        <v>#N/A</v>
      </c>
      <c r="AR25" s="1"/>
      <c r="AS25" s="1"/>
    </row>
    <row r="26" spans="1:45">
      <c r="A26" s="113" t="s">
        <v>484</v>
      </c>
      <c r="B26" s="114" t="s">
        <v>346</v>
      </c>
      <c r="C26" s="22"/>
      <c r="D26" s="22" t="s">
        <v>69</v>
      </c>
      <c r="E26" s="184" t="s">
        <v>69</v>
      </c>
      <c r="F26" s="184">
        <v>0</v>
      </c>
      <c r="G26" s="184" t="s">
        <v>69</v>
      </c>
      <c r="H26" s="184">
        <v>0</v>
      </c>
      <c r="I26" s="184" t="s">
        <v>69</v>
      </c>
      <c r="J26" s="184">
        <v>0</v>
      </c>
      <c r="K26" s="184">
        <f>PRODUCT(IF(E26&lt;&gt;"'-",F26,1),IF(G26&lt;&gt;"-",H26,1),IF(I26&lt;&gt;"-",J26,1))</f>
        <v>0</v>
      </c>
      <c r="L26" s="22"/>
      <c r="M26" s="116" t="e">
        <f>Komponento_parinkimas</f>
        <v>#N/A</v>
      </c>
      <c r="N26" s="116" t="e">
        <f>Komponento_parinkimas</f>
        <v>#N/A</v>
      </c>
      <c r="O26" s="116" t="e">
        <f>Komponento_parinkimas</f>
        <v>#N/A</v>
      </c>
      <c r="P26" s="116" t="e">
        <f>Komponento_parinkimas</f>
        <v>#N/A</v>
      </c>
      <c r="Q26" s="116" t="e">
        <f>Komponento_parinkimas</f>
        <v>#N/A</v>
      </c>
      <c r="R26" s="116" t="e">
        <f>Komponento_parinkimas</f>
        <v>#N/A</v>
      </c>
      <c r="S26" s="116" t="e">
        <f>Komponento_parinkimas</f>
        <v>#N/A</v>
      </c>
      <c r="T26" s="116" t="e">
        <f>Komponento_parinkimas</f>
        <v>#N/A</v>
      </c>
      <c r="U26" s="116" t="e">
        <f>Komponento_parinkimas</f>
        <v>#N/A</v>
      </c>
      <c r="V26" s="116" t="e">
        <f>Komponento_parinkimas</f>
        <v>#N/A</v>
      </c>
      <c r="W26" s="116" t="e">
        <f>Komponento_parinkimas</f>
        <v>#N/A</v>
      </c>
      <c r="X26" s="116" t="e">
        <f>Komponento_parinkimas</f>
        <v>#N/A</v>
      </c>
      <c r="Y26" s="116" t="e">
        <f>Komponento_parinkimas</f>
        <v>#N/A</v>
      </c>
      <c r="Z26" s="116" t="e">
        <f>Komponento_parinkimas</f>
        <v>#N/A</v>
      </c>
      <c r="AA26" s="116" t="e">
        <f>Komponento_parinkimas</f>
        <v>#N/A</v>
      </c>
      <c r="AB26" s="116" t="e">
        <f>Komponento_parinkimas</f>
        <v>#N/A</v>
      </c>
      <c r="AC26" s="116" t="e">
        <f>Komponento_parinkimas</f>
        <v>#N/A</v>
      </c>
      <c r="AD26" s="116" t="e">
        <f>Komponento_parinkimas</f>
        <v>#N/A</v>
      </c>
      <c r="AE26" s="116" t="e">
        <f>Komponento_parinkimas</f>
        <v>#N/A</v>
      </c>
      <c r="AF26" s="116" t="e">
        <f>Komponento_parinkimas</f>
        <v>#N/A</v>
      </c>
      <c r="AG26" s="116" t="e">
        <f>Komponento_parinkimas</f>
        <v>#N/A</v>
      </c>
      <c r="AH26" s="116" t="e">
        <f>Komponento_parinkimas</f>
        <v>#N/A</v>
      </c>
      <c r="AI26" s="116" t="e">
        <f>Komponento_parinkimas</f>
        <v>#N/A</v>
      </c>
      <c r="AJ26" s="116" t="e">
        <f>Komponento_parinkimas</f>
        <v>#N/A</v>
      </c>
      <c r="AK26" s="116" t="e">
        <f>Komponento_parinkimas</f>
        <v>#N/A</v>
      </c>
      <c r="AL26" s="116" t="e">
        <f>Komponento_parinkimas</f>
        <v>#N/A</v>
      </c>
      <c r="AM26" s="116" t="e">
        <f>Komponento_parinkimas</f>
        <v>#N/A</v>
      </c>
      <c r="AN26" s="116" t="e">
        <f>Komponento_parinkimas</f>
        <v>#N/A</v>
      </c>
      <c r="AO26" s="116" t="e">
        <f>Komponento_parinkimas</f>
        <v>#N/A</v>
      </c>
      <c r="AP26" s="116" t="e">
        <f>Komponento_parinkimas</f>
        <v>#N/A</v>
      </c>
      <c r="AQ26" s="116" t="e">
        <f>Komponento_parinkimas</f>
        <v>#N/A</v>
      </c>
      <c r="AR26" s="1"/>
      <c r="AS26" s="1"/>
    </row>
    <row r="27" spans="1:45">
      <c r="A27" s="113" t="s">
        <v>485</v>
      </c>
      <c r="B27" s="119" t="s">
        <v>50</v>
      </c>
      <c r="C27" s="111"/>
      <c r="D27" s="111"/>
      <c r="E27" s="192"/>
      <c r="F27" s="193"/>
      <c r="G27" s="193"/>
      <c r="H27" s="193"/>
      <c r="I27" s="193"/>
      <c r="J27" s="193"/>
      <c r="K27" s="194"/>
      <c r="L27" s="118"/>
      <c r="M27" s="111"/>
      <c r="N27" s="111"/>
      <c r="O27" s="111"/>
      <c r="P27" s="111"/>
      <c r="Q27" s="111"/>
      <c r="R27" s="111"/>
      <c r="S27" s="111"/>
      <c r="T27" s="111"/>
      <c r="U27" s="111"/>
      <c r="V27" s="111"/>
      <c r="W27" s="111"/>
      <c r="X27" s="111"/>
      <c r="Y27" s="111"/>
      <c r="Z27" s="111"/>
      <c r="AA27" s="111"/>
      <c r="AB27" s="111"/>
      <c r="AC27" s="111"/>
      <c r="AD27" s="111"/>
      <c r="AE27" s="111"/>
      <c r="AF27" s="111"/>
      <c r="AG27" s="111"/>
      <c r="AH27" s="111"/>
      <c r="AI27" s="111"/>
      <c r="AJ27" s="111"/>
      <c r="AK27" s="111"/>
      <c r="AL27" s="111"/>
      <c r="AM27" s="111"/>
      <c r="AN27" s="111"/>
      <c r="AO27" s="111"/>
      <c r="AP27" s="111"/>
      <c r="AQ27" s="111"/>
      <c r="AR27" s="1"/>
      <c r="AS27" s="1"/>
    </row>
    <row r="28" spans="1:45">
      <c r="A28" s="113" t="s">
        <v>485</v>
      </c>
      <c r="B28" s="114" t="s">
        <v>51</v>
      </c>
      <c r="C28" s="22"/>
      <c r="D28" s="22" t="s">
        <v>69</v>
      </c>
      <c r="E28" s="184" t="s">
        <v>69</v>
      </c>
      <c r="F28" s="184">
        <v>0</v>
      </c>
      <c r="G28" s="184" t="s">
        <v>69</v>
      </c>
      <c r="H28" s="184">
        <v>0</v>
      </c>
      <c r="I28" s="184" t="s">
        <v>69</v>
      </c>
      <c r="J28" s="184">
        <v>0</v>
      </c>
      <c r="K28" s="184">
        <f t="shared" ref="K28:K34" si="3">PRODUCT(IF(E28&lt;&gt;"'-",F28,1),IF(G28&lt;&gt;"-",H28,1),IF(I28&lt;&gt;"-",J28,1))</f>
        <v>0</v>
      </c>
      <c r="L28" s="22"/>
      <c r="M28" s="116" t="e">
        <f>Komponento_parinkimas</f>
        <v>#N/A</v>
      </c>
      <c r="N28" s="116" t="e">
        <f>Komponento_parinkimas</f>
        <v>#N/A</v>
      </c>
      <c r="O28" s="116" t="e">
        <f>Komponento_parinkimas</f>
        <v>#N/A</v>
      </c>
      <c r="P28" s="116" t="e">
        <f>Komponento_parinkimas</f>
        <v>#N/A</v>
      </c>
      <c r="Q28" s="116" t="e">
        <f>Komponento_parinkimas</f>
        <v>#N/A</v>
      </c>
      <c r="R28" s="116" t="e">
        <f>Komponento_parinkimas</f>
        <v>#N/A</v>
      </c>
      <c r="S28" s="116" t="e">
        <f>Komponento_parinkimas</f>
        <v>#N/A</v>
      </c>
      <c r="T28" s="116" t="e">
        <f>Komponento_parinkimas</f>
        <v>#N/A</v>
      </c>
      <c r="U28" s="116" t="e">
        <f>Komponento_parinkimas</f>
        <v>#N/A</v>
      </c>
      <c r="V28" s="116" t="e">
        <f>Komponento_parinkimas</f>
        <v>#N/A</v>
      </c>
      <c r="W28" s="116" t="e">
        <f>Komponento_parinkimas</f>
        <v>#N/A</v>
      </c>
      <c r="X28" s="116" t="e">
        <f>Komponento_parinkimas</f>
        <v>#N/A</v>
      </c>
      <c r="Y28" s="116" t="e">
        <f>Komponento_parinkimas</f>
        <v>#N/A</v>
      </c>
      <c r="Z28" s="116" t="e">
        <f>Komponento_parinkimas</f>
        <v>#N/A</v>
      </c>
      <c r="AA28" s="116" t="e">
        <f>Komponento_parinkimas</f>
        <v>#N/A</v>
      </c>
      <c r="AB28" s="116" t="e">
        <f>Komponento_parinkimas</f>
        <v>#N/A</v>
      </c>
      <c r="AC28" s="116" t="e">
        <f>Komponento_parinkimas</f>
        <v>#N/A</v>
      </c>
      <c r="AD28" s="116" t="e">
        <f>Komponento_parinkimas</f>
        <v>#N/A</v>
      </c>
      <c r="AE28" s="116" t="e">
        <f>Komponento_parinkimas</f>
        <v>#N/A</v>
      </c>
      <c r="AF28" s="116" t="e">
        <f>Komponento_parinkimas</f>
        <v>#N/A</v>
      </c>
      <c r="AG28" s="116" t="e">
        <f>Komponento_parinkimas</f>
        <v>#N/A</v>
      </c>
      <c r="AH28" s="116" t="e">
        <f>Komponento_parinkimas</f>
        <v>#N/A</v>
      </c>
      <c r="AI28" s="116" t="e">
        <f>Komponento_parinkimas</f>
        <v>#N/A</v>
      </c>
      <c r="AJ28" s="116" t="e">
        <f>Komponento_parinkimas</f>
        <v>#N/A</v>
      </c>
      <c r="AK28" s="116" t="e">
        <f>Komponento_parinkimas</f>
        <v>#N/A</v>
      </c>
      <c r="AL28" s="116" t="e">
        <f>Komponento_parinkimas</f>
        <v>#N/A</v>
      </c>
      <c r="AM28" s="116" t="e">
        <f>Komponento_parinkimas</f>
        <v>#N/A</v>
      </c>
      <c r="AN28" s="116" t="e">
        <f>Komponento_parinkimas</f>
        <v>#N/A</v>
      </c>
      <c r="AO28" s="116" t="e">
        <f>Komponento_parinkimas</f>
        <v>#N/A</v>
      </c>
      <c r="AP28" s="116" t="e">
        <f>Komponento_parinkimas</f>
        <v>#N/A</v>
      </c>
      <c r="AQ28" s="116" t="e">
        <f>Komponento_parinkimas</f>
        <v>#N/A</v>
      </c>
      <c r="AR28" s="1"/>
      <c r="AS28" s="1"/>
    </row>
    <row r="29" spans="1:45">
      <c r="A29" s="113" t="s">
        <v>485</v>
      </c>
      <c r="B29" s="114" t="s">
        <v>52</v>
      </c>
      <c r="C29" s="22"/>
      <c r="D29" s="22" t="s">
        <v>69</v>
      </c>
      <c r="E29" s="184" t="s">
        <v>69</v>
      </c>
      <c r="F29" s="184">
        <v>0</v>
      </c>
      <c r="G29" s="184" t="s">
        <v>69</v>
      </c>
      <c r="H29" s="184">
        <v>0</v>
      </c>
      <c r="I29" s="184" t="s">
        <v>69</v>
      </c>
      <c r="J29" s="184">
        <v>0</v>
      </c>
      <c r="K29" s="184">
        <f t="shared" si="3"/>
        <v>0</v>
      </c>
      <c r="L29" s="22"/>
      <c r="M29" s="116" t="e">
        <f>Komponento_parinkimas</f>
        <v>#N/A</v>
      </c>
      <c r="N29" s="116" t="e">
        <f>Komponento_parinkimas</f>
        <v>#N/A</v>
      </c>
      <c r="O29" s="116" t="e">
        <f>Komponento_parinkimas</f>
        <v>#N/A</v>
      </c>
      <c r="P29" s="116" t="e">
        <f>Komponento_parinkimas</f>
        <v>#N/A</v>
      </c>
      <c r="Q29" s="116" t="e">
        <f>Komponento_parinkimas</f>
        <v>#N/A</v>
      </c>
      <c r="R29" s="116" t="e">
        <f>Komponento_parinkimas</f>
        <v>#N/A</v>
      </c>
      <c r="S29" s="116" t="e">
        <f>Komponento_parinkimas</f>
        <v>#N/A</v>
      </c>
      <c r="T29" s="116" t="e">
        <f>Komponento_parinkimas</f>
        <v>#N/A</v>
      </c>
      <c r="U29" s="116" t="e">
        <f>Komponento_parinkimas</f>
        <v>#N/A</v>
      </c>
      <c r="V29" s="116" t="e">
        <f>Komponento_parinkimas</f>
        <v>#N/A</v>
      </c>
      <c r="W29" s="116" t="e">
        <f>Komponento_parinkimas</f>
        <v>#N/A</v>
      </c>
      <c r="X29" s="116" t="e">
        <f>Komponento_parinkimas</f>
        <v>#N/A</v>
      </c>
      <c r="Y29" s="116" t="e">
        <f>Komponento_parinkimas</f>
        <v>#N/A</v>
      </c>
      <c r="Z29" s="116" t="e">
        <f>Komponento_parinkimas</f>
        <v>#N/A</v>
      </c>
      <c r="AA29" s="116" t="e">
        <f>Komponento_parinkimas</f>
        <v>#N/A</v>
      </c>
      <c r="AB29" s="116" t="e">
        <f>Komponento_parinkimas</f>
        <v>#N/A</v>
      </c>
      <c r="AC29" s="116" t="e">
        <f>Komponento_parinkimas</f>
        <v>#N/A</v>
      </c>
      <c r="AD29" s="116" t="e">
        <f>Komponento_parinkimas</f>
        <v>#N/A</v>
      </c>
      <c r="AE29" s="116" t="e">
        <f>Komponento_parinkimas</f>
        <v>#N/A</v>
      </c>
      <c r="AF29" s="116" t="e">
        <f>Komponento_parinkimas</f>
        <v>#N/A</v>
      </c>
      <c r="AG29" s="116" t="e">
        <f>Komponento_parinkimas</f>
        <v>#N/A</v>
      </c>
      <c r="AH29" s="116" t="e">
        <f>Komponento_parinkimas</f>
        <v>#N/A</v>
      </c>
      <c r="AI29" s="116" t="e">
        <f>Komponento_parinkimas</f>
        <v>#N/A</v>
      </c>
      <c r="AJ29" s="116" t="e">
        <f>Komponento_parinkimas</f>
        <v>#N/A</v>
      </c>
      <c r="AK29" s="116" t="e">
        <f>Komponento_parinkimas</f>
        <v>#N/A</v>
      </c>
      <c r="AL29" s="116" t="e">
        <f>Komponento_parinkimas</f>
        <v>#N/A</v>
      </c>
      <c r="AM29" s="116" t="e">
        <f>Komponento_parinkimas</f>
        <v>#N/A</v>
      </c>
      <c r="AN29" s="116" t="e">
        <f>Komponento_parinkimas</f>
        <v>#N/A</v>
      </c>
      <c r="AO29" s="116" t="e">
        <f>Komponento_parinkimas</f>
        <v>#N/A</v>
      </c>
      <c r="AP29" s="116" t="e">
        <f>Komponento_parinkimas</f>
        <v>#N/A</v>
      </c>
      <c r="AQ29" s="116" t="e">
        <f>Komponento_parinkimas</f>
        <v>#N/A</v>
      </c>
      <c r="AR29" s="1"/>
      <c r="AS29" s="1"/>
    </row>
    <row r="30" spans="1:45">
      <c r="A30" s="113" t="s">
        <v>485</v>
      </c>
      <c r="B30" s="114" t="s">
        <v>339</v>
      </c>
      <c r="C30" s="22"/>
      <c r="D30" s="22" t="s">
        <v>69</v>
      </c>
      <c r="E30" s="184" t="s">
        <v>69</v>
      </c>
      <c r="F30" s="184">
        <v>0</v>
      </c>
      <c r="G30" s="184" t="s">
        <v>69</v>
      </c>
      <c r="H30" s="184">
        <v>0</v>
      </c>
      <c r="I30" s="184" t="s">
        <v>69</v>
      </c>
      <c r="J30" s="184">
        <v>0</v>
      </c>
      <c r="K30" s="184">
        <f t="shared" si="3"/>
        <v>0</v>
      </c>
      <c r="L30" s="22"/>
      <c r="M30" s="116" t="e">
        <f>Komponento_parinkimas</f>
        <v>#N/A</v>
      </c>
      <c r="N30" s="116" t="e">
        <f>Komponento_parinkimas</f>
        <v>#N/A</v>
      </c>
      <c r="O30" s="116" t="e">
        <f>Komponento_parinkimas</f>
        <v>#N/A</v>
      </c>
      <c r="P30" s="116" t="e">
        <f>Komponento_parinkimas</f>
        <v>#N/A</v>
      </c>
      <c r="Q30" s="116" t="e">
        <f>Komponento_parinkimas</f>
        <v>#N/A</v>
      </c>
      <c r="R30" s="116" t="e">
        <f>Komponento_parinkimas</f>
        <v>#N/A</v>
      </c>
      <c r="S30" s="116" t="e">
        <f>Komponento_parinkimas</f>
        <v>#N/A</v>
      </c>
      <c r="T30" s="116" t="e">
        <f>Komponento_parinkimas</f>
        <v>#N/A</v>
      </c>
      <c r="U30" s="116" t="e">
        <f>Komponento_parinkimas</f>
        <v>#N/A</v>
      </c>
      <c r="V30" s="116" t="e">
        <f>Komponento_parinkimas</f>
        <v>#N/A</v>
      </c>
      <c r="W30" s="116" t="e">
        <f>Komponento_parinkimas</f>
        <v>#N/A</v>
      </c>
      <c r="X30" s="116" t="e">
        <f>Komponento_parinkimas</f>
        <v>#N/A</v>
      </c>
      <c r="Y30" s="116" t="e">
        <f>Komponento_parinkimas</f>
        <v>#N/A</v>
      </c>
      <c r="Z30" s="116" t="e">
        <f>Komponento_parinkimas</f>
        <v>#N/A</v>
      </c>
      <c r="AA30" s="116" t="e">
        <f>Komponento_parinkimas</f>
        <v>#N/A</v>
      </c>
      <c r="AB30" s="116" t="e">
        <f>Komponento_parinkimas</f>
        <v>#N/A</v>
      </c>
      <c r="AC30" s="116" t="e">
        <f>Komponento_parinkimas</f>
        <v>#N/A</v>
      </c>
      <c r="AD30" s="116" t="e">
        <f>Komponento_parinkimas</f>
        <v>#N/A</v>
      </c>
      <c r="AE30" s="116" t="e">
        <f>Komponento_parinkimas</f>
        <v>#N/A</v>
      </c>
      <c r="AF30" s="116" t="e">
        <f>Komponento_parinkimas</f>
        <v>#N/A</v>
      </c>
      <c r="AG30" s="116" t="e">
        <f>Komponento_parinkimas</f>
        <v>#N/A</v>
      </c>
      <c r="AH30" s="116" t="e">
        <f>Komponento_parinkimas</f>
        <v>#N/A</v>
      </c>
      <c r="AI30" s="116" t="e">
        <f>Komponento_parinkimas</f>
        <v>#N/A</v>
      </c>
      <c r="AJ30" s="116" t="e">
        <f>Komponento_parinkimas</f>
        <v>#N/A</v>
      </c>
      <c r="AK30" s="116" t="e">
        <f>Komponento_parinkimas</f>
        <v>#N/A</v>
      </c>
      <c r="AL30" s="116" t="e">
        <f>Komponento_parinkimas</f>
        <v>#N/A</v>
      </c>
      <c r="AM30" s="116" t="e">
        <f>Komponento_parinkimas</f>
        <v>#N/A</v>
      </c>
      <c r="AN30" s="116" t="e">
        <f>Komponento_parinkimas</f>
        <v>#N/A</v>
      </c>
      <c r="AO30" s="116" t="e">
        <f>Komponento_parinkimas</f>
        <v>#N/A</v>
      </c>
      <c r="AP30" s="116" t="e">
        <f>Komponento_parinkimas</f>
        <v>#N/A</v>
      </c>
      <c r="AQ30" s="116" t="e">
        <f>Komponento_parinkimas</f>
        <v>#N/A</v>
      </c>
      <c r="AR30" s="1"/>
      <c r="AS30" s="1"/>
    </row>
    <row r="31" spans="1:45">
      <c r="A31" s="113" t="s">
        <v>485</v>
      </c>
      <c r="B31" s="114" t="s">
        <v>340</v>
      </c>
      <c r="C31" s="22"/>
      <c r="D31" s="22" t="s">
        <v>69</v>
      </c>
      <c r="E31" s="184" t="s">
        <v>69</v>
      </c>
      <c r="F31" s="184">
        <v>0</v>
      </c>
      <c r="G31" s="184" t="s">
        <v>69</v>
      </c>
      <c r="H31" s="184">
        <v>0</v>
      </c>
      <c r="I31" s="184" t="s">
        <v>69</v>
      </c>
      <c r="J31" s="184">
        <v>0</v>
      </c>
      <c r="K31" s="184">
        <f t="shared" si="3"/>
        <v>0</v>
      </c>
      <c r="L31" s="22"/>
      <c r="M31" s="116" t="e">
        <f>Komponento_parinkimas</f>
        <v>#N/A</v>
      </c>
      <c r="N31" s="116" t="e">
        <f>Komponento_parinkimas</f>
        <v>#N/A</v>
      </c>
      <c r="O31" s="116" t="e">
        <f>Komponento_parinkimas</f>
        <v>#N/A</v>
      </c>
      <c r="P31" s="116" t="e">
        <f>Komponento_parinkimas</f>
        <v>#N/A</v>
      </c>
      <c r="Q31" s="116" t="e">
        <f>Komponento_parinkimas</f>
        <v>#N/A</v>
      </c>
      <c r="R31" s="116" t="e">
        <f>Komponento_parinkimas</f>
        <v>#N/A</v>
      </c>
      <c r="S31" s="116" t="e">
        <f>Komponento_parinkimas</f>
        <v>#N/A</v>
      </c>
      <c r="T31" s="116" t="e">
        <f>Komponento_parinkimas</f>
        <v>#N/A</v>
      </c>
      <c r="U31" s="116" t="e">
        <f>Komponento_parinkimas</f>
        <v>#N/A</v>
      </c>
      <c r="V31" s="116" t="e">
        <f>Komponento_parinkimas</f>
        <v>#N/A</v>
      </c>
      <c r="W31" s="116" t="e">
        <f>Komponento_parinkimas</f>
        <v>#N/A</v>
      </c>
      <c r="X31" s="116" t="e">
        <f>Komponento_parinkimas</f>
        <v>#N/A</v>
      </c>
      <c r="Y31" s="116" t="e">
        <f>Komponento_parinkimas</f>
        <v>#N/A</v>
      </c>
      <c r="Z31" s="116" t="e">
        <f>Komponento_parinkimas</f>
        <v>#N/A</v>
      </c>
      <c r="AA31" s="116" t="e">
        <f>Komponento_parinkimas</f>
        <v>#N/A</v>
      </c>
      <c r="AB31" s="116" t="e">
        <f>Komponento_parinkimas</f>
        <v>#N/A</v>
      </c>
      <c r="AC31" s="116" t="e">
        <f>Komponento_parinkimas</f>
        <v>#N/A</v>
      </c>
      <c r="AD31" s="116" t="e">
        <f>Komponento_parinkimas</f>
        <v>#N/A</v>
      </c>
      <c r="AE31" s="116" t="e">
        <f>Komponento_parinkimas</f>
        <v>#N/A</v>
      </c>
      <c r="AF31" s="116" t="e">
        <f>Komponento_parinkimas</f>
        <v>#N/A</v>
      </c>
      <c r="AG31" s="116" t="e">
        <f>Komponento_parinkimas</f>
        <v>#N/A</v>
      </c>
      <c r="AH31" s="116" t="e">
        <f>Komponento_parinkimas</f>
        <v>#N/A</v>
      </c>
      <c r="AI31" s="116" t="e">
        <f>Komponento_parinkimas</f>
        <v>#N/A</v>
      </c>
      <c r="AJ31" s="116" t="e">
        <f>Komponento_parinkimas</f>
        <v>#N/A</v>
      </c>
      <c r="AK31" s="116" t="e">
        <f>Komponento_parinkimas</f>
        <v>#N/A</v>
      </c>
      <c r="AL31" s="116" t="e">
        <f>Komponento_parinkimas</f>
        <v>#N/A</v>
      </c>
      <c r="AM31" s="116" t="e">
        <f>Komponento_parinkimas</f>
        <v>#N/A</v>
      </c>
      <c r="AN31" s="116" t="e">
        <f>Komponento_parinkimas</f>
        <v>#N/A</v>
      </c>
      <c r="AO31" s="116" t="e">
        <f>Komponento_parinkimas</f>
        <v>#N/A</v>
      </c>
      <c r="AP31" s="116" t="e">
        <f>Komponento_parinkimas</f>
        <v>#N/A</v>
      </c>
      <c r="AQ31" s="116" t="e">
        <f>Komponento_parinkimas</f>
        <v>#N/A</v>
      </c>
      <c r="AR31" s="1"/>
      <c r="AS31" s="1"/>
    </row>
    <row r="32" spans="1:45">
      <c r="A32" s="113" t="s">
        <v>485</v>
      </c>
      <c r="B32" s="114" t="s">
        <v>341</v>
      </c>
      <c r="C32" s="22"/>
      <c r="D32" s="22" t="s">
        <v>69</v>
      </c>
      <c r="E32" s="184" t="s">
        <v>69</v>
      </c>
      <c r="F32" s="184">
        <v>0</v>
      </c>
      <c r="G32" s="184" t="s">
        <v>69</v>
      </c>
      <c r="H32" s="184">
        <v>0</v>
      </c>
      <c r="I32" s="184" t="s">
        <v>69</v>
      </c>
      <c r="J32" s="184">
        <v>0</v>
      </c>
      <c r="K32" s="184">
        <f t="shared" si="3"/>
        <v>0</v>
      </c>
      <c r="L32" s="22"/>
      <c r="M32" s="116" t="e">
        <f>Komponento_parinkimas</f>
        <v>#N/A</v>
      </c>
      <c r="N32" s="116" t="e">
        <f>Komponento_parinkimas</f>
        <v>#N/A</v>
      </c>
      <c r="O32" s="116" t="e">
        <f>Komponento_parinkimas</f>
        <v>#N/A</v>
      </c>
      <c r="P32" s="116" t="e">
        <f>Komponento_parinkimas</f>
        <v>#N/A</v>
      </c>
      <c r="Q32" s="116" t="e">
        <f>Komponento_parinkimas</f>
        <v>#N/A</v>
      </c>
      <c r="R32" s="116" t="e">
        <f>Komponento_parinkimas</f>
        <v>#N/A</v>
      </c>
      <c r="S32" s="116" t="e">
        <f>Komponento_parinkimas</f>
        <v>#N/A</v>
      </c>
      <c r="T32" s="116" t="e">
        <f>Komponento_parinkimas</f>
        <v>#N/A</v>
      </c>
      <c r="U32" s="116" t="e">
        <f>Komponento_parinkimas</f>
        <v>#N/A</v>
      </c>
      <c r="V32" s="116" t="e">
        <f>Komponento_parinkimas</f>
        <v>#N/A</v>
      </c>
      <c r="W32" s="116" t="e">
        <f>Komponento_parinkimas</f>
        <v>#N/A</v>
      </c>
      <c r="X32" s="116" t="e">
        <f>Komponento_parinkimas</f>
        <v>#N/A</v>
      </c>
      <c r="Y32" s="116" t="e">
        <f>Komponento_parinkimas</f>
        <v>#N/A</v>
      </c>
      <c r="Z32" s="116" t="e">
        <f>Komponento_parinkimas</f>
        <v>#N/A</v>
      </c>
      <c r="AA32" s="116" t="e">
        <f>Komponento_parinkimas</f>
        <v>#N/A</v>
      </c>
      <c r="AB32" s="116" t="e">
        <f>Komponento_parinkimas</f>
        <v>#N/A</v>
      </c>
      <c r="AC32" s="116" t="e">
        <f>Komponento_parinkimas</f>
        <v>#N/A</v>
      </c>
      <c r="AD32" s="116" t="e">
        <f>Komponento_parinkimas</f>
        <v>#N/A</v>
      </c>
      <c r="AE32" s="116" t="e">
        <f>Komponento_parinkimas</f>
        <v>#N/A</v>
      </c>
      <c r="AF32" s="116" t="e">
        <f>Komponento_parinkimas</f>
        <v>#N/A</v>
      </c>
      <c r="AG32" s="116" t="e">
        <f>Komponento_parinkimas</f>
        <v>#N/A</v>
      </c>
      <c r="AH32" s="116" t="e">
        <f>Komponento_parinkimas</f>
        <v>#N/A</v>
      </c>
      <c r="AI32" s="116" t="e">
        <f>Komponento_parinkimas</f>
        <v>#N/A</v>
      </c>
      <c r="AJ32" s="116" t="e">
        <f>Komponento_parinkimas</f>
        <v>#N/A</v>
      </c>
      <c r="AK32" s="116" t="e">
        <f>Komponento_parinkimas</f>
        <v>#N/A</v>
      </c>
      <c r="AL32" s="116" t="e">
        <f>Komponento_parinkimas</f>
        <v>#N/A</v>
      </c>
      <c r="AM32" s="116" t="e">
        <f>Komponento_parinkimas</f>
        <v>#N/A</v>
      </c>
      <c r="AN32" s="116" t="e">
        <f>Komponento_parinkimas</f>
        <v>#N/A</v>
      </c>
      <c r="AO32" s="116" t="e">
        <f>Komponento_parinkimas</f>
        <v>#N/A</v>
      </c>
      <c r="AP32" s="116" t="e">
        <f>Komponento_parinkimas</f>
        <v>#N/A</v>
      </c>
      <c r="AQ32" s="116" t="e">
        <f>Komponento_parinkimas</f>
        <v>#N/A</v>
      </c>
      <c r="AR32" s="1"/>
      <c r="AS32" s="1"/>
    </row>
    <row r="33" spans="1:45">
      <c r="A33" s="113" t="s">
        <v>485</v>
      </c>
      <c r="B33" s="114" t="s">
        <v>342</v>
      </c>
      <c r="C33" s="22"/>
      <c r="D33" s="22" t="s">
        <v>69</v>
      </c>
      <c r="E33" s="184" t="s">
        <v>69</v>
      </c>
      <c r="F33" s="184">
        <v>0</v>
      </c>
      <c r="G33" s="184" t="s">
        <v>69</v>
      </c>
      <c r="H33" s="184">
        <v>0</v>
      </c>
      <c r="I33" s="184" t="s">
        <v>69</v>
      </c>
      <c r="J33" s="184">
        <v>0</v>
      </c>
      <c r="K33" s="184">
        <f t="shared" si="3"/>
        <v>0</v>
      </c>
      <c r="L33" s="22"/>
      <c r="M33" s="116" t="e">
        <f>Komponento_parinkimas</f>
        <v>#N/A</v>
      </c>
      <c r="N33" s="116" t="e">
        <f>Komponento_parinkimas</f>
        <v>#N/A</v>
      </c>
      <c r="O33" s="116" t="e">
        <f>Komponento_parinkimas</f>
        <v>#N/A</v>
      </c>
      <c r="P33" s="116" t="e">
        <f>Komponento_parinkimas</f>
        <v>#N/A</v>
      </c>
      <c r="Q33" s="116" t="e">
        <f>Komponento_parinkimas</f>
        <v>#N/A</v>
      </c>
      <c r="R33" s="116" t="e">
        <f>Komponento_parinkimas</f>
        <v>#N/A</v>
      </c>
      <c r="S33" s="116" t="e">
        <f>Komponento_parinkimas</f>
        <v>#N/A</v>
      </c>
      <c r="T33" s="116" t="e">
        <f>Komponento_parinkimas</f>
        <v>#N/A</v>
      </c>
      <c r="U33" s="116" t="e">
        <f>Komponento_parinkimas</f>
        <v>#N/A</v>
      </c>
      <c r="V33" s="116" t="e">
        <f>Komponento_parinkimas</f>
        <v>#N/A</v>
      </c>
      <c r="W33" s="116" t="e">
        <f>Komponento_parinkimas</f>
        <v>#N/A</v>
      </c>
      <c r="X33" s="116" t="e">
        <f>Komponento_parinkimas</f>
        <v>#N/A</v>
      </c>
      <c r="Y33" s="116" t="e">
        <f>Komponento_parinkimas</f>
        <v>#N/A</v>
      </c>
      <c r="Z33" s="116" t="e">
        <f>Komponento_parinkimas</f>
        <v>#N/A</v>
      </c>
      <c r="AA33" s="116" t="e">
        <f>Komponento_parinkimas</f>
        <v>#N/A</v>
      </c>
      <c r="AB33" s="116" t="e">
        <f>Komponento_parinkimas</f>
        <v>#N/A</v>
      </c>
      <c r="AC33" s="116" t="e">
        <f>Komponento_parinkimas</f>
        <v>#N/A</v>
      </c>
      <c r="AD33" s="116" t="e">
        <f>Komponento_parinkimas</f>
        <v>#N/A</v>
      </c>
      <c r="AE33" s="116" t="e">
        <f>Komponento_parinkimas</f>
        <v>#N/A</v>
      </c>
      <c r="AF33" s="116" t="e">
        <f>Komponento_parinkimas</f>
        <v>#N/A</v>
      </c>
      <c r="AG33" s="116" t="e">
        <f>Komponento_parinkimas</f>
        <v>#N/A</v>
      </c>
      <c r="AH33" s="116" t="e">
        <f>Komponento_parinkimas</f>
        <v>#N/A</v>
      </c>
      <c r="AI33" s="116" t="e">
        <f>Komponento_parinkimas</f>
        <v>#N/A</v>
      </c>
      <c r="AJ33" s="116" t="e">
        <f>Komponento_parinkimas</f>
        <v>#N/A</v>
      </c>
      <c r="AK33" s="116" t="e">
        <f>Komponento_parinkimas</f>
        <v>#N/A</v>
      </c>
      <c r="AL33" s="116" t="e">
        <f>Komponento_parinkimas</f>
        <v>#N/A</v>
      </c>
      <c r="AM33" s="116" t="e">
        <f>Komponento_parinkimas</f>
        <v>#N/A</v>
      </c>
      <c r="AN33" s="116" t="e">
        <f>Komponento_parinkimas</f>
        <v>#N/A</v>
      </c>
      <c r="AO33" s="116" t="e">
        <f>Komponento_parinkimas</f>
        <v>#N/A</v>
      </c>
      <c r="AP33" s="116" t="e">
        <f>Komponento_parinkimas</f>
        <v>#N/A</v>
      </c>
      <c r="AQ33" s="116" t="e">
        <f>Komponento_parinkimas</f>
        <v>#N/A</v>
      </c>
      <c r="AR33" s="1"/>
      <c r="AS33" s="1"/>
    </row>
    <row r="34" spans="1:45">
      <c r="A34" s="113" t="s">
        <v>485</v>
      </c>
      <c r="B34" s="114" t="s">
        <v>343</v>
      </c>
      <c r="C34" s="22"/>
      <c r="D34" s="22" t="s">
        <v>69</v>
      </c>
      <c r="E34" s="184" t="s">
        <v>69</v>
      </c>
      <c r="F34" s="184">
        <v>0</v>
      </c>
      <c r="G34" s="184" t="s">
        <v>69</v>
      </c>
      <c r="H34" s="184">
        <v>0</v>
      </c>
      <c r="I34" s="184" t="s">
        <v>69</v>
      </c>
      <c r="J34" s="184">
        <v>0</v>
      </c>
      <c r="K34" s="184">
        <f t="shared" si="3"/>
        <v>0</v>
      </c>
      <c r="L34" s="22"/>
      <c r="M34" s="116" t="e">
        <f>Komponento_parinkimas</f>
        <v>#N/A</v>
      </c>
      <c r="N34" s="116" t="e">
        <f>Komponento_parinkimas</f>
        <v>#N/A</v>
      </c>
      <c r="O34" s="116" t="e">
        <f>Komponento_parinkimas</f>
        <v>#N/A</v>
      </c>
      <c r="P34" s="116" t="e">
        <f>Komponento_parinkimas</f>
        <v>#N/A</v>
      </c>
      <c r="Q34" s="116" t="e">
        <f>Komponento_parinkimas</f>
        <v>#N/A</v>
      </c>
      <c r="R34" s="116" t="e">
        <f>Komponento_parinkimas</f>
        <v>#N/A</v>
      </c>
      <c r="S34" s="116" t="e">
        <f>Komponento_parinkimas</f>
        <v>#N/A</v>
      </c>
      <c r="T34" s="116" t="e">
        <f>Komponento_parinkimas</f>
        <v>#N/A</v>
      </c>
      <c r="U34" s="116" t="e">
        <f>Komponento_parinkimas</f>
        <v>#N/A</v>
      </c>
      <c r="V34" s="116" t="e">
        <f>Komponento_parinkimas</f>
        <v>#N/A</v>
      </c>
      <c r="W34" s="116" t="e">
        <f>Komponento_parinkimas</f>
        <v>#N/A</v>
      </c>
      <c r="X34" s="116" t="e">
        <f>Komponento_parinkimas</f>
        <v>#N/A</v>
      </c>
      <c r="Y34" s="116" t="e">
        <f>Komponento_parinkimas</f>
        <v>#N/A</v>
      </c>
      <c r="Z34" s="116" t="e">
        <f>Komponento_parinkimas</f>
        <v>#N/A</v>
      </c>
      <c r="AA34" s="116" t="e">
        <f>Komponento_parinkimas</f>
        <v>#N/A</v>
      </c>
      <c r="AB34" s="116" t="e">
        <f>Komponento_parinkimas</f>
        <v>#N/A</v>
      </c>
      <c r="AC34" s="116" t="e">
        <f>Komponento_parinkimas</f>
        <v>#N/A</v>
      </c>
      <c r="AD34" s="116" t="e">
        <f>Komponento_parinkimas</f>
        <v>#N/A</v>
      </c>
      <c r="AE34" s="116" t="e">
        <f>Komponento_parinkimas</f>
        <v>#N/A</v>
      </c>
      <c r="AF34" s="116" t="e">
        <f>Komponento_parinkimas</f>
        <v>#N/A</v>
      </c>
      <c r="AG34" s="116" t="e">
        <f>Komponento_parinkimas</f>
        <v>#N/A</v>
      </c>
      <c r="AH34" s="116" t="e">
        <f>Komponento_parinkimas</f>
        <v>#N/A</v>
      </c>
      <c r="AI34" s="116" t="e">
        <f>Komponento_parinkimas</f>
        <v>#N/A</v>
      </c>
      <c r="AJ34" s="116" t="e">
        <f>Komponento_parinkimas</f>
        <v>#N/A</v>
      </c>
      <c r="AK34" s="116" t="e">
        <f>Komponento_parinkimas</f>
        <v>#N/A</v>
      </c>
      <c r="AL34" s="116" t="e">
        <f>Komponento_parinkimas</f>
        <v>#N/A</v>
      </c>
      <c r="AM34" s="116" t="e">
        <f>Komponento_parinkimas</f>
        <v>#N/A</v>
      </c>
      <c r="AN34" s="116" t="e">
        <f>Komponento_parinkimas</f>
        <v>#N/A</v>
      </c>
      <c r="AO34" s="116" t="e">
        <f>Komponento_parinkimas</f>
        <v>#N/A</v>
      </c>
      <c r="AP34" s="116" t="e">
        <f>Komponento_parinkimas</f>
        <v>#N/A</v>
      </c>
      <c r="AQ34" s="116" t="e">
        <f>Komponento_parinkimas</f>
        <v>#N/A</v>
      </c>
      <c r="AR34" s="1"/>
      <c r="AS34" s="1"/>
    </row>
    <row r="35" spans="1:45">
      <c r="A35" s="113" t="s">
        <v>485</v>
      </c>
      <c r="B35" s="119" t="s">
        <v>53</v>
      </c>
      <c r="C35" s="111"/>
      <c r="D35" s="111"/>
      <c r="E35" s="192"/>
      <c r="F35" s="193"/>
      <c r="G35" s="193"/>
      <c r="H35" s="193"/>
      <c r="I35" s="193"/>
      <c r="J35" s="193"/>
      <c r="K35" s="194"/>
      <c r="L35" s="118"/>
      <c r="M35" s="111"/>
      <c r="N35" s="111"/>
      <c r="O35" s="111"/>
      <c r="P35" s="111"/>
      <c r="Q35" s="111"/>
      <c r="R35" s="111"/>
      <c r="S35" s="111"/>
      <c r="T35" s="111"/>
      <c r="U35" s="111"/>
      <c r="V35" s="111"/>
      <c r="W35" s="111"/>
      <c r="X35" s="111"/>
      <c r="Y35" s="111"/>
      <c r="Z35" s="111"/>
      <c r="AA35" s="111"/>
      <c r="AB35" s="111"/>
      <c r="AC35" s="111"/>
      <c r="AD35" s="111"/>
      <c r="AE35" s="111"/>
      <c r="AF35" s="111"/>
      <c r="AG35" s="111"/>
      <c r="AH35" s="111"/>
      <c r="AI35" s="111"/>
      <c r="AJ35" s="111"/>
      <c r="AK35" s="111"/>
      <c r="AL35" s="111"/>
      <c r="AM35" s="111"/>
      <c r="AN35" s="111"/>
      <c r="AO35" s="111"/>
      <c r="AP35" s="111"/>
      <c r="AQ35" s="111"/>
      <c r="AR35" s="1"/>
      <c r="AS35" s="1"/>
    </row>
    <row r="36" spans="1:45">
      <c r="A36" s="113" t="s">
        <v>485</v>
      </c>
      <c r="B36" s="114" t="s">
        <v>344</v>
      </c>
      <c r="C36" s="22"/>
      <c r="D36" s="22" t="s">
        <v>69</v>
      </c>
      <c r="E36" s="184" t="s">
        <v>69</v>
      </c>
      <c r="F36" s="184">
        <v>0</v>
      </c>
      <c r="G36" s="184" t="s">
        <v>69</v>
      </c>
      <c r="H36" s="184">
        <v>0</v>
      </c>
      <c r="I36" s="184" t="s">
        <v>69</v>
      </c>
      <c r="J36" s="184">
        <v>0</v>
      </c>
      <c r="K36" s="184">
        <f>PRODUCT(IF(E36&lt;&gt;"'-",F36,1),IF(G36&lt;&gt;"-",H36,1),IF(I36&lt;&gt;"-",J36,1))</f>
        <v>0</v>
      </c>
      <c r="L36" s="22"/>
      <c r="M36" s="116" t="e">
        <f>Komponento_parinkimas</f>
        <v>#N/A</v>
      </c>
      <c r="N36" s="116" t="e">
        <f>Komponento_parinkimas</f>
        <v>#N/A</v>
      </c>
      <c r="O36" s="116" t="e">
        <f>Komponento_parinkimas</f>
        <v>#N/A</v>
      </c>
      <c r="P36" s="116" t="e">
        <f>Komponento_parinkimas</f>
        <v>#N/A</v>
      </c>
      <c r="Q36" s="116" t="e">
        <f>Komponento_parinkimas</f>
        <v>#N/A</v>
      </c>
      <c r="R36" s="116" t="e">
        <f>Komponento_parinkimas</f>
        <v>#N/A</v>
      </c>
      <c r="S36" s="116" t="e">
        <f>Komponento_parinkimas</f>
        <v>#N/A</v>
      </c>
      <c r="T36" s="116" t="e">
        <f>Komponento_parinkimas</f>
        <v>#N/A</v>
      </c>
      <c r="U36" s="116" t="e">
        <f>Komponento_parinkimas</f>
        <v>#N/A</v>
      </c>
      <c r="V36" s="116" t="e">
        <f>Komponento_parinkimas</f>
        <v>#N/A</v>
      </c>
      <c r="W36" s="116" t="e">
        <f>Komponento_parinkimas</f>
        <v>#N/A</v>
      </c>
      <c r="X36" s="116" t="e">
        <f>Komponento_parinkimas</f>
        <v>#N/A</v>
      </c>
      <c r="Y36" s="116" t="e">
        <f>Komponento_parinkimas</f>
        <v>#N/A</v>
      </c>
      <c r="Z36" s="116" t="e">
        <f>Komponento_parinkimas</f>
        <v>#N/A</v>
      </c>
      <c r="AA36" s="116" t="e">
        <f>Komponento_parinkimas</f>
        <v>#N/A</v>
      </c>
      <c r="AB36" s="116" t="e">
        <f>Komponento_parinkimas</f>
        <v>#N/A</v>
      </c>
      <c r="AC36" s="116" t="e">
        <f>Komponento_parinkimas</f>
        <v>#N/A</v>
      </c>
      <c r="AD36" s="116" t="e">
        <f>Komponento_parinkimas</f>
        <v>#N/A</v>
      </c>
      <c r="AE36" s="116" t="e">
        <f>Komponento_parinkimas</f>
        <v>#N/A</v>
      </c>
      <c r="AF36" s="116" t="e">
        <f>Komponento_parinkimas</f>
        <v>#N/A</v>
      </c>
      <c r="AG36" s="116" t="e">
        <f>Komponento_parinkimas</f>
        <v>#N/A</v>
      </c>
      <c r="AH36" s="116" t="e">
        <f>Komponento_parinkimas</f>
        <v>#N/A</v>
      </c>
      <c r="AI36" s="116" t="e">
        <f>Komponento_parinkimas</f>
        <v>#N/A</v>
      </c>
      <c r="AJ36" s="116" t="e">
        <f>Komponento_parinkimas</f>
        <v>#N/A</v>
      </c>
      <c r="AK36" s="116" t="e">
        <f>Komponento_parinkimas</f>
        <v>#N/A</v>
      </c>
      <c r="AL36" s="116" t="e">
        <f>Komponento_parinkimas</f>
        <v>#N/A</v>
      </c>
      <c r="AM36" s="116" t="e">
        <f>Komponento_parinkimas</f>
        <v>#N/A</v>
      </c>
      <c r="AN36" s="116" t="e">
        <f>Komponento_parinkimas</f>
        <v>#N/A</v>
      </c>
      <c r="AO36" s="116" t="e">
        <f>Komponento_parinkimas</f>
        <v>#N/A</v>
      </c>
      <c r="AP36" s="116" t="e">
        <f>Komponento_parinkimas</f>
        <v>#N/A</v>
      </c>
      <c r="AQ36" s="116" t="e">
        <f>Komponento_parinkimas</f>
        <v>#N/A</v>
      </c>
      <c r="AR36" s="1"/>
      <c r="AS36" s="1"/>
    </row>
    <row r="37" spans="1:45">
      <c r="A37" s="113" t="s">
        <v>485</v>
      </c>
      <c r="B37" s="114" t="s">
        <v>345</v>
      </c>
      <c r="C37" s="22"/>
      <c r="D37" s="22" t="s">
        <v>69</v>
      </c>
      <c r="E37" s="184" t="s">
        <v>69</v>
      </c>
      <c r="F37" s="184">
        <v>0</v>
      </c>
      <c r="G37" s="184" t="s">
        <v>69</v>
      </c>
      <c r="H37" s="184">
        <v>0</v>
      </c>
      <c r="I37" s="184" t="s">
        <v>69</v>
      </c>
      <c r="J37" s="184">
        <v>0</v>
      </c>
      <c r="K37" s="184">
        <f>PRODUCT(IF(E37&lt;&gt;"'-",F37,1),IF(G37&lt;&gt;"-",H37,1),IF(I37&lt;&gt;"-",J37,1))</f>
        <v>0</v>
      </c>
      <c r="L37" s="22"/>
      <c r="M37" s="116" t="e">
        <f>Komponento_parinkimas</f>
        <v>#N/A</v>
      </c>
      <c r="N37" s="116" t="e">
        <f>Komponento_parinkimas</f>
        <v>#N/A</v>
      </c>
      <c r="O37" s="116" t="e">
        <f>Komponento_parinkimas</f>
        <v>#N/A</v>
      </c>
      <c r="P37" s="116" t="e">
        <f>Komponento_parinkimas</f>
        <v>#N/A</v>
      </c>
      <c r="Q37" s="116" t="e">
        <f>Komponento_parinkimas</f>
        <v>#N/A</v>
      </c>
      <c r="R37" s="116" t="e">
        <f>Komponento_parinkimas</f>
        <v>#N/A</v>
      </c>
      <c r="S37" s="116" t="e">
        <f>Komponento_parinkimas</f>
        <v>#N/A</v>
      </c>
      <c r="T37" s="116" t="e">
        <f>Komponento_parinkimas</f>
        <v>#N/A</v>
      </c>
      <c r="U37" s="116" t="e">
        <f>Komponento_parinkimas</f>
        <v>#N/A</v>
      </c>
      <c r="V37" s="116" t="e">
        <f>Komponento_parinkimas</f>
        <v>#N/A</v>
      </c>
      <c r="W37" s="116" t="e">
        <f>Komponento_parinkimas</f>
        <v>#N/A</v>
      </c>
      <c r="X37" s="116" t="e">
        <f>Komponento_parinkimas</f>
        <v>#N/A</v>
      </c>
      <c r="Y37" s="116" t="e">
        <f>Komponento_parinkimas</f>
        <v>#N/A</v>
      </c>
      <c r="Z37" s="116" t="e">
        <f>Komponento_parinkimas</f>
        <v>#N/A</v>
      </c>
      <c r="AA37" s="116" t="e">
        <f>Komponento_parinkimas</f>
        <v>#N/A</v>
      </c>
      <c r="AB37" s="116" t="e">
        <f>Komponento_parinkimas</f>
        <v>#N/A</v>
      </c>
      <c r="AC37" s="116" t="e">
        <f>Komponento_parinkimas</f>
        <v>#N/A</v>
      </c>
      <c r="AD37" s="116" t="e">
        <f>Komponento_parinkimas</f>
        <v>#N/A</v>
      </c>
      <c r="AE37" s="116" t="e">
        <f>Komponento_parinkimas</f>
        <v>#N/A</v>
      </c>
      <c r="AF37" s="116" t="e">
        <f>Komponento_parinkimas</f>
        <v>#N/A</v>
      </c>
      <c r="AG37" s="116" t="e">
        <f>Komponento_parinkimas</f>
        <v>#N/A</v>
      </c>
      <c r="AH37" s="116" t="e">
        <f>Komponento_parinkimas</f>
        <v>#N/A</v>
      </c>
      <c r="AI37" s="116" t="e">
        <f>Komponento_parinkimas</f>
        <v>#N/A</v>
      </c>
      <c r="AJ37" s="116" t="e">
        <f>Komponento_parinkimas</f>
        <v>#N/A</v>
      </c>
      <c r="AK37" s="116" t="e">
        <f>Komponento_parinkimas</f>
        <v>#N/A</v>
      </c>
      <c r="AL37" s="116" t="e">
        <f>Komponento_parinkimas</f>
        <v>#N/A</v>
      </c>
      <c r="AM37" s="116" t="e">
        <f>Komponento_parinkimas</f>
        <v>#N/A</v>
      </c>
      <c r="AN37" s="116" t="e">
        <f>Komponento_parinkimas</f>
        <v>#N/A</v>
      </c>
      <c r="AO37" s="116" t="e">
        <f>Komponento_parinkimas</f>
        <v>#N/A</v>
      </c>
      <c r="AP37" s="116" t="e">
        <f>Komponento_parinkimas</f>
        <v>#N/A</v>
      </c>
      <c r="AQ37" s="116" t="e">
        <f>Komponento_parinkimas</f>
        <v>#N/A</v>
      </c>
      <c r="AR37" s="1"/>
      <c r="AS37" s="1"/>
    </row>
    <row r="38" spans="1:45">
      <c r="A38" s="113" t="s">
        <v>485</v>
      </c>
      <c r="B38" s="114" t="s">
        <v>346</v>
      </c>
      <c r="C38" s="22"/>
      <c r="D38" s="22" t="s">
        <v>69</v>
      </c>
      <c r="E38" s="184" t="s">
        <v>69</v>
      </c>
      <c r="F38" s="184">
        <v>0</v>
      </c>
      <c r="G38" s="184" t="s">
        <v>69</v>
      </c>
      <c r="H38" s="184">
        <v>0</v>
      </c>
      <c r="I38" s="184" t="s">
        <v>69</v>
      </c>
      <c r="J38" s="184">
        <v>0</v>
      </c>
      <c r="K38" s="184">
        <f>PRODUCT(IF(E38&lt;&gt;"'-",F38,1),IF(G38&lt;&gt;"-",H38,1),IF(I38&lt;&gt;"-",J38,1))</f>
        <v>0</v>
      </c>
      <c r="L38" s="22"/>
      <c r="M38" s="116" t="e">
        <f>Komponento_parinkimas</f>
        <v>#N/A</v>
      </c>
      <c r="N38" s="116" t="e">
        <f>Komponento_parinkimas</f>
        <v>#N/A</v>
      </c>
      <c r="O38" s="116" t="e">
        <f>Komponento_parinkimas</f>
        <v>#N/A</v>
      </c>
      <c r="P38" s="116" t="e">
        <f>Komponento_parinkimas</f>
        <v>#N/A</v>
      </c>
      <c r="Q38" s="116" t="e">
        <f>Komponento_parinkimas</f>
        <v>#N/A</v>
      </c>
      <c r="R38" s="116" t="e">
        <f>Komponento_parinkimas</f>
        <v>#N/A</v>
      </c>
      <c r="S38" s="116" t="e">
        <f>Komponento_parinkimas</f>
        <v>#N/A</v>
      </c>
      <c r="T38" s="116" t="e">
        <f>Komponento_parinkimas</f>
        <v>#N/A</v>
      </c>
      <c r="U38" s="116" t="e">
        <f>Komponento_parinkimas</f>
        <v>#N/A</v>
      </c>
      <c r="V38" s="116" t="e">
        <f>Komponento_parinkimas</f>
        <v>#N/A</v>
      </c>
      <c r="W38" s="116" t="e">
        <f>Komponento_parinkimas</f>
        <v>#N/A</v>
      </c>
      <c r="X38" s="116" t="e">
        <f>Komponento_parinkimas</f>
        <v>#N/A</v>
      </c>
      <c r="Y38" s="116" t="e">
        <f>Komponento_parinkimas</f>
        <v>#N/A</v>
      </c>
      <c r="Z38" s="116" t="e">
        <f>Komponento_parinkimas</f>
        <v>#N/A</v>
      </c>
      <c r="AA38" s="116" t="e">
        <f>Komponento_parinkimas</f>
        <v>#N/A</v>
      </c>
      <c r="AB38" s="116" t="e">
        <f>Komponento_parinkimas</f>
        <v>#N/A</v>
      </c>
      <c r="AC38" s="116" t="e">
        <f>Komponento_parinkimas</f>
        <v>#N/A</v>
      </c>
      <c r="AD38" s="116" t="e">
        <f>Komponento_parinkimas</f>
        <v>#N/A</v>
      </c>
      <c r="AE38" s="116" t="e">
        <f>Komponento_parinkimas</f>
        <v>#N/A</v>
      </c>
      <c r="AF38" s="116" t="e">
        <f>Komponento_parinkimas</f>
        <v>#N/A</v>
      </c>
      <c r="AG38" s="116" t="e">
        <f>Komponento_parinkimas</f>
        <v>#N/A</v>
      </c>
      <c r="AH38" s="116" t="e">
        <f>Komponento_parinkimas</f>
        <v>#N/A</v>
      </c>
      <c r="AI38" s="116" t="e">
        <f>Komponento_parinkimas</f>
        <v>#N/A</v>
      </c>
      <c r="AJ38" s="116" t="e">
        <f>Komponento_parinkimas</f>
        <v>#N/A</v>
      </c>
      <c r="AK38" s="116" t="e">
        <f>Komponento_parinkimas</f>
        <v>#N/A</v>
      </c>
      <c r="AL38" s="116" t="e">
        <f>Komponento_parinkimas</f>
        <v>#N/A</v>
      </c>
      <c r="AM38" s="116" t="e">
        <f>Komponento_parinkimas</f>
        <v>#N/A</v>
      </c>
      <c r="AN38" s="116" t="e">
        <f>Komponento_parinkimas</f>
        <v>#N/A</v>
      </c>
      <c r="AO38" s="116" t="e">
        <f>Komponento_parinkimas</f>
        <v>#N/A</v>
      </c>
      <c r="AP38" s="116" t="e">
        <f>Komponento_parinkimas</f>
        <v>#N/A</v>
      </c>
      <c r="AQ38" s="116" t="e">
        <f>Komponento_parinkimas</f>
        <v>#N/A</v>
      </c>
      <c r="AR38" s="1"/>
      <c r="AS38" s="1"/>
    </row>
    <row r="39" spans="1:45">
      <c r="A39" s="113" t="s">
        <v>486</v>
      </c>
      <c r="B39" s="119" t="s">
        <v>50</v>
      </c>
      <c r="C39" s="111"/>
      <c r="D39" s="111"/>
      <c r="E39" s="192"/>
      <c r="F39" s="193"/>
      <c r="G39" s="193"/>
      <c r="H39" s="193"/>
      <c r="I39" s="193"/>
      <c r="J39" s="193"/>
      <c r="K39" s="194"/>
      <c r="L39" s="118"/>
      <c r="M39" s="111"/>
      <c r="N39" s="111"/>
      <c r="O39" s="111"/>
      <c r="P39" s="111"/>
      <c r="Q39" s="111"/>
      <c r="R39" s="111"/>
      <c r="S39" s="111"/>
      <c r="T39" s="111"/>
      <c r="U39" s="111"/>
      <c r="V39" s="111"/>
      <c r="W39" s="111"/>
      <c r="X39" s="111"/>
      <c r="Y39" s="111"/>
      <c r="Z39" s="111"/>
      <c r="AA39" s="111"/>
      <c r="AB39" s="111"/>
      <c r="AC39" s="111"/>
      <c r="AD39" s="111"/>
      <c r="AE39" s="111"/>
      <c r="AF39" s="111"/>
      <c r="AG39" s="111"/>
      <c r="AH39" s="111"/>
      <c r="AI39" s="111"/>
      <c r="AJ39" s="111"/>
      <c r="AK39" s="111"/>
      <c r="AL39" s="111"/>
      <c r="AM39" s="111"/>
      <c r="AN39" s="111"/>
      <c r="AO39" s="111"/>
      <c r="AP39" s="111"/>
      <c r="AQ39" s="111"/>
      <c r="AR39" s="1"/>
      <c r="AS39" s="1"/>
    </row>
    <row r="40" spans="1:45">
      <c r="A40" s="113" t="s">
        <v>486</v>
      </c>
      <c r="B40" s="114" t="s">
        <v>51</v>
      </c>
      <c r="C40" s="22"/>
      <c r="D40" s="22" t="s">
        <v>69</v>
      </c>
      <c r="E40" s="184" t="s">
        <v>69</v>
      </c>
      <c r="F40" s="184">
        <v>0</v>
      </c>
      <c r="G40" s="184" t="s">
        <v>69</v>
      </c>
      <c r="H40" s="184">
        <v>0</v>
      </c>
      <c r="I40" s="184" t="s">
        <v>69</v>
      </c>
      <c r="J40" s="184">
        <v>0</v>
      </c>
      <c r="K40" s="184">
        <f t="shared" ref="K40:K46" si="4">PRODUCT(IF(E40&lt;&gt;"'-",F40,1),IF(G40&lt;&gt;"-",H40,1),IF(I40&lt;&gt;"-",J40,1))</f>
        <v>0</v>
      </c>
      <c r="L40" s="22"/>
      <c r="M40" s="116" t="e">
        <f>Komponento_parinkimas</f>
        <v>#N/A</v>
      </c>
      <c r="N40" s="116" t="e">
        <f>Komponento_parinkimas</f>
        <v>#N/A</v>
      </c>
      <c r="O40" s="116" t="e">
        <f>Komponento_parinkimas</f>
        <v>#N/A</v>
      </c>
      <c r="P40" s="116" t="e">
        <f>Komponento_parinkimas</f>
        <v>#N/A</v>
      </c>
      <c r="Q40" s="116" t="e">
        <f>Komponento_parinkimas</f>
        <v>#N/A</v>
      </c>
      <c r="R40" s="116" t="e">
        <f>Komponento_parinkimas</f>
        <v>#N/A</v>
      </c>
      <c r="S40" s="116" t="e">
        <f>Komponento_parinkimas</f>
        <v>#N/A</v>
      </c>
      <c r="T40" s="116" t="e">
        <f>Komponento_parinkimas</f>
        <v>#N/A</v>
      </c>
      <c r="U40" s="116" t="e">
        <f>Komponento_parinkimas</f>
        <v>#N/A</v>
      </c>
      <c r="V40" s="116" t="e">
        <f>Komponento_parinkimas</f>
        <v>#N/A</v>
      </c>
      <c r="W40" s="116" t="e">
        <f>Komponento_parinkimas</f>
        <v>#N/A</v>
      </c>
      <c r="X40" s="116" t="e">
        <f>Komponento_parinkimas</f>
        <v>#N/A</v>
      </c>
      <c r="Y40" s="116" t="e">
        <f>Komponento_parinkimas</f>
        <v>#N/A</v>
      </c>
      <c r="Z40" s="116" t="e">
        <f>Komponento_parinkimas</f>
        <v>#N/A</v>
      </c>
      <c r="AA40" s="116" t="e">
        <f>Komponento_parinkimas</f>
        <v>#N/A</v>
      </c>
      <c r="AB40" s="116" t="e">
        <f>Komponento_parinkimas</f>
        <v>#N/A</v>
      </c>
      <c r="AC40" s="116" t="e">
        <f>Komponento_parinkimas</f>
        <v>#N/A</v>
      </c>
      <c r="AD40" s="116" t="e">
        <f>Komponento_parinkimas</f>
        <v>#N/A</v>
      </c>
      <c r="AE40" s="116" t="e">
        <f>Komponento_parinkimas</f>
        <v>#N/A</v>
      </c>
      <c r="AF40" s="116" t="e">
        <f>Komponento_parinkimas</f>
        <v>#N/A</v>
      </c>
      <c r="AG40" s="116" t="e">
        <f>Komponento_parinkimas</f>
        <v>#N/A</v>
      </c>
      <c r="AH40" s="116" t="e">
        <f>Komponento_parinkimas</f>
        <v>#N/A</v>
      </c>
      <c r="AI40" s="116" t="e">
        <f>Komponento_parinkimas</f>
        <v>#N/A</v>
      </c>
      <c r="AJ40" s="116" t="e">
        <f>Komponento_parinkimas</f>
        <v>#N/A</v>
      </c>
      <c r="AK40" s="116" t="e">
        <f>Komponento_parinkimas</f>
        <v>#N/A</v>
      </c>
      <c r="AL40" s="116" t="e">
        <f>Komponento_parinkimas</f>
        <v>#N/A</v>
      </c>
      <c r="AM40" s="116" t="e">
        <f>Komponento_parinkimas</f>
        <v>#N/A</v>
      </c>
      <c r="AN40" s="116" t="e">
        <f>Komponento_parinkimas</f>
        <v>#N/A</v>
      </c>
      <c r="AO40" s="116" t="e">
        <f>Komponento_parinkimas</f>
        <v>#N/A</v>
      </c>
      <c r="AP40" s="116" t="e">
        <f>Komponento_parinkimas</f>
        <v>#N/A</v>
      </c>
      <c r="AQ40" s="116" t="e">
        <f>Komponento_parinkimas</f>
        <v>#N/A</v>
      </c>
      <c r="AR40" s="1"/>
      <c r="AS40" s="1"/>
    </row>
    <row r="41" spans="1:45">
      <c r="A41" s="113" t="s">
        <v>486</v>
      </c>
      <c r="B41" s="114" t="s">
        <v>52</v>
      </c>
      <c r="C41" s="22"/>
      <c r="D41" s="22" t="s">
        <v>69</v>
      </c>
      <c r="E41" s="184" t="s">
        <v>69</v>
      </c>
      <c r="F41" s="184">
        <v>0</v>
      </c>
      <c r="G41" s="184" t="s">
        <v>69</v>
      </c>
      <c r="H41" s="184">
        <v>0</v>
      </c>
      <c r="I41" s="184" t="s">
        <v>69</v>
      </c>
      <c r="J41" s="184">
        <v>0</v>
      </c>
      <c r="K41" s="184">
        <f t="shared" si="4"/>
        <v>0</v>
      </c>
      <c r="L41" s="22"/>
      <c r="M41" s="116" t="e">
        <f>Komponento_parinkimas</f>
        <v>#N/A</v>
      </c>
      <c r="N41" s="116" t="e">
        <f>Komponento_parinkimas</f>
        <v>#N/A</v>
      </c>
      <c r="O41" s="116" t="e">
        <f>Komponento_parinkimas</f>
        <v>#N/A</v>
      </c>
      <c r="P41" s="116" t="e">
        <f>Komponento_parinkimas</f>
        <v>#N/A</v>
      </c>
      <c r="Q41" s="116" t="e">
        <f>Komponento_parinkimas</f>
        <v>#N/A</v>
      </c>
      <c r="R41" s="116" t="e">
        <f>Komponento_parinkimas</f>
        <v>#N/A</v>
      </c>
      <c r="S41" s="116" t="e">
        <f>Komponento_parinkimas</f>
        <v>#N/A</v>
      </c>
      <c r="T41" s="116" t="e">
        <f>Komponento_parinkimas</f>
        <v>#N/A</v>
      </c>
      <c r="U41" s="116" t="e">
        <f>Komponento_parinkimas</f>
        <v>#N/A</v>
      </c>
      <c r="V41" s="116" t="e">
        <f>Komponento_parinkimas</f>
        <v>#N/A</v>
      </c>
      <c r="W41" s="116" t="e">
        <f>Komponento_parinkimas</f>
        <v>#N/A</v>
      </c>
      <c r="X41" s="116" t="e">
        <f>Komponento_parinkimas</f>
        <v>#N/A</v>
      </c>
      <c r="Y41" s="116" t="e">
        <f>Komponento_parinkimas</f>
        <v>#N/A</v>
      </c>
      <c r="Z41" s="116" t="e">
        <f>Komponento_parinkimas</f>
        <v>#N/A</v>
      </c>
      <c r="AA41" s="116" t="e">
        <f>Komponento_parinkimas</f>
        <v>#N/A</v>
      </c>
      <c r="AB41" s="116" t="e">
        <f>Komponento_parinkimas</f>
        <v>#N/A</v>
      </c>
      <c r="AC41" s="116" t="e">
        <f>Komponento_parinkimas</f>
        <v>#N/A</v>
      </c>
      <c r="AD41" s="116" t="e">
        <f>Komponento_parinkimas</f>
        <v>#N/A</v>
      </c>
      <c r="AE41" s="116" t="e">
        <f>Komponento_parinkimas</f>
        <v>#N/A</v>
      </c>
      <c r="AF41" s="116" t="e">
        <f>Komponento_parinkimas</f>
        <v>#N/A</v>
      </c>
      <c r="AG41" s="116" t="e">
        <f>Komponento_parinkimas</f>
        <v>#N/A</v>
      </c>
      <c r="AH41" s="116" t="e">
        <f>Komponento_parinkimas</f>
        <v>#N/A</v>
      </c>
      <c r="AI41" s="116" t="e">
        <f>Komponento_parinkimas</f>
        <v>#N/A</v>
      </c>
      <c r="AJ41" s="116" t="e">
        <f>Komponento_parinkimas</f>
        <v>#N/A</v>
      </c>
      <c r="AK41" s="116" t="e">
        <f>Komponento_parinkimas</f>
        <v>#N/A</v>
      </c>
      <c r="AL41" s="116" t="e">
        <f>Komponento_parinkimas</f>
        <v>#N/A</v>
      </c>
      <c r="AM41" s="116" t="e">
        <f>Komponento_parinkimas</f>
        <v>#N/A</v>
      </c>
      <c r="AN41" s="116" t="e">
        <f>Komponento_parinkimas</f>
        <v>#N/A</v>
      </c>
      <c r="AO41" s="116" t="e">
        <f>Komponento_parinkimas</f>
        <v>#N/A</v>
      </c>
      <c r="AP41" s="116" t="e">
        <f>Komponento_parinkimas</f>
        <v>#N/A</v>
      </c>
      <c r="AQ41" s="116" t="e">
        <f>Komponento_parinkimas</f>
        <v>#N/A</v>
      </c>
      <c r="AR41" s="1"/>
      <c r="AS41" s="1"/>
    </row>
    <row r="42" spans="1:45">
      <c r="A42" s="113" t="s">
        <v>486</v>
      </c>
      <c r="B42" s="114" t="s">
        <v>339</v>
      </c>
      <c r="C42" s="22"/>
      <c r="D42" s="22" t="s">
        <v>69</v>
      </c>
      <c r="E42" s="184" t="s">
        <v>69</v>
      </c>
      <c r="F42" s="184">
        <v>0</v>
      </c>
      <c r="G42" s="184" t="s">
        <v>69</v>
      </c>
      <c r="H42" s="184">
        <v>0</v>
      </c>
      <c r="I42" s="184" t="s">
        <v>69</v>
      </c>
      <c r="J42" s="184">
        <v>0</v>
      </c>
      <c r="K42" s="184">
        <f t="shared" si="4"/>
        <v>0</v>
      </c>
      <c r="L42" s="22"/>
      <c r="M42" s="116" t="e">
        <f>Komponento_parinkimas</f>
        <v>#N/A</v>
      </c>
      <c r="N42" s="116" t="e">
        <f>Komponento_parinkimas</f>
        <v>#N/A</v>
      </c>
      <c r="O42" s="116" t="e">
        <f>Komponento_parinkimas</f>
        <v>#N/A</v>
      </c>
      <c r="P42" s="116" t="e">
        <f>Komponento_parinkimas</f>
        <v>#N/A</v>
      </c>
      <c r="Q42" s="116" t="e">
        <f>Komponento_parinkimas</f>
        <v>#N/A</v>
      </c>
      <c r="R42" s="116" t="e">
        <f>Komponento_parinkimas</f>
        <v>#N/A</v>
      </c>
      <c r="S42" s="116" t="e">
        <f>Komponento_parinkimas</f>
        <v>#N/A</v>
      </c>
      <c r="T42" s="116" t="e">
        <f>Komponento_parinkimas</f>
        <v>#N/A</v>
      </c>
      <c r="U42" s="116" t="e">
        <f>Komponento_parinkimas</f>
        <v>#N/A</v>
      </c>
      <c r="V42" s="116" t="e">
        <f>Komponento_parinkimas</f>
        <v>#N/A</v>
      </c>
      <c r="W42" s="116" t="e">
        <f>Komponento_parinkimas</f>
        <v>#N/A</v>
      </c>
      <c r="X42" s="116" t="e">
        <f>Komponento_parinkimas</f>
        <v>#N/A</v>
      </c>
      <c r="Y42" s="116" t="e">
        <f>Komponento_parinkimas</f>
        <v>#N/A</v>
      </c>
      <c r="Z42" s="116" t="e">
        <f>Komponento_parinkimas</f>
        <v>#N/A</v>
      </c>
      <c r="AA42" s="116" t="e">
        <f>Komponento_parinkimas</f>
        <v>#N/A</v>
      </c>
      <c r="AB42" s="116" t="e">
        <f>Komponento_parinkimas</f>
        <v>#N/A</v>
      </c>
      <c r="AC42" s="116" t="e">
        <f>Komponento_parinkimas</f>
        <v>#N/A</v>
      </c>
      <c r="AD42" s="116" t="e">
        <f>Komponento_parinkimas</f>
        <v>#N/A</v>
      </c>
      <c r="AE42" s="116" t="e">
        <f>Komponento_parinkimas</f>
        <v>#N/A</v>
      </c>
      <c r="AF42" s="116" t="e">
        <f>Komponento_parinkimas</f>
        <v>#N/A</v>
      </c>
      <c r="AG42" s="116" t="e">
        <f>Komponento_parinkimas</f>
        <v>#N/A</v>
      </c>
      <c r="AH42" s="116" t="e">
        <f>Komponento_parinkimas</f>
        <v>#N/A</v>
      </c>
      <c r="AI42" s="116" t="e">
        <f>Komponento_parinkimas</f>
        <v>#N/A</v>
      </c>
      <c r="AJ42" s="116" t="e">
        <f>Komponento_parinkimas</f>
        <v>#N/A</v>
      </c>
      <c r="AK42" s="116" t="e">
        <f>Komponento_parinkimas</f>
        <v>#N/A</v>
      </c>
      <c r="AL42" s="116" t="e">
        <f>Komponento_parinkimas</f>
        <v>#N/A</v>
      </c>
      <c r="AM42" s="116" t="e">
        <f>Komponento_parinkimas</f>
        <v>#N/A</v>
      </c>
      <c r="AN42" s="116" t="e">
        <f>Komponento_parinkimas</f>
        <v>#N/A</v>
      </c>
      <c r="AO42" s="116" t="e">
        <f>Komponento_parinkimas</f>
        <v>#N/A</v>
      </c>
      <c r="AP42" s="116" t="e">
        <f>Komponento_parinkimas</f>
        <v>#N/A</v>
      </c>
      <c r="AQ42" s="116" t="e">
        <f>Komponento_parinkimas</f>
        <v>#N/A</v>
      </c>
      <c r="AR42" s="1"/>
      <c r="AS42" s="1"/>
    </row>
    <row r="43" spans="1:45">
      <c r="A43" s="113" t="s">
        <v>486</v>
      </c>
      <c r="B43" s="114" t="s">
        <v>340</v>
      </c>
      <c r="C43" s="22"/>
      <c r="D43" s="22" t="s">
        <v>69</v>
      </c>
      <c r="E43" s="184" t="s">
        <v>69</v>
      </c>
      <c r="F43" s="184">
        <v>0</v>
      </c>
      <c r="G43" s="184" t="s">
        <v>69</v>
      </c>
      <c r="H43" s="184">
        <v>0</v>
      </c>
      <c r="I43" s="184" t="s">
        <v>69</v>
      </c>
      <c r="J43" s="184">
        <v>0</v>
      </c>
      <c r="K43" s="184">
        <f t="shared" si="4"/>
        <v>0</v>
      </c>
      <c r="L43" s="22"/>
      <c r="M43" s="116" t="e">
        <f>Komponento_parinkimas</f>
        <v>#N/A</v>
      </c>
      <c r="N43" s="116" t="e">
        <f>Komponento_parinkimas</f>
        <v>#N/A</v>
      </c>
      <c r="O43" s="116" t="e">
        <f>Komponento_parinkimas</f>
        <v>#N/A</v>
      </c>
      <c r="P43" s="116" t="e">
        <f>Komponento_parinkimas</f>
        <v>#N/A</v>
      </c>
      <c r="Q43" s="116" t="e">
        <f>Komponento_parinkimas</f>
        <v>#N/A</v>
      </c>
      <c r="R43" s="116" t="e">
        <f>Komponento_parinkimas</f>
        <v>#N/A</v>
      </c>
      <c r="S43" s="116" t="e">
        <f>Komponento_parinkimas</f>
        <v>#N/A</v>
      </c>
      <c r="T43" s="116" t="e">
        <f>Komponento_parinkimas</f>
        <v>#N/A</v>
      </c>
      <c r="U43" s="116" t="e">
        <f>Komponento_parinkimas</f>
        <v>#N/A</v>
      </c>
      <c r="V43" s="116" t="e">
        <f>Komponento_parinkimas</f>
        <v>#N/A</v>
      </c>
      <c r="W43" s="116" t="e">
        <f>Komponento_parinkimas</f>
        <v>#N/A</v>
      </c>
      <c r="X43" s="116" t="e">
        <f>Komponento_parinkimas</f>
        <v>#N/A</v>
      </c>
      <c r="Y43" s="116" t="e">
        <f>Komponento_parinkimas</f>
        <v>#N/A</v>
      </c>
      <c r="Z43" s="116" t="e">
        <f>Komponento_parinkimas</f>
        <v>#N/A</v>
      </c>
      <c r="AA43" s="116" t="e">
        <f>Komponento_parinkimas</f>
        <v>#N/A</v>
      </c>
      <c r="AB43" s="116" t="e">
        <f>Komponento_parinkimas</f>
        <v>#N/A</v>
      </c>
      <c r="AC43" s="116" t="e">
        <f>Komponento_parinkimas</f>
        <v>#N/A</v>
      </c>
      <c r="AD43" s="116" t="e">
        <f>Komponento_parinkimas</f>
        <v>#N/A</v>
      </c>
      <c r="AE43" s="116" t="e">
        <f>Komponento_parinkimas</f>
        <v>#N/A</v>
      </c>
      <c r="AF43" s="116" t="e">
        <f>Komponento_parinkimas</f>
        <v>#N/A</v>
      </c>
      <c r="AG43" s="116" t="e">
        <f>Komponento_parinkimas</f>
        <v>#N/A</v>
      </c>
      <c r="AH43" s="116" t="e">
        <f>Komponento_parinkimas</f>
        <v>#N/A</v>
      </c>
      <c r="AI43" s="116" t="e">
        <f>Komponento_parinkimas</f>
        <v>#N/A</v>
      </c>
      <c r="AJ43" s="116" t="e">
        <f>Komponento_parinkimas</f>
        <v>#N/A</v>
      </c>
      <c r="AK43" s="116" t="e">
        <f>Komponento_parinkimas</f>
        <v>#N/A</v>
      </c>
      <c r="AL43" s="116" t="e">
        <f>Komponento_parinkimas</f>
        <v>#N/A</v>
      </c>
      <c r="AM43" s="116" t="e">
        <f>Komponento_parinkimas</f>
        <v>#N/A</v>
      </c>
      <c r="AN43" s="116" t="e">
        <f>Komponento_parinkimas</f>
        <v>#N/A</v>
      </c>
      <c r="AO43" s="116" t="e">
        <f>Komponento_parinkimas</f>
        <v>#N/A</v>
      </c>
      <c r="AP43" s="116" t="e">
        <f>Komponento_parinkimas</f>
        <v>#N/A</v>
      </c>
      <c r="AQ43" s="116" t="e">
        <f>Komponento_parinkimas</f>
        <v>#N/A</v>
      </c>
      <c r="AR43" s="1"/>
      <c r="AS43" s="1"/>
    </row>
    <row r="44" spans="1:45">
      <c r="A44" s="113" t="s">
        <v>486</v>
      </c>
      <c r="B44" s="114" t="s">
        <v>341</v>
      </c>
      <c r="C44" s="22"/>
      <c r="D44" s="22" t="s">
        <v>69</v>
      </c>
      <c r="E44" s="184" t="s">
        <v>69</v>
      </c>
      <c r="F44" s="184">
        <v>0</v>
      </c>
      <c r="G44" s="184" t="s">
        <v>69</v>
      </c>
      <c r="H44" s="184">
        <v>0</v>
      </c>
      <c r="I44" s="184" t="s">
        <v>69</v>
      </c>
      <c r="J44" s="184">
        <v>0</v>
      </c>
      <c r="K44" s="184">
        <f t="shared" si="4"/>
        <v>0</v>
      </c>
      <c r="L44" s="22"/>
      <c r="M44" s="116" t="e">
        <f>Komponento_parinkimas</f>
        <v>#N/A</v>
      </c>
      <c r="N44" s="116" t="e">
        <f>Komponento_parinkimas</f>
        <v>#N/A</v>
      </c>
      <c r="O44" s="116" t="e">
        <f>Komponento_parinkimas</f>
        <v>#N/A</v>
      </c>
      <c r="P44" s="116" t="e">
        <f>Komponento_parinkimas</f>
        <v>#N/A</v>
      </c>
      <c r="Q44" s="116" t="e">
        <f>Komponento_parinkimas</f>
        <v>#N/A</v>
      </c>
      <c r="R44" s="116" t="e">
        <f>Komponento_parinkimas</f>
        <v>#N/A</v>
      </c>
      <c r="S44" s="116" t="e">
        <f>Komponento_parinkimas</f>
        <v>#N/A</v>
      </c>
      <c r="T44" s="116" t="e">
        <f>Komponento_parinkimas</f>
        <v>#N/A</v>
      </c>
      <c r="U44" s="116" t="e">
        <f>Komponento_parinkimas</f>
        <v>#N/A</v>
      </c>
      <c r="V44" s="116" t="e">
        <f>Komponento_parinkimas</f>
        <v>#N/A</v>
      </c>
      <c r="W44" s="116" t="e">
        <f>Komponento_parinkimas</f>
        <v>#N/A</v>
      </c>
      <c r="X44" s="116" t="e">
        <f>Komponento_parinkimas</f>
        <v>#N/A</v>
      </c>
      <c r="Y44" s="116" t="e">
        <f>Komponento_parinkimas</f>
        <v>#N/A</v>
      </c>
      <c r="Z44" s="116" t="e">
        <f>Komponento_parinkimas</f>
        <v>#N/A</v>
      </c>
      <c r="AA44" s="116" t="e">
        <f>Komponento_parinkimas</f>
        <v>#N/A</v>
      </c>
      <c r="AB44" s="116" t="e">
        <f>Komponento_parinkimas</f>
        <v>#N/A</v>
      </c>
      <c r="AC44" s="116" t="e">
        <f>Komponento_parinkimas</f>
        <v>#N/A</v>
      </c>
      <c r="AD44" s="116" t="e">
        <f>Komponento_parinkimas</f>
        <v>#N/A</v>
      </c>
      <c r="AE44" s="116" t="e">
        <f>Komponento_parinkimas</f>
        <v>#N/A</v>
      </c>
      <c r="AF44" s="116" t="e">
        <f>Komponento_parinkimas</f>
        <v>#N/A</v>
      </c>
      <c r="AG44" s="116" t="e">
        <f>Komponento_parinkimas</f>
        <v>#N/A</v>
      </c>
      <c r="AH44" s="116" t="e">
        <f>Komponento_parinkimas</f>
        <v>#N/A</v>
      </c>
      <c r="AI44" s="116" t="e">
        <f>Komponento_parinkimas</f>
        <v>#N/A</v>
      </c>
      <c r="AJ44" s="116" t="e">
        <f>Komponento_parinkimas</f>
        <v>#N/A</v>
      </c>
      <c r="AK44" s="116" t="e">
        <f>Komponento_parinkimas</f>
        <v>#N/A</v>
      </c>
      <c r="AL44" s="116" t="e">
        <f>Komponento_parinkimas</f>
        <v>#N/A</v>
      </c>
      <c r="AM44" s="116" t="e">
        <f>Komponento_parinkimas</f>
        <v>#N/A</v>
      </c>
      <c r="AN44" s="116" t="e">
        <f>Komponento_parinkimas</f>
        <v>#N/A</v>
      </c>
      <c r="AO44" s="116" t="e">
        <f>Komponento_parinkimas</f>
        <v>#N/A</v>
      </c>
      <c r="AP44" s="116" t="e">
        <f>Komponento_parinkimas</f>
        <v>#N/A</v>
      </c>
      <c r="AQ44" s="116" t="e">
        <f>Komponento_parinkimas</f>
        <v>#N/A</v>
      </c>
      <c r="AR44" s="1"/>
      <c r="AS44" s="1"/>
    </row>
    <row r="45" spans="1:45">
      <c r="A45" s="113" t="s">
        <v>486</v>
      </c>
      <c r="B45" s="114" t="s">
        <v>342</v>
      </c>
      <c r="C45" s="22"/>
      <c r="D45" s="22" t="s">
        <v>69</v>
      </c>
      <c r="E45" s="184" t="s">
        <v>69</v>
      </c>
      <c r="F45" s="184">
        <v>0</v>
      </c>
      <c r="G45" s="184" t="s">
        <v>69</v>
      </c>
      <c r="H45" s="184">
        <v>0</v>
      </c>
      <c r="I45" s="184" t="s">
        <v>69</v>
      </c>
      <c r="J45" s="184">
        <v>0</v>
      </c>
      <c r="K45" s="184">
        <f t="shared" si="4"/>
        <v>0</v>
      </c>
      <c r="L45" s="22"/>
      <c r="M45" s="116" t="e">
        <f>Komponento_parinkimas</f>
        <v>#N/A</v>
      </c>
      <c r="N45" s="116" t="e">
        <f>Komponento_parinkimas</f>
        <v>#N/A</v>
      </c>
      <c r="O45" s="116" t="e">
        <f>Komponento_parinkimas</f>
        <v>#N/A</v>
      </c>
      <c r="P45" s="116" t="e">
        <f>Komponento_parinkimas</f>
        <v>#N/A</v>
      </c>
      <c r="Q45" s="116" t="e">
        <f>Komponento_parinkimas</f>
        <v>#N/A</v>
      </c>
      <c r="R45" s="116" t="e">
        <f>Komponento_parinkimas</f>
        <v>#N/A</v>
      </c>
      <c r="S45" s="116" t="e">
        <f>Komponento_parinkimas</f>
        <v>#N/A</v>
      </c>
      <c r="T45" s="116" t="e">
        <f>Komponento_parinkimas</f>
        <v>#N/A</v>
      </c>
      <c r="U45" s="116" t="e">
        <f>Komponento_parinkimas</f>
        <v>#N/A</v>
      </c>
      <c r="V45" s="116" t="e">
        <f>Komponento_parinkimas</f>
        <v>#N/A</v>
      </c>
      <c r="W45" s="116" t="e">
        <f>Komponento_parinkimas</f>
        <v>#N/A</v>
      </c>
      <c r="X45" s="116" t="e">
        <f>Komponento_parinkimas</f>
        <v>#N/A</v>
      </c>
      <c r="Y45" s="116" t="e">
        <f>Komponento_parinkimas</f>
        <v>#N/A</v>
      </c>
      <c r="Z45" s="116" t="e">
        <f>Komponento_parinkimas</f>
        <v>#N/A</v>
      </c>
      <c r="AA45" s="116" t="e">
        <f>Komponento_parinkimas</f>
        <v>#N/A</v>
      </c>
      <c r="AB45" s="116" t="e">
        <f>Komponento_parinkimas</f>
        <v>#N/A</v>
      </c>
      <c r="AC45" s="116" t="e">
        <f>Komponento_parinkimas</f>
        <v>#N/A</v>
      </c>
      <c r="AD45" s="116" t="e">
        <f>Komponento_parinkimas</f>
        <v>#N/A</v>
      </c>
      <c r="AE45" s="116" t="e">
        <f>Komponento_parinkimas</f>
        <v>#N/A</v>
      </c>
      <c r="AF45" s="116" t="e">
        <f>Komponento_parinkimas</f>
        <v>#N/A</v>
      </c>
      <c r="AG45" s="116" t="e">
        <f>Komponento_parinkimas</f>
        <v>#N/A</v>
      </c>
      <c r="AH45" s="116" t="e">
        <f>Komponento_parinkimas</f>
        <v>#N/A</v>
      </c>
      <c r="AI45" s="116" t="e">
        <f>Komponento_parinkimas</f>
        <v>#N/A</v>
      </c>
      <c r="AJ45" s="116" t="e">
        <f>Komponento_parinkimas</f>
        <v>#N/A</v>
      </c>
      <c r="AK45" s="116" t="e">
        <f>Komponento_parinkimas</f>
        <v>#N/A</v>
      </c>
      <c r="AL45" s="116" t="e">
        <f>Komponento_parinkimas</f>
        <v>#N/A</v>
      </c>
      <c r="AM45" s="116" t="e">
        <f>Komponento_parinkimas</f>
        <v>#N/A</v>
      </c>
      <c r="AN45" s="116" t="e">
        <f>Komponento_parinkimas</f>
        <v>#N/A</v>
      </c>
      <c r="AO45" s="116" t="e">
        <f>Komponento_parinkimas</f>
        <v>#N/A</v>
      </c>
      <c r="AP45" s="116" t="e">
        <f>Komponento_parinkimas</f>
        <v>#N/A</v>
      </c>
      <c r="AQ45" s="116" t="e">
        <f>Komponento_parinkimas</f>
        <v>#N/A</v>
      </c>
      <c r="AR45" s="1"/>
      <c r="AS45" s="1"/>
    </row>
    <row r="46" spans="1:45">
      <c r="A46" s="113" t="s">
        <v>486</v>
      </c>
      <c r="B46" s="114" t="s">
        <v>343</v>
      </c>
      <c r="C46" s="22"/>
      <c r="D46" s="22" t="s">
        <v>69</v>
      </c>
      <c r="E46" s="184" t="s">
        <v>69</v>
      </c>
      <c r="F46" s="184">
        <v>0</v>
      </c>
      <c r="G46" s="184" t="s">
        <v>69</v>
      </c>
      <c r="H46" s="184">
        <v>0</v>
      </c>
      <c r="I46" s="184" t="s">
        <v>69</v>
      </c>
      <c r="J46" s="184">
        <v>0</v>
      </c>
      <c r="K46" s="184">
        <f t="shared" si="4"/>
        <v>0</v>
      </c>
      <c r="L46" s="22"/>
      <c r="M46" s="116" t="e">
        <f>Komponento_parinkimas</f>
        <v>#N/A</v>
      </c>
      <c r="N46" s="116" t="e">
        <f>Komponento_parinkimas</f>
        <v>#N/A</v>
      </c>
      <c r="O46" s="116" t="e">
        <f>Komponento_parinkimas</f>
        <v>#N/A</v>
      </c>
      <c r="P46" s="116" t="e">
        <f>Komponento_parinkimas</f>
        <v>#N/A</v>
      </c>
      <c r="Q46" s="116" t="e">
        <f>Komponento_parinkimas</f>
        <v>#N/A</v>
      </c>
      <c r="R46" s="116" t="e">
        <f>Komponento_parinkimas</f>
        <v>#N/A</v>
      </c>
      <c r="S46" s="116" t="e">
        <f>Komponento_parinkimas</f>
        <v>#N/A</v>
      </c>
      <c r="T46" s="116" t="e">
        <f>Komponento_parinkimas</f>
        <v>#N/A</v>
      </c>
      <c r="U46" s="116" t="e">
        <f>Komponento_parinkimas</f>
        <v>#N/A</v>
      </c>
      <c r="V46" s="116" t="e">
        <f>Komponento_parinkimas</f>
        <v>#N/A</v>
      </c>
      <c r="W46" s="116" t="e">
        <f>Komponento_parinkimas</f>
        <v>#N/A</v>
      </c>
      <c r="X46" s="116" t="e">
        <f>Komponento_parinkimas</f>
        <v>#N/A</v>
      </c>
      <c r="Y46" s="116" t="e">
        <f>Komponento_parinkimas</f>
        <v>#N/A</v>
      </c>
      <c r="Z46" s="116" t="e">
        <f>Komponento_parinkimas</f>
        <v>#N/A</v>
      </c>
      <c r="AA46" s="116" t="e">
        <f>Komponento_parinkimas</f>
        <v>#N/A</v>
      </c>
      <c r="AB46" s="116" t="e">
        <f>Komponento_parinkimas</f>
        <v>#N/A</v>
      </c>
      <c r="AC46" s="116" t="e">
        <f>Komponento_parinkimas</f>
        <v>#N/A</v>
      </c>
      <c r="AD46" s="116" t="e">
        <f>Komponento_parinkimas</f>
        <v>#N/A</v>
      </c>
      <c r="AE46" s="116" t="e">
        <f>Komponento_parinkimas</f>
        <v>#N/A</v>
      </c>
      <c r="AF46" s="116" t="e">
        <f>Komponento_parinkimas</f>
        <v>#N/A</v>
      </c>
      <c r="AG46" s="116" t="e">
        <f>Komponento_parinkimas</f>
        <v>#N/A</v>
      </c>
      <c r="AH46" s="116" t="e">
        <f>Komponento_parinkimas</f>
        <v>#N/A</v>
      </c>
      <c r="AI46" s="116" t="e">
        <f>Komponento_parinkimas</f>
        <v>#N/A</v>
      </c>
      <c r="AJ46" s="116" t="e">
        <f>Komponento_parinkimas</f>
        <v>#N/A</v>
      </c>
      <c r="AK46" s="116" t="e">
        <f>Komponento_parinkimas</f>
        <v>#N/A</v>
      </c>
      <c r="AL46" s="116" t="e">
        <f>Komponento_parinkimas</f>
        <v>#N/A</v>
      </c>
      <c r="AM46" s="116" t="e">
        <f>Komponento_parinkimas</f>
        <v>#N/A</v>
      </c>
      <c r="AN46" s="116" t="e">
        <f>Komponento_parinkimas</f>
        <v>#N/A</v>
      </c>
      <c r="AO46" s="116" t="e">
        <f>Komponento_parinkimas</f>
        <v>#N/A</v>
      </c>
      <c r="AP46" s="116" t="e">
        <f>Komponento_parinkimas</f>
        <v>#N/A</v>
      </c>
      <c r="AQ46" s="116" t="e">
        <f>Komponento_parinkimas</f>
        <v>#N/A</v>
      </c>
      <c r="AR46" s="1"/>
      <c r="AS46" s="1"/>
    </row>
    <row r="47" spans="1:45">
      <c r="A47" s="113" t="s">
        <v>486</v>
      </c>
      <c r="B47" s="119" t="s">
        <v>53</v>
      </c>
      <c r="C47" s="111"/>
      <c r="D47" s="111"/>
      <c r="E47" s="192"/>
      <c r="F47" s="193"/>
      <c r="G47" s="193"/>
      <c r="H47" s="193"/>
      <c r="I47" s="193"/>
      <c r="J47" s="193"/>
      <c r="K47" s="194"/>
      <c r="L47" s="118"/>
      <c r="M47" s="111"/>
      <c r="N47" s="111"/>
      <c r="O47" s="111"/>
      <c r="P47" s="111"/>
      <c r="Q47" s="111"/>
      <c r="R47" s="111"/>
      <c r="S47" s="111"/>
      <c r="T47" s="111"/>
      <c r="U47" s="111"/>
      <c r="V47" s="111"/>
      <c r="W47" s="111"/>
      <c r="X47" s="111"/>
      <c r="Y47" s="111"/>
      <c r="Z47" s="111"/>
      <c r="AA47" s="111"/>
      <c r="AB47" s="111"/>
      <c r="AC47" s="111"/>
      <c r="AD47" s="111"/>
      <c r="AE47" s="111"/>
      <c r="AF47" s="111"/>
      <c r="AG47" s="111"/>
      <c r="AH47" s="111"/>
      <c r="AI47" s="111"/>
      <c r="AJ47" s="111"/>
      <c r="AK47" s="111"/>
      <c r="AL47" s="111"/>
      <c r="AM47" s="111"/>
      <c r="AN47" s="111"/>
      <c r="AO47" s="111"/>
      <c r="AP47" s="111"/>
      <c r="AQ47" s="111"/>
      <c r="AR47" s="1"/>
      <c r="AS47" s="1"/>
    </row>
    <row r="48" spans="1:45">
      <c r="A48" s="113" t="s">
        <v>486</v>
      </c>
      <c r="B48" s="114" t="s">
        <v>344</v>
      </c>
      <c r="C48" s="22"/>
      <c r="D48" s="22" t="s">
        <v>69</v>
      </c>
      <c r="E48" s="184" t="s">
        <v>69</v>
      </c>
      <c r="F48" s="184">
        <v>0</v>
      </c>
      <c r="G48" s="184" t="s">
        <v>69</v>
      </c>
      <c r="H48" s="184">
        <v>0</v>
      </c>
      <c r="I48" s="184" t="s">
        <v>69</v>
      </c>
      <c r="J48" s="184">
        <v>0</v>
      </c>
      <c r="K48" s="184">
        <f>PRODUCT(IF(E48&lt;&gt;"'-",F48,1),IF(G48&lt;&gt;"-",H48,1),IF(I48&lt;&gt;"-",J48,1))</f>
        <v>0</v>
      </c>
      <c r="L48" s="22"/>
      <c r="M48" s="116" t="e">
        <f>Komponento_parinkimas</f>
        <v>#N/A</v>
      </c>
      <c r="N48" s="116" t="e">
        <f>Komponento_parinkimas</f>
        <v>#N/A</v>
      </c>
      <c r="O48" s="116" t="e">
        <f>Komponento_parinkimas</f>
        <v>#N/A</v>
      </c>
      <c r="P48" s="116" t="e">
        <f>Komponento_parinkimas</f>
        <v>#N/A</v>
      </c>
      <c r="Q48" s="116" t="e">
        <f>Komponento_parinkimas</f>
        <v>#N/A</v>
      </c>
      <c r="R48" s="116" t="e">
        <f>Komponento_parinkimas</f>
        <v>#N/A</v>
      </c>
      <c r="S48" s="116" t="e">
        <f>Komponento_parinkimas</f>
        <v>#N/A</v>
      </c>
      <c r="T48" s="116" t="e">
        <f>Komponento_parinkimas</f>
        <v>#N/A</v>
      </c>
      <c r="U48" s="116" t="e">
        <f>Komponento_parinkimas</f>
        <v>#N/A</v>
      </c>
      <c r="V48" s="116" t="e">
        <f>Komponento_parinkimas</f>
        <v>#N/A</v>
      </c>
      <c r="W48" s="116" t="e">
        <f>Komponento_parinkimas</f>
        <v>#N/A</v>
      </c>
      <c r="X48" s="116" t="e">
        <f>Komponento_parinkimas</f>
        <v>#N/A</v>
      </c>
      <c r="Y48" s="116" t="e">
        <f>Komponento_parinkimas</f>
        <v>#N/A</v>
      </c>
      <c r="Z48" s="116" t="e">
        <f>Komponento_parinkimas</f>
        <v>#N/A</v>
      </c>
      <c r="AA48" s="116" t="e">
        <f>Komponento_parinkimas</f>
        <v>#N/A</v>
      </c>
      <c r="AB48" s="116" t="e">
        <f>Komponento_parinkimas</f>
        <v>#N/A</v>
      </c>
      <c r="AC48" s="116" t="e">
        <f>Komponento_parinkimas</f>
        <v>#N/A</v>
      </c>
      <c r="AD48" s="116" t="e">
        <f>Komponento_parinkimas</f>
        <v>#N/A</v>
      </c>
      <c r="AE48" s="116" t="e">
        <f>Komponento_parinkimas</f>
        <v>#N/A</v>
      </c>
      <c r="AF48" s="116" t="e">
        <f>Komponento_parinkimas</f>
        <v>#N/A</v>
      </c>
      <c r="AG48" s="116" t="e">
        <f>Komponento_parinkimas</f>
        <v>#N/A</v>
      </c>
      <c r="AH48" s="116" t="e">
        <f>Komponento_parinkimas</f>
        <v>#N/A</v>
      </c>
      <c r="AI48" s="116" t="e">
        <f>Komponento_parinkimas</f>
        <v>#N/A</v>
      </c>
      <c r="AJ48" s="116" t="e">
        <f>Komponento_parinkimas</f>
        <v>#N/A</v>
      </c>
      <c r="AK48" s="116" t="e">
        <f>Komponento_parinkimas</f>
        <v>#N/A</v>
      </c>
      <c r="AL48" s="116" t="e">
        <f>Komponento_parinkimas</f>
        <v>#N/A</v>
      </c>
      <c r="AM48" s="116" t="e">
        <f>Komponento_parinkimas</f>
        <v>#N/A</v>
      </c>
      <c r="AN48" s="116" t="e">
        <f>Komponento_parinkimas</f>
        <v>#N/A</v>
      </c>
      <c r="AO48" s="116" t="e">
        <f>Komponento_parinkimas</f>
        <v>#N/A</v>
      </c>
      <c r="AP48" s="116" t="e">
        <f>Komponento_parinkimas</f>
        <v>#N/A</v>
      </c>
      <c r="AQ48" s="116" t="e">
        <f>Komponento_parinkimas</f>
        <v>#N/A</v>
      </c>
      <c r="AR48" s="1"/>
      <c r="AS48" s="1"/>
    </row>
    <row r="49" spans="1:45">
      <c r="A49" s="113" t="s">
        <v>486</v>
      </c>
      <c r="B49" s="114" t="s">
        <v>345</v>
      </c>
      <c r="C49" s="22"/>
      <c r="D49" s="22" t="s">
        <v>69</v>
      </c>
      <c r="E49" s="184" t="s">
        <v>69</v>
      </c>
      <c r="F49" s="184">
        <v>0</v>
      </c>
      <c r="G49" s="184" t="s">
        <v>69</v>
      </c>
      <c r="H49" s="184">
        <v>0</v>
      </c>
      <c r="I49" s="184" t="s">
        <v>69</v>
      </c>
      <c r="J49" s="184">
        <v>0</v>
      </c>
      <c r="K49" s="184">
        <f>PRODUCT(IF(E49&lt;&gt;"'-",F49,1),IF(G49&lt;&gt;"-",H49,1),IF(I49&lt;&gt;"-",J49,1))</f>
        <v>0</v>
      </c>
      <c r="L49" s="22"/>
      <c r="M49" s="116" t="e">
        <f>Komponento_parinkimas</f>
        <v>#N/A</v>
      </c>
      <c r="N49" s="116" t="e">
        <f>Komponento_parinkimas</f>
        <v>#N/A</v>
      </c>
      <c r="O49" s="116" t="e">
        <f>Komponento_parinkimas</f>
        <v>#N/A</v>
      </c>
      <c r="P49" s="116" t="e">
        <f>Komponento_parinkimas</f>
        <v>#N/A</v>
      </c>
      <c r="Q49" s="116" t="e">
        <f>Komponento_parinkimas</f>
        <v>#N/A</v>
      </c>
      <c r="R49" s="116" t="e">
        <f>Komponento_parinkimas</f>
        <v>#N/A</v>
      </c>
      <c r="S49" s="116" t="e">
        <f>Komponento_parinkimas</f>
        <v>#N/A</v>
      </c>
      <c r="T49" s="116" t="e">
        <f>Komponento_parinkimas</f>
        <v>#N/A</v>
      </c>
      <c r="U49" s="116" t="e">
        <f>Komponento_parinkimas</f>
        <v>#N/A</v>
      </c>
      <c r="V49" s="116" t="e">
        <f>Komponento_parinkimas</f>
        <v>#N/A</v>
      </c>
      <c r="W49" s="116" t="e">
        <f>Komponento_parinkimas</f>
        <v>#N/A</v>
      </c>
      <c r="X49" s="116" t="e">
        <f>Komponento_parinkimas</f>
        <v>#N/A</v>
      </c>
      <c r="Y49" s="116" t="e">
        <f>Komponento_parinkimas</f>
        <v>#N/A</v>
      </c>
      <c r="Z49" s="116" t="e">
        <f>Komponento_parinkimas</f>
        <v>#N/A</v>
      </c>
      <c r="AA49" s="116" t="e">
        <f>Komponento_parinkimas</f>
        <v>#N/A</v>
      </c>
      <c r="AB49" s="116" t="e">
        <f>Komponento_parinkimas</f>
        <v>#N/A</v>
      </c>
      <c r="AC49" s="116" t="e">
        <f>Komponento_parinkimas</f>
        <v>#N/A</v>
      </c>
      <c r="AD49" s="116" t="e">
        <f>Komponento_parinkimas</f>
        <v>#N/A</v>
      </c>
      <c r="AE49" s="116" t="e">
        <f>Komponento_parinkimas</f>
        <v>#N/A</v>
      </c>
      <c r="AF49" s="116" t="e">
        <f>Komponento_parinkimas</f>
        <v>#N/A</v>
      </c>
      <c r="AG49" s="116" t="e">
        <f>Komponento_parinkimas</f>
        <v>#N/A</v>
      </c>
      <c r="AH49" s="116" t="e">
        <f>Komponento_parinkimas</f>
        <v>#N/A</v>
      </c>
      <c r="AI49" s="116" t="e">
        <f>Komponento_parinkimas</f>
        <v>#N/A</v>
      </c>
      <c r="AJ49" s="116" t="e">
        <f>Komponento_parinkimas</f>
        <v>#N/A</v>
      </c>
      <c r="AK49" s="116" t="e">
        <f>Komponento_parinkimas</f>
        <v>#N/A</v>
      </c>
      <c r="AL49" s="116" t="e">
        <f>Komponento_parinkimas</f>
        <v>#N/A</v>
      </c>
      <c r="AM49" s="116" t="e">
        <f>Komponento_parinkimas</f>
        <v>#N/A</v>
      </c>
      <c r="AN49" s="116" t="e">
        <f>Komponento_parinkimas</f>
        <v>#N/A</v>
      </c>
      <c r="AO49" s="116" t="e">
        <f>Komponento_parinkimas</f>
        <v>#N/A</v>
      </c>
      <c r="AP49" s="116" t="e">
        <f>Komponento_parinkimas</f>
        <v>#N/A</v>
      </c>
      <c r="AQ49" s="116" t="e">
        <f>Komponento_parinkimas</f>
        <v>#N/A</v>
      </c>
      <c r="AR49" s="1"/>
      <c r="AS49" s="1"/>
    </row>
    <row r="50" spans="1:45">
      <c r="A50" s="113" t="s">
        <v>486</v>
      </c>
      <c r="B50" s="114" t="s">
        <v>346</v>
      </c>
      <c r="C50" s="22"/>
      <c r="D50" s="22" t="s">
        <v>69</v>
      </c>
      <c r="E50" s="184" t="s">
        <v>69</v>
      </c>
      <c r="F50" s="184">
        <v>0</v>
      </c>
      <c r="G50" s="184" t="s">
        <v>69</v>
      </c>
      <c r="H50" s="184">
        <v>0</v>
      </c>
      <c r="I50" s="184" t="s">
        <v>69</v>
      </c>
      <c r="J50" s="184">
        <v>0</v>
      </c>
      <c r="K50" s="184">
        <f>PRODUCT(IF(E50&lt;&gt;"'-",F50,1),IF(G50&lt;&gt;"-",H50,1),IF(I50&lt;&gt;"-",J50,1))</f>
        <v>0</v>
      </c>
      <c r="L50" s="22"/>
      <c r="M50" s="116" t="e">
        <f>Komponento_parinkimas</f>
        <v>#N/A</v>
      </c>
      <c r="N50" s="116" t="e">
        <f>Komponento_parinkimas</f>
        <v>#N/A</v>
      </c>
      <c r="O50" s="116" t="e">
        <f>Komponento_parinkimas</f>
        <v>#N/A</v>
      </c>
      <c r="P50" s="116" t="e">
        <f>Komponento_parinkimas</f>
        <v>#N/A</v>
      </c>
      <c r="Q50" s="116" t="e">
        <f>Komponento_parinkimas</f>
        <v>#N/A</v>
      </c>
      <c r="R50" s="116" t="e">
        <f>Komponento_parinkimas</f>
        <v>#N/A</v>
      </c>
      <c r="S50" s="116" t="e">
        <f>Komponento_parinkimas</f>
        <v>#N/A</v>
      </c>
      <c r="T50" s="116" t="e">
        <f>Komponento_parinkimas</f>
        <v>#N/A</v>
      </c>
      <c r="U50" s="116" t="e">
        <f>Komponento_parinkimas</f>
        <v>#N/A</v>
      </c>
      <c r="V50" s="116" t="e">
        <f>Komponento_parinkimas</f>
        <v>#N/A</v>
      </c>
      <c r="W50" s="116" t="e">
        <f>Komponento_parinkimas</f>
        <v>#N/A</v>
      </c>
      <c r="X50" s="116" t="e">
        <f>Komponento_parinkimas</f>
        <v>#N/A</v>
      </c>
      <c r="Y50" s="116" t="e">
        <f>Komponento_parinkimas</f>
        <v>#N/A</v>
      </c>
      <c r="Z50" s="116" t="e">
        <f>Komponento_parinkimas</f>
        <v>#N/A</v>
      </c>
      <c r="AA50" s="116" t="e">
        <f>Komponento_parinkimas</f>
        <v>#N/A</v>
      </c>
      <c r="AB50" s="116" t="e">
        <f>Komponento_parinkimas</f>
        <v>#N/A</v>
      </c>
      <c r="AC50" s="116" t="e">
        <f>Komponento_parinkimas</f>
        <v>#N/A</v>
      </c>
      <c r="AD50" s="116" t="e">
        <f>Komponento_parinkimas</f>
        <v>#N/A</v>
      </c>
      <c r="AE50" s="116" t="e">
        <f>Komponento_parinkimas</f>
        <v>#N/A</v>
      </c>
      <c r="AF50" s="116" t="e">
        <f>Komponento_parinkimas</f>
        <v>#N/A</v>
      </c>
      <c r="AG50" s="116" t="e">
        <f>Komponento_parinkimas</f>
        <v>#N/A</v>
      </c>
      <c r="AH50" s="116" t="e">
        <f>Komponento_parinkimas</f>
        <v>#N/A</v>
      </c>
      <c r="AI50" s="116" t="e">
        <f>Komponento_parinkimas</f>
        <v>#N/A</v>
      </c>
      <c r="AJ50" s="116" t="e">
        <f>Komponento_parinkimas</f>
        <v>#N/A</v>
      </c>
      <c r="AK50" s="116" t="e">
        <f>Komponento_parinkimas</f>
        <v>#N/A</v>
      </c>
      <c r="AL50" s="116" t="e">
        <f>Komponento_parinkimas</f>
        <v>#N/A</v>
      </c>
      <c r="AM50" s="116" t="e">
        <f>Komponento_parinkimas</f>
        <v>#N/A</v>
      </c>
      <c r="AN50" s="116" t="e">
        <f>Komponento_parinkimas</f>
        <v>#N/A</v>
      </c>
      <c r="AO50" s="116" t="e">
        <f>Komponento_parinkimas</f>
        <v>#N/A</v>
      </c>
      <c r="AP50" s="116" t="e">
        <f>Komponento_parinkimas</f>
        <v>#N/A</v>
      </c>
      <c r="AQ50" s="116" t="e">
        <f>Komponento_parinkimas</f>
        <v>#N/A</v>
      </c>
      <c r="AR50" s="1"/>
      <c r="AS50" s="1"/>
    </row>
    <row r="51" spans="1:45">
      <c r="A51" s="113" t="s">
        <v>487</v>
      </c>
      <c r="B51" s="119" t="s">
        <v>50</v>
      </c>
      <c r="C51" s="111"/>
      <c r="D51" s="111"/>
      <c r="E51" s="192"/>
      <c r="F51" s="193"/>
      <c r="G51" s="193"/>
      <c r="H51" s="193"/>
      <c r="I51" s="193"/>
      <c r="J51" s="193"/>
      <c r="K51" s="194"/>
      <c r="L51" s="118"/>
      <c r="M51" s="111"/>
      <c r="N51" s="111"/>
      <c r="O51" s="111"/>
      <c r="P51" s="111"/>
      <c r="Q51" s="111"/>
      <c r="R51" s="111"/>
      <c r="S51" s="111"/>
      <c r="T51" s="111"/>
      <c r="U51" s="111"/>
      <c r="V51" s="111"/>
      <c r="W51" s="111"/>
      <c r="X51" s="111"/>
      <c r="Y51" s="111"/>
      <c r="Z51" s="111"/>
      <c r="AA51" s="111"/>
      <c r="AB51" s="111"/>
      <c r="AC51" s="111"/>
      <c r="AD51" s="111"/>
      <c r="AE51" s="111"/>
      <c r="AF51" s="111"/>
      <c r="AG51" s="111"/>
      <c r="AH51" s="111"/>
      <c r="AI51" s="111"/>
      <c r="AJ51" s="111"/>
      <c r="AK51" s="111"/>
      <c r="AL51" s="111"/>
      <c r="AM51" s="111"/>
      <c r="AN51" s="111"/>
      <c r="AO51" s="111"/>
      <c r="AP51" s="111"/>
      <c r="AQ51" s="111"/>
      <c r="AR51" s="1"/>
      <c r="AS51" s="1"/>
    </row>
    <row r="52" spans="1:45">
      <c r="A52" s="113" t="s">
        <v>487</v>
      </c>
      <c r="B52" s="114" t="s">
        <v>51</v>
      </c>
      <c r="C52" s="22"/>
      <c r="D52" s="22" t="s">
        <v>69</v>
      </c>
      <c r="E52" s="184" t="s">
        <v>69</v>
      </c>
      <c r="F52" s="184">
        <v>0</v>
      </c>
      <c r="G52" s="184" t="s">
        <v>69</v>
      </c>
      <c r="H52" s="184">
        <v>0</v>
      </c>
      <c r="I52" s="184" t="s">
        <v>69</v>
      </c>
      <c r="J52" s="184">
        <v>0</v>
      </c>
      <c r="K52" s="184">
        <f t="shared" ref="K52:K58" si="5">PRODUCT(IF(E52&lt;&gt;"'-",F52,1),IF(G52&lt;&gt;"-",H52,1),IF(I52&lt;&gt;"-",J52,1))</f>
        <v>0</v>
      </c>
      <c r="L52" s="22"/>
      <c r="M52" s="116" t="e">
        <f>Komponento_parinkimas</f>
        <v>#N/A</v>
      </c>
      <c r="N52" s="116" t="e">
        <f>Komponento_parinkimas</f>
        <v>#N/A</v>
      </c>
      <c r="O52" s="116" t="e">
        <f>Komponento_parinkimas</f>
        <v>#N/A</v>
      </c>
      <c r="P52" s="116" t="e">
        <f>Komponento_parinkimas</f>
        <v>#N/A</v>
      </c>
      <c r="Q52" s="116" t="e">
        <f>Komponento_parinkimas</f>
        <v>#N/A</v>
      </c>
      <c r="R52" s="116" t="e">
        <f>Komponento_parinkimas</f>
        <v>#N/A</v>
      </c>
      <c r="S52" s="116" t="e">
        <f>Komponento_parinkimas</f>
        <v>#N/A</v>
      </c>
      <c r="T52" s="116" t="e">
        <f>Komponento_parinkimas</f>
        <v>#N/A</v>
      </c>
      <c r="U52" s="116" t="e">
        <f>Komponento_parinkimas</f>
        <v>#N/A</v>
      </c>
      <c r="V52" s="116" t="e">
        <f>Komponento_parinkimas</f>
        <v>#N/A</v>
      </c>
      <c r="W52" s="116" t="e">
        <f>Komponento_parinkimas</f>
        <v>#N/A</v>
      </c>
      <c r="X52" s="116" t="e">
        <f>Komponento_parinkimas</f>
        <v>#N/A</v>
      </c>
      <c r="Y52" s="116" t="e">
        <f>Komponento_parinkimas</f>
        <v>#N/A</v>
      </c>
      <c r="Z52" s="116" t="e">
        <f>Komponento_parinkimas</f>
        <v>#N/A</v>
      </c>
      <c r="AA52" s="116" t="e">
        <f>Komponento_parinkimas</f>
        <v>#N/A</v>
      </c>
      <c r="AB52" s="116" t="e">
        <f>Komponento_parinkimas</f>
        <v>#N/A</v>
      </c>
      <c r="AC52" s="116" t="e">
        <f>Komponento_parinkimas</f>
        <v>#N/A</v>
      </c>
      <c r="AD52" s="116" t="e">
        <f>Komponento_parinkimas</f>
        <v>#N/A</v>
      </c>
      <c r="AE52" s="116" t="e">
        <f>Komponento_parinkimas</f>
        <v>#N/A</v>
      </c>
      <c r="AF52" s="116" t="e">
        <f>Komponento_parinkimas</f>
        <v>#N/A</v>
      </c>
      <c r="AG52" s="116" t="e">
        <f>Komponento_parinkimas</f>
        <v>#N/A</v>
      </c>
      <c r="AH52" s="116" t="e">
        <f>Komponento_parinkimas</f>
        <v>#N/A</v>
      </c>
      <c r="AI52" s="116" t="e">
        <f>Komponento_parinkimas</f>
        <v>#N/A</v>
      </c>
      <c r="AJ52" s="116" t="e">
        <f>Komponento_parinkimas</f>
        <v>#N/A</v>
      </c>
      <c r="AK52" s="116" t="e">
        <f>Komponento_parinkimas</f>
        <v>#N/A</v>
      </c>
      <c r="AL52" s="116" t="e">
        <f>Komponento_parinkimas</f>
        <v>#N/A</v>
      </c>
      <c r="AM52" s="116" t="e">
        <f>Komponento_parinkimas</f>
        <v>#N/A</v>
      </c>
      <c r="AN52" s="116" t="e">
        <f>Komponento_parinkimas</f>
        <v>#N/A</v>
      </c>
      <c r="AO52" s="116" t="e">
        <f>Komponento_parinkimas</f>
        <v>#N/A</v>
      </c>
      <c r="AP52" s="116" t="e">
        <f>Komponento_parinkimas</f>
        <v>#N/A</v>
      </c>
      <c r="AQ52" s="116" t="e">
        <f>Komponento_parinkimas</f>
        <v>#N/A</v>
      </c>
      <c r="AR52" s="1"/>
      <c r="AS52" s="1"/>
    </row>
    <row r="53" spans="1:45">
      <c r="A53" s="113" t="s">
        <v>487</v>
      </c>
      <c r="B53" s="114" t="s">
        <v>52</v>
      </c>
      <c r="C53" s="22"/>
      <c r="D53" s="22" t="s">
        <v>69</v>
      </c>
      <c r="E53" s="184" t="s">
        <v>69</v>
      </c>
      <c r="F53" s="184">
        <v>0</v>
      </c>
      <c r="G53" s="184" t="s">
        <v>69</v>
      </c>
      <c r="H53" s="184">
        <v>0</v>
      </c>
      <c r="I53" s="184" t="s">
        <v>69</v>
      </c>
      <c r="J53" s="184">
        <v>0</v>
      </c>
      <c r="K53" s="184">
        <f t="shared" si="5"/>
        <v>0</v>
      </c>
      <c r="L53" s="22"/>
      <c r="M53" s="116" t="e">
        <f>Komponento_parinkimas</f>
        <v>#N/A</v>
      </c>
      <c r="N53" s="116" t="e">
        <f>Komponento_parinkimas</f>
        <v>#N/A</v>
      </c>
      <c r="O53" s="116" t="e">
        <f>Komponento_parinkimas</f>
        <v>#N/A</v>
      </c>
      <c r="P53" s="116" t="e">
        <f>Komponento_parinkimas</f>
        <v>#N/A</v>
      </c>
      <c r="Q53" s="116" t="e">
        <f>Komponento_parinkimas</f>
        <v>#N/A</v>
      </c>
      <c r="R53" s="116" t="e">
        <f>Komponento_parinkimas</f>
        <v>#N/A</v>
      </c>
      <c r="S53" s="116" t="e">
        <f>Komponento_parinkimas</f>
        <v>#N/A</v>
      </c>
      <c r="T53" s="116" t="e">
        <f>Komponento_parinkimas</f>
        <v>#N/A</v>
      </c>
      <c r="U53" s="116" t="e">
        <f>Komponento_parinkimas</f>
        <v>#N/A</v>
      </c>
      <c r="V53" s="116" t="e">
        <f>Komponento_parinkimas</f>
        <v>#N/A</v>
      </c>
      <c r="W53" s="116" t="e">
        <f>Komponento_parinkimas</f>
        <v>#N/A</v>
      </c>
      <c r="X53" s="116" t="e">
        <f>Komponento_parinkimas</f>
        <v>#N/A</v>
      </c>
      <c r="Y53" s="116" t="e">
        <f>Komponento_parinkimas</f>
        <v>#N/A</v>
      </c>
      <c r="Z53" s="116" t="e">
        <f>Komponento_parinkimas</f>
        <v>#N/A</v>
      </c>
      <c r="AA53" s="116" t="e">
        <f>Komponento_parinkimas</f>
        <v>#N/A</v>
      </c>
      <c r="AB53" s="116" t="e">
        <f>Komponento_parinkimas</f>
        <v>#N/A</v>
      </c>
      <c r="AC53" s="116" t="e">
        <f>Komponento_parinkimas</f>
        <v>#N/A</v>
      </c>
      <c r="AD53" s="116" t="e">
        <f>Komponento_parinkimas</f>
        <v>#N/A</v>
      </c>
      <c r="AE53" s="116" t="e">
        <f>Komponento_parinkimas</f>
        <v>#N/A</v>
      </c>
      <c r="AF53" s="116" t="e">
        <f>Komponento_parinkimas</f>
        <v>#N/A</v>
      </c>
      <c r="AG53" s="116" t="e">
        <f>Komponento_parinkimas</f>
        <v>#N/A</v>
      </c>
      <c r="AH53" s="116" t="e">
        <f>Komponento_parinkimas</f>
        <v>#N/A</v>
      </c>
      <c r="AI53" s="116" t="e">
        <f>Komponento_parinkimas</f>
        <v>#N/A</v>
      </c>
      <c r="AJ53" s="116" t="e">
        <f>Komponento_parinkimas</f>
        <v>#N/A</v>
      </c>
      <c r="AK53" s="116" t="e">
        <f>Komponento_parinkimas</f>
        <v>#N/A</v>
      </c>
      <c r="AL53" s="116" t="e">
        <f>Komponento_parinkimas</f>
        <v>#N/A</v>
      </c>
      <c r="AM53" s="116" t="e">
        <f>Komponento_parinkimas</f>
        <v>#N/A</v>
      </c>
      <c r="AN53" s="116" t="e">
        <f>Komponento_parinkimas</f>
        <v>#N/A</v>
      </c>
      <c r="AO53" s="116" t="e">
        <f>Komponento_parinkimas</f>
        <v>#N/A</v>
      </c>
      <c r="AP53" s="116" t="e">
        <f>Komponento_parinkimas</f>
        <v>#N/A</v>
      </c>
      <c r="AQ53" s="116" t="e">
        <f>Komponento_parinkimas</f>
        <v>#N/A</v>
      </c>
      <c r="AR53" s="1"/>
      <c r="AS53" s="1"/>
    </row>
    <row r="54" spans="1:45">
      <c r="A54" s="113" t="s">
        <v>487</v>
      </c>
      <c r="B54" s="114" t="s">
        <v>339</v>
      </c>
      <c r="C54" s="22"/>
      <c r="D54" s="22" t="s">
        <v>69</v>
      </c>
      <c r="E54" s="184" t="s">
        <v>69</v>
      </c>
      <c r="F54" s="184">
        <v>0</v>
      </c>
      <c r="G54" s="184" t="s">
        <v>69</v>
      </c>
      <c r="H54" s="184">
        <v>0</v>
      </c>
      <c r="I54" s="184" t="s">
        <v>69</v>
      </c>
      <c r="J54" s="184">
        <v>0</v>
      </c>
      <c r="K54" s="184">
        <f t="shared" si="5"/>
        <v>0</v>
      </c>
      <c r="L54" s="22"/>
      <c r="M54" s="116" t="e">
        <f>Komponento_parinkimas</f>
        <v>#N/A</v>
      </c>
      <c r="N54" s="116" t="e">
        <f>Komponento_parinkimas</f>
        <v>#N/A</v>
      </c>
      <c r="O54" s="116" t="e">
        <f>Komponento_parinkimas</f>
        <v>#N/A</v>
      </c>
      <c r="P54" s="116" t="e">
        <f>Komponento_parinkimas</f>
        <v>#N/A</v>
      </c>
      <c r="Q54" s="116" t="e">
        <f>Komponento_parinkimas</f>
        <v>#N/A</v>
      </c>
      <c r="R54" s="116" t="e">
        <f>Komponento_parinkimas</f>
        <v>#N/A</v>
      </c>
      <c r="S54" s="116" t="e">
        <f>Komponento_parinkimas</f>
        <v>#N/A</v>
      </c>
      <c r="T54" s="116" t="e">
        <f>Komponento_parinkimas</f>
        <v>#N/A</v>
      </c>
      <c r="U54" s="116" t="e">
        <f>Komponento_parinkimas</f>
        <v>#N/A</v>
      </c>
      <c r="V54" s="116" t="e">
        <f>Komponento_parinkimas</f>
        <v>#N/A</v>
      </c>
      <c r="W54" s="116" t="e">
        <f>Komponento_parinkimas</f>
        <v>#N/A</v>
      </c>
      <c r="X54" s="116" t="e">
        <f>Komponento_parinkimas</f>
        <v>#N/A</v>
      </c>
      <c r="Y54" s="116" t="e">
        <f>Komponento_parinkimas</f>
        <v>#N/A</v>
      </c>
      <c r="Z54" s="116" t="e">
        <f>Komponento_parinkimas</f>
        <v>#N/A</v>
      </c>
      <c r="AA54" s="116" t="e">
        <f>Komponento_parinkimas</f>
        <v>#N/A</v>
      </c>
      <c r="AB54" s="116" t="e">
        <f>Komponento_parinkimas</f>
        <v>#N/A</v>
      </c>
      <c r="AC54" s="116" t="e">
        <f>Komponento_parinkimas</f>
        <v>#N/A</v>
      </c>
      <c r="AD54" s="116" t="e">
        <f>Komponento_parinkimas</f>
        <v>#N/A</v>
      </c>
      <c r="AE54" s="116" t="e">
        <f>Komponento_parinkimas</f>
        <v>#N/A</v>
      </c>
      <c r="AF54" s="116" t="e">
        <f>Komponento_parinkimas</f>
        <v>#N/A</v>
      </c>
      <c r="AG54" s="116" t="e">
        <f>Komponento_parinkimas</f>
        <v>#N/A</v>
      </c>
      <c r="AH54" s="116" t="e">
        <f>Komponento_parinkimas</f>
        <v>#N/A</v>
      </c>
      <c r="AI54" s="116" t="e">
        <f>Komponento_parinkimas</f>
        <v>#N/A</v>
      </c>
      <c r="AJ54" s="116" t="e">
        <f>Komponento_parinkimas</f>
        <v>#N/A</v>
      </c>
      <c r="AK54" s="116" t="e">
        <f>Komponento_parinkimas</f>
        <v>#N/A</v>
      </c>
      <c r="AL54" s="116" t="e">
        <f>Komponento_parinkimas</f>
        <v>#N/A</v>
      </c>
      <c r="AM54" s="116" t="e">
        <f>Komponento_parinkimas</f>
        <v>#N/A</v>
      </c>
      <c r="AN54" s="116" t="e">
        <f>Komponento_parinkimas</f>
        <v>#N/A</v>
      </c>
      <c r="AO54" s="116" t="e">
        <f>Komponento_parinkimas</f>
        <v>#N/A</v>
      </c>
      <c r="AP54" s="116" t="e">
        <f>Komponento_parinkimas</f>
        <v>#N/A</v>
      </c>
      <c r="AQ54" s="116" t="e">
        <f>Komponento_parinkimas</f>
        <v>#N/A</v>
      </c>
      <c r="AR54" s="1"/>
      <c r="AS54" s="1"/>
    </row>
    <row r="55" spans="1:45">
      <c r="A55" s="113" t="s">
        <v>487</v>
      </c>
      <c r="B55" s="114" t="s">
        <v>340</v>
      </c>
      <c r="C55" s="22"/>
      <c r="D55" s="22" t="s">
        <v>69</v>
      </c>
      <c r="E55" s="184" t="s">
        <v>69</v>
      </c>
      <c r="F55" s="184">
        <v>0</v>
      </c>
      <c r="G55" s="184" t="s">
        <v>69</v>
      </c>
      <c r="H55" s="184">
        <v>0</v>
      </c>
      <c r="I55" s="184" t="s">
        <v>69</v>
      </c>
      <c r="J55" s="184">
        <v>0</v>
      </c>
      <c r="K55" s="184">
        <f t="shared" si="5"/>
        <v>0</v>
      </c>
      <c r="L55" s="22"/>
      <c r="M55" s="116" t="e">
        <f>Komponento_parinkimas</f>
        <v>#N/A</v>
      </c>
      <c r="N55" s="116" t="e">
        <f>Komponento_parinkimas</f>
        <v>#N/A</v>
      </c>
      <c r="O55" s="116" t="e">
        <f>Komponento_parinkimas</f>
        <v>#N/A</v>
      </c>
      <c r="P55" s="116" t="e">
        <f>Komponento_parinkimas</f>
        <v>#N/A</v>
      </c>
      <c r="Q55" s="116" t="e">
        <f>Komponento_parinkimas</f>
        <v>#N/A</v>
      </c>
      <c r="R55" s="116" t="e">
        <f>Komponento_parinkimas</f>
        <v>#N/A</v>
      </c>
      <c r="S55" s="116" t="e">
        <f>Komponento_parinkimas</f>
        <v>#N/A</v>
      </c>
      <c r="T55" s="116" t="e">
        <f>Komponento_parinkimas</f>
        <v>#N/A</v>
      </c>
      <c r="U55" s="116" t="e">
        <f>Komponento_parinkimas</f>
        <v>#N/A</v>
      </c>
      <c r="V55" s="116" t="e">
        <f>Komponento_parinkimas</f>
        <v>#N/A</v>
      </c>
      <c r="W55" s="116" t="e">
        <f>Komponento_parinkimas</f>
        <v>#N/A</v>
      </c>
      <c r="X55" s="116" t="e">
        <f>Komponento_parinkimas</f>
        <v>#N/A</v>
      </c>
      <c r="Y55" s="116" t="e">
        <f>Komponento_parinkimas</f>
        <v>#N/A</v>
      </c>
      <c r="Z55" s="116" t="e">
        <f>Komponento_parinkimas</f>
        <v>#N/A</v>
      </c>
      <c r="AA55" s="116" t="e">
        <f>Komponento_parinkimas</f>
        <v>#N/A</v>
      </c>
      <c r="AB55" s="116" t="e">
        <f>Komponento_parinkimas</f>
        <v>#N/A</v>
      </c>
      <c r="AC55" s="116" t="e">
        <f>Komponento_parinkimas</f>
        <v>#N/A</v>
      </c>
      <c r="AD55" s="116" t="e">
        <f>Komponento_parinkimas</f>
        <v>#N/A</v>
      </c>
      <c r="AE55" s="116" t="e">
        <f>Komponento_parinkimas</f>
        <v>#N/A</v>
      </c>
      <c r="AF55" s="116" t="e">
        <f>Komponento_parinkimas</f>
        <v>#N/A</v>
      </c>
      <c r="AG55" s="116" t="e">
        <f>Komponento_parinkimas</f>
        <v>#N/A</v>
      </c>
      <c r="AH55" s="116" t="e">
        <f>Komponento_parinkimas</f>
        <v>#N/A</v>
      </c>
      <c r="AI55" s="116" t="e">
        <f>Komponento_parinkimas</f>
        <v>#N/A</v>
      </c>
      <c r="AJ55" s="116" t="e">
        <f>Komponento_parinkimas</f>
        <v>#N/A</v>
      </c>
      <c r="AK55" s="116" t="e">
        <f>Komponento_parinkimas</f>
        <v>#N/A</v>
      </c>
      <c r="AL55" s="116" t="e">
        <f>Komponento_parinkimas</f>
        <v>#N/A</v>
      </c>
      <c r="AM55" s="116" t="e">
        <f>Komponento_parinkimas</f>
        <v>#N/A</v>
      </c>
      <c r="AN55" s="116" t="e">
        <f>Komponento_parinkimas</f>
        <v>#N/A</v>
      </c>
      <c r="AO55" s="116" t="e">
        <f>Komponento_parinkimas</f>
        <v>#N/A</v>
      </c>
      <c r="AP55" s="116" t="e">
        <f>Komponento_parinkimas</f>
        <v>#N/A</v>
      </c>
      <c r="AQ55" s="116" t="e">
        <f>Komponento_parinkimas</f>
        <v>#N/A</v>
      </c>
      <c r="AR55" s="1"/>
      <c r="AS55" s="1"/>
    </row>
    <row r="56" spans="1:45">
      <c r="A56" s="113" t="s">
        <v>487</v>
      </c>
      <c r="B56" s="114" t="s">
        <v>341</v>
      </c>
      <c r="C56" s="22"/>
      <c r="D56" s="22" t="s">
        <v>69</v>
      </c>
      <c r="E56" s="184" t="s">
        <v>69</v>
      </c>
      <c r="F56" s="184">
        <v>0</v>
      </c>
      <c r="G56" s="184" t="s">
        <v>69</v>
      </c>
      <c r="H56" s="184">
        <v>0</v>
      </c>
      <c r="I56" s="184" t="s">
        <v>69</v>
      </c>
      <c r="J56" s="184">
        <v>0</v>
      </c>
      <c r="K56" s="184">
        <f t="shared" si="5"/>
        <v>0</v>
      </c>
      <c r="L56" s="22"/>
      <c r="M56" s="116" t="e">
        <f>Komponento_parinkimas</f>
        <v>#N/A</v>
      </c>
      <c r="N56" s="116" t="e">
        <f>Komponento_parinkimas</f>
        <v>#N/A</v>
      </c>
      <c r="O56" s="116" t="e">
        <f>Komponento_parinkimas</f>
        <v>#N/A</v>
      </c>
      <c r="P56" s="116" t="e">
        <f>Komponento_parinkimas</f>
        <v>#N/A</v>
      </c>
      <c r="Q56" s="116" t="e">
        <f>Komponento_parinkimas</f>
        <v>#N/A</v>
      </c>
      <c r="R56" s="116" t="e">
        <f>Komponento_parinkimas</f>
        <v>#N/A</v>
      </c>
      <c r="S56" s="116" t="e">
        <f>Komponento_parinkimas</f>
        <v>#N/A</v>
      </c>
      <c r="T56" s="116" t="e">
        <f>Komponento_parinkimas</f>
        <v>#N/A</v>
      </c>
      <c r="U56" s="116" t="e">
        <f>Komponento_parinkimas</f>
        <v>#N/A</v>
      </c>
      <c r="V56" s="116" t="e">
        <f>Komponento_parinkimas</f>
        <v>#N/A</v>
      </c>
      <c r="W56" s="116" t="e">
        <f>Komponento_parinkimas</f>
        <v>#N/A</v>
      </c>
      <c r="X56" s="116" t="e">
        <f>Komponento_parinkimas</f>
        <v>#N/A</v>
      </c>
      <c r="Y56" s="116" t="e">
        <f>Komponento_parinkimas</f>
        <v>#N/A</v>
      </c>
      <c r="Z56" s="116" t="e">
        <f>Komponento_parinkimas</f>
        <v>#N/A</v>
      </c>
      <c r="AA56" s="116" t="e">
        <f>Komponento_parinkimas</f>
        <v>#N/A</v>
      </c>
      <c r="AB56" s="116" t="e">
        <f>Komponento_parinkimas</f>
        <v>#N/A</v>
      </c>
      <c r="AC56" s="116" t="e">
        <f>Komponento_parinkimas</f>
        <v>#N/A</v>
      </c>
      <c r="AD56" s="116" t="e">
        <f>Komponento_parinkimas</f>
        <v>#N/A</v>
      </c>
      <c r="AE56" s="116" t="e">
        <f>Komponento_parinkimas</f>
        <v>#N/A</v>
      </c>
      <c r="AF56" s="116" t="e">
        <f>Komponento_parinkimas</f>
        <v>#N/A</v>
      </c>
      <c r="AG56" s="116" t="e">
        <f>Komponento_parinkimas</f>
        <v>#N/A</v>
      </c>
      <c r="AH56" s="116" t="e">
        <f>Komponento_parinkimas</f>
        <v>#N/A</v>
      </c>
      <c r="AI56" s="116" t="e">
        <f>Komponento_parinkimas</f>
        <v>#N/A</v>
      </c>
      <c r="AJ56" s="116" t="e">
        <f>Komponento_parinkimas</f>
        <v>#N/A</v>
      </c>
      <c r="AK56" s="116" t="e">
        <f>Komponento_parinkimas</f>
        <v>#N/A</v>
      </c>
      <c r="AL56" s="116" t="e">
        <f>Komponento_parinkimas</f>
        <v>#N/A</v>
      </c>
      <c r="AM56" s="116" t="e">
        <f>Komponento_parinkimas</f>
        <v>#N/A</v>
      </c>
      <c r="AN56" s="116" t="e">
        <f>Komponento_parinkimas</f>
        <v>#N/A</v>
      </c>
      <c r="AO56" s="116" t="e">
        <f>Komponento_parinkimas</f>
        <v>#N/A</v>
      </c>
      <c r="AP56" s="116" t="e">
        <f>Komponento_parinkimas</f>
        <v>#N/A</v>
      </c>
      <c r="AQ56" s="116" t="e">
        <f>Komponento_parinkimas</f>
        <v>#N/A</v>
      </c>
      <c r="AR56" s="1"/>
      <c r="AS56" s="1"/>
    </row>
    <row r="57" spans="1:45">
      <c r="A57" s="113" t="s">
        <v>487</v>
      </c>
      <c r="B57" s="114" t="s">
        <v>342</v>
      </c>
      <c r="C57" s="22"/>
      <c r="D57" s="22" t="s">
        <v>69</v>
      </c>
      <c r="E57" s="184" t="s">
        <v>69</v>
      </c>
      <c r="F57" s="184">
        <v>0</v>
      </c>
      <c r="G57" s="184" t="s">
        <v>69</v>
      </c>
      <c r="H57" s="184">
        <v>0</v>
      </c>
      <c r="I57" s="184" t="s">
        <v>69</v>
      </c>
      <c r="J57" s="184">
        <v>0</v>
      </c>
      <c r="K57" s="184">
        <f t="shared" si="5"/>
        <v>0</v>
      </c>
      <c r="L57" s="22"/>
      <c r="M57" s="116" t="e">
        <f>Komponento_parinkimas</f>
        <v>#N/A</v>
      </c>
      <c r="N57" s="116" t="e">
        <f>Komponento_parinkimas</f>
        <v>#N/A</v>
      </c>
      <c r="O57" s="116" t="e">
        <f>Komponento_parinkimas</f>
        <v>#N/A</v>
      </c>
      <c r="P57" s="116" t="e">
        <f>Komponento_parinkimas</f>
        <v>#N/A</v>
      </c>
      <c r="Q57" s="116" t="e">
        <f>Komponento_parinkimas</f>
        <v>#N/A</v>
      </c>
      <c r="R57" s="116" t="e">
        <f>Komponento_parinkimas</f>
        <v>#N/A</v>
      </c>
      <c r="S57" s="116" t="e">
        <f>Komponento_parinkimas</f>
        <v>#N/A</v>
      </c>
      <c r="T57" s="116" t="e">
        <f>Komponento_parinkimas</f>
        <v>#N/A</v>
      </c>
      <c r="U57" s="116" t="e">
        <f>Komponento_parinkimas</f>
        <v>#N/A</v>
      </c>
      <c r="V57" s="116" t="e">
        <f>Komponento_parinkimas</f>
        <v>#N/A</v>
      </c>
      <c r="W57" s="116" t="e">
        <f>Komponento_parinkimas</f>
        <v>#N/A</v>
      </c>
      <c r="X57" s="116" t="e">
        <f>Komponento_parinkimas</f>
        <v>#N/A</v>
      </c>
      <c r="Y57" s="116" t="e">
        <f>Komponento_parinkimas</f>
        <v>#N/A</v>
      </c>
      <c r="Z57" s="116" t="e">
        <f>Komponento_parinkimas</f>
        <v>#N/A</v>
      </c>
      <c r="AA57" s="116" t="e">
        <f>Komponento_parinkimas</f>
        <v>#N/A</v>
      </c>
      <c r="AB57" s="116" t="e">
        <f>Komponento_parinkimas</f>
        <v>#N/A</v>
      </c>
      <c r="AC57" s="116" t="e">
        <f>Komponento_parinkimas</f>
        <v>#N/A</v>
      </c>
      <c r="AD57" s="116" t="e">
        <f>Komponento_parinkimas</f>
        <v>#N/A</v>
      </c>
      <c r="AE57" s="116" t="e">
        <f>Komponento_parinkimas</f>
        <v>#N/A</v>
      </c>
      <c r="AF57" s="116" t="e">
        <f>Komponento_parinkimas</f>
        <v>#N/A</v>
      </c>
      <c r="AG57" s="116" t="e">
        <f>Komponento_parinkimas</f>
        <v>#N/A</v>
      </c>
      <c r="AH57" s="116" t="e">
        <f>Komponento_parinkimas</f>
        <v>#N/A</v>
      </c>
      <c r="AI57" s="116" t="e">
        <f>Komponento_parinkimas</f>
        <v>#N/A</v>
      </c>
      <c r="AJ57" s="116" t="e">
        <f>Komponento_parinkimas</f>
        <v>#N/A</v>
      </c>
      <c r="AK57" s="116" t="e">
        <f>Komponento_parinkimas</f>
        <v>#N/A</v>
      </c>
      <c r="AL57" s="116" t="e">
        <f>Komponento_parinkimas</f>
        <v>#N/A</v>
      </c>
      <c r="AM57" s="116" t="e">
        <f>Komponento_parinkimas</f>
        <v>#N/A</v>
      </c>
      <c r="AN57" s="116" t="e">
        <f>Komponento_parinkimas</f>
        <v>#N/A</v>
      </c>
      <c r="AO57" s="116" t="e">
        <f>Komponento_parinkimas</f>
        <v>#N/A</v>
      </c>
      <c r="AP57" s="116" t="e">
        <f>Komponento_parinkimas</f>
        <v>#N/A</v>
      </c>
      <c r="AQ57" s="116" t="e">
        <f>Komponento_parinkimas</f>
        <v>#N/A</v>
      </c>
      <c r="AR57" s="1"/>
      <c r="AS57" s="1"/>
    </row>
    <row r="58" spans="1:45">
      <c r="A58" s="113" t="s">
        <v>487</v>
      </c>
      <c r="B58" s="114" t="s">
        <v>343</v>
      </c>
      <c r="C58" s="22"/>
      <c r="D58" s="22" t="s">
        <v>69</v>
      </c>
      <c r="E58" s="184" t="s">
        <v>69</v>
      </c>
      <c r="F58" s="184">
        <v>0</v>
      </c>
      <c r="G58" s="184" t="s">
        <v>69</v>
      </c>
      <c r="H58" s="184">
        <v>0</v>
      </c>
      <c r="I58" s="184" t="s">
        <v>69</v>
      </c>
      <c r="J58" s="184">
        <v>0</v>
      </c>
      <c r="K58" s="184">
        <f t="shared" si="5"/>
        <v>0</v>
      </c>
      <c r="L58" s="22"/>
      <c r="M58" s="116" t="e">
        <f>Komponento_parinkimas</f>
        <v>#N/A</v>
      </c>
      <c r="N58" s="116" t="e">
        <f>Komponento_parinkimas</f>
        <v>#N/A</v>
      </c>
      <c r="O58" s="116" t="e">
        <f>Komponento_parinkimas</f>
        <v>#N/A</v>
      </c>
      <c r="P58" s="116" t="e">
        <f>Komponento_parinkimas</f>
        <v>#N/A</v>
      </c>
      <c r="Q58" s="116" t="e">
        <f>Komponento_parinkimas</f>
        <v>#N/A</v>
      </c>
      <c r="R58" s="116" t="e">
        <f>Komponento_parinkimas</f>
        <v>#N/A</v>
      </c>
      <c r="S58" s="116" t="e">
        <f>Komponento_parinkimas</f>
        <v>#N/A</v>
      </c>
      <c r="T58" s="116" t="e">
        <f>Komponento_parinkimas</f>
        <v>#N/A</v>
      </c>
      <c r="U58" s="116" t="e">
        <f>Komponento_parinkimas</f>
        <v>#N/A</v>
      </c>
      <c r="V58" s="116" t="e">
        <f>Komponento_parinkimas</f>
        <v>#N/A</v>
      </c>
      <c r="W58" s="116" t="e">
        <f>Komponento_parinkimas</f>
        <v>#N/A</v>
      </c>
      <c r="X58" s="116" t="e">
        <f>Komponento_parinkimas</f>
        <v>#N/A</v>
      </c>
      <c r="Y58" s="116" t="e">
        <f>Komponento_parinkimas</f>
        <v>#N/A</v>
      </c>
      <c r="Z58" s="116" t="e">
        <f>Komponento_parinkimas</f>
        <v>#N/A</v>
      </c>
      <c r="AA58" s="116" t="e">
        <f>Komponento_parinkimas</f>
        <v>#N/A</v>
      </c>
      <c r="AB58" s="116" t="e">
        <f>Komponento_parinkimas</f>
        <v>#N/A</v>
      </c>
      <c r="AC58" s="116" t="e">
        <f>Komponento_parinkimas</f>
        <v>#N/A</v>
      </c>
      <c r="AD58" s="116" t="e">
        <f>Komponento_parinkimas</f>
        <v>#N/A</v>
      </c>
      <c r="AE58" s="116" t="e">
        <f>Komponento_parinkimas</f>
        <v>#N/A</v>
      </c>
      <c r="AF58" s="116" t="e">
        <f>Komponento_parinkimas</f>
        <v>#N/A</v>
      </c>
      <c r="AG58" s="116" t="e">
        <f>Komponento_parinkimas</f>
        <v>#N/A</v>
      </c>
      <c r="AH58" s="116" t="e">
        <f>Komponento_parinkimas</f>
        <v>#N/A</v>
      </c>
      <c r="AI58" s="116" t="e">
        <f>Komponento_parinkimas</f>
        <v>#N/A</v>
      </c>
      <c r="AJ58" s="116" t="e">
        <f>Komponento_parinkimas</f>
        <v>#N/A</v>
      </c>
      <c r="AK58" s="116" t="e">
        <f>Komponento_parinkimas</f>
        <v>#N/A</v>
      </c>
      <c r="AL58" s="116" t="e">
        <f>Komponento_parinkimas</f>
        <v>#N/A</v>
      </c>
      <c r="AM58" s="116" t="e">
        <f>Komponento_parinkimas</f>
        <v>#N/A</v>
      </c>
      <c r="AN58" s="116" t="e">
        <f>Komponento_parinkimas</f>
        <v>#N/A</v>
      </c>
      <c r="AO58" s="116" t="e">
        <f>Komponento_parinkimas</f>
        <v>#N/A</v>
      </c>
      <c r="AP58" s="116" t="e">
        <f>Komponento_parinkimas</f>
        <v>#N/A</v>
      </c>
      <c r="AQ58" s="116" t="e">
        <f>Komponento_parinkimas</f>
        <v>#N/A</v>
      </c>
      <c r="AR58" s="1"/>
      <c r="AS58" s="1"/>
    </row>
    <row r="59" spans="1:45">
      <c r="A59" s="113" t="s">
        <v>487</v>
      </c>
      <c r="B59" s="119" t="s">
        <v>53</v>
      </c>
      <c r="C59" s="111"/>
      <c r="D59" s="111"/>
      <c r="E59" s="192"/>
      <c r="F59" s="193"/>
      <c r="G59" s="193"/>
      <c r="H59" s="193"/>
      <c r="I59" s="193"/>
      <c r="J59" s="193"/>
      <c r="K59" s="194"/>
      <c r="L59" s="118"/>
      <c r="M59" s="111"/>
      <c r="N59" s="111"/>
      <c r="O59" s="111"/>
      <c r="P59" s="111"/>
      <c r="Q59" s="111"/>
      <c r="R59" s="111"/>
      <c r="S59" s="111"/>
      <c r="T59" s="111"/>
      <c r="U59" s="111"/>
      <c r="V59" s="111"/>
      <c r="W59" s="111"/>
      <c r="X59" s="111"/>
      <c r="Y59" s="111"/>
      <c r="Z59" s="111"/>
      <c r="AA59" s="111"/>
      <c r="AB59" s="111"/>
      <c r="AC59" s="111"/>
      <c r="AD59" s="111"/>
      <c r="AE59" s="111"/>
      <c r="AF59" s="111"/>
      <c r="AG59" s="111"/>
      <c r="AH59" s="111"/>
      <c r="AI59" s="111"/>
      <c r="AJ59" s="111"/>
      <c r="AK59" s="111"/>
      <c r="AL59" s="111"/>
      <c r="AM59" s="111"/>
      <c r="AN59" s="111"/>
      <c r="AO59" s="111"/>
      <c r="AP59" s="111"/>
      <c r="AQ59" s="111"/>
      <c r="AR59" s="1"/>
      <c r="AS59" s="1"/>
    </row>
    <row r="60" spans="1:45">
      <c r="A60" s="113" t="s">
        <v>487</v>
      </c>
      <c r="B60" s="114" t="s">
        <v>344</v>
      </c>
      <c r="C60" s="22"/>
      <c r="D60" s="22" t="s">
        <v>69</v>
      </c>
      <c r="E60" s="184" t="s">
        <v>69</v>
      </c>
      <c r="F60" s="184">
        <v>0</v>
      </c>
      <c r="G60" s="184" t="s">
        <v>69</v>
      </c>
      <c r="H60" s="184">
        <v>0</v>
      </c>
      <c r="I60" s="184" t="s">
        <v>69</v>
      </c>
      <c r="J60" s="184">
        <v>0</v>
      </c>
      <c r="K60" s="184">
        <f>PRODUCT(IF(E60&lt;&gt;"'-",F60,1),IF(G60&lt;&gt;"-",H60,1),IF(I60&lt;&gt;"-",J60,1))</f>
        <v>0</v>
      </c>
      <c r="L60" s="22"/>
      <c r="M60" s="116" t="e">
        <f>Komponento_parinkimas</f>
        <v>#N/A</v>
      </c>
      <c r="N60" s="116" t="e">
        <f>Komponento_parinkimas</f>
        <v>#N/A</v>
      </c>
      <c r="O60" s="116" t="e">
        <f>Komponento_parinkimas</f>
        <v>#N/A</v>
      </c>
      <c r="P60" s="116" t="e">
        <f>Komponento_parinkimas</f>
        <v>#N/A</v>
      </c>
      <c r="Q60" s="116" t="e">
        <f>Komponento_parinkimas</f>
        <v>#N/A</v>
      </c>
      <c r="R60" s="116" t="e">
        <f>Komponento_parinkimas</f>
        <v>#N/A</v>
      </c>
      <c r="S60" s="116" t="e">
        <f>Komponento_parinkimas</f>
        <v>#N/A</v>
      </c>
      <c r="T60" s="116" t="e">
        <f>Komponento_parinkimas</f>
        <v>#N/A</v>
      </c>
      <c r="U60" s="116" t="e">
        <f>Komponento_parinkimas</f>
        <v>#N/A</v>
      </c>
      <c r="V60" s="116" t="e">
        <f>Komponento_parinkimas</f>
        <v>#N/A</v>
      </c>
      <c r="W60" s="116" t="e">
        <f>Komponento_parinkimas</f>
        <v>#N/A</v>
      </c>
      <c r="X60" s="116" t="e">
        <f>Komponento_parinkimas</f>
        <v>#N/A</v>
      </c>
      <c r="Y60" s="116" t="e">
        <f>Komponento_parinkimas</f>
        <v>#N/A</v>
      </c>
      <c r="Z60" s="116" t="e">
        <f>Komponento_parinkimas</f>
        <v>#N/A</v>
      </c>
      <c r="AA60" s="116" t="e">
        <f>Komponento_parinkimas</f>
        <v>#N/A</v>
      </c>
      <c r="AB60" s="116" t="e">
        <f>Komponento_parinkimas</f>
        <v>#N/A</v>
      </c>
      <c r="AC60" s="116" t="e">
        <f>Komponento_parinkimas</f>
        <v>#N/A</v>
      </c>
      <c r="AD60" s="116" t="e">
        <f>Komponento_parinkimas</f>
        <v>#N/A</v>
      </c>
      <c r="AE60" s="116" t="e">
        <f>Komponento_parinkimas</f>
        <v>#N/A</v>
      </c>
      <c r="AF60" s="116" t="e">
        <f>Komponento_parinkimas</f>
        <v>#N/A</v>
      </c>
      <c r="AG60" s="116" t="e">
        <f>Komponento_parinkimas</f>
        <v>#N/A</v>
      </c>
      <c r="AH60" s="116" t="e">
        <f>Komponento_parinkimas</f>
        <v>#N/A</v>
      </c>
      <c r="AI60" s="116" t="e">
        <f>Komponento_parinkimas</f>
        <v>#N/A</v>
      </c>
      <c r="AJ60" s="116" t="e">
        <f>Komponento_parinkimas</f>
        <v>#N/A</v>
      </c>
      <c r="AK60" s="116" t="e">
        <f>Komponento_parinkimas</f>
        <v>#N/A</v>
      </c>
      <c r="AL60" s="116" t="e">
        <f>Komponento_parinkimas</f>
        <v>#N/A</v>
      </c>
      <c r="AM60" s="116" t="e">
        <f>Komponento_parinkimas</f>
        <v>#N/A</v>
      </c>
      <c r="AN60" s="116" t="e">
        <f>Komponento_parinkimas</f>
        <v>#N/A</v>
      </c>
      <c r="AO60" s="116" t="e">
        <f>Komponento_parinkimas</f>
        <v>#N/A</v>
      </c>
      <c r="AP60" s="116" t="e">
        <f>Komponento_parinkimas</f>
        <v>#N/A</v>
      </c>
      <c r="AQ60" s="116" t="e">
        <f>Komponento_parinkimas</f>
        <v>#N/A</v>
      </c>
      <c r="AR60" s="1"/>
      <c r="AS60" s="1"/>
    </row>
    <row r="61" spans="1:45">
      <c r="A61" s="113" t="s">
        <v>487</v>
      </c>
      <c r="B61" s="114" t="s">
        <v>345</v>
      </c>
      <c r="C61" s="22"/>
      <c r="D61" s="22" t="s">
        <v>69</v>
      </c>
      <c r="E61" s="184" t="s">
        <v>69</v>
      </c>
      <c r="F61" s="184">
        <v>0</v>
      </c>
      <c r="G61" s="184" t="s">
        <v>69</v>
      </c>
      <c r="H61" s="184">
        <v>0</v>
      </c>
      <c r="I61" s="184" t="s">
        <v>69</v>
      </c>
      <c r="J61" s="184">
        <v>0</v>
      </c>
      <c r="K61" s="184">
        <f>PRODUCT(IF(E61&lt;&gt;"'-",F61,1),IF(G61&lt;&gt;"-",H61,1),IF(I61&lt;&gt;"-",J61,1))</f>
        <v>0</v>
      </c>
      <c r="L61" s="22"/>
      <c r="M61" s="116" t="e">
        <f>Komponento_parinkimas</f>
        <v>#N/A</v>
      </c>
      <c r="N61" s="116" t="e">
        <f>Komponento_parinkimas</f>
        <v>#N/A</v>
      </c>
      <c r="O61" s="116" t="e">
        <f>Komponento_parinkimas</f>
        <v>#N/A</v>
      </c>
      <c r="P61" s="116" t="e">
        <f>Komponento_parinkimas</f>
        <v>#N/A</v>
      </c>
      <c r="Q61" s="116" t="e">
        <f>Komponento_parinkimas</f>
        <v>#N/A</v>
      </c>
      <c r="R61" s="116" t="e">
        <f>Komponento_parinkimas</f>
        <v>#N/A</v>
      </c>
      <c r="S61" s="116" t="e">
        <f>Komponento_parinkimas</f>
        <v>#N/A</v>
      </c>
      <c r="T61" s="116" t="e">
        <f>Komponento_parinkimas</f>
        <v>#N/A</v>
      </c>
      <c r="U61" s="116" t="e">
        <f>Komponento_parinkimas</f>
        <v>#N/A</v>
      </c>
      <c r="V61" s="116" t="e">
        <f>Komponento_parinkimas</f>
        <v>#N/A</v>
      </c>
      <c r="W61" s="116" t="e">
        <f>Komponento_parinkimas</f>
        <v>#N/A</v>
      </c>
      <c r="X61" s="116" t="e">
        <f>Komponento_parinkimas</f>
        <v>#N/A</v>
      </c>
      <c r="Y61" s="116" t="e">
        <f>Komponento_parinkimas</f>
        <v>#N/A</v>
      </c>
      <c r="Z61" s="116" t="e">
        <f>Komponento_parinkimas</f>
        <v>#N/A</v>
      </c>
      <c r="AA61" s="116" t="e">
        <f>Komponento_parinkimas</f>
        <v>#N/A</v>
      </c>
      <c r="AB61" s="116" t="e">
        <f>Komponento_parinkimas</f>
        <v>#N/A</v>
      </c>
      <c r="AC61" s="116" t="e">
        <f>Komponento_parinkimas</f>
        <v>#N/A</v>
      </c>
      <c r="AD61" s="116" t="e">
        <f>Komponento_parinkimas</f>
        <v>#N/A</v>
      </c>
      <c r="AE61" s="116" t="e">
        <f>Komponento_parinkimas</f>
        <v>#N/A</v>
      </c>
      <c r="AF61" s="116" t="e">
        <f>Komponento_parinkimas</f>
        <v>#N/A</v>
      </c>
      <c r="AG61" s="116" t="e">
        <f>Komponento_parinkimas</f>
        <v>#N/A</v>
      </c>
      <c r="AH61" s="116" t="e">
        <f>Komponento_parinkimas</f>
        <v>#N/A</v>
      </c>
      <c r="AI61" s="116" t="e">
        <f>Komponento_parinkimas</f>
        <v>#N/A</v>
      </c>
      <c r="AJ61" s="116" t="e">
        <f>Komponento_parinkimas</f>
        <v>#N/A</v>
      </c>
      <c r="AK61" s="116" t="e">
        <f>Komponento_parinkimas</f>
        <v>#N/A</v>
      </c>
      <c r="AL61" s="116" t="e">
        <f>Komponento_parinkimas</f>
        <v>#N/A</v>
      </c>
      <c r="AM61" s="116" t="e">
        <f>Komponento_parinkimas</f>
        <v>#N/A</v>
      </c>
      <c r="AN61" s="116" t="e">
        <f>Komponento_parinkimas</f>
        <v>#N/A</v>
      </c>
      <c r="AO61" s="116" t="e">
        <f>Komponento_parinkimas</f>
        <v>#N/A</v>
      </c>
      <c r="AP61" s="116" t="e">
        <f>Komponento_parinkimas</f>
        <v>#N/A</v>
      </c>
      <c r="AQ61" s="116" t="e">
        <f>Komponento_parinkimas</f>
        <v>#N/A</v>
      </c>
      <c r="AR61" s="1"/>
      <c r="AS61" s="1"/>
    </row>
    <row r="62" spans="1:45">
      <c r="A62" s="113" t="s">
        <v>487</v>
      </c>
      <c r="B62" s="114" t="s">
        <v>346</v>
      </c>
      <c r="C62" s="22"/>
      <c r="D62" s="22" t="s">
        <v>69</v>
      </c>
      <c r="E62" s="184" t="s">
        <v>69</v>
      </c>
      <c r="F62" s="184">
        <v>0</v>
      </c>
      <c r="G62" s="184" t="s">
        <v>69</v>
      </c>
      <c r="H62" s="184">
        <v>0</v>
      </c>
      <c r="I62" s="184" t="s">
        <v>69</v>
      </c>
      <c r="J62" s="184">
        <v>0</v>
      </c>
      <c r="K62" s="184">
        <f>PRODUCT(IF(E62&lt;&gt;"'-",F62,1),IF(G62&lt;&gt;"-",H62,1),IF(I62&lt;&gt;"-",J62,1))</f>
        <v>0</v>
      </c>
      <c r="L62" s="22"/>
      <c r="M62" s="116" t="e">
        <f>Komponento_parinkimas</f>
        <v>#N/A</v>
      </c>
      <c r="N62" s="116" t="e">
        <f>Komponento_parinkimas</f>
        <v>#N/A</v>
      </c>
      <c r="O62" s="116" t="e">
        <f>Komponento_parinkimas</f>
        <v>#N/A</v>
      </c>
      <c r="P62" s="116" t="e">
        <f>Komponento_parinkimas</f>
        <v>#N/A</v>
      </c>
      <c r="Q62" s="116" t="e">
        <f>Komponento_parinkimas</f>
        <v>#N/A</v>
      </c>
      <c r="R62" s="116" t="e">
        <f>Komponento_parinkimas</f>
        <v>#N/A</v>
      </c>
      <c r="S62" s="116" t="e">
        <f>Komponento_parinkimas</f>
        <v>#N/A</v>
      </c>
      <c r="T62" s="116" t="e">
        <f>Komponento_parinkimas</f>
        <v>#N/A</v>
      </c>
      <c r="U62" s="116" t="e">
        <f>Komponento_parinkimas</f>
        <v>#N/A</v>
      </c>
      <c r="V62" s="116" t="e">
        <f>Komponento_parinkimas</f>
        <v>#N/A</v>
      </c>
      <c r="W62" s="116" t="e">
        <f>Komponento_parinkimas</f>
        <v>#N/A</v>
      </c>
      <c r="X62" s="116" t="e">
        <f>Komponento_parinkimas</f>
        <v>#N/A</v>
      </c>
      <c r="Y62" s="116" t="e">
        <f>Komponento_parinkimas</f>
        <v>#N/A</v>
      </c>
      <c r="Z62" s="116" t="e">
        <f>Komponento_parinkimas</f>
        <v>#N/A</v>
      </c>
      <c r="AA62" s="116" t="e">
        <f>Komponento_parinkimas</f>
        <v>#N/A</v>
      </c>
      <c r="AB62" s="116" t="e">
        <f>Komponento_parinkimas</f>
        <v>#N/A</v>
      </c>
      <c r="AC62" s="116" t="e">
        <f>Komponento_parinkimas</f>
        <v>#N/A</v>
      </c>
      <c r="AD62" s="116" t="e">
        <f>Komponento_parinkimas</f>
        <v>#N/A</v>
      </c>
      <c r="AE62" s="116" t="e">
        <f>Komponento_parinkimas</f>
        <v>#N/A</v>
      </c>
      <c r="AF62" s="116" t="e">
        <f>Komponento_parinkimas</f>
        <v>#N/A</v>
      </c>
      <c r="AG62" s="116" t="e">
        <f>Komponento_parinkimas</f>
        <v>#N/A</v>
      </c>
      <c r="AH62" s="116" t="e">
        <f>Komponento_parinkimas</f>
        <v>#N/A</v>
      </c>
      <c r="AI62" s="116" t="e">
        <f>Komponento_parinkimas</f>
        <v>#N/A</v>
      </c>
      <c r="AJ62" s="116" t="e">
        <f>Komponento_parinkimas</f>
        <v>#N/A</v>
      </c>
      <c r="AK62" s="116" t="e">
        <f>Komponento_parinkimas</f>
        <v>#N/A</v>
      </c>
      <c r="AL62" s="116" t="e">
        <f>Komponento_parinkimas</f>
        <v>#N/A</v>
      </c>
      <c r="AM62" s="116" t="e">
        <f>Komponento_parinkimas</f>
        <v>#N/A</v>
      </c>
      <c r="AN62" s="116" t="e">
        <f>Komponento_parinkimas</f>
        <v>#N/A</v>
      </c>
      <c r="AO62" s="116" t="e">
        <f>Komponento_parinkimas</f>
        <v>#N/A</v>
      </c>
      <c r="AP62" s="116" t="e">
        <f>Komponento_parinkimas</f>
        <v>#N/A</v>
      </c>
      <c r="AQ62" s="116" t="e">
        <f>Komponento_parinkimas</f>
        <v>#N/A</v>
      </c>
      <c r="AR62" s="1"/>
      <c r="AS62" s="1"/>
    </row>
    <row r="63" spans="1:45">
      <c r="A63" s="113" t="s">
        <v>488</v>
      </c>
      <c r="B63" s="119" t="s">
        <v>50</v>
      </c>
      <c r="C63" s="111"/>
      <c r="D63" s="111"/>
      <c r="E63" s="192"/>
      <c r="F63" s="193"/>
      <c r="G63" s="193"/>
      <c r="H63" s="193"/>
      <c r="I63" s="193"/>
      <c r="J63" s="193"/>
      <c r="K63" s="194"/>
      <c r="L63" s="118"/>
      <c r="M63" s="111"/>
      <c r="N63" s="111"/>
      <c r="O63" s="111"/>
      <c r="P63" s="111"/>
      <c r="Q63" s="111"/>
      <c r="R63" s="111"/>
      <c r="S63" s="111"/>
      <c r="T63" s="111"/>
      <c r="U63" s="111"/>
      <c r="V63" s="111"/>
      <c r="W63" s="111"/>
      <c r="X63" s="111"/>
      <c r="Y63" s="111"/>
      <c r="Z63" s="111"/>
      <c r="AA63" s="111"/>
      <c r="AB63" s="111"/>
      <c r="AC63" s="111"/>
      <c r="AD63" s="111"/>
      <c r="AE63" s="111"/>
      <c r="AF63" s="111"/>
      <c r="AG63" s="111"/>
      <c r="AH63" s="111"/>
      <c r="AI63" s="111"/>
      <c r="AJ63" s="111"/>
      <c r="AK63" s="111"/>
      <c r="AL63" s="111"/>
      <c r="AM63" s="111"/>
      <c r="AN63" s="111"/>
      <c r="AO63" s="111"/>
      <c r="AP63" s="111"/>
      <c r="AQ63" s="111"/>
      <c r="AR63" s="1"/>
      <c r="AS63" s="1"/>
    </row>
    <row r="64" spans="1:45">
      <c r="A64" s="113" t="s">
        <v>488</v>
      </c>
      <c r="B64" s="114" t="s">
        <v>51</v>
      </c>
      <c r="C64" s="22"/>
      <c r="D64" s="22" t="s">
        <v>69</v>
      </c>
      <c r="E64" s="184" t="s">
        <v>69</v>
      </c>
      <c r="F64" s="184">
        <v>0</v>
      </c>
      <c r="G64" s="184" t="s">
        <v>69</v>
      </c>
      <c r="H64" s="184">
        <v>0</v>
      </c>
      <c r="I64" s="184" t="s">
        <v>69</v>
      </c>
      <c r="J64" s="184">
        <v>0</v>
      </c>
      <c r="K64" s="184">
        <f t="shared" ref="K64:K70" si="6">PRODUCT(IF(E64&lt;&gt;"'-",F64,1),IF(G64&lt;&gt;"-",H64,1),IF(I64&lt;&gt;"-",J64,1))</f>
        <v>0</v>
      </c>
      <c r="L64" s="22"/>
      <c r="M64" s="116" t="e">
        <f>Komponento_parinkimas</f>
        <v>#N/A</v>
      </c>
      <c r="N64" s="116" t="e">
        <f>Komponento_parinkimas</f>
        <v>#N/A</v>
      </c>
      <c r="O64" s="116" t="e">
        <f>Komponento_parinkimas</f>
        <v>#N/A</v>
      </c>
      <c r="P64" s="116" t="e">
        <f>Komponento_parinkimas</f>
        <v>#N/A</v>
      </c>
      <c r="Q64" s="116" t="e">
        <f>Komponento_parinkimas</f>
        <v>#N/A</v>
      </c>
      <c r="R64" s="116" t="e">
        <f>Komponento_parinkimas</f>
        <v>#N/A</v>
      </c>
      <c r="S64" s="116" t="e">
        <f>Komponento_parinkimas</f>
        <v>#N/A</v>
      </c>
      <c r="T64" s="116" t="e">
        <f>Komponento_parinkimas</f>
        <v>#N/A</v>
      </c>
      <c r="U64" s="116" t="e">
        <f>Komponento_parinkimas</f>
        <v>#N/A</v>
      </c>
      <c r="V64" s="116" t="e">
        <f>Komponento_parinkimas</f>
        <v>#N/A</v>
      </c>
      <c r="W64" s="116" t="e">
        <f>Komponento_parinkimas</f>
        <v>#N/A</v>
      </c>
      <c r="X64" s="116" t="e">
        <f>Komponento_parinkimas</f>
        <v>#N/A</v>
      </c>
      <c r="Y64" s="116" t="e">
        <f>Komponento_parinkimas</f>
        <v>#N/A</v>
      </c>
      <c r="Z64" s="116" t="e">
        <f>Komponento_parinkimas</f>
        <v>#N/A</v>
      </c>
      <c r="AA64" s="116" t="e">
        <f>Komponento_parinkimas</f>
        <v>#N/A</v>
      </c>
      <c r="AB64" s="116" t="e">
        <f>Komponento_parinkimas</f>
        <v>#N/A</v>
      </c>
      <c r="AC64" s="116" t="e">
        <f>Komponento_parinkimas</f>
        <v>#N/A</v>
      </c>
      <c r="AD64" s="116" t="e">
        <f>Komponento_parinkimas</f>
        <v>#N/A</v>
      </c>
      <c r="AE64" s="116" t="e">
        <f>Komponento_parinkimas</f>
        <v>#N/A</v>
      </c>
      <c r="AF64" s="116" t="e">
        <f>Komponento_parinkimas</f>
        <v>#N/A</v>
      </c>
      <c r="AG64" s="116" t="e">
        <f>Komponento_parinkimas</f>
        <v>#N/A</v>
      </c>
      <c r="AH64" s="116" t="e">
        <f>Komponento_parinkimas</f>
        <v>#N/A</v>
      </c>
      <c r="AI64" s="116" t="e">
        <f>Komponento_parinkimas</f>
        <v>#N/A</v>
      </c>
      <c r="AJ64" s="116" t="e">
        <f>Komponento_parinkimas</f>
        <v>#N/A</v>
      </c>
      <c r="AK64" s="116" t="e">
        <f>Komponento_parinkimas</f>
        <v>#N/A</v>
      </c>
      <c r="AL64" s="116" t="e">
        <f>Komponento_parinkimas</f>
        <v>#N/A</v>
      </c>
      <c r="AM64" s="116" t="e">
        <f>Komponento_parinkimas</f>
        <v>#N/A</v>
      </c>
      <c r="AN64" s="116" t="e">
        <f>Komponento_parinkimas</f>
        <v>#N/A</v>
      </c>
      <c r="AO64" s="116" t="e">
        <f>Komponento_parinkimas</f>
        <v>#N/A</v>
      </c>
      <c r="AP64" s="116" t="e">
        <f>Komponento_parinkimas</f>
        <v>#N/A</v>
      </c>
      <c r="AQ64" s="116" t="e">
        <f>Komponento_parinkimas</f>
        <v>#N/A</v>
      </c>
      <c r="AR64" s="1"/>
      <c r="AS64" s="1"/>
    </row>
    <row r="65" spans="1:45">
      <c r="A65" s="113" t="s">
        <v>488</v>
      </c>
      <c r="B65" s="114" t="s">
        <v>52</v>
      </c>
      <c r="C65" s="22"/>
      <c r="D65" s="22" t="s">
        <v>69</v>
      </c>
      <c r="E65" s="184" t="s">
        <v>69</v>
      </c>
      <c r="F65" s="184">
        <v>0</v>
      </c>
      <c r="G65" s="184" t="s">
        <v>69</v>
      </c>
      <c r="H65" s="184">
        <v>0</v>
      </c>
      <c r="I65" s="184" t="s">
        <v>69</v>
      </c>
      <c r="J65" s="184">
        <v>0</v>
      </c>
      <c r="K65" s="184">
        <f t="shared" si="6"/>
        <v>0</v>
      </c>
      <c r="L65" s="22"/>
      <c r="M65" s="116" t="e">
        <f>Komponento_parinkimas</f>
        <v>#N/A</v>
      </c>
      <c r="N65" s="116" t="e">
        <f>Komponento_parinkimas</f>
        <v>#N/A</v>
      </c>
      <c r="O65" s="116" t="e">
        <f>Komponento_parinkimas</f>
        <v>#N/A</v>
      </c>
      <c r="P65" s="116" t="e">
        <f>Komponento_parinkimas</f>
        <v>#N/A</v>
      </c>
      <c r="Q65" s="116" t="e">
        <f>Komponento_parinkimas</f>
        <v>#N/A</v>
      </c>
      <c r="R65" s="116" t="e">
        <f>Komponento_parinkimas</f>
        <v>#N/A</v>
      </c>
      <c r="S65" s="116" t="e">
        <f>Komponento_parinkimas</f>
        <v>#N/A</v>
      </c>
      <c r="T65" s="116" t="e">
        <f>Komponento_parinkimas</f>
        <v>#N/A</v>
      </c>
      <c r="U65" s="116" t="e">
        <f>Komponento_parinkimas</f>
        <v>#N/A</v>
      </c>
      <c r="V65" s="116" t="e">
        <f>Komponento_parinkimas</f>
        <v>#N/A</v>
      </c>
      <c r="W65" s="116" t="e">
        <f>Komponento_parinkimas</f>
        <v>#N/A</v>
      </c>
      <c r="X65" s="116" t="e">
        <f>Komponento_parinkimas</f>
        <v>#N/A</v>
      </c>
      <c r="Y65" s="116" t="e">
        <f>Komponento_parinkimas</f>
        <v>#N/A</v>
      </c>
      <c r="Z65" s="116" t="e">
        <f>Komponento_parinkimas</f>
        <v>#N/A</v>
      </c>
      <c r="AA65" s="116" t="e">
        <f>Komponento_parinkimas</f>
        <v>#N/A</v>
      </c>
      <c r="AB65" s="116" t="e">
        <f>Komponento_parinkimas</f>
        <v>#N/A</v>
      </c>
      <c r="AC65" s="116" t="e">
        <f>Komponento_parinkimas</f>
        <v>#N/A</v>
      </c>
      <c r="AD65" s="116" t="e">
        <f>Komponento_parinkimas</f>
        <v>#N/A</v>
      </c>
      <c r="AE65" s="116" t="e">
        <f>Komponento_parinkimas</f>
        <v>#N/A</v>
      </c>
      <c r="AF65" s="116" t="e">
        <f>Komponento_parinkimas</f>
        <v>#N/A</v>
      </c>
      <c r="AG65" s="116" t="e">
        <f>Komponento_parinkimas</f>
        <v>#N/A</v>
      </c>
      <c r="AH65" s="116" t="e">
        <f>Komponento_parinkimas</f>
        <v>#N/A</v>
      </c>
      <c r="AI65" s="116" t="e">
        <f>Komponento_parinkimas</f>
        <v>#N/A</v>
      </c>
      <c r="AJ65" s="116" t="e">
        <f>Komponento_parinkimas</f>
        <v>#N/A</v>
      </c>
      <c r="AK65" s="116" t="e">
        <f>Komponento_parinkimas</f>
        <v>#N/A</v>
      </c>
      <c r="AL65" s="116" t="e">
        <f>Komponento_parinkimas</f>
        <v>#N/A</v>
      </c>
      <c r="AM65" s="116" t="e">
        <f>Komponento_parinkimas</f>
        <v>#N/A</v>
      </c>
      <c r="AN65" s="116" t="e">
        <f>Komponento_parinkimas</f>
        <v>#N/A</v>
      </c>
      <c r="AO65" s="116" t="e">
        <f>Komponento_parinkimas</f>
        <v>#N/A</v>
      </c>
      <c r="AP65" s="116" t="e">
        <f>Komponento_parinkimas</f>
        <v>#N/A</v>
      </c>
      <c r="AQ65" s="116" t="e">
        <f>Komponento_parinkimas</f>
        <v>#N/A</v>
      </c>
      <c r="AR65" s="1"/>
      <c r="AS65" s="1"/>
    </row>
    <row r="66" spans="1:45">
      <c r="A66" s="113" t="s">
        <v>488</v>
      </c>
      <c r="B66" s="114" t="s">
        <v>339</v>
      </c>
      <c r="C66" s="22"/>
      <c r="D66" s="22" t="s">
        <v>69</v>
      </c>
      <c r="E66" s="184" t="s">
        <v>69</v>
      </c>
      <c r="F66" s="184">
        <v>0</v>
      </c>
      <c r="G66" s="184" t="s">
        <v>69</v>
      </c>
      <c r="H66" s="184">
        <v>0</v>
      </c>
      <c r="I66" s="184" t="s">
        <v>69</v>
      </c>
      <c r="J66" s="184">
        <v>0</v>
      </c>
      <c r="K66" s="184">
        <f t="shared" si="6"/>
        <v>0</v>
      </c>
      <c r="L66" s="22"/>
      <c r="M66" s="116" t="e">
        <f>Komponento_parinkimas</f>
        <v>#N/A</v>
      </c>
      <c r="N66" s="116" t="e">
        <f>Komponento_parinkimas</f>
        <v>#N/A</v>
      </c>
      <c r="O66" s="116" t="e">
        <f>Komponento_parinkimas</f>
        <v>#N/A</v>
      </c>
      <c r="P66" s="116" t="e">
        <f>Komponento_parinkimas</f>
        <v>#N/A</v>
      </c>
      <c r="Q66" s="116" t="e">
        <f>Komponento_parinkimas</f>
        <v>#N/A</v>
      </c>
      <c r="R66" s="116" t="e">
        <f>Komponento_parinkimas</f>
        <v>#N/A</v>
      </c>
      <c r="S66" s="116" t="e">
        <f>Komponento_parinkimas</f>
        <v>#N/A</v>
      </c>
      <c r="T66" s="116" t="e">
        <f>Komponento_parinkimas</f>
        <v>#N/A</v>
      </c>
      <c r="U66" s="116" t="e">
        <f>Komponento_parinkimas</f>
        <v>#N/A</v>
      </c>
      <c r="V66" s="116" t="e">
        <f>Komponento_parinkimas</f>
        <v>#N/A</v>
      </c>
      <c r="W66" s="116" t="e">
        <f>Komponento_parinkimas</f>
        <v>#N/A</v>
      </c>
      <c r="X66" s="116" t="e">
        <f>Komponento_parinkimas</f>
        <v>#N/A</v>
      </c>
      <c r="Y66" s="116" t="e">
        <f>Komponento_parinkimas</f>
        <v>#N/A</v>
      </c>
      <c r="Z66" s="116" t="e">
        <f>Komponento_parinkimas</f>
        <v>#N/A</v>
      </c>
      <c r="AA66" s="116" t="e">
        <f>Komponento_parinkimas</f>
        <v>#N/A</v>
      </c>
      <c r="AB66" s="116" t="e">
        <f>Komponento_parinkimas</f>
        <v>#N/A</v>
      </c>
      <c r="AC66" s="116" t="e">
        <f>Komponento_parinkimas</f>
        <v>#N/A</v>
      </c>
      <c r="AD66" s="116" t="e">
        <f>Komponento_parinkimas</f>
        <v>#N/A</v>
      </c>
      <c r="AE66" s="116" t="e">
        <f>Komponento_parinkimas</f>
        <v>#N/A</v>
      </c>
      <c r="AF66" s="116" t="e">
        <f>Komponento_parinkimas</f>
        <v>#N/A</v>
      </c>
      <c r="AG66" s="116" t="e">
        <f>Komponento_parinkimas</f>
        <v>#N/A</v>
      </c>
      <c r="AH66" s="116" t="e">
        <f>Komponento_parinkimas</f>
        <v>#N/A</v>
      </c>
      <c r="AI66" s="116" t="e">
        <f>Komponento_parinkimas</f>
        <v>#N/A</v>
      </c>
      <c r="AJ66" s="116" t="e">
        <f>Komponento_parinkimas</f>
        <v>#N/A</v>
      </c>
      <c r="AK66" s="116" t="e">
        <f>Komponento_parinkimas</f>
        <v>#N/A</v>
      </c>
      <c r="AL66" s="116" t="e">
        <f>Komponento_parinkimas</f>
        <v>#N/A</v>
      </c>
      <c r="AM66" s="116" t="e">
        <f>Komponento_parinkimas</f>
        <v>#N/A</v>
      </c>
      <c r="AN66" s="116" t="e">
        <f>Komponento_parinkimas</f>
        <v>#N/A</v>
      </c>
      <c r="AO66" s="116" t="e">
        <f>Komponento_parinkimas</f>
        <v>#N/A</v>
      </c>
      <c r="AP66" s="116" t="e">
        <f>Komponento_parinkimas</f>
        <v>#N/A</v>
      </c>
      <c r="AQ66" s="116" t="e">
        <f>Komponento_parinkimas</f>
        <v>#N/A</v>
      </c>
      <c r="AR66" s="1"/>
      <c r="AS66" s="1"/>
    </row>
    <row r="67" spans="1:45">
      <c r="A67" s="113" t="s">
        <v>488</v>
      </c>
      <c r="B67" s="114" t="s">
        <v>340</v>
      </c>
      <c r="C67" s="22"/>
      <c r="D67" s="22" t="s">
        <v>69</v>
      </c>
      <c r="E67" s="184" t="s">
        <v>69</v>
      </c>
      <c r="F67" s="184">
        <v>0</v>
      </c>
      <c r="G67" s="184" t="s">
        <v>69</v>
      </c>
      <c r="H67" s="184">
        <v>0</v>
      </c>
      <c r="I67" s="184" t="s">
        <v>69</v>
      </c>
      <c r="J67" s="184">
        <v>0</v>
      </c>
      <c r="K67" s="184">
        <f t="shared" si="6"/>
        <v>0</v>
      </c>
      <c r="L67" s="22"/>
      <c r="M67" s="116" t="e">
        <f>Komponento_parinkimas</f>
        <v>#N/A</v>
      </c>
      <c r="N67" s="116" t="e">
        <f>Komponento_parinkimas</f>
        <v>#N/A</v>
      </c>
      <c r="O67" s="116" t="e">
        <f>Komponento_parinkimas</f>
        <v>#N/A</v>
      </c>
      <c r="P67" s="116" t="e">
        <f>Komponento_parinkimas</f>
        <v>#N/A</v>
      </c>
      <c r="Q67" s="116" t="e">
        <f>Komponento_parinkimas</f>
        <v>#N/A</v>
      </c>
      <c r="R67" s="116" t="e">
        <f>Komponento_parinkimas</f>
        <v>#N/A</v>
      </c>
      <c r="S67" s="116" t="e">
        <f>Komponento_parinkimas</f>
        <v>#N/A</v>
      </c>
      <c r="T67" s="116" t="e">
        <f>Komponento_parinkimas</f>
        <v>#N/A</v>
      </c>
      <c r="U67" s="116" t="e">
        <f>Komponento_parinkimas</f>
        <v>#N/A</v>
      </c>
      <c r="V67" s="116" t="e">
        <f>Komponento_parinkimas</f>
        <v>#N/A</v>
      </c>
      <c r="W67" s="116" t="e">
        <f>Komponento_parinkimas</f>
        <v>#N/A</v>
      </c>
      <c r="X67" s="116" t="e">
        <f>Komponento_parinkimas</f>
        <v>#N/A</v>
      </c>
      <c r="Y67" s="116" t="e">
        <f>Komponento_parinkimas</f>
        <v>#N/A</v>
      </c>
      <c r="Z67" s="116" t="e">
        <f>Komponento_parinkimas</f>
        <v>#N/A</v>
      </c>
      <c r="AA67" s="116" t="e">
        <f>Komponento_parinkimas</f>
        <v>#N/A</v>
      </c>
      <c r="AB67" s="116" t="e">
        <f>Komponento_parinkimas</f>
        <v>#N/A</v>
      </c>
      <c r="AC67" s="116" t="e">
        <f>Komponento_parinkimas</f>
        <v>#N/A</v>
      </c>
      <c r="AD67" s="116" t="e">
        <f>Komponento_parinkimas</f>
        <v>#N/A</v>
      </c>
      <c r="AE67" s="116" t="e">
        <f>Komponento_parinkimas</f>
        <v>#N/A</v>
      </c>
      <c r="AF67" s="116" t="e">
        <f>Komponento_parinkimas</f>
        <v>#N/A</v>
      </c>
      <c r="AG67" s="116" t="e">
        <f>Komponento_parinkimas</f>
        <v>#N/A</v>
      </c>
      <c r="AH67" s="116" t="e">
        <f>Komponento_parinkimas</f>
        <v>#N/A</v>
      </c>
      <c r="AI67" s="116" t="e">
        <f>Komponento_parinkimas</f>
        <v>#N/A</v>
      </c>
      <c r="AJ67" s="116" t="e">
        <f>Komponento_parinkimas</f>
        <v>#N/A</v>
      </c>
      <c r="AK67" s="116" t="e">
        <f>Komponento_parinkimas</f>
        <v>#N/A</v>
      </c>
      <c r="AL67" s="116" t="e">
        <f>Komponento_parinkimas</f>
        <v>#N/A</v>
      </c>
      <c r="AM67" s="116" t="e">
        <f>Komponento_parinkimas</f>
        <v>#N/A</v>
      </c>
      <c r="AN67" s="116" t="e">
        <f>Komponento_parinkimas</f>
        <v>#N/A</v>
      </c>
      <c r="AO67" s="116" t="e">
        <f>Komponento_parinkimas</f>
        <v>#N/A</v>
      </c>
      <c r="AP67" s="116" t="e">
        <f>Komponento_parinkimas</f>
        <v>#N/A</v>
      </c>
      <c r="AQ67" s="116" t="e">
        <f>Komponento_parinkimas</f>
        <v>#N/A</v>
      </c>
      <c r="AR67" s="1"/>
      <c r="AS67" s="1"/>
    </row>
    <row r="68" spans="1:45">
      <c r="A68" s="113" t="s">
        <v>488</v>
      </c>
      <c r="B68" s="114" t="s">
        <v>341</v>
      </c>
      <c r="C68" s="22"/>
      <c r="D68" s="22" t="s">
        <v>69</v>
      </c>
      <c r="E68" s="184" t="s">
        <v>69</v>
      </c>
      <c r="F68" s="184">
        <v>0</v>
      </c>
      <c r="G68" s="184" t="s">
        <v>69</v>
      </c>
      <c r="H68" s="184">
        <v>0</v>
      </c>
      <c r="I68" s="184" t="s">
        <v>69</v>
      </c>
      <c r="J68" s="184">
        <v>0</v>
      </c>
      <c r="K68" s="184">
        <f t="shared" si="6"/>
        <v>0</v>
      </c>
      <c r="L68" s="22"/>
      <c r="M68" s="116" t="e">
        <f>Komponento_parinkimas</f>
        <v>#N/A</v>
      </c>
      <c r="N68" s="116" t="e">
        <f>Komponento_parinkimas</f>
        <v>#N/A</v>
      </c>
      <c r="O68" s="116" t="e">
        <f>Komponento_parinkimas</f>
        <v>#N/A</v>
      </c>
      <c r="P68" s="116" t="e">
        <f>Komponento_parinkimas</f>
        <v>#N/A</v>
      </c>
      <c r="Q68" s="116" t="e">
        <f>Komponento_parinkimas</f>
        <v>#N/A</v>
      </c>
      <c r="R68" s="116" t="e">
        <f>Komponento_parinkimas</f>
        <v>#N/A</v>
      </c>
      <c r="S68" s="116" t="e">
        <f>Komponento_parinkimas</f>
        <v>#N/A</v>
      </c>
      <c r="T68" s="116" t="e">
        <f>Komponento_parinkimas</f>
        <v>#N/A</v>
      </c>
      <c r="U68" s="116" t="e">
        <f>Komponento_parinkimas</f>
        <v>#N/A</v>
      </c>
      <c r="V68" s="116" t="e">
        <f>Komponento_parinkimas</f>
        <v>#N/A</v>
      </c>
      <c r="W68" s="116" t="e">
        <f>Komponento_parinkimas</f>
        <v>#N/A</v>
      </c>
      <c r="X68" s="116" t="e">
        <f>Komponento_parinkimas</f>
        <v>#N/A</v>
      </c>
      <c r="Y68" s="116" t="e">
        <f>Komponento_parinkimas</f>
        <v>#N/A</v>
      </c>
      <c r="Z68" s="116" t="e">
        <f>Komponento_parinkimas</f>
        <v>#N/A</v>
      </c>
      <c r="AA68" s="116" t="e">
        <f>Komponento_parinkimas</f>
        <v>#N/A</v>
      </c>
      <c r="AB68" s="116" t="e">
        <f>Komponento_parinkimas</f>
        <v>#N/A</v>
      </c>
      <c r="AC68" s="116" t="e">
        <f>Komponento_parinkimas</f>
        <v>#N/A</v>
      </c>
      <c r="AD68" s="116" t="e">
        <f>Komponento_parinkimas</f>
        <v>#N/A</v>
      </c>
      <c r="AE68" s="116" t="e">
        <f>Komponento_parinkimas</f>
        <v>#N/A</v>
      </c>
      <c r="AF68" s="116" t="e">
        <f>Komponento_parinkimas</f>
        <v>#N/A</v>
      </c>
      <c r="AG68" s="116" t="e">
        <f>Komponento_parinkimas</f>
        <v>#N/A</v>
      </c>
      <c r="AH68" s="116" t="e">
        <f>Komponento_parinkimas</f>
        <v>#N/A</v>
      </c>
      <c r="AI68" s="116" t="e">
        <f>Komponento_parinkimas</f>
        <v>#N/A</v>
      </c>
      <c r="AJ68" s="116" t="e">
        <f>Komponento_parinkimas</f>
        <v>#N/A</v>
      </c>
      <c r="AK68" s="116" t="e">
        <f>Komponento_parinkimas</f>
        <v>#N/A</v>
      </c>
      <c r="AL68" s="116" t="e">
        <f>Komponento_parinkimas</f>
        <v>#N/A</v>
      </c>
      <c r="AM68" s="116" t="e">
        <f>Komponento_parinkimas</f>
        <v>#N/A</v>
      </c>
      <c r="AN68" s="116" t="e">
        <f>Komponento_parinkimas</f>
        <v>#N/A</v>
      </c>
      <c r="AO68" s="116" t="e">
        <f>Komponento_parinkimas</f>
        <v>#N/A</v>
      </c>
      <c r="AP68" s="116" t="e">
        <f>Komponento_parinkimas</f>
        <v>#N/A</v>
      </c>
      <c r="AQ68" s="116" t="e">
        <f>Komponento_parinkimas</f>
        <v>#N/A</v>
      </c>
      <c r="AR68" s="1"/>
      <c r="AS68" s="1"/>
    </row>
    <row r="69" spans="1:45">
      <c r="A69" s="113" t="s">
        <v>488</v>
      </c>
      <c r="B69" s="114" t="s">
        <v>342</v>
      </c>
      <c r="C69" s="22"/>
      <c r="D69" s="22" t="s">
        <v>69</v>
      </c>
      <c r="E69" s="184" t="s">
        <v>69</v>
      </c>
      <c r="F69" s="184">
        <v>0</v>
      </c>
      <c r="G69" s="184" t="s">
        <v>69</v>
      </c>
      <c r="H69" s="184">
        <v>0</v>
      </c>
      <c r="I69" s="184" t="s">
        <v>69</v>
      </c>
      <c r="J69" s="184">
        <v>0</v>
      </c>
      <c r="K69" s="184">
        <f t="shared" si="6"/>
        <v>0</v>
      </c>
      <c r="L69" s="22"/>
      <c r="M69" s="116" t="e">
        <f>Komponento_parinkimas</f>
        <v>#N/A</v>
      </c>
      <c r="N69" s="116" t="e">
        <f>Komponento_parinkimas</f>
        <v>#N/A</v>
      </c>
      <c r="O69" s="116" t="e">
        <f>Komponento_parinkimas</f>
        <v>#N/A</v>
      </c>
      <c r="P69" s="116" t="e">
        <f>Komponento_parinkimas</f>
        <v>#N/A</v>
      </c>
      <c r="Q69" s="116" t="e">
        <f>Komponento_parinkimas</f>
        <v>#N/A</v>
      </c>
      <c r="R69" s="116" t="e">
        <f>Komponento_parinkimas</f>
        <v>#N/A</v>
      </c>
      <c r="S69" s="116" t="e">
        <f>Komponento_parinkimas</f>
        <v>#N/A</v>
      </c>
      <c r="T69" s="116" t="e">
        <f>Komponento_parinkimas</f>
        <v>#N/A</v>
      </c>
      <c r="U69" s="116" t="e">
        <f>Komponento_parinkimas</f>
        <v>#N/A</v>
      </c>
      <c r="V69" s="116" t="e">
        <f>Komponento_parinkimas</f>
        <v>#N/A</v>
      </c>
      <c r="W69" s="116" t="e">
        <f>Komponento_parinkimas</f>
        <v>#N/A</v>
      </c>
      <c r="X69" s="116" t="e">
        <f>Komponento_parinkimas</f>
        <v>#N/A</v>
      </c>
      <c r="Y69" s="116" t="e">
        <f>Komponento_parinkimas</f>
        <v>#N/A</v>
      </c>
      <c r="Z69" s="116" t="e">
        <f>Komponento_parinkimas</f>
        <v>#N/A</v>
      </c>
      <c r="AA69" s="116" t="e">
        <f>Komponento_parinkimas</f>
        <v>#N/A</v>
      </c>
      <c r="AB69" s="116" t="e">
        <f>Komponento_parinkimas</f>
        <v>#N/A</v>
      </c>
      <c r="AC69" s="116" t="e">
        <f>Komponento_parinkimas</f>
        <v>#N/A</v>
      </c>
      <c r="AD69" s="116" t="e">
        <f>Komponento_parinkimas</f>
        <v>#N/A</v>
      </c>
      <c r="AE69" s="116" t="e">
        <f>Komponento_parinkimas</f>
        <v>#N/A</v>
      </c>
      <c r="AF69" s="116" t="e">
        <f>Komponento_parinkimas</f>
        <v>#N/A</v>
      </c>
      <c r="AG69" s="116" t="e">
        <f>Komponento_parinkimas</f>
        <v>#N/A</v>
      </c>
      <c r="AH69" s="116" t="e">
        <f>Komponento_parinkimas</f>
        <v>#N/A</v>
      </c>
      <c r="AI69" s="116" t="e">
        <f>Komponento_parinkimas</f>
        <v>#N/A</v>
      </c>
      <c r="AJ69" s="116" t="e">
        <f>Komponento_parinkimas</f>
        <v>#N/A</v>
      </c>
      <c r="AK69" s="116" t="e">
        <f>Komponento_parinkimas</f>
        <v>#N/A</v>
      </c>
      <c r="AL69" s="116" t="e">
        <f>Komponento_parinkimas</f>
        <v>#N/A</v>
      </c>
      <c r="AM69" s="116" t="e">
        <f>Komponento_parinkimas</f>
        <v>#N/A</v>
      </c>
      <c r="AN69" s="116" t="e">
        <f>Komponento_parinkimas</f>
        <v>#N/A</v>
      </c>
      <c r="AO69" s="116" t="e">
        <f>Komponento_parinkimas</f>
        <v>#N/A</v>
      </c>
      <c r="AP69" s="116" t="e">
        <f>Komponento_parinkimas</f>
        <v>#N/A</v>
      </c>
      <c r="AQ69" s="116" t="e">
        <f>Komponento_parinkimas</f>
        <v>#N/A</v>
      </c>
      <c r="AR69" s="1"/>
      <c r="AS69" s="1"/>
    </row>
    <row r="70" spans="1:45">
      <c r="A70" s="113" t="s">
        <v>488</v>
      </c>
      <c r="B70" s="114" t="s">
        <v>343</v>
      </c>
      <c r="C70" s="22"/>
      <c r="D70" s="22" t="s">
        <v>69</v>
      </c>
      <c r="E70" s="184" t="s">
        <v>69</v>
      </c>
      <c r="F70" s="184">
        <v>0</v>
      </c>
      <c r="G70" s="184" t="s">
        <v>69</v>
      </c>
      <c r="H70" s="184">
        <v>0</v>
      </c>
      <c r="I70" s="184" t="s">
        <v>69</v>
      </c>
      <c r="J70" s="184">
        <v>0</v>
      </c>
      <c r="K70" s="184">
        <f t="shared" si="6"/>
        <v>0</v>
      </c>
      <c r="L70" s="22"/>
      <c r="M70" s="116" t="e">
        <f>Komponento_parinkimas</f>
        <v>#N/A</v>
      </c>
      <c r="N70" s="116" t="e">
        <f>Komponento_parinkimas</f>
        <v>#N/A</v>
      </c>
      <c r="O70" s="116" t="e">
        <f>Komponento_parinkimas</f>
        <v>#N/A</v>
      </c>
      <c r="P70" s="116" t="e">
        <f>Komponento_parinkimas</f>
        <v>#N/A</v>
      </c>
      <c r="Q70" s="116" t="e">
        <f>Komponento_parinkimas</f>
        <v>#N/A</v>
      </c>
      <c r="R70" s="116" t="e">
        <f>Komponento_parinkimas</f>
        <v>#N/A</v>
      </c>
      <c r="S70" s="116" t="e">
        <f>Komponento_parinkimas</f>
        <v>#N/A</v>
      </c>
      <c r="T70" s="116" t="e">
        <f>Komponento_parinkimas</f>
        <v>#N/A</v>
      </c>
      <c r="U70" s="116" t="e">
        <f>Komponento_parinkimas</f>
        <v>#N/A</v>
      </c>
      <c r="V70" s="116" t="e">
        <f>Komponento_parinkimas</f>
        <v>#N/A</v>
      </c>
      <c r="W70" s="116" t="e">
        <f>Komponento_parinkimas</f>
        <v>#N/A</v>
      </c>
      <c r="X70" s="116" t="e">
        <f>Komponento_parinkimas</f>
        <v>#N/A</v>
      </c>
      <c r="Y70" s="116" t="e">
        <f>Komponento_parinkimas</f>
        <v>#N/A</v>
      </c>
      <c r="Z70" s="116" t="e">
        <f>Komponento_parinkimas</f>
        <v>#N/A</v>
      </c>
      <c r="AA70" s="116" t="e">
        <f>Komponento_parinkimas</f>
        <v>#N/A</v>
      </c>
      <c r="AB70" s="116" t="e">
        <f>Komponento_parinkimas</f>
        <v>#N/A</v>
      </c>
      <c r="AC70" s="116" t="e">
        <f>Komponento_parinkimas</f>
        <v>#N/A</v>
      </c>
      <c r="AD70" s="116" t="e">
        <f>Komponento_parinkimas</f>
        <v>#N/A</v>
      </c>
      <c r="AE70" s="116" t="e">
        <f>Komponento_parinkimas</f>
        <v>#N/A</v>
      </c>
      <c r="AF70" s="116" t="e">
        <f>Komponento_parinkimas</f>
        <v>#N/A</v>
      </c>
      <c r="AG70" s="116" t="e">
        <f>Komponento_parinkimas</f>
        <v>#N/A</v>
      </c>
      <c r="AH70" s="116" t="e">
        <f>Komponento_parinkimas</f>
        <v>#N/A</v>
      </c>
      <c r="AI70" s="116" t="e">
        <f>Komponento_parinkimas</f>
        <v>#N/A</v>
      </c>
      <c r="AJ70" s="116" t="e">
        <f>Komponento_parinkimas</f>
        <v>#N/A</v>
      </c>
      <c r="AK70" s="116" t="e">
        <f>Komponento_parinkimas</f>
        <v>#N/A</v>
      </c>
      <c r="AL70" s="116" t="e">
        <f>Komponento_parinkimas</f>
        <v>#N/A</v>
      </c>
      <c r="AM70" s="116" t="e">
        <f>Komponento_parinkimas</f>
        <v>#N/A</v>
      </c>
      <c r="AN70" s="116" t="e">
        <f>Komponento_parinkimas</f>
        <v>#N/A</v>
      </c>
      <c r="AO70" s="116" t="e">
        <f>Komponento_parinkimas</f>
        <v>#N/A</v>
      </c>
      <c r="AP70" s="116" t="e">
        <f>Komponento_parinkimas</f>
        <v>#N/A</v>
      </c>
      <c r="AQ70" s="116" t="e">
        <f>Komponento_parinkimas</f>
        <v>#N/A</v>
      </c>
      <c r="AR70" s="1"/>
      <c r="AS70" s="1"/>
    </row>
    <row r="71" spans="1:45">
      <c r="A71" s="113" t="s">
        <v>488</v>
      </c>
      <c r="B71" s="119" t="s">
        <v>53</v>
      </c>
      <c r="C71" s="111"/>
      <c r="D71" s="111"/>
      <c r="E71" s="192"/>
      <c r="F71" s="193"/>
      <c r="G71" s="193"/>
      <c r="H71" s="193"/>
      <c r="I71" s="193"/>
      <c r="J71" s="193"/>
      <c r="K71" s="194"/>
      <c r="L71" s="118"/>
      <c r="M71" s="111"/>
      <c r="N71" s="111"/>
      <c r="O71" s="111"/>
      <c r="P71" s="111"/>
      <c r="Q71" s="111"/>
      <c r="R71" s="111"/>
      <c r="S71" s="111"/>
      <c r="T71" s="111"/>
      <c r="U71" s="111"/>
      <c r="V71" s="111"/>
      <c r="W71" s="111"/>
      <c r="X71" s="111"/>
      <c r="Y71" s="111"/>
      <c r="Z71" s="111"/>
      <c r="AA71" s="111"/>
      <c r="AB71" s="111"/>
      <c r="AC71" s="111"/>
      <c r="AD71" s="111"/>
      <c r="AE71" s="111"/>
      <c r="AF71" s="111"/>
      <c r="AG71" s="111"/>
      <c r="AH71" s="111"/>
      <c r="AI71" s="111"/>
      <c r="AJ71" s="111"/>
      <c r="AK71" s="111"/>
      <c r="AL71" s="111"/>
      <c r="AM71" s="111"/>
      <c r="AN71" s="111"/>
      <c r="AO71" s="111"/>
      <c r="AP71" s="111"/>
      <c r="AQ71" s="111"/>
      <c r="AR71" s="1"/>
      <c r="AS71" s="1"/>
    </row>
    <row r="72" spans="1:45">
      <c r="A72" s="113" t="s">
        <v>488</v>
      </c>
      <c r="B72" s="114" t="s">
        <v>344</v>
      </c>
      <c r="C72" s="22"/>
      <c r="D72" s="22" t="s">
        <v>69</v>
      </c>
      <c r="E72" s="184" t="s">
        <v>69</v>
      </c>
      <c r="F72" s="184">
        <v>0</v>
      </c>
      <c r="G72" s="184" t="s">
        <v>69</v>
      </c>
      <c r="H72" s="184">
        <v>0</v>
      </c>
      <c r="I72" s="184" t="s">
        <v>69</v>
      </c>
      <c r="J72" s="184">
        <v>0</v>
      </c>
      <c r="K72" s="184">
        <f>PRODUCT(IF(E72&lt;&gt;"'-",F72,1),IF(G72&lt;&gt;"-",H72,1),IF(I72&lt;&gt;"-",J72,1))</f>
        <v>0</v>
      </c>
      <c r="L72" s="22"/>
      <c r="M72" s="116" t="e">
        <f>Komponento_parinkimas</f>
        <v>#N/A</v>
      </c>
      <c r="N72" s="116" t="e">
        <f>Komponento_parinkimas</f>
        <v>#N/A</v>
      </c>
      <c r="O72" s="116" t="e">
        <f>Komponento_parinkimas</f>
        <v>#N/A</v>
      </c>
      <c r="P72" s="116" t="e">
        <f>Komponento_parinkimas</f>
        <v>#N/A</v>
      </c>
      <c r="Q72" s="116" t="e">
        <f>Komponento_parinkimas</f>
        <v>#N/A</v>
      </c>
      <c r="R72" s="116" t="e">
        <f>Komponento_parinkimas</f>
        <v>#N/A</v>
      </c>
      <c r="S72" s="116" t="e">
        <f>Komponento_parinkimas</f>
        <v>#N/A</v>
      </c>
      <c r="T72" s="116" t="e">
        <f>Komponento_parinkimas</f>
        <v>#N/A</v>
      </c>
      <c r="U72" s="116" t="e">
        <f>Komponento_parinkimas</f>
        <v>#N/A</v>
      </c>
      <c r="V72" s="116" t="e">
        <f>Komponento_parinkimas</f>
        <v>#N/A</v>
      </c>
      <c r="W72" s="116" t="e">
        <f>Komponento_parinkimas</f>
        <v>#N/A</v>
      </c>
      <c r="X72" s="116" t="e">
        <f>Komponento_parinkimas</f>
        <v>#N/A</v>
      </c>
      <c r="Y72" s="116" t="e">
        <f>Komponento_parinkimas</f>
        <v>#N/A</v>
      </c>
      <c r="Z72" s="116" t="e">
        <f>Komponento_parinkimas</f>
        <v>#N/A</v>
      </c>
      <c r="AA72" s="116" t="e">
        <f>Komponento_parinkimas</f>
        <v>#N/A</v>
      </c>
      <c r="AB72" s="116" t="e">
        <f>Komponento_parinkimas</f>
        <v>#N/A</v>
      </c>
      <c r="AC72" s="116" t="e">
        <f>Komponento_parinkimas</f>
        <v>#N/A</v>
      </c>
      <c r="AD72" s="116" t="e">
        <f>Komponento_parinkimas</f>
        <v>#N/A</v>
      </c>
      <c r="AE72" s="116" t="e">
        <f>Komponento_parinkimas</f>
        <v>#N/A</v>
      </c>
      <c r="AF72" s="116" t="e">
        <f>Komponento_parinkimas</f>
        <v>#N/A</v>
      </c>
      <c r="AG72" s="116" t="e">
        <f>Komponento_parinkimas</f>
        <v>#N/A</v>
      </c>
      <c r="AH72" s="116" t="e">
        <f>Komponento_parinkimas</f>
        <v>#N/A</v>
      </c>
      <c r="AI72" s="116" t="e">
        <f>Komponento_parinkimas</f>
        <v>#N/A</v>
      </c>
      <c r="AJ72" s="116" t="e">
        <f>Komponento_parinkimas</f>
        <v>#N/A</v>
      </c>
      <c r="AK72" s="116" t="e">
        <f>Komponento_parinkimas</f>
        <v>#N/A</v>
      </c>
      <c r="AL72" s="116" t="e">
        <f>Komponento_parinkimas</f>
        <v>#N/A</v>
      </c>
      <c r="AM72" s="116" t="e">
        <f>Komponento_parinkimas</f>
        <v>#N/A</v>
      </c>
      <c r="AN72" s="116" t="e">
        <f>Komponento_parinkimas</f>
        <v>#N/A</v>
      </c>
      <c r="AO72" s="116" t="e">
        <f>Komponento_parinkimas</f>
        <v>#N/A</v>
      </c>
      <c r="AP72" s="116" t="e">
        <f>Komponento_parinkimas</f>
        <v>#N/A</v>
      </c>
      <c r="AQ72" s="116" t="e">
        <f>Komponento_parinkimas</f>
        <v>#N/A</v>
      </c>
      <c r="AR72" s="1"/>
      <c r="AS72" s="1"/>
    </row>
    <row r="73" spans="1:45">
      <c r="A73" s="113" t="s">
        <v>488</v>
      </c>
      <c r="B73" s="114" t="s">
        <v>345</v>
      </c>
      <c r="C73" s="22"/>
      <c r="D73" s="22" t="s">
        <v>69</v>
      </c>
      <c r="E73" s="184" t="s">
        <v>69</v>
      </c>
      <c r="F73" s="184">
        <v>0</v>
      </c>
      <c r="G73" s="184" t="s">
        <v>69</v>
      </c>
      <c r="H73" s="184">
        <v>0</v>
      </c>
      <c r="I73" s="184" t="s">
        <v>69</v>
      </c>
      <c r="J73" s="184">
        <v>0</v>
      </c>
      <c r="K73" s="184">
        <f>PRODUCT(IF(E73&lt;&gt;"'-",F73,1),IF(G73&lt;&gt;"-",H73,1),IF(I73&lt;&gt;"-",J73,1))</f>
        <v>0</v>
      </c>
      <c r="L73" s="22"/>
      <c r="M73" s="116" t="e">
        <f>Komponento_parinkimas</f>
        <v>#N/A</v>
      </c>
      <c r="N73" s="116" t="e">
        <f>Komponento_parinkimas</f>
        <v>#N/A</v>
      </c>
      <c r="O73" s="116" t="e">
        <f>Komponento_parinkimas</f>
        <v>#N/A</v>
      </c>
      <c r="P73" s="116" t="e">
        <f>Komponento_parinkimas</f>
        <v>#N/A</v>
      </c>
      <c r="Q73" s="116" t="e">
        <f>Komponento_parinkimas</f>
        <v>#N/A</v>
      </c>
      <c r="R73" s="116" t="e">
        <f>Komponento_parinkimas</f>
        <v>#N/A</v>
      </c>
      <c r="S73" s="116" t="e">
        <f>Komponento_parinkimas</f>
        <v>#N/A</v>
      </c>
      <c r="T73" s="116" t="e">
        <f>Komponento_parinkimas</f>
        <v>#N/A</v>
      </c>
      <c r="U73" s="116" t="e">
        <f>Komponento_parinkimas</f>
        <v>#N/A</v>
      </c>
      <c r="V73" s="116" t="e">
        <f>Komponento_parinkimas</f>
        <v>#N/A</v>
      </c>
      <c r="W73" s="116" t="e">
        <f>Komponento_parinkimas</f>
        <v>#N/A</v>
      </c>
      <c r="X73" s="116" t="e">
        <f>Komponento_parinkimas</f>
        <v>#N/A</v>
      </c>
      <c r="Y73" s="116" t="e">
        <f>Komponento_parinkimas</f>
        <v>#N/A</v>
      </c>
      <c r="Z73" s="116" t="e">
        <f>Komponento_parinkimas</f>
        <v>#N/A</v>
      </c>
      <c r="AA73" s="116" t="e">
        <f>Komponento_parinkimas</f>
        <v>#N/A</v>
      </c>
      <c r="AB73" s="116" t="e">
        <f>Komponento_parinkimas</f>
        <v>#N/A</v>
      </c>
      <c r="AC73" s="116" t="e">
        <f>Komponento_parinkimas</f>
        <v>#N/A</v>
      </c>
      <c r="AD73" s="116" t="e">
        <f>Komponento_parinkimas</f>
        <v>#N/A</v>
      </c>
      <c r="AE73" s="116" t="e">
        <f>Komponento_parinkimas</f>
        <v>#N/A</v>
      </c>
      <c r="AF73" s="116" t="e">
        <f>Komponento_parinkimas</f>
        <v>#N/A</v>
      </c>
      <c r="AG73" s="116" t="e">
        <f>Komponento_parinkimas</f>
        <v>#N/A</v>
      </c>
      <c r="AH73" s="116" t="e">
        <f>Komponento_parinkimas</f>
        <v>#N/A</v>
      </c>
      <c r="AI73" s="116" t="e">
        <f>Komponento_parinkimas</f>
        <v>#N/A</v>
      </c>
      <c r="AJ73" s="116" t="e">
        <f>Komponento_parinkimas</f>
        <v>#N/A</v>
      </c>
      <c r="AK73" s="116" t="e">
        <f>Komponento_parinkimas</f>
        <v>#N/A</v>
      </c>
      <c r="AL73" s="116" t="e">
        <f>Komponento_parinkimas</f>
        <v>#N/A</v>
      </c>
      <c r="AM73" s="116" t="e">
        <f>Komponento_parinkimas</f>
        <v>#N/A</v>
      </c>
      <c r="AN73" s="116" t="e">
        <f>Komponento_parinkimas</f>
        <v>#N/A</v>
      </c>
      <c r="AO73" s="116" t="e">
        <f>Komponento_parinkimas</f>
        <v>#N/A</v>
      </c>
      <c r="AP73" s="116" t="e">
        <f>Komponento_parinkimas</f>
        <v>#N/A</v>
      </c>
      <c r="AQ73" s="116" t="e">
        <f>Komponento_parinkimas</f>
        <v>#N/A</v>
      </c>
      <c r="AR73" s="1"/>
      <c r="AS73" s="1"/>
    </row>
    <row r="74" spans="1:45">
      <c r="A74" s="113" t="s">
        <v>488</v>
      </c>
      <c r="B74" s="114" t="s">
        <v>346</v>
      </c>
      <c r="C74" s="22"/>
      <c r="D74" s="22" t="s">
        <v>69</v>
      </c>
      <c r="E74" s="184" t="s">
        <v>69</v>
      </c>
      <c r="F74" s="184">
        <v>0</v>
      </c>
      <c r="G74" s="184" t="s">
        <v>69</v>
      </c>
      <c r="H74" s="184">
        <v>0</v>
      </c>
      <c r="I74" s="184" t="s">
        <v>69</v>
      </c>
      <c r="J74" s="184">
        <v>0</v>
      </c>
      <c r="K74" s="184">
        <f>PRODUCT(IF(E74&lt;&gt;"'-",F74,1),IF(G74&lt;&gt;"-",H74,1),IF(I74&lt;&gt;"-",J74,1))</f>
        <v>0</v>
      </c>
      <c r="L74" s="22"/>
      <c r="M74" s="116" t="e">
        <f>Komponento_parinkimas</f>
        <v>#N/A</v>
      </c>
      <c r="N74" s="116" t="e">
        <f>Komponento_parinkimas</f>
        <v>#N/A</v>
      </c>
      <c r="O74" s="116" t="e">
        <f>Komponento_parinkimas</f>
        <v>#N/A</v>
      </c>
      <c r="P74" s="116" t="e">
        <f>Komponento_parinkimas</f>
        <v>#N/A</v>
      </c>
      <c r="Q74" s="116" t="e">
        <f>Komponento_parinkimas</f>
        <v>#N/A</v>
      </c>
      <c r="R74" s="116" t="e">
        <f>Komponento_parinkimas</f>
        <v>#N/A</v>
      </c>
      <c r="S74" s="116" t="e">
        <f>Komponento_parinkimas</f>
        <v>#N/A</v>
      </c>
      <c r="T74" s="116" t="e">
        <f>Komponento_parinkimas</f>
        <v>#N/A</v>
      </c>
      <c r="U74" s="116" t="e">
        <f>Komponento_parinkimas</f>
        <v>#N/A</v>
      </c>
      <c r="V74" s="116" t="e">
        <f>Komponento_parinkimas</f>
        <v>#N/A</v>
      </c>
      <c r="W74" s="116" t="e">
        <f>Komponento_parinkimas</f>
        <v>#N/A</v>
      </c>
      <c r="X74" s="116" t="e">
        <f>Komponento_parinkimas</f>
        <v>#N/A</v>
      </c>
      <c r="Y74" s="116" t="e">
        <f>Komponento_parinkimas</f>
        <v>#N/A</v>
      </c>
      <c r="Z74" s="116" t="e">
        <f>Komponento_parinkimas</f>
        <v>#N/A</v>
      </c>
      <c r="AA74" s="116" t="e">
        <f>Komponento_parinkimas</f>
        <v>#N/A</v>
      </c>
      <c r="AB74" s="116" t="e">
        <f>Komponento_parinkimas</f>
        <v>#N/A</v>
      </c>
      <c r="AC74" s="116" t="e">
        <f>Komponento_parinkimas</f>
        <v>#N/A</v>
      </c>
      <c r="AD74" s="116" t="e">
        <f>Komponento_parinkimas</f>
        <v>#N/A</v>
      </c>
      <c r="AE74" s="116" t="e">
        <f>Komponento_parinkimas</f>
        <v>#N/A</v>
      </c>
      <c r="AF74" s="116" t="e">
        <f>Komponento_parinkimas</f>
        <v>#N/A</v>
      </c>
      <c r="AG74" s="116" t="e">
        <f>Komponento_parinkimas</f>
        <v>#N/A</v>
      </c>
      <c r="AH74" s="116" t="e">
        <f>Komponento_parinkimas</f>
        <v>#N/A</v>
      </c>
      <c r="AI74" s="116" t="e">
        <f>Komponento_parinkimas</f>
        <v>#N/A</v>
      </c>
      <c r="AJ74" s="116" t="e">
        <f>Komponento_parinkimas</f>
        <v>#N/A</v>
      </c>
      <c r="AK74" s="116" t="e">
        <f>Komponento_parinkimas</f>
        <v>#N/A</v>
      </c>
      <c r="AL74" s="116" t="e">
        <f>Komponento_parinkimas</f>
        <v>#N/A</v>
      </c>
      <c r="AM74" s="116" t="e">
        <f>Komponento_parinkimas</f>
        <v>#N/A</v>
      </c>
      <c r="AN74" s="116" t="e">
        <f>Komponento_parinkimas</f>
        <v>#N/A</v>
      </c>
      <c r="AO74" s="116" t="e">
        <f>Komponento_parinkimas</f>
        <v>#N/A</v>
      </c>
      <c r="AP74" s="116" t="e">
        <f>Komponento_parinkimas</f>
        <v>#N/A</v>
      </c>
      <c r="AQ74" s="116" t="e">
        <f>Komponento_parinkimas</f>
        <v>#N/A</v>
      </c>
      <c r="AR74" s="1"/>
      <c r="AS74" s="1"/>
    </row>
    <row r="75" spans="1:45">
      <c r="A75" s="113" t="s">
        <v>489</v>
      </c>
      <c r="B75" s="119" t="s">
        <v>50</v>
      </c>
      <c r="C75" s="111"/>
      <c r="D75" s="111"/>
      <c r="E75" s="192"/>
      <c r="F75" s="193"/>
      <c r="G75" s="193"/>
      <c r="H75" s="193"/>
      <c r="I75" s="193"/>
      <c r="J75" s="193"/>
      <c r="K75" s="194"/>
      <c r="L75" s="118"/>
      <c r="M75" s="111"/>
      <c r="N75" s="111"/>
      <c r="O75" s="111"/>
      <c r="P75" s="111"/>
      <c r="Q75" s="111"/>
      <c r="R75" s="111"/>
      <c r="S75" s="111"/>
      <c r="T75" s="111"/>
      <c r="U75" s="111"/>
      <c r="V75" s="111"/>
      <c r="W75" s="111"/>
      <c r="X75" s="111"/>
      <c r="Y75" s="111"/>
      <c r="Z75" s="111"/>
      <c r="AA75" s="111"/>
      <c r="AB75" s="111"/>
      <c r="AC75" s="111"/>
      <c r="AD75" s="111"/>
      <c r="AE75" s="111"/>
      <c r="AF75" s="111"/>
      <c r="AG75" s="111"/>
      <c r="AH75" s="111"/>
      <c r="AI75" s="111"/>
      <c r="AJ75" s="111"/>
      <c r="AK75" s="111"/>
      <c r="AL75" s="111"/>
      <c r="AM75" s="111"/>
      <c r="AN75" s="111"/>
      <c r="AO75" s="111"/>
      <c r="AP75" s="111"/>
      <c r="AQ75" s="111"/>
      <c r="AR75" s="1"/>
      <c r="AS75" s="1"/>
    </row>
    <row r="76" spans="1:45">
      <c r="A76" s="113" t="s">
        <v>489</v>
      </c>
      <c r="B76" s="114" t="s">
        <v>51</v>
      </c>
      <c r="C76" s="22"/>
      <c r="D76" s="22" t="s">
        <v>69</v>
      </c>
      <c r="E76" s="184" t="s">
        <v>69</v>
      </c>
      <c r="F76" s="184">
        <v>0</v>
      </c>
      <c r="G76" s="184" t="s">
        <v>69</v>
      </c>
      <c r="H76" s="184">
        <v>0</v>
      </c>
      <c r="I76" s="184" t="s">
        <v>69</v>
      </c>
      <c r="J76" s="184">
        <v>0</v>
      </c>
      <c r="K76" s="184">
        <f t="shared" ref="K76:K82" si="7">PRODUCT(IF(E76&lt;&gt;"'-",F76,1),IF(G76&lt;&gt;"-",H76,1),IF(I76&lt;&gt;"-",J76,1))</f>
        <v>0</v>
      </c>
      <c r="L76" s="22"/>
      <c r="M76" s="116" t="e">
        <f>Komponento_parinkimas</f>
        <v>#N/A</v>
      </c>
      <c r="N76" s="116" t="e">
        <f>Komponento_parinkimas</f>
        <v>#N/A</v>
      </c>
      <c r="O76" s="116" t="e">
        <f>Komponento_parinkimas</f>
        <v>#N/A</v>
      </c>
      <c r="P76" s="116" t="e">
        <f>Komponento_parinkimas</f>
        <v>#N/A</v>
      </c>
      <c r="Q76" s="116" t="e">
        <f>Komponento_parinkimas</f>
        <v>#N/A</v>
      </c>
      <c r="R76" s="116" t="e">
        <f>Komponento_parinkimas</f>
        <v>#N/A</v>
      </c>
      <c r="S76" s="116" t="e">
        <f>Komponento_parinkimas</f>
        <v>#N/A</v>
      </c>
      <c r="T76" s="116" t="e">
        <f>Komponento_parinkimas</f>
        <v>#N/A</v>
      </c>
      <c r="U76" s="116" t="e">
        <f>Komponento_parinkimas</f>
        <v>#N/A</v>
      </c>
      <c r="V76" s="116" t="e">
        <f>Komponento_parinkimas</f>
        <v>#N/A</v>
      </c>
      <c r="W76" s="116" t="e">
        <f>Komponento_parinkimas</f>
        <v>#N/A</v>
      </c>
      <c r="X76" s="116" t="e">
        <f>Komponento_parinkimas</f>
        <v>#N/A</v>
      </c>
      <c r="Y76" s="116" t="e">
        <f>Komponento_parinkimas</f>
        <v>#N/A</v>
      </c>
      <c r="Z76" s="116" t="e">
        <f>Komponento_parinkimas</f>
        <v>#N/A</v>
      </c>
      <c r="AA76" s="116" t="e">
        <f>Komponento_parinkimas</f>
        <v>#N/A</v>
      </c>
      <c r="AB76" s="116" t="e">
        <f>Komponento_parinkimas</f>
        <v>#N/A</v>
      </c>
      <c r="AC76" s="116" t="e">
        <f>Komponento_parinkimas</f>
        <v>#N/A</v>
      </c>
      <c r="AD76" s="116" t="e">
        <f>Komponento_parinkimas</f>
        <v>#N/A</v>
      </c>
      <c r="AE76" s="116" t="e">
        <f>Komponento_parinkimas</f>
        <v>#N/A</v>
      </c>
      <c r="AF76" s="116" t="e">
        <f>Komponento_parinkimas</f>
        <v>#N/A</v>
      </c>
      <c r="AG76" s="116" t="e">
        <f>Komponento_parinkimas</f>
        <v>#N/A</v>
      </c>
      <c r="AH76" s="116" t="e">
        <f>Komponento_parinkimas</f>
        <v>#N/A</v>
      </c>
      <c r="AI76" s="116" t="e">
        <f>Komponento_parinkimas</f>
        <v>#N/A</v>
      </c>
      <c r="AJ76" s="116" t="e">
        <f>Komponento_parinkimas</f>
        <v>#N/A</v>
      </c>
      <c r="AK76" s="116" t="e">
        <f>Komponento_parinkimas</f>
        <v>#N/A</v>
      </c>
      <c r="AL76" s="116" t="e">
        <f>Komponento_parinkimas</f>
        <v>#N/A</v>
      </c>
      <c r="AM76" s="116" t="e">
        <f>Komponento_parinkimas</f>
        <v>#N/A</v>
      </c>
      <c r="AN76" s="116" t="e">
        <f>Komponento_parinkimas</f>
        <v>#N/A</v>
      </c>
      <c r="AO76" s="116" t="e">
        <f>Komponento_parinkimas</f>
        <v>#N/A</v>
      </c>
      <c r="AP76" s="116" t="e">
        <f>Komponento_parinkimas</f>
        <v>#N/A</v>
      </c>
      <c r="AQ76" s="116" t="e">
        <f>Komponento_parinkimas</f>
        <v>#N/A</v>
      </c>
      <c r="AR76" s="1"/>
      <c r="AS76" s="1"/>
    </row>
    <row r="77" spans="1:45">
      <c r="A77" s="113" t="s">
        <v>489</v>
      </c>
      <c r="B77" s="114" t="s">
        <v>52</v>
      </c>
      <c r="C77" s="22"/>
      <c r="D77" s="22" t="s">
        <v>69</v>
      </c>
      <c r="E77" s="184" t="s">
        <v>69</v>
      </c>
      <c r="F77" s="184">
        <v>0</v>
      </c>
      <c r="G77" s="184" t="s">
        <v>69</v>
      </c>
      <c r="H77" s="184">
        <v>0</v>
      </c>
      <c r="I77" s="184" t="s">
        <v>69</v>
      </c>
      <c r="J77" s="184">
        <v>0</v>
      </c>
      <c r="K77" s="184">
        <f t="shared" si="7"/>
        <v>0</v>
      </c>
      <c r="L77" s="22"/>
      <c r="M77" s="116" t="e">
        <f>Komponento_parinkimas</f>
        <v>#N/A</v>
      </c>
      <c r="N77" s="116" t="e">
        <f>Komponento_parinkimas</f>
        <v>#N/A</v>
      </c>
      <c r="O77" s="116" t="e">
        <f>Komponento_parinkimas</f>
        <v>#N/A</v>
      </c>
      <c r="P77" s="116" t="e">
        <f>Komponento_parinkimas</f>
        <v>#N/A</v>
      </c>
      <c r="Q77" s="116" t="e">
        <f>Komponento_parinkimas</f>
        <v>#N/A</v>
      </c>
      <c r="R77" s="116" t="e">
        <f>Komponento_parinkimas</f>
        <v>#N/A</v>
      </c>
      <c r="S77" s="116" t="e">
        <f>Komponento_parinkimas</f>
        <v>#N/A</v>
      </c>
      <c r="T77" s="116" t="e">
        <f>Komponento_parinkimas</f>
        <v>#N/A</v>
      </c>
      <c r="U77" s="116" t="e">
        <f>Komponento_parinkimas</f>
        <v>#N/A</v>
      </c>
      <c r="V77" s="116" t="e">
        <f>Komponento_parinkimas</f>
        <v>#N/A</v>
      </c>
      <c r="W77" s="116" t="e">
        <f>Komponento_parinkimas</f>
        <v>#N/A</v>
      </c>
      <c r="X77" s="116" t="e">
        <f>Komponento_parinkimas</f>
        <v>#N/A</v>
      </c>
      <c r="Y77" s="116" t="e">
        <f>Komponento_parinkimas</f>
        <v>#N/A</v>
      </c>
      <c r="Z77" s="116" t="e">
        <f>Komponento_parinkimas</f>
        <v>#N/A</v>
      </c>
      <c r="AA77" s="116" t="e">
        <f>Komponento_parinkimas</f>
        <v>#N/A</v>
      </c>
      <c r="AB77" s="116" t="e">
        <f>Komponento_parinkimas</f>
        <v>#N/A</v>
      </c>
      <c r="AC77" s="116" t="e">
        <f>Komponento_parinkimas</f>
        <v>#N/A</v>
      </c>
      <c r="AD77" s="116" t="e">
        <f>Komponento_parinkimas</f>
        <v>#N/A</v>
      </c>
      <c r="AE77" s="116" t="e">
        <f>Komponento_parinkimas</f>
        <v>#N/A</v>
      </c>
      <c r="AF77" s="116" t="e">
        <f>Komponento_parinkimas</f>
        <v>#N/A</v>
      </c>
      <c r="AG77" s="116" t="e">
        <f>Komponento_parinkimas</f>
        <v>#N/A</v>
      </c>
      <c r="AH77" s="116" t="e">
        <f>Komponento_parinkimas</f>
        <v>#N/A</v>
      </c>
      <c r="AI77" s="116" t="e">
        <f>Komponento_parinkimas</f>
        <v>#N/A</v>
      </c>
      <c r="AJ77" s="116" t="e">
        <f>Komponento_parinkimas</f>
        <v>#N/A</v>
      </c>
      <c r="AK77" s="116" t="e">
        <f>Komponento_parinkimas</f>
        <v>#N/A</v>
      </c>
      <c r="AL77" s="116" t="e">
        <f>Komponento_parinkimas</f>
        <v>#N/A</v>
      </c>
      <c r="AM77" s="116" t="e">
        <f>Komponento_parinkimas</f>
        <v>#N/A</v>
      </c>
      <c r="AN77" s="116" t="e">
        <f>Komponento_parinkimas</f>
        <v>#N/A</v>
      </c>
      <c r="AO77" s="116" t="e">
        <f>Komponento_parinkimas</f>
        <v>#N/A</v>
      </c>
      <c r="AP77" s="116" t="e">
        <f>Komponento_parinkimas</f>
        <v>#N/A</v>
      </c>
      <c r="AQ77" s="116" t="e">
        <f>Komponento_parinkimas</f>
        <v>#N/A</v>
      </c>
      <c r="AR77" s="1"/>
      <c r="AS77" s="1"/>
    </row>
    <row r="78" spans="1:45">
      <c r="A78" s="113" t="s">
        <v>489</v>
      </c>
      <c r="B78" s="114" t="s">
        <v>339</v>
      </c>
      <c r="C78" s="22"/>
      <c r="D78" s="22" t="s">
        <v>69</v>
      </c>
      <c r="E78" s="184" t="s">
        <v>69</v>
      </c>
      <c r="F78" s="184">
        <v>0</v>
      </c>
      <c r="G78" s="184" t="s">
        <v>69</v>
      </c>
      <c r="H78" s="184">
        <v>0</v>
      </c>
      <c r="I78" s="184" t="s">
        <v>69</v>
      </c>
      <c r="J78" s="184">
        <v>0</v>
      </c>
      <c r="K78" s="184">
        <f t="shared" si="7"/>
        <v>0</v>
      </c>
      <c r="L78" s="22"/>
      <c r="M78" s="116" t="e">
        <f>Komponento_parinkimas</f>
        <v>#N/A</v>
      </c>
      <c r="N78" s="116" t="e">
        <f>Komponento_parinkimas</f>
        <v>#N/A</v>
      </c>
      <c r="O78" s="116" t="e">
        <f>Komponento_parinkimas</f>
        <v>#N/A</v>
      </c>
      <c r="P78" s="116" t="e">
        <f>Komponento_parinkimas</f>
        <v>#N/A</v>
      </c>
      <c r="Q78" s="116" t="e">
        <f>Komponento_parinkimas</f>
        <v>#N/A</v>
      </c>
      <c r="R78" s="116" t="e">
        <f>Komponento_parinkimas</f>
        <v>#N/A</v>
      </c>
      <c r="S78" s="116" t="e">
        <f>Komponento_parinkimas</f>
        <v>#N/A</v>
      </c>
      <c r="T78" s="116" t="e">
        <f>Komponento_parinkimas</f>
        <v>#N/A</v>
      </c>
      <c r="U78" s="116" t="e">
        <f>Komponento_parinkimas</f>
        <v>#N/A</v>
      </c>
      <c r="V78" s="116" t="e">
        <f>Komponento_parinkimas</f>
        <v>#N/A</v>
      </c>
      <c r="W78" s="116" t="e">
        <f>Komponento_parinkimas</f>
        <v>#N/A</v>
      </c>
      <c r="X78" s="116" t="e">
        <f>Komponento_parinkimas</f>
        <v>#N/A</v>
      </c>
      <c r="Y78" s="116" t="e">
        <f>Komponento_parinkimas</f>
        <v>#N/A</v>
      </c>
      <c r="Z78" s="116" t="e">
        <f>Komponento_parinkimas</f>
        <v>#N/A</v>
      </c>
      <c r="AA78" s="116" t="e">
        <f>Komponento_parinkimas</f>
        <v>#N/A</v>
      </c>
      <c r="AB78" s="116" t="e">
        <f>Komponento_parinkimas</f>
        <v>#N/A</v>
      </c>
      <c r="AC78" s="116" t="e">
        <f>Komponento_parinkimas</f>
        <v>#N/A</v>
      </c>
      <c r="AD78" s="116" t="e">
        <f>Komponento_parinkimas</f>
        <v>#N/A</v>
      </c>
      <c r="AE78" s="116" t="e">
        <f>Komponento_parinkimas</f>
        <v>#N/A</v>
      </c>
      <c r="AF78" s="116" t="e">
        <f>Komponento_parinkimas</f>
        <v>#N/A</v>
      </c>
      <c r="AG78" s="116" t="e">
        <f>Komponento_parinkimas</f>
        <v>#N/A</v>
      </c>
      <c r="AH78" s="116" t="e">
        <f>Komponento_parinkimas</f>
        <v>#N/A</v>
      </c>
      <c r="AI78" s="116" t="e">
        <f>Komponento_parinkimas</f>
        <v>#N/A</v>
      </c>
      <c r="AJ78" s="116" t="e">
        <f>Komponento_parinkimas</f>
        <v>#N/A</v>
      </c>
      <c r="AK78" s="116" t="e">
        <f>Komponento_parinkimas</f>
        <v>#N/A</v>
      </c>
      <c r="AL78" s="116" t="e">
        <f>Komponento_parinkimas</f>
        <v>#N/A</v>
      </c>
      <c r="AM78" s="116" t="e">
        <f>Komponento_parinkimas</f>
        <v>#N/A</v>
      </c>
      <c r="AN78" s="116" t="e">
        <f>Komponento_parinkimas</f>
        <v>#N/A</v>
      </c>
      <c r="AO78" s="116" t="e">
        <f>Komponento_parinkimas</f>
        <v>#N/A</v>
      </c>
      <c r="AP78" s="116" t="e">
        <f>Komponento_parinkimas</f>
        <v>#N/A</v>
      </c>
      <c r="AQ78" s="116" t="e">
        <f>Komponento_parinkimas</f>
        <v>#N/A</v>
      </c>
      <c r="AR78" s="1"/>
      <c r="AS78" s="1"/>
    </row>
    <row r="79" spans="1:45">
      <c r="A79" s="113" t="s">
        <v>489</v>
      </c>
      <c r="B79" s="114" t="s">
        <v>340</v>
      </c>
      <c r="C79" s="22"/>
      <c r="D79" s="22" t="s">
        <v>69</v>
      </c>
      <c r="E79" s="184" t="s">
        <v>69</v>
      </c>
      <c r="F79" s="184">
        <v>0</v>
      </c>
      <c r="G79" s="184" t="s">
        <v>69</v>
      </c>
      <c r="H79" s="184">
        <v>0</v>
      </c>
      <c r="I79" s="184" t="s">
        <v>69</v>
      </c>
      <c r="J79" s="184">
        <v>0</v>
      </c>
      <c r="K79" s="184">
        <f t="shared" si="7"/>
        <v>0</v>
      </c>
      <c r="L79" s="22"/>
      <c r="M79" s="116" t="e">
        <f>Komponento_parinkimas</f>
        <v>#N/A</v>
      </c>
      <c r="N79" s="116" t="e">
        <f>Komponento_parinkimas</f>
        <v>#N/A</v>
      </c>
      <c r="O79" s="116" t="e">
        <f>Komponento_parinkimas</f>
        <v>#N/A</v>
      </c>
      <c r="P79" s="116" t="e">
        <f>Komponento_parinkimas</f>
        <v>#N/A</v>
      </c>
      <c r="Q79" s="116" t="e">
        <f>Komponento_parinkimas</f>
        <v>#N/A</v>
      </c>
      <c r="R79" s="116" t="e">
        <f>Komponento_parinkimas</f>
        <v>#N/A</v>
      </c>
      <c r="S79" s="116" t="e">
        <f>Komponento_parinkimas</f>
        <v>#N/A</v>
      </c>
      <c r="T79" s="116" t="e">
        <f>Komponento_parinkimas</f>
        <v>#N/A</v>
      </c>
      <c r="U79" s="116" t="e">
        <f>Komponento_parinkimas</f>
        <v>#N/A</v>
      </c>
      <c r="V79" s="116" t="e">
        <f>Komponento_parinkimas</f>
        <v>#N/A</v>
      </c>
      <c r="W79" s="116" t="e">
        <f>Komponento_parinkimas</f>
        <v>#N/A</v>
      </c>
      <c r="X79" s="116" t="e">
        <f>Komponento_parinkimas</f>
        <v>#N/A</v>
      </c>
      <c r="Y79" s="116" t="e">
        <f>Komponento_parinkimas</f>
        <v>#N/A</v>
      </c>
      <c r="Z79" s="116" t="e">
        <f>Komponento_parinkimas</f>
        <v>#N/A</v>
      </c>
      <c r="AA79" s="116" t="e">
        <f>Komponento_parinkimas</f>
        <v>#N/A</v>
      </c>
      <c r="AB79" s="116" t="e">
        <f>Komponento_parinkimas</f>
        <v>#N/A</v>
      </c>
      <c r="AC79" s="116" t="e">
        <f>Komponento_parinkimas</f>
        <v>#N/A</v>
      </c>
      <c r="AD79" s="116" t="e">
        <f>Komponento_parinkimas</f>
        <v>#N/A</v>
      </c>
      <c r="AE79" s="116" t="e">
        <f>Komponento_parinkimas</f>
        <v>#N/A</v>
      </c>
      <c r="AF79" s="116" t="e">
        <f>Komponento_parinkimas</f>
        <v>#N/A</v>
      </c>
      <c r="AG79" s="116" t="e">
        <f>Komponento_parinkimas</f>
        <v>#N/A</v>
      </c>
      <c r="AH79" s="116" t="e">
        <f>Komponento_parinkimas</f>
        <v>#N/A</v>
      </c>
      <c r="AI79" s="116" t="e">
        <f>Komponento_parinkimas</f>
        <v>#N/A</v>
      </c>
      <c r="AJ79" s="116" t="e">
        <f>Komponento_parinkimas</f>
        <v>#N/A</v>
      </c>
      <c r="AK79" s="116" t="e">
        <f>Komponento_parinkimas</f>
        <v>#N/A</v>
      </c>
      <c r="AL79" s="116" t="e">
        <f>Komponento_parinkimas</f>
        <v>#N/A</v>
      </c>
      <c r="AM79" s="116" t="e">
        <f>Komponento_parinkimas</f>
        <v>#N/A</v>
      </c>
      <c r="AN79" s="116" t="e">
        <f>Komponento_parinkimas</f>
        <v>#N/A</v>
      </c>
      <c r="AO79" s="116" t="e">
        <f>Komponento_parinkimas</f>
        <v>#N/A</v>
      </c>
      <c r="AP79" s="116" t="e">
        <f>Komponento_parinkimas</f>
        <v>#N/A</v>
      </c>
      <c r="AQ79" s="116" t="e">
        <f>Komponento_parinkimas</f>
        <v>#N/A</v>
      </c>
      <c r="AR79" s="1"/>
      <c r="AS79" s="1"/>
    </row>
    <row r="80" spans="1:45">
      <c r="A80" s="113" t="s">
        <v>489</v>
      </c>
      <c r="B80" s="114" t="s">
        <v>341</v>
      </c>
      <c r="C80" s="22"/>
      <c r="D80" s="22" t="s">
        <v>69</v>
      </c>
      <c r="E80" s="184" t="s">
        <v>69</v>
      </c>
      <c r="F80" s="184">
        <v>0</v>
      </c>
      <c r="G80" s="184" t="s">
        <v>69</v>
      </c>
      <c r="H80" s="184">
        <v>0</v>
      </c>
      <c r="I80" s="184" t="s">
        <v>69</v>
      </c>
      <c r="J80" s="184">
        <v>0</v>
      </c>
      <c r="K80" s="184">
        <f t="shared" si="7"/>
        <v>0</v>
      </c>
      <c r="L80" s="22"/>
      <c r="M80" s="116" t="e">
        <f>Komponento_parinkimas</f>
        <v>#N/A</v>
      </c>
      <c r="N80" s="116" t="e">
        <f>Komponento_parinkimas</f>
        <v>#N/A</v>
      </c>
      <c r="O80" s="116" t="e">
        <f>Komponento_parinkimas</f>
        <v>#N/A</v>
      </c>
      <c r="P80" s="116" t="e">
        <f>Komponento_parinkimas</f>
        <v>#N/A</v>
      </c>
      <c r="Q80" s="116" t="e">
        <f>Komponento_parinkimas</f>
        <v>#N/A</v>
      </c>
      <c r="R80" s="116" t="e">
        <f>Komponento_parinkimas</f>
        <v>#N/A</v>
      </c>
      <c r="S80" s="116" t="e">
        <f>Komponento_parinkimas</f>
        <v>#N/A</v>
      </c>
      <c r="T80" s="116" t="e">
        <f>Komponento_parinkimas</f>
        <v>#N/A</v>
      </c>
      <c r="U80" s="116" t="e">
        <f>Komponento_parinkimas</f>
        <v>#N/A</v>
      </c>
      <c r="V80" s="116" t="e">
        <f>Komponento_parinkimas</f>
        <v>#N/A</v>
      </c>
      <c r="W80" s="116" t="e">
        <f>Komponento_parinkimas</f>
        <v>#N/A</v>
      </c>
      <c r="X80" s="116" t="e">
        <f>Komponento_parinkimas</f>
        <v>#N/A</v>
      </c>
      <c r="Y80" s="116" t="e">
        <f>Komponento_parinkimas</f>
        <v>#N/A</v>
      </c>
      <c r="Z80" s="116" t="e">
        <f>Komponento_parinkimas</f>
        <v>#N/A</v>
      </c>
      <c r="AA80" s="116" t="e">
        <f>Komponento_parinkimas</f>
        <v>#N/A</v>
      </c>
      <c r="AB80" s="116" t="e">
        <f>Komponento_parinkimas</f>
        <v>#N/A</v>
      </c>
      <c r="AC80" s="116" t="e">
        <f>Komponento_parinkimas</f>
        <v>#N/A</v>
      </c>
      <c r="AD80" s="116" t="e">
        <f>Komponento_parinkimas</f>
        <v>#N/A</v>
      </c>
      <c r="AE80" s="116" t="e">
        <f>Komponento_parinkimas</f>
        <v>#N/A</v>
      </c>
      <c r="AF80" s="116" t="e">
        <f>Komponento_parinkimas</f>
        <v>#N/A</v>
      </c>
      <c r="AG80" s="116" t="e">
        <f>Komponento_parinkimas</f>
        <v>#N/A</v>
      </c>
      <c r="AH80" s="116" t="e">
        <f>Komponento_parinkimas</f>
        <v>#N/A</v>
      </c>
      <c r="AI80" s="116" t="e">
        <f>Komponento_parinkimas</f>
        <v>#N/A</v>
      </c>
      <c r="AJ80" s="116" t="e">
        <f>Komponento_parinkimas</f>
        <v>#N/A</v>
      </c>
      <c r="AK80" s="116" t="e">
        <f>Komponento_parinkimas</f>
        <v>#N/A</v>
      </c>
      <c r="AL80" s="116" t="e">
        <f>Komponento_parinkimas</f>
        <v>#N/A</v>
      </c>
      <c r="AM80" s="116" t="e">
        <f>Komponento_parinkimas</f>
        <v>#N/A</v>
      </c>
      <c r="AN80" s="116" t="e">
        <f>Komponento_parinkimas</f>
        <v>#N/A</v>
      </c>
      <c r="AO80" s="116" t="e">
        <f>Komponento_parinkimas</f>
        <v>#N/A</v>
      </c>
      <c r="AP80" s="116" t="e">
        <f>Komponento_parinkimas</f>
        <v>#N/A</v>
      </c>
      <c r="AQ80" s="116" t="e">
        <f>Komponento_parinkimas</f>
        <v>#N/A</v>
      </c>
      <c r="AR80" s="1"/>
      <c r="AS80" s="1"/>
    </row>
    <row r="81" spans="1:45">
      <c r="A81" s="113" t="s">
        <v>489</v>
      </c>
      <c r="B81" s="114" t="s">
        <v>342</v>
      </c>
      <c r="C81" s="22"/>
      <c r="D81" s="22" t="s">
        <v>69</v>
      </c>
      <c r="E81" s="184" t="s">
        <v>69</v>
      </c>
      <c r="F81" s="184">
        <v>0</v>
      </c>
      <c r="G81" s="184" t="s">
        <v>69</v>
      </c>
      <c r="H81" s="184">
        <v>0</v>
      </c>
      <c r="I81" s="184" t="s">
        <v>69</v>
      </c>
      <c r="J81" s="184">
        <v>0</v>
      </c>
      <c r="K81" s="184">
        <f t="shared" si="7"/>
        <v>0</v>
      </c>
      <c r="L81" s="22"/>
      <c r="M81" s="116" t="e">
        <f>Komponento_parinkimas</f>
        <v>#N/A</v>
      </c>
      <c r="N81" s="116" t="e">
        <f>Komponento_parinkimas</f>
        <v>#N/A</v>
      </c>
      <c r="O81" s="116" t="e">
        <f>Komponento_parinkimas</f>
        <v>#N/A</v>
      </c>
      <c r="P81" s="116" t="e">
        <f>Komponento_parinkimas</f>
        <v>#N/A</v>
      </c>
      <c r="Q81" s="116" t="e">
        <f>Komponento_parinkimas</f>
        <v>#N/A</v>
      </c>
      <c r="R81" s="116" t="e">
        <f>Komponento_parinkimas</f>
        <v>#N/A</v>
      </c>
      <c r="S81" s="116" t="e">
        <f>Komponento_parinkimas</f>
        <v>#N/A</v>
      </c>
      <c r="T81" s="116" t="e">
        <f>Komponento_parinkimas</f>
        <v>#N/A</v>
      </c>
      <c r="U81" s="116" t="e">
        <f>Komponento_parinkimas</f>
        <v>#N/A</v>
      </c>
      <c r="V81" s="116" t="e">
        <f>Komponento_parinkimas</f>
        <v>#N/A</v>
      </c>
      <c r="W81" s="116" t="e">
        <f>Komponento_parinkimas</f>
        <v>#N/A</v>
      </c>
      <c r="X81" s="116" t="e">
        <f>Komponento_parinkimas</f>
        <v>#N/A</v>
      </c>
      <c r="Y81" s="116" t="e">
        <f>Komponento_parinkimas</f>
        <v>#N/A</v>
      </c>
      <c r="Z81" s="116" t="e">
        <f>Komponento_parinkimas</f>
        <v>#N/A</v>
      </c>
      <c r="AA81" s="116" t="e">
        <f>Komponento_parinkimas</f>
        <v>#N/A</v>
      </c>
      <c r="AB81" s="116" t="e">
        <f>Komponento_parinkimas</f>
        <v>#N/A</v>
      </c>
      <c r="AC81" s="116" t="e">
        <f>Komponento_parinkimas</f>
        <v>#N/A</v>
      </c>
      <c r="AD81" s="116" t="e">
        <f>Komponento_parinkimas</f>
        <v>#N/A</v>
      </c>
      <c r="AE81" s="116" t="e">
        <f>Komponento_parinkimas</f>
        <v>#N/A</v>
      </c>
      <c r="AF81" s="116" t="e">
        <f>Komponento_parinkimas</f>
        <v>#N/A</v>
      </c>
      <c r="AG81" s="116" t="e">
        <f>Komponento_parinkimas</f>
        <v>#N/A</v>
      </c>
      <c r="AH81" s="116" t="e">
        <f>Komponento_parinkimas</f>
        <v>#N/A</v>
      </c>
      <c r="AI81" s="116" t="e">
        <f>Komponento_parinkimas</f>
        <v>#N/A</v>
      </c>
      <c r="AJ81" s="116" t="e">
        <f>Komponento_parinkimas</f>
        <v>#N/A</v>
      </c>
      <c r="AK81" s="116" t="e">
        <f>Komponento_parinkimas</f>
        <v>#N/A</v>
      </c>
      <c r="AL81" s="116" t="e">
        <f>Komponento_parinkimas</f>
        <v>#N/A</v>
      </c>
      <c r="AM81" s="116" t="e">
        <f>Komponento_parinkimas</f>
        <v>#N/A</v>
      </c>
      <c r="AN81" s="116" t="e">
        <f>Komponento_parinkimas</f>
        <v>#N/A</v>
      </c>
      <c r="AO81" s="116" t="e">
        <f>Komponento_parinkimas</f>
        <v>#N/A</v>
      </c>
      <c r="AP81" s="116" t="e">
        <f>Komponento_parinkimas</f>
        <v>#N/A</v>
      </c>
      <c r="AQ81" s="116" t="e">
        <f>Komponento_parinkimas</f>
        <v>#N/A</v>
      </c>
      <c r="AR81" s="1"/>
      <c r="AS81" s="1"/>
    </row>
    <row r="82" spans="1:45">
      <c r="A82" s="113" t="s">
        <v>489</v>
      </c>
      <c r="B82" s="114" t="s">
        <v>343</v>
      </c>
      <c r="C82" s="22"/>
      <c r="D82" s="22" t="s">
        <v>69</v>
      </c>
      <c r="E82" s="184" t="s">
        <v>69</v>
      </c>
      <c r="F82" s="184">
        <v>0</v>
      </c>
      <c r="G82" s="184" t="s">
        <v>69</v>
      </c>
      <c r="H82" s="184">
        <v>0</v>
      </c>
      <c r="I82" s="184" t="s">
        <v>69</v>
      </c>
      <c r="J82" s="184">
        <v>0</v>
      </c>
      <c r="K82" s="184">
        <f t="shared" si="7"/>
        <v>0</v>
      </c>
      <c r="L82" s="22"/>
      <c r="M82" s="116" t="e">
        <f>Komponento_parinkimas</f>
        <v>#N/A</v>
      </c>
      <c r="N82" s="116" t="e">
        <f>Komponento_parinkimas</f>
        <v>#N/A</v>
      </c>
      <c r="O82" s="116" t="e">
        <f>Komponento_parinkimas</f>
        <v>#N/A</v>
      </c>
      <c r="P82" s="116" t="e">
        <f>Komponento_parinkimas</f>
        <v>#N/A</v>
      </c>
      <c r="Q82" s="116" t="e">
        <f>Komponento_parinkimas</f>
        <v>#N/A</v>
      </c>
      <c r="R82" s="116" t="e">
        <f>Komponento_parinkimas</f>
        <v>#N/A</v>
      </c>
      <c r="S82" s="116" t="e">
        <f>Komponento_parinkimas</f>
        <v>#N/A</v>
      </c>
      <c r="T82" s="116" t="e">
        <f>Komponento_parinkimas</f>
        <v>#N/A</v>
      </c>
      <c r="U82" s="116" t="e">
        <f>Komponento_parinkimas</f>
        <v>#N/A</v>
      </c>
      <c r="V82" s="116" t="e">
        <f>Komponento_parinkimas</f>
        <v>#N/A</v>
      </c>
      <c r="W82" s="116" t="e">
        <f>Komponento_parinkimas</f>
        <v>#N/A</v>
      </c>
      <c r="X82" s="116" t="e">
        <f>Komponento_parinkimas</f>
        <v>#N/A</v>
      </c>
      <c r="Y82" s="116" t="e">
        <f>Komponento_parinkimas</f>
        <v>#N/A</v>
      </c>
      <c r="Z82" s="116" t="e">
        <f>Komponento_parinkimas</f>
        <v>#N/A</v>
      </c>
      <c r="AA82" s="116" t="e">
        <f>Komponento_parinkimas</f>
        <v>#N/A</v>
      </c>
      <c r="AB82" s="116" t="e">
        <f>Komponento_parinkimas</f>
        <v>#N/A</v>
      </c>
      <c r="AC82" s="116" t="e">
        <f>Komponento_parinkimas</f>
        <v>#N/A</v>
      </c>
      <c r="AD82" s="116" t="e">
        <f>Komponento_parinkimas</f>
        <v>#N/A</v>
      </c>
      <c r="AE82" s="116" t="e">
        <f>Komponento_parinkimas</f>
        <v>#N/A</v>
      </c>
      <c r="AF82" s="116" t="e">
        <f>Komponento_parinkimas</f>
        <v>#N/A</v>
      </c>
      <c r="AG82" s="116" t="e">
        <f>Komponento_parinkimas</f>
        <v>#N/A</v>
      </c>
      <c r="AH82" s="116" t="e">
        <f>Komponento_parinkimas</f>
        <v>#N/A</v>
      </c>
      <c r="AI82" s="116" t="e">
        <f>Komponento_parinkimas</f>
        <v>#N/A</v>
      </c>
      <c r="AJ82" s="116" t="e">
        <f>Komponento_parinkimas</f>
        <v>#N/A</v>
      </c>
      <c r="AK82" s="116" t="e">
        <f>Komponento_parinkimas</f>
        <v>#N/A</v>
      </c>
      <c r="AL82" s="116" t="e">
        <f>Komponento_parinkimas</f>
        <v>#N/A</v>
      </c>
      <c r="AM82" s="116" t="e">
        <f>Komponento_parinkimas</f>
        <v>#N/A</v>
      </c>
      <c r="AN82" s="116" t="e">
        <f>Komponento_parinkimas</f>
        <v>#N/A</v>
      </c>
      <c r="AO82" s="116" t="e">
        <f>Komponento_parinkimas</f>
        <v>#N/A</v>
      </c>
      <c r="AP82" s="116" t="e">
        <f>Komponento_parinkimas</f>
        <v>#N/A</v>
      </c>
      <c r="AQ82" s="116" t="e">
        <f>Komponento_parinkimas</f>
        <v>#N/A</v>
      </c>
      <c r="AR82" s="1"/>
      <c r="AS82" s="1"/>
    </row>
    <row r="83" spans="1:45">
      <c r="A83" s="113" t="s">
        <v>489</v>
      </c>
      <c r="B83" s="119" t="s">
        <v>53</v>
      </c>
      <c r="C83" s="111"/>
      <c r="D83" s="111"/>
      <c r="E83" s="192"/>
      <c r="F83" s="193"/>
      <c r="G83" s="193"/>
      <c r="H83" s="193"/>
      <c r="I83" s="193"/>
      <c r="J83" s="193"/>
      <c r="K83" s="194"/>
      <c r="L83" s="118"/>
      <c r="M83" s="111"/>
      <c r="N83" s="111"/>
      <c r="O83" s="111"/>
      <c r="P83" s="111"/>
      <c r="Q83" s="111"/>
      <c r="R83" s="111"/>
      <c r="S83" s="111"/>
      <c r="T83" s="111"/>
      <c r="U83" s="111"/>
      <c r="V83" s="111"/>
      <c r="W83" s="111"/>
      <c r="X83" s="111"/>
      <c r="Y83" s="111"/>
      <c r="Z83" s="111"/>
      <c r="AA83" s="111"/>
      <c r="AB83" s="111"/>
      <c r="AC83" s="111"/>
      <c r="AD83" s="111"/>
      <c r="AE83" s="111"/>
      <c r="AF83" s="111"/>
      <c r="AG83" s="111"/>
      <c r="AH83" s="111"/>
      <c r="AI83" s="111"/>
      <c r="AJ83" s="111"/>
      <c r="AK83" s="111"/>
      <c r="AL83" s="111"/>
      <c r="AM83" s="111"/>
      <c r="AN83" s="111"/>
      <c r="AO83" s="111"/>
      <c r="AP83" s="111"/>
      <c r="AQ83" s="111"/>
      <c r="AR83" s="1"/>
      <c r="AS83" s="1"/>
    </row>
    <row r="84" spans="1:45">
      <c r="A84" s="113" t="s">
        <v>489</v>
      </c>
      <c r="B84" s="114" t="s">
        <v>344</v>
      </c>
      <c r="C84" s="22"/>
      <c r="D84" s="22" t="s">
        <v>69</v>
      </c>
      <c r="E84" s="184" t="s">
        <v>69</v>
      </c>
      <c r="F84" s="184">
        <v>0</v>
      </c>
      <c r="G84" s="184" t="s">
        <v>69</v>
      </c>
      <c r="H84" s="184">
        <v>0</v>
      </c>
      <c r="I84" s="184" t="s">
        <v>69</v>
      </c>
      <c r="J84" s="184">
        <v>0</v>
      </c>
      <c r="K84" s="184">
        <f>PRODUCT(IF(E84&lt;&gt;"'-",F84,1),IF(G84&lt;&gt;"-",H84,1),IF(I84&lt;&gt;"-",J84,1))</f>
        <v>0</v>
      </c>
      <c r="L84" s="22"/>
      <c r="M84" s="116" t="e">
        <f>Komponento_parinkimas</f>
        <v>#N/A</v>
      </c>
      <c r="N84" s="116" t="e">
        <f>Komponento_parinkimas</f>
        <v>#N/A</v>
      </c>
      <c r="O84" s="116" t="e">
        <f>Komponento_parinkimas</f>
        <v>#N/A</v>
      </c>
      <c r="P84" s="116" t="e">
        <f>Komponento_parinkimas</f>
        <v>#N/A</v>
      </c>
      <c r="Q84" s="116" t="e">
        <f>Komponento_parinkimas</f>
        <v>#N/A</v>
      </c>
      <c r="R84" s="116" t="e">
        <f>Komponento_parinkimas</f>
        <v>#N/A</v>
      </c>
      <c r="S84" s="116" t="e">
        <f>Komponento_parinkimas</f>
        <v>#N/A</v>
      </c>
      <c r="T84" s="116" t="e">
        <f>Komponento_parinkimas</f>
        <v>#N/A</v>
      </c>
      <c r="U84" s="116" t="e">
        <f>Komponento_parinkimas</f>
        <v>#N/A</v>
      </c>
      <c r="V84" s="116" t="e">
        <f>Komponento_parinkimas</f>
        <v>#N/A</v>
      </c>
      <c r="W84" s="116" t="e">
        <f>Komponento_parinkimas</f>
        <v>#N/A</v>
      </c>
      <c r="X84" s="116" t="e">
        <f>Komponento_parinkimas</f>
        <v>#N/A</v>
      </c>
      <c r="Y84" s="116" t="e">
        <f>Komponento_parinkimas</f>
        <v>#N/A</v>
      </c>
      <c r="Z84" s="116" t="e">
        <f>Komponento_parinkimas</f>
        <v>#N/A</v>
      </c>
      <c r="AA84" s="116" t="e">
        <f>Komponento_parinkimas</f>
        <v>#N/A</v>
      </c>
      <c r="AB84" s="116" t="e">
        <f>Komponento_parinkimas</f>
        <v>#N/A</v>
      </c>
      <c r="AC84" s="116" t="e">
        <f>Komponento_parinkimas</f>
        <v>#N/A</v>
      </c>
      <c r="AD84" s="116" t="e">
        <f>Komponento_parinkimas</f>
        <v>#N/A</v>
      </c>
      <c r="AE84" s="116" t="e">
        <f>Komponento_parinkimas</f>
        <v>#N/A</v>
      </c>
      <c r="AF84" s="116" t="e">
        <f>Komponento_parinkimas</f>
        <v>#N/A</v>
      </c>
      <c r="AG84" s="116" t="e">
        <f>Komponento_parinkimas</f>
        <v>#N/A</v>
      </c>
      <c r="AH84" s="116" t="e">
        <f>Komponento_parinkimas</f>
        <v>#N/A</v>
      </c>
      <c r="AI84" s="116" t="e">
        <f>Komponento_parinkimas</f>
        <v>#N/A</v>
      </c>
      <c r="AJ84" s="116" t="e">
        <f>Komponento_parinkimas</f>
        <v>#N/A</v>
      </c>
      <c r="AK84" s="116" t="e">
        <f>Komponento_parinkimas</f>
        <v>#N/A</v>
      </c>
      <c r="AL84" s="116" t="e">
        <f>Komponento_parinkimas</f>
        <v>#N/A</v>
      </c>
      <c r="AM84" s="116" t="e">
        <f>Komponento_parinkimas</f>
        <v>#N/A</v>
      </c>
      <c r="AN84" s="116" t="e">
        <f>Komponento_parinkimas</f>
        <v>#N/A</v>
      </c>
      <c r="AO84" s="116" t="e">
        <f>Komponento_parinkimas</f>
        <v>#N/A</v>
      </c>
      <c r="AP84" s="116" t="e">
        <f>Komponento_parinkimas</f>
        <v>#N/A</v>
      </c>
      <c r="AQ84" s="116" t="e">
        <f>Komponento_parinkimas</f>
        <v>#N/A</v>
      </c>
      <c r="AR84" s="1"/>
      <c r="AS84" s="1"/>
    </row>
    <row r="85" spans="1:45">
      <c r="A85" s="113" t="s">
        <v>489</v>
      </c>
      <c r="B85" s="114" t="s">
        <v>345</v>
      </c>
      <c r="C85" s="22"/>
      <c r="D85" s="22" t="s">
        <v>69</v>
      </c>
      <c r="E85" s="184" t="s">
        <v>69</v>
      </c>
      <c r="F85" s="184">
        <v>0</v>
      </c>
      <c r="G85" s="184" t="s">
        <v>69</v>
      </c>
      <c r="H85" s="184">
        <v>0</v>
      </c>
      <c r="I85" s="184" t="s">
        <v>69</v>
      </c>
      <c r="J85" s="184">
        <v>0</v>
      </c>
      <c r="K85" s="184">
        <f>PRODUCT(IF(E85&lt;&gt;"'-",F85,1),IF(G85&lt;&gt;"-",H85,1),IF(I85&lt;&gt;"-",J85,1))</f>
        <v>0</v>
      </c>
      <c r="L85" s="22"/>
      <c r="M85" s="116" t="e">
        <f>Komponento_parinkimas</f>
        <v>#N/A</v>
      </c>
      <c r="N85" s="116" t="e">
        <f>Komponento_parinkimas</f>
        <v>#N/A</v>
      </c>
      <c r="O85" s="116" t="e">
        <f>Komponento_parinkimas</f>
        <v>#N/A</v>
      </c>
      <c r="P85" s="116" t="e">
        <f>Komponento_parinkimas</f>
        <v>#N/A</v>
      </c>
      <c r="Q85" s="116" t="e">
        <f>Komponento_parinkimas</f>
        <v>#N/A</v>
      </c>
      <c r="R85" s="116" t="e">
        <f>Komponento_parinkimas</f>
        <v>#N/A</v>
      </c>
      <c r="S85" s="116" t="e">
        <f>Komponento_parinkimas</f>
        <v>#N/A</v>
      </c>
      <c r="T85" s="116" t="e">
        <f>Komponento_parinkimas</f>
        <v>#N/A</v>
      </c>
      <c r="U85" s="116" t="e">
        <f>Komponento_parinkimas</f>
        <v>#N/A</v>
      </c>
      <c r="V85" s="116" t="e">
        <f>Komponento_parinkimas</f>
        <v>#N/A</v>
      </c>
      <c r="W85" s="116" t="e">
        <f>Komponento_parinkimas</f>
        <v>#N/A</v>
      </c>
      <c r="X85" s="116" t="e">
        <f>Komponento_parinkimas</f>
        <v>#N/A</v>
      </c>
      <c r="Y85" s="116" t="e">
        <f>Komponento_parinkimas</f>
        <v>#N/A</v>
      </c>
      <c r="Z85" s="116" t="e">
        <f>Komponento_parinkimas</f>
        <v>#N/A</v>
      </c>
      <c r="AA85" s="116" t="e">
        <f>Komponento_parinkimas</f>
        <v>#N/A</v>
      </c>
      <c r="AB85" s="116" t="e">
        <f>Komponento_parinkimas</f>
        <v>#N/A</v>
      </c>
      <c r="AC85" s="116" t="e">
        <f>Komponento_parinkimas</f>
        <v>#N/A</v>
      </c>
      <c r="AD85" s="116" t="e">
        <f>Komponento_parinkimas</f>
        <v>#N/A</v>
      </c>
      <c r="AE85" s="116" t="e">
        <f>Komponento_parinkimas</f>
        <v>#N/A</v>
      </c>
      <c r="AF85" s="116" t="e">
        <f>Komponento_parinkimas</f>
        <v>#N/A</v>
      </c>
      <c r="AG85" s="116" t="e">
        <f>Komponento_parinkimas</f>
        <v>#N/A</v>
      </c>
      <c r="AH85" s="116" t="e">
        <f>Komponento_parinkimas</f>
        <v>#N/A</v>
      </c>
      <c r="AI85" s="116" t="e">
        <f>Komponento_parinkimas</f>
        <v>#N/A</v>
      </c>
      <c r="AJ85" s="116" t="e">
        <f>Komponento_parinkimas</f>
        <v>#N/A</v>
      </c>
      <c r="AK85" s="116" t="e">
        <f>Komponento_parinkimas</f>
        <v>#N/A</v>
      </c>
      <c r="AL85" s="116" t="e">
        <f>Komponento_parinkimas</f>
        <v>#N/A</v>
      </c>
      <c r="AM85" s="116" t="e">
        <f>Komponento_parinkimas</f>
        <v>#N/A</v>
      </c>
      <c r="AN85" s="116" t="e">
        <f>Komponento_parinkimas</f>
        <v>#N/A</v>
      </c>
      <c r="AO85" s="116" t="e">
        <f>Komponento_parinkimas</f>
        <v>#N/A</v>
      </c>
      <c r="AP85" s="116" t="e">
        <f>Komponento_parinkimas</f>
        <v>#N/A</v>
      </c>
      <c r="AQ85" s="116" t="e">
        <f>Komponento_parinkimas</f>
        <v>#N/A</v>
      </c>
      <c r="AR85" s="1"/>
      <c r="AS85" s="1"/>
    </row>
    <row r="86" spans="1:45">
      <c r="A86" s="113" t="s">
        <v>489</v>
      </c>
      <c r="B86" s="114" t="s">
        <v>346</v>
      </c>
      <c r="C86" s="22"/>
      <c r="D86" s="22" t="s">
        <v>69</v>
      </c>
      <c r="E86" s="184" t="s">
        <v>69</v>
      </c>
      <c r="F86" s="184">
        <v>0</v>
      </c>
      <c r="G86" s="184" t="s">
        <v>69</v>
      </c>
      <c r="H86" s="184">
        <v>0</v>
      </c>
      <c r="I86" s="184" t="s">
        <v>69</v>
      </c>
      <c r="J86" s="184">
        <v>0</v>
      </c>
      <c r="K86" s="184">
        <f>PRODUCT(IF(E86&lt;&gt;"'-",F86,1),IF(G86&lt;&gt;"-",H86,1),IF(I86&lt;&gt;"-",J86,1))</f>
        <v>0</v>
      </c>
      <c r="L86" s="22"/>
      <c r="M86" s="116" t="e">
        <f>Komponento_parinkimas</f>
        <v>#N/A</v>
      </c>
      <c r="N86" s="116" t="e">
        <f>Komponento_parinkimas</f>
        <v>#N/A</v>
      </c>
      <c r="O86" s="116" t="e">
        <f>Komponento_parinkimas</f>
        <v>#N/A</v>
      </c>
      <c r="P86" s="116" t="e">
        <f>Komponento_parinkimas</f>
        <v>#N/A</v>
      </c>
      <c r="Q86" s="116" t="e">
        <f>Komponento_parinkimas</f>
        <v>#N/A</v>
      </c>
      <c r="R86" s="116" t="e">
        <f>Komponento_parinkimas</f>
        <v>#N/A</v>
      </c>
      <c r="S86" s="116" t="e">
        <f>Komponento_parinkimas</f>
        <v>#N/A</v>
      </c>
      <c r="T86" s="116" t="e">
        <f>Komponento_parinkimas</f>
        <v>#N/A</v>
      </c>
      <c r="U86" s="116" t="e">
        <f>Komponento_parinkimas</f>
        <v>#N/A</v>
      </c>
      <c r="V86" s="116" t="e">
        <f>Komponento_parinkimas</f>
        <v>#N/A</v>
      </c>
      <c r="W86" s="116" t="e">
        <f>Komponento_parinkimas</f>
        <v>#N/A</v>
      </c>
      <c r="X86" s="116" t="e">
        <f>Komponento_parinkimas</f>
        <v>#N/A</v>
      </c>
      <c r="Y86" s="116" t="e">
        <f>Komponento_parinkimas</f>
        <v>#N/A</v>
      </c>
      <c r="Z86" s="116" t="e">
        <f>Komponento_parinkimas</f>
        <v>#N/A</v>
      </c>
      <c r="AA86" s="116" t="e">
        <f>Komponento_parinkimas</f>
        <v>#N/A</v>
      </c>
      <c r="AB86" s="116" t="e">
        <f>Komponento_parinkimas</f>
        <v>#N/A</v>
      </c>
      <c r="AC86" s="116" t="e">
        <f>Komponento_parinkimas</f>
        <v>#N/A</v>
      </c>
      <c r="AD86" s="116" t="e">
        <f>Komponento_parinkimas</f>
        <v>#N/A</v>
      </c>
      <c r="AE86" s="116" t="e">
        <f>Komponento_parinkimas</f>
        <v>#N/A</v>
      </c>
      <c r="AF86" s="116" t="e">
        <f>Komponento_parinkimas</f>
        <v>#N/A</v>
      </c>
      <c r="AG86" s="116" t="e">
        <f>Komponento_parinkimas</f>
        <v>#N/A</v>
      </c>
      <c r="AH86" s="116" t="e">
        <f>Komponento_parinkimas</f>
        <v>#N/A</v>
      </c>
      <c r="AI86" s="116" t="e">
        <f>Komponento_parinkimas</f>
        <v>#N/A</v>
      </c>
      <c r="AJ86" s="116" t="e">
        <f>Komponento_parinkimas</f>
        <v>#N/A</v>
      </c>
      <c r="AK86" s="116" t="e">
        <f>Komponento_parinkimas</f>
        <v>#N/A</v>
      </c>
      <c r="AL86" s="116" t="e">
        <f>Komponento_parinkimas</f>
        <v>#N/A</v>
      </c>
      <c r="AM86" s="116" t="e">
        <f>Komponento_parinkimas</f>
        <v>#N/A</v>
      </c>
      <c r="AN86" s="116" t="e">
        <f>Komponento_parinkimas</f>
        <v>#N/A</v>
      </c>
      <c r="AO86" s="116" t="e">
        <f>Komponento_parinkimas</f>
        <v>#N/A</v>
      </c>
      <c r="AP86" s="116" t="e">
        <f>Komponento_parinkimas</f>
        <v>#N/A</v>
      </c>
      <c r="AQ86" s="116" t="e">
        <f>Komponento_parinkimas</f>
        <v>#N/A</v>
      </c>
      <c r="AR86" s="1"/>
      <c r="AS86" s="1"/>
    </row>
    <row r="87" spans="1:45">
      <c r="A87" s="183"/>
      <c r="B87" s="121"/>
      <c r="C87" s="179"/>
      <c r="D87" s="179"/>
      <c r="E87" s="195"/>
      <c r="F87" s="195"/>
      <c r="G87" s="195"/>
      <c r="H87" s="195"/>
      <c r="I87" s="195"/>
      <c r="J87" s="195"/>
      <c r="K87" s="195"/>
      <c r="L87" s="121"/>
      <c r="M87" s="121"/>
      <c r="N87" s="121"/>
      <c r="O87" s="121"/>
      <c r="P87" s="121"/>
      <c r="Q87" s="121"/>
      <c r="R87" s="121"/>
      <c r="S87" s="121"/>
      <c r="T87" s="121"/>
      <c r="U87" s="121"/>
      <c r="V87" s="121"/>
      <c r="W87" s="121"/>
      <c r="X87" s="121"/>
      <c r="Y87" s="121"/>
      <c r="Z87" s="121"/>
      <c r="AA87" s="121"/>
      <c r="AB87" s="121"/>
      <c r="AC87" s="121"/>
      <c r="AD87" s="121"/>
      <c r="AE87" s="121"/>
      <c r="AF87" s="121"/>
      <c r="AG87" s="121"/>
      <c r="AH87" s="121"/>
      <c r="AI87" s="121"/>
      <c r="AJ87" s="121"/>
      <c r="AK87" s="121"/>
      <c r="AL87" s="121"/>
      <c r="AM87" s="121"/>
      <c r="AN87" s="121"/>
      <c r="AO87" s="121"/>
      <c r="AP87" s="121"/>
      <c r="AQ87" s="121"/>
      <c r="AR87" s="1"/>
      <c r="AS87" s="1"/>
    </row>
    <row r="88" spans="1:45">
      <c r="A88" s="113" t="s">
        <v>528</v>
      </c>
      <c r="B88" s="119" t="s">
        <v>50</v>
      </c>
      <c r="C88" s="111"/>
      <c r="D88" s="111"/>
      <c r="E88" s="192"/>
      <c r="F88" s="193"/>
      <c r="G88" s="193"/>
      <c r="H88" s="193"/>
      <c r="I88" s="193"/>
      <c r="J88" s="193"/>
      <c r="K88" s="191"/>
      <c r="L88" s="118"/>
      <c r="M88" s="111"/>
      <c r="N88" s="111"/>
      <c r="O88" s="111"/>
      <c r="P88" s="111"/>
      <c r="Q88" s="111"/>
      <c r="R88" s="111"/>
      <c r="S88" s="111"/>
      <c r="T88" s="111"/>
      <c r="U88" s="111"/>
      <c r="V88" s="111"/>
      <c r="W88" s="111"/>
      <c r="X88" s="111"/>
      <c r="Y88" s="111"/>
      <c r="Z88" s="111"/>
      <c r="AA88" s="111"/>
      <c r="AB88" s="111"/>
      <c r="AC88" s="111"/>
      <c r="AD88" s="111"/>
      <c r="AE88" s="111"/>
      <c r="AF88" s="111"/>
      <c r="AG88" s="111"/>
      <c r="AH88" s="111"/>
      <c r="AI88" s="111"/>
      <c r="AJ88" s="111"/>
      <c r="AK88" s="111"/>
      <c r="AL88" s="111"/>
      <c r="AM88" s="111"/>
      <c r="AN88" s="111"/>
      <c r="AO88" s="111"/>
      <c r="AP88" s="111"/>
      <c r="AQ88" s="111"/>
      <c r="AR88" s="1"/>
      <c r="AS88" s="1"/>
    </row>
    <row r="89" spans="1:45">
      <c r="A89" s="113" t="s">
        <v>528</v>
      </c>
      <c r="B89" s="114" t="s">
        <v>51</v>
      </c>
      <c r="C89" s="22"/>
      <c r="D89" s="22" t="s">
        <v>69</v>
      </c>
      <c r="E89" s="184" t="s">
        <v>69</v>
      </c>
      <c r="F89" s="184">
        <v>0</v>
      </c>
      <c r="G89" s="184" t="s">
        <v>69</v>
      </c>
      <c r="H89" s="184">
        <v>0</v>
      </c>
      <c r="I89" s="184" t="s">
        <v>69</v>
      </c>
      <c r="J89" s="184">
        <v>0</v>
      </c>
      <c r="K89" s="184">
        <f>PRODUCT(IF(E89&lt;&gt;"'-",F89,1),IF(G89&lt;&gt;"-",H89,1),IF(I89&lt;&gt;"-",J89,1))</f>
        <v>0</v>
      </c>
      <c r="L89" s="22"/>
      <c r="M89" s="116" t="e">
        <f>Komponento_parinkimas</f>
        <v>#N/A</v>
      </c>
      <c r="N89" s="116" t="e">
        <f>Komponento_parinkimas</f>
        <v>#N/A</v>
      </c>
      <c r="O89" s="116" t="e">
        <f>Komponento_parinkimas</f>
        <v>#N/A</v>
      </c>
      <c r="P89" s="116" t="e">
        <f>Komponento_parinkimas</f>
        <v>#N/A</v>
      </c>
      <c r="Q89" s="116" t="e">
        <f>Komponento_parinkimas</f>
        <v>#N/A</v>
      </c>
      <c r="R89" s="116" t="e">
        <f>Komponento_parinkimas</f>
        <v>#N/A</v>
      </c>
      <c r="S89" s="116" t="e">
        <f>Komponento_parinkimas</f>
        <v>#N/A</v>
      </c>
      <c r="T89" s="116" t="e">
        <f>Komponento_parinkimas</f>
        <v>#N/A</v>
      </c>
      <c r="U89" s="116" t="e">
        <f>Komponento_parinkimas</f>
        <v>#N/A</v>
      </c>
      <c r="V89" s="116" t="e">
        <f>Komponento_parinkimas</f>
        <v>#N/A</v>
      </c>
      <c r="W89" s="116" t="e">
        <f>Komponento_parinkimas</f>
        <v>#N/A</v>
      </c>
      <c r="X89" s="116" t="e">
        <f>Komponento_parinkimas</f>
        <v>#N/A</v>
      </c>
      <c r="Y89" s="116" t="e">
        <f>Komponento_parinkimas</f>
        <v>#N/A</v>
      </c>
      <c r="Z89" s="116" t="e">
        <f>Komponento_parinkimas</f>
        <v>#N/A</v>
      </c>
      <c r="AA89" s="116" t="e">
        <f>Komponento_parinkimas</f>
        <v>#N/A</v>
      </c>
      <c r="AB89" s="116" t="e">
        <f>Komponento_parinkimas</f>
        <v>#N/A</v>
      </c>
      <c r="AC89" s="116" t="e">
        <f>Komponento_parinkimas</f>
        <v>#N/A</v>
      </c>
      <c r="AD89" s="116" t="e">
        <f>Komponento_parinkimas</f>
        <v>#N/A</v>
      </c>
      <c r="AE89" s="116" t="e">
        <f>Komponento_parinkimas</f>
        <v>#N/A</v>
      </c>
      <c r="AF89" s="116" t="e">
        <f>Komponento_parinkimas</f>
        <v>#N/A</v>
      </c>
      <c r="AG89" s="116" t="e">
        <f>Komponento_parinkimas</f>
        <v>#N/A</v>
      </c>
      <c r="AH89" s="116" t="e">
        <f>Komponento_parinkimas</f>
        <v>#N/A</v>
      </c>
      <c r="AI89" s="116" t="e">
        <f>Komponento_parinkimas</f>
        <v>#N/A</v>
      </c>
      <c r="AJ89" s="116" t="e">
        <f>Komponento_parinkimas</f>
        <v>#N/A</v>
      </c>
      <c r="AK89" s="116" t="e">
        <f>Komponento_parinkimas</f>
        <v>#N/A</v>
      </c>
      <c r="AL89" s="116" t="e">
        <f>Komponento_parinkimas</f>
        <v>#N/A</v>
      </c>
      <c r="AM89" s="116" t="e">
        <f>Komponento_parinkimas</f>
        <v>#N/A</v>
      </c>
      <c r="AN89" s="116" t="e">
        <f>Komponento_parinkimas</f>
        <v>#N/A</v>
      </c>
      <c r="AO89" s="116" t="e">
        <f>Komponento_parinkimas</f>
        <v>#N/A</v>
      </c>
      <c r="AP89" s="116" t="e">
        <f>Komponento_parinkimas</f>
        <v>#N/A</v>
      </c>
      <c r="AQ89" s="116" t="e">
        <f>Komponento_parinkimas</f>
        <v>#N/A</v>
      </c>
      <c r="AR89" s="1"/>
      <c r="AS89" s="1"/>
    </row>
    <row r="90" spans="1:45">
      <c r="A90" s="113" t="s">
        <v>528</v>
      </c>
      <c r="B90" s="114" t="s">
        <v>52</v>
      </c>
      <c r="C90" s="22"/>
      <c r="D90" s="22" t="s">
        <v>69</v>
      </c>
      <c r="E90" s="184" t="s">
        <v>69</v>
      </c>
      <c r="F90" s="184">
        <v>0</v>
      </c>
      <c r="G90" s="184" t="s">
        <v>69</v>
      </c>
      <c r="H90" s="184">
        <v>0</v>
      </c>
      <c r="I90" s="184" t="s">
        <v>69</v>
      </c>
      <c r="J90" s="184">
        <v>0</v>
      </c>
      <c r="K90" s="184">
        <f t="shared" ref="K90:K95" si="8">PRODUCT(IF(E90&lt;&gt;"'-",F90,1),IF(G90&lt;&gt;"-",H90,1),IF(I90&lt;&gt;"-",J90,1))</f>
        <v>0</v>
      </c>
      <c r="L90" s="22"/>
      <c r="M90" s="116" t="e">
        <f>Komponento_parinkimas</f>
        <v>#N/A</v>
      </c>
      <c r="N90" s="116" t="e">
        <f>Komponento_parinkimas</f>
        <v>#N/A</v>
      </c>
      <c r="O90" s="116" t="e">
        <f>Komponento_parinkimas</f>
        <v>#N/A</v>
      </c>
      <c r="P90" s="116" t="e">
        <f>Komponento_parinkimas</f>
        <v>#N/A</v>
      </c>
      <c r="Q90" s="116" t="e">
        <f>Komponento_parinkimas</f>
        <v>#N/A</v>
      </c>
      <c r="R90" s="116" t="e">
        <f>Komponento_parinkimas</f>
        <v>#N/A</v>
      </c>
      <c r="S90" s="116" t="e">
        <f>Komponento_parinkimas</f>
        <v>#N/A</v>
      </c>
      <c r="T90" s="116" t="e">
        <f>Komponento_parinkimas</f>
        <v>#N/A</v>
      </c>
      <c r="U90" s="116" t="e">
        <f>Komponento_parinkimas</f>
        <v>#N/A</v>
      </c>
      <c r="V90" s="116" t="e">
        <f>Komponento_parinkimas</f>
        <v>#N/A</v>
      </c>
      <c r="W90" s="116" t="e">
        <f>Komponento_parinkimas</f>
        <v>#N/A</v>
      </c>
      <c r="X90" s="116" t="e">
        <f>Komponento_parinkimas</f>
        <v>#N/A</v>
      </c>
      <c r="Y90" s="116" t="e">
        <f>Komponento_parinkimas</f>
        <v>#N/A</v>
      </c>
      <c r="Z90" s="116" t="e">
        <f>Komponento_parinkimas</f>
        <v>#N/A</v>
      </c>
      <c r="AA90" s="116" t="e">
        <f>Komponento_parinkimas</f>
        <v>#N/A</v>
      </c>
      <c r="AB90" s="116" t="e">
        <f>Komponento_parinkimas</f>
        <v>#N/A</v>
      </c>
      <c r="AC90" s="116" t="e">
        <f>Komponento_parinkimas</f>
        <v>#N/A</v>
      </c>
      <c r="AD90" s="116" t="e">
        <f>Komponento_parinkimas</f>
        <v>#N/A</v>
      </c>
      <c r="AE90" s="116" t="e">
        <f>Komponento_parinkimas</f>
        <v>#N/A</v>
      </c>
      <c r="AF90" s="116" t="e">
        <f>Komponento_parinkimas</f>
        <v>#N/A</v>
      </c>
      <c r="AG90" s="116" t="e">
        <f>Komponento_parinkimas</f>
        <v>#N/A</v>
      </c>
      <c r="AH90" s="116" t="e">
        <f>Komponento_parinkimas</f>
        <v>#N/A</v>
      </c>
      <c r="AI90" s="116" t="e">
        <f>Komponento_parinkimas</f>
        <v>#N/A</v>
      </c>
      <c r="AJ90" s="116" t="e">
        <f>Komponento_parinkimas</f>
        <v>#N/A</v>
      </c>
      <c r="AK90" s="116" t="e">
        <f>Komponento_parinkimas</f>
        <v>#N/A</v>
      </c>
      <c r="AL90" s="116" t="e">
        <f>Komponento_parinkimas</f>
        <v>#N/A</v>
      </c>
      <c r="AM90" s="116" t="e">
        <f>Komponento_parinkimas</f>
        <v>#N/A</v>
      </c>
      <c r="AN90" s="116" t="e">
        <f>Komponento_parinkimas</f>
        <v>#N/A</v>
      </c>
      <c r="AO90" s="116" t="e">
        <f>Komponento_parinkimas</f>
        <v>#N/A</v>
      </c>
      <c r="AP90" s="116" t="e">
        <f>Komponento_parinkimas</f>
        <v>#N/A</v>
      </c>
      <c r="AQ90" s="116" t="e">
        <f>Komponento_parinkimas</f>
        <v>#N/A</v>
      </c>
      <c r="AR90" s="1"/>
      <c r="AS90" s="1"/>
    </row>
    <row r="91" spans="1:45">
      <c r="A91" s="113" t="s">
        <v>528</v>
      </c>
      <c r="B91" s="114" t="s">
        <v>339</v>
      </c>
      <c r="C91" s="22"/>
      <c r="D91" s="22" t="s">
        <v>69</v>
      </c>
      <c r="E91" s="184" t="s">
        <v>69</v>
      </c>
      <c r="F91" s="184">
        <v>0</v>
      </c>
      <c r="G91" s="184" t="s">
        <v>69</v>
      </c>
      <c r="H91" s="184">
        <v>0</v>
      </c>
      <c r="I91" s="184" t="s">
        <v>69</v>
      </c>
      <c r="J91" s="184">
        <v>0</v>
      </c>
      <c r="K91" s="184">
        <f t="shared" si="8"/>
        <v>0</v>
      </c>
      <c r="L91" s="22"/>
      <c r="M91" s="116" t="e">
        <f>Komponento_parinkimas</f>
        <v>#N/A</v>
      </c>
      <c r="N91" s="116" t="e">
        <f>Komponento_parinkimas</f>
        <v>#N/A</v>
      </c>
      <c r="O91" s="116" t="e">
        <f>Komponento_parinkimas</f>
        <v>#N/A</v>
      </c>
      <c r="P91" s="116" t="e">
        <f>Komponento_parinkimas</f>
        <v>#N/A</v>
      </c>
      <c r="Q91" s="116" t="e">
        <f>Komponento_parinkimas</f>
        <v>#N/A</v>
      </c>
      <c r="R91" s="116" t="e">
        <f>Komponento_parinkimas</f>
        <v>#N/A</v>
      </c>
      <c r="S91" s="116" t="e">
        <f>Komponento_parinkimas</f>
        <v>#N/A</v>
      </c>
      <c r="T91" s="116" t="e">
        <f>Komponento_parinkimas</f>
        <v>#N/A</v>
      </c>
      <c r="U91" s="116" t="e">
        <f>Komponento_parinkimas</f>
        <v>#N/A</v>
      </c>
      <c r="V91" s="116" t="e">
        <f>Komponento_parinkimas</f>
        <v>#N/A</v>
      </c>
      <c r="W91" s="116" t="e">
        <f>Komponento_parinkimas</f>
        <v>#N/A</v>
      </c>
      <c r="X91" s="116" t="e">
        <f>Komponento_parinkimas</f>
        <v>#N/A</v>
      </c>
      <c r="Y91" s="116" t="e">
        <f>Komponento_parinkimas</f>
        <v>#N/A</v>
      </c>
      <c r="Z91" s="116" t="e">
        <f>Komponento_parinkimas</f>
        <v>#N/A</v>
      </c>
      <c r="AA91" s="116" t="e">
        <f>Komponento_parinkimas</f>
        <v>#N/A</v>
      </c>
      <c r="AB91" s="116" t="e">
        <f>Komponento_parinkimas</f>
        <v>#N/A</v>
      </c>
      <c r="AC91" s="116" t="e">
        <f>Komponento_parinkimas</f>
        <v>#N/A</v>
      </c>
      <c r="AD91" s="116" t="e">
        <f>Komponento_parinkimas</f>
        <v>#N/A</v>
      </c>
      <c r="AE91" s="116" t="e">
        <f>Komponento_parinkimas</f>
        <v>#N/A</v>
      </c>
      <c r="AF91" s="116" t="e">
        <f>Komponento_parinkimas</f>
        <v>#N/A</v>
      </c>
      <c r="AG91" s="116" t="e">
        <f>Komponento_parinkimas</f>
        <v>#N/A</v>
      </c>
      <c r="AH91" s="116" t="e">
        <f>Komponento_parinkimas</f>
        <v>#N/A</v>
      </c>
      <c r="AI91" s="116" t="e">
        <f>Komponento_parinkimas</f>
        <v>#N/A</v>
      </c>
      <c r="AJ91" s="116" t="e">
        <f>Komponento_parinkimas</f>
        <v>#N/A</v>
      </c>
      <c r="AK91" s="116" t="e">
        <f>Komponento_parinkimas</f>
        <v>#N/A</v>
      </c>
      <c r="AL91" s="116" t="e">
        <f>Komponento_parinkimas</f>
        <v>#N/A</v>
      </c>
      <c r="AM91" s="116" t="e">
        <f>Komponento_parinkimas</f>
        <v>#N/A</v>
      </c>
      <c r="AN91" s="116" t="e">
        <f>Komponento_parinkimas</f>
        <v>#N/A</v>
      </c>
      <c r="AO91" s="116" t="e">
        <f>Komponento_parinkimas</f>
        <v>#N/A</v>
      </c>
      <c r="AP91" s="116" t="e">
        <f>Komponento_parinkimas</f>
        <v>#N/A</v>
      </c>
      <c r="AQ91" s="116" t="e">
        <f>Komponento_parinkimas</f>
        <v>#N/A</v>
      </c>
      <c r="AR91" s="1"/>
      <c r="AS91" s="1"/>
    </row>
    <row r="92" spans="1:45">
      <c r="A92" s="113" t="s">
        <v>528</v>
      </c>
      <c r="B92" s="114" t="s">
        <v>340</v>
      </c>
      <c r="C92" s="22"/>
      <c r="D92" s="22" t="s">
        <v>69</v>
      </c>
      <c r="E92" s="184" t="s">
        <v>69</v>
      </c>
      <c r="F92" s="184">
        <v>0</v>
      </c>
      <c r="G92" s="184" t="s">
        <v>69</v>
      </c>
      <c r="H92" s="184">
        <v>0</v>
      </c>
      <c r="I92" s="184" t="s">
        <v>69</v>
      </c>
      <c r="J92" s="184">
        <v>0</v>
      </c>
      <c r="K92" s="184">
        <f t="shared" si="8"/>
        <v>0</v>
      </c>
      <c r="L92" s="22"/>
      <c r="M92" s="116" t="e">
        <f>Komponento_parinkimas</f>
        <v>#N/A</v>
      </c>
      <c r="N92" s="116" t="e">
        <f>Komponento_parinkimas</f>
        <v>#N/A</v>
      </c>
      <c r="O92" s="116" t="e">
        <f>Komponento_parinkimas</f>
        <v>#N/A</v>
      </c>
      <c r="P92" s="116" t="e">
        <f>Komponento_parinkimas</f>
        <v>#N/A</v>
      </c>
      <c r="Q92" s="116" t="e">
        <f>Komponento_parinkimas</f>
        <v>#N/A</v>
      </c>
      <c r="R92" s="116" t="e">
        <f>Komponento_parinkimas</f>
        <v>#N/A</v>
      </c>
      <c r="S92" s="116" t="e">
        <f>Komponento_parinkimas</f>
        <v>#N/A</v>
      </c>
      <c r="T92" s="116" t="e">
        <f>Komponento_parinkimas</f>
        <v>#N/A</v>
      </c>
      <c r="U92" s="116" t="e">
        <f>Komponento_parinkimas</f>
        <v>#N/A</v>
      </c>
      <c r="V92" s="116" t="e">
        <f>Komponento_parinkimas</f>
        <v>#N/A</v>
      </c>
      <c r="W92" s="116" t="e">
        <f>Komponento_parinkimas</f>
        <v>#N/A</v>
      </c>
      <c r="X92" s="116" t="e">
        <f>Komponento_parinkimas</f>
        <v>#N/A</v>
      </c>
      <c r="Y92" s="116" t="e">
        <f>Komponento_parinkimas</f>
        <v>#N/A</v>
      </c>
      <c r="Z92" s="116" t="e">
        <f>Komponento_parinkimas</f>
        <v>#N/A</v>
      </c>
      <c r="AA92" s="116" t="e">
        <f>Komponento_parinkimas</f>
        <v>#N/A</v>
      </c>
      <c r="AB92" s="116" t="e">
        <f>Komponento_parinkimas</f>
        <v>#N/A</v>
      </c>
      <c r="AC92" s="116" t="e">
        <f>Komponento_parinkimas</f>
        <v>#N/A</v>
      </c>
      <c r="AD92" s="116" t="e">
        <f>Komponento_parinkimas</f>
        <v>#N/A</v>
      </c>
      <c r="AE92" s="116" t="e">
        <f>Komponento_parinkimas</f>
        <v>#N/A</v>
      </c>
      <c r="AF92" s="116" t="e">
        <f>Komponento_parinkimas</f>
        <v>#N/A</v>
      </c>
      <c r="AG92" s="116" t="e">
        <f>Komponento_parinkimas</f>
        <v>#N/A</v>
      </c>
      <c r="AH92" s="116" t="e">
        <f>Komponento_parinkimas</f>
        <v>#N/A</v>
      </c>
      <c r="AI92" s="116" t="e">
        <f>Komponento_parinkimas</f>
        <v>#N/A</v>
      </c>
      <c r="AJ92" s="116" t="e">
        <f>Komponento_parinkimas</f>
        <v>#N/A</v>
      </c>
      <c r="AK92" s="116" t="e">
        <f>Komponento_parinkimas</f>
        <v>#N/A</v>
      </c>
      <c r="AL92" s="116" t="e">
        <f>Komponento_parinkimas</f>
        <v>#N/A</v>
      </c>
      <c r="AM92" s="116" t="e">
        <f>Komponento_parinkimas</f>
        <v>#N/A</v>
      </c>
      <c r="AN92" s="116" t="e">
        <f>Komponento_parinkimas</f>
        <v>#N/A</v>
      </c>
      <c r="AO92" s="116" t="e">
        <f>Komponento_parinkimas</f>
        <v>#N/A</v>
      </c>
      <c r="AP92" s="116" t="e">
        <f>Komponento_parinkimas</f>
        <v>#N/A</v>
      </c>
      <c r="AQ92" s="116" t="e">
        <f>Komponento_parinkimas</f>
        <v>#N/A</v>
      </c>
      <c r="AR92" s="1"/>
      <c r="AS92" s="1"/>
    </row>
    <row r="93" spans="1:45">
      <c r="A93" s="113" t="s">
        <v>528</v>
      </c>
      <c r="B93" s="114" t="s">
        <v>341</v>
      </c>
      <c r="C93" s="22"/>
      <c r="D93" s="22" t="s">
        <v>69</v>
      </c>
      <c r="E93" s="184" t="s">
        <v>69</v>
      </c>
      <c r="F93" s="184">
        <v>0</v>
      </c>
      <c r="G93" s="184" t="s">
        <v>69</v>
      </c>
      <c r="H93" s="184">
        <v>0</v>
      </c>
      <c r="I93" s="184" t="s">
        <v>69</v>
      </c>
      <c r="J93" s="184">
        <v>0</v>
      </c>
      <c r="K93" s="184">
        <f t="shared" si="8"/>
        <v>0</v>
      </c>
      <c r="L93" s="22"/>
      <c r="M93" s="116" t="e">
        <f>Komponento_parinkimas</f>
        <v>#N/A</v>
      </c>
      <c r="N93" s="116" t="e">
        <f>Komponento_parinkimas</f>
        <v>#N/A</v>
      </c>
      <c r="O93" s="116" t="e">
        <f>Komponento_parinkimas</f>
        <v>#N/A</v>
      </c>
      <c r="P93" s="116" t="e">
        <f>Komponento_parinkimas</f>
        <v>#N/A</v>
      </c>
      <c r="Q93" s="116" t="e">
        <f>Komponento_parinkimas</f>
        <v>#N/A</v>
      </c>
      <c r="R93" s="116" t="e">
        <f>Komponento_parinkimas</f>
        <v>#N/A</v>
      </c>
      <c r="S93" s="116" t="e">
        <f>Komponento_parinkimas</f>
        <v>#N/A</v>
      </c>
      <c r="T93" s="116" t="e">
        <f>Komponento_parinkimas</f>
        <v>#N/A</v>
      </c>
      <c r="U93" s="116" t="e">
        <f>Komponento_parinkimas</f>
        <v>#N/A</v>
      </c>
      <c r="V93" s="116" t="e">
        <f>Komponento_parinkimas</f>
        <v>#N/A</v>
      </c>
      <c r="W93" s="116" t="e">
        <f>Komponento_parinkimas</f>
        <v>#N/A</v>
      </c>
      <c r="X93" s="116" t="e">
        <f>Komponento_parinkimas</f>
        <v>#N/A</v>
      </c>
      <c r="Y93" s="116" t="e">
        <f>Komponento_parinkimas</f>
        <v>#N/A</v>
      </c>
      <c r="Z93" s="116" t="e">
        <f>Komponento_parinkimas</f>
        <v>#N/A</v>
      </c>
      <c r="AA93" s="116" t="e">
        <f>Komponento_parinkimas</f>
        <v>#N/A</v>
      </c>
      <c r="AB93" s="116" t="e">
        <f>Komponento_parinkimas</f>
        <v>#N/A</v>
      </c>
      <c r="AC93" s="116" t="e">
        <f>Komponento_parinkimas</f>
        <v>#N/A</v>
      </c>
      <c r="AD93" s="116" t="e">
        <f>Komponento_parinkimas</f>
        <v>#N/A</v>
      </c>
      <c r="AE93" s="116" t="e">
        <f>Komponento_parinkimas</f>
        <v>#N/A</v>
      </c>
      <c r="AF93" s="116" t="e">
        <f>Komponento_parinkimas</f>
        <v>#N/A</v>
      </c>
      <c r="AG93" s="116" t="e">
        <f>Komponento_parinkimas</f>
        <v>#N/A</v>
      </c>
      <c r="AH93" s="116" t="e">
        <f>Komponento_parinkimas</f>
        <v>#N/A</v>
      </c>
      <c r="AI93" s="116" t="e">
        <f>Komponento_parinkimas</f>
        <v>#N/A</v>
      </c>
      <c r="AJ93" s="116" t="e">
        <f>Komponento_parinkimas</f>
        <v>#N/A</v>
      </c>
      <c r="AK93" s="116" t="e">
        <f>Komponento_parinkimas</f>
        <v>#N/A</v>
      </c>
      <c r="AL93" s="116" t="e">
        <f>Komponento_parinkimas</f>
        <v>#N/A</v>
      </c>
      <c r="AM93" s="116" t="e">
        <f>Komponento_parinkimas</f>
        <v>#N/A</v>
      </c>
      <c r="AN93" s="116" t="e">
        <f>Komponento_parinkimas</f>
        <v>#N/A</v>
      </c>
      <c r="AO93" s="116" t="e">
        <f>Komponento_parinkimas</f>
        <v>#N/A</v>
      </c>
      <c r="AP93" s="116" t="e">
        <f>Komponento_parinkimas</f>
        <v>#N/A</v>
      </c>
      <c r="AQ93" s="116" t="e">
        <f>Komponento_parinkimas</f>
        <v>#N/A</v>
      </c>
      <c r="AR93" s="1"/>
      <c r="AS93" s="1"/>
    </row>
    <row r="94" spans="1:45">
      <c r="A94" s="113" t="s">
        <v>528</v>
      </c>
      <c r="B94" s="114" t="s">
        <v>342</v>
      </c>
      <c r="C94" s="22"/>
      <c r="D94" s="22" t="s">
        <v>69</v>
      </c>
      <c r="E94" s="184" t="s">
        <v>69</v>
      </c>
      <c r="F94" s="184">
        <v>0</v>
      </c>
      <c r="G94" s="184" t="s">
        <v>69</v>
      </c>
      <c r="H94" s="184">
        <v>0</v>
      </c>
      <c r="I94" s="184" t="s">
        <v>69</v>
      </c>
      <c r="J94" s="184">
        <v>0</v>
      </c>
      <c r="K94" s="184">
        <f t="shared" si="8"/>
        <v>0</v>
      </c>
      <c r="L94" s="22"/>
      <c r="M94" s="116" t="e">
        <f>Komponento_parinkimas</f>
        <v>#N/A</v>
      </c>
      <c r="N94" s="116" t="e">
        <f>Komponento_parinkimas</f>
        <v>#N/A</v>
      </c>
      <c r="O94" s="116" t="e">
        <f>Komponento_parinkimas</f>
        <v>#N/A</v>
      </c>
      <c r="P94" s="116" t="e">
        <f>Komponento_parinkimas</f>
        <v>#N/A</v>
      </c>
      <c r="Q94" s="116" t="e">
        <f>Komponento_parinkimas</f>
        <v>#N/A</v>
      </c>
      <c r="R94" s="116" t="e">
        <f>Komponento_parinkimas</f>
        <v>#N/A</v>
      </c>
      <c r="S94" s="116" t="e">
        <f>Komponento_parinkimas</f>
        <v>#N/A</v>
      </c>
      <c r="T94" s="116" t="e">
        <f>Komponento_parinkimas</f>
        <v>#N/A</v>
      </c>
      <c r="U94" s="116" t="e">
        <f>Komponento_parinkimas</f>
        <v>#N/A</v>
      </c>
      <c r="V94" s="116" t="e">
        <f>Komponento_parinkimas</f>
        <v>#N/A</v>
      </c>
      <c r="W94" s="116" t="e">
        <f>Komponento_parinkimas</f>
        <v>#N/A</v>
      </c>
      <c r="X94" s="116" t="e">
        <f>Komponento_parinkimas</f>
        <v>#N/A</v>
      </c>
      <c r="Y94" s="116" t="e">
        <f>Komponento_parinkimas</f>
        <v>#N/A</v>
      </c>
      <c r="Z94" s="116" t="e">
        <f>Komponento_parinkimas</f>
        <v>#N/A</v>
      </c>
      <c r="AA94" s="116" t="e">
        <f>Komponento_parinkimas</f>
        <v>#N/A</v>
      </c>
      <c r="AB94" s="116" t="e">
        <f>Komponento_parinkimas</f>
        <v>#N/A</v>
      </c>
      <c r="AC94" s="116" t="e">
        <f>Komponento_parinkimas</f>
        <v>#N/A</v>
      </c>
      <c r="AD94" s="116" t="e">
        <f>Komponento_parinkimas</f>
        <v>#N/A</v>
      </c>
      <c r="AE94" s="116" t="e">
        <f>Komponento_parinkimas</f>
        <v>#N/A</v>
      </c>
      <c r="AF94" s="116" t="e">
        <f>Komponento_parinkimas</f>
        <v>#N/A</v>
      </c>
      <c r="AG94" s="116" t="e">
        <f>Komponento_parinkimas</f>
        <v>#N/A</v>
      </c>
      <c r="AH94" s="116" t="e">
        <f>Komponento_parinkimas</f>
        <v>#N/A</v>
      </c>
      <c r="AI94" s="116" t="e">
        <f>Komponento_parinkimas</f>
        <v>#N/A</v>
      </c>
      <c r="AJ94" s="116" t="e">
        <f>Komponento_parinkimas</f>
        <v>#N/A</v>
      </c>
      <c r="AK94" s="116" t="e">
        <f>Komponento_parinkimas</f>
        <v>#N/A</v>
      </c>
      <c r="AL94" s="116" t="e">
        <f>Komponento_parinkimas</f>
        <v>#N/A</v>
      </c>
      <c r="AM94" s="116" t="e">
        <f>Komponento_parinkimas</f>
        <v>#N/A</v>
      </c>
      <c r="AN94" s="116" t="e">
        <f>Komponento_parinkimas</f>
        <v>#N/A</v>
      </c>
      <c r="AO94" s="116" t="e">
        <f>Komponento_parinkimas</f>
        <v>#N/A</v>
      </c>
      <c r="AP94" s="116" t="e">
        <f>Komponento_parinkimas</f>
        <v>#N/A</v>
      </c>
      <c r="AQ94" s="116" t="e">
        <f>Komponento_parinkimas</f>
        <v>#N/A</v>
      </c>
      <c r="AR94" s="1"/>
      <c r="AS94" s="1"/>
    </row>
    <row r="95" spans="1:45">
      <c r="A95" s="113" t="s">
        <v>528</v>
      </c>
      <c r="B95" s="114" t="s">
        <v>343</v>
      </c>
      <c r="C95" s="22"/>
      <c r="D95" s="22" t="s">
        <v>69</v>
      </c>
      <c r="E95" s="184" t="s">
        <v>69</v>
      </c>
      <c r="F95" s="184">
        <v>0</v>
      </c>
      <c r="G95" s="184" t="s">
        <v>69</v>
      </c>
      <c r="H95" s="184">
        <v>0</v>
      </c>
      <c r="I95" s="184" t="s">
        <v>69</v>
      </c>
      <c r="J95" s="184">
        <v>0</v>
      </c>
      <c r="K95" s="184">
        <f t="shared" si="8"/>
        <v>0</v>
      </c>
      <c r="L95" s="22"/>
      <c r="M95" s="116" t="e">
        <f>Komponento_parinkimas</f>
        <v>#N/A</v>
      </c>
      <c r="N95" s="116" t="e">
        <f>Komponento_parinkimas</f>
        <v>#N/A</v>
      </c>
      <c r="O95" s="116" t="e">
        <f>Komponento_parinkimas</f>
        <v>#N/A</v>
      </c>
      <c r="P95" s="116" t="e">
        <f>Komponento_parinkimas</f>
        <v>#N/A</v>
      </c>
      <c r="Q95" s="116" t="e">
        <f>Komponento_parinkimas</f>
        <v>#N/A</v>
      </c>
      <c r="R95" s="116" t="e">
        <f>Komponento_parinkimas</f>
        <v>#N/A</v>
      </c>
      <c r="S95" s="116" t="e">
        <f>Komponento_parinkimas</f>
        <v>#N/A</v>
      </c>
      <c r="T95" s="116" t="e">
        <f>Komponento_parinkimas</f>
        <v>#N/A</v>
      </c>
      <c r="U95" s="116" t="e">
        <f>Komponento_parinkimas</f>
        <v>#N/A</v>
      </c>
      <c r="V95" s="116" t="e">
        <f>Komponento_parinkimas</f>
        <v>#N/A</v>
      </c>
      <c r="W95" s="116" t="e">
        <f>Komponento_parinkimas</f>
        <v>#N/A</v>
      </c>
      <c r="X95" s="116" t="e">
        <f>Komponento_parinkimas</f>
        <v>#N/A</v>
      </c>
      <c r="Y95" s="116" t="e">
        <f>Komponento_parinkimas</f>
        <v>#N/A</v>
      </c>
      <c r="Z95" s="116" t="e">
        <f>Komponento_parinkimas</f>
        <v>#N/A</v>
      </c>
      <c r="AA95" s="116" t="e">
        <f>Komponento_parinkimas</f>
        <v>#N/A</v>
      </c>
      <c r="AB95" s="116" t="e">
        <f>Komponento_parinkimas</f>
        <v>#N/A</v>
      </c>
      <c r="AC95" s="116" t="e">
        <f>Komponento_parinkimas</f>
        <v>#N/A</v>
      </c>
      <c r="AD95" s="116" t="e">
        <f>Komponento_parinkimas</f>
        <v>#N/A</v>
      </c>
      <c r="AE95" s="116" t="e">
        <f>Komponento_parinkimas</f>
        <v>#N/A</v>
      </c>
      <c r="AF95" s="116" t="e">
        <f>Komponento_parinkimas</f>
        <v>#N/A</v>
      </c>
      <c r="AG95" s="116" t="e">
        <f>Komponento_parinkimas</f>
        <v>#N/A</v>
      </c>
      <c r="AH95" s="116" t="e">
        <f>Komponento_parinkimas</f>
        <v>#N/A</v>
      </c>
      <c r="AI95" s="116" t="e">
        <f>Komponento_parinkimas</f>
        <v>#N/A</v>
      </c>
      <c r="AJ95" s="116" t="e">
        <f>Komponento_parinkimas</f>
        <v>#N/A</v>
      </c>
      <c r="AK95" s="116" t="e">
        <f>Komponento_parinkimas</f>
        <v>#N/A</v>
      </c>
      <c r="AL95" s="116" t="e">
        <f>Komponento_parinkimas</f>
        <v>#N/A</v>
      </c>
      <c r="AM95" s="116" t="e">
        <f>Komponento_parinkimas</f>
        <v>#N/A</v>
      </c>
      <c r="AN95" s="116" t="e">
        <f>Komponento_parinkimas</f>
        <v>#N/A</v>
      </c>
      <c r="AO95" s="116" t="e">
        <f>Komponento_parinkimas</f>
        <v>#N/A</v>
      </c>
      <c r="AP95" s="116" t="e">
        <f>Komponento_parinkimas</f>
        <v>#N/A</v>
      </c>
      <c r="AQ95" s="116" t="e">
        <f>Komponento_parinkimas</f>
        <v>#N/A</v>
      </c>
      <c r="AR95" s="1"/>
      <c r="AS95" s="1"/>
    </row>
    <row r="96" spans="1:45">
      <c r="A96" s="113" t="s">
        <v>528</v>
      </c>
      <c r="B96" s="119" t="s">
        <v>53</v>
      </c>
      <c r="C96" s="111"/>
      <c r="D96" s="111"/>
      <c r="E96" s="192"/>
      <c r="F96" s="193"/>
      <c r="G96" s="193"/>
      <c r="H96" s="193"/>
      <c r="I96" s="193"/>
      <c r="J96" s="193"/>
      <c r="K96" s="191"/>
      <c r="L96" s="118"/>
      <c r="M96" s="111"/>
      <c r="N96" s="111"/>
      <c r="O96" s="111"/>
      <c r="P96" s="111"/>
      <c r="Q96" s="111"/>
      <c r="R96" s="111"/>
      <c r="S96" s="111"/>
      <c r="T96" s="111"/>
      <c r="U96" s="111"/>
      <c r="V96" s="111"/>
      <c r="W96" s="111"/>
      <c r="X96" s="111"/>
      <c r="Y96" s="111"/>
      <c r="Z96" s="111"/>
      <c r="AA96" s="111"/>
      <c r="AB96" s="111"/>
      <c r="AC96" s="111"/>
      <c r="AD96" s="111"/>
      <c r="AE96" s="111"/>
      <c r="AF96" s="111"/>
      <c r="AG96" s="111"/>
      <c r="AH96" s="111"/>
      <c r="AI96" s="111"/>
      <c r="AJ96" s="111"/>
      <c r="AK96" s="111"/>
      <c r="AL96" s="111"/>
      <c r="AM96" s="111"/>
      <c r="AN96" s="111"/>
      <c r="AO96" s="111"/>
      <c r="AP96" s="111"/>
      <c r="AQ96" s="111"/>
      <c r="AR96" s="1"/>
      <c r="AS96" s="1"/>
    </row>
    <row r="97" spans="1:45">
      <c r="A97" s="113" t="s">
        <v>528</v>
      </c>
      <c r="B97" s="114" t="s">
        <v>344</v>
      </c>
      <c r="C97" s="22"/>
      <c r="D97" s="22" t="s">
        <v>69</v>
      </c>
      <c r="E97" s="184" t="s">
        <v>69</v>
      </c>
      <c r="F97" s="184">
        <v>0</v>
      </c>
      <c r="G97" s="184" t="s">
        <v>69</v>
      </c>
      <c r="H97" s="184">
        <v>0</v>
      </c>
      <c r="I97" s="184" t="s">
        <v>69</v>
      </c>
      <c r="J97" s="184">
        <v>0</v>
      </c>
      <c r="K97" s="184">
        <f>PRODUCT(IF(E97&lt;&gt;"'-",F97,1),IF(G97&lt;&gt;"-",H97,1),IF(I97&lt;&gt;"-",J97,1))</f>
        <v>0</v>
      </c>
      <c r="L97" s="22"/>
      <c r="M97" s="116" t="e">
        <f>Komponento_parinkimas</f>
        <v>#N/A</v>
      </c>
      <c r="N97" s="116" t="e">
        <f>Komponento_parinkimas</f>
        <v>#N/A</v>
      </c>
      <c r="O97" s="116" t="e">
        <f>Komponento_parinkimas</f>
        <v>#N/A</v>
      </c>
      <c r="P97" s="116" t="e">
        <f>Komponento_parinkimas</f>
        <v>#N/A</v>
      </c>
      <c r="Q97" s="116" t="e">
        <f>Komponento_parinkimas</f>
        <v>#N/A</v>
      </c>
      <c r="R97" s="116" t="e">
        <f>Komponento_parinkimas</f>
        <v>#N/A</v>
      </c>
      <c r="S97" s="116" t="e">
        <f>Komponento_parinkimas</f>
        <v>#N/A</v>
      </c>
      <c r="T97" s="116" t="e">
        <f>Komponento_parinkimas</f>
        <v>#N/A</v>
      </c>
      <c r="U97" s="116" t="e">
        <f>Komponento_parinkimas</f>
        <v>#N/A</v>
      </c>
      <c r="V97" s="116" t="e">
        <f>Komponento_parinkimas</f>
        <v>#N/A</v>
      </c>
      <c r="W97" s="116" t="e">
        <f>Komponento_parinkimas</f>
        <v>#N/A</v>
      </c>
      <c r="X97" s="116" t="e">
        <f>Komponento_parinkimas</f>
        <v>#N/A</v>
      </c>
      <c r="Y97" s="116" t="e">
        <f>Komponento_parinkimas</f>
        <v>#N/A</v>
      </c>
      <c r="Z97" s="116" t="e">
        <f>Komponento_parinkimas</f>
        <v>#N/A</v>
      </c>
      <c r="AA97" s="116" t="e">
        <f>Komponento_parinkimas</f>
        <v>#N/A</v>
      </c>
      <c r="AB97" s="116" t="e">
        <f>Komponento_parinkimas</f>
        <v>#N/A</v>
      </c>
      <c r="AC97" s="116" t="e">
        <f>Komponento_parinkimas</f>
        <v>#N/A</v>
      </c>
      <c r="AD97" s="116" t="e">
        <f>Komponento_parinkimas</f>
        <v>#N/A</v>
      </c>
      <c r="AE97" s="116" t="e">
        <f>Komponento_parinkimas</f>
        <v>#N/A</v>
      </c>
      <c r="AF97" s="116" t="e">
        <f>Komponento_parinkimas</f>
        <v>#N/A</v>
      </c>
      <c r="AG97" s="116" t="e">
        <f>Komponento_parinkimas</f>
        <v>#N/A</v>
      </c>
      <c r="AH97" s="116" t="e">
        <f>Komponento_parinkimas</f>
        <v>#N/A</v>
      </c>
      <c r="AI97" s="116" t="e">
        <f>Komponento_parinkimas</f>
        <v>#N/A</v>
      </c>
      <c r="AJ97" s="116" t="e">
        <f>Komponento_parinkimas</f>
        <v>#N/A</v>
      </c>
      <c r="AK97" s="116" t="e">
        <f>Komponento_parinkimas</f>
        <v>#N/A</v>
      </c>
      <c r="AL97" s="116" t="e">
        <f>Komponento_parinkimas</f>
        <v>#N/A</v>
      </c>
      <c r="AM97" s="116" t="e">
        <f>Komponento_parinkimas</f>
        <v>#N/A</v>
      </c>
      <c r="AN97" s="116" t="e">
        <f>Komponento_parinkimas</f>
        <v>#N/A</v>
      </c>
      <c r="AO97" s="116" t="e">
        <f>Komponento_parinkimas</f>
        <v>#N/A</v>
      </c>
      <c r="AP97" s="116" t="e">
        <f>Komponento_parinkimas</f>
        <v>#N/A</v>
      </c>
      <c r="AQ97" s="116" t="e">
        <f>Komponento_parinkimas</f>
        <v>#N/A</v>
      </c>
      <c r="AR97" s="1"/>
      <c r="AS97" s="1"/>
    </row>
    <row r="98" spans="1:45">
      <c r="A98" s="113" t="s">
        <v>528</v>
      </c>
      <c r="B98" s="114" t="s">
        <v>345</v>
      </c>
      <c r="C98" s="22"/>
      <c r="D98" s="22" t="s">
        <v>69</v>
      </c>
      <c r="E98" s="184" t="s">
        <v>69</v>
      </c>
      <c r="F98" s="184">
        <v>0</v>
      </c>
      <c r="G98" s="184" t="s">
        <v>69</v>
      </c>
      <c r="H98" s="184">
        <v>0</v>
      </c>
      <c r="I98" s="184" t="s">
        <v>69</v>
      </c>
      <c r="J98" s="184">
        <v>0</v>
      </c>
      <c r="K98" s="184">
        <f>PRODUCT(IF(E98&lt;&gt;"'-",F98,1),IF(G98&lt;&gt;"-",H98,1),IF(I98&lt;&gt;"-",J98,1))</f>
        <v>0</v>
      </c>
      <c r="L98" s="22"/>
      <c r="M98" s="116" t="e">
        <f>Komponento_parinkimas</f>
        <v>#N/A</v>
      </c>
      <c r="N98" s="116" t="e">
        <f>Komponento_parinkimas</f>
        <v>#N/A</v>
      </c>
      <c r="O98" s="116" t="e">
        <f>Komponento_parinkimas</f>
        <v>#N/A</v>
      </c>
      <c r="P98" s="116" t="e">
        <f>Komponento_parinkimas</f>
        <v>#N/A</v>
      </c>
      <c r="Q98" s="116" t="e">
        <f>Komponento_parinkimas</f>
        <v>#N/A</v>
      </c>
      <c r="R98" s="116" t="e">
        <f>Komponento_parinkimas</f>
        <v>#N/A</v>
      </c>
      <c r="S98" s="116" t="e">
        <f>Komponento_parinkimas</f>
        <v>#N/A</v>
      </c>
      <c r="T98" s="116" t="e">
        <f>Komponento_parinkimas</f>
        <v>#N/A</v>
      </c>
      <c r="U98" s="116" t="e">
        <f>Komponento_parinkimas</f>
        <v>#N/A</v>
      </c>
      <c r="V98" s="116" t="e">
        <f>Komponento_parinkimas</f>
        <v>#N/A</v>
      </c>
      <c r="W98" s="116" t="e">
        <f>Komponento_parinkimas</f>
        <v>#N/A</v>
      </c>
      <c r="X98" s="116" t="e">
        <f>Komponento_parinkimas</f>
        <v>#N/A</v>
      </c>
      <c r="Y98" s="116" t="e">
        <f>Komponento_parinkimas</f>
        <v>#N/A</v>
      </c>
      <c r="Z98" s="116" t="e">
        <f>Komponento_parinkimas</f>
        <v>#N/A</v>
      </c>
      <c r="AA98" s="116" t="e">
        <f>Komponento_parinkimas</f>
        <v>#N/A</v>
      </c>
      <c r="AB98" s="116" t="e">
        <f>Komponento_parinkimas</f>
        <v>#N/A</v>
      </c>
      <c r="AC98" s="116" t="e">
        <f>Komponento_parinkimas</f>
        <v>#N/A</v>
      </c>
      <c r="AD98" s="116" t="e">
        <f>Komponento_parinkimas</f>
        <v>#N/A</v>
      </c>
      <c r="AE98" s="116" t="e">
        <f>Komponento_parinkimas</f>
        <v>#N/A</v>
      </c>
      <c r="AF98" s="116" t="e">
        <f>Komponento_parinkimas</f>
        <v>#N/A</v>
      </c>
      <c r="AG98" s="116" t="e">
        <f>Komponento_parinkimas</f>
        <v>#N/A</v>
      </c>
      <c r="AH98" s="116" t="e">
        <f>Komponento_parinkimas</f>
        <v>#N/A</v>
      </c>
      <c r="AI98" s="116" t="e">
        <f>Komponento_parinkimas</f>
        <v>#N/A</v>
      </c>
      <c r="AJ98" s="116" t="e">
        <f>Komponento_parinkimas</f>
        <v>#N/A</v>
      </c>
      <c r="AK98" s="116" t="e">
        <f>Komponento_parinkimas</f>
        <v>#N/A</v>
      </c>
      <c r="AL98" s="116" t="e">
        <f>Komponento_parinkimas</f>
        <v>#N/A</v>
      </c>
      <c r="AM98" s="116" t="e">
        <f>Komponento_parinkimas</f>
        <v>#N/A</v>
      </c>
      <c r="AN98" s="116" t="e">
        <f>Komponento_parinkimas</f>
        <v>#N/A</v>
      </c>
      <c r="AO98" s="116" t="e">
        <f>Komponento_parinkimas</f>
        <v>#N/A</v>
      </c>
      <c r="AP98" s="116" t="e">
        <f>Komponento_parinkimas</f>
        <v>#N/A</v>
      </c>
      <c r="AQ98" s="116" t="e">
        <f>Komponento_parinkimas</f>
        <v>#N/A</v>
      </c>
      <c r="AR98" s="1"/>
      <c r="AS98" s="1"/>
    </row>
    <row r="99" spans="1:45">
      <c r="A99" s="113" t="s">
        <v>528</v>
      </c>
      <c r="B99" s="114" t="s">
        <v>346</v>
      </c>
      <c r="C99" s="22"/>
      <c r="D99" s="22" t="s">
        <v>69</v>
      </c>
      <c r="E99" s="184" t="s">
        <v>69</v>
      </c>
      <c r="F99" s="184">
        <v>0</v>
      </c>
      <c r="G99" s="184" t="s">
        <v>69</v>
      </c>
      <c r="H99" s="184">
        <v>0</v>
      </c>
      <c r="I99" s="184" t="s">
        <v>69</v>
      </c>
      <c r="J99" s="184">
        <v>0</v>
      </c>
      <c r="K99" s="184">
        <f>PRODUCT(IF(E99&lt;&gt;"'-",F99,1),IF(G99&lt;&gt;"-",H99,1),IF(I99&lt;&gt;"-",J99,1))</f>
        <v>0</v>
      </c>
      <c r="L99" s="22"/>
      <c r="M99" s="116" t="e">
        <f>Komponento_parinkimas</f>
        <v>#N/A</v>
      </c>
      <c r="N99" s="116" t="e">
        <f>Komponento_parinkimas</f>
        <v>#N/A</v>
      </c>
      <c r="O99" s="116" t="e">
        <f>Komponento_parinkimas</f>
        <v>#N/A</v>
      </c>
      <c r="P99" s="116" t="e">
        <f>Komponento_parinkimas</f>
        <v>#N/A</v>
      </c>
      <c r="Q99" s="116" t="e">
        <f>Komponento_parinkimas</f>
        <v>#N/A</v>
      </c>
      <c r="R99" s="116" t="e">
        <f>Komponento_parinkimas</f>
        <v>#N/A</v>
      </c>
      <c r="S99" s="116" t="e">
        <f>Komponento_parinkimas</f>
        <v>#N/A</v>
      </c>
      <c r="T99" s="116" t="e">
        <f>Komponento_parinkimas</f>
        <v>#N/A</v>
      </c>
      <c r="U99" s="116" t="e">
        <f>Komponento_parinkimas</f>
        <v>#N/A</v>
      </c>
      <c r="V99" s="116" t="e">
        <f>Komponento_parinkimas</f>
        <v>#N/A</v>
      </c>
      <c r="W99" s="116" t="e">
        <f>Komponento_parinkimas</f>
        <v>#N/A</v>
      </c>
      <c r="X99" s="116" t="e">
        <f>Komponento_parinkimas</f>
        <v>#N/A</v>
      </c>
      <c r="Y99" s="116" t="e">
        <f>Komponento_parinkimas</f>
        <v>#N/A</v>
      </c>
      <c r="Z99" s="116" t="e">
        <f>Komponento_parinkimas</f>
        <v>#N/A</v>
      </c>
      <c r="AA99" s="116" t="e">
        <f>Komponento_parinkimas</f>
        <v>#N/A</v>
      </c>
      <c r="AB99" s="116" t="e">
        <f>Komponento_parinkimas</f>
        <v>#N/A</v>
      </c>
      <c r="AC99" s="116" t="e">
        <f>Komponento_parinkimas</f>
        <v>#N/A</v>
      </c>
      <c r="AD99" s="116" t="e">
        <f>Komponento_parinkimas</f>
        <v>#N/A</v>
      </c>
      <c r="AE99" s="116" t="e">
        <f>Komponento_parinkimas</f>
        <v>#N/A</v>
      </c>
      <c r="AF99" s="116" t="e">
        <f>Komponento_parinkimas</f>
        <v>#N/A</v>
      </c>
      <c r="AG99" s="116" t="e">
        <f>Komponento_parinkimas</f>
        <v>#N/A</v>
      </c>
      <c r="AH99" s="116" t="e">
        <f>Komponento_parinkimas</f>
        <v>#N/A</v>
      </c>
      <c r="AI99" s="116" t="e">
        <f>Komponento_parinkimas</f>
        <v>#N/A</v>
      </c>
      <c r="AJ99" s="116" t="e">
        <f>Komponento_parinkimas</f>
        <v>#N/A</v>
      </c>
      <c r="AK99" s="116" t="e">
        <f>Komponento_parinkimas</f>
        <v>#N/A</v>
      </c>
      <c r="AL99" s="116" t="e">
        <f>Komponento_parinkimas</f>
        <v>#N/A</v>
      </c>
      <c r="AM99" s="116" t="e">
        <f>Komponento_parinkimas</f>
        <v>#N/A</v>
      </c>
      <c r="AN99" s="116" t="e">
        <f>Komponento_parinkimas</f>
        <v>#N/A</v>
      </c>
      <c r="AO99" s="116" t="e">
        <f>Komponento_parinkimas</f>
        <v>#N/A</v>
      </c>
      <c r="AP99" s="116" t="e">
        <f>Komponento_parinkimas</f>
        <v>#N/A</v>
      </c>
      <c r="AQ99" s="116" t="e">
        <f>Komponento_parinkimas</f>
        <v>#N/A</v>
      </c>
      <c r="AR99" s="1"/>
      <c r="AS99" s="1"/>
    </row>
    <row r="100" spans="1:45">
      <c r="A100" s="113" t="s">
        <v>490</v>
      </c>
      <c r="B100" s="119" t="s">
        <v>50</v>
      </c>
      <c r="C100" s="111"/>
      <c r="D100" s="111"/>
      <c r="E100" s="192"/>
      <c r="F100" s="193"/>
      <c r="G100" s="193"/>
      <c r="H100" s="193"/>
      <c r="I100" s="193"/>
      <c r="J100" s="193"/>
      <c r="K100" s="191"/>
      <c r="L100" s="118"/>
      <c r="M100" s="111"/>
      <c r="N100" s="111"/>
      <c r="O100" s="111"/>
      <c r="P100" s="111"/>
      <c r="Q100" s="111"/>
      <c r="R100" s="111"/>
      <c r="S100" s="111"/>
      <c r="T100" s="111"/>
      <c r="U100" s="111"/>
      <c r="V100" s="111"/>
      <c r="W100" s="111"/>
      <c r="X100" s="111"/>
      <c r="Y100" s="111"/>
      <c r="Z100" s="111"/>
      <c r="AA100" s="111"/>
      <c r="AB100" s="111"/>
      <c r="AC100" s="111"/>
      <c r="AD100" s="111"/>
      <c r="AE100" s="111"/>
      <c r="AF100" s="111"/>
      <c r="AG100" s="111"/>
      <c r="AH100" s="111"/>
      <c r="AI100" s="111"/>
      <c r="AJ100" s="111"/>
      <c r="AK100" s="111"/>
      <c r="AL100" s="111"/>
      <c r="AM100" s="111"/>
      <c r="AN100" s="111"/>
      <c r="AO100" s="111"/>
      <c r="AP100" s="111"/>
      <c r="AQ100" s="111"/>
      <c r="AR100" s="1"/>
      <c r="AS100" s="1"/>
    </row>
    <row r="101" spans="1:45">
      <c r="A101" s="113" t="s">
        <v>490</v>
      </c>
      <c r="B101" s="114" t="s">
        <v>51</v>
      </c>
      <c r="C101" s="22"/>
      <c r="D101" s="22" t="s">
        <v>69</v>
      </c>
      <c r="E101" s="184" t="s">
        <v>69</v>
      </c>
      <c r="F101" s="184">
        <v>0</v>
      </c>
      <c r="G101" s="184" t="s">
        <v>69</v>
      </c>
      <c r="H101" s="184">
        <v>0</v>
      </c>
      <c r="I101" s="184" t="s">
        <v>69</v>
      </c>
      <c r="J101" s="184">
        <v>0</v>
      </c>
      <c r="K101" s="184">
        <f>PRODUCT(IF(E101&lt;&gt;"'-",F101,1),IF(G101&lt;&gt;"-",H101,1),IF(I101&lt;&gt;"-",J101,1))</f>
        <v>0</v>
      </c>
      <c r="L101" s="22"/>
      <c r="M101" s="116" t="e">
        <f>Komponento_parinkimas</f>
        <v>#N/A</v>
      </c>
      <c r="N101" s="116" t="e">
        <f>Komponento_parinkimas</f>
        <v>#N/A</v>
      </c>
      <c r="O101" s="116" t="e">
        <f>Komponento_parinkimas</f>
        <v>#N/A</v>
      </c>
      <c r="P101" s="116" t="e">
        <f>Komponento_parinkimas</f>
        <v>#N/A</v>
      </c>
      <c r="Q101" s="116" t="e">
        <f>Komponento_parinkimas</f>
        <v>#N/A</v>
      </c>
      <c r="R101" s="116" t="e">
        <f>Komponento_parinkimas</f>
        <v>#N/A</v>
      </c>
      <c r="S101" s="116" t="e">
        <f>Komponento_parinkimas</f>
        <v>#N/A</v>
      </c>
      <c r="T101" s="116" t="e">
        <f>Komponento_parinkimas</f>
        <v>#N/A</v>
      </c>
      <c r="U101" s="116" t="e">
        <f>Komponento_parinkimas</f>
        <v>#N/A</v>
      </c>
      <c r="V101" s="116" t="e">
        <f>Komponento_parinkimas</f>
        <v>#N/A</v>
      </c>
      <c r="W101" s="116" t="e">
        <f>Komponento_parinkimas</f>
        <v>#N/A</v>
      </c>
      <c r="X101" s="116" t="e">
        <f>Komponento_parinkimas</f>
        <v>#N/A</v>
      </c>
      <c r="Y101" s="116" t="e">
        <f>Komponento_parinkimas</f>
        <v>#N/A</v>
      </c>
      <c r="Z101" s="116" t="e">
        <f>Komponento_parinkimas</f>
        <v>#N/A</v>
      </c>
      <c r="AA101" s="116" t="e">
        <f>Komponento_parinkimas</f>
        <v>#N/A</v>
      </c>
      <c r="AB101" s="116" t="e">
        <f>Komponento_parinkimas</f>
        <v>#N/A</v>
      </c>
      <c r="AC101" s="116" t="e">
        <f>Komponento_parinkimas</f>
        <v>#N/A</v>
      </c>
      <c r="AD101" s="116" t="e">
        <f>Komponento_parinkimas</f>
        <v>#N/A</v>
      </c>
      <c r="AE101" s="116" t="e">
        <f>Komponento_parinkimas</f>
        <v>#N/A</v>
      </c>
      <c r="AF101" s="116" t="e">
        <f>Komponento_parinkimas</f>
        <v>#N/A</v>
      </c>
      <c r="AG101" s="116" t="e">
        <f>Komponento_parinkimas</f>
        <v>#N/A</v>
      </c>
      <c r="AH101" s="116" t="e">
        <f>Komponento_parinkimas</f>
        <v>#N/A</v>
      </c>
      <c r="AI101" s="116" t="e">
        <f>Komponento_parinkimas</f>
        <v>#N/A</v>
      </c>
      <c r="AJ101" s="116" t="e">
        <f>Komponento_parinkimas</f>
        <v>#N/A</v>
      </c>
      <c r="AK101" s="116" t="e">
        <f>Komponento_parinkimas</f>
        <v>#N/A</v>
      </c>
      <c r="AL101" s="116" t="e">
        <f>Komponento_parinkimas</f>
        <v>#N/A</v>
      </c>
      <c r="AM101" s="116" t="e">
        <f>Komponento_parinkimas</f>
        <v>#N/A</v>
      </c>
      <c r="AN101" s="116" t="e">
        <f>Komponento_parinkimas</f>
        <v>#N/A</v>
      </c>
      <c r="AO101" s="116" t="e">
        <f>Komponento_parinkimas</f>
        <v>#N/A</v>
      </c>
      <c r="AP101" s="116" t="e">
        <f>Komponento_parinkimas</f>
        <v>#N/A</v>
      </c>
      <c r="AQ101" s="116" t="e">
        <f>Komponento_parinkimas</f>
        <v>#N/A</v>
      </c>
      <c r="AR101" s="1"/>
      <c r="AS101" s="1"/>
    </row>
    <row r="102" spans="1:45">
      <c r="A102" s="113" t="s">
        <v>490</v>
      </c>
      <c r="B102" s="114" t="s">
        <v>52</v>
      </c>
      <c r="C102" s="22"/>
      <c r="D102" s="22" t="s">
        <v>69</v>
      </c>
      <c r="E102" s="184" t="s">
        <v>69</v>
      </c>
      <c r="F102" s="184">
        <v>0</v>
      </c>
      <c r="G102" s="184" t="s">
        <v>69</v>
      </c>
      <c r="H102" s="184">
        <v>0</v>
      </c>
      <c r="I102" s="184" t="s">
        <v>69</v>
      </c>
      <c r="J102" s="184">
        <v>0</v>
      </c>
      <c r="K102" s="184">
        <f t="shared" ref="K102:K107" si="9">PRODUCT(IF(E102&lt;&gt;"'-",F102,1),IF(G102&lt;&gt;"-",H102,1),IF(I102&lt;&gt;"-",J102,1))</f>
        <v>0</v>
      </c>
      <c r="L102" s="22"/>
      <c r="M102" s="116" t="e">
        <f>Komponento_parinkimas</f>
        <v>#N/A</v>
      </c>
      <c r="N102" s="116" t="e">
        <f>Komponento_parinkimas</f>
        <v>#N/A</v>
      </c>
      <c r="O102" s="116" t="e">
        <f>Komponento_parinkimas</f>
        <v>#N/A</v>
      </c>
      <c r="P102" s="116" t="e">
        <f>Komponento_parinkimas</f>
        <v>#N/A</v>
      </c>
      <c r="Q102" s="116" t="e">
        <f>Komponento_parinkimas</f>
        <v>#N/A</v>
      </c>
      <c r="R102" s="116" t="e">
        <f>Komponento_parinkimas</f>
        <v>#N/A</v>
      </c>
      <c r="S102" s="116" t="e">
        <f>Komponento_parinkimas</f>
        <v>#N/A</v>
      </c>
      <c r="T102" s="116" t="e">
        <f>Komponento_parinkimas</f>
        <v>#N/A</v>
      </c>
      <c r="U102" s="116" t="e">
        <f>Komponento_parinkimas</f>
        <v>#N/A</v>
      </c>
      <c r="V102" s="116" t="e">
        <f>Komponento_parinkimas</f>
        <v>#N/A</v>
      </c>
      <c r="W102" s="116" t="e">
        <f>Komponento_parinkimas</f>
        <v>#N/A</v>
      </c>
      <c r="X102" s="116" t="e">
        <f>Komponento_parinkimas</f>
        <v>#N/A</v>
      </c>
      <c r="Y102" s="116" t="e">
        <f>Komponento_parinkimas</f>
        <v>#N/A</v>
      </c>
      <c r="Z102" s="116" t="e">
        <f>Komponento_parinkimas</f>
        <v>#N/A</v>
      </c>
      <c r="AA102" s="116" t="e">
        <f>Komponento_parinkimas</f>
        <v>#N/A</v>
      </c>
      <c r="AB102" s="116" t="e">
        <f>Komponento_parinkimas</f>
        <v>#N/A</v>
      </c>
      <c r="AC102" s="116" t="e">
        <f>Komponento_parinkimas</f>
        <v>#N/A</v>
      </c>
      <c r="AD102" s="116" t="e">
        <f>Komponento_parinkimas</f>
        <v>#N/A</v>
      </c>
      <c r="AE102" s="116" t="e">
        <f>Komponento_parinkimas</f>
        <v>#N/A</v>
      </c>
      <c r="AF102" s="116" t="e">
        <f>Komponento_parinkimas</f>
        <v>#N/A</v>
      </c>
      <c r="AG102" s="116" t="e">
        <f>Komponento_parinkimas</f>
        <v>#N/A</v>
      </c>
      <c r="AH102" s="116" t="e">
        <f>Komponento_parinkimas</f>
        <v>#N/A</v>
      </c>
      <c r="AI102" s="116" t="e">
        <f>Komponento_parinkimas</f>
        <v>#N/A</v>
      </c>
      <c r="AJ102" s="116" t="e">
        <f>Komponento_parinkimas</f>
        <v>#N/A</v>
      </c>
      <c r="AK102" s="116" t="e">
        <f>Komponento_parinkimas</f>
        <v>#N/A</v>
      </c>
      <c r="AL102" s="116" t="e">
        <f>Komponento_parinkimas</f>
        <v>#N/A</v>
      </c>
      <c r="AM102" s="116" t="e">
        <f>Komponento_parinkimas</f>
        <v>#N/A</v>
      </c>
      <c r="AN102" s="116" t="e">
        <f>Komponento_parinkimas</f>
        <v>#N/A</v>
      </c>
      <c r="AO102" s="116" t="e">
        <f>Komponento_parinkimas</f>
        <v>#N/A</v>
      </c>
      <c r="AP102" s="116" t="e">
        <f>Komponento_parinkimas</f>
        <v>#N/A</v>
      </c>
      <c r="AQ102" s="116" t="e">
        <f>Komponento_parinkimas</f>
        <v>#N/A</v>
      </c>
      <c r="AR102" s="1"/>
      <c r="AS102" s="1"/>
    </row>
    <row r="103" spans="1:45">
      <c r="A103" s="113" t="s">
        <v>490</v>
      </c>
      <c r="B103" s="114" t="s">
        <v>339</v>
      </c>
      <c r="C103" s="22"/>
      <c r="D103" s="22" t="s">
        <v>69</v>
      </c>
      <c r="E103" s="184" t="s">
        <v>69</v>
      </c>
      <c r="F103" s="184">
        <v>0</v>
      </c>
      <c r="G103" s="184" t="s">
        <v>69</v>
      </c>
      <c r="H103" s="184">
        <v>0</v>
      </c>
      <c r="I103" s="184" t="s">
        <v>69</v>
      </c>
      <c r="J103" s="184">
        <v>0</v>
      </c>
      <c r="K103" s="184">
        <f t="shared" si="9"/>
        <v>0</v>
      </c>
      <c r="L103" s="22"/>
      <c r="M103" s="116" t="e">
        <f>Komponento_parinkimas</f>
        <v>#N/A</v>
      </c>
      <c r="N103" s="116" t="e">
        <f>Komponento_parinkimas</f>
        <v>#N/A</v>
      </c>
      <c r="O103" s="116" t="e">
        <f>Komponento_parinkimas</f>
        <v>#N/A</v>
      </c>
      <c r="P103" s="116" t="e">
        <f>Komponento_parinkimas</f>
        <v>#N/A</v>
      </c>
      <c r="Q103" s="116" t="e">
        <f>Komponento_parinkimas</f>
        <v>#N/A</v>
      </c>
      <c r="R103" s="116" t="e">
        <f>Komponento_parinkimas</f>
        <v>#N/A</v>
      </c>
      <c r="S103" s="116" t="e">
        <f>Komponento_parinkimas</f>
        <v>#N/A</v>
      </c>
      <c r="T103" s="116" t="e">
        <f>Komponento_parinkimas</f>
        <v>#N/A</v>
      </c>
      <c r="U103" s="116" t="e">
        <f>Komponento_parinkimas</f>
        <v>#N/A</v>
      </c>
      <c r="V103" s="116" t="e">
        <f>Komponento_parinkimas</f>
        <v>#N/A</v>
      </c>
      <c r="W103" s="116" t="e">
        <f>Komponento_parinkimas</f>
        <v>#N/A</v>
      </c>
      <c r="X103" s="116" t="e">
        <f>Komponento_parinkimas</f>
        <v>#N/A</v>
      </c>
      <c r="Y103" s="116" t="e">
        <f>Komponento_parinkimas</f>
        <v>#N/A</v>
      </c>
      <c r="Z103" s="116" t="e">
        <f>Komponento_parinkimas</f>
        <v>#N/A</v>
      </c>
      <c r="AA103" s="116" t="e">
        <f>Komponento_parinkimas</f>
        <v>#N/A</v>
      </c>
      <c r="AB103" s="116" t="e">
        <f>Komponento_parinkimas</f>
        <v>#N/A</v>
      </c>
      <c r="AC103" s="116" t="e">
        <f>Komponento_parinkimas</f>
        <v>#N/A</v>
      </c>
      <c r="AD103" s="116" t="e">
        <f>Komponento_parinkimas</f>
        <v>#N/A</v>
      </c>
      <c r="AE103" s="116" t="e">
        <f>Komponento_parinkimas</f>
        <v>#N/A</v>
      </c>
      <c r="AF103" s="116" t="e">
        <f>Komponento_parinkimas</f>
        <v>#N/A</v>
      </c>
      <c r="AG103" s="116" t="e">
        <f>Komponento_parinkimas</f>
        <v>#N/A</v>
      </c>
      <c r="AH103" s="116" t="e">
        <f>Komponento_parinkimas</f>
        <v>#N/A</v>
      </c>
      <c r="AI103" s="116" t="e">
        <f>Komponento_parinkimas</f>
        <v>#N/A</v>
      </c>
      <c r="AJ103" s="116" t="e">
        <f>Komponento_parinkimas</f>
        <v>#N/A</v>
      </c>
      <c r="AK103" s="116" t="e">
        <f>Komponento_parinkimas</f>
        <v>#N/A</v>
      </c>
      <c r="AL103" s="116" t="e">
        <f>Komponento_parinkimas</f>
        <v>#N/A</v>
      </c>
      <c r="AM103" s="116" t="e">
        <f>Komponento_parinkimas</f>
        <v>#N/A</v>
      </c>
      <c r="AN103" s="116" t="e">
        <f>Komponento_parinkimas</f>
        <v>#N/A</v>
      </c>
      <c r="AO103" s="116" t="e">
        <f>Komponento_parinkimas</f>
        <v>#N/A</v>
      </c>
      <c r="AP103" s="116" t="e">
        <f>Komponento_parinkimas</f>
        <v>#N/A</v>
      </c>
      <c r="AQ103" s="116" t="e">
        <f>Komponento_parinkimas</f>
        <v>#N/A</v>
      </c>
      <c r="AR103" s="1"/>
      <c r="AS103" s="1"/>
    </row>
    <row r="104" spans="1:45">
      <c r="A104" s="113" t="s">
        <v>490</v>
      </c>
      <c r="B104" s="114" t="s">
        <v>340</v>
      </c>
      <c r="C104" s="22"/>
      <c r="D104" s="22" t="s">
        <v>69</v>
      </c>
      <c r="E104" s="184" t="s">
        <v>69</v>
      </c>
      <c r="F104" s="184">
        <v>0</v>
      </c>
      <c r="G104" s="184" t="s">
        <v>69</v>
      </c>
      <c r="H104" s="184">
        <v>0</v>
      </c>
      <c r="I104" s="184" t="s">
        <v>69</v>
      </c>
      <c r="J104" s="184">
        <v>0</v>
      </c>
      <c r="K104" s="184">
        <f t="shared" si="9"/>
        <v>0</v>
      </c>
      <c r="L104" s="22"/>
      <c r="M104" s="116" t="e">
        <f>Komponento_parinkimas</f>
        <v>#N/A</v>
      </c>
      <c r="N104" s="116" t="e">
        <f>Komponento_parinkimas</f>
        <v>#N/A</v>
      </c>
      <c r="O104" s="116" t="e">
        <f>Komponento_parinkimas</f>
        <v>#N/A</v>
      </c>
      <c r="P104" s="116" t="e">
        <f>Komponento_parinkimas</f>
        <v>#N/A</v>
      </c>
      <c r="Q104" s="116" t="e">
        <f>Komponento_parinkimas</f>
        <v>#N/A</v>
      </c>
      <c r="R104" s="116" t="e">
        <f>Komponento_parinkimas</f>
        <v>#N/A</v>
      </c>
      <c r="S104" s="116" t="e">
        <f>Komponento_parinkimas</f>
        <v>#N/A</v>
      </c>
      <c r="T104" s="116" t="e">
        <f>Komponento_parinkimas</f>
        <v>#N/A</v>
      </c>
      <c r="U104" s="116" t="e">
        <f>Komponento_parinkimas</f>
        <v>#N/A</v>
      </c>
      <c r="V104" s="116" t="e">
        <f>Komponento_parinkimas</f>
        <v>#N/A</v>
      </c>
      <c r="W104" s="116" t="e">
        <f>Komponento_parinkimas</f>
        <v>#N/A</v>
      </c>
      <c r="X104" s="116" t="e">
        <f>Komponento_parinkimas</f>
        <v>#N/A</v>
      </c>
      <c r="Y104" s="116" t="e">
        <f>Komponento_parinkimas</f>
        <v>#N/A</v>
      </c>
      <c r="Z104" s="116" t="e">
        <f>Komponento_parinkimas</f>
        <v>#N/A</v>
      </c>
      <c r="AA104" s="116" t="e">
        <f>Komponento_parinkimas</f>
        <v>#N/A</v>
      </c>
      <c r="AB104" s="116" t="e">
        <f>Komponento_parinkimas</f>
        <v>#N/A</v>
      </c>
      <c r="AC104" s="116" t="e">
        <f>Komponento_parinkimas</f>
        <v>#N/A</v>
      </c>
      <c r="AD104" s="116" t="e">
        <f>Komponento_parinkimas</f>
        <v>#N/A</v>
      </c>
      <c r="AE104" s="116" t="e">
        <f>Komponento_parinkimas</f>
        <v>#N/A</v>
      </c>
      <c r="AF104" s="116" t="e">
        <f>Komponento_parinkimas</f>
        <v>#N/A</v>
      </c>
      <c r="AG104" s="116" t="e">
        <f>Komponento_parinkimas</f>
        <v>#N/A</v>
      </c>
      <c r="AH104" s="116" t="e">
        <f>Komponento_parinkimas</f>
        <v>#N/A</v>
      </c>
      <c r="AI104" s="116" t="e">
        <f>Komponento_parinkimas</f>
        <v>#N/A</v>
      </c>
      <c r="AJ104" s="116" t="e">
        <f>Komponento_parinkimas</f>
        <v>#N/A</v>
      </c>
      <c r="AK104" s="116" t="e">
        <f>Komponento_parinkimas</f>
        <v>#N/A</v>
      </c>
      <c r="AL104" s="116" t="e">
        <f>Komponento_parinkimas</f>
        <v>#N/A</v>
      </c>
      <c r="AM104" s="116" t="e">
        <f>Komponento_parinkimas</f>
        <v>#N/A</v>
      </c>
      <c r="AN104" s="116" t="e">
        <f>Komponento_parinkimas</f>
        <v>#N/A</v>
      </c>
      <c r="AO104" s="116" t="e">
        <f>Komponento_parinkimas</f>
        <v>#N/A</v>
      </c>
      <c r="AP104" s="116" t="e">
        <f>Komponento_parinkimas</f>
        <v>#N/A</v>
      </c>
      <c r="AQ104" s="116" t="e">
        <f>Komponento_parinkimas</f>
        <v>#N/A</v>
      </c>
      <c r="AR104" s="1"/>
      <c r="AS104" s="1"/>
    </row>
    <row r="105" spans="1:45">
      <c r="A105" s="113" t="s">
        <v>490</v>
      </c>
      <c r="B105" s="114" t="s">
        <v>341</v>
      </c>
      <c r="C105" s="22"/>
      <c r="D105" s="22" t="s">
        <v>69</v>
      </c>
      <c r="E105" s="184" t="s">
        <v>69</v>
      </c>
      <c r="F105" s="184">
        <v>0</v>
      </c>
      <c r="G105" s="184" t="s">
        <v>69</v>
      </c>
      <c r="H105" s="184">
        <v>0</v>
      </c>
      <c r="I105" s="184" t="s">
        <v>69</v>
      </c>
      <c r="J105" s="184">
        <v>0</v>
      </c>
      <c r="K105" s="184">
        <f t="shared" si="9"/>
        <v>0</v>
      </c>
      <c r="L105" s="22"/>
      <c r="M105" s="116" t="e">
        <f>Komponento_parinkimas</f>
        <v>#N/A</v>
      </c>
      <c r="N105" s="116" t="e">
        <f>Komponento_parinkimas</f>
        <v>#N/A</v>
      </c>
      <c r="O105" s="116" t="e">
        <f>Komponento_parinkimas</f>
        <v>#N/A</v>
      </c>
      <c r="P105" s="116" t="e">
        <f>Komponento_parinkimas</f>
        <v>#N/A</v>
      </c>
      <c r="Q105" s="116" t="e">
        <f>Komponento_parinkimas</f>
        <v>#N/A</v>
      </c>
      <c r="R105" s="116" t="e">
        <f>Komponento_parinkimas</f>
        <v>#N/A</v>
      </c>
      <c r="S105" s="116" t="e">
        <f>Komponento_parinkimas</f>
        <v>#N/A</v>
      </c>
      <c r="T105" s="116" t="e">
        <f>Komponento_parinkimas</f>
        <v>#N/A</v>
      </c>
      <c r="U105" s="116" t="e">
        <f>Komponento_parinkimas</f>
        <v>#N/A</v>
      </c>
      <c r="V105" s="116" t="e">
        <f>Komponento_parinkimas</f>
        <v>#N/A</v>
      </c>
      <c r="W105" s="116" t="e">
        <f>Komponento_parinkimas</f>
        <v>#N/A</v>
      </c>
      <c r="X105" s="116" t="e">
        <f>Komponento_parinkimas</f>
        <v>#N/A</v>
      </c>
      <c r="Y105" s="116" t="e">
        <f>Komponento_parinkimas</f>
        <v>#N/A</v>
      </c>
      <c r="Z105" s="116" t="e">
        <f>Komponento_parinkimas</f>
        <v>#N/A</v>
      </c>
      <c r="AA105" s="116" t="e">
        <f>Komponento_parinkimas</f>
        <v>#N/A</v>
      </c>
      <c r="AB105" s="116" t="e">
        <f>Komponento_parinkimas</f>
        <v>#N/A</v>
      </c>
      <c r="AC105" s="116" t="e">
        <f>Komponento_parinkimas</f>
        <v>#N/A</v>
      </c>
      <c r="AD105" s="116" t="e">
        <f>Komponento_parinkimas</f>
        <v>#N/A</v>
      </c>
      <c r="AE105" s="116" t="e">
        <f>Komponento_parinkimas</f>
        <v>#N/A</v>
      </c>
      <c r="AF105" s="116" t="e">
        <f>Komponento_parinkimas</f>
        <v>#N/A</v>
      </c>
      <c r="AG105" s="116" t="e">
        <f>Komponento_parinkimas</f>
        <v>#N/A</v>
      </c>
      <c r="AH105" s="116" t="e">
        <f>Komponento_parinkimas</f>
        <v>#N/A</v>
      </c>
      <c r="AI105" s="116" t="e">
        <f>Komponento_parinkimas</f>
        <v>#N/A</v>
      </c>
      <c r="AJ105" s="116" t="e">
        <f>Komponento_parinkimas</f>
        <v>#N/A</v>
      </c>
      <c r="AK105" s="116" t="e">
        <f>Komponento_parinkimas</f>
        <v>#N/A</v>
      </c>
      <c r="AL105" s="116" t="e">
        <f>Komponento_parinkimas</f>
        <v>#N/A</v>
      </c>
      <c r="AM105" s="116" t="e">
        <f>Komponento_parinkimas</f>
        <v>#N/A</v>
      </c>
      <c r="AN105" s="116" t="e">
        <f>Komponento_parinkimas</f>
        <v>#N/A</v>
      </c>
      <c r="AO105" s="116" t="e">
        <f>Komponento_parinkimas</f>
        <v>#N/A</v>
      </c>
      <c r="AP105" s="116" t="e">
        <f>Komponento_parinkimas</f>
        <v>#N/A</v>
      </c>
      <c r="AQ105" s="116" t="e">
        <f>Komponento_parinkimas</f>
        <v>#N/A</v>
      </c>
      <c r="AR105" s="1"/>
      <c r="AS105" s="1"/>
    </row>
    <row r="106" spans="1:45">
      <c r="A106" s="113" t="s">
        <v>490</v>
      </c>
      <c r="B106" s="114" t="s">
        <v>342</v>
      </c>
      <c r="C106" s="22"/>
      <c r="D106" s="22" t="s">
        <v>69</v>
      </c>
      <c r="E106" s="184" t="s">
        <v>69</v>
      </c>
      <c r="F106" s="184">
        <v>0</v>
      </c>
      <c r="G106" s="184" t="s">
        <v>69</v>
      </c>
      <c r="H106" s="184">
        <v>0</v>
      </c>
      <c r="I106" s="184" t="s">
        <v>69</v>
      </c>
      <c r="J106" s="184">
        <v>0</v>
      </c>
      <c r="K106" s="184">
        <f t="shared" si="9"/>
        <v>0</v>
      </c>
      <c r="L106" s="22"/>
      <c r="M106" s="116" t="e">
        <f>Komponento_parinkimas</f>
        <v>#N/A</v>
      </c>
      <c r="N106" s="116" t="e">
        <f>Komponento_parinkimas</f>
        <v>#N/A</v>
      </c>
      <c r="O106" s="116" t="e">
        <f>Komponento_parinkimas</f>
        <v>#N/A</v>
      </c>
      <c r="P106" s="116" t="e">
        <f>Komponento_parinkimas</f>
        <v>#N/A</v>
      </c>
      <c r="Q106" s="116" t="e">
        <f>Komponento_parinkimas</f>
        <v>#N/A</v>
      </c>
      <c r="R106" s="116" t="e">
        <f>Komponento_parinkimas</f>
        <v>#N/A</v>
      </c>
      <c r="S106" s="116" t="e">
        <f>Komponento_parinkimas</f>
        <v>#N/A</v>
      </c>
      <c r="T106" s="116" t="e">
        <f>Komponento_parinkimas</f>
        <v>#N/A</v>
      </c>
      <c r="U106" s="116" t="e">
        <f>Komponento_parinkimas</f>
        <v>#N/A</v>
      </c>
      <c r="V106" s="116" t="e">
        <f>Komponento_parinkimas</f>
        <v>#N/A</v>
      </c>
      <c r="W106" s="116" t="e">
        <f>Komponento_parinkimas</f>
        <v>#N/A</v>
      </c>
      <c r="X106" s="116" t="e">
        <f>Komponento_parinkimas</f>
        <v>#N/A</v>
      </c>
      <c r="Y106" s="116" t="e">
        <f>Komponento_parinkimas</f>
        <v>#N/A</v>
      </c>
      <c r="Z106" s="116" t="e">
        <f>Komponento_parinkimas</f>
        <v>#N/A</v>
      </c>
      <c r="AA106" s="116" t="e">
        <f>Komponento_parinkimas</f>
        <v>#N/A</v>
      </c>
      <c r="AB106" s="116" t="e">
        <f>Komponento_parinkimas</f>
        <v>#N/A</v>
      </c>
      <c r="AC106" s="116" t="e">
        <f>Komponento_parinkimas</f>
        <v>#N/A</v>
      </c>
      <c r="AD106" s="116" t="e">
        <f>Komponento_parinkimas</f>
        <v>#N/A</v>
      </c>
      <c r="AE106" s="116" t="e">
        <f>Komponento_parinkimas</f>
        <v>#N/A</v>
      </c>
      <c r="AF106" s="116" t="e">
        <f>Komponento_parinkimas</f>
        <v>#N/A</v>
      </c>
      <c r="AG106" s="116" t="e">
        <f>Komponento_parinkimas</f>
        <v>#N/A</v>
      </c>
      <c r="AH106" s="116" t="e">
        <f>Komponento_parinkimas</f>
        <v>#N/A</v>
      </c>
      <c r="AI106" s="116" t="e">
        <f>Komponento_parinkimas</f>
        <v>#N/A</v>
      </c>
      <c r="AJ106" s="116" t="e">
        <f>Komponento_parinkimas</f>
        <v>#N/A</v>
      </c>
      <c r="AK106" s="116" t="e">
        <f>Komponento_parinkimas</f>
        <v>#N/A</v>
      </c>
      <c r="AL106" s="116" t="e">
        <f>Komponento_parinkimas</f>
        <v>#N/A</v>
      </c>
      <c r="AM106" s="116" t="e">
        <f>Komponento_parinkimas</f>
        <v>#N/A</v>
      </c>
      <c r="AN106" s="116" t="e">
        <f>Komponento_parinkimas</f>
        <v>#N/A</v>
      </c>
      <c r="AO106" s="116" t="e">
        <f>Komponento_parinkimas</f>
        <v>#N/A</v>
      </c>
      <c r="AP106" s="116" t="e">
        <f>Komponento_parinkimas</f>
        <v>#N/A</v>
      </c>
      <c r="AQ106" s="116" t="e">
        <f>Komponento_parinkimas</f>
        <v>#N/A</v>
      </c>
      <c r="AR106" s="1"/>
      <c r="AS106" s="1"/>
    </row>
    <row r="107" spans="1:45">
      <c r="A107" s="113" t="s">
        <v>490</v>
      </c>
      <c r="B107" s="114" t="s">
        <v>343</v>
      </c>
      <c r="C107" s="22"/>
      <c r="D107" s="22" t="s">
        <v>69</v>
      </c>
      <c r="E107" s="184" t="s">
        <v>69</v>
      </c>
      <c r="F107" s="184">
        <v>0</v>
      </c>
      <c r="G107" s="184" t="s">
        <v>69</v>
      </c>
      <c r="H107" s="184">
        <v>0</v>
      </c>
      <c r="I107" s="184" t="s">
        <v>69</v>
      </c>
      <c r="J107" s="184">
        <v>0</v>
      </c>
      <c r="K107" s="184">
        <f t="shared" si="9"/>
        <v>0</v>
      </c>
      <c r="L107" s="22"/>
      <c r="M107" s="116" t="e">
        <f>Komponento_parinkimas</f>
        <v>#N/A</v>
      </c>
      <c r="N107" s="116" t="e">
        <f>Komponento_parinkimas</f>
        <v>#N/A</v>
      </c>
      <c r="O107" s="116" t="e">
        <f>Komponento_parinkimas</f>
        <v>#N/A</v>
      </c>
      <c r="P107" s="116" t="e">
        <f>Komponento_parinkimas</f>
        <v>#N/A</v>
      </c>
      <c r="Q107" s="116" t="e">
        <f>Komponento_parinkimas</f>
        <v>#N/A</v>
      </c>
      <c r="R107" s="116" t="e">
        <f>Komponento_parinkimas</f>
        <v>#N/A</v>
      </c>
      <c r="S107" s="116" t="e">
        <f>Komponento_parinkimas</f>
        <v>#N/A</v>
      </c>
      <c r="T107" s="116" t="e">
        <f>Komponento_parinkimas</f>
        <v>#N/A</v>
      </c>
      <c r="U107" s="116" t="e">
        <f>Komponento_parinkimas</f>
        <v>#N/A</v>
      </c>
      <c r="V107" s="116" t="e">
        <f>Komponento_parinkimas</f>
        <v>#N/A</v>
      </c>
      <c r="W107" s="116" t="e">
        <f>Komponento_parinkimas</f>
        <v>#N/A</v>
      </c>
      <c r="X107" s="116" t="e">
        <f>Komponento_parinkimas</f>
        <v>#N/A</v>
      </c>
      <c r="Y107" s="116" t="e">
        <f>Komponento_parinkimas</f>
        <v>#N/A</v>
      </c>
      <c r="Z107" s="116" t="e">
        <f>Komponento_parinkimas</f>
        <v>#N/A</v>
      </c>
      <c r="AA107" s="116" t="e">
        <f>Komponento_parinkimas</f>
        <v>#N/A</v>
      </c>
      <c r="AB107" s="116" t="e">
        <f>Komponento_parinkimas</f>
        <v>#N/A</v>
      </c>
      <c r="AC107" s="116" t="e">
        <f>Komponento_parinkimas</f>
        <v>#N/A</v>
      </c>
      <c r="AD107" s="116" t="e">
        <f>Komponento_parinkimas</f>
        <v>#N/A</v>
      </c>
      <c r="AE107" s="116" t="e">
        <f>Komponento_parinkimas</f>
        <v>#N/A</v>
      </c>
      <c r="AF107" s="116" t="e">
        <f>Komponento_parinkimas</f>
        <v>#N/A</v>
      </c>
      <c r="AG107" s="116" t="e">
        <f>Komponento_parinkimas</f>
        <v>#N/A</v>
      </c>
      <c r="AH107" s="116" t="e">
        <f>Komponento_parinkimas</f>
        <v>#N/A</v>
      </c>
      <c r="AI107" s="116" t="e">
        <f>Komponento_parinkimas</f>
        <v>#N/A</v>
      </c>
      <c r="AJ107" s="116" t="e">
        <f>Komponento_parinkimas</f>
        <v>#N/A</v>
      </c>
      <c r="AK107" s="116" t="e">
        <f>Komponento_parinkimas</f>
        <v>#N/A</v>
      </c>
      <c r="AL107" s="116" t="e">
        <f>Komponento_parinkimas</f>
        <v>#N/A</v>
      </c>
      <c r="AM107" s="116" t="e">
        <f>Komponento_parinkimas</f>
        <v>#N/A</v>
      </c>
      <c r="AN107" s="116" t="e">
        <f>Komponento_parinkimas</f>
        <v>#N/A</v>
      </c>
      <c r="AO107" s="116" t="e">
        <f>Komponento_parinkimas</f>
        <v>#N/A</v>
      </c>
      <c r="AP107" s="116" t="e">
        <f>Komponento_parinkimas</f>
        <v>#N/A</v>
      </c>
      <c r="AQ107" s="116" t="e">
        <f>Komponento_parinkimas</f>
        <v>#N/A</v>
      </c>
      <c r="AR107" s="1"/>
      <c r="AS107" s="1"/>
    </row>
    <row r="108" spans="1:45">
      <c r="A108" s="113" t="s">
        <v>490</v>
      </c>
      <c r="B108" s="119" t="s">
        <v>53</v>
      </c>
      <c r="C108" s="111"/>
      <c r="D108" s="111"/>
      <c r="E108" s="192"/>
      <c r="F108" s="193"/>
      <c r="G108" s="193"/>
      <c r="H108" s="193"/>
      <c r="I108" s="193"/>
      <c r="J108" s="193"/>
      <c r="K108" s="191"/>
      <c r="L108" s="118"/>
      <c r="M108" s="111"/>
      <c r="N108" s="111"/>
      <c r="O108" s="111"/>
      <c r="P108" s="111"/>
      <c r="Q108" s="111"/>
      <c r="R108" s="111"/>
      <c r="S108" s="111"/>
      <c r="T108" s="111"/>
      <c r="U108" s="111"/>
      <c r="V108" s="111"/>
      <c r="W108" s="111"/>
      <c r="X108" s="111"/>
      <c r="Y108" s="111"/>
      <c r="Z108" s="111"/>
      <c r="AA108" s="111"/>
      <c r="AB108" s="111"/>
      <c r="AC108" s="111"/>
      <c r="AD108" s="111"/>
      <c r="AE108" s="111"/>
      <c r="AF108" s="111"/>
      <c r="AG108" s="111"/>
      <c r="AH108" s="111"/>
      <c r="AI108" s="111"/>
      <c r="AJ108" s="111"/>
      <c r="AK108" s="111"/>
      <c r="AL108" s="111"/>
      <c r="AM108" s="111"/>
      <c r="AN108" s="111"/>
      <c r="AO108" s="111"/>
      <c r="AP108" s="111"/>
      <c r="AQ108" s="111"/>
      <c r="AR108" s="1"/>
      <c r="AS108" s="1"/>
    </row>
    <row r="109" spans="1:45">
      <c r="A109" s="113" t="s">
        <v>490</v>
      </c>
      <c r="B109" s="114" t="s">
        <v>344</v>
      </c>
      <c r="C109" s="22"/>
      <c r="D109" s="22" t="s">
        <v>69</v>
      </c>
      <c r="E109" s="184" t="s">
        <v>69</v>
      </c>
      <c r="F109" s="184">
        <v>0</v>
      </c>
      <c r="G109" s="184" t="s">
        <v>69</v>
      </c>
      <c r="H109" s="184">
        <v>0</v>
      </c>
      <c r="I109" s="184" t="s">
        <v>69</v>
      </c>
      <c r="J109" s="184">
        <v>0</v>
      </c>
      <c r="K109" s="184">
        <f>PRODUCT(IF(E109&lt;&gt;"'-",F109,1),IF(G109&lt;&gt;"-",H109,1),IF(I109&lt;&gt;"-",J109,1))</f>
        <v>0</v>
      </c>
      <c r="L109" s="22"/>
      <c r="M109" s="116" t="e">
        <f>Komponento_parinkimas</f>
        <v>#N/A</v>
      </c>
      <c r="N109" s="116" t="e">
        <f>Komponento_parinkimas</f>
        <v>#N/A</v>
      </c>
      <c r="O109" s="116" t="e">
        <f>Komponento_parinkimas</f>
        <v>#N/A</v>
      </c>
      <c r="P109" s="116" t="e">
        <f>Komponento_parinkimas</f>
        <v>#N/A</v>
      </c>
      <c r="Q109" s="116" t="e">
        <f>Komponento_parinkimas</f>
        <v>#N/A</v>
      </c>
      <c r="R109" s="116" t="e">
        <f>Komponento_parinkimas</f>
        <v>#N/A</v>
      </c>
      <c r="S109" s="116" t="e">
        <f>Komponento_parinkimas</f>
        <v>#N/A</v>
      </c>
      <c r="T109" s="116" t="e">
        <f>Komponento_parinkimas</f>
        <v>#N/A</v>
      </c>
      <c r="U109" s="116" t="e">
        <f>Komponento_parinkimas</f>
        <v>#N/A</v>
      </c>
      <c r="V109" s="116" t="e">
        <f>Komponento_parinkimas</f>
        <v>#N/A</v>
      </c>
      <c r="W109" s="116" t="e">
        <f>Komponento_parinkimas</f>
        <v>#N/A</v>
      </c>
      <c r="X109" s="116" t="e">
        <f>Komponento_parinkimas</f>
        <v>#N/A</v>
      </c>
      <c r="Y109" s="116" t="e">
        <f>Komponento_parinkimas</f>
        <v>#N/A</v>
      </c>
      <c r="Z109" s="116" t="e">
        <f>Komponento_parinkimas</f>
        <v>#N/A</v>
      </c>
      <c r="AA109" s="116" t="e">
        <f>Komponento_parinkimas</f>
        <v>#N/A</v>
      </c>
      <c r="AB109" s="116" t="e">
        <f>Komponento_parinkimas</f>
        <v>#N/A</v>
      </c>
      <c r="AC109" s="116" t="e">
        <f>Komponento_parinkimas</f>
        <v>#N/A</v>
      </c>
      <c r="AD109" s="116" t="e">
        <f>Komponento_parinkimas</f>
        <v>#N/A</v>
      </c>
      <c r="AE109" s="116" t="e">
        <f>Komponento_parinkimas</f>
        <v>#N/A</v>
      </c>
      <c r="AF109" s="116" t="e">
        <f>Komponento_parinkimas</f>
        <v>#N/A</v>
      </c>
      <c r="AG109" s="116" t="e">
        <f>Komponento_parinkimas</f>
        <v>#N/A</v>
      </c>
      <c r="AH109" s="116" t="e">
        <f>Komponento_parinkimas</f>
        <v>#N/A</v>
      </c>
      <c r="AI109" s="116" t="e">
        <f>Komponento_parinkimas</f>
        <v>#N/A</v>
      </c>
      <c r="AJ109" s="116" t="e">
        <f>Komponento_parinkimas</f>
        <v>#N/A</v>
      </c>
      <c r="AK109" s="116" t="e">
        <f>Komponento_parinkimas</f>
        <v>#N/A</v>
      </c>
      <c r="AL109" s="116" t="e">
        <f>Komponento_parinkimas</f>
        <v>#N/A</v>
      </c>
      <c r="AM109" s="116" t="e">
        <f>Komponento_parinkimas</f>
        <v>#N/A</v>
      </c>
      <c r="AN109" s="116" t="e">
        <f>Komponento_parinkimas</f>
        <v>#N/A</v>
      </c>
      <c r="AO109" s="116" t="e">
        <f>Komponento_parinkimas</f>
        <v>#N/A</v>
      </c>
      <c r="AP109" s="116" t="e">
        <f>Komponento_parinkimas</f>
        <v>#N/A</v>
      </c>
      <c r="AQ109" s="116" t="e">
        <f>Komponento_parinkimas</f>
        <v>#N/A</v>
      </c>
      <c r="AR109" s="1"/>
      <c r="AS109" s="1"/>
    </row>
    <row r="110" spans="1:45">
      <c r="A110" s="113" t="s">
        <v>490</v>
      </c>
      <c r="B110" s="114" t="s">
        <v>345</v>
      </c>
      <c r="C110" s="22"/>
      <c r="D110" s="22" t="s">
        <v>69</v>
      </c>
      <c r="E110" s="184" t="s">
        <v>69</v>
      </c>
      <c r="F110" s="184">
        <v>0</v>
      </c>
      <c r="G110" s="184" t="s">
        <v>69</v>
      </c>
      <c r="H110" s="184">
        <v>0</v>
      </c>
      <c r="I110" s="184" t="s">
        <v>69</v>
      </c>
      <c r="J110" s="184">
        <v>0</v>
      </c>
      <c r="K110" s="184">
        <f>PRODUCT(IF(E110&lt;&gt;"'-",F110,1),IF(G110&lt;&gt;"-",H110,1),IF(I110&lt;&gt;"-",J110,1))</f>
        <v>0</v>
      </c>
      <c r="L110" s="22"/>
      <c r="M110" s="116" t="e">
        <f>Komponento_parinkimas</f>
        <v>#N/A</v>
      </c>
      <c r="N110" s="116" t="e">
        <f>Komponento_parinkimas</f>
        <v>#N/A</v>
      </c>
      <c r="O110" s="116" t="e">
        <f>Komponento_parinkimas</f>
        <v>#N/A</v>
      </c>
      <c r="P110" s="116" t="e">
        <f>Komponento_parinkimas</f>
        <v>#N/A</v>
      </c>
      <c r="Q110" s="116" t="e">
        <f>Komponento_parinkimas</f>
        <v>#N/A</v>
      </c>
      <c r="R110" s="116" t="e">
        <f>Komponento_parinkimas</f>
        <v>#N/A</v>
      </c>
      <c r="S110" s="116" t="e">
        <f>Komponento_parinkimas</f>
        <v>#N/A</v>
      </c>
      <c r="T110" s="116" t="e">
        <f>Komponento_parinkimas</f>
        <v>#N/A</v>
      </c>
      <c r="U110" s="116" t="e">
        <f>Komponento_parinkimas</f>
        <v>#N/A</v>
      </c>
      <c r="V110" s="116" t="e">
        <f>Komponento_parinkimas</f>
        <v>#N/A</v>
      </c>
      <c r="W110" s="116" t="e">
        <f>Komponento_parinkimas</f>
        <v>#N/A</v>
      </c>
      <c r="X110" s="116" t="e">
        <f>Komponento_parinkimas</f>
        <v>#N/A</v>
      </c>
      <c r="Y110" s="116" t="e">
        <f>Komponento_parinkimas</f>
        <v>#N/A</v>
      </c>
      <c r="Z110" s="116" t="e">
        <f>Komponento_parinkimas</f>
        <v>#N/A</v>
      </c>
      <c r="AA110" s="116" t="e">
        <f>Komponento_parinkimas</f>
        <v>#N/A</v>
      </c>
      <c r="AB110" s="116" t="e">
        <f>Komponento_parinkimas</f>
        <v>#N/A</v>
      </c>
      <c r="AC110" s="116" t="e">
        <f>Komponento_parinkimas</f>
        <v>#N/A</v>
      </c>
      <c r="AD110" s="116" t="e">
        <f>Komponento_parinkimas</f>
        <v>#N/A</v>
      </c>
      <c r="AE110" s="116" t="e">
        <f>Komponento_parinkimas</f>
        <v>#N/A</v>
      </c>
      <c r="AF110" s="116" t="e">
        <f>Komponento_parinkimas</f>
        <v>#N/A</v>
      </c>
      <c r="AG110" s="116" t="e">
        <f>Komponento_parinkimas</f>
        <v>#N/A</v>
      </c>
      <c r="AH110" s="116" t="e">
        <f>Komponento_parinkimas</f>
        <v>#N/A</v>
      </c>
      <c r="AI110" s="116" t="e">
        <f>Komponento_parinkimas</f>
        <v>#N/A</v>
      </c>
      <c r="AJ110" s="116" t="e">
        <f>Komponento_parinkimas</f>
        <v>#N/A</v>
      </c>
      <c r="AK110" s="116" t="e">
        <f>Komponento_parinkimas</f>
        <v>#N/A</v>
      </c>
      <c r="AL110" s="116" t="e">
        <f>Komponento_parinkimas</f>
        <v>#N/A</v>
      </c>
      <c r="AM110" s="116" t="e">
        <f>Komponento_parinkimas</f>
        <v>#N/A</v>
      </c>
      <c r="AN110" s="116" t="e">
        <f>Komponento_parinkimas</f>
        <v>#N/A</v>
      </c>
      <c r="AO110" s="116" t="e">
        <f>Komponento_parinkimas</f>
        <v>#N/A</v>
      </c>
      <c r="AP110" s="116" t="e">
        <f>Komponento_parinkimas</f>
        <v>#N/A</v>
      </c>
      <c r="AQ110" s="116" t="e">
        <f>Komponento_parinkimas</f>
        <v>#N/A</v>
      </c>
      <c r="AR110" s="1"/>
      <c r="AS110" s="1"/>
    </row>
    <row r="111" spans="1:45">
      <c r="A111" s="113" t="s">
        <v>490</v>
      </c>
      <c r="B111" s="114" t="s">
        <v>346</v>
      </c>
      <c r="C111" s="22"/>
      <c r="D111" s="22" t="s">
        <v>69</v>
      </c>
      <c r="E111" s="184" t="s">
        <v>69</v>
      </c>
      <c r="F111" s="184">
        <v>0</v>
      </c>
      <c r="G111" s="184" t="s">
        <v>69</v>
      </c>
      <c r="H111" s="184">
        <v>0</v>
      </c>
      <c r="I111" s="184" t="s">
        <v>69</v>
      </c>
      <c r="J111" s="184">
        <v>0</v>
      </c>
      <c r="K111" s="184">
        <f>PRODUCT(IF(E111&lt;&gt;"'-",F111,1),IF(G111&lt;&gt;"-",H111,1),IF(I111&lt;&gt;"-",J111,1))</f>
        <v>0</v>
      </c>
      <c r="L111" s="22"/>
      <c r="M111" s="116" t="e">
        <f>Komponento_parinkimas</f>
        <v>#N/A</v>
      </c>
      <c r="N111" s="116" t="e">
        <f>Komponento_parinkimas</f>
        <v>#N/A</v>
      </c>
      <c r="O111" s="116" t="e">
        <f>Komponento_parinkimas</f>
        <v>#N/A</v>
      </c>
      <c r="P111" s="116" t="e">
        <f>Komponento_parinkimas</f>
        <v>#N/A</v>
      </c>
      <c r="Q111" s="116" t="e">
        <f>Komponento_parinkimas</f>
        <v>#N/A</v>
      </c>
      <c r="R111" s="116" t="e">
        <f>Komponento_parinkimas</f>
        <v>#N/A</v>
      </c>
      <c r="S111" s="116" t="e">
        <f>Komponento_parinkimas</f>
        <v>#N/A</v>
      </c>
      <c r="T111" s="116" t="e">
        <f>Komponento_parinkimas</f>
        <v>#N/A</v>
      </c>
      <c r="U111" s="116" t="e">
        <f>Komponento_parinkimas</f>
        <v>#N/A</v>
      </c>
      <c r="V111" s="116" t="e">
        <f>Komponento_parinkimas</f>
        <v>#N/A</v>
      </c>
      <c r="W111" s="116" t="e">
        <f>Komponento_parinkimas</f>
        <v>#N/A</v>
      </c>
      <c r="X111" s="116" t="e">
        <f>Komponento_parinkimas</f>
        <v>#N/A</v>
      </c>
      <c r="Y111" s="116" t="e">
        <f>Komponento_parinkimas</f>
        <v>#N/A</v>
      </c>
      <c r="Z111" s="116" t="e">
        <f>Komponento_parinkimas</f>
        <v>#N/A</v>
      </c>
      <c r="AA111" s="116" t="e">
        <f>Komponento_parinkimas</f>
        <v>#N/A</v>
      </c>
      <c r="AB111" s="116" t="e">
        <f>Komponento_parinkimas</f>
        <v>#N/A</v>
      </c>
      <c r="AC111" s="116" t="e">
        <f>Komponento_parinkimas</f>
        <v>#N/A</v>
      </c>
      <c r="AD111" s="116" t="e">
        <f>Komponento_parinkimas</f>
        <v>#N/A</v>
      </c>
      <c r="AE111" s="116" t="e">
        <f>Komponento_parinkimas</f>
        <v>#N/A</v>
      </c>
      <c r="AF111" s="116" t="e">
        <f>Komponento_parinkimas</f>
        <v>#N/A</v>
      </c>
      <c r="AG111" s="116" t="e">
        <f>Komponento_parinkimas</f>
        <v>#N/A</v>
      </c>
      <c r="AH111" s="116" t="e">
        <f>Komponento_parinkimas</f>
        <v>#N/A</v>
      </c>
      <c r="AI111" s="116" t="e">
        <f>Komponento_parinkimas</f>
        <v>#N/A</v>
      </c>
      <c r="AJ111" s="116" t="e">
        <f>Komponento_parinkimas</f>
        <v>#N/A</v>
      </c>
      <c r="AK111" s="116" t="e">
        <f>Komponento_parinkimas</f>
        <v>#N/A</v>
      </c>
      <c r="AL111" s="116" t="e">
        <f>Komponento_parinkimas</f>
        <v>#N/A</v>
      </c>
      <c r="AM111" s="116" t="e">
        <f>Komponento_parinkimas</f>
        <v>#N/A</v>
      </c>
      <c r="AN111" s="116" t="e">
        <f>Komponento_parinkimas</f>
        <v>#N/A</v>
      </c>
      <c r="AO111" s="116" t="e">
        <f>Komponento_parinkimas</f>
        <v>#N/A</v>
      </c>
      <c r="AP111" s="116" t="e">
        <f>Komponento_parinkimas</f>
        <v>#N/A</v>
      </c>
      <c r="AQ111" s="116" t="e">
        <f>Komponento_parinkimas</f>
        <v>#N/A</v>
      </c>
      <c r="AR111" s="1"/>
      <c r="AS111" s="1"/>
    </row>
    <row r="112" spans="1:45">
      <c r="A112" s="113" t="s">
        <v>491</v>
      </c>
      <c r="B112" s="119" t="s">
        <v>50</v>
      </c>
      <c r="C112" s="111"/>
      <c r="D112" s="111"/>
      <c r="E112" s="192"/>
      <c r="F112" s="193"/>
      <c r="G112" s="193"/>
      <c r="H112" s="193"/>
      <c r="I112" s="193"/>
      <c r="J112" s="193"/>
      <c r="K112" s="194"/>
      <c r="L112" s="118"/>
      <c r="M112" s="111"/>
      <c r="N112" s="111"/>
      <c r="O112" s="111"/>
      <c r="P112" s="111"/>
      <c r="Q112" s="111"/>
      <c r="R112" s="111"/>
      <c r="S112" s="111"/>
      <c r="T112" s="111"/>
      <c r="U112" s="111"/>
      <c r="V112" s="111"/>
      <c r="W112" s="111"/>
      <c r="X112" s="111"/>
      <c r="Y112" s="111"/>
      <c r="Z112" s="111"/>
      <c r="AA112" s="111"/>
      <c r="AB112" s="111"/>
      <c r="AC112" s="111"/>
      <c r="AD112" s="111"/>
      <c r="AE112" s="111"/>
      <c r="AF112" s="111"/>
      <c r="AG112" s="111"/>
      <c r="AH112" s="111"/>
      <c r="AI112" s="111"/>
      <c r="AJ112" s="111"/>
      <c r="AK112" s="111"/>
      <c r="AL112" s="111"/>
      <c r="AM112" s="111"/>
      <c r="AN112" s="111"/>
      <c r="AO112" s="111"/>
      <c r="AP112" s="111"/>
      <c r="AQ112" s="111"/>
      <c r="AR112" s="1"/>
      <c r="AS112" s="1"/>
    </row>
    <row r="113" spans="1:45">
      <c r="A113" s="113" t="s">
        <v>491</v>
      </c>
      <c r="B113" s="114" t="s">
        <v>51</v>
      </c>
      <c r="C113" s="22"/>
      <c r="D113" s="22" t="s">
        <v>69</v>
      </c>
      <c r="E113" s="184" t="s">
        <v>69</v>
      </c>
      <c r="F113" s="184">
        <v>0</v>
      </c>
      <c r="G113" s="184" t="s">
        <v>69</v>
      </c>
      <c r="H113" s="184">
        <v>0</v>
      </c>
      <c r="I113" s="184" t="s">
        <v>69</v>
      </c>
      <c r="J113" s="184">
        <v>0</v>
      </c>
      <c r="K113" s="184">
        <f t="shared" ref="K113:K119" si="10">PRODUCT(IF(E113&lt;&gt;"'-",F113,1),IF(G113&lt;&gt;"-",H113,1),IF(I113&lt;&gt;"-",J113,1))</f>
        <v>0</v>
      </c>
      <c r="L113" s="22"/>
      <c r="M113" s="116" t="e">
        <f>Komponento_parinkimas</f>
        <v>#N/A</v>
      </c>
      <c r="N113" s="116" t="e">
        <f>Komponento_parinkimas</f>
        <v>#N/A</v>
      </c>
      <c r="O113" s="116" t="e">
        <f>Komponento_parinkimas</f>
        <v>#N/A</v>
      </c>
      <c r="P113" s="116" t="e">
        <f>Komponento_parinkimas</f>
        <v>#N/A</v>
      </c>
      <c r="Q113" s="116" t="e">
        <f>Komponento_parinkimas</f>
        <v>#N/A</v>
      </c>
      <c r="R113" s="116" t="e">
        <f>Komponento_parinkimas</f>
        <v>#N/A</v>
      </c>
      <c r="S113" s="116" t="e">
        <f>Komponento_parinkimas</f>
        <v>#N/A</v>
      </c>
      <c r="T113" s="116" t="e">
        <f>Komponento_parinkimas</f>
        <v>#N/A</v>
      </c>
      <c r="U113" s="116" t="e">
        <f>Komponento_parinkimas</f>
        <v>#N/A</v>
      </c>
      <c r="V113" s="116" t="e">
        <f>Komponento_parinkimas</f>
        <v>#N/A</v>
      </c>
      <c r="W113" s="116" t="e">
        <f>Komponento_parinkimas</f>
        <v>#N/A</v>
      </c>
      <c r="X113" s="116" t="e">
        <f>Komponento_parinkimas</f>
        <v>#N/A</v>
      </c>
      <c r="Y113" s="116" t="e">
        <f>Komponento_parinkimas</f>
        <v>#N/A</v>
      </c>
      <c r="Z113" s="116" t="e">
        <f>Komponento_parinkimas</f>
        <v>#N/A</v>
      </c>
      <c r="AA113" s="116" t="e">
        <f>Komponento_parinkimas</f>
        <v>#N/A</v>
      </c>
      <c r="AB113" s="116" t="e">
        <f>Komponento_parinkimas</f>
        <v>#N/A</v>
      </c>
      <c r="AC113" s="116" t="e">
        <f>Komponento_parinkimas</f>
        <v>#N/A</v>
      </c>
      <c r="AD113" s="116" t="e">
        <f>Komponento_parinkimas</f>
        <v>#N/A</v>
      </c>
      <c r="AE113" s="116" t="e">
        <f>Komponento_parinkimas</f>
        <v>#N/A</v>
      </c>
      <c r="AF113" s="116" t="e">
        <f>Komponento_parinkimas</f>
        <v>#N/A</v>
      </c>
      <c r="AG113" s="116" t="e">
        <f>Komponento_parinkimas</f>
        <v>#N/A</v>
      </c>
      <c r="AH113" s="116" t="e">
        <f>Komponento_parinkimas</f>
        <v>#N/A</v>
      </c>
      <c r="AI113" s="116" t="e">
        <f>Komponento_parinkimas</f>
        <v>#N/A</v>
      </c>
      <c r="AJ113" s="116" t="e">
        <f>Komponento_parinkimas</f>
        <v>#N/A</v>
      </c>
      <c r="AK113" s="116" t="e">
        <f>Komponento_parinkimas</f>
        <v>#N/A</v>
      </c>
      <c r="AL113" s="116" t="e">
        <f>Komponento_parinkimas</f>
        <v>#N/A</v>
      </c>
      <c r="AM113" s="116" t="e">
        <f>Komponento_parinkimas</f>
        <v>#N/A</v>
      </c>
      <c r="AN113" s="116" t="e">
        <f>Komponento_parinkimas</f>
        <v>#N/A</v>
      </c>
      <c r="AO113" s="116" t="e">
        <f>Komponento_parinkimas</f>
        <v>#N/A</v>
      </c>
      <c r="AP113" s="116" t="e">
        <f>Komponento_parinkimas</f>
        <v>#N/A</v>
      </c>
      <c r="AQ113" s="116" t="e">
        <f>Komponento_parinkimas</f>
        <v>#N/A</v>
      </c>
      <c r="AR113" s="1"/>
      <c r="AS113" s="1"/>
    </row>
    <row r="114" spans="1:45">
      <c r="A114" s="113" t="s">
        <v>491</v>
      </c>
      <c r="B114" s="114" t="s">
        <v>52</v>
      </c>
      <c r="C114" s="22"/>
      <c r="D114" s="22" t="s">
        <v>69</v>
      </c>
      <c r="E114" s="184" t="s">
        <v>69</v>
      </c>
      <c r="F114" s="184">
        <v>0</v>
      </c>
      <c r="G114" s="184" t="s">
        <v>69</v>
      </c>
      <c r="H114" s="184">
        <v>0</v>
      </c>
      <c r="I114" s="184" t="s">
        <v>69</v>
      </c>
      <c r="J114" s="184">
        <v>0</v>
      </c>
      <c r="K114" s="184">
        <f t="shared" si="10"/>
        <v>0</v>
      </c>
      <c r="L114" s="22"/>
      <c r="M114" s="116" t="e">
        <f>Komponento_parinkimas</f>
        <v>#N/A</v>
      </c>
      <c r="N114" s="116" t="e">
        <f>Komponento_parinkimas</f>
        <v>#N/A</v>
      </c>
      <c r="O114" s="116" t="e">
        <f>Komponento_parinkimas</f>
        <v>#N/A</v>
      </c>
      <c r="P114" s="116" t="e">
        <f>Komponento_parinkimas</f>
        <v>#N/A</v>
      </c>
      <c r="Q114" s="116" t="e">
        <f>Komponento_parinkimas</f>
        <v>#N/A</v>
      </c>
      <c r="R114" s="116" t="e">
        <f>Komponento_parinkimas</f>
        <v>#N/A</v>
      </c>
      <c r="S114" s="116" t="e">
        <f>Komponento_parinkimas</f>
        <v>#N/A</v>
      </c>
      <c r="T114" s="116" t="e">
        <f>Komponento_parinkimas</f>
        <v>#N/A</v>
      </c>
      <c r="U114" s="116" t="e">
        <f>Komponento_parinkimas</f>
        <v>#N/A</v>
      </c>
      <c r="V114" s="116" t="e">
        <f>Komponento_parinkimas</f>
        <v>#N/A</v>
      </c>
      <c r="W114" s="116" t="e">
        <f>Komponento_parinkimas</f>
        <v>#N/A</v>
      </c>
      <c r="X114" s="116" t="e">
        <f>Komponento_parinkimas</f>
        <v>#N/A</v>
      </c>
      <c r="Y114" s="116" t="e">
        <f>Komponento_parinkimas</f>
        <v>#N/A</v>
      </c>
      <c r="Z114" s="116" t="e">
        <f>Komponento_parinkimas</f>
        <v>#N/A</v>
      </c>
      <c r="AA114" s="116" t="e">
        <f>Komponento_parinkimas</f>
        <v>#N/A</v>
      </c>
      <c r="AB114" s="116" t="e">
        <f>Komponento_parinkimas</f>
        <v>#N/A</v>
      </c>
      <c r="AC114" s="116" t="e">
        <f>Komponento_parinkimas</f>
        <v>#N/A</v>
      </c>
      <c r="AD114" s="116" t="e">
        <f>Komponento_parinkimas</f>
        <v>#N/A</v>
      </c>
      <c r="AE114" s="116" t="e">
        <f>Komponento_parinkimas</f>
        <v>#N/A</v>
      </c>
      <c r="AF114" s="116" t="e">
        <f>Komponento_parinkimas</f>
        <v>#N/A</v>
      </c>
      <c r="AG114" s="116" t="e">
        <f>Komponento_parinkimas</f>
        <v>#N/A</v>
      </c>
      <c r="AH114" s="116" t="e">
        <f>Komponento_parinkimas</f>
        <v>#N/A</v>
      </c>
      <c r="AI114" s="116" t="e">
        <f>Komponento_parinkimas</f>
        <v>#N/A</v>
      </c>
      <c r="AJ114" s="116" t="e">
        <f>Komponento_parinkimas</f>
        <v>#N/A</v>
      </c>
      <c r="AK114" s="116" t="e">
        <f>Komponento_parinkimas</f>
        <v>#N/A</v>
      </c>
      <c r="AL114" s="116" t="e">
        <f>Komponento_parinkimas</f>
        <v>#N/A</v>
      </c>
      <c r="AM114" s="116" t="e">
        <f>Komponento_parinkimas</f>
        <v>#N/A</v>
      </c>
      <c r="AN114" s="116" t="e">
        <f>Komponento_parinkimas</f>
        <v>#N/A</v>
      </c>
      <c r="AO114" s="116" t="e">
        <f>Komponento_parinkimas</f>
        <v>#N/A</v>
      </c>
      <c r="AP114" s="116" t="e">
        <f>Komponento_parinkimas</f>
        <v>#N/A</v>
      </c>
      <c r="AQ114" s="116" t="e">
        <f>Komponento_parinkimas</f>
        <v>#N/A</v>
      </c>
      <c r="AR114" s="1"/>
      <c r="AS114" s="1"/>
    </row>
    <row r="115" spans="1:45">
      <c r="A115" s="113" t="s">
        <v>491</v>
      </c>
      <c r="B115" s="114" t="s">
        <v>339</v>
      </c>
      <c r="C115" s="22"/>
      <c r="D115" s="22" t="s">
        <v>69</v>
      </c>
      <c r="E115" s="184" t="s">
        <v>69</v>
      </c>
      <c r="F115" s="184">
        <v>0</v>
      </c>
      <c r="G115" s="184" t="s">
        <v>69</v>
      </c>
      <c r="H115" s="184">
        <v>0</v>
      </c>
      <c r="I115" s="184" t="s">
        <v>69</v>
      </c>
      <c r="J115" s="184">
        <v>0</v>
      </c>
      <c r="K115" s="184">
        <f t="shared" si="10"/>
        <v>0</v>
      </c>
      <c r="L115" s="22"/>
      <c r="M115" s="116" t="e">
        <f>Komponento_parinkimas</f>
        <v>#N/A</v>
      </c>
      <c r="N115" s="116" t="e">
        <f>Komponento_parinkimas</f>
        <v>#N/A</v>
      </c>
      <c r="O115" s="116" t="e">
        <f>Komponento_parinkimas</f>
        <v>#N/A</v>
      </c>
      <c r="P115" s="116" t="e">
        <f>Komponento_parinkimas</f>
        <v>#N/A</v>
      </c>
      <c r="Q115" s="116" t="e">
        <f>Komponento_parinkimas</f>
        <v>#N/A</v>
      </c>
      <c r="R115" s="116" t="e">
        <f>Komponento_parinkimas</f>
        <v>#N/A</v>
      </c>
      <c r="S115" s="116" t="e">
        <f>Komponento_parinkimas</f>
        <v>#N/A</v>
      </c>
      <c r="T115" s="116" t="e">
        <f>Komponento_parinkimas</f>
        <v>#N/A</v>
      </c>
      <c r="U115" s="116" t="e">
        <f>Komponento_parinkimas</f>
        <v>#N/A</v>
      </c>
      <c r="V115" s="116" t="e">
        <f>Komponento_parinkimas</f>
        <v>#N/A</v>
      </c>
      <c r="W115" s="116" t="e">
        <f>Komponento_parinkimas</f>
        <v>#N/A</v>
      </c>
      <c r="X115" s="116" t="e">
        <f>Komponento_parinkimas</f>
        <v>#N/A</v>
      </c>
      <c r="Y115" s="116" t="e">
        <f>Komponento_parinkimas</f>
        <v>#N/A</v>
      </c>
      <c r="Z115" s="116" t="e">
        <f>Komponento_parinkimas</f>
        <v>#N/A</v>
      </c>
      <c r="AA115" s="116" t="e">
        <f>Komponento_parinkimas</f>
        <v>#N/A</v>
      </c>
      <c r="AB115" s="116" t="e">
        <f>Komponento_parinkimas</f>
        <v>#N/A</v>
      </c>
      <c r="AC115" s="116" t="e">
        <f>Komponento_parinkimas</f>
        <v>#N/A</v>
      </c>
      <c r="AD115" s="116" t="e">
        <f>Komponento_parinkimas</f>
        <v>#N/A</v>
      </c>
      <c r="AE115" s="116" t="e">
        <f>Komponento_parinkimas</f>
        <v>#N/A</v>
      </c>
      <c r="AF115" s="116" t="e">
        <f>Komponento_parinkimas</f>
        <v>#N/A</v>
      </c>
      <c r="AG115" s="116" t="e">
        <f>Komponento_parinkimas</f>
        <v>#N/A</v>
      </c>
      <c r="AH115" s="116" t="e">
        <f>Komponento_parinkimas</f>
        <v>#N/A</v>
      </c>
      <c r="AI115" s="116" t="e">
        <f>Komponento_parinkimas</f>
        <v>#N/A</v>
      </c>
      <c r="AJ115" s="116" t="e">
        <f>Komponento_parinkimas</f>
        <v>#N/A</v>
      </c>
      <c r="AK115" s="116" t="e">
        <f>Komponento_parinkimas</f>
        <v>#N/A</v>
      </c>
      <c r="AL115" s="116" t="e">
        <f>Komponento_parinkimas</f>
        <v>#N/A</v>
      </c>
      <c r="AM115" s="116" t="e">
        <f>Komponento_parinkimas</f>
        <v>#N/A</v>
      </c>
      <c r="AN115" s="116" t="e">
        <f>Komponento_parinkimas</f>
        <v>#N/A</v>
      </c>
      <c r="AO115" s="116" t="e">
        <f>Komponento_parinkimas</f>
        <v>#N/A</v>
      </c>
      <c r="AP115" s="116" t="e">
        <f>Komponento_parinkimas</f>
        <v>#N/A</v>
      </c>
      <c r="AQ115" s="116" t="e">
        <f>Komponento_parinkimas</f>
        <v>#N/A</v>
      </c>
      <c r="AR115" s="1"/>
      <c r="AS115" s="1"/>
    </row>
    <row r="116" spans="1:45">
      <c r="A116" s="113" t="s">
        <v>491</v>
      </c>
      <c r="B116" s="114" t="s">
        <v>340</v>
      </c>
      <c r="C116" s="22"/>
      <c r="D116" s="22" t="s">
        <v>69</v>
      </c>
      <c r="E116" s="184" t="s">
        <v>69</v>
      </c>
      <c r="F116" s="184">
        <v>0</v>
      </c>
      <c r="G116" s="184" t="s">
        <v>69</v>
      </c>
      <c r="H116" s="184">
        <v>0</v>
      </c>
      <c r="I116" s="184" t="s">
        <v>69</v>
      </c>
      <c r="J116" s="184">
        <v>0</v>
      </c>
      <c r="K116" s="184">
        <f t="shared" si="10"/>
        <v>0</v>
      </c>
      <c r="L116" s="22"/>
      <c r="M116" s="116" t="e">
        <f>Komponento_parinkimas</f>
        <v>#N/A</v>
      </c>
      <c r="N116" s="116" t="e">
        <f>Komponento_parinkimas</f>
        <v>#N/A</v>
      </c>
      <c r="O116" s="116" t="e">
        <f>Komponento_parinkimas</f>
        <v>#N/A</v>
      </c>
      <c r="P116" s="116" t="e">
        <f>Komponento_parinkimas</f>
        <v>#N/A</v>
      </c>
      <c r="Q116" s="116" t="e">
        <f>Komponento_parinkimas</f>
        <v>#N/A</v>
      </c>
      <c r="R116" s="116" t="e">
        <f>Komponento_parinkimas</f>
        <v>#N/A</v>
      </c>
      <c r="S116" s="116" t="e">
        <f>Komponento_parinkimas</f>
        <v>#N/A</v>
      </c>
      <c r="T116" s="116" t="e">
        <f>Komponento_parinkimas</f>
        <v>#N/A</v>
      </c>
      <c r="U116" s="116" t="e">
        <f>Komponento_parinkimas</f>
        <v>#N/A</v>
      </c>
      <c r="V116" s="116" t="e">
        <f>Komponento_parinkimas</f>
        <v>#N/A</v>
      </c>
      <c r="W116" s="116" t="e">
        <f>Komponento_parinkimas</f>
        <v>#N/A</v>
      </c>
      <c r="X116" s="116" t="e">
        <f>Komponento_parinkimas</f>
        <v>#N/A</v>
      </c>
      <c r="Y116" s="116" t="e">
        <f>Komponento_parinkimas</f>
        <v>#N/A</v>
      </c>
      <c r="Z116" s="116" t="e">
        <f>Komponento_parinkimas</f>
        <v>#N/A</v>
      </c>
      <c r="AA116" s="116" t="e">
        <f>Komponento_parinkimas</f>
        <v>#N/A</v>
      </c>
      <c r="AB116" s="116" t="e">
        <f>Komponento_parinkimas</f>
        <v>#N/A</v>
      </c>
      <c r="AC116" s="116" t="e">
        <f>Komponento_parinkimas</f>
        <v>#N/A</v>
      </c>
      <c r="AD116" s="116" t="e">
        <f>Komponento_parinkimas</f>
        <v>#N/A</v>
      </c>
      <c r="AE116" s="116" t="e">
        <f>Komponento_parinkimas</f>
        <v>#N/A</v>
      </c>
      <c r="AF116" s="116" t="e">
        <f>Komponento_parinkimas</f>
        <v>#N/A</v>
      </c>
      <c r="AG116" s="116" t="e">
        <f>Komponento_parinkimas</f>
        <v>#N/A</v>
      </c>
      <c r="AH116" s="116" t="e">
        <f>Komponento_parinkimas</f>
        <v>#N/A</v>
      </c>
      <c r="AI116" s="116" t="e">
        <f>Komponento_parinkimas</f>
        <v>#N/A</v>
      </c>
      <c r="AJ116" s="116" t="e">
        <f>Komponento_parinkimas</f>
        <v>#N/A</v>
      </c>
      <c r="AK116" s="116" t="e">
        <f>Komponento_parinkimas</f>
        <v>#N/A</v>
      </c>
      <c r="AL116" s="116" t="e">
        <f>Komponento_parinkimas</f>
        <v>#N/A</v>
      </c>
      <c r="AM116" s="116" t="e">
        <f>Komponento_parinkimas</f>
        <v>#N/A</v>
      </c>
      <c r="AN116" s="116" t="e">
        <f>Komponento_parinkimas</f>
        <v>#N/A</v>
      </c>
      <c r="AO116" s="116" t="e">
        <f>Komponento_parinkimas</f>
        <v>#N/A</v>
      </c>
      <c r="AP116" s="116" t="e">
        <f>Komponento_parinkimas</f>
        <v>#N/A</v>
      </c>
      <c r="AQ116" s="116" t="e">
        <f>Komponento_parinkimas</f>
        <v>#N/A</v>
      </c>
      <c r="AR116" s="1"/>
      <c r="AS116" s="1"/>
    </row>
    <row r="117" spans="1:45">
      <c r="A117" s="113" t="s">
        <v>491</v>
      </c>
      <c r="B117" s="114" t="s">
        <v>341</v>
      </c>
      <c r="C117" s="22"/>
      <c r="D117" s="22" t="s">
        <v>69</v>
      </c>
      <c r="E117" s="184" t="s">
        <v>69</v>
      </c>
      <c r="F117" s="184">
        <v>0</v>
      </c>
      <c r="G117" s="184" t="s">
        <v>69</v>
      </c>
      <c r="H117" s="184">
        <v>0</v>
      </c>
      <c r="I117" s="184" t="s">
        <v>69</v>
      </c>
      <c r="J117" s="184">
        <v>0</v>
      </c>
      <c r="K117" s="184">
        <f t="shared" si="10"/>
        <v>0</v>
      </c>
      <c r="L117" s="22"/>
      <c r="M117" s="116" t="e">
        <f>Komponento_parinkimas</f>
        <v>#N/A</v>
      </c>
      <c r="N117" s="116" t="e">
        <f>Komponento_parinkimas</f>
        <v>#N/A</v>
      </c>
      <c r="O117" s="116" t="e">
        <f>Komponento_parinkimas</f>
        <v>#N/A</v>
      </c>
      <c r="P117" s="116" t="e">
        <f>Komponento_parinkimas</f>
        <v>#N/A</v>
      </c>
      <c r="Q117" s="116" t="e">
        <f>Komponento_parinkimas</f>
        <v>#N/A</v>
      </c>
      <c r="R117" s="116" t="e">
        <f>Komponento_parinkimas</f>
        <v>#N/A</v>
      </c>
      <c r="S117" s="116" t="e">
        <f>Komponento_parinkimas</f>
        <v>#N/A</v>
      </c>
      <c r="T117" s="116" t="e">
        <f>Komponento_parinkimas</f>
        <v>#N/A</v>
      </c>
      <c r="U117" s="116" t="e">
        <f>Komponento_parinkimas</f>
        <v>#N/A</v>
      </c>
      <c r="V117" s="116" t="e">
        <f>Komponento_parinkimas</f>
        <v>#N/A</v>
      </c>
      <c r="W117" s="116" t="e">
        <f>Komponento_parinkimas</f>
        <v>#N/A</v>
      </c>
      <c r="X117" s="116" t="e">
        <f>Komponento_parinkimas</f>
        <v>#N/A</v>
      </c>
      <c r="Y117" s="116" t="e">
        <f>Komponento_parinkimas</f>
        <v>#N/A</v>
      </c>
      <c r="Z117" s="116" t="e">
        <f>Komponento_parinkimas</f>
        <v>#N/A</v>
      </c>
      <c r="AA117" s="116" t="e">
        <f>Komponento_parinkimas</f>
        <v>#N/A</v>
      </c>
      <c r="AB117" s="116" t="e">
        <f>Komponento_parinkimas</f>
        <v>#N/A</v>
      </c>
      <c r="AC117" s="116" t="e">
        <f>Komponento_parinkimas</f>
        <v>#N/A</v>
      </c>
      <c r="AD117" s="116" t="e">
        <f>Komponento_parinkimas</f>
        <v>#N/A</v>
      </c>
      <c r="AE117" s="116" t="e">
        <f>Komponento_parinkimas</f>
        <v>#N/A</v>
      </c>
      <c r="AF117" s="116" t="e">
        <f>Komponento_parinkimas</f>
        <v>#N/A</v>
      </c>
      <c r="AG117" s="116" t="e">
        <f>Komponento_parinkimas</f>
        <v>#N/A</v>
      </c>
      <c r="AH117" s="116" t="e">
        <f>Komponento_parinkimas</f>
        <v>#N/A</v>
      </c>
      <c r="AI117" s="116" t="e">
        <f>Komponento_parinkimas</f>
        <v>#N/A</v>
      </c>
      <c r="AJ117" s="116" t="e">
        <f>Komponento_parinkimas</f>
        <v>#N/A</v>
      </c>
      <c r="AK117" s="116" t="e">
        <f>Komponento_parinkimas</f>
        <v>#N/A</v>
      </c>
      <c r="AL117" s="116" t="e">
        <f>Komponento_parinkimas</f>
        <v>#N/A</v>
      </c>
      <c r="AM117" s="116" t="e">
        <f>Komponento_parinkimas</f>
        <v>#N/A</v>
      </c>
      <c r="AN117" s="116" t="e">
        <f>Komponento_parinkimas</f>
        <v>#N/A</v>
      </c>
      <c r="AO117" s="116" t="e">
        <f>Komponento_parinkimas</f>
        <v>#N/A</v>
      </c>
      <c r="AP117" s="116" t="e">
        <f>Komponento_parinkimas</f>
        <v>#N/A</v>
      </c>
      <c r="AQ117" s="116" t="e">
        <f>Komponento_parinkimas</f>
        <v>#N/A</v>
      </c>
      <c r="AR117" s="1"/>
      <c r="AS117" s="1"/>
    </row>
    <row r="118" spans="1:45">
      <c r="A118" s="113" t="s">
        <v>491</v>
      </c>
      <c r="B118" s="114" t="s">
        <v>342</v>
      </c>
      <c r="C118" s="22"/>
      <c r="D118" s="22" t="s">
        <v>69</v>
      </c>
      <c r="E118" s="184" t="s">
        <v>69</v>
      </c>
      <c r="F118" s="184">
        <v>0</v>
      </c>
      <c r="G118" s="184" t="s">
        <v>69</v>
      </c>
      <c r="H118" s="184">
        <v>0</v>
      </c>
      <c r="I118" s="184" t="s">
        <v>69</v>
      </c>
      <c r="J118" s="184">
        <v>0</v>
      </c>
      <c r="K118" s="184">
        <f t="shared" si="10"/>
        <v>0</v>
      </c>
      <c r="L118" s="22"/>
      <c r="M118" s="116" t="e">
        <f>Komponento_parinkimas</f>
        <v>#N/A</v>
      </c>
      <c r="N118" s="116" t="e">
        <f>Komponento_parinkimas</f>
        <v>#N/A</v>
      </c>
      <c r="O118" s="116" t="e">
        <f>Komponento_parinkimas</f>
        <v>#N/A</v>
      </c>
      <c r="P118" s="116" t="e">
        <f>Komponento_parinkimas</f>
        <v>#N/A</v>
      </c>
      <c r="Q118" s="116" t="e">
        <f>Komponento_parinkimas</f>
        <v>#N/A</v>
      </c>
      <c r="R118" s="116" t="e">
        <f>Komponento_parinkimas</f>
        <v>#N/A</v>
      </c>
      <c r="S118" s="116" t="e">
        <f>Komponento_parinkimas</f>
        <v>#N/A</v>
      </c>
      <c r="T118" s="116" t="e">
        <f>Komponento_parinkimas</f>
        <v>#N/A</v>
      </c>
      <c r="U118" s="116" t="e">
        <f>Komponento_parinkimas</f>
        <v>#N/A</v>
      </c>
      <c r="V118" s="116" t="e">
        <f>Komponento_parinkimas</f>
        <v>#N/A</v>
      </c>
      <c r="W118" s="116" t="e">
        <f>Komponento_parinkimas</f>
        <v>#N/A</v>
      </c>
      <c r="X118" s="116" t="e">
        <f>Komponento_parinkimas</f>
        <v>#N/A</v>
      </c>
      <c r="Y118" s="116" t="e">
        <f>Komponento_parinkimas</f>
        <v>#N/A</v>
      </c>
      <c r="Z118" s="116" t="e">
        <f>Komponento_parinkimas</f>
        <v>#N/A</v>
      </c>
      <c r="AA118" s="116" t="e">
        <f>Komponento_parinkimas</f>
        <v>#N/A</v>
      </c>
      <c r="AB118" s="116" t="e">
        <f>Komponento_parinkimas</f>
        <v>#N/A</v>
      </c>
      <c r="AC118" s="116" t="e">
        <f>Komponento_parinkimas</f>
        <v>#N/A</v>
      </c>
      <c r="AD118" s="116" t="e">
        <f>Komponento_parinkimas</f>
        <v>#N/A</v>
      </c>
      <c r="AE118" s="116" t="e">
        <f>Komponento_parinkimas</f>
        <v>#N/A</v>
      </c>
      <c r="AF118" s="116" t="e">
        <f>Komponento_parinkimas</f>
        <v>#N/A</v>
      </c>
      <c r="AG118" s="116" t="e">
        <f>Komponento_parinkimas</f>
        <v>#N/A</v>
      </c>
      <c r="AH118" s="116" t="e">
        <f>Komponento_parinkimas</f>
        <v>#N/A</v>
      </c>
      <c r="AI118" s="116" t="e">
        <f>Komponento_parinkimas</f>
        <v>#N/A</v>
      </c>
      <c r="AJ118" s="116" t="e">
        <f>Komponento_parinkimas</f>
        <v>#N/A</v>
      </c>
      <c r="AK118" s="116" t="e">
        <f>Komponento_parinkimas</f>
        <v>#N/A</v>
      </c>
      <c r="AL118" s="116" t="e">
        <f>Komponento_parinkimas</f>
        <v>#N/A</v>
      </c>
      <c r="AM118" s="116" t="e">
        <f>Komponento_parinkimas</f>
        <v>#N/A</v>
      </c>
      <c r="AN118" s="116" t="e">
        <f>Komponento_parinkimas</f>
        <v>#N/A</v>
      </c>
      <c r="AO118" s="116" t="e">
        <f>Komponento_parinkimas</f>
        <v>#N/A</v>
      </c>
      <c r="AP118" s="116" t="e">
        <f>Komponento_parinkimas</f>
        <v>#N/A</v>
      </c>
      <c r="AQ118" s="116" t="e">
        <f>Komponento_parinkimas</f>
        <v>#N/A</v>
      </c>
      <c r="AR118" s="1"/>
      <c r="AS118" s="1"/>
    </row>
    <row r="119" spans="1:45">
      <c r="A119" s="113" t="s">
        <v>491</v>
      </c>
      <c r="B119" s="114" t="s">
        <v>343</v>
      </c>
      <c r="C119" s="22"/>
      <c r="D119" s="22" t="s">
        <v>69</v>
      </c>
      <c r="E119" s="184" t="s">
        <v>69</v>
      </c>
      <c r="F119" s="184">
        <v>0</v>
      </c>
      <c r="G119" s="184" t="s">
        <v>69</v>
      </c>
      <c r="H119" s="184">
        <v>0</v>
      </c>
      <c r="I119" s="184" t="s">
        <v>69</v>
      </c>
      <c r="J119" s="184">
        <v>0</v>
      </c>
      <c r="K119" s="184">
        <f t="shared" si="10"/>
        <v>0</v>
      </c>
      <c r="L119" s="22"/>
      <c r="M119" s="116" t="e">
        <f>Komponento_parinkimas</f>
        <v>#N/A</v>
      </c>
      <c r="N119" s="116" t="e">
        <f>Komponento_parinkimas</f>
        <v>#N/A</v>
      </c>
      <c r="O119" s="116" t="e">
        <f>Komponento_parinkimas</f>
        <v>#N/A</v>
      </c>
      <c r="P119" s="116" t="e">
        <f>Komponento_parinkimas</f>
        <v>#N/A</v>
      </c>
      <c r="Q119" s="116" t="e">
        <f>Komponento_parinkimas</f>
        <v>#N/A</v>
      </c>
      <c r="R119" s="116" t="e">
        <f>Komponento_parinkimas</f>
        <v>#N/A</v>
      </c>
      <c r="S119" s="116" t="e">
        <f>Komponento_parinkimas</f>
        <v>#N/A</v>
      </c>
      <c r="T119" s="116" t="e">
        <f>Komponento_parinkimas</f>
        <v>#N/A</v>
      </c>
      <c r="U119" s="116" t="e">
        <f>Komponento_parinkimas</f>
        <v>#N/A</v>
      </c>
      <c r="V119" s="116" t="e">
        <f>Komponento_parinkimas</f>
        <v>#N/A</v>
      </c>
      <c r="W119" s="116" t="e">
        <f>Komponento_parinkimas</f>
        <v>#N/A</v>
      </c>
      <c r="X119" s="116" t="e">
        <f>Komponento_parinkimas</f>
        <v>#N/A</v>
      </c>
      <c r="Y119" s="116" t="e">
        <f>Komponento_parinkimas</f>
        <v>#N/A</v>
      </c>
      <c r="Z119" s="116" t="e">
        <f>Komponento_parinkimas</f>
        <v>#N/A</v>
      </c>
      <c r="AA119" s="116" t="e">
        <f>Komponento_parinkimas</f>
        <v>#N/A</v>
      </c>
      <c r="AB119" s="116" t="e">
        <f>Komponento_parinkimas</f>
        <v>#N/A</v>
      </c>
      <c r="AC119" s="116" t="e">
        <f>Komponento_parinkimas</f>
        <v>#N/A</v>
      </c>
      <c r="AD119" s="116" t="e">
        <f>Komponento_parinkimas</f>
        <v>#N/A</v>
      </c>
      <c r="AE119" s="116" t="e">
        <f>Komponento_parinkimas</f>
        <v>#N/A</v>
      </c>
      <c r="AF119" s="116" t="e">
        <f>Komponento_parinkimas</f>
        <v>#N/A</v>
      </c>
      <c r="AG119" s="116" t="e">
        <f>Komponento_parinkimas</f>
        <v>#N/A</v>
      </c>
      <c r="AH119" s="116" t="e">
        <f>Komponento_parinkimas</f>
        <v>#N/A</v>
      </c>
      <c r="AI119" s="116" t="e">
        <f>Komponento_parinkimas</f>
        <v>#N/A</v>
      </c>
      <c r="AJ119" s="116" t="e">
        <f>Komponento_parinkimas</f>
        <v>#N/A</v>
      </c>
      <c r="AK119" s="116" t="e">
        <f>Komponento_parinkimas</f>
        <v>#N/A</v>
      </c>
      <c r="AL119" s="116" t="e">
        <f>Komponento_parinkimas</f>
        <v>#N/A</v>
      </c>
      <c r="AM119" s="116" t="e">
        <f>Komponento_parinkimas</f>
        <v>#N/A</v>
      </c>
      <c r="AN119" s="116" t="e">
        <f>Komponento_parinkimas</f>
        <v>#N/A</v>
      </c>
      <c r="AO119" s="116" t="e">
        <f>Komponento_parinkimas</f>
        <v>#N/A</v>
      </c>
      <c r="AP119" s="116" t="e">
        <f>Komponento_parinkimas</f>
        <v>#N/A</v>
      </c>
      <c r="AQ119" s="116" t="e">
        <f>Komponento_parinkimas</f>
        <v>#N/A</v>
      </c>
      <c r="AR119" s="1"/>
      <c r="AS119" s="1"/>
    </row>
    <row r="120" spans="1:45">
      <c r="A120" s="113" t="s">
        <v>491</v>
      </c>
      <c r="B120" s="119" t="s">
        <v>53</v>
      </c>
      <c r="C120" s="111"/>
      <c r="D120" s="111"/>
      <c r="E120" s="192"/>
      <c r="F120" s="193"/>
      <c r="G120" s="193"/>
      <c r="H120" s="193"/>
      <c r="I120" s="193"/>
      <c r="J120" s="193"/>
      <c r="K120" s="194"/>
      <c r="L120" s="118"/>
      <c r="M120" s="111"/>
      <c r="N120" s="111"/>
      <c r="O120" s="111"/>
      <c r="P120" s="111"/>
      <c r="Q120" s="111"/>
      <c r="R120" s="111"/>
      <c r="S120" s="111"/>
      <c r="T120" s="111"/>
      <c r="U120" s="111"/>
      <c r="V120" s="111"/>
      <c r="W120" s="111"/>
      <c r="X120" s="111"/>
      <c r="Y120" s="111"/>
      <c r="Z120" s="111"/>
      <c r="AA120" s="111"/>
      <c r="AB120" s="111"/>
      <c r="AC120" s="111"/>
      <c r="AD120" s="111"/>
      <c r="AE120" s="111"/>
      <c r="AF120" s="111"/>
      <c r="AG120" s="111"/>
      <c r="AH120" s="111"/>
      <c r="AI120" s="111"/>
      <c r="AJ120" s="111"/>
      <c r="AK120" s="111"/>
      <c r="AL120" s="111"/>
      <c r="AM120" s="111"/>
      <c r="AN120" s="111"/>
      <c r="AO120" s="111"/>
      <c r="AP120" s="111"/>
      <c r="AQ120" s="111"/>
      <c r="AR120" s="1"/>
      <c r="AS120" s="1"/>
    </row>
    <row r="121" spans="1:45">
      <c r="A121" s="113" t="s">
        <v>491</v>
      </c>
      <c r="B121" s="114" t="s">
        <v>344</v>
      </c>
      <c r="C121" s="22"/>
      <c r="D121" s="22" t="s">
        <v>69</v>
      </c>
      <c r="E121" s="184" t="s">
        <v>69</v>
      </c>
      <c r="F121" s="184">
        <v>0</v>
      </c>
      <c r="G121" s="184" t="s">
        <v>69</v>
      </c>
      <c r="H121" s="184">
        <v>0</v>
      </c>
      <c r="I121" s="184" t="s">
        <v>69</v>
      </c>
      <c r="J121" s="184">
        <v>0</v>
      </c>
      <c r="K121" s="184">
        <f>PRODUCT(IF(E121&lt;&gt;"'-",F121,1),IF(G121&lt;&gt;"-",H121,1),IF(I121&lt;&gt;"-",J121,1))</f>
        <v>0</v>
      </c>
      <c r="L121" s="22"/>
      <c r="M121" s="116" t="e">
        <f>Komponento_parinkimas</f>
        <v>#N/A</v>
      </c>
      <c r="N121" s="116" t="e">
        <f>Komponento_parinkimas</f>
        <v>#N/A</v>
      </c>
      <c r="O121" s="116" t="e">
        <f>Komponento_parinkimas</f>
        <v>#N/A</v>
      </c>
      <c r="P121" s="116" t="e">
        <f>Komponento_parinkimas</f>
        <v>#N/A</v>
      </c>
      <c r="Q121" s="116" t="e">
        <f>Komponento_parinkimas</f>
        <v>#N/A</v>
      </c>
      <c r="R121" s="116" t="e">
        <f>Komponento_parinkimas</f>
        <v>#N/A</v>
      </c>
      <c r="S121" s="116" t="e">
        <f>Komponento_parinkimas</f>
        <v>#N/A</v>
      </c>
      <c r="T121" s="116" t="e">
        <f>Komponento_parinkimas</f>
        <v>#N/A</v>
      </c>
      <c r="U121" s="116" t="e">
        <f>Komponento_parinkimas</f>
        <v>#N/A</v>
      </c>
      <c r="V121" s="116" t="e">
        <f>Komponento_parinkimas</f>
        <v>#N/A</v>
      </c>
      <c r="W121" s="116" t="e">
        <f>Komponento_parinkimas</f>
        <v>#N/A</v>
      </c>
      <c r="X121" s="116" t="e">
        <f>Komponento_parinkimas</f>
        <v>#N/A</v>
      </c>
      <c r="Y121" s="116" t="e">
        <f>Komponento_parinkimas</f>
        <v>#N/A</v>
      </c>
      <c r="Z121" s="116" t="e">
        <f>Komponento_parinkimas</f>
        <v>#N/A</v>
      </c>
      <c r="AA121" s="116" t="e">
        <f>Komponento_parinkimas</f>
        <v>#N/A</v>
      </c>
      <c r="AB121" s="116" t="e">
        <f>Komponento_parinkimas</f>
        <v>#N/A</v>
      </c>
      <c r="AC121" s="116" t="e">
        <f>Komponento_parinkimas</f>
        <v>#N/A</v>
      </c>
      <c r="AD121" s="116" t="e">
        <f>Komponento_parinkimas</f>
        <v>#N/A</v>
      </c>
      <c r="AE121" s="116" t="e">
        <f>Komponento_parinkimas</f>
        <v>#N/A</v>
      </c>
      <c r="AF121" s="116" t="e">
        <f>Komponento_parinkimas</f>
        <v>#N/A</v>
      </c>
      <c r="AG121" s="116" t="e">
        <f>Komponento_parinkimas</f>
        <v>#N/A</v>
      </c>
      <c r="AH121" s="116" t="e">
        <f>Komponento_parinkimas</f>
        <v>#N/A</v>
      </c>
      <c r="AI121" s="116" t="e">
        <f>Komponento_parinkimas</f>
        <v>#N/A</v>
      </c>
      <c r="AJ121" s="116" t="e">
        <f>Komponento_parinkimas</f>
        <v>#N/A</v>
      </c>
      <c r="AK121" s="116" t="e">
        <f>Komponento_parinkimas</f>
        <v>#N/A</v>
      </c>
      <c r="AL121" s="116" t="e">
        <f>Komponento_parinkimas</f>
        <v>#N/A</v>
      </c>
      <c r="AM121" s="116" t="e">
        <f>Komponento_parinkimas</f>
        <v>#N/A</v>
      </c>
      <c r="AN121" s="116" t="e">
        <f>Komponento_parinkimas</f>
        <v>#N/A</v>
      </c>
      <c r="AO121" s="116" t="e">
        <f>Komponento_parinkimas</f>
        <v>#N/A</v>
      </c>
      <c r="AP121" s="116" t="e">
        <f>Komponento_parinkimas</f>
        <v>#N/A</v>
      </c>
      <c r="AQ121" s="116" t="e">
        <f>Komponento_parinkimas</f>
        <v>#N/A</v>
      </c>
      <c r="AR121" s="1"/>
      <c r="AS121" s="1"/>
    </row>
    <row r="122" spans="1:45">
      <c r="A122" s="113" t="s">
        <v>491</v>
      </c>
      <c r="B122" s="114" t="s">
        <v>345</v>
      </c>
      <c r="C122" s="22"/>
      <c r="D122" s="22" t="s">
        <v>69</v>
      </c>
      <c r="E122" s="184" t="s">
        <v>69</v>
      </c>
      <c r="F122" s="184">
        <v>0</v>
      </c>
      <c r="G122" s="184" t="s">
        <v>69</v>
      </c>
      <c r="H122" s="184">
        <v>0</v>
      </c>
      <c r="I122" s="184" t="s">
        <v>69</v>
      </c>
      <c r="J122" s="184">
        <v>0</v>
      </c>
      <c r="K122" s="184">
        <f>PRODUCT(IF(E122&lt;&gt;"'-",F122,1),IF(G122&lt;&gt;"-",H122,1),IF(I122&lt;&gt;"-",J122,1))</f>
        <v>0</v>
      </c>
      <c r="L122" s="22"/>
      <c r="M122" s="116" t="e">
        <f>Komponento_parinkimas</f>
        <v>#N/A</v>
      </c>
      <c r="N122" s="116" t="e">
        <f>Komponento_parinkimas</f>
        <v>#N/A</v>
      </c>
      <c r="O122" s="116" t="e">
        <f>Komponento_parinkimas</f>
        <v>#N/A</v>
      </c>
      <c r="P122" s="116" t="e">
        <f>Komponento_parinkimas</f>
        <v>#N/A</v>
      </c>
      <c r="Q122" s="116" t="e">
        <f>Komponento_parinkimas</f>
        <v>#N/A</v>
      </c>
      <c r="R122" s="116" t="e">
        <f>Komponento_parinkimas</f>
        <v>#N/A</v>
      </c>
      <c r="S122" s="116" t="e">
        <f>Komponento_parinkimas</f>
        <v>#N/A</v>
      </c>
      <c r="T122" s="116" t="e">
        <f>Komponento_parinkimas</f>
        <v>#N/A</v>
      </c>
      <c r="U122" s="116" t="e">
        <f>Komponento_parinkimas</f>
        <v>#N/A</v>
      </c>
      <c r="V122" s="116" t="e">
        <f>Komponento_parinkimas</f>
        <v>#N/A</v>
      </c>
      <c r="W122" s="116" t="e">
        <f>Komponento_parinkimas</f>
        <v>#N/A</v>
      </c>
      <c r="X122" s="116" t="e">
        <f>Komponento_parinkimas</f>
        <v>#N/A</v>
      </c>
      <c r="Y122" s="116" t="e">
        <f>Komponento_parinkimas</f>
        <v>#N/A</v>
      </c>
      <c r="Z122" s="116" t="e">
        <f>Komponento_parinkimas</f>
        <v>#N/A</v>
      </c>
      <c r="AA122" s="116" t="e">
        <f>Komponento_parinkimas</f>
        <v>#N/A</v>
      </c>
      <c r="AB122" s="116" t="e">
        <f>Komponento_parinkimas</f>
        <v>#N/A</v>
      </c>
      <c r="AC122" s="116" t="e">
        <f>Komponento_parinkimas</f>
        <v>#N/A</v>
      </c>
      <c r="AD122" s="116" t="e">
        <f>Komponento_parinkimas</f>
        <v>#N/A</v>
      </c>
      <c r="AE122" s="116" t="e">
        <f>Komponento_parinkimas</f>
        <v>#N/A</v>
      </c>
      <c r="AF122" s="116" t="e">
        <f>Komponento_parinkimas</f>
        <v>#N/A</v>
      </c>
      <c r="AG122" s="116" t="e">
        <f>Komponento_parinkimas</f>
        <v>#N/A</v>
      </c>
      <c r="AH122" s="116" t="e">
        <f>Komponento_parinkimas</f>
        <v>#N/A</v>
      </c>
      <c r="AI122" s="116" t="e">
        <f>Komponento_parinkimas</f>
        <v>#N/A</v>
      </c>
      <c r="AJ122" s="116" t="e">
        <f>Komponento_parinkimas</f>
        <v>#N/A</v>
      </c>
      <c r="AK122" s="116" t="e">
        <f>Komponento_parinkimas</f>
        <v>#N/A</v>
      </c>
      <c r="AL122" s="116" t="e">
        <f>Komponento_parinkimas</f>
        <v>#N/A</v>
      </c>
      <c r="AM122" s="116" t="e">
        <f>Komponento_parinkimas</f>
        <v>#N/A</v>
      </c>
      <c r="AN122" s="116" t="e">
        <f>Komponento_parinkimas</f>
        <v>#N/A</v>
      </c>
      <c r="AO122" s="116" t="e">
        <f>Komponento_parinkimas</f>
        <v>#N/A</v>
      </c>
      <c r="AP122" s="116" t="e">
        <f>Komponento_parinkimas</f>
        <v>#N/A</v>
      </c>
      <c r="AQ122" s="116" t="e">
        <f>Komponento_parinkimas</f>
        <v>#N/A</v>
      </c>
      <c r="AR122" s="1"/>
      <c r="AS122" s="1"/>
    </row>
    <row r="123" spans="1:45">
      <c r="A123" s="113" t="s">
        <v>491</v>
      </c>
      <c r="B123" s="114" t="s">
        <v>346</v>
      </c>
      <c r="C123" s="22"/>
      <c r="D123" s="22" t="s">
        <v>69</v>
      </c>
      <c r="E123" s="184" t="s">
        <v>69</v>
      </c>
      <c r="F123" s="184">
        <v>0</v>
      </c>
      <c r="G123" s="184" t="s">
        <v>69</v>
      </c>
      <c r="H123" s="184">
        <v>0</v>
      </c>
      <c r="I123" s="184" t="s">
        <v>69</v>
      </c>
      <c r="J123" s="184">
        <v>0</v>
      </c>
      <c r="K123" s="184">
        <f>PRODUCT(IF(E123&lt;&gt;"'-",F123,1),IF(G123&lt;&gt;"-",H123,1),IF(I123&lt;&gt;"-",J123,1))</f>
        <v>0</v>
      </c>
      <c r="L123" s="22"/>
      <c r="M123" s="116" t="e">
        <f>Komponento_parinkimas</f>
        <v>#N/A</v>
      </c>
      <c r="N123" s="116" t="e">
        <f>Komponento_parinkimas</f>
        <v>#N/A</v>
      </c>
      <c r="O123" s="116" t="e">
        <f>Komponento_parinkimas</f>
        <v>#N/A</v>
      </c>
      <c r="P123" s="116" t="e">
        <f>Komponento_parinkimas</f>
        <v>#N/A</v>
      </c>
      <c r="Q123" s="116" t="e">
        <f>Komponento_parinkimas</f>
        <v>#N/A</v>
      </c>
      <c r="R123" s="116" t="e">
        <f>Komponento_parinkimas</f>
        <v>#N/A</v>
      </c>
      <c r="S123" s="116" t="e">
        <f>Komponento_parinkimas</f>
        <v>#N/A</v>
      </c>
      <c r="T123" s="116" t="e">
        <f>Komponento_parinkimas</f>
        <v>#N/A</v>
      </c>
      <c r="U123" s="116" t="e">
        <f>Komponento_parinkimas</f>
        <v>#N/A</v>
      </c>
      <c r="V123" s="116" t="e">
        <f>Komponento_parinkimas</f>
        <v>#N/A</v>
      </c>
      <c r="W123" s="116" t="e">
        <f>Komponento_parinkimas</f>
        <v>#N/A</v>
      </c>
      <c r="X123" s="116" t="e">
        <f>Komponento_parinkimas</f>
        <v>#N/A</v>
      </c>
      <c r="Y123" s="116" t="e">
        <f>Komponento_parinkimas</f>
        <v>#N/A</v>
      </c>
      <c r="Z123" s="116" t="e">
        <f>Komponento_parinkimas</f>
        <v>#N/A</v>
      </c>
      <c r="AA123" s="116" t="e">
        <f>Komponento_parinkimas</f>
        <v>#N/A</v>
      </c>
      <c r="AB123" s="116" t="e">
        <f>Komponento_parinkimas</f>
        <v>#N/A</v>
      </c>
      <c r="AC123" s="116" t="e">
        <f>Komponento_parinkimas</f>
        <v>#N/A</v>
      </c>
      <c r="AD123" s="116" t="e">
        <f>Komponento_parinkimas</f>
        <v>#N/A</v>
      </c>
      <c r="AE123" s="116" t="e">
        <f>Komponento_parinkimas</f>
        <v>#N/A</v>
      </c>
      <c r="AF123" s="116" t="e">
        <f>Komponento_parinkimas</f>
        <v>#N/A</v>
      </c>
      <c r="AG123" s="116" t="e">
        <f>Komponento_parinkimas</f>
        <v>#N/A</v>
      </c>
      <c r="AH123" s="116" t="e">
        <f>Komponento_parinkimas</f>
        <v>#N/A</v>
      </c>
      <c r="AI123" s="116" t="e">
        <f>Komponento_parinkimas</f>
        <v>#N/A</v>
      </c>
      <c r="AJ123" s="116" t="e">
        <f>Komponento_parinkimas</f>
        <v>#N/A</v>
      </c>
      <c r="AK123" s="116" t="e">
        <f>Komponento_parinkimas</f>
        <v>#N/A</v>
      </c>
      <c r="AL123" s="116" t="e">
        <f>Komponento_parinkimas</f>
        <v>#N/A</v>
      </c>
      <c r="AM123" s="116" t="e">
        <f>Komponento_parinkimas</f>
        <v>#N/A</v>
      </c>
      <c r="AN123" s="116" t="e">
        <f>Komponento_parinkimas</f>
        <v>#N/A</v>
      </c>
      <c r="AO123" s="116" t="e">
        <f>Komponento_parinkimas</f>
        <v>#N/A</v>
      </c>
      <c r="AP123" s="116" t="e">
        <f>Komponento_parinkimas</f>
        <v>#N/A</v>
      </c>
      <c r="AQ123" s="116" t="e">
        <f>Komponento_parinkimas</f>
        <v>#N/A</v>
      </c>
      <c r="AR123" s="1"/>
      <c r="AS123" s="1"/>
    </row>
    <row r="124" spans="1:45">
      <c r="A124" s="113" t="s">
        <v>492</v>
      </c>
      <c r="B124" s="119" t="s">
        <v>50</v>
      </c>
      <c r="C124" s="111"/>
      <c r="D124" s="111"/>
      <c r="E124" s="192"/>
      <c r="F124" s="193"/>
      <c r="G124" s="193"/>
      <c r="H124" s="193"/>
      <c r="I124" s="193"/>
      <c r="J124" s="193"/>
      <c r="K124" s="194"/>
      <c r="L124" s="118"/>
      <c r="M124" s="111"/>
      <c r="N124" s="111"/>
      <c r="O124" s="111"/>
      <c r="P124" s="111"/>
      <c r="Q124" s="111"/>
      <c r="R124" s="111"/>
      <c r="S124" s="111"/>
      <c r="T124" s="111"/>
      <c r="U124" s="111"/>
      <c r="V124" s="111"/>
      <c r="W124" s="111"/>
      <c r="X124" s="111"/>
      <c r="Y124" s="111"/>
      <c r="Z124" s="111"/>
      <c r="AA124" s="111"/>
      <c r="AB124" s="111"/>
      <c r="AC124" s="111"/>
      <c r="AD124" s="111"/>
      <c r="AE124" s="111"/>
      <c r="AF124" s="111"/>
      <c r="AG124" s="111"/>
      <c r="AH124" s="111"/>
      <c r="AI124" s="111"/>
      <c r="AJ124" s="111"/>
      <c r="AK124" s="111"/>
      <c r="AL124" s="111"/>
      <c r="AM124" s="111"/>
      <c r="AN124" s="111"/>
      <c r="AO124" s="111"/>
      <c r="AP124" s="111"/>
      <c r="AQ124" s="111"/>
      <c r="AR124" s="1"/>
      <c r="AS124" s="1"/>
    </row>
    <row r="125" spans="1:45">
      <c r="A125" s="113" t="s">
        <v>492</v>
      </c>
      <c r="B125" s="114" t="s">
        <v>51</v>
      </c>
      <c r="C125" s="22"/>
      <c r="D125" s="22" t="s">
        <v>69</v>
      </c>
      <c r="E125" s="184" t="s">
        <v>69</v>
      </c>
      <c r="F125" s="184">
        <v>0</v>
      </c>
      <c r="G125" s="184" t="s">
        <v>69</v>
      </c>
      <c r="H125" s="184">
        <v>0</v>
      </c>
      <c r="I125" s="184" t="s">
        <v>69</v>
      </c>
      <c r="J125" s="184">
        <v>0</v>
      </c>
      <c r="K125" s="184">
        <f t="shared" ref="K125:K131" si="11">PRODUCT(IF(E125&lt;&gt;"'-",F125,1),IF(G125&lt;&gt;"-",H125,1),IF(I125&lt;&gt;"-",J125,1))</f>
        <v>0</v>
      </c>
      <c r="L125" s="22"/>
      <c r="M125" s="116" t="e">
        <f>Komponento_parinkimas</f>
        <v>#N/A</v>
      </c>
      <c r="N125" s="116" t="e">
        <f>Komponento_parinkimas</f>
        <v>#N/A</v>
      </c>
      <c r="O125" s="116" t="e">
        <f>Komponento_parinkimas</f>
        <v>#N/A</v>
      </c>
      <c r="P125" s="116" t="e">
        <f>Komponento_parinkimas</f>
        <v>#N/A</v>
      </c>
      <c r="Q125" s="116" t="e">
        <f>Komponento_parinkimas</f>
        <v>#N/A</v>
      </c>
      <c r="R125" s="116" t="e">
        <f>Komponento_parinkimas</f>
        <v>#N/A</v>
      </c>
      <c r="S125" s="116" t="e">
        <f>Komponento_parinkimas</f>
        <v>#N/A</v>
      </c>
      <c r="T125" s="116" t="e">
        <f>Komponento_parinkimas</f>
        <v>#N/A</v>
      </c>
      <c r="U125" s="116" t="e">
        <f>Komponento_parinkimas</f>
        <v>#N/A</v>
      </c>
      <c r="V125" s="116" t="e">
        <f>Komponento_parinkimas</f>
        <v>#N/A</v>
      </c>
      <c r="W125" s="116" t="e">
        <f>Komponento_parinkimas</f>
        <v>#N/A</v>
      </c>
      <c r="X125" s="116" t="e">
        <f>Komponento_parinkimas</f>
        <v>#N/A</v>
      </c>
      <c r="Y125" s="116" t="e">
        <f>Komponento_parinkimas</f>
        <v>#N/A</v>
      </c>
      <c r="Z125" s="116" t="e">
        <f>Komponento_parinkimas</f>
        <v>#N/A</v>
      </c>
      <c r="AA125" s="116" t="e">
        <f>Komponento_parinkimas</f>
        <v>#N/A</v>
      </c>
      <c r="AB125" s="116" t="e">
        <f>Komponento_parinkimas</f>
        <v>#N/A</v>
      </c>
      <c r="AC125" s="116" t="e">
        <f>Komponento_parinkimas</f>
        <v>#N/A</v>
      </c>
      <c r="AD125" s="116" t="e">
        <f>Komponento_parinkimas</f>
        <v>#N/A</v>
      </c>
      <c r="AE125" s="116" t="e">
        <f>Komponento_parinkimas</f>
        <v>#N/A</v>
      </c>
      <c r="AF125" s="116" t="e">
        <f>Komponento_parinkimas</f>
        <v>#N/A</v>
      </c>
      <c r="AG125" s="116" t="e">
        <f>Komponento_parinkimas</f>
        <v>#N/A</v>
      </c>
      <c r="AH125" s="116" t="e">
        <f>Komponento_parinkimas</f>
        <v>#N/A</v>
      </c>
      <c r="AI125" s="116" t="e">
        <f>Komponento_parinkimas</f>
        <v>#N/A</v>
      </c>
      <c r="AJ125" s="116" t="e">
        <f>Komponento_parinkimas</f>
        <v>#N/A</v>
      </c>
      <c r="AK125" s="116" t="e">
        <f>Komponento_parinkimas</f>
        <v>#N/A</v>
      </c>
      <c r="AL125" s="116" t="e">
        <f>Komponento_parinkimas</f>
        <v>#N/A</v>
      </c>
      <c r="AM125" s="116" t="e">
        <f>Komponento_parinkimas</f>
        <v>#N/A</v>
      </c>
      <c r="AN125" s="116" t="e">
        <f>Komponento_parinkimas</f>
        <v>#N/A</v>
      </c>
      <c r="AO125" s="116" t="e">
        <f>Komponento_parinkimas</f>
        <v>#N/A</v>
      </c>
      <c r="AP125" s="116" t="e">
        <f>Komponento_parinkimas</f>
        <v>#N/A</v>
      </c>
      <c r="AQ125" s="116" t="e">
        <f>Komponento_parinkimas</f>
        <v>#N/A</v>
      </c>
      <c r="AR125" s="1"/>
      <c r="AS125" s="1"/>
    </row>
    <row r="126" spans="1:45">
      <c r="A126" s="113" t="s">
        <v>492</v>
      </c>
      <c r="B126" s="114" t="s">
        <v>52</v>
      </c>
      <c r="C126" s="22"/>
      <c r="D126" s="22" t="s">
        <v>69</v>
      </c>
      <c r="E126" s="184" t="s">
        <v>69</v>
      </c>
      <c r="F126" s="184">
        <v>0</v>
      </c>
      <c r="G126" s="184" t="s">
        <v>69</v>
      </c>
      <c r="H126" s="184">
        <v>0</v>
      </c>
      <c r="I126" s="184" t="s">
        <v>69</v>
      </c>
      <c r="J126" s="184">
        <v>0</v>
      </c>
      <c r="K126" s="184">
        <f t="shared" si="11"/>
        <v>0</v>
      </c>
      <c r="L126" s="22"/>
      <c r="M126" s="116" t="e">
        <f>Komponento_parinkimas</f>
        <v>#N/A</v>
      </c>
      <c r="N126" s="116" t="e">
        <f>Komponento_parinkimas</f>
        <v>#N/A</v>
      </c>
      <c r="O126" s="116" t="e">
        <f>Komponento_parinkimas</f>
        <v>#N/A</v>
      </c>
      <c r="P126" s="116" t="e">
        <f>Komponento_parinkimas</f>
        <v>#N/A</v>
      </c>
      <c r="Q126" s="116" t="e">
        <f>Komponento_parinkimas</f>
        <v>#N/A</v>
      </c>
      <c r="R126" s="116" t="e">
        <f>Komponento_parinkimas</f>
        <v>#N/A</v>
      </c>
      <c r="S126" s="116" t="e">
        <f>Komponento_parinkimas</f>
        <v>#N/A</v>
      </c>
      <c r="T126" s="116" t="e">
        <f>Komponento_parinkimas</f>
        <v>#N/A</v>
      </c>
      <c r="U126" s="116" t="e">
        <f>Komponento_parinkimas</f>
        <v>#N/A</v>
      </c>
      <c r="V126" s="116" t="e">
        <f>Komponento_parinkimas</f>
        <v>#N/A</v>
      </c>
      <c r="W126" s="116" t="e">
        <f>Komponento_parinkimas</f>
        <v>#N/A</v>
      </c>
      <c r="X126" s="116" t="e">
        <f>Komponento_parinkimas</f>
        <v>#N/A</v>
      </c>
      <c r="Y126" s="116" t="e">
        <f>Komponento_parinkimas</f>
        <v>#N/A</v>
      </c>
      <c r="Z126" s="116" t="e">
        <f>Komponento_parinkimas</f>
        <v>#N/A</v>
      </c>
      <c r="AA126" s="116" t="e">
        <f>Komponento_parinkimas</f>
        <v>#N/A</v>
      </c>
      <c r="AB126" s="116" t="e">
        <f>Komponento_parinkimas</f>
        <v>#N/A</v>
      </c>
      <c r="AC126" s="116" t="e">
        <f>Komponento_parinkimas</f>
        <v>#N/A</v>
      </c>
      <c r="AD126" s="116" t="e">
        <f>Komponento_parinkimas</f>
        <v>#N/A</v>
      </c>
      <c r="AE126" s="116" t="e">
        <f>Komponento_parinkimas</f>
        <v>#N/A</v>
      </c>
      <c r="AF126" s="116" t="e">
        <f>Komponento_parinkimas</f>
        <v>#N/A</v>
      </c>
      <c r="AG126" s="116" t="e">
        <f>Komponento_parinkimas</f>
        <v>#N/A</v>
      </c>
      <c r="AH126" s="116" t="e">
        <f>Komponento_parinkimas</f>
        <v>#N/A</v>
      </c>
      <c r="AI126" s="116" t="e">
        <f>Komponento_parinkimas</f>
        <v>#N/A</v>
      </c>
      <c r="AJ126" s="116" t="e">
        <f>Komponento_parinkimas</f>
        <v>#N/A</v>
      </c>
      <c r="AK126" s="116" t="e">
        <f>Komponento_parinkimas</f>
        <v>#N/A</v>
      </c>
      <c r="AL126" s="116" t="e">
        <f>Komponento_parinkimas</f>
        <v>#N/A</v>
      </c>
      <c r="AM126" s="116" t="e">
        <f>Komponento_parinkimas</f>
        <v>#N/A</v>
      </c>
      <c r="AN126" s="116" t="e">
        <f>Komponento_parinkimas</f>
        <v>#N/A</v>
      </c>
      <c r="AO126" s="116" t="e">
        <f>Komponento_parinkimas</f>
        <v>#N/A</v>
      </c>
      <c r="AP126" s="116" t="e">
        <f>Komponento_parinkimas</f>
        <v>#N/A</v>
      </c>
      <c r="AQ126" s="116" t="e">
        <f>Komponento_parinkimas</f>
        <v>#N/A</v>
      </c>
      <c r="AR126" s="1"/>
      <c r="AS126" s="1"/>
    </row>
    <row r="127" spans="1:45">
      <c r="A127" s="113" t="s">
        <v>492</v>
      </c>
      <c r="B127" s="114" t="s">
        <v>339</v>
      </c>
      <c r="C127" s="22"/>
      <c r="D127" s="22" t="s">
        <v>69</v>
      </c>
      <c r="E127" s="184" t="s">
        <v>69</v>
      </c>
      <c r="F127" s="184">
        <v>0</v>
      </c>
      <c r="G127" s="184" t="s">
        <v>69</v>
      </c>
      <c r="H127" s="184">
        <v>0</v>
      </c>
      <c r="I127" s="184" t="s">
        <v>69</v>
      </c>
      <c r="J127" s="184">
        <v>0</v>
      </c>
      <c r="K127" s="184">
        <f t="shared" si="11"/>
        <v>0</v>
      </c>
      <c r="L127" s="22"/>
      <c r="M127" s="116" t="e">
        <f>Komponento_parinkimas</f>
        <v>#N/A</v>
      </c>
      <c r="N127" s="116" t="e">
        <f>Komponento_parinkimas</f>
        <v>#N/A</v>
      </c>
      <c r="O127" s="116" t="e">
        <f>Komponento_parinkimas</f>
        <v>#N/A</v>
      </c>
      <c r="P127" s="116" t="e">
        <f>Komponento_parinkimas</f>
        <v>#N/A</v>
      </c>
      <c r="Q127" s="116" t="e">
        <f>Komponento_parinkimas</f>
        <v>#N/A</v>
      </c>
      <c r="R127" s="116" t="e">
        <f>Komponento_parinkimas</f>
        <v>#N/A</v>
      </c>
      <c r="S127" s="116" t="e">
        <f>Komponento_parinkimas</f>
        <v>#N/A</v>
      </c>
      <c r="T127" s="116" t="e">
        <f>Komponento_parinkimas</f>
        <v>#N/A</v>
      </c>
      <c r="U127" s="116" t="e">
        <f>Komponento_parinkimas</f>
        <v>#N/A</v>
      </c>
      <c r="V127" s="116" t="e">
        <f>Komponento_parinkimas</f>
        <v>#N/A</v>
      </c>
      <c r="W127" s="116" t="e">
        <f>Komponento_parinkimas</f>
        <v>#N/A</v>
      </c>
      <c r="X127" s="116" t="e">
        <f>Komponento_parinkimas</f>
        <v>#N/A</v>
      </c>
      <c r="Y127" s="116" t="e">
        <f>Komponento_parinkimas</f>
        <v>#N/A</v>
      </c>
      <c r="Z127" s="116" t="e">
        <f>Komponento_parinkimas</f>
        <v>#N/A</v>
      </c>
      <c r="AA127" s="116" t="e">
        <f>Komponento_parinkimas</f>
        <v>#N/A</v>
      </c>
      <c r="AB127" s="116" t="e">
        <f>Komponento_parinkimas</f>
        <v>#N/A</v>
      </c>
      <c r="AC127" s="116" t="e">
        <f>Komponento_parinkimas</f>
        <v>#N/A</v>
      </c>
      <c r="AD127" s="116" t="e">
        <f>Komponento_parinkimas</f>
        <v>#N/A</v>
      </c>
      <c r="AE127" s="116" t="e">
        <f>Komponento_parinkimas</f>
        <v>#N/A</v>
      </c>
      <c r="AF127" s="116" t="e">
        <f>Komponento_parinkimas</f>
        <v>#N/A</v>
      </c>
      <c r="AG127" s="116" t="e">
        <f>Komponento_parinkimas</f>
        <v>#N/A</v>
      </c>
      <c r="AH127" s="116" t="e">
        <f>Komponento_parinkimas</f>
        <v>#N/A</v>
      </c>
      <c r="AI127" s="116" t="e">
        <f>Komponento_parinkimas</f>
        <v>#N/A</v>
      </c>
      <c r="AJ127" s="116" t="e">
        <f>Komponento_parinkimas</f>
        <v>#N/A</v>
      </c>
      <c r="AK127" s="116" t="e">
        <f>Komponento_parinkimas</f>
        <v>#N/A</v>
      </c>
      <c r="AL127" s="116" t="e">
        <f>Komponento_parinkimas</f>
        <v>#N/A</v>
      </c>
      <c r="AM127" s="116" t="e">
        <f>Komponento_parinkimas</f>
        <v>#N/A</v>
      </c>
      <c r="AN127" s="116" t="e">
        <f>Komponento_parinkimas</f>
        <v>#N/A</v>
      </c>
      <c r="AO127" s="116" t="e">
        <f>Komponento_parinkimas</f>
        <v>#N/A</v>
      </c>
      <c r="AP127" s="116" t="e">
        <f>Komponento_parinkimas</f>
        <v>#N/A</v>
      </c>
      <c r="AQ127" s="116" t="e">
        <f>Komponento_parinkimas</f>
        <v>#N/A</v>
      </c>
      <c r="AR127" s="1"/>
      <c r="AS127" s="1"/>
    </row>
    <row r="128" spans="1:45">
      <c r="A128" s="113" t="s">
        <v>492</v>
      </c>
      <c r="B128" s="114" t="s">
        <v>340</v>
      </c>
      <c r="C128" s="22"/>
      <c r="D128" s="22" t="s">
        <v>69</v>
      </c>
      <c r="E128" s="184" t="s">
        <v>69</v>
      </c>
      <c r="F128" s="184">
        <v>0</v>
      </c>
      <c r="G128" s="184" t="s">
        <v>69</v>
      </c>
      <c r="H128" s="184">
        <v>0</v>
      </c>
      <c r="I128" s="184" t="s">
        <v>69</v>
      </c>
      <c r="J128" s="184">
        <v>0</v>
      </c>
      <c r="K128" s="184">
        <f t="shared" si="11"/>
        <v>0</v>
      </c>
      <c r="L128" s="22"/>
      <c r="M128" s="116" t="e">
        <f>Komponento_parinkimas</f>
        <v>#N/A</v>
      </c>
      <c r="N128" s="116" t="e">
        <f>Komponento_parinkimas</f>
        <v>#N/A</v>
      </c>
      <c r="O128" s="116" t="e">
        <f>Komponento_parinkimas</f>
        <v>#N/A</v>
      </c>
      <c r="P128" s="116" t="e">
        <f>Komponento_parinkimas</f>
        <v>#N/A</v>
      </c>
      <c r="Q128" s="116" t="e">
        <f>Komponento_parinkimas</f>
        <v>#N/A</v>
      </c>
      <c r="R128" s="116" t="e">
        <f>Komponento_parinkimas</f>
        <v>#N/A</v>
      </c>
      <c r="S128" s="116" t="e">
        <f>Komponento_parinkimas</f>
        <v>#N/A</v>
      </c>
      <c r="T128" s="116" t="e">
        <f>Komponento_parinkimas</f>
        <v>#N/A</v>
      </c>
      <c r="U128" s="116" t="e">
        <f>Komponento_parinkimas</f>
        <v>#N/A</v>
      </c>
      <c r="V128" s="116" t="e">
        <f>Komponento_parinkimas</f>
        <v>#N/A</v>
      </c>
      <c r="W128" s="116" t="e">
        <f>Komponento_parinkimas</f>
        <v>#N/A</v>
      </c>
      <c r="X128" s="116" t="e">
        <f>Komponento_parinkimas</f>
        <v>#N/A</v>
      </c>
      <c r="Y128" s="116" t="e">
        <f>Komponento_parinkimas</f>
        <v>#N/A</v>
      </c>
      <c r="Z128" s="116" t="e">
        <f>Komponento_parinkimas</f>
        <v>#N/A</v>
      </c>
      <c r="AA128" s="116" t="e">
        <f>Komponento_parinkimas</f>
        <v>#N/A</v>
      </c>
      <c r="AB128" s="116" t="e">
        <f>Komponento_parinkimas</f>
        <v>#N/A</v>
      </c>
      <c r="AC128" s="116" t="e">
        <f>Komponento_parinkimas</f>
        <v>#N/A</v>
      </c>
      <c r="AD128" s="116" t="e">
        <f>Komponento_parinkimas</f>
        <v>#N/A</v>
      </c>
      <c r="AE128" s="116" t="e">
        <f>Komponento_parinkimas</f>
        <v>#N/A</v>
      </c>
      <c r="AF128" s="116" t="e">
        <f>Komponento_parinkimas</f>
        <v>#N/A</v>
      </c>
      <c r="AG128" s="116" t="e">
        <f>Komponento_parinkimas</f>
        <v>#N/A</v>
      </c>
      <c r="AH128" s="116" t="e">
        <f>Komponento_parinkimas</f>
        <v>#N/A</v>
      </c>
      <c r="AI128" s="116" t="e">
        <f>Komponento_parinkimas</f>
        <v>#N/A</v>
      </c>
      <c r="AJ128" s="116" t="e">
        <f>Komponento_parinkimas</f>
        <v>#N/A</v>
      </c>
      <c r="AK128" s="116" t="e">
        <f>Komponento_parinkimas</f>
        <v>#N/A</v>
      </c>
      <c r="AL128" s="116" t="e">
        <f>Komponento_parinkimas</f>
        <v>#N/A</v>
      </c>
      <c r="AM128" s="116" t="e">
        <f>Komponento_parinkimas</f>
        <v>#N/A</v>
      </c>
      <c r="AN128" s="116" t="e">
        <f>Komponento_parinkimas</f>
        <v>#N/A</v>
      </c>
      <c r="AO128" s="116" t="e">
        <f>Komponento_parinkimas</f>
        <v>#N/A</v>
      </c>
      <c r="AP128" s="116" t="e">
        <f>Komponento_parinkimas</f>
        <v>#N/A</v>
      </c>
      <c r="AQ128" s="116" t="e">
        <f>Komponento_parinkimas</f>
        <v>#N/A</v>
      </c>
      <c r="AR128" s="1"/>
      <c r="AS128" s="1"/>
    </row>
    <row r="129" spans="1:45">
      <c r="A129" s="113" t="s">
        <v>492</v>
      </c>
      <c r="B129" s="114" t="s">
        <v>341</v>
      </c>
      <c r="C129" s="22"/>
      <c r="D129" s="22" t="s">
        <v>69</v>
      </c>
      <c r="E129" s="184" t="s">
        <v>69</v>
      </c>
      <c r="F129" s="184">
        <v>0</v>
      </c>
      <c r="G129" s="184" t="s">
        <v>69</v>
      </c>
      <c r="H129" s="184">
        <v>0</v>
      </c>
      <c r="I129" s="184" t="s">
        <v>69</v>
      </c>
      <c r="J129" s="184">
        <v>0</v>
      </c>
      <c r="K129" s="184">
        <f t="shared" si="11"/>
        <v>0</v>
      </c>
      <c r="L129" s="22"/>
      <c r="M129" s="116" t="e">
        <f>Komponento_parinkimas</f>
        <v>#N/A</v>
      </c>
      <c r="N129" s="116" t="e">
        <f>Komponento_parinkimas</f>
        <v>#N/A</v>
      </c>
      <c r="O129" s="116" t="e">
        <f>Komponento_parinkimas</f>
        <v>#N/A</v>
      </c>
      <c r="P129" s="116" t="e">
        <f>Komponento_parinkimas</f>
        <v>#N/A</v>
      </c>
      <c r="Q129" s="116" t="e">
        <f>Komponento_parinkimas</f>
        <v>#N/A</v>
      </c>
      <c r="R129" s="116" t="e">
        <f>Komponento_parinkimas</f>
        <v>#N/A</v>
      </c>
      <c r="S129" s="116" t="e">
        <f>Komponento_parinkimas</f>
        <v>#N/A</v>
      </c>
      <c r="T129" s="116" t="e">
        <f>Komponento_parinkimas</f>
        <v>#N/A</v>
      </c>
      <c r="U129" s="116" t="e">
        <f>Komponento_parinkimas</f>
        <v>#N/A</v>
      </c>
      <c r="V129" s="116" t="e">
        <f>Komponento_parinkimas</f>
        <v>#N/A</v>
      </c>
      <c r="W129" s="116" t="e">
        <f>Komponento_parinkimas</f>
        <v>#N/A</v>
      </c>
      <c r="X129" s="116" t="e">
        <f>Komponento_parinkimas</f>
        <v>#N/A</v>
      </c>
      <c r="Y129" s="116" t="e">
        <f>Komponento_parinkimas</f>
        <v>#N/A</v>
      </c>
      <c r="Z129" s="116" t="e">
        <f>Komponento_parinkimas</f>
        <v>#N/A</v>
      </c>
      <c r="AA129" s="116" t="e">
        <f>Komponento_parinkimas</f>
        <v>#N/A</v>
      </c>
      <c r="AB129" s="116" t="e">
        <f>Komponento_parinkimas</f>
        <v>#N/A</v>
      </c>
      <c r="AC129" s="116" t="e">
        <f>Komponento_parinkimas</f>
        <v>#N/A</v>
      </c>
      <c r="AD129" s="116" t="e">
        <f>Komponento_parinkimas</f>
        <v>#N/A</v>
      </c>
      <c r="AE129" s="116" t="e">
        <f>Komponento_parinkimas</f>
        <v>#N/A</v>
      </c>
      <c r="AF129" s="116" t="e">
        <f>Komponento_parinkimas</f>
        <v>#N/A</v>
      </c>
      <c r="AG129" s="116" t="e">
        <f>Komponento_parinkimas</f>
        <v>#N/A</v>
      </c>
      <c r="AH129" s="116" t="e">
        <f>Komponento_parinkimas</f>
        <v>#N/A</v>
      </c>
      <c r="AI129" s="116" t="e">
        <f>Komponento_parinkimas</f>
        <v>#N/A</v>
      </c>
      <c r="AJ129" s="116" t="e">
        <f>Komponento_parinkimas</f>
        <v>#N/A</v>
      </c>
      <c r="AK129" s="116" t="e">
        <f>Komponento_parinkimas</f>
        <v>#N/A</v>
      </c>
      <c r="AL129" s="116" t="e">
        <f>Komponento_parinkimas</f>
        <v>#N/A</v>
      </c>
      <c r="AM129" s="116" t="e">
        <f>Komponento_parinkimas</f>
        <v>#N/A</v>
      </c>
      <c r="AN129" s="116" t="e">
        <f>Komponento_parinkimas</f>
        <v>#N/A</v>
      </c>
      <c r="AO129" s="116" t="e">
        <f>Komponento_parinkimas</f>
        <v>#N/A</v>
      </c>
      <c r="AP129" s="116" t="e">
        <f>Komponento_parinkimas</f>
        <v>#N/A</v>
      </c>
      <c r="AQ129" s="116" t="e">
        <f>Komponento_parinkimas</f>
        <v>#N/A</v>
      </c>
      <c r="AR129" s="1"/>
      <c r="AS129" s="1"/>
    </row>
    <row r="130" spans="1:45">
      <c r="A130" s="113" t="s">
        <v>492</v>
      </c>
      <c r="B130" s="114" t="s">
        <v>342</v>
      </c>
      <c r="C130" s="22"/>
      <c r="D130" s="22" t="s">
        <v>69</v>
      </c>
      <c r="E130" s="184" t="s">
        <v>69</v>
      </c>
      <c r="F130" s="184">
        <v>0</v>
      </c>
      <c r="G130" s="184" t="s">
        <v>69</v>
      </c>
      <c r="H130" s="184">
        <v>0</v>
      </c>
      <c r="I130" s="184" t="s">
        <v>69</v>
      </c>
      <c r="J130" s="184">
        <v>0</v>
      </c>
      <c r="K130" s="184">
        <f t="shared" si="11"/>
        <v>0</v>
      </c>
      <c r="L130" s="22"/>
      <c r="M130" s="116" t="e">
        <f>Komponento_parinkimas</f>
        <v>#N/A</v>
      </c>
      <c r="N130" s="116" t="e">
        <f>Komponento_parinkimas</f>
        <v>#N/A</v>
      </c>
      <c r="O130" s="116" t="e">
        <f>Komponento_parinkimas</f>
        <v>#N/A</v>
      </c>
      <c r="P130" s="116" t="e">
        <f>Komponento_parinkimas</f>
        <v>#N/A</v>
      </c>
      <c r="Q130" s="116" t="e">
        <f>Komponento_parinkimas</f>
        <v>#N/A</v>
      </c>
      <c r="R130" s="116" t="e">
        <f>Komponento_parinkimas</f>
        <v>#N/A</v>
      </c>
      <c r="S130" s="116" t="e">
        <f>Komponento_parinkimas</f>
        <v>#N/A</v>
      </c>
      <c r="T130" s="116" t="e">
        <f>Komponento_parinkimas</f>
        <v>#N/A</v>
      </c>
      <c r="U130" s="116" t="e">
        <f>Komponento_parinkimas</f>
        <v>#N/A</v>
      </c>
      <c r="V130" s="116" t="e">
        <f>Komponento_parinkimas</f>
        <v>#N/A</v>
      </c>
      <c r="W130" s="116" t="e">
        <f>Komponento_parinkimas</f>
        <v>#N/A</v>
      </c>
      <c r="X130" s="116" t="e">
        <f>Komponento_parinkimas</f>
        <v>#N/A</v>
      </c>
      <c r="Y130" s="116" t="e">
        <f>Komponento_parinkimas</f>
        <v>#N/A</v>
      </c>
      <c r="Z130" s="116" t="e">
        <f>Komponento_parinkimas</f>
        <v>#N/A</v>
      </c>
      <c r="AA130" s="116" t="e">
        <f>Komponento_parinkimas</f>
        <v>#N/A</v>
      </c>
      <c r="AB130" s="116" t="e">
        <f>Komponento_parinkimas</f>
        <v>#N/A</v>
      </c>
      <c r="AC130" s="116" t="e">
        <f>Komponento_parinkimas</f>
        <v>#N/A</v>
      </c>
      <c r="AD130" s="116" t="e">
        <f>Komponento_parinkimas</f>
        <v>#N/A</v>
      </c>
      <c r="AE130" s="116" t="e">
        <f>Komponento_parinkimas</f>
        <v>#N/A</v>
      </c>
      <c r="AF130" s="116" t="e">
        <f>Komponento_parinkimas</f>
        <v>#N/A</v>
      </c>
      <c r="AG130" s="116" t="e">
        <f>Komponento_parinkimas</f>
        <v>#N/A</v>
      </c>
      <c r="AH130" s="116" t="e">
        <f>Komponento_parinkimas</f>
        <v>#N/A</v>
      </c>
      <c r="AI130" s="116" t="e">
        <f>Komponento_parinkimas</f>
        <v>#N/A</v>
      </c>
      <c r="AJ130" s="116" t="e">
        <f>Komponento_parinkimas</f>
        <v>#N/A</v>
      </c>
      <c r="AK130" s="116" t="e">
        <f>Komponento_parinkimas</f>
        <v>#N/A</v>
      </c>
      <c r="AL130" s="116" t="e">
        <f>Komponento_parinkimas</f>
        <v>#N/A</v>
      </c>
      <c r="AM130" s="116" t="e">
        <f>Komponento_parinkimas</f>
        <v>#N/A</v>
      </c>
      <c r="AN130" s="116" t="e">
        <f>Komponento_parinkimas</f>
        <v>#N/A</v>
      </c>
      <c r="AO130" s="116" t="e">
        <f>Komponento_parinkimas</f>
        <v>#N/A</v>
      </c>
      <c r="AP130" s="116" t="e">
        <f>Komponento_parinkimas</f>
        <v>#N/A</v>
      </c>
      <c r="AQ130" s="116" t="e">
        <f>Komponento_parinkimas</f>
        <v>#N/A</v>
      </c>
      <c r="AR130" s="1"/>
      <c r="AS130" s="1"/>
    </row>
    <row r="131" spans="1:45">
      <c r="A131" s="113" t="s">
        <v>492</v>
      </c>
      <c r="B131" s="114" t="s">
        <v>343</v>
      </c>
      <c r="C131" s="22"/>
      <c r="D131" s="22" t="s">
        <v>69</v>
      </c>
      <c r="E131" s="184" t="s">
        <v>69</v>
      </c>
      <c r="F131" s="184">
        <v>0</v>
      </c>
      <c r="G131" s="184" t="s">
        <v>69</v>
      </c>
      <c r="H131" s="184">
        <v>0</v>
      </c>
      <c r="I131" s="184" t="s">
        <v>69</v>
      </c>
      <c r="J131" s="184">
        <v>0</v>
      </c>
      <c r="K131" s="184">
        <f t="shared" si="11"/>
        <v>0</v>
      </c>
      <c r="L131" s="22"/>
      <c r="M131" s="116" t="e">
        <f>Komponento_parinkimas</f>
        <v>#N/A</v>
      </c>
      <c r="N131" s="116" t="e">
        <f>Komponento_parinkimas</f>
        <v>#N/A</v>
      </c>
      <c r="O131" s="116" t="e">
        <f>Komponento_parinkimas</f>
        <v>#N/A</v>
      </c>
      <c r="P131" s="116" t="e">
        <f>Komponento_parinkimas</f>
        <v>#N/A</v>
      </c>
      <c r="Q131" s="116" t="e">
        <f>Komponento_parinkimas</f>
        <v>#N/A</v>
      </c>
      <c r="R131" s="116" t="e">
        <f>Komponento_parinkimas</f>
        <v>#N/A</v>
      </c>
      <c r="S131" s="116" t="e">
        <f>Komponento_parinkimas</f>
        <v>#N/A</v>
      </c>
      <c r="T131" s="116" t="e">
        <f>Komponento_parinkimas</f>
        <v>#N/A</v>
      </c>
      <c r="U131" s="116" t="e">
        <f>Komponento_parinkimas</f>
        <v>#N/A</v>
      </c>
      <c r="V131" s="116" t="e">
        <f>Komponento_parinkimas</f>
        <v>#N/A</v>
      </c>
      <c r="W131" s="116" t="e">
        <f>Komponento_parinkimas</f>
        <v>#N/A</v>
      </c>
      <c r="X131" s="116" t="e">
        <f>Komponento_parinkimas</f>
        <v>#N/A</v>
      </c>
      <c r="Y131" s="116" t="e">
        <f>Komponento_parinkimas</f>
        <v>#N/A</v>
      </c>
      <c r="Z131" s="116" t="e">
        <f>Komponento_parinkimas</f>
        <v>#N/A</v>
      </c>
      <c r="AA131" s="116" t="e">
        <f>Komponento_parinkimas</f>
        <v>#N/A</v>
      </c>
      <c r="AB131" s="116" t="e">
        <f>Komponento_parinkimas</f>
        <v>#N/A</v>
      </c>
      <c r="AC131" s="116" t="e">
        <f>Komponento_parinkimas</f>
        <v>#N/A</v>
      </c>
      <c r="AD131" s="116" t="e">
        <f>Komponento_parinkimas</f>
        <v>#N/A</v>
      </c>
      <c r="AE131" s="116" t="e">
        <f>Komponento_parinkimas</f>
        <v>#N/A</v>
      </c>
      <c r="AF131" s="116" t="e">
        <f>Komponento_parinkimas</f>
        <v>#N/A</v>
      </c>
      <c r="AG131" s="116" t="e">
        <f>Komponento_parinkimas</f>
        <v>#N/A</v>
      </c>
      <c r="AH131" s="116" t="e">
        <f>Komponento_parinkimas</f>
        <v>#N/A</v>
      </c>
      <c r="AI131" s="116" t="e">
        <f>Komponento_parinkimas</f>
        <v>#N/A</v>
      </c>
      <c r="AJ131" s="116" t="e">
        <f>Komponento_parinkimas</f>
        <v>#N/A</v>
      </c>
      <c r="AK131" s="116" t="e">
        <f>Komponento_parinkimas</f>
        <v>#N/A</v>
      </c>
      <c r="AL131" s="116" t="e">
        <f>Komponento_parinkimas</f>
        <v>#N/A</v>
      </c>
      <c r="AM131" s="116" t="e">
        <f>Komponento_parinkimas</f>
        <v>#N/A</v>
      </c>
      <c r="AN131" s="116" t="e">
        <f>Komponento_parinkimas</f>
        <v>#N/A</v>
      </c>
      <c r="AO131" s="116" t="e">
        <f>Komponento_parinkimas</f>
        <v>#N/A</v>
      </c>
      <c r="AP131" s="116" t="e">
        <f>Komponento_parinkimas</f>
        <v>#N/A</v>
      </c>
      <c r="AQ131" s="116" t="e">
        <f>Komponento_parinkimas</f>
        <v>#N/A</v>
      </c>
      <c r="AR131" s="1"/>
      <c r="AS131" s="1"/>
    </row>
    <row r="132" spans="1:45">
      <c r="A132" s="113" t="s">
        <v>492</v>
      </c>
      <c r="B132" s="119" t="s">
        <v>53</v>
      </c>
      <c r="C132" s="111"/>
      <c r="D132" s="111"/>
      <c r="E132" s="192"/>
      <c r="F132" s="193"/>
      <c r="G132" s="193"/>
      <c r="H132" s="193"/>
      <c r="I132" s="193"/>
      <c r="J132" s="193"/>
      <c r="K132" s="194"/>
      <c r="L132" s="118"/>
      <c r="M132" s="111"/>
      <c r="N132" s="111"/>
      <c r="O132" s="111"/>
      <c r="P132" s="111"/>
      <c r="Q132" s="111"/>
      <c r="R132" s="111"/>
      <c r="S132" s="111"/>
      <c r="T132" s="111"/>
      <c r="U132" s="111"/>
      <c r="V132" s="111"/>
      <c r="W132" s="111"/>
      <c r="X132" s="111"/>
      <c r="Y132" s="111"/>
      <c r="Z132" s="111"/>
      <c r="AA132" s="111"/>
      <c r="AB132" s="111"/>
      <c r="AC132" s="111"/>
      <c r="AD132" s="111"/>
      <c r="AE132" s="111"/>
      <c r="AF132" s="111"/>
      <c r="AG132" s="111"/>
      <c r="AH132" s="111"/>
      <c r="AI132" s="111"/>
      <c r="AJ132" s="111"/>
      <c r="AK132" s="111"/>
      <c r="AL132" s="111"/>
      <c r="AM132" s="111"/>
      <c r="AN132" s="111"/>
      <c r="AO132" s="111"/>
      <c r="AP132" s="111"/>
      <c r="AQ132" s="111"/>
      <c r="AR132" s="1"/>
      <c r="AS132" s="1"/>
    </row>
    <row r="133" spans="1:45">
      <c r="A133" s="113" t="s">
        <v>492</v>
      </c>
      <c r="B133" s="114" t="s">
        <v>344</v>
      </c>
      <c r="C133" s="22"/>
      <c r="D133" s="22" t="s">
        <v>69</v>
      </c>
      <c r="E133" s="184" t="s">
        <v>69</v>
      </c>
      <c r="F133" s="184">
        <v>0</v>
      </c>
      <c r="G133" s="184" t="s">
        <v>69</v>
      </c>
      <c r="H133" s="184">
        <v>0</v>
      </c>
      <c r="I133" s="184" t="s">
        <v>69</v>
      </c>
      <c r="J133" s="184">
        <v>0</v>
      </c>
      <c r="K133" s="184">
        <f>PRODUCT(IF(E133&lt;&gt;"'-",F133,1),IF(G133&lt;&gt;"-",H133,1),IF(I133&lt;&gt;"-",J133,1))</f>
        <v>0</v>
      </c>
      <c r="L133" s="22"/>
      <c r="M133" s="116" t="e">
        <f>Komponento_parinkimas</f>
        <v>#N/A</v>
      </c>
      <c r="N133" s="116" t="e">
        <f>Komponento_parinkimas</f>
        <v>#N/A</v>
      </c>
      <c r="O133" s="116" t="e">
        <f>Komponento_parinkimas</f>
        <v>#N/A</v>
      </c>
      <c r="P133" s="116" t="e">
        <f>Komponento_parinkimas</f>
        <v>#N/A</v>
      </c>
      <c r="Q133" s="116" t="e">
        <f>Komponento_parinkimas</f>
        <v>#N/A</v>
      </c>
      <c r="R133" s="116" t="e">
        <f>Komponento_parinkimas</f>
        <v>#N/A</v>
      </c>
      <c r="S133" s="116" t="e">
        <f>Komponento_parinkimas</f>
        <v>#N/A</v>
      </c>
      <c r="T133" s="116" t="e">
        <f>Komponento_parinkimas</f>
        <v>#N/A</v>
      </c>
      <c r="U133" s="116" t="e">
        <f>Komponento_parinkimas</f>
        <v>#N/A</v>
      </c>
      <c r="V133" s="116" t="e">
        <f>Komponento_parinkimas</f>
        <v>#N/A</v>
      </c>
      <c r="W133" s="116" t="e">
        <f>Komponento_parinkimas</f>
        <v>#N/A</v>
      </c>
      <c r="X133" s="116" t="e">
        <f>Komponento_parinkimas</f>
        <v>#N/A</v>
      </c>
      <c r="Y133" s="116" t="e">
        <f>Komponento_parinkimas</f>
        <v>#N/A</v>
      </c>
      <c r="Z133" s="116" t="e">
        <f>Komponento_parinkimas</f>
        <v>#N/A</v>
      </c>
      <c r="AA133" s="116" t="e">
        <f>Komponento_parinkimas</f>
        <v>#N/A</v>
      </c>
      <c r="AB133" s="116" t="e">
        <f>Komponento_parinkimas</f>
        <v>#N/A</v>
      </c>
      <c r="AC133" s="116" t="e">
        <f>Komponento_parinkimas</f>
        <v>#N/A</v>
      </c>
      <c r="AD133" s="116" t="e">
        <f>Komponento_parinkimas</f>
        <v>#N/A</v>
      </c>
      <c r="AE133" s="116" t="e">
        <f>Komponento_parinkimas</f>
        <v>#N/A</v>
      </c>
      <c r="AF133" s="116" t="e">
        <f>Komponento_parinkimas</f>
        <v>#N/A</v>
      </c>
      <c r="AG133" s="116" t="e">
        <f>Komponento_parinkimas</f>
        <v>#N/A</v>
      </c>
      <c r="AH133" s="116" t="e">
        <f>Komponento_parinkimas</f>
        <v>#N/A</v>
      </c>
      <c r="AI133" s="116" t="e">
        <f>Komponento_parinkimas</f>
        <v>#N/A</v>
      </c>
      <c r="AJ133" s="116" t="e">
        <f>Komponento_parinkimas</f>
        <v>#N/A</v>
      </c>
      <c r="AK133" s="116" t="e">
        <f>Komponento_parinkimas</f>
        <v>#N/A</v>
      </c>
      <c r="AL133" s="116" t="e">
        <f>Komponento_parinkimas</f>
        <v>#N/A</v>
      </c>
      <c r="AM133" s="116" t="e">
        <f>Komponento_parinkimas</f>
        <v>#N/A</v>
      </c>
      <c r="AN133" s="116" t="e">
        <f>Komponento_parinkimas</f>
        <v>#N/A</v>
      </c>
      <c r="AO133" s="116" t="e">
        <f>Komponento_parinkimas</f>
        <v>#N/A</v>
      </c>
      <c r="AP133" s="116" t="e">
        <f>Komponento_parinkimas</f>
        <v>#N/A</v>
      </c>
      <c r="AQ133" s="116" t="e">
        <f>Komponento_parinkimas</f>
        <v>#N/A</v>
      </c>
      <c r="AR133" s="1"/>
      <c r="AS133" s="1"/>
    </row>
    <row r="134" spans="1:45">
      <c r="A134" s="113" t="s">
        <v>492</v>
      </c>
      <c r="B134" s="114" t="s">
        <v>345</v>
      </c>
      <c r="C134" s="22"/>
      <c r="D134" s="22" t="s">
        <v>69</v>
      </c>
      <c r="E134" s="184" t="s">
        <v>69</v>
      </c>
      <c r="F134" s="184">
        <v>0</v>
      </c>
      <c r="G134" s="184" t="s">
        <v>69</v>
      </c>
      <c r="H134" s="184">
        <v>0</v>
      </c>
      <c r="I134" s="184" t="s">
        <v>69</v>
      </c>
      <c r="J134" s="184">
        <v>0</v>
      </c>
      <c r="K134" s="184">
        <f>PRODUCT(IF(E134&lt;&gt;"'-",F134,1),IF(G134&lt;&gt;"-",H134,1),IF(I134&lt;&gt;"-",J134,1))</f>
        <v>0</v>
      </c>
      <c r="L134" s="22"/>
      <c r="M134" s="116" t="e">
        <f>Komponento_parinkimas</f>
        <v>#N/A</v>
      </c>
      <c r="N134" s="116" t="e">
        <f>Komponento_parinkimas</f>
        <v>#N/A</v>
      </c>
      <c r="O134" s="116" t="e">
        <f>Komponento_parinkimas</f>
        <v>#N/A</v>
      </c>
      <c r="P134" s="116" t="e">
        <f>Komponento_parinkimas</f>
        <v>#N/A</v>
      </c>
      <c r="Q134" s="116" t="e">
        <f>Komponento_parinkimas</f>
        <v>#N/A</v>
      </c>
      <c r="R134" s="116" t="e">
        <f>Komponento_parinkimas</f>
        <v>#N/A</v>
      </c>
      <c r="S134" s="116" t="e">
        <f>Komponento_parinkimas</f>
        <v>#N/A</v>
      </c>
      <c r="T134" s="116" t="e">
        <f>Komponento_parinkimas</f>
        <v>#N/A</v>
      </c>
      <c r="U134" s="116" t="e">
        <f>Komponento_parinkimas</f>
        <v>#N/A</v>
      </c>
      <c r="V134" s="116" t="e">
        <f>Komponento_parinkimas</f>
        <v>#N/A</v>
      </c>
      <c r="W134" s="116" t="e">
        <f>Komponento_parinkimas</f>
        <v>#N/A</v>
      </c>
      <c r="X134" s="116" t="e">
        <f>Komponento_parinkimas</f>
        <v>#N/A</v>
      </c>
      <c r="Y134" s="116" t="e">
        <f>Komponento_parinkimas</f>
        <v>#N/A</v>
      </c>
      <c r="Z134" s="116" t="e">
        <f>Komponento_parinkimas</f>
        <v>#N/A</v>
      </c>
      <c r="AA134" s="116" t="e">
        <f>Komponento_parinkimas</f>
        <v>#N/A</v>
      </c>
      <c r="AB134" s="116" t="e">
        <f>Komponento_parinkimas</f>
        <v>#N/A</v>
      </c>
      <c r="AC134" s="116" t="e">
        <f>Komponento_parinkimas</f>
        <v>#N/A</v>
      </c>
      <c r="AD134" s="116" t="e">
        <f>Komponento_parinkimas</f>
        <v>#N/A</v>
      </c>
      <c r="AE134" s="116" t="e">
        <f>Komponento_parinkimas</f>
        <v>#N/A</v>
      </c>
      <c r="AF134" s="116" t="e">
        <f>Komponento_parinkimas</f>
        <v>#N/A</v>
      </c>
      <c r="AG134" s="116" t="e">
        <f>Komponento_parinkimas</f>
        <v>#N/A</v>
      </c>
      <c r="AH134" s="116" t="e">
        <f>Komponento_parinkimas</f>
        <v>#N/A</v>
      </c>
      <c r="AI134" s="116" t="e">
        <f>Komponento_parinkimas</f>
        <v>#N/A</v>
      </c>
      <c r="AJ134" s="116" t="e">
        <f>Komponento_parinkimas</f>
        <v>#N/A</v>
      </c>
      <c r="AK134" s="116" t="e">
        <f>Komponento_parinkimas</f>
        <v>#N/A</v>
      </c>
      <c r="AL134" s="116" t="e">
        <f>Komponento_parinkimas</f>
        <v>#N/A</v>
      </c>
      <c r="AM134" s="116" t="e">
        <f>Komponento_parinkimas</f>
        <v>#N/A</v>
      </c>
      <c r="AN134" s="116" t="e">
        <f>Komponento_parinkimas</f>
        <v>#N/A</v>
      </c>
      <c r="AO134" s="116" t="e">
        <f>Komponento_parinkimas</f>
        <v>#N/A</v>
      </c>
      <c r="AP134" s="116" t="e">
        <f>Komponento_parinkimas</f>
        <v>#N/A</v>
      </c>
      <c r="AQ134" s="116" t="e">
        <f>Komponento_parinkimas</f>
        <v>#N/A</v>
      </c>
      <c r="AR134" s="1"/>
      <c r="AS134" s="1"/>
    </row>
    <row r="135" spans="1:45">
      <c r="A135" s="113" t="s">
        <v>492</v>
      </c>
      <c r="B135" s="114" t="s">
        <v>346</v>
      </c>
      <c r="C135" s="22"/>
      <c r="D135" s="22" t="s">
        <v>69</v>
      </c>
      <c r="E135" s="184" t="s">
        <v>69</v>
      </c>
      <c r="F135" s="184">
        <v>0</v>
      </c>
      <c r="G135" s="184" t="s">
        <v>69</v>
      </c>
      <c r="H135" s="184">
        <v>0</v>
      </c>
      <c r="I135" s="184" t="s">
        <v>69</v>
      </c>
      <c r="J135" s="184">
        <v>0</v>
      </c>
      <c r="K135" s="184">
        <f>PRODUCT(IF(E135&lt;&gt;"'-",F135,1),IF(G135&lt;&gt;"-",H135,1),IF(I135&lt;&gt;"-",J135,1))</f>
        <v>0</v>
      </c>
      <c r="L135" s="22"/>
      <c r="M135" s="116" t="e">
        <f>Komponento_parinkimas</f>
        <v>#N/A</v>
      </c>
      <c r="N135" s="116" t="e">
        <f>Komponento_parinkimas</f>
        <v>#N/A</v>
      </c>
      <c r="O135" s="116" t="e">
        <f>Komponento_parinkimas</f>
        <v>#N/A</v>
      </c>
      <c r="P135" s="116" t="e">
        <f>Komponento_parinkimas</f>
        <v>#N/A</v>
      </c>
      <c r="Q135" s="116" t="e">
        <f>Komponento_parinkimas</f>
        <v>#N/A</v>
      </c>
      <c r="R135" s="116" t="e">
        <f>Komponento_parinkimas</f>
        <v>#N/A</v>
      </c>
      <c r="S135" s="116" t="e">
        <f>Komponento_parinkimas</f>
        <v>#N/A</v>
      </c>
      <c r="T135" s="116" t="e">
        <f>Komponento_parinkimas</f>
        <v>#N/A</v>
      </c>
      <c r="U135" s="116" t="e">
        <f>Komponento_parinkimas</f>
        <v>#N/A</v>
      </c>
      <c r="V135" s="116" t="e">
        <f>Komponento_parinkimas</f>
        <v>#N/A</v>
      </c>
      <c r="W135" s="116" t="e">
        <f>Komponento_parinkimas</f>
        <v>#N/A</v>
      </c>
      <c r="X135" s="116" t="e">
        <f>Komponento_parinkimas</f>
        <v>#N/A</v>
      </c>
      <c r="Y135" s="116" t="e">
        <f>Komponento_parinkimas</f>
        <v>#N/A</v>
      </c>
      <c r="Z135" s="116" t="e">
        <f>Komponento_parinkimas</f>
        <v>#N/A</v>
      </c>
      <c r="AA135" s="116" t="e">
        <f>Komponento_parinkimas</f>
        <v>#N/A</v>
      </c>
      <c r="AB135" s="116" t="e">
        <f>Komponento_parinkimas</f>
        <v>#N/A</v>
      </c>
      <c r="AC135" s="116" t="e">
        <f>Komponento_parinkimas</f>
        <v>#N/A</v>
      </c>
      <c r="AD135" s="116" t="e">
        <f>Komponento_parinkimas</f>
        <v>#N/A</v>
      </c>
      <c r="AE135" s="116" t="e">
        <f>Komponento_parinkimas</f>
        <v>#N/A</v>
      </c>
      <c r="AF135" s="116" t="e">
        <f>Komponento_parinkimas</f>
        <v>#N/A</v>
      </c>
      <c r="AG135" s="116" t="e">
        <f>Komponento_parinkimas</f>
        <v>#N/A</v>
      </c>
      <c r="AH135" s="116" t="e">
        <f>Komponento_parinkimas</f>
        <v>#N/A</v>
      </c>
      <c r="AI135" s="116" t="e">
        <f>Komponento_parinkimas</f>
        <v>#N/A</v>
      </c>
      <c r="AJ135" s="116" t="e">
        <f>Komponento_parinkimas</f>
        <v>#N/A</v>
      </c>
      <c r="AK135" s="116" t="e">
        <f>Komponento_parinkimas</f>
        <v>#N/A</v>
      </c>
      <c r="AL135" s="116" t="e">
        <f>Komponento_parinkimas</f>
        <v>#N/A</v>
      </c>
      <c r="AM135" s="116" t="e">
        <f>Komponento_parinkimas</f>
        <v>#N/A</v>
      </c>
      <c r="AN135" s="116" t="e">
        <f>Komponento_parinkimas</f>
        <v>#N/A</v>
      </c>
      <c r="AO135" s="116" t="e">
        <f>Komponento_parinkimas</f>
        <v>#N/A</v>
      </c>
      <c r="AP135" s="116" t="e">
        <f>Komponento_parinkimas</f>
        <v>#N/A</v>
      </c>
      <c r="AQ135" s="116" t="e">
        <f>Komponento_parinkimas</f>
        <v>#N/A</v>
      </c>
      <c r="AR135" s="1"/>
      <c r="AS135" s="1"/>
    </row>
    <row r="136" spans="1:45">
      <c r="A136" s="113" t="s">
        <v>493</v>
      </c>
      <c r="B136" s="119" t="s">
        <v>50</v>
      </c>
      <c r="C136" s="111"/>
      <c r="D136" s="111"/>
      <c r="E136" s="192"/>
      <c r="F136" s="193"/>
      <c r="G136" s="193"/>
      <c r="H136" s="193"/>
      <c r="I136" s="193"/>
      <c r="J136" s="193"/>
      <c r="K136" s="194"/>
      <c r="L136" s="118"/>
      <c r="M136" s="111"/>
      <c r="N136" s="111"/>
      <c r="O136" s="111"/>
      <c r="P136" s="111"/>
      <c r="Q136" s="111"/>
      <c r="R136" s="111"/>
      <c r="S136" s="111"/>
      <c r="T136" s="111"/>
      <c r="U136" s="111"/>
      <c r="V136" s="111"/>
      <c r="W136" s="111"/>
      <c r="X136" s="111"/>
      <c r="Y136" s="111"/>
      <c r="Z136" s="111"/>
      <c r="AA136" s="111"/>
      <c r="AB136" s="111"/>
      <c r="AC136" s="111"/>
      <c r="AD136" s="111"/>
      <c r="AE136" s="111"/>
      <c r="AF136" s="111"/>
      <c r="AG136" s="111"/>
      <c r="AH136" s="111"/>
      <c r="AI136" s="111"/>
      <c r="AJ136" s="111"/>
      <c r="AK136" s="111"/>
      <c r="AL136" s="111"/>
      <c r="AM136" s="111"/>
      <c r="AN136" s="111"/>
      <c r="AO136" s="111"/>
      <c r="AP136" s="111"/>
      <c r="AQ136" s="111"/>
      <c r="AR136" s="1"/>
      <c r="AS136" s="1"/>
    </row>
    <row r="137" spans="1:45">
      <c r="A137" s="113" t="s">
        <v>493</v>
      </c>
      <c r="B137" s="114" t="s">
        <v>51</v>
      </c>
      <c r="C137" s="22"/>
      <c r="D137" s="22" t="s">
        <v>69</v>
      </c>
      <c r="E137" s="184" t="s">
        <v>69</v>
      </c>
      <c r="F137" s="184">
        <v>0</v>
      </c>
      <c r="G137" s="184" t="s">
        <v>69</v>
      </c>
      <c r="H137" s="184">
        <v>0</v>
      </c>
      <c r="I137" s="184" t="s">
        <v>69</v>
      </c>
      <c r="J137" s="184">
        <v>0</v>
      </c>
      <c r="K137" s="184">
        <f t="shared" ref="K137:K143" si="12">PRODUCT(IF(E137&lt;&gt;"'-",F137,1),IF(G137&lt;&gt;"-",H137,1),IF(I137&lt;&gt;"-",J137,1))</f>
        <v>0</v>
      </c>
      <c r="L137" s="22"/>
      <c r="M137" s="116" t="e">
        <f>Komponento_parinkimas</f>
        <v>#N/A</v>
      </c>
      <c r="N137" s="116" t="e">
        <f>Komponento_parinkimas</f>
        <v>#N/A</v>
      </c>
      <c r="O137" s="116" t="e">
        <f>Komponento_parinkimas</f>
        <v>#N/A</v>
      </c>
      <c r="P137" s="116" t="e">
        <f>Komponento_parinkimas</f>
        <v>#N/A</v>
      </c>
      <c r="Q137" s="116" t="e">
        <f>Komponento_parinkimas</f>
        <v>#N/A</v>
      </c>
      <c r="R137" s="116" t="e">
        <f>Komponento_parinkimas</f>
        <v>#N/A</v>
      </c>
      <c r="S137" s="116" t="e">
        <f>Komponento_parinkimas</f>
        <v>#N/A</v>
      </c>
      <c r="T137" s="116" t="e">
        <f>Komponento_parinkimas</f>
        <v>#N/A</v>
      </c>
      <c r="U137" s="116" t="e">
        <f>Komponento_parinkimas</f>
        <v>#N/A</v>
      </c>
      <c r="V137" s="116" t="e">
        <f>Komponento_parinkimas</f>
        <v>#N/A</v>
      </c>
      <c r="W137" s="116" t="e">
        <f>Komponento_parinkimas</f>
        <v>#N/A</v>
      </c>
      <c r="X137" s="116" t="e">
        <f>Komponento_parinkimas</f>
        <v>#N/A</v>
      </c>
      <c r="Y137" s="116" t="e">
        <f>Komponento_parinkimas</f>
        <v>#N/A</v>
      </c>
      <c r="Z137" s="116" t="e">
        <f>Komponento_parinkimas</f>
        <v>#N/A</v>
      </c>
      <c r="AA137" s="116" t="e">
        <f>Komponento_parinkimas</f>
        <v>#N/A</v>
      </c>
      <c r="AB137" s="116" t="e">
        <f>Komponento_parinkimas</f>
        <v>#N/A</v>
      </c>
      <c r="AC137" s="116" t="e">
        <f>Komponento_parinkimas</f>
        <v>#N/A</v>
      </c>
      <c r="AD137" s="116" t="e">
        <f>Komponento_parinkimas</f>
        <v>#N/A</v>
      </c>
      <c r="AE137" s="116" t="e">
        <f>Komponento_parinkimas</f>
        <v>#N/A</v>
      </c>
      <c r="AF137" s="116" t="e">
        <f>Komponento_parinkimas</f>
        <v>#N/A</v>
      </c>
      <c r="AG137" s="116" t="e">
        <f>Komponento_parinkimas</f>
        <v>#N/A</v>
      </c>
      <c r="AH137" s="116" t="e">
        <f>Komponento_parinkimas</f>
        <v>#N/A</v>
      </c>
      <c r="AI137" s="116" t="e">
        <f>Komponento_parinkimas</f>
        <v>#N/A</v>
      </c>
      <c r="AJ137" s="116" t="e">
        <f>Komponento_parinkimas</f>
        <v>#N/A</v>
      </c>
      <c r="AK137" s="116" t="e">
        <f>Komponento_parinkimas</f>
        <v>#N/A</v>
      </c>
      <c r="AL137" s="116" t="e">
        <f>Komponento_parinkimas</f>
        <v>#N/A</v>
      </c>
      <c r="AM137" s="116" t="e">
        <f>Komponento_parinkimas</f>
        <v>#N/A</v>
      </c>
      <c r="AN137" s="116" t="e">
        <f>Komponento_parinkimas</f>
        <v>#N/A</v>
      </c>
      <c r="AO137" s="116" t="e">
        <f>Komponento_parinkimas</f>
        <v>#N/A</v>
      </c>
      <c r="AP137" s="116" t="e">
        <f>Komponento_parinkimas</f>
        <v>#N/A</v>
      </c>
      <c r="AQ137" s="116" t="e">
        <f>Komponento_parinkimas</f>
        <v>#N/A</v>
      </c>
      <c r="AR137" s="1"/>
      <c r="AS137" s="1"/>
    </row>
    <row r="138" spans="1:45">
      <c r="A138" s="113" t="s">
        <v>493</v>
      </c>
      <c r="B138" s="114" t="s">
        <v>52</v>
      </c>
      <c r="C138" s="22"/>
      <c r="D138" s="22" t="s">
        <v>69</v>
      </c>
      <c r="E138" s="184" t="s">
        <v>69</v>
      </c>
      <c r="F138" s="184">
        <v>0</v>
      </c>
      <c r="G138" s="184" t="s">
        <v>69</v>
      </c>
      <c r="H138" s="184">
        <v>0</v>
      </c>
      <c r="I138" s="184" t="s">
        <v>69</v>
      </c>
      <c r="J138" s="184">
        <v>0</v>
      </c>
      <c r="K138" s="184">
        <f t="shared" si="12"/>
        <v>0</v>
      </c>
      <c r="L138" s="22"/>
      <c r="M138" s="116" t="e">
        <f>Komponento_parinkimas</f>
        <v>#N/A</v>
      </c>
      <c r="N138" s="116" t="e">
        <f>Komponento_parinkimas</f>
        <v>#N/A</v>
      </c>
      <c r="O138" s="116" t="e">
        <f>Komponento_parinkimas</f>
        <v>#N/A</v>
      </c>
      <c r="P138" s="116" t="e">
        <f>Komponento_parinkimas</f>
        <v>#N/A</v>
      </c>
      <c r="Q138" s="116" t="e">
        <f>Komponento_parinkimas</f>
        <v>#N/A</v>
      </c>
      <c r="R138" s="116" t="e">
        <f>Komponento_parinkimas</f>
        <v>#N/A</v>
      </c>
      <c r="S138" s="116" t="e">
        <f>Komponento_parinkimas</f>
        <v>#N/A</v>
      </c>
      <c r="T138" s="116" t="e">
        <f>Komponento_parinkimas</f>
        <v>#N/A</v>
      </c>
      <c r="U138" s="116" t="e">
        <f>Komponento_parinkimas</f>
        <v>#N/A</v>
      </c>
      <c r="V138" s="116" t="e">
        <f>Komponento_parinkimas</f>
        <v>#N/A</v>
      </c>
      <c r="W138" s="116" t="e">
        <f>Komponento_parinkimas</f>
        <v>#N/A</v>
      </c>
      <c r="X138" s="116" t="e">
        <f>Komponento_parinkimas</f>
        <v>#N/A</v>
      </c>
      <c r="Y138" s="116" t="e">
        <f>Komponento_parinkimas</f>
        <v>#N/A</v>
      </c>
      <c r="Z138" s="116" t="e">
        <f>Komponento_parinkimas</f>
        <v>#N/A</v>
      </c>
      <c r="AA138" s="116" t="e">
        <f>Komponento_parinkimas</f>
        <v>#N/A</v>
      </c>
      <c r="AB138" s="116" t="e">
        <f>Komponento_parinkimas</f>
        <v>#N/A</v>
      </c>
      <c r="AC138" s="116" t="e">
        <f>Komponento_parinkimas</f>
        <v>#N/A</v>
      </c>
      <c r="AD138" s="116" t="e">
        <f>Komponento_parinkimas</f>
        <v>#N/A</v>
      </c>
      <c r="AE138" s="116" t="e">
        <f>Komponento_parinkimas</f>
        <v>#N/A</v>
      </c>
      <c r="AF138" s="116" t="e">
        <f>Komponento_parinkimas</f>
        <v>#N/A</v>
      </c>
      <c r="AG138" s="116" t="e">
        <f>Komponento_parinkimas</f>
        <v>#N/A</v>
      </c>
      <c r="AH138" s="116" t="e">
        <f>Komponento_parinkimas</f>
        <v>#N/A</v>
      </c>
      <c r="AI138" s="116" t="e">
        <f>Komponento_parinkimas</f>
        <v>#N/A</v>
      </c>
      <c r="AJ138" s="116" t="e">
        <f>Komponento_parinkimas</f>
        <v>#N/A</v>
      </c>
      <c r="AK138" s="116" t="e">
        <f>Komponento_parinkimas</f>
        <v>#N/A</v>
      </c>
      <c r="AL138" s="116" t="e">
        <f>Komponento_parinkimas</f>
        <v>#N/A</v>
      </c>
      <c r="AM138" s="116" t="e">
        <f>Komponento_parinkimas</f>
        <v>#N/A</v>
      </c>
      <c r="AN138" s="116" t="e">
        <f>Komponento_parinkimas</f>
        <v>#N/A</v>
      </c>
      <c r="AO138" s="116" t="e">
        <f>Komponento_parinkimas</f>
        <v>#N/A</v>
      </c>
      <c r="AP138" s="116" t="e">
        <f>Komponento_parinkimas</f>
        <v>#N/A</v>
      </c>
      <c r="AQ138" s="116" t="e">
        <f>Komponento_parinkimas</f>
        <v>#N/A</v>
      </c>
      <c r="AR138" s="1"/>
      <c r="AS138" s="1"/>
    </row>
    <row r="139" spans="1:45">
      <c r="A139" s="113" t="s">
        <v>493</v>
      </c>
      <c r="B139" s="114" t="s">
        <v>339</v>
      </c>
      <c r="C139" s="22"/>
      <c r="D139" s="22" t="s">
        <v>69</v>
      </c>
      <c r="E139" s="184" t="s">
        <v>69</v>
      </c>
      <c r="F139" s="184">
        <v>0</v>
      </c>
      <c r="G139" s="184" t="s">
        <v>69</v>
      </c>
      <c r="H139" s="184">
        <v>0</v>
      </c>
      <c r="I139" s="184" t="s">
        <v>69</v>
      </c>
      <c r="J139" s="184">
        <v>0</v>
      </c>
      <c r="K139" s="184">
        <f t="shared" si="12"/>
        <v>0</v>
      </c>
      <c r="L139" s="22"/>
      <c r="M139" s="116" t="e">
        <f>Komponento_parinkimas</f>
        <v>#N/A</v>
      </c>
      <c r="N139" s="116" t="e">
        <f>Komponento_parinkimas</f>
        <v>#N/A</v>
      </c>
      <c r="O139" s="116" t="e">
        <f>Komponento_parinkimas</f>
        <v>#N/A</v>
      </c>
      <c r="P139" s="116" t="e">
        <f>Komponento_parinkimas</f>
        <v>#N/A</v>
      </c>
      <c r="Q139" s="116" t="e">
        <f>Komponento_parinkimas</f>
        <v>#N/A</v>
      </c>
      <c r="R139" s="116" t="e">
        <f>Komponento_parinkimas</f>
        <v>#N/A</v>
      </c>
      <c r="S139" s="116" t="e">
        <f>Komponento_parinkimas</f>
        <v>#N/A</v>
      </c>
      <c r="T139" s="116" t="e">
        <f>Komponento_parinkimas</f>
        <v>#N/A</v>
      </c>
      <c r="U139" s="116" t="e">
        <f>Komponento_parinkimas</f>
        <v>#N/A</v>
      </c>
      <c r="V139" s="116" t="e">
        <f>Komponento_parinkimas</f>
        <v>#N/A</v>
      </c>
      <c r="W139" s="116" t="e">
        <f>Komponento_parinkimas</f>
        <v>#N/A</v>
      </c>
      <c r="X139" s="116" t="e">
        <f>Komponento_parinkimas</f>
        <v>#N/A</v>
      </c>
      <c r="Y139" s="116" t="e">
        <f>Komponento_parinkimas</f>
        <v>#N/A</v>
      </c>
      <c r="Z139" s="116" t="e">
        <f>Komponento_parinkimas</f>
        <v>#N/A</v>
      </c>
      <c r="AA139" s="116" t="e">
        <f>Komponento_parinkimas</f>
        <v>#N/A</v>
      </c>
      <c r="AB139" s="116" t="e">
        <f>Komponento_parinkimas</f>
        <v>#N/A</v>
      </c>
      <c r="AC139" s="116" t="e">
        <f>Komponento_parinkimas</f>
        <v>#N/A</v>
      </c>
      <c r="AD139" s="116" t="e">
        <f>Komponento_parinkimas</f>
        <v>#N/A</v>
      </c>
      <c r="AE139" s="116" t="e">
        <f>Komponento_parinkimas</f>
        <v>#N/A</v>
      </c>
      <c r="AF139" s="116" t="e">
        <f>Komponento_parinkimas</f>
        <v>#N/A</v>
      </c>
      <c r="AG139" s="116" t="e">
        <f>Komponento_parinkimas</f>
        <v>#N/A</v>
      </c>
      <c r="AH139" s="116" t="e">
        <f>Komponento_parinkimas</f>
        <v>#N/A</v>
      </c>
      <c r="AI139" s="116" t="e">
        <f>Komponento_parinkimas</f>
        <v>#N/A</v>
      </c>
      <c r="AJ139" s="116" t="e">
        <f>Komponento_parinkimas</f>
        <v>#N/A</v>
      </c>
      <c r="AK139" s="116" t="e">
        <f>Komponento_parinkimas</f>
        <v>#N/A</v>
      </c>
      <c r="AL139" s="116" t="e">
        <f>Komponento_parinkimas</f>
        <v>#N/A</v>
      </c>
      <c r="AM139" s="116" t="e">
        <f>Komponento_parinkimas</f>
        <v>#N/A</v>
      </c>
      <c r="AN139" s="116" t="e">
        <f>Komponento_parinkimas</f>
        <v>#N/A</v>
      </c>
      <c r="AO139" s="116" t="e">
        <f>Komponento_parinkimas</f>
        <v>#N/A</v>
      </c>
      <c r="AP139" s="116" t="e">
        <f>Komponento_parinkimas</f>
        <v>#N/A</v>
      </c>
      <c r="AQ139" s="116" t="e">
        <f>Komponento_parinkimas</f>
        <v>#N/A</v>
      </c>
      <c r="AR139" s="1"/>
      <c r="AS139" s="1"/>
    </row>
    <row r="140" spans="1:45">
      <c r="A140" s="113" t="s">
        <v>493</v>
      </c>
      <c r="B140" s="114" t="s">
        <v>340</v>
      </c>
      <c r="C140" s="22"/>
      <c r="D140" s="22" t="s">
        <v>69</v>
      </c>
      <c r="E140" s="184" t="s">
        <v>69</v>
      </c>
      <c r="F140" s="184">
        <v>0</v>
      </c>
      <c r="G140" s="184" t="s">
        <v>69</v>
      </c>
      <c r="H140" s="184">
        <v>0</v>
      </c>
      <c r="I140" s="184" t="s">
        <v>69</v>
      </c>
      <c r="J140" s="184">
        <v>0</v>
      </c>
      <c r="K140" s="184">
        <f t="shared" si="12"/>
        <v>0</v>
      </c>
      <c r="L140" s="22"/>
      <c r="M140" s="116" t="e">
        <f>Komponento_parinkimas</f>
        <v>#N/A</v>
      </c>
      <c r="N140" s="116" t="e">
        <f>Komponento_parinkimas</f>
        <v>#N/A</v>
      </c>
      <c r="O140" s="116" t="e">
        <f>Komponento_parinkimas</f>
        <v>#N/A</v>
      </c>
      <c r="P140" s="116" t="e">
        <f>Komponento_parinkimas</f>
        <v>#N/A</v>
      </c>
      <c r="Q140" s="116" t="e">
        <f>Komponento_parinkimas</f>
        <v>#N/A</v>
      </c>
      <c r="R140" s="116" t="e">
        <f>Komponento_parinkimas</f>
        <v>#N/A</v>
      </c>
      <c r="S140" s="116" t="e">
        <f>Komponento_parinkimas</f>
        <v>#N/A</v>
      </c>
      <c r="T140" s="116" t="e">
        <f>Komponento_parinkimas</f>
        <v>#N/A</v>
      </c>
      <c r="U140" s="116" t="e">
        <f>Komponento_parinkimas</f>
        <v>#N/A</v>
      </c>
      <c r="V140" s="116" t="e">
        <f>Komponento_parinkimas</f>
        <v>#N/A</v>
      </c>
      <c r="W140" s="116" t="e">
        <f>Komponento_parinkimas</f>
        <v>#N/A</v>
      </c>
      <c r="X140" s="116" t="e">
        <f>Komponento_parinkimas</f>
        <v>#N/A</v>
      </c>
      <c r="Y140" s="116" t="e">
        <f>Komponento_parinkimas</f>
        <v>#N/A</v>
      </c>
      <c r="Z140" s="116" t="e">
        <f>Komponento_parinkimas</f>
        <v>#N/A</v>
      </c>
      <c r="AA140" s="116" t="e">
        <f>Komponento_parinkimas</f>
        <v>#N/A</v>
      </c>
      <c r="AB140" s="116" t="e">
        <f>Komponento_parinkimas</f>
        <v>#N/A</v>
      </c>
      <c r="AC140" s="116" t="e">
        <f>Komponento_parinkimas</f>
        <v>#N/A</v>
      </c>
      <c r="AD140" s="116" t="e">
        <f>Komponento_parinkimas</f>
        <v>#N/A</v>
      </c>
      <c r="AE140" s="116" t="e">
        <f>Komponento_parinkimas</f>
        <v>#N/A</v>
      </c>
      <c r="AF140" s="116" t="e">
        <f>Komponento_parinkimas</f>
        <v>#N/A</v>
      </c>
      <c r="AG140" s="116" t="e">
        <f>Komponento_parinkimas</f>
        <v>#N/A</v>
      </c>
      <c r="AH140" s="116" t="e">
        <f>Komponento_parinkimas</f>
        <v>#N/A</v>
      </c>
      <c r="AI140" s="116" t="e">
        <f>Komponento_parinkimas</f>
        <v>#N/A</v>
      </c>
      <c r="AJ140" s="116" t="e">
        <f>Komponento_parinkimas</f>
        <v>#N/A</v>
      </c>
      <c r="AK140" s="116" t="e">
        <f>Komponento_parinkimas</f>
        <v>#N/A</v>
      </c>
      <c r="AL140" s="116" t="e">
        <f>Komponento_parinkimas</f>
        <v>#N/A</v>
      </c>
      <c r="AM140" s="116" t="e">
        <f>Komponento_parinkimas</f>
        <v>#N/A</v>
      </c>
      <c r="AN140" s="116" t="e">
        <f>Komponento_parinkimas</f>
        <v>#N/A</v>
      </c>
      <c r="AO140" s="116" t="e">
        <f>Komponento_parinkimas</f>
        <v>#N/A</v>
      </c>
      <c r="AP140" s="116" t="e">
        <f>Komponento_parinkimas</f>
        <v>#N/A</v>
      </c>
      <c r="AQ140" s="116" t="e">
        <f>Komponento_parinkimas</f>
        <v>#N/A</v>
      </c>
      <c r="AR140" s="1"/>
      <c r="AS140" s="1"/>
    </row>
    <row r="141" spans="1:45">
      <c r="A141" s="113" t="s">
        <v>493</v>
      </c>
      <c r="B141" s="114" t="s">
        <v>341</v>
      </c>
      <c r="C141" s="22"/>
      <c r="D141" s="22" t="s">
        <v>69</v>
      </c>
      <c r="E141" s="184" t="s">
        <v>69</v>
      </c>
      <c r="F141" s="184">
        <v>0</v>
      </c>
      <c r="G141" s="184" t="s">
        <v>69</v>
      </c>
      <c r="H141" s="184">
        <v>0</v>
      </c>
      <c r="I141" s="184" t="s">
        <v>69</v>
      </c>
      <c r="J141" s="184">
        <v>0</v>
      </c>
      <c r="K141" s="184">
        <f t="shared" si="12"/>
        <v>0</v>
      </c>
      <c r="L141" s="22"/>
      <c r="M141" s="116" t="e">
        <f>Komponento_parinkimas</f>
        <v>#N/A</v>
      </c>
      <c r="N141" s="116" t="e">
        <f>Komponento_parinkimas</f>
        <v>#N/A</v>
      </c>
      <c r="O141" s="116" t="e">
        <f>Komponento_parinkimas</f>
        <v>#N/A</v>
      </c>
      <c r="P141" s="116" t="e">
        <f>Komponento_parinkimas</f>
        <v>#N/A</v>
      </c>
      <c r="Q141" s="116" t="e">
        <f>Komponento_parinkimas</f>
        <v>#N/A</v>
      </c>
      <c r="R141" s="116" t="e">
        <f>Komponento_parinkimas</f>
        <v>#N/A</v>
      </c>
      <c r="S141" s="116" t="e">
        <f>Komponento_parinkimas</f>
        <v>#N/A</v>
      </c>
      <c r="T141" s="116" t="e">
        <f>Komponento_parinkimas</f>
        <v>#N/A</v>
      </c>
      <c r="U141" s="116" t="e">
        <f>Komponento_parinkimas</f>
        <v>#N/A</v>
      </c>
      <c r="V141" s="116" t="e">
        <f>Komponento_parinkimas</f>
        <v>#N/A</v>
      </c>
      <c r="W141" s="116" t="e">
        <f>Komponento_parinkimas</f>
        <v>#N/A</v>
      </c>
      <c r="X141" s="116" t="e">
        <f>Komponento_parinkimas</f>
        <v>#N/A</v>
      </c>
      <c r="Y141" s="116" t="e">
        <f>Komponento_parinkimas</f>
        <v>#N/A</v>
      </c>
      <c r="Z141" s="116" t="e">
        <f>Komponento_parinkimas</f>
        <v>#N/A</v>
      </c>
      <c r="AA141" s="116" t="e">
        <f>Komponento_parinkimas</f>
        <v>#N/A</v>
      </c>
      <c r="AB141" s="116" t="e">
        <f>Komponento_parinkimas</f>
        <v>#N/A</v>
      </c>
      <c r="AC141" s="116" t="e">
        <f>Komponento_parinkimas</f>
        <v>#N/A</v>
      </c>
      <c r="AD141" s="116" t="e">
        <f>Komponento_parinkimas</f>
        <v>#N/A</v>
      </c>
      <c r="AE141" s="116" t="e">
        <f>Komponento_parinkimas</f>
        <v>#N/A</v>
      </c>
      <c r="AF141" s="116" t="e">
        <f>Komponento_parinkimas</f>
        <v>#N/A</v>
      </c>
      <c r="AG141" s="116" t="e">
        <f>Komponento_parinkimas</f>
        <v>#N/A</v>
      </c>
      <c r="AH141" s="116" t="e">
        <f>Komponento_parinkimas</f>
        <v>#N/A</v>
      </c>
      <c r="AI141" s="116" t="e">
        <f>Komponento_parinkimas</f>
        <v>#N/A</v>
      </c>
      <c r="AJ141" s="116" t="e">
        <f>Komponento_parinkimas</f>
        <v>#N/A</v>
      </c>
      <c r="AK141" s="116" t="e">
        <f>Komponento_parinkimas</f>
        <v>#N/A</v>
      </c>
      <c r="AL141" s="116" t="e">
        <f>Komponento_parinkimas</f>
        <v>#N/A</v>
      </c>
      <c r="AM141" s="116" t="e">
        <f>Komponento_parinkimas</f>
        <v>#N/A</v>
      </c>
      <c r="AN141" s="116" t="e">
        <f>Komponento_parinkimas</f>
        <v>#N/A</v>
      </c>
      <c r="AO141" s="116" t="e">
        <f>Komponento_parinkimas</f>
        <v>#N/A</v>
      </c>
      <c r="AP141" s="116" t="e">
        <f>Komponento_parinkimas</f>
        <v>#N/A</v>
      </c>
      <c r="AQ141" s="116" t="e">
        <f>Komponento_parinkimas</f>
        <v>#N/A</v>
      </c>
      <c r="AR141" s="1"/>
      <c r="AS141" s="1"/>
    </row>
    <row r="142" spans="1:45">
      <c r="A142" s="113" t="s">
        <v>493</v>
      </c>
      <c r="B142" s="114" t="s">
        <v>342</v>
      </c>
      <c r="C142" s="22"/>
      <c r="D142" s="22" t="s">
        <v>69</v>
      </c>
      <c r="E142" s="184" t="s">
        <v>69</v>
      </c>
      <c r="F142" s="184">
        <v>0</v>
      </c>
      <c r="G142" s="184" t="s">
        <v>69</v>
      </c>
      <c r="H142" s="184">
        <v>0</v>
      </c>
      <c r="I142" s="184" t="s">
        <v>69</v>
      </c>
      <c r="J142" s="184">
        <v>0</v>
      </c>
      <c r="K142" s="184">
        <f t="shared" si="12"/>
        <v>0</v>
      </c>
      <c r="L142" s="22"/>
      <c r="M142" s="116" t="e">
        <f>Komponento_parinkimas</f>
        <v>#N/A</v>
      </c>
      <c r="N142" s="116" t="e">
        <f>Komponento_parinkimas</f>
        <v>#N/A</v>
      </c>
      <c r="O142" s="116" t="e">
        <f>Komponento_parinkimas</f>
        <v>#N/A</v>
      </c>
      <c r="P142" s="116" t="e">
        <f>Komponento_parinkimas</f>
        <v>#N/A</v>
      </c>
      <c r="Q142" s="116" t="e">
        <f>Komponento_parinkimas</f>
        <v>#N/A</v>
      </c>
      <c r="R142" s="116" t="e">
        <f>Komponento_parinkimas</f>
        <v>#N/A</v>
      </c>
      <c r="S142" s="116" t="e">
        <f>Komponento_parinkimas</f>
        <v>#N/A</v>
      </c>
      <c r="T142" s="116" t="e">
        <f>Komponento_parinkimas</f>
        <v>#N/A</v>
      </c>
      <c r="U142" s="116" t="e">
        <f>Komponento_parinkimas</f>
        <v>#N/A</v>
      </c>
      <c r="V142" s="116" t="e">
        <f>Komponento_parinkimas</f>
        <v>#N/A</v>
      </c>
      <c r="W142" s="116" t="e">
        <f>Komponento_parinkimas</f>
        <v>#N/A</v>
      </c>
      <c r="X142" s="116" t="e">
        <f>Komponento_parinkimas</f>
        <v>#N/A</v>
      </c>
      <c r="Y142" s="116" t="e">
        <f>Komponento_parinkimas</f>
        <v>#N/A</v>
      </c>
      <c r="Z142" s="116" t="e">
        <f>Komponento_parinkimas</f>
        <v>#N/A</v>
      </c>
      <c r="AA142" s="116" t="e">
        <f>Komponento_parinkimas</f>
        <v>#N/A</v>
      </c>
      <c r="AB142" s="116" t="e">
        <f>Komponento_parinkimas</f>
        <v>#N/A</v>
      </c>
      <c r="AC142" s="116" t="e">
        <f>Komponento_parinkimas</f>
        <v>#N/A</v>
      </c>
      <c r="AD142" s="116" t="e">
        <f>Komponento_parinkimas</f>
        <v>#N/A</v>
      </c>
      <c r="AE142" s="116" t="e">
        <f>Komponento_parinkimas</f>
        <v>#N/A</v>
      </c>
      <c r="AF142" s="116" t="e">
        <f>Komponento_parinkimas</f>
        <v>#N/A</v>
      </c>
      <c r="AG142" s="116" t="e">
        <f>Komponento_parinkimas</f>
        <v>#N/A</v>
      </c>
      <c r="AH142" s="116" t="e">
        <f>Komponento_parinkimas</f>
        <v>#N/A</v>
      </c>
      <c r="AI142" s="116" t="e">
        <f>Komponento_parinkimas</f>
        <v>#N/A</v>
      </c>
      <c r="AJ142" s="116" t="e">
        <f>Komponento_parinkimas</f>
        <v>#N/A</v>
      </c>
      <c r="AK142" s="116" t="e">
        <f>Komponento_parinkimas</f>
        <v>#N/A</v>
      </c>
      <c r="AL142" s="116" t="e">
        <f>Komponento_parinkimas</f>
        <v>#N/A</v>
      </c>
      <c r="AM142" s="116" t="e">
        <f>Komponento_parinkimas</f>
        <v>#N/A</v>
      </c>
      <c r="AN142" s="116" t="e">
        <f>Komponento_parinkimas</f>
        <v>#N/A</v>
      </c>
      <c r="AO142" s="116" t="e">
        <f>Komponento_parinkimas</f>
        <v>#N/A</v>
      </c>
      <c r="AP142" s="116" t="e">
        <f>Komponento_parinkimas</f>
        <v>#N/A</v>
      </c>
      <c r="AQ142" s="116" t="e">
        <f>Komponento_parinkimas</f>
        <v>#N/A</v>
      </c>
      <c r="AR142" s="1"/>
      <c r="AS142" s="1"/>
    </row>
    <row r="143" spans="1:45">
      <c r="A143" s="113" t="s">
        <v>493</v>
      </c>
      <c r="B143" s="114" t="s">
        <v>343</v>
      </c>
      <c r="C143" s="22"/>
      <c r="D143" s="22" t="s">
        <v>69</v>
      </c>
      <c r="E143" s="184" t="s">
        <v>69</v>
      </c>
      <c r="F143" s="184">
        <v>0</v>
      </c>
      <c r="G143" s="184" t="s">
        <v>69</v>
      </c>
      <c r="H143" s="184">
        <v>0</v>
      </c>
      <c r="I143" s="184" t="s">
        <v>69</v>
      </c>
      <c r="J143" s="184">
        <v>0</v>
      </c>
      <c r="K143" s="184">
        <f t="shared" si="12"/>
        <v>0</v>
      </c>
      <c r="L143" s="22"/>
      <c r="M143" s="116" t="e">
        <f>Komponento_parinkimas</f>
        <v>#N/A</v>
      </c>
      <c r="N143" s="116" t="e">
        <f>Komponento_parinkimas</f>
        <v>#N/A</v>
      </c>
      <c r="O143" s="116" t="e">
        <f>Komponento_parinkimas</f>
        <v>#N/A</v>
      </c>
      <c r="P143" s="116" t="e">
        <f>Komponento_parinkimas</f>
        <v>#N/A</v>
      </c>
      <c r="Q143" s="116" t="e">
        <f>Komponento_parinkimas</f>
        <v>#N/A</v>
      </c>
      <c r="R143" s="116" t="e">
        <f>Komponento_parinkimas</f>
        <v>#N/A</v>
      </c>
      <c r="S143" s="116" t="e">
        <f>Komponento_parinkimas</f>
        <v>#N/A</v>
      </c>
      <c r="T143" s="116" t="e">
        <f>Komponento_parinkimas</f>
        <v>#N/A</v>
      </c>
      <c r="U143" s="116" t="e">
        <f>Komponento_parinkimas</f>
        <v>#N/A</v>
      </c>
      <c r="V143" s="116" t="e">
        <f>Komponento_parinkimas</f>
        <v>#N/A</v>
      </c>
      <c r="W143" s="116" t="e">
        <f>Komponento_parinkimas</f>
        <v>#N/A</v>
      </c>
      <c r="X143" s="116" t="e">
        <f>Komponento_parinkimas</f>
        <v>#N/A</v>
      </c>
      <c r="Y143" s="116" t="e">
        <f>Komponento_parinkimas</f>
        <v>#N/A</v>
      </c>
      <c r="Z143" s="116" t="e">
        <f>Komponento_parinkimas</f>
        <v>#N/A</v>
      </c>
      <c r="AA143" s="116" t="e">
        <f>Komponento_parinkimas</f>
        <v>#N/A</v>
      </c>
      <c r="AB143" s="116" t="e">
        <f>Komponento_parinkimas</f>
        <v>#N/A</v>
      </c>
      <c r="AC143" s="116" t="e">
        <f>Komponento_parinkimas</f>
        <v>#N/A</v>
      </c>
      <c r="AD143" s="116" t="e">
        <f>Komponento_parinkimas</f>
        <v>#N/A</v>
      </c>
      <c r="AE143" s="116" t="e">
        <f>Komponento_parinkimas</f>
        <v>#N/A</v>
      </c>
      <c r="AF143" s="116" t="e">
        <f>Komponento_parinkimas</f>
        <v>#N/A</v>
      </c>
      <c r="AG143" s="116" t="e">
        <f>Komponento_parinkimas</f>
        <v>#N/A</v>
      </c>
      <c r="AH143" s="116" t="e">
        <f>Komponento_parinkimas</f>
        <v>#N/A</v>
      </c>
      <c r="AI143" s="116" t="e">
        <f>Komponento_parinkimas</f>
        <v>#N/A</v>
      </c>
      <c r="AJ143" s="116" t="e">
        <f>Komponento_parinkimas</f>
        <v>#N/A</v>
      </c>
      <c r="AK143" s="116" t="e">
        <f>Komponento_parinkimas</f>
        <v>#N/A</v>
      </c>
      <c r="AL143" s="116" t="e">
        <f>Komponento_parinkimas</f>
        <v>#N/A</v>
      </c>
      <c r="AM143" s="116" t="e">
        <f>Komponento_parinkimas</f>
        <v>#N/A</v>
      </c>
      <c r="AN143" s="116" t="e">
        <f>Komponento_parinkimas</f>
        <v>#N/A</v>
      </c>
      <c r="AO143" s="116" t="e">
        <f>Komponento_parinkimas</f>
        <v>#N/A</v>
      </c>
      <c r="AP143" s="116" t="e">
        <f>Komponento_parinkimas</f>
        <v>#N/A</v>
      </c>
      <c r="AQ143" s="116" t="e">
        <f>Komponento_parinkimas</f>
        <v>#N/A</v>
      </c>
      <c r="AR143" s="1"/>
      <c r="AS143" s="1"/>
    </row>
    <row r="144" spans="1:45">
      <c r="A144" s="113" t="s">
        <v>493</v>
      </c>
      <c r="B144" s="119" t="s">
        <v>53</v>
      </c>
      <c r="C144" s="111"/>
      <c r="D144" s="111"/>
      <c r="E144" s="192"/>
      <c r="F144" s="193"/>
      <c r="G144" s="193"/>
      <c r="H144" s="193"/>
      <c r="I144" s="193"/>
      <c r="J144" s="193"/>
      <c r="K144" s="194"/>
      <c r="L144" s="118"/>
      <c r="M144" s="111"/>
      <c r="N144" s="111"/>
      <c r="O144" s="111"/>
      <c r="P144" s="111"/>
      <c r="Q144" s="111"/>
      <c r="R144" s="111"/>
      <c r="S144" s="111"/>
      <c r="T144" s="111"/>
      <c r="U144" s="111"/>
      <c r="V144" s="111"/>
      <c r="W144" s="111"/>
      <c r="X144" s="111"/>
      <c r="Y144" s="111"/>
      <c r="Z144" s="111"/>
      <c r="AA144" s="111"/>
      <c r="AB144" s="111"/>
      <c r="AC144" s="111"/>
      <c r="AD144" s="111"/>
      <c r="AE144" s="111"/>
      <c r="AF144" s="111"/>
      <c r="AG144" s="111"/>
      <c r="AH144" s="111"/>
      <c r="AI144" s="111"/>
      <c r="AJ144" s="111"/>
      <c r="AK144" s="111"/>
      <c r="AL144" s="111"/>
      <c r="AM144" s="111"/>
      <c r="AN144" s="111"/>
      <c r="AO144" s="111"/>
      <c r="AP144" s="111"/>
      <c r="AQ144" s="111"/>
      <c r="AR144" s="1"/>
      <c r="AS144" s="1"/>
    </row>
    <row r="145" spans="1:45">
      <c r="A145" s="113" t="s">
        <v>493</v>
      </c>
      <c r="B145" s="114" t="s">
        <v>344</v>
      </c>
      <c r="C145" s="22"/>
      <c r="D145" s="22" t="s">
        <v>69</v>
      </c>
      <c r="E145" s="184" t="s">
        <v>69</v>
      </c>
      <c r="F145" s="184">
        <v>0</v>
      </c>
      <c r="G145" s="184" t="s">
        <v>69</v>
      </c>
      <c r="H145" s="184">
        <v>0</v>
      </c>
      <c r="I145" s="184" t="s">
        <v>69</v>
      </c>
      <c r="J145" s="184">
        <v>0</v>
      </c>
      <c r="K145" s="184">
        <f>PRODUCT(IF(E145&lt;&gt;"'-",F145,1),IF(G145&lt;&gt;"-",H145,1),IF(I145&lt;&gt;"-",J145,1))</f>
        <v>0</v>
      </c>
      <c r="L145" s="22"/>
      <c r="M145" s="116" t="e">
        <f>Komponento_parinkimas</f>
        <v>#N/A</v>
      </c>
      <c r="N145" s="116" t="e">
        <f>Komponento_parinkimas</f>
        <v>#N/A</v>
      </c>
      <c r="O145" s="116" t="e">
        <f>Komponento_parinkimas</f>
        <v>#N/A</v>
      </c>
      <c r="P145" s="116" t="e">
        <f>Komponento_parinkimas</f>
        <v>#N/A</v>
      </c>
      <c r="Q145" s="116" t="e">
        <f>Komponento_parinkimas</f>
        <v>#N/A</v>
      </c>
      <c r="R145" s="116" t="e">
        <f>Komponento_parinkimas</f>
        <v>#N/A</v>
      </c>
      <c r="S145" s="116" t="e">
        <f>Komponento_parinkimas</f>
        <v>#N/A</v>
      </c>
      <c r="T145" s="116" t="e">
        <f>Komponento_parinkimas</f>
        <v>#N/A</v>
      </c>
      <c r="U145" s="116" t="e">
        <f>Komponento_parinkimas</f>
        <v>#N/A</v>
      </c>
      <c r="V145" s="116" t="e">
        <f>Komponento_parinkimas</f>
        <v>#N/A</v>
      </c>
      <c r="W145" s="116" t="e">
        <f>Komponento_parinkimas</f>
        <v>#N/A</v>
      </c>
      <c r="X145" s="116" t="e">
        <f>Komponento_parinkimas</f>
        <v>#N/A</v>
      </c>
      <c r="Y145" s="116" t="e">
        <f>Komponento_parinkimas</f>
        <v>#N/A</v>
      </c>
      <c r="Z145" s="116" t="e">
        <f>Komponento_parinkimas</f>
        <v>#N/A</v>
      </c>
      <c r="AA145" s="116" t="e">
        <f>Komponento_parinkimas</f>
        <v>#N/A</v>
      </c>
      <c r="AB145" s="116" t="e">
        <f>Komponento_parinkimas</f>
        <v>#N/A</v>
      </c>
      <c r="AC145" s="116" t="e">
        <f>Komponento_parinkimas</f>
        <v>#N/A</v>
      </c>
      <c r="AD145" s="116" t="e">
        <f>Komponento_parinkimas</f>
        <v>#N/A</v>
      </c>
      <c r="AE145" s="116" t="e">
        <f>Komponento_parinkimas</f>
        <v>#N/A</v>
      </c>
      <c r="AF145" s="116" t="e">
        <f>Komponento_parinkimas</f>
        <v>#N/A</v>
      </c>
      <c r="AG145" s="116" t="e">
        <f>Komponento_parinkimas</f>
        <v>#N/A</v>
      </c>
      <c r="AH145" s="116" t="e">
        <f>Komponento_parinkimas</f>
        <v>#N/A</v>
      </c>
      <c r="AI145" s="116" t="e">
        <f>Komponento_parinkimas</f>
        <v>#N/A</v>
      </c>
      <c r="AJ145" s="116" t="e">
        <f>Komponento_parinkimas</f>
        <v>#N/A</v>
      </c>
      <c r="AK145" s="116" t="e">
        <f>Komponento_parinkimas</f>
        <v>#N/A</v>
      </c>
      <c r="AL145" s="116" t="e">
        <f>Komponento_parinkimas</f>
        <v>#N/A</v>
      </c>
      <c r="AM145" s="116" t="e">
        <f>Komponento_parinkimas</f>
        <v>#N/A</v>
      </c>
      <c r="AN145" s="116" t="e">
        <f>Komponento_parinkimas</f>
        <v>#N/A</v>
      </c>
      <c r="AO145" s="116" t="e">
        <f>Komponento_parinkimas</f>
        <v>#N/A</v>
      </c>
      <c r="AP145" s="116" t="e">
        <f>Komponento_parinkimas</f>
        <v>#N/A</v>
      </c>
      <c r="AQ145" s="116" t="e">
        <f>Komponento_parinkimas</f>
        <v>#N/A</v>
      </c>
      <c r="AR145" s="1"/>
      <c r="AS145" s="1"/>
    </row>
    <row r="146" spans="1:45">
      <c r="A146" s="113" t="s">
        <v>493</v>
      </c>
      <c r="B146" s="114" t="s">
        <v>345</v>
      </c>
      <c r="C146" s="22"/>
      <c r="D146" s="22" t="s">
        <v>69</v>
      </c>
      <c r="E146" s="184" t="s">
        <v>69</v>
      </c>
      <c r="F146" s="184">
        <v>0</v>
      </c>
      <c r="G146" s="184" t="s">
        <v>69</v>
      </c>
      <c r="H146" s="184">
        <v>0</v>
      </c>
      <c r="I146" s="184" t="s">
        <v>69</v>
      </c>
      <c r="J146" s="184">
        <v>0</v>
      </c>
      <c r="K146" s="184">
        <f>PRODUCT(IF(E146&lt;&gt;"'-",F146,1),IF(G146&lt;&gt;"-",H146,1),IF(I146&lt;&gt;"-",J146,1))</f>
        <v>0</v>
      </c>
      <c r="L146" s="22"/>
      <c r="M146" s="116" t="e">
        <f>Komponento_parinkimas</f>
        <v>#N/A</v>
      </c>
      <c r="N146" s="116" t="e">
        <f>Komponento_parinkimas</f>
        <v>#N/A</v>
      </c>
      <c r="O146" s="116" t="e">
        <f>Komponento_parinkimas</f>
        <v>#N/A</v>
      </c>
      <c r="P146" s="116" t="e">
        <f>Komponento_parinkimas</f>
        <v>#N/A</v>
      </c>
      <c r="Q146" s="116" t="e">
        <f>Komponento_parinkimas</f>
        <v>#N/A</v>
      </c>
      <c r="R146" s="116" t="e">
        <f>Komponento_parinkimas</f>
        <v>#N/A</v>
      </c>
      <c r="S146" s="116" t="e">
        <f>Komponento_parinkimas</f>
        <v>#N/A</v>
      </c>
      <c r="T146" s="116" t="e">
        <f>Komponento_parinkimas</f>
        <v>#N/A</v>
      </c>
      <c r="U146" s="116" t="e">
        <f>Komponento_parinkimas</f>
        <v>#N/A</v>
      </c>
      <c r="V146" s="116" t="e">
        <f>Komponento_parinkimas</f>
        <v>#N/A</v>
      </c>
      <c r="W146" s="116" t="e">
        <f>Komponento_parinkimas</f>
        <v>#N/A</v>
      </c>
      <c r="X146" s="116" t="e">
        <f>Komponento_parinkimas</f>
        <v>#N/A</v>
      </c>
      <c r="Y146" s="116" t="e">
        <f>Komponento_parinkimas</f>
        <v>#N/A</v>
      </c>
      <c r="Z146" s="116" t="e">
        <f>Komponento_parinkimas</f>
        <v>#N/A</v>
      </c>
      <c r="AA146" s="116" t="e">
        <f>Komponento_parinkimas</f>
        <v>#N/A</v>
      </c>
      <c r="AB146" s="116" t="e">
        <f>Komponento_parinkimas</f>
        <v>#N/A</v>
      </c>
      <c r="AC146" s="116" t="e">
        <f>Komponento_parinkimas</f>
        <v>#N/A</v>
      </c>
      <c r="AD146" s="116" t="e">
        <f>Komponento_parinkimas</f>
        <v>#N/A</v>
      </c>
      <c r="AE146" s="116" t="e">
        <f>Komponento_parinkimas</f>
        <v>#N/A</v>
      </c>
      <c r="AF146" s="116" t="e">
        <f>Komponento_parinkimas</f>
        <v>#N/A</v>
      </c>
      <c r="AG146" s="116" t="e">
        <f>Komponento_parinkimas</f>
        <v>#N/A</v>
      </c>
      <c r="AH146" s="116" t="e">
        <f>Komponento_parinkimas</f>
        <v>#N/A</v>
      </c>
      <c r="AI146" s="116" t="e">
        <f>Komponento_parinkimas</f>
        <v>#N/A</v>
      </c>
      <c r="AJ146" s="116" t="e">
        <f>Komponento_parinkimas</f>
        <v>#N/A</v>
      </c>
      <c r="AK146" s="116" t="e">
        <f>Komponento_parinkimas</f>
        <v>#N/A</v>
      </c>
      <c r="AL146" s="116" t="e">
        <f>Komponento_parinkimas</f>
        <v>#N/A</v>
      </c>
      <c r="AM146" s="116" t="e">
        <f>Komponento_parinkimas</f>
        <v>#N/A</v>
      </c>
      <c r="AN146" s="116" t="e">
        <f>Komponento_parinkimas</f>
        <v>#N/A</v>
      </c>
      <c r="AO146" s="116" t="e">
        <f>Komponento_parinkimas</f>
        <v>#N/A</v>
      </c>
      <c r="AP146" s="116" t="e">
        <f>Komponento_parinkimas</f>
        <v>#N/A</v>
      </c>
      <c r="AQ146" s="116" t="e">
        <f>Komponento_parinkimas</f>
        <v>#N/A</v>
      </c>
      <c r="AR146" s="1"/>
      <c r="AS146" s="1"/>
    </row>
    <row r="147" spans="1:45">
      <c r="A147" s="113" t="s">
        <v>493</v>
      </c>
      <c r="B147" s="114" t="s">
        <v>346</v>
      </c>
      <c r="C147" s="22"/>
      <c r="D147" s="22" t="s">
        <v>69</v>
      </c>
      <c r="E147" s="184" t="s">
        <v>69</v>
      </c>
      <c r="F147" s="184">
        <v>0</v>
      </c>
      <c r="G147" s="184" t="s">
        <v>69</v>
      </c>
      <c r="H147" s="184">
        <v>0</v>
      </c>
      <c r="I147" s="184" t="s">
        <v>69</v>
      </c>
      <c r="J147" s="184">
        <v>0</v>
      </c>
      <c r="K147" s="184">
        <f>PRODUCT(IF(E147&lt;&gt;"'-",F147,1),IF(G147&lt;&gt;"-",H147,1),IF(I147&lt;&gt;"-",J147,1))</f>
        <v>0</v>
      </c>
      <c r="L147" s="22"/>
      <c r="M147" s="116" t="e">
        <f>Komponento_parinkimas</f>
        <v>#N/A</v>
      </c>
      <c r="N147" s="116" t="e">
        <f>Komponento_parinkimas</f>
        <v>#N/A</v>
      </c>
      <c r="O147" s="116" t="e">
        <f>Komponento_parinkimas</f>
        <v>#N/A</v>
      </c>
      <c r="P147" s="116" t="e">
        <f>Komponento_parinkimas</f>
        <v>#N/A</v>
      </c>
      <c r="Q147" s="116" t="e">
        <f>Komponento_parinkimas</f>
        <v>#N/A</v>
      </c>
      <c r="R147" s="116" t="e">
        <f>Komponento_parinkimas</f>
        <v>#N/A</v>
      </c>
      <c r="S147" s="116" t="e">
        <f>Komponento_parinkimas</f>
        <v>#N/A</v>
      </c>
      <c r="T147" s="116" t="e">
        <f>Komponento_parinkimas</f>
        <v>#N/A</v>
      </c>
      <c r="U147" s="116" t="e">
        <f>Komponento_parinkimas</f>
        <v>#N/A</v>
      </c>
      <c r="V147" s="116" t="e">
        <f>Komponento_parinkimas</f>
        <v>#N/A</v>
      </c>
      <c r="W147" s="116" t="e">
        <f>Komponento_parinkimas</f>
        <v>#N/A</v>
      </c>
      <c r="X147" s="116" t="e">
        <f>Komponento_parinkimas</f>
        <v>#N/A</v>
      </c>
      <c r="Y147" s="116" t="e">
        <f>Komponento_parinkimas</f>
        <v>#N/A</v>
      </c>
      <c r="Z147" s="116" t="e">
        <f>Komponento_parinkimas</f>
        <v>#N/A</v>
      </c>
      <c r="AA147" s="116" t="e">
        <f>Komponento_parinkimas</f>
        <v>#N/A</v>
      </c>
      <c r="AB147" s="116" t="e">
        <f>Komponento_parinkimas</f>
        <v>#N/A</v>
      </c>
      <c r="AC147" s="116" t="e">
        <f>Komponento_parinkimas</f>
        <v>#N/A</v>
      </c>
      <c r="AD147" s="116" t="e">
        <f>Komponento_parinkimas</f>
        <v>#N/A</v>
      </c>
      <c r="AE147" s="116" t="e">
        <f>Komponento_parinkimas</f>
        <v>#N/A</v>
      </c>
      <c r="AF147" s="116" t="e">
        <f>Komponento_parinkimas</f>
        <v>#N/A</v>
      </c>
      <c r="AG147" s="116" t="e">
        <f>Komponento_parinkimas</f>
        <v>#N/A</v>
      </c>
      <c r="AH147" s="116" t="e">
        <f>Komponento_parinkimas</f>
        <v>#N/A</v>
      </c>
      <c r="AI147" s="116" t="e">
        <f>Komponento_parinkimas</f>
        <v>#N/A</v>
      </c>
      <c r="AJ147" s="116" t="e">
        <f>Komponento_parinkimas</f>
        <v>#N/A</v>
      </c>
      <c r="AK147" s="116" t="e">
        <f>Komponento_parinkimas</f>
        <v>#N/A</v>
      </c>
      <c r="AL147" s="116" t="e">
        <f>Komponento_parinkimas</f>
        <v>#N/A</v>
      </c>
      <c r="AM147" s="116" t="e">
        <f>Komponento_parinkimas</f>
        <v>#N/A</v>
      </c>
      <c r="AN147" s="116" t="e">
        <f>Komponento_parinkimas</f>
        <v>#N/A</v>
      </c>
      <c r="AO147" s="116" t="e">
        <f>Komponento_parinkimas</f>
        <v>#N/A</v>
      </c>
      <c r="AP147" s="116" t="e">
        <f>Komponento_parinkimas</f>
        <v>#N/A</v>
      </c>
      <c r="AQ147" s="116" t="e">
        <f>Komponento_parinkimas</f>
        <v>#N/A</v>
      </c>
      <c r="AR147" s="1"/>
      <c r="AS147" s="1"/>
    </row>
    <row r="148" spans="1:45">
      <c r="A148" s="113" t="s">
        <v>494</v>
      </c>
      <c r="B148" s="119" t="s">
        <v>50</v>
      </c>
      <c r="C148" s="111"/>
      <c r="D148" s="111"/>
      <c r="E148" s="192"/>
      <c r="F148" s="193"/>
      <c r="G148" s="193"/>
      <c r="H148" s="193"/>
      <c r="I148" s="193"/>
      <c r="J148" s="193"/>
      <c r="K148" s="194"/>
      <c r="L148" s="118"/>
      <c r="M148" s="111"/>
      <c r="N148" s="111"/>
      <c r="O148" s="111"/>
      <c r="P148" s="111"/>
      <c r="Q148" s="111"/>
      <c r="R148" s="111"/>
      <c r="S148" s="111"/>
      <c r="T148" s="111"/>
      <c r="U148" s="111"/>
      <c r="V148" s="111"/>
      <c r="W148" s="111"/>
      <c r="X148" s="111"/>
      <c r="Y148" s="111"/>
      <c r="Z148" s="111"/>
      <c r="AA148" s="111"/>
      <c r="AB148" s="111"/>
      <c r="AC148" s="111"/>
      <c r="AD148" s="111"/>
      <c r="AE148" s="111"/>
      <c r="AF148" s="111"/>
      <c r="AG148" s="111"/>
      <c r="AH148" s="111"/>
      <c r="AI148" s="111"/>
      <c r="AJ148" s="111"/>
      <c r="AK148" s="111"/>
      <c r="AL148" s="111"/>
      <c r="AM148" s="111"/>
      <c r="AN148" s="111"/>
      <c r="AO148" s="111"/>
      <c r="AP148" s="111"/>
      <c r="AQ148" s="111"/>
      <c r="AR148" s="1"/>
      <c r="AS148" s="1"/>
    </row>
    <row r="149" spans="1:45">
      <c r="A149" s="113" t="s">
        <v>494</v>
      </c>
      <c r="B149" s="114" t="s">
        <v>51</v>
      </c>
      <c r="C149" s="22"/>
      <c r="D149" s="22" t="s">
        <v>69</v>
      </c>
      <c r="E149" s="184" t="s">
        <v>69</v>
      </c>
      <c r="F149" s="184">
        <v>0</v>
      </c>
      <c r="G149" s="184" t="s">
        <v>69</v>
      </c>
      <c r="H149" s="184">
        <v>0</v>
      </c>
      <c r="I149" s="184" t="s">
        <v>69</v>
      </c>
      <c r="J149" s="184">
        <v>0</v>
      </c>
      <c r="K149" s="184">
        <f t="shared" ref="K149:K155" si="13">PRODUCT(IF(E149&lt;&gt;"'-",F149,1),IF(G149&lt;&gt;"-",H149,1),IF(I149&lt;&gt;"-",J149,1))</f>
        <v>0</v>
      </c>
      <c r="L149" s="22"/>
      <c r="M149" s="116" t="e">
        <f>Komponento_parinkimas</f>
        <v>#N/A</v>
      </c>
      <c r="N149" s="116" t="e">
        <f>Komponento_parinkimas</f>
        <v>#N/A</v>
      </c>
      <c r="O149" s="116" t="e">
        <f>Komponento_parinkimas</f>
        <v>#N/A</v>
      </c>
      <c r="P149" s="116" t="e">
        <f>Komponento_parinkimas</f>
        <v>#N/A</v>
      </c>
      <c r="Q149" s="116" t="e">
        <f>Komponento_parinkimas</f>
        <v>#N/A</v>
      </c>
      <c r="R149" s="116" t="e">
        <f>Komponento_parinkimas</f>
        <v>#N/A</v>
      </c>
      <c r="S149" s="116" t="e">
        <f>Komponento_parinkimas</f>
        <v>#N/A</v>
      </c>
      <c r="T149" s="116" t="e">
        <f>Komponento_parinkimas</f>
        <v>#N/A</v>
      </c>
      <c r="U149" s="116" t="e">
        <f>Komponento_parinkimas</f>
        <v>#N/A</v>
      </c>
      <c r="V149" s="116" t="e">
        <f>Komponento_parinkimas</f>
        <v>#N/A</v>
      </c>
      <c r="W149" s="116" t="e">
        <f>Komponento_parinkimas</f>
        <v>#N/A</v>
      </c>
      <c r="X149" s="116" t="e">
        <f>Komponento_parinkimas</f>
        <v>#N/A</v>
      </c>
      <c r="Y149" s="116" t="e">
        <f>Komponento_parinkimas</f>
        <v>#N/A</v>
      </c>
      <c r="Z149" s="116" t="e">
        <f>Komponento_parinkimas</f>
        <v>#N/A</v>
      </c>
      <c r="AA149" s="116" t="e">
        <f>Komponento_parinkimas</f>
        <v>#N/A</v>
      </c>
      <c r="AB149" s="116" t="e">
        <f>Komponento_parinkimas</f>
        <v>#N/A</v>
      </c>
      <c r="AC149" s="116" t="e">
        <f>Komponento_parinkimas</f>
        <v>#N/A</v>
      </c>
      <c r="AD149" s="116" t="e">
        <f>Komponento_parinkimas</f>
        <v>#N/A</v>
      </c>
      <c r="AE149" s="116" t="e">
        <f>Komponento_parinkimas</f>
        <v>#N/A</v>
      </c>
      <c r="AF149" s="116" t="e">
        <f>Komponento_parinkimas</f>
        <v>#N/A</v>
      </c>
      <c r="AG149" s="116" t="e">
        <f>Komponento_parinkimas</f>
        <v>#N/A</v>
      </c>
      <c r="AH149" s="116" t="e">
        <f>Komponento_parinkimas</f>
        <v>#N/A</v>
      </c>
      <c r="AI149" s="116" t="e">
        <f>Komponento_parinkimas</f>
        <v>#N/A</v>
      </c>
      <c r="AJ149" s="116" t="e">
        <f>Komponento_parinkimas</f>
        <v>#N/A</v>
      </c>
      <c r="AK149" s="116" t="e">
        <f>Komponento_parinkimas</f>
        <v>#N/A</v>
      </c>
      <c r="AL149" s="116" t="e">
        <f>Komponento_parinkimas</f>
        <v>#N/A</v>
      </c>
      <c r="AM149" s="116" t="e">
        <f>Komponento_parinkimas</f>
        <v>#N/A</v>
      </c>
      <c r="AN149" s="116" t="e">
        <f>Komponento_parinkimas</f>
        <v>#N/A</v>
      </c>
      <c r="AO149" s="116" t="e">
        <f>Komponento_parinkimas</f>
        <v>#N/A</v>
      </c>
      <c r="AP149" s="116" t="e">
        <f>Komponento_parinkimas</f>
        <v>#N/A</v>
      </c>
      <c r="AQ149" s="116" t="e">
        <f>Komponento_parinkimas</f>
        <v>#N/A</v>
      </c>
      <c r="AR149" s="1"/>
      <c r="AS149" s="1"/>
    </row>
    <row r="150" spans="1:45">
      <c r="A150" s="113" t="s">
        <v>494</v>
      </c>
      <c r="B150" s="114" t="s">
        <v>52</v>
      </c>
      <c r="C150" s="22"/>
      <c r="D150" s="22" t="s">
        <v>69</v>
      </c>
      <c r="E150" s="184" t="s">
        <v>69</v>
      </c>
      <c r="F150" s="184">
        <v>0</v>
      </c>
      <c r="G150" s="184" t="s">
        <v>69</v>
      </c>
      <c r="H150" s="184">
        <v>0</v>
      </c>
      <c r="I150" s="184" t="s">
        <v>69</v>
      </c>
      <c r="J150" s="184">
        <v>0</v>
      </c>
      <c r="K150" s="184">
        <f t="shared" si="13"/>
        <v>0</v>
      </c>
      <c r="L150" s="22"/>
      <c r="M150" s="116" t="e">
        <f>Komponento_parinkimas</f>
        <v>#N/A</v>
      </c>
      <c r="N150" s="116" t="e">
        <f>Komponento_parinkimas</f>
        <v>#N/A</v>
      </c>
      <c r="O150" s="116" t="e">
        <f>Komponento_parinkimas</f>
        <v>#N/A</v>
      </c>
      <c r="P150" s="116" t="e">
        <f>Komponento_parinkimas</f>
        <v>#N/A</v>
      </c>
      <c r="Q150" s="116" t="e">
        <f>Komponento_parinkimas</f>
        <v>#N/A</v>
      </c>
      <c r="R150" s="116" t="e">
        <f>Komponento_parinkimas</f>
        <v>#N/A</v>
      </c>
      <c r="S150" s="116" t="e">
        <f>Komponento_parinkimas</f>
        <v>#N/A</v>
      </c>
      <c r="T150" s="116" t="e">
        <f>Komponento_parinkimas</f>
        <v>#N/A</v>
      </c>
      <c r="U150" s="116" t="e">
        <f>Komponento_parinkimas</f>
        <v>#N/A</v>
      </c>
      <c r="V150" s="116" t="e">
        <f>Komponento_parinkimas</f>
        <v>#N/A</v>
      </c>
      <c r="W150" s="116" t="e">
        <f>Komponento_parinkimas</f>
        <v>#N/A</v>
      </c>
      <c r="X150" s="116" t="e">
        <f>Komponento_parinkimas</f>
        <v>#N/A</v>
      </c>
      <c r="Y150" s="116" t="e">
        <f>Komponento_parinkimas</f>
        <v>#N/A</v>
      </c>
      <c r="Z150" s="116" t="e">
        <f>Komponento_parinkimas</f>
        <v>#N/A</v>
      </c>
      <c r="AA150" s="116" t="e">
        <f>Komponento_parinkimas</f>
        <v>#N/A</v>
      </c>
      <c r="AB150" s="116" t="e">
        <f>Komponento_parinkimas</f>
        <v>#N/A</v>
      </c>
      <c r="AC150" s="116" t="e">
        <f>Komponento_parinkimas</f>
        <v>#N/A</v>
      </c>
      <c r="AD150" s="116" t="e">
        <f>Komponento_parinkimas</f>
        <v>#N/A</v>
      </c>
      <c r="AE150" s="116" t="e">
        <f>Komponento_parinkimas</f>
        <v>#N/A</v>
      </c>
      <c r="AF150" s="116" t="e">
        <f>Komponento_parinkimas</f>
        <v>#N/A</v>
      </c>
      <c r="AG150" s="116" t="e">
        <f>Komponento_parinkimas</f>
        <v>#N/A</v>
      </c>
      <c r="AH150" s="116" t="e">
        <f>Komponento_parinkimas</f>
        <v>#N/A</v>
      </c>
      <c r="AI150" s="116" t="e">
        <f>Komponento_parinkimas</f>
        <v>#N/A</v>
      </c>
      <c r="AJ150" s="116" t="e">
        <f>Komponento_parinkimas</f>
        <v>#N/A</v>
      </c>
      <c r="AK150" s="116" t="e">
        <f>Komponento_parinkimas</f>
        <v>#N/A</v>
      </c>
      <c r="AL150" s="116" t="e">
        <f>Komponento_parinkimas</f>
        <v>#N/A</v>
      </c>
      <c r="AM150" s="116" t="e">
        <f>Komponento_parinkimas</f>
        <v>#N/A</v>
      </c>
      <c r="AN150" s="116" t="e">
        <f>Komponento_parinkimas</f>
        <v>#N/A</v>
      </c>
      <c r="AO150" s="116" t="e">
        <f>Komponento_parinkimas</f>
        <v>#N/A</v>
      </c>
      <c r="AP150" s="116" t="e">
        <f>Komponento_parinkimas</f>
        <v>#N/A</v>
      </c>
      <c r="AQ150" s="116" t="e">
        <f>Komponento_parinkimas</f>
        <v>#N/A</v>
      </c>
      <c r="AR150" s="1"/>
      <c r="AS150" s="1"/>
    </row>
    <row r="151" spans="1:45">
      <c r="A151" s="113" t="s">
        <v>494</v>
      </c>
      <c r="B151" s="114" t="s">
        <v>339</v>
      </c>
      <c r="C151" s="22"/>
      <c r="D151" s="22" t="s">
        <v>69</v>
      </c>
      <c r="E151" s="184" t="s">
        <v>69</v>
      </c>
      <c r="F151" s="184">
        <v>0</v>
      </c>
      <c r="G151" s="184" t="s">
        <v>69</v>
      </c>
      <c r="H151" s="184">
        <v>0</v>
      </c>
      <c r="I151" s="184" t="s">
        <v>69</v>
      </c>
      <c r="J151" s="184">
        <v>0</v>
      </c>
      <c r="K151" s="184">
        <f t="shared" si="13"/>
        <v>0</v>
      </c>
      <c r="L151" s="22"/>
      <c r="M151" s="116" t="e">
        <f>Komponento_parinkimas</f>
        <v>#N/A</v>
      </c>
      <c r="N151" s="116" t="e">
        <f>Komponento_parinkimas</f>
        <v>#N/A</v>
      </c>
      <c r="O151" s="116" t="e">
        <f>Komponento_parinkimas</f>
        <v>#N/A</v>
      </c>
      <c r="P151" s="116" t="e">
        <f>Komponento_parinkimas</f>
        <v>#N/A</v>
      </c>
      <c r="Q151" s="116" t="e">
        <f>Komponento_parinkimas</f>
        <v>#N/A</v>
      </c>
      <c r="R151" s="116" t="e">
        <f>Komponento_parinkimas</f>
        <v>#N/A</v>
      </c>
      <c r="S151" s="116" t="e">
        <f>Komponento_parinkimas</f>
        <v>#N/A</v>
      </c>
      <c r="T151" s="116" t="e">
        <f>Komponento_parinkimas</f>
        <v>#N/A</v>
      </c>
      <c r="U151" s="116" t="e">
        <f>Komponento_parinkimas</f>
        <v>#N/A</v>
      </c>
      <c r="V151" s="116" t="e">
        <f>Komponento_parinkimas</f>
        <v>#N/A</v>
      </c>
      <c r="W151" s="116" t="e">
        <f>Komponento_parinkimas</f>
        <v>#N/A</v>
      </c>
      <c r="X151" s="116" t="e">
        <f>Komponento_parinkimas</f>
        <v>#N/A</v>
      </c>
      <c r="Y151" s="116" t="e">
        <f>Komponento_parinkimas</f>
        <v>#N/A</v>
      </c>
      <c r="Z151" s="116" t="e">
        <f>Komponento_parinkimas</f>
        <v>#N/A</v>
      </c>
      <c r="AA151" s="116" t="e">
        <f>Komponento_parinkimas</f>
        <v>#N/A</v>
      </c>
      <c r="AB151" s="116" t="e">
        <f>Komponento_parinkimas</f>
        <v>#N/A</v>
      </c>
      <c r="AC151" s="116" t="e">
        <f>Komponento_parinkimas</f>
        <v>#N/A</v>
      </c>
      <c r="AD151" s="116" t="e">
        <f>Komponento_parinkimas</f>
        <v>#N/A</v>
      </c>
      <c r="AE151" s="116" t="e">
        <f>Komponento_parinkimas</f>
        <v>#N/A</v>
      </c>
      <c r="AF151" s="116" t="e">
        <f>Komponento_parinkimas</f>
        <v>#N/A</v>
      </c>
      <c r="AG151" s="116" t="e">
        <f>Komponento_parinkimas</f>
        <v>#N/A</v>
      </c>
      <c r="AH151" s="116" t="e">
        <f>Komponento_parinkimas</f>
        <v>#N/A</v>
      </c>
      <c r="AI151" s="116" t="e">
        <f>Komponento_parinkimas</f>
        <v>#N/A</v>
      </c>
      <c r="AJ151" s="116" t="e">
        <f>Komponento_parinkimas</f>
        <v>#N/A</v>
      </c>
      <c r="AK151" s="116" t="e">
        <f>Komponento_parinkimas</f>
        <v>#N/A</v>
      </c>
      <c r="AL151" s="116" t="e">
        <f>Komponento_parinkimas</f>
        <v>#N/A</v>
      </c>
      <c r="AM151" s="116" t="e">
        <f>Komponento_parinkimas</f>
        <v>#N/A</v>
      </c>
      <c r="AN151" s="116" t="e">
        <f>Komponento_parinkimas</f>
        <v>#N/A</v>
      </c>
      <c r="AO151" s="116" t="e">
        <f>Komponento_parinkimas</f>
        <v>#N/A</v>
      </c>
      <c r="AP151" s="116" t="e">
        <f>Komponento_parinkimas</f>
        <v>#N/A</v>
      </c>
      <c r="AQ151" s="116" t="e">
        <f>Komponento_parinkimas</f>
        <v>#N/A</v>
      </c>
      <c r="AR151" s="1"/>
      <c r="AS151" s="1"/>
    </row>
    <row r="152" spans="1:45">
      <c r="A152" s="113" t="s">
        <v>494</v>
      </c>
      <c r="B152" s="114" t="s">
        <v>340</v>
      </c>
      <c r="C152" s="22"/>
      <c r="D152" s="22" t="s">
        <v>69</v>
      </c>
      <c r="E152" s="184" t="s">
        <v>69</v>
      </c>
      <c r="F152" s="184">
        <v>0</v>
      </c>
      <c r="G152" s="184" t="s">
        <v>69</v>
      </c>
      <c r="H152" s="184">
        <v>0</v>
      </c>
      <c r="I152" s="184" t="s">
        <v>69</v>
      </c>
      <c r="J152" s="184">
        <v>0</v>
      </c>
      <c r="K152" s="184">
        <f t="shared" si="13"/>
        <v>0</v>
      </c>
      <c r="L152" s="22"/>
      <c r="M152" s="116" t="e">
        <f>Komponento_parinkimas</f>
        <v>#N/A</v>
      </c>
      <c r="N152" s="116" t="e">
        <f>Komponento_parinkimas</f>
        <v>#N/A</v>
      </c>
      <c r="O152" s="116" t="e">
        <f>Komponento_parinkimas</f>
        <v>#N/A</v>
      </c>
      <c r="P152" s="116" t="e">
        <f>Komponento_parinkimas</f>
        <v>#N/A</v>
      </c>
      <c r="Q152" s="116" t="e">
        <f>Komponento_parinkimas</f>
        <v>#N/A</v>
      </c>
      <c r="R152" s="116" t="e">
        <f>Komponento_parinkimas</f>
        <v>#N/A</v>
      </c>
      <c r="S152" s="116" t="e">
        <f>Komponento_parinkimas</f>
        <v>#N/A</v>
      </c>
      <c r="T152" s="116" t="e">
        <f>Komponento_parinkimas</f>
        <v>#N/A</v>
      </c>
      <c r="U152" s="116" t="e">
        <f>Komponento_parinkimas</f>
        <v>#N/A</v>
      </c>
      <c r="V152" s="116" t="e">
        <f>Komponento_parinkimas</f>
        <v>#N/A</v>
      </c>
      <c r="W152" s="116" t="e">
        <f>Komponento_parinkimas</f>
        <v>#N/A</v>
      </c>
      <c r="X152" s="116" t="e">
        <f>Komponento_parinkimas</f>
        <v>#N/A</v>
      </c>
      <c r="Y152" s="116" t="e">
        <f>Komponento_parinkimas</f>
        <v>#N/A</v>
      </c>
      <c r="Z152" s="116" t="e">
        <f>Komponento_parinkimas</f>
        <v>#N/A</v>
      </c>
      <c r="AA152" s="116" t="e">
        <f>Komponento_parinkimas</f>
        <v>#N/A</v>
      </c>
      <c r="AB152" s="116" t="e">
        <f>Komponento_parinkimas</f>
        <v>#N/A</v>
      </c>
      <c r="AC152" s="116" t="e">
        <f>Komponento_parinkimas</f>
        <v>#N/A</v>
      </c>
      <c r="AD152" s="116" t="e">
        <f>Komponento_parinkimas</f>
        <v>#N/A</v>
      </c>
      <c r="AE152" s="116" t="e">
        <f>Komponento_parinkimas</f>
        <v>#N/A</v>
      </c>
      <c r="AF152" s="116" t="e">
        <f>Komponento_parinkimas</f>
        <v>#N/A</v>
      </c>
      <c r="AG152" s="116" t="e">
        <f>Komponento_parinkimas</f>
        <v>#N/A</v>
      </c>
      <c r="AH152" s="116" t="e">
        <f>Komponento_parinkimas</f>
        <v>#N/A</v>
      </c>
      <c r="AI152" s="116" t="e">
        <f>Komponento_parinkimas</f>
        <v>#N/A</v>
      </c>
      <c r="AJ152" s="116" t="e">
        <f>Komponento_parinkimas</f>
        <v>#N/A</v>
      </c>
      <c r="AK152" s="116" t="e">
        <f>Komponento_parinkimas</f>
        <v>#N/A</v>
      </c>
      <c r="AL152" s="116" t="e">
        <f>Komponento_parinkimas</f>
        <v>#N/A</v>
      </c>
      <c r="AM152" s="116" t="e">
        <f>Komponento_parinkimas</f>
        <v>#N/A</v>
      </c>
      <c r="AN152" s="116" t="e">
        <f>Komponento_parinkimas</f>
        <v>#N/A</v>
      </c>
      <c r="AO152" s="116" t="e">
        <f>Komponento_parinkimas</f>
        <v>#N/A</v>
      </c>
      <c r="AP152" s="116" t="e">
        <f>Komponento_parinkimas</f>
        <v>#N/A</v>
      </c>
      <c r="AQ152" s="116" t="e">
        <f>Komponento_parinkimas</f>
        <v>#N/A</v>
      </c>
      <c r="AR152" s="1"/>
      <c r="AS152" s="1"/>
    </row>
    <row r="153" spans="1:45">
      <c r="A153" s="113" t="s">
        <v>494</v>
      </c>
      <c r="B153" s="114" t="s">
        <v>341</v>
      </c>
      <c r="C153" s="22"/>
      <c r="D153" s="22" t="s">
        <v>69</v>
      </c>
      <c r="E153" s="184" t="s">
        <v>69</v>
      </c>
      <c r="F153" s="184">
        <v>0</v>
      </c>
      <c r="G153" s="184" t="s">
        <v>69</v>
      </c>
      <c r="H153" s="184">
        <v>0</v>
      </c>
      <c r="I153" s="184" t="s">
        <v>69</v>
      </c>
      <c r="J153" s="184">
        <v>0</v>
      </c>
      <c r="K153" s="184">
        <f t="shared" si="13"/>
        <v>0</v>
      </c>
      <c r="L153" s="22"/>
      <c r="M153" s="116" t="e">
        <f>Komponento_parinkimas</f>
        <v>#N/A</v>
      </c>
      <c r="N153" s="116" t="e">
        <f>Komponento_parinkimas</f>
        <v>#N/A</v>
      </c>
      <c r="O153" s="116" t="e">
        <f>Komponento_parinkimas</f>
        <v>#N/A</v>
      </c>
      <c r="P153" s="116" t="e">
        <f>Komponento_parinkimas</f>
        <v>#N/A</v>
      </c>
      <c r="Q153" s="116" t="e">
        <f>Komponento_parinkimas</f>
        <v>#N/A</v>
      </c>
      <c r="R153" s="116" t="e">
        <f>Komponento_parinkimas</f>
        <v>#N/A</v>
      </c>
      <c r="S153" s="116" t="e">
        <f>Komponento_parinkimas</f>
        <v>#N/A</v>
      </c>
      <c r="T153" s="116" t="e">
        <f>Komponento_parinkimas</f>
        <v>#N/A</v>
      </c>
      <c r="U153" s="116" t="e">
        <f>Komponento_parinkimas</f>
        <v>#N/A</v>
      </c>
      <c r="V153" s="116" t="e">
        <f>Komponento_parinkimas</f>
        <v>#N/A</v>
      </c>
      <c r="W153" s="116" t="e">
        <f>Komponento_parinkimas</f>
        <v>#N/A</v>
      </c>
      <c r="X153" s="116" t="e">
        <f>Komponento_parinkimas</f>
        <v>#N/A</v>
      </c>
      <c r="Y153" s="116" t="e">
        <f>Komponento_parinkimas</f>
        <v>#N/A</v>
      </c>
      <c r="Z153" s="116" t="e">
        <f>Komponento_parinkimas</f>
        <v>#N/A</v>
      </c>
      <c r="AA153" s="116" t="e">
        <f>Komponento_parinkimas</f>
        <v>#N/A</v>
      </c>
      <c r="AB153" s="116" t="e">
        <f>Komponento_parinkimas</f>
        <v>#N/A</v>
      </c>
      <c r="AC153" s="116" t="e">
        <f>Komponento_parinkimas</f>
        <v>#N/A</v>
      </c>
      <c r="AD153" s="116" t="e">
        <f>Komponento_parinkimas</f>
        <v>#N/A</v>
      </c>
      <c r="AE153" s="116" t="e">
        <f>Komponento_parinkimas</f>
        <v>#N/A</v>
      </c>
      <c r="AF153" s="116" t="e">
        <f>Komponento_parinkimas</f>
        <v>#N/A</v>
      </c>
      <c r="AG153" s="116" t="e">
        <f>Komponento_parinkimas</f>
        <v>#N/A</v>
      </c>
      <c r="AH153" s="116" t="e">
        <f>Komponento_parinkimas</f>
        <v>#N/A</v>
      </c>
      <c r="AI153" s="116" t="e">
        <f>Komponento_parinkimas</f>
        <v>#N/A</v>
      </c>
      <c r="AJ153" s="116" t="e">
        <f>Komponento_parinkimas</f>
        <v>#N/A</v>
      </c>
      <c r="AK153" s="116" t="e">
        <f>Komponento_parinkimas</f>
        <v>#N/A</v>
      </c>
      <c r="AL153" s="116" t="e">
        <f>Komponento_parinkimas</f>
        <v>#N/A</v>
      </c>
      <c r="AM153" s="116" t="e">
        <f>Komponento_parinkimas</f>
        <v>#N/A</v>
      </c>
      <c r="AN153" s="116" t="e">
        <f>Komponento_parinkimas</f>
        <v>#N/A</v>
      </c>
      <c r="AO153" s="116" t="e">
        <f>Komponento_parinkimas</f>
        <v>#N/A</v>
      </c>
      <c r="AP153" s="116" t="e">
        <f>Komponento_parinkimas</f>
        <v>#N/A</v>
      </c>
      <c r="AQ153" s="116" t="e">
        <f>Komponento_parinkimas</f>
        <v>#N/A</v>
      </c>
      <c r="AR153" s="1"/>
      <c r="AS153" s="1"/>
    </row>
    <row r="154" spans="1:45">
      <c r="A154" s="113" t="s">
        <v>494</v>
      </c>
      <c r="B154" s="114" t="s">
        <v>342</v>
      </c>
      <c r="C154" s="22"/>
      <c r="D154" s="22" t="s">
        <v>69</v>
      </c>
      <c r="E154" s="184" t="s">
        <v>69</v>
      </c>
      <c r="F154" s="184">
        <v>0</v>
      </c>
      <c r="G154" s="184" t="s">
        <v>69</v>
      </c>
      <c r="H154" s="184">
        <v>0</v>
      </c>
      <c r="I154" s="184" t="s">
        <v>69</v>
      </c>
      <c r="J154" s="184">
        <v>0</v>
      </c>
      <c r="K154" s="184">
        <f t="shared" si="13"/>
        <v>0</v>
      </c>
      <c r="L154" s="22"/>
      <c r="M154" s="116" t="e">
        <f>Komponento_parinkimas</f>
        <v>#N/A</v>
      </c>
      <c r="N154" s="116" t="e">
        <f>Komponento_parinkimas</f>
        <v>#N/A</v>
      </c>
      <c r="O154" s="116" t="e">
        <f>Komponento_parinkimas</f>
        <v>#N/A</v>
      </c>
      <c r="P154" s="116" t="e">
        <f>Komponento_parinkimas</f>
        <v>#N/A</v>
      </c>
      <c r="Q154" s="116" t="e">
        <f>Komponento_parinkimas</f>
        <v>#N/A</v>
      </c>
      <c r="R154" s="116" t="e">
        <f>Komponento_parinkimas</f>
        <v>#N/A</v>
      </c>
      <c r="S154" s="116" t="e">
        <f>Komponento_parinkimas</f>
        <v>#N/A</v>
      </c>
      <c r="T154" s="116" t="e">
        <f>Komponento_parinkimas</f>
        <v>#N/A</v>
      </c>
      <c r="U154" s="116" t="e">
        <f>Komponento_parinkimas</f>
        <v>#N/A</v>
      </c>
      <c r="V154" s="116" t="e">
        <f>Komponento_parinkimas</f>
        <v>#N/A</v>
      </c>
      <c r="W154" s="116" t="e">
        <f>Komponento_parinkimas</f>
        <v>#N/A</v>
      </c>
      <c r="X154" s="116" t="e">
        <f>Komponento_parinkimas</f>
        <v>#N/A</v>
      </c>
      <c r="Y154" s="116" t="e">
        <f>Komponento_parinkimas</f>
        <v>#N/A</v>
      </c>
      <c r="Z154" s="116" t="e">
        <f>Komponento_parinkimas</f>
        <v>#N/A</v>
      </c>
      <c r="AA154" s="116" t="e">
        <f>Komponento_parinkimas</f>
        <v>#N/A</v>
      </c>
      <c r="AB154" s="116" t="e">
        <f>Komponento_parinkimas</f>
        <v>#N/A</v>
      </c>
      <c r="AC154" s="116" t="e">
        <f>Komponento_parinkimas</f>
        <v>#N/A</v>
      </c>
      <c r="AD154" s="116" t="e">
        <f>Komponento_parinkimas</f>
        <v>#N/A</v>
      </c>
      <c r="AE154" s="116" t="e">
        <f>Komponento_parinkimas</f>
        <v>#N/A</v>
      </c>
      <c r="AF154" s="116" t="e">
        <f>Komponento_parinkimas</f>
        <v>#N/A</v>
      </c>
      <c r="AG154" s="116" t="e">
        <f>Komponento_parinkimas</f>
        <v>#N/A</v>
      </c>
      <c r="AH154" s="116" t="e">
        <f>Komponento_parinkimas</f>
        <v>#N/A</v>
      </c>
      <c r="AI154" s="116" t="e">
        <f>Komponento_parinkimas</f>
        <v>#N/A</v>
      </c>
      <c r="AJ154" s="116" t="e">
        <f>Komponento_parinkimas</f>
        <v>#N/A</v>
      </c>
      <c r="AK154" s="116" t="e">
        <f>Komponento_parinkimas</f>
        <v>#N/A</v>
      </c>
      <c r="AL154" s="116" t="e">
        <f>Komponento_parinkimas</f>
        <v>#N/A</v>
      </c>
      <c r="AM154" s="116" t="e">
        <f>Komponento_parinkimas</f>
        <v>#N/A</v>
      </c>
      <c r="AN154" s="116" t="e">
        <f>Komponento_parinkimas</f>
        <v>#N/A</v>
      </c>
      <c r="AO154" s="116" t="e">
        <f>Komponento_parinkimas</f>
        <v>#N/A</v>
      </c>
      <c r="AP154" s="116" t="e">
        <f>Komponento_parinkimas</f>
        <v>#N/A</v>
      </c>
      <c r="AQ154" s="116" t="e">
        <f>Komponento_parinkimas</f>
        <v>#N/A</v>
      </c>
      <c r="AR154" s="1"/>
      <c r="AS154" s="1"/>
    </row>
    <row r="155" spans="1:45">
      <c r="A155" s="113" t="s">
        <v>494</v>
      </c>
      <c r="B155" s="114" t="s">
        <v>343</v>
      </c>
      <c r="C155" s="22"/>
      <c r="D155" s="22" t="s">
        <v>69</v>
      </c>
      <c r="E155" s="184" t="s">
        <v>69</v>
      </c>
      <c r="F155" s="184">
        <v>0</v>
      </c>
      <c r="G155" s="184" t="s">
        <v>69</v>
      </c>
      <c r="H155" s="184">
        <v>0</v>
      </c>
      <c r="I155" s="184" t="s">
        <v>69</v>
      </c>
      <c r="J155" s="184">
        <v>0</v>
      </c>
      <c r="K155" s="184">
        <f t="shared" si="13"/>
        <v>0</v>
      </c>
      <c r="L155" s="22"/>
      <c r="M155" s="116" t="e">
        <f>Komponento_parinkimas</f>
        <v>#N/A</v>
      </c>
      <c r="N155" s="116" t="e">
        <f>Komponento_parinkimas</f>
        <v>#N/A</v>
      </c>
      <c r="O155" s="116" t="e">
        <f>Komponento_parinkimas</f>
        <v>#N/A</v>
      </c>
      <c r="P155" s="116" t="e">
        <f>Komponento_parinkimas</f>
        <v>#N/A</v>
      </c>
      <c r="Q155" s="116" t="e">
        <f>Komponento_parinkimas</f>
        <v>#N/A</v>
      </c>
      <c r="R155" s="116" t="e">
        <f>Komponento_parinkimas</f>
        <v>#N/A</v>
      </c>
      <c r="S155" s="116" t="e">
        <f>Komponento_parinkimas</f>
        <v>#N/A</v>
      </c>
      <c r="T155" s="116" t="e">
        <f>Komponento_parinkimas</f>
        <v>#N/A</v>
      </c>
      <c r="U155" s="116" t="e">
        <f>Komponento_parinkimas</f>
        <v>#N/A</v>
      </c>
      <c r="V155" s="116" t="e">
        <f>Komponento_parinkimas</f>
        <v>#N/A</v>
      </c>
      <c r="W155" s="116" t="e">
        <f>Komponento_parinkimas</f>
        <v>#N/A</v>
      </c>
      <c r="X155" s="116" t="e">
        <f>Komponento_parinkimas</f>
        <v>#N/A</v>
      </c>
      <c r="Y155" s="116" t="e">
        <f>Komponento_parinkimas</f>
        <v>#N/A</v>
      </c>
      <c r="Z155" s="116" t="e">
        <f>Komponento_parinkimas</f>
        <v>#N/A</v>
      </c>
      <c r="AA155" s="116" t="e">
        <f>Komponento_parinkimas</f>
        <v>#N/A</v>
      </c>
      <c r="AB155" s="116" t="e">
        <f>Komponento_parinkimas</f>
        <v>#N/A</v>
      </c>
      <c r="AC155" s="116" t="e">
        <f>Komponento_parinkimas</f>
        <v>#N/A</v>
      </c>
      <c r="AD155" s="116" t="e">
        <f>Komponento_parinkimas</f>
        <v>#N/A</v>
      </c>
      <c r="AE155" s="116" t="e">
        <f>Komponento_parinkimas</f>
        <v>#N/A</v>
      </c>
      <c r="AF155" s="116" t="e">
        <f>Komponento_parinkimas</f>
        <v>#N/A</v>
      </c>
      <c r="AG155" s="116" t="e">
        <f>Komponento_parinkimas</f>
        <v>#N/A</v>
      </c>
      <c r="AH155" s="116" t="e">
        <f>Komponento_parinkimas</f>
        <v>#N/A</v>
      </c>
      <c r="AI155" s="116" t="e">
        <f>Komponento_parinkimas</f>
        <v>#N/A</v>
      </c>
      <c r="AJ155" s="116" t="e">
        <f>Komponento_parinkimas</f>
        <v>#N/A</v>
      </c>
      <c r="AK155" s="116" t="e">
        <f>Komponento_parinkimas</f>
        <v>#N/A</v>
      </c>
      <c r="AL155" s="116" t="e">
        <f>Komponento_parinkimas</f>
        <v>#N/A</v>
      </c>
      <c r="AM155" s="116" t="e">
        <f>Komponento_parinkimas</f>
        <v>#N/A</v>
      </c>
      <c r="AN155" s="116" t="e">
        <f>Komponento_parinkimas</f>
        <v>#N/A</v>
      </c>
      <c r="AO155" s="116" t="e">
        <f>Komponento_parinkimas</f>
        <v>#N/A</v>
      </c>
      <c r="AP155" s="116" t="e">
        <f>Komponento_parinkimas</f>
        <v>#N/A</v>
      </c>
      <c r="AQ155" s="116" t="e">
        <f>Komponento_parinkimas</f>
        <v>#N/A</v>
      </c>
      <c r="AR155" s="1"/>
      <c r="AS155" s="1"/>
    </row>
    <row r="156" spans="1:45">
      <c r="A156" s="113" t="s">
        <v>494</v>
      </c>
      <c r="B156" s="119" t="s">
        <v>53</v>
      </c>
      <c r="C156" s="111"/>
      <c r="D156" s="111"/>
      <c r="E156" s="192"/>
      <c r="F156" s="193"/>
      <c r="G156" s="193"/>
      <c r="H156" s="193"/>
      <c r="I156" s="193"/>
      <c r="J156" s="193"/>
      <c r="K156" s="194"/>
      <c r="L156" s="118"/>
      <c r="M156" s="111"/>
      <c r="N156" s="111"/>
      <c r="O156" s="111"/>
      <c r="P156" s="111"/>
      <c r="Q156" s="111"/>
      <c r="R156" s="111"/>
      <c r="S156" s="111"/>
      <c r="T156" s="111"/>
      <c r="U156" s="111"/>
      <c r="V156" s="111"/>
      <c r="W156" s="111"/>
      <c r="X156" s="111"/>
      <c r="Y156" s="111"/>
      <c r="Z156" s="111"/>
      <c r="AA156" s="111"/>
      <c r="AB156" s="111"/>
      <c r="AC156" s="111"/>
      <c r="AD156" s="111"/>
      <c r="AE156" s="111"/>
      <c r="AF156" s="111"/>
      <c r="AG156" s="111"/>
      <c r="AH156" s="111"/>
      <c r="AI156" s="111"/>
      <c r="AJ156" s="111"/>
      <c r="AK156" s="111"/>
      <c r="AL156" s="111"/>
      <c r="AM156" s="111"/>
      <c r="AN156" s="111"/>
      <c r="AO156" s="111"/>
      <c r="AP156" s="111"/>
      <c r="AQ156" s="111"/>
      <c r="AR156" s="1"/>
      <c r="AS156" s="1"/>
    </row>
    <row r="157" spans="1:45">
      <c r="A157" s="113" t="s">
        <v>494</v>
      </c>
      <c r="B157" s="114" t="s">
        <v>344</v>
      </c>
      <c r="C157" s="22"/>
      <c r="D157" s="22" t="s">
        <v>69</v>
      </c>
      <c r="E157" s="184" t="s">
        <v>69</v>
      </c>
      <c r="F157" s="184">
        <v>0</v>
      </c>
      <c r="G157" s="184" t="s">
        <v>69</v>
      </c>
      <c r="H157" s="184">
        <v>0</v>
      </c>
      <c r="I157" s="184" t="s">
        <v>69</v>
      </c>
      <c r="J157" s="184">
        <v>0</v>
      </c>
      <c r="K157" s="184">
        <f>PRODUCT(IF(E157&lt;&gt;"'-",F157,1),IF(G157&lt;&gt;"-",H157,1),IF(I157&lt;&gt;"-",J157,1))</f>
        <v>0</v>
      </c>
      <c r="L157" s="22"/>
      <c r="M157" s="116" t="e">
        <f>Komponento_parinkimas</f>
        <v>#N/A</v>
      </c>
      <c r="N157" s="116" t="e">
        <f>Komponento_parinkimas</f>
        <v>#N/A</v>
      </c>
      <c r="O157" s="116" t="e">
        <f>Komponento_parinkimas</f>
        <v>#N/A</v>
      </c>
      <c r="P157" s="116" t="e">
        <f>Komponento_parinkimas</f>
        <v>#N/A</v>
      </c>
      <c r="Q157" s="116" t="e">
        <f>Komponento_parinkimas</f>
        <v>#N/A</v>
      </c>
      <c r="R157" s="116" t="e">
        <f>Komponento_parinkimas</f>
        <v>#N/A</v>
      </c>
      <c r="S157" s="116" t="e">
        <f>Komponento_parinkimas</f>
        <v>#N/A</v>
      </c>
      <c r="T157" s="116" t="e">
        <f>Komponento_parinkimas</f>
        <v>#N/A</v>
      </c>
      <c r="U157" s="116" t="e">
        <f>Komponento_parinkimas</f>
        <v>#N/A</v>
      </c>
      <c r="V157" s="116" t="e">
        <f>Komponento_parinkimas</f>
        <v>#N/A</v>
      </c>
      <c r="W157" s="116" t="e">
        <f>Komponento_parinkimas</f>
        <v>#N/A</v>
      </c>
      <c r="X157" s="116" t="e">
        <f>Komponento_parinkimas</f>
        <v>#N/A</v>
      </c>
      <c r="Y157" s="116" t="e">
        <f>Komponento_parinkimas</f>
        <v>#N/A</v>
      </c>
      <c r="Z157" s="116" t="e">
        <f>Komponento_parinkimas</f>
        <v>#N/A</v>
      </c>
      <c r="AA157" s="116" t="e">
        <f>Komponento_parinkimas</f>
        <v>#N/A</v>
      </c>
      <c r="AB157" s="116" t="e">
        <f>Komponento_parinkimas</f>
        <v>#N/A</v>
      </c>
      <c r="AC157" s="116" t="e">
        <f>Komponento_parinkimas</f>
        <v>#N/A</v>
      </c>
      <c r="AD157" s="116" t="e">
        <f>Komponento_parinkimas</f>
        <v>#N/A</v>
      </c>
      <c r="AE157" s="116" t="e">
        <f>Komponento_parinkimas</f>
        <v>#N/A</v>
      </c>
      <c r="AF157" s="116" t="e">
        <f>Komponento_parinkimas</f>
        <v>#N/A</v>
      </c>
      <c r="AG157" s="116" t="e">
        <f>Komponento_parinkimas</f>
        <v>#N/A</v>
      </c>
      <c r="AH157" s="116" t="e">
        <f>Komponento_parinkimas</f>
        <v>#N/A</v>
      </c>
      <c r="AI157" s="116" t="e">
        <f>Komponento_parinkimas</f>
        <v>#N/A</v>
      </c>
      <c r="AJ157" s="116" t="e">
        <f>Komponento_parinkimas</f>
        <v>#N/A</v>
      </c>
      <c r="AK157" s="116" t="e">
        <f>Komponento_parinkimas</f>
        <v>#N/A</v>
      </c>
      <c r="AL157" s="116" t="e">
        <f>Komponento_parinkimas</f>
        <v>#N/A</v>
      </c>
      <c r="AM157" s="116" t="e">
        <f>Komponento_parinkimas</f>
        <v>#N/A</v>
      </c>
      <c r="AN157" s="116" t="e">
        <f>Komponento_parinkimas</f>
        <v>#N/A</v>
      </c>
      <c r="AO157" s="116" t="e">
        <f>Komponento_parinkimas</f>
        <v>#N/A</v>
      </c>
      <c r="AP157" s="116" t="e">
        <f>Komponento_parinkimas</f>
        <v>#N/A</v>
      </c>
      <c r="AQ157" s="116" t="e">
        <f>Komponento_parinkimas</f>
        <v>#N/A</v>
      </c>
      <c r="AR157" s="1"/>
      <c r="AS157" s="1"/>
    </row>
    <row r="158" spans="1:45">
      <c r="A158" s="113" t="s">
        <v>494</v>
      </c>
      <c r="B158" s="114" t="s">
        <v>345</v>
      </c>
      <c r="C158" s="22"/>
      <c r="D158" s="22" t="s">
        <v>69</v>
      </c>
      <c r="E158" s="184" t="s">
        <v>69</v>
      </c>
      <c r="F158" s="184">
        <v>0</v>
      </c>
      <c r="G158" s="184" t="s">
        <v>69</v>
      </c>
      <c r="H158" s="184">
        <v>0</v>
      </c>
      <c r="I158" s="184" t="s">
        <v>69</v>
      </c>
      <c r="J158" s="184">
        <v>0</v>
      </c>
      <c r="K158" s="184">
        <f>PRODUCT(IF(E158&lt;&gt;"'-",F158,1),IF(G158&lt;&gt;"-",H158,1),IF(I158&lt;&gt;"-",J158,1))</f>
        <v>0</v>
      </c>
      <c r="L158" s="22"/>
      <c r="M158" s="116" t="e">
        <f>Komponento_parinkimas</f>
        <v>#N/A</v>
      </c>
      <c r="N158" s="116" t="e">
        <f>Komponento_parinkimas</f>
        <v>#N/A</v>
      </c>
      <c r="O158" s="116" t="e">
        <f>Komponento_parinkimas</f>
        <v>#N/A</v>
      </c>
      <c r="P158" s="116" t="e">
        <f>Komponento_parinkimas</f>
        <v>#N/A</v>
      </c>
      <c r="Q158" s="116" t="e">
        <f>Komponento_parinkimas</f>
        <v>#N/A</v>
      </c>
      <c r="R158" s="116" t="e">
        <f>Komponento_parinkimas</f>
        <v>#N/A</v>
      </c>
      <c r="S158" s="116" t="e">
        <f>Komponento_parinkimas</f>
        <v>#N/A</v>
      </c>
      <c r="T158" s="116" t="e">
        <f>Komponento_parinkimas</f>
        <v>#N/A</v>
      </c>
      <c r="U158" s="116" t="e">
        <f>Komponento_parinkimas</f>
        <v>#N/A</v>
      </c>
      <c r="V158" s="116" t="e">
        <f>Komponento_parinkimas</f>
        <v>#N/A</v>
      </c>
      <c r="W158" s="116" t="e">
        <f>Komponento_parinkimas</f>
        <v>#N/A</v>
      </c>
      <c r="X158" s="116" t="e">
        <f>Komponento_parinkimas</f>
        <v>#N/A</v>
      </c>
      <c r="Y158" s="116" t="e">
        <f>Komponento_parinkimas</f>
        <v>#N/A</v>
      </c>
      <c r="Z158" s="116" t="e">
        <f>Komponento_parinkimas</f>
        <v>#N/A</v>
      </c>
      <c r="AA158" s="116" t="e">
        <f>Komponento_parinkimas</f>
        <v>#N/A</v>
      </c>
      <c r="AB158" s="116" t="e">
        <f>Komponento_parinkimas</f>
        <v>#N/A</v>
      </c>
      <c r="AC158" s="116" t="e">
        <f>Komponento_parinkimas</f>
        <v>#N/A</v>
      </c>
      <c r="AD158" s="116" t="e">
        <f>Komponento_parinkimas</f>
        <v>#N/A</v>
      </c>
      <c r="AE158" s="116" t="e">
        <f>Komponento_parinkimas</f>
        <v>#N/A</v>
      </c>
      <c r="AF158" s="116" t="e">
        <f>Komponento_parinkimas</f>
        <v>#N/A</v>
      </c>
      <c r="AG158" s="116" t="e">
        <f>Komponento_parinkimas</f>
        <v>#N/A</v>
      </c>
      <c r="AH158" s="116" t="e">
        <f>Komponento_parinkimas</f>
        <v>#N/A</v>
      </c>
      <c r="AI158" s="116" t="e">
        <f>Komponento_parinkimas</f>
        <v>#N/A</v>
      </c>
      <c r="AJ158" s="116" t="e">
        <f>Komponento_parinkimas</f>
        <v>#N/A</v>
      </c>
      <c r="AK158" s="116" t="e">
        <f>Komponento_parinkimas</f>
        <v>#N/A</v>
      </c>
      <c r="AL158" s="116" t="e">
        <f>Komponento_parinkimas</f>
        <v>#N/A</v>
      </c>
      <c r="AM158" s="116" t="e">
        <f>Komponento_parinkimas</f>
        <v>#N/A</v>
      </c>
      <c r="AN158" s="116" t="e">
        <f>Komponento_parinkimas</f>
        <v>#N/A</v>
      </c>
      <c r="AO158" s="116" t="e">
        <f>Komponento_parinkimas</f>
        <v>#N/A</v>
      </c>
      <c r="AP158" s="116" t="e">
        <f>Komponento_parinkimas</f>
        <v>#N/A</v>
      </c>
      <c r="AQ158" s="116" t="e">
        <f>Komponento_parinkimas</f>
        <v>#N/A</v>
      </c>
      <c r="AR158" s="1"/>
      <c r="AS158" s="1"/>
    </row>
    <row r="159" spans="1:45">
      <c r="A159" s="113" t="s">
        <v>494</v>
      </c>
      <c r="B159" s="114" t="s">
        <v>346</v>
      </c>
      <c r="C159" s="22"/>
      <c r="D159" s="22" t="s">
        <v>69</v>
      </c>
      <c r="E159" s="184" t="s">
        <v>69</v>
      </c>
      <c r="F159" s="184">
        <v>0</v>
      </c>
      <c r="G159" s="184" t="s">
        <v>69</v>
      </c>
      <c r="H159" s="184">
        <v>0</v>
      </c>
      <c r="I159" s="184" t="s">
        <v>69</v>
      </c>
      <c r="J159" s="184">
        <v>0</v>
      </c>
      <c r="K159" s="184">
        <f>PRODUCT(IF(E159&lt;&gt;"'-",F159,1),IF(G159&lt;&gt;"-",H159,1),IF(I159&lt;&gt;"-",J159,1))</f>
        <v>0</v>
      </c>
      <c r="L159" s="22"/>
      <c r="M159" s="116" t="e">
        <f>Komponento_parinkimas</f>
        <v>#N/A</v>
      </c>
      <c r="N159" s="116" t="e">
        <f>Komponento_parinkimas</f>
        <v>#N/A</v>
      </c>
      <c r="O159" s="116" t="e">
        <f>Komponento_parinkimas</f>
        <v>#N/A</v>
      </c>
      <c r="P159" s="116" t="e">
        <f>Komponento_parinkimas</f>
        <v>#N/A</v>
      </c>
      <c r="Q159" s="116" t="e">
        <f>Komponento_parinkimas</f>
        <v>#N/A</v>
      </c>
      <c r="R159" s="116" t="e">
        <f>Komponento_parinkimas</f>
        <v>#N/A</v>
      </c>
      <c r="S159" s="116" t="e">
        <f>Komponento_parinkimas</f>
        <v>#N/A</v>
      </c>
      <c r="T159" s="116" t="e">
        <f>Komponento_parinkimas</f>
        <v>#N/A</v>
      </c>
      <c r="U159" s="116" t="e">
        <f>Komponento_parinkimas</f>
        <v>#N/A</v>
      </c>
      <c r="V159" s="116" t="e">
        <f>Komponento_parinkimas</f>
        <v>#N/A</v>
      </c>
      <c r="W159" s="116" t="e">
        <f>Komponento_parinkimas</f>
        <v>#N/A</v>
      </c>
      <c r="X159" s="116" t="e">
        <f>Komponento_parinkimas</f>
        <v>#N/A</v>
      </c>
      <c r="Y159" s="116" t="e">
        <f>Komponento_parinkimas</f>
        <v>#N/A</v>
      </c>
      <c r="Z159" s="116" t="e">
        <f>Komponento_parinkimas</f>
        <v>#N/A</v>
      </c>
      <c r="AA159" s="116" t="e">
        <f>Komponento_parinkimas</f>
        <v>#N/A</v>
      </c>
      <c r="AB159" s="116" t="e">
        <f>Komponento_parinkimas</f>
        <v>#N/A</v>
      </c>
      <c r="AC159" s="116" t="e">
        <f>Komponento_parinkimas</f>
        <v>#N/A</v>
      </c>
      <c r="AD159" s="116" t="e">
        <f>Komponento_parinkimas</f>
        <v>#N/A</v>
      </c>
      <c r="AE159" s="116" t="e">
        <f>Komponento_parinkimas</f>
        <v>#N/A</v>
      </c>
      <c r="AF159" s="116" t="e">
        <f>Komponento_parinkimas</f>
        <v>#N/A</v>
      </c>
      <c r="AG159" s="116" t="e">
        <f>Komponento_parinkimas</f>
        <v>#N/A</v>
      </c>
      <c r="AH159" s="116" t="e">
        <f>Komponento_parinkimas</f>
        <v>#N/A</v>
      </c>
      <c r="AI159" s="116" t="e">
        <f>Komponento_parinkimas</f>
        <v>#N/A</v>
      </c>
      <c r="AJ159" s="116" t="e">
        <f>Komponento_parinkimas</f>
        <v>#N/A</v>
      </c>
      <c r="AK159" s="116" t="e">
        <f>Komponento_parinkimas</f>
        <v>#N/A</v>
      </c>
      <c r="AL159" s="116" t="e">
        <f>Komponento_parinkimas</f>
        <v>#N/A</v>
      </c>
      <c r="AM159" s="116" t="e">
        <f>Komponento_parinkimas</f>
        <v>#N/A</v>
      </c>
      <c r="AN159" s="116" t="e">
        <f>Komponento_parinkimas</f>
        <v>#N/A</v>
      </c>
      <c r="AO159" s="116" t="e">
        <f>Komponento_parinkimas</f>
        <v>#N/A</v>
      </c>
      <c r="AP159" s="116" t="e">
        <f>Komponento_parinkimas</f>
        <v>#N/A</v>
      </c>
      <c r="AQ159" s="116" t="e">
        <f>Komponento_parinkimas</f>
        <v>#N/A</v>
      </c>
      <c r="AR159" s="1"/>
      <c r="AS159" s="1"/>
    </row>
    <row r="160" spans="1:45">
      <c r="A160" s="113" t="s">
        <v>495</v>
      </c>
      <c r="B160" s="119" t="s">
        <v>50</v>
      </c>
      <c r="C160" s="111"/>
      <c r="D160" s="111"/>
      <c r="E160" s="192"/>
      <c r="F160" s="193"/>
      <c r="G160" s="193"/>
      <c r="H160" s="193"/>
      <c r="I160" s="193"/>
      <c r="J160" s="193"/>
      <c r="K160" s="194"/>
      <c r="L160" s="118"/>
      <c r="M160" s="111"/>
      <c r="N160" s="111"/>
      <c r="O160" s="111"/>
      <c r="P160" s="111"/>
      <c r="Q160" s="111"/>
      <c r="R160" s="111"/>
      <c r="S160" s="111"/>
      <c r="T160" s="111"/>
      <c r="U160" s="111"/>
      <c r="V160" s="111"/>
      <c r="W160" s="111"/>
      <c r="X160" s="111"/>
      <c r="Y160" s="111"/>
      <c r="Z160" s="111"/>
      <c r="AA160" s="111"/>
      <c r="AB160" s="111"/>
      <c r="AC160" s="111"/>
      <c r="AD160" s="111"/>
      <c r="AE160" s="111"/>
      <c r="AF160" s="111"/>
      <c r="AG160" s="111"/>
      <c r="AH160" s="111"/>
      <c r="AI160" s="111"/>
      <c r="AJ160" s="111"/>
      <c r="AK160" s="111"/>
      <c r="AL160" s="111"/>
      <c r="AM160" s="111"/>
      <c r="AN160" s="111"/>
      <c r="AO160" s="111"/>
      <c r="AP160" s="111"/>
      <c r="AQ160" s="111"/>
      <c r="AR160" s="1"/>
      <c r="AS160" s="1"/>
    </row>
    <row r="161" spans="1:45">
      <c r="A161" s="113" t="s">
        <v>495</v>
      </c>
      <c r="B161" s="114" t="s">
        <v>51</v>
      </c>
      <c r="C161" s="22"/>
      <c r="D161" s="22" t="s">
        <v>69</v>
      </c>
      <c r="E161" s="184" t="s">
        <v>69</v>
      </c>
      <c r="F161" s="184">
        <v>0</v>
      </c>
      <c r="G161" s="184" t="s">
        <v>69</v>
      </c>
      <c r="H161" s="184">
        <v>0</v>
      </c>
      <c r="I161" s="184" t="s">
        <v>69</v>
      </c>
      <c r="J161" s="184">
        <v>0</v>
      </c>
      <c r="K161" s="184">
        <f t="shared" ref="K161:K167" si="14">PRODUCT(IF(E161&lt;&gt;"'-",F161,1),IF(G161&lt;&gt;"-",H161,1),IF(I161&lt;&gt;"-",J161,1))</f>
        <v>0</v>
      </c>
      <c r="L161" s="22"/>
      <c r="M161" s="116" t="e">
        <f>Komponento_parinkimas</f>
        <v>#N/A</v>
      </c>
      <c r="N161" s="116" t="e">
        <f>Komponento_parinkimas</f>
        <v>#N/A</v>
      </c>
      <c r="O161" s="116" t="e">
        <f>Komponento_parinkimas</f>
        <v>#N/A</v>
      </c>
      <c r="P161" s="116" t="e">
        <f>Komponento_parinkimas</f>
        <v>#N/A</v>
      </c>
      <c r="Q161" s="116" t="e">
        <f>Komponento_parinkimas</f>
        <v>#N/A</v>
      </c>
      <c r="R161" s="116" t="e">
        <f>Komponento_parinkimas</f>
        <v>#N/A</v>
      </c>
      <c r="S161" s="116" t="e">
        <f>Komponento_parinkimas</f>
        <v>#N/A</v>
      </c>
      <c r="T161" s="116" t="e">
        <f>Komponento_parinkimas</f>
        <v>#N/A</v>
      </c>
      <c r="U161" s="116" t="e">
        <f>Komponento_parinkimas</f>
        <v>#N/A</v>
      </c>
      <c r="V161" s="116" t="e">
        <f>Komponento_parinkimas</f>
        <v>#N/A</v>
      </c>
      <c r="W161" s="116" t="e">
        <f>Komponento_parinkimas</f>
        <v>#N/A</v>
      </c>
      <c r="X161" s="116" t="e">
        <f>Komponento_parinkimas</f>
        <v>#N/A</v>
      </c>
      <c r="Y161" s="116" t="e">
        <f>Komponento_parinkimas</f>
        <v>#N/A</v>
      </c>
      <c r="Z161" s="116" t="e">
        <f>Komponento_parinkimas</f>
        <v>#N/A</v>
      </c>
      <c r="AA161" s="116" t="e">
        <f>Komponento_parinkimas</f>
        <v>#N/A</v>
      </c>
      <c r="AB161" s="116" t="e">
        <f>Komponento_parinkimas</f>
        <v>#N/A</v>
      </c>
      <c r="AC161" s="116" t="e">
        <f>Komponento_parinkimas</f>
        <v>#N/A</v>
      </c>
      <c r="AD161" s="116" t="e">
        <f>Komponento_parinkimas</f>
        <v>#N/A</v>
      </c>
      <c r="AE161" s="116" t="e">
        <f>Komponento_parinkimas</f>
        <v>#N/A</v>
      </c>
      <c r="AF161" s="116" t="e">
        <f>Komponento_parinkimas</f>
        <v>#N/A</v>
      </c>
      <c r="AG161" s="116" t="e">
        <f>Komponento_parinkimas</f>
        <v>#N/A</v>
      </c>
      <c r="AH161" s="116" t="e">
        <f>Komponento_parinkimas</f>
        <v>#N/A</v>
      </c>
      <c r="AI161" s="116" t="e">
        <f>Komponento_parinkimas</f>
        <v>#N/A</v>
      </c>
      <c r="AJ161" s="116" t="e">
        <f>Komponento_parinkimas</f>
        <v>#N/A</v>
      </c>
      <c r="AK161" s="116" t="e">
        <f>Komponento_parinkimas</f>
        <v>#N/A</v>
      </c>
      <c r="AL161" s="116" t="e">
        <f>Komponento_parinkimas</f>
        <v>#N/A</v>
      </c>
      <c r="AM161" s="116" t="e">
        <f>Komponento_parinkimas</f>
        <v>#N/A</v>
      </c>
      <c r="AN161" s="116" t="e">
        <f>Komponento_parinkimas</f>
        <v>#N/A</v>
      </c>
      <c r="AO161" s="116" t="e">
        <f>Komponento_parinkimas</f>
        <v>#N/A</v>
      </c>
      <c r="AP161" s="116" t="e">
        <f>Komponento_parinkimas</f>
        <v>#N/A</v>
      </c>
      <c r="AQ161" s="116" t="e">
        <f>Komponento_parinkimas</f>
        <v>#N/A</v>
      </c>
      <c r="AR161" s="1"/>
      <c r="AS161" s="1"/>
    </row>
    <row r="162" spans="1:45">
      <c r="A162" s="113" t="s">
        <v>495</v>
      </c>
      <c r="B162" s="114" t="s">
        <v>52</v>
      </c>
      <c r="C162" s="22"/>
      <c r="D162" s="22" t="s">
        <v>69</v>
      </c>
      <c r="E162" s="184" t="s">
        <v>69</v>
      </c>
      <c r="F162" s="184">
        <v>0</v>
      </c>
      <c r="G162" s="184" t="s">
        <v>69</v>
      </c>
      <c r="H162" s="184">
        <v>0</v>
      </c>
      <c r="I162" s="184" t="s">
        <v>69</v>
      </c>
      <c r="J162" s="184">
        <v>0</v>
      </c>
      <c r="K162" s="184">
        <f t="shared" si="14"/>
        <v>0</v>
      </c>
      <c r="L162" s="22"/>
      <c r="M162" s="116" t="e">
        <f>Komponento_parinkimas</f>
        <v>#N/A</v>
      </c>
      <c r="N162" s="116" t="e">
        <f>Komponento_parinkimas</f>
        <v>#N/A</v>
      </c>
      <c r="O162" s="116" t="e">
        <f>Komponento_parinkimas</f>
        <v>#N/A</v>
      </c>
      <c r="P162" s="116" t="e">
        <f>Komponento_parinkimas</f>
        <v>#N/A</v>
      </c>
      <c r="Q162" s="116" t="e">
        <f>Komponento_parinkimas</f>
        <v>#N/A</v>
      </c>
      <c r="R162" s="116" t="e">
        <f>Komponento_parinkimas</f>
        <v>#N/A</v>
      </c>
      <c r="S162" s="116" t="e">
        <f>Komponento_parinkimas</f>
        <v>#N/A</v>
      </c>
      <c r="T162" s="116" t="e">
        <f>Komponento_parinkimas</f>
        <v>#N/A</v>
      </c>
      <c r="U162" s="116" t="e">
        <f>Komponento_parinkimas</f>
        <v>#N/A</v>
      </c>
      <c r="V162" s="116" t="e">
        <f>Komponento_parinkimas</f>
        <v>#N/A</v>
      </c>
      <c r="W162" s="116" t="e">
        <f>Komponento_parinkimas</f>
        <v>#N/A</v>
      </c>
      <c r="X162" s="116" t="e">
        <f>Komponento_parinkimas</f>
        <v>#N/A</v>
      </c>
      <c r="Y162" s="116" t="e">
        <f>Komponento_parinkimas</f>
        <v>#N/A</v>
      </c>
      <c r="Z162" s="116" t="e">
        <f>Komponento_parinkimas</f>
        <v>#N/A</v>
      </c>
      <c r="AA162" s="116" t="e">
        <f>Komponento_parinkimas</f>
        <v>#N/A</v>
      </c>
      <c r="AB162" s="116" t="e">
        <f>Komponento_parinkimas</f>
        <v>#N/A</v>
      </c>
      <c r="AC162" s="116" t="e">
        <f>Komponento_parinkimas</f>
        <v>#N/A</v>
      </c>
      <c r="AD162" s="116" t="e">
        <f>Komponento_parinkimas</f>
        <v>#N/A</v>
      </c>
      <c r="AE162" s="116" t="e">
        <f>Komponento_parinkimas</f>
        <v>#N/A</v>
      </c>
      <c r="AF162" s="116" t="e">
        <f>Komponento_parinkimas</f>
        <v>#N/A</v>
      </c>
      <c r="AG162" s="116" t="e">
        <f>Komponento_parinkimas</f>
        <v>#N/A</v>
      </c>
      <c r="AH162" s="116" t="e">
        <f>Komponento_parinkimas</f>
        <v>#N/A</v>
      </c>
      <c r="AI162" s="116" t="e">
        <f>Komponento_parinkimas</f>
        <v>#N/A</v>
      </c>
      <c r="AJ162" s="116" t="e">
        <f>Komponento_parinkimas</f>
        <v>#N/A</v>
      </c>
      <c r="AK162" s="116" t="e">
        <f>Komponento_parinkimas</f>
        <v>#N/A</v>
      </c>
      <c r="AL162" s="116" t="e">
        <f>Komponento_parinkimas</f>
        <v>#N/A</v>
      </c>
      <c r="AM162" s="116" t="e">
        <f>Komponento_parinkimas</f>
        <v>#N/A</v>
      </c>
      <c r="AN162" s="116" t="e">
        <f>Komponento_parinkimas</f>
        <v>#N/A</v>
      </c>
      <c r="AO162" s="116" t="e">
        <f>Komponento_parinkimas</f>
        <v>#N/A</v>
      </c>
      <c r="AP162" s="116" t="e">
        <f>Komponento_parinkimas</f>
        <v>#N/A</v>
      </c>
      <c r="AQ162" s="116" t="e">
        <f>Komponento_parinkimas</f>
        <v>#N/A</v>
      </c>
      <c r="AR162" s="1"/>
      <c r="AS162" s="1"/>
    </row>
    <row r="163" spans="1:45">
      <c r="A163" s="113" t="s">
        <v>495</v>
      </c>
      <c r="B163" s="114" t="s">
        <v>339</v>
      </c>
      <c r="C163" s="22"/>
      <c r="D163" s="22" t="s">
        <v>69</v>
      </c>
      <c r="E163" s="184" t="s">
        <v>69</v>
      </c>
      <c r="F163" s="184">
        <v>0</v>
      </c>
      <c r="G163" s="184" t="s">
        <v>69</v>
      </c>
      <c r="H163" s="184">
        <v>0</v>
      </c>
      <c r="I163" s="184" t="s">
        <v>69</v>
      </c>
      <c r="J163" s="184">
        <v>0</v>
      </c>
      <c r="K163" s="184">
        <f t="shared" si="14"/>
        <v>0</v>
      </c>
      <c r="L163" s="22"/>
      <c r="M163" s="116" t="e">
        <f>Komponento_parinkimas</f>
        <v>#N/A</v>
      </c>
      <c r="N163" s="116" t="e">
        <f>Komponento_parinkimas</f>
        <v>#N/A</v>
      </c>
      <c r="O163" s="116" t="e">
        <f>Komponento_parinkimas</f>
        <v>#N/A</v>
      </c>
      <c r="P163" s="116" t="e">
        <f>Komponento_parinkimas</f>
        <v>#N/A</v>
      </c>
      <c r="Q163" s="116" t="e">
        <f>Komponento_parinkimas</f>
        <v>#N/A</v>
      </c>
      <c r="R163" s="116" t="e">
        <f>Komponento_parinkimas</f>
        <v>#N/A</v>
      </c>
      <c r="S163" s="116" t="e">
        <f>Komponento_parinkimas</f>
        <v>#N/A</v>
      </c>
      <c r="T163" s="116" t="e">
        <f>Komponento_parinkimas</f>
        <v>#N/A</v>
      </c>
      <c r="U163" s="116" t="e">
        <f>Komponento_parinkimas</f>
        <v>#N/A</v>
      </c>
      <c r="V163" s="116" t="e">
        <f>Komponento_parinkimas</f>
        <v>#N/A</v>
      </c>
      <c r="W163" s="116" t="e">
        <f>Komponento_parinkimas</f>
        <v>#N/A</v>
      </c>
      <c r="X163" s="116" t="e">
        <f>Komponento_parinkimas</f>
        <v>#N/A</v>
      </c>
      <c r="Y163" s="116" t="e">
        <f>Komponento_parinkimas</f>
        <v>#N/A</v>
      </c>
      <c r="Z163" s="116" t="e">
        <f>Komponento_parinkimas</f>
        <v>#N/A</v>
      </c>
      <c r="AA163" s="116" t="e">
        <f>Komponento_parinkimas</f>
        <v>#N/A</v>
      </c>
      <c r="AB163" s="116" t="e">
        <f>Komponento_parinkimas</f>
        <v>#N/A</v>
      </c>
      <c r="AC163" s="116" t="e">
        <f>Komponento_parinkimas</f>
        <v>#N/A</v>
      </c>
      <c r="AD163" s="116" t="e">
        <f>Komponento_parinkimas</f>
        <v>#N/A</v>
      </c>
      <c r="AE163" s="116" t="e">
        <f>Komponento_parinkimas</f>
        <v>#N/A</v>
      </c>
      <c r="AF163" s="116" t="e">
        <f>Komponento_parinkimas</f>
        <v>#N/A</v>
      </c>
      <c r="AG163" s="116" t="e">
        <f>Komponento_parinkimas</f>
        <v>#N/A</v>
      </c>
      <c r="AH163" s="116" t="e">
        <f>Komponento_parinkimas</f>
        <v>#N/A</v>
      </c>
      <c r="AI163" s="116" t="e">
        <f>Komponento_parinkimas</f>
        <v>#N/A</v>
      </c>
      <c r="AJ163" s="116" t="e">
        <f>Komponento_parinkimas</f>
        <v>#N/A</v>
      </c>
      <c r="AK163" s="116" t="e">
        <f>Komponento_parinkimas</f>
        <v>#N/A</v>
      </c>
      <c r="AL163" s="116" t="e">
        <f>Komponento_parinkimas</f>
        <v>#N/A</v>
      </c>
      <c r="AM163" s="116" t="e">
        <f>Komponento_parinkimas</f>
        <v>#N/A</v>
      </c>
      <c r="AN163" s="116" t="e">
        <f>Komponento_parinkimas</f>
        <v>#N/A</v>
      </c>
      <c r="AO163" s="116" t="e">
        <f>Komponento_parinkimas</f>
        <v>#N/A</v>
      </c>
      <c r="AP163" s="116" t="e">
        <f>Komponento_parinkimas</f>
        <v>#N/A</v>
      </c>
      <c r="AQ163" s="116" t="e">
        <f>Komponento_parinkimas</f>
        <v>#N/A</v>
      </c>
      <c r="AR163" s="1"/>
      <c r="AS163" s="1"/>
    </row>
    <row r="164" spans="1:45">
      <c r="A164" s="113" t="s">
        <v>495</v>
      </c>
      <c r="B164" s="114" t="s">
        <v>340</v>
      </c>
      <c r="C164" s="22"/>
      <c r="D164" s="22" t="s">
        <v>69</v>
      </c>
      <c r="E164" s="184" t="s">
        <v>69</v>
      </c>
      <c r="F164" s="184">
        <v>0</v>
      </c>
      <c r="G164" s="184" t="s">
        <v>69</v>
      </c>
      <c r="H164" s="184">
        <v>0</v>
      </c>
      <c r="I164" s="184" t="s">
        <v>69</v>
      </c>
      <c r="J164" s="184">
        <v>0</v>
      </c>
      <c r="K164" s="184">
        <f t="shared" si="14"/>
        <v>0</v>
      </c>
      <c r="L164" s="22"/>
      <c r="M164" s="116" t="e">
        <f>Komponento_parinkimas</f>
        <v>#N/A</v>
      </c>
      <c r="N164" s="116" t="e">
        <f>Komponento_parinkimas</f>
        <v>#N/A</v>
      </c>
      <c r="O164" s="116" t="e">
        <f>Komponento_parinkimas</f>
        <v>#N/A</v>
      </c>
      <c r="P164" s="116" t="e">
        <f>Komponento_parinkimas</f>
        <v>#N/A</v>
      </c>
      <c r="Q164" s="116" t="e">
        <f>Komponento_parinkimas</f>
        <v>#N/A</v>
      </c>
      <c r="R164" s="116" t="e">
        <f>Komponento_parinkimas</f>
        <v>#N/A</v>
      </c>
      <c r="S164" s="116" t="e">
        <f>Komponento_parinkimas</f>
        <v>#N/A</v>
      </c>
      <c r="T164" s="116" t="e">
        <f>Komponento_parinkimas</f>
        <v>#N/A</v>
      </c>
      <c r="U164" s="116" t="e">
        <f>Komponento_parinkimas</f>
        <v>#N/A</v>
      </c>
      <c r="V164" s="116" t="e">
        <f>Komponento_parinkimas</f>
        <v>#N/A</v>
      </c>
      <c r="W164" s="116" t="e">
        <f>Komponento_parinkimas</f>
        <v>#N/A</v>
      </c>
      <c r="X164" s="116" t="e">
        <f>Komponento_parinkimas</f>
        <v>#N/A</v>
      </c>
      <c r="Y164" s="116" t="e">
        <f>Komponento_parinkimas</f>
        <v>#N/A</v>
      </c>
      <c r="Z164" s="116" t="e">
        <f>Komponento_parinkimas</f>
        <v>#N/A</v>
      </c>
      <c r="AA164" s="116" t="e">
        <f>Komponento_parinkimas</f>
        <v>#N/A</v>
      </c>
      <c r="AB164" s="116" t="e">
        <f>Komponento_parinkimas</f>
        <v>#N/A</v>
      </c>
      <c r="AC164" s="116" t="e">
        <f>Komponento_parinkimas</f>
        <v>#N/A</v>
      </c>
      <c r="AD164" s="116" t="e">
        <f>Komponento_parinkimas</f>
        <v>#N/A</v>
      </c>
      <c r="AE164" s="116" t="e">
        <f>Komponento_parinkimas</f>
        <v>#N/A</v>
      </c>
      <c r="AF164" s="116" t="e">
        <f>Komponento_parinkimas</f>
        <v>#N/A</v>
      </c>
      <c r="AG164" s="116" t="e">
        <f>Komponento_parinkimas</f>
        <v>#N/A</v>
      </c>
      <c r="AH164" s="116" t="e">
        <f>Komponento_parinkimas</f>
        <v>#N/A</v>
      </c>
      <c r="AI164" s="116" t="e">
        <f>Komponento_parinkimas</f>
        <v>#N/A</v>
      </c>
      <c r="AJ164" s="116" t="e">
        <f>Komponento_parinkimas</f>
        <v>#N/A</v>
      </c>
      <c r="AK164" s="116" t="e">
        <f>Komponento_parinkimas</f>
        <v>#N/A</v>
      </c>
      <c r="AL164" s="116" t="e">
        <f>Komponento_parinkimas</f>
        <v>#N/A</v>
      </c>
      <c r="AM164" s="116" t="e">
        <f>Komponento_parinkimas</f>
        <v>#N/A</v>
      </c>
      <c r="AN164" s="116" t="e">
        <f>Komponento_parinkimas</f>
        <v>#N/A</v>
      </c>
      <c r="AO164" s="116" t="e">
        <f>Komponento_parinkimas</f>
        <v>#N/A</v>
      </c>
      <c r="AP164" s="116" t="e">
        <f>Komponento_parinkimas</f>
        <v>#N/A</v>
      </c>
      <c r="AQ164" s="116" t="e">
        <f>Komponento_parinkimas</f>
        <v>#N/A</v>
      </c>
      <c r="AR164" s="1"/>
      <c r="AS164" s="1"/>
    </row>
    <row r="165" spans="1:45">
      <c r="A165" s="113" t="s">
        <v>495</v>
      </c>
      <c r="B165" s="114" t="s">
        <v>341</v>
      </c>
      <c r="C165" s="22"/>
      <c r="D165" s="22" t="s">
        <v>69</v>
      </c>
      <c r="E165" s="184" t="s">
        <v>69</v>
      </c>
      <c r="F165" s="184">
        <v>0</v>
      </c>
      <c r="G165" s="184" t="s">
        <v>69</v>
      </c>
      <c r="H165" s="184">
        <v>0</v>
      </c>
      <c r="I165" s="184" t="s">
        <v>69</v>
      </c>
      <c r="J165" s="184">
        <v>0</v>
      </c>
      <c r="K165" s="184">
        <f t="shared" si="14"/>
        <v>0</v>
      </c>
      <c r="L165" s="22"/>
      <c r="M165" s="116" t="e">
        <f>Komponento_parinkimas</f>
        <v>#N/A</v>
      </c>
      <c r="N165" s="116" t="e">
        <f>Komponento_parinkimas</f>
        <v>#N/A</v>
      </c>
      <c r="O165" s="116" t="e">
        <f>Komponento_parinkimas</f>
        <v>#N/A</v>
      </c>
      <c r="P165" s="116" t="e">
        <f>Komponento_parinkimas</f>
        <v>#N/A</v>
      </c>
      <c r="Q165" s="116" t="e">
        <f>Komponento_parinkimas</f>
        <v>#N/A</v>
      </c>
      <c r="R165" s="116" t="e">
        <f>Komponento_parinkimas</f>
        <v>#N/A</v>
      </c>
      <c r="S165" s="116" t="e">
        <f>Komponento_parinkimas</f>
        <v>#N/A</v>
      </c>
      <c r="T165" s="116" t="e">
        <f>Komponento_parinkimas</f>
        <v>#N/A</v>
      </c>
      <c r="U165" s="116" t="e">
        <f>Komponento_parinkimas</f>
        <v>#N/A</v>
      </c>
      <c r="V165" s="116" t="e">
        <f>Komponento_parinkimas</f>
        <v>#N/A</v>
      </c>
      <c r="W165" s="116" t="e">
        <f>Komponento_parinkimas</f>
        <v>#N/A</v>
      </c>
      <c r="X165" s="116" t="e">
        <f>Komponento_parinkimas</f>
        <v>#N/A</v>
      </c>
      <c r="Y165" s="116" t="e">
        <f>Komponento_parinkimas</f>
        <v>#N/A</v>
      </c>
      <c r="Z165" s="116" t="e">
        <f>Komponento_parinkimas</f>
        <v>#N/A</v>
      </c>
      <c r="AA165" s="116" t="e">
        <f>Komponento_parinkimas</f>
        <v>#N/A</v>
      </c>
      <c r="AB165" s="116" t="e">
        <f>Komponento_parinkimas</f>
        <v>#N/A</v>
      </c>
      <c r="AC165" s="116" t="e">
        <f>Komponento_parinkimas</f>
        <v>#N/A</v>
      </c>
      <c r="AD165" s="116" t="e">
        <f>Komponento_parinkimas</f>
        <v>#N/A</v>
      </c>
      <c r="AE165" s="116" t="e">
        <f>Komponento_parinkimas</f>
        <v>#N/A</v>
      </c>
      <c r="AF165" s="116" t="e">
        <f>Komponento_parinkimas</f>
        <v>#N/A</v>
      </c>
      <c r="AG165" s="116" t="e">
        <f>Komponento_parinkimas</f>
        <v>#N/A</v>
      </c>
      <c r="AH165" s="116" t="e">
        <f>Komponento_parinkimas</f>
        <v>#N/A</v>
      </c>
      <c r="AI165" s="116" t="e">
        <f>Komponento_parinkimas</f>
        <v>#N/A</v>
      </c>
      <c r="AJ165" s="116" t="e">
        <f>Komponento_parinkimas</f>
        <v>#N/A</v>
      </c>
      <c r="AK165" s="116" t="e">
        <f>Komponento_parinkimas</f>
        <v>#N/A</v>
      </c>
      <c r="AL165" s="116" t="e">
        <f>Komponento_parinkimas</f>
        <v>#N/A</v>
      </c>
      <c r="AM165" s="116" t="e">
        <f>Komponento_parinkimas</f>
        <v>#N/A</v>
      </c>
      <c r="AN165" s="116" t="e">
        <f>Komponento_parinkimas</f>
        <v>#N/A</v>
      </c>
      <c r="AO165" s="116" t="e">
        <f>Komponento_parinkimas</f>
        <v>#N/A</v>
      </c>
      <c r="AP165" s="116" t="e">
        <f>Komponento_parinkimas</f>
        <v>#N/A</v>
      </c>
      <c r="AQ165" s="116" t="e">
        <f>Komponento_parinkimas</f>
        <v>#N/A</v>
      </c>
      <c r="AR165" s="1"/>
      <c r="AS165" s="1"/>
    </row>
    <row r="166" spans="1:45">
      <c r="A166" s="113" t="s">
        <v>495</v>
      </c>
      <c r="B166" s="114" t="s">
        <v>342</v>
      </c>
      <c r="C166" s="22"/>
      <c r="D166" s="22" t="s">
        <v>69</v>
      </c>
      <c r="E166" s="184" t="s">
        <v>69</v>
      </c>
      <c r="F166" s="184">
        <v>0</v>
      </c>
      <c r="G166" s="184" t="s">
        <v>69</v>
      </c>
      <c r="H166" s="184">
        <v>0</v>
      </c>
      <c r="I166" s="184" t="s">
        <v>69</v>
      </c>
      <c r="J166" s="184">
        <v>0</v>
      </c>
      <c r="K166" s="184">
        <f t="shared" si="14"/>
        <v>0</v>
      </c>
      <c r="L166" s="22"/>
      <c r="M166" s="116" t="e">
        <f>Komponento_parinkimas</f>
        <v>#N/A</v>
      </c>
      <c r="N166" s="116" t="e">
        <f>Komponento_parinkimas</f>
        <v>#N/A</v>
      </c>
      <c r="O166" s="116" t="e">
        <f>Komponento_parinkimas</f>
        <v>#N/A</v>
      </c>
      <c r="P166" s="116" t="e">
        <f>Komponento_parinkimas</f>
        <v>#N/A</v>
      </c>
      <c r="Q166" s="116" t="e">
        <f>Komponento_parinkimas</f>
        <v>#N/A</v>
      </c>
      <c r="R166" s="116" t="e">
        <f>Komponento_parinkimas</f>
        <v>#N/A</v>
      </c>
      <c r="S166" s="116" t="e">
        <f>Komponento_parinkimas</f>
        <v>#N/A</v>
      </c>
      <c r="T166" s="116" t="e">
        <f>Komponento_parinkimas</f>
        <v>#N/A</v>
      </c>
      <c r="U166" s="116" t="e">
        <f>Komponento_parinkimas</f>
        <v>#N/A</v>
      </c>
      <c r="V166" s="116" t="e">
        <f>Komponento_parinkimas</f>
        <v>#N/A</v>
      </c>
      <c r="W166" s="116" t="e">
        <f>Komponento_parinkimas</f>
        <v>#N/A</v>
      </c>
      <c r="X166" s="116" t="e">
        <f>Komponento_parinkimas</f>
        <v>#N/A</v>
      </c>
      <c r="Y166" s="116" t="e">
        <f>Komponento_parinkimas</f>
        <v>#N/A</v>
      </c>
      <c r="Z166" s="116" t="e">
        <f>Komponento_parinkimas</f>
        <v>#N/A</v>
      </c>
      <c r="AA166" s="116" t="e">
        <f>Komponento_parinkimas</f>
        <v>#N/A</v>
      </c>
      <c r="AB166" s="116" t="e">
        <f>Komponento_parinkimas</f>
        <v>#N/A</v>
      </c>
      <c r="AC166" s="116" t="e">
        <f>Komponento_parinkimas</f>
        <v>#N/A</v>
      </c>
      <c r="AD166" s="116" t="e">
        <f>Komponento_parinkimas</f>
        <v>#N/A</v>
      </c>
      <c r="AE166" s="116" t="e">
        <f>Komponento_parinkimas</f>
        <v>#N/A</v>
      </c>
      <c r="AF166" s="116" t="e">
        <f>Komponento_parinkimas</f>
        <v>#N/A</v>
      </c>
      <c r="AG166" s="116" t="e">
        <f>Komponento_parinkimas</f>
        <v>#N/A</v>
      </c>
      <c r="AH166" s="116" t="e">
        <f>Komponento_parinkimas</f>
        <v>#N/A</v>
      </c>
      <c r="AI166" s="116" t="e">
        <f>Komponento_parinkimas</f>
        <v>#N/A</v>
      </c>
      <c r="AJ166" s="116" t="e">
        <f>Komponento_parinkimas</f>
        <v>#N/A</v>
      </c>
      <c r="AK166" s="116" t="e">
        <f>Komponento_parinkimas</f>
        <v>#N/A</v>
      </c>
      <c r="AL166" s="116" t="e">
        <f>Komponento_parinkimas</f>
        <v>#N/A</v>
      </c>
      <c r="AM166" s="116" t="e">
        <f>Komponento_parinkimas</f>
        <v>#N/A</v>
      </c>
      <c r="AN166" s="116" t="e">
        <f>Komponento_parinkimas</f>
        <v>#N/A</v>
      </c>
      <c r="AO166" s="116" t="e">
        <f>Komponento_parinkimas</f>
        <v>#N/A</v>
      </c>
      <c r="AP166" s="116" t="e">
        <f>Komponento_parinkimas</f>
        <v>#N/A</v>
      </c>
      <c r="AQ166" s="116" t="e">
        <f>Komponento_parinkimas</f>
        <v>#N/A</v>
      </c>
      <c r="AR166" s="1"/>
      <c r="AS166" s="1"/>
    </row>
    <row r="167" spans="1:45">
      <c r="A167" s="113" t="s">
        <v>495</v>
      </c>
      <c r="B167" s="114" t="s">
        <v>343</v>
      </c>
      <c r="C167" s="22"/>
      <c r="D167" s="22" t="s">
        <v>69</v>
      </c>
      <c r="E167" s="184" t="s">
        <v>69</v>
      </c>
      <c r="F167" s="184">
        <v>0</v>
      </c>
      <c r="G167" s="184" t="s">
        <v>69</v>
      </c>
      <c r="H167" s="184">
        <v>0</v>
      </c>
      <c r="I167" s="184" t="s">
        <v>69</v>
      </c>
      <c r="J167" s="184">
        <v>0</v>
      </c>
      <c r="K167" s="184">
        <f t="shared" si="14"/>
        <v>0</v>
      </c>
      <c r="L167" s="22"/>
      <c r="M167" s="116" t="e">
        <f>Komponento_parinkimas</f>
        <v>#N/A</v>
      </c>
      <c r="N167" s="116" t="e">
        <f>Komponento_parinkimas</f>
        <v>#N/A</v>
      </c>
      <c r="O167" s="116" t="e">
        <f>Komponento_parinkimas</f>
        <v>#N/A</v>
      </c>
      <c r="P167" s="116" t="e">
        <f>Komponento_parinkimas</f>
        <v>#N/A</v>
      </c>
      <c r="Q167" s="116" t="e">
        <f>Komponento_parinkimas</f>
        <v>#N/A</v>
      </c>
      <c r="R167" s="116" t="e">
        <f>Komponento_parinkimas</f>
        <v>#N/A</v>
      </c>
      <c r="S167" s="116" t="e">
        <f>Komponento_parinkimas</f>
        <v>#N/A</v>
      </c>
      <c r="T167" s="116" t="e">
        <f>Komponento_parinkimas</f>
        <v>#N/A</v>
      </c>
      <c r="U167" s="116" t="e">
        <f>Komponento_parinkimas</f>
        <v>#N/A</v>
      </c>
      <c r="V167" s="116" t="e">
        <f>Komponento_parinkimas</f>
        <v>#N/A</v>
      </c>
      <c r="W167" s="116" t="e">
        <f>Komponento_parinkimas</f>
        <v>#N/A</v>
      </c>
      <c r="X167" s="116" t="e">
        <f>Komponento_parinkimas</f>
        <v>#N/A</v>
      </c>
      <c r="Y167" s="116" t="e">
        <f>Komponento_parinkimas</f>
        <v>#N/A</v>
      </c>
      <c r="Z167" s="116" t="e">
        <f>Komponento_parinkimas</f>
        <v>#N/A</v>
      </c>
      <c r="AA167" s="116" t="e">
        <f>Komponento_parinkimas</f>
        <v>#N/A</v>
      </c>
      <c r="AB167" s="116" t="e">
        <f>Komponento_parinkimas</f>
        <v>#N/A</v>
      </c>
      <c r="AC167" s="116" t="e">
        <f>Komponento_parinkimas</f>
        <v>#N/A</v>
      </c>
      <c r="AD167" s="116" t="e">
        <f>Komponento_parinkimas</f>
        <v>#N/A</v>
      </c>
      <c r="AE167" s="116" t="e">
        <f>Komponento_parinkimas</f>
        <v>#N/A</v>
      </c>
      <c r="AF167" s="116" t="e">
        <f>Komponento_parinkimas</f>
        <v>#N/A</v>
      </c>
      <c r="AG167" s="116" t="e">
        <f>Komponento_parinkimas</f>
        <v>#N/A</v>
      </c>
      <c r="AH167" s="116" t="e">
        <f>Komponento_parinkimas</f>
        <v>#N/A</v>
      </c>
      <c r="AI167" s="116" t="e">
        <f>Komponento_parinkimas</f>
        <v>#N/A</v>
      </c>
      <c r="AJ167" s="116" t="e">
        <f>Komponento_parinkimas</f>
        <v>#N/A</v>
      </c>
      <c r="AK167" s="116" t="e">
        <f>Komponento_parinkimas</f>
        <v>#N/A</v>
      </c>
      <c r="AL167" s="116" t="e">
        <f>Komponento_parinkimas</f>
        <v>#N/A</v>
      </c>
      <c r="AM167" s="116" t="e">
        <f>Komponento_parinkimas</f>
        <v>#N/A</v>
      </c>
      <c r="AN167" s="116" t="e">
        <f>Komponento_parinkimas</f>
        <v>#N/A</v>
      </c>
      <c r="AO167" s="116" t="e">
        <f>Komponento_parinkimas</f>
        <v>#N/A</v>
      </c>
      <c r="AP167" s="116" t="e">
        <f>Komponento_parinkimas</f>
        <v>#N/A</v>
      </c>
      <c r="AQ167" s="116" t="e">
        <f>Komponento_parinkimas</f>
        <v>#N/A</v>
      </c>
      <c r="AR167" s="1"/>
      <c r="AS167" s="1"/>
    </row>
    <row r="168" spans="1:45">
      <c r="A168" s="113" t="s">
        <v>495</v>
      </c>
      <c r="B168" s="119" t="s">
        <v>53</v>
      </c>
      <c r="C168" s="111"/>
      <c r="D168" s="111"/>
      <c r="E168" s="192"/>
      <c r="F168" s="193"/>
      <c r="G168" s="193"/>
      <c r="H168" s="193"/>
      <c r="I168" s="193"/>
      <c r="J168" s="193"/>
      <c r="K168" s="194"/>
      <c r="L168" s="118"/>
      <c r="M168" s="111"/>
      <c r="N168" s="111"/>
      <c r="O168" s="111"/>
      <c r="P168" s="111"/>
      <c r="Q168" s="111"/>
      <c r="R168" s="111"/>
      <c r="S168" s="111"/>
      <c r="T168" s="111"/>
      <c r="U168" s="111"/>
      <c r="V168" s="111"/>
      <c r="W168" s="111"/>
      <c r="X168" s="111"/>
      <c r="Y168" s="111"/>
      <c r="Z168" s="111"/>
      <c r="AA168" s="111"/>
      <c r="AB168" s="111"/>
      <c r="AC168" s="111"/>
      <c r="AD168" s="111"/>
      <c r="AE168" s="111"/>
      <c r="AF168" s="111"/>
      <c r="AG168" s="111"/>
      <c r="AH168" s="111"/>
      <c r="AI168" s="111"/>
      <c r="AJ168" s="111"/>
      <c r="AK168" s="111"/>
      <c r="AL168" s="111"/>
      <c r="AM168" s="111"/>
      <c r="AN168" s="111"/>
      <c r="AO168" s="111"/>
      <c r="AP168" s="111"/>
      <c r="AQ168" s="111"/>
      <c r="AR168" s="1"/>
      <c r="AS168" s="1"/>
    </row>
    <row r="169" spans="1:45">
      <c r="A169" s="113" t="s">
        <v>495</v>
      </c>
      <c r="B169" s="114" t="s">
        <v>344</v>
      </c>
      <c r="C169" s="22"/>
      <c r="D169" s="22" t="s">
        <v>69</v>
      </c>
      <c r="E169" s="184" t="s">
        <v>69</v>
      </c>
      <c r="F169" s="184">
        <v>0</v>
      </c>
      <c r="G169" s="184" t="s">
        <v>69</v>
      </c>
      <c r="H169" s="184">
        <v>0</v>
      </c>
      <c r="I169" s="184" t="s">
        <v>69</v>
      </c>
      <c r="J169" s="184">
        <v>0</v>
      </c>
      <c r="K169" s="184">
        <f>PRODUCT(IF(E169&lt;&gt;"'-",F169,1),IF(G169&lt;&gt;"-",H169,1),IF(I169&lt;&gt;"-",J169,1))</f>
        <v>0</v>
      </c>
      <c r="L169" s="22"/>
      <c r="M169" s="116" t="e">
        <f>Komponento_parinkimas</f>
        <v>#N/A</v>
      </c>
      <c r="N169" s="116" t="e">
        <f>Komponento_parinkimas</f>
        <v>#N/A</v>
      </c>
      <c r="O169" s="116" t="e">
        <f>Komponento_parinkimas</f>
        <v>#N/A</v>
      </c>
      <c r="P169" s="116" t="e">
        <f>Komponento_parinkimas</f>
        <v>#N/A</v>
      </c>
      <c r="Q169" s="116" t="e">
        <f>Komponento_parinkimas</f>
        <v>#N/A</v>
      </c>
      <c r="R169" s="116" t="e">
        <f>Komponento_parinkimas</f>
        <v>#N/A</v>
      </c>
      <c r="S169" s="116" t="e">
        <f>Komponento_parinkimas</f>
        <v>#N/A</v>
      </c>
      <c r="T169" s="116" t="e">
        <f>Komponento_parinkimas</f>
        <v>#N/A</v>
      </c>
      <c r="U169" s="116" t="e">
        <f>Komponento_parinkimas</f>
        <v>#N/A</v>
      </c>
      <c r="V169" s="116" t="e">
        <f>Komponento_parinkimas</f>
        <v>#N/A</v>
      </c>
      <c r="W169" s="116" t="e">
        <f>Komponento_parinkimas</f>
        <v>#N/A</v>
      </c>
      <c r="X169" s="116" t="e">
        <f>Komponento_parinkimas</f>
        <v>#N/A</v>
      </c>
      <c r="Y169" s="116" t="e">
        <f>Komponento_parinkimas</f>
        <v>#N/A</v>
      </c>
      <c r="Z169" s="116" t="e">
        <f>Komponento_parinkimas</f>
        <v>#N/A</v>
      </c>
      <c r="AA169" s="116" t="e">
        <f>Komponento_parinkimas</f>
        <v>#N/A</v>
      </c>
      <c r="AB169" s="116" t="e">
        <f>Komponento_parinkimas</f>
        <v>#N/A</v>
      </c>
      <c r="AC169" s="116" t="e">
        <f>Komponento_parinkimas</f>
        <v>#N/A</v>
      </c>
      <c r="AD169" s="116" t="e">
        <f>Komponento_parinkimas</f>
        <v>#N/A</v>
      </c>
      <c r="AE169" s="116" t="e">
        <f>Komponento_parinkimas</f>
        <v>#N/A</v>
      </c>
      <c r="AF169" s="116" t="e">
        <f>Komponento_parinkimas</f>
        <v>#N/A</v>
      </c>
      <c r="AG169" s="116" t="e">
        <f>Komponento_parinkimas</f>
        <v>#N/A</v>
      </c>
      <c r="AH169" s="116" t="e">
        <f>Komponento_parinkimas</f>
        <v>#N/A</v>
      </c>
      <c r="AI169" s="116" t="e">
        <f>Komponento_parinkimas</f>
        <v>#N/A</v>
      </c>
      <c r="AJ169" s="116" t="e">
        <f>Komponento_parinkimas</f>
        <v>#N/A</v>
      </c>
      <c r="AK169" s="116" t="e">
        <f>Komponento_parinkimas</f>
        <v>#N/A</v>
      </c>
      <c r="AL169" s="116" t="e">
        <f>Komponento_parinkimas</f>
        <v>#N/A</v>
      </c>
      <c r="AM169" s="116" t="e">
        <f>Komponento_parinkimas</f>
        <v>#N/A</v>
      </c>
      <c r="AN169" s="116" t="e">
        <f>Komponento_parinkimas</f>
        <v>#N/A</v>
      </c>
      <c r="AO169" s="116" t="e">
        <f>Komponento_parinkimas</f>
        <v>#N/A</v>
      </c>
      <c r="AP169" s="116" t="e">
        <f>Komponento_parinkimas</f>
        <v>#N/A</v>
      </c>
      <c r="AQ169" s="116" t="e">
        <f>Komponento_parinkimas</f>
        <v>#N/A</v>
      </c>
      <c r="AR169" s="1"/>
      <c r="AS169" s="1"/>
    </row>
    <row r="170" spans="1:45">
      <c r="A170" s="113" t="s">
        <v>495</v>
      </c>
      <c r="B170" s="114" t="s">
        <v>345</v>
      </c>
      <c r="C170" s="22"/>
      <c r="D170" s="22" t="s">
        <v>69</v>
      </c>
      <c r="E170" s="184" t="s">
        <v>69</v>
      </c>
      <c r="F170" s="184">
        <v>0</v>
      </c>
      <c r="G170" s="184" t="s">
        <v>69</v>
      </c>
      <c r="H170" s="184">
        <v>0</v>
      </c>
      <c r="I170" s="184" t="s">
        <v>69</v>
      </c>
      <c r="J170" s="184">
        <v>0</v>
      </c>
      <c r="K170" s="184">
        <f>PRODUCT(IF(E170&lt;&gt;"'-",F170,1),IF(G170&lt;&gt;"-",H170,1),IF(I170&lt;&gt;"-",J170,1))</f>
        <v>0</v>
      </c>
      <c r="L170" s="22"/>
      <c r="M170" s="116" t="e">
        <f>Komponento_parinkimas</f>
        <v>#N/A</v>
      </c>
      <c r="N170" s="116" t="e">
        <f>Komponento_parinkimas</f>
        <v>#N/A</v>
      </c>
      <c r="O170" s="116" t="e">
        <f>Komponento_parinkimas</f>
        <v>#N/A</v>
      </c>
      <c r="P170" s="116" t="e">
        <f>Komponento_parinkimas</f>
        <v>#N/A</v>
      </c>
      <c r="Q170" s="116" t="e">
        <f>Komponento_parinkimas</f>
        <v>#N/A</v>
      </c>
      <c r="R170" s="116" t="e">
        <f>Komponento_parinkimas</f>
        <v>#N/A</v>
      </c>
      <c r="S170" s="116" t="e">
        <f>Komponento_parinkimas</f>
        <v>#N/A</v>
      </c>
      <c r="T170" s="116" t="e">
        <f>Komponento_parinkimas</f>
        <v>#N/A</v>
      </c>
      <c r="U170" s="116" t="e">
        <f>Komponento_parinkimas</f>
        <v>#N/A</v>
      </c>
      <c r="V170" s="116" t="e">
        <f>Komponento_parinkimas</f>
        <v>#N/A</v>
      </c>
      <c r="W170" s="116" t="e">
        <f>Komponento_parinkimas</f>
        <v>#N/A</v>
      </c>
      <c r="X170" s="116" t="e">
        <f>Komponento_parinkimas</f>
        <v>#N/A</v>
      </c>
      <c r="Y170" s="116" t="e">
        <f>Komponento_parinkimas</f>
        <v>#N/A</v>
      </c>
      <c r="Z170" s="116" t="e">
        <f>Komponento_parinkimas</f>
        <v>#N/A</v>
      </c>
      <c r="AA170" s="116" t="e">
        <f>Komponento_parinkimas</f>
        <v>#N/A</v>
      </c>
      <c r="AB170" s="116" t="e">
        <f>Komponento_parinkimas</f>
        <v>#N/A</v>
      </c>
      <c r="AC170" s="116" t="e">
        <f>Komponento_parinkimas</f>
        <v>#N/A</v>
      </c>
      <c r="AD170" s="116" t="e">
        <f>Komponento_parinkimas</f>
        <v>#N/A</v>
      </c>
      <c r="AE170" s="116" t="e">
        <f>Komponento_parinkimas</f>
        <v>#N/A</v>
      </c>
      <c r="AF170" s="116" t="e">
        <f>Komponento_parinkimas</f>
        <v>#N/A</v>
      </c>
      <c r="AG170" s="116" t="e">
        <f>Komponento_parinkimas</f>
        <v>#N/A</v>
      </c>
      <c r="AH170" s="116" t="e">
        <f>Komponento_parinkimas</f>
        <v>#N/A</v>
      </c>
      <c r="AI170" s="116" t="e">
        <f>Komponento_parinkimas</f>
        <v>#N/A</v>
      </c>
      <c r="AJ170" s="116" t="e">
        <f>Komponento_parinkimas</f>
        <v>#N/A</v>
      </c>
      <c r="AK170" s="116" t="e">
        <f>Komponento_parinkimas</f>
        <v>#N/A</v>
      </c>
      <c r="AL170" s="116" t="e">
        <f>Komponento_parinkimas</f>
        <v>#N/A</v>
      </c>
      <c r="AM170" s="116" t="e">
        <f>Komponento_parinkimas</f>
        <v>#N/A</v>
      </c>
      <c r="AN170" s="116" t="e">
        <f>Komponento_parinkimas</f>
        <v>#N/A</v>
      </c>
      <c r="AO170" s="116" t="e">
        <f>Komponento_parinkimas</f>
        <v>#N/A</v>
      </c>
      <c r="AP170" s="116" t="e">
        <f>Komponento_parinkimas</f>
        <v>#N/A</v>
      </c>
      <c r="AQ170" s="116" t="e">
        <f>Komponento_parinkimas</f>
        <v>#N/A</v>
      </c>
      <c r="AR170" s="1"/>
      <c r="AS170" s="1"/>
    </row>
    <row r="171" spans="1:45">
      <c r="A171" s="113" t="s">
        <v>495</v>
      </c>
      <c r="B171" s="114" t="s">
        <v>346</v>
      </c>
      <c r="C171" s="22"/>
      <c r="D171" s="22" t="s">
        <v>69</v>
      </c>
      <c r="E171" s="184" t="s">
        <v>69</v>
      </c>
      <c r="F171" s="184">
        <v>0</v>
      </c>
      <c r="G171" s="184" t="s">
        <v>69</v>
      </c>
      <c r="H171" s="184">
        <v>0</v>
      </c>
      <c r="I171" s="184" t="s">
        <v>69</v>
      </c>
      <c r="J171" s="184">
        <v>0</v>
      </c>
      <c r="K171" s="184">
        <f>PRODUCT(IF(E171&lt;&gt;"'-",F171,1),IF(G171&lt;&gt;"-",H171,1),IF(I171&lt;&gt;"-",J171,1))</f>
        <v>0</v>
      </c>
      <c r="L171" s="22"/>
      <c r="M171" s="116" t="e">
        <f>Komponento_parinkimas</f>
        <v>#N/A</v>
      </c>
      <c r="N171" s="116" t="e">
        <f>Komponento_parinkimas</f>
        <v>#N/A</v>
      </c>
      <c r="O171" s="116" t="e">
        <f>Komponento_parinkimas</f>
        <v>#N/A</v>
      </c>
      <c r="P171" s="116" t="e">
        <f>Komponento_parinkimas</f>
        <v>#N/A</v>
      </c>
      <c r="Q171" s="116" t="e">
        <f>Komponento_parinkimas</f>
        <v>#N/A</v>
      </c>
      <c r="R171" s="116" t="e">
        <f>Komponento_parinkimas</f>
        <v>#N/A</v>
      </c>
      <c r="S171" s="116" t="e">
        <f>Komponento_parinkimas</f>
        <v>#N/A</v>
      </c>
      <c r="T171" s="116" t="e">
        <f>Komponento_parinkimas</f>
        <v>#N/A</v>
      </c>
      <c r="U171" s="116" t="e">
        <f>Komponento_parinkimas</f>
        <v>#N/A</v>
      </c>
      <c r="V171" s="116" t="e">
        <f>Komponento_parinkimas</f>
        <v>#N/A</v>
      </c>
      <c r="W171" s="116" t="e">
        <f>Komponento_parinkimas</f>
        <v>#N/A</v>
      </c>
      <c r="X171" s="116" t="e">
        <f>Komponento_parinkimas</f>
        <v>#N/A</v>
      </c>
      <c r="Y171" s="116" t="e">
        <f>Komponento_parinkimas</f>
        <v>#N/A</v>
      </c>
      <c r="Z171" s="116" t="e">
        <f>Komponento_parinkimas</f>
        <v>#N/A</v>
      </c>
      <c r="AA171" s="116" t="e">
        <f>Komponento_parinkimas</f>
        <v>#N/A</v>
      </c>
      <c r="AB171" s="116" t="e">
        <f>Komponento_parinkimas</f>
        <v>#N/A</v>
      </c>
      <c r="AC171" s="116" t="e">
        <f>Komponento_parinkimas</f>
        <v>#N/A</v>
      </c>
      <c r="AD171" s="116" t="e">
        <f>Komponento_parinkimas</f>
        <v>#N/A</v>
      </c>
      <c r="AE171" s="116" t="e">
        <f>Komponento_parinkimas</f>
        <v>#N/A</v>
      </c>
      <c r="AF171" s="116" t="e">
        <f>Komponento_parinkimas</f>
        <v>#N/A</v>
      </c>
      <c r="AG171" s="116" t="e">
        <f>Komponento_parinkimas</f>
        <v>#N/A</v>
      </c>
      <c r="AH171" s="116" t="e">
        <f>Komponento_parinkimas</f>
        <v>#N/A</v>
      </c>
      <c r="AI171" s="116" t="e">
        <f>Komponento_parinkimas</f>
        <v>#N/A</v>
      </c>
      <c r="AJ171" s="116" t="e">
        <f>Komponento_parinkimas</f>
        <v>#N/A</v>
      </c>
      <c r="AK171" s="116" t="e">
        <f>Komponento_parinkimas</f>
        <v>#N/A</v>
      </c>
      <c r="AL171" s="116" t="e">
        <f>Komponento_parinkimas</f>
        <v>#N/A</v>
      </c>
      <c r="AM171" s="116" t="e">
        <f>Komponento_parinkimas</f>
        <v>#N/A</v>
      </c>
      <c r="AN171" s="116" t="e">
        <f>Komponento_parinkimas</f>
        <v>#N/A</v>
      </c>
      <c r="AO171" s="116" t="e">
        <f>Komponento_parinkimas</f>
        <v>#N/A</v>
      </c>
      <c r="AP171" s="116" t="e">
        <f>Komponento_parinkimas</f>
        <v>#N/A</v>
      </c>
      <c r="AQ171" s="116" t="e">
        <f>Komponento_parinkimas</f>
        <v>#N/A</v>
      </c>
      <c r="AR171" s="1"/>
      <c r="AS171" s="1"/>
    </row>
    <row r="172" spans="1:45">
      <c r="A172" s="183"/>
      <c r="B172" s="121"/>
      <c r="C172" s="179"/>
      <c r="D172" s="179"/>
      <c r="E172" s="195"/>
      <c r="F172" s="195"/>
      <c r="G172" s="195"/>
      <c r="H172" s="195"/>
      <c r="I172" s="195"/>
      <c r="J172" s="195"/>
      <c r="K172" s="195"/>
      <c r="L172" s="121"/>
      <c r="M172" s="121"/>
      <c r="N172" s="121"/>
      <c r="O172" s="121"/>
      <c r="P172" s="121"/>
      <c r="Q172" s="121"/>
      <c r="R172" s="121"/>
      <c r="S172" s="121"/>
      <c r="T172" s="121"/>
      <c r="U172" s="121"/>
      <c r="V172" s="121"/>
      <c r="W172" s="121"/>
      <c r="X172" s="121"/>
      <c r="Y172" s="121"/>
      <c r="Z172" s="121"/>
      <c r="AA172" s="121"/>
      <c r="AB172" s="121"/>
      <c r="AC172" s="121"/>
      <c r="AD172" s="121"/>
      <c r="AE172" s="121"/>
      <c r="AF172" s="121"/>
      <c r="AG172" s="121"/>
      <c r="AH172" s="121"/>
      <c r="AI172" s="121"/>
      <c r="AJ172" s="121"/>
      <c r="AK172" s="121"/>
      <c r="AL172" s="121"/>
      <c r="AM172" s="121"/>
      <c r="AN172" s="121"/>
      <c r="AO172" s="121"/>
      <c r="AP172" s="121"/>
      <c r="AQ172" s="121"/>
      <c r="AR172" s="1"/>
      <c r="AS172" s="1"/>
    </row>
    <row r="173" spans="1:45">
      <c r="A173" s="113" t="s">
        <v>529</v>
      </c>
      <c r="B173" s="119" t="s">
        <v>50</v>
      </c>
      <c r="C173" s="120"/>
      <c r="D173" s="120"/>
      <c r="E173" s="196"/>
      <c r="F173" s="196"/>
      <c r="G173" s="196"/>
      <c r="H173" s="196"/>
      <c r="I173" s="196"/>
      <c r="J173" s="196"/>
      <c r="K173" s="191"/>
      <c r="L173" s="118"/>
      <c r="M173" s="111"/>
      <c r="N173" s="111"/>
      <c r="O173" s="111"/>
      <c r="P173" s="111"/>
      <c r="Q173" s="111"/>
      <c r="R173" s="111"/>
      <c r="S173" s="111"/>
      <c r="T173" s="111"/>
      <c r="U173" s="111"/>
      <c r="V173" s="111"/>
      <c r="W173" s="111"/>
      <c r="X173" s="111"/>
      <c r="Y173" s="111"/>
      <c r="Z173" s="111"/>
      <c r="AA173" s="111"/>
      <c r="AB173" s="111"/>
      <c r="AC173" s="111"/>
      <c r="AD173" s="111"/>
      <c r="AE173" s="111"/>
      <c r="AF173" s="111"/>
      <c r="AG173" s="111"/>
      <c r="AH173" s="111"/>
      <c r="AI173" s="111"/>
      <c r="AJ173" s="111"/>
      <c r="AK173" s="111"/>
      <c r="AL173" s="111"/>
      <c r="AM173" s="111"/>
      <c r="AN173" s="111"/>
      <c r="AO173" s="111"/>
      <c r="AP173" s="111"/>
      <c r="AQ173" s="111"/>
      <c r="AR173" s="1"/>
      <c r="AS173" s="1"/>
    </row>
    <row r="174" spans="1:45">
      <c r="A174" s="113" t="s">
        <v>529</v>
      </c>
      <c r="B174" s="114" t="s">
        <v>51</v>
      </c>
      <c r="C174" s="172"/>
      <c r="D174" s="172" t="s">
        <v>69</v>
      </c>
      <c r="E174" s="184" t="s">
        <v>69</v>
      </c>
      <c r="F174" s="184">
        <v>0</v>
      </c>
      <c r="G174" s="184" t="s">
        <v>69</v>
      </c>
      <c r="H174" s="184">
        <v>0</v>
      </c>
      <c r="I174" s="184" t="s">
        <v>69</v>
      </c>
      <c r="J174" s="184">
        <v>0</v>
      </c>
      <c r="K174" s="184">
        <f>PRODUCT(IF(E174&lt;&gt;"'-",F174,1),IF(G174&lt;&gt;"-",H174,1),IF(I174&lt;&gt;"-",J174,1))</f>
        <v>0</v>
      </c>
      <c r="L174" s="18"/>
      <c r="M174" s="116" t="e">
        <f>Komponento_parinkimas</f>
        <v>#N/A</v>
      </c>
      <c r="N174" s="116" t="e">
        <f>Komponento_parinkimas</f>
        <v>#N/A</v>
      </c>
      <c r="O174" s="116" t="e">
        <f>Komponento_parinkimas</f>
        <v>#N/A</v>
      </c>
      <c r="P174" s="116" t="e">
        <f>Komponento_parinkimas</f>
        <v>#N/A</v>
      </c>
      <c r="Q174" s="116" t="e">
        <f>Komponento_parinkimas</f>
        <v>#N/A</v>
      </c>
      <c r="R174" s="116" t="e">
        <f>Komponento_parinkimas</f>
        <v>#N/A</v>
      </c>
      <c r="S174" s="116" t="e">
        <f>Komponento_parinkimas</f>
        <v>#N/A</v>
      </c>
      <c r="T174" s="116" t="e">
        <f>Komponento_parinkimas</f>
        <v>#N/A</v>
      </c>
      <c r="U174" s="116" t="e">
        <f>Komponento_parinkimas</f>
        <v>#N/A</v>
      </c>
      <c r="V174" s="116" t="e">
        <f>Komponento_parinkimas</f>
        <v>#N/A</v>
      </c>
      <c r="W174" s="116" t="e">
        <f>Komponento_parinkimas</f>
        <v>#N/A</v>
      </c>
      <c r="X174" s="116" t="e">
        <f>Komponento_parinkimas</f>
        <v>#N/A</v>
      </c>
      <c r="Y174" s="116" t="e">
        <f>Komponento_parinkimas</f>
        <v>#N/A</v>
      </c>
      <c r="Z174" s="116" t="e">
        <f>Komponento_parinkimas</f>
        <v>#N/A</v>
      </c>
      <c r="AA174" s="116" t="e">
        <f>Komponento_parinkimas</f>
        <v>#N/A</v>
      </c>
      <c r="AB174" s="116" t="e">
        <f>Komponento_parinkimas</f>
        <v>#N/A</v>
      </c>
      <c r="AC174" s="116" t="e">
        <f>Komponento_parinkimas</f>
        <v>#N/A</v>
      </c>
      <c r="AD174" s="116" t="e">
        <f>Komponento_parinkimas</f>
        <v>#N/A</v>
      </c>
      <c r="AE174" s="116" t="e">
        <f>Komponento_parinkimas</f>
        <v>#N/A</v>
      </c>
      <c r="AF174" s="116" t="e">
        <f>Komponento_parinkimas</f>
        <v>#N/A</v>
      </c>
      <c r="AG174" s="116" t="e">
        <f>Komponento_parinkimas</f>
        <v>#N/A</v>
      </c>
      <c r="AH174" s="116" t="e">
        <f>Komponento_parinkimas</f>
        <v>#N/A</v>
      </c>
      <c r="AI174" s="116" t="e">
        <f>Komponento_parinkimas</f>
        <v>#N/A</v>
      </c>
      <c r="AJ174" s="116" t="e">
        <f>Komponento_parinkimas</f>
        <v>#N/A</v>
      </c>
      <c r="AK174" s="116" t="e">
        <f>Komponento_parinkimas</f>
        <v>#N/A</v>
      </c>
      <c r="AL174" s="116" t="e">
        <f>Komponento_parinkimas</f>
        <v>#N/A</v>
      </c>
      <c r="AM174" s="116" t="e">
        <f>Komponento_parinkimas</f>
        <v>#N/A</v>
      </c>
      <c r="AN174" s="116" t="e">
        <f>Komponento_parinkimas</f>
        <v>#N/A</v>
      </c>
      <c r="AO174" s="116" t="e">
        <f>Komponento_parinkimas</f>
        <v>#N/A</v>
      </c>
      <c r="AP174" s="116" t="e">
        <f>Komponento_parinkimas</f>
        <v>#N/A</v>
      </c>
      <c r="AQ174" s="116" t="e">
        <f>Komponento_parinkimas</f>
        <v>#N/A</v>
      </c>
      <c r="AR174" s="1"/>
      <c r="AS174" s="1"/>
    </row>
    <row r="175" spans="1:45">
      <c r="A175" s="113" t="s">
        <v>529</v>
      </c>
      <c r="B175" s="114" t="s">
        <v>52</v>
      </c>
      <c r="C175" s="172"/>
      <c r="D175" s="172" t="s">
        <v>69</v>
      </c>
      <c r="E175" s="184" t="s">
        <v>69</v>
      </c>
      <c r="F175" s="184">
        <v>0</v>
      </c>
      <c r="G175" s="184" t="s">
        <v>69</v>
      </c>
      <c r="H175" s="184">
        <v>0</v>
      </c>
      <c r="I175" s="184" t="s">
        <v>69</v>
      </c>
      <c r="J175" s="184">
        <v>0</v>
      </c>
      <c r="K175" s="184">
        <f t="shared" ref="K175:K180" si="15">PRODUCT(IF(E175&lt;&gt;"'-",F175,1),IF(G175&lt;&gt;"-",H175,1),IF(I175&lt;&gt;"-",J175,1))</f>
        <v>0</v>
      </c>
      <c r="L175" s="18"/>
      <c r="M175" s="116" t="e">
        <f>Komponento_parinkimas</f>
        <v>#N/A</v>
      </c>
      <c r="N175" s="116" t="e">
        <f>Komponento_parinkimas</f>
        <v>#N/A</v>
      </c>
      <c r="O175" s="116" t="e">
        <f>Komponento_parinkimas</f>
        <v>#N/A</v>
      </c>
      <c r="P175" s="116" t="e">
        <f>Komponento_parinkimas</f>
        <v>#N/A</v>
      </c>
      <c r="Q175" s="116" t="e">
        <f>Komponento_parinkimas</f>
        <v>#N/A</v>
      </c>
      <c r="R175" s="116" t="e">
        <f>Komponento_parinkimas</f>
        <v>#N/A</v>
      </c>
      <c r="S175" s="116" t="e">
        <f>Komponento_parinkimas</f>
        <v>#N/A</v>
      </c>
      <c r="T175" s="116" t="e">
        <f>Komponento_parinkimas</f>
        <v>#N/A</v>
      </c>
      <c r="U175" s="116" t="e">
        <f>Komponento_parinkimas</f>
        <v>#N/A</v>
      </c>
      <c r="V175" s="116" t="e">
        <f>Komponento_parinkimas</f>
        <v>#N/A</v>
      </c>
      <c r="W175" s="116" t="e">
        <f>Komponento_parinkimas</f>
        <v>#N/A</v>
      </c>
      <c r="X175" s="116" t="e">
        <f>Komponento_parinkimas</f>
        <v>#N/A</v>
      </c>
      <c r="Y175" s="116" t="e">
        <f>Komponento_parinkimas</f>
        <v>#N/A</v>
      </c>
      <c r="Z175" s="116" t="e">
        <f>Komponento_parinkimas</f>
        <v>#N/A</v>
      </c>
      <c r="AA175" s="116" t="e">
        <f>Komponento_parinkimas</f>
        <v>#N/A</v>
      </c>
      <c r="AB175" s="116" t="e">
        <f>Komponento_parinkimas</f>
        <v>#N/A</v>
      </c>
      <c r="AC175" s="116" t="e">
        <f>Komponento_parinkimas</f>
        <v>#N/A</v>
      </c>
      <c r="AD175" s="116" t="e">
        <f>Komponento_parinkimas</f>
        <v>#N/A</v>
      </c>
      <c r="AE175" s="116" t="e">
        <f>Komponento_parinkimas</f>
        <v>#N/A</v>
      </c>
      <c r="AF175" s="116" t="e">
        <f>Komponento_parinkimas</f>
        <v>#N/A</v>
      </c>
      <c r="AG175" s="116" t="e">
        <f>Komponento_parinkimas</f>
        <v>#N/A</v>
      </c>
      <c r="AH175" s="116" t="e">
        <f>Komponento_parinkimas</f>
        <v>#N/A</v>
      </c>
      <c r="AI175" s="116" t="e">
        <f>Komponento_parinkimas</f>
        <v>#N/A</v>
      </c>
      <c r="AJ175" s="116" t="e">
        <f>Komponento_parinkimas</f>
        <v>#N/A</v>
      </c>
      <c r="AK175" s="116" t="e">
        <f>Komponento_parinkimas</f>
        <v>#N/A</v>
      </c>
      <c r="AL175" s="116" t="e">
        <f>Komponento_parinkimas</f>
        <v>#N/A</v>
      </c>
      <c r="AM175" s="116" t="e">
        <f>Komponento_parinkimas</f>
        <v>#N/A</v>
      </c>
      <c r="AN175" s="116" t="e">
        <f>Komponento_parinkimas</f>
        <v>#N/A</v>
      </c>
      <c r="AO175" s="116" t="e">
        <f>Komponento_parinkimas</f>
        <v>#N/A</v>
      </c>
      <c r="AP175" s="116" t="e">
        <f>Komponento_parinkimas</f>
        <v>#N/A</v>
      </c>
      <c r="AQ175" s="116" t="e">
        <f>Komponento_parinkimas</f>
        <v>#N/A</v>
      </c>
      <c r="AR175" s="1"/>
      <c r="AS175" s="1"/>
    </row>
    <row r="176" spans="1:45">
      <c r="A176" s="113" t="s">
        <v>529</v>
      </c>
      <c r="B176" s="114" t="s">
        <v>339</v>
      </c>
      <c r="C176" s="172"/>
      <c r="D176" s="172" t="s">
        <v>69</v>
      </c>
      <c r="E176" s="184" t="s">
        <v>69</v>
      </c>
      <c r="F176" s="184">
        <v>0</v>
      </c>
      <c r="G176" s="184" t="s">
        <v>69</v>
      </c>
      <c r="H176" s="184">
        <v>0</v>
      </c>
      <c r="I176" s="184" t="s">
        <v>69</v>
      </c>
      <c r="J176" s="184">
        <v>0</v>
      </c>
      <c r="K176" s="184">
        <f t="shared" si="15"/>
        <v>0</v>
      </c>
      <c r="L176" s="18"/>
      <c r="M176" s="116" t="e">
        <f>Komponento_parinkimas</f>
        <v>#N/A</v>
      </c>
      <c r="N176" s="116" t="e">
        <f>Komponento_parinkimas</f>
        <v>#N/A</v>
      </c>
      <c r="O176" s="116" t="e">
        <f>Komponento_parinkimas</f>
        <v>#N/A</v>
      </c>
      <c r="P176" s="116" t="e">
        <f>Komponento_parinkimas</f>
        <v>#N/A</v>
      </c>
      <c r="Q176" s="116" t="e">
        <f>Komponento_parinkimas</f>
        <v>#N/A</v>
      </c>
      <c r="R176" s="116" t="e">
        <f>Komponento_parinkimas</f>
        <v>#N/A</v>
      </c>
      <c r="S176" s="116" t="e">
        <f>Komponento_parinkimas</f>
        <v>#N/A</v>
      </c>
      <c r="T176" s="116" t="e">
        <f>Komponento_parinkimas</f>
        <v>#N/A</v>
      </c>
      <c r="U176" s="116" t="e">
        <f>Komponento_parinkimas</f>
        <v>#N/A</v>
      </c>
      <c r="V176" s="116" t="e">
        <f>Komponento_parinkimas</f>
        <v>#N/A</v>
      </c>
      <c r="W176" s="116" t="e">
        <f>Komponento_parinkimas</f>
        <v>#N/A</v>
      </c>
      <c r="X176" s="116" t="e">
        <f>Komponento_parinkimas</f>
        <v>#N/A</v>
      </c>
      <c r="Y176" s="116" t="e">
        <f>Komponento_parinkimas</f>
        <v>#N/A</v>
      </c>
      <c r="Z176" s="116" t="e">
        <f>Komponento_parinkimas</f>
        <v>#N/A</v>
      </c>
      <c r="AA176" s="116" t="e">
        <f>Komponento_parinkimas</f>
        <v>#N/A</v>
      </c>
      <c r="AB176" s="116" t="e">
        <f>Komponento_parinkimas</f>
        <v>#N/A</v>
      </c>
      <c r="AC176" s="116" t="e">
        <f>Komponento_parinkimas</f>
        <v>#N/A</v>
      </c>
      <c r="AD176" s="116" t="e">
        <f>Komponento_parinkimas</f>
        <v>#N/A</v>
      </c>
      <c r="AE176" s="116" t="e">
        <f>Komponento_parinkimas</f>
        <v>#N/A</v>
      </c>
      <c r="AF176" s="116" t="e">
        <f>Komponento_parinkimas</f>
        <v>#N/A</v>
      </c>
      <c r="AG176" s="116" t="e">
        <f>Komponento_parinkimas</f>
        <v>#N/A</v>
      </c>
      <c r="AH176" s="116" t="e">
        <f>Komponento_parinkimas</f>
        <v>#N/A</v>
      </c>
      <c r="AI176" s="116" t="e">
        <f>Komponento_parinkimas</f>
        <v>#N/A</v>
      </c>
      <c r="AJ176" s="116" t="e">
        <f>Komponento_parinkimas</f>
        <v>#N/A</v>
      </c>
      <c r="AK176" s="116" t="e">
        <f>Komponento_parinkimas</f>
        <v>#N/A</v>
      </c>
      <c r="AL176" s="116" t="e">
        <f>Komponento_parinkimas</f>
        <v>#N/A</v>
      </c>
      <c r="AM176" s="116" t="e">
        <f>Komponento_parinkimas</f>
        <v>#N/A</v>
      </c>
      <c r="AN176" s="116" t="e">
        <f>Komponento_parinkimas</f>
        <v>#N/A</v>
      </c>
      <c r="AO176" s="116" t="e">
        <f>Komponento_parinkimas</f>
        <v>#N/A</v>
      </c>
      <c r="AP176" s="116" t="e">
        <f>Komponento_parinkimas</f>
        <v>#N/A</v>
      </c>
      <c r="AQ176" s="116" t="e">
        <f>Komponento_parinkimas</f>
        <v>#N/A</v>
      </c>
      <c r="AR176" s="1"/>
      <c r="AS176" s="1"/>
    </row>
    <row r="177" spans="1:45">
      <c r="A177" s="113" t="s">
        <v>529</v>
      </c>
      <c r="B177" s="114" t="s">
        <v>340</v>
      </c>
      <c r="C177" s="172"/>
      <c r="D177" s="172" t="s">
        <v>69</v>
      </c>
      <c r="E177" s="184" t="s">
        <v>69</v>
      </c>
      <c r="F177" s="184">
        <v>0</v>
      </c>
      <c r="G177" s="184" t="s">
        <v>69</v>
      </c>
      <c r="H177" s="184">
        <v>0</v>
      </c>
      <c r="I177" s="184" t="s">
        <v>69</v>
      </c>
      <c r="J177" s="184">
        <v>0</v>
      </c>
      <c r="K177" s="184">
        <f t="shared" si="15"/>
        <v>0</v>
      </c>
      <c r="L177" s="18"/>
      <c r="M177" s="116" t="e">
        <f>Komponento_parinkimas</f>
        <v>#N/A</v>
      </c>
      <c r="N177" s="116" t="e">
        <f>Komponento_parinkimas</f>
        <v>#N/A</v>
      </c>
      <c r="O177" s="116" t="e">
        <f>Komponento_parinkimas</f>
        <v>#N/A</v>
      </c>
      <c r="P177" s="116" t="e">
        <f>Komponento_parinkimas</f>
        <v>#N/A</v>
      </c>
      <c r="Q177" s="116" t="e">
        <f>Komponento_parinkimas</f>
        <v>#N/A</v>
      </c>
      <c r="R177" s="116" t="e">
        <f>Komponento_parinkimas</f>
        <v>#N/A</v>
      </c>
      <c r="S177" s="116" t="e">
        <f>Komponento_parinkimas</f>
        <v>#N/A</v>
      </c>
      <c r="T177" s="116" t="e">
        <f>Komponento_parinkimas</f>
        <v>#N/A</v>
      </c>
      <c r="U177" s="116" t="e">
        <f>Komponento_parinkimas</f>
        <v>#N/A</v>
      </c>
      <c r="V177" s="116" t="e">
        <f>Komponento_parinkimas</f>
        <v>#N/A</v>
      </c>
      <c r="W177" s="116" t="e">
        <f>Komponento_parinkimas</f>
        <v>#N/A</v>
      </c>
      <c r="X177" s="116" t="e">
        <f>Komponento_parinkimas</f>
        <v>#N/A</v>
      </c>
      <c r="Y177" s="116" t="e">
        <f>Komponento_parinkimas</f>
        <v>#N/A</v>
      </c>
      <c r="Z177" s="116" t="e">
        <f>Komponento_parinkimas</f>
        <v>#N/A</v>
      </c>
      <c r="AA177" s="116" t="e">
        <f>Komponento_parinkimas</f>
        <v>#N/A</v>
      </c>
      <c r="AB177" s="116" t="e">
        <f>Komponento_parinkimas</f>
        <v>#N/A</v>
      </c>
      <c r="AC177" s="116" t="e">
        <f>Komponento_parinkimas</f>
        <v>#N/A</v>
      </c>
      <c r="AD177" s="116" t="e">
        <f>Komponento_parinkimas</f>
        <v>#N/A</v>
      </c>
      <c r="AE177" s="116" t="e">
        <f>Komponento_parinkimas</f>
        <v>#N/A</v>
      </c>
      <c r="AF177" s="116" t="e">
        <f>Komponento_parinkimas</f>
        <v>#N/A</v>
      </c>
      <c r="AG177" s="116" t="e">
        <f>Komponento_parinkimas</f>
        <v>#N/A</v>
      </c>
      <c r="AH177" s="116" t="e">
        <f>Komponento_parinkimas</f>
        <v>#N/A</v>
      </c>
      <c r="AI177" s="116" t="e">
        <f>Komponento_parinkimas</f>
        <v>#N/A</v>
      </c>
      <c r="AJ177" s="116" t="e">
        <f>Komponento_parinkimas</f>
        <v>#N/A</v>
      </c>
      <c r="AK177" s="116" t="e">
        <f>Komponento_parinkimas</f>
        <v>#N/A</v>
      </c>
      <c r="AL177" s="116" t="e">
        <f>Komponento_parinkimas</f>
        <v>#N/A</v>
      </c>
      <c r="AM177" s="116" t="e">
        <f>Komponento_parinkimas</f>
        <v>#N/A</v>
      </c>
      <c r="AN177" s="116" t="e">
        <f>Komponento_parinkimas</f>
        <v>#N/A</v>
      </c>
      <c r="AO177" s="116" t="e">
        <f>Komponento_parinkimas</f>
        <v>#N/A</v>
      </c>
      <c r="AP177" s="116" t="e">
        <f>Komponento_parinkimas</f>
        <v>#N/A</v>
      </c>
      <c r="AQ177" s="116" t="e">
        <f>Komponento_parinkimas</f>
        <v>#N/A</v>
      </c>
      <c r="AR177" s="1"/>
      <c r="AS177" s="1"/>
    </row>
    <row r="178" spans="1:45">
      <c r="A178" s="113" t="s">
        <v>529</v>
      </c>
      <c r="B178" s="114" t="s">
        <v>341</v>
      </c>
      <c r="C178" s="172"/>
      <c r="D178" s="172" t="s">
        <v>69</v>
      </c>
      <c r="E178" s="184" t="s">
        <v>69</v>
      </c>
      <c r="F178" s="184">
        <v>0</v>
      </c>
      <c r="G178" s="184" t="s">
        <v>69</v>
      </c>
      <c r="H178" s="184">
        <v>0</v>
      </c>
      <c r="I178" s="184" t="s">
        <v>69</v>
      </c>
      <c r="J178" s="184">
        <v>0</v>
      </c>
      <c r="K178" s="184">
        <f t="shared" si="15"/>
        <v>0</v>
      </c>
      <c r="L178" s="18"/>
      <c r="M178" s="116" t="e">
        <f>Komponento_parinkimas</f>
        <v>#N/A</v>
      </c>
      <c r="N178" s="116" t="e">
        <f>Komponento_parinkimas</f>
        <v>#N/A</v>
      </c>
      <c r="O178" s="116" t="e">
        <f>Komponento_parinkimas</f>
        <v>#N/A</v>
      </c>
      <c r="P178" s="116" t="e">
        <f>Komponento_parinkimas</f>
        <v>#N/A</v>
      </c>
      <c r="Q178" s="116" t="e">
        <f>Komponento_parinkimas</f>
        <v>#N/A</v>
      </c>
      <c r="R178" s="116" t="e">
        <f>Komponento_parinkimas</f>
        <v>#N/A</v>
      </c>
      <c r="S178" s="116" t="e">
        <f>Komponento_parinkimas</f>
        <v>#N/A</v>
      </c>
      <c r="T178" s="116" t="e">
        <f>Komponento_parinkimas</f>
        <v>#N/A</v>
      </c>
      <c r="U178" s="116" t="e">
        <f>Komponento_parinkimas</f>
        <v>#N/A</v>
      </c>
      <c r="V178" s="116" t="e">
        <f>Komponento_parinkimas</f>
        <v>#N/A</v>
      </c>
      <c r="W178" s="116" t="e">
        <f>Komponento_parinkimas</f>
        <v>#N/A</v>
      </c>
      <c r="X178" s="116" t="e">
        <f>Komponento_parinkimas</f>
        <v>#N/A</v>
      </c>
      <c r="Y178" s="116" t="e">
        <f>Komponento_parinkimas</f>
        <v>#N/A</v>
      </c>
      <c r="Z178" s="116" t="e">
        <f>Komponento_parinkimas</f>
        <v>#N/A</v>
      </c>
      <c r="AA178" s="116" t="e">
        <f>Komponento_parinkimas</f>
        <v>#N/A</v>
      </c>
      <c r="AB178" s="116" t="e">
        <f>Komponento_parinkimas</f>
        <v>#N/A</v>
      </c>
      <c r="AC178" s="116" t="e">
        <f>Komponento_parinkimas</f>
        <v>#N/A</v>
      </c>
      <c r="AD178" s="116" t="e">
        <f>Komponento_parinkimas</f>
        <v>#N/A</v>
      </c>
      <c r="AE178" s="116" t="e">
        <f>Komponento_parinkimas</f>
        <v>#N/A</v>
      </c>
      <c r="AF178" s="116" t="e">
        <f>Komponento_parinkimas</f>
        <v>#N/A</v>
      </c>
      <c r="AG178" s="116" t="e">
        <f>Komponento_parinkimas</f>
        <v>#N/A</v>
      </c>
      <c r="AH178" s="116" t="e">
        <f>Komponento_parinkimas</f>
        <v>#N/A</v>
      </c>
      <c r="AI178" s="116" t="e">
        <f>Komponento_parinkimas</f>
        <v>#N/A</v>
      </c>
      <c r="AJ178" s="116" t="e">
        <f>Komponento_parinkimas</f>
        <v>#N/A</v>
      </c>
      <c r="AK178" s="116" t="e">
        <f>Komponento_parinkimas</f>
        <v>#N/A</v>
      </c>
      <c r="AL178" s="116" t="e">
        <f>Komponento_parinkimas</f>
        <v>#N/A</v>
      </c>
      <c r="AM178" s="116" t="e">
        <f>Komponento_parinkimas</f>
        <v>#N/A</v>
      </c>
      <c r="AN178" s="116" t="e">
        <f>Komponento_parinkimas</f>
        <v>#N/A</v>
      </c>
      <c r="AO178" s="116" t="e">
        <f>Komponento_parinkimas</f>
        <v>#N/A</v>
      </c>
      <c r="AP178" s="116" t="e">
        <f>Komponento_parinkimas</f>
        <v>#N/A</v>
      </c>
      <c r="AQ178" s="116" t="e">
        <f>Komponento_parinkimas</f>
        <v>#N/A</v>
      </c>
      <c r="AR178" s="1"/>
      <c r="AS178" s="1"/>
    </row>
    <row r="179" spans="1:45">
      <c r="A179" s="113" t="s">
        <v>529</v>
      </c>
      <c r="B179" s="114" t="s">
        <v>342</v>
      </c>
      <c r="C179" s="172"/>
      <c r="D179" s="172" t="s">
        <v>69</v>
      </c>
      <c r="E179" s="184" t="s">
        <v>69</v>
      </c>
      <c r="F179" s="184">
        <v>0</v>
      </c>
      <c r="G179" s="184" t="s">
        <v>69</v>
      </c>
      <c r="H179" s="184">
        <v>0</v>
      </c>
      <c r="I179" s="184" t="s">
        <v>69</v>
      </c>
      <c r="J179" s="184">
        <v>0</v>
      </c>
      <c r="K179" s="184">
        <f t="shared" si="15"/>
        <v>0</v>
      </c>
      <c r="L179" s="18"/>
      <c r="M179" s="116" t="e">
        <f>Komponento_parinkimas</f>
        <v>#N/A</v>
      </c>
      <c r="N179" s="116" t="e">
        <f>Komponento_parinkimas</f>
        <v>#N/A</v>
      </c>
      <c r="O179" s="116" t="e">
        <f>Komponento_parinkimas</f>
        <v>#N/A</v>
      </c>
      <c r="P179" s="116" t="e">
        <f>Komponento_parinkimas</f>
        <v>#N/A</v>
      </c>
      <c r="Q179" s="116" t="e">
        <f>Komponento_parinkimas</f>
        <v>#N/A</v>
      </c>
      <c r="R179" s="116" t="e">
        <f>Komponento_parinkimas</f>
        <v>#N/A</v>
      </c>
      <c r="S179" s="116" t="e">
        <f>Komponento_parinkimas</f>
        <v>#N/A</v>
      </c>
      <c r="T179" s="116" t="e">
        <f>Komponento_parinkimas</f>
        <v>#N/A</v>
      </c>
      <c r="U179" s="116" t="e">
        <f>Komponento_parinkimas</f>
        <v>#N/A</v>
      </c>
      <c r="V179" s="116" t="e">
        <f>Komponento_parinkimas</f>
        <v>#N/A</v>
      </c>
      <c r="W179" s="116" t="e">
        <f>Komponento_parinkimas</f>
        <v>#N/A</v>
      </c>
      <c r="X179" s="116" t="e">
        <f>Komponento_parinkimas</f>
        <v>#N/A</v>
      </c>
      <c r="Y179" s="116" t="e">
        <f>Komponento_parinkimas</f>
        <v>#N/A</v>
      </c>
      <c r="Z179" s="116" t="e">
        <f>Komponento_parinkimas</f>
        <v>#N/A</v>
      </c>
      <c r="AA179" s="116" t="e">
        <f>Komponento_parinkimas</f>
        <v>#N/A</v>
      </c>
      <c r="AB179" s="116" t="e">
        <f>Komponento_parinkimas</f>
        <v>#N/A</v>
      </c>
      <c r="AC179" s="116" t="e">
        <f>Komponento_parinkimas</f>
        <v>#N/A</v>
      </c>
      <c r="AD179" s="116" t="e">
        <f>Komponento_parinkimas</f>
        <v>#N/A</v>
      </c>
      <c r="AE179" s="116" t="e">
        <f>Komponento_parinkimas</f>
        <v>#N/A</v>
      </c>
      <c r="AF179" s="116" t="e">
        <f>Komponento_parinkimas</f>
        <v>#N/A</v>
      </c>
      <c r="AG179" s="116" t="e">
        <f>Komponento_parinkimas</f>
        <v>#N/A</v>
      </c>
      <c r="AH179" s="116" t="e">
        <f>Komponento_parinkimas</f>
        <v>#N/A</v>
      </c>
      <c r="AI179" s="116" t="e">
        <f>Komponento_parinkimas</f>
        <v>#N/A</v>
      </c>
      <c r="AJ179" s="116" t="e">
        <f>Komponento_parinkimas</f>
        <v>#N/A</v>
      </c>
      <c r="AK179" s="116" t="e">
        <f>Komponento_parinkimas</f>
        <v>#N/A</v>
      </c>
      <c r="AL179" s="116" t="e">
        <f>Komponento_parinkimas</f>
        <v>#N/A</v>
      </c>
      <c r="AM179" s="116" t="e">
        <f>Komponento_parinkimas</f>
        <v>#N/A</v>
      </c>
      <c r="AN179" s="116" t="e">
        <f>Komponento_parinkimas</f>
        <v>#N/A</v>
      </c>
      <c r="AO179" s="116" t="e">
        <f>Komponento_parinkimas</f>
        <v>#N/A</v>
      </c>
      <c r="AP179" s="116" t="e">
        <f>Komponento_parinkimas</f>
        <v>#N/A</v>
      </c>
      <c r="AQ179" s="116" t="e">
        <f>Komponento_parinkimas</f>
        <v>#N/A</v>
      </c>
      <c r="AR179" s="1"/>
      <c r="AS179" s="1"/>
    </row>
    <row r="180" spans="1:45">
      <c r="A180" s="113" t="s">
        <v>529</v>
      </c>
      <c r="B180" s="114" t="s">
        <v>343</v>
      </c>
      <c r="C180" s="172"/>
      <c r="D180" s="172" t="s">
        <v>69</v>
      </c>
      <c r="E180" s="184" t="s">
        <v>69</v>
      </c>
      <c r="F180" s="184">
        <v>0</v>
      </c>
      <c r="G180" s="184" t="s">
        <v>69</v>
      </c>
      <c r="H180" s="184">
        <v>0</v>
      </c>
      <c r="I180" s="184" t="s">
        <v>69</v>
      </c>
      <c r="J180" s="184">
        <v>0</v>
      </c>
      <c r="K180" s="184">
        <f t="shared" si="15"/>
        <v>0</v>
      </c>
      <c r="L180" s="18"/>
      <c r="M180" s="116" t="e">
        <f>Komponento_parinkimas</f>
        <v>#N/A</v>
      </c>
      <c r="N180" s="116" t="e">
        <f>Komponento_parinkimas</f>
        <v>#N/A</v>
      </c>
      <c r="O180" s="116" t="e">
        <f>Komponento_parinkimas</f>
        <v>#N/A</v>
      </c>
      <c r="P180" s="116" t="e">
        <f>Komponento_parinkimas</f>
        <v>#N/A</v>
      </c>
      <c r="Q180" s="116" t="e">
        <f>Komponento_parinkimas</f>
        <v>#N/A</v>
      </c>
      <c r="R180" s="116" t="e">
        <f>Komponento_parinkimas</f>
        <v>#N/A</v>
      </c>
      <c r="S180" s="116" t="e">
        <f>Komponento_parinkimas</f>
        <v>#N/A</v>
      </c>
      <c r="T180" s="116" t="e">
        <f>Komponento_parinkimas</f>
        <v>#N/A</v>
      </c>
      <c r="U180" s="116" t="e">
        <f>Komponento_parinkimas</f>
        <v>#N/A</v>
      </c>
      <c r="V180" s="116" t="e">
        <f>Komponento_parinkimas</f>
        <v>#N/A</v>
      </c>
      <c r="W180" s="116" t="e">
        <f>Komponento_parinkimas</f>
        <v>#N/A</v>
      </c>
      <c r="X180" s="116" t="e">
        <f>Komponento_parinkimas</f>
        <v>#N/A</v>
      </c>
      <c r="Y180" s="116" t="e">
        <f>Komponento_parinkimas</f>
        <v>#N/A</v>
      </c>
      <c r="Z180" s="116" t="e">
        <f>Komponento_parinkimas</f>
        <v>#N/A</v>
      </c>
      <c r="AA180" s="116" t="e">
        <f>Komponento_parinkimas</f>
        <v>#N/A</v>
      </c>
      <c r="AB180" s="116" t="e">
        <f>Komponento_parinkimas</f>
        <v>#N/A</v>
      </c>
      <c r="AC180" s="116" t="e">
        <f>Komponento_parinkimas</f>
        <v>#N/A</v>
      </c>
      <c r="AD180" s="116" t="e">
        <f>Komponento_parinkimas</f>
        <v>#N/A</v>
      </c>
      <c r="AE180" s="116" t="e">
        <f>Komponento_parinkimas</f>
        <v>#N/A</v>
      </c>
      <c r="AF180" s="116" t="e">
        <f>Komponento_parinkimas</f>
        <v>#N/A</v>
      </c>
      <c r="AG180" s="116" t="e">
        <f>Komponento_parinkimas</f>
        <v>#N/A</v>
      </c>
      <c r="AH180" s="116" t="e">
        <f>Komponento_parinkimas</f>
        <v>#N/A</v>
      </c>
      <c r="AI180" s="116" t="e">
        <f>Komponento_parinkimas</f>
        <v>#N/A</v>
      </c>
      <c r="AJ180" s="116" t="e">
        <f>Komponento_parinkimas</f>
        <v>#N/A</v>
      </c>
      <c r="AK180" s="116" t="e">
        <f>Komponento_parinkimas</f>
        <v>#N/A</v>
      </c>
      <c r="AL180" s="116" t="e">
        <f>Komponento_parinkimas</f>
        <v>#N/A</v>
      </c>
      <c r="AM180" s="116" t="e">
        <f>Komponento_parinkimas</f>
        <v>#N/A</v>
      </c>
      <c r="AN180" s="116" t="e">
        <f>Komponento_parinkimas</f>
        <v>#N/A</v>
      </c>
      <c r="AO180" s="116" t="e">
        <f>Komponento_parinkimas</f>
        <v>#N/A</v>
      </c>
      <c r="AP180" s="116" t="e">
        <f>Komponento_parinkimas</f>
        <v>#N/A</v>
      </c>
      <c r="AQ180" s="116" t="e">
        <f>Komponento_parinkimas</f>
        <v>#N/A</v>
      </c>
      <c r="AR180" s="1"/>
      <c r="AS180" s="1"/>
    </row>
    <row r="181" spans="1:45">
      <c r="A181" s="113" t="s">
        <v>529</v>
      </c>
      <c r="B181" s="119" t="s">
        <v>53</v>
      </c>
      <c r="C181" s="120"/>
      <c r="D181" s="120"/>
      <c r="E181" s="196"/>
      <c r="F181" s="196"/>
      <c r="G181" s="196"/>
      <c r="H181" s="196"/>
      <c r="I181" s="196"/>
      <c r="J181" s="196"/>
      <c r="K181" s="191"/>
      <c r="L181" s="118"/>
      <c r="M181" s="111"/>
      <c r="N181" s="111"/>
      <c r="O181" s="111"/>
      <c r="P181" s="111"/>
      <c r="Q181" s="111"/>
      <c r="R181" s="111"/>
      <c r="S181" s="111"/>
      <c r="T181" s="111"/>
      <c r="U181" s="111"/>
      <c r="V181" s="111"/>
      <c r="W181" s="111"/>
      <c r="X181" s="111"/>
      <c r="Y181" s="111"/>
      <c r="Z181" s="111"/>
      <c r="AA181" s="111"/>
      <c r="AB181" s="111"/>
      <c r="AC181" s="111"/>
      <c r="AD181" s="111"/>
      <c r="AE181" s="111"/>
      <c r="AF181" s="111"/>
      <c r="AG181" s="111"/>
      <c r="AH181" s="111"/>
      <c r="AI181" s="111"/>
      <c r="AJ181" s="111"/>
      <c r="AK181" s="111"/>
      <c r="AL181" s="111"/>
      <c r="AM181" s="111"/>
      <c r="AN181" s="111"/>
      <c r="AO181" s="111"/>
      <c r="AP181" s="111"/>
      <c r="AQ181" s="111"/>
      <c r="AR181" s="1"/>
      <c r="AS181" s="1"/>
    </row>
    <row r="182" spans="1:45">
      <c r="A182" s="113" t="s">
        <v>529</v>
      </c>
      <c r="B182" s="114" t="s">
        <v>344</v>
      </c>
      <c r="C182" s="172"/>
      <c r="D182" s="172" t="s">
        <v>69</v>
      </c>
      <c r="E182" s="184" t="s">
        <v>69</v>
      </c>
      <c r="F182" s="184">
        <v>0</v>
      </c>
      <c r="G182" s="184" t="s">
        <v>69</v>
      </c>
      <c r="H182" s="184">
        <v>0</v>
      </c>
      <c r="I182" s="184" t="s">
        <v>69</v>
      </c>
      <c r="J182" s="184">
        <v>0</v>
      </c>
      <c r="K182" s="184">
        <f>PRODUCT(IF(E182&lt;&gt;"'-",F182,1),IF(G182&lt;&gt;"-",H182,1),IF(I182&lt;&gt;"-",J182,1))</f>
        <v>0</v>
      </c>
      <c r="L182" s="18"/>
      <c r="M182" s="116" t="e">
        <f>Komponento_parinkimas</f>
        <v>#N/A</v>
      </c>
      <c r="N182" s="116" t="e">
        <f>Komponento_parinkimas</f>
        <v>#N/A</v>
      </c>
      <c r="O182" s="116" t="e">
        <f>Komponento_parinkimas</f>
        <v>#N/A</v>
      </c>
      <c r="P182" s="116" t="e">
        <f>Komponento_parinkimas</f>
        <v>#N/A</v>
      </c>
      <c r="Q182" s="116" t="e">
        <f>Komponento_parinkimas</f>
        <v>#N/A</v>
      </c>
      <c r="R182" s="116" t="e">
        <f>Komponento_parinkimas</f>
        <v>#N/A</v>
      </c>
      <c r="S182" s="116" t="e">
        <f>Komponento_parinkimas</f>
        <v>#N/A</v>
      </c>
      <c r="T182" s="116" t="e">
        <f>Komponento_parinkimas</f>
        <v>#N/A</v>
      </c>
      <c r="U182" s="116" t="e">
        <f>Komponento_parinkimas</f>
        <v>#N/A</v>
      </c>
      <c r="V182" s="116" t="e">
        <f>Komponento_parinkimas</f>
        <v>#N/A</v>
      </c>
      <c r="W182" s="116" t="e">
        <f>Komponento_parinkimas</f>
        <v>#N/A</v>
      </c>
      <c r="X182" s="116" t="e">
        <f>Komponento_parinkimas</f>
        <v>#N/A</v>
      </c>
      <c r="Y182" s="116" t="e">
        <f>Komponento_parinkimas</f>
        <v>#N/A</v>
      </c>
      <c r="Z182" s="116" t="e">
        <f>Komponento_parinkimas</f>
        <v>#N/A</v>
      </c>
      <c r="AA182" s="116" t="e">
        <f>Komponento_parinkimas</f>
        <v>#N/A</v>
      </c>
      <c r="AB182" s="116" t="e">
        <f>Komponento_parinkimas</f>
        <v>#N/A</v>
      </c>
      <c r="AC182" s="116" t="e">
        <f>Komponento_parinkimas</f>
        <v>#N/A</v>
      </c>
      <c r="AD182" s="116" t="e">
        <f>Komponento_parinkimas</f>
        <v>#N/A</v>
      </c>
      <c r="AE182" s="116" t="e">
        <f>Komponento_parinkimas</f>
        <v>#N/A</v>
      </c>
      <c r="AF182" s="116" t="e">
        <f>Komponento_parinkimas</f>
        <v>#N/A</v>
      </c>
      <c r="AG182" s="116" t="e">
        <f>Komponento_parinkimas</f>
        <v>#N/A</v>
      </c>
      <c r="AH182" s="116" t="e">
        <f>Komponento_parinkimas</f>
        <v>#N/A</v>
      </c>
      <c r="AI182" s="116" t="e">
        <f>Komponento_parinkimas</f>
        <v>#N/A</v>
      </c>
      <c r="AJ182" s="116" t="e">
        <f>Komponento_parinkimas</f>
        <v>#N/A</v>
      </c>
      <c r="AK182" s="116" t="e">
        <f>Komponento_parinkimas</f>
        <v>#N/A</v>
      </c>
      <c r="AL182" s="116" t="e">
        <f>Komponento_parinkimas</f>
        <v>#N/A</v>
      </c>
      <c r="AM182" s="116" t="e">
        <f>Komponento_parinkimas</f>
        <v>#N/A</v>
      </c>
      <c r="AN182" s="116" t="e">
        <f>Komponento_parinkimas</f>
        <v>#N/A</v>
      </c>
      <c r="AO182" s="116" t="e">
        <f>Komponento_parinkimas</f>
        <v>#N/A</v>
      </c>
      <c r="AP182" s="116" t="e">
        <f>Komponento_parinkimas</f>
        <v>#N/A</v>
      </c>
      <c r="AQ182" s="116" t="e">
        <f>Komponento_parinkimas</f>
        <v>#N/A</v>
      </c>
      <c r="AR182" s="1"/>
      <c r="AS182" s="1"/>
    </row>
    <row r="183" spans="1:45">
      <c r="A183" s="113" t="s">
        <v>529</v>
      </c>
      <c r="B183" s="114" t="s">
        <v>345</v>
      </c>
      <c r="C183" s="172"/>
      <c r="D183" s="172" t="s">
        <v>69</v>
      </c>
      <c r="E183" s="184" t="s">
        <v>69</v>
      </c>
      <c r="F183" s="184">
        <v>0</v>
      </c>
      <c r="G183" s="184" t="s">
        <v>69</v>
      </c>
      <c r="H183" s="184">
        <v>0</v>
      </c>
      <c r="I183" s="184" t="s">
        <v>69</v>
      </c>
      <c r="J183" s="184">
        <v>0</v>
      </c>
      <c r="K183" s="184">
        <f>PRODUCT(IF(E183&lt;&gt;"'-",F183,1),IF(G183&lt;&gt;"-",H183,1),IF(I183&lt;&gt;"-",J183,1))</f>
        <v>0</v>
      </c>
      <c r="L183" s="18"/>
      <c r="M183" s="116" t="e">
        <f>Komponento_parinkimas</f>
        <v>#N/A</v>
      </c>
      <c r="N183" s="116" t="e">
        <f>Komponento_parinkimas</f>
        <v>#N/A</v>
      </c>
      <c r="O183" s="116" t="e">
        <f>Komponento_parinkimas</f>
        <v>#N/A</v>
      </c>
      <c r="P183" s="116" t="e">
        <f>Komponento_parinkimas</f>
        <v>#N/A</v>
      </c>
      <c r="Q183" s="116" t="e">
        <f>Komponento_parinkimas</f>
        <v>#N/A</v>
      </c>
      <c r="R183" s="116" t="e">
        <f>Komponento_parinkimas</f>
        <v>#N/A</v>
      </c>
      <c r="S183" s="116" t="e">
        <f>Komponento_parinkimas</f>
        <v>#N/A</v>
      </c>
      <c r="T183" s="116" t="e">
        <f>Komponento_parinkimas</f>
        <v>#N/A</v>
      </c>
      <c r="U183" s="116" t="e">
        <f>Komponento_parinkimas</f>
        <v>#N/A</v>
      </c>
      <c r="V183" s="116" t="e">
        <f>Komponento_parinkimas</f>
        <v>#N/A</v>
      </c>
      <c r="W183" s="116" t="e">
        <f>Komponento_parinkimas</f>
        <v>#N/A</v>
      </c>
      <c r="X183" s="116" t="e">
        <f>Komponento_parinkimas</f>
        <v>#N/A</v>
      </c>
      <c r="Y183" s="116" t="e">
        <f>Komponento_parinkimas</f>
        <v>#N/A</v>
      </c>
      <c r="Z183" s="116" t="e">
        <f>Komponento_parinkimas</f>
        <v>#N/A</v>
      </c>
      <c r="AA183" s="116" t="e">
        <f>Komponento_parinkimas</f>
        <v>#N/A</v>
      </c>
      <c r="AB183" s="116" t="e">
        <f>Komponento_parinkimas</f>
        <v>#N/A</v>
      </c>
      <c r="AC183" s="116" t="e">
        <f>Komponento_parinkimas</f>
        <v>#N/A</v>
      </c>
      <c r="AD183" s="116" t="e">
        <f>Komponento_parinkimas</f>
        <v>#N/A</v>
      </c>
      <c r="AE183" s="116" t="e">
        <f>Komponento_parinkimas</f>
        <v>#N/A</v>
      </c>
      <c r="AF183" s="116" t="e">
        <f>Komponento_parinkimas</f>
        <v>#N/A</v>
      </c>
      <c r="AG183" s="116" t="e">
        <f>Komponento_parinkimas</f>
        <v>#N/A</v>
      </c>
      <c r="AH183" s="116" t="e">
        <f>Komponento_parinkimas</f>
        <v>#N/A</v>
      </c>
      <c r="AI183" s="116" t="e">
        <f>Komponento_parinkimas</f>
        <v>#N/A</v>
      </c>
      <c r="AJ183" s="116" t="e">
        <f>Komponento_parinkimas</f>
        <v>#N/A</v>
      </c>
      <c r="AK183" s="116" t="e">
        <f>Komponento_parinkimas</f>
        <v>#N/A</v>
      </c>
      <c r="AL183" s="116" t="e">
        <f>Komponento_parinkimas</f>
        <v>#N/A</v>
      </c>
      <c r="AM183" s="116" t="e">
        <f>Komponento_parinkimas</f>
        <v>#N/A</v>
      </c>
      <c r="AN183" s="116" t="e">
        <f>Komponento_parinkimas</f>
        <v>#N/A</v>
      </c>
      <c r="AO183" s="116" t="e">
        <f>Komponento_parinkimas</f>
        <v>#N/A</v>
      </c>
      <c r="AP183" s="116" t="e">
        <f>Komponento_parinkimas</f>
        <v>#N/A</v>
      </c>
      <c r="AQ183" s="116" t="e">
        <f>Komponento_parinkimas</f>
        <v>#N/A</v>
      </c>
      <c r="AR183" s="1"/>
      <c r="AS183" s="1"/>
    </row>
    <row r="184" spans="1:45">
      <c r="A184" s="113" t="s">
        <v>529</v>
      </c>
      <c r="B184" s="114" t="s">
        <v>346</v>
      </c>
      <c r="C184" s="172"/>
      <c r="D184" s="172" t="s">
        <v>69</v>
      </c>
      <c r="E184" s="184" t="s">
        <v>69</v>
      </c>
      <c r="F184" s="184">
        <v>0</v>
      </c>
      <c r="G184" s="184" t="s">
        <v>69</v>
      </c>
      <c r="H184" s="184">
        <v>0</v>
      </c>
      <c r="I184" s="184" t="s">
        <v>69</v>
      </c>
      <c r="J184" s="184">
        <v>0</v>
      </c>
      <c r="K184" s="184">
        <f>PRODUCT(IF(E184&lt;&gt;"'-",F184,1),IF(G184&lt;&gt;"-",H184,1),IF(I184&lt;&gt;"-",J184,1))</f>
        <v>0</v>
      </c>
      <c r="L184" s="18"/>
      <c r="M184" s="116" t="e">
        <f>Komponento_parinkimas</f>
        <v>#N/A</v>
      </c>
      <c r="N184" s="116" t="e">
        <f>Komponento_parinkimas</f>
        <v>#N/A</v>
      </c>
      <c r="O184" s="116" t="e">
        <f>Komponento_parinkimas</f>
        <v>#N/A</v>
      </c>
      <c r="P184" s="116" t="e">
        <f>Komponento_parinkimas</f>
        <v>#N/A</v>
      </c>
      <c r="Q184" s="116" t="e">
        <f>Komponento_parinkimas</f>
        <v>#N/A</v>
      </c>
      <c r="R184" s="116" t="e">
        <f>Komponento_parinkimas</f>
        <v>#N/A</v>
      </c>
      <c r="S184" s="116" t="e">
        <f>Komponento_parinkimas</f>
        <v>#N/A</v>
      </c>
      <c r="T184" s="116" t="e">
        <f>Komponento_parinkimas</f>
        <v>#N/A</v>
      </c>
      <c r="U184" s="116" t="e">
        <f>Komponento_parinkimas</f>
        <v>#N/A</v>
      </c>
      <c r="V184" s="116" t="e">
        <f>Komponento_parinkimas</f>
        <v>#N/A</v>
      </c>
      <c r="W184" s="116" t="e">
        <f>Komponento_parinkimas</f>
        <v>#N/A</v>
      </c>
      <c r="X184" s="116" t="e">
        <f>Komponento_parinkimas</f>
        <v>#N/A</v>
      </c>
      <c r="Y184" s="116" t="e">
        <f>Komponento_parinkimas</f>
        <v>#N/A</v>
      </c>
      <c r="Z184" s="116" t="e">
        <f>Komponento_parinkimas</f>
        <v>#N/A</v>
      </c>
      <c r="AA184" s="116" t="e">
        <f>Komponento_parinkimas</f>
        <v>#N/A</v>
      </c>
      <c r="AB184" s="116" t="e">
        <f>Komponento_parinkimas</f>
        <v>#N/A</v>
      </c>
      <c r="AC184" s="116" t="e">
        <f>Komponento_parinkimas</f>
        <v>#N/A</v>
      </c>
      <c r="AD184" s="116" t="e">
        <f>Komponento_parinkimas</f>
        <v>#N/A</v>
      </c>
      <c r="AE184" s="116" t="e">
        <f>Komponento_parinkimas</f>
        <v>#N/A</v>
      </c>
      <c r="AF184" s="116" t="e">
        <f>Komponento_parinkimas</f>
        <v>#N/A</v>
      </c>
      <c r="AG184" s="116" t="e">
        <f>Komponento_parinkimas</f>
        <v>#N/A</v>
      </c>
      <c r="AH184" s="116" t="e">
        <f>Komponento_parinkimas</f>
        <v>#N/A</v>
      </c>
      <c r="AI184" s="116" t="e">
        <f>Komponento_parinkimas</f>
        <v>#N/A</v>
      </c>
      <c r="AJ184" s="116" t="e">
        <f>Komponento_parinkimas</f>
        <v>#N/A</v>
      </c>
      <c r="AK184" s="116" t="e">
        <f>Komponento_parinkimas</f>
        <v>#N/A</v>
      </c>
      <c r="AL184" s="116" t="e">
        <f>Komponento_parinkimas</f>
        <v>#N/A</v>
      </c>
      <c r="AM184" s="116" t="e">
        <f>Komponento_parinkimas</f>
        <v>#N/A</v>
      </c>
      <c r="AN184" s="116" t="e">
        <f>Komponento_parinkimas</f>
        <v>#N/A</v>
      </c>
      <c r="AO184" s="116" t="e">
        <f>Komponento_parinkimas</f>
        <v>#N/A</v>
      </c>
      <c r="AP184" s="116" t="e">
        <f>Komponento_parinkimas</f>
        <v>#N/A</v>
      </c>
      <c r="AQ184" s="116" t="e">
        <f>Komponento_parinkimas</f>
        <v>#N/A</v>
      </c>
      <c r="AR184" s="1"/>
      <c r="AS184" s="1"/>
    </row>
    <row r="185" spans="1:45">
      <c r="A185" s="113" t="s">
        <v>496</v>
      </c>
      <c r="B185" s="119" t="s">
        <v>50</v>
      </c>
      <c r="C185" s="120"/>
      <c r="D185" s="120"/>
      <c r="E185" s="196"/>
      <c r="F185" s="196"/>
      <c r="G185" s="196"/>
      <c r="H185" s="196"/>
      <c r="I185" s="196"/>
      <c r="J185" s="196"/>
      <c r="K185" s="191"/>
      <c r="L185" s="118"/>
      <c r="M185" s="111"/>
      <c r="N185" s="111"/>
      <c r="O185" s="111"/>
      <c r="P185" s="111"/>
      <c r="Q185" s="111"/>
      <c r="R185" s="111"/>
      <c r="S185" s="111"/>
      <c r="T185" s="111"/>
      <c r="U185" s="111"/>
      <c r="V185" s="111"/>
      <c r="W185" s="111"/>
      <c r="X185" s="111"/>
      <c r="Y185" s="111"/>
      <c r="Z185" s="111"/>
      <c r="AA185" s="111"/>
      <c r="AB185" s="111"/>
      <c r="AC185" s="111"/>
      <c r="AD185" s="111"/>
      <c r="AE185" s="111"/>
      <c r="AF185" s="111"/>
      <c r="AG185" s="111"/>
      <c r="AH185" s="111"/>
      <c r="AI185" s="111"/>
      <c r="AJ185" s="111"/>
      <c r="AK185" s="111"/>
      <c r="AL185" s="111"/>
      <c r="AM185" s="111"/>
      <c r="AN185" s="111"/>
      <c r="AO185" s="111"/>
      <c r="AP185" s="111"/>
      <c r="AQ185" s="111"/>
      <c r="AR185" s="1"/>
      <c r="AS185" s="1"/>
    </row>
    <row r="186" spans="1:45">
      <c r="A186" s="113" t="s">
        <v>496</v>
      </c>
      <c r="B186" s="114" t="s">
        <v>51</v>
      </c>
      <c r="C186" s="172"/>
      <c r="D186" s="172" t="s">
        <v>69</v>
      </c>
      <c r="E186" s="184" t="s">
        <v>69</v>
      </c>
      <c r="F186" s="184">
        <v>0</v>
      </c>
      <c r="G186" s="184" t="s">
        <v>69</v>
      </c>
      <c r="H186" s="184">
        <v>0</v>
      </c>
      <c r="I186" s="184" t="s">
        <v>69</v>
      </c>
      <c r="J186" s="184">
        <v>0</v>
      </c>
      <c r="K186" s="184">
        <f>PRODUCT(IF(E186&lt;&gt;"'-",F186,1),IF(G186&lt;&gt;"-",H186,1),IF(I186&lt;&gt;"-",J186,1))</f>
        <v>0</v>
      </c>
      <c r="L186" s="18"/>
      <c r="M186" s="116" t="e">
        <f>Komponento_parinkimas</f>
        <v>#N/A</v>
      </c>
      <c r="N186" s="116" t="e">
        <f>Komponento_parinkimas</f>
        <v>#N/A</v>
      </c>
      <c r="O186" s="116" t="e">
        <f>Komponento_parinkimas</f>
        <v>#N/A</v>
      </c>
      <c r="P186" s="116" t="e">
        <f>Komponento_parinkimas</f>
        <v>#N/A</v>
      </c>
      <c r="Q186" s="116" t="e">
        <f>Komponento_parinkimas</f>
        <v>#N/A</v>
      </c>
      <c r="R186" s="116" t="e">
        <f>Komponento_parinkimas</f>
        <v>#N/A</v>
      </c>
      <c r="S186" s="116" t="e">
        <f>Komponento_parinkimas</f>
        <v>#N/A</v>
      </c>
      <c r="T186" s="116" t="e">
        <f>Komponento_parinkimas</f>
        <v>#N/A</v>
      </c>
      <c r="U186" s="116" t="e">
        <f>Komponento_parinkimas</f>
        <v>#N/A</v>
      </c>
      <c r="V186" s="116" t="e">
        <f>Komponento_parinkimas</f>
        <v>#N/A</v>
      </c>
      <c r="W186" s="116" t="e">
        <f>Komponento_parinkimas</f>
        <v>#N/A</v>
      </c>
      <c r="X186" s="116" t="e">
        <f>Komponento_parinkimas</f>
        <v>#N/A</v>
      </c>
      <c r="Y186" s="116" t="e">
        <f>Komponento_parinkimas</f>
        <v>#N/A</v>
      </c>
      <c r="Z186" s="116" t="e">
        <f>Komponento_parinkimas</f>
        <v>#N/A</v>
      </c>
      <c r="AA186" s="116" t="e">
        <f>Komponento_parinkimas</f>
        <v>#N/A</v>
      </c>
      <c r="AB186" s="116" t="e">
        <f>Komponento_parinkimas</f>
        <v>#N/A</v>
      </c>
      <c r="AC186" s="116" t="e">
        <f>Komponento_parinkimas</f>
        <v>#N/A</v>
      </c>
      <c r="AD186" s="116" t="e">
        <f>Komponento_parinkimas</f>
        <v>#N/A</v>
      </c>
      <c r="AE186" s="116" t="e">
        <f>Komponento_parinkimas</f>
        <v>#N/A</v>
      </c>
      <c r="AF186" s="116" t="e">
        <f>Komponento_parinkimas</f>
        <v>#N/A</v>
      </c>
      <c r="AG186" s="116" t="e">
        <f>Komponento_parinkimas</f>
        <v>#N/A</v>
      </c>
      <c r="AH186" s="116" t="e">
        <f>Komponento_parinkimas</f>
        <v>#N/A</v>
      </c>
      <c r="AI186" s="116" t="e">
        <f>Komponento_parinkimas</f>
        <v>#N/A</v>
      </c>
      <c r="AJ186" s="116" t="e">
        <f>Komponento_parinkimas</f>
        <v>#N/A</v>
      </c>
      <c r="AK186" s="116" t="e">
        <f>Komponento_parinkimas</f>
        <v>#N/A</v>
      </c>
      <c r="AL186" s="116" t="e">
        <f>Komponento_parinkimas</f>
        <v>#N/A</v>
      </c>
      <c r="AM186" s="116" t="e">
        <f>Komponento_parinkimas</f>
        <v>#N/A</v>
      </c>
      <c r="AN186" s="116" t="e">
        <f>Komponento_parinkimas</f>
        <v>#N/A</v>
      </c>
      <c r="AO186" s="116" t="e">
        <f>Komponento_parinkimas</f>
        <v>#N/A</v>
      </c>
      <c r="AP186" s="116" t="e">
        <f>Komponento_parinkimas</f>
        <v>#N/A</v>
      </c>
      <c r="AQ186" s="116" t="e">
        <f>Komponento_parinkimas</f>
        <v>#N/A</v>
      </c>
      <c r="AR186" s="1"/>
      <c r="AS186" s="1"/>
    </row>
    <row r="187" spans="1:45">
      <c r="A187" s="113" t="s">
        <v>496</v>
      </c>
      <c r="B187" s="114" t="s">
        <v>52</v>
      </c>
      <c r="C187" s="172"/>
      <c r="D187" s="172" t="s">
        <v>69</v>
      </c>
      <c r="E187" s="184" t="s">
        <v>69</v>
      </c>
      <c r="F187" s="184">
        <v>0</v>
      </c>
      <c r="G187" s="184" t="s">
        <v>69</v>
      </c>
      <c r="H187" s="184">
        <v>0</v>
      </c>
      <c r="I187" s="184" t="s">
        <v>69</v>
      </c>
      <c r="J187" s="184">
        <v>0</v>
      </c>
      <c r="K187" s="184">
        <f t="shared" ref="K187:K192" si="16">PRODUCT(IF(E187&lt;&gt;"'-",F187,1),IF(G187&lt;&gt;"-",H187,1),IF(I187&lt;&gt;"-",J187,1))</f>
        <v>0</v>
      </c>
      <c r="L187" s="18"/>
      <c r="M187" s="116" t="e">
        <f>Komponento_parinkimas</f>
        <v>#N/A</v>
      </c>
      <c r="N187" s="116" t="e">
        <f>Komponento_parinkimas</f>
        <v>#N/A</v>
      </c>
      <c r="O187" s="116" t="e">
        <f>Komponento_parinkimas</f>
        <v>#N/A</v>
      </c>
      <c r="P187" s="116" t="e">
        <f>Komponento_parinkimas</f>
        <v>#N/A</v>
      </c>
      <c r="Q187" s="116" t="e">
        <f>Komponento_parinkimas</f>
        <v>#N/A</v>
      </c>
      <c r="R187" s="116" t="e">
        <f>Komponento_parinkimas</f>
        <v>#N/A</v>
      </c>
      <c r="S187" s="116" t="e">
        <f>Komponento_parinkimas</f>
        <v>#N/A</v>
      </c>
      <c r="T187" s="116" t="e">
        <f>Komponento_parinkimas</f>
        <v>#N/A</v>
      </c>
      <c r="U187" s="116" t="e">
        <f>Komponento_parinkimas</f>
        <v>#N/A</v>
      </c>
      <c r="V187" s="116" t="e">
        <f>Komponento_parinkimas</f>
        <v>#N/A</v>
      </c>
      <c r="W187" s="116" t="e">
        <f>Komponento_parinkimas</f>
        <v>#N/A</v>
      </c>
      <c r="X187" s="116" t="e">
        <f>Komponento_parinkimas</f>
        <v>#N/A</v>
      </c>
      <c r="Y187" s="116" t="e">
        <f>Komponento_parinkimas</f>
        <v>#N/A</v>
      </c>
      <c r="Z187" s="116" t="e">
        <f>Komponento_parinkimas</f>
        <v>#N/A</v>
      </c>
      <c r="AA187" s="116" t="e">
        <f>Komponento_parinkimas</f>
        <v>#N/A</v>
      </c>
      <c r="AB187" s="116" t="e">
        <f>Komponento_parinkimas</f>
        <v>#N/A</v>
      </c>
      <c r="AC187" s="116" t="e">
        <f>Komponento_parinkimas</f>
        <v>#N/A</v>
      </c>
      <c r="AD187" s="116" t="e">
        <f>Komponento_parinkimas</f>
        <v>#N/A</v>
      </c>
      <c r="AE187" s="116" t="e">
        <f>Komponento_parinkimas</f>
        <v>#N/A</v>
      </c>
      <c r="AF187" s="116" t="e">
        <f>Komponento_parinkimas</f>
        <v>#N/A</v>
      </c>
      <c r="AG187" s="116" t="e">
        <f>Komponento_parinkimas</f>
        <v>#N/A</v>
      </c>
      <c r="AH187" s="116" t="e">
        <f>Komponento_parinkimas</f>
        <v>#N/A</v>
      </c>
      <c r="AI187" s="116" t="e">
        <f>Komponento_parinkimas</f>
        <v>#N/A</v>
      </c>
      <c r="AJ187" s="116" t="e">
        <f>Komponento_parinkimas</f>
        <v>#N/A</v>
      </c>
      <c r="AK187" s="116" t="e">
        <f>Komponento_parinkimas</f>
        <v>#N/A</v>
      </c>
      <c r="AL187" s="116" t="e">
        <f>Komponento_parinkimas</f>
        <v>#N/A</v>
      </c>
      <c r="AM187" s="116" t="e">
        <f>Komponento_parinkimas</f>
        <v>#N/A</v>
      </c>
      <c r="AN187" s="116" t="e">
        <f>Komponento_parinkimas</f>
        <v>#N/A</v>
      </c>
      <c r="AO187" s="116" t="e">
        <f>Komponento_parinkimas</f>
        <v>#N/A</v>
      </c>
      <c r="AP187" s="116" t="e">
        <f>Komponento_parinkimas</f>
        <v>#N/A</v>
      </c>
      <c r="AQ187" s="116" t="e">
        <f>Komponento_parinkimas</f>
        <v>#N/A</v>
      </c>
      <c r="AR187" s="1"/>
      <c r="AS187" s="1"/>
    </row>
    <row r="188" spans="1:45">
      <c r="A188" s="113" t="s">
        <v>496</v>
      </c>
      <c r="B188" s="114" t="s">
        <v>339</v>
      </c>
      <c r="C188" s="172"/>
      <c r="D188" s="172" t="s">
        <v>69</v>
      </c>
      <c r="E188" s="184" t="s">
        <v>69</v>
      </c>
      <c r="F188" s="184">
        <v>0</v>
      </c>
      <c r="G188" s="184" t="s">
        <v>69</v>
      </c>
      <c r="H188" s="184">
        <v>0</v>
      </c>
      <c r="I188" s="184" t="s">
        <v>69</v>
      </c>
      <c r="J188" s="184">
        <v>0</v>
      </c>
      <c r="K188" s="184">
        <f t="shared" si="16"/>
        <v>0</v>
      </c>
      <c r="L188" s="18"/>
      <c r="M188" s="116" t="e">
        <f>Komponento_parinkimas</f>
        <v>#N/A</v>
      </c>
      <c r="N188" s="116" t="e">
        <f>Komponento_parinkimas</f>
        <v>#N/A</v>
      </c>
      <c r="O188" s="116" t="e">
        <f>Komponento_parinkimas</f>
        <v>#N/A</v>
      </c>
      <c r="P188" s="116" t="e">
        <f>Komponento_parinkimas</f>
        <v>#N/A</v>
      </c>
      <c r="Q188" s="116" t="e">
        <f>Komponento_parinkimas</f>
        <v>#N/A</v>
      </c>
      <c r="R188" s="116" t="e">
        <f>Komponento_parinkimas</f>
        <v>#N/A</v>
      </c>
      <c r="S188" s="116" t="e">
        <f>Komponento_parinkimas</f>
        <v>#N/A</v>
      </c>
      <c r="T188" s="116" t="e">
        <f>Komponento_parinkimas</f>
        <v>#N/A</v>
      </c>
      <c r="U188" s="116" t="e">
        <f>Komponento_parinkimas</f>
        <v>#N/A</v>
      </c>
      <c r="V188" s="116" t="e">
        <f>Komponento_parinkimas</f>
        <v>#N/A</v>
      </c>
      <c r="W188" s="116" t="e">
        <f>Komponento_parinkimas</f>
        <v>#N/A</v>
      </c>
      <c r="X188" s="116" t="e">
        <f>Komponento_parinkimas</f>
        <v>#N/A</v>
      </c>
      <c r="Y188" s="116" t="e">
        <f>Komponento_parinkimas</f>
        <v>#N/A</v>
      </c>
      <c r="Z188" s="116" t="e">
        <f>Komponento_parinkimas</f>
        <v>#N/A</v>
      </c>
      <c r="AA188" s="116" t="e">
        <f>Komponento_parinkimas</f>
        <v>#N/A</v>
      </c>
      <c r="AB188" s="116" t="e">
        <f>Komponento_parinkimas</f>
        <v>#N/A</v>
      </c>
      <c r="AC188" s="116" t="e">
        <f>Komponento_parinkimas</f>
        <v>#N/A</v>
      </c>
      <c r="AD188" s="116" t="e">
        <f>Komponento_parinkimas</f>
        <v>#N/A</v>
      </c>
      <c r="AE188" s="116" t="e">
        <f>Komponento_parinkimas</f>
        <v>#N/A</v>
      </c>
      <c r="AF188" s="116" t="e">
        <f>Komponento_parinkimas</f>
        <v>#N/A</v>
      </c>
      <c r="AG188" s="116" t="e">
        <f>Komponento_parinkimas</f>
        <v>#N/A</v>
      </c>
      <c r="AH188" s="116" t="e">
        <f>Komponento_parinkimas</f>
        <v>#N/A</v>
      </c>
      <c r="AI188" s="116" t="e">
        <f>Komponento_parinkimas</f>
        <v>#N/A</v>
      </c>
      <c r="AJ188" s="116" t="e">
        <f>Komponento_parinkimas</f>
        <v>#N/A</v>
      </c>
      <c r="AK188" s="116" t="e">
        <f>Komponento_parinkimas</f>
        <v>#N/A</v>
      </c>
      <c r="AL188" s="116" t="e">
        <f>Komponento_parinkimas</f>
        <v>#N/A</v>
      </c>
      <c r="AM188" s="116" t="e">
        <f>Komponento_parinkimas</f>
        <v>#N/A</v>
      </c>
      <c r="AN188" s="116" t="e">
        <f>Komponento_parinkimas</f>
        <v>#N/A</v>
      </c>
      <c r="AO188" s="116" t="e">
        <f>Komponento_parinkimas</f>
        <v>#N/A</v>
      </c>
      <c r="AP188" s="116" t="e">
        <f>Komponento_parinkimas</f>
        <v>#N/A</v>
      </c>
      <c r="AQ188" s="116" t="e">
        <f>Komponento_parinkimas</f>
        <v>#N/A</v>
      </c>
      <c r="AR188" s="1"/>
      <c r="AS188" s="1"/>
    </row>
    <row r="189" spans="1:45">
      <c r="A189" s="113" t="s">
        <v>496</v>
      </c>
      <c r="B189" s="114" t="s">
        <v>340</v>
      </c>
      <c r="C189" s="172"/>
      <c r="D189" s="172" t="s">
        <v>69</v>
      </c>
      <c r="E189" s="184" t="s">
        <v>69</v>
      </c>
      <c r="F189" s="184">
        <v>0</v>
      </c>
      <c r="G189" s="184" t="s">
        <v>69</v>
      </c>
      <c r="H189" s="184">
        <v>0</v>
      </c>
      <c r="I189" s="184" t="s">
        <v>69</v>
      </c>
      <c r="J189" s="184">
        <v>0</v>
      </c>
      <c r="K189" s="184">
        <f t="shared" si="16"/>
        <v>0</v>
      </c>
      <c r="L189" s="18"/>
      <c r="M189" s="116" t="e">
        <f>Komponento_parinkimas</f>
        <v>#N/A</v>
      </c>
      <c r="N189" s="116" t="e">
        <f>Komponento_parinkimas</f>
        <v>#N/A</v>
      </c>
      <c r="O189" s="116" t="e">
        <f>Komponento_parinkimas</f>
        <v>#N/A</v>
      </c>
      <c r="P189" s="116" t="e">
        <f>Komponento_parinkimas</f>
        <v>#N/A</v>
      </c>
      <c r="Q189" s="116" t="e">
        <f>Komponento_parinkimas</f>
        <v>#N/A</v>
      </c>
      <c r="R189" s="116" t="e">
        <f>Komponento_parinkimas</f>
        <v>#N/A</v>
      </c>
      <c r="S189" s="116" t="e">
        <f>Komponento_parinkimas</f>
        <v>#N/A</v>
      </c>
      <c r="T189" s="116" t="e">
        <f>Komponento_parinkimas</f>
        <v>#N/A</v>
      </c>
      <c r="U189" s="116" t="e">
        <f>Komponento_parinkimas</f>
        <v>#N/A</v>
      </c>
      <c r="V189" s="116" t="e">
        <f>Komponento_parinkimas</f>
        <v>#N/A</v>
      </c>
      <c r="W189" s="116" t="e">
        <f>Komponento_parinkimas</f>
        <v>#N/A</v>
      </c>
      <c r="X189" s="116" t="e">
        <f>Komponento_parinkimas</f>
        <v>#N/A</v>
      </c>
      <c r="Y189" s="116" t="e">
        <f>Komponento_parinkimas</f>
        <v>#N/A</v>
      </c>
      <c r="Z189" s="116" t="e">
        <f>Komponento_parinkimas</f>
        <v>#N/A</v>
      </c>
      <c r="AA189" s="116" t="e">
        <f>Komponento_parinkimas</f>
        <v>#N/A</v>
      </c>
      <c r="AB189" s="116" t="e">
        <f>Komponento_parinkimas</f>
        <v>#N/A</v>
      </c>
      <c r="AC189" s="116" t="e">
        <f>Komponento_parinkimas</f>
        <v>#N/A</v>
      </c>
      <c r="AD189" s="116" t="e">
        <f>Komponento_parinkimas</f>
        <v>#N/A</v>
      </c>
      <c r="AE189" s="116" t="e">
        <f>Komponento_parinkimas</f>
        <v>#N/A</v>
      </c>
      <c r="AF189" s="116" t="e">
        <f>Komponento_parinkimas</f>
        <v>#N/A</v>
      </c>
      <c r="AG189" s="116" t="e">
        <f>Komponento_parinkimas</f>
        <v>#N/A</v>
      </c>
      <c r="AH189" s="116" t="e">
        <f>Komponento_parinkimas</f>
        <v>#N/A</v>
      </c>
      <c r="AI189" s="116" t="e">
        <f>Komponento_parinkimas</f>
        <v>#N/A</v>
      </c>
      <c r="AJ189" s="116" t="e">
        <f>Komponento_parinkimas</f>
        <v>#N/A</v>
      </c>
      <c r="AK189" s="116" t="e">
        <f>Komponento_parinkimas</f>
        <v>#N/A</v>
      </c>
      <c r="AL189" s="116" t="e">
        <f>Komponento_parinkimas</f>
        <v>#N/A</v>
      </c>
      <c r="AM189" s="116" t="e">
        <f>Komponento_parinkimas</f>
        <v>#N/A</v>
      </c>
      <c r="AN189" s="116" t="e">
        <f>Komponento_parinkimas</f>
        <v>#N/A</v>
      </c>
      <c r="AO189" s="116" t="e">
        <f>Komponento_parinkimas</f>
        <v>#N/A</v>
      </c>
      <c r="AP189" s="116" t="e">
        <f>Komponento_parinkimas</f>
        <v>#N/A</v>
      </c>
      <c r="AQ189" s="116" t="e">
        <f>Komponento_parinkimas</f>
        <v>#N/A</v>
      </c>
      <c r="AR189" s="1"/>
      <c r="AS189" s="1"/>
    </row>
    <row r="190" spans="1:45">
      <c r="A190" s="113" t="s">
        <v>496</v>
      </c>
      <c r="B190" s="114" t="s">
        <v>341</v>
      </c>
      <c r="C190" s="172"/>
      <c r="D190" s="172" t="s">
        <v>69</v>
      </c>
      <c r="E190" s="184" t="s">
        <v>69</v>
      </c>
      <c r="F190" s="184">
        <v>0</v>
      </c>
      <c r="G190" s="184" t="s">
        <v>69</v>
      </c>
      <c r="H190" s="184">
        <v>0</v>
      </c>
      <c r="I190" s="184" t="s">
        <v>69</v>
      </c>
      <c r="J190" s="184">
        <v>0</v>
      </c>
      <c r="K190" s="184">
        <f t="shared" si="16"/>
        <v>0</v>
      </c>
      <c r="L190" s="18"/>
      <c r="M190" s="116" t="e">
        <f>Komponento_parinkimas</f>
        <v>#N/A</v>
      </c>
      <c r="N190" s="116" t="e">
        <f>Komponento_parinkimas</f>
        <v>#N/A</v>
      </c>
      <c r="O190" s="116" t="e">
        <f>Komponento_parinkimas</f>
        <v>#N/A</v>
      </c>
      <c r="P190" s="116" t="e">
        <f>Komponento_parinkimas</f>
        <v>#N/A</v>
      </c>
      <c r="Q190" s="116" t="e">
        <f>Komponento_parinkimas</f>
        <v>#N/A</v>
      </c>
      <c r="R190" s="116" t="e">
        <f>Komponento_parinkimas</f>
        <v>#N/A</v>
      </c>
      <c r="S190" s="116" t="e">
        <f>Komponento_parinkimas</f>
        <v>#N/A</v>
      </c>
      <c r="T190" s="116" t="e">
        <f>Komponento_parinkimas</f>
        <v>#N/A</v>
      </c>
      <c r="U190" s="116" t="e">
        <f>Komponento_parinkimas</f>
        <v>#N/A</v>
      </c>
      <c r="V190" s="116" t="e">
        <f>Komponento_parinkimas</f>
        <v>#N/A</v>
      </c>
      <c r="W190" s="116" t="e">
        <f>Komponento_parinkimas</f>
        <v>#N/A</v>
      </c>
      <c r="X190" s="116" t="e">
        <f>Komponento_parinkimas</f>
        <v>#N/A</v>
      </c>
      <c r="Y190" s="116" t="e">
        <f>Komponento_parinkimas</f>
        <v>#N/A</v>
      </c>
      <c r="Z190" s="116" t="e">
        <f>Komponento_parinkimas</f>
        <v>#N/A</v>
      </c>
      <c r="AA190" s="116" t="e">
        <f>Komponento_parinkimas</f>
        <v>#N/A</v>
      </c>
      <c r="AB190" s="116" t="e">
        <f>Komponento_parinkimas</f>
        <v>#N/A</v>
      </c>
      <c r="AC190" s="116" t="e">
        <f>Komponento_parinkimas</f>
        <v>#N/A</v>
      </c>
      <c r="AD190" s="116" t="e">
        <f>Komponento_parinkimas</f>
        <v>#N/A</v>
      </c>
      <c r="AE190" s="116" t="e">
        <f>Komponento_parinkimas</f>
        <v>#N/A</v>
      </c>
      <c r="AF190" s="116" t="e">
        <f>Komponento_parinkimas</f>
        <v>#N/A</v>
      </c>
      <c r="AG190" s="116" t="e">
        <f>Komponento_parinkimas</f>
        <v>#N/A</v>
      </c>
      <c r="AH190" s="116" t="e">
        <f>Komponento_parinkimas</f>
        <v>#N/A</v>
      </c>
      <c r="AI190" s="116" t="e">
        <f>Komponento_parinkimas</f>
        <v>#N/A</v>
      </c>
      <c r="AJ190" s="116" t="e">
        <f>Komponento_parinkimas</f>
        <v>#N/A</v>
      </c>
      <c r="AK190" s="116" t="e">
        <f>Komponento_parinkimas</f>
        <v>#N/A</v>
      </c>
      <c r="AL190" s="116" t="e">
        <f>Komponento_parinkimas</f>
        <v>#N/A</v>
      </c>
      <c r="AM190" s="116" t="e">
        <f>Komponento_parinkimas</f>
        <v>#N/A</v>
      </c>
      <c r="AN190" s="116" t="e">
        <f>Komponento_parinkimas</f>
        <v>#N/A</v>
      </c>
      <c r="AO190" s="116" t="e">
        <f>Komponento_parinkimas</f>
        <v>#N/A</v>
      </c>
      <c r="AP190" s="116" t="e">
        <f>Komponento_parinkimas</f>
        <v>#N/A</v>
      </c>
      <c r="AQ190" s="116" t="e">
        <f>Komponento_parinkimas</f>
        <v>#N/A</v>
      </c>
      <c r="AR190" s="1"/>
      <c r="AS190" s="1"/>
    </row>
    <row r="191" spans="1:45">
      <c r="A191" s="113" t="s">
        <v>496</v>
      </c>
      <c r="B191" s="114" t="s">
        <v>342</v>
      </c>
      <c r="C191" s="172"/>
      <c r="D191" s="172" t="s">
        <v>69</v>
      </c>
      <c r="E191" s="184" t="s">
        <v>69</v>
      </c>
      <c r="F191" s="184">
        <v>0</v>
      </c>
      <c r="G191" s="184" t="s">
        <v>69</v>
      </c>
      <c r="H191" s="184">
        <v>0</v>
      </c>
      <c r="I191" s="184" t="s">
        <v>69</v>
      </c>
      <c r="J191" s="184">
        <v>0</v>
      </c>
      <c r="K191" s="184">
        <f t="shared" si="16"/>
        <v>0</v>
      </c>
      <c r="L191" s="18"/>
      <c r="M191" s="116" t="e">
        <f>Komponento_parinkimas</f>
        <v>#N/A</v>
      </c>
      <c r="N191" s="116" t="e">
        <f>Komponento_parinkimas</f>
        <v>#N/A</v>
      </c>
      <c r="O191" s="116" t="e">
        <f>Komponento_parinkimas</f>
        <v>#N/A</v>
      </c>
      <c r="P191" s="116" t="e">
        <f>Komponento_parinkimas</f>
        <v>#N/A</v>
      </c>
      <c r="Q191" s="116" t="e">
        <f>Komponento_parinkimas</f>
        <v>#N/A</v>
      </c>
      <c r="R191" s="116" t="e">
        <f>Komponento_parinkimas</f>
        <v>#N/A</v>
      </c>
      <c r="S191" s="116" t="e">
        <f>Komponento_parinkimas</f>
        <v>#N/A</v>
      </c>
      <c r="T191" s="116" t="e">
        <f>Komponento_parinkimas</f>
        <v>#N/A</v>
      </c>
      <c r="U191" s="116" t="e">
        <f>Komponento_parinkimas</f>
        <v>#N/A</v>
      </c>
      <c r="V191" s="116" t="e">
        <f>Komponento_parinkimas</f>
        <v>#N/A</v>
      </c>
      <c r="W191" s="116" t="e">
        <f>Komponento_parinkimas</f>
        <v>#N/A</v>
      </c>
      <c r="X191" s="116" t="e">
        <f>Komponento_parinkimas</f>
        <v>#N/A</v>
      </c>
      <c r="Y191" s="116" t="e">
        <f>Komponento_parinkimas</f>
        <v>#N/A</v>
      </c>
      <c r="Z191" s="116" t="e">
        <f>Komponento_parinkimas</f>
        <v>#N/A</v>
      </c>
      <c r="AA191" s="116" t="e">
        <f>Komponento_parinkimas</f>
        <v>#N/A</v>
      </c>
      <c r="AB191" s="116" t="e">
        <f>Komponento_parinkimas</f>
        <v>#N/A</v>
      </c>
      <c r="AC191" s="116" t="e">
        <f>Komponento_parinkimas</f>
        <v>#N/A</v>
      </c>
      <c r="AD191" s="116" t="e">
        <f>Komponento_parinkimas</f>
        <v>#N/A</v>
      </c>
      <c r="AE191" s="116" t="e">
        <f>Komponento_parinkimas</f>
        <v>#N/A</v>
      </c>
      <c r="AF191" s="116" t="e">
        <f>Komponento_parinkimas</f>
        <v>#N/A</v>
      </c>
      <c r="AG191" s="116" t="e">
        <f>Komponento_parinkimas</f>
        <v>#N/A</v>
      </c>
      <c r="AH191" s="116" t="e">
        <f>Komponento_parinkimas</f>
        <v>#N/A</v>
      </c>
      <c r="AI191" s="116" t="e">
        <f>Komponento_parinkimas</f>
        <v>#N/A</v>
      </c>
      <c r="AJ191" s="116" t="e">
        <f>Komponento_parinkimas</f>
        <v>#N/A</v>
      </c>
      <c r="AK191" s="116" t="e">
        <f>Komponento_parinkimas</f>
        <v>#N/A</v>
      </c>
      <c r="AL191" s="116" t="e">
        <f>Komponento_parinkimas</f>
        <v>#N/A</v>
      </c>
      <c r="AM191" s="116" t="e">
        <f>Komponento_parinkimas</f>
        <v>#N/A</v>
      </c>
      <c r="AN191" s="116" t="e">
        <f>Komponento_parinkimas</f>
        <v>#N/A</v>
      </c>
      <c r="AO191" s="116" t="e">
        <f>Komponento_parinkimas</f>
        <v>#N/A</v>
      </c>
      <c r="AP191" s="116" t="e">
        <f>Komponento_parinkimas</f>
        <v>#N/A</v>
      </c>
      <c r="AQ191" s="116" t="e">
        <f>Komponento_parinkimas</f>
        <v>#N/A</v>
      </c>
      <c r="AR191" s="1"/>
      <c r="AS191" s="1"/>
    </row>
    <row r="192" spans="1:45">
      <c r="A192" s="113" t="s">
        <v>496</v>
      </c>
      <c r="B192" s="114" t="s">
        <v>343</v>
      </c>
      <c r="C192" s="172"/>
      <c r="D192" s="172" t="s">
        <v>69</v>
      </c>
      <c r="E192" s="184" t="s">
        <v>69</v>
      </c>
      <c r="F192" s="184">
        <v>0</v>
      </c>
      <c r="G192" s="184" t="s">
        <v>69</v>
      </c>
      <c r="H192" s="184">
        <v>0</v>
      </c>
      <c r="I192" s="184" t="s">
        <v>69</v>
      </c>
      <c r="J192" s="184">
        <v>0</v>
      </c>
      <c r="K192" s="184">
        <f t="shared" si="16"/>
        <v>0</v>
      </c>
      <c r="L192" s="18"/>
      <c r="M192" s="116" t="e">
        <f>Komponento_parinkimas</f>
        <v>#N/A</v>
      </c>
      <c r="N192" s="116" t="e">
        <f>Komponento_parinkimas</f>
        <v>#N/A</v>
      </c>
      <c r="O192" s="116" t="e">
        <f>Komponento_parinkimas</f>
        <v>#N/A</v>
      </c>
      <c r="P192" s="116" t="e">
        <f>Komponento_parinkimas</f>
        <v>#N/A</v>
      </c>
      <c r="Q192" s="116" t="e">
        <f>Komponento_parinkimas</f>
        <v>#N/A</v>
      </c>
      <c r="R192" s="116" t="e">
        <f>Komponento_parinkimas</f>
        <v>#N/A</v>
      </c>
      <c r="S192" s="116" t="e">
        <f>Komponento_parinkimas</f>
        <v>#N/A</v>
      </c>
      <c r="T192" s="116" t="e">
        <f>Komponento_parinkimas</f>
        <v>#N/A</v>
      </c>
      <c r="U192" s="116" t="e">
        <f>Komponento_parinkimas</f>
        <v>#N/A</v>
      </c>
      <c r="V192" s="116" t="e">
        <f>Komponento_parinkimas</f>
        <v>#N/A</v>
      </c>
      <c r="W192" s="116" t="e">
        <f>Komponento_parinkimas</f>
        <v>#N/A</v>
      </c>
      <c r="X192" s="116" t="e">
        <f>Komponento_parinkimas</f>
        <v>#N/A</v>
      </c>
      <c r="Y192" s="116" t="e">
        <f>Komponento_parinkimas</f>
        <v>#N/A</v>
      </c>
      <c r="Z192" s="116" t="e">
        <f>Komponento_parinkimas</f>
        <v>#N/A</v>
      </c>
      <c r="AA192" s="116" t="e">
        <f>Komponento_parinkimas</f>
        <v>#N/A</v>
      </c>
      <c r="AB192" s="116" t="e">
        <f>Komponento_parinkimas</f>
        <v>#N/A</v>
      </c>
      <c r="AC192" s="116" t="e">
        <f>Komponento_parinkimas</f>
        <v>#N/A</v>
      </c>
      <c r="AD192" s="116" t="e">
        <f>Komponento_parinkimas</f>
        <v>#N/A</v>
      </c>
      <c r="AE192" s="116" t="e">
        <f>Komponento_parinkimas</f>
        <v>#N/A</v>
      </c>
      <c r="AF192" s="116" t="e">
        <f>Komponento_parinkimas</f>
        <v>#N/A</v>
      </c>
      <c r="AG192" s="116" t="e">
        <f>Komponento_parinkimas</f>
        <v>#N/A</v>
      </c>
      <c r="AH192" s="116" t="e">
        <f>Komponento_parinkimas</f>
        <v>#N/A</v>
      </c>
      <c r="AI192" s="116" t="e">
        <f>Komponento_parinkimas</f>
        <v>#N/A</v>
      </c>
      <c r="AJ192" s="116" t="e">
        <f>Komponento_parinkimas</f>
        <v>#N/A</v>
      </c>
      <c r="AK192" s="116" t="e">
        <f>Komponento_parinkimas</f>
        <v>#N/A</v>
      </c>
      <c r="AL192" s="116" t="e">
        <f>Komponento_parinkimas</f>
        <v>#N/A</v>
      </c>
      <c r="AM192" s="116" t="e">
        <f>Komponento_parinkimas</f>
        <v>#N/A</v>
      </c>
      <c r="AN192" s="116" t="e">
        <f>Komponento_parinkimas</f>
        <v>#N/A</v>
      </c>
      <c r="AO192" s="116" t="e">
        <f>Komponento_parinkimas</f>
        <v>#N/A</v>
      </c>
      <c r="AP192" s="116" t="e">
        <f>Komponento_parinkimas</f>
        <v>#N/A</v>
      </c>
      <c r="AQ192" s="116" t="e">
        <f>Komponento_parinkimas</f>
        <v>#N/A</v>
      </c>
      <c r="AR192" s="1"/>
      <c r="AS192" s="1"/>
    </row>
    <row r="193" spans="1:45">
      <c r="A193" s="113" t="s">
        <v>496</v>
      </c>
      <c r="B193" s="119" t="s">
        <v>53</v>
      </c>
      <c r="C193" s="120"/>
      <c r="D193" s="120"/>
      <c r="E193" s="196"/>
      <c r="F193" s="196"/>
      <c r="G193" s="196"/>
      <c r="H193" s="196"/>
      <c r="I193" s="196"/>
      <c r="J193" s="196"/>
      <c r="K193" s="191"/>
      <c r="L193" s="118"/>
      <c r="M193" s="111"/>
      <c r="N193" s="111"/>
      <c r="O193" s="111"/>
      <c r="P193" s="111"/>
      <c r="Q193" s="111"/>
      <c r="R193" s="111"/>
      <c r="S193" s="111"/>
      <c r="T193" s="111"/>
      <c r="U193" s="111"/>
      <c r="V193" s="111"/>
      <c r="W193" s="111"/>
      <c r="X193" s="111"/>
      <c r="Y193" s="111"/>
      <c r="Z193" s="111"/>
      <c r="AA193" s="111"/>
      <c r="AB193" s="111"/>
      <c r="AC193" s="111"/>
      <c r="AD193" s="111"/>
      <c r="AE193" s="111"/>
      <c r="AF193" s="111"/>
      <c r="AG193" s="111"/>
      <c r="AH193" s="111"/>
      <c r="AI193" s="111"/>
      <c r="AJ193" s="111"/>
      <c r="AK193" s="111"/>
      <c r="AL193" s="111"/>
      <c r="AM193" s="111"/>
      <c r="AN193" s="111"/>
      <c r="AO193" s="111"/>
      <c r="AP193" s="111"/>
      <c r="AQ193" s="111"/>
      <c r="AR193" s="1"/>
      <c r="AS193" s="1"/>
    </row>
    <row r="194" spans="1:45">
      <c r="A194" s="113" t="s">
        <v>496</v>
      </c>
      <c r="B194" s="114" t="s">
        <v>344</v>
      </c>
      <c r="C194" s="172"/>
      <c r="D194" s="172" t="s">
        <v>69</v>
      </c>
      <c r="E194" s="184" t="s">
        <v>69</v>
      </c>
      <c r="F194" s="184">
        <v>0</v>
      </c>
      <c r="G194" s="184" t="s">
        <v>69</v>
      </c>
      <c r="H194" s="184">
        <v>0</v>
      </c>
      <c r="I194" s="184" t="s">
        <v>69</v>
      </c>
      <c r="J194" s="184">
        <v>0</v>
      </c>
      <c r="K194" s="184">
        <f>PRODUCT(IF(E194&lt;&gt;"'-",F194,1),IF(G194&lt;&gt;"-",H194,1),IF(I194&lt;&gt;"-",J194,1))</f>
        <v>0</v>
      </c>
      <c r="L194" s="18"/>
      <c r="M194" s="116" t="e">
        <f>Komponento_parinkimas</f>
        <v>#N/A</v>
      </c>
      <c r="N194" s="116" t="e">
        <f>Komponento_parinkimas</f>
        <v>#N/A</v>
      </c>
      <c r="O194" s="116" t="e">
        <f>Komponento_parinkimas</f>
        <v>#N/A</v>
      </c>
      <c r="P194" s="116" t="e">
        <f>Komponento_parinkimas</f>
        <v>#N/A</v>
      </c>
      <c r="Q194" s="116" t="e">
        <f>Komponento_parinkimas</f>
        <v>#N/A</v>
      </c>
      <c r="R194" s="116" t="e">
        <f>Komponento_parinkimas</f>
        <v>#N/A</v>
      </c>
      <c r="S194" s="116" t="e">
        <f>Komponento_parinkimas</f>
        <v>#N/A</v>
      </c>
      <c r="T194" s="116" t="e">
        <f>Komponento_parinkimas</f>
        <v>#N/A</v>
      </c>
      <c r="U194" s="116" t="e">
        <f>Komponento_parinkimas</f>
        <v>#N/A</v>
      </c>
      <c r="V194" s="116" t="e">
        <f>Komponento_parinkimas</f>
        <v>#N/A</v>
      </c>
      <c r="W194" s="116" t="e">
        <f>Komponento_parinkimas</f>
        <v>#N/A</v>
      </c>
      <c r="X194" s="116" t="e">
        <f>Komponento_parinkimas</f>
        <v>#N/A</v>
      </c>
      <c r="Y194" s="116" t="e">
        <f>Komponento_parinkimas</f>
        <v>#N/A</v>
      </c>
      <c r="Z194" s="116" t="e">
        <f>Komponento_parinkimas</f>
        <v>#N/A</v>
      </c>
      <c r="AA194" s="116" t="e">
        <f>Komponento_parinkimas</f>
        <v>#N/A</v>
      </c>
      <c r="AB194" s="116" t="e">
        <f>Komponento_parinkimas</f>
        <v>#N/A</v>
      </c>
      <c r="AC194" s="116" t="e">
        <f>Komponento_parinkimas</f>
        <v>#N/A</v>
      </c>
      <c r="AD194" s="116" t="e">
        <f>Komponento_parinkimas</f>
        <v>#N/A</v>
      </c>
      <c r="AE194" s="116" t="e">
        <f>Komponento_parinkimas</f>
        <v>#N/A</v>
      </c>
      <c r="AF194" s="116" t="e">
        <f>Komponento_parinkimas</f>
        <v>#N/A</v>
      </c>
      <c r="AG194" s="116" t="e">
        <f>Komponento_parinkimas</f>
        <v>#N/A</v>
      </c>
      <c r="AH194" s="116" t="e">
        <f>Komponento_parinkimas</f>
        <v>#N/A</v>
      </c>
      <c r="AI194" s="116" t="e">
        <f>Komponento_parinkimas</f>
        <v>#N/A</v>
      </c>
      <c r="AJ194" s="116" t="e">
        <f>Komponento_parinkimas</f>
        <v>#N/A</v>
      </c>
      <c r="AK194" s="116" t="e">
        <f>Komponento_parinkimas</f>
        <v>#N/A</v>
      </c>
      <c r="AL194" s="116" t="e">
        <f>Komponento_parinkimas</f>
        <v>#N/A</v>
      </c>
      <c r="AM194" s="116" t="e">
        <f>Komponento_parinkimas</f>
        <v>#N/A</v>
      </c>
      <c r="AN194" s="116" t="e">
        <f>Komponento_parinkimas</f>
        <v>#N/A</v>
      </c>
      <c r="AO194" s="116" t="e">
        <f>Komponento_parinkimas</f>
        <v>#N/A</v>
      </c>
      <c r="AP194" s="116" t="e">
        <f>Komponento_parinkimas</f>
        <v>#N/A</v>
      </c>
      <c r="AQ194" s="116" t="e">
        <f>Komponento_parinkimas</f>
        <v>#N/A</v>
      </c>
      <c r="AR194" s="1"/>
      <c r="AS194" s="1"/>
    </row>
    <row r="195" spans="1:45">
      <c r="A195" s="113" t="s">
        <v>496</v>
      </c>
      <c r="B195" s="114" t="s">
        <v>345</v>
      </c>
      <c r="C195" s="172"/>
      <c r="D195" s="172" t="s">
        <v>69</v>
      </c>
      <c r="E195" s="184" t="s">
        <v>69</v>
      </c>
      <c r="F195" s="184">
        <v>0</v>
      </c>
      <c r="G195" s="184" t="s">
        <v>69</v>
      </c>
      <c r="H195" s="184">
        <v>0</v>
      </c>
      <c r="I195" s="184" t="s">
        <v>69</v>
      </c>
      <c r="J195" s="184">
        <v>0</v>
      </c>
      <c r="K195" s="184">
        <f>PRODUCT(IF(E195&lt;&gt;"'-",F195,1),IF(G195&lt;&gt;"-",H195,1),IF(I195&lt;&gt;"-",J195,1))</f>
        <v>0</v>
      </c>
      <c r="L195" s="18"/>
      <c r="M195" s="116" t="e">
        <f>Komponento_parinkimas</f>
        <v>#N/A</v>
      </c>
      <c r="N195" s="116" t="e">
        <f>Komponento_parinkimas</f>
        <v>#N/A</v>
      </c>
      <c r="O195" s="116" t="e">
        <f>Komponento_parinkimas</f>
        <v>#N/A</v>
      </c>
      <c r="P195" s="116" t="e">
        <f>Komponento_parinkimas</f>
        <v>#N/A</v>
      </c>
      <c r="Q195" s="116" t="e">
        <f>Komponento_parinkimas</f>
        <v>#N/A</v>
      </c>
      <c r="R195" s="116" t="e">
        <f>Komponento_parinkimas</f>
        <v>#N/A</v>
      </c>
      <c r="S195" s="116" t="e">
        <f>Komponento_parinkimas</f>
        <v>#N/A</v>
      </c>
      <c r="T195" s="116" t="e">
        <f>Komponento_parinkimas</f>
        <v>#N/A</v>
      </c>
      <c r="U195" s="116" t="e">
        <f>Komponento_parinkimas</f>
        <v>#N/A</v>
      </c>
      <c r="V195" s="116" t="e">
        <f>Komponento_parinkimas</f>
        <v>#N/A</v>
      </c>
      <c r="W195" s="116" t="e">
        <f>Komponento_parinkimas</f>
        <v>#N/A</v>
      </c>
      <c r="X195" s="116" t="e">
        <f>Komponento_parinkimas</f>
        <v>#N/A</v>
      </c>
      <c r="Y195" s="116" t="e">
        <f>Komponento_parinkimas</f>
        <v>#N/A</v>
      </c>
      <c r="Z195" s="116" t="e">
        <f>Komponento_parinkimas</f>
        <v>#N/A</v>
      </c>
      <c r="AA195" s="116" t="e">
        <f>Komponento_parinkimas</f>
        <v>#N/A</v>
      </c>
      <c r="AB195" s="116" t="e">
        <f>Komponento_parinkimas</f>
        <v>#N/A</v>
      </c>
      <c r="AC195" s="116" t="e">
        <f>Komponento_parinkimas</f>
        <v>#N/A</v>
      </c>
      <c r="AD195" s="116" t="e">
        <f>Komponento_parinkimas</f>
        <v>#N/A</v>
      </c>
      <c r="AE195" s="116" t="e">
        <f>Komponento_parinkimas</f>
        <v>#N/A</v>
      </c>
      <c r="AF195" s="116" t="e">
        <f>Komponento_parinkimas</f>
        <v>#N/A</v>
      </c>
      <c r="AG195" s="116" t="e">
        <f>Komponento_parinkimas</f>
        <v>#N/A</v>
      </c>
      <c r="AH195" s="116" t="e">
        <f>Komponento_parinkimas</f>
        <v>#N/A</v>
      </c>
      <c r="AI195" s="116" t="e">
        <f>Komponento_parinkimas</f>
        <v>#N/A</v>
      </c>
      <c r="AJ195" s="116" t="e">
        <f>Komponento_parinkimas</f>
        <v>#N/A</v>
      </c>
      <c r="AK195" s="116" t="e">
        <f>Komponento_parinkimas</f>
        <v>#N/A</v>
      </c>
      <c r="AL195" s="116" t="e">
        <f>Komponento_parinkimas</f>
        <v>#N/A</v>
      </c>
      <c r="AM195" s="116" t="e">
        <f>Komponento_parinkimas</f>
        <v>#N/A</v>
      </c>
      <c r="AN195" s="116" t="e">
        <f>Komponento_parinkimas</f>
        <v>#N/A</v>
      </c>
      <c r="AO195" s="116" t="e">
        <f>Komponento_parinkimas</f>
        <v>#N/A</v>
      </c>
      <c r="AP195" s="116" t="e">
        <f>Komponento_parinkimas</f>
        <v>#N/A</v>
      </c>
      <c r="AQ195" s="116" t="e">
        <f>Komponento_parinkimas</f>
        <v>#N/A</v>
      </c>
      <c r="AR195" s="1"/>
      <c r="AS195" s="1"/>
    </row>
    <row r="196" spans="1:45">
      <c r="A196" s="113" t="s">
        <v>496</v>
      </c>
      <c r="B196" s="114" t="s">
        <v>346</v>
      </c>
      <c r="C196" s="172"/>
      <c r="D196" s="172" t="s">
        <v>69</v>
      </c>
      <c r="E196" s="184" t="s">
        <v>69</v>
      </c>
      <c r="F196" s="184">
        <v>0</v>
      </c>
      <c r="G196" s="184" t="s">
        <v>69</v>
      </c>
      <c r="H196" s="184">
        <v>0</v>
      </c>
      <c r="I196" s="184" t="s">
        <v>69</v>
      </c>
      <c r="J196" s="184">
        <v>0</v>
      </c>
      <c r="K196" s="184">
        <f>PRODUCT(IF(E196&lt;&gt;"'-",F196,1),IF(G196&lt;&gt;"-",H196,1),IF(I196&lt;&gt;"-",J196,1))</f>
        <v>0</v>
      </c>
      <c r="L196" s="18"/>
      <c r="M196" s="116" t="e">
        <f>Komponento_parinkimas</f>
        <v>#N/A</v>
      </c>
      <c r="N196" s="116" t="e">
        <f>Komponento_parinkimas</f>
        <v>#N/A</v>
      </c>
      <c r="O196" s="116" t="e">
        <f>Komponento_parinkimas</f>
        <v>#N/A</v>
      </c>
      <c r="P196" s="116" t="e">
        <f>Komponento_parinkimas</f>
        <v>#N/A</v>
      </c>
      <c r="Q196" s="116" t="e">
        <f>Komponento_parinkimas</f>
        <v>#N/A</v>
      </c>
      <c r="R196" s="116" t="e">
        <f>Komponento_parinkimas</f>
        <v>#N/A</v>
      </c>
      <c r="S196" s="116" t="e">
        <f>Komponento_parinkimas</f>
        <v>#N/A</v>
      </c>
      <c r="T196" s="116" t="e">
        <f>Komponento_parinkimas</f>
        <v>#N/A</v>
      </c>
      <c r="U196" s="116" t="e">
        <f>Komponento_parinkimas</f>
        <v>#N/A</v>
      </c>
      <c r="V196" s="116" t="e">
        <f>Komponento_parinkimas</f>
        <v>#N/A</v>
      </c>
      <c r="W196" s="116" t="e">
        <f>Komponento_parinkimas</f>
        <v>#N/A</v>
      </c>
      <c r="X196" s="116" t="e">
        <f>Komponento_parinkimas</f>
        <v>#N/A</v>
      </c>
      <c r="Y196" s="116" t="e">
        <f>Komponento_parinkimas</f>
        <v>#N/A</v>
      </c>
      <c r="Z196" s="116" t="e">
        <f>Komponento_parinkimas</f>
        <v>#N/A</v>
      </c>
      <c r="AA196" s="116" t="e">
        <f>Komponento_parinkimas</f>
        <v>#N/A</v>
      </c>
      <c r="AB196" s="116" t="e">
        <f>Komponento_parinkimas</f>
        <v>#N/A</v>
      </c>
      <c r="AC196" s="116" t="e">
        <f>Komponento_parinkimas</f>
        <v>#N/A</v>
      </c>
      <c r="AD196" s="116" t="e">
        <f>Komponento_parinkimas</f>
        <v>#N/A</v>
      </c>
      <c r="AE196" s="116" t="e">
        <f>Komponento_parinkimas</f>
        <v>#N/A</v>
      </c>
      <c r="AF196" s="116" t="e">
        <f>Komponento_parinkimas</f>
        <v>#N/A</v>
      </c>
      <c r="AG196" s="116" t="e">
        <f>Komponento_parinkimas</f>
        <v>#N/A</v>
      </c>
      <c r="AH196" s="116" t="e">
        <f>Komponento_parinkimas</f>
        <v>#N/A</v>
      </c>
      <c r="AI196" s="116" t="e">
        <f>Komponento_parinkimas</f>
        <v>#N/A</v>
      </c>
      <c r="AJ196" s="116" t="e">
        <f>Komponento_parinkimas</f>
        <v>#N/A</v>
      </c>
      <c r="AK196" s="116" t="e">
        <f>Komponento_parinkimas</f>
        <v>#N/A</v>
      </c>
      <c r="AL196" s="116" t="e">
        <f>Komponento_parinkimas</f>
        <v>#N/A</v>
      </c>
      <c r="AM196" s="116" t="e">
        <f>Komponento_parinkimas</f>
        <v>#N/A</v>
      </c>
      <c r="AN196" s="116" t="e">
        <f>Komponento_parinkimas</f>
        <v>#N/A</v>
      </c>
      <c r="AO196" s="116" t="e">
        <f>Komponento_parinkimas</f>
        <v>#N/A</v>
      </c>
      <c r="AP196" s="116" t="e">
        <f>Komponento_parinkimas</f>
        <v>#N/A</v>
      </c>
      <c r="AQ196" s="116" t="e">
        <f>Komponento_parinkimas</f>
        <v>#N/A</v>
      </c>
      <c r="AR196" s="1"/>
      <c r="AS196" s="1"/>
    </row>
    <row r="197" spans="1:45">
      <c r="A197" s="113" t="s">
        <v>497</v>
      </c>
      <c r="B197" s="119" t="s">
        <v>50</v>
      </c>
      <c r="C197" s="120"/>
      <c r="D197" s="120"/>
      <c r="E197" s="196"/>
      <c r="F197" s="196"/>
      <c r="G197" s="196"/>
      <c r="H197" s="196"/>
      <c r="I197" s="196"/>
      <c r="J197" s="196"/>
      <c r="K197" s="194"/>
      <c r="L197" s="118"/>
      <c r="M197" s="111"/>
      <c r="N197" s="111"/>
      <c r="O197" s="111"/>
      <c r="P197" s="111"/>
      <c r="Q197" s="111"/>
      <c r="R197" s="111"/>
      <c r="S197" s="111"/>
      <c r="T197" s="111"/>
      <c r="U197" s="111"/>
      <c r="V197" s="111"/>
      <c r="W197" s="111"/>
      <c r="X197" s="111"/>
      <c r="Y197" s="111"/>
      <c r="Z197" s="111"/>
      <c r="AA197" s="111"/>
      <c r="AB197" s="111"/>
      <c r="AC197" s="111"/>
      <c r="AD197" s="111"/>
      <c r="AE197" s="111"/>
      <c r="AF197" s="111"/>
      <c r="AG197" s="111"/>
      <c r="AH197" s="111"/>
      <c r="AI197" s="111"/>
      <c r="AJ197" s="111"/>
      <c r="AK197" s="111"/>
      <c r="AL197" s="111"/>
      <c r="AM197" s="111"/>
      <c r="AN197" s="111"/>
      <c r="AO197" s="111"/>
      <c r="AP197" s="111"/>
      <c r="AQ197" s="111"/>
      <c r="AR197" s="1"/>
      <c r="AS197" s="1"/>
    </row>
    <row r="198" spans="1:45">
      <c r="A198" s="113" t="s">
        <v>497</v>
      </c>
      <c r="B198" s="114" t="s">
        <v>51</v>
      </c>
      <c r="C198" s="172"/>
      <c r="D198" s="172" t="s">
        <v>69</v>
      </c>
      <c r="E198" s="184" t="s">
        <v>69</v>
      </c>
      <c r="F198" s="184">
        <v>0</v>
      </c>
      <c r="G198" s="184" t="s">
        <v>69</v>
      </c>
      <c r="H198" s="184">
        <v>0</v>
      </c>
      <c r="I198" s="184" t="s">
        <v>69</v>
      </c>
      <c r="J198" s="184">
        <v>0</v>
      </c>
      <c r="K198" s="184">
        <f t="shared" ref="K198:K204" si="17">PRODUCT(IF(E198&lt;&gt;"'-",F198,1),IF(G198&lt;&gt;"-",H198,1),IF(I198&lt;&gt;"-",J198,1))</f>
        <v>0</v>
      </c>
      <c r="L198" s="18"/>
      <c r="M198" s="116" t="e">
        <f>Komponento_parinkimas</f>
        <v>#N/A</v>
      </c>
      <c r="N198" s="116" t="e">
        <f>Komponento_parinkimas</f>
        <v>#N/A</v>
      </c>
      <c r="O198" s="116" t="e">
        <f>Komponento_parinkimas</f>
        <v>#N/A</v>
      </c>
      <c r="P198" s="116" t="e">
        <f>Komponento_parinkimas</f>
        <v>#N/A</v>
      </c>
      <c r="Q198" s="116" t="e">
        <f>Komponento_parinkimas</f>
        <v>#N/A</v>
      </c>
      <c r="R198" s="116" t="e">
        <f>Komponento_parinkimas</f>
        <v>#N/A</v>
      </c>
      <c r="S198" s="116" t="e">
        <f>Komponento_parinkimas</f>
        <v>#N/A</v>
      </c>
      <c r="T198" s="116" t="e">
        <f>Komponento_parinkimas</f>
        <v>#N/A</v>
      </c>
      <c r="U198" s="116" t="e">
        <f>Komponento_parinkimas</f>
        <v>#N/A</v>
      </c>
      <c r="V198" s="116" t="e">
        <f>Komponento_parinkimas</f>
        <v>#N/A</v>
      </c>
      <c r="W198" s="116" t="e">
        <f>Komponento_parinkimas</f>
        <v>#N/A</v>
      </c>
      <c r="X198" s="116" t="e">
        <f>Komponento_parinkimas</f>
        <v>#N/A</v>
      </c>
      <c r="Y198" s="116" t="e">
        <f>Komponento_parinkimas</f>
        <v>#N/A</v>
      </c>
      <c r="Z198" s="116" t="e">
        <f>Komponento_parinkimas</f>
        <v>#N/A</v>
      </c>
      <c r="AA198" s="116" t="e">
        <f>Komponento_parinkimas</f>
        <v>#N/A</v>
      </c>
      <c r="AB198" s="116" t="e">
        <f>Komponento_parinkimas</f>
        <v>#N/A</v>
      </c>
      <c r="AC198" s="116" t="e">
        <f>Komponento_parinkimas</f>
        <v>#N/A</v>
      </c>
      <c r="AD198" s="116" t="e">
        <f>Komponento_parinkimas</f>
        <v>#N/A</v>
      </c>
      <c r="AE198" s="116" t="e">
        <f>Komponento_parinkimas</f>
        <v>#N/A</v>
      </c>
      <c r="AF198" s="116" t="e">
        <f>Komponento_parinkimas</f>
        <v>#N/A</v>
      </c>
      <c r="AG198" s="116" t="e">
        <f>Komponento_parinkimas</f>
        <v>#N/A</v>
      </c>
      <c r="AH198" s="116" t="e">
        <f>Komponento_parinkimas</f>
        <v>#N/A</v>
      </c>
      <c r="AI198" s="116" t="e">
        <f>Komponento_parinkimas</f>
        <v>#N/A</v>
      </c>
      <c r="AJ198" s="116" t="e">
        <f>Komponento_parinkimas</f>
        <v>#N/A</v>
      </c>
      <c r="AK198" s="116" t="e">
        <f>Komponento_parinkimas</f>
        <v>#N/A</v>
      </c>
      <c r="AL198" s="116" t="e">
        <f>Komponento_parinkimas</f>
        <v>#N/A</v>
      </c>
      <c r="AM198" s="116" t="e">
        <f>Komponento_parinkimas</f>
        <v>#N/A</v>
      </c>
      <c r="AN198" s="116" t="e">
        <f>Komponento_parinkimas</f>
        <v>#N/A</v>
      </c>
      <c r="AO198" s="116" t="e">
        <f>Komponento_parinkimas</f>
        <v>#N/A</v>
      </c>
      <c r="AP198" s="116" t="e">
        <f>Komponento_parinkimas</f>
        <v>#N/A</v>
      </c>
      <c r="AQ198" s="116" t="e">
        <f>Komponento_parinkimas</f>
        <v>#N/A</v>
      </c>
      <c r="AR198" s="1"/>
      <c r="AS198" s="1"/>
    </row>
    <row r="199" spans="1:45">
      <c r="A199" s="113" t="s">
        <v>497</v>
      </c>
      <c r="B199" s="114" t="s">
        <v>52</v>
      </c>
      <c r="C199" s="172"/>
      <c r="D199" s="172" t="s">
        <v>69</v>
      </c>
      <c r="E199" s="184" t="s">
        <v>69</v>
      </c>
      <c r="F199" s="184">
        <v>0</v>
      </c>
      <c r="G199" s="184" t="s">
        <v>69</v>
      </c>
      <c r="H199" s="184">
        <v>0</v>
      </c>
      <c r="I199" s="184" t="s">
        <v>69</v>
      </c>
      <c r="J199" s="184">
        <v>0</v>
      </c>
      <c r="K199" s="184">
        <f t="shared" si="17"/>
        <v>0</v>
      </c>
      <c r="L199" s="18"/>
      <c r="M199" s="116" t="e">
        <f>Komponento_parinkimas</f>
        <v>#N/A</v>
      </c>
      <c r="N199" s="116" t="e">
        <f>Komponento_parinkimas</f>
        <v>#N/A</v>
      </c>
      <c r="O199" s="116" t="e">
        <f>Komponento_parinkimas</f>
        <v>#N/A</v>
      </c>
      <c r="P199" s="116" t="e">
        <f>Komponento_parinkimas</f>
        <v>#N/A</v>
      </c>
      <c r="Q199" s="116" t="e">
        <f>Komponento_parinkimas</f>
        <v>#N/A</v>
      </c>
      <c r="R199" s="116" t="e">
        <f>Komponento_parinkimas</f>
        <v>#N/A</v>
      </c>
      <c r="S199" s="116" t="e">
        <f>Komponento_parinkimas</f>
        <v>#N/A</v>
      </c>
      <c r="T199" s="116" t="e">
        <f>Komponento_parinkimas</f>
        <v>#N/A</v>
      </c>
      <c r="U199" s="116" t="e">
        <f>Komponento_parinkimas</f>
        <v>#N/A</v>
      </c>
      <c r="V199" s="116" t="e">
        <f>Komponento_parinkimas</f>
        <v>#N/A</v>
      </c>
      <c r="W199" s="116" t="e">
        <f>Komponento_parinkimas</f>
        <v>#N/A</v>
      </c>
      <c r="X199" s="116" t="e">
        <f>Komponento_parinkimas</f>
        <v>#N/A</v>
      </c>
      <c r="Y199" s="116" t="e">
        <f>Komponento_parinkimas</f>
        <v>#N/A</v>
      </c>
      <c r="Z199" s="116" t="e">
        <f>Komponento_parinkimas</f>
        <v>#N/A</v>
      </c>
      <c r="AA199" s="116" t="e">
        <f>Komponento_parinkimas</f>
        <v>#N/A</v>
      </c>
      <c r="AB199" s="116" t="e">
        <f>Komponento_parinkimas</f>
        <v>#N/A</v>
      </c>
      <c r="AC199" s="116" t="e">
        <f>Komponento_parinkimas</f>
        <v>#N/A</v>
      </c>
      <c r="AD199" s="116" t="e">
        <f>Komponento_parinkimas</f>
        <v>#N/A</v>
      </c>
      <c r="AE199" s="116" t="e">
        <f>Komponento_parinkimas</f>
        <v>#N/A</v>
      </c>
      <c r="AF199" s="116" t="e">
        <f>Komponento_parinkimas</f>
        <v>#N/A</v>
      </c>
      <c r="AG199" s="116" t="e">
        <f>Komponento_parinkimas</f>
        <v>#N/A</v>
      </c>
      <c r="AH199" s="116" t="e">
        <f>Komponento_parinkimas</f>
        <v>#N/A</v>
      </c>
      <c r="AI199" s="116" t="e">
        <f>Komponento_parinkimas</f>
        <v>#N/A</v>
      </c>
      <c r="AJ199" s="116" t="e">
        <f>Komponento_parinkimas</f>
        <v>#N/A</v>
      </c>
      <c r="AK199" s="116" t="e">
        <f>Komponento_parinkimas</f>
        <v>#N/A</v>
      </c>
      <c r="AL199" s="116" t="e">
        <f>Komponento_parinkimas</f>
        <v>#N/A</v>
      </c>
      <c r="AM199" s="116" t="e">
        <f>Komponento_parinkimas</f>
        <v>#N/A</v>
      </c>
      <c r="AN199" s="116" t="e">
        <f>Komponento_parinkimas</f>
        <v>#N/A</v>
      </c>
      <c r="AO199" s="116" t="e">
        <f>Komponento_parinkimas</f>
        <v>#N/A</v>
      </c>
      <c r="AP199" s="116" t="e">
        <f>Komponento_parinkimas</f>
        <v>#N/A</v>
      </c>
      <c r="AQ199" s="116" t="e">
        <f>Komponento_parinkimas</f>
        <v>#N/A</v>
      </c>
      <c r="AR199" s="1"/>
      <c r="AS199" s="1"/>
    </row>
    <row r="200" spans="1:45">
      <c r="A200" s="113" t="s">
        <v>497</v>
      </c>
      <c r="B200" s="114" t="s">
        <v>339</v>
      </c>
      <c r="C200" s="172"/>
      <c r="D200" s="172" t="s">
        <v>69</v>
      </c>
      <c r="E200" s="184" t="s">
        <v>69</v>
      </c>
      <c r="F200" s="184">
        <v>0</v>
      </c>
      <c r="G200" s="184" t="s">
        <v>69</v>
      </c>
      <c r="H200" s="184">
        <v>0</v>
      </c>
      <c r="I200" s="184" t="s">
        <v>69</v>
      </c>
      <c r="J200" s="184">
        <v>0</v>
      </c>
      <c r="K200" s="184">
        <f t="shared" si="17"/>
        <v>0</v>
      </c>
      <c r="L200" s="18"/>
      <c r="M200" s="116" t="e">
        <f>Komponento_parinkimas</f>
        <v>#N/A</v>
      </c>
      <c r="N200" s="116" t="e">
        <f>Komponento_parinkimas</f>
        <v>#N/A</v>
      </c>
      <c r="O200" s="116" t="e">
        <f>Komponento_parinkimas</f>
        <v>#N/A</v>
      </c>
      <c r="P200" s="116" t="e">
        <f>Komponento_parinkimas</f>
        <v>#N/A</v>
      </c>
      <c r="Q200" s="116" t="e">
        <f>Komponento_parinkimas</f>
        <v>#N/A</v>
      </c>
      <c r="R200" s="116" t="e">
        <f>Komponento_parinkimas</f>
        <v>#N/A</v>
      </c>
      <c r="S200" s="116" t="e">
        <f>Komponento_parinkimas</f>
        <v>#N/A</v>
      </c>
      <c r="T200" s="116" t="e">
        <f>Komponento_parinkimas</f>
        <v>#N/A</v>
      </c>
      <c r="U200" s="116" t="e">
        <f>Komponento_parinkimas</f>
        <v>#N/A</v>
      </c>
      <c r="V200" s="116" t="e">
        <f>Komponento_parinkimas</f>
        <v>#N/A</v>
      </c>
      <c r="W200" s="116" t="e">
        <f>Komponento_parinkimas</f>
        <v>#N/A</v>
      </c>
      <c r="X200" s="116" t="e">
        <f>Komponento_parinkimas</f>
        <v>#N/A</v>
      </c>
      <c r="Y200" s="116" t="e">
        <f>Komponento_parinkimas</f>
        <v>#N/A</v>
      </c>
      <c r="Z200" s="116" t="e">
        <f>Komponento_parinkimas</f>
        <v>#N/A</v>
      </c>
      <c r="AA200" s="116" t="e">
        <f>Komponento_parinkimas</f>
        <v>#N/A</v>
      </c>
      <c r="AB200" s="116" t="e">
        <f>Komponento_parinkimas</f>
        <v>#N/A</v>
      </c>
      <c r="AC200" s="116" t="e">
        <f>Komponento_parinkimas</f>
        <v>#N/A</v>
      </c>
      <c r="AD200" s="116" t="e">
        <f>Komponento_parinkimas</f>
        <v>#N/A</v>
      </c>
      <c r="AE200" s="116" t="e">
        <f>Komponento_parinkimas</f>
        <v>#N/A</v>
      </c>
      <c r="AF200" s="116" t="e">
        <f>Komponento_parinkimas</f>
        <v>#N/A</v>
      </c>
      <c r="AG200" s="116" t="e">
        <f>Komponento_parinkimas</f>
        <v>#N/A</v>
      </c>
      <c r="AH200" s="116" t="e">
        <f>Komponento_parinkimas</f>
        <v>#N/A</v>
      </c>
      <c r="AI200" s="116" t="e">
        <f>Komponento_parinkimas</f>
        <v>#N/A</v>
      </c>
      <c r="AJ200" s="116" t="e">
        <f>Komponento_parinkimas</f>
        <v>#N/A</v>
      </c>
      <c r="AK200" s="116" t="e">
        <f>Komponento_parinkimas</f>
        <v>#N/A</v>
      </c>
      <c r="AL200" s="116" t="e">
        <f>Komponento_parinkimas</f>
        <v>#N/A</v>
      </c>
      <c r="AM200" s="116" t="e">
        <f>Komponento_parinkimas</f>
        <v>#N/A</v>
      </c>
      <c r="AN200" s="116" t="e">
        <f>Komponento_parinkimas</f>
        <v>#N/A</v>
      </c>
      <c r="AO200" s="116" t="e">
        <f>Komponento_parinkimas</f>
        <v>#N/A</v>
      </c>
      <c r="AP200" s="116" t="e">
        <f>Komponento_parinkimas</f>
        <v>#N/A</v>
      </c>
      <c r="AQ200" s="116" t="e">
        <f>Komponento_parinkimas</f>
        <v>#N/A</v>
      </c>
      <c r="AR200" s="1"/>
      <c r="AS200" s="1"/>
    </row>
    <row r="201" spans="1:45">
      <c r="A201" s="113" t="s">
        <v>497</v>
      </c>
      <c r="B201" s="114" t="s">
        <v>340</v>
      </c>
      <c r="C201" s="172"/>
      <c r="D201" s="172" t="s">
        <v>69</v>
      </c>
      <c r="E201" s="184" t="s">
        <v>69</v>
      </c>
      <c r="F201" s="184">
        <v>0</v>
      </c>
      <c r="G201" s="184" t="s">
        <v>69</v>
      </c>
      <c r="H201" s="184">
        <v>0</v>
      </c>
      <c r="I201" s="184" t="s">
        <v>69</v>
      </c>
      <c r="J201" s="184">
        <v>0</v>
      </c>
      <c r="K201" s="184">
        <f t="shared" si="17"/>
        <v>0</v>
      </c>
      <c r="L201" s="18"/>
      <c r="M201" s="116" t="e">
        <f>Komponento_parinkimas</f>
        <v>#N/A</v>
      </c>
      <c r="N201" s="116" t="e">
        <f>Komponento_parinkimas</f>
        <v>#N/A</v>
      </c>
      <c r="O201" s="116" t="e">
        <f>Komponento_parinkimas</f>
        <v>#N/A</v>
      </c>
      <c r="P201" s="116" t="e">
        <f>Komponento_parinkimas</f>
        <v>#N/A</v>
      </c>
      <c r="Q201" s="116" t="e">
        <f>Komponento_parinkimas</f>
        <v>#N/A</v>
      </c>
      <c r="R201" s="116" t="e">
        <f>Komponento_parinkimas</f>
        <v>#N/A</v>
      </c>
      <c r="S201" s="116" t="e">
        <f>Komponento_parinkimas</f>
        <v>#N/A</v>
      </c>
      <c r="T201" s="116" t="e">
        <f>Komponento_parinkimas</f>
        <v>#N/A</v>
      </c>
      <c r="U201" s="116" t="e">
        <f>Komponento_parinkimas</f>
        <v>#N/A</v>
      </c>
      <c r="V201" s="116" t="e">
        <f>Komponento_parinkimas</f>
        <v>#N/A</v>
      </c>
      <c r="W201" s="116" t="e">
        <f>Komponento_parinkimas</f>
        <v>#N/A</v>
      </c>
      <c r="X201" s="116" t="e">
        <f>Komponento_parinkimas</f>
        <v>#N/A</v>
      </c>
      <c r="Y201" s="116" t="e">
        <f>Komponento_parinkimas</f>
        <v>#N/A</v>
      </c>
      <c r="Z201" s="116" t="e">
        <f>Komponento_parinkimas</f>
        <v>#N/A</v>
      </c>
      <c r="AA201" s="116" t="e">
        <f>Komponento_parinkimas</f>
        <v>#N/A</v>
      </c>
      <c r="AB201" s="116" t="e">
        <f>Komponento_parinkimas</f>
        <v>#N/A</v>
      </c>
      <c r="AC201" s="116" t="e">
        <f>Komponento_parinkimas</f>
        <v>#N/A</v>
      </c>
      <c r="AD201" s="116" t="e">
        <f>Komponento_parinkimas</f>
        <v>#N/A</v>
      </c>
      <c r="AE201" s="116" t="e">
        <f>Komponento_parinkimas</f>
        <v>#N/A</v>
      </c>
      <c r="AF201" s="116" t="e">
        <f>Komponento_parinkimas</f>
        <v>#N/A</v>
      </c>
      <c r="AG201" s="116" t="e">
        <f>Komponento_parinkimas</f>
        <v>#N/A</v>
      </c>
      <c r="AH201" s="116" t="e">
        <f>Komponento_parinkimas</f>
        <v>#N/A</v>
      </c>
      <c r="AI201" s="116" t="e">
        <f>Komponento_parinkimas</f>
        <v>#N/A</v>
      </c>
      <c r="AJ201" s="116" t="e">
        <f>Komponento_parinkimas</f>
        <v>#N/A</v>
      </c>
      <c r="AK201" s="116" t="e">
        <f>Komponento_parinkimas</f>
        <v>#N/A</v>
      </c>
      <c r="AL201" s="116" t="e">
        <f>Komponento_parinkimas</f>
        <v>#N/A</v>
      </c>
      <c r="AM201" s="116" t="e">
        <f>Komponento_parinkimas</f>
        <v>#N/A</v>
      </c>
      <c r="AN201" s="116" t="e">
        <f>Komponento_parinkimas</f>
        <v>#N/A</v>
      </c>
      <c r="AO201" s="116" t="e">
        <f>Komponento_parinkimas</f>
        <v>#N/A</v>
      </c>
      <c r="AP201" s="116" t="e">
        <f>Komponento_parinkimas</f>
        <v>#N/A</v>
      </c>
      <c r="AQ201" s="116" t="e">
        <f>Komponento_parinkimas</f>
        <v>#N/A</v>
      </c>
      <c r="AR201" s="1"/>
      <c r="AS201" s="1"/>
    </row>
    <row r="202" spans="1:45">
      <c r="A202" s="113" t="s">
        <v>497</v>
      </c>
      <c r="B202" s="114" t="s">
        <v>341</v>
      </c>
      <c r="C202" s="172"/>
      <c r="D202" s="172" t="s">
        <v>69</v>
      </c>
      <c r="E202" s="184" t="s">
        <v>69</v>
      </c>
      <c r="F202" s="184">
        <v>0</v>
      </c>
      <c r="G202" s="184" t="s">
        <v>69</v>
      </c>
      <c r="H202" s="184">
        <v>0</v>
      </c>
      <c r="I202" s="184" t="s">
        <v>69</v>
      </c>
      <c r="J202" s="184">
        <v>0</v>
      </c>
      <c r="K202" s="184">
        <f t="shared" si="17"/>
        <v>0</v>
      </c>
      <c r="L202" s="18"/>
      <c r="M202" s="116" t="e">
        <f>Komponento_parinkimas</f>
        <v>#N/A</v>
      </c>
      <c r="N202" s="116" t="e">
        <f>Komponento_parinkimas</f>
        <v>#N/A</v>
      </c>
      <c r="O202" s="116" t="e">
        <f>Komponento_parinkimas</f>
        <v>#N/A</v>
      </c>
      <c r="P202" s="116" t="e">
        <f>Komponento_parinkimas</f>
        <v>#N/A</v>
      </c>
      <c r="Q202" s="116" t="e">
        <f>Komponento_parinkimas</f>
        <v>#N/A</v>
      </c>
      <c r="R202" s="116" t="e">
        <f>Komponento_parinkimas</f>
        <v>#N/A</v>
      </c>
      <c r="S202" s="116" t="e">
        <f>Komponento_parinkimas</f>
        <v>#N/A</v>
      </c>
      <c r="T202" s="116" t="e">
        <f>Komponento_parinkimas</f>
        <v>#N/A</v>
      </c>
      <c r="U202" s="116" t="e">
        <f>Komponento_parinkimas</f>
        <v>#N/A</v>
      </c>
      <c r="V202" s="116" t="e">
        <f>Komponento_parinkimas</f>
        <v>#N/A</v>
      </c>
      <c r="W202" s="116" t="e">
        <f>Komponento_parinkimas</f>
        <v>#N/A</v>
      </c>
      <c r="X202" s="116" t="e">
        <f>Komponento_parinkimas</f>
        <v>#N/A</v>
      </c>
      <c r="Y202" s="116" t="e">
        <f>Komponento_parinkimas</f>
        <v>#N/A</v>
      </c>
      <c r="Z202" s="116" t="e">
        <f>Komponento_parinkimas</f>
        <v>#N/A</v>
      </c>
      <c r="AA202" s="116" t="e">
        <f>Komponento_parinkimas</f>
        <v>#N/A</v>
      </c>
      <c r="AB202" s="116" t="e">
        <f>Komponento_parinkimas</f>
        <v>#N/A</v>
      </c>
      <c r="AC202" s="116" t="e">
        <f>Komponento_parinkimas</f>
        <v>#N/A</v>
      </c>
      <c r="AD202" s="116" t="e">
        <f>Komponento_parinkimas</f>
        <v>#N/A</v>
      </c>
      <c r="AE202" s="116" t="e">
        <f>Komponento_parinkimas</f>
        <v>#N/A</v>
      </c>
      <c r="AF202" s="116" t="e">
        <f>Komponento_parinkimas</f>
        <v>#N/A</v>
      </c>
      <c r="AG202" s="116" t="e">
        <f>Komponento_parinkimas</f>
        <v>#N/A</v>
      </c>
      <c r="AH202" s="116" t="e">
        <f>Komponento_parinkimas</f>
        <v>#N/A</v>
      </c>
      <c r="AI202" s="116" t="e">
        <f>Komponento_parinkimas</f>
        <v>#N/A</v>
      </c>
      <c r="AJ202" s="116" t="e">
        <f>Komponento_parinkimas</f>
        <v>#N/A</v>
      </c>
      <c r="AK202" s="116" t="e">
        <f>Komponento_parinkimas</f>
        <v>#N/A</v>
      </c>
      <c r="AL202" s="116" t="e">
        <f>Komponento_parinkimas</f>
        <v>#N/A</v>
      </c>
      <c r="AM202" s="116" t="e">
        <f>Komponento_parinkimas</f>
        <v>#N/A</v>
      </c>
      <c r="AN202" s="116" t="e">
        <f>Komponento_parinkimas</f>
        <v>#N/A</v>
      </c>
      <c r="AO202" s="116" t="e">
        <f>Komponento_parinkimas</f>
        <v>#N/A</v>
      </c>
      <c r="AP202" s="116" t="e">
        <f>Komponento_parinkimas</f>
        <v>#N/A</v>
      </c>
      <c r="AQ202" s="116" t="e">
        <f>Komponento_parinkimas</f>
        <v>#N/A</v>
      </c>
      <c r="AR202" s="1"/>
      <c r="AS202" s="1"/>
    </row>
    <row r="203" spans="1:45">
      <c r="A203" s="113" t="s">
        <v>497</v>
      </c>
      <c r="B203" s="114" t="s">
        <v>342</v>
      </c>
      <c r="C203" s="172"/>
      <c r="D203" s="172" t="s">
        <v>69</v>
      </c>
      <c r="E203" s="184" t="s">
        <v>69</v>
      </c>
      <c r="F203" s="184">
        <v>0</v>
      </c>
      <c r="G203" s="184" t="s">
        <v>69</v>
      </c>
      <c r="H203" s="184">
        <v>0</v>
      </c>
      <c r="I203" s="184" t="s">
        <v>69</v>
      </c>
      <c r="J203" s="184">
        <v>0</v>
      </c>
      <c r="K203" s="184">
        <f t="shared" si="17"/>
        <v>0</v>
      </c>
      <c r="L203" s="18"/>
      <c r="M203" s="116" t="e">
        <f>Komponento_parinkimas</f>
        <v>#N/A</v>
      </c>
      <c r="N203" s="116" t="e">
        <f>Komponento_parinkimas</f>
        <v>#N/A</v>
      </c>
      <c r="O203" s="116" t="e">
        <f>Komponento_parinkimas</f>
        <v>#N/A</v>
      </c>
      <c r="P203" s="116" t="e">
        <f>Komponento_parinkimas</f>
        <v>#N/A</v>
      </c>
      <c r="Q203" s="116" t="e">
        <f>Komponento_parinkimas</f>
        <v>#N/A</v>
      </c>
      <c r="R203" s="116" t="e">
        <f>Komponento_parinkimas</f>
        <v>#N/A</v>
      </c>
      <c r="S203" s="116" t="e">
        <f>Komponento_parinkimas</f>
        <v>#N/A</v>
      </c>
      <c r="T203" s="116" t="e">
        <f>Komponento_parinkimas</f>
        <v>#N/A</v>
      </c>
      <c r="U203" s="116" t="e">
        <f>Komponento_parinkimas</f>
        <v>#N/A</v>
      </c>
      <c r="V203" s="116" t="e">
        <f>Komponento_parinkimas</f>
        <v>#N/A</v>
      </c>
      <c r="W203" s="116" t="e">
        <f>Komponento_parinkimas</f>
        <v>#N/A</v>
      </c>
      <c r="X203" s="116" t="e">
        <f>Komponento_parinkimas</f>
        <v>#N/A</v>
      </c>
      <c r="Y203" s="116" t="e">
        <f>Komponento_parinkimas</f>
        <v>#N/A</v>
      </c>
      <c r="Z203" s="116" t="e">
        <f>Komponento_parinkimas</f>
        <v>#N/A</v>
      </c>
      <c r="AA203" s="116" t="e">
        <f>Komponento_parinkimas</f>
        <v>#N/A</v>
      </c>
      <c r="AB203" s="116" t="e">
        <f>Komponento_parinkimas</f>
        <v>#N/A</v>
      </c>
      <c r="AC203" s="116" t="e">
        <f>Komponento_parinkimas</f>
        <v>#N/A</v>
      </c>
      <c r="AD203" s="116" t="e">
        <f>Komponento_parinkimas</f>
        <v>#N/A</v>
      </c>
      <c r="AE203" s="116" t="e">
        <f>Komponento_parinkimas</f>
        <v>#N/A</v>
      </c>
      <c r="AF203" s="116" t="e">
        <f>Komponento_parinkimas</f>
        <v>#N/A</v>
      </c>
      <c r="AG203" s="116" t="e">
        <f>Komponento_parinkimas</f>
        <v>#N/A</v>
      </c>
      <c r="AH203" s="116" t="e">
        <f>Komponento_parinkimas</f>
        <v>#N/A</v>
      </c>
      <c r="AI203" s="116" t="e">
        <f>Komponento_parinkimas</f>
        <v>#N/A</v>
      </c>
      <c r="AJ203" s="116" t="e">
        <f>Komponento_parinkimas</f>
        <v>#N/A</v>
      </c>
      <c r="AK203" s="116" t="e">
        <f>Komponento_parinkimas</f>
        <v>#N/A</v>
      </c>
      <c r="AL203" s="116" t="e">
        <f>Komponento_parinkimas</f>
        <v>#N/A</v>
      </c>
      <c r="AM203" s="116" t="e">
        <f>Komponento_parinkimas</f>
        <v>#N/A</v>
      </c>
      <c r="AN203" s="116" t="e">
        <f>Komponento_parinkimas</f>
        <v>#N/A</v>
      </c>
      <c r="AO203" s="116" t="e">
        <f>Komponento_parinkimas</f>
        <v>#N/A</v>
      </c>
      <c r="AP203" s="116" t="e">
        <f>Komponento_parinkimas</f>
        <v>#N/A</v>
      </c>
      <c r="AQ203" s="116" t="e">
        <f>Komponento_parinkimas</f>
        <v>#N/A</v>
      </c>
      <c r="AR203" s="1"/>
      <c r="AS203" s="1"/>
    </row>
    <row r="204" spans="1:45">
      <c r="A204" s="113" t="s">
        <v>497</v>
      </c>
      <c r="B204" s="114" t="s">
        <v>343</v>
      </c>
      <c r="C204" s="172"/>
      <c r="D204" s="172" t="s">
        <v>69</v>
      </c>
      <c r="E204" s="184" t="s">
        <v>69</v>
      </c>
      <c r="F204" s="184">
        <v>0</v>
      </c>
      <c r="G204" s="184" t="s">
        <v>69</v>
      </c>
      <c r="H204" s="184">
        <v>0</v>
      </c>
      <c r="I204" s="184" t="s">
        <v>69</v>
      </c>
      <c r="J204" s="184">
        <v>0</v>
      </c>
      <c r="K204" s="184">
        <f t="shared" si="17"/>
        <v>0</v>
      </c>
      <c r="L204" s="18"/>
      <c r="M204" s="116" t="e">
        <f>Komponento_parinkimas</f>
        <v>#N/A</v>
      </c>
      <c r="N204" s="116" t="e">
        <f>Komponento_parinkimas</f>
        <v>#N/A</v>
      </c>
      <c r="O204" s="116" t="e">
        <f>Komponento_parinkimas</f>
        <v>#N/A</v>
      </c>
      <c r="P204" s="116" t="e">
        <f>Komponento_parinkimas</f>
        <v>#N/A</v>
      </c>
      <c r="Q204" s="116" t="e">
        <f>Komponento_parinkimas</f>
        <v>#N/A</v>
      </c>
      <c r="R204" s="116" t="e">
        <f>Komponento_parinkimas</f>
        <v>#N/A</v>
      </c>
      <c r="S204" s="116" t="e">
        <f>Komponento_parinkimas</f>
        <v>#N/A</v>
      </c>
      <c r="T204" s="116" t="e">
        <f>Komponento_parinkimas</f>
        <v>#N/A</v>
      </c>
      <c r="U204" s="116" t="e">
        <f>Komponento_parinkimas</f>
        <v>#N/A</v>
      </c>
      <c r="V204" s="116" t="e">
        <f>Komponento_parinkimas</f>
        <v>#N/A</v>
      </c>
      <c r="W204" s="116" t="e">
        <f>Komponento_parinkimas</f>
        <v>#N/A</v>
      </c>
      <c r="X204" s="116" t="e">
        <f>Komponento_parinkimas</f>
        <v>#N/A</v>
      </c>
      <c r="Y204" s="116" t="e">
        <f>Komponento_parinkimas</f>
        <v>#N/A</v>
      </c>
      <c r="Z204" s="116" t="e">
        <f>Komponento_parinkimas</f>
        <v>#N/A</v>
      </c>
      <c r="AA204" s="116" t="e">
        <f>Komponento_parinkimas</f>
        <v>#N/A</v>
      </c>
      <c r="AB204" s="116" t="e">
        <f>Komponento_parinkimas</f>
        <v>#N/A</v>
      </c>
      <c r="AC204" s="116" t="e">
        <f>Komponento_parinkimas</f>
        <v>#N/A</v>
      </c>
      <c r="AD204" s="116" t="e">
        <f>Komponento_parinkimas</f>
        <v>#N/A</v>
      </c>
      <c r="AE204" s="116" t="e">
        <f>Komponento_parinkimas</f>
        <v>#N/A</v>
      </c>
      <c r="AF204" s="116" t="e">
        <f>Komponento_parinkimas</f>
        <v>#N/A</v>
      </c>
      <c r="AG204" s="116" t="e">
        <f>Komponento_parinkimas</f>
        <v>#N/A</v>
      </c>
      <c r="AH204" s="116" t="e">
        <f>Komponento_parinkimas</f>
        <v>#N/A</v>
      </c>
      <c r="AI204" s="116" t="e">
        <f>Komponento_parinkimas</f>
        <v>#N/A</v>
      </c>
      <c r="AJ204" s="116" t="e">
        <f>Komponento_parinkimas</f>
        <v>#N/A</v>
      </c>
      <c r="AK204" s="116" t="e">
        <f>Komponento_parinkimas</f>
        <v>#N/A</v>
      </c>
      <c r="AL204" s="116" t="e">
        <f>Komponento_parinkimas</f>
        <v>#N/A</v>
      </c>
      <c r="AM204" s="116" t="e">
        <f>Komponento_parinkimas</f>
        <v>#N/A</v>
      </c>
      <c r="AN204" s="116" t="e">
        <f>Komponento_parinkimas</f>
        <v>#N/A</v>
      </c>
      <c r="AO204" s="116" t="e">
        <f>Komponento_parinkimas</f>
        <v>#N/A</v>
      </c>
      <c r="AP204" s="116" t="e">
        <f>Komponento_parinkimas</f>
        <v>#N/A</v>
      </c>
      <c r="AQ204" s="116" t="e">
        <f>Komponento_parinkimas</f>
        <v>#N/A</v>
      </c>
      <c r="AR204" s="1"/>
      <c r="AS204" s="1"/>
    </row>
    <row r="205" spans="1:45">
      <c r="A205" s="113" t="s">
        <v>497</v>
      </c>
      <c r="B205" s="119" t="s">
        <v>53</v>
      </c>
      <c r="C205" s="120"/>
      <c r="D205" s="120"/>
      <c r="E205" s="196"/>
      <c r="F205" s="196"/>
      <c r="G205" s="196"/>
      <c r="H205" s="196"/>
      <c r="I205" s="196"/>
      <c r="J205" s="196"/>
      <c r="K205" s="194"/>
      <c r="L205" s="118"/>
      <c r="M205" s="111"/>
      <c r="N205" s="111"/>
      <c r="O205" s="111"/>
      <c r="P205" s="111"/>
      <c r="Q205" s="111"/>
      <c r="R205" s="111"/>
      <c r="S205" s="111"/>
      <c r="T205" s="111"/>
      <c r="U205" s="111"/>
      <c r="V205" s="111"/>
      <c r="W205" s="111"/>
      <c r="X205" s="111"/>
      <c r="Y205" s="111"/>
      <c r="Z205" s="111"/>
      <c r="AA205" s="111"/>
      <c r="AB205" s="111"/>
      <c r="AC205" s="111"/>
      <c r="AD205" s="111"/>
      <c r="AE205" s="111"/>
      <c r="AF205" s="111"/>
      <c r="AG205" s="111"/>
      <c r="AH205" s="111"/>
      <c r="AI205" s="111"/>
      <c r="AJ205" s="111"/>
      <c r="AK205" s="111"/>
      <c r="AL205" s="111"/>
      <c r="AM205" s="111"/>
      <c r="AN205" s="111"/>
      <c r="AO205" s="111"/>
      <c r="AP205" s="111"/>
      <c r="AQ205" s="111"/>
      <c r="AR205" s="1"/>
      <c r="AS205" s="1"/>
    </row>
    <row r="206" spans="1:45">
      <c r="A206" s="113" t="s">
        <v>497</v>
      </c>
      <c r="B206" s="114" t="s">
        <v>344</v>
      </c>
      <c r="C206" s="172"/>
      <c r="D206" s="172" t="s">
        <v>69</v>
      </c>
      <c r="E206" s="184" t="s">
        <v>69</v>
      </c>
      <c r="F206" s="184">
        <v>0</v>
      </c>
      <c r="G206" s="184" t="s">
        <v>69</v>
      </c>
      <c r="H206" s="184">
        <v>0</v>
      </c>
      <c r="I206" s="184" t="s">
        <v>69</v>
      </c>
      <c r="J206" s="184">
        <v>0</v>
      </c>
      <c r="K206" s="184">
        <f>PRODUCT(IF(E206&lt;&gt;"'-",F206,1),IF(G206&lt;&gt;"-",H206,1),IF(I206&lt;&gt;"-",J206,1))</f>
        <v>0</v>
      </c>
      <c r="L206" s="18"/>
      <c r="M206" s="116" t="e">
        <f>Komponento_parinkimas</f>
        <v>#N/A</v>
      </c>
      <c r="N206" s="116" t="e">
        <f>Komponento_parinkimas</f>
        <v>#N/A</v>
      </c>
      <c r="O206" s="116" t="e">
        <f>Komponento_parinkimas</f>
        <v>#N/A</v>
      </c>
      <c r="P206" s="116" t="e">
        <f>Komponento_parinkimas</f>
        <v>#N/A</v>
      </c>
      <c r="Q206" s="116" t="e">
        <f>Komponento_parinkimas</f>
        <v>#N/A</v>
      </c>
      <c r="R206" s="116" t="e">
        <f>Komponento_parinkimas</f>
        <v>#N/A</v>
      </c>
      <c r="S206" s="116" t="e">
        <f>Komponento_parinkimas</f>
        <v>#N/A</v>
      </c>
      <c r="T206" s="116" t="e">
        <f>Komponento_parinkimas</f>
        <v>#N/A</v>
      </c>
      <c r="U206" s="116" t="e">
        <f>Komponento_parinkimas</f>
        <v>#N/A</v>
      </c>
      <c r="V206" s="116" t="e">
        <f>Komponento_parinkimas</f>
        <v>#N/A</v>
      </c>
      <c r="W206" s="116" t="e">
        <f>Komponento_parinkimas</f>
        <v>#N/A</v>
      </c>
      <c r="X206" s="116" t="e">
        <f>Komponento_parinkimas</f>
        <v>#N/A</v>
      </c>
      <c r="Y206" s="116" t="e">
        <f>Komponento_parinkimas</f>
        <v>#N/A</v>
      </c>
      <c r="Z206" s="116" t="e">
        <f>Komponento_parinkimas</f>
        <v>#N/A</v>
      </c>
      <c r="AA206" s="116" t="e">
        <f>Komponento_parinkimas</f>
        <v>#N/A</v>
      </c>
      <c r="AB206" s="116" t="e">
        <f>Komponento_parinkimas</f>
        <v>#N/A</v>
      </c>
      <c r="AC206" s="116" t="e">
        <f>Komponento_parinkimas</f>
        <v>#N/A</v>
      </c>
      <c r="AD206" s="116" t="e">
        <f>Komponento_parinkimas</f>
        <v>#N/A</v>
      </c>
      <c r="AE206" s="116" t="e">
        <f>Komponento_parinkimas</f>
        <v>#N/A</v>
      </c>
      <c r="AF206" s="116" t="e">
        <f>Komponento_parinkimas</f>
        <v>#N/A</v>
      </c>
      <c r="AG206" s="116" t="e">
        <f>Komponento_parinkimas</f>
        <v>#N/A</v>
      </c>
      <c r="AH206" s="116" t="e">
        <f>Komponento_parinkimas</f>
        <v>#N/A</v>
      </c>
      <c r="AI206" s="116" t="e">
        <f>Komponento_parinkimas</f>
        <v>#N/A</v>
      </c>
      <c r="AJ206" s="116" t="e">
        <f>Komponento_parinkimas</f>
        <v>#N/A</v>
      </c>
      <c r="AK206" s="116" t="e">
        <f>Komponento_parinkimas</f>
        <v>#N/A</v>
      </c>
      <c r="AL206" s="116" t="e">
        <f>Komponento_parinkimas</f>
        <v>#N/A</v>
      </c>
      <c r="AM206" s="116" t="e">
        <f>Komponento_parinkimas</f>
        <v>#N/A</v>
      </c>
      <c r="AN206" s="116" t="e">
        <f>Komponento_parinkimas</f>
        <v>#N/A</v>
      </c>
      <c r="AO206" s="116" t="e">
        <f>Komponento_parinkimas</f>
        <v>#N/A</v>
      </c>
      <c r="AP206" s="116" t="e">
        <f>Komponento_parinkimas</f>
        <v>#N/A</v>
      </c>
      <c r="AQ206" s="116" t="e">
        <f>Komponento_parinkimas</f>
        <v>#N/A</v>
      </c>
      <c r="AR206" s="1"/>
      <c r="AS206" s="1"/>
    </row>
    <row r="207" spans="1:45">
      <c r="A207" s="113" t="s">
        <v>497</v>
      </c>
      <c r="B207" s="114" t="s">
        <v>345</v>
      </c>
      <c r="C207" s="172"/>
      <c r="D207" s="172" t="s">
        <v>69</v>
      </c>
      <c r="E207" s="184" t="s">
        <v>69</v>
      </c>
      <c r="F207" s="184">
        <v>0</v>
      </c>
      <c r="G207" s="184" t="s">
        <v>69</v>
      </c>
      <c r="H207" s="184">
        <v>0</v>
      </c>
      <c r="I207" s="184" t="s">
        <v>69</v>
      </c>
      <c r="J207" s="184">
        <v>0</v>
      </c>
      <c r="K207" s="184">
        <f>PRODUCT(IF(E207&lt;&gt;"'-",F207,1),IF(G207&lt;&gt;"-",H207,1),IF(I207&lt;&gt;"-",J207,1))</f>
        <v>0</v>
      </c>
      <c r="L207" s="18"/>
      <c r="M207" s="116" t="e">
        <f>Komponento_parinkimas</f>
        <v>#N/A</v>
      </c>
      <c r="N207" s="116" t="e">
        <f>Komponento_parinkimas</f>
        <v>#N/A</v>
      </c>
      <c r="O207" s="116" t="e">
        <f>Komponento_parinkimas</f>
        <v>#N/A</v>
      </c>
      <c r="P207" s="116" t="e">
        <f>Komponento_parinkimas</f>
        <v>#N/A</v>
      </c>
      <c r="Q207" s="116" t="e">
        <f>Komponento_parinkimas</f>
        <v>#N/A</v>
      </c>
      <c r="R207" s="116" t="e">
        <f>Komponento_parinkimas</f>
        <v>#N/A</v>
      </c>
      <c r="S207" s="116" t="e">
        <f>Komponento_parinkimas</f>
        <v>#N/A</v>
      </c>
      <c r="T207" s="116" t="e">
        <f>Komponento_parinkimas</f>
        <v>#N/A</v>
      </c>
      <c r="U207" s="116" t="e">
        <f>Komponento_parinkimas</f>
        <v>#N/A</v>
      </c>
      <c r="V207" s="116" t="e">
        <f>Komponento_parinkimas</f>
        <v>#N/A</v>
      </c>
      <c r="W207" s="116" t="e">
        <f>Komponento_parinkimas</f>
        <v>#N/A</v>
      </c>
      <c r="X207" s="116" t="e">
        <f>Komponento_parinkimas</f>
        <v>#N/A</v>
      </c>
      <c r="Y207" s="116" t="e">
        <f>Komponento_parinkimas</f>
        <v>#N/A</v>
      </c>
      <c r="Z207" s="116" t="e">
        <f>Komponento_parinkimas</f>
        <v>#N/A</v>
      </c>
      <c r="AA207" s="116" t="e">
        <f>Komponento_parinkimas</f>
        <v>#N/A</v>
      </c>
      <c r="AB207" s="116" t="e">
        <f>Komponento_parinkimas</f>
        <v>#N/A</v>
      </c>
      <c r="AC207" s="116" t="e">
        <f>Komponento_parinkimas</f>
        <v>#N/A</v>
      </c>
      <c r="AD207" s="116" t="e">
        <f>Komponento_parinkimas</f>
        <v>#N/A</v>
      </c>
      <c r="AE207" s="116" t="e">
        <f>Komponento_parinkimas</f>
        <v>#N/A</v>
      </c>
      <c r="AF207" s="116" t="e">
        <f>Komponento_parinkimas</f>
        <v>#N/A</v>
      </c>
      <c r="AG207" s="116" t="e">
        <f>Komponento_parinkimas</f>
        <v>#N/A</v>
      </c>
      <c r="AH207" s="116" t="e">
        <f>Komponento_parinkimas</f>
        <v>#N/A</v>
      </c>
      <c r="AI207" s="116" t="e">
        <f>Komponento_parinkimas</f>
        <v>#N/A</v>
      </c>
      <c r="AJ207" s="116" t="e">
        <f>Komponento_parinkimas</f>
        <v>#N/A</v>
      </c>
      <c r="AK207" s="116" t="e">
        <f>Komponento_parinkimas</f>
        <v>#N/A</v>
      </c>
      <c r="AL207" s="116" t="e">
        <f>Komponento_parinkimas</f>
        <v>#N/A</v>
      </c>
      <c r="AM207" s="116" t="e">
        <f>Komponento_parinkimas</f>
        <v>#N/A</v>
      </c>
      <c r="AN207" s="116" t="e">
        <f>Komponento_parinkimas</f>
        <v>#N/A</v>
      </c>
      <c r="AO207" s="116" t="e">
        <f>Komponento_parinkimas</f>
        <v>#N/A</v>
      </c>
      <c r="AP207" s="116" t="e">
        <f>Komponento_parinkimas</f>
        <v>#N/A</v>
      </c>
      <c r="AQ207" s="116" t="e">
        <f>Komponento_parinkimas</f>
        <v>#N/A</v>
      </c>
      <c r="AR207" s="1"/>
      <c r="AS207" s="1"/>
    </row>
    <row r="208" spans="1:45">
      <c r="A208" s="113" t="s">
        <v>497</v>
      </c>
      <c r="B208" s="114" t="s">
        <v>346</v>
      </c>
      <c r="C208" s="172"/>
      <c r="D208" s="172" t="s">
        <v>69</v>
      </c>
      <c r="E208" s="184" t="s">
        <v>69</v>
      </c>
      <c r="F208" s="184">
        <v>0</v>
      </c>
      <c r="G208" s="184" t="s">
        <v>69</v>
      </c>
      <c r="H208" s="184">
        <v>0</v>
      </c>
      <c r="I208" s="184" t="s">
        <v>69</v>
      </c>
      <c r="J208" s="184">
        <v>0</v>
      </c>
      <c r="K208" s="184">
        <f>PRODUCT(IF(E208&lt;&gt;"'-",F208,1),IF(G208&lt;&gt;"-",H208,1),IF(I208&lt;&gt;"-",J208,1))</f>
        <v>0</v>
      </c>
      <c r="L208" s="18"/>
      <c r="M208" s="116" t="e">
        <f>Komponento_parinkimas</f>
        <v>#N/A</v>
      </c>
      <c r="N208" s="116" t="e">
        <f>Komponento_parinkimas</f>
        <v>#N/A</v>
      </c>
      <c r="O208" s="116" t="e">
        <f>Komponento_parinkimas</f>
        <v>#N/A</v>
      </c>
      <c r="P208" s="116" t="e">
        <f>Komponento_parinkimas</f>
        <v>#N/A</v>
      </c>
      <c r="Q208" s="116" t="e">
        <f>Komponento_parinkimas</f>
        <v>#N/A</v>
      </c>
      <c r="R208" s="116" t="e">
        <f>Komponento_parinkimas</f>
        <v>#N/A</v>
      </c>
      <c r="S208" s="116" t="e">
        <f>Komponento_parinkimas</f>
        <v>#N/A</v>
      </c>
      <c r="T208" s="116" t="e">
        <f>Komponento_parinkimas</f>
        <v>#N/A</v>
      </c>
      <c r="U208" s="116" t="e">
        <f>Komponento_parinkimas</f>
        <v>#N/A</v>
      </c>
      <c r="V208" s="116" t="e">
        <f>Komponento_parinkimas</f>
        <v>#N/A</v>
      </c>
      <c r="W208" s="116" t="e">
        <f>Komponento_parinkimas</f>
        <v>#N/A</v>
      </c>
      <c r="X208" s="116" t="e">
        <f>Komponento_parinkimas</f>
        <v>#N/A</v>
      </c>
      <c r="Y208" s="116" t="e">
        <f>Komponento_parinkimas</f>
        <v>#N/A</v>
      </c>
      <c r="Z208" s="116" t="e">
        <f>Komponento_parinkimas</f>
        <v>#N/A</v>
      </c>
      <c r="AA208" s="116" t="e">
        <f>Komponento_parinkimas</f>
        <v>#N/A</v>
      </c>
      <c r="AB208" s="116" t="e">
        <f>Komponento_parinkimas</f>
        <v>#N/A</v>
      </c>
      <c r="AC208" s="116" t="e">
        <f>Komponento_parinkimas</f>
        <v>#N/A</v>
      </c>
      <c r="AD208" s="116" t="e">
        <f>Komponento_parinkimas</f>
        <v>#N/A</v>
      </c>
      <c r="AE208" s="116" t="e">
        <f>Komponento_parinkimas</f>
        <v>#N/A</v>
      </c>
      <c r="AF208" s="116" t="e">
        <f>Komponento_parinkimas</f>
        <v>#N/A</v>
      </c>
      <c r="AG208" s="116" t="e">
        <f>Komponento_parinkimas</f>
        <v>#N/A</v>
      </c>
      <c r="AH208" s="116" t="e">
        <f>Komponento_parinkimas</f>
        <v>#N/A</v>
      </c>
      <c r="AI208" s="116" t="e">
        <f>Komponento_parinkimas</f>
        <v>#N/A</v>
      </c>
      <c r="AJ208" s="116" t="e">
        <f>Komponento_parinkimas</f>
        <v>#N/A</v>
      </c>
      <c r="AK208" s="116" t="e">
        <f>Komponento_parinkimas</f>
        <v>#N/A</v>
      </c>
      <c r="AL208" s="116" t="e">
        <f>Komponento_parinkimas</f>
        <v>#N/A</v>
      </c>
      <c r="AM208" s="116" t="e">
        <f>Komponento_parinkimas</f>
        <v>#N/A</v>
      </c>
      <c r="AN208" s="116" t="e">
        <f>Komponento_parinkimas</f>
        <v>#N/A</v>
      </c>
      <c r="AO208" s="116" t="e">
        <f>Komponento_parinkimas</f>
        <v>#N/A</v>
      </c>
      <c r="AP208" s="116" t="e">
        <f>Komponento_parinkimas</f>
        <v>#N/A</v>
      </c>
      <c r="AQ208" s="116" t="e">
        <f>Komponento_parinkimas</f>
        <v>#N/A</v>
      </c>
      <c r="AR208" s="1"/>
      <c r="AS208" s="1"/>
    </row>
    <row r="209" spans="1:45">
      <c r="A209" s="113" t="s">
        <v>498</v>
      </c>
      <c r="B209" s="119" t="s">
        <v>50</v>
      </c>
      <c r="C209" s="120"/>
      <c r="D209" s="120"/>
      <c r="E209" s="196"/>
      <c r="F209" s="196"/>
      <c r="G209" s="196"/>
      <c r="H209" s="196"/>
      <c r="I209" s="196"/>
      <c r="J209" s="196"/>
      <c r="K209" s="194"/>
      <c r="L209" s="118"/>
      <c r="M209" s="111"/>
      <c r="N209" s="111"/>
      <c r="O209" s="111"/>
      <c r="P209" s="111"/>
      <c r="Q209" s="111"/>
      <c r="R209" s="111"/>
      <c r="S209" s="111"/>
      <c r="T209" s="111"/>
      <c r="U209" s="111"/>
      <c r="V209" s="111"/>
      <c r="W209" s="111"/>
      <c r="X209" s="111"/>
      <c r="Y209" s="111"/>
      <c r="Z209" s="111"/>
      <c r="AA209" s="111"/>
      <c r="AB209" s="111"/>
      <c r="AC209" s="111"/>
      <c r="AD209" s="111"/>
      <c r="AE209" s="111"/>
      <c r="AF209" s="111"/>
      <c r="AG209" s="111"/>
      <c r="AH209" s="111"/>
      <c r="AI209" s="111"/>
      <c r="AJ209" s="111"/>
      <c r="AK209" s="111"/>
      <c r="AL209" s="111"/>
      <c r="AM209" s="111"/>
      <c r="AN209" s="111"/>
      <c r="AO209" s="111"/>
      <c r="AP209" s="111"/>
      <c r="AQ209" s="111"/>
      <c r="AR209" s="1"/>
      <c r="AS209" s="1"/>
    </row>
    <row r="210" spans="1:45">
      <c r="A210" s="113" t="s">
        <v>498</v>
      </c>
      <c r="B210" s="114" t="s">
        <v>51</v>
      </c>
      <c r="C210" s="172"/>
      <c r="D210" s="172" t="s">
        <v>69</v>
      </c>
      <c r="E210" s="184" t="s">
        <v>69</v>
      </c>
      <c r="F210" s="184">
        <v>0</v>
      </c>
      <c r="G210" s="184" t="s">
        <v>69</v>
      </c>
      <c r="H210" s="184">
        <v>0</v>
      </c>
      <c r="I210" s="184" t="s">
        <v>69</v>
      </c>
      <c r="J210" s="184">
        <v>0</v>
      </c>
      <c r="K210" s="184">
        <f t="shared" ref="K210:K216" si="18">PRODUCT(IF(E210&lt;&gt;"'-",F210,1),IF(G210&lt;&gt;"-",H210,1),IF(I210&lt;&gt;"-",J210,1))</f>
        <v>0</v>
      </c>
      <c r="L210" s="18"/>
      <c r="M210" s="116" t="e">
        <f>Komponento_parinkimas</f>
        <v>#N/A</v>
      </c>
      <c r="N210" s="116" t="e">
        <f>Komponento_parinkimas</f>
        <v>#N/A</v>
      </c>
      <c r="O210" s="116" t="e">
        <f>Komponento_parinkimas</f>
        <v>#N/A</v>
      </c>
      <c r="P210" s="116" t="e">
        <f>Komponento_parinkimas</f>
        <v>#N/A</v>
      </c>
      <c r="Q210" s="116" t="e">
        <f>Komponento_parinkimas</f>
        <v>#N/A</v>
      </c>
      <c r="R210" s="116" t="e">
        <f>Komponento_parinkimas</f>
        <v>#N/A</v>
      </c>
      <c r="S210" s="116" t="e">
        <f>Komponento_parinkimas</f>
        <v>#N/A</v>
      </c>
      <c r="T210" s="116" t="e">
        <f>Komponento_parinkimas</f>
        <v>#N/A</v>
      </c>
      <c r="U210" s="116" t="e">
        <f>Komponento_parinkimas</f>
        <v>#N/A</v>
      </c>
      <c r="V210" s="116" t="e">
        <f>Komponento_parinkimas</f>
        <v>#N/A</v>
      </c>
      <c r="W210" s="116" t="e">
        <f>Komponento_parinkimas</f>
        <v>#N/A</v>
      </c>
      <c r="X210" s="116" t="e">
        <f>Komponento_parinkimas</f>
        <v>#N/A</v>
      </c>
      <c r="Y210" s="116" t="e">
        <f>Komponento_parinkimas</f>
        <v>#N/A</v>
      </c>
      <c r="Z210" s="116" t="e">
        <f>Komponento_parinkimas</f>
        <v>#N/A</v>
      </c>
      <c r="AA210" s="116" t="e">
        <f>Komponento_parinkimas</f>
        <v>#N/A</v>
      </c>
      <c r="AB210" s="116" t="e">
        <f>Komponento_parinkimas</f>
        <v>#N/A</v>
      </c>
      <c r="AC210" s="116" t="e">
        <f>Komponento_parinkimas</f>
        <v>#N/A</v>
      </c>
      <c r="AD210" s="116" t="e">
        <f>Komponento_parinkimas</f>
        <v>#N/A</v>
      </c>
      <c r="AE210" s="116" t="e">
        <f>Komponento_parinkimas</f>
        <v>#N/A</v>
      </c>
      <c r="AF210" s="116" t="e">
        <f>Komponento_parinkimas</f>
        <v>#N/A</v>
      </c>
      <c r="AG210" s="116" t="e">
        <f>Komponento_parinkimas</f>
        <v>#N/A</v>
      </c>
      <c r="AH210" s="116" t="e">
        <f>Komponento_parinkimas</f>
        <v>#N/A</v>
      </c>
      <c r="AI210" s="116" t="e">
        <f>Komponento_parinkimas</f>
        <v>#N/A</v>
      </c>
      <c r="AJ210" s="116" t="e">
        <f>Komponento_parinkimas</f>
        <v>#N/A</v>
      </c>
      <c r="AK210" s="116" t="e">
        <f>Komponento_parinkimas</f>
        <v>#N/A</v>
      </c>
      <c r="AL210" s="116" t="e">
        <f>Komponento_parinkimas</f>
        <v>#N/A</v>
      </c>
      <c r="AM210" s="116" t="e">
        <f>Komponento_parinkimas</f>
        <v>#N/A</v>
      </c>
      <c r="AN210" s="116" t="e">
        <f>Komponento_parinkimas</f>
        <v>#N/A</v>
      </c>
      <c r="AO210" s="116" t="e">
        <f>Komponento_parinkimas</f>
        <v>#N/A</v>
      </c>
      <c r="AP210" s="116" t="e">
        <f>Komponento_parinkimas</f>
        <v>#N/A</v>
      </c>
      <c r="AQ210" s="116" t="e">
        <f>Komponento_parinkimas</f>
        <v>#N/A</v>
      </c>
      <c r="AR210" s="1"/>
      <c r="AS210" s="1"/>
    </row>
    <row r="211" spans="1:45">
      <c r="A211" s="113" t="s">
        <v>498</v>
      </c>
      <c r="B211" s="114" t="s">
        <v>52</v>
      </c>
      <c r="C211" s="172"/>
      <c r="D211" s="172" t="s">
        <v>69</v>
      </c>
      <c r="E211" s="184" t="s">
        <v>69</v>
      </c>
      <c r="F211" s="184">
        <v>0</v>
      </c>
      <c r="G211" s="184" t="s">
        <v>69</v>
      </c>
      <c r="H211" s="184">
        <v>0</v>
      </c>
      <c r="I211" s="184" t="s">
        <v>69</v>
      </c>
      <c r="J211" s="184">
        <v>0</v>
      </c>
      <c r="K211" s="184">
        <f t="shared" si="18"/>
        <v>0</v>
      </c>
      <c r="L211" s="18"/>
      <c r="M211" s="116" t="e">
        <f>Komponento_parinkimas</f>
        <v>#N/A</v>
      </c>
      <c r="N211" s="116" t="e">
        <f>Komponento_parinkimas</f>
        <v>#N/A</v>
      </c>
      <c r="O211" s="116" t="e">
        <f>Komponento_parinkimas</f>
        <v>#N/A</v>
      </c>
      <c r="P211" s="116" t="e">
        <f>Komponento_parinkimas</f>
        <v>#N/A</v>
      </c>
      <c r="Q211" s="116" t="e">
        <f>Komponento_parinkimas</f>
        <v>#N/A</v>
      </c>
      <c r="R211" s="116" t="e">
        <f>Komponento_parinkimas</f>
        <v>#N/A</v>
      </c>
      <c r="S211" s="116" t="e">
        <f>Komponento_parinkimas</f>
        <v>#N/A</v>
      </c>
      <c r="T211" s="116" t="e">
        <f>Komponento_parinkimas</f>
        <v>#N/A</v>
      </c>
      <c r="U211" s="116" t="e">
        <f>Komponento_parinkimas</f>
        <v>#N/A</v>
      </c>
      <c r="V211" s="116" t="e">
        <f>Komponento_parinkimas</f>
        <v>#N/A</v>
      </c>
      <c r="W211" s="116" t="e">
        <f>Komponento_parinkimas</f>
        <v>#N/A</v>
      </c>
      <c r="X211" s="116" t="e">
        <f>Komponento_parinkimas</f>
        <v>#N/A</v>
      </c>
      <c r="Y211" s="116" t="e">
        <f>Komponento_parinkimas</f>
        <v>#N/A</v>
      </c>
      <c r="Z211" s="116" t="e">
        <f>Komponento_parinkimas</f>
        <v>#N/A</v>
      </c>
      <c r="AA211" s="116" t="e">
        <f>Komponento_parinkimas</f>
        <v>#N/A</v>
      </c>
      <c r="AB211" s="116" t="e">
        <f>Komponento_parinkimas</f>
        <v>#N/A</v>
      </c>
      <c r="AC211" s="116" t="e">
        <f>Komponento_parinkimas</f>
        <v>#N/A</v>
      </c>
      <c r="AD211" s="116" t="e">
        <f>Komponento_parinkimas</f>
        <v>#N/A</v>
      </c>
      <c r="AE211" s="116" t="e">
        <f>Komponento_parinkimas</f>
        <v>#N/A</v>
      </c>
      <c r="AF211" s="116" t="e">
        <f>Komponento_parinkimas</f>
        <v>#N/A</v>
      </c>
      <c r="AG211" s="116" t="e">
        <f>Komponento_parinkimas</f>
        <v>#N/A</v>
      </c>
      <c r="AH211" s="116" t="e">
        <f>Komponento_parinkimas</f>
        <v>#N/A</v>
      </c>
      <c r="AI211" s="116" t="e">
        <f>Komponento_parinkimas</f>
        <v>#N/A</v>
      </c>
      <c r="AJ211" s="116" t="e">
        <f>Komponento_parinkimas</f>
        <v>#N/A</v>
      </c>
      <c r="AK211" s="116" t="e">
        <f>Komponento_parinkimas</f>
        <v>#N/A</v>
      </c>
      <c r="AL211" s="116" t="e">
        <f>Komponento_parinkimas</f>
        <v>#N/A</v>
      </c>
      <c r="AM211" s="116" t="e">
        <f>Komponento_parinkimas</f>
        <v>#N/A</v>
      </c>
      <c r="AN211" s="116" t="e">
        <f>Komponento_parinkimas</f>
        <v>#N/A</v>
      </c>
      <c r="AO211" s="116" t="e">
        <f>Komponento_parinkimas</f>
        <v>#N/A</v>
      </c>
      <c r="AP211" s="116" t="e">
        <f>Komponento_parinkimas</f>
        <v>#N/A</v>
      </c>
      <c r="AQ211" s="116" t="e">
        <f>Komponento_parinkimas</f>
        <v>#N/A</v>
      </c>
      <c r="AR211" s="1"/>
      <c r="AS211" s="1"/>
    </row>
    <row r="212" spans="1:45">
      <c r="A212" s="113" t="s">
        <v>498</v>
      </c>
      <c r="B212" s="114" t="s">
        <v>339</v>
      </c>
      <c r="C212" s="172"/>
      <c r="D212" s="172" t="s">
        <v>69</v>
      </c>
      <c r="E212" s="184" t="s">
        <v>69</v>
      </c>
      <c r="F212" s="184">
        <v>0</v>
      </c>
      <c r="G212" s="184" t="s">
        <v>69</v>
      </c>
      <c r="H212" s="184">
        <v>0</v>
      </c>
      <c r="I212" s="184" t="s">
        <v>69</v>
      </c>
      <c r="J212" s="184">
        <v>0</v>
      </c>
      <c r="K212" s="184">
        <f t="shared" si="18"/>
        <v>0</v>
      </c>
      <c r="L212" s="18"/>
      <c r="M212" s="116" t="e">
        <f>Komponento_parinkimas</f>
        <v>#N/A</v>
      </c>
      <c r="N212" s="116" t="e">
        <f>Komponento_parinkimas</f>
        <v>#N/A</v>
      </c>
      <c r="O212" s="116" t="e">
        <f>Komponento_parinkimas</f>
        <v>#N/A</v>
      </c>
      <c r="P212" s="116" t="e">
        <f>Komponento_parinkimas</f>
        <v>#N/A</v>
      </c>
      <c r="Q212" s="116" t="e">
        <f>Komponento_parinkimas</f>
        <v>#N/A</v>
      </c>
      <c r="R212" s="116" t="e">
        <f>Komponento_parinkimas</f>
        <v>#N/A</v>
      </c>
      <c r="S212" s="116" t="e">
        <f>Komponento_parinkimas</f>
        <v>#N/A</v>
      </c>
      <c r="T212" s="116" t="e">
        <f>Komponento_parinkimas</f>
        <v>#N/A</v>
      </c>
      <c r="U212" s="116" t="e">
        <f>Komponento_parinkimas</f>
        <v>#N/A</v>
      </c>
      <c r="V212" s="116" t="e">
        <f>Komponento_parinkimas</f>
        <v>#N/A</v>
      </c>
      <c r="W212" s="116" t="e">
        <f>Komponento_parinkimas</f>
        <v>#N/A</v>
      </c>
      <c r="X212" s="116" t="e">
        <f>Komponento_parinkimas</f>
        <v>#N/A</v>
      </c>
      <c r="Y212" s="116" t="e">
        <f>Komponento_parinkimas</f>
        <v>#N/A</v>
      </c>
      <c r="Z212" s="116" t="e">
        <f>Komponento_parinkimas</f>
        <v>#N/A</v>
      </c>
      <c r="AA212" s="116" t="e">
        <f>Komponento_parinkimas</f>
        <v>#N/A</v>
      </c>
      <c r="AB212" s="116" t="e">
        <f>Komponento_parinkimas</f>
        <v>#N/A</v>
      </c>
      <c r="AC212" s="116" t="e">
        <f>Komponento_parinkimas</f>
        <v>#N/A</v>
      </c>
      <c r="AD212" s="116" t="e">
        <f>Komponento_parinkimas</f>
        <v>#N/A</v>
      </c>
      <c r="AE212" s="116" t="e">
        <f>Komponento_parinkimas</f>
        <v>#N/A</v>
      </c>
      <c r="AF212" s="116" t="e">
        <f>Komponento_parinkimas</f>
        <v>#N/A</v>
      </c>
      <c r="AG212" s="116" t="e">
        <f>Komponento_parinkimas</f>
        <v>#N/A</v>
      </c>
      <c r="AH212" s="116" t="e">
        <f>Komponento_parinkimas</f>
        <v>#N/A</v>
      </c>
      <c r="AI212" s="116" t="e">
        <f>Komponento_parinkimas</f>
        <v>#N/A</v>
      </c>
      <c r="AJ212" s="116" t="e">
        <f>Komponento_parinkimas</f>
        <v>#N/A</v>
      </c>
      <c r="AK212" s="116" t="e">
        <f>Komponento_parinkimas</f>
        <v>#N/A</v>
      </c>
      <c r="AL212" s="116" t="e">
        <f>Komponento_parinkimas</f>
        <v>#N/A</v>
      </c>
      <c r="AM212" s="116" t="e">
        <f>Komponento_parinkimas</f>
        <v>#N/A</v>
      </c>
      <c r="AN212" s="116" t="e">
        <f>Komponento_parinkimas</f>
        <v>#N/A</v>
      </c>
      <c r="AO212" s="116" t="e">
        <f>Komponento_parinkimas</f>
        <v>#N/A</v>
      </c>
      <c r="AP212" s="116" t="e">
        <f>Komponento_parinkimas</f>
        <v>#N/A</v>
      </c>
      <c r="AQ212" s="116" t="e">
        <f>Komponento_parinkimas</f>
        <v>#N/A</v>
      </c>
      <c r="AR212" s="1"/>
      <c r="AS212" s="1"/>
    </row>
    <row r="213" spans="1:45">
      <c r="A213" s="113" t="s">
        <v>498</v>
      </c>
      <c r="B213" s="114" t="s">
        <v>340</v>
      </c>
      <c r="C213" s="172"/>
      <c r="D213" s="172" t="s">
        <v>69</v>
      </c>
      <c r="E213" s="184" t="s">
        <v>69</v>
      </c>
      <c r="F213" s="184">
        <v>0</v>
      </c>
      <c r="G213" s="184" t="s">
        <v>69</v>
      </c>
      <c r="H213" s="184">
        <v>0</v>
      </c>
      <c r="I213" s="184" t="s">
        <v>69</v>
      </c>
      <c r="J213" s="184">
        <v>0</v>
      </c>
      <c r="K213" s="184">
        <f t="shared" si="18"/>
        <v>0</v>
      </c>
      <c r="L213" s="18"/>
      <c r="M213" s="116" t="e">
        <f>Komponento_parinkimas</f>
        <v>#N/A</v>
      </c>
      <c r="N213" s="116" t="e">
        <f>Komponento_parinkimas</f>
        <v>#N/A</v>
      </c>
      <c r="O213" s="116" t="e">
        <f>Komponento_parinkimas</f>
        <v>#N/A</v>
      </c>
      <c r="P213" s="116" t="e">
        <f>Komponento_parinkimas</f>
        <v>#N/A</v>
      </c>
      <c r="Q213" s="116" t="e">
        <f>Komponento_parinkimas</f>
        <v>#N/A</v>
      </c>
      <c r="R213" s="116" t="e">
        <f>Komponento_parinkimas</f>
        <v>#N/A</v>
      </c>
      <c r="S213" s="116" t="e">
        <f>Komponento_parinkimas</f>
        <v>#N/A</v>
      </c>
      <c r="T213" s="116" t="e">
        <f>Komponento_parinkimas</f>
        <v>#N/A</v>
      </c>
      <c r="U213" s="116" t="e">
        <f>Komponento_parinkimas</f>
        <v>#N/A</v>
      </c>
      <c r="V213" s="116" t="e">
        <f>Komponento_parinkimas</f>
        <v>#N/A</v>
      </c>
      <c r="W213" s="116" t="e">
        <f>Komponento_parinkimas</f>
        <v>#N/A</v>
      </c>
      <c r="X213" s="116" t="e">
        <f>Komponento_parinkimas</f>
        <v>#N/A</v>
      </c>
      <c r="Y213" s="116" t="e">
        <f>Komponento_parinkimas</f>
        <v>#N/A</v>
      </c>
      <c r="Z213" s="116" t="e">
        <f>Komponento_parinkimas</f>
        <v>#N/A</v>
      </c>
      <c r="AA213" s="116" t="e">
        <f>Komponento_parinkimas</f>
        <v>#N/A</v>
      </c>
      <c r="AB213" s="116" t="e">
        <f>Komponento_parinkimas</f>
        <v>#N/A</v>
      </c>
      <c r="AC213" s="116" t="e">
        <f>Komponento_parinkimas</f>
        <v>#N/A</v>
      </c>
      <c r="AD213" s="116" t="e">
        <f>Komponento_parinkimas</f>
        <v>#N/A</v>
      </c>
      <c r="AE213" s="116" t="e">
        <f>Komponento_parinkimas</f>
        <v>#N/A</v>
      </c>
      <c r="AF213" s="116" t="e">
        <f>Komponento_parinkimas</f>
        <v>#N/A</v>
      </c>
      <c r="AG213" s="116" t="e">
        <f>Komponento_parinkimas</f>
        <v>#N/A</v>
      </c>
      <c r="AH213" s="116" t="e">
        <f>Komponento_parinkimas</f>
        <v>#N/A</v>
      </c>
      <c r="AI213" s="116" t="e">
        <f>Komponento_parinkimas</f>
        <v>#N/A</v>
      </c>
      <c r="AJ213" s="116" t="e">
        <f>Komponento_parinkimas</f>
        <v>#N/A</v>
      </c>
      <c r="AK213" s="116" t="e">
        <f>Komponento_parinkimas</f>
        <v>#N/A</v>
      </c>
      <c r="AL213" s="116" t="e">
        <f>Komponento_parinkimas</f>
        <v>#N/A</v>
      </c>
      <c r="AM213" s="116" t="e">
        <f>Komponento_parinkimas</f>
        <v>#N/A</v>
      </c>
      <c r="AN213" s="116" t="e">
        <f>Komponento_parinkimas</f>
        <v>#N/A</v>
      </c>
      <c r="AO213" s="116" t="e">
        <f>Komponento_parinkimas</f>
        <v>#N/A</v>
      </c>
      <c r="AP213" s="116" t="e">
        <f>Komponento_parinkimas</f>
        <v>#N/A</v>
      </c>
      <c r="AQ213" s="116" t="e">
        <f>Komponento_parinkimas</f>
        <v>#N/A</v>
      </c>
      <c r="AR213" s="1"/>
      <c r="AS213" s="1"/>
    </row>
    <row r="214" spans="1:45">
      <c r="A214" s="113" t="s">
        <v>498</v>
      </c>
      <c r="B214" s="114" t="s">
        <v>341</v>
      </c>
      <c r="C214" s="172"/>
      <c r="D214" s="172" t="s">
        <v>69</v>
      </c>
      <c r="E214" s="184" t="s">
        <v>69</v>
      </c>
      <c r="F214" s="184">
        <v>0</v>
      </c>
      <c r="G214" s="184" t="s">
        <v>69</v>
      </c>
      <c r="H214" s="184">
        <v>0</v>
      </c>
      <c r="I214" s="184" t="s">
        <v>69</v>
      </c>
      <c r="J214" s="184">
        <v>0</v>
      </c>
      <c r="K214" s="184">
        <f t="shared" si="18"/>
        <v>0</v>
      </c>
      <c r="L214" s="18"/>
      <c r="M214" s="116" t="e">
        <f>Komponento_parinkimas</f>
        <v>#N/A</v>
      </c>
      <c r="N214" s="116" t="e">
        <f>Komponento_parinkimas</f>
        <v>#N/A</v>
      </c>
      <c r="O214" s="116" t="e">
        <f>Komponento_parinkimas</f>
        <v>#N/A</v>
      </c>
      <c r="P214" s="116" t="e">
        <f>Komponento_parinkimas</f>
        <v>#N/A</v>
      </c>
      <c r="Q214" s="116" t="e">
        <f>Komponento_parinkimas</f>
        <v>#N/A</v>
      </c>
      <c r="R214" s="116" t="e">
        <f>Komponento_parinkimas</f>
        <v>#N/A</v>
      </c>
      <c r="S214" s="116" t="e">
        <f>Komponento_parinkimas</f>
        <v>#N/A</v>
      </c>
      <c r="T214" s="116" t="e">
        <f>Komponento_parinkimas</f>
        <v>#N/A</v>
      </c>
      <c r="U214" s="116" t="e">
        <f>Komponento_parinkimas</f>
        <v>#N/A</v>
      </c>
      <c r="V214" s="116" t="e">
        <f>Komponento_parinkimas</f>
        <v>#N/A</v>
      </c>
      <c r="W214" s="116" t="e">
        <f>Komponento_parinkimas</f>
        <v>#N/A</v>
      </c>
      <c r="X214" s="116" t="e">
        <f>Komponento_parinkimas</f>
        <v>#N/A</v>
      </c>
      <c r="Y214" s="116" t="e">
        <f>Komponento_parinkimas</f>
        <v>#N/A</v>
      </c>
      <c r="Z214" s="116" t="e">
        <f>Komponento_parinkimas</f>
        <v>#N/A</v>
      </c>
      <c r="AA214" s="116" t="e">
        <f>Komponento_parinkimas</f>
        <v>#N/A</v>
      </c>
      <c r="AB214" s="116" t="e">
        <f>Komponento_parinkimas</f>
        <v>#N/A</v>
      </c>
      <c r="AC214" s="116" t="e">
        <f>Komponento_parinkimas</f>
        <v>#N/A</v>
      </c>
      <c r="AD214" s="116" t="e">
        <f>Komponento_parinkimas</f>
        <v>#N/A</v>
      </c>
      <c r="AE214" s="116" t="e">
        <f>Komponento_parinkimas</f>
        <v>#N/A</v>
      </c>
      <c r="AF214" s="116" t="e">
        <f>Komponento_parinkimas</f>
        <v>#N/A</v>
      </c>
      <c r="AG214" s="116" t="e">
        <f>Komponento_parinkimas</f>
        <v>#N/A</v>
      </c>
      <c r="AH214" s="116" t="e">
        <f>Komponento_parinkimas</f>
        <v>#N/A</v>
      </c>
      <c r="AI214" s="116" t="e">
        <f>Komponento_parinkimas</f>
        <v>#N/A</v>
      </c>
      <c r="AJ214" s="116" t="e">
        <f>Komponento_parinkimas</f>
        <v>#N/A</v>
      </c>
      <c r="AK214" s="116" t="e">
        <f>Komponento_parinkimas</f>
        <v>#N/A</v>
      </c>
      <c r="AL214" s="116" t="e">
        <f>Komponento_parinkimas</f>
        <v>#N/A</v>
      </c>
      <c r="AM214" s="116" t="e">
        <f>Komponento_parinkimas</f>
        <v>#N/A</v>
      </c>
      <c r="AN214" s="116" t="e">
        <f>Komponento_parinkimas</f>
        <v>#N/A</v>
      </c>
      <c r="AO214" s="116" t="e">
        <f>Komponento_parinkimas</f>
        <v>#N/A</v>
      </c>
      <c r="AP214" s="116" t="e">
        <f>Komponento_parinkimas</f>
        <v>#N/A</v>
      </c>
      <c r="AQ214" s="116" t="e">
        <f>Komponento_parinkimas</f>
        <v>#N/A</v>
      </c>
      <c r="AR214" s="1"/>
      <c r="AS214" s="1"/>
    </row>
    <row r="215" spans="1:45">
      <c r="A215" s="113" t="s">
        <v>498</v>
      </c>
      <c r="B215" s="114" t="s">
        <v>342</v>
      </c>
      <c r="C215" s="172"/>
      <c r="D215" s="172" t="s">
        <v>69</v>
      </c>
      <c r="E215" s="184" t="s">
        <v>69</v>
      </c>
      <c r="F215" s="184">
        <v>0</v>
      </c>
      <c r="G215" s="184" t="s">
        <v>69</v>
      </c>
      <c r="H215" s="184">
        <v>0</v>
      </c>
      <c r="I215" s="184" t="s">
        <v>69</v>
      </c>
      <c r="J215" s="184">
        <v>0</v>
      </c>
      <c r="K215" s="184">
        <f t="shared" si="18"/>
        <v>0</v>
      </c>
      <c r="L215" s="18"/>
      <c r="M215" s="116" t="e">
        <f>Komponento_parinkimas</f>
        <v>#N/A</v>
      </c>
      <c r="N215" s="116" t="e">
        <f>Komponento_parinkimas</f>
        <v>#N/A</v>
      </c>
      <c r="O215" s="116" t="e">
        <f>Komponento_parinkimas</f>
        <v>#N/A</v>
      </c>
      <c r="P215" s="116" t="e">
        <f>Komponento_parinkimas</f>
        <v>#N/A</v>
      </c>
      <c r="Q215" s="116" t="e">
        <f>Komponento_parinkimas</f>
        <v>#N/A</v>
      </c>
      <c r="R215" s="116" t="e">
        <f>Komponento_parinkimas</f>
        <v>#N/A</v>
      </c>
      <c r="S215" s="116" t="e">
        <f>Komponento_parinkimas</f>
        <v>#N/A</v>
      </c>
      <c r="T215" s="116" t="e">
        <f>Komponento_parinkimas</f>
        <v>#N/A</v>
      </c>
      <c r="U215" s="116" t="e">
        <f>Komponento_parinkimas</f>
        <v>#N/A</v>
      </c>
      <c r="V215" s="116" t="e">
        <f>Komponento_parinkimas</f>
        <v>#N/A</v>
      </c>
      <c r="W215" s="116" t="e">
        <f>Komponento_parinkimas</f>
        <v>#N/A</v>
      </c>
      <c r="X215" s="116" t="e">
        <f>Komponento_parinkimas</f>
        <v>#N/A</v>
      </c>
      <c r="Y215" s="116" t="e">
        <f>Komponento_parinkimas</f>
        <v>#N/A</v>
      </c>
      <c r="Z215" s="116" t="e">
        <f>Komponento_parinkimas</f>
        <v>#N/A</v>
      </c>
      <c r="AA215" s="116" t="e">
        <f>Komponento_parinkimas</f>
        <v>#N/A</v>
      </c>
      <c r="AB215" s="116" t="e">
        <f>Komponento_parinkimas</f>
        <v>#N/A</v>
      </c>
      <c r="AC215" s="116" t="e">
        <f>Komponento_parinkimas</f>
        <v>#N/A</v>
      </c>
      <c r="AD215" s="116" t="e">
        <f>Komponento_parinkimas</f>
        <v>#N/A</v>
      </c>
      <c r="AE215" s="116" t="e">
        <f>Komponento_parinkimas</f>
        <v>#N/A</v>
      </c>
      <c r="AF215" s="116" t="e">
        <f>Komponento_parinkimas</f>
        <v>#N/A</v>
      </c>
      <c r="AG215" s="116" t="e">
        <f>Komponento_parinkimas</f>
        <v>#N/A</v>
      </c>
      <c r="AH215" s="116" t="e">
        <f>Komponento_parinkimas</f>
        <v>#N/A</v>
      </c>
      <c r="AI215" s="116" t="e">
        <f>Komponento_parinkimas</f>
        <v>#N/A</v>
      </c>
      <c r="AJ215" s="116" t="e">
        <f>Komponento_parinkimas</f>
        <v>#N/A</v>
      </c>
      <c r="AK215" s="116" t="e">
        <f>Komponento_parinkimas</f>
        <v>#N/A</v>
      </c>
      <c r="AL215" s="116" t="e">
        <f>Komponento_parinkimas</f>
        <v>#N/A</v>
      </c>
      <c r="AM215" s="116" t="e">
        <f>Komponento_parinkimas</f>
        <v>#N/A</v>
      </c>
      <c r="AN215" s="116" t="e">
        <f>Komponento_parinkimas</f>
        <v>#N/A</v>
      </c>
      <c r="AO215" s="116" t="e">
        <f>Komponento_parinkimas</f>
        <v>#N/A</v>
      </c>
      <c r="AP215" s="116" t="e">
        <f>Komponento_parinkimas</f>
        <v>#N/A</v>
      </c>
      <c r="AQ215" s="116" t="e">
        <f>Komponento_parinkimas</f>
        <v>#N/A</v>
      </c>
      <c r="AR215" s="1"/>
      <c r="AS215" s="1"/>
    </row>
    <row r="216" spans="1:45">
      <c r="A216" s="113" t="s">
        <v>498</v>
      </c>
      <c r="B216" s="114" t="s">
        <v>343</v>
      </c>
      <c r="C216" s="172"/>
      <c r="D216" s="172" t="s">
        <v>69</v>
      </c>
      <c r="E216" s="184" t="s">
        <v>69</v>
      </c>
      <c r="F216" s="184">
        <v>0</v>
      </c>
      <c r="G216" s="184" t="s">
        <v>69</v>
      </c>
      <c r="H216" s="184">
        <v>0</v>
      </c>
      <c r="I216" s="184" t="s">
        <v>69</v>
      </c>
      <c r="J216" s="184">
        <v>0</v>
      </c>
      <c r="K216" s="184">
        <f t="shared" si="18"/>
        <v>0</v>
      </c>
      <c r="L216" s="18"/>
      <c r="M216" s="116" t="e">
        <f>Komponento_parinkimas</f>
        <v>#N/A</v>
      </c>
      <c r="N216" s="116" t="e">
        <f>Komponento_parinkimas</f>
        <v>#N/A</v>
      </c>
      <c r="O216" s="116" t="e">
        <f>Komponento_parinkimas</f>
        <v>#N/A</v>
      </c>
      <c r="P216" s="116" t="e">
        <f>Komponento_parinkimas</f>
        <v>#N/A</v>
      </c>
      <c r="Q216" s="116" t="e">
        <f>Komponento_parinkimas</f>
        <v>#N/A</v>
      </c>
      <c r="R216" s="116" t="e">
        <f>Komponento_parinkimas</f>
        <v>#N/A</v>
      </c>
      <c r="S216" s="116" t="e">
        <f>Komponento_parinkimas</f>
        <v>#N/A</v>
      </c>
      <c r="T216" s="116" t="e">
        <f>Komponento_parinkimas</f>
        <v>#N/A</v>
      </c>
      <c r="U216" s="116" t="e">
        <f>Komponento_parinkimas</f>
        <v>#N/A</v>
      </c>
      <c r="V216" s="116" t="e">
        <f>Komponento_parinkimas</f>
        <v>#N/A</v>
      </c>
      <c r="W216" s="116" t="e">
        <f>Komponento_parinkimas</f>
        <v>#N/A</v>
      </c>
      <c r="X216" s="116" t="e">
        <f>Komponento_parinkimas</f>
        <v>#N/A</v>
      </c>
      <c r="Y216" s="116" t="e">
        <f>Komponento_parinkimas</f>
        <v>#N/A</v>
      </c>
      <c r="Z216" s="116" t="e">
        <f>Komponento_parinkimas</f>
        <v>#N/A</v>
      </c>
      <c r="AA216" s="116" t="e">
        <f>Komponento_parinkimas</f>
        <v>#N/A</v>
      </c>
      <c r="AB216" s="116" t="e">
        <f>Komponento_parinkimas</f>
        <v>#N/A</v>
      </c>
      <c r="AC216" s="116" t="e">
        <f>Komponento_parinkimas</f>
        <v>#N/A</v>
      </c>
      <c r="AD216" s="116" t="e">
        <f>Komponento_parinkimas</f>
        <v>#N/A</v>
      </c>
      <c r="AE216" s="116" t="e">
        <f>Komponento_parinkimas</f>
        <v>#N/A</v>
      </c>
      <c r="AF216" s="116" t="e">
        <f>Komponento_parinkimas</f>
        <v>#N/A</v>
      </c>
      <c r="AG216" s="116" t="e">
        <f>Komponento_parinkimas</f>
        <v>#N/A</v>
      </c>
      <c r="AH216" s="116" t="e">
        <f>Komponento_parinkimas</f>
        <v>#N/A</v>
      </c>
      <c r="AI216" s="116" t="e">
        <f>Komponento_parinkimas</f>
        <v>#N/A</v>
      </c>
      <c r="AJ216" s="116" t="e">
        <f>Komponento_parinkimas</f>
        <v>#N/A</v>
      </c>
      <c r="AK216" s="116" t="e">
        <f>Komponento_parinkimas</f>
        <v>#N/A</v>
      </c>
      <c r="AL216" s="116" t="e">
        <f>Komponento_parinkimas</f>
        <v>#N/A</v>
      </c>
      <c r="AM216" s="116" t="e">
        <f>Komponento_parinkimas</f>
        <v>#N/A</v>
      </c>
      <c r="AN216" s="116" t="e">
        <f>Komponento_parinkimas</f>
        <v>#N/A</v>
      </c>
      <c r="AO216" s="116" t="e">
        <f>Komponento_parinkimas</f>
        <v>#N/A</v>
      </c>
      <c r="AP216" s="116" t="e">
        <f>Komponento_parinkimas</f>
        <v>#N/A</v>
      </c>
      <c r="AQ216" s="116" t="e">
        <f>Komponento_parinkimas</f>
        <v>#N/A</v>
      </c>
      <c r="AR216" s="1"/>
      <c r="AS216" s="1"/>
    </row>
    <row r="217" spans="1:45">
      <c r="A217" s="113" t="s">
        <v>498</v>
      </c>
      <c r="B217" s="119" t="s">
        <v>53</v>
      </c>
      <c r="C217" s="120"/>
      <c r="D217" s="120"/>
      <c r="E217" s="196"/>
      <c r="F217" s="196"/>
      <c r="G217" s="196"/>
      <c r="H217" s="196"/>
      <c r="I217" s="196"/>
      <c r="J217" s="196"/>
      <c r="K217" s="194"/>
      <c r="L217" s="118"/>
      <c r="M217" s="111"/>
      <c r="N217" s="111"/>
      <c r="O217" s="111"/>
      <c r="P217" s="111"/>
      <c r="Q217" s="111"/>
      <c r="R217" s="111"/>
      <c r="S217" s="111"/>
      <c r="T217" s="111"/>
      <c r="U217" s="111"/>
      <c r="V217" s="111"/>
      <c r="W217" s="111"/>
      <c r="X217" s="111"/>
      <c r="Y217" s="111"/>
      <c r="Z217" s="111"/>
      <c r="AA217" s="111"/>
      <c r="AB217" s="111"/>
      <c r="AC217" s="111"/>
      <c r="AD217" s="111"/>
      <c r="AE217" s="111"/>
      <c r="AF217" s="111"/>
      <c r="AG217" s="111"/>
      <c r="AH217" s="111"/>
      <c r="AI217" s="111"/>
      <c r="AJ217" s="111"/>
      <c r="AK217" s="111"/>
      <c r="AL217" s="111"/>
      <c r="AM217" s="111"/>
      <c r="AN217" s="111"/>
      <c r="AO217" s="111"/>
      <c r="AP217" s="111"/>
      <c r="AQ217" s="111"/>
      <c r="AR217" s="1"/>
      <c r="AS217" s="1"/>
    </row>
    <row r="218" spans="1:45">
      <c r="A218" s="113" t="s">
        <v>498</v>
      </c>
      <c r="B218" s="114" t="s">
        <v>344</v>
      </c>
      <c r="C218" s="172"/>
      <c r="D218" s="172" t="s">
        <v>69</v>
      </c>
      <c r="E218" s="184" t="s">
        <v>69</v>
      </c>
      <c r="F218" s="184">
        <v>0</v>
      </c>
      <c r="G218" s="184" t="s">
        <v>69</v>
      </c>
      <c r="H218" s="184">
        <v>0</v>
      </c>
      <c r="I218" s="184" t="s">
        <v>69</v>
      </c>
      <c r="J218" s="184">
        <v>0</v>
      </c>
      <c r="K218" s="184">
        <f>PRODUCT(IF(E218&lt;&gt;"'-",F218,1),IF(G218&lt;&gt;"-",H218,1),IF(I218&lt;&gt;"-",J218,1))</f>
        <v>0</v>
      </c>
      <c r="L218" s="18"/>
      <c r="M218" s="116" t="e">
        <f>Komponento_parinkimas</f>
        <v>#N/A</v>
      </c>
      <c r="N218" s="116" t="e">
        <f>Komponento_parinkimas</f>
        <v>#N/A</v>
      </c>
      <c r="O218" s="116" t="e">
        <f>Komponento_parinkimas</f>
        <v>#N/A</v>
      </c>
      <c r="P218" s="116" t="e">
        <f>Komponento_parinkimas</f>
        <v>#N/A</v>
      </c>
      <c r="Q218" s="116" t="e">
        <f>Komponento_parinkimas</f>
        <v>#N/A</v>
      </c>
      <c r="R218" s="116" t="e">
        <f>Komponento_parinkimas</f>
        <v>#N/A</v>
      </c>
      <c r="S218" s="116" t="e">
        <f>Komponento_parinkimas</f>
        <v>#N/A</v>
      </c>
      <c r="T218" s="116" t="e">
        <f>Komponento_parinkimas</f>
        <v>#N/A</v>
      </c>
      <c r="U218" s="116" t="e">
        <f>Komponento_parinkimas</f>
        <v>#N/A</v>
      </c>
      <c r="V218" s="116" t="e">
        <f>Komponento_parinkimas</f>
        <v>#N/A</v>
      </c>
      <c r="W218" s="116" t="e">
        <f>Komponento_parinkimas</f>
        <v>#N/A</v>
      </c>
      <c r="X218" s="116" t="e">
        <f>Komponento_parinkimas</f>
        <v>#N/A</v>
      </c>
      <c r="Y218" s="116" t="e">
        <f>Komponento_parinkimas</f>
        <v>#N/A</v>
      </c>
      <c r="Z218" s="116" t="e">
        <f>Komponento_parinkimas</f>
        <v>#N/A</v>
      </c>
      <c r="AA218" s="116" t="e">
        <f>Komponento_parinkimas</f>
        <v>#N/A</v>
      </c>
      <c r="AB218" s="116" t="e">
        <f>Komponento_parinkimas</f>
        <v>#N/A</v>
      </c>
      <c r="AC218" s="116" t="e">
        <f>Komponento_parinkimas</f>
        <v>#N/A</v>
      </c>
      <c r="AD218" s="116" t="e">
        <f>Komponento_parinkimas</f>
        <v>#N/A</v>
      </c>
      <c r="AE218" s="116" t="e">
        <f>Komponento_parinkimas</f>
        <v>#N/A</v>
      </c>
      <c r="AF218" s="116" t="e">
        <f>Komponento_parinkimas</f>
        <v>#N/A</v>
      </c>
      <c r="AG218" s="116" t="e">
        <f>Komponento_parinkimas</f>
        <v>#N/A</v>
      </c>
      <c r="AH218" s="116" t="e">
        <f>Komponento_parinkimas</f>
        <v>#N/A</v>
      </c>
      <c r="AI218" s="116" t="e">
        <f>Komponento_parinkimas</f>
        <v>#N/A</v>
      </c>
      <c r="AJ218" s="116" t="e">
        <f>Komponento_parinkimas</f>
        <v>#N/A</v>
      </c>
      <c r="AK218" s="116" t="e">
        <f>Komponento_parinkimas</f>
        <v>#N/A</v>
      </c>
      <c r="AL218" s="116" t="e">
        <f>Komponento_parinkimas</f>
        <v>#N/A</v>
      </c>
      <c r="AM218" s="116" t="e">
        <f>Komponento_parinkimas</f>
        <v>#N/A</v>
      </c>
      <c r="AN218" s="116" t="e">
        <f>Komponento_parinkimas</f>
        <v>#N/A</v>
      </c>
      <c r="AO218" s="116" t="e">
        <f>Komponento_parinkimas</f>
        <v>#N/A</v>
      </c>
      <c r="AP218" s="116" t="e">
        <f>Komponento_parinkimas</f>
        <v>#N/A</v>
      </c>
      <c r="AQ218" s="116" t="e">
        <f>Komponento_parinkimas</f>
        <v>#N/A</v>
      </c>
      <c r="AR218" s="1"/>
      <c r="AS218" s="1"/>
    </row>
    <row r="219" spans="1:45">
      <c r="A219" s="113" t="s">
        <v>498</v>
      </c>
      <c r="B219" s="114" t="s">
        <v>345</v>
      </c>
      <c r="C219" s="172"/>
      <c r="D219" s="172" t="s">
        <v>69</v>
      </c>
      <c r="E219" s="184" t="s">
        <v>69</v>
      </c>
      <c r="F219" s="184">
        <v>0</v>
      </c>
      <c r="G219" s="184" t="s">
        <v>69</v>
      </c>
      <c r="H219" s="184">
        <v>0</v>
      </c>
      <c r="I219" s="184" t="s">
        <v>69</v>
      </c>
      <c r="J219" s="184">
        <v>0</v>
      </c>
      <c r="K219" s="184">
        <f>PRODUCT(IF(E219&lt;&gt;"'-",F219,1),IF(G219&lt;&gt;"-",H219,1),IF(I219&lt;&gt;"-",J219,1))</f>
        <v>0</v>
      </c>
      <c r="L219" s="18"/>
      <c r="M219" s="116" t="e">
        <f>Komponento_parinkimas</f>
        <v>#N/A</v>
      </c>
      <c r="N219" s="116" t="e">
        <f>Komponento_parinkimas</f>
        <v>#N/A</v>
      </c>
      <c r="O219" s="116" t="e">
        <f>Komponento_parinkimas</f>
        <v>#N/A</v>
      </c>
      <c r="P219" s="116" t="e">
        <f>Komponento_parinkimas</f>
        <v>#N/A</v>
      </c>
      <c r="Q219" s="116" t="e">
        <f>Komponento_parinkimas</f>
        <v>#N/A</v>
      </c>
      <c r="R219" s="116" t="e">
        <f>Komponento_parinkimas</f>
        <v>#N/A</v>
      </c>
      <c r="S219" s="116" t="e">
        <f>Komponento_parinkimas</f>
        <v>#N/A</v>
      </c>
      <c r="T219" s="116" t="e">
        <f>Komponento_parinkimas</f>
        <v>#N/A</v>
      </c>
      <c r="U219" s="116" t="e">
        <f>Komponento_parinkimas</f>
        <v>#N/A</v>
      </c>
      <c r="V219" s="116" t="e">
        <f>Komponento_parinkimas</f>
        <v>#N/A</v>
      </c>
      <c r="W219" s="116" t="e">
        <f>Komponento_parinkimas</f>
        <v>#N/A</v>
      </c>
      <c r="X219" s="116" t="e">
        <f>Komponento_parinkimas</f>
        <v>#N/A</v>
      </c>
      <c r="Y219" s="116" t="e">
        <f>Komponento_parinkimas</f>
        <v>#N/A</v>
      </c>
      <c r="Z219" s="116" t="e">
        <f>Komponento_parinkimas</f>
        <v>#N/A</v>
      </c>
      <c r="AA219" s="116" t="e">
        <f>Komponento_parinkimas</f>
        <v>#N/A</v>
      </c>
      <c r="AB219" s="116" t="e">
        <f>Komponento_parinkimas</f>
        <v>#N/A</v>
      </c>
      <c r="AC219" s="116" t="e">
        <f>Komponento_parinkimas</f>
        <v>#N/A</v>
      </c>
      <c r="AD219" s="116" t="e">
        <f>Komponento_parinkimas</f>
        <v>#N/A</v>
      </c>
      <c r="AE219" s="116" t="e">
        <f>Komponento_parinkimas</f>
        <v>#N/A</v>
      </c>
      <c r="AF219" s="116" t="e">
        <f>Komponento_parinkimas</f>
        <v>#N/A</v>
      </c>
      <c r="AG219" s="116" t="e">
        <f>Komponento_parinkimas</f>
        <v>#N/A</v>
      </c>
      <c r="AH219" s="116" t="e">
        <f>Komponento_parinkimas</f>
        <v>#N/A</v>
      </c>
      <c r="AI219" s="116" t="e">
        <f>Komponento_parinkimas</f>
        <v>#N/A</v>
      </c>
      <c r="AJ219" s="116" t="e">
        <f>Komponento_parinkimas</f>
        <v>#N/A</v>
      </c>
      <c r="AK219" s="116" t="e">
        <f>Komponento_parinkimas</f>
        <v>#N/A</v>
      </c>
      <c r="AL219" s="116" t="e">
        <f>Komponento_parinkimas</f>
        <v>#N/A</v>
      </c>
      <c r="AM219" s="116" t="e">
        <f>Komponento_parinkimas</f>
        <v>#N/A</v>
      </c>
      <c r="AN219" s="116" t="e">
        <f>Komponento_parinkimas</f>
        <v>#N/A</v>
      </c>
      <c r="AO219" s="116" t="e">
        <f>Komponento_parinkimas</f>
        <v>#N/A</v>
      </c>
      <c r="AP219" s="116" t="e">
        <f>Komponento_parinkimas</f>
        <v>#N/A</v>
      </c>
      <c r="AQ219" s="116" t="e">
        <f>Komponento_parinkimas</f>
        <v>#N/A</v>
      </c>
      <c r="AR219" s="1"/>
      <c r="AS219" s="1"/>
    </row>
    <row r="220" spans="1:45">
      <c r="A220" s="113" t="s">
        <v>498</v>
      </c>
      <c r="B220" s="114" t="s">
        <v>346</v>
      </c>
      <c r="C220" s="172"/>
      <c r="D220" s="172" t="s">
        <v>69</v>
      </c>
      <c r="E220" s="184" t="s">
        <v>69</v>
      </c>
      <c r="F220" s="184">
        <v>0</v>
      </c>
      <c r="G220" s="184" t="s">
        <v>69</v>
      </c>
      <c r="H220" s="184">
        <v>0</v>
      </c>
      <c r="I220" s="184" t="s">
        <v>69</v>
      </c>
      <c r="J220" s="184">
        <v>0</v>
      </c>
      <c r="K220" s="184">
        <f>PRODUCT(IF(E220&lt;&gt;"'-",F220,1),IF(G220&lt;&gt;"-",H220,1),IF(I220&lt;&gt;"-",J220,1))</f>
        <v>0</v>
      </c>
      <c r="L220" s="18"/>
      <c r="M220" s="116" t="e">
        <f>Komponento_parinkimas</f>
        <v>#N/A</v>
      </c>
      <c r="N220" s="116" t="e">
        <f>Komponento_parinkimas</f>
        <v>#N/A</v>
      </c>
      <c r="O220" s="116" t="e">
        <f>Komponento_parinkimas</f>
        <v>#N/A</v>
      </c>
      <c r="P220" s="116" t="e">
        <f>Komponento_parinkimas</f>
        <v>#N/A</v>
      </c>
      <c r="Q220" s="116" t="e">
        <f>Komponento_parinkimas</f>
        <v>#N/A</v>
      </c>
      <c r="R220" s="116" t="e">
        <f>Komponento_parinkimas</f>
        <v>#N/A</v>
      </c>
      <c r="S220" s="116" t="e">
        <f>Komponento_parinkimas</f>
        <v>#N/A</v>
      </c>
      <c r="T220" s="116" t="e">
        <f>Komponento_parinkimas</f>
        <v>#N/A</v>
      </c>
      <c r="U220" s="116" t="e">
        <f>Komponento_parinkimas</f>
        <v>#N/A</v>
      </c>
      <c r="V220" s="116" t="e">
        <f>Komponento_parinkimas</f>
        <v>#N/A</v>
      </c>
      <c r="W220" s="116" t="e">
        <f>Komponento_parinkimas</f>
        <v>#N/A</v>
      </c>
      <c r="X220" s="116" t="e">
        <f>Komponento_parinkimas</f>
        <v>#N/A</v>
      </c>
      <c r="Y220" s="116" t="e">
        <f>Komponento_parinkimas</f>
        <v>#N/A</v>
      </c>
      <c r="Z220" s="116" t="e">
        <f>Komponento_parinkimas</f>
        <v>#N/A</v>
      </c>
      <c r="AA220" s="116" t="e">
        <f>Komponento_parinkimas</f>
        <v>#N/A</v>
      </c>
      <c r="AB220" s="116" t="e">
        <f>Komponento_parinkimas</f>
        <v>#N/A</v>
      </c>
      <c r="AC220" s="116" t="e">
        <f>Komponento_parinkimas</f>
        <v>#N/A</v>
      </c>
      <c r="AD220" s="116" t="e">
        <f>Komponento_parinkimas</f>
        <v>#N/A</v>
      </c>
      <c r="AE220" s="116" t="e">
        <f>Komponento_parinkimas</f>
        <v>#N/A</v>
      </c>
      <c r="AF220" s="116" t="e">
        <f>Komponento_parinkimas</f>
        <v>#N/A</v>
      </c>
      <c r="AG220" s="116" t="e">
        <f>Komponento_parinkimas</f>
        <v>#N/A</v>
      </c>
      <c r="AH220" s="116" t="e">
        <f>Komponento_parinkimas</f>
        <v>#N/A</v>
      </c>
      <c r="AI220" s="116" t="e">
        <f>Komponento_parinkimas</f>
        <v>#N/A</v>
      </c>
      <c r="AJ220" s="116" t="e">
        <f>Komponento_parinkimas</f>
        <v>#N/A</v>
      </c>
      <c r="AK220" s="116" t="e">
        <f>Komponento_parinkimas</f>
        <v>#N/A</v>
      </c>
      <c r="AL220" s="116" t="e">
        <f>Komponento_parinkimas</f>
        <v>#N/A</v>
      </c>
      <c r="AM220" s="116" t="e">
        <f>Komponento_parinkimas</f>
        <v>#N/A</v>
      </c>
      <c r="AN220" s="116" t="e">
        <f>Komponento_parinkimas</f>
        <v>#N/A</v>
      </c>
      <c r="AO220" s="116" t="e">
        <f>Komponento_parinkimas</f>
        <v>#N/A</v>
      </c>
      <c r="AP220" s="116" t="e">
        <f>Komponento_parinkimas</f>
        <v>#N/A</v>
      </c>
      <c r="AQ220" s="116" t="e">
        <f>Komponento_parinkimas</f>
        <v>#N/A</v>
      </c>
      <c r="AR220" s="1"/>
      <c r="AS220" s="1"/>
    </row>
    <row r="221" spans="1:45">
      <c r="A221" s="113" t="s">
        <v>499</v>
      </c>
      <c r="B221" s="119" t="s">
        <v>50</v>
      </c>
      <c r="C221" s="120"/>
      <c r="D221" s="120"/>
      <c r="E221" s="196"/>
      <c r="F221" s="196"/>
      <c r="G221" s="196"/>
      <c r="H221" s="196"/>
      <c r="I221" s="196"/>
      <c r="J221" s="196"/>
      <c r="K221" s="194"/>
      <c r="L221" s="118"/>
      <c r="M221" s="111"/>
      <c r="N221" s="111"/>
      <c r="O221" s="111"/>
      <c r="P221" s="111"/>
      <c r="Q221" s="111"/>
      <c r="R221" s="111"/>
      <c r="S221" s="111"/>
      <c r="T221" s="111"/>
      <c r="U221" s="111"/>
      <c r="V221" s="111"/>
      <c r="W221" s="111"/>
      <c r="X221" s="111"/>
      <c r="Y221" s="111"/>
      <c r="Z221" s="111"/>
      <c r="AA221" s="111"/>
      <c r="AB221" s="111"/>
      <c r="AC221" s="111"/>
      <c r="AD221" s="111"/>
      <c r="AE221" s="111"/>
      <c r="AF221" s="111"/>
      <c r="AG221" s="111"/>
      <c r="AH221" s="111"/>
      <c r="AI221" s="111"/>
      <c r="AJ221" s="111"/>
      <c r="AK221" s="111"/>
      <c r="AL221" s="111"/>
      <c r="AM221" s="111"/>
      <c r="AN221" s="111"/>
      <c r="AO221" s="111"/>
      <c r="AP221" s="111"/>
      <c r="AQ221" s="111"/>
      <c r="AR221" s="1"/>
      <c r="AS221" s="1"/>
    </row>
    <row r="222" spans="1:45">
      <c r="A222" s="113" t="s">
        <v>499</v>
      </c>
      <c r="B222" s="114" t="s">
        <v>51</v>
      </c>
      <c r="C222" s="172"/>
      <c r="D222" s="172" t="s">
        <v>69</v>
      </c>
      <c r="E222" s="184" t="s">
        <v>69</v>
      </c>
      <c r="F222" s="184">
        <v>0</v>
      </c>
      <c r="G222" s="184" t="s">
        <v>69</v>
      </c>
      <c r="H222" s="184">
        <v>0</v>
      </c>
      <c r="I222" s="184" t="s">
        <v>69</v>
      </c>
      <c r="J222" s="184">
        <v>0</v>
      </c>
      <c r="K222" s="184">
        <f t="shared" ref="K222:K228" si="19">PRODUCT(IF(E222&lt;&gt;"'-",F222,1),IF(G222&lt;&gt;"-",H222,1),IF(I222&lt;&gt;"-",J222,1))</f>
        <v>0</v>
      </c>
      <c r="L222" s="18"/>
      <c r="M222" s="116" t="e">
        <f>Komponento_parinkimas</f>
        <v>#N/A</v>
      </c>
      <c r="N222" s="116" t="e">
        <f>Komponento_parinkimas</f>
        <v>#N/A</v>
      </c>
      <c r="O222" s="116" t="e">
        <f>Komponento_parinkimas</f>
        <v>#N/A</v>
      </c>
      <c r="P222" s="116" t="e">
        <f>Komponento_parinkimas</f>
        <v>#N/A</v>
      </c>
      <c r="Q222" s="116" t="e">
        <f>Komponento_parinkimas</f>
        <v>#N/A</v>
      </c>
      <c r="R222" s="116" t="e">
        <f>Komponento_parinkimas</f>
        <v>#N/A</v>
      </c>
      <c r="S222" s="116" t="e">
        <f>Komponento_parinkimas</f>
        <v>#N/A</v>
      </c>
      <c r="T222" s="116" t="e">
        <f>Komponento_parinkimas</f>
        <v>#N/A</v>
      </c>
      <c r="U222" s="116" t="e">
        <f>Komponento_parinkimas</f>
        <v>#N/A</v>
      </c>
      <c r="V222" s="116" t="e">
        <f>Komponento_parinkimas</f>
        <v>#N/A</v>
      </c>
      <c r="W222" s="116" t="e">
        <f>Komponento_parinkimas</f>
        <v>#N/A</v>
      </c>
      <c r="X222" s="116" t="e">
        <f>Komponento_parinkimas</f>
        <v>#N/A</v>
      </c>
      <c r="Y222" s="116" t="e">
        <f>Komponento_parinkimas</f>
        <v>#N/A</v>
      </c>
      <c r="Z222" s="116" t="e">
        <f>Komponento_parinkimas</f>
        <v>#N/A</v>
      </c>
      <c r="AA222" s="116" t="e">
        <f>Komponento_parinkimas</f>
        <v>#N/A</v>
      </c>
      <c r="AB222" s="116" t="e">
        <f>Komponento_parinkimas</f>
        <v>#N/A</v>
      </c>
      <c r="AC222" s="116" t="e">
        <f>Komponento_parinkimas</f>
        <v>#N/A</v>
      </c>
      <c r="AD222" s="116" t="e">
        <f>Komponento_parinkimas</f>
        <v>#N/A</v>
      </c>
      <c r="AE222" s="116" t="e">
        <f>Komponento_parinkimas</f>
        <v>#N/A</v>
      </c>
      <c r="AF222" s="116" t="e">
        <f>Komponento_parinkimas</f>
        <v>#N/A</v>
      </c>
      <c r="AG222" s="116" t="e">
        <f>Komponento_parinkimas</f>
        <v>#N/A</v>
      </c>
      <c r="AH222" s="116" t="e">
        <f>Komponento_parinkimas</f>
        <v>#N/A</v>
      </c>
      <c r="AI222" s="116" t="e">
        <f>Komponento_parinkimas</f>
        <v>#N/A</v>
      </c>
      <c r="AJ222" s="116" t="e">
        <f>Komponento_parinkimas</f>
        <v>#N/A</v>
      </c>
      <c r="AK222" s="116" t="e">
        <f>Komponento_parinkimas</f>
        <v>#N/A</v>
      </c>
      <c r="AL222" s="116" t="e">
        <f>Komponento_parinkimas</f>
        <v>#N/A</v>
      </c>
      <c r="AM222" s="116" t="e">
        <f>Komponento_parinkimas</f>
        <v>#N/A</v>
      </c>
      <c r="AN222" s="116" t="e">
        <f>Komponento_parinkimas</f>
        <v>#N/A</v>
      </c>
      <c r="AO222" s="116" t="e">
        <f>Komponento_parinkimas</f>
        <v>#N/A</v>
      </c>
      <c r="AP222" s="116" t="e">
        <f>Komponento_parinkimas</f>
        <v>#N/A</v>
      </c>
      <c r="AQ222" s="116" t="e">
        <f>Komponento_parinkimas</f>
        <v>#N/A</v>
      </c>
      <c r="AR222" s="1"/>
      <c r="AS222" s="1"/>
    </row>
    <row r="223" spans="1:45">
      <c r="A223" s="113" t="s">
        <v>499</v>
      </c>
      <c r="B223" s="114" t="s">
        <v>52</v>
      </c>
      <c r="C223" s="172"/>
      <c r="D223" s="172" t="s">
        <v>69</v>
      </c>
      <c r="E223" s="184" t="s">
        <v>69</v>
      </c>
      <c r="F223" s="184">
        <v>0</v>
      </c>
      <c r="G223" s="184" t="s">
        <v>69</v>
      </c>
      <c r="H223" s="184">
        <v>0</v>
      </c>
      <c r="I223" s="184" t="s">
        <v>69</v>
      </c>
      <c r="J223" s="184">
        <v>0</v>
      </c>
      <c r="K223" s="184">
        <f t="shared" si="19"/>
        <v>0</v>
      </c>
      <c r="L223" s="18"/>
      <c r="M223" s="116" t="e">
        <f>Komponento_parinkimas</f>
        <v>#N/A</v>
      </c>
      <c r="N223" s="116" t="e">
        <f>Komponento_parinkimas</f>
        <v>#N/A</v>
      </c>
      <c r="O223" s="116" t="e">
        <f>Komponento_parinkimas</f>
        <v>#N/A</v>
      </c>
      <c r="P223" s="116" t="e">
        <f>Komponento_parinkimas</f>
        <v>#N/A</v>
      </c>
      <c r="Q223" s="116" t="e">
        <f>Komponento_parinkimas</f>
        <v>#N/A</v>
      </c>
      <c r="R223" s="116" t="e">
        <f>Komponento_parinkimas</f>
        <v>#N/A</v>
      </c>
      <c r="S223" s="116" t="e">
        <f>Komponento_parinkimas</f>
        <v>#N/A</v>
      </c>
      <c r="T223" s="116" t="e">
        <f>Komponento_parinkimas</f>
        <v>#N/A</v>
      </c>
      <c r="U223" s="116" t="e">
        <f>Komponento_parinkimas</f>
        <v>#N/A</v>
      </c>
      <c r="V223" s="116" t="e">
        <f>Komponento_parinkimas</f>
        <v>#N/A</v>
      </c>
      <c r="W223" s="116" t="e">
        <f>Komponento_parinkimas</f>
        <v>#N/A</v>
      </c>
      <c r="X223" s="116" t="e">
        <f>Komponento_parinkimas</f>
        <v>#N/A</v>
      </c>
      <c r="Y223" s="116" t="e">
        <f>Komponento_parinkimas</f>
        <v>#N/A</v>
      </c>
      <c r="Z223" s="116" t="e">
        <f>Komponento_parinkimas</f>
        <v>#N/A</v>
      </c>
      <c r="AA223" s="116" t="e">
        <f>Komponento_parinkimas</f>
        <v>#N/A</v>
      </c>
      <c r="AB223" s="116" t="e">
        <f>Komponento_parinkimas</f>
        <v>#N/A</v>
      </c>
      <c r="AC223" s="116" t="e">
        <f>Komponento_parinkimas</f>
        <v>#N/A</v>
      </c>
      <c r="AD223" s="116" t="e">
        <f>Komponento_parinkimas</f>
        <v>#N/A</v>
      </c>
      <c r="AE223" s="116" t="e">
        <f>Komponento_parinkimas</f>
        <v>#N/A</v>
      </c>
      <c r="AF223" s="116" t="e">
        <f>Komponento_parinkimas</f>
        <v>#N/A</v>
      </c>
      <c r="AG223" s="116" t="e">
        <f>Komponento_parinkimas</f>
        <v>#N/A</v>
      </c>
      <c r="AH223" s="116" t="e">
        <f>Komponento_parinkimas</f>
        <v>#N/A</v>
      </c>
      <c r="AI223" s="116" t="e">
        <f>Komponento_parinkimas</f>
        <v>#N/A</v>
      </c>
      <c r="AJ223" s="116" t="e">
        <f>Komponento_parinkimas</f>
        <v>#N/A</v>
      </c>
      <c r="AK223" s="116" t="e">
        <f>Komponento_parinkimas</f>
        <v>#N/A</v>
      </c>
      <c r="AL223" s="116" t="e">
        <f>Komponento_parinkimas</f>
        <v>#N/A</v>
      </c>
      <c r="AM223" s="116" t="e">
        <f>Komponento_parinkimas</f>
        <v>#N/A</v>
      </c>
      <c r="AN223" s="116" t="e">
        <f>Komponento_parinkimas</f>
        <v>#N/A</v>
      </c>
      <c r="AO223" s="116" t="e">
        <f>Komponento_parinkimas</f>
        <v>#N/A</v>
      </c>
      <c r="AP223" s="116" t="e">
        <f>Komponento_parinkimas</f>
        <v>#N/A</v>
      </c>
      <c r="AQ223" s="116" t="e">
        <f>Komponento_parinkimas</f>
        <v>#N/A</v>
      </c>
      <c r="AR223" s="1"/>
      <c r="AS223" s="1"/>
    </row>
    <row r="224" spans="1:45">
      <c r="A224" s="113" t="s">
        <v>499</v>
      </c>
      <c r="B224" s="114" t="s">
        <v>339</v>
      </c>
      <c r="C224" s="172"/>
      <c r="D224" s="172" t="s">
        <v>69</v>
      </c>
      <c r="E224" s="184" t="s">
        <v>69</v>
      </c>
      <c r="F224" s="184">
        <v>0</v>
      </c>
      <c r="G224" s="184" t="s">
        <v>69</v>
      </c>
      <c r="H224" s="184">
        <v>0</v>
      </c>
      <c r="I224" s="184" t="s">
        <v>69</v>
      </c>
      <c r="J224" s="184">
        <v>0</v>
      </c>
      <c r="K224" s="184">
        <f t="shared" si="19"/>
        <v>0</v>
      </c>
      <c r="L224" s="18"/>
      <c r="M224" s="116" t="e">
        <f>Komponento_parinkimas</f>
        <v>#N/A</v>
      </c>
      <c r="N224" s="116" t="e">
        <f>Komponento_parinkimas</f>
        <v>#N/A</v>
      </c>
      <c r="O224" s="116" t="e">
        <f>Komponento_parinkimas</f>
        <v>#N/A</v>
      </c>
      <c r="P224" s="116" t="e">
        <f>Komponento_parinkimas</f>
        <v>#N/A</v>
      </c>
      <c r="Q224" s="116" t="e">
        <f>Komponento_parinkimas</f>
        <v>#N/A</v>
      </c>
      <c r="R224" s="116" t="e">
        <f>Komponento_parinkimas</f>
        <v>#N/A</v>
      </c>
      <c r="S224" s="116" t="e">
        <f>Komponento_parinkimas</f>
        <v>#N/A</v>
      </c>
      <c r="T224" s="116" t="e">
        <f>Komponento_parinkimas</f>
        <v>#N/A</v>
      </c>
      <c r="U224" s="116" t="e">
        <f>Komponento_parinkimas</f>
        <v>#N/A</v>
      </c>
      <c r="V224" s="116" t="e">
        <f>Komponento_parinkimas</f>
        <v>#N/A</v>
      </c>
      <c r="W224" s="116" t="e">
        <f>Komponento_parinkimas</f>
        <v>#N/A</v>
      </c>
      <c r="X224" s="116" t="e">
        <f>Komponento_parinkimas</f>
        <v>#N/A</v>
      </c>
      <c r="Y224" s="116" t="e">
        <f>Komponento_parinkimas</f>
        <v>#N/A</v>
      </c>
      <c r="Z224" s="116" t="e">
        <f>Komponento_parinkimas</f>
        <v>#N/A</v>
      </c>
      <c r="AA224" s="116" t="e">
        <f>Komponento_parinkimas</f>
        <v>#N/A</v>
      </c>
      <c r="AB224" s="116" t="e">
        <f>Komponento_parinkimas</f>
        <v>#N/A</v>
      </c>
      <c r="AC224" s="116" t="e">
        <f>Komponento_parinkimas</f>
        <v>#N/A</v>
      </c>
      <c r="AD224" s="116" t="e">
        <f>Komponento_parinkimas</f>
        <v>#N/A</v>
      </c>
      <c r="AE224" s="116" t="e">
        <f>Komponento_parinkimas</f>
        <v>#N/A</v>
      </c>
      <c r="AF224" s="116" t="e">
        <f>Komponento_parinkimas</f>
        <v>#N/A</v>
      </c>
      <c r="AG224" s="116" t="e">
        <f>Komponento_parinkimas</f>
        <v>#N/A</v>
      </c>
      <c r="AH224" s="116" t="e">
        <f>Komponento_parinkimas</f>
        <v>#N/A</v>
      </c>
      <c r="AI224" s="116" t="e">
        <f>Komponento_parinkimas</f>
        <v>#N/A</v>
      </c>
      <c r="AJ224" s="116" t="e">
        <f>Komponento_parinkimas</f>
        <v>#N/A</v>
      </c>
      <c r="AK224" s="116" t="e">
        <f>Komponento_parinkimas</f>
        <v>#N/A</v>
      </c>
      <c r="AL224" s="116" t="e">
        <f>Komponento_parinkimas</f>
        <v>#N/A</v>
      </c>
      <c r="AM224" s="116" t="e">
        <f>Komponento_parinkimas</f>
        <v>#N/A</v>
      </c>
      <c r="AN224" s="116" t="e">
        <f>Komponento_parinkimas</f>
        <v>#N/A</v>
      </c>
      <c r="AO224" s="116" t="e">
        <f>Komponento_parinkimas</f>
        <v>#N/A</v>
      </c>
      <c r="AP224" s="116" t="e">
        <f>Komponento_parinkimas</f>
        <v>#N/A</v>
      </c>
      <c r="AQ224" s="116" t="e">
        <f>Komponento_parinkimas</f>
        <v>#N/A</v>
      </c>
      <c r="AR224" s="1"/>
      <c r="AS224" s="1"/>
    </row>
    <row r="225" spans="1:45">
      <c r="A225" s="113" t="s">
        <v>499</v>
      </c>
      <c r="B225" s="114" t="s">
        <v>340</v>
      </c>
      <c r="C225" s="172"/>
      <c r="D225" s="172" t="s">
        <v>69</v>
      </c>
      <c r="E225" s="184" t="s">
        <v>69</v>
      </c>
      <c r="F225" s="184">
        <v>0</v>
      </c>
      <c r="G225" s="184" t="s">
        <v>69</v>
      </c>
      <c r="H225" s="184">
        <v>0</v>
      </c>
      <c r="I225" s="184" t="s">
        <v>69</v>
      </c>
      <c r="J225" s="184">
        <v>0</v>
      </c>
      <c r="K225" s="184">
        <f t="shared" si="19"/>
        <v>0</v>
      </c>
      <c r="L225" s="18"/>
      <c r="M225" s="116" t="e">
        <f>Komponento_parinkimas</f>
        <v>#N/A</v>
      </c>
      <c r="N225" s="116" t="e">
        <f>Komponento_parinkimas</f>
        <v>#N/A</v>
      </c>
      <c r="O225" s="116" t="e">
        <f>Komponento_parinkimas</f>
        <v>#N/A</v>
      </c>
      <c r="P225" s="116" t="e">
        <f>Komponento_parinkimas</f>
        <v>#N/A</v>
      </c>
      <c r="Q225" s="116" t="e">
        <f>Komponento_parinkimas</f>
        <v>#N/A</v>
      </c>
      <c r="R225" s="116" t="e">
        <f>Komponento_parinkimas</f>
        <v>#N/A</v>
      </c>
      <c r="S225" s="116" t="e">
        <f>Komponento_parinkimas</f>
        <v>#N/A</v>
      </c>
      <c r="T225" s="116" t="e">
        <f>Komponento_parinkimas</f>
        <v>#N/A</v>
      </c>
      <c r="U225" s="116" t="e">
        <f>Komponento_parinkimas</f>
        <v>#N/A</v>
      </c>
      <c r="V225" s="116" t="e">
        <f>Komponento_parinkimas</f>
        <v>#N/A</v>
      </c>
      <c r="W225" s="116" t="e">
        <f>Komponento_parinkimas</f>
        <v>#N/A</v>
      </c>
      <c r="X225" s="116" t="e">
        <f>Komponento_parinkimas</f>
        <v>#N/A</v>
      </c>
      <c r="Y225" s="116" t="e">
        <f>Komponento_parinkimas</f>
        <v>#N/A</v>
      </c>
      <c r="Z225" s="116" t="e">
        <f>Komponento_parinkimas</f>
        <v>#N/A</v>
      </c>
      <c r="AA225" s="116" t="e">
        <f>Komponento_parinkimas</f>
        <v>#N/A</v>
      </c>
      <c r="AB225" s="116" t="e">
        <f>Komponento_parinkimas</f>
        <v>#N/A</v>
      </c>
      <c r="AC225" s="116" t="e">
        <f>Komponento_parinkimas</f>
        <v>#N/A</v>
      </c>
      <c r="AD225" s="116" t="e">
        <f>Komponento_parinkimas</f>
        <v>#N/A</v>
      </c>
      <c r="AE225" s="116" t="e">
        <f>Komponento_parinkimas</f>
        <v>#N/A</v>
      </c>
      <c r="AF225" s="116" t="e">
        <f>Komponento_parinkimas</f>
        <v>#N/A</v>
      </c>
      <c r="AG225" s="116" t="e">
        <f>Komponento_parinkimas</f>
        <v>#N/A</v>
      </c>
      <c r="AH225" s="116" t="e">
        <f>Komponento_parinkimas</f>
        <v>#N/A</v>
      </c>
      <c r="AI225" s="116" t="e">
        <f>Komponento_parinkimas</f>
        <v>#N/A</v>
      </c>
      <c r="AJ225" s="116" t="e">
        <f>Komponento_parinkimas</f>
        <v>#N/A</v>
      </c>
      <c r="AK225" s="116" t="e">
        <f>Komponento_parinkimas</f>
        <v>#N/A</v>
      </c>
      <c r="AL225" s="116" t="e">
        <f>Komponento_parinkimas</f>
        <v>#N/A</v>
      </c>
      <c r="AM225" s="116" t="e">
        <f>Komponento_parinkimas</f>
        <v>#N/A</v>
      </c>
      <c r="AN225" s="116" t="e">
        <f>Komponento_parinkimas</f>
        <v>#N/A</v>
      </c>
      <c r="AO225" s="116" t="e">
        <f>Komponento_parinkimas</f>
        <v>#N/A</v>
      </c>
      <c r="AP225" s="116" t="e">
        <f>Komponento_parinkimas</f>
        <v>#N/A</v>
      </c>
      <c r="AQ225" s="116" t="e">
        <f>Komponento_parinkimas</f>
        <v>#N/A</v>
      </c>
      <c r="AR225" s="1"/>
      <c r="AS225" s="1"/>
    </row>
    <row r="226" spans="1:45">
      <c r="A226" s="113" t="s">
        <v>499</v>
      </c>
      <c r="B226" s="114" t="s">
        <v>341</v>
      </c>
      <c r="C226" s="172"/>
      <c r="D226" s="172" t="s">
        <v>69</v>
      </c>
      <c r="E226" s="184" t="s">
        <v>69</v>
      </c>
      <c r="F226" s="184">
        <v>0</v>
      </c>
      <c r="G226" s="184" t="s">
        <v>69</v>
      </c>
      <c r="H226" s="184">
        <v>0</v>
      </c>
      <c r="I226" s="184" t="s">
        <v>69</v>
      </c>
      <c r="J226" s="184">
        <v>0</v>
      </c>
      <c r="K226" s="184">
        <f t="shared" si="19"/>
        <v>0</v>
      </c>
      <c r="L226" s="18"/>
      <c r="M226" s="116" t="e">
        <f>Komponento_parinkimas</f>
        <v>#N/A</v>
      </c>
      <c r="N226" s="116" t="e">
        <f>Komponento_parinkimas</f>
        <v>#N/A</v>
      </c>
      <c r="O226" s="116" t="e">
        <f>Komponento_parinkimas</f>
        <v>#N/A</v>
      </c>
      <c r="P226" s="116" t="e">
        <f>Komponento_parinkimas</f>
        <v>#N/A</v>
      </c>
      <c r="Q226" s="116" t="e">
        <f>Komponento_parinkimas</f>
        <v>#N/A</v>
      </c>
      <c r="R226" s="116" t="e">
        <f>Komponento_parinkimas</f>
        <v>#N/A</v>
      </c>
      <c r="S226" s="116" t="e">
        <f>Komponento_parinkimas</f>
        <v>#N/A</v>
      </c>
      <c r="T226" s="116" t="e">
        <f>Komponento_parinkimas</f>
        <v>#N/A</v>
      </c>
      <c r="U226" s="116" t="e">
        <f>Komponento_parinkimas</f>
        <v>#N/A</v>
      </c>
      <c r="V226" s="116" t="e">
        <f>Komponento_parinkimas</f>
        <v>#N/A</v>
      </c>
      <c r="W226" s="116" t="e">
        <f>Komponento_parinkimas</f>
        <v>#N/A</v>
      </c>
      <c r="X226" s="116" t="e">
        <f>Komponento_parinkimas</f>
        <v>#N/A</v>
      </c>
      <c r="Y226" s="116" t="e">
        <f>Komponento_parinkimas</f>
        <v>#N/A</v>
      </c>
      <c r="Z226" s="116" t="e">
        <f>Komponento_parinkimas</f>
        <v>#N/A</v>
      </c>
      <c r="AA226" s="116" t="e">
        <f>Komponento_parinkimas</f>
        <v>#N/A</v>
      </c>
      <c r="AB226" s="116" t="e">
        <f>Komponento_parinkimas</f>
        <v>#N/A</v>
      </c>
      <c r="AC226" s="116" t="e">
        <f>Komponento_parinkimas</f>
        <v>#N/A</v>
      </c>
      <c r="AD226" s="116" t="e">
        <f>Komponento_parinkimas</f>
        <v>#N/A</v>
      </c>
      <c r="AE226" s="116" t="e">
        <f>Komponento_parinkimas</f>
        <v>#N/A</v>
      </c>
      <c r="AF226" s="116" t="e">
        <f>Komponento_parinkimas</f>
        <v>#N/A</v>
      </c>
      <c r="AG226" s="116" t="e">
        <f>Komponento_parinkimas</f>
        <v>#N/A</v>
      </c>
      <c r="AH226" s="116" t="e">
        <f>Komponento_parinkimas</f>
        <v>#N/A</v>
      </c>
      <c r="AI226" s="116" t="e">
        <f>Komponento_parinkimas</f>
        <v>#N/A</v>
      </c>
      <c r="AJ226" s="116" t="e">
        <f>Komponento_parinkimas</f>
        <v>#N/A</v>
      </c>
      <c r="AK226" s="116" t="e">
        <f>Komponento_parinkimas</f>
        <v>#N/A</v>
      </c>
      <c r="AL226" s="116" t="e">
        <f>Komponento_parinkimas</f>
        <v>#N/A</v>
      </c>
      <c r="AM226" s="116" t="e">
        <f>Komponento_parinkimas</f>
        <v>#N/A</v>
      </c>
      <c r="AN226" s="116" t="e">
        <f>Komponento_parinkimas</f>
        <v>#N/A</v>
      </c>
      <c r="AO226" s="116" t="e">
        <f>Komponento_parinkimas</f>
        <v>#N/A</v>
      </c>
      <c r="AP226" s="116" t="e">
        <f>Komponento_parinkimas</f>
        <v>#N/A</v>
      </c>
      <c r="AQ226" s="116" t="e">
        <f>Komponento_parinkimas</f>
        <v>#N/A</v>
      </c>
      <c r="AR226" s="1"/>
      <c r="AS226" s="1"/>
    </row>
    <row r="227" spans="1:45">
      <c r="A227" s="113" t="s">
        <v>499</v>
      </c>
      <c r="B227" s="114" t="s">
        <v>342</v>
      </c>
      <c r="C227" s="172"/>
      <c r="D227" s="172" t="s">
        <v>69</v>
      </c>
      <c r="E227" s="184" t="s">
        <v>69</v>
      </c>
      <c r="F227" s="184">
        <v>0</v>
      </c>
      <c r="G227" s="184" t="s">
        <v>69</v>
      </c>
      <c r="H227" s="184">
        <v>0</v>
      </c>
      <c r="I227" s="184" t="s">
        <v>69</v>
      </c>
      <c r="J227" s="184">
        <v>0</v>
      </c>
      <c r="K227" s="184">
        <f t="shared" si="19"/>
        <v>0</v>
      </c>
      <c r="L227" s="18"/>
      <c r="M227" s="116" t="e">
        <f>Komponento_parinkimas</f>
        <v>#N/A</v>
      </c>
      <c r="N227" s="116" t="e">
        <f>Komponento_parinkimas</f>
        <v>#N/A</v>
      </c>
      <c r="O227" s="116" t="e">
        <f>Komponento_parinkimas</f>
        <v>#N/A</v>
      </c>
      <c r="P227" s="116" t="e">
        <f>Komponento_parinkimas</f>
        <v>#N/A</v>
      </c>
      <c r="Q227" s="116" t="e">
        <f>Komponento_parinkimas</f>
        <v>#N/A</v>
      </c>
      <c r="R227" s="116" t="e">
        <f>Komponento_parinkimas</f>
        <v>#N/A</v>
      </c>
      <c r="S227" s="116" t="e">
        <f>Komponento_parinkimas</f>
        <v>#N/A</v>
      </c>
      <c r="T227" s="116" t="e">
        <f>Komponento_parinkimas</f>
        <v>#N/A</v>
      </c>
      <c r="U227" s="116" t="e">
        <f>Komponento_parinkimas</f>
        <v>#N/A</v>
      </c>
      <c r="V227" s="116" t="e">
        <f>Komponento_parinkimas</f>
        <v>#N/A</v>
      </c>
      <c r="W227" s="116" t="e">
        <f>Komponento_parinkimas</f>
        <v>#N/A</v>
      </c>
      <c r="X227" s="116" t="e">
        <f>Komponento_parinkimas</f>
        <v>#N/A</v>
      </c>
      <c r="Y227" s="116" t="e">
        <f>Komponento_parinkimas</f>
        <v>#N/A</v>
      </c>
      <c r="Z227" s="116" t="e">
        <f>Komponento_parinkimas</f>
        <v>#N/A</v>
      </c>
      <c r="AA227" s="116" t="e">
        <f>Komponento_parinkimas</f>
        <v>#N/A</v>
      </c>
      <c r="AB227" s="116" t="e">
        <f>Komponento_parinkimas</f>
        <v>#N/A</v>
      </c>
      <c r="AC227" s="116" t="e">
        <f>Komponento_parinkimas</f>
        <v>#N/A</v>
      </c>
      <c r="AD227" s="116" t="e">
        <f>Komponento_parinkimas</f>
        <v>#N/A</v>
      </c>
      <c r="AE227" s="116" t="e">
        <f>Komponento_parinkimas</f>
        <v>#N/A</v>
      </c>
      <c r="AF227" s="116" t="e">
        <f>Komponento_parinkimas</f>
        <v>#N/A</v>
      </c>
      <c r="AG227" s="116" t="e">
        <f>Komponento_parinkimas</f>
        <v>#N/A</v>
      </c>
      <c r="AH227" s="116" t="e">
        <f>Komponento_parinkimas</f>
        <v>#N/A</v>
      </c>
      <c r="AI227" s="116" t="e">
        <f>Komponento_parinkimas</f>
        <v>#N/A</v>
      </c>
      <c r="AJ227" s="116" t="e">
        <f>Komponento_parinkimas</f>
        <v>#N/A</v>
      </c>
      <c r="AK227" s="116" t="e">
        <f>Komponento_parinkimas</f>
        <v>#N/A</v>
      </c>
      <c r="AL227" s="116" t="e">
        <f>Komponento_parinkimas</f>
        <v>#N/A</v>
      </c>
      <c r="AM227" s="116" t="e">
        <f>Komponento_parinkimas</f>
        <v>#N/A</v>
      </c>
      <c r="AN227" s="116" t="e">
        <f>Komponento_parinkimas</f>
        <v>#N/A</v>
      </c>
      <c r="AO227" s="116" t="e">
        <f>Komponento_parinkimas</f>
        <v>#N/A</v>
      </c>
      <c r="AP227" s="116" t="e">
        <f>Komponento_parinkimas</f>
        <v>#N/A</v>
      </c>
      <c r="AQ227" s="116" t="e">
        <f>Komponento_parinkimas</f>
        <v>#N/A</v>
      </c>
      <c r="AR227" s="1"/>
      <c r="AS227" s="1"/>
    </row>
    <row r="228" spans="1:45">
      <c r="A228" s="113" t="s">
        <v>499</v>
      </c>
      <c r="B228" s="114" t="s">
        <v>343</v>
      </c>
      <c r="C228" s="172"/>
      <c r="D228" s="172" t="s">
        <v>69</v>
      </c>
      <c r="E228" s="184" t="s">
        <v>69</v>
      </c>
      <c r="F228" s="184">
        <v>0</v>
      </c>
      <c r="G228" s="184" t="s">
        <v>69</v>
      </c>
      <c r="H228" s="184">
        <v>0</v>
      </c>
      <c r="I228" s="184" t="s">
        <v>69</v>
      </c>
      <c r="J228" s="184">
        <v>0</v>
      </c>
      <c r="K228" s="184">
        <f t="shared" si="19"/>
        <v>0</v>
      </c>
      <c r="L228" s="18"/>
      <c r="M228" s="116" t="e">
        <f>Komponento_parinkimas</f>
        <v>#N/A</v>
      </c>
      <c r="N228" s="116" t="e">
        <f>Komponento_parinkimas</f>
        <v>#N/A</v>
      </c>
      <c r="O228" s="116" t="e">
        <f>Komponento_parinkimas</f>
        <v>#N/A</v>
      </c>
      <c r="P228" s="116" t="e">
        <f>Komponento_parinkimas</f>
        <v>#N/A</v>
      </c>
      <c r="Q228" s="116" t="e">
        <f>Komponento_parinkimas</f>
        <v>#N/A</v>
      </c>
      <c r="R228" s="116" t="e">
        <f>Komponento_parinkimas</f>
        <v>#N/A</v>
      </c>
      <c r="S228" s="116" t="e">
        <f>Komponento_parinkimas</f>
        <v>#N/A</v>
      </c>
      <c r="T228" s="116" t="e">
        <f>Komponento_parinkimas</f>
        <v>#N/A</v>
      </c>
      <c r="U228" s="116" t="e">
        <f>Komponento_parinkimas</f>
        <v>#N/A</v>
      </c>
      <c r="V228" s="116" t="e">
        <f>Komponento_parinkimas</f>
        <v>#N/A</v>
      </c>
      <c r="W228" s="116" t="e">
        <f>Komponento_parinkimas</f>
        <v>#N/A</v>
      </c>
      <c r="X228" s="116" t="e">
        <f>Komponento_parinkimas</f>
        <v>#N/A</v>
      </c>
      <c r="Y228" s="116" t="e">
        <f>Komponento_parinkimas</f>
        <v>#N/A</v>
      </c>
      <c r="Z228" s="116" t="e">
        <f>Komponento_parinkimas</f>
        <v>#N/A</v>
      </c>
      <c r="AA228" s="116" t="e">
        <f>Komponento_parinkimas</f>
        <v>#N/A</v>
      </c>
      <c r="AB228" s="116" t="e">
        <f>Komponento_parinkimas</f>
        <v>#N/A</v>
      </c>
      <c r="AC228" s="116" t="e">
        <f>Komponento_parinkimas</f>
        <v>#N/A</v>
      </c>
      <c r="AD228" s="116" t="e">
        <f>Komponento_parinkimas</f>
        <v>#N/A</v>
      </c>
      <c r="AE228" s="116" t="e">
        <f>Komponento_parinkimas</f>
        <v>#N/A</v>
      </c>
      <c r="AF228" s="116" t="e">
        <f>Komponento_parinkimas</f>
        <v>#N/A</v>
      </c>
      <c r="AG228" s="116" t="e">
        <f>Komponento_parinkimas</f>
        <v>#N/A</v>
      </c>
      <c r="AH228" s="116" t="e">
        <f>Komponento_parinkimas</f>
        <v>#N/A</v>
      </c>
      <c r="AI228" s="116" t="e">
        <f>Komponento_parinkimas</f>
        <v>#N/A</v>
      </c>
      <c r="AJ228" s="116" t="e">
        <f>Komponento_parinkimas</f>
        <v>#N/A</v>
      </c>
      <c r="AK228" s="116" t="e">
        <f>Komponento_parinkimas</f>
        <v>#N/A</v>
      </c>
      <c r="AL228" s="116" t="e">
        <f>Komponento_parinkimas</f>
        <v>#N/A</v>
      </c>
      <c r="AM228" s="116" t="e">
        <f>Komponento_parinkimas</f>
        <v>#N/A</v>
      </c>
      <c r="AN228" s="116" t="e">
        <f>Komponento_parinkimas</f>
        <v>#N/A</v>
      </c>
      <c r="AO228" s="116" t="e">
        <f>Komponento_parinkimas</f>
        <v>#N/A</v>
      </c>
      <c r="AP228" s="116" t="e">
        <f>Komponento_parinkimas</f>
        <v>#N/A</v>
      </c>
      <c r="AQ228" s="116" t="e">
        <f>Komponento_parinkimas</f>
        <v>#N/A</v>
      </c>
      <c r="AR228" s="1"/>
      <c r="AS228" s="1"/>
    </row>
    <row r="229" spans="1:45">
      <c r="A229" s="113" t="s">
        <v>499</v>
      </c>
      <c r="B229" s="119" t="s">
        <v>53</v>
      </c>
      <c r="C229" s="120"/>
      <c r="D229" s="120"/>
      <c r="E229" s="196"/>
      <c r="F229" s="196"/>
      <c r="G229" s="196"/>
      <c r="H229" s="196"/>
      <c r="I229" s="196"/>
      <c r="J229" s="196"/>
      <c r="K229" s="194"/>
      <c r="L229" s="118"/>
      <c r="M229" s="111"/>
      <c r="N229" s="111"/>
      <c r="O229" s="111"/>
      <c r="P229" s="111"/>
      <c r="Q229" s="111"/>
      <c r="R229" s="111"/>
      <c r="S229" s="111"/>
      <c r="T229" s="111"/>
      <c r="U229" s="111"/>
      <c r="V229" s="111"/>
      <c r="W229" s="111"/>
      <c r="X229" s="111"/>
      <c r="Y229" s="111"/>
      <c r="Z229" s="111"/>
      <c r="AA229" s="111"/>
      <c r="AB229" s="111"/>
      <c r="AC229" s="111"/>
      <c r="AD229" s="111"/>
      <c r="AE229" s="111"/>
      <c r="AF229" s="111"/>
      <c r="AG229" s="111"/>
      <c r="AH229" s="111"/>
      <c r="AI229" s="111"/>
      <c r="AJ229" s="111"/>
      <c r="AK229" s="111"/>
      <c r="AL229" s="111"/>
      <c r="AM229" s="111"/>
      <c r="AN229" s="111"/>
      <c r="AO229" s="111"/>
      <c r="AP229" s="111"/>
      <c r="AQ229" s="111"/>
      <c r="AR229" s="1"/>
      <c r="AS229" s="1"/>
    </row>
    <row r="230" spans="1:45">
      <c r="A230" s="113" t="s">
        <v>499</v>
      </c>
      <c r="B230" s="114" t="s">
        <v>344</v>
      </c>
      <c r="C230" s="172"/>
      <c r="D230" s="172" t="s">
        <v>69</v>
      </c>
      <c r="E230" s="184" t="s">
        <v>69</v>
      </c>
      <c r="F230" s="184">
        <v>0</v>
      </c>
      <c r="G230" s="184" t="s">
        <v>69</v>
      </c>
      <c r="H230" s="184">
        <v>0</v>
      </c>
      <c r="I230" s="184" t="s">
        <v>69</v>
      </c>
      <c r="J230" s="184">
        <v>0</v>
      </c>
      <c r="K230" s="184">
        <f>PRODUCT(IF(E230&lt;&gt;"'-",F230,1),IF(G230&lt;&gt;"-",H230,1),IF(I230&lt;&gt;"-",J230,1))</f>
        <v>0</v>
      </c>
      <c r="L230" s="18"/>
      <c r="M230" s="116" t="e">
        <f>Komponento_parinkimas</f>
        <v>#N/A</v>
      </c>
      <c r="N230" s="116" t="e">
        <f>Komponento_parinkimas</f>
        <v>#N/A</v>
      </c>
      <c r="O230" s="116" t="e">
        <f>Komponento_parinkimas</f>
        <v>#N/A</v>
      </c>
      <c r="P230" s="116" t="e">
        <f>Komponento_parinkimas</f>
        <v>#N/A</v>
      </c>
      <c r="Q230" s="116" t="e">
        <f>Komponento_parinkimas</f>
        <v>#N/A</v>
      </c>
      <c r="R230" s="116" t="e">
        <f>Komponento_parinkimas</f>
        <v>#N/A</v>
      </c>
      <c r="S230" s="116" t="e">
        <f>Komponento_parinkimas</f>
        <v>#N/A</v>
      </c>
      <c r="T230" s="116" t="e">
        <f>Komponento_parinkimas</f>
        <v>#N/A</v>
      </c>
      <c r="U230" s="116" t="e">
        <f>Komponento_parinkimas</f>
        <v>#N/A</v>
      </c>
      <c r="V230" s="116" t="e">
        <f>Komponento_parinkimas</f>
        <v>#N/A</v>
      </c>
      <c r="W230" s="116" t="e">
        <f>Komponento_parinkimas</f>
        <v>#N/A</v>
      </c>
      <c r="X230" s="116" t="e">
        <f>Komponento_parinkimas</f>
        <v>#N/A</v>
      </c>
      <c r="Y230" s="116" t="e">
        <f>Komponento_parinkimas</f>
        <v>#N/A</v>
      </c>
      <c r="Z230" s="116" t="e">
        <f>Komponento_parinkimas</f>
        <v>#N/A</v>
      </c>
      <c r="AA230" s="116" t="e">
        <f>Komponento_parinkimas</f>
        <v>#N/A</v>
      </c>
      <c r="AB230" s="116" t="e">
        <f>Komponento_parinkimas</f>
        <v>#N/A</v>
      </c>
      <c r="AC230" s="116" t="e">
        <f>Komponento_parinkimas</f>
        <v>#N/A</v>
      </c>
      <c r="AD230" s="116" t="e">
        <f>Komponento_parinkimas</f>
        <v>#N/A</v>
      </c>
      <c r="AE230" s="116" t="e">
        <f>Komponento_parinkimas</f>
        <v>#N/A</v>
      </c>
      <c r="AF230" s="116" t="e">
        <f>Komponento_parinkimas</f>
        <v>#N/A</v>
      </c>
      <c r="AG230" s="116" t="e">
        <f>Komponento_parinkimas</f>
        <v>#N/A</v>
      </c>
      <c r="AH230" s="116" t="e">
        <f>Komponento_parinkimas</f>
        <v>#N/A</v>
      </c>
      <c r="AI230" s="116" t="e">
        <f>Komponento_parinkimas</f>
        <v>#N/A</v>
      </c>
      <c r="AJ230" s="116" t="e">
        <f>Komponento_parinkimas</f>
        <v>#N/A</v>
      </c>
      <c r="AK230" s="116" t="e">
        <f>Komponento_parinkimas</f>
        <v>#N/A</v>
      </c>
      <c r="AL230" s="116" t="e">
        <f>Komponento_parinkimas</f>
        <v>#N/A</v>
      </c>
      <c r="AM230" s="116" t="e">
        <f>Komponento_parinkimas</f>
        <v>#N/A</v>
      </c>
      <c r="AN230" s="116" t="e">
        <f>Komponento_parinkimas</f>
        <v>#N/A</v>
      </c>
      <c r="AO230" s="116" t="e">
        <f>Komponento_parinkimas</f>
        <v>#N/A</v>
      </c>
      <c r="AP230" s="116" t="e">
        <f>Komponento_parinkimas</f>
        <v>#N/A</v>
      </c>
      <c r="AQ230" s="116" t="e">
        <f>Komponento_parinkimas</f>
        <v>#N/A</v>
      </c>
      <c r="AR230" s="1"/>
      <c r="AS230" s="1"/>
    </row>
    <row r="231" spans="1:45">
      <c r="A231" s="113" t="s">
        <v>499</v>
      </c>
      <c r="B231" s="114" t="s">
        <v>345</v>
      </c>
      <c r="C231" s="172"/>
      <c r="D231" s="172" t="s">
        <v>69</v>
      </c>
      <c r="E231" s="184" t="s">
        <v>69</v>
      </c>
      <c r="F231" s="184">
        <v>0</v>
      </c>
      <c r="G231" s="184" t="s">
        <v>69</v>
      </c>
      <c r="H231" s="184">
        <v>0</v>
      </c>
      <c r="I231" s="184" t="s">
        <v>69</v>
      </c>
      <c r="J231" s="184">
        <v>0</v>
      </c>
      <c r="K231" s="184">
        <f>PRODUCT(IF(E231&lt;&gt;"'-",F231,1),IF(G231&lt;&gt;"-",H231,1),IF(I231&lt;&gt;"-",J231,1))</f>
        <v>0</v>
      </c>
      <c r="L231" s="18"/>
      <c r="M231" s="116" t="e">
        <f>Komponento_parinkimas</f>
        <v>#N/A</v>
      </c>
      <c r="N231" s="116" t="e">
        <f>Komponento_parinkimas</f>
        <v>#N/A</v>
      </c>
      <c r="O231" s="116" t="e">
        <f>Komponento_parinkimas</f>
        <v>#N/A</v>
      </c>
      <c r="P231" s="116" t="e">
        <f>Komponento_parinkimas</f>
        <v>#N/A</v>
      </c>
      <c r="Q231" s="116" t="e">
        <f>Komponento_parinkimas</f>
        <v>#N/A</v>
      </c>
      <c r="R231" s="116" t="e">
        <f>Komponento_parinkimas</f>
        <v>#N/A</v>
      </c>
      <c r="S231" s="116" t="e">
        <f>Komponento_parinkimas</f>
        <v>#N/A</v>
      </c>
      <c r="T231" s="116" t="e">
        <f>Komponento_parinkimas</f>
        <v>#N/A</v>
      </c>
      <c r="U231" s="116" t="e">
        <f>Komponento_parinkimas</f>
        <v>#N/A</v>
      </c>
      <c r="V231" s="116" t="e">
        <f>Komponento_parinkimas</f>
        <v>#N/A</v>
      </c>
      <c r="W231" s="116" t="e">
        <f>Komponento_parinkimas</f>
        <v>#N/A</v>
      </c>
      <c r="X231" s="116" t="e">
        <f>Komponento_parinkimas</f>
        <v>#N/A</v>
      </c>
      <c r="Y231" s="116" t="e">
        <f>Komponento_parinkimas</f>
        <v>#N/A</v>
      </c>
      <c r="Z231" s="116" t="e">
        <f>Komponento_parinkimas</f>
        <v>#N/A</v>
      </c>
      <c r="AA231" s="116" t="e">
        <f>Komponento_parinkimas</f>
        <v>#N/A</v>
      </c>
      <c r="AB231" s="116" t="e">
        <f>Komponento_parinkimas</f>
        <v>#N/A</v>
      </c>
      <c r="AC231" s="116" t="e">
        <f>Komponento_parinkimas</f>
        <v>#N/A</v>
      </c>
      <c r="AD231" s="116" t="e">
        <f>Komponento_parinkimas</f>
        <v>#N/A</v>
      </c>
      <c r="AE231" s="116" t="e">
        <f>Komponento_parinkimas</f>
        <v>#N/A</v>
      </c>
      <c r="AF231" s="116" t="e">
        <f>Komponento_parinkimas</f>
        <v>#N/A</v>
      </c>
      <c r="AG231" s="116" t="e">
        <f>Komponento_parinkimas</f>
        <v>#N/A</v>
      </c>
      <c r="AH231" s="116" t="e">
        <f>Komponento_parinkimas</f>
        <v>#N/A</v>
      </c>
      <c r="AI231" s="116" t="e">
        <f>Komponento_parinkimas</f>
        <v>#N/A</v>
      </c>
      <c r="AJ231" s="116" t="e">
        <f>Komponento_parinkimas</f>
        <v>#N/A</v>
      </c>
      <c r="AK231" s="116" t="e">
        <f>Komponento_parinkimas</f>
        <v>#N/A</v>
      </c>
      <c r="AL231" s="116" t="e">
        <f>Komponento_parinkimas</f>
        <v>#N/A</v>
      </c>
      <c r="AM231" s="116" t="e">
        <f>Komponento_parinkimas</f>
        <v>#N/A</v>
      </c>
      <c r="AN231" s="116" t="e">
        <f>Komponento_parinkimas</f>
        <v>#N/A</v>
      </c>
      <c r="AO231" s="116" t="e">
        <f>Komponento_parinkimas</f>
        <v>#N/A</v>
      </c>
      <c r="AP231" s="116" t="e">
        <f>Komponento_parinkimas</f>
        <v>#N/A</v>
      </c>
      <c r="AQ231" s="116" t="e">
        <f>Komponento_parinkimas</f>
        <v>#N/A</v>
      </c>
      <c r="AR231" s="1"/>
      <c r="AS231" s="1"/>
    </row>
    <row r="232" spans="1:45">
      <c r="A232" s="113" t="s">
        <v>499</v>
      </c>
      <c r="B232" s="114" t="s">
        <v>346</v>
      </c>
      <c r="C232" s="172"/>
      <c r="D232" s="172" t="s">
        <v>69</v>
      </c>
      <c r="E232" s="184" t="s">
        <v>69</v>
      </c>
      <c r="F232" s="184">
        <v>0</v>
      </c>
      <c r="G232" s="184" t="s">
        <v>69</v>
      </c>
      <c r="H232" s="184">
        <v>0</v>
      </c>
      <c r="I232" s="184" t="s">
        <v>69</v>
      </c>
      <c r="J232" s="184">
        <v>0</v>
      </c>
      <c r="K232" s="184">
        <f>PRODUCT(IF(E232&lt;&gt;"'-",F232,1),IF(G232&lt;&gt;"-",H232,1),IF(I232&lt;&gt;"-",J232,1))</f>
        <v>0</v>
      </c>
      <c r="L232" s="18"/>
      <c r="M232" s="116" t="e">
        <f>Komponento_parinkimas</f>
        <v>#N/A</v>
      </c>
      <c r="N232" s="116" t="e">
        <f>Komponento_parinkimas</f>
        <v>#N/A</v>
      </c>
      <c r="O232" s="116" t="e">
        <f>Komponento_parinkimas</f>
        <v>#N/A</v>
      </c>
      <c r="P232" s="116" t="e">
        <f>Komponento_parinkimas</f>
        <v>#N/A</v>
      </c>
      <c r="Q232" s="116" t="e">
        <f>Komponento_parinkimas</f>
        <v>#N/A</v>
      </c>
      <c r="R232" s="116" t="e">
        <f>Komponento_parinkimas</f>
        <v>#N/A</v>
      </c>
      <c r="S232" s="116" t="e">
        <f>Komponento_parinkimas</f>
        <v>#N/A</v>
      </c>
      <c r="T232" s="116" t="e">
        <f>Komponento_parinkimas</f>
        <v>#N/A</v>
      </c>
      <c r="U232" s="116" t="e">
        <f>Komponento_parinkimas</f>
        <v>#N/A</v>
      </c>
      <c r="V232" s="116" t="e">
        <f>Komponento_parinkimas</f>
        <v>#N/A</v>
      </c>
      <c r="W232" s="116" t="e">
        <f>Komponento_parinkimas</f>
        <v>#N/A</v>
      </c>
      <c r="X232" s="116" t="e">
        <f>Komponento_parinkimas</f>
        <v>#N/A</v>
      </c>
      <c r="Y232" s="116" t="e">
        <f>Komponento_parinkimas</f>
        <v>#N/A</v>
      </c>
      <c r="Z232" s="116" t="e">
        <f>Komponento_parinkimas</f>
        <v>#N/A</v>
      </c>
      <c r="AA232" s="116" t="e">
        <f>Komponento_parinkimas</f>
        <v>#N/A</v>
      </c>
      <c r="AB232" s="116" t="e">
        <f>Komponento_parinkimas</f>
        <v>#N/A</v>
      </c>
      <c r="AC232" s="116" t="e">
        <f>Komponento_parinkimas</f>
        <v>#N/A</v>
      </c>
      <c r="AD232" s="116" t="e">
        <f>Komponento_parinkimas</f>
        <v>#N/A</v>
      </c>
      <c r="AE232" s="116" t="e">
        <f>Komponento_parinkimas</f>
        <v>#N/A</v>
      </c>
      <c r="AF232" s="116" t="e">
        <f>Komponento_parinkimas</f>
        <v>#N/A</v>
      </c>
      <c r="AG232" s="116" t="e">
        <f>Komponento_parinkimas</f>
        <v>#N/A</v>
      </c>
      <c r="AH232" s="116" t="e">
        <f>Komponento_parinkimas</f>
        <v>#N/A</v>
      </c>
      <c r="AI232" s="116" t="e">
        <f>Komponento_parinkimas</f>
        <v>#N/A</v>
      </c>
      <c r="AJ232" s="116" t="e">
        <f>Komponento_parinkimas</f>
        <v>#N/A</v>
      </c>
      <c r="AK232" s="116" t="e">
        <f>Komponento_parinkimas</f>
        <v>#N/A</v>
      </c>
      <c r="AL232" s="116" t="e">
        <f>Komponento_parinkimas</f>
        <v>#N/A</v>
      </c>
      <c r="AM232" s="116" t="e">
        <f>Komponento_parinkimas</f>
        <v>#N/A</v>
      </c>
      <c r="AN232" s="116" t="e">
        <f>Komponento_parinkimas</f>
        <v>#N/A</v>
      </c>
      <c r="AO232" s="116" t="e">
        <f>Komponento_parinkimas</f>
        <v>#N/A</v>
      </c>
      <c r="AP232" s="116" t="e">
        <f>Komponento_parinkimas</f>
        <v>#N/A</v>
      </c>
      <c r="AQ232" s="116" t="e">
        <f>Komponento_parinkimas</f>
        <v>#N/A</v>
      </c>
      <c r="AR232" s="1"/>
      <c r="AS232" s="1"/>
    </row>
    <row r="233" spans="1:45">
      <c r="A233" s="113" t="s">
        <v>500</v>
      </c>
      <c r="B233" s="119" t="s">
        <v>50</v>
      </c>
      <c r="C233" s="120"/>
      <c r="D233" s="120"/>
      <c r="E233" s="196"/>
      <c r="F233" s="196"/>
      <c r="G233" s="196"/>
      <c r="H233" s="196"/>
      <c r="I233" s="196"/>
      <c r="J233" s="196"/>
      <c r="K233" s="194"/>
      <c r="L233" s="118"/>
      <c r="M233" s="111"/>
      <c r="N233" s="111"/>
      <c r="O233" s="111"/>
      <c r="P233" s="111"/>
      <c r="Q233" s="111"/>
      <c r="R233" s="111"/>
      <c r="S233" s="111"/>
      <c r="T233" s="111"/>
      <c r="U233" s="111"/>
      <c r="V233" s="111"/>
      <c r="W233" s="111"/>
      <c r="X233" s="111"/>
      <c r="Y233" s="111"/>
      <c r="Z233" s="111"/>
      <c r="AA233" s="111"/>
      <c r="AB233" s="111"/>
      <c r="AC233" s="111"/>
      <c r="AD233" s="111"/>
      <c r="AE233" s="111"/>
      <c r="AF233" s="111"/>
      <c r="AG233" s="111"/>
      <c r="AH233" s="111"/>
      <c r="AI233" s="111"/>
      <c r="AJ233" s="111"/>
      <c r="AK233" s="111"/>
      <c r="AL233" s="111"/>
      <c r="AM233" s="111"/>
      <c r="AN233" s="111"/>
      <c r="AO233" s="111"/>
      <c r="AP233" s="111"/>
      <c r="AQ233" s="111"/>
      <c r="AR233" s="1"/>
      <c r="AS233" s="1"/>
    </row>
    <row r="234" spans="1:45">
      <c r="A234" s="113" t="s">
        <v>500</v>
      </c>
      <c r="B234" s="114" t="s">
        <v>51</v>
      </c>
      <c r="C234" s="172"/>
      <c r="D234" s="172" t="s">
        <v>69</v>
      </c>
      <c r="E234" s="184" t="s">
        <v>69</v>
      </c>
      <c r="F234" s="184">
        <v>0</v>
      </c>
      <c r="G234" s="184" t="s">
        <v>69</v>
      </c>
      <c r="H234" s="184">
        <v>0</v>
      </c>
      <c r="I234" s="184" t="s">
        <v>69</v>
      </c>
      <c r="J234" s="184">
        <v>0</v>
      </c>
      <c r="K234" s="184">
        <f t="shared" ref="K234:K240" si="20">PRODUCT(IF(E234&lt;&gt;"'-",F234,1),IF(G234&lt;&gt;"-",H234,1),IF(I234&lt;&gt;"-",J234,1))</f>
        <v>0</v>
      </c>
      <c r="L234" s="18"/>
      <c r="M234" s="116" t="e">
        <f>Komponento_parinkimas</f>
        <v>#N/A</v>
      </c>
      <c r="N234" s="116" t="e">
        <f>Komponento_parinkimas</f>
        <v>#N/A</v>
      </c>
      <c r="O234" s="116" t="e">
        <f>Komponento_parinkimas</f>
        <v>#N/A</v>
      </c>
      <c r="P234" s="116" t="e">
        <f>Komponento_parinkimas</f>
        <v>#N/A</v>
      </c>
      <c r="Q234" s="116" t="e">
        <f>Komponento_parinkimas</f>
        <v>#N/A</v>
      </c>
      <c r="R234" s="116" t="e">
        <f>Komponento_parinkimas</f>
        <v>#N/A</v>
      </c>
      <c r="S234" s="116" t="e">
        <f>Komponento_parinkimas</f>
        <v>#N/A</v>
      </c>
      <c r="T234" s="116" t="e">
        <f>Komponento_parinkimas</f>
        <v>#N/A</v>
      </c>
      <c r="U234" s="116" t="e">
        <f>Komponento_parinkimas</f>
        <v>#N/A</v>
      </c>
      <c r="V234" s="116" t="e">
        <f>Komponento_parinkimas</f>
        <v>#N/A</v>
      </c>
      <c r="W234" s="116" t="e">
        <f>Komponento_parinkimas</f>
        <v>#N/A</v>
      </c>
      <c r="X234" s="116" t="e">
        <f>Komponento_parinkimas</f>
        <v>#N/A</v>
      </c>
      <c r="Y234" s="116" t="e">
        <f>Komponento_parinkimas</f>
        <v>#N/A</v>
      </c>
      <c r="Z234" s="116" t="e">
        <f>Komponento_parinkimas</f>
        <v>#N/A</v>
      </c>
      <c r="AA234" s="116" t="e">
        <f>Komponento_parinkimas</f>
        <v>#N/A</v>
      </c>
      <c r="AB234" s="116" t="e">
        <f>Komponento_parinkimas</f>
        <v>#N/A</v>
      </c>
      <c r="AC234" s="116" t="e">
        <f>Komponento_parinkimas</f>
        <v>#N/A</v>
      </c>
      <c r="AD234" s="116" t="e">
        <f>Komponento_parinkimas</f>
        <v>#N/A</v>
      </c>
      <c r="AE234" s="116" t="e">
        <f>Komponento_parinkimas</f>
        <v>#N/A</v>
      </c>
      <c r="AF234" s="116" t="e">
        <f>Komponento_parinkimas</f>
        <v>#N/A</v>
      </c>
      <c r="AG234" s="116" t="e">
        <f>Komponento_parinkimas</f>
        <v>#N/A</v>
      </c>
      <c r="AH234" s="116" t="e">
        <f>Komponento_parinkimas</f>
        <v>#N/A</v>
      </c>
      <c r="AI234" s="116" t="e">
        <f>Komponento_parinkimas</f>
        <v>#N/A</v>
      </c>
      <c r="AJ234" s="116" t="e">
        <f>Komponento_parinkimas</f>
        <v>#N/A</v>
      </c>
      <c r="AK234" s="116" t="e">
        <f>Komponento_parinkimas</f>
        <v>#N/A</v>
      </c>
      <c r="AL234" s="116" t="e">
        <f>Komponento_parinkimas</f>
        <v>#N/A</v>
      </c>
      <c r="AM234" s="116" t="e">
        <f>Komponento_parinkimas</f>
        <v>#N/A</v>
      </c>
      <c r="AN234" s="116" t="e">
        <f>Komponento_parinkimas</f>
        <v>#N/A</v>
      </c>
      <c r="AO234" s="116" t="e">
        <f>Komponento_parinkimas</f>
        <v>#N/A</v>
      </c>
      <c r="AP234" s="116" t="e">
        <f>Komponento_parinkimas</f>
        <v>#N/A</v>
      </c>
      <c r="AQ234" s="116" t="e">
        <f>Komponento_parinkimas</f>
        <v>#N/A</v>
      </c>
      <c r="AR234" s="1"/>
      <c r="AS234" s="1"/>
    </row>
    <row r="235" spans="1:45">
      <c r="A235" s="113" t="s">
        <v>500</v>
      </c>
      <c r="B235" s="114" t="s">
        <v>52</v>
      </c>
      <c r="C235" s="172"/>
      <c r="D235" s="172" t="s">
        <v>69</v>
      </c>
      <c r="E235" s="184" t="s">
        <v>69</v>
      </c>
      <c r="F235" s="184">
        <v>0</v>
      </c>
      <c r="G235" s="184" t="s">
        <v>69</v>
      </c>
      <c r="H235" s="184">
        <v>0</v>
      </c>
      <c r="I235" s="184" t="s">
        <v>69</v>
      </c>
      <c r="J235" s="184">
        <v>0</v>
      </c>
      <c r="K235" s="184">
        <f t="shared" si="20"/>
        <v>0</v>
      </c>
      <c r="L235" s="18"/>
      <c r="M235" s="116" t="e">
        <f>Komponento_parinkimas</f>
        <v>#N/A</v>
      </c>
      <c r="N235" s="116" t="e">
        <f>Komponento_parinkimas</f>
        <v>#N/A</v>
      </c>
      <c r="O235" s="116" t="e">
        <f>Komponento_parinkimas</f>
        <v>#N/A</v>
      </c>
      <c r="P235" s="116" t="e">
        <f>Komponento_parinkimas</f>
        <v>#N/A</v>
      </c>
      <c r="Q235" s="116" t="e">
        <f>Komponento_parinkimas</f>
        <v>#N/A</v>
      </c>
      <c r="R235" s="116" t="e">
        <f>Komponento_parinkimas</f>
        <v>#N/A</v>
      </c>
      <c r="S235" s="116" t="e">
        <f>Komponento_parinkimas</f>
        <v>#N/A</v>
      </c>
      <c r="T235" s="116" t="e">
        <f>Komponento_parinkimas</f>
        <v>#N/A</v>
      </c>
      <c r="U235" s="116" t="e">
        <f>Komponento_parinkimas</f>
        <v>#N/A</v>
      </c>
      <c r="V235" s="116" t="e">
        <f>Komponento_parinkimas</f>
        <v>#N/A</v>
      </c>
      <c r="W235" s="116" t="e">
        <f>Komponento_parinkimas</f>
        <v>#N/A</v>
      </c>
      <c r="X235" s="116" t="e">
        <f>Komponento_parinkimas</f>
        <v>#N/A</v>
      </c>
      <c r="Y235" s="116" t="e">
        <f>Komponento_parinkimas</f>
        <v>#N/A</v>
      </c>
      <c r="Z235" s="116" t="e">
        <f>Komponento_parinkimas</f>
        <v>#N/A</v>
      </c>
      <c r="AA235" s="116" t="e">
        <f>Komponento_parinkimas</f>
        <v>#N/A</v>
      </c>
      <c r="AB235" s="116" t="e">
        <f>Komponento_parinkimas</f>
        <v>#N/A</v>
      </c>
      <c r="AC235" s="116" t="e">
        <f>Komponento_parinkimas</f>
        <v>#N/A</v>
      </c>
      <c r="AD235" s="116" t="e">
        <f>Komponento_parinkimas</f>
        <v>#N/A</v>
      </c>
      <c r="AE235" s="116" t="e">
        <f>Komponento_parinkimas</f>
        <v>#N/A</v>
      </c>
      <c r="AF235" s="116" t="e">
        <f>Komponento_parinkimas</f>
        <v>#N/A</v>
      </c>
      <c r="AG235" s="116" t="e">
        <f>Komponento_parinkimas</f>
        <v>#N/A</v>
      </c>
      <c r="AH235" s="116" t="e">
        <f>Komponento_parinkimas</f>
        <v>#N/A</v>
      </c>
      <c r="AI235" s="116" t="e">
        <f>Komponento_parinkimas</f>
        <v>#N/A</v>
      </c>
      <c r="AJ235" s="116" t="e">
        <f>Komponento_parinkimas</f>
        <v>#N/A</v>
      </c>
      <c r="AK235" s="116" t="e">
        <f>Komponento_parinkimas</f>
        <v>#N/A</v>
      </c>
      <c r="AL235" s="116" t="e">
        <f>Komponento_parinkimas</f>
        <v>#N/A</v>
      </c>
      <c r="AM235" s="116" t="e">
        <f>Komponento_parinkimas</f>
        <v>#N/A</v>
      </c>
      <c r="AN235" s="116" t="e">
        <f>Komponento_parinkimas</f>
        <v>#N/A</v>
      </c>
      <c r="AO235" s="116" t="e">
        <f>Komponento_parinkimas</f>
        <v>#N/A</v>
      </c>
      <c r="AP235" s="116" t="e">
        <f>Komponento_parinkimas</f>
        <v>#N/A</v>
      </c>
      <c r="AQ235" s="116" t="e">
        <f>Komponento_parinkimas</f>
        <v>#N/A</v>
      </c>
      <c r="AR235" s="1"/>
      <c r="AS235" s="1"/>
    </row>
    <row r="236" spans="1:45">
      <c r="A236" s="113" t="s">
        <v>500</v>
      </c>
      <c r="B236" s="114" t="s">
        <v>339</v>
      </c>
      <c r="C236" s="172"/>
      <c r="D236" s="172" t="s">
        <v>69</v>
      </c>
      <c r="E236" s="184" t="s">
        <v>69</v>
      </c>
      <c r="F236" s="184">
        <v>0</v>
      </c>
      <c r="G236" s="184" t="s">
        <v>69</v>
      </c>
      <c r="H236" s="184">
        <v>0</v>
      </c>
      <c r="I236" s="184" t="s">
        <v>69</v>
      </c>
      <c r="J236" s="184">
        <v>0</v>
      </c>
      <c r="K236" s="184">
        <f t="shared" si="20"/>
        <v>0</v>
      </c>
      <c r="L236" s="18"/>
      <c r="M236" s="116" t="e">
        <f>Komponento_parinkimas</f>
        <v>#N/A</v>
      </c>
      <c r="N236" s="116" t="e">
        <f>Komponento_parinkimas</f>
        <v>#N/A</v>
      </c>
      <c r="O236" s="116" t="e">
        <f>Komponento_parinkimas</f>
        <v>#N/A</v>
      </c>
      <c r="P236" s="116" t="e">
        <f>Komponento_parinkimas</f>
        <v>#N/A</v>
      </c>
      <c r="Q236" s="116" t="e">
        <f>Komponento_parinkimas</f>
        <v>#N/A</v>
      </c>
      <c r="R236" s="116" t="e">
        <f>Komponento_parinkimas</f>
        <v>#N/A</v>
      </c>
      <c r="S236" s="116" t="e">
        <f>Komponento_parinkimas</f>
        <v>#N/A</v>
      </c>
      <c r="T236" s="116" t="e">
        <f>Komponento_parinkimas</f>
        <v>#N/A</v>
      </c>
      <c r="U236" s="116" t="e">
        <f>Komponento_parinkimas</f>
        <v>#N/A</v>
      </c>
      <c r="V236" s="116" t="e">
        <f>Komponento_parinkimas</f>
        <v>#N/A</v>
      </c>
      <c r="W236" s="116" t="e">
        <f>Komponento_parinkimas</f>
        <v>#N/A</v>
      </c>
      <c r="X236" s="116" t="e">
        <f>Komponento_parinkimas</f>
        <v>#N/A</v>
      </c>
      <c r="Y236" s="116" t="e">
        <f>Komponento_parinkimas</f>
        <v>#N/A</v>
      </c>
      <c r="Z236" s="116" t="e">
        <f>Komponento_parinkimas</f>
        <v>#N/A</v>
      </c>
      <c r="AA236" s="116" t="e">
        <f>Komponento_parinkimas</f>
        <v>#N/A</v>
      </c>
      <c r="AB236" s="116" t="e">
        <f>Komponento_parinkimas</f>
        <v>#N/A</v>
      </c>
      <c r="AC236" s="116" t="e">
        <f>Komponento_parinkimas</f>
        <v>#N/A</v>
      </c>
      <c r="AD236" s="116" t="e">
        <f>Komponento_parinkimas</f>
        <v>#N/A</v>
      </c>
      <c r="AE236" s="116" t="e">
        <f>Komponento_parinkimas</f>
        <v>#N/A</v>
      </c>
      <c r="AF236" s="116" t="e">
        <f>Komponento_parinkimas</f>
        <v>#N/A</v>
      </c>
      <c r="AG236" s="116" t="e">
        <f>Komponento_parinkimas</f>
        <v>#N/A</v>
      </c>
      <c r="AH236" s="116" t="e">
        <f>Komponento_parinkimas</f>
        <v>#N/A</v>
      </c>
      <c r="AI236" s="116" t="e">
        <f>Komponento_parinkimas</f>
        <v>#N/A</v>
      </c>
      <c r="AJ236" s="116" t="e">
        <f>Komponento_parinkimas</f>
        <v>#N/A</v>
      </c>
      <c r="AK236" s="116" t="e">
        <f>Komponento_parinkimas</f>
        <v>#N/A</v>
      </c>
      <c r="AL236" s="116" t="e">
        <f>Komponento_parinkimas</f>
        <v>#N/A</v>
      </c>
      <c r="AM236" s="116" t="e">
        <f>Komponento_parinkimas</f>
        <v>#N/A</v>
      </c>
      <c r="AN236" s="116" t="e">
        <f>Komponento_parinkimas</f>
        <v>#N/A</v>
      </c>
      <c r="AO236" s="116" t="e">
        <f>Komponento_parinkimas</f>
        <v>#N/A</v>
      </c>
      <c r="AP236" s="116" t="e">
        <f>Komponento_parinkimas</f>
        <v>#N/A</v>
      </c>
      <c r="AQ236" s="116" t="e">
        <f>Komponento_parinkimas</f>
        <v>#N/A</v>
      </c>
      <c r="AR236" s="1"/>
      <c r="AS236" s="1"/>
    </row>
    <row r="237" spans="1:45">
      <c r="A237" s="113" t="s">
        <v>500</v>
      </c>
      <c r="B237" s="114" t="s">
        <v>340</v>
      </c>
      <c r="C237" s="172"/>
      <c r="D237" s="172" t="s">
        <v>69</v>
      </c>
      <c r="E237" s="184" t="s">
        <v>69</v>
      </c>
      <c r="F237" s="184">
        <v>0</v>
      </c>
      <c r="G237" s="184" t="s">
        <v>69</v>
      </c>
      <c r="H237" s="184">
        <v>0</v>
      </c>
      <c r="I237" s="184" t="s">
        <v>69</v>
      </c>
      <c r="J237" s="184">
        <v>0</v>
      </c>
      <c r="K237" s="184">
        <f t="shared" si="20"/>
        <v>0</v>
      </c>
      <c r="L237" s="18"/>
      <c r="M237" s="116" t="e">
        <f>Komponento_parinkimas</f>
        <v>#N/A</v>
      </c>
      <c r="N237" s="116" t="e">
        <f>Komponento_parinkimas</f>
        <v>#N/A</v>
      </c>
      <c r="O237" s="116" t="e">
        <f>Komponento_parinkimas</f>
        <v>#N/A</v>
      </c>
      <c r="P237" s="116" t="e">
        <f>Komponento_parinkimas</f>
        <v>#N/A</v>
      </c>
      <c r="Q237" s="116" t="e">
        <f>Komponento_parinkimas</f>
        <v>#N/A</v>
      </c>
      <c r="R237" s="116" t="e">
        <f>Komponento_parinkimas</f>
        <v>#N/A</v>
      </c>
      <c r="S237" s="116" t="e">
        <f>Komponento_parinkimas</f>
        <v>#N/A</v>
      </c>
      <c r="T237" s="116" t="e">
        <f>Komponento_parinkimas</f>
        <v>#N/A</v>
      </c>
      <c r="U237" s="116" t="e">
        <f>Komponento_parinkimas</f>
        <v>#N/A</v>
      </c>
      <c r="V237" s="116" t="e">
        <f>Komponento_parinkimas</f>
        <v>#N/A</v>
      </c>
      <c r="W237" s="116" t="e">
        <f>Komponento_parinkimas</f>
        <v>#N/A</v>
      </c>
      <c r="X237" s="116" t="e">
        <f>Komponento_parinkimas</f>
        <v>#N/A</v>
      </c>
      <c r="Y237" s="116" t="e">
        <f>Komponento_parinkimas</f>
        <v>#N/A</v>
      </c>
      <c r="Z237" s="116" t="e">
        <f>Komponento_parinkimas</f>
        <v>#N/A</v>
      </c>
      <c r="AA237" s="116" t="e">
        <f>Komponento_parinkimas</f>
        <v>#N/A</v>
      </c>
      <c r="AB237" s="116" t="e">
        <f>Komponento_parinkimas</f>
        <v>#N/A</v>
      </c>
      <c r="AC237" s="116" t="e">
        <f>Komponento_parinkimas</f>
        <v>#N/A</v>
      </c>
      <c r="AD237" s="116" t="e">
        <f>Komponento_parinkimas</f>
        <v>#N/A</v>
      </c>
      <c r="AE237" s="116" t="e">
        <f>Komponento_parinkimas</f>
        <v>#N/A</v>
      </c>
      <c r="AF237" s="116" t="e">
        <f>Komponento_parinkimas</f>
        <v>#N/A</v>
      </c>
      <c r="AG237" s="116" t="e">
        <f>Komponento_parinkimas</f>
        <v>#N/A</v>
      </c>
      <c r="AH237" s="116" t="e">
        <f>Komponento_parinkimas</f>
        <v>#N/A</v>
      </c>
      <c r="AI237" s="116" t="e">
        <f>Komponento_parinkimas</f>
        <v>#N/A</v>
      </c>
      <c r="AJ237" s="116" t="e">
        <f>Komponento_parinkimas</f>
        <v>#N/A</v>
      </c>
      <c r="AK237" s="116" t="e">
        <f>Komponento_parinkimas</f>
        <v>#N/A</v>
      </c>
      <c r="AL237" s="116" t="e">
        <f>Komponento_parinkimas</f>
        <v>#N/A</v>
      </c>
      <c r="AM237" s="116" t="e">
        <f>Komponento_parinkimas</f>
        <v>#N/A</v>
      </c>
      <c r="AN237" s="116" t="e">
        <f>Komponento_parinkimas</f>
        <v>#N/A</v>
      </c>
      <c r="AO237" s="116" t="e">
        <f>Komponento_parinkimas</f>
        <v>#N/A</v>
      </c>
      <c r="AP237" s="116" t="e">
        <f>Komponento_parinkimas</f>
        <v>#N/A</v>
      </c>
      <c r="AQ237" s="116" t="e">
        <f>Komponento_parinkimas</f>
        <v>#N/A</v>
      </c>
      <c r="AR237" s="1"/>
      <c r="AS237" s="1"/>
    </row>
    <row r="238" spans="1:45">
      <c r="A238" s="113" t="s">
        <v>500</v>
      </c>
      <c r="B238" s="114" t="s">
        <v>341</v>
      </c>
      <c r="C238" s="172"/>
      <c r="D238" s="172" t="s">
        <v>69</v>
      </c>
      <c r="E238" s="184" t="s">
        <v>69</v>
      </c>
      <c r="F238" s="184">
        <v>0</v>
      </c>
      <c r="G238" s="184" t="s">
        <v>69</v>
      </c>
      <c r="H238" s="184">
        <v>0</v>
      </c>
      <c r="I238" s="184" t="s">
        <v>69</v>
      </c>
      <c r="J238" s="184">
        <v>0</v>
      </c>
      <c r="K238" s="184">
        <f t="shared" si="20"/>
        <v>0</v>
      </c>
      <c r="L238" s="18"/>
      <c r="M238" s="116" t="e">
        <f>Komponento_parinkimas</f>
        <v>#N/A</v>
      </c>
      <c r="N238" s="116" t="e">
        <f>Komponento_parinkimas</f>
        <v>#N/A</v>
      </c>
      <c r="O238" s="116" t="e">
        <f>Komponento_parinkimas</f>
        <v>#N/A</v>
      </c>
      <c r="P238" s="116" t="e">
        <f>Komponento_parinkimas</f>
        <v>#N/A</v>
      </c>
      <c r="Q238" s="116" t="e">
        <f>Komponento_parinkimas</f>
        <v>#N/A</v>
      </c>
      <c r="R238" s="116" t="e">
        <f>Komponento_parinkimas</f>
        <v>#N/A</v>
      </c>
      <c r="S238" s="116" t="e">
        <f>Komponento_parinkimas</f>
        <v>#N/A</v>
      </c>
      <c r="T238" s="116" t="e">
        <f>Komponento_parinkimas</f>
        <v>#N/A</v>
      </c>
      <c r="U238" s="116" t="e">
        <f>Komponento_parinkimas</f>
        <v>#N/A</v>
      </c>
      <c r="V238" s="116" t="e">
        <f>Komponento_parinkimas</f>
        <v>#N/A</v>
      </c>
      <c r="W238" s="116" t="e">
        <f>Komponento_parinkimas</f>
        <v>#N/A</v>
      </c>
      <c r="X238" s="116" t="e">
        <f>Komponento_parinkimas</f>
        <v>#N/A</v>
      </c>
      <c r="Y238" s="116" t="e">
        <f>Komponento_parinkimas</f>
        <v>#N/A</v>
      </c>
      <c r="Z238" s="116" t="e">
        <f>Komponento_parinkimas</f>
        <v>#N/A</v>
      </c>
      <c r="AA238" s="116" t="e">
        <f>Komponento_parinkimas</f>
        <v>#N/A</v>
      </c>
      <c r="AB238" s="116" t="e">
        <f>Komponento_parinkimas</f>
        <v>#N/A</v>
      </c>
      <c r="AC238" s="116" t="e">
        <f>Komponento_parinkimas</f>
        <v>#N/A</v>
      </c>
      <c r="AD238" s="116" t="e">
        <f>Komponento_parinkimas</f>
        <v>#N/A</v>
      </c>
      <c r="AE238" s="116" t="e">
        <f>Komponento_parinkimas</f>
        <v>#N/A</v>
      </c>
      <c r="AF238" s="116" t="e">
        <f>Komponento_parinkimas</f>
        <v>#N/A</v>
      </c>
      <c r="AG238" s="116" t="e">
        <f>Komponento_parinkimas</f>
        <v>#N/A</v>
      </c>
      <c r="AH238" s="116" t="e">
        <f>Komponento_parinkimas</f>
        <v>#N/A</v>
      </c>
      <c r="AI238" s="116" t="e">
        <f>Komponento_parinkimas</f>
        <v>#N/A</v>
      </c>
      <c r="AJ238" s="116" t="e">
        <f>Komponento_parinkimas</f>
        <v>#N/A</v>
      </c>
      <c r="AK238" s="116" t="e">
        <f>Komponento_parinkimas</f>
        <v>#N/A</v>
      </c>
      <c r="AL238" s="116" t="e">
        <f>Komponento_parinkimas</f>
        <v>#N/A</v>
      </c>
      <c r="AM238" s="116" t="e">
        <f>Komponento_parinkimas</f>
        <v>#N/A</v>
      </c>
      <c r="AN238" s="116" t="e">
        <f>Komponento_parinkimas</f>
        <v>#N/A</v>
      </c>
      <c r="AO238" s="116" t="e">
        <f>Komponento_parinkimas</f>
        <v>#N/A</v>
      </c>
      <c r="AP238" s="116" t="e">
        <f>Komponento_parinkimas</f>
        <v>#N/A</v>
      </c>
      <c r="AQ238" s="116" t="e">
        <f>Komponento_parinkimas</f>
        <v>#N/A</v>
      </c>
      <c r="AR238" s="1"/>
      <c r="AS238" s="1"/>
    </row>
    <row r="239" spans="1:45">
      <c r="A239" s="113" t="s">
        <v>500</v>
      </c>
      <c r="B239" s="114" t="s">
        <v>342</v>
      </c>
      <c r="C239" s="172"/>
      <c r="D239" s="172" t="s">
        <v>69</v>
      </c>
      <c r="E239" s="184" t="s">
        <v>69</v>
      </c>
      <c r="F239" s="184">
        <v>0</v>
      </c>
      <c r="G239" s="184" t="s">
        <v>69</v>
      </c>
      <c r="H239" s="184">
        <v>0</v>
      </c>
      <c r="I239" s="184" t="s">
        <v>69</v>
      </c>
      <c r="J239" s="184">
        <v>0</v>
      </c>
      <c r="K239" s="184">
        <f t="shared" si="20"/>
        <v>0</v>
      </c>
      <c r="L239" s="18"/>
      <c r="M239" s="116" t="e">
        <f>Komponento_parinkimas</f>
        <v>#N/A</v>
      </c>
      <c r="N239" s="116" t="e">
        <f>Komponento_parinkimas</f>
        <v>#N/A</v>
      </c>
      <c r="O239" s="116" t="e">
        <f>Komponento_parinkimas</f>
        <v>#N/A</v>
      </c>
      <c r="P239" s="116" t="e">
        <f>Komponento_parinkimas</f>
        <v>#N/A</v>
      </c>
      <c r="Q239" s="116" t="e">
        <f>Komponento_parinkimas</f>
        <v>#N/A</v>
      </c>
      <c r="R239" s="116" t="e">
        <f>Komponento_parinkimas</f>
        <v>#N/A</v>
      </c>
      <c r="S239" s="116" t="e">
        <f>Komponento_parinkimas</f>
        <v>#N/A</v>
      </c>
      <c r="T239" s="116" t="e">
        <f>Komponento_parinkimas</f>
        <v>#N/A</v>
      </c>
      <c r="U239" s="116" t="e">
        <f>Komponento_parinkimas</f>
        <v>#N/A</v>
      </c>
      <c r="V239" s="116" t="e">
        <f>Komponento_parinkimas</f>
        <v>#N/A</v>
      </c>
      <c r="W239" s="116" t="e">
        <f>Komponento_parinkimas</f>
        <v>#N/A</v>
      </c>
      <c r="X239" s="116" t="e">
        <f>Komponento_parinkimas</f>
        <v>#N/A</v>
      </c>
      <c r="Y239" s="116" t="e">
        <f>Komponento_parinkimas</f>
        <v>#N/A</v>
      </c>
      <c r="Z239" s="116" t="e">
        <f>Komponento_parinkimas</f>
        <v>#N/A</v>
      </c>
      <c r="AA239" s="116" t="e">
        <f>Komponento_parinkimas</f>
        <v>#N/A</v>
      </c>
      <c r="AB239" s="116" t="e">
        <f>Komponento_parinkimas</f>
        <v>#N/A</v>
      </c>
      <c r="AC239" s="116" t="e">
        <f>Komponento_parinkimas</f>
        <v>#N/A</v>
      </c>
      <c r="AD239" s="116" t="e">
        <f>Komponento_parinkimas</f>
        <v>#N/A</v>
      </c>
      <c r="AE239" s="116" t="e">
        <f>Komponento_parinkimas</f>
        <v>#N/A</v>
      </c>
      <c r="AF239" s="116" t="e">
        <f>Komponento_parinkimas</f>
        <v>#N/A</v>
      </c>
      <c r="AG239" s="116" t="e">
        <f>Komponento_parinkimas</f>
        <v>#N/A</v>
      </c>
      <c r="AH239" s="116" t="e">
        <f>Komponento_parinkimas</f>
        <v>#N/A</v>
      </c>
      <c r="AI239" s="116" t="e">
        <f>Komponento_parinkimas</f>
        <v>#N/A</v>
      </c>
      <c r="AJ239" s="116" t="e">
        <f>Komponento_parinkimas</f>
        <v>#N/A</v>
      </c>
      <c r="AK239" s="116" t="e">
        <f>Komponento_parinkimas</f>
        <v>#N/A</v>
      </c>
      <c r="AL239" s="116" t="e">
        <f>Komponento_parinkimas</f>
        <v>#N/A</v>
      </c>
      <c r="AM239" s="116" t="e">
        <f>Komponento_parinkimas</f>
        <v>#N/A</v>
      </c>
      <c r="AN239" s="116" t="e">
        <f>Komponento_parinkimas</f>
        <v>#N/A</v>
      </c>
      <c r="AO239" s="116" t="e">
        <f>Komponento_parinkimas</f>
        <v>#N/A</v>
      </c>
      <c r="AP239" s="116" t="e">
        <f>Komponento_parinkimas</f>
        <v>#N/A</v>
      </c>
      <c r="AQ239" s="116" t="e">
        <f>Komponento_parinkimas</f>
        <v>#N/A</v>
      </c>
      <c r="AR239" s="1"/>
      <c r="AS239" s="1"/>
    </row>
    <row r="240" spans="1:45">
      <c r="A240" s="113" t="s">
        <v>500</v>
      </c>
      <c r="B240" s="114" t="s">
        <v>343</v>
      </c>
      <c r="C240" s="172"/>
      <c r="D240" s="172" t="s">
        <v>69</v>
      </c>
      <c r="E240" s="184" t="s">
        <v>69</v>
      </c>
      <c r="F240" s="184">
        <v>0</v>
      </c>
      <c r="G240" s="184" t="s">
        <v>69</v>
      </c>
      <c r="H240" s="184">
        <v>0</v>
      </c>
      <c r="I240" s="184" t="s">
        <v>69</v>
      </c>
      <c r="J240" s="184">
        <v>0</v>
      </c>
      <c r="K240" s="184">
        <f t="shared" si="20"/>
        <v>0</v>
      </c>
      <c r="L240" s="18"/>
      <c r="M240" s="116" t="e">
        <f>Komponento_parinkimas</f>
        <v>#N/A</v>
      </c>
      <c r="N240" s="116" t="e">
        <f>Komponento_parinkimas</f>
        <v>#N/A</v>
      </c>
      <c r="O240" s="116" t="e">
        <f>Komponento_parinkimas</f>
        <v>#N/A</v>
      </c>
      <c r="P240" s="116" t="e">
        <f>Komponento_parinkimas</f>
        <v>#N/A</v>
      </c>
      <c r="Q240" s="116" t="e">
        <f>Komponento_parinkimas</f>
        <v>#N/A</v>
      </c>
      <c r="R240" s="116" t="e">
        <f>Komponento_parinkimas</f>
        <v>#N/A</v>
      </c>
      <c r="S240" s="116" t="e">
        <f>Komponento_parinkimas</f>
        <v>#N/A</v>
      </c>
      <c r="T240" s="116" t="e">
        <f>Komponento_parinkimas</f>
        <v>#N/A</v>
      </c>
      <c r="U240" s="116" t="e">
        <f>Komponento_parinkimas</f>
        <v>#N/A</v>
      </c>
      <c r="V240" s="116" t="e">
        <f>Komponento_parinkimas</f>
        <v>#N/A</v>
      </c>
      <c r="W240" s="116" t="e">
        <f>Komponento_parinkimas</f>
        <v>#N/A</v>
      </c>
      <c r="X240" s="116" t="e">
        <f>Komponento_parinkimas</f>
        <v>#N/A</v>
      </c>
      <c r="Y240" s="116" t="e">
        <f>Komponento_parinkimas</f>
        <v>#N/A</v>
      </c>
      <c r="Z240" s="116" t="e">
        <f>Komponento_parinkimas</f>
        <v>#N/A</v>
      </c>
      <c r="AA240" s="116" t="e">
        <f>Komponento_parinkimas</f>
        <v>#N/A</v>
      </c>
      <c r="AB240" s="116" t="e">
        <f>Komponento_parinkimas</f>
        <v>#N/A</v>
      </c>
      <c r="AC240" s="116" t="e">
        <f>Komponento_parinkimas</f>
        <v>#N/A</v>
      </c>
      <c r="AD240" s="116" t="e">
        <f>Komponento_parinkimas</f>
        <v>#N/A</v>
      </c>
      <c r="AE240" s="116" t="e">
        <f>Komponento_parinkimas</f>
        <v>#N/A</v>
      </c>
      <c r="AF240" s="116" t="e">
        <f>Komponento_parinkimas</f>
        <v>#N/A</v>
      </c>
      <c r="AG240" s="116" t="e">
        <f>Komponento_parinkimas</f>
        <v>#N/A</v>
      </c>
      <c r="AH240" s="116" t="e">
        <f>Komponento_parinkimas</f>
        <v>#N/A</v>
      </c>
      <c r="AI240" s="116" t="e">
        <f>Komponento_parinkimas</f>
        <v>#N/A</v>
      </c>
      <c r="AJ240" s="116" t="e">
        <f>Komponento_parinkimas</f>
        <v>#N/A</v>
      </c>
      <c r="AK240" s="116" t="e">
        <f>Komponento_parinkimas</f>
        <v>#N/A</v>
      </c>
      <c r="AL240" s="116" t="e">
        <f>Komponento_parinkimas</f>
        <v>#N/A</v>
      </c>
      <c r="AM240" s="116" t="e">
        <f>Komponento_parinkimas</f>
        <v>#N/A</v>
      </c>
      <c r="AN240" s="116" t="e">
        <f>Komponento_parinkimas</f>
        <v>#N/A</v>
      </c>
      <c r="AO240" s="116" t="e">
        <f>Komponento_parinkimas</f>
        <v>#N/A</v>
      </c>
      <c r="AP240" s="116" t="e">
        <f>Komponento_parinkimas</f>
        <v>#N/A</v>
      </c>
      <c r="AQ240" s="116" t="e">
        <f>Komponento_parinkimas</f>
        <v>#N/A</v>
      </c>
      <c r="AR240" s="1"/>
      <c r="AS240" s="1"/>
    </row>
    <row r="241" spans="1:45">
      <c r="A241" s="113" t="s">
        <v>500</v>
      </c>
      <c r="B241" s="119" t="s">
        <v>53</v>
      </c>
      <c r="C241" s="120"/>
      <c r="D241" s="120"/>
      <c r="E241" s="196"/>
      <c r="F241" s="196"/>
      <c r="G241" s="196"/>
      <c r="H241" s="196"/>
      <c r="I241" s="196"/>
      <c r="J241" s="196"/>
      <c r="K241" s="194"/>
      <c r="L241" s="118"/>
      <c r="M241" s="111"/>
      <c r="N241" s="111"/>
      <c r="O241" s="111"/>
      <c r="P241" s="111"/>
      <c r="Q241" s="111"/>
      <c r="R241" s="111"/>
      <c r="S241" s="111"/>
      <c r="T241" s="111"/>
      <c r="U241" s="111"/>
      <c r="V241" s="111"/>
      <c r="W241" s="111"/>
      <c r="X241" s="111"/>
      <c r="Y241" s="111"/>
      <c r="Z241" s="111"/>
      <c r="AA241" s="111"/>
      <c r="AB241" s="111"/>
      <c r="AC241" s="111"/>
      <c r="AD241" s="111"/>
      <c r="AE241" s="111"/>
      <c r="AF241" s="111"/>
      <c r="AG241" s="111"/>
      <c r="AH241" s="111"/>
      <c r="AI241" s="111"/>
      <c r="AJ241" s="111"/>
      <c r="AK241" s="111"/>
      <c r="AL241" s="111"/>
      <c r="AM241" s="111"/>
      <c r="AN241" s="111"/>
      <c r="AO241" s="111"/>
      <c r="AP241" s="111"/>
      <c r="AQ241" s="111"/>
      <c r="AR241" s="1"/>
      <c r="AS241" s="1"/>
    </row>
    <row r="242" spans="1:45">
      <c r="A242" s="113" t="s">
        <v>500</v>
      </c>
      <c r="B242" s="114" t="s">
        <v>344</v>
      </c>
      <c r="C242" s="172"/>
      <c r="D242" s="172" t="s">
        <v>69</v>
      </c>
      <c r="E242" s="184" t="s">
        <v>69</v>
      </c>
      <c r="F242" s="184">
        <v>0</v>
      </c>
      <c r="G242" s="184" t="s">
        <v>69</v>
      </c>
      <c r="H242" s="184">
        <v>0</v>
      </c>
      <c r="I242" s="184" t="s">
        <v>69</v>
      </c>
      <c r="J242" s="184">
        <v>0</v>
      </c>
      <c r="K242" s="184">
        <f>PRODUCT(IF(E242&lt;&gt;"'-",F242,1),IF(G242&lt;&gt;"-",H242,1),IF(I242&lt;&gt;"-",J242,1))</f>
        <v>0</v>
      </c>
      <c r="L242" s="18"/>
      <c r="M242" s="116" t="e">
        <f>Komponento_parinkimas</f>
        <v>#N/A</v>
      </c>
      <c r="N242" s="116" t="e">
        <f>Komponento_parinkimas</f>
        <v>#N/A</v>
      </c>
      <c r="O242" s="116" t="e">
        <f>Komponento_parinkimas</f>
        <v>#N/A</v>
      </c>
      <c r="P242" s="116" t="e">
        <f>Komponento_parinkimas</f>
        <v>#N/A</v>
      </c>
      <c r="Q242" s="116" t="e">
        <f>Komponento_parinkimas</f>
        <v>#N/A</v>
      </c>
      <c r="R242" s="116" t="e">
        <f>Komponento_parinkimas</f>
        <v>#N/A</v>
      </c>
      <c r="S242" s="116" t="e">
        <f>Komponento_parinkimas</f>
        <v>#N/A</v>
      </c>
      <c r="T242" s="116" t="e">
        <f>Komponento_parinkimas</f>
        <v>#N/A</v>
      </c>
      <c r="U242" s="116" t="e">
        <f>Komponento_parinkimas</f>
        <v>#N/A</v>
      </c>
      <c r="V242" s="116" t="e">
        <f>Komponento_parinkimas</f>
        <v>#N/A</v>
      </c>
      <c r="W242" s="116" t="e">
        <f>Komponento_parinkimas</f>
        <v>#N/A</v>
      </c>
      <c r="X242" s="116" t="e">
        <f>Komponento_parinkimas</f>
        <v>#N/A</v>
      </c>
      <c r="Y242" s="116" t="e">
        <f>Komponento_parinkimas</f>
        <v>#N/A</v>
      </c>
      <c r="Z242" s="116" t="e">
        <f>Komponento_parinkimas</f>
        <v>#N/A</v>
      </c>
      <c r="AA242" s="116" t="e">
        <f>Komponento_parinkimas</f>
        <v>#N/A</v>
      </c>
      <c r="AB242" s="116" t="e">
        <f>Komponento_parinkimas</f>
        <v>#N/A</v>
      </c>
      <c r="AC242" s="116" t="e">
        <f>Komponento_parinkimas</f>
        <v>#N/A</v>
      </c>
      <c r="AD242" s="116" t="e">
        <f>Komponento_parinkimas</f>
        <v>#N/A</v>
      </c>
      <c r="AE242" s="116" t="e">
        <f>Komponento_parinkimas</f>
        <v>#N/A</v>
      </c>
      <c r="AF242" s="116" t="e">
        <f>Komponento_parinkimas</f>
        <v>#N/A</v>
      </c>
      <c r="AG242" s="116" t="e">
        <f>Komponento_parinkimas</f>
        <v>#N/A</v>
      </c>
      <c r="AH242" s="116" t="e">
        <f>Komponento_parinkimas</f>
        <v>#N/A</v>
      </c>
      <c r="AI242" s="116" t="e">
        <f>Komponento_parinkimas</f>
        <v>#N/A</v>
      </c>
      <c r="AJ242" s="116" t="e">
        <f>Komponento_parinkimas</f>
        <v>#N/A</v>
      </c>
      <c r="AK242" s="116" t="e">
        <f>Komponento_parinkimas</f>
        <v>#N/A</v>
      </c>
      <c r="AL242" s="116" t="e">
        <f>Komponento_parinkimas</f>
        <v>#N/A</v>
      </c>
      <c r="AM242" s="116" t="e">
        <f>Komponento_parinkimas</f>
        <v>#N/A</v>
      </c>
      <c r="AN242" s="116" t="e">
        <f>Komponento_parinkimas</f>
        <v>#N/A</v>
      </c>
      <c r="AO242" s="116" t="e">
        <f>Komponento_parinkimas</f>
        <v>#N/A</v>
      </c>
      <c r="AP242" s="116" t="e">
        <f>Komponento_parinkimas</f>
        <v>#N/A</v>
      </c>
      <c r="AQ242" s="116" t="e">
        <f>Komponento_parinkimas</f>
        <v>#N/A</v>
      </c>
      <c r="AR242" s="1"/>
      <c r="AS242" s="1"/>
    </row>
    <row r="243" spans="1:45">
      <c r="A243" s="113" t="s">
        <v>500</v>
      </c>
      <c r="B243" s="114" t="s">
        <v>345</v>
      </c>
      <c r="C243" s="172"/>
      <c r="D243" s="172" t="s">
        <v>69</v>
      </c>
      <c r="E243" s="184" t="s">
        <v>69</v>
      </c>
      <c r="F243" s="184">
        <v>0</v>
      </c>
      <c r="G243" s="184" t="s">
        <v>69</v>
      </c>
      <c r="H243" s="184">
        <v>0</v>
      </c>
      <c r="I243" s="184" t="s">
        <v>69</v>
      </c>
      <c r="J243" s="184">
        <v>0</v>
      </c>
      <c r="K243" s="184">
        <f>PRODUCT(IF(E243&lt;&gt;"'-",F243,1),IF(G243&lt;&gt;"-",H243,1),IF(I243&lt;&gt;"-",J243,1))</f>
        <v>0</v>
      </c>
      <c r="L243" s="18"/>
      <c r="M243" s="116" t="e">
        <f>Komponento_parinkimas</f>
        <v>#N/A</v>
      </c>
      <c r="N243" s="116" t="e">
        <f>Komponento_parinkimas</f>
        <v>#N/A</v>
      </c>
      <c r="O243" s="116" t="e">
        <f>Komponento_parinkimas</f>
        <v>#N/A</v>
      </c>
      <c r="P243" s="116" t="e">
        <f>Komponento_parinkimas</f>
        <v>#N/A</v>
      </c>
      <c r="Q243" s="116" t="e">
        <f>Komponento_parinkimas</f>
        <v>#N/A</v>
      </c>
      <c r="R243" s="116" t="e">
        <f>Komponento_parinkimas</f>
        <v>#N/A</v>
      </c>
      <c r="S243" s="116" t="e">
        <f>Komponento_parinkimas</f>
        <v>#N/A</v>
      </c>
      <c r="T243" s="116" t="e">
        <f>Komponento_parinkimas</f>
        <v>#N/A</v>
      </c>
      <c r="U243" s="116" t="e">
        <f>Komponento_parinkimas</f>
        <v>#N/A</v>
      </c>
      <c r="V243" s="116" t="e">
        <f>Komponento_parinkimas</f>
        <v>#N/A</v>
      </c>
      <c r="W243" s="116" t="e">
        <f>Komponento_parinkimas</f>
        <v>#N/A</v>
      </c>
      <c r="X243" s="116" t="e">
        <f>Komponento_parinkimas</f>
        <v>#N/A</v>
      </c>
      <c r="Y243" s="116" t="e">
        <f>Komponento_parinkimas</f>
        <v>#N/A</v>
      </c>
      <c r="Z243" s="116" t="e">
        <f>Komponento_parinkimas</f>
        <v>#N/A</v>
      </c>
      <c r="AA243" s="116" t="e">
        <f>Komponento_parinkimas</f>
        <v>#N/A</v>
      </c>
      <c r="AB243" s="116" t="e">
        <f>Komponento_parinkimas</f>
        <v>#N/A</v>
      </c>
      <c r="AC243" s="116" t="e">
        <f>Komponento_parinkimas</f>
        <v>#N/A</v>
      </c>
      <c r="AD243" s="116" t="e">
        <f>Komponento_parinkimas</f>
        <v>#N/A</v>
      </c>
      <c r="AE243" s="116" t="e">
        <f>Komponento_parinkimas</f>
        <v>#N/A</v>
      </c>
      <c r="AF243" s="116" t="e">
        <f>Komponento_parinkimas</f>
        <v>#N/A</v>
      </c>
      <c r="AG243" s="116" t="e">
        <f>Komponento_parinkimas</f>
        <v>#N/A</v>
      </c>
      <c r="AH243" s="116" t="e">
        <f>Komponento_parinkimas</f>
        <v>#N/A</v>
      </c>
      <c r="AI243" s="116" t="e">
        <f>Komponento_parinkimas</f>
        <v>#N/A</v>
      </c>
      <c r="AJ243" s="116" t="e">
        <f>Komponento_parinkimas</f>
        <v>#N/A</v>
      </c>
      <c r="AK243" s="116" t="e">
        <f>Komponento_parinkimas</f>
        <v>#N/A</v>
      </c>
      <c r="AL243" s="116" t="e">
        <f>Komponento_parinkimas</f>
        <v>#N/A</v>
      </c>
      <c r="AM243" s="116" t="e">
        <f>Komponento_parinkimas</f>
        <v>#N/A</v>
      </c>
      <c r="AN243" s="116" t="e">
        <f>Komponento_parinkimas</f>
        <v>#N/A</v>
      </c>
      <c r="AO243" s="116" t="e">
        <f>Komponento_parinkimas</f>
        <v>#N/A</v>
      </c>
      <c r="AP243" s="116" t="e">
        <f>Komponento_parinkimas</f>
        <v>#N/A</v>
      </c>
      <c r="AQ243" s="116" t="e">
        <f>Komponento_parinkimas</f>
        <v>#N/A</v>
      </c>
      <c r="AR243" s="1"/>
      <c r="AS243" s="1"/>
    </row>
    <row r="244" spans="1:45">
      <c r="A244" s="113" t="s">
        <v>500</v>
      </c>
      <c r="B244" s="114" t="s">
        <v>346</v>
      </c>
      <c r="C244" s="172"/>
      <c r="D244" s="172" t="s">
        <v>69</v>
      </c>
      <c r="E244" s="184" t="s">
        <v>69</v>
      </c>
      <c r="F244" s="184">
        <v>0</v>
      </c>
      <c r="G244" s="184" t="s">
        <v>69</v>
      </c>
      <c r="H244" s="184">
        <v>0</v>
      </c>
      <c r="I244" s="184" t="s">
        <v>69</v>
      </c>
      <c r="J244" s="184">
        <v>0</v>
      </c>
      <c r="K244" s="184">
        <f>PRODUCT(IF(E244&lt;&gt;"'-",F244,1),IF(G244&lt;&gt;"-",H244,1),IF(I244&lt;&gt;"-",J244,1))</f>
        <v>0</v>
      </c>
      <c r="L244" s="18"/>
      <c r="M244" s="116" t="e">
        <f>Komponento_parinkimas</f>
        <v>#N/A</v>
      </c>
      <c r="N244" s="116" t="e">
        <f>Komponento_parinkimas</f>
        <v>#N/A</v>
      </c>
      <c r="O244" s="116" t="e">
        <f>Komponento_parinkimas</f>
        <v>#N/A</v>
      </c>
      <c r="P244" s="116" t="e">
        <f>Komponento_parinkimas</f>
        <v>#N/A</v>
      </c>
      <c r="Q244" s="116" t="e">
        <f>Komponento_parinkimas</f>
        <v>#N/A</v>
      </c>
      <c r="R244" s="116" t="e">
        <f>Komponento_parinkimas</f>
        <v>#N/A</v>
      </c>
      <c r="S244" s="116" t="e">
        <f>Komponento_parinkimas</f>
        <v>#N/A</v>
      </c>
      <c r="T244" s="116" t="e">
        <f>Komponento_parinkimas</f>
        <v>#N/A</v>
      </c>
      <c r="U244" s="116" t="e">
        <f>Komponento_parinkimas</f>
        <v>#N/A</v>
      </c>
      <c r="V244" s="116" t="e">
        <f>Komponento_parinkimas</f>
        <v>#N/A</v>
      </c>
      <c r="W244" s="116" t="e">
        <f>Komponento_parinkimas</f>
        <v>#N/A</v>
      </c>
      <c r="X244" s="116" t="e">
        <f>Komponento_parinkimas</f>
        <v>#N/A</v>
      </c>
      <c r="Y244" s="116" t="e">
        <f>Komponento_parinkimas</f>
        <v>#N/A</v>
      </c>
      <c r="Z244" s="116" t="e">
        <f>Komponento_parinkimas</f>
        <v>#N/A</v>
      </c>
      <c r="AA244" s="116" t="e">
        <f>Komponento_parinkimas</f>
        <v>#N/A</v>
      </c>
      <c r="AB244" s="116" t="e">
        <f>Komponento_parinkimas</f>
        <v>#N/A</v>
      </c>
      <c r="AC244" s="116" t="e">
        <f>Komponento_parinkimas</f>
        <v>#N/A</v>
      </c>
      <c r="AD244" s="116" t="e">
        <f>Komponento_parinkimas</f>
        <v>#N/A</v>
      </c>
      <c r="AE244" s="116" t="e">
        <f>Komponento_parinkimas</f>
        <v>#N/A</v>
      </c>
      <c r="AF244" s="116" t="e">
        <f>Komponento_parinkimas</f>
        <v>#N/A</v>
      </c>
      <c r="AG244" s="116" t="e">
        <f>Komponento_parinkimas</f>
        <v>#N/A</v>
      </c>
      <c r="AH244" s="116" t="e">
        <f>Komponento_parinkimas</f>
        <v>#N/A</v>
      </c>
      <c r="AI244" s="116" t="e">
        <f>Komponento_parinkimas</f>
        <v>#N/A</v>
      </c>
      <c r="AJ244" s="116" t="e">
        <f>Komponento_parinkimas</f>
        <v>#N/A</v>
      </c>
      <c r="AK244" s="116" t="e">
        <f>Komponento_parinkimas</f>
        <v>#N/A</v>
      </c>
      <c r="AL244" s="116" t="e">
        <f>Komponento_parinkimas</f>
        <v>#N/A</v>
      </c>
      <c r="AM244" s="116" t="e">
        <f>Komponento_parinkimas</f>
        <v>#N/A</v>
      </c>
      <c r="AN244" s="116" t="e">
        <f>Komponento_parinkimas</f>
        <v>#N/A</v>
      </c>
      <c r="AO244" s="116" t="e">
        <f>Komponento_parinkimas</f>
        <v>#N/A</v>
      </c>
      <c r="AP244" s="116" t="e">
        <f>Komponento_parinkimas</f>
        <v>#N/A</v>
      </c>
      <c r="AQ244" s="116" t="e">
        <f>Komponento_parinkimas</f>
        <v>#N/A</v>
      </c>
      <c r="AR244" s="1"/>
      <c r="AS244" s="1"/>
    </row>
    <row r="245" spans="1:45">
      <c r="A245" s="113" t="s">
        <v>501</v>
      </c>
      <c r="B245" s="119" t="s">
        <v>50</v>
      </c>
      <c r="C245" s="120"/>
      <c r="D245" s="120"/>
      <c r="E245" s="196"/>
      <c r="F245" s="196"/>
      <c r="G245" s="196"/>
      <c r="H245" s="196"/>
      <c r="I245" s="196"/>
      <c r="J245" s="196"/>
      <c r="K245" s="194"/>
      <c r="L245" s="118"/>
      <c r="M245" s="111"/>
      <c r="N245" s="111"/>
      <c r="O245" s="111"/>
      <c r="P245" s="111"/>
      <c r="Q245" s="111"/>
      <c r="R245" s="111"/>
      <c r="S245" s="111"/>
      <c r="T245" s="111"/>
      <c r="U245" s="111"/>
      <c r="V245" s="111"/>
      <c r="W245" s="111"/>
      <c r="X245" s="111"/>
      <c r="Y245" s="111"/>
      <c r="Z245" s="111"/>
      <c r="AA245" s="111"/>
      <c r="AB245" s="111"/>
      <c r="AC245" s="111"/>
      <c r="AD245" s="111"/>
      <c r="AE245" s="111"/>
      <c r="AF245" s="111"/>
      <c r="AG245" s="111"/>
      <c r="AH245" s="111"/>
      <c r="AI245" s="111"/>
      <c r="AJ245" s="111"/>
      <c r="AK245" s="111"/>
      <c r="AL245" s="111"/>
      <c r="AM245" s="111"/>
      <c r="AN245" s="111"/>
      <c r="AO245" s="111"/>
      <c r="AP245" s="111"/>
      <c r="AQ245" s="111"/>
      <c r="AR245" s="1"/>
      <c r="AS245" s="1"/>
    </row>
    <row r="246" spans="1:45">
      <c r="A246" s="113" t="s">
        <v>501</v>
      </c>
      <c r="B246" s="114" t="s">
        <v>51</v>
      </c>
      <c r="C246" s="172"/>
      <c r="D246" s="172" t="s">
        <v>69</v>
      </c>
      <c r="E246" s="184" t="s">
        <v>69</v>
      </c>
      <c r="F246" s="184">
        <v>0</v>
      </c>
      <c r="G246" s="184" t="s">
        <v>69</v>
      </c>
      <c r="H246" s="184">
        <v>0</v>
      </c>
      <c r="I246" s="184" t="s">
        <v>69</v>
      </c>
      <c r="J246" s="184">
        <v>0</v>
      </c>
      <c r="K246" s="184">
        <f t="shared" ref="K246:K252" si="21">PRODUCT(IF(E246&lt;&gt;"'-",F246,1),IF(G246&lt;&gt;"-",H246,1),IF(I246&lt;&gt;"-",J246,1))</f>
        <v>0</v>
      </c>
      <c r="L246" s="18"/>
      <c r="M246" s="116" t="e">
        <f>Komponento_parinkimas</f>
        <v>#N/A</v>
      </c>
      <c r="N246" s="116" t="e">
        <f>Komponento_parinkimas</f>
        <v>#N/A</v>
      </c>
      <c r="O246" s="116" t="e">
        <f>Komponento_parinkimas</f>
        <v>#N/A</v>
      </c>
      <c r="P246" s="116" t="e">
        <f>Komponento_parinkimas</f>
        <v>#N/A</v>
      </c>
      <c r="Q246" s="116" t="e">
        <f>Komponento_parinkimas</f>
        <v>#N/A</v>
      </c>
      <c r="R246" s="116" t="e">
        <f>Komponento_parinkimas</f>
        <v>#N/A</v>
      </c>
      <c r="S246" s="116" t="e">
        <f>Komponento_parinkimas</f>
        <v>#N/A</v>
      </c>
      <c r="T246" s="116" t="e">
        <f>Komponento_parinkimas</f>
        <v>#N/A</v>
      </c>
      <c r="U246" s="116" t="e">
        <f>Komponento_parinkimas</f>
        <v>#N/A</v>
      </c>
      <c r="V246" s="116" t="e">
        <f>Komponento_parinkimas</f>
        <v>#N/A</v>
      </c>
      <c r="W246" s="116" t="e">
        <f>Komponento_parinkimas</f>
        <v>#N/A</v>
      </c>
      <c r="X246" s="116" t="e">
        <f>Komponento_parinkimas</f>
        <v>#N/A</v>
      </c>
      <c r="Y246" s="116" t="e">
        <f>Komponento_parinkimas</f>
        <v>#N/A</v>
      </c>
      <c r="Z246" s="116" t="e">
        <f>Komponento_parinkimas</f>
        <v>#N/A</v>
      </c>
      <c r="AA246" s="116" t="e">
        <f>Komponento_parinkimas</f>
        <v>#N/A</v>
      </c>
      <c r="AB246" s="116" t="e">
        <f>Komponento_parinkimas</f>
        <v>#N/A</v>
      </c>
      <c r="AC246" s="116" t="e">
        <f>Komponento_parinkimas</f>
        <v>#N/A</v>
      </c>
      <c r="AD246" s="116" t="e">
        <f>Komponento_parinkimas</f>
        <v>#N/A</v>
      </c>
      <c r="AE246" s="116" t="e">
        <f>Komponento_parinkimas</f>
        <v>#N/A</v>
      </c>
      <c r="AF246" s="116" t="e">
        <f>Komponento_parinkimas</f>
        <v>#N/A</v>
      </c>
      <c r="AG246" s="116" t="e">
        <f>Komponento_parinkimas</f>
        <v>#N/A</v>
      </c>
      <c r="AH246" s="116" t="e">
        <f>Komponento_parinkimas</f>
        <v>#N/A</v>
      </c>
      <c r="AI246" s="116" t="e">
        <f>Komponento_parinkimas</f>
        <v>#N/A</v>
      </c>
      <c r="AJ246" s="116" t="e">
        <f>Komponento_parinkimas</f>
        <v>#N/A</v>
      </c>
      <c r="AK246" s="116" t="e">
        <f>Komponento_parinkimas</f>
        <v>#N/A</v>
      </c>
      <c r="AL246" s="116" t="e">
        <f>Komponento_parinkimas</f>
        <v>#N/A</v>
      </c>
      <c r="AM246" s="116" t="e">
        <f>Komponento_parinkimas</f>
        <v>#N/A</v>
      </c>
      <c r="AN246" s="116" t="e">
        <f>Komponento_parinkimas</f>
        <v>#N/A</v>
      </c>
      <c r="AO246" s="116" t="e">
        <f>Komponento_parinkimas</f>
        <v>#N/A</v>
      </c>
      <c r="AP246" s="116" t="e">
        <f>Komponento_parinkimas</f>
        <v>#N/A</v>
      </c>
      <c r="AQ246" s="116" t="e">
        <f>Komponento_parinkimas</f>
        <v>#N/A</v>
      </c>
      <c r="AR246" s="1"/>
      <c r="AS246" s="1"/>
    </row>
    <row r="247" spans="1:45">
      <c r="A247" s="113" t="s">
        <v>501</v>
      </c>
      <c r="B247" s="114" t="s">
        <v>52</v>
      </c>
      <c r="C247" s="172"/>
      <c r="D247" s="172" t="s">
        <v>69</v>
      </c>
      <c r="E247" s="184" t="s">
        <v>69</v>
      </c>
      <c r="F247" s="184">
        <v>0</v>
      </c>
      <c r="G247" s="184" t="s">
        <v>69</v>
      </c>
      <c r="H247" s="184">
        <v>0</v>
      </c>
      <c r="I247" s="184" t="s">
        <v>69</v>
      </c>
      <c r="J247" s="184">
        <v>0</v>
      </c>
      <c r="K247" s="184">
        <f t="shared" si="21"/>
        <v>0</v>
      </c>
      <c r="L247" s="18"/>
      <c r="M247" s="116" t="e">
        <f>Komponento_parinkimas</f>
        <v>#N/A</v>
      </c>
      <c r="N247" s="116" t="e">
        <f>Komponento_parinkimas</f>
        <v>#N/A</v>
      </c>
      <c r="O247" s="116" t="e">
        <f>Komponento_parinkimas</f>
        <v>#N/A</v>
      </c>
      <c r="P247" s="116" t="e">
        <f>Komponento_parinkimas</f>
        <v>#N/A</v>
      </c>
      <c r="Q247" s="116" t="e">
        <f>Komponento_parinkimas</f>
        <v>#N/A</v>
      </c>
      <c r="R247" s="116" t="e">
        <f>Komponento_parinkimas</f>
        <v>#N/A</v>
      </c>
      <c r="S247" s="116" t="e">
        <f>Komponento_parinkimas</f>
        <v>#N/A</v>
      </c>
      <c r="T247" s="116" t="e">
        <f>Komponento_parinkimas</f>
        <v>#N/A</v>
      </c>
      <c r="U247" s="116" t="e">
        <f>Komponento_parinkimas</f>
        <v>#N/A</v>
      </c>
      <c r="V247" s="116" t="e">
        <f>Komponento_parinkimas</f>
        <v>#N/A</v>
      </c>
      <c r="W247" s="116" t="e">
        <f>Komponento_parinkimas</f>
        <v>#N/A</v>
      </c>
      <c r="X247" s="116" t="e">
        <f>Komponento_parinkimas</f>
        <v>#N/A</v>
      </c>
      <c r="Y247" s="116" t="e">
        <f>Komponento_parinkimas</f>
        <v>#N/A</v>
      </c>
      <c r="Z247" s="116" t="e">
        <f>Komponento_parinkimas</f>
        <v>#N/A</v>
      </c>
      <c r="AA247" s="116" t="e">
        <f>Komponento_parinkimas</f>
        <v>#N/A</v>
      </c>
      <c r="AB247" s="116" t="e">
        <f>Komponento_parinkimas</f>
        <v>#N/A</v>
      </c>
      <c r="AC247" s="116" t="e">
        <f>Komponento_parinkimas</f>
        <v>#N/A</v>
      </c>
      <c r="AD247" s="116" t="e">
        <f>Komponento_parinkimas</f>
        <v>#N/A</v>
      </c>
      <c r="AE247" s="116" t="e">
        <f>Komponento_parinkimas</f>
        <v>#N/A</v>
      </c>
      <c r="AF247" s="116" t="e">
        <f>Komponento_parinkimas</f>
        <v>#N/A</v>
      </c>
      <c r="AG247" s="116" t="e">
        <f>Komponento_parinkimas</f>
        <v>#N/A</v>
      </c>
      <c r="AH247" s="116" t="e">
        <f>Komponento_parinkimas</f>
        <v>#N/A</v>
      </c>
      <c r="AI247" s="116" t="e">
        <f>Komponento_parinkimas</f>
        <v>#N/A</v>
      </c>
      <c r="AJ247" s="116" t="e">
        <f>Komponento_parinkimas</f>
        <v>#N/A</v>
      </c>
      <c r="AK247" s="116" t="e">
        <f>Komponento_parinkimas</f>
        <v>#N/A</v>
      </c>
      <c r="AL247" s="116" t="e">
        <f>Komponento_parinkimas</f>
        <v>#N/A</v>
      </c>
      <c r="AM247" s="116" t="e">
        <f>Komponento_parinkimas</f>
        <v>#N/A</v>
      </c>
      <c r="AN247" s="116" t="e">
        <f>Komponento_parinkimas</f>
        <v>#N/A</v>
      </c>
      <c r="AO247" s="116" t="e">
        <f>Komponento_parinkimas</f>
        <v>#N/A</v>
      </c>
      <c r="AP247" s="116" t="e">
        <f>Komponento_parinkimas</f>
        <v>#N/A</v>
      </c>
      <c r="AQ247" s="116" t="e">
        <f>Komponento_parinkimas</f>
        <v>#N/A</v>
      </c>
      <c r="AR247" s="1"/>
      <c r="AS247" s="1"/>
    </row>
    <row r="248" spans="1:45">
      <c r="A248" s="113" t="s">
        <v>501</v>
      </c>
      <c r="B248" s="114" t="s">
        <v>339</v>
      </c>
      <c r="C248" s="172"/>
      <c r="D248" s="172" t="s">
        <v>69</v>
      </c>
      <c r="E248" s="184" t="s">
        <v>69</v>
      </c>
      <c r="F248" s="184">
        <v>0</v>
      </c>
      <c r="G248" s="184" t="s">
        <v>69</v>
      </c>
      <c r="H248" s="184">
        <v>0</v>
      </c>
      <c r="I248" s="184" t="s">
        <v>69</v>
      </c>
      <c r="J248" s="184">
        <v>0</v>
      </c>
      <c r="K248" s="184">
        <f t="shared" si="21"/>
        <v>0</v>
      </c>
      <c r="L248" s="18"/>
      <c r="M248" s="116" t="e">
        <f>Komponento_parinkimas</f>
        <v>#N/A</v>
      </c>
      <c r="N248" s="116" t="e">
        <f>Komponento_parinkimas</f>
        <v>#N/A</v>
      </c>
      <c r="O248" s="116" t="e">
        <f>Komponento_parinkimas</f>
        <v>#N/A</v>
      </c>
      <c r="P248" s="116" t="e">
        <f>Komponento_parinkimas</f>
        <v>#N/A</v>
      </c>
      <c r="Q248" s="116" t="e">
        <f>Komponento_parinkimas</f>
        <v>#N/A</v>
      </c>
      <c r="R248" s="116" t="e">
        <f>Komponento_parinkimas</f>
        <v>#N/A</v>
      </c>
      <c r="S248" s="116" t="e">
        <f>Komponento_parinkimas</f>
        <v>#N/A</v>
      </c>
      <c r="T248" s="116" t="e">
        <f>Komponento_parinkimas</f>
        <v>#N/A</v>
      </c>
      <c r="U248" s="116" t="e">
        <f>Komponento_parinkimas</f>
        <v>#N/A</v>
      </c>
      <c r="V248" s="116" t="e">
        <f>Komponento_parinkimas</f>
        <v>#N/A</v>
      </c>
      <c r="W248" s="116" t="e">
        <f>Komponento_parinkimas</f>
        <v>#N/A</v>
      </c>
      <c r="X248" s="116" t="e">
        <f>Komponento_parinkimas</f>
        <v>#N/A</v>
      </c>
      <c r="Y248" s="116" t="e">
        <f>Komponento_parinkimas</f>
        <v>#N/A</v>
      </c>
      <c r="Z248" s="116" t="e">
        <f>Komponento_parinkimas</f>
        <v>#N/A</v>
      </c>
      <c r="AA248" s="116" t="e">
        <f>Komponento_parinkimas</f>
        <v>#N/A</v>
      </c>
      <c r="AB248" s="116" t="e">
        <f>Komponento_parinkimas</f>
        <v>#N/A</v>
      </c>
      <c r="AC248" s="116" t="e">
        <f>Komponento_parinkimas</f>
        <v>#N/A</v>
      </c>
      <c r="AD248" s="116" t="e">
        <f>Komponento_parinkimas</f>
        <v>#N/A</v>
      </c>
      <c r="AE248" s="116" t="e">
        <f>Komponento_parinkimas</f>
        <v>#N/A</v>
      </c>
      <c r="AF248" s="116" t="e">
        <f>Komponento_parinkimas</f>
        <v>#N/A</v>
      </c>
      <c r="AG248" s="116" t="e">
        <f>Komponento_parinkimas</f>
        <v>#N/A</v>
      </c>
      <c r="AH248" s="116" t="e">
        <f>Komponento_parinkimas</f>
        <v>#N/A</v>
      </c>
      <c r="AI248" s="116" t="e">
        <f>Komponento_parinkimas</f>
        <v>#N/A</v>
      </c>
      <c r="AJ248" s="116" t="e">
        <f>Komponento_parinkimas</f>
        <v>#N/A</v>
      </c>
      <c r="AK248" s="116" t="e">
        <f>Komponento_parinkimas</f>
        <v>#N/A</v>
      </c>
      <c r="AL248" s="116" t="e">
        <f>Komponento_parinkimas</f>
        <v>#N/A</v>
      </c>
      <c r="AM248" s="116" t="e">
        <f>Komponento_parinkimas</f>
        <v>#N/A</v>
      </c>
      <c r="AN248" s="116" t="e">
        <f>Komponento_parinkimas</f>
        <v>#N/A</v>
      </c>
      <c r="AO248" s="116" t="e">
        <f>Komponento_parinkimas</f>
        <v>#N/A</v>
      </c>
      <c r="AP248" s="116" t="e">
        <f>Komponento_parinkimas</f>
        <v>#N/A</v>
      </c>
      <c r="AQ248" s="116" t="e">
        <f>Komponento_parinkimas</f>
        <v>#N/A</v>
      </c>
      <c r="AR248" s="1"/>
      <c r="AS248" s="1"/>
    </row>
    <row r="249" spans="1:45">
      <c r="A249" s="113" t="s">
        <v>501</v>
      </c>
      <c r="B249" s="114" t="s">
        <v>340</v>
      </c>
      <c r="C249" s="172"/>
      <c r="D249" s="172" t="s">
        <v>69</v>
      </c>
      <c r="E249" s="184" t="s">
        <v>69</v>
      </c>
      <c r="F249" s="184">
        <v>0</v>
      </c>
      <c r="G249" s="184" t="s">
        <v>69</v>
      </c>
      <c r="H249" s="184">
        <v>0</v>
      </c>
      <c r="I249" s="184" t="s">
        <v>69</v>
      </c>
      <c r="J249" s="184">
        <v>0</v>
      </c>
      <c r="K249" s="184">
        <f t="shared" si="21"/>
        <v>0</v>
      </c>
      <c r="L249" s="18"/>
      <c r="M249" s="116" t="e">
        <f>Komponento_parinkimas</f>
        <v>#N/A</v>
      </c>
      <c r="N249" s="116" t="e">
        <f>Komponento_parinkimas</f>
        <v>#N/A</v>
      </c>
      <c r="O249" s="116" t="e">
        <f>Komponento_parinkimas</f>
        <v>#N/A</v>
      </c>
      <c r="P249" s="116" t="e">
        <f>Komponento_parinkimas</f>
        <v>#N/A</v>
      </c>
      <c r="Q249" s="116" t="e">
        <f>Komponento_parinkimas</f>
        <v>#N/A</v>
      </c>
      <c r="R249" s="116" t="e">
        <f>Komponento_parinkimas</f>
        <v>#N/A</v>
      </c>
      <c r="S249" s="116" t="e">
        <f>Komponento_parinkimas</f>
        <v>#N/A</v>
      </c>
      <c r="T249" s="116" t="e">
        <f>Komponento_parinkimas</f>
        <v>#N/A</v>
      </c>
      <c r="U249" s="116" t="e">
        <f>Komponento_parinkimas</f>
        <v>#N/A</v>
      </c>
      <c r="V249" s="116" t="e">
        <f>Komponento_parinkimas</f>
        <v>#N/A</v>
      </c>
      <c r="W249" s="116" t="e">
        <f>Komponento_parinkimas</f>
        <v>#N/A</v>
      </c>
      <c r="X249" s="116" t="e">
        <f>Komponento_parinkimas</f>
        <v>#N/A</v>
      </c>
      <c r="Y249" s="116" t="e">
        <f>Komponento_parinkimas</f>
        <v>#N/A</v>
      </c>
      <c r="Z249" s="116" t="e">
        <f>Komponento_parinkimas</f>
        <v>#N/A</v>
      </c>
      <c r="AA249" s="116" t="e">
        <f>Komponento_parinkimas</f>
        <v>#N/A</v>
      </c>
      <c r="AB249" s="116" t="e">
        <f>Komponento_parinkimas</f>
        <v>#N/A</v>
      </c>
      <c r="AC249" s="116" t="e">
        <f>Komponento_parinkimas</f>
        <v>#N/A</v>
      </c>
      <c r="AD249" s="116" t="e">
        <f>Komponento_parinkimas</f>
        <v>#N/A</v>
      </c>
      <c r="AE249" s="116" t="e">
        <f>Komponento_parinkimas</f>
        <v>#N/A</v>
      </c>
      <c r="AF249" s="116" t="e">
        <f>Komponento_parinkimas</f>
        <v>#N/A</v>
      </c>
      <c r="AG249" s="116" t="e">
        <f>Komponento_parinkimas</f>
        <v>#N/A</v>
      </c>
      <c r="AH249" s="116" t="e">
        <f>Komponento_parinkimas</f>
        <v>#N/A</v>
      </c>
      <c r="AI249" s="116" t="e">
        <f>Komponento_parinkimas</f>
        <v>#N/A</v>
      </c>
      <c r="AJ249" s="116" t="e">
        <f>Komponento_parinkimas</f>
        <v>#N/A</v>
      </c>
      <c r="AK249" s="116" t="e">
        <f>Komponento_parinkimas</f>
        <v>#N/A</v>
      </c>
      <c r="AL249" s="116" t="e">
        <f>Komponento_parinkimas</f>
        <v>#N/A</v>
      </c>
      <c r="AM249" s="116" t="e">
        <f>Komponento_parinkimas</f>
        <v>#N/A</v>
      </c>
      <c r="AN249" s="116" t="e">
        <f>Komponento_parinkimas</f>
        <v>#N/A</v>
      </c>
      <c r="AO249" s="116" t="e">
        <f>Komponento_parinkimas</f>
        <v>#N/A</v>
      </c>
      <c r="AP249" s="116" t="e">
        <f>Komponento_parinkimas</f>
        <v>#N/A</v>
      </c>
      <c r="AQ249" s="116" t="e">
        <f>Komponento_parinkimas</f>
        <v>#N/A</v>
      </c>
      <c r="AR249" s="1"/>
      <c r="AS249" s="1"/>
    </row>
    <row r="250" spans="1:45">
      <c r="A250" s="113" t="s">
        <v>501</v>
      </c>
      <c r="B250" s="114" t="s">
        <v>341</v>
      </c>
      <c r="C250" s="172"/>
      <c r="D250" s="172" t="s">
        <v>69</v>
      </c>
      <c r="E250" s="184" t="s">
        <v>69</v>
      </c>
      <c r="F250" s="184">
        <v>0</v>
      </c>
      <c r="G250" s="184" t="s">
        <v>69</v>
      </c>
      <c r="H250" s="184">
        <v>0</v>
      </c>
      <c r="I250" s="184" t="s">
        <v>69</v>
      </c>
      <c r="J250" s="184">
        <v>0</v>
      </c>
      <c r="K250" s="184">
        <f t="shared" si="21"/>
        <v>0</v>
      </c>
      <c r="L250" s="18"/>
      <c r="M250" s="116" t="e">
        <f>Komponento_parinkimas</f>
        <v>#N/A</v>
      </c>
      <c r="N250" s="116" t="e">
        <f>Komponento_parinkimas</f>
        <v>#N/A</v>
      </c>
      <c r="O250" s="116" t="e">
        <f>Komponento_parinkimas</f>
        <v>#N/A</v>
      </c>
      <c r="P250" s="116" t="e">
        <f>Komponento_parinkimas</f>
        <v>#N/A</v>
      </c>
      <c r="Q250" s="116" t="e">
        <f>Komponento_parinkimas</f>
        <v>#N/A</v>
      </c>
      <c r="R250" s="116" t="e">
        <f>Komponento_parinkimas</f>
        <v>#N/A</v>
      </c>
      <c r="S250" s="116" t="e">
        <f>Komponento_parinkimas</f>
        <v>#N/A</v>
      </c>
      <c r="T250" s="116" t="e">
        <f>Komponento_parinkimas</f>
        <v>#N/A</v>
      </c>
      <c r="U250" s="116" t="e">
        <f>Komponento_parinkimas</f>
        <v>#N/A</v>
      </c>
      <c r="V250" s="116" t="e">
        <f>Komponento_parinkimas</f>
        <v>#N/A</v>
      </c>
      <c r="W250" s="116" t="e">
        <f>Komponento_parinkimas</f>
        <v>#N/A</v>
      </c>
      <c r="X250" s="116" t="e">
        <f>Komponento_parinkimas</f>
        <v>#N/A</v>
      </c>
      <c r="Y250" s="116" t="e">
        <f>Komponento_parinkimas</f>
        <v>#N/A</v>
      </c>
      <c r="Z250" s="116" t="e">
        <f>Komponento_parinkimas</f>
        <v>#N/A</v>
      </c>
      <c r="AA250" s="116" t="e">
        <f>Komponento_parinkimas</f>
        <v>#N/A</v>
      </c>
      <c r="AB250" s="116" t="e">
        <f>Komponento_parinkimas</f>
        <v>#N/A</v>
      </c>
      <c r="AC250" s="116" t="e">
        <f>Komponento_parinkimas</f>
        <v>#N/A</v>
      </c>
      <c r="AD250" s="116" t="e">
        <f>Komponento_parinkimas</f>
        <v>#N/A</v>
      </c>
      <c r="AE250" s="116" t="e">
        <f>Komponento_parinkimas</f>
        <v>#N/A</v>
      </c>
      <c r="AF250" s="116" t="e">
        <f>Komponento_parinkimas</f>
        <v>#N/A</v>
      </c>
      <c r="AG250" s="116" t="e">
        <f>Komponento_parinkimas</f>
        <v>#N/A</v>
      </c>
      <c r="AH250" s="116" t="e">
        <f>Komponento_parinkimas</f>
        <v>#N/A</v>
      </c>
      <c r="AI250" s="116" t="e">
        <f>Komponento_parinkimas</f>
        <v>#N/A</v>
      </c>
      <c r="AJ250" s="116" t="e">
        <f>Komponento_parinkimas</f>
        <v>#N/A</v>
      </c>
      <c r="AK250" s="116" t="e">
        <f>Komponento_parinkimas</f>
        <v>#N/A</v>
      </c>
      <c r="AL250" s="116" t="e">
        <f>Komponento_parinkimas</f>
        <v>#N/A</v>
      </c>
      <c r="AM250" s="116" t="e">
        <f>Komponento_parinkimas</f>
        <v>#N/A</v>
      </c>
      <c r="AN250" s="116" t="e">
        <f>Komponento_parinkimas</f>
        <v>#N/A</v>
      </c>
      <c r="AO250" s="116" t="e">
        <f>Komponento_parinkimas</f>
        <v>#N/A</v>
      </c>
      <c r="AP250" s="116" t="e">
        <f>Komponento_parinkimas</f>
        <v>#N/A</v>
      </c>
      <c r="AQ250" s="116" t="e">
        <f>Komponento_parinkimas</f>
        <v>#N/A</v>
      </c>
      <c r="AR250" s="1"/>
      <c r="AS250" s="1"/>
    </row>
    <row r="251" spans="1:45">
      <c r="A251" s="113" t="s">
        <v>501</v>
      </c>
      <c r="B251" s="114" t="s">
        <v>342</v>
      </c>
      <c r="C251" s="172"/>
      <c r="D251" s="172" t="s">
        <v>69</v>
      </c>
      <c r="E251" s="184" t="s">
        <v>69</v>
      </c>
      <c r="F251" s="184">
        <v>0</v>
      </c>
      <c r="G251" s="184" t="s">
        <v>69</v>
      </c>
      <c r="H251" s="184">
        <v>0</v>
      </c>
      <c r="I251" s="184" t="s">
        <v>69</v>
      </c>
      <c r="J251" s="184">
        <v>0</v>
      </c>
      <c r="K251" s="184">
        <f t="shared" si="21"/>
        <v>0</v>
      </c>
      <c r="L251" s="18"/>
      <c r="M251" s="116" t="e">
        <f>Komponento_parinkimas</f>
        <v>#N/A</v>
      </c>
      <c r="N251" s="116" t="e">
        <f>Komponento_parinkimas</f>
        <v>#N/A</v>
      </c>
      <c r="O251" s="116" t="e">
        <f>Komponento_parinkimas</f>
        <v>#N/A</v>
      </c>
      <c r="P251" s="116" t="e">
        <f>Komponento_parinkimas</f>
        <v>#N/A</v>
      </c>
      <c r="Q251" s="116" t="e">
        <f>Komponento_parinkimas</f>
        <v>#N/A</v>
      </c>
      <c r="R251" s="116" t="e">
        <f>Komponento_parinkimas</f>
        <v>#N/A</v>
      </c>
      <c r="S251" s="116" t="e">
        <f>Komponento_parinkimas</f>
        <v>#N/A</v>
      </c>
      <c r="T251" s="116" t="e">
        <f>Komponento_parinkimas</f>
        <v>#N/A</v>
      </c>
      <c r="U251" s="116" t="e">
        <f>Komponento_parinkimas</f>
        <v>#N/A</v>
      </c>
      <c r="V251" s="116" t="e">
        <f>Komponento_parinkimas</f>
        <v>#N/A</v>
      </c>
      <c r="W251" s="116" t="e">
        <f>Komponento_parinkimas</f>
        <v>#N/A</v>
      </c>
      <c r="X251" s="116" t="e">
        <f>Komponento_parinkimas</f>
        <v>#N/A</v>
      </c>
      <c r="Y251" s="116" t="e">
        <f>Komponento_parinkimas</f>
        <v>#N/A</v>
      </c>
      <c r="Z251" s="116" t="e">
        <f>Komponento_parinkimas</f>
        <v>#N/A</v>
      </c>
      <c r="AA251" s="116" t="e">
        <f>Komponento_parinkimas</f>
        <v>#N/A</v>
      </c>
      <c r="AB251" s="116" t="e">
        <f>Komponento_parinkimas</f>
        <v>#N/A</v>
      </c>
      <c r="AC251" s="116" t="e">
        <f>Komponento_parinkimas</f>
        <v>#N/A</v>
      </c>
      <c r="AD251" s="116" t="e">
        <f>Komponento_parinkimas</f>
        <v>#N/A</v>
      </c>
      <c r="AE251" s="116" t="e">
        <f>Komponento_parinkimas</f>
        <v>#N/A</v>
      </c>
      <c r="AF251" s="116" t="e">
        <f>Komponento_parinkimas</f>
        <v>#N/A</v>
      </c>
      <c r="AG251" s="116" t="e">
        <f>Komponento_parinkimas</f>
        <v>#N/A</v>
      </c>
      <c r="AH251" s="116" t="e">
        <f>Komponento_parinkimas</f>
        <v>#N/A</v>
      </c>
      <c r="AI251" s="116" t="e">
        <f>Komponento_parinkimas</f>
        <v>#N/A</v>
      </c>
      <c r="AJ251" s="116" t="e">
        <f>Komponento_parinkimas</f>
        <v>#N/A</v>
      </c>
      <c r="AK251" s="116" t="e">
        <f>Komponento_parinkimas</f>
        <v>#N/A</v>
      </c>
      <c r="AL251" s="116" t="e">
        <f>Komponento_parinkimas</f>
        <v>#N/A</v>
      </c>
      <c r="AM251" s="116" t="e">
        <f>Komponento_parinkimas</f>
        <v>#N/A</v>
      </c>
      <c r="AN251" s="116" t="e">
        <f>Komponento_parinkimas</f>
        <v>#N/A</v>
      </c>
      <c r="AO251" s="116" t="e">
        <f>Komponento_parinkimas</f>
        <v>#N/A</v>
      </c>
      <c r="AP251" s="116" t="e">
        <f>Komponento_parinkimas</f>
        <v>#N/A</v>
      </c>
      <c r="AQ251" s="116" t="e">
        <f>Komponento_parinkimas</f>
        <v>#N/A</v>
      </c>
      <c r="AR251" s="1"/>
      <c r="AS251" s="1"/>
    </row>
    <row r="252" spans="1:45">
      <c r="A252" s="113" t="s">
        <v>501</v>
      </c>
      <c r="B252" s="114" t="s">
        <v>343</v>
      </c>
      <c r="C252" s="172"/>
      <c r="D252" s="172" t="s">
        <v>69</v>
      </c>
      <c r="E252" s="184" t="s">
        <v>69</v>
      </c>
      <c r="F252" s="184">
        <v>0</v>
      </c>
      <c r="G252" s="184" t="s">
        <v>69</v>
      </c>
      <c r="H252" s="184">
        <v>0</v>
      </c>
      <c r="I252" s="184" t="s">
        <v>69</v>
      </c>
      <c r="J252" s="184">
        <v>0</v>
      </c>
      <c r="K252" s="184">
        <f t="shared" si="21"/>
        <v>0</v>
      </c>
      <c r="L252" s="18"/>
      <c r="M252" s="116" t="e">
        <f>Komponento_parinkimas</f>
        <v>#N/A</v>
      </c>
      <c r="N252" s="116" t="e">
        <f>Komponento_parinkimas</f>
        <v>#N/A</v>
      </c>
      <c r="O252" s="116" t="e">
        <f>Komponento_parinkimas</f>
        <v>#N/A</v>
      </c>
      <c r="P252" s="116" t="e">
        <f>Komponento_parinkimas</f>
        <v>#N/A</v>
      </c>
      <c r="Q252" s="116" t="e">
        <f>Komponento_parinkimas</f>
        <v>#N/A</v>
      </c>
      <c r="R252" s="116" t="e">
        <f>Komponento_parinkimas</f>
        <v>#N/A</v>
      </c>
      <c r="S252" s="116" t="e">
        <f>Komponento_parinkimas</f>
        <v>#N/A</v>
      </c>
      <c r="T252" s="116" t="e">
        <f>Komponento_parinkimas</f>
        <v>#N/A</v>
      </c>
      <c r="U252" s="116" t="e">
        <f>Komponento_parinkimas</f>
        <v>#N/A</v>
      </c>
      <c r="V252" s="116" t="e">
        <f>Komponento_parinkimas</f>
        <v>#N/A</v>
      </c>
      <c r="W252" s="116" t="e">
        <f>Komponento_parinkimas</f>
        <v>#N/A</v>
      </c>
      <c r="X252" s="116" t="e">
        <f>Komponento_parinkimas</f>
        <v>#N/A</v>
      </c>
      <c r="Y252" s="116" t="e">
        <f>Komponento_parinkimas</f>
        <v>#N/A</v>
      </c>
      <c r="Z252" s="116" t="e">
        <f>Komponento_parinkimas</f>
        <v>#N/A</v>
      </c>
      <c r="AA252" s="116" t="e">
        <f>Komponento_parinkimas</f>
        <v>#N/A</v>
      </c>
      <c r="AB252" s="116" t="e">
        <f>Komponento_parinkimas</f>
        <v>#N/A</v>
      </c>
      <c r="AC252" s="116" t="e">
        <f>Komponento_parinkimas</f>
        <v>#N/A</v>
      </c>
      <c r="AD252" s="116" t="e">
        <f>Komponento_parinkimas</f>
        <v>#N/A</v>
      </c>
      <c r="AE252" s="116" t="e">
        <f>Komponento_parinkimas</f>
        <v>#N/A</v>
      </c>
      <c r="AF252" s="116" t="e">
        <f>Komponento_parinkimas</f>
        <v>#N/A</v>
      </c>
      <c r="AG252" s="116" t="e">
        <f>Komponento_parinkimas</f>
        <v>#N/A</v>
      </c>
      <c r="AH252" s="116" t="e">
        <f>Komponento_parinkimas</f>
        <v>#N/A</v>
      </c>
      <c r="AI252" s="116" t="e">
        <f>Komponento_parinkimas</f>
        <v>#N/A</v>
      </c>
      <c r="AJ252" s="116" t="e">
        <f>Komponento_parinkimas</f>
        <v>#N/A</v>
      </c>
      <c r="AK252" s="116" t="e">
        <f>Komponento_parinkimas</f>
        <v>#N/A</v>
      </c>
      <c r="AL252" s="116" t="e">
        <f>Komponento_parinkimas</f>
        <v>#N/A</v>
      </c>
      <c r="AM252" s="116" t="e">
        <f>Komponento_parinkimas</f>
        <v>#N/A</v>
      </c>
      <c r="AN252" s="116" t="e">
        <f>Komponento_parinkimas</f>
        <v>#N/A</v>
      </c>
      <c r="AO252" s="116" t="e">
        <f>Komponento_parinkimas</f>
        <v>#N/A</v>
      </c>
      <c r="AP252" s="116" t="e">
        <f>Komponento_parinkimas</f>
        <v>#N/A</v>
      </c>
      <c r="AQ252" s="116" t="e">
        <f>Komponento_parinkimas</f>
        <v>#N/A</v>
      </c>
      <c r="AR252" s="1"/>
      <c r="AS252" s="1"/>
    </row>
    <row r="253" spans="1:45">
      <c r="A253" s="113" t="s">
        <v>501</v>
      </c>
      <c r="B253" s="119" t="s">
        <v>53</v>
      </c>
      <c r="C253" s="120"/>
      <c r="D253" s="120"/>
      <c r="E253" s="196"/>
      <c r="F253" s="196"/>
      <c r="G253" s="196"/>
      <c r="H253" s="196"/>
      <c r="I253" s="196"/>
      <c r="J253" s="196"/>
      <c r="K253" s="194"/>
      <c r="L253" s="118"/>
      <c r="M253" s="111"/>
      <c r="N253" s="111"/>
      <c r="O253" s="111"/>
      <c r="P253" s="111"/>
      <c r="Q253" s="111"/>
      <c r="R253" s="111"/>
      <c r="S253" s="111"/>
      <c r="T253" s="111"/>
      <c r="U253" s="111"/>
      <c r="V253" s="111"/>
      <c r="W253" s="111"/>
      <c r="X253" s="111"/>
      <c r="Y253" s="111"/>
      <c r="Z253" s="111"/>
      <c r="AA253" s="111"/>
      <c r="AB253" s="111"/>
      <c r="AC253" s="111"/>
      <c r="AD253" s="111"/>
      <c r="AE253" s="111"/>
      <c r="AF253" s="111"/>
      <c r="AG253" s="111"/>
      <c r="AH253" s="111"/>
      <c r="AI253" s="111"/>
      <c r="AJ253" s="111"/>
      <c r="AK253" s="111"/>
      <c r="AL253" s="111"/>
      <c r="AM253" s="111"/>
      <c r="AN253" s="111"/>
      <c r="AO253" s="111"/>
      <c r="AP253" s="111"/>
      <c r="AQ253" s="111"/>
      <c r="AR253" s="1"/>
      <c r="AS253" s="1"/>
    </row>
    <row r="254" spans="1:45">
      <c r="A254" s="113" t="s">
        <v>501</v>
      </c>
      <c r="B254" s="114" t="s">
        <v>344</v>
      </c>
      <c r="C254" s="172"/>
      <c r="D254" s="172" t="s">
        <v>69</v>
      </c>
      <c r="E254" s="184" t="s">
        <v>69</v>
      </c>
      <c r="F254" s="184">
        <v>0</v>
      </c>
      <c r="G254" s="184" t="s">
        <v>69</v>
      </c>
      <c r="H254" s="184">
        <v>0</v>
      </c>
      <c r="I254" s="184" t="s">
        <v>69</v>
      </c>
      <c r="J254" s="184">
        <v>0</v>
      </c>
      <c r="K254" s="184">
        <f>PRODUCT(IF(E254&lt;&gt;"'-",F254,1),IF(G254&lt;&gt;"-",H254,1),IF(I254&lt;&gt;"-",J254,1))</f>
        <v>0</v>
      </c>
      <c r="L254" s="18"/>
      <c r="M254" s="116" t="e">
        <f>Komponento_parinkimas</f>
        <v>#N/A</v>
      </c>
      <c r="N254" s="116" t="e">
        <f>Komponento_parinkimas</f>
        <v>#N/A</v>
      </c>
      <c r="O254" s="116" t="e">
        <f>Komponento_parinkimas</f>
        <v>#N/A</v>
      </c>
      <c r="P254" s="116" t="e">
        <f>Komponento_parinkimas</f>
        <v>#N/A</v>
      </c>
      <c r="Q254" s="116" t="e">
        <f>Komponento_parinkimas</f>
        <v>#N/A</v>
      </c>
      <c r="R254" s="116" t="e">
        <f>Komponento_parinkimas</f>
        <v>#N/A</v>
      </c>
      <c r="S254" s="116" t="e">
        <f>Komponento_parinkimas</f>
        <v>#N/A</v>
      </c>
      <c r="T254" s="116" t="e">
        <f>Komponento_parinkimas</f>
        <v>#N/A</v>
      </c>
      <c r="U254" s="116" t="e">
        <f>Komponento_parinkimas</f>
        <v>#N/A</v>
      </c>
      <c r="V254" s="116" t="e">
        <f>Komponento_parinkimas</f>
        <v>#N/A</v>
      </c>
      <c r="W254" s="116" t="e">
        <f>Komponento_parinkimas</f>
        <v>#N/A</v>
      </c>
      <c r="X254" s="116" t="e">
        <f>Komponento_parinkimas</f>
        <v>#N/A</v>
      </c>
      <c r="Y254" s="116" t="e">
        <f>Komponento_parinkimas</f>
        <v>#N/A</v>
      </c>
      <c r="Z254" s="116" t="e">
        <f>Komponento_parinkimas</f>
        <v>#N/A</v>
      </c>
      <c r="AA254" s="116" t="e">
        <f>Komponento_parinkimas</f>
        <v>#N/A</v>
      </c>
      <c r="AB254" s="116" t="e">
        <f>Komponento_parinkimas</f>
        <v>#N/A</v>
      </c>
      <c r="AC254" s="116" t="e">
        <f>Komponento_parinkimas</f>
        <v>#N/A</v>
      </c>
      <c r="AD254" s="116" t="e">
        <f>Komponento_parinkimas</f>
        <v>#N/A</v>
      </c>
      <c r="AE254" s="116" t="e">
        <f>Komponento_parinkimas</f>
        <v>#N/A</v>
      </c>
      <c r="AF254" s="116" t="e">
        <f>Komponento_parinkimas</f>
        <v>#N/A</v>
      </c>
      <c r="AG254" s="116" t="e">
        <f>Komponento_parinkimas</f>
        <v>#N/A</v>
      </c>
      <c r="AH254" s="116" t="e">
        <f>Komponento_parinkimas</f>
        <v>#N/A</v>
      </c>
      <c r="AI254" s="116" t="e">
        <f>Komponento_parinkimas</f>
        <v>#N/A</v>
      </c>
      <c r="AJ254" s="116" t="e">
        <f>Komponento_parinkimas</f>
        <v>#N/A</v>
      </c>
      <c r="AK254" s="116" t="e">
        <f>Komponento_parinkimas</f>
        <v>#N/A</v>
      </c>
      <c r="AL254" s="116" t="e">
        <f>Komponento_parinkimas</f>
        <v>#N/A</v>
      </c>
      <c r="AM254" s="116" t="e">
        <f>Komponento_parinkimas</f>
        <v>#N/A</v>
      </c>
      <c r="AN254" s="116" t="e">
        <f>Komponento_parinkimas</f>
        <v>#N/A</v>
      </c>
      <c r="AO254" s="116" t="e">
        <f>Komponento_parinkimas</f>
        <v>#N/A</v>
      </c>
      <c r="AP254" s="116" t="e">
        <f>Komponento_parinkimas</f>
        <v>#N/A</v>
      </c>
      <c r="AQ254" s="116" t="e">
        <f>Komponento_parinkimas</f>
        <v>#N/A</v>
      </c>
      <c r="AR254" s="1"/>
      <c r="AS254" s="1"/>
    </row>
    <row r="255" spans="1:45">
      <c r="A255" s="113" t="s">
        <v>501</v>
      </c>
      <c r="B255" s="114" t="s">
        <v>345</v>
      </c>
      <c r="C255" s="172"/>
      <c r="D255" s="172" t="s">
        <v>69</v>
      </c>
      <c r="E255" s="184" t="s">
        <v>69</v>
      </c>
      <c r="F255" s="184">
        <v>0</v>
      </c>
      <c r="G255" s="184" t="s">
        <v>69</v>
      </c>
      <c r="H255" s="184">
        <v>0</v>
      </c>
      <c r="I255" s="184" t="s">
        <v>69</v>
      </c>
      <c r="J255" s="184">
        <v>0</v>
      </c>
      <c r="K255" s="184">
        <f>PRODUCT(IF(E255&lt;&gt;"'-",F255,1),IF(G255&lt;&gt;"-",H255,1),IF(I255&lt;&gt;"-",J255,1))</f>
        <v>0</v>
      </c>
      <c r="L255" s="18"/>
      <c r="M255" s="116" t="e">
        <f>Komponento_parinkimas</f>
        <v>#N/A</v>
      </c>
      <c r="N255" s="116" t="e">
        <f>Komponento_parinkimas</f>
        <v>#N/A</v>
      </c>
      <c r="O255" s="116" t="e">
        <f>Komponento_parinkimas</f>
        <v>#N/A</v>
      </c>
      <c r="P255" s="116" t="e">
        <f>Komponento_parinkimas</f>
        <v>#N/A</v>
      </c>
      <c r="Q255" s="116" t="e">
        <f>Komponento_parinkimas</f>
        <v>#N/A</v>
      </c>
      <c r="R255" s="116" t="e">
        <f>Komponento_parinkimas</f>
        <v>#N/A</v>
      </c>
      <c r="S255" s="116" t="e">
        <f>Komponento_parinkimas</f>
        <v>#N/A</v>
      </c>
      <c r="T255" s="116" t="e">
        <f>Komponento_parinkimas</f>
        <v>#N/A</v>
      </c>
      <c r="U255" s="116" t="e">
        <f>Komponento_parinkimas</f>
        <v>#N/A</v>
      </c>
      <c r="V255" s="116" t="e">
        <f>Komponento_parinkimas</f>
        <v>#N/A</v>
      </c>
      <c r="W255" s="116" t="e">
        <f>Komponento_parinkimas</f>
        <v>#N/A</v>
      </c>
      <c r="X255" s="116" t="e">
        <f>Komponento_parinkimas</f>
        <v>#N/A</v>
      </c>
      <c r="Y255" s="116" t="e">
        <f>Komponento_parinkimas</f>
        <v>#N/A</v>
      </c>
      <c r="Z255" s="116" t="e">
        <f>Komponento_parinkimas</f>
        <v>#N/A</v>
      </c>
      <c r="AA255" s="116" t="e">
        <f>Komponento_parinkimas</f>
        <v>#N/A</v>
      </c>
      <c r="AB255" s="116" t="e">
        <f>Komponento_parinkimas</f>
        <v>#N/A</v>
      </c>
      <c r="AC255" s="116" t="e">
        <f>Komponento_parinkimas</f>
        <v>#N/A</v>
      </c>
      <c r="AD255" s="116" t="e">
        <f>Komponento_parinkimas</f>
        <v>#N/A</v>
      </c>
      <c r="AE255" s="116" t="e">
        <f>Komponento_parinkimas</f>
        <v>#N/A</v>
      </c>
      <c r="AF255" s="116" t="e">
        <f>Komponento_parinkimas</f>
        <v>#N/A</v>
      </c>
      <c r="AG255" s="116" t="e">
        <f>Komponento_parinkimas</f>
        <v>#N/A</v>
      </c>
      <c r="AH255" s="116" t="e">
        <f>Komponento_parinkimas</f>
        <v>#N/A</v>
      </c>
      <c r="AI255" s="116" t="e">
        <f>Komponento_parinkimas</f>
        <v>#N/A</v>
      </c>
      <c r="AJ255" s="116" t="e">
        <f>Komponento_parinkimas</f>
        <v>#N/A</v>
      </c>
      <c r="AK255" s="116" t="e">
        <f>Komponento_parinkimas</f>
        <v>#N/A</v>
      </c>
      <c r="AL255" s="116" t="e">
        <f>Komponento_parinkimas</f>
        <v>#N/A</v>
      </c>
      <c r="AM255" s="116" t="e">
        <f>Komponento_parinkimas</f>
        <v>#N/A</v>
      </c>
      <c r="AN255" s="116" t="e">
        <f>Komponento_parinkimas</f>
        <v>#N/A</v>
      </c>
      <c r="AO255" s="116" t="e">
        <f>Komponento_parinkimas</f>
        <v>#N/A</v>
      </c>
      <c r="AP255" s="116" t="e">
        <f>Komponento_parinkimas</f>
        <v>#N/A</v>
      </c>
      <c r="AQ255" s="116" t="e">
        <f>Komponento_parinkimas</f>
        <v>#N/A</v>
      </c>
      <c r="AR255" s="1"/>
      <c r="AS255" s="1"/>
    </row>
    <row r="256" spans="1:45">
      <c r="A256" s="113" t="s">
        <v>501</v>
      </c>
      <c r="B256" s="114" t="s">
        <v>346</v>
      </c>
      <c r="C256" s="172"/>
      <c r="D256" s="172" t="s">
        <v>69</v>
      </c>
      <c r="E256" s="184" t="s">
        <v>69</v>
      </c>
      <c r="F256" s="184">
        <v>0</v>
      </c>
      <c r="G256" s="184" t="s">
        <v>69</v>
      </c>
      <c r="H256" s="184">
        <v>0</v>
      </c>
      <c r="I256" s="184" t="s">
        <v>69</v>
      </c>
      <c r="J256" s="184">
        <v>0</v>
      </c>
      <c r="K256" s="184">
        <f>PRODUCT(IF(E256&lt;&gt;"'-",F256,1),IF(G256&lt;&gt;"-",H256,1),IF(I256&lt;&gt;"-",J256,1))</f>
        <v>0</v>
      </c>
      <c r="L256" s="18"/>
      <c r="M256" s="116" t="e">
        <f>Komponento_parinkimas</f>
        <v>#N/A</v>
      </c>
      <c r="N256" s="116" t="e">
        <f>Komponento_parinkimas</f>
        <v>#N/A</v>
      </c>
      <c r="O256" s="116" t="e">
        <f>Komponento_parinkimas</f>
        <v>#N/A</v>
      </c>
      <c r="P256" s="116" t="e">
        <f>Komponento_parinkimas</f>
        <v>#N/A</v>
      </c>
      <c r="Q256" s="116" t="e">
        <f>Komponento_parinkimas</f>
        <v>#N/A</v>
      </c>
      <c r="R256" s="116" t="e">
        <f>Komponento_parinkimas</f>
        <v>#N/A</v>
      </c>
      <c r="S256" s="116" t="e">
        <f>Komponento_parinkimas</f>
        <v>#N/A</v>
      </c>
      <c r="T256" s="116" t="e">
        <f>Komponento_parinkimas</f>
        <v>#N/A</v>
      </c>
      <c r="U256" s="116" t="e">
        <f>Komponento_parinkimas</f>
        <v>#N/A</v>
      </c>
      <c r="V256" s="116" t="e">
        <f>Komponento_parinkimas</f>
        <v>#N/A</v>
      </c>
      <c r="W256" s="116" t="e">
        <f>Komponento_parinkimas</f>
        <v>#N/A</v>
      </c>
      <c r="X256" s="116" t="e">
        <f>Komponento_parinkimas</f>
        <v>#N/A</v>
      </c>
      <c r="Y256" s="116" t="e">
        <f>Komponento_parinkimas</f>
        <v>#N/A</v>
      </c>
      <c r="Z256" s="116" t="e">
        <f>Komponento_parinkimas</f>
        <v>#N/A</v>
      </c>
      <c r="AA256" s="116" t="e">
        <f>Komponento_parinkimas</f>
        <v>#N/A</v>
      </c>
      <c r="AB256" s="116" t="e">
        <f>Komponento_parinkimas</f>
        <v>#N/A</v>
      </c>
      <c r="AC256" s="116" t="e">
        <f>Komponento_parinkimas</f>
        <v>#N/A</v>
      </c>
      <c r="AD256" s="116" t="e">
        <f>Komponento_parinkimas</f>
        <v>#N/A</v>
      </c>
      <c r="AE256" s="116" t="e">
        <f>Komponento_parinkimas</f>
        <v>#N/A</v>
      </c>
      <c r="AF256" s="116" t="e">
        <f>Komponento_parinkimas</f>
        <v>#N/A</v>
      </c>
      <c r="AG256" s="116" t="e">
        <f>Komponento_parinkimas</f>
        <v>#N/A</v>
      </c>
      <c r="AH256" s="116" t="e">
        <f>Komponento_parinkimas</f>
        <v>#N/A</v>
      </c>
      <c r="AI256" s="116" t="e">
        <f>Komponento_parinkimas</f>
        <v>#N/A</v>
      </c>
      <c r="AJ256" s="116" t="e">
        <f>Komponento_parinkimas</f>
        <v>#N/A</v>
      </c>
      <c r="AK256" s="116" t="e">
        <f>Komponento_parinkimas</f>
        <v>#N/A</v>
      </c>
      <c r="AL256" s="116" t="e">
        <f>Komponento_parinkimas</f>
        <v>#N/A</v>
      </c>
      <c r="AM256" s="116" t="e">
        <f>Komponento_parinkimas</f>
        <v>#N/A</v>
      </c>
      <c r="AN256" s="116" t="e">
        <f>Komponento_parinkimas</f>
        <v>#N/A</v>
      </c>
      <c r="AO256" s="116" t="e">
        <f>Komponento_parinkimas</f>
        <v>#N/A</v>
      </c>
      <c r="AP256" s="116" t="e">
        <f>Komponento_parinkimas</f>
        <v>#N/A</v>
      </c>
      <c r="AQ256" s="116" t="e">
        <f>Komponento_parinkimas</f>
        <v>#N/A</v>
      </c>
      <c r="AR256" s="1"/>
      <c r="AS256" s="1"/>
    </row>
    <row r="257" spans="1:45">
      <c r="A257" s="183"/>
      <c r="B257" s="121"/>
      <c r="C257" s="179"/>
      <c r="D257" s="179"/>
      <c r="E257" s="195"/>
      <c r="F257" s="195"/>
      <c r="G257" s="195"/>
      <c r="H257" s="195"/>
      <c r="I257" s="195"/>
      <c r="J257" s="195"/>
      <c r="K257" s="195"/>
      <c r="L257" s="121"/>
      <c r="M257" s="121"/>
      <c r="N257" s="121"/>
      <c r="O257" s="121"/>
      <c r="P257" s="121"/>
      <c r="Q257" s="121"/>
      <c r="R257" s="121"/>
      <c r="S257" s="121"/>
      <c r="T257" s="121"/>
      <c r="U257" s="121"/>
      <c r="V257" s="121"/>
      <c r="W257" s="121"/>
      <c r="X257" s="121"/>
      <c r="Y257" s="121"/>
      <c r="Z257" s="121"/>
      <c r="AA257" s="121"/>
      <c r="AB257" s="121"/>
      <c r="AC257" s="121"/>
      <c r="AD257" s="121"/>
      <c r="AE257" s="121"/>
      <c r="AF257" s="121"/>
      <c r="AG257" s="121"/>
      <c r="AH257" s="121"/>
      <c r="AI257" s="121"/>
      <c r="AJ257" s="121"/>
      <c r="AK257" s="121"/>
      <c r="AL257" s="121"/>
      <c r="AM257" s="121"/>
      <c r="AN257" s="121"/>
      <c r="AO257" s="121"/>
      <c r="AP257" s="121"/>
      <c r="AQ257" s="121"/>
      <c r="AR257" s="1"/>
      <c r="AS257" s="1"/>
    </row>
    <row r="258" spans="1:45">
      <c r="A258" s="113" t="s">
        <v>530</v>
      </c>
      <c r="B258" s="119" t="s">
        <v>50</v>
      </c>
      <c r="C258" s="120"/>
      <c r="D258" s="120"/>
      <c r="E258" s="196"/>
      <c r="F258" s="196"/>
      <c r="G258" s="196"/>
      <c r="H258" s="196"/>
      <c r="I258" s="196"/>
      <c r="J258" s="196"/>
      <c r="K258" s="191"/>
      <c r="L258" s="118"/>
      <c r="M258" s="111"/>
      <c r="N258" s="111"/>
      <c r="O258" s="111"/>
      <c r="P258" s="111"/>
      <c r="Q258" s="111"/>
      <c r="R258" s="111"/>
      <c r="S258" s="111"/>
      <c r="T258" s="111"/>
      <c r="U258" s="111"/>
      <c r="V258" s="111"/>
      <c r="W258" s="111"/>
      <c r="X258" s="111"/>
      <c r="Y258" s="111"/>
      <c r="Z258" s="111"/>
      <c r="AA258" s="111"/>
      <c r="AB258" s="111"/>
      <c r="AC258" s="111"/>
      <c r="AD258" s="111"/>
      <c r="AE258" s="111"/>
      <c r="AF258" s="111"/>
      <c r="AG258" s="111"/>
      <c r="AH258" s="111"/>
      <c r="AI258" s="111"/>
      <c r="AJ258" s="111"/>
      <c r="AK258" s="111"/>
      <c r="AL258" s="111"/>
      <c r="AM258" s="111"/>
      <c r="AN258" s="111"/>
      <c r="AO258" s="111"/>
      <c r="AP258" s="111"/>
      <c r="AQ258" s="111"/>
      <c r="AR258" s="1"/>
      <c r="AS258" s="1"/>
    </row>
    <row r="259" spans="1:45">
      <c r="A259" s="113" t="s">
        <v>530</v>
      </c>
      <c r="B259" s="114" t="s">
        <v>51</v>
      </c>
      <c r="C259" s="172"/>
      <c r="D259" s="172" t="s">
        <v>69</v>
      </c>
      <c r="E259" s="184" t="s">
        <v>69</v>
      </c>
      <c r="F259" s="184">
        <v>0</v>
      </c>
      <c r="G259" s="184" t="s">
        <v>69</v>
      </c>
      <c r="H259" s="184">
        <v>0</v>
      </c>
      <c r="I259" s="184" t="s">
        <v>69</v>
      </c>
      <c r="J259" s="184">
        <v>0</v>
      </c>
      <c r="K259" s="184">
        <f>PRODUCT(IF(E259&lt;&gt;"'-",F259,1),IF(G259&lt;&gt;"-",H259,1),IF(I259&lt;&gt;"-",J259,1))</f>
        <v>0</v>
      </c>
      <c r="L259" s="18"/>
      <c r="M259" s="116" t="e">
        <f>Komponento_parinkimas</f>
        <v>#N/A</v>
      </c>
      <c r="N259" s="116" t="e">
        <f>Komponento_parinkimas</f>
        <v>#N/A</v>
      </c>
      <c r="O259" s="116" t="e">
        <f>Komponento_parinkimas</f>
        <v>#N/A</v>
      </c>
      <c r="P259" s="116" t="e">
        <f>Komponento_parinkimas</f>
        <v>#N/A</v>
      </c>
      <c r="Q259" s="116" t="e">
        <f>Komponento_parinkimas</f>
        <v>#N/A</v>
      </c>
      <c r="R259" s="116" t="e">
        <f>Komponento_parinkimas</f>
        <v>#N/A</v>
      </c>
      <c r="S259" s="116" t="e">
        <f>Komponento_parinkimas</f>
        <v>#N/A</v>
      </c>
      <c r="T259" s="116" t="e">
        <f>Komponento_parinkimas</f>
        <v>#N/A</v>
      </c>
      <c r="U259" s="116" t="e">
        <f>Komponento_parinkimas</f>
        <v>#N/A</v>
      </c>
      <c r="V259" s="116" t="e">
        <f>Komponento_parinkimas</f>
        <v>#N/A</v>
      </c>
      <c r="W259" s="116" t="e">
        <f>Komponento_parinkimas</f>
        <v>#N/A</v>
      </c>
      <c r="X259" s="116" t="e">
        <f>Komponento_parinkimas</f>
        <v>#N/A</v>
      </c>
      <c r="Y259" s="116" t="e">
        <f>Komponento_parinkimas</f>
        <v>#N/A</v>
      </c>
      <c r="Z259" s="116" t="e">
        <f>Komponento_parinkimas</f>
        <v>#N/A</v>
      </c>
      <c r="AA259" s="116" t="e">
        <f>Komponento_parinkimas</f>
        <v>#N/A</v>
      </c>
      <c r="AB259" s="116" t="e">
        <f>Komponento_parinkimas</f>
        <v>#N/A</v>
      </c>
      <c r="AC259" s="116" t="e">
        <f>Komponento_parinkimas</f>
        <v>#N/A</v>
      </c>
      <c r="AD259" s="116" t="e">
        <f>Komponento_parinkimas</f>
        <v>#N/A</v>
      </c>
      <c r="AE259" s="116" t="e">
        <f>Komponento_parinkimas</f>
        <v>#N/A</v>
      </c>
      <c r="AF259" s="116" t="e">
        <f>Komponento_parinkimas</f>
        <v>#N/A</v>
      </c>
      <c r="AG259" s="116" t="e">
        <f>Komponento_parinkimas</f>
        <v>#N/A</v>
      </c>
      <c r="AH259" s="116" t="e">
        <f>Komponento_parinkimas</f>
        <v>#N/A</v>
      </c>
      <c r="AI259" s="116" t="e">
        <f>Komponento_parinkimas</f>
        <v>#N/A</v>
      </c>
      <c r="AJ259" s="116" t="e">
        <f>Komponento_parinkimas</f>
        <v>#N/A</v>
      </c>
      <c r="AK259" s="116" t="e">
        <f>Komponento_parinkimas</f>
        <v>#N/A</v>
      </c>
      <c r="AL259" s="116" t="e">
        <f>Komponento_parinkimas</f>
        <v>#N/A</v>
      </c>
      <c r="AM259" s="116" t="e">
        <f>Komponento_parinkimas</f>
        <v>#N/A</v>
      </c>
      <c r="AN259" s="116" t="e">
        <f>Komponento_parinkimas</f>
        <v>#N/A</v>
      </c>
      <c r="AO259" s="116" t="e">
        <f>Komponento_parinkimas</f>
        <v>#N/A</v>
      </c>
      <c r="AP259" s="116" t="e">
        <f>Komponento_parinkimas</f>
        <v>#N/A</v>
      </c>
      <c r="AQ259" s="116" t="e">
        <f>Komponento_parinkimas</f>
        <v>#N/A</v>
      </c>
      <c r="AR259" s="1"/>
      <c r="AS259" s="1"/>
    </row>
    <row r="260" spans="1:45">
      <c r="A260" s="113" t="s">
        <v>530</v>
      </c>
      <c r="B260" s="114" t="s">
        <v>52</v>
      </c>
      <c r="C260" s="172"/>
      <c r="D260" s="172" t="s">
        <v>69</v>
      </c>
      <c r="E260" s="184" t="s">
        <v>69</v>
      </c>
      <c r="F260" s="184">
        <v>0</v>
      </c>
      <c r="G260" s="184" t="s">
        <v>69</v>
      </c>
      <c r="H260" s="184">
        <v>0</v>
      </c>
      <c r="I260" s="184" t="s">
        <v>69</v>
      </c>
      <c r="J260" s="184">
        <v>0</v>
      </c>
      <c r="K260" s="184">
        <f t="shared" ref="K260:K265" si="22">PRODUCT(IF(E260&lt;&gt;"'-",F260,1),IF(G260&lt;&gt;"-",H260,1),IF(I260&lt;&gt;"-",J260,1))</f>
        <v>0</v>
      </c>
      <c r="L260" s="18"/>
      <c r="M260" s="116" t="e">
        <f>Komponento_parinkimas</f>
        <v>#N/A</v>
      </c>
      <c r="N260" s="116" t="e">
        <f>Komponento_parinkimas</f>
        <v>#N/A</v>
      </c>
      <c r="O260" s="116" t="e">
        <f>Komponento_parinkimas</f>
        <v>#N/A</v>
      </c>
      <c r="P260" s="116" t="e">
        <f>Komponento_parinkimas</f>
        <v>#N/A</v>
      </c>
      <c r="Q260" s="116" t="e">
        <f>Komponento_parinkimas</f>
        <v>#N/A</v>
      </c>
      <c r="R260" s="116" t="e">
        <f>Komponento_parinkimas</f>
        <v>#N/A</v>
      </c>
      <c r="S260" s="116" t="e">
        <f>Komponento_parinkimas</f>
        <v>#N/A</v>
      </c>
      <c r="T260" s="116" t="e">
        <f>Komponento_parinkimas</f>
        <v>#N/A</v>
      </c>
      <c r="U260" s="116" t="e">
        <f>Komponento_parinkimas</f>
        <v>#N/A</v>
      </c>
      <c r="V260" s="116" t="e">
        <f>Komponento_parinkimas</f>
        <v>#N/A</v>
      </c>
      <c r="W260" s="116" t="e">
        <f>Komponento_parinkimas</f>
        <v>#N/A</v>
      </c>
      <c r="X260" s="116" t="e">
        <f>Komponento_parinkimas</f>
        <v>#N/A</v>
      </c>
      <c r="Y260" s="116" t="e">
        <f>Komponento_parinkimas</f>
        <v>#N/A</v>
      </c>
      <c r="Z260" s="116" t="e">
        <f>Komponento_parinkimas</f>
        <v>#N/A</v>
      </c>
      <c r="AA260" s="116" t="e">
        <f>Komponento_parinkimas</f>
        <v>#N/A</v>
      </c>
      <c r="AB260" s="116" t="e">
        <f>Komponento_parinkimas</f>
        <v>#N/A</v>
      </c>
      <c r="AC260" s="116" t="e">
        <f>Komponento_parinkimas</f>
        <v>#N/A</v>
      </c>
      <c r="AD260" s="116" t="e">
        <f>Komponento_parinkimas</f>
        <v>#N/A</v>
      </c>
      <c r="AE260" s="116" t="e">
        <f>Komponento_parinkimas</f>
        <v>#N/A</v>
      </c>
      <c r="AF260" s="116" t="e">
        <f>Komponento_parinkimas</f>
        <v>#N/A</v>
      </c>
      <c r="AG260" s="116" t="e">
        <f>Komponento_parinkimas</f>
        <v>#N/A</v>
      </c>
      <c r="AH260" s="116" t="e">
        <f>Komponento_parinkimas</f>
        <v>#N/A</v>
      </c>
      <c r="AI260" s="116" t="e">
        <f>Komponento_parinkimas</f>
        <v>#N/A</v>
      </c>
      <c r="AJ260" s="116" t="e">
        <f>Komponento_parinkimas</f>
        <v>#N/A</v>
      </c>
      <c r="AK260" s="116" t="e">
        <f>Komponento_parinkimas</f>
        <v>#N/A</v>
      </c>
      <c r="AL260" s="116" t="e">
        <f>Komponento_parinkimas</f>
        <v>#N/A</v>
      </c>
      <c r="AM260" s="116" t="e">
        <f>Komponento_parinkimas</f>
        <v>#N/A</v>
      </c>
      <c r="AN260" s="116" t="e">
        <f>Komponento_parinkimas</f>
        <v>#N/A</v>
      </c>
      <c r="AO260" s="116" t="e">
        <f>Komponento_parinkimas</f>
        <v>#N/A</v>
      </c>
      <c r="AP260" s="116" t="e">
        <f>Komponento_parinkimas</f>
        <v>#N/A</v>
      </c>
      <c r="AQ260" s="116" t="e">
        <f>Komponento_parinkimas</f>
        <v>#N/A</v>
      </c>
      <c r="AR260" s="1"/>
      <c r="AS260" s="1"/>
    </row>
    <row r="261" spans="1:45">
      <c r="A261" s="113" t="s">
        <v>530</v>
      </c>
      <c r="B261" s="114" t="s">
        <v>339</v>
      </c>
      <c r="C261" s="172"/>
      <c r="D261" s="172" t="s">
        <v>69</v>
      </c>
      <c r="E261" s="184" t="s">
        <v>69</v>
      </c>
      <c r="F261" s="184">
        <v>0</v>
      </c>
      <c r="G261" s="184" t="s">
        <v>69</v>
      </c>
      <c r="H261" s="184">
        <v>0</v>
      </c>
      <c r="I261" s="184" t="s">
        <v>69</v>
      </c>
      <c r="J261" s="184">
        <v>0</v>
      </c>
      <c r="K261" s="184">
        <f t="shared" si="22"/>
        <v>0</v>
      </c>
      <c r="L261" s="18"/>
      <c r="M261" s="116" t="e">
        <f>Komponento_parinkimas</f>
        <v>#N/A</v>
      </c>
      <c r="N261" s="116" t="e">
        <f>Komponento_parinkimas</f>
        <v>#N/A</v>
      </c>
      <c r="O261" s="116" t="e">
        <f>Komponento_parinkimas</f>
        <v>#N/A</v>
      </c>
      <c r="P261" s="116" t="e">
        <f>Komponento_parinkimas</f>
        <v>#N/A</v>
      </c>
      <c r="Q261" s="116" t="e">
        <f>Komponento_parinkimas</f>
        <v>#N/A</v>
      </c>
      <c r="R261" s="116" t="e">
        <f>Komponento_parinkimas</f>
        <v>#N/A</v>
      </c>
      <c r="S261" s="116" t="e">
        <f>Komponento_parinkimas</f>
        <v>#N/A</v>
      </c>
      <c r="T261" s="116" t="e">
        <f>Komponento_parinkimas</f>
        <v>#N/A</v>
      </c>
      <c r="U261" s="116" t="e">
        <f>Komponento_parinkimas</f>
        <v>#N/A</v>
      </c>
      <c r="V261" s="116" t="e">
        <f>Komponento_parinkimas</f>
        <v>#N/A</v>
      </c>
      <c r="W261" s="116" t="e">
        <f>Komponento_parinkimas</f>
        <v>#N/A</v>
      </c>
      <c r="X261" s="116" t="e">
        <f>Komponento_parinkimas</f>
        <v>#N/A</v>
      </c>
      <c r="Y261" s="116" t="e">
        <f>Komponento_parinkimas</f>
        <v>#N/A</v>
      </c>
      <c r="Z261" s="116" t="e">
        <f>Komponento_parinkimas</f>
        <v>#N/A</v>
      </c>
      <c r="AA261" s="116" t="e">
        <f>Komponento_parinkimas</f>
        <v>#N/A</v>
      </c>
      <c r="AB261" s="116" t="e">
        <f>Komponento_parinkimas</f>
        <v>#N/A</v>
      </c>
      <c r="AC261" s="116" t="e">
        <f>Komponento_parinkimas</f>
        <v>#N/A</v>
      </c>
      <c r="AD261" s="116" t="e">
        <f>Komponento_parinkimas</f>
        <v>#N/A</v>
      </c>
      <c r="AE261" s="116" t="e">
        <f>Komponento_parinkimas</f>
        <v>#N/A</v>
      </c>
      <c r="AF261" s="116" t="e">
        <f>Komponento_parinkimas</f>
        <v>#N/A</v>
      </c>
      <c r="AG261" s="116" t="e">
        <f>Komponento_parinkimas</f>
        <v>#N/A</v>
      </c>
      <c r="AH261" s="116" t="e">
        <f>Komponento_parinkimas</f>
        <v>#N/A</v>
      </c>
      <c r="AI261" s="116" t="e">
        <f>Komponento_parinkimas</f>
        <v>#N/A</v>
      </c>
      <c r="AJ261" s="116" t="e">
        <f>Komponento_parinkimas</f>
        <v>#N/A</v>
      </c>
      <c r="AK261" s="116" t="e">
        <f>Komponento_parinkimas</f>
        <v>#N/A</v>
      </c>
      <c r="AL261" s="116" t="e">
        <f>Komponento_parinkimas</f>
        <v>#N/A</v>
      </c>
      <c r="AM261" s="116" t="e">
        <f>Komponento_parinkimas</f>
        <v>#N/A</v>
      </c>
      <c r="AN261" s="116" t="e">
        <f>Komponento_parinkimas</f>
        <v>#N/A</v>
      </c>
      <c r="AO261" s="116" t="e">
        <f>Komponento_parinkimas</f>
        <v>#N/A</v>
      </c>
      <c r="AP261" s="116" t="e">
        <f>Komponento_parinkimas</f>
        <v>#N/A</v>
      </c>
      <c r="AQ261" s="116" t="e">
        <f>Komponento_parinkimas</f>
        <v>#N/A</v>
      </c>
      <c r="AR261" s="1"/>
      <c r="AS261" s="1"/>
    </row>
    <row r="262" spans="1:45">
      <c r="A262" s="113" t="s">
        <v>530</v>
      </c>
      <c r="B262" s="114" t="s">
        <v>340</v>
      </c>
      <c r="C262" s="172"/>
      <c r="D262" s="172" t="s">
        <v>69</v>
      </c>
      <c r="E262" s="184" t="s">
        <v>69</v>
      </c>
      <c r="F262" s="184">
        <v>0</v>
      </c>
      <c r="G262" s="184" t="s">
        <v>69</v>
      </c>
      <c r="H262" s="184">
        <v>0</v>
      </c>
      <c r="I262" s="184" t="s">
        <v>69</v>
      </c>
      <c r="J262" s="184">
        <v>0</v>
      </c>
      <c r="K262" s="184">
        <f t="shared" si="22"/>
        <v>0</v>
      </c>
      <c r="L262" s="18"/>
      <c r="M262" s="116" t="e">
        <f>Komponento_parinkimas</f>
        <v>#N/A</v>
      </c>
      <c r="N262" s="116" t="e">
        <f>Komponento_parinkimas</f>
        <v>#N/A</v>
      </c>
      <c r="O262" s="116" t="e">
        <f>Komponento_parinkimas</f>
        <v>#N/A</v>
      </c>
      <c r="P262" s="116" t="e">
        <f>Komponento_parinkimas</f>
        <v>#N/A</v>
      </c>
      <c r="Q262" s="116" t="e">
        <f>Komponento_parinkimas</f>
        <v>#N/A</v>
      </c>
      <c r="R262" s="116" t="e">
        <f>Komponento_parinkimas</f>
        <v>#N/A</v>
      </c>
      <c r="S262" s="116" t="e">
        <f>Komponento_parinkimas</f>
        <v>#N/A</v>
      </c>
      <c r="T262" s="116" t="e">
        <f>Komponento_parinkimas</f>
        <v>#N/A</v>
      </c>
      <c r="U262" s="116" t="e">
        <f>Komponento_parinkimas</f>
        <v>#N/A</v>
      </c>
      <c r="V262" s="116" t="e">
        <f>Komponento_parinkimas</f>
        <v>#N/A</v>
      </c>
      <c r="W262" s="116" t="e">
        <f>Komponento_parinkimas</f>
        <v>#N/A</v>
      </c>
      <c r="X262" s="116" t="e">
        <f>Komponento_parinkimas</f>
        <v>#N/A</v>
      </c>
      <c r="Y262" s="116" t="e">
        <f>Komponento_parinkimas</f>
        <v>#N/A</v>
      </c>
      <c r="Z262" s="116" t="e">
        <f>Komponento_parinkimas</f>
        <v>#N/A</v>
      </c>
      <c r="AA262" s="116" t="e">
        <f>Komponento_parinkimas</f>
        <v>#N/A</v>
      </c>
      <c r="AB262" s="116" t="e">
        <f>Komponento_parinkimas</f>
        <v>#N/A</v>
      </c>
      <c r="AC262" s="116" t="e">
        <f>Komponento_parinkimas</f>
        <v>#N/A</v>
      </c>
      <c r="AD262" s="116" t="e">
        <f>Komponento_parinkimas</f>
        <v>#N/A</v>
      </c>
      <c r="AE262" s="116" t="e">
        <f>Komponento_parinkimas</f>
        <v>#N/A</v>
      </c>
      <c r="AF262" s="116" t="e">
        <f>Komponento_parinkimas</f>
        <v>#N/A</v>
      </c>
      <c r="AG262" s="116" t="e">
        <f>Komponento_parinkimas</f>
        <v>#N/A</v>
      </c>
      <c r="AH262" s="116" t="e">
        <f>Komponento_parinkimas</f>
        <v>#N/A</v>
      </c>
      <c r="AI262" s="116" t="e">
        <f>Komponento_parinkimas</f>
        <v>#N/A</v>
      </c>
      <c r="AJ262" s="116" t="e">
        <f>Komponento_parinkimas</f>
        <v>#N/A</v>
      </c>
      <c r="AK262" s="116" t="e">
        <f>Komponento_parinkimas</f>
        <v>#N/A</v>
      </c>
      <c r="AL262" s="116" t="e">
        <f>Komponento_parinkimas</f>
        <v>#N/A</v>
      </c>
      <c r="AM262" s="116" t="e">
        <f>Komponento_parinkimas</f>
        <v>#N/A</v>
      </c>
      <c r="AN262" s="116" t="e">
        <f>Komponento_parinkimas</f>
        <v>#N/A</v>
      </c>
      <c r="AO262" s="116" t="e">
        <f>Komponento_parinkimas</f>
        <v>#N/A</v>
      </c>
      <c r="AP262" s="116" t="e">
        <f>Komponento_parinkimas</f>
        <v>#N/A</v>
      </c>
      <c r="AQ262" s="116" t="e">
        <f>Komponento_parinkimas</f>
        <v>#N/A</v>
      </c>
      <c r="AR262" s="1"/>
      <c r="AS262" s="1"/>
    </row>
    <row r="263" spans="1:45">
      <c r="A263" s="113" t="s">
        <v>530</v>
      </c>
      <c r="B263" s="114" t="s">
        <v>341</v>
      </c>
      <c r="C263" s="172"/>
      <c r="D263" s="172" t="s">
        <v>69</v>
      </c>
      <c r="E263" s="184" t="s">
        <v>69</v>
      </c>
      <c r="F263" s="184">
        <v>0</v>
      </c>
      <c r="G263" s="184" t="s">
        <v>69</v>
      </c>
      <c r="H263" s="184">
        <v>0</v>
      </c>
      <c r="I263" s="184" t="s">
        <v>69</v>
      </c>
      <c r="J263" s="184">
        <v>0</v>
      </c>
      <c r="K263" s="184">
        <f t="shared" si="22"/>
        <v>0</v>
      </c>
      <c r="L263" s="18"/>
      <c r="M263" s="116" t="e">
        <f>Komponento_parinkimas</f>
        <v>#N/A</v>
      </c>
      <c r="N263" s="116" t="e">
        <f>Komponento_parinkimas</f>
        <v>#N/A</v>
      </c>
      <c r="O263" s="116" t="e">
        <f>Komponento_parinkimas</f>
        <v>#N/A</v>
      </c>
      <c r="P263" s="116" t="e">
        <f>Komponento_parinkimas</f>
        <v>#N/A</v>
      </c>
      <c r="Q263" s="116" t="e">
        <f>Komponento_parinkimas</f>
        <v>#N/A</v>
      </c>
      <c r="R263" s="116" t="e">
        <f>Komponento_parinkimas</f>
        <v>#N/A</v>
      </c>
      <c r="S263" s="116" t="e">
        <f>Komponento_parinkimas</f>
        <v>#N/A</v>
      </c>
      <c r="T263" s="116" t="e">
        <f>Komponento_parinkimas</f>
        <v>#N/A</v>
      </c>
      <c r="U263" s="116" t="e">
        <f>Komponento_parinkimas</f>
        <v>#N/A</v>
      </c>
      <c r="V263" s="116" t="e">
        <f>Komponento_parinkimas</f>
        <v>#N/A</v>
      </c>
      <c r="W263" s="116" t="e">
        <f>Komponento_parinkimas</f>
        <v>#N/A</v>
      </c>
      <c r="X263" s="116" t="e">
        <f>Komponento_parinkimas</f>
        <v>#N/A</v>
      </c>
      <c r="Y263" s="116" t="e">
        <f>Komponento_parinkimas</f>
        <v>#N/A</v>
      </c>
      <c r="Z263" s="116" t="e">
        <f>Komponento_parinkimas</f>
        <v>#N/A</v>
      </c>
      <c r="AA263" s="116" t="e">
        <f>Komponento_parinkimas</f>
        <v>#N/A</v>
      </c>
      <c r="AB263" s="116" t="e">
        <f>Komponento_parinkimas</f>
        <v>#N/A</v>
      </c>
      <c r="AC263" s="116" t="e">
        <f>Komponento_parinkimas</f>
        <v>#N/A</v>
      </c>
      <c r="AD263" s="116" t="e">
        <f>Komponento_parinkimas</f>
        <v>#N/A</v>
      </c>
      <c r="AE263" s="116" t="e">
        <f>Komponento_parinkimas</f>
        <v>#N/A</v>
      </c>
      <c r="AF263" s="116" t="e">
        <f>Komponento_parinkimas</f>
        <v>#N/A</v>
      </c>
      <c r="AG263" s="116" t="e">
        <f>Komponento_parinkimas</f>
        <v>#N/A</v>
      </c>
      <c r="AH263" s="116" t="e">
        <f>Komponento_parinkimas</f>
        <v>#N/A</v>
      </c>
      <c r="AI263" s="116" t="e">
        <f>Komponento_parinkimas</f>
        <v>#N/A</v>
      </c>
      <c r="AJ263" s="116" t="e">
        <f>Komponento_parinkimas</f>
        <v>#N/A</v>
      </c>
      <c r="AK263" s="116" t="e">
        <f>Komponento_parinkimas</f>
        <v>#N/A</v>
      </c>
      <c r="AL263" s="116" t="e">
        <f>Komponento_parinkimas</f>
        <v>#N/A</v>
      </c>
      <c r="AM263" s="116" t="e">
        <f>Komponento_parinkimas</f>
        <v>#N/A</v>
      </c>
      <c r="AN263" s="116" t="e">
        <f>Komponento_parinkimas</f>
        <v>#N/A</v>
      </c>
      <c r="AO263" s="116" t="e">
        <f>Komponento_parinkimas</f>
        <v>#N/A</v>
      </c>
      <c r="AP263" s="116" t="e">
        <f>Komponento_parinkimas</f>
        <v>#N/A</v>
      </c>
      <c r="AQ263" s="116" t="e">
        <f>Komponento_parinkimas</f>
        <v>#N/A</v>
      </c>
      <c r="AR263" s="1"/>
      <c r="AS263" s="1"/>
    </row>
    <row r="264" spans="1:45">
      <c r="A264" s="113" t="s">
        <v>530</v>
      </c>
      <c r="B264" s="114" t="s">
        <v>342</v>
      </c>
      <c r="C264" s="172"/>
      <c r="D264" s="172" t="s">
        <v>69</v>
      </c>
      <c r="E264" s="184" t="s">
        <v>69</v>
      </c>
      <c r="F264" s="184">
        <v>0</v>
      </c>
      <c r="G264" s="184" t="s">
        <v>69</v>
      </c>
      <c r="H264" s="184">
        <v>0</v>
      </c>
      <c r="I264" s="184" t="s">
        <v>69</v>
      </c>
      <c r="J264" s="184">
        <v>0</v>
      </c>
      <c r="K264" s="184">
        <f t="shared" si="22"/>
        <v>0</v>
      </c>
      <c r="L264" s="18"/>
      <c r="M264" s="116" t="e">
        <f>Komponento_parinkimas</f>
        <v>#N/A</v>
      </c>
      <c r="N264" s="116" t="e">
        <f>Komponento_parinkimas</f>
        <v>#N/A</v>
      </c>
      <c r="O264" s="116" t="e">
        <f>Komponento_parinkimas</f>
        <v>#N/A</v>
      </c>
      <c r="P264" s="116" t="e">
        <f>Komponento_parinkimas</f>
        <v>#N/A</v>
      </c>
      <c r="Q264" s="116" t="e">
        <f>Komponento_parinkimas</f>
        <v>#N/A</v>
      </c>
      <c r="R264" s="116" t="e">
        <f>Komponento_parinkimas</f>
        <v>#N/A</v>
      </c>
      <c r="S264" s="116" t="e">
        <f>Komponento_parinkimas</f>
        <v>#N/A</v>
      </c>
      <c r="T264" s="116" t="e">
        <f>Komponento_parinkimas</f>
        <v>#N/A</v>
      </c>
      <c r="U264" s="116" t="e">
        <f>Komponento_parinkimas</f>
        <v>#N/A</v>
      </c>
      <c r="V264" s="116" t="e">
        <f>Komponento_parinkimas</f>
        <v>#N/A</v>
      </c>
      <c r="W264" s="116" t="e">
        <f>Komponento_parinkimas</f>
        <v>#N/A</v>
      </c>
      <c r="X264" s="116" t="e">
        <f>Komponento_parinkimas</f>
        <v>#N/A</v>
      </c>
      <c r="Y264" s="116" t="e">
        <f>Komponento_parinkimas</f>
        <v>#N/A</v>
      </c>
      <c r="Z264" s="116" t="e">
        <f>Komponento_parinkimas</f>
        <v>#N/A</v>
      </c>
      <c r="AA264" s="116" t="e">
        <f>Komponento_parinkimas</f>
        <v>#N/A</v>
      </c>
      <c r="AB264" s="116" t="e">
        <f>Komponento_parinkimas</f>
        <v>#N/A</v>
      </c>
      <c r="AC264" s="116" t="e">
        <f>Komponento_parinkimas</f>
        <v>#N/A</v>
      </c>
      <c r="AD264" s="116" t="e">
        <f>Komponento_parinkimas</f>
        <v>#N/A</v>
      </c>
      <c r="AE264" s="116" t="e">
        <f>Komponento_parinkimas</f>
        <v>#N/A</v>
      </c>
      <c r="AF264" s="116" t="e">
        <f>Komponento_parinkimas</f>
        <v>#N/A</v>
      </c>
      <c r="AG264" s="116" t="e">
        <f>Komponento_parinkimas</f>
        <v>#N/A</v>
      </c>
      <c r="AH264" s="116" t="e">
        <f>Komponento_parinkimas</f>
        <v>#N/A</v>
      </c>
      <c r="AI264" s="116" t="e">
        <f>Komponento_parinkimas</f>
        <v>#N/A</v>
      </c>
      <c r="AJ264" s="116" t="e">
        <f>Komponento_parinkimas</f>
        <v>#N/A</v>
      </c>
      <c r="AK264" s="116" t="e">
        <f>Komponento_parinkimas</f>
        <v>#N/A</v>
      </c>
      <c r="AL264" s="116" t="e">
        <f>Komponento_parinkimas</f>
        <v>#N/A</v>
      </c>
      <c r="AM264" s="116" t="e">
        <f>Komponento_parinkimas</f>
        <v>#N/A</v>
      </c>
      <c r="AN264" s="116" t="e">
        <f>Komponento_parinkimas</f>
        <v>#N/A</v>
      </c>
      <c r="AO264" s="116" t="e">
        <f>Komponento_parinkimas</f>
        <v>#N/A</v>
      </c>
      <c r="AP264" s="116" t="e">
        <f>Komponento_parinkimas</f>
        <v>#N/A</v>
      </c>
      <c r="AQ264" s="116" t="e">
        <f>Komponento_parinkimas</f>
        <v>#N/A</v>
      </c>
      <c r="AR264" s="1"/>
      <c r="AS264" s="1"/>
    </row>
    <row r="265" spans="1:45">
      <c r="A265" s="113" t="s">
        <v>530</v>
      </c>
      <c r="B265" s="114" t="s">
        <v>343</v>
      </c>
      <c r="C265" s="172"/>
      <c r="D265" s="172" t="s">
        <v>69</v>
      </c>
      <c r="E265" s="184" t="s">
        <v>69</v>
      </c>
      <c r="F265" s="184">
        <v>0</v>
      </c>
      <c r="G265" s="184" t="s">
        <v>69</v>
      </c>
      <c r="H265" s="184">
        <v>0</v>
      </c>
      <c r="I265" s="184" t="s">
        <v>69</v>
      </c>
      <c r="J265" s="184">
        <v>0</v>
      </c>
      <c r="K265" s="184">
        <f t="shared" si="22"/>
        <v>0</v>
      </c>
      <c r="L265" s="18"/>
      <c r="M265" s="116" t="e">
        <f>Komponento_parinkimas</f>
        <v>#N/A</v>
      </c>
      <c r="N265" s="116" t="e">
        <f>Komponento_parinkimas</f>
        <v>#N/A</v>
      </c>
      <c r="O265" s="116" t="e">
        <f>Komponento_parinkimas</f>
        <v>#N/A</v>
      </c>
      <c r="P265" s="116" t="e">
        <f>Komponento_parinkimas</f>
        <v>#N/A</v>
      </c>
      <c r="Q265" s="116" t="e">
        <f>Komponento_parinkimas</f>
        <v>#N/A</v>
      </c>
      <c r="R265" s="116" t="e">
        <f>Komponento_parinkimas</f>
        <v>#N/A</v>
      </c>
      <c r="S265" s="116" t="e">
        <f>Komponento_parinkimas</f>
        <v>#N/A</v>
      </c>
      <c r="T265" s="116" t="e">
        <f>Komponento_parinkimas</f>
        <v>#N/A</v>
      </c>
      <c r="U265" s="116" t="e">
        <f>Komponento_parinkimas</f>
        <v>#N/A</v>
      </c>
      <c r="V265" s="116" t="e">
        <f>Komponento_parinkimas</f>
        <v>#N/A</v>
      </c>
      <c r="W265" s="116" t="e">
        <f>Komponento_parinkimas</f>
        <v>#N/A</v>
      </c>
      <c r="X265" s="116" t="e">
        <f>Komponento_parinkimas</f>
        <v>#N/A</v>
      </c>
      <c r="Y265" s="116" t="e">
        <f>Komponento_parinkimas</f>
        <v>#N/A</v>
      </c>
      <c r="Z265" s="116" t="e">
        <f>Komponento_parinkimas</f>
        <v>#N/A</v>
      </c>
      <c r="AA265" s="116" t="e">
        <f>Komponento_parinkimas</f>
        <v>#N/A</v>
      </c>
      <c r="AB265" s="116" t="e">
        <f>Komponento_parinkimas</f>
        <v>#N/A</v>
      </c>
      <c r="AC265" s="116" t="e">
        <f>Komponento_parinkimas</f>
        <v>#N/A</v>
      </c>
      <c r="AD265" s="116" t="e">
        <f>Komponento_parinkimas</f>
        <v>#N/A</v>
      </c>
      <c r="AE265" s="116" t="e">
        <f>Komponento_parinkimas</f>
        <v>#N/A</v>
      </c>
      <c r="AF265" s="116" t="e">
        <f>Komponento_parinkimas</f>
        <v>#N/A</v>
      </c>
      <c r="AG265" s="116" t="e">
        <f>Komponento_parinkimas</f>
        <v>#N/A</v>
      </c>
      <c r="AH265" s="116" t="e">
        <f>Komponento_parinkimas</f>
        <v>#N/A</v>
      </c>
      <c r="AI265" s="116" t="e">
        <f>Komponento_parinkimas</f>
        <v>#N/A</v>
      </c>
      <c r="AJ265" s="116" t="e">
        <f>Komponento_parinkimas</f>
        <v>#N/A</v>
      </c>
      <c r="AK265" s="116" t="e">
        <f>Komponento_parinkimas</f>
        <v>#N/A</v>
      </c>
      <c r="AL265" s="116" t="e">
        <f>Komponento_parinkimas</f>
        <v>#N/A</v>
      </c>
      <c r="AM265" s="116" t="e">
        <f>Komponento_parinkimas</f>
        <v>#N/A</v>
      </c>
      <c r="AN265" s="116" t="e">
        <f>Komponento_parinkimas</f>
        <v>#N/A</v>
      </c>
      <c r="AO265" s="116" t="e">
        <f>Komponento_parinkimas</f>
        <v>#N/A</v>
      </c>
      <c r="AP265" s="116" t="e">
        <f>Komponento_parinkimas</f>
        <v>#N/A</v>
      </c>
      <c r="AQ265" s="116" t="e">
        <f>Komponento_parinkimas</f>
        <v>#N/A</v>
      </c>
      <c r="AR265" s="1"/>
      <c r="AS265" s="1"/>
    </row>
    <row r="266" spans="1:45">
      <c r="A266" s="113" t="s">
        <v>530</v>
      </c>
      <c r="B266" s="119" t="s">
        <v>53</v>
      </c>
      <c r="C266" s="120"/>
      <c r="D266" s="120"/>
      <c r="E266" s="196"/>
      <c r="F266" s="196"/>
      <c r="G266" s="196"/>
      <c r="H266" s="196"/>
      <c r="I266" s="196"/>
      <c r="J266" s="196"/>
      <c r="K266" s="191"/>
      <c r="L266" s="118"/>
      <c r="M266" s="111"/>
      <c r="N266" s="111"/>
      <c r="O266" s="111"/>
      <c r="P266" s="111"/>
      <c r="Q266" s="111"/>
      <c r="R266" s="111"/>
      <c r="S266" s="111"/>
      <c r="T266" s="111"/>
      <c r="U266" s="111"/>
      <c r="V266" s="111"/>
      <c r="W266" s="111"/>
      <c r="X266" s="111"/>
      <c r="Y266" s="111"/>
      <c r="Z266" s="111"/>
      <c r="AA266" s="111"/>
      <c r="AB266" s="111"/>
      <c r="AC266" s="111"/>
      <c r="AD266" s="111"/>
      <c r="AE266" s="111"/>
      <c r="AF266" s="111"/>
      <c r="AG266" s="111"/>
      <c r="AH266" s="111"/>
      <c r="AI266" s="111"/>
      <c r="AJ266" s="111"/>
      <c r="AK266" s="111"/>
      <c r="AL266" s="111"/>
      <c r="AM266" s="111"/>
      <c r="AN266" s="111"/>
      <c r="AO266" s="111"/>
      <c r="AP266" s="111"/>
      <c r="AQ266" s="111"/>
      <c r="AR266" s="1"/>
      <c r="AS266" s="1"/>
    </row>
    <row r="267" spans="1:45">
      <c r="A267" s="113" t="s">
        <v>530</v>
      </c>
      <c r="B267" s="114" t="s">
        <v>344</v>
      </c>
      <c r="C267" s="172"/>
      <c r="D267" s="172" t="s">
        <v>69</v>
      </c>
      <c r="E267" s="184" t="s">
        <v>69</v>
      </c>
      <c r="F267" s="184">
        <v>0</v>
      </c>
      <c r="G267" s="184" t="s">
        <v>69</v>
      </c>
      <c r="H267" s="184">
        <v>0</v>
      </c>
      <c r="I267" s="184" t="s">
        <v>69</v>
      </c>
      <c r="J267" s="184">
        <v>0</v>
      </c>
      <c r="K267" s="184">
        <f>PRODUCT(IF(E267&lt;&gt;"'-",F267,1),IF(G267&lt;&gt;"-",H267,1),IF(I267&lt;&gt;"-",J267,1))</f>
        <v>0</v>
      </c>
      <c r="L267" s="18"/>
      <c r="M267" s="116" t="e">
        <f>Komponento_parinkimas</f>
        <v>#N/A</v>
      </c>
      <c r="N267" s="116" t="e">
        <f>Komponento_parinkimas</f>
        <v>#N/A</v>
      </c>
      <c r="O267" s="116" t="e">
        <f>Komponento_parinkimas</f>
        <v>#N/A</v>
      </c>
      <c r="P267" s="116" t="e">
        <f>Komponento_parinkimas</f>
        <v>#N/A</v>
      </c>
      <c r="Q267" s="116" t="e">
        <f>Komponento_parinkimas</f>
        <v>#N/A</v>
      </c>
      <c r="R267" s="116" t="e">
        <f>Komponento_parinkimas</f>
        <v>#N/A</v>
      </c>
      <c r="S267" s="116" t="e">
        <f>Komponento_parinkimas</f>
        <v>#N/A</v>
      </c>
      <c r="T267" s="116" t="e">
        <f>Komponento_parinkimas</f>
        <v>#N/A</v>
      </c>
      <c r="U267" s="116" t="e">
        <f>Komponento_parinkimas</f>
        <v>#N/A</v>
      </c>
      <c r="V267" s="116" t="e">
        <f>Komponento_parinkimas</f>
        <v>#N/A</v>
      </c>
      <c r="W267" s="116" t="e">
        <f>Komponento_parinkimas</f>
        <v>#N/A</v>
      </c>
      <c r="X267" s="116" t="e">
        <f>Komponento_parinkimas</f>
        <v>#N/A</v>
      </c>
      <c r="Y267" s="116" t="e">
        <f>Komponento_parinkimas</f>
        <v>#N/A</v>
      </c>
      <c r="Z267" s="116" t="e">
        <f>Komponento_parinkimas</f>
        <v>#N/A</v>
      </c>
      <c r="AA267" s="116" t="e">
        <f>Komponento_parinkimas</f>
        <v>#N/A</v>
      </c>
      <c r="AB267" s="116" t="e">
        <f>Komponento_parinkimas</f>
        <v>#N/A</v>
      </c>
      <c r="AC267" s="116" t="e">
        <f>Komponento_parinkimas</f>
        <v>#N/A</v>
      </c>
      <c r="AD267" s="116" t="e">
        <f>Komponento_parinkimas</f>
        <v>#N/A</v>
      </c>
      <c r="AE267" s="116" t="e">
        <f>Komponento_parinkimas</f>
        <v>#N/A</v>
      </c>
      <c r="AF267" s="116" t="e">
        <f>Komponento_parinkimas</f>
        <v>#N/A</v>
      </c>
      <c r="AG267" s="116" t="e">
        <f>Komponento_parinkimas</f>
        <v>#N/A</v>
      </c>
      <c r="AH267" s="116" t="e">
        <f>Komponento_parinkimas</f>
        <v>#N/A</v>
      </c>
      <c r="AI267" s="116" t="e">
        <f>Komponento_parinkimas</f>
        <v>#N/A</v>
      </c>
      <c r="AJ267" s="116" t="e">
        <f>Komponento_parinkimas</f>
        <v>#N/A</v>
      </c>
      <c r="AK267" s="116" t="e">
        <f>Komponento_parinkimas</f>
        <v>#N/A</v>
      </c>
      <c r="AL267" s="116" t="e">
        <f>Komponento_parinkimas</f>
        <v>#N/A</v>
      </c>
      <c r="AM267" s="116" t="e">
        <f>Komponento_parinkimas</f>
        <v>#N/A</v>
      </c>
      <c r="AN267" s="116" t="e">
        <f>Komponento_parinkimas</f>
        <v>#N/A</v>
      </c>
      <c r="AO267" s="116" t="e">
        <f>Komponento_parinkimas</f>
        <v>#N/A</v>
      </c>
      <c r="AP267" s="116" t="e">
        <f>Komponento_parinkimas</f>
        <v>#N/A</v>
      </c>
      <c r="AQ267" s="116" t="e">
        <f>Komponento_parinkimas</f>
        <v>#N/A</v>
      </c>
      <c r="AR267" s="1"/>
      <c r="AS267" s="1"/>
    </row>
    <row r="268" spans="1:45">
      <c r="A268" s="113" t="s">
        <v>530</v>
      </c>
      <c r="B268" s="114" t="s">
        <v>345</v>
      </c>
      <c r="C268" s="172"/>
      <c r="D268" s="172" t="s">
        <v>69</v>
      </c>
      <c r="E268" s="184" t="s">
        <v>69</v>
      </c>
      <c r="F268" s="184">
        <v>0</v>
      </c>
      <c r="G268" s="184" t="s">
        <v>69</v>
      </c>
      <c r="H268" s="184">
        <v>0</v>
      </c>
      <c r="I268" s="184" t="s">
        <v>69</v>
      </c>
      <c r="J268" s="184">
        <v>0</v>
      </c>
      <c r="K268" s="184">
        <f>PRODUCT(IF(E268&lt;&gt;"'-",F268,1),IF(G268&lt;&gt;"-",H268,1),IF(I268&lt;&gt;"-",J268,1))</f>
        <v>0</v>
      </c>
      <c r="L268" s="18"/>
      <c r="M268" s="116" t="e">
        <f>Komponento_parinkimas</f>
        <v>#N/A</v>
      </c>
      <c r="N268" s="116" t="e">
        <f>Komponento_parinkimas</f>
        <v>#N/A</v>
      </c>
      <c r="O268" s="116" t="e">
        <f>Komponento_parinkimas</f>
        <v>#N/A</v>
      </c>
      <c r="P268" s="116" t="e">
        <f>Komponento_parinkimas</f>
        <v>#N/A</v>
      </c>
      <c r="Q268" s="116" t="e">
        <f>Komponento_parinkimas</f>
        <v>#N/A</v>
      </c>
      <c r="R268" s="116" t="e">
        <f>Komponento_parinkimas</f>
        <v>#N/A</v>
      </c>
      <c r="S268" s="116" t="e">
        <f>Komponento_parinkimas</f>
        <v>#N/A</v>
      </c>
      <c r="T268" s="116" t="e">
        <f>Komponento_parinkimas</f>
        <v>#N/A</v>
      </c>
      <c r="U268" s="116" t="e">
        <f>Komponento_parinkimas</f>
        <v>#N/A</v>
      </c>
      <c r="V268" s="116" t="e">
        <f>Komponento_parinkimas</f>
        <v>#N/A</v>
      </c>
      <c r="W268" s="116" t="e">
        <f>Komponento_parinkimas</f>
        <v>#N/A</v>
      </c>
      <c r="X268" s="116" t="e">
        <f>Komponento_parinkimas</f>
        <v>#N/A</v>
      </c>
      <c r="Y268" s="116" t="e">
        <f>Komponento_parinkimas</f>
        <v>#N/A</v>
      </c>
      <c r="Z268" s="116" t="e">
        <f>Komponento_parinkimas</f>
        <v>#N/A</v>
      </c>
      <c r="AA268" s="116" t="e">
        <f>Komponento_parinkimas</f>
        <v>#N/A</v>
      </c>
      <c r="AB268" s="116" t="e">
        <f>Komponento_parinkimas</f>
        <v>#N/A</v>
      </c>
      <c r="AC268" s="116" t="e">
        <f>Komponento_parinkimas</f>
        <v>#N/A</v>
      </c>
      <c r="AD268" s="116" t="e">
        <f>Komponento_parinkimas</f>
        <v>#N/A</v>
      </c>
      <c r="AE268" s="116" t="e">
        <f>Komponento_parinkimas</f>
        <v>#N/A</v>
      </c>
      <c r="AF268" s="116" t="e">
        <f>Komponento_parinkimas</f>
        <v>#N/A</v>
      </c>
      <c r="AG268" s="116" t="e">
        <f>Komponento_parinkimas</f>
        <v>#N/A</v>
      </c>
      <c r="AH268" s="116" t="e">
        <f>Komponento_parinkimas</f>
        <v>#N/A</v>
      </c>
      <c r="AI268" s="116" t="e">
        <f>Komponento_parinkimas</f>
        <v>#N/A</v>
      </c>
      <c r="AJ268" s="116" t="e">
        <f>Komponento_parinkimas</f>
        <v>#N/A</v>
      </c>
      <c r="AK268" s="116" t="e">
        <f>Komponento_parinkimas</f>
        <v>#N/A</v>
      </c>
      <c r="AL268" s="116" t="e">
        <f>Komponento_parinkimas</f>
        <v>#N/A</v>
      </c>
      <c r="AM268" s="116" t="e">
        <f>Komponento_parinkimas</f>
        <v>#N/A</v>
      </c>
      <c r="AN268" s="116" t="e">
        <f>Komponento_parinkimas</f>
        <v>#N/A</v>
      </c>
      <c r="AO268" s="116" t="e">
        <f>Komponento_parinkimas</f>
        <v>#N/A</v>
      </c>
      <c r="AP268" s="116" t="e">
        <f>Komponento_parinkimas</f>
        <v>#N/A</v>
      </c>
      <c r="AQ268" s="116" t="e">
        <f>Komponento_parinkimas</f>
        <v>#N/A</v>
      </c>
      <c r="AR268" s="1"/>
      <c r="AS268" s="1"/>
    </row>
    <row r="269" spans="1:45">
      <c r="A269" s="113" t="s">
        <v>530</v>
      </c>
      <c r="B269" s="114" t="s">
        <v>346</v>
      </c>
      <c r="C269" s="172"/>
      <c r="D269" s="172" t="s">
        <v>69</v>
      </c>
      <c r="E269" s="184" t="s">
        <v>69</v>
      </c>
      <c r="F269" s="184">
        <v>0</v>
      </c>
      <c r="G269" s="184" t="s">
        <v>69</v>
      </c>
      <c r="H269" s="184">
        <v>0</v>
      </c>
      <c r="I269" s="184" t="s">
        <v>69</v>
      </c>
      <c r="J269" s="184">
        <v>0</v>
      </c>
      <c r="K269" s="184">
        <f>PRODUCT(IF(E269&lt;&gt;"'-",F269,1),IF(G269&lt;&gt;"-",H269,1),IF(I269&lt;&gt;"-",J269,1))</f>
        <v>0</v>
      </c>
      <c r="L269" s="18"/>
      <c r="M269" s="116" t="e">
        <f>Komponento_parinkimas</f>
        <v>#N/A</v>
      </c>
      <c r="N269" s="116" t="e">
        <f>Komponento_parinkimas</f>
        <v>#N/A</v>
      </c>
      <c r="O269" s="116" t="e">
        <f>Komponento_parinkimas</f>
        <v>#N/A</v>
      </c>
      <c r="P269" s="116" t="e">
        <f>Komponento_parinkimas</f>
        <v>#N/A</v>
      </c>
      <c r="Q269" s="116" t="e">
        <f>Komponento_parinkimas</f>
        <v>#N/A</v>
      </c>
      <c r="R269" s="116" t="e">
        <f>Komponento_parinkimas</f>
        <v>#N/A</v>
      </c>
      <c r="S269" s="116" t="e">
        <f>Komponento_parinkimas</f>
        <v>#N/A</v>
      </c>
      <c r="T269" s="116" t="e">
        <f>Komponento_parinkimas</f>
        <v>#N/A</v>
      </c>
      <c r="U269" s="116" t="e">
        <f>Komponento_parinkimas</f>
        <v>#N/A</v>
      </c>
      <c r="V269" s="116" t="e">
        <f>Komponento_parinkimas</f>
        <v>#N/A</v>
      </c>
      <c r="W269" s="116" t="e">
        <f>Komponento_parinkimas</f>
        <v>#N/A</v>
      </c>
      <c r="X269" s="116" t="e">
        <f>Komponento_parinkimas</f>
        <v>#N/A</v>
      </c>
      <c r="Y269" s="116" t="e">
        <f>Komponento_parinkimas</f>
        <v>#N/A</v>
      </c>
      <c r="Z269" s="116" t="e">
        <f>Komponento_parinkimas</f>
        <v>#N/A</v>
      </c>
      <c r="AA269" s="116" t="e">
        <f>Komponento_parinkimas</f>
        <v>#N/A</v>
      </c>
      <c r="AB269" s="116" t="e">
        <f>Komponento_parinkimas</f>
        <v>#N/A</v>
      </c>
      <c r="AC269" s="116" t="e">
        <f>Komponento_parinkimas</f>
        <v>#N/A</v>
      </c>
      <c r="AD269" s="116" t="e">
        <f>Komponento_parinkimas</f>
        <v>#N/A</v>
      </c>
      <c r="AE269" s="116" t="e">
        <f>Komponento_parinkimas</f>
        <v>#N/A</v>
      </c>
      <c r="AF269" s="116" t="e">
        <f>Komponento_parinkimas</f>
        <v>#N/A</v>
      </c>
      <c r="AG269" s="116" t="e">
        <f>Komponento_parinkimas</f>
        <v>#N/A</v>
      </c>
      <c r="AH269" s="116" t="e">
        <f>Komponento_parinkimas</f>
        <v>#N/A</v>
      </c>
      <c r="AI269" s="116" t="e">
        <f>Komponento_parinkimas</f>
        <v>#N/A</v>
      </c>
      <c r="AJ269" s="116" t="e">
        <f>Komponento_parinkimas</f>
        <v>#N/A</v>
      </c>
      <c r="AK269" s="116" t="e">
        <f>Komponento_parinkimas</f>
        <v>#N/A</v>
      </c>
      <c r="AL269" s="116" t="e">
        <f>Komponento_parinkimas</f>
        <v>#N/A</v>
      </c>
      <c r="AM269" s="116" t="e">
        <f>Komponento_parinkimas</f>
        <v>#N/A</v>
      </c>
      <c r="AN269" s="116" t="e">
        <f>Komponento_parinkimas</f>
        <v>#N/A</v>
      </c>
      <c r="AO269" s="116" t="e">
        <f>Komponento_parinkimas</f>
        <v>#N/A</v>
      </c>
      <c r="AP269" s="116" t="e">
        <f>Komponento_parinkimas</f>
        <v>#N/A</v>
      </c>
      <c r="AQ269" s="116" t="e">
        <f>Komponento_parinkimas</f>
        <v>#N/A</v>
      </c>
      <c r="AR269" s="1"/>
      <c r="AS269" s="1"/>
    </row>
    <row r="270" spans="1:45">
      <c r="A270" s="113" t="s">
        <v>502</v>
      </c>
      <c r="B270" s="119" t="s">
        <v>50</v>
      </c>
      <c r="C270" s="120"/>
      <c r="D270" s="120"/>
      <c r="E270" s="196"/>
      <c r="F270" s="196"/>
      <c r="G270" s="196"/>
      <c r="H270" s="196"/>
      <c r="I270" s="196"/>
      <c r="J270" s="196"/>
      <c r="K270" s="191"/>
      <c r="L270" s="118"/>
      <c r="M270" s="111"/>
      <c r="N270" s="111"/>
      <c r="O270" s="111"/>
      <c r="P270" s="111"/>
      <c r="Q270" s="111"/>
      <c r="R270" s="111"/>
      <c r="S270" s="111"/>
      <c r="T270" s="111"/>
      <c r="U270" s="111"/>
      <c r="V270" s="111"/>
      <c r="W270" s="111"/>
      <c r="X270" s="111"/>
      <c r="Y270" s="111"/>
      <c r="Z270" s="111"/>
      <c r="AA270" s="111"/>
      <c r="AB270" s="111"/>
      <c r="AC270" s="111"/>
      <c r="AD270" s="111"/>
      <c r="AE270" s="111"/>
      <c r="AF270" s="111"/>
      <c r="AG270" s="111"/>
      <c r="AH270" s="111"/>
      <c r="AI270" s="111"/>
      <c r="AJ270" s="111"/>
      <c r="AK270" s="111"/>
      <c r="AL270" s="111"/>
      <c r="AM270" s="111"/>
      <c r="AN270" s="111"/>
      <c r="AO270" s="111"/>
      <c r="AP270" s="111"/>
      <c r="AQ270" s="111"/>
      <c r="AR270" s="1"/>
      <c r="AS270" s="1"/>
    </row>
    <row r="271" spans="1:45">
      <c r="A271" s="113" t="s">
        <v>502</v>
      </c>
      <c r="B271" s="114" t="s">
        <v>51</v>
      </c>
      <c r="C271" s="172"/>
      <c r="D271" s="172" t="s">
        <v>69</v>
      </c>
      <c r="E271" s="184" t="s">
        <v>69</v>
      </c>
      <c r="F271" s="184">
        <v>0</v>
      </c>
      <c r="G271" s="184" t="s">
        <v>69</v>
      </c>
      <c r="H271" s="184">
        <v>0</v>
      </c>
      <c r="I271" s="184" t="s">
        <v>69</v>
      </c>
      <c r="J271" s="184">
        <v>0</v>
      </c>
      <c r="K271" s="184">
        <f>PRODUCT(IF(E271&lt;&gt;"'-",F271,1),IF(G271&lt;&gt;"-",H271,1),IF(I271&lt;&gt;"-",J271,1))</f>
        <v>0</v>
      </c>
      <c r="L271" s="18"/>
      <c r="M271" s="116" t="e">
        <f>Komponento_parinkimas</f>
        <v>#N/A</v>
      </c>
      <c r="N271" s="116" t="e">
        <f>Komponento_parinkimas</f>
        <v>#N/A</v>
      </c>
      <c r="O271" s="116" t="e">
        <f>Komponento_parinkimas</f>
        <v>#N/A</v>
      </c>
      <c r="P271" s="116" t="e">
        <f>Komponento_parinkimas</f>
        <v>#N/A</v>
      </c>
      <c r="Q271" s="116" t="e">
        <f>Komponento_parinkimas</f>
        <v>#N/A</v>
      </c>
      <c r="R271" s="116" t="e">
        <f>Komponento_parinkimas</f>
        <v>#N/A</v>
      </c>
      <c r="S271" s="116" t="e">
        <f>Komponento_parinkimas</f>
        <v>#N/A</v>
      </c>
      <c r="T271" s="116" t="e">
        <f>Komponento_parinkimas</f>
        <v>#N/A</v>
      </c>
      <c r="U271" s="116" t="e">
        <f>Komponento_parinkimas</f>
        <v>#N/A</v>
      </c>
      <c r="V271" s="116" t="e">
        <f>Komponento_parinkimas</f>
        <v>#N/A</v>
      </c>
      <c r="W271" s="116" t="e">
        <f>Komponento_parinkimas</f>
        <v>#N/A</v>
      </c>
      <c r="X271" s="116" t="e">
        <f>Komponento_parinkimas</f>
        <v>#N/A</v>
      </c>
      <c r="Y271" s="116" t="e">
        <f>Komponento_parinkimas</f>
        <v>#N/A</v>
      </c>
      <c r="Z271" s="116" t="e">
        <f>Komponento_parinkimas</f>
        <v>#N/A</v>
      </c>
      <c r="AA271" s="116" t="e">
        <f>Komponento_parinkimas</f>
        <v>#N/A</v>
      </c>
      <c r="AB271" s="116" t="e">
        <f>Komponento_parinkimas</f>
        <v>#N/A</v>
      </c>
      <c r="AC271" s="116" t="e">
        <f>Komponento_parinkimas</f>
        <v>#N/A</v>
      </c>
      <c r="AD271" s="116" t="e">
        <f>Komponento_parinkimas</f>
        <v>#N/A</v>
      </c>
      <c r="AE271" s="116" t="e">
        <f>Komponento_parinkimas</f>
        <v>#N/A</v>
      </c>
      <c r="AF271" s="116" t="e">
        <f>Komponento_parinkimas</f>
        <v>#N/A</v>
      </c>
      <c r="AG271" s="116" t="e">
        <f>Komponento_parinkimas</f>
        <v>#N/A</v>
      </c>
      <c r="AH271" s="116" t="e">
        <f>Komponento_parinkimas</f>
        <v>#N/A</v>
      </c>
      <c r="AI271" s="116" t="e">
        <f>Komponento_parinkimas</f>
        <v>#N/A</v>
      </c>
      <c r="AJ271" s="116" t="e">
        <f>Komponento_parinkimas</f>
        <v>#N/A</v>
      </c>
      <c r="AK271" s="116" t="e">
        <f>Komponento_parinkimas</f>
        <v>#N/A</v>
      </c>
      <c r="AL271" s="116" t="e">
        <f>Komponento_parinkimas</f>
        <v>#N/A</v>
      </c>
      <c r="AM271" s="116" t="e">
        <f>Komponento_parinkimas</f>
        <v>#N/A</v>
      </c>
      <c r="AN271" s="116" t="e">
        <f>Komponento_parinkimas</f>
        <v>#N/A</v>
      </c>
      <c r="AO271" s="116" t="e">
        <f>Komponento_parinkimas</f>
        <v>#N/A</v>
      </c>
      <c r="AP271" s="116" t="e">
        <f>Komponento_parinkimas</f>
        <v>#N/A</v>
      </c>
      <c r="AQ271" s="116" t="e">
        <f>Komponento_parinkimas</f>
        <v>#N/A</v>
      </c>
      <c r="AR271" s="1"/>
      <c r="AS271" s="1"/>
    </row>
    <row r="272" spans="1:45">
      <c r="A272" s="113" t="s">
        <v>502</v>
      </c>
      <c r="B272" s="114" t="s">
        <v>52</v>
      </c>
      <c r="C272" s="172"/>
      <c r="D272" s="172" t="s">
        <v>69</v>
      </c>
      <c r="E272" s="184" t="s">
        <v>69</v>
      </c>
      <c r="F272" s="184">
        <v>0</v>
      </c>
      <c r="G272" s="184" t="s">
        <v>69</v>
      </c>
      <c r="H272" s="184">
        <v>0</v>
      </c>
      <c r="I272" s="184" t="s">
        <v>69</v>
      </c>
      <c r="J272" s="184">
        <v>0</v>
      </c>
      <c r="K272" s="184">
        <f t="shared" ref="K272:K277" si="23">PRODUCT(IF(E272&lt;&gt;"'-",F272,1),IF(G272&lt;&gt;"-",H272,1),IF(I272&lt;&gt;"-",J272,1))</f>
        <v>0</v>
      </c>
      <c r="L272" s="18"/>
      <c r="M272" s="116" t="e">
        <f>Komponento_parinkimas</f>
        <v>#N/A</v>
      </c>
      <c r="N272" s="116" t="e">
        <f>Komponento_parinkimas</f>
        <v>#N/A</v>
      </c>
      <c r="O272" s="116" t="e">
        <f>Komponento_parinkimas</f>
        <v>#N/A</v>
      </c>
      <c r="P272" s="116" t="e">
        <f>Komponento_parinkimas</f>
        <v>#N/A</v>
      </c>
      <c r="Q272" s="116" t="e">
        <f>Komponento_parinkimas</f>
        <v>#N/A</v>
      </c>
      <c r="R272" s="116" t="e">
        <f>Komponento_parinkimas</f>
        <v>#N/A</v>
      </c>
      <c r="S272" s="116" t="e">
        <f>Komponento_parinkimas</f>
        <v>#N/A</v>
      </c>
      <c r="T272" s="116" t="e">
        <f>Komponento_parinkimas</f>
        <v>#N/A</v>
      </c>
      <c r="U272" s="116" t="e">
        <f>Komponento_parinkimas</f>
        <v>#N/A</v>
      </c>
      <c r="V272" s="116" t="e">
        <f>Komponento_parinkimas</f>
        <v>#N/A</v>
      </c>
      <c r="W272" s="116" t="e">
        <f>Komponento_parinkimas</f>
        <v>#N/A</v>
      </c>
      <c r="X272" s="116" t="e">
        <f>Komponento_parinkimas</f>
        <v>#N/A</v>
      </c>
      <c r="Y272" s="116" t="e">
        <f>Komponento_parinkimas</f>
        <v>#N/A</v>
      </c>
      <c r="Z272" s="116" t="e">
        <f>Komponento_parinkimas</f>
        <v>#N/A</v>
      </c>
      <c r="AA272" s="116" t="e">
        <f>Komponento_parinkimas</f>
        <v>#N/A</v>
      </c>
      <c r="AB272" s="116" t="e">
        <f>Komponento_parinkimas</f>
        <v>#N/A</v>
      </c>
      <c r="AC272" s="116" t="e">
        <f>Komponento_parinkimas</f>
        <v>#N/A</v>
      </c>
      <c r="AD272" s="116" t="e">
        <f>Komponento_parinkimas</f>
        <v>#N/A</v>
      </c>
      <c r="AE272" s="116" t="e">
        <f>Komponento_parinkimas</f>
        <v>#N/A</v>
      </c>
      <c r="AF272" s="116" t="e">
        <f>Komponento_parinkimas</f>
        <v>#N/A</v>
      </c>
      <c r="AG272" s="116" t="e">
        <f>Komponento_parinkimas</f>
        <v>#N/A</v>
      </c>
      <c r="AH272" s="116" t="e">
        <f>Komponento_parinkimas</f>
        <v>#N/A</v>
      </c>
      <c r="AI272" s="116" t="e">
        <f>Komponento_parinkimas</f>
        <v>#N/A</v>
      </c>
      <c r="AJ272" s="116" t="e">
        <f>Komponento_parinkimas</f>
        <v>#N/A</v>
      </c>
      <c r="AK272" s="116" t="e">
        <f>Komponento_parinkimas</f>
        <v>#N/A</v>
      </c>
      <c r="AL272" s="116" t="e">
        <f>Komponento_parinkimas</f>
        <v>#N/A</v>
      </c>
      <c r="AM272" s="116" t="e">
        <f>Komponento_parinkimas</f>
        <v>#N/A</v>
      </c>
      <c r="AN272" s="116" t="e">
        <f>Komponento_parinkimas</f>
        <v>#N/A</v>
      </c>
      <c r="AO272" s="116" t="e">
        <f>Komponento_parinkimas</f>
        <v>#N/A</v>
      </c>
      <c r="AP272" s="116" t="e">
        <f>Komponento_parinkimas</f>
        <v>#N/A</v>
      </c>
      <c r="AQ272" s="116" t="e">
        <f>Komponento_parinkimas</f>
        <v>#N/A</v>
      </c>
      <c r="AR272" s="1"/>
      <c r="AS272" s="1"/>
    </row>
    <row r="273" spans="1:45">
      <c r="A273" s="113" t="s">
        <v>502</v>
      </c>
      <c r="B273" s="114" t="s">
        <v>339</v>
      </c>
      <c r="C273" s="172"/>
      <c r="D273" s="172" t="s">
        <v>69</v>
      </c>
      <c r="E273" s="184" t="s">
        <v>69</v>
      </c>
      <c r="F273" s="184">
        <v>0</v>
      </c>
      <c r="G273" s="184" t="s">
        <v>69</v>
      </c>
      <c r="H273" s="184">
        <v>0</v>
      </c>
      <c r="I273" s="184" t="s">
        <v>69</v>
      </c>
      <c r="J273" s="184">
        <v>0</v>
      </c>
      <c r="K273" s="184">
        <f t="shared" si="23"/>
        <v>0</v>
      </c>
      <c r="L273" s="18"/>
      <c r="M273" s="116" t="e">
        <f>Komponento_parinkimas</f>
        <v>#N/A</v>
      </c>
      <c r="N273" s="116" t="e">
        <f>Komponento_parinkimas</f>
        <v>#N/A</v>
      </c>
      <c r="O273" s="116" t="e">
        <f>Komponento_parinkimas</f>
        <v>#N/A</v>
      </c>
      <c r="P273" s="116" t="e">
        <f>Komponento_parinkimas</f>
        <v>#N/A</v>
      </c>
      <c r="Q273" s="116" t="e">
        <f>Komponento_parinkimas</f>
        <v>#N/A</v>
      </c>
      <c r="R273" s="116" t="e">
        <f>Komponento_parinkimas</f>
        <v>#N/A</v>
      </c>
      <c r="S273" s="116" t="e">
        <f>Komponento_parinkimas</f>
        <v>#N/A</v>
      </c>
      <c r="T273" s="116" t="e">
        <f>Komponento_parinkimas</f>
        <v>#N/A</v>
      </c>
      <c r="U273" s="116" t="e">
        <f>Komponento_parinkimas</f>
        <v>#N/A</v>
      </c>
      <c r="V273" s="116" t="e">
        <f>Komponento_parinkimas</f>
        <v>#N/A</v>
      </c>
      <c r="W273" s="116" t="e">
        <f>Komponento_parinkimas</f>
        <v>#N/A</v>
      </c>
      <c r="X273" s="116" t="e">
        <f>Komponento_parinkimas</f>
        <v>#N/A</v>
      </c>
      <c r="Y273" s="116" t="e">
        <f>Komponento_parinkimas</f>
        <v>#N/A</v>
      </c>
      <c r="Z273" s="116" t="e">
        <f>Komponento_parinkimas</f>
        <v>#N/A</v>
      </c>
      <c r="AA273" s="116" t="e">
        <f>Komponento_parinkimas</f>
        <v>#N/A</v>
      </c>
      <c r="AB273" s="116" t="e">
        <f>Komponento_parinkimas</f>
        <v>#N/A</v>
      </c>
      <c r="AC273" s="116" t="e">
        <f>Komponento_parinkimas</f>
        <v>#N/A</v>
      </c>
      <c r="AD273" s="116" t="e">
        <f>Komponento_parinkimas</f>
        <v>#N/A</v>
      </c>
      <c r="AE273" s="116" t="e">
        <f>Komponento_parinkimas</f>
        <v>#N/A</v>
      </c>
      <c r="AF273" s="116" t="e">
        <f>Komponento_parinkimas</f>
        <v>#N/A</v>
      </c>
      <c r="AG273" s="116" t="e">
        <f>Komponento_parinkimas</f>
        <v>#N/A</v>
      </c>
      <c r="AH273" s="116" t="e">
        <f>Komponento_parinkimas</f>
        <v>#N/A</v>
      </c>
      <c r="AI273" s="116" t="e">
        <f>Komponento_parinkimas</f>
        <v>#N/A</v>
      </c>
      <c r="AJ273" s="116" t="e">
        <f>Komponento_parinkimas</f>
        <v>#N/A</v>
      </c>
      <c r="AK273" s="116" t="e">
        <f>Komponento_parinkimas</f>
        <v>#N/A</v>
      </c>
      <c r="AL273" s="116" t="e">
        <f>Komponento_parinkimas</f>
        <v>#N/A</v>
      </c>
      <c r="AM273" s="116" t="e">
        <f>Komponento_parinkimas</f>
        <v>#N/A</v>
      </c>
      <c r="AN273" s="116" t="e">
        <f>Komponento_parinkimas</f>
        <v>#N/A</v>
      </c>
      <c r="AO273" s="116" t="e">
        <f>Komponento_parinkimas</f>
        <v>#N/A</v>
      </c>
      <c r="AP273" s="116" t="e">
        <f>Komponento_parinkimas</f>
        <v>#N/A</v>
      </c>
      <c r="AQ273" s="116" t="e">
        <f>Komponento_parinkimas</f>
        <v>#N/A</v>
      </c>
      <c r="AR273" s="1"/>
      <c r="AS273" s="1"/>
    </row>
    <row r="274" spans="1:45">
      <c r="A274" s="113" t="s">
        <v>502</v>
      </c>
      <c r="B274" s="114" t="s">
        <v>340</v>
      </c>
      <c r="C274" s="172"/>
      <c r="D274" s="172" t="s">
        <v>69</v>
      </c>
      <c r="E274" s="184" t="s">
        <v>69</v>
      </c>
      <c r="F274" s="184">
        <v>0</v>
      </c>
      <c r="G274" s="184" t="s">
        <v>69</v>
      </c>
      <c r="H274" s="184">
        <v>0</v>
      </c>
      <c r="I274" s="184" t="s">
        <v>69</v>
      </c>
      <c r="J274" s="184">
        <v>0</v>
      </c>
      <c r="K274" s="184">
        <f t="shared" si="23"/>
        <v>0</v>
      </c>
      <c r="L274" s="18"/>
      <c r="M274" s="116" t="e">
        <f>Komponento_parinkimas</f>
        <v>#N/A</v>
      </c>
      <c r="N274" s="116" t="e">
        <f>Komponento_parinkimas</f>
        <v>#N/A</v>
      </c>
      <c r="O274" s="116" t="e">
        <f>Komponento_parinkimas</f>
        <v>#N/A</v>
      </c>
      <c r="P274" s="116" t="e">
        <f>Komponento_parinkimas</f>
        <v>#N/A</v>
      </c>
      <c r="Q274" s="116" t="e">
        <f>Komponento_parinkimas</f>
        <v>#N/A</v>
      </c>
      <c r="R274" s="116" t="e">
        <f>Komponento_parinkimas</f>
        <v>#N/A</v>
      </c>
      <c r="S274" s="116" t="e">
        <f>Komponento_parinkimas</f>
        <v>#N/A</v>
      </c>
      <c r="T274" s="116" t="e">
        <f>Komponento_parinkimas</f>
        <v>#N/A</v>
      </c>
      <c r="U274" s="116" t="e">
        <f>Komponento_parinkimas</f>
        <v>#N/A</v>
      </c>
      <c r="V274" s="116" t="e">
        <f>Komponento_parinkimas</f>
        <v>#N/A</v>
      </c>
      <c r="W274" s="116" t="e">
        <f>Komponento_parinkimas</f>
        <v>#N/A</v>
      </c>
      <c r="X274" s="116" t="e">
        <f>Komponento_parinkimas</f>
        <v>#N/A</v>
      </c>
      <c r="Y274" s="116" t="e">
        <f>Komponento_parinkimas</f>
        <v>#N/A</v>
      </c>
      <c r="Z274" s="116" t="e">
        <f>Komponento_parinkimas</f>
        <v>#N/A</v>
      </c>
      <c r="AA274" s="116" t="e">
        <f>Komponento_parinkimas</f>
        <v>#N/A</v>
      </c>
      <c r="AB274" s="116" t="e">
        <f>Komponento_parinkimas</f>
        <v>#N/A</v>
      </c>
      <c r="AC274" s="116" t="e">
        <f>Komponento_parinkimas</f>
        <v>#N/A</v>
      </c>
      <c r="AD274" s="116" t="e">
        <f>Komponento_parinkimas</f>
        <v>#N/A</v>
      </c>
      <c r="AE274" s="116" t="e">
        <f>Komponento_parinkimas</f>
        <v>#N/A</v>
      </c>
      <c r="AF274" s="116" t="e">
        <f>Komponento_parinkimas</f>
        <v>#N/A</v>
      </c>
      <c r="AG274" s="116" t="e">
        <f>Komponento_parinkimas</f>
        <v>#N/A</v>
      </c>
      <c r="AH274" s="116" t="e">
        <f>Komponento_parinkimas</f>
        <v>#N/A</v>
      </c>
      <c r="AI274" s="116" t="e">
        <f>Komponento_parinkimas</f>
        <v>#N/A</v>
      </c>
      <c r="AJ274" s="116" t="e">
        <f>Komponento_parinkimas</f>
        <v>#N/A</v>
      </c>
      <c r="AK274" s="116" t="e">
        <f>Komponento_parinkimas</f>
        <v>#N/A</v>
      </c>
      <c r="AL274" s="116" t="e">
        <f>Komponento_parinkimas</f>
        <v>#N/A</v>
      </c>
      <c r="AM274" s="116" t="e">
        <f>Komponento_parinkimas</f>
        <v>#N/A</v>
      </c>
      <c r="AN274" s="116" t="e">
        <f>Komponento_parinkimas</f>
        <v>#N/A</v>
      </c>
      <c r="AO274" s="116" t="e">
        <f>Komponento_parinkimas</f>
        <v>#N/A</v>
      </c>
      <c r="AP274" s="116" t="e">
        <f>Komponento_parinkimas</f>
        <v>#N/A</v>
      </c>
      <c r="AQ274" s="116" t="e">
        <f>Komponento_parinkimas</f>
        <v>#N/A</v>
      </c>
      <c r="AR274" s="1"/>
      <c r="AS274" s="1"/>
    </row>
    <row r="275" spans="1:45">
      <c r="A275" s="113" t="s">
        <v>502</v>
      </c>
      <c r="B275" s="114" t="s">
        <v>341</v>
      </c>
      <c r="C275" s="172"/>
      <c r="D275" s="172" t="s">
        <v>69</v>
      </c>
      <c r="E275" s="184" t="s">
        <v>69</v>
      </c>
      <c r="F275" s="184">
        <v>0</v>
      </c>
      <c r="G275" s="184" t="s">
        <v>69</v>
      </c>
      <c r="H275" s="184">
        <v>0</v>
      </c>
      <c r="I275" s="184" t="s">
        <v>69</v>
      </c>
      <c r="J275" s="184">
        <v>0</v>
      </c>
      <c r="K275" s="184">
        <f t="shared" si="23"/>
        <v>0</v>
      </c>
      <c r="L275" s="18"/>
      <c r="M275" s="116" t="e">
        <f>Komponento_parinkimas</f>
        <v>#N/A</v>
      </c>
      <c r="N275" s="116" t="e">
        <f>Komponento_parinkimas</f>
        <v>#N/A</v>
      </c>
      <c r="O275" s="116" t="e">
        <f>Komponento_parinkimas</f>
        <v>#N/A</v>
      </c>
      <c r="P275" s="116" t="e">
        <f>Komponento_parinkimas</f>
        <v>#N/A</v>
      </c>
      <c r="Q275" s="116" t="e">
        <f>Komponento_parinkimas</f>
        <v>#N/A</v>
      </c>
      <c r="R275" s="116" t="e">
        <f>Komponento_parinkimas</f>
        <v>#N/A</v>
      </c>
      <c r="S275" s="116" t="e">
        <f>Komponento_parinkimas</f>
        <v>#N/A</v>
      </c>
      <c r="T275" s="116" t="e">
        <f>Komponento_parinkimas</f>
        <v>#N/A</v>
      </c>
      <c r="U275" s="116" t="e">
        <f>Komponento_parinkimas</f>
        <v>#N/A</v>
      </c>
      <c r="V275" s="116" t="e">
        <f>Komponento_parinkimas</f>
        <v>#N/A</v>
      </c>
      <c r="W275" s="116" t="e">
        <f>Komponento_parinkimas</f>
        <v>#N/A</v>
      </c>
      <c r="X275" s="116" t="e">
        <f>Komponento_parinkimas</f>
        <v>#N/A</v>
      </c>
      <c r="Y275" s="116" t="e">
        <f>Komponento_parinkimas</f>
        <v>#N/A</v>
      </c>
      <c r="Z275" s="116" t="e">
        <f>Komponento_parinkimas</f>
        <v>#N/A</v>
      </c>
      <c r="AA275" s="116" t="e">
        <f>Komponento_parinkimas</f>
        <v>#N/A</v>
      </c>
      <c r="AB275" s="116" t="e">
        <f>Komponento_parinkimas</f>
        <v>#N/A</v>
      </c>
      <c r="AC275" s="116" t="e">
        <f>Komponento_parinkimas</f>
        <v>#N/A</v>
      </c>
      <c r="AD275" s="116" t="e">
        <f>Komponento_parinkimas</f>
        <v>#N/A</v>
      </c>
      <c r="AE275" s="116" t="e">
        <f>Komponento_parinkimas</f>
        <v>#N/A</v>
      </c>
      <c r="AF275" s="116" t="e">
        <f>Komponento_parinkimas</f>
        <v>#N/A</v>
      </c>
      <c r="AG275" s="116" t="e">
        <f>Komponento_parinkimas</f>
        <v>#N/A</v>
      </c>
      <c r="AH275" s="116" t="e">
        <f>Komponento_parinkimas</f>
        <v>#N/A</v>
      </c>
      <c r="AI275" s="116" t="e">
        <f>Komponento_parinkimas</f>
        <v>#N/A</v>
      </c>
      <c r="AJ275" s="116" t="e">
        <f>Komponento_parinkimas</f>
        <v>#N/A</v>
      </c>
      <c r="AK275" s="116" t="e">
        <f>Komponento_parinkimas</f>
        <v>#N/A</v>
      </c>
      <c r="AL275" s="116" t="e">
        <f>Komponento_parinkimas</f>
        <v>#N/A</v>
      </c>
      <c r="AM275" s="116" t="e">
        <f>Komponento_parinkimas</f>
        <v>#N/A</v>
      </c>
      <c r="AN275" s="116" t="e">
        <f>Komponento_parinkimas</f>
        <v>#N/A</v>
      </c>
      <c r="AO275" s="116" t="e">
        <f>Komponento_parinkimas</f>
        <v>#N/A</v>
      </c>
      <c r="AP275" s="116" t="e">
        <f>Komponento_parinkimas</f>
        <v>#N/A</v>
      </c>
      <c r="AQ275" s="116" t="e">
        <f>Komponento_parinkimas</f>
        <v>#N/A</v>
      </c>
      <c r="AR275" s="1"/>
      <c r="AS275" s="1"/>
    </row>
    <row r="276" spans="1:45">
      <c r="A276" s="113" t="s">
        <v>502</v>
      </c>
      <c r="B276" s="114" t="s">
        <v>342</v>
      </c>
      <c r="C276" s="172"/>
      <c r="D276" s="172" t="s">
        <v>69</v>
      </c>
      <c r="E276" s="184" t="s">
        <v>69</v>
      </c>
      <c r="F276" s="184">
        <v>0</v>
      </c>
      <c r="G276" s="184" t="s">
        <v>69</v>
      </c>
      <c r="H276" s="184">
        <v>0</v>
      </c>
      <c r="I276" s="184" t="s">
        <v>69</v>
      </c>
      <c r="J276" s="184">
        <v>0</v>
      </c>
      <c r="K276" s="184">
        <f t="shared" si="23"/>
        <v>0</v>
      </c>
      <c r="L276" s="18"/>
      <c r="M276" s="116" t="e">
        <f>Komponento_parinkimas</f>
        <v>#N/A</v>
      </c>
      <c r="N276" s="116" t="e">
        <f>Komponento_parinkimas</f>
        <v>#N/A</v>
      </c>
      <c r="O276" s="116" t="e">
        <f>Komponento_parinkimas</f>
        <v>#N/A</v>
      </c>
      <c r="P276" s="116" t="e">
        <f>Komponento_parinkimas</f>
        <v>#N/A</v>
      </c>
      <c r="Q276" s="116" t="e">
        <f>Komponento_parinkimas</f>
        <v>#N/A</v>
      </c>
      <c r="R276" s="116" t="e">
        <f>Komponento_parinkimas</f>
        <v>#N/A</v>
      </c>
      <c r="S276" s="116" t="e">
        <f>Komponento_parinkimas</f>
        <v>#N/A</v>
      </c>
      <c r="T276" s="116" t="e">
        <f>Komponento_parinkimas</f>
        <v>#N/A</v>
      </c>
      <c r="U276" s="116" t="e">
        <f>Komponento_parinkimas</f>
        <v>#N/A</v>
      </c>
      <c r="V276" s="116" t="e">
        <f>Komponento_parinkimas</f>
        <v>#N/A</v>
      </c>
      <c r="W276" s="116" t="e">
        <f>Komponento_parinkimas</f>
        <v>#N/A</v>
      </c>
      <c r="X276" s="116" t="e">
        <f>Komponento_parinkimas</f>
        <v>#N/A</v>
      </c>
      <c r="Y276" s="116" t="e">
        <f>Komponento_parinkimas</f>
        <v>#N/A</v>
      </c>
      <c r="Z276" s="116" t="e">
        <f>Komponento_parinkimas</f>
        <v>#N/A</v>
      </c>
      <c r="AA276" s="116" t="e">
        <f>Komponento_parinkimas</f>
        <v>#N/A</v>
      </c>
      <c r="AB276" s="116" t="e">
        <f>Komponento_parinkimas</f>
        <v>#N/A</v>
      </c>
      <c r="AC276" s="116" t="e">
        <f>Komponento_parinkimas</f>
        <v>#N/A</v>
      </c>
      <c r="AD276" s="116" t="e">
        <f>Komponento_parinkimas</f>
        <v>#N/A</v>
      </c>
      <c r="AE276" s="116" t="e">
        <f>Komponento_parinkimas</f>
        <v>#N/A</v>
      </c>
      <c r="AF276" s="116" t="e">
        <f>Komponento_parinkimas</f>
        <v>#N/A</v>
      </c>
      <c r="AG276" s="116" t="e">
        <f>Komponento_parinkimas</f>
        <v>#N/A</v>
      </c>
      <c r="AH276" s="116" t="e">
        <f>Komponento_parinkimas</f>
        <v>#N/A</v>
      </c>
      <c r="AI276" s="116" t="e">
        <f>Komponento_parinkimas</f>
        <v>#N/A</v>
      </c>
      <c r="AJ276" s="116" t="e">
        <f>Komponento_parinkimas</f>
        <v>#N/A</v>
      </c>
      <c r="AK276" s="116" t="e">
        <f>Komponento_parinkimas</f>
        <v>#N/A</v>
      </c>
      <c r="AL276" s="116" t="e">
        <f>Komponento_parinkimas</f>
        <v>#N/A</v>
      </c>
      <c r="AM276" s="116" t="e">
        <f>Komponento_parinkimas</f>
        <v>#N/A</v>
      </c>
      <c r="AN276" s="116" t="e">
        <f>Komponento_parinkimas</f>
        <v>#N/A</v>
      </c>
      <c r="AO276" s="116" t="e">
        <f>Komponento_parinkimas</f>
        <v>#N/A</v>
      </c>
      <c r="AP276" s="116" t="e">
        <f>Komponento_parinkimas</f>
        <v>#N/A</v>
      </c>
      <c r="AQ276" s="116" t="e">
        <f>Komponento_parinkimas</f>
        <v>#N/A</v>
      </c>
      <c r="AR276" s="1"/>
      <c r="AS276" s="1"/>
    </row>
    <row r="277" spans="1:45">
      <c r="A277" s="113" t="s">
        <v>502</v>
      </c>
      <c r="B277" s="114" t="s">
        <v>343</v>
      </c>
      <c r="C277" s="172"/>
      <c r="D277" s="172" t="s">
        <v>69</v>
      </c>
      <c r="E277" s="184" t="s">
        <v>69</v>
      </c>
      <c r="F277" s="184">
        <v>0</v>
      </c>
      <c r="G277" s="184" t="s">
        <v>69</v>
      </c>
      <c r="H277" s="184">
        <v>0</v>
      </c>
      <c r="I277" s="184" t="s">
        <v>69</v>
      </c>
      <c r="J277" s="184">
        <v>0</v>
      </c>
      <c r="K277" s="184">
        <f t="shared" si="23"/>
        <v>0</v>
      </c>
      <c r="L277" s="18"/>
      <c r="M277" s="116" t="e">
        <f>Komponento_parinkimas</f>
        <v>#N/A</v>
      </c>
      <c r="N277" s="116" t="e">
        <f>Komponento_parinkimas</f>
        <v>#N/A</v>
      </c>
      <c r="O277" s="116" t="e">
        <f>Komponento_parinkimas</f>
        <v>#N/A</v>
      </c>
      <c r="P277" s="116" t="e">
        <f>Komponento_parinkimas</f>
        <v>#N/A</v>
      </c>
      <c r="Q277" s="116" t="e">
        <f>Komponento_parinkimas</f>
        <v>#N/A</v>
      </c>
      <c r="R277" s="116" t="e">
        <f>Komponento_parinkimas</f>
        <v>#N/A</v>
      </c>
      <c r="S277" s="116" t="e">
        <f>Komponento_parinkimas</f>
        <v>#N/A</v>
      </c>
      <c r="T277" s="116" t="e">
        <f>Komponento_parinkimas</f>
        <v>#N/A</v>
      </c>
      <c r="U277" s="116" t="e">
        <f>Komponento_parinkimas</f>
        <v>#N/A</v>
      </c>
      <c r="V277" s="116" t="e">
        <f>Komponento_parinkimas</f>
        <v>#N/A</v>
      </c>
      <c r="W277" s="116" t="e">
        <f>Komponento_parinkimas</f>
        <v>#N/A</v>
      </c>
      <c r="X277" s="116" t="e">
        <f>Komponento_parinkimas</f>
        <v>#N/A</v>
      </c>
      <c r="Y277" s="116" t="e">
        <f>Komponento_parinkimas</f>
        <v>#N/A</v>
      </c>
      <c r="Z277" s="116" t="e">
        <f>Komponento_parinkimas</f>
        <v>#N/A</v>
      </c>
      <c r="AA277" s="116" t="e">
        <f>Komponento_parinkimas</f>
        <v>#N/A</v>
      </c>
      <c r="AB277" s="116" t="e">
        <f>Komponento_parinkimas</f>
        <v>#N/A</v>
      </c>
      <c r="AC277" s="116" t="e">
        <f>Komponento_parinkimas</f>
        <v>#N/A</v>
      </c>
      <c r="AD277" s="116" t="e">
        <f>Komponento_parinkimas</f>
        <v>#N/A</v>
      </c>
      <c r="AE277" s="116" t="e">
        <f>Komponento_parinkimas</f>
        <v>#N/A</v>
      </c>
      <c r="AF277" s="116" t="e">
        <f>Komponento_parinkimas</f>
        <v>#N/A</v>
      </c>
      <c r="AG277" s="116" t="e">
        <f>Komponento_parinkimas</f>
        <v>#N/A</v>
      </c>
      <c r="AH277" s="116" t="e">
        <f>Komponento_parinkimas</f>
        <v>#N/A</v>
      </c>
      <c r="AI277" s="116" t="e">
        <f>Komponento_parinkimas</f>
        <v>#N/A</v>
      </c>
      <c r="AJ277" s="116" t="e">
        <f>Komponento_parinkimas</f>
        <v>#N/A</v>
      </c>
      <c r="AK277" s="116" t="e">
        <f>Komponento_parinkimas</f>
        <v>#N/A</v>
      </c>
      <c r="AL277" s="116" t="e">
        <f>Komponento_parinkimas</f>
        <v>#N/A</v>
      </c>
      <c r="AM277" s="116" t="e">
        <f>Komponento_parinkimas</f>
        <v>#N/A</v>
      </c>
      <c r="AN277" s="116" t="e">
        <f>Komponento_parinkimas</f>
        <v>#N/A</v>
      </c>
      <c r="AO277" s="116" t="e">
        <f>Komponento_parinkimas</f>
        <v>#N/A</v>
      </c>
      <c r="AP277" s="116" t="e">
        <f>Komponento_parinkimas</f>
        <v>#N/A</v>
      </c>
      <c r="AQ277" s="116" t="e">
        <f>Komponento_parinkimas</f>
        <v>#N/A</v>
      </c>
      <c r="AR277" s="1"/>
      <c r="AS277" s="1"/>
    </row>
    <row r="278" spans="1:45">
      <c r="A278" s="113" t="s">
        <v>502</v>
      </c>
      <c r="B278" s="119" t="s">
        <v>53</v>
      </c>
      <c r="C278" s="120"/>
      <c r="D278" s="120"/>
      <c r="E278" s="196"/>
      <c r="F278" s="196"/>
      <c r="G278" s="196"/>
      <c r="H278" s="196"/>
      <c r="I278" s="196"/>
      <c r="J278" s="196"/>
      <c r="K278" s="191"/>
      <c r="L278" s="118"/>
      <c r="M278" s="111"/>
      <c r="N278" s="111"/>
      <c r="O278" s="111"/>
      <c r="P278" s="111"/>
      <c r="Q278" s="111"/>
      <c r="R278" s="111"/>
      <c r="S278" s="111"/>
      <c r="T278" s="111"/>
      <c r="U278" s="111"/>
      <c r="V278" s="111"/>
      <c r="W278" s="111"/>
      <c r="X278" s="111"/>
      <c r="Y278" s="111"/>
      <c r="Z278" s="111"/>
      <c r="AA278" s="111"/>
      <c r="AB278" s="111"/>
      <c r="AC278" s="111"/>
      <c r="AD278" s="111"/>
      <c r="AE278" s="111"/>
      <c r="AF278" s="111"/>
      <c r="AG278" s="111"/>
      <c r="AH278" s="111"/>
      <c r="AI278" s="111"/>
      <c r="AJ278" s="111"/>
      <c r="AK278" s="111"/>
      <c r="AL278" s="111"/>
      <c r="AM278" s="111"/>
      <c r="AN278" s="111"/>
      <c r="AO278" s="111"/>
      <c r="AP278" s="111"/>
      <c r="AQ278" s="111"/>
      <c r="AR278" s="1"/>
      <c r="AS278" s="1"/>
    </row>
    <row r="279" spans="1:45">
      <c r="A279" s="113" t="s">
        <v>502</v>
      </c>
      <c r="B279" s="114" t="s">
        <v>344</v>
      </c>
      <c r="C279" s="172"/>
      <c r="D279" s="172" t="s">
        <v>69</v>
      </c>
      <c r="E279" s="184" t="s">
        <v>69</v>
      </c>
      <c r="F279" s="184">
        <v>0</v>
      </c>
      <c r="G279" s="184" t="s">
        <v>69</v>
      </c>
      <c r="H279" s="184">
        <v>0</v>
      </c>
      <c r="I279" s="184" t="s">
        <v>69</v>
      </c>
      <c r="J279" s="184">
        <v>0</v>
      </c>
      <c r="K279" s="184">
        <f>PRODUCT(IF(E279&lt;&gt;"'-",F279,1),IF(G279&lt;&gt;"-",H279,1),IF(I279&lt;&gt;"-",J279,1))</f>
        <v>0</v>
      </c>
      <c r="L279" s="18"/>
      <c r="M279" s="116" t="e">
        <f>Komponento_parinkimas</f>
        <v>#N/A</v>
      </c>
      <c r="N279" s="116" t="e">
        <f>Komponento_parinkimas</f>
        <v>#N/A</v>
      </c>
      <c r="O279" s="116" t="e">
        <f>Komponento_parinkimas</f>
        <v>#N/A</v>
      </c>
      <c r="P279" s="116" t="e">
        <f>Komponento_parinkimas</f>
        <v>#N/A</v>
      </c>
      <c r="Q279" s="116" t="e">
        <f>Komponento_parinkimas</f>
        <v>#N/A</v>
      </c>
      <c r="R279" s="116" t="e">
        <f>Komponento_parinkimas</f>
        <v>#N/A</v>
      </c>
      <c r="S279" s="116" t="e">
        <f>Komponento_parinkimas</f>
        <v>#N/A</v>
      </c>
      <c r="T279" s="116" t="e">
        <f>Komponento_parinkimas</f>
        <v>#N/A</v>
      </c>
      <c r="U279" s="116" t="e">
        <f>Komponento_parinkimas</f>
        <v>#N/A</v>
      </c>
      <c r="V279" s="116" t="e">
        <f>Komponento_parinkimas</f>
        <v>#N/A</v>
      </c>
      <c r="W279" s="116" t="e">
        <f>Komponento_parinkimas</f>
        <v>#N/A</v>
      </c>
      <c r="X279" s="116" t="e">
        <f>Komponento_parinkimas</f>
        <v>#N/A</v>
      </c>
      <c r="Y279" s="116" t="e">
        <f>Komponento_parinkimas</f>
        <v>#N/A</v>
      </c>
      <c r="Z279" s="116" t="e">
        <f>Komponento_parinkimas</f>
        <v>#N/A</v>
      </c>
      <c r="AA279" s="116" t="e">
        <f>Komponento_parinkimas</f>
        <v>#N/A</v>
      </c>
      <c r="AB279" s="116" t="e">
        <f>Komponento_parinkimas</f>
        <v>#N/A</v>
      </c>
      <c r="AC279" s="116" t="e">
        <f>Komponento_parinkimas</f>
        <v>#N/A</v>
      </c>
      <c r="AD279" s="116" t="e">
        <f>Komponento_parinkimas</f>
        <v>#N/A</v>
      </c>
      <c r="AE279" s="116" t="e">
        <f>Komponento_parinkimas</f>
        <v>#N/A</v>
      </c>
      <c r="AF279" s="116" t="e">
        <f>Komponento_parinkimas</f>
        <v>#N/A</v>
      </c>
      <c r="AG279" s="116" t="e">
        <f>Komponento_parinkimas</f>
        <v>#N/A</v>
      </c>
      <c r="AH279" s="116" t="e">
        <f>Komponento_parinkimas</f>
        <v>#N/A</v>
      </c>
      <c r="AI279" s="116" t="e">
        <f>Komponento_parinkimas</f>
        <v>#N/A</v>
      </c>
      <c r="AJ279" s="116" t="e">
        <f>Komponento_parinkimas</f>
        <v>#N/A</v>
      </c>
      <c r="AK279" s="116" t="e">
        <f>Komponento_parinkimas</f>
        <v>#N/A</v>
      </c>
      <c r="AL279" s="116" t="e">
        <f>Komponento_parinkimas</f>
        <v>#N/A</v>
      </c>
      <c r="AM279" s="116" t="e">
        <f>Komponento_parinkimas</f>
        <v>#N/A</v>
      </c>
      <c r="AN279" s="116" t="e">
        <f>Komponento_parinkimas</f>
        <v>#N/A</v>
      </c>
      <c r="AO279" s="116" t="e">
        <f>Komponento_parinkimas</f>
        <v>#N/A</v>
      </c>
      <c r="AP279" s="116" t="e">
        <f>Komponento_parinkimas</f>
        <v>#N/A</v>
      </c>
      <c r="AQ279" s="116" t="e">
        <f>Komponento_parinkimas</f>
        <v>#N/A</v>
      </c>
      <c r="AR279" s="1"/>
      <c r="AS279" s="1"/>
    </row>
    <row r="280" spans="1:45">
      <c r="A280" s="113" t="s">
        <v>502</v>
      </c>
      <c r="B280" s="114" t="s">
        <v>345</v>
      </c>
      <c r="C280" s="172"/>
      <c r="D280" s="172" t="s">
        <v>69</v>
      </c>
      <c r="E280" s="184" t="s">
        <v>69</v>
      </c>
      <c r="F280" s="184">
        <v>0</v>
      </c>
      <c r="G280" s="184" t="s">
        <v>69</v>
      </c>
      <c r="H280" s="184">
        <v>0</v>
      </c>
      <c r="I280" s="184" t="s">
        <v>69</v>
      </c>
      <c r="J280" s="184">
        <v>0</v>
      </c>
      <c r="K280" s="184">
        <f>PRODUCT(IF(E280&lt;&gt;"'-",F280,1),IF(G280&lt;&gt;"-",H280,1),IF(I280&lt;&gt;"-",J280,1))</f>
        <v>0</v>
      </c>
      <c r="L280" s="18"/>
      <c r="M280" s="116" t="e">
        <f>Komponento_parinkimas</f>
        <v>#N/A</v>
      </c>
      <c r="N280" s="116" t="e">
        <f>Komponento_parinkimas</f>
        <v>#N/A</v>
      </c>
      <c r="O280" s="116" t="e">
        <f>Komponento_parinkimas</f>
        <v>#N/A</v>
      </c>
      <c r="P280" s="116" t="e">
        <f>Komponento_parinkimas</f>
        <v>#N/A</v>
      </c>
      <c r="Q280" s="116" t="e">
        <f>Komponento_parinkimas</f>
        <v>#N/A</v>
      </c>
      <c r="R280" s="116" t="e">
        <f>Komponento_parinkimas</f>
        <v>#N/A</v>
      </c>
      <c r="S280" s="116" t="e">
        <f>Komponento_parinkimas</f>
        <v>#N/A</v>
      </c>
      <c r="T280" s="116" t="e">
        <f>Komponento_parinkimas</f>
        <v>#N/A</v>
      </c>
      <c r="U280" s="116" t="e">
        <f>Komponento_parinkimas</f>
        <v>#N/A</v>
      </c>
      <c r="V280" s="116" t="e">
        <f>Komponento_parinkimas</f>
        <v>#N/A</v>
      </c>
      <c r="W280" s="116" t="e">
        <f>Komponento_parinkimas</f>
        <v>#N/A</v>
      </c>
      <c r="X280" s="116" t="e">
        <f>Komponento_parinkimas</f>
        <v>#N/A</v>
      </c>
      <c r="Y280" s="116" t="e">
        <f>Komponento_parinkimas</f>
        <v>#N/A</v>
      </c>
      <c r="Z280" s="116" t="e">
        <f>Komponento_parinkimas</f>
        <v>#N/A</v>
      </c>
      <c r="AA280" s="116" t="e">
        <f>Komponento_parinkimas</f>
        <v>#N/A</v>
      </c>
      <c r="AB280" s="116" t="e">
        <f>Komponento_parinkimas</f>
        <v>#N/A</v>
      </c>
      <c r="AC280" s="116" t="e">
        <f>Komponento_parinkimas</f>
        <v>#N/A</v>
      </c>
      <c r="AD280" s="116" t="e">
        <f>Komponento_parinkimas</f>
        <v>#N/A</v>
      </c>
      <c r="AE280" s="116" t="e">
        <f>Komponento_parinkimas</f>
        <v>#N/A</v>
      </c>
      <c r="AF280" s="116" t="e">
        <f>Komponento_parinkimas</f>
        <v>#N/A</v>
      </c>
      <c r="AG280" s="116" t="e">
        <f>Komponento_parinkimas</f>
        <v>#N/A</v>
      </c>
      <c r="AH280" s="116" t="e">
        <f>Komponento_parinkimas</f>
        <v>#N/A</v>
      </c>
      <c r="AI280" s="116" t="e">
        <f>Komponento_parinkimas</f>
        <v>#N/A</v>
      </c>
      <c r="AJ280" s="116" t="e">
        <f>Komponento_parinkimas</f>
        <v>#N/A</v>
      </c>
      <c r="AK280" s="116" t="e">
        <f>Komponento_parinkimas</f>
        <v>#N/A</v>
      </c>
      <c r="AL280" s="116" t="e">
        <f>Komponento_parinkimas</f>
        <v>#N/A</v>
      </c>
      <c r="AM280" s="116" t="e">
        <f>Komponento_parinkimas</f>
        <v>#N/A</v>
      </c>
      <c r="AN280" s="116" t="e">
        <f>Komponento_parinkimas</f>
        <v>#N/A</v>
      </c>
      <c r="AO280" s="116" t="e">
        <f>Komponento_parinkimas</f>
        <v>#N/A</v>
      </c>
      <c r="AP280" s="116" t="e">
        <f>Komponento_parinkimas</f>
        <v>#N/A</v>
      </c>
      <c r="AQ280" s="116" t="e">
        <f>Komponento_parinkimas</f>
        <v>#N/A</v>
      </c>
      <c r="AR280" s="1"/>
      <c r="AS280" s="1"/>
    </row>
    <row r="281" spans="1:45">
      <c r="A281" s="113" t="s">
        <v>502</v>
      </c>
      <c r="B281" s="114" t="s">
        <v>346</v>
      </c>
      <c r="C281" s="172"/>
      <c r="D281" s="172" t="s">
        <v>69</v>
      </c>
      <c r="E281" s="184" t="s">
        <v>69</v>
      </c>
      <c r="F281" s="184">
        <v>0</v>
      </c>
      <c r="G281" s="184" t="s">
        <v>69</v>
      </c>
      <c r="H281" s="184">
        <v>0</v>
      </c>
      <c r="I281" s="184" t="s">
        <v>69</v>
      </c>
      <c r="J281" s="184">
        <v>0</v>
      </c>
      <c r="K281" s="184">
        <f>PRODUCT(IF(E281&lt;&gt;"'-",F281,1),IF(G281&lt;&gt;"-",H281,1),IF(I281&lt;&gt;"-",J281,1))</f>
        <v>0</v>
      </c>
      <c r="L281" s="18"/>
      <c r="M281" s="116" t="e">
        <f>Komponento_parinkimas</f>
        <v>#N/A</v>
      </c>
      <c r="N281" s="116" t="e">
        <f>Komponento_parinkimas</f>
        <v>#N/A</v>
      </c>
      <c r="O281" s="116" t="e">
        <f>Komponento_parinkimas</f>
        <v>#N/A</v>
      </c>
      <c r="P281" s="116" t="e">
        <f>Komponento_parinkimas</f>
        <v>#N/A</v>
      </c>
      <c r="Q281" s="116" t="e">
        <f>Komponento_parinkimas</f>
        <v>#N/A</v>
      </c>
      <c r="R281" s="116" t="e">
        <f>Komponento_parinkimas</f>
        <v>#N/A</v>
      </c>
      <c r="S281" s="116" t="e">
        <f>Komponento_parinkimas</f>
        <v>#N/A</v>
      </c>
      <c r="T281" s="116" t="e">
        <f>Komponento_parinkimas</f>
        <v>#N/A</v>
      </c>
      <c r="U281" s="116" t="e">
        <f>Komponento_parinkimas</f>
        <v>#N/A</v>
      </c>
      <c r="V281" s="116" t="e">
        <f>Komponento_parinkimas</f>
        <v>#N/A</v>
      </c>
      <c r="W281" s="116" t="e">
        <f>Komponento_parinkimas</f>
        <v>#N/A</v>
      </c>
      <c r="X281" s="116" t="e">
        <f>Komponento_parinkimas</f>
        <v>#N/A</v>
      </c>
      <c r="Y281" s="116" t="e">
        <f>Komponento_parinkimas</f>
        <v>#N/A</v>
      </c>
      <c r="Z281" s="116" t="e">
        <f>Komponento_parinkimas</f>
        <v>#N/A</v>
      </c>
      <c r="AA281" s="116" t="e">
        <f>Komponento_parinkimas</f>
        <v>#N/A</v>
      </c>
      <c r="AB281" s="116" t="e">
        <f>Komponento_parinkimas</f>
        <v>#N/A</v>
      </c>
      <c r="AC281" s="116" t="e">
        <f>Komponento_parinkimas</f>
        <v>#N/A</v>
      </c>
      <c r="AD281" s="116" t="e">
        <f>Komponento_parinkimas</f>
        <v>#N/A</v>
      </c>
      <c r="AE281" s="116" t="e">
        <f>Komponento_parinkimas</f>
        <v>#N/A</v>
      </c>
      <c r="AF281" s="116" t="e">
        <f>Komponento_parinkimas</f>
        <v>#N/A</v>
      </c>
      <c r="AG281" s="116" t="e">
        <f>Komponento_parinkimas</f>
        <v>#N/A</v>
      </c>
      <c r="AH281" s="116" t="e">
        <f>Komponento_parinkimas</f>
        <v>#N/A</v>
      </c>
      <c r="AI281" s="116" t="e">
        <f>Komponento_parinkimas</f>
        <v>#N/A</v>
      </c>
      <c r="AJ281" s="116" t="e">
        <f>Komponento_parinkimas</f>
        <v>#N/A</v>
      </c>
      <c r="AK281" s="116" t="e">
        <f>Komponento_parinkimas</f>
        <v>#N/A</v>
      </c>
      <c r="AL281" s="116" t="e">
        <f>Komponento_parinkimas</f>
        <v>#N/A</v>
      </c>
      <c r="AM281" s="116" t="e">
        <f>Komponento_parinkimas</f>
        <v>#N/A</v>
      </c>
      <c r="AN281" s="116" t="e">
        <f>Komponento_parinkimas</f>
        <v>#N/A</v>
      </c>
      <c r="AO281" s="116" t="e">
        <f>Komponento_parinkimas</f>
        <v>#N/A</v>
      </c>
      <c r="AP281" s="116" t="e">
        <f>Komponento_parinkimas</f>
        <v>#N/A</v>
      </c>
      <c r="AQ281" s="116" t="e">
        <f>Komponento_parinkimas</f>
        <v>#N/A</v>
      </c>
      <c r="AR281" s="1"/>
      <c r="AS281" s="1"/>
    </row>
    <row r="282" spans="1:45">
      <c r="A282" s="113" t="s">
        <v>503</v>
      </c>
      <c r="B282" s="119" t="s">
        <v>50</v>
      </c>
      <c r="C282" s="120"/>
      <c r="D282" s="120"/>
      <c r="E282" s="196"/>
      <c r="F282" s="196"/>
      <c r="G282" s="196"/>
      <c r="H282" s="196"/>
      <c r="I282" s="196"/>
      <c r="J282" s="196"/>
      <c r="K282" s="194"/>
      <c r="L282" s="118"/>
      <c r="M282" s="111"/>
      <c r="N282" s="111"/>
      <c r="O282" s="111"/>
      <c r="P282" s="111"/>
      <c r="Q282" s="111"/>
      <c r="R282" s="111"/>
      <c r="S282" s="111"/>
      <c r="T282" s="111"/>
      <c r="U282" s="111"/>
      <c r="V282" s="111"/>
      <c r="W282" s="111"/>
      <c r="X282" s="111"/>
      <c r="Y282" s="111"/>
      <c r="Z282" s="111"/>
      <c r="AA282" s="111"/>
      <c r="AB282" s="111"/>
      <c r="AC282" s="111"/>
      <c r="AD282" s="111"/>
      <c r="AE282" s="111"/>
      <c r="AF282" s="111"/>
      <c r="AG282" s="111"/>
      <c r="AH282" s="111"/>
      <c r="AI282" s="111"/>
      <c r="AJ282" s="111"/>
      <c r="AK282" s="111"/>
      <c r="AL282" s="111"/>
      <c r="AM282" s="111"/>
      <c r="AN282" s="111"/>
      <c r="AO282" s="111"/>
      <c r="AP282" s="111"/>
      <c r="AQ282" s="111"/>
      <c r="AR282" s="1"/>
      <c r="AS282" s="1"/>
    </row>
    <row r="283" spans="1:45">
      <c r="A283" s="113" t="s">
        <v>503</v>
      </c>
      <c r="B283" s="114" t="s">
        <v>51</v>
      </c>
      <c r="C283" s="172"/>
      <c r="D283" s="172" t="s">
        <v>69</v>
      </c>
      <c r="E283" s="184" t="s">
        <v>69</v>
      </c>
      <c r="F283" s="184">
        <v>0</v>
      </c>
      <c r="G283" s="184" t="s">
        <v>69</v>
      </c>
      <c r="H283" s="184">
        <v>0</v>
      </c>
      <c r="I283" s="184" t="s">
        <v>69</v>
      </c>
      <c r="J283" s="184">
        <v>0</v>
      </c>
      <c r="K283" s="184">
        <f t="shared" ref="K283:K289" si="24">PRODUCT(IF(E283&lt;&gt;"'-",F283,1),IF(G283&lt;&gt;"-",H283,1),IF(I283&lt;&gt;"-",J283,1))</f>
        <v>0</v>
      </c>
      <c r="L283" s="18"/>
      <c r="M283" s="116" t="e">
        <f>Komponento_parinkimas</f>
        <v>#N/A</v>
      </c>
      <c r="N283" s="116" t="e">
        <f>Komponento_parinkimas</f>
        <v>#N/A</v>
      </c>
      <c r="O283" s="116" t="e">
        <f>Komponento_parinkimas</f>
        <v>#N/A</v>
      </c>
      <c r="P283" s="116" t="e">
        <f>Komponento_parinkimas</f>
        <v>#N/A</v>
      </c>
      <c r="Q283" s="116" t="e">
        <f>Komponento_parinkimas</f>
        <v>#N/A</v>
      </c>
      <c r="R283" s="116" t="e">
        <f>Komponento_parinkimas</f>
        <v>#N/A</v>
      </c>
      <c r="S283" s="116" t="e">
        <f>Komponento_parinkimas</f>
        <v>#N/A</v>
      </c>
      <c r="T283" s="116" t="e">
        <f>Komponento_parinkimas</f>
        <v>#N/A</v>
      </c>
      <c r="U283" s="116" t="e">
        <f>Komponento_parinkimas</f>
        <v>#N/A</v>
      </c>
      <c r="V283" s="116" t="e">
        <f>Komponento_parinkimas</f>
        <v>#N/A</v>
      </c>
      <c r="W283" s="116" t="e">
        <f>Komponento_parinkimas</f>
        <v>#N/A</v>
      </c>
      <c r="X283" s="116" t="e">
        <f>Komponento_parinkimas</f>
        <v>#N/A</v>
      </c>
      <c r="Y283" s="116" t="e">
        <f>Komponento_parinkimas</f>
        <v>#N/A</v>
      </c>
      <c r="Z283" s="116" t="e">
        <f>Komponento_parinkimas</f>
        <v>#N/A</v>
      </c>
      <c r="AA283" s="116" t="e">
        <f>Komponento_parinkimas</f>
        <v>#N/A</v>
      </c>
      <c r="AB283" s="116" t="e">
        <f>Komponento_parinkimas</f>
        <v>#N/A</v>
      </c>
      <c r="AC283" s="116" t="e">
        <f>Komponento_parinkimas</f>
        <v>#N/A</v>
      </c>
      <c r="AD283" s="116" t="e">
        <f>Komponento_parinkimas</f>
        <v>#N/A</v>
      </c>
      <c r="AE283" s="116" t="e">
        <f>Komponento_parinkimas</f>
        <v>#N/A</v>
      </c>
      <c r="AF283" s="116" t="e">
        <f>Komponento_parinkimas</f>
        <v>#N/A</v>
      </c>
      <c r="AG283" s="116" t="e">
        <f>Komponento_parinkimas</f>
        <v>#N/A</v>
      </c>
      <c r="AH283" s="116" t="e">
        <f>Komponento_parinkimas</f>
        <v>#N/A</v>
      </c>
      <c r="AI283" s="116" t="e">
        <f>Komponento_parinkimas</f>
        <v>#N/A</v>
      </c>
      <c r="AJ283" s="116" t="e">
        <f>Komponento_parinkimas</f>
        <v>#N/A</v>
      </c>
      <c r="AK283" s="116" t="e">
        <f>Komponento_parinkimas</f>
        <v>#N/A</v>
      </c>
      <c r="AL283" s="116" t="e">
        <f>Komponento_parinkimas</f>
        <v>#N/A</v>
      </c>
      <c r="AM283" s="116" t="e">
        <f>Komponento_parinkimas</f>
        <v>#N/A</v>
      </c>
      <c r="AN283" s="116" t="e">
        <f>Komponento_parinkimas</f>
        <v>#N/A</v>
      </c>
      <c r="AO283" s="116" t="e">
        <f>Komponento_parinkimas</f>
        <v>#N/A</v>
      </c>
      <c r="AP283" s="116" t="e">
        <f>Komponento_parinkimas</f>
        <v>#N/A</v>
      </c>
      <c r="AQ283" s="116" t="e">
        <f>Komponento_parinkimas</f>
        <v>#N/A</v>
      </c>
      <c r="AR283" s="1"/>
      <c r="AS283" s="1"/>
    </row>
    <row r="284" spans="1:45">
      <c r="A284" s="113" t="s">
        <v>503</v>
      </c>
      <c r="B284" s="114" t="s">
        <v>52</v>
      </c>
      <c r="C284" s="172"/>
      <c r="D284" s="172" t="s">
        <v>69</v>
      </c>
      <c r="E284" s="184" t="s">
        <v>69</v>
      </c>
      <c r="F284" s="184">
        <v>0</v>
      </c>
      <c r="G284" s="184" t="s">
        <v>69</v>
      </c>
      <c r="H284" s="184">
        <v>0</v>
      </c>
      <c r="I284" s="184" t="s">
        <v>69</v>
      </c>
      <c r="J284" s="184">
        <v>0</v>
      </c>
      <c r="K284" s="184">
        <f t="shared" si="24"/>
        <v>0</v>
      </c>
      <c r="L284" s="18"/>
      <c r="M284" s="116" t="e">
        <f>Komponento_parinkimas</f>
        <v>#N/A</v>
      </c>
      <c r="N284" s="116" t="e">
        <f>Komponento_parinkimas</f>
        <v>#N/A</v>
      </c>
      <c r="O284" s="116" t="e">
        <f>Komponento_parinkimas</f>
        <v>#N/A</v>
      </c>
      <c r="P284" s="116" t="e">
        <f>Komponento_parinkimas</f>
        <v>#N/A</v>
      </c>
      <c r="Q284" s="116" t="e">
        <f>Komponento_parinkimas</f>
        <v>#N/A</v>
      </c>
      <c r="R284" s="116" t="e">
        <f>Komponento_parinkimas</f>
        <v>#N/A</v>
      </c>
      <c r="S284" s="116" t="e">
        <f>Komponento_parinkimas</f>
        <v>#N/A</v>
      </c>
      <c r="T284" s="116" t="e">
        <f>Komponento_parinkimas</f>
        <v>#N/A</v>
      </c>
      <c r="U284" s="116" t="e">
        <f>Komponento_parinkimas</f>
        <v>#N/A</v>
      </c>
      <c r="V284" s="116" t="e">
        <f>Komponento_parinkimas</f>
        <v>#N/A</v>
      </c>
      <c r="W284" s="116" t="e">
        <f>Komponento_parinkimas</f>
        <v>#N/A</v>
      </c>
      <c r="X284" s="116" t="e">
        <f>Komponento_parinkimas</f>
        <v>#N/A</v>
      </c>
      <c r="Y284" s="116" t="e">
        <f>Komponento_parinkimas</f>
        <v>#N/A</v>
      </c>
      <c r="Z284" s="116" t="e">
        <f>Komponento_parinkimas</f>
        <v>#N/A</v>
      </c>
      <c r="AA284" s="116" t="e">
        <f>Komponento_parinkimas</f>
        <v>#N/A</v>
      </c>
      <c r="AB284" s="116" t="e">
        <f>Komponento_parinkimas</f>
        <v>#N/A</v>
      </c>
      <c r="AC284" s="116" t="e">
        <f>Komponento_parinkimas</f>
        <v>#N/A</v>
      </c>
      <c r="AD284" s="116" t="e">
        <f>Komponento_parinkimas</f>
        <v>#N/A</v>
      </c>
      <c r="AE284" s="116" t="e">
        <f>Komponento_parinkimas</f>
        <v>#N/A</v>
      </c>
      <c r="AF284" s="116" t="e">
        <f>Komponento_parinkimas</f>
        <v>#N/A</v>
      </c>
      <c r="AG284" s="116" t="e">
        <f>Komponento_parinkimas</f>
        <v>#N/A</v>
      </c>
      <c r="AH284" s="116" t="e">
        <f>Komponento_parinkimas</f>
        <v>#N/A</v>
      </c>
      <c r="AI284" s="116" t="e">
        <f>Komponento_parinkimas</f>
        <v>#N/A</v>
      </c>
      <c r="AJ284" s="116" t="e">
        <f>Komponento_parinkimas</f>
        <v>#N/A</v>
      </c>
      <c r="AK284" s="116" t="e">
        <f>Komponento_parinkimas</f>
        <v>#N/A</v>
      </c>
      <c r="AL284" s="116" t="e">
        <f>Komponento_parinkimas</f>
        <v>#N/A</v>
      </c>
      <c r="AM284" s="116" t="e">
        <f>Komponento_parinkimas</f>
        <v>#N/A</v>
      </c>
      <c r="AN284" s="116" t="e">
        <f>Komponento_parinkimas</f>
        <v>#N/A</v>
      </c>
      <c r="AO284" s="116" t="e">
        <f>Komponento_parinkimas</f>
        <v>#N/A</v>
      </c>
      <c r="AP284" s="116" t="e">
        <f>Komponento_parinkimas</f>
        <v>#N/A</v>
      </c>
      <c r="AQ284" s="116" t="e">
        <f>Komponento_parinkimas</f>
        <v>#N/A</v>
      </c>
      <c r="AR284" s="1"/>
      <c r="AS284" s="1"/>
    </row>
    <row r="285" spans="1:45">
      <c r="A285" s="113" t="s">
        <v>503</v>
      </c>
      <c r="B285" s="114" t="s">
        <v>339</v>
      </c>
      <c r="C285" s="172"/>
      <c r="D285" s="172" t="s">
        <v>69</v>
      </c>
      <c r="E285" s="184" t="s">
        <v>69</v>
      </c>
      <c r="F285" s="184">
        <v>0</v>
      </c>
      <c r="G285" s="184" t="s">
        <v>69</v>
      </c>
      <c r="H285" s="184">
        <v>0</v>
      </c>
      <c r="I285" s="184" t="s">
        <v>69</v>
      </c>
      <c r="J285" s="184">
        <v>0</v>
      </c>
      <c r="K285" s="184">
        <f t="shared" si="24"/>
        <v>0</v>
      </c>
      <c r="L285" s="18"/>
      <c r="M285" s="116" t="e">
        <f>Komponento_parinkimas</f>
        <v>#N/A</v>
      </c>
      <c r="N285" s="116" t="e">
        <f>Komponento_parinkimas</f>
        <v>#N/A</v>
      </c>
      <c r="O285" s="116" t="e">
        <f>Komponento_parinkimas</f>
        <v>#N/A</v>
      </c>
      <c r="P285" s="116" t="e">
        <f>Komponento_parinkimas</f>
        <v>#N/A</v>
      </c>
      <c r="Q285" s="116" t="e">
        <f>Komponento_parinkimas</f>
        <v>#N/A</v>
      </c>
      <c r="R285" s="116" t="e">
        <f>Komponento_parinkimas</f>
        <v>#N/A</v>
      </c>
      <c r="S285" s="116" t="e">
        <f>Komponento_parinkimas</f>
        <v>#N/A</v>
      </c>
      <c r="T285" s="116" t="e">
        <f>Komponento_parinkimas</f>
        <v>#N/A</v>
      </c>
      <c r="U285" s="116" t="e">
        <f>Komponento_parinkimas</f>
        <v>#N/A</v>
      </c>
      <c r="V285" s="116" t="e">
        <f>Komponento_parinkimas</f>
        <v>#N/A</v>
      </c>
      <c r="W285" s="116" t="e">
        <f>Komponento_parinkimas</f>
        <v>#N/A</v>
      </c>
      <c r="X285" s="116" t="e">
        <f>Komponento_parinkimas</f>
        <v>#N/A</v>
      </c>
      <c r="Y285" s="116" t="e">
        <f>Komponento_parinkimas</f>
        <v>#N/A</v>
      </c>
      <c r="Z285" s="116" t="e">
        <f>Komponento_parinkimas</f>
        <v>#N/A</v>
      </c>
      <c r="AA285" s="116" t="e">
        <f>Komponento_parinkimas</f>
        <v>#N/A</v>
      </c>
      <c r="AB285" s="116" t="e">
        <f>Komponento_parinkimas</f>
        <v>#N/A</v>
      </c>
      <c r="AC285" s="116" t="e">
        <f>Komponento_parinkimas</f>
        <v>#N/A</v>
      </c>
      <c r="AD285" s="116" t="e">
        <f>Komponento_parinkimas</f>
        <v>#N/A</v>
      </c>
      <c r="AE285" s="116" t="e">
        <f>Komponento_parinkimas</f>
        <v>#N/A</v>
      </c>
      <c r="AF285" s="116" t="e">
        <f>Komponento_parinkimas</f>
        <v>#N/A</v>
      </c>
      <c r="AG285" s="116" t="e">
        <f>Komponento_parinkimas</f>
        <v>#N/A</v>
      </c>
      <c r="AH285" s="116" t="e">
        <f>Komponento_parinkimas</f>
        <v>#N/A</v>
      </c>
      <c r="AI285" s="116" t="e">
        <f>Komponento_parinkimas</f>
        <v>#N/A</v>
      </c>
      <c r="AJ285" s="116" t="e">
        <f>Komponento_parinkimas</f>
        <v>#N/A</v>
      </c>
      <c r="AK285" s="116" t="e">
        <f>Komponento_parinkimas</f>
        <v>#N/A</v>
      </c>
      <c r="AL285" s="116" t="e">
        <f>Komponento_parinkimas</f>
        <v>#N/A</v>
      </c>
      <c r="AM285" s="116" t="e">
        <f>Komponento_parinkimas</f>
        <v>#N/A</v>
      </c>
      <c r="AN285" s="116" t="e">
        <f>Komponento_parinkimas</f>
        <v>#N/A</v>
      </c>
      <c r="AO285" s="116" t="e">
        <f>Komponento_parinkimas</f>
        <v>#N/A</v>
      </c>
      <c r="AP285" s="116" t="e">
        <f>Komponento_parinkimas</f>
        <v>#N/A</v>
      </c>
      <c r="AQ285" s="116" t="e">
        <f>Komponento_parinkimas</f>
        <v>#N/A</v>
      </c>
      <c r="AR285" s="1"/>
      <c r="AS285" s="1"/>
    </row>
    <row r="286" spans="1:45">
      <c r="A286" s="113" t="s">
        <v>503</v>
      </c>
      <c r="B286" s="114" t="s">
        <v>340</v>
      </c>
      <c r="C286" s="172"/>
      <c r="D286" s="172" t="s">
        <v>69</v>
      </c>
      <c r="E286" s="184" t="s">
        <v>69</v>
      </c>
      <c r="F286" s="184">
        <v>0</v>
      </c>
      <c r="G286" s="184" t="s">
        <v>69</v>
      </c>
      <c r="H286" s="184">
        <v>0</v>
      </c>
      <c r="I286" s="184" t="s">
        <v>69</v>
      </c>
      <c r="J286" s="184">
        <v>0</v>
      </c>
      <c r="K286" s="184">
        <f t="shared" si="24"/>
        <v>0</v>
      </c>
      <c r="L286" s="18"/>
      <c r="M286" s="116" t="e">
        <f>Komponento_parinkimas</f>
        <v>#N/A</v>
      </c>
      <c r="N286" s="116" t="e">
        <f>Komponento_parinkimas</f>
        <v>#N/A</v>
      </c>
      <c r="O286" s="116" t="e">
        <f>Komponento_parinkimas</f>
        <v>#N/A</v>
      </c>
      <c r="P286" s="116" t="e">
        <f>Komponento_parinkimas</f>
        <v>#N/A</v>
      </c>
      <c r="Q286" s="116" t="e">
        <f>Komponento_parinkimas</f>
        <v>#N/A</v>
      </c>
      <c r="R286" s="116" t="e">
        <f>Komponento_parinkimas</f>
        <v>#N/A</v>
      </c>
      <c r="S286" s="116" t="e">
        <f>Komponento_parinkimas</f>
        <v>#N/A</v>
      </c>
      <c r="T286" s="116" t="e">
        <f>Komponento_parinkimas</f>
        <v>#N/A</v>
      </c>
      <c r="U286" s="116" t="e">
        <f>Komponento_parinkimas</f>
        <v>#N/A</v>
      </c>
      <c r="V286" s="116" t="e">
        <f>Komponento_parinkimas</f>
        <v>#N/A</v>
      </c>
      <c r="W286" s="116" t="e">
        <f>Komponento_parinkimas</f>
        <v>#N/A</v>
      </c>
      <c r="X286" s="116" t="e">
        <f>Komponento_parinkimas</f>
        <v>#N/A</v>
      </c>
      <c r="Y286" s="116" t="e">
        <f>Komponento_parinkimas</f>
        <v>#N/A</v>
      </c>
      <c r="Z286" s="116" t="e">
        <f>Komponento_parinkimas</f>
        <v>#N/A</v>
      </c>
      <c r="AA286" s="116" t="e">
        <f>Komponento_parinkimas</f>
        <v>#N/A</v>
      </c>
      <c r="AB286" s="116" t="e">
        <f>Komponento_parinkimas</f>
        <v>#N/A</v>
      </c>
      <c r="AC286" s="116" t="e">
        <f>Komponento_parinkimas</f>
        <v>#N/A</v>
      </c>
      <c r="AD286" s="116" t="e">
        <f>Komponento_parinkimas</f>
        <v>#N/A</v>
      </c>
      <c r="AE286" s="116" t="e">
        <f>Komponento_parinkimas</f>
        <v>#N/A</v>
      </c>
      <c r="AF286" s="116" t="e">
        <f>Komponento_parinkimas</f>
        <v>#N/A</v>
      </c>
      <c r="AG286" s="116" t="e">
        <f>Komponento_parinkimas</f>
        <v>#N/A</v>
      </c>
      <c r="AH286" s="116" t="e">
        <f>Komponento_parinkimas</f>
        <v>#N/A</v>
      </c>
      <c r="AI286" s="116" t="e">
        <f>Komponento_parinkimas</f>
        <v>#N/A</v>
      </c>
      <c r="AJ286" s="116" t="e">
        <f>Komponento_parinkimas</f>
        <v>#N/A</v>
      </c>
      <c r="AK286" s="116" t="e">
        <f>Komponento_parinkimas</f>
        <v>#N/A</v>
      </c>
      <c r="AL286" s="116" t="e">
        <f>Komponento_parinkimas</f>
        <v>#N/A</v>
      </c>
      <c r="AM286" s="116" t="e">
        <f>Komponento_parinkimas</f>
        <v>#N/A</v>
      </c>
      <c r="AN286" s="116" t="e">
        <f>Komponento_parinkimas</f>
        <v>#N/A</v>
      </c>
      <c r="AO286" s="116" t="e">
        <f>Komponento_parinkimas</f>
        <v>#N/A</v>
      </c>
      <c r="AP286" s="116" t="e">
        <f>Komponento_parinkimas</f>
        <v>#N/A</v>
      </c>
      <c r="AQ286" s="116" t="e">
        <f>Komponento_parinkimas</f>
        <v>#N/A</v>
      </c>
      <c r="AR286" s="1"/>
      <c r="AS286" s="1"/>
    </row>
    <row r="287" spans="1:45">
      <c r="A287" s="113" t="s">
        <v>503</v>
      </c>
      <c r="B287" s="114" t="s">
        <v>341</v>
      </c>
      <c r="C287" s="172"/>
      <c r="D287" s="172" t="s">
        <v>69</v>
      </c>
      <c r="E287" s="184" t="s">
        <v>69</v>
      </c>
      <c r="F287" s="184">
        <v>0</v>
      </c>
      <c r="G287" s="184" t="s">
        <v>69</v>
      </c>
      <c r="H287" s="184">
        <v>0</v>
      </c>
      <c r="I287" s="184" t="s">
        <v>69</v>
      </c>
      <c r="J287" s="184">
        <v>0</v>
      </c>
      <c r="K287" s="184">
        <f t="shared" si="24"/>
        <v>0</v>
      </c>
      <c r="L287" s="18"/>
      <c r="M287" s="116" t="e">
        <f>Komponento_parinkimas</f>
        <v>#N/A</v>
      </c>
      <c r="N287" s="116" t="e">
        <f>Komponento_parinkimas</f>
        <v>#N/A</v>
      </c>
      <c r="O287" s="116" t="e">
        <f>Komponento_parinkimas</f>
        <v>#N/A</v>
      </c>
      <c r="P287" s="116" t="e">
        <f>Komponento_parinkimas</f>
        <v>#N/A</v>
      </c>
      <c r="Q287" s="116" t="e">
        <f>Komponento_parinkimas</f>
        <v>#N/A</v>
      </c>
      <c r="R287" s="116" t="e">
        <f>Komponento_parinkimas</f>
        <v>#N/A</v>
      </c>
      <c r="S287" s="116" t="e">
        <f>Komponento_parinkimas</f>
        <v>#N/A</v>
      </c>
      <c r="T287" s="116" t="e">
        <f>Komponento_parinkimas</f>
        <v>#N/A</v>
      </c>
      <c r="U287" s="116" t="e">
        <f>Komponento_parinkimas</f>
        <v>#N/A</v>
      </c>
      <c r="V287" s="116" t="e">
        <f>Komponento_parinkimas</f>
        <v>#N/A</v>
      </c>
      <c r="W287" s="116" t="e">
        <f>Komponento_parinkimas</f>
        <v>#N/A</v>
      </c>
      <c r="X287" s="116" t="e">
        <f>Komponento_parinkimas</f>
        <v>#N/A</v>
      </c>
      <c r="Y287" s="116" t="e">
        <f>Komponento_parinkimas</f>
        <v>#N/A</v>
      </c>
      <c r="Z287" s="116" t="e">
        <f>Komponento_parinkimas</f>
        <v>#N/A</v>
      </c>
      <c r="AA287" s="116" t="e">
        <f>Komponento_parinkimas</f>
        <v>#N/A</v>
      </c>
      <c r="AB287" s="116" t="e">
        <f>Komponento_parinkimas</f>
        <v>#N/A</v>
      </c>
      <c r="AC287" s="116" t="e">
        <f>Komponento_parinkimas</f>
        <v>#N/A</v>
      </c>
      <c r="AD287" s="116" t="e">
        <f>Komponento_parinkimas</f>
        <v>#N/A</v>
      </c>
      <c r="AE287" s="116" t="e">
        <f>Komponento_parinkimas</f>
        <v>#N/A</v>
      </c>
      <c r="AF287" s="116" t="e">
        <f>Komponento_parinkimas</f>
        <v>#N/A</v>
      </c>
      <c r="AG287" s="116" t="e">
        <f>Komponento_parinkimas</f>
        <v>#N/A</v>
      </c>
      <c r="AH287" s="116" t="e">
        <f>Komponento_parinkimas</f>
        <v>#N/A</v>
      </c>
      <c r="AI287" s="116" t="e">
        <f>Komponento_parinkimas</f>
        <v>#N/A</v>
      </c>
      <c r="AJ287" s="116" t="e">
        <f>Komponento_parinkimas</f>
        <v>#N/A</v>
      </c>
      <c r="AK287" s="116" t="e">
        <f>Komponento_parinkimas</f>
        <v>#N/A</v>
      </c>
      <c r="AL287" s="116" t="e">
        <f>Komponento_parinkimas</f>
        <v>#N/A</v>
      </c>
      <c r="AM287" s="116" t="e">
        <f>Komponento_parinkimas</f>
        <v>#N/A</v>
      </c>
      <c r="AN287" s="116" t="e">
        <f>Komponento_parinkimas</f>
        <v>#N/A</v>
      </c>
      <c r="AO287" s="116" t="e">
        <f>Komponento_parinkimas</f>
        <v>#N/A</v>
      </c>
      <c r="AP287" s="116" t="e">
        <f>Komponento_parinkimas</f>
        <v>#N/A</v>
      </c>
      <c r="AQ287" s="116" t="e">
        <f>Komponento_parinkimas</f>
        <v>#N/A</v>
      </c>
      <c r="AR287" s="1"/>
      <c r="AS287" s="1"/>
    </row>
    <row r="288" spans="1:45">
      <c r="A288" s="113" t="s">
        <v>503</v>
      </c>
      <c r="B288" s="114" t="s">
        <v>342</v>
      </c>
      <c r="C288" s="172"/>
      <c r="D288" s="172" t="s">
        <v>69</v>
      </c>
      <c r="E288" s="184" t="s">
        <v>69</v>
      </c>
      <c r="F288" s="184">
        <v>0</v>
      </c>
      <c r="G288" s="184" t="s">
        <v>69</v>
      </c>
      <c r="H288" s="184">
        <v>0</v>
      </c>
      <c r="I288" s="184" t="s">
        <v>69</v>
      </c>
      <c r="J288" s="184">
        <v>0</v>
      </c>
      <c r="K288" s="184">
        <f t="shared" si="24"/>
        <v>0</v>
      </c>
      <c r="L288" s="18"/>
      <c r="M288" s="116" t="e">
        <f>Komponento_parinkimas</f>
        <v>#N/A</v>
      </c>
      <c r="N288" s="116" t="e">
        <f>Komponento_parinkimas</f>
        <v>#N/A</v>
      </c>
      <c r="O288" s="116" t="e">
        <f>Komponento_parinkimas</f>
        <v>#N/A</v>
      </c>
      <c r="P288" s="116" t="e">
        <f>Komponento_parinkimas</f>
        <v>#N/A</v>
      </c>
      <c r="Q288" s="116" t="e">
        <f>Komponento_parinkimas</f>
        <v>#N/A</v>
      </c>
      <c r="R288" s="116" t="e">
        <f>Komponento_parinkimas</f>
        <v>#N/A</v>
      </c>
      <c r="S288" s="116" t="e">
        <f>Komponento_parinkimas</f>
        <v>#N/A</v>
      </c>
      <c r="T288" s="116" t="e">
        <f>Komponento_parinkimas</f>
        <v>#N/A</v>
      </c>
      <c r="U288" s="116" t="e">
        <f>Komponento_parinkimas</f>
        <v>#N/A</v>
      </c>
      <c r="V288" s="116" t="e">
        <f>Komponento_parinkimas</f>
        <v>#N/A</v>
      </c>
      <c r="W288" s="116" t="e">
        <f>Komponento_parinkimas</f>
        <v>#N/A</v>
      </c>
      <c r="X288" s="116" t="e">
        <f>Komponento_parinkimas</f>
        <v>#N/A</v>
      </c>
      <c r="Y288" s="116" t="e">
        <f>Komponento_parinkimas</f>
        <v>#N/A</v>
      </c>
      <c r="Z288" s="116" t="e">
        <f>Komponento_parinkimas</f>
        <v>#N/A</v>
      </c>
      <c r="AA288" s="116" t="e">
        <f>Komponento_parinkimas</f>
        <v>#N/A</v>
      </c>
      <c r="AB288" s="116" t="e">
        <f>Komponento_parinkimas</f>
        <v>#N/A</v>
      </c>
      <c r="AC288" s="116" t="e">
        <f>Komponento_parinkimas</f>
        <v>#N/A</v>
      </c>
      <c r="AD288" s="116" t="e">
        <f>Komponento_parinkimas</f>
        <v>#N/A</v>
      </c>
      <c r="AE288" s="116" t="e">
        <f>Komponento_parinkimas</f>
        <v>#N/A</v>
      </c>
      <c r="AF288" s="116" t="e">
        <f>Komponento_parinkimas</f>
        <v>#N/A</v>
      </c>
      <c r="AG288" s="116" t="e">
        <f>Komponento_parinkimas</f>
        <v>#N/A</v>
      </c>
      <c r="AH288" s="116" t="e">
        <f>Komponento_parinkimas</f>
        <v>#N/A</v>
      </c>
      <c r="AI288" s="116" t="e">
        <f>Komponento_parinkimas</f>
        <v>#N/A</v>
      </c>
      <c r="AJ288" s="116" t="e">
        <f>Komponento_parinkimas</f>
        <v>#N/A</v>
      </c>
      <c r="AK288" s="116" t="e">
        <f>Komponento_parinkimas</f>
        <v>#N/A</v>
      </c>
      <c r="AL288" s="116" t="e">
        <f>Komponento_parinkimas</f>
        <v>#N/A</v>
      </c>
      <c r="AM288" s="116" t="e">
        <f>Komponento_parinkimas</f>
        <v>#N/A</v>
      </c>
      <c r="AN288" s="116" t="e">
        <f>Komponento_parinkimas</f>
        <v>#N/A</v>
      </c>
      <c r="AO288" s="116" t="e">
        <f>Komponento_parinkimas</f>
        <v>#N/A</v>
      </c>
      <c r="AP288" s="116" t="e">
        <f>Komponento_parinkimas</f>
        <v>#N/A</v>
      </c>
      <c r="AQ288" s="116" t="e">
        <f>Komponento_parinkimas</f>
        <v>#N/A</v>
      </c>
      <c r="AR288" s="1"/>
      <c r="AS288" s="1"/>
    </row>
    <row r="289" spans="1:45">
      <c r="A289" s="113" t="s">
        <v>503</v>
      </c>
      <c r="B289" s="114" t="s">
        <v>343</v>
      </c>
      <c r="C289" s="172"/>
      <c r="D289" s="172" t="s">
        <v>69</v>
      </c>
      <c r="E289" s="184" t="s">
        <v>69</v>
      </c>
      <c r="F289" s="184">
        <v>0</v>
      </c>
      <c r="G289" s="184" t="s">
        <v>69</v>
      </c>
      <c r="H289" s="184">
        <v>0</v>
      </c>
      <c r="I289" s="184" t="s">
        <v>69</v>
      </c>
      <c r="J289" s="184">
        <v>0</v>
      </c>
      <c r="K289" s="184">
        <f t="shared" si="24"/>
        <v>0</v>
      </c>
      <c r="L289" s="18"/>
      <c r="M289" s="116" t="e">
        <f>Komponento_parinkimas</f>
        <v>#N/A</v>
      </c>
      <c r="N289" s="116" t="e">
        <f>Komponento_parinkimas</f>
        <v>#N/A</v>
      </c>
      <c r="O289" s="116" t="e">
        <f>Komponento_parinkimas</f>
        <v>#N/A</v>
      </c>
      <c r="P289" s="116" t="e">
        <f>Komponento_parinkimas</f>
        <v>#N/A</v>
      </c>
      <c r="Q289" s="116" t="e">
        <f>Komponento_parinkimas</f>
        <v>#N/A</v>
      </c>
      <c r="R289" s="116" t="e">
        <f>Komponento_parinkimas</f>
        <v>#N/A</v>
      </c>
      <c r="S289" s="116" t="e">
        <f>Komponento_parinkimas</f>
        <v>#N/A</v>
      </c>
      <c r="T289" s="116" t="e">
        <f>Komponento_parinkimas</f>
        <v>#N/A</v>
      </c>
      <c r="U289" s="116" t="e">
        <f>Komponento_parinkimas</f>
        <v>#N/A</v>
      </c>
      <c r="V289" s="116" t="e">
        <f>Komponento_parinkimas</f>
        <v>#N/A</v>
      </c>
      <c r="W289" s="116" t="e">
        <f>Komponento_parinkimas</f>
        <v>#N/A</v>
      </c>
      <c r="X289" s="116" t="e">
        <f>Komponento_parinkimas</f>
        <v>#N/A</v>
      </c>
      <c r="Y289" s="116" t="e">
        <f>Komponento_parinkimas</f>
        <v>#N/A</v>
      </c>
      <c r="Z289" s="116" t="e">
        <f>Komponento_parinkimas</f>
        <v>#N/A</v>
      </c>
      <c r="AA289" s="116" t="e">
        <f>Komponento_parinkimas</f>
        <v>#N/A</v>
      </c>
      <c r="AB289" s="116" t="e">
        <f>Komponento_parinkimas</f>
        <v>#N/A</v>
      </c>
      <c r="AC289" s="116" t="e">
        <f>Komponento_parinkimas</f>
        <v>#N/A</v>
      </c>
      <c r="AD289" s="116" t="e">
        <f>Komponento_parinkimas</f>
        <v>#N/A</v>
      </c>
      <c r="AE289" s="116" t="e">
        <f>Komponento_parinkimas</f>
        <v>#N/A</v>
      </c>
      <c r="AF289" s="116" t="e">
        <f>Komponento_parinkimas</f>
        <v>#N/A</v>
      </c>
      <c r="AG289" s="116" t="e">
        <f>Komponento_parinkimas</f>
        <v>#N/A</v>
      </c>
      <c r="AH289" s="116" t="e">
        <f>Komponento_parinkimas</f>
        <v>#N/A</v>
      </c>
      <c r="AI289" s="116" t="e">
        <f>Komponento_parinkimas</f>
        <v>#N/A</v>
      </c>
      <c r="AJ289" s="116" t="e">
        <f>Komponento_parinkimas</f>
        <v>#N/A</v>
      </c>
      <c r="AK289" s="116" t="e">
        <f>Komponento_parinkimas</f>
        <v>#N/A</v>
      </c>
      <c r="AL289" s="116" t="e">
        <f>Komponento_parinkimas</f>
        <v>#N/A</v>
      </c>
      <c r="AM289" s="116" t="e">
        <f>Komponento_parinkimas</f>
        <v>#N/A</v>
      </c>
      <c r="AN289" s="116" t="e">
        <f>Komponento_parinkimas</f>
        <v>#N/A</v>
      </c>
      <c r="AO289" s="116" t="e">
        <f>Komponento_parinkimas</f>
        <v>#N/A</v>
      </c>
      <c r="AP289" s="116" t="e">
        <f>Komponento_parinkimas</f>
        <v>#N/A</v>
      </c>
      <c r="AQ289" s="116" t="e">
        <f>Komponento_parinkimas</f>
        <v>#N/A</v>
      </c>
      <c r="AR289" s="1"/>
      <c r="AS289" s="1"/>
    </row>
    <row r="290" spans="1:45">
      <c r="A290" s="113" t="s">
        <v>503</v>
      </c>
      <c r="B290" s="119" t="s">
        <v>53</v>
      </c>
      <c r="C290" s="120"/>
      <c r="D290" s="120"/>
      <c r="E290" s="196"/>
      <c r="F290" s="196"/>
      <c r="G290" s="196"/>
      <c r="H290" s="196"/>
      <c r="I290" s="196"/>
      <c r="J290" s="196"/>
      <c r="K290" s="194"/>
      <c r="L290" s="118"/>
      <c r="M290" s="111"/>
      <c r="N290" s="111"/>
      <c r="O290" s="111"/>
      <c r="P290" s="111"/>
      <c r="Q290" s="111"/>
      <c r="R290" s="111"/>
      <c r="S290" s="111"/>
      <c r="T290" s="111"/>
      <c r="U290" s="111"/>
      <c r="V290" s="111"/>
      <c r="W290" s="111"/>
      <c r="X290" s="111"/>
      <c r="Y290" s="111"/>
      <c r="Z290" s="111"/>
      <c r="AA290" s="111"/>
      <c r="AB290" s="111"/>
      <c r="AC290" s="111"/>
      <c r="AD290" s="111"/>
      <c r="AE290" s="111"/>
      <c r="AF290" s="111"/>
      <c r="AG290" s="111"/>
      <c r="AH290" s="111"/>
      <c r="AI290" s="111"/>
      <c r="AJ290" s="111"/>
      <c r="AK290" s="111"/>
      <c r="AL290" s="111"/>
      <c r="AM290" s="111"/>
      <c r="AN290" s="111"/>
      <c r="AO290" s="111"/>
      <c r="AP290" s="111"/>
      <c r="AQ290" s="111"/>
      <c r="AR290" s="1"/>
      <c r="AS290" s="1"/>
    </row>
    <row r="291" spans="1:45">
      <c r="A291" s="113" t="s">
        <v>503</v>
      </c>
      <c r="B291" s="114" t="s">
        <v>344</v>
      </c>
      <c r="C291" s="172"/>
      <c r="D291" s="172" t="s">
        <v>69</v>
      </c>
      <c r="E291" s="184" t="s">
        <v>69</v>
      </c>
      <c r="F291" s="184">
        <v>0</v>
      </c>
      <c r="G291" s="184" t="s">
        <v>69</v>
      </c>
      <c r="H291" s="184">
        <v>0</v>
      </c>
      <c r="I291" s="184" t="s">
        <v>69</v>
      </c>
      <c r="J291" s="184">
        <v>0</v>
      </c>
      <c r="K291" s="184">
        <f>PRODUCT(IF(E291&lt;&gt;"'-",F291,1),IF(G291&lt;&gt;"-",H291,1),IF(I291&lt;&gt;"-",J291,1))</f>
        <v>0</v>
      </c>
      <c r="L291" s="18"/>
      <c r="M291" s="116" t="e">
        <f>Komponento_parinkimas</f>
        <v>#N/A</v>
      </c>
      <c r="N291" s="116" t="e">
        <f>Komponento_parinkimas</f>
        <v>#N/A</v>
      </c>
      <c r="O291" s="116" t="e">
        <f>Komponento_parinkimas</f>
        <v>#N/A</v>
      </c>
      <c r="P291" s="116" t="e">
        <f>Komponento_parinkimas</f>
        <v>#N/A</v>
      </c>
      <c r="Q291" s="116" t="e">
        <f>Komponento_parinkimas</f>
        <v>#N/A</v>
      </c>
      <c r="R291" s="116" t="e">
        <f>Komponento_parinkimas</f>
        <v>#N/A</v>
      </c>
      <c r="S291" s="116" t="e">
        <f>Komponento_parinkimas</f>
        <v>#N/A</v>
      </c>
      <c r="T291" s="116" t="e">
        <f>Komponento_parinkimas</f>
        <v>#N/A</v>
      </c>
      <c r="U291" s="116" t="e">
        <f>Komponento_parinkimas</f>
        <v>#N/A</v>
      </c>
      <c r="V291" s="116" t="e">
        <f>Komponento_parinkimas</f>
        <v>#N/A</v>
      </c>
      <c r="W291" s="116" t="e">
        <f>Komponento_parinkimas</f>
        <v>#N/A</v>
      </c>
      <c r="X291" s="116" t="e">
        <f>Komponento_parinkimas</f>
        <v>#N/A</v>
      </c>
      <c r="Y291" s="116" t="e">
        <f>Komponento_parinkimas</f>
        <v>#N/A</v>
      </c>
      <c r="Z291" s="116" t="e">
        <f>Komponento_parinkimas</f>
        <v>#N/A</v>
      </c>
      <c r="AA291" s="116" t="e">
        <f>Komponento_parinkimas</f>
        <v>#N/A</v>
      </c>
      <c r="AB291" s="116" t="e">
        <f>Komponento_parinkimas</f>
        <v>#N/A</v>
      </c>
      <c r="AC291" s="116" t="e">
        <f>Komponento_parinkimas</f>
        <v>#N/A</v>
      </c>
      <c r="AD291" s="116" t="e">
        <f>Komponento_parinkimas</f>
        <v>#N/A</v>
      </c>
      <c r="AE291" s="116" t="e">
        <f>Komponento_parinkimas</f>
        <v>#N/A</v>
      </c>
      <c r="AF291" s="116" t="e">
        <f>Komponento_parinkimas</f>
        <v>#N/A</v>
      </c>
      <c r="AG291" s="116" t="e">
        <f>Komponento_parinkimas</f>
        <v>#N/A</v>
      </c>
      <c r="AH291" s="116" t="e">
        <f>Komponento_parinkimas</f>
        <v>#N/A</v>
      </c>
      <c r="AI291" s="116" t="e">
        <f>Komponento_parinkimas</f>
        <v>#N/A</v>
      </c>
      <c r="AJ291" s="116" t="e">
        <f>Komponento_parinkimas</f>
        <v>#N/A</v>
      </c>
      <c r="AK291" s="116" t="e">
        <f>Komponento_parinkimas</f>
        <v>#N/A</v>
      </c>
      <c r="AL291" s="116" t="e">
        <f>Komponento_parinkimas</f>
        <v>#N/A</v>
      </c>
      <c r="AM291" s="116" t="e">
        <f>Komponento_parinkimas</f>
        <v>#N/A</v>
      </c>
      <c r="AN291" s="116" t="e">
        <f>Komponento_parinkimas</f>
        <v>#N/A</v>
      </c>
      <c r="AO291" s="116" t="e">
        <f>Komponento_parinkimas</f>
        <v>#N/A</v>
      </c>
      <c r="AP291" s="116" t="e">
        <f>Komponento_parinkimas</f>
        <v>#N/A</v>
      </c>
      <c r="AQ291" s="116" t="e">
        <f>Komponento_parinkimas</f>
        <v>#N/A</v>
      </c>
      <c r="AR291" s="1"/>
      <c r="AS291" s="1"/>
    </row>
    <row r="292" spans="1:45">
      <c r="A292" s="113" t="s">
        <v>503</v>
      </c>
      <c r="B292" s="114" t="s">
        <v>345</v>
      </c>
      <c r="C292" s="172"/>
      <c r="D292" s="172" t="s">
        <v>69</v>
      </c>
      <c r="E292" s="184" t="s">
        <v>69</v>
      </c>
      <c r="F292" s="184">
        <v>0</v>
      </c>
      <c r="G292" s="184" t="s">
        <v>69</v>
      </c>
      <c r="H292" s="184">
        <v>0</v>
      </c>
      <c r="I292" s="184" t="s">
        <v>69</v>
      </c>
      <c r="J292" s="184">
        <v>0</v>
      </c>
      <c r="K292" s="184">
        <f>PRODUCT(IF(E292&lt;&gt;"'-",F292,1),IF(G292&lt;&gt;"-",H292,1),IF(I292&lt;&gt;"-",J292,1))</f>
        <v>0</v>
      </c>
      <c r="L292" s="18"/>
      <c r="M292" s="116" t="e">
        <f>Komponento_parinkimas</f>
        <v>#N/A</v>
      </c>
      <c r="N292" s="116" t="e">
        <f>Komponento_parinkimas</f>
        <v>#N/A</v>
      </c>
      <c r="O292" s="116" t="e">
        <f>Komponento_parinkimas</f>
        <v>#N/A</v>
      </c>
      <c r="P292" s="116" t="e">
        <f>Komponento_parinkimas</f>
        <v>#N/A</v>
      </c>
      <c r="Q292" s="116" t="e">
        <f>Komponento_parinkimas</f>
        <v>#N/A</v>
      </c>
      <c r="R292" s="116" t="e">
        <f>Komponento_parinkimas</f>
        <v>#N/A</v>
      </c>
      <c r="S292" s="116" t="e">
        <f>Komponento_parinkimas</f>
        <v>#N/A</v>
      </c>
      <c r="T292" s="116" t="e">
        <f>Komponento_parinkimas</f>
        <v>#N/A</v>
      </c>
      <c r="U292" s="116" t="e">
        <f>Komponento_parinkimas</f>
        <v>#N/A</v>
      </c>
      <c r="V292" s="116" t="e">
        <f>Komponento_parinkimas</f>
        <v>#N/A</v>
      </c>
      <c r="W292" s="116" t="e">
        <f>Komponento_parinkimas</f>
        <v>#N/A</v>
      </c>
      <c r="X292" s="116" t="e">
        <f>Komponento_parinkimas</f>
        <v>#N/A</v>
      </c>
      <c r="Y292" s="116" t="e">
        <f>Komponento_parinkimas</f>
        <v>#N/A</v>
      </c>
      <c r="Z292" s="116" t="e">
        <f>Komponento_parinkimas</f>
        <v>#N/A</v>
      </c>
      <c r="AA292" s="116" t="e">
        <f>Komponento_parinkimas</f>
        <v>#N/A</v>
      </c>
      <c r="AB292" s="116" t="e">
        <f>Komponento_parinkimas</f>
        <v>#N/A</v>
      </c>
      <c r="AC292" s="116" t="e">
        <f>Komponento_parinkimas</f>
        <v>#N/A</v>
      </c>
      <c r="AD292" s="116" t="e">
        <f>Komponento_parinkimas</f>
        <v>#N/A</v>
      </c>
      <c r="AE292" s="116" t="e">
        <f>Komponento_parinkimas</f>
        <v>#N/A</v>
      </c>
      <c r="AF292" s="116" t="e">
        <f>Komponento_parinkimas</f>
        <v>#N/A</v>
      </c>
      <c r="AG292" s="116" t="e">
        <f>Komponento_parinkimas</f>
        <v>#N/A</v>
      </c>
      <c r="AH292" s="116" t="e">
        <f>Komponento_parinkimas</f>
        <v>#N/A</v>
      </c>
      <c r="AI292" s="116" t="e">
        <f>Komponento_parinkimas</f>
        <v>#N/A</v>
      </c>
      <c r="AJ292" s="116" t="e">
        <f>Komponento_parinkimas</f>
        <v>#N/A</v>
      </c>
      <c r="AK292" s="116" t="e">
        <f>Komponento_parinkimas</f>
        <v>#N/A</v>
      </c>
      <c r="AL292" s="116" t="e">
        <f>Komponento_parinkimas</f>
        <v>#N/A</v>
      </c>
      <c r="AM292" s="116" t="e">
        <f>Komponento_parinkimas</f>
        <v>#N/A</v>
      </c>
      <c r="AN292" s="116" t="e">
        <f>Komponento_parinkimas</f>
        <v>#N/A</v>
      </c>
      <c r="AO292" s="116" t="e">
        <f>Komponento_parinkimas</f>
        <v>#N/A</v>
      </c>
      <c r="AP292" s="116" t="e">
        <f>Komponento_parinkimas</f>
        <v>#N/A</v>
      </c>
      <c r="AQ292" s="116" t="e">
        <f>Komponento_parinkimas</f>
        <v>#N/A</v>
      </c>
      <c r="AR292" s="1"/>
      <c r="AS292" s="1"/>
    </row>
    <row r="293" spans="1:45">
      <c r="A293" s="113" t="s">
        <v>503</v>
      </c>
      <c r="B293" s="114" t="s">
        <v>346</v>
      </c>
      <c r="C293" s="172"/>
      <c r="D293" s="172" t="s">
        <v>69</v>
      </c>
      <c r="E293" s="184" t="s">
        <v>69</v>
      </c>
      <c r="F293" s="184">
        <v>0</v>
      </c>
      <c r="G293" s="184" t="s">
        <v>69</v>
      </c>
      <c r="H293" s="184">
        <v>0</v>
      </c>
      <c r="I293" s="184" t="s">
        <v>69</v>
      </c>
      <c r="J293" s="184">
        <v>0</v>
      </c>
      <c r="K293" s="184">
        <f>PRODUCT(IF(E293&lt;&gt;"'-",F293,1),IF(G293&lt;&gt;"-",H293,1),IF(I293&lt;&gt;"-",J293,1))</f>
        <v>0</v>
      </c>
      <c r="L293" s="18"/>
      <c r="M293" s="116" t="e">
        <f>Komponento_parinkimas</f>
        <v>#N/A</v>
      </c>
      <c r="N293" s="116" t="e">
        <f>Komponento_parinkimas</f>
        <v>#N/A</v>
      </c>
      <c r="O293" s="116" t="e">
        <f>Komponento_parinkimas</f>
        <v>#N/A</v>
      </c>
      <c r="P293" s="116" t="e">
        <f>Komponento_parinkimas</f>
        <v>#N/A</v>
      </c>
      <c r="Q293" s="116" t="e">
        <f>Komponento_parinkimas</f>
        <v>#N/A</v>
      </c>
      <c r="R293" s="116" t="e">
        <f>Komponento_parinkimas</f>
        <v>#N/A</v>
      </c>
      <c r="S293" s="116" t="e">
        <f>Komponento_parinkimas</f>
        <v>#N/A</v>
      </c>
      <c r="T293" s="116" t="e">
        <f>Komponento_parinkimas</f>
        <v>#N/A</v>
      </c>
      <c r="U293" s="116" t="e">
        <f>Komponento_parinkimas</f>
        <v>#N/A</v>
      </c>
      <c r="V293" s="116" t="e">
        <f>Komponento_parinkimas</f>
        <v>#N/A</v>
      </c>
      <c r="W293" s="116" t="e">
        <f>Komponento_parinkimas</f>
        <v>#N/A</v>
      </c>
      <c r="X293" s="116" t="e">
        <f>Komponento_parinkimas</f>
        <v>#N/A</v>
      </c>
      <c r="Y293" s="116" t="e">
        <f>Komponento_parinkimas</f>
        <v>#N/A</v>
      </c>
      <c r="Z293" s="116" t="e">
        <f>Komponento_parinkimas</f>
        <v>#N/A</v>
      </c>
      <c r="AA293" s="116" t="e">
        <f>Komponento_parinkimas</f>
        <v>#N/A</v>
      </c>
      <c r="AB293" s="116" t="e">
        <f>Komponento_parinkimas</f>
        <v>#N/A</v>
      </c>
      <c r="AC293" s="116" t="e">
        <f>Komponento_parinkimas</f>
        <v>#N/A</v>
      </c>
      <c r="AD293" s="116" t="e">
        <f>Komponento_parinkimas</f>
        <v>#N/A</v>
      </c>
      <c r="AE293" s="116" t="e">
        <f>Komponento_parinkimas</f>
        <v>#N/A</v>
      </c>
      <c r="AF293" s="116" t="e">
        <f>Komponento_parinkimas</f>
        <v>#N/A</v>
      </c>
      <c r="AG293" s="116" t="e">
        <f>Komponento_parinkimas</f>
        <v>#N/A</v>
      </c>
      <c r="AH293" s="116" t="e">
        <f>Komponento_parinkimas</f>
        <v>#N/A</v>
      </c>
      <c r="AI293" s="116" t="e">
        <f>Komponento_parinkimas</f>
        <v>#N/A</v>
      </c>
      <c r="AJ293" s="116" t="e">
        <f>Komponento_parinkimas</f>
        <v>#N/A</v>
      </c>
      <c r="AK293" s="116" t="e">
        <f>Komponento_parinkimas</f>
        <v>#N/A</v>
      </c>
      <c r="AL293" s="116" t="e">
        <f>Komponento_parinkimas</f>
        <v>#N/A</v>
      </c>
      <c r="AM293" s="116" t="e">
        <f>Komponento_parinkimas</f>
        <v>#N/A</v>
      </c>
      <c r="AN293" s="116" t="e">
        <f>Komponento_parinkimas</f>
        <v>#N/A</v>
      </c>
      <c r="AO293" s="116" t="e">
        <f>Komponento_parinkimas</f>
        <v>#N/A</v>
      </c>
      <c r="AP293" s="116" t="e">
        <f>Komponento_parinkimas</f>
        <v>#N/A</v>
      </c>
      <c r="AQ293" s="116" t="e">
        <f>Komponento_parinkimas</f>
        <v>#N/A</v>
      </c>
      <c r="AR293" s="1"/>
      <c r="AS293" s="1"/>
    </row>
    <row r="294" spans="1:45">
      <c r="A294" s="113" t="s">
        <v>504</v>
      </c>
      <c r="B294" s="119" t="s">
        <v>50</v>
      </c>
      <c r="C294" s="120"/>
      <c r="D294" s="120"/>
      <c r="E294" s="196"/>
      <c r="F294" s="196"/>
      <c r="G294" s="196"/>
      <c r="H294" s="196"/>
      <c r="I294" s="196"/>
      <c r="J294" s="196"/>
      <c r="K294" s="194"/>
      <c r="L294" s="118"/>
      <c r="M294" s="111"/>
      <c r="N294" s="111"/>
      <c r="O294" s="111"/>
      <c r="P294" s="111"/>
      <c r="Q294" s="111"/>
      <c r="R294" s="111"/>
      <c r="S294" s="111"/>
      <c r="T294" s="111"/>
      <c r="U294" s="111"/>
      <c r="V294" s="111"/>
      <c r="W294" s="111"/>
      <c r="X294" s="111"/>
      <c r="Y294" s="111"/>
      <c r="Z294" s="111"/>
      <c r="AA294" s="111"/>
      <c r="AB294" s="111"/>
      <c r="AC294" s="111"/>
      <c r="AD294" s="111"/>
      <c r="AE294" s="111"/>
      <c r="AF294" s="111"/>
      <c r="AG294" s="111"/>
      <c r="AH294" s="111"/>
      <c r="AI294" s="111"/>
      <c r="AJ294" s="111"/>
      <c r="AK294" s="111"/>
      <c r="AL294" s="111"/>
      <c r="AM294" s="111"/>
      <c r="AN294" s="111"/>
      <c r="AO294" s="111"/>
      <c r="AP294" s="111"/>
      <c r="AQ294" s="111"/>
      <c r="AR294" s="1"/>
      <c r="AS294" s="1"/>
    </row>
    <row r="295" spans="1:45">
      <c r="A295" s="113" t="s">
        <v>504</v>
      </c>
      <c r="B295" s="114" t="s">
        <v>51</v>
      </c>
      <c r="C295" s="172"/>
      <c r="D295" s="172" t="s">
        <v>69</v>
      </c>
      <c r="E295" s="184" t="s">
        <v>69</v>
      </c>
      <c r="F295" s="184">
        <v>0</v>
      </c>
      <c r="G295" s="184" t="s">
        <v>69</v>
      </c>
      <c r="H295" s="184">
        <v>0</v>
      </c>
      <c r="I295" s="184" t="s">
        <v>69</v>
      </c>
      <c r="J295" s="184">
        <v>0</v>
      </c>
      <c r="K295" s="184">
        <f t="shared" ref="K295:K301" si="25">PRODUCT(IF(E295&lt;&gt;"'-",F295,1),IF(G295&lt;&gt;"-",H295,1),IF(I295&lt;&gt;"-",J295,1))</f>
        <v>0</v>
      </c>
      <c r="L295" s="18"/>
      <c r="M295" s="116" t="e">
        <f>Komponento_parinkimas</f>
        <v>#N/A</v>
      </c>
      <c r="N295" s="116" t="e">
        <f>Komponento_parinkimas</f>
        <v>#N/A</v>
      </c>
      <c r="O295" s="116" t="e">
        <f>Komponento_parinkimas</f>
        <v>#N/A</v>
      </c>
      <c r="P295" s="116" t="e">
        <f>Komponento_parinkimas</f>
        <v>#N/A</v>
      </c>
      <c r="Q295" s="116" t="e">
        <f>Komponento_parinkimas</f>
        <v>#N/A</v>
      </c>
      <c r="R295" s="116" t="e">
        <f>Komponento_parinkimas</f>
        <v>#N/A</v>
      </c>
      <c r="S295" s="116" t="e">
        <f>Komponento_parinkimas</f>
        <v>#N/A</v>
      </c>
      <c r="T295" s="116" t="e">
        <f>Komponento_parinkimas</f>
        <v>#N/A</v>
      </c>
      <c r="U295" s="116" t="e">
        <f>Komponento_parinkimas</f>
        <v>#N/A</v>
      </c>
      <c r="V295" s="116" t="e">
        <f>Komponento_parinkimas</f>
        <v>#N/A</v>
      </c>
      <c r="W295" s="116" t="e">
        <f>Komponento_parinkimas</f>
        <v>#N/A</v>
      </c>
      <c r="X295" s="116" t="e">
        <f>Komponento_parinkimas</f>
        <v>#N/A</v>
      </c>
      <c r="Y295" s="116" t="e">
        <f>Komponento_parinkimas</f>
        <v>#N/A</v>
      </c>
      <c r="Z295" s="116" t="e">
        <f>Komponento_parinkimas</f>
        <v>#N/A</v>
      </c>
      <c r="AA295" s="116" t="e">
        <f>Komponento_parinkimas</f>
        <v>#N/A</v>
      </c>
      <c r="AB295" s="116" t="e">
        <f>Komponento_parinkimas</f>
        <v>#N/A</v>
      </c>
      <c r="AC295" s="116" t="e">
        <f>Komponento_parinkimas</f>
        <v>#N/A</v>
      </c>
      <c r="AD295" s="116" t="e">
        <f>Komponento_parinkimas</f>
        <v>#N/A</v>
      </c>
      <c r="AE295" s="116" t="e">
        <f>Komponento_parinkimas</f>
        <v>#N/A</v>
      </c>
      <c r="AF295" s="116" t="e">
        <f>Komponento_parinkimas</f>
        <v>#N/A</v>
      </c>
      <c r="AG295" s="116" t="e">
        <f>Komponento_parinkimas</f>
        <v>#N/A</v>
      </c>
      <c r="AH295" s="116" t="e">
        <f>Komponento_parinkimas</f>
        <v>#N/A</v>
      </c>
      <c r="AI295" s="116" t="e">
        <f>Komponento_parinkimas</f>
        <v>#N/A</v>
      </c>
      <c r="AJ295" s="116" t="e">
        <f>Komponento_parinkimas</f>
        <v>#N/A</v>
      </c>
      <c r="AK295" s="116" t="e">
        <f>Komponento_parinkimas</f>
        <v>#N/A</v>
      </c>
      <c r="AL295" s="116" t="e">
        <f>Komponento_parinkimas</f>
        <v>#N/A</v>
      </c>
      <c r="AM295" s="116" t="e">
        <f>Komponento_parinkimas</f>
        <v>#N/A</v>
      </c>
      <c r="AN295" s="116" t="e">
        <f>Komponento_parinkimas</f>
        <v>#N/A</v>
      </c>
      <c r="AO295" s="116" t="e">
        <f>Komponento_parinkimas</f>
        <v>#N/A</v>
      </c>
      <c r="AP295" s="116" t="e">
        <f>Komponento_parinkimas</f>
        <v>#N/A</v>
      </c>
      <c r="AQ295" s="116" t="e">
        <f>Komponento_parinkimas</f>
        <v>#N/A</v>
      </c>
      <c r="AR295" s="1"/>
      <c r="AS295" s="1"/>
    </row>
    <row r="296" spans="1:45">
      <c r="A296" s="113" t="s">
        <v>504</v>
      </c>
      <c r="B296" s="114" t="s">
        <v>52</v>
      </c>
      <c r="C296" s="172"/>
      <c r="D296" s="172" t="s">
        <v>69</v>
      </c>
      <c r="E296" s="184" t="s">
        <v>69</v>
      </c>
      <c r="F296" s="184">
        <v>0</v>
      </c>
      <c r="G296" s="184" t="s">
        <v>69</v>
      </c>
      <c r="H296" s="184">
        <v>0</v>
      </c>
      <c r="I296" s="184" t="s">
        <v>69</v>
      </c>
      <c r="J296" s="184">
        <v>0</v>
      </c>
      <c r="K296" s="184">
        <f t="shared" si="25"/>
        <v>0</v>
      </c>
      <c r="L296" s="18"/>
      <c r="M296" s="116" t="e">
        <f>Komponento_parinkimas</f>
        <v>#N/A</v>
      </c>
      <c r="N296" s="116" t="e">
        <f>Komponento_parinkimas</f>
        <v>#N/A</v>
      </c>
      <c r="O296" s="116" t="e">
        <f>Komponento_parinkimas</f>
        <v>#N/A</v>
      </c>
      <c r="P296" s="116" t="e">
        <f>Komponento_parinkimas</f>
        <v>#N/A</v>
      </c>
      <c r="Q296" s="116" t="e">
        <f>Komponento_parinkimas</f>
        <v>#N/A</v>
      </c>
      <c r="R296" s="116" t="e">
        <f>Komponento_parinkimas</f>
        <v>#N/A</v>
      </c>
      <c r="S296" s="116" t="e">
        <f>Komponento_parinkimas</f>
        <v>#N/A</v>
      </c>
      <c r="T296" s="116" t="e">
        <f>Komponento_parinkimas</f>
        <v>#N/A</v>
      </c>
      <c r="U296" s="116" t="e">
        <f>Komponento_parinkimas</f>
        <v>#N/A</v>
      </c>
      <c r="V296" s="116" t="e">
        <f>Komponento_parinkimas</f>
        <v>#N/A</v>
      </c>
      <c r="W296" s="116" t="e">
        <f>Komponento_parinkimas</f>
        <v>#N/A</v>
      </c>
      <c r="X296" s="116" t="e">
        <f>Komponento_parinkimas</f>
        <v>#N/A</v>
      </c>
      <c r="Y296" s="116" t="e">
        <f>Komponento_parinkimas</f>
        <v>#N/A</v>
      </c>
      <c r="Z296" s="116" t="e">
        <f>Komponento_parinkimas</f>
        <v>#N/A</v>
      </c>
      <c r="AA296" s="116" t="e">
        <f>Komponento_parinkimas</f>
        <v>#N/A</v>
      </c>
      <c r="AB296" s="116" t="e">
        <f>Komponento_parinkimas</f>
        <v>#N/A</v>
      </c>
      <c r="AC296" s="116" t="e">
        <f>Komponento_parinkimas</f>
        <v>#N/A</v>
      </c>
      <c r="AD296" s="116" t="e">
        <f>Komponento_parinkimas</f>
        <v>#N/A</v>
      </c>
      <c r="AE296" s="116" t="e">
        <f>Komponento_parinkimas</f>
        <v>#N/A</v>
      </c>
      <c r="AF296" s="116" t="e">
        <f>Komponento_parinkimas</f>
        <v>#N/A</v>
      </c>
      <c r="AG296" s="116" t="e">
        <f>Komponento_parinkimas</f>
        <v>#N/A</v>
      </c>
      <c r="AH296" s="116" t="e">
        <f>Komponento_parinkimas</f>
        <v>#N/A</v>
      </c>
      <c r="AI296" s="116" t="e">
        <f>Komponento_parinkimas</f>
        <v>#N/A</v>
      </c>
      <c r="AJ296" s="116" t="e">
        <f>Komponento_parinkimas</f>
        <v>#N/A</v>
      </c>
      <c r="AK296" s="116" t="e">
        <f>Komponento_parinkimas</f>
        <v>#N/A</v>
      </c>
      <c r="AL296" s="116" t="e">
        <f>Komponento_parinkimas</f>
        <v>#N/A</v>
      </c>
      <c r="AM296" s="116" t="e">
        <f>Komponento_parinkimas</f>
        <v>#N/A</v>
      </c>
      <c r="AN296" s="116" t="e">
        <f>Komponento_parinkimas</f>
        <v>#N/A</v>
      </c>
      <c r="AO296" s="116" t="e">
        <f>Komponento_parinkimas</f>
        <v>#N/A</v>
      </c>
      <c r="AP296" s="116" t="e">
        <f>Komponento_parinkimas</f>
        <v>#N/A</v>
      </c>
      <c r="AQ296" s="116" t="e">
        <f>Komponento_parinkimas</f>
        <v>#N/A</v>
      </c>
      <c r="AR296" s="1"/>
      <c r="AS296" s="1"/>
    </row>
    <row r="297" spans="1:45">
      <c r="A297" s="113" t="s">
        <v>504</v>
      </c>
      <c r="B297" s="114" t="s">
        <v>339</v>
      </c>
      <c r="C297" s="172"/>
      <c r="D297" s="172" t="s">
        <v>69</v>
      </c>
      <c r="E297" s="184" t="s">
        <v>69</v>
      </c>
      <c r="F297" s="184">
        <v>0</v>
      </c>
      <c r="G297" s="184" t="s">
        <v>69</v>
      </c>
      <c r="H297" s="184">
        <v>0</v>
      </c>
      <c r="I297" s="184" t="s">
        <v>69</v>
      </c>
      <c r="J297" s="184">
        <v>0</v>
      </c>
      <c r="K297" s="184">
        <f t="shared" si="25"/>
        <v>0</v>
      </c>
      <c r="L297" s="18"/>
      <c r="M297" s="116" t="e">
        <f>Komponento_parinkimas</f>
        <v>#N/A</v>
      </c>
      <c r="N297" s="116" t="e">
        <f>Komponento_parinkimas</f>
        <v>#N/A</v>
      </c>
      <c r="O297" s="116" t="e">
        <f>Komponento_parinkimas</f>
        <v>#N/A</v>
      </c>
      <c r="P297" s="116" t="e">
        <f>Komponento_parinkimas</f>
        <v>#N/A</v>
      </c>
      <c r="Q297" s="116" t="e">
        <f>Komponento_parinkimas</f>
        <v>#N/A</v>
      </c>
      <c r="R297" s="116" t="e">
        <f>Komponento_parinkimas</f>
        <v>#N/A</v>
      </c>
      <c r="S297" s="116" t="e">
        <f>Komponento_parinkimas</f>
        <v>#N/A</v>
      </c>
      <c r="T297" s="116" t="e">
        <f>Komponento_parinkimas</f>
        <v>#N/A</v>
      </c>
      <c r="U297" s="116" t="e">
        <f>Komponento_parinkimas</f>
        <v>#N/A</v>
      </c>
      <c r="V297" s="116" t="e">
        <f>Komponento_parinkimas</f>
        <v>#N/A</v>
      </c>
      <c r="W297" s="116" t="e">
        <f>Komponento_parinkimas</f>
        <v>#N/A</v>
      </c>
      <c r="X297" s="116" t="e">
        <f>Komponento_parinkimas</f>
        <v>#N/A</v>
      </c>
      <c r="Y297" s="116" t="e">
        <f>Komponento_parinkimas</f>
        <v>#N/A</v>
      </c>
      <c r="Z297" s="116" t="e">
        <f>Komponento_parinkimas</f>
        <v>#N/A</v>
      </c>
      <c r="AA297" s="116" t="e">
        <f>Komponento_parinkimas</f>
        <v>#N/A</v>
      </c>
      <c r="AB297" s="116" t="e">
        <f>Komponento_parinkimas</f>
        <v>#N/A</v>
      </c>
      <c r="AC297" s="116" t="e">
        <f>Komponento_parinkimas</f>
        <v>#N/A</v>
      </c>
      <c r="AD297" s="116" t="e">
        <f>Komponento_parinkimas</f>
        <v>#N/A</v>
      </c>
      <c r="AE297" s="116" t="e">
        <f>Komponento_parinkimas</f>
        <v>#N/A</v>
      </c>
      <c r="AF297" s="116" t="e">
        <f>Komponento_parinkimas</f>
        <v>#N/A</v>
      </c>
      <c r="AG297" s="116" t="e">
        <f>Komponento_parinkimas</f>
        <v>#N/A</v>
      </c>
      <c r="AH297" s="116" t="e">
        <f>Komponento_parinkimas</f>
        <v>#N/A</v>
      </c>
      <c r="AI297" s="116" t="e">
        <f>Komponento_parinkimas</f>
        <v>#N/A</v>
      </c>
      <c r="AJ297" s="116" t="e">
        <f>Komponento_parinkimas</f>
        <v>#N/A</v>
      </c>
      <c r="AK297" s="116" t="e">
        <f>Komponento_parinkimas</f>
        <v>#N/A</v>
      </c>
      <c r="AL297" s="116" t="e">
        <f>Komponento_parinkimas</f>
        <v>#N/A</v>
      </c>
      <c r="AM297" s="116" t="e">
        <f>Komponento_parinkimas</f>
        <v>#N/A</v>
      </c>
      <c r="AN297" s="116" t="e">
        <f>Komponento_parinkimas</f>
        <v>#N/A</v>
      </c>
      <c r="AO297" s="116" t="e">
        <f>Komponento_parinkimas</f>
        <v>#N/A</v>
      </c>
      <c r="AP297" s="116" t="e">
        <f>Komponento_parinkimas</f>
        <v>#N/A</v>
      </c>
      <c r="AQ297" s="116" t="e">
        <f>Komponento_parinkimas</f>
        <v>#N/A</v>
      </c>
      <c r="AR297" s="1"/>
      <c r="AS297" s="1"/>
    </row>
    <row r="298" spans="1:45">
      <c r="A298" s="113" t="s">
        <v>504</v>
      </c>
      <c r="B298" s="114" t="s">
        <v>340</v>
      </c>
      <c r="C298" s="172"/>
      <c r="D298" s="172" t="s">
        <v>69</v>
      </c>
      <c r="E298" s="184" t="s">
        <v>69</v>
      </c>
      <c r="F298" s="184">
        <v>0</v>
      </c>
      <c r="G298" s="184" t="s">
        <v>69</v>
      </c>
      <c r="H298" s="184">
        <v>0</v>
      </c>
      <c r="I298" s="184" t="s">
        <v>69</v>
      </c>
      <c r="J298" s="184">
        <v>0</v>
      </c>
      <c r="K298" s="184">
        <f t="shared" si="25"/>
        <v>0</v>
      </c>
      <c r="L298" s="18"/>
      <c r="M298" s="116" t="e">
        <f>Komponento_parinkimas</f>
        <v>#N/A</v>
      </c>
      <c r="N298" s="116" t="e">
        <f>Komponento_parinkimas</f>
        <v>#N/A</v>
      </c>
      <c r="O298" s="116" t="e">
        <f>Komponento_parinkimas</f>
        <v>#N/A</v>
      </c>
      <c r="P298" s="116" t="e">
        <f>Komponento_parinkimas</f>
        <v>#N/A</v>
      </c>
      <c r="Q298" s="116" t="e">
        <f>Komponento_parinkimas</f>
        <v>#N/A</v>
      </c>
      <c r="R298" s="116" t="e">
        <f>Komponento_parinkimas</f>
        <v>#N/A</v>
      </c>
      <c r="S298" s="116" t="e">
        <f>Komponento_parinkimas</f>
        <v>#N/A</v>
      </c>
      <c r="T298" s="116" t="e">
        <f>Komponento_parinkimas</f>
        <v>#N/A</v>
      </c>
      <c r="U298" s="116" t="e">
        <f>Komponento_parinkimas</f>
        <v>#N/A</v>
      </c>
      <c r="V298" s="116" t="e">
        <f>Komponento_parinkimas</f>
        <v>#N/A</v>
      </c>
      <c r="W298" s="116" t="e">
        <f>Komponento_parinkimas</f>
        <v>#N/A</v>
      </c>
      <c r="X298" s="116" t="e">
        <f>Komponento_parinkimas</f>
        <v>#N/A</v>
      </c>
      <c r="Y298" s="116" t="e">
        <f>Komponento_parinkimas</f>
        <v>#N/A</v>
      </c>
      <c r="Z298" s="116" t="e">
        <f>Komponento_parinkimas</f>
        <v>#N/A</v>
      </c>
      <c r="AA298" s="116" t="e">
        <f>Komponento_parinkimas</f>
        <v>#N/A</v>
      </c>
      <c r="AB298" s="116" t="e">
        <f>Komponento_parinkimas</f>
        <v>#N/A</v>
      </c>
      <c r="AC298" s="116" t="e">
        <f>Komponento_parinkimas</f>
        <v>#N/A</v>
      </c>
      <c r="AD298" s="116" t="e">
        <f>Komponento_parinkimas</f>
        <v>#N/A</v>
      </c>
      <c r="AE298" s="116" t="e">
        <f>Komponento_parinkimas</f>
        <v>#N/A</v>
      </c>
      <c r="AF298" s="116" t="e">
        <f>Komponento_parinkimas</f>
        <v>#N/A</v>
      </c>
      <c r="AG298" s="116" t="e">
        <f>Komponento_parinkimas</f>
        <v>#N/A</v>
      </c>
      <c r="AH298" s="116" t="e">
        <f>Komponento_parinkimas</f>
        <v>#N/A</v>
      </c>
      <c r="AI298" s="116" t="e">
        <f>Komponento_parinkimas</f>
        <v>#N/A</v>
      </c>
      <c r="AJ298" s="116" t="e">
        <f>Komponento_parinkimas</f>
        <v>#N/A</v>
      </c>
      <c r="AK298" s="116" t="e">
        <f>Komponento_parinkimas</f>
        <v>#N/A</v>
      </c>
      <c r="AL298" s="116" t="e">
        <f>Komponento_parinkimas</f>
        <v>#N/A</v>
      </c>
      <c r="AM298" s="116" t="e">
        <f>Komponento_parinkimas</f>
        <v>#N/A</v>
      </c>
      <c r="AN298" s="116" t="e">
        <f>Komponento_parinkimas</f>
        <v>#N/A</v>
      </c>
      <c r="AO298" s="116" t="e">
        <f>Komponento_parinkimas</f>
        <v>#N/A</v>
      </c>
      <c r="AP298" s="116" t="e">
        <f>Komponento_parinkimas</f>
        <v>#N/A</v>
      </c>
      <c r="AQ298" s="116" t="e">
        <f>Komponento_parinkimas</f>
        <v>#N/A</v>
      </c>
      <c r="AR298" s="1"/>
      <c r="AS298" s="1"/>
    </row>
    <row r="299" spans="1:45">
      <c r="A299" s="113" t="s">
        <v>504</v>
      </c>
      <c r="B299" s="114" t="s">
        <v>341</v>
      </c>
      <c r="C299" s="172"/>
      <c r="D299" s="172" t="s">
        <v>69</v>
      </c>
      <c r="E299" s="184" t="s">
        <v>69</v>
      </c>
      <c r="F299" s="184">
        <v>0</v>
      </c>
      <c r="G299" s="184" t="s">
        <v>69</v>
      </c>
      <c r="H299" s="184">
        <v>0</v>
      </c>
      <c r="I299" s="184" t="s">
        <v>69</v>
      </c>
      <c r="J299" s="184">
        <v>0</v>
      </c>
      <c r="K299" s="184">
        <f t="shared" si="25"/>
        <v>0</v>
      </c>
      <c r="L299" s="18"/>
      <c r="M299" s="116" t="e">
        <f>Komponento_parinkimas</f>
        <v>#N/A</v>
      </c>
      <c r="N299" s="116" t="e">
        <f>Komponento_parinkimas</f>
        <v>#N/A</v>
      </c>
      <c r="O299" s="116" t="e">
        <f>Komponento_parinkimas</f>
        <v>#N/A</v>
      </c>
      <c r="P299" s="116" t="e">
        <f>Komponento_parinkimas</f>
        <v>#N/A</v>
      </c>
      <c r="Q299" s="116" t="e">
        <f>Komponento_parinkimas</f>
        <v>#N/A</v>
      </c>
      <c r="R299" s="116" t="e">
        <f>Komponento_parinkimas</f>
        <v>#N/A</v>
      </c>
      <c r="S299" s="116" t="e">
        <f>Komponento_parinkimas</f>
        <v>#N/A</v>
      </c>
      <c r="T299" s="116" t="e">
        <f>Komponento_parinkimas</f>
        <v>#N/A</v>
      </c>
      <c r="U299" s="116" t="e">
        <f>Komponento_parinkimas</f>
        <v>#N/A</v>
      </c>
      <c r="V299" s="116" t="e">
        <f>Komponento_parinkimas</f>
        <v>#N/A</v>
      </c>
      <c r="W299" s="116" t="e">
        <f>Komponento_parinkimas</f>
        <v>#N/A</v>
      </c>
      <c r="X299" s="116" t="e">
        <f>Komponento_parinkimas</f>
        <v>#N/A</v>
      </c>
      <c r="Y299" s="116" t="e">
        <f>Komponento_parinkimas</f>
        <v>#N/A</v>
      </c>
      <c r="Z299" s="116" t="e">
        <f>Komponento_parinkimas</f>
        <v>#N/A</v>
      </c>
      <c r="AA299" s="116" t="e">
        <f>Komponento_parinkimas</f>
        <v>#N/A</v>
      </c>
      <c r="AB299" s="116" t="e">
        <f>Komponento_parinkimas</f>
        <v>#N/A</v>
      </c>
      <c r="AC299" s="116" t="e">
        <f>Komponento_parinkimas</f>
        <v>#N/A</v>
      </c>
      <c r="AD299" s="116" t="e">
        <f>Komponento_parinkimas</f>
        <v>#N/A</v>
      </c>
      <c r="AE299" s="116" t="e">
        <f>Komponento_parinkimas</f>
        <v>#N/A</v>
      </c>
      <c r="AF299" s="116" t="e">
        <f>Komponento_parinkimas</f>
        <v>#N/A</v>
      </c>
      <c r="AG299" s="116" t="e">
        <f>Komponento_parinkimas</f>
        <v>#N/A</v>
      </c>
      <c r="AH299" s="116" t="e">
        <f>Komponento_parinkimas</f>
        <v>#N/A</v>
      </c>
      <c r="AI299" s="116" t="e">
        <f>Komponento_parinkimas</f>
        <v>#N/A</v>
      </c>
      <c r="AJ299" s="116" t="e">
        <f>Komponento_parinkimas</f>
        <v>#N/A</v>
      </c>
      <c r="AK299" s="116" t="e">
        <f>Komponento_parinkimas</f>
        <v>#N/A</v>
      </c>
      <c r="AL299" s="116" t="e">
        <f>Komponento_parinkimas</f>
        <v>#N/A</v>
      </c>
      <c r="AM299" s="116" t="e">
        <f>Komponento_parinkimas</f>
        <v>#N/A</v>
      </c>
      <c r="AN299" s="116" t="e">
        <f>Komponento_parinkimas</f>
        <v>#N/A</v>
      </c>
      <c r="AO299" s="116" t="e">
        <f>Komponento_parinkimas</f>
        <v>#N/A</v>
      </c>
      <c r="AP299" s="116" t="e">
        <f>Komponento_parinkimas</f>
        <v>#N/A</v>
      </c>
      <c r="AQ299" s="116" t="e">
        <f>Komponento_parinkimas</f>
        <v>#N/A</v>
      </c>
      <c r="AR299" s="1"/>
      <c r="AS299" s="1"/>
    </row>
    <row r="300" spans="1:45">
      <c r="A300" s="113" t="s">
        <v>504</v>
      </c>
      <c r="B300" s="114" t="s">
        <v>342</v>
      </c>
      <c r="C300" s="172"/>
      <c r="D300" s="172" t="s">
        <v>69</v>
      </c>
      <c r="E300" s="184" t="s">
        <v>69</v>
      </c>
      <c r="F300" s="184">
        <v>0</v>
      </c>
      <c r="G300" s="184" t="s">
        <v>69</v>
      </c>
      <c r="H300" s="184">
        <v>0</v>
      </c>
      <c r="I300" s="184" t="s">
        <v>69</v>
      </c>
      <c r="J300" s="184">
        <v>0</v>
      </c>
      <c r="K300" s="184">
        <f t="shared" si="25"/>
        <v>0</v>
      </c>
      <c r="L300" s="18"/>
      <c r="M300" s="116" t="e">
        <f>Komponento_parinkimas</f>
        <v>#N/A</v>
      </c>
      <c r="N300" s="116" t="e">
        <f>Komponento_parinkimas</f>
        <v>#N/A</v>
      </c>
      <c r="O300" s="116" t="e">
        <f>Komponento_parinkimas</f>
        <v>#N/A</v>
      </c>
      <c r="P300" s="116" t="e">
        <f>Komponento_parinkimas</f>
        <v>#N/A</v>
      </c>
      <c r="Q300" s="116" t="e">
        <f>Komponento_parinkimas</f>
        <v>#N/A</v>
      </c>
      <c r="R300" s="116" t="e">
        <f>Komponento_parinkimas</f>
        <v>#N/A</v>
      </c>
      <c r="S300" s="116" t="e">
        <f>Komponento_parinkimas</f>
        <v>#N/A</v>
      </c>
      <c r="T300" s="116" t="e">
        <f>Komponento_parinkimas</f>
        <v>#N/A</v>
      </c>
      <c r="U300" s="116" t="e">
        <f>Komponento_parinkimas</f>
        <v>#N/A</v>
      </c>
      <c r="V300" s="116" t="e">
        <f>Komponento_parinkimas</f>
        <v>#N/A</v>
      </c>
      <c r="W300" s="116" t="e">
        <f>Komponento_parinkimas</f>
        <v>#N/A</v>
      </c>
      <c r="X300" s="116" t="e">
        <f>Komponento_parinkimas</f>
        <v>#N/A</v>
      </c>
      <c r="Y300" s="116" t="e">
        <f>Komponento_parinkimas</f>
        <v>#N/A</v>
      </c>
      <c r="Z300" s="116" t="e">
        <f>Komponento_parinkimas</f>
        <v>#N/A</v>
      </c>
      <c r="AA300" s="116" t="e">
        <f>Komponento_parinkimas</f>
        <v>#N/A</v>
      </c>
      <c r="AB300" s="116" t="e">
        <f>Komponento_parinkimas</f>
        <v>#N/A</v>
      </c>
      <c r="AC300" s="116" t="e">
        <f>Komponento_parinkimas</f>
        <v>#N/A</v>
      </c>
      <c r="AD300" s="116" t="e">
        <f>Komponento_parinkimas</f>
        <v>#N/A</v>
      </c>
      <c r="AE300" s="116" t="e">
        <f>Komponento_parinkimas</f>
        <v>#N/A</v>
      </c>
      <c r="AF300" s="116" t="e">
        <f>Komponento_parinkimas</f>
        <v>#N/A</v>
      </c>
      <c r="AG300" s="116" t="e">
        <f>Komponento_parinkimas</f>
        <v>#N/A</v>
      </c>
      <c r="AH300" s="116" t="e">
        <f>Komponento_parinkimas</f>
        <v>#N/A</v>
      </c>
      <c r="AI300" s="116" t="e">
        <f>Komponento_parinkimas</f>
        <v>#N/A</v>
      </c>
      <c r="AJ300" s="116" t="e">
        <f>Komponento_parinkimas</f>
        <v>#N/A</v>
      </c>
      <c r="AK300" s="116" t="e">
        <f>Komponento_parinkimas</f>
        <v>#N/A</v>
      </c>
      <c r="AL300" s="116" t="e">
        <f>Komponento_parinkimas</f>
        <v>#N/A</v>
      </c>
      <c r="AM300" s="116" t="e">
        <f>Komponento_parinkimas</f>
        <v>#N/A</v>
      </c>
      <c r="AN300" s="116" t="e">
        <f>Komponento_parinkimas</f>
        <v>#N/A</v>
      </c>
      <c r="AO300" s="116" t="e">
        <f>Komponento_parinkimas</f>
        <v>#N/A</v>
      </c>
      <c r="AP300" s="116" t="e">
        <f>Komponento_parinkimas</f>
        <v>#N/A</v>
      </c>
      <c r="AQ300" s="116" t="e">
        <f>Komponento_parinkimas</f>
        <v>#N/A</v>
      </c>
      <c r="AR300" s="1"/>
      <c r="AS300" s="1"/>
    </row>
    <row r="301" spans="1:45">
      <c r="A301" s="113" t="s">
        <v>504</v>
      </c>
      <c r="B301" s="114" t="s">
        <v>343</v>
      </c>
      <c r="C301" s="172"/>
      <c r="D301" s="172" t="s">
        <v>69</v>
      </c>
      <c r="E301" s="184" t="s">
        <v>69</v>
      </c>
      <c r="F301" s="184">
        <v>0</v>
      </c>
      <c r="G301" s="184" t="s">
        <v>69</v>
      </c>
      <c r="H301" s="184">
        <v>0</v>
      </c>
      <c r="I301" s="184" t="s">
        <v>69</v>
      </c>
      <c r="J301" s="184">
        <v>0</v>
      </c>
      <c r="K301" s="184">
        <f t="shared" si="25"/>
        <v>0</v>
      </c>
      <c r="L301" s="18"/>
      <c r="M301" s="116" t="e">
        <f>Komponento_parinkimas</f>
        <v>#N/A</v>
      </c>
      <c r="N301" s="116" t="e">
        <f>Komponento_parinkimas</f>
        <v>#N/A</v>
      </c>
      <c r="O301" s="116" t="e">
        <f>Komponento_parinkimas</f>
        <v>#N/A</v>
      </c>
      <c r="P301" s="116" t="e">
        <f>Komponento_parinkimas</f>
        <v>#N/A</v>
      </c>
      <c r="Q301" s="116" t="e">
        <f>Komponento_parinkimas</f>
        <v>#N/A</v>
      </c>
      <c r="R301" s="116" t="e">
        <f>Komponento_parinkimas</f>
        <v>#N/A</v>
      </c>
      <c r="S301" s="116" t="e">
        <f>Komponento_parinkimas</f>
        <v>#N/A</v>
      </c>
      <c r="T301" s="116" t="e">
        <f>Komponento_parinkimas</f>
        <v>#N/A</v>
      </c>
      <c r="U301" s="116" t="e">
        <f>Komponento_parinkimas</f>
        <v>#N/A</v>
      </c>
      <c r="V301" s="116" t="e">
        <f>Komponento_parinkimas</f>
        <v>#N/A</v>
      </c>
      <c r="W301" s="116" t="e">
        <f>Komponento_parinkimas</f>
        <v>#N/A</v>
      </c>
      <c r="X301" s="116" t="e">
        <f>Komponento_parinkimas</f>
        <v>#N/A</v>
      </c>
      <c r="Y301" s="116" t="e">
        <f>Komponento_parinkimas</f>
        <v>#N/A</v>
      </c>
      <c r="Z301" s="116" t="e">
        <f>Komponento_parinkimas</f>
        <v>#N/A</v>
      </c>
      <c r="AA301" s="116" t="e">
        <f>Komponento_parinkimas</f>
        <v>#N/A</v>
      </c>
      <c r="AB301" s="116" t="e">
        <f>Komponento_parinkimas</f>
        <v>#N/A</v>
      </c>
      <c r="AC301" s="116" t="e">
        <f>Komponento_parinkimas</f>
        <v>#N/A</v>
      </c>
      <c r="AD301" s="116" t="e">
        <f>Komponento_parinkimas</f>
        <v>#N/A</v>
      </c>
      <c r="AE301" s="116" t="e">
        <f>Komponento_parinkimas</f>
        <v>#N/A</v>
      </c>
      <c r="AF301" s="116" t="e">
        <f>Komponento_parinkimas</f>
        <v>#N/A</v>
      </c>
      <c r="AG301" s="116" t="e">
        <f>Komponento_parinkimas</f>
        <v>#N/A</v>
      </c>
      <c r="AH301" s="116" t="e">
        <f>Komponento_parinkimas</f>
        <v>#N/A</v>
      </c>
      <c r="AI301" s="116" t="e">
        <f>Komponento_parinkimas</f>
        <v>#N/A</v>
      </c>
      <c r="AJ301" s="116" t="e">
        <f>Komponento_parinkimas</f>
        <v>#N/A</v>
      </c>
      <c r="AK301" s="116" t="e">
        <f>Komponento_parinkimas</f>
        <v>#N/A</v>
      </c>
      <c r="AL301" s="116" t="e">
        <f>Komponento_parinkimas</f>
        <v>#N/A</v>
      </c>
      <c r="AM301" s="116" t="e">
        <f>Komponento_parinkimas</f>
        <v>#N/A</v>
      </c>
      <c r="AN301" s="116" t="e">
        <f>Komponento_parinkimas</f>
        <v>#N/A</v>
      </c>
      <c r="AO301" s="116" t="e">
        <f>Komponento_parinkimas</f>
        <v>#N/A</v>
      </c>
      <c r="AP301" s="116" t="e">
        <f>Komponento_parinkimas</f>
        <v>#N/A</v>
      </c>
      <c r="AQ301" s="116" t="e">
        <f>Komponento_parinkimas</f>
        <v>#N/A</v>
      </c>
      <c r="AR301" s="1"/>
      <c r="AS301" s="1"/>
    </row>
    <row r="302" spans="1:45">
      <c r="A302" s="113" t="s">
        <v>504</v>
      </c>
      <c r="B302" s="119" t="s">
        <v>53</v>
      </c>
      <c r="C302" s="120"/>
      <c r="D302" s="120"/>
      <c r="E302" s="196"/>
      <c r="F302" s="196"/>
      <c r="G302" s="196"/>
      <c r="H302" s="196"/>
      <c r="I302" s="196"/>
      <c r="J302" s="196"/>
      <c r="K302" s="194"/>
      <c r="L302" s="118"/>
      <c r="M302" s="111"/>
      <c r="N302" s="111"/>
      <c r="O302" s="111"/>
      <c r="P302" s="111"/>
      <c r="Q302" s="111"/>
      <c r="R302" s="111"/>
      <c r="S302" s="111"/>
      <c r="T302" s="111"/>
      <c r="U302" s="111"/>
      <c r="V302" s="111"/>
      <c r="W302" s="111"/>
      <c r="X302" s="111"/>
      <c r="Y302" s="111"/>
      <c r="Z302" s="111"/>
      <c r="AA302" s="111"/>
      <c r="AB302" s="111"/>
      <c r="AC302" s="111"/>
      <c r="AD302" s="111"/>
      <c r="AE302" s="111"/>
      <c r="AF302" s="111"/>
      <c r="AG302" s="111"/>
      <c r="AH302" s="111"/>
      <c r="AI302" s="111"/>
      <c r="AJ302" s="111"/>
      <c r="AK302" s="111"/>
      <c r="AL302" s="111"/>
      <c r="AM302" s="111"/>
      <c r="AN302" s="111"/>
      <c r="AO302" s="111"/>
      <c r="AP302" s="111"/>
      <c r="AQ302" s="111"/>
      <c r="AR302" s="1"/>
      <c r="AS302" s="1"/>
    </row>
    <row r="303" spans="1:45">
      <c r="A303" s="113" t="s">
        <v>504</v>
      </c>
      <c r="B303" s="114" t="s">
        <v>344</v>
      </c>
      <c r="C303" s="172"/>
      <c r="D303" s="172" t="s">
        <v>69</v>
      </c>
      <c r="E303" s="184" t="s">
        <v>69</v>
      </c>
      <c r="F303" s="184">
        <v>0</v>
      </c>
      <c r="G303" s="184" t="s">
        <v>69</v>
      </c>
      <c r="H303" s="184">
        <v>0</v>
      </c>
      <c r="I303" s="184" t="s">
        <v>69</v>
      </c>
      <c r="J303" s="184">
        <v>0</v>
      </c>
      <c r="K303" s="184">
        <f>PRODUCT(IF(E303&lt;&gt;"'-",F303,1),IF(G303&lt;&gt;"-",H303,1),IF(I303&lt;&gt;"-",J303,1))</f>
        <v>0</v>
      </c>
      <c r="L303" s="18"/>
      <c r="M303" s="116" t="e">
        <f>Komponento_parinkimas</f>
        <v>#N/A</v>
      </c>
      <c r="N303" s="116" t="e">
        <f>Komponento_parinkimas</f>
        <v>#N/A</v>
      </c>
      <c r="O303" s="116" t="e">
        <f>Komponento_parinkimas</f>
        <v>#N/A</v>
      </c>
      <c r="P303" s="116" t="e">
        <f>Komponento_parinkimas</f>
        <v>#N/A</v>
      </c>
      <c r="Q303" s="116" t="e">
        <f>Komponento_parinkimas</f>
        <v>#N/A</v>
      </c>
      <c r="R303" s="116" t="e">
        <f>Komponento_parinkimas</f>
        <v>#N/A</v>
      </c>
      <c r="S303" s="116" t="e">
        <f>Komponento_parinkimas</f>
        <v>#N/A</v>
      </c>
      <c r="T303" s="116" t="e">
        <f>Komponento_parinkimas</f>
        <v>#N/A</v>
      </c>
      <c r="U303" s="116" t="e">
        <f>Komponento_parinkimas</f>
        <v>#N/A</v>
      </c>
      <c r="V303" s="116" t="e">
        <f>Komponento_parinkimas</f>
        <v>#N/A</v>
      </c>
      <c r="W303" s="116" t="e">
        <f>Komponento_parinkimas</f>
        <v>#N/A</v>
      </c>
      <c r="X303" s="116" t="e">
        <f>Komponento_parinkimas</f>
        <v>#N/A</v>
      </c>
      <c r="Y303" s="116" t="e">
        <f>Komponento_parinkimas</f>
        <v>#N/A</v>
      </c>
      <c r="Z303" s="116" t="e">
        <f>Komponento_parinkimas</f>
        <v>#N/A</v>
      </c>
      <c r="AA303" s="116" t="e">
        <f>Komponento_parinkimas</f>
        <v>#N/A</v>
      </c>
      <c r="AB303" s="116" t="e">
        <f>Komponento_parinkimas</f>
        <v>#N/A</v>
      </c>
      <c r="AC303" s="116" t="e">
        <f>Komponento_parinkimas</f>
        <v>#N/A</v>
      </c>
      <c r="AD303" s="116" t="e">
        <f>Komponento_parinkimas</f>
        <v>#N/A</v>
      </c>
      <c r="AE303" s="116" t="e">
        <f>Komponento_parinkimas</f>
        <v>#N/A</v>
      </c>
      <c r="AF303" s="116" t="e">
        <f>Komponento_parinkimas</f>
        <v>#N/A</v>
      </c>
      <c r="AG303" s="116" t="e">
        <f>Komponento_parinkimas</f>
        <v>#N/A</v>
      </c>
      <c r="AH303" s="116" t="e">
        <f>Komponento_parinkimas</f>
        <v>#N/A</v>
      </c>
      <c r="AI303" s="116" t="e">
        <f>Komponento_parinkimas</f>
        <v>#N/A</v>
      </c>
      <c r="AJ303" s="116" t="e">
        <f>Komponento_parinkimas</f>
        <v>#N/A</v>
      </c>
      <c r="AK303" s="116" t="e">
        <f>Komponento_parinkimas</f>
        <v>#N/A</v>
      </c>
      <c r="AL303" s="116" t="e">
        <f>Komponento_parinkimas</f>
        <v>#N/A</v>
      </c>
      <c r="AM303" s="116" t="e">
        <f>Komponento_parinkimas</f>
        <v>#N/A</v>
      </c>
      <c r="AN303" s="116" t="e">
        <f>Komponento_parinkimas</f>
        <v>#N/A</v>
      </c>
      <c r="AO303" s="116" t="e">
        <f>Komponento_parinkimas</f>
        <v>#N/A</v>
      </c>
      <c r="AP303" s="116" t="e">
        <f>Komponento_parinkimas</f>
        <v>#N/A</v>
      </c>
      <c r="AQ303" s="116" t="e">
        <f>Komponento_parinkimas</f>
        <v>#N/A</v>
      </c>
      <c r="AR303" s="1"/>
      <c r="AS303" s="1"/>
    </row>
    <row r="304" spans="1:45">
      <c r="A304" s="113" t="s">
        <v>504</v>
      </c>
      <c r="B304" s="114" t="s">
        <v>345</v>
      </c>
      <c r="C304" s="172"/>
      <c r="D304" s="172" t="s">
        <v>69</v>
      </c>
      <c r="E304" s="184" t="s">
        <v>69</v>
      </c>
      <c r="F304" s="184">
        <v>0</v>
      </c>
      <c r="G304" s="184" t="s">
        <v>69</v>
      </c>
      <c r="H304" s="184">
        <v>0</v>
      </c>
      <c r="I304" s="184" t="s">
        <v>69</v>
      </c>
      <c r="J304" s="184">
        <v>0</v>
      </c>
      <c r="K304" s="184">
        <f>PRODUCT(IF(E304&lt;&gt;"'-",F304,1),IF(G304&lt;&gt;"-",H304,1),IF(I304&lt;&gt;"-",J304,1))</f>
        <v>0</v>
      </c>
      <c r="L304" s="18"/>
      <c r="M304" s="116" t="e">
        <f>Komponento_parinkimas</f>
        <v>#N/A</v>
      </c>
      <c r="N304" s="116" t="e">
        <f>Komponento_parinkimas</f>
        <v>#N/A</v>
      </c>
      <c r="O304" s="116" t="e">
        <f>Komponento_parinkimas</f>
        <v>#N/A</v>
      </c>
      <c r="P304" s="116" t="e">
        <f>Komponento_parinkimas</f>
        <v>#N/A</v>
      </c>
      <c r="Q304" s="116" t="e">
        <f>Komponento_parinkimas</f>
        <v>#N/A</v>
      </c>
      <c r="R304" s="116" t="e">
        <f>Komponento_parinkimas</f>
        <v>#N/A</v>
      </c>
      <c r="S304" s="116" t="e">
        <f>Komponento_parinkimas</f>
        <v>#N/A</v>
      </c>
      <c r="T304" s="116" t="e">
        <f>Komponento_parinkimas</f>
        <v>#N/A</v>
      </c>
      <c r="U304" s="116" t="e">
        <f>Komponento_parinkimas</f>
        <v>#N/A</v>
      </c>
      <c r="V304" s="116" t="e">
        <f>Komponento_parinkimas</f>
        <v>#N/A</v>
      </c>
      <c r="W304" s="116" t="e">
        <f>Komponento_parinkimas</f>
        <v>#N/A</v>
      </c>
      <c r="X304" s="116" t="e">
        <f>Komponento_parinkimas</f>
        <v>#N/A</v>
      </c>
      <c r="Y304" s="116" t="e">
        <f>Komponento_parinkimas</f>
        <v>#N/A</v>
      </c>
      <c r="Z304" s="116" t="e">
        <f>Komponento_parinkimas</f>
        <v>#N/A</v>
      </c>
      <c r="AA304" s="116" t="e">
        <f>Komponento_parinkimas</f>
        <v>#N/A</v>
      </c>
      <c r="AB304" s="116" t="e">
        <f>Komponento_parinkimas</f>
        <v>#N/A</v>
      </c>
      <c r="AC304" s="116" t="e">
        <f>Komponento_parinkimas</f>
        <v>#N/A</v>
      </c>
      <c r="AD304" s="116" t="e">
        <f>Komponento_parinkimas</f>
        <v>#N/A</v>
      </c>
      <c r="AE304" s="116" t="e">
        <f>Komponento_parinkimas</f>
        <v>#N/A</v>
      </c>
      <c r="AF304" s="116" t="e">
        <f>Komponento_parinkimas</f>
        <v>#N/A</v>
      </c>
      <c r="AG304" s="116" t="e">
        <f>Komponento_parinkimas</f>
        <v>#N/A</v>
      </c>
      <c r="AH304" s="116" t="e">
        <f>Komponento_parinkimas</f>
        <v>#N/A</v>
      </c>
      <c r="AI304" s="116" t="e">
        <f>Komponento_parinkimas</f>
        <v>#N/A</v>
      </c>
      <c r="AJ304" s="116" t="e">
        <f>Komponento_parinkimas</f>
        <v>#N/A</v>
      </c>
      <c r="AK304" s="116" t="e">
        <f>Komponento_parinkimas</f>
        <v>#N/A</v>
      </c>
      <c r="AL304" s="116" t="e">
        <f>Komponento_parinkimas</f>
        <v>#N/A</v>
      </c>
      <c r="AM304" s="116" t="e">
        <f>Komponento_parinkimas</f>
        <v>#N/A</v>
      </c>
      <c r="AN304" s="116" t="e">
        <f>Komponento_parinkimas</f>
        <v>#N/A</v>
      </c>
      <c r="AO304" s="116" t="e">
        <f>Komponento_parinkimas</f>
        <v>#N/A</v>
      </c>
      <c r="AP304" s="116" t="e">
        <f>Komponento_parinkimas</f>
        <v>#N/A</v>
      </c>
      <c r="AQ304" s="116" t="e">
        <f>Komponento_parinkimas</f>
        <v>#N/A</v>
      </c>
      <c r="AR304" s="1"/>
      <c r="AS304" s="1"/>
    </row>
    <row r="305" spans="1:45">
      <c r="A305" s="113" t="s">
        <v>504</v>
      </c>
      <c r="B305" s="114" t="s">
        <v>346</v>
      </c>
      <c r="C305" s="172"/>
      <c r="D305" s="172" t="s">
        <v>69</v>
      </c>
      <c r="E305" s="184" t="s">
        <v>69</v>
      </c>
      <c r="F305" s="184">
        <v>0</v>
      </c>
      <c r="G305" s="184" t="s">
        <v>69</v>
      </c>
      <c r="H305" s="184">
        <v>0</v>
      </c>
      <c r="I305" s="184" t="s">
        <v>69</v>
      </c>
      <c r="J305" s="184">
        <v>0</v>
      </c>
      <c r="K305" s="184">
        <f>PRODUCT(IF(E305&lt;&gt;"'-",F305,1),IF(G305&lt;&gt;"-",H305,1),IF(I305&lt;&gt;"-",J305,1))</f>
        <v>0</v>
      </c>
      <c r="L305" s="18"/>
      <c r="M305" s="116" t="e">
        <f>Komponento_parinkimas</f>
        <v>#N/A</v>
      </c>
      <c r="N305" s="116" t="e">
        <f>Komponento_parinkimas</f>
        <v>#N/A</v>
      </c>
      <c r="O305" s="116" t="e">
        <f>Komponento_parinkimas</f>
        <v>#N/A</v>
      </c>
      <c r="P305" s="116" t="e">
        <f>Komponento_parinkimas</f>
        <v>#N/A</v>
      </c>
      <c r="Q305" s="116" t="e">
        <f>Komponento_parinkimas</f>
        <v>#N/A</v>
      </c>
      <c r="R305" s="116" t="e">
        <f>Komponento_parinkimas</f>
        <v>#N/A</v>
      </c>
      <c r="S305" s="116" t="e">
        <f>Komponento_parinkimas</f>
        <v>#N/A</v>
      </c>
      <c r="T305" s="116" t="e">
        <f>Komponento_parinkimas</f>
        <v>#N/A</v>
      </c>
      <c r="U305" s="116" t="e">
        <f>Komponento_parinkimas</f>
        <v>#N/A</v>
      </c>
      <c r="V305" s="116" t="e">
        <f>Komponento_parinkimas</f>
        <v>#N/A</v>
      </c>
      <c r="W305" s="116" t="e">
        <f>Komponento_parinkimas</f>
        <v>#N/A</v>
      </c>
      <c r="X305" s="116" t="e">
        <f>Komponento_parinkimas</f>
        <v>#N/A</v>
      </c>
      <c r="Y305" s="116" t="e">
        <f>Komponento_parinkimas</f>
        <v>#N/A</v>
      </c>
      <c r="Z305" s="116" t="e">
        <f>Komponento_parinkimas</f>
        <v>#N/A</v>
      </c>
      <c r="AA305" s="116" t="e">
        <f>Komponento_parinkimas</f>
        <v>#N/A</v>
      </c>
      <c r="AB305" s="116" t="e">
        <f>Komponento_parinkimas</f>
        <v>#N/A</v>
      </c>
      <c r="AC305" s="116" t="e">
        <f>Komponento_parinkimas</f>
        <v>#N/A</v>
      </c>
      <c r="AD305" s="116" t="e">
        <f>Komponento_parinkimas</f>
        <v>#N/A</v>
      </c>
      <c r="AE305" s="116" t="e">
        <f>Komponento_parinkimas</f>
        <v>#N/A</v>
      </c>
      <c r="AF305" s="116" t="e">
        <f>Komponento_parinkimas</f>
        <v>#N/A</v>
      </c>
      <c r="AG305" s="116" t="e">
        <f>Komponento_parinkimas</f>
        <v>#N/A</v>
      </c>
      <c r="AH305" s="116" t="e">
        <f>Komponento_parinkimas</f>
        <v>#N/A</v>
      </c>
      <c r="AI305" s="116" t="e">
        <f>Komponento_parinkimas</f>
        <v>#N/A</v>
      </c>
      <c r="AJ305" s="116" t="e">
        <f>Komponento_parinkimas</f>
        <v>#N/A</v>
      </c>
      <c r="AK305" s="116" t="e">
        <f>Komponento_parinkimas</f>
        <v>#N/A</v>
      </c>
      <c r="AL305" s="116" t="e">
        <f>Komponento_parinkimas</f>
        <v>#N/A</v>
      </c>
      <c r="AM305" s="116" t="e">
        <f>Komponento_parinkimas</f>
        <v>#N/A</v>
      </c>
      <c r="AN305" s="116" t="e">
        <f>Komponento_parinkimas</f>
        <v>#N/A</v>
      </c>
      <c r="AO305" s="116" t="e">
        <f>Komponento_parinkimas</f>
        <v>#N/A</v>
      </c>
      <c r="AP305" s="116" t="e">
        <f>Komponento_parinkimas</f>
        <v>#N/A</v>
      </c>
      <c r="AQ305" s="116" t="e">
        <f>Komponento_parinkimas</f>
        <v>#N/A</v>
      </c>
      <c r="AR305" s="1"/>
      <c r="AS305" s="1"/>
    </row>
    <row r="306" spans="1:45">
      <c r="A306" s="113" t="s">
        <v>505</v>
      </c>
      <c r="B306" s="119" t="s">
        <v>50</v>
      </c>
      <c r="C306" s="120"/>
      <c r="D306" s="120"/>
      <c r="E306" s="196"/>
      <c r="F306" s="196"/>
      <c r="G306" s="196"/>
      <c r="H306" s="196"/>
      <c r="I306" s="196"/>
      <c r="J306" s="196"/>
      <c r="K306" s="194"/>
      <c r="L306" s="118"/>
      <c r="M306" s="111"/>
      <c r="N306" s="111"/>
      <c r="O306" s="111"/>
      <c r="P306" s="111"/>
      <c r="Q306" s="111"/>
      <c r="R306" s="111"/>
      <c r="S306" s="111"/>
      <c r="T306" s="111"/>
      <c r="U306" s="111"/>
      <c r="V306" s="111"/>
      <c r="W306" s="111"/>
      <c r="X306" s="111"/>
      <c r="Y306" s="111"/>
      <c r="Z306" s="111"/>
      <c r="AA306" s="111"/>
      <c r="AB306" s="111"/>
      <c r="AC306" s="111"/>
      <c r="AD306" s="111"/>
      <c r="AE306" s="111"/>
      <c r="AF306" s="111"/>
      <c r="AG306" s="111"/>
      <c r="AH306" s="111"/>
      <c r="AI306" s="111"/>
      <c r="AJ306" s="111"/>
      <c r="AK306" s="111"/>
      <c r="AL306" s="111"/>
      <c r="AM306" s="111"/>
      <c r="AN306" s="111"/>
      <c r="AO306" s="111"/>
      <c r="AP306" s="111"/>
      <c r="AQ306" s="111"/>
      <c r="AR306" s="1"/>
      <c r="AS306" s="1"/>
    </row>
    <row r="307" spans="1:45">
      <c r="A307" s="113" t="s">
        <v>505</v>
      </c>
      <c r="B307" s="114" t="s">
        <v>51</v>
      </c>
      <c r="C307" s="172"/>
      <c r="D307" s="172" t="s">
        <v>69</v>
      </c>
      <c r="E307" s="184" t="s">
        <v>69</v>
      </c>
      <c r="F307" s="184">
        <v>0</v>
      </c>
      <c r="G307" s="184" t="s">
        <v>69</v>
      </c>
      <c r="H307" s="184">
        <v>0</v>
      </c>
      <c r="I307" s="184" t="s">
        <v>69</v>
      </c>
      <c r="J307" s="184">
        <v>0</v>
      </c>
      <c r="K307" s="184">
        <f t="shared" ref="K307:K313" si="26">PRODUCT(IF(E307&lt;&gt;"'-",F307,1),IF(G307&lt;&gt;"-",H307,1),IF(I307&lt;&gt;"-",J307,1))</f>
        <v>0</v>
      </c>
      <c r="L307" s="18"/>
      <c r="M307" s="116" t="e">
        <f>Komponento_parinkimas</f>
        <v>#N/A</v>
      </c>
      <c r="N307" s="116" t="e">
        <f>Komponento_parinkimas</f>
        <v>#N/A</v>
      </c>
      <c r="O307" s="116" t="e">
        <f>Komponento_parinkimas</f>
        <v>#N/A</v>
      </c>
      <c r="P307" s="116" t="e">
        <f>Komponento_parinkimas</f>
        <v>#N/A</v>
      </c>
      <c r="Q307" s="116" t="e">
        <f>Komponento_parinkimas</f>
        <v>#N/A</v>
      </c>
      <c r="R307" s="116" t="e">
        <f>Komponento_parinkimas</f>
        <v>#N/A</v>
      </c>
      <c r="S307" s="116" t="e">
        <f>Komponento_parinkimas</f>
        <v>#N/A</v>
      </c>
      <c r="T307" s="116" t="e">
        <f>Komponento_parinkimas</f>
        <v>#N/A</v>
      </c>
      <c r="U307" s="116" t="e">
        <f>Komponento_parinkimas</f>
        <v>#N/A</v>
      </c>
      <c r="V307" s="116" t="e">
        <f>Komponento_parinkimas</f>
        <v>#N/A</v>
      </c>
      <c r="W307" s="116" t="e">
        <f>Komponento_parinkimas</f>
        <v>#N/A</v>
      </c>
      <c r="X307" s="116" t="e">
        <f>Komponento_parinkimas</f>
        <v>#N/A</v>
      </c>
      <c r="Y307" s="116" t="e">
        <f>Komponento_parinkimas</f>
        <v>#N/A</v>
      </c>
      <c r="Z307" s="116" t="e">
        <f>Komponento_parinkimas</f>
        <v>#N/A</v>
      </c>
      <c r="AA307" s="116" t="e">
        <f>Komponento_parinkimas</f>
        <v>#N/A</v>
      </c>
      <c r="AB307" s="116" t="e">
        <f>Komponento_parinkimas</f>
        <v>#N/A</v>
      </c>
      <c r="AC307" s="116" t="e">
        <f>Komponento_parinkimas</f>
        <v>#N/A</v>
      </c>
      <c r="AD307" s="116" t="e">
        <f>Komponento_parinkimas</f>
        <v>#N/A</v>
      </c>
      <c r="AE307" s="116" t="e">
        <f>Komponento_parinkimas</f>
        <v>#N/A</v>
      </c>
      <c r="AF307" s="116" t="e">
        <f>Komponento_parinkimas</f>
        <v>#N/A</v>
      </c>
      <c r="AG307" s="116" t="e">
        <f>Komponento_parinkimas</f>
        <v>#N/A</v>
      </c>
      <c r="AH307" s="116" t="e">
        <f>Komponento_parinkimas</f>
        <v>#N/A</v>
      </c>
      <c r="AI307" s="116" t="e">
        <f>Komponento_parinkimas</f>
        <v>#N/A</v>
      </c>
      <c r="AJ307" s="116" t="e">
        <f>Komponento_parinkimas</f>
        <v>#N/A</v>
      </c>
      <c r="AK307" s="116" t="e">
        <f>Komponento_parinkimas</f>
        <v>#N/A</v>
      </c>
      <c r="AL307" s="116" t="e">
        <f>Komponento_parinkimas</f>
        <v>#N/A</v>
      </c>
      <c r="AM307" s="116" t="e">
        <f>Komponento_parinkimas</f>
        <v>#N/A</v>
      </c>
      <c r="AN307" s="116" t="e">
        <f>Komponento_parinkimas</f>
        <v>#N/A</v>
      </c>
      <c r="AO307" s="116" t="e">
        <f>Komponento_parinkimas</f>
        <v>#N/A</v>
      </c>
      <c r="AP307" s="116" t="e">
        <f>Komponento_parinkimas</f>
        <v>#N/A</v>
      </c>
      <c r="AQ307" s="116" t="e">
        <f>Komponento_parinkimas</f>
        <v>#N/A</v>
      </c>
      <c r="AR307" s="1"/>
      <c r="AS307" s="1"/>
    </row>
    <row r="308" spans="1:45">
      <c r="A308" s="113" t="s">
        <v>505</v>
      </c>
      <c r="B308" s="114" t="s">
        <v>52</v>
      </c>
      <c r="C308" s="172"/>
      <c r="D308" s="172" t="s">
        <v>69</v>
      </c>
      <c r="E308" s="184" t="s">
        <v>69</v>
      </c>
      <c r="F308" s="184">
        <v>0</v>
      </c>
      <c r="G308" s="184" t="s">
        <v>69</v>
      </c>
      <c r="H308" s="184">
        <v>0</v>
      </c>
      <c r="I308" s="184" t="s">
        <v>69</v>
      </c>
      <c r="J308" s="184">
        <v>0</v>
      </c>
      <c r="K308" s="184">
        <f t="shared" si="26"/>
        <v>0</v>
      </c>
      <c r="L308" s="18"/>
      <c r="M308" s="116" t="e">
        <f>Komponento_parinkimas</f>
        <v>#N/A</v>
      </c>
      <c r="N308" s="116" t="e">
        <f>Komponento_parinkimas</f>
        <v>#N/A</v>
      </c>
      <c r="O308" s="116" t="e">
        <f>Komponento_parinkimas</f>
        <v>#N/A</v>
      </c>
      <c r="P308" s="116" t="e">
        <f>Komponento_parinkimas</f>
        <v>#N/A</v>
      </c>
      <c r="Q308" s="116" t="e">
        <f>Komponento_parinkimas</f>
        <v>#N/A</v>
      </c>
      <c r="R308" s="116" t="e">
        <f>Komponento_parinkimas</f>
        <v>#N/A</v>
      </c>
      <c r="S308" s="116" t="e">
        <f>Komponento_parinkimas</f>
        <v>#N/A</v>
      </c>
      <c r="T308" s="116" t="e">
        <f>Komponento_parinkimas</f>
        <v>#N/A</v>
      </c>
      <c r="U308" s="116" t="e">
        <f>Komponento_parinkimas</f>
        <v>#N/A</v>
      </c>
      <c r="V308" s="116" t="e">
        <f>Komponento_parinkimas</f>
        <v>#N/A</v>
      </c>
      <c r="W308" s="116" t="e">
        <f>Komponento_parinkimas</f>
        <v>#N/A</v>
      </c>
      <c r="X308" s="116" t="e">
        <f>Komponento_parinkimas</f>
        <v>#N/A</v>
      </c>
      <c r="Y308" s="116" t="e">
        <f>Komponento_parinkimas</f>
        <v>#N/A</v>
      </c>
      <c r="Z308" s="116" t="e">
        <f>Komponento_parinkimas</f>
        <v>#N/A</v>
      </c>
      <c r="AA308" s="116" t="e">
        <f>Komponento_parinkimas</f>
        <v>#N/A</v>
      </c>
      <c r="AB308" s="116" t="e">
        <f>Komponento_parinkimas</f>
        <v>#N/A</v>
      </c>
      <c r="AC308" s="116" t="e">
        <f>Komponento_parinkimas</f>
        <v>#N/A</v>
      </c>
      <c r="AD308" s="116" t="e">
        <f>Komponento_parinkimas</f>
        <v>#N/A</v>
      </c>
      <c r="AE308" s="116" t="e">
        <f>Komponento_parinkimas</f>
        <v>#N/A</v>
      </c>
      <c r="AF308" s="116" t="e">
        <f>Komponento_parinkimas</f>
        <v>#N/A</v>
      </c>
      <c r="AG308" s="116" t="e">
        <f>Komponento_parinkimas</f>
        <v>#N/A</v>
      </c>
      <c r="AH308" s="116" t="e">
        <f>Komponento_parinkimas</f>
        <v>#N/A</v>
      </c>
      <c r="AI308" s="116" t="e">
        <f>Komponento_parinkimas</f>
        <v>#N/A</v>
      </c>
      <c r="AJ308" s="116" t="e">
        <f>Komponento_parinkimas</f>
        <v>#N/A</v>
      </c>
      <c r="AK308" s="116" t="e">
        <f>Komponento_parinkimas</f>
        <v>#N/A</v>
      </c>
      <c r="AL308" s="116" t="e">
        <f>Komponento_parinkimas</f>
        <v>#N/A</v>
      </c>
      <c r="AM308" s="116" t="e">
        <f>Komponento_parinkimas</f>
        <v>#N/A</v>
      </c>
      <c r="AN308" s="116" t="e">
        <f>Komponento_parinkimas</f>
        <v>#N/A</v>
      </c>
      <c r="AO308" s="116" t="e">
        <f>Komponento_parinkimas</f>
        <v>#N/A</v>
      </c>
      <c r="AP308" s="116" t="e">
        <f>Komponento_parinkimas</f>
        <v>#N/A</v>
      </c>
      <c r="AQ308" s="116" t="e">
        <f>Komponento_parinkimas</f>
        <v>#N/A</v>
      </c>
      <c r="AR308" s="1"/>
      <c r="AS308" s="1"/>
    </row>
    <row r="309" spans="1:45">
      <c r="A309" s="113" t="s">
        <v>505</v>
      </c>
      <c r="B309" s="114" t="s">
        <v>339</v>
      </c>
      <c r="C309" s="172"/>
      <c r="D309" s="172" t="s">
        <v>69</v>
      </c>
      <c r="E309" s="184" t="s">
        <v>69</v>
      </c>
      <c r="F309" s="184">
        <v>0</v>
      </c>
      <c r="G309" s="184" t="s">
        <v>69</v>
      </c>
      <c r="H309" s="184">
        <v>0</v>
      </c>
      <c r="I309" s="184" t="s">
        <v>69</v>
      </c>
      <c r="J309" s="184">
        <v>0</v>
      </c>
      <c r="K309" s="184">
        <f t="shared" si="26"/>
        <v>0</v>
      </c>
      <c r="L309" s="18"/>
      <c r="M309" s="116" t="e">
        <f>Komponento_parinkimas</f>
        <v>#N/A</v>
      </c>
      <c r="N309" s="116" t="e">
        <f>Komponento_parinkimas</f>
        <v>#N/A</v>
      </c>
      <c r="O309" s="116" t="e">
        <f>Komponento_parinkimas</f>
        <v>#N/A</v>
      </c>
      <c r="P309" s="116" t="e">
        <f>Komponento_parinkimas</f>
        <v>#N/A</v>
      </c>
      <c r="Q309" s="116" t="e">
        <f>Komponento_parinkimas</f>
        <v>#N/A</v>
      </c>
      <c r="R309" s="116" t="e">
        <f>Komponento_parinkimas</f>
        <v>#N/A</v>
      </c>
      <c r="S309" s="116" t="e">
        <f>Komponento_parinkimas</f>
        <v>#N/A</v>
      </c>
      <c r="T309" s="116" t="e">
        <f>Komponento_parinkimas</f>
        <v>#N/A</v>
      </c>
      <c r="U309" s="116" t="e">
        <f>Komponento_parinkimas</f>
        <v>#N/A</v>
      </c>
      <c r="V309" s="116" t="e">
        <f>Komponento_parinkimas</f>
        <v>#N/A</v>
      </c>
      <c r="W309" s="116" t="e">
        <f>Komponento_parinkimas</f>
        <v>#N/A</v>
      </c>
      <c r="X309" s="116" t="e">
        <f>Komponento_parinkimas</f>
        <v>#N/A</v>
      </c>
      <c r="Y309" s="116" t="e">
        <f>Komponento_parinkimas</f>
        <v>#N/A</v>
      </c>
      <c r="Z309" s="116" t="e">
        <f>Komponento_parinkimas</f>
        <v>#N/A</v>
      </c>
      <c r="AA309" s="116" t="e">
        <f>Komponento_parinkimas</f>
        <v>#N/A</v>
      </c>
      <c r="AB309" s="116" t="e">
        <f>Komponento_parinkimas</f>
        <v>#N/A</v>
      </c>
      <c r="AC309" s="116" t="e">
        <f>Komponento_parinkimas</f>
        <v>#N/A</v>
      </c>
      <c r="AD309" s="116" t="e">
        <f>Komponento_parinkimas</f>
        <v>#N/A</v>
      </c>
      <c r="AE309" s="116" t="e">
        <f>Komponento_parinkimas</f>
        <v>#N/A</v>
      </c>
      <c r="AF309" s="116" t="e">
        <f>Komponento_parinkimas</f>
        <v>#N/A</v>
      </c>
      <c r="AG309" s="116" t="e">
        <f>Komponento_parinkimas</f>
        <v>#N/A</v>
      </c>
      <c r="AH309" s="116" t="e">
        <f>Komponento_parinkimas</f>
        <v>#N/A</v>
      </c>
      <c r="AI309" s="116" t="e">
        <f>Komponento_parinkimas</f>
        <v>#N/A</v>
      </c>
      <c r="AJ309" s="116" t="e">
        <f>Komponento_parinkimas</f>
        <v>#N/A</v>
      </c>
      <c r="AK309" s="116" t="e">
        <f>Komponento_parinkimas</f>
        <v>#N/A</v>
      </c>
      <c r="AL309" s="116" t="e">
        <f>Komponento_parinkimas</f>
        <v>#N/A</v>
      </c>
      <c r="AM309" s="116" t="e">
        <f>Komponento_parinkimas</f>
        <v>#N/A</v>
      </c>
      <c r="AN309" s="116" t="e">
        <f>Komponento_parinkimas</f>
        <v>#N/A</v>
      </c>
      <c r="AO309" s="116" t="e">
        <f>Komponento_parinkimas</f>
        <v>#N/A</v>
      </c>
      <c r="AP309" s="116" t="e">
        <f>Komponento_parinkimas</f>
        <v>#N/A</v>
      </c>
      <c r="AQ309" s="116" t="e">
        <f>Komponento_parinkimas</f>
        <v>#N/A</v>
      </c>
      <c r="AR309" s="1"/>
      <c r="AS309" s="1"/>
    </row>
    <row r="310" spans="1:45">
      <c r="A310" s="113" t="s">
        <v>505</v>
      </c>
      <c r="B310" s="114" t="s">
        <v>340</v>
      </c>
      <c r="C310" s="172"/>
      <c r="D310" s="172" t="s">
        <v>69</v>
      </c>
      <c r="E310" s="184" t="s">
        <v>69</v>
      </c>
      <c r="F310" s="184">
        <v>0</v>
      </c>
      <c r="G310" s="184" t="s">
        <v>69</v>
      </c>
      <c r="H310" s="184">
        <v>0</v>
      </c>
      <c r="I310" s="184" t="s">
        <v>69</v>
      </c>
      <c r="J310" s="184">
        <v>0</v>
      </c>
      <c r="K310" s="184">
        <f t="shared" si="26"/>
        <v>0</v>
      </c>
      <c r="L310" s="18"/>
      <c r="M310" s="116" t="e">
        <f>Komponento_parinkimas</f>
        <v>#N/A</v>
      </c>
      <c r="N310" s="116" t="e">
        <f>Komponento_parinkimas</f>
        <v>#N/A</v>
      </c>
      <c r="O310" s="116" t="e">
        <f>Komponento_parinkimas</f>
        <v>#N/A</v>
      </c>
      <c r="P310" s="116" t="e">
        <f>Komponento_parinkimas</f>
        <v>#N/A</v>
      </c>
      <c r="Q310" s="116" t="e">
        <f>Komponento_parinkimas</f>
        <v>#N/A</v>
      </c>
      <c r="R310" s="116" t="e">
        <f>Komponento_parinkimas</f>
        <v>#N/A</v>
      </c>
      <c r="S310" s="116" t="e">
        <f>Komponento_parinkimas</f>
        <v>#N/A</v>
      </c>
      <c r="T310" s="116" t="e">
        <f>Komponento_parinkimas</f>
        <v>#N/A</v>
      </c>
      <c r="U310" s="116" t="e">
        <f>Komponento_parinkimas</f>
        <v>#N/A</v>
      </c>
      <c r="V310" s="116" t="e">
        <f>Komponento_parinkimas</f>
        <v>#N/A</v>
      </c>
      <c r="W310" s="116" t="e">
        <f>Komponento_parinkimas</f>
        <v>#N/A</v>
      </c>
      <c r="X310" s="116" t="e">
        <f>Komponento_parinkimas</f>
        <v>#N/A</v>
      </c>
      <c r="Y310" s="116" t="e">
        <f>Komponento_parinkimas</f>
        <v>#N/A</v>
      </c>
      <c r="Z310" s="116" t="e">
        <f>Komponento_parinkimas</f>
        <v>#N/A</v>
      </c>
      <c r="AA310" s="116" t="e">
        <f>Komponento_parinkimas</f>
        <v>#N/A</v>
      </c>
      <c r="AB310" s="116" t="e">
        <f>Komponento_parinkimas</f>
        <v>#N/A</v>
      </c>
      <c r="AC310" s="116" t="e">
        <f>Komponento_parinkimas</f>
        <v>#N/A</v>
      </c>
      <c r="AD310" s="116" t="e">
        <f>Komponento_parinkimas</f>
        <v>#N/A</v>
      </c>
      <c r="AE310" s="116" t="e">
        <f>Komponento_parinkimas</f>
        <v>#N/A</v>
      </c>
      <c r="AF310" s="116" t="e">
        <f>Komponento_parinkimas</f>
        <v>#N/A</v>
      </c>
      <c r="AG310" s="116" t="e">
        <f>Komponento_parinkimas</f>
        <v>#N/A</v>
      </c>
      <c r="AH310" s="116" t="e">
        <f>Komponento_parinkimas</f>
        <v>#N/A</v>
      </c>
      <c r="AI310" s="116" t="e">
        <f>Komponento_parinkimas</f>
        <v>#N/A</v>
      </c>
      <c r="AJ310" s="116" t="e">
        <f>Komponento_parinkimas</f>
        <v>#N/A</v>
      </c>
      <c r="AK310" s="116" t="e">
        <f>Komponento_parinkimas</f>
        <v>#N/A</v>
      </c>
      <c r="AL310" s="116" t="e">
        <f>Komponento_parinkimas</f>
        <v>#N/A</v>
      </c>
      <c r="AM310" s="116" t="e">
        <f>Komponento_parinkimas</f>
        <v>#N/A</v>
      </c>
      <c r="AN310" s="116" t="e">
        <f>Komponento_parinkimas</f>
        <v>#N/A</v>
      </c>
      <c r="AO310" s="116" t="e">
        <f>Komponento_parinkimas</f>
        <v>#N/A</v>
      </c>
      <c r="AP310" s="116" t="e">
        <f>Komponento_parinkimas</f>
        <v>#N/A</v>
      </c>
      <c r="AQ310" s="116" t="e">
        <f>Komponento_parinkimas</f>
        <v>#N/A</v>
      </c>
      <c r="AR310" s="1"/>
      <c r="AS310" s="1"/>
    </row>
    <row r="311" spans="1:45">
      <c r="A311" s="113" t="s">
        <v>505</v>
      </c>
      <c r="B311" s="114" t="s">
        <v>341</v>
      </c>
      <c r="C311" s="172"/>
      <c r="D311" s="172" t="s">
        <v>69</v>
      </c>
      <c r="E311" s="184" t="s">
        <v>69</v>
      </c>
      <c r="F311" s="184">
        <v>0</v>
      </c>
      <c r="G311" s="184" t="s">
        <v>69</v>
      </c>
      <c r="H311" s="184">
        <v>0</v>
      </c>
      <c r="I311" s="184" t="s">
        <v>69</v>
      </c>
      <c r="J311" s="184">
        <v>0</v>
      </c>
      <c r="K311" s="184">
        <f t="shared" si="26"/>
        <v>0</v>
      </c>
      <c r="L311" s="18"/>
      <c r="M311" s="116" t="e">
        <f>Komponento_parinkimas</f>
        <v>#N/A</v>
      </c>
      <c r="N311" s="116" t="e">
        <f>Komponento_parinkimas</f>
        <v>#N/A</v>
      </c>
      <c r="O311" s="116" t="e">
        <f>Komponento_parinkimas</f>
        <v>#N/A</v>
      </c>
      <c r="P311" s="116" t="e">
        <f>Komponento_parinkimas</f>
        <v>#N/A</v>
      </c>
      <c r="Q311" s="116" t="e">
        <f>Komponento_parinkimas</f>
        <v>#N/A</v>
      </c>
      <c r="R311" s="116" t="e">
        <f>Komponento_parinkimas</f>
        <v>#N/A</v>
      </c>
      <c r="S311" s="116" t="e">
        <f>Komponento_parinkimas</f>
        <v>#N/A</v>
      </c>
      <c r="T311" s="116" t="e">
        <f>Komponento_parinkimas</f>
        <v>#N/A</v>
      </c>
      <c r="U311" s="116" t="e">
        <f>Komponento_parinkimas</f>
        <v>#N/A</v>
      </c>
      <c r="V311" s="116" t="e">
        <f>Komponento_parinkimas</f>
        <v>#N/A</v>
      </c>
      <c r="W311" s="116" t="e">
        <f>Komponento_parinkimas</f>
        <v>#N/A</v>
      </c>
      <c r="X311" s="116" t="e">
        <f>Komponento_parinkimas</f>
        <v>#N/A</v>
      </c>
      <c r="Y311" s="116" t="e">
        <f>Komponento_parinkimas</f>
        <v>#N/A</v>
      </c>
      <c r="Z311" s="116" t="e">
        <f>Komponento_parinkimas</f>
        <v>#N/A</v>
      </c>
      <c r="AA311" s="116" t="e">
        <f>Komponento_parinkimas</f>
        <v>#N/A</v>
      </c>
      <c r="AB311" s="116" t="e">
        <f>Komponento_parinkimas</f>
        <v>#N/A</v>
      </c>
      <c r="AC311" s="116" t="e">
        <f>Komponento_parinkimas</f>
        <v>#N/A</v>
      </c>
      <c r="AD311" s="116" t="e">
        <f>Komponento_parinkimas</f>
        <v>#N/A</v>
      </c>
      <c r="AE311" s="116" t="e">
        <f>Komponento_parinkimas</f>
        <v>#N/A</v>
      </c>
      <c r="AF311" s="116" t="e">
        <f>Komponento_parinkimas</f>
        <v>#N/A</v>
      </c>
      <c r="AG311" s="116" t="e">
        <f>Komponento_parinkimas</f>
        <v>#N/A</v>
      </c>
      <c r="AH311" s="116" t="e">
        <f>Komponento_parinkimas</f>
        <v>#N/A</v>
      </c>
      <c r="AI311" s="116" t="e">
        <f>Komponento_parinkimas</f>
        <v>#N/A</v>
      </c>
      <c r="AJ311" s="116" t="e">
        <f>Komponento_parinkimas</f>
        <v>#N/A</v>
      </c>
      <c r="AK311" s="116" t="e">
        <f>Komponento_parinkimas</f>
        <v>#N/A</v>
      </c>
      <c r="AL311" s="116" t="e">
        <f>Komponento_parinkimas</f>
        <v>#N/A</v>
      </c>
      <c r="AM311" s="116" t="e">
        <f>Komponento_parinkimas</f>
        <v>#N/A</v>
      </c>
      <c r="AN311" s="116" t="e">
        <f>Komponento_parinkimas</f>
        <v>#N/A</v>
      </c>
      <c r="AO311" s="116" t="e">
        <f>Komponento_parinkimas</f>
        <v>#N/A</v>
      </c>
      <c r="AP311" s="116" t="e">
        <f>Komponento_parinkimas</f>
        <v>#N/A</v>
      </c>
      <c r="AQ311" s="116" t="e">
        <f>Komponento_parinkimas</f>
        <v>#N/A</v>
      </c>
      <c r="AR311" s="1"/>
      <c r="AS311" s="1"/>
    </row>
    <row r="312" spans="1:45">
      <c r="A312" s="113" t="s">
        <v>505</v>
      </c>
      <c r="B312" s="114" t="s">
        <v>342</v>
      </c>
      <c r="C312" s="172"/>
      <c r="D312" s="172" t="s">
        <v>69</v>
      </c>
      <c r="E312" s="184" t="s">
        <v>69</v>
      </c>
      <c r="F312" s="184">
        <v>0</v>
      </c>
      <c r="G312" s="184" t="s">
        <v>69</v>
      </c>
      <c r="H312" s="184">
        <v>0</v>
      </c>
      <c r="I312" s="184" t="s">
        <v>69</v>
      </c>
      <c r="J312" s="184">
        <v>0</v>
      </c>
      <c r="K312" s="184">
        <f t="shared" si="26"/>
        <v>0</v>
      </c>
      <c r="L312" s="18"/>
      <c r="M312" s="116" t="e">
        <f>Komponento_parinkimas</f>
        <v>#N/A</v>
      </c>
      <c r="N312" s="116" t="e">
        <f>Komponento_parinkimas</f>
        <v>#N/A</v>
      </c>
      <c r="O312" s="116" t="e">
        <f>Komponento_parinkimas</f>
        <v>#N/A</v>
      </c>
      <c r="P312" s="116" t="e">
        <f>Komponento_parinkimas</f>
        <v>#N/A</v>
      </c>
      <c r="Q312" s="116" t="e">
        <f>Komponento_parinkimas</f>
        <v>#N/A</v>
      </c>
      <c r="R312" s="116" t="e">
        <f>Komponento_parinkimas</f>
        <v>#N/A</v>
      </c>
      <c r="S312" s="116" t="e">
        <f>Komponento_parinkimas</f>
        <v>#N/A</v>
      </c>
      <c r="T312" s="116" t="e">
        <f>Komponento_parinkimas</f>
        <v>#N/A</v>
      </c>
      <c r="U312" s="116" t="e">
        <f>Komponento_parinkimas</f>
        <v>#N/A</v>
      </c>
      <c r="V312" s="116" t="e">
        <f>Komponento_parinkimas</f>
        <v>#N/A</v>
      </c>
      <c r="W312" s="116" t="e">
        <f>Komponento_parinkimas</f>
        <v>#N/A</v>
      </c>
      <c r="X312" s="116" t="e">
        <f>Komponento_parinkimas</f>
        <v>#N/A</v>
      </c>
      <c r="Y312" s="116" t="e">
        <f>Komponento_parinkimas</f>
        <v>#N/A</v>
      </c>
      <c r="Z312" s="116" t="e">
        <f>Komponento_parinkimas</f>
        <v>#N/A</v>
      </c>
      <c r="AA312" s="116" t="e">
        <f>Komponento_parinkimas</f>
        <v>#N/A</v>
      </c>
      <c r="AB312" s="116" t="e">
        <f>Komponento_parinkimas</f>
        <v>#N/A</v>
      </c>
      <c r="AC312" s="116" t="e">
        <f>Komponento_parinkimas</f>
        <v>#N/A</v>
      </c>
      <c r="AD312" s="116" t="e">
        <f>Komponento_parinkimas</f>
        <v>#N/A</v>
      </c>
      <c r="AE312" s="116" t="e">
        <f>Komponento_parinkimas</f>
        <v>#N/A</v>
      </c>
      <c r="AF312" s="116" t="e">
        <f>Komponento_parinkimas</f>
        <v>#N/A</v>
      </c>
      <c r="AG312" s="116" t="e">
        <f>Komponento_parinkimas</f>
        <v>#N/A</v>
      </c>
      <c r="AH312" s="116" t="e">
        <f>Komponento_parinkimas</f>
        <v>#N/A</v>
      </c>
      <c r="AI312" s="116" t="e">
        <f>Komponento_parinkimas</f>
        <v>#N/A</v>
      </c>
      <c r="AJ312" s="116" t="e">
        <f>Komponento_parinkimas</f>
        <v>#N/A</v>
      </c>
      <c r="AK312" s="116" t="e">
        <f>Komponento_parinkimas</f>
        <v>#N/A</v>
      </c>
      <c r="AL312" s="116" t="e">
        <f>Komponento_parinkimas</f>
        <v>#N/A</v>
      </c>
      <c r="AM312" s="116" t="e">
        <f>Komponento_parinkimas</f>
        <v>#N/A</v>
      </c>
      <c r="AN312" s="116" t="e">
        <f>Komponento_parinkimas</f>
        <v>#N/A</v>
      </c>
      <c r="AO312" s="116" t="e">
        <f>Komponento_parinkimas</f>
        <v>#N/A</v>
      </c>
      <c r="AP312" s="116" t="e">
        <f>Komponento_parinkimas</f>
        <v>#N/A</v>
      </c>
      <c r="AQ312" s="116" t="e">
        <f>Komponento_parinkimas</f>
        <v>#N/A</v>
      </c>
      <c r="AR312" s="1"/>
      <c r="AS312" s="1"/>
    </row>
    <row r="313" spans="1:45">
      <c r="A313" s="113" t="s">
        <v>505</v>
      </c>
      <c r="B313" s="114" t="s">
        <v>343</v>
      </c>
      <c r="C313" s="172"/>
      <c r="D313" s="172" t="s">
        <v>69</v>
      </c>
      <c r="E313" s="184" t="s">
        <v>69</v>
      </c>
      <c r="F313" s="184">
        <v>0</v>
      </c>
      <c r="G313" s="184" t="s">
        <v>69</v>
      </c>
      <c r="H313" s="184">
        <v>0</v>
      </c>
      <c r="I313" s="184" t="s">
        <v>69</v>
      </c>
      <c r="J313" s="184">
        <v>0</v>
      </c>
      <c r="K313" s="184">
        <f t="shared" si="26"/>
        <v>0</v>
      </c>
      <c r="L313" s="18"/>
      <c r="M313" s="116" t="e">
        <f>Komponento_parinkimas</f>
        <v>#N/A</v>
      </c>
      <c r="N313" s="116" t="e">
        <f>Komponento_parinkimas</f>
        <v>#N/A</v>
      </c>
      <c r="O313" s="116" t="e">
        <f>Komponento_parinkimas</f>
        <v>#N/A</v>
      </c>
      <c r="P313" s="116" t="e">
        <f>Komponento_parinkimas</f>
        <v>#N/A</v>
      </c>
      <c r="Q313" s="116" t="e">
        <f>Komponento_parinkimas</f>
        <v>#N/A</v>
      </c>
      <c r="R313" s="116" t="e">
        <f>Komponento_parinkimas</f>
        <v>#N/A</v>
      </c>
      <c r="S313" s="116" t="e">
        <f>Komponento_parinkimas</f>
        <v>#N/A</v>
      </c>
      <c r="T313" s="116" t="e">
        <f>Komponento_parinkimas</f>
        <v>#N/A</v>
      </c>
      <c r="U313" s="116" t="e">
        <f>Komponento_parinkimas</f>
        <v>#N/A</v>
      </c>
      <c r="V313" s="116" t="e">
        <f>Komponento_parinkimas</f>
        <v>#N/A</v>
      </c>
      <c r="W313" s="116" t="e">
        <f>Komponento_parinkimas</f>
        <v>#N/A</v>
      </c>
      <c r="X313" s="116" t="e">
        <f>Komponento_parinkimas</f>
        <v>#N/A</v>
      </c>
      <c r="Y313" s="116" t="e">
        <f>Komponento_parinkimas</f>
        <v>#N/A</v>
      </c>
      <c r="Z313" s="116" t="e">
        <f>Komponento_parinkimas</f>
        <v>#N/A</v>
      </c>
      <c r="AA313" s="116" t="e">
        <f>Komponento_parinkimas</f>
        <v>#N/A</v>
      </c>
      <c r="AB313" s="116" t="e">
        <f>Komponento_parinkimas</f>
        <v>#N/A</v>
      </c>
      <c r="AC313" s="116" t="e">
        <f>Komponento_parinkimas</f>
        <v>#N/A</v>
      </c>
      <c r="AD313" s="116" t="e">
        <f>Komponento_parinkimas</f>
        <v>#N/A</v>
      </c>
      <c r="AE313" s="116" t="e">
        <f>Komponento_parinkimas</f>
        <v>#N/A</v>
      </c>
      <c r="AF313" s="116" t="e">
        <f>Komponento_parinkimas</f>
        <v>#N/A</v>
      </c>
      <c r="AG313" s="116" t="e">
        <f>Komponento_parinkimas</f>
        <v>#N/A</v>
      </c>
      <c r="AH313" s="116" t="e">
        <f>Komponento_parinkimas</f>
        <v>#N/A</v>
      </c>
      <c r="AI313" s="116" t="e">
        <f>Komponento_parinkimas</f>
        <v>#N/A</v>
      </c>
      <c r="AJ313" s="116" t="e">
        <f>Komponento_parinkimas</f>
        <v>#N/A</v>
      </c>
      <c r="AK313" s="116" t="e">
        <f>Komponento_parinkimas</f>
        <v>#N/A</v>
      </c>
      <c r="AL313" s="116" t="e">
        <f>Komponento_parinkimas</f>
        <v>#N/A</v>
      </c>
      <c r="AM313" s="116" t="e">
        <f>Komponento_parinkimas</f>
        <v>#N/A</v>
      </c>
      <c r="AN313" s="116" t="e">
        <f>Komponento_parinkimas</f>
        <v>#N/A</v>
      </c>
      <c r="AO313" s="116" t="e">
        <f>Komponento_parinkimas</f>
        <v>#N/A</v>
      </c>
      <c r="AP313" s="116" t="e">
        <f>Komponento_parinkimas</f>
        <v>#N/A</v>
      </c>
      <c r="AQ313" s="116" t="e">
        <f>Komponento_parinkimas</f>
        <v>#N/A</v>
      </c>
      <c r="AR313" s="1"/>
      <c r="AS313" s="1"/>
    </row>
    <row r="314" spans="1:45">
      <c r="A314" s="113" t="s">
        <v>505</v>
      </c>
      <c r="B314" s="119" t="s">
        <v>53</v>
      </c>
      <c r="C314" s="120"/>
      <c r="D314" s="120"/>
      <c r="E314" s="196"/>
      <c r="F314" s="196"/>
      <c r="G314" s="196"/>
      <c r="H314" s="196"/>
      <c r="I314" s="196"/>
      <c r="J314" s="196"/>
      <c r="K314" s="194"/>
      <c r="L314" s="118"/>
      <c r="M314" s="111"/>
      <c r="N314" s="111"/>
      <c r="O314" s="111"/>
      <c r="P314" s="111"/>
      <c r="Q314" s="111"/>
      <c r="R314" s="111"/>
      <c r="S314" s="111"/>
      <c r="T314" s="111"/>
      <c r="U314" s="111"/>
      <c r="V314" s="111"/>
      <c r="W314" s="111"/>
      <c r="X314" s="111"/>
      <c r="Y314" s="111"/>
      <c r="Z314" s="111"/>
      <c r="AA314" s="111"/>
      <c r="AB314" s="111"/>
      <c r="AC314" s="111"/>
      <c r="AD314" s="111"/>
      <c r="AE314" s="111"/>
      <c r="AF314" s="111"/>
      <c r="AG314" s="111"/>
      <c r="AH314" s="111"/>
      <c r="AI314" s="111"/>
      <c r="AJ314" s="111"/>
      <c r="AK314" s="111"/>
      <c r="AL314" s="111"/>
      <c r="AM314" s="111"/>
      <c r="AN314" s="111"/>
      <c r="AO314" s="111"/>
      <c r="AP314" s="111"/>
      <c r="AQ314" s="111"/>
      <c r="AR314" s="1"/>
      <c r="AS314" s="1"/>
    </row>
    <row r="315" spans="1:45">
      <c r="A315" s="113" t="s">
        <v>505</v>
      </c>
      <c r="B315" s="114" t="s">
        <v>344</v>
      </c>
      <c r="C315" s="172"/>
      <c r="D315" s="172" t="s">
        <v>69</v>
      </c>
      <c r="E315" s="184" t="s">
        <v>69</v>
      </c>
      <c r="F315" s="184">
        <v>0</v>
      </c>
      <c r="G315" s="184" t="s">
        <v>69</v>
      </c>
      <c r="H315" s="184">
        <v>0</v>
      </c>
      <c r="I315" s="184" t="s">
        <v>69</v>
      </c>
      <c r="J315" s="184">
        <v>0</v>
      </c>
      <c r="K315" s="184">
        <f>PRODUCT(IF(E315&lt;&gt;"'-",F315,1),IF(G315&lt;&gt;"-",H315,1),IF(I315&lt;&gt;"-",J315,1))</f>
        <v>0</v>
      </c>
      <c r="L315" s="18"/>
      <c r="M315" s="116" t="e">
        <f>Komponento_parinkimas</f>
        <v>#N/A</v>
      </c>
      <c r="N315" s="116" t="e">
        <f>Komponento_parinkimas</f>
        <v>#N/A</v>
      </c>
      <c r="O315" s="116" t="e">
        <f>Komponento_parinkimas</f>
        <v>#N/A</v>
      </c>
      <c r="P315" s="116" t="e">
        <f>Komponento_parinkimas</f>
        <v>#N/A</v>
      </c>
      <c r="Q315" s="116" t="e">
        <f>Komponento_parinkimas</f>
        <v>#N/A</v>
      </c>
      <c r="R315" s="116" t="e">
        <f>Komponento_parinkimas</f>
        <v>#N/A</v>
      </c>
      <c r="S315" s="116" t="e">
        <f>Komponento_parinkimas</f>
        <v>#N/A</v>
      </c>
      <c r="T315" s="116" t="e">
        <f>Komponento_parinkimas</f>
        <v>#N/A</v>
      </c>
      <c r="U315" s="116" t="e">
        <f>Komponento_parinkimas</f>
        <v>#N/A</v>
      </c>
      <c r="V315" s="116" t="e">
        <f>Komponento_parinkimas</f>
        <v>#N/A</v>
      </c>
      <c r="W315" s="116" t="e">
        <f>Komponento_parinkimas</f>
        <v>#N/A</v>
      </c>
      <c r="X315" s="116" t="e">
        <f>Komponento_parinkimas</f>
        <v>#N/A</v>
      </c>
      <c r="Y315" s="116" t="e">
        <f>Komponento_parinkimas</f>
        <v>#N/A</v>
      </c>
      <c r="Z315" s="116" t="e">
        <f>Komponento_parinkimas</f>
        <v>#N/A</v>
      </c>
      <c r="AA315" s="116" t="e">
        <f>Komponento_parinkimas</f>
        <v>#N/A</v>
      </c>
      <c r="AB315" s="116" t="e">
        <f>Komponento_parinkimas</f>
        <v>#N/A</v>
      </c>
      <c r="AC315" s="116" t="e">
        <f>Komponento_parinkimas</f>
        <v>#N/A</v>
      </c>
      <c r="AD315" s="116" t="e">
        <f>Komponento_parinkimas</f>
        <v>#N/A</v>
      </c>
      <c r="AE315" s="116" t="e">
        <f>Komponento_parinkimas</f>
        <v>#N/A</v>
      </c>
      <c r="AF315" s="116" t="e">
        <f>Komponento_parinkimas</f>
        <v>#N/A</v>
      </c>
      <c r="AG315" s="116" t="e">
        <f>Komponento_parinkimas</f>
        <v>#N/A</v>
      </c>
      <c r="AH315" s="116" t="e">
        <f>Komponento_parinkimas</f>
        <v>#N/A</v>
      </c>
      <c r="AI315" s="116" t="e">
        <f>Komponento_parinkimas</f>
        <v>#N/A</v>
      </c>
      <c r="AJ315" s="116" t="e">
        <f>Komponento_parinkimas</f>
        <v>#N/A</v>
      </c>
      <c r="AK315" s="116" t="e">
        <f>Komponento_parinkimas</f>
        <v>#N/A</v>
      </c>
      <c r="AL315" s="116" t="e">
        <f>Komponento_parinkimas</f>
        <v>#N/A</v>
      </c>
      <c r="AM315" s="116" t="e">
        <f>Komponento_parinkimas</f>
        <v>#N/A</v>
      </c>
      <c r="AN315" s="116" t="e">
        <f>Komponento_parinkimas</f>
        <v>#N/A</v>
      </c>
      <c r="AO315" s="116" t="e">
        <f>Komponento_parinkimas</f>
        <v>#N/A</v>
      </c>
      <c r="AP315" s="116" t="e">
        <f>Komponento_parinkimas</f>
        <v>#N/A</v>
      </c>
      <c r="AQ315" s="116" t="e">
        <f>Komponento_parinkimas</f>
        <v>#N/A</v>
      </c>
      <c r="AR315" s="1"/>
      <c r="AS315" s="1"/>
    </row>
    <row r="316" spans="1:45">
      <c r="A316" s="113" t="s">
        <v>505</v>
      </c>
      <c r="B316" s="114" t="s">
        <v>345</v>
      </c>
      <c r="C316" s="172"/>
      <c r="D316" s="172" t="s">
        <v>69</v>
      </c>
      <c r="E316" s="184" t="s">
        <v>69</v>
      </c>
      <c r="F316" s="184">
        <v>0</v>
      </c>
      <c r="G316" s="184" t="s">
        <v>69</v>
      </c>
      <c r="H316" s="184">
        <v>0</v>
      </c>
      <c r="I316" s="184" t="s">
        <v>69</v>
      </c>
      <c r="J316" s="184">
        <v>0</v>
      </c>
      <c r="K316" s="184">
        <f>PRODUCT(IF(E316&lt;&gt;"'-",F316,1),IF(G316&lt;&gt;"-",H316,1),IF(I316&lt;&gt;"-",J316,1))</f>
        <v>0</v>
      </c>
      <c r="L316" s="18"/>
      <c r="M316" s="116" t="e">
        <f>Komponento_parinkimas</f>
        <v>#N/A</v>
      </c>
      <c r="N316" s="116" t="e">
        <f>Komponento_parinkimas</f>
        <v>#N/A</v>
      </c>
      <c r="O316" s="116" t="e">
        <f>Komponento_parinkimas</f>
        <v>#N/A</v>
      </c>
      <c r="P316" s="116" t="e">
        <f>Komponento_parinkimas</f>
        <v>#N/A</v>
      </c>
      <c r="Q316" s="116" t="e">
        <f>Komponento_parinkimas</f>
        <v>#N/A</v>
      </c>
      <c r="R316" s="116" t="e">
        <f>Komponento_parinkimas</f>
        <v>#N/A</v>
      </c>
      <c r="S316" s="116" t="e">
        <f>Komponento_parinkimas</f>
        <v>#N/A</v>
      </c>
      <c r="T316" s="116" t="e">
        <f>Komponento_parinkimas</f>
        <v>#N/A</v>
      </c>
      <c r="U316" s="116" t="e">
        <f>Komponento_parinkimas</f>
        <v>#N/A</v>
      </c>
      <c r="V316" s="116" t="e">
        <f>Komponento_parinkimas</f>
        <v>#N/A</v>
      </c>
      <c r="W316" s="116" t="e">
        <f>Komponento_parinkimas</f>
        <v>#N/A</v>
      </c>
      <c r="X316" s="116" t="e">
        <f>Komponento_parinkimas</f>
        <v>#N/A</v>
      </c>
      <c r="Y316" s="116" t="e">
        <f>Komponento_parinkimas</f>
        <v>#N/A</v>
      </c>
      <c r="Z316" s="116" t="e">
        <f>Komponento_parinkimas</f>
        <v>#N/A</v>
      </c>
      <c r="AA316" s="116" t="e">
        <f>Komponento_parinkimas</f>
        <v>#N/A</v>
      </c>
      <c r="AB316" s="116" t="e">
        <f>Komponento_parinkimas</f>
        <v>#N/A</v>
      </c>
      <c r="AC316" s="116" t="e">
        <f>Komponento_parinkimas</f>
        <v>#N/A</v>
      </c>
      <c r="AD316" s="116" t="e">
        <f>Komponento_parinkimas</f>
        <v>#N/A</v>
      </c>
      <c r="AE316" s="116" t="e">
        <f>Komponento_parinkimas</f>
        <v>#N/A</v>
      </c>
      <c r="AF316" s="116" t="e">
        <f>Komponento_parinkimas</f>
        <v>#N/A</v>
      </c>
      <c r="AG316" s="116" t="e">
        <f>Komponento_parinkimas</f>
        <v>#N/A</v>
      </c>
      <c r="AH316" s="116" t="e">
        <f>Komponento_parinkimas</f>
        <v>#N/A</v>
      </c>
      <c r="AI316" s="116" t="e">
        <f>Komponento_parinkimas</f>
        <v>#N/A</v>
      </c>
      <c r="AJ316" s="116" t="e">
        <f>Komponento_parinkimas</f>
        <v>#N/A</v>
      </c>
      <c r="AK316" s="116" t="e">
        <f>Komponento_parinkimas</f>
        <v>#N/A</v>
      </c>
      <c r="AL316" s="116" t="e">
        <f>Komponento_parinkimas</f>
        <v>#N/A</v>
      </c>
      <c r="AM316" s="116" t="e">
        <f>Komponento_parinkimas</f>
        <v>#N/A</v>
      </c>
      <c r="AN316" s="116" t="e">
        <f>Komponento_parinkimas</f>
        <v>#N/A</v>
      </c>
      <c r="AO316" s="116" t="e">
        <f>Komponento_parinkimas</f>
        <v>#N/A</v>
      </c>
      <c r="AP316" s="116" t="e">
        <f>Komponento_parinkimas</f>
        <v>#N/A</v>
      </c>
      <c r="AQ316" s="116" t="e">
        <f>Komponento_parinkimas</f>
        <v>#N/A</v>
      </c>
      <c r="AR316" s="1"/>
      <c r="AS316" s="1"/>
    </row>
    <row r="317" spans="1:45">
      <c r="A317" s="113" t="s">
        <v>505</v>
      </c>
      <c r="B317" s="114" t="s">
        <v>346</v>
      </c>
      <c r="C317" s="172"/>
      <c r="D317" s="172" t="s">
        <v>69</v>
      </c>
      <c r="E317" s="184" t="s">
        <v>69</v>
      </c>
      <c r="F317" s="184">
        <v>0</v>
      </c>
      <c r="G317" s="184" t="s">
        <v>69</v>
      </c>
      <c r="H317" s="184">
        <v>0</v>
      </c>
      <c r="I317" s="184" t="s">
        <v>69</v>
      </c>
      <c r="J317" s="184">
        <v>0</v>
      </c>
      <c r="K317" s="184">
        <f>PRODUCT(IF(E317&lt;&gt;"'-",F317,1),IF(G317&lt;&gt;"-",H317,1),IF(I317&lt;&gt;"-",J317,1))</f>
        <v>0</v>
      </c>
      <c r="L317" s="18"/>
      <c r="M317" s="116" t="e">
        <f>Komponento_parinkimas</f>
        <v>#N/A</v>
      </c>
      <c r="N317" s="116" t="e">
        <f>Komponento_parinkimas</f>
        <v>#N/A</v>
      </c>
      <c r="O317" s="116" t="e">
        <f>Komponento_parinkimas</f>
        <v>#N/A</v>
      </c>
      <c r="P317" s="116" t="e">
        <f>Komponento_parinkimas</f>
        <v>#N/A</v>
      </c>
      <c r="Q317" s="116" t="e">
        <f>Komponento_parinkimas</f>
        <v>#N/A</v>
      </c>
      <c r="R317" s="116" t="e">
        <f>Komponento_parinkimas</f>
        <v>#N/A</v>
      </c>
      <c r="S317" s="116" t="e">
        <f>Komponento_parinkimas</f>
        <v>#N/A</v>
      </c>
      <c r="T317" s="116" t="e">
        <f>Komponento_parinkimas</f>
        <v>#N/A</v>
      </c>
      <c r="U317" s="116" t="e">
        <f>Komponento_parinkimas</f>
        <v>#N/A</v>
      </c>
      <c r="V317" s="116" t="e">
        <f>Komponento_parinkimas</f>
        <v>#N/A</v>
      </c>
      <c r="W317" s="116" t="e">
        <f>Komponento_parinkimas</f>
        <v>#N/A</v>
      </c>
      <c r="X317" s="116" t="e">
        <f>Komponento_parinkimas</f>
        <v>#N/A</v>
      </c>
      <c r="Y317" s="116" t="e">
        <f>Komponento_parinkimas</f>
        <v>#N/A</v>
      </c>
      <c r="Z317" s="116" t="e">
        <f>Komponento_parinkimas</f>
        <v>#N/A</v>
      </c>
      <c r="AA317" s="116" t="e">
        <f>Komponento_parinkimas</f>
        <v>#N/A</v>
      </c>
      <c r="AB317" s="116" t="e">
        <f>Komponento_parinkimas</f>
        <v>#N/A</v>
      </c>
      <c r="AC317" s="116" t="e">
        <f>Komponento_parinkimas</f>
        <v>#N/A</v>
      </c>
      <c r="AD317" s="116" t="e">
        <f>Komponento_parinkimas</f>
        <v>#N/A</v>
      </c>
      <c r="AE317" s="116" t="e">
        <f>Komponento_parinkimas</f>
        <v>#N/A</v>
      </c>
      <c r="AF317" s="116" t="e">
        <f>Komponento_parinkimas</f>
        <v>#N/A</v>
      </c>
      <c r="AG317" s="116" t="e">
        <f>Komponento_parinkimas</f>
        <v>#N/A</v>
      </c>
      <c r="AH317" s="116" t="e">
        <f>Komponento_parinkimas</f>
        <v>#N/A</v>
      </c>
      <c r="AI317" s="116" t="e">
        <f>Komponento_parinkimas</f>
        <v>#N/A</v>
      </c>
      <c r="AJ317" s="116" t="e">
        <f>Komponento_parinkimas</f>
        <v>#N/A</v>
      </c>
      <c r="AK317" s="116" t="e">
        <f>Komponento_parinkimas</f>
        <v>#N/A</v>
      </c>
      <c r="AL317" s="116" t="e">
        <f>Komponento_parinkimas</f>
        <v>#N/A</v>
      </c>
      <c r="AM317" s="116" t="e">
        <f>Komponento_parinkimas</f>
        <v>#N/A</v>
      </c>
      <c r="AN317" s="116" t="e">
        <f>Komponento_parinkimas</f>
        <v>#N/A</v>
      </c>
      <c r="AO317" s="116" t="e">
        <f>Komponento_parinkimas</f>
        <v>#N/A</v>
      </c>
      <c r="AP317" s="116" t="e">
        <f>Komponento_parinkimas</f>
        <v>#N/A</v>
      </c>
      <c r="AQ317" s="116" t="e">
        <f>Komponento_parinkimas</f>
        <v>#N/A</v>
      </c>
      <c r="AR317" s="1"/>
      <c r="AS317" s="1"/>
    </row>
    <row r="318" spans="1:45">
      <c r="A318" s="113" t="s">
        <v>506</v>
      </c>
      <c r="B318" s="119" t="s">
        <v>50</v>
      </c>
      <c r="C318" s="120"/>
      <c r="D318" s="120"/>
      <c r="E318" s="196"/>
      <c r="F318" s="196"/>
      <c r="G318" s="196"/>
      <c r="H318" s="196"/>
      <c r="I318" s="196"/>
      <c r="J318" s="196"/>
      <c r="K318" s="194"/>
      <c r="L318" s="118"/>
      <c r="M318" s="111"/>
      <c r="N318" s="111"/>
      <c r="O318" s="111"/>
      <c r="P318" s="111"/>
      <c r="Q318" s="111"/>
      <c r="R318" s="111"/>
      <c r="S318" s="111"/>
      <c r="T318" s="111"/>
      <c r="U318" s="111"/>
      <c r="V318" s="111"/>
      <c r="W318" s="111"/>
      <c r="X318" s="111"/>
      <c r="Y318" s="111"/>
      <c r="Z318" s="111"/>
      <c r="AA318" s="111"/>
      <c r="AB318" s="111"/>
      <c r="AC318" s="111"/>
      <c r="AD318" s="111"/>
      <c r="AE318" s="111"/>
      <c r="AF318" s="111"/>
      <c r="AG318" s="111"/>
      <c r="AH318" s="111"/>
      <c r="AI318" s="111"/>
      <c r="AJ318" s="111"/>
      <c r="AK318" s="111"/>
      <c r="AL318" s="111"/>
      <c r="AM318" s="111"/>
      <c r="AN318" s="111"/>
      <c r="AO318" s="111"/>
      <c r="AP318" s="111"/>
      <c r="AQ318" s="111"/>
      <c r="AR318" s="1"/>
      <c r="AS318" s="1"/>
    </row>
    <row r="319" spans="1:45">
      <c r="A319" s="113" t="s">
        <v>506</v>
      </c>
      <c r="B319" s="114" t="s">
        <v>51</v>
      </c>
      <c r="C319" s="172"/>
      <c r="D319" s="172" t="s">
        <v>69</v>
      </c>
      <c r="E319" s="184" t="s">
        <v>69</v>
      </c>
      <c r="F319" s="184">
        <v>0</v>
      </c>
      <c r="G319" s="184" t="s">
        <v>69</v>
      </c>
      <c r="H319" s="184">
        <v>0</v>
      </c>
      <c r="I319" s="184" t="s">
        <v>69</v>
      </c>
      <c r="J319" s="184">
        <v>0</v>
      </c>
      <c r="K319" s="184">
        <f t="shared" ref="K319:K325" si="27">PRODUCT(IF(E319&lt;&gt;"'-",F319,1),IF(G319&lt;&gt;"-",H319,1),IF(I319&lt;&gt;"-",J319,1))</f>
        <v>0</v>
      </c>
      <c r="L319" s="18"/>
      <c r="M319" s="116" t="e">
        <f>Komponento_parinkimas</f>
        <v>#N/A</v>
      </c>
      <c r="N319" s="116" t="e">
        <f>Komponento_parinkimas</f>
        <v>#N/A</v>
      </c>
      <c r="O319" s="116" t="e">
        <f>Komponento_parinkimas</f>
        <v>#N/A</v>
      </c>
      <c r="P319" s="116" t="e">
        <f>Komponento_parinkimas</f>
        <v>#N/A</v>
      </c>
      <c r="Q319" s="116" t="e">
        <f>Komponento_parinkimas</f>
        <v>#N/A</v>
      </c>
      <c r="R319" s="116" t="e">
        <f>Komponento_parinkimas</f>
        <v>#N/A</v>
      </c>
      <c r="S319" s="116" t="e">
        <f>Komponento_parinkimas</f>
        <v>#N/A</v>
      </c>
      <c r="T319" s="116" t="e">
        <f>Komponento_parinkimas</f>
        <v>#N/A</v>
      </c>
      <c r="U319" s="116" t="e">
        <f>Komponento_parinkimas</f>
        <v>#N/A</v>
      </c>
      <c r="V319" s="116" t="e">
        <f>Komponento_parinkimas</f>
        <v>#N/A</v>
      </c>
      <c r="W319" s="116" t="e">
        <f>Komponento_parinkimas</f>
        <v>#N/A</v>
      </c>
      <c r="X319" s="116" t="e">
        <f>Komponento_parinkimas</f>
        <v>#N/A</v>
      </c>
      <c r="Y319" s="116" t="e">
        <f>Komponento_parinkimas</f>
        <v>#N/A</v>
      </c>
      <c r="Z319" s="116" t="e">
        <f>Komponento_parinkimas</f>
        <v>#N/A</v>
      </c>
      <c r="AA319" s="116" t="e">
        <f>Komponento_parinkimas</f>
        <v>#N/A</v>
      </c>
      <c r="AB319" s="116" t="e">
        <f>Komponento_parinkimas</f>
        <v>#N/A</v>
      </c>
      <c r="AC319" s="116" t="e">
        <f>Komponento_parinkimas</f>
        <v>#N/A</v>
      </c>
      <c r="AD319" s="116" t="e">
        <f>Komponento_parinkimas</f>
        <v>#N/A</v>
      </c>
      <c r="AE319" s="116" t="e">
        <f>Komponento_parinkimas</f>
        <v>#N/A</v>
      </c>
      <c r="AF319" s="116" t="e">
        <f>Komponento_parinkimas</f>
        <v>#N/A</v>
      </c>
      <c r="AG319" s="116" t="e">
        <f>Komponento_parinkimas</f>
        <v>#N/A</v>
      </c>
      <c r="AH319" s="116" t="e">
        <f>Komponento_parinkimas</f>
        <v>#N/A</v>
      </c>
      <c r="AI319" s="116" t="e">
        <f>Komponento_parinkimas</f>
        <v>#N/A</v>
      </c>
      <c r="AJ319" s="116" t="e">
        <f>Komponento_parinkimas</f>
        <v>#N/A</v>
      </c>
      <c r="AK319" s="116" t="e">
        <f>Komponento_parinkimas</f>
        <v>#N/A</v>
      </c>
      <c r="AL319" s="116" t="e">
        <f>Komponento_parinkimas</f>
        <v>#N/A</v>
      </c>
      <c r="AM319" s="116" t="e">
        <f>Komponento_parinkimas</f>
        <v>#N/A</v>
      </c>
      <c r="AN319" s="116" t="e">
        <f>Komponento_parinkimas</f>
        <v>#N/A</v>
      </c>
      <c r="AO319" s="116" t="e">
        <f>Komponento_parinkimas</f>
        <v>#N/A</v>
      </c>
      <c r="AP319" s="116" t="e">
        <f>Komponento_parinkimas</f>
        <v>#N/A</v>
      </c>
      <c r="AQ319" s="116" t="e">
        <f>Komponento_parinkimas</f>
        <v>#N/A</v>
      </c>
      <c r="AR319" s="1"/>
      <c r="AS319" s="1"/>
    </row>
    <row r="320" spans="1:45">
      <c r="A320" s="113" t="s">
        <v>506</v>
      </c>
      <c r="B320" s="114" t="s">
        <v>52</v>
      </c>
      <c r="C320" s="172"/>
      <c r="D320" s="172" t="s">
        <v>69</v>
      </c>
      <c r="E320" s="184" t="s">
        <v>69</v>
      </c>
      <c r="F320" s="184">
        <v>0</v>
      </c>
      <c r="G320" s="184" t="s">
        <v>69</v>
      </c>
      <c r="H320" s="184">
        <v>0</v>
      </c>
      <c r="I320" s="184" t="s">
        <v>69</v>
      </c>
      <c r="J320" s="184">
        <v>0</v>
      </c>
      <c r="K320" s="184">
        <f t="shared" si="27"/>
        <v>0</v>
      </c>
      <c r="L320" s="18"/>
      <c r="M320" s="116" t="e">
        <f>Komponento_parinkimas</f>
        <v>#N/A</v>
      </c>
      <c r="N320" s="116" t="e">
        <f>Komponento_parinkimas</f>
        <v>#N/A</v>
      </c>
      <c r="O320" s="116" t="e">
        <f>Komponento_parinkimas</f>
        <v>#N/A</v>
      </c>
      <c r="P320" s="116" t="e">
        <f>Komponento_parinkimas</f>
        <v>#N/A</v>
      </c>
      <c r="Q320" s="116" t="e">
        <f>Komponento_parinkimas</f>
        <v>#N/A</v>
      </c>
      <c r="R320" s="116" t="e">
        <f>Komponento_parinkimas</f>
        <v>#N/A</v>
      </c>
      <c r="S320" s="116" t="e">
        <f>Komponento_parinkimas</f>
        <v>#N/A</v>
      </c>
      <c r="T320" s="116" t="e">
        <f>Komponento_parinkimas</f>
        <v>#N/A</v>
      </c>
      <c r="U320" s="116" t="e">
        <f>Komponento_parinkimas</f>
        <v>#N/A</v>
      </c>
      <c r="V320" s="116" t="e">
        <f>Komponento_parinkimas</f>
        <v>#N/A</v>
      </c>
      <c r="W320" s="116" t="e">
        <f>Komponento_parinkimas</f>
        <v>#N/A</v>
      </c>
      <c r="X320" s="116" t="e">
        <f>Komponento_parinkimas</f>
        <v>#N/A</v>
      </c>
      <c r="Y320" s="116" t="e">
        <f>Komponento_parinkimas</f>
        <v>#N/A</v>
      </c>
      <c r="Z320" s="116" t="e">
        <f>Komponento_parinkimas</f>
        <v>#N/A</v>
      </c>
      <c r="AA320" s="116" t="e">
        <f>Komponento_parinkimas</f>
        <v>#N/A</v>
      </c>
      <c r="AB320" s="116" t="e">
        <f>Komponento_parinkimas</f>
        <v>#N/A</v>
      </c>
      <c r="AC320" s="116" t="e">
        <f>Komponento_parinkimas</f>
        <v>#N/A</v>
      </c>
      <c r="AD320" s="116" t="e">
        <f>Komponento_parinkimas</f>
        <v>#N/A</v>
      </c>
      <c r="AE320" s="116" t="e">
        <f>Komponento_parinkimas</f>
        <v>#N/A</v>
      </c>
      <c r="AF320" s="116" t="e">
        <f>Komponento_parinkimas</f>
        <v>#N/A</v>
      </c>
      <c r="AG320" s="116" t="e">
        <f>Komponento_parinkimas</f>
        <v>#N/A</v>
      </c>
      <c r="AH320" s="116" t="e">
        <f>Komponento_parinkimas</f>
        <v>#N/A</v>
      </c>
      <c r="AI320" s="116" t="e">
        <f>Komponento_parinkimas</f>
        <v>#N/A</v>
      </c>
      <c r="AJ320" s="116" t="e">
        <f>Komponento_parinkimas</f>
        <v>#N/A</v>
      </c>
      <c r="AK320" s="116" t="e">
        <f>Komponento_parinkimas</f>
        <v>#N/A</v>
      </c>
      <c r="AL320" s="116" t="e">
        <f>Komponento_parinkimas</f>
        <v>#N/A</v>
      </c>
      <c r="AM320" s="116" t="e">
        <f>Komponento_parinkimas</f>
        <v>#N/A</v>
      </c>
      <c r="AN320" s="116" t="e">
        <f>Komponento_parinkimas</f>
        <v>#N/A</v>
      </c>
      <c r="AO320" s="116" t="e">
        <f>Komponento_parinkimas</f>
        <v>#N/A</v>
      </c>
      <c r="AP320" s="116" t="e">
        <f>Komponento_parinkimas</f>
        <v>#N/A</v>
      </c>
      <c r="AQ320" s="116" t="e">
        <f>Komponento_parinkimas</f>
        <v>#N/A</v>
      </c>
      <c r="AR320" s="1"/>
      <c r="AS320" s="1"/>
    </row>
    <row r="321" spans="1:45">
      <c r="A321" s="113" t="s">
        <v>506</v>
      </c>
      <c r="B321" s="114" t="s">
        <v>339</v>
      </c>
      <c r="C321" s="172"/>
      <c r="D321" s="172" t="s">
        <v>69</v>
      </c>
      <c r="E321" s="184" t="s">
        <v>69</v>
      </c>
      <c r="F321" s="184">
        <v>0</v>
      </c>
      <c r="G321" s="184" t="s">
        <v>69</v>
      </c>
      <c r="H321" s="184">
        <v>0</v>
      </c>
      <c r="I321" s="184" t="s">
        <v>69</v>
      </c>
      <c r="J321" s="184">
        <v>0</v>
      </c>
      <c r="K321" s="184">
        <f t="shared" si="27"/>
        <v>0</v>
      </c>
      <c r="L321" s="18"/>
      <c r="M321" s="116" t="e">
        <f>Komponento_parinkimas</f>
        <v>#N/A</v>
      </c>
      <c r="N321" s="116" t="e">
        <f>Komponento_parinkimas</f>
        <v>#N/A</v>
      </c>
      <c r="O321" s="116" t="e">
        <f>Komponento_parinkimas</f>
        <v>#N/A</v>
      </c>
      <c r="P321" s="116" t="e">
        <f>Komponento_parinkimas</f>
        <v>#N/A</v>
      </c>
      <c r="Q321" s="116" t="e">
        <f>Komponento_parinkimas</f>
        <v>#N/A</v>
      </c>
      <c r="R321" s="116" t="e">
        <f>Komponento_parinkimas</f>
        <v>#N/A</v>
      </c>
      <c r="S321" s="116" t="e">
        <f>Komponento_parinkimas</f>
        <v>#N/A</v>
      </c>
      <c r="T321" s="116" t="e">
        <f>Komponento_parinkimas</f>
        <v>#N/A</v>
      </c>
      <c r="U321" s="116" t="e">
        <f>Komponento_parinkimas</f>
        <v>#N/A</v>
      </c>
      <c r="V321" s="116" t="e">
        <f>Komponento_parinkimas</f>
        <v>#N/A</v>
      </c>
      <c r="W321" s="116" t="e">
        <f>Komponento_parinkimas</f>
        <v>#N/A</v>
      </c>
      <c r="X321" s="116" t="e">
        <f>Komponento_parinkimas</f>
        <v>#N/A</v>
      </c>
      <c r="Y321" s="116" t="e">
        <f>Komponento_parinkimas</f>
        <v>#N/A</v>
      </c>
      <c r="Z321" s="116" t="e">
        <f>Komponento_parinkimas</f>
        <v>#N/A</v>
      </c>
      <c r="AA321" s="116" t="e">
        <f>Komponento_parinkimas</f>
        <v>#N/A</v>
      </c>
      <c r="AB321" s="116" t="e">
        <f>Komponento_parinkimas</f>
        <v>#N/A</v>
      </c>
      <c r="AC321" s="116" t="e">
        <f>Komponento_parinkimas</f>
        <v>#N/A</v>
      </c>
      <c r="AD321" s="116" t="e">
        <f>Komponento_parinkimas</f>
        <v>#N/A</v>
      </c>
      <c r="AE321" s="116" t="e">
        <f>Komponento_parinkimas</f>
        <v>#N/A</v>
      </c>
      <c r="AF321" s="116" t="e">
        <f>Komponento_parinkimas</f>
        <v>#N/A</v>
      </c>
      <c r="AG321" s="116" t="e">
        <f>Komponento_parinkimas</f>
        <v>#N/A</v>
      </c>
      <c r="AH321" s="116" t="e">
        <f>Komponento_parinkimas</f>
        <v>#N/A</v>
      </c>
      <c r="AI321" s="116" t="e">
        <f>Komponento_parinkimas</f>
        <v>#N/A</v>
      </c>
      <c r="AJ321" s="116" t="e">
        <f>Komponento_parinkimas</f>
        <v>#N/A</v>
      </c>
      <c r="AK321" s="116" t="e">
        <f>Komponento_parinkimas</f>
        <v>#N/A</v>
      </c>
      <c r="AL321" s="116" t="e">
        <f>Komponento_parinkimas</f>
        <v>#N/A</v>
      </c>
      <c r="AM321" s="116" t="e">
        <f>Komponento_parinkimas</f>
        <v>#N/A</v>
      </c>
      <c r="AN321" s="116" t="e">
        <f>Komponento_parinkimas</f>
        <v>#N/A</v>
      </c>
      <c r="AO321" s="116" t="e">
        <f>Komponento_parinkimas</f>
        <v>#N/A</v>
      </c>
      <c r="AP321" s="116" t="e">
        <f>Komponento_parinkimas</f>
        <v>#N/A</v>
      </c>
      <c r="AQ321" s="116" t="e">
        <f>Komponento_parinkimas</f>
        <v>#N/A</v>
      </c>
      <c r="AR321" s="1"/>
      <c r="AS321" s="1"/>
    </row>
    <row r="322" spans="1:45">
      <c r="A322" s="113" t="s">
        <v>506</v>
      </c>
      <c r="B322" s="114" t="s">
        <v>340</v>
      </c>
      <c r="C322" s="172"/>
      <c r="D322" s="172" t="s">
        <v>69</v>
      </c>
      <c r="E322" s="184" t="s">
        <v>69</v>
      </c>
      <c r="F322" s="184">
        <v>0</v>
      </c>
      <c r="G322" s="184" t="s">
        <v>69</v>
      </c>
      <c r="H322" s="184">
        <v>0</v>
      </c>
      <c r="I322" s="184" t="s">
        <v>69</v>
      </c>
      <c r="J322" s="184">
        <v>0</v>
      </c>
      <c r="K322" s="184">
        <f t="shared" si="27"/>
        <v>0</v>
      </c>
      <c r="L322" s="18"/>
      <c r="M322" s="116" t="e">
        <f>Komponento_parinkimas</f>
        <v>#N/A</v>
      </c>
      <c r="N322" s="116" t="e">
        <f>Komponento_parinkimas</f>
        <v>#N/A</v>
      </c>
      <c r="O322" s="116" t="e">
        <f>Komponento_parinkimas</f>
        <v>#N/A</v>
      </c>
      <c r="P322" s="116" t="e">
        <f>Komponento_parinkimas</f>
        <v>#N/A</v>
      </c>
      <c r="Q322" s="116" t="e">
        <f>Komponento_parinkimas</f>
        <v>#N/A</v>
      </c>
      <c r="R322" s="116" t="e">
        <f>Komponento_parinkimas</f>
        <v>#N/A</v>
      </c>
      <c r="S322" s="116" t="e">
        <f>Komponento_parinkimas</f>
        <v>#N/A</v>
      </c>
      <c r="T322" s="116" t="e">
        <f>Komponento_parinkimas</f>
        <v>#N/A</v>
      </c>
      <c r="U322" s="116" t="e">
        <f>Komponento_parinkimas</f>
        <v>#N/A</v>
      </c>
      <c r="V322" s="116" t="e">
        <f>Komponento_parinkimas</f>
        <v>#N/A</v>
      </c>
      <c r="W322" s="116" t="e">
        <f>Komponento_parinkimas</f>
        <v>#N/A</v>
      </c>
      <c r="X322" s="116" t="e">
        <f>Komponento_parinkimas</f>
        <v>#N/A</v>
      </c>
      <c r="Y322" s="116" t="e">
        <f>Komponento_parinkimas</f>
        <v>#N/A</v>
      </c>
      <c r="Z322" s="116" t="e">
        <f>Komponento_parinkimas</f>
        <v>#N/A</v>
      </c>
      <c r="AA322" s="116" t="e">
        <f>Komponento_parinkimas</f>
        <v>#N/A</v>
      </c>
      <c r="AB322" s="116" t="e">
        <f>Komponento_parinkimas</f>
        <v>#N/A</v>
      </c>
      <c r="AC322" s="116" t="e">
        <f>Komponento_parinkimas</f>
        <v>#N/A</v>
      </c>
      <c r="AD322" s="116" t="e">
        <f>Komponento_parinkimas</f>
        <v>#N/A</v>
      </c>
      <c r="AE322" s="116" t="e">
        <f>Komponento_parinkimas</f>
        <v>#N/A</v>
      </c>
      <c r="AF322" s="116" t="e">
        <f>Komponento_parinkimas</f>
        <v>#N/A</v>
      </c>
      <c r="AG322" s="116" t="e">
        <f>Komponento_parinkimas</f>
        <v>#N/A</v>
      </c>
      <c r="AH322" s="116" t="e">
        <f>Komponento_parinkimas</f>
        <v>#N/A</v>
      </c>
      <c r="AI322" s="116" t="e">
        <f>Komponento_parinkimas</f>
        <v>#N/A</v>
      </c>
      <c r="AJ322" s="116" t="e">
        <f>Komponento_parinkimas</f>
        <v>#N/A</v>
      </c>
      <c r="AK322" s="116" t="e">
        <f>Komponento_parinkimas</f>
        <v>#N/A</v>
      </c>
      <c r="AL322" s="116" t="e">
        <f>Komponento_parinkimas</f>
        <v>#N/A</v>
      </c>
      <c r="AM322" s="116" t="e">
        <f>Komponento_parinkimas</f>
        <v>#N/A</v>
      </c>
      <c r="AN322" s="116" t="e">
        <f>Komponento_parinkimas</f>
        <v>#N/A</v>
      </c>
      <c r="AO322" s="116" t="e">
        <f>Komponento_parinkimas</f>
        <v>#N/A</v>
      </c>
      <c r="AP322" s="116" t="e">
        <f>Komponento_parinkimas</f>
        <v>#N/A</v>
      </c>
      <c r="AQ322" s="116" t="e">
        <f>Komponento_parinkimas</f>
        <v>#N/A</v>
      </c>
      <c r="AR322" s="1"/>
      <c r="AS322" s="1"/>
    </row>
    <row r="323" spans="1:45">
      <c r="A323" s="113" t="s">
        <v>506</v>
      </c>
      <c r="B323" s="114" t="s">
        <v>341</v>
      </c>
      <c r="C323" s="172"/>
      <c r="D323" s="172" t="s">
        <v>69</v>
      </c>
      <c r="E323" s="184" t="s">
        <v>69</v>
      </c>
      <c r="F323" s="184">
        <v>0</v>
      </c>
      <c r="G323" s="184" t="s">
        <v>69</v>
      </c>
      <c r="H323" s="184">
        <v>0</v>
      </c>
      <c r="I323" s="184" t="s">
        <v>69</v>
      </c>
      <c r="J323" s="184">
        <v>0</v>
      </c>
      <c r="K323" s="184">
        <f t="shared" si="27"/>
        <v>0</v>
      </c>
      <c r="L323" s="18"/>
      <c r="M323" s="116" t="e">
        <f>Komponento_parinkimas</f>
        <v>#N/A</v>
      </c>
      <c r="N323" s="116" t="e">
        <f>Komponento_parinkimas</f>
        <v>#N/A</v>
      </c>
      <c r="O323" s="116" t="e">
        <f>Komponento_parinkimas</f>
        <v>#N/A</v>
      </c>
      <c r="P323" s="116" t="e">
        <f>Komponento_parinkimas</f>
        <v>#N/A</v>
      </c>
      <c r="Q323" s="116" t="e">
        <f>Komponento_parinkimas</f>
        <v>#N/A</v>
      </c>
      <c r="R323" s="116" t="e">
        <f>Komponento_parinkimas</f>
        <v>#N/A</v>
      </c>
      <c r="S323" s="116" t="e">
        <f>Komponento_parinkimas</f>
        <v>#N/A</v>
      </c>
      <c r="T323" s="116" t="e">
        <f>Komponento_parinkimas</f>
        <v>#N/A</v>
      </c>
      <c r="U323" s="116" t="e">
        <f>Komponento_parinkimas</f>
        <v>#N/A</v>
      </c>
      <c r="V323" s="116" t="e">
        <f>Komponento_parinkimas</f>
        <v>#N/A</v>
      </c>
      <c r="W323" s="116" t="e">
        <f>Komponento_parinkimas</f>
        <v>#N/A</v>
      </c>
      <c r="X323" s="116" t="e">
        <f>Komponento_parinkimas</f>
        <v>#N/A</v>
      </c>
      <c r="Y323" s="116" t="e">
        <f>Komponento_parinkimas</f>
        <v>#N/A</v>
      </c>
      <c r="Z323" s="116" t="e">
        <f>Komponento_parinkimas</f>
        <v>#N/A</v>
      </c>
      <c r="AA323" s="116" t="e">
        <f>Komponento_parinkimas</f>
        <v>#N/A</v>
      </c>
      <c r="AB323" s="116" t="e">
        <f>Komponento_parinkimas</f>
        <v>#N/A</v>
      </c>
      <c r="AC323" s="116" t="e">
        <f>Komponento_parinkimas</f>
        <v>#N/A</v>
      </c>
      <c r="AD323" s="116" t="e">
        <f>Komponento_parinkimas</f>
        <v>#N/A</v>
      </c>
      <c r="AE323" s="116" t="e">
        <f>Komponento_parinkimas</f>
        <v>#N/A</v>
      </c>
      <c r="AF323" s="116" t="e">
        <f>Komponento_parinkimas</f>
        <v>#N/A</v>
      </c>
      <c r="AG323" s="116" t="e">
        <f>Komponento_parinkimas</f>
        <v>#N/A</v>
      </c>
      <c r="AH323" s="116" t="e">
        <f>Komponento_parinkimas</f>
        <v>#N/A</v>
      </c>
      <c r="AI323" s="116" t="e">
        <f>Komponento_parinkimas</f>
        <v>#N/A</v>
      </c>
      <c r="AJ323" s="116" t="e">
        <f>Komponento_parinkimas</f>
        <v>#N/A</v>
      </c>
      <c r="AK323" s="116" t="e">
        <f>Komponento_parinkimas</f>
        <v>#N/A</v>
      </c>
      <c r="AL323" s="116" t="e">
        <f>Komponento_parinkimas</f>
        <v>#N/A</v>
      </c>
      <c r="AM323" s="116" t="e">
        <f>Komponento_parinkimas</f>
        <v>#N/A</v>
      </c>
      <c r="AN323" s="116" t="e">
        <f>Komponento_parinkimas</f>
        <v>#N/A</v>
      </c>
      <c r="AO323" s="116" t="e">
        <f>Komponento_parinkimas</f>
        <v>#N/A</v>
      </c>
      <c r="AP323" s="116" t="e">
        <f>Komponento_parinkimas</f>
        <v>#N/A</v>
      </c>
      <c r="AQ323" s="116" t="e">
        <f>Komponento_parinkimas</f>
        <v>#N/A</v>
      </c>
      <c r="AR323" s="1"/>
      <c r="AS323" s="1"/>
    </row>
    <row r="324" spans="1:45">
      <c r="A324" s="113" t="s">
        <v>506</v>
      </c>
      <c r="B324" s="114" t="s">
        <v>342</v>
      </c>
      <c r="C324" s="172"/>
      <c r="D324" s="172" t="s">
        <v>69</v>
      </c>
      <c r="E324" s="184" t="s">
        <v>69</v>
      </c>
      <c r="F324" s="184">
        <v>0</v>
      </c>
      <c r="G324" s="184" t="s">
        <v>69</v>
      </c>
      <c r="H324" s="184">
        <v>0</v>
      </c>
      <c r="I324" s="184" t="s">
        <v>69</v>
      </c>
      <c r="J324" s="184">
        <v>0</v>
      </c>
      <c r="K324" s="184">
        <f t="shared" si="27"/>
        <v>0</v>
      </c>
      <c r="L324" s="18"/>
      <c r="M324" s="116" t="e">
        <f>Komponento_parinkimas</f>
        <v>#N/A</v>
      </c>
      <c r="N324" s="116" t="e">
        <f>Komponento_parinkimas</f>
        <v>#N/A</v>
      </c>
      <c r="O324" s="116" t="e">
        <f>Komponento_parinkimas</f>
        <v>#N/A</v>
      </c>
      <c r="P324" s="116" t="e">
        <f>Komponento_parinkimas</f>
        <v>#N/A</v>
      </c>
      <c r="Q324" s="116" t="e">
        <f>Komponento_parinkimas</f>
        <v>#N/A</v>
      </c>
      <c r="R324" s="116" t="e">
        <f>Komponento_parinkimas</f>
        <v>#N/A</v>
      </c>
      <c r="S324" s="116" t="e">
        <f>Komponento_parinkimas</f>
        <v>#N/A</v>
      </c>
      <c r="T324" s="116" t="e">
        <f>Komponento_parinkimas</f>
        <v>#N/A</v>
      </c>
      <c r="U324" s="116" t="e">
        <f>Komponento_parinkimas</f>
        <v>#N/A</v>
      </c>
      <c r="V324" s="116" t="e">
        <f>Komponento_parinkimas</f>
        <v>#N/A</v>
      </c>
      <c r="W324" s="116" t="e">
        <f>Komponento_parinkimas</f>
        <v>#N/A</v>
      </c>
      <c r="X324" s="116" t="e">
        <f>Komponento_parinkimas</f>
        <v>#N/A</v>
      </c>
      <c r="Y324" s="116" t="e">
        <f>Komponento_parinkimas</f>
        <v>#N/A</v>
      </c>
      <c r="Z324" s="116" t="e">
        <f>Komponento_parinkimas</f>
        <v>#N/A</v>
      </c>
      <c r="AA324" s="116" t="e">
        <f>Komponento_parinkimas</f>
        <v>#N/A</v>
      </c>
      <c r="AB324" s="116" t="e">
        <f>Komponento_parinkimas</f>
        <v>#N/A</v>
      </c>
      <c r="AC324" s="116" t="e">
        <f>Komponento_parinkimas</f>
        <v>#N/A</v>
      </c>
      <c r="AD324" s="116" t="e">
        <f>Komponento_parinkimas</f>
        <v>#N/A</v>
      </c>
      <c r="AE324" s="116" t="e">
        <f>Komponento_parinkimas</f>
        <v>#N/A</v>
      </c>
      <c r="AF324" s="116" t="e">
        <f>Komponento_parinkimas</f>
        <v>#N/A</v>
      </c>
      <c r="AG324" s="116" t="e">
        <f>Komponento_parinkimas</f>
        <v>#N/A</v>
      </c>
      <c r="AH324" s="116" t="e">
        <f>Komponento_parinkimas</f>
        <v>#N/A</v>
      </c>
      <c r="AI324" s="116" t="e">
        <f>Komponento_parinkimas</f>
        <v>#N/A</v>
      </c>
      <c r="AJ324" s="116" t="e">
        <f>Komponento_parinkimas</f>
        <v>#N/A</v>
      </c>
      <c r="AK324" s="116" t="e">
        <f>Komponento_parinkimas</f>
        <v>#N/A</v>
      </c>
      <c r="AL324" s="116" t="e">
        <f>Komponento_parinkimas</f>
        <v>#N/A</v>
      </c>
      <c r="AM324" s="116" t="e">
        <f>Komponento_parinkimas</f>
        <v>#N/A</v>
      </c>
      <c r="AN324" s="116" t="e">
        <f>Komponento_parinkimas</f>
        <v>#N/A</v>
      </c>
      <c r="AO324" s="116" t="e">
        <f>Komponento_parinkimas</f>
        <v>#N/A</v>
      </c>
      <c r="AP324" s="116" t="e">
        <f>Komponento_parinkimas</f>
        <v>#N/A</v>
      </c>
      <c r="AQ324" s="116" t="e">
        <f>Komponento_parinkimas</f>
        <v>#N/A</v>
      </c>
      <c r="AR324" s="1"/>
      <c r="AS324" s="1"/>
    </row>
    <row r="325" spans="1:45">
      <c r="A325" s="113" t="s">
        <v>506</v>
      </c>
      <c r="B325" s="114" t="s">
        <v>343</v>
      </c>
      <c r="C325" s="172"/>
      <c r="D325" s="172" t="s">
        <v>69</v>
      </c>
      <c r="E325" s="184" t="s">
        <v>69</v>
      </c>
      <c r="F325" s="184">
        <v>0</v>
      </c>
      <c r="G325" s="184" t="s">
        <v>69</v>
      </c>
      <c r="H325" s="184">
        <v>0</v>
      </c>
      <c r="I325" s="184" t="s">
        <v>69</v>
      </c>
      <c r="J325" s="184">
        <v>0</v>
      </c>
      <c r="K325" s="184">
        <f t="shared" si="27"/>
        <v>0</v>
      </c>
      <c r="L325" s="18"/>
      <c r="M325" s="116" t="e">
        <f>Komponento_parinkimas</f>
        <v>#N/A</v>
      </c>
      <c r="N325" s="116" t="e">
        <f>Komponento_parinkimas</f>
        <v>#N/A</v>
      </c>
      <c r="O325" s="116" t="e">
        <f>Komponento_parinkimas</f>
        <v>#N/A</v>
      </c>
      <c r="P325" s="116" t="e">
        <f>Komponento_parinkimas</f>
        <v>#N/A</v>
      </c>
      <c r="Q325" s="116" t="e">
        <f>Komponento_parinkimas</f>
        <v>#N/A</v>
      </c>
      <c r="R325" s="116" t="e">
        <f>Komponento_parinkimas</f>
        <v>#N/A</v>
      </c>
      <c r="S325" s="116" t="e">
        <f>Komponento_parinkimas</f>
        <v>#N/A</v>
      </c>
      <c r="T325" s="116" t="e">
        <f>Komponento_parinkimas</f>
        <v>#N/A</v>
      </c>
      <c r="U325" s="116" t="e">
        <f>Komponento_parinkimas</f>
        <v>#N/A</v>
      </c>
      <c r="V325" s="116" t="e">
        <f>Komponento_parinkimas</f>
        <v>#N/A</v>
      </c>
      <c r="W325" s="116" t="e">
        <f>Komponento_parinkimas</f>
        <v>#N/A</v>
      </c>
      <c r="X325" s="116" t="e">
        <f>Komponento_parinkimas</f>
        <v>#N/A</v>
      </c>
      <c r="Y325" s="116" t="e">
        <f>Komponento_parinkimas</f>
        <v>#N/A</v>
      </c>
      <c r="Z325" s="116" t="e">
        <f>Komponento_parinkimas</f>
        <v>#N/A</v>
      </c>
      <c r="AA325" s="116" t="e">
        <f>Komponento_parinkimas</f>
        <v>#N/A</v>
      </c>
      <c r="AB325" s="116" t="e">
        <f>Komponento_parinkimas</f>
        <v>#N/A</v>
      </c>
      <c r="AC325" s="116" t="e">
        <f>Komponento_parinkimas</f>
        <v>#N/A</v>
      </c>
      <c r="AD325" s="116" t="e">
        <f>Komponento_parinkimas</f>
        <v>#N/A</v>
      </c>
      <c r="AE325" s="116" t="e">
        <f>Komponento_parinkimas</f>
        <v>#N/A</v>
      </c>
      <c r="AF325" s="116" t="e">
        <f>Komponento_parinkimas</f>
        <v>#N/A</v>
      </c>
      <c r="AG325" s="116" t="e">
        <f>Komponento_parinkimas</f>
        <v>#N/A</v>
      </c>
      <c r="AH325" s="116" t="e">
        <f>Komponento_parinkimas</f>
        <v>#N/A</v>
      </c>
      <c r="AI325" s="116" t="e">
        <f>Komponento_parinkimas</f>
        <v>#N/A</v>
      </c>
      <c r="AJ325" s="116" t="e">
        <f>Komponento_parinkimas</f>
        <v>#N/A</v>
      </c>
      <c r="AK325" s="116" t="e">
        <f>Komponento_parinkimas</f>
        <v>#N/A</v>
      </c>
      <c r="AL325" s="116" t="e">
        <f>Komponento_parinkimas</f>
        <v>#N/A</v>
      </c>
      <c r="AM325" s="116" t="e">
        <f>Komponento_parinkimas</f>
        <v>#N/A</v>
      </c>
      <c r="AN325" s="116" t="e">
        <f>Komponento_parinkimas</f>
        <v>#N/A</v>
      </c>
      <c r="AO325" s="116" t="e">
        <f>Komponento_parinkimas</f>
        <v>#N/A</v>
      </c>
      <c r="AP325" s="116" t="e">
        <f>Komponento_parinkimas</f>
        <v>#N/A</v>
      </c>
      <c r="AQ325" s="116" t="e">
        <f>Komponento_parinkimas</f>
        <v>#N/A</v>
      </c>
      <c r="AR325" s="1"/>
      <c r="AS325" s="1"/>
    </row>
    <row r="326" spans="1:45">
      <c r="A326" s="113" t="s">
        <v>506</v>
      </c>
      <c r="B326" s="119" t="s">
        <v>53</v>
      </c>
      <c r="C326" s="120"/>
      <c r="D326" s="120"/>
      <c r="E326" s="196"/>
      <c r="F326" s="196"/>
      <c r="G326" s="196"/>
      <c r="H326" s="196"/>
      <c r="I326" s="196"/>
      <c r="J326" s="196"/>
      <c r="K326" s="194"/>
      <c r="L326" s="118"/>
      <c r="M326" s="111"/>
      <c r="N326" s="111"/>
      <c r="O326" s="111"/>
      <c r="P326" s="111"/>
      <c r="Q326" s="111"/>
      <c r="R326" s="111"/>
      <c r="S326" s="111"/>
      <c r="T326" s="111"/>
      <c r="U326" s="111"/>
      <c r="V326" s="111"/>
      <c r="W326" s="111"/>
      <c r="X326" s="111"/>
      <c r="Y326" s="111"/>
      <c r="Z326" s="111"/>
      <c r="AA326" s="111"/>
      <c r="AB326" s="111"/>
      <c r="AC326" s="111"/>
      <c r="AD326" s="111"/>
      <c r="AE326" s="111"/>
      <c r="AF326" s="111"/>
      <c r="AG326" s="111"/>
      <c r="AH326" s="111"/>
      <c r="AI326" s="111"/>
      <c r="AJ326" s="111"/>
      <c r="AK326" s="111"/>
      <c r="AL326" s="111"/>
      <c r="AM326" s="111"/>
      <c r="AN326" s="111"/>
      <c r="AO326" s="111"/>
      <c r="AP326" s="111"/>
      <c r="AQ326" s="111"/>
      <c r="AR326" s="1"/>
      <c r="AS326" s="1"/>
    </row>
    <row r="327" spans="1:45">
      <c r="A327" s="113" t="s">
        <v>506</v>
      </c>
      <c r="B327" s="114" t="s">
        <v>344</v>
      </c>
      <c r="C327" s="172"/>
      <c r="D327" s="172" t="s">
        <v>69</v>
      </c>
      <c r="E327" s="184" t="s">
        <v>69</v>
      </c>
      <c r="F327" s="184">
        <v>0</v>
      </c>
      <c r="G327" s="184" t="s">
        <v>69</v>
      </c>
      <c r="H327" s="184">
        <v>0</v>
      </c>
      <c r="I327" s="184" t="s">
        <v>69</v>
      </c>
      <c r="J327" s="184">
        <v>0</v>
      </c>
      <c r="K327" s="184">
        <f>PRODUCT(IF(E327&lt;&gt;"'-",F327,1),IF(G327&lt;&gt;"-",H327,1),IF(I327&lt;&gt;"-",J327,1))</f>
        <v>0</v>
      </c>
      <c r="L327" s="18"/>
      <c r="M327" s="116" t="e">
        <f>Komponento_parinkimas</f>
        <v>#N/A</v>
      </c>
      <c r="N327" s="116" t="e">
        <f>Komponento_parinkimas</f>
        <v>#N/A</v>
      </c>
      <c r="O327" s="116" t="e">
        <f>Komponento_parinkimas</f>
        <v>#N/A</v>
      </c>
      <c r="P327" s="116" t="e">
        <f>Komponento_parinkimas</f>
        <v>#N/A</v>
      </c>
      <c r="Q327" s="116" t="e">
        <f>Komponento_parinkimas</f>
        <v>#N/A</v>
      </c>
      <c r="R327" s="116" t="e">
        <f>Komponento_parinkimas</f>
        <v>#N/A</v>
      </c>
      <c r="S327" s="116" t="e">
        <f>Komponento_parinkimas</f>
        <v>#N/A</v>
      </c>
      <c r="T327" s="116" t="e">
        <f>Komponento_parinkimas</f>
        <v>#N/A</v>
      </c>
      <c r="U327" s="116" t="e">
        <f>Komponento_parinkimas</f>
        <v>#N/A</v>
      </c>
      <c r="V327" s="116" t="e">
        <f>Komponento_parinkimas</f>
        <v>#N/A</v>
      </c>
      <c r="W327" s="116" t="e">
        <f>Komponento_parinkimas</f>
        <v>#N/A</v>
      </c>
      <c r="X327" s="116" t="e">
        <f>Komponento_parinkimas</f>
        <v>#N/A</v>
      </c>
      <c r="Y327" s="116" t="e">
        <f>Komponento_parinkimas</f>
        <v>#N/A</v>
      </c>
      <c r="Z327" s="116" t="e">
        <f>Komponento_parinkimas</f>
        <v>#N/A</v>
      </c>
      <c r="AA327" s="116" t="e">
        <f>Komponento_parinkimas</f>
        <v>#N/A</v>
      </c>
      <c r="AB327" s="116" t="e">
        <f>Komponento_parinkimas</f>
        <v>#N/A</v>
      </c>
      <c r="AC327" s="116" t="e">
        <f>Komponento_parinkimas</f>
        <v>#N/A</v>
      </c>
      <c r="AD327" s="116" t="e">
        <f>Komponento_parinkimas</f>
        <v>#N/A</v>
      </c>
      <c r="AE327" s="116" t="e">
        <f>Komponento_parinkimas</f>
        <v>#N/A</v>
      </c>
      <c r="AF327" s="116" t="e">
        <f>Komponento_parinkimas</f>
        <v>#N/A</v>
      </c>
      <c r="AG327" s="116" t="e">
        <f>Komponento_parinkimas</f>
        <v>#N/A</v>
      </c>
      <c r="AH327" s="116" t="e">
        <f>Komponento_parinkimas</f>
        <v>#N/A</v>
      </c>
      <c r="AI327" s="116" t="e">
        <f>Komponento_parinkimas</f>
        <v>#N/A</v>
      </c>
      <c r="AJ327" s="116" t="e">
        <f>Komponento_parinkimas</f>
        <v>#N/A</v>
      </c>
      <c r="AK327" s="116" t="e">
        <f>Komponento_parinkimas</f>
        <v>#N/A</v>
      </c>
      <c r="AL327" s="116" t="e">
        <f>Komponento_parinkimas</f>
        <v>#N/A</v>
      </c>
      <c r="AM327" s="116" t="e">
        <f>Komponento_parinkimas</f>
        <v>#N/A</v>
      </c>
      <c r="AN327" s="116" t="e">
        <f>Komponento_parinkimas</f>
        <v>#N/A</v>
      </c>
      <c r="AO327" s="116" t="e">
        <f>Komponento_parinkimas</f>
        <v>#N/A</v>
      </c>
      <c r="AP327" s="116" t="e">
        <f>Komponento_parinkimas</f>
        <v>#N/A</v>
      </c>
      <c r="AQ327" s="116" t="e">
        <f>Komponento_parinkimas</f>
        <v>#N/A</v>
      </c>
      <c r="AR327" s="1"/>
      <c r="AS327" s="1"/>
    </row>
    <row r="328" spans="1:45">
      <c r="A328" s="113" t="s">
        <v>506</v>
      </c>
      <c r="B328" s="114" t="s">
        <v>345</v>
      </c>
      <c r="C328" s="172"/>
      <c r="D328" s="172" t="s">
        <v>69</v>
      </c>
      <c r="E328" s="184" t="s">
        <v>69</v>
      </c>
      <c r="F328" s="184">
        <v>0</v>
      </c>
      <c r="G328" s="184" t="s">
        <v>69</v>
      </c>
      <c r="H328" s="184">
        <v>0</v>
      </c>
      <c r="I328" s="184" t="s">
        <v>69</v>
      </c>
      <c r="J328" s="184">
        <v>0</v>
      </c>
      <c r="K328" s="184">
        <f>PRODUCT(IF(E328&lt;&gt;"'-",F328,1),IF(G328&lt;&gt;"-",H328,1),IF(I328&lt;&gt;"-",J328,1))</f>
        <v>0</v>
      </c>
      <c r="L328" s="18"/>
      <c r="M328" s="116" t="e">
        <f>Komponento_parinkimas</f>
        <v>#N/A</v>
      </c>
      <c r="N328" s="116" t="e">
        <f>Komponento_parinkimas</f>
        <v>#N/A</v>
      </c>
      <c r="O328" s="116" t="e">
        <f>Komponento_parinkimas</f>
        <v>#N/A</v>
      </c>
      <c r="P328" s="116" t="e">
        <f>Komponento_parinkimas</f>
        <v>#N/A</v>
      </c>
      <c r="Q328" s="116" t="e">
        <f>Komponento_parinkimas</f>
        <v>#N/A</v>
      </c>
      <c r="R328" s="116" t="e">
        <f>Komponento_parinkimas</f>
        <v>#N/A</v>
      </c>
      <c r="S328" s="116" t="e">
        <f>Komponento_parinkimas</f>
        <v>#N/A</v>
      </c>
      <c r="T328" s="116" t="e">
        <f>Komponento_parinkimas</f>
        <v>#N/A</v>
      </c>
      <c r="U328" s="116" t="e">
        <f>Komponento_parinkimas</f>
        <v>#N/A</v>
      </c>
      <c r="V328" s="116" t="e">
        <f>Komponento_parinkimas</f>
        <v>#N/A</v>
      </c>
      <c r="W328" s="116" t="e">
        <f>Komponento_parinkimas</f>
        <v>#N/A</v>
      </c>
      <c r="X328" s="116" t="e">
        <f>Komponento_parinkimas</f>
        <v>#N/A</v>
      </c>
      <c r="Y328" s="116" t="e">
        <f>Komponento_parinkimas</f>
        <v>#N/A</v>
      </c>
      <c r="Z328" s="116" t="e">
        <f>Komponento_parinkimas</f>
        <v>#N/A</v>
      </c>
      <c r="AA328" s="116" t="e">
        <f>Komponento_parinkimas</f>
        <v>#N/A</v>
      </c>
      <c r="AB328" s="116" t="e">
        <f>Komponento_parinkimas</f>
        <v>#N/A</v>
      </c>
      <c r="AC328" s="116" t="e">
        <f>Komponento_parinkimas</f>
        <v>#N/A</v>
      </c>
      <c r="AD328" s="116" t="e">
        <f>Komponento_parinkimas</f>
        <v>#N/A</v>
      </c>
      <c r="AE328" s="116" t="e">
        <f>Komponento_parinkimas</f>
        <v>#N/A</v>
      </c>
      <c r="AF328" s="116" t="e">
        <f>Komponento_parinkimas</f>
        <v>#N/A</v>
      </c>
      <c r="AG328" s="116" t="e">
        <f>Komponento_parinkimas</f>
        <v>#N/A</v>
      </c>
      <c r="AH328" s="116" t="e">
        <f>Komponento_parinkimas</f>
        <v>#N/A</v>
      </c>
      <c r="AI328" s="116" t="e">
        <f>Komponento_parinkimas</f>
        <v>#N/A</v>
      </c>
      <c r="AJ328" s="116" t="e">
        <f>Komponento_parinkimas</f>
        <v>#N/A</v>
      </c>
      <c r="AK328" s="116" t="e">
        <f>Komponento_parinkimas</f>
        <v>#N/A</v>
      </c>
      <c r="AL328" s="116" t="e">
        <f>Komponento_parinkimas</f>
        <v>#N/A</v>
      </c>
      <c r="AM328" s="116" t="e">
        <f>Komponento_parinkimas</f>
        <v>#N/A</v>
      </c>
      <c r="AN328" s="116" t="e">
        <f>Komponento_parinkimas</f>
        <v>#N/A</v>
      </c>
      <c r="AO328" s="116" t="e">
        <f>Komponento_parinkimas</f>
        <v>#N/A</v>
      </c>
      <c r="AP328" s="116" t="e">
        <f>Komponento_parinkimas</f>
        <v>#N/A</v>
      </c>
      <c r="AQ328" s="116" t="e">
        <f>Komponento_parinkimas</f>
        <v>#N/A</v>
      </c>
      <c r="AR328" s="1"/>
      <c r="AS328" s="1"/>
    </row>
    <row r="329" spans="1:45">
      <c r="A329" s="113" t="s">
        <v>506</v>
      </c>
      <c r="B329" s="114" t="s">
        <v>346</v>
      </c>
      <c r="C329" s="172"/>
      <c r="D329" s="172" t="s">
        <v>69</v>
      </c>
      <c r="E329" s="184" t="s">
        <v>69</v>
      </c>
      <c r="F329" s="184">
        <v>0</v>
      </c>
      <c r="G329" s="184" t="s">
        <v>69</v>
      </c>
      <c r="H329" s="184">
        <v>0</v>
      </c>
      <c r="I329" s="184" t="s">
        <v>69</v>
      </c>
      <c r="J329" s="184">
        <v>0</v>
      </c>
      <c r="K329" s="184">
        <f>PRODUCT(IF(E329&lt;&gt;"'-",F329,1),IF(G329&lt;&gt;"-",H329,1),IF(I329&lt;&gt;"-",J329,1))</f>
        <v>0</v>
      </c>
      <c r="L329" s="18"/>
      <c r="M329" s="116" t="e">
        <f>Komponento_parinkimas</f>
        <v>#N/A</v>
      </c>
      <c r="N329" s="116" t="e">
        <f>Komponento_parinkimas</f>
        <v>#N/A</v>
      </c>
      <c r="O329" s="116" t="e">
        <f>Komponento_parinkimas</f>
        <v>#N/A</v>
      </c>
      <c r="P329" s="116" t="e">
        <f>Komponento_parinkimas</f>
        <v>#N/A</v>
      </c>
      <c r="Q329" s="116" t="e">
        <f>Komponento_parinkimas</f>
        <v>#N/A</v>
      </c>
      <c r="R329" s="116" t="e">
        <f>Komponento_parinkimas</f>
        <v>#N/A</v>
      </c>
      <c r="S329" s="116" t="e">
        <f>Komponento_parinkimas</f>
        <v>#N/A</v>
      </c>
      <c r="T329" s="116" t="e">
        <f>Komponento_parinkimas</f>
        <v>#N/A</v>
      </c>
      <c r="U329" s="116" t="e">
        <f>Komponento_parinkimas</f>
        <v>#N/A</v>
      </c>
      <c r="V329" s="116" t="e">
        <f>Komponento_parinkimas</f>
        <v>#N/A</v>
      </c>
      <c r="W329" s="116" t="e">
        <f>Komponento_parinkimas</f>
        <v>#N/A</v>
      </c>
      <c r="X329" s="116" t="e">
        <f>Komponento_parinkimas</f>
        <v>#N/A</v>
      </c>
      <c r="Y329" s="116" t="e">
        <f>Komponento_parinkimas</f>
        <v>#N/A</v>
      </c>
      <c r="Z329" s="116" t="e">
        <f>Komponento_parinkimas</f>
        <v>#N/A</v>
      </c>
      <c r="AA329" s="116" t="e">
        <f>Komponento_parinkimas</f>
        <v>#N/A</v>
      </c>
      <c r="AB329" s="116" t="e">
        <f>Komponento_parinkimas</f>
        <v>#N/A</v>
      </c>
      <c r="AC329" s="116" t="e">
        <f>Komponento_parinkimas</f>
        <v>#N/A</v>
      </c>
      <c r="AD329" s="116" t="e">
        <f>Komponento_parinkimas</f>
        <v>#N/A</v>
      </c>
      <c r="AE329" s="116" t="e">
        <f>Komponento_parinkimas</f>
        <v>#N/A</v>
      </c>
      <c r="AF329" s="116" t="e">
        <f>Komponento_parinkimas</f>
        <v>#N/A</v>
      </c>
      <c r="AG329" s="116" t="e">
        <f>Komponento_parinkimas</f>
        <v>#N/A</v>
      </c>
      <c r="AH329" s="116" t="e">
        <f>Komponento_parinkimas</f>
        <v>#N/A</v>
      </c>
      <c r="AI329" s="116" t="e">
        <f>Komponento_parinkimas</f>
        <v>#N/A</v>
      </c>
      <c r="AJ329" s="116" t="e">
        <f>Komponento_parinkimas</f>
        <v>#N/A</v>
      </c>
      <c r="AK329" s="116" t="e">
        <f>Komponento_parinkimas</f>
        <v>#N/A</v>
      </c>
      <c r="AL329" s="116" t="e">
        <f>Komponento_parinkimas</f>
        <v>#N/A</v>
      </c>
      <c r="AM329" s="116" t="e">
        <f>Komponento_parinkimas</f>
        <v>#N/A</v>
      </c>
      <c r="AN329" s="116" t="e">
        <f>Komponento_parinkimas</f>
        <v>#N/A</v>
      </c>
      <c r="AO329" s="116" t="e">
        <f>Komponento_parinkimas</f>
        <v>#N/A</v>
      </c>
      <c r="AP329" s="116" t="e">
        <f>Komponento_parinkimas</f>
        <v>#N/A</v>
      </c>
      <c r="AQ329" s="116" t="e">
        <f>Komponento_parinkimas</f>
        <v>#N/A</v>
      </c>
      <c r="AR329" s="1"/>
      <c r="AS329" s="1"/>
    </row>
    <row r="330" spans="1:45">
      <c r="A330" s="113" t="s">
        <v>507</v>
      </c>
      <c r="B330" s="119" t="s">
        <v>50</v>
      </c>
      <c r="C330" s="120"/>
      <c r="D330" s="120"/>
      <c r="E330" s="196"/>
      <c r="F330" s="196"/>
      <c r="G330" s="196"/>
      <c r="H330" s="196"/>
      <c r="I330" s="196"/>
      <c r="J330" s="196"/>
      <c r="K330" s="194"/>
      <c r="L330" s="118"/>
      <c r="M330" s="111"/>
      <c r="N330" s="111"/>
      <c r="O330" s="111"/>
      <c r="P330" s="111"/>
      <c r="Q330" s="111"/>
      <c r="R330" s="111"/>
      <c r="S330" s="111"/>
      <c r="T330" s="111"/>
      <c r="U330" s="111"/>
      <c r="V330" s="111"/>
      <c r="W330" s="111"/>
      <c r="X330" s="111"/>
      <c r="Y330" s="111"/>
      <c r="Z330" s="111"/>
      <c r="AA330" s="111"/>
      <c r="AB330" s="111"/>
      <c r="AC330" s="111"/>
      <c r="AD330" s="111"/>
      <c r="AE330" s="111"/>
      <c r="AF330" s="111"/>
      <c r="AG330" s="111"/>
      <c r="AH330" s="111"/>
      <c r="AI330" s="111"/>
      <c r="AJ330" s="111"/>
      <c r="AK330" s="111"/>
      <c r="AL330" s="111"/>
      <c r="AM330" s="111"/>
      <c r="AN330" s="111"/>
      <c r="AO330" s="111"/>
      <c r="AP330" s="111"/>
      <c r="AQ330" s="111"/>
      <c r="AR330" s="1"/>
      <c r="AS330" s="1"/>
    </row>
    <row r="331" spans="1:45">
      <c r="A331" s="113" t="s">
        <v>507</v>
      </c>
      <c r="B331" s="114" t="s">
        <v>51</v>
      </c>
      <c r="C331" s="172"/>
      <c r="D331" s="172" t="s">
        <v>69</v>
      </c>
      <c r="E331" s="184" t="s">
        <v>69</v>
      </c>
      <c r="F331" s="184">
        <v>0</v>
      </c>
      <c r="G331" s="184" t="s">
        <v>69</v>
      </c>
      <c r="H331" s="184">
        <v>0</v>
      </c>
      <c r="I331" s="184" t="s">
        <v>69</v>
      </c>
      <c r="J331" s="184">
        <v>0</v>
      </c>
      <c r="K331" s="184">
        <f t="shared" ref="K331:K337" si="28">PRODUCT(IF(E331&lt;&gt;"'-",F331,1),IF(G331&lt;&gt;"-",H331,1),IF(I331&lt;&gt;"-",J331,1))</f>
        <v>0</v>
      </c>
      <c r="L331" s="18"/>
      <c r="M331" s="116" t="e">
        <f>Komponento_parinkimas</f>
        <v>#N/A</v>
      </c>
      <c r="N331" s="116" t="e">
        <f>Komponento_parinkimas</f>
        <v>#N/A</v>
      </c>
      <c r="O331" s="116" t="e">
        <f>Komponento_parinkimas</f>
        <v>#N/A</v>
      </c>
      <c r="P331" s="116" t="e">
        <f>Komponento_parinkimas</f>
        <v>#N/A</v>
      </c>
      <c r="Q331" s="116" t="e">
        <f>Komponento_parinkimas</f>
        <v>#N/A</v>
      </c>
      <c r="R331" s="116" t="e">
        <f>Komponento_parinkimas</f>
        <v>#N/A</v>
      </c>
      <c r="S331" s="116" t="e">
        <f>Komponento_parinkimas</f>
        <v>#N/A</v>
      </c>
      <c r="T331" s="116" t="e">
        <f>Komponento_parinkimas</f>
        <v>#N/A</v>
      </c>
      <c r="U331" s="116" t="e">
        <f>Komponento_parinkimas</f>
        <v>#N/A</v>
      </c>
      <c r="V331" s="116" t="e">
        <f>Komponento_parinkimas</f>
        <v>#N/A</v>
      </c>
      <c r="W331" s="116" t="e">
        <f>Komponento_parinkimas</f>
        <v>#N/A</v>
      </c>
      <c r="X331" s="116" t="e">
        <f>Komponento_parinkimas</f>
        <v>#N/A</v>
      </c>
      <c r="Y331" s="116" t="e">
        <f>Komponento_parinkimas</f>
        <v>#N/A</v>
      </c>
      <c r="Z331" s="116" t="e">
        <f>Komponento_parinkimas</f>
        <v>#N/A</v>
      </c>
      <c r="AA331" s="116" t="e">
        <f>Komponento_parinkimas</f>
        <v>#N/A</v>
      </c>
      <c r="AB331" s="116" t="e">
        <f>Komponento_parinkimas</f>
        <v>#N/A</v>
      </c>
      <c r="AC331" s="116" t="e">
        <f>Komponento_parinkimas</f>
        <v>#N/A</v>
      </c>
      <c r="AD331" s="116" t="e">
        <f>Komponento_parinkimas</f>
        <v>#N/A</v>
      </c>
      <c r="AE331" s="116" t="e">
        <f>Komponento_parinkimas</f>
        <v>#N/A</v>
      </c>
      <c r="AF331" s="116" t="e">
        <f>Komponento_parinkimas</f>
        <v>#N/A</v>
      </c>
      <c r="AG331" s="116" t="e">
        <f>Komponento_parinkimas</f>
        <v>#N/A</v>
      </c>
      <c r="AH331" s="116" t="e">
        <f>Komponento_parinkimas</f>
        <v>#N/A</v>
      </c>
      <c r="AI331" s="116" t="e">
        <f>Komponento_parinkimas</f>
        <v>#N/A</v>
      </c>
      <c r="AJ331" s="116" t="e">
        <f>Komponento_parinkimas</f>
        <v>#N/A</v>
      </c>
      <c r="AK331" s="116" t="e">
        <f>Komponento_parinkimas</f>
        <v>#N/A</v>
      </c>
      <c r="AL331" s="116" t="e">
        <f>Komponento_parinkimas</f>
        <v>#N/A</v>
      </c>
      <c r="AM331" s="116" t="e">
        <f>Komponento_parinkimas</f>
        <v>#N/A</v>
      </c>
      <c r="AN331" s="116" t="e">
        <f>Komponento_parinkimas</f>
        <v>#N/A</v>
      </c>
      <c r="AO331" s="116" t="e">
        <f>Komponento_parinkimas</f>
        <v>#N/A</v>
      </c>
      <c r="AP331" s="116" t="e">
        <f>Komponento_parinkimas</f>
        <v>#N/A</v>
      </c>
      <c r="AQ331" s="116" t="e">
        <f>Komponento_parinkimas</f>
        <v>#N/A</v>
      </c>
      <c r="AR331" s="1"/>
      <c r="AS331" s="1"/>
    </row>
    <row r="332" spans="1:45">
      <c r="A332" s="113" t="s">
        <v>507</v>
      </c>
      <c r="B332" s="114" t="s">
        <v>52</v>
      </c>
      <c r="C332" s="172"/>
      <c r="D332" s="172" t="s">
        <v>69</v>
      </c>
      <c r="E332" s="184" t="s">
        <v>69</v>
      </c>
      <c r="F332" s="184">
        <v>0</v>
      </c>
      <c r="G332" s="184" t="s">
        <v>69</v>
      </c>
      <c r="H332" s="184">
        <v>0</v>
      </c>
      <c r="I332" s="184" t="s">
        <v>69</v>
      </c>
      <c r="J332" s="184">
        <v>0</v>
      </c>
      <c r="K332" s="184">
        <f t="shared" si="28"/>
        <v>0</v>
      </c>
      <c r="L332" s="18"/>
      <c r="M332" s="116" t="e">
        <f>Komponento_parinkimas</f>
        <v>#N/A</v>
      </c>
      <c r="N332" s="116" t="e">
        <f>Komponento_parinkimas</f>
        <v>#N/A</v>
      </c>
      <c r="O332" s="116" t="e">
        <f>Komponento_parinkimas</f>
        <v>#N/A</v>
      </c>
      <c r="P332" s="116" t="e">
        <f>Komponento_parinkimas</f>
        <v>#N/A</v>
      </c>
      <c r="Q332" s="116" t="e">
        <f>Komponento_parinkimas</f>
        <v>#N/A</v>
      </c>
      <c r="R332" s="116" t="e">
        <f>Komponento_parinkimas</f>
        <v>#N/A</v>
      </c>
      <c r="S332" s="116" t="e">
        <f>Komponento_parinkimas</f>
        <v>#N/A</v>
      </c>
      <c r="T332" s="116" t="e">
        <f>Komponento_parinkimas</f>
        <v>#N/A</v>
      </c>
      <c r="U332" s="116" t="e">
        <f>Komponento_parinkimas</f>
        <v>#N/A</v>
      </c>
      <c r="V332" s="116" t="e">
        <f>Komponento_parinkimas</f>
        <v>#N/A</v>
      </c>
      <c r="W332" s="116" t="e">
        <f>Komponento_parinkimas</f>
        <v>#N/A</v>
      </c>
      <c r="X332" s="116" t="e">
        <f>Komponento_parinkimas</f>
        <v>#N/A</v>
      </c>
      <c r="Y332" s="116" t="e">
        <f>Komponento_parinkimas</f>
        <v>#N/A</v>
      </c>
      <c r="Z332" s="116" t="e">
        <f>Komponento_parinkimas</f>
        <v>#N/A</v>
      </c>
      <c r="AA332" s="116" t="e">
        <f>Komponento_parinkimas</f>
        <v>#N/A</v>
      </c>
      <c r="AB332" s="116" t="e">
        <f>Komponento_parinkimas</f>
        <v>#N/A</v>
      </c>
      <c r="AC332" s="116" t="e">
        <f>Komponento_parinkimas</f>
        <v>#N/A</v>
      </c>
      <c r="AD332" s="116" t="e">
        <f>Komponento_parinkimas</f>
        <v>#N/A</v>
      </c>
      <c r="AE332" s="116" t="e">
        <f>Komponento_parinkimas</f>
        <v>#N/A</v>
      </c>
      <c r="AF332" s="116" t="e">
        <f>Komponento_parinkimas</f>
        <v>#N/A</v>
      </c>
      <c r="AG332" s="116" t="e">
        <f>Komponento_parinkimas</f>
        <v>#N/A</v>
      </c>
      <c r="AH332" s="116" t="e">
        <f>Komponento_parinkimas</f>
        <v>#N/A</v>
      </c>
      <c r="AI332" s="116" t="e">
        <f>Komponento_parinkimas</f>
        <v>#N/A</v>
      </c>
      <c r="AJ332" s="116" t="e">
        <f>Komponento_parinkimas</f>
        <v>#N/A</v>
      </c>
      <c r="AK332" s="116" t="e">
        <f>Komponento_parinkimas</f>
        <v>#N/A</v>
      </c>
      <c r="AL332" s="116" t="e">
        <f>Komponento_parinkimas</f>
        <v>#N/A</v>
      </c>
      <c r="AM332" s="116" t="e">
        <f>Komponento_parinkimas</f>
        <v>#N/A</v>
      </c>
      <c r="AN332" s="116" t="e">
        <f>Komponento_parinkimas</f>
        <v>#N/A</v>
      </c>
      <c r="AO332" s="116" t="e">
        <f>Komponento_parinkimas</f>
        <v>#N/A</v>
      </c>
      <c r="AP332" s="116" t="e">
        <f>Komponento_parinkimas</f>
        <v>#N/A</v>
      </c>
      <c r="AQ332" s="116" t="e">
        <f>Komponento_parinkimas</f>
        <v>#N/A</v>
      </c>
      <c r="AR332" s="1"/>
      <c r="AS332" s="1"/>
    </row>
    <row r="333" spans="1:45">
      <c r="A333" s="113" t="s">
        <v>507</v>
      </c>
      <c r="B333" s="114" t="s">
        <v>339</v>
      </c>
      <c r="C333" s="172"/>
      <c r="D333" s="172" t="s">
        <v>69</v>
      </c>
      <c r="E333" s="184" t="s">
        <v>69</v>
      </c>
      <c r="F333" s="184">
        <v>0</v>
      </c>
      <c r="G333" s="184" t="s">
        <v>69</v>
      </c>
      <c r="H333" s="184">
        <v>0</v>
      </c>
      <c r="I333" s="184" t="s">
        <v>69</v>
      </c>
      <c r="J333" s="184">
        <v>0</v>
      </c>
      <c r="K333" s="184">
        <f t="shared" si="28"/>
        <v>0</v>
      </c>
      <c r="L333" s="18"/>
      <c r="M333" s="116" t="e">
        <f>Komponento_parinkimas</f>
        <v>#N/A</v>
      </c>
      <c r="N333" s="116" t="e">
        <f>Komponento_parinkimas</f>
        <v>#N/A</v>
      </c>
      <c r="O333" s="116" t="e">
        <f>Komponento_parinkimas</f>
        <v>#N/A</v>
      </c>
      <c r="P333" s="116" t="e">
        <f>Komponento_parinkimas</f>
        <v>#N/A</v>
      </c>
      <c r="Q333" s="116" t="e">
        <f>Komponento_parinkimas</f>
        <v>#N/A</v>
      </c>
      <c r="R333" s="116" t="e">
        <f>Komponento_parinkimas</f>
        <v>#N/A</v>
      </c>
      <c r="S333" s="116" t="e">
        <f>Komponento_parinkimas</f>
        <v>#N/A</v>
      </c>
      <c r="T333" s="116" t="e">
        <f>Komponento_parinkimas</f>
        <v>#N/A</v>
      </c>
      <c r="U333" s="116" t="e">
        <f>Komponento_parinkimas</f>
        <v>#N/A</v>
      </c>
      <c r="V333" s="116" t="e">
        <f>Komponento_parinkimas</f>
        <v>#N/A</v>
      </c>
      <c r="W333" s="116" t="e">
        <f>Komponento_parinkimas</f>
        <v>#N/A</v>
      </c>
      <c r="X333" s="116" t="e">
        <f>Komponento_parinkimas</f>
        <v>#N/A</v>
      </c>
      <c r="Y333" s="116" t="e">
        <f>Komponento_parinkimas</f>
        <v>#N/A</v>
      </c>
      <c r="Z333" s="116" t="e">
        <f>Komponento_parinkimas</f>
        <v>#N/A</v>
      </c>
      <c r="AA333" s="116" t="e">
        <f>Komponento_parinkimas</f>
        <v>#N/A</v>
      </c>
      <c r="AB333" s="116" t="e">
        <f>Komponento_parinkimas</f>
        <v>#N/A</v>
      </c>
      <c r="AC333" s="116" t="e">
        <f>Komponento_parinkimas</f>
        <v>#N/A</v>
      </c>
      <c r="AD333" s="116" t="e">
        <f>Komponento_parinkimas</f>
        <v>#N/A</v>
      </c>
      <c r="AE333" s="116" t="e">
        <f>Komponento_parinkimas</f>
        <v>#N/A</v>
      </c>
      <c r="AF333" s="116" t="e">
        <f>Komponento_parinkimas</f>
        <v>#N/A</v>
      </c>
      <c r="AG333" s="116" t="e">
        <f>Komponento_parinkimas</f>
        <v>#N/A</v>
      </c>
      <c r="AH333" s="116" t="e">
        <f>Komponento_parinkimas</f>
        <v>#N/A</v>
      </c>
      <c r="AI333" s="116" t="e">
        <f>Komponento_parinkimas</f>
        <v>#N/A</v>
      </c>
      <c r="AJ333" s="116" t="e">
        <f>Komponento_parinkimas</f>
        <v>#N/A</v>
      </c>
      <c r="AK333" s="116" t="e">
        <f>Komponento_parinkimas</f>
        <v>#N/A</v>
      </c>
      <c r="AL333" s="116" t="e">
        <f>Komponento_parinkimas</f>
        <v>#N/A</v>
      </c>
      <c r="AM333" s="116" t="e">
        <f>Komponento_parinkimas</f>
        <v>#N/A</v>
      </c>
      <c r="AN333" s="116" t="e">
        <f>Komponento_parinkimas</f>
        <v>#N/A</v>
      </c>
      <c r="AO333" s="116" t="e">
        <f>Komponento_parinkimas</f>
        <v>#N/A</v>
      </c>
      <c r="AP333" s="116" t="e">
        <f>Komponento_parinkimas</f>
        <v>#N/A</v>
      </c>
      <c r="AQ333" s="116" t="e">
        <f>Komponento_parinkimas</f>
        <v>#N/A</v>
      </c>
      <c r="AR333" s="1"/>
      <c r="AS333" s="1"/>
    </row>
    <row r="334" spans="1:45">
      <c r="A334" s="113" t="s">
        <v>507</v>
      </c>
      <c r="B334" s="114" t="s">
        <v>340</v>
      </c>
      <c r="C334" s="172"/>
      <c r="D334" s="172" t="s">
        <v>69</v>
      </c>
      <c r="E334" s="184" t="s">
        <v>69</v>
      </c>
      <c r="F334" s="184">
        <v>0</v>
      </c>
      <c r="G334" s="184" t="s">
        <v>69</v>
      </c>
      <c r="H334" s="184">
        <v>0</v>
      </c>
      <c r="I334" s="184" t="s">
        <v>69</v>
      </c>
      <c r="J334" s="184">
        <v>0</v>
      </c>
      <c r="K334" s="184">
        <f t="shared" si="28"/>
        <v>0</v>
      </c>
      <c r="L334" s="18"/>
      <c r="M334" s="116" t="e">
        <f>Komponento_parinkimas</f>
        <v>#N/A</v>
      </c>
      <c r="N334" s="116" t="e">
        <f>Komponento_parinkimas</f>
        <v>#N/A</v>
      </c>
      <c r="O334" s="116" t="e">
        <f>Komponento_parinkimas</f>
        <v>#N/A</v>
      </c>
      <c r="P334" s="116" t="e">
        <f>Komponento_parinkimas</f>
        <v>#N/A</v>
      </c>
      <c r="Q334" s="116" t="e">
        <f>Komponento_parinkimas</f>
        <v>#N/A</v>
      </c>
      <c r="R334" s="116" t="e">
        <f>Komponento_parinkimas</f>
        <v>#N/A</v>
      </c>
      <c r="S334" s="116" t="e">
        <f>Komponento_parinkimas</f>
        <v>#N/A</v>
      </c>
      <c r="T334" s="116" t="e">
        <f>Komponento_parinkimas</f>
        <v>#N/A</v>
      </c>
      <c r="U334" s="116" t="e">
        <f>Komponento_parinkimas</f>
        <v>#N/A</v>
      </c>
      <c r="V334" s="116" t="e">
        <f>Komponento_parinkimas</f>
        <v>#N/A</v>
      </c>
      <c r="W334" s="116" t="e">
        <f>Komponento_parinkimas</f>
        <v>#N/A</v>
      </c>
      <c r="X334" s="116" t="e">
        <f>Komponento_parinkimas</f>
        <v>#N/A</v>
      </c>
      <c r="Y334" s="116" t="e">
        <f>Komponento_parinkimas</f>
        <v>#N/A</v>
      </c>
      <c r="Z334" s="116" t="e">
        <f>Komponento_parinkimas</f>
        <v>#N/A</v>
      </c>
      <c r="AA334" s="116" t="e">
        <f>Komponento_parinkimas</f>
        <v>#N/A</v>
      </c>
      <c r="AB334" s="116" t="e">
        <f>Komponento_parinkimas</f>
        <v>#N/A</v>
      </c>
      <c r="AC334" s="116" t="e">
        <f>Komponento_parinkimas</f>
        <v>#N/A</v>
      </c>
      <c r="AD334" s="116" t="e">
        <f>Komponento_parinkimas</f>
        <v>#N/A</v>
      </c>
      <c r="AE334" s="116" t="e">
        <f>Komponento_parinkimas</f>
        <v>#N/A</v>
      </c>
      <c r="AF334" s="116" t="e">
        <f>Komponento_parinkimas</f>
        <v>#N/A</v>
      </c>
      <c r="AG334" s="116" t="e">
        <f>Komponento_parinkimas</f>
        <v>#N/A</v>
      </c>
      <c r="AH334" s="116" t="e">
        <f>Komponento_parinkimas</f>
        <v>#N/A</v>
      </c>
      <c r="AI334" s="116" t="e">
        <f>Komponento_parinkimas</f>
        <v>#N/A</v>
      </c>
      <c r="AJ334" s="116" t="e">
        <f>Komponento_parinkimas</f>
        <v>#N/A</v>
      </c>
      <c r="AK334" s="116" t="e">
        <f>Komponento_parinkimas</f>
        <v>#N/A</v>
      </c>
      <c r="AL334" s="116" t="e">
        <f>Komponento_parinkimas</f>
        <v>#N/A</v>
      </c>
      <c r="AM334" s="116" t="e">
        <f>Komponento_parinkimas</f>
        <v>#N/A</v>
      </c>
      <c r="AN334" s="116" t="e">
        <f>Komponento_parinkimas</f>
        <v>#N/A</v>
      </c>
      <c r="AO334" s="116" t="e">
        <f>Komponento_parinkimas</f>
        <v>#N/A</v>
      </c>
      <c r="AP334" s="116" t="e">
        <f>Komponento_parinkimas</f>
        <v>#N/A</v>
      </c>
      <c r="AQ334" s="116" t="e">
        <f>Komponento_parinkimas</f>
        <v>#N/A</v>
      </c>
      <c r="AR334" s="1"/>
      <c r="AS334" s="1"/>
    </row>
    <row r="335" spans="1:45">
      <c r="A335" s="113" t="s">
        <v>507</v>
      </c>
      <c r="B335" s="114" t="s">
        <v>341</v>
      </c>
      <c r="C335" s="172"/>
      <c r="D335" s="172" t="s">
        <v>69</v>
      </c>
      <c r="E335" s="184" t="s">
        <v>69</v>
      </c>
      <c r="F335" s="184">
        <v>0</v>
      </c>
      <c r="G335" s="184" t="s">
        <v>69</v>
      </c>
      <c r="H335" s="184">
        <v>0</v>
      </c>
      <c r="I335" s="184" t="s">
        <v>69</v>
      </c>
      <c r="J335" s="184">
        <v>0</v>
      </c>
      <c r="K335" s="184">
        <f t="shared" si="28"/>
        <v>0</v>
      </c>
      <c r="L335" s="18"/>
      <c r="M335" s="116" t="e">
        <f>Komponento_parinkimas</f>
        <v>#N/A</v>
      </c>
      <c r="N335" s="116" t="e">
        <f>Komponento_parinkimas</f>
        <v>#N/A</v>
      </c>
      <c r="O335" s="116" t="e">
        <f>Komponento_parinkimas</f>
        <v>#N/A</v>
      </c>
      <c r="P335" s="116" t="e">
        <f>Komponento_parinkimas</f>
        <v>#N/A</v>
      </c>
      <c r="Q335" s="116" t="e">
        <f>Komponento_parinkimas</f>
        <v>#N/A</v>
      </c>
      <c r="R335" s="116" t="e">
        <f>Komponento_parinkimas</f>
        <v>#N/A</v>
      </c>
      <c r="S335" s="116" t="e">
        <f>Komponento_parinkimas</f>
        <v>#N/A</v>
      </c>
      <c r="T335" s="116" t="e">
        <f>Komponento_parinkimas</f>
        <v>#N/A</v>
      </c>
      <c r="U335" s="116" t="e">
        <f>Komponento_parinkimas</f>
        <v>#N/A</v>
      </c>
      <c r="V335" s="116" t="e">
        <f>Komponento_parinkimas</f>
        <v>#N/A</v>
      </c>
      <c r="W335" s="116" t="e">
        <f>Komponento_parinkimas</f>
        <v>#N/A</v>
      </c>
      <c r="X335" s="116" t="e">
        <f>Komponento_parinkimas</f>
        <v>#N/A</v>
      </c>
      <c r="Y335" s="116" t="e">
        <f>Komponento_parinkimas</f>
        <v>#N/A</v>
      </c>
      <c r="Z335" s="116" t="e">
        <f>Komponento_parinkimas</f>
        <v>#N/A</v>
      </c>
      <c r="AA335" s="116" t="e">
        <f>Komponento_parinkimas</f>
        <v>#N/A</v>
      </c>
      <c r="AB335" s="116" t="e">
        <f>Komponento_parinkimas</f>
        <v>#N/A</v>
      </c>
      <c r="AC335" s="116" t="e">
        <f>Komponento_parinkimas</f>
        <v>#N/A</v>
      </c>
      <c r="AD335" s="116" t="e">
        <f>Komponento_parinkimas</f>
        <v>#N/A</v>
      </c>
      <c r="AE335" s="116" t="e">
        <f>Komponento_parinkimas</f>
        <v>#N/A</v>
      </c>
      <c r="AF335" s="116" t="e">
        <f>Komponento_parinkimas</f>
        <v>#N/A</v>
      </c>
      <c r="AG335" s="116" t="e">
        <f>Komponento_parinkimas</f>
        <v>#N/A</v>
      </c>
      <c r="AH335" s="116" t="e">
        <f>Komponento_parinkimas</f>
        <v>#N/A</v>
      </c>
      <c r="AI335" s="116" t="e">
        <f>Komponento_parinkimas</f>
        <v>#N/A</v>
      </c>
      <c r="AJ335" s="116" t="e">
        <f>Komponento_parinkimas</f>
        <v>#N/A</v>
      </c>
      <c r="AK335" s="116" t="e">
        <f>Komponento_parinkimas</f>
        <v>#N/A</v>
      </c>
      <c r="AL335" s="116" t="e">
        <f>Komponento_parinkimas</f>
        <v>#N/A</v>
      </c>
      <c r="AM335" s="116" t="e">
        <f>Komponento_parinkimas</f>
        <v>#N/A</v>
      </c>
      <c r="AN335" s="116" t="e">
        <f>Komponento_parinkimas</f>
        <v>#N/A</v>
      </c>
      <c r="AO335" s="116" t="e">
        <f>Komponento_parinkimas</f>
        <v>#N/A</v>
      </c>
      <c r="AP335" s="116" t="e">
        <f>Komponento_parinkimas</f>
        <v>#N/A</v>
      </c>
      <c r="AQ335" s="116" t="e">
        <f>Komponento_parinkimas</f>
        <v>#N/A</v>
      </c>
      <c r="AR335" s="1"/>
      <c r="AS335" s="1"/>
    </row>
    <row r="336" spans="1:45">
      <c r="A336" s="113" t="s">
        <v>507</v>
      </c>
      <c r="B336" s="114" t="s">
        <v>342</v>
      </c>
      <c r="C336" s="172"/>
      <c r="D336" s="172" t="s">
        <v>69</v>
      </c>
      <c r="E336" s="184" t="s">
        <v>69</v>
      </c>
      <c r="F336" s="184">
        <v>0</v>
      </c>
      <c r="G336" s="184" t="s">
        <v>69</v>
      </c>
      <c r="H336" s="184">
        <v>0</v>
      </c>
      <c r="I336" s="184" t="s">
        <v>69</v>
      </c>
      <c r="J336" s="184">
        <v>0</v>
      </c>
      <c r="K336" s="184">
        <f t="shared" si="28"/>
        <v>0</v>
      </c>
      <c r="L336" s="18"/>
      <c r="M336" s="116" t="e">
        <f>Komponento_parinkimas</f>
        <v>#N/A</v>
      </c>
      <c r="N336" s="116" t="e">
        <f>Komponento_parinkimas</f>
        <v>#N/A</v>
      </c>
      <c r="O336" s="116" t="e">
        <f>Komponento_parinkimas</f>
        <v>#N/A</v>
      </c>
      <c r="P336" s="116" t="e">
        <f>Komponento_parinkimas</f>
        <v>#N/A</v>
      </c>
      <c r="Q336" s="116" t="e">
        <f>Komponento_parinkimas</f>
        <v>#N/A</v>
      </c>
      <c r="R336" s="116" t="e">
        <f>Komponento_parinkimas</f>
        <v>#N/A</v>
      </c>
      <c r="S336" s="116" t="e">
        <f>Komponento_parinkimas</f>
        <v>#N/A</v>
      </c>
      <c r="T336" s="116" t="e">
        <f>Komponento_parinkimas</f>
        <v>#N/A</v>
      </c>
      <c r="U336" s="116" t="e">
        <f>Komponento_parinkimas</f>
        <v>#N/A</v>
      </c>
      <c r="V336" s="116" t="e">
        <f>Komponento_parinkimas</f>
        <v>#N/A</v>
      </c>
      <c r="W336" s="116" t="e">
        <f>Komponento_parinkimas</f>
        <v>#N/A</v>
      </c>
      <c r="X336" s="116" t="e">
        <f>Komponento_parinkimas</f>
        <v>#N/A</v>
      </c>
      <c r="Y336" s="116" t="e">
        <f>Komponento_parinkimas</f>
        <v>#N/A</v>
      </c>
      <c r="Z336" s="116" t="e">
        <f>Komponento_parinkimas</f>
        <v>#N/A</v>
      </c>
      <c r="AA336" s="116" t="e">
        <f>Komponento_parinkimas</f>
        <v>#N/A</v>
      </c>
      <c r="AB336" s="116" t="e">
        <f>Komponento_parinkimas</f>
        <v>#N/A</v>
      </c>
      <c r="AC336" s="116" t="e">
        <f>Komponento_parinkimas</f>
        <v>#N/A</v>
      </c>
      <c r="AD336" s="116" t="e">
        <f>Komponento_parinkimas</f>
        <v>#N/A</v>
      </c>
      <c r="AE336" s="116" t="e">
        <f>Komponento_parinkimas</f>
        <v>#N/A</v>
      </c>
      <c r="AF336" s="116" t="e">
        <f>Komponento_parinkimas</f>
        <v>#N/A</v>
      </c>
      <c r="AG336" s="116" t="e">
        <f>Komponento_parinkimas</f>
        <v>#N/A</v>
      </c>
      <c r="AH336" s="116" t="e">
        <f>Komponento_parinkimas</f>
        <v>#N/A</v>
      </c>
      <c r="AI336" s="116" t="e">
        <f>Komponento_parinkimas</f>
        <v>#N/A</v>
      </c>
      <c r="AJ336" s="116" t="e">
        <f>Komponento_parinkimas</f>
        <v>#N/A</v>
      </c>
      <c r="AK336" s="116" t="e">
        <f>Komponento_parinkimas</f>
        <v>#N/A</v>
      </c>
      <c r="AL336" s="116" t="e">
        <f>Komponento_parinkimas</f>
        <v>#N/A</v>
      </c>
      <c r="AM336" s="116" t="e">
        <f>Komponento_parinkimas</f>
        <v>#N/A</v>
      </c>
      <c r="AN336" s="116" t="e">
        <f>Komponento_parinkimas</f>
        <v>#N/A</v>
      </c>
      <c r="AO336" s="116" t="e">
        <f>Komponento_parinkimas</f>
        <v>#N/A</v>
      </c>
      <c r="AP336" s="116" t="e">
        <f>Komponento_parinkimas</f>
        <v>#N/A</v>
      </c>
      <c r="AQ336" s="116" t="e">
        <f>Komponento_parinkimas</f>
        <v>#N/A</v>
      </c>
      <c r="AR336" s="1"/>
      <c r="AS336" s="1"/>
    </row>
    <row r="337" spans="1:45">
      <c r="A337" s="113" t="s">
        <v>507</v>
      </c>
      <c r="B337" s="114" t="s">
        <v>343</v>
      </c>
      <c r="C337" s="172"/>
      <c r="D337" s="172" t="s">
        <v>69</v>
      </c>
      <c r="E337" s="184" t="s">
        <v>69</v>
      </c>
      <c r="F337" s="184">
        <v>0</v>
      </c>
      <c r="G337" s="184" t="s">
        <v>69</v>
      </c>
      <c r="H337" s="184">
        <v>0</v>
      </c>
      <c r="I337" s="184" t="s">
        <v>69</v>
      </c>
      <c r="J337" s="184">
        <v>0</v>
      </c>
      <c r="K337" s="184">
        <f t="shared" si="28"/>
        <v>0</v>
      </c>
      <c r="L337" s="18"/>
      <c r="M337" s="116" t="e">
        <f>Komponento_parinkimas</f>
        <v>#N/A</v>
      </c>
      <c r="N337" s="116" t="e">
        <f>Komponento_parinkimas</f>
        <v>#N/A</v>
      </c>
      <c r="O337" s="116" t="e">
        <f>Komponento_parinkimas</f>
        <v>#N/A</v>
      </c>
      <c r="P337" s="116" t="e">
        <f>Komponento_parinkimas</f>
        <v>#N/A</v>
      </c>
      <c r="Q337" s="116" t="e">
        <f>Komponento_parinkimas</f>
        <v>#N/A</v>
      </c>
      <c r="R337" s="116" t="e">
        <f>Komponento_parinkimas</f>
        <v>#N/A</v>
      </c>
      <c r="S337" s="116" t="e">
        <f>Komponento_parinkimas</f>
        <v>#N/A</v>
      </c>
      <c r="T337" s="116" t="e">
        <f>Komponento_parinkimas</f>
        <v>#N/A</v>
      </c>
      <c r="U337" s="116" t="e">
        <f>Komponento_parinkimas</f>
        <v>#N/A</v>
      </c>
      <c r="V337" s="116" t="e">
        <f>Komponento_parinkimas</f>
        <v>#N/A</v>
      </c>
      <c r="W337" s="116" t="e">
        <f>Komponento_parinkimas</f>
        <v>#N/A</v>
      </c>
      <c r="X337" s="116" t="e">
        <f>Komponento_parinkimas</f>
        <v>#N/A</v>
      </c>
      <c r="Y337" s="116" t="e">
        <f>Komponento_parinkimas</f>
        <v>#N/A</v>
      </c>
      <c r="Z337" s="116" t="e">
        <f>Komponento_parinkimas</f>
        <v>#N/A</v>
      </c>
      <c r="AA337" s="116" t="e">
        <f>Komponento_parinkimas</f>
        <v>#N/A</v>
      </c>
      <c r="AB337" s="116" t="e">
        <f>Komponento_parinkimas</f>
        <v>#N/A</v>
      </c>
      <c r="AC337" s="116" t="e">
        <f>Komponento_parinkimas</f>
        <v>#N/A</v>
      </c>
      <c r="AD337" s="116" t="e">
        <f>Komponento_parinkimas</f>
        <v>#N/A</v>
      </c>
      <c r="AE337" s="116" t="e">
        <f>Komponento_parinkimas</f>
        <v>#N/A</v>
      </c>
      <c r="AF337" s="116" t="e">
        <f>Komponento_parinkimas</f>
        <v>#N/A</v>
      </c>
      <c r="AG337" s="116" t="e">
        <f>Komponento_parinkimas</f>
        <v>#N/A</v>
      </c>
      <c r="AH337" s="116" t="e">
        <f>Komponento_parinkimas</f>
        <v>#N/A</v>
      </c>
      <c r="AI337" s="116" t="e">
        <f>Komponento_parinkimas</f>
        <v>#N/A</v>
      </c>
      <c r="AJ337" s="116" t="e">
        <f>Komponento_parinkimas</f>
        <v>#N/A</v>
      </c>
      <c r="AK337" s="116" t="e">
        <f>Komponento_parinkimas</f>
        <v>#N/A</v>
      </c>
      <c r="AL337" s="116" t="e">
        <f>Komponento_parinkimas</f>
        <v>#N/A</v>
      </c>
      <c r="AM337" s="116" t="e">
        <f>Komponento_parinkimas</f>
        <v>#N/A</v>
      </c>
      <c r="AN337" s="116" t="e">
        <f>Komponento_parinkimas</f>
        <v>#N/A</v>
      </c>
      <c r="AO337" s="116" t="e">
        <f>Komponento_parinkimas</f>
        <v>#N/A</v>
      </c>
      <c r="AP337" s="116" t="e">
        <f>Komponento_parinkimas</f>
        <v>#N/A</v>
      </c>
      <c r="AQ337" s="116" t="e">
        <f>Komponento_parinkimas</f>
        <v>#N/A</v>
      </c>
      <c r="AR337" s="1"/>
      <c r="AS337" s="1"/>
    </row>
    <row r="338" spans="1:45">
      <c r="A338" s="113" t="s">
        <v>507</v>
      </c>
      <c r="B338" s="119" t="s">
        <v>53</v>
      </c>
      <c r="C338" s="120"/>
      <c r="D338" s="120"/>
      <c r="E338" s="196"/>
      <c r="F338" s="196"/>
      <c r="G338" s="196"/>
      <c r="H338" s="196"/>
      <c r="I338" s="196"/>
      <c r="J338" s="196"/>
      <c r="K338" s="194"/>
      <c r="L338" s="118"/>
      <c r="M338" s="111"/>
      <c r="N338" s="111"/>
      <c r="O338" s="111"/>
      <c r="P338" s="111"/>
      <c r="Q338" s="111"/>
      <c r="R338" s="111"/>
      <c r="S338" s="111"/>
      <c r="T338" s="111"/>
      <c r="U338" s="111"/>
      <c r="V338" s="111"/>
      <c r="W338" s="111"/>
      <c r="X338" s="111"/>
      <c r="Y338" s="111"/>
      <c r="Z338" s="111"/>
      <c r="AA338" s="111"/>
      <c r="AB338" s="111"/>
      <c r="AC338" s="111"/>
      <c r="AD338" s="111"/>
      <c r="AE338" s="111"/>
      <c r="AF338" s="111"/>
      <c r="AG338" s="111"/>
      <c r="AH338" s="111"/>
      <c r="AI338" s="111"/>
      <c r="AJ338" s="111"/>
      <c r="AK338" s="111"/>
      <c r="AL338" s="111"/>
      <c r="AM338" s="111"/>
      <c r="AN338" s="111"/>
      <c r="AO338" s="111"/>
      <c r="AP338" s="111"/>
      <c r="AQ338" s="111"/>
      <c r="AR338" s="1"/>
      <c r="AS338" s="1"/>
    </row>
    <row r="339" spans="1:45">
      <c r="A339" s="113" t="s">
        <v>507</v>
      </c>
      <c r="B339" s="114" t="s">
        <v>344</v>
      </c>
      <c r="C339" s="172"/>
      <c r="D339" s="172" t="s">
        <v>69</v>
      </c>
      <c r="E339" s="184" t="s">
        <v>69</v>
      </c>
      <c r="F339" s="184">
        <v>0</v>
      </c>
      <c r="G339" s="184" t="s">
        <v>69</v>
      </c>
      <c r="H339" s="184">
        <v>0</v>
      </c>
      <c r="I339" s="184" t="s">
        <v>69</v>
      </c>
      <c r="J339" s="184">
        <v>0</v>
      </c>
      <c r="K339" s="184">
        <f>PRODUCT(IF(E339&lt;&gt;"'-",F339,1),IF(G339&lt;&gt;"-",H339,1),IF(I339&lt;&gt;"-",J339,1))</f>
        <v>0</v>
      </c>
      <c r="L339" s="18"/>
      <c r="M339" s="116" t="e">
        <f>Komponento_parinkimas</f>
        <v>#N/A</v>
      </c>
      <c r="N339" s="116" t="e">
        <f>Komponento_parinkimas</f>
        <v>#N/A</v>
      </c>
      <c r="O339" s="116" t="e">
        <f>Komponento_parinkimas</f>
        <v>#N/A</v>
      </c>
      <c r="P339" s="116" t="e">
        <f>Komponento_parinkimas</f>
        <v>#N/A</v>
      </c>
      <c r="Q339" s="116" t="e">
        <f>Komponento_parinkimas</f>
        <v>#N/A</v>
      </c>
      <c r="R339" s="116" t="e">
        <f>Komponento_parinkimas</f>
        <v>#N/A</v>
      </c>
      <c r="S339" s="116" t="e">
        <f>Komponento_parinkimas</f>
        <v>#N/A</v>
      </c>
      <c r="T339" s="116" t="e">
        <f>Komponento_parinkimas</f>
        <v>#N/A</v>
      </c>
      <c r="U339" s="116" t="e">
        <f>Komponento_parinkimas</f>
        <v>#N/A</v>
      </c>
      <c r="V339" s="116" t="e">
        <f>Komponento_parinkimas</f>
        <v>#N/A</v>
      </c>
      <c r="W339" s="116" t="e">
        <f>Komponento_parinkimas</f>
        <v>#N/A</v>
      </c>
      <c r="X339" s="116" t="e">
        <f>Komponento_parinkimas</f>
        <v>#N/A</v>
      </c>
      <c r="Y339" s="116" t="e">
        <f>Komponento_parinkimas</f>
        <v>#N/A</v>
      </c>
      <c r="Z339" s="116" t="e">
        <f>Komponento_parinkimas</f>
        <v>#N/A</v>
      </c>
      <c r="AA339" s="116" t="e">
        <f>Komponento_parinkimas</f>
        <v>#N/A</v>
      </c>
      <c r="AB339" s="116" t="e">
        <f>Komponento_parinkimas</f>
        <v>#N/A</v>
      </c>
      <c r="AC339" s="116" t="e">
        <f>Komponento_parinkimas</f>
        <v>#N/A</v>
      </c>
      <c r="AD339" s="116" t="e">
        <f>Komponento_parinkimas</f>
        <v>#N/A</v>
      </c>
      <c r="AE339" s="116" t="e">
        <f>Komponento_parinkimas</f>
        <v>#N/A</v>
      </c>
      <c r="AF339" s="116" t="e">
        <f>Komponento_parinkimas</f>
        <v>#N/A</v>
      </c>
      <c r="AG339" s="116" t="e">
        <f>Komponento_parinkimas</f>
        <v>#N/A</v>
      </c>
      <c r="AH339" s="116" t="e">
        <f>Komponento_parinkimas</f>
        <v>#N/A</v>
      </c>
      <c r="AI339" s="116" t="e">
        <f>Komponento_parinkimas</f>
        <v>#N/A</v>
      </c>
      <c r="AJ339" s="116" t="e">
        <f>Komponento_parinkimas</f>
        <v>#N/A</v>
      </c>
      <c r="AK339" s="116" t="e">
        <f>Komponento_parinkimas</f>
        <v>#N/A</v>
      </c>
      <c r="AL339" s="116" t="e">
        <f>Komponento_parinkimas</f>
        <v>#N/A</v>
      </c>
      <c r="AM339" s="116" t="e">
        <f>Komponento_parinkimas</f>
        <v>#N/A</v>
      </c>
      <c r="AN339" s="116" t="e">
        <f>Komponento_parinkimas</f>
        <v>#N/A</v>
      </c>
      <c r="AO339" s="116" t="e">
        <f>Komponento_parinkimas</f>
        <v>#N/A</v>
      </c>
      <c r="AP339" s="116" t="e">
        <f>Komponento_parinkimas</f>
        <v>#N/A</v>
      </c>
      <c r="AQ339" s="116" t="e">
        <f>Komponento_parinkimas</f>
        <v>#N/A</v>
      </c>
      <c r="AR339" s="1"/>
      <c r="AS339" s="1"/>
    </row>
    <row r="340" spans="1:45">
      <c r="A340" s="113" t="s">
        <v>507</v>
      </c>
      <c r="B340" s="114" t="s">
        <v>345</v>
      </c>
      <c r="C340" s="172"/>
      <c r="D340" s="172" t="s">
        <v>69</v>
      </c>
      <c r="E340" s="184" t="s">
        <v>69</v>
      </c>
      <c r="F340" s="184">
        <v>0</v>
      </c>
      <c r="G340" s="184" t="s">
        <v>69</v>
      </c>
      <c r="H340" s="184">
        <v>0</v>
      </c>
      <c r="I340" s="184" t="s">
        <v>69</v>
      </c>
      <c r="J340" s="184">
        <v>0</v>
      </c>
      <c r="K340" s="184">
        <f>PRODUCT(IF(E340&lt;&gt;"'-",F340,1),IF(G340&lt;&gt;"-",H340,1),IF(I340&lt;&gt;"-",J340,1))</f>
        <v>0</v>
      </c>
      <c r="L340" s="18"/>
      <c r="M340" s="116" t="e">
        <f>Komponento_parinkimas</f>
        <v>#N/A</v>
      </c>
      <c r="N340" s="116" t="e">
        <f>Komponento_parinkimas</f>
        <v>#N/A</v>
      </c>
      <c r="O340" s="116" t="e">
        <f>Komponento_parinkimas</f>
        <v>#N/A</v>
      </c>
      <c r="P340" s="116" t="e">
        <f>Komponento_parinkimas</f>
        <v>#N/A</v>
      </c>
      <c r="Q340" s="116" t="e">
        <f>Komponento_parinkimas</f>
        <v>#N/A</v>
      </c>
      <c r="R340" s="116" t="e">
        <f>Komponento_parinkimas</f>
        <v>#N/A</v>
      </c>
      <c r="S340" s="116" t="e">
        <f>Komponento_parinkimas</f>
        <v>#N/A</v>
      </c>
      <c r="T340" s="116" t="e">
        <f>Komponento_parinkimas</f>
        <v>#N/A</v>
      </c>
      <c r="U340" s="116" t="e">
        <f>Komponento_parinkimas</f>
        <v>#N/A</v>
      </c>
      <c r="V340" s="116" t="e">
        <f>Komponento_parinkimas</f>
        <v>#N/A</v>
      </c>
      <c r="W340" s="116" t="e">
        <f>Komponento_parinkimas</f>
        <v>#N/A</v>
      </c>
      <c r="X340" s="116" t="e">
        <f>Komponento_parinkimas</f>
        <v>#N/A</v>
      </c>
      <c r="Y340" s="116" t="e">
        <f>Komponento_parinkimas</f>
        <v>#N/A</v>
      </c>
      <c r="Z340" s="116" t="e">
        <f>Komponento_parinkimas</f>
        <v>#N/A</v>
      </c>
      <c r="AA340" s="116" t="e">
        <f>Komponento_parinkimas</f>
        <v>#N/A</v>
      </c>
      <c r="AB340" s="116" t="e">
        <f>Komponento_parinkimas</f>
        <v>#N/A</v>
      </c>
      <c r="AC340" s="116" t="e">
        <f>Komponento_parinkimas</f>
        <v>#N/A</v>
      </c>
      <c r="AD340" s="116" t="e">
        <f>Komponento_parinkimas</f>
        <v>#N/A</v>
      </c>
      <c r="AE340" s="116" t="e">
        <f>Komponento_parinkimas</f>
        <v>#N/A</v>
      </c>
      <c r="AF340" s="116" t="e">
        <f>Komponento_parinkimas</f>
        <v>#N/A</v>
      </c>
      <c r="AG340" s="116" t="e">
        <f>Komponento_parinkimas</f>
        <v>#N/A</v>
      </c>
      <c r="AH340" s="116" t="e">
        <f>Komponento_parinkimas</f>
        <v>#N/A</v>
      </c>
      <c r="AI340" s="116" t="e">
        <f>Komponento_parinkimas</f>
        <v>#N/A</v>
      </c>
      <c r="AJ340" s="116" t="e">
        <f>Komponento_parinkimas</f>
        <v>#N/A</v>
      </c>
      <c r="AK340" s="116" t="e">
        <f>Komponento_parinkimas</f>
        <v>#N/A</v>
      </c>
      <c r="AL340" s="116" t="e">
        <f>Komponento_parinkimas</f>
        <v>#N/A</v>
      </c>
      <c r="AM340" s="116" t="e">
        <f>Komponento_parinkimas</f>
        <v>#N/A</v>
      </c>
      <c r="AN340" s="116" t="e">
        <f>Komponento_parinkimas</f>
        <v>#N/A</v>
      </c>
      <c r="AO340" s="116" t="e">
        <f>Komponento_parinkimas</f>
        <v>#N/A</v>
      </c>
      <c r="AP340" s="116" t="e">
        <f>Komponento_parinkimas</f>
        <v>#N/A</v>
      </c>
      <c r="AQ340" s="116" t="e">
        <f>Komponento_parinkimas</f>
        <v>#N/A</v>
      </c>
      <c r="AR340" s="1"/>
      <c r="AS340" s="1"/>
    </row>
    <row r="341" spans="1:45">
      <c r="A341" s="113" t="s">
        <v>507</v>
      </c>
      <c r="B341" s="114" t="s">
        <v>346</v>
      </c>
      <c r="C341" s="172"/>
      <c r="D341" s="172" t="s">
        <v>69</v>
      </c>
      <c r="E341" s="184" t="s">
        <v>69</v>
      </c>
      <c r="F341" s="184">
        <v>0</v>
      </c>
      <c r="G341" s="184" t="s">
        <v>69</v>
      </c>
      <c r="H341" s="184">
        <v>0</v>
      </c>
      <c r="I341" s="184" t="s">
        <v>69</v>
      </c>
      <c r="J341" s="184">
        <v>0</v>
      </c>
      <c r="K341" s="184">
        <f>PRODUCT(IF(E341&lt;&gt;"'-",F341,1),IF(G341&lt;&gt;"-",H341,1),IF(I341&lt;&gt;"-",J341,1))</f>
        <v>0</v>
      </c>
      <c r="L341" s="18"/>
      <c r="M341" s="116" t="e">
        <f>Komponento_parinkimas</f>
        <v>#N/A</v>
      </c>
      <c r="N341" s="116" t="e">
        <f>Komponento_parinkimas</f>
        <v>#N/A</v>
      </c>
      <c r="O341" s="116" t="e">
        <f>Komponento_parinkimas</f>
        <v>#N/A</v>
      </c>
      <c r="P341" s="116" t="e">
        <f>Komponento_parinkimas</f>
        <v>#N/A</v>
      </c>
      <c r="Q341" s="116" t="e">
        <f>Komponento_parinkimas</f>
        <v>#N/A</v>
      </c>
      <c r="R341" s="116" t="e">
        <f>Komponento_parinkimas</f>
        <v>#N/A</v>
      </c>
      <c r="S341" s="116" t="e">
        <f>Komponento_parinkimas</f>
        <v>#N/A</v>
      </c>
      <c r="T341" s="116" t="e">
        <f>Komponento_parinkimas</f>
        <v>#N/A</v>
      </c>
      <c r="U341" s="116" t="e">
        <f>Komponento_parinkimas</f>
        <v>#N/A</v>
      </c>
      <c r="V341" s="116" t="e">
        <f>Komponento_parinkimas</f>
        <v>#N/A</v>
      </c>
      <c r="W341" s="116" t="e">
        <f>Komponento_parinkimas</f>
        <v>#N/A</v>
      </c>
      <c r="X341" s="116" t="e">
        <f>Komponento_parinkimas</f>
        <v>#N/A</v>
      </c>
      <c r="Y341" s="116" t="e">
        <f>Komponento_parinkimas</f>
        <v>#N/A</v>
      </c>
      <c r="Z341" s="116" t="e">
        <f>Komponento_parinkimas</f>
        <v>#N/A</v>
      </c>
      <c r="AA341" s="116" t="e">
        <f>Komponento_parinkimas</f>
        <v>#N/A</v>
      </c>
      <c r="AB341" s="116" t="e">
        <f>Komponento_parinkimas</f>
        <v>#N/A</v>
      </c>
      <c r="AC341" s="116" t="e">
        <f>Komponento_parinkimas</f>
        <v>#N/A</v>
      </c>
      <c r="AD341" s="116" t="e">
        <f>Komponento_parinkimas</f>
        <v>#N/A</v>
      </c>
      <c r="AE341" s="116" t="e">
        <f>Komponento_parinkimas</f>
        <v>#N/A</v>
      </c>
      <c r="AF341" s="116" t="e">
        <f>Komponento_parinkimas</f>
        <v>#N/A</v>
      </c>
      <c r="AG341" s="116" t="e">
        <f>Komponento_parinkimas</f>
        <v>#N/A</v>
      </c>
      <c r="AH341" s="116" t="e">
        <f>Komponento_parinkimas</f>
        <v>#N/A</v>
      </c>
      <c r="AI341" s="116" t="e">
        <f>Komponento_parinkimas</f>
        <v>#N/A</v>
      </c>
      <c r="AJ341" s="116" t="e">
        <f>Komponento_parinkimas</f>
        <v>#N/A</v>
      </c>
      <c r="AK341" s="116" t="e">
        <f>Komponento_parinkimas</f>
        <v>#N/A</v>
      </c>
      <c r="AL341" s="116" t="e">
        <f>Komponento_parinkimas</f>
        <v>#N/A</v>
      </c>
      <c r="AM341" s="116" t="e">
        <f>Komponento_parinkimas</f>
        <v>#N/A</v>
      </c>
      <c r="AN341" s="116" t="e">
        <f>Komponento_parinkimas</f>
        <v>#N/A</v>
      </c>
      <c r="AO341" s="116" t="e">
        <f>Komponento_parinkimas</f>
        <v>#N/A</v>
      </c>
      <c r="AP341" s="116" t="e">
        <f>Komponento_parinkimas</f>
        <v>#N/A</v>
      </c>
      <c r="AQ341" s="116" t="e">
        <f>Komponento_parinkimas</f>
        <v>#N/A</v>
      </c>
      <c r="AR341" s="1"/>
      <c r="AS341" s="1"/>
    </row>
    <row r="342" spans="1:45">
      <c r="E342" s="197"/>
      <c r="F342" s="198"/>
      <c r="G342" s="198"/>
      <c r="H342" s="198"/>
      <c r="I342" s="198"/>
      <c r="J342" s="198"/>
      <c r="K342" s="198"/>
    </row>
  </sheetData>
  <mergeCells count="1">
    <mergeCell ref="E1:K1"/>
  </mergeCells>
  <dataValidations count="1">
    <dataValidation allowBlank="1" showInputMessage="1" showErrorMessage="1" promptTitle="Nuliniai metai" prompt="Į nulinius metus įrašomos jau patirtos projekto išlaidos ir tais metais planuojamos patirti projekto išlaidos. " sqref="M1"/>
  </dataValidations>
  <pageMargins left="0.23622047244094491" right="0.23622047244094491" top="0.74803149606299213" bottom="0.74803149606299213" header="0.31496062992125984" footer="0.31496062992125984"/>
  <pageSetup paperSize="9" scale="27" fitToHeight="4" orientation="landscape"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05">
    <tabColor theme="1" tint="0.499984740745262"/>
    <pageSetUpPr fitToPage="1"/>
  </sheetPr>
  <dimension ref="A1:AH5002"/>
  <sheetViews>
    <sheetView showGridLines="0" showRowColHeaders="0" workbookViewId="0">
      <selection activeCell="AJ11" sqref="AJ11"/>
    </sheetView>
  </sheetViews>
  <sheetFormatPr defaultColWidth="9.140625" defaultRowHeight="12.75"/>
  <cols>
    <col min="1" max="1" width="9.42578125" style="471" bestFit="1" customWidth="1"/>
    <col min="2" max="2" width="19.5703125" style="480" customWidth="1"/>
    <col min="3" max="3" width="19.5703125" style="481" customWidth="1"/>
    <col min="4" max="4" width="19.5703125" style="480" customWidth="1"/>
    <col min="5" max="5" width="19.5703125" style="481" customWidth="1"/>
    <col min="6" max="6" width="11.85546875" style="440" customWidth="1"/>
    <col min="7" max="7" width="19.42578125" style="471" bestFit="1" customWidth="1"/>
    <col min="8" max="8" width="15.7109375" style="471" customWidth="1"/>
    <col min="9" max="9" width="17.42578125" style="471" customWidth="1"/>
    <col min="10" max="10" width="15.7109375" style="471" customWidth="1"/>
    <col min="11" max="11" width="4" style="471" bestFit="1" customWidth="1"/>
    <col min="12" max="16" width="14" style="440" customWidth="1"/>
    <col min="17" max="17" width="4" style="471" bestFit="1" customWidth="1"/>
    <col min="18" max="22" width="9.42578125" style="440" bestFit="1" customWidth="1"/>
    <col min="23" max="23" width="4" style="471" bestFit="1" customWidth="1"/>
    <col min="24" max="24" width="10.7109375" style="440" bestFit="1" customWidth="1"/>
    <col min="25" max="25" width="9.42578125" style="440" bestFit="1" customWidth="1"/>
    <col min="26" max="28" width="9.7109375" style="440" bestFit="1" customWidth="1"/>
    <col min="29" max="29" width="4" style="471" bestFit="1" customWidth="1"/>
    <col min="30" max="30" width="10" style="471" customWidth="1"/>
    <col min="31" max="34" width="9.42578125" style="440" bestFit="1" customWidth="1"/>
    <col min="35" max="16384" width="9.140625" style="440"/>
  </cols>
  <sheetData>
    <row r="1" spans="1:34">
      <c r="A1" s="872" t="s">
        <v>624</v>
      </c>
      <c r="B1" s="873"/>
      <c r="C1" s="873"/>
      <c r="D1" s="873"/>
      <c r="E1" s="873"/>
      <c r="F1" s="873"/>
      <c r="G1" s="872" t="s">
        <v>638</v>
      </c>
      <c r="H1" s="873"/>
      <c r="I1" s="873"/>
      <c r="J1" s="873"/>
      <c r="K1" s="873" t="s">
        <v>469</v>
      </c>
      <c r="L1" s="873"/>
      <c r="M1" s="873"/>
      <c r="N1" s="873"/>
      <c r="O1" s="873"/>
      <c r="P1" s="880"/>
      <c r="Q1" s="872" t="s">
        <v>470</v>
      </c>
      <c r="R1" s="873"/>
      <c r="S1" s="873"/>
      <c r="T1" s="873"/>
      <c r="U1" s="873"/>
      <c r="V1" s="873"/>
      <c r="W1" s="881" t="s">
        <v>476</v>
      </c>
      <c r="X1" s="881"/>
      <c r="Y1" s="881"/>
      <c r="Z1" s="881"/>
      <c r="AA1" s="881"/>
      <c r="AB1" s="882"/>
      <c r="AC1" s="872" t="s">
        <v>477</v>
      </c>
      <c r="AD1" s="873"/>
      <c r="AE1" s="873"/>
      <c r="AF1" s="873"/>
      <c r="AG1" s="873"/>
      <c r="AH1" s="873"/>
    </row>
    <row r="2" spans="1:34" ht="51.75" thickBot="1">
      <c r="A2" s="441" t="s">
        <v>335</v>
      </c>
      <c r="B2" s="442" t="s">
        <v>68</v>
      </c>
      <c r="C2" s="443" t="s">
        <v>67</v>
      </c>
      <c r="D2" s="442" t="s">
        <v>63</v>
      </c>
      <c r="E2" s="443" t="s">
        <v>64</v>
      </c>
      <c r="F2" s="444" t="s">
        <v>627</v>
      </c>
      <c r="G2" s="444" t="s">
        <v>630</v>
      </c>
      <c r="H2" s="444" t="s">
        <v>631</v>
      </c>
      <c r="I2" s="444" t="s">
        <v>628</v>
      </c>
      <c r="J2" s="444" t="s">
        <v>629</v>
      </c>
      <c r="K2" s="877" t="s">
        <v>632</v>
      </c>
      <c r="L2" s="878"/>
      <c r="M2" s="878"/>
      <c r="N2" s="878"/>
      <c r="O2" s="878"/>
      <c r="P2" s="879"/>
      <c r="Q2" s="874" t="s">
        <v>632</v>
      </c>
      <c r="R2" s="875"/>
      <c r="S2" s="875"/>
      <c r="T2" s="875"/>
      <c r="U2" s="875"/>
      <c r="V2" s="876"/>
      <c r="W2" s="874" t="s">
        <v>632</v>
      </c>
      <c r="X2" s="875"/>
      <c r="Y2" s="875"/>
      <c r="Z2" s="875"/>
      <c r="AA2" s="875"/>
      <c r="AB2" s="876"/>
      <c r="AC2" s="874" t="s">
        <v>632</v>
      </c>
      <c r="AD2" s="875"/>
      <c r="AE2" s="875"/>
      <c r="AF2" s="875"/>
      <c r="AG2" s="875"/>
      <c r="AH2" s="876"/>
    </row>
    <row r="3" spans="1:34">
      <c r="A3" s="441">
        <v>1</v>
      </c>
      <c r="B3" s="445"/>
      <c r="C3" s="446"/>
      <c r="D3" s="445"/>
      <c r="E3" s="446"/>
      <c r="F3" s="447">
        <v>2000</v>
      </c>
      <c r="G3" s="441" t="s">
        <v>469</v>
      </c>
      <c r="H3" s="448">
        <f>'5.4'!C85</f>
        <v>0</v>
      </c>
      <c r="I3" s="449" t="e">
        <f>COUNTIF($B$3:$B$5002,"&gt;="&amp;H3)/COUNTA($B$3:$B$5002)</f>
        <v>#DIV/0!</v>
      </c>
      <c r="J3" s="450">
        <f>P4</f>
        <v>0</v>
      </c>
      <c r="K3" s="451" t="s">
        <v>335</v>
      </c>
      <c r="L3" s="452" t="s">
        <v>633</v>
      </c>
      <c r="M3" s="452" t="s">
        <v>634</v>
      </c>
      <c r="N3" s="452" t="s">
        <v>635</v>
      </c>
      <c r="O3" s="452" t="s">
        <v>636</v>
      </c>
      <c r="P3" s="453" t="s">
        <v>637</v>
      </c>
      <c r="Q3" s="451" t="s">
        <v>335</v>
      </c>
      <c r="R3" s="452" t="s">
        <v>633</v>
      </c>
      <c r="S3" s="452" t="s">
        <v>634</v>
      </c>
      <c r="T3" s="452" t="s">
        <v>635</v>
      </c>
      <c r="U3" s="452" t="s">
        <v>636</v>
      </c>
      <c r="V3" s="453" t="s">
        <v>637</v>
      </c>
      <c r="W3" s="451" t="s">
        <v>335</v>
      </c>
      <c r="X3" s="452" t="s">
        <v>633</v>
      </c>
      <c r="Y3" s="452" t="s">
        <v>634</v>
      </c>
      <c r="Z3" s="452" t="s">
        <v>635</v>
      </c>
      <c r="AA3" s="452" t="s">
        <v>636</v>
      </c>
      <c r="AB3" s="453" t="s">
        <v>637</v>
      </c>
      <c r="AC3" s="451" t="s">
        <v>335</v>
      </c>
      <c r="AD3" s="452" t="s">
        <v>633</v>
      </c>
      <c r="AE3" s="452" t="s">
        <v>634</v>
      </c>
      <c r="AF3" s="452" t="s">
        <v>635</v>
      </c>
      <c r="AG3" s="452" t="s">
        <v>636</v>
      </c>
      <c r="AH3" s="453" t="s">
        <v>637</v>
      </c>
    </row>
    <row r="4" spans="1:34" ht="13.5" thickBot="1">
      <c r="A4" s="441">
        <v>2</v>
      </c>
      <c r="B4" s="445"/>
      <c r="C4" s="446"/>
      <c r="D4" s="445"/>
      <c r="E4" s="446"/>
      <c r="G4" s="441" t="s">
        <v>470</v>
      </c>
      <c r="H4" s="454">
        <f>'5.4'!C86</f>
        <v>0</v>
      </c>
      <c r="I4" s="449" t="e">
        <f>COUNTIF($C$3:$C$5002,"&gt;="&amp;H4)/SUMPRODUCT(--($C$3:$C$5002&lt;&gt;$I$7),--($C$3:$C$5002&lt;&gt;$I$8))</f>
        <v>#DIV/0!</v>
      </c>
      <c r="J4" s="493">
        <f>V4</f>
        <v>0</v>
      </c>
      <c r="K4" s="455" t="s">
        <v>69</v>
      </c>
      <c r="L4" s="456">
        <f>MAX(M5:M54)</f>
        <v>0</v>
      </c>
      <c r="M4" s="456">
        <f>MATCH(L4,M5:M54,0)</f>
        <v>1</v>
      </c>
      <c r="N4" s="457">
        <f>INDEX(L5:L54,M4,1)</f>
        <v>0</v>
      </c>
      <c r="O4" s="458">
        <f>INDEX(L5:L54,IF(M4=50,M4,M4+1),1)</f>
        <v>0</v>
      </c>
      <c r="P4" s="459">
        <f>AVERAGE(N4:O4)</f>
        <v>0</v>
      </c>
      <c r="Q4" s="455" t="s">
        <v>69</v>
      </c>
      <c r="R4" s="456">
        <f>MAX(S5:S54)</f>
        <v>0</v>
      </c>
      <c r="S4" s="456">
        <f>MATCH(R4,S5:S54,0)</f>
        <v>1</v>
      </c>
      <c r="T4" s="457">
        <f>INDEX(R5:R54,S4,1)</f>
        <v>0</v>
      </c>
      <c r="U4" s="457">
        <f>INDEX(R5:R54,IF(S4=50,S4,S4+1),1)</f>
        <v>0</v>
      </c>
      <c r="V4" s="460">
        <f>AVERAGE(T4:U4)</f>
        <v>0</v>
      </c>
      <c r="W4" s="455" t="s">
        <v>69</v>
      </c>
      <c r="X4" s="456">
        <f>MAX(Y5:Y54)</f>
        <v>0</v>
      </c>
      <c r="Y4" s="456">
        <f>MATCH(X4,Y5:Y54,0)</f>
        <v>1</v>
      </c>
      <c r="Z4" s="457">
        <f>INDEX(X5:X54,Y4,1)</f>
        <v>0</v>
      </c>
      <c r="AA4" s="457">
        <f>INDEX(X5:X54,IF(Y4=50,Y4,Y4+1),1)</f>
        <v>0</v>
      </c>
      <c r="AB4" s="460">
        <f>AVERAGE(Z4:AA4)</f>
        <v>0</v>
      </c>
      <c r="AC4" s="455" t="s">
        <v>69</v>
      </c>
      <c r="AD4" s="456">
        <f>MAX(AE5:AE54)</f>
        <v>0</v>
      </c>
      <c r="AE4" s="456">
        <f>MATCH(AD4,AE5:AE54,0)</f>
        <v>1</v>
      </c>
      <c r="AF4" s="457">
        <f>INDEX(AD5:AD54,AE4,1)</f>
        <v>0</v>
      </c>
      <c r="AG4" s="457">
        <f>INDEX(AD5:AD54,IF(AE4=50,AE4,AE4+1),1)</f>
        <v>0</v>
      </c>
      <c r="AH4" s="460">
        <f>AVERAGE(AF4:AG4)</f>
        <v>0</v>
      </c>
    </row>
    <row r="5" spans="1:34">
      <c r="A5" s="441">
        <v>3</v>
      </c>
      <c r="B5" s="445"/>
      <c r="C5" s="446"/>
      <c r="D5" s="445"/>
      <c r="E5" s="446"/>
      <c r="G5" s="441" t="s">
        <v>476</v>
      </c>
      <c r="H5" s="448">
        <f>'5.4'!C87</f>
        <v>0</v>
      </c>
      <c r="I5" s="449" t="e">
        <f>COUNTIF($D$3:$D$5002,"&gt;="&amp;H5)/COUNTA($D$3:$D$5002)</f>
        <v>#DIV/0!</v>
      </c>
      <c r="J5" s="450">
        <f>AB4</f>
        <v>0</v>
      </c>
      <c r="K5" s="461">
        <v>1</v>
      </c>
      <c r="L5" s="462">
        <f>MIN($B$3:$B$5002)</f>
        <v>0</v>
      </c>
      <c r="M5" s="463">
        <f>SUMPRODUCT(--($B$3:$B$5002&gt;=L5),--($B$3:$B$5002&lt;L6),--(NOT(ISBLANK($B$3:$B$5002))))</f>
        <v>0</v>
      </c>
      <c r="N5" s="427">
        <f>SUM(M$5:M5)</f>
        <v>0</v>
      </c>
      <c r="O5" s="464" t="e">
        <f>M5/M$55</f>
        <v>#DIV/0!</v>
      </c>
      <c r="P5" s="465" t="e">
        <f>N5/N$54</f>
        <v>#DIV/0!</v>
      </c>
      <c r="Q5" s="461">
        <v>1</v>
      </c>
      <c r="R5" s="490">
        <f>MIN($C$3:$C$5002)</f>
        <v>0</v>
      </c>
      <c r="S5" s="463">
        <f t="shared" ref="S5:S36" si="0">SUMPRODUCT(--($C$3:$C$5002&gt;=R5),--($C$3:$C$5002&lt;R6),--(NOT(ISBLANK($C$3:$C$5002))))</f>
        <v>0</v>
      </c>
      <c r="T5" s="427">
        <f>SUM(S$5:S5)</f>
        <v>0</v>
      </c>
      <c r="U5" s="464" t="e">
        <f>S5/S$55</f>
        <v>#DIV/0!</v>
      </c>
      <c r="V5" s="465" t="e">
        <f>T5/T$54</f>
        <v>#DIV/0!</v>
      </c>
      <c r="W5" s="461">
        <v>1</v>
      </c>
      <c r="X5" s="462">
        <f>MIN($D$3:$D$5002)</f>
        <v>0</v>
      </c>
      <c r="Y5" s="463">
        <f t="shared" ref="Y5:Y36" si="1">SUMPRODUCT(--($D$3:$D$5002&gt;=X5),--($D$3:$D$5002&lt;X6),--(NOT(ISBLANK($D$3:$D$5002))))</f>
        <v>0</v>
      </c>
      <c r="Z5" s="427">
        <f>SUM(Y$5:Y5)</f>
        <v>0</v>
      </c>
      <c r="AA5" s="464" t="e">
        <f>Y5/Y$55</f>
        <v>#DIV/0!</v>
      </c>
      <c r="AB5" s="465" t="e">
        <f>Z5/Z$54</f>
        <v>#DIV/0!</v>
      </c>
      <c r="AC5" s="461">
        <v>1</v>
      </c>
      <c r="AD5" s="490">
        <f>MIN($E$3:$E$5002)</f>
        <v>0</v>
      </c>
      <c r="AE5" s="463">
        <f t="shared" ref="AE5:AE36" si="2">SUMPRODUCT(--($E$3:$E$5002&gt;=AD5),--($E$3:$E$5002&lt;AD6),--(NOT(ISBLANK($E$3:$E$5002))))</f>
        <v>0</v>
      </c>
      <c r="AF5" s="427">
        <f>SUM(AE$5:AE5)</f>
        <v>0</v>
      </c>
      <c r="AG5" s="464" t="e">
        <f>AE5/AE$55</f>
        <v>#DIV/0!</v>
      </c>
      <c r="AH5" s="465" t="e">
        <f>AF5/AF$54</f>
        <v>#DIV/0!</v>
      </c>
    </row>
    <row r="6" spans="1:34">
      <c r="A6" s="441">
        <v>4</v>
      </c>
      <c r="B6" s="445"/>
      <c r="C6" s="446"/>
      <c r="D6" s="445"/>
      <c r="E6" s="446"/>
      <c r="G6" s="441" t="s">
        <v>477</v>
      </c>
      <c r="H6" s="454">
        <f>'5.4'!C88</f>
        <v>0</v>
      </c>
      <c r="I6" s="449" t="e">
        <f>COUNTIF($E$3:$E$5002,"&gt;="&amp;H6)/SUMPRODUCT(--($E$3:$E$5002&lt;&gt;$I$7),--($E$3:$E$5002&lt;&gt;$I$8))</f>
        <v>#DIV/0!</v>
      </c>
      <c r="J6" s="493">
        <f>AH4</f>
        <v>0</v>
      </c>
      <c r="K6" s="466">
        <v>2</v>
      </c>
      <c r="L6" s="467">
        <f>L5+L$55</f>
        <v>0</v>
      </c>
      <c r="M6" s="468">
        <f t="shared" ref="M6:M53" si="3">SUMPRODUCT(--($B$3:$B$5002&gt;=L6),--($B$3:$B$5002&lt;L7),--(NOT(ISBLANK($B$3:$B$5002))))</f>
        <v>0</v>
      </c>
      <c r="N6" s="468">
        <f>SUM(M$5:M6)</f>
        <v>0</v>
      </c>
      <c r="O6" s="469" t="e">
        <f t="shared" ref="O6:O54" si="4">M6/M$55</f>
        <v>#DIV/0!</v>
      </c>
      <c r="P6" s="470" t="e">
        <f t="shared" ref="P6:P54" si="5">N6/N$54</f>
        <v>#DIV/0!</v>
      </c>
      <c r="Q6" s="466">
        <v>2</v>
      </c>
      <c r="R6" s="491">
        <f>R5+R$55</f>
        <v>0</v>
      </c>
      <c r="S6" s="468">
        <f t="shared" si="0"/>
        <v>0</v>
      </c>
      <c r="T6" s="468">
        <f>SUM(S$5:S6)</f>
        <v>0</v>
      </c>
      <c r="U6" s="469" t="e">
        <f t="shared" ref="U6:U54" si="6">S6/S$55</f>
        <v>#DIV/0!</v>
      </c>
      <c r="V6" s="470" t="e">
        <f t="shared" ref="V6:V54" si="7">T6/T$54</f>
        <v>#DIV/0!</v>
      </c>
      <c r="W6" s="466">
        <v>2</v>
      </c>
      <c r="X6" s="467">
        <f>X5+X$55</f>
        <v>0</v>
      </c>
      <c r="Y6" s="468">
        <f t="shared" si="1"/>
        <v>0</v>
      </c>
      <c r="Z6" s="468">
        <f>SUM(Y$5:Y6)</f>
        <v>0</v>
      </c>
      <c r="AA6" s="469" t="e">
        <f t="shared" ref="AA6:AA54" si="8">Y6/Y$55</f>
        <v>#DIV/0!</v>
      </c>
      <c r="AB6" s="470" t="e">
        <f t="shared" ref="AB6:AB54" si="9">Z6/Z$54</f>
        <v>#DIV/0!</v>
      </c>
      <c r="AC6" s="466">
        <v>2</v>
      </c>
      <c r="AD6" s="491">
        <f>AD5+AD$55</f>
        <v>0</v>
      </c>
      <c r="AE6" s="468">
        <f t="shared" si="2"/>
        <v>0</v>
      </c>
      <c r="AF6" s="468">
        <f>SUM(AE$5:AE6)</f>
        <v>0</v>
      </c>
      <c r="AG6" s="469" t="e">
        <f t="shared" ref="AG6:AG54" si="10">AE6/AE$55</f>
        <v>#DIV/0!</v>
      </c>
      <c r="AH6" s="470" t="e">
        <f t="shared" ref="AH6:AH54" si="11">AF6/AF$54</f>
        <v>#DIV/0!</v>
      </c>
    </row>
    <row r="7" spans="1:34">
      <c r="A7" s="441">
        <v>5</v>
      </c>
      <c r="B7" s="445"/>
      <c r="C7" s="446"/>
      <c r="D7" s="445"/>
      <c r="E7" s="446"/>
      <c r="I7" s="471" t="s">
        <v>561</v>
      </c>
      <c r="K7" s="466">
        <v>3</v>
      </c>
      <c r="L7" s="467">
        <f t="shared" ref="L7:L53" si="12">L6+L$55</f>
        <v>0</v>
      </c>
      <c r="M7" s="468">
        <f t="shared" si="3"/>
        <v>0</v>
      </c>
      <c r="N7" s="468">
        <f>SUM(M$5:M7)</f>
        <v>0</v>
      </c>
      <c r="O7" s="469" t="e">
        <f t="shared" si="4"/>
        <v>#DIV/0!</v>
      </c>
      <c r="P7" s="470" t="e">
        <f t="shared" si="5"/>
        <v>#DIV/0!</v>
      </c>
      <c r="Q7" s="466">
        <v>3</v>
      </c>
      <c r="R7" s="491">
        <f t="shared" ref="R7:R53" si="13">R6+R$55</f>
        <v>0</v>
      </c>
      <c r="S7" s="468">
        <f t="shared" si="0"/>
        <v>0</v>
      </c>
      <c r="T7" s="468">
        <f>SUM(S$5:S7)</f>
        <v>0</v>
      </c>
      <c r="U7" s="469" t="e">
        <f t="shared" si="6"/>
        <v>#DIV/0!</v>
      </c>
      <c r="V7" s="470" t="e">
        <f t="shared" si="7"/>
        <v>#DIV/0!</v>
      </c>
      <c r="W7" s="466">
        <v>3</v>
      </c>
      <c r="X7" s="467">
        <f t="shared" ref="X7:X53" si="14">X6+X$55</f>
        <v>0</v>
      </c>
      <c r="Y7" s="468">
        <f t="shared" si="1"/>
        <v>0</v>
      </c>
      <c r="Z7" s="468">
        <f>SUM(Y$5:Y7)</f>
        <v>0</v>
      </c>
      <c r="AA7" s="469" t="e">
        <f t="shared" si="8"/>
        <v>#DIV/0!</v>
      </c>
      <c r="AB7" s="470" t="e">
        <f t="shared" si="9"/>
        <v>#DIV/0!</v>
      </c>
      <c r="AC7" s="466">
        <v>3</v>
      </c>
      <c r="AD7" s="491">
        <f t="shared" ref="AD7:AD53" si="15">AD6+AD$55</f>
        <v>0</v>
      </c>
      <c r="AE7" s="468">
        <f t="shared" si="2"/>
        <v>0</v>
      </c>
      <c r="AF7" s="468">
        <f>SUM(AE$5:AE7)</f>
        <v>0</v>
      </c>
      <c r="AG7" s="469" t="e">
        <f t="shared" si="10"/>
        <v>#DIV/0!</v>
      </c>
      <c r="AH7" s="470" t="e">
        <f t="shared" si="11"/>
        <v>#DIV/0!</v>
      </c>
    </row>
    <row r="8" spans="1:34">
      <c r="A8" s="441">
        <v>6</v>
      </c>
      <c r="B8" s="445"/>
      <c r="C8" s="446"/>
      <c r="D8" s="445"/>
      <c r="E8" s="446"/>
      <c r="K8" s="472">
        <v>4</v>
      </c>
      <c r="L8" s="467">
        <f t="shared" si="12"/>
        <v>0</v>
      </c>
      <c r="M8" s="468">
        <f t="shared" si="3"/>
        <v>0</v>
      </c>
      <c r="N8" s="468">
        <f>SUM(M$5:M8)</f>
        <v>0</v>
      </c>
      <c r="O8" s="469" t="e">
        <f t="shared" si="4"/>
        <v>#DIV/0!</v>
      </c>
      <c r="P8" s="470" t="e">
        <f t="shared" si="5"/>
        <v>#DIV/0!</v>
      </c>
      <c r="Q8" s="472">
        <v>4</v>
      </c>
      <c r="R8" s="491">
        <f t="shared" si="13"/>
        <v>0</v>
      </c>
      <c r="S8" s="468">
        <f t="shared" si="0"/>
        <v>0</v>
      </c>
      <c r="T8" s="468">
        <f>SUM(S$5:S8)</f>
        <v>0</v>
      </c>
      <c r="U8" s="469" t="e">
        <f t="shared" si="6"/>
        <v>#DIV/0!</v>
      </c>
      <c r="V8" s="470" t="e">
        <f t="shared" si="7"/>
        <v>#DIV/0!</v>
      </c>
      <c r="W8" s="472">
        <v>4</v>
      </c>
      <c r="X8" s="467">
        <f t="shared" si="14"/>
        <v>0</v>
      </c>
      <c r="Y8" s="468">
        <f t="shared" si="1"/>
        <v>0</v>
      </c>
      <c r="Z8" s="468">
        <f>SUM(Y$5:Y8)</f>
        <v>0</v>
      </c>
      <c r="AA8" s="469" t="e">
        <f t="shared" si="8"/>
        <v>#DIV/0!</v>
      </c>
      <c r="AB8" s="470" t="e">
        <f t="shared" si="9"/>
        <v>#DIV/0!</v>
      </c>
      <c r="AC8" s="472">
        <v>4</v>
      </c>
      <c r="AD8" s="491">
        <f t="shared" si="15"/>
        <v>0</v>
      </c>
      <c r="AE8" s="468">
        <f t="shared" si="2"/>
        <v>0</v>
      </c>
      <c r="AF8" s="468">
        <f>SUM(AE$5:AE8)</f>
        <v>0</v>
      </c>
      <c r="AG8" s="469" t="e">
        <f t="shared" si="10"/>
        <v>#DIV/0!</v>
      </c>
      <c r="AH8" s="470" t="e">
        <f t="shared" si="11"/>
        <v>#DIV/0!</v>
      </c>
    </row>
    <row r="9" spans="1:34">
      <c r="A9" s="441">
        <v>7</v>
      </c>
      <c r="B9" s="445"/>
      <c r="C9" s="446"/>
      <c r="D9" s="445"/>
      <c r="E9" s="446"/>
      <c r="K9" s="466">
        <v>5</v>
      </c>
      <c r="L9" s="467">
        <f t="shared" si="12"/>
        <v>0</v>
      </c>
      <c r="M9" s="468">
        <f t="shared" si="3"/>
        <v>0</v>
      </c>
      <c r="N9" s="468">
        <f>SUM(M$5:M9)</f>
        <v>0</v>
      </c>
      <c r="O9" s="469" t="e">
        <f t="shared" si="4"/>
        <v>#DIV/0!</v>
      </c>
      <c r="P9" s="470" t="e">
        <f t="shared" si="5"/>
        <v>#DIV/0!</v>
      </c>
      <c r="Q9" s="466">
        <v>5</v>
      </c>
      <c r="R9" s="491">
        <f t="shared" si="13"/>
        <v>0</v>
      </c>
      <c r="S9" s="468">
        <f t="shared" si="0"/>
        <v>0</v>
      </c>
      <c r="T9" s="468">
        <f>SUM(S$5:S9)</f>
        <v>0</v>
      </c>
      <c r="U9" s="469" t="e">
        <f t="shared" si="6"/>
        <v>#DIV/0!</v>
      </c>
      <c r="V9" s="470" t="e">
        <f t="shared" si="7"/>
        <v>#DIV/0!</v>
      </c>
      <c r="W9" s="466">
        <v>5</v>
      </c>
      <c r="X9" s="467">
        <f t="shared" si="14"/>
        <v>0</v>
      </c>
      <c r="Y9" s="468">
        <f t="shared" si="1"/>
        <v>0</v>
      </c>
      <c r="Z9" s="468">
        <f>SUM(Y$5:Y9)</f>
        <v>0</v>
      </c>
      <c r="AA9" s="469" t="e">
        <f t="shared" si="8"/>
        <v>#DIV/0!</v>
      </c>
      <c r="AB9" s="470" t="e">
        <f t="shared" si="9"/>
        <v>#DIV/0!</v>
      </c>
      <c r="AC9" s="466">
        <v>5</v>
      </c>
      <c r="AD9" s="491">
        <f t="shared" si="15"/>
        <v>0</v>
      </c>
      <c r="AE9" s="468">
        <f t="shared" si="2"/>
        <v>0</v>
      </c>
      <c r="AF9" s="468">
        <f>SUM(AE$5:AE9)</f>
        <v>0</v>
      </c>
      <c r="AG9" s="469" t="e">
        <f t="shared" si="10"/>
        <v>#DIV/0!</v>
      </c>
      <c r="AH9" s="470" t="e">
        <f t="shared" si="11"/>
        <v>#DIV/0!</v>
      </c>
    </row>
    <row r="10" spans="1:34">
      <c r="A10" s="441">
        <v>8</v>
      </c>
      <c r="B10" s="445"/>
      <c r="C10" s="446"/>
      <c r="D10" s="445"/>
      <c r="E10" s="446"/>
      <c r="K10" s="466">
        <v>6</v>
      </c>
      <c r="L10" s="467">
        <f t="shared" si="12"/>
        <v>0</v>
      </c>
      <c r="M10" s="468">
        <f t="shared" si="3"/>
        <v>0</v>
      </c>
      <c r="N10" s="468">
        <f>SUM(M$5:M10)</f>
        <v>0</v>
      </c>
      <c r="O10" s="469" t="e">
        <f t="shared" si="4"/>
        <v>#DIV/0!</v>
      </c>
      <c r="P10" s="470" t="e">
        <f t="shared" si="5"/>
        <v>#DIV/0!</v>
      </c>
      <c r="Q10" s="466">
        <v>6</v>
      </c>
      <c r="R10" s="491">
        <f t="shared" si="13"/>
        <v>0</v>
      </c>
      <c r="S10" s="468">
        <f t="shared" si="0"/>
        <v>0</v>
      </c>
      <c r="T10" s="468">
        <f>SUM(S$5:S10)</f>
        <v>0</v>
      </c>
      <c r="U10" s="469" t="e">
        <f t="shared" si="6"/>
        <v>#DIV/0!</v>
      </c>
      <c r="V10" s="470" t="e">
        <f t="shared" si="7"/>
        <v>#DIV/0!</v>
      </c>
      <c r="W10" s="466">
        <v>6</v>
      </c>
      <c r="X10" s="467">
        <f t="shared" si="14"/>
        <v>0</v>
      </c>
      <c r="Y10" s="468">
        <f t="shared" si="1"/>
        <v>0</v>
      </c>
      <c r="Z10" s="468">
        <f>SUM(Y$5:Y10)</f>
        <v>0</v>
      </c>
      <c r="AA10" s="469" t="e">
        <f t="shared" si="8"/>
        <v>#DIV/0!</v>
      </c>
      <c r="AB10" s="470" t="e">
        <f t="shared" si="9"/>
        <v>#DIV/0!</v>
      </c>
      <c r="AC10" s="466">
        <v>6</v>
      </c>
      <c r="AD10" s="491">
        <f t="shared" si="15"/>
        <v>0</v>
      </c>
      <c r="AE10" s="468">
        <f t="shared" si="2"/>
        <v>0</v>
      </c>
      <c r="AF10" s="468">
        <f>SUM(AE$5:AE10)</f>
        <v>0</v>
      </c>
      <c r="AG10" s="469" t="e">
        <f t="shared" si="10"/>
        <v>#DIV/0!</v>
      </c>
      <c r="AH10" s="470" t="e">
        <f t="shared" si="11"/>
        <v>#DIV/0!</v>
      </c>
    </row>
    <row r="11" spans="1:34">
      <c r="A11" s="441">
        <v>9</v>
      </c>
      <c r="B11" s="445"/>
      <c r="C11" s="446"/>
      <c r="D11" s="445"/>
      <c r="E11" s="446"/>
      <c r="K11" s="472">
        <v>7</v>
      </c>
      <c r="L11" s="467">
        <f t="shared" si="12"/>
        <v>0</v>
      </c>
      <c r="M11" s="468">
        <f t="shared" si="3"/>
        <v>0</v>
      </c>
      <c r="N11" s="468">
        <f>SUM(M$5:M11)</f>
        <v>0</v>
      </c>
      <c r="O11" s="469" t="e">
        <f t="shared" si="4"/>
        <v>#DIV/0!</v>
      </c>
      <c r="P11" s="470" t="e">
        <f t="shared" si="5"/>
        <v>#DIV/0!</v>
      </c>
      <c r="Q11" s="472">
        <v>7</v>
      </c>
      <c r="R11" s="491">
        <f t="shared" si="13"/>
        <v>0</v>
      </c>
      <c r="S11" s="468">
        <f t="shared" si="0"/>
        <v>0</v>
      </c>
      <c r="T11" s="468">
        <f>SUM(S$5:S11)</f>
        <v>0</v>
      </c>
      <c r="U11" s="469" t="e">
        <f t="shared" si="6"/>
        <v>#DIV/0!</v>
      </c>
      <c r="V11" s="470" t="e">
        <f t="shared" si="7"/>
        <v>#DIV/0!</v>
      </c>
      <c r="W11" s="472">
        <v>7</v>
      </c>
      <c r="X11" s="467">
        <f t="shared" si="14"/>
        <v>0</v>
      </c>
      <c r="Y11" s="468">
        <f t="shared" si="1"/>
        <v>0</v>
      </c>
      <c r="Z11" s="468">
        <f>SUM(Y$5:Y11)</f>
        <v>0</v>
      </c>
      <c r="AA11" s="469" t="e">
        <f t="shared" si="8"/>
        <v>#DIV/0!</v>
      </c>
      <c r="AB11" s="470" t="e">
        <f t="shared" si="9"/>
        <v>#DIV/0!</v>
      </c>
      <c r="AC11" s="472">
        <v>7</v>
      </c>
      <c r="AD11" s="491">
        <f t="shared" si="15"/>
        <v>0</v>
      </c>
      <c r="AE11" s="468">
        <f t="shared" si="2"/>
        <v>0</v>
      </c>
      <c r="AF11" s="468">
        <f>SUM(AE$5:AE11)</f>
        <v>0</v>
      </c>
      <c r="AG11" s="469" t="e">
        <f t="shared" si="10"/>
        <v>#DIV/0!</v>
      </c>
      <c r="AH11" s="470" t="e">
        <f t="shared" si="11"/>
        <v>#DIV/0!</v>
      </c>
    </row>
    <row r="12" spans="1:34">
      <c r="A12" s="441">
        <v>10</v>
      </c>
      <c r="B12" s="445"/>
      <c r="C12" s="446"/>
      <c r="D12" s="445"/>
      <c r="E12" s="446"/>
      <c r="K12" s="466">
        <v>8</v>
      </c>
      <c r="L12" s="467">
        <f t="shared" si="12"/>
        <v>0</v>
      </c>
      <c r="M12" s="468">
        <f t="shared" si="3"/>
        <v>0</v>
      </c>
      <c r="N12" s="468">
        <f>SUM(M$5:M12)</f>
        <v>0</v>
      </c>
      <c r="O12" s="469" t="e">
        <f t="shared" si="4"/>
        <v>#DIV/0!</v>
      </c>
      <c r="P12" s="470" t="e">
        <f t="shared" si="5"/>
        <v>#DIV/0!</v>
      </c>
      <c r="Q12" s="466">
        <v>8</v>
      </c>
      <c r="R12" s="491">
        <f t="shared" si="13"/>
        <v>0</v>
      </c>
      <c r="S12" s="468">
        <f t="shared" si="0"/>
        <v>0</v>
      </c>
      <c r="T12" s="468">
        <f>SUM(S$5:S12)</f>
        <v>0</v>
      </c>
      <c r="U12" s="469" t="e">
        <f t="shared" si="6"/>
        <v>#DIV/0!</v>
      </c>
      <c r="V12" s="470" t="e">
        <f t="shared" si="7"/>
        <v>#DIV/0!</v>
      </c>
      <c r="W12" s="466">
        <v>8</v>
      </c>
      <c r="X12" s="467">
        <f t="shared" si="14"/>
        <v>0</v>
      </c>
      <c r="Y12" s="468">
        <f t="shared" si="1"/>
        <v>0</v>
      </c>
      <c r="Z12" s="468">
        <f>SUM(Y$5:Y12)</f>
        <v>0</v>
      </c>
      <c r="AA12" s="469" t="e">
        <f t="shared" si="8"/>
        <v>#DIV/0!</v>
      </c>
      <c r="AB12" s="470" t="e">
        <f t="shared" si="9"/>
        <v>#DIV/0!</v>
      </c>
      <c r="AC12" s="466">
        <v>8</v>
      </c>
      <c r="AD12" s="491">
        <f t="shared" si="15"/>
        <v>0</v>
      </c>
      <c r="AE12" s="468">
        <f t="shared" si="2"/>
        <v>0</v>
      </c>
      <c r="AF12" s="468">
        <f>SUM(AE$5:AE12)</f>
        <v>0</v>
      </c>
      <c r="AG12" s="469" t="e">
        <f t="shared" si="10"/>
        <v>#DIV/0!</v>
      </c>
      <c r="AH12" s="470" t="e">
        <f t="shared" si="11"/>
        <v>#DIV/0!</v>
      </c>
    </row>
    <row r="13" spans="1:34">
      <c r="A13" s="441">
        <v>11</v>
      </c>
      <c r="B13" s="445"/>
      <c r="C13" s="446"/>
      <c r="D13" s="445"/>
      <c r="E13" s="446"/>
      <c r="K13" s="466">
        <v>9</v>
      </c>
      <c r="L13" s="467">
        <f t="shared" si="12"/>
        <v>0</v>
      </c>
      <c r="M13" s="468">
        <f t="shared" si="3"/>
        <v>0</v>
      </c>
      <c r="N13" s="468">
        <f>SUM(M$5:M13)</f>
        <v>0</v>
      </c>
      <c r="O13" s="469" t="e">
        <f t="shared" si="4"/>
        <v>#DIV/0!</v>
      </c>
      <c r="P13" s="470" t="e">
        <f t="shared" si="5"/>
        <v>#DIV/0!</v>
      </c>
      <c r="Q13" s="466">
        <v>9</v>
      </c>
      <c r="R13" s="491">
        <f t="shared" si="13"/>
        <v>0</v>
      </c>
      <c r="S13" s="468">
        <f t="shared" si="0"/>
        <v>0</v>
      </c>
      <c r="T13" s="468">
        <f>SUM(S$5:S13)</f>
        <v>0</v>
      </c>
      <c r="U13" s="469" t="e">
        <f t="shared" si="6"/>
        <v>#DIV/0!</v>
      </c>
      <c r="V13" s="470" t="e">
        <f t="shared" si="7"/>
        <v>#DIV/0!</v>
      </c>
      <c r="W13" s="466">
        <v>9</v>
      </c>
      <c r="X13" s="467">
        <f t="shared" si="14"/>
        <v>0</v>
      </c>
      <c r="Y13" s="468">
        <f t="shared" si="1"/>
        <v>0</v>
      </c>
      <c r="Z13" s="468">
        <f>SUM(Y$5:Y13)</f>
        <v>0</v>
      </c>
      <c r="AA13" s="469" t="e">
        <f t="shared" si="8"/>
        <v>#DIV/0!</v>
      </c>
      <c r="AB13" s="470" t="e">
        <f t="shared" si="9"/>
        <v>#DIV/0!</v>
      </c>
      <c r="AC13" s="466">
        <v>9</v>
      </c>
      <c r="AD13" s="491">
        <f t="shared" si="15"/>
        <v>0</v>
      </c>
      <c r="AE13" s="468">
        <f t="shared" si="2"/>
        <v>0</v>
      </c>
      <c r="AF13" s="468">
        <f>SUM(AE$5:AE13)</f>
        <v>0</v>
      </c>
      <c r="AG13" s="469" t="e">
        <f t="shared" si="10"/>
        <v>#DIV/0!</v>
      </c>
      <c r="AH13" s="470" t="e">
        <f t="shared" si="11"/>
        <v>#DIV/0!</v>
      </c>
    </row>
    <row r="14" spans="1:34">
      <c r="A14" s="441">
        <v>12</v>
      </c>
      <c r="B14" s="445"/>
      <c r="C14" s="446"/>
      <c r="D14" s="445"/>
      <c r="E14" s="446"/>
      <c r="K14" s="472">
        <v>10</v>
      </c>
      <c r="L14" s="467">
        <f t="shared" si="12"/>
        <v>0</v>
      </c>
      <c r="M14" s="468">
        <f t="shared" si="3"/>
        <v>0</v>
      </c>
      <c r="N14" s="468">
        <f>SUM(M$5:M14)</f>
        <v>0</v>
      </c>
      <c r="O14" s="469" t="e">
        <f t="shared" si="4"/>
        <v>#DIV/0!</v>
      </c>
      <c r="P14" s="470" t="e">
        <f t="shared" si="5"/>
        <v>#DIV/0!</v>
      </c>
      <c r="Q14" s="472">
        <v>10</v>
      </c>
      <c r="R14" s="491">
        <f t="shared" si="13"/>
        <v>0</v>
      </c>
      <c r="S14" s="468">
        <f t="shared" si="0"/>
        <v>0</v>
      </c>
      <c r="T14" s="468">
        <f>SUM(S$5:S14)</f>
        <v>0</v>
      </c>
      <c r="U14" s="469" t="e">
        <f t="shared" si="6"/>
        <v>#DIV/0!</v>
      </c>
      <c r="V14" s="470" t="e">
        <f t="shared" si="7"/>
        <v>#DIV/0!</v>
      </c>
      <c r="W14" s="472">
        <v>10</v>
      </c>
      <c r="X14" s="467">
        <f t="shared" si="14"/>
        <v>0</v>
      </c>
      <c r="Y14" s="468">
        <f t="shared" si="1"/>
        <v>0</v>
      </c>
      <c r="Z14" s="468">
        <f>SUM(Y$5:Y14)</f>
        <v>0</v>
      </c>
      <c r="AA14" s="469" t="e">
        <f t="shared" si="8"/>
        <v>#DIV/0!</v>
      </c>
      <c r="AB14" s="470" t="e">
        <f t="shared" si="9"/>
        <v>#DIV/0!</v>
      </c>
      <c r="AC14" s="472">
        <v>10</v>
      </c>
      <c r="AD14" s="491">
        <f t="shared" si="15"/>
        <v>0</v>
      </c>
      <c r="AE14" s="468">
        <f t="shared" si="2"/>
        <v>0</v>
      </c>
      <c r="AF14" s="468">
        <f>SUM(AE$5:AE14)</f>
        <v>0</v>
      </c>
      <c r="AG14" s="469" t="e">
        <f t="shared" si="10"/>
        <v>#DIV/0!</v>
      </c>
      <c r="AH14" s="470" t="e">
        <f t="shared" si="11"/>
        <v>#DIV/0!</v>
      </c>
    </row>
    <row r="15" spans="1:34">
      <c r="A15" s="441">
        <v>13</v>
      </c>
      <c r="B15" s="445"/>
      <c r="C15" s="446"/>
      <c r="D15" s="445"/>
      <c r="E15" s="446"/>
      <c r="K15" s="466">
        <v>11</v>
      </c>
      <c r="L15" s="467">
        <f t="shared" si="12"/>
        <v>0</v>
      </c>
      <c r="M15" s="468">
        <f t="shared" si="3"/>
        <v>0</v>
      </c>
      <c r="N15" s="468">
        <f>SUM(M$5:M15)</f>
        <v>0</v>
      </c>
      <c r="O15" s="469" t="e">
        <f t="shared" si="4"/>
        <v>#DIV/0!</v>
      </c>
      <c r="P15" s="470" t="e">
        <f t="shared" si="5"/>
        <v>#DIV/0!</v>
      </c>
      <c r="Q15" s="466">
        <v>11</v>
      </c>
      <c r="R15" s="491">
        <f t="shared" si="13"/>
        <v>0</v>
      </c>
      <c r="S15" s="468">
        <f t="shared" si="0"/>
        <v>0</v>
      </c>
      <c r="T15" s="468">
        <f>SUM(S$5:S15)</f>
        <v>0</v>
      </c>
      <c r="U15" s="469" t="e">
        <f t="shared" si="6"/>
        <v>#DIV/0!</v>
      </c>
      <c r="V15" s="470" t="e">
        <f t="shared" si="7"/>
        <v>#DIV/0!</v>
      </c>
      <c r="W15" s="466">
        <v>11</v>
      </c>
      <c r="X15" s="467">
        <f t="shared" si="14"/>
        <v>0</v>
      </c>
      <c r="Y15" s="468">
        <f t="shared" si="1"/>
        <v>0</v>
      </c>
      <c r="Z15" s="468">
        <f>SUM(Y$5:Y15)</f>
        <v>0</v>
      </c>
      <c r="AA15" s="469" t="e">
        <f t="shared" si="8"/>
        <v>#DIV/0!</v>
      </c>
      <c r="AB15" s="470" t="e">
        <f t="shared" si="9"/>
        <v>#DIV/0!</v>
      </c>
      <c r="AC15" s="466">
        <v>11</v>
      </c>
      <c r="AD15" s="491">
        <f t="shared" si="15"/>
        <v>0</v>
      </c>
      <c r="AE15" s="468">
        <f t="shared" si="2"/>
        <v>0</v>
      </c>
      <c r="AF15" s="468">
        <f>SUM(AE$5:AE15)</f>
        <v>0</v>
      </c>
      <c r="AG15" s="469" t="e">
        <f t="shared" si="10"/>
        <v>#DIV/0!</v>
      </c>
      <c r="AH15" s="470" t="e">
        <f t="shared" si="11"/>
        <v>#DIV/0!</v>
      </c>
    </row>
    <row r="16" spans="1:34">
      <c r="A16" s="441">
        <v>14</v>
      </c>
      <c r="B16" s="445"/>
      <c r="C16" s="446"/>
      <c r="D16" s="445"/>
      <c r="E16" s="446"/>
      <c r="K16" s="466">
        <v>12</v>
      </c>
      <c r="L16" s="467">
        <f t="shared" si="12"/>
        <v>0</v>
      </c>
      <c r="M16" s="468">
        <f t="shared" si="3"/>
        <v>0</v>
      </c>
      <c r="N16" s="468">
        <f>SUM(M$5:M16)</f>
        <v>0</v>
      </c>
      <c r="O16" s="469" t="e">
        <f t="shared" si="4"/>
        <v>#DIV/0!</v>
      </c>
      <c r="P16" s="470" t="e">
        <f t="shared" si="5"/>
        <v>#DIV/0!</v>
      </c>
      <c r="Q16" s="466">
        <v>12</v>
      </c>
      <c r="R16" s="491">
        <f t="shared" si="13"/>
        <v>0</v>
      </c>
      <c r="S16" s="468">
        <f t="shared" si="0"/>
        <v>0</v>
      </c>
      <c r="T16" s="468">
        <f>SUM(S$5:S16)</f>
        <v>0</v>
      </c>
      <c r="U16" s="469" t="e">
        <f t="shared" si="6"/>
        <v>#DIV/0!</v>
      </c>
      <c r="V16" s="470" t="e">
        <f t="shared" si="7"/>
        <v>#DIV/0!</v>
      </c>
      <c r="W16" s="466">
        <v>12</v>
      </c>
      <c r="X16" s="467">
        <f t="shared" si="14"/>
        <v>0</v>
      </c>
      <c r="Y16" s="468">
        <f t="shared" si="1"/>
        <v>0</v>
      </c>
      <c r="Z16" s="468">
        <f>SUM(Y$5:Y16)</f>
        <v>0</v>
      </c>
      <c r="AA16" s="469" t="e">
        <f t="shared" si="8"/>
        <v>#DIV/0!</v>
      </c>
      <c r="AB16" s="470" t="e">
        <f t="shared" si="9"/>
        <v>#DIV/0!</v>
      </c>
      <c r="AC16" s="466">
        <v>12</v>
      </c>
      <c r="AD16" s="491">
        <f t="shared" si="15"/>
        <v>0</v>
      </c>
      <c r="AE16" s="468">
        <f t="shared" si="2"/>
        <v>0</v>
      </c>
      <c r="AF16" s="468">
        <f>SUM(AE$5:AE16)</f>
        <v>0</v>
      </c>
      <c r="AG16" s="469" t="e">
        <f t="shared" si="10"/>
        <v>#DIV/0!</v>
      </c>
      <c r="AH16" s="470" t="e">
        <f t="shared" si="11"/>
        <v>#DIV/0!</v>
      </c>
    </row>
    <row r="17" spans="1:34">
      <c r="A17" s="441">
        <v>15</v>
      </c>
      <c r="B17" s="445"/>
      <c r="C17" s="446"/>
      <c r="D17" s="445"/>
      <c r="E17" s="446"/>
      <c r="K17" s="472">
        <v>13</v>
      </c>
      <c r="L17" s="467">
        <f t="shared" si="12"/>
        <v>0</v>
      </c>
      <c r="M17" s="468">
        <f t="shared" si="3"/>
        <v>0</v>
      </c>
      <c r="N17" s="468">
        <f>SUM(M$5:M17)</f>
        <v>0</v>
      </c>
      <c r="O17" s="469" t="e">
        <f t="shared" si="4"/>
        <v>#DIV/0!</v>
      </c>
      <c r="P17" s="470" t="e">
        <f t="shared" si="5"/>
        <v>#DIV/0!</v>
      </c>
      <c r="Q17" s="472">
        <v>13</v>
      </c>
      <c r="R17" s="491">
        <f t="shared" si="13"/>
        <v>0</v>
      </c>
      <c r="S17" s="468">
        <f t="shared" si="0"/>
        <v>0</v>
      </c>
      <c r="T17" s="468">
        <f>SUM(S$5:S17)</f>
        <v>0</v>
      </c>
      <c r="U17" s="469" t="e">
        <f t="shared" si="6"/>
        <v>#DIV/0!</v>
      </c>
      <c r="V17" s="470" t="e">
        <f t="shared" si="7"/>
        <v>#DIV/0!</v>
      </c>
      <c r="W17" s="472">
        <v>13</v>
      </c>
      <c r="X17" s="467">
        <f t="shared" si="14"/>
        <v>0</v>
      </c>
      <c r="Y17" s="468">
        <f t="shared" si="1"/>
        <v>0</v>
      </c>
      <c r="Z17" s="468">
        <f>SUM(Y$5:Y17)</f>
        <v>0</v>
      </c>
      <c r="AA17" s="469" t="e">
        <f t="shared" si="8"/>
        <v>#DIV/0!</v>
      </c>
      <c r="AB17" s="470" t="e">
        <f t="shared" si="9"/>
        <v>#DIV/0!</v>
      </c>
      <c r="AC17" s="472">
        <v>13</v>
      </c>
      <c r="AD17" s="491">
        <f t="shared" si="15"/>
        <v>0</v>
      </c>
      <c r="AE17" s="468">
        <f t="shared" si="2"/>
        <v>0</v>
      </c>
      <c r="AF17" s="468">
        <f>SUM(AE$5:AE17)</f>
        <v>0</v>
      </c>
      <c r="AG17" s="469" t="e">
        <f t="shared" si="10"/>
        <v>#DIV/0!</v>
      </c>
      <c r="AH17" s="470" t="e">
        <f t="shared" si="11"/>
        <v>#DIV/0!</v>
      </c>
    </row>
    <row r="18" spans="1:34">
      <c r="A18" s="441">
        <v>16</v>
      </c>
      <c r="B18" s="445"/>
      <c r="C18" s="446"/>
      <c r="D18" s="445"/>
      <c r="E18" s="446"/>
      <c r="K18" s="466">
        <v>14</v>
      </c>
      <c r="L18" s="467">
        <f t="shared" si="12"/>
        <v>0</v>
      </c>
      <c r="M18" s="468">
        <f t="shared" si="3"/>
        <v>0</v>
      </c>
      <c r="N18" s="468">
        <f>SUM(M$5:M18)</f>
        <v>0</v>
      </c>
      <c r="O18" s="469" t="e">
        <f t="shared" si="4"/>
        <v>#DIV/0!</v>
      </c>
      <c r="P18" s="470" t="e">
        <f t="shared" si="5"/>
        <v>#DIV/0!</v>
      </c>
      <c r="Q18" s="466">
        <v>14</v>
      </c>
      <c r="R18" s="491">
        <f t="shared" si="13"/>
        <v>0</v>
      </c>
      <c r="S18" s="468">
        <f t="shared" si="0"/>
        <v>0</v>
      </c>
      <c r="T18" s="468">
        <f>SUM(S$5:S18)</f>
        <v>0</v>
      </c>
      <c r="U18" s="469" t="e">
        <f t="shared" si="6"/>
        <v>#DIV/0!</v>
      </c>
      <c r="V18" s="470" t="e">
        <f t="shared" si="7"/>
        <v>#DIV/0!</v>
      </c>
      <c r="W18" s="466">
        <v>14</v>
      </c>
      <c r="X18" s="467">
        <f t="shared" si="14"/>
        <v>0</v>
      </c>
      <c r="Y18" s="468">
        <f t="shared" si="1"/>
        <v>0</v>
      </c>
      <c r="Z18" s="468">
        <f>SUM(Y$5:Y18)</f>
        <v>0</v>
      </c>
      <c r="AA18" s="469" t="e">
        <f t="shared" si="8"/>
        <v>#DIV/0!</v>
      </c>
      <c r="AB18" s="470" t="e">
        <f t="shared" si="9"/>
        <v>#DIV/0!</v>
      </c>
      <c r="AC18" s="466">
        <v>14</v>
      </c>
      <c r="AD18" s="491">
        <f t="shared" si="15"/>
        <v>0</v>
      </c>
      <c r="AE18" s="468">
        <f t="shared" si="2"/>
        <v>0</v>
      </c>
      <c r="AF18" s="468">
        <f>SUM(AE$5:AE18)</f>
        <v>0</v>
      </c>
      <c r="AG18" s="469" t="e">
        <f t="shared" si="10"/>
        <v>#DIV/0!</v>
      </c>
      <c r="AH18" s="470" t="e">
        <f t="shared" si="11"/>
        <v>#DIV/0!</v>
      </c>
    </row>
    <row r="19" spans="1:34">
      <c r="A19" s="441">
        <v>17</v>
      </c>
      <c r="B19" s="445"/>
      <c r="C19" s="446"/>
      <c r="D19" s="445"/>
      <c r="E19" s="446"/>
      <c r="K19" s="466">
        <v>15</v>
      </c>
      <c r="L19" s="467">
        <f t="shared" si="12"/>
        <v>0</v>
      </c>
      <c r="M19" s="468">
        <f t="shared" si="3"/>
        <v>0</v>
      </c>
      <c r="N19" s="468">
        <f>SUM(M$5:M19)</f>
        <v>0</v>
      </c>
      <c r="O19" s="469" t="e">
        <f t="shared" si="4"/>
        <v>#DIV/0!</v>
      </c>
      <c r="P19" s="470" t="e">
        <f t="shared" si="5"/>
        <v>#DIV/0!</v>
      </c>
      <c r="Q19" s="466">
        <v>15</v>
      </c>
      <c r="R19" s="491">
        <f t="shared" si="13"/>
        <v>0</v>
      </c>
      <c r="S19" s="468">
        <f t="shared" si="0"/>
        <v>0</v>
      </c>
      <c r="T19" s="468">
        <f>SUM(S$5:S19)</f>
        <v>0</v>
      </c>
      <c r="U19" s="469" t="e">
        <f t="shared" si="6"/>
        <v>#DIV/0!</v>
      </c>
      <c r="V19" s="470" t="e">
        <f t="shared" si="7"/>
        <v>#DIV/0!</v>
      </c>
      <c r="W19" s="466">
        <v>15</v>
      </c>
      <c r="X19" s="467">
        <f t="shared" si="14"/>
        <v>0</v>
      </c>
      <c r="Y19" s="468">
        <f t="shared" si="1"/>
        <v>0</v>
      </c>
      <c r="Z19" s="468">
        <f>SUM(Y$5:Y19)</f>
        <v>0</v>
      </c>
      <c r="AA19" s="469" t="e">
        <f t="shared" si="8"/>
        <v>#DIV/0!</v>
      </c>
      <c r="AB19" s="470" t="e">
        <f t="shared" si="9"/>
        <v>#DIV/0!</v>
      </c>
      <c r="AC19" s="466">
        <v>15</v>
      </c>
      <c r="AD19" s="491">
        <f t="shared" si="15"/>
        <v>0</v>
      </c>
      <c r="AE19" s="468">
        <f t="shared" si="2"/>
        <v>0</v>
      </c>
      <c r="AF19" s="468">
        <f>SUM(AE$5:AE19)</f>
        <v>0</v>
      </c>
      <c r="AG19" s="469" t="e">
        <f t="shared" si="10"/>
        <v>#DIV/0!</v>
      </c>
      <c r="AH19" s="470" t="e">
        <f t="shared" si="11"/>
        <v>#DIV/0!</v>
      </c>
    </row>
    <row r="20" spans="1:34">
      <c r="A20" s="441">
        <v>18</v>
      </c>
      <c r="B20" s="445"/>
      <c r="C20" s="446"/>
      <c r="D20" s="445"/>
      <c r="E20" s="446"/>
      <c r="K20" s="472">
        <v>16</v>
      </c>
      <c r="L20" s="467">
        <f t="shared" si="12"/>
        <v>0</v>
      </c>
      <c r="M20" s="468">
        <f t="shared" si="3"/>
        <v>0</v>
      </c>
      <c r="N20" s="468">
        <f>SUM(M$5:M20)</f>
        <v>0</v>
      </c>
      <c r="O20" s="469" t="e">
        <f t="shared" si="4"/>
        <v>#DIV/0!</v>
      </c>
      <c r="P20" s="470" t="e">
        <f t="shared" si="5"/>
        <v>#DIV/0!</v>
      </c>
      <c r="Q20" s="472">
        <v>16</v>
      </c>
      <c r="R20" s="491">
        <f t="shared" si="13"/>
        <v>0</v>
      </c>
      <c r="S20" s="468">
        <f t="shared" si="0"/>
        <v>0</v>
      </c>
      <c r="T20" s="468">
        <f>SUM(S$5:S20)</f>
        <v>0</v>
      </c>
      <c r="U20" s="469" t="e">
        <f t="shared" si="6"/>
        <v>#DIV/0!</v>
      </c>
      <c r="V20" s="470" t="e">
        <f t="shared" si="7"/>
        <v>#DIV/0!</v>
      </c>
      <c r="W20" s="472">
        <v>16</v>
      </c>
      <c r="X20" s="467">
        <f t="shared" si="14"/>
        <v>0</v>
      </c>
      <c r="Y20" s="468">
        <f t="shared" si="1"/>
        <v>0</v>
      </c>
      <c r="Z20" s="468">
        <f>SUM(Y$5:Y20)</f>
        <v>0</v>
      </c>
      <c r="AA20" s="469" t="e">
        <f t="shared" si="8"/>
        <v>#DIV/0!</v>
      </c>
      <c r="AB20" s="470" t="e">
        <f t="shared" si="9"/>
        <v>#DIV/0!</v>
      </c>
      <c r="AC20" s="472">
        <v>16</v>
      </c>
      <c r="AD20" s="491">
        <f t="shared" si="15"/>
        <v>0</v>
      </c>
      <c r="AE20" s="468">
        <f t="shared" si="2"/>
        <v>0</v>
      </c>
      <c r="AF20" s="468">
        <f>SUM(AE$5:AE20)</f>
        <v>0</v>
      </c>
      <c r="AG20" s="469" t="e">
        <f t="shared" si="10"/>
        <v>#DIV/0!</v>
      </c>
      <c r="AH20" s="470" t="e">
        <f t="shared" si="11"/>
        <v>#DIV/0!</v>
      </c>
    </row>
    <row r="21" spans="1:34">
      <c r="A21" s="441">
        <v>19</v>
      </c>
      <c r="B21" s="445"/>
      <c r="C21" s="446"/>
      <c r="D21" s="445"/>
      <c r="E21" s="446"/>
      <c r="K21" s="466">
        <v>17</v>
      </c>
      <c r="L21" s="467">
        <f t="shared" si="12"/>
        <v>0</v>
      </c>
      <c r="M21" s="468">
        <f t="shared" si="3"/>
        <v>0</v>
      </c>
      <c r="N21" s="468">
        <f>SUM(M$5:M21)</f>
        <v>0</v>
      </c>
      <c r="O21" s="469" t="e">
        <f t="shared" si="4"/>
        <v>#DIV/0!</v>
      </c>
      <c r="P21" s="470" t="e">
        <f t="shared" si="5"/>
        <v>#DIV/0!</v>
      </c>
      <c r="Q21" s="466">
        <v>17</v>
      </c>
      <c r="R21" s="491">
        <f t="shared" si="13"/>
        <v>0</v>
      </c>
      <c r="S21" s="468">
        <f t="shared" si="0"/>
        <v>0</v>
      </c>
      <c r="T21" s="468">
        <f>SUM(S$5:S21)</f>
        <v>0</v>
      </c>
      <c r="U21" s="469" t="e">
        <f t="shared" si="6"/>
        <v>#DIV/0!</v>
      </c>
      <c r="V21" s="470" t="e">
        <f t="shared" si="7"/>
        <v>#DIV/0!</v>
      </c>
      <c r="W21" s="466">
        <v>17</v>
      </c>
      <c r="X21" s="467">
        <f t="shared" si="14"/>
        <v>0</v>
      </c>
      <c r="Y21" s="468">
        <f t="shared" si="1"/>
        <v>0</v>
      </c>
      <c r="Z21" s="468">
        <f>SUM(Y$5:Y21)</f>
        <v>0</v>
      </c>
      <c r="AA21" s="469" t="e">
        <f t="shared" si="8"/>
        <v>#DIV/0!</v>
      </c>
      <c r="AB21" s="470" t="e">
        <f t="shared" si="9"/>
        <v>#DIV/0!</v>
      </c>
      <c r="AC21" s="466">
        <v>17</v>
      </c>
      <c r="AD21" s="491">
        <f t="shared" si="15"/>
        <v>0</v>
      </c>
      <c r="AE21" s="468">
        <f t="shared" si="2"/>
        <v>0</v>
      </c>
      <c r="AF21" s="468">
        <f>SUM(AE$5:AE21)</f>
        <v>0</v>
      </c>
      <c r="AG21" s="469" t="e">
        <f t="shared" si="10"/>
        <v>#DIV/0!</v>
      </c>
      <c r="AH21" s="470" t="e">
        <f t="shared" si="11"/>
        <v>#DIV/0!</v>
      </c>
    </row>
    <row r="22" spans="1:34">
      <c r="A22" s="441">
        <v>20</v>
      </c>
      <c r="B22" s="445"/>
      <c r="C22" s="446"/>
      <c r="D22" s="445"/>
      <c r="E22" s="446"/>
      <c r="K22" s="466">
        <v>18</v>
      </c>
      <c r="L22" s="467">
        <f t="shared" si="12"/>
        <v>0</v>
      </c>
      <c r="M22" s="468">
        <f t="shared" si="3"/>
        <v>0</v>
      </c>
      <c r="N22" s="468">
        <f>SUM(M$5:M22)</f>
        <v>0</v>
      </c>
      <c r="O22" s="469" t="e">
        <f t="shared" si="4"/>
        <v>#DIV/0!</v>
      </c>
      <c r="P22" s="470" t="e">
        <f t="shared" si="5"/>
        <v>#DIV/0!</v>
      </c>
      <c r="Q22" s="466">
        <v>18</v>
      </c>
      <c r="R22" s="491">
        <f t="shared" si="13"/>
        <v>0</v>
      </c>
      <c r="S22" s="468">
        <f t="shared" si="0"/>
        <v>0</v>
      </c>
      <c r="T22" s="468">
        <f>SUM(S$5:S22)</f>
        <v>0</v>
      </c>
      <c r="U22" s="469" t="e">
        <f t="shared" si="6"/>
        <v>#DIV/0!</v>
      </c>
      <c r="V22" s="470" t="e">
        <f t="shared" si="7"/>
        <v>#DIV/0!</v>
      </c>
      <c r="W22" s="466">
        <v>18</v>
      </c>
      <c r="X22" s="467">
        <f t="shared" si="14"/>
        <v>0</v>
      </c>
      <c r="Y22" s="468">
        <f t="shared" si="1"/>
        <v>0</v>
      </c>
      <c r="Z22" s="468">
        <f>SUM(Y$5:Y22)</f>
        <v>0</v>
      </c>
      <c r="AA22" s="469" t="e">
        <f t="shared" si="8"/>
        <v>#DIV/0!</v>
      </c>
      <c r="AB22" s="470" t="e">
        <f t="shared" si="9"/>
        <v>#DIV/0!</v>
      </c>
      <c r="AC22" s="466">
        <v>18</v>
      </c>
      <c r="AD22" s="491">
        <f t="shared" si="15"/>
        <v>0</v>
      </c>
      <c r="AE22" s="468">
        <f t="shared" si="2"/>
        <v>0</v>
      </c>
      <c r="AF22" s="468">
        <f>SUM(AE$5:AE22)</f>
        <v>0</v>
      </c>
      <c r="AG22" s="469" t="e">
        <f t="shared" si="10"/>
        <v>#DIV/0!</v>
      </c>
      <c r="AH22" s="470" t="e">
        <f t="shared" si="11"/>
        <v>#DIV/0!</v>
      </c>
    </row>
    <row r="23" spans="1:34">
      <c r="A23" s="441">
        <v>21</v>
      </c>
      <c r="B23" s="445"/>
      <c r="C23" s="446"/>
      <c r="D23" s="445"/>
      <c r="E23" s="446"/>
      <c r="K23" s="472">
        <v>19</v>
      </c>
      <c r="L23" s="467">
        <f t="shared" si="12"/>
        <v>0</v>
      </c>
      <c r="M23" s="468">
        <f t="shared" si="3"/>
        <v>0</v>
      </c>
      <c r="N23" s="468">
        <f>SUM(M$5:M23)</f>
        <v>0</v>
      </c>
      <c r="O23" s="469" t="e">
        <f t="shared" si="4"/>
        <v>#DIV/0!</v>
      </c>
      <c r="P23" s="470" t="e">
        <f t="shared" si="5"/>
        <v>#DIV/0!</v>
      </c>
      <c r="Q23" s="472">
        <v>19</v>
      </c>
      <c r="R23" s="491">
        <f t="shared" si="13"/>
        <v>0</v>
      </c>
      <c r="S23" s="468">
        <f t="shared" si="0"/>
        <v>0</v>
      </c>
      <c r="T23" s="468">
        <f>SUM(S$5:S23)</f>
        <v>0</v>
      </c>
      <c r="U23" s="469" t="e">
        <f t="shared" si="6"/>
        <v>#DIV/0!</v>
      </c>
      <c r="V23" s="470" t="e">
        <f t="shared" si="7"/>
        <v>#DIV/0!</v>
      </c>
      <c r="W23" s="472">
        <v>19</v>
      </c>
      <c r="X23" s="467">
        <f t="shared" si="14"/>
        <v>0</v>
      </c>
      <c r="Y23" s="468">
        <f t="shared" si="1"/>
        <v>0</v>
      </c>
      <c r="Z23" s="468">
        <f>SUM(Y$5:Y23)</f>
        <v>0</v>
      </c>
      <c r="AA23" s="469" t="e">
        <f t="shared" si="8"/>
        <v>#DIV/0!</v>
      </c>
      <c r="AB23" s="470" t="e">
        <f t="shared" si="9"/>
        <v>#DIV/0!</v>
      </c>
      <c r="AC23" s="472">
        <v>19</v>
      </c>
      <c r="AD23" s="491">
        <f t="shared" si="15"/>
        <v>0</v>
      </c>
      <c r="AE23" s="468">
        <f t="shared" si="2"/>
        <v>0</v>
      </c>
      <c r="AF23" s="468">
        <f>SUM(AE$5:AE23)</f>
        <v>0</v>
      </c>
      <c r="AG23" s="469" t="e">
        <f t="shared" si="10"/>
        <v>#DIV/0!</v>
      </c>
      <c r="AH23" s="470" t="e">
        <f t="shared" si="11"/>
        <v>#DIV/0!</v>
      </c>
    </row>
    <row r="24" spans="1:34">
      <c r="A24" s="441">
        <v>22</v>
      </c>
      <c r="B24" s="445"/>
      <c r="C24" s="446"/>
      <c r="D24" s="445"/>
      <c r="E24" s="446"/>
      <c r="K24" s="466">
        <v>20</v>
      </c>
      <c r="L24" s="467">
        <f t="shared" si="12"/>
        <v>0</v>
      </c>
      <c r="M24" s="468">
        <f t="shared" si="3"/>
        <v>0</v>
      </c>
      <c r="N24" s="468">
        <f>SUM(M$5:M24)</f>
        <v>0</v>
      </c>
      <c r="O24" s="469" t="e">
        <f t="shared" si="4"/>
        <v>#DIV/0!</v>
      </c>
      <c r="P24" s="470" t="e">
        <f t="shared" si="5"/>
        <v>#DIV/0!</v>
      </c>
      <c r="Q24" s="466">
        <v>20</v>
      </c>
      <c r="R24" s="491">
        <f t="shared" si="13"/>
        <v>0</v>
      </c>
      <c r="S24" s="468">
        <f t="shared" si="0"/>
        <v>0</v>
      </c>
      <c r="T24" s="468">
        <f>SUM(S$5:S24)</f>
        <v>0</v>
      </c>
      <c r="U24" s="469" t="e">
        <f t="shared" si="6"/>
        <v>#DIV/0!</v>
      </c>
      <c r="V24" s="470" t="e">
        <f t="shared" si="7"/>
        <v>#DIV/0!</v>
      </c>
      <c r="W24" s="466">
        <v>20</v>
      </c>
      <c r="X24" s="467">
        <f t="shared" si="14"/>
        <v>0</v>
      </c>
      <c r="Y24" s="468">
        <f t="shared" si="1"/>
        <v>0</v>
      </c>
      <c r="Z24" s="468">
        <f>SUM(Y$5:Y24)</f>
        <v>0</v>
      </c>
      <c r="AA24" s="469" t="e">
        <f t="shared" si="8"/>
        <v>#DIV/0!</v>
      </c>
      <c r="AB24" s="470" t="e">
        <f t="shared" si="9"/>
        <v>#DIV/0!</v>
      </c>
      <c r="AC24" s="466">
        <v>20</v>
      </c>
      <c r="AD24" s="491">
        <f t="shared" si="15"/>
        <v>0</v>
      </c>
      <c r="AE24" s="468">
        <f t="shared" si="2"/>
        <v>0</v>
      </c>
      <c r="AF24" s="468">
        <f>SUM(AE$5:AE24)</f>
        <v>0</v>
      </c>
      <c r="AG24" s="469" t="e">
        <f t="shared" si="10"/>
        <v>#DIV/0!</v>
      </c>
      <c r="AH24" s="470" t="e">
        <f t="shared" si="11"/>
        <v>#DIV/0!</v>
      </c>
    </row>
    <row r="25" spans="1:34">
      <c r="A25" s="441">
        <v>23</v>
      </c>
      <c r="B25" s="445"/>
      <c r="C25" s="446"/>
      <c r="D25" s="445"/>
      <c r="E25" s="446"/>
      <c r="K25" s="466">
        <v>21</v>
      </c>
      <c r="L25" s="467">
        <f t="shared" si="12"/>
        <v>0</v>
      </c>
      <c r="M25" s="468">
        <f t="shared" si="3"/>
        <v>0</v>
      </c>
      <c r="N25" s="468">
        <f>SUM(M$5:M25)</f>
        <v>0</v>
      </c>
      <c r="O25" s="469" t="e">
        <f t="shared" si="4"/>
        <v>#DIV/0!</v>
      </c>
      <c r="P25" s="470" t="e">
        <f t="shared" si="5"/>
        <v>#DIV/0!</v>
      </c>
      <c r="Q25" s="466">
        <v>21</v>
      </c>
      <c r="R25" s="491">
        <f t="shared" si="13"/>
        <v>0</v>
      </c>
      <c r="S25" s="468">
        <f t="shared" si="0"/>
        <v>0</v>
      </c>
      <c r="T25" s="468">
        <f>SUM(S$5:S25)</f>
        <v>0</v>
      </c>
      <c r="U25" s="469" t="e">
        <f t="shared" si="6"/>
        <v>#DIV/0!</v>
      </c>
      <c r="V25" s="470" t="e">
        <f t="shared" si="7"/>
        <v>#DIV/0!</v>
      </c>
      <c r="W25" s="466">
        <v>21</v>
      </c>
      <c r="X25" s="467">
        <f t="shared" si="14"/>
        <v>0</v>
      </c>
      <c r="Y25" s="468">
        <f t="shared" si="1"/>
        <v>0</v>
      </c>
      <c r="Z25" s="468">
        <f>SUM(Y$5:Y25)</f>
        <v>0</v>
      </c>
      <c r="AA25" s="469" t="e">
        <f t="shared" si="8"/>
        <v>#DIV/0!</v>
      </c>
      <c r="AB25" s="470" t="e">
        <f t="shared" si="9"/>
        <v>#DIV/0!</v>
      </c>
      <c r="AC25" s="466">
        <v>21</v>
      </c>
      <c r="AD25" s="491">
        <f t="shared" si="15"/>
        <v>0</v>
      </c>
      <c r="AE25" s="468">
        <f t="shared" si="2"/>
        <v>0</v>
      </c>
      <c r="AF25" s="468">
        <f>SUM(AE$5:AE25)</f>
        <v>0</v>
      </c>
      <c r="AG25" s="469" t="e">
        <f t="shared" si="10"/>
        <v>#DIV/0!</v>
      </c>
      <c r="AH25" s="470" t="e">
        <f t="shared" si="11"/>
        <v>#DIV/0!</v>
      </c>
    </row>
    <row r="26" spans="1:34">
      <c r="A26" s="441">
        <v>24</v>
      </c>
      <c r="B26" s="445"/>
      <c r="C26" s="446"/>
      <c r="D26" s="445"/>
      <c r="E26" s="446"/>
      <c r="K26" s="472">
        <v>22</v>
      </c>
      <c r="L26" s="467">
        <f t="shared" si="12"/>
        <v>0</v>
      </c>
      <c r="M26" s="468">
        <f t="shared" si="3"/>
        <v>0</v>
      </c>
      <c r="N26" s="468">
        <f>SUM(M$5:M26)</f>
        <v>0</v>
      </c>
      <c r="O26" s="469" t="e">
        <f t="shared" si="4"/>
        <v>#DIV/0!</v>
      </c>
      <c r="P26" s="470" t="e">
        <f t="shared" si="5"/>
        <v>#DIV/0!</v>
      </c>
      <c r="Q26" s="472">
        <v>22</v>
      </c>
      <c r="R26" s="491">
        <f t="shared" si="13"/>
        <v>0</v>
      </c>
      <c r="S26" s="468">
        <f t="shared" si="0"/>
        <v>0</v>
      </c>
      <c r="T26" s="468">
        <f>SUM(S$5:S26)</f>
        <v>0</v>
      </c>
      <c r="U26" s="469" t="e">
        <f t="shared" si="6"/>
        <v>#DIV/0!</v>
      </c>
      <c r="V26" s="470" t="e">
        <f t="shared" si="7"/>
        <v>#DIV/0!</v>
      </c>
      <c r="W26" s="472">
        <v>22</v>
      </c>
      <c r="X26" s="467">
        <f t="shared" si="14"/>
        <v>0</v>
      </c>
      <c r="Y26" s="468">
        <f t="shared" si="1"/>
        <v>0</v>
      </c>
      <c r="Z26" s="468">
        <f>SUM(Y$5:Y26)</f>
        <v>0</v>
      </c>
      <c r="AA26" s="469" t="e">
        <f t="shared" si="8"/>
        <v>#DIV/0!</v>
      </c>
      <c r="AB26" s="470" t="e">
        <f t="shared" si="9"/>
        <v>#DIV/0!</v>
      </c>
      <c r="AC26" s="472">
        <v>22</v>
      </c>
      <c r="AD26" s="491">
        <f t="shared" si="15"/>
        <v>0</v>
      </c>
      <c r="AE26" s="468">
        <f t="shared" si="2"/>
        <v>0</v>
      </c>
      <c r="AF26" s="468">
        <f>SUM(AE$5:AE26)</f>
        <v>0</v>
      </c>
      <c r="AG26" s="469" t="e">
        <f t="shared" si="10"/>
        <v>#DIV/0!</v>
      </c>
      <c r="AH26" s="470" t="e">
        <f t="shared" si="11"/>
        <v>#DIV/0!</v>
      </c>
    </row>
    <row r="27" spans="1:34">
      <c r="A27" s="441">
        <v>25</v>
      </c>
      <c r="B27" s="445"/>
      <c r="C27" s="446"/>
      <c r="D27" s="445"/>
      <c r="E27" s="446"/>
      <c r="K27" s="466">
        <v>23</v>
      </c>
      <c r="L27" s="467">
        <f t="shared" si="12"/>
        <v>0</v>
      </c>
      <c r="M27" s="468">
        <f t="shared" si="3"/>
        <v>0</v>
      </c>
      <c r="N27" s="468">
        <f>SUM(M$5:M27)</f>
        <v>0</v>
      </c>
      <c r="O27" s="469" t="e">
        <f t="shared" si="4"/>
        <v>#DIV/0!</v>
      </c>
      <c r="P27" s="470" t="e">
        <f t="shared" si="5"/>
        <v>#DIV/0!</v>
      </c>
      <c r="Q27" s="466">
        <v>23</v>
      </c>
      <c r="R27" s="491">
        <f t="shared" si="13"/>
        <v>0</v>
      </c>
      <c r="S27" s="468">
        <f t="shared" si="0"/>
        <v>0</v>
      </c>
      <c r="T27" s="468">
        <f>SUM(S$5:S27)</f>
        <v>0</v>
      </c>
      <c r="U27" s="469" t="e">
        <f t="shared" si="6"/>
        <v>#DIV/0!</v>
      </c>
      <c r="V27" s="470" t="e">
        <f t="shared" si="7"/>
        <v>#DIV/0!</v>
      </c>
      <c r="W27" s="466">
        <v>23</v>
      </c>
      <c r="X27" s="467">
        <f t="shared" si="14"/>
        <v>0</v>
      </c>
      <c r="Y27" s="468">
        <f t="shared" si="1"/>
        <v>0</v>
      </c>
      <c r="Z27" s="468">
        <f>SUM(Y$5:Y27)</f>
        <v>0</v>
      </c>
      <c r="AA27" s="469" t="e">
        <f t="shared" si="8"/>
        <v>#DIV/0!</v>
      </c>
      <c r="AB27" s="470" t="e">
        <f t="shared" si="9"/>
        <v>#DIV/0!</v>
      </c>
      <c r="AC27" s="466">
        <v>23</v>
      </c>
      <c r="AD27" s="491">
        <f t="shared" si="15"/>
        <v>0</v>
      </c>
      <c r="AE27" s="468">
        <f t="shared" si="2"/>
        <v>0</v>
      </c>
      <c r="AF27" s="468">
        <f>SUM(AE$5:AE27)</f>
        <v>0</v>
      </c>
      <c r="AG27" s="469" t="e">
        <f t="shared" si="10"/>
        <v>#DIV/0!</v>
      </c>
      <c r="AH27" s="470" t="e">
        <f t="shared" si="11"/>
        <v>#DIV/0!</v>
      </c>
    </row>
    <row r="28" spans="1:34">
      <c r="A28" s="441">
        <v>26</v>
      </c>
      <c r="B28" s="445"/>
      <c r="C28" s="446"/>
      <c r="D28" s="445"/>
      <c r="E28" s="446"/>
      <c r="K28" s="466">
        <v>24</v>
      </c>
      <c r="L28" s="467">
        <f t="shared" si="12"/>
        <v>0</v>
      </c>
      <c r="M28" s="468">
        <f t="shared" si="3"/>
        <v>0</v>
      </c>
      <c r="N28" s="468">
        <f>SUM(M$5:M28)</f>
        <v>0</v>
      </c>
      <c r="O28" s="469" t="e">
        <f t="shared" si="4"/>
        <v>#DIV/0!</v>
      </c>
      <c r="P28" s="470" t="e">
        <f t="shared" si="5"/>
        <v>#DIV/0!</v>
      </c>
      <c r="Q28" s="466">
        <v>24</v>
      </c>
      <c r="R28" s="491">
        <f t="shared" si="13"/>
        <v>0</v>
      </c>
      <c r="S28" s="468">
        <f t="shared" si="0"/>
        <v>0</v>
      </c>
      <c r="T28" s="468">
        <f>SUM(S$5:S28)</f>
        <v>0</v>
      </c>
      <c r="U28" s="469" t="e">
        <f t="shared" si="6"/>
        <v>#DIV/0!</v>
      </c>
      <c r="V28" s="470" t="e">
        <f t="shared" si="7"/>
        <v>#DIV/0!</v>
      </c>
      <c r="W28" s="466">
        <v>24</v>
      </c>
      <c r="X28" s="467">
        <f t="shared" si="14"/>
        <v>0</v>
      </c>
      <c r="Y28" s="468">
        <f t="shared" si="1"/>
        <v>0</v>
      </c>
      <c r="Z28" s="468">
        <f>SUM(Y$5:Y28)</f>
        <v>0</v>
      </c>
      <c r="AA28" s="469" t="e">
        <f t="shared" si="8"/>
        <v>#DIV/0!</v>
      </c>
      <c r="AB28" s="470" t="e">
        <f t="shared" si="9"/>
        <v>#DIV/0!</v>
      </c>
      <c r="AC28" s="466">
        <v>24</v>
      </c>
      <c r="AD28" s="491">
        <f t="shared" si="15"/>
        <v>0</v>
      </c>
      <c r="AE28" s="468">
        <f t="shared" si="2"/>
        <v>0</v>
      </c>
      <c r="AF28" s="468">
        <f>SUM(AE$5:AE28)</f>
        <v>0</v>
      </c>
      <c r="AG28" s="469" t="e">
        <f t="shared" si="10"/>
        <v>#DIV/0!</v>
      </c>
      <c r="AH28" s="470" t="e">
        <f t="shared" si="11"/>
        <v>#DIV/0!</v>
      </c>
    </row>
    <row r="29" spans="1:34">
      <c r="A29" s="441">
        <v>27</v>
      </c>
      <c r="B29" s="445"/>
      <c r="C29" s="446"/>
      <c r="D29" s="445"/>
      <c r="E29" s="446"/>
      <c r="K29" s="472">
        <v>25</v>
      </c>
      <c r="L29" s="467">
        <f t="shared" si="12"/>
        <v>0</v>
      </c>
      <c r="M29" s="468">
        <f t="shared" si="3"/>
        <v>0</v>
      </c>
      <c r="N29" s="468">
        <f>SUM(M$5:M29)</f>
        <v>0</v>
      </c>
      <c r="O29" s="469" t="e">
        <f t="shared" si="4"/>
        <v>#DIV/0!</v>
      </c>
      <c r="P29" s="470" t="e">
        <f t="shared" si="5"/>
        <v>#DIV/0!</v>
      </c>
      <c r="Q29" s="472">
        <v>25</v>
      </c>
      <c r="R29" s="491">
        <f t="shared" si="13"/>
        <v>0</v>
      </c>
      <c r="S29" s="468">
        <f t="shared" si="0"/>
        <v>0</v>
      </c>
      <c r="T29" s="468">
        <f>SUM(S$5:S29)</f>
        <v>0</v>
      </c>
      <c r="U29" s="469" t="e">
        <f t="shared" si="6"/>
        <v>#DIV/0!</v>
      </c>
      <c r="V29" s="470" t="e">
        <f t="shared" si="7"/>
        <v>#DIV/0!</v>
      </c>
      <c r="W29" s="472">
        <v>25</v>
      </c>
      <c r="X29" s="467">
        <f t="shared" si="14"/>
        <v>0</v>
      </c>
      <c r="Y29" s="468">
        <f t="shared" si="1"/>
        <v>0</v>
      </c>
      <c r="Z29" s="468">
        <f>SUM(Y$5:Y29)</f>
        <v>0</v>
      </c>
      <c r="AA29" s="469" t="e">
        <f t="shared" si="8"/>
        <v>#DIV/0!</v>
      </c>
      <c r="AB29" s="470" t="e">
        <f t="shared" si="9"/>
        <v>#DIV/0!</v>
      </c>
      <c r="AC29" s="472">
        <v>25</v>
      </c>
      <c r="AD29" s="491">
        <f t="shared" si="15"/>
        <v>0</v>
      </c>
      <c r="AE29" s="468">
        <f t="shared" si="2"/>
        <v>0</v>
      </c>
      <c r="AF29" s="468">
        <f>SUM(AE$5:AE29)</f>
        <v>0</v>
      </c>
      <c r="AG29" s="469" t="e">
        <f t="shared" si="10"/>
        <v>#DIV/0!</v>
      </c>
      <c r="AH29" s="470" t="e">
        <f t="shared" si="11"/>
        <v>#DIV/0!</v>
      </c>
    </row>
    <row r="30" spans="1:34">
      <c r="A30" s="441">
        <v>28</v>
      </c>
      <c r="B30" s="445"/>
      <c r="C30" s="446"/>
      <c r="D30" s="445"/>
      <c r="E30" s="446"/>
      <c r="K30" s="466">
        <v>26</v>
      </c>
      <c r="L30" s="467">
        <f t="shared" si="12"/>
        <v>0</v>
      </c>
      <c r="M30" s="468">
        <f t="shared" si="3"/>
        <v>0</v>
      </c>
      <c r="N30" s="468">
        <f>SUM(M$5:M30)</f>
        <v>0</v>
      </c>
      <c r="O30" s="469" t="e">
        <f t="shared" si="4"/>
        <v>#DIV/0!</v>
      </c>
      <c r="P30" s="470" t="e">
        <f t="shared" si="5"/>
        <v>#DIV/0!</v>
      </c>
      <c r="Q30" s="466">
        <v>26</v>
      </c>
      <c r="R30" s="491">
        <f t="shared" si="13"/>
        <v>0</v>
      </c>
      <c r="S30" s="468">
        <f t="shared" si="0"/>
        <v>0</v>
      </c>
      <c r="T30" s="468">
        <f>SUM(S$5:S30)</f>
        <v>0</v>
      </c>
      <c r="U30" s="469" t="e">
        <f t="shared" si="6"/>
        <v>#DIV/0!</v>
      </c>
      <c r="V30" s="470" t="e">
        <f t="shared" si="7"/>
        <v>#DIV/0!</v>
      </c>
      <c r="W30" s="466">
        <v>26</v>
      </c>
      <c r="X30" s="467">
        <f t="shared" si="14"/>
        <v>0</v>
      </c>
      <c r="Y30" s="468">
        <f t="shared" si="1"/>
        <v>0</v>
      </c>
      <c r="Z30" s="468">
        <f>SUM(Y$5:Y30)</f>
        <v>0</v>
      </c>
      <c r="AA30" s="469" t="e">
        <f t="shared" si="8"/>
        <v>#DIV/0!</v>
      </c>
      <c r="AB30" s="470" t="e">
        <f t="shared" si="9"/>
        <v>#DIV/0!</v>
      </c>
      <c r="AC30" s="466">
        <v>26</v>
      </c>
      <c r="AD30" s="491">
        <f t="shared" si="15"/>
        <v>0</v>
      </c>
      <c r="AE30" s="468">
        <f t="shared" si="2"/>
        <v>0</v>
      </c>
      <c r="AF30" s="468">
        <f>SUM(AE$5:AE30)</f>
        <v>0</v>
      </c>
      <c r="AG30" s="469" t="e">
        <f t="shared" si="10"/>
        <v>#DIV/0!</v>
      </c>
      <c r="AH30" s="470" t="e">
        <f t="shared" si="11"/>
        <v>#DIV/0!</v>
      </c>
    </row>
    <row r="31" spans="1:34">
      <c r="A31" s="441">
        <v>29</v>
      </c>
      <c r="B31" s="445"/>
      <c r="C31" s="446"/>
      <c r="D31" s="445"/>
      <c r="E31" s="446"/>
      <c r="K31" s="466">
        <v>27</v>
      </c>
      <c r="L31" s="467">
        <f t="shared" si="12"/>
        <v>0</v>
      </c>
      <c r="M31" s="468">
        <f t="shared" si="3"/>
        <v>0</v>
      </c>
      <c r="N31" s="468">
        <f>SUM(M$5:M31)</f>
        <v>0</v>
      </c>
      <c r="O31" s="469" t="e">
        <f t="shared" si="4"/>
        <v>#DIV/0!</v>
      </c>
      <c r="P31" s="470" t="e">
        <f t="shared" si="5"/>
        <v>#DIV/0!</v>
      </c>
      <c r="Q31" s="466">
        <v>27</v>
      </c>
      <c r="R31" s="491">
        <f t="shared" si="13"/>
        <v>0</v>
      </c>
      <c r="S31" s="468">
        <f t="shared" si="0"/>
        <v>0</v>
      </c>
      <c r="T31" s="468">
        <f>SUM(S$5:S31)</f>
        <v>0</v>
      </c>
      <c r="U31" s="469" t="e">
        <f t="shared" si="6"/>
        <v>#DIV/0!</v>
      </c>
      <c r="V31" s="470" t="e">
        <f t="shared" si="7"/>
        <v>#DIV/0!</v>
      </c>
      <c r="W31" s="466">
        <v>27</v>
      </c>
      <c r="X31" s="467">
        <f t="shared" si="14"/>
        <v>0</v>
      </c>
      <c r="Y31" s="468">
        <f t="shared" si="1"/>
        <v>0</v>
      </c>
      <c r="Z31" s="468">
        <f>SUM(Y$5:Y31)</f>
        <v>0</v>
      </c>
      <c r="AA31" s="469" t="e">
        <f t="shared" si="8"/>
        <v>#DIV/0!</v>
      </c>
      <c r="AB31" s="470" t="e">
        <f t="shared" si="9"/>
        <v>#DIV/0!</v>
      </c>
      <c r="AC31" s="466">
        <v>27</v>
      </c>
      <c r="AD31" s="491">
        <f t="shared" si="15"/>
        <v>0</v>
      </c>
      <c r="AE31" s="468">
        <f t="shared" si="2"/>
        <v>0</v>
      </c>
      <c r="AF31" s="468">
        <f>SUM(AE$5:AE31)</f>
        <v>0</v>
      </c>
      <c r="AG31" s="469" t="e">
        <f t="shared" si="10"/>
        <v>#DIV/0!</v>
      </c>
      <c r="AH31" s="470" t="e">
        <f t="shared" si="11"/>
        <v>#DIV/0!</v>
      </c>
    </row>
    <row r="32" spans="1:34">
      <c r="A32" s="441">
        <v>30</v>
      </c>
      <c r="B32" s="445"/>
      <c r="C32" s="446"/>
      <c r="D32" s="445"/>
      <c r="E32" s="446"/>
      <c r="K32" s="472">
        <v>28</v>
      </c>
      <c r="L32" s="467">
        <f t="shared" si="12"/>
        <v>0</v>
      </c>
      <c r="M32" s="468">
        <f t="shared" si="3"/>
        <v>0</v>
      </c>
      <c r="N32" s="468">
        <f>SUM(M$5:M32)</f>
        <v>0</v>
      </c>
      <c r="O32" s="469" t="e">
        <f t="shared" si="4"/>
        <v>#DIV/0!</v>
      </c>
      <c r="P32" s="470" t="e">
        <f t="shared" si="5"/>
        <v>#DIV/0!</v>
      </c>
      <c r="Q32" s="472">
        <v>28</v>
      </c>
      <c r="R32" s="491">
        <f t="shared" si="13"/>
        <v>0</v>
      </c>
      <c r="S32" s="468">
        <f t="shared" si="0"/>
        <v>0</v>
      </c>
      <c r="T32" s="468">
        <f>SUM(S$5:S32)</f>
        <v>0</v>
      </c>
      <c r="U32" s="469" t="e">
        <f t="shared" si="6"/>
        <v>#DIV/0!</v>
      </c>
      <c r="V32" s="470" t="e">
        <f t="shared" si="7"/>
        <v>#DIV/0!</v>
      </c>
      <c r="W32" s="472">
        <v>28</v>
      </c>
      <c r="X32" s="467">
        <f t="shared" si="14"/>
        <v>0</v>
      </c>
      <c r="Y32" s="468">
        <f t="shared" si="1"/>
        <v>0</v>
      </c>
      <c r="Z32" s="468">
        <f>SUM(Y$5:Y32)</f>
        <v>0</v>
      </c>
      <c r="AA32" s="469" t="e">
        <f t="shared" si="8"/>
        <v>#DIV/0!</v>
      </c>
      <c r="AB32" s="470" t="e">
        <f t="shared" si="9"/>
        <v>#DIV/0!</v>
      </c>
      <c r="AC32" s="472">
        <v>28</v>
      </c>
      <c r="AD32" s="491">
        <f t="shared" si="15"/>
        <v>0</v>
      </c>
      <c r="AE32" s="468">
        <f t="shared" si="2"/>
        <v>0</v>
      </c>
      <c r="AF32" s="468">
        <f>SUM(AE$5:AE32)</f>
        <v>0</v>
      </c>
      <c r="AG32" s="469" t="e">
        <f t="shared" si="10"/>
        <v>#DIV/0!</v>
      </c>
      <c r="AH32" s="470" t="e">
        <f t="shared" si="11"/>
        <v>#DIV/0!</v>
      </c>
    </row>
    <row r="33" spans="1:34">
      <c r="A33" s="441">
        <v>31</v>
      </c>
      <c r="B33" s="445"/>
      <c r="C33" s="446"/>
      <c r="D33" s="445"/>
      <c r="E33" s="446"/>
      <c r="K33" s="466">
        <v>29</v>
      </c>
      <c r="L33" s="467">
        <f t="shared" si="12"/>
        <v>0</v>
      </c>
      <c r="M33" s="468">
        <f t="shared" si="3"/>
        <v>0</v>
      </c>
      <c r="N33" s="468">
        <f>SUM(M$5:M33)</f>
        <v>0</v>
      </c>
      <c r="O33" s="469" t="e">
        <f t="shared" si="4"/>
        <v>#DIV/0!</v>
      </c>
      <c r="P33" s="470" t="e">
        <f t="shared" si="5"/>
        <v>#DIV/0!</v>
      </c>
      <c r="Q33" s="466">
        <v>29</v>
      </c>
      <c r="R33" s="491">
        <f t="shared" si="13"/>
        <v>0</v>
      </c>
      <c r="S33" s="468">
        <f t="shared" si="0"/>
        <v>0</v>
      </c>
      <c r="T33" s="468">
        <f>SUM(S$5:S33)</f>
        <v>0</v>
      </c>
      <c r="U33" s="469" t="e">
        <f t="shared" si="6"/>
        <v>#DIV/0!</v>
      </c>
      <c r="V33" s="470" t="e">
        <f t="shared" si="7"/>
        <v>#DIV/0!</v>
      </c>
      <c r="W33" s="466">
        <v>29</v>
      </c>
      <c r="X33" s="467">
        <f t="shared" si="14"/>
        <v>0</v>
      </c>
      <c r="Y33" s="468">
        <f t="shared" si="1"/>
        <v>0</v>
      </c>
      <c r="Z33" s="468">
        <f>SUM(Y$5:Y33)</f>
        <v>0</v>
      </c>
      <c r="AA33" s="469" t="e">
        <f t="shared" si="8"/>
        <v>#DIV/0!</v>
      </c>
      <c r="AB33" s="470" t="e">
        <f t="shared" si="9"/>
        <v>#DIV/0!</v>
      </c>
      <c r="AC33" s="466">
        <v>29</v>
      </c>
      <c r="AD33" s="491">
        <f t="shared" si="15"/>
        <v>0</v>
      </c>
      <c r="AE33" s="468">
        <f t="shared" si="2"/>
        <v>0</v>
      </c>
      <c r="AF33" s="468">
        <f>SUM(AE$5:AE33)</f>
        <v>0</v>
      </c>
      <c r="AG33" s="469" t="e">
        <f t="shared" si="10"/>
        <v>#DIV/0!</v>
      </c>
      <c r="AH33" s="470" t="e">
        <f t="shared" si="11"/>
        <v>#DIV/0!</v>
      </c>
    </row>
    <row r="34" spans="1:34">
      <c r="A34" s="441">
        <v>32</v>
      </c>
      <c r="B34" s="445"/>
      <c r="C34" s="446"/>
      <c r="D34" s="445"/>
      <c r="E34" s="446"/>
      <c r="K34" s="466">
        <v>30</v>
      </c>
      <c r="L34" s="467">
        <f t="shared" si="12"/>
        <v>0</v>
      </c>
      <c r="M34" s="468">
        <f t="shared" si="3"/>
        <v>0</v>
      </c>
      <c r="N34" s="468">
        <f>SUM(M$5:M34)</f>
        <v>0</v>
      </c>
      <c r="O34" s="469" t="e">
        <f t="shared" si="4"/>
        <v>#DIV/0!</v>
      </c>
      <c r="P34" s="470" t="e">
        <f t="shared" si="5"/>
        <v>#DIV/0!</v>
      </c>
      <c r="Q34" s="466">
        <v>30</v>
      </c>
      <c r="R34" s="491">
        <f t="shared" si="13"/>
        <v>0</v>
      </c>
      <c r="S34" s="468">
        <f t="shared" si="0"/>
        <v>0</v>
      </c>
      <c r="T34" s="468">
        <f>SUM(S$5:S34)</f>
        <v>0</v>
      </c>
      <c r="U34" s="469" t="e">
        <f t="shared" si="6"/>
        <v>#DIV/0!</v>
      </c>
      <c r="V34" s="470" t="e">
        <f t="shared" si="7"/>
        <v>#DIV/0!</v>
      </c>
      <c r="W34" s="466">
        <v>30</v>
      </c>
      <c r="X34" s="467">
        <f t="shared" si="14"/>
        <v>0</v>
      </c>
      <c r="Y34" s="468">
        <f t="shared" si="1"/>
        <v>0</v>
      </c>
      <c r="Z34" s="468">
        <f>SUM(Y$5:Y34)</f>
        <v>0</v>
      </c>
      <c r="AA34" s="469" t="e">
        <f t="shared" si="8"/>
        <v>#DIV/0!</v>
      </c>
      <c r="AB34" s="470" t="e">
        <f t="shared" si="9"/>
        <v>#DIV/0!</v>
      </c>
      <c r="AC34" s="466">
        <v>30</v>
      </c>
      <c r="AD34" s="491">
        <f t="shared" si="15"/>
        <v>0</v>
      </c>
      <c r="AE34" s="468">
        <f t="shared" si="2"/>
        <v>0</v>
      </c>
      <c r="AF34" s="468">
        <f>SUM(AE$5:AE34)</f>
        <v>0</v>
      </c>
      <c r="AG34" s="469" t="e">
        <f t="shared" si="10"/>
        <v>#DIV/0!</v>
      </c>
      <c r="AH34" s="470" t="e">
        <f t="shared" si="11"/>
        <v>#DIV/0!</v>
      </c>
    </row>
    <row r="35" spans="1:34">
      <c r="A35" s="441">
        <v>33</v>
      </c>
      <c r="B35" s="445"/>
      <c r="C35" s="446"/>
      <c r="D35" s="445"/>
      <c r="E35" s="446"/>
      <c r="K35" s="472">
        <v>31</v>
      </c>
      <c r="L35" s="467">
        <f t="shared" si="12"/>
        <v>0</v>
      </c>
      <c r="M35" s="468">
        <f t="shared" si="3"/>
        <v>0</v>
      </c>
      <c r="N35" s="468">
        <f>SUM(M$5:M35)</f>
        <v>0</v>
      </c>
      <c r="O35" s="469" t="e">
        <f t="shared" si="4"/>
        <v>#DIV/0!</v>
      </c>
      <c r="P35" s="470" t="e">
        <f t="shared" si="5"/>
        <v>#DIV/0!</v>
      </c>
      <c r="Q35" s="472">
        <v>31</v>
      </c>
      <c r="R35" s="491">
        <f t="shared" si="13"/>
        <v>0</v>
      </c>
      <c r="S35" s="468">
        <f t="shared" si="0"/>
        <v>0</v>
      </c>
      <c r="T35" s="468">
        <f>SUM(S$5:S35)</f>
        <v>0</v>
      </c>
      <c r="U35" s="469" t="e">
        <f t="shared" si="6"/>
        <v>#DIV/0!</v>
      </c>
      <c r="V35" s="470" t="e">
        <f t="shared" si="7"/>
        <v>#DIV/0!</v>
      </c>
      <c r="W35" s="472">
        <v>31</v>
      </c>
      <c r="X35" s="467">
        <f t="shared" si="14"/>
        <v>0</v>
      </c>
      <c r="Y35" s="468">
        <f t="shared" si="1"/>
        <v>0</v>
      </c>
      <c r="Z35" s="468">
        <f>SUM(Y$5:Y35)</f>
        <v>0</v>
      </c>
      <c r="AA35" s="469" t="e">
        <f t="shared" si="8"/>
        <v>#DIV/0!</v>
      </c>
      <c r="AB35" s="470" t="e">
        <f t="shared" si="9"/>
        <v>#DIV/0!</v>
      </c>
      <c r="AC35" s="472">
        <v>31</v>
      </c>
      <c r="AD35" s="491">
        <f t="shared" si="15"/>
        <v>0</v>
      </c>
      <c r="AE35" s="468">
        <f t="shared" si="2"/>
        <v>0</v>
      </c>
      <c r="AF35" s="468">
        <f>SUM(AE$5:AE35)</f>
        <v>0</v>
      </c>
      <c r="AG35" s="469" t="e">
        <f t="shared" si="10"/>
        <v>#DIV/0!</v>
      </c>
      <c r="AH35" s="470" t="e">
        <f t="shared" si="11"/>
        <v>#DIV/0!</v>
      </c>
    </row>
    <row r="36" spans="1:34">
      <c r="A36" s="441">
        <v>34</v>
      </c>
      <c r="B36" s="445"/>
      <c r="C36" s="446"/>
      <c r="D36" s="445"/>
      <c r="E36" s="446"/>
      <c r="K36" s="466">
        <v>32</v>
      </c>
      <c r="L36" s="467">
        <f t="shared" si="12"/>
        <v>0</v>
      </c>
      <c r="M36" s="468">
        <f t="shared" si="3"/>
        <v>0</v>
      </c>
      <c r="N36" s="468">
        <f>SUM(M$5:M36)</f>
        <v>0</v>
      </c>
      <c r="O36" s="469" t="e">
        <f t="shared" si="4"/>
        <v>#DIV/0!</v>
      </c>
      <c r="P36" s="470" t="e">
        <f t="shared" si="5"/>
        <v>#DIV/0!</v>
      </c>
      <c r="Q36" s="466">
        <v>32</v>
      </c>
      <c r="R36" s="491">
        <f t="shared" si="13"/>
        <v>0</v>
      </c>
      <c r="S36" s="468">
        <f t="shared" si="0"/>
        <v>0</v>
      </c>
      <c r="T36" s="468">
        <f>SUM(S$5:S36)</f>
        <v>0</v>
      </c>
      <c r="U36" s="469" t="e">
        <f t="shared" si="6"/>
        <v>#DIV/0!</v>
      </c>
      <c r="V36" s="470" t="e">
        <f t="shared" si="7"/>
        <v>#DIV/0!</v>
      </c>
      <c r="W36" s="466">
        <v>32</v>
      </c>
      <c r="X36" s="467">
        <f t="shared" si="14"/>
        <v>0</v>
      </c>
      <c r="Y36" s="468">
        <f t="shared" si="1"/>
        <v>0</v>
      </c>
      <c r="Z36" s="468">
        <f>SUM(Y$5:Y36)</f>
        <v>0</v>
      </c>
      <c r="AA36" s="469" t="e">
        <f t="shared" si="8"/>
        <v>#DIV/0!</v>
      </c>
      <c r="AB36" s="470" t="e">
        <f t="shared" si="9"/>
        <v>#DIV/0!</v>
      </c>
      <c r="AC36" s="466">
        <v>32</v>
      </c>
      <c r="AD36" s="491">
        <f t="shared" si="15"/>
        <v>0</v>
      </c>
      <c r="AE36" s="468">
        <f t="shared" si="2"/>
        <v>0</v>
      </c>
      <c r="AF36" s="468">
        <f>SUM(AE$5:AE36)</f>
        <v>0</v>
      </c>
      <c r="AG36" s="469" t="e">
        <f t="shared" si="10"/>
        <v>#DIV/0!</v>
      </c>
      <c r="AH36" s="470" t="e">
        <f t="shared" si="11"/>
        <v>#DIV/0!</v>
      </c>
    </row>
    <row r="37" spans="1:34">
      <c r="A37" s="441">
        <v>35</v>
      </c>
      <c r="B37" s="445"/>
      <c r="C37" s="446"/>
      <c r="D37" s="445"/>
      <c r="E37" s="446"/>
      <c r="K37" s="466">
        <v>33</v>
      </c>
      <c r="L37" s="467">
        <f t="shared" si="12"/>
        <v>0</v>
      </c>
      <c r="M37" s="468">
        <f t="shared" si="3"/>
        <v>0</v>
      </c>
      <c r="N37" s="468">
        <f>SUM(M$5:M37)</f>
        <v>0</v>
      </c>
      <c r="O37" s="469" t="e">
        <f t="shared" si="4"/>
        <v>#DIV/0!</v>
      </c>
      <c r="P37" s="470" t="e">
        <f t="shared" si="5"/>
        <v>#DIV/0!</v>
      </c>
      <c r="Q37" s="466">
        <v>33</v>
      </c>
      <c r="R37" s="491">
        <f t="shared" si="13"/>
        <v>0</v>
      </c>
      <c r="S37" s="468">
        <f t="shared" ref="S37:S53" si="16">SUMPRODUCT(--($C$3:$C$5002&gt;=R37),--($C$3:$C$5002&lt;R38),--(NOT(ISBLANK($C$3:$C$5002))))</f>
        <v>0</v>
      </c>
      <c r="T37" s="468">
        <f>SUM(S$5:S37)</f>
        <v>0</v>
      </c>
      <c r="U37" s="469" t="e">
        <f t="shared" si="6"/>
        <v>#DIV/0!</v>
      </c>
      <c r="V37" s="470" t="e">
        <f t="shared" si="7"/>
        <v>#DIV/0!</v>
      </c>
      <c r="W37" s="466">
        <v>33</v>
      </c>
      <c r="X37" s="467">
        <f t="shared" si="14"/>
        <v>0</v>
      </c>
      <c r="Y37" s="468">
        <f t="shared" ref="Y37:Y53" si="17">SUMPRODUCT(--($D$3:$D$5002&gt;=X37),--($D$3:$D$5002&lt;X38),--(NOT(ISBLANK($D$3:$D$5002))))</f>
        <v>0</v>
      </c>
      <c r="Z37" s="468">
        <f>SUM(Y$5:Y37)</f>
        <v>0</v>
      </c>
      <c r="AA37" s="469" t="e">
        <f t="shared" si="8"/>
        <v>#DIV/0!</v>
      </c>
      <c r="AB37" s="470" t="e">
        <f t="shared" si="9"/>
        <v>#DIV/0!</v>
      </c>
      <c r="AC37" s="466">
        <v>33</v>
      </c>
      <c r="AD37" s="491">
        <f t="shared" si="15"/>
        <v>0</v>
      </c>
      <c r="AE37" s="468">
        <f t="shared" ref="AE37:AE53" si="18">SUMPRODUCT(--($E$3:$E$5002&gt;=AD37),--($E$3:$E$5002&lt;AD38),--(NOT(ISBLANK($E$3:$E$5002))))</f>
        <v>0</v>
      </c>
      <c r="AF37" s="468">
        <f>SUM(AE$5:AE37)</f>
        <v>0</v>
      </c>
      <c r="AG37" s="469" t="e">
        <f t="shared" si="10"/>
        <v>#DIV/0!</v>
      </c>
      <c r="AH37" s="470" t="e">
        <f t="shared" si="11"/>
        <v>#DIV/0!</v>
      </c>
    </row>
    <row r="38" spans="1:34">
      <c r="A38" s="441">
        <v>36</v>
      </c>
      <c r="B38" s="445"/>
      <c r="C38" s="446"/>
      <c r="D38" s="445"/>
      <c r="E38" s="446"/>
      <c r="K38" s="472">
        <v>34</v>
      </c>
      <c r="L38" s="467">
        <f t="shared" si="12"/>
        <v>0</v>
      </c>
      <c r="M38" s="468">
        <f t="shared" si="3"/>
        <v>0</v>
      </c>
      <c r="N38" s="468">
        <f>SUM(M$5:M38)</f>
        <v>0</v>
      </c>
      <c r="O38" s="469" t="e">
        <f t="shared" si="4"/>
        <v>#DIV/0!</v>
      </c>
      <c r="P38" s="470" t="e">
        <f t="shared" si="5"/>
        <v>#DIV/0!</v>
      </c>
      <c r="Q38" s="472">
        <v>34</v>
      </c>
      <c r="R38" s="491">
        <f t="shared" si="13"/>
        <v>0</v>
      </c>
      <c r="S38" s="468">
        <f t="shared" si="16"/>
        <v>0</v>
      </c>
      <c r="T38" s="468">
        <f>SUM(S$5:S38)</f>
        <v>0</v>
      </c>
      <c r="U38" s="469" t="e">
        <f t="shared" si="6"/>
        <v>#DIV/0!</v>
      </c>
      <c r="V38" s="470" t="e">
        <f t="shared" si="7"/>
        <v>#DIV/0!</v>
      </c>
      <c r="W38" s="472">
        <v>34</v>
      </c>
      <c r="X38" s="467">
        <f t="shared" si="14"/>
        <v>0</v>
      </c>
      <c r="Y38" s="468">
        <f t="shared" si="17"/>
        <v>0</v>
      </c>
      <c r="Z38" s="468">
        <f>SUM(Y$5:Y38)</f>
        <v>0</v>
      </c>
      <c r="AA38" s="469" t="e">
        <f t="shared" si="8"/>
        <v>#DIV/0!</v>
      </c>
      <c r="AB38" s="470" t="e">
        <f t="shared" si="9"/>
        <v>#DIV/0!</v>
      </c>
      <c r="AC38" s="472">
        <v>34</v>
      </c>
      <c r="AD38" s="491">
        <f t="shared" si="15"/>
        <v>0</v>
      </c>
      <c r="AE38" s="468">
        <f t="shared" si="18"/>
        <v>0</v>
      </c>
      <c r="AF38" s="468">
        <f>SUM(AE$5:AE38)</f>
        <v>0</v>
      </c>
      <c r="AG38" s="469" t="e">
        <f t="shared" si="10"/>
        <v>#DIV/0!</v>
      </c>
      <c r="AH38" s="470" t="e">
        <f t="shared" si="11"/>
        <v>#DIV/0!</v>
      </c>
    </row>
    <row r="39" spans="1:34">
      <c r="A39" s="441">
        <v>37</v>
      </c>
      <c r="B39" s="445"/>
      <c r="C39" s="446"/>
      <c r="D39" s="445"/>
      <c r="E39" s="446"/>
      <c r="K39" s="466">
        <v>35</v>
      </c>
      <c r="L39" s="467">
        <f t="shared" si="12"/>
        <v>0</v>
      </c>
      <c r="M39" s="468">
        <f t="shared" si="3"/>
        <v>0</v>
      </c>
      <c r="N39" s="468">
        <f>SUM(M$5:M39)</f>
        <v>0</v>
      </c>
      <c r="O39" s="469" t="e">
        <f t="shared" si="4"/>
        <v>#DIV/0!</v>
      </c>
      <c r="P39" s="470" t="e">
        <f t="shared" si="5"/>
        <v>#DIV/0!</v>
      </c>
      <c r="Q39" s="466">
        <v>35</v>
      </c>
      <c r="R39" s="491">
        <f t="shared" si="13"/>
        <v>0</v>
      </c>
      <c r="S39" s="468">
        <f t="shared" si="16"/>
        <v>0</v>
      </c>
      <c r="T39" s="468">
        <f>SUM(S$5:S39)</f>
        <v>0</v>
      </c>
      <c r="U39" s="469" t="e">
        <f t="shared" si="6"/>
        <v>#DIV/0!</v>
      </c>
      <c r="V39" s="470" t="e">
        <f t="shared" si="7"/>
        <v>#DIV/0!</v>
      </c>
      <c r="W39" s="466">
        <v>35</v>
      </c>
      <c r="X39" s="467">
        <f t="shared" si="14"/>
        <v>0</v>
      </c>
      <c r="Y39" s="468">
        <f t="shared" si="17"/>
        <v>0</v>
      </c>
      <c r="Z39" s="468">
        <f>SUM(Y$5:Y39)</f>
        <v>0</v>
      </c>
      <c r="AA39" s="469" t="e">
        <f t="shared" si="8"/>
        <v>#DIV/0!</v>
      </c>
      <c r="AB39" s="470" t="e">
        <f t="shared" si="9"/>
        <v>#DIV/0!</v>
      </c>
      <c r="AC39" s="466">
        <v>35</v>
      </c>
      <c r="AD39" s="491">
        <f t="shared" si="15"/>
        <v>0</v>
      </c>
      <c r="AE39" s="468">
        <f t="shared" si="18"/>
        <v>0</v>
      </c>
      <c r="AF39" s="468">
        <f>SUM(AE$5:AE39)</f>
        <v>0</v>
      </c>
      <c r="AG39" s="469" t="e">
        <f t="shared" si="10"/>
        <v>#DIV/0!</v>
      </c>
      <c r="AH39" s="470" t="e">
        <f t="shared" si="11"/>
        <v>#DIV/0!</v>
      </c>
    </row>
    <row r="40" spans="1:34">
      <c r="A40" s="441">
        <v>38</v>
      </c>
      <c r="B40" s="445"/>
      <c r="C40" s="446"/>
      <c r="D40" s="445"/>
      <c r="E40" s="446"/>
      <c r="K40" s="466">
        <v>36</v>
      </c>
      <c r="L40" s="467">
        <f t="shared" si="12"/>
        <v>0</v>
      </c>
      <c r="M40" s="468">
        <f t="shared" si="3"/>
        <v>0</v>
      </c>
      <c r="N40" s="468">
        <f>SUM(M$5:M40)</f>
        <v>0</v>
      </c>
      <c r="O40" s="469" t="e">
        <f t="shared" si="4"/>
        <v>#DIV/0!</v>
      </c>
      <c r="P40" s="470" t="e">
        <f t="shared" si="5"/>
        <v>#DIV/0!</v>
      </c>
      <c r="Q40" s="466">
        <v>36</v>
      </c>
      <c r="R40" s="491">
        <f t="shared" si="13"/>
        <v>0</v>
      </c>
      <c r="S40" s="468">
        <f t="shared" si="16"/>
        <v>0</v>
      </c>
      <c r="T40" s="468">
        <f>SUM(S$5:S40)</f>
        <v>0</v>
      </c>
      <c r="U40" s="469" t="e">
        <f t="shared" si="6"/>
        <v>#DIV/0!</v>
      </c>
      <c r="V40" s="470" t="e">
        <f t="shared" si="7"/>
        <v>#DIV/0!</v>
      </c>
      <c r="W40" s="466">
        <v>36</v>
      </c>
      <c r="X40" s="467">
        <f t="shared" si="14"/>
        <v>0</v>
      </c>
      <c r="Y40" s="468">
        <f t="shared" si="17"/>
        <v>0</v>
      </c>
      <c r="Z40" s="468">
        <f>SUM(Y$5:Y40)</f>
        <v>0</v>
      </c>
      <c r="AA40" s="469" t="e">
        <f t="shared" si="8"/>
        <v>#DIV/0!</v>
      </c>
      <c r="AB40" s="470" t="e">
        <f t="shared" si="9"/>
        <v>#DIV/0!</v>
      </c>
      <c r="AC40" s="466">
        <v>36</v>
      </c>
      <c r="AD40" s="491">
        <f t="shared" si="15"/>
        <v>0</v>
      </c>
      <c r="AE40" s="468">
        <f t="shared" si="18"/>
        <v>0</v>
      </c>
      <c r="AF40" s="468">
        <f>SUM(AE$5:AE40)</f>
        <v>0</v>
      </c>
      <c r="AG40" s="469" t="e">
        <f t="shared" si="10"/>
        <v>#DIV/0!</v>
      </c>
      <c r="AH40" s="470" t="e">
        <f t="shared" si="11"/>
        <v>#DIV/0!</v>
      </c>
    </row>
    <row r="41" spans="1:34">
      <c r="A41" s="441">
        <v>39</v>
      </c>
      <c r="B41" s="445"/>
      <c r="C41" s="446"/>
      <c r="D41" s="445"/>
      <c r="E41" s="446"/>
      <c r="K41" s="472">
        <v>37</v>
      </c>
      <c r="L41" s="467">
        <f t="shared" si="12"/>
        <v>0</v>
      </c>
      <c r="M41" s="468">
        <f t="shared" si="3"/>
        <v>0</v>
      </c>
      <c r="N41" s="468">
        <f>SUM(M$5:M41)</f>
        <v>0</v>
      </c>
      <c r="O41" s="469" t="e">
        <f t="shared" si="4"/>
        <v>#DIV/0!</v>
      </c>
      <c r="P41" s="470" t="e">
        <f t="shared" si="5"/>
        <v>#DIV/0!</v>
      </c>
      <c r="Q41" s="472">
        <v>37</v>
      </c>
      <c r="R41" s="491">
        <f t="shared" si="13"/>
        <v>0</v>
      </c>
      <c r="S41" s="468">
        <f t="shared" si="16"/>
        <v>0</v>
      </c>
      <c r="T41" s="468">
        <f>SUM(S$5:S41)</f>
        <v>0</v>
      </c>
      <c r="U41" s="469" t="e">
        <f t="shared" si="6"/>
        <v>#DIV/0!</v>
      </c>
      <c r="V41" s="470" t="e">
        <f t="shared" si="7"/>
        <v>#DIV/0!</v>
      </c>
      <c r="W41" s="472">
        <v>37</v>
      </c>
      <c r="X41" s="467">
        <f t="shared" si="14"/>
        <v>0</v>
      </c>
      <c r="Y41" s="468">
        <f t="shared" si="17"/>
        <v>0</v>
      </c>
      <c r="Z41" s="468">
        <f>SUM(Y$5:Y41)</f>
        <v>0</v>
      </c>
      <c r="AA41" s="469" t="e">
        <f t="shared" si="8"/>
        <v>#DIV/0!</v>
      </c>
      <c r="AB41" s="470" t="e">
        <f t="shared" si="9"/>
        <v>#DIV/0!</v>
      </c>
      <c r="AC41" s="472">
        <v>37</v>
      </c>
      <c r="AD41" s="491">
        <f t="shared" si="15"/>
        <v>0</v>
      </c>
      <c r="AE41" s="468">
        <f t="shared" si="18"/>
        <v>0</v>
      </c>
      <c r="AF41" s="468">
        <f>SUM(AE$5:AE41)</f>
        <v>0</v>
      </c>
      <c r="AG41" s="469" t="e">
        <f t="shared" si="10"/>
        <v>#DIV/0!</v>
      </c>
      <c r="AH41" s="470" t="e">
        <f t="shared" si="11"/>
        <v>#DIV/0!</v>
      </c>
    </row>
    <row r="42" spans="1:34">
      <c r="A42" s="441">
        <v>40</v>
      </c>
      <c r="B42" s="445"/>
      <c r="C42" s="446"/>
      <c r="D42" s="445"/>
      <c r="E42" s="446"/>
      <c r="K42" s="466">
        <v>38</v>
      </c>
      <c r="L42" s="467">
        <f t="shared" si="12"/>
        <v>0</v>
      </c>
      <c r="M42" s="468">
        <f t="shared" si="3"/>
        <v>0</v>
      </c>
      <c r="N42" s="468">
        <f>SUM(M$5:M42)</f>
        <v>0</v>
      </c>
      <c r="O42" s="469" t="e">
        <f t="shared" si="4"/>
        <v>#DIV/0!</v>
      </c>
      <c r="P42" s="470" t="e">
        <f t="shared" si="5"/>
        <v>#DIV/0!</v>
      </c>
      <c r="Q42" s="466">
        <v>38</v>
      </c>
      <c r="R42" s="491">
        <f t="shared" si="13"/>
        <v>0</v>
      </c>
      <c r="S42" s="468">
        <f t="shared" si="16"/>
        <v>0</v>
      </c>
      <c r="T42" s="468">
        <f>SUM(S$5:S42)</f>
        <v>0</v>
      </c>
      <c r="U42" s="469" t="e">
        <f t="shared" si="6"/>
        <v>#DIV/0!</v>
      </c>
      <c r="V42" s="470" t="e">
        <f t="shared" si="7"/>
        <v>#DIV/0!</v>
      </c>
      <c r="W42" s="466">
        <v>38</v>
      </c>
      <c r="X42" s="467">
        <f t="shared" si="14"/>
        <v>0</v>
      </c>
      <c r="Y42" s="468">
        <f t="shared" si="17"/>
        <v>0</v>
      </c>
      <c r="Z42" s="468">
        <f>SUM(Y$5:Y42)</f>
        <v>0</v>
      </c>
      <c r="AA42" s="469" t="e">
        <f t="shared" si="8"/>
        <v>#DIV/0!</v>
      </c>
      <c r="AB42" s="470" t="e">
        <f t="shared" si="9"/>
        <v>#DIV/0!</v>
      </c>
      <c r="AC42" s="466">
        <v>38</v>
      </c>
      <c r="AD42" s="491">
        <f t="shared" si="15"/>
        <v>0</v>
      </c>
      <c r="AE42" s="468">
        <f t="shared" si="18"/>
        <v>0</v>
      </c>
      <c r="AF42" s="468">
        <f>SUM(AE$5:AE42)</f>
        <v>0</v>
      </c>
      <c r="AG42" s="469" t="e">
        <f t="shared" si="10"/>
        <v>#DIV/0!</v>
      </c>
      <c r="AH42" s="470" t="e">
        <f t="shared" si="11"/>
        <v>#DIV/0!</v>
      </c>
    </row>
    <row r="43" spans="1:34">
      <c r="A43" s="441">
        <v>41</v>
      </c>
      <c r="B43" s="445"/>
      <c r="C43" s="446"/>
      <c r="D43" s="445"/>
      <c r="E43" s="446"/>
      <c r="K43" s="466">
        <v>39</v>
      </c>
      <c r="L43" s="467">
        <f t="shared" si="12"/>
        <v>0</v>
      </c>
      <c r="M43" s="468">
        <f t="shared" si="3"/>
        <v>0</v>
      </c>
      <c r="N43" s="468">
        <f>SUM(M$5:M43)</f>
        <v>0</v>
      </c>
      <c r="O43" s="469" t="e">
        <f t="shared" si="4"/>
        <v>#DIV/0!</v>
      </c>
      <c r="P43" s="470" t="e">
        <f t="shared" si="5"/>
        <v>#DIV/0!</v>
      </c>
      <c r="Q43" s="466">
        <v>39</v>
      </c>
      <c r="R43" s="491">
        <f t="shared" si="13"/>
        <v>0</v>
      </c>
      <c r="S43" s="468">
        <f t="shared" si="16"/>
        <v>0</v>
      </c>
      <c r="T43" s="468">
        <f>SUM(S$5:S43)</f>
        <v>0</v>
      </c>
      <c r="U43" s="469" t="e">
        <f t="shared" si="6"/>
        <v>#DIV/0!</v>
      </c>
      <c r="V43" s="470" t="e">
        <f t="shared" si="7"/>
        <v>#DIV/0!</v>
      </c>
      <c r="W43" s="466">
        <v>39</v>
      </c>
      <c r="X43" s="467">
        <f t="shared" si="14"/>
        <v>0</v>
      </c>
      <c r="Y43" s="468">
        <f t="shared" si="17"/>
        <v>0</v>
      </c>
      <c r="Z43" s="468">
        <f>SUM(Y$5:Y43)</f>
        <v>0</v>
      </c>
      <c r="AA43" s="469" t="e">
        <f t="shared" si="8"/>
        <v>#DIV/0!</v>
      </c>
      <c r="AB43" s="470" t="e">
        <f t="shared" si="9"/>
        <v>#DIV/0!</v>
      </c>
      <c r="AC43" s="466">
        <v>39</v>
      </c>
      <c r="AD43" s="491">
        <f t="shared" si="15"/>
        <v>0</v>
      </c>
      <c r="AE43" s="468">
        <f t="shared" si="18"/>
        <v>0</v>
      </c>
      <c r="AF43" s="468">
        <f>SUM(AE$5:AE43)</f>
        <v>0</v>
      </c>
      <c r="AG43" s="469" t="e">
        <f t="shared" si="10"/>
        <v>#DIV/0!</v>
      </c>
      <c r="AH43" s="470" t="e">
        <f t="shared" si="11"/>
        <v>#DIV/0!</v>
      </c>
    </row>
    <row r="44" spans="1:34">
      <c r="A44" s="441">
        <v>42</v>
      </c>
      <c r="B44" s="445"/>
      <c r="C44" s="446"/>
      <c r="D44" s="445"/>
      <c r="E44" s="446"/>
      <c r="K44" s="472">
        <v>40</v>
      </c>
      <c r="L44" s="467">
        <f t="shared" si="12"/>
        <v>0</v>
      </c>
      <c r="M44" s="468">
        <f t="shared" si="3"/>
        <v>0</v>
      </c>
      <c r="N44" s="468">
        <f>SUM(M$5:M44)</f>
        <v>0</v>
      </c>
      <c r="O44" s="469" t="e">
        <f t="shared" si="4"/>
        <v>#DIV/0!</v>
      </c>
      <c r="P44" s="470" t="e">
        <f t="shared" si="5"/>
        <v>#DIV/0!</v>
      </c>
      <c r="Q44" s="472">
        <v>40</v>
      </c>
      <c r="R44" s="491">
        <f t="shared" si="13"/>
        <v>0</v>
      </c>
      <c r="S44" s="468">
        <f t="shared" si="16"/>
        <v>0</v>
      </c>
      <c r="T44" s="468">
        <f>SUM(S$5:S44)</f>
        <v>0</v>
      </c>
      <c r="U44" s="469" t="e">
        <f t="shared" si="6"/>
        <v>#DIV/0!</v>
      </c>
      <c r="V44" s="470" t="e">
        <f t="shared" si="7"/>
        <v>#DIV/0!</v>
      </c>
      <c r="W44" s="472">
        <v>40</v>
      </c>
      <c r="X44" s="467">
        <f t="shared" si="14"/>
        <v>0</v>
      </c>
      <c r="Y44" s="468">
        <f t="shared" si="17"/>
        <v>0</v>
      </c>
      <c r="Z44" s="468">
        <f>SUM(Y$5:Y44)</f>
        <v>0</v>
      </c>
      <c r="AA44" s="469" t="e">
        <f t="shared" si="8"/>
        <v>#DIV/0!</v>
      </c>
      <c r="AB44" s="470" t="e">
        <f t="shared" si="9"/>
        <v>#DIV/0!</v>
      </c>
      <c r="AC44" s="472">
        <v>40</v>
      </c>
      <c r="AD44" s="491">
        <f t="shared" si="15"/>
        <v>0</v>
      </c>
      <c r="AE44" s="468">
        <f t="shared" si="18"/>
        <v>0</v>
      </c>
      <c r="AF44" s="468">
        <f>SUM(AE$5:AE44)</f>
        <v>0</v>
      </c>
      <c r="AG44" s="469" t="e">
        <f t="shared" si="10"/>
        <v>#DIV/0!</v>
      </c>
      <c r="AH44" s="470" t="e">
        <f t="shared" si="11"/>
        <v>#DIV/0!</v>
      </c>
    </row>
    <row r="45" spans="1:34">
      <c r="A45" s="441">
        <v>43</v>
      </c>
      <c r="B45" s="445"/>
      <c r="C45" s="446"/>
      <c r="D45" s="445"/>
      <c r="E45" s="446"/>
      <c r="K45" s="466">
        <v>41</v>
      </c>
      <c r="L45" s="467">
        <f t="shared" si="12"/>
        <v>0</v>
      </c>
      <c r="M45" s="468">
        <f t="shared" si="3"/>
        <v>0</v>
      </c>
      <c r="N45" s="468">
        <f>SUM(M$5:M45)</f>
        <v>0</v>
      </c>
      <c r="O45" s="469" t="e">
        <f t="shared" si="4"/>
        <v>#DIV/0!</v>
      </c>
      <c r="P45" s="470" t="e">
        <f t="shared" si="5"/>
        <v>#DIV/0!</v>
      </c>
      <c r="Q45" s="466">
        <v>41</v>
      </c>
      <c r="R45" s="491">
        <f t="shared" si="13"/>
        <v>0</v>
      </c>
      <c r="S45" s="468">
        <f t="shared" si="16"/>
        <v>0</v>
      </c>
      <c r="T45" s="468">
        <f>SUM(S$5:S45)</f>
        <v>0</v>
      </c>
      <c r="U45" s="469" t="e">
        <f t="shared" si="6"/>
        <v>#DIV/0!</v>
      </c>
      <c r="V45" s="470" t="e">
        <f t="shared" si="7"/>
        <v>#DIV/0!</v>
      </c>
      <c r="W45" s="466">
        <v>41</v>
      </c>
      <c r="X45" s="467">
        <f t="shared" si="14"/>
        <v>0</v>
      </c>
      <c r="Y45" s="468">
        <f t="shared" si="17"/>
        <v>0</v>
      </c>
      <c r="Z45" s="468">
        <f>SUM(Y$5:Y45)</f>
        <v>0</v>
      </c>
      <c r="AA45" s="469" t="e">
        <f t="shared" si="8"/>
        <v>#DIV/0!</v>
      </c>
      <c r="AB45" s="470" t="e">
        <f t="shared" si="9"/>
        <v>#DIV/0!</v>
      </c>
      <c r="AC45" s="466">
        <v>41</v>
      </c>
      <c r="AD45" s="491">
        <f t="shared" si="15"/>
        <v>0</v>
      </c>
      <c r="AE45" s="468">
        <f t="shared" si="18"/>
        <v>0</v>
      </c>
      <c r="AF45" s="468">
        <f>SUM(AE$5:AE45)</f>
        <v>0</v>
      </c>
      <c r="AG45" s="469" t="e">
        <f t="shared" si="10"/>
        <v>#DIV/0!</v>
      </c>
      <c r="AH45" s="470" t="e">
        <f t="shared" si="11"/>
        <v>#DIV/0!</v>
      </c>
    </row>
    <row r="46" spans="1:34">
      <c r="A46" s="441">
        <v>44</v>
      </c>
      <c r="B46" s="445"/>
      <c r="C46" s="446"/>
      <c r="D46" s="445"/>
      <c r="E46" s="446"/>
      <c r="K46" s="466">
        <v>42</v>
      </c>
      <c r="L46" s="467">
        <f t="shared" si="12"/>
        <v>0</v>
      </c>
      <c r="M46" s="468">
        <f t="shared" si="3"/>
        <v>0</v>
      </c>
      <c r="N46" s="468">
        <f>SUM(M$5:M46)</f>
        <v>0</v>
      </c>
      <c r="O46" s="469" t="e">
        <f t="shared" si="4"/>
        <v>#DIV/0!</v>
      </c>
      <c r="P46" s="470" t="e">
        <f t="shared" si="5"/>
        <v>#DIV/0!</v>
      </c>
      <c r="Q46" s="466">
        <v>42</v>
      </c>
      <c r="R46" s="491">
        <f t="shared" si="13"/>
        <v>0</v>
      </c>
      <c r="S46" s="468">
        <f t="shared" si="16"/>
        <v>0</v>
      </c>
      <c r="T46" s="468">
        <f>SUM(S$5:S46)</f>
        <v>0</v>
      </c>
      <c r="U46" s="469" t="e">
        <f t="shared" si="6"/>
        <v>#DIV/0!</v>
      </c>
      <c r="V46" s="470" t="e">
        <f t="shared" si="7"/>
        <v>#DIV/0!</v>
      </c>
      <c r="W46" s="466">
        <v>42</v>
      </c>
      <c r="X46" s="467">
        <f t="shared" si="14"/>
        <v>0</v>
      </c>
      <c r="Y46" s="468">
        <f t="shared" si="17"/>
        <v>0</v>
      </c>
      <c r="Z46" s="468">
        <f>SUM(Y$5:Y46)</f>
        <v>0</v>
      </c>
      <c r="AA46" s="469" t="e">
        <f t="shared" si="8"/>
        <v>#DIV/0!</v>
      </c>
      <c r="AB46" s="470" t="e">
        <f t="shared" si="9"/>
        <v>#DIV/0!</v>
      </c>
      <c r="AC46" s="466">
        <v>42</v>
      </c>
      <c r="AD46" s="491">
        <f t="shared" si="15"/>
        <v>0</v>
      </c>
      <c r="AE46" s="468">
        <f t="shared" si="18"/>
        <v>0</v>
      </c>
      <c r="AF46" s="468">
        <f>SUM(AE$5:AE46)</f>
        <v>0</v>
      </c>
      <c r="AG46" s="469" t="e">
        <f t="shared" si="10"/>
        <v>#DIV/0!</v>
      </c>
      <c r="AH46" s="470" t="e">
        <f t="shared" si="11"/>
        <v>#DIV/0!</v>
      </c>
    </row>
    <row r="47" spans="1:34">
      <c r="A47" s="441">
        <v>45</v>
      </c>
      <c r="B47" s="445"/>
      <c r="C47" s="446"/>
      <c r="D47" s="445"/>
      <c r="E47" s="446"/>
      <c r="K47" s="472">
        <v>43</v>
      </c>
      <c r="L47" s="467">
        <f t="shared" si="12"/>
        <v>0</v>
      </c>
      <c r="M47" s="468">
        <f t="shared" si="3"/>
        <v>0</v>
      </c>
      <c r="N47" s="468">
        <f>SUM(M$5:M47)</f>
        <v>0</v>
      </c>
      <c r="O47" s="469" t="e">
        <f t="shared" si="4"/>
        <v>#DIV/0!</v>
      </c>
      <c r="P47" s="470" t="e">
        <f t="shared" si="5"/>
        <v>#DIV/0!</v>
      </c>
      <c r="Q47" s="472">
        <v>43</v>
      </c>
      <c r="R47" s="491">
        <f t="shared" si="13"/>
        <v>0</v>
      </c>
      <c r="S47" s="468">
        <f t="shared" si="16"/>
        <v>0</v>
      </c>
      <c r="T47" s="468">
        <f>SUM(S$5:S47)</f>
        <v>0</v>
      </c>
      <c r="U47" s="469" t="e">
        <f t="shared" si="6"/>
        <v>#DIV/0!</v>
      </c>
      <c r="V47" s="470" t="e">
        <f t="shared" si="7"/>
        <v>#DIV/0!</v>
      </c>
      <c r="W47" s="472">
        <v>43</v>
      </c>
      <c r="X47" s="467">
        <f t="shared" si="14"/>
        <v>0</v>
      </c>
      <c r="Y47" s="468">
        <f t="shared" si="17"/>
        <v>0</v>
      </c>
      <c r="Z47" s="468">
        <f>SUM(Y$5:Y47)</f>
        <v>0</v>
      </c>
      <c r="AA47" s="469" t="e">
        <f t="shared" si="8"/>
        <v>#DIV/0!</v>
      </c>
      <c r="AB47" s="470" t="e">
        <f t="shared" si="9"/>
        <v>#DIV/0!</v>
      </c>
      <c r="AC47" s="472">
        <v>43</v>
      </c>
      <c r="AD47" s="491">
        <f t="shared" si="15"/>
        <v>0</v>
      </c>
      <c r="AE47" s="468">
        <f t="shared" si="18"/>
        <v>0</v>
      </c>
      <c r="AF47" s="468">
        <f>SUM(AE$5:AE47)</f>
        <v>0</v>
      </c>
      <c r="AG47" s="469" t="e">
        <f t="shared" si="10"/>
        <v>#DIV/0!</v>
      </c>
      <c r="AH47" s="470" t="e">
        <f t="shared" si="11"/>
        <v>#DIV/0!</v>
      </c>
    </row>
    <row r="48" spans="1:34">
      <c r="A48" s="441">
        <v>46</v>
      </c>
      <c r="B48" s="445"/>
      <c r="C48" s="446"/>
      <c r="D48" s="445"/>
      <c r="E48" s="446"/>
      <c r="K48" s="466">
        <v>44</v>
      </c>
      <c r="L48" s="467">
        <f t="shared" si="12"/>
        <v>0</v>
      </c>
      <c r="M48" s="468">
        <f t="shared" si="3"/>
        <v>0</v>
      </c>
      <c r="N48" s="468">
        <f>SUM(M$5:M48)</f>
        <v>0</v>
      </c>
      <c r="O48" s="469" t="e">
        <f t="shared" si="4"/>
        <v>#DIV/0!</v>
      </c>
      <c r="P48" s="470" t="e">
        <f t="shared" si="5"/>
        <v>#DIV/0!</v>
      </c>
      <c r="Q48" s="466">
        <v>44</v>
      </c>
      <c r="R48" s="491">
        <f t="shared" si="13"/>
        <v>0</v>
      </c>
      <c r="S48" s="468">
        <f t="shared" si="16"/>
        <v>0</v>
      </c>
      <c r="T48" s="468">
        <f>SUM(S$5:S48)</f>
        <v>0</v>
      </c>
      <c r="U48" s="469" t="e">
        <f t="shared" si="6"/>
        <v>#DIV/0!</v>
      </c>
      <c r="V48" s="470" t="e">
        <f t="shared" si="7"/>
        <v>#DIV/0!</v>
      </c>
      <c r="W48" s="466">
        <v>44</v>
      </c>
      <c r="X48" s="467">
        <f t="shared" si="14"/>
        <v>0</v>
      </c>
      <c r="Y48" s="468">
        <f t="shared" si="17"/>
        <v>0</v>
      </c>
      <c r="Z48" s="468">
        <f>SUM(Y$5:Y48)</f>
        <v>0</v>
      </c>
      <c r="AA48" s="469" t="e">
        <f t="shared" si="8"/>
        <v>#DIV/0!</v>
      </c>
      <c r="AB48" s="470" t="e">
        <f t="shared" si="9"/>
        <v>#DIV/0!</v>
      </c>
      <c r="AC48" s="466">
        <v>44</v>
      </c>
      <c r="AD48" s="491">
        <f t="shared" si="15"/>
        <v>0</v>
      </c>
      <c r="AE48" s="468">
        <f t="shared" si="18"/>
        <v>0</v>
      </c>
      <c r="AF48" s="468">
        <f>SUM(AE$5:AE48)</f>
        <v>0</v>
      </c>
      <c r="AG48" s="469" t="e">
        <f t="shared" si="10"/>
        <v>#DIV/0!</v>
      </c>
      <c r="AH48" s="470" t="e">
        <f t="shared" si="11"/>
        <v>#DIV/0!</v>
      </c>
    </row>
    <row r="49" spans="1:34">
      <c r="A49" s="441">
        <v>47</v>
      </c>
      <c r="B49" s="445"/>
      <c r="C49" s="446"/>
      <c r="D49" s="445"/>
      <c r="E49" s="446"/>
      <c r="K49" s="466">
        <v>45</v>
      </c>
      <c r="L49" s="467">
        <f t="shared" si="12"/>
        <v>0</v>
      </c>
      <c r="M49" s="468">
        <f t="shared" si="3"/>
        <v>0</v>
      </c>
      <c r="N49" s="468">
        <f>SUM(M$5:M49)</f>
        <v>0</v>
      </c>
      <c r="O49" s="469" t="e">
        <f t="shared" si="4"/>
        <v>#DIV/0!</v>
      </c>
      <c r="P49" s="470" t="e">
        <f t="shared" si="5"/>
        <v>#DIV/0!</v>
      </c>
      <c r="Q49" s="466">
        <v>45</v>
      </c>
      <c r="R49" s="491">
        <f t="shared" si="13"/>
        <v>0</v>
      </c>
      <c r="S49" s="468">
        <f t="shared" si="16"/>
        <v>0</v>
      </c>
      <c r="T49" s="468">
        <f>SUM(S$5:S49)</f>
        <v>0</v>
      </c>
      <c r="U49" s="469" t="e">
        <f t="shared" si="6"/>
        <v>#DIV/0!</v>
      </c>
      <c r="V49" s="470" t="e">
        <f t="shared" si="7"/>
        <v>#DIV/0!</v>
      </c>
      <c r="W49" s="466">
        <v>45</v>
      </c>
      <c r="X49" s="467">
        <f t="shared" si="14"/>
        <v>0</v>
      </c>
      <c r="Y49" s="468">
        <f t="shared" si="17"/>
        <v>0</v>
      </c>
      <c r="Z49" s="468">
        <f>SUM(Y$5:Y49)</f>
        <v>0</v>
      </c>
      <c r="AA49" s="469" t="e">
        <f t="shared" si="8"/>
        <v>#DIV/0!</v>
      </c>
      <c r="AB49" s="470" t="e">
        <f t="shared" si="9"/>
        <v>#DIV/0!</v>
      </c>
      <c r="AC49" s="466">
        <v>45</v>
      </c>
      <c r="AD49" s="491">
        <f t="shared" si="15"/>
        <v>0</v>
      </c>
      <c r="AE49" s="468">
        <f t="shared" si="18"/>
        <v>0</v>
      </c>
      <c r="AF49" s="468">
        <f>SUM(AE$5:AE49)</f>
        <v>0</v>
      </c>
      <c r="AG49" s="469" t="e">
        <f t="shared" si="10"/>
        <v>#DIV/0!</v>
      </c>
      <c r="AH49" s="470" t="e">
        <f t="shared" si="11"/>
        <v>#DIV/0!</v>
      </c>
    </row>
    <row r="50" spans="1:34">
      <c r="A50" s="441">
        <v>48</v>
      </c>
      <c r="B50" s="445"/>
      <c r="C50" s="446"/>
      <c r="D50" s="445"/>
      <c r="E50" s="446"/>
      <c r="K50" s="472">
        <v>46</v>
      </c>
      <c r="L50" s="467">
        <f t="shared" si="12"/>
        <v>0</v>
      </c>
      <c r="M50" s="468">
        <f t="shared" si="3"/>
        <v>0</v>
      </c>
      <c r="N50" s="468">
        <f>SUM(M$5:M50)</f>
        <v>0</v>
      </c>
      <c r="O50" s="469" t="e">
        <f t="shared" si="4"/>
        <v>#DIV/0!</v>
      </c>
      <c r="P50" s="470" t="e">
        <f t="shared" si="5"/>
        <v>#DIV/0!</v>
      </c>
      <c r="Q50" s="472">
        <v>46</v>
      </c>
      <c r="R50" s="491">
        <f t="shared" si="13"/>
        <v>0</v>
      </c>
      <c r="S50" s="468">
        <f t="shared" si="16"/>
        <v>0</v>
      </c>
      <c r="T50" s="468">
        <f>SUM(S$5:S50)</f>
        <v>0</v>
      </c>
      <c r="U50" s="469" t="e">
        <f t="shared" si="6"/>
        <v>#DIV/0!</v>
      </c>
      <c r="V50" s="470" t="e">
        <f t="shared" si="7"/>
        <v>#DIV/0!</v>
      </c>
      <c r="W50" s="472">
        <v>46</v>
      </c>
      <c r="X50" s="467">
        <f t="shared" si="14"/>
        <v>0</v>
      </c>
      <c r="Y50" s="468">
        <f t="shared" si="17"/>
        <v>0</v>
      </c>
      <c r="Z50" s="468">
        <f>SUM(Y$5:Y50)</f>
        <v>0</v>
      </c>
      <c r="AA50" s="469" t="e">
        <f t="shared" si="8"/>
        <v>#DIV/0!</v>
      </c>
      <c r="AB50" s="470" t="e">
        <f t="shared" si="9"/>
        <v>#DIV/0!</v>
      </c>
      <c r="AC50" s="472">
        <v>46</v>
      </c>
      <c r="AD50" s="491">
        <f t="shared" si="15"/>
        <v>0</v>
      </c>
      <c r="AE50" s="468">
        <f t="shared" si="18"/>
        <v>0</v>
      </c>
      <c r="AF50" s="468">
        <f>SUM(AE$5:AE50)</f>
        <v>0</v>
      </c>
      <c r="AG50" s="469" t="e">
        <f t="shared" si="10"/>
        <v>#DIV/0!</v>
      </c>
      <c r="AH50" s="470" t="e">
        <f t="shared" si="11"/>
        <v>#DIV/0!</v>
      </c>
    </row>
    <row r="51" spans="1:34">
      <c r="A51" s="441">
        <v>49</v>
      </c>
      <c r="B51" s="445"/>
      <c r="C51" s="446"/>
      <c r="D51" s="445"/>
      <c r="E51" s="446"/>
      <c r="K51" s="466">
        <v>47</v>
      </c>
      <c r="L51" s="467">
        <f t="shared" si="12"/>
        <v>0</v>
      </c>
      <c r="M51" s="468">
        <f t="shared" si="3"/>
        <v>0</v>
      </c>
      <c r="N51" s="468">
        <f>SUM(M$5:M51)</f>
        <v>0</v>
      </c>
      <c r="O51" s="469" t="e">
        <f t="shared" si="4"/>
        <v>#DIV/0!</v>
      </c>
      <c r="P51" s="470" t="e">
        <f t="shared" si="5"/>
        <v>#DIV/0!</v>
      </c>
      <c r="Q51" s="466">
        <v>47</v>
      </c>
      <c r="R51" s="491">
        <f t="shared" si="13"/>
        <v>0</v>
      </c>
      <c r="S51" s="468">
        <f t="shared" si="16"/>
        <v>0</v>
      </c>
      <c r="T51" s="468">
        <f>SUM(S$5:S51)</f>
        <v>0</v>
      </c>
      <c r="U51" s="469" t="e">
        <f t="shared" si="6"/>
        <v>#DIV/0!</v>
      </c>
      <c r="V51" s="470" t="e">
        <f t="shared" si="7"/>
        <v>#DIV/0!</v>
      </c>
      <c r="W51" s="466">
        <v>47</v>
      </c>
      <c r="X51" s="467">
        <f t="shared" si="14"/>
        <v>0</v>
      </c>
      <c r="Y51" s="468">
        <f t="shared" si="17"/>
        <v>0</v>
      </c>
      <c r="Z51" s="468">
        <f>SUM(Y$5:Y51)</f>
        <v>0</v>
      </c>
      <c r="AA51" s="469" t="e">
        <f t="shared" si="8"/>
        <v>#DIV/0!</v>
      </c>
      <c r="AB51" s="470" t="e">
        <f t="shared" si="9"/>
        <v>#DIV/0!</v>
      </c>
      <c r="AC51" s="466">
        <v>47</v>
      </c>
      <c r="AD51" s="491">
        <f t="shared" si="15"/>
        <v>0</v>
      </c>
      <c r="AE51" s="468">
        <f t="shared" si="18"/>
        <v>0</v>
      </c>
      <c r="AF51" s="468">
        <f>SUM(AE$5:AE51)</f>
        <v>0</v>
      </c>
      <c r="AG51" s="469" t="e">
        <f t="shared" si="10"/>
        <v>#DIV/0!</v>
      </c>
      <c r="AH51" s="470" t="e">
        <f t="shared" si="11"/>
        <v>#DIV/0!</v>
      </c>
    </row>
    <row r="52" spans="1:34">
      <c r="A52" s="441">
        <v>50</v>
      </c>
      <c r="B52" s="445"/>
      <c r="C52" s="446"/>
      <c r="D52" s="445"/>
      <c r="E52" s="446"/>
      <c r="K52" s="466">
        <v>48</v>
      </c>
      <c r="L52" s="467">
        <f t="shared" si="12"/>
        <v>0</v>
      </c>
      <c r="M52" s="468">
        <f t="shared" si="3"/>
        <v>0</v>
      </c>
      <c r="N52" s="468">
        <f>SUM(M$5:M52)</f>
        <v>0</v>
      </c>
      <c r="O52" s="469" t="e">
        <f t="shared" si="4"/>
        <v>#DIV/0!</v>
      </c>
      <c r="P52" s="470" t="e">
        <f t="shared" si="5"/>
        <v>#DIV/0!</v>
      </c>
      <c r="Q52" s="466">
        <v>48</v>
      </c>
      <c r="R52" s="491">
        <f t="shared" si="13"/>
        <v>0</v>
      </c>
      <c r="S52" s="468">
        <f t="shared" si="16"/>
        <v>0</v>
      </c>
      <c r="T52" s="468">
        <f>SUM(S$5:S52)</f>
        <v>0</v>
      </c>
      <c r="U52" s="469" t="e">
        <f t="shared" si="6"/>
        <v>#DIV/0!</v>
      </c>
      <c r="V52" s="470" t="e">
        <f t="shared" si="7"/>
        <v>#DIV/0!</v>
      </c>
      <c r="W52" s="466">
        <v>48</v>
      </c>
      <c r="X52" s="467">
        <f t="shared" si="14"/>
        <v>0</v>
      </c>
      <c r="Y52" s="468">
        <f t="shared" si="17"/>
        <v>0</v>
      </c>
      <c r="Z52" s="468">
        <f>SUM(Y$5:Y52)</f>
        <v>0</v>
      </c>
      <c r="AA52" s="469" t="e">
        <f t="shared" si="8"/>
        <v>#DIV/0!</v>
      </c>
      <c r="AB52" s="470" t="e">
        <f t="shared" si="9"/>
        <v>#DIV/0!</v>
      </c>
      <c r="AC52" s="466">
        <v>48</v>
      </c>
      <c r="AD52" s="491">
        <f t="shared" si="15"/>
        <v>0</v>
      </c>
      <c r="AE52" s="468">
        <f t="shared" si="18"/>
        <v>0</v>
      </c>
      <c r="AF52" s="468">
        <f>SUM(AE$5:AE52)</f>
        <v>0</v>
      </c>
      <c r="AG52" s="469" t="e">
        <f t="shared" si="10"/>
        <v>#DIV/0!</v>
      </c>
      <c r="AH52" s="470" t="e">
        <f t="shared" si="11"/>
        <v>#DIV/0!</v>
      </c>
    </row>
    <row r="53" spans="1:34">
      <c r="A53" s="441">
        <v>51</v>
      </c>
      <c r="B53" s="445"/>
      <c r="C53" s="446"/>
      <c r="D53" s="445"/>
      <c r="E53" s="446"/>
      <c r="K53" s="472">
        <v>49</v>
      </c>
      <c r="L53" s="467">
        <f t="shared" si="12"/>
        <v>0</v>
      </c>
      <c r="M53" s="468">
        <f t="shared" si="3"/>
        <v>0</v>
      </c>
      <c r="N53" s="468">
        <f>SUM(M$5:M53)</f>
        <v>0</v>
      </c>
      <c r="O53" s="469" t="e">
        <f t="shared" si="4"/>
        <v>#DIV/0!</v>
      </c>
      <c r="P53" s="470" t="e">
        <f t="shared" si="5"/>
        <v>#DIV/0!</v>
      </c>
      <c r="Q53" s="472">
        <v>49</v>
      </c>
      <c r="R53" s="491">
        <f t="shared" si="13"/>
        <v>0</v>
      </c>
      <c r="S53" s="468">
        <f t="shared" si="16"/>
        <v>0</v>
      </c>
      <c r="T53" s="468">
        <f>SUM(S$5:S53)</f>
        <v>0</v>
      </c>
      <c r="U53" s="469" t="e">
        <f t="shared" si="6"/>
        <v>#DIV/0!</v>
      </c>
      <c r="V53" s="470" t="e">
        <f t="shared" si="7"/>
        <v>#DIV/0!</v>
      </c>
      <c r="W53" s="472">
        <v>49</v>
      </c>
      <c r="X53" s="467">
        <f t="shared" si="14"/>
        <v>0</v>
      </c>
      <c r="Y53" s="468">
        <f t="shared" si="17"/>
        <v>0</v>
      </c>
      <c r="Z53" s="468">
        <f>SUM(Y$5:Y53)</f>
        <v>0</v>
      </c>
      <c r="AA53" s="469" t="e">
        <f t="shared" si="8"/>
        <v>#DIV/0!</v>
      </c>
      <c r="AB53" s="470" t="e">
        <f t="shared" si="9"/>
        <v>#DIV/0!</v>
      </c>
      <c r="AC53" s="472">
        <v>49</v>
      </c>
      <c r="AD53" s="491">
        <f t="shared" si="15"/>
        <v>0</v>
      </c>
      <c r="AE53" s="468">
        <f t="shared" si="18"/>
        <v>0</v>
      </c>
      <c r="AF53" s="468">
        <f>SUM(AE$5:AE53)</f>
        <v>0</v>
      </c>
      <c r="AG53" s="469" t="e">
        <f t="shared" si="10"/>
        <v>#DIV/0!</v>
      </c>
      <c r="AH53" s="470" t="e">
        <f t="shared" si="11"/>
        <v>#DIV/0!</v>
      </c>
    </row>
    <row r="54" spans="1:34">
      <c r="A54" s="441">
        <v>52</v>
      </c>
      <c r="B54" s="445"/>
      <c r="C54" s="446"/>
      <c r="D54" s="445"/>
      <c r="E54" s="446"/>
      <c r="K54" s="466">
        <v>50</v>
      </c>
      <c r="L54" s="467">
        <f>MAX($B$3:$B$5002)</f>
        <v>0</v>
      </c>
      <c r="M54" s="468">
        <f>COUNTIF($B$3:$B$5002,"&gt;="&amp;L54)</f>
        <v>0</v>
      </c>
      <c r="N54" s="468">
        <f>SUM(M$5:M54)</f>
        <v>0</v>
      </c>
      <c r="O54" s="469" t="e">
        <f t="shared" si="4"/>
        <v>#DIV/0!</v>
      </c>
      <c r="P54" s="470" t="e">
        <f t="shared" si="5"/>
        <v>#DIV/0!</v>
      </c>
      <c r="Q54" s="466">
        <v>50</v>
      </c>
      <c r="R54" s="491">
        <f>MAX($C$3:$C$5002)</f>
        <v>0</v>
      </c>
      <c r="S54" s="468">
        <f>COUNTIF($C$3:$C$5002,"&gt;="&amp;R54)</f>
        <v>0</v>
      </c>
      <c r="T54" s="468">
        <f>SUM(S$5:S54)</f>
        <v>0</v>
      </c>
      <c r="U54" s="469" t="e">
        <f t="shared" si="6"/>
        <v>#DIV/0!</v>
      </c>
      <c r="V54" s="470" t="e">
        <f t="shared" si="7"/>
        <v>#DIV/0!</v>
      </c>
      <c r="W54" s="466">
        <v>50</v>
      </c>
      <c r="X54" s="467">
        <f>MAX($D$3:$D$5002)</f>
        <v>0</v>
      </c>
      <c r="Y54" s="468">
        <f>COUNTIF($D$3:$D$5002,"&gt;="&amp;X54)</f>
        <v>0</v>
      </c>
      <c r="Z54" s="468">
        <f>SUM(Y$5:Y54)</f>
        <v>0</v>
      </c>
      <c r="AA54" s="469" t="e">
        <f t="shared" si="8"/>
        <v>#DIV/0!</v>
      </c>
      <c r="AB54" s="470" t="e">
        <f t="shared" si="9"/>
        <v>#DIV/0!</v>
      </c>
      <c r="AC54" s="466">
        <v>50</v>
      </c>
      <c r="AD54" s="491">
        <f>MAX($E$3:$E$5002)</f>
        <v>0</v>
      </c>
      <c r="AE54" s="468">
        <f>COUNTIF($E$3:$E$5002,"&gt;="&amp;AD54)</f>
        <v>0</v>
      </c>
      <c r="AF54" s="468">
        <f>SUM(AE$5:AE54)</f>
        <v>0</v>
      </c>
      <c r="AG54" s="469" t="e">
        <f t="shared" si="10"/>
        <v>#DIV/0!</v>
      </c>
      <c r="AH54" s="470" t="e">
        <f t="shared" si="11"/>
        <v>#DIV/0!</v>
      </c>
    </row>
    <row r="55" spans="1:34" ht="13.5" thickBot="1">
      <c r="A55" s="441">
        <v>53</v>
      </c>
      <c r="B55" s="445"/>
      <c r="C55" s="446"/>
      <c r="D55" s="445"/>
      <c r="E55" s="446"/>
      <c r="K55" s="473" t="s">
        <v>69</v>
      </c>
      <c r="L55" s="474">
        <f>(L54-L5)/(K54-K$5)</f>
        <v>0</v>
      </c>
      <c r="M55" s="475">
        <f>SUM(M5:M54)</f>
        <v>0</v>
      </c>
      <c r="N55" s="476">
        <f>COUNTIF($B$3:$B$5002,"Nėra reikšmės")</f>
        <v>0</v>
      </c>
      <c r="O55" s="477" t="s">
        <v>69</v>
      </c>
      <c r="P55" s="478" t="s">
        <v>69</v>
      </c>
      <c r="Q55" s="473" t="s">
        <v>69</v>
      </c>
      <c r="R55" s="492">
        <f>(R54-R5)/(Q54-Q$5)</f>
        <v>0</v>
      </c>
      <c r="S55" s="475">
        <f>SUM(S5:S54)</f>
        <v>0</v>
      </c>
      <c r="T55" s="476">
        <f>COUNTIF($C$3:$C$5002,"Nėra reikšmės")</f>
        <v>0</v>
      </c>
      <c r="U55" s="477" t="s">
        <v>69</v>
      </c>
      <c r="V55" s="478" t="s">
        <v>69</v>
      </c>
      <c r="W55" s="473" t="s">
        <v>69</v>
      </c>
      <c r="X55" s="474">
        <f>(X54-X5)/(W54-W$5)</f>
        <v>0</v>
      </c>
      <c r="Y55" s="475">
        <f>SUM(Y5:Y54)</f>
        <v>0</v>
      </c>
      <c r="Z55" s="476">
        <f>COUNTIF($D$3:$D$5002,"Nėra reikšmės")</f>
        <v>0</v>
      </c>
      <c r="AA55" s="477" t="s">
        <v>69</v>
      </c>
      <c r="AB55" s="478" t="s">
        <v>69</v>
      </c>
      <c r="AC55" s="473"/>
      <c r="AD55" s="492">
        <f>(AD54-AD5)/(AC54-AC$5)</f>
        <v>0</v>
      </c>
      <c r="AE55" s="475">
        <f>SUM(AE5:AE54)</f>
        <v>0</v>
      </c>
      <c r="AF55" s="476">
        <f>COUNTIF($E$3:$E$5002,"Nėra reikšmės")</f>
        <v>0</v>
      </c>
      <c r="AG55" s="477" t="s">
        <v>69</v>
      </c>
      <c r="AH55" s="478" t="s">
        <v>69</v>
      </c>
    </row>
    <row r="56" spans="1:34">
      <c r="A56" s="441">
        <v>54</v>
      </c>
      <c r="B56" s="445"/>
      <c r="C56" s="446"/>
      <c r="D56" s="445"/>
      <c r="E56" s="446"/>
    </row>
    <row r="57" spans="1:34">
      <c r="A57" s="441">
        <v>55</v>
      </c>
      <c r="B57" s="445"/>
      <c r="C57" s="446"/>
      <c r="D57" s="445"/>
      <c r="E57" s="446"/>
      <c r="L57" s="479"/>
    </row>
    <row r="58" spans="1:34">
      <c r="A58" s="441">
        <v>56</v>
      </c>
      <c r="B58" s="445"/>
      <c r="C58" s="446"/>
      <c r="D58" s="445"/>
      <c r="E58" s="446"/>
    </row>
    <row r="59" spans="1:34">
      <c r="A59" s="441">
        <v>57</v>
      </c>
      <c r="B59" s="445"/>
      <c r="C59" s="446"/>
      <c r="D59" s="445"/>
      <c r="E59" s="446"/>
    </row>
    <row r="60" spans="1:34">
      <c r="A60" s="441">
        <v>58</v>
      </c>
      <c r="B60" s="445"/>
      <c r="C60" s="446"/>
      <c r="D60" s="445"/>
      <c r="E60" s="446"/>
    </row>
    <row r="61" spans="1:34">
      <c r="A61" s="441">
        <v>59</v>
      </c>
      <c r="B61" s="445"/>
      <c r="C61" s="446"/>
      <c r="D61" s="445"/>
      <c r="E61" s="446"/>
    </row>
    <row r="62" spans="1:34">
      <c r="A62" s="441">
        <v>60</v>
      </c>
      <c r="B62" s="445"/>
      <c r="C62" s="446"/>
      <c r="D62" s="445"/>
      <c r="E62" s="446"/>
    </row>
    <row r="63" spans="1:34">
      <c r="A63" s="441">
        <v>61</v>
      </c>
      <c r="B63" s="445"/>
      <c r="C63" s="446"/>
      <c r="D63" s="445"/>
      <c r="E63" s="446"/>
    </row>
    <row r="64" spans="1:34">
      <c r="A64" s="441">
        <v>62</v>
      </c>
      <c r="B64" s="445"/>
      <c r="C64" s="446"/>
      <c r="D64" s="445"/>
      <c r="E64" s="446"/>
    </row>
    <row r="65" spans="1:5">
      <c r="A65" s="441">
        <v>63</v>
      </c>
      <c r="B65" s="445"/>
      <c r="C65" s="446"/>
      <c r="D65" s="445"/>
      <c r="E65" s="446"/>
    </row>
    <row r="66" spans="1:5">
      <c r="A66" s="441">
        <v>64</v>
      </c>
      <c r="B66" s="445"/>
      <c r="C66" s="446"/>
      <c r="D66" s="445"/>
      <c r="E66" s="446"/>
    </row>
    <row r="67" spans="1:5">
      <c r="A67" s="441">
        <v>65</v>
      </c>
      <c r="B67" s="445"/>
      <c r="C67" s="446"/>
      <c r="D67" s="445"/>
      <c r="E67" s="446"/>
    </row>
    <row r="68" spans="1:5">
      <c r="A68" s="441">
        <v>66</v>
      </c>
      <c r="B68" s="445"/>
      <c r="C68" s="446"/>
      <c r="D68" s="445"/>
      <c r="E68" s="446"/>
    </row>
    <row r="69" spans="1:5">
      <c r="A69" s="441">
        <v>67</v>
      </c>
      <c r="B69" s="445"/>
      <c r="C69" s="446"/>
      <c r="D69" s="445"/>
      <c r="E69" s="446"/>
    </row>
    <row r="70" spans="1:5">
      <c r="A70" s="441">
        <v>68</v>
      </c>
      <c r="B70" s="445"/>
      <c r="C70" s="446"/>
      <c r="D70" s="445"/>
      <c r="E70" s="446"/>
    </row>
    <row r="71" spans="1:5">
      <c r="A71" s="441">
        <v>69</v>
      </c>
      <c r="B71" s="445"/>
      <c r="C71" s="446"/>
      <c r="D71" s="445"/>
      <c r="E71" s="446"/>
    </row>
    <row r="72" spans="1:5">
      <c r="A72" s="441">
        <v>70</v>
      </c>
      <c r="B72" s="445"/>
      <c r="C72" s="446"/>
      <c r="D72" s="445"/>
      <c r="E72" s="446"/>
    </row>
    <row r="73" spans="1:5">
      <c r="A73" s="441">
        <v>71</v>
      </c>
      <c r="B73" s="445"/>
      <c r="C73" s="446"/>
      <c r="D73" s="445"/>
      <c r="E73" s="446"/>
    </row>
    <row r="74" spans="1:5">
      <c r="A74" s="441">
        <v>72</v>
      </c>
      <c r="B74" s="445"/>
      <c r="C74" s="446"/>
      <c r="D74" s="445"/>
      <c r="E74" s="446"/>
    </row>
    <row r="75" spans="1:5">
      <c r="A75" s="441">
        <v>73</v>
      </c>
      <c r="B75" s="445"/>
      <c r="C75" s="446"/>
      <c r="D75" s="445"/>
      <c r="E75" s="446"/>
    </row>
    <row r="76" spans="1:5">
      <c r="A76" s="441">
        <v>74</v>
      </c>
      <c r="B76" s="445"/>
      <c r="C76" s="446"/>
      <c r="D76" s="445"/>
      <c r="E76" s="446"/>
    </row>
    <row r="77" spans="1:5">
      <c r="A77" s="441">
        <v>75</v>
      </c>
      <c r="B77" s="445"/>
      <c r="C77" s="446"/>
      <c r="D77" s="445"/>
      <c r="E77" s="446"/>
    </row>
    <row r="78" spans="1:5">
      <c r="A78" s="441">
        <v>76</v>
      </c>
      <c r="B78" s="445"/>
      <c r="C78" s="446"/>
      <c r="D78" s="445"/>
      <c r="E78" s="446"/>
    </row>
    <row r="79" spans="1:5">
      <c r="A79" s="441">
        <v>77</v>
      </c>
      <c r="B79" s="445"/>
      <c r="C79" s="446"/>
      <c r="D79" s="445"/>
      <c r="E79" s="446"/>
    </row>
    <row r="80" spans="1:5">
      <c r="A80" s="441">
        <v>78</v>
      </c>
      <c r="B80" s="445"/>
      <c r="C80" s="446"/>
      <c r="D80" s="445"/>
      <c r="E80" s="446"/>
    </row>
    <row r="81" spans="1:5">
      <c r="A81" s="441">
        <v>79</v>
      </c>
      <c r="B81" s="445"/>
      <c r="C81" s="446"/>
      <c r="D81" s="445"/>
      <c r="E81" s="446"/>
    </row>
    <row r="82" spans="1:5">
      <c r="A82" s="441">
        <v>80</v>
      </c>
      <c r="B82" s="445"/>
      <c r="C82" s="446"/>
      <c r="D82" s="445"/>
      <c r="E82" s="446"/>
    </row>
    <row r="83" spans="1:5">
      <c r="A83" s="441">
        <v>81</v>
      </c>
      <c r="B83" s="445"/>
      <c r="C83" s="446"/>
      <c r="D83" s="445"/>
      <c r="E83" s="446"/>
    </row>
    <row r="84" spans="1:5">
      <c r="A84" s="441">
        <v>82</v>
      </c>
      <c r="B84" s="445"/>
      <c r="C84" s="446"/>
      <c r="D84" s="445"/>
      <c r="E84" s="446"/>
    </row>
    <row r="85" spans="1:5">
      <c r="A85" s="441">
        <v>83</v>
      </c>
      <c r="B85" s="445"/>
      <c r="C85" s="446"/>
      <c r="D85" s="445"/>
      <c r="E85" s="446"/>
    </row>
    <row r="86" spans="1:5">
      <c r="A86" s="441">
        <v>84</v>
      </c>
      <c r="B86" s="445"/>
      <c r="C86" s="446"/>
      <c r="D86" s="445"/>
      <c r="E86" s="446"/>
    </row>
    <row r="87" spans="1:5">
      <c r="A87" s="441">
        <v>85</v>
      </c>
      <c r="B87" s="445"/>
      <c r="C87" s="446"/>
      <c r="D87" s="445"/>
      <c r="E87" s="446"/>
    </row>
    <row r="88" spans="1:5">
      <c r="A88" s="441">
        <v>86</v>
      </c>
      <c r="B88" s="445"/>
      <c r="C88" s="446"/>
      <c r="D88" s="445"/>
      <c r="E88" s="446"/>
    </row>
    <row r="89" spans="1:5">
      <c r="A89" s="441">
        <v>87</v>
      </c>
      <c r="B89" s="445"/>
      <c r="C89" s="446"/>
      <c r="D89" s="445"/>
      <c r="E89" s="446"/>
    </row>
    <row r="90" spans="1:5">
      <c r="A90" s="441">
        <v>88</v>
      </c>
      <c r="B90" s="445"/>
      <c r="C90" s="446"/>
      <c r="D90" s="445"/>
      <c r="E90" s="446"/>
    </row>
    <row r="91" spans="1:5">
      <c r="A91" s="441">
        <v>89</v>
      </c>
      <c r="B91" s="445"/>
      <c r="C91" s="446"/>
      <c r="D91" s="445"/>
      <c r="E91" s="446"/>
    </row>
    <row r="92" spans="1:5">
      <c r="A92" s="441">
        <v>90</v>
      </c>
      <c r="B92" s="445"/>
      <c r="C92" s="446"/>
      <c r="D92" s="445"/>
      <c r="E92" s="446"/>
    </row>
    <row r="93" spans="1:5">
      <c r="A93" s="441">
        <v>91</v>
      </c>
      <c r="B93" s="445"/>
      <c r="C93" s="446"/>
      <c r="D93" s="445"/>
      <c r="E93" s="446"/>
    </row>
    <row r="94" spans="1:5">
      <c r="A94" s="441">
        <v>92</v>
      </c>
      <c r="B94" s="445"/>
      <c r="C94" s="446"/>
      <c r="D94" s="445"/>
      <c r="E94" s="446"/>
    </row>
    <row r="95" spans="1:5">
      <c r="A95" s="441">
        <v>93</v>
      </c>
      <c r="B95" s="445"/>
      <c r="C95" s="446"/>
      <c r="D95" s="445"/>
      <c r="E95" s="446"/>
    </row>
    <row r="96" spans="1:5">
      <c r="A96" s="441">
        <v>94</v>
      </c>
      <c r="B96" s="445"/>
      <c r="C96" s="446"/>
      <c r="D96" s="445"/>
      <c r="E96" s="446"/>
    </row>
    <row r="97" spans="1:5">
      <c r="A97" s="441">
        <v>95</v>
      </c>
      <c r="B97" s="445"/>
      <c r="C97" s="446"/>
      <c r="D97" s="445"/>
      <c r="E97" s="446"/>
    </row>
    <row r="98" spans="1:5">
      <c r="A98" s="441">
        <v>96</v>
      </c>
      <c r="B98" s="445"/>
      <c r="C98" s="446"/>
      <c r="D98" s="445"/>
      <c r="E98" s="446"/>
    </row>
    <row r="99" spans="1:5">
      <c r="A99" s="441">
        <v>97</v>
      </c>
      <c r="B99" s="445"/>
      <c r="C99" s="446"/>
      <c r="D99" s="445"/>
      <c r="E99" s="446"/>
    </row>
    <row r="100" spans="1:5">
      <c r="A100" s="441">
        <v>98</v>
      </c>
      <c r="B100" s="445"/>
      <c r="C100" s="446"/>
      <c r="D100" s="445"/>
      <c r="E100" s="446"/>
    </row>
    <row r="101" spans="1:5">
      <c r="A101" s="441">
        <v>99</v>
      </c>
      <c r="B101" s="445"/>
      <c r="C101" s="446"/>
      <c r="D101" s="445"/>
      <c r="E101" s="446"/>
    </row>
    <row r="102" spans="1:5">
      <c r="A102" s="441">
        <v>100</v>
      </c>
      <c r="B102" s="445"/>
      <c r="C102" s="446"/>
      <c r="D102" s="445"/>
      <c r="E102" s="446"/>
    </row>
    <row r="103" spans="1:5">
      <c r="A103" s="441">
        <v>101</v>
      </c>
      <c r="B103" s="445"/>
      <c r="C103" s="446"/>
      <c r="D103" s="445"/>
      <c r="E103" s="446"/>
    </row>
    <row r="104" spans="1:5">
      <c r="A104" s="441">
        <v>102</v>
      </c>
      <c r="B104" s="445"/>
      <c r="C104" s="446"/>
      <c r="D104" s="445"/>
      <c r="E104" s="446"/>
    </row>
    <row r="105" spans="1:5">
      <c r="A105" s="441">
        <v>103</v>
      </c>
      <c r="B105" s="445"/>
      <c r="C105" s="446"/>
      <c r="D105" s="445"/>
      <c r="E105" s="446"/>
    </row>
    <row r="106" spans="1:5">
      <c r="A106" s="441">
        <v>104</v>
      </c>
      <c r="B106" s="445"/>
      <c r="C106" s="446"/>
      <c r="D106" s="445"/>
      <c r="E106" s="446"/>
    </row>
    <row r="107" spans="1:5">
      <c r="A107" s="441">
        <v>105</v>
      </c>
      <c r="B107" s="445"/>
      <c r="C107" s="446"/>
      <c r="D107" s="445"/>
      <c r="E107" s="446"/>
    </row>
    <row r="108" spans="1:5">
      <c r="A108" s="441">
        <v>106</v>
      </c>
      <c r="B108" s="445"/>
      <c r="C108" s="446"/>
      <c r="D108" s="445"/>
      <c r="E108" s="446"/>
    </row>
    <row r="109" spans="1:5">
      <c r="A109" s="441">
        <v>107</v>
      </c>
      <c r="B109" s="445"/>
      <c r="C109" s="446"/>
      <c r="D109" s="445"/>
      <c r="E109" s="446"/>
    </row>
    <row r="110" spans="1:5">
      <c r="A110" s="441">
        <v>108</v>
      </c>
      <c r="B110" s="445"/>
      <c r="C110" s="446"/>
      <c r="D110" s="445"/>
      <c r="E110" s="446"/>
    </row>
    <row r="111" spans="1:5">
      <c r="A111" s="441">
        <v>109</v>
      </c>
      <c r="B111" s="445"/>
      <c r="C111" s="446"/>
      <c r="D111" s="445"/>
      <c r="E111" s="446"/>
    </row>
    <row r="112" spans="1:5">
      <c r="A112" s="441">
        <v>110</v>
      </c>
      <c r="B112" s="445"/>
      <c r="C112" s="446"/>
      <c r="D112" s="445"/>
      <c r="E112" s="446"/>
    </row>
    <row r="113" spans="1:5">
      <c r="A113" s="441">
        <v>111</v>
      </c>
      <c r="B113" s="445"/>
      <c r="C113" s="446"/>
      <c r="D113" s="445"/>
      <c r="E113" s="446"/>
    </row>
    <row r="114" spans="1:5">
      <c r="A114" s="441">
        <v>112</v>
      </c>
      <c r="B114" s="445"/>
      <c r="C114" s="446"/>
      <c r="D114" s="445"/>
      <c r="E114" s="446"/>
    </row>
    <row r="115" spans="1:5">
      <c r="A115" s="441">
        <v>113</v>
      </c>
      <c r="B115" s="445"/>
      <c r="C115" s="446"/>
      <c r="D115" s="445"/>
      <c r="E115" s="446"/>
    </row>
    <row r="116" spans="1:5">
      <c r="A116" s="441">
        <v>114</v>
      </c>
      <c r="B116" s="445"/>
      <c r="C116" s="446"/>
      <c r="D116" s="445"/>
      <c r="E116" s="446"/>
    </row>
    <row r="117" spans="1:5">
      <c r="A117" s="441">
        <v>115</v>
      </c>
      <c r="B117" s="445"/>
      <c r="C117" s="446"/>
      <c r="D117" s="445"/>
      <c r="E117" s="446"/>
    </row>
    <row r="118" spans="1:5">
      <c r="A118" s="441">
        <v>116</v>
      </c>
      <c r="B118" s="445"/>
      <c r="C118" s="446"/>
      <c r="D118" s="445"/>
      <c r="E118" s="446"/>
    </row>
    <row r="119" spans="1:5">
      <c r="A119" s="441">
        <v>117</v>
      </c>
      <c r="B119" s="445"/>
      <c r="C119" s="446"/>
      <c r="D119" s="445"/>
      <c r="E119" s="446"/>
    </row>
    <row r="120" spans="1:5">
      <c r="A120" s="441">
        <v>118</v>
      </c>
      <c r="B120" s="445"/>
      <c r="C120" s="446"/>
      <c r="D120" s="445"/>
      <c r="E120" s="446"/>
    </row>
    <row r="121" spans="1:5">
      <c r="A121" s="441">
        <v>119</v>
      </c>
      <c r="B121" s="445"/>
      <c r="C121" s="446"/>
      <c r="D121" s="445"/>
      <c r="E121" s="446"/>
    </row>
    <row r="122" spans="1:5">
      <c r="A122" s="441">
        <v>120</v>
      </c>
      <c r="B122" s="445"/>
      <c r="C122" s="446"/>
      <c r="D122" s="445"/>
      <c r="E122" s="446"/>
    </row>
    <row r="123" spans="1:5">
      <c r="A123" s="441">
        <v>121</v>
      </c>
      <c r="B123" s="445"/>
      <c r="C123" s="446"/>
      <c r="D123" s="445"/>
      <c r="E123" s="446"/>
    </row>
    <row r="124" spans="1:5">
      <c r="A124" s="441">
        <v>122</v>
      </c>
      <c r="B124" s="445"/>
      <c r="C124" s="446"/>
      <c r="D124" s="445"/>
      <c r="E124" s="446"/>
    </row>
    <row r="125" spans="1:5">
      <c r="A125" s="441">
        <v>123</v>
      </c>
      <c r="B125" s="445"/>
      <c r="C125" s="446"/>
      <c r="D125" s="445"/>
      <c r="E125" s="446"/>
    </row>
    <row r="126" spans="1:5">
      <c r="A126" s="441">
        <v>124</v>
      </c>
      <c r="B126" s="445"/>
      <c r="C126" s="446"/>
      <c r="D126" s="445"/>
      <c r="E126" s="446"/>
    </row>
    <row r="127" spans="1:5">
      <c r="A127" s="441">
        <v>125</v>
      </c>
      <c r="B127" s="445"/>
      <c r="C127" s="446"/>
      <c r="D127" s="445"/>
      <c r="E127" s="446"/>
    </row>
    <row r="128" spans="1:5">
      <c r="A128" s="441">
        <v>126</v>
      </c>
      <c r="B128" s="445"/>
      <c r="C128" s="446"/>
      <c r="D128" s="445"/>
      <c r="E128" s="446"/>
    </row>
    <row r="129" spans="1:5">
      <c r="A129" s="441">
        <v>127</v>
      </c>
      <c r="B129" s="445"/>
      <c r="C129" s="446"/>
      <c r="D129" s="445"/>
      <c r="E129" s="446"/>
    </row>
    <row r="130" spans="1:5">
      <c r="A130" s="441">
        <v>128</v>
      </c>
      <c r="B130" s="445"/>
      <c r="C130" s="446"/>
      <c r="D130" s="445"/>
      <c r="E130" s="446"/>
    </row>
    <row r="131" spans="1:5">
      <c r="A131" s="441">
        <v>129</v>
      </c>
      <c r="B131" s="445"/>
      <c r="C131" s="446"/>
      <c r="D131" s="445"/>
      <c r="E131" s="446"/>
    </row>
    <row r="132" spans="1:5">
      <c r="A132" s="441">
        <v>130</v>
      </c>
      <c r="B132" s="445"/>
      <c r="C132" s="446"/>
      <c r="D132" s="445"/>
      <c r="E132" s="446"/>
    </row>
    <row r="133" spans="1:5">
      <c r="A133" s="441">
        <v>131</v>
      </c>
      <c r="B133" s="445"/>
      <c r="C133" s="446"/>
      <c r="D133" s="445"/>
      <c r="E133" s="446"/>
    </row>
    <row r="134" spans="1:5">
      <c r="A134" s="441">
        <v>132</v>
      </c>
      <c r="B134" s="445"/>
      <c r="C134" s="446"/>
      <c r="D134" s="445"/>
      <c r="E134" s="446"/>
    </row>
    <row r="135" spans="1:5">
      <c r="A135" s="441">
        <v>133</v>
      </c>
      <c r="B135" s="445"/>
      <c r="C135" s="446"/>
      <c r="D135" s="445"/>
      <c r="E135" s="446"/>
    </row>
    <row r="136" spans="1:5">
      <c r="A136" s="441">
        <v>134</v>
      </c>
      <c r="B136" s="445"/>
      <c r="C136" s="446"/>
      <c r="D136" s="445"/>
      <c r="E136" s="446"/>
    </row>
    <row r="137" spans="1:5">
      <c r="A137" s="441">
        <v>135</v>
      </c>
      <c r="B137" s="445"/>
      <c r="C137" s="446"/>
      <c r="D137" s="445"/>
      <c r="E137" s="446"/>
    </row>
    <row r="138" spans="1:5">
      <c r="A138" s="441">
        <v>136</v>
      </c>
      <c r="B138" s="445"/>
      <c r="C138" s="446"/>
      <c r="D138" s="445"/>
      <c r="E138" s="446"/>
    </row>
    <row r="139" spans="1:5">
      <c r="A139" s="441">
        <v>137</v>
      </c>
      <c r="B139" s="445"/>
      <c r="C139" s="446"/>
      <c r="D139" s="445"/>
      <c r="E139" s="446"/>
    </row>
    <row r="140" spans="1:5">
      <c r="A140" s="441">
        <v>138</v>
      </c>
      <c r="B140" s="445"/>
      <c r="C140" s="446"/>
      <c r="D140" s="445"/>
      <c r="E140" s="446"/>
    </row>
    <row r="141" spans="1:5">
      <c r="A141" s="441">
        <v>139</v>
      </c>
      <c r="B141" s="445"/>
      <c r="C141" s="446"/>
      <c r="D141" s="445"/>
      <c r="E141" s="446"/>
    </row>
    <row r="142" spans="1:5">
      <c r="A142" s="441">
        <v>140</v>
      </c>
      <c r="B142" s="445"/>
      <c r="C142" s="446"/>
      <c r="D142" s="445"/>
      <c r="E142" s="446"/>
    </row>
    <row r="143" spans="1:5">
      <c r="A143" s="441">
        <v>141</v>
      </c>
      <c r="B143" s="445"/>
      <c r="C143" s="446"/>
      <c r="D143" s="445"/>
      <c r="E143" s="446"/>
    </row>
    <row r="144" spans="1:5">
      <c r="A144" s="441">
        <v>142</v>
      </c>
      <c r="B144" s="445"/>
      <c r="C144" s="446"/>
      <c r="D144" s="445"/>
      <c r="E144" s="446"/>
    </row>
    <row r="145" spans="1:5">
      <c r="A145" s="441">
        <v>143</v>
      </c>
      <c r="B145" s="445"/>
      <c r="C145" s="446"/>
      <c r="D145" s="445"/>
      <c r="E145" s="446"/>
    </row>
    <row r="146" spans="1:5">
      <c r="A146" s="441">
        <v>144</v>
      </c>
      <c r="B146" s="445"/>
      <c r="C146" s="446"/>
      <c r="D146" s="445"/>
      <c r="E146" s="446"/>
    </row>
    <row r="147" spans="1:5">
      <c r="A147" s="441">
        <v>145</v>
      </c>
      <c r="B147" s="445"/>
      <c r="C147" s="446"/>
      <c r="D147" s="445"/>
      <c r="E147" s="446"/>
    </row>
    <row r="148" spans="1:5">
      <c r="A148" s="441">
        <v>146</v>
      </c>
      <c r="B148" s="445"/>
      <c r="C148" s="446"/>
      <c r="D148" s="445"/>
      <c r="E148" s="446"/>
    </row>
    <row r="149" spans="1:5">
      <c r="A149" s="441">
        <v>147</v>
      </c>
      <c r="B149" s="445"/>
      <c r="C149" s="446"/>
      <c r="D149" s="445"/>
      <c r="E149" s="446"/>
    </row>
    <row r="150" spans="1:5">
      <c r="A150" s="441">
        <v>148</v>
      </c>
      <c r="B150" s="445"/>
      <c r="C150" s="446"/>
      <c r="D150" s="445"/>
      <c r="E150" s="446"/>
    </row>
    <row r="151" spans="1:5">
      <c r="A151" s="441">
        <v>149</v>
      </c>
      <c r="B151" s="445"/>
      <c r="C151" s="446"/>
      <c r="D151" s="445"/>
      <c r="E151" s="446"/>
    </row>
    <row r="152" spans="1:5">
      <c r="A152" s="441">
        <v>150</v>
      </c>
      <c r="B152" s="445"/>
      <c r="C152" s="446"/>
      <c r="D152" s="445"/>
      <c r="E152" s="446"/>
    </row>
    <row r="153" spans="1:5">
      <c r="A153" s="441">
        <v>151</v>
      </c>
      <c r="B153" s="445"/>
      <c r="C153" s="446"/>
      <c r="D153" s="445"/>
      <c r="E153" s="446"/>
    </row>
    <row r="154" spans="1:5">
      <c r="A154" s="441">
        <v>152</v>
      </c>
      <c r="B154" s="445"/>
      <c r="C154" s="446"/>
      <c r="D154" s="445"/>
      <c r="E154" s="446"/>
    </row>
    <row r="155" spans="1:5">
      <c r="A155" s="441">
        <v>153</v>
      </c>
      <c r="B155" s="445"/>
      <c r="C155" s="446"/>
      <c r="D155" s="445"/>
      <c r="E155" s="446"/>
    </row>
    <row r="156" spans="1:5">
      <c r="A156" s="441">
        <v>154</v>
      </c>
      <c r="B156" s="445"/>
      <c r="C156" s="446"/>
      <c r="D156" s="445"/>
      <c r="E156" s="446"/>
    </row>
    <row r="157" spans="1:5">
      <c r="A157" s="441">
        <v>155</v>
      </c>
      <c r="B157" s="445"/>
      <c r="C157" s="446"/>
      <c r="D157" s="445"/>
      <c r="E157" s="446"/>
    </row>
    <row r="158" spans="1:5">
      <c r="A158" s="441">
        <v>156</v>
      </c>
      <c r="B158" s="445"/>
      <c r="C158" s="446"/>
      <c r="D158" s="445"/>
      <c r="E158" s="446"/>
    </row>
    <row r="159" spans="1:5">
      <c r="A159" s="441">
        <v>157</v>
      </c>
      <c r="B159" s="445"/>
      <c r="C159" s="446"/>
      <c r="D159" s="445"/>
      <c r="E159" s="446"/>
    </row>
    <row r="160" spans="1:5">
      <c r="A160" s="441">
        <v>158</v>
      </c>
      <c r="B160" s="445"/>
      <c r="C160" s="446"/>
      <c r="D160" s="445"/>
      <c r="E160" s="446"/>
    </row>
    <row r="161" spans="1:5">
      <c r="A161" s="441">
        <v>159</v>
      </c>
      <c r="B161" s="445"/>
      <c r="C161" s="446"/>
      <c r="D161" s="445"/>
      <c r="E161" s="446"/>
    </row>
    <row r="162" spans="1:5">
      <c r="A162" s="441">
        <v>160</v>
      </c>
      <c r="B162" s="445"/>
      <c r="C162" s="446"/>
      <c r="D162" s="445"/>
      <c r="E162" s="446"/>
    </row>
    <row r="163" spans="1:5">
      <c r="A163" s="441">
        <v>161</v>
      </c>
      <c r="B163" s="445"/>
      <c r="C163" s="446"/>
      <c r="D163" s="445"/>
      <c r="E163" s="446"/>
    </row>
    <row r="164" spans="1:5">
      <c r="A164" s="441">
        <v>162</v>
      </c>
      <c r="B164" s="445"/>
      <c r="C164" s="446"/>
      <c r="D164" s="445"/>
      <c r="E164" s="446"/>
    </row>
    <row r="165" spans="1:5">
      <c r="A165" s="441">
        <v>163</v>
      </c>
      <c r="B165" s="445"/>
      <c r="C165" s="446"/>
      <c r="D165" s="445"/>
      <c r="E165" s="446"/>
    </row>
    <row r="166" spans="1:5">
      <c r="A166" s="441">
        <v>164</v>
      </c>
      <c r="B166" s="445"/>
      <c r="C166" s="446"/>
      <c r="D166" s="445"/>
      <c r="E166" s="446"/>
    </row>
    <row r="167" spans="1:5">
      <c r="A167" s="441">
        <v>165</v>
      </c>
      <c r="B167" s="445"/>
      <c r="C167" s="446"/>
      <c r="D167" s="445"/>
      <c r="E167" s="446"/>
    </row>
    <row r="168" spans="1:5">
      <c r="A168" s="441">
        <v>166</v>
      </c>
      <c r="B168" s="445"/>
      <c r="C168" s="446"/>
      <c r="D168" s="445"/>
      <c r="E168" s="446"/>
    </row>
    <row r="169" spans="1:5">
      <c r="A169" s="441">
        <v>167</v>
      </c>
      <c r="B169" s="445"/>
      <c r="C169" s="446"/>
      <c r="D169" s="445"/>
      <c r="E169" s="446"/>
    </row>
    <row r="170" spans="1:5">
      <c r="A170" s="441">
        <v>168</v>
      </c>
      <c r="B170" s="445"/>
      <c r="C170" s="446"/>
      <c r="D170" s="445"/>
      <c r="E170" s="446"/>
    </row>
    <row r="171" spans="1:5">
      <c r="A171" s="441">
        <v>169</v>
      </c>
      <c r="B171" s="445"/>
      <c r="C171" s="446"/>
      <c r="D171" s="445"/>
      <c r="E171" s="446"/>
    </row>
    <row r="172" spans="1:5">
      <c r="A172" s="441">
        <v>170</v>
      </c>
      <c r="B172" s="445"/>
      <c r="C172" s="446"/>
      <c r="D172" s="445"/>
      <c r="E172" s="446"/>
    </row>
    <row r="173" spans="1:5">
      <c r="A173" s="441">
        <v>171</v>
      </c>
      <c r="B173" s="445"/>
      <c r="C173" s="446"/>
      <c r="D173" s="445"/>
      <c r="E173" s="446"/>
    </row>
    <row r="174" spans="1:5">
      <c r="A174" s="441">
        <v>172</v>
      </c>
      <c r="B174" s="445"/>
      <c r="C174" s="446"/>
      <c r="D174" s="445"/>
      <c r="E174" s="446"/>
    </row>
    <row r="175" spans="1:5">
      <c r="A175" s="441">
        <v>173</v>
      </c>
      <c r="B175" s="445"/>
      <c r="C175" s="446"/>
      <c r="D175" s="445"/>
      <c r="E175" s="446"/>
    </row>
    <row r="176" spans="1:5">
      <c r="A176" s="441">
        <v>174</v>
      </c>
      <c r="B176" s="445"/>
      <c r="C176" s="446"/>
      <c r="D176" s="445"/>
      <c r="E176" s="446"/>
    </row>
    <row r="177" spans="1:5">
      <c r="A177" s="441">
        <v>175</v>
      </c>
      <c r="B177" s="445"/>
      <c r="C177" s="446"/>
      <c r="D177" s="445"/>
      <c r="E177" s="446"/>
    </row>
    <row r="178" spans="1:5">
      <c r="A178" s="441">
        <v>176</v>
      </c>
      <c r="B178" s="445"/>
      <c r="C178" s="446"/>
      <c r="D178" s="445"/>
      <c r="E178" s="446"/>
    </row>
    <row r="179" spans="1:5">
      <c r="A179" s="441">
        <v>177</v>
      </c>
      <c r="B179" s="445"/>
      <c r="C179" s="446"/>
      <c r="D179" s="445"/>
      <c r="E179" s="446"/>
    </row>
    <row r="180" spans="1:5">
      <c r="A180" s="441">
        <v>178</v>
      </c>
      <c r="B180" s="445"/>
      <c r="C180" s="446"/>
      <c r="D180" s="445"/>
      <c r="E180" s="446"/>
    </row>
    <row r="181" spans="1:5">
      <c r="A181" s="441">
        <v>179</v>
      </c>
      <c r="B181" s="445"/>
      <c r="C181" s="446"/>
      <c r="D181" s="445"/>
      <c r="E181" s="446"/>
    </row>
    <row r="182" spans="1:5">
      <c r="A182" s="441">
        <v>180</v>
      </c>
      <c r="B182" s="445"/>
      <c r="C182" s="446"/>
      <c r="D182" s="445"/>
      <c r="E182" s="446"/>
    </row>
    <row r="183" spans="1:5">
      <c r="A183" s="441">
        <v>181</v>
      </c>
      <c r="B183" s="445"/>
      <c r="C183" s="446"/>
      <c r="D183" s="445"/>
      <c r="E183" s="446"/>
    </row>
    <row r="184" spans="1:5">
      <c r="A184" s="441">
        <v>182</v>
      </c>
      <c r="B184" s="445"/>
      <c r="C184" s="446"/>
      <c r="D184" s="445"/>
      <c r="E184" s="446"/>
    </row>
    <row r="185" spans="1:5">
      <c r="A185" s="441">
        <v>183</v>
      </c>
      <c r="B185" s="445"/>
      <c r="C185" s="446"/>
      <c r="D185" s="445"/>
      <c r="E185" s="446"/>
    </row>
    <row r="186" spans="1:5">
      <c r="A186" s="441">
        <v>184</v>
      </c>
      <c r="B186" s="445"/>
      <c r="C186" s="446"/>
      <c r="D186" s="445"/>
      <c r="E186" s="446"/>
    </row>
    <row r="187" spans="1:5">
      <c r="A187" s="441">
        <v>185</v>
      </c>
      <c r="B187" s="445"/>
      <c r="C187" s="446"/>
      <c r="D187" s="445"/>
      <c r="E187" s="446"/>
    </row>
    <row r="188" spans="1:5">
      <c r="A188" s="441">
        <v>186</v>
      </c>
      <c r="B188" s="445"/>
      <c r="C188" s="446"/>
      <c r="D188" s="445"/>
      <c r="E188" s="446"/>
    </row>
    <row r="189" spans="1:5">
      <c r="A189" s="441">
        <v>187</v>
      </c>
      <c r="B189" s="445"/>
      <c r="C189" s="446"/>
      <c r="D189" s="445"/>
      <c r="E189" s="446"/>
    </row>
    <row r="190" spans="1:5">
      <c r="A190" s="441">
        <v>188</v>
      </c>
      <c r="B190" s="445"/>
      <c r="C190" s="446"/>
      <c r="D190" s="445"/>
      <c r="E190" s="446"/>
    </row>
    <row r="191" spans="1:5">
      <c r="A191" s="441">
        <v>189</v>
      </c>
      <c r="B191" s="445"/>
      <c r="C191" s="446"/>
      <c r="D191" s="445"/>
      <c r="E191" s="446"/>
    </row>
    <row r="192" spans="1:5">
      <c r="A192" s="441">
        <v>190</v>
      </c>
      <c r="B192" s="445"/>
      <c r="C192" s="446"/>
      <c r="D192" s="445"/>
      <c r="E192" s="446"/>
    </row>
    <row r="193" spans="1:5">
      <c r="A193" s="441">
        <v>191</v>
      </c>
      <c r="B193" s="445"/>
      <c r="C193" s="446"/>
      <c r="D193" s="445"/>
      <c r="E193" s="446"/>
    </row>
    <row r="194" spans="1:5">
      <c r="A194" s="441">
        <v>192</v>
      </c>
      <c r="B194" s="445"/>
      <c r="C194" s="446"/>
      <c r="D194" s="445"/>
      <c r="E194" s="446"/>
    </row>
    <row r="195" spans="1:5">
      <c r="A195" s="441">
        <v>193</v>
      </c>
      <c r="B195" s="445"/>
      <c r="C195" s="446"/>
      <c r="D195" s="445"/>
      <c r="E195" s="446"/>
    </row>
    <row r="196" spans="1:5">
      <c r="A196" s="441">
        <v>194</v>
      </c>
      <c r="B196" s="445"/>
      <c r="C196" s="446"/>
      <c r="D196" s="445"/>
      <c r="E196" s="446"/>
    </row>
    <row r="197" spans="1:5">
      <c r="A197" s="441">
        <v>195</v>
      </c>
      <c r="B197" s="445"/>
      <c r="C197" s="446"/>
      <c r="D197" s="445"/>
      <c r="E197" s="446"/>
    </row>
    <row r="198" spans="1:5">
      <c r="A198" s="441">
        <v>196</v>
      </c>
      <c r="B198" s="445"/>
      <c r="C198" s="446"/>
      <c r="D198" s="445"/>
      <c r="E198" s="446"/>
    </row>
    <row r="199" spans="1:5">
      <c r="A199" s="441">
        <v>197</v>
      </c>
      <c r="B199" s="445"/>
      <c r="C199" s="446"/>
      <c r="D199" s="445"/>
      <c r="E199" s="446"/>
    </row>
    <row r="200" spans="1:5">
      <c r="A200" s="441">
        <v>198</v>
      </c>
      <c r="B200" s="445"/>
      <c r="C200" s="446"/>
      <c r="D200" s="445"/>
      <c r="E200" s="446"/>
    </row>
    <row r="201" spans="1:5">
      <c r="A201" s="441">
        <v>199</v>
      </c>
      <c r="B201" s="445"/>
      <c r="C201" s="446"/>
      <c r="D201" s="445"/>
      <c r="E201" s="446"/>
    </row>
    <row r="202" spans="1:5">
      <c r="A202" s="441">
        <v>200</v>
      </c>
      <c r="B202" s="445"/>
      <c r="C202" s="446"/>
      <c r="D202" s="445"/>
      <c r="E202" s="446"/>
    </row>
    <row r="203" spans="1:5">
      <c r="A203" s="441">
        <v>201</v>
      </c>
      <c r="B203" s="445"/>
      <c r="C203" s="446"/>
      <c r="D203" s="445"/>
      <c r="E203" s="446"/>
    </row>
    <row r="204" spans="1:5">
      <c r="A204" s="441">
        <v>202</v>
      </c>
      <c r="B204" s="445"/>
      <c r="C204" s="446"/>
      <c r="D204" s="445"/>
      <c r="E204" s="446"/>
    </row>
    <row r="205" spans="1:5">
      <c r="A205" s="441">
        <v>203</v>
      </c>
      <c r="B205" s="445"/>
      <c r="C205" s="446"/>
      <c r="D205" s="445"/>
      <c r="E205" s="446"/>
    </row>
    <row r="206" spans="1:5">
      <c r="A206" s="441">
        <v>204</v>
      </c>
      <c r="B206" s="445"/>
      <c r="C206" s="446"/>
      <c r="D206" s="445"/>
      <c r="E206" s="446"/>
    </row>
    <row r="207" spans="1:5">
      <c r="A207" s="441">
        <v>205</v>
      </c>
      <c r="B207" s="445"/>
      <c r="C207" s="446"/>
      <c r="D207" s="445"/>
      <c r="E207" s="446"/>
    </row>
    <row r="208" spans="1:5">
      <c r="A208" s="441">
        <v>206</v>
      </c>
      <c r="B208" s="445"/>
      <c r="C208" s="446"/>
      <c r="D208" s="445"/>
      <c r="E208" s="446"/>
    </row>
    <row r="209" spans="1:5">
      <c r="A209" s="441">
        <v>207</v>
      </c>
      <c r="B209" s="445"/>
      <c r="C209" s="446"/>
      <c r="D209" s="445"/>
      <c r="E209" s="446"/>
    </row>
    <row r="210" spans="1:5">
      <c r="A210" s="441">
        <v>208</v>
      </c>
      <c r="B210" s="445"/>
      <c r="C210" s="446"/>
      <c r="D210" s="445"/>
      <c r="E210" s="446"/>
    </row>
    <row r="211" spans="1:5">
      <c r="A211" s="441">
        <v>209</v>
      </c>
      <c r="B211" s="445"/>
      <c r="C211" s="446"/>
      <c r="D211" s="445"/>
      <c r="E211" s="446"/>
    </row>
    <row r="212" spans="1:5">
      <c r="A212" s="441">
        <v>210</v>
      </c>
      <c r="B212" s="445"/>
      <c r="C212" s="446"/>
      <c r="D212" s="445"/>
      <c r="E212" s="446"/>
    </row>
    <row r="213" spans="1:5">
      <c r="A213" s="441">
        <v>211</v>
      </c>
      <c r="B213" s="445"/>
      <c r="C213" s="446"/>
      <c r="D213" s="445"/>
      <c r="E213" s="446"/>
    </row>
    <row r="214" spans="1:5">
      <c r="A214" s="441">
        <v>212</v>
      </c>
      <c r="B214" s="445"/>
      <c r="C214" s="446"/>
      <c r="D214" s="445"/>
      <c r="E214" s="446"/>
    </row>
    <row r="215" spans="1:5">
      <c r="A215" s="441">
        <v>213</v>
      </c>
      <c r="B215" s="445"/>
      <c r="C215" s="446"/>
      <c r="D215" s="445"/>
      <c r="E215" s="446"/>
    </row>
    <row r="216" spans="1:5">
      <c r="A216" s="441">
        <v>214</v>
      </c>
      <c r="B216" s="445"/>
      <c r="C216" s="446"/>
      <c r="D216" s="445"/>
      <c r="E216" s="446"/>
    </row>
    <row r="217" spans="1:5">
      <c r="A217" s="441">
        <v>215</v>
      </c>
      <c r="B217" s="445"/>
      <c r="C217" s="446"/>
      <c r="D217" s="445"/>
      <c r="E217" s="446"/>
    </row>
    <row r="218" spans="1:5">
      <c r="A218" s="441">
        <v>216</v>
      </c>
      <c r="B218" s="445"/>
      <c r="C218" s="446"/>
      <c r="D218" s="445"/>
      <c r="E218" s="446"/>
    </row>
    <row r="219" spans="1:5">
      <c r="A219" s="441">
        <v>217</v>
      </c>
      <c r="B219" s="445"/>
      <c r="C219" s="446"/>
      <c r="D219" s="445"/>
      <c r="E219" s="446"/>
    </row>
    <row r="220" spans="1:5">
      <c r="A220" s="441">
        <v>218</v>
      </c>
      <c r="B220" s="445"/>
      <c r="C220" s="446"/>
      <c r="D220" s="445"/>
      <c r="E220" s="446"/>
    </row>
    <row r="221" spans="1:5">
      <c r="A221" s="441">
        <v>219</v>
      </c>
      <c r="B221" s="445"/>
      <c r="C221" s="446"/>
      <c r="D221" s="445"/>
      <c r="E221" s="446"/>
    </row>
    <row r="222" spans="1:5">
      <c r="A222" s="441">
        <v>220</v>
      </c>
      <c r="B222" s="445"/>
      <c r="C222" s="446"/>
      <c r="D222" s="445"/>
      <c r="E222" s="446"/>
    </row>
    <row r="223" spans="1:5">
      <c r="A223" s="441">
        <v>221</v>
      </c>
      <c r="B223" s="445"/>
      <c r="C223" s="446"/>
      <c r="D223" s="445"/>
      <c r="E223" s="446"/>
    </row>
    <row r="224" spans="1:5">
      <c r="A224" s="441">
        <v>222</v>
      </c>
      <c r="B224" s="445"/>
      <c r="C224" s="446"/>
      <c r="D224" s="445"/>
      <c r="E224" s="446"/>
    </row>
    <row r="225" spans="1:5">
      <c r="A225" s="441">
        <v>223</v>
      </c>
      <c r="B225" s="445"/>
      <c r="C225" s="446"/>
      <c r="D225" s="445"/>
      <c r="E225" s="446"/>
    </row>
    <row r="226" spans="1:5">
      <c r="A226" s="441">
        <v>224</v>
      </c>
      <c r="B226" s="445"/>
      <c r="C226" s="446"/>
      <c r="D226" s="445"/>
      <c r="E226" s="446"/>
    </row>
    <row r="227" spans="1:5">
      <c r="A227" s="441">
        <v>225</v>
      </c>
      <c r="B227" s="445"/>
      <c r="C227" s="446"/>
      <c r="D227" s="445"/>
      <c r="E227" s="446"/>
    </row>
    <row r="228" spans="1:5">
      <c r="A228" s="441">
        <v>226</v>
      </c>
      <c r="B228" s="445"/>
      <c r="C228" s="446"/>
      <c r="D228" s="445"/>
      <c r="E228" s="446"/>
    </row>
    <row r="229" spans="1:5">
      <c r="A229" s="441">
        <v>227</v>
      </c>
      <c r="B229" s="445"/>
      <c r="C229" s="446"/>
      <c r="D229" s="445"/>
      <c r="E229" s="446"/>
    </row>
    <row r="230" spans="1:5">
      <c r="A230" s="441">
        <v>228</v>
      </c>
      <c r="B230" s="445"/>
      <c r="C230" s="446"/>
      <c r="D230" s="445"/>
      <c r="E230" s="446"/>
    </row>
    <row r="231" spans="1:5">
      <c r="A231" s="441">
        <v>229</v>
      </c>
      <c r="B231" s="445"/>
      <c r="C231" s="446"/>
      <c r="D231" s="445"/>
      <c r="E231" s="446"/>
    </row>
    <row r="232" spans="1:5">
      <c r="A232" s="441">
        <v>230</v>
      </c>
      <c r="B232" s="445"/>
      <c r="C232" s="446"/>
      <c r="D232" s="445"/>
      <c r="E232" s="446"/>
    </row>
    <row r="233" spans="1:5">
      <c r="A233" s="441">
        <v>231</v>
      </c>
      <c r="B233" s="445"/>
      <c r="C233" s="446"/>
      <c r="D233" s="445"/>
      <c r="E233" s="446"/>
    </row>
    <row r="234" spans="1:5">
      <c r="A234" s="441">
        <v>232</v>
      </c>
      <c r="B234" s="445"/>
      <c r="C234" s="446"/>
      <c r="D234" s="445"/>
      <c r="E234" s="446"/>
    </row>
    <row r="235" spans="1:5">
      <c r="A235" s="441">
        <v>233</v>
      </c>
      <c r="B235" s="445"/>
      <c r="C235" s="446"/>
      <c r="D235" s="445"/>
      <c r="E235" s="446"/>
    </row>
    <row r="236" spans="1:5">
      <c r="A236" s="441">
        <v>234</v>
      </c>
      <c r="B236" s="445"/>
      <c r="C236" s="446"/>
      <c r="D236" s="445"/>
      <c r="E236" s="446"/>
    </row>
    <row r="237" spans="1:5">
      <c r="A237" s="441">
        <v>235</v>
      </c>
      <c r="B237" s="445"/>
      <c r="C237" s="446"/>
      <c r="D237" s="445"/>
      <c r="E237" s="446"/>
    </row>
    <row r="238" spans="1:5">
      <c r="A238" s="441">
        <v>236</v>
      </c>
      <c r="B238" s="445"/>
      <c r="C238" s="446"/>
      <c r="D238" s="445"/>
      <c r="E238" s="446"/>
    </row>
    <row r="239" spans="1:5">
      <c r="A239" s="441">
        <v>237</v>
      </c>
      <c r="B239" s="445"/>
      <c r="C239" s="446"/>
      <c r="D239" s="445"/>
      <c r="E239" s="446"/>
    </row>
    <row r="240" spans="1:5">
      <c r="A240" s="441">
        <v>238</v>
      </c>
      <c r="B240" s="445"/>
      <c r="C240" s="446"/>
      <c r="D240" s="445"/>
      <c r="E240" s="446"/>
    </row>
    <row r="241" spans="1:5">
      <c r="A241" s="441">
        <v>239</v>
      </c>
      <c r="B241" s="445"/>
      <c r="C241" s="446"/>
      <c r="D241" s="445"/>
      <c r="E241" s="446"/>
    </row>
    <row r="242" spans="1:5">
      <c r="A242" s="441">
        <v>240</v>
      </c>
      <c r="B242" s="445"/>
      <c r="C242" s="446"/>
      <c r="D242" s="445"/>
      <c r="E242" s="446"/>
    </row>
    <row r="243" spans="1:5">
      <c r="A243" s="441">
        <v>241</v>
      </c>
      <c r="B243" s="445"/>
      <c r="C243" s="446"/>
      <c r="D243" s="445"/>
      <c r="E243" s="446"/>
    </row>
    <row r="244" spans="1:5">
      <c r="A244" s="441">
        <v>242</v>
      </c>
      <c r="B244" s="445"/>
      <c r="C244" s="446"/>
      <c r="D244" s="445"/>
      <c r="E244" s="446"/>
    </row>
    <row r="245" spans="1:5">
      <c r="A245" s="441">
        <v>243</v>
      </c>
      <c r="B245" s="445"/>
      <c r="C245" s="446"/>
      <c r="D245" s="445"/>
      <c r="E245" s="446"/>
    </row>
    <row r="246" spans="1:5">
      <c r="A246" s="441">
        <v>244</v>
      </c>
      <c r="B246" s="445"/>
      <c r="C246" s="446"/>
      <c r="D246" s="445"/>
      <c r="E246" s="446"/>
    </row>
    <row r="247" spans="1:5">
      <c r="A247" s="441">
        <v>245</v>
      </c>
      <c r="B247" s="445"/>
      <c r="C247" s="446"/>
      <c r="D247" s="445"/>
      <c r="E247" s="446"/>
    </row>
    <row r="248" spans="1:5">
      <c r="A248" s="441">
        <v>246</v>
      </c>
      <c r="B248" s="445"/>
      <c r="C248" s="446"/>
      <c r="D248" s="445"/>
      <c r="E248" s="446"/>
    </row>
    <row r="249" spans="1:5">
      <c r="A249" s="441">
        <v>247</v>
      </c>
      <c r="B249" s="445"/>
      <c r="C249" s="446"/>
      <c r="D249" s="445"/>
      <c r="E249" s="446"/>
    </row>
    <row r="250" spans="1:5">
      <c r="A250" s="441">
        <v>248</v>
      </c>
      <c r="B250" s="445"/>
      <c r="C250" s="446"/>
      <c r="D250" s="445"/>
      <c r="E250" s="446"/>
    </row>
    <row r="251" spans="1:5">
      <c r="A251" s="441">
        <v>249</v>
      </c>
      <c r="B251" s="445"/>
      <c r="C251" s="446"/>
      <c r="D251" s="445"/>
      <c r="E251" s="446"/>
    </row>
    <row r="252" spans="1:5">
      <c r="A252" s="441">
        <v>250</v>
      </c>
      <c r="B252" s="445"/>
      <c r="C252" s="446"/>
      <c r="D252" s="445"/>
      <c r="E252" s="446"/>
    </row>
    <row r="253" spans="1:5">
      <c r="A253" s="441">
        <v>251</v>
      </c>
      <c r="B253" s="445"/>
      <c r="C253" s="446"/>
      <c r="D253" s="445"/>
      <c r="E253" s="446"/>
    </row>
    <row r="254" spans="1:5">
      <c r="A254" s="441">
        <v>252</v>
      </c>
      <c r="B254" s="445"/>
      <c r="C254" s="446"/>
      <c r="D254" s="445"/>
      <c r="E254" s="446"/>
    </row>
    <row r="255" spans="1:5">
      <c r="A255" s="441">
        <v>253</v>
      </c>
      <c r="B255" s="445"/>
      <c r="C255" s="446"/>
      <c r="D255" s="445"/>
      <c r="E255" s="446"/>
    </row>
    <row r="256" spans="1:5">
      <c r="A256" s="441">
        <v>254</v>
      </c>
      <c r="B256" s="445"/>
      <c r="C256" s="446"/>
      <c r="D256" s="445"/>
      <c r="E256" s="446"/>
    </row>
    <row r="257" spans="1:5">
      <c r="A257" s="441">
        <v>255</v>
      </c>
      <c r="B257" s="445"/>
      <c r="C257" s="446"/>
      <c r="D257" s="445"/>
      <c r="E257" s="446"/>
    </row>
    <row r="258" spans="1:5">
      <c r="A258" s="441">
        <v>256</v>
      </c>
      <c r="B258" s="445"/>
      <c r="C258" s="446"/>
      <c r="D258" s="445"/>
      <c r="E258" s="446"/>
    </row>
    <row r="259" spans="1:5">
      <c r="A259" s="441">
        <v>257</v>
      </c>
      <c r="B259" s="445"/>
      <c r="C259" s="446"/>
      <c r="D259" s="445"/>
      <c r="E259" s="446"/>
    </row>
    <row r="260" spans="1:5">
      <c r="A260" s="441">
        <v>258</v>
      </c>
      <c r="B260" s="445"/>
      <c r="C260" s="446"/>
      <c r="D260" s="445"/>
      <c r="E260" s="446"/>
    </row>
    <row r="261" spans="1:5">
      <c r="A261" s="441">
        <v>259</v>
      </c>
      <c r="B261" s="445"/>
      <c r="C261" s="446"/>
      <c r="D261" s="445"/>
      <c r="E261" s="446"/>
    </row>
    <row r="262" spans="1:5">
      <c r="A262" s="441">
        <v>260</v>
      </c>
      <c r="B262" s="445"/>
      <c r="C262" s="446"/>
      <c r="D262" s="445"/>
      <c r="E262" s="446"/>
    </row>
    <row r="263" spans="1:5">
      <c r="A263" s="441">
        <v>261</v>
      </c>
      <c r="B263" s="445"/>
      <c r="C263" s="446"/>
      <c r="D263" s="445"/>
      <c r="E263" s="446"/>
    </row>
    <row r="264" spans="1:5">
      <c r="A264" s="441">
        <v>262</v>
      </c>
      <c r="B264" s="445"/>
      <c r="C264" s="446"/>
      <c r="D264" s="445"/>
      <c r="E264" s="446"/>
    </row>
    <row r="265" spans="1:5">
      <c r="A265" s="441">
        <v>263</v>
      </c>
      <c r="B265" s="445"/>
      <c r="C265" s="446"/>
      <c r="D265" s="445"/>
      <c r="E265" s="446"/>
    </row>
    <row r="266" spans="1:5">
      <c r="A266" s="441">
        <v>264</v>
      </c>
      <c r="B266" s="445"/>
      <c r="C266" s="446"/>
      <c r="D266" s="445"/>
      <c r="E266" s="446"/>
    </row>
    <row r="267" spans="1:5">
      <c r="A267" s="441">
        <v>265</v>
      </c>
      <c r="B267" s="445"/>
      <c r="C267" s="446"/>
      <c r="D267" s="445"/>
      <c r="E267" s="446"/>
    </row>
    <row r="268" spans="1:5">
      <c r="A268" s="441">
        <v>266</v>
      </c>
      <c r="B268" s="445"/>
      <c r="C268" s="446"/>
      <c r="D268" s="445"/>
      <c r="E268" s="446"/>
    </row>
    <row r="269" spans="1:5">
      <c r="A269" s="441">
        <v>267</v>
      </c>
      <c r="B269" s="445"/>
      <c r="C269" s="446"/>
      <c r="D269" s="445"/>
      <c r="E269" s="446"/>
    </row>
    <row r="270" spans="1:5">
      <c r="A270" s="441">
        <v>268</v>
      </c>
      <c r="B270" s="445"/>
      <c r="C270" s="446"/>
      <c r="D270" s="445"/>
      <c r="E270" s="446"/>
    </row>
    <row r="271" spans="1:5">
      <c r="A271" s="441">
        <v>269</v>
      </c>
      <c r="B271" s="445"/>
      <c r="C271" s="446"/>
      <c r="D271" s="445"/>
      <c r="E271" s="446"/>
    </row>
    <row r="272" spans="1:5">
      <c r="A272" s="441">
        <v>270</v>
      </c>
      <c r="B272" s="445"/>
      <c r="C272" s="446"/>
      <c r="D272" s="445"/>
      <c r="E272" s="446"/>
    </row>
    <row r="273" spans="1:5">
      <c r="A273" s="441">
        <v>271</v>
      </c>
      <c r="B273" s="445"/>
      <c r="C273" s="446"/>
      <c r="D273" s="445"/>
      <c r="E273" s="446"/>
    </row>
    <row r="274" spans="1:5">
      <c r="A274" s="441">
        <v>272</v>
      </c>
      <c r="B274" s="445"/>
      <c r="C274" s="446"/>
      <c r="D274" s="445"/>
      <c r="E274" s="446"/>
    </row>
    <row r="275" spans="1:5">
      <c r="A275" s="441">
        <v>273</v>
      </c>
      <c r="B275" s="445"/>
      <c r="C275" s="446"/>
      <c r="D275" s="445"/>
      <c r="E275" s="446"/>
    </row>
    <row r="276" spans="1:5">
      <c r="A276" s="441">
        <v>274</v>
      </c>
      <c r="B276" s="445"/>
      <c r="C276" s="446"/>
      <c r="D276" s="445"/>
      <c r="E276" s="446"/>
    </row>
    <row r="277" spans="1:5">
      <c r="A277" s="441">
        <v>275</v>
      </c>
      <c r="B277" s="445"/>
      <c r="C277" s="446"/>
      <c r="D277" s="445"/>
      <c r="E277" s="446"/>
    </row>
    <row r="278" spans="1:5">
      <c r="A278" s="441">
        <v>276</v>
      </c>
      <c r="B278" s="445"/>
      <c r="C278" s="446"/>
      <c r="D278" s="445"/>
      <c r="E278" s="446"/>
    </row>
    <row r="279" spans="1:5">
      <c r="A279" s="441">
        <v>277</v>
      </c>
      <c r="B279" s="445"/>
      <c r="C279" s="446"/>
      <c r="D279" s="445"/>
      <c r="E279" s="446"/>
    </row>
    <row r="280" spans="1:5">
      <c r="A280" s="441">
        <v>278</v>
      </c>
      <c r="B280" s="445"/>
      <c r="C280" s="446"/>
      <c r="D280" s="445"/>
      <c r="E280" s="446"/>
    </row>
    <row r="281" spans="1:5">
      <c r="A281" s="441">
        <v>279</v>
      </c>
      <c r="B281" s="445"/>
      <c r="C281" s="446"/>
      <c r="D281" s="445"/>
      <c r="E281" s="446"/>
    </row>
    <row r="282" spans="1:5">
      <c r="A282" s="441">
        <v>280</v>
      </c>
      <c r="B282" s="445"/>
      <c r="C282" s="446"/>
      <c r="D282" s="445"/>
      <c r="E282" s="446"/>
    </row>
    <row r="283" spans="1:5">
      <c r="A283" s="441">
        <v>281</v>
      </c>
      <c r="B283" s="445"/>
      <c r="C283" s="446"/>
      <c r="D283" s="445"/>
      <c r="E283" s="446"/>
    </row>
    <row r="284" spans="1:5">
      <c r="A284" s="441">
        <v>282</v>
      </c>
      <c r="B284" s="445"/>
      <c r="C284" s="446"/>
      <c r="D284" s="445"/>
      <c r="E284" s="446"/>
    </row>
    <row r="285" spans="1:5">
      <c r="A285" s="441">
        <v>283</v>
      </c>
      <c r="B285" s="445"/>
      <c r="C285" s="446"/>
      <c r="D285" s="445"/>
      <c r="E285" s="446"/>
    </row>
    <row r="286" spans="1:5">
      <c r="A286" s="441">
        <v>284</v>
      </c>
      <c r="B286" s="445"/>
      <c r="C286" s="446"/>
      <c r="D286" s="445"/>
      <c r="E286" s="446"/>
    </row>
    <row r="287" spans="1:5">
      <c r="A287" s="441">
        <v>285</v>
      </c>
      <c r="B287" s="445"/>
      <c r="C287" s="446"/>
      <c r="D287" s="445"/>
      <c r="E287" s="446"/>
    </row>
    <row r="288" spans="1:5">
      <c r="A288" s="441">
        <v>286</v>
      </c>
      <c r="B288" s="445"/>
      <c r="C288" s="446"/>
      <c r="D288" s="445"/>
      <c r="E288" s="446"/>
    </row>
    <row r="289" spans="1:5">
      <c r="A289" s="441">
        <v>287</v>
      </c>
      <c r="B289" s="445"/>
      <c r="C289" s="446"/>
      <c r="D289" s="445"/>
      <c r="E289" s="446"/>
    </row>
    <row r="290" spans="1:5">
      <c r="A290" s="441">
        <v>288</v>
      </c>
      <c r="B290" s="445"/>
      <c r="C290" s="446"/>
      <c r="D290" s="445"/>
      <c r="E290" s="446"/>
    </row>
    <row r="291" spans="1:5">
      <c r="A291" s="441">
        <v>289</v>
      </c>
      <c r="B291" s="445"/>
      <c r="C291" s="446"/>
      <c r="D291" s="445"/>
      <c r="E291" s="446"/>
    </row>
    <row r="292" spans="1:5">
      <c r="A292" s="441">
        <v>290</v>
      </c>
      <c r="B292" s="445"/>
      <c r="C292" s="446"/>
      <c r="D292" s="445"/>
      <c r="E292" s="446"/>
    </row>
    <row r="293" spans="1:5">
      <c r="A293" s="441">
        <v>291</v>
      </c>
      <c r="B293" s="445"/>
      <c r="C293" s="446"/>
      <c r="D293" s="445"/>
      <c r="E293" s="446"/>
    </row>
    <row r="294" spans="1:5">
      <c r="A294" s="441">
        <v>292</v>
      </c>
      <c r="B294" s="445"/>
      <c r="C294" s="446"/>
      <c r="D294" s="445"/>
      <c r="E294" s="446"/>
    </row>
    <row r="295" spans="1:5">
      <c r="A295" s="441">
        <v>293</v>
      </c>
      <c r="B295" s="445"/>
      <c r="C295" s="446"/>
      <c r="D295" s="445"/>
      <c r="E295" s="446"/>
    </row>
    <row r="296" spans="1:5">
      <c r="A296" s="441">
        <v>294</v>
      </c>
      <c r="B296" s="445"/>
      <c r="C296" s="446"/>
      <c r="D296" s="445"/>
      <c r="E296" s="446"/>
    </row>
    <row r="297" spans="1:5">
      <c r="A297" s="441">
        <v>295</v>
      </c>
      <c r="B297" s="445"/>
      <c r="C297" s="446"/>
      <c r="D297" s="445"/>
      <c r="E297" s="446"/>
    </row>
    <row r="298" spans="1:5">
      <c r="A298" s="441">
        <v>296</v>
      </c>
      <c r="B298" s="445"/>
      <c r="C298" s="446"/>
      <c r="D298" s="445"/>
      <c r="E298" s="446"/>
    </row>
    <row r="299" spans="1:5">
      <c r="A299" s="441">
        <v>297</v>
      </c>
      <c r="B299" s="445"/>
      <c r="C299" s="446"/>
      <c r="D299" s="445"/>
      <c r="E299" s="446"/>
    </row>
    <row r="300" spans="1:5">
      <c r="A300" s="441">
        <v>298</v>
      </c>
      <c r="B300" s="445"/>
      <c r="C300" s="446"/>
      <c r="D300" s="445"/>
      <c r="E300" s="446"/>
    </row>
    <row r="301" spans="1:5">
      <c r="A301" s="441">
        <v>299</v>
      </c>
      <c r="B301" s="445"/>
      <c r="C301" s="446"/>
      <c r="D301" s="445"/>
      <c r="E301" s="446"/>
    </row>
    <row r="302" spans="1:5">
      <c r="A302" s="441">
        <v>300</v>
      </c>
      <c r="B302" s="445"/>
      <c r="C302" s="446"/>
      <c r="D302" s="445"/>
      <c r="E302" s="446"/>
    </row>
    <row r="303" spans="1:5">
      <c r="A303" s="441">
        <v>301</v>
      </c>
      <c r="B303" s="445"/>
      <c r="C303" s="446"/>
      <c r="D303" s="445"/>
      <c r="E303" s="446"/>
    </row>
    <row r="304" spans="1:5">
      <c r="A304" s="441">
        <v>302</v>
      </c>
      <c r="B304" s="445"/>
      <c r="C304" s="446"/>
      <c r="D304" s="445"/>
      <c r="E304" s="446"/>
    </row>
    <row r="305" spans="1:5">
      <c r="A305" s="441">
        <v>303</v>
      </c>
      <c r="B305" s="445"/>
      <c r="C305" s="446"/>
      <c r="D305" s="445"/>
      <c r="E305" s="446"/>
    </row>
    <row r="306" spans="1:5">
      <c r="A306" s="441">
        <v>304</v>
      </c>
      <c r="B306" s="445"/>
      <c r="C306" s="446"/>
      <c r="D306" s="445"/>
      <c r="E306" s="446"/>
    </row>
    <row r="307" spans="1:5">
      <c r="A307" s="441">
        <v>305</v>
      </c>
      <c r="B307" s="445"/>
      <c r="C307" s="446"/>
      <c r="D307" s="445"/>
      <c r="E307" s="446"/>
    </row>
    <row r="308" spans="1:5">
      <c r="A308" s="441">
        <v>306</v>
      </c>
      <c r="B308" s="445"/>
      <c r="C308" s="446"/>
      <c r="D308" s="445"/>
      <c r="E308" s="446"/>
    </row>
    <row r="309" spans="1:5">
      <c r="A309" s="441">
        <v>307</v>
      </c>
      <c r="B309" s="445"/>
      <c r="C309" s="446"/>
      <c r="D309" s="445"/>
      <c r="E309" s="446"/>
    </row>
    <row r="310" spans="1:5">
      <c r="A310" s="441">
        <v>308</v>
      </c>
      <c r="B310" s="445"/>
      <c r="C310" s="446"/>
      <c r="D310" s="445"/>
      <c r="E310" s="446"/>
    </row>
    <row r="311" spans="1:5">
      <c r="A311" s="441">
        <v>309</v>
      </c>
      <c r="B311" s="445"/>
      <c r="C311" s="446"/>
      <c r="D311" s="445"/>
      <c r="E311" s="446"/>
    </row>
    <row r="312" spans="1:5">
      <c r="A312" s="441">
        <v>310</v>
      </c>
      <c r="B312" s="445"/>
      <c r="C312" s="446"/>
      <c r="D312" s="445"/>
      <c r="E312" s="446"/>
    </row>
    <row r="313" spans="1:5">
      <c r="A313" s="441">
        <v>311</v>
      </c>
      <c r="B313" s="445"/>
      <c r="C313" s="446"/>
      <c r="D313" s="445"/>
      <c r="E313" s="446"/>
    </row>
    <row r="314" spans="1:5">
      <c r="A314" s="441">
        <v>312</v>
      </c>
      <c r="B314" s="445"/>
      <c r="C314" s="446"/>
      <c r="D314" s="445"/>
      <c r="E314" s="446"/>
    </row>
    <row r="315" spans="1:5">
      <c r="A315" s="441">
        <v>313</v>
      </c>
      <c r="B315" s="445"/>
      <c r="C315" s="446"/>
      <c r="D315" s="445"/>
      <c r="E315" s="446"/>
    </row>
    <row r="316" spans="1:5">
      <c r="A316" s="441">
        <v>314</v>
      </c>
      <c r="B316" s="445"/>
      <c r="C316" s="446"/>
      <c r="D316" s="445"/>
      <c r="E316" s="446"/>
    </row>
    <row r="317" spans="1:5">
      <c r="A317" s="441">
        <v>315</v>
      </c>
      <c r="B317" s="445"/>
      <c r="C317" s="446"/>
      <c r="D317" s="445"/>
      <c r="E317" s="446"/>
    </row>
    <row r="318" spans="1:5">
      <c r="A318" s="441">
        <v>316</v>
      </c>
      <c r="B318" s="445"/>
      <c r="C318" s="446"/>
      <c r="D318" s="445"/>
      <c r="E318" s="446"/>
    </row>
    <row r="319" spans="1:5">
      <c r="A319" s="441">
        <v>317</v>
      </c>
      <c r="B319" s="445"/>
      <c r="C319" s="446"/>
      <c r="D319" s="445"/>
      <c r="E319" s="446"/>
    </row>
    <row r="320" spans="1:5">
      <c r="A320" s="441">
        <v>318</v>
      </c>
      <c r="B320" s="445"/>
      <c r="C320" s="446"/>
      <c r="D320" s="445"/>
      <c r="E320" s="446"/>
    </row>
    <row r="321" spans="1:5">
      <c r="A321" s="441">
        <v>319</v>
      </c>
      <c r="B321" s="445"/>
      <c r="C321" s="446"/>
      <c r="D321" s="445"/>
      <c r="E321" s="446"/>
    </row>
    <row r="322" spans="1:5">
      <c r="A322" s="441">
        <v>320</v>
      </c>
      <c r="B322" s="445"/>
      <c r="C322" s="446"/>
      <c r="D322" s="445"/>
      <c r="E322" s="446"/>
    </row>
    <row r="323" spans="1:5">
      <c r="A323" s="441">
        <v>321</v>
      </c>
      <c r="B323" s="445"/>
      <c r="C323" s="446"/>
      <c r="D323" s="445"/>
      <c r="E323" s="446"/>
    </row>
    <row r="324" spans="1:5">
      <c r="A324" s="441">
        <v>322</v>
      </c>
      <c r="B324" s="445"/>
      <c r="C324" s="446"/>
      <c r="D324" s="445"/>
      <c r="E324" s="446"/>
    </row>
    <row r="325" spans="1:5">
      <c r="A325" s="441">
        <v>323</v>
      </c>
      <c r="B325" s="445"/>
      <c r="C325" s="446"/>
      <c r="D325" s="445"/>
      <c r="E325" s="446"/>
    </row>
    <row r="326" spans="1:5">
      <c r="A326" s="441">
        <v>324</v>
      </c>
      <c r="B326" s="445"/>
      <c r="C326" s="446"/>
      <c r="D326" s="445"/>
      <c r="E326" s="446"/>
    </row>
    <row r="327" spans="1:5">
      <c r="A327" s="441">
        <v>325</v>
      </c>
      <c r="B327" s="445"/>
      <c r="C327" s="446"/>
      <c r="D327" s="445"/>
      <c r="E327" s="446"/>
    </row>
    <row r="328" spans="1:5">
      <c r="A328" s="441">
        <v>326</v>
      </c>
      <c r="B328" s="445"/>
      <c r="C328" s="446"/>
      <c r="D328" s="445"/>
      <c r="E328" s="446"/>
    </row>
    <row r="329" spans="1:5">
      <c r="A329" s="441">
        <v>327</v>
      </c>
      <c r="B329" s="445"/>
      <c r="C329" s="446"/>
      <c r="D329" s="445"/>
      <c r="E329" s="446"/>
    </row>
    <row r="330" spans="1:5">
      <c r="A330" s="441">
        <v>328</v>
      </c>
      <c r="B330" s="445"/>
      <c r="C330" s="446"/>
      <c r="D330" s="445"/>
      <c r="E330" s="446"/>
    </row>
    <row r="331" spans="1:5">
      <c r="A331" s="441">
        <v>329</v>
      </c>
      <c r="B331" s="445"/>
      <c r="C331" s="446"/>
      <c r="D331" s="445"/>
      <c r="E331" s="446"/>
    </row>
    <row r="332" spans="1:5">
      <c r="A332" s="441">
        <v>330</v>
      </c>
      <c r="B332" s="445"/>
      <c r="C332" s="446"/>
      <c r="D332" s="445"/>
      <c r="E332" s="446"/>
    </row>
    <row r="333" spans="1:5">
      <c r="A333" s="441">
        <v>331</v>
      </c>
      <c r="B333" s="445"/>
      <c r="C333" s="446"/>
      <c r="D333" s="445"/>
      <c r="E333" s="446"/>
    </row>
    <row r="334" spans="1:5">
      <c r="A334" s="441">
        <v>332</v>
      </c>
      <c r="B334" s="445"/>
      <c r="C334" s="446"/>
      <c r="D334" s="445"/>
      <c r="E334" s="446"/>
    </row>
    <row r="335" spans="1:5">
      <c r="A335" s="441">
        <v>333</v>
      </c>
      <c r="B335" s="445"/>
      <c r="C335" s="446"/>
      <c r="D335" s="445"/>
      <c r="E335" s="446"/>
    </row>
    <row r="336" spans="1:5">
      <c r="A336" s="441">
        <v>334</v>
      </c>
      <c r="B336" s="445"/>
      <c r="C336" s="446"/>
      <c r="D336" s="445"/>
      <c r="E336" s="446"/>
    </row>
    <row r="337" spans="1:5">
      <c r="A337" s="441">
        <v>335</v>
      </c>
      <c r="B337" s="445"/>
      <c r="C337" s="446"/>
      <c r="D337" s="445"/>
      <c r="E337" s="446"/>
    </row>
    <row r="338" spans="1:5">
      <c r="A338" s="441">
        <v>336</v>
      </c>
      <c r="B338" s="445"/>
      <c r="C338" s="446"/>
      <c r="D338" s="445"/>
      <c r="E338" s="446"/>
    </row>
    <row r="339" spans="1:5">
      <c r="A339" s="441">
        <v>337</v>
      </c>
      <c r="B339" s="445"/>
      <c r="C339" s="446"/>
      <c r="D339" s="445"/>
      <c r="E339" s="446"/>
    </row>
    <row r="340" spans="1:5">
      <c r="A340" s="441">
        <v>338</v>
      </c>
      <c r="B340" s="445"/>
      <c r="C340" s="446"/>
      <c r="D340" s="445"/>
      <c r="E340" s="446"/>
    </row>
    <row r="341" spans="1:5">
      <c r="A341" s="441">
        <v>339</v>
      </c>
      <c r="B341" s="445"/>
      <c r="C341" s="446"/>
      <c r="D341" s="445"/>
      <c r="E341" s="446"/>
    </row>
    <row r="342" spans="1:5">
      <c r="A342" s="441">
        <v>340</v>
      </c>
      <c r="B342" s="445"/>
      <c r="C342" s="446"/>
      <c r="D342" s="445"/>
      <c r="E342" s="446"/>
    </row>
    <row r="343" spans="1:5">
      <c r="A343" s="441">
        <v>341</v>
      </c>
      <c r="B343" s="445"/>
      <c r="C343" s="446"/>
      <c r="D343" s="445"/>
      <c r="E343" s="446"/>
    </row>
    <row r="344" spans="1:5">
      <c r="A344" s="441">
        <v>342</v>
      </c>
      <c r="B344" s="445"/>
      <c r="C344" s="446"/>
      <c r="D344" s="445"/>
      <c r="E344" s="446"/>
    </row>
    <row r="345" spans="1:5">
      <c r="A345" s="441">
        <v>343</v>
      </c>
      <c r="B345" s="445"/>
      <c r="C345" s="446"/>
      <c r="D345" s="445"/>
      <c r="E345" s="446"/>
    </row>
    <row r="346" spans="1:5">
      <c r="A346" s="441">
        <v>344</v>
      </c>
      <c r="B346" s="445"/>
      <c r="C346" s="446"/>
      <c r="D346" s="445"/>
      <c r="E346" s="446"/>
    </row>
    <row r="347" spans="1:5">
      <c r="A347" s="441">
        <v>345</v>
      </c>
      <c r="B347" s="445"/>
      <c r="C347" s="446"/>
      <c r="D347" s="445"/>
      <c r="E347" s="446"/>
    </row>
    <row r="348" spans="1:5">
      <c r="A348" s="441">
        <v>346</v>
      </c>
      <c r="B348" s="445"/>
      <c r="C348" s="446"/>
      <c r="D348" s="445"/>
      <c r="E348" s="446"/>
    </row>
    <row r="349" spans="1:5">
      <c r="A349" s="441">
        <v>347</v>
      </c>
      <c r="B349" s="445"/>
      <c r="C349" s="446"/>
      <c r="D349" s="445"/>
      <c r="E349" s="446"/>
    </row>
    <row r="350" spans="1:5">
      <c r="A350" s="441">
        <v>348</v>
      </c>
      <c r="B350" s="445"/>
      <c r="C350" s="446"/>
      <c r="D350" s="445"/>
      <c r="E350" s="446"/>
    </row>
    <row r="351" spans="1:5">
      <c r="A351" s="441">
        <v>349</v>
      </c>
      <c r="B351" s="445"/>
      <c r="C351" s="446"/>
      <c r="D351" s="445"/>
      <c r="E351" s="446"/>
    </row>
    <row r="352" spans="1:5">
      <c r="A352" s="441">
        <v>350</v>
      </c>
      <c r="B352" s="445"/>
      <c r="C352" s="446"/>
      <c r="D352" s="445"/>
      <c r="E352" s="446"/>
    </row>
    <row r="353" spans="1:5">
      <c r="A353" s="441">
        <v>351</v>
      </c>
      <c r="B353" s="445"/>
      <c r="C353" s="446"/>
      <c r="D353" s="445"/>
      <c r="E353" s="446"/>
    </row>
    <row r="354" spans="1:5">
      <c r="A354" s="441">
        <v>352</v>
      </c>
      <c r="B354" s="445"/>
      <c r="C354" s="446"/>
      <c r="D354" s="445"/>
      <c r="E354" s="446"/>
    </row>
    <row r="355" spans="1:5">
      <c r="A355" s="441">
        <v>353</v>
      </c>
      <c r="B355" s="445"/>
      <c r="C355" s="446"/>
      <c r="D355" s="445"/>
      <c r="E355" s="446"/>
    </row>
    <row r="356" spans="1:5">
      <c r="A356" s="441">
        <v>354</v>
      </c>
      <c r="B356" s="445"/>
      <c r="C356" s="446"/>
      <c r="D356" s="445"/>
      <c r="E356" s="446"/>
    </row>
    <row r="357" spans="1:5">
      <c r="A357" s="441">
        <v>355</v>
      </c>
      <c r="B357" s="445"/>
      <c r="C357" s="446"/>
      <c r="D357" s="445"/>
      <c r="E357" s="446"/>
    </row>
    <row r="358" spans="1:5">
      <c r="A358" s="441">
        <v>356</v>
      </c>
      <c r="B358" s="445"/>
      <c r="C358" s="446"/>
      <c r="D358" s="445"/>
      <c r="E358" s="446"/>
    </row>
    <row r="359" spans="1:5">
      <c r="A359" s="441">
        <v>357</v>
      </c>
      <c r="B359" s="445"/>
      <c r="C359" s="446"/>
      <c r="D359" s="445"/>
      <c r="E359" s="446"/>
    </row>
    <row r="360" spans="1:5">
      <c r="A360" s="441">
        <v>358</v>
      </c>
      <c r="B360" s="445"/>
      <c r="C360" s="446"/>
      <c r="D360" s="445"/>
      <c r="E360" s="446"/>
    </row>
    <row r="361" spans="1:5">
      <c r="A361" s="441">
        <v>359</v>
      </c>
      <c r="B361" s="445"/>
      <c r="C361" s="446"/>
      <c r="D361" s="445"/>
      <c r="E361" s="446"/>
    </row>
    <row r="362" spans="1:5">
      <c r="A362" s="441">
        <v>360</v>
      </c>
      <c r="B362" s="445"/>
      <c r="C362" s="446"/>
      <c r="D362" s="445"/>
      <c r="E362" s="446"/>
    </row>
    <row r="363" spans="1:5">
      <c r="A363" s="441">
        <v>361</v>
      </c>
      <c r="B363" s="445"/>
      <c r="C363" s="446"/>
      <c r="D363" s="445"/>
      <c r="E363" s="446"/>
    </row>
    <row r="364" spans="1:5">
      <c r="A364" s="441">
        <v>362</v>
      </c>
      <c r="B364" s="445"/>
      <c r="C364" s="446"/>
      <c r="D364" s="445"/>
      <c r="E364" s="446"/>
    </row>
    <row r="365" spans="1:5">
      <c r="A365" s="441">
        <v>363</v>
      </c>
      <c r="B365" s="445"/>
      <c r="C365" s="446"/>
      <c r="D365" s="445"/>
      <c r="E365" s="446"/>
    </row>
    <row r="366" spans="1:5">
      <c r="A366" s="441">
        <v>364</v>
      </c>
      <c r="B366" s="445"/>
      <c r="C366" s="446"/>
      <c r="D366" s="445"/>
      <c r="E366" s="446"/>
    </row>
    <row r="367" spans="1:5">
      <c r="A367" s="441">
        <v>365</v>
      </c>
      <c r="B367" s="445"/>
      <c r="C367" s="446"/>
      <c r="D367" s="445"/>
      <c r="E367" s="446"/>
    </row>
    <row r="368" spans="1:5">
      <c r="A368" s="441">
        <v>366</v>
      </c>
      <c r="B368" s="445"/>
      <c r="C368" s="446"/>
      <c r="D368" s="445"/>
      <c r="E368" s="446"/>
    </row>
    <row r="369" spans="1:5">
      <c r="A369" s="441">
        <v>367</v>
      </c>
      <c r="B369" s="445"/>
      <c r="C369" s="446"/>
      <c r="D369" s="445"/>
      <c r="E369" s="446"/>
    </row>
    <row r="370" spans="1:5">
      <c r="A370" s="441">
        <v>368</v>
      </c>
      <c r="B370" s="445"/>
      <c r="C370" s="446"/>
      <c r="D370" s="445"/>
      <c r="E370" s="446"/>
    </row>
    <row r="371" spans="1:5">
      <c r="A371" s="441">
        <v>369</v>
      </c>
      <c r="B371" s="445"/>
      <c r="C371" s="446"/>
      <c r="D371" s="445"/>
      <c r="E371" s="446"/>
    </row>
    <row r="372" spans="1:5">
      <c r="A372" s="441">
        <v>370</v>
      </c>
      <c r="B372" s="445"/>
      <c r="C372" s="446"/>
      <c r="D372" s="445"/>
      <c r="E372" s="446"/>
    </row>
    <row r="373" spans="1:5">
      <c r="A373" s="441">
        <v>371</v>
      </c>
      <c r="B373" s="445"/>
      <c r="C373" s="446"/>
      <c r="D373" s="445"/>
      <c r="E373" s="446"/>
    </row>
    <row r="374" spans="1:5">
      <c r="A374" s="441">
        <v>372</v>
      </c>
      <c r="B374" s="445"/>
      <c r="C374" s="446"/>
      <c r="D374" s="445"/>
      <c r="E374" s="446"/>
    </row>
    <row r="375" spans="1:5">
      <c r="A375" s="441">
        <v>373</v>
      </c>
      <c r="B375" s="445"/>
      <c r="C375" s="446"/>
      <c r="D375" s="445"/>
      <c r="E375" s="446"/>
    </row>
    <row r="376" spans="1:5">
      <c r="A376" s="441">
        <v>374</v>
      </c>
      <c r="B376" s="445"/>
      <c r="C376" s="446"/>
      <c r="D376" s="445"/>
      <c r="E376" s="446"/>
    </row>
    <row r="377" spans="1:5">
      <c r="A377" s="441">
        <v>375</v>
      </c>
      <c r="B377" s="445"/>
      <c r="C377" s="446"/>
      <c r="D377" s="445"/>
      <c r="E377" s="446"/>
    </row>
    <row r="378" spans="1:5">
      <c r="A378" s="441">
        <v>376</v>
      </c>
      <c r="B378" s="445"/>
      <c r="C378" s="446"/>
      <c r="D378" s="445"/>
      <c r="E378" s="446"/>
    </row>
    <row r="379" spans="1:5">
      <c r="A379" s="441">
        <v>377</v>
      </c>
      <c r="B379" s="445"/>
      <c r="C379" s="446"/>
      <c r="D379" s="445"/>
      <c r="E379" s="446"/>
    </row>
    <row r="380" spans="1:5">
      <c r="A380" s="441">
        <v>378</v>
      </c>
      <c r="B380" s="445"/>
      <c r="C380" s="446"/>
      <c r="D380" s="445"/>
      <c r="E380" s="446"/>
    </row>
    <row r="381" spans="1:5">
      <c r="A381" s="441">
        <v>379</v>
      </c>
      <c r="B381" s="445"/>
      <c r="C381" s="446"/>
      <c r="D381" s="445"/>
      <c r="E381" s="446"/>
    </row>
    <row r="382" spans="1:5">
      <c r="A382" s="441">
        <v>380</v>
      </c>
      <c r="B382" s="445"/>
      <c r="C382" s="446"/>
      <c r="D382" s="445"/>
      <c r="E382" s="446"/>
    </row>
    <row r="383" spans="1:5">
      <c r="A383" s="441">
        <v>381</v>
      </c>
      <c r="B383" s="445"/>
      <c r="C383" s="446"/>
      <c r="D383" s="445"/>
      <c r="E383" s="446"/>
    </row>
    <row r="384" spans="1:5">
      <c r="A384" s="441">
        <v>382</v>
      </c>
      <c r="B384" s="445"/>
      <c r="C384" s="446"/>
      <c r="D384" s="445"/>
      <c r="E384" s="446"/>
    </row>
    <row r="385" spans="1:5">
      <c r="A385" s="441">
        <v>383</v>
      </c>
      <c r="B385" s="445"/>
      <c r="C385" s="446"/>
      <c r="D385" s="445"/>
      <c r="E385" s="446"/>
    </row>
    <row r="386" spans="1:5">
      <c r="A386" s="441">
        <v>384</v>
      </c>
      <c r="B386" s="445"/>
      <c r="C386" s="446"/>
      <c r="D386" s="445"/>
      <c r="E386" s="446"/>
    </row>
    <row r="387" spans="1:5">
      <c r="A387" s="441">
        <v>385</v>
      </c>
      <c r="B387" s="445"/>
      <c r="C387" s="446"/>
      <c r="D387" s="445"/>
      <c r="E387" s="446"/>
    </row>
    <row r="388" spans="1:5">
      <c r="A388" s="441">
        <v>386</v>
      </c>
      <c r="B388" s="445"/>
      <c r="C388" s="446"/>
      <c r="D388" s="445"/>
      <c r="E388" s="446"/>
    </row>
    <row r="389" spans="1:5">
      <c r="A389" s="441">
        <v>387</v>
      </c>
      <c r="B389" s="445"/>
      <c r="C389" s="446"/>
      <c r="D389" s="445"/>
      <c r="E389" s="446"/>
    </row>
    <row r="390" spans="1:5">
      <c r="A390" s="441">
        <v>388</v>
      </c>
      <c r="B390" s="445"/>
      <c r="C390" s="446"/>
      <c r="D390" s="445"/>
      <c r="E390" s="446"/>
    </row>
    <row r="391" spans="1:5">
      <c r="A391" s="441">
        <v>389</v>
      </c>
      <c r="B391" s="445"/>
      <c r="C391" s="446"/>
      <c r="D391" s="445"/>
      <c r="E391" s="446"/>
    </row>
    <row r="392" spans="1:5">
      <c r="A392" s="441">
        <v>390</v>
      </c>
      <c r="B392" s="445"/>
      <c r="C392" s="446"/>
      <c r="D392" s="445"/>
      <c r="E392" s="446"/>
    </row>
    <row r="393" spans="1:5">
      <c r="A393" s="441">
        <v>391</v>
      </c>
      <c r="B393" s="445"/>
      <c r="C393" s="446"/>
      <c r="D393" s="445"/>
      <c r="E393" s="446"/>
    </row>
    <row r="394" spans="1:5">
      <c r="A394" s="441">
        <v>392</v>
      </c>
      <c r="B394" s="445"/>
      <c r="C394" s="446"/>
      <c r="D394" s="445"/>
      <c r="E394" s="446"/>
    </row>
    <row r="395" spans="1:5">
      <c r="A395" s="441">
        <v>393</v>
      </c>
      <c r="B395" s="445"/>
      <c r="C395" s="446"/>
      <c r="D395" s="445"/>
      <c r="E395" s="446"/>
    </row>
    <row r="396" spans="1:5">
      <c r="A396" s="441">
        <v>394</v>
      </c>
      <c r="B396" s="445"/>
      <c r="C396" s="446"/>
      <c r="D396" s="445"/>
      <c r="E396" s="446"/>
    </row>
    <row r="397" spans="1:5">
      <c r="A397" s="441">
        <v>395</v>
      </c>
      <c r="B397" s="445"/>
      <c r="C397" s="446"/>
      <c r="D397" s="445"/>
      <c r="E397" s="446"/>
    </row>
    <row r="398" spans="1:5">
      <c r="A398" s="441">
        <v>396</v>
      </c>
      <c r="B398" s="445"/>
      <c r="C398" s="446"/>
      <c r="D398" s="445"/>
      <c r="E398" s="446"/>
    </row>
    <row r="399" spans="1:5">
      <c r="A399" s="441">
        <v>397</v>
      </c>
      <c r="B399" s="445"/>
      <c r="C399" s="446"/>
      <c r="D399" s="445"/>
      <c r="E399" s="446"/>
    </row>
    <row r="400" spans="1:5">
      <c r="A400" s="441">
        <v>398</v>
      </c>
      <c r="B400" s="445"/>
      <c r="C400" s="446"/>
      <c r="D400" s="445"/>
      <c r="E400" s="446"/>
    </row>
    <row r="401" spans="1:5">
      <c r="A401" s="441">
        <v>399</v>
      </c>
      <c r="B401" s="445"/>
      <c r="C401" s="446"/>
      <c r="D401" s="445"/>
      <c r="E401" s="446"/>
    </row>
    <row r="402" spans="1:5">
      <c r="A402" s="441">
        <v>400</v>
      </c>
      <c r="B402" s="445"/>
      <c r="C402" s="446"/>
      <c r="D402" s="445"/>
      <c r="E402" s="446"/>
    </row>
    <row r="403" spans="1:5">
      <c r="A403" s="441">
        <v>401</v>
      </c>
      <c r="B403" s="445"/>
      <c r="C403" s="446"/>
      <c r="D403" s="445"/>
      <c r="E403" s="446"/>
    </row>
    <row r="404" spans="1:5">
      <c r="A404" s="441">
        <v>402</v>
      </c>
      <c r="B404" s="445"/>
      <c r="C404" s="446"/>
      <c r="D404" s="445"/>
      <c r="E404" s="446"/>
    </row>
    <row r="405" spans="1:5">
      <c r="A405" s="441">
        <v>403</v>
      </c>
      <c r="B405" s="445"/>
      <c r="C405" s="446"/>
      <c r="D405" s="445"/>
      <c r="E405" s="446"/>
    </row>
    <row r="406" spans="1:5">
      <c r="A406" s="441">
        <v>404</v>
      </c>
      <c r="B406" s="445"/>
      <c r="C406" s="446"/>
      <c r="D406" s="445"/>
      <c r="E406" s="446"/>
    </row>
    <row r="407" spans="1:5">
      <c r="A407" s="441">
        <v>405</v>
      </c>
      <c r="B407" s="445"/>
      <c r="C407" s="446"/>
      <c r="D407" s="445"/>
      <c r="E407" s="446"/>
    </row>
    <row r="408" spans="1:5">
      <c r="A408" s="441">
        <v>406</v>
      </c>
      <c r="B408" s="445"/>
      <c r="C408" s="446"/>
      <c r="D408" s="445"/>
      <c r="E408" s="446"/>
    </row>
    <row r="409" spans="1:5">
      <c r="A409" s="441">
        <v>407</v>
      </c>
      <c r="B409" s="445"/>
      <c r="C409" s="446"/>
      <c r="D409" s="445"/>
      <c r="E409" s="446"/>
    </row>
    <row r="410" spans="1:5">
      <c r="A410" s="441">
        <v>408</v>
      </c>
      <c r="B410" s="445"/>
      <c r="C410" s="446"/>
      <c r="D410" s="445"/>
      <c r="E410" s="446"/>
    </row>
    <row r="411" spans="1:5">
      <c r="A411" s="441">
        <v>409</v>
      </c>
      <c r="B411" s="445"/>
      <c r="C411" s="446"/>
      <c r="D411" s="445"/>
      <c r="E411" s="446"/>
    </row>
    <row r="412" spans="1:5">
      <c r="A412" s="441">
        <v>410</v>
      </c>
      <c r="B412" s="445"/>
      <c r="C412" s="446"/>
      <c r="D412" s="445"/>
      <c r="E412" s="446"/>
    </row>
    <row r="413" spans="1:5">
      <c r="A413" s="441">
        <v>411</v>
      </c>
      <c r="B413" s="445"/>
      <c r="C413" s="446"/>
      <c r="D413" s="445"/>
      <c r="E413" s="446"/>
    </row>
    <row r="414" spans="1:5">
      <c r="A414" s="441">
        <v>412</v>
      </c>
      <c r="B414" s="445"/>
      <c r="C414" s="446"/>
      <c r="D414" s="445"/>
      <c r="E414" s="446"/>
    </row>
    <row r="415" spans="1:5">
      <c r="A415" s="441">
        <v>413</v>
      </c>
      <c r="B415" s="445"/>
      <c r="C415" s="446"/>
      <c r="D415" s="445"/>
      <c r="E415" s="446"/>
    </row>
    <row r="416" spans="1:5">
      <c r="A416" s="441">
        <v>414</v>
      </c>
      <c r="B416" s="445"/>
      <c r="C416" s="446"/>
      <c r="D416" s="445"/>
      <c r="E416" s="446"/>
    </row>
    <row r="417" spans="1:5">
      <c r="A417" s="441">
        <v>415</v>
      </c>
      <c r="B417" s="445"/>
      <c r="C417" s="446"/>
      <c r="D417" s="445"/>
      <c r="E417" s="446"/>
    </row>
    <row r="418" spans="1:5">
      <c r="A418" s="441">
        <v>416</v>
      </c>
      <c r="B418" s="445"/>
      <c r="C418" s="446"/>
      <c r="D418" s="445"/>
      <c r="E418" s="446"/>
    </row>
    <row r="419" spans="1:5">
      <c r="A419" s="441">
        <v>417</v>
      </c>
      <c r="B419" s="445"/>
      <c r="C419" s="446"/>
      <c r="D419" s="445"/>
      <c r="E419" s="446"/>
    </row>
    <row r="420" spans="1:5">
      <c r="A420" s="441">
        <v>418</v>
      </c>
      <c r="B420" s="445"/>
      <c r="C420" s="446"/>
      <c r="D420" s="445"/>
      <c r="E420" s="446"/>
    </row>
    <row r="421" spans="1:5">
      <c r="A421" s="441">
        <v>419</v>
      </c>
      <c r="B421" s="445"/>
      <c r="C421" s="446"/>
      <c r="D421" s="445"/>
      <c r="E421" s="446"/>
    </row>
    <row r="422" spans="1:5">
      <c r="A422" s="441">
        <v>420</v>
      </c>
      <c r="B422" s="445"/>
      <c r="C422" s="446"/>
      <c r="D422" s="445"/>
      <c r="E422" s="446"/>
    </row>
    <row r="423" spans="1:5">
      <c r="A423" s="441">
        <v>421</v>
      </c>
      <c r="B423" s="445"/>
      <c r="C423" s="446"/>
      <c r="D423" s="445"/>
      <c r="E423" s="446"/>
    </row>
    <row r="424" spans="1:5">
      <c r="A424" s="441">
        <v>422</v>
      </c>
      <c r="B424" s="445"/>
      <c r="C424" s="446"/>
      <c r="D424" s="445"/>
      <c r="E424" s="446"/>
    </row>
    <row r="425" spans="1:5">
      <c r="A425" s="441">
        <v>423</v>
      </c>
      <c r="B425" s="445"/>
      <c r="C425" s="446"/>
      <c r="D425" s="445"/>
      <c r="E425" s="446"/>
    </row>
    <row r="426" spans="1:5">
      <c r="A426" s="441">
        <v>424</v>
      </c>
      <c r="B426" s="445"/>
      <c r="C426" s="446"/>
      <c r="D426" s="445"/>
      <c r="E426" s="446"/>
    </row>
    <row r="427" spans="1:5">
      <c r="A427" s="441">
        <v>425</v>
      </c>
      <c r="B427" s="445"/>
      <c r="C427" s="446"/>
      <c r="D427" s="445"/>
      <c r="E427" s="446"/>
    </row>
    <row r="428" spans="1:5">
      <c r="A428" s="441">
        <v>426</v>
      </c>
      <c r="B428" s="445"/>
      <c r="C428" s="446"/>
      <c r="D428" s="445"/>
      <c r="E428" s="446"/>
    </row>
    <row r="429" spans="1:5">
      <c r="A429" s="441">
        <v>427</v>
      </c>
      <c r="B429" s="445"/>
      <c r="C429" s="446"/>
      <c r="D429" s="445"/>
      <c r="E429" s="446"/>
    </row>
    <row r="430" spans="1:5">
      <c r="A430" s="441">
        <v>428</v>
      </c>
      <c r="B430" s="445"/>
      <c r="C430" s="446"/>
      <c r="D430" s="445"/>
      <c r="E430" s="446"/>
    </row>
    <row r="431" spans="1:5">
      <c r="A431" s="441">
        <v>429</v>
      </c>
      <c r="B431" s="445"/>
      <c r="C431" s="446"/>
      <c r="D431" s="445"/>
      <c r="E431" s="446"/>
    </row>
    <row r="432" spans="1:5">
      <c r="A432" s="441">
        <v>430</v>
      </c>
      <c r="B432" s="445"/>
      <c r="C432" s="446"/>
      <c r="D432" s="445"/>
      <c r="E432" s="446"/>
    </row>
    <row r="433" spans="1:5">
      <c r="A433" s="441">
        <v>431</v>
      </c>
      <c r="B433" s="445"/>
      <c r="C433" s="446"/>
      <c r="D433" s="445"/>
      <c r="E433" s="446"/>
    </row>
    <row r="434" spans="1:5">
      <c r="A434" s="441">
        <v>432</v>
      </c>
      <c r="B434" s="445"/>
      <c r="C434" s="446"/>
      <c r="D434" s="445"/>
      <c r="E434" s="446"/>
    </row>
    <row r="435" spans="1:5">
      <c r="A435" s="441">
        <v>433</v>
      </c>
      <c r="B435" s="445"/>
      <c r="C435" s="446"/>
      <c r="D435" s="445"/>
      <c r="E435" s="446"/>
    </row>
    <row r="436" spans="1:5">
      <c r="A436" s="441">
        <v>434</v>
      </c>
      <c r="B436" s="445"/>
      <c r="C436" s="446"/>
      <c r="D436" s="445"/>
      <c r="E436" s="446"/>
    </row>
    <row r="437" spans="1:5">
      <c r="A437" s="441">
        <v>435</v>
      </c>
      <c r="B437" s="445"/>
      <c r="C437" s="446"/>
      <c r="D437" s="445"/>
      <c r="E437" s="446"/>
    </row>
    <row r="438" spans="1:5">
      <c r="A438" s="441">
        <v>436</v>
      </c>
      <c r="B438" s="445"/>
      <c r="C438" s="446"/>
      <c r="D438" s="445"/>
      <c r="E438" s="446"/>
    </row>
    <row r="439" spans="1:5">
      <c r="A439" s="441">
        <v>437</v>
      </c>
      <c r="B439" s="445"/>
      <c r="C439" s="446"/>
      <c r="D439" s="445"/>
      <c r="E439" s="446"/>
    </row>
    <row r="440" spans="1:5">
      <c r="A440" s="441">
        <v>438</v>
      </c>
      <c r="B440" s="445"/>
      <c r="C440" s="446"/>
      <c r="D440" s="445"/>
      <c r="E440" s="446"/>
    </row>
    <row r="441" spans="1:5">
      <c r="A441" s="441">
        <v>439</v>
      </c>
      <c r="B441" s="445"/>
      <c r="C441" s="446"/>
      <c r="D441" s="445"/>
      <c r="E441" s="446"/>
    </row>
    <row r="442" spans="1:5">
      <c r="A442" s="441">
        <v>440</v>
      </c>
      <c r="B442" s="445"/>
      <c r="C442" s="446"/>
      <c r="D442" s="445"/>
      <c r="E442" s="446"/>
    </row>
    <row r="443" spans="1:5">
      <c r="A443" s="441">
        <v>441</v>
      </c>
      <c r="B443" s="445"/>
      <c r="C443" s="446"/>
      <c r="D443" s="445"/>
      <c r="E443" s="446"/>
    </row>
    <row r="444" spans="1:5">
      <c r="A444" s="441">
        <v>442</v>
      </c>
      <c r="B444" s="445"/>
      <c r="C444" s="446"/>
      <c r="D444" s="445"/>
      <c r="E444" s="446"/>
    </row>
    <row r="445" spans="1:5">
      <c r="A445" s="441">
        <v>443</v>
      </c>
      <c r="B445" s="445"/>
      <c r="C445" s="446"/>
      <c r="D445" s="445"/>
      <c r="E445" s="446"/>
    </row>
    <row r="446" spans="1:5">
      <c r="A446" s="441">
        <v>444</v>
      </c>
      <c r="B446" s="445"/>
      <c r="C446" s="446"/>
      <c r="D446" s="445"/>
      <c r="E446" s="446"/>
    </row>
    <row r="447" spans="1:5">
      <c r="A447" s="441">
        <v>445</v>
      </c>
      <c r="B447" s="445"/>
      <c r="C447" s="446"/>
      <c r="D447" s="445"/>
      <c r="E447" s="446"/>
    </row>
    <row r="448" spans="1:5">
      <c r="A448" s="441">
        <v>446</v>
      </c>
      <c r="B448" s="445"/>
      <c r="C448" s="446"/>
      <c r="D448" s="445"/>
      <c r="E448" s="446"/>
    </row>
    <row r="449" spans="1:5">
      <c r="A449" s="441">
        <v>447</v>
      </c>
      <c r="B449" s="445"/>
      <c r="C449" s="446"/>
      <c r="D449" s="445"/>
      <c r="E449" s="446"/>
    </row>
    <row r="450" spans="1:5">
      <c r="A450" s="441">
        <v>448</v>
      </c>
      <c r="B450" s="445"/>
      <c r="C450" s="446"/>
      <c r="D450" s="445"/>
      <c r="E450" s="446"/>
    </row>
    <row r="451" spans="1:5">
      <c r="A451" s="441">
        <v>449</v>
      </c>
      <c r="B451" s="445"/>
      <c r="C451" s="446"/>
      <c r="D451" s="445"/>
      <c r="E451" s="446"/>
    </row>
    <row r="452" spans="1:5">
      <c r="A452" s="441">
        <v>450</v>
      </c>
      <c r="B452" s="445"/>
      <c r="C452" s="446"/>
      <c r="D452" s="445"/>
      <c r="E452" s="446"/>
    </row>
    <row r="453" spans="1:5">
      <c r="A453" s="441">
        <v>451</v>
      </c>
      <c r="B453" s="445"/>
      <c r="C453" s="446"/>
      <c r="D453" s="445"/>
      <c r="E453" s="446"/>
    </row>
    <row r="454" spans="1:5">
      <c r="A454" s="441">
        <v>452</v>
      </c>
      <c r="B454" s="445"/>
      <c r="C454" s="446"/>
      <c r="D454" s="445"/>
      <c r="E454" s="446"/>
    </row>
    <row r="455" spans="1:5">
      <c r="A455" s="441">
        <v>453</v>
      </c>
      <c r="B455" s="445"/>
      <c r="C455" s="446"/>
      <c r="D455" s="445"/>
      <c r="E455" s="446"/>
    </row>
    <row r="456" spans="1:5">
      <c r="A456" s="441">
        <v>454</v>
      </c>
      <c r="B456" s="445"/>
      <c r="C456" s="446"/>
      <c r="D456" s="445"/>
      <c r="E456" s="446"/>
    </row>
    <row r="457" spans="1:5">
      <c r="A457" s="441">
        <v>455</v>
      </c>
      <c r="B457" s="445"/>
      <c r="C457" s="446"/>
      <c r="D457" s="445"/>
      <c r="E457" s="446"/>
    </row>
    <row r="458" spans="1:5">
      <c r="A458" s="441">
        <v>456</v>
      </c>
      <c r="B458" s="445"/>
      <c r="C458" s="446"/>
      <c r="D458" s="445"/>
      <c r="E458" s="446"/>
    </row>
    <row r="459" spans="1:5">
      <c r="A459" s="441">
        <v>457</v>
      </c>
      <c r="B459" s="445"/>
      <c r="C459" s="446"/>
      <c r="D459" s="445"/>
      <c r="E459" s="446"/>
    </row>
    <row r="460" spans="1:5">
      <c r="A460" s="441">
        <v>458</v>
      </c>
      <c r="B460" s="445"/>
      <c r="C460" s="446"/>
      <c r="D460" s="445"/>
      <c r="E460" s="446"/>
    </row>
    <row r="461" spans="1:5">
      <c r="A461" s="441">
        <v>459</v>
      </c>
      <c r="B461" s="445"/>
      <c r="C461" s="446"/>
      <c r="D461" s="445"/>
      <c r="E461" s="446"/>
    </row>
    <row r="462" spans="1:5">
      <c r="A462" s="441">
        <v>460</v>
      </c>
      <c r="B462" s="445"/>
      <c r="C462" s="446"/>
      <c r="D462" s="445"/>
      <c r="E462" s="446"/>
    </row>
    <row r="463" spans="1:5">
      <c r="A463" s="441">
        <v>461</v>
      </c>
      <c r="B463" s="445"/>
      <c r="C463" s="446"/>
      <c r="D463" s="445"/>
      <c r="E463" s="446"/>
    </row>
    <row r="464" spans="1:5">
      <c r="A464" s="441">
        <v>462</v>
      </c>
      <c r="B464" s="445"/>
      <c r="C464" s="446"/>
      <c r="D464" s="445"/>
      <c r="E464" s="446"/>
    </row>
    <row r="465" spans="1:5">
      <c r="A465" s="441">
        <v>463</v>
      </c>
      <c r="B465" s="445"/>
      <c r="C465" s="446"/>
      <c r="D465" s="445"/>
      <c r="E465" s="446"/>
    </row>
    <row r="466" spans="1:5">
      <c r="A466" s="441">
        <v>464</v>
      </c>
      <c r="B466" s="445"/>
      <c r="C466" s="446"/>
      <c r="D466" s="445"/>
      <c r="E466" s="446"/>
    </row>
    <row r="467" spans="1:5">
      <c r="A467" s="441">
        <v>465</v>
      </c>
      <c r="B467" s="445"/>
      <c r="C467" s="446"/>
      <c r="D467" s="445"/>
      <c r="E467" s="446"/>
    </row>
    <row r="468" spans="1:5">
      <c r="A468" s="441">
        <v>466</v>
      </c>
      <c r="B468" s="445"/>
      <c r="C468" s="446"/>
      <c r="D468" s="445"/>
      <c r="E468" s="446"/>
    </row>
    <row r="469" spans="1:5">
      <c r="A469" s="441">
        <v>467</v>
      </c>
      <c r="B469" s="445"/>
      <c r="C469" s="446"/>
      <c r="D469" s="445"/>
      <c r="E469" s="446"/>
    </row>
    <row r="470" spans="1:5">
      <c r="A470" s="441">
        <v>468</v>
      </c>
      <c r="B470" s="445"/>
      <c r="C470" s="446"/>
      <c r="D470" s="445"/>
      <c r="E470" s="446"/>
    </row>
    <row r="471" spans="1:5">
      <c r="A471" s="441">
        <v>469</v>
      </c>
      <c r="B471" s="445"/>
      <c r="C471" s="446"/>
      <c r="D471" s="445"/>
      <c r="E471" s="446"/>
    </row>
    <row r="472" spans="1:5">
      <c r="A472" s="441">
        <v>470</v>
      </c>
      <c r="B472" s="445"/>
      <c r="C472" s="446"/>
      <c r="D472" s="445"/>
      <c r="E472" s="446"/>
    </row>
    <row r="473" spans="1:5">
      <c r="A473" s="441">
        <v>471</v>
      </c>
      <c r="B473" s="445"/>
      <c r="C473" s="446"/>
      <c r="D473" s="445"/>
      <c r="E473" s="446"/>
    </row>
    <row r="474" spans="1:5">
      <c r="A474" s="441">
        <v>472</v>
      </c>
      <c r="B474" s="445"/>
      <c r="C474" s="446"/>
      <c r="D474" s="445"/>
      <c r="E474" s="446"/>
    </row>
    <row r="475" spans="1:5">
      <c r="A475" s="441">
        <v>473</v>
      </c>
      <c r="B475" s="445"/>
      <c r="C475" s="446"/>
      <c r="D475" s="445"/>
      <c r="E475" s="446"/>
    </row>
    <row r="476" spans="1:5">
      <c r="A476" s="441">
        <v>474</v>
      </c>
      <c r="B476" s="445"/>
      <c r="C476" s="446"/>
      <c r="D476" s="445"/>
      <c r="E476" s="446"/>
    </row>
    <row r="477" spans="1:5">
      <c r="A477" s="441">
        <v>475</v>
      </c>
      <c r="B477" s="445"/>
      <c r="C477" s="446"/>
      <c r="D477" s="445"/>
      <c r="E477" s="446"/>
    </row>
    <row r="478" spans="1:5">
      <c r="A478" s="441">
        <v>476</v>
      </c>
      <c r="B478" s="445"/>
      <c r="C478" s="446"/>
      <c r="D478" s="445"/>
      <c r="E478" s="446"/>
    </row>
    <row r="479" spans="1:5">
      <c r="A479" s="441">
        <v>477</v>
      </c>
      <c r="B479" s="445"/>
      <c r="C479" s="446"/>
      <c r="D479" s="445"/>
      <c r="E479" s="446"/>
    </row>
    <row r="480" spans="1:5">
      <c r="A480" s="441">
        <v>478</v>
      </c>
      <c r="B480" s="445"/>
      <c r="C480" s="446"/>
      <c r="D480" s="445"/>
      <c r="E480" s="446"/>
    </row>
    <row r="481" spans="1:5">
      <c r="A481" s="441">
        <v>479</v>
      </c>
      <c r="B481" s="445"/>
      <c r="C481" s="446"/>
      <c r="D481" s="445"/>
      <c r="E481" s="446"/>
    </row>
    <row r="482" spans="1:5">
      <c r="A482" s="441">
        <v>480</v>
      </c>
      <c r="B482" s="445"/>
      <c r="C482" s="446"/>
      <c r="D482" s="445"/>
      <c r="E482" s="446"/>
    </row>
    <row r="483" spans="1:5">
      <c r="A483" s="441">
        <v>481</v>
      </c>
      <c r="B483" s="445"/>
      <c r="C483" s="446"/>
      <c r="D483" s="445"/>
      <c r="E483" s="446"/>
    </row>
    <row r="484" spans="1:5">
      <c r="A484" s="441">
        <v>482</v>
      </c>
      <c r="B484" s="445"/>
      <c r="C484" s="446"/>
      <c r="D484" s="445"/>
      <c r="E484" s="446"/>
    </row>
    <row r="485" spans="1:5">
      <c r="A485" s="441">
        <v>483</v>
      </c>
      <c r="B485" s="445"/>
      <c r="C485" s="446"/>
      <c r="D485" s="445"/>
      <c r="E485" s="446"/>
    </row>
    <row r="486" spans="1:5">
      <c r="A486" s="441">
        <v>484</v>
      </c>
      <c r="B486" s="445"/>
      <c r="C486" s="446"/>
      <c r="D486" s="445"/>
      <c r="E486" s="446"/>
    </row>
    <row r="487" spans="1:5">
      <c r="A487" s="441">
        <v>485</v>
      </c>
      <c r="B487" s="445"/>
      <c r="C487" s="446"/>
      <c r="D487" s="445"/>
      <c r="E487" s="446"/>
    </row>
    <row r="488" spans="1:5">
      <c r="A488" s="441">
        <v>486</v>
      </c>
      <c r="B488" s="445"/>
      <c r="C488" s="446"/>
      <c r="D488" s="445"/>
      <c r="E488" s="446"/>
    </row>
    <row r="489" spans="1:5">
      <c r="A489" s="441">
        <v>487</v>
      </c>
      <c r="B489" s="445"/>
      <c r="C489" s="446"/>
      <c r="D489" s="445"/>
      <c r="E489" s="446"/>
    </row>
    <row r="490" spans="1:5">
      <c r="A490" s="441">
        <v>488</v>
      </c>
      <c r="B490" s="445"/>
      <c r="C490" s="446"/>
      <c r="D490" s="445"/>
      <c r="E490" s="446"/>
    </row>
    <row r="491" spans="1:5">
      <c r="A491" s="441">
        <v>489</v>
      </c>
      <c r="B491" s="445"/>
      <c r="C491" s="446"/>
      <c r="D491" s="445"/>
      <c r="E491" s="446"/>
    </row>
    <row r="492" spans="1:5">
      <c r="A492" s="441">
        <v>490</v>
      </c>
      <c r="B492" s="445"/>
      <c r="C492" s="446"/>
      <c r="D492" s="445"/>
      <c r="E492" s="446"/>
    </row>
    <row r="493" spans="1:5">
      <c r="A493" s="441">
        <v>491</v>
      </c>
      <c r="B493" s="445"/>
      <c r="C493" s="446"/>
      <c r="D493" s="445"/>
      <c r="E493" s="446"/>
    </row>
    <row r="494" spans="1:5">
      <c r="A494" s="441">
        <v>492</v>
      </c>
      <c r="B494" s="445"/>
      <c r="C494" s="446"/>
      <c r="D494" s="445"/>
      <c r="E494" s="446"/>
    </row>
    <row r="495" spans="1:5">
      <c r="A495" s="441">
        <v>493</v>
      </c>
      <c r="B495" s="445"/>
      <c r="C495" s="446"/>
      <c r="D495" s="445"/>
      <c r="E495" s="446"/>
    </row>
    <row r="496" spans="1:5">
      <c r="A496" s="441">
        <v>494</v>
      </c>
      <c r="B496" s="445"/>
      <c r="C496" s="446"/>
      <c r="D496" s="445"/>
      <c r="E496" s="446"/>
    </row>
    <row r="497" spans="1:5">
      <c r="A497" s="441">
        <v>495</v>
      </c>
      <c r="B497" s="445"/>
      <c r="C497" s="446"/>
      <c r="D497" s="445"/>
      <c r="E497" s="446"/>
    </row>
    <row r="498" spans="1:5">
      <c r="A498" s="441">
        <v>496</v>
      </c>
      <c r="B498" s="445"/>
      <c r="C498" s="446"/>
      <c r="D498" s="445"/>
      <c r="E498" s="446"/>
    </row>
    <row r="499" spans="1:5">
      <c r="A499" s="441">
        <v>497</v>
      </c>
      <c r="B499" s="445"/>
      <c r="C499" s="446"/>
      <c r="D499" s="445"/>
      <c r="E499" s="446"/>
    </row>
    <row r="500" spans="1:5">
      <c r="A500" s="441">
        <v>498</v>
      </c>
      <c r="B500" s="445"/>
      <c r="C500" s="446"/>
      <c r="D500" s="445"/>
      <c r="E500" s="446"/>
    </row>
    <row r="501" spans="1:5">
      <c r="A501" s="441">
        <v>499</v>
      </c>
      <c r="B501" s="445"/>
      <c r="C501" s="446"/>
      <c r="D501" s="445"/>
      <c r="E501" s="446"/>
    </row>
    <row r="502" spans="1:5">
      <c r="A502" s="441">
        <v>500</v>
      </c>
      <c r="B502" s="445"/>
      <c r="C502" s="446"/>
      <c r="D502" s="445"/>
      <c r="E502" s="446"/>
    </row>
    <row r="503" spans="1:5">
      <c r="A503" s="441">
        <v>501</v>
      </c>
      <c r="B503" s="445"/>
      <c r="C503" s="446"/>
      <c r="D503" s="445"/>
      <c r="E503" s="446"/>
    </row>
    <row r="504" spans="1:5">
      <c r="A504" s="441">
        <v>502</v>
      </c>
      <c r="B504" s="445"/>
      <c r="C504" s="446"/>
      <c r="D504" s="445"/>
      <c r="E504" s="446"/>
    </row>
    <row r="505" spans="1:5">
      <c r="A505" s="441">
        <v>503</v>
      </c>
      <c r="B505" s="445"/>
      <c r="C505" s="446"/>
      <c r="D505" s="445"/>
      <c r="E505" s="446"/>
    </row>
    <row r="506" spans="1:5">
      <c r="A506" s="441">
        <v>504</v>
      </c>
      <c r="B506" s="445"/>
      <c r="C506" s="446"/>
      <c r="D506" s="445"/>
      <c r="E506" s="446"/>
    </row>
    <row r="507" spans="1:5">
      <c r="A507" s="441">
        <v>505</v>
      </c>
      <c r="B507" s="445"/>
      <c r="C507" s="446"/>
      <c r="D507" s="445"/>
      <c r="E507" s="446"/>
    </row>
    <row r="508" spans="1:5">
      <c r="A508" s="441">
        <v>506</v>
      </c>
      <c r="B508" s="445"/>
      <c r="C508" s="446"/>
      <c r="D508" s="445"/>
      <c r="E508" s="446"/>
    </row>
    <row r="509" spans="1:5">
      <c r="A509" s="441">
        <v>507</v>
      </c>
      <c r="B509" s="445"/>
      <c r="C509" s="446"/>
      <c r="D509" s="445"/>
      <c r="E509" s="446"/>
    </row>
    <row r="510" spans="1:5">
      <c r="A510" s="441">
        <v>508</v>
      </c>
      <c r="B510" s="445"/>
      <c r="C510" s="446"/>
      <c r="D510" s="445"/>
      <c r="E510" s="446"/>
    </row>
    <row r="511" spans="1:5">
      <c r="A511" s="441">
        <v>509</v>
      </c>
      <c r="B511" s="445"/>
      <c r="C511" s="446"/>
      <c r="D511" s="445"/>
      <c r="E511" s="446"/>
    </row>
    <row r="512" spans="1:5">
      <c r="A512" s="441">
        <v>510</v>
      </c>
      <c r="B512" s="445"/>
      <c r="C512" s="446"/>
      <c r="D512" s="445"/>
      <c r="E512" s="446"/>
    </row>
    <row r="513" spans="1:5">
      <c r="A513" s="441">
        <v>511</v>
      </c>
      <c r="B513" s="445"/>
      <c r="C513" s="446"/>
      <c r="D513" s="445"/>
      <c r="E513" s="446"/>
    </row>
    <row r="514" spans="1:5">
      <c r="A514" s="441">
        <v>512</v>
      </c>
      <c r="B514" s="445"/>
      <c r="C514" s="446"/>
      <c r="D514" s="445"/>
      <c r="E514" s="446"/>
    </row>
    <row r="515" spans="1:5">
      <c r="A515" s="441">
        <v>513</v>
      </c>
      <c r="B515" s="445"/>
      <c r="C515" s="446"/>
      <c r="D515" s="445"/>
      <c r="E515" s="446"/>
    </row>
    <row r="516" spans="1:5">
      <c r="A516" s="441">
        <v>514</v>
      </c>
      <c r="B516" s="445"/>
      <c r="C516" s="446"/>
      <c r="D516" s="445"/>
      <c r="E516" s="446"/>
    </row>
    <row r="517" spans="1:5">
      <c r="A517" s="441">
        <v>515</v>
      </c>
      <c r="B517" s="445"/>
      <c r="C517" s="446"/>
      <c r="D517" s="445"/>
      <c r="E517" s="446"/>
    </row>
    <row r="518" spans="1:5">
      <c r="A518" s="441">
        <v>516</v>
      </c>
      <c r="B518" s="445"/>
      <c r="C518" s="446"/>
      <c r="D518" s="445"/>
      <c r="E518" s="446"/>
    </row>
    <row r="519" spans="1:5">
      <c r="A519" s="441">
        <v>517</v>
      </c>
      <c r="B519" s="445"/>
      <c r="C519" s="446"/>
      <c r="D519" s="445"/>
      <c r="E519" s="446"/>
    </row>
    <row r="520" spans="1:5">
      <c r="A520" s="441">
        <v>518</v>
      </c>
      <c r="B520" s="445"/>
      <c r="C520" s="446"/>
      <c r="D520" s="445"/>
      <c r="E520" s="446"/>
    </row>
    <row r="521" spans="1:5">
      <c r="A521" s="441">
        <v>519</v>
      </c>
      <c r="B521" s="445"/>
      <c r="C521" s="446"/>
      <c r="D521" s="445"/>
      <c r="E521" s="446"/>
    </row>
    <row r="522" spans="1:5">
      <c r="A522" s="441">
        <v>520</v>
      </c>
      <c r="B522" s="445"/>
      <c r="C522" s="446"/>
      <c r="D522" s="445"/>
      <c r="E522" s="446"/>
    </row>
    <row r="523" spans="1:5">
      <c r="A523" s="441">
        <v>521</v>
      </c>
      <c r="B523" s="445"/>
      <c r="C523" s="446"/>
      <c r="D523" s="445"/>
      <c r="E523" s="446"/>
    </row>
    <row r="524" spans="1:5">
      <c r="A524" s="441">
        <v>522</v>
      </c>
      <c r="B524" s="445"/>
      <c r="C524" s="446"/>
      <c r="D524" s="445"/>
      <c r="E524" s="446"/>
    </row>
    <row r="525" spans="1:5">
      <c r="A525" s="441">
        <v>523</v>
      </c>
      <c r="B525" s="445"/>
      <c r="C525" s="446"/>
      <c r="D525" s="445"/>
      <c r="E525" s="446"/>
    </row>
    <row r="526" spans="1:5">
      <c r="A526" s="441">
        <v>524</v>
      </c>
      <c r="B526" s="445"/>
      <c r="C526" s="446"/>
      <c r="D526" s="445"/>
      <c r="E526" s="446"/>
    </row>
    <row r="527" spans="1:5">
      <c r="A527" s="441">
        <v>525</v>
      </c>
      <c r="B527" s="445"/>
      <c r="C527" s="446"/>
      <c r="D527" s="445"/>
      <c r="E527" s="446"/>
    </row>
    <row r="528" spans="1:5">
      <c r="A528" s="441">
        <v>526</v>
      </c>
      <c r="B528" s="445"/>
      <c r="C528" s="446"/>
      <c r="D528" s="445"/>
      <c r="E528" s="446"/>
    </row>
    <row r="529" spans="1:5">
      <c r="A529" s="441">
        <v>527</v>
      </c>
      <c r="B529" s="445"/>
      <c r="C529" s="446"/>
      <c r="D529" s="445"/>
      <c r="E529" s="446"/>
    </row>
    <row r="530" spans="1:5">
      <c r="A530" s="441">
        <v>528</v>
      </c>
      <c r="B530" s="445"/>
      <c r="C530" s="446"/>
      <c r="D530" s="445"/>
      <c r="E530" s="446"/>
    </row>
    <row r="531" spans="1:5">
      <c r="A531" s="441">
        <v>529</v>
      </c>
      <c r="B531" s="445"/>
      <c r="C531" s="446"/>
      <c r="D531" s="445"/>
      <c r="E531" s="446"/>
    </row>
    <row r="532" spans="1:5">
      <c r="A532" s="441">
        <v>530</v>
      </c>
      <c r="B532" s="445"/>
      <c r="C532" s="446"/>
      <c r="D532" s="445"/>
      <c r="E532" s="446"/>
    </row>
    <row r="533" spans="1:5">
      <c r="A533" s="441">
        <v>531</v>
      </c>
      <c r="B533" s="445"/>
      <c r="C533" s="446"/>
      <c r="D533" s="445"/>
      <c r="E533" s="446"/>
    </row>
    <row r="534" spans="1:5">
      <c r="A534" s="441">
        <v>532</v>
      </c>
      <c r="B534" s="445"/>
      <c r="C534" s="446"/>
      <c r="D534" s="445"/>
      <c r="E534" s="446"/>
    </row>
    <row r="535" spans="1:5">
      <c r="A535" s="441">
        <v>533</v>
      </c>
      <c r="B535" s="445"/>
      <c r="C535" s="446"/>
      <c r="D535" s="445"/>
      <c r="E535" s="446"/>
    </row>
    <row r="536" spans="1:5">
      <c r="A536" s="441">
        <v>534</v>
      </c>
      <c r="B536" s="445"/>
      <c r="C536" s="446"/>
      <c r="D536" s="445"/>
      <c r="E536" s="446"/>
    </row>
    <row r="537" spans="1:5">
      <c r="A537" s="441">
        <v>535</v>
      </c>
      <c r="B537" s="445"/>
      <c r="C537" s="446"/>
      <c r="D537" s="445"/>
      <c r="E537" s="446"/>
    </row>
    <row r="538" spans="1:5">
      <c r="A538" s="441">
        <v>536</v>
      </c>
      <c r="B538" s="445"/>
      <c r="C538" s="446"/>
      <c r="D538" s="445"/>
      <c r="E538" s="446"/>
    </row>
    <row r="539" spans="1:5">
      <c r="A539" s="441">
        <v>537</v>
      </c>
      <c r="B539" s="445"/>
      <c r="C539" s="446"/>
      <c r="D539" s="445"/>
      <c r="E539" s="446"/>
    </row>
    <row r="540" spans="1:5">
      <c r="A540" s="441">
        <v>538</v>
      </c>
      <c r="B540" s="445"/>
      <c r="C540" s="446"/>
      <c r="D540" s="445"/>
      <c r="E540" s="446"/>
    </row>
    <row r="541" spans="1:5">
      <c r="A541" s="441">
        <v>539</v>
      </c>
      <c r="B541" s="445"/>
      <c r="C541" s="446"/>
      <c r="D541" s="445"/>
      <c r="E541" s="446"/>
    </row>
    <row r="542" spans="1:5">
      <c r="A542" s="441">
        <v>540</v>
      </c>
      <c r="B542" s="445"/>
      <c r="C542" s="446"/>
      <c r="D542" s="445"/>
      <c r="E542" s="446"/>
    </row>
    <row r="543" spans="1:5">
      <c r="A543" s="441">
        <v>541</v>
      </c>
      <c r="B543" s="445"/>
      <c r="C543" s="446"/>
      <c r="D543" s="445"/>
      <c r="E543" s="446"/>
    </row>
    <row r="544" spans="1:5">
      <c r="A544" s="441">
        <v>542</v>
      </c>
      <c r="B544" s="445"/>
      <c r="C544" s="446"/>
      <c r="D544" s="445"/>
      <c r="E544" s="446"/>
    </row>
    <row r="545" spans="1:5">
      <c r="A545" s="441">
        <v>543</v>
      </c>
      <c r="B545" s="445"/>
      <c r="C545" s="446"/>
      <c r="D545" s="445"/>
      <c r="E545" s="446"/>
    </row>
    <row r="546" spans="1:5">
      <c r="A546" s="441">
        <v>544</v>
      </c>
      <c r="B546" s="445"/>
      <c r="C546" s="446"/>
      <c r="D546" s="445"/>
      <c r="E546" s="446"/>
    </row>
    <row r="547" spans="1:5">
      <c r="A547" s="441">
        <v>545</v>
      </c>
      <c r="B547" s="445"/>
      <c r="C547" s="446"/>
      <c r="D547" s="445"/>
      <c r="E547" s="446"/>
    </row>
    <row r="548" spans="1:5">
      <c r="A548" s="441">
        <v>546</v>
      </c>
      <c r="B548" s="445"/>
      <c r="C548" s="446"/>
      <c r="D548" s="445"/>
      <c r="E548" s="446"/>
    </row>
    <row r="549" spans="1:5">
      <c r="A549" s="441">
        <v>547</v>
      </c>
      <c r="B549" s="445"/>
      <c r="C549" s="446"/>
      <c r="D549" s="445"/>
      <c r="E549" s="446"/>
    </row>
    <row r="550" spans="1:5">
      <c r="A550" s="441">
        <v>548</v>
      </c>
      <c r="B550" s="445"/>
      <c r="C550" s="446"/>
      <c r="D550" s="445"/>
      <c r="E550" s="446"/>
    </row>
    <row r="551" spans="1:5">
      <c r="A551" s="441">
        <v>549</v>
      </c>
      <c r="B551" s="445"/>
      <c r="C551" s="446"/>
      <c r="D551" s="445"/>
      <c r="E551" s="446"/>
    </row>
    <row r="552" spans="1:5">
      <c r="A552" s="441">
        <v>550</v>
      </c>
      <c r="B552" s="445"/>
      <c r="C552" s="446"/>
      <c r="D552" s="445"/>
      <c r="E552" s="446"/>
    </row>
    <row r="553" spans="1:5">
      <c r="A553" s="441">
        <v>551</v>
      </c>
      <c r="B553" s="445"/>
      <c r="C553" s="446"/>
      <c r="D553" s="445"/>
      <c r="E553" s="446"/>
    </row>
    <row r="554" spans="1:5">
      <c r="A554" s="441">
        <v>552</v>
      </c>
      <c r="B554" s="445"/>
      <c r="C554" s="446"/>
      <c r="D554" s="445"/>
      <c r="E554" s="446"/>
    </row>
    <row r="555" spans="1:5">
      <c r="A555" s="441">
        <v>553</v>
      </c>
      <c r="B555" s="445"/>
      <c r="C555" s="446"/>
      <c r="D555" s="445"/>
      <c r="E555" s="446"/>
    </row>
    <row r="556" spans="1:5">
      <c r="A556" s="441">
        <v>554</v>
      </c>
      <c r="B556" s="445"/>
      <c r="C556" s="446"/>
      <c r="D556" s="445"/>
      <c r="E556" s="446"/>
    </row>
    <row r="557" spans="1:5">
      <c r="A557" s="441">
        <v>555</v>
      </c>
      <c r="B557" s="445"/>
      <c r="C557" s="446"/>
      <c r="D557" s="445"/>
      <c r="E557" s="446"/>
    </row>
    <row r="558" spans="1:5">
      <c r="A558" s="441">
        <v>556</v>
      </c>
      <c r="B558" s="445"/>
      <c r="C558" s="446"/>
      <c r="D558" s="445"/>
      <c r="E558" s="446"/>
    </row>
    <row r="559" spans="1:5">
      <c r="A559" s="441">
        <v>557</v>
      </c>
      <c r="B559" s="445"/>
      <c r="C559" s="446"/>
      <c r="D559" s="445"/>
      <c r="E559" s="446"/>
    </row>
    <row r="560" spans="1:5">
      <c r="A560" s="441">
        <v>558</v>
      </c>
      <c r="B560" s="445"/>
      <c r="C560" s="446"/>
      <c r="D560" s="445"/>
      <c r="E560" s="446"/>
    </row>
    <row r="561" spans="1:5">
      <c r="A561" s="441">
        <v>559</v>
      </c>
      <c r="B561" s="445"/>
      <c r="C561" s="446"/>
      <c r="D561" s="445"/>
      <c r="E561" s="446"/>
    </row>
    <row r="562" spans="1:5">
      <c r="A562" s="441">
        <v>560</v>
      </c>
      <c r="B562" s="445"/>
      <c r="C562" s="446"/>
      <c r="D562" s="445"/>
      <c r="E562" s="446"/>
    </row>
    <row r="563" spans="1:5">
      <c r="A563" s="441">
        <v>561</v>
      </c>
      <c r="B563" s="445"/>
      <c r="C563" s="446"/>
      <c r="D563" s="445"/>
      <c r="E563" s="446"/>
    </row>
    <row r="564" spans="1:5">
      <c r="A564" s="441">
        <v>562</v>
      </c>
      <c r="B564" s="445"/>
      <c r="C564" s="446"/>
      <c r="D564" s="445"/>
      <c r="E564" s="446"/>
    </row>
    <row r="565" spans="1:5">
      <c r="A565" s="441">
        <v>563</v>
      </c>
      <c r="B565" s="445"/>
      <c r="C565" s="446"/>
      <c r="D565" s="445"/>
      <c r="E565" s="446"/>
    </row>
    <row r="566" spans="1:5">
      <c r="A566" s="441">
        <v>564</v>
      </c>
      <c r="B566" s="445"/>
      <c r="C566" s="446"/>
      <c r="D566" s="445"/>
      <c r="E566" s="446"/>
    </row>
    <row r="567" spans="1:5">
      <c r="A567" s="441">
        <v>565</v>
      </c>
      <c r="B567" s="445"/>
      <c r="C567" s="446"/>
      <c r="D567" s="445"/>
      <c r="E567" s="446"/>
    </row>
    <row r="568" spans="1:5">
      <c r="A568" s="441">
        <v>566</v>
      </c>
      <c r="B568" s="445"/>
      <c r="C568" s="446"/>
      <c r="D568" s="445"/>
      <c r="E568" s="446"/>
    </row>
    <row r="569" spans="1:5">
      <c r="A569" s="441">
        <v>567</v>
      </c>
      <c r="B569" s="445"/>
      <c r="C569" s="446"/>
      <c r="D569" s="445"/>
      <c r="E569" s="446"/>
    </row>
    <row r="570" spans="1:5">
      <c r="A570" s="441">
        <v>568</v>
      </c>
      <c r="B570" s="445"/>
      <c r="C570" s="446"/>
      <c r="D570" s="445"/>
      <c r="E570" s="446"/>
    </row>
    <row r="571" spans="1:5">
      <c r="A571" s="441">
        <v>569</v>
      </c>
      <c r="B571" s="445"/>
      <c r="C571" s="446"/>
      <c r="D571" s="445"/>
      <c r="E571" s="446"/>
    </row>
    <row r="572" spans="1:5">
      <c r="A572" s="441">
        <v>570</v>
      </c>
      <c r="B572" s="445"/>
      <c r="C572" s="446"/>
      <c r="D572" s="445"/>
      <c r="E572" s="446"/>
    </row>
    <row r="573" spans="1:5">
      <c r="A573" s="441">
        <v>571</v>
      </c>
      <c r="B573" s="445"/>
      <c r="C573" s="446"/>
      <c r="D573" s="445"/>
      <c r="E573" s="446"/>
    </row>
    <row r="574" spans="1:5">
      <c r="A574" s="441">
        <v>572</v>
      </c>
      <c r="B574" s="445"/>
      <c r="C574" s="446"/>
      <c r="D574" s="445"/>
      <c r="E574" s="446"/>
    </row>
    <row r="575" spans="1:5">
      <c r="A575" s="441">
        <v>573</v>
      </c>
      <c r="B575" s="445"/>
      <c r="C575" s="446"/>
      <c r="D575" s="445"/>
      <c r="E575" s="446"/>
    </row>
    <row r="576" spans="1:5">
      <c r="A576" s="441">
        <v>574</v>
      </c>
      <c r="B576" s="445"/>
      <c r="C576" s="446"/>
      <c r="D576" s="445"/>
      <c r="E576" s="446"/>
    </row>
    <row r="577" spans="1:5">
      <c r="A577" s="441">
        <v>575</v>
      </c>
      <c r="B577" s="445"/>
      <c r="C577" s="446"/>
      <c r="D577" s="445"/>
      <c r="E577" s="446"/>
    </row>
    <row r="578" spans="1:5">
      <c r="A578" s="441">
        <v>576</v>
      </c>
      <c r="B578" s="445"/>
      <c r="C578" s="446"/>
      <c r="D578" s="445"/>
      <c r="E578" s="446"/>
    </row>
    <row r="579" spans="1:5">
      <c r="A579" s="441">
        <v>577</v>
      </c>
      <c r="B579" s="445"/>
      <c r="C579" s="446"/>
      <c r="D579" s="445"/>
      <c r="E579" s="446"/>
    </row>
    <row r="580" spans="1:5">
      <c r="A580" s="441">
        <v>578</v>
      </c>
      <c r="B580" s="445"/>
      <c r="C580" s="446"/>
      <c r="D580" s="445"/>
      <c r="E580" s="446"/>
    </row>
    <row r="581" spans="1:5">
      <c r="A581" s="441">
        <v>579</v>
      </c>
      <c r="B581" s="445"/>
      <c r="C581" s="446"/>
      <c r="D581" s="445"/>
      <c r="E581" s="446"/>
    </row>
    <row r="582" spans="1:5">
      <c r="A582" s="441">
        <v>580</v>
      </c>
      <c r="B582" s="445"/>
      <c r="C582" s="446"/>
      <c r="D582" s="445"/>
      <c r="E582" s="446"/>
    </row>
    <row r="583" spans="1:5">
      <c r="A583" s="441">
        <v>581</v>
      </c>
      <c r="B583" s="445"/>
      <c r="C583" s="446"/>
      <c r="D583" s="445"/>
      <c r="E583" s="446"/>
    </row>
    <row r="584" spans="1:5">
      <c r="A584" s="441">
        <v>582</v>
      </c>
      <c r="B584" s="445"/>
      <c r="C584" s="446"/>
      <c r="D584" s="445"/>
      <c r="E584" s="446"/>
    </row>
    <row r="585" spans="1:5">
      <c r="A585" s="441">
        <v>583</v>
      </c>
      <c r="B585" s="445"/>
      <c r="C585" s="446"/>
      <c r="D585" s="445"/>
      <c r="E585" s="446"/>
    </row>
    <row r="586" spans="1:5">
      <c r="A586" s="441">
        <v>584</v>
      </c>
      <c r="B586" s="445"/>
      <c r="C586" s="446"/>
      <c r="D586" s="445"/>
      <c r="E586" s="446"/>
    </row>
    <row r="587" spans="1:5">
      <c r="A587" s="441">
        <v>585</v>
      </c>
      <c r="B587" s="445"/>
      <c r="C587" s="446"/>
      <c r="D587" s="445"/>
      <c r="E587" s="446"/>
    </row>
    <row r="588" spans="1:5">
      <c r="A588" s="441">
        <v>586</v>
      </c>
      <c r="B588" s="445"/>
      <c r="C588" s="446"/>
      <c r="D588" s="445"/>
      <c r="E588" s="446"/>
    </row>
    <row r="589" spans="1:5">
      <c r="A589" s="441">
        <v>587</v>
      </c>
      <c r="B589" s="445"/>
      <c r="C589" s="446"/>
      <c r="D589" s="445"/>
      <c r="E589" s="446"/>
    </row>
    <row r="590" spans="1:5">
      <c r="A590" s="441">
        <v>588</v>
      </c>
      <c r="B590" s="445"/>
      <c r="C590" s="446"/>
      <c r="D590" s="445"/>
      <c r="E590" s="446"/>
    </row>
    <row r="591" spans="1:5">
      <c r="A591" s="441">
        <v>589</v>
      </c>
      <c r="B591" s="445"/>
      <c r="C591" s="446"/>
      <c r="D591" s="445"/>
      <c r="E591" s="446"/>
    </row>
    <row r="592" spans="1:5">
      <c r="A592" s="441">
        <v>590</v>
      </c>
      <c r="B592" s="445"/>
      <c r="C592" s="446"/>
      <c r="D592" s="445"/>
      <c r="E592" s="446"/>
    </row>
    <row r="593" spans="1:5">
      <c r="A593" s="441">
        <v>591</v>
      </c>
      <c r="B593" s="445"/>
      <c r="C593" s="446"/>
      <c r="D593" s="445"/>
      <c r="E593" s="446"/>
    </row>
    <row r="594" spans="1:5">
      <c r="A594" s="441">
        <v>592</v>
      </c>
      <c r="B594" s="445"/>
      <c r="C594" s="446"/>
      <c r="D594" s="445"/>
      <c r="E594" s="446"/>
    </row>
    <row r="595" spans="1:5">
      <c r="A595" s="441">
        <v>593</v>
      </c>
      <c r="B595" s="445"/>
      <c r="C595" s="446"/>
      <c r="D595" s="445"/>
      <c r="E595" s="446"/>
    </row>
    <row r="596" spans="1:5">
      <c r="A596" s="441">
        <v>594</v>
      </c>
      <c r="B596" s="445"/>
      <c r="C596" s="446"/>
      <c r="D596" s="445"/>
      <c r="E596" s="446"/>
    </row>
    <row r="597" spans="1:5">
      <c r="A597" s="441">
        <v>595</v>
      </c>
      <c r="B597" s="445"/>
      <c r="C597" s="446"/>
      <c r="D597" s="445"/>
      <c r="E597" s="446"/>
    </row>
    <row r="598" spans="1:5">
      <c r="A598" s="441">
        <v>596</v>
      </c>
      <c r="B598" s="445"/>
      <c r="C598" s="446"/>
      <c r="D598" s="445"/>
      <c r="E598" s="446"/>
    </row>
    <row r="599" spans="1:5">
      <c r="A599" s="441">
        <v>597</v>
      </c>
      <c r="B599" s="445"/>
      <c r="C599" s="446"/>
      <c r="D599" s="445"/>
      <c r="E599" s="446"/>
    </row>
    <row r="600" spans="1:5">
      <c r="A600" s="441">
        <v>598</v>
      </c>
      <c r="B600" s="445"/>
      <c r="C600" s="446"/>
      <c r="D600" s="445"/>
      <c r="E600" s="446"/>
    </row>
    <row r="601" spans="1:5">
      <c r="A601" s="441">
        <v>599</v>
      </c>
      <c r="B601" s="445"/>
      <c r="C601" s="446"/>
      <c r="D601" s="445"/>
      <c r="E601" s="446"/>
    </row>
    <row r="602" spans="1:5">
      <c r="A602" s="441">
        <v>600</v>
      </c>
      <c r="B602" s="445"/>
      <c r="C602" s="446"/>
      <c r="D602" s="445"/>
      <c r="E602" s="446"/>
    </row>
    <row r="603" spans="1:5">
      <c r="A603" s="441">
        <v>601</v>
      </c>
      <c r="B603" s="445"/>
      <c r="C603" s="446"/>
      <c r="D603" s="445"/>
      <c r="E603" s="446"/>
    </row>
    <row r="604" spans="1:5">
      <c r="A604" s="441">
        <v>602</v>
      </c>
      <c r="B604" s="445"/>
      <c r="C604" s="446"/>
      <c r="D604" s="445"/>
      <c r="E604" s="446"/>
    </row>
    <row r="605" spans="1:5">
      <c r="A605" s="441">
        <v>603</v>
      </c>
      <c r="B605" s="445"/>
      <c r="C605" s="446"/>
      <c r="D605" s="445"/>
      <c r="E605" s="446"/>
    </row>
    <row r="606" spans="1:5">
      <c r="A606" s="441">
        <v>604</v>
      </c>
      <c r="B606" s="445"/>
      <c r="C606" s="446"/>
      <c r="D606" s="445"/>
      <c r="E606" s="446"/>
    </row>
    <row r="607" spans="1:5">
      <c r="A607" s="441">
        <v>605</v>
      </c>
      <c r="B607" s="445"/>
      <c r="C607" s="446"/>
      <c r="D607" s="445"/>
      <c r="E607" s="446"/>
    </row>
    <row r="608" spans="1:5">
      <c r="A608" s="441">
        <v>606</v>
      </c>
      <c r="B608" s="445"/>
      <c r="C608" s="446"/>
      <c r="D608" s="445"/>
      <c r="E608" s="446"/>
    </row>
    <row r="609" spans="1:5">
      <c r="A609" s="441">
        <v>607</v>
      </c>
      <c r="B609" s="445"/>
      <c r="C609" s="446"/>
      <c r="D609" s="445"/>
      <c r="E609" s="446"/>
    </row>
    <row r="610" spans="1:5">
      <c r="A610" s="441">
        <v>608</v>
      </c>
      <c r="B610" s="445"/>
      <c r="C610" s="446"/>
      <c r="D610" s="445"/>
      <c r="E610" s="446"/>
    </row>
    <row r="611" spans="1:5">
      <c r="A611" s="441">
        <v>609</v>
      </c>
      <c r="B611" s="445"/>
      <c r="C611" s="446"/>
      <c r="D611" s="445"/>
      <c r="E611" s="446"/>
    </row>
    <row r="612" spans="1:5">
      <c r="A612" s="441">
        <v>610</v>
      </c>
      <c r="B612" s="445"/>
      <c r="C612" s="446"/>
      <c r="D612" s="445"/>
      <c r="E612" s="446"/>
    </row>
    <row r="613" spans="1:5">
      <c r="A613" s="441">
        <v>611</v>
      </c>
      <c r="B613" s="445"/>
      <c r="C613" s="446"/>
      <c r="D613" s="445"/>
      <c r="E613" s="446"/>
    </row>
    <row r="614" spans="1:5">
      <c r="A614" s="441">
        <v>612</v>
      </c>
      <c r="B614" s="445"/>
      <c r="C614" s="446"/>
      <c r="D614" s="445"/>
      <c r="E614" s="446"/>
    </row>
    <row r="615" spans="1:5">
      <c r="A615" s="441">
        <v>613</v>
      </c>
      <c r="B615" s="445"/>
      <c r="C615" s="446"/>
      <c r="D615" s="445"/>
      <c r="E615" s="446"/>
    </row>
    <row r="616" spans="1:5">
      <c r="A616" s="441">
        <v>614</v>
      </c>
      <c r="B616" s="445"/>
      <c r="C616" s="446"/>
      <c r="D616" s="445"/>
      <c r="E616" s="446"/>
    </row>
    <row r="617" spans="1:5">
      <c r="A617" s="441">
        <v>615</v>
      </c>
      <c r="B617" s="445"/>
      <c r="C617" s="446"/>
      <c r="D617" s="445"/>
      <c r="E617" s="446"/>
    </row>
    <row r="618" spans="1:5">
      <c r="A618" s="441">
        <v>616</v>
      </c>
      <c r="B618" s="445"/>
      <c r="C618" s="446"/>
      <c r="D618" s="445"/>
      <c r="E618" s="446"/>
    </row>
    <row r="619" spans="1:5">
      <c r="A619" s="441">
        <v>617</v>
      </c>
      <c r="B619" s="445"/>
      <c r="C619" s="446"/>
      <c r="D619" s="445"/>
      <c r="E619" s="446"/>
    </row>
    <row r="620" spans="1:5">
      <c r="A620" s="441">
        <v>618</v>
      </c>
      <c r="B620" s="445"/>
      <c r="C620" s="446"/>
      <c r="D620" s="445"/>
      <c r="E620" s="446"/>
    </row>
    <row r="621" spans="1:5">
      <c r="A621" s="441">
        <v>619</v>
      </c>
      <c r="B621" s="445"/>
      <c r="C621" s="446"/>
      <c r="D621" s="445"/>
      <c r="E621" s="446"/>
    </row>
    <row r="622" spans="1:5">
      <c r="A622" s="441">
        <v>620</v>
      </c>
      <c r="B622" s="445"/>
      <c r="C622" s="446"/>
      <c r="D622" s="445"/>
      <c r="E622" s="446"/>
    </row>
    <row r="623" spans="1:5">
      <c r="A623" s="441">
        <v>621</v>
      </c>
      <c r="B623" s="445"/>
      <c r="C623" s="446"/>
      <c r="D623" s="445"/>
      <c r="E623" s="446"/>
    </row>
    <row r="624" spans="1:5">
      <c r="A624" s="441">
        <v>622</v>
      </c>
      <c r="B624" s="445"/>
      <c r="C624" s="446"/>
      <c r="D624" s="445"/>
      <c r="E624" s="446"/>
    </row>
    <row r="625" spans="1:5">
      <c r="A625" s="441">
        <v>623</v>
      </c>
      <c r="B625" s="445"/>
      <c r="C625" s="446"/>
      <c r="D625" s="445"/>
      <c r="E625" s="446"/>
    </row>
    <row r="626" spans="1:5">
      <c r="A626" s="441">
        <v>624</v>
      </c>
      <c r="B626" s="445"/>
      <c r="C626" s="446"/>
      <c r="D626" s="445"/>
      <c r="E626" s="446"/>
    </row>
    <row r="627" spans="1:5">
      <c r="A627" s="441">
        <v>625</v>
      </c>
      <c r="B627" s="445"/>
      <c r="C627" s="446"/>
      <c r="D627" s="445"/>
      <c r="E627" s="446"/>
    </row>
    <row r="628" spans="1:5">
      <c r="A628" s="441">
        <v>626</v>
      </c>
      <c r="B628" s="445"/>
      <c r="C628" s="446"/>
      <c r="D628" s="445"/>
      <c r="E628" s="446"/>
    </row>
    <row r="629" spans="1:5">
      <c r="A629" s="441">
        <v>627</v>
      </c>
      <c r="B629" s="445"/>
      <c r="C629" s="446"/>
      <c r="D629" s="445"/>
      <c r="E629" s="446"/>
    </row>
    <row r="630" spans="1:5">
      <c r="A630" s="441">
        <v>628</v>
      </c>
      <c r="B630" s="445"/>
      <c r="C630" s="446"/>
      <c r="D630" s="445"/>
      <c r="E630" s="446"/>
    </row>
    <row r="631" spans="1:5">
      <c r="A631" s="441">
        <v>629</v>
      </c>
      <c r="B631" s="445"/>
      <c r="C631" s="446"/>
      <c r="D631" s="445"/>
      <c r="E631" s="446"/>
    </row>
    <row r="632" spans="1:5">
      <c r="A632" s="441">
        <v>630</v>
      </c>
      <c r="B632" s="445"/>
      <c r="C632" s="446"/>
      <c r="D632" s="445"/>
      <c r="E632" s="446"/>
    </row>
    <row r="633" spans="1:5">
      <c r="A633" s="441">
        <v>631</v>
      </c>
      <c r="B633" s="445"/>
      <c r="C633" s="446"/>
      <c r="D633" s="445"/>
      <c r="E633" s="446"/>
    </row>
    <row r="634" spans="1:5">
      <c r="A634" s="441">
        <v>632</v>
      </c>
      <c r="B634" s="445"/>
      <c r="C634" s="446"/>
      <c r="D634" s="445"/>
      <c r="E634" s="446"/>
    </row>
    <row r="635" spans="1:5">
      <c r="A635" s="441">
        <v>633</v>
      </c>
      <c r="B635" s="445"/>
      <c r="C635" s="446"/>
      <c r="D635" s="445"/>
      <c r="E635" s="446"/>
    </row>
    <row r="636" spans="1:5">
      <c r="A636" s="441">
        <v>634</v>
      </c>
      <c r="B636" s="445"/>
      <c r="C636" s="446"/>
      <c r="D636" s="445"/>
      <c r="E636" s="446"/>
    </row>
    <row r="637" spans="1:5">
      <c r="A637" s="441">
        <v>635</v>
      </c>
      <c r="B637" s="445"/>
      <c r="C637" s="446"/>
      <c r="D637" s="445"/>
      <c r="E637" s="446"/>
    </row>
    <row r="638" spans="1:5">
      <c r="A638" s="441">
        <v>636</v>
      </c>
      <c r="B638" s="445"/>
      <c r="C638" s="446"/>
      <c r="D638" s="445"/>
      <c r="E638" s="446"/>
    </row>
    <row r="639" spans="1:5">
      <c r="A639" s="441">
        <v>637</v>
      </c>
      <c r="B639" s="445"/>
      <c r="C639" s="446"/>
      <c r="D639" s="445"/>
      <c r="E639" s="446"/>
    </row>
    <row r="640" spans="1:5">
      <c r="A640" s="441">
        <v>638</v>
      </c>
      <c r="B640" s="445"/>
      <c r="C640" s="446"/>
      <c r="D640" s="445"/>
      <c r="E640" s="446"/>
    </row>
    <row r="641" spans="1:5">
      <c r="A641" s="441">
        <v>639</v>
      </c>
      <c r="B641" s="445"/>
      <c r="C641" s="446"/>
      <c r="D641" s="445"/>
      <c r="E641" s="446"/>
    </row>
    <row r="642" spans="1:5">
      <c r="A642" s="441">
        <v>640</v>
      </c>
      <c r="B642" s="445"/>
      <c r="C642" s="446"/>
      <c r="D642" s="445"/>
      <c r="E642" s="446"/>
    </row>
    <row r="643" spans="1:5">
      <c r="A643" s="441">
        <v>641</v>
      </c>
      <c r="B643" s="445"/>
      <c r="C643" s="446"/>
      <c r="D643" s="445"/>
      <c r="E643" s="446"/>
    </row>
    <row r="644" spans="1:5">
      <c r="A644" s="441">
        <v>642</v>
      </c>
      <c r="B644" s="445"/>
      <c r="C644" s="446"/>
      <c r="D644" s="445"/>
      <c r="E644" s="446"/>
    </row>
    <row r="645" spans="1:5">
      <c r="A645" s="441">
        <v>643</v>
      </c>
      <c r="B645" s="445"/>
      <c r="C645" s="446"/>
      <c r="D645" s="445"/>
      <c r="E645" s="446"/>
    </row>
    <row r="646" spans="1:5">
      <c r="A646" s="441">
        <v>644</v>
      </c>
      <c r="B646" s="445"/>
      <c r="C646" s="446"/>
      <c r="D646" s="445"/>
      <c r="E646" s="446"/>
    </row>
    <row r="647" spans="1:5">
      <c r="A647" s="441">
        <v>645</v>
      </c>
      <c r="B647" s="445"/>
      <c r="C647" s="446"/>
      <c r="D647" s="445"/>
      <c r="E647" s="446"/>
    </row>
    <row r="648" spans="1:5">
      <c r="A648" s="441">
        <v>646</v>
      </c>
      <c r="B648" s="445"/>
      <c r="C648" s="446"/>
      <c r="D648" s="445"/>
      <c r="E648" s="446"/>
    </row>
    <row r="649" spans="1:5">
      <c r="A649" s="441">
        <v>647</v>
      </c>
      <c r="B649" s="445"/>
      <c r="C649" s="446"/>
      <c r="D649" s="445"/>
      <c r="E649" s="446"/>
    </row>
    <row r="650" spans="1:5">
      <c r="A650" s="441">
        <v>648</v>
      </c>
      <c r="B650" s="445"/>
      <c r="C650" s="446"/>
      <c r="D650" s="445"/>
      <c r="E650" s="446"/>
    </row>
    <row r="651" spans="1:5">
      <c r="A651" s="441">
        <v>649</v>
      </c>
      <c r="B651" s="445"/>
      <c r="C651" s="446"/>
      <c r="D651" s="445"/>
      <c r="E651" s="446"/>
    </row>
    <row r="652" spans="1:5">
      <c r="A652" s="441">
        <v>650</v>
      </c>
      <c r="B652" s="445"/>
      <c r="C652" s="446"/>
      <c r="D652" s="445"/>
      <c r="E652" s="446"/>
    </row>
    <row r="653" spans="1:5">
      <c r="A653" s="441">
        <v>651</v>
      </c>
      <c r="B653" s="445"/>
      <c r="C653" s="446"/>
      <c r="D653" s="445"/>
      <c r="E653" s="446"/>
    </row>
    <row r="654" spans="1:5">
      <c r="A654" s="441">
        <v>652</v>
      </c>
      <c r="B654" s="445"/>
      <c r="C654" s="446"/>
      <c r="D654" s="445"/>
      <c r="E654" s="446"/>
    </row>
    <row r="655" spans="1:5">
      <c r="A655" s="441">
        <v>653</v>
      </c>
      <c r="B655" s="445"/>
      <c r="C655" s="446"/>
      <c r="D655" s="445"/>
      <c r="E655" s="446"/>
    </row>
    <row r="656" spans="1:5">
      <c r="A656" s="441">
        <v>654</v>
      </c>
      <c r="B656" s="445"/>
      <c r="C656" s="446"/>
      <c r="D656" s="445"/>
      <c r="E656" s="446"/>
    </row>
    <row r="657" spans="1:5">
      <c r="A657" s="441">
        <v>655</v>
      </c>
      <c r="B657" s="445"/>
      <c r="C657" s="446"/>
      <c r="D657" s="445"/>
      <c r="E657" s="446"/>
    </row>
    <row r="658" spans="1:5">
      <c r="A658" s="441">
        <v>656</v>
      </c>
      <c r="B658" s="445"/>
      <c r="C658" s="446"/>
      <c r="D658" s="445"/>
      <c r="E658" s="446"/>
    </row>
    <row r="659" spans="1:5">
      <c r="A659" s="441">
        <v>657</v>
      </c>
      <c r="B659" s="445"/>
      <c r="C659" s="446"/>
      <c r="D659" s="445"/>
      <c r="E659" s="446"/>
    </row>
    <row r="660" spans="1:5">
      <c r="A660" s="441">
        <v>658</v>
      </c>
      <c r="B660" s="445"/>
      <c r="C660" s="446"/>
      <c r="D660" s="445"/>
      <c r="E660" s="446"/>
    </row>
    <row r="661" spans="1:5">
      <c r="A661" s="441">
        <v>659</v>
      </c>
      <c r="B661" s="445"/>
      <c r="C661" s="446"/>
      <c r="D661" s="445"/>
      <c r="E661" s="446"/>
    </row>
    <row r="662" spans="1:5">
      <c r="A662" s="441">
        <v>660</v>
      </c>
      <c r="B662" s="445"/>
      <c r="C662" s="446"/>
      <c r="D662" s="445"/>
      <c r="E662" s="446"/>
    </row>
    <row r="663" spans="1:5">
      <c r="A663" s="441">
        <v>661</v>
      </c>
      <c r="B663" s="445"/>
      <c r="C663" s="446"/>
      <c r="D663" s="445"/>
      <c r="E663" s="446"/>
    </row>
    <row r="664" spans="1:5">
      <c r="A664" s="441">
        <v>662</v>
      </c>
      <c r="B664" s="445"/>
      <c r="C664" s="446"/>
      <c r="D664" s="445"/>
      <c r="E664" s="446"/>
    </row>
    <row r="665" spans="1:5">
      <c r="A665" s="441">
        <v>663</v>
      </c>
      <c r="B665" s="445"/>
      <c r="C665" s="446"/>
      <c r="D665" s="445"/>
      <c r="E665" s="446"/>
    </row>
    <row r="666" spans="1:5">
      <c r="A666" s="441">
        <v>664</v>
      </c>
      <c r="B666" s="445"/>
      <c r="C666" s="446"/>
      <c r="D666" s="445"/>
      <c r="E666" s="446"/>
    </row>
    <row r="667" spans="1:5">
      <c r="A667" s="441">
        <v>665</v>
      </c>
      <c r="B667" s="445"/>
      <c r="C667" s="446"/>
      <c r="D667" s="445"/>
      <c r="E667" s="446"/>
    </row>
    <row r="668" spans="1:5">
      <c r="A668" s="441">
        <v>666</v>
      </c>
      <c r="B668" s="445"/>
      <c r="C668" s="446"/>
      <c r="D668" s="445"/>
      <c r="E668" s="446"/>
    </row>
    <row r="669" spans="1:5">
      <c r="A669" s="441">
        <v>667</v>
      </c>
      <c r="B669" s="445"/>
      <c r="C669" s="446"/>
      <c r="D669" s="445"/>
      <c r="E669" s="446"/>
    </row>
    <row r="670" spans="1:5">
      <c r="A670" s="441">
        <v>668</v>
      </c>
      <c r="B670" s="445"/>
      <c r="C670" s="446"/>
      <c r="D670" s="445"/>
      <c r="E670" s="446"/>
    </row>
    <row r="671" spans="1:5">
      <c r="A671" s="441">
        <v>669</v>
      </c>
      <c r="B671" s="445"/>
      <c r="C671" s="446"/>
      <c r="D671" s="445"/>
      <c r="E671" s="446"/>
    </row>
    <row r="672" spans="1:5">
      <c r="A672" s="441">
        <v>670</v>
      </c>
      <c r="B672" s="445"/>
      <c r="C672" s="446"/>
      <c r="D672" s="445"/>
      <c r="E672" s="446"/>
    </row>
    <row r="673" spans="1:5">
      <c r="A673" s="441">
        <v>671</v>
      </c>
      <c r="B673" s="445"/>
      <c r="C673" s="446"/>
      <c r="D673" s="445"/>
      <c r="E673" s="446"/>
    </row>
    <row r="674" spans="1:5">
      <c r="A674" s="441">
        <v>672</v>
      </c>
      <c r="B674" s="445"/>
      <c r="C674" s="446"/>
      <c r="D674" s="445"/>
      <c r="E674" s="446"/>
    </row>
    <row r="675" spans="1:5">
      <c r="A675" s="441">
        <v>673</v>
      </c>
      <c r="B675" s="445"/>
      <c r="C675" s="446"/>
      <c r="D675" s="445"/>
      <c r="E675" s="446"/>
    </row>
    <row r="676" spans="1:5">
      <c r="A676" s="441">
        <v>674</v>
      </c>
      <c r="B676" s="445"/>
      <c r="C676" s="446"/>
      <c r="D676" s="445"/>
      <c r="E676" s="446"/>
    </row>
    <row r="677" spans="1:5">
      <c r="A677" s="441">
        <v>675</v>
      </c>
      <c r="B677" s="445"/>
      <c r="C677" s="446"/>
      <c r="D677" s="445"/>
      <c r="E677" s="446"/>
    </row>
    <row r="678" spans="1:5">
      <c r="A678" s="441">
        <v>676</v>
      </c>
      <c r="B678" s="445"/>
      <c r="C678" s="446"/>
      <c r="D678" s="445"/>
      <c r="E678" s="446"/>
    </row>
    <row r="679" spans="1:5">
      <c r="A679" s="441">
        <v>677</v>
      </c>
      <c r="B679" s="445"/>
      <c r="C679" s="446"/>
      <c r="D679" s="445"/>
      <c r="E679" s="446"/>
    </row>
    <row r="680" spans="1:5">
      <c r="A680" s="441">
        <v>678</v>
      </c>
      <c r="B680" s="445"/>
      <c r="C680" s="446"/>
      <c r="D680" s="445"/>
      <c r="E680" s="446"/>
    </row>
    <row r="681" spans="1:5">
      <c r="A681" s="441">
        <v>679</v>
      </c>
      <c r="B681" s="445"/>
      <c r="C681" s="446"/>
      <c r="D681" s="445"/>
      <c r="E681" s="446"/>
    </row>
    <row r="682" spans="1:5">
      <c r="A682" s="441">
        <v>680</v>
      </c>
      <c r="B682" s="445"/>
      <c r="C682" s="446"/>
      <c r="D682" s="445"/>
      <c r="E682" s="446"/>
    </row>
    <row r="683" spans="1:5">
      <c r="A683" s="441">
        <v>681</v>
      </c>
      <c r="B683" s="445"/>
      <c r="C683" s="446"/>
      <c r="D683" s="445"/>
      <c r="E683" s="446"/>
    </row>
    <row r="684" spans="1:5">
      <c r="A684" s="441">
        <v>682</v>
      </c>
      <c r="B684" s="445"/>
      <c r="C684" s="446"/>
      <c r="D684" s="445"/>
      <c r="E684" s="446"/>
    </row>
    <row r="685" spans="1:5">
      <c r="A685" s="441">
        <v>683</v>
      </c>
      <c r="B685" s="445"/>
      <c r="C685" s="446"/>
      <c r="D685" s="445"/>
      <c r="E685" s="446"/>
    </row>
    <row r="686" spans="1:5">
      <c r="A686" s="441">
        <v>684</v>
      </c>
      <c r="B686" s="445"/>
      <c r="C686" s="446"/>
      <c r="D686" s="445"/>
      <c r="E686" s="446"/>
    </row>
    <row r="687" spans="1:5">
      <c r="A687" s="441">
        <v>685</v>
      </c>
      <c r="B687" s="445"/>
      <c r="C687" s="446"/>
      <c r="D687" s="445"/>
      <c r="E687" s="446"/>
    </row>
    <row r="688" spans="1:5">
      <c r="A688" s="441">
        <v>686</v>
      </c>
      <c r="B688" s="445"/>
      <c r="C688" s="446"/>
      <c r="D688" s="445"/>
      <c r="E688" s="446"/>
    </row>
    <row r="689" spans="1:5">
      <c r="A689" s="441">
        <v>687</v>
      </c>
      <c r="B689" s="445"/>
      <c r="C689" s="446"/>
      <c r="D689" s="445"/>
      <c r="E689" s="446"/>
    </row>
    <row r="690" spans="1:5">
      <c r="A690" s="441">
        <v>688</v>
      </c>
      <c r="B690" s="445"/>
      <c r="C690" s="446"/>
      <c r="D690" s="445"/>
      <c r="E690" s="446"/>
    </row>
    <row r="691" spans="1:5">
      <c r="A691" s="441">
        <v>689</v>
      </c>
      <c r="B691" s="445"/>
      <c r="C691" s="446"/>
      <c r="D691" s="445"/>
      <c r="E691" s="446"/>
    </row>
    <row r="692" spans="1:5">
      <c r="A692" s="441">
        <v>690</v>
      </c>
      <c r="B692" s="445"/>
      <c r="C692" s="446"/>
      <c r="D692" s="445"/>
      <c r="E692" s="446"/>
    </row>
    <row r="693" spans="1:5">
      <c r="A693" s="441">
        <v>691</v>
      </c>
      <c r="B693" s="445"/>
      <c r="C693" s="446"/>
      <c r="D693" s="445"/>
      <c r="E693" s="446"/>
    </row>
    <row r="694" spans="1:5">
      <c r="A694" s="441">
        <v>692</v>
      </c>
      <c r="B694" s="445"/>
      <c r="C694" s="446"/>
      <c r="D694" s="445"/>
      <c r="E694" s="446"/>
    </row>
    <row r="695" spans="1:5">
      <c r="A695" s="441">
        <v>693</v>
      </c>
      <c r="B695" s="445"/>
      <c r="C695" s="446"/>
      <c r="D695" s="445"/>
      <c r="E695" s="446"/>
    </row>
    <row r="696" spans="1:5">
      <c r="A696" s="441">
        <v>694</v>
      </c>
      <c r="B696" s="445"/>
      <c r="C696" s="446"/>
      <c r="D696" s="445"/>
      <c r="E696" s="446"/>
    </row>
    <row r="697" spans="1:5">
      <c r="A697" s="441">
        <v>695</v>
      </c>
      <c r="B697" s="445"/>
      <c r="C697" s="446"/>
      <c r="D697" s="445"/>
      <c r="E697" s="446"/>
    </row>
    <row r="698" spans="1:5">
      <c r="A698" s="441">
        <v>696</v>
      </c>
      <c r="B698" s="445"/>
      <c r="C698" s="446"/>
      <c r="D698" s="445"/>
      <c r="E698" s="446"/>
    </row>
    <row r="699" spans="1:5">
      <c r="A699" s="441">
        <v>697</v>
      </c>
      <c r="B699" s="445"/>
      <c r="C699" s="446"/>
      <c r="D699" s="445"/>
      <c r="E699" s="446"/>
    </row>
    <row r="700" spans="1:5">
      <c r="A700" s="441">
        <v>698</v>
      </c>
      <c r="B700" s="445"/>
      <c r="C700" s="446"/>
      <c r="D700" s="445"/>
      <c r="E700" s="446"/>
    </row>
    <row r="701" spans="1:5">
      <c r="A701" s="441">
        <v>699</v>
      </c>
      <c r="B701" s="445"/>
      <c r="C701" s="446"/>
      <c r="D701" s="445"/>
      <c r="E701" s="446"/>
    </row>
    <row r="702" spans="1:5">
      <c r="A702" s="441">
        <v>700</v>
      </c>
      <c r="B702" s="445"/>
      <c r="C702" s="446"/>
      <c r="D702" s="445"/>
      <c r="E702" s="446"/>
    </row>
    <row r="703" spans="1:5">
      <c r="A703" s="441">
        <v>701</v>
      </c>
      <c r="B703" s="445"/>
      <c r="C703" s="446"/>
      <c r="D703" s="445"/>
      <c r="E703" s="446"/>
    </row>
    <row r="704" spans="1:5">
      <c r="A704" s="441">
        <v>702</v>
      </c>
      <c r="B704" s="445"/>
      <c r="C704" s="446"/>
      <c r="D704" s="445"/>
      <c r="E704" s="446"/>
    </row>
    <row r="705" spans="1:5">
      <c r="A705" s="441">
        <v>703</v>
      </c>
      <c r="B705" s="445"/>
      <c r="C705" s="446"/>
      <c r="D705" s="445"/>
      <c r="E705" s="446"/>
    </row>
    <row r="706" spans="1:5">
      <c r="A706" s="441">
        <v>704</v>
      </c>
      <c r="B706" s="445"/>
      <c r="C706" s="446"/>
      <c r="D706" s="445"/>
      <c r="E706" s="446"/>
    </row>
    <row r="707" spans="1:5">
      <c r="A707" s="441">
        <v>705</v>
      </c>
      <c r="B707" s="445"/>
      <c r="C707" s="446"/>
      <c r="D707" s="445"/>
      <c r="E707" s="446"/>
    </row>
    <row r="708" spans="1:5">
      <c r="A708" s="441">
        <v>706</v>
      </c>
      <c r="B708" s="445"/>
      <c r="C708" s="446"/>
      <c r="D708" s="445"/>
      <c r="E708" s="446"/>
    </row>
    <row r="709" spans="1:5">
      <c r="A709" s="441">
        <v>707</v>
      </c>
      <c r="B709" s="445"/>
      <c r="C709" s="446"/>
      <c r="D709" s="445"/>
      <c r="E709" s="446"/>
    </row>
    <row r="710" spans="1:5">
      <c r="A710" s="441">
        <v>708</v>
      </c>
      <c r="B710" s="445"/>
      <c r="C710" s="446"/>
      <c r="D710" s="445"/>
      <c r="E710" s="446"/>
    </row>
    <row r="711" spans="1:5">
      <c r="A711" s="441">
        <v>709</v>
      </c>
      <c r="B711" s="445"/>
      <c r="C711" s="446"/>
      <c r="D711" s="445"/>
      <c r="E711" s="446"/>
    </row>
    <row r="712" spans="1:5">
      <c r="A712" s="441">
        <v>710</v>
      </c>
      <c r="B712" s="445"/>
      <c r="C712" s="446"/>
      <c r="D712" s="445"/>
      <c r="E712" s="446"/>
    </row>
    <row r="713" spans="1:5">
      <c r="A713" s="441">
        <v>711</v>
      </c>
      <c r="B713" s="445"/>
      <c r="C713" s="446"/>
      <c r="D713" s="445"/>
      <c r="E713" s="446"/>
    </row>
    <row r="714" spans="1:5">
      <c r="A714" s="441">
        <v>712</v>
      </c>
      <c r="B714" s="445"/>
      <c r="C714" s="446"/>
      <c r="D714" s="445"/>
      <c r="E714" s="446"/>
    </row>
    <row r="715" spans="1:5">
      <c r="A715" s="441">
        <v>713</v>
      </c>
      <c r="B715" s="445"/>
      <c r="C715" s="446"/>
      <c r="D715" s="445"/>
      <c r="E715" s="446"/>
    </row>
    <row r="716" spans="1:5">
      <c r="A716" s="441">
        <v>714</v>
      </c>
      <c r="B716" s="445"/>
      <c r="C716" s="446"/>
      <c r="D716" s="445"/>
      <c r="E716" s="446"/>
    </row>
    <row r="717" spans="1:5">
      <c r="A717" s="441">
        <v>715</v>
      </c>
      <c r="B717" s="445"/>
      <c r="C717" s="446"/>
      <c r="D717" s="445"/>
      <c r="E717" s="446"/>
    </row>
    <row r="718" spans="1:5">
      <c r="A718" s="441">
        <v>716</v>
      </c>
      <c r="B718" s="445"/>
      <c r="C718" s="446"/>
      <c r="D718" s="445"/>
      <c r="E718" s="446"/>
    </row>
    <row r="719" spans="1:5">
      <c r="A719" s="441">
        <v>717</v>
      </c>
      <c r="B719" s="445"/>
      <c r="C719" s="446"/>
      <c r="D719" s="445"/>
      <c r="E719" s="446"/>
    </row>
    <row r="720" spans="1:5">
      <c r="A720" s="441">
        <v>718</v>
      </c>
      <c r="B720" s="445"/>
      <c r="C720" s="446"/>
      <c r="D720" s="445"/>
      <c r="E720" s="446"/>
    </row>
    <row r="721" spans="1:5">
      <c r="A721" s="441">
        <v>719</v>
      </c>
      <c r="B721" s="445"/>
      <c r="C721" s="446"/>
      <c r="D721" s="445"/>
      <c r="E721" s="446"/>
    </row>
    <row r="722" spans="1:5">
      <c r="A722" s="441">
        <v>720</v>
      </c>
      <c r="B722" s="445"/>
      <c r="C722" s="446"/>
      <c r="D722" s="445"/>
      <c r="E722" s="446"/>
    </row>
    <row r="723" spans="1:5">
      <c r="A723" s="441">
        <v>721</v>
      </c>
      <c r="B723" s="445"/>
      <c r="C723" s="446"/>
      <c r="D723" s="445"/>
      <c r="E723" s="446"/>
    </row>
    <row r="724" spans="1:5">
      <c r="A724" s="441">
        <v>722</v>
      </c>
      <c r="B724" s="445"/>
      <c r="C724" s="446"/>
      <c r="D724" s="445"/>
      <c r="E724" s="446"/>
    </row>
    <row r="725" spans="1:5">
      <c r="A725" s="441">
        <v>723</v>
      </c>
      <c r="B725" s="445"/>
      <c r="C725" s="446"/>
      <c r="D725" s="445"/>
      <c r="E725" s="446"/>
    </row>
    <row r="726" spans="1:5">
      <c r="A726" s="441">
        <v>724</v>
      </c>
      <c r="B726" s="445"/>
      <c r="C726" s="446"/>
      <c r="D726" s="445"/>
      <c r="E726" s="446"/>
    </row>
    <row r="727" spans="1:5">
      <c r="A727" s="441">
        <v>725</v>
      </c>
      <c r="B727" s="445"/>
      <c r="C727" s="446"/>
      <c r="D727" s="445"/>
      <c r="E727" s="446"/>
    </row>
    <row r="728" spans="1:5">
      <c r="A728" s="441">
        <v>726</v>
      </c>
      <c r="B728" s="445"/>
      <c r="C728" s="446"/>
      <c r="D728" s="445"/>
      <c r="E728" s="446"/>
    </row>
    <row r="729" spans="1:5">
      <c r="A729" s="441">
        <v>727</v>
      </c>
      <c r="B729" s="445"/>
      <c r="C729" s="446"/>
      <c r="D729" s="445"/>
      <c r="E729" s="446"/>
    </row>
    <row r="730" spans="1:5">
      <c r="A730" s="441">
        <v>728</v>
      </c>
      <c r="B730" s="445"/>
      <c r="C730" s="446"/>
      <c r="D730" s="445"/>
      <c r="E730" s="446"/>
    </row>
    <row r="731" spans="1:5">
      <c r="A731" s="441">
        <v>729</v>
      </c>
      <c r="B731" s="445"/>
      <c r="C731" s="446"/>
      <c r="D731" s="445"/>
      <c r="E731" s="446"/>
    </row>
    <row r="732" spans="1:5">
      <c r="A732" s="441">
        <v>730</v>
      </c>
      <c r="B732" s="445"/>
      <c r="C732" s="446"/>
      <c r="D732" s="445"/>
      <c r="E732" s="446"/>
    </row>
    <row r="733" spans="1:5">
      <c r="A733" s="441">
        <v>731</v>
      </c>
      <c r="B733" s="445"/>
      <c r="C733" s="446"/>
      <c r="D733" s="445"/>
      <c r="E733" s="446"/>
    </row>
    <row r="734" spans="1:5">
      <c r="A734" s="441">
        <v>732</v>
      </c>
      <c r="B734" s="445"/>
      <c r="C734" s="446"/>
      <c r="D734" s="445"/>
      <c r="E734" s="446"/>
    </row>
    <row r="735" spans="1:5">
      <c r="A735" s="441">
        <v>733</v>
      </c>
      <c r="B735" s="445"/>
      <c r="C735" s="446"/>
      <c r="D735" s="445"/>
      <c r="E735" s="446"/>
    </row>
    <row r="736" spans="1:5">
      <c r="A736" s="441">
        <v>734</v>
      </c>
      <c r="B736" s="445"/>
      <c r="C736" s="446"/>
      <c r="D736" s="445"/>
      <c r="E736" s="446"/>
    </row>
    <row r="737" spans="1:5">
      <c r="A737" s="441">
        <v>735</v>
      </c>
      <c r="B737" s="445"/>
      <c r="C737" s="446"/>
      <c r="D737" s="445"/>
      <c r="E737" s="446"/>
    </row>
    <row r="738" spans="1:5">
      <c r="A738" s="441">
        <v>736</v>
      </c>
      <c r="B738" s="445"/>
      <c r="C738" s="446"/>
      <c r="D738" s="445"/>
      <c r="E738" s="446"/>
    </row>
    <row r="739" spans="1:5">
      <c r="A739" s="441">
        <v>737</v>
      </c>
      <c r="B739" s="445"/>
      <c r="C739" s="446"/>
      <c r="D739" s="445"/>
      <c r="E739" s="446"/>
    </row>
    <row r="740" spans="1:5">
      <c r="A740" s="441">
        <v>738</v>
      </c>
      <c r="B740" s="445"/>
      <c r="C740" s="446"/>
      <c r="D740" s="445"/>
      <c r="E740" s="446"/>
    </row>
    <row r="741" spans="1:5">
      <c r="A741" s="441">
        <v>739</v>
      </c>
      <c r="B741" s="445"/>
      <c r="C741" s="446"/>
      <c r="D741" s="445"/>
      <c r="E741" s="446"/>
    </row>
    <row r="742" spans="1:5">
      <c r="A742" s="441">
        <v>740</v>
      </c>
      <c r="B742" s="445"/>
      <c r="C742" s="446"/>
      <c r="D742" s="445"/>
      <c r="E742" s="446"/>
    </row>
    <row r="743" spans="1:5">
      <c r="A743" s="441">
        <v>741</v>
      </c>
      <c r="B743" s="445"/>
      <c r="C743" s="446"/>
      <c r="D743" s="445"/>
      <c r="E743" s="446"/>
    </row>
    <row r="744" spans="1:5">
      <c r="A744" s="441">
        <v>742</v>
      </c>
      <c r="B744" s="445"/>
      <c r="C744" s="446"/>
      <c r="D744" s="445"/>
      <c r="E744" s="446"/>
    </row>
    <row r="745" spans="1:5">
      <c r="A745" s="441">
        <v>743</v>
      </c>
      <c r="B745" s="445"/>
      <c r="C745" s="446"/>
      <c r="D745" s="445"/>
      <c r="E745" s="446"/>
    </row>
    <row r="746" spans="1:5">
      <c r="A746" s="441">
        <v>744</v>
      </c>
      <c r="B746" s="445"/>
      <c r="C746" s="446"/>
      <c r="D746" s="445"/>
      <c r="E746" s="446"/>
    </row>
    <row r="747" spans="1:5">
      <c r="A747" s="441">
        <v>745</v>
      </c>
      <c r="B747" s="445"/>
      <c r="C747" s="446"/>
      <c r="D747" s="445"/>
      <c r="E747" s="446"/>
    </row>
    <row r="748" spans="1:5">
      <c r="A748" s="441">
        <v>746</v>
      </c>
      <c r="B748" s="445"/>
      <c r="C748" s="446"/>
      <c r="D748" s="445"/>
      <c r="E748" s="446"/>
    </row>
    <row r="749" spans="1:5">
      <c r="A749" s="441">
        <v>747</v>
      </c>
      <c r="B749" s="445"/>
      <c r="C749" s="446"/>
      <c r="D749" s="445"/>
      <c r="E749" s="446"/>
    </row>
    <row r="750" spans="1:5">
      <c r="A750" s="441">
        <v>748</v>
      </c>
      <c r="B750" s="445"/>
      <c r="C750" s="446"/>
      <c r="D750" s="445"/>
      <c r="E750" s="446"/>
    </row>
    <row r="751" spans="1:5">
      <c r="A751" s="441">
        <v>749</v>
      </c>
      <c r="B751" s="445"/>
      <c r="C751" s="446"/>
      <c r="D751" s="445"/>
      <c r="E751" s="446"/>
    </row>
    <row r="752" spans="1:5">
      <c r="A752" s="441">
        <v>750</v>
      </c>
      <c r="B752" s="445"/>
      <c r="C752" s="446"/>
      <c r="D752" s="445"/>
      <c r="E752" s="446"/>
    </row>
    <row r="753" spans="1:5">
      <c r="A753" s="441">
        <v>751</v>
      </c>
      <c r="B753" s="445"/>
      <c r="C753" s="446"/>
      <c r="D753" s="445"/>
      <c r="E753" s="446"/>
    </row>
    <row r="754" spans="1:5">
      <c r="A754" s="441">
        <v>752</v>
      </c>
      <c r="B754" s="445"/>
      <c r="C754" s="446"/>
      <c r="D754" s="445"/>
      <c r="E754" s="446"/>
    </row>
    <row r="755" spans="1:5">
      <c r="A755" s="441">
        <v>753</v>
      </c>
      <c r="B755" s="445"/>
      <c r="C755" s="446"/>
      <c r="D755" s="445"/>
      <c r="E755" s="446"/>
    </row>
    <row r="756" spans="1:5">
      <c r="A756" s="441">
        <v>754</v>
      </c>
      <c r="B756" s="445"/>
      <c r="C756" s="446"/>
      <c r="D756" s="445"/>
      <c r="E756" s="446"/>
    </row>
    <row r="757" spans="1:5">
      <c r="A757" s="441">
        <v>755</v>
      </c>
      <c r="B757" s="445"/>
      <c r="C757" s="446"/>
      <c r="D757" s="445"/>
      <c r="E757" s="446"/>
    </row>
    <row r="758" spans="1:5">
      <c r="A758" s="441">
        <v>756</v>
      </c>
      <c r="B758" s="445"/>
      <c r="C758" s="446"/>
      <c r="D758" s="445"/>
      <c r="E758" s="446"/>
    </row>
    <row r="759" spans="1:5">
      <c r="A759" s="441">
        <v>757</v>
      </c>
      <c r="B759" s="445"/>
      <c r="C759" s="446"/>
      <c r="D759" s="445"/>
      <c r="E759" s="446"/>
    </row>
    <row r="760" spans="1:5">
      <c r="A760" s="441">
        <v>758</v>
      </c>
      <c r="B760" s="445"/>
      <c r="C760" s="446"/>
      <c r="D760" s="445"/>
      <c r="E760" s="446"/>
    </row>
    <row r="761" spans="1:5">
      <c r="A761" s="441">
        <v>759</v>
      </c>
      <c r="B761" s="445"/>
      <c r="C761" s="446"/>
      <c r="D761" s="445"/>
      <c r="E761" s="446"/>
    </row>
    <row r="762" spans="1:5">
      <c r="A762" s="441">
        <v>760</v>
      </c>
      <c r="B762" s="445"/>
      <c r="C762" s="446"/>
      <c r="D762" s="445"/>
      <c r="E762" s="446"/>
    </row>
    <row r="763" spans="1:5">
      <c r="A763" s="441">
        <v>761</v>
      </c>
      <c r="B763" s="445"/>
      <c r="C763" s="446"/>
      <c r="D763" s="445"/>
      <c r="E763" s="446"/>
    </row>
    <row r="764" spans="1:5">
      <c r="A764" s="441">
        <v>762</v>
      </c>
      <c r="B764" s="445"/>
      <c r="C764" s="446"/>
      <c r="D764" s="445"/>
      <c r="E764" s="446"/>
    </row>
    <row r="765" spans="1:5">
      <c r="A765" s="441">
        <v>763</v>
      </c>
      <c r="B765" s="445"/>
      <c r="C765" s="446"/>
      <c r="D765" s="445"/>
      <c r="E765" s="446"/>
    </row>
    <row r="766" spans="1:5">
      <c r="A766" s="441">
        <v>764</v>
      </c>
      <c r="B766" s="445"/>
      <c r="C766" s="446"/>
      <c r="D766" s="445"/>
      <c r="E766" s="446"/>
    </row>
    <row r="767" spans="1:5">
      <c r="A767" s="441">
        <v>765</v>
      </c>
      <c r="B767" s="445"/>
      <c r="C767" s="446"/>
      <c r="D767" s="445"/>
      <c r="E767" s="446"/>
    </row>
    <row r="768" spans="1:5">
      <c r="A768" s="441">
        <v>766</v>
      </c>
      <c r="B768" s="445"/>
      <c r="C768" s="446"/>
      <c r="D768" s="445"/>
      <c r="E768" s="446"/>
    </row>
    <row r="769" spans="1:5">
      <c r="A769" s="441">
        <v>767</v>
      </c>
      <c r="B769" s="445"/>
      <c r="C769" s="446"/>
      <c r="D769" s="445"/>
      <c r="E769" s="446"/>
    </row>
    <row r="770" spans="1:5">
      <c r="A770" s="441">
        <v>768</v>
      </c>
      <c r="B770" s="445"/>
      <c r="C770" s="446"/>
      <c r="D770" s="445"/>
      <c r="E770" s="446"/>
    </row>
    <row r="771" spans="1:5">
      <c r="A771" s="441">
        <v>769</v>
      </c>
      <c r="B771" s="445"/>
      <c r="C771" s="446"/>
      <c r="D771" s="445"/>
      <c r="E771" s="446"/>
    </row>
    <row r="772" spans="1:5">
      <c r="A772" s="441">
        <v>770</v>
      </c>
      <c r="B772" s="445"/>
      <c r="C772" s="446"/>
      <c r="D772" s="445"/>
      <c r="E772" s="446"/>
    </row>
    <row r="773" spans="1:5">
      <c r="A773" s="441">
        <v>771</v>
      </c>
      <c r="B773" s="445"/>
      <c r="C773" s="446"/>
      <c r="D773" s="445"/>
      <c r="E773" s="446"/>
    </row>
    <row r="774" spans="1:5">
      <c r="A774" s="441">
        <v>772</v>
      </c>
      <c r="B774" s="445"/>
      <c r="C774" s="446"/>
      <c r="D774" s="445"/>
      <c r="E774" s="446"/>
    </row>
    <row r="775" spans="1:5">
      <c r="A775" s="441">
        <v>773</v>
      </c>
      <c r="B775" s="445"/>
      <c r="C775" s="446"/>
      <c r="D775" s="445"/>
      <c r="E775" s="446"/>
    </row>
    <row r="776" spans="1:5">
      <c r="A776" s="441">
        <v>774</v>
      </c>
      <c r="B776" s="445"/>
      <c r="C776" s="446"/>
      <c r="D776" s="445"/>
      <c r="E776" s="446"/>
    </row>
    <row r="777" spans="1:5">
      <c r="A777" s="441">
        <v>775</v>
      </c>
      <c r="B777" s="445"/>
      <c r="C777" s="446"/>
      <c r="D777" s="445"/>
      <c r="E777" s="446"/>
    </row>
    <row r="778" spans="1:5">
      <c r="A778" s="441">
        <v>776</v>
      </c>
      <c r="B778" s="445"/>
      <c r="C778" s="446"/>
      <c r="D778" s="445"/>
      <c r="E778" s="446"/>
    </row>
    <row r="779" spans="1:5">
      <c r="A779" s="441">
        <v>777</v>
      </c>
      <c r="B779" s="445"/>
      <c r="C779" s="446"/>
      <c r="D779" s="445"/>
      <c r="E779" s="446"/>
    </row>
    <row r="780" spans="1:5">
      <c r="A780" s="441">
        <v>778</v>
      </c>
      <c r="B780" s="445"/>
      <c r="C780" s="446"/>
      <c r="D780" s="445"/>
      <c r="E780" s="446"/>
    </row>
    <row r="781" spans="1:5">
      <c r="A781" s="441">
        <v>779</v>
      </c>
      <c r="B781" s="445"/>
      <c r="C781" s="446"/>
      <c r="D781" s="445"/>
      <c r="E781" s="446"/>
    </row>
    <row r="782" spans="1:5">
      <c r="A782" s="441">
        <v>780</v>
      </c>
      <c r="B782" s="445"/>
      <c r="C782" s="446"/>
      <c r="D782" s="445"/>
      <c r="E782" s="446"/>
    </row>
    <row r="783" spans="1:5">
      <c r="A783" s="441">
        <v>781</v>
      </c>
      <c r="B783" s="445"/>
      <c r="C783" s="446"/>
      <c r="D783" s="445"/>
      <c r="E783" s="446"/>
    </row>
    <row r="784" spans="1:5">
      <c r="A784" s="441">
        <v>782</v>
      </c>
      <c r="B784" s="445"/>
      <c r="C784" s="446"/>
      <c r="D784" s="445"/>
      <c r="E784" s="446"/>
    </row>
    <row r="785" spans="1:5">
      <c r="A785" s="441">
        <v>783</v>
      </c>
      <c r="B785" s="445"/>
      <c r="C785" s="446"/>
      <c r="D785" s="445"/>
      <c r="E785" s="446"/>
    </row>
    <row r="786" spans="1:5">
      <c r="A786" s="441">
        <v>784</v>
      </c>
      <c r="B786" s="445"/>
      <c r="C786" s="446"/>
      <c r="D786" s="445"/>
      <c r="E786" s="446"/>
    </row>
    <row r="787" spans="1:5">
      <c r="A787" s="441">
        <v>785</v>
      </c>
      <c r="B787" s="445"/>
      <c r="C787" s="446"/>
      <c r="D787" s="445"/>
      <c r="E787" s="446"/>
    </row>
    <row r="788" spans="1:5">
      <c r="A788" s="441">
        <v>786</v>
      </c>
      <c r="B788" s="445"/>
      <c r="C788" s="446"/>
      <c r="D788" s="445"/>
      <c r="E788" s="446"/>
    </row>
    <row r="789" spans="1:5">
      <c r="A789" s="441">
        <v>787</v>
      </c>
      <c r="B789" s="445"/>
      <c r="C789" s="446"/>
      <c r="D789" s="445"/>
      <c r="E789" s="446"/>
    </row>
    <row r="790" spans="1:5">
      <c r="A790" s="441">
        <v>788</v>
      </c>
      <c r="B790" s="445"/>
      <c r="C790" s="446"/>
      <c r="D790" s="445"/>
      <c r="E790" s="446"/>
    </row>
    <row r="791" spans="1:5">
      <c r="A791" s="441">
        <v>789</v>
      </c>
      <c r="B791" s="445"/>
      <c r="C791" s="446"/>
      <c r="D791" s="445"/>
      <c r="E791" s="446"/>
    </row>
    <row r="792" spans="1:5">
      <c r="A792" s="441">
        <v>790</v>
      </c>
      <c r="B792" s="445"/>
      <c r="C792" s="446"/>
      <c r="D792" s="445"/>
      <c r="E792" s="446"/>
    </row>
    <row r="793" spans="1:5">
      <c r="A793" s="441">
        <v>791</v>
      </c>
      <c r="B793" s="445"/>
      <c r="C793" s="446"/>
      <c r="D793" s="445"/>
      <c r="E793" s="446"/>
    </row>
    <row r="794" spans="1:5">
      <c r="A794" s="441">
        <v>792</v>
      </c>
      <c r="B794" s="445"/>
      <c r="C794" s="446"/>
      <c r="D794" s="445"/>
      <c r="E794" s="446"/>
    </row>
    <row r="795" spans="1:5">
      <c r="A795" s="441">
        <v>793</v>
      </c>
      <c r="B795" s="445"/>
      <c r="C795" s="446"/>
      <c r="D795" s="445"/>
      <c r="E795" s="446"/>
    </row>
    <row r="796" spans="1:5">
      <c r="A796" s="441">
        <v>794</v>
      </c>
      <c r="B796" s="445"/>
      <c r="C796" s="446"/>
      <c r="D796" s="445"/>
      <c r="E796" s="446"/>
    </row>
    <row r="797" spans="1:5">
      <c r="A797" s="441">
        <v>795</v>
      </c>
      <c r="B797" s="445"/>
      <c r="C797" s="446"/>
      <c r="D797" s="445"/>
      <c r="E797" s="446"/>
    </row>
    <row r="798" spans="1:5">
      <c r="A798" s="441">
        <v>796</v>
      </c>
      <c r="B798" s="445"/>
      <c r="C798" s="446"/>
      <c r="D798" s="445"/>
      <c r="E798" s="446"/>
    </row>
    <row r="799" spans="1:5">
      <c r="A799" s="441">
        <v>797</v>
      </c>
      <c r="B799" s="445"/>
      <c r="C799" s="446"/>
      <c r="D799" s="445"/>
      <c r="E799" s="446"/>
    </row>
    <row r="800" spans="1:5">
      <c r="A800" s="441">
        <v>798</v>
      </c>
      <c r="B800" s="445"/>
      <c r="C800" s="446"/>
      <c r="D800" s="445"/>
      <c r="E800" s="446"/>
    </row>
    <row r="801" spans="1:5">
      <c r="A801" s="441">
        <v>799</v>
      </c>
      <c r="B801" s="445"/>
      <c r="C801" s="446"/>
      <c r="D801" s="445"/>
      <c r="E801" s="446"/>
    </row>
    <row r="802" spans="1:5">
      <c r="A802" s="441">
        <v>800</v>
      </c>
      <c r="B802" s="445"/>
      <c r="C802" s="446"/>
      <c r="D802" s="445"/>
      <c r="E802" s="446"/>
    </row>
    <row r="803" spans="1:5">
      <c r="A803" s="441">
        <v>801</v>
      </c>
      <c r="B803" s="445"/>
      <c r="C803" s="446"/>
      <c r="D803" s="445"/>
      <c r="E803" s="446"/>
    </row>
    <row r="804" spans="1:5">
      <c r="A804" s="441">
        <v>802</v>
      </c>
      <c r="B804" s="445"/>
      <c r="C804" s="446"/>
      <c r="D804" s="445"/>
      <c r="E804" s="446"/>
    </row>
    <row r="805" spans="1:5">
      <c r="A805" s="441">
        <v>803</v>
      </c>
      <c r="B805" s="445"/>
      <c r="C805" s="446"/>
      <c r="D805" s="445"/>
      <c r="E805" s="446"/>
    </row>
    <row r="806" spans="1:5">
      <c r="A806" s="441">
        <v>804</v>
      </c>
      <c r="B806" s="445"/>
      <c r="C806" s="446"/>
      <c r="D806" s="445"/>
      <c r="E806" s="446"/>
    </row>
    <row r="807" spans="1:5">
      <c r="A807" s="441">
        <v>805</v>
      </c>
      <c r="B807" s="445"/>
      <c r="C807" s="446"/>
      <c r="D807" s="445"/>
      <c r="E807" s="446"/>
    </row>
    <row r="808" spans="1:5">
      <c r="A808" s="441">
        <v>806</v>
      </c>
      <c r="B808" s="445"/>
      <c r="C808" s="446"/>
      <c r="D808" s="445"/>
      <c r="E808" s="446"/>
    </row>
    <row r="809" spans="1:5">
      <c r="A809" s="441">
        <v>807</v>
      </c>
      <c r="B809" s="445"/>
      <c r="C809" s="446"/>
      <c r="D809" s="445"/>
      <c r="E809" s="446"/>
    </row>
    <row r="810" spans="1:5">
      <c r="A810" s="441">
        <v>808</v>
      </c>
      <c r="B810" s="445"/>
      <c r="C810" s="446"/>
      <c r="D810" s="445"/>
      <c r="E810" s="446"/>
    </row>
    <row r="811" spans="1:5">
      <c r="A811" s="441">
        <v>809</v>
      </c>
      <c r="B811" s="445"/>
      <c r="C811" s="446"/>
      <c r="D811" s="445"/>
      <c r="E811" s="446"/>
    </row>
    <row r="812" spans="1:5">
      <c r="A812" s="441">
        <v>810</v>
      </c>
      <c r="B812" s="445"/>
      <c r="C812" s="446"/>
      <c r="D812" s="445"/>
      <c r="E812" s="446"/>
    </row>
    <row r="813" spans="1:5">
      <c r="A813" s="441">
        <v>811</v>
      </c>
      <c r="B813" s="445"/>
      <c r="C813" s="446"/>
      <c r="D813" s="445"/>
      <c r="E813" s="446"/>
    </row>
    <row r="814" spans="1:5">
      <c r="A814" s="441">
        <v>812</v>
      </c>
      <c r="B814" s="445"/>
      <c r="C814" s="446"/>
      <c r="D814" s="445"/>
      <c r="E814" s="446"/>
    </row>
    <row r="815" spans="1:5">
      <c r="A815" s="441">
        <v>813</v>
      </c>
      <c r="B815" s="445"/>
      <c r="C815" s="446"/>
      <c r="D815" s="445"/>
      <c r="E815" s="446"/>
    </row>
    <row r="816" spans="1:5">
      <c r="A816" s="441">
        <v>814</v>
      </c>
      <c r="B816" s="445"/>
      <c r="C816" s="446"/>
      <c r="D816" s="445"/>
      <c r="E816" s="446"/>
    </row>
    <row r="817" spans="1:5">
      <c r="A817" s="441">
        <v>815</v>
      </c>
      <c r="B817" s="445"/>
      <c r="C817" s="446"/>
      <c r="D817" s="445"/>
      <c r="E817" s="446"/>
    </row>
    <row r="818" spans="1:5">
      <c r="A818" s="441">
        <v>816</v>
      </c>
      <c r="B818" s="445"/>
      <c r="C818" s="446"/>
      <c r="D818" s="445"/>
      <c r="E818" s="446"/>
    </row>
    <row r="819" spans="1:5">
      <c r="A819" s="441">
        <v>817</v>
      </c>
      <c r="B819" s="445"/>
      <c r="C819" s="446"/>
      <c r="D819" s="445"/>
      <c r="E819" s="446"/>
    </row>
    <row r="820" spans="1:5">
      <c r="A820" s="441">
        <v>818</v>
      </c>
      <c r="B820" s="445"/>
      <c r="C820" s="446"/>
      <c r="D820" s="445"/>
      <c r="E820" s="446"/>
    </row>
    <row r="821" spans="1:5">
      <c r="A821" s="441">
        <v>819</v>
      </c>
      <c r="B821" s="445"/>
      <c r="C821" s="446"/>
      <c r="D821" s="445"/>
      <c r="E821" s="446"/>
    </row>
    <row r="822" spans="1:5">
      <c r="A822" s="441">
        <v>820</v>
      </c>
      <c r="B822" s="445"/>
      <c r="C822" s="446"/>
      <c r="D822" s="445"/>
      <c r="E822" s="446"/>
    </row>
    <row r="823" spans="1:5">
      <c r="A823" s="441">
        <v>821</v>
      </c>
      <c r="B823" s="445"/>
      <c r="C823" s="446"/>
      <c r="D823" s="445"/>
      <c r="E823" s="446"/>
    </row>
    <row r="824" spans="1:5">
      <c r="A824" s="441">
        <v>822</v>
      </c>
      <c r="B824" s="445"/>
      <c r="C824" s="446"/>
      <c r="D824" s="445"/>
      <c r="E824" s="446"/>
    </row>
    <row r="825" spans="1:5">
      <c r="A825" s="441">
        <v>823</v>
      </c>
      <c r="B825" s="445"/>
      <c r="C825" s="446"/>
      <c r="D825" s="445"/>
      <c r="E825" s="446"/>
    </row>
    <row r="826" spans="1:5">
      <c r="A826" s="441">
        <v>824</v>
      </c>
      <c r="B826" s="445"/>
      <c r="C826" s="446"/>
      <c r="D826" s="445"/>
      <c r="E826" s="446"/>
    </row>
    <row r="827" spans="1:5">
      <c r="A827" s="441">
        <v>825</v>
      </c>
      <c r="B827" s="445"/>
      <c r="C827" s="446"/>
      <c r="D827" s="445"/>
      <c r="E827" s="446"/>
    </row>
    <row r="828" spans="1:5">
      <c r="A828" s="441">
        <v>826</v>
      </c>
      <c r="B828" s="445"/>
      <c r="C828" s="446"/>
      <c r="D828" s="445"/>
      <c r="E828" s="446"/>
    </row>
    <row r="829" spans="1:5">
      <c r="A829" s="441">
        <v>827</v>
      </c>
      <c r="B829" s="445"/>
      <c r="C829" s="446"/>
      <c r="D829" s="445"/>
      <c r="E829" s="446"/>
    </row>
    <row r="830" spans="1:5">
      <c r="A830" s="441">
        <v>828</v>
      </c>
      <c r="B830" s="445"/>
      <c r="C830" s="446"/>
      <c r="D830" s="445"/>
      <c r="E830" s="446"/>
    </row>
    <row r="831" spans="1:5">
      <c r="A831" s="441">
        <v>829</v>
      </c>
      <c r="B831" s="445"/>
      <c r="C831" s="446"/>
      <c r="D831" s="445"/>
      <c r="E831" s="446"/>
    </row>
    <row r="832" spans="1:5">
      <c r="A832" s="441">
        <v>830</v>
      </c>
      <c r="B832" s="445"/>
      <c r="C832" s="446"/>
      <c r="D832" s="445"/>
      <c r="E832" s="446"/>
    </row>
    <row r="833" spans="1:5">
      <c r="A833" s="441">
        <v>831</v>
      </c>
      <c r="B833" s="445"/>
      <c r="C833" s="446"/>
      <c r="D833" s="445"/>
      <c r="E833" s="446"/>
    </row>
    <row r="834" spans="1:5">
      <c r="A834" s="441">
        <v>832</v>
      </c>
      <c r="B834" s="445"/>
      <c r="C834" s="446"/>
      <c r="D834" s="445"/>
      <c r="E834" s="446"/>
    </row>
    <row r="835" spans="1:5">
      <c r="A835" s="441">
        <v>833</v>
      </c>
      <c r="B835" s="445"/>
      <c r="C835" s="446"/>
      <c r="D835" s="445"/>
      <c r="E835" s="446"/>
    </row>
    <row r="836" spans="1:5">
      <c r="A836" s="441">
        <v>834</v>
      </c>
      <c r="B836" s="445"/>
      <c r="C836" s="446"/>
      <c r="D836" s="445"/>
      <c r="E836" s="446"/>
    </row>
    <row r="837" spans="1:5">
      <c r="A837" s="441">
        <v>835</v>
      </c>
      <c r="B837" s="445"/>
      <c r="C837" s="446"/>
      <c r="D837" s="445"/>
      <c r="E837" s="446"/>
    </row>
    <row r="838" spans="1:5">
      <c r="A838" s="441">
        <v>836</v>
      </c>
      <c r="B838" s="445"/>
      <c r="C838" s="446"/>
      <c r="D838" s="445"/>
      <c r="E838" s="446"/>
    </row>
    <row r="839" spans="1:5">
      <c r="A839" s="441">
        <v>837</v>
      </c>
      <c r="B839" s="445"/>
      <c r="C839" s="446"/>
      <c r="D839" s="445"/>
      <c r="E839" s="446"/>
    </row>
    <row r="840" spans="1:5">
      <c r="A840" s="441">
        <v>838</v>
      </c>
      <c r="B840" s="445"/>
      <c r="C840" s="446"/>
      <c r="D840" s="445"/>
      <c r="E840" s="446"/>
    </row>
    <row r="841" spans="1:5">
      <c r="A841" s="441">
        <v>839</v>
      </c>
      <c r="B841" s="445"/>
      <c r="C841" s="446"/>
      <c r="D841" s="445"/>
      <c r="E841" s="446"/>
    </row>
    <row r="842" spans="1:5">
      <c r="A842" s="441">
        <v>840</v>
      </c>
      <c r="B842" s="445"/>
      <c r="C842" s="446"/>
      <c r="D842" s="445"/>
      <c r="E842" s="446"/>
    </row>
    <row r="843" spans="1:5">
      <c r="A843" s="441">
        <v>841</v>
      </c>
      <c r="B843" s="445"/>
      <c r="C843" s="446"/>
      <c r="D843" s="445"/>
      <c r="E843" s="446"/>
    </row>
    <row r="844" spans="1:5">
      <c r="A844" s="441">
        <v>842</v>
      </c>
      <c r="B844" s="445"/>
      <c r="C844" s="446"/>
      <c r="D844" s="445"/>
      <c r="E844" s="446"/>
    </row>
    <row r="845" spans="1:5">
      <c r="A845" s="441">
        <v>843</v>
      </c>
      <c r="B845" s="445"/>
      <c r="C845" s="446"/>
      <c r="D845" s="445"/>
      <c r="E845" s="446"/>
    </row>
    <row r="846" spans="1:5">
      <c r="A846" s="441">
        <v>844</v>
      </c>
      <c r="B846" s="445"/>
      <c r="C846" s="446"/>
      <c r="D846" s="445"/>
      <c r="E846" s="446"/>
    </row>
    <row r="847" spans="1:5">
      <c r="A847" s="441">
        <v>845</v>
      </c>
      <c r="B847" s="445"/>
      <c r="C847" s="446"/>
      <c r="D847" s="445"/>
      <c r="E847" s="446"/>
    </row>
    <row r="848" spans="1:5">
      <c r="A848" s="441">
        <v>846</v>
      </c>
      <c r="B848" s="445"/>
      <c r="C848" s="446"/>
      <c r="D848" s="445"/>
      <c r="E848" s="446"/>
    </row>
    <row r="849" spans="1:5">
      <c r="A849" s="441">
        <v>847</v>
      </c>
      <c r="B849" s="445"/>
      <c r="C849" s="446"/>
      <c r="D849" s="445"/>
      <c r="E849" s="446"/>
    </row>
    <row r="850" spans="1:5">
      <c r="A850" s="441">
        <v>848</v>
      </c>
      <c r="B850" s="445"/>
      <c r="C850" s="446"/>
      <c r="D850" s="445"/>
      <c r="E850" s="446"/>
    </row>
    <row r="851" spans="1:5">
      <c r="A851" s="441">
        <v>849</v>
      </c>
      <c r="B851" s="445"/>
      <c r="C851" s="446"/>
      <c r="D851" s="445"/>
      <c r="E851" s="446"/>
    </row>
    <row r="852" spans="1:5">
      <c r="A852" s="441">
        <v>850</v>
      </c>
      <c r="B852" s="445"/>
      <c r="C852" s="446"/>
      <c r="D852" s="445"/>
      <c r="E852" s="446"/>
    </row>
    <row r="853" spans="1:5">
      <c r="A853" s="441">
        <v>851</v>
      </c>
      <c r="B853" s="445"/>
      <c r="C853" s="446"/>
      <c r="D853" s="445"/>
      <c r="E853" s="446"/>
    </row>
    <row r="854" spans="1:5">
      <c r="A854" s="441">
        <v>852</v>
      </c>
      <c r="B854" s="445"/>
      <c r="C854" s="446"/>
      <c r="D854" s="445"/>
      <c r="E854" s="446"/>
    </row>
    <row r="855" spans="1:5">
      <c r="A855" s="441">
        <v>853</v>
      </c>
      <c r="B855" s="445"/>
      <c r="C855" s="446"/>
      <c r="D855" s="445"/>
      <c r="E855" s="446"/>
    </row>
    <row r="856" spans="1:5">
      <c r="A856" s="441">
        <v>854</v>
      </c>
      <c r="B856" s="445"/>
      <c r="C856" s="446"/>
      <c r="D856" s="445"/>
      <c r="E856" s="446"/>
    </row>
    <row r="857" spans="1:5">
      <c r="A857" s="441">
        <v>855</v>
      </c>
      <c r="B857" s="445"/>
      <c r="C857" s="446"/>
      <c r="D857" s="445"/>
      <c r="E857" s="446"/>
    </row>
    <row r="858" spans="1:5">
      <c r="A858" s="441">
        <v>856</v>
      </c>
      <c r="B858" s="445"/>
      <c r="C858" s="446"/>
      <c r="D858" s="445"/>
      <c r="E858" s="446"/>
    </row>
    <row r="859" spans="1:5">
      <c r="A859" s="441">
        <v>857</v>
      </c>
      <c r="B859" s="445"/>
      <c r="C859" s="446"/>
      <c r="D859" s="445"/>
      <c r="E859" s="446"/>
    </row>
    <row r="860" spans="1:5">
      <c r="A860" s="441">
        <v>858</v>
      </c>
      <c r="B860" s="445"/>
      <c r="C860" s="446"/>
      <c r="D860" s="445"/>
      <c r="E860" s="446"/>
    </row>
    <row r="861" spans="1:5">
      <c r="A861" s="441">
        <v>859</v>
      </c>
      <c r="B861" s="445"/>
      <c r="C861" s="446"/>
      <c r="D861" s="445"/>
      <c r="E861" s="446"/>
    </row>
    <row r="862" spans="1:5">
      <c r="A862" s="441">
        <v>860</v>
      </c>
      <c r="B862" s="445"/>
      <c r="C862" s="446"/>
      <c r="D862" s="445"/>
      <c r="E862" s="446"/>
    </row>
    <row r="863" spans="1:5">
      <c r="A863" s="441">
        <v>861</v>
      </c>
      <c r="B863" s="445"/>
      <c r="C863" s="446"/>
      <c r="D863" s="445"/>
      <c r="E863" s="446"/>
    </row>
    <row r="864" spans="1:5">
      <c r="A864" s="441">
        <v>862</v>
      </c>
      <c r="B864" s="445"/>
      <c r="C864" s="446"/>
      <c r="D864" s="445"/>
      <c r="E864" s="446"/>
    </row>
    <row r="865" spans="1:5">
      <c r="A865" s="441">
        <v>863</v>
      </c>
      <c r="B865" s="445"/>
      <c r="C865" s="446"/>
      <c r="D865" s="445"/>
      <c r="E865" s="446"/>
    </row>
    <row r="866" spans="1:5">
      <c r="A866" s="441">
        <v>864</v>
      </c>
      <c r="B866" s="445"/>
      <c r="C866" s="446"/>
      <c r="D866" s="445"/>
      <c r="E866" s="446"/>
    </row>
    <row r="867" spans="1:5">
      <c r="A867" s="441">
        <v>865</v>
      </c>
      <c r="B867" s="445"/>
      <c r="C867" s="446"/>
      <c r="D867" s="445"/>
      <c r="E867" s="446"/>
    </row>
    <row r="868" spans="1:5">
      <c r="A868" s="441">
        <v>866</v>
      </c>
      <c r="B868" s="445"/>
      <c r="C868" s="446"/>
      <c r="D868" s="445"/>
      <c r="E868" s="446"/>
    </row>
    <row r="869" spans="1:5">
      <c r="A869" s="441">
        <v>867</v>
      </c>
      <c r="B869" s="445"/>
      <c r="C869" s="446"/>
      <c r="D869" s="445"/>
      <c r="E869" s="446"/>
    </row>
    <row r="870" spans="1:5">
      <c r="A870" s="441">
        <v>868</v>
      </c>
      <c r="B870" s="445"/>
      <c r="C870" s="446"/>
      <c r="D870" s="445"/>
      <c r="E870" s="446"/>
    </row>
    <row r="871" spans="1:5">
      <c r="A871" s="441">
        <v>869</v>
      </c>
      <c r="B871" s="445"/>
      <c r="C871" s="446"/>
      <c r="D871" s="445"/>
      <c r="E871" s="446"/>
    </row>
    <row r="872" spans="1:5">
      <c r="A872" s="441">
        <v>870</v>
      </c>
      <c r="B872" s="445"/>
      <c r="C872" s="446"/>
      <c r="D872" s="445"/>
      <c r="E872" s="446"/>
    </row>
    <row r="873" spans="1:5">
      <c r="A873" s="441">
        <v>871</v>
      </c>
      <c r="B873" s="445"/>
      <c r="C873" s="446"/>
      <c r="D873" s="445"/>
      <c r="E873" s="446"/>
    </row>
    <row r="874" spans="1:5">
      <c r="A874" s="441">
        <v>872</v>
      </c>
      <c r="B874" s="445"/>
      <c r="C874" s="446"/>
      <c r="D874" s="445"/>
      <c r="E874" s="446"/>
    </row>
    <row r="875" spans="1:5">
      <c r="A875" s="441">
        <v>873</v>
      </c>
      <c r="B875" s="445"/>
      <c r="C875" s="446"/>
      <c r="D875" s="445"/>
      <c r="E875" s="446"/>
    </row>
    <row r="876" spans="1:5">
      <c r="A876" s="441">
        <v>874</v>
      </c>
      <c r="B876" s="445"/>
      <c r="C876" s="446"/>
      <c r="D876" s="445"/>
      <c r="E876" s="446"/>
    </row>
    <row r="877" spans="1:5">
      <c r="A877" s="441">
        <v>875</v>
      </c>
      <c r="B877" s="445"/>
      <c r="C877" s="446"/>
      <c r="D877" s="445"/>
      <c r="E877" s="446"/>
    </row>
    <row r="878" spans="1:5">
      <c r="A878" s="441">
        <v>876</v>
      </c>
      <c r="B878" s="445"/>
      <c r="C878" s="446"/>
      <c r="D878" s="445"/>
      <c r="E878" s="446"/>
    </row>
    <row r="879" spans="1:5">
      <c r="A879" s="441">
        <v>877</v>
      </c>
      <c r="B879" s="445"/>
      <c r="C879" s="446"/>
      <c r="D879" s="445"/>
      <c r="E879" s="446"/>
    </row>
    <row r="880" spans="1:5">
      <c r="A880" s="441">
        <v>878</v>
      </c>
      <c r="B880" s="445"/>
      <c r="C880" s="446"/>
      <c r="D880" s="445"/>
      <c r="E880" s="446"/>
    </row>
    <row r="881" spans="1:5">
      <c r="A881" s="441">
        <v>879</v>
      </c>
      <c r="B881" s="445"/>
      <c r="C881" s="446"/>
      <c r="D881" s="445"/>
      <c r="E881" s="446"/>
    </row>
    <row r="882" spans="1:5">
      <c r="A882" s="441">
        <v>880</v>
      </c>
      <c r="B882" s="445"/>
      <c r="C882" s="446"/>
      <c r="D882" s="445"/>
      <c r="E882" s="446"/>
    </row>
    <row r="883" spans="1:5">
      <c r="A883" s="441">
        <v>881</v>
      </c>
      <c r="B883" s="445"/>
      <c r="C883" s="446"/>
      <c r="D883" s="445"/>
      <c r="E883" s="446"/>
    </row>
    <row r="884" spans="1:5">
      <c r="A884" s="441">
        <v>882</v>
      </c>
      <c r="B884" s="445"/>
      <c r="C884" s="446"/>
      <c r="D884" s="445"/>
      <c r="E884" s="446"/>
    </row>
    <row r="885" spans="1:5">
      <c r="A885" s="441">
        <v>883</v>
      </c>
      <c r="B885" s="445"/>
      <c r="C885" s="446"/>
      <c r="D885" s="445"/>
      <c r="E885" s="446"/>
    </row>
    <row r="886" spans="1:5">
      <c r="A886" s="441">
        <v>884</v>
      </c>
      <c r="B886" s="445"/>
      <c r="C886" s="446"/>
      <c r="D886" s="445"/>
      <c r="E886" s="446"/>
    </row>
    <row r="887" spans="1:5">
      <c r="A887" s="441">
        <v>885</v>
      </c>
      <c r="B887" s="445"/>
      <c r="C887" s="446"/>
      <c r="D887" s="445"/>
      <c r="E887" s="446"/>
    </row>
    <row r="888" spans="1:5">
      <c r="A888" s="441">
        <v>886</v>
      </c>
      <c r="B888" s="445"/>
      <c r="C888" s="446"/>
      <c r="D888" s="445"/>
      <c r="E888" s="446"/>
    </row>
    <row r="889" spans="1:5">
      <c r="A889" s="441">
        <v>887</v>
      </c>
      <c r="B889" s="445"/>
      <c r="C889" s="446"/>
      <c r="D889" s="445"/>
      <c r="E889" s="446"/>
    </row>
    <row r="890" spans="1:5">
      <c r="A890" s="441">
        <v>888</v>
      </c>
      <c r="B890" s="445"/>
      <c r="C890" s="446"/>
      <c r="D890" s="445"/>
      <c r="E890" s="446"/>
    </row>
    <row r="891" spans="1:5">
      <c r="A891" s="441">
        <v>889</v>
      </c>
      <c r="B891" s="445"/>
      <c r="C891" s="446"/>
      <c r="D891" s="445"/>
      <c r="E891" s="446"/>
    </row>
    <row r="892" spans="1:5">
      <c r="A892" s="441">
        <v>890</v>
      </c>
      <c r="B892" s="445"/>
      <c r="C892" s="446"/>
      <c r="D892" s="445"/>
      <c r="E892" s="446"/>
    </row>
    <row r="893" spans="1:5">
      <c r="A893" s="441">
        <v>891</v>
      </c>
      <c r="B893" s="445"/>
      <c r="C893" s="446"/>
      <c r="D893" s="445"/>
      <c r="E893" s="446"/>
    </row>
    <row r="894" spans="1:5">
      <c r="A894" s="441">
        <v>892</v>
      </c>
      <c r="B894" s="445"/>
      <c r="C894" s="446"/>
      <c r="D894" s="445"/>
      <c r="E894" s="446"/>
    </row>
    <row r="895" spans="1:5">
      <c r="A895" s="441">
        <v>893</v>
      </c>
      <c r="B895" s="445"/>
      <c r="C895" s="446"/>
      <c r="D895" s="445"/>
      <c r="E895" s="446"/>
    </row>
    <row r="896" spans="1:5">
      <c r="A896" s="441">
        <v>894</v>
      </c>
      <c r="B896" s="445"/>
      <c r="C896" s="446"/>
      <c r="D896" s="445"/>
      <c r="E896" s="446"/>
    </row>
    <row r="897" spans="1:5">
      <c r="A897" s="441">
        <v>895</v>
      </c>
      <c r="B897" s="445"/>
      <c r="C897" s="446"/>
      <c r="D897" s="445"/>
      <c r="E897" s="446"/>
    </row>
    <row r="898" spans="1:5">
      <c r="A898" s="441">
        <v>896</v>
      </c>
      <c r="B898" s="445"/>
      <c r="C898" s="446"/>
      <c r="D898" s="445"/>
      <c r="E898" s="446"/>
    </row>
    <row r="899" spans="1:5">
      <c r="A899" s="441">
        <v>897</v>
      </c>
      <c r="B899" s="445"/>
      <c r="C899" s="446"/>
      <c r="D899" s="445"/>
      <c r="E899" s="446"/>
    </row>
    <row r="900" spans="1:5">
      <c r="A900" s="441">
        <v>898</v>
      </c>
      <c r="B900" s="445"/>
      <c r="C900" s="446"/>
      <c r="D900" s="445"/>
      <c r="E900" s="446"/>
    </row>
    <row r="901" spans="1:5">
      <c r="A901" s="441">
        <v>899</v>
      </c>
      <c r="B901" s="445"/>
      <c r="C901" s="446"/>
      <c r="D901" s="445"/>
      <c r="E901" s="446"/>
    </row>
    <row r="902" spans="1:5">
      <c r="A902" s="441">
        <v>900</v>
      </c>
      <c r="B902" s="445"/>
      <c r="C902" s="446"/>
      <c r="D902" s="445"/>
      <c r="E902" s="446"/>
    </row>
    <row r="903" spans="1:5">
      <c r="A903" s="441">
        <v>901</v>
      </c>
      <c r="B903" s="445"/>
      <c r="C903" s="446"/>
      <c r="D903" s="445"/>
      <c r="E903" s="446"/>
    </row>
    <row r="904" spans="1:5">
      <c r="A904" s="441">
        <v>902</v>
      </c>
      <c r="B904" s="445"/>
      <c r="C904" s="446"/>
      <c r="D904" s="445"/>
      <c r="E904" s="446"/>
    </row>
    <row r="905" spans="1:5">
      <c r="A905" s="441">
        <v>903</v>
      </c>
      <c r="B905" s="445"/>
      <c r="C905" s="446"/>
      <c r="D905" s="445"/>
      <c r="E905" s="446"/>
    </row>
    <row r="906" spans="1:5">
      <c r="A906" s="441">
        <v>904</v>
      </c>
      <c r="B906" s="445"/>
      <c r="C906" s="446"/>
      <c r="D906" s="445"/>
      <c r="E906" s="446"/>
    </row>
    <row r="907" spans="1:5">
      <c r="A907" s="441">
        <v>905</v>
      </c>
      <c r="B907" s="445"/>
      <c r="C907" s="446"/>
      <c r="D907" s="445"/>
      <c r="E907" s="446"/>
    </row>
    <row r="908" spans="1:5">
      <c r="A908" s="441">
        <v>906</v>
      </c>
      <c r="B908" s="445"/>
      <c r="C908" s="446"/>
      <c r="D908" s="445"/>
      <c r="E908" s="446"/>
    </row>
    <row r="909" spans="1:5">
      <c r="A909" s="441">
        <v>907</v>
      </c>
      <c r="B909" s="445"/>
      <c r="C909" s="446"/>
      <c r="D909" s="445"/>
      <c r="E909" s="446"/>
    </row>
    <row r="910" spans="1:5">
      <c r="A910" s="441">
        <v>908</v>
      </c>
      <c r="B910" s="445"/>
      <c r="C910" s="446"/>
      <c r="D910" s="445"/>
      <c r="E910" s="446"/>
    </row>
    <row r="911" spans="1:5">
      <c r="A911" s="441">
        <v>909</v>
      </c>
      <c r="B911" s="445"/>
      <c r="C911" s="446"/>
      <c r="D911" s="445"/>
      <c r="E911" s="446"/>
    </row>
    <row r="912" spans="1:5">
      <c r="A912" s="441">
        <v>910</v>
      </c>
      <c r="B912" s="445"/>
      <c r="C912" s="446"/>
      <c r="D912" s="445"/>
      <c r="E912" s="446"/>
    </row>
    <row r="913" spans="1:5">
      <c r="A913" s="441">
        <v>911</v>
      </c>
      <c r="B913" s="445"/>
      <c r="C913" s="446"/>
      <c r="D913" s="445"/>
      <c r="E913" s="446"/>
    </row>
    <row r="914" spans="1:5">
      <c r="A914" s="441">
        <v>912</v>
      </c>
      <c r="B914" s="445"/>
      <c r="C914" s="446"/>
      <c r="D914" s="445"/>
      <c r="E914" s="446"/>
    </row>
    <row r="915" spans="1:5">
      <c r="A915" s="441">
        <v>913</v>
      </c>
      <c r="B915" s="445"/>
      <c r="C915" s="446"/>
      <c r="D915" s="445"/>
      <c r="E915" s="446"/>
    </row>
    <row r="916" spans="1:5">
      <c r="A916" s="441">
        <v>914</v>
      </c>
      <c r="B916" s="445"/>
      <c r="C916" s="446"/>
      <c r="D916" s="445"/>
      <c r="E916" s="446"/>
    </row>
    <row r="917" spans="1:5">
      <c r="A917" s="441">
        <v>915</v>
      </c>
      <c r="B917" s="445"/>
      <c r="C917" s="446"/>
      <c r="D917" s="445"/>
      <c r="E917" s="446"/>
    </row>
    <row r="918" spans="1:5">
      <c r="A918" s="441">
        <v>916</v>
      </c>
      <c r="B918" s="445"/>
      <c r="C918" s="446"/>
      <c r="D918" s="445"/>
      <c r="E918" s="446"/>
    </row>
    <row r="919" spans="1:5">
      <c r="A919" s="441">
        <v>917</v>
      </c>
      <c r="B919" s="445"/>
      <c r="C919" s="446"/>
      <c r="D919" s="445"/>
      <c r="E919" s="446"/>
    </row>
    <row r="920" spans="1:5">
      <c r="A920" s="441">
        <v>918</v>
      </c>
      <c r="B920" s="445"/>
      <c r="C920" s="446"/>
      <c r="D920" s="445"/>
      <c r="E920" s="446"/>
    </row>
    <row r="921" spans="1:5">
      <c r="A921" s="441">
        <v>919</v>
      </c>
      <c r="B921" s="445"/>
      <c r="C921" s="446"/>
      <c r="D921" s="445"/>
      <c r="E921" s="446"/>
    </row>
    <row r="922" spans="1:5">
      <c r="A922" s="441">
        <v>920</v>
      </c>
      <c r="B922" s="445"/>
      <c r="C922" s="446"/>
      <c r="D922" s="445"/>
      <c r="E922" s="446"/>
    </row>
    <row r="923" spans="1:5">
      <c r="A923" s="441">
        <v>921</v>
      </c>
      <c r="B923" s="445"/>
      <c r="C923" s="446"/>
      <c r="D923" s="445"/>
      <c r="E923" s="446"/>
    </row>
    <row r="924" spans="1:5">
      <c r="A924" s="441">
        <v>922</v>
      </c>
      <c r="B924" s="445"/>
      <c r="C924" s="446"/>
      <c r="D924" s="445"/>
      <c r="E924" s="446"/>
    </row>
    <row r="925" spans="1:5">
      <c r="A925" s="441">
        <v>923</v>
      </c>
      <c r="B925" s="445"/>
      <c r="C925" s="446"/>
      <c r="D925" s="445"/>
      <c r="E925" s="446"/>
    </row>
    <row r="926" spans="1:5">
      <c r="A926" s="441">
        <v>924</v>
      </c>
      <c r="B926" s="445"/>
      <c r="C926" s="446"/>
      <c r="D926" s="445"/>
      <c r="E926" s="446"/>
    </row>
    <row r="927" spans="1:5">
      <c r="A927" s="441">
        <v>925</v>
      </c>
      <c r="B927" s="445"/>
      <c r="C927" s="446"/>
      <c r="D927" s="445"/>
      <c r="E927" s="446"/>
    </row>
    <row r="928" spans="1:5">
      <c r="A928" s="441">
        <v>926</v>
      </c>
      <c r="B928" s="445"/>
      <c r="C928" s="446"/>
      <c r="D928" s="445"/>
      <c r="E928" s="446"/>
    </row>
    <row r="929" spans="1:5">
      <c r="A929" s="441">
        <v>927</v>
      </c>
      <c r="B929" s="445"/>
      <c r="C929" s="446"/>
      <c r="D929" s="445"/>
      <c r="E929" s="446"/>
    </row>
    <row r="930" spans="1:5">
      <c r="A930" s="441">
        <v>928</v>
      </c>
      <c r="B930" s="445"/>
      <c r="C930" s="446"/>
      <c r="D930" s="445"/>
      <c r="E930" s="446"/>
    </row>
    <row r="931" spans="1:5">
      <c r="A931" s="441">
        <v>929</v>
      </c>
      <c r="B931" s="445"/>
      <c r="C931" s="446"/>
      <c r="D931" s="445"/>
      <c r="E931" s="446"/>
    </row>
    <row r="932" spans="1:5">
      <c r="A932" s="441">
        <v>930</v>
      </c>
      <c r="B932" s="445"/>
      <c r="C932" s="446"/>
      <c r="D932" s="445"/>
      <c r="E932" s="446"/>
    </row>
    <row r="933" spans="1:5">
      <c r="A933" s="441">
        <v>931</v>
      </c>
      <c r="B933" s="445"/>
      <c r="C933" s="446"/>
      <c r="D933" s="445"/>
      <c r="E933" s="446"/>
    </row>
    <row r="934" spans="1:5">
      <c r="A934" s="441">
        <v>932</v>
      </c>
      <c r="B934" s="445"/>
      <c r="C934" s="446"/>
      <c r="D934" s="445"/>
      <c r="E934" s="446"/>
    </row>
    <row r="935" spans="1:5">
      <c r="A935" s="441">
        <v>933</v>
      </c>
      <c r="B935" s="445"/>
      <c r="C935" s="446"/>
      <c r="D935" s="445"/>
      <c r="E935" s="446"/>
    </row>
    <row r="936" spans="1:5">
      <c r="A936" s="441">
        <v>934</v>
      </c>
      <c r="B936" s="445"/>
      <c r="C936" s="446"/>
      <c r="D936" s="445"/>
      <c r="E936" s="446"/>
    </row>
    <row r="937" spans="1:5">
      <c r="A937" s="441">
        <v>935</v>
      </c>
      <c r="B937" s="445"/>
      <c r="C937" s="446"/>
      <c r="D937" s="445"/>
      <c r="E937" s="446"/>
    </row>
    <row r="938" spans="1:5">
      <c r="A938" s="441">
        <v>936</v>
      </c>
      <c r="B938" s="445"/>
      <c r="C938" s="446"/>
      <c r="D938" s="445"/>
      <c r="E938" s="446"/>
    </row>
    <row r="939" spans="1:5">
      <c r="A939" s="441">
        <v>937</v>
      </c>
      <c r="B939" s="445"/>
      <c r="C939" s="446"/>
      <c r="D939" s="445"/>
      <c r="E939" s="446"/>
    </row>
    <row r="940" spans="1:5">
      <c r="A940" s="441">
        <v>938</v>
      </c>
      <c r="B940" s="445"/>
      <c r="C940" s="446"/>
      <c r="D940" s="445"/>
      <c r="E940" s="446"/>
    </row>
    <row r="941" spans="1:5">
      <c r="A941" s="441">
        <v>939</v>
      </c>
      <c r="B941" s="445"/>
      <c r="C941" s="446"/>
      <c r="D941" s="445"/>
      <c r="E941" s="446"/>
    </row>
    <row r="942" spans="1:5">
      <c r="A942" s="441">
        <v>940</v>
      </c>
      <c r="B942" s="445"/>
      <c r="C942" s="446"/>
      <c r="D942" s="445"/>
      <c r="E942" s="446"/>
    </row>
    <row r="943" spans="1:5">
      <c r="A943" s="441">
        <v>941</v>
      </c>
      <c r="B943" s="445"/>
      <c r="C943" s="446"/>
      <c r="D943" s="445"/>
      <c r="E943" s="446"/>
    </row>
    <row r="944" spans="1:5">
      <c r="A944" s="441">
        <v>942</v>
      </c>
      <c r="B944" s="445"/>
      <c r="C944" s="446"/>
      <c r="D944" s="445"/>
      <c r="E944" s="446"/>
    </row>
    <row r="945" spans="1:5">
      <c r="A945" s="441">
        <v>943</v>
      </c>
      <c r="B945" s="445"/>
      <c r="C945" s="446"/>
      <c r="D945" s="445"/>
      <c r="E945" s="446"/>
    </row>
    <row r="946" spans="1:5">
      <c r="A946" s="441">
        <v>944</v>
      </c>
      <c r="B946" s="445"/>
      <c r="C946" s="446"/>
      <c r="D946" s="445"/>
      <c r="E946" s="446"/>
    </row>
    <row r="947" spans="1:5">
      <c r="A947" s="441">
        <v>945</v>
      </c>
      <c r="B947" s="445"/>
      <c r="C947" s="446"/>
      <c r="D947" s="445"/>
      <c r="E947" s="446"/>
    </row>
    <row r="948" spans="1:5">
      <c r="A948" s="441">
        <v>946</v>
      </c>
      <c r="B948" s="445"/>
      <c r="C948" s="446"/>
      <c r="D948" s="445"/>
      <c r="E948" s="446"/>
    </row>
    <row r="949" spans="1:5">
      <c r="A949" s="441">
        <v>947</v>
      </c>
      <c r="B949" s="445"/>
      <c r="C949" s="446"/>
      <c r="D949" s="445"/>
      <c r="E949" s="446"/>
    </row>
    <row r="950" spans="1:5">
      <c r="A950" s="441">
        <v>948</v>
      </c>
      <c r="B950" s="445"/>
      <c r="C950" s="446"/>
      <c r="D950" s="445"/>
      <c r="E950" s="446"/>
    </row>
    <row r="951" spans="1:5">
      <c r="A951" s="441">
        <v>949</v>
      </c>
      <c r="B951" s="445"/>
      <c r="C951" s="446"/>
      <c r="D951" s="445"/>
      <c r="E951" s="446"/>
    </row>
    <row r="952" spans="1:5">
      <c r="A952" s="441">
        <v>950</v>
      </c>
      <c r="B952" s="445"/>
      <c r="C952" s="446"/>
      <c r="D952" s="445"/>
      <c r="E952" s="446"/>
    </row>
    <row r="953" spans="1:5">
      <c r="A953" s="441">
        <v>951</v>
      </c>
      <c r="B953" s="445"/>
      <c r="C953" s="446"/>
      <c r="D953" s="445"/>
      <c r="E953" s="446"/>
    </row>
    <row r="954" spans="1:5">
      <c r="A954" s="441">
        <v>952</v>
      </c>
      <c r="B954" s="445"/>
      <c r="C954" s="446"/>
      <c r="D954" s="445"/>
      <c r="E954" s="446"/>
    </row>
    <row r="955" spans="1:5">
      <c r="A955" s="441">
        <v>953</v>
      </c>
      <c r="B955" s="445"/>
      <c r="C955" s="446"/>
      <c r="D955" s="445"/>
      <c r="E955" s="446"/>
    </row>
    <row r="956" spans="1:5">
      <c r="A956" s="441">
        <v>954</v>
      </c>
      <c r="B956" s="445"/>
      <c r="C956" s="446"/>
      <c r="D956" s="445"/>
      <c r="E956" s="446"/>
    </row>
    <row r="957" spans="1:5">
      <c r="A957" s="441">
        <v>955</v>
      </c>
      <c r="B957" s="445"/>
      <c r="C957" s="446"/>
      <c r="D957" s="445"/>
      <c r="E957" s="446"/>
    </row>
    <row r="958" spans="1:5">
      <c r="A958" s="441">
        <v>956</v>
      </c>
      <c r="B958" s="445"/>
      <c r="C958" s="446"/>
      <c r="D958" s="445"/>
      <c r="E958" s="446"/>
    </row>
    <row r="959" spans="1:5">
      <c r="A959" s="441">
        <v>957</v>
      </c>
      <c r="B959" s="445"/>
      <c r="C959" s="446"/>
      <c r="D959" s="445"/>
      <c r="E959" s="446"/>
    </row>
    <row r="960" spans="1:5">
      <c r="A960" s="441">
        <v>958</v>
      </c>
      <c r="B960" s="445"/>
      <c r="C960" s="446"/>
      <c r="D960" s="445"/>
      <c r="E960" s="446"/>
    </row>
    <row r="961" spans="1:5">
      <c r="A961" s="441">
        <v>959</v>
      </c>
      <c r="B961" s="445"/>
      <c r="C961" s="446"/>
      <c r="D961" s="445"/>
      <c r="E961" s="446"/>
    </row>
    <row r="962" spans="1:5">
      <c r="A962" s="441">
        <v>960</v>
      </c>
      <c r="B962" s="445"/>
      <c r="C962" s="446"/>
      <c r="D962" s="445"/>
      <c r="E962" s="446"/>
    </row>
    <row r="963" spans="1:5">
      <c r="A963" s="441">
        <v>961</v>
      </c>
      <c r="B963" s="445"/>
      <c r="C963" s="446"/>
      <c r="D963" s="445"/>
      <c r="E963" s="446"/>
    </row>
    <row r="964" spans="1:5">
      <c r="A964" s="441">
        <v>962</v>
      </c>
      <c r="B964" s="445"/>
      <c r="C964" s="446"/>
      <c r="D964" s="445"/>
      <c r="E964" s="446"/>
    </row>
    <row r="965" spans="1:5">
      <c r="A965" s="441">
        <v>963</v>
      </c>
      <c r="B965" s="445"/>
      <c r="C965" s="446"/>
      <c r="D965" s="445"/>
      <c r="E965" s="446"/>
    </row>
    <row r="966" spans="1:5">
      <c r="A966" s="441">
        <v>964</v>
      </c>
      <c r="B966" s="445"/>
      <c r="C966" s="446"/>
      <c r="D966" s="445"/>
      <c r="E966" s="446"/>
    </row>
    <row r="967" spans="1:5">
      <c r="A967" s="441">
        <v>965</v>
      </c>
      <c r="B967" s="445"/>
      <c r="C967" s="446"/>
      <c r="D967" s="445"/>
      <c r="E967" s="446"/>
    </row>
    <row r="968" spans="1:5">
      <c r="A968" s="441">
        <v>966</v>
      </c>
      <c r="B968" s="445"/>
      <c r="C968" s="446"/>
      <c r="D968" s="445"/>
      <c r="E968" s="446"/>
    </row>
    <row r="969" spans="1:5">
      <c r="A969" s="441">
        <v>967</v>
      </c>
      <c r="B969" s="445"/>
      <c r="C969" s="446"/>
      <c r="D969" s="445"/>
      <c r="E969" s="446"/>
    </row>
    <row r="970" spans="1:5">
      <c r="A970" s="441">
        <v>968</v>
      </c>
      <c r="B970" s="445"/>
      <c r="C970" s="446"/>
      <c r="D970" s="445"/>
      <c r="E970" s="446"/>
    </row>
    <row r="971" spans="1:5">
      <c r="A971" s="441">
        <v>969</v>
      </c>
      <c r="B971" s="445"/>
      <c r="C971" s="446"/>
      <c r="D971" s="445"/>
      <c r="E971" s="446"/>
    </row>
    <row r="972" spans="1:5">
      <c r="A972" s="441">
        <v>970</v>
      </c>
      <c r="B972" s="445"/>
      <c r="C972" s="446"/>
      <c r="D972" s="445"/>
      <c r="E972" s="446"/>
    </row>
    <row r="973" spans="1:5">
      <c r="A973" s="441">
        <v>971</v>
      </c>
      <c r="B973" s="445"/>
      <c r="C973" s="446"/>
      <c r="D973" s="445"/>
      <c r="E973" s="446"/>
    </row>
    <row r="974" spans="1:5">
      <c r="A974" s="441">
        <v>972</v>
      </c>
      <c r="B974" s="445"/>
      <c r="C974" s="446"/>
      <c r="D974" s="445"/>
      <c r="E974" s="446"/>
    </row>
    <row r="975" spans="1:5">
      <c r="A975" s="441">
        <v>973</v>
      </c>
      <c r="B975" s="445"/>
      <c r="C975" s="446"/>
      <c r="D975" s="445"/>
      <c r="E975" s="446"/>
    </row>
    <row r="976" spans="1:5">
      <c r="A976" s="441">
        <v>974</v>
      </c>
      <c r="B976" s="445"/>
      <c r="C976" s="446"/>
      <c r="D976" s="445"/>
      <c r="E976" s="446"/>
    </row>
    <row r="977" spans="1:5">
      <c r="A977" s="441">
        <v>975</v>
      </c>
      <c r="B977" s="445"/>
      <c r="C977" s="446"/>
      <c r="D977" s="445"/>
      <c r="E977" s="446"/>
    </row>
    <row r="978" spans="1:5">
      <c r="A978" s="441">
        <v>976</v>
      </c>
      <c r="B978" s="445"/>
      <c r="C978" s="446"/>
      <c r="D978" s="445"/>
      <c r="E978" s="446"/>
    </row>
    <row r="979" spans="1:5">
      <c r="A979" s="441">
        <v>977</v>
      </c>
      <c r="B979" s="445"/>
      <c r="C979" s="446"/>
      <c r="D979" s="445"/>
      <c r="E979" s="446"/>
    </row>
    <row r="980" spans="1:5">
      <c r="A980" s="441">
        <v>978</v>
      </c>
      <c r="B980" s="445"/>
      <c r="C980" s="446"/>
      <c r="D980" s="445"/>
      <c r="E980" s="446"/>
    </row>
    <row r="981" spans="1:5">
      <c r="A981" s="441">
        <v>979</v>
      </c>
      <c r="B981" s="445"/>
      <c r="C981" s="446"/>
      <c r="D981" s="445"/>
      <c r="E981" s="446"/>
    </row>
    <row r="982" spans="1:5">
      <c r="A982" s="441">
        <v>980</v>
      </c>
      <c r="B982" s="445"/>
      <c r="C982" s="446"/>
      <c r="D982" s="445"/>
      <c r="E982" s="446"/>
    </row>
    <row r="983" spans="1:5">
      <c r="A983" s="441">
        <v>981</v>
      </c>
      <c r="B983" s="445"/>
      <c r="C983" s="446"/>
      <c r="D983" s="445"/>
      <c r="E983" s="446"/>
    </row>
    <row r="984" spans="1:5">
      <c r="A984" s="441">
        <v>982</v>
      </c>
      <c r="B984" s="445"/>
      <c r="C984" s="446"/>
      <c r="D984" s="445"/>
      <c r="E984" s="446"/>
    </row>
    <row r="985" spans="1:5">
      <c r="A985" s="441">
        <v>983</v>
      </c>
      <c r="B985" s="445"/>
      <c r="C985" s="446"/>
      <c r="D985" s="445"/>
      <c r="E985" s="446"/>
    </row>
    <row r="986" spans="1:5">
      <c r="A986" s="441">
        <v>984</v>
      </c>
      <c r="B986" s="445"/>
      <c r="C986" s="446"/>
      <c r="D986" s="445"/>
      <c r="E986" s="446"/>
    </row>
    <row r="987" spans="1:5">
      <c r="A987" s="441">
        <v>985</v>
      </c>
      <c r="B987" s="445"/>
      <c r="C987" s="446"/>
      <c r="D987" s="445"/>
      <c r="E987" s="446"/>
    </row>
    <row r="988" spans="1:5">
      <c r="A988" s="441">
        <v>986</v>
      </c>
      <c r="B988" s="445"/>
      <c r="C988" s="446"/>
      <c r="D988" s="445"/>
      <c r="E988" s="446"/>
    </row>
    <row r="989" spans="1:5">
      <c r="A989" s="441">
        <v>987</v>
      </c>
      <c r="B989" s="445"/>
      <c r="C989" s="446"/>
      <c r="D989" s="445"/>
      <c r="E989" s="446"/>
    </row>
    <row r="990" spans="1:5">
      <c r="A990" s="441">
        <v>988</v>
      </c>
      <c r="B990" s="445"/>
      <c r="C990" s="446"/>
      <c r="D990" s="445"/>
      <c r="E990" s="446"/>
    </row>
    <row r="991" spans="1:5">
      <c r="A991" s="441">
        <v>989</v>
      </c>
      <c r="B991" s="445"/>
      <c r="C991" s="446"/>
      <c r="D991" s="445"/>
      <c r="E991" s="446"/>
    </row>
    <row r="992" spans="1:5">
      <c r="A992" s="441">
        <v>990</v>
      </c>
      <c r="B992" s="445"/>
      <c r="C992" s="446"/>
      <c r="D992" s="445"/>
      <c r="E992" s="446"/>
    </row>
    <row r="993" spans="1:5">
      <c r="A993" s="441">
        <v>991</v>
      </c>
      <c r="B993" s="445"/>
      <c r="C993" s="446"/>
      <c r="D993" s="445"/>
      <c r="E993" s="446"/>
    </row>
    <row r="994" spans="1:5">
      <c r="A994" s="441">
        <v>992</v>
      </c>
      <c r="B994" s="445"/>
      <c r="C994" s="446"/>
      <c r="D994" s="445"/>
      <c r="E994" s="446"/>
    </row>
    <row r="995" spans="1:5">
      <c r="A995" s="441">
        <v>993</v>
      </c>
      <c r="B995" s="445"/>
      <c r="C995" s="446"/>
      <c r="D995" s="445"/>
      <c r="E995" s="446"/>
    </row>
    <row r="996" spans="1:5">
      <c r="A996" s="441">
        <v>994</v>
      </c>
      <c r="B996" s="445"/>
      <c r="C996" s="446"/>
      <c r="D996" s="445"/>
      <c r="E996" s="446"/>
    </row>
    <row r="997" spans="1:5">
      <c r="A997" s="441">
        <v>995</v>
      </c>
      <c r="B997" s="445"/>
      <c r="C997" s="446"/>
      <c r="D997" s="445"/>
      <c r="E997" s="446"/>
    </row>
    <row r="998" spans="1:5">
      <c r="A998" s="441">
        <v>996</v>
      </c>
      <c r="B998" s="445"/>
      <c r="C998" s="446"/>
      <c r="D998" s="445"/>
      <c r="E998" s="446"/>
    </row>
    <row r="999" spans="1:5">
      <c r="A999" s="441">
        <v>997</v>
      </c>
      <c r="B999" s="445"/>
      <c r="C999" s="446"/>
      <c r="D999" s="445"/>
      <c r="E999" s="446"/>
    </row>
    <row r="1000" spans="1:5">
      <c r="A1000" s="441">
        <v>998</v>
      </c>
      <c r="B1000" s="445"/>
      <c r="C1000" s="446"/>
      <c r="D1000" s="445"/>
      <c r="E1000" s="446"/>
    </row>
    <row r="1001" spans="1:5">
      <c r="A1001" s="441">
        <v>999</v>
      </c>
      <c r="B1001" s="445"/>
      <c r="C1001" s="446"/>
      <c r="D1001" s="445"/>
      <c r="E1001" s="446"/>
    </row>
    <row r="1002" spans="1:5">
      <c r="A1002" s="441">
        <v>1000</v>
      </c>
      <c r="B1002" s="445"/>
      <c r="C1002" s="446"/>
      <c r="D1002" s="445"/>
      <c r="E1002" s="446"/>
    </row>
    <row r="1003" spans="1:5">
      <c r="A1003" s="441">
        <v>1001</v>
      </c>
      <c r="B1003" s="445"/>
      <c r="C1003" s="446"/>
      <c r="D1003" s="445"/>
      <c r="E1003" s="446"/>
    </row>
    <row r="1004" spans="1:5">
      <c r="A1004" s="441">
        <v>1002</v>
      </c>
      <c r="B1004" s="445"/>
      <c r="C1004" s="446"/>
      <c r="D1004" s="445"/>
      <c r="E1004" s="446"/>
    </row>
    <row r="1005" spans="1:5">
      <c r="A1005" s="441">
        <v>1003</v>
      </c>
      <c r="B1005" s="445"/>
      <c r="C1005" s="446"/>
      <c r="D1005" s="445"/>
      <c r="E1005" s="446"/>
    </row>
    <row r="1006" spans="1:5">
      <c r="A1006" s="441">
        <v>1004</v>
      </c>
      <c r="B1006" s="445"/>
      <c r="C1006" s="446"/>
      <c r="D1006" s="445"/>
      <c r="E1006" s="446"/>
    </row>
    <row r="1007" spans="1:5">
      <c r="A1007" s="441">
        <v>1005</v>
      </c>
      <c r="B1007" s="445"/>
      <c r="C1007" s="446"/>
      <c r="D1007" s="445"/>
      <c r="E1007" s="446"/>
    </row>
    <row r="1008" spans="1:5">
      <c r="A1008" s="441">
        <v>1006</v>
      </c>
      <c r="B1008" s="445"/>
      <c r="C1008" s="446"/>
      <c r="D1008" s="445"/>
      <c r="E1008" s="446"/>
    </row>
    <row r="1009" spans="1:5">
      <c r="A1009" s="441">
        <v>1007</v>
      </c>
      <c r="B1009" s="445"/>
      <c r="C1009" s="446"/>
      <c r="D1009" s="445"/>
      <c r="E1009" s="446"/>
    </row>
    <row r="1010" spans="1:5">
      <c r="A1010" s="441">
        <v>1008</v>
      </c>
      <c r="B1010" s="445"/>
      <c r="C1010" s="446"/>
      <c r="D1010" s="445"/>
      <c r="E1010" s="446"/>
    </row>
    <row r="1011" spans="1:5">
      <c r="A1011" s="441">
        <v>1009</v>
      </c>
      <c r="B1011" s="445"/>
      <c r="C1011" s="446"/>
      <c r="D1011" s="445"/>
      <c r="E1011" s="446"/>
    </row>
    <row r="1012" spans="1:5">
      <c r="A1012" s="441">
        <v>1010</v>
      </c>
      <c r="B1012" s="445"/>
      <c r="C1012" s="446"/>
      <c r="D1012" s="445"/>
      <c r="E1012" s="446"/>
    </row>
    <row r="1013" spans="1:5">
      <c r="A1013" s="441">
        <v>1011</v>
      </c>
      <c r="B1013" s="445"/>
      <c r="C1013" s="446"/>
      <c r="D1013" s="445"/>
      <c r="E1013" s="446"/>
    </row>
    <row r="1014" spans="1:5">
      <c r="A1014" s="441">
        <v>1012</v>
      </c>
      <c r="B1014" s="445"/>
      <c r="C1014" s="446"/>
      <c r="D1014" s="445"/>
      <c r="E1014" s="446"/>
    </row>
    <row r="1015" spans="1:5">
      <c r="A1015" s="441">
        <v>1013</v>
      </c>
      <c r="B1015" s="445"/>
      <c r="C1015" s="446"/>
      <c r="D1015" s="445"/>
      <c r="E1015" s="446"/>
    </row>
    <row r="1016" spans="1:5">
      <c r="A1016" s="441">
        <v>1014</v>
      </c>
      <c r="B1016" s="445"/>
      <c r="C1016" s="446"/>
      <c r="D1016" s="445"/>
      <c r="E1016" s="446"/>
    </row>
    <row r="1017" spans="1:5">
      <c r="A1017" s="441">
        <v>1015</v>
      </c>
      <c r="B1017" s="445"/>
      <c r="C1017" s="446"/>
      <c r="D1017" s="445"/>
      <c r="E1017" s="446"/>
    </row>
    <row r="1018" spans="1:5">
      <c r="A1018" s="441">
        <v>1016</v>
      </c>
      <c r="B1018" s="445"/>
      <c r="C1018" s="446"/>
      <c r="D1018" s="445"/>
      <c r="E1018" s="446"/>
    </row>
    <row r="1019" spans="1:5">
      <c r="A1019" s="441">
        <v>1017</v>
      </c>
      <c r="B1019" s="445"/>
      <c r="C1019" s="446"/>
      <c r="D1019" s="445"/>
      <c r="E1019" s="446"/>
    </row>
    <row r="1020" spans="1:5">
      <c r="A1020" s="441">
        <v>1018</v>
      </c>
      <c r="B1020" s="445"/>
      <c r="C1020" s="446"/>
      <c r="D1020" s="445"/>
      <c r="E1020" s="446"/>
    </row>
    <row r="1021" spans="1:5">
      <c r="A1021" s="441">
        <v>1019</v>
      </c>
      <c r="B1021" s="445"/>
      <c r="C1021" s="446"/>
      <c r="D1021" s="445"/>
      <c r="E1021" s="446"/>
    </row>
    <row r="1022" spans="1:5">
      <c r="A1022" s="441">
        <v>1020</v>
      </c>
      <c r="B1022" s="445"/>
      <c r="C1022" s="446"/>
      <c r="D1022" s="445"/>
      <c r="E1022" s="446"/>
    </row>
    <row r="1023" spans="1:5">
      <c r="A1023" s="441">
        <v>1021</v>
      </c>
      <c r="B1023" s="445"/>
      <c r="C1023" s="446"/>
      <c r="D1023" s="445"/>
      <c r="E1023" s="446"/>
    </row>
    <row r="1024" spans="1:5">
      <c r="A1024" s="441">
        <v>1022</v>
      </c>
      <c r="B1024" s="445"/>
      <c r="C1024" s="446"/>
      <c r="D1024" s="445"/>
      <c r="E1024" s="446"/>
    </row>
    <row r="1025" spans="1:5">
      <c r="A1025" s="441">
        <v>1023</v>
      </c>
      <c r="B1025" s="445"/>
      <c r="C1025" s="446"/>
      <c r="D1025" s="445"/>
      <c r="E1025" s="446"/>
    </row>
    <row r="1026" spans="1:5">
      <c r="A1026" s="441">
        <v>1024</v>
      </c>
      <c r="B1026" s="445"/>
      <c r="C1026" s="446"/>
      <c r="D1026" s="445"/>
      <c r="E1026" s="446"/>
    </row>
    <row r="1027" spans="1:5">
      <c r="A1027" s="441">
        <v>1025</v>
      </c>
      <c r="B1027" s="445"/>
      <c r="C1027" s="446"/>
      <c r="D1027" s="445"/>
      <c r="E1027" s="446"/>
    </row>
    <row r="1028" spans="1:5">
      <c r="A1028" s="441">
        <v>1026</v>
      </c>
      <c r="B1028" s="445"/>
      <c r="C1028" s="446"/>
      <c r="D1028" s="445"/>
      <c r="E1028" s="446"/>
    </row>
    <row r="1029" spans="1:5">
      <c r="A1029" s="441">
        <v>1027</v>
      </c>
      <c r="B1029" s="445"/>
      <c r="C1029" s="446"/>
      <c r="D1029" s="445"/>
      <c r="E1029" s="446"/>
    </row>
    <row r="1030" spans="1:5">
      <c r="A1030" s="441">
        <v>1028</v>
      </c>
      <c r="B1030" s="445"/>
      <c r="C1030" s="446"/>
      <c r="D1030" s="445"/>
      <c r="E1030" s="446"/>
    </row>
    <row r="1031" spans="1:5">
      <c r="A1031" s="441">
        <v>1029</v>
      </c>
      <c r="B1031" s="445"/>
      <c r="C1031" s="446"/>
      <c r="D1031" s="445"/>
      <c r="E1031" s="446"/>
    </row>
    <row r="1032" spans="1:5">
      <c r="A1032" s="441">
        <v>1030</v>
      </c>
      <c r="B1032" s="445"/>
      <c r="C1032" s="446"/>
      <c r="D1032" s="445"/>
      <c r="E1032" s="446"/>
    </row>
    <row r="1033" spans="1:5">
      <c r="A1033" s="441">
        <v>1031</v>
      </c>
      <c r="B1033" s="445"/>
      <c r="C1033" s="446"/>
      <c r="D1033" s="445"/>
      <c r="E1033" s="446"/>
    </row>
    <row r="1034" spans="1:5">
      <c r="A1034" s="441">
        <v>1032</v>
      </c>
      <c r="B1034" s="445"/>
      <c r="C1034" s="446"/>
      <c r="D1034" s="445"/>
      <c r="E1034" s="446"/>
    </row>
    <row r="1035" spans="1:5">
      <c r="A1035" s="441">
        <v>1033</v>
      </c>
      <c r="B1035" s="445"/>
      <c r="C1035" s="446"/>
      <c r="D1035" s="445"/>
      <c r="E1035" s="446"/>
    </row>
    <row r="1036" spans="1:5">
      <c r="A1036" s="441">
        <v>1034</v>
      </c>
      <c r="B1036" s="445"/>
      <c r="C1036" s="446"/>
      <c r="D1036" s="445"/>
      <c r="E1036" s="446"/>
    </row>
    <row r="1037" spans="1:5">
      <c r="A1037" s="441">
        <v>1035</v>
      </c>
      <c r="B1037" s="445"/>
      <c r="C1037" s="446"/>
      <c r="D1037" s="445"/>
      <c r="E1037" s="446"/>
    </row>
    <row r="1038" spans="1:5">
      <c r="A1038" s="441">
        <v>1036</v>
      </c>
      <c r="B1038" s="445"/>
      <c r="C1038" s="446"/>
      <c r="D1038" s="445"/>
      <c r="E1038" s="446"/>
    </row>
    <row r="1039" spans="1:5">
      <c r="A1039" s="441">
        <v>1037</v>
      </c>
      <c r="B1039" s="445"/>
      <c r="C1039" s="446"/>
      <c r="D1039" s="445"/>
      <c r="E1039" s="446"/>
    </row>
    <row r="1040" spans="1:5">
      <c r="A1040" s="441">
        <v>1038</v>
      </c>
      <c r="B1040" s="445"/>
      <c r="C1040" s="446"/>
      <c r="D1040" s="445"/>
      <c r="E1040" s="446"/>
    </row>
    <row r="1041" spans="1:5">
      <c r="A1041" s="441">
        <v>1039</v>
      </c>
      <c r="B1041" s="445"/>
      <c r="C1041" s="446"/>
      <c r="D1041" s="445"/>
      <c r="E1041" s="446"/>
    </row>
    <row r="1042" spans="1:5">
      <c r="A1042" s="441">
        <v>1040</v>
      </c>
      <c r="B1042" s="445"/>
      <c r="C1042" s="446"/>
      <c r="D1042" s="445"/>
      <c r="E1042" s="446"/>
    </row>
    <row r="1043" spans="1:5">
      <c r="A1043" s="441">
        <v>1041</v>
      </c>
      <c r="B1043" s="445"/>
      <c r="C1043" s="446"/>
      <c r="D1043" s="445"/>
      <c r="E1043" s="446"/>
    </row>
    <row r="1044" spans="1:5">
      <c r="A1044" s="441">
        <v>1042</v>
      </c>
      <c r="B1044" s="445"/>
      <c r="C1044" s="446"/>
      <c r="D1044" s="445"/>
      <c r="E1044" s="446"/>
    </row>
    <row r="1045" spans="1:5">
      <c r="A1045" s="441">
        <v>1043</v>
      </c>
      <c r="B1045" s="445"/>
      <c r="C1045" s="446"/>
      <c r="D1045" s="445"/>
      <c r="E1045" s="446"/>
    </row>
    <row r="1046" spans="1:5">
      <c r="A1046" s="441">
        <v>1044</v>
      </c>
      <c r="B1046" s="445"/>
      <c r="C1046" s="446"/>
      <c r="D1046" s="445"/>
      <c r="E1046" s="446"/>
    </row>
    <row r="1047" spans="1:5">
      <c r="A1047" s="441">
        <v>1045</v>
      </c>
      <c r="B1047" s="445"/>
      <c r="C1047" s="446"/>
      <c r="D1047" s="445"/>
      <c r="E1047" s="446"/>
    </row>
    <row r="1048" spans="1:5">
      <c r="A1048" s="441">
        <v>1046</v>
      </c>
      <c r="B1048" s="445"/>
      <c r="C1048" s="446"/>
      <c r="D1048" s="445"/>
      <c r="E1048" s="446"/>
    </row>
    <row r="1049" spans="1:5">
      <c r="A1049" s="441">
        <v>1047</v>
      </c>
      <c r="B1049" s="445"/>
      <c r="C1049" s="446"/>
      <c r="D1049" s="445"/>
      <c r="E1049" s="446"/>
    </row>
    <row r="1050" spans="1:5">
      <c r="A1050" s="441">
        <v>1048</v>
      </c>
      <c r="B1050" s="445"/>
      <c r="C1050" s="446"/>
      <c r="D1050" s="445"/>
      <c r="E1050" s="446"/>
    </row>
    <row r="1051" spans="1:5">
      <c r="A1051" s="441">
        <v>1049</v>
      </c>
      <c r="B1051" s="445"/>
      <c r="C1051" s="446"/>
      <c r="D1051" s="445"/>
      <c r="E1051" s="446"/>
    </row>
    <row r="1052" spans="1:5">
      <c r="A1052" s="441">
        <v>1050</v>
      </c>
      <c r="B1052" s="445"/>
      <c r="C1052" s="446"/>
      <c r="D1052" s="445"/>
      <c r="E1052" s="446"/>
    </row>
    <row r="1053" spans="1:5">
      <c r="A1053" s="441">
        <v>1051</v>
      </c>
      <c r="B1053" s="445"/>
      <c r="C1053" s="446"/>
      <c r="D1053" s="445"/>
      <c r="E1053" s="446"/>
    </row>
    <row r="1054" spans="1:5">
      <c r="A1054" s="441">
        <v>1052</v>
      </c>
      <c r="B1054" s="445"/>
      <c r="C1054" s="446"/>
      <c r="D1054" s="445"/>
      <c r="E1054" s="446"/>
    </row>
    <row r="1055" spans="1:5">
      <c r="A1055" s="441">
        <v>1053</v>
      </c>
      <c r="B1055" s="445"/>
      <c r="C1055" s="446"/>
      <c r="D1055" s="445"/>
      <c r="E1055" s="446"/>
    </row>
    <row r="1056" spans="1:5">
      <c r="A1056" s="441">
        <v>1054</v>
      </c>
      <c r="B1056" s="445"/>
      <c r="C1056" s="446"/>
      <c r="D1056" s="445"/>
      <c r="E1056" s="446"/>
    </row>
    <row r="1057" spans="1:5">
      <c r="A1057" s="441">
        <v>1055</v>
      </c>
      <c r="B1057" s="445"/>
      <c r="C1057" s="446"/>
      <c r="D1057" s="445"/>
      <c r="E1057" s="446"/>
    </row>
    <row r="1058" spans="1:5">
      <c r="A1058" s="441">
        <v>1056</v>
      </c>
      <c r="B1058" s="445"/>
      <c r="C1058" s="446"/>
      <c r="D1058" s="445"/>
      <c r="E1058" s="446"/>
    </row>
    <row r="1059" spans="1:5">
      <c r="A1059" s="441">
        <v>1057</v>
      </c>
      <c r="B1059" s="445"/>
      <c r="C1059" s="446"/>
      <c r="D1059" s="445"/>
      <c r="E1059" s="446"/>
    </row>
    <row r="1060" spans="1:5">
      <c r="A1060" s="441">
        <v>1058</v>
      </c>
      <c r="B1060" s="445"/>
      <c r="C1060" s="446"/>
      <c r="D1060" s="445"/>
      <c r="E1060" s="446"/>
    </row>
    <row r="1061" spans="1:5">
      <c r="A1061" s="441">
        <v>1059</v>
      </c>
      <c r="B1061" s="445"/>
      <c r="C1061" s="446"/>
      <c r="D1061" s="445"/>
      <c r="E1061" s="446"/>
    </row>
    <row r="1062" spans="1:5">
      <c r="A1062" s="441">
        <v>1060</v>
      </c>
      <c r="B1062" s="445"/>
      <c r="C1062" s="446"/>
      <c r="D1062" s="445"/>
      <c r="E1062" s="446"/>
    </row>
    <row r="1063" spans="1:5">
      <c r="A1063" s="441">
        <v>1061</v>
      </c>
      <c r="B1063" s="445"/>
      <c r="C1063" s="446"/>
      <c r="D1063" s="445"/>
      <c r="E1063" s="446"/>
    </row>
    <row r="1064" spans="1:5">
      <c r="A1064" s="441">
        <v>1062</v>
      </c>
      <c r="B1064" s="445"/>
      <c r="C1064" s="446"/>
      <c r="D1064" s="445"/>
      <c r="E1064" s="446"/>
    </row>
    <row r="1065" spans="1:5">
      <c r="A1065" s="441">
        <v>1063</v>
      </c>
      <c r="B1065" s="445"/>
      <c r="C1065" s="446"/>
      <c r="D1065" s="445"/>
      <c r="E1065" s="446"/>
    </row>
    <row r="1066" spans="1:5">
      <c r="A1066" s="441">
        <v>1064</v>
      </c>
      <c r="B1066" s="445"/>
      <c r="C1066" s="446"/>
      <c r="D1066" s="445"/>
      <c r="E1066" s="446"/>
    </row>
    <row r="1067" spans="1:5">
      <c r="A1067" s="441">
        <v>1065</v>
      </c>
      <c r="B1067" s="445"/>
      <c r="C1067" s="446"/>
      <c r="D1067" s="445"/>
      <c r="E1067" s="446"/>
    </row>
    <row r="1068" spans="1:5">
      <c r="A1068" s="441">
        <v>1066</v>
      </c>
      <c r="B1068" s="445"/>
      <c r="C1068" s="446"/>
      <c r="D1068" s="445"/>
      <c r="E1068" s="446"/>
    </row>
    <row r="1069" spans="1:5">
      <c r="A1069" s="441">
        <v>1067</v>
      </c>
      <c r="B1069" s="445"/>
      <c r="C1069" s="446"/>
      <c r="D1069" s="445"/>
      <c r="E1069" s="446"/>
    </row>
    <row r="1070" spans="1:5">
      <c r="A1070" s="441">
        <v>1068</v>
      </c>
      <c r="B1070" s="445"/>
      <c r="C1070" s="446"/>
      <c r="D1070" s="445"/>
      <c r="E1070" s="446"/>
    </row>
    <row r="1071" spans="1:5">
      <c r="A1071" s="441">
        <v>1069</v>
      </c>
      <c r="B1071" s="445"/>
      <c r="C1071" s="446"/>
      <c r="D1071" s="445"/>
      <c r="E1071" s="446"/>
    </row>
    <row r="1072" spans="1:5">
      <c r="A1072" s="441">
        <v>1070</v>
      </c>
      <c r="B1072" s="445"/>
      <c r="C1072" s="446"/>
      <c r="D1072" s="445"/>
      <c r="E1072" s="446"/>
    </row>
    <row r="1073" spans="1:5">
      <c r="A1073" s="441">
        <v>1071</v>
      </c>
      <c r="B1073" s="445"/>
      <c r="C1073" s="446"/>
      <c r="D1073" s="445"/>
      <c r="E1073" s="446"/>
    </row>
    <row r="1074" spans="1:5">
      <c r="A1074" s="441">
        <v>1072</v>
      </c>
      <c r="B1074" s="445"/>
      <c r="C1074" s="446"/>
      <c r="D1074" s="445"/>
      <c r="E1074" s="446"/>
    </row>
    <row r="1075" spans="1:5">
      <c r="A1075" s="441">
        <v>1073</v>
      </c>
      <c r="B1075" s="445"/>
      <c r="C1075" s="446"/>
      <c r="D1075" s="445"/>
      <c r="E1075" s="446"/>
    </row>
    <row r="1076" spans="1:5">
      <c r="A1076" s="441">
        <v>1074</v>
      </c>
      <c r="B1076" s="445"/>
      <c r="C1076" s="446"/>
      <c r="D1076" s="445"/>
      <c r="E1076" s="446"/>
    </row>
    <row r="1077" spans="1:5">
      <c r="A1077" s="441">
        <v>1075</v>
      </c>
      <c r="B1077" s="445"/>
      <c r="C1077" s="446"/>
      <c r="D1077" s="445"/>
      <c r="E1077" s="446"/>
    </row>
    <row r="1078" spans="1:5">
      <c r="A1078" s="441">
        <v>1076</v>
      </c>
      <c r="B1078" s="445"/>
      <c r="C1078" s="446"/>
      <c r="D1078" s="445"/>
      <c r="E1078" s="446"/>
    </row>
    <row r="1079" spans="1:5">
      <c r="A1079" s="441">
        <v>1077</v>
      </c>
      <c r="B1079" s="445"/>
      <c r="C1079" s="446"/>
      <c r="D1079" s="445"/>
      <c r="E1079" s="446"/>
    </row>
    <row r="1080" spans="1:5">
      <c r="A1080" s="441">
        <v>1078</v>
      </c>
      <c r="B1080" s="445"/>
      <c r="C1080" s="446"/>
      <c r="D1080" s="445"/>
      <c r="E1080" s="446"/>
    </row>
    <row r="1081" spans="1:5">
      <c r="A1081" s="441">
        <v>1079</v>
      </c>
      <c r="B1081" s="445"/>
      <c r="C1081" s="446"/>
      <c r="D1081" s="445"/>
      <c r="E1081" s="446"/>
    </row>
    <row r="1082" spans="1:5">
      <c r="A1082" s="441">
        <v>1080</v>
      </c>
      <c r="B1082" s="445"/>
      <c r="C1082" s="446"/>
      <c r="D1082" s="445"/>
      <c r="E1082" s="446"/>
    </row>
    <row r="1083" spans="1:5">
      <c r="A1083" s="441">
        <v>1081</v>
      </c>
      <c r="B1083" s="445"/>
      <c r="C1083" s="446"/>
      <c r="D1083" s="445"/>
      <c r="E1083" s="446"/>
    </row>
    <row r="1084" spans="1:5">
      <c r="A1084" s="441">
        <v>1082</v>
      </c>
      <c r="B1084" s="445"/>
      <c r="C1084" s="446"/>
      <c r="D1084" s="445"/>
      <c r="E1084" s="446"/>
    </row>
    <row r="1085" spans="1:5">
      <c r="A1085" s="441">
        <v>1083</v>
      </c>
      <c r="B1085" s="445"/>
      <c r="C1085" s="446"/>
      <c r="D1085" s="445"/>
      <c r="E1085" s="446"/>
    </row>
    <row r="1086" spans="1:5">
      <c r="A1086" s="441">
        <v>1084</v>
      </c>
      <c r="B1086" s="445"/>
      <c r="C1086" s="446"/>
      <c r="D1086" s="445"/>
      <c r="E1086" s="446"/>
    </row>
    <row r="1087" spans="1:5">
      <c r="A1087" s="441">
        <v>1085</v>
      </c>
      <c r="B1087" s="445"/>
      <c r="C1087" s="446"/>
      <c r="D1087" s="445"/>
      <c r="E1087" s="446"/>
    </row>
    <row r="1088" spans="1:5">
      <c r="A1088" s="441">
        <v>1086</v>
      </c>
      <c r="B1088" s="445"/>
      <c r="C1088" s="446"/>
      <c r="D1088" s="445"/>
      <c r="E1088" s="446"/>
    </row>
    <row r="1089" spans="1:5">
      <c r="A1089" s="441">
        <v>1087</v>
      </c>
      <c r="B1089" s="445"/>
      <c r="C1089" s="446"/>
      <c r="D1089" s="445"/>
      <c r="E1089" s="446"/>
    </row>
    <row r="1090" spans="1:5">
      <c r="A1090" s="441">
        <v>1088</v>
      </c>
      <c r="B1090" s="445"/>
      <c r="C1090" s="446"/>
      <c r="D1090" s="445"/>
      <c r="E1090" s="446"/>
    </row>
    <row r="1091" spans="1:5">
      <c r="A1091" s="441">
        <v>1089</v>
      </c>
      <c r="B1091" s="445"/>
      <c r="C1091" s="446"/>
      <c r="D1091" s="445"/>
      <c r="E1091" s="446"/>
    </row>
    <row r="1092" spans="1:5">
      <c r="A1092" s="441">
        <v>1090</v>
      </c>
      <c r="B1092" s="445"/>
      <c r="C1092" s="446"/>
      <c r="D1092" s="445"/>
      <c r="E1092" s="446"/>
    </row>
    <row r="1093" spans="1:5">
      <c r="A1093" s="441">
        <v>1091</v>
      </c>
      <c r="B1093" s="445"/>
      <c r="C1093" s="446"/>
      <c r="D1093" s="445"/>
      <c r="E1093" s="446"/>
    </row>
    <row r="1094" spans="1:5">
      <c r="A1094" s="441">
        <v>1092</v>
      </c>
      <c r="B1094" s="445"/>
      <c r="C1094" s="446"/>
      <c r="D1094" s="445"/>
      <c r="E1094" s="446"/>
    </row>
    <row r="1095" spans="1:5">
      <c r="A1095" s="441">
        <v>1093</v>
      </c>
      <c r="B1095" s="445"/>
      <c r="C1095" s="446"/>
      <c r="D1095" s="445"/>
      <c r="E1095" s="446"/>
    </row>
    <row r="1096" spans="1:5">
      <c r="A1096" s="441">
        <v>1094</v>
      </c>
      <c r="B1096" s="445"/>
      <c r="C1096" s="446"/>
      <c r="D1096" s="445"/>
      <c r="E1096" s="446"/>
    </row>
    <row r="1097" spans="1:5">
      <c r="A1097" s="441">
        <v>1095</v>
      </c>
      <c r="B1097" s="445"/>
      <c r="C1097" s="446"/>
      <c r="D1097" s="445"/>
      <c r="E1097" s="446"/>
    </row>
    <row r="1098" spans="1:5">
      <c r="A1098" s="441">
        <v>1096</v>
      </c>
      <c r="B1098" s="445"/>
      <c r="C1098" s="446"/>
      <c r="D1098" s="445"/>
      <c r="E1098" s="446"/>
    </row>
    <row r="1099" spans="1:5">
      <c r="A1099" s="441">
        <v>1097</v>
      </c>
      <c r="B1099" s="445"/>
      <c r="C1099" s="446"/>
      <c r="D1099" s="445"/>
      <c r="E1099" s="446"/>
    </row>
    <row r="1100" spans="1:5">
      <c r="A1100" s="441">
        <v>1098</v>
      </c>
      <c r="B1100" s="445"/>
      <c r="C1100" s="446"/>
      <c r="D1100" s="445"/>
      <c r="E1100" s="446"/>
    </row>
    <row r="1101" spans="1:5">
      <c r="A1101" s="441">
        <v>1099</v>
      </c>
      <c r="B1101" s="445"/>
      <c r="C1101" s="446"/>
      <c r="D1101" s="445"/>
      <c r="E1101" s="446"/>
    </row>
    <row r="1102" spans="1:5">
      <c r="A1102" s="441">
        <v>1100</v>
      </c>
      <c r="B1102" s="445"/>
      <c r="C1102" s="446"/>
      <c r="D1102" s="445"/>
      <c r="E1102" s="446"/>
    </row>
    <row r="1103" spans="1:5">
      <c r="A1103" s="441">
        <v>1101</v>
      </c>
      <c r="B1103" s="445"/>
      <c r="C1103" s="446"/>
      <c r="D1103" s="445"/>
      <c r="E1103" s="446"/>
    </row>
    <row r="1104" spans="1:5">
      <c r="A1104" s="441">
        <v>1102</v>
      </c>
      <c r="B1104" s="445"/>
      <c r="C1104" s="446"/>
      <c r="D1104" s="445"/>
      <c r="E1104" s="446"/>
    </row>
    <row r="1105" spans="1:5">
      <c r="A1105" s="441">
        <v>1103</v>
      </c>
      <c r="B1105" s="445"/>
      <c r="C1105" s="446"/>
      <c r="D1105" s="445"/>
      <c r="E1105" s="446"/>
    </row>
    <row r="1106" spans="1:5">
      <c r="A1106" s="441">
        <v>1104</v>
      </c>
      <c r="B1106" s="445"/>
      <c r="C1106" s="446"/>
      <c r="D1106" s="445"/>
      <c r="E1106" s="446"/>
    </row>
    <row r="1107" spans="1:5">
      <c r="A1107" s="441">
        <v>1105</v>
      </c>
      <c r="B1107" s="445"/>
      <c r="C1107" s="446"/>
      <c r="D1107" s="445"/>
      <c r="E1107" s="446"/>
    </row>
    <row r="1108" spans="1:5">
      <c r="A1108" s="441">
        <v>1106</v>
      </c>
      <c r="B1108" s="445"/>
      <c r="C1108" s="446"/>
      <c r="D1108" s="445"/>
      <c r="E1108" s="446"/>
    </row>
    <row r="1109" spans="1:5">
      <c r="A1109" s="441">
        <v>1107</v>
      </c>
      <c r="B1109" s="445"/>
      <c r="C1109" s="446"/>
      <c r="D1109" s="445"/>
      <c r="E1109" s="446"/>
    </row>
    <row r="1110" spans="1:5">
      <c r="A1110" s="441">
        <v>1108</v>
      </c>
      <c r="B1110" s="445"/>
      <c r="C1110" s="446"/>
      <c r="D1110" s="445"/>
      <c r="E1110" s="446"/>
    </row>
    <row r="1111" spans="1:5">
      <c r="A1111" s="441">
        <v>1109</v>
      </c>
      <c r="B1111" s="445"/>
      <c r="C1111" s="446"/>
      <c r="D1111" s="445"/>
      <c r="E1111" s="446"/>
    </row>
    <row r="1112" spans="1:5">
      <c r="A1112" s="441">
        <v>1110</v>
      </c>
      <c r="B1112" s="445"/>
      <c r="C1112" s="446"/>
      <c r="D1112" s="445"/>
      <c r="E1112" s="446"/>
    </row>
    <row r="1113" spans="1:5">
      <c r="A1113" s="441">
        <v>1111</v>
      </c>
      <c r="B1113" s="445"/>
      <c r="C1113" s="446"/>
      <c r="D1113" s="445"/>
      <c r="E1113" s="446"/>
    </row>
    <row r="1114" spans="1:5">
      <c r="A1114" s="441">
        <v>1112</v>
      </c>
      <c r="B1114" s="445"/>
      <c r="C1114" s="446"/>
      <c r="D1114" s="445"/>
      <c r="E1114" s="446"/>
    </row>
    <row r="1115" spans="1:5">
      <c r="A1115" s="441">
        <v>1113</v>
      </c>
      <c r="B1115" s="445"/>
      <c r="C1115" s="446"/>
      <c r="D1115" s="445"/>
      <c r="E1115" s="446"/>
    </row>
    <row r="1116" spans="1:5">
      <c r="A1116" s="441">
        <v>1114</v>
      </c>
      <c r="B1116" s="445"/>
      <c r="C1116" s="446"/>
      <c r="D1116" s="445"/>
      <c r="E1116" s="446"/>
    </row>
    <row r="1117" spans="1:5">
      <c r="A1117" s="441">
        <v>1115</v>
      </c>
      <c r="B1117" s="445"/>
      <c r="C1117" s="446"/>
      <c r="D1117" s="445"/>
      <c r="E1117" s="446"/>
    </row>
    <row r="1118" spans="1:5">
      <c r="A1118" s="441">
        <v>1116</v>
      </c>
      <c r="B1118" s="445"/>
      <c r="C1118" s="446"/>
      <c r="D1118" s="445"/>
      <c r="E1118" s="446"/>
    </row>
    <row r="1119" spans="1:5">
      <c r="A1119" s="441">
        <v>1117</v>
      </c>
      <c r="B1119" s="445"/>
      <c r="C1119" s="446"/>
      <c r="D1119" s="445"/>
      <c r="E1119" s="446"/>
    </row>
    <row r="1120" spans="1:5">
      <c r="A1120" s="441">
        <v>1118</v>
      </c>
      <c r="B1120" s="445"/>
      <c r="C1120" s="446"/>
      <c r="D1120" s="445"/>
      <c r="E1120" s="446"/>
    </row>
    <row r="1121" spans="1:5">
      <c r="A1121" s="441">
        <v>1119</v>
      </c>
      <c r="B1121" s="445"/>
      <c r="C1121" s="446"/>
      <c r="D1121" s="445"/>
      <c r="E1121" s="446"/>
    </row>
    <row r="1122" spans="1:5">
      <c r="A1122" s="441">
        <v>1120</v>
      </c>
      <c r="B1122" s="445"/>
      <c r="C1122" s="446"/>
      <c r="D1122" s="445"/>
      <c r="E1122" s="446"/>
    </row>
    <row r="1123" spans="1:5">
      <c r="A1123" s="441">
        <v>1121</v>
      </c>
      <c r="B1123" s="445"/>
      <c r="C1123" s="446"/>
      <c r="D1123" s="445"/>
      <c r="E1123" s="446"/>
    </row>
    <row r="1124" spans="1:5">
      <c r="A1124" s="441">
        <v>1122</v>
      </c>
      <c r="B1124" s="445"/>
      <c r="C1124" s="446"/>
      <c r="D1124" s="445"/>
      <c r="E1124" s="446"/>
    </row>
    <row r="1125" spans="1:5">
      <c r="A1125" s="441">
        <v>1123</v>
      </c>
      <c r="B1125" s="445"/>
      <c r="C1125" s="446"/>
      <c r="D1125" s="445"/>
      <c r="E1125" s="446"/>
    </row>
    <row r="1126" spans="1:5">
      <c r="A1126" s="441">
        <v>1124</v>
      </c>
      <c r="B1126" s="445"/>
      <c r="C1126" s="446"/>
      <c r="D1126" s="445"/>
      <c r="E1126" s="446"/>
    </row>
    <row r="1127" spans="1:5">
      <c r="A1127" s="441">
        <v>1125</v>
      </c>
      <c r="B1127" s="445"/>
      <c r="C1127" s="446"/>
      <c r="D1127" s="445"/>
      <c r="E1127" s="446"/>
    </row>
    <row r="1128" spans="1:5">
      <c r="A1128" s="441">
        <v>1126</v>
      </c>
      <c r="B1128" s="445"/>
      <c r="C1128" s="446"/>
      <c r="D1128" s="445"/>
      <c r="E1128" s="446"/>
    </row>
    <row r="1129" spans="1:5">
      <c r="A1129" s="441">
        <v>1127</v>
      </c>
      <c r="B1129" s="445"/>
      <c r="C1129" s="446"/>
      <c r="D1129" s="445"/>
      <c r="E1129" s="446"/>
    </row>
    <row r="1130" spans="1:5">
      <c r="A1130" s="441">
        <v>1128</v>
      </c>
      <c r="B1130" s="445"/>
      <c r="C1130" s="446"/>
      <c r="D1130" s="445"/>
      <c r="E1130" s="446"/>
    </row>
    <row r="1131" spans="1:5">
      <c r="A1131" s="441">
        <v>1129</v>
      </c>
      <c r="B1131" s="445"/>
      <c r="C1131" s="446"/>
      <c r="D1131" s="445"/>
      <c r="E1131" s="446"/>
    </row>
    <row r="1132" spans="1:5">
      <c r="A1132" s="441">
        <v>1130</v>
      </c>
      <c r="B1132" s="445"/>
      <c r="C1132" s="446"/>
      <c r="D1132" s="445"/>
      <c r="E1132" s="446"/>
    </row>
    <row r="1133" spans="1:5">
      <c r="A1133" s="441">
        <v>1131</v>
      </c>
      <c r="B1133" s="445"/>
      <c r="C1133" s="446"/>
      <c r="D1133" s="445"/>
      <c r="E1133" s="446"/>
    </row>
    <row r="1134" spans="1:5">
      <c r="A1134" s="441">
        <v>1132</v>
      </c>
      <c r="B1134" s="445"/>
      <c r="C1134" s="446"/>
      <c r="D1134" s="445"/>
      <c r="E1134" s="446"/>
    </row>
    <row r="1135" spans="1:5">
      <c r="A1135" s="441">
        <v>1133</v>
      </c>
      <c r="B1135" s="445"/>
      <c r="C1135" s="446"/>
      <c r="D1135" s="445"/>
      <c r="E1135" s="446"/>
    </row>
    <row r="1136" spans="1:5">
      <c r="A1136" s="441">
        <v>1134</v>
      </c>
      <c r="B1136" s="445"/>
      <c r="C1136" s="446"/>
      <c r="D1136" s="445"/>
      <c r="E1136" s="446"/>
    </row>
    <row r="1137" spans="1:5">
      <c r="A1137" s="441">
        <v>1135</v>
      </c>
      <c r="B1137" s="445"/>
      <c r="C1137" s="446"/>
      <c r="D1137" s="445"/>
      <c r="E1137" s="446"/>
    </row>
    <row r="1138" spans="1:5">
      <c r="A1138" s="441">
        <v>1136</v>
      </c>
      <c r="B1138" s="445"/>
      <c r="C1138" s="446"/>
      <c r="D1138" s="445"/>
      <c r="E1138" s="446"/>
    </row>
    <row r="1139" spans="1:5">
      <c r="A1139" s="441">
        <v>1137</v>
      </c>
      <c r="B1139" s="445"/>
      <c r="C1139" s="446"/>
      <c r="D1139" s="445"/>
      <c r="E1139" s="446"/>
    </row>
    <row r="1140" spans="1:5">
      <c r="A1140" s="441">
        <v>1138</v>
      </c>
      <c r="B1140" s="445"/>
      <c r="C1140" s="446"/>
      <c r="D1140" s="445"/>
      <c r="E1140" s="446"/>
    </row>
    <row r="1141" spans="1:5">
      <c r="A1141" s="441">
        <v>1139</v>
      </c>
      <c r="B1141" s="445"/>
      <c r="C1141" s="446"/>
      <c r="D1141" s="445"/>
      <c r="E1141" s="446"/>
    </row>
    <row r="1142" spans="1:5">
      <c r="A1142" s="441">
        <v>1140</v>
      </c>
      <c r="B1142" s="445"/>
      <c r="C1142" s="446"/>
      <c r="D1142" s="445"/>
      <c r="E1142" s="446"/>
    </row>
    <row r="1143" spans="1:5">
      <c r="A1143" s="441">
        <v>1141</v>
      </c>
      <c r="B1143" s="445"/>
      <c r="C1143" s="446"/>
      <c r="D1143" s="445"/>
      <c r="E1143" s="446"/>
    </row>
    <row r="1144" spans="1:5">
      <c r="A1144" s="441">
        <v>1142</v>
      </c>
      <c r="B1144" s="445"/>
      <c r="C1144" s="446"/>
      <c r="D1144" s="445"/>
      <c r="E1144" s="446"/>
    </row>
    <row r="1145" spans="1:5">
      <c r="A1145" s="441">
        <v>1143</v>
      </c>
      <c r="B1145" s="445"/>
      <c r="C1145" s="446"/>
      <c r="D1145" s="445"/>
      <c r="E1145" s="446"/>
    </row>
    <row r="1146" spans="1:5">
      <c r="A1146" s="441">
        <v>1144</v>
      </c>
      <c r="B1146" s="445"/>
      <c r="C1146" s="446"/>
      <c r="D1146" s="445"/>
      <c r="E1146" s="446"/>
    </row>
    <row r="1147" spans="1:5">
      <c r="A1147" s="441">
        <v>1145</v>
      </c>
      <c r="B1147" s="445"/>
      <c r="C1147" s="446"/>
      <c r="D1147" s="445"/>
      <c r="E1147" s="446"/>
    </row>
    <row r="1148" spans="1:5">
      <c r="A1148" s="441">
        <v>1146</v>
      </c>
      <c r="B1148" s="445"/>
      <c r="C1148" s="446"/>
      <c r="D1148" s="445"/>
      <c r="E1148" s="446"/>
    </row>
    <row r="1149" spans="1:5">
      <c r="A1149" s="441">
        <v>1147</v>
      </c>
      <c r="B1149" s="445"/>
      <c r="C1149" s="446"/>
      <c r="D1149" s="445"/>
      <c r="E1149" s="446"/>
    </row>
    <row r="1150" spans="1:5">
      <c r="A1150" s="441">
        <v>1148</v>
      </c>
      <c r="B1150" s="445"/>
      <c r="C1150" s="446"/>
      <c r="D1150" s="445"/>
      <c r="E1150" s="446"/>
    </row>
    <row r="1151" spans="1:5">
      <c r="A1151" s="441">
        <v>1149</v>
      </c>
      <c r="B1151" s="445"/>
      <c r="C1151" s="446"/>
      <c r="D1151" s="445"/>
      <c r="E1151" s="446"/>
    </row>
    <row r="1152" spans="1:5">
      <c r="A1152" s="441">
        <v>1150</v>
      </c>
      <c r="B1152" s="445"/>
      <c r="C1152" s="446"/>
      <c r="D1152" s="445"/>
      <c r="E1152" s="446"/>
    </row>
    <row r="1153" spans="1:5">
      <c r="A1153" s="441">
        <v>1151</v>
      </c>
      <c r="B1153" s="445"/>
      <c r="C1153" s="446"/>
      <c r="D1153" s="445"/>
      <c r="E1153" s="446"/>
    </row>
    <row r="1154" spans="1:5">
      <c r="A1154" s="441">
        <v>1152</v>
      </c>
      <c r="B1154" s="445"/>
      <c r="C1154" s="446"/>
      <c r="D1154" s="445"/>
      <c r="E1154" s="446"/>
    </row>
    <row r="1155" spans="1:5">
      <c r="A1155" s="441">
        <v>1153</v>
      </c>
      <c r="B1155" s="445"/>
      <c r="C1155" s="446"/>
      <c r="D1155" s="445"/>
      <c r="E1155" s="446"/>
    </row>
    <row r="1156" spans="1:5">
      <c r="A1156" s="441">
        <v>1154</v>
      </c>
      <c r="B1156" s="445"/>
      <c r="C1156" s="446"/>
      <c r="D1156" s="445"/>
      <c r="E1156" s="446"/>
    </row>
    <row r="1157" spans="1:5">
      <c r="A1157" s="441">
        <v>1155</v>
      </c>
      <c r="B1157" s="445"/>
      <c r="C1157" s="446"/>
      <c r="D1157" s="445"/>
      <c r="E1157" s="446"/>
    </row>
    <row r="1158" spans="1:5">
      <c r="A1158" s="441">
        <v>1156</v>
      </c>
      <c r="B1158" s="445"/>
      <c r="C1158" s="446"/>
      <c r="D1158" s="445"/>
      <c r="E1158" s="446"/>
    </row>
    <row r="1159" spans="1:5">
      <c r="A1159" s="441">
        <v>1157</v>
      </c>
      <c r="B1159" s="445"/>
      <c r="C1159" s="446"/>
      <c r="D1159" s="445"/>
      <c r="E1159" s="446"/>
    </row>
    <row r="1160" spans="1:5">
      <c r="A1160" s="441">
        <v>1158</v>
      </c>
      <c r="B1160" s="445"/>
      <c r="C1160" s="446"/>
      <c r="D1160" s="445"/>
      <c r="E1160" s="446"/>
    </row>
    <row r="1161" spans="1:5">
      <c r="A1161" s="441">
        <v>1159</v>
      </c>
      <c r="B1161" s="445"/>
      <c r="C1161" s="446"/>
      <c r="D1161" s="445"/>
      <c r="E1161" s="446"/>
    </row>
    <row r="1162" spans="1:5">
      <c r="A1162" s="441">
        <v>1160</v>
      </c>
      <c r="B1162" s="445"/>
      <c r="C1162" s="446"/>
      <c r="D1162" s="445"/>
      <c r="E1162" s="446"/>
    </row>
    <row r="1163" spans="1:5">
      <c r="A1163" s="441">
        <v>1161</v>
      </c>
      <c r="B1163" s="445"/>
      <c r="C1163" s="446"/>
      <c r="D1163" s="445"/>
      <c r="E1163" s="446"/>
    </row>
    <row r="1164" spans="1:5">
      <c r="A1164" s="441">
        <v>1162</v>
      </c>
      <c r="B1164" s="445"/>
      <c r="C1164" s="446"/>
      <c r="D1164" s="445"/>
      <c r="E1164" s="446"/>
    </row>
    <row r="1165" spans="1:5">
      <c r="A1165" s="441">
        <v>1163</v>
      </c>
      <c r="B1165" s="445"/>
      <c r="C1165" s="446"/>
      <c r="D1165" s="445"/>
      <c r="E1165" s="446"/>
    </row>
    <row r="1166" spans="1:5">
      <c r="A1166" s="441">
        <v>1164</v>
      </c>
      <c r="B1166" s="445"/>
      <c r="C1166" s="446"/>
      <c r="D1166" s="445"/>
      <c r="E1166" s="446"/>
    </row>
    <row r="1167" spans="1:5">
      <c r="A1167" s="441">
        <v>1165</v>
      </c>
      <c r="B1167" s="445"/>
      <c r="C1167" s="446"/>
      <c r="D1167" s="445"/>
      <c r="E1167" s="446"/>
    </row>
    <row r="1168" spans="1:5">
      <c r="A1168" s="441">
        <v>1166</v>
      </c>
      <c r="B1168" s="445"/>
      <c r="C1168" s="446"/>
      <c r="D1168" s="445"/>
      <c r="E1168" s="446"/>
    </row>
    <row r="1169" spans="1:5">
      <c r="A1169" s="441">
        <v>1167</v>
      </c>
      <c r="B1169" s="445"/>
      <c r="C1169" s="446"/>
      <c r="D1169" s="445"/>
      <c r="E1169" s="446"/>
    </row>
    <row r="1170" spans="1:5">
      <c r="A1170" s="441">
        <v>1168</v>
      </c>
      <c r="B1170" s="445"/>
      <c r="C1170" s="446"/>
      <c r="D1170" s="445"/>
      <c r="E1170" s="446"/>
    </row>
    <row r="1171" spans="1:5">
      <c r="A1171" s="441">
        <v>1169</v>
      </c>
      <c r="B1171" s="445"/>
      <c r="C1171" s="446"/>
      <c r="D1171" s="445"/>
      <c r="E1171" s="446"/>
    </row>
    <row r="1172" spans="1:5">
      <c r="A1172" s="441">
        <v>1170</v>
      </c>
      <c r="B1172" s="445"/>
      <c r="C1172" s="446"/>
      <c r="D1172" s="445"/>
      <c r="E1172" s="446"/>
    </row>
    <row r="1173" spans="1:5">
      <c r="A1173" s="441">
        <v>1171</v>
      </c>
      <c r="B1173" s="445"/>
      <c r="C1173" s="446"/>
      <c r="D1173" s="445"/>
      <c r="E1173" s="446"/>
    </row>
    <row r="1174" spans="1:5">
      <c r="A1174" s="441">
        <v>1172</v>
      </c>
      <c r="B1174" s="445"/>
      <c r="C1174" s="446"/>
      <c r="D1174" s="445"/>
      <c r="E1174" s="446"/>
    </row>
    <row r="1175" spans="1:5">
      <c r="A1175" s="441">
        <v>1173</v>
      </c>
      <c r="B1175" s="445"/>
      <c r="C1175" s="446"/>
      <c r="D1175" s="445"/>
      <c r="E1175" s="446"/>
    </row>
    <row r="1176" spans="1:5">
      <c r="A1176" s="441">
        <v>1174</v>
      </c>
      <c r="B1176" s="445"/>
      <c r="C1176" s="446"/>
      <c r="D1176" s="445"/>
      <c r="E1176" s="446"/>
    </row>
    <row r="1177" spans="1:5">
      <c r="A1177" s="441">
        <v>1175</v>
      </c>
      <c r="B1177" s="445"/>
      <c r="C1177" s="446"/>
      <c r="D1177" s="445"/>
      <c r="E1177" s="446"/>
    </row>
    <row r="1178" spans="1:5">
      <c r="A1178" s="441">
        <v>1176</v>
      </c>
      <c r="B1178" s="445"/>
      <c r="C1178" s="446"/>
      <c r="D1178" s="445"/>
      <c r="E1178" s="446"/>
    </row>
    <row r="1179" spans="1:5">
      <c r="A1179" s="441">
        <v>1177</v>
      </c>
      <c r="B1179" s="445"/>
      <c r="C1179" s="446"/>
      <c r="D1179" s="445"/>
      <c r="E1179" s="446"/>
    </row>
    <row r="1180" spans="1:5">
      <c r="A1180" s="441">
        <v>1178</v>
      </c>
      <c r="B1180" s="445"/>
      <c r="C1180" s="446"/>
      <c r="D1180" s="445"/>
      <c r="E1180" s="446"/>
    </row>
    <row r="1181" spans="1:5">
      <c r="A1181" s="441">
        <v>1179</v>
      </c>
      <c r="B1181" s="445"/>
      <c r="C1181" s="446"/>
      <c r="D1181" s="445"/>
      <c r="E1181" s="446"/>
    </row>
    <row r="1182" spans="1:5">
      <c r="A1182" s="441">
        <v>1180</v>
      </c>
      <c r="B1182" s="445"/>
      <c r="C1182" s="446"/>
      <c r="D1182" s="445"/>
      <c r="E1182" s="446"/>
    </row>
    <row r="1183" spans="1:5">
      <c r="A1183" s="441">
        <v>1181</v>
      </c>
      <c r="B1183" s="445"/>
      <c r="C1183" s="446"/>
      <c r="D1183" s="445"/>
      <c r="E1183" s="446"/>
    </row>
    <row r="1184" spans="1:5">
      <c r="A1184" s="441">
        <v>1182</v>
      </c>
      <c r="B1184" s="445"/>
      <c r="C1184" s="446"/>
      <c r="D1184" s="445"/>
      <c r="E1184" s="446"/>
    </row>
    <row r="1185" spans="1:5">
      <c r="A1185" s="441">
        <v>1183</v>
      </c>
      <c r="B1185" s="445"/>
      <c r="C1185" s="446"/>
      <c r="D1185" s="445"/>
      <c r="E1185" s="446"/>
    </row>
    <row r="1186" spans="1:5">
      <c r="A1186" s="441">
        <v>1184</v>
      </c>
      <c r="B1186" s="445"/>
      <c r="C1186" s="446"/>
      <c r="D1186" s="445"/>
      <c r="E1186" s="446"/>
    </row>
    <row r="1187" spans="1:5">
      <c r="A1187" s="441">
        <v>1185</v>
      </c>
      <c r="B1187" s="445"/>
      <c r="C1187" s="446"/>
      <c r="D1187" s="445"/>
      <c r="E1187" s="446"/>
    </row>
    <row r="1188" spans="1:5">
      <c r="A1188" s="441">
        <v>1186</v>
      </c>
      <c r="B1188" s="445"/>
      <c r="C1188" s="446"/>
      <c r="D1188" s="445"/>
      <c r="E1188" s="446"/>
    </row>
    <row r="1189" spans="1:5">
      <c r="A1189" s="441">
        <v>1187</v>
      </c>
      <c r="B1189" s="445"/>
      <c r="C1189" s="446"/>
      <c r="D1189" s="445"/>
      <c r="E1189" s="446"/>
    </row>
    <row r="1190" spans="1:5">
      <c r="A1190" s="441">
        <v>1188</v>
      </c>
      <c r="B1190" s="445"/>
      <c r="C1190" s="446"/>
      <c r="D1190" s="445"/>
      <c r="E1190" s="446"/>
    </row>
    <row r="1191" spans="1:5">
      <c r="A1191" s="441">
        <v>1189</v>
      </c>
      <c r="B1191" s="445"/>
      <c r="C1191" s="446"/>
      <c r="D1191" s="445"/>
      <c r="E1191" s="446"/>
    </row>
    <row r="1192" spans="1:5">
      <c r="A1192" s="441">
        <v>1190</v>
      </c>
      <c r="B1192" s="445"/>
      <c r="C1192" s="446"/>
      <c r="D1192" s="445"/>
      <c r="E1192" s="446"/>
    </row>
    <row r="1193" spans="1:5">
      <c r="A1193" s="441">
        <v>1191</v>
      </c>
      <c r="B1193" s="445"/>
      <c r="C1193" s="446"/>
      <c r="D1193" s="445"/>
      <c r="E1193" s="446"/>
    </row>
    <row r="1194" spans="1:5">
      <c r="A1194" s="441">
        <v>1192</v>
      </c>
      <c r="B1194" s="445"/>
      <c r="C1194" s="446"/>
      <c r="D1194" s="445"/>
      <c r="E1194" s="446"/>
    </row>
    <row r="1195" spans="1:5">
      <c r="A1195" s="441">
        <v>1193</v>
      </c>
      <c r="B1195" s="445"/>
      <c r="C1195" s="446"/>
      <c r="D1195" s="445"/>
      <c r="E1195" s="446"/>
    </row>
    <row r="1196" spans="1:5">
      <c r="A1196" s="441">
        <v>1194</v>
      </c>
      <c r="B1196" s="445"/>
      <c r="C1196" s="446"/>
      <c r="D1196" s="445"/>
      <c r="E1196" s="446"/>
    </row>
    <row r="1197" spans="1:5">
      <c r="A1197" s="441">
        <v>1195</v>
      </c>
      <c r="B1197" s="445"/>
      <c r="C1197" s="446"/>
      <c r="D1197" s="445"/>
      <c r="E1197" s="446"/>
    </row>
    <row r="1198" spans="1:5">
      <c r="A1198" s="441">
        <v>1196</v>
      </c>
      <c r="B1198" s="445"/>
      <c r="C1198" s="446"/>
      <c r="D1198" s="445"/>
      <c r="E1198" s="446"/>
    </row>
    <row r="1199" spans="1:5">
      <c r="A1199" s="441">
        <v>1197</v>
      </c>
      <c r="B1199" s="445"/>
      <c r="C1199" s="446"/>
      <c r="D1199" s="445"/>
      <c r="E1199" s="446"/>
    </row>
    <row r="1200" spans="1:5">
      <c r="A1200" s="441">
        <v>1198</v>
      </c>
      <c r="B1200" s="445"/>
      <c r="C1200" s="446"/>
      <c r="D1200" s="445"/>
      <c r="E1200" s="446"/>
    </row>
    <row r="1201" spans="1:5">
      <c r="A1201" s="441">
        <v>1199</v>
      </c>
      <c r="B1201" s="445"/>
      <c r="C1201" s="446"/>
      <c r="D1201" s="445"/>
      <c r="E1201" s="446"/>
    </row>
    <row r="1202" spans="1:5">
      <c r="A1202" s="441">
        <v>1200</v>
      </c>
      <c r="B1202" s="445"/>
      <c r="C1202" s="446"/>
      <c r="D1202" s="445"/>
      <c r="E1202" s="446"/>
    </row>
    <row r="1203" spans="1:5">
      <c r="A1203" s="441">
        <v>1201</v>
      </c>
      <c r="B1203" s="445"/>
      <c r="C1203" s="446"/>
      <c r="D1203" s="445"/>
      <c r="E1203" s="446"/>
    </row>
    <row r="1204" spans="1:5">
      <c r="A1204" s="441">
        <v>1202</v>
      </c>
      <c r="B1204" s="445"/>
      <c r="C1204" s="446"/>
      <c r="D1204" s="445"/>
      <c r="E1204" s="446"/>
    </row>
    <row r="1205" spans="1:5">
      <c r="A1205" s="441">
        <v>1203</v>
      </c>
      <c r="B1205" s="445"/>
      <c r="C1205" s="446"/>
      <c r="D1205" s="445"/>
      <c r="E1205" s="446"/>
    </row>
    <row r="1206" spans="1:5">
      <c r="A1206" s="441">
        <v>1204</v>
      </c>
      <c r="B1206" s="445"/>
      <c r="C1206" s="446"/>
      <c r="D1206" s="445"/>
      <c r="E1206" s="446"/>
    </row>
    <row r="1207" spans="1:5">
      <c r="A1207" s="441">
        <v>1205</v>
      </c>
      <c r="B1207" s="445"/>
      <c r="C1207" s="446"/>
      <c r="D1207" s="445"/>
      <c r="E1207" s="446"/>
    </row>
    <row r="1208" spans="1:5">
      <c r="A1208" s="441">
        <v>1206</v>
      </c>
      <c r="B1208" s="445"/>
      <c r="C1208" s="446"/>
      <c r="D1208" s="445"/>
      <c r="E1208" s="446"/>
    </row>
    <row r="1209" spans="1:5">
      <c r="A1209" s="441">
        <v>1207</v>
      </c>
      <c r="B1209" s="445"/>
      <c r="C1209" s="446"/>
      <c r="D1209" s="445"/>
      <c r="E1209" s="446"/>
    </row>
    <row r="1210" spans="1:5">
      <c r="A1210" s="441">
        <v>1208</v>
      </c>
      <c r="B1210" s="445"/>
      <c r="C1210" s="446"/>
      <c r="D1210" s="445"/>
      <c r="E1210" s="446"/>
    </row>
    <row r="1211" spans="1:5">
      <c r="A1211" s="441">
        <v>1209</v>
      </c>
      <c r="B1211" s="445"/>
      <c r="C1211" s="446"/>
      <c r="D1211" s="445"/>
      <c r="E1211" s="446"/>
    </row>
    <row r="1212" spans="1:5">
      <c r="A1212" s="441">
        <v>1210</v>
      </c>
      <c r="B1212" s="445"/>
      <c r="C1212" s="446"/>
      <c r="D1212" s="445"/>
      <c r="E1212" s="446"/>
    </row>
    <row r="1213" spans="1:5">
      <c r="A1213" s="441">
        <v>1211</v>
      </c>
      <c r="B1213" s="445"/>
      <c r="C1213" s="446"/>
      <c r="D1213" s="445"/>
      <c r="E1213" s="446"/>
    </row>
    <row r="1214" spans="1:5">
      <c r="A1214" s="441">
        <v>1212</v>
      </c>
      <c r="B1214" s="445"/>
      <c r="C1214" s="446"/>
      <c r="D1214" s="445"/>
      <c r="E1214" s="446"/>
    </row>
    <row r="1215" spans="1:5">
      <c r="A1215" s="441">
        <v>1213</v>
      </c>
      <c r="B1215" s="445"/>
      <c r="C1215" s="446"/>
      <c r="D1215" s="445"/>
      <c r="E1215" s="446"/>
    </row>
    <row r="1216" spans="1:5">
      <c r="A1216" s="441">
        <v>1214</v>
      </c>
      <c r="B1216" s="445"/>
      <c r="C1216" s="446"/>
      <c r="D1216" s="445"/>
      <c r="E1216" s="446"/>
    </row>
    <row r="1217" spans="1:5">
      <c r="A1217" s="441">
        <v>1215</v>
      </c>
      <c r="B1217" s="445"/>
      <c r="C1217" s="446"/>
      <c r="D1217" s="445"/>
      <c r="E1217" s="446"/>
    </row>
    <row r="1218" spans="1:5">
      <c r="A1218" s="441">
        <v>1216</v>
      </c>
      <c r="B1218" s="445"/>
      <c r="C1218" s="446"/>
      <c r="D1218" s="445"/>
      <c r="E1218" s="446"/>
    </row>
    <row r="1219" spans="1:5">
      <c r="A1219" s="441">
        <v>1217</v>
      </c>
      <c r="B1219" s="445"/>
      <c r="C1219" s="446"/>
      <c r="D1219" s="445"/>
      <c r="E1219" s="446"/>
    </row>
    <row r="1220" spans="1:5">
      <c r="A1220" s="441">
        <v>1218</v>
      </c>
      <c r="B1220" s="445"/>
      <c r="C1220" s="446"/>
      <c r="D1220" s="445"/>
      <c r="E1220" s="446"/>
    </row>
    <row r="1221" spans="1:5">
      <c r="A1221" s="441">
        <v>1219</v>
      </c>
      <c r="B1221" s="445"/>
      <c r="C1221" s="446"/>
      <c r="D1221" s="445"/>
      <c r="E1221" s="446"/>
    </row>
    <row r="1222" spans="1:5">
      <c r="A1222" s="441">
        <v>1220</v>
      </c>
      <c r="B1222" s="445"/>
      <c r="C1222" s="446"/>
      <c r="D1222" s="445"/>
      <c r="E1222" s="446"/>
    </row>
    <row r="1223" spans="1:5">
      <c r="A1223" s="441">
        <v>1221</v>
      </c>
      <c r="B1223" s="445"/>
      <c r="C1223" s="446"/>
      <c r="D1223" s="445"/>
      <c r="E1223" s="446"/>
    </row>
    <row r="1224" spans="1:5">
      <c r="A1224" s="441">
        <v>1222</v>
      </c>
      <c r="B1224" s="445"/>
      <c r="C1224" s="446"/>
      <c r="D1224" s="445"/>
      <c r="E1224" s="446"/>
    </row>
    <row r="1225" spans="1:5">
      <c r="A1225" s="441">
        <v>1223</v>
      </c>
      <c r="B1225" s="445"/>
      <c r="C1225" s="446"/>
      <c r="D1225" s="445"/>
      <c r="E1225" s="446"/>
    </row>
    <row r="1226" spans="1:5">
      <c r="A1226" s="441">
        <v>1224</v>
      </c>
      <c r="B1226" s="445"/>
      <c r="C1226" s="446"/>
      <c r="D1226" s="445"/>
      <c r="E1226" s="446"/>
    </row>
    <row r="1227" spans="1:5">
      <c r="A1227" s="441">
        <v>1225</v>
      </c>
      <c r="B1227" s="445"/>
      <c r="C1227" s="446"/>
      <c r="D1227" s="445"/>
      <c r="E1227" s="446"/>
    </row>
    <row r="1228" spans="1:5">
      <c r="A1228" s="441">
        <v>1226</v>
      </c>
      <c r="B1228" s="445"/>
      <c r="C1228" s="446"/>
      <c r="D1228" s="445"/>
      <c r="E1228" s="446"/>
    </row>
    <row r="1229" spans="1:5">
      <c r="A1229" s="441">
        <v>1227</v>
      </c>
      <c r="B1229" s="445"/>
      <c r="C1229" s="446"/>
      <c r="D1229" s="445"/>
      <c r="E1229" s="446"/>
    </row>
    <row r="1230" spans="1:5">
      <c r="A1230" s="441">
        <v>1228</v>
      </c>
      <c r="B1230" s="445"/>
      <c r="C1230" s="446"/>
      <c r="D1230" s="445"/>
      <c r="E1230" s="446"/>
    </row>
    <row r="1231" spans="1:5">
      <c r="A1231" s="441">
        <v>1229</v>
      </c>
      <c r="B1231" s="445"/>
      <c r="C1231" s="446"/>
      <c r="D1231" s="445"/>
      <c r="E1231" s="446"/>
    </row>
    <row r="1232" spans="1:5">
      <c r="A1232" s="441">
        <v>1230</v>
      </c>
      <c r="B1232" s="445"/>
      <c r="C1232" s="446"/>
      <c r="D1232" s="445"/>
      <c r="E1232" s="446"/>
    </row>
    <row r="1233" spans="1:5">
      <c r="A1233" s="441">
        <v>1231</v>
      </c>
      <c r="B1233" s="445"/>
      <c r="C1233" s="446"/>
      <c r="D1233" s="445"/>
      <c r="E1233" s="446"/>
    </row>
    <row r="1234" spans="1:5">
      <c r="A1234" s="441">
        <v>1232</v>
      </c>
      <c r="B1234" s="445"/>
      <c r="C1234" s="446"/>
      <c r="D1234" s="445"/>
      <c r="E1234" s="446"/>
    </row>
    <row r="1235" spans="1:5">
      <c r="A1235" s="441">
        <v>1233</v>
      </c>
      <c r="B1235" s="445"/>
      <c r="C1235" s="446"/>
      <c r="D1235" s="445"/>
      <c r="E1235" s="446"/>
    </row>
    <row r="1236" spans="1:5">
      <c r="A1236" s="441">
        <v>1234</v>
      </c>
      <c r="B1236" s="445"/>
      <c r="C1236" s="446"/>
      <c r="D1236" s="445"/>
      <c r="E1236" s="446"/>
    </row>
    <row r="1237" spans="1:5">
      <c r="A1237" s="441">
        <v>1235</v>
      </c>
      <c r="B1237" s="445"/>
      <c r="C1237" s="446"/>
      <c r="D1237" s="445"/>
      <c r="E1237" s="446"/>
    </row>
    <row r="1238" spans="1:5">
      <c r="A1238" s="441">
        <v>1236</v>
      </c>
      <c r="B1238" s="445"/>
      <c r="C1238" s="446"/>
      <c r="D1238" s="445"/>
      <c r="E1238" s="446"/>
    </row>
    <row r="1239" spans="1:5">
      <c r="A1239" s="441">
        <v>1237</v>
      </c>
      <c r="B1239" s="445"/>
      <c r="C1239" s="446"/>
      <c r="D1239" s="445"/>
      <c r="E1239" s="446"/>
    </row>
    <row r="1240" spans="1:5">
      <c r="A1240" s="441">
        <v>1238</v>
      </c>
      <c r="B1240" s="445"/>
      <c r="C1240" s="446"/>
      <c r="D1240" s="445"/>
      <c r="E1240" s="446"/>
    </row>
    <row r="1241" spans="1:5">
      <c r="A1241" s="441">
        <v>1239</v>
      </c>
      <c r="B1241" s="445"/>
      <c r="C1241" s="446"/>
      <c r="D1241" s="445"/>
      <c r="E1241" s="446"/>
    </row>
    <row r="1242" spans="1:5">
      <c r="A1242" s="441">
        <v>1240</v>
      </c>
      <c r="B1242" s="445"/>
      <c r="C1242" s="446"/>
      <c r="D1242" s="445"/>
      <c r="E1242" s="446"/>
    </row>
    <row r="1243" spans="1:5">
      <c r="A1243" s="441">
        <v>1241</v>
      </c>
      <c r="B1243" s="445"/>
      <c r="C1243" s="446"/>
      <c r="D1243" s="445"/>
      <c r="E1243" s="446"/>
    </row>
    <row r="1244" spans="1:5">
      <c r="A1244" s="441">
        <v>1242</v>
      </c>
      <c r="B1244" s="445"/>
      <c r="C1244" s="446"/>
      <c r="D1244" s="445"/>
      <c r="E1244" s="446"/>
    </row>
    <row r="1245" spans="1:5">
      <c r="A1245" s="441">
        <v>1243</v>
      </c>
      <c r="B1245" s="445"/>
      <c r="C1245" s="446"/>
      <c r="D1245" s="445"/>
      <c r="E1245" s="446"/>
    </row>
    <row r="1246" spans="1:5">
      <c r="A1246" s="441">
        <v>1244</v>
      </c>
      <c r="B1246" s="445"/>
      <c r="C1246" s="446"/>
      <c r="D1246" s="445"/>
      <c r="E1246" s="446"/>
    </row>
    <row r="1247" spans="1:5">
      <c r="A1247" s="441">
        <v>1245</v>
      </c>
      <c r="B1247" s="445"/>
      <c r="C1247" s="446"/>
      <c r="D1247" s="445"/>
      <c r="E1247" s="446"/>
    </row>
    <row r="1248" spans="1:5">
      <c r="A1248" s="441">
        <v>1246</v>
      </c>
      <c r="B1248" s="445"/>
      <c r="C1248" s="446"/>
      <c r="D1248" s="445"/>
      <c r="E1248" s="446"/>
    </row>
    <row r="1249" spans="1:5">
      <c r="A1249" s="441">
        <v>1247</v>
      </c>
      <c r="B1249" s="445"/>
      <c r="C1249" s="446"/>
      <c r="D1249" s="445"/>
      <c r="E1249" s="446"/>
    </row>
    <row r="1250" spans="1:5">
      <c r="A1250" s="441">
        <v>1248</v>
      </c>
      <c r="B1250" s="445"/>
      <c r="C1250" s="446"/>
      <c r="D1250" s="445"/>
      <c r="E1250" s="446"/>
    </row>
    <row r="1251" spans="1:5">
      <c r="A1251" s="441">
        <v>1249</v>
      </c>
      <c r="B1251" s="445"/>
      <c r="C1251" s="446"/>
      <c r="D1251" s="445"/>
      <c r="E1251" s="446"/>
    </row>
    <row r="1252" spans="1:5">
      <c r="A1252" s="441">
        <v>1250</v>
      </c>
      <c r="B1252" s="445"/>
      <c r="C1252" s="446"/>
      <c r="D1252" s="445"/>
      <c r="E1252" s="446"/>
    </row>
    <row r="1253" spans="1:5">
      <c r="A1253" s="441">
        <v>1251</v>
      </c>
      <c r="B1253" s="445"/>
      <c r="C1253" s="446"/>
      <c r="D1253" s="445"/>
      <c r="E1253" s="446"/>
    </row>
    <row r="1254" spans="1:5">
      <c r="A1254" s="441">
        <v>1252</v>
      </c>
      <c r="B1254" s="445"/>
      <c r="C1254" s="446"/>
      <c r="D1254" s="445"/>
      <c r="E1254" s="446"/>
    </row>
    <row r="1255" spans="1:5">
      <c r="A1255" s="441">
        <v>1253</v>
      </c>
      <c r="B1255" s="445"/>
      <c r="C1255" s="446"/>
      <c r="D1255" s="445"/>
      <c r="E1255" s="446"/>
    </row>
    <row r="1256" spans="1:5">
      <c r="A1256" s="441">
        <v>1254</v>
      </c>
      <c r="B1256" s="445"/>
      <c r="C1256" s="446"/>
      <c r="D1256" s="445"/>
      <c r="E1256" s="446"/>
    </row>
    <row r="1257" spans="1:5">
      <c r="A1257" s="441">
        <v>1255</v>
      </c>
      <c r="B1257" s="445"/>
      <c r="C1257" s="446"/>
      <c r="D1257" s="445"/>
      <c r="E1257" s="446"/>
    </row>
    <row r="1258" spans="1:5">
      <c r="A1258" s="441">
        <v>1256</v>
      </c>
      <c r="B1258" s="445"/>
      <c r="C1258" s="446"/>
      <c r="D1258" s="445"/>
      <c r="E1258" s="446"/>
    </row>
    <row r="1259" spans="1:5">
      <c r="A1259" s="441">
        <v>1257</v>
      </c>
      <c r="B1259" s="445"/>
      <c r="C1259" s="446"/>
      <c r="D1259" s="445"/>
      <c r="E1259" s="446"/>
    </row>
    <row r="1260" spans="1:5">
      <c r="A1260" s="441">
        <v>1258</v>
      </c>
      <c r="B1260" s="445"/>
      <c r="C1260" s="446"/>
      <c r="D1260" s="445"/>
      <c r="E1260" s="446"/>
    </row>
    <row r="1261" spans="1:5">
      <c r="A1261" s="441">
        <v>1259</v>
      </c>
      <c r="B1261" s="445"/>
      <c r="C1261" s="446"/>
      <c r="D1261" s="445"/>
      <c r="E1261" s="446"/>
    </row>
    <row r="1262" spans="1:5">
      <c r="A1262" s="441">
        <v>1260</v>
      </c>
      <c r="B1262" s="445"/>
      <c r="C1262" s="446"/>
      <c r="D1262" s="445"/>
      <c r="E1262" s="446"/>
    </row>
    <row r="1263" spans="1:5">
      <c r="A1263" s="441">
        <v>1261</v>
      </c>
      <c r="B1263" s="445"/>
      <c r="C1263" s="446"/>
      <c r="D1263" s="445"/>
      <c r="E1263" s="446"/>
    </row>
    <row r="1264" spans="1:5">
      <c r="A1264" s="441">
        <v>1262</v>
      </c>
      <c r="B1264" s="445"/>
      <c r="C1264" s="446"/>
      <c r="D1264" s="445"/>
      <c r="E1264" s="446"/>
    </row>
    <row r="1265" spans="1:5">
      <c r="A1265" s="441">
        <v>1263</v>
      </c>
      <c r="B1265" s="445"/>
      <c r="C1265" s="446"/>
      <c r="D1265" s="445"/>
      <c r="E1265" s="446"/>
    </row>
    <row r="1266" spans="1:5">
      <c r="A1266" s="441">
        <v>1264</v>
      </c>
      <c r="B1266" s="445"/>
      <c r="C1266" s="446"/>
      <c r="D1266" s="445"/>
      <c r="E1266" s="446"/>
    </row>
    <row r="1267" spans="1:5">
      <c r="A1267" s="441">
        <v>1265</v>
      </c>
      <c r="B1267" s="445"/>
      <c r="C1267" s="446"/>
      <c r="D1267" s="445"/>
      <c r="E1267" s="446"/>
    </row>
    <row r="1268" spans="1:5">
      <c r="A1268" s="441">
        <v>1266</v>
      </c>
      <c r="B1268" s="445"/>
      <c r="C1268" s="446"/>
      <c r="D1268" s="445"/>
      <c r="E1268" s="446"/>
    </row>
    <row r="1269" spans="1:5">
      <c r="A1269" s="441">
        <v>1267</v>
      </c>
      <c r="B1269" s="445"/>
      <c r="C1269" s="446"/>
      <c r="D1269" s="445"/>
      <c r="E1269" s="446"/>
    </row>
    <row r="1270" spans="1:5">
      <c r="A1270" s="441">
        <v>1268</v>
      </c>
      <c r="B1270" s="445"/>
      <c r="C1270" s="446"/>
      <c r="D1270" s="445"/>
      <c r="E1270" s="446"/>
    </row>
    <row r="1271" spans="1:5">
      <c r="A1271" s="441">
        <v>1269</v>
      </c>
      <c r="B1271" s="445"/>
      <c r="C1271" s="446"/>
      <c r="D1271" s="445"/>
      <c r="E1271" s="446"/>
    </row>
    <row r="1272" spans="1:5">
      <c r="A1272" s="441">
        <v>1270</v>
      </c>
      <c r="B1272" s="445"/>
      <c r="C1272" s="446"/>
      <c r="D1272" s="445"/>
      <c r="E1272" s="446"/>
    </row>
    <row r="1273" spans="1:5">
      <c r="A1273" s="441">
        <v>1271</v>
      </c>
      <c r="B1273" s="445"/>
      <c r="C1273" s="446"/>
      <c r="D1273" s="445"/>
      <c r="E1273" s="446"/>
    </row>
    <row r="1274" spans="1:5">
      <c r="A1274" s="441">
        <v>1272</v>
      </c>
      <c r="B1274" s="445"/>
      <c r="C1274" s="446"/>
      <c r="D1274" s="445"/>
      <c r="E1274" s="446"/>
    </row>
    <row r="1275" spans="1:5">
      <c r="A1275" s="441">
        <v>1273</v>
      </c>
      <c r="B1275" s="445"/>
      <c r="C1275" s="446"/>
      <c r="D1275" s="445"/>
      <c r="E1275" s="446"/>
    </row>
    <row r="1276" spans="1:5">
      <c r="A1276" s="441">
        <v>1274</v>
      </c>
      <c r="B1276" s="445"/>
      <c r="C1276" s="446"/>
      <c r="D1276" s="445"/>
      <c r="E1276" s="446"/>
    </row>
    <row r="1277" spans="1:5">
      <c r="A1277" s="441">
        <v>1275</v>
      </c>
      <c r="B1277" s="445"/>
      <c r="C1277" s="446"/>
      <c r="D1277" s="445"/>
      <c r="E1277" s="446"/>
    </row>
    <row r="1278" spans="1:5">
      <c r="A1278" s="441">
        <v>1276</v>
      </c>
      <c r="B1278" s="445"/>
      <c r="C1278" s="446"/>
      <c r="D1278" s="445"/>
      <c r="E1278" s="446"/>
    </row>
    <row r="1279" spans="1:5">
      <c r="A1279" s="441">
        <v>1277</v>
      </c>
      <c r="B1279" s="445"/>
      <c r="C1279" s="446"/>
      <c r="D1279" s="445"/>
      <c r="E1279" s="446"/>
    </row>
    <row r="1280" spans="1:5">
      <c r="A1280" s="441">
        <v>1278</v>
      </c>
      <c r="B1280" s="445"/>
      <c r="C1280" s="446"/>
      <c r="D1280" s="445"/>
      <c r="E1280" s="446"/>
    </row>
    <row r="1281" spans="1:5">
      <c r="A1281" s="441">
        <v>1279</v>
      </c>
      <c r="B1281" s="445"/>
      <c r="C1281" s="446"/>
      <c r="D1281" s="445"/>
      <c r="E1281" s="446"/>
    </row>
    <row r="1282" spans="1:5">
      <c r="A1282" s="441">
        <v>1280</v>
      </c>
      <c r="B1282" s="445"/>
      <c r="C1282" s="446"/>
      <c r="D1282" s="445"/>
      <c r="E1282" s="446"/>
    </row>
    <row r="1283" spans="1:5">
      <c r="A1283" s="441">
        <v>1281</v>
      </c>
      <c r="B1283" s="445"/>
      <c r="C1283" s="446"/>
      <c r="D1283" s="445"/>
      <c r="E1283" s="446"/>
    </row>
    <row r="1284" spans="1:5">
      <c r="A1284" s="441">
        <v>1282</v>
      </c>
      <c r="B1284" s="445"/>
      <c r="C1284" s="446"/>
      <c r="D1284" s="445"/>
      <c r="E1284" s="446"/>
    </row>
    <row r="1285" spans="1:5">
      <c r="A1285" s="441">
        <v>1283</v>
      </c>
      <c r="B1285" s="445"/>
      <c r="C1285" s="446"/>
      <c r="D1285" s="445"/>
      <c r="E1285" s="446"/>
    </row>
    <row r="1286" spans="1:5">
      <c r="A1286" s="441">
        <v>1284</v>
      </c>
      <c r="B1286" s="445"/>
      <c r="C1286" s="446"/>
      <c r="D1286" s="445"/>
      <c r="E1286" s="446"/>
    </row>
    <row r="1287" spans="1:5">
      <c r="A1287" s="441">
        <v>1285</v>
      </c>
      <c r="B1287" s="445"/>
      <c r="C1287" s="446"/>
      <c r="D1287" s="445"/>
      <c r="E1287" s="446"/>
    </row>
    <row r="1288" spans="1:5">
      <c r="A1288" s="441">
        <v>1286</v>
      </c>
      <c r="B1288" s="445"/>
      <c r="C1288" s="446"/>
      <c r="D1288" s="445"/>
      <c r="E1288" s="446"/>
    </row>
    <row r="1289" spans="1:5">
      <c r="A1289" s="441">
        <v>1287</v>
      </c>
      <c r="B1289" s="445"/>
      <c r="C1289" s="446"/>
      <c r="D1289" s="445"/>
      <c r="E1289" s="446"/>
    </row>
    <row r="1290" spans="1:5">
      <c r="A1290" s="441">
        <v>1288</v>
      </c>
      <c r="B1290" s="445"/>
      <c r="C1290" s="446"/>
      <c r="D1290" s="445"/>
      <c r="E1290" s="446"/>
    </row>
    <row r="1291" spans="1:5">
      <c r="A1291" s="441">
        <v>1289</v>
      </c>
      <c r="B1291" s="445"/>
      <c r="C1291" s="446"/>
      <c r="D1291" s="445"/>
      <c r="E1291" s="446"/>
    </row>
    <row r="1292" spans="1:5">
      <c r="A1292" s="441">
        <v>1290</v>
      </c>
      <c r="B1292" s="445"/>
      <c r="C1292" s="446"/>
      <c r="D1292" s="445"/>
      <c r="E1292" s="446"/>
    </row>
    <row r="1293" spans="1:5">
      <c r="A1293" s="441">
        <v>1291</v>
      </c>
      <c r="B1293" s="445"/>
      <c r="C1293" s="446"/>
      <c r="D1293" s="445"/>
      <c r="E1293" s="446"/>
    </row>
    <row r="1294" spans="1:5">
      <c r="A1294" s="441">
        <v>1292</v>
      </c>
      <c r="B1294" s="445"/>
      <c r="C1294" s="446"/>
      <c r="D1294" s="445"/>
      <c r="E1294" s="446"/>
    </row>
    <row r="1295" spans="1:5">
      <c r="A1295" s="441">
        <v>1293</v>
      </c>
      <c r="B1295" s="445"/>
      <c r="C1295" s="446"/>
      <c r="D1295" s="445"/>
      <c r="E1295" s="446"/>
    </row>
    <row r="1296" spans="1:5">
      <c r="A1296" s="441">
        <v>1294</v>
      </c>
      <c r="B1296" s="445"/>
      <c r="C1296" s="446"/>
      <c r="D1296" s="445"/>
      <c r="E1296" s="446"/>
    </row>
    <row r="1297" spans="1:5">
      <c r="A1297" s="441">
        <v>1295</v>
      </c>
      <c r="B1297" s="445"/>
      <c r="C1297" s="446"/>
      <c r="D1297" s="445"/>
      <c r="E1297" s="446"/>
    </row>
    <row r="1298" spans="1:5">
      <c r="A1298" s="441">
        <v>1296</v>
      </c>
      <c r="B1298" s="445"/>
      <c r="C1298" s="446"/>
      <c r="D1298" s="445"/>
      <c r="E1298" s="446"/>
    </row>
    <row r="1299" spans="1:5">
      <c r="A1299" s="441">
        <v>1297</v>
      </c>
      <c r="B1299" s="445"/>
      <c r="C1299" s="446"/>
      <c r="D1299" s="445"/>
      <c r="E1299" s="446"/>
    </row>
    <row r="1300" spans="1:5">
      <c r="A1300" s="441">
        <v>1298</v>
      </c>
      <c r="B1300" s="445"/>
      <c r="C1300" s="446"/>
      <c r="D1300" s="445"/>
      <c r="E1300" s="446"/>
    </row>
    <row r="1301" spans="1:5">
      <c r="A1301" s="441">
        <v>1299</v>
      </c>
      <c r="B1301" s="445"/>
      <c r="C1301" s="446"/>
      <c r="D1301" s="445"/>
      <c r="E1301" s="446"/>
    </row>
    <row r="1302" spans="1:5">
      <c r="A1302" s="441">
        <v>1300</v>
      </c>
      <c r="B1302" s="445"/>
      <c r="C1302" s="446"/>
      <c r="D1302" s="445"/>
      <c r="E1302" s="446"/>
    </row>
    <row r="1303" spans="1:5">
      <c r="A1303" s="441">
        <v>1301</v>
      </c>
      <c r="B1303" s="445"/>
      <c r="C1303" s="446"/>
      <c r="D1303" s="445"/>
      <c r="E1303" s="446"/>
    </row>
    <row r="1304" spans="1:5">
      <c r="A1304" s="441">
        <v>1302</v>
      </c>
      <c r="B1304" s="445"/>
      <c r="C1304" s="446"/>
      <c r="D1304" s="445"/>
      <c r="E1304" s="446"/>
    </row>
    <row r="1305" spans="1:5">
      <c r="A1305" s="441">
        <v>1303</v>
      </c>
      <c r="B1305" s="445"/>
      <c r="C1305" s="446"/>
      <c r="D1305" s="445"/>
      <c r="E1305" s="446"/>
    </row>
    <row r="1306" spans="1:5">
      <c r="A1306" s="441">
        <v>1304</v>
      </c>
      <c r="B1306" s="445"/>
      <c r="C1306" s="446"/>
      <c r="D1306" s="445"/>
      <c r="E1306" s="446"/>
    </row>
    <row r="1307" spans="1:5">
      <c r="A1307" s="441">
        <v>1305</v>
      </c>
      <c r="B1307" s="445"/>
      <c r="C1307" s="446"/>
      <c r="D1307" s="445"/>
      <c r="E1307" s="446"/>
    </row>
    <row r="1308" spans="1:5">
      <c r="A1308" s="441">
        <v>1306</v>
      </c>
      <c r="B1308" s="445"/>
      <c r="C1308" s="446"/>
      <c r="D1308" s="445"/>
      <c r="E1308" s="446"/>
    </row>
    <row r="1309" spans="1:5">
      <c r="A1309" s="441">
        <v>1307</v>
      </c>
      <c r="B1309" s="445"/>
      <c r="C1309" s="446"/>
      <c r="D1309" s="445"/>
      <c r="E1309" s="446"/>
    </row>
    <row r="1310" spans="1:5">
      <c r="A1310" s="441">
        <v>1308</v>
      </c>
      <c r="B1310" s="445"/>
      <c r="C1310" s="446"/>
      <c r="D1310" s="445"/>
      <c r="E1310" s="446"/>
    </row>
    <row r="1311" spans="1:5">
      <c r="A1311" s="441">
        <v>1309</v>
      </c>
      <c r="B1311" s="445"/>
      <c r="C1311" s="446"/>
      <c r="D1311" s="445"/>
      <c r="E1311" s="446"/>
    </row>
    <row r="1312" spans="1:5">
      <c r="A1312" s="441">
        <v>1310</v>
      </c>
      <c r="B1312" s="445"/>
      <c r="C1312" s="446"/>
      <c r="D1312" s="445"/>
      <c r="E1312" s="446"/>
    </row>
    <row r="1313" spans="1:5">
      <c r="A1313" s="441">
        <v>1311</v>
      </c>
      <c r="B1313" s="445"/>
      <c r="C1313" s="446"/>
      <c r="D1313" s="445"/>
      <c r="E1313" s="446"/>
    </row>
    <row r="1314" spans="1:5">
      <c r="A1314" s="441">
        <v>1312</v>
      </c>
      <c r="B1314" s="445"/>
      <c r="C1314" s="446"/>
      <c r="D1314" s="445"/>
      <c r="E1314" s="446"/>
    </row>
    <row r="1315" spans="1:5">
      <c r="A1315" s="441">
        <v>1313</v>
      </c>
      <c r="B1315" s="445"/>
      <c r="C1315" s="446"/>
      <c r="D1315" s="445"/>
      <c r="E1315" s="446"/>
    </row>
    <row r="1316" spans="1:5">
      <c r="A1316" s="441">
        <v>1314</v>
      </c>
      <c r="B1316" s="445"/>
      <c r="C1316" s="446"/>
      <c r="D1316" s="445"/>
      <c r="E1316" s="446"/>
    </row>
    <row r="1317" spans="1:5">
      <c r="A1317" s="441">
        <v>1315</v>
      </c>
      <c r="B1317" s="445"/>
      <c r="C1317" s="446"/>
      <c r="D1317" s="445"/>
      <c r="E1317" s="446"/>
    </row>
    <row r="1318" spans="1:5">
      <c r="A1318" s="441">
        <v>1316</v>
      </c>
      <c r="B1318" s="445"/>
      <c r="C1318" s="446"/>
      <c r="D1318" s="445"/>
      <c r="E1318" s="446"/>
    </row>
    <row r="1319" spans="1:5">
      <c r="A1319" s="441">
        <v>1317</v>
      </c>
      <c r="B1319" s="445"/>
      <c r="C1319" s="446"/>
      <c r="D1319" s="445"/>
      <c r="E1319" s="446"/>
    </row>
    <row r="1320" spans="1:5">
      <c r="A1320" s="441">
        <v>1318</v>
      </c>
      <c r="B1320" s="445"/>
      <c r="C1320" s="446"/>
      <c r="D1320" s="445"/>
      <c r="E1320" s="446"/>
    </row>
    <row r="1321" spans="1:5">
      <c r="A1321" s="441">
        <v>1319</v>
      </c>
      <c r="B1321" s="445"/>
      <c r="C1321" s="446"/>
      <c r="D1321" s="445"/>
      <c r="E1321" s="446"/>
    </row>
    <row r="1322" spans="1:5">
      <c r="A1322" s="441">
        <v>1320</v>
      </c>
      <c r="B1322" s="445"/>
      <c r="C1322" s="446"/>
      <c r="D1322" s="445"/>
      <c r="E1322" s="446"/>
    </row>
    <row r="1323" spans="1:5">
      <c r="A1323" s="441">
        <v>1321</v>
      </c>
      <c r="B1323" s="445"/>
      <c r="C1323" s="446"/>
      <c r="D1323" s="445"/>
      <c r="E1323" s="446"/>
    </row>
    <row r="1324" spans="1:5">
      <c r="A1324" s="441">
        <v>1322</v>
      </c>
      <c r="B1324" s="445"/>
      <c r="C1324" s="446"/>
      <c r="D1324" s="445"/>
      <c r="E1324" s="446"/>
    </row>
    <row r="1325" spans="1:5">
      <c r="A1325" s="441">
        <v>1323</v>
      </c>
      <c r="B1325" s="445"/>
      <c r="C1325" s="446"/>
      <c r="D1325" s="445"/>
      <c r="E1325" s="446"/>
    </row>
    <row r="1326" spans="1:5">
      <c r="A1326" s="441">
        <v>1324</v>
      </c>
      <c r="B1326" s="445"/>
      <c r="C1326" s="446"/>
      <c r="D1326" s="445"/>
      <c r="E1326" s="446"/>
    </row>
    <row r="1327" spans="1:5">
      <c r="A1327" s="441">
        <v>1325</v>
      </c>
      <c r="B1327" s="445"/>
      <c r="C1327" s="446"/>
      <c r="D1327" s="445"/>
      <c r="E1327" s="446"/>
    </row>
    <row r="1328" spans="1:5">
      <c r="A1328" s="441">
        <v>1326</v>
      </c>
      <c r="B1328" s="445"/>
      <c r="C1328" s="446"/>
      <c r="D1328" s="445"/>
      <c r="E1328" s="446"/>
    </row>
    <row r="1329" spans="1:5">
      <c r="A1329" s="441">
        <v>1327</v>
      </c>
      <c r="B1329" s="445"/>
      <c r="C1329" s="446"/>
      <c r="D1329" s="445"/>
      <c r="E1329" s="446"/>
    </row>
    <row r="1330" spans="1:5">
      <c r="A1330" s="441">
        <v>1328</v>
      </c>
      <c r="B1330" s="445"/>
      <c r="C1330" s="446"/>
      <c r="D1330" s="445"/>
      <c r="E1330" s="446"/>
    </row>
    <row r="1331" spans="1:5">
      <c r="A1331" s="441">
        <v>1329</v>
      </c>
      <c r="B1331" s="445"/>
      <c r="C1331" s="446"/>
      <c r="D1331" s="445"/>
      <c r="E1331" s="446"/>
    </row>
    <row r="1332" spans="1:5">
      <c r="A1332" s="441">
        <v>1330</v>
      </c>
      <c r="B1332" s="445"/>
      <c r="C1332" s="446"/>
      <c r="D1332" s="445"/>
      <c r="E1332" s="446"/>
    </row>
    <row r="1333" spans="1:5">
      <c r="A1333" s="441">
        <v>1331</v>
      </c>
      <c r="B1333" s="445"/>
      <c r="C1333" s="446"/>
      <c r="D1333" s="445"/>
      <c r="E1333" s="446"/>
    </row>
    <row r="1334" spans="1:5">
      <c r="A1334" s="441">
        <v>1332</v>
      </c>
      <c r="B1334" s="445"/>
      <c r="C1334" s="446"/>
      <c r="D1334" s="445"/>
      <c r="E1334" s="446"/>
    </row>
    <row r="1335" spans="1:5">
      <c r="A1335" s="441">
        <v>1333</v>
      </c>
      <c r="B1335" s="445"/>
      <c r="C1335" s="446"/>
      <c r="D1335" s="445"/>
      <c r="E1335" s="446"/>
    </row>
    <row r="1336" spans="1:5">
      <c r="A1336" s="441">
        <v>1334</v>
      </c>
      <c r="B1336" s="445"/>
      <c r="C1336" s="446"/>
      <c r="D1336" s="445"/>
      <c r="E1336" s="446"/>
    </row>
    <row r="1337" spans="1:5">
      <c r="A1337" s="441">
        <v>1335</v>
      </c>
      <c r="B1337" s="445"/>
      <c r="C1337" s="446"/>
      <c r="D1337" s="445"/>
      <c r="E1337" s="446"/>
    </row>
    <row r="1338" spans="1:5">
      <c r="A1338" s="441">
        <v>1336</v>
      </c>
      <c r="B1338" s="445"/>
      <c r="C1338" s="446"/>
      <c r="D1338" s="445"/>
      <c r="E1338" s="446"/>
    </row>
    <row r="1339" spans="1:5">
      <c r="A1339" s="441">
        <v>1337</v>
      </c>
      <c r="B1339" s="445"/>
      <c r="C1339" s="446"/>
      <c r="D1339" s="445"/>
      <c r="E1339" s="446"/>
    </row>
    <row r="1340" spans="1:5">
      <c r="A1340" s="441">
        <v>1338</v>
      </c>
      <c r="B1340" s="445"/>
      <c r="C1340" s="446"/>
      <c r="D1340" s="445"/>
      <c r="E1340" s="446"/>
    </row>
    <row r="1341" spans="1:5">
      <c r="A1341" s="441">
        <v>1339</v>
      </c>
      <c r="B1341" s="445"/>
      <c r="C1341" s="446"/>
      <c r="D1341" s="445"/>
      <c r="E1341" s="446"/>
    </row>
    <row r="1342" spans="1:5">
      <c r="A1342" s="441">
        <v>1340</v>
      </c>
      <c r="B1342" s="445"/>
      <c r="C1342" s="446"/>
      <c r="D1342" s="445"/>
      <c r="E1342" s="446"/>
    </row>
    <row r="1343" spans="1:5">
      <c r="A1343" s="441">
        <v>1341</v>
      </c>
      <c r="B1343" s="445"/>
      <c r="C1343" s="446"/>
      <c r="D1343" s="445"/>
      <c r="E1343" s="446"/>
    </row>
    <row r="1344" spans="1:5">
      <c r="A1344" s="441">
        <v>1342</v>
      </c>
      <c r="B1344" s="445"/>
      <c r="C1344" s="446"/>
      <c r="D1344" s="445"/>
      <c r="E1344" s="446"/>
    </row>
    <row r="1345" spans="1:5">
      <c r="A1345" s="441">
        <v>1343</v>
      </c>
      <c r="B1345" s="445"/>
      <c r="C1345" s="446"/>
      <c r="D1345" s="445"/>
      <c r="E1345" s="446"/>
    </row>
    <row r="1346" spans="1:5">
      <c r="A1346" s="441">
        <v>1344</v>
      </c>
      <c r="B1346" s="445"/>
      <c r="C1346" s="446"/>
      <c r="D1346" s="445"/>
      <c r="E1346" s="446"/>
    </row>
    <row r="1347" spans="1:5">
      <c r="A1347" s="441">
        <v>1345</v>
      </c>
      <c r="B1347" s="445"/>
      <c r="C1347" s="446"/>
      <c r="D1347" s="445"/>
      <c r="E1347" s="446"/>
    </row>
    <row r="1348" spans="1:5">
      <c r="A1348" s="441">
        <v>1346</v>
      </c>
      <c r="B1348" s="445"/>
      <c r="C1348" s="446"/>
      <c r="D1348" s="445"/>
      <c r="E1348" s="446"/>
    </row>
    <row r="1349" spans="1:5">
      <c r="A1349" s="441">
        <v>1347</v>
      </c>
      <c r="B1349" s="445"/>
      <c r="C1349" s="446"/>
      <c r="D1349" s="445"/>
      <c r="E1349" s="446"/>
    </row>
    <row r="1350" spans="1:5">
      <c r="A1350" s="441">
        <v>1348</v>
      </c>
      <c r="B1350" s="445"/>
      <c r="C1350" s="446"/>
      <c r="D1350" s="445"/>
      <c r="E1350" s="446"/>
    </row>
    <row r="1351" spans="1:5">
      <c r="A1351" s="441">
        <v>1349</v>
      </c>
      <c r="B1351" s="445"/>
      <c r="C1351" s="446"/>
      <c r="D1351" s="445"/>
      <c r="E1351" s="446"/>
    </row>
    <row r="1352" spans="1:5">
      <c r="A1352" s="441">
        <v>1350</v>
      </c>
      <c r="B1352" s="445"/>
      <c r="C1352" s="446"/>
      <c r="D1352" s="445"/>
      <c r="E1352" s="446"/>
    </row>
    <row r="1353" spans="1:5">
      <c r="A1353" s="441">
        <v>1351</v>
      </c>
      <c r="B1353" s="445"/>
      <c r="C1353" s="446"/>
      <c r="D1353" s="445"/>
      <c r="E1353" s="446"/>
    </row>
    <row r="1354" spans="1:5">
      <c r="A1354" s="441">
        <v>1352</v>
      </c>
      <c r="B1354" s="445"/>
      <c r="C1354" s="446"/>
      <c r="D1354" s="445"/>
      <c r="E1354" s="446"/>
    </row>
    <row r="1355" spans="1:5">
      <c r="A1355" s="441">
        <v>1353</v>
      </c>
      <c r="B1355" s="445"/>
      <c r="C1355" s="446"/>
      <c r="D1355" s="445"/>
      <c r="E1355" s="446"/>
    </row>
    <row r="1356" spans="1:5">
      <c r="A1356" s="441">
        <v>1354</v>
      </c>
      <c r="B1356" s="445"/>
      <c r="C1356" s="446"/>
      <c r="D1356" s="445"/>
      <c r="E1356" s="446"/>
    </row>
    <row r="1357" spans="1:5">
      <c r="A1357" s="441">
        <v>1355</v>
      </c>
      <c r="B1357" s="445"/>
      <c r="C1357" s="446"/>
      <c r="D1357" s="445"/>
      <c r="E1357" s="446"/>
    </row>
    <row r="1358" spans="1:5">
      <c r="A1358" s="441">
        <v>1356</v>
      </c>
      <c r="B1358" s="445"/>
      <c r="C1358" s="446"/>
      <c r="D1358" s="445"/>
      <c r="E1358" s="446"/>
    </row>
    <row r="1359" spans="1:5">
      <c r="A1359" s="441">
        <v>1357</v>
      </c>
      <c r="B1359" s="445"/>
      <c r="C1359" s="446"/>
      <c r="D1359" s="445"/>
      <c r="E1359" s="446"/>
    </row>
    <row r="1360" spans="1:5">
      <c r="A1360" s="441">
        <v>1358</v>
      </c>
      <c r="B1360" s="445"/>
      <c r="C1360" s="446"/>
      <c r="D1360" s="445"/>
      <c r="E1360" s="446"/>
    </row>
    <row r="1361" spans="1:5">
      <c r="A1361" s="441">
        <v>1359</v>
      </c>
      <c r="B1361" s="445"/>
      <c r="C1361" s="446"/>
      <c r="D1361" s="445"/>
      <c r="E1361" s="446"/>
    </row>
    <row r="1362" spans="1:5">
      <c r="A1362" s="441">
        <v>1360</v>
      </c>
      <c r="B1362" s="445"/>
      <c r="C1362" s="446"/>
      <c r="D1362" s="445"/>
      <c r="E1362" s="446"/>
    </row>
    <row r="1363" spans="1:5">
      <c r="A1363" s="441">
        <v>1361</v>
      </c>
      <c r="B1363" s="445"/>
      <c r="C1363" s="446"/>
      <c r="D1363" s="445"/>
      <c r="E1363" s="446"/>
    </row>
    <row r="1364" spans="1:5">
      <c r="A1364" s="441">
        <v>1362</v>
      </c>
      <c r="B1364" s="445"/>
      <c r="C1364" s="446"/>
      <c r="D1364" s="445"/>
      <c r="E1364" s="446"/>
    </row>
    <row r="1365" spans="1:5">
      <c r="A1365" s="441">
        <v>1363</v>
      </c>
      <c r="B1365" s="445"/>
      <c r="C1365" s="446"/>
      <c r="D1365" s="445"/>
      <c r="E1365" s="446"/>
    </row>
    <row r="1366" spans="1:5">
      <c r="A1366" s="441">
        <v>1364</v>
      </c>
      <c r="B1366" s="445"/>
      <c r="C1366" s="446"/>
      <c r="D1366" s="445"/>
      <c r="E1366" s="446"/>
    </row>
    <row r="1367" spans="1:5">
      <c r="A1367" s="441">
        <v>1365</v>
      </c>
      <c r="B1367" s="445"/>
      <c r="C1367" s="446"/>
      <c r="D1367" s="445"/>
      <c r="E1367" s="446"/>
    </row>
    <row r="1368" spans="1:5">
      <c r="A1368" s="441">
        <v>1366</v>
      </c>
      <c r="B1368" s="445"/>
      <c r="C1368" s="446"/>
      <c r="D1368" s="445"/>
      <c r="E1368" s="446"/>
    </row>
    <row r="1369" spans="1:5">
      <c r="A1369" s="441">
        <v>1367</v>
      </c>
      <c r="B1369" s="445"/>
      <c r="C1369" s="446"/>
      <c r="D1369" s="445"/>
      <c r="E1369" s="446"/>
    </row>
    <row r="1370" spans="1:5">
      <c r="A1370" s="441">
        <v>1368</v>
      </c>
      <c r="B1370" s="445"/>
      <c r="C1370" s="446"/>
      <c r="D1370" s="445"/>
      <c r="E1370" s="446"/>
    </row>
    <row r="1371" spans="1:5">
      <c r="A1371" s="441">
        <v>1369</v>
      </c>
      <c r="B1371" s="445"/>
      <c r="C1371" s="446"/>
      <c r="D1371" s="445"/>
      <c r="E1371" s="446"/>
    </row>
    <row r="1372" spans="1:5">
      <c r="A1372" s="441">
        <v>1370</v>
      </c>
      <c r="B1372" s="445"/>
      <c r="C1372" s="446"/>
      <c r="D1372" s="445"/>
      <c r="E1372" s="446"/>
    </row>
    <row r="1373" spans="1:5">
      <c r="A1373" s="441">
        <v>1371</v>
      </c>
      <c r="B1373" s="445"/>
      <c r="C1373" s="446"/>
      <c r="D1373" s="445"/>
      <c r="E1373" s="446"/>
    </row>
    <row r="1374" spans="1:5">
      <c r="A1374" s="441">
        <v>1372</v>
      </c>
      <c r="B1374" s="445"/>
      <c r="C1374" s="446"/>
      <c r="D1374" s="445"/>
      <c r="E1374" s="446"/>
    </row>
    <row r="1375" spans="1:5">
      <c r="A1375" s="441">
        <v>1373</v>
      </c>
      <c r="B1375" s="445"/>
      <c r="C1375" s="446"/>
      <c r="D1375" s="445"/>
      <c r="E1375" s="446"/>
    </row>
    <row r="1376" spans="1:5">
      <c r="A1376" s="441">
        <v>1374</v>
      </c>
      <c r="B1376" s="445"/>
      <c r="C1376" s="446"/>
      <c r="D1376" s="445"/>
      <c r="E1376" s="446"/>
    </row>
    <row r="1377" spans="1:5">
      <c r="A1377" s="441">
        <v>1375</v>
      </c>
      <c r="B1377" s="445"/>
      <c r="C1377" s="446"/>
      <c r="D1377" s="445"/>
      <c r="E1377" s="446"/>
    </row>
    <row r="1378" spans="1:5">
      <c r="A1378" s="441">
        <v>1376</v>
      </c>
      <c r="B1378" s="445"/>
      <c r="C1378" s="446"/>
      <c r="D1378" s="445"/>
      <c r="E1378" s="446"/>
    </row>
    <row r="1379" spans="1:5">
      <c r="A1379" s="441">
        <v>1377</v>
      </c>
      <c r="B1379" s="445"/>
      <c r="C1379" s="446"/>
      <c r="D1379" s="445"/>
      <c r="E1379" s="446"/>
    </row>
    <row r="1380" spans="1:5">
      <c r="A1380" s="441">
        <v>1378</v>
      </c>
      <c r="B1380" s="445"/>
      <c r="C1380" s="446"/>
      <c r="D1380" s="445"/>
      <c r="E1380" s="446"/>
    </row>
    <row r="1381" spans="1:5">
      <c r="A1381" s="441">
        <v>1379</v>
      </c>
      <c r="B1381" s="445"/>
      <c r="C1381" s="446"/>
      <c r="D1381" s="445"/>
      <c r="E1381" s="446"/>
    </row>
    <row r="1382" spans="1:5">
      <c r="A1382" s="441">
        <v>1380</v>
      </c>
      <c r="B1382" s="445"/>
      <c r="C1382" s="446"/>
      <c r="D1382" s="445"/>
      <c r="E1382" s="446"/>
    </row>
    <row r="1383" spans="1:5">
      <c r="A1383" s="441">
        <v>1381</v>
      </c>
      <c r="B1383" s="445"/>
      <c r="C1383" s="446"/>
      <c r="D1383" s="445"/>
      <c r="E1383" s="446"/>
    </row>
    <row r="1384" spans="1:5">
      <c r="A1384" s="441">
        <v>1382</v>
      </c>
      <c r="B1384" s="445"/>
      <c r="C1384" s="446"/>
      <c r="D1384" s="445"/>
      <c r="E1384" s="446"/>
    </row>
    <row r="1385" spans="1:5">
      <c r="A1385" s="441">
        <v>1383</v>
      </c>
      <c r="B1385" s="445"/>
      <c r="C1385" s="446"/>
      <c r="D1385" s="445"/>
      <c r="E1385" s="446"/>
    </row>
    <row r="1386" spans="1:5">
      <c r="A1386" s="441">
        <v>1384</v>
      </c>
      <c r="B1386" s="445"/>
      <c r="C1386" s="446"/>
      <c r="D1386" s="445"/>
      <c r="E1386" s="446"/>
    </row>
    <row r="1387" spans="1:5">
      <c r="A1387" s="441">
        <v>1385</v>
      </c>
      <c r="B1387" s="445"/>
      <c r="C1387" s="446"/>
      <c r="D1387" s="445"/>
      <c r="E1387" s="446"/>
    </row>
    <row r="1388" spans="1:5">
      <c r="A1388" s="441">
        <v>1386</v>
      </c>
      <c r="B1388" s="445"/>
      <c r="C1388" s="446"/>
      <c r="D1388" s="445"/>
      <c r="E1388" s="446"/>
    </row>
    <row r="1389" spans="1:5">
      <c r="A1389" s="441">
        <v>1387</v>
      </c>
      <c r="B1389" s="445"/>
      <c r="C1389" s="446"/>
      <c r="D1389" s="445"/>
      <c r="E1389" s="446"/>
    </row>
    <row r="1390" spans="1:5">
      <c r="A1390" s="441">
        <v>1388</v>
      </c>
      <c r="B1390" s="445"/>
      <c r="C1390" s="446"/>
      <c r="D1390" s="445"/>
      <c r="E1390" s="446"/>
    </row>
    <row r="1391" spans="1:5">
      <c r="A1391" s="441">
        <v>1389</v>
      </c>
      <c r="B1391" s="445"/>
      <c r="C1391" s="446"/>
      <c r="D1391" s="445"/>
      <c r="E1391" s="446"/>
    </row>
    <row r="1392" spans="1:5">
      <c r="A1392" s="441">
        <v>1390</v>
      </c>
      <c r="B1392" s="445"/>
      <c r="C1392" s="446"/>
      <c r="D1392" s="445"/>
      <c r="E1392" s="446"/>
    </row>
    <row r="1393" spans="1:5">
      <c r="A1393" s="441">
        <v>1391</v>
      </c>
      <c r="B1393" s="445"/>
      <c r="C1393" s="446"/>
      <c r="D1393" s="445"/>
      <c r="E1393" s="446"/>
    </row>
    <row r="1394" spans="1:5">
      <c r="A1394" s="441">
        <v>1392</v>
      </c>
      <c r="B1394" s="445"/>
      <c r="C1394" s="446"/>
      <c r="D1394" s="445"/>
      <c r="E1394" s="446"/>
    </row>
    <row r="1395" spans="1:5">
      <c r="A1395" s="441">
        <v>1393</v>
      </c>
      <c r="B1395" s="445"/>
      <c r="C1395" s="446"/>
      <c r="D1395" s="445"/>
      <c r="E1395" s="446"/>
    </row>
    <row r="1396" spans="1:5">
      <c r="A1396" s="441">
        <v>1394</v>
      </c>
      <c r="B1396" s="445"/>
      <c r="C1396" s="446"/>
      <c r="D1396" s="445"/>
      <c r="E1396" s="446"/>
    </row>
    <row r="1397" spans="1:5">
      <c r="A1397" s="441">
        <v>1395</v>
      </c>
      <c r="B1397" s="445"/>
      <c r="C1397" s="446"/>
      <c r="D1397" s="445"/>
      <c r="E1397" s="446"/>
    </row>
    <row r="1398" spans="1:5">
      <c r="A1398" s="441">
        <v>1396</v>
      </c>
      <c r="B1398" s="445"/>
      <c r="C1398" s="446"/>
      <c r="D1398" s="445"/>
      <c r="E1398" s="446"/>
    </row>
    <row r="1399" spans="1:5">
      <c r="A1399" s="441">
        <v>1397</v>
      </c>
      <c r="B1399" s="445"/>
      <c r="C1399" s="446"/>
      <c r="D1399" s="445"/>
      <c r="E1399" s="446"/>
    </row>
    <row r="1400" spans="1:5">
      <c r="A1400" s="441">
        <v>1398</v>
      </c>
      <c r="B1400" s="445"/>
      <c r="C1400" s="446"/>
      <c r="D1400" s="445"/>
      <c r="E1400" s="446"/>
    </row>
    <row r="1401" spans="1:5">
      <c r="A1401" s="441">
        <v>1399</v>
      </c>
      <c r="B1401" s="445"/>
      <c r="C1401" s="446"/>
      <c r="D1401" s="445"/>
      <c r="E1401" s="446"/>
    </row>
    <row r="1402" spans="1:5">
      <c r="A1402" s="441">
        <v>1400</v>
      </c>
      <c r="B1402" s="445"/>
      <c r="C1402" s="446"/>
      <c r="D1402" s="445"/>
      <c r="E1402" s="446"/>
    </row>
    <row r="1403" spans="1:5">
      <c r="A1403" s="441">
        <v>1401</v>
      </c>
      <c r="B1403" s="445"/>
      <c r="C1403" s="446"/>
      <c r="D1403" s="445"/>
      <c r="E1403" s="446"/>
    </row>
    <row r="1404" spans="1:5">
      <c r="A1404" s="441">
        <v>1402</v>
      </c>
      <c r="B1404" s="445"/>
      <c r="C1404" s="446"/>
      <c r="D1404" s="445"/>
      <c r="E1404" s="446"/>
    </row>
    <row r="1405" spans="1:5">
      <c r="A1405" s="441">
        <v>1403</v>
      </c>
      <c r="B1405" s="445"/>
      <c r="C1405" s="446"/>
      <c r="D1405" s="445"/>
      <c r="E1405" s="446"/>
    </row>
    <row r="1406" spans="1:5">
      <c r="A1406" s="441">
        <v>1404</v>
      </c>
      <c r="B1406" s="445"/>
      <c r="C1406" s="446"/>
      <c r="D1406" s="445"/>
      <c r="E1406" s="446"/>
    </row>
    <row r="1407" spans="1:5">
      <c r="A1407" s="441">
        <v>1405</v>
      </c>
      <c r="B1407" s="445"/>
      <c r="C1407" s="446"/>
      <c r="D1407" s="445"/>
      <c r="E1407" s="446"/>
    </row>
    <row r="1408" spans="1:5">
      <c r="A1408" s="441">
        <v>1406</v>
      </c>
      <c r="B1408" s="445"/>
      <c r="C1408" s="446"/>
      <c r="D1408" s="445"/>
      <c r="E1408" s="446"/>
    </row>
    <row r="1409" spans="1:5">
      <c r="A1409" s="441">
        <v>1407</v>
      </c>
      <c r="B1409" s="445"/>
      <c r="C1409" s="446"/>
      <c r="D1409" s="445"/>
      <c r="E1409" s="446"/>
    </row>
    <row r="1410" spans="1:5">
      <c r="A1410" s="441">
        <v>1408</v>
      </c>
      <c r="B1410" s="445"/>
      <c r="C1410" s="446"/>
      <c r="D1410" s="445"/>
      <c r="E1410" s="446"/>
    </row>
    <row r="1411" spans="1:5">
      <c r="A1411" s="441">
        <v>1409</v>
      </c>
      <c r="B1411" s="445"/>
      <c r="C1411" s="446"/>
      <c r="D1411" s="445"/>
      <c r="E1411" s="446"/>
    </row>
    <row r="1412" spans="1:5">
      <c r="A1412" s="441">
        <v>1410</v>
      </c>
      <c r="B1412" s="445"/>
      <c r="C1412" s="446"/>
      <c r="D1412" s="445"/>
      <c r="E1412" s="446"/>
    </row>
    <row r="1413" spans="1:5">
      <c r="A1413" s="441">
        <v>1411</v>
      </c>
      <c r="B1413" s="445"/>
      <c r="C1413" s="446"/>
      <c r="D1413" s="445"/>
      <c r="E1413" s="446"/>
    </row>
    <row r="1414" spans="1:5">
      <c r="A1414" s="441">
        <v>1412</v>
      </c>
      <c r="B1414" s="445"/>
      <c r="C1414" s="446"/>
      <c r="D1414" s="445"/>
      <c r="E1414" s="446"/>
    </row>
    <row r="1415" spans="1:5">
      <c r="A1415" s="441">
        <v>1413</v>
      </c>
      <c r="B1415" s="445"/>
      <c r="C1415" s="446"/>
      <c r="D1415" s="445"/>
      <c r="E1415" s="446"/>
    </row>
    <row r="1416" spans="1:5">
      <c r="A1416" s="441">
        <v>1414</v>
      </c>
      <c r="B1416" s="445"/>
      <c r="C1416" s="446"/>
      <c r="D1416" s="445"/>
      <c r="E1416" s="446"/>
    </row>
    <row r="1417" spans="1:5">
      <c r="A1417" s="441">
        <v>1415</v>
      </c>
      <c r="B1417" s="445"/>
      <c r="C1417" s="446"/>
      <c r="D1417" s="445"/>
      <c r="E1417" s="446"/>
    </row>
    <row r="1418" spans="1:5">
      <c r="A1418" s="441">
        <v>1416</v>
      </c>
      <c r="B1418" s="445"/>
      <c r="C1418" s="446"/>
      <c r="D1418" s="445"/>
      <c r="E1418" s="446"/>
    </row>
    <row r="1419" spans="1:5">
      <c r="A1419" s="441">
        <v>1417</v>
      </c>
      <c r="B1419" s="445"/>
      <c r="C1419" s="446"/>
      <c r="D1419" s="445"/>
      <c r="E1419" s="446"/>
    </row>
    <row r="1420" spans="1:5">
      <c r="A1420" s="441">
        <v>1418</v>
      </c>
      <c r="B1420" s="445"/>
      <c r="C1420" s="446"/>
      <c r="D1420" s="445"/>
      <c r="E1420" s="446"/>
    </row>
    <row r="1421" spans="1:5">
      <c r="A1421" s="441">
        <v>1419</v>
      </c>
      <c r="B1421" s="445"/>
      <c r="C1421" s="446"/>
      <c r="D1421" s="445"/>
      <c r="E1421" s="446"/>
    </row>
    <row r="1422" spans="1:5">
      <c r="A1422" s="441">
        <v>1420</v>
      </c>
      <c r="B1422" s="445"/>
      <c r="C1422" s="446"/>
      <c r="D1422" s="445"/>
      <c r="E1422" s="446"/>
    </row>
    <row r="1423" spans="1:5">
      <c r="A1423" s="441">
        <v>1421</v>
      </c>
      <c r="B1423" s="445"/>
      <c r="C1423" s="446"/>
      <c r="D1423" s="445"/>
      <c r="E1423" s="446"/>
    </row>
    <row r="1424" spans="1:5">
      <c r="A1424" s="441">
        <v>1422</v>
      </c>
      <c r="B1424" s="445"/>
      <c r="C1424" s="446"/>
      <c r="D1424" s="445"/>
      <c r="E1424" s="446"/>
    </row>
    <row r="1425" spans="1:5">
      <c r="A1425" s="441">
        <v>1423</v>
      </c>
      <c r="B1425" s="445"/>
      <c r="C1425" s="446"/>
      <c r="D1425" s="445"/>
      <c r="E1425" s="446"/>
    </row>
    <row r="1426" spans="1:5">
      <c r="A1426" s="441">
        <v>1424</v>
      </c>
      <c r="B1426" s="445"/>
      <c r="C1426" s="446"/>
      <c r="D1426" s="445"/>
      <c r="E1426" s="446"/>
    </row>
    <row r="1427" spans="1:5">
      <c r="A1427" s="441">
        <v>1425</v>
      </c>
      <c r="B1427" s="445"/>
      <c r="C1427" s="446"/>
      <c r="D1427" s="445"/>
      <c r="E1427" s="446"/>
    </row>
    <row r="1428" spans="1:5">
      <c r="A1428" s="441">
        <v>1426</v>
      </c>
      <c r="B1428" s="445"/>
      <c r="C1428" s="446"/>
      <c r="D1428" s="445"/>
      <c r="E1428" s="446"/>
    </row>
    <row r="1429" spans="1:5">
      <c r="A1429" s="441">
        <v>1427</v>
      </c>
      <c r="B1429" s="445"/>
      <c r="C1429" s="446"/>
      <c r="D1429" s="445"/>
      <c r="E1429" s="446"/>
    </row>
    <row r="1430" spans="1:5">
      <c r="A1430" s="441">
        <v>1428</v>
      </c>
      <c r="B1430" s="445"/>
      <c r="C1430" s="446"/>
      <c r="D1430" s="445"/>
      <c r="E1430" s="446"/>
    </row>
    <row r="1431" spans="1:5">
      <c r="A1431" s="441">
        <v>1429</v>
      </c>
      <c r="B1431" s="445"/>
      <c r="C1431" s="446"/>
      <c r="D1431" s="445"/>
      <c r="E1431" s="446"/>
    </row>
    <row r="1432" spans="1:5">
      <c r="A1432" s="441">
        <v>1430</v>
      </c>
      <c r="B1432" s="445"/>
      <c r="C1432" s="446"/>
      <c r="D1432" s="445"/>
      <c r="E1432" s="446"/>
    </row>
    <row r="1433" spans="1:5">
      <c r="A1433" s="441">
        <v>1431</v>
      </c>
      <c r="B1433" s="445"/>
      <c r="C1433" s="446"/>
      <c r="D1433" s="445"/>
      <c r="E1433" s="446"/>
    </row>
    <row r="1434" spans="1:5">
      <c r="A1434" s="441">
        <v>1432</v>
      </c>
      <c r="B1434" s="445"/>
      <c r="C1434" s="446"/>
      <c r="D1434" s="445"/>
      <c r="E1434" s="446"/>
    </row>
    <row r="1435" spans="1:5">
      <c r="A1435" s="441">
        <v>1433</v>
      </c>
      <c r="B1435" s="445"/>
      <c r="C1435" s="446"/>
      <c r="D1435" s="445"/>
      <c r="E1435" s="446"/>
    </row>
    <row r="1436" spans="1:5">
      <c r="A1436" s="441">
        <v>1434</v>
      </c>
      <c r="B1436" s="445"/>
      <c r="C1436" s="446"/>
      <c r="D1436" s="445"/>
      <c r="E1436" s="446"/>
    </row>
    <row r="1437" spans="1:5">
      <c r="A1437" s="441">
        <v>1435</v>
      </c>
      <c r="B1437" s="445"/>
      <c r="C1437" s="446"/>
      <c r="D1437" s="445"/>
      <c r="E1437" s="446"/>
    </row>
    <row r="1438" spans="1:5">
      <c r="A1438" s="441">
        <v>1436</v>
      </c>
      <c r="B1438" s="445"/>
      <c r="C1438" s="446"/>
      <c r="D1438" s="445"/>
      <c r="E1438" s="446"/>
    </row>
    <row r="1439" spans="1:5">
      <c r="A1439" s="441">
        <v>1437</v>
      </c>
      <c r="B1439" s="445"/>
      <c r="C1439" s="446"/>
      <c r="D1439" s="445"/>
      <c r="E1439" s="446"/>
    </row>
    <row r="1440" spans="1:5">
      <c r="A1440" s="441">
        <v>1438</v>
      </c>
      <c r="B1440" s="445"/>
      <c r="C1440" s="446"/>
      <c r="D1440" s="445"/>
      <c r="E1440" s="446"/>
    </row>
    <row r="1441" spans="1:5">
      <c r="A1441" s="441">
        <v>1439</v>
      </c>
      <c r="B1441" s="445"/>
      <c r="C1441" s="446"/>
      <c r="D1441" s="445"/>
      <c r="E1441" s="446"/>
    </row>
    <row r="1442" spans="1:5">
      <c r="A1442" s="441">
        <v>1440</v>
      </c>
      <c r="B1442" s="445"/>
      <c r="C1442" s="446"/>
      <c r="D1442" s="445"/>
      <c r="E1442" s="446"/>
    </row>
    <row r="1443" spans="1:5">
      <c r="A1443" s="441">
        <v>1441</v>
      </c>
      <c r="B1443" s="445"/>
      <c r="C1443" s="446"/>
      <c r="D1443" s="445"/>
      <c r="E1443" s="446"/>
    </row>
    <row r="1444" spans="1:5">
      <c r="A1444" s="441">
        <v>1442</v>
      </c>
      <c r="B1444" s="445"/>
      <c r="C1444" s="446"/>
      <c r="D1444" s="445"/>
      <c r="E1444" s="446"/>
    </row>
    <row r="1445" spans="1:5">
      <c r="A1445" s="441">
        <v>1443</v>
      </c>
      <c r="B1445" s="445"/>
      <c r="C1445" s="446"/>
      <c r="D1445" s="445"/>
      <c r="E1445" s="446"/>
    </row>
    <row r="1446" spans="1:5">
      <c r="A1446" s="441">
        <v>1444</v>
      </c>
      <c r="B1446" s="445"/>
      <c r="C1446" s="446"/>
      <c r="D1446" s="445"/>
      <c r="E1446" s="446"/>
    </row>
    <row r="1447" spans="1:5">
      <c r="A1447" s="441">
        <v>1445</v>
      </c>
      <c r="B1447" s="445"/>
      <c r="C1447" s="446"/>
      <c r="D1447" s="445"/>
      <c r="E1447" s="446"/>
    </row>
    <row r="1448" spans="1:5">
      <c r="A1448" s="441">
        <v>1446</v>
      </c>
      <c r="B1448" s="445"/>
      <c r="C1448" s="446"/>
      <c r="D1448" s="445"/>
      <c r="E1448" s="446"/>
    </row>
    <row r="1449" spans="1:5">
      <c r="A1449" s="441">
        <v>1447</v>
      </c>
      <c r="B1449" s="445"/>
      <c r="C1449" s="446"/>
      <c r="D1449" s="445"/>
      <c r="E1449" s="446"/>
    </row>
    <row r="1450" spans="1:5">
      <c r="A1450" s="441">
        <v>1448</v>
      </c>
      <c r="B1450" s="445"/>
      <c r="C1450" s="446"/>
      <c r="D1450" s="445"/>
      <c r="E1450" s="446"/>
    </row>
    <row r="1451" spans="1:5">
      <c r="A1451" s="441">
        <v>1449</v>
      </c>
      <c r="B1451" s="445"/>
      <c r="C1451" s="446"/>
      <c r="D1451" s="445"/>
      <c r="E1451" s="446"/>
    </row>
    <row r="1452" spans="1:5">
      <c r="A1452" s="441">
        <v>1450</v>
      </c>
      <c r="B1452" s="445"/>
      <c r="C1452" s="446"/>
      <c r="D1452" s="445"/>
      <c r="E1452" s="446"/>
    </row>
    <row r="1453" spans="1:5">
      <c r="A1453" s="441">
        <v>1451</v>
      </c>
      <c r="B1453" s="445"/>
      <c r="C1453" s="446"/>
      <c r="D1453" s="445"/>
      <c r="E1453" s="446"/>
    </row>
    <row r="1454" spans="1:5">
      <c r="A1454" s="441">
        <v>1452</v>
      </c>
      <c r="B1454" s="445"/>
      <c r="C1454" s="446"/>
      <c r="D1454" s="445"/>
      <c r="E1454" s="446"/>
    </row>
    <row r="1455" spans="1:5">
      <c r="A1455" s="441">
        <v>1453</v>
      </c>
      <c r="B1455" s="445"/>
      <c r="C1455" s="446"/>
      <c r="D1455" s="445"/>
      <c r="E1455" s="446"/>
    </row>
    <row r="1456" spans="1:5">
      <c r="A1456" s="441">
        <v>1454</v>
      </c>
      <c r="B1456" s="445"/>
      <c r="C1456" s="446"/>
      <c r="D1456" s="445"/>
      <c r="E1456" s="446"/>
    </row>
    <row r="1457" spans="1:5">
      <c r="A1457" s="441">
        <v>1455</v>
      </c>
      <c r="B1457" s="445"/>
      <c r="C1457" s="446"/>
      <c r="D1457" s="445"/>
      <c r="E1457" s="446"/>
    </row>
    <row r="1458" spans="1:5">
      <c r="A1458" s="441">
        <v>1456</v>
      </c>
      <c r="B1458" s="445"/>
      <c r="C1458" s="446"/>
      <c r="D1458" s="445"/>
      <c r="E1458" s="446"/>
    </row>
    <row r="1459" spans="1:5">
      <c r="A1459" s="441">
        <v>1457</v>
      </c>
      <c r="B1459" s="445"/>
      <c r="C1459" s="446"/>
      <c r="D1459" s="445"/>
      <c r="E1459" s="446"/>
    </row>
    <row r="1460" spans="1:5">
      <c r="A1460" s="441">
        <v>1458</v>
      </c>
      <c r="B1460" s="445"/>
      <c r="C1460" s="446"/>
      <c r="D1460" s="445"/>
      <c r="E1460" s="446"/>
    </row>
    <row r="1461" spans="1:5">
      <c r="A1461" s="441">
        <v>1459</v>
      </c>
      <c r="B1461" s="445"/>
      <c r="C1461" s="446"/>
      <c r="D1461" s="445"/>
      <c r="E1461" s="446"/>
    </row>
    <row r="1462" spans="1:5">
      <c r="A1462" s="441">
        <v>1460</v>
      </c>
      <c r="B1462" s="445"/>
      <c r="C1462" s="446"/>
      <c r="D1462" s="445"/>
      <c r="E1462" s="446"/>
    </row>
    <row r="1463" spans="1:5">
      <c r="A1463" s="441">
        <v>1461</v>
      </c>
      <c r="B1463" s="445"/>
      <c r="C1463" s="446"/>
      <c r="D1463" s="445"/>
      <c r="E1463" s="446"/>
    </row>
    <row r="1464" spans="1:5">
      <c r="A1464" s="441">
        <v>1462</v>
      </c>
      <c r="B1464" s="445"/>
      <c r="C1464" s="446"/>
      <c r="D1464" s="445"/>
      <c r="E1464" s="446"/>
    </row>
    <row r="1465" spans="1:5">
      <c r="A1465" s="441">
        <v>1463</v>
      </c>
      <c r="B1465" s="445"/>
      <c r="C1465" s="446"/>
      <c r="D1465" s="445"/>
      <c r="E1465" s="446"/>
    </row>
    <row r="1466" spans="1:5">
      <c r="A1466" s="441">
        <v>1464</v>
      </c>
      <c r="B1466" s="445"/>
      <c r="C1466" s="446"/>
      <c r="D1466" s="445"/>
      <c r="E1466" s="446"/>
    </row>
    <row r="1467" spans="1:5">
      <c r="A1467" s="441">
        <v>1465</v>
      </c>
      <c r="B1467" s="445"/>
      <c r="C1467" s="446"/>
      <c r="D1467" s="445"/>
      <c r="E1467" s="446"/>
    </row>
    <row r="1468" spans="1:5">
      <c r="A1468" s="441">
        <v>1466</v>
      </c>
      <c r="B1468" s="445"/>
      <c r="C1468" s="446"/>
      <c r="D1468" s="445"/>
      <c r="E1468" s="446"/>
    </row>
    <row r="1469" spans="1:5">
      <c r="A1469" s="441">
        <v>1467</v>
      </c>
      <c r="B1469" s="445"/>
      <c r="C1469" s="446"/>
      <c r="D1469" s="445"/>
      <c r="E1469" s="446"/>
    </row>
    <row r="1470" spans="1:5">
      <c r="A1470" s="441">
        <v>1468</v>
      </c>
      <c r="B1470" s="445"/>
      <c r="C1470" s="446"/>
      <c r="D1470" s="445"/>
      <c r="E1470" s="446"/>
    </row>
    <row r="1471" spans="1:5">
      <c r="A1471" s="441">
        <v>1469</v>
      </c>
      <c r="B1471" s="445"/>
      <c r="C1471" s="446"/>
      <c r="D1471" s="445"/>
      <c r="E1471" s="446"/>
    </row>
    <row r="1472" spans="1:5">
      <c r="A1472" s="441">
        <v>1470</v>
      </c>
      <c r="B1472" s="445"/>
      <c r="C1472" s="446"/>
      <c r="D1472" s="445"/>
      <c r="E1472" s="446"/>
    </row>
    <row r="1473" spans="1:5">
      <c r="A1473" s="441">
        <v>1471</v>
      </c>
      <c r="B1473" s="445"/>
      <c r="C1473" s="446"/>
      <c r="D1473" s="445"/>
      <c r="E1473" s="446"/>
    </row>
    <row r="1474" spans="1:5">
      <c r="A1474" s="441">
        <v>1472</v>
      </c>
      <c r="B1474" s="445"/>
      <c r="C1474" s="446"/>
      <c r="D1474" s="445"/>
      <c r="E1474" s="446"/>
    </row>
    <row r="1475" spans="1:5">
      <c r="A1475" s="441">
        <v>1473</v>
      </c>
      <c r="B1475" s="445"/>
      <c r="C1475" s="446"/>
      <c r="D1475" s="445"/>
      <c r="E1475" s="446"/>
    </row>
    <row r="1476" spans="1:5">
      <c r="A1476" s="441">
        <v>1474</v>
      </c>
      <c r="B1476" s="445"/>
      <c r="C1476" s="446"/>
      <c r="D1476" s="445"/>
      <c r="E1476" s="446"/>
    </row>
    <row r="1477" spans="1:5">
      <c r="A1477" s="441">
        <v>1475</v>
      </c>
      <c r="B1477" s="445"/>
      <c r="C1477" s="446"/>
      <c r="D1477" s="445"/>
      <c r="E1477" s="446"/>
    </row>
    <row r="1478" spans="1:5">
      <c r="A1478" s="441">
        <v>1476</v>
      </c>
      <c r="B1478" s="445"/>
      <c r="C1478" s="446"/>
      <c r="D1478" s="445"/>
      <c r="E1478" s="446"/>
    </row>
    <row r="1479" spans="1:5">
      <c r="A1479" s="441">
        <v>1477</v>
      </c>
      <c r="B1479" s="445"/>
      <c r="C1479" s="446"/>
      <c r="D1479" s="445"/>
      <c r="E1479" s="446"/>
    </row>
    <row r="1480" spans="1:5">
      <c r="A1480" s="441">
        <v>1478</v>
      </c>
      <c r="B1480" s="445"/>
      <c r="C1480" s="446"/>
      <c r="D1480" s="445"/>
      <c r="E1480" s="446"/>
    </row>
    <row r="1481" spans="1:5">
      <c r="A1481" s="441">
        <v>1479</v>
      </c>
      <c r="B1481" s="445"/>
      <c r="C1481" s="446"/>
      <c r="D1481" s="445"/>
      <c r="E1481" s="446"/>
    </row>
    <row r="1482" spans="1:5">
      <c r="A1482" s="441">
        <v>1480</v>
      </c>
      <c r="B1482" s="445"/>
      <c r="C1482" s="446"/>
      <c r="D1482" s="445"/>
      <c r="E1482" s="446"/>
    </row>
    <row r="1483" spans="1:5">
      <c r="A1483" s="441">
        <v>1481</v>
      </c>
      <c r="B1483" s="445"/>
      <c r="C1483" s="446"/>
      <c r="D1483" s="445"/>
      <c r="E1483" s="446"/>
    </row>
    <row r="1484" spans="1:5">
      <c r="A1484" s="441">
        <v>1482</v>
      </c>
      <c r="B1484" s="445"/>
      <c r="C1484" s="446"/>
      <c r="D1484" s="445"/>
      <c r="E1484" s="446"/>
    </row>
    <row r="1485" spans="1:5">
      <c r="A1485" s="441">
        <v>1483</v>
      </c>
      <c r="B1485" s="445"/>
      <c r="C1485" s="446"/>
      <c r="D1485" s="445"/>
      <c r="E1485" s="446"/>
    </row>
    <row r="1486" spans="1:5">
      <c r="A1486" s="441">
        <v>1484</v>
      </c>
      <c r="B1486" s="445"/>
      <c r="C1486" s="446"/>
      <c r="D1486" s="445"/>
      <c r="E1486" s="446"/>
    </row>
    <row r="1487" spans="1:5">
      <c r="A1487" s="441">
        <v>1485</v>
      </c>
      <c r="B1487" s="445"/>
      <c r="C1487" s="446"/>
      <c r="D1487" s="445"/>
      <c r="E1487" s="446"/>
    </row>
    <row r="1488" spans="1:5">
      <c r="A1488" s="441">
        <v>1486</v>
      </c>
      <c r="B1488" s="445"/>
      <c r="C1488" s="446"/>
      <c r="D1488" s="445"/>
      <c r="E1488" s="446"/>
    </row>
    <row r="1489" spans="1:5">
      <c r="A1489" s="441">
        <v>1487</v>
      </c>
      <c r="B1489" s="445"/>
      <c r="C1489" s="446"/>
      <c r="D1489" s="445"/>
      <c r="E1489" s="446"/>
    </row>
    <row r="1490" spans="1:5">
      <c r="A1490" s="441">
        <v>1488</v>
      </c>
      <c r="B1490" s="445"/>
      <c r="C1490" s="446"/>
      <c r="D1490" s="445"/>
      <c r="E1490" s="446"/>
    </row>
    <row r="1491" spans="1:5">
      <c r="A1491" s="441">
        <v>1489</v>
      </c>
      <c r="B1491" s="445"/>
      <c r="C1491" s="446"/>
      <c r="D1491" s="445"/>
      <c r="E1491" s="446"/>
    </row>
    <row r="1492" spans="1:5">
      <c r="A1492" s="441">
        <v>1490</v>
      </c>
      <c r="B1492" s="445"/>
      <c r="C1492" s="446"/>
      <c r="D1492" s="445"/>
      <c r="E1492" s="446"/>
    </row>
    <row r="1493" spans="1:5">
      <c r="A1493" s="441">
        <v>1491</v>
      </c>
      <c r="B1493" s="445"/>
      <c r="C1493" s="446"/>
      <c r="D1493" s="445"/>
      <c r="E1493" s="446"/>
    </row>
    <row r="1494" spans="1:5">
      <c r="A1494" s="441">
        <v>1492</v>
      </c>
      <c r="B1494" s="445"/>
      <c r="C1494" s="446"/>
      <c r="D1494" s="445"/>
      <c r="E1494" s="446"/>
    </row>
    <row r="1495" spans="1:5">
      <c r="A1495" s="441">
        <v>1493</v>
      </c>
      <c r="B1495" s="445"/>
      <c r="C1495" s="446"/>
      <c r="D1495" s="445"/>
      <c r="E1495" s="446"/>
    </row>
    <row r="1496" spans="1:5">
      <c r="A1496" s="441">
        <v>1494</v>
      </c>
      <c r="B1496" s="445"/>
      <c r="C1496" s="446"/>
      <c r="D1496" s="445"/>
      <c r="E1496" s="446"/>
    </row>
    <row r="1497" spans="1:5">
      <c r="A1497" s="441">
        <v>1495</v>
      </c>
      <c r="B1497" s="445"/>
      <c r="C1497" s="446"/>
      <c r="D1497" s="445"/>
      <c r="E1497" s="446"/>
    </row>
    <row r="1498" spans="1:5">
      <c r="A1498" s="441">
        <v>1496</v>
      </c>
      <c r="B1498" s="445"/>
      <c r="C1498" s="446"/>
      <c r="D1498" s="445"/>
      <c r="E1498" s="446"/>
    </row>
    <row r="1499" spans="1:5">
      <c r="A1499" s="441">
        <v>1497</v>
      </c>
      <c r="B1499" s="445"/>
      <c r="C1499" s="446"/>
      <c r="D1499" s="445"/>
      <c r="E1499" s="446"/>
    </row>
    <row r="1500" spans="1:5">
      <c r="A1500" s="441">
        <v>1498</v>
      </c>
      <c r="B1500" s="445"/>
      <c r="C1500" s="446"/>
      <c r="D1500" s="445"/>
      <c r="E1500" s="446"/>
    </row>
    <row r="1501" spans="1:5">
      <c r="A1501" s="441">
        <v>1499</v>
      </c>
      <c r="B1501" s="445"/>
      <c r="C1501" s="446"/>
      <c r="D1501" s="445"/>
      <c r="E1501" s="446"/>
    </row>
    <row r="1502" spans="1:5">
      <c r="A1502" s="441">
        <v>1500</v>
      </c>
      <c r="B1502" s="445"/>
      <c r="C1502" s="446"/>
      <c r="D1502" s="445"/>
      <c r="E1502" s="446"/>
    </row>
    <row r="1503" spans="1:5">
      <c r="A1503" s="441">
        <v>1501</v>
      </c>
      <c r="B1503" s="445"/>
      <c r="C1503" s="446"/>
      <c r="D1503" s="445"/>
      <c r="E1503" s="446"/>
    </row>
    <row r="1504" spans="1:5">
      <c r="A1504" s="441">
        <v>1502</v>
      </c>
      <c r="B1504" s="445"/>
      <c r="C1504" s="446"/>
      <c r="D1504" s="445"/>
      <c r="E1504" s="446"/>
    </row>
    <row r="1505" spans="1:5">
      <c r="A1505" s="441">
        <v>1503</v>
      </c>
      <c r="B1505" s="445"/>
      <c r="C1505" s="446"/>
      <c r="D1505" s="445"/>
      <c r="E1505" s="446"/>
    </row>
    <row r="1506" spans="1:5">
      <c r="A1506" s="441">
        <v>1504</v>
      </c>
      <c r="B1506" s="445"/>
      <c r="C1506" s="446"/>
      <c r="D1506" s="445"/>
      <c r="E1506" s="446"/>
    </row>
    <row r="1507" spans="1:5">
      <c r="A1507" s="441">
        <v>1505</v>
      </c>
      <c r="B1507" s="445"/>
      <c r="C1507" s="446"/>
      <c r="D1507" s="445"/>
      <c r="E1507" s="446"/>
    </row>
    <row r="1508" spans="1:5">
      <c r="A1508" s="441">
        <v>1506</v>
      </c>
      <c r="B1508" s="445"/>
      <c r="C1508" s="446"/>
      <c r="D1508" s="445"/>
      <c r="E1508" s="446"/>
    </row>
    <row r="1509" spans="1:5">
      <c r="A1509" s="441">
        <v>1507</v>
      </c>
      <c r="B1509" s="445"/>
      <c r="C1509" s="446"/>
      <c r="D1509" s="445"/>
      <c r="E1509" s="446"/>
    </row>
    <row r="1510" spans="1:5">
      <c r="A1510" s="441">
        <v>1508</v>
      </c>
      <c r="B1510" s="445"/>
      <c r="C1510" s="446"/>
      <c r="D1510" s="445"/>
      <c r="E1510" s="446"/>
    </row>
    <row r="1511" spans="1:5">
      <c r="A1511" s="441">
        <v>1509</v>
      </c>
      <c r="B1511" s="445"/>
      <c r="C1511" s="446"/>
      <c r="D1511" s="445"/>
      <c r="E1511" s="446"/>
    </row>
    <row r="1512" spans="1:5">
      <c r="A1512" s="441">
        <v>1510</v>
      </c>
      <c r="B1512" s="445"/>
      <c r="C1512" s="446"/>
      <c r="D1512" s="445"/>
      <c r="E1512" s="446"/>
    </row>
    <row r="1513" spans="1:5">
      <c r="A1513" s="441">
        <v>1511</v>
      </c>
      <c r="B1513" s="445"/>
      <c r="C1513" s="446"/>
      <c r="D1513" s="445"/>
      <c r="E1513" s="446"/>
    </row>
    <row r="1514" spans="1:5">
      <c r="A1514" s="441">
        <v>1512</v>
      </c>
      <c r="B1514" s="445"/>
      <c r="C1514" s="446"/>
      <c r="D1514" s="445"/>
      <c r="E1514" s="446"/>
    </row>
    <row r="1515" spans="1:5">
      <c r="A1515" s="441">
        <v>1513</v>
      </c>
      <c r="B1515" s="445"/>
      <c r="C1515" s="446"/>
      <c r="D1515" s="445"/>
      <c r="E1515" s="446"/>
    </row>
    <row r="1516" spans="1:5">
      <c r="A1516" s="441">
        <v>1514</v>
      </c>
      <c r="B1516" s="445"/>
      <c r="C1516" s="446"/>
      <c r="D1516" s="445"/>
      <c r="E1516" s="446"/>
    </row>
    <row r="1517" spans="1:5">
      <c r="A1517" s="441">
        <v>1515</v>
      </c>
      <c r="B1517" s="445"/>
      <c r="C1517" s="446"/>
      <c r="D1517" s="445"/>
      <c r="E1517" s="446"/>
    </row>
    <row r="1518" spans="1:5">
      <c r="A1518" s="441">
        <v>1516</v>
      </c>
      <c r="B1518" s="445"/>
      <c r="C1518" s="446"/>
      <c r="D1518" s="445"/>
      <c r="E1518" s="446"/>
    </row>
    <row r="1519" spans="1:5">
      <c r="A1519" s="441">
        <v>1517</v>
      </c>
      <c r="B1519" s="445"/>
      <c r="C1519" s="446"/>
      <c r="D1519" s="445"/>
      <c r="E1519" s="446"/>
    </row>
    <row r="1520" spans="1:5">
      <c r="A1520" s="441">
        <v>1518</v>
      </c>
      <c r="B1520" s="445"/>
      <c r="C1520" s="446"/>
      <c r="D1520" s="445"/>
      <c r="E1520" s="446"/>
    </row>
    <row r="1521" spans="1:5">
      <c r="A1521" s="441">
        <v>1519</v>
      </c>
      <c r="B1521" s="445"/>
      <c r="C1521" s="446"/>
      <c r="D1521" s="445"/>
      <c r="E1521" s="446"/>
    </row>
    <row r="1522" spans="1:5">
      <c r="A1522" s="441">
        <v>1520</v>
      </c>
      <c r="B1522" s="445"/>
      <c r="C1522" s="446"/>
      <c r="D1522" s="445"/>
      <c r="E1522" s="446"/>
    </row>
    <row r="1523" spans="1:5">
      <c r="A1523" s="441">
        <v>1521</v>
      </c>
      <c r="B1523" s="445"/>
      <c r="C1523" s="446"/>
      <c r="D1523" s="445"/>
      <c r="E1523" s="446"/>
    </row>
    <row r="1524" spans="1:5">
      <c r="A1524" s="441">
        <v>1522</v>
      </c>
      <c r="B1524" s="445"/>
      <c r="C1524" s="446"/>
      <c r="D1524" s="445"/>
      <c r="E1524" s="446"/>
    </row>
    <row r="1525" spans="1:5">
      <c r="A1525" s="441">
        <v>1523</v>
      </c>
      <c r="B1525" s="445"/>
      <c r="C1525" s="446"/>
      <c r="D1525" s="445"/>
      <c r="E1525" s="446"/>
    </row>
    <row r="1526" spans="1:5">
      <c r="A1526" s="441">
        <v>1524</v>
      </c>
      <c r="B1526" s="445"/>
      <c r="C1526" s="446"/>
      <c r="D1526" s="445"/>
      <c r="E1526" s="446"/>
    </row>
    <row r="1527" spans="1:5">
      <c r="A1527" s="441">
        <v>1525</v>
      </c>
      <c r="B1527" s="445"/>
      <c r="C1527" s="446"/>
      <c r="D1527" s="445"/>
      <c r="E1527" s="446"/>
    </row>
    <row r="1528" spans="1:5">
      <c r="A1528" s="441">
        <v>1526</v>
      </c>
      <c r="B1528" s="445"/>
      <c r="C1528" s="446"/>
      <c r="D1528" s="445"/>
      <c r="E1528" s="446"/>
    </row>
    <row r="1529" spans="1:5">
      <c r="A1529" s="441">
        <v>1527</v>
      </c>
      <c r="B1529" s="445"/>
      <c r="C1529" s="446"/>
      <c r="D1529" s="445"/>
      <c r="E1529" s="446"/>
    </row>
    <row r="1530" spans="1:5">
      <c r="A1530" s="441">
        <v>1528</v>
      </c>
      <c r="B1530" s="445"/>
      <c r="C1530" s="446"/>
      <c r="D1530" s="445"/>
      <c r="E1530" s="446"/>
    </row>
    <row r="1531" spans="1:5">
      <c r="A1531" s="441">
        <v>1529</v>
      </c>
      <c r="B1531" s="445"/>
      <c r="C1531" s="446"/>
      <c r="D1531" s="445"/>
      <c r="E1531" s="446"/>
    </row>
    <row r="1532" spans="1:5">
      <c r="A1532" s="441">
        <v>1530</v>
      </c>
      <c r="B1532" s="445"/>
      <c r="C1532" s="446"/>
      <c r="D1532" s="445"/>
      <c r="E1532" s="446"/>
    </row>
    <row r="1533" spans="1:5">
      <c r="A1533" s="441">
        <v>1531</v>
      </c>
      <c r="B1533" s="445"/>
      <c r="C1533" s="446"/>
      <c r="D1533" s="445"/>
      <c r="E1533" s="446"/>
    </row>
    <row r="1534" spans="1:5">
      <c r="A1534" s="441">
        <v>1532</v>
      </c>
      <c r="B1534" s="445"/>
      <c r="C1534" s="446"/>
      <c r="D1534" s="445"/>
      <c r="E1534" s="446"/>
    </row>
    <row r="1535" spans="1:5">
      <c r="A1535" s="441">
        <v>1533</v>
      </c>
      <c r="B1535" s="445"/>
      <c r="C1535" s="446"/>
      <c r="D1535" s="445"/>
      <c r="E1535" s="446"/>
    </row>
    <row r="1536" spans="1:5">
      <c r="A1536" s="441">
        <v>1534</v>
      </c>
      <c r="B1536" s="445"/>
      <c r="C1536" s="446"/>
      <c r="D1536" s="445"/>
      <c r="E1536" s="446"/>
    </row>
    <row r="1537" spans="1:5">
      <c r="A1537" s="441">
        <v>1535</v>
      </c>
      <c r="B1537" s="445"/>
      <c r="C1537" s="446"/>
      <c r="D1537" s="445"/>
      <c r="E1537" s="446"/>
    </row>
    <row r="1538" spans="1:5">
      <c r="A1538" s="441">
        <v>1536</v>
      </c>
      <c r="B1538" s="445"/>
      <c r="C1538" s="446"/>
      <c r="D1538" s="445"/>
      <c r="E1538" s="446"/>
    </row>
    <row r="1539" spans="1:5">
      <c r="A1539" s="441">
        <v>1537</v>
      </c>
      <c r="B1539" s="445"/>
      <c r="C1539" s="446"/>
      <c r="D1539" s="445"/>
      <c r="E1539" s="446"/>
    </row>
    <row r="1540" spans="1:5">
      <c r="A1540" s="441">
        <v>1538</v>
      </c>
      <c r="B1540" s="445"/>
      <c r="C1540" s="446"/>
      <c r="D1540" s="445"/>
      <c r="E1540" s="446"/>
    </row>
    <row r="1541" spans="1:5">
      <c r="A1541" s="441">
        <v>1539</v>
      </c>
      <c r="B1541" s="445"/>
      <c r="C1541" s="446"/>
      <c r="D1541" s="445"/>
      <c r="E1541" s="446"/>
    </row>
    <row r="1542" spans="1:5">
      <c r="A1542" s="441">
        <v>1540</v>
      </c>
      <c r="B1542" s="445"/>
      <c r="C1542" s="446"/>
      <c r="D1542" s="445"/>
      <c r="E1542" s="446"/>
    </row>
    <row r="1543" spans="1:5">
      <c r="A1543" s="441">
        <v>1541</v>
      </c>
      <c r="B1543" s="445"/>
      <c r="C1543" s="446"/>
      <c r="D1543" s="445"/>
      <c r="E1543" s="446"/>
    </row>
    <row r="1544" spans="1:5">
      <c r="A1544" s="441">
        <v>1542</v>
      </c>
      <c r="B1544" s="445"/>
      <c r="C1544" s="446"/>
      <c r="D1544" s="445"/>
      <c r="E1544" s="446"/>
    </row>
    <row r="1545" spans="1:5">
      <c r="A1545" s="441">
        <v>1543</v>
      </c>
      <c r="B1545" s="445"/>
      <c r="C1545" s="446"/>
      <c r="D1545" s="445"/>
      <c r="E1545" s="446"/>
    </row>
    <row r="1546" spans="1:5">
      <c r="A1546" s="441">
        <v>1544</v>
      </c>
      <c r="B1546" s="445"/>
      <c r="C1546" s="446"/>
      <c r="D1546" s="445"/>
      <c r="E1546" s="446"/>
    </row>
    <row r="1547" spans="1:5">
      <c r="A1547" s="441">
        <v>1545</v>
      </c>
      <c r="B1547" s="445"/>
      <c r="C1547" s="446"/>
      <c r="D1547" s="445"/>
      <c r="E1547" s="446"/>
    </row>
    <row r="1548" spans="1:5">
      <c r="A1548" s="441">
        <v>1546</v>
      </c>
      <c r="B1548" s="445"/>
      <c r="C1548" s="446"/>
      <c r="D1548" s="445"/>
      <c r="E1548" s="446"/>
    </row>
    <row r="1549" spans="1:5">
      <c r="A1549" s="441">
        <v>1547</v>
      </c>
      <c r="B1549" s="445"/>
      <c r="C1549" s="446"/>
      <c r="D1549" s="445"/>
      <c r="E1549" s="446"/>
    </row>
    <row r="1550" spans="1:5">
      <c r="A1550" s="441">
        <v>1548</v>
      </c>
      <c r="B1550" s="445"/>
      <c r="C1550" s="446"/>
      <c r="D1550" s="445"/>
      <c r="E1550" s="446"/>
    </row>
    <row r="1551" spans="1:5">
      <c r="A1551" s="441">
        <v>1549</v>
      </c>
      <c r="B1551" s="445"/>
      <c r="C1551" s="446"/>
      <c r="D1551" s="445"/>
      <c r="E1551" s="446"/>
    </row>
    <row r="1552" spans="1:5">
      <c r="A1552" s="441">
        <v>1550</v>
      </c>
      <c r="B1552" s="445"/>
      <c r="C1552" s="446"/>
      <c r="D1552" s="445"/>
      <c r="E1552" s="446"/>
    </row>
    <row r="1553" spans="1:5">
      <c r="A1553" s="441">
        <v>1551</v>
      </c>
      <c r="B1553" s="445"/>
      <c r="C1553" s="446"/>
      <c r="D1553" s="445"/>
      <c r="E1553" s="446"/>
    </row>
    <row r="1554" spans="1:5">
      <c r="A1554" s="441">
        <v>1552</v>
      </c>
      <c r="B1554" s="445"/>
      <c r="C1554" s="446"/>
      <c r="D1554" s="445"/>
      <c r="E1554" s="446"/>
    </row>
    <row r="1555" spans="1:5">
      <c r="A1555" s="441">
        <v>1553</v>
      </c>
      <c r="B1555" s="445"/>
      <c r="C1555" s="446"/>
      <c r="D1555" s="445"/>
      <c r="E1555" s="446"/>
    </row>
    <row r="1556" spans="1:5">
      <c r="A1556" s="441">
        <v>1554</v>
      </c>
      <c r="B1556" s="445"/>
      <c r="C1556" s="446"/>
      <c r="D1556" s="445"/>
      <c r="E1556" s="446"/>
    </row>
    <row r="1557" spans="1:5">
      <c r="A1557" s="441">
        <v>1555</v>
      </c>
      <c r="B1557" s="445"/>
      <c r="C1557" s="446"/>
      <c r="D1557" s="445"/>
      <c r="E1557" s="446"/>
    </row>
    <row r="1558" spans="1:5">
      <c r="A1558" s="441">
        <v>1556</v>
      </c>
      <c r="B1558" s="445"/>
      <c r="C1558" s="446"/>
      <c r="D1558" s="445"/>
      <c r="E1558" s="446"/>
    </row>
    <row r="1559" spans="1:5">
      <c r="A1559" s="441">
        <v>1557</v>
      </c>
      <c r="B1559" s="445"/>
      <c r="C1559" s="446"/>
      <c r="D1559" s="445"/>
      <c r="E1559" s="446"/>
    </row>
    <row r="1560" spans="1:5">
      <c r="A1560" s="441">
        <v>1558</v>
      </c>
      <c r="B1560" s="445"/>
      <c r="C1560" s="446"/>
      <c r="D1560" s="445"/>
      <c r="E1560" s="446"/>
    </row>
    <row r="1561" spans="1:5">
      <c r="A1561" s="441">
        <v>1559</v>
      </c>
      <c r="B1561" s="445"/>
      <c r="C1561" s="446"/>
      <c r="D1561" s="445"/>
      <c r="E1561" s="446"/>
    </row>
    <row r="1562" spans="1:5">
      <c r="A1562" s="441">
        <v>1560</v>
      </c>
      <c r="B1562" s="445"/>
      <c r="C1562" s="446"/>
      <c r="D1562" s="445"/>
      <c r="E1562" s="446"/>
    </row>
    <row r="1563" spans="1:5">
      <c r="A1563" s="441">
        <v>1561</v>
      </c>
      <c r="B1563" s="445"/>
      <c r="C1563" s="446"/>
      <c r="D1563" s="445"/>
      <c r="E1563" s="446"/>
    </row>
    <row r="1564" spans="1:5">
      <c r="A1564" s="441">
        <v>1562</v>
      </c>
      <c r="B1564" s="445"/>
      <c r="C1564" s="446"/>
      <c r="D1564" s="445"/>
      <c r="E1564" s="446"/>
    </row>
    <row r="1565" spans="1:5">
      <c r="A1565" s="441">
        <v>1563</v>
      </c>
      <c r="B1565" s="445"/>
      <c r="C1565" s="446"/>
      <c r="D1565" s="445"/>
      <c r="E1565" s="446"/>
    </row>
    <row r="1566" spans="1:5">
      <c r="A1566" s="441">
        <v>1564</v>
      </c>
      <c r="B1566" s="445"/>
      <c r="C1566" s="446"/>
      <c r="D1566" s="445"/>
      <c r="E1566" s="446"/>
    </row>
    <row r="1567" spans="1:5">
      <c r="A1567" s="441">
        <v>1565</v>
      </c>
      <c r="B1567" s="445"/>
      <c r="C1567" s="446"/>
      <c r="D1567" s="445"/>
      <c r="E1567" s="446"/>
    </row>
    <row r="1568" spans="1:5">
      <c r="A1568" s="441">
        <v>1566</v>
      </c>
      <c r="B1568" s="445"/>
      <c r="C1568" s="446"/>
      <c r="D1568" s="445"/>
      <c r="E1568" s="446"/>
    </row>
    <row r="1569" spans="1:5">
      <c r="A1569" s="441">
        <v>1567</v>
      </c>
      <c r="B1569" s="445"/>
      <c r="C1569" s="446"/>
      <c r="D1569" s="445"/>
      <c r="E1569" s="446"/>
    </row>
    <row r="1570" spans="1:5">
      <c r="A1570" s="441">
        <v>1568</v>
      </c>
      <c r="B1570" s="445"/>
      <c r="C1570" s="446"/>
      <c r="D1570" s="445"/>
      <c r="E1570" s="446"/>
    </row>
    <row r="1571" spans="1:5">
      <c r="A1571" s="441">
        <v>1569</v>
      </c>
      <c r="B1571" s="445"/>
      <c r="C1571" s="446"/>
      <c r="D1571" s="445"/>
      <c r="E1571" s="446"/>
    </row>
    <row r="1572" spans="1:5">
      <c r="A1572" s="441">
        <v>1570</v>
      </c>
      <c r="B1572" s="445"/>
      <c r="C1572" s="446"/>
      <c r="D1572" s="445"/>
      <c r="E1572" s="446"/>
    </row>
    <row r="1573" spans="1:5">
      <c r="A1573" s="441">
        <v>1571</v>
      </c>
      <c r="B1573" s="445"/>
      <c r="C1573" s="446"/>
      <c r="D1573" s="445"/>
      <c r="E1573" s="446"/>
    </row>
    <row r="1574" spans="1:5">
      <c r="A1574" s="441">
        <v>1572</v>
      </c>
      <c r="B1574" s="445"/>
      <c r="C1574" s="446"/>
      <c r="D1574" s="445"/>
      <c r="E1574" s="446"/>
    </row>
    <row r="1575" spans="1:5">
      <c r="A1575" s="441">
        <v>1573</v>
      </c>
      <c r="B1575" s="445"/>
      <c r="C1575" s="446"/>
      <c r="D1575" s="445"/>
      <c r="E1575" s="446"/>
    </row>
    <row r="1576" spans="1:5">
      <c r="A1576" s="441">
        <v>1574</v>
      </c>
      <c r="B1576" s="445"/>
      <c r="C1576" s="446"/>
      <c r="D1576" s="445"/>
      <c r="E1576" s="446"/>
    </row>
    <row r="1577" spans="1:5">
      <c r="A1577" s="441">
        <v>1575</v>
      </c>
      <c r="B1577" s="445"/>
      <c r="C1577" s="446"/>
      <c r="D1577" s="445"/>
      <c r="E1577" s="446"/>
    </row>
    <row r="1578" spans="1:5">
      <c r="A1578" s="441">
        <v>1576</v>
      </c>
      <c r="B1578" s="445"/>
      <c r="C1578" s="446"/>
      <c r="D1578" s="445"/>
      <c r="E1578" s="446"/>
    </row>
    <row r="1579" spans="1:5">
      <c r="A1579" s="441">
        <v>1577</v>
      </c>
      <c r="B1579" s="445"/>
      <c r="C1579" s="446"/>
      <c r="D1579" s="445"/>
      <c r="E1579" s="446"/>
    </row>
    <row r="1580" spans="1:5">
      <c r="A1580" s="441">
        <v>1578</v>
      </c>
      <c r="B1580" s="445"/>
      <c r="C1580" s="446"/>
      <c r="D1580" s="445"/>
      <c r="E1580" s="446"/>
    </row>
    <row r="1581" spans="1:5">
      <c r="A1581" s="441">
        <v>1579</v>
      </c>
      <c r="B1581" s="445"/>
      <c r="C1581" s="446"/>
      <c r="D1581" s="445"/>
      <c r="E1581" s="446"/>
    </row>
    <row r="1582" spans="1:5">
      <c r="A1582" s="441">
        <v>1580</v>
      </c>
      <c r="B1582" s="445"/>
      <c r="C1582" s="446"/>
      <c r="D1582" s="445"/>
      <c r="E1582" s="446"/>
    </row>
    <row r="1583" spans="1:5">
      <c r="A1583" s="441">
        <v>1581</v>
      </c>
      <c r="B1583" s="445"/>
      <c r="C1583" s="446"/>
      <c r="D1583" s="445"/>
      <c r="E1583" s="446"/>
    </row>
    <row r="1584" spans="1:5">
      <c r="A1584" s="441">
        <v>1582</v>
      </c>
      <c r="B1584" s="445"/>
      <c r="C1584" s="446"/>
      <c r="D1584" s="445"/>
      <c r="E1584" s="446"/>
    </row>
    <row r="1585" spans="1:5">
      <c r="A1585" s="441">
        <v>1583</v>
      </c>
      <c r="B1585" s="445"/>
      <c r="C1585" s="446"/>
      <c r="D1585" s="445"/>
      <c r="E1585" s="446"/>
    </row>
    <row r="1586" spans="1:5">
      <c r="A1586" s="441">
        <v>1584</v>
      </c>
      <c r="B1586" s="445"/>
      <c r="C1586" s="446"/>
      <c r="D1586" s="445"/>
      <c r="E1586" s="446"/>
    </row>
    <row r="1587" spans="1:5">
      <c r="A1587" s="441">
        <v>1585</v>
      </c>
      <c r="B1587" s="445"/>
      <c r="C1587" s="446"/>
      <c r="D1587" s="445"/>
      <c r="E1587" s="446"/>
    </row>
    <row r="1588" spans="1:5">
      <c r="A1588" s="441">
        <v>1586</v>
      </c>
      <c r="B1588" s="445"/>
      <c r="C1588" s="446"/>
      <c r="D1588" s="445"/>
      <c r="E1588" s="446"/>
    </row>
    <row r="1589" spans="1:5">
      <c r="A1589" s="441">
        <v>1587</v>
      </c>
      <c r="B1589" s="445"/>
      <c r="C1589" s="446"/>
      <c r="D1589" s="445"/>
      <c r="E1589" s="446"/>
    </row>
    <row r="1590" spans="1:5">
      <c r="A1590" s="441">
        <v>1588</v>
      </c>
      <c r="B1590" s="445"/>
      <c r="C1590" s="446"/>
      <c r="D1590" s="445"/>
      <c r="E1590" s="446"/>
    </row>
    <row r="1591" spans="1:5">
      <c r="A1591" s="441">
        <v>1589</v>
      </c>
      <c r="B1591" s="445"/>
      <c r="C1591" s="446"/>
      <c r="D1591" s="445"/>
      <c r="E1591" s="446"/>
    </row>
    <row r="1592" spans="1:5">
      <c r="A1592" s="441">
        <v>1590</v>
      </c>
      <c r="B1592" s="445"/>
      <c r="C1592" s="446"/>
      <c r="D1592" s="445"/>
      <c r="E1592" s="446"/>
    </row>
    <row r="1593" spans="1:5">
      <c r="A1593" s="441">
        <v>1591</v>
      </c>
      <c r="B1593" s="445"/>
      <c r="C1593" s="446"/>
      <c r="D1593" s="445"/>
      <c r="E1593" s="446"/>
    </row>
    <row r="1594" spans="1:5">
      <c r="A1594" s="441">
        <v>1592</v>
      </c>
      <c r="B1594" s="445"/>
      <c r="C1594" s="446"/>
      <c r="D1594" s="445"/>
      <c r="E1594" s="446"/>
    </row>
    <row r="1595" spans="1:5">
      <c r="A1595" s="441">
        <v>1593</v>
      </c>
      <c r="B1595" s="445"/>
      <c r="C1595" s="446"/>
      <c r="D1595" s="445"/>
      <c r="E1595" s="446"/>
    </row>
    <row r="1596" spans="1:5">
      <c r="A1596" s="441">
        <v>1594</v>
      </c>
      <c r="B1596" s="445"/>
      <c r="C1596" s="446"/>
      <c r="D1596" s="445"/>
      <c r="E1596" s="446"/>
    </row>
    <row r="1597" spans="1:5">
      <c r="A1597" s="441">
        <v>1595</v>
      </c>
      <c r="B1597" s="445"/>
      <c r="C1597" s="446"/>
      <c r="D1597" s="445"/>
      <c r="E1597" s="446"/>
    </row>
    <row r="1598" spans="1:5">
      <c r="A1598" s="441">
        <v>1596</v>
      </c>
      <c r="B1598" s="445"/>
      <c r="C1598" s="446"/>
      <c r="D1598" s="445"/>
      <c r="E1598" s="446"/>
    </row>
    <row r="1599" spans="1:5">
      <c r="A1599" s="441">
        <v>1597</v>
      </c>
      <c r="B1599" s="445"/>
      <c r="C1599" s="446"/>
      <c r="D1599" s="445"/>
      <c r="E1599" s="446"/>
    </row>
    <row r="1600" spans="1:5">
      <c r="A1600" s="441">
        <v>1598</v>
      </c>
      <c r="B1600" s="445"/>
      <c r="C1600" s="446"/>
      <c r="D1600" s="445"/>
      <c r="E1600" s="446"/>
    </row>
    <row r="1601" spans="1:5">
      <c r="A1601" s="441">
        <v>1599</v>
      </c>
      <c r="B1601" s="445"/>
      <c r="C1601" s="446"/>
      <c r="D1601" s="445"/>
      <c r="E1601" s="446"/>
    </row>
    <row r="1602" spans="1:5">
      <c r="A1602" s="441">
        <v>1600</v>
      </c>
      <c r="B1602" s="445"/>
      <c r="C1602" s="446"/>
      <c r="D1602" s="445"/>
      <c r="E1602" s="446"/>
    </row>
    <row r="1603" spans="1:5">
      <c r="A1603" s="441">
        <v>1601</v>
      </c>
      <c r="B1603" s="445"/>
      <c r="C1603" s="446"/>
      <c r="D1603" s="445"/>
      <c r="E1603" s="446"/>
    </row>
    <row r="1604" spans="1:5">
      <c r="A1604" s="441">
        <v>1602</v>
      </c>
      <c r="B1604" s="445"/>
      <c r="C1604" s="446"/>
      <c r="D1604" s="445"/>
      <c r="E1604" s="446"/>
    </row>
    <row r="1605" spans="1:5">
      <c r="A1605" s="441">
        <v>1603</v>
      </c>
      <c r="B1605" s="445"/>
      <c r="C1605" s="446"/>
      <c r="D1605" s="445"/>
      <c r="E1605" s="446"/>
    </row>
    <row r="1606" spans="1:5">
      <c r="A1606" s="441">
        <v>1604</v>
      </c>
      <c r="B1606" s="445"/>
      <c r="C1606" s="446"/>
      <c r="D1606" s="445"/>
      <c r="E1606" s="446"/>
    </row>
    <row r="1607" spans="1:5">
      <c r="A1607" s="441">
        <v>1605</v>
      </c>
      <c r="B1607" s="445"/>
      <c r="C1607" s="446"/>
      <c r="D1607" s="445"/>
      <c r="E1607" s="446"/>
    </row>
    <row r="1608" spans="1:5">
      <c r="A1608" s="441">
        <v>1606</v>
      </c>
      <c r="B1608" s="445"/>
      <c r="C1608" s="446"/>
      <c r="D1608" s="445"/>
      <c r="E1608" s="446"/>
    </row>
    <row r="1609" spans="1:5">
      <c r="A1609" s="441">
        <v>1607</v>
      </c>
      <c r="B1609" s="445"/>
      <c r="C1609" s="446"/>
      <c r="D1609" s="445"/>
      <c r="E1609" s="446"/>
    </row>
    <row r="1610" spans="1:5">
      <c r="A1610" s="441">
        <v>1608</v>
      </c>
      <c r="B1610" s="445"/>
      <c r="C1610" s="446"/>
      <c r="D1610" s="445"/>
      <c r="E1610" s="446"/>
    </row>
    <row r="1611" spans="1:5">
      <c r="A1611" s="441">
        <v>1609</v>
      </c>
      <c r="B1611" s="445"/>
      <c r="C1611" s="446"/>
      <c r="D1611" s="445"/>
      <c r="E1611" s="446"/>
    </row>
    <row r="1612" spans="1:5">
      <c r="A1612" s="441">
        <v>1610</v>
      </c>
      <c r="B1612" s="445"/>
      <c r="C1612" s="446"/>
      <c r="D1612" s="445"/>
      <c r="E1612" s="446"/>
    </row>
    <row r="1613" spans="1:5">
      <c r="A1613" s="441">
        <v>1611</v>
      </c>
      <c r="B1613" s="445"/>
      <c r="C1613" s="446"/>
      <c r="D1613" s="445"/>
      <c r="E1613" s="446"/>
    </row>
    <row r="1614" spans="1:5">
      <c r="A1614" s="441">
        <v>1612</v>
      </c>
      <c r="B1614" s="445"/>
      <c r="C1614" s="446"/>
      <c r="D1614" s="445"/>
      <c r="E1614" s="446"/>
    </row>
    <row r="1615" spans="1:5">
      <c r="A1615" s="441">
        <v>1613</v>
      </c>
      <c r="B1615" s="445"/>
      <c r="C1615" s="446"/>
      <c r="D1615" s="445"/>
      <c r="E1615" s="446"/>
    </row>
    <row r="1616" spans="1:5">
      <c r="A1616" s="441">
        <v>1614</v>
      </c>
      <c r="B1616" s="445"/>
      <c r="C1616" s="446"/>
      <c r="D1616" s="445"/>
      <c r="E1616" s="446"/>
    </row>
    <row r="1617" spans="1:5">
      <c r="A1617" s="441">
        <v>1615</v>
      </c>
      <c r="B1617" s="445"/>
      <c r="C1617" s="446"/>
      <c r="D1617" s="445"/>
      <c r="E1617" s="446"/>
    </row>
    <row r="1618" spans="1:5">
      <c r="A1618" s="441">
        <v>1616</v>
      </c>
      <c r="B1618" s="445"/>
      <c r="C1618" s="446"/>
      <c r="D1618" s="445"/>
      <c r="E1618" s="446"/>
    </row>
    <row r="1619" spans="1:5">
      <c r="A1619" s="441">
        <v>1617</v>
      </c>
      <c r="B1619" s="445"/>
      <c r="C1619" s="446"/>
      <c r="D1619" s="445"/>
      <c r="E1619" s="446"/>
    </row>
    <row r="1620" spans="1:5">
      <c r="A1620" s="441">
        <v>1618</v>
      </c>
      <c r="B1620" s="445"/>
      <c r="C1620" s="446"/>
      <c r="D1620" s="445"/>
      <c r="E1620" s="446"/>
    </row>
    <row r="1621" spans="1:5">
      <c r="A1621" s="441">
        <v>1619</v>
      </c>
      <c r="B1621" s="445"/>
      <c r="C1621" s="446"/>
      <c r="D1621" s="445"/>
      <c r="E1621" s="446"/>
    </row>
    <row r="1622" spans="1:5">
      <c r="A1622" s="441">
        <v>1620</v>
      </c>
      <c r="B1622" s="445"/>
      <c r="C1622" s="446"/>
      <c r="D1622" s="445"/>
      <c r="E1622" s="446"/>
    </row>
    <row r="1623" spans="1:5">
      <c r="A1623" s="441">
        <v>1621</v>
      </c>
      <c r="B1623" s="445"/>
      <c r="C1623" s="446"/>
      <c r="D1623" s="445"/>
      <c r="E1623" s="446"/>
    </row>
    <row r="1624" spans="1:5">
      <c r="A1624" s="441">
        <v>1622</v>
      </c>
      <c r="B1624" s="445"/>
      <c r="C1624" s="446"/>
      <c r="D1624" s="445"/>
      <c r="E1624" s="446"/>
    </row>
    <row r="1625" spans="1:5">
      <c r="A1625" s="441">
        <v>1623</v>
      </c>
      <c r="B1625" s="445"/>
      <c r="C1625" s="446"/>
      <c r="D1625" s="445"/>
      <c r="E1625" s="446"/>
    </row>
    <row r="1626" spans="1:5">
      <c r="A1626" s="441">
        <v>1624</v>
      </c>
      <c r="B1626" s="445"/>
      <c r="C1626" s="446"/>
      <c r="D1626" s="445"/>
      <c r="E1626" s="446"/>
    </row>
    <row r="1627" spans="1:5">
      <c r="A1627" s="441">
        <v>1625</v>
      </c>
      <c r="B1627" s="445"/>
      <c r="C1627" s="446"/>
      <c r="D1627" s="445"/>
      <c r="E1627" s="446"/>
    </row>
    <row r="1628" spans="1:5">
      <c r="A1628" s="441">
        <v>1626</v>
      </c>
      <c r="B1628" s="445"/>
      <c r="C1628" s="446"/>
      <c r="D1628" s="445"/>
      <c r="E1628" s="446"/>
    </row>
    <row r="1629" spans="1:5">
      <c r="A1629" s="441">
        <v>1627</v>
      </c>
      <c r="B1629" s="445"/>
      <c r="C1629" s="446"/>
      <c r="D1629" s="445"/>
      <c r="E1629" s="446"/>
    </row>
    <row r="1630" spans="1:5">
      <c r="A1630" s="441">
        <v>1628</v>
      </c>
      <c r="B1630" s="445"/>
      <c r="C1630" s="446"/>
      <c r="D1630" s="445"/>
      <c r="E1630" s="446"/>
    </row>
    <row r="1631" spans="1:5">
      <c r="A1631" s="441">
        <v>1629</v>
      </c>
      <c r="B1631" s="445"/>
      <c r="C1631" s="446"/>
      <c r="D1631" s="445"/>
      <c r="E1631" s="446"/>
    </row>
    <row r="1632" spans="1:5">
      <c r="A1632" s="441">
        <v>1630</v>
      </c>
      <c r="B1632" s="445"/>
      <c r="C1632" s="446"/>
      <c r="D1632" s="445"/>
      <c r="E1632" s="446"/>
    </row>
    <row r="1633" spans="1:5">
      <c r="A1633" s="441">
        <v>1631</v>
      </c>
      <c r="B1633" s="445"/>
      <c r="C1633" s="446"/>
      <c r="D1633" s="445"/>
      <c r="E1633" s="446"/>
    </row>
    <row r="1634" spans="1:5">
      <c r="A1634" s="441">
        <v>1632</v>
      </c>
      <c r="B1634" s="445"/>
      <c r="C1634" s="446"/>
      <c r="D1634" s="445"/>
      <c r="E1634" s="446"/>
    </row>
    <row r="1635" spans="1:5">
      <c r="A1635" s="441">
        <v>1633</v>
      </c>
      <c r="B1635" s="445"/>
      <c r="C1635" s="446"/>
      <c r="D1635" s="445"/>
      <c r="E1635" s="446"/>
    </row>
    <row r="1636" spans="1:5">
      <c r="A1636" s="441">
        <v>1634</v>
      </c>
      <c r="B1636" s="445"/>
      <c r="C1636" s="446"/>
      <c r="D1636" s="445"/>
      <c r="E1636" s="446"/>
    </row>
    <row r="1637" spans="1:5">
      <c r="A1637" s="441">
        <v>1635</v>
      </c>
      <c r="B1637" s="445"/>
      <c r="C1637" s="446"/>
      <c r="D1637" s="445"/>
      <c r="E1637" s="446"/>
    </row>
    <row r="1638" spans="1:5">
      <c r="A1638" s="441">
        <v>1636</v>
      </c>
      <c r="B1638" s="445"/>
      <c r="C1638" s="446"/>
      <c r="D1638" s="445"/>
      <c r="E1638" s="446"/>
    </row>
    <row r="1639" spans="1:5">
      <c r="A1639" s="441">
        <v>1637</v>
      </c>
      <c r="B1639" s="445"/>
      <c r="C1639" s="446"/>
      <c r="D1639" s="445"/>
      <c r="E1639" s="446"/>
    </row>
    <row r="1640" spans="1:5">
      <c r="A1640" s="441">
        <v>1638</v>
      </c>
      <c r="B1640" s="445"/>
      <c r="C1640" s="446"/>
      <c r="D1640" s="445"/>
      <c r="E1640" s="446"/>
    </row>
    <row r="1641" spans="1:5">
      <c r="A1641" s="441">
        <v>1639</v>
      </c>
      <c r="B1641" s="445"/>
      <c r="C1641" s="446"/>
      <c r="D1641" s="445"/>
      <c r="E1641" s="446"/>
    </row>
    <row r="1642" spans="1:5">
      <c r="A1642" s="441">
        <v>1640</v>
      </c>
      <c r="B1642" s="445"/>
      <c r="C1642" s="446"/>
      <c r="D1642" s="445"/>
      <c r="E1642" s="446"/>
    </row>
    <row r="1643" spans="1:5">
      <c r="A1643" s="441">
        <v>1641</v>
      </c>
      <c r="B1643" s="445"/>
      <c r="C1643" s="446"/>
      <c r="D1643" s="445"/>
      <c r="E1643" s="446"/>
    </row>
    <row r="1644" spans="1:5">
      <c r="A1644" s="441">
        <v>1642</v>
      </c>
      <c r="B1644" s="445"/>
      <c r="C1644" s="446"/>
      <c r="D1644" s="445"/>
      <c r="E1644" s="446"/>
    </row>
    <row r="1645" spans="1:5">
      <c r="A1645" s="441">
        <v>1643</v>
      </c>
      <c r="B1645" s="445"/>
      <c r="C1645" s="446"/>
      <c r="D1645" s="445"/>
      <c r="E1645" s="446"/>
    </row>
    <row r="1646" spans="1:5">
      <c r="A1646" s="441">
        <v>1644</v>
      </c>
      <c r="B1646" s="445"/>
      <c r="C1646" s="446"/>
      <c r="D1646" s="445"/>
      <c r="E1646" s="446"/>
    </row>
    <row r="1647" spans="1:5">
      <c r="A1647" s="441">
        <v>1645</v>
      </c>
      <c r="B1647" s="445"/>
      <c r="C1647" s="446"/>
      <c r="D1647" s="445"/>
      <c r="E1647" s="446"/>
    </row>
    <row r="1648" spans="1:5">
      <c r="A1648" s="441">
        <v>1646</v>
      </c>
      <c r="B1648" s="445"/>
      <c r="C1648" s="446"/>
      <c r="D1648" s="445"/>
      <c r="E1648" s="446"/>
    </row>
    <row r="1649" spans="1:5">
      <c r="A1649" s="441">
        <v>1647</v>
      </c>
      <c r="B1649" s="445"/>
      <c r="C1649" s="446"/>
      <c r="D1649" s="445"/>
      <c r="E1649" s="446"/>
    </row>
    <row r="1650" spans="1:5">
      <c r="A1650" s="441">
        <v>1648</v>
      </c>
      <c r="B1650" s="445"/>
      <c r="C1650" s="446"/>
      <c r="D1650" s="445"/>
      <c r="E1650" s="446"/>
    </row>
    <row r="1651" spans="1:5">
      <c r="A1651" s="441">
        <v>1649</v>
      </c>
      <c r="B1651" s="445"/>
      <c r="C1651" s="446"/>
      <c r="D1651" s="445"/>
      <c r="E1651" s="446"/>
    </row>
    <row r="1652" spans="1:5">
      <c r="A1652" s="441">
        <v>1650</v>
      </c>
      <c r="B1652" s="445"/>
      <c r="C1652" s="446"/>
      <c r="D1652" s="445"/>
      <c r="E1652" s="446"/>
    </row>
    <row r="1653" spans="1:5">
      <c r="A1653" s="441">
        <v>1651</v>
      </c>
      <c r="B1653" s="445"/>
      <c r="C1653" s="446"/>
      <c r="D1653" s="445"/>
      <c r="E1653" s="446"/>
    </row>
    <row r="1654" spans="1:5">
      <c r="A1654" s="441">
        <v>1652</v>
      </c>
      <c r="B1654" s="445"/>
      <c r="C1654" s="446"/>
      <c r="D1654" s="445"/>
      <c r="E1654" s="446"/>
    </row>
    <row r="1655" spans="1:5">
      <c r="A1655" s="441">
        <v>1653</v>
      </c>
      <c r="B1655" s="445"/>
      <c r="C1655" s="446"/>
      <c r="D1655" s="445"/>
      <c r="E1655" s="446"/>
    </row>
    <row r="1656" spans="1:5">
      <c r="A1656" s="441">
        <v>1654</v>
      </c>
      <c r="B1656" s="445"/>
      <c r="C1656" s="446"/>
      <c r="D1656" s="445"/>
      <c r="E1656" s="446"/>
    </row>
    <row r="1657" spans="1:5">
      <c r="A1657" s="441">
        <v>1655</v>
      </c>
      <c r="B1657" s="445"/>
      <c r="C1657" s="446"/>
      <c r="D1657" s="445"/>
      <c r="E1657" s="446"/>
    </row>
    <row r="1658" spans="1:5">
      <c r="A1658" s="441">
        <v>1656</v>
      </c>
      <c r="B1658" s="445"/>
      <c r="C1658" s="446"/>
      <c r="D1658" s="445"/>
      <c r="E1658" s="446"/>
    </row>
    <row r="1659" spans="1:5">
      <c r="A1659" s="441">
        <v>1657</v>
      </c>
      <c r="B1659" s="445"/>
      <c r="C1659" s="446"/>
      <c r="D1659" s="445"/>
      <c r="E1659" s="446"/>
    </row>
    <row r="1660" spans="1:5">
      <c r="A1660" s="441">
        <v>1658</v>
      </c>
      <c r="B1660" s="445"/>
      <c r="C1660" s="446"/>
      <c r="D1660" s="445"/>
      <c r="E1660" s="446"/>
    </row>
    <row r="1661" spans="1:5">
      <c r="A1661" s="441">
        <v>1659</v>
      </c>
      <c r="B1661" s="445"/>
      <c r="C1661" s="446"/>
      <c r="D1661" s="445"/>
      <c r="E1661" s="446"/>
    </row>
    <row r="1662" spans="1:5">
      <c r="A1662" s="441">
        <v>1660</v>
      </c>
      <c r="B1662" s="445"/>
      <c r="C1662" s="446"/>
      <c r="D1662" s="445"/>
      <c r="E1662" s="446"/>
    </row>
    <row r="1663" spans="1:5">
      <c r="A1663" s="441">
        <v>1661</v>
      </c>
      <c r="B1663" s="445"/>
      <c r="C1663" s="446"/>
      <c r="D1663" s="445"/>
      <c r="E1663" s="446"/>
    </row>
    <row r="1664" spans="1:5">
      <c r="A1664" s="441">
        <v>1662</v>
      </c>
      <c r="B1664" s="445"/>
      <c r="C1664" s="446"/>
      <c r="D1664" s="445"/>
      <c r="E1664" s="446"/>
    </row>
    <row r="1665" spans="1:5">
      <c r="A1665" s="441">
        <v>1663</v>
      </c>
      <c r="B1665" s="445"/>
      <c r="C1665" s="446"/>
      <c r="D1665" s="445"/>
      <c r="E1665" s="446"/>
    </row>
    <row r="1666" spans="1:5">
      <c r="A1666" s="441">
        <v>1664</v>
      </c>
      <c r="B1666" s="445"/>
      <c r="C1666" s="446"/>
      <c r="D1666" s="445"/>
      <c r="E1666" s="446"/>
    </row>
    <row r="1667" spans="1:5">
      <c r="A1667" s="441">
        <v>1665</v>
      </c>
      <c r="B1667" s="445"/>
      <c r="C1667" s="446"/>
      <c r="D1667" s="445"/>
      <c r="E1667" s="446"/>
    </row>
    <row r="1668" spans="1:5">
      <c r="A1668" s="441">
        <v>1666</v>
      </c>
      <c r="B1668" s="445"/>
      <c r="C1668" s="446"/>
      <c r="D1668" s="445"/>
      <c r="E1668" s="446"/>
    </row>
    <row r="1669" spans="1:5">
      <c r="A1669" s="441">
        <v>1667</v>
      </c>
      <c r="B1669" s="445"/>
      <c r="C1669" s="446"/>
      <c r="D1669" s="445"/>
      <c r="E1669" s="446"/>
    </row>
    <row r="1670" spans="1:5">
      <c r="A1670" s="441">
        <v>1668</v>
      </c>
      <c r="B1670" s="445"/>
      <c r="C1670" s="446"/>
      <c r="D1670" s="445"/>
      <c r="E1670" s="446"/>
    </row>
    <row r="1671" spans="1:5">
      <c r="A1671" s="441">
        <v>1669</v>
      </c>
      <c r="B1671" s="445"/>
      <c r="C1671" s="446"/>
      <c r="D1671" s="445"/>
      <c r="E1671" s="446"/>
    </row>
    <row r="1672" spans="1:5">
      <c r="A1672" s="441">
        <v>1670</v>
      </c>
      <c r="B1672" s="445"/>
      <c r="C1672" s="446"/>
      <c r="D1672" s="445"/>
      <c r="E1672" s="446"/>
    </row>
    <row r="1673" spans="1:5">
      <c r="A1673" s="441">
        <v>1671</v>
      </c>
      <c r="B1673" s="445"/>
      <c r="C1673" s="446"/>
      <c r="D1673" s="445"/>
      <c r="E1673" s="446"/>
    </row>
    <row r="1674" spans="1:5">
      <c r="A1674" s="441">
        <v>1672</v>
      </c>
      <c r="B1674" s="445"/>
      <c r="C1674" s="446"/>
      <c r="D1674" s="445"/>
      <c r="E1674" s="446"/>
    </row>
    <row r="1675" spans="1:5">
      <c r="A1675" s="441">
        <v>1673</v>
      </c>
      <c r="B1675" s="445"/>
      <c r="C1675" s="446"/>
      <c r="D1675" s="445"/>
      <c r="E1675" s="446"/>
    </row>
    <row r="1676" spans="1:5">
      <c r="A1676" s="441">
        <v>1674</v>
      </c>
      <c r="B1676" s="445"/>
      <c r="C1676" s="446"/>
      <c r="D1676" s="445"/>
      <c r="E1676" s="446"/>
    </row>
    <row r="1677" spans="1:5">
      <c r="A1677" s="441">
        <v>1675</v>
      </c>
      <c r="B1677" s="445"/>
      <c r="C1677" s="446"/>
      <c r="D1677" s="445"/>
      <c r="E1677" s="446"/>
    </row>
    <row r="1678" spans="1:5">
      <c r="A1678" s="441">
        <v>1676</v>
      </c>
      <c r="B1678" s="445"/>
      <c r="C1678" s="446"/>
      <c r="D1678" s="445"/>
      <c r="E1678" s="446"/>
    </row>
    <row r="1679" spans="1:5">
      <c r="A1679" s="441">
        <v>1677</v>
      </c>
      <c r="B1679" s="445"/>
      <c r="C1679" s="446"/>
      <c r="D1679" s="445"/>
      <c r="E1679" s="446"/>
    </row>
    <row r="1680" spans="1:5">
      <c r="A1680" s="441">
        <v>1678</v>
      </c>
      <c r="B1680" s="445"/>
      <c r="C1680" s="446"/>
      <c r="D1680" s="445"/>
      <c r="E1680" s="446"/>
    </row>
    <row r="1681" spans="1:5">
      <c r="A1681" s="441">
        <v>1679</v>
      </c>
      <c r="B1681" s="445"/>
      <c r="C1681" s="446"/>
      <c r="D1681" s="445"/>
      <c r="E1681" s="446"/>
    </row>
    <row r="1682" spans="1:5">
      <c r="A1682" s="441">
        <v>1680</v>
      </c>
      <c r="B1682" s="445"/>
      <c r="C1682" s="446"/>
      <c r="D1682" s="445"/>
      <c r="E1682" s="446"/>
    </row>
    <row r="1683" spans="1:5">
      <c r="A1683" s="441">
        <v>1681</v>
      </c>
      <c r="B1683" s="445"/>
      <c r="C1683" s="446"/>
      <c r="D1683" s="445"/>
      <c r="E1683" s="446"/>
    </row>
    <row r="1684" spans="1:5">
      <c r="A1684" s="441">
        <v>1682</v>
      </c>
      <c r="B1684" s="445"/>
      <c r="C1684" s="446"/>
      <c r="D1684" s="445"/>
      <c r="E1684" s="446"/>
    </row>
    <row r="1685" spans="1:5">
      <c r="A1685" s="441">
        <v>1683</v>
      </c>
      <c r="B1685" s="445"/>
      <c r="C1685" s="446"/>
      <c r="D1685" s="445"/>
      <c r="E1685" s="446"/>
    </row>
    <row r="1686" spans="1:5">
      <c r="A1686" s="441">
        <v>1684</v>
      </c>
      <c r="B1686" s="445"/>
      <c r="C1686" s="446"/>
      <c r="D1686" s="445"/>
      <c r="E1686" s="446"/>
    </row>
    <row r="1687" spans="1:5">
      <c r="A1687" s="441">
        <v>1685</v>
      </c>
      <c r="B1687" s="445"/>
      <c r="C1687" s="446"/>
      <c r="D1687" s="445"/>
      <c r="E1687" s="446"/>
    </row>
    <row r="1688" spans="1:5">
      <c r="A1688" s="441">
        <v>1686</v>
      </c>
      <c r="B1688" s="445"/>
      <c r="C1688" s="446"/>
      <c r="D1688" s="445"/>
      <c r="E1688" s="446"/>
    </row>
    <row r="1689" spans="1:5">
      <c r="A1689" s="441">
        <v>1687</v>
      </c>
      <c r="B1689" s="445"/>
      <c r="C1689" s="446"/>
      <c r="D1689" s="445"/>
      <c r="E1689" s="446"/>
    </row>
    <row r="1690" spans="1:5">
      <c r="A1690" s="441">
        <v>1688</v>
      </c>
      <c r="B1690" s="445"/>
      <c r="C1690" s="446"/>
      <c r="D1690" s="445"/>
      <c r="E1690" s="446"/>
    </row>
    <row r="1691" spans="1:5">
      <c r="A1691" s="441">
        <v>1689</v>
      </c>
      <c r="B1691" s="445"/>
      <c r="C1691" s="446"/>
      <c r="D1691" s="445"/>
      <c r="E1691" s="446"/>
    </row>
    <row r="1692" spans="1:5">
      <c r="A1692" s="441">
        <v>1690</v>
      </c>
      <c r="B1692" s="445"/>
      <c r="C1692" s="446"/>
      <c r="D1692" s="445"/>
      <c r="E1692" s="446"/>
    </row>
    <row r="1693" spans="1:5">
      <c r="A1693" s="441">
        <v>1691</v>
      </c>
      <c r="B1693" s="445"/>
      <c r="C1693" s="446"/>
      <c r="D1693" s="445"/>
      <c r="E1693" s="446"/>
    </row>
    <row r="1694" spans="1:5">
      <c r="A1694" s="441">
        <v>1692</v>
      </c>
      <c r="B1694" s="445"/>
      <c r="C1694" s="446"/>
      <c r="D1694" s="445"/>
      <c r="E1694" s="446"/>
    </row>
    <row r="1695" spans="1:5">
      <c r="A1695" s="441">
        <v>1693</v>
      </c>
      <c r="B1695" s="445"/>
      <c r="C1695" s="446"/>
      <c r="D1695" s="445"/>
      <c r="E1695" s="446"/>
    </row>
    <row r="1696" spans="1:5">
      <c r="A1696" s="441">
        <v>1694</v>
      </c>
      <c r="B1696" s="445"/>
      <c r="C1696" s="446"/>
      <c r="D1696" s="445"/>
      <c r="E1696" s="446"/>
    </row>
    <row r="1697" spans="1:5">
      <c r="A1697" s="441">
        <v>1695</v>
      </c>
      <c r="B1697" s="445"/>
      <c r="C1697" s="446"/>
      <c r="D1697" s="445"/>
      <c r="E1697" s="446"/>
    </row>
    <row r="1698" spans="1:5">
      <c r="A1698" s="441">
        <v>1696</v>
      </c>
      <c r="B1698" s="445"/>
      <c r="C1698" s="446"/>
      <c r="D1698" s="445"/>
      <c r="E1698" s="446"/>
    </row>
    <row r="1699" spans="1:5">
      <c r="A1699" s="441">
        <v>1697</v>
      </c>
      <c r="B1699" s="445"/>
      <c r="C1699" s="446"/>
      <c r="D1699" s="445"/>
      <c r="E1699" s="446"/>
    </row>
    <row r="1700" spans="1:5">
      <c r="A1700" s="441">
        <v>1698</v>
      </c>
      <c r="B1700" s="445"/>
      <c r="C1700" s="446"/>
      <c r="D1700" s="445"/>
      <c r="E1700" s="446"/>
    </row>
    <row r="1701" spans="1:5">
      <c r="A1701" s="441">
        <v>1699</v>
      </c>
      <c r="B1701" s="445"/>
      <c r="C1701" s="446"/>
      <c r="D1701" s="445"/>
      <c r="E1701" s="446"/>
    </row>
    <row r="1702" spans="1:5">
      <c r="A1702" s="441">
        <v>1700</v>
      </c>
      <c r="B1702" s="445"/>
      <c r="C1702" s="446"/>
      <c r="D1702" s="445"/>
      <c r="E1702" s="446"/>
    </row>
    <row r="1703" spans="1:5">
      <c r="A1703" s="441">
        <v>1701</v>
      </c>
      <c r="B1703" s="445"/>
      <c r="C1703" s="446"/>
      <c r="D1703" s="445"/>
      <c r="E1703" s="446"/>
    </row>
    <row r="1704" spans="1:5">
      <c r="A1704" s="441">
        <v>1702</v>
      </c>
      <c r="B1704" s="445"/>
      <c r="C1704" s="446"/>
      <c r="D1704" s="445"/>
      <c r="E1704" s="446"/>
    </row>
    <row r="1705" spans="1:5">
      <c r="A1705" s="441">
        <v>1703</v>
      </c>
      <c r="B1705" s="445"/>
      <c r="C1705" s="446"/>
      <c r="D1705" s="445"/>
      <c r="E1705" s="446"/>
    </row>
    <row r="1706" spans="1:5">
      <c r="A1706" s="441">
        <v>1704</v>
      </c>
      <c r="B1706" s="445"/>
      <c r="C1706" s="446"/>
      <c r="D1706" s="445"/>
      <c r="E1706" s="446"/>
    </row>
    <row r="1707" spans="1:5">
      <c r="A1707" s="441">
        <v>1705</v>
      </c>
      <c r="B1707" s="445"/>
      <c r="C1707" s="446"/>
      <c r="D1707" s="445"/>
      <c r="E1707" s="446"/>
    </row>
    <row r="1708" spans="1:5">
      <c r="A1708" s="441">
        <v>1706</v>
      </c>
      <c r="B1708" s="445"/>
      <c r="C1708" s="446"/>
      <c r="D1708" s="445"/>
      <c r="E1708" s="446"/>
    </row>
    <row r="1709" spans="1:5">
      <c r="A1709" s="441">
        <v>1707</v>
      </c>
      <c r="B1709" s="445"/>
      <c r="C1709" s="446"/>
      <c r="D1709" s="445"/>
      <c r="E1709" s="446"/>
    </row>
    <row r="1710" spans="1:5">
      <c r="A1710" s="441">
        <v>1708</v>
      </c>
      <c r="B1710" s="445"/>
      <c r="C1710" s="446"/>
      <c r="D1710" s="445"/>
      <c r="E1710" s="446"/>
    </row>
    <row r="1711" spans="1:5">
      <c r="A1711" s="441">
        <v>1709</v>
      </c>
      <c r="B1711" s="445"/>
      <c r="C1711" s="446"/>
      <c r="D1711" s="445"/>
      <c r="E1711" s="446"/>
    </row>
    <row r="1712" spans="1:5">
      <c r="A1712" s="441">
        <v>1710</v>
      </c>
      <c r="B1712" s="445"/>
      <c r="C1712" s="446"/>
      <c r="D1712" s="445"/>
      <c r="E1712" s="446"/>
    </row>
    <row r="1713" spans="1:5">
      <c r="A1713" s="441">
        <v>1711</v>
      </c>
      <c r="B1713" s="445"/>
      <c r="C1713" s="446"/>
      <c r="D1713" s="445"/>
      <c r="E1713" s="446"/>
    </row>
    <row r="1714" spans="1:5">
      <c r="A1714" s="441">
        <v>1712</v>
      </c>
      <c r="B1714" s="445"/>
      <c r="C1714" s="446"/>
      <c r="D1714" s="445"/>
      <c r="E1714" s="446"/>
    </row>
    <row r="1715" spans="1:5">
      <c r="A1715" s="441">
        <v>1713</v>
      </c>
      <c r="B1715" s="445"/>
      <c r="C1715" s="446"/>
      <c r="D1715" s="445"/>
      <c r="E1715" s="446"/>
    </row>
    <row r="1716" spans="1:5">
      <c r="A1716" s="441">
        <v>1714</v>
      </c>
      <c r="B1716" s="445"/>
      <c r="C1716" s="446"/>
      <c r="D1716" s="445"/>
      <c r="E1716" s="446"/>
    </row>
    <row r="1717" spans="1:5">
      <c r="A1717" s="441">
        <v>1715</v>
      </c>
      <c r="B1717" s="445"/>
      <c r="C1717" s="446"/>
      <c r="D1717" s="445"/>
      <c r="E1717" s="446"/>
    </row>
    <row r="1718" spans="1:5">
      <c r="A1718" s="441">
        <v>1716</v>
      </c>
      <c r="B1718" s="445"/>
      <c r="C1718" s="446"/>
      <c r="D1718" s="445"/>
      <c r="E1718" s="446"/>
    </row>
    <row r="1719" spans="1:5">
      <c r="A1719" s="441">
        <v>1717</v>
      </c>
      <c r="B1719" s="445"/>
      <c r="C1719" s="446"/>
      <c r="D1719" s="445"/>
      <c r="E1719" s="446"/>
    </row>
    <row r="1720" spans="1:5">
      <c r="A1720" s="441">
        <v>1718</v>
      </c>
      <c r="B1720" s="445"/>
      <c r="C1720" s="446"/>
      <c r="D1720" s="445"/>
      <c r="E1720" s="446"/>
    </row>
    <row r="1721" spans="1:5">
      <c r="A1721" s="441">
        <v>1719</v>
      </c>
      <c r="B1721" s="445"/>
      <c r="C1721" s="446"/>
      <c r="D1721" s="445"/>
      <c r="E1721" s="446"/>
    </row>
    <row r="1722" spans="1:5">
      <c r="A1722" s="441">
        <v>1720</v>
      </c>
      <c r="B1722" s="445"/>
      <c r="C1722" s="446"/>
      <c r="D1722" s="445"/>
      <c r="E1722" s="446"/>
    </row>
    <row r="1723" spans="1:5">
      <c r="A1723" s="441">
        <v>1721</v>
      </c>
      <c r="B1723" s="445"/>
      <c r="C1723" s="446"/>
      <c r="D1723" s="445"/>
      <c r="E1723" s="446"/>
    </row>
    <row r="1724" spans="1:5">
      <c r="A1724" s="441">
        <v>1722</v>
      </c>
      <c r="B1724" s="445"/>
      <c r="C1724" s="446"/>
      <c r="D1724" s="445"/>
      <c r="E1724" s="446"/>
    </row>
    <row r="1725" spans="1:5">
      <c r="A1725" s="441">
        <v>1723</v>
      </c>
      <c r="B1725" s="445"/>
      <c r="C1725" s="446"/>
      <c r="D1725" s="445"/>
      <c r="E1725" s="446"/>
    </row>
    <row r="1726" spans="1:5">
      <c r="A1726" s="441">
        <v>1724</v>
      </c>
      <c r="B1726" s="445"/>
      <c r="C1726" s="446"/>
      <c r="D1726" s="445"/>
      <c r="E1726" s="446"/>
    </row>
    <row r="1727" spans="1:5">
      <c r="A1727" s="441">
        <v>1725</v>
      </c>
      <c r="B1727" s="445"/>
      <c r="C1727" s="446"/>
      <c r="D1727" s="445"/>
      <c r="E1727" s="446"/>
    </row>
    <row r="1728" spans="1:5">
      <c r="A1728" s="441">
        <v>1726</v>
      </c>
      <c r="B1728" s="445"/>
      <c r="C1728" s="446"/>
      <c r="D1728" s="445"/>
      <c r="E1728" s="446"/>
    </row>
    <row r="1729" spans="1:5">
      <c r="A1729" s="441">
        <v>1727</v>
      </c>
      <c r="B1729" s="445"/>
      <c r="C1729" s="446"/>
      <c r="D1729" s="445"/>
      <c r="E1729" s="446"/>
    </row>
    <row r="1730" spans="1:5">
      <c r="A1730" s="441">
        <v>1728</v>
      </c>
      <c r="B1730" s="445"/>
      <c r="C1730" s="446"/>
      <c r="D1730" s="445"/>
      <c r="E1730" s="446"/>
    </row>
    <row r="1731" spans="1:5">
      <c r="A1731" s="441">
        <v>1729</v>
      </c>
      <c r="B1731" s="445"/>
      <c r="C1731" s="446"/>
      <c r="D1731" s="445"/>
      <c r="E1731" s="446"/>
    </row>
    <row r="1732" spans="1:5">
      <c r="A1732" s="441">
        <v>1730</v>
      </c>
      <c r="B1732" s="445"/>
      <c r="C1732" s="446"/>
      <c r="D1732" s="445"/>
      <c r="E1732" s="446"/>
    </row>
    <row r="1733" spans="1:5">
      <c r="A1733" s="441">
        <v>1731</v>
      </c>
      <c r="B1733" s="445"/>
      <c r="C1733" s="446"/>
      <c r="D1733" s="445"/>
      <c r="E1733" s="446"/>
    </row>
    <row r="1734" spans="1:5">
      <c r="A1734" s="441">
        <v>1732</v>
      </c>
      <c r="B1734" s="445"/>
      <c r="C1734" s="446"/>
      <c r="D1734" s="445"/>
      <c r="E1734" s="446"/>
    </row>
    <row r="1735" spans="1:5">
      <c r="A1735" s="441">
        <v>1733</v>
      </c>
      <c r="B1735" s="445"/>
      <c r="C1735" s="446"/>
      <c r="D1735" s="445"/>
      <c r="E1735" s="446"/>
    </row>
    <row r="1736" spans="1:5">
      <c r="A1736" s="441">
        <v>1734</v>
      </c>
      <c r="B1736" s="445"/>
      <c r="C1736" s="446"/>
      <c r="D1736" s="445"/>
      <c r="E1736" s="446"/>
    </row>
    <row r="1737" spans="1:5">
      <c r="A1737" s="441">
        <v>1735</v>
      </c>
      <c r="B1737" s="445"/>
      <c r="C1737" s="446"/>
      <c r="D1737" s="445"/>
      <c r="E1737" s="446"/>
    </row>
    <row r="1738" spans="1:5">
      <c r="A1738" s="441">
        <v>1736</v>
      </c>
      <c r="B1738" s="445"/>
      <c r="C1738" s="446"/>
      <c r="D1738" s="445"/>
      <c r="E1738" s="446"/>
    </row>
    <row r="1739" spans="1:5">
      <c r="A1739" s="441">
        <v>1737</v>
      </c>
      <c r="B1739" s="445"/>
      <c r="C1739" s="446"/>
      <c r="D1739" s="445"/>
      <c r="E1739" s="446"/>
    </row>
    <row r="1740" spans="1:5">
      <c r="A1740" s="441">
        <v>1738</v>
      </c>
      <c r="B1740" s="445"/>
      <c r="C1740" s="446"/>
      <c r="D1740" s="445"/>
      <c r="E1740" s="446"/>
    </row>
    <row r="1741" spans="1:5">
      <c r="A1741" s="441">
        <v>1739</v>
      </c>
      <c r="B1741" s="445"/>
      <c r="C1741" s="446"/>
      <c r="D1741" s="445"/>
      <c r="E1741" s="446"/>
    </row>
    <row r="1742" spans="1:5">
      <c r="A1742" s="441">
        <v>1740</v>
      </c>
      <c r="B1742" s="445"/>
      <c r="C1742" s="446"/>
      <c r="D1742" s="445"/>
      <c r="E1742" s="446"/>
    </row>
    <row r="1743" spans="1:5">
      <c r="A1743" s="441">
        <v>1741</v>
      </c>
      <c r="B1743" s="445"/>
      <c r="C1743" s="446"/>
      <c r="D1743" s="445"/>
      <c r="E1743" s="446"/>
    </row>
    <row r="1744" spans="1:5">
      <c r="A1744" s="441">
        <v>1742</v>
      </c>
      <c r="B1744" s="445"/>
      <c r="C1744" s="446"/>
      <c r="D1744" s="445"/>
      <c r="E1744" s="446"/>
    </row>
    <row r="1745" spans="1:5">
      <c r="A1745" s="441">
        <v>1743</v>
      </c>
      <c r="B1745" s="445"/>
      <c r="C1745" s="446"/>
      <c r="D1745" s="445"/>
      <c r="E1745" s="446"/>
    </row>
    <row r="1746" spans="1:5">
      <c r="A1746" s="441">
        <v>1744</v>
      </c>
      <c r="B1746" s="445"/>
      <c r="C1746" s="446"/>
      <c r="D1746" s="445"/>
      <c r="E1746" s="446"/>
    </row>
    <row r="1747" spans="1:5">
      <c r="A1747" s="441">
        <v>1745</v>
      </c>
      <c r="B1747" s="445"/>
      <c r="C1747" s="446"/>
      <c r="D1747" s="445"/>
      <c r="E1747" s="446"/>
    </row>
    <row r="1748" spans="1:5">
      <c r="A1748" s="441">
        <v>1746</v>
      </c>
      <c r="B1748" s="445"/>
      <c r="C1748" s="446"/>
      <c r="D1748" s="445"/>
      <c r="E1748" s="446"/>
    </row>
    <row r="1749" spans="1:5">
      <c r="A1749" s="441">
        <v>1747</v>
      </c>
      <c r="B1749" s="445"/>
      <c r="C1749" s="446"/>
      <c r="D1749" s="445"/>
      <c r="E1749" s="446"/>
    </row>
    <row r="1750" spans="1:5">
      <c r="A1750" s="441">
        <v>1748</v>
      </c>
      <c r="B1750" s="445"/>
      <c r="C1750" s="446"/>
      <c r="D1750" s="445"/>
      <c r="E1750" s="446"/>
    </row>
    <row r="1751" spans="1:5">
      <c r="A1751" s="441">
        <v>1749</v>
      </c>
      <c r="B1751" s="445"/>
      <c r="C1751" s="446"/>
      <c r="D1751" s="445"/>
      <c r="E1751" s="446"/>
    </row>
    <row r="1752" spans="1:5">
      <c r="A1752" s="441">
        <v>1750</v>
      </c>
      <c r="B1752" s="445"/>
      <c r="C1752" s="446"/>
      <c r="D1752" s="445"/>
      <c r="E1752" s="446"/>
    </row>
    <row r="1753" spans="1:5">
      <c r="A1753" s="441">
        <v>1751</v>
      </c>
      <c r="B1753" s="445"/>
      <c r="C1753" s="446"/>
      <c r="D1753" s="445"/>
      <c r="E1753" s="446"/>
    </row>
    <row r="1754" spans="1:5">
      <c r="A1754" s="441">
        <v>1752</v>
      </c>
      <c r="B1754" s="445"/>
      <c r="C1754" s="446"/>
      <c r="D1754" s="445"/>
      <c r="E1754" s="446"/>
    </row>
    <row r="1755" spans="1:5">
      <c r="A1755" s="441">
        <v>1753</v>
      </c>
      <c r="B1755" s="445"/>
      <c r="C1755" s="446"/>
      <c r="D1755" s="445"/>
      <c r="E1755" s="446"/>
    </row>
    <row r="1756" spans="1:5">
      <c r="A1756" s="441">
        <v>1754</v>
      </c>
      <c r="B1756" s="445"/>
      <c r="C1756" s="446"/>
      <c r="D1756" s="445"/>
      <c r="E1756" s="446"/>
    </row>
    <row r="1757" spans="1:5">
      <c r="A1757" s="441">
        <v>1755</v>
      </c>
      <c r="B1757" s="445"/>
      <c r="C1757" s="446"/>
      <c r="D1757" s="445"/>
      <c r="E1757" s="446"/>
    </row>
    <row r="1758" spans="1:5">
      <c r="A1758" s="441">
        <v>1756</v>
      </c>
      <c r="B1758" s="445"/>
      <c r="C1758" s="446"/>
      <c r="D1758" s="445"/>
      <c r="E1758" s="446"/>
    </row>
    <row r="1759" spans="1:5">
      <c r="A1759" s="441">
        <v>1757</v>
      </c>
      <c r="B1759" s="445"/>
      <c r="C1759" s="446"/>
      <c r="D1759" s="445"/>
      <c r="E1759" s="446"/>
    </row>
    <row r="1760" spans="1:5">
      <c r="A1760" s="441">
        <v>1758</v>
      </c>
      <c r="B1760" s="445"/>
      <c r="C1760" s="446"/>
      <c r="D1760" s="445"/>
      <c r="E1760" s="446"/>
    </row>
    <row r="1761" spans="1:5">
      <c r="A1761" s="441">
        <v>1759</v>
      </c>
      <c r="B1761" s="445"/>
      <c r="C1761" s="446"/>
      <c r="D1761" s="445"/>
      <c r="E1761" s="446"/>
    </row>
    <row r="1762" spans="1:5">
      <c r="A1762" s="441">
        <v>1760</v>
      </c>
      <c r="B1762" s="445"/>
      <c r="C1762" s="446"/>
      <c r="D1762" s="445"/>
      <c r="E1762" s="446"/>
    </row>
    <row r="1763" spans="1:5">
      <c r="A1763" s="441">
        <v>1761</v>
      </c>
      <c r="B1763" s="445"/>
      <c r="C1763" s="446"/>
      <c r="D1763" s="445"/>
      <c r="E1763" s="446"/>
    </row>
    <row r="1764" spans="1:5">
      <c r="A1764" s="441">
        <v>1762</v>
      </c>
      <c r="B1764" s="445"/>
      <c r="C1764" s="446"/>
      <c r="D1764" s="445"/>
      <c r="E1764" s="446"/>
    </row>
    <row r="1765" spans="1:5">
      <c r="A1765" s="441">
        <v>1763</v>
      </c>
      <c r="B1765" s="445"/>
      <c r="C1765" s="446"/>
      <c r="D1765" s="445"/>
      <c r="E1765" s="446"/>
    </row>
    <row r="1766" spans="1:5">
      <c r="A1766" s="441">
        <v>1764</v>
      </c>
      <c r="B1766" s="445"/>
      <c r="C1766" s="446"/>
      <c r="D1766" s="445"/>
      <c r="E1766" s="446"/>
    </row>
    <row r="1767" spans="1:5">
      <c r="A1767" s="441">
        <v>1765</v>
      </c>
      <c r="B1767" s="445"/>
      <c r="C1767" s="446"/>
      <c r="D1767" s="445"/>
      <c r="E1767" s="446"/>
    </row>
    <row r="1768" spans="1:5">
      <c r="A1768" s="441">
        <v>1766</v>
      </c>
      <c r="B1768" s="445"/>
      <c r="C1768" s="446"/>
      <c r="D1768" s="445"/>
      <c r="E1768" s="446"/>
    </row>
    <row r="1769" spans="1:5">
      <c r="A1769" s="441">
        <v>1767</v>
      </c>
      <c r="B1769" s="445"/>
      <c r="C1769" s="446"/>
      <c r="D1769" s="445"/>
      <c r="E1769" s="446"/>
    </row>
    <row r="1770" spans="1:5">
      <c r="A1770" s="441">
        <v>1768</v>
      </c>
      <c r="B1770" s="445"/>
      <c r="C1770" s="446"/>
      <c r="D1770" s="445"/>
      <c r="E1770" s="446"/>
    </row>
    <row r="1771" spans="1:5">
      <c r="A1771" s="441">
        <v>1769</v>
      </c>
      <c r="B1771" s="445"/>
      <c r="C1771" s="446"/>
      <c r="D1771" s="445"/>
      <c r="E1771" s="446"/>
    </row>
    <row r="1772" spans="1:5">
      <c r="A1772" s="441">
        <v>1770</v>
      </c>
      <c r="B1772" s="445"/>
      <c r="C1772" s="446"/>
      <c r="D1772" s="445"/>
      <c r="E1772" s="446"/>
    </row>
    <row r="1773" spans="1:5">
      <c r="A1773" s="441">
        <v>1771</v>
      </c>
      <c r="B1773" s="445"/>
      <c r="C1773" s="446"/>
      <c r="D1773" s="445"/>
      <c r="E1773" s="446"/>
    </row>
    <row r="1774" spans="1:5">
      <c r="A1774" s="441">
        <v>1772</v>
      </c>
      <c r="B1774" s="445"/>
      <c r="C1774" s="446"/>
      <c r="D1774" s="445"/>
      <c r="E1774" s="446"/>
    </row>
    <row r="1775" spans="1:5">
      <c r="A1775" s="441">
        <v>1773</v>
      </c>
      <c r="B1775" s="445"/>
      <c r="C1775" s="446"/>
      <c r="D1775" s="445"/>
      <c r="E1775" s="446"/>
    </row>
    <row r="1776" spans="1:5">
      <c r="A1776" s="441">
        <v>1774</v>
      </c>
      <c r="B1776" s="445"/>
      <c r="C1776" s="446"/>
      <c r="D1776" s="445"/>
      <c r="E1776" s="446"/>
    </row>
    <row r="1777" spans="1:5">
      <c r="A1777" s="441">
        <v>1775</v>
      </c>
      <c r="B1777" s="445"/>
      <c r="C1777" s="446"/>
      <c r="D1777" s="445"/>
      <c r="E1777" s="446"/>
    </row>
    <row r="1778" spans="1:5">
      <c r="A1778" s="441">
        <v>1776</v>
      </c>
      <c r="B1778" s="445"/>
      <c r="C1778" s="446"/>
      <c r="D1778" s="445"/>
      <c r="E1778" s="446"/>
    </row>
    <row r="1779" spans="1:5">
      <c r="A1779" s="441">
        <v>1777</v>
      </c>
      <c r="B1779" s="445"/>
      <c r="C1779" s="446"/>
      <c r="D1779" s="445"/>
      <c r="E1779" s="446"/>
    </row>
    <row r="1780" spans="1:5">
      <c r="A1780" s="441">
        <v>1778</v>
      </c>
      <c r="B1780" s="445"/>
      <c r="C1780" s="446"/>
      <c r="D1780" s="445"/>
      <c r="E1780" s="446"/>
    </row>
    <row r="1781" spans="1:5">
      <c r="A1781" s="441">
        <v>1779</v>
      </c>
      <c r="B1781" s="445"/>
      <c r="C1781" s="446"/>
      <c r="D1781" s="445"/>
      <c r="E1781" s="446"/>
    </row>
    <row r="1782" spans="1:5">
      <c r="A1782" s="441">
        <v>1780</v>
      </c>
      <c r="B1782" s="445"/>
      <c r="C1782" s="446"/>
      <c r="D1782" s="445"/>
      <c r="E1782" s="446"/>
    </row>
    <row r="1783" spans="1:5">
      <c r="A1783" s="441">
        <v>1781</v>
      </c>
      <c r="B1783" s="445"/>
      <c r="C1783" s="446"/>
      <c r="D1783" s="445"/>
      <c r="E1783" s="446"/>
    </row>
    <row r="1784" spans="1:5">
      <c r="A1784" s="441">
        <v>1782</v>
      </c>
      <c r="B1784" s="445"/>
      <c r="C1784" s="446"/>
      <c r="D1784" s="445"/>
      <c r="E1784" s="446"/>
    </row>
    <row r="1785" spans="1:5">
      <c r="A1785" s="441">
        <v>1783</v>
      </c>
      <c r="B1785" s="445"/>
      <c r="C1785" s="446"/>
      <c r="D1785" s="445"/>
      <c r="E1785" s="446"/>
    </row>
    <row r="1786" spans="1:5">
      <c r="A1786" s="441">
        <v>1784</v>
      </c>
      <c r="B1786" s="445"/>
      <c r="C1786" s="446"/>
      <c r="D1786" s="445"/>
      <c r="E1786" s="446"/>
    </row>
    <row r="1787" spans="1:5">
      <c r="A1787" s="441">
        <v>1785</v>
      </c>
      <c r="B1787" s="445"/>
      <c r="C1787" s="446"/>
      <c r="D1787" s="445"/>
      <c r="E1787" s="446"/>
    </row>
    <row r="1788" spans="1:5">
      <c r="A1788" s="441">
        <v>1786</v>
      </c>
      <c r="B1788" s="445"/>
      <c r="C1788" s="446"/>
      <c r="D1788" s="445"/>
      <c r="E1788" s="446"/>
    </row>
    <row r="1789" spans="1:5">
      <c r="A1789" s="441">
        <v>1787</v>
      </c>
      <c r="B1789" s="445"/>
      <c r="C1789" s="446"/>
      <c r="D1789" s="445"/>
      <c r="E1789" s="446"/>
    </row>
    <row r="1790" spans="1:5">
      <c r="A1790" s="441">
        <v>1788</v>
      </c>
      <c r="B1790" s="445"/>
      <c r="C1790" s="446"/>
      <c r="D1790" s="445"/>
      <c r="E1790" s="446"/>
    </row>
    <row r="1791" spans="1:5">
      <c r="A1791" s="441">
        <v>1789</v>
      </c>
      <c r="B1791" s="445"/>
      <c r="C1791" s="446"/>
      <c r="D1791" s="445"/>
      <c r="E1791" s="446"/>
    </row>
    <row r="1792" spans="1:5">
      <c r="A1792" s="441">
        <v>1790</v>
      </c>
      <c r="B1792" s="445"/>
      <c r="C1792" s="446"/>
      <c r="D1792" s="445"/>
      <c r="E1792" s="446"/>
    </row>
    <row r="1793" spans="1:5">
      <c r="A1793" s="441">
        <v>1791</v>
      </c>
      <c r="B1793" s="445"/>
      <c r="C1793" s="446"/>
      <c r="D1793" s="445"/>
      <c r="E1793" s="446"/>
    </row>
    <row r="1794" spans="1:5">
      <c r="A1794" s="441">
        <v>1792</v>
      </c>
      <c r="B1794" s="445"/>
      <c r="C1794" s="446"/>
      <c r="D1794" s="445"/>
      <c r="E1794" s="446"/>
    </row>
    <row r="1795" spans="1:5">
      <c r="A1795" s="441">
        <v>1793</v>
      </c>
      <c r="B1795" s="445"/>
      <c r="C1795" s="446"/>
      <c r="D1795" s="445"/>
      <c r="E1795" s="446"/>
    </row>
    <row r="1796" spans="1:5">
      <c r="A1796" s="441">
        <v>1794</v>
      </c>
      <c r="B1796" s="445"/>
      <c r="C1796" s="446"/>
      <c r="D1796" s="445"/>
      <c r="E1796" s="446"/>
    </row>
    <row r="1797" spans="1:5">
      <c r="A1797" s="441">
        <v>1795</v>
      </c>
      <c r="B1797" s="445"/>
      <c r="C1797" s="446"/>
      <c r="D1797" s="445"/>
      <c r="E1797" s="446"/>
    </row>
    <row r="1798" spans="1:5">
      <c r="A1798" s="441">
        <v>1796</v>
      </c>
      <c r="B1798" s="445"/>
      <c r="C1798" s="446"/>
      <c r="D1798" s="445"/>
      <c r="E1798" s="446"/>
    </row>
    <row r="1799" spans="1:5">
      <c r="A1799" s="441">
        <v>1797</v>
      </c>
      <c r="B1799" s="445"/>
      <c r="C1799" s="446"/>
      <c r="D1799" s="445"/>
      <c r="E1799" s="446"/>
    </row>
    <row r="1800" spans="1:5">
      <c r="A1800" s="441">
        <v>1798</v>
      </c>
      <c r="B1800" s="445"/>
      <c r="C1800" s="446"/>
      <c r="D1800" s="445"/>
      <c r="E1800" s="446"/>
    </row>
    <row r="1801" spans="1:5">
      <c r="A1801" s="441">
        <v>1799</v>
      </c>
      <c r="B1801" s="445"/>
      <c r="C1801" s="446"/>
      <c r="D1801" s="445"/>
      <c r="E1801" s="446"/>
    </row>
    <row r="1802" spans="1:5">
      <c r="A1802" s="441">
        <v>1800</v>
      </c>
      <c r="B1802" s="445"/>
      <c r="C1802" s="446"/>
      <c r="D1802" s="445"/>
      <c r="E1802" s="446"/>
    </row>
    <row r="1803" spans="1:5">
      <c r="A1803" s="441">
        <v>1801</v>
      </c>
      <c r="B1803" s="445"/>
      <c r="C1803" s="446"/>
      <c r="D1803" s="445"/>
      <c r="E1803" s="446"/>
    </row>
    <row r="1804" spans="1:5">
      <c r="A1804" s="441">
        <v>1802</v>
      </c>
      <c r="B1804" s="445"/>
      <c r="C1804" s="446"/>
      <c r="D1804" s="445"/>
      <c r="E1804" s="446"/>
    </row>
    <row r="1805" spans="1:5">
      <c r="A1805" s="441">
        <v>1803</v>
      </c>
      <c r="B1805" s="445"/>
      <c r="C1805" s="446"/>
      <c r="D1805" s="445"/>
      <c r="E1805" s="446"/>
    </row>
    <row r="1806" spans="1:5">
      <c r="A1806" s="441">
        <v>1804</v>
      </c>
      <c r="B1806" s="445"/>
      <c r="C1806" s="446"/>
      <c r="D1806" s="445"/>
      <c r="E1806" s="446"/>
    </row>
    <row r="1807" spans="1:5">
      <c r="A1807" s="441">
        <v>1805</v>
      </c>
      <c r="B1807" s="445"/>
      <c r="C1807" s="446"/>
      <c r="D1807" s="445"/>
      <c r="E1807" s="446"/>
    </row>
    <row r="1808" spans="1:5">
      <c r="A1808" s="441">
        <v>1806</v>
      </c>
      <c r="B1808" s="445"/>
      <c r="C1808" s="446"/>
      <c r="D1808" s="445"/>
      <c r="E1808" s="446"/>
    </row>
    <row r="1809" spans="1:5">
      <c r="A1809" s="441">
        <v>1807</v>
      </c>
      <c r="B1809" s="445"/>
      <c r="C1809" s="446"/>
      <c r="D1809" s="445"/>
      <c r="E1809" s="446"/>
    </row>
    <row r="1810" spans="1:5">
      <c r="A1810" s="441">
        <v>1808</v>
      </c>
      <c r="B1810" s="445"/>
      <c r="C1810" s="446"/>
      <c r="D1810" s="445"/>
      <c r="E1810" s="446"/>
    </row>
    <row r="1811" spans="1:5">
      <c r="A1811" s="441">
        <v>1809</v>
      </c>
      <c r="B1811" s="445"/>
      <c r="C1811" s="446"/>
      <c r="D1811" s="445"/>
      <c r="E1811" s="446"/>
    </row>
    <row r="1812" spans="1:5">
      <c r="A1812" s="441">
        <v>1810</v>
      </c>
      <c r="B1812" s="445"/>
      <c r="C1812" s="446"/>
      <c r="D1812" s="445"/>
      <c r="E1812" s="446"/>
    </row>
    <row r="1813" spans="1:5">
      <c r="A1813" s="441">
        <v>1811</v>
      </c>
      <c r="B1813" s="445"/>
      <c r="C1813" s="446"/>
      <c r="D1813" s="445"/>
      <c r="E1813" s="446"/>
    </row>
    <row r="1814" spans="1:5">
      <c r="A1814" s="441">
        <v>1812</v>
      </c>
      <c r="B1814" s="445"/>
      <c r="C1814" s="446"/>
      <c r="D1814" s="445"/>
      <c r="E1814" s="446"/>
    </row>
    <row r="1815" spans="1:5">
      <c r="A1815" s="441">
        <v>1813</v>
      </c>
      <c r="B1815" s="445"/>
      <c r="C1815" s="446"/>
      <c r="D1815" s="445"/>
      <c r="E1815" s="446"/>
    </row>
    <row r="1816" spans="1:5">
      <c r="A1816" s="441">
        <v>1814</v>
      </c>
      <c r="B1816" s="445"/>
      <c r="C1816" s="446"/>
      <c r="D1816" s="445"/>
      <c r="E1816" s="446"/>
    </row>
    <row r="1817" spans="1:5">
      <c r="A1817" s="441">
        <v>1815</v>
      </c>
      <c r="B1817" s="445"/>
      <c r="C1817" s="446"/>
      <c r="D1817" s="445"/>
      <c r="E1817" s="446"/>
    </row>
    <row r="1818" spans="1:5">
      <c r="A1818" s="441">
        <v>1816</v>
      </c>
      <c r="B1818" s="445"/>
      <c r="C1818" s="446"/>
      <c r="D1818" s="445"/>
      <c r="E1818" s="446"/>
    </row>
    <row r="1819" spans="1:5">
      <c r="A1819" s="441">
        <v>1817</v>
      </c>
      <c r="B1819" s="445"/>
      <c r="C1819" s="446"/>
      <c r="D1819" s="445"/>
      <c r="E1819" s="446"/>
    </row>
    <row r="1820" spans="1:5">
      <c r="A1820" s="441">
        <v>1818</v>
      </c>
      <c r="B1820" s="445"/>
      <c r="C1820" s="446"/>
      <c r="D1820" s="445"/>
      <c r="E1820" s="446"/>
    </row>
    <row r="1821" spans="1:5">
      <c r="A1821" s="441">
        <v>1819</v>
      </c>
      <c r="B1821" s="445"/>
      <c r="C1821" s="446"/>
      <c r="D1821" s="445"/>
      <c r="E1821" s="446"/>
    </row>
    <row r="1822" spans="1:5">
      <c r="A1822" s="441">
        <v>1820</v>
      </c>
      <c r="B1822" s="445"/>
      <c r="C1822" s="446"/>
      <c r="D1822" s="445"/>
      <c r="E1822" s="446"/>
    </row>
    <row r="1823" spans="1:5">
      <c r="A1823" s="441">
        <v>1821</v>
      </c>
      <c r="B1823" s="445"/>
      <c r="C1823" s="446"/>
      <c r="D1823" s="445"/>
      <c r="E1823" s="446"/>
    </row>
    <row r="1824" spans="1:5">
      <c r="A1824" s="441">
        <v>1822</v>
      </c>
      <c r="B1824" s="445"/>
      <c r="C1824" s="446"/>
      <c r="D1824" s="445"/>
      <c r="E1824" s="446"/>
    </row>
    <row r="1825" spans="1:5">
      <c r="A1825" s="441">
        <v>1823</v>
      </c>
      <c r="B1825" s="445"/>
      <c r="C1825" s="446"/>
      <c r="D1825" s="445"/>
      <c r="E1825" s="446"/>
    </row>
    <row r="1826" spans="1:5">
      <c r="A1826" s="441">
        <v>1824</v>
      </c>
      <c r="B1826" s="445"/>
      <c r="C1826" s="446"/>
      <c r="D1826" s="445"/>
      <c r="E1826" s="446"/>
    </row>
    <row r="1827" spans="1:5">
      <c r="A1827" s="441">
        <v>1825</v>
      </c>
      <c r="B1827" s="445"/>
      <c r="C1827" s="446"/>
      <c r="D1827" s="445"/>
      <c r="E1827" s="446"/>
    </row>
    <row r="1828" spans="1:5">
      <c r="A1828" s="441">
        <v>1826</v>
      </c>
      <c r="B1828" s="445"/>
      <c r="C1828" s="446"/>
      <c r="D1828" s="445"/>
      <c r="E1828" s="446"/>
    </row>
    <row r="1829" spans="1:5">
      <c r="A1829" s="441">
        <v>1827</v>
      </c>
      <c r="B1829" s="445"/>
      <c r="C1829" s="446"/>
      <c r="D1829" s="445"/>
      <c r="E1829" s="446"/>
    </row>
    <row r="1830" spans="1:5">
      <c r="A1830" s="441">
        <v>1828</v>
      </c>
      <c r="B1830" s="445"/>
      <c r="C1830" s="446"/>
      <c r="D1830" s="445"/>
      <c r="E1830" s="446"/>
    </row>
    <row r="1831" spans="1:5">
      <c r="A1831" s="441">
        <v>1829</v>
      </c>
      <c r="B1831" s="445"/>
      <c r="C1831" s="446"/>
      <c r="D1831" s="445"/>
      <c r="E1831" s="446"/>
    </row>
    <row r="1832" spans="1:5">
      <c r="A1832" s="441">
        <v>1830</v>
      </c>
      <c r="B1832" s="445"/>
      <c r="C1832" s="446"/>
      <c r="D1832" s="445"/>
      <c r="E1832" s="446"/>
    </row>
    <row r="1833" spans="1:5">
      <c r="A1833" s="441">
        <v>1831</v>
      </c>
      <c r="B1833" s="445"/>
      <c r="C1833" s="446"/>
      <c r="D1833" s="445"/>
      <c r="E1833" s="446"/>
    </row>
    <row r="1834" spans="1:5">
      <c r="A1834" s="441">
        <v>1832</v>
      </c>
      <c r="B1834" s="445"/>
      <c r="C1834" s="446"/>
      <c r="D1834" s="445"/>
      <c r="E1834" s="446"/>
    </row>
    <row r="1835" spans="1:5">
      <c r="A1835" s="441">
        <v>1833</v>
      </c>
      <c r="B1835" s="445"/>
      <c r="C1835" s="446"/>
      <c r="D1835" s="445"/>
      <c r="E1835" s="446"/>
    </row>
    <row r="1836" spans="1:5">
      <c r="A1836" s="441">
        <v>1834</v>
      </c>
      <c r="B1836" s="445"/>
      <c r="C1836" s="446"/>
      <c r="D1836" s="445"/>
      <c r="E1836" s="446"/>
    </row>
    <row r="1837" spans="1:5">
      <c r="A1837" s="441">
        <v>1835</v>
      </c>
      <c r="B1837" s="445"/>
      <c r="C1837" s="446"/>
      <c r="D1837" s="445"/>
      <c r="E1837" s="446"/>
    </row>
    <row r="1838" spans="1:5">
      <c r="A1838" s="441">
        <v>1836</v>
      </c>
      <c r="B1838" s="445"/>
      <c r="C1838" s="446"/>
      <c r="D1838" s="445"/>
      <c r="E1838" s="446"/>
    </row>
    <row r="1839" spans="1:5">
      <c r="A1839" s="441">
        <v>1837</v>
      </c>
      <c r="B1839" s="445"/>
      <c r="C1839" s="446"/>
      <c r="D1839" s="445"/>
      <c r="E1839" s="446"/>
    </row>
    <row r="1840" spans="1:5">
      <c r="A1840" s="441">
        <v>1838</v>
      </c>
      <c r="B1840" s="445"/>
      <c r="C1840" s="446"/>
      <c r="D1840" s="445"/>
      <c r="E1840" s="446"/>
    </row>
    <row r="1841" spans="1:5">
      <c r="A1841" s="441">
        <v>1839</v>
      </c>
      <c r="B1841" s="445"/>
      <c r="C1841" s="446"/>
      <c r="D1841" s="445"/>
      <c r="E1841" s="446"/>
    </row>
    <row r="1842" spans="1:5">
      <c r="A1842" s="441">
        <v>1840</v>
      </c>
      <c r="B1842" s="445"/>
      <c r="C1842" s="446"/>
      <c r="D1842" s="445"/>
      <c r="E1842" s="446"/>
    </row>
    <row r="1843" spans="1:5">
      <c r="A1843" s="441">
        <v>1841</v>
      </c>
      <c r="B1843" s="445"/>
      <c r="C1843" s="446"/>
      <c r="D1843" s="445"/>
      <c r="E1843" s="446"/>
    </row>
    <row r="1844" spans="1:5">
      <c r="A1844" s="441">
        <v>1842</v>
      </c>
      <c r="B1844" s="445"/>
      <c r="C1844" s="446"/>
      <c r="D1844" s="445"/>
      <c r="E1844" s="446"/>
    </row>
    <row r="1845" spans="1:5">
      <c r="A1845" s="441">
        <v>1843</v>
      </c>
      <c r="B1845" s="445"/>
      <c r="C1845" s="446"/>
      <c r="D1845" s="445"/>
      <c r="E1845" s="446"/>
    </row>
    <row r="1846" spans="1:5">
      <c r="A1846" s="441">
        <v>1844</v>
      </c>
      <c r="B1846" s="445"/>
      <c r="C1846" s="446"/>
      <c r="D1846" s="445"/>
      <c r="E1846" s="446"/>
    </row>
    <row r="1847" spans="1:5">
      <c r="A1847" s="441">
        <v>1845</v>
      </c>
      <c r="B1847" s="445"/>
      <c r="C1847" s="446"/>
      <c r="D1847" s="445"/>
      <c r="E1847" s="446"/>
    </row>
    <row r="1848" spans="1:5">
      <c r="A1848" s="441">
        <v>1846</v>
      </c>
      <c r="B1848" s="445"/>
      <c r="C1848" s="446"/>
      <c r="D1848" s="445"/>
      <c r="E1848" s="446"/>
    </row>
    <row r="1849" spans="1:5">
      <c r="A1849" s="441">
        <v>1847</v>
      </c>
      <c r="B1849" s="445"/>
      <c r="C1849" s="446"/>
      <c r="D1849" s="445"/>
      <c r="E1849" s="446"/>
    </row>
    <row r="1850" spans="1:5">
      <c r="A1850" s="441">
        <v>1848</v>
      </c>
      <c r="B1850" s="445"/>
      <c r="C1850" s="446"/>
      <c r="D1850" s="445"/>
      <c r="E1850" s="446"/>
    </row>
    <row r="1851" spans="1:5">
      <c r="A1851" s="441">
        <v>1849</v>
      </c>
      <c r="B1851" s="445"/>
      <c r="C1851" s="446"/>
      <c r="D1851" s="445"/>
      <c r="E1851" s="446"/>
    </row>
    <row r="1852" spans="1:5">
      <c r="A1852" s="441">
        <v>1850</v>
      </c>
      <c r="B1852" s="445"/>
      <c r="C1852" s="446"/>
      <c r="D1852" s="445"/>
      <c r="E1852" s="446"/>
    </row>
    <row r="1853" spans="1:5">
      <c r="A1853" s="441">
        <v>1851</v>
      </c>
      <c r="B1853" s="445"/>
      <c r="C1853" s="446"/>
      <c r="D1853" s="445"/>
      <c r="E1853" s="446"/>
    </row>
    <row r="1854" spans="1:5">
      <c r="A1854" s="441">
        <v>1852</v>
      </c>
      <c r="B1854" s="445"/>
      <c r="C1854" s="446"/>
      <c r="D1854" s="445"/>
      <c r="E1854" s="446"/>
    </row>
    <row r="1855" spans="1:5">
      <c r="A1855" s="441">
        <v>1853</v>
      </c>
      <c r="B1855" s="445"/>
      <c r="C1855" s="446"/>
      <c r="D1855" s="445"/>
      <c r="E1855" s="446"/>
    </row>
    <row r="1856" spans="1:5">
      <c r="A1856" s="441">
        <v>1854</v>
      </c>
      <c r="B1856" s="445"/>
      <c r="C1856" s="446"/>
      <c r="D1856" s="445"/>
      <c r="E1856" s="446"/>
    </row>
    <row r="1857" spans="1:5">
      <c r="A1857" s="441">
        <v>1855</v>
      </c>
      <c r="B1857" s="445"/>
      <c r="C1857" s="446"/>
      <c r="D1857" s="445"/>
      <c r="E1857" s="446"/>
    </row>
    <row r="1858" spans="1:5">
      <c r="A1858" s="441">
        <v>1856</v>
      </c>
      <c r="B1858" s="445"/>
      <c r="C1858" s="446"/>
      <c r="D1858" s="445"/>
      <c r="E1858" s="446"/>
    </row>
    <row r="1859" spans="1:5">
      <c r="A1859" s="441">
        <v>1857</v>
      </c>
      <c r="B1859" s="445"/>
      <c r="C1859" s="446"/>
      <c r="D1859" s="445"/>
      <c r="E1859" s="446"/>
    </row>
    <row r="1860" spans="1:5">
      <c r="A1860" s="441">
        <v>1858</v>
      </c>
      <c r="B1860" s="445"/>
      <c r="C1860" s="446"/>
      <c r="D1860" s="445"/>
      <c r="E1860" s="446"/>
    </row>
    <row r="1861" spans="1:5">
      <c r="A1861" s="441">
        <v>1859</v>
      </c>
      <c r="B1861" s="445"/>
      <c r="C1861" s="446"/>
      <c r="D1861" s="445"/>
      <c r="E1861" s="446"/>
    </row>
    <row r="1862" spans="1:5">
      <c r="A1862" s="441">
        <v>1860</v>
      </c>
      <c r="B1862" s="445"/>
      <c r="C1862" s="446"/>
      <c r="D1862" s="445"/>
      <c r="E1862" s="446"/>
    </row>
    <row r="1863" spans="1:5">
      <c r="A1863" s="441">
        <v>1861</v>
      </c>
      <c r="B1863" s="445"/>
      <c r="C1863" s="446"/>
      <c r="D1863" s="445"/>
      <c r="E1863" s="446"/>
    </row>
    <row r="1864" spans="1:5">
      <c r="A1864" s="441">
        <v>1862</v>
      </c>
      <c r="B1864" s="445"/>
      <c r="C1864" s="446"/>
      <c r="D1864" s="445"/>
      <c r="E1864" s="446"/>
    </row>
    <row r="1865" spans="1:5">
      <c r="A1865" s="441">
        <v>1863</v>
      </c>
      <c r="B1865" s="445"/>
      <c r="C1865" s="446"/>
      <c r="D1865" s="445"/>
      <c r="E1865" s="446"/>
    </row>
    <row r="1866" spans="1:5">
      <c r="A1866" s="441">
        <v>1864</v>
      </c>
      <c r="B1866" s="445"/>
      <c r="C1866" s="446"/>
      <c r="D1866" s="445"/>
      <c r="E1866" s="446"/>
    </row>
    <row r="1867" spans="1:5">
      <c r="A1867" s="441">
        <v>1865</v>
      </c>
      <c r="B1867" s="445"/>
      <c r="C1867" s="446"/>
      <c r="D1867" s="445"/>
      <c r="E1867" s="446"/>
    </row>
    <row r="1868" spans="1:5">
      <c r="A1868" s="441">
        <v>1866</v>
      </c>
      <c r="B1868" s="445"/>
      <c r="C1868" s="446"/>
      <c r="D1868" s="445"/>
      <c r="E1868" s="446"/>
    </row>
    <row r="1869" spans="1:5">
      <c r="A1869" s="441">
        <v>1867</v>
      </c>
      <c r="B1869" s="445"/>
      <c r="C1869" s="446"/>
      <c r="D1869" s="445"/>
      <c r="E1869" s="446"/>
    </row>
    <row r="1870" spans="1:5">
      <c r="A1870" s="441">
        <v>1868</v>
      </c>
      <c r="B1870" s="445"/>
      <c r="C1870" s="446"/>
      <c r="D1870" s="445"/>
      <c r="E1870" s="446"/>
    </row>
    <row r="1871" spans="1:5">
      <c r="A1871" s="441">
        <v>1869</v>
      </c>
      <c r="B1871" s="445"/>
      <c r="C1871" s="446"/>
      <c r="D1871" s="445"/>
      <c r="E1871" s="446"/>
    </row>
    <row r="1872" spans="1:5">
      <c r="A1872" s="441">
        <v>1870</v>
      </c>
      <c r="B1872" s="445"/>
      <c r="C1872" s="446"/>
      <c r="D1872" s="445"/>
      <c r="E1872" s="446"/>
    </row>
    <row r="1873" spans="1:5">
      <c r="A1873" s="441">
        <v>1871</v>
      </c>
      <c r="B1873" s="445"/>
      <c r="C1873" s="446"/>
      <c r="D1873" s="445"/>
      <c r="E1873" s="446"/>
    </row>
    <row r="1874" spans="1:5">
      <c r="A1874" s="441">
        <v>1872</v>
      </c>
      <c r="B1874" s="445"/>
      <c r="C1874" s="446"/>
      <c r="D1874" s="445"/>
      <c r="E1874" s="446"/>
    </row>
    <row r="1875" spans="1:5">
      <c r="A1875" s="441">
        <v>1873</v>
      </c>
      <c r="B1875" s="445"/>
      <c r="C1875" s="446"/>
      <c r="D1875" s="445"/>
      <c r="E1875" s="446"/>
    </row>
    <row r="1876" spans="1:5">
      <c r="A1876" s="441">
        <v>1874</v>
      </c>
      <c r="B1876" s="445"/>
      <c r="C1876" s="446"/>
      <c r="D1876" s="445"/>
      <c r="E1876" s="446"/>
    </row>
    <row r="1877" spans="1:5">
      <c r="A1877" s="441">
        <v>1875</v>
      </c>
      <c r="B1877" s="445"/>
      <c r="C1877" s="446"/>
      <c r="D1877" s="445"/>
      <c r="E1877" s="446"/>
    </row>
    <row r="1878" spans="1:5">
      <c r="A1878" s="441">
        <v>1876</v>
      </c>
      <c r="B1878" s="445"/>
      <c r="C1878" s="446"/>
      <c r="D1878" s="445"/>
      <c r="E1878" s="446"/>
    </row>
    <row r="1879" spans="1:5">
      <c r="A1879" s="441">
        <v>1877</v>
      </c>
      <c r="B1879" s="445"/>
      <c r="C1879" s="446"/>
      <c r="D1879" s="445"/>
      <c r="E1879" s="446"/>
    </row>
    <row r="1880" spans="1:5">
      <c r="A1880" s="441">
        <v>1878</v>
      </c>
      <c r="B1880" s="445"/>
      <c r="C1880" s="446"/>
      <c r="D1880" s="445"/>
      <c r="E1880" s="446"/>
    </row>
    <row r="1881" spans="1:5">
      <c r="A1881" s="441">
        <v>1879</v>
      </c>
      <c r="B1881" s="445"/>
      <c r="C1881" s="446"/>
      <c r="D1881" s="445"/>
      <c r="E1881" s="446"/>
    </row>
    <row r="1882" spans="1:5">
      <c r="A1882" s="441">
        <v>1880</v>
      </c>
      <c r="B1882" s="445"/>
      <c r="C1882" s="446"/>
      <c r="D1882" s="445"/>
      <c r="E1882" s="446"/>
    </row>
    <row r="1883" spans="1:5">
      <c r="A1883" s="441">
        <v>1881</v>
      </c>
      <c r="B1883" s="445"/>
      <c r="C1883" s="446"/>
      <c r="D1883" s="445"/>
      <c r="E1883" s="446"/>
    </row>
    <row r="1884" spans="1:5">
      <c r="A1884" s="441">
        <v>1882</v>
      </c>
      <c r="B1884" s="445"/>
      <c r="C1884" s="446"/>
      <c r="D1884" s="445"/>
      <c r="E1884" s="446"/>
    </row>
    <row r="1885" spans="1:5">
      <c r="A1885" s="441">
        <v>1883</v>
      </c>
      <c r="B1885" s="445"/>
      <c r="C1885" s="446"/>
      <c r="D1885" s="445"/>
      <c r="E1885" s="446"/>
    </row>
    <row r="1886" spans="1:5">
      <c r="A1886" s="441">
        <v>1884</v>
      </c>
      <c r="B1886" s="445"/>
      <c r="C1886" s="446"/>
      <c r="D1886" s="445"/>
      <c r="E1886" s="446"/>
    </row>
    <row r="1887" spans="1:5">
      <c r="A1887" s="441">
        <v>1885</v>
      </c>
      <c r="B1887" s="445"/>
      <c r="C1887" s="446"/>
      <c r="D1887" s="445"/>
      <c r="E1887" s="446"/>
    </row>
    <row r="1888" spans="1:5">
      <c r="A1888" s="441">
        <v>1886</v>
      </c>
      <c r="B1888" s="445"/>
      <c r="C1888" s="446"/>
      <c r="D1888" s="445"/>
      <c r="E1888" s="446"/>
    </row>
    <row r="1889" spans="1:5">
      <c r="A1889" s="441">
        <v>1887</v>
      </c>
      <c r="B1889" s="445"/>
      <c r="C1889" s="446"/>
      <c r="D1889" s="445"/>
      <c r="E1889" s="446"/>
    </row>
    <row r="1890" spans="1:5">
      <c r="A1890" s="441">
        <v>1888</v>
      </c>
      <c r="B1890" s="445"/>
      <c r="C1890" s="446"/>
      <c r="D1890" s="445"/>
      <c r="E1890" s="446"/>
    </row>
    <row r="1891" spans="1:5">
      <c r="A1891" s="441">
        <v>1889</v>
      </c>
      <c r="B1891" s="445"/>
      <c r="C1891" s="446"/>
      <c r="D1891" s="445"/>
      <c r="E1891" s="446"/>
    </row>
    <row r="1892" spans="1:5">
      <c r="A1892" s="441">
        <v>1890</v>
      </c>
      <c r="B1892" s="445"/>
      <c r="C1892" s="446"/>
      <c r="D1892" s="445"/>
      <c r="E1892" s="446"/>
    </row>
    <row r="1893" spans="1:5">
      <c r="A1893" s="441">
        <v>1891</v>
      </c>
      <c r="B1893" s="445"/>
      <c r="C1893" s="446"/>
      <c r="D1893" s="445"/>
      <c r="E1893" s="446"/>
    </row>
    <row r="1894" spans="1:5">
      <c r="A1894" s="441">
        <v>1892</v>
      </c>
      <c r="B1894" s="445"/>
      <c r="C1894" s="446"/>
      <c r="D1894" s="445"/>
      <c r="E1894" s="446"/>
    </row>
    <row r="1895" spans="1:5">
      <c r="A1895" s="441">
        <v>1893</v>
      </c>
      <c r="B1895" s="445"/>
      <c r="C1895" s="446"/>
      <c r="D1895" s="445"/>
      <c r="E1895" s="446"/>
    </row>
    <row r="1896" spans="1:5">
      <c r="A1896" s="441">
        <v>1894</v>
      </c>
      <c r="B1896" s="445"/>
      <c r="C1896" s="446"/>
      <c r="D1896" s="445"/>
      <c r="E1896" s="446"/>
    </row>
    <row r="1897" spans="1:5">
      <c r="A1897" s="441">
        <v>1895</v>
      </c>
      <c r="B1897" s="445"/>
      <c r="C1897" s="446"/>
      <c r="D1897" s="445"/>
      <c r="E1897" s="446"/>
    </row>
    <row r="1898" spans="1:5">
      <c r="A1898" s="441">
        <v>1896</v>
      </c>
      <c r="B1898" s="445"/>
      <c r="C1898" s="446"/>
      <c r="D1898" s="445"/>
      <c r="E1898" s="446"/>
    </row>
    <row r="1899" spans="1:5">
      <c r="A1899" s="441">
        <v>1897</v>
      </c>
      <c r="B1899" s="445"/>
      <c r="C1899" s="446"/>
      <c r="D1899" s="445"/>
      <c r="E1899" s="446"/>
    </row>
    <row r="1900" spans="1:5">
      <c r="A1900" s="441">
        <v>1898</v>
      </c>
      <c r="B1900" s="445"/>
      <c r="C1900" s="446"/>
      <c r="D1900" s="445"/>
      <c r="E1900" s="446"/>
    </row>
    <row r="1901" spans="1:5">
      <c r="A1901" s="441">
        <v>1899</v>
      </c>
      <c r="B1901" s="445"/>
      <c r="C1901" s="446"/>
      <c r="D1901" s="445"/>
      <c r="E1901" s="446"/>
    </row>
    <row r="1902" spans="1:5">
      <c r="A1902" s="441">
        <v>1900</v>
      </c>
      <c r="B1902" s="445"/>
      <c r="C1902" s="446"/>
      <c r="D1902" s="445"/>
      <c r="E1902" s="446"/>
    </row>
    <row r="1903" spans="1:5">
      <c r="A1903" s="441">
        <v>1901</v>
      </c>
      <c r="B1903" s="445"/>
      <c r="C1903" s="446"/>
      <c r="D1903" s="445"/>
      <c r="E1903" s="446"/>
    </row>
    <row r="1904" spans="1:5">
      <c r="A1904" s="441">
        <v>1902</v>
      </c>
      <c r="B1904" s="445"/>
      <c r="C1904" s="446"/>
      <c r="D1904" s="445"/>
      <c r="E1904" s="446"/>
    </row>
    <row r="1905" spans="1:5">
      <c r="A1905" s="441">
        <v>1903</v>
      </c>
      <c r="B1905" s="445"/>
      <c r="C1905" s="446"/>
      <c r="D1905" s="445"/>
      <c r="E1905" s="446"/>
    </row>
    <row r="1906" spans="1:5">
      <c r="A1906" s="441">
        <v>1904</v>
      </c>
      <c r="B1906" s="445"/>
      <c r="C1906" s="446"/>
      <c r="D1906" s="445"/>
      <c r="E1906" s="446"/>
    </row>
    <row r="1907" spans="1:5">
      <c r="A1907" s="441">
        <v>1905</v>
      </c>
      <c r="B1907" s="445"/>
      <c r="C1907" s="446"/>
      <c r="D1907" s="445"/>
      <c r="E1907" s="446"/>
    </row>
    <row r="1908" spans="1:5">
      <c r="A1908" s="441">
        <v>1906</v>
      </c>
      <c r="B1908" s="445"/>
      <c r="C1908" s="446"/>
      <c r="D1908" s="445"/>
      <c r="E1908" s="446"/>
    </row>
    <row r="1909" spans="1:5">
      <c r="A1909" s="441">
        <v>1907</v>
      </c>
      <c r="B1909" s="445"/>
      <c r="C1909" s="446"/>
      <c r="D1909" s="445"/>
      <c r="E1909" s="446"/>
    </row>
    <row r="1910" spans="1:5">
      <c r="A1910" s="441">
        <v>1908</v>
      </c>
      <c r="B1910" s="445"/>
      <c r="C1910" s="446"/>
      <c r="D1910" s="445"/>
      <c r="E1910" s="446"/>
    </row>
    <row r="1911" spans="1:5">
      <c r="A1911" s="441">
        <v>1909</v>
      </c>
      <c r="B1911" s="445"/>
      <c r="C1911" s="446"/>
      <c r="D1911" s="445"/>
      <c r="E1911" s="446"/>
    </row>
    <row r="1912" spans="1:5">
      <c r="A1912" s="441">
        <v>1910</v>
      </c>
      <c r="B1912" s="445"/>
      <c r="C1912" s="446"/>
      <c r="D1912" s="445"/>
      <c r="E1912" s="446"/>
    </row>
    <row r="1913" spans="1:5">
      <c r="A1913" s="441">
        <v>1911</v>
      </c>
      <c r="B1913" s="445"/>
      <c r="C1913" s="446"/>
      <c r="D1913" s="445"/>
      <c r="E1913" s="446"/>
    </row>
    <row r="1914" spans="1:5">
      <c r="A1914" s="441">
        <v>1912</v>
      </c>
      <c r="B1914" s="445"/>
      <c r="C1914" s="446"/>
      <c r="D1914" s="445"/>
      <c r="E1914" s="446"/>
    </row>
    <row r="1915" spans="1:5">
      <c r="A1915" s="441">
        <v>1913</v>
      </c>
      <c r="B1915" s="445"/>
      <c r="C1915" s="446"/>
      <c r="D1915" s="445"/>
      <c r="E1915" s="446"/>
    </row>
    <row r="1916" spans="1:5">
      <c r="A1916" s="441">
        <v>1914</v>
      </c>
      <c r="B1916" s="445"/>
      <c r="C1916" s="446"/>
      <c r="D1916" s="445"/>
      <c r="E1916" s="446"/>
    </row>
    <row r="1917" spans="1:5">
      <c r="A1917" s="441">
        <v>1915</v>
      </c>
      <c r="B1917" s="445"/>
      <c r="C1917" s="446"/>
      <c r="D1917" s="445"/>
      <c r="E1917" s="446"/>
    </row>
    <row r="1918" spans="1:5">
      <c r="A1918" s="441">
        <v>1916</v>
      </c>
      <c r="B1918" s="445"/>
      <c r="C1918" s="446"/>
      <c r="D1918" s="445"/>
      <c r="E1918" s="446"/>
    </row>
    <row r="1919" spans="1:5">
      <c r="A1919" s="441">
        <v>1917</v>
      </c>
      <c r="B1919" s="445"/>
      <c r="C1919" s="446"/>
      <c r="D1919" s="445"/>
      <c r="E1919" s="446"/>
    </row>
    <row r="1920" spans="1:5">
      <c r="A1920" s="441">
        <v>1918</v>
      </c>
      <c r="B1920" s="445"/>
      <c r="C1920" s="446"/>
      <c r="D1920" s="445"/>
      <c r="E1920" s="446"/>
    </row>
    <row r="1921" spans="1:5">
      <c r="A1921" s="441">
        <v>1919</v>
      </c>
      <c r="B1921" s="445"/>
      <c r="C1921" s="446"/>
      <c r="D1921" s="445"/>
      <c r="E1921" s="446"/>
    </row>
    <row r="1922" spans="1:5">
      <c r="A1922" s="441">
        <v>1920</v>
      </c>
      <c r="B1922" s="445"/>
      <c r="C1922" s="446"/>
      <c r="D1922" s="445"/>
      <c r="E1922" s="446"/>
    </row>
    <row r="1923" spans="1:5">
      <c r="A1923" s="441">
        <v>1921</v>
      </c>
      <c r="B1923" s="445"/>
      <c r="C1923" s="446"/>
      <c r="D1923" s="445"/>
      <c r="E1923" s="446"/>
    </row>
    <row r="1924" spans="1:5">
      <c r="A1924" s="441">
        <v>1922</v>
      </c>
      <c r="B1924" s="445"/>
      <c r="C1924" s="446"/>
      <c r="D1924" s="445"/>
      <c r="E1924" s="446"/>
    </row>
    <row r="1925" spans="1:5">
      <c r="A1925" s="441">
        <v>1923</v>
      </c>
      <c r="B1925" s="445"/>
      <c r="C1925" s="446"/>
      <c r="D1925" s="445"/>
      <c r="E1925" s="446"/>
    </row>
    <row r="1926" spans="1:5">
      <c r="A1926" s="441">
        <v>1924</v>
      </c>
      <c r="B1926" s="445"/>
      <c r="C1926" s="446"/>
      <c r="D1926" s="445"/>
      <c r="E1926" s="446"/>
    </row>
    <row r="1927" spans="1:5">
      <c r="A1927" s="441">
        <v>1925</v>
      </c>
      <c r="B1927" s="445"/>
      <c r="C1927" s="446"/>
      <c r="D1927" s="445"/>
      <c r="E1927" s="446"/>
    </row>
    <row r="1928" spans="1:5">
      <c r="A1928" s="441">
        <v>1926</v>
      </c>
      <c r="B1928" s="445"/>
      <c r="C1928" s="446"/>
      <c r="D1928" s="445"/>
      <c r="E1928" s="446"/>
    </row>
    <row r="1929" spans="1:5">
      <c r="A1929" s="441">
        <v>1927</v>
      </c>
      <c r="B1929" s="445"/>
      <c r="C1929" s="446"/>
      <c r="D1929" s="445"/>
      <c r="E1929" s="446"/>
    </row>
    <row r="1930" spans="1:5">
      <c r="A1930" s="441">
        <v>1928</v>
      </c>
      <c r="B1930" s="445"/>
      <c r="C1930" s="446"/>
      <c r="D1930" s="445"/>
      <c r="E1930" s="446"/>
    </row>
    <row r="1931" spans="1:5">
      <c r="A1931" s="441">
        <v>1929</v>
      </c>
      <c r="B1931" s="445"/>
      <c r="C1931" s="446"/>
      <c r="D1931" s="445"/>
      <c r="E1931" s="446"/>
    </row>
    <row r="1932" spans="1:5">
      <c r="A1932" s="441">
        <v>1930</v>
      </c>
      <c r="B1932" s="445"/>
      <c r="C1932" s="446"/>
      <c r="D1932" s="445"/>
      <c r="E1932" s="446"/>
    </row>
    <row r="1933" spans="1:5">
      <c r="A1933" s="441">
        <v>1931</v>
      </c>
      <c r="B1933" s="445"/>
      <c r="C1933" s="446"/>
      <c r="D1933" s="445"/>
      <c r="E1933" s="446"/>
    </row>
    <row r="1934" spans="1:5">
      <c r="A1934" s="441">
        <v>1932</v>
      </c>
      <c r="B1934" s="445"/>
      <c r="C1934" s="446"/>
      <c r="D1934" s="445"/>
      <c r="E1934" s="446"/>
    </row>
    <row r="1935" spans="1:5">
      <c r="A1935" s="441">
        <v>1933</v>
      </c>
      <c r="B1935" s="445"/>
      <c r="C1935" s="446"/>
      <c r="D1935" s="445"/>
      <c r="E1935" s="446"/>
    </row>
    <row r="1936" spans="1:5">
      <c r="A1936" s="441">
        <v>1934</v>
      </c>
      <c r="B1936" s="445"/>
      <c r="C1936" s="446"/>
      <c r="D1936" s="445"/>
      <c r="E1936" s="446"/>
    </row>
    <row r="1937" spans="1:5">
      <c r="A1937" s="441">
        <v>1935</v>
      </c>
      <c r="B1937" s="445"/>
      <c r="C1937" s="446"/>
      <c r="D1937" s="445"/>
      <c r="E1937" s="446"/>
    </row>
    <row r="1938" spans="1:5">
      <c r="A1938" s="441">
        <v>1936</v>
      </c>
      <c r="B1938" s="445"/>
      <c r="C1938" s="446"/>
      <c r="D1938" s="445"/>
      <c r="E1938" s="446"/>
    </row>
    <row r="1939" spans="1:5">
      <c r="A1939" s="441">
        <v>1937</v>
      </c>
      <c r="B1939" s="445"/>
      <c r="C1939" s="446"/>
      <c r="D1939" s="445"/>
      <c r="E1939" s="446"/>
    </row>
    <row r="1940" spans="1:5">
      <c r="A1940" s="441">
        <v>1938</v>
      </c>
      <c r="B1940" s="445"/>
      <c r="C1940" s="446"/>
      <c r="D1940" s="445"/>
      <c r="E1940" s="446"/>
    </row>
    <row r="1941" spans="1:5">
      <c r="A1941" s="441">
        <v>1939</v>
      </c>
      <c r="B1941" s="445"/>
      <c r="C1941" s="446"/>
      <c r="D1941" s="445"/>
      <c r="E1941" s="446"/>
    </row>
    <row r="1942" spans="1:5">
      <c r="A1942" s="441">
        <v>1940</v>
      </c>
      <c r="B1942" s="445"/>
      <c r="C1942" s="446"/>
      <c r="D1942" s="445"/>
      <c r="E1942" s="446"/>
    </row>
    <row r="1943" spans="1:5">
      <c r="A1943" s="441">
        <v>1941</v>
      </c>
      <c r="B1943" s="445"/>
      <c r="C1943" s="446"/>
      <c r="D1943" s="445"/>
      <c r="E1943" s="446"/>
    </row>
    <row r="1944" spans="1:5">
      <c r="A1944" s="441">
        <v>1942</v>
      </c>
      <c r="B1944" s="445"/>
      <c r="C1944" s="446"/>
      <c r="D1944" s="445"/>
      <c r="E1944" s="446"/>
    </row>
    <row r="1945" spans="1:5">
      <c r="A1945" s="441">
        <v>1943</v>
      </c>
      <c r="B1945" s="445"/>
      <c r="C1945" s="446"/>
      <c r="D1945" s="445"/>
      <c r="E1945" s="446"/>
    </row>
    <row r="1946" spans="1:5">
      <c r="A1946" s="441">
        <v>1944</v>
      </c>
      <c r="B1946" s="445"/>
      <c r="C1946" s="446"/>
      <c r="D1946" s="445"/>
      <c r="E1946" s="446"/>
    </row>
    <row r="1947" spans="1:5">
      <c r="A1947" s="441">
        <v>1945</v>
      </c>
      <c r="B1947" s="445"/>
      <c r="C1947" s="446"/>
      <c r="D1947" s="445"/>
      <c r="E1947" s="446"/>
    </row>
    <row r="1948" spans="1:5">
      <c r="A1948" s="441">
        <v>1946</v>
      </c>
      <c r="B1948" s="445"/>
      <c r="C1948" s="446"/>
      <c r="D1948" s="445"/>
      <c r="E1948" s="446"/>
    </row>
    <row r="1949" spans="1:5">
      <c r="A1949" s="441">
        <v>1947</v>
      </c>
      <c r="B1949" s="445"/>
      <c r="C1949" s="446"/>
      <c r="D1949" s="445"/>
      <c r="E1949" s="446"/>
    </row>
    <row r="1950" spans="1:5">
      <c r="A1950" s="441">
        <v>1948</v>
      </c>
      <c r="B1950" s="445"/>
      <c r="C1950" s="446"/>
      <c r="D1950" s="445"/>
      <c r="E1950" s="446"/>
    </row>
    <row r="1951" spans="1:5">
      <c r="A1951" s="441">
        <v>1949</v>
      </c>
      <c r="B1951" s="445"/>
      <c r="C1951" s="446"/>
      <c r="D1951" s="445"/>
      <c r="E1951" s="446"/>
    </row>
    <row r="1952" spans="1:5">
      <c r="A1952" s="441">
        <v>1950</v>
      </c>
      <c r="B1952" s="445"/>
      <c r="C1952" s="446"/>
      <c r="D1952" s="445"/>
      <c r="E1952" s="446"/>
    </row>
    <row r="1953" spans="1:5">
      <c r="A1953" s="441">
        <v>1951</v>
      </c>
      <c r="B1953" s="445"/>
      <c r="C1953" s="446"/>
      <c r="D1953" s="445"/>
      <c r="E1953" s="446"/>
    </row>
    <row r="1954" spans="1:5">
      <c r="A1954" s="441">
        <v>1952</v>
      </c>
      <c r="B1954" s="445"/>
      <c r="C1954" s="446"/>
      <c r="D1954" s="445"/>
      <c r="E1954" s="446"/>
    </row>
    <row r="1955" spans="1:5">
      <c r="A1955" s="441">
        <v>1953</v>
      </c>
      <c r="B1955" s="445"/>
      <c r="C1955" s="446"/>
      <c r="D1955" s="445"/>
      <c r="E1955" s="446"/>
    </row>
    <row r="1956" spans="1:5">
      <c r="A1956" s="441">
        <v>1954</v>
      </c>
      <c r="B1956" s="445"/>
      <c r="C1956" s="446"/>
      <c r="D1956" s="445"/>
      <c r="E1956" s="446"/>
    </row>
    <row r="1957" spans="1:5">
      <c r="A1957" s="441">
        <v>1955</v>
      </c>
      <c r="B1957" s="445"/>
      <c r="C1957" s="446"/>
      <c r="D1957" s="445"/>
      <c r="E1957" s="446"/>
    </row>
    <row r="1958" spans="1:5">
      <c r="A1958" s="441">
        <v>1956</v>
      </c>
      <c r="B1958" s="445"/>
      <c r="C1958" s="446"/>
      <c r="D1958" s="445"/>
      <c r="E1958" s="446"/>
    </row>
    <row r="1959" spans="1:5">
      <c r="A1959" s="441">
        <v>1957</v>
      </c>
      <c r="B1959" s="445"/>
      <c r="C1959" s="446"/>
      <c r="D1959" s="445"/>
      <c r="E1959" s="446"/>
    </row>
    <row r="1960" spans="1:5">
      <c r="A1960" s="441">
        <v>1958</v>
      </c>
      <c r="B1960" s="445"/>
      <c r="C1960" s="446"/>
      <c r="D1960" s="445"/>
      <c r="E1960" s="446"/>
    </row>
    <row r="1961" spans="1:5">
      <c r="A1961" s="441">
        <v>1959</v>
      </c>
      <c r="B1961" s="445"/>
      <c r="C1961" s="446"/>
      <c r="D1961" s="445"/>
      <c r="E1961" s="446"/>
    </row>
    <row r="1962" spans="1:5">
      <c r="A1962" s="441">
        <v>1960</v>
      </c>
      <c r="B1962" s="445"/>
      <c r="C1962" s="446"/>
      <c r="D1962" s="445"/>
      <c r="E1962" s="446"/>
    </row>
    <row r="1963" spans="1:5">
      <c r="A1963" s="441">
        <v>1961</v>
      </c>
      <c r="B1963" s="445"/>
      <c r="C1963" s="446"/>
      <c r="D1963" s="445"/>
      <c r="E1963" s="446"/>
    </row>
    <row r="1964" spans="1:5">
      <c r="A1964" s="441">
        <v>1962</v>
      </c>
      <c r="B1964" s="445"/>
      <c r="C1964" s="446"/>
      <c r="D1964" s="445"/>
      <c r="E1964" s="446"/>
    </row>
    <row r="1965" spans="1:5">
      <c r="A1965" s="441">
        <v>1963</v>
      </c>
      <c r="B1965" s="445"/>
      <c r="C1965" s="446"/>
      <c r="D1965" s="445"/>
      <c r="E1965" s="446"/>
    </row>
    <row r="1966" spans="1:5">
      <c r="A1966" s="441">
        <v>1964</v>
      </c>
      <c r="B1966" s="445"/>
      <c r="C1966" s="446"/>
      <c r="D1966" s="445"/>
      <c r="E1966" s="446"/>
    </row>
    <row r="1967" spans="1:5">
      <c r="A1967" s="441">
        <v>1965</v>
      </c>
      <c r="B1967" s="445"/>
      <c r="C1967" s="446"/>
      <c r="D1967" s="445"/>
      <c r="E1967" s="446"/>
    </row>
    <row r="1968" spans="1:5">
      <c r="A1968" s="441">
        <v>1966</v>
      </c>
      <c r="B1968" s="445"/>
      <c r="C1968" s="446"/>
      <c r="D1968" s="445"/>
      <c r="E1968" s="446"/>
    </row>
    <row r="1969" spans="1:5">
      <c r="A1969" s="441">
        <v>1967</v>
      </c>
      <c r="B1969" s="445"/>
      <c r="C1969" s="446"/>
      <c r="D1969" s="445"/>
      <c r="E1969" s="446"/>
    </row>
    <row r="1970" spans="1:5">
      <c r="A1970" s="441">
        <v>1968</v>
      </c>
      <c r="B1970" s="445"/>
      <c r="C1970" s="446"/>
      <c r="D1970" s="445"/>
      <c r="E1970" s="446"/>
    </row>
    <row r="1971" spans="1:5">
      <c r="A1971" s="441">
        <v>1969</v>
      </c>
      <c r="B1971" s="445"/>
      <c r="C1971" s="446"/>
      <c r="D1971" s="445"/>
      <c r="E1971" s="446"/>
    </row>
    <row r="1972" spans="1:5">
      <c r="A1972" s="441">
        <v>1970</v>
      </c>
      <c r="B1972" s="445"/>
      <c r="C1972" s="446"/>
      <c r="D1972" s="445"/>
      <c r="E1972" s="446"/>
    </row>
    <row r="1973" spans="1:5">
      <c r="A1973" s="441">
        <v>1971</v>
      </c>
      <c r="B1973" s="445"/>
      <c r="C1973" s="446"/>
      <c r="D1973" s="445"/>
      <c r="E1973" s="446"/>
    </row>
    <row r="1974" spans="1:5">
      <c r="A1974" s="441">
        <v>1972</v>
      </c>
      <c r="B1974" s="445"/>
      <c r="C1974" s="446"/>
      <c r="D1974" s="445"/>
      <c r="E1974" s="446"/>
    </row>
    <row r="1975" spans="1:5">
      <c r="A1975" s="441">
        <v>1973</v>
      </c>
      <c r="B1975" s="445"/>
      <c r="C1975" s="446"/>
      <c r="D1975" s="445"/>
      <c r="E1975" s="446"/>
    </row>
    <row r="1976" spans="1:5">
      <c r="A1976" s="441">
        <v>1974</v>
      </c>
      <c r="B1976" s="445"/>
      <c r="C1976" s="446"/>
      <c r="D1976" s="445"/>
      <c r="E1976" s="446"/>
    </row>
    <row r="1977" spans="1:5">
      <c r="A1977" s="441">
        <v>1975</v>
      </c>
      <c r="B1977" s="445"/>
      <c r="C1977" s="446"/>
      <c r="D1977" s="445"/>
      <c r="E1977" s="446"/>
    </row>
    <row r="1978" spans="1:5">
      <c r="A1978" s="441">
        <v>1976</v>
      </c>
      <c r="B1978" s="445"/>
      <c r="C1978" s="446"/>
      <c r="D1978" s="445"/>
      <c r="E1978" s="446"/>
    </row>
    <row r="1979" spans="1:5">
      <c r="A1979" s="441">
        <v>1977</v>
      </c>
      <c r="B1979" s="445"/>
      <c r="C1979" s="446"/>
      <c r="D1979" s="445"/>
      <c r="E1979" s="446"/>
    </row>
    <row r="1980" spans="1:5">
      <c r="A1980" s="441">
        <v>1978</v>
      </c>
      <c r="B1980" s="445"/>
      <c r="C1980" s="446"/>
      <c r="D1980" s="445"/>
      <c r="E1980" s="446"/>
    </row>
    <row r="1981" spans="1:5">
      <c r="A1981" s="441">
        <v>1979</v>
      </c>
      <c r="B1981" s="445"/>
      <c r="C1981" s="446"/>
      <c r="D1981" s="445"/>
      <c r="E1981" s="446"/>
    </row>
    <row r="1982" spans="1:5">
      <c r="A1982" s="441">
        <v>1980</v>
      </c>
      <c r="B1982" s="445"/>
      <c r="C1982" s="446"/>
      <c r="D1982" s="445"/>
      <c r="E1982" s="446"/>
    </row>
    <row r="1983" spans="1:5">
      <c r="A1983" s="441">
        <v>1981</v>
      </c>
      <c r="B1983" s="445"/>
      <c r="C1983" s="446"/>
      <c r="D1983" s="445"/>
      <c r="E1983" s="446"/>
    </row>
    <row r="1984" spans="1:5">
      <c r="A1984" s="441">
        <v>1982</v>
      </c>
      <c r="B1984" s="445"/>
      <c r="C1984" s="446"/>
      <c r="D1984" s="445"/>
      <c r="E1984" s="446"/>
    </row>
    <row r="1985" spans="1:5">
      <c r="A1985" s="441">
        <v>1983</v>
      </c>
      <c r="B1985" s="445"/>
      <c r="C1985" s="446"/>
      <c r="D1985" s="445"/>
      <c r="E1985" s="446"/>
    </row>
    <row r="1986" spans="1:5">
      <c r="A1986" s="441">
        <v>1984</v>
      </c>
      <c r="B1986" s="445"/>
      <c r="C1986" s="446"/>
      <c r="D1986" s="445"/>
      <c r="E1986" s="446"/>
    </row>
    <row r="1987" spans="1:5">
      <c r="A1987" s="441">
        <v>1985</v>
      </c>
      <c r="B1987" s="445"/>
      <c r="C1987" s="446"/>
      <c r="D1987" s="445"/>
      <c r="E1987" s="446"/>
    </row>
    <row r="1988" spans="1:5">
      <c r="A1988" s="441">
        <v>1986</v>
      </c>
      <c r="B1988" s="445"/>
      <c r="C1988" s="446"/>
      <c r="D1988" s="445"/>
      <c r="E1988" s="446"/>
    </row>
    <row r="1989" spans="1:5">
      <c r="A1989" s="441">
        <v>1987</v>
      </c>
      <c r="B1989" s="445"/>
      <c r="C1989" s="446"/>
      <c r="D1989" s="445"/>
      <c r="E1989" s="446"/>
    </row>
    <row r="1990" spans="1:5">
      <c r="A1990" s="441">
        <v>1988</v>
      </c>
      <c r="B1990" s="445"/>
      <c r="C1990" s="446"/>
      <c r="D1990" s="445"/>
      <c r="E1990" s="446"/>
    </row>
    <row r="1991" spans="1:5">
      <c r="A1991" s="441">
        <v>1989</v>
      </c>
      <c r="B1991" s="445"/>
      <c r="C1991" s="446"/>
      <c r="D1991" s="445"/>
      <c r="E1991" s="446"/>
    </row>
    <row r="1992" spans="1:5">
      <c r="A1992" s="441">
        <v>1990</v>
      </c>
      <c r="B1992" s="445"/>
      <c r="C1992" s="446"/>
      <c r="D1992" s="445"/>
      <c r="E1992" s="446"/>
    </row>
    <row r="1993" spans="1:5">
      <c r="A1993" s="441">
        <v>1991</v>
      </c>
      <c r="B1993" s="445"/>
      <c r="C1993" s="446"/>
      <c r="D1993" s="445"/>
      <c r="E1993" s="446"/>
    </row>
    <row r="1994" spans="1:5">
      <c r="A1994" s="441">
        <v>1992</v>
      </c>
      <c r="B1994" s="445"/>
      <c r="C1994" s="446"/>
      <c r="D1994" s="445"/>
      <c r="E1994" s="446"/>
    </row>
    <row r="1995" spans="1:5">
      <c r="A1995" s="441">
        <v>1993</v>
      </c>
      <c r="B1995" s="445"/>
      <c r="C1995" s="446"/>
      <c r="D1995" s="445"/>
      <c r="E1995" s="446"/>
    </row>
    <row r="1996" spans="1:5">
      <c r="A1996" s="441">
        <v>1994</v>
      </c>
      <c r="B1996" s="445"/>
      <c r="C1996" s="446"/>
      <c r="D1996" s="445"/>
      <c r="E1996" s="446"/>
    </row>
    <row r="1997" spans="1:5">
      <c r="A1997" s="441">
        <v>1995</v>
      </c>
      <c r="B1997" s="445"/>
      <c r="C1997" s="446"/>
      <c r="D1997" s="445"/>
      <c r="E1997" s="446"/>
    </row>
    <row r="1998" spans="1:5">
      <c r="A1998" s="441">
        <v>1996</v>
      </c>
      <c r="B1998" s="445"/>
      <c r="C1998" s="446"/>
      <c r="D1998" s="445"/>
      <c r="E1998" s="446"/>
    </row>
    <row r="1999" spans="1:5">
      <c r="A1999" s="441">
        <v>1997</v>
      </c>
      <c r="B1999" s="445"/>
      <c r="C1999" s="446"/>
      <c r="D1999" s="445"/>
      <c r="E1999" s="446"/>
    </row>
    <row r="2000" spans="1:5">
      <c r="A2000" s="441">
        <v>1998</v>
      </c>
      <c r="B2000" s="445"/>
      <c r="C2000" s="446"/>
      <c r="D2000" s="445"/>
      <c r="E2000" s="446"/>
    </row>
    <row r="2001" spans="1:5">
      <c r="A2001" s="441">
        <v>1999</v>
      </c>
      <c r="B2001" s="445"/>
      <c r="C2001" s="446"/>
      <c r="D2001" s="445"/>
      <c r="E2001" s="446"/>
    </row>
    <row r="2002" spans="1:5">
      <c r="A2002" s="441">
        <v>2000</v>
      </c>
      <c r="B2002" s="445"/>
      <c r="C2002" s="446"/>
      <c r="D2002" s="445"/>
      <c r="E2002" s="446"/>
    </row>
    <row r="2003" spans="1:5">
      <c r="A2003" s="441">
        <v>2001</v>
      </c>
      <c r="B2003" s="445"/>
      <c r="C2003" s="446"/>
      <c r="D2003" s="445"/>
      <c r="E2003" s="446"/>
    </row>
    <row r="2004" spans="1:5">
      <c r="A2004" s="441">
        <v>2002</v>
      </c>
      <c r="B2004" s="445"/>
      <c r="C2004" s="446"/>
      <c r="D2004" s="445"/>
      <c r="E2004" s="446"/>
    </row>
    <row r="2005" spans="1:5">
      <c r="A2005" s="441">
        <v>2003</v>
      </c>
      <c r="B2005" s="445"/>
      <c r="C2005" s="446"/>
      <c r="D2005" s="445"/>
      <c r="E2005" s="446"/>
    </row>
    <row r="2006" spans="1:5">
      <c r="A2006" s="441">
        <v>2004</v>
      </c>
      <c r="B2006" s="445"/>
      <c r="C2006" s="446"/>
      <c r="D2006" s="445"/>
      <c r="E2006" s="446"/>
    </row>
    <row r="2007" spans="1:5">
      <c r="A2007" s="441">
        <v>2005</v>
      </c>
      <c r="B2007" s="445"/>
      <c r="C2007" s="446"/>
      <c r="D2007" s="445"/>
      <c r="E2007" s="446"/>
    </row>
    <row r="2008" spans="1:5">
      <c r="A2008" s="441">
        <v>2006</v>
      </c>
      <c r="B2008" s="445"/>
      <c r="C2008" s="446"/>
      <c r="D2008" s="445"/>
      <c r="E2008" s="446"/>
    </row>
    <row r="2009" spans="1:5">
      <c r="A2009" s="441">
        <v>2007</v>
      </c>
      <c r="B2009" s="445"/>
      <c r="C2009" s="446"/>
      <c r="D2009" s="445"/>
      <c r="E2009" s="446"/>
    </row>
    <row r="2010" spans="1:5">
      <c r="A2010" s="441">
        <v>2008</v>
      </c>
      <c r="B2010" s="445"/>
      <c r="C2010" s="446"/>
      <c r="D2010" s="445"/>
      <c r="E2010" s="446"/>
    </row>
    <row r="2011" spans="1:5">
      <c r="A2011" s="441">
        <v>2009</v>
      </c>
      <c r="B2011" s="445"/>
      <c r="C2011" s="446"/>
      <c r="D2011" s="445"/>
      <c r="E2011" s="446"/>
    </row>
    <row r="2012" spans="1:5">
      <c r="A2012" s="441">
        <v>2010</v>
      </c>
      <c r="B2012" s="445"/>
      <c r="C2012" s="446"/>
      <c r="D2012" s="445"/>
      <c r="E2012" s="446"/>
    </row>
    <row r="2013" spans="1:5">
      <c r="A2013" s="441">
        <v>2011</v>
      </c>
      <c r="B2013" s="445"/>
      <c r="C2013" s="446"/>
      <c r="D2013" s="445"/>
      <c r="E2013" s="446"/>
    </row>
    <row r="2014" spans="1:5">
      <c r="A2014" s="441">
        <v>2012</v>
      </c>
      <c r="B2014" s="445"/>
      <c r="C2014" s="446"/>
      <c r="D2014" s="445"/>
      <c r="E2014" s="446"/>
    </row>
    <row r="2015" spans="1:5">
      <c r="A2015" s="441">
        <v>2013</v>
      </c>
      <c r="B2015" s="445"/>
      <c r="C2015" s="446"/>
      <c r="D2015" s="445"/>
      <c r="E2015" s="446"/>
    </row>
    <row r="2016" spans="1:5">
      <c r="A2016" s="441">
        <v>2014</v>
      </c>
      <c r="B2016" s="445"/>
      <c r="C2016" s="446"/>
      <c r="D2016" s="445"/>
      <c r="E2016" s="446"/>
    </row>
    <row r="2017" spans="1:5">
      <c r="A2017" s="441">
        <v>2015</v>
      </c>
      <c r="B2017" s="445"/>
      <c r="C2017" s="446"/>
      <c r="D2017" s="445"/>
      <c r="E2017" s="446"/>
    </row>
    <row r="2018" spans="1:5">
      <c r="A2018" s="441">
        <v>2016</v>
      </c>
      <c r="B2018" s="445"/>
      <c r="C2018" s="446"/>
      <c r="D2018" s="445"/>
      <c r="E2018" s="446"/>
    </row>
    <row r="2019" spans="1:5">
      <c r="A2019" s="441">
        <v>2017</v>
      </c>
      <c r="B2019" s="445"/>
      <c r="C2019" s="446"/>
      <c r="D2019" s="445"/>
      <c r="E2019" s="446"/>
    </row>
    <row r="2020" spans="1:5">
      <c r="A2020" s="441">
        <v>2018</v>
      </c>
      <c r="B2020" s="445"/>
      <c r="C2020" s="446"/>
      <c r="D2020" s="445"/>
      <c r="E2020" s="446"/>
    </row>
    <row r="2021" spans="1:5">
      <c r="A2021" s="441">
        <v>2019</v>
      </c>
      <c r="B2021" s="445"/>
      <c r="C2021" s="446"/>
      <c r="D2021" s="445"/>
      <c r="E2021" s="446"/>
    </row>
    <row r="2022" spans="1:5">
      <c r="A2022" s="441">
        <v>2020</v>
      </c>
      <c r="B2022" s="445"/>
      <c r="C2022" s="446"/>
      <c r="D2022" s="445"/>
      <c r="E2022" s="446"/>
    </row>
    <row r="2023" spans="1:5">
      <c r="A2023" s="441">
        <v>2021</v>
      </c>
      <c r="B2023" s="445"/>
      <c r="C2023" s="446"/>
      <c r="D2023" s="445"/>
      <c r="E2023" s="446"/>
    </row>
    <row r="2024" spans="1:5">
      <c r="A2024" s="441">
        <v>2022</v>
      </c>
      <c r="B2024" s="445"/>
      <c r="C2024" s="446"/>
      <c r="D2024" s="445"/>
      <c r="E2024" s="446"/>
    </row>
    <row r="2025" spans="1:5">
      <c r="A2025" s="441">
        <v>2023</v>
      </c>
      <c r="B2025" s="445"/>
      <c r="C2025" s="446"/>
      <c r="D2025" s="445"/>
      <c r="E2025" s="446"/>
    </row>
    <row r="2026" spans="1:5">
      <c r="A2026" s="441">
        <v>2024</v>
      </c>
      <c r="B2026" s="445"/>
      <c r="C2026" s="446"/>
      <c r="D2026" s="445"/>
      <c r="E2026" s="446"/>
    </row>
    <row r="2027" spans="1:5">
      <c r="A2027" s="441">
        <v>2025</v>
      </c>
      <c r="B2027" s="445"/>
      <c r="C2027" s="446"/>
      <c r="D2027" s="445"/>
      <c r="E2027" s="446"/>
    </row>
    <row r="2028" spans="1:5">
      <c r="A2028" s="441">
        <v>2026</v>
      </c>
      <c r="B2028" s="445"/>
      <c r="C2028" s="446"/>
      <c r="D2028" s="445"/>
      <c r="E2028" s="446"/>
    </row>
    <row r="2029" spans="1:5">
      <c r="A2029" s="441">
        <v>2027</v>
      </c>
      <c r="B2029" s="445"/>
      <c r="C2029" s="446"/>
      <c r="D2029" s="445"/>
      <c r="E2029" s="446"/>
    </row>
    <row r="2030" spans="1:5">
      <c r="A2030" s="441">
        <v>2028</v>
      </c>
      <c r="B2030" s="445"/>
      <c r="C2030" s="446"/>
      <c r="D2030" s="445"/>
      <c r="E2030" s="446"/>
    </row>
    <row r="2031" spans="1:5">
      <c r="A2031" s="441">
        <v>2029</v>
      </c>
      <c r="B2031" s="445"/>
      <c r="C2031" s="446"/>
      <c r="D2031" s="445"/>
      <c r="E2031" s="446"/>
    </row>
    <row r="2032" spans="1:5">
      <c r="A2032" s="441">
        <v>2030</v>
      </c>
      <c r="B2032" s="445"/>
      <c r="C2032" s="446"/>
      <c r="D2032" s="445"/>
      <c r="E2032" s="446"/>
    </row>
    <row r="2033" spans="1:5">
      <c r="A2033" s="441">
        <v>2031</v>
      </c>
      <c r="B2033" s="445"/>
      <c r="C2033" s="446"/>
      <c r="D2033" s="445"/>
      <c r="E2033" s="446"/>
    </row>
    <row r="2034" spans="1:5">
      <c r="A2034" s="441">
        <v>2032</v>
      </c>
      <c r="B2034" s="445"/>
      <c r="C2034" s="446"/>
      <c r="D2034" s="445"/>
      <c r="E2034" s="446"/>
    </row>
    <row r="2035" spans="1:5">
      <c r="A2035" s="441">
        <v>2033</v>
      </c>
      <c r="B2035" s="445"/>
      <c r="C2035" s="446"/>
      <c r="D2035" s="445"/>
      <c r="E2035" s="446"/>
    </row>
    <row r="2036" spans="1:5">
      <c r="A2036" s="441">
        <v>2034</v>
      </c>
      <c r="B2036" s="445"/>
      <c r="C2036" s="446"/>
      <c r="D2036" s="445"/>
      <c r="E2036" s="446"/>
    </row>
    <row r="2037" spans="1:5">
      <c r="A2037" s="441">
        <v>2035</v>
      </c>
      <c r="B2037" s="445"/>
      <c r="C2037" s="446"/>
      <c r="D2037" s="445"/>
      <c r="E2037" s="446"/>
    </row>
    <row r="2038" spans="1:5">
      <c r="A2038" s="441">
        <v>2036</v>
      </c>
      <c r="B2038" s="445"/>
      <c r="C2038" s="446"/>
      <c r="D2038" s="445"/>
      <c r="E2038" s="446"/>
    </row>
    <row r="2039" spans="1:5">
      <c r="A2039" s="441">
        <v>2037</v>
      </c>
      <c r="B2039" s="445"/>
      <c r="C2039" s="446"/>
      <c r="D2039" s="445"/>
      <c r="E2039" s="446"/>
    </row>
    <row r="2040" spans="1:5">
      <c r="A2040" s="441">
        <v>2038</v>
      </c>
      <c r="B2040" s="445"/>
      <c r="C2040" s="446"/>
      <c r="D2040" s="445"/>
      <c r="E2040" s="446"/>
    </row>
    <row r="2041" spans="1:5">
      <c r="A2041" s="441">
        <v>2039</v>
      </c>
      <c r="B2041" s="445"/>
      <c r="C2041" s="446"/>
      <c r="D2041" s="445"/>
      <c r="E2041" s="446"/>
    </row>
    <row r="2042" spans="1:5">
      <c r="A2042" s="441">
        <v>2040</v>
      </c>
      <c r="B2042" s="445"/>
      <c r="C2042" s="446"/>
      <c r="D2042" s="445"/>
      <c r="E2042" s="446"/>
    </row>
    <row r="2043" spans="1:5">
      <c r="A2043" s="441">
        <v>2041</v>
      </c>
      <c r="B2043" s="445"/>
      <c r="C2043" s="446"/>
      <c r="D2043" s="445"/>
      <c r="E2043" s="446"/>
    </row>
    <row r="2044" spans="1:5">
      <c r="A2044" s="441">
        <v>2042</v>
      </c>
      <c r="B2044" s="445"/>
      <c r="C2044" s="446"/>
      <c r="D2044" s="445"/>
      <c r="E2044" s="446"/>
    </row>
    <row r="2045" spans="1:5">
      <c r="A2045" s="441">
        <v>2043</v>
      </c>
      <c r="B2045" s="445"/>
      <c r="C2045" s="446"/>
      <c r="D2045" s="445"/>
      <c r="E2045" s="446"/>
    </row>
    <row r="2046" spans="1:5">
      <c r="A2046" s="441">
        <v>2044</v>
      </c>
      <c r="B2046" s="445"/>
      <c r="C2046" s="446"/>
      <c r="D2046" s="445"/>
      <c r="E2046" s="446"/>
    </row>
    <row r="2047" spans="1:5">
      <c r="A2047" s="441">
        <v>2045</v>
      </c>
      <c r="B2047" s="445"/>
      <c r="C2047" s="446"/>
      <c r="D2047" s="445"/>
      <c r="E2047" s="446"/>
    </row>
    <row r="2048" spans="1:5">
      <c r="A2048" s="441">
        <v>2046</v>
      </c>
      <c r="B2048" s="445"/>
      <c r="C2048" s="446"/>
      <c r="D2048" s="445"/>
      <c r="E2048" s="446"/>
    </row>
    <row r="2049" spans="1:5">
      <c r="A2049" s="441">
        <v>2047</v>
      </c>
      <c r="B2049" s="445"/>
      <c r="C2049" s="446"/>
      <c r="D2049" s="445"/>
      <c r="E2049" s="446"/>
    </row>
    <row r="2050" spans="1:5">
      <c r="A2050" s="441">
        <v>2048</v>
      </c>
      <c r="B2050" s="445"/>
      <c r="C2050" s="446"/>
      <c r="D2050" s="445"/>
      <c r="E2050" s="446"/>
    </row>
    <row r="2051" spans="1:5">
      <c r="A2051" s="441">
        <v>2049</v>
      </c>
      <c r="B2051" s="445"/>
      <c r="C2051" s="446"/>
      <c r="D2051" s="445"/>
      <c r="E2051" s="446"/>
    </row>
    <row r="2052" spans="1:5">
      <c r="A2052" s="441">
        <v>2050</v>
      </c>
      <c r="B2052" s="445"/>
      <c r="C2052" s="446"/>
      <c r="D2052" s="445"/>
      <c r="E2052" s="446"/>
    </row>
    <row r="2053" spans="1:5">
      <c r="A2053" s="441">
        <v>2051</v>
      </c>
      <c r="B2053" s="445"/>
      <c r="C2053" s="446"/>
      <c r="D2053" s="445"/>
      <c r="E2053" s="446"/>
    </row>
    <row r="2054" spans="1:5">
      <c r="A2054" s="441">
        <v>2052</v>
      </c>
      <c r="B2054" s="445"/>
      <c r="C2054" s="446"/>
      <c r="D2054" s="445"/>
      <c r="E2054" s="446"/>
    </row>
    <row r="2055" spans="1:5">
      <c r="A2055" s="441">
        <v>2053</v>
      </c>
      <c r="B2055" s="445"/>
      <c r="C2055" s="446"/>
      <c r="D2055" s="445"/>
      <c r="E2055" s="446"/>
    </row>
    <row r="2056" spans="1:5">
      <c r="A2056" s="441">
        <v>2054</v>
      </c>
      <c r="B2056" s="445"/>
      <c r="C2056" s="446"/>
      <c r="D2056" s="445"/>
      <c r="E2056" s="446"/>
    </row>
    <row r="2057" spans="1:5">
      <c r="A2057" s="441">
        <v>2055</v>
      </c>
      <c r="B2057" s="445"/>
      <c r="C2057" s="446"/>
      <c r="D2057" s="445"/>
      <c r="E2057" s="446"/>
    </row>
    <row r="2058" spans="1:5">
      <c r="A2058" s="441">
        <v>2056</v>
      </c>
      <c r="B2058" s="445"/>
      <c r="C2058" s="446"/>
      <c r="D2058" s="445"/>
      <c r="E2058" s="446"/>
    </row>
    <row r="2059" spans="1:5">
      <c r="A2059" s="441">
        <v>2057</v>
      </c>
      <c r="B2059" s="445"/>
      <c r="C2059" s="446"/>
      <c r="D2059" s="445"/>
      <c r="E2059" s="446"/>
    </row>
    <row r="2060" spans="1:5">
      <c r="A2060" s="441">
        <v>2058</v>
      </c>
      <c r="B2060" s="445"/>
      <c r="C2060" s="446"/>
      <c r="D2060" s="445"/>
      <c r="E2060" s="446"/>
    </row>
    <row r="2061" spans="1:5">
      <c r="A2061" s="441">
        <v>2059</v>
      </c>
      <c r="B2061" s="445"/>
      <c r="C2061" s="446"/>
      <c r="D2061" s="445"/>
      <c r="E2061" s="446"/>
    </row>
    <row r="2062" spans="1:5">
      <c r="A2062" s="441">
        <v>2060</v>
      </c>
      <c r="B2062" s="445"/>
      <c r="C2062" s="446"/>
      <c r="D2062" s="445"/>
      <c r="E2062" s="446"/>
    </row>
    <row r="2063" spans="1:5">
      <c r="A2063" s="441">
        <v>2061</v>
      </c>
      <c r="B2063" s="445"/>
      <c r="C2063" s="446"/>
      <c r="D2063" s="445"/>
      <c r="E2063" s="446"/>
    </row>
    <row r="2064" spans="1:5">
      <c r="A2064" s="441">
        <v>2062</v>
      </c>
      <c r="B2064" s="445"/>
      <c r="C2064" s="446"/>
      <c r="D2064" s="445"/>
      <c r="E2064" s="446"/>
    </row>
    <row r="2065" spans="1:5">
      <c r="A2065" s="441">
        <v>2063</v>
      </c>
      <c r="B2065" s="445"/>
      <c r="C2065" s="446"/>
      <c r="D2065" s="445"/>
      <c r="E2065" s="446"/>
    </row>
    <row r="2066" spans="1:5">
      <c r="A2066" s="441">
        <v>2064</v>
      </c>
      <c r="B2066" s="445"/>
      <c r="C2066" s="446"/>
      <c r="D2066" s="445"/>
      <c r="E2066" s="446"/>
    </row>
    <row r="2067" spans="1:5">
      <c r="A2067" s="441">
        <v>2065</v>
      </c>
      <c r="B2067" s="445"/>
      <c r="C2067" s="446"/>
      <c r="D2067" s="445"/>
      <c r="E2067" s="446"/>
    </row>
    <row r="2068" spans="1:5">
      <c r="A2068" s="441">
        <v>2066</v>
      </c>
      <c r="B2068" s="445"/>
      <c r="C2068" s="446"/>
      <c r="D2068" s="445"/>
      <c r="E2068" s="446"/>
    </row>
    <row r="2069" spans="1:5">
      <c r="A2069" s="441">
        <v>2067</v>
      </c>
      <c r="B2069" s="445"/>
      <c r="C2069" s="446"/>
      <c r="D2069" s="445"/>
      <c r="E2069" s="446"/>
    </row>
    <row r="2070" spans="1:5">
      <c r="A2070" s="441">
        <v>2068</v>
      </c>
      <c r="B2070" s="445"/>
      <c r="C2070" s="446"/>
      <c r="D2070" s="445"/>
      <c r="E2070" s="446"/>
    </row>
    <row r="2071" spans="1:5">
      <c r="A2071" s="441">
        <v>2069</v>
      </c>
      <c r="B2071" s="445"/>
      <c r="C2071" s="446"/>
      <c r="D2071" s="445"/>
      <c r="E2071" s="446"/>
    </row>
    <row r="2072" spans="1:5">
      <c r="A2072" s="441">
        <v>2070</v>
      </c>
      <c r="B2072" s="445"/>
      <c r="C2072" s="446"/>
      <c r="D2072" s="445"/>
      <c r="E2072" s="446"/>
    </row>
    <row r="2073" spans="1:5">
      <c r="A2073" s="441">
        <v>2071</v>
      </c>
      <c r="B2073" s="445"/>
      <c r="C2073" s="446"/>
      <c r="D2073" s="445"/>
      <c r="E2073" s="446"/>
    </row>
    <row r="2074" spans="1:5">
      <c r="A2074" s="441">
        <v>2072</v>
      </c>
      <c r="B2074" s="445"/>
      <c r="C2074" s="446"/>
      <c r="D2074" s="445"/>
      <c r="E2074" s="446"/>
    </row>
    <row r="2075" spans="1:5">
      <c r="A2075" s="441">
        <v>2073</v>
      </c>
      <c r="B2075" s="445"/>
      <c r="C2075" s="446"/>
      <c r="D2075" s="445"/>
      <c r="E2075" s="446"/>
    </row>
    <row r="2076" spans="1:5">
      <c r="A2076" s="441">
        <v>2074</v>
      </c>
      <c r="B2076" s="445"/>
      <c r="C2076" s="446"/>
      <c r="D2076" s="445"/>
      <c r="E2076" s="446"/>
    </row>
    <row r="2077" spans="1:5">
      <c r="A2077" s="441">
        <v>2075</v>
      </c>
      <c r="B2077" s="445"/>
      <c r="C2077" s="446"/>
      <c r="D2077" s="445"/>
      <c r="E2077" s="446"/>
    </row>
    <row r="2078" spans="1:5">
      <c r="A2078" s="441">
        <v>2076</v>
      </c>
      <c r="B2078" s="445"/>
      <c r="C2078" s="446"/>
      <c r="D2078" s="445"/>
      <c r="E2078" s="446"/>
    </row>
    <row r="2079" spans="1:5">
      <c r="A2079" s="441">
        <v>2077</v>
      </c>
      <c r="B2079" s="445"/>
      <c r="C2079" s="446"/>
      <c r="D2079" s="445"/>
      <c r="E2079" s="446"/>
    </row>
    <row r="2080" spans="1:5">
      <c r="A2080" s="441">
        <v>2078</v>
      </c>
      <c r="B2080" s="445"/>
      <c r="C2080" s="446"/>
      <c r="D2080" s="445"/>
      <c r="E2080" s="446"/>
    </row>
    <row r="2081" spans="1:5">
      <c r="A2081" s="441">
        <v>2079</v>
      </c>
      <c r="B2081" s="445"/>
      <c r="C2081" s="446"/>
      <c r="D2081" s="445"/>
      <c r="E2081" s="446"/>
    </row>
    <row r="2082" spans="1:5">
      <c r="A2082" s="441">
        <v>2080</v>
      </c>
      <c r="B2082" s="445"/>
      <c r="C2082" s="446"/>
      <c r="D2082" s="445"/>
      <c r="E2082" s="446"/>
    </row>
    <row r="2083" spans="1:5">
      <c r="A2083" s="441">
        <v>2081</v>
      </c>
      <c r="B2083" s="445"/>
      <c r="C2083" s="446"/>
      <c r="D2083" s="445"/>
      <c r="E2083" s="446"/>
    </row>
    <row r="2084" spans="1:5">
      <c r="A2084" s="441">
        <v>2082</v>
      </c>
      <c r="B2084" s="445"/>
      <c r="C2084" s="446"/>
      <c r="D2084" s="445"/>
      <c r="E2084" s="446"/>
    </row>
    <row r="2085" spans="1:5">
      <c r="A2085" s="441">
        <v>2083</v>
      </c>
      <c r="B2085" s="445"/>
      <c r="C2085" s="446"/>
      <c r="D2085" s="445"/>
      <c r="E2085" s="446"/>
    </row>
    <row r="2086" spans="1:5">
      <c r="A2086" s="441">
        <v>2084</v>
      </c>
      <c r="B2086" s="445"/>
      <c r="C2086" s="446"/>
      <c r="D2086" s="445"/>
      <c r="E2086" s="446"/>
    </row>
    <row r="2087" spans="1:5">
      <c r="A2087" s="441">
        <v>2085</v>
      </c>
      <c r="B2087" s="445"/>
      <c r="C2087" s="446"/>
      <c r="D2087" s="445"/>
      <c r="E2087" s="446"/>
    </row>
    <row r="2088" spans="1:5">
      <c r="A2088" s="441">
        <v>2086</v>
      </c>
      <c r="B2088" s="445"/>
      <c r="C2088" s="446"/>
      <c r="D2088" s="445"/>
      <c r="E2088" s="446"/>
    </row>
    <row r="2089" spans="1:5">
      <c r="A2089" s="441">
        <v>2087</v>
      </c>
      <c r="B2089" s="445"/>
      <c r="C2089" s="446"/>
      <c r="D2089" s="445"/>
      <c r="E2089" s="446"/>
    </row>
    <row r="2090" spans="1:5">
      <c r="A2090" s="441">
        <v>2088</v>
      </c>
      <c r="B2090" s="445"/>
      <c r="C2090" s="446"/>
      <c r="D2090" s="445"/>
      <c r="E2090" s="446"/>
    </row>
    <row r="2091" spans="1:5">
      <c r="A2091" s="441">
        <v>2089</v>
      </c>
      <c r="B2091" s="445"/>
      <c r="C2091" s="446"/>
      <c r="D2091" s="445"/>
      <c r="E2091" s="446"/>
    </row>
    <row r="2092" spans="1:5">
      <c r="A2092" s="441">
        <v>2090</v>
      </c>
      <c r="B2092" s="445"/>
      <c r="C2092" s="446"/>
      <c r="D2092" s="445"/>
      <c r="E2092" s="446"/>
    </row>
    <row r="2093" spans="1:5">
      <c r="A2093" s="441">
        <v>2091</v>
      </c>
      <c r="B2093" s="445"/>
      <c r="C2093" s="446"/>
      <c r="D2093" s="445"/>
      <c r="E2093" s="446"/>
    </row>
    <row r="2094" spans="1:5">
      <c r="A2094" s="441">
        <v>2092</v>
      </c>
      <c r="B2094" s="445"/>
      <c r="C2094" s="446"/>
      <c r="D2094" s="445"/>
      <c r="E2094" s="446"/>
    </row>
    <row r="2095" spans="1:5">
      <c r="A2095" s="441">
        <v>2093</v>
      </c>
      <c r="B2095" s="445"/>
      <c r="C2095" s="446"/>
      <c r="D2095" s="445"/>
      <c r="E2095" s="446"/>
    </row>
    <row r="2096" spans="1:5">
      <c r="A2096" s="441">
        <v>2094</v>
      </c>
      <c r="B2096" s="445"/>
      <c r="C2096" s="446"/>
      <c r="D2096" s="445"/>
      <c r="E2096" s="446"/>
    </row>
    <row r="2097" spans="1:5">
      <c r="A2097" s="441">
        <v>2095</v>
      </c>
      <c r="B2097" s="445"/>
      <c r="C2097" s="446"/>
      <c r="D2097" s="445"/>
      <c r="E2097" s="446"/>
    </row>
    <row r="2098" spans="1:5">
      <c r="A2098" s="441">
        <v>2096</v>
      </c>
      <c r="B2098" s="445"/>
      <c r="C2098" s="446"/>
      <c r="D2098" s="445"/>
      <c r="E2098" s="446"/>
    </row>
    <row r="2099" spans="1:5">
      <c r="A2099" s="441">
        <v>2097</v>
      </c>
      <c r="B2099" s="445"/>
      <c r="C2099" s="446"/>
      <c r="D2099" s="445"/>
      <c r="E2099" s="446"/>
    </row>
    <row r="2100" spans="1:5">
      <c r="A2100" s="441">
        <v>2098</v>
      </c>
      <c r="B2100" s="445"/>
      <c r="C2100" s="446"/>
      <c r="D2100" s="445"/>
      <c r="E2100" s="446"/>
    </row>
    <row r="2101" spans="1:5">
      <c r="A2101" s="441">
        <v>2099</v>
      </c>
      <c r="B2101" s="445"/>
      <c r="C2101" s="446"/>
      <c r="D2101" s="445"/>
      <c r="E2101" s="446"/>
    </row>
    <row r="2102" spans="1:5">
      <c r="A2102" s="441">
        <v>2100</v>
      </c>
      <c r="B2102" s="445"/>
      <c r="C2102" s="446"/>
      <c r="D2102" s="445"/>
      <c r="E2102" s="446"/>
    </row>
    <row r="2103" spans="1:5">
      <c r="A2103" s="441">
        <v>2101</v>
      </c>
      <c r="B2103" s="445"/>
      <c r="C2103" s="446"/>
      <c r="D2103" s="445"/>
      <c r="E2103" s="446"/>
    </row>
    <row r="2104" spans="1:5">
      <c r="A2104" s="441">
        <v>2102</v>
      </c>
      <c r="B2104" s="445"/>
      <c r="C2104" s="446"/>
      <c r="D2104" s="445"/>
      <c r="E2104" s="446"/>
    </row>
    <row r="2105" spans="1:5">
      <c r="A2105" s="441">
        <v>2103</v>
      </c>
      <c r="B2105" s="445"/>
      <c r="C2105" s="446"/>
      <c r="D2105" s="445"/>
      <c r="E2105" s="446"/>
    </row>
    <row r="2106" spans="1:5">
      <c r="A2106" s="441">
        <v>2104</v>
      </c>
      <c r="B2106" s="445"/>
      <c r="C2106" s="446"/>
      <c r="D2106" s="445"/>
      <c r="E2106" s="446"/>
    </row>
    <row r="2107" spans="1:5">
      <c r="A2107" s="441">
        <v>2105</v>
      </c>
      <c r="B2107" s="445"/>
      <c r="C2107" s="446"/>
      <c r="D2107" s="445"/>
      <c r="E2107" s="446"/>
    </row>
    <row r="2108" spans="1:5">
      <c r="A2108" s="441">
        <v>2106</v>
      </c>
      <c r="B2108" s="445"/>
      <c r="C2108" s="446"/>
      <c r="D2108" s="445"/>
      <c r="E2108" s="446"/>
    </row>
    <row r="2109" spans="1:5">
      <c r="A2109" s="441">
        <v>2107</v>
      </c>
      <c r="B2109" s="445"/>
      <c r="C2109" s="446"/>
      <c r="D2109" s="445"/>
      <c r="E2109" s="446"/>
    </row>
    <row r="2110" spans="1:5">
      <c r="A2110" s="441">
        <v>2108</v>
      </c>
      <c r="B2110" s="445"/>
      <c r="C2110" s="446"/>
      <c r="D2110" s="445"/>
      <c r="E2110" s="446"/>
    </row>
    <row r="2111" spans="1:5">
      <c r="A2111" s="441">
        <v>2109</v>
      </c>
      <c r="B2111" s="445"/>
      <c r="C2111" s="446"/>
      <c r="D2111" s="445"/>
      <c r="E2111" s="446"/>
    </row>
    <row r="2112" spans="1:5">
      <c r="A2112" s="441">
        <v>2110</v>
      </c>
      <c r="B2112" s="445"/>
      <c r="C2112" s="446"/>
      <c r="D2112" s="445"/>
      <c r="E2112" s="446"/>
    </row>
    <row r="2113" spans="1:5">
      <c r="A2113" s="441">
        <v>2111</v>
      </c>
      <c r="B2113" s="445"/>
      <c r="C2113" s="446"/>
      <c r="D2113" s="445"/>
      <c r="E2113" s="446"/>
    </row>
    <row r="2114" spans="1:5">
      <c r="A2114" s="441">
        <v>2112</v>
      </c>
      <c r="B2114" s="445"/>
      <c r="C2114" s="446"/>
      <c r="D2114" s="445"/>
      <c r="E2114" s="446"/>
    </row>
    <row r="2115" spans="1:5">
      <c r="A2115" s="441">
        <v>2113</v>
      </c>
      <c r="B2115" s="445"/>
      <c r="C2115" s="446"/>
      <c r="D2115" s="445"/>
      <c r="E2115" s="446"/>
    </row>
    <row r="2116" spans="1:5">
      <c r="A2116" s="441">
        <v>2114</v>
      </c>
      <c r="B2116" s="445"/>
      <c r="C2116" s="446"/>
      <c r="D2116" s="445"/>
      <c r="E2116" s="446"/>
    </row>
    <row r="2117" spans="1:5">
      <c r="A2117" s="441">
        <v>2115</v>
      </c>
      <c r="B2117" s="445"/>
      <c r="C2117" s="446"/>
      <c r="D2117" s="445"/>
      <c r="E2117" s="446"/>
    </row>
    <row r="2118" spans="1:5">
      <c r="A2118" s="441">
        <v>2116</v>
      </c>
      <c r="B2118" s="445"/>
      <c r="C2118" s="446"/>
      <c r="D2118" s="445"/>
      <c r="E2118" s="446"/>
    </row>
    <row r="2119" spans="1:5">
      <c r="A2119" s="441">
        <v>2117</v>
      </c>
      <c r="B2119" s="445"/>
      <c r="C2119" s="446"/>
      <c r="D2119" s="445"/>
      <c r="E2119" s="446"/>
    </row>
    <row r="2120" spans="1:5">
      <c r="A2120" s="441">
        <v>2118</v>
      </c>
      <c r="B2120" s="445"/>
      <c r="C2120" s="446"/>
      <c r="D2120" s="445"/>
      <c r="E2120" s="446"/>
    </row>
    <row r="2121" spans="1:5">
      <c r="A2121" s="441">
        <v>2119</v>
      </c>
      <c r="B2121" s="445"/>
      <c r="C2121" s="446"/>
      <c r="D2121" s="445"/>
      <c r="E2121" s="446"/>
    </row>
    <row r="2122" spans="1:5">
      <c r="A2122" s="441">
        <v>2120</v>
      </c>
      <c r="B2122" s="445"/>
      <c r="C2122" s="446"/>
      <c r="D2122" s="445"/>
      <c r="E2122" s="446"/>
    </row>
    <row r="2123" spans="1:5">
      <c r="A2123" s="441">
        <v>2121</v>
      </c>
      <c r="B2123" s="445"/>
      <c r="C2123" s="446"/>
      <c r="D2123" s="445"/>
      <c r="E2123" s="446"/>
    </row>
    <row r="2124" spans="1:5">
      <c r="A2124" s="441">
        <v>2122</v>
      </c>
      <c r="B2124" s="445"/>
      <c r="C2124" s="446"/>
      <c r="D2124" s="445"/>
      <c r="E2124" s="446"/>
    </row>
    <row r="2125" spans="1:5">
      <c r="A2125" s="441">
        <v>2123</v>
      </c>
      <c r="B2125" s="445"/>
      <c r="C2125" s="446"/>
      <c r="D2125" s="445"/>
      <c r="E2125" s="446"/>
    </row>
    <row r="2126" spans="1:5">
      <c r="A2126" s="441">
        <v>2124</v>
      </c>
      <c r="B2126" s="445"/>
      <c r="C2126" s="446"/>
      <c r="D2126" s="445"/>
      <c r="E2126" s="446"/>
    </row>
    <row r="2127" spans="1:5">
      <c r="A2127" s="441">
        <v>2125</v>
      </c>
      <c r="B2127" s="445"/>
      <c r="C2127" s="446"/>
      <c r="D2127" s="445"/>
      <c r="E2127" s="446"/>
    </row>
    <row r="2128" spans="1:5">
      <c r="A2128" s="441">
        <v>2126</v>
      </c>
      <c r="B2128" s="445"/>
      <c r="C2128" s="446"/>
      <c r="D2128" s="445"/>
      <c r="E2128" s="446"/>
    </row>
    <row r="2129" spans="1:5">
      <c r="A2129" s="441">
        <v>2127</v>
      </c>
      <c r="B2129" s="445"/>
      <c r="C2129" s="446"/>
      <c r="D2129" s="445"/>
      <c r="E2129" s="446"/>
    </row>
    <row r="2130" spans="1:5">
      <c r="A2130" s="441">
        <v>2128</v>
      </c>
      <c r="B2130" s="445"/>
      <c r="C2130" s="446"/>
      <c r="D2130" s="445"/>
      <c r="E2130" s="446"/>
    </row>
    <row r="2131" spans="1:5">
      <c r="A2131" s="441">
        <v>2129</v>
      </c>
      <c r="B2131" s="445"/>
      <c r="C2131" s="446"/>
      <c r="D2131" s="445"/>
      <c r="E2131" s="446"/>
    </row>
    <row r="2132" spans="1:5">
      <c r="A2132" s="441">
        <v>2130</v>
      </c>
      <c r="B2132" s="445"/>
      <c r="C2132" s="446"/>
      <c r="D2132" s="445"/>
      <c r="E2132" s="446"/>
    </row>
    <row r="2133" spans="1:5">
      <c r="A2133" s="441">
        <v>2131</v>
      </c>
      <c r="B2133" s="445"/>
      <c r="C2133" s="446"/>
      <c r="D2133" s="445"/>
      <c r="E2133" s="446"/>
    </row>
    <row r="2134" spans="1:5">
      <c r="A2134" s="441">
        <v>2132</v>
      </c>
      <c r="B2134" s="445"/>
      <c r="C2134" s="446"/>
      <c r="D2134" s="445"/>
      <c r="E2134" s="446"/>
    </row>
    <row r="2135" spans="1:5">
      <c r="A2135" s="441">
        <v>2133</v>
      </c>
      <c r="B2135" s="445"/>
      <c r="C2135" s="446"/>
      <c r="D2135" s="445"/>
      <c r="E2135" s="446"/>
    </row>
    <row r="2136" spans="1:5">
      <c r="A2136" s="441">
        <v>2134</v>
      </c>
      <c r="B2136" s="445"/>
      <c r="C2136" s="446"/>
      <c r="D2136" s="445"/>
      <c r="E2136" s="446"/>
    </row>
    <row r="2137" spans="1:5">
      <c r="A2137" s="441">
        <v>2135</v>
      </c>
      <c r="B2137" s="445"/>
      <c r="C2137" s="446"/>
      <c r="D2137" s="445"/>
      <c r="E2137" s="446"/>
    </row>
    <row r="2138" spans="1:5">
      <c r="A2138" s="441">
        <v>2136</v>
      </c>
      <c r="B2138" s="445"/>
      <c r="C2138" s="446"/>
      <c r="D2138" s="445"/>
      <c r="E2138" s="446"/>
    </row>
    <row r="2139" spans="1:5">
      <c r="A2139" s="441">
        <v>2137</v>
      </c>
      <c r="B2139" s="445"/>
      <c r="C2139" s="446"/>
      <c r="D2139" s="445"/>
      <c r="E2139" s="446"/>
    </row>
    <row r="2140" spans="1:5">
      <c r="A2140" s="441">
        <v>2138</v>
      </c>
      <c r="B2140" s="445"/>
      <c r="C2140" s="446"/>
      <c r="D2140" s="445"/>
      <c r="E2140" s="446"/>
    </row>
    <row r="2141" spans="1:5">
      <c r="A2141" s="441">
        <v>2139</v>
      </c>
      <c r="B2141" s="445"/>
      <c r="C2141" s="446"/>
      <c r="D2141" s="445"/>
      <c r="E2141" s="446"/>
    </row>
    <row r="2142" spans="1:5">
      <c r="A2142" s="441">
        <v>2140</v>
      </c>
      <c r="B2142" s="445"/>
      <c r="C2142" s="446"/>
      <c r="D2142" s="445"/>
      <c r="E2142" s="446"/>
    </row>
    <row r="2143" spans="1:5">
      <c r="A2143" s="441">
        <v>2141</v>
      </c>
      <c r="B2143" s="445"/>
      <c r="C2143" s="446"/>
      <c r="D2143" s="445"/>
      <c r="E2143" s="446"/>
    </row>
    <row r="2144" spans="1:5">
      <c r="A2144" s="441">
        <v>2142</v>
      </c>
      <c r="B2144" s="445"/>
      <c r="C2144" s="446"/>
      <c r="D2144" s="445"/>
      <c r="E2144" s="446"/>
    </row>
    <row r="2145" spans="1:5">
      <c r="A2145" s="441">
        <v>2143</v>
      </c>
      <c r="B2145" s="445"/>
      <c r="C2145" s="446"/>
      <c r="D2145" s="445"/>
      <c r="E2145" s="446"/>
    </row>
    <row r="2146" spans="1:5">
      <c r="A2146" s="441">
        <v>2144</v>
      </c>
      <c r="B2146" s="445"/>
      <c r="C2146" s="446"/>
      <c r="D2146" s="445"/>
      <c r="E2146" s="446"/>
    </row>
    <row r="2147" spans="1:5">
      <c r="A2147" s="441">
        <v>2145</v>
      </c>
      <c r="B2147" s="445"/>
      <c r="C2147" s="446"/>
      <c r="D2147" s="445"/>
      <c r="E2147" s="446"/>
    </row>
    <row r="2148" spans="1:5">
      <c r="A2148" s="441">
        <v>2146</v>
      </c>
      <c r="B2148" s="445"/>
      <c r="C2148" s="446"/>
      <c r="D2148" s="445"/>
      <c r="E2148" s="446"/>
    </row>
    <row r="2149" spans="1:5">
      <c r="A2149" s="441">
        <v>2147</v>
      </c>
      <c r="B2149" s="445"/>
      <c r="C2149" s="446"/>
      <c r="D2149" s="445"/>
      <c r="E2149" s="446"/>
    </row>
    <row r="2150" spans="1:5">
      <c r="A2150" s="441">
        <v>2148</v>
      </c>
      <c r="B2150" s="445"/>
      <c r="C2150" s="446"/>
      <c r="D2150" s="445"/>
      <c r="E2150" s="446"/>
    </row>
    <row r="2151" spans="1:5">
      <c r="A2151" s="441">
        <v>2149</v>
      </c>
      <c r="B2151" s="445"/>
      <c r="C2151" s="446"/>
      <c r="D2151" s="445"/>
      <c r="E2151" s="446"/>
    </row>
    <row r="2152" spans="1:5">
      <c r="A2152" s="441">
        <v>2150</v>
      </c>
      <c r="B2152" s="445"/>
      <c r="C2152" s="446"/>
      <c r="D2152" s="445"/>
      <c r="E2152" s="446"/>
    </row>
    <row r="2153" spans="1:5">
      <c r="A2153" s="441">
        <v>2151</v>
      </c>
      <c r="B2153" s="445"/>
      <c r="C2153" s="446"/>
      <c r="D2153" s="445"/>
      <c r="E2153" s="446"/>
    </row>
    <row r="2154" spans="1:5">
      <c r="A2154" s="441">
        <v>2152</v>
      </c>
      <c r="B2154" s="445"/>
      <c r="C2154" s="446"/>
      <c r="D2154" s="445"/>
      <c r="E2154" s="446"/>
    </row>
    <row r="2155" spans="1:5">
      <c r="A2155" s="441">
        <v>2153</v>
      </c>
      <c r="B2155" s="445"/>
      <c r="C2155" s="446"/>
      <c r="D2155" s="445"/>
      <c r="E2155" s="446"/>
    </row>
    <row r="2156" spans="1:5">
      <c r="A2156" s="441">
        <v>2154</v>
      </c>
      <c r="B2156" s="445"/>
      <c r="C2156" s="446"/>
      <c r="D2156" s="445"/>
      <c r="E2156" s="446"/>
    </row>
    <row r="2157" spans="1:5">
      <c r="A2157" s="441">
        <v>2155</v>
      </c>
      <c r="B2157" s="445"/>
      <c r="C2157" s="446"/>
      <c r="D2157" s="445"/>
      <c r="E2157" s="446"/>
    </row>
    <row r="2158" spans="1:5">
      <c r="A2158" s="441">
        <v>2156</v>
      </c>
      <c r="B2158" s="445"/>
      <c r="C2158" s="446"/>
      <c r="D2158" s="445"/>
      <c r="E2158" s="446"/>
    </row>
    <row r="2159" spans="1:5">
      <c r="A2159" s="441">
        <v>2157</v>
      </c>
      <c r="B2159" s="445"/>
      <c r="C2159" s="446"/>
      <c r="D2159" s="445"/>
      <c r="E2159" s="446"/>
    </row>
    <row r="2160" spans="1:5">
      <c r="A2160" s="441">
        <v>2158</v>
      </c>
      <c r="B2160" s="445"/>
      <c r="C2160" s="446"/>
      <c r="D2160" s="445"/>
      <c r="E2160" s="446"/>
    </row>
    <row r="2161" spans="1:5">
      <c r="A2161" s="441">
        <v>2159</v>
      </c>
      <c r="B2161" s="445"/>
      <c r="C2161" s="446"/>
      <c r="D2161" s="445"/>
      <c r="E2161" s="446"/>
    </row>
    <row r="2162" spans="1:5">
      <c r="A2162" s="441">
        <v>2160</v>
      </c>
      <c r="B2162" s="445"/>
      <c r="C2162" s="446"/>
      <c r="D2162" s="445"/>
      <c r="E2162" s="446"/>
    </row>
    <row r="2163" spans="1:5">
      <c r="A2163" s="441">
        <v>2161</v>
      </c>
      <c r="B2163" s="445"/>
      <c r="C2163" s="446"/>
      <c r="D2163" s="445"/>
      <c r="E2163" s="446"/>
    </row>
    <row r="2164" spans="1:5">
      <c r="A2164" s="441">
        <v>2162</v>
      </c>
      <c r="B2164" s="445"/>
      <c r="C2164" s="446"/>
      <c r="D2164" s="445"/>
      <c r="E2164" s="446"/>
    </row>
    <row r="2165" spans="1:5">
      <c r="A2165" s="441">
        <v>2163</v>
      </c>
      <c r="B2165" s="445"/>
      <c r="C2165" s="446"/>
      <c r="D2165" s="445"/>
      <c r="E2165" s="446"/>
    </row>
    <row r="2166" spans="1:5">
      <c r="A2166" s="441">
        <v>2164</v>
      </c>
      <c r="B2166" s="445"/>
      <c r="C2166" s="446"/>
      <c r="D2166" s="445"/>
      <c r="E2166" s="446"/>
    </row>
    <row r="2167" spans="1:5">
      <c r="A2167" s="441">
        <v>2165</v>
      </c>
      <c r="B2167" s="445"/>
      <c r="C2167" s="446"/>
      <c r="D2167" s="445"/>
      <c r="E2167" s="446"/>
    </row>
    <row r="2168" spans="1:5">
      <c r="A2168" s="441">
        <v>2166</v>
      </c>
      <c r="B2168" s="445"/>
      <c r="C2168" s="446"/>
      <c r="D2168" s="445"/>
      <c r="E2168" s="446"/>
    </row>
    <row r="2169" spans="1:5">
      <c r="A2169" s="441">
        <v>2167</v>
      </c>
      <c r="B2169" s="445"/>
      <c r="C2169" s="446"/>
      <c r="D2169" s="445"/>
      <c r="E2169" s="446"/>
    </row>
    <row r="2170" spans="1:5">
      <c r="A2170" s="441">
        <v>2168</v>
      </c>
      <c r="B2170" s="445"/>
      <c r="C2170" s="446"/>
      <c r="D2170" s="445"/>
      <c r="E2170" s="446"/>
    </row>
    <row r="2171" spans="1:5">
      <c r="A2171" s="441">
        <v>2169</v>
      </c>
      <c r="B2171" s="445"/>
      <c r="C2171" s="446"/>
      <c r="D2171" s="445"/>
      <c r="E2171" s="446"/>
    </row>
    <row r="2172" spans="1:5">
      <c r="A2172" s="441">
        <v>2170</v>
      </c>
      <c r="B2172" s="445"/>
      <c r="C2172" s="446"/>
      <c r="D2172" s="445"/>
      <c r="E2172" s="446"/>
    </row>
    <row r="2173" spans="1:5">
      <c r="A2173" s="441">
        <v>2171</v>
      </c>
      <c r="B2173" s="445"/>
      <c r="C2173" s="446"/>
      <c r="D2173" s="445"/>
      <c r="E2173" s="446"/>
    </row>
    <row r="2174" spans="1:5">
      <c r="A2174" s="441">
        <v>2172</v>
      </c>
      <c r="B2174" s="445"/>
      <c r="C2174" s="446"/>
      <c r="D2174" s="445"/>
      <c r="E2174" s="446"/>
    </row>
    <row r="2175" spans="1:5">
      <c r="A2175" s="441">
        <v>2173</v>
      </c>
      <c r="B2175" s="445"/>
      <c r="C2175" s="446"/>
      <c r="D2175" s="445"/>
      <c r="E2175" s="446"/>
    </row>
    <row r="2176" spans="1:5">
      <c r="A2176" s="441">
        <v>2174</v>
      </c>
      <c r="B2176" s="445"/>
      <c r="C2176" s="446"/>
      <c r="D2176" s="445"/>
      <c r="E2176" s="446"/>
    </row>
    <row r="2177" spans="1:5">
      <c r="A2177" s="441">
        <v>2175</v>
      </c>
      <c r="B2177" s="445"/>
      <c r="C2177" s="446"/>
      <c r="D2177" s="445"/>
      <c r="E2177" s="446"/>
    </row>
    <row r="2178" spans="1:5">
      <c r="A2178" s="441">
        <v>2176</v>
      </c>
      <c r="B2178" s="445"/>
      <c r="C2178" s="446"/>
      <c r="D2178" s="445"/>
      <c r="E2178" s="446"/>
    </row>
    <row r="2179" spans="1:5">
      <c r="A2179" s="441">
        <v>2177</v>
      </c>
      <c r="B2179" s="445"/>
      <c r="C2179" s="446"/>
      <c r="D2179" s="445"/>
      <c r="E2179" s="446"/>
    </row>
    <row r="2180" spans="1:5">
      <c r="A2180" s="441">
        <v>2178</v>
      </c>
      <c r="B2180" s="445"/>
      <c r="C2180" s="446"/>
      <c r="D2180" s="445"/>
      <c r="E2180" s="446"/>
    </row>
    <row r="2181" spans="1:5">
      <c r="A2181" s="441">
        <v>2179</v>
      </c>
      <c r="B2181" s="445"/>
      <c r="C2181" s="446"/>
      <c r="D2181" s="445"/>
      <c r="E2181" s="446"/>
    </row>
    <row r="2182" spans="1:5">
      <c r="A2182" s="441">
        <v>2180</v>
      </c>
      <c r="B2182" s="445"/>
      <c r="C2182" s="446"/>
      <c r="D2182" s="445"/>
      <c r="E2182" s="446"/>
    </row>
    <row r="2183" spans="1:5">
      <c r="A2183" s="441">
        <v>2181</v>
      </c>
      <c r="B2183" s="445"/>
      <c r="C2183" s="446"/>
      <c r="D2183" s="445"/>
      <c r="E2183" s="446"/>
    </row>
    <row r="2184" spans="1:5">
      <c r="A2184" s="441">
        <v>2182</v>
      </c>
      <c r="B2184" s="445"/>
      <c r="C2184" s="446"/>
      <c r="D2184" s="445"/>
      <c r="E2184" s="446"/>
    </row>
    <row r="2185" spans="1:5">
      <c r="A2185" s="441">
        <v>2183</v>
      </c>
      <c r="B2185" s="445"/>
      <c r="C2185" s="446"/>
      <c r="D2185" s="445"/>
      <c r="E2185" s="446"/>
    </row>
    <row r="2186" spans="1:5">
      <c r="A2186" s="441">
        <v>2184</v>
      </c>
      <c r="B2186" s="445"/>
      <c r="C2186" s="446"/>
      <c r="D2186" s="445"/>
      <c r="E2186" s="446"/>
    </row>
    <row r="2187" spans="1:5">
      <c r="A2187" s="441">
        <v>2185</v>
      </c>
      <c r="B2187" s="445"/>
      <c r="C2187" s="446"/>
      <c r="D2187" s="445"/>
      <c r="E2187" s="446"/>
    </row>
    <row r="2188" spans="1:5">
      <c r="A2188" s="441">
        <v>2186</v>
      </c>
      <c r="B2188" s="445"/>
      <c r="C2188" s="446"/>
      <c r="D2188" s="445"/>
      <c r="E2188" s="446"/>
    </row>
    <row r="2189" spans="1:5">
      <c r="A2189" s="441">
        <v>2187</v>
      </c>
      <c r="B2189" s="445"/>
      <c r="C2189" s="446"/>
      <c r="D2189" s="445"/>
      <c r="E2189" s="446"/>
    </row>
    <row r="2190" spans="1:5">
      <c r="A2190" s="441">
        <v>2188</v>
      </c>
      <c r="B2190" s="445"/>
      <c r="C2190" s="446"/>
      <c r="D2190" s="445"/>
      <c r="E2190" s="446"/>
    </row>
    <row r="2191" spans="1:5">
      <c r="A2191" s="441">
        <v>2189</v>
      </c>
      <c r="B2191" s="445"/>
      <c r="C2191" s="446"/>
      <c r="D2191" s="445"/>
      <c r="E2191" s="446"/>
    </row>
    <row r="2192" spans="1:5">
      <c r="A2192" s="441">
        <v>2190</v>
      </c>
      <c r="B2192" s="445"/>
      <c r="C2192" s="446"/>
      <c r="D2192" s="445"/>
      <c r="E2192" s="446"/>
    </row>
    <row r="2193" spans="1:5">
      <c r="A2193" s="441">
        <v>2191</v>
      </c>
      <c r="B2193" s="445"/>
      <c r="C2193" s="446"/>
      <c r="D2193" s="445"/>
      <c r="E2193" s="446"/>
    </row>
    <row r="2194" spans="1:5">
      <c r="A2194" s="441">
        <v>2192</v>
      </c>
      <c r="B2194" s="445"/>
      <c r="C2194" s="446"/>
      <c r="D2194" s="445"/>
      <c r="E2194" s="446"/>
    </row>
    <row r="2195" spans="1:5">
      <c r="A2195" s="441">
        <v>2193</v>
      </c>
      <c r="B2195" s="445"/>
      <c r="C2195" s="446"/>
      <c r="D2195" s="445"/>
      <c r="E2195" s="446"/>
    </row>
    <row r="2196" spans="1:5">
      <c r="A2196" s="441">
        <v>2194</v>
      </c>
      <c r="B2196" s="445"/>
      <c r="C2196" s="446"/>
      <c r="D2196" s="445"/>
      <c r="E2196" s="446"/>
    </row>
    <row r="2197" spans="1:5">
      <c r="A2197" s="441">
        <v>2195</v>
      </c>
      <c r="B2197" s="445"/>
      <c r="C2197" s="446"/>
      <c r="D2197" s="445"/>
      <c r="E2197" s="446"/>
    </row>
    <row r="2198" spans="1:5">
      <c r="A2198" s="441">
        <v>2196</v>
      </c>
      <c r="B2198" s="445"/>
      <c r="C2198" s="446"/>
      <c r="D2198" s="445"/>
      <c r="E2198" s="446"/>
    </row>
    <row r="2199" spans="1:5">
      <c r="A2199" s="441">
        <v>2197</v>
      </c>
      <c r="B2199" s="445"/>
      <c r="C2199" s="446"/>
      <c r="D2199" s="445"/>
      <c r="E2199" s="446"/>
    </row>
    <row r="2200" spans="1:5">
      <c r="A2200" s="441">
        <v>2198</v>
      </c>
      <c r="B2200" s="445"/>
      <c r="C2200" s="446"/>
      <c r="D2200" s="445"/>
      <c r="E2200" s="446"/>
    </row>
    <row r="2201" spans="1:5">
      <c r="A2201" s="441">
        <v>2199</v>
      </c>
      <c r="B2201" s="445"/>
      <c r="C2201" s="446"/>
      <c r="D2201" s="445"/>
      <c r="E2201" s="446"/>
    </row>
    <row r="2202" spans="1:5">
      <c r="A2202" s="441">
        <v>2200</v>
      </c>
      <c r="B2202" s="445"/>
      <c r="C2202" s="446"/>
      <c r="D2202" s="445"/>
      <c r="E2202" s="446"/>
    </row>
    <row r="2203" spans="1:5">
      <c r="A2203" s="441">
        <v>2201</v>
      </c>
      <c r="B2203" s="445"/>
      <c r="C2203" s="446"/>
      <c r="D2203" s="445"/>
      <c r="E2203" s="446"/>
    </row>
    <row r="2204" spans="1:5">
      <c r="A2204" s="441">
        <v>2202</v>
      </c>
      <c r="B2204" s="445"/>
      <c r="C2204" s="446"/>
      <c r="D2204" s="445"/>
      <c r="E2204" s="446"/>
    </row>
    <row r="2205" spans="1:5">
      <c r="A2205" s="441">
        <v>2203</v>
      </c>
      <c r="B2205" s="445"/>
      <c r="C2205" s="446"/>
      <c r="D2205" s="445"/>
      <c r="E2205" s="446"/>
    </row>
    <row r="2206" spans="1:5">
      <c r="A2206" s="441">
        <v>2204</v>
      </c>
      <c r="B2206" s="445"/>
      <c r="C2206" s="446"/>
      <c r="D2206" s="445"/>
      <c r="E2206" s="446"/>
    </row>
    <row r="2207" spans="1:5">
      <c r="A2207" s="441">
        <v>2205</v>
      </c>
      <c r="B2207" s="445"/>
      <c r="C2207" s="446"/>
      <c r="D2207" s="445"/>
      <c r="E2207" s="446"/>
    </row>
    <row r="2208" spans="1:5">
      <c r="A2208" s="441">
        <v>2206</v>
      </c>
      <c r="B2208" s="445"/>
      <c r="C2208" s="446"/>
      <c r="D2208" s="445"/>
      <c r="E2208" s="446"/>
    </row>
    <row r="2209" spans="1:5">
      <c r="A2209" s="441">
        <v>2207</v>
      </c>
      <c r="B2209" s="445"/>
      <c r="C2209" s="446"/>
      <c r="D2209" s="445"/>
      <c r="E2209" s="446"/>
    </row>
    <row r="2210" spans="1:5">
      <c r="A2210" s="441">
        <v>2208</v>
      </c>
      <c r="B2210" s="445"/>
      <c r="C2210" s="446"/>
      <c r="D2210" s="445"/>
      <c r="E2210" s="446"/>
    </row>
    <row r="2211" spans="1:5">
      <c r="A2211" s="441">
        <v>2209</v>
      </c>
      <c r="B2211" s="445"/>
      <c r="C2211" s="446"/>
      <c r="D2211" s="445"/>
      <c r="E2211" s="446"/>
    </row>
    <row r="2212" spans="1:5">
      <c r="A2212" s="441">
        <v>2210</v>
      </c>
      <c r="B2212" s="445"/>
      <c r="C2212" s="446"/>
      <c r="D2212" s="445"/>
      <c r="E2212" s="446"/>
    </row>
    <row r="2213" spans="1:5">
      <c r="A2213" s="441">
        <v>2211</v>
      </c>
      <c r="B2213" s="445"/>
      <c r="C2213" s="446"/>
      <c r="D2213" s="445"/>
      <c r="E2213" s="446"/>
    </row>
    <row r="2214" spans="1:5">
      <c r="A2214" s="441">
        <v>2212</v>
      </c>
      <c r="B2214" s="445"/>
      <c r="C2214" s="446"/>
      <c r="D2214" s="445"/>
      <c r="E2214" s="446"/>
    </row>
    <row r="2215" spans="1:5">
      <c r="A2215" s="441">
        <v>2213</v>
      </c>
      <c r="B2215" s="445"/>
      <c r="C2215" s="446"/>
      <c r="D2215" s="445"/>
      <c r="E2215" s="446"/>
    </row>
    <row r="2216" spans="1:5">
      <c r="A2216" s="441">
        <v>2214</v>
      </c>
      <c r="B2216" s="445"/>
      <c r="C2216" s="446"/>
      <c r="D2216" s="445"/>
      <c r="E2216" s="446"/>
    </row>
    <row r="2217" spans="1:5">
      <c r="A2217" s="441">
        <v>2215</v>
      </c>
      <c r="B2217" s="445"/>
      <c r="C2217" s="446"/>
      <c r="D2217" s="445"/>
      <c r="E2217" s="446"/>
    </row>
    <row r="2218" spans="1:5">
      <c r="A2218" s="441">
        <v>2216</v>
      </c>
      <c r="B2218" s="445"/>
      <c r="C2218" s="446"/>
      <c r="D2218" s="445"/>
      <c r="E2218" s="446"/>
    </row>
    <row r="2219" spans="1:5">
      <c r="A2219" s="441">
        <v>2217</v>
      </c>
      <c r="B2219" s="445"/>
      <c r="C2219" s="446"/>
      <c r="D2219" s="445"/>
      <c r="E2219" s="446"/>
    </row>
    <row r="2220" spans="1:5">
      <c r="A2220" s="441">
        <v>2218</v>
      </c>
      <c r="B2220" s="445"/>
      <c r="C2220" s="446"/>
      <c r="D2220" s="445"/>
      <c r="E2220" s="446"/>
    </row>
    <row r="2221" spans="1:5">
      <c r="A2221" s="441">
        <v>2219</v>
      </c>
      <c r="B2221" s="445"/>
      <c r="C2221" s="446"/>
      <c r="D2221" s="445"/>
      <c r="E2221" s="446"/>
    </row>
    <row r="2222" spans="1:5">
      <c r="A2222" s="441">
        <v>2220</v>
      </c>
      <c r="B2222" s="445"/>
      <c r="C2222" s="446"/>
      <c r="D2222" s="445"/>
      <c r="E2222" s="446"/>
    </row>
    <row r="2223" spans="1:5">
      <c r="A2223" s="441">
        <v>2221</v>
      </c>
      <c r="B2223" s="445"/>
      <c r="C2223" s="446"/>
      <c r="D2223" s="445"/>
      <c r="E2223" s="446"/>
    </row>
    <row r="2224" spans="1:5">
      <c r="A2224" s="441">
        <v>2222</v>
      </c>
      <c r="B2224" s="445"/>
      <c r="C2224" s="446"/>
      <c r="D2224" s="445"/>
      <c r="E2224" s="446"/>
    </row>
    <row r="2225" spans="1:5">
      <c r="A2225" s="441">
        <v>2223</v>
      </c>
      <c r="B2225" s="445"/>
      <c r="C2225" s="446"/>
      <c r="D2225" s="445"/>
      <c r="E2225" s="446"/>
    </row>
    <row r="2226" spans="1:5">
      <c r="A2226" s="441">
        <v>2224</v>
      </c>
      <c r="B2226" s="445"/>
      <c r="C2226" s="446"/>
      <c r="D2226" s="445"/>
      <c r="E2226" s="446"/>
    </row>
    <row r="2227" spans="1:5">
      <c r="A2227" s="441">
        <v>2225</v>
      </c>
      <c r="B2227" s="445"/>
      <c r="C2227" s="446"/>
      <c r="D2227" s="445"/>
      <c r="E2227" s="446"/>
    </row>
    <row r="2228" spans="1:5">
      <c r="A2228" s="441">
        <v>2226</v>
      </c>
      <c r="B2228" s="445"/>
      <c r="C2228" s="446"/>
      <c r="D2228" s="445"/>
      <c r="E2228" s="446"/>
    </row>
    <row r="2229" spans="1:5">
      <c r="A2229" s="441">
        <v>2227</v>
      </c>
      <c r="B2229" s="445"/>
      <c r="C2229" s="446"/>
      <c r="D2229" s="445"/>
      <c r="E2229" s="446"/>
    </row>
    <row r="2230" spans="1:5">
      <c r="A2230" s="441">
        <v>2228</v>
      </c>
      <c r="B2230" s="445"/>
      <c r="C2230" s="446"/>
      <c r="D2230" s="445"/>
      <c r="E2230" s="446"/>
    </row>
    <row r="2231" spans="1:5">
      <c r="A2231" s="441">
        <v>2229</v>
      </c>
      <c r="B2231" s="445"/>
      <c r="C2231" s="446"/>
      <c r="D2231" s="445"/>
      <c r="E2231" s="446"/>
    </row>
    <row r="2232" spans="1:5">
      <c r="A2232" s="441">
        <v>2230</v>
      </c>
      <c r="B2232" s="445"/>
      <c r="C2232" s="446"/>
      <c r="D2232" s="445"/>
      <c r="E2232" s="446"/>
    </row>
    <row r="2233" spans="1:5">
      <c r="A2233" s="441">
        <v>2231</v>
      </c>
      <c r="B2233" s="445"/>
      <c r="C2233" s="446"/>
      <c r="D2233" s="445"/>
      <c r="E2233" s="446"/>
    </row>
    <row r="2234" spans="1:5">
      <c r="A2234" s="441">
        <v>2232</v>
      </c>
      <c r="B2234" s="445"/>
      <c r="C2234" s="446"/>
      <c r="D2234" s="445"/>
      <c r="E2234" s="446"/>
    </row>
    <row r="2235" spans="1:5">
      <c r="A2235" s="441">
        <v>2233</v>
      </c>
      <c r="B2235" s="445"/>
      <c r="C2235" s="446"/>
      <c r="D2235" s="445"/>
      <c r="E2235" s="446"/>
    </row>
    <row r="2236" spans="1:5">
      <c r="A2236" s="441">
        <v>2234</v>
      </c>
      <c r="B2236" s="445"/>
      <c r="C2236" s="446"/>
      <c r="D2236" s="445"/>
      <c r="E2236" s="446"/>
    </row>
    <row r="2237" spans="1:5">
      <c r="A2237" s="441">
        <v>2235</v>
      </c>
      <c r="B2237" s="445"/>
      <c r="C2237" s="446"/>
      <c r="D2237" s="445"/>
      <c r="E2237" s="446"/>
    </row>
    <row r="2238" spans="1:5">
      <c r="A2238" s="441">
        <v>2236</v>
      </c>
      <c r="B2238" s="445"/>
      <c r="C2238" s="446"/>
      <c r="D2238" s="445"/>
      <c r="E2238" s="446"/>
    </row>
    <row r="2239" spans="1:5">
      <c r="A2239" s="441">
        <v>2237</v>
      </c>
      <c r="B2239" s="445"/>
      <c r="C2239" s="446"/>
      <c r="D2239" s="445"/>
      <c r="E2239" s="446"/>
    </row>
    <row r="2240" spans="1:5">
      <c r="A2240" s="441">
        <v>2238</v>
      </c>
      <c r="B2240" s="445"/>
      <c r="C2240" s="446"/>
      <c r="D2240" s="445"/>
      <c r="E2240" s="446"/>
    </row>
    <row r="2241" spans="1:5">
      <c r="A2241" s="441">
        <v>2239</v>
      </c>
      <c r="B2241" s="445"/>
      <c r="C2241" s="446"/>
      <c r="D2241" s="445"/>
      <c r="E2241" s="446"/>
    </row>
    <row r="2242" spans="1:5">
      <c r="A2242" s="441">
        <v>2240</v>
      </c>
      <c r="B2242" s="445"/>
      <c r="C2242" s="446"/>
      <c r="D2242" s="445"/>
      <c r="E2242" s="446"/>
    </row>
    <row r="2243" spans="1:5">
      <c r="A2243" s="441">
        <v>2241</v>
      </c>
      <c r="B2243" s="445"/>
      <c r="C2243" s="446"/>
      <c r="D2243" s="445"/>
      <c r="E2243" s="446"/>
    </row>
    <row r="2244" spans="1:5">
      <c r="A2244" s="441">
        <v>2242</v>
      </c>
      <c r="B2244" s="445"/>
      <c r="C2244" s="446"/>
      <c r="D2244" s="445"/>
      <c r="E2244" s="446"/>
    </row>
    <row r="2245" spans="1:5">
      <c r="A2245" s="441">
        <v>2243</v>
      </c>
      <c r="B2245" s="445"/>
      <c r="C2245" s="446"/>
      <c r="D2245" s="445"/>
      <c r="E2245" s="446"/>
    </row>
    <row r="2246" spans="1:5">
      <c r="A2246" s="441">
        <v>2244</v>
      </c>
      <c r="B2246" s="445"/>
      <c r="C2246" s="446"/>
      <c r="D2246" s="445"/>
      <c r="E2246" s="446"/>
    </row>
    <row r="2247" spans="1:5">
      <c r="A2247" s="441">
        <v>2245</v>
      </c>
      <c r="B2247" s="445"/>
      <c r="C2247" s="446"/>
      <c r="D2247" s="445"/>
      <c r="E2247" s="446"/>
    </row>
    <row r="2248" spans="1:5">
      <c r="A2248" s="441">
        <v>2246</v>
      </c>
      <c r="B2248" s="445"/>
      <c r="C2248" s="446"/>
      <c r="D2248" s="445"/>
      <c r="E2248" s="446"/>
    </row>
    <row r="2249" spans="1:5">
      <c r="A2249" s="441">
        <v>2247</v>
      </c>
      <c r="B2249" s="445"/>
      <c r="C2249" s="446"/>
      <c r="D2249" s="445"/>
      <c r="E2249" s="446"/>
    </row>
    <row r="2250" spans="1:5">
      <c r="A2250" s="441">
        <v>2248</v>
      </c>
      <c r="B2250" s="445"/>
      <c r="C2250" s="446"/>
      <c r="D2250" s="445"/>
      <c r="E2250" s="446"/>
    </row>
    <row r="2251" spans="1:5">
      <c r="A2251" s="441">
        <v>2249</v>
      </c>
      <c r="B2251" s="445"/>
      <c r="C2251" s="446"/>
      <c r="D2251" s="445"/>
      <c r="E2251" s="446"/>
    </row>
    <row r="2252" spans="1:5">
      <c r="A2252" s="441">
        <v>2250</v>
      </c>
      <c r="B2252" s="445"/>
      <c r="C2252" s="446"/>
      <c r="D2252" s="445"/>
      <c r="E2252" s="446"/>
    </row>
    <row r="2253" spans="1:5">
      <c r="A2253" s="441">
        <v>2251</v>
      </c>
      <c r="B2253" s="445"/>
      <c r="C2253" s="446"/>
      <c r="D2253" s="445"/>
      <c r="E2253" s="446"/>
    </row>
    <row r="2254" spans="1:5">
      <c r="A2254" s="441">
        <v>2252</v>
      </c>
      <c r="B2254" s="445"/>
      <c r="C2254" s="446"/>
      <c r="D2254" s="445"/>
      <c r="E2254" s="446"/>
    </row>
    <row r="2255" spans="1:5">
      <c r="A2255" s="441">
        <v>2253</v>
      </c>
      <c r="B2255" s="445"/>
      <c r="C2255" s="446"/>
      <c r="D2255" s="445"/>
      <c r="E2255" s="446"/>
    </row>
    <row r="2256" spans="1:5">
      <c r="A2256" s="441">
        <v>2254</v>
      </c>
      <c r="B2256" s="445"/>
      <c r="C2256" s="446"/>
      <c r="D2256" s="445"/>
      <c r="E2256" s="446"/>
    </row>
    <row r="2257" spans="1:5">
      <c r="A2257" s="441">
        <v>2255</v>
      </c>
      <c r="B2257" s="445"/>
      <c r="C2257" s="446"/>
      <c r="D2257" s="445"/>
      <c r="E2257" s="446"/>
    </row>
    <row r="2258" spans="1:5">
      <c r="A2258" s="441">
        <v>2256</v>
      </c>
      <c r="B2258" s="445"/>
      <c r="C2258" s="446"/>
      <c r="D2258" s="445"/>
      <c r="E2258" s="446"/>
    </row>
    <row r="2259" spans="1:5">
      <c r="A2259" s="441">
        <v>2257</v>
      </c>
      <c r="B2259" s="445"/>
      <c r="C2259" s="446"/>
      <c r="D2259" s="445"/>
      <c r="E2259" s="446"/>
    </row>
    <row r="2260" spans="1:5">
      <c r="A2260" s="441">
        <v>2258</v>
      </c>
      <c r="B2260" s="445"/>
      <c r="C2260" s="446"/>
      <c r="D2260" s="445"/>
      <c r="E2260" s="446"/>
    </row>
    <row r="2261" spans="1:5">
      <c r="A2261" s="441">
        <v>2259</v>
      </c>
      <c r="B2261" s="445"/>
      <c r="C2261" s="446"/>
      <c r="D2261" s="445"/>
      <c r="E2261" s="446"/>
    </row>
    <row r="2262" spans="1:5">
      <c r="A2262" s="441">
        <v>2260</v>
      </c>
      <c r="B2262" s="445"/>
      <c r="C2262" s="446"/>
      <c r="D2262" s="445"/>
      <c r="E2262" s="446"/>
    </row>
    <row r="2263" spans="1:5">
      <c r="A2263" s="441">
        <v>2261</v>
      </c>
      <c r="B2263" s="445"/>
      <c r="C2263" s="446"/>
      <c r="D2263" s="445"/>
      <c r="E2263" s="446"/>
    </row>
    <row r="2264" spans="1:5">
      <c r="A2264" s="441">
        <v>2262</v>
      </c>
      <c r="B2264" s="445"/>
      <c r="C2264" s="446"/>
      <c r="D2264" s="445"/>
      <c r="E2264" s="446"/>
    </row>
    <row r="2265" spans="1:5">
      <c r="A2265" s="441">
        <v>2263</v>
      </c>
      <c r="B2265" s="445"/>
      <c r="C2265" s="446"/>
      <c r="D2265" s="445"/>
      <c r="E2265" s="446"/>
    </row>
    <row r="2266" spans="1:5">
      <c r="A2266" s="441">
        <v>2264</v>
      </c>
      <c r="B2266" s="445"/>
      <c r="C2266" s="446"/>
      <c r="D2266" s="445"/>
      <c r="E2266" s="446"/>
    </row>
    <row r="2267" spans="1:5">
      <c r="A2267" s="441">
        <v>2265</v>
      </c>
      <c r="B2267" s="445"/>
      <c r="C2267" s="446"/>
      <c r="D2267" s="445"/>
      <c r="E2267" s="446"/>
    </row>
    <row r="2268" spans="1:5">
      <c r="A2268" s="441">
        <v>2266</v>
      </c>
      <c r="B2268" s="445"/>
      <c r="C2268" s="446"/>
      <c r="D2268" s="445"/>
      <c r="E2268" s="446"/>
    </row>
    <row r="2269" spans="1:5">
      <c r="A2269" s="441">
        <v>2267</v>
      </c>
      <c r="B2269" s="445"/>
      <c r="C2269" s="446"/>
      <c r="D2269" s="445"/>
      <c r="E2269" s="446"/>
    </row>
    <row r="2270" spans="1:5">
      <c r="A2270" s="441">
        <v>2268</v>
      </c>
      <c r="B2270" s="445"/>
      <c r="C2270" s="446"/>
      <c r="D2270" s="445"/>
      <c r="E2270" s="446"/>
    </row>
    <row r="2271" spans="1:5">
      <c r="A2271" s="441">
        <v>2269</v>
      </c>
      <c r="B2271" s="445"/>
      <c r="C2271" s="446"/>
      <c r="D2271" s="445"/>
      <c r="E2271" s="446"/>
    </row>
    <row r="2272" spans="1:5">
      <c r="A2272" s="441">
        <v>2270</v>
      </c>
      <c r="B2272" s="445"/>
      <c r="C2272" s="446"/>
      <c r="D2272" s="445"/>
      <c r="E2272" s="446"/>
    </row>
    <row r="2273" spans="1:5">
      <c r="A2273" s="441">
        <v>2271</v>
      </c>
      <c r="B2273" s="445"/>
      <c r="C2273" s="446"/>
      <c r="D2273" s="445"/>
      <c r="E2273" s="446"/>
    </row>
    <row r="2274" spans="1:5">
      <c r="A2274" s="441">
        <v>2272</v>
      </c>
      <c r="B2274" s="445"/>
      <c r="C2274" s="446"/>
      <c r="D2274" s="445"/>
      <c r="E2274" s="446"/>
    </row>
    <row r="2275" spans="1:5">
      <c r="A2275" s="441">
        <v>2273</v>
      </c>
      <c r="B2275" s="445"/>
      <c r="C2275" s="446"/>
      <c r="D2275" s="445"/>
      <c r="E2275" s="446"/>
    </row>
    <row r="2276" spans="1:5">
      <c r="A2276" s="441">
        <v>2274</v>
      </c>
      <c r="B2276" s="445"/>
      <c r="C2276" s="446"/>
      <c r="D2276" s="445"/>
      <c r="E2276" s="446"/>
    </row>
    <row r="2277" spans="1:5">
      <c r="A2277" s="441">
        <v>2275</v>
      </c>
      <c r="B2277" s="445"/>
      <c r="C2277" s="446"/>
      <c r="D2277" s="445"/>
      <c r="E2277" s="446"/>
    </row>
    <row r="2278" spans="1:5">
      <c r="A2278" s="441">
        <v>2276</v>
      </c>
      <c r="B2278" s="445"/>
      <c r="C2278" s="446"/>
      <c r="D2278" s="445"/>
      <c r="E2278" s="446"/>
    </row>
    <row r="2279" spans="1:5">
      <c r="A2279" s="441">
        <v>2277</v>
      </c>
      <c r="B2279" s="445"/>
      <c r="C2279" s="446"/>
      <c r="D2279" s="445"/>
      <c r="E2279" s="446"/>
    </row>
    <row r="2280" spans="1:5">
      <c r="A2280" s="441">
        <v>2278</v>
      </c>
      <c r="B2280" s="445"/>
      <c r="C2280" s="446"/>
      <c r="D2280" s="445"/>
      <c r="E2280" s="446"/>
    </row>
    <row r="2281" spans="1:5">
      <c r="A2281" s="441">
        <v>2279</v>
      </c>
      <c r="B2281" s="445"/>
      <c r="C2281" s="446"/>
      <c r="D2281" s="445"/>
      <c r="E2281" s="446"/>
    </row>
    <row r="2282" spans="1:5">
      <c r="A2282" s="441">
        <v>2280</v>
      </c>
      <c r="B2282" s="445"/>
      <c r="C2282" s="446"/>
      <c r="D2282" s="445"/>
      <c r="E2282" s="446"/>
    </row>
    <row r="2283" spans="1:5">
      <c r="A2283" s="441">
        <v>2281</v>
      </c>
      <c r="B2283" s="445"/>
      <c r="C2283" s="446"/>
      <c r="D2283" s="445"/>
      <c r="E2283" s="446"/>
    </row>
    <row r="2284" spans="1:5">
      <c r="A2284" s="441">
        <v>2282</v>
      </c>
      <c r="B2284" s="445"/>
      <c r="C2284" s="446"/>
      <c r="D2284" s="445"/>
      <c r="E2284" s="446"/>
    </row>
    <row r="2285" spans="1:5">
      <c r="A2285" s="441">
        <v>2283</v>
      </c>
      <c r="B2285" s="445"/>
      <c r="C2285" s="446"/>
      <c r="D2285" s="445"/>
      <c r="E2285" s="446"/>
    </row>
    <row r="2286" spans="1:5">
      <c r="A2286" s="441">
        <v>2284</v>
      </c>
      <c r="B2286" s="445"/>
      <c r="C2286" s="446"/>
      <c r="D2286" s="445"/>
      <c r="E2286" s="446"/>
    </row>
    <row r="2287" spans="1:5">
      <c r="A2287" s="441">
        <v>2285</v>
      </c>
      <c r="B2287" s="445"/>
      <c r="C2287" s="446"/>
      <c r="D2287" s="445"/>
      <c r="E2287" s="446"/>
    </row>
    <row r="2288" spans="1:5">
      <c r="A2288" s="441">
        <v>2286</v>
      </c>
      <c r="B2288" s="445"/>
      <c r="C2288" s="446"/>
      <c r="D2288" s="445"/>
      <c r="E2288" s="446"/>
    </row>
    <row r="2289" spans="1:5">
      <c r="A2289" s="441">
        <v>2287</v>
      </c>
      <c r="B2289" s="445"/>
      <c r="C2289" s="446"/>
      <c r="D2289" s="445"/>
      <c r="E2289" s="446"/>
    </row>
    <row r="2290" spans="1:5">
      <c r="A2290" s="441">
        <v>2288</v>
      </c>
      <c r="B2290" s="445"/>
      <c r="C2290" s="446"/>
      <c r="D2290" s="445"/>
      <c r="E2290" s="446"/>
    </row>
    <row r="2291" spans="1:5">
      <c r="A2291" s="441">
        <v>2289</v>
      </c>
      <c r="B2291" s="445"/>
      <c r="C2291" s="446"/>
      <c r="D2291" s="445"/>
      <c r="E2291" s="446"/>
    </row>
    <row r="2292" spans="1:5">
      <c r="A2292" s="441">
        <v>2290</v>
      </c>
      <c r="B2292" s="445"/>
      <c r="C2292" s="446"/>
      <c r="D2292" s="445"/>
      <c r="E2292" s="446"/>
    </row>
    <row r="2293" spans="1:5">
      <c r="A2293" s="441">
        <v>2291</v>
      </c>
      <c r="B2293" s="445"/>
      <c r="C2293" s="446"/>
      <c r="D2293" s="445"/>
      <c r="E2293" s="446"/>
    </row>
    <row r="2294" spans="1:5">
      <c r="A2294" s="441">
        <v>2292</v>
      </c>
      <c r="B2294" s="445"/>
      <c r="C2294" s="446"/>
      <c r="D2294" s="445"/>
      <c r="E2294" s="446"/>
    </row>
    <row r="2295" spans="1:5">
      <c r="A2295" s="441">
        <v>2293</v>
      </c>
      <c r="B2295" s="445"/>
      <c r="C2295" s="446"/>
      <c r="D2295" s="445"/>
      <c r="E2295" s="446"/>
    </row>
    <row r="2296" spans="1:5">
      <c r="A2296" s="441">
        <v>2294</v>
      </c>
      <c r="B2296" s="445"/>
      <c r="C2296" s="446"/>
      <c r="D2296" s="445"/>
      <c r="E2296" s="446"/>
    </row>
    <row r="2297" spans="1:5">
      <c r="A2297" s="441">
        <v>2295</v>
      </c>
      <c r="B2297" s="445"/>
      <c r="C2297" s="446"/>
      <c r="D2297" s="445"/>
      <c r="E2297" s="446"/>
    </row>
    <row r="2298" spans="1:5">
      <c r="A2298" s="441">
        <v>2296</v>
      </c>
      <c r="B2298" s="445"/>
      <c r="C2298" s="446"/>
      <c r="D2298" s="445"/>
      <c r="E2298" s="446"/>
    </row>
    <row r="2299" spans="1:5">
      <c r="A2299" s="441">
        <v>2297</v>
      </c>
      <c r="B2299" s="445"/>
      <c r="C2299" s="446"/>
      <c r="D2299" s="445"/>
      <c r="E2299" s="446"/>
    </row>
    <row r="2300" spans="1:5">
      <c r="A2300" s="441">
        <v>2298</v>
      </c>
      <c r="B2300" s="445"/>
      <c r="C2300" s="446"/>
      <c r="D2300" s="445"/>
      <c r="E2300" s="446"/>
    </row>
    <row r="2301" spans="1:5">
      <c r="A2301" s="441">
        <v>2299</v>
      </c>
      <c r="B2301" s="445"/>
      <c r="C2301" s="446"/>
      <c r="D2301" s="445"/>
      <c r="E2301" s="446"/>
    </row>
    <row r="2302" spans="1:5">
      <c r="A2302" s="441">
        <v>2300</v>
      </c>
      <c r="B2302" s="445"/>
      <c r="C2302" s="446"/>
      <c r="D2302" s="445"/>
      <c r="E2302" s="446"/>
    </row>
    <row r="2303" spans="1:5">
      <c r="A2303" s="441">
        <v>2301</v>
      </c>
      <c r="B2303" s="445"/>
      <c r="C2303" s="446"/>
      <c r="D2303" s="445"/>
      <c r="E2303" s="446"/>
    </row>
    <row r="2304" spans="1:5">
      <c r="A2304" s="441">
        <v>2302</v>
      </c>
      <c r="B2304" s="445"/>
      <c r="C2304" s="446"/>
      <c r="D2304" s="445"/>
      <c r="E2304" s="446"/>
    </row>
    <row r="2305" spans="1:5">
      <c r="A2305" s="441">
        <v>2303</v>
      </c>
      <c r="B2305" s="445"/>
      <c r="C2305" s="446"/>
      <c r="D2305" s="445"/>
      <c r="E2305" s="446"/>
    </row>
    <row r="2306" spans="1:5">
      <c r="A2306" s="441">
        <v>2304</v>
      </c>
      <c r="B2306" s="445"/>
      <c r="C2306" s="446"/>
      <c r="D2306" s="445"/>
      <c r="E2306" s="446"/>
    </row>
    <row r="2307" spans="1:5">
      <c r="A2307" s="441">
        <v>2305</v>
      </c>
      <c r="B2307" s="445"/>
      <c r="C2307" s="446"/>
      <c r="D2307" s="445"/>
      <c r="E2307" s="446"/>
    </row>
    <row r="2308" spans="1:5">
      <c r="A2308" s="441">
        <v>2306</v>
      </c>
      <c r="B2308" s="445"/>
      <c r="C2308" s="446"/>
      <c r="D2308" s="445"/>
      <c r="E2308" s="446"/>
    </row>
    <row r="2309" spans="1:5">
      <c r="A2309" s="441">
        <v>2307</v>
      </c>
      <c r="B2309" s="445"/>
      <c r="C2309" s="446"/>
      <c r="D2309" s="445"/>
      <c r="E2309" s="446"/>
    </row>
    <row r="2310" spans="1:5">
      <c r="A2310" s="441">
        <v>2308</v>
      </c>
      <c r="B2310" s="445"/>
      <c r="C2310" s="446"/>
      <c r="D2310" s="445"/>
      <c r="E2310" s="446"/>
    </row>
    <row r="2311" spans="1:5">
      <c r="A2311" s="441">
        <v>2309</v>
      </c>
      <c r="B2311" s="445"/>
      <c r="C2311" s="446"/>
      <c r="D2311" s="445"/>
      <c r="E2311" s="446"/>
    </row>
    <row r="2312" spans="1:5">
      <c r="A2312" s="441">
        <v>2310</v>
      </c>
      <c r="B2312" s="445"/>
      <c r="C2312" s="446"/>
      <c r="D2312" s="445"/>
      <c r="E2312" s="446"/>
    </row>
    <row r="2313" spans="1:5">
      <c r="A2313" s="441">
        <v>2311</v>
      </c>
      <c r="B2313" s="445"/>
      <c r="C2313" s="446"/>
      <c r="D2313" s="445"/>
      <c r="E2313" s="446"/>
    </row>
    <row r="2314" spans="1:5">
      <c r="A2314" s="441">
        <v>2312</v>
      </c>
      <c r="B2314" s="445"/>
      <c r="C2314" s="446"/>
      <c r="D2314" s="445"/>
      <c r="E2314" s="446"/>
    </row>
    <row r="2315" spans="1:5">
      <c r="A2315" s="441">
        <v>2313</v>
      </c>
      <c r="B2315" s="445"/>
      <c r="C2315" s="446"/>
      <c r="D2315" s="445"/>
      <c r="E2315" s="446"/>
    </row>
    <row r="2316" spans="1:5">
      <c r="A2316" s="441">
        <v>2314</v>
      </c>
      <c r="B2316" s="445"/>
      <c r="C2316" s="446"/>
      <c r="D2316" s="445"/>
      <c r="E2316" s="446"/>
    </row>
    <row r="2317" spans="1:5">
      <c r="A2317" s="441">
        <v>2315</v>
      </c>
      <c r="B2317" s="445"/>
      <c r="C2317" s="446"/>
      <c r="D2317" s="445"/>
      <c r="E2317" s="446"/>
    </row>
    <row r="2318" spans="1:5">
      <c r="A2318" s="441">
        <v>2316</v>
      </c>
      <c r="B2318" s="445"/>
      <c r="C2318" s="446"/>
      <c r="D2318" s="445"/>
      <c r="E2318" s="446"/>
    </row>
    <row r="2319" spans="1:5">
      <c r="A2319" s="441">
        <v>2317</v>
      </c>
      <c r="B2319" s="445"/>
      <c r="C2319" s="446"/>
      <c r="D2319" s="445"/>
      <c r="E2319" s="446"/>
    </row>
    <row r="2320" spans="1:5">
      <c r="A2320" s="441">
        <v>2318</v>
      </c>
      <c r="B2320" s="445"/>
      <c r="C2320" s="446"/>
      <c r="D2320" s="445"/>
      <c r="E2320" s="446"/>
    </row>
    <row r="2321" spans="1:5">
      <c r="A2321" s="441">
        <v>2319</v>
      </c>
      <c r="B2321" s="445"/>
      <c r="C2321" s="446"/>
      <c r="D2321" s="445"/>
      <c r="E2321" s="446"/>
    </row>
    <row r="2322" spans="1:5">
      <c r="A2322" s="441">
        <v>2320</v>
      </c>
      <c r="B2322" s="445"/>
      <c r="C2322" s="446"/>
      <c r="D2322" s="445"/>
      <c r="E2322" s="446"/>
    </row>
    <row r="2323" spans="1:5">
      <c r="A2323" s="441">
        <v>2321</v>
      </c>
      <c r="B2323" s="445"/>
      <c r="C2323" s="446"/>
      <c r="D2323" s="445"/>
      <c r="E2323" s="446"/>
    </row>
    <row r="2324" spans="1:5">
      <c r="A2324" s="441">
        <v>2322</v>
      </c>
      <c r="B2324" s="445"/>
      <c r="C2324" s="446"/>
      <c r="D2324" s="445"/>
      <c r="E2324" s="446"/>
    </row>
    <row r="2325" spans="1:5">
      <c r="A2325" s="441">
        <v>2323</v>
      </c>
      <c r="B2325" s="445"/>
      <c r="C2325" s="446"/>
      <c r="D2325" s="445"/>
      <c r="E2325" s="446"/>
    </row>
    <row r="2326" spans="1:5">
      <c r="A2326" s="441">
        <v>2324</v>
      </c>
      <c r="B2326" s="445"/>
      <c r="C2326" s="446"/>
      <c r="D2326" s="445"/>
      <c r="E2326" s="446"/>
    </row>
    <row r="2327" spans="1:5">
      <c r="A2327" s="441">
        <v>2325</v>
      </c>
      <c r="B2327" s="445"/>
      <c r="C2327" s="446"/>
      <c r="D2327" s="445"/>
      <c r="E2327" s="446"/>
    </row>
    <row r="2328" spans="1:5">
      <c r="A2328" s="441">
        <v>2326</v>
      </c>
      <c r="B2328" s="445"/>
      <c r="C2328" s="446"/>
      <c r="D2328" s="445"/>
      <c r="E2328" s="446"/>
    </row>
    <row r="2329" spans="1:5">
      <c r="A2329" s="441">
        <v>2327</v>
      </c>
      <c r="B2329" s="445"/>
      <c r="C2329" s="446"/>
      <c r="D2329" s="445"/>
      <c r="E2329" s="446"/>
    </row>
    <row r="2330" spans="1:5">
      <c r="A2330" s="441">
        <v>2328</v>
      </c>
      <c r="B2330" s="445"/>
      <c r="C2330" s="446"/>
      <c r="D2330" s="445"/>
      <c r="E2330" s="446"/>
    </row>
    <row r="2331" spans="1:5">
      <c r="A2331" s="441">
        <v>2329</v>
      </c>
      <c r="B2331" s="445"/>
      <c r="C2331" s="446"/>
      <c r="D2331" s="445"/>
      <c r="E2331" s="446"/>
    </row>
    <row r="2332" spans="1:5">
      <c r="A2332" s="441">
        <v>2330</v>
      </c>
      <c r="B2332" s="445"/>
      <c r="C2332" s="446"/>
      <c r="D2332" s="445"/>
      <c r="E2332" s="446"/>
    </row>
    <row r="2333" spans="1:5">
      <c r="A2333" s="441">
        <v>2331</v>
      </c>
      <c r="B2333" s="445"/>
      <c r="C2333" s="446"/>
      <c r="D2333" s="445"/>
      <c r="E2333" s="446"/>
    </row>
    <row r="2334" spans="1:5">
      <c r="A2334" s="441">
        <v>2332</v>
      </c>
      <c r="B2334" s="445"/>
      <c r="C2334" s="446"/>
      <c r="D2334" s="445"/>
      <c r="E2334" s="446"/>
    </row>
    <row r="2335" spans="1:5">
      <c r="A2335" s="441">
        <v>2333</v>
      </c>
      <c r="B2335" s="445"/>
      <c r="C2335" s="446"/>
      <c r="D2335" s="445"/>
      <c r="E2335" s="446"/>
    </row>
    <row r="2336" spans="1:5">
      <c r="A2336" s="441">
        <v>2334</v>
      </c>
      <c r="B2336" s="445"/>
      <c r="C2336" s="446"/>
      <c r="D2336" s="445"/>
      <c r="E2336" s="446"/>
    </row>
    <row r="2337" spans="1:5">
      <c r="A2337" s="441">
        <v>2335</v>
      </c>
      <c r="B2337" s="445"/>
      <c r="C2337" s="446"/>
      <c r="D2337" s="445"/>
      <c r="E2337" s="446"/>
    </row>
    <row r="2338" spans="1:5">
      <c r="A2338" s="441">
        <v>2336</v>
      </c>
      <c r="B2338" s="445"/>
      <c r="C2338" s="446"/>
      <c r="D2338" s="445"/>
      <c r="E2338" s="446"/>
    </row>
    <row r="2339" spans="1:5">
      <c r="A2339" s="441">
        <v>2337</v>
      </c>
      <c r="B2339" s="445"/>
      <c r="C2339" s="446"/>
      <c r="D2339" s="445"/>
      <c r="E2339" s="446"/>
    </row>
    <row r="2340" spans="1:5">
      <c r="A2340" s="441">
        <v>2338</v>
      </c>
      <c r="B2340" s="445"/>
      <c r="C2340" s="446"/>
      <c r="D2340" s="445"/>
      <c r="E2340" s="446"/>
    </row>
    <row r="2341" spans="1:5">
      <c r="A2341" s="441">
        <v>2339</v>
      </c>
      <c r="B2341" s="445"/>
      <c r="C2341" s="446"/>
      <c r="D2341" s="445"/>
      <c r="E2341" s="446"/>
    </row>
    <row r="2342" spans="1:5">
      <c r="A2342" s="441">
        <v>2340</v>
      </c>
      <c r="B2342" s="445"/>
      <c r="C2342" s="446"/>
      <c r="D2342" s="445"/>
      <c r="E2342" s="446"/>
    </row>
    <row r="2343" spans="1:5">
      <c r="A2343" s="441">
        <v>2341</v>
      </c>
      <c r="B2343" s="445"/>
      <c r="C2343" s="446"/>
      <c r="D2343" s="445"/>
      <c r="E2343" s="446"/>
    </row>
    <row r="2344" spans="1:5">
      <c r="A2344" s="441">
        <v>2342</v>
      </c>
      <c r="B2344" s="445"/>
      <c r="C2344" s="446"/>
      <c r="D2344" s="445"/>
      <c r="E2344" s="446"/>
    </row>
    <row r="2345" spans="1:5">
      <c r="A2345" s="441">
        <v>2343</v>
      </c>
      <c r="B2345" s="445"/>
      <c r="C2345" s="446"/>
      <c r="D2345" s="445"/>
      <c r="E2345" s="446"/>
    </row>
    <row r="2346" spans="1:5">
      <c r="A2346" s="441">
        <v>2344</v>
      </c>
      <c r="B2346" s="445"/>
      <c r="C2346" s="446"/>
      <c r="D2346" s="445"/>
      <c r="E2346" s="446"/>
    </row>
    <row r="2347" spans="1:5">
      <c r="A2347" s="441">
        <v>2345</v>
      </c>
      <c r="B2347" s="445"/>
      <c r="C2347" s="446"/>
      <c r="D2347" s="445"/>
      <c r="E2347" s="446"/>
    </row>
    <row r="2348" spans="1:5">
      <c r="A2348" s="441">
        <v>2346</v>
      </c>
      <c r="B2348" s="445"/>
      <c r="C2348" s="446"/>
      <c r="D2348" s="445"/>
      <c r="E2348" s="446"/>
    </row>
    <row r="2349" spans="1:5">
      <c r="A2349" s="441">
        <v>2347</v>
      </c>
      <c r="B2349" s="445"/>
      <c r="C2349" s="446"/>
      <c r="D2349" s="445"/>
      <c r="E2349" s="446"/>
    </row>
    <row r="2350" spans="1:5">
      <c r="A2350" s="441">
        <v>2348</v>
      </c>
      <c r="B2350" s="445"/>
      <c r="C2350" s="446"/>
      <c r="D2350" s="445"/>
      <c r="E2350" s="446"/>
    </row>
    <row r="2351" spans="1:5">
      <c r="A2351" s="441">
        <v>2349</v>
      </c>
      <c r="B2351" s="445"/>
      <c r="C2351" s="446"/>
      <c r="D2351" s="445"/>
      <c r="E2351" s="446"/>
    </row>
    <row r="2352" spans="1:5">
      <c r="A2352" s="441">
        <v>2350</v>
      </c>
      <c r="B2352" s="445"/>
      <c r="C2352" s="446"/>
      <c r="D2352" s="445"/>
      <c r="E2352" s="446"/>
    </row>
    <row r="2353" spans="1:5">
      <c r="A2353" s="441">
        <v>2351</v>
      </c>
      <c r="B2353" s="445"/>
      <c r="C2353" s="446"/>
      <c r="D2353" s="445"/>
      <c r="E2353" s="446"/>
    </row>
    <row r="2354" spans="1:5">
      <c r="A2354" s="441">
        <v>2352</v>
      </c>
      <c r="B2354" s="445"/>
      <c r="C2354" s="446"/>
      <c r="D2354" s="445"/>
      <c r="E2354" s="446"/>
    </row>
    <row r="2355" spans="1:5">
      <c r="A2355" s="441">
        <v>2353</v>
      </c>
      <c r="B2355" s="445"/>
      <c r="C2355" s="446"/>
      <c r="D2355" s="445"/>
      <c r="E2355" s="446"/>
    </row>
    <row r="2356" spans="1:5">
      <c r="A2356" s="441">
        <v>2354</v>
      </c>
      <c r="B2356" s="445"/>
      <c r="C2356" s="446"/>
      <c r="D2356" s="445"/>
      <c r="E2356" s="446"/>
    </row>
    <row r="2357" spans="1:5">
      <c r="A2357" s="441">
        <v>2355</v>
      </c>
      <c r="B2357" s="445"/>
      <c r="C2357" s="446"/>
      <c r="D2357" s="445"/>
      <c r="E2357" s="446"/>
    </row>
    <row r="2358" spans="1:5">
      <c r="A2358" s="441">
        <v>2356</v>
      </c>
      <c r="B2358" s="445"/>
      <c r="C2358" s="446"/>
      <c r="D2358" s="445"/>
      <c r="E2358" s="446"/>
    </row>
    <row r="2359" spans="1:5">
      <c r="A2359" s="441">
        <v>2357</v>
      </c>
      <c r="B2359" s="445"/>
      <c r="C2359" s="446"/>
      <c r="D2359" s="445"/>
      <c r="E2359" s="446"/>
    </row>
    <row r="2360" spans="1:5">
      <c r="A2360" s="441">
        <v>2358</v>
      </c>
      <c r="B2360" s="445"/>
      <c r="C2360" s="446"/>
      <c r="D2360" s="445"/>
      <c r="E2360" s="446"/>
    </row>
    <row r="2361" spans="1:5">
      <c r="A2361" s="441">
        <v>2359</v>
      </c>
      <c r="B2361" s="445"/>
      <c r="C2361" s="446"/>
      <c r="D2361" s="445"/>
      <c r="E2361" s="446"/>
    </row>
    <row r="2362" spans="1:5">
      <c r="A2362" s="441">
        <v>2360</v>
      </c>
      <c r="B2362" s="445"/>
      <c r="C2362" s="446"/>
      <c r="D2362" s="445"/>
      <c r="E2362" s="446"/>
    </row>
    <row r="2363" spans="1:5">
      <c r="A2363" s="441">
        <v>2361</v>
      </c>
      <c r="B2363" s="445"/>
      <c r="C2363" s="446"/>
      <c r="D2363" s="445"/>
      <c r="E2363" s="446"/>
    </row>
    <row r="2364" spans="1:5">
      <c r="A2364" s="441">
        <v>2362</v>
      </c>
      <c r="B2364" s="445"/>
      <c r="C2364" s="446"/>
      <c r="D2364" s="445"/>
      <c r="E2364" s="446"/>
    </row>
    <row r="2365" spans="1:5">
      <c r="A2365" s="441">
        <v>2363</v>
      </c>
      <c r="B2365" s="445"/>
      <c r="C2365" s="446"/>
      <c r="D2365" s="445"/>
      <c r="E2365" s="446"/>
    </row>
    <row r="2366" spans="1:5">
      <c r="A2366" s="441">
        <v>2364</v>
      </c>
      <c r="B2366" s="445"/>
      <c r="C2366" s="446"/>
      <c r="D2366" s="445"/>
      <c r="E2366" s="446"/>
    </row>
    <row r="2367" spans="1:5">
      <c r="A2367" s="441">
        <v>2365</v>
      </c>
      <c r="B2367" s="445"/>
      <c r="C2367" s="446"/>
      <c r="D2367" s="445"/>
      <c r="E2367" s="446"/>
    </row>
    <row r="2368" spans="1:5">
      <c r="A2368" s="441">
        <v>2366</v>
      </c>
      <c r="B2368" s="445"/>
      <c r="C2368" s="446"/>
      <c r="D2368" s="445"/>
      <c r="E2368" s="446"/>
    </row>
    <row r="2369" spans="1:5">
      <c r="A2369" s="441">
        <v>2367</v>
      </c>
      <c r="B2369" s="445"/>
      <c r="C2369" s="446"/>
      <c r="D2369" s="445"/>
      <c r="E2369" s="446"/>
    </row>
    <row r="2370" spans="1:5">
      <c r="A2370" s="441">
        <v>2368</v>
      </c>
      <c r="B2370" s="445"/>
      <c r="C2370" s="446"/>
      <c r="D2370" s="445"/>
      <c r="E2370" s="446"/>
    </row>
    <row r="2371" spans="1:5">
      <c r="A2371" s="441">
        <v>2369</v>
      </c>
      <c r="B2371" s="445"/>
      <c r="C2371" s="446"/>
      <c r="D2371" s="445"/>
      <c r="E2371" s="446"/>
    </row>
    <row r="2372" spans="1:5">
      <c r="A2372" s="441">
        <v>2370</v>
      </c>
      <c r="B2372" s="445"/>
      <c r="C2372" s="446"/>
      <c r="D2372" s="445"/>
      <c r="E2372" s="446"/>
    </row>
    <row r="2373" spans="1:5">
      <c r="A2373" s="441">
        <v>2371</v>
      </c>
      <c r="B2373" s="445"/>
      <c r="C2373" s="446"/>
      <c r="D2373" s="445"/>
      <c r="E2373" s="446"/>
    </row>
    <row r="2374" spans="1:5">
      <c r="A2374" s="441">
        <v>2372</v>
      </c>
      <c r="B2374" s="445"/>
      <c r="C2374" s="446"/>
      <c r="D2374" s="445"/>
      <c r="E2374" s="446"/>
    </row>
    <row r="2375" spans="1:5">
      <c r="A2375" s="441">
        <v>2373</v>
      </c>
      <c r="B2375" s="445"/>
      <c r="C2375" s="446"/>
      <c r="D2375" s="445"/>
      <c r="E2375" s="446"/>
    </row>
    <row r="2376" spans="1:5">
      <c r="A2376" s="441">
        <v>2374</v>
      </c>
      <c r="B2376" s="445"/>
      <c r="C2376" s="446"/>
      <c r="D2376" s="445"/>
      <c r="E2376" s="446"/>
    </row>
    <row r="2377" spans="1:5">
      <c r="A2377" s="441">
        <v>2375</v>
      </c>
      <c r="B2377" s="445"/>
      <c r="C2377" s="446"/>
      <c r="D2377" s="445"/>
      <c r="E2377" s="446"/>
    </row>
    <row r="2378" spans="1:5">
      <c r="A2378" s="441">
        <v>2376</v>
      </c>
      <c r="B2378" s="445"/>
      <c r="C2378" s="446"/>
      <c r="D2378" s="445"/>
      <c r="E2378" s="446"/>
    </row>
    <row r="2379" spans="1:5">
      <c r="A2379" s="441">
        <v>2377</v>
      </c>
      <c r="B2379" s="445"/>
      <c r="C2379" s="446"/>
      <c r="D2379" s="445"/>
      <c r="E2379" s="446"/>
    </row>
    <row r="2380" spans="1:5">
      <c r="A2380" s="441">
        <v>2378</v>
      </c>
      <c r="B2380" s="445"/>
      <c r="C2380" s="446"/>
      <c r="D2380" s="445"/>
      <c r="E2380" s="446"/>
    </row>
    <row r="2381" spans="1:5">
      <c r="A2381" s="441">
        <v>2379</v>
      </c>
      <c r="B2381" s="445"/>
      <c r="C2381" s="446"/>
      <c r="D2381" s="445"/>
      <c r="E2381" s="446"/>
    </row>
    <row r="2382" spans="1:5">
      <c r="A2382" s="441">
        <v>2380</v>
      </c>
      <c r="B2382" s="445"/>
      <c r="C2382" s="446"/>
      <c r="D2382" s="445"/>
      <c r="E2382" s="446"/>
    </row>
    <row r="2383" spans="1:5">
      <c r="A2383" s="441">
        <v>2381</v>
      </c>
      <c r="B2383" s="445"/>
      <c r="C2383" s="446"/>
      <c r="D2383" s="445"/>
      <c r="E2383" s="446"/>
    </row>
    <row r="2384" spans="1:5">
      <c r="A2384" s="441">
        <v>2382</v>
      </c>
      <c r="B2384" s="445"/>
      <c r="C2384" s="446"/>
      <c r="D2384" s="445"/>
      <c r="E2384" s="446"/>
    </row>
    <row r="2385" spans="1:5">
      <c r="A2385" s="441">
        <v>2383</v>
      </c>
      <c r="B2385" s="445"/>
      <c r="C2385" s="446"/>
      <c r="D2385" s="445"/>
      <c r="E2385" s="446"/>
    </row>
    <row r="2386" spans="1:5">
      <c r="A2386" s="441">
        <v>2384</v>
      </c>
      <c r="B2386" s="445"/>
      <c r="C2386" s="446"/>
      <c r="D2386" s="445"/>
      <c r="E2386" s="446"/>
    </row>
    <row r="2387" spans="1:5">
      <c r="A2387" s="441">
        <v>2385</v>
      </c>
      <c r="B2387" s="445"/>
      <c r="C2387" s="446"/>
      <c r="D2387" s="445"/>
      <c r="E2387" s="446"/>
    </row>
    <row r="2388" spans="1:5">
      <c r="A2388" s="441">
        <v>2386</v>
      </c>
      <c r="B2388" s="445"/>
      <c r="C2388" s="446"/>
      <c r="D2388" s="445"/>
      <c r="E2388" s="446"/>
    </row>
    <row r="2389" spans="1:5">
      <c r="A2389" s="441">
        <v>2387</v>
      </c>
      <c r="B2389" s="445"/>
      <c r="C2389" s="446"/>
      <c r="D2389" s="445"/>
      <c r="E2389" s="446"/>
    </row>
    <row r="2390" spans="1:5">
      <c r="A2390" s="441">
        <v>2388</v>
      </c>
      <c r="B2390" s="445"/>
      <c r="C2390" s="446"/>
      <c r="D2390" s="445"/>
      <c r="E2390" s="446"/>
    </row>
    <row r="2391" spans="1:5">
      <c r="A2391" s="441">
        <v>2389</v>
      </c>
      <c r="B2391" s="445"/>
      <c r="C2391" s="446"/>
      <c r="D2391" s="445"/>
      <c r="E2391" s="446"/>
    </row>
    <row r="2392" spans="1:5">
      <c r="A2392" s="441">
        <v>2390</v>
      </c>
      <c r="B2392" s="445"/>
      <c r="C2392" s="446"/>
      <c r="D2392" s="445"/>
      <c r="E2392" s="446"/>
    </row>
    <row r="2393" spans="1:5">
      <c r="A2393" s="441">
        <v>2391</v>
      </c>
      <c r="B2393" s="445"/>
      <c r="C2393" s="446"/>
      <c r="D2393" s="445"/>
      <c r="E2393" s="446"/>
    </row>
    <row r="2394" spans="1:5">
      <c r="A2394" s="441">
        <v>2392</v>
      </c>
      <c r="B2394" s="445"/>
      <c r="C2394" s="446"/>
      <c r="D2394" s="445"/>
      <c r="E2394" s="446"/>
    </row>
    <row r="2395" spans="1:5">
      <c r="A2395" s="441">
        <v>2393</v>
      </c>
      <c r="B2395" s="445"/>
      <c r="C2395" s="446"/>
      <c r="D2395" s="445"/>
      <c r="E2395" s="446"/>
    </row>
    <row r="2396" spans="1:5">
      <c r="A2396" s="441">
        <v>2394</v>
      </c>
      <c r="B2396" s="445"/>
      <c r="C2396" s="446"/>
      <c r="D2396" s="445"/>
      <c r="E2396" s="446"/>
    </row>
    <row r="2397" spans="1:5">
      <c r="A2397" s="441">
        <v>2395</v>
      </c>
      <c r="B2397" s="445"/>
      <c r="C2397" s="446"/>
      <c r="D2397" s="445"/>
      <c r="E2397" s="446"/>
    </row>
    <row r="2398" spans="1:5">
      <c r="A2398" s="441">
        <v>2396</v>
      </c>
      <c r="B2398" s="445"/>
      <c r="C2398" s="446"/>
      <c r="D2398" s="445"/>
      <c r="E2398" s="446"/>
    </row>
    <row r="2399" spans="1:5">
      <c r="A2399" s="441">
        <v>2397</v>
      </c>
      <c r="B2399" s="445"/>
      <c r="C2399" s="446"/>
      <c r="D2399" s="445"/>
      <c r="E2399" s="446"/>
    </row>
    <row r="2400" spans="1:5">
      <c r="A2400" s="441">
        <v>2398</v>
      </c>
      <c r="B2400" s="445"/>
      <c r="C2400" s="446"/>
      <c r="D2400" s="445"/>
      <c r="E2400" s="446"/>
    </row>
    <row r="2401" spans="1:5">
      <c r="A2401" s="441">
        <v>2399</v>
      </c>
      <c r="B2401" s="445"/>
      <c r="C2401" s="446"/>
      <c r="D2401" s="445"/>
      <c r="E2401" s="446"/>
    </row>
    <row r="2402" spans="1:5">
      <c r="A2402" s="441">
        <v>2400</v>
      </c>
      <c r="B2402" s="445"/>
      <c r="C2402" s="446"/>
      <c r="D2402" s="445"/>
      <c r="E2402" s="446"/>
    </row>
    <row r="2403" spans="1:5">
      <c r="A2403" s="441">
        <v>2401</v>
      </c>
      <c r="B2403" s="445"/>
      <c r="C2403" s="446"/>
      <c r="D2403" s="445"/>
      <c r="E2403" s="446"/>
    </row>
    <row r="2404" spans="1:5">
      <c r="A2404" s="441">
        <v>2402</v>
      </c>
      <c r="B2404" s="445"/>
      <c r="C2404" s="446"/>
      <c r="D2404" s="445"/>
      <c r="E2404" s="446"/>
    </row>
    <row r="2405" spans="1:5">
      <c r="A2405" s="441">
        <v>2403</v>
      </c>
      <c r="B2405" s="445"/>
      <c r="C2405" s="446"/>
      <c r="D2405" s="445"/>
      <c r="E2405" s="446"/>
    </row>
    <row r="2406" spans="1:5">
      <c r="A2406" s="441">
        <v>2404</v>
      </c>
      <c r="B2406" s="445"/>
      <c r="C2406" s="446"/>
      <c r="D2406" s="445"/>
      <c r="E2406" s="446"/>
    </row>
    <row r="2407" spans="1:5">
      <c r="A2407" s="441">
        <v>2405</v>
      </c>
      <c r="B2407" s="445"/>
      <c r="C2407" s="446"/>
      <c r="D2407" s="445"/>
      <c r="E2407" s="446"/>
    </row>
    <row r="2408" spans="1:5">
      <c r="A2408" s="441">
        <v>2406</v>
      </c>
      <c r="B2408" s="445"/>
      <c r="C2408" s="446"/>
      <c r="D2408" s="445"/>
      <c r="E2408" s="446"/>
    </row>
    <row r="2409" spans="1:5">
      <c r="A2409" s="441">
        <v>2407</v>
      </c>
      <c r="B2409" s="445"/>
      <c r="C2409" s="446"/>
      <c r="D2409" s="445"/>
      <c r="E2409" s="446"/>
    </row>
    <row r="2410" spans="1:5">
      <c r="A2410" s="441">
        <v>2408</v>
      </c>
      <c r="B2410" s="445"/>
      <c r="C2410" s="446"/>
      <c r="D2410" s="445"/>
      <c r="E2410" s="446"/>
    </row>
    <row r="2411" spans="1:5">
      <c r="A2411" s="441">
        <v>2409</v>
      </c>
      <c r="B2411" s="445"/>
      <c r="C2411" s="446"/>
      <c r="D2411" s="445"/>
      <c r="E2411" s="446"/>
    </row>
    <row r="2412" spans="1:5">
      <c r="A2412" s="441">
        <v>2410</v>
      </c>
      <c r="B2412" s="445"/>
      <c r="C2412" s="446"/>
      <c r="D2412" s="445"/>
      <c r="E2412" s="446"/>
    </row>
    <row r="2413" spans="1:5">
      <c r="A2413" s="441">
        <v>2411</v>
      </c>
      <c r="B2413" s="445"/>
      <c r="C2413" s="446"/>
      <c r="D2413" s="445"/>
      <c r="E2413" s="446"/>
    </row>
    <row r="2414" spans="1:5">
      <c r="A2414" s="441">
        <v>2412</v>
      </c>
      <c r="B2414" s="445"/>
      <c r="C2414" s="446"/>
      <c r="D2414" s="445"/>
      <c r="E2414" s="446"/>
    </row>
    <row r="2415" spans="1:5">
      <c r="A2415" s="441">
        <v>2413</v>
      </c>
      <c r="B2415" s="445"/>
      <c r="C2415" s="446"/>
      <c r="D2415" s="445"/>
      <c r="E2415" s="446"/>
    </row>
    <row r="2416" spans="1:5">
      <c r="A2416" s="441">
        <v>2414</v>
      </c>
      <c r="B2416" s="445"/>
      <c r="C2416" s="446"/>
      <c r="D2416" s="445"/>
      <c r="E2416" s="446"/>
    </row>
    <row r="2417" spans="1:5">
      <c r="A2417" s="441">
        <v>2415</v>
      </c>
      <c r="B2417" s="445"/>
      <c r="C2417" s="446"/>
      <c r="D2417" s="445"/>
      <c r="E2417" s="446"/>
    </row>
    <row r="2418" spans="1:5">
      <c r="A2418" s="441">
        <v>2416</v>
      </c>
      <c r="B2418" s="445"/>
      <c r="C2418" s="446"/>
      <c r="D2418" s="445"/>
      <c r="E2418" s="446"/>
    </row>
    <row r="2419" spans="1:5">
      <c r="A2419" s="441">
        <v>2417</v>
      </c>
      <c r="B2419" s="445"/>
      <c r="C2419" s="446"/>
      <c r="D2419" s="445"/>
      <c r="E2419" s="446"/>
    </row>
    <row r="2420" spans="1:5">
      <c r="A2420" s="441">
        <v>2418</v>
      </c>
      <c r="B2420" s="445"/>
      <c r="C2420" s="446"/>
      <c r="D2420" s="445"/>
      <c r="E2420" s="446"/>
    </row>
    <row r="2421" spans="1:5">
      <c r="A2421" s="441">
        <v>2419</v>
      </c>
      <c r="B2421" s="445"/>
      <c r="C2421" s="446"/>
      <c r="D2421" s="445"/>
      <c r="E2421" s="446"/>
    </row>
    <row r="2422" spans="1:5">
      <c r="A2422" s="441">
        <v>2420</v>
      </c>
      <c r="B2422" s="445"/>
      <c r="C2422" s="446"/>
      <c r="D2422" s="445"/>
      <c r="E2422" s="446"/>
    </row>
    <row r="2423" spans="1:5">
      <c r="A2423" s="441">
        <v>2421</v>
      </c>
      <c r="B2423" s="445"/>
      <c r="C2423" s="446"/>
      <c r="D2423" s="445"/>
      <c r="E2423" s="446"/>
    </row>
    <row r="2424" spans="1:5">
      <c r="A2424" s="441">
        <v>2422</v>
      </c>
      <c r="B2424" s="445"/>
      <c r="C2424" s="446"/>
      <c r="D2424" s="445"/>
      <c r="E2424" s="446"/>
    </row>
    <row r="2425" spans="1:5">
      <c r="A2425" s="441">
        <v>2423</v>
      </c>
      <c r="B2425" s="445"/>
      <c r="C2425" s="446"/>
      <c r="D2425" s="445"/>
      <c r="E2425" s="446"/>
    </row>
    <row r="2426" spans="1:5">
      <c r="A2426" s="441">
        <v>2424</v>
      </c>
      <c r="B2426" s="445"/>
      <c r="C2426" s="446"/>
      <c r="D2426" s="445"/>
      <c r="E2426" s="446"/>
    </row>
    <row r="2427" spans="1:5">
      <c r="A2427" s="441">
        <v>2425</v>
      </c>
      <c r="B2427" s="445"/>
      <c r="C2427" s="446"/>
      <c r="D2427" s="445"/>
      <c r="E2427" s="446"/>
    </row>
    <row r="2428" spans="1:5">
      <c r="A2428" s="441">
        <v>2426</v>
      </c>
      <c r="B2428" s="445"/>
      <c r="C2428" s="446"/>
      <c r="D2428" s="445"/>
      <c r="E2428" s="446"/>
    </row>
    <row r="2429" spans="1:5">
      <c r="A2429" s="441">
        <v>2427</v>
      </c>
      <c r="B2429" s="445"/>
      <c r="C2429" s="446"/>
      <c r="D2429" s="445"/>
      <c r="E2429" s="446"/>
    </row>
    <row r="2430" spans="1:5">
      <c r="A2430" s="441">
        <v>2428</v>
      </c>
      <c r="B2430" s="445"/>
      <c r="C2430" s="446"/>
      <c r="D2430" s="445"/>
      <c r="E2430" s="446"/>
    </row>
    <row r="2431" spans="1:5">
      <c r="A2431" s="441">
        <v>2429</v>
      </c>
      <c r="B2431" s="445"/>
      <c r="C2431" s="446"/>
      <c r="D2431" s="445"/>
      <c r="E2431" s="446"/>
    </row>
    <row r="2432" spans="1:5">
      <c r="A2432" s="441">
        <v>2430</v>
      </c>
      <c r="B2432" s="445"/>
      <c r="C2432" s="446"/>
      <c r="D2432" s="445"/>
      <c r="E2432" s="446"/>
    </row>
    <row r="2433" spans="1:5">
      <c r="A2433" s="441">
        <v>2431</v>
      </c>
      <c r="B2433" s="445"/>
      <c r="C2433" s="446"/>
      <c r="D2433" s="445"/>
      <c r="E2433" s="446"/>
    </row>
    <row r="2434" spans="1:5">
      <c r="A2434" s="441">
        <v>2432</v>
      </c>
      <c r="B2434" s="445"/>
      <c r="C2434" s="446"/>
      <c r="D2434" s="445"/>
      <c r="E2434" s="446"/>
    </row>
    <row r="2435" spans="1:5">
      <c r="A2435" s="441">
        <v>2433</v>
      </c>
      <c r="B2435" s="445"/>
      <c r="C2435" s="446"/>
      <c r="D2435" s="445"/>
      <c r="E2435" s="446"/>
    </row>
    <row r="2436" spans="1:5">
      <c r="A2436" s="441">
        <v>2434</v>
      </c>
      <c r="B2436" s="445"/>
      <c r="C2436" s="446"/>
      <c r="D2436" s="445"/>
      <c r="E2436" s="446"/>
    </row>
    <row r="2437" spans="1:5">
      <c r="A2437" s="441">
        <v>2435</v>
      </c>
      <c r="B2437" s="445"/>
      <c r="C2437" s="446"/>
      <c r="D2437" s="445"/>
      <c r="E2437" s="446"/>
    </row>
    <row r="2438" spans="1:5">
      <c r="A2438" s="441">
        <v>2436</v>
      </c>
      <c r="B2438" s="445"/>
      <c r="C2438" s="446"/>
      <c r="D2438" s="445"/>
      <c r="E2438" s="446"/>
    </row>
    <row r="2439" spans="1:5">
      <c r="A2439" s="441">
        <v>2437</v>
      </c>
      <c r="B2439" s="445"/>
      <c r="C2439" s="446"/>
      <c r="D2439" s="445"/>
      <c r="E2439" s="446"/>
    </row>
    <row r="2440" spans="1:5">
      <c r="A2440" s="441">
        <v>2438</v>
      </c>
      <c r="B2440" s="445"/>
      <c r="C2440" s="446"/>
      <c r="D2440" s="445"/>
      <c r="E2440" s="446"/>
    </row>
    <row r="2441" spans="1:5">
      <c r="A2441" s="441">
        <v>2439</v>
      </c>
      <c r="B2441" s="445"/>
      <c r="C2441" s="446"/>
      <c r="D2441" s="445"/>
      <c r="E2441" s="446"/>
    </row>
    <row r="2442" spans="1:5">
      <c r="A2442" s="441">
        <v>2440</v>
      </c>
      <c r="B2442" s="445"/>
      <c r="C2442" s="446"/>
      <c r="D2442" s="445"/>
      <c r="E2442" s="446"/>
    </row>
    <row r="2443" spans="1:5">
      <c r="A2443" s="441">
        <v>2441</v>
      </c>
      <c r="B2443" s="445"/>
      <c r="C2443" s="446"/>
      <c r="D2443" s="445"/>
      <c r="E2443" s="446"/>
    </row>
    <row r="2444" spans="1:5">
      <c r="A2444" s="441">
        <v>2442</v>
      </c>
      <c r="B2444" s="445"/>
      <c r="C2444" s="446"/>
      <c r="D2444" s="445"/>
      <c r="E2444" s="446"/>
    </row>
    <row r="2445" spans="1:5">
      <c r="A2445" s="441">
        <v>2443</v>
      </c>
      <c r="B2445" s="445"/>
      <c r="C2445" s="446"/>
      <c r="D2445" s="445"/>
      <c r="E2445" s="446"/>
    </row>
    <row r="2446" spans="1:5">
      <c r="A2446" s="441">
        <v>2444</v>
      </c>
      <c r="B2446" s="445"/>
      <c r="C2446" s="446"/>
      <c r="D2446" s="445"/>
      <c r="E2446" s="446"/>
    </row>
    <row r="2447" spans="1:5">
      <c r="A2447" s="441">
        <v>2445</v>
      </c>
      <c r="B2447" s="445"/>
      <c r="C2447" s="446"/>
      <c r="D2447" s="445"/>
      <c r="E2447" s="446"/>
    </row>
    <row r="2448" spans="1:5">
      <c r="A2448" s="441">
        <v>2446</v>
      </c>
      <c r="B2448" s="445"/>
      <c r="C2448" s="446"/>
      <c r="D2448" s="445"/>
      <c r="E2448" s="446"/>
    </row>
    <row r="2449" spans="1:5">
      <c r="A2449" s="441">
        <v>2447</v>
      </c>
      <c r="B2449" s="445"/>
      <c r="C2449" s="446"/>
      <c r="D2449" s="445"/>
      <c r="E2449" s="446"/>
    </row>
    <row r="2450" spans="1:5">
      <c r="A2450" s="441">
        <v>2448</v>
      </c>
      <c r="B2450" s="445"/>
      <c r="C2450" s="446"/>
      <c r="D2450" s="445"/>
      <c r="E2450" s="446"/>
    </row>
    <row r="2451" spans="1:5">
      <c r="A2451" s="441">
        <v>2449</v>
      </c>
      <c r="B2451" s="445"/>
      <c r="C2451" s="446"/>
      <c r="D2451" s="445"/>
      <c r="E2451" s="446"/>
    </row>
    <row r="2452" spans="1:5">
      <c r="A2452" s="441">
        <v>2450</v>
      </c>
      <c r="B2452" s="445"/>
      <c r="C2452" s="446"/>
      <c r="D2452" s="445"/>
      <c r="E2452" s="446"/>
    </row>
    <row r="2453" spans="1:5">
      <c r="A2453" s="441">
        <v>2451</v>
      </c>
      <c r="B2453" s="445"/>
      <c r="C2453" s="446"/>
      <c r="D2453" s="445"/>
      <c r="E2453" s="446"/>
    </row>
    <row r="2454" spans="1:5">
      <c r="A2454" s="441">
        <v>2452</v>
      </c>
      <c r="B2454" s="445"/>
      <c r="C2454" s="446"/>
      <c r="D2454" s="445"/>
      <c r="E2454" s="446"/>
    </row>
    <row r="2455" spans="1:5">
      <c r="A2455" s="441">
        <v>2453</v>
      </c>
      <c r="B2455" s="445"/>
      <c r="C2455" s="446"/>
      <c r="D2455" s="445"/>
      <c r="E2455" s="446"/>
    </row>
    <row r="2456" spans="1:5">
      <c r="A2456" s="441">
        <v>2454</v>
      </c>
      <c r="B2456" s="445"/>
      <c r="C2456" s="446"/>
      <c r="D2456" s="445"/>
      <c r="E2456" s="446"/>
    </row>
    <row r="2457" spans="1:5">
      <c r="A2457" s="441">
        <v>2455</v>
      </c>
      <c r="B2457" s="445"/>
      <c r="C2457" s="446"/>
      <c r="D2457" s="445"/>
      <c r="E2457" s="446"/>
    </row>
    <row r="2458" spans="1:5">
      <c r="A2458" s="441">
        <v>2456</v>
      </c>
      <c r="B2458" s="445"/>
      <c r="C2458" s="446"/>
      <c r="D2458" s="445"/>
      <c r="E2458" s="446"/>
    </row>
    <row r="2459" spans="1:5">
      <c r="A2459" s="441">
        <v>2457</v>
      </c>
      <c r="B2459" s="445"/>
      <c r="C2459" s="446"/>
      <c r="D2459" s="445"/>
      <c r="E2459" s="446"/>
    </row>
    <row r="2460" spans="1:5">
      <c r="A2460" s="441">
        <v>2458</v>
      </c>
      <c r="B2460" s="445"/>
      <c r="C2460" s="446"/>
      <c r="D2460" s="445"/>
      <c r="E2460" s="446"/>
    </row>
    <row r="2461" spans="1:5">
      <c r="A2461" s="441">
        <v>2459</v>
      </c>
      <c r="B2461" s="445"/>
      <c r="C2461" s="446"/>
      <c r="D2461" s="445"/>
      <c r="E2461" s="446"/>
    </row>
    <row r="2462" spans="1:5">
      <c r="A2462" s="441">
        <v>2460</v>
      </c>
      <c r="B2462" s="445"/>
      <c r="C2462" s="446"/>
      <c r="D2462" s="445"/>
      <c r="E2462" s="446"/>
    </row>
    <row r="2463" spans="1:5">
      <c r="A2463" s="441">
        <v>2461</v>
      </c>
      <c r="B2463" s="445"/>
      <c r="C2463" s="446"/>
      <c r="D2463" s="445"/>
      <c r="E2463" s="446"/>
    </row>
    <row r="2464" spans="1:5">
      <c r="A2464" s="441">
        <v>2462</v>
      </c>
      <c r="B2464" s="445"/>
      <c r="C2464" s="446"/>
      <c r="D2464" s="445"/>
      <c r="E2464" s="446"/>
    </row>
    <row r="2465" spans="1:5">
      <c r="A2465" s="441">
        <v>2463</v>
      </c>
      <c r="B2465" s="445"/>
      <c r="C2465" s="446"/>
      <c r="D2465" s="445"/>
      <c r="E2465" s="446"/>
    </row>
    <row r="2466" spans="1:5">
      <c r="A2466" s="441">
        <v>2464</v>
      </c>
      <c r="B2466" s="445"/>
      <c r="C2466" s="446"/>
      <c r="D2466" s="445"/>
      <c r="E2466" s="446"/>
    </row>
    <row r="2467" spans="1:5">
      <c r="A2467" s="441">
        <v>2465</v>
      </c>
      <c r="B2467" s="445"/>
      <c r="C2467" s="446"/>
      <c r="D2467" s="445"/>
      <c r="E2467" s="446"/>
    </row>
    <row r="2468" spans="1:5">
      <c r="A2468" s="441">
        <v>2466</v>
      </c>
      <c r="B2468" s="445"/>
      <c r="C2468" s="446"/>
      <c r="D2468" s="445"/>
      <c r="E2468" s="446"/>
    </row>
    <row r="2469" spans="1:5">
      <c r="A2469" s="441">
        <v>2467</v>
      </c>
      <c r="B2469" s="445"/>
      <c r="C2469" s="446"/>
      <c r="D2469" s="445"/>
      <c r="E2469" s="446"/>
    </row>
    <row r="2470" spans="1:5">
      <c r="A2470" s="441">
        <v>2468</v>
      </c>
      <c r="B2470" s="445"/>
      <c r="C2470" s="446"/>
      <c r="D2470" s="445"/>
      <c r="E2470" s="446"/>
    </row>
    <row r="2471" spans="1:5">
      <c r="A2471" s="441">
        <v>2469</v>
      </c>
      <c r="B2471" s="445"/>
      <c r="C2471" s="446"/>
      <c r="D2471" s="445"/>
      <c r="E2471" s="446"/>
    </row>
    <row r="2472" spans="1:5">
      <c r="A2472" s="441">
        <v>2470</v>
      </c>
      <c r="B2472" s="445"/>
      <c r="C2472" s="446"/>
      <c r="D2472" s="445"/>
      <c r="E2472" s="446"/>
    </row>
    <row r="2473" spans="1:5">
      <c r="A2473" s="441">
        <v>2471</v>
      </c>
      <c r="B2473" s="445"/>
      <c r="C2473" s="446"/>
      <c r="D2473" s="445"/>
      <c r="E2473" s="446"/>
    </row>
    <row r="2474" spans="1:5">
      <c r="A2474" s="441">
        <v>2472</v>
      </c>
      <c r="B2474" s="445"/>
      <c r="C2474" s="446"/>
      <c r="D2474" s="445"/>
      <c r="E2474" s="446"/>
    </row>
    <row r="2475" spans="1:5">
      <c r="A2475" s="441">
        <v>2473</v>
      </c>
      <c r="B2475" s="445"/>
      <c r="C2475" s="446"/>
      <c r="D2475" s="445"/>
      <c r="E2475" s="446"/>
    </row>
    <row r="2476" spans="1:5">
      <c r="A2476" s="441">
        <v>2474</v>
      </c>
      <c r="B2476" s="445"/>
      <c r="C2476" s="446"/>
      <c r="D2476" s="445"/>
      <c r="E2476" s="446"/>
    </row>
    <row r="2477" spans="1:5">
      <c r="A2477" s="441">
        <v>2475</v>
      </c>
      <c r="B2477" s="445"/>
      <c r="C2477" s="446"/>
      <c r="D2477" s="445"/>
      <c r="E2477" s="446"/>
    </row>
    <row r="2478" spans="1:5">
      <c r="A2478" s="441">
        <v>2476</v>
      </c>
      <c r="B2478" s="445"/>
      <c r="C2478" s="446"/>
      <c r="D2478" s="445"/>
      <c r="E2478" s="446"/>
    </row>
    <row r="2479" spans="1:5">
      <c r="A2479" s="441">
        <v>2477</v>
      </c>
      <c r="B2479" s="445"/>
      <c r="C2479" s="446"/>
      <c r="D2479" s="445"/>
      <c r="E2479" s="446"/>
    </row>
    <row r="2480" spans="1:5">
      <c r="A2480" s="441">
        <v>2478</v>
      </c>
      <c r="B2480" s="445"/>
      <c r="C2480" s="446"/>
      <c r="D2480" s="445"/>
      <c r="E2480" s="446"/>
    </row>
    <row r="2481" spans="1:5">
      <c r="A2481" s="441">
        <v>2479</v>
      </c>
      <c r="B2481" s="445"/>
      <c r="C2481" s="446"/>
      <c r="D2481" s="445"/>
      <c r="E2481" s="446"/>
    </row>
    <row r="2482" spans="1:5">
      <c r="A2482" s="441">
        <v>2480</v>
      </c>
      <c r="B2482" s="445"/>
      <c r="C2482" s="446"/>
      <c r="D2482" s="445"/>
      <c r="E2482" s="446"/>
    </row>
    <row r="2483" spans="1:5">
      <c r="A2483" s="441">
        <v>2481</v>
      </c>
      <c r="B2483" s="445"/>
      <c r="C2483" s="446"/>
      <c r="D2483" s="445"/>
      <c r="E2483" s="446"/>
    </row>
    <row r="2484" spans="1:5">
      <c r="A2484" s="441">
        <v>2482</v>
      </c>
      <c r="B2484" s="445"/>
      <c r="C2484" s="446"/>
      <c r="D2484" s="445"/>
      <c r="E2484" s="446"/>
    </row>
    <row r="2485" spans="1:5">
      <c r="A2485" s="441">
        <v>2483</v>
      </c>
      <c r="B2485" s="445"/>
      <c r="C2485" s="446"/>
      <c r="D2485" s="445"/>
      <c r="E2485" s="446"/>
    </row>
    <row r="2486" spans="1:5">
      <c r="A2486" s="441">
        <v>2484</v>
      </c>
      <c r="B2486" s="445"/>
      <c r="C2486" s="446"/>
      <c r="D2486" s="445"/>
      <c r="E2486" s="446"/>
    </row>
    <row r="2487" spans="1:5">
      <c r="A2487" s="441">
        <v>2485</v>
      </c>
      <c r="B2487" s="445"/>
      <c r="C2487" s="446"/>
      <c r="D2487" s="445"/>
      <c r="E2487" s="446"/>
    </row>
    <row r="2488" spans="1:5">
      <c r="A2488" s="441">
        <v>2486</v>
      </c>
      <c r="B2488" s="445"/>
      <c r="C2488" s="446"/>
      <c r="D2488" s="445"/>
      <c r="E2488" s="446"/>
    </row>
    <row r="2489" spans="1:5">
      <c r="A2489" s="441">
        <v>2487</v>
      </c>
      <c r="B2489" s="445"/>
      <c r="C2489" s="446"/>
      <c r="D2489" s="445"/>
      <c r="E2489" s="446"/>
    </row>
    <row r="2490" spans="1:5">
      <c r="A2490" s="441">
        <v>2488</v>
      </c>
      <c r="B2490" s="445"/>
      <c r="C2490" s="446"/>
      <c r="D2490" s="445"/>
      <c r="E2490" s="446"/>
    </row>
    <row r="2491" spans="1:5">
      <c r="A2491" s="441">
        <v>2489</v>
      </c>
      <c r="B2491" s="445"/>
      <c r="C2491" s="446"/>
      <c r="D2491" s="445"/>
      <c r="E2491" s="446"/>
    </row>
    <row r="2492" spans="1:5">
      <c r="A2492" s="441">
        <v>2490</v>
      </c>
      <c r="B2492" s="445"/>
      <c r="C2492" s="446"/>
      <c r="D2492" s="445"/>
      <c r="E2492" s="446"/>
    </row>
    <row r="2493" spans="1:5">
      <c r="A2493" s="441">
        <v>2491</v>
      </c>
      <c r="B2493" s="445"/>
      <c r="C2493" s="446"/>
      <c r="D2493" s="445"/>
      <c r="E2493" s="446"/>
    </row>
    <row r="2494" spans="1:5">
      <c r="A2494" s="441">
        <v>2492</v>
      </c>
      <c r="B2494" s="445"/>
      <c r="C2494" s="446"/>
      <c r="D2494" s="445"/>
      <c r="E2494" s="446"/>
    </row>
    <row r="2495" spans="1:5">
      <c r="A2495" s="441">
        <v>2493</v>
      </c>
      <c r="B2495" s="445"/>
      <c r="C2495" s="446"/>
      <c r="D2495" s="445"/>
      <c r="E2495" s="446"/>
    </row>
    <row r="2496" spans="1:5">
      <c r="A2496" s="441">
        <v>2494</v>
      </c>
      <c r="B2496" s="445"/>
      <c r="C2496" s="446"/>
      <c r="D2496" s="445"/>
      <c r="E2496" s="446"/>
    </row>
    <row r="2497" spans="1:5">
      <c r="A2497" s="441">
        <v>2495</v>
      </c>
      <c r="B2497" s="445"/>
      <c r="C2497" s="446"/>
      <c r="D2497" s="445"/>
      <c r="E2497" s="446"/>
    </row>
    <row r="2498" spans="1:5">
      <c r="A2498" s="441">
        <v>2496</v>
      </c>
      <c r="B2498" s="445"/>
      <c r="C2498" s="446"/>
      <c r="D2498" s="445"/>
      <c r="E2498" s="446"/>
    </row>
    <row r="2499" spans="1:5">
      <c r="A2499" s="441">
        <v>2497</v>
      </c>
      <c r="B2499" s="445"/>
      <c r="C2499" s="446"/>
      <c r="D2499" s="445"/>
      <c r="E2499" s="446"/>
    </row>
    <row r="2500" spans="1:5">
      <c r="A2500" s="441">
        <v>2498</v>
      </c>
      <c r="B2500" s="445"/>
      <c r="C2500" s="446"/>
      <c r="D2500" s="445"/>
      <c r="E2500" s="446"/>
    </row>
    <row r="2501" spans="1:5">
      <c r="A2501" s="441">
        <v>2499</v>
      </c>
      <c r="B2501" s="445"/>
      <c r="C2501" s="446"/>
      <c r="D2501" s="445"/>
      <c r="E2501" s="446"/>
    </row>
    <row r="2502" spans="1:5">
      <c r="A2502" s="441">
        <v>2500</v>
      </c>
      <c r="B2502" s="445"/>
      <c r="C2502" s="446"/>
      <c r="D2502" s="445"/>
      <c r="E2502" s="446"/>
    </row>
    <row r="2503" spans="1:5">
      <c r="A2503" s="441">
        <v>2501</v>
      </c>
      <c r="B2503" s="445"/>
      <c r="C2503" s="446"/>
      <c r="D2503" s="445"/>
      <c r="E2503" s="446"/>
    </row>
    <row r="2504" spans="1:5">
      <c r="A2504" s="441">
        <v>2502</v>
      </c>
      <c r="B2504" s="445"/>
      <c r="C2504" s="446"/>
      <c r="D2504" s="445"/>
      <c r="E2504" s="446"/>
    </row>
    <row r="2505" spans="1:5">
      <c r="A2505" s="441">
        <v>2503</v>
      </c>
      <c r="B2505" s="445"/>
      <c r="C2505" s="446"/>
      <c r="D2505" s="445"/>
      <c r="E2505" s="446"/>
    </row>
    <row r="2506" spans="1:5">
      <c r="A2506" s="441">
        <v>2504</v>
      </c>
      <c r="B2506" s="445"/>
      <c r="C2506" s="446"/>
      <c r="D2506" s="445"/>
      <c r="E2506" s="446"/>
    </row>
    <row r="2507" spans="1:5">
      <c r="A2507" s="441">
        <v>2505</v>
      </c>
      <c r="B2507" s="445"/>
      <c r="C2507" s="446"/>
      <c r="D2507" s="445"/>
      <c r="E2507" s="446"/>
    </row>
    <row r="2508" spans="1:5">
      <c r="A2508" s="441">
        <v>2506</v>
      </c>
      <c r="B2508" s="445"/>
      <c r="C2508" s="446"/>
      <c r="D2508" s="445"/>
      <c r="E2508" s="446"/>
    </row>
    <row r="2509" spans="1:5">
      <c r="A2509" s="441">
        <v>2507</v>
      </c>
      <c r="B2509" s="445"/>
      <c r="C2509" s="446"/>
      <c r="D2509" s="445"/>
      <c r="E2509" s="446"/>
    </row>
    <row r="2510" spans="1:5">
      <c r="A2510" s="441">
        <v>2508</v>
      </c>
      <c r="B2510" s="445"/>
      <c r="C2510" s="446"/>
      <c r="D2510" s="445"/>
      <c r="E2510" s="446"/>
    </row>
    <row r="2511" spans="1:5">
      <c r="A2511" s="441">
        <v>2509</v>
      </c>
      <c r="B2511" s="445"/>
      <c r="C2511" s="446"/>
      <c r="D2511" s="445"/>
      <c r="E2511" s="446"/>
    </row>
    <row r="2512" spans="1:5">
      <c r="A2512" s="441">
        <v>2510</v>
      </c>
      <c r="B2512" s="445"/>
      <c r="C2512" s="446"/>
      <c r="D2512" s="445"/>
      <c r="E2512" s="446"/>
    </row>
    <row r="2513" spans="1:5">
      <c r="A2513" s="441">
        <v>2511</v>
      </c>
      <c r="B2513" s="445"/>
      <c r="C2513" s="446"/>
      <c r="D2513" s="445"/>
      <c r="E2513" s="446"/>
    </row>
    <row r="2514" spans="1:5">
      <c r="A2514" s="441">
        <v>2512</v>
      </c>
      <c r="B2514" s="445"/>
      <c r="C2514" s="446"/>
      <c r="D2514" s="445"/>
      <c r="E2514" s="446"/>
    </row>
    <row r="2515" spans="1:5">
      <c r="A2515" s="441">
        <v>2513</v>
      </c>
      <c r="B2515" s="445"/>
      <c r="C2515" s="446"/>
      <c r="D2515" s="445"/>
      <c r="E2515" s="446"/>
    </row>
    <row r="2516" spans="1:5">
      <c r="A2516" s="441">
        <v>2514</v>
      </c>
      <c r="B2516" s="445"/>
      <c r="C2516" s="446"/>
      <c r="D2516" s="445"/>
      <c r="E2516" s="446"/>
    </row>
    <row r="2517" spans="1:5">
      <c r="A2517" s="441">
        <v>2515</v>
      </c>
      <c r="B2517" s="445"/>
      <c r="C2517" s="446"/>
      <c r="D2517" s="445"/>
      <c r="E2517" s="446"/>
    </row>
    <row r="2518" spans="1:5">
      <c r="A2518" s="441">
        <v>2516</v>
      </c>
      <c r="B2518" s="445"/>
      <c r="C2518" s="446"/>
      <c r="D2518" s="445"/>
      <c r="E2518" s="446"/>
    </row>
    <row r="2519" spans="1:5">
      <c r="A2519" s="441">
        <v>2517</v>
      </c>
      <c r="B2519" s="445"/>
      <c r="C2519" s="446"/>
      <c r="D2519" s="445"/>
      <c r="E2519" s="446"/>
    </row>
    <row r="2520" spans="1:5">
      <c r="A2520" s="441">
        <v>2518</v>
      </c>
      <c r="B2520" s="445"/>
      <c r="C2520" s="446"/>
      <c r="D2520" s="445"/>
      <c r="E2520" s="446"/>
    </row>
    <row r="2521" spans="1:5">
      <c r="A2521" s="441">
        <v>2519</v>
      </c>
      <c r="B2521" s="445"/>
      <c r="C2521" s="446"/>
      <c r="D2521" s="445"/>
      <c r="E2521" s="446"/>
    </row>
    <row r="2522" spans="1:5">
      <c r="A2522" s="441">
        <v>2520</v>
      </c>
      <c r="B2522" s="445"/>
      <c r="C2522" s="446"/>
      <c r="D2522" s="445"/>
      <c r="E2522" s="446"/>
    </row>
    <row r="2523" spans="1:5">
      <c r="A2523" s="441">
        <v>2521</v>
      </c>
      <c r="B2523" s="445"/>
      <c r="C2523" s="446"/>
      <c r="D2523" s="445"/>
      <c r="E2523" s="446"/>
    </row>
    <row r="2524" spans="1:5">
      <c r="A2524" s="441">
        <v>2522</v>
      </c>
      <c r="B2524" s="445"/>
      <c r="C2524" s="446"/>
      <c r="D2524" s="445"/>
      <c r="E2524" s="446"/>
    </row>
    <row r="2525" spans="1:5">
      <c r="A2525" s="441">
        <v>2523</v>
      </c>
      <c r="B2525" s="445"/>
      <c r="C2525" s="446"/>
      <c r="D2525" s="445"/>
      <c r="E2525" s="446"/>
    </row>
    <row r="2526" spans="1:5">
      <c r="A2526" s="441">
        <v>2524</v>
      </c>
      <c r="B2526" s="445"/>
      <c r="C2526" s="446"/>
      <c r="D2526" s="445"/>
      <c r="E2526" s="446"/>
    </row>
    <row r="2527" spans="1:5">
      <c r="A2527" s="441">
        <v>2525</v>
      </c>
      <c r="B2527" s="445"/>
      <c r="C2527" s="446"/>
      <c r="D2527" s="445"/>
      <c r="E2527" s="446"/>
    </row>
    <row r="2528" spans="1:5">
      <c r="A2528" s="441">
        <v>2526</v>
      </c>
      <c r="B2528" s="445"/>
      <c r="C2528" s="446"/>
      <c r="D2528" s="445"/>
      <c r="E2528" s="446"/>
    </row>
    <row r="2529" spans="1:5">
      <c r="A2529" s="441">
        <v>2527</v>
      </c>
      <c r="B2529" s="445"/>
      <c r="C2529" s="446"/>
      <c r="D2529" s="445"/>
      <c r="E2529" s="446"/>
    </row>
    <row r="2530" spans="1:5">
      <c r="A2530" s="441">
        <v>2528</v>
      </c>
      <c r="B2530" s="445"/>
      <c r="C2530" s="446"/>
      <c r="D2530" s="445"/>
      <c r="E2530" s="446"/>
    </row>
    <row r="2531" spans="1:5">
      <c r="A2531" s="441">
        <v>2529</v>
      </c>
      <c r="B2531" s="445"/>
      <c r="C2531" s="446"/>
      <c r="D2531" s="445"/>
      <c r="E2531" s="446"/>
    </row>
    <row r="2532" spans="1:5">
      <c r="A2532" s="441">
        <v>2530</v>
      </c>
      <c r="B2532" s="445"/>
      <c r="C2532" s="446"/>
      <c r="D2532" s="445"/>
      <c r="E2532" s="446"/>
    </row>
    <row r="2533" spans="1:5">
      <c r="A2533" s="441">
        <v>2531</v>
      </c>
      <c r="B2533" s="445"/>
      <c r="C2533" s="446"/>
      <c r="D2533" s="445"/>
      <c r="E2533" s="446"/>
    </row>
    <row r="2534" spans="1:5">
      <c r="A2534" s="441">
        <v>2532</v>
      </c>
      <c r="B2534" s="445"/>
      <c r="C2534" s="446"/>
      <c r="D2534" s="445"/>
      <c r="E2534" s="446"/>
    </row>
    <row r="2535" spans="1:5">
      <c r="A2535" s="441">
        <v>2533</v>
      </c>
      <c r="B2535" s="445"/>
      <c r="C2535" s="446"/>
      <c r="D2535" s="445"/>
      <c r="E2535" s="446"/>
    </row>
    <row r="2536" spans="1:5">
      <c r="A2536" s="441">
        <v>2534</v>
      </c>
      <c r="B2536" s="445"/>
      <c r="C2536" s="446"/>
      <c r="D2536" s="445"/>
      <c r="E2536" s="446"/>
    </row>
    <row r="2537" spans="1:5">
      <c r="A2537" s="441">
        <v>2535</v>
      </c>
      <c r="B2537" s="445"/>
      <c r="C2537" s="446"/>
      <c r="D2537" s="445"/>
      <c r="E2537" s="446"/>
    </row>
    <row r="2538" spans="1:5">
      <c r="A2538" s="441">
        <v>2536</v>
      </c>
      <c r="B2538" s="445"/>
      <c r="C2538" s="446"/>
      <c r="D2538" s="445"/>
      <c r="E2538" s="446"/>
    </row>
    <row r="2539" spans="1:5">
      <c r="A2539" s="441">
        <v>2537</v>
      </c>
      <c r="B2539" s="445"/>
      <c r="C2539" s="446"/>
      <c r="D2539" s="445"/>
      <c r="E2539" s="446"/>
    </row>
    <row r="2540" spans="1:5">
      <c r="A2540" s="441">
        <v>2538</v>
      </c>
      <c r="B2540" s="445"/>
      <c r="C2540" s="446"/>
      <c r="D2540" s="445"/>
      <c r="E2540" s="446"/>
    </row>
    <row r="2541" spans="1:5">
      <c r="A2541" s="441">
        <v>2539</v>
      </c>
      <c r="B2541" s="445"/>
      <c r="C2541" s="446"/>
      <c r="D2541" s="445"/>
      <c r="E2541" s="446"/>
    </row>
    <row r="2542" spans="1:5">
      <c r="A2542" s="441">
        <v>2540</v>
      </c>
      <c r="B2542" s="445"/>
      <c r="C2542" s="446"/>
      <c r="D2542" s="445"/>
      <c r="E2542" s="446"/>
    </row>
    <row r="2543" spans="1:5">
      <c r="A2543" s="441">
        <v>2541</v>
      </c>
      <c r="B2543" s="445"/>
      <c r="C2543" s="446"/>
      <c r="D2543" s="445"/>
      <c r="E2543" s="446"/>
    </row>
    <row r="2544" spans="1:5">
      <c r="A2544" s="441">
        <v>2542</v>
      </c>
      <c r="B2544" s="445"/>
      <c r="C2544" s="446"/>
      <c r="D2544" s="445"/>
      <c r="E2544" s="446"/>
    </row>
    <row r="2545" spans="1:5">
      <c r="A2545" s="441">
        <v>2543</v>
      </c>
      <c r="B2545" s="445"/>
      <c r="C2545" s="446"/>
      <c r="D2545" s="445"/>
      <c r="E2545" s="446"/>
    </row>
    <row r="2546" spans="1:5">
      <c r="A2546" s="441">
        <v>2544</v>
      </c>
      <c r="B2546" s="445"/>
      <c r="C2546" s="446"/>
      <c r="D2546" s="445"/>
      <c r="E2546" s="446"/>
    </row>
    <row r="2547" spans="1:5">
      <c r="A2547" s="441">
        <v>2545</v>
      </c>
      <c r="B2547" s="445"/>
      <c r="C2547" s="446"/>
      <c r="D2547" s="445"/>
      <c r="E2547" s="446"/>
    </row>
    <row r="2548" spans="1:5">
      <c r="A2548" s="441">
        <v>2546</v>
      </c>
      <c r="B2548" s="445"/>
      <c r="C2548" s="446"/>
      <c r="D2548" s="445"/>
      <c r="E2548" s="446"/>
    </row>
    <row r="2549" spans="1:5">
      <c r="A2549" s="441">
        <v>2547</v>
      </c>
      <c r="B2549" s="445"/>
      <c r="C2549" s="446"/>
      <c r="D2549" s="445"/>
      <c r="E2549" s="446"/>
    </row>
    <row r="2550" spans="1:5">
      <c r="A2550" s="441">
        <v>2548</v>
      </c>
      <c r="B2550" s="445"/>
      <c r="C2550" s="446"/>
      <c r="D2550" s="445"/>
      <c r="E2550" s="446"/>
    </row>
    <row r="2551" spans="1:5">
      <c r="A2551" s="441">
        <v>2549</v>
      </c>
      <c r="B2551" s="445"/>
      <c r="C2551" s="446"/>
      <c r="D2551" s="445"/>
      <c r="E2551" s="446"/>
    </row>
    <row r="2552" spans="1:5">
      <c r="A2552" s="441">
        <v>2550</v>
      </c>
      <c r="B2552" s="445"/>
      <c r="C2552" s="446"/>
      <c r="D2552" s="445"/>
      <c r="E2552" s="446"/>
    </row>
    <row r="2553" spans="1:5">
      <c r="A2553" s="441">
        <v>2551</v>
      </c>
      <c r="B2553" s="445"/>
      <c r="C2553" s="446"/>
      <c r="D2553" s="445"/>
      <c r="E2553" s="446"/>
    </row>
    <row r="2554" spans="1:5">
      <c r="A2554" s="441">
        <v>2552</v>
      </c>
      <c r="B2554" s="445"/>
      <c r="C2554" s="446"/>
      <c r="D2554" s="445"/>
      <c r="E2554" s="446"/>
    </row>
    <row r="2555" spans="1:5">
      <c r="A2555" s="441">
        <v>2553</v>
      </c>
      <c r="B2555" s="445"/>
      <c r="C2555" s="446"/>
      <c r="D2555" s="445"/>
      <c r="E2555" s="446"/>
    </row>
    <row r="2556" spans="1:5">
      <c r="A2556" s="441">
        <v>2554</v>
      </c>
      <c r="B2556" s="445"/>
      <c r="C2556" s="446"/>
      <c r="D2556" s="445"/>
      <c r="E2556" s="446"/>
    </row>
    <row r="2557" spans="1:5">
      <c r="A2557" s="441">
        <v>2555</v>
      </c>
      <c r="B2557" s="445"/>
      <c r="C2557" s="446"/>
      <c r="D2557" s="445"/>
      <c r="E2557" s="446"/>
    </row>
    <row r="2558" spans="1:5">
      <c r="A2558" s="441">
        <v>2556</v>
      </c>
      <c r="B2558" s="445"/>
      <c r="C2558" s="446"/>
      <c r="D2558" s="445"/>
      <c r="E2558" s="446"/>
    </row>
    <row r="2559" spans="1:5">
      <c r="A2559" s="441">
        <v>2557</v>
      </c>
      <c r="B2559" s="445"/>
      <c r="C2559" s="446"/>
      <c r="D2559" s="445"/>
      <c r="E2559" s="446"/>
    </row>
    <row r="2560" spans="1:5">
      <c r="A2560" s="441">
        <v>2558</v>
      </c>
      <c r="B2560" s="445"/>
      <c r="C2560" s="446"/>
      <c r="D2560" s="445"/>
      <c r="E2560" s="446"/>
    </row>
    <row r="2561" spans="1:5">
      <c r="A2561" s="441">
        <v>2559</v>
      </c>
      <c r="B2561" s="445"/>
      <c r="C2561" s="446"/>
      <c r="D2561" s="445"/>
      <c r="E2561" s="446"/>
    </row>
    <row r="2562" spans="1:5">
      <c r="A2562" s="441">
        <v>2560</v>
      </c>
      <c r="B2562" s="445"/>
      <c r="C2562" s="446"/>
      <c r="D2562" s="445"/>
      <c r="E2562" s="446"/>
    </row>
    <row r="2563" spans="1:5">
      <c r="A2563" s="441">
        <v>2561</v>
      </c>
      <c r="B2563" s="445"/>
      <c r="C2563" s="446"/>
      <c r="D2563" s="445"/>
      <c r="E2563" s="446"/>
    </row>
    <row r="2564" spans="1:5">
      <c r="A2564" s="441">
        <v>2562</v>
      </c>
      <c r="B2564" s="445"/>
      <c r="C2564" s="446"/>
      <c r="D2564" s="445"/>
      <c r="E2564" s="446"/>
    </row>
    <row r="2565" spans="1:5">
      <c r="A2565" s="441">
        <v>2563</v>
      </c>
      <c r="B2565" s="445"/>
      <c r="C2565" s="446"/>
      <c r="D2565" s="445"/>
      <c r="E2565" s="446"/>
    </row>
    <row r="2566" spans="1:5">
      <c r="A2566" s="441">
        <v>2564</v>
      </c>
      <c r="B2566" s="445"/>
      <c r="C2566" s="446"/>
      <c r="D2566" s="445"/>
      <c r="E2566" s="446"/>
    </row>
    <row r="2567" spans="1:5">
      <c r="A2567" s="441">
        <v>2565</v>
      </c>
      <c r="B2567" s="445"/>
      <c r="C2567" s="446"/>
      <c r="D2567" s="445"/>
      <c r="E2567" s="446"/>
    </row>
    <row r="2568" spans="1:5">
      <c r="A2568" s="441">
        <v>2566</v>
      </c>
      <c r="B2568" s="445"/>
      <c r="C2568" s="446"/>
      <c r="D2568" s="445"/>
      <c r="E2568" s="446"/>
    </row>
    <row r="2569" spans="1:5">
      <c r="A2569" s="441">
        <v>2567</v>
      </c>
      <c r="B2569" s="445"/>
      <c r="C2569" s="446"/>
      <c r="D2569" s="445"/>
      <c r="E2569" s="446"/>
    </row>
    <row r="2570" spans="1:5">
      <c r="A2570" s="441">
        <v>2568</v>
      </c>
      <c r="B2570" s="445"/>
      <c r="C2570" s="446"/>
      <c r="D2570" s="445"/>
      <c r="E2570" s="446"/>
    </row>
    <row r="2571" spans="1:5">
      <c r="A2571" s="441">
        <v>2569</v>
      </c>
      <c r="B2571" s="445"/>
      <c r="C2571" s="446"/>
      <c r="D2571" s="445"/>
      <c r="E2571" s="446"/>
    </row>
    <row r="2572" spans="1:5">
      <c r="A2572" s="441">
        <v>2570</v>
      </c>
      <c r="B2572" s="445"/>
      <c r="C2572" s="446"/>
      <c r="D2572" s="445"/>
      <c r="E2572" s="446"/>
    </row>
    <row r="2573" spans="1:5">
      <c r="A2573" s="441">
        <v>2571</v>
      </c>
      <c r="B2573" s="445"/>
      <c r="C2573" s="446"/>
      <c r="D2573" s="445"/>
      <c r="E2573" s="446"/>
    </row>
    <row r="2574" spans="1:5">
      <c r="A2574" s="441">
        <v>2572</v>
      </c>
      <c r="B2574" s="445"/>
      <c r="C2574" s="446"/>
      <c r="D2574" s="445"/>
      <c r="E2574" s="446"/>
    </row>
    <row r="2575" spans="1:5">
      <c r="A2575" s="441">
        <v>2573</v>
      </c>
      <c r="B2575" s="445"/>
      <c r="C2575" s="446"/>
      <c r="D2575" s="445"/>
      <c r="E2575" s="446"/>
    </row>
    <row r="2576" spans="1:5">
      <c r="A2576" s="441">
        <v>2574</v>
      </c>
      <c r="B2576" s="445"/>
      <c r="C2576" s="446"/>
      <c r="D2576" s="445"/>
      <c r="E2576" s="446"/>
    </row>
    <row r="2577" spans="1:5">
      <c r="A2577" s="441">
        <v>2575</v>
      </c>
      <c r="B2577" s="445"/>
      <c r="C2577" s="446"/>
      <c r="D2577" s="445"/>
      <c r="E2577" s="446"/>
    </row>
    <row r="2578" spans="1:5">
      <c r="A2578" s="441">
        <v>2576</v>
      </c>
      <c r="B2578" s="445"/>
      <c r="C2578" s="446"/>
      <c r="D2578" s="445"/>
      <c r="E2578" s="446"/>
    </row>
    <row r="2579" spans="1:5">
      <c r="A2579" s="441">
        <v>2577</v>
      </c>
      <c r="B2579" s="445"/>
      <c r="C2579" s="446"/>
      <c r="D2579" s="445"/>
      <c r="E2579" s="446"/>
    </row>
    <row r="2580" spans="1:5">
      <c r="A2580" s="441">
        <v>2578</v>
      </c>
      <c r="B2580" s="445"/>
      <c r="C2580" s="446"/>
      <c r="D2580" s="445"/>
      <c r="E2580" s="446"/>
    </row>
    <row r="2581" spans="1:5">
      <c r="A2581" s="441">
        <v>2579</v>
      </c>
      <c r="B2581" s="445"/>
      <c r="C2581" s="446"/>
      <c r="D2581" s="445"/>
      <c r="E2581" s="446"/>
    </row>
    <row r="2582" spans="1:5">
      <c r="A2582" s="441">
        <v>2580</v>
      </c>
      <c r="B2582" s="445"/>
      <c r="C2582" s="446"/>
      <c r="D2582" s="445"/>
      <c r="E2582" s="446"/>
    </row>
    <row r="2583" spans="1:5">
      <c r="A2583" s="441">
        <v>2581</v>
      </c>
      <c r="B2583" s="445"/>
      <c r="C2583" s="446"/>
      <c r="D2583" s="445"/>
      <c r="E2583" s="446"/>
    </row>
    <row r="2584" spans="1:5">
      <c r="A2584" s="441">
        <v>2582</v>
      </c>
      <c r="B2584" s="445"/>
      <c r="C2584" s="446"/>
      <c r="D2584" s="445"/>
      <c r="E2584" s="446"/>
    </row>
    <row r="2585" spans="1:5">
      <c r="A2585" s="441">
        <v>2583</v>
      </c>
      <c r="B2585" s="445"/>
      <c r="C2585" s="446"/>
      <c r="D2585" s="445"/>
      <c r="E2585" s="446"/>
    </row>
    <row r="2586" spans="1:5">
      <c r="A2586" s="441">
        <v>2584</v>
      </c>
      <c r="B2586" s="445"/>
      <c r="C2586" s="446"/>
      <c r="D2586" s="445"/>
      <c r="E2586" s="446"/>
    </row>
    <row r="2587" spans="1:5">
      <c r="A2587" s="441">
        <v>2585</v>
      </c>
      <c r="B2587" s="445"/>
      <c r="C2587" s="446"/>
      <c r="D2587" s="445"/>
      <c r="E2587" s="446"/>
    </row>
    <row r="2588" spans="1:5">
      <c r="A2588" s="441">
        <v>2586</v>
      </c>
      <c r="B2588" s="445"/>
      <c r="C2588" s="446"/>
      <c r="D2588" s="445"/>
      <c r="E2588" s="446"/>
    </row>
    <row r="2589" spans="1:5">
      <c r="A2589" s="441">
        <v>2587</v>
      </c>
      <c r="B2589" s="445"/>
      <c r="C2589" s="446"/>
      <c r="D2589" s="445"/>
      <c r="E2589" s="446"/>
    </row>
    <row r="2590" spans="1:5">
      <c r="A2590" s="441">
        <v>2588</v>
      </c>
      <c r="B2590" s="445"/>
      <c r="C2590" s="446"/>
      <c r="D2590" s="445"/>
      <c r="E2590" s="446"/>
    </row>
    <row r="2591" spans="1:5">
      <c r="A2591" s="441">
        <v>2589</v>
      </c>
      <c r="B2591" s="445"/>
      <c r="C2591" s="446"/>
      <c r="D2591" s="445"/>
      <c r="E2591" s="446"/>
    </row>
    <row r="2592" spans="1:5">
      <c r="A2592" s="441">
        <v>2590</v>
      </c>
      <c r="B2592" s="445"/>
      <c r="C2592" s="446"/>
      <c r="D2592" s="445"/>
      <c r="E2592" s="446"/>
    </row>
    <row r="2593" spans="1:5">
      <c r="A2593" s="441">
        <v>2591</v>
      </c>
      <c r="B2593" s="445"/>
      <c r="C2593" s="446"/>
      <c r="D2593" s="445"/>
      <c r="E2593" s="446"/>
    </row>
    <row r="2594" spans="1:5">
      <c r="A2594" s="441">
        <v>2592</v>
      </c>
      <c r="B2594" s="445"/>
      <c r="C2594" s="446"/>
      <c r="D2594" s="445"/>
      <c r="E2594" s="446"/>
    </row>
    <row r="2595" spans="1:5">
      <c r="A2595" s="441">
        <v>2593</v>
      </c>
      <c r="B2595" s="445"/>
      <c r="C2595" s="446"/>
      <c r="D2595" s="445"/>
      <c r="E2595" s="446"/>
    </row>
    <row r="2596" spans="1:5">
      <c r="A2596" s="441">
        <v>2594</v>
      </c>
      <c r="B2596" s="445"/>
      <c r="C2596" s="446"/>
      <c r="D2596" s="445"/>
      <c r="E2596" s="446"/>
    </row>
    <row r="2597" spans="1:5">
      <c r="A2597" s="441">
        <v>2595</v>
      </c>
      <c r="B2597" s="445"/>
      <c r="C2597" s="446"/>
      <c r="D2597" s="445"/>
      <c r="E2597" s="446"/>
    </row>
    <row r="2598" spans="1:5">
      <c r="A2598" s="441">
        <v>2596</v>
      </c>
      <c r="B2598" s="445"/>
      <c r="C2598" s="446"/>
      <c r="D2598" s="445"/>
      <c r="E2598" s="446"/>
    </row>
    <row r="2599" spans="1:5">
      <c r="A2599" s="441">
        <v>2597</v>
      </c>
      <c r="B2599" s="445"/>
      <c r="C2599" s="446"/>
      <c r="D2599" s="445"/>
      <c r="E2599" s="446"/>
    </row>
    <row r="2600" spans="1:5">
      <c r="A2600" s="441">
        <v>2598</v>
      </c>
      <c r="B2600" s="445"/>
      <c r="C2600" s="446"/>
      <c r="D2600" s="445"/>
      <c r="E2600" s="446"/>
    </row>
    <row r="2601" spans="1:5">
      <c r="A2601" s="441">
        <v>2599</v>
      </c>
      <c r="B2601" s="445"/>
      <c r="C2601" s="446"/>
      <c r="D2601" s="445"/>
      <c r="E2601" s="446"/>
    </row>
    <row r="2602" spans="1:5">
      <c r="A2602" s="441">
        <v>2600</v>
      </c>
      <c r="B2602" s="445"/>
      <c r="C2602" s="446"/>
      <c r="D2602" s="445"/>
      <c r="E2602" s="446"/>
    </row>
    <row r="2603" spans="1:5">
      <c r="A2603" s="441">
        <v>2601</v>
      </c>
      <c r="B2603" s="445"/>
      <c r="C2603" s="446"/>
      <c r="D2603" s="445"/>
      <c r="E2603" s="446"/>
    </row>
    <row r="2604" spans="1:5">
      <c r="A2604" s="441">
        <v>2602</v>
      </c>
      <c r="B2604" s="445"/>
      <c r="C2604" s="446"/>
      <c r="D2604" s="445"/>
      <c r="E2604" s="446"/>
    </row>
    <row r="2605" spans="1:5">
      <c r="A2605" s="441">
        <v>2603</v>
      </c>
      <c r="B2605" s="445"/>
      <c r="C2605" s="446"/>
      <c r="D2605" s="445"/>
      <c r="E2605" s="446"/>
    </row>
    <row r="2606" spans="1:5">
      <c r="A2606" s="441">
        <v>2604</v>
      </c>
      <c r="B2606" s="445"/>
      <c r="C2606" s="446"/>
      <c r="D2606" s="445"/>
      <c r="E2606" s="446"/>
    </row>
    <row r="2607" spans="1:5">
      <c r="A2607" s="441">
        <v>2605</v>
      </c>
      <c r="B2607" s="445"/>
      <c r="C2607" s="446"/>
      <c r="D2607" s="445"/>
      <c r="E2607" s="446"/>
    </row>
    <row r="2608" spans="1:5">
      <c r="A2608" s="441">
        <v>2606</v>
      </c>
      <c r="B2608" s="445"/>
      <c r="C2608" s="446"/>
      <c r="D2608" s="445"/>
      <c r="E2608" s="446"/>
    </row>
    <row r="2609" spans="1:5">
      <c r="A2609" s="441">
        <v>2607</v>
      </c>
      <c r="B2609" s="445"/>
      <c r="C2609" s="446"/>
      <c r="D2609" s="445"/>
      <c r="E2609" s="446"/>
    </row>
    <row r="2610" spans="1:5">
      <c r="A2610" s="441">
        <v>2608</v>
      </c>
      <c r="B2610" s="445"/>
      <c r="C2610" s="446"/>
      <c r="D2610" s="445"/>
      <c r="E2610" s="446"/>
    </row>
    <row r="2611" spans="1:5">
      <c r="A2611" s="441">
        <v>2609</v>
      </c>
      <c r="B2611" s="445"/>
      <c r="C2611" s="446"/>
      <c r="D2611" s="445"/>
      <c r="E2611" s="446"/>
    </row>
    <row r="2612" spans="1:5">
      <c r="A2612" s="441">
        <v>2610</v>
      </c>
      <c r="B2612" s="445"/>
      <c r="C2612" s="446"/>
      <c r="D2612" s="445"/>
      <c r="E2612" s="446"/>
    </row>
    <row r="2613" spans="1:5">
      <c r="A2613" s="441">
        <v>2611</v>
      </c>
      <c r="B2613" s="445"/>
      <c r="C2613" s="446"/>
      <c r="D2613" s="445"/>
      <c r="E2613" s="446"/>
    </row>
    <row r="2614" spans="1:5">
      <c r="A2614" s="441">
        <v>2612</v>
      </c>
      <c r="B2614" s="445"/>
      <c r="C2614" s="446"/>
      <c r="D2614" s="445"/>
      <c r="E2614" s="446"/>
    </row>
    <row r="2615" spans="1:5">
      <c r="A2615" s="441">
        <v>2613</v>
      </c>
      <c r="B2615" s="445"/>
      <c r="C2615" s="446"/>
      <c r="D2615" s="445"/>
      <c r="E2615" s="446"/>
    </row>
    <row r="2616" spans="1:5">
      <c r="A2616" s="441">
        <v>2614</v>
      </c>
      <c r="B2616" s="445"/>
      <c r="C2616" s="446"/>
      <c r="D2616" s="445"/>
      <c r="E2616" s="446"/>
    </row>
    <row r="2617" spans="1:5">
      <c r="A2617" s="441">
        <v>2615</v>
      </c>
      <c r="B2617" s="445"/>
      <c r="C2617" s="446"/>
      <c r="D2617" s="445"/>
      <c r="E2617" s="446"/>
    </row>
    <row r="2618" spans="1:5">
      <c r="A2618" s="441">
        <v>2616</v>
      </c>
      <c r="B2618" s="445"/>
      <c r="C2618" s="446"/>
      <c r="D2618" s="445"/>
      <c r="E2618" s="446"/>
    </row>
    <row r="2619" spans="1:5">
      <c r="A2619" s="441">
        <v>2617</v>
      </c>
      <c r="B2619" s="445"/>
      <c r="C2619" s="446"/>
      <c r="D2619" s="445"/>
      <c r="E2619" s="446"/>
    </row>
    <row r="2620" spans="1:5">
      <c r="A2620" s="441">
        <v>2618</v>
      </c>
      <c r="B2620" s="445"/>
      <c r="C2620" s="446"/>
      <c r="D2620" s="445"/>
      <c r="E2620" s="446"/>
    </row>
    <row r="2621" spans="1:5">
      <c r="A2621" s="441">
        <v>2619</v>
      </c>
      <c r="B2621" s="445"/>
      <c r="C2621" s="446"/>
      <c r="D2621" s="445"/>
      <c r="E2621" s="446"/>
    </row>
    <row r="2622" spans="1:5">
      <c r="A2622" s="441">
        <v>2620</v>
      </c>
      <c r="B2622" s="445"/>
      <c r="C2622" s="446"/>
      <c r="D2622" s="445"/>
      <c r="E2622" s="446"/>
    </row>
    <row r="2623" spans="1:5">
      <c r="A2623" s="441">
        <v>2621</v>
      </c>
      <c r="B2623" s="445"/>
      <c r="C2623" s="446"/>
      <c r="D2623" s="445"/>
      <c r="E2623" s="446"/>
    </row>
    <row r="2624" spans="1:5">
      <c r="A2624" s="441">
        <v>2622</v>
      </c>
      <c r="B2624" s="445"/>
      <c r="C2624" s="446"/>
      <c r="D2624" s="445"/>
      <c r="E2624" s="446"/>
    </row>
    <row r="2625" spans="1:5">
      <c r="A2625" s="441">
        <v>2623</v>
      </c>
      <c r="B2625" s="445"/>
      <c r="C2625" s="446"/>
      <c r="D2625" s="445"/>
      <c r="E2625" s="446"/>
    </row>
    <row r="2626" spans="1:5">
      <c r="A2626" s="441">
        <v>2624</v>
      </c>
      <c r="B2626" s="445"/>
      <c r="C2626" s="446"/>
      <c r="D2626" s="445"/>
      <c r="E2626" s="446"/>
    </row>
    <row r="2627" spans="1:5">
      <c r="A2627" s="441">
        <v>2625</v>
      </c>
      <c r="B2627" s="445"/>
      <c r="C2627" s="446"/>
      <c r="D2627" s="445"/>
      <c r="E2627" s="446"/>
    </row>
    <row r="2628" spans="1:5">
      <c r="A2628" s="441">
        <v>2626</v>
      </c>
      <c r="B2628" s="445"/>
      <c r="C2628" s="446"/>
      <c r="D2628" s="445"/>
      <c r="E2628" s="446"/>
    </row>
    <row r="2629" spans="1:5">
      <c r="A2629" s="441">
        <v>2627</v>
      </c>
      <c r="B2629" s="445"/>
      <c r="C2629" s="446"/>
      <c r="D2629" s="445"/>
      <c r="E2629" s="446"/>
    </row>
    <row r="2630" spans="1:5">
      <c r="A2630" s="441">
        <v>2628</v>
      </c>
      <c r="B2630" s="445"/>
      <c r="C2630" s="446"/>
      <c r="D2630" s="445"/>
      <c r="E2630" s="446"/>
    </row>
    <row r="2631" spans="1:5">
      <c r="A2631" s="441">
        <v>2629</v>
      </c>
      <c r="B2631" s="445"/>
      <c r="C2631" s="446"/>
      <c r="D2631" s="445"/>
      <c r="E2631" s="446"/>
    </row>
    <row r="2632" spans="1:5">
      <c r="A2632" s="441">
        <v>2630</v>
      </c>
      <c r="B2632" s="445"/>
      <c r="C2632" s="446"/>
      <c r="D2632" s="445"/>
      <c r="E2632" s="446"/>
    </row>
    <row r="2633" spans="1:5">
      <c r="A2633" s="441">
        <v>2631</v>
      </c>
      <c r="B2633" s="445"/>
      <c r="C2633" s="446"/>
      <c r="D2633" s="445"/>
      <c r="E2633" s="446"/>
    </row>
    <row r="2634" spans="1:5">
      <c r="A2634" s="441">
        <v>2632</v>
      </c>
      <c r="B2634" s="445"/>
      <c r="C2634" s="446"/>
      <c r="D2634" s="445"/>
      <c r="E2634" s="446"/>
    </row>
    <row r="2635" spans="1:5">
      <c r="A2635" s="441">
        <v>2633</v>
      </c>
      <c r="B2635" s="445"/>
      <c r="C2635" s="446"/>
      <c r="D2635" s="445"/>
      <c r="E2635" s="446"/>
    </row>
    <row r="2636" spans="1:5">
      <c r="A2636" s="441">
        <v>2634</v>
      </c>
      <c r="B2636" s="445"/>
      <c r="C2636" s="446"/>
      <c r="D2636" s="445"/>
      <c r="E2636" s="446"/>
    </row>
    <row r="2637" spans="1:5">
      <c r="A2637" s="441">
        <v>2635</v>
      </c>
      <c r="B2637" s="445"/>
      <c r="C2637" s="446"/>
      <c r="D2637" s="445"/>
      <c r="E2637" s="446"/>
    </row>
    <row r="2638" spans="1:5">
      <c r="A2638" s="441">
        <v>2636</v>
      </c>
      <c r="B2638" s="445"/>
      <c r="C2638" s="446"/>
      <c r="D2638" s="445"/>
      <c r="E2638" s="446"/>
    </row>
    <row r="2639" spans="1:5">
      <c r="A2639" s="441">
        <v>2637</v>
      </c>
      <c r="B2639" s="445"/>
      <c r="C2639" s="446"/>
      <c r="D2639" s="445"/>
      <c r="E2639" s="446"/>
    </row>
    <row r="2640" spans="1:5">
      <c r="A2640" s="441">
        <v>2638</v>
      </c>
      <c r="B2640" s="445"/>
      <c r="C2640" s="446"/>
      <c r="D2640" s="445"/>
      <c r="E2640" s="446"/>
    </row>
    <row r="2641" spans="1:5">
      <c r="A2641" s="441">
        <v>2639</v>
      </c>
      <c r="B2641" s="445"/>
      <c r="C2641" s="446"/>
      <c r="D2641" s="445"/>
      <c r="E2641" s="446"/>
    </row>
    <row r="2642" spans="1:5">
      <c r="A2642" s="441">
        <v>2640</v>
      </c>
      <c r="B2642" s="445"/>
      <c r="C2642" s="446"/>
      <c r="D2642" s="445"/>
      <c r="E2642" s="446"/>
    </row>
    <row r="2643" spans="1:5">
      <c r="A2643" s="441">
        <v>2641</v>
      </c>
      <c r="B2643" s="445"/>
      <c r="C2643" s="446"/>
      <c r="D2643" s="445"/>
      <c r="E2643" s="446"/>
    </row>
    <row r="2644" spans="1:5">
      <c r="A2644" s="441">
        <v>2642</v>
      </c>
      <c r="B2644" s="445"/>
      <c r="C2644" s="446"/>
      <c r="D2644" s="445"/>
      <c r="E2644" s="446"/>
    </row>
    <row r="2645" spans="1:5">
      <c r="A2645" s="441">
        <v>2643</v>
      </c>
      <c r="B2645" s="445"/>
      <c r="C2645" s="446"/>
      <c r="D2645" s="445"/>
      <c r="E2645" s="446"/>
    </row>
    <row r="2646" spans="1:5">
      <c r="A2646" s="441">
        <v>2644</v>
      </c>
      <c r="B2646" s="445"/>
      <c r="C2646" s="446"/>
      <c r="D2646" s="445"/>
      <c r="E2646" s="446"/>
    </row>
    <row r="2647" spans="1:5">
      <c r="A2647" s="441">
        <v>2645</v>
      </c>
      <c r="B2647" s="445"/>
      <c r="C2647" s="446"/>
      <c r="D2647" s="445"/>
      <c r="E2647" s="446"/>
    </row>
    <row r="2648" spans="1:5">
      <c r="A2648" s="441">
        <v>2646</v>
      </c>
      <c r="B2648" s="445"/>
      <c r="C2648" s="446"/>
      <c r="D2648" s="445"/>
      <c r="E2648" s="446"/>
    </row>
    <row r="2649" spans="1:5">
      <c r="A2649" s="441">
        <v>2647</v>
      </c>
      <c r="B2649" s="445"/>
      <c r="C2649" s="446"/>
      <c r="D2649" s="445"/>
      <c r="E2649" s="446"/>
    </row>
    <row r="2650" spans="1:5">
      <c r="A2650" s="441">
        <v>2648</v>
      </c>
      <c r="B2650" s="445"/>
      <c r="C2650" s="446"/>
      <c r="D2650" s="445"/>
      <c r="E2650" s="446"/>
    </row>
    <row r="2651" spans="1:5">
      <c r="A2651" s="441">
        <v>2649</v>
      </c>
      <c r="B2651" s="445"/>
      <c r="C2651" s="446"/>
      <c r="D2651" s="445"/>
      <c r="E2651" s="446"/>
    </row>
    <row r="2652" spans="1:5">
      <c r="A2652" s="441">
        <v>2650</v>
      </c>
      <c r="B2652" s="445"/>
      <c r="C2652" s="446"/>
      <c r="D2652" s="445"/>
      <c r="E2652" s="446"/>
    </row>
    <row r="2653" spans="1:5">
      <c r="A2653" s="441">
        <v>2651</v>
      </c>
      <c r="B2653" s="445"/>
      <c r="C2653" s="446"/>
      <c r="D2653" s="445"/>
      <c r="E2653" s="446"/>
    </row>
    <row r="2654" spans="1:5">
      <c r="A2654" s="441">
        <v>2652</v>
      </c>
      <c r="B2654" s="445"/>
      <c r="C2654" s="446"/>
      <c r="D2654" s="445"/>
      <c r="E2654" s="446"/>
    </row>
    <row r="2655" spans="1:5">
      <c r="A2655" s="441">
        <v>2653</v>
      </c>
      <c r="B2655" s="445"/>
      <c r="C2655" s="446"/>
      <c r="D2655" s="445"/>
      <c r="E2655" s="446"/>
    </row>
    <row r="2656" spans="1:5">
      <c r="A2656" s="441">
        <v>2654</v>
      </c>
      <c r="B2656" s="445"/>
      <c r="C2656" s="446"/>
      <c r="D2656" s="445"/>
      <c r="E2656" s="446"/>
    </row>
    <row r="2657" spans="1:5">
      <c r="A2657" s="441">
        <v>2655</v>
      </c>
      <c r="B2657" s="445"/>
      <c r="C2657" s="446"/>
      <c r="D2657" s="445"/>
      <c r="E2657" s="446"/>
    </row>
    <row r="2658" spans="1:5">
      <c r="A2658" s="441">
        <v>2656</v>
      </c>
      <c r="B2658" s="445"/>
      <c r="C2658" s="446"/>
      <c r="D2658" s="445"/>
      <c r="E2658" s="446"/>
    </row>
    <row r="2659" spans="1:5">
      <c r="A2659" s="441">
        <v>2657</v>
      </c>
      <c r="B2659" s="445"/>
      <c r="C2659" s="446"/>
      <c r="D2659" s="445"/>
      <c r="E2659" s="446"/>
    </row>
    <row r="2660" spans="1:5">
      <c r="A2660" s="441">
        <v>2658</v>
      </c>
      <c r="B2660" s="445"/>
      <c r="C2660" s="446"/>
      <c r="D2660" s="445"/>
      <c r="E2660" s="446"/>
    </row>
    <row r="2661" spans="1:5">
      <c r="A2661" s="441">
        <v>2659</v>
      </c>
      <c r="B2661" s="445"/>
      <c r="C2661" s="446"/>
      <c r="D2661" s="445"/>
      <c r="E2661" s="446"/>
    </row>
    <row r="2662" spans="1:5">
      <c r="A2662" s="441">
        <v>2660</v>
      </c>
      <c r="B2662" s="445"/>
      <c r="C2662" s="446"/>
      <c r="D2662" s="445"/>
      <c r="E2662" s="446"/>
    </row>
    <row r="2663" spans="1:5">
      <c r="A2663" s="441">
        <v>2661</v>
      </c>
      <c r="B2663" s="445"/>
      <c r="C2663" s="446"/>
      <c r="D2663" s="445"/>
      <c r="E2663" s="446"/>
    </row>
    <row r="2664" spans="1:5">
      <c r="A2664" s="441">
        <v>2662</v>
      </c>
      <c r="B2664" s="445"/>
      <c r="C2664" s="446"/>
      <c r="D2664" s="445"/>
      <c r="E2664" s="446"/>
    </row>
    <row r="2665" spans="1:5">
      <c r="A2665" s="441">
        <v>2663</v>
      </c>
      <c r="B2665" s="445"/>
      <c r="C2665" s="446"/>
      <c r="D2665" s="445"/>
      <c r="E2665" s="446"/>
    </row>
    <row r="2666" spans="1:5">
      <c r="A2666" s="441">
        <v>2664</v>
      </c>
      <c r="B2666" s="445"/>
      <c r="C2666" s="446"/>
      <c r="D2666" s="445"/>
      <c r="E2666" s="446"/>
    </row>
    <row r="2667" spans="1:5">
      <c r="A2667" s="441">
        <v>2665</v>
      </c>
      <c r="B2667" s="445"/>
      <c r="C2667" s="446"/>
      <c r="D2667" s="445"/>
      <c r="E2667" s="446"/>
    </row>
    <row r="2668" spans="1:5">
      <c r="A2668" s="441">
        <v>2666</v>
      </c>
      <c r="B2668" s="445"/>
      <c r="C2668" s="446"/>
      <c r="D2668" s="445"/>
      <c r="E2668" s="446"/>
    </row>
    <row r="2669" spans="1:5">
      <c r="A2669" s="441">
        <v>2667</v>
      </c>
      <c r="B2669" s="445"/>
      <c r="C2669" s="446"/>
      <c r="D2669" s="445"/>
      <c r="E2669" s="446"/>
    </row>
    <row r="2670" spans="1:5">
      <c r="A2670" s="441">
        <v>2668</v>
      </c>
      <c r="B2670" s="445"/>
      <c r="C2670" s="446"/>
      <c r="D2670" s="445"/>
      <c r="E2670" s="446"/>
    </row>
    <row r="2671" spans="1:5">
      <c r="A2671" s="441">
        <v>2669</v>
      </c>
      <c r="B2671" s="445"/>
      <c r="C2671" s="446"/>
      <c r="D2671" s="445"/>
      <c r="E2671" s="446"/>
    </row>
    <row r="2672" spans="1:5">
      <c r="A2672" s="441">
        <v>2670</v>
      </c>
      <c r="B2672" s="445"/>
      <c r="C2672" s="446"/>
      <c r="D2672" s="445"/>
      <c r="E2672" s="446"/>
    </row>
    <row r="2673" spans="1:5">
      <c r="A2673" s="441">
        <v>2671</v>
      </c>
      <c r="B2673" s="445"/>
      <c r="C2673" s="446"/>
      <c r="D2673" s="445"/>
      <c r="E2673" s="446"/>
    </row>
    <row r="2674" spans="1:5">
      <c r="A2674" s="441">
        <v>2672</v>
      </c>
      <c r="B2674" s="445"/>
      <c r="C2674" s="446"/>
      <c r="D2674" s="445"/>
      <c r="E2674" s="446"/>
    </row>
    <row r="2675" spans="1:5">
      <c r="A2675" s="441">
        <v>2673</v>
      </c>
      <c r="B2675" s="445"/>
      <c r="C2675" s="446"/>
      <c r="D2675" s="445"/>
      <c r="E2675" s="446"/>
    </row>
    <row r="2676" spans="1:5">
      <c r="A2676" s="441">
        <v>2674</v>
      </c>
      <c r="B2676" s="445"/>
      <c r="C2676" s="446"/>
      <c r="D2676" s="445"/>
      <c r="E2676" s="446"/>
    </row>
    <row r="2677" spans="1:5">
      <c r="A2677" s="441">
        <v>2675</v>
      </c>
      <c r="B2677" s="445"/>
      <c r="C2677" s="446"/>
      <c r="D2677" s="445"/>
      <c r="E2677" s="446"/>
    </row>
    <row r="2678" spans="1:5">
      <c r="A2678" s="441">
        <v>2676</v>
      </c>
      <c r="B2678" s="445"/>
      <c r="C2678" s="446"/>
      <c r="D2678" s="445"/>
      <c r="E2678" s="446"/>
    </row>
    <row r="2679" spans="1:5">
      <c r="A2679" s="441">
        <v>2677</v>
      </c>
      <c r="B2679" s="445"/>
      <c r="C2679" s="446"/>
      <c r="D2679" s="445"/>
      <c r="E2679" s="446"/>
    </row>
    <row r="2680" spans="1:5">
      <c r="A2680" s="441">
        <v>2678</v>
      </c>
      <c r="B2680" s="445"/>
      <c r="C2680" s="446"/>
      <c r="D2680" s="445"/>
      <c r="E2680" s="446"/>
    </row>
    <row r="2681" spans="1:5">
      <c r="A2681" s="441">
        <v>2679</v>
      </c>
      <c r="B2681" s="445"/>
      <c r="C2681" s="446"/>
      <c r="D2681" s="445"/>
      <c r="E2681" s="446"/>
    </row>
    <row r="2682" spans="1:5">
      <c r="A2682" s="441">
        <v>2680</v>
      </c>
      <c r="B2682" s="445"/>
      <c r="C2682" s="446"/>
      <c r="D2682" s="445"/>
      <c r="E2682" s="446"/>
    </row>
    <row r="2683" spans="1:5">
      <c r="A2683" s="441">
        <v>2681</v>
      </c>
      <c r="B2683" s="445"/>
      <c r="C2683" s="446"/>
      <c r="D2683" s="445"/>
      <c r="E2683" s="446"/>
    </row>
    <row r="2684" spans="1:5">
      <c r="A2684" s="441">
        <v>2682</v>
      </c>
      <c r="B2684" s="445"/>
      <c r="C2684" s="446"/>
      <c r="D2684" s="445"/>
      <c r="E2684" s="446"/>
    </row>
    <row r="2685" spans="1:5">
      <c r="A2685" s="441">
        <v>2683</v>
      </c>
      <c r="B2685" s="445"/>
      <c r="C2685" s="446"/>
      <c r="D2685" s="445"/>
      <c r="E2685" s="446"/>
    </row>
    <row r="2686" spans="1:5">
      <c r="A2686" s="441">
        <v>2684</v>
      </c>
      <c r="B2686" s="445"/>
      <c r="C2686" s="446"/>
      <c r="D2686" s="445"/>
      <c r="E2686" s="446"/>
    </row>
    <row r="2687" spans="1:5">
      <c r="A2687" s="441">
        <v>2685</v>
      </c>
      <c r="B2687" s="445"/>
      <c r="C2687" s="446"/>
      <c r="D2687" s="445"/>
      <c r="E2687" s="446"/>
    </row>
    <row r="2688" spans="1:5">
      <c r="A2688" s="441">
        <v>2686</v>
      </c>
      <c r="B2688" s="445"/>
      <c r="C2688" s="446"/>
      <c r="D2688" s="445"/>
      <c r="E2688" s="446"/>
    </row>
    <row r="2689" spans="1:5">
      <c r="A2689" s="441">
        <v>2687</v>
      </c>
      <c r="B2689" s="445"/>
      <c r="C2689" s="446"/>
      <c r="D2689" s="445"/>
      <c r="E2689" s="446"/>
    </row>
    <row r="2690" spans="1:5">
      <c r="A2690" s="441">
        <v>2688</v>
      </c>
      <c r="B2690" s="445"/>
      <c r="C2690" s="446"/>
      <c r="D2690" s="445"/>
      <c r="E2690" s="446"/>
    </row>
    <row r="2691" spans="1:5">
      <c r="A2691" s="441">
        <v>2689</v>
      </c>
      <c r="B2691" s="445"/>
      <c r="C2691" s="446"/>
      <c r="D2691" s="445"/>
      <c r="E2691" s="446"/>
    </row>
    <row r="2692" spans="1:5">
      <c r="A2692" s="441">
        <v>2690</v>
      </c>
      <c r="B2692" s="445"/>
      <c r="C2692" s="446"/>
      <c r="D2692" s="445"/>
      <c r="E2692" s="446"/>
    </row>
    <row r="2693" spans="1:5">
      <c r="A2693" s="441">
        <v>2691</v>
      </c>
      <c r="B2693" s="445"/>
      <c r="C2693" s="446"/>
      <c r="D2693" s="445"/>
      <c r="E2693" s="446"/>
    </row>
    <row r="2694" spans="1:5">
      <c r="A2694" s="441">
        <v>2692</v>
      </c>
      <c r="B2694" s="445"/>
      <c r="C2694" s="446"/>
      <c r="D2694" s="445"/>
      <c r="E2694" s="446"/>
    </row>
    <row r="2695" spans="1:5">
      <c r="A2695" s="441">
        <v>2693</v>
      </c>
      <c r="B2695" s="445"/>
      <c r="C2695" s="446"/>
      <c r="D2695" s="445"/>
      <c r="E2695" s="446"/>
    </row>
    <row r="2696" spans="1:5">
      <c r="A2696" s="441">
        <v>2694</v>
      </c>
      <c r="B2696" s="445"/>
      <c r="C2696" s="446"/>
      <c r="D2696" s="445"/>
      <c r="E2696" s="446"/>
    </row>
    <row r="2697" spans="1:5">
      <c r="A2697" s="441">
        <v>2695</v>
      </c>
      <c r="B2697" s="445"/>
      <c r="C2697" s="446"/>
      <c r="D2697" s="445"/>
      <c r="E2697" s="446"/>
    </row>
    <row r="2698" spans="1:5">
      <c r="A2698" s="441">
        <v>2696</v>
      </c>
      <c r="B2698" s="445"/>
      <c r="C2698" s="446"/>
      <c r="D2698" s="445"/>
      <c r="E2698" s="446"/>
    </row>
    <row r="2699" spans="1:5">
      <c r="A2699" s="441">
        <v>2697</v>
      </c>
      <c r="B2699" s="445"/>
      <c r="C2699" s="446"/>
      <c r="D2699" s="445"/>
      <c r="E2699" s="446"/>
    </row>
    <row r="2700" spans="1:5">
      <c r="A2700" s="441">
        <v>2698</v>
      </c>
      <c r="B2700" s="445"/>
      <c r="C2700" s="446"/>
      <c r="D2700" s="445"/>
      <c r="E2700" s="446"/>
    </row>
    <row r="2701" spans="1:5">
      <c r="A2701" s="441">
        <v>2699</v>
      </c>
      <c r="B2701" s="445"/>
      <c r="C2701" s="446"/>
      <c r="D2701" s="445"/>
      <c r="E2701" s="446"/>
    </row>
    <row r="2702" spans="1:5">
      <c r="A2702" s="441">
        <v>2700</v>
      </c>
      <c r="B2702" s="445"/>
      <c r="C2702" s="446"/>
      <c r="D2702" s="445"/>
      <c r="E2702" s="446"/>
    </row>
    <row r="2703" spans="1:5">
      <c r="A2703" s="441">
        <v>2701</v>
      </c>
      <c r="B2703" s="445"/>
      <c r="C2703" s="446"/>
      <c r="D2703" s="445"/>
      <c r="E2703" s="446"/>
    </row>
    <row r="2704" spans="1:5">
      <c r="A2704" s="441">
        <v>2702</v>
      </c>
      <c r="B2704" s="445"/>
      <c r="C2704" s="446"/>
      <c r="D2704" s="445"/>
      <c r="E2704" s="446"/>
    </row>
    <row r="2705" spans="1:5">
      <c r="A2705" s="441">
        <v>2703</v>
      </c>
      <c r="B2705" s="445"/>
      <c r="C2705" s="446"/>
      <c r="D2705" s="445"/>
      <c r="E2705" s="446"/>
    </row>
    <row r="2706" spans="1:5">
      <c r="A2706" s="441">
        <v>2704</v>
      </c>
      <c r="B2706" s="445"/>
      <c r="C2706" s="446"/>
      <c r="D2706" s="445"/>
      <c r="E2706" s="446"/>
    </row>
    <row r="2707" spans="1:5">
      <c r="A2707" s="441">
        <v>2705</v>
      </c>
      <c r="B2707" s="445"/>
      <c r="C2707" s="446"/>
      <c r="D2707" s="445"/>
      <c r="E2707" s="446"/>
    </row>
    <row r="2708" spans="1:5">
      <c r="A2708" s="441">
        <v>2706</v>
      </c>
      <c r="B2708" s="445"/>
      <c r="C2708" s="446"/>
      <c r="D2708" s="445"/>
      <c r="E2708" s="446"/>
    </row>
    <row r="2709" spans="1:5">
      <c r="A2709" s="441">
        <v>2707</v>
      </c>
      <c r="B2709" s="445"/>
      <c r="C2709" s="446"/>
      <c r="D2709" s="445"/>
      <c r="E2709" s="446"/>
    </row>
    <row r="2710" spans="1:5">
      <c r="A2710" s="441">
        <v>2708</v>
      </c>
      <c r="B2710" s="445"/>
      <c r="C2710" s="446"/>
      <c r="D2710" s="445"/>
      <c r="E2710" s="446"/>
    </row>
    <row r="2711" spans="1:5">
      <c r="A2711" s="441">
        <v>2709</v>
      </c>
      <c r="B2711" s="445"/>
      <c r="C2711" s="446"/>
      <c r="D2711" s="445"/>
      <c r="E2711" s="446"/>
    </row>
    <row r="2712" spans="1:5">
      <c r="A2712" s="441">
        <v>2710</v>
      </c>
      <c r="B2712" s="445"/>
      <c r="C2712" s="446"/>
      <c r="D2712" s="445"/>
      <c r="E2712" s="446"/>
    </row>
    <row r="2713" spans="1:5">
      <c r="A2713" s="441">
        <v>2711</v>
      </c>
      <c r="B2713" s="445"/>
      <c r="C2713" s="446"/>
      <c r="D2713" s="445"/>
      <c r="E2713" s="446"/>
    </row>
    <row r="2714" spans="1:5">
      <c r="A2714" s="441">
        <v>2712</v>
      </c>
      <c r="B2714" s="445"/>
      <c r="C2714" s="446"/>
      <c r="D2714" s="445"/>
      <c r="E2714" s="446"/>
    </row>
    <row r="2715" spans="1:5">
      <c r="A2715" s="441">
        <v>2713</v>
      </c>
      <c r="B2715" s="445"/>
      <c r="C2715" s="446"/>
      <c r="D2715" s="445"/>
      <c r="E2715" s="446"/>
    </row>
    <row r="2716" spans="1:5">
      <c r="A2716" s="441">
        <v>2714</v>
      </c>
      <c r="B2716" s="445"/>
      <c r="C2716" s="446"/>
      <c r="D2716" s="445"/>
      <c r="E2716" s="446"/>
    </row>
    <row r="2717" spans="1:5">
      <c r="A2717" s="441">
        <v>2715</v>
      </c>
      <c r="B2717" s="445"/>
      <c r="C2717" s="446"/>
      <c r="D2717" s="445"/>
      <c r="E2717" s="446"/>
    </row>
    <row r="2718" spans="1:5">
      <c r="A2718" s="441">
        <v>2716</v>
      </c>
      <c r="B2718" s="445"/>
      <c r="C2718" s="446"/>
      <c r="D2718" s="445"/>
      <c r="E2718" s="446"/>
    </row>
    <row r="2719" spans="1:5">
      <c r="A2719" s="441">
        <v>2717</v>
      </c>
      <c r="B2719" s="445"/>
      <c r="C2719" s="446"/>
      <c r="D2719" s="445"/>
      <c r="E2719" s="446"/>
    </row>
    <row r="2720" spans="1:5">
      <c r="A2720" s="441">
        <v>2718</v>
      </c>
      <c r="B2720" s="445"/>
      <c r="C2720" s="446"/>
      <c r="D2720" s="445"/>
      <c r="E2720" s="446"/>
    </row>
    <row r="2721" spans="1:5">
      <c r="A2721" s="441">
        <v>2719</v>
      </c>
      <c r="B2721" s="445"/>
      <c r="C2721" s="446"/>
      <c r="D2721" s="445"/>
      <c r="E2721" s="446"/>
    </row>
    <row r="2722" spans="1:5">
      <c r="A2722" s="441">
        <v>2720</v>
      </c>
      <c r="B2722" s="445"/>
      <c r="C2722" s="446"/>
      <c r="D2722" s="445"/>
      <c r="E2722" s="446"/>
    </row>
    <row r="2723" spans="1:5">
      <c r="A2723" s="441">
        <v>2721</v>
      </c>
      <c r="B2723" s="445"/>
      <c r="C2723" s="446"/>
      <c r="D2723" s="445"/>
      <c r="E2723" s="446"/>
    </row>
    <row r="2724" spans="1:5">
      <c r="A2724" s="441">
        <v>2722</v>
      </c>
      <c r="B2724" s="445"/>
      <c r="C2724" s="446"/>
      <c r="D2724" s="445"/>
      <c r="E2724" s="446"/>
    </row>
    <row r="2725" spans="1:5">
      <c r="A2725" s="441">
        <v>2723</v>
      </c>
      <c r="B2725" s="445"/>
      <c r="C2725" s="446"/>
      <c r="D2725" s="445"/>
      <c r="E2725" s="446"/>
    </row>
    <row r="2726" spans="1:5">
      <c r="A2726" s="441">
        <v>2724</v>
      </c>
      <c r="B2726" s="445"/>
      <c r="C2726" s="446"/>
      <c r="D2726" s="445"/>
      <c r="E2726" s="446"/>
    </row>
    <row r="2727" spans="1:5">
      <c r="A2727" s="441">
        <v>2725</v>
      </c>
      <c r="B2727" s="445"/>
      <c r="C2727" s="446"/>
      <c r="D2727" s="445"/>
      <c r="E2727" s="446"/>
    </row>
    <row r="2728" spans="1:5">
      <c r="A2728" s="441">
        <v>2726</v>
      </c>
      <c r="B2728" s="445"/>
      <c r="C2728" s="446"/>
      <c r="D2728" s="445"/>
      <c r="E2728" s="446"/>
    </row>
    <row r="2729" spans="1:5">
      <c r="A2729" s="441">
        <v>2727</v>
      </c>
      <c r="B2729" s="445"/>
      <c r="C2729" s="446"/>
      <c r="D2729" s="445"/>
      <c r="E2729" s="446"/>
    </row>
    <row r="2730" spans="1:5">
      <c r="A2730" s="441">
        <v>2728</v>
      </c>
      <c r="B2730" s="445"/>
      <c r="C2730" s="446"/>
      <c r="D2730" s="445"/>
      <c r="E2730" s="446"/>
    </row>
    <row r="2731" spans="1:5">
      <c r="A2731" s="441">
        <v>2729</v>
      </c>
      <c r="B2731" s="445"/>
      <c r="C2731" s="446"/>
      <c r="D2731" s="445"/>
      <c r="E2731" s="446"/>
    </row>
    <row r="2732" spans="1:5">
      <c r="A2732" s="441">
        <v>2730</v>
      </c>
      <c r="B2732" s="445"/>
      <c r="C2732" s="446"/>
      <c r="D2732" s="445"/>
      <c r="E2732" s="446"/>
    </row>
    <row r="2733" spans="1:5">
      <c r="A2733" s="441">
        <v>2731</v>
      </c>
      <c r="B2733" s="445"/>
      <c r="C2733" s="446"/>
      <c r="D2733" s="445"/>
      <c r="E2733" s="446"/>
    </row>
    <row r="2734" spans="1:5">
      <c r="A2734" s="441">
        <v>2732</v>
      </c>
      <c r="B2734" s="445"/>
      <c r="C2734" s="446"/>
      <c r="D2734" s="445"/>
      <c r="E2734" s="446"/>
    </row>
    <row r="2735" spans="1:5">
      <c r="A2735" s="441">
        <v>2733</v>
      </c>
      <c r="B2735" s="445"/>
      <c r="C2735" s="446"/>
      <c r="D2735" s="445"/>
      <c r="E2735" s="446"/>
    </row>
    <row r="2736" spans="1:5">
      <c r="A2736" s="441">
        <v>2734</v>
      </c>
      <c r="B2736" s="445"/>
      <c r="C2736" s="446"/>
      <c r="D2736" s="445"/>
      <c r="E2736" s="446"/>
    </row>
    <row r="2737" spans="1:5">
      <c r="A2737" s="441">
        <v>2735</v>
      </c>
      <c r="B2737" s="445"/>
      <c r="C2737" s="446"/>
      <c r="D2737" s="445"/>
      <c r="E2737" s="446"/>
    </row>
    <row r="2738" spans="1:5">
      <c r="A2738" s="441">
        <v>2736</v>
      </c>
      <c r="B2738" s="445"/>
      <c r="C2738" s="446"/>
      <c r="D2738" s="445"/>
      <c r="E2738" s="446"/>
    </row>
    <row r="2739" spans="1:5">
      <c r="A2739" s="441">
        <v>2737</v>
      </c>
      <c r="B2739" s="445"/>
      <c r="C2739" s="446"/>
      <c r="D2739" s="445"/>
      <c r="E2739" s="446"/>
    </row>
    <row r="2740" spans="1:5">
      <c r="A2740" s="441">
        <v>2738</v>
      </c>
      <c r="B2740" s="445"/>
      <c r="C2740" s="446"/>
      <c r="D2740" s="445"/>
      <c r="E2740" s="446"/>
    </row>
    <row r="2741" spans="1:5">
      <c r="A2741" s="441">
        <v>2739</v>
      </c>
      <c r="B2741" s="445"/>
      <c r="C2741" s="446"/>
      <c r="D2741" s="445"/>
      <c r="E2741" s="446"/>
    </row>
    <row r="2742" spans="1:5">
      <c r="A2742" s="441">
        <v>2740</v>
      </c>
      <c r="B2742" s="445"/>
      <c r="C2742" s="446"/>
      <c r="D2742" s="445"/>
      <c r="E2742" s="446"/>
    </row>
    <row r="2743" spans="1:5">
      <c r="A2743" s="441">
        <v>2741</v>
      </c>
      <c r="B2743" s="445"/>
      <c r="C2743" s="446"/>
      <c r="D2743" s="445"/>
      <c r="E2743" s="446"/>
    </row>
    <row r="2744" spans="1:5">
      <c r="A2744" s="441">
        <v>2742</v>
      </c>
      <c r="B2744" s="445"/>
      <c r="C2744" s="446"/>
      <c r="D2744" s="445"/>
      <c r="E2744" s="446"/>
    </row>
    <row r="2745" spans="1:5">
      <c r="A2745" s="441">
        <v>2743</v>
      </c>
      <c r="B2745" s="445"/>
      <c r="C2745" s="446"/>
      <c r="D2745" s="445"/>
      <c r="E2745" s="446"/>
    </row>
    <row r="2746" spans="1:5">
      <c r="A2746" s="441">
        <v>2744</v>
      </c>
      <c r="B2746" s="445"/>
      <c r="C2746" s="446"/>
      <c r="D2746" s="445"/>
      <c r="E2746" s="446"/>
    </row>
    <row r="2747" spans="1:5">
      <c r="A2747" s="441">
        <v>2745</v>
      </c>
      <c r="B2747" s="445"/>
      <c r="C2747" s="446"/>
      <c r="D2747" s="445"/>
      <c r="E2747" s="446"/>
    </row>
    <row r="2748" spans="1:5">
      <c r="A2748" s="441">
        <v>2746</v>
      </c>
      <c r="B2748" s="445"/>
      <c r="C2748" s="446"/>
      <c r="D2748" s="445"/>
      <c r="E2748" s="446"/>
    </row>
    <row r="2749" spans="1:5">
      <c r="A2749" s="441">
        <v>2747</v>
      </c>
      <c r="B2749" s="445"/>
      <c r="C2749" s="446"/>
      <c r="D2749" s="445"/>
      <c r="E2749" s="446"/>
    </row>
    <row r="2750" spans="1:5">
      <c r="A2750" s="441">
        <v>2748</v>
      </c>
      <c r="B2750" s="445"/>
      <c r="C2750" s="446"/>
      <c r="D2750" s="445"/>
      <c r="E2750" s="446"/>
    </row>
    <row r="2751" spans="1:5">
      <c r="A2751" s="441">
        <v>2749</v>
      </c>
      <c r="B2751" s="445"/>
      <c r="C2751" s="446"/>
      <c r="D2751" s="445"/>
      <c r="E2751" s="446"/>
    </row>
    <row r="2752" spans="1:5">
      <c r="A2752" s="441">
        <v>2750</v>
      </c>
      <c r="B2752" s="445"/>
      <c r="C2752" s="446"/>
      <c r="D2752" s="445"/>
      <c r="E2752" s="446"/>
    </row>
    <row r="2753" spans="1:5">
      <c r="A2753" s="441">
        <v>2751</v>
      </c>
      <c r="B2753" s="445"/>
      <c r="C2753" s="446"/>
      <c r="D2753" s="445"/>
      <c r="E2753" s="446"/>
    </row>
    <row r="2754" spans="1:5">
      <c r="A2754" s="441">
        <v>2752</v>
      </c>
      <c r="B2754" s="445"/>
      <c r="C2754" s="446"/>
      <c r="D2754" s="445"/>
      <c r="E2754" s="446"/>
    </row>
    <row r="2755" spans="1:5">
      <c r="A2755" s="441">
        <v>2753</v>
      </c>
      <c r="B2755" s="445"/>
      <c r="C2755" s="446"/>
      <c r="D2755" s="445"/>
      <c r="E2755" s="446"/>
    </row>
    <row r="2756" spans="1:5">
      <c r="A2756" s="441">
        <v>2754</v>
      </c>
      <c r="B2756" s="445"/>
      <c r="C2756" s="446"/>
      <c r="D2756" s="445"/>
      <c r="E2756" s="446"/>
    </row>
    <row r="2757" spans="1:5">
      <c r="A2757" s="441">
        <v>2755</v>
      </c>
      <c r="B2757" s="445"/>
      <c r="C2757" s="446"/>
      <c r="D2757" s="445"/>
      <c r="E2757" s="446"/>
    </row>
    <row r="2758" spans="1:5">
      <c r="A2758" s="441">
        <v>2756</v>
      </c>
      <c r="B2758" s="445"/>
      <c r="C2758" s="446"/>
      <c r="D2758" s="445"/>
      <c r="E2758" s="446"/>
    </row>
    <row r="2759" spans="1:5">
      <c r="A2759" s="441">
        <v>2757</v>
      </c>
      <c r="B2759" s="445"/>
      <c r="C2759" s="446"/>
      <c r="D2759" s="445"/>
      <c r="E2759" s="446"/>
    </row>
    <row r="2760" spans="1:5">
      <c r="A2760" s="441">
        <v>2758</v>
      </c>
      <c r="B2760" s="445"/>
      <c r="C2760" s="446"/>
      <c r="D2760" s="445"/>
      <c r="E2760" s="446"/>
    </row>
    <row r="2761" spans="1:5">
      <c r="A2761" s="441">
        <v>2759</v>
      </c>
      <c r="B2761" s="445"/>
      <c r="C2761" s="446"/>
      <c r="D2761" s="445"/>
      <c r="E2761" s="446"/>
    </row>
    <row r="2762" spans="1:5">
      <c r="A2762" s="441">
        <v>2760</v>
      </c>
      <c r="B2762" s="445"/>
      <c r="C2762" s="446"/>
      <c r="D2762" s="445"/>
      <c r="E2762" s="446"/>
    </row>
    <row r="2763" spans="1:5">
      <c r="A2763" s="441">
        <v>2761</v>
      </c>
      <c r="B2763" s="445"/>
      <c r="C2763" s="446"/>
      <c r="D2763" s="445"/>
      <c r="E2763" s="446"/>
    </row>
    <row r="2764" spans="1:5">
      <c r="A2764" s="441">
        <v>2762</v>
      </c>
      <c r="B2764" s="445"/>
      <c r="C2764" s="446"/>
      <c r="D2764" s="445"/>
      <c r="E2764" s="446"/>
    </row>
    <row r="2765" spans="1:5">
      <c r="A2765" s="441">
        <v>2763</v>
      </c>
      <c r="B2765" s="445"/>
      <c r="C2765" s="446"/>
      <c r="D2765" s="445"/>
      <c r="E2765" s="446"/>
    </row>
    <row r="2766" spans="1:5">
      <c r="A2766" s="441">
        <v>2764</v>
      </c>
      <c r="B2766" s="445"/>
      <c r="C2766" s="446"/>
      <c r="D2766" s="445"/>
      <c r="E2766" s="446"/>
    </row>
    <row r="2767" spans="1:5">
      <c r="A2767" s="441">
        <v>2765</v>
      </c>
      <c r="B2767" s="445"/>
      <c r="C2767" s="446"/>
      <c r="D2767" s="445"/>
      <c r="E2767" s="446"/>
    </row>
    <row r="2768" spans="1:5">
      <c r="A2768" s="441">
        <v>2766</v>
      </c>
      <c r="B2768" s="445"/>
      <c r="C2768" s="446"/>
      <c r="D2768" s="445"/>
      <c r="E2768" s="446"/>
    </row>
    <row r="2769" spans="1:5">
      <c r="A2769" s="441">
        <v>2767</v>
      </c>
      <c r="B2769" s="445"/>
      <c r="C2769" s="446"/>
      <c r="D2769" s="445"/>
      <c r="E2769" s="446"/>
    </row>
    <row r="2770" spans="1:5">
      <c r="A2770" s="441">
        <v>2768</v>
      </c>
      <c r="B2770" s="445"/>
      <c r="C2770" s="446"/>
      <c r="D2770" s="445"/>
      <c r="E2770" s="446"/>
    </row>
    <row r="2771" spans="1:5">
      <c r="A2771" s="441">
        <v>2769</v>
      </c>
      <c r="B2771" s="445"/>
      <c r="C2771" s="446"/>
      <c r="D2771" s="445"/>
      <c r="E2771" s="446"/>
    </row>
    <row r="2772" spans="1:5">
      <c r="A2772" s="441">
        <v>2770</v>
      </c>
      <c r="B2772" s="445"/>
      <c r="C2772" s="446"/>
      <c r="D2772" s="445"/>
      <c r="E2772" s="446"/>
    </row>
    <row r="2773" spans="1:5">
      <c r="A2773" s="441">
        <v>2771</v>
      </c>
      <c r="B2773" s="445"/>
      <c r="C2773" s="446"/>
      <c r="D2773" s="445"/>
      <c r="E2773" s="446"/>
    </row>
    <row r="2774" spans="1:5">
      <c r="A2774" s="441">
        <v>2772</v>
      </c>
      <c r="B2774" s="445"/>
      <c r="C2774" s="446"/>
      <c r="D2774" s="445"/>
      <c r="E2774" s="446"/>
    </row>
    <row r="2775" spans="1:5">
      <c r="A2775" s="441">
        <v>2773</v>
      </c>
      <c r="B2775" s="445"/>
      <c r="C2775" s="446"/>
      <c r="D2775" s="445"/>
      <c r="E2775" s="446"/>
    </row>
    <row r="2776" spans="1:5">
      <c r="A2776" s="441">
        <v>2774</v>
      </c>
      <c r="B2776" s="445"/>
      <c r="C2776" s="446"/>
      <c r="D2776" s="445"/>
      <c r="E2776" s="446"/>
    </row>
    <row r="2777" spans="1:5">
      <c r="A2777" s="441">
        <v>2775</v>
      </c>
      <c r="B2777" s="445"/>
      <c r="C2777" s="446"/>
      <c r="D2777" s="445"/>
      <c r="E2777" s="446"/>
    </row>
    <row r="2778" spans="1:5">
      <c r="A2778" s="441">
        <v>2776</v>
      </c>
      <c r="B2778" s="445"/>
      <c r="C2778" s="446"/>
      <c r="D2778" s="445"/>
      <c r="E2778" s="446"/>
    </row>
    <row r="2779" spans="1:5">
      <c r="A2779" s="441">
        <v>2777</v>
      </c>
      <c r="B2779" s="445"/>
      <c r="C2779" s="446"/>
      <c r="D2779" s="445"/>
      <c r="E2779" s="446"/>
    </row>
    <row r="2780" spans="1:5">
      <c r="A2780" s="441">
        <v>2778</v>
      </c>
      <c r="B2780" s="445"/>
      <c r="C2780" s="446"/>
      <c r="D2780" s="445"/>
      <c r="E2780" s="446"/>
    </row>
    <row r="2781" spans="1:5">
      <c r="A2781" s="441">
        <v>2779</v>
      </c>
      <c r="B2781" s="445"/>
      <c r="C2781" s="446"/>
      <c r="D2781" s="445"/>
      <c r="E2781" s="446"/>
    </row>
    <row r="2782" spans="1:5">
      <c r="A2782" s="441">
        <v>2780</v>
      </c>
      <c r="B2782" s="445"/>
      <c r="C2782" s="446"/>
      <c r="D2782" s="445"/>
      <c r="E2782" s="446"/>
    </row>
    <row r="2783" spans="1:5">
      <c r="A2783" s="441">
        <v>2781</v>
      </c>
      <c r="B2783" s="445"/>
      <c r="C2783" s="446"/>
      <c r="D2783" s="445"/>
      <c r="E2783" s="446"/>
    </row>
    <row r="2784" spans="1:5">
      <c r="A2784" s="441">
        <v>2782</v>
      </c>
      <c r="B2784" s="445"/>
      <c r="C2784" s="446"/>
      <c r="D2784" s="445"/>
      <c r="E2784" s="446"/>
    </row>
    <row r="2785" spans="1:5">
      <c r="A2785" s="441">
        <v>2783</v>
      </c>
      <c r="B2785" s="445"/>
      <c r="C2785" s="446"/>
      <c r="D2785" s="445"/>
      <c r="E2785" s="446"/>
    </row>
    <row r="2786" spans="1:5">
      <c r="A2786" s="441">
        <v>2784</v>
      </c>
      <c r="B2786" s="445"/>
      <c r="C2786" s="446"/>
      <c r="D2786" s="445"/>
      <c r="E2786" s="446"/>
    </row>
    <row r="2787" spans="1:5">
      <c r="A2787" s="441">
        <v>2785</v>
      </c>
      <c r="B2787" s="445"/>
      <c r="C2787" s="446"/>
      <c r="D2787" s="445"/>
      <c r="E2787" s="446"/>
    </row>
    <row r="2788" spans="1:5">
      <c r="A2788" s="441">
        <v>2786</v>
      </c>
      <c r="B2788" s="445"/>
      <c r="C2788" s="446"/>
      <c r="D2788" s="445"/>
      <c r="E2788" s="446"/>
    </row>
    <row r="2789" spans="1:5">
      <c r="A2789" s="441">
        <v>2787</v>
      </c>
      <c r="B2789" s="445"/>
      <c r="C2789" s="446"/>
      <c r="D2789" s="445"/>
      <c r="E2789" s="446"/>
    </row>
    <row r="2790" spans="1:5">
      <c r="A2790" s="441">
        <v>2788</v>
      </c>
      <c r="B2790" s="445"/>
      <c r="C2790" s="446"/>
      <c r="D2790" s="445"/>
      <c r="E2790" s="446"/>
    </row>
    <row r="2791" spans="1:5">
      <c r="A2791" s="441">
        <v>2789</v>
      </c>
      <c r="B2791" s="445"/>
      <c r="C2791" s="446"/>
      <c r="D2791" s="445"/>
      <c r="E2791" s="446"/>
    </row>
    <row r="2792" spans="1:5">
      <c r="A2792" s="441">
        <v>2790</v>
      </c>
      <c r="B2792" s="445"/>
      <c r="C2792" s="446"/>
      <c r="D2792" s="445"/>
      <c r="E2792" s="446"/>
    </row>
    <row r="2793" spans="1:5">
      <c r="A2793" s="441">
        <v>2791</v>
      </c>
      <c r="B2793" s="445"/>
      <c r="C2793" s="446"/>
      <c r="D2793" s="445"/>
      <c r="E2793" s="446"/>
    </row>
    <row r="2794" spans="1:5">
      <c r="A2794" s="441">
        <v>2792</v>
      </c>
      <c r="B2794" s="445"/>
      <c r="C2794" s="446"/>
      <c r="D2794" s="445"/>
      <c r="E2794" s="446"/>
    </row>
    <row r="2795" spans="1:5">
      <c r="A2795" s="441">
        <v>2793</v>
      </c>
      <c r="B2795" s="445"/>
      <c r="C2795" s="446"/>
      <c r="D2795" s="445"/>
      <c r="E2795" s="446"/>
    </row>
    <row r="2796" spans="1:5">
      <c r="A2796" s="441">
        <v>2794</v>
      </c>
      <c r="B2796" s="445"/>
      <c r="C2796" s="446"/>
      <c r="D2796" s="445"/>
      <c r="E2796" s="446"/>
    </row>
    <row r="2797" spans="1:5">
      <c r="A2797" s="441">
        <v>2795</v>
      </c>
      <c r="B2797" s="445"/>
      <c r="C2797" s="446"/>
      <c r="D2797" s="445"/>
      <c r="E2797" s="446"/>
    </row>
    <row r="2798" spans="1:5">
      <c r="A2798" s="441">
        <v>2796</v>
      </c>
      <c r="B2798" s="445"/>
      <c r="C2798" s="446"/>
      <c r="D2798" s="445"/>
      <c r="E2798" s="446"/>
    </row>
    <row r="2799" spans="1:5">
      <c r="A2799" s="441">
        <v>2797</v>
      </c>
      <c r="B2799" s="445"/>
      <c r="C2799" s="446"/>
      <c r="D2799" s="445"/>
      <c r="E2799" s="446"/>
    </row>
    <row r="2800" spans="1:5">
      <c r="A2800" s="441">
        <v>2798</v>
      </c>
      <c r="B2800" s="445"/>
      <c r="C2800" s="446"/>
      <c r="D2800" s="445"/>
      <c r="E2800" s="446"/>
    </row>
    <row r="2801" spans="1:5">
      <c r="A2801" s="441">
        <v>2799</v>
      </c>
      <c r="B2801" s="445"/>
      <c r="C2801" s="446"/>
      <c r="D2801" s="445"/>
      <c r="E2801" s="446"/>
    </row>
    <row r="2802" spans="1:5">
      <c r="A2802" s="441">
        <v>2800</v>
      </c>
      <c r="B2802" s="445"/>
      <c r="C2802" s="446"/>
      <c r="D2802" s="445"/>
      <c r="E2802" s="446"/>
    </row>
    <row r="2803" spans="1:5">
      <c r="A2803" s="441">
        <v>2801</v>
      </c>
      <c r="B2803" s="445"/>
      <c r="C2803" s="446"/>
      <c r="D2803" s="445"/>
      <c r="E2803" s="446"/>
    </row>
    <row r="2804" spans="1:5">
      <c r="A2804" s="441">
        <v>2802</v>
      </c>
      <c r="B2804" s="445"/>
      <c r="C2804" s="446"/>
      <c r="D2804" s="445"/>
      <c r="E2804" s="446"/>
    </row>
    <row r="2805" spans="1:5">
      <c r="A2805" s="441">
        <v>2803</v>
      </c>
      <c r="B2805" s="445"/>
      <c r="C2805" s="446"/>
      <c r="D2805" s="445"/>
      <c r="E2805" s="446"/>
    </row>
    <row r="2806" spans="1:5">
      <c r="A2806" s="441">
        <v>2804</v>
      </c>
      <c r="B2806" s="445"/>
      <c r="C2806" s="446"/>
      <c r="D2806" s="445"/>
      <c r="E2806" s="446"/>
    </row>
    <row r="2807" spans="1:5">
      <c r="A2807" s="441">
        <v>2805</v>
      </c>
      <c r="B2807" s="445"/>
      <c r="C2807" s="446"/>
      <c r="D2807" s="445"/>
      <c r="E2807" s="446"/>
    </row>
    <row r="2808" spans="1:5">
      <c r="A2808" s="441">
        <v>2806</v>
      </c>
      <c r="B2808" s="445"/>
      <c r="C2808" s="446"/>
      <c r="D2808" s="445"/>
      <c r="E2808" s="446"/>
    </row>
    <row r="2809" spans="1:5">
      <c r="A2809" s="441">
        <v>2807</v>
      </c>
      <c r="B2809" s="445"/>
      <c r="C2809" s="446"/>
      <c r="D2809" s="445"/>
      <c r="E2809" s="446"/>
    </row>
    <row r="2810" spans="1:5">
      <c r="A2810" s="441">
        <v>2808</v>
      </c>
      <c r="B2810" s="445"/>
      <c r="C2810" s="446"/>
      <c r="D2810" s="445"/>
      <c r="E2810" s="446"/>
    </row>
    <row r="2811" spans="1:5">
      <c r="A2811" s="441">
        <v>2809</v>
      </c>
      <c r="B2811" s="445"/>
      <c r="C2811" s="446"/>
      <c r="D2811" s="445"/>
      <c r="E2811" s="446"/>
    </row>
    <row r="2812" spans="1:5">
      <c r="A2812" s="441">
        <v>2810</v>
      </c>
      <c r="B2812" s="445"/>
      <c r="C2812" s="446"/>
      <c r="D2812" s="445"/>
      <c r="E2812" s="446"/>
    </row>
    <row r="2813" spans="1:5">
      <c r="A2813" s="441">
        <v>2811</v>
      </c>
      <c r="B2813" s="445"/>
      <c r="C2813" s="446"/>
      <c r="D2813" s="445"/>
      <c r="E2813" s="446"/>
    </row>
    <row r="2814" spans="1:5">
      <c r="A2814" s="441">
        <v>2812</v>
      </c>
      <c r="B2814" s="445"/>
      <c r="C2814" s="446"/>
      <c r="D2814" s="445"/>
      <c r="E2814" s="446"/>
    </row>
    <row r="2815" spans="1:5">
      <c r="A2815" s="441">
        <v>2813</v>
      </c>
      <c r="B2815" s="445"/>
      <c r="C2815" s="446"/>
      <c r="D2815" s="445"/>
      <c r="E2815" s="446"/>
    </row>
    <row r="2816" spans="1:5">
      <c r="A2816" s="441">
        <v>2814</v>
      </c>
      <c r="B2816" s="445"/>
      <c r="C2816" s="446"/>
      <c r="D2816" s="445"/>
      <c r="E2816" s="446"/>
    </row>
    <row r="2817" spans="1:5">
      <c r="A2817" s="441">
        <v>2815</v>
      </c>
      <c r="B2817" s="445"/>
      <c r="C2817" s="446"/>
      <c r="D2817" s="445"/>
      <c r="E2817" s="446"/>
    </row>
    <row r="2818" spans="1:5">
      <c r="A2818" s="441">
        <v>2816</v>
      </c>
      <c r="B2818" s="445"/>
      <c r="C2818" s="446"/>
      <c r="D2818" s="445"/>
      <c r="E2818" s="446"/>
    </row>
    <row r="2819" spans="1:5">
      <c r="A2819" s="441">
        <v>2817</v>
      </c>
      <c r="B2819" s="445"/>
      <c r="C2819" s="446"/>
      <c r="D2819" s="445"/>
      <c r="E2819" s="446"/>
    </row>
    <row r="2820" spans="1:5">
      <c r="A2820" s="441">
        <v>2818</v>
      </c>
      <c r="B2820" s="445"/>
      <c r="C2820" s="446"/>
      <c r="D2820" s="445"/>
      <c r="E2820" s="446"/>
    </row>
    <row r="2821" spans="1:5">
      <c r="A2821" s="441">
        <v>2819</v>
      </c>
      <c r="B2821" s="445"/>
      <c r="C2821" s="446"/>
      <c r="D2821" s="445"/>
      <c r="E2821" s="446"/>
    </row>
    <row r="2822" spans="1:5">
      <c r="A2822" s="441">
        <v>2820</v>
      </c>
      <c r="B2822" s="445"/>
      <c r="C2822" s="446"/>
      <c r="D2822" s="445"/>
      <c r="E2822" s="446"/>
    </row>
    <row r="2823" spans="1:5">
      <c r="A2823" s="441">
        <v>2821</v>
      </c>
      <c r="B2823" s="445"/>
      <c r="C2823" s="446"/>
      <c r="D2823" s="445"/>
      <c r="E2823" s="446"/>
    </row>
    <row r="2824" spans="1:5">
      <c r="A2824" s="441">
        <v>2822</v>
      </c>
      <c r="B2824" s="445"/>
      <c r="C2824" s="446"/>
      <c r="D2824" s="445"/>
      <c r="E2824" s="446"/>
    </row>
    <row r="2825" spans="1:5">
      <c r="A2825" s="441">
        <v>2823</v>
      </c>
      <c r="B2825" s="445"/>
      <c r="C2825" s="446"/>
      <c r="D2825" s="445"/>
      <c r="E2825" s="446"/>
    </row>
    <row r="2826" spans="1:5">
      <c r="A2826" s="441">
        <v>2824</v>
      </c>
      <c r="B2826" s="445"/>
      <c r="C2826" s="446"/>
      <c r="D2826" s="445"/>
      <c r="E2826" s="446"/>
    </row>
    <row r="2827" spans="1:5">
      <c r="A2827" s="441">
        <v>2825</v>
      </c>
      <c r="B2827" s="445"/>
      <c r="C2827" s="446"/>
      <c r="D2827" s="445"/>
      <c r="E2827" s="446"/>
    </row>
    <row r="2828" spans="1:5">
      <c r="A2828" s="441">
        <v>2826</v>
      </c>
      <c r="B2828" s="445"/>
      <c r="C2828" s="446"/>
      <c r="D2828" s="445"/>
      <c r="E2828" s="446"/>
    </row>
    <row r="2829" spans="1:5">
      <c r="A2829" s="441">
        <v>2827</v>
      </c>
      <c r="B2829" s="445"/>
      <c r="C2829" s="446"/>
      <c r="D2829" s="445"/>
      <c r="E2829" s="446"/>
    </row>
    <row r="2830" spans="1:5">
      <c r="A2830" s="441">
        <v>2828</v>
      </c>
      <c r="B2830" s="445"/>
      <c r="C2830" s="446"/>
      <c r="D2830" s="445"/>
      <c r="E2830" s="446"/>
    </row>
    <row r="2831" spans="1:5">
      <c r="A2831" s="441">
        <v>2829</v>
      </c>
      <c r="B2831" s="445"/>
      <c r="C2831" s="446"/>
      <c r="D2831" s="445"/>
      <c r="E2831" s="446"/>
    </row>
    <row r="2832" spans="1:5">
      <c r="A2832" s="441">
        <v>2830</v>
      </c>
      <c r="B2832" s="445"/>
      <c r="C2832" s="446"/>
      <c r="D2832" s="445"/>
      <c r="E2832" s="446"/>
    </row>
    <row r="2833" spans="1:5">
      <c r="A2833" s="441">
        <v>2831</v>
      </c>
      <c r="B2833" s="445"/>
      <c r="C2833" s="446"/>
      <c r="D2833" s="445"/>
      <c r="E2833" s="446"/>
    </row>
    <row r="2834" spans="1:5">
      <c r="A2834" s="441">
        <v>2832</v>
      </c>
      <c r="B2834" s="445"/>
      <c r="C2834" s="446"/>
      <c r="D2834" s="445"/>
      <c r="E2834" s="446"/>
    </row>
    <row r="2835" spans="1:5">
      <c r="A2835" s="441">
        <v>2833</v>
      </c>
      <c r="B2835" s="445"/>
      <c r="C2835" s="446"/>
      <c r="D2835" s="445"/>
      <c r="E2835" s="446"/>
    </row>
    <row r="2836" spans="1:5">
      <c r="A2836" s="441">
        <v>2834</v>
      </c>
      <c r="B2836" s="445"/>
      <c r="C2836" s="446"/>
      <c r="D2836" s="445"/>
      <c r="E2836" s="446"/>
    </row>
    <row r="2837" spans="1:5">
      <c r="A2837" s="441">
        <v>2835</v>
      </c>
      <c r="B2837" s="445"/>
      <c r="C2837" s="446"/>
      <c r="D2837" s="445"/>
      <c r="E2837" s="446"/>
    </row>
    <row r="2838" spans="1:5">
      <c r="A2838" s="441">
        <v>2836</v>
      </c>
      <c r="B2838" s="445"/>
      <c r="C2838" s="446"/>
      <c r="D2838" s="445"/>
      <c r="E2838" s="446"/>
    </row>
    <row r="2839" spans="1:5">
      <c r="A2839" s="441">
        <v>2837</v>
      </c>
      <c r="B2839" s="445"/>
      <c r="C2839" s="446"/>
      <c r="D2839" s="445"/>
      <c r="E2839" s="446"/>
    </row>
    <row r="2840" spans="1:5">
      <c r="A2840" s="441">
        <v>2838</v>
      </c>
      <c r="B2840" s="445"/>
      <c r="C2840" s="446"/>
      <c r="D2840" s="445"/>
      <c r="E2840" s="446"/>
    </row>
    <row r="2841" spans="1:5">
      <c r="A2841" s="441">
        <v>2839</v>
      </c>
      <c r="B2841" s="445"/>
      <c r="C2841" s="446"/>
      <c r="D2841" s="445"/>
      <c r="E2841" s="446"/>
    </row>
    <row r="2842" spans="1:5">
      <c r="A2842" s="441">
        <v>2840</v>
      </c>
      <c r="B2842" s="445"/>
      <c r="C2842" s="446"/>
      <c r="D2842" s="445"/>
      <c r="E2842" s="446"/>
    </row>
    <row r="2843" spans="1:5">
      <c r="A2843" s="441">
        <v>2841</v>
      </c>
      <c r="B2843" s="445"/>
      <c r="C2843" s="446"/>
      <c r="D2843" s="445"/>
      <c r="E2843" s="446"/>
    </row>
    <row r="2844" spans="1:5">
      <c r="A2844" s="441">
        <v>2842</v>
      </c>
      <c r="B2844" s="445"/>
      <c r="C2844" s="446"/>
      <c r="D2844" s="445"/>
      <c r="E2844" s="446"/>
    </row>
    <row r="2845" spans="1:5">
      <c r="A2845" s="441">
        <v>2843</v>
      </c>
      <c r="B2845" s="445"/>
      <c r="C2845" s="446"/>
      <c r="D2845" s="445"/>
      <c r="E2845" s="446"/>
    </row>
    <row r="2846" spans="1:5">
      <c r="A2846" s="441">
        <v>2844</v>
      </c>
      <c r="B2846" s="445"/>
      <c r="C2846" s="446"/>
      <c r="D2846" s="445"/>
      <c r="E2846" s="446"/>
    </row>
    <row r="2847" spans="1:5">
      <c r="A2847" s="441">
        <v>2845</v>
      </c>
      <c r="B2847" s="445"/>
      <c r="C2847" s="446"/>
      <c r="D2847" s="445"/>
      <c r="E2847" s="446"/>
    </row>
    <row r="2848" spans="1:5">
      <c r="A2848" s="441">
        <v>2846</v>
      </c>
      <c r="B2848" s="445"/>
      <c r="C2848" s="446"/>
      <c r="D2848" s="445"/>
      <c r="E2848" s="446"/>
    </row>
    <row r="2849" spans="1:5">
      <c r="A2849" s="441">
        <v>2847</v>
      </c>
      <c r="B2849" s="445"/>
      <c r="C2849" s="446"/>
      <c r="D2849" s="445"/>
      <c r="E2849" s="446"/>
    </row>
    <row r="2850" spans="1:5">
      <c r="A2850" s="441">
        <v>2848</v>
      </c>
      <c r="B2850" s="445"/>
      <c r="C2850" s="446"/>
      <c r="D2850" s="445"/>
      <c r="E2850" s="446"/>
    </row>
    <row r="2851" spans="1:5">
      <c r="A2851" s="441">
        <v>2849</v>
      </c>
      <c r="B2851" s="445"/>
      <c r="C2851" s="446"/>
      <c r="D2851" s="445"/>
      <c r="E2851" s="446"/>
    </row>
    <row r="2852" spans="1:5">
      <c r="A2852" s="441">
        <v>2850</v>
      </c>
      <c r="B2852" s="445"/>
      <c r="C2852" s="446"/>
      <c r="D2852" s="445"/>
      <c r="E2852" s="446"/>
    </row>
    <row r="2853" spans="1:5">
      <c r="A2853" s="441">
        <v>2851</v>
      </c>
      <c r="B2853" s="445"/>
      <c r="C2853" s="446"/>
      <c r="D2853" s="445"/>
      <c r="E2853" s="446"/>
    </row>
    <row r="2854" spans="1:5">
      <c r="A2854" s="441">
        <v>2852</v>
      </c>
      <c r="B2854" s="445"/>
      <c r="C2854" s="446"/>
      <c r="D2854" s="445"/>
      <c r="E2854" s="446"/>
    </row>
    <row r="2855" spans="1:5">
      <c r="A2855" s="441">
        <v>2853</v>
      </c>
      <c r="B2855" s="445"/>
      <c r="C2855" s="446"/>
      <c r="D2855" s="445"/>
      <c r="E2855" s="446"/>
    </row>
    <row r="2856" spans="1:5">
      <c r="A2856" s="441">
        <v>2854</v>
      </c>
      <c r="B2856" s="445"/>
      <c r="C2856" s="446"/>
      <c r="D2856" s="445"/>
      <c r="E2856" s="446"/>
    </row>
    <row r="2857" spans="1:5">
      <c r="A2857" s="441">
        <v>2855</v>
      </c>
      <c r="B2857" s="445"/>
      <c r="C2857" s="446"/>
      <c r="D2857" s="445"/>
      <c r="E2857" s="446"/>
    </row>
    <row r="2858" spans="1:5">
      <c r="A2858" s="441">
        <v>2856</v>
      </c>
      <c r="B2858" s="445"/>
      <c r="C2858" s="446"/>
      <c r="D2858" s="445"/>
      <c r="E2858" s="446"/>
    </row>
    <row r="2859" spans="1:5">
      <c r="A2859" s="441">
        <v>2857</v>
      </c>
      <c r="B2859" s="445"/>
      <c r="C2859" s="446"/>
      <c r="D2859" s="445"/>
      <c r="E2859" s="446"/>
    </row>
    <row r="2860" spans="1:5">
      <c r="A2860" s="441">
        <v>2858</v>
      </c>
      <c r="B2860" s="445"/>
      <c r="C2860" s="446"/>
      <c r="D2860" s="445"/>
      <c r="E2860" s="446"/>
    </row>
    <row r="2861" spans="1:5">
      <c r="A2861" s="441">
        <v>2859</v>
      </c>
      <c r="B2861" s="445"/>
      <c r="C2861" s="446"/>
      <c r="D2861" s="445"/>
      <c r="E2861" s="446"/>
    </row>
    <row r="2862" spans="1:5">
      <c r="A2862" s="441">
        <v>2860</v>
      </c>
      <c r="B2862" s="445"/>
      <c r="C2862" s="446"/>
      <c r="D2862" s="445"/>
      <c r="E2862" s="446"/>
    </row>
    <row r="2863" spans="1:5">
      <c r="A2863" s="441">
        <v>2861</v>
      </c>
      <c r="B2863" s="445"/>
      <c r="C2863" s="446"/>
      <c r="D2863" s="445"/>
      <c r="E2863" s="446"/>
    </row>
    <row r="2864" spans="1:5">
      <c r="A2864" s="441">
        <v>2862</v>
      </c>
      <c r="B2864" s="445"/>
      <c r="C2864" s="446"/>
      <c r="D2864" s="445"/>
      <c r="E2864" s="446"/>
    </row>
    <row r="2865" spans="1:5">
      <c r="A2865" s="441">
        <v>2863</v>
      </c>
      <c r="B2865" s="445"/>
      <c r="C2865" s="446"/>
      <c r="D2865" s="445"/>
      <c r="E2865" s="446"/>
    </row>
    <row r="2866" spans="1:5">
      <c r="A2866" s="441">
        <v>2864</v>
      </c>
      <c r="B2866" s="445"/>
      <c r="C2866" s="446"/>
      <c r="D2866" s="445"/>
      <c r="E2866" s="446"/>
    </row>
    <row r="2867" spans="1:5">
      <c r="A2867" s="441">
        <v>2865</v>
      </c>
      <c r="B2867" s="445"/>
      <c r="C2867" s="446"/>
      <c r="D2867" s="445"/>
      <c r="E2867" s="446"/>
    </row>
    <row r="2868" spans="1:5">
      <c r="A2868" s="441">
        <v>2866</v>
      </c>
      <c r="B2868" s="445"/>
      <c r="C2868" s="446"/>
      <c r="D2868" s="445"/>
      <c r="E2868" s="446"/>
    </row>
    <row r="2869" spans="1:5">
      <c r="A2869" s="441">
        <v>2867</v>
      </c>
      <c r="B2869" s="445"/>
      <c r="C2869" s="446"/>
      <c r="D2869" s="445"/>
      <c r="E2869" s="446"/>
    </row>
    <row r="2870" spans="1:5">
      <c r="A2870" s="441">
        <v>2868</v>
      </c>
      <c r="B2870" s="445"/>
      <c r="C2870" s="446"/>
      <c r="D2870" s="445"/>
      <c r="E2870" s="446"/>
    </row>
    <row r="2871" spans="1:5">
      <c r="A2871" s="441">
        <v>2869</v>
      </c>
      <c r="B2871" s="445"/>
      <c r="C2871" s="446"/>
      <c r="D2871" s="445"/>
      <c r="E2871" s="446"/>
    </row>
    <row r="2872" spans="1:5">
      <c r="A2872" s="441">
        <v>2870</v>
      </c>
      <c r="B2872" s="445"/>
      <c r="C2872" s="446"/>
      <c r="D2872" s="445"/>
      <c r="E2872" s="446"/>
    </row>
    <row r="2873" spans="1:5">
      <c r="A2873" s="441">
        <v>2871</v>
      </c>
      <c r="B2873" s="445"/>
      <c r="C2873" s="446"/>
      <c r="D2873" s="445"/>
      <c r="E2873" s="446"/>
    </row>
    <row r="2874" spans="1:5">
      <c r="A2874" s="441">
        <v>2872</v>
      </c>
      <c r="B2874" s="445"/>
      <c r="C2874" s="446"/>
      <c r="D2874" s="445"/>
      <c r="E2874" s="446"/>
    </row>
    <row r="2875" spans="1:5">
      <c r="A2875" s="441">
        <v>2873</v>
      </c>
      <c r="B2875" s="445"/>
      <c r="C2875" s="446"/>
      <c r="D2875" s="445"/>
      <c r="E2875" s="446"/>
    </row>
    <row r="2876" spans="1:5">
      <c r="A2876" s="441">
        <v>2874</v>
      </c>
      <c r="B2876" s="445"/>
      <c r="C2876" s="446"/>
      <c r="D2876" s="445"/>
      <c r="E2876" s="446"/>
    </row>
    <row r="2877" spans="1:5">
      <c r="A2877" s="441">
        <v>2875</v>
      </c>
      <c r="B2877" s="445"/>
      <c r="C2877" s="446"/>
      <c r="D2877" s="445"/>
      <c r="E2877" s="446"/>
    </row>
    <row r="2878" spans="1:5">
      <c r="A2878" s="441">
        <v>2876</v>
      </c>
      <c r="B2878" s="445"/>
      <c r="C2878" s="446"/>
      <c r="D2878" s="445"/>
      <c r="E2878" s="446"/>
    </row>
    <row r="2879" spans="1:5">
      <c r="A2879" s="441">
        <v>2877</v>
      </c>
      <c r="B2879" s="445"/>
      <c r="C2879" s="446"/>
      <c r="D2879" s="445"/>
      <c r="E2879" s="446"/>
    </row>
    <row r="2880" spans="1:5">
      <c r="A2880" s="441">
        <v>2878</v>
      </c>
      <c r="B2880" s="445"/>
      <c r="C2880" s="446"/>
      <c r="D2880" s="445"/>
      <c r="E2880" s="446"/>
    </row>
    <row r="2881" spans="1:5">
      <c r="A2881" s="441">
        <v>2879</v>
      </c>
      <c r="B2881" s="445"/>
      <c r="C2881" s="446"/>
      <c r="D2881" s="445"/>
      <c r="E2881" s="446"/>
    </row>
    <row r="2882" spans="1:5">
      <c r="A2882" s="441">
        <v>2880</v>
      </c>
      <c r="B2882" s="445"/>
      <c r="C2882" s="446"/>
      <c r="D2882" s="445"/>
      <c r="E2882" s="446"/>
    </row>
    <row r="2883" spans="1:5">
      <c r="A2883" s="441">
        <v>2881</v>
      </c>
      <c r="B2883" s="445"/>
      <c r="C2883" s="446"/>
      <c r="D2883" s="445"/>
      <c r="E2883" s="446"/>
    </row>
    <row r="2884" spans="1:5">
      <c r="A2884" s="441">
        <v>2882</v>
      </c>
      <c r="B2884" s="445"/>
      <c r="C2884" s="446"/>
      <c r="D2884" s="445"/>
      <c r="E2884" s="446"/>
    </row>
    <row r="2885" spans="1:5">
      <c r="A2885" s="441">
        <v>2883</v>
      </c>
      <c r="B2885" s="445"/>
      <c r="C2885" s="446"/>
      <c r="D2885" s="445"/>
      <c r="E2885" s="446"/>
    </row>
    <row r="2886" spans="1:5">
      <c r="A2886" s="441">
        <v>2884</v>
      </c>
      <c r="B2886" s="445"/>
      <c r="C2886" s="446"/>
      <c r="D2886" s="445"/>
      <c r="E2886" s="446"/>
    </row>
    <row r="2887" spans="1:5">
      <c r="A2887" s="441">
        <v>2885</v>
      </c>
      <c r="B2887" s="445"/>
      <c r="C2887" s="446"/>
      <c r="D2887" s="445"/>
      <c r="E2887" s="446"/>
    </row>
    <row r="2888" spans="1:5">
      <c r="A2888" s="441">
        <v>2886</v>
      </c>
      <c r="B2888" s="445"/>
      <c r="C2888" s="446"/>
      <c r="D2888" s="445"/>
      <c r="E2888" s="446"/>
    </row>
    <row r="2889" spans="1:5">
      <c r="A2889" s="441">
        <v>2887</v>
      </c>
      <c r="B2889" s="445"/>
      <c r="C2889" s="446"/>
      <c r="D2889" s="445"/>
      <c r="E2889" s="446"/>
    </row>
    <row r="2890" spans="1:5">
      <c r="A2890" s="441">
        <v>2888</v>
      </c>
      <c r="B2890" s="445"/>
      <c r="C2890" s="446"/>
      <c r="D2890" s="445"/>
      <c r="E2890" s="446"/>
    </row>
    <row r="2891" spans="1:5">
      <c r="A2891" s="441">
        <v>2889</v>
      </c>
      <c r="B2891" s="445"/>
      <c r="C2891" s="446"/>
      <c r="D2891" s="445"/>
      <c r="E2891" s="446"/>
    </row>
    <row r="2892" spans="1:5">
      <c r="A2892" s="441">
        <v>2890</v>
      </c>
      <c r="B2892" s="445"/>
      <c r="C2892" s="446"/>
      <c r="D2892" s="445"/>
      <c r="E2892" s="446"/>
    </row>
    <row r="2893" spans="1:5">
      <c r="A2893" s="441">
        <v>2891</v>
      </c>
      <c r="B2893" s="445"/>
      <c r="C2893" s="446"/>
      <c r="D2893" s="445"/>
      <c r="E2893" s="446"/>
    </row>
    <row r="2894" spans="1:5">
      <c r="A2894" s="441">
        <v>2892</v>
      </c>
      <c r="B2894" s="445"/>
      <c r="C2894" s="446"/>
      <c r="D2894" s="445"/>
      <c r="E2894" s="446"/>
    </row>
    <row r="2895" spans="1:5">
      <c r="A2895" s="441">
        <v>2893</v>
      </c>
      <c r="B2895" s="445"/>
      <c r="C2895" s="446"/>
      <c r="D2895" s="445"/>
      <c r="E2895" s="446"/>
    </row>
    <row r="2896" spans="1:5">
      <c r="A2896" s="441">
        <v>2894</v>
      </c>
      <c r="B2896" s="445"/>
      <c r="C2896" s="446"/>
      <c r="D2896" s="445"/>
      <c r="E2896" s="446"/>
    </row>
    <row r="2897" spans="1:5">
      <c r="A2897" s="441">
        <v>2895</v>
      </c>
      <c r="B2897" s="445"/>
      <c r="C2897" s="446"/>
      <c r="D2897" s="445"/>
      <c r="E2897" s="446"/>
    </row>
    <row r="2898" spans="1:5">
      <c r="A2898" s="441">
        <v>2896</v>
      </c>
      <c r="B2898" s="445"/>
      <c r="C2898" s="446"/>
      <c r="D2898" s="445"/>
      <c r="E2898" s="446"/>
    </row>
    <row r="2899" spans="1:5">
      <c r="A2899" s="441">
        <v>2897</v>
      </c>
      <c r="B2899" s="445"/>
      <c r="C2899" s="446"/>
      <c r="D2899" s="445"/>
      <c r="E2899" s="446"/>
    </row>
    <row r="2900" spans="1:5">
      <c r="A2900" s="441">
        <v>2898</v>
      </c>
      <c r="B2900" s="445"/>
      <c r="C2900" s="446"/>
      <c r="D2900" s="445"/>
      <c r="E2900" s="446"/>
    </row>
    <row r="2901" spans="1:5">
      <c r="A2901" s="441">
        <v>2899</v>
      </c>
      <c r="B2901" s="445"/>
      <c r="C2901" s="446"/>
      <c r="D2901" s="445"/>
      <c r="E2901" s="446"/>
    </row>
    <row r="2902" spans="1:5">
      <c r="A2902" s="441">
        <v>2900</v>
      </c>
      <c r="B2902" s="445"/>
      <c r="C2902" s="446"/>
      <c r="D2902" s="445"/>
      <c r="E2902" s="446"/>
    </row>
    <row r="2903" spans="1:5">
      <c r="A2903" s="441">
        <v>2901</v>
      </c>
      <c r="B2903" s="445"/>
      <c r="C2903" s="446"/>
      <c r="D2903" s="445"/>
      <c r="E2903" s="446"/>
    </row>
    <row r="2904" spans="1:5">
      <c r="A2904" s="441">
        <v>2902</v>
      </c>
      <c r="B2904" s="445"/>
      <c r="C2904" s="446"/>
      <c r="D2904" s="445"/>
      <c r="E2904" s="446"/>
    </row>
    <row r="2905" spans="1:5">
      <c r="A2905" s="441">
        <v>2903</v>
      </c>
      <c r="B2905" s="445"/>
      <c r="C2905" s="446"/>
      <c r="D2905" s="445"/>
      <c r="E2905" s="446"/>
    </row>
    <row r="2906" spans="1:5">
      <c r="A2906" s="441">
        <v>2904</v>
      </c>
      <c r="B2906" s="445"/>
      <c r="C2906" s="446"/>
      <c r="D2906" s="445"/>
      <c r="E2906" s="446"/>
    </row>
    <row r="2907" spans="1:5">
      <c r="A2907" s="441">
        <v>2905</v>
      </c>
      <c r="B2907" s="445"/>
      <c r="C2907" s="446"/>
      <c r="D2907" s="445"/>
      <c r="E2907" s="446"/>
    </row>
    <row r="2908" spans="1:5">
      <c r="A2908" s="441">
        <v>2906</v>
      </c>
      <c r="B2908" s="445"/>
      <c r="C2908" s="446"/>
      <c r="D2908" s="445"/>
      <c r="E2908" s="446"/>
    </row>
    <row r="2909" spans="1:5">
      <c r="A2909" s="441">
        <v>2907</v>
      </c>
      <c r="B2909" s="445"/>
      <c r="C2909" s="446"/>
      <c r="D2909" s="445"/>
      <c r="E2909" s="446"/>
    </row>
    <row r="2910" spans="1:5">
      <c r="A2910" s="441">
        <v>2908</v>
      </c>
      <c r="B2910" s="445"/>
      <c r="C2910" s="446"/>
      <c r="D2910" s="445"/>
      <c r="E2910" s="446"/>
    </row>
    <row r="2911" spans="1:5">
      <c r="A2911" s="441">
        <v>2909</v>
      </c>
      <c r="B2911" s="445"/>
      <c r="C2911" s="446"/>
      <c r="D2911" s="445"/>
      <c r="E2911" s="446"/>
    </row>
    <row r="2912" spans="1:5">
      <c r="A2912" s="441">
        <v>2910</v>
      </c>
      <c r="B2912" s="445"/>
      <c r="C2912" s="446"/>
      <c r="D2912" s="445"/>
      <c r="E2912" s="446"/>
    </row>
    <row r="2913" spans="1:5">
      <c r="A2913" s="441">
        <v>2911</v>
      </c>
      <c r="B2913" s="445"/>
      <c r="C2913" s="446"/>
      <c r="D2913" s="445"/>
      <c r="E2913" s="446"/>
    </row>
    <row r="2914" spans="1:5">
      <c r="A2914" s="441">
        <v>2912</v>
      </c>
      <c r="B2914" s="445"/>
      <c r="C2914" s="446"/>
      <c r="D2914" s="445"/>
      <c r="E2914" s="446"/>
    </row>
    <row r="2915" spans="1:5">
      <c r="A2915" s="441">
        <v>2913</v>
      </c>
      <c r="B2915" s="445"/>
      <c r="C2915" s="446"/>
      <c r="D2915" s="445"/>
      <c r="E2915" s="446"/>
    </row>
    <row r="2916" spans="1:5">
      <c r="A2916" s="441">
        <v>2914</v>
      </c>
      <c r="B2916" s="445"/>
      <c r="C2916" s="446"/>
      <c r="D2916" s="445"/>
      <c r="E2916" s="446"/>
    </row>
    <row r="2917" spans="1:5">
      <c r="A2917" s="441">
        <v>2915</v>
      </c>
      <c r="B2917" s="445"/>
      <c r="C2917" s="446"/>
      <c r="D2917" s="445"/>
      <c r="E2917" s="446"/>
    </row>
    <row r="2918" spans="1:5">
      <c r="A2918" s="441">
        <v>2916</v>
      </c>
      <c r="B2918" s="445"/>
      <c r="C2918" s="446"/>
      <c r="D2918" s="445"/>
      <c r="E2918" s="446"/>
    </row>
    <row r="2919" spans="1:5">
      <c r="A2919" s="441">
        <v>2917</v>
      </c>
      <c r="B2919" s="445"/>
      <c r="C2919" s="446"/>
      <c r="D2919" s="445"/>
      <c r="E2919" s="446"/>
    </row>
    <row r="2920" spans="1:5">
      <c r="A2920" s="441">
        <v>2918</v>
      </c>
      <c r="B2920" s="445"/>
      <c r="C2920" s="446"/>
      <c r="D2920" s="445"/>
      <c r="E2920" s="446"/>
    </row>
    <row r="2921" spans="1:5">
      <c r="A2921" s="441">
        <v>2919</v>
      </c>
      <c r="B2921" s="445"/>
      <c r="C2921" s="446"/>
      <c r="D2921" s="445"/>
      <c r="E2921" s="446"/>
    </row>
    <row r="2922" spans="1:5">
      <c r="A2922" s="441">
        <v>2920</v>
      </c>
      <c r="B2922" s="445"/>
      <c r="C2922" s="446"/>
      <c r="D2922" s="445"/>
      <c r="E2922" s="446"/>
    </row>
    <row r="2923" spans="1:5">
      <c r="A2923" s="441">
        <v>2921</v>
      </c>
      <c r="B2923" s="445"/>
      <c r="C2923" s="446"/>
      <c r="D2923" s="445"/>
      <c r="E2923" s="446"/>
    </row>
    <row r="2924" spans="1:5">
      <c r="A2924" s="441">
        <v>2922</v>
      </c>
      <c r="B2924" s="445"/>
      <c r="C2924" s="446"/>
      <c r="D2924" s="445"/>
      <c r="E2924" s="446"/>
    </row>
    <row r="2925" spans="1:5">
      <c r="A2925" s="441">
        <v>2923</v>
      </c>
      <c r="B2925" s="445"/>
      <c r="C2925" s="446"/>
      <c r="D2925" s="445"/>
      <c r="E2925" s="446"/>
    </row>
    <row r="2926" spans="1:5">
      <c r="A2926" s="441">
        <v>2924</v>
      </c>
      <c r="B2926" s="445"/>
      <c r="C2926" s="446"/>
      <c r="D2926" s="445"/>
      <c r="E2926" s="446"/>
    </row>
    <row r="2927" spans="1:5">
      <c r="A2927" s="441">
        <v>2925</v>
      </c>
      <c r="B2927" s="445"/>
      <c r="C2927" s="446"/>
      <c r="D2927" s="445"/>
      <c r="E2927" s="446"/>
    </row>
    <row r="2928" spans="1:5">
      <c r="A2928" s="441">
        <v>2926</v>
      </c>
      <c r="B2928" s="445"/>
      <c r="C2928" s="446"/>
      <c r="D2928" s="445"/>
      <c r="E2928" s="446"/>
    </row>
    <row r="2929" spans="1:5">
      <c r="A2929" s="441">
        <v>2927</v>
      </c>
      <c r="B2929" s="445"/>
      <c r="C2929" s="446"/>
      <c r="D2929" s="445"/>
      <c r="E2929" s="446"/>
    </row>
    <row r="2930" spans="1:5">
      <c r="A2930" s="441">
        <v>2928</v>
      </c>
      <c r="B2930" s="445"/>
      <c r="C2930" s="446"/>
      <c r="D2930" s="445"/>
      <c r="E2930" s="446"/>
    </row>
    <row r="2931" spans="1:5">
      <c r="A2931" s="441">
        <v>2929</v>
      </c>
      <c r="B2931" s="445"/>
      <c r="C2931" s="446"/>
      <c r="D2931" s="445"/>
      <c r="E2931" s="446"/>
    </row>
    <row r="2932" spans="1:5">
      <c r="A2932" s="441">
        <v>2930</v>
      </c>
      <c r="B2932" s="445"/>
      <c r="C2932" s="446"/>
      <c r="D2932" s="445"/>
      <c r="E2932" s="446"/>
    </row>
    <row r="2933" spans="1:5">
      <c r="A2933" s="441">
        <v>2931</v>
      </c>
      <c r="B2933" s="445"/>
      <c r="C2933" s="446"/>
      <c r="D2933" s="445"/>
      <c r="E2933" s="446"/>
    </row>
    <row r="2934" spans="1:5">
      <c r="A2934" s="441">
        <v>2932</v>
      </c>
      <c r="B2934" s="445"/>
      <c r="C2934" s="446"/>
      <c r="D2934" s="445"/>
      <c r="E2934" s="446"/>
    </row>
    <row r="2935" spans="1:5">
      <c r="A2935" s="441">
        <v>2933</v>
      </c>
      <c r="B2935" s="445"/>
      <c r="C2935" s="446"/>
      <c r="D2935" s="445"/>
      <c r="E2935" s="446"/>
    </row>
    <row r="2936" spans="1:5">
      <c r="A2936" s="441">
        <v>2934</v>
      </c>
      <c r="B2936" s="445"/>
      <c r="C2936" s="446"/>
      <c r="D2936" s="445"/>
      <c r="E2936" s="446"/>
    </row>
    <row r="2937" spans="1:5">
      <c r="A2937" s="441">
        <v>2935</v>
      </c>
      <c r="B2937" s="445"/>
      <c r="C2937" s="446"/>
      <c r="D2937" s="445"/>
      <c r="E2937" s="446"/>
    </row>
    <row r="2938" spans="1:5">
      <c r="A2938" s="441">
        <v>2936</v>
      </c>
      <c r="B2938" s="445"/>
      <c r="C2938" s="446"/>
      <c r="D2938" s="445"/>
      <c r="E2938" s="446"/>
    </row>
    <row r="2939" spans="1:5">
      <c r="A2939" s="441">
        <v>2937</v>
      </c>
      <c r="B2939" s="445"/>
      <c r="C2939" s="446"/>
      <c r="D2939" s="445"/>
      <c r="E2939" s="446"/>
    </row>
    <row r="2940" spans="1:5">
      <c r="A2940" s="441">
        <v>2938</v>
      </c>
      <c r="B2940" s="445"/>
      <c r="C2940" s="446"/>
      <c r="D2940" s="445"/>
      <c r="E2940" s="446"/>
    </row>
    <row r="2941" spans="1:5">
      <c r="A2941" s="441">
        <v>2939</v>
      </c>
      <c r="B2941" s="445"/>
      <c r="C2941" s="446"/>
      <c r="D2941" s="445"/>
      <c r="E2941" s="446"/>
    </row>
    <row r="2942" spans="1:5">
      <c r="A2942" s="441">
        <v>2940</v>
      </c>
      <c r="B2942" s="445"/>
      <c r="C2942" s="446"/>
      <c r="D2942" s="445"/>
      <c r="E2942" s="446"/>
    </row>
    <row r="2943" spans="1:5">
      <c r="A2943" s="441">
        <v>2941</v>
      </c>
      <c r="B2943" s="445"/>
      <c r="C2943" s="446"/>
      <c r="D2943" s="445"/>
      <c r="E2943" s="446"/>
    </row>
    <row r="2944" spans="1:5">
      <c r="A2944" s="441">
        <v>2942</v>
      </c>
      <c r="B2944" s="445"/>
      <c r="C2944" s="446"/>
      <c r="D2944" s="445"/>
      <c r="E2944" s="446"/>
    </row>
    <row r="2945" spans="1:5">
      <c r="A2945" s="441">
        <v>2943</v>
      </c>
      <c r="B2945" s="445"/>
      <c r="C2945" s="446"/>
      <c r="D2945" s="445"/>
      <c r="E2945" s="446"/>
    </row>
    <row r="2946" spans="1:5">
      <c r="A2946" s="441">
        <v>2944</v>
      </c>
      <c r="B2946" s="445"/>
      <c r="C2946" s="446"/>
      <c r="D2946" s="445"/>
      <c r="E2946" s="446"/>
    </row>
    <row r="2947" spans="1:5">
      <c r="A2947" s="441">
        <v>2945</v>
      </c>
      <c r="B2947" s="445"/>
      <c r="C2947" s="446"/>
      <c r="D2947" s="445"/>
      <c r="E2947" s="446"/>
    </row>
    <row r="2948" spans="1:5">
      <c r="A2948" s="441">
        <v>2946</v>
      </c>
      <c r="B2948" s="445"/>
      <c r="C2948" s="446"/>
      <c r="D2948" s="445"/>
      <c r="E2948" s="446"/>
    </row>
    <row r="2949" spans="1:5">
      <c r="A2949" s="441">
        <v>2947</v>
      </c>
      <c r="B2949" s="445"/>
      <c r="C2949" s="446"/>
      <c r="D2949" s="445"/>
      <c r="E2949" s="446"/>
    </row>
    <row r="2950" spans="1:5">
      <c r="A2950" s="441">
        <v>2948</v>
      </c>
      <c r="B2950" s="445"/>
      <c r="C2950" s="446"/>
      <c r="D2950" s="445"/>
      <c r="E2950" s="446"/>
    </row>
    <row r="2951" spans="1:5">
      <c r="A2951" s="441">
        <v>2949</v>
      </c>
      <c r="B2951" s="445"/>
      <c r="C2951" s="446"/>
      <c r="D2951" s="445"/>
      <c r="E2951" s="446"/>
    </row>
    <row r="2952" spans="1:5">
      <c r="A2952" s="441">
        <v>2950</v>
      </c>
      <c r="B2952" s="445"/>
      <c r="C2952" s="446"/>
      <c r="D2952" s="445"/>
      <c r="E2952" s="446"/>
    </row>
    <row r="2953" spans="1:5">
      <c r="A2953" s="441">
        <v>2951</v>
      </c>
      <c r="B2953" s="445"/>
      <c r="C2953" s="446"/>
      <c r="D2953" s="445"/>
      <c r="E2953" s="446"/>
    </row>
    <row r="2954" spans="1:5">
      <c r="A2954" s="441">
        <v>2952</v>
      </c>
      <c r="B2954" s="445"/>
      <c r="C2954" s="446"/>
      <c r="D2954" s="445"/>
      <c r="E2954" s="446"/>
    </row>
    <row r="2955" spans="1:5">
      <c r="A2955" s="441">
        <v>2953</v>
      </c>
      <c r="B2955" s="445"/>
      <c r="C2955" s="446"/>
      <c r="D2955" s="445"/>
      <c r="E2955" s="446"/>
    </row>
    <row r="2956" spans="1:5">
      <c r="A2956" s="441">
        <v>2954</v>
      </c>
      <c r="B2956" s="445"/>
      <c r="C2956" s="446"/>
      <c r="D2956" s="445"/>
      <c r="E2956" s="446"/>
    </row>
    <row r="2957" spans="1:5">
      <c r="A2957" s="441">
        <v>2955</v>
      </c>
      <c r="B2957" s="445"/>
      <c r="C2957" s="446"/>
      <c r="D2957" s="445"/>
      <c r="E2957" s="446"/>
    </row>
    <row r="2958" spans="1:5">
      <c r="A2958" s="441">
        <v>2956</v>
      </c>
      <c r="B2958" s="445"/>
      <c r="C2958" s="446"/>
      <c r="D2958" s="445"/>
      <c r="E2958" s="446"/>
    </row>
    <row r="2959" spans="1:5">
      <c r="A2959" s="441">
        <v>2957</v>
      </c>
      <c r="B2959" s="445"/>
      <c r="C2959" s="446"/>
      <c r="D2959" s="445"/>
      <c r="E2959" s="446"/>
    </row>
    <row r="2960" spans="1:5">
      <c r="A2960" s="441">
        <v>2958</v>
      </c>
      <c r="B2960" s="445"/>
      <c r="C2960" s="446"/>
      <c r="D2960" s="445"/>
      <c r="E2960" s="446"/>
    </row>
    <row r="2961" spans="1:5">
      <c r="A2961" s="441">
        <v>2959</v>
      </c>
      <c r="B2961" s="445"/>
      <c r="C2961" s="446"/>
      <c r="D2961" s="445"/>
      <c r="E2961" s="446"/>
    </row>
    <row r="2962" spans="1:5">
      <c r="A2962" s="441">
        <v>2960</v>
      </c>
      <c r="B2962" s="445"/>
      <c r="C2962" s="446"/>
      <c r="D2962" s="445"/>
      <c r="E2962" s="446"/>
    </row>
    <row r="2963" spans="1:5">
      <c r="A2963" s="441">
        <v>2961</v>
      </c>
      <c r="B2963" s="445"/>
      <c r="C2963" s="446"/>
      <c r="D2963" s="445"/>
      <c r="E2963" s="446"/>
    </row>
    <row r="2964" spans="1:5">
      <c r="A2964" s="441">
        <v>2962</v>
      </c>
      <c r="B2964" s="445"/>
      <c r="C2964" s="446"/>
      <c r="D2964" s="445"/>
      <c r="E2964" s="446"/>
    </row>
    <row r="2965" spans="1:5">
      <c r="A2965" s="441">
        <v>2963</v>
      </c>
      <c r="B2965" s="445"/>
      <c r="C2965" s="446"/>
      <c r="D2965" s="445"/>
      <c r="E2965" s="446"/>
    </row>
    <row r="2966" spans="1:5">
      <c r="A2966" s="441">
        <v>2964</v>
      </c>
      <c r="B2966" s="445"/>
      <c r="C2966" s="446"/>
      <c r="D2966" s="445"/>
      <c r="E2966" s="446"/>
    </row>
    <row r="2967" spans="1:5">
      <c r="A2967" s="441">
        <v>2965</v>
      </c>
      <c r="B2967" s="445"/>
      <c r="C2967" s="446"/>
      <c r="D2967" s="445"/>
      <c r="E2967" s="446"/>
    </row>
    <row r="2968" spans="1:5">
      <c r="A2968" s="441">
        <v>2966</v>
      </c>
      <c r="B2968" s="445"/>
      <c r="C2968" s="446"/>
      <c r="D2968" s="445"/>
      <c r="E2968" s="446"/>
    </row>
    <row r="2969" spans="1:5">
      <c r="A2969" s="441">
        <v>2967</v>
      </c>
      <c r="B2969" s="445"/>
      <c r="C2969" s="446"/>
      <c r="D2969" s="445"/>
      <c r="E2969" s="446"/>
    </row>
    <row r="2970" spans="1:5">
      <c r="A2970" s="441">
        <v>2968</v>
      </c>
      <c r="B2970" s="445"/>
      <c r="C2970" s="446"/>
      <c r="D2970" s="445"/>
      <c r="E2970" s="446"/>
    </row>
    <row r="2971" spans="1:5">
      <c r="A2971" s="441">
        <v>2969</v>
      </c>
      <c r="B2971" s="445"/>
      <c r="C2971" s="446"/>
      <c r="D2971" s="445"/>
      <c r="E2971" s="446"/>
    </row>
    <row r="2972" spans="1:5">
      <c r="A2972" s="441">
        <v>2970</v>
      </c>
      <c r="B2972" s="445"/>
      <c r="C2972" s="446"/>
      <c r="D2972" s="445"/>
      <c r="E2972" s="446"/>
    </row>
    <row r="2973" spans="1:5">
      <c r="A2973" s="441">
        <v>2971</v>
      </c>
      <c r="B2973" s="445"/>
      <c r="C2973" s="446"/>
      <c r="D2973" s="445"/>
      <c r="E2973" s="446"/>
    </row>
    <row r="2974" spans="1:5">
      <c r="A2974" s="441">
        <v>2972</v>
      </c>
      <c r="B2974" s="445"/>
      <c r="C2974" s="446"/>
      <c r="D2974" s="445"/>
      <c r="E2974" s="446"/>
    </row>
    <row r="2975" spans="1:5">
      <c r="A2975" s="441">
        <v>2973</v>
      </c>
      <c r="B2975" s="445"/>
      <c r="C2975" s="446"/>
      <c r="D2975" s="445"/>
      <c r="E2975" s="446"/>
    </row>
    <row r="2976" spans="1:5">
      <c r="A2976" s="441">
        <v>2974</v>
      </c>
      <c r="B2976" s="445"/>
      <c r="C2976" s="446"/>
      <c r="D2976" s="445"/>
      <c r="E2976" s="446"/>
    </row>
    <row r="2977" spans="1:5">
      <c r="A2977" s="441">
        <v>2975</v>
      </c>
      <c r="B2977" s="445"/>
      <c r="C2977" s="446"/>
      <c r="D2977" s="445"/>
      <c r="E2977" s="446"/>
    </row>
    <row r="2978" spans="1:5">
      <c r="A2978" s="441">
        <v>2976</v>
      </c>
      <c r="B2978" s="445"/>
      <c r="C2978" s="446"/>
      <c r="D2978" s="445"/>
      <c r="E2978" s="446"/>
    </row>
    <row r="2979" spans="1:5">
      <c r="A2979" s="441">
        <v>2977</v>
      </c>
      <c r="B2979" s="445"/>
      <c r="C2979" s="446"/>
      <c r="D2979" s="445"/>
      <c r="E2979" s="446"/>
    </row>
    <row r="2980" spans="1:5">
      <c r="A2980" s="441">
        <v>2978</v>
      </c>
      <c r="B2980" s="445"/>
      <c r="C2980" s="446"/>
      <c r="D2980" s="445"/>
      <c r="E2980" s="446"/>
    </row>
    <row r="2981" spans="1:5">
      <c r="A2981" s="441">
        <v>2979</v>
      </c>
      <c r="B2981" s="445"/>
      <c r="C2981" s="446"/>
      <c r="D2981" s="445"/>
      <c r="E2981" s="446"/>
    </row>
    <row r="2982" spans="1:5">
      <c r="A2982" s="441">
        <v>2980</v>
      </c>
      <c r="B2982" s="445"/>
      <c r="C2982" s="446"/>
      <c r="D2982" s="445"/>
      <c r="E2982" s="446"/>
    </row>
    <row r="2983" spans="1:5">
      <c r="A2983" s="441">
        <v>2981</v>
      </c>
      <c r="B2983" s="445"/>
      <c r="C2983" s="446"/>
      <c r="D2983" s="445"/>
      <c r="E2983" s="446"/>
    </row>
    <row r="2984" spans="1:5">
      <c r="A2984" s="441">
        <v>2982</v>
      </c>
      <c r="B2984" s="445"/>
      <c r="C2984" s="446"/>
      <c r="D2984" s="445"/>
      <c r="E2984" s="446"/>
    </row>
    <row r="2985" spans="1:5">
      <c r="A2985" s="441">
        <v>2983</v>
      </c>
      <c r="B2985" s="445"/>
      <c r="C2985" s="446"/>
      <c r="D2985" s="445"/>
      <c r="E2985" s="446"/>
    </row>
    <row r="2986" spans="1:5">
      <c r="A2986" s="441">
        <v>2984</v>
      </c>
      <c r="B2986" s="445"/>
      <c r="C2986" s="446"/>
      <c r="D2986" s="445"/>
      <c r="E2986" s="446"/>
    </row>
    <row r="2987" spans="1:5">
      <c r="A2987" s="441">
        <v>2985</v>
      </c>
      <c r="B2987" s="445"/>
      <c r="C2987" s="446"/>
      <c r="D2987" s="445"/>
      <c r="E2987" s="446"/>
    </row>
    <row r="2988" spans="1:5">
      <c r="A2988" s="441">
        <v>2986</v>
      </c>
      <c r="B2988" s="445"/>
      <c r="C2988" s="446"/>
      <c r="D2988" s="445"/>
      <c r="E2988" s="446"/>
    </row>
    <row r="2989" spans="1:5">
      <c r="A2989" s="441">
        <v>2987</v>
      </c>
      <c r="B2989" s="445"/>
      <c r="C2989" s="446"/>
      <c r="D2989" s="445"/>
      <c r="E2989" s="446"/>
    </row>
    <row r="2990" spans="1:5">
      <c r="A2990" s="441">
        <v>2988</v>
      </c>
      <c r="B2990" s="445"/>
      <c r="C2990" s="446"/>
      <c r="D2990" s="445"/>
      <c r="E2990" s="446"/>
    </row>
    <row r="2991" spans="1:5">
      <c r="A2991" s="441">
        <v>2989</v>
      </c>
      <c r="B2991" s="445"/>
      <c r="C2991" s="446"/>
      <c r="D2991" s="445"/>
      <c r="E2991" s="446"/>
    </row>
    <row r="2992" spans="1:5">
      <c r="A2992" s="441">
        <v>2990</v>
      </c>
      <c r="B2992" s="445"/>
      <c r="C2992" s="446"/>
      <c r="D2992" s="445"/>
      <c r="E2992" s="446"/>
    </row>
    <row r="2993" spans="1:5">
      <c r="A2993" s="441">
        <v>2991</v>
      </c>
      <c r="B2993" s="445"/>
      <c r="C2993" s="446"/>
      <c r="D2993" s="445"/>
      <c r="E2993" s="446"/>
    </row>
    <row r="2994" spans="1:5">
      <c r="A2994" s="441">
        <v>2992</v>
      </c>
      <c r="B2994" s="445"/>
      <c r="C2994" s="446"/>
      <c r="D2994" s="445"/>
      <c r="E2994" s="446"/>
    </row>
    <row r="2995" spans="1:5">
      <c r="A2995" s="441">
        <v>2993</v>
      </c>
      <c r="B2995" s="445"/>
      <c r="C2995" s="446"/>
      <c r="D2995" s="445"/>
      <c r="E2995" s="446"/>
    </row>
    <row r="2996" spans="1:5">
      <c r="A2996" s="441">
        <v>2994</v>
      </c>
      <c r="B2996" s="445"/>
      <c r="C2996" s="446"/>
      <c r="D2996" s="445"/>
      <c r="E2996" s="446"/>
    </row>
    <row r="2997" spans="1:5">
      <c r="A2997" s="441">
        <v>2995</v>
      </c>
      <c r="B2997" s="445"/>
      <c r="C2997" s="446"/>
      <c r="D2997" s="445"/>
      <c r="E2997" s="446"/>
    </row>
    <row r="2998" spans="1:5">
      <c r="A2998" s="441">
        <v>2996</v>
      </c>
      <c r="B2998" s="445"/>
      <c r="C2998" s="446"/>
      <c r="D2998" s="445"/>
      <c r="E2998" s="446"/>
    </row>
    <row r="2999" spans="1:5">
      <c r="A2999" s="441">
        <v>2997</v>
      </c>
      <c r="B2999" s="445"/>
      <c r="C2999" s="446"/>
      <c r="D2999" s="445"/>
      <c r="E2999" s="446"/>
    </row>
    <row r="3000" spans="1:5">
      <c r="A3000" s="441">
        <v>2998</v>
      </c>
      <c r="B3000" s="445"/>
      <c r="C3000" s="446"/>
      <c r="D3000" s="445"/>
      <c r="E3000" s="446"/>
    </row>
    <row r="3001" spans="1:5">
      <c r="A3001" s="441">
        <v>2999</v>
      </c>
      <c r="B3001" s="445"/>
      <c r="C3001" s="446"/>
      <c r="D3001" s="445"/>
      <c r="E3001" s="446"/>
    </row>
    <row r="3002" spans="1:5">
      <c r="A3002" s="441">
        <v>3000</v>
      </c>
      <c r="B3002" s="445"/>
      <c r="C3002" s="446"/>
      <c r="D3002" s="445"/>
      <c r="E3002" s="446"/>
    </row>
    <row r="3003" spans="1:5">
      <c r="A3003" s="441">
        <v>3001</v>
      </c>
      <c r="B3003" s="445"/>
      <c r="C3003" s="446"/>
      <c r="D3003" s="445"/>
      <c r="E3003" s="446"/>
    </row>
    <row r="3004" spans="1:5">
      <c r="A3004" s="441">
        <v>3002</v>
      </c>
      <c r="B3004" s="445"/>
      <c r="C3004" s="446"/>
      <c r="D3004" s="445"/>
      <c r="E3004" s="446"/>
    </row>
    <row r="3005" spans="1:5">
      <c r="A3005" s="441">
        <v>3003</v>
      </c>
      <c r="B3005" s="445"/>
      <c r="C3005" s="446"/>
      <c r="D3005" s="445"/>
      <c r="E3005" s="446"/>
    </row>
    <row r="3006" spans="1:5">
      <c r="A3006" s="441">
        <v>3004</v>
      </c>
      <c r="B3006" s="445"/>
      <c r="C3006" s="446"/>
      <c r="D3006" s="445"/>
      <c r="E3006" s="446"/>
    </row>
    <row r="3007" spans="1:5">
      <c r="A3007" s="441">
        <v>3005</v>
      </c>
      <c r="B3007" s="445"/>
      <c r="C3007" s="446"/>
      <c r="D3007" s="445"/>
      <c r="E3007" s="446"/>
    </row>
    <row r="3008" spans="1:5">
      <c r="A3008" s="441">
        <v>3006</v>
      </c>
      <c r="B3008" s="445"/>
      <c r="C3008" s="446"/>
      <c r="D3008" s="445"/>
      <c r="E3008" s="446"/>
    </row>
    <row r="3009" spans="1:5">
      <c r="A3009" s="441">
        <v>3007</v>
      </c>
      <c r="B3009" s="445"/>
      <c r="C3009" s="446"/>
      <c r="D3009" s="445"/>
      <c r="E3009" s="446"/>
    </row>
    <row r="3010" spans="1:5">
      <c r="A3010" s="441">
        <v>3008</v>
      </c>
      <c r="B3010" s="445"/>
      <c r="C3010" s="446"/>
      <c r="D3010" s="445"/>
      <c r="E3010" s="446"/>
    </row>
    <row r="3011" spans="1:5">
      <c r="A3011" s="441">
        <v>3009</v>
      </c>
      <c r="B3011" s="445"/>
      <c r="C3011" s="446"/>
      <c r="D3011" s="445"/>
      <c r="E3011" s="446"/>
    </row>
    <row r="3012" spans="1:5">
      <c r="A3012" s="441">
        <v>3010</v>
      </c>
      <c r="B3012" s="445"/>
      <c r="C3012" s="446"/>
      <c r="D3012" s="445"/>
      <c r="E3012" s="446"/>
    </row>
    <row r="3013" spans="1:5">
      <c r="A3013" s="441">
        <v>3011</v>
      </c>
      <c r="B3013" s="445"/>
      <c r="C3013" s="446"/>
      <c r="D3013" s="445"/>
      <c r="E3013" s="446"/>
    </row>
    <row r="3014" spans="1:5">
      <c r="A3014" s="441">
        <v>3012</v>
      </c>
      <c r="B3014" s="445"/>
      <c r="C3014" s="446"/>
      <c r="D3014" s="445"/>
      <c r="E3014" s="446"/>
    </row>
    <row r="3015" spans="1:5">
      <c r="A3015" s="441">
        <v>3013</v>
      </c>
      <c r="B3015" s="445"/>
      <c r="C3015" s="446"/>
      <c r="D3015" s="445"/>
      <c r="E3015" s="446"/>
    </row>
    <row r="3016" spans="1:5">
      <c r="A3016" s="441">
        <v>3014</v>
      </c>
      <c r="B3016" s="445"/>
      <c r="C3016" s="446"/>
      <c r="D3016" s="445"/>
      <c r="E3016" s="446"/>
    </row>
    <row r="3017" spans="1:5">
      <c r="A3017" s="441">
        <v>3015</v>
      </c>
      <c r="B3017" s="445"/>
      <c r="C3017" s="446"/>
      <c r="D3017" s="445"/>
      <c r="E3017" s="446"/>
    </row>
    <row r="3018" spans="1:5">
      <c r="A3018" s="441">
        <v>3016</v>
      </c>
      <c r="B3018" s="445"/>
      <c r="C3018" s="446"/>
      <c r="D3018" s="445"/>
      <c r="E3018" s="446"/>
    </row>
    <row r="3019" spans="1:5">
      <c r="A3019" s="441">
        <v>3017</v>
      </c>
      <c r="B3019" s="445"/>
      <c r="C3019" s="446"/>
      <c r="D3019" s="445"/>
      <c r="E3019" s="446"/>
    </row>
    <row r="3020" spans="1:5">
      <c r="A3020" s="441">
        <v>3018</v>
      </c>
      <c r="B3020" s="445"/>
      <c r="C3020" s="446"/>
      <c r="D3020" s="445"/>
      <c r="E3020" s="446"/>
    </row>
    <row r="3021" spans="1:5">
      <c r="A3021" s="441">
        <v>3019</v>
      </c>
      <c r="B3021" s="445"/>
      <c r="C3021" s="446"/>
      <c r="D3021" s="445"/>
      <c r="E3021" s="446"/>
    </row>
    <row r="3022" spans="1:5">
      <c r="A3022" s="441">
        <v>3020</v>
      </c>
      <c r="B3022" s="445"/>
      <c r="C3022" s="446"/>
      <c r="D3022" s="445"/>
      <c r="E3022" s="446"/>
    </row>
    <row r="3023" spans="1:5">
      <c r="A3023" s="441">
        <v>3021</v>
      </c>
      <c r="B3023" s="445"/>
      <c r="C3023" s="446"/>
      <c r="D3023" s="445"/>
      <c r="E3023" s="446"/>
    </row>
    <row r="3024" spans="1:5">
      <c r="A3024" s="441">
        <v>3022</v>
      </c>
      <c r="B3024" s="445"/>
      <c r="C3024" s="446"/>
      <c r="D3024" s="445"/>
      <c r="E3024" s="446"/>
    </row>
    <row r="3025" spans="1:5">
      <c r="A3025" s="441">
        <v>3023</v>
      </c>
      <c r="B3025" s="445"/>
      <c r="C3025" s="446"/>
      <c r="D3025" s="445"/>
      <c r="E3025" s="446"/>
    </row>
    <row r="3026" spans="1:5">
      <c r="A3026" s="441">
        <v>3024</v>
      </c>
      <c r="B3026" s="445"/>
      <c r="C3026" s="446"/>
      <c r="D3026" s="445"/>
      <c r="E3026" s="446"/>
    </row>
    <row r="3027" spans="1:5">
      <c r="A3027" s="441">
        <v>3025</v>
      </c>
      <c r="B3027" s="445"/>
      <c r="C3027" s="446"/>
      <c r="D3027" s="445"/>
      <c r="E3027" s="446"/>
    </row>
    <row r="3028" spans="1:5">
      <c r="A3028" s="441">
        <v>3026</v>
      </c>
      <c r="B3028" s="445"/>
      <c r="C3028" s="446"/>
      <c r="D3028" s="445"/>
      <c r="E3028" s="446"/>
    </row>
    <row r="3029" spans="1:5">
      <c r="A3029" s="441">
        <v>3027</v>
      </c>
      <c r="B3029" s="445"/>
      <c r="C3029" s="446"/>
      <c r="D3029" s="445"/>
      <c r="E3029" s="446"/>
    </row>
    <row r="3030" spans="1:5">
      <c r="A3030" s="441">
        <v>3028</v>
      </c>
      <c r="B3030" s="445"/>
      <c r="C3030" s="446"/>
      <c r="D3030" s="445"/>
      <c r="E3030" s="446"/>
    </row>
    <row r="3031" spans="1:5">
      <c r="A3031" s="441">
        <v>3029</v>
      </c>
      <c r="B3031" s="445"/>
      <c r="C3031" s="446"/>
      <c r="D3031" s="445"/>
      <c r="E3031" s="446"/>
    </row>
    <row r="3032" spans="1:5">
      <c r="A3032" s="441">
        <v>3030</v>
      </c>
      <c r="B3032" s="445"/>
      <c r="C3032" s="446"/>
      <c r="D3032" s="445"/>
      <c r="E3032" s="446"/>
    </row>
    <row r="3033" spans="1:5">
      <c r="A3033" s="441">
        <v>3031</v>
      </c>
      <c r="B3033" s="445"/>
      <c r="C3033" s="446"/>
      <c r="D3033" s="445"/>
      <c r="E3033" s="446"/>
    </row>
    <row r="3034" spans="1:5">
      <c r="A3034" s="441">
        <v>3032</v>
      </c>
      <c r="B3034" s="445"/>
      <c r="C3034" s="446"/>
      <c r="D3034" s="445"/>
      <c r="E3034" s="446"/>
    </row>
    <row r="3035" spans="1:5">
      <c r="A3035" s="441">
        <v>3033</v>
      </c>
      <c r="B3035" s="445"/>
      <c r="C3035" s="446"/>
      <c r="D3035" s="445"/>
      <c r="E3035" s="446"/>
    </row>
    <row r="3036" spans="1:5">
      <c r="A3036" s="441">
        <v>3034</v>
      </c>
      <c r="B3036" s="445"/>
      <c r="C3036" s="446"/>
      <c r="D3036" s="445"/>
      <c r="E3036" s="446"/>
    </row>
    <row r="3037" spans="1:5">
      <c r="A3037" s="441">
        <v>3035</v>
      </c>
      <c r="B3037" s="445"/>
      <c r="C3037" s="446"/>
      <c r="D3037" s="445"/>
      <c r="E3037" s="446"/>
    </row>
    <row r="3038" spans="1:5">
      <c r="A3038" s="441">
        <v>3036</v>
      </c>
      <c r="B3038" s="445"/>
      <c r="C3038" s="446"/>
      <c r="D3038" s="445"/>
      <c r="E3038" s="446"/>
    </row>
    <row r="3039" spans="1:5">
      <c r="A3039" s="441">
        <v>3037</v>
      </c>
      <c r="B3039" s="445"/>
      <c r="C3039" s="446"/>
      <c r="D3039" s="445"/>
      <c r="E3039" s="446"/>
    </row>
    <row r="3040" spans="1:5">
      <c r="A3040" s="441">
        <v>3038</v>
      </c>
      <c r="B3040" s="445"/>
      <c r="C3040" s="446"/>
      <c r="D3040" s="445"/>
      <c r="E3040" s="446"/>
    </row>
    <row r="3041" spans="1:5">
      <c r="A3041" s="441">
        <v>3039</v>
      </c>
      <c r="B3041" s="445"/>
      <c r="C3041" s="446"/>
      <c r="D3041" s="445"/>
      <c r="E3041" s="446"/>
    </row>
    <row r="3042" spans="1:5">
      <c r="A3042" s="441">
        <v>3040</v>
      </c>
      <c r="B3042" s="445"/>
      <c r="C3042" s="446"/>
      <c r="D3042" s="445"/>
      <c r="E3042" s="446"/>
    </row>
    <row r="3043" spans="1:5">
      <c r="A3043" s="441">
        <v>3041</v>
      </c>
      <c r="B3043" s="445"/>
      <c r="C3043" s="446"/>
      <c r="D3043" s="445"/>
      <c r="E3043" s="446"/>
    </row>
    <row r="3044" spans="1:5">
      <c r="A3044" s="441">
        <v>3042</v>
      </c>
      <c r="B3044" s="445"/>
      <c r="C3044" s="446"/>
      <c r="D3044" s="445"/>
      <c r="E3044" s="446"/>
    </row>
    <row r="3045" spans="1:5">
      <c r="A3045" s="441">
        <v>3043</v>
      </c>
      <c r="B3045" s="445"/>
      <c r="C3045" s="446"/>
      <c r="D3045" s="445"/>
      <c r="E3045" s="446"/>
    </row>
    <row r="3046" spans="1:5">
      <c r="A3046" s="441">
        <v>3044</v>
      </c>
      <c r="B3046" s="445"/>
      <c r="C3046" s="446"/>
      <c r="D3046" s="445"/>
      <c r="E3046" s="446"/>
    </row>
    <row r="3047" spans="1:5">
      <c r="A3047" s="441">
        <v>3045</v>
      </c>
      <c r="B3047" s="445"/>
      <c r="C3047" s="446"/>
      <c r="D3047" s="445"/>
      <c r="E3047" s="446"/>
    </row>
    <row r="3048" spans="1:5">
      <c r="A3048" s="441">
        <v>3046</v>
      </c>
      <c r="B3048" s="445"/>
      <c r="C3048" s="446"/>
      <c r="D3048" s="445"/>
      <c r="E3048" s="446"/>
    </row>
    <row r="3049" spans="1:5">
      <c r="A3049" s="441">
        <v>3047</v>
      </c>
      <c r="B3049" s="445"/>
      <c r="C3049" s="446"/>
      <c r="D3049" s="445"/>
      <c r="E3049" s="446"/>
    </row>
    <row r="3050" spans="1:5">
      <c r="A3050" s="441">
        <v>3048</v>
      </c>
      <c r="B3050" s="445"/>
      <c r="C3050" s="446"/>
      <c r="D3050" s="445"/>
      <c r="E3050" s="446"/>
    </row>
    <row r="3051" spans="1:5">
      <c r="A3051" s="441">
        <v>3049</v>
      </c>
      <c r="B3051" s="445"/>
      <c r="C3051" s="446"/>
      <c r="D3051" s="445"/>
      <c r="E3051" s="446"/>
    </row>
    <row r="3052" spans="1:5">
      <c r="A3052" s="441">
        <v>3050</v>
      </c>
      <c r="B3052" s="445"/>
      <c r="C3052" s="446"/>
      <c r="D3052" s="445"/>
      <c r="E3052" s="446"/>
    </row>
    <row r="3053" spans="1:5">
      <c r="A3053" s="441">
        <v>3051</v>
      </c>
      <c r="B3053" s="445"/>
      <c r="C3053" s="446"/>
      <c r="D3053" s="445"/>
      <c r="E3053" s="446"/>
    </row>
    <row r="3054" spans="1:5">
      <c r="A3054" s="441">
        <v>3052</v>
      </c>
      <c r="B3054" s="445"/>
      <c r="C3054" s="446"/>
      <c r="D3054" s="445"/>
      <c r="E3054" s="446"/>
    </row>
    <row r="3055" spans="1:5">
      <c r="A3055" s="441">
        <v>3053</v>
      </c>
      <c r="B3055" s="445"/>
      <c r="C3055" s="446"/>
      <c r="D3055" s="445"/>
      <c r="E3055" s="446"/>
    </row>
    <row r="3056" spans="1:5">
      <c r="A3056" s="441">
        <v>3054</v>
      </c>
      <c r="B3056" s="445"/>
      <c r="C3056" s="446"/>
      <c r="D3056" s="445"/>
      <c r="E3056" s="446"/>
    </row>
    <row r="3057" spans="1:5">
      <c r="A3057" s="441">
        <v>3055</v>
      </c>
      <c r="B3057" s="445"/>
      <c r="C3057" s="446"/>
      <c r="D3057" s="445"/>
      <c r="E3057" s="446"/>
    </row>
    <row r="3058" spans="1:5">
      <c r="A3058" s="441">
        <v>3056</v>
      </c>
      <c r="B3058" s="445"/>
      <c r="C3058" s="446"/>
      <c r="D3058" s="445"/>
      <c r="E3058" s="446"/>
    </row>
    <row r="3059" spans="1:5">
      <c r="A3059" s="441">
        <v>3057</v>
      </c>
      <c r="B3059" s="445"/>
      <c r="C3059" s="446"/>
      <c r="D3059" s="445"/>
      <c r="E3059" s="446"/>
    </row>
    <row r="3060" spans="1:5">
      <c r="A3060" s="441">
        <v>3058</v>
      </c>
      <c r="B3060" s="445"/>
      <c r="C3060" s="446"/>
      <c r="D3060" s="445"/>
      <c r="E3060" s="446"/>
    </row>
    <row r="3061" spans="1:5">
      <c r="A3061" s="441">
        <v>3059</v>
      </c>
      <c r="B3061" s="445"/>
      <c r="C3061" s="446"/>
      <c r="D3061" s="445"/>
      <c r="E3061" s="446"/>
    </row>
    <row r="3062" spans="1:5">
      <c r="A3062" s="441">
        <v>3060</v>
      </c>
      <c r="B3062" s="445"/>
      <c r="C3062" s="446"/>
      <c r="D3062" s="445"/>
      <c r="E3062" s="446"/>
    </row>
    <row r="3063" spans="1:5">
      <c r="A3063" s="441">
        <v>3061</v>
      </c>
      <c r="B3063" s="445"/>
      <c r="C3063" s="446"/>
      <c r="D3063" s="445"/>
      <c r="E3063" s="446"/>
    </row>
    <row r="3064" spans="1:5">
      <c r="A3064" s="441">
        <v>3062</v>
      </c>
      <c r="B3064" s="445"/>
      <c r="C3064" s="446"/>
      <c r="D3064" s="445"/>
      <c r="E3064" s="446"/>
    </row>
    <row r="3065" spans="1:5">
      <c r="A3065" s="441">
        <v>3063</v>
      </c>
      <c r="B3065" s="445"/>
      <c r="C3065" s="446"/>
      <c r="D3065" s="445"/>
      <c r="E3065" s="446"/>
    </row>
    <row r="3066" spans="1:5">
      <c r="A3066" s="441">
        <v>3064</v>
      </c>
      <c r="B3066" s="445"/>
      <c r="C3066" s="446"/>
      <c r="D3066" s="445"/>
      <c r="E3066" s="446"/>
    </row>
    <row r="3067" spans="1:5">
      <c r="A3067" s="441">
        <v>3065</v>
      </c>
      <c r="B3067" s="445"/>
      <c r="C3067" s="446"/>
      <c r="D3067" s="445"/>
      <c r="E3067" s="446"/>
    </row>
    <row r="3068" spans="1:5">
      <c r="A3068" s="441">
        <v>3066</v>
      </c>
      <c r="B3068" s="445"/>
      <c r="C3068" s="446"/>
      <c r="D3068" s="445"/>
      <c r="E3068" s="446"/>
    </row>
    <row r="3069" spans="1:5">
      <c r="A3069" s="441">
        <v>3067</v>
      </c>
      <c r="B3069" s="445"/>
      <c r="C3069" s="446"/>
      <c r="D3069" s="445"/>
      <c r="E3069" s="446"/>
    </row>
    <row r="3070" spans="1:5">
      <c r="A3070" s="441">
        <v>3068</v>
      </c>
      <c r="B3070" s="445"/>
      <c r="C3070" s="446"/>
      <c r="D3070" s="445"/>
      <c r="E3070" s="446"/>
    </row>
    <row r="3071" spans="1:5">
      <c r="A3071" s="441">
        <v>3069</v>
      </c>
      <c r="B3071" s="445"/>
      <c r="C3071" s="446"/>
      <c r="D3071" s="445"/>
      <c r="E3071" s="446"/>
    </row>
    <row r="3072" spans="1:5">
      <c r="A3072" s="441">
        <v>3070</v>
      </c>
      <c r="B3072" s="445"/>
      <c r="C3072" s="446"/>
      <c r="D3072" s="445"/>
      <c r="E3072" s="446"/>
    </row>
    <row r="3073" spans="1:5">
      <c r="A3073" s="441">
        <v>3071</v>
      </c>
      <c r="B3073" s="445"/>
      <c r="C3073" s="446"/>
      <c r="D3073" s="445"/>
      <c r="E3073" s="446"/>
    </row>
    <row r="3074" spans="1:5">
      <c r="A3074" s="441">
        <v>3072</v>
      </c>
      <c r="B3074" s="445"/>
      <c r="C3074" s="446"/>
      <c r="D3074" s="445"/>
      <c r="E3074" s="446"/>
    </row>
    <row r="3075" spans="1:5">
      <c r="A3075" s="441">
        <v>3073</v>
      </c>
      <c r="B3075" s="445"/>
      <c r="C3075" s="446"/>
      <c r="D3075" s="445"/>
      <c r="E3075" s="446"/>
    </row>
    <row r="3076" spans="1:5">
      <c r="A3076" s="441">
        <v>3074</v>
      </c>
      <c r="B3076" s="445"/>
      <c r="C3076" s="446"/>
      <c r="D3076" s="445"/>
      <c r="E3076" s="446"/>
    </row>
    <row r="3077" spans="1:5">
      <c r="A3077" s="441">
        <v>3075</v>
      </c>
      <c r="B3077" s="445"/>
      <c r="C3077" s="446"/>
      <c r="D3077" s="445"/>
      <c r="E3077" s="446"/>
    </row>
    <row r="3078" spans="1:5">
      <c r="A3078" s="441">
        <v>3076</v>
      </c>
      <c r="B3078" s="445"/>
      <c r="C3078" s="446"/>
      <c r="D3078" s="445"/>
      <c r="E3078" s="446"/>
    </row>
    <row r="3079" spans="1:5">
      <c r="A3079" s="441">
        <v>3077</v>
      </c>
      <c r="B3079" s="445"/>
      <c r="C3079" s="446"/>
      <c r="D3079" s="445"/>
      <c r="E3079" s="446"/>
    </row>
    <row r="3080" spans="1:5">
      <c r="A3080" s="441">
        <v>3078</v>
      </c>
      <c r="B3080" s="445"/>
      <c r="C3080" s="446"/>
      <c r="D3080" s="445"/>
      <c r="E3080" s="446"/>
    </row>
    <row r="3081" spans="1:5">
      <c r="A3081" s="441">
        <v>3079</v>
      </c>
      <c r="B3081" s="445"/>
      <c r="C3081" s="446"/>
      <c r="D3081" s="445"/>
      <c r="E3081" s="446"/>
    </row>
    <row r="3082" spans="1:5">
      <c r="A3082" s="441">
        <v>3080</v>
      </c>
      <c r="B3082" s="445"/>
      <c r="C3082" s="446"/>
      <c r="D3082" s="445"/>
      <c r="E3082" s="446"/>
    </row>
    <row r="3083" spans="1:5">
      <c r="A3083" s="441">
        <v>3081</v>
      </c>
      <c r="B3083" s="445"/>
      <c r="C3083" s="446"/>
      <c r="D3083" s="445"/>
      <c r="E3083" s="446"/>
    </row>
    <row r="3084" spans="1:5">
      <c r="A3084" s="441">
        <v>3082</v>
      </c>
      <c r="B3084" s="445"/>
      <c r="C3084" s="446"/>
      <c r="D3084" s="445"/>
      <c r="E3084" s="446"/>
    </row>
    <row r="3085" spans="1:5">
      <c r="A3085" s="441">
        <v>3083</v>
      </c>
      <c r="B3085" s="445"/>
      <c r="C3085" s="446"/>
      <c r="D3085" s="445"/>
      <c r="E3085" s="446"/>
    </row>
    <row r="3086" spans="1:5">
      <c r="A3086" s="441">
        <v>3084</v>
      </c>
      <c r="B3086" s="445"/>
      <c r="C3086" s="446"/>
      <c r="D3086" s="445"/>
      <c r="E3086" s="446"/>
    </row>
    <row r="3087" spans="1:5">
      <c r="A3087" s="441">
        <v>3085</v>
      </c>
      <c r="B3087" s="445"/>
      <c r="C3087" s="446"/>
      <c r="D3087" s="445"/>
      <c r="E3087" s="446"/>
    </row>
    <row r="3088" spans="1:5">
      <c r="A3088" s="441">
        <v>3086</v>
      </c>
      <c r="B3088" s="445"/>
      <c r="C3088" s="446"/>
      <c r="D3088" s="445"/>
      <c r="E3088" s="446"/>
    </row>
    <row r="3089" spans="1:5">
      <c r="A3089" s="441">
        <v>3087</v>
      </c>
      <c r="B3089" s="445"/>
      <c r="C3089" s="446"/>
      <c r="D3089" s="445"/>
      <c r="E3089" s="446"/>
    </row>
    <row r="3090" spans="1:5">
      <c r="A3090" s="441">
        <v>3088</v>
      </c>
      <c r="B3090" s="445"/>
      <c r="C3090" s="446"/>
      <c r="D3090" s="445"/>
      <c r="E3090" s="446"/>
    </row>
    <row r="3091" spans="1:5">
      <c r="A3091" s="441">
        <v>3089</v>
      </c>
      <c r="B3091" s="445"/>
      <c r="C3091" s="446"/>
      <c r="D3091" s="445"/>
      <c r="E3091" s="446"/>
    </row>
    <row r="3092" spans="1:5">
      <c r="A3092" s="441">
        <v>3090</v>
      </c>
      <c r="B3092" s="445"/>
      <c r="C3092" s="446"/>
      <c r="D3092" s="445"/>
      <c r="E3092" s="446"/>
    </row>
    <row r="3093" spans="1:5">
      <c r="A3093" s="441">
        <v>3091</v>
      </c>
      <c r="B3093" s="445"/>
      <c r="C3093" s="446"/>
      <c r="D3093" s="445"/>
      <c r="E3093" s="446"/>
    </row>
    <row r="3094" spans="1:5">
      <c r="A3094" s="441">
        <v>3092</v>
      </c>
      <c r="B3094" s="445"/>
      <c r="C3094" s="446"/>
      <c r="D3094" s="445"/>
      <c r="E3094" s="446"/>
    </row>
    <row r="3095" spans="1:5">
      <c r="A3095" s="441">
        <v>3093</v>
      </c>
      <c r="B3095" s="445"/>
      <c r="C3095" s="446"/>
      <c r="D3095" s="445"/>
      <c r="E3095" s="446"/>
    </row>
    <row r="3096" spans="1:5">
      <c r="A3096" s="441">
        <v>3094</v>
      </c>
      <c r="B3096" s="445"/>
      <c r="C3096" s="446"/>
      <c r="D3096" s="445"/>
      <c r="E3096" s="446"/>
    </row>
    <row r="3097" spans="1:5">
      <c r="A3097" s="441">
        <v>3095</v>
      </c>
      <c r="B3097" s="445"/>
      <c r="C3097" s="446"/>
      <c r="D3097" s="445"/>
      <c r="E3097" s="446"/>
    </row>
    <row r="3098" spans="1:5">
      <c r="A3098" s="441">
        <v>3096</v>
      </c>
      <c r="B3098" s="445"/>
      <c r="C3098" s="446"/>
      <c r="D3098" s="445"/>
      <c r="E3098" s="446"/>
    </row>
    <row r="3099" spans="1:5">
      <c r="A3099" s="441">
        <v>3097</v>
      </c>
      <c r="B3099" s="445"/>
      <c r="C3099" s="446"/>
      <c r="D3099" s="445"/>
      <c r="E3099" s="446"/>
    </row>
    <row r="3100" spans="1:5">
      <c r="A3100" s="441">
        <v>3098</v>
      </c>
      <c r="B3100" s="445"/>
      <c r="C3100" s="446"/>
      <c r="D3100" s="445"/>
      <c r="E3100" s="446"/>
    </row>
    <row r="3101" spans="1:5">
      <c r="A3101" s="441">
        <v>3099</v>
      </c>
      <c r="B3101" s="445"/>
      <c r="C3101" s="446"/>
      <c r="D3101" s="445"/>
      <c r="E3101" s="446"/>
    </row>
    <row r="3102" spans="1:5">
      <c r="A3102" s="441">
        <v>3100</v>
      </c>
      <c r="B3102" s="445"/>
      <c r="C3102" s="446"/>
      <c r="D3102" s="445"/>
      <c r="E3102" s="446"/>
    </row>
    <row r="3103" spans="1:5">
      <c r="A3103" s="441">
        <v>3101</v>
      </c>
      <c r="B3103" s="445"/>
      <c r="C3103" s="446"/>
      <c r="D3103" s="445"/>
      <c r="E3103" s="446"/>
    </row>
    <row r="3104" spans="1:5">
      <c r="A3104" s="441">
        <v>3102</v>
      </c>
      <c r="B3104" s="445"/>
      <c r="C3104" s="446"/>
      <c r="D3104" s="445"/>
      <c r="E3104" s="446"/>
    </row>
    <row r="3105" spans="1:5">
      <c r="A3105" s="441">
        <v>3103</v>
      </c>
      <c r="B3105" s="445"/>
      <c r="C3105" s="446"/>
      <c r="D3105" s="445"/>
      <c r="E3105" s="446"/>
    </row>
    <row r="3106" spans="1:5">
      <c r="A3106" s="441">
        <v>3104</v>
      </c>
      <c r="B3106" s="445"/>
      <c r="C3106" s="446"/>
      <c r="D3106" s="445"/>
      <c r="E3106" s="446"/>
    </row>
    <row r="3107" spans="1:5">
      <c r="A3107" s="441">
        <v>3105</v>
      </c>
      <c r="B3107" s="445"/>
      <c r="C3107" s="446"/>
      <c r="D3107" s="445"/>
      <c r="E3107" s="446"/>
    </row>
    <row r="3108" spans="1:5">
      <c r="A3108" s="441">
        <v>3106</v>
      </c>
      <c r="B3108" s="445"/>
      <c r="C3108" s="446"/>
      <c r="D3108" s="445"/>
      <c r="E3108" s="446"/>
    </row>
    <row r="3109" spans="1:5">
      <c r="A3109" s="441">
        <v>3107</v>
      </c>
      <c r="B3109" s="445"/>
      <c r="C3109" s="446"/>
      <c r="D3109" s="445"/>
      <c r="E3109" s="446"/>
    </row>
    <row r="3110" spans="1:5">
      <c r="A3110" s="441">
        <v>3108</v>
      </c>
      <c r="B3110" s="445"/>
      <c r="C3110" s="446"/>
      <c r="D3110" s="445"/>
      <c r="E3110" s="446"/>
    </row>
    <row r="3111" spans="1:5">
      <c r="A3111" s="441">
        <v>3109</v>
      </c>
      <c r="B3111" s="445"/>
      <c r="C3111" s="446"/>
      <c r="D3111" s="445"/>
      <c r="E3111" s="446"/>
    </row>
    <row r="3112" spans="1:5">
      <c r="A3112" s="441">
        <v>3110</v>
      </c>
      <c r="B3112" s="445"/>
      <c r="C3112" s="446"/>
      <c r="D3112" s="445"/>
      <c r="E3112" s="446"/>
    </row>
    <row r="3113" spans="1:5">
      <c r="A3113" s="441">
        <v>3111</v>
      </c>
      <c r="B3113" s="445"/>
      <c r="C3113" s="446"/>
      <c r="D3113" s="445"/>
      <c r="E3113" s="446"/>
    </row>
    <row r="3114" spans="1:5">
      <c r="A3114" s="441">
        <v>3112</v>
      </c>
      <c r="B3114" s="445"/>
      <c r="C3114" s="446"/>
      <c r="D3114" s="445"/>
      <c r="E3114" s="446"/>
    </row>
    <row r="3115" spans="1:5">
      <c r="A3115" s="441">
        <v>3113</v>
      </c>
      <c r="B3115" s="445"/>
      <c r="C3115" s="446"/>
      <c r="D3115" s="445"/>
      <c r="E3115" s="446"/>
    </row>
    <row r="3116" spans="1:5">
      <c r="A3116" s="441">
        <v>3114</v>
      </c>
      <c r="B3116" s="445"/>
      <c r="C3116" s="446"/>
      <c r="D3116" s="445"/>
      <c r="E3116" s="446"/>
    </row>
    <row r="3117" spans="1:5">
      <c r="A3117" s="441">
        <v>3115</v>
      </c>
      <c r="B3117" s="445"/>
      <c r="C3117" s="446"/>
      <c r="D3117" s="445"/>
      <c r="E3117" s="446"/>
    </row>
    <row r="3118" spans="1:5">
      <c r="A3118" s="441">
        <v>3116</v>
      </c>
      <c r="B3118" s="445"/>
      <c r="C3118" s="446"/>
      <c r="D3118" s="445"/>
      <c r="E3118" s="446"/>
    </row>
    <row r="3119" spans="1:5">
      <c r="A3119" s="441">
        <v>3117</v>
      </c>
      <c r="B3119" s="445"/>
      <c r="C3119" s="446"/>
      <c r="D3119" s="445"/>
      <c r="E3119" s="446"/>
    </row>
    <row r="3120" spans="1:5">
      <c r="A3120" s="441">
        <v>3118</v>
      </c>
      <c r="B3120" s="445"/>
      <c r="C3120" s="446"/>
      <c r="D3120" s="445"/>
      <c r="E3120" s="446"/>
    </row>
    <row r="3121" spans="1:5">
      <c r="A3121" s="441">
        <v>3119</v>
      </c>
      <c r="B3121" s="445"/>
      <c r="C3121" s="446"/>
      <c r="D3121" s="445"/>
      <c r="E3121" s="446"/>
    </row>
    <row r="3122" spans="1:5">
      <c r="A3122" s="441">
        <v>3120</v>
      </c>
      <c r="B3122" s="445"/>
      <c r="C3122" s="446"/>
      <c r="D3122" s="445"/>
      <c r="E3122" s="446"/>
    </row>
    <row r="3123" spans="1:5">
      <c r="A3123" s="441">
        <v>3121</v>
      </c>
      <c r="B3123" s="445"/>
      <c r="C3123" s="446"/>
      <c r="D3123" s="445"/>
      <c r="E3123" s="446"/>
    </row>
    <row r="3124" spans="1:5">
      <c r="A3124" s="441">
        <v>3122</v>
      </c>
      <c r="B3124" s="445"/>
      <c r="C3124" s="446"/>
      <c r="D3124" s="445"/>
      <c r="E3124" s="446"/>
    </row>
    <row r="3125" spans="1:5">
      <c r="A3125" s="441">
        <v>3123</v>
      </c>
      <c r="B3125" s="445"/>
      <c r="C3125" s="446"/>
      <c r="D3125" s="445"/>
      <c r="E3125" s="446"/>
    </row>
    <row r="3126" spans="1:5">
      <c r="A3126" s="441">
        <v>3124</v>
      </c>
      <c r="B3126" s="445"/>
      <c r="C3126" s="446"/>
      <c r="D3126" s="445"/>
      <c r="E3126" s="446"/>
    </row>
    <row r="3127" spans="1:5">
      <c r="A3127" s="441">
        <v>3125</v>
      </c>
      <c r="B3127" s="445"/>
      <c r="C3127" s="446"/>
      <c r="D3127" s="445"/>
      <c r="E3127" s="446"/>
    </row>
    <row r="3128" spans="1:5">
      <c r="A3128" s="441">
        <v>3126</v>
      </c>
      <c r="B3128" s="445"/>
      <c r="C3128" s="446"/>
      <c r="D3128" s="445"/>
      <c r="E3128" s="446"/>
    </row>
    <row r="3129" spans="1:5">
      <c r="A3129" s="441">
        <v>3127</v>
      </c>
      <c r="B3129" s="445"/>
      <c r="C3129" s="446"/>
      <c r="D3129" s="445"/>
      <c r="E3129" s="446"/>
    </row>
    <row r="3130" spans="1:5">
      <c r="A3130" s="441">
        <v>3128</v>
      </c>
      <c r="B3130" s="445"/>
      <c r="C3130" s="446"/>
      <c r="D3130" s="445"/>
      <c r="E3130" s="446"/>
    </row>
    <row r="3131" spans="1:5">
      <c r="A3131" s="441">
        <v>3129</v>
      </c>
      <c r="B3131" s="445"/>
      <c r="C3131" s="446"/>
      <c r="D3131" s="445"/>
      <c r="E3131" s="446"/>
    </row>
    <row r="3132" spans="1:5">
      <c r="A3132" s="441">
        <v>3130</v>
      </c>
      <c r="B3132" s="445"/>
      <c r="C3132" s="446"/>
      <c r="D3132" s="445"/>
      <c r="E3132" s="446"/>
    </row>
    <row r="3133" spans="1:5">
      <c r="A3133" s="441">
        <v>3131</v>
      </c>
      <c r="B3133" s="445"/>
      <c r="C3133" s="446"/>
      <c r="D3133" s="445"/>
      <c r="E3133" s="446"/>
    </row>
    <row r="3134" spans="1:5">
      <c r="A3134" s="441">
        <v>3132</v>
      </c>
      <c r="B3134" s="445"/>
      <c r="C3134" s="446"/>
      <c r="D3134" s="445"/>
      <c r="E3134" s="446"/>
    </row>
    <row r="3135" spans="1:5">
      <c r="A3135" s="441">
        <v>3133</v>
      </c>
      <c r="B3135" s="445"/>
      <c r="C3135" s="446"/>
      <c r="D3135" s="445"/>
      <c r="E3135" s="446"/>
    </row>
    <row r="3136" spans="1:5">
      <c r="A3136" s="441">
        <v>3134</v>
      </c>
      <c r="B3136" s="445"/>
      <c r="C3136" s="446"/>
      <c r="D3136" s="445"/>
      <c r="E3136" s="446"/>
    </row>
    <row r="3137" spans="1:5">
      <c r="A3137" s="441">
        <v>3135</v>
      </c>
      <c r="B3137" s="445"/>
      <c r="C3137" s="446"/>
      <c r="D3137" s="445"/>
      <c r="E3137" s="446"/>
    </row>
    <row r="3138" spans="1:5">
      <c r="A3138" s="441">
        <v>3136</v>
      </c>
      <c r="B3138" s="445"/>
      <c r="C3138" s="446"/>
      <c r="D3138" s="445"/>
      <c r="E3138" s="446"/>
    </row>
    <row r="3139" spans="1:5">
      <c r="A3139" s="441">
        <v>3137</v>
      </c>
      <c r="B3139" s="445"/>
      <c r="C3139" s="446"/>
      <c r="D3139" s="445"/>
      <c r="E3139" s="446"/>
    </row>
    <row r="3140" spans="1:5">
      <c r="A3140" s="441">
        <v>3138</v>
      </c>
      <c r="B3140" s="445"/>
      <c r="C3140" s="446"/>
      <c r="D3140" s="445"/>
      <c r="E3140" s="446"/>
    </row>
    <row r="3141" spans="1:5">
      <c r="A3141" s="441">
        <v>3139</v>
      </c>
      <c r="B3141" s="445"/>
      <c r="C3141" s="446"/>
      <c r="D3141" s="445"/>
      <c r="E3141" s="446"/>
    </row>
    <row r="3142" spans="1:5">
      <c r="A3142" s="441">
        <v>3140</v>
      </c>
      <c r="B3142" s="445"/>
      <c r="C3142" s="446"/>
      <c r="D3142" s="445"/>
      <c r="E3142" s="446"/>
    </row>
    <row r="3143" spans="1:5">
      <c r="A3143" s="441">
        <v>3141</v>
      </c>
      <c r="B3143" s="445"/>
      <c r="C3143" s="446"/>
      <c r="D3143" s="445"/>
      <c r="E3143" s="446"/>
    </row>
    <row r="3144" spans="1:5">
      <c r="A3144" s="441">
        <v>3142</v>
      </c>
      <c r="B3144" s="445"/>
      <c r="C3144" s="446"/>
      <c r="D3144" s="445"/>
      <c r="E3144" s="446"/>
    </row>
    <row r="3145" spans="1:5">
      <c r="A3145" s="441">
        <v>3143</v>
      </c>
      <c r="B3145" s="445"/>
      <c r="C3145" s="446"/>
      <c r="D3145" s="445"/>
      <c r="E3145" s="446"/>
    </row>
    <row r="3146" spans="1:5">
      <c r="A3146" s="441">
        <v>3144</v>
      </c>
      <c r="B3146" s="445"/>
      <c r="C3146" s="446"/>
      <c r="D3146" s="445"/>
      <c r="E3146" s="446"/>
    </row>
    <row r="3147" spans="1:5">
      <c r="A3147" s="441">
        <v>3145</v>
      </c>
      <c r="B3147" s="445"/>
      <c r="C3147" s="446"/>
      <c r="D3147" s="445"/>
      <c r="E3147" s="446"/>
    </row>
    <row r="3148" spans="1:5">
      <c r="A3148" s="441">
        <v>3146</v>
      </c>
      <c r="B3148" s="445"/>
      <c r="C3148" s="446"/>
      <c r="D3148" s="445"/>
      <c r="E3148" s="446"/>
    </row>
    <row r="3149" spans="1:5">
      <c r="A3149" s="441">
        <v>3147</v>
      </c>
      <c r="B3149" s="445"/>
      <c r="C3149" s="446"/>
      <c r="D3149" s="445"/>
      <c r="E3149" s="446"/>
    </row>
    <row r="3150" spans="1:5">
      <c r="A3150" s="441">
        <v>3148</v>
      </c>
      <c r="B3150" s="445"/>
      <c r="C3150" s="446"/>
      <c r="D3150" s="445"/>
      <c r="E3150" s="446"/>
    </row>
    <row r="3151" spans="1:5">
      <c r="A3151" s="441">
        <v>3149</v>
      </c>
      <c r="B3151" s="445"/>
      <c r="C3151" s="446"/>
      <c r="D3151" s="445"/>
      <c r="E3151" s="446"/>
    </row>
    <row r="3152" spans="1:5">
      <c r="A3152" s="441">
        <v>3150</v>
      </c>
      <c r="B3152" s="445"/>
      <c r="C3152" s="446"/>
      <c r="D3152" s="445"/>
      <c r="E3152" s="446"/>
    </row>
    <row r="3153" spans="1:5">
      <c r="A3153" s="441">
        <v>3151</v>
      </c>
      <c r="B3153" s="445"/>
      <c r="C3153" s="446"/>
      <c r="D3153" s="445"/>
      <c r="E3153" s="446"/>
    </row>
    <row r="3154" spans="1:5">
      <c r="A3154" s="441">
        <v>3152</v>
      </c>
      <c r="B3154" s="445"/>
      <c r="C3154" s="446"/>
      <c r="D3154" s="445"/>
      <c r="E3154" s="446"/>
    </row>
    <row r="3155" spans="1:5">
      <c r="A3155" s="441">
        <v>3153</v>
      </c>
      <c r="B3155" s="445"/>
      <c r="C3155" s="446"/>
      <c r="D3155" s="445"/>
      <c r="E3155" s="446"/>
    </row>
    <row r="3156" spans="1:5">
      <c r="A3156" s="441">
        <v>3154</v>
      </c>
      <c r="B3156" s="445"/>
      <c r="C3156" s="446"/>
      <c r="D3156" s="445"/>
      <c r="E3156" s="446"/>
    </row>
    <row r="3157" spans="1:5">
      <c r="A3157" s="441">
        <v>3155</v>
      </c>
      <c r="B3157" s="445"/>
      <c r="C3157" s="446"/>
      <c r="D3157" s="445"/>
      <c r="E3157" s="446"/>
    </row>
    <row r="3158" spans="1:5">
      <c r="A3158" s="441">
        <v>3156</v>
      </c>
      <c r="B3158" s="445"/>
      <c r="C3158" s="446"/>
      <c r="D3158" s="445"/>
      <c r="E3158" s="446"/>
    </row>
    <row r="3159" spans="1:5">
      <c r="A3159" s="441">
        <v>3157</v>
      </c>
      <c r="B3159" s="445"/>
      <c r="C3159" s="446"/>
      <c r="D3159" s="445"/>
      <c r="E3159" s="446"/>
    </row>
    <row r="3160" spans="1:5">
      <c r="A3160" s="441">
        <v>3158</v>
      </c>
      <c r="B3160" s="445"/>
      <c r="C3160" s="446"/>
      <c r="D3160" s="445"/>
      <c r="E3160" s="446"/>
    </row>
    <row r="3161" spans="1:5">
      <c r="A3161" s="441">
        <v>3159</v>
      </c>
      <c r="B3161" s="445"/>
      <c r="C3161" s="446"/>
      <c r="D3161" s="445"/>
      <c r="E3161" s="446"/>
    </row>
    <row r="3162" spans="1:5">
      <c r="A3162" s="441">
        <v>3160</v>
      </c>
      <c r="B3162" s="445"/>
      <c r="C3162" s="446"/>
      <c r="D3162" s="445"/>
      <c r="E3162" s="446"/>
    </row>
    <row r="3163" spans="1:5">
      <c r="A3163" s="441">
        <v>3161</v>
      </c>
      <c r="B3163" s="445"/>
      <c r="C3163" s="446"/>
      <c r="D3163" s="445"/>
      <c r="E3163" s="446"/>
    </row>
    <row r="3164" spans="1:5">
      <c r="A3164" s="441">
        <v>3162</v>
      </c>
      <c r="B3164" s="445"/>
      <c r="C3164" s="446"/>
      <c r="D3164" s="445"/>
      <c r="E3164" s="446"/>
    </row>
    <row r="3165" spans="1:5">
      <c r="A3165" s="441">
        <v>3163</v>
      </c>
      <c r="B3165" s="445"/>
      <c r="C3165" s="446"/>
      <c r="D3165" s="445"/>
      <c r="E3165" s="446"/>
    </row>
    <row r="3166" spans="1:5">
      <c r="A3166" s="441">
        <v>3164</v>
      </c>
      <c r="B3166" s="445"/>
      <c r="C3166" s="446"/>
      <c r="D3166" s="445"/>
      <c r="E3166" s="446"/>
    </row>
    <row r="3167" spans="1:5">
      <c r="A3167" s="441">
        <v>3165</v>
      </c>
      <c r="B3167" s="445"/>
      <c r="C3167" s="446"/>
      <c r="D3167" s="445"/>
      <c r="E3167" s="446"/>
    </row>
    <row r="3168" spans="1:5">
      <c r="A3168" s="441">
        <v>3166</v>
      </c>
      <c r="B3168" s="445"/>
      <c r="C3168" s="446"/>
      <c r="D3168" s="445"/>
      <c r="E3168" s="446"/>
    </row>
    <row r="3169" spans="1:5">
      <c r="A3169" s="441">
        <v>3167</v>
      </c>
      <c r="B3169" s="445"/>
      <c r="C3169" s="446"/>
      <c r="D3169" s="445"/>
      <c r="E3169" s="446"/>
    </row>
    <row r="3170" spans="1:5">
      <c r="A3170" s="441">
        <v>3168</v>
      </c>
      <c r="B3170" s="445"/>
      <c r="C3170" s="446"/>
      <c r="D3170" s="445"/>
      <c r="E3170" s="446"/>
    </row>
    <row r="3171" spans="1:5">
      <c r="A3171" s="441">
        <v>3169</v>
      </c>
      <c r="B3171" s="445"/>
      <c r="C3171" s="446"/>
      <c r="D3171" s="445"/>
      <c r="E3171" s="446"/>
    </row>
    <row r="3172" spans="1:5">
      <c r="A3172" s="441">
        <v>3170</v>
      </c>
      <c r="B3172" s="445"/>
      <c r="C3172" s="446"/>
      <c r="D3172" s="445"/>
      <c r="E3172" s="446"/>
    </row>
    <row r="3173" spans="1:5">
      <c r="A3173" s="441">
        <v>3171</v>
      </c>
      <c r="B3173" s="445"/>
      <c r="C3173" s="446"/>
      <c r="D3173" s="445"/>
      <c r="E3173" s="446"/>
    </row>
    <row r="3174" spans="1:5">
      <c r="A3174" s="441">
        <v>3172</v>
      </c>
      <c r="B3174" s="445"/>
      <c r="C3174" s="446"/>
      <c r="D3174" s="445"/>
      <c r="E3174" s="446"/>
    </row>
    <row r="3175" spans="1:5">
      <c r="A3175" s="441">
        <v>3173</v>
      </c>
      <c r="B3175" s="445"/>
      <c r="C3175" s="446"/>
      <c r="D3175" s="445"/>
      <c r="E3175" s="446"/>
    </row>
    <row r="3176" spans="1:5">
      <c r="A3176" s="441">
        <v>3174</v>
      </c>
      <c r="B3176" s="445"/>
      <c r="C3176" s="446"/>
      <c r="D3176" s="445"/>
      <c r="E3176" s="446"/>
    </row>
    <row r="3177" spans="1:5">
      <c r="A3177" s="441">
        <v>3175</v>
      </c>
      <c r="B3177" s="445"/>
      <c r="C3177" s="446"/>
      <c r="D3177" s="445"/>
      <c r="E3177" s="446"/>
    </row>
    <row r="3178" spans="1:5">
      <c r="A3178" s="441">
        <v>3176</v>
      </c>
      <c r="B3178" s="445"/>
      <c r="C3178" s="446"/>
      <c r="D3178" s="445"/>
      <c r="E3178" s="446"/>
    </row>
    <row r="3179" spans="1:5">
      <c r="A3179" s="441">
        <v>3177</v>
      </c>
      <c r="B3179" s="445"/>
      <c r="C3179" s="446"/>
      <c r="D3179" s="445"/>
      <c r="E3179" s="446"/>
    </row>
    <row r="3180" spans="1:5">
      <c r="A3180" s="441">
        <v>3178</v>
      </c>
      <c r="B3180" s="445"/>
      <c r="C3180" s="446"/>
      <c r="D3180" s="445"/>
      <c r="E3180" s="446"/>
    </row>
    <row r="3181" spans="1:5">
      <c r="A3181" s="441">
        <v>3179</v>
      </c>
      <c r="B3181" s="445"/>
      <c r="C3181" s="446"/>
      <c r="D3181" s="445"/>
      <c r="E3181" s="446"/>
    </row>
    <row r="3182" spans="1:5">
      <c r="A3182" s="441">
        <v>3180</v>
      </c>
      <c r="B3182" s="445"/>
      <c r="C3182" s="446"/>
      <c r="D3182" s="445"/>
      <c r="E3182" s="446"/>
    </row>
    <row r="3183" spans="1:5">
      <c r="A3183" s="441">
        <v>3181</v>
      </c>
      <c r="B3183" s="445"/>
      <c r="C3183" s="446"/>
      <c r="D3183" s="445"/>
      <c r="E3183" s="446"/>
    </row>
    <row r="3184" spans="1:5">
      <c r="A3184" s="441">
        <v>3182</v>
      </c>
      <c r="B3184" s="445"/>
      <c r="C3184" s="446"/>
      <c r="D3184" s="445"/>
      <c r="E3184" s="446"/>
    </row>
    <row r="3185" spans="1:5">
      <c r="A3185" s="441">
        <v>3183</v>
      </c>
      <c r="B3185" s="445"/>
      <c r="C3185" s="446"/>
      <c r="D3185" s="445"/>
      <c r="E3185" s="446"/>
    </row>
    <row r="3186" spans="1:5">
      <c r="A3186" s="441">
        <v>3184</v>
      </c>
      <c r="B3186" s="445"/>
      <c r="C3186" s="446"/>
      <c r="D3186" s="445"/>
      <c r="E3186" s="446"/>
    </row>
    <row r="3187" spans="1:5">
      <c r="A3187" s="441">
        <v>3185</v>
      </c>
      <c r="B3187" s="445"/>
      <c r="C3187" s="446"/>
      <c r="D3187" s="445"/>
      <c r="E3187" s="446"/>
    </row>
    <row r="3188" spans="1:5">
      <c r="A3188" s="441">
        <v>3186</v>
      </c>
      <c r="B3188" s="445"/>
      <c r="C3188" s="446"/>
      <c r="D3188" s="445"/>
      <c r="E3188" s="446"/>
    </row>
    <row r="3189" spans="1:5">
      <c r="A3189" s="441">
        <v>3187</v>
      </c>
      <c r="B3189" s="445"/>
      <c r="C3189" s="446"/>
      <c r="D3189" s="445"/>
      <c r="E3189" s="446"/>
    </row>
    <row r="3190" spans="1:5">
      <c r="A3190" s="441">
        <v>3188</v>
      </c>
      <c r="B3190" s="445"/>
      <c r="C3190" s="446"/>
      <c r="D3190" s="445"/>
      <c r="E3190" s="446"/>
    </row>
    <row r="3191" spans="1:5">
      <c r="A3191" s="441">
        <v>3189</v>
      </c>
      <c r="B3191" s="445"/>
      <c r="C3191" s="446"/>
      <c r="D3191" s="445"/>
      <c r="E3191" s="446"/>
    </row>
    <row r="3192" spans="1:5">
      <c r="A3192" s="441">
        <v>3190</v>
      </c>
      <c r="B3192" s="445"/>
      <c r="C3192" s="446"/>
      <c r="D3192" s="445"/>
      <c r="E3192" s="446"/>
    </row>
    <row r="3193" spans="1:5">
      <c r="A3193" s="441">
        <v>3191</v>
      </c>
      <c r="B3193" s="445"/>
      <c r="C3193" s="446"/>
      <c r="D3193" s="445"/>
      <c r="E3193" s="446"/>
    </row>
    <row r="3194" spans="1:5">
      <c r="A3194" s="441">
        <v>3192</v>
      </c>
      <c r="B3194" s="445"/>
      <c r="C3194" s="446"/>
      <c r="D3194" s="445"/>
      <c r="E3194" s="446"/>
    </row>
    <row r="3195" spans="1:5">
      <c r="A3195" s="441">
        <v>3193</v>
      </c>
      <c r="B3195" s="445"/>
      <c r="C3195" s="446"/>
      <c r="D3195" s="445"/>
      <c r="E3195" s="446"/>
    </row>
    <row r="3196" spans="1:5">
      <c r="A3196" s="441">
        <v>3194</v>
      </c>
      <c r="B3196" s="445"/>
      <c r="C3196" s="446"/>
      <c r="D3196" s="445"/>
      <c r="E3196" s="446"/>
    </row>
    <row r="3197" spans="1:5">
      <c r="A3197" s="441">
        <v>3195</v>
      </c>
      <c r="B3197" s="445"/>
      <c r="C3197" s="446"/>
      <c r="D3197" s="445"/>
      <c r="E3197" s="446"/>
    </row>
    <row r="3198" spans="1:5">
      <c r="A3198" s="441">
        <v>3196</v>
      </c>
      <c r="B3198" s="445"/>
      <c r="C3198" s="446"/>
      <c r="D3198" s="445"/>
      <c r="E3198" s="446"/>
    </row>
    <row r="3199" spans="1:5">
      <c r="A3199" s="441">
        <v>3197</v>
      </c>
      <c r="B3199" s="445"/>
      <c r="C3199" s="446"/>
      <c r="D3199" s="445"/>
      <c r="E3199" s="446"/>
    </row>
    <row r="3200" spans="1:5">
      <c r="A3200" s="441">
        <v>3198</v>
      </c>
      <c r="B3200" s="445"/>
      <c r="C3200" s="446"/>
      <c r="D3200" s="445"/>
      <c r="E3200" s="446"/>
    </row>
    <row r="3201" spans="1:5">
      <c r="A3201" s="441">
        <v>3199</v>
      </c>
      <c r="B3201" s="445"/>
      <c r="C3201" s="446"/>
      <c r="D3201" s="445"/>
      <c r="E3201" s="446"/>
    </row>
    <row r="3202" spans="1:5">
      <c r="A3202" s="441">
        <v>3200</v>
      </c>
      <c r="B3202" s="445"/>
      <c r="C3202" s="446"/>
      <c r="D3202" s="445"/>
      <c r="E3202" s="446"/>
    </row>
    <row r="3203" spans="1:5">
      <c r="A3203" s="441">
        <v>3201</v>
      </c>
      <c r="B3203" s="445"/>
      <c r="C3203" s="446"/>
      <c r="D3203" s="445"/>
      <c r="E3203" s="446"/>
    </row>
    <row r="3204" spans="1:5">
      <c r="A3204" s="441">
        <v>3202</v>
      </c>
      <c r="B3204" s="445"/>
      <c r="C3204" s="446"/>
      <c r="D3204" s="445"/>
      <c r="E3204" s="446"/>
    </row>
    <row r="3205" spans="1:5">
      <c r="A3205" s="441">
        <v>3203</v>
      </c>
      <c r="B3205" s="445"/>
      <c r="C3205" s="446"/>
      <c r="D3205" s="445"/>
      <c r="E3205" s="446"/>
    </row>
    <row r="3206" spans="1:5">
      <c r="A3206" s="441">
        <v>3204</v>
      </c>
      <c r="B3206" s="445"/>
      <c r="C3206" s="446"/>
      <c r="D3206" s="445"/>
      <c r="E3206" s="446"/>
    </row>
    <row r="3207" spans="1:5">
      <c r="A3207" s="441">
        <v>3205</v>
      </c>
      <c r="B3207" s="445"/>
      <c r="C3207" s="446"/>
      <c r="D3207" s="445"/>
      <c r="E3207" s="446"/>
    </row>
    <row r="3208" spans="1:5">
      <c r="A3208" s="441">
        <v>3206</v>
      </c>
      <c r="B3208" s="445"/>
      <c r="C3208" s="446"/>
      <c r="D3208" s="445"/>
      <c r="E3208" s="446"/>
    </row>
    <row r="3209" spans="1:5">
      <c r="A3209" s="441">
        <v>3207</v>
      </c>
      <c r="B3209" s="445"/>
      <c r="C3209" s="446"/>
      <c r="D3209" s="445"/>
      <c r="E3209" s="446"/>
    </row>
    <row r="3210" spans="1:5">
      <c r="A3210" s="441">
        <v>3208</v>
      </c>
      <c r="B3210" s="445"/>
      <c r="C3210" s="446"/>
      <c r="D3210" s="445"/>
      <c r="E3210" s="446"/>
    </row>
    <row r="3211" spans="1:5">
      <c r="A3211" s="441">
        <v>3209</v>
      </c>
      <c r="B3211" s="445"/>
      <c r="C3211" s="446"/>
      <c r="D3211" s="445"/>
      <c r="E3211" s="446"/>
    </row>
    <row r="3212" spans="1:5">
      <c r="A3212" s="441">
        <v>3210</v>
      </c>
      <c r="B3212" s="445"/>
      <c r="C3212" s="446"/>
      <c r="D3212" s="445"/>
      <c r="E3212" s="446"/>
    </row>
    <row r="3213" spans="1:5">
      <c r="A3213" s="441">
        <v>3211</v>
      </c>
      <c r="B3213" s="445"/>
      <c r="C3213" s="446"/>
      <c r="D3213" s="445"/>
      <c r="E3213" s="446"/>
    </row>
    <row r="3214" spans="1:5">
      <c r="A3214" s="441">
        <v>3212</v>
      </c>
      <c r="B3214" s="445"/>
      <c r="C3214" s="446"/>
      <c r="D3214" s="445"/>
      <c r="E3214" s="446"/>
    </row>
    <row r="3215" spans="1:5">
      <c r="A3215" s="441">
        <v>3213</v>
      </c>
      <c r="B3215" s="445"/>
      <c r="C3215" s="446"/>
      <c r="D3215" s="445"/>
      <c r="E3215" s="446"/>
    </row>
    <row r="3216" spans="1:5">
      <c r="A3216" s="441">
        <v>3214</v>
      </c>
      <c r="B3216" s="445"/>
      <c r="C3216" s="446"/>
      <c r="D3216" s="445"/>
      <c r="E3216" s="446"/>
    </row>
    <row r="3217" spans="1:5">
      <c r="A3217" s="441">
        <v>3215</v>
      </c>
      <c r="B3217" s="445"/>
      <c r="C3217" s="446"/>
      <c r="D3217" s="445"/>
      <c r="E3217" s="446"/>
    </row>
    <row r="3218" spans="1:5">
      <c r="A3218" s="441">
        <v>3216</v>
      </c>
      <c r="B3218" s="445"/>
      <c r="C3218" s="446"/>
      <c r="D3218" s="445"/>
      <c r="E3218" s="446"/>
    </row>
    <row r="3219" spans="1:5">
      <c r="A3219" s="441">
        <v>3217</v>
      </c>
      <c r="B3219" s="445"/>
      <c r="C3219" s="446"/>
      <c r="D3219" s="445"/>
      <c r="E3219" s="446"/>
    </row>
    <row r="3220" spans="1:5">
      <c r="A3220" s="441">
        <v>3218</v>
      </c>
      <c r="B3220" s="445"/>
      <c r="C3220" s="446"/>
      <c r="D3220" s="445"/>
      <c r="E3220" s="446"/>
    </row>
    <row r="3221" spans="1:5">
      <c r="A3221" s="441">
        <v>3219</v>
      </c>
      <c r="B3221" s="445"/>
      <c r="C3221" s="446"/>
      <c r="D3221" s="445"/>
      <c r="E3221" s="446"/>
    </row>
    <row r="3222" spans="1:5">
      <c r="A3222" s="441">
        <v>3220</v>
      </c>
      <c r="B3222" s="445"/>
      <c r="C3222" s="446"/>
      <c r="D3222" s="445"/>
      <c r="E3222" s="446"/>
    </row>
    <row r="3223" spans="1:5">
      <c r="A3223" s="441">
        <v>3221</v>
      </c>
      <c r="B3223" s="445"/>
      <c r="C3223" s="446"/>
      <c r="D3223" s="445"/>
      <c r="E3223" s="446"/>
    </row>
    <row r="3224" spans="1:5">
      <c r="A3224" s="441">
        <v>3222</v>
      </c>
      <c r="B3224" s="445"/>
      <c r="C3224" s="446"/>
      <c r="D3224" s="445"/>
      <c r="E3224" s="446"/>
    </row>
    <row r="3225" spans="1:5">
      <c r="A3225" s="441">
        <v>3223</v>
      </c>
      <c r="B3225" s="445"/>
      <c r="C3225" s="446"/>
      <c r="D3225" s="445"/>
      <c r="E3225" s="446"/>
    </row>
    <row r="3226" spans="1:5">
      <c r="A3226" s="441">
        <v>3224</v>
      </c>
      <c r="B3226" s="445"/>
      <c r="C3226" s="446"/>
      <c r="D3226" s="445"/>
      <c r="E3226" s="446"/>
    </row>
    <row r="3227" spans="1:5">
      <c r="A3227" s="441">
        <v>3225</v>
      </c>
      <c r="B3227" s="445"/>
      <c r="C3227" s="446"/>
      <c r="D3227" s="445"/>
      <c r="E3227" s="446"/>
    </row>
    <row r="3228" spans="1:5">
      <c r="A3228" s="441">
        <v>3226</v>
      </c>
      <c r="B3228" s="445"/>
      <c r="C3228" s="446"/>
      <c r="D3228" s="445"/>
      <c r="E3228" s="446"/>
    </row>
    <row r="3229" spans="1:5">
      <c r="A3229" s="441">
        <v>3227</v>
      </c>
      <c r="B3229" s="445"/>
      <c r="C3229" s="446"/>
      <c r="D3229" s="445"/>
      <c r="E3229" s="446"/>
    </row>
    <row r="3230" spans="1:5">
      <c r="A3230" s="441">
        <v>3228</v>
      </c>
      <c r="B3230" s="445"/>
      <c r="C3230" s="446"/>
      <c r="D3230" s="445"/>
      <c r="E3230" s="446"/>
    </row>
    <row r="3231" spans="1:5">
      <c r="A3231" s="441">
        <v>3229</v>
      </c>
      <c r="B3231" s="445"/>
      <c r="C3231" s="446"/>
      <c r="D3231" s="445"/>
      <c r="E3231" s="446"/>
    </row>
    <row r="3232" spans="1:5">
      <c r="A3232" s="441">
        <v>3230</v>
      </c>
      <c r="B3232" s="445"/>
      <c r="C3232" s="446"/>
      <c r="D3232" s="445"/>
      <c r="E3232" s="446"/>
    </row>
    <row r="3233" spans="1:5">
      <c r="A3233" s="441">
        <v>3231</v>
      </c>
      <c r="B3233" s="445"/>
      <c r="C3233" s="446"/>
      <c r="D3233" s="445"/>
      <c r="E3233" s="446"/>
    </row>
    <row r="3234" spans="1:5">
      <c r="A3234" s="441">
        <v>3232</v>
      </c>
      <c r="B3234" s="445"/>
      <c r="C3234" s="446"/>
      <c r="D3234" s="445"/>
      <c r="E3234" s="446"/>
    </row>
    <row r="3235" spans="1:5">
      <c r="A3235" s="441">
        <v>3233</v>
      </c>
      <c r="B3235" s="445"/>
      <c r="C3235" s="446"/>
      <c r="D3235" s="445"/>
      <c r="E3235" s="446"/>
    </row>
    <row r="3236" spans="1:5">
      <c r="A3236" s="441">
        <v>3234</v>
      </c>
      <c r="B3236" s="445"/>
      <c r="C3236" s="446"/>
      <c r="D3236" s="445"/>
      <c r="E3236" s="446"/>
    </row>
    <row r="3237" spans="1:5">
      <c r="A3237" s="441">
        <v>3235</v>
      </c>
      <c r="B3237" s="445"/>
      <c r="C3237" s="446"/>
      <c r="D3237" s="445"/>
      <c r="E3237" s="446"/>
    </row>
    <row r="3238" spans="1:5">
      <c r="A3238" s="441">
        <v>3236</v>
      </c>
      <c r="B3238" s="445"/>
      <c r="C3238" s="446"/>
      <c r="D3238" s="445"/>
      <c r="E3238" s="446"/>
    </row>
    <row r="3239" spans="1:5">
      <c r="A3239" s="441">
        <v>3237</v>
      </c>
      <c r="B3239" s="445"/>
      <c r="C3239" s="446"/>
      <c r="D3239" s="445"/>
      <c r="E3239" s="446"/>
    </row>
    <row r="3240" spans="1:5">
      <c r="A3240" s="441">
        <v>3238</v>
      </c>
      <c r="B3240" s="445"/>
      <c r="C3240" s="446"/>
      <c r="D3240" s="445"/>
      <c r="E3240" s="446"/>
    </row>
    <row r="3241" spans="1:5">
      <c r="A3241" s="441">
        <v>3239</v>
      </c>
      <c r="B3241" s="445"/>
      <c r="C3241" s="446"/>
      <c r="D3241" s="445"/>
      <c r="E3241" s="446"/>
    </row>
    <row r="3242" spans="1:5">
      <c r="A3242" s="441">
        <v>3240</v>
      </c>
      <c r="B3242" s="445"/>
      <c r="C3242" s="446"/>
      <c r="D3242" s="445"/>
      <c r="E3242" s="446"/>
    </row>
    <row r="3243" spans="1:5">
      <c r="A3243" s="441">
        <v>3241</v>
      </c>
      <c r="B3243" s="445"/>
      <c r="C3243" s="446"/>
      <c r="D3243" s="445"/>
      <c r="E3243" s="446"/>
    </row>
    <row r="3244" spans="1:5">
      <c r="A3244" s="441">
        <v>3242</v>
      </c>
      <c r="B3244" s="445"/>
      <c r="C3244" s="446"/>
      <c r="D3244" s="445"/>
      <c r="E3244" s="446"/>
    </row>
    <row r="3245" spans="1:5">
      <c r="A3245" s="441">
        <v>3243</v>
      </c>
      <c r="B3245" s="445"/>
      <c r="C3245" s="446"/>
      <c r="D3245" s="445"/>
      <c r="E3245" s="446"/>
    </row>
    <row r="3246" spans="1:5">
      <c r="A3246" s="441">
        <v>3244</v>
      </c>
      <c r="B3246" s="445"/>
      <c r="C3246" s="446"/>
      <c r="D3246" s="445"/>
      <c r="E3246" s="446"/>
    </row>
    <row r="3247" spans="1:5">
      <c r="A3247" s="441">
        <v>3245</v>
      </c>
      <c r="B3247" s="445"/>
      <c r="C3247" s="446"/>
      <c r="D3247" s="445"/>
      <c r="E3247" s="446"/>
    </row>
    <row r="3248" spans="1:5">
      <c r="A3248" s="441">
        <v>3246</v>
      </c>
      <c r="B3248" s="445"/>
      <c r="C3248" s="446"/>
      <c r="D3248" s="445"/>
      <c r="E3248" s="446"/>
    </row>
    <row r="3249" spans="1:5">
      <c r="A3249" s="441">
        <v>3247</v>
      </c>
      <c r="B3249" s="445"/>
      <c r="C3249" s="446"/>
      <c r="D3249" s="445"/>
      <c r="E3249" s="446"/>
    </row>
    <row r="3250" spans="1:5">
      <c r="A3250" s="441">
        <v>3248</v>
      </c>
      <c r="B3250" s="445"/>
      <c r="C3250" s="446"/>
      <c r="D3250" s="445"/>
      <c r="E3250" s="446"/>
    </row>
    <row r="3251" spans="1:5">
      <c r="A3251" s="441">
        <v>3249</v>
      </c>
      <c r="B3251" s="445"/>
      <c r="C3251" s="446"/>
      <c r="D3251" s="445"/>
      <c r="E3251" s="446"/>
    </row>
    <row r="3252" spans="1:5">
      <c r="A3252" s="441">
        <v>3250</v>
      </c>
      <c r="B3252" s="445"/>
      <c r="C3252" s="446"/>
      <c r="D3252" s="445"/>
      <c r="E3252" s="446"/>
    </row>
    <row r="3253" spans="1:5">
      <c r="A3253" s="441">
        <v>3251</v>
      </c>
      <c r="B3253" s="445"/>
      <c r="C3253" s="446"/>
      <c r="D3253" s="445"/>
      <c r="E3253" s="446"/>
    </row>
    <row r="3254" spans="1:5">
      <c r="A3254" s="441">
        <v>3252</v>
      </c>
      <c r="B3254" s="445"/>
      <c r="C3254" s="446"/>
      <c r="D3254" s="445"/>
      <c r="E3254" s="446"/>
    </row>
    <row r="3255" spans="1:5">
      <c r="A3255" s="441">
        <v>3253</v>
      </c>
      <c r="B3255" s="445"/>
      <c r="C3255" s="446"/>
      <c r="D3255" s="445"/>
      <c r="E3255" s="446"/>
    </row>
    <row r="3256" spans="1:5">
      <c r="A3256" s="441">
        <v>3254</v>
      </c>
      <c r="B3256" s="445"/>
      <c r="C3256" s="446"/>
      <c r="D3256" s="445"/>
      <c r="E3256" s="446"/>
    </row>
    <row r="3257" spans="1:5">
      <c r="A3257" s="441">
        <v>3255</v>
      </c>
      <c r="B3257" s="445"/>
      <c r="C3257" s="446"/>
      <c r="D3257" s="445"/>
      <c r="E3257" s="446"/>
    </row>
    <row r="3258" spans="1:5">
      <c r="A3258" s="441">
        <v>3256</v>
      </c>
      <c r="B3258" s="445"/>
      <c r="C3258" s="446"/>
      <c r="D3258" s="445"/>
      <c r="E3258" s="446"/>
    </row>
    <row r="3259" spans="1:5">
      <c r="A3259" s="441">
        <v>3257</v>
      </c>
      <c r="B3259" s="445"/>
      <c r="C3259" s="446"/>
      <c r="D3259" s="445"/>
      <c r="E3259" s="446"/>
    </row>
    <row r="3260" spans="1:5">
      <c r="A3260" s="441">
        <v>3258</v>
      </c>
      <c r="B3260" s="445"/>
      <c r="C3260" s="446"/>
      <c r="D3260" s="445"/>
      <c r="E3260" s="446"/>
    </row>
    <row r="3261" spans="1:5">
      <c r="A3261" s="441">
        <v>3259</v>
      </c>
      <c r="B3261" s="445"/>
      <c r="C3261" s="446"/>
      <c r="D3261" s="445"/>
      <c r="E3261" s="446"/>
    </row>
    <row r="3262" spans="1:5">
      <c r="A3262" s="441">
        <v>3260</v>
      </c>
      <c r="B3262" s="445"/>
      <c r="C3262" s="446"/>
      <c r="D3262" s="445"/>
      <c r="E3262" s="446"/>
    </row>
    <row r="3263" spans="1:5">
      <c r="A3263" s="441">
        <v>3261</v>
      </c>
      <c r="B3263" s="445"/>
      <c r="C3263" s="446"/>
      <c r="D3263" s="445"/>
      <c r="E3263" s="446"/>
    </row>
    <row r="3264" spans="1:5">
      <c r="A3264" s="441">
        <v>3262</v>
      </c>
      <c r="B3264" s="445"/>
      <c r="C3264" s="446"/>
      <c r="D3264" s="445"/>
      <c r="E3264" s="446"/>
    </row>
    <row r="3265" spans="1:5">
      <c r="A3265" s="441">
        <v>3263</v>
      </c>
      <c r="B3265" s="445"/>
      <c r="C3265" s="446"/>
      <c r="D3265" s="445"/>
      <c r="E3265" s="446"/>
    </row>
    <row r="3266" spans="1:5">
      <c r="A3266" s="441">
        <v>3264</v>
      </c>
      <c r="B3266" s="445"/>
      <c r="C3266" s="446"/>
      <c r="D3266" s="445"/>
      <c r="E3266" s="446"/>
    </row>
    <row r="3267" spans="1:5">
      <c r="A3267" s="441">
        <v>3265</v>
      </c>
      <c r="B3267" s="445"/>
      <c r="C3267" s="446"/>
      <c r="D3267" s="445"/>
      <c r="E3267" s="446"/>
    </row>
    <row r="3268" spans="1:5">
      <c r="A3268" s="441">
        <v>3266</v>
      </c>
      <c r="B3268" s="445"/>
      <c r="C3268" s="446"/>
      <c r="D3268" s="445"/>
      <c r="E3268" s="446"/>
    </row>
    <row r="3269" spans="1:5">
      <c r="A3269" s="441">
        <v>3267</v>
      </c>
      <c r="B3269" s="445"/>
      <c r="C3269" s="446"/>
      <c r="D3269" s="445"/>
      <c r="E3269" s="446"/>
    </row>
    <row r="3270" spans="1:5">
      <c r="A3270" s="441">
        <v>3268</v>
      </c>
      <c r="B3270" s="445"/>
      <c r="C3270" s="446"/>
      <c r="D3270" s="445"/>
      <c r="E3270" s="446"/>
    </row>
    <row r="3271" spans="1:5">
      <c r="A3271" s="441">
        <v>3269</v>
      </c>
      <c r="B3271" s="445"/>
      <c r="C3271" s="446"/>
      <c r="D3271" s="445"/>
      <c r="E3271" s="446"/>
    </row>
    <row r="3272" spans="1:5">
      <c r="A3272" s="441">
        <v>3270</v>
      </c>
      <c r="B3272" s="445"/>
      <c r="C3272" s="446"/>
      <c r="D3272" s="445"/>
      <c r="E3272" s="446"/>
    </row>
    <row r="3273" spans="1:5">
      <c r="A3273" s="441">
        <v>3271</v>
      </c>
      <c r="B3273" s="445"/>
      <c r="C3273" s="446"/>
      <c r="D3273" s="445"/>
      <c r="E3273" s="446"/>
    </row>
    <row r="3274" spans="1:5">
      <c r="A3274" s="441">
        <v>3272</v>
      </c>
      <c r="B3274" s="445"/>
      <c r="C3274" s="446"/>
      <c r="D3274" s="445"/>
      <c r="E3274" s="446"/>
    </row>
    <row r="3275" spans="1:5">
      <c r="A3275" s="441">
        <v>3273</v>
      </c>
      <c r="B3275" s="445"/>
      <c r="C3275" s="446"/>
      <c r="D3275" s="445"/>
      <c r="E3275" s="446"/>
    </row>
    <row r="3276" spans="1:5">
      <c r="A3276" s="441">
        <v>3274</v>
      </c>
      <c r="B3276" s="445"/>
      <c r="C3276" s="446"/>
      <c r="D3276" s="445"/>
      <c r="E3276" s="446"/>
    </row>
    <row r="3277" spans="1:5">
      <c r="A3277" s="441">
        <v>3275</v>
      </c>
      <c r="B3277" s="445"/>
      <c r="C3277" s="446"/>
      <c r="D3277" s="445"/>
      <c r="E3277" s="446"/>
    </row>
    <row r="3278" spans="1:5">
      <c r="A3278" s="441">
        <v>3276</v>
      </c>
      <c r="B3278" s="445"/>
      <c r="C3278" s="446"/>
      <c r="D3278" s="445"/>
      <c r="E3278" s="446"/>
    </row>
    <row r="3279" spans="1:5">
      <c r="A3279" s="441">
        <v>3277</v>
      </c>
      <c r="B3279" s="445"/>
      <c r="C3279" s="446"/>
      <c r="D3279" s="445"/>
      <c r="E3279" s="446"/>
    </row>
    <row r="3280" spans="1:5">
      <c r="A3280" s="441">
        <v>3278</v>
      </c>
      <c r="B3280" s="445"/>
      <c r="C3280" s="446"/>
      <c r="D3280" s="445"/>
      <c r="E3280" s="446"/>
    </row>
    <row r="3281" spans="1:5">
      <c r="A3281" s="441">
        <v>3279</v>
      </c>
      <c r="B3281" s="445"/>
      <c r="C3281" s="446"/>
      <c r="D3281" s="445"/>
      <c r="E3281" s="446"/>
    </row>
    <row r="3282" spans="1:5">
      <c r="A3282" s="441">
        <v>3280</v>
      </c>
      <c r="B3282" s="445"/>
      <c r="C3282" s="446"/>
      <c r="D3282" s="445"/>
      <c r="E3282" s="446"/>
    </row>
    <row r="3283" spans="1:5">
      <c r="A3283" s="441">
        <v>3281</v>
      </c>
      <c r="B3283" s="445"/>
      <c r="C3283" s="446"/>
      <c r="D3283" s="445"/>
      <c r="E3283" s="446"/>
    </row>
    <row r="3284" spans="1:5">
      <c r="A3284" s="441">
        <v>3282</v>
      </c>
      <c r="B3284" s="445"/>
      <c r="C3284" s="446"/>
      <c r="D3284" s="445"/>
      <c r="E3284" s="446"/>
    </row>
    <row r="3285" spans="1:5">
      <c r="A3285" s="441">
        <v>3283</v>
      </c>
      <c r="B3285" s="445"/>
      <c r="C3285" s="446"/>
      <c r="D3285" s="445"/>
      <c r="E3285" s="446"/>
    </row>
    <row r="3286" spans="1:5">
      <c r="A3286" s="441">
        <v>3284</v>
      </c>
      <c r="B3286" s="445"/>
      <c r="C3286" s="446"/>
      <c r="D3286" s="445"/>
      <c r="E3286" s="446"/>
    </row>
    <row r="3287" spans="1:5">
      <c r="A3287" s="441">
        <v>3285</v>
      </c>
      <c r="B3287" s="445"/>
      <c r="C3287" s="446"/>
      <c r="D3287" s="445"/>
      <c r="E3287" s="446"/>
    </row>
    <row r="3288" spans="1:5">
      <c r="A3288" s="441">
        <v>3286</v>
      </c>
      <c r="B3288" s="445"/>
      <c r="C3288" s="446"/>
      <c r="D3288" s="445"/>
      <c r="E3288" s="446"/>
    </row>
    <row r="3289" spans="1:5">
      <c r="A3289" s="441">
        <v>3287</v>
      </c>
      <c r="B3289" s="445"/>
      <c r="C3289" s="446"/>
      <c r="D3289" s="445"/>
      <c r="E3289" s="446"/>
    </row>
    <row r="3290" spans="1:5">
      <c r="A3290" s="441">
        <v>3288</v>
      </c>
      <c r="B3290" s="445"/>
      <c r="C3290" s="446"/>
      <c r="D3290" s="445"/>
      <c r="E3290" s="446"/>
    </row>
    <row r="3291" spans="1:5">
      <c r="A3291" s="441">
        <v>3289</v>
      </c>
      <c r="B3291" s="445"/>
      <c r="C3291" s="446"/>
      <c r="D3291" s="445"/>
      <c r="E3291" s="446"/>
    </row>
    <row r="3292" spans="1:5">
      <c r="A3292" s="441">
        <v>3290</v>
      </c>
      <c r="B3292" s="445"/>
      <c r="C3292" s="446"/>
      <c r="D3292" s="445"/>
      <c r="E3292" s="446"/>
    </row>
    <row r="3293" spans="1:5">
      <c r="A3293" s="441">
        <v>3291</v>
      </c>
      <c r="B3293" s="445"/>
      <c r="C3293" s="446"/>
      <c r="D3293" s="445"/>
      <c r="E3293" s="446"/>
    </row>
    <row r="3294" spans="1:5">
      <c r="A3294" s="441">
        <v>3292</v>
      </c>
      <c r="B3294" s="445"/>
      <c r="C3294" s="446"/>
      <c r="D3294" s="445"/>
      <c r="E3294" s="446"/>
    </row>
    <row r="3295" spans="1:5">
      <c r="A3295" s="441">
        <v>3293</v>
      </c>
      <c r="B3295" s="445"/>
      <c r="C3295" s="446"/>
      <c r="D3295" s="445"/>
      <c r="E3295" s="446"/>
    </row>
    <row r="3296" spans="1:5">
      <c r="A3296" s="441">
        <v>3294</v>
      </c>
      <c r="B3296" s="445"/>
      <c r="C3296" s="446"/>
      <c r="D3296" s="445"/>
      <c r="E3296" s="446"/>
    </row>
    <row r="3297" spans="1:5">
      <c r="A3297" s="441">
        <v>3295</v>
      </c>
      <c r="B3297" s="445"/>
      <c r="C3297" s="446"/>
      <c r="D3297" s="445"/>
      <c r="E3297" s="446"/>
    </row>
    <row r="3298" spans="1:5">
      <c r="A3298" s="441">
        <v>3296</v>
      </c>
      <c r="B3298" s="445"/>
      <c r="C3298" s="446"/>
      <c r="D3298" s="445"/>
      <c r="E3298" s="446"/>
    </row>
    <row r="3299" spans="1:5">
      <c r="A3299" s="441">
        <v>3297</v>
      </c>
      <c r="B3299" s="445"/>
      <c r="C3299" s="446"/>
      <c r="D3299" s="445"/>
      <c r="E3299" s="446"/>
    </row>
    <row r="3300" spans="1:5">
      <c r="A3300" s="441">
        <v>3298</v>
      </c>
      <c r="B3300" s="445"/>
      <c r="C3300" s="446"/>
      <c r="D3300" s="445"/>
      <c r="E3300" s="446"/>
    </row>
    <row r="3301" spans="1:5">
      <c r="A3301" s="441">
        <v>3299</v>
      </c>
      <c r="B3301" s="445"/>
      <c r="C3301" s="446"/>
      <c r="D3301" s="445"/>
      <c r="E3301" s="446"/>
    </row>
    <row r="3302" spans="1:5">
      <c r="A3302" s="441">
        <v>3300</v>
      </c>
      <c r="B3302" s="445"/>
      <c r="C3302" s="446"/>
      <c r="D3302" s="445"/>
      <c r="E3302" s="446"/>
    </row>
    <row r="3303" spans="1:5">
      <c r="A3303" s="441">
        <v>3301</v>
      </c>
      <c r="B3303" s="445"/>
      <c r="C3303" s="446"/>
      <c r="D3303" s="445"/>
      <c r="E3303" s="446"/>
    </row>
    <row r="3304" spans="1:5">
      <c r="A3304" s="441">
        <v>3302</v>
      </c>
      <c r="B3304" s="445"/>
      <c r="C3304" s="446"/>
      <c r="D3304" s="445"/>
      <c r="E3304" s="446"/>
    </row>
    <row r="3305" spans="1:5">
      <c r="A3305" s="441">
        <v>3303</v>
      </c>
      <c r="B3305" s="445"/>
      <c r="C3305" s="446"/>
      <c r="D3305" s="445"/>
      <c r="E3305" s="446"/>
    </row>
    <row r="3306" spans="1:5">
      <c r="A3306" s="441">
        <v>3304</v>
      </c>
      <c r="B3306" s="445"/>
      <c r="C3306" s="446"/>
      <c r="D3306" s="445"/>
      <c r="E3306" s="446"/>
    </row>
    <row r="3307" spans="1:5">
      <c r="A3307" s="441">
        <v>3305</v>
      </c>
      <c r="B3307" s="445"/>
      <c r="C3307" s="446"/>
      <c r="D3307" s="445"/>
      <c r="E3307" s="446"/>
    </row>
    <row r="3308" spans="1:5">
      <c r="A3308" s="441">
        <v>3306</v>
      </c>
      <c r="B3308" s="445"/>
      <c r="C3308" s="446"/>
      <c r="D3308" s="445"/>
      <c r="E3308" s="446"/>
    </row>
    <row r="3309" spans="1:5">
      <c r="A3309" s="441">
        <v>3307</v>
      </c>
      <c r="B3309" s="445"/>
      <c r="C3309" s="446"/>
      <c r="D3309" s="445"/>
      <c r="E3309" s="446"/>
    </row>
    <row r="3310" spans="1:5">
      <c r="A3310" s="441">
        <v>3308</v>
      </c>
      <c r="B3310" s="445"/>
      <c r="C3310" s="446"/>
      <c r="D3310" s="445"/>
      <c r="E3310" s="446"/>
    </row>
    <row r="3311" spans="1:5">
      <c r="A3311" s="441">
        <v>3309</v>
      </c>
      <c r="B3311" s="445"/>
      <c r="C3311" s="446"/>
      <c r="D3311" s="445"/>
      <c r="E3311" s="446"/>
    </row>
    <row r="3312" spans="1:5">
      <c r="A3312" s="441">
        <v>3310</v>
      </c>
      <c r="B3312" s="445"/>
      <c r="C3312" s="446"/>
      <c r="D3312" s="445"/>
      <c r="E3312" s="446"/>
    </row>
    <row r="3313" spans="1:5">
      <c r="A3313" s="441">
        <v>3311</v>
      </c>
      <c r="B3313" s="445"/>
      <c r="C3313" s="446"/>
      <c r="D3313" s="445"/>
      <c r="E3313" s="446"/>
    </row>
    <row r="3314" spans="1:5">
      <c r="A3314" s="441">
        <v>3312</v>
      </c>
      <c r="B3314" s="445"/>
      <c r="C3314" s="446"/>
      <c r="D3314" s="445"/>
      <c r="E3314" s="446"/>
    </row>
    <row r="3315" spans="1:5">
      <c r="A3315" s="441">
        <v>3313</v>
      </c>
      <c r="B3315" s="445"/>
      <c r="C3315" s="446"/>
      <c r="D3315" s="445"/>
      <c r="E3315" s="446"/>
    </row>
    <row r="3316" spans="1:5">
      <c r="A3316" s="441">
        <v>3314</v>
      </c>
      <c r="B3316" s="445"/>
      <c r="C3316" s="446"/>
      <c r="D3316" s="445"/>
      <c r="E3316" s="446"/>
    </row>
    <row r="3317" spans="1:5">
      <c r="A3317" s="441">
        <v>3315</v>
      </c>
      <c r="B3317" s="445"/>
      <c r="C3317" s="446"/>
      <c r="D3317" s="445"/>
      <c r="E3317" s="446"/>
    </row>
    <row r="3318" spans="1:5">
      <c r="A3318" s="441">
        <v>3316</v>
      </c>
      <c r="B3318" s="445"/>
      <c r="C3318" s="446"/>
      <c r="D3318" s="445"/>
      <c r="E3318" s="446"/>
    </row>
    <row r="3319" spans="1:5">
      <c r="A3319" s="441">
        <v>3317</v>
      </c>
      <c r="B3319" s="445"/>
      <c r="C3319" s="446"/>
      <c r="D3319" s="445"/>
      <c r="E3319" s="446"/>
    </row>
    <row r="3320" spans="1:5">
      <c r="A3320" s="441">
        <v>3318</v>
      </c>
      <c r="B3320" s="445"/>
      <c r="C3320" s="446"/>
      <c r="D3320" s="445"/>
      <c r="E3320" s="446"/>
    </row>
    <row r="3321" spans="1:5">
      <c r="A3321" s="441">
        <v>3319</v>
      </c>
      <c r="B3321" s="445"/>
      <c r="C3321" s="446"/>
      <c r="D3321" s="445"/>
      <c r="E3321" s="446"/>
    </row>
    <row r="3322" spans="1:5">
      <c r="A3322" s="441">
        <v>3320</v>
      </c>
      <c r="B3322" s="445"/>
      <c r="C3322" s="446"/>
      <c r="D3322" s="445"/>
      <c r="E3322" s="446"/>
    </row>
    <row r="3323" spans="1:5">
      <c r="A3323" s="441">
        <v>3321</v>
      </c>
      <c r="B3323" s="445"/>
      <c r="C3323" s="446"/>
      <c r="D3323" s="445"/>
      <c r="E3323" s="446"/>
    </row>
    <row r="3324" spans="1:5">
      <c r="A3324" s="441">
        <v>3322</v>
      </c>
      <c r="B3324" s="445"/>
      <c r="C3324" s="446"/>
      <c r="D3324" s="445"/>
      <c r="E3324" s="446"/>
    </row>
    <row r="3325" spans="1:5">
      <c r="A3325" s="441">
        <v>3323</v>
      </c>
      <c r="B3325" s="445"/>
      <c r="C3325" s="446"/>
      <c r="D3325" s="445"/>
      <c r="E3325" s="446"/>
    </row>
    <row r="3326" spans="1:5">
      <c r="A3326" s="441">
        <v>3324</v>
      </c>
      <c r="B3326" s="445"/>
      <c r="C3326" s="446"/>
      <c r="D3326" s="445"/>
      <c r="E3326" s="446"/>
    </row>
    <row r="3327" spans="1:5">
      <c r="A3327" s="441">
        <v>3325</v>
      </c>
      <c r="B3327" s="445"/>
      <c r="C3327" s="446"/>
      <c r="D3327" s="445"/>
      <c r="E3327" s="446"/>
    </row>
    <row r="3328" spans="1:5">
      <c r="A3328" s="441">
        <v>3326</v>
      </c>
      <c r="B3328" s="445"/>
      <c r="C3328" s="446"/>
      <c r="D3328" s="445"/>
      <c r="E3328" s="446"/>
    </row>
    <row r="3329" spans="1:5">
      <c r="A3329" s="441">
        <v>3327</v>
      </c>
      <c r="B3329" s="445"/>
      <c r="C3329" s="446"/>
      <c r="D3329" s="445"/>
      <c r="E3329" s="446"/>
    </row>
    <row r="3330" spans="1:5">
      <c r="A3330" s="441">
        <v>3328</v>
      </c>
      <c r="B3330" s="445"/>
      <c r="C3330" s="446"/>
      <c r="D3330" s="445"/>
      <c r="E3330" s="446"/>
    </row>
    <row r="3331" spans="1:5">
      <c r="A3331" s="441">
        <v>3329</v>
      </c>
      <c r="B3331" s="445"/>
      <c r="C3331" s="446"/>
      <c r="D3331" s="445"/>
      <c r="E3331" s="446"/>
    </row>
    <row r="3332" spans="1:5">
      <c r="A3332" s="441">
        <v>3330</v>
      </c>
      <c r="B3332" s="445"/>
      <c r="C3332" s="446"/>
      <c r="D3332" s="445"/>
      <c r="E3332" s="446"/>
    </row>
    <row r="3333" spans="1:5">
      <c r="A3333" s="441">
        <v>3331</v>
      </c>
      <c r="B3333" s="445"/>
      <c r="C3333" s="446"/>
      <c r="D3333" s="445"/>
      <c r="E3333" s="446"/>
    </row>
    <row r="3334" spans="1:5">
      <c r="A3334" s="441">
        <v>3332</v>
      </c>
      <c r="B3334" s="445"/>
      <c r="C3334" s="446"/>
      <c r="D3334" s="445"/>
      <c r="E3334" s="446"/>
    </row>
    <row r="3335" spans="1:5">
      <c r="A3335" s="441">
        <v>3333</v>
      </c>
      <c r="B3335" s="445"/>
      <c r="C3335" s="446"/>
      <c r="D3335" s="445"/>
      <c r="E3335" s="446"/>
    </row>
    <row r="3336" spans="1:5">
      <c r="A3336" s="441">
        <v>3334</v>
      </c>
      <c r="B3336" s="445"/>
      <c r="C3336" s="446"/>
      <c r="D3336" s="445"/>
      <c r="E3336" s="446"/>
    </row>
    <row r="3337" spans="1:5">
      <c r="A3337" s="441">
        <v>3335</v>
      </c>
      <c r="B3337" s="445"/>
      <c r="C3337" s="446"/>
      <c r="D3337" s="445"/>
      <c r="E3337" s="446"/>
    </row>
    <row r="3338" spans="1:5">
      <c r="A3338" s="441">
        <v>3336</v>
      </c>
      <c r="B3338" s="445"/>
      <c r="C3338" s="446"/>
      <c r="D3338" s="445"/>
      <c r="E3338" s="446"/>
    </row>
    <row r="3339" spans="1:5">
      <c r="A3339" s="441">
        <v>3337</v>
      </c>
      <c r="B3339" s="445"/>
      <c r="C3339" s="446"/>
      <c r="D3339" s="445"/>
      <c r="E3339" s="446"/>
    </row>
    <row r="3340" spans="1:5">
      <c r="A3340" s="441">
        <v>3338</v>
      </c>
      <c r="B3340" s="445"/>
      <c r="C3340" s="446"/>
      <c r="D3340" s="445"/>
      <c r="E3340" s="446"/>
    </row>
    <row r="3341" spans="1:5">
      <c r="A3341" s="441">
        <v>3339</v>
      </c>
      <c r="B3341" s="445"/>
      <c r="C3341" s="446"/>
      <c r="D3341" s="445"/>
      <c r="E3341" s="446"/>
    </row>
    <row r="3342" spans="1:5">
      <c r="A3342" s="441">
        <v>3340</v>
      </c>
      <c r="B3342" s="445"/>
      <c r="C3342" s="446"/>
      <c r="D3342" s="445"/>
      <c r="E3342" s="446"/>
    </row>
    <row r="3343" spans="1:5">
      <c r="A3343" s="441">
        <v>3341</v>
      </c>
      <c r="B3343" s="445"/>
      <c r="C3343" s="446"/>
      <c r="D3343" s="445"/>
      <c r="E3343" s="446"/>
    </row>
    <row r="3344" spans="1:5">
      <c r="A3344" s="441">
        <v>3342</v>
      </c>
      <c r="B3344" s="445"/>
      <c r="C3344" s="446"/>
      <c r="D3344" s="445"/>
      <c r="E3344" s="446"/>
    </row>
    <row r="3345" spans="1:5">
      <c r="A3345" s="441">
        <v>3343</v>
      </c>
      <c r="B3345" s="445"/>
      <c r="C3345" s="446"/>
      <c r="D3345" s="445"/>
      <c r="E3345" s="446"/>
    </row>
    <row r="3346" spans="1:5">
      <c r="A3346" s="441">
        <v>3344</v>
      </c>
      <c r="B3346" s="445"/>
      <c r="C3346" s="446"/>
      <c r="D3346" s="445"/>
      <c r="E3346" s="446"/>
    </row>
    <row r="3347" spans="1:5">
      <c r="A3347" s="441">
        <v>3345</v>
      </c>
      <c r="B3347" s="445"/>
      <c r="C3347" s="446"/>
      <c r="D3347" s="445"/>
      <c r="E3347" s="446"/>
    </row>
    <row r="3348" spans="1:5">
      <c r="A3348" s="441">
        <v>3346</v>
      </c>
      <c r="B3348" s="445"/>
      <c r="C3348" s="446"/>
      <c r="D3348" s="445"/>
      <c r="E3348" s="446"/>
    </row>
    <row r="3349" spans="1:5">
      <c r="A3349" s="441">
        <v>3347</v>
      </c>
      <c r="B3349" s="445"/>
      <c r="C3349" s="446"/>
      <c r="D3349" s="445"/>
      <c r="E3349" s="446"/>
    </row>
    <row r="3350" spans="1:5">
      <c r="A3350" s="441">
        <v>3348</v>
      </c>
      <c r="B3350" s="445"/>
      <c r="C3350" s="446"/>
      <c r="D3350" s="445"/>
      <c r="E3350" s="446"/>
    </row>
    <row r="3351" spans="1:5">
      <c r="A3351" s="441">
        <v>3349</v>
      </c>
      <c r="B3351" s="445"/>
      <c r="C3351" s="446"/>
      <c r="D3351" s="445"/>
      <c r="E3351" s="446"/>
    </row>
    <row r="3352" spans="1:5">
      <c r="A3352" s="441">
        <v>3350</v>
      </c>
      <c r="B3352" s="445"/>
      <c r="C3352" s="446"/>
      <c r="D3352" s="445"/>
      <c r="E3352" s="446"/>
    </row>
    <row r="3353" spans="1:5">
      <c r="A3353" s="441">
        <v>3351</v>
      </c>
      <c r="B3353" s="445"/>
      <c r="C3353" s="446"/>
      <c r="D3353" s="445"/>
      <c r="E3353" s="446"/>
    </row>
    <row r="3354" spans="1:5">
      <c r="A3354" s="441">
        <v>3352</v>
      </c>
      <c r="B3354" s="445"/>
      <c r="C3354" s="446"/>
      <c r="D3354" s="445"/>
      <c r="E3354" s="446"/>
    </row>
    <row r="3355" spans="1:5">
      <c r="A3355" s="441">
        <v>3353</v>
      </c>
      <c r="B3355" s="445"/>
      <c r="C3355" s="446"/>
      <c r="D3355" s="445"/>
      <c r="E3355" s="446"/>
    </row>
    <row r="3356" spans="1:5">
      <c r="A3356" s="441">
        <v>3354</v>
      </c>
      <c r="B3356" s="445"/>
      <c r="C3356" s="446"/>
      <c r="D3356" s="445"/>
      <c r="E3356" s="446"/>
    </row>
    <row r="3357" spans="1:5">
      <c r="A3357" s="441">
        <v>3355</v>
      </c>
      <c r="B3357" s="445"/>
      <c r="C3357" s="446"/>
      <c r="D3357" s="445"/>
      <c r="E3357" s="446"/>
    </row>
    <row r="3358" spans="1:5">
      <c r="A3358" s="441">
        <v>3356</v>
      </c>
      <c r="B3358" s="445"/>
      <c r="C3358" s="446"/>
      <c r="D3358" s="445"/>
      <c r="E3358" s="446"/>
    </row>
    <row r="3359" spans="1:5">
      <c r="A3359" s="441">
        <v>3357</v>
      </c>
      <c r="B3359" s="445"/>
      <c r="C3359" s="446"/>
      <c r="D3359" s="445"/>
      <c r="E3359" s="446"/>
    </row>
    <row r="3360" spans="1:5">
      <c r="A3360" s="441">
        <v>3358</v>
      </c>
      <c r="B3360" s="445"/>
      <c r="C3360" s="446"/>
      <c r="D3360" s="445"/>
      <c r="E3360" s="446"/>
    </row>
    <row r="3361" spans="1:5">
      <c r="A3361" s="441">
        <v>3359</v>
      </c>
      <c r="B3361" s="445"/>
      <c r="C3361" s="446"/>
      <c r="D3361" s="445"/>
      <c r="E3361" s="446"/>
    </row>
    <row r="3362" spans="1:5">
      <c r="A3362" s="441">
        <v>3360</v>
      </c>
      <c r="B3362" s="445"/>
      <c r="C3362" s="446"/>
      <c r="D3362" s="445"/>
      <c r="E3362" s="446"/>
    </row>
    <row r="3363" spans="1:5">
      <c r="A3363" s="441">
        <v>3361</v>
      </c>
      <c r="B3363" s="445"/>
      <c r="C3363" s="446"/>
      <c r="D3363" s="445"/>
      <c r="E3363" s="446"/>
    </row>
    <row r="3364" spans="1:5">
      <c r="A3364" s="441">
        <v>3362</v>
      </c>
      <c r="B3364" s="445"/>
      <c r="C3364" s="446"/>
      <c r="D3364" s="445"/>
      <c r="E3364" s="446"/>
    </row>
    <row r="3365" spans="1:5">
      <c r="A3365" s="441">
        <v>3363</v>
      </c>
      <c r="B3365" s="445"/>
      <c r="C3365" s="446"/>
      <c r="D3365" s="445"/>
      <c r="E3365" s="446"/>
    </row>
    <row r="3366" spans="1:5">
      <c r="A3366" s="441">
        <v>3364</v>
      </c>
      <c r="B3366" s="445"/>
      <c r="C3366" s="446"/>
      <c r="D3366" s="445"/>
      <c r="E3366" s="446"/>
    </row>
    <row r="3367" spans="1:5">
      <c r="A3367" s="441">
        <v>3365</v>
      </c>
      <c r="B3367" s="445"/>
      <c r="C3367" s="446"/>
      <c r="D3367" s="445"/>
      <c r="E3367" s="446"/>
    </row>
    <row r="3368" spans="1:5">
      <c r="A3368" s="441">
        <v>3366</v>
      </c>
      <c r="B3368" s="445"/>
      <c r="C3368" s="446"/>
      <c r="D3368" s="445"/>
      <c r="E3368" s="446"/>
    </row>
    <row r="3369" spans="1:5">
      <c r="A3369" s="441">
        <v>3367</v>
      </c>
      <c r="B3369" s="445"/>
      <c r="C3369" s="446"/>
      <c r="D3369" s="445"/>
      <c r="E3369" s="446"/>
    </row>
    <row r="3370" spans="1:5">
      <c r="A3370" s="441">
        <v>3368</v>
      </c>
      <c r="B3370" s="445"/>
      <c r="C3370" s="446"/>
      <c r="D3370" s="445"/>
      <c r="E3370" s="446"/>
    </row>
    <row r="3371" spans="1:5">
      <c r="A3371" s="441">
        <v>3369</v>
      </c>
      <c r="B3371" s="445"/>
      <c r="C3371" s="446"/>
      <c r="D3371" s="445"/>
      <c r="E3371" s="446"/>
    </row>
    <row r="3372" spans="1:5">
      <c r="A3372" s="441">
        <v>3370</v>
      </c>
      <c r="B3372" s="445"/>
      <c r="C3372" s="446"/>
      <c r="D3372" s="445"/>
      <c r="E3372" s="446"/>
    </row>
    <row r="3373" spans="1:5">
      <c r="A3373" s="441">
        <v>3371</v>
      </c>
      <c r="B3373" s="445"/>
      <c r="C3373" s="446"/>
      <c r="D3373" s="445"/>
      <c r="E3373" s="446"/>
    </row>
    <row r="3374" spans="1:5">
      <c r="A3374" s="441">
        <v>3372</v>
      </c>
      <c r="B3374" s="445"/>
      <c r="C3374" s="446"/>
      <c r="D3374" s="445"/>
      <c r="E3374" s="446"/>
    </row>
    <row r="3375" spans="1:5">
      <c r="A3375" s="441">
        <v>3373</v>
      </c>
      <c r="B3375" s="445"/>
      <c r="C3375" s="446"/>
      <c r="D3375" s="445"/>
      <c r="E3375" s="446"/>
    </row>
    <row r="3376" spans="1:5">
      <c r="A3376" s="441">
        <v>3374</v>
      </c>
      <c r="B3376" s="445"/>
      <c r="C3376" s="446"/>
      <c r="D3376" s="445"/>
      <c r="E3376" s="446"/>
    </row>
    <row r="3377" spans="1:5">
      <c r="A3377" s="441">
        <v>3375</v>
      </c>
      <c r="B3377" s="445"/>
      <c r="C3377" s="446"/>
      <c r="D3377" s="445"/>
      <c r="E3377" s="446"/>
    </row>
    <row r="3378" spans="1:5">
      <c r="A3378" s="441">
        <v>3376</v>
      </c>
      <c r="B3378" s="445"/>
      <c r="C3378" s="446"/>
      <c r="D3378" s="445"/>
      <c r="E3378" s="446"/>
    </row>
    <row r="3379" spans="1:5">
      <c r="A3379" s="441">
        <v>3377</v>
      </c>
      <c r="B3379" s="445"/>
      <c r="C3379" s="446"/>
      <c r="D3379" s="445"/>
      <c r="E3379" s="446"/>
    </row>
    <row r="3380" spans="1:5">
      <c r="A3380" s="441">
        <v>3378</v>
      </c>
      <c r="B3380" s="445"/>
      <c r="C3380" s="446"/>
      <c r="D3380" s="445"/>
      <c r="E3380" s="446"/>
    </row>
    <row r="3381" spans="1:5">
      <c r="A3381" s="441">
        <v>3379</v>
      </c>
      <c r="B3381" s="445"/>
      <c r="C3381" s="446"/>
      <c r="D3381" s="445"/>
      <c r="E3381" s="446"/>
    </row>
    <row r="3382" spans="1:5">
      <c r="A3382" s="441">
        <v>3380</v>
      </c>
      <c r="B3382" s="445"/>
      <c r="C3382" s="446"/>
      <c r="D3382" s="445"/>
      <c r="E3382" s="446"/>
    </row>
    <row r="3383" spans="1:5">
      <c r="A3383" s="441">
        <v>3381</v>
      </c>
      <c r="B3383" s="445"/>
      <c r="C3383" s="446"/>
      <c r="D3383" s="445"/>
      <c r="E3383" s="446"/>
    </row>
    <row r="3384" spans="1:5">
      <c r="A3384" s="441">
        <v>3382</v>
      </c>
      <c r="B3384" s="445"/>
      <c r="C3384" s="446"/>
      <c r="D3384" s="445"/>
      <c r="E3384" s="446"/>
    </row>
    <row r="3385" spans="1:5">
      <c r="A3385" s="441">
        <v>3383</v>
      </c>
      <c r="B3385" s="445"/>
      <c r="C3385" s="446"/>
      <c r="D3385" s="445"/>
      <c r="E3385" s="446"/>
    </row>
    <row r="3386" spans="1:5">
      <c r="A3386" s="441">
        <v>3384</v>
      </c>
      <c r="B3386" s="445"/>
      <c r="C3386" s="446"/>
      <c r="D3386" s="445"/>
      <c r="E3386" s="446"/>
    </row>
    <row r="3387" spans="1:5">
      <c r="A3387" s="441">
        <v>3385</v>
      </c>
      <c r="B3387" s="445"/>
      <c r="C3387" s="446"/>
      <c r="D3387" s="445"/>
      <c r="E3387" s="446"/>
    </row>
    <row r="3388" spans="1:5">
      <c r="A3388" s="441">
        <v>3386</v>
      </c>
      <c r="B3388" s="445"/>
      <c r="C3388" s="446"/>
      <c r="D3388" s="445"/>
      <c r="E3388" s="446"/>
    </row>
    <row r="3389" spans="1:5">
      <c r="A3389" s="441">
        <v>3387</v>
      </c>
      <c r="B3389" s="445"/>
      <c r="C3389" s="446"/>
      <c r="D3389" s="445"/>
      <c r="E3389" s="446"/>
    </row>
    <row r="3390" spans="1:5">
      <c r="A3390" s="441">
        <v>3388</v>
      </c>
      <c r="B3390" s="445"/>
      <c r="C3390" s="446"/>
      <c r="D3390" s="445"/>
      <c r="E3390" s="446"/>
    </row>
    <row r="3391" spans="1:5">
      <c r="A3391" s="441">
        <v>3389</v>
      </c>
      <c r="B3391" s="445"/>
      <c r="C3391" s="446"/>
      <c r="D3391" s="445"/>
      <c r="E3391" s="446"/>
    </row>
    <row r="3392" spans="1:5">
      <c r="A3392" s="441">
        <v>3390</v>
      </c>
      <c r="B3392" s="445"/>
      <c r="C3392" s="446"/>
      <c r="D3392" s="445"/>
      <c r="E3392" s="446"/>
    </row>
    <row r="3393" spans="1:5">
      <c r="A3393" s="441">
        <v>3391</v>
      </c>
      <c r="B3393" s="445"/>
      <c r="C3393" s="446"/>
      <c r="D3393" s="445"/>
      <c r="E3393" s="446"/>
    </row>
    <row r="3394" spans="1:5">
      <c r="A3394" s="441">
        <v>3392</v>
      </c>
      <c r="B3394" s="445"/>
      <c r="C3394" s="446"/>
      <c r="D3394" s="445"/>
      <c r="E3394" s="446"/>
    </row>
    <row r="3395" spans="1:5">
      <c r="A3395" s="441">
        <v>3393</v>
      </c>
      <c r="B3395" s="445"/>
      <c r="C3395" s="446"/>
      <c r="D3395" s="445"/>
      <c r="E3395" s="446"/>
    </row>
    <row r="3396" spans="1:5">
      <c r="A3396" s="441">
        <v>3394</v>
      </c>
      <c r="B3396" s="445"/>
      <c r="C3396" s="446"/>
      <c r="D3396" s="445"/>
      <c r="E3396" s="446"/>
    </row>
    <row r="3397" spans="1:5">
      <c r="A3397" s="441">
        <v>3395</v>
      </c>
      <c r="B3397" s="445"/>
      <c r="C3397" s="446"/>
      <c r="D3397" s="445"/>
      <c r="E3397" s="446"/>
    </row>
    <row r="3398" spans="1:5">
      <c r="A3398" s="441">
        <v>3396</v>
      </c>
      <c r="B3398" s="445"/>
      <c r="C3398" s="446"/>
      <c r="D3398" s="445"/>
      <c r="E3398" s="446"/>
    </row>
    <row r="3399" spans="1:5">
      <c r="A3399" s="441">
        <v>3397</v>
      </c>
      <c r="B3399" s="445"/>
      <c r="C3399" s="446"/>
      <c r="D3399" s="445"/>
      <c r="E3399" s="446"/>
    </row>
    <row r="3400" spans="1:5">
      <c r="A3400" s="441">
        <v>3398</v>
      </c>
      <c r="B3400" s="445"/>
      <c r="C3400" s="446"/>
      <c r="D3400" s="445"/>
      <c r="E3400" s="446"/>
    </row>
    <row r="3401" spans="1:5">
      <c r="A3401" s="441">
        <v>3399</v>
      </c>
      <c r="B3401" s="445"/>
      <c r="C3401" s="446"/>
      <c r="D3401" s="445"/>
      <c r="E3401" s="446"/>
    </row>
    <row r="3402" spans="1:5">
      <c r="A3402" s="441">
        <v>3400</v>
      </c>
      <c r="B3402" s="445"/>
      <c r="C3402" s="446"/>
      <c r="D3402" s="445"/>
      <c r="E3402" s="446"/>
    </row>
    <row r="3403" spans="1:5">
      <c r="A3403" s="441">
        <v>3401</v>
      </c>
      <c r="B3403" s="445"/>
      <c r="C3403" s="446"/>
      <c r="D3403" s="445"/>
      <c r="E3403" s="446"/>
    </row>
    <row r="3404" spans="1:5">
      <c r="A3404" s="441">
        <v>3402</v>
      </c>
      <c r="B3404" s="445"/>
      <c r="C3404" s="446"/>
      <c r="D3404" s="445"/>
      <c r="E3404" s="446"/>
    </row>
    <row r="3405" spans="1:5">
      <c r="A3405" s="441">
        <v>3403</v>
      </c>
      <c r="B3405" s="445"/>
      <c r="C3405" s="446"/>
      <c r="D3405" s="445"/>
      <c r="E3405" s="446"/>
    </row>
    <row r="3406" spans="1:5">
      <c r="A3406" s="441">
        <v>3404</v>
      </c>
      <c r="B3406" s="445"/>
      <c r="C3406" s="446"/>
      <c r="D3406" s="445"/>
      <c r="E3406" s="446"/>
    </row>
    <row r="3407" spans="1:5">
      <c r="A3407" s="441">
        <v>3405</v>
      </c>
      <c r="B3407" s="445"/>
      <c r="C3407" s="446"/>
      <c r="D3407" s="445"/>
      <c r="E3407" s="446"/>
    </row>
    <row r="3408" spans="1:5">
      <c r="A3408" s="441">
        <v>3406</v>
      </c>
      <c r="B3408" s="445"/>
      <c r="C3408" s="446"/>
      <c r="D3408" s="445"/>
      <c r="E3408" s="446"/>
    </row>
    <row r="3409" spans="1:5">
      <c r="A3409" s="441">
        <v>3407</v>
      </c>
      <c r="B3409" s="445"/>
      <c r="C3409" s="446"/>
      <c r="D3409" s="445"/>
      <c r="E3409" s="446"/>
    </row>
    <row r="3410" spans="1:5">
      <c r="A3410" s="441">
        <v>3408</v>
      </c>
      <c r="B3410" s="445"/>
      <c r="C3410" s="446"/>
      <c r="D3410" s="445"/>
      <c r="E3410" s="446"/>
    </row>
    <row r="3411" spans="1:5">
      <c r="A3411" s="441">
        <v>3409</v>
      </c>
      <c r="B3411" s="445"/>
      <c r="C3411" s="446"/>
      <c r="D3411" s="445"/>
      <c r="E3411" s="446"/>
    </row>
    <row r="3412" spans="1:5">
      <c r="A3412" s="441">
        <v>3410</v>
      </c>
      <c r="B3412" s="445"/>
      <c r="C3412" s="446"/>
      <c r="D3412" s="445"/>
      <c r="E3412" s="446"/>
    </row>
    <row r="3413" spans="1:5">
      <c r="A3413" s="441">
        <v>3411</v>
      </c>
      <c r="B3413" s="445"/>
      <c r="C3413" s="446"/>
      <c r="D3413" s="445"/>
      <c r="E3413" s="446"/>
    </row>
    <row r="3414" spans="1:5">
      <c r="A3414" s="441">
        <v>3412</v>
      </c>
      <c r="B3414" s="445"/>
      <c r="C3414" s="446"/>
      <c r="D3414" s="445"/>
      <c r="E3414" s="446"/>
    </row>
    <row r="3415" spans="1:5">
      <c r="A3415" s="441">
        <v>3413</v>
      </c>
      <c r="B3415" s="445"/>
      <c r="C3415" s="446"/>
      <c r="D3415" s="445"/>
      <c r="E3415" s="446"/>
    </row>
    <row r="3416" spans="1:5">
      <c r="A3416" s="441">
        <v>3414</v>
      </c>
      <c r="B3416" s="445"/>
      <c r="C3416" s="446"/>
      <c r="D3416" s="445"/>
      <c r="E3416" s="446"/>
    </row>
    <row r="3417" spans="1:5">
      <c r="A3417" s="441">
        <v>3415</v>
      </c>
      <c r="B3417" s="445"/>
      <c r="C3417" s="446"/>
      <c r="D3417" s="445"/>
      <c r="E3417" s="446"/>
    </row>
    <row r="3418" spans="1:5">
      <c r="A3418" s="441">
        <v>3416</v>
      </c>
      <c r="B3418" s="445"/>
      <c r="C3418" s="446"/>
      <c r="D3418" s="445"/>
      <c r="E3418" s="446"/>
    </row>
    <row r="3419" spans="1:5">
      <c r="A3419" s="441">
        <v>3417</v>
      </c>
      <c r="B3419" s="445"/>
      <c r="C3419" s="446"/>
      <c r="D3419" s="445"/>
      <c r="E3419" s="446"/>
    </row>
    <row r="3420" spans="1:5">
      <c r="A3420" s="441">
        <v>3418</v>
      </c>
      <c r="B3420" s="445"/>
      <c r="C3420" s="446"/>
      <c r="D3420" s="445"/>
      <c r="E3420" s="446"/>
    </row>
    <row r="3421" spans="1:5">
      <c r="A3421" s="441">
        <v>3419</v>
      </c>
      <c r="B3421" s="445"/>
      <c r="C3421" s="446"/>
      <c r="D3421" s="445"/>
      <c r="E3421" s="446"/>
    </row>
    <row r="3422" spans="1:5">
      <c r="A3422" s="441">
        <v>3420</v>
      </c>
      <c r="B3422" s="445"/>
      <c r="C3422" s="446"/>
      <c r="D3422" s="445"/>
      <c r="E3422" s="446"/>
    </row>
    <row r="3423" spans="1:5">
      <c r="A3423" s="441">
        <v>3421</v>
      </c>
      <c r="B3423" s="445"/>
      <c r="C3423" s="446"/>
      <c r="D3423" s="445"/>
      <c r="E3423" s="446"/>
    </row>
    <row r="3424" spans="1:5">
      <c r="A3424" s="441">
        <v>3422</v>
      </c>
      <c r="B3424" s="445"/>
      <c r="C3424" s="446"/>
      <c r="D3424" s="445"/>
      <c r="E3424" s="446"/>
    </row>
    <row r="3425" spans="1:5">
      <c r="A3425" s="441">
        <v>3423</v>
      </c>
      <c r="B3425" s="445"/>
      <c r="C3425" s="446"/>
      <c r="D3425" s="445"/>
      <c r="E3425" s="446"/>
    </row>
    <row r="3426" spans="1:5">
      <c r="A3426" s="441">
        <v>3424</v>
      </c>
      <c r="B3426" s="445"/>
      <c r="C3426" s="446"/>
      <c r="D3426" s="445"/>
      <c r="E3426" s="446"/>
    </row>
    <row r="3427" spans="1:5">
      <c r="A3427" s="441">
        <v>3425</v>
      </c>
      <c r="B3427" s="445"/>
      <c r="C3427" s="446"/>
      <c r="D3427" s="445"/>
      <c r="E3427" s="446"/>
    </row>
    <row r="3428" spans="1:5">
      <c r="A3428" s="441">
        <v>3426</v>
      </c>
      <c r="B3428" s="445"/>
      <c r="C3428" s="446"/>
      <c r="D3428" s="445"/>
      <c r="E3428" s="446"/>
    </row>
    <row r="3429" spans="1:5">
      <c r="A3429" s="441">
        <v>3427</v>
      </c>
      <c r="B3429" s="445"/>
      <c r="C3429" s="446"/>
      <c r="D3429" s="445"/>
      <c r="E3429" s="446"/>
    </row>
    <row r="3430" spans="1:5">
      <c r="A3430" s="441">
        <v>3428</v>
      </c>
      <c r="B3430" s="445"/>
      <c r="C3430" s="446"/>
      <c r="D3430" s="445"/>
      <c r="E3430" s="446"/>
    </row>
    <row r="3431" spans="1:5">
      <c r="A3431" s="441">
        <v>3429</v>
      </c>
      <c r="B3431" s="445"/>
      <c r="C3431" s="446"/>
      <c r="D3431" s="445"/>
      <c r="E3431" s="446"/>
    </row>
    <row r="3432" spans="1:5">
      <c r="A3432" s="441">
        <v>3430</v>
      </c>
      <c r="B3432" s="445"/>
      <c r="C3432" s="446"/>
      <c r="D3432" s="445"/>
      <c r="E3432" s="446"/>
    </row>
    <row r="3433" spans="1:5">
      <c r="A3433" s="441">
        <v>3431</v>
      </c>
      <c r="B3433" s="445"/>
      <c r="C3433" s="446"/>
      <c r="D3433" s="445"/>
      <c r="E3433" s="446"/>
    </row>
    <row r="3434" spans="1:5">
      <c r="A3434" s="441">
        <v>3432</v>
      </c>
      <c r="B3434" s="445"/>
      <c r="C3434" s="446"/>
      <c r="D3434" s="445"/>
      <c r="E3434" s="446"/>
    </row>
    <row r="3435" spans="1:5">
      <c r="A3435" s="441">
        <v>3433</v>
      </c>
      <c r="B3435" s="445"/>
      <c r="C3435" s="446"/>
      <c r="D3435" s="445"/>
      <c r="E3435" s="446"/>
    </row>
    <row r="3436" spans="1:5">
      <c r="A3436" s="441">
        <v>3434</v>
      </c>
      <c r="B3436" s="445"/>
      <c r="C3436" s="446"/>
      <c r="D3436" s="445"/>
      <c r="E3436" s="446"/>
    </row>
    <row r="3437" spans="1:5">
      <c r="A3437" s="441">
        <v>3435</v>
      </c>
      <c r="B3437" s="445"/>
      <c r="C3437" s="446"/>
      <c r="D3437" s="445"/>
      <c r="E3437" s="446"/>
    </row>
    <row r="3438" spans="1:5">
      <c r="A3438" s="441">
        <v>3436</v>
      </c>
      <c r="B3438" s="445"/>
      <c r="C3438" s="446"/>
      <c r="D3438" s="445"/>
      <c r="E3438" s="446"/>
    </row>
    <row r="3439" spans="1:5">
      <c r="A3439" s="441">
        <v>3437</v>
      </c>
      <c r="B3439" s="445"/>
      <c r="C3439" s="446"/>
      <c r="D3439" s="445"/>
      <c r="E3439" s="446"/>
    </row>
    <row r="3440" spans="1:5">
      <c r="A3440" s="441">
        <v>3438</v>
      </c>
      <c r="B3440" s="445"/>
      <c r="C3440" s="446"/>
      <c r="D3440" s="445"/>
      <c r="E3440" s="446"/>
    </row>
    <row r="3441" spans="1:5">
      <c r="A3441" s="441">
        <v>3439</v>
      </c>
      <c r="B3441" s="445"/>
      <c r="C3441" s="446"/>
      <c r="D3441" s="445"/>
      <c r="E3441" s="446"/>
    </row>
    <row r="3442" spans="1:5">
      <c r="A3442" s="441">
        <v>3440</v>
      </c>
      <c r="B3442" s="445"/>
      <c r="C3442" s="446"/>
      <c r="D3442" s="445"/>
      <c r="E3442" s="446"/>
    </row>
    <row r="3443" spans="1:5">
      <c r="A3443" s="441">
        <v>3441</v>
      </c>
      <c r="B3443" s="445"/>
      <c r="C3443" s="446"/>
      <c r="D3443" s="445"/>
      <c r="E3443" s="446"/>
    </row>
    <row r="3444" spans="1:5">
      <c r="A3444" s="441">
        <v>3442</v>
      </c>
      <c r="B3444" s="445"/>
      <c r="C3444" s="446"/>
      <c r="D3444" s="445"/>
      <c r="E3444" s="446"/>
    </row>
    <row r="3445" spans="1:5">
      <c r="A3445" s="441">
        <v>3443</v>
      </c>
      <c r="B3445" s="445"/>
      <c r="C3445" s="446"/>
      <c r="D3445" s="445"/>
      <c r="E3445" s="446"/>
    </row>
    <row r="3446" spans="1:5">
      <c r="A3446" s="441">
        <v>3444</v>
      </c>
      <c r="B3446" s="445"/>
      <c r="C3446" s="446"/>
      <c r="D3446" s="445"/>
      <c r="E3446" s="446"/>
    </row>
    <row r="3447" spans="1:5">
      <c r="A3447" s="441">
        <v>3445</v>
      </c>
      <c r="B3447" s="445"/>
      <c r="C3447" s="446"/>
      <c r="D3447" s="445"/>
      <c r="E3447" s="446"/>
    </row>
    <row r="3448" spans="1:5">
      <c r="A3448" s="441">
        <v>3446</v>
      </c>
      <c r="B3448" s="445"/>
      <c r="C3448" s="446"/>
      <c r="D3448" s="445"/>
      <c r="E3448" s="446"/>
    </row>
    <row r="3449" spans="1:5">
      <c r="A3449" s="441">
        <v>3447</v>
      </c>
      <c r="B3449" s="445"/>
      <c r="C3449" s="446"/>
      <c r="D3449" s="445"/>
      <c r="E3449" s="446"/>
    </row>
    <row r="3450" spans="1:5">
      <c r="A3450" s="441">
        <v>3448</v>
      </c>
      <c r="B3450" s="445"/>
      <c r="C3450" s="446"/>
      <c r="D3450" s="445"/>
      <c r="E3450" s="446"/>
    </row>
    <row r="3451" spans="1:5">
      <c r="A3451" s="441">
        <v>3449</v>
      </c>
      <c r="B3451" s="445"/>
      <c r="C3451" s="446"/>
      <c r="D3451" s="445"/>
      <c r="E3451" s="446"/>
    </row>
    <row r="3452" spans="1:5">
      <c r="A3452" s="441">
        <v>3450</v>
      </c>
      <c r="B3452" s="445"/>
      <c r="C3452" s="446"/>
      <c r="D3452" s="445"/>
      <c r="E3452" s="446"/>
    </row>
    <row r="3453" spans="1:5">
      <c r="A3453" s="441">
        <v>3451</v>
      </c>
      <c r="B3453" s="445"/>
      <c r="C3453" s="446"/>
      <c r="D3453" s="445"/>
      <c r="E3453" s="446"/>
    </row>
    <row r="3454" spans="1:5">
      <c r="A3454" s="441">
        <v>3452</v>
      </c>
      <c r="B3454" s="445"/>
      <c r="C3454" s="446"/>
      <c r="D3454" s="445"/>
      <c r="E3454" s="446"/>
    </row>
    <row r="3455" spans="1:5">
      <c r="A3455" s="441">
        <v>3453</v>
      </c>
      <c r="B3455" s="445"/>
      <c r="C3455" s="446"/>
      <c r="D3455" s="445"/>
      <c r="E3455" s="446"/>
    </row>
    <row r="3456" spans="1:5">
      <c r="A3456" s="441">
        <v>3454</v>
      </c>
      <c r="B3456" s="445"/>
      <c r="C3456" s="446"/>
      <c r="D3456" s="445"/>
      <c r="E3456" s="446"/>
    </row>
    <row r="3457" spans="1:5">
      <c r="A3457" s="441">
        <v>3455</v>
      </c>
      <c r="B3457" s="445"/>
      <c r="C3457" s="446"/>
      <c r="D3457" s="445"/>
      <c r="E3457" s="446"/>
    </row>
    <row r="3458" spans="1:5">
      <c r="A3458" s="441">
        <v>3456</v>
      </c>
      <c r="B3458" s="445"/>
      <c r="C3458" s="446"/>
      <c r="D3458" s="445"/>
      <c r="E3458" s="446"/>
    </row>
    <row r="3459" spans="1:5">
      <c r="A3459" s="441">
        <v>3457</v>
      </c>
      <c r="B3459" s="445"/>
      <c r="C3459" s="446"/>
      <c r="D3459" s="445"/>
      <c r="E3459" s="446"/>
    </row>
    <row r="3460" spans="1:5">
      <c r="A3460" s="441">
        <v>3458</v>
      </c>
      <c r="B3460" s="445"/>
      <c r="C3460" s="446"/>
      <c r="D3460" s="445"/>
      <c r="E3460" s="446"/>
    </row>
    <row r="3461" spans="1:5">
      <c r="A3461" s="441">
        <v>3459</v>
      </c>
      <c r="B3461" s="445"/>
      <c r="C3461" s="446"/>
      <c r="D3461" s="445"/>
      <c r="E3461" s="446"/>
    </row>
    <row r="3462" spans="1:5">
      <c r="A3462" s="441">
        <v>3460</v>
      </c>
      <c r="B3462" s="445"/>
      <c r="C3462" s="446"/>
      <c r="D3462" s="445"/>
      <c r="E3462" s="446"/>
    </row>
    <row r="3463" spans="1:5">
      <c r="A3463" s="441">
        <v>3461</v>
      </c>
      <c r="B3463" s="445"/>
      <c r="C3463" s="446"/>
      <c r="D3463" s="445"/>
      <c r="E3463" s="446"/>
    </row>
    <row r="3464" spans="1:5">
      <c r="A3464" s="441">
        <v>3462</v>
      </c>
      <c r="B3464" s="445"/>
      <c r="C3464" s="446"/>
      <c r="D3464" s="445"/>
      <c r="E3464" s="446"/>
    </row>
    <row r="3465" spans="1:5">
      <c r="A3465" s="441">
        <v>3463</v>
      </c>
      <c r="B3465" s="445"/>
      <c r="C3465" s="446"/>
      <c r="D3465" s="445"/>
      <c r="E3465" s="446"/>
    </row>
    <row r="3466" spans="1:5">
      <c r="A3466" s="441">
        <v>3464</v>
      </c>
      <c r="B3466" s="445"/>
      <c r="C3466" s="446"/>
      <c r="D3466" s="445"/>
      <c r="E3466" s="446"/>
    </row>
    <row r="3467" spans="1:5">
      <c r="A3467" s="441">
        <v>3465</v>
      </c>
      <c r="B3467" s="445"/>
      <c r="C3467" s="446"/>
      <c r="D3467" s="445"/>
      <c r="E3467" s="446"/>
    </row>
    <row r="3468" spans="1:5">
      <c r="A3468" s="441">
        <v>3466</v>
      </c>
      <c r="B3468" s="445"/>
      <c r="C3468" s="446"/>
      <c r="D3468" s="445"/>
      <c r="E3468" s="446"/>
    </row>
    <row r="3469" spans="1:5">
      <c r="A3469" s="441">
        <v>3467</v>
      </c>
      <c r="B3469" s="445"/>
      <c r="C3469" s="446"/>
      <c r="D3469" s="445"/>
      <c r="E3469" s="446"/>
    </row>
    <row r="3470" spans="1:5">
      <c r="A3470" s="441">
        <v>3468</v>
      </c>
      <c r="B3470" s="445"/>
      <c r="C3470" s="446"/>
      <c r="D3470" s="445"/>
      <c r="E3470" s="446"/>
    </row>
    <row r="3471" spans="1:5">
      <c r="A3471" s="441">
        <v>3469</v>
      </c>
      <c r="B3471" s="445"/>
      <c r="C3471" s="446"/>
      <c r="D3471" s="445"/>
      <c r="E3471" s="446"/>
    </row>
    <row r="3472" spans="1:5">
      <c r="A3472" s="441">
        <v>3470</v>
      </c>
      <c r="B3472" s="445"/>
      <c r="C3472" s="446"/>
      <c r="D3472" s="445"/>
      <c r="E3472" s="446"/>
    </row>
    <row r="3473" spans="1:5">
      <c r="A3473" s="441">
        <v>3471</v>
      </c>
      <c r="B3473" s="445"/>
      <c r="C3473" s="446"/>
      <c r="D3473" s="445"/>
      <c r="E3473" s="446"/>
    </row>
    <row r="3474" spans="1:5">
      <c r="A3474" s="441">
        <v>3472</v>
      </c>
      <c r="B3474" s="445"/>
      <c r="C3474" s="446"/>
      <c r="D3474" s="445"/>
      <c r="E3474" s="446"/>
    </row>
    <row r="3475" spans="1:5">
      <c r="A3475" s="441">
        <v>3473</v>
      </c>
      <c r="B3475" s="445"/>
      <c r="C3475" s="446"/>
      <c r="D3475" s="445"/>
      <c r="E3475" s="446"/>
    </row>
    <row r="3476" spans="1:5">
      <c r="A3476" s="441">
        <v>3474</v>
      </c>
      <c r="B3476" s="445"/>
      <c r="C3476" s="446"/>
      <c r="D3476" s="445"/>
      <c r="E3476" s="446"/>
    </row>
    <row r="3477" spans="1:5">
      <c r="A3477" s="441">
        <v>3475</v>
      </c>
      <c r="B3477" s="445"/>
      <c r="C3477" s="446"/>
      <c r="D3477" s="445"/>
      <c r="E3477" s="446"/>
    </row>
    <row r="3478" spans="1:5">
      <c r="A3478" s="441">
        <v>3476</v>
      </c>
      <c r="B3478" s="445"/>
      <c r="C3478" s="446"/>
      <c r="D3478" s="445"/>
      <c r="E3478" s="446"/>
    </row>
    <row r="3479" spans="1:5">
      <c r="A3479" s="441">
        <v>3477</v>
      </c>
      <c r="B3479" s="445"/>
      <c r="C3479" s="446"/>
      <c r="D3479" s="445"/>
      <c r="E3479" s="446"/>
    </row>
    <row r="3480" spans="1:5">
      <c r="A3480" s="441">
        <v>3478</v>
      </c>
      <c r="B3480" s="445"/>
      <c r="C3480" s="446"/>
      <c r="D3480" s="445"/>
      <c r="E3480" s="446"/>
    </row>
    <row r="3481" spans="1:5">
      <c r="A3481" s="441">
        <v>3479</v>
      </c>
      <c r="B3481" s="445"/>
      <c r="C3481" s="446"/>
      <c r="D3481" s="445"/>
      <c r="E3481" s="446"/>
    </row>
    <row r="3482" spans="1:5">
      <c r="A3482" s="441">
        <v>3480</v>
      </c>
      <c r="B3482" s="445"/>
      <c r="C3482" s="446"/>
      <c r="D3482" s="445"/>
      <c r="E3482" s="446"/>
    </row>
    <row r="3483" spans="1:5">
      <c r="A3483" s="441">
        <v>3481</v>
      </c>
      <c r="B3483" s="445"/>
      <c r="C3483" s="446"/>
      <c r="D3483" s="445"/>
      <c r="E3483" s="446"/>
    </row>
    <row r="3484" spans="1:5">
      <c r="A3484" s="441">
        <v>3482</v>
      </c>
      <c r="B3484" s="445"/>
      <c r="C3484" s="446"/>
      <c r="D3484" s="445"/>
      <c r="E3484" s="446"/>
    </row>
    <row r="3485" spans="1:5">
      <c r="A3485" s="441">
        <v>3483</v>
      </c>
      <c r="B3485" s="445"/>
      <c r="C3485" s="446"/>
      <c r="D3485" s="445"/>
      <c r="E3485" s="446"/>
    </row>
    <row r="3486" spans="1:5">
      <c r="A3486" s="441">
        <v>3484</v>
      </c>
      <c r="B3486" s="445"/>
      <c r="C3486" s="446"/>
      <c r="D3486" s="445"/>
      <c r="E3486" s="446"/>
    </row>
    <row r="3487" spans="1:5">
      <c r="A3487" s="441">
        <v>3485</v>
      </c>
      <c r="B3487" s="445"/>
      <c r="C3487" s="446"/>
      <c r="D3487" s="445"/>
      <c r="E3487" s="446"/>
    </row>
    <row r="3488" spans="1:5">
      <c r="A3488" s="441">
        <v>3486</v>
      </c>
      <c r="B3488" s="445"/>
      <c r="C3488" s="446"/>
      <c r="D3488" s="445"/>
      <c r="E3488" s="446"/>
    </row>
    <row r="3489" spans="1:5">
      <c r="A3489" s="441">
        <v>3487</v>
      </c>
      <c r="B3489" s="445"/>
      <c r="C3489" s="446"/>
      <c r="D3489" s="445"/>
      <c r="E3489" s="446"/>
    </row>
    <row r="3490" spans="1:5">
      <c r="A3490" s="441">
        <v>3488</v>
      </c>
      <c r="B3490" s="445"/>
      <c r="C3490" s="446"/>
      <c r="D3490" s="445"/>
      <c r="E3490" s="446"/>
    </row>
    <row r="3491" spans="1:5">
      <c r="A3491" s="441">
        <v>3489</v>
      </c>
      <c r="B3491" s="445"/>
      <c r="C3491" s="446"/>
      <c r="D3491" s="445"/>
      <c r="E3491" s="446"/>
    </row>
    <row r="3492" spans="1:5">
      <c r="A3492" s="441">
        <v>3490</v>
      </c>
      <c r="B3492" s="445"/>
      <c r="C3492" s="446"/>
      <c r="D3492" s="445"/>
      <c r="E3492" s="446"/>
    </row>
    <row r="3493" spans="1:5">
      <c r="A3493" s="441">
        <v>3491</v>
      </c>
      <c r="B3493" s="445"/>
      <c r="C3493" s="446"/>
      <c r="D3493" s="445"/>
      <c r="E3493" s="446"/>
    </row>
    <row r="3494" spans="1:5">
      <c r="A3494" s="441">
        <v>3492</v>
      </c>
      <c r="B3494" s="445"/>
      <c r="C3494" s="446"/>
      <c r="D3494" s="445"/>
      <c r="E3494" s="446"/>
    </row>
    <row r="3495" spans="1:5">
      <c r="A3495" s="441">
        <v>3493</v>
      </c>
      <c r="B3495" s="445"/>
      <c r="C3495" s="446"/>
      <c r="D3495" s="445"/>
      <c r="E3495" s="446"/>
    </row>
    <row r="3496" spans="1:5">
      <c r="A3496" s="441">
        <v>3494</v>
      </c>
      <c r="B3496" s="445"/>
      <c r="C3496" s="446"/>
      <c r="D3496" s="445"/>
      <c r="E3496" s="446"/>
    </row>
    <row r="3497" spans="1:5">
      <c r="A3497" s="441">
        <v>3495</v>
      </c>
      <c r="B3497" s="445"/>
      <c r="C3497" s="446"/>
      <c r="D3497" s="445"/>
      <c r="E3497" s="446"/>
    </row>
    <row r="3498" spans="1:5">
      <c r="A3498" s="441">
        <v>3496</v>
      </c>
      <c r="B3498" s="445"/>
      <c r="C3498" s="446"/>
      <c r="D3498" s="445"/>
      <c r="E3498" s="446"/>
    </row>
    <row r="3499" spans="1:5">
      <c r="A3499" s="441">
        <v>3497</v>
      </c>
      <c r="B3499" s="445"/>
      <c r="C3499" s="446"/>
      <c r="D3499" s="445"/>
      <c r="E3499" s="446"/>
    </row>
    <row r="3500" spans="1:5">
      <c r="A3500" s="441">
        <v>3498</v>
      </c>
      <c r="B3500" s="445"/>
      <c r="C3500" s="446"/>
      <c r="D3500" s="445"/>
      <c r="E3500" s="446"/>
    </row>
    <row r="3501" spans="1:5">
      <c r="A3501" s="441">
        <v>3499</v>
      </c>
      <c r="B3501" s="445"/>
      <c r="C3501" s="446"/>
      <c r="D3501" s="445"/>
      <c r="E3501" s="446"/>
    </row>
    <row r="3502" spans="1:5">
      <c r="A3502" s="441">
        <v>3500</v>
      </c>
      <c r="B3502" s="445"/>
      <c r="C3502" s="446"/>
      <c r="D3502" s="445"/>
      <c r="E3502" s="446"/>
    </row>
    <row r="3503" spans="1:5">
      <c r="A3503" s="441">
        <v>3501</v>
      </c>
      <c r="B3503" s="445"/>
      <c r="C3503" s="446"/>
      <c r="D3503" s="445"/>
      <c r="E3503" s="446"/>
    </row>
    <row r="3504" spans="1:5">
      <c r="A3504" s="441">
        <v>3502</v>
      </c>
      <c r="B3504" s="445"/>
      <c r="C3504" s="446"/>
      <c r="D3504" s="445"/>
      <c r="E3504" s="446"/>
    </row>
    <row r="3505" spans="1:5">
      <c r="A3505" s="441">
        <v>3503</v>
      </c>
      <c r="B3505" s="445"/>
      <c r="C3505" s="446"/>
      <c r="D3505" s="445"/>
      <c r="E3505" s="446"/>
    </row>
    <row r="3506" spans="1:5">
      <c r="A3506" s="441">
        <v>3504</v>
      </c>
      <c r="B3506" s="445"/>
      <c r="C3506" s="446"/>
      <c r="D3506" s="445"/>
      <c r="E3506" s="446"/>
    </row>
    <row r="3507" spans="1:5">
      <c r="A3507" s="441">
        <v>3505</v>
      </c>
      <c r="B3507" s="445"/>
      <c r="C3507" s="446"/>
      <c r="D3507" s="445"/>
      <c r="E3507" s="446"/>
    </row>
    <row r="3508" spans="1:5">
      <c r="A3508" s="441">
        <v>3506</v>
      </c>
      <c r="B3508" s="445"/>
      <c r="C3508" s="446"/>
      <c r="D3508" s="445"/>
      <c r="E3508" s="446"/>
    </row>
    <row r="3509" spans="1:5">
      <c r="A3509" s="441">
        <v>3507</v>
      </c>
      <c r="B3509" s="445"/>
      <c r="C3509" s="446"/>
      <c r="D3509" s="445"/>
      <c r="E3509" s="446"/>
    </row>
    <row r="3510" spans="1:5">
      <c r="A3510" s="441">
        <v>3508</v>
      </c>
      <c r="B3510" s="445"/>
      <c r="C3510" s="446"/>
      <c r="D3510" s="445"/>
      <c r="E3510" s="446"/>
    </row>
    <row r="3511" spans="1:5">
      <c r="A3511" s="441">
        <v>3509</v>
      </c>
      <c r="B3511" s="445"/>
      <c r="C3511" s="446"/>
      <c r="D3511" s="445"/>
      <c r="E3511" s="446"/>
    </row>
    <row r="3512" spans="1:5">
      <c r="A3512" s="441">
        <v>3510</v>
      </c>
      <c r="B3512" s="445"/>
      <c r="C3512" s="446"/>
      <c r="D3512" s="445"/>
      <c r="E3512" s="446"/>
    </row>
    <row r="3513" spans="1:5">
      <c r="A3513" s="441">
        <v>3511</v>
      </c>
      <c r="B3513" s="445"/>
      <c r="C3513" s="446"/>
      <c r="D3513" s="445"/>
      <c r="E3513" s="446"/>
    </row>
    <row r="3514" spans="1:5">
      <c r="A3514" s="441">
        <v>3512</v>
      </c>
      <c r="B3514" s="445"/>
      <c r="C3514" s="446"/>
      <c r="D3514" s="445"/>
      <c r="E3514" s="446"/>
    </row>
    <row r="3515" spans="1:5">
      <c r="A3515" s="441">
        <v>3513</v>
      </c>
      <c r="B3515" s="445"/>
      <c r="C3515" s="446"/>
      <c r="D3515" s="445"/>
      <c r="E3515" s="446"/>
    </row>
    <row r="3516" spans="1:5">
      <c r="A3516" s="441">
        <v>3514</v>
      </c>
      <c r="B3516" s="445"/>
      <c r="C3516" s="446"/>
      <c r="D3516" s="445"/>
      <c r="E3516" s="446"/>
    </row>
    <row r="3517" spans="1:5">
      <c r="A3517" s="441">
        <v>3515</v>
      </c>
      <c r="B3517" s="445"/>
      <c r="C3517" s="446"/>
      <c r="D3517" s="445"/>
      <c r="E3517" s="446"/>
    </row>
    <row r="3518" spans="1:5">
      <c r="A3518" s="441">
        <v>3516</v>
      </c>
      <c r="B3518" s="445"/>
      <c r="C3518" s="446"/>
      <c r="D3518" s="445"/>
      <c r="E3518" s="446"/>
    </row>
    <row r="3519" spans="1:5">
      <c r="A3519" s="441">
        <v>3517</v>
      </c>
      <c r="B3519" s="445"/>
      <c r="C3519" s="446"/>
      <c r="D3519" s="445"/>
      <c r="E3519" s="446"/>
    </row>
    <row r="3520" spans="1:5">
      <c r="A3520" s="441">
        <v>3518</v>
      </c>
      <c r="B3520" s="445"/>
      <c r="C3520" s="446"/>
      <c r="D3520" s="445"/>
      <c r="E3520" s="446"/>
    </row>
    <row r="3521" spans="1:5">
      <c r="A3521" s="441">
        <v>3519</v>
      </c>
      <c r="B3521" s="445"/>
      <c r="C3521" s="446"/>
      <c r="D3521" s="445"/>
      <c r="E3521" s="446"/>
    </row>
    <row r="3522" spans="1:5">
      <c r="A3522" s="441">
        <v>3520</v>
      </c>
      <c r="B3522" s="445"/>
      <c r="C3522" s="446"/>
      <c r="D3522" s="445"/>
      <c r="E3522" s="446"/>
    </row>
    <row r="3523" spans="1:5">
      <c r="A3523" s="441">
        <v>3521</v>
      </c>
      <c r="B3523" s="445"/>
      <c r="C3523" s="446"/>
      <c r="D3523" s="445"/>
      <c r="E3523" s="446"/>
    </row>
    <row r="3524" spans="1:5">
      <c r="A3524" s="441">
        <v>3522</v>
      </c>
      <c r="B3524" s="445"/>
      <c r="C3524" s="446"/>
      <c r="D3524" s="445"/>
      <c r="E3524" s="446"/>
    </row>
    <row r="3525" spans="1:5">
      <c r="A3525" s="441">
        <v>3523</v>
      </c>
      <c r="B3525" s="445"/>
      <c r="C3525" s="446"/>
      <c r="D3525" s="445"/>
      <c r="E3525" s="446"/>
    </row>
    <row r="3526" spans="1:5">
      <c r="A3526" s="441">
        <v>3524</v>
      </c>
      <c r="B3526" s="445"/>
      <c r="C3526" s="446"/>
      <c r="D3526" s="445"/>
      <c r="E3526" s="446"/>
    </row>
    <row r="3527" spans="1:5">
      <c r="A3527" s="441">
        <v>3525</v>
      </c>
      <c r="B3527" s="445"/>
      <c r="C3527" s="446"/>
      <c r="D3527" s="445"/>
      <c r="E3527" s="446"/>
    </row>
    <row r="3528" spans="1:5">
      <c r="A3528" s="441">
        <v>3526</v>
      </c>
      <c r="B3528" s="445"/>
      <c r="C3528" s="446"/>
      <c r="D3528" s="445"/>
      <c r="E3528" s="446"/>
    </row>
    <row r="3529" spans="1:5">
      <c r="A3529" s="441">
        <v>3527</v>
      </c>
      <c r="B3529" s="445"/>
      <c r="C3529" s="446"/>
      <c r="D3529" s="445"/>
      <c r="E3529" s="446"/>
    </row>
    <row r="3530" spans="1:5">
      <c r="A3530" s="441">
        <v>3528</v>
      </c>
      <c r="B3530" s="445"/>
      <c r="C3530" s="446"/>
      <c r="D3530" s="445"/>
      <c r="E3530" s="446"/>
    </row>
    <row r="3531" spans="1:5">
      <c r="A3531" s="441">
        <v>3529</v>
      </c>
      <c r="B3531" s="445"/>
      <c r="C3531" s="446"/>
      <c r="D3531" s="445"/>
      <c r="E3531" s="446"/>
    </row>
    <row r="3532" spans="1:5">
      <c r="A3532" s="441">
        <v>3530</v>
      </c>
      <c r="B3532" s="445"/>
      <c r="C3532" s="446"/>
      <c r="D3532" s="445"/>
      <c r="E3532" s="446"/>
    </row>
    <row r="3533" spans="1:5">
      <c r="A3533" s="441">
        <v>3531</v>
      </c>
      <c r="B3533" s="445"/>
      <c r="C3533" s="446"/>
      <c r="D3533" s="445"/>
      <c r="E3533" s="446"/>
    </row>
    <row r="3534" spans="1:5">
      <c r="A3534" s="441">
        <v>3532</v>
      </c>
      <c r="B3534" s="445"/>
      <c r="C3534" s="446"/>
      <c r="D3534" s="445"/>
      <c r="E3534" s="446"/>
    </row>
    <row r="3535" spans="1:5">
      <c r="A3535" s="441">
        <v>3533</v>
      </c>
      <c r="B3535" s="445"/>
      <c r="C3535" s="446"/>
      <c r="D3535" s="445"/>
      <c r="E3535" s="446"/>
    </row>
    <row r="3536" spans="1:5">
      <c r="A3536" s="441">
        <v>3534</v>
      </c>
      <c r="B3536" s="445"/>
      <c r="C3536" s="446"/>
      <c r="D3536" s="445"/>
      <c r="E3536" s="446"/>
    </row>
    <row r="3537" spans="1:5">
      <c r="A3537" s="441">
        <v>3535</v>
      </c>
      <c r="B3537" s="445"/>
      <c r="C3537" s="446"/>
      <c r="D3537" s="445"/>
      <c r="E3537" s="446"/>
    </row>
    <row r="3538" spans="1:5">
      <c r="A3538" s="441">
        <v>3536</v>
      </c>
      <c r="B3538" s="445"/>
      <c r="C3538" s="446"/>
      <c r="D3538" s="445"/>
      <c r="E3538" s="446"/>
    </row>
    <row r="3539" spans="1:5">
      <c r="A3539" s="441">
        <v>3537</v>
      </c>
      <c r="B3539" s="445"/>
      <c r="C3539" s="446"/>
      <c r="D3539" s="445"/>
      <c r="E3539" s="446"/>
    </row>
    <row r="3540" spans="1:5">
      <c r="A3540" s="441">
        <v>3538</v>
      </c>
      <c r="B3540" s="445"/>
      <c r="C3540" s="446"/>
      <c r="D3540" s="445"/>
      <c r="E3540" s="446"/>
    </row>
    <row r="3541" spans="1:5">
      <c r="A3541" s="441">
        <v>3539</v>
      </c>
      <c r="B3541" s="445"/>
      <c r="C3541" s="446"/>
      <c r="D3541" s="445"/>
      <c r="E3541" s="446"/>
    </row>
    <row r="3542" spans="1:5">
      <c r="A3542" s="441">
        <v>3540</v>
      </c>
      <c r="B3542" s="445"/>
      <c r="C3542" s="446"/>
      <c r="D3542" s="445"/>
      <c r="E3542" s="446"/>
    </row>
    <row r="3543" spans="1:5">
      <c r="A3543" s="441">
        <v>3541</v>
      </c>
      <c r="B3543" s="445"/>
      <c r="C3543" s="446"/>
      <c r="D3543" s="445"/>
      <c r="E3543" s="446"/>
    </row>
    <row r="3544" spans="1:5">
      <c r="A3544" s="441">
        <v>3542</v>
      </c>
      <c r="B3544" s="445"/>
      <c r="C3544" s="446"/>
      <c r="D3544" s="445"/>
      <c r="E3544" s="446"/>
    </row>
    <row r="3545" spans="1:5">
      <c r="A3545" s="441">
        <v>3543</v>
      </c>
      <c r="B3545" s="445"/>
      <c r="C3545" s="446"/>
      <c r="D3545" s="445"/>
      <c r="E3545" s="446"/>
    </row>
    <row r="3546" spans="1:5">
      <c r="A3546" s="441">
        <v>3544</v>
      </c>
      <c r="B3546" s="445"/>
      <c r="C3546" s="446"/>
      <c r="D3546" s="445"/>
      <c r="E3546" s="446"/>
    </row>
    <row r="3547" spans="1:5">
      <c r="A3547" s="441">
        <v>3545</v>
      </c>
      <c r="B3547" s="445"/>
      <c r="C3547" s="446"/>
      <c r="D3547" s="445"/>
      <c r="E3547" s="446"/>
    </row>
    <row r="3548" spans="1:5">
      <c r="A3548" s="441">
        <v>3546</v>
      </c>
      <c r="B3548" s="445"/>
      <c r="C3548" s="446"/>
      <c r="D3548" s="445"/>
      <c r="E3548" s="446"/>
    </row>
    <row r="3549" spans="1:5">
      <c r="A3549" s="441">
        <v>3547</v>
      </c>
      <c r="B3549" s="445"/>
      <c r="C3549" s="446"/>
      <c r="D3549" s="445"/>
      <c r="E3549" s="446"/>
    </row>
    <row r="3550" spans="1:5">
      <c r="A3550" s="441">
        <v>3548</v>
      </c>
      <c r="B3550" s="445"/>
      <c r="C3550" s="446"/>
      <c r="D3550" s="445"/>
      <c r="E3550" s="446"/>
    </row>
    <row r="3551" spans="1:5">
      <c r="A3551" s="441">
        <v>3549</v>
      </c>
      <c r="B3551" s="445"/>
      <c r="C3551" s="446"/>
      <c r="D3551" s="445"/>
      <c r="E3551" s="446"/>
    </row>
    <row r="3552" spans="1:5">
      <c r="A3552" s="441">
        <v>3550</v>
      </c>
      <c r="B3552" s="445"/>
      <c r="C3552" s="446"/>
      <c r="D3552" s="445"/>
      <c r="E3552" s="446"/>
    </row>
    <row r="3553" spans="1:5">
      <c r="A3553" s="441">
        <v>3551</v>
      </c>
      <c r="B3553" s="445"/>
      <c r="C3553" s="446"/>
      <c r="D3553" s="445"/>
      <c r="E3553" s="446"/>
    </row>
    <row r="3554" spans="1:5">
      <c r="A3554" s="441">
        <v>3552</v>
      </c>
      <c r="B3554" s="445"/>
      <c r="C3554" s="446"/>
      <c r="D3554" s="445"/>
      <c r="E3554" s="446"/>
    </row>
    <row r="3555" spans="1:5">
      <c r="A3555" s="441">
        <v>3553</v>
      </c>
      <c r="B3555" s="445"/>
      <c r="C3555" s="446"/>
      <c r="D3555" s="445"/>
      <c r="E3555" s="446"/>
    </row>
    <row r="3556" spans="1:5">
      <c r="A3556" s="441">
        <v>3554</v>
      </c>
      <c r="B3556" s="445"/>
      <c r="C3556" s="446"/>
      <c r="D3556" s="445"/>
      <c r="E3556" s="446"/>
    </row>
    <row r="3557" spans="1:5">
      <c r="A3557" s="441">
        <v>3555</v>
      </c>
      <c r="B3557" s="445"/>
      <c r="C3557" s="446"/>
      <c r="D3557" s="445"/>
      <c r="E3557" s="446"/>
    </row>
    <row r="3558" spans="1:5">
      <c r="A3558" s="441">
        <v>3556</v>
      </c>
      <c r="B3558" s="445"/>
      <c r="C3558" s="446"/>
      <c r="D3558" s="445"/>
      <c r="E3558" s="446"/>
    </row>
    <row r="3559" spans="1:5">
      <c r="A3559" s="441">
        <v>3557</v>
      </c>
      <c r="B3559" s="445"/>
      <c r="C3559" s="446"/>
      <c r="D3559" s="445"/>
      <c r="E3559" s="446"/>
    </row>
    <row r="3560" spans="1:5">
      <c r="A3560" s="441">
        <v>3558</v>
      </c>
      <c r="B3560" s="445"/>
      <c r="C3560" s="446"/>
      <c r="D3560" s="445"/>
      <c r="E3560" s="446"/>
    </row>
    <row r="3561" spans="1:5">
      <c r="A3561" s="441">
        <v>3559</v>
      </c>
      <c r="B3561" s="445"/>
      <c r="C3561" s="446"/>
      <c r="D3561" s="445"/>
      <c r="E3561" s="446"/>
    </row>
    <row r="3562" spans="1:5">
      <c r="A3562" s="441">
        <v>3560</v>
      </c>
      <c r="B3562" s="445"/>
      <c r="C3562" s="446"/>
      <c r="D3562" s="445"/>
      <c r="E3562" s="446"/>
    </row>
    <row r="3563" spans="1:5">
      <c r="A3563" s="441">
        <v>3561</v>
      </c>
      <c r="B3563" s="445"/>
      <c r="C3563" s="446"/>
      <c r="D3563" s="445"/>
      <c r="E3563" s="446"/>
    </row>
    <row r="3564" spans="1:5">
      <c r="A3564" s="441">
        <v>3562</v>
      </c>
      <c r="B3564" s="445"/>
      <c r="C3564" s="446"/>
      <c r="D3564" s="445"/>
      <c r="E3564" s="446"/>
    </row>
    <row r="3565" spans="1:5">
      <c r="A3565" s="441">
        <v>3563</v>
      </c>
      <c r="B3565" s="445"/>
      <c r="C3565" s="446"/>
      <c r="D3565" s="445"/>
      <c r="E3565" s="446"/>
    </row>
    <row r="3566" spans="1:5">
      <c r="A3566" s="441">
        <v>3564</v>
      </c>
      <c r="B3566" s="445"/>
      <c r="C3566" s="446"/>
      <c r="D3566" s="445"/>
      <c r="E3566" s="446"/>
    </row>
    <row r="3567" spans="1:5">
      <c r="A3567" s="441">
        <v>3565</v>
      </c>
      <c r="B3567" s="445"/>
      <c r="C3567" s="446"/>
      <c r="D3567" s="445"/>
      <c r="E3567" s="446"/>
    </row>
    <row r="3568" spans="1:5">
      <c r="A3568" s="441">
        <v>3566</v>
      </c>
      <c r="B3568" s="445"/>
      <c r="C3568" s="446"/>
      <c r="D3568" s="445"/>
      <c r="E3568" s="446"/>
    </row>
    <row r="3569" spans="1:5">
      <c r="A3569" s="441">
        <v>3567</v>
      </c>
      <c r="B3569" s="445"/>
      <c r="C3569" s="446"/>
      <c r="D3569" s="445"/>
      <c r="E3569" s="446"/>
    </row>
    <row r="3570" spans="1:5">
      <c r="A3570" s="441">
        <v>3568</v>
      </c>
      <c r="B3570" s="445"/>
      <c r="C3570" s="446"/>
      <c r="D3570" s="445"/>
      <c r="E3570" s="446"/>
    </row>
    <row r="3571" spans="1:5">
      <c r="A3571" s="441">
        <v>3569</v>
      </c>
      <c r="B3571" s="445"/>
      <c r="C3571" s="446"/>
      <c r="D3571" s="445"/>
      <c r="E3571" s="446"/>
    </row>
    <row r="3572" spans="1:5">
      <c r="A3572" s="441">
        <v>3570</v>
      </c>
      <c r="B3572" s="445"/>
      <c r="C3572" s="446"/>
      <c r="D3572" s="445"/>
      <c r="E3572" s="446"/>
    </row>
    <row r="3573" spans="1:5">
      <c r="A3573" s="441">
        <v>3571</v>
      </c>
      <c r="B3573" s="445"/>
      <c r="C3573" s="446"/>
      <c r="D3573" s="445"/>
      <c r="E3573" s="446"/>
    </row>
    <row r="3574" spans="1:5">
      <c r="A3574" s="441">
        <v>3572</v>
      </c>
      <c r="B3574" s="445"/>
      <c r="C3574" s="446"/>
      <c r="D3574" s="445"/>
      <c r="E3574" s="446"/>
    </row>
    <row r="3575" spans="1:5">
      <c r="A3575" s="441">
        <v>3573</v>
      </c>
      <c r="B3575" s="445"/>
      <c r="C3575" s="446"/>
      <c r="D3575" s="445"/>
      <c r="E3575" s="446"/>
    </row>
    <row r="3576" spans="1:5">
      <c r="A3576" s="441">
        <v>3574</v>
      </c>
      <c r="B3576" s="445"/>
      <c r="C3576" s="446"/>
      <c r="D3576" s="445"/>
      <c r="E3576" s="446"/>
    </row>
    <row r="3577" spans="1:5">
      <c r="A3577" s="441">
        <v>3575</v>
      </c>
      <c r="B3577" s="445"/>
      <c r="C3577" s="446"/>
      <c r="D3577" s="445"/>
      <c r="E3577" s="446"/>
    </row>
    <row r="3578" spans="1:5">
      <c r="A3578" s="441">
        <v>3576</v>
      </c>
      <c r="B3578" s="445"/>
      <c r="C3578" s="446"/>
      <c r="D3578" s="445"/>
      <c r="E3578" s="446"/>
    </row>
    <row r="3579" spans="1:5">
      <c r="A3579" s="441">
        <v>3577</v>
      </c>
      <c r="B3579" s="445"/>
      <c r="C3579" s="446"/>
      <c r="D3579" s="445"/>
      <c r="E3579" s="446"/>
    </row>
    <row r="3580" spans="1:5">
      <c r="A3580" s="441">
        <v>3578</v>
      </c>
      <c r="B3580" s="445"/>
      <c r="C3580" s="446"/>
      <c r="D3580" s="445"/>
      <c r="E3580" s="446"/>
    </row>
    <row r="3581" spans="1:5">
      <c r="A3581" s="441">
        <v>3579</v>
      </c>
      <c r="B3581" s="445"/>
      <c r="C3581" s="446"/>
      <c r="D3581" s="445"/>
      <c r="E3581" s="446"/>
    </row>
    <row r="3582" spans="1:5">
      <c r="A3582" s="441">
        <v>3580</v>
      </c>
      <c r="B3582" s="445"/>
      <c r="C3582" s="446"/>
      <c r="D3582" s="445"/>
      <c r="E3582" s="446"/>
    </row>
    <row r="3583" spans="1:5">
      <c r="A3583" s="441">
        <v>3581</v>
      </c>
      <c r="B3583" s="445"/>
      <c r="C3583" s="446"/>
      <c r="D3583" s="445"/>
      <c r="E3583" s="446"/>
    </row>
    <row r="3584" spans="1:5">
      <c r="A3584" s="441">
        <v>3582</v>
      </c>
      <c r="B3584" s="445"/>
      <c r="C3584" s="446"/>
      <c r="D3584" s="445"/>
      <c r="E3584" s="446"/>
    </row>
    <row r="3585" spans="1:5">
      <c r="A3585" s="441">
        <v>3583</v>
      </c>
      <c r="B3585" s="445"/>
      <c r="C3585" s="446"/>
      <c r="D3585" s="445"/>
      <c r="E3585" s="446"/>
    </row>
    <row r="3586" spans="1:5">
      <c r="A3586" s="441">
        <v>3584</v>
      </c>
      <c r="B3586" s="445"/>
      <c r="C3586" s="446"/>
      <c r="D3586" s="445"/>
      <c r="E3586" s="446"/>
    </row>
    <row r="3587" spans="1:5">
      <c r="A3587" s="441">
        <v>3585</v>
      </c>
      <c r="B3587" s="445"/>
      <c r="C3587" s="446"/>
      <c r="D3587" s="445"/>
      <c r="E3587" s="446"/>
    </row>
    <row r="3588" spans="1:5">
      <c r="A3588" s="441">
        <v>3586</v>
      </c>
      <c r="B3588" s="445"/>
      <c r="C3588" s="446"/>
      <c r="D3588" s="445"/>
      <c r="E3588" s="446"/>
    </row>
    <row r="3589" spans="1:5">
      <c r="A3589" s="441">
        <v>3587</v>
      </c>
      <c r="B3589" s="445"/>
      <c r="C3589" s="446"/>
      <c r="D3589" s="445"/>
      <c r="E3589" s="446"/>
    </row>
    <row r="3590" spans="1:5">
      <c r="A3590" s="441">
        <v>3588</v>
      </c>
      <c r="B3590" s="445"/>
      <c r="C3590" s="446"/>
      <c r="D3590" s="445"/>
      <c r="E3590" s="446"/>
    </row>
    <row r="3591" spans="1:5">
      <c r="A3591" s="441">
        <v>3589</v>
      </c>
      <c r="B3591" s="445"/>
      <c r="C3591" s="446"/>
      <c r="D3591" s="445"/>
      <c r="E3591" s="446"/>
    </row>
    <row r="3592" spans="1:5">
      <c r="A3592" s="441">
        <v>3590</v>
      </c>
      <c r="B3592" s="445"/>
      <c r="C3592" s="446"/>
      <c r="D3592" s="445"/>
      <c r="E3592" s="446"/>
    </row>
    <row r="3593" spans="1:5">
      <c r="A3593" s="441">
        <v>3591</v>
      </c>
      <c r="B3593" s="445"/>
      <c r="C3593" s="446"/>
      <c r="D3593" s="445"/>
      <c r="E3593" s="446"/>
    </row>
    <row r="3594" spans="1:5">
      <c r="A3594" s="441">
        <v>3592</v>
      </c>
      <c r="B3594" s="445"/>
      <c r="C3594" s="446"/>
      <c r="D3594" s="445"/>
      <c r="E3594" s="446"/>
    </row>
    <row r="3595" spans="1:5">
      <c r="A3595" s="441">
        <v>3593</v>
      </c>
      <c r="B3595" s="445"/>
      <c r="C3595" s="446"/>
      <c r="D3595" s="445"/>
      <c r="E3595" s="446"/>
    </row>
    <row r="3596" spans="1:5">
      <c r="A3596" s="441">
        <v>3594</v>
      </c>
      <c r="B3596" s="445"/>
      <c r="C3596" s="446"/>
      <c r="D3596" s="445"/>
      <c r="E3596" s="446"/>
    </row>
    <row r="3597" spans="1:5">
      <c r="A3597" s="441">
        <v>3595</v>
      </c>
      <c r="B3597" s="445"/>
      <c r="C3597" s="446"/>
      <c r="D3597" s="445"/>
      <c r="E3597" s="446"/>
    </row>
    <row r="3598" spans="1:5">
      <c r="A3598" s="441">
        <v>3596</v>
      </c>
      <c r="B3598" s="445"/>
      <c r="C3598" s="446"/>
      <c r="D3598" s="445"/>
      <c r="E3598" s="446"/>
    </row>
    <row r="3599" spans="1:5">
      <c r="A3599" s="441">
        <v>3597</v>
      </c>
      <c r="B3599" s="445"/>
      <c r="C3599" s="446"/>
      <c r="D3599" s="445"/>
      <c r="E3599" s="446"/>
    </row>
    <row r="3600" spans="1:5">
      <c r="A3600" s="441">
        <v>3598</v>
      </c>
      <c r="B3600" s="445"/>
      <c r="C3600" s="446"/>
      <c r="D3600" s="445"/>
      <c r="E3600" s="446"/>
    </row>
    <row r="3601" spans="1:5">
      <c r="A3601" s="441">
        <v>3599</v>
      </c>
      <c r="B3601" s="445"/>
      <c r="C3601" s="446"/>
      <c r="D3601" s="445"/>
      <c r="E3601" s="446"/>
    </row>
    <row r="3602" spans="1:5">
      <c r="A3602" s="441">
        <v>3600</v>
      </c>
      <c r="B3602" s="445"/>
      <c r="C3602" s="446"/>
      <c r="D3602" s="445"/>
      <c r="E3602" s="446"/>
    </row>
    <row r="3603" spans="1:5">
      <c r="A3603" s="441">
        <v>3601</v>
      </c>
      <c r="B3603" s="445"/>
      <c r="C3603" s="446"/>
      <c r="D3603" s="445"/>
      <c r="E3603" s="446"/>
    </row>
    <row r="3604" spans="1:5">
      <c r="A3604" s="441">
        <v>3602</v>
      </c>
      <c r="B3604" s="445"/>
      <c r="C3604" s="446"/>
      <c r="D3604" s="445"/>
      <c r="E3604" s="446"/>
    </row>
    <row r="3605" spans="1:5">
      <c r="A3605" s="441">
        <v>3603</v>
      </c>
      <c r="B3605" s="445"/>
      <c r="C3605" s="446"/>
      <c r="D3605" s="445"/>
      <c r="E3605" s="446"/>
    </row>
    <row r="3606" spans="1:5">
      <c r="A3606" s="441">
        <v>3604</v>
      </c>
      <c r="B3606" s="445"/>
      <c r="C3606" s="446"/>
      <c r="D3606" s="445"/>
      <c r="E3606" s="446"/>
    </row>
    <row r="3607" spans="1:5">
      <c r="A3607" s="441">
        <v>3605</v>
      </c>
      <c r="B3607" s="445"/>
      <c r="C3607" s="446"/>
      <c r="D3607" s="445"/>
      <c r="E3607" s="446"/>
    </row>
    <row r="3608" spans="1:5">
      <c r="A3608" s="441">
        <v>3606</v>
      </c>
      <c r="B3608" s="445"/>
      <c r="C3608" s="446"/>
      <c r="D3608" s="445"/>
      <c r="E3608" s="446"/>
    </row>
    <row r="3609" spans="1:5">
      <c r="A3609" s="441">
        <v>3607</v>
      </c>
      <c r="B3609" s="445"/>
      <c r="C3609" s="446"/>
      <c r="D3609" s="445"/>
      <c r="E3609" s="446"/>
    </row>
    <row r="3610" spans="1:5">
      <c r="A3610" s="441">
        <v>3608</v>
      </c>
      <c r="B3610" s="445"/>
      <c r="C3610" s="446"/>
      <c r="D3610" s="445"/>
      <c r="E3610" s="446"/>
    </row>
    <row r="3611" spans="1:5">
      <c r="A3611" s="441">
        <v>3609</v>
      </c>
      <c r="B3611" s="445"/>
      <c r="C3611" s="446"/>
      <c r="D3611" s="445"/>
      <c r="E3611" s="446"/>
    </row>
    <row r="3612" spans="1:5">
      <c r="A3612" s="441">
        <v>3610</v>
      </c>
      <c r="B3612" s="445"/>
      <c r="C3612" s="446"/>
      <c r="D3612" s="445"/>
      <c r="E3612" s="446"/>
    </row>
    <row r="3613" spans="1:5">
      <c r="A3613" s="441">
        <v>3611</v>
      </c>
      <c r="B3613" s="445"/>
      <c r="C3613" s="446"/>
      <c r="D3613" s="445"/>
      <c r="E3613" s="446"/>
    </row>
    <row r="3614" spans="1:5">
      <c r="A3614" s="441">
        <v>3612</v>
      </c>
      <c r="B3614" s="445"/>
      <c r="C3614" s="446"/>
      <c r="D3614" s="445"/>
      <c r="E3614" s="446"/>
    </row>
    <row r="3615" spans="1:5">
      <c r="A3615" s="441">
        <v>3613</v>
      </c>
      <c r="B3615" s="445"/>
      <c r="C3615" s="446"/>
      <c r="D3615" s="445"/>
      <c r="E3615" s="446"/>
    </row>
    <row r="3616" spans="1:5">
      <c r="A3616" s="441">
        <v>3614</v>
      </c>
      <c r="B3616" s="445"/>
      <c r="C3616" s="446"/>
      <c r="D3616" s="445"/>
      <c r="E3616" s="446"/>
    </row>
    <row r="3617" spans="1:5">
      <c r="A3617" s="441">
        <v>3615</v>
      </c>
      <c r="B3617" s="445"/>
      <c r="C3617" s="446"/>
      <c r="D3617" s="445"/>
      <c r="E3617" s="446"/>
    </row>
    <row r="3618" spans="1:5">
      <c r="A3618" s="441">
        <v>3616</v>
      </c>
      <c r="B3618" s="445"/>
      <c r="C3618" s="446"/>
      <c r="D3618" s="445"/>
      <c r="E3618" s="446"/>
    </row>
    <row r="3619" spans="1:5">
      <c r="A3619" s="441">
        <v>3617</v>
      </c>
      <c r="B3619" s="445"/>
      <c r="C3619" s="446"/>
      <c r="D3619" s="445"/>
      <c r="E3619" s="446"/>
    </row>
    <row r="3620" spans="1:5">
      <c r="A3620" s="441">
        <v>3618</v>
      </c>
      <c r="B3620" s="445"/>
      <c r="C3620" s="446"/>
      <c r="D3620" s="445"/>
      <c r="E3620" s="446"/>
    </row>
    <row r="3621" spans="1:5">
      <c r="A3621" s="441">
        <v>3619</v>
      </c>
      <c r="B3621" s="445"/>
      <c r="C3621" s="446"/>
      <c r="D3621" s="445"/>
      <c r="E3621" s="446"/>
    </row>
    <row r="3622" spans="1:5">
      <c r="A3622" s="441">
        <v>3620</v>
      </c>
      <c r="B3622" s="445"/>
      <c r="C3622" s="446"/>
      <c r="D3622" s="445"/>
      <c r="E3622" s="446"/>
    </row>
    <row r="3623" spans="1:5">
      <c r="A3623" s="441">
        <v>3621</v>
      </c>
      <c r="B3623" s="445"/>
      <c r="C3623" s="446"/>
      <c r="D3623" s="445"/>
      <c r="E3623" s="446"/>
    </row>
    <row r="3624" spans="1:5">
      <c r="A3624" s="441">
        <v>3622</v>
      </c>
      <c r="B3624" s="445"/>
      <c r="C3624" s="446"/>
      <c r="D3624" s="445"/>
      <c r="E3624" s="446"/>
    </row>
    <row r="3625" spans="1:5">
      <c r="A3625" s="441">
        <v>3623</v>
      </c>
      <c r="B3625" s="445"/>
      <c r="C3625" s="446"/>
      <c r="D3625" s="445"/>
      <c r="E3625" s="446"/>
    </row>
    <row r="3626" spans="1:5">
      <c r="A3626" s="441">
        <v>3624</v>
      </c>
      <c r="B3626" s="445"/>
      <c r="C3626" s="446"/>
      <c r="D3626" s="445"/>
      <c r="E3626" s="446"/>
    </row>
    <row r="3627" spans="1:5">
      <c r="A3627" s="441">
        <v>3625</v>
      </c>
      <c r="B3627" s="445"/>
      <c r="C3627" s="446"/>
      <c r="D3627" s="445"/>
      <c r="E3627" s="446"/>
    </row>
    <row r="3628" spans="1:5">
      <c r="A3628" s="441">
        <v>3626</v>
      </c>
      <c r="B3628" s="445"/>
      <c r="C3628" s="446"/>
      <c r="D3628" s="445"/>
      <c r="E3628" s="446"/>
    </row>
    <row r="3629" spans="1:5">
      <c r="A3629" s="441">
        <v>3627</v>
      </c>
      <c r="B3629" s="445"/>
      <c r="C3629" s="446"/>
      <c r="D3629" s="445"/>
      <c r="E3629" s="446"/>
    </row>
    <row r="3630" spans="1:5">
      <c r="A3630" s="441">
        <v>3628</v>
      </c>
      <c r="B3630" s="445"/>
      <c r="C3630" s="446"/>
      <c r="D3630" s="445"/>
      <c r="E3630" s="446"/>
    </row>
    <row r="3631" spans="1:5">
      <c r="A3631" s="441">
        <v>3629</v>
      </c>
      <c r="B3631" s="445"/>
      <c r="C3631" s="446"/>
      <c r="D3631" s="445"/>
      <c r="E3631" s="446"/>
    </row>
    <row r="3632" spans="1:5">
      <c r="A3632" s="441">
        <v>3630</v>
      </c>
      <c r="B3632" s="445"/>
      <c r="C3632" s="446"/>
      <c r="D3632" s="445"/>
      <c r="E3632" s="446"/>
    </row>
    <row r="3633" spans="1:5">
      <c r="A3633" s="441">
        <v>3631</v>
      </c>
      <c r="B3633" s="445"/>
      <c r="C3633" s="446"/>
      <c r="D3633" s="445"/>
      <c r="E3633" s="446"/>
    </row>
    <row r="3634" spans="1:5">
      <c r="A3634" s="441">
        <v>3632</v>
      </c>
      <c r="B3634" s="445"/>
      <c r="C3634" s="446"/>
      <c r="D3634" s="445"/>
      <c r="E3634" s="446"/>
    </row>
    <row r="3635" spans="1:5">
      <c r="A3635" s="441">
        <v>3633</v>
      </c>
      <c r="B3635" s="445"/>
      <c r="C3635" s="446"/>
      <c r="D3635" s="445"/>
      <c r="E3635" s="446"/>
    </row>
    <row r="3636" spans="1:5">
      <c r="A3636" s="441">
        <v>3634</v>
      </c>
      <c r="B3636" s="445"/>
      <c r="C3636" s="446"/>
      <c r="D3636" s="445"/>
      <c r="E3636" s="446"/>
    </row>
    <row r="3637" spans="1:5">
      <c r="A3637" s="441">
        <v>3635</v>
      </c>
      <c r="B3637" s="445"/>
      <c r="C3637" s="446"/>
      <c r="D3637" s="445"/>
      <c r="E3637" s="446"/>
    </row>
    <row r="3638" spans="1:5">
      <c r="A3638" s="441">
        <v>3636</v>
      </c>
      <c r="B3638" s="445"/>
      <c r="C3638" s="446"/>
      <c r="D3638" s="445"/>
      <c r="E3638" s="446"/>
    </row>
    <row r="3639" spans="1:5">
      <c r="A3639" s="441">
        <v>3637</v>
      </c>
      <c r="B3639" s="445"/>
      <c r="C3639" s="446"/>
      <c r="D3639" s="445"/>
      <c r="E3639" s="446"/>
    </row>
    <row r="3640" spans="1:5">
      <c r="A3640" s="441">
        <v>3638</v>
      </c>
      <c r="B3640" s="445"/>
      <c r="C3640" s="446"/>
      <c r="D3640" s="445"/>
      <c r="E3640" s="446"/>
    </row>
    <row r="3641" spans="1:5">
      <c r="A3641" s="441">
        <v>3639</v>
      </c>
      <c r="B3641" s="445"/>
      <c r="C3641" s="446"/>
      <c r="D3641" s="445"/>
      <c r="E3641" s="446"/>
    </row>
    <row r="3642" spans="1:5">
      <c r="A3642" s="441">
        <v>3640</v>
      </c>
      <c r="B3642" s="445"/>
      <c r="C3642" s="446"/>
      <c r="D3642" s="445"/>
      <c r="E3642" s="446"/>
    </row>
    <row r="3643" spans="1:5">
      <c r="A3643" s="441">
        <v>3641</v>
      </c>
      <c r="B3643" s="445"/>
      <c r="C3643" s="446"/>
      <c r="D3643" s="445"/>
      <c r="E3643" s="446"/>
    </row>
    <row r="3644" spans="1:5">
      <c r="A3644" s="441">
        <v>3642</v>
      </c>
      <c r="B3644" s="445"/>
      <c r="C3644" s="446"/>
      <c r="D3644" s="445"/>
      <c r="E3644" s="446"/>
    </row>
    <row r="3645" spans="1:5">
      <c r="A3645" s="441">
        <v>3643</v>
      </c>
      <c r="B3645" s="445"/>
      <c r="C3645" s="446"/>
      <c r="D3645" s="445"/>
      <c r="E3645" s="446"/>
    </row>
    <row r="3646" spans="1:5">
      <c r="A3646" s="441">
        <v>3644</v>
      </c>
      <c r="B3646" s="445"/>
      <c r="C3646" s="446"/>
      <c r="D3646" s="445"/>
      <c r="E3646" s="446"/>
    </row>
    <row r="3647" spans="1:5">
      <c r="A3647" s="441">
        <v>3645</v>
      </c>
      <c r="B3647" s="445"/>
      <c r="C3647" s="446"/>
      <c r="D3647" s="445"/>
      <c r="E3647" s="446"/>
    </row>
    <row r="3648" spans="1:5">
      <c r="A3648" s="441">
        <v>3646</v>
      </c>
      <c r="B3648" s="445"/>
      <c r="C3648" s="446"/>
      <c r="D3648" s="445"/>
      <c r="E3648" s="446"/>
    </row>
    <row r="3649" spans="1:5">
      <c r="A3649" s="441">
        <v>3647</v>
      </c>
      <c r="B3649" s="445"/>
      <c r="C3649" s="446"/>
      <c r="D3649" s="445"/>
      <c r="E3649" s="446"/>
    </row>
    <row r="3650" spans="1:5">
      <c r="A3650" s="441">
        <v>3648</v>
      </c>
      <c r="B3650" s="445"/>
      <c r="C3650" s="446"/>
      <c r="D3650" s="445"/>
      <c r="E3650" s="446"/>
    </row>
    <row r="3651" spans="1:5">
      <c r="A3651" s="441">
        <v>3649</v>
      </c>
      <c r="B3651" s="445"/>
      <c r="C3651" s="446"/>
      <c r="D3651" s="445"/>
      <c r="E3651" s="446"/>
    </row>
    <row r="3652" spans="1:5">
      <c r="A3652" s="441">
        <v>3650</v>
      </c>
      <c r="B3652" s="445"/>
      <c r="C3652" s="446"/>
      <c r="D3652" s="445"/>
      <c r="E3652" s="446"/>
    </row>
    <row r="3653" spans="1:5">
      <c r="A3653" s="441">
        <v>3651</v>
      </c>
      <c r="B3653" s="445"/>
      <c r="C3653" s="446"/>
      <c r="D3653" s="445"/>
      <c r="E3653" s="446"/>
    </row>
    <row r="3654" spans="1:5">
      <c r="A3654" s="441">
        <v>3652</v>
      </c>
      <c r="B3654" s="445"/>
      <c r="C3654" s="446"/>
      <c r="D3654" s="445"/>
      <c r="E3654" s="446"/>
    </row>
    <row r="3655" spans="1:5">
      <c r="A3655" s="441">
        <v>3653</v>
      </c>
      <c r="B3655" s="445"/>
      <c r="C3655" s="446"/>
      <c r="D3655" s="445"/>
      <c r="E3655" s="446"/>
    </row>
    <row r="3656" spans="1:5">
      <c r="A3656" s="441">
        <v>3654</v>
      </c>
      <c r="B3656" s="445"/>
      <c r="C3656" s="446"/>
      <c r="D3656" s="445"/>
      <c r="E3656" s="446"/>
    </row>
    <row r="3657" spans="1:5">
      <c r="A3657" s="441">
        <v>3655</v>
      </c>
      <c r="B3657" s="445"/>
      <c r="C3657" s="446"/>
      <c r="D3657" s="445"/>
      <c r="E3657" s="446"/>
    </row>
    <row r="3658" spans="1:5">
      <c r="A3658" s="441">
        <v>3656</v>
      </c>
      <c r="B3658" s="445"/>
      <c r="C3658" s="446"/>
      <c r="D3658" s="445"/>
      <c r="E3658" s="446"/>
    </row>
    <row r="3659" spans="1:5">
      <c r="A3659" s="441">
        <v>3657</v>
      </c>
      <c r="B3659" s="445"/>
      <c r="C3659" s="446"/>
      <c r="D3659" s="445"/>
      <c r="E3659" s="446"/>
    </row>
    <row r="3660" spans="1:5">
      <c r="A3660" s="441">
        <v>3658</v>
      </c>
      <c r="B3660" s="445"/>
      <c r="C3660" s="446"/>
      <c r="D3660" s="445"/>
      <c r="E3660" s="446"/>
    </row>
    <row r="3661" spans="1:5">
      <c r="A3661" s="441">
        <v>3659</v>
      </c>
      <c r="B3661" s="445"/>
      <c r="C3661" s="446"/>
      <c r="D3661" s="445"/>
      <c r="E3661" s="446"/>
    </row>
    <row r="3662" spans="1:5">
      <c r="A3662" s="441">
        <v>3660</v>
      </c>
      <c r="B3662" s="445"/>
      <c r="C3662" s="446"/>
      <c r="D3662" s="445"/>
      <c r="E3662" s="446"/>
    </row>
    <row r="3663" spans="1:5">
      <c r="A3663" s="441">
        <v>3661</v>
      </c>
      <c r="B3663" s="445"/>
      <c r="C3663" s="446"/>
      <c r="D3663" s="445"/>
      <c r="E3663" s="446"/>
    </row>
    <row r="3664" spans="1:5">
      <c r="A3664" s="441">
        <v>3662</v>
      </c>
      <c r="B3664" s="445"/>
      <c r="C3664" s="446"/>
      <c r="D3664" s="445"/>
      <c r="E3664" s="446"/>
    </row>
    <row r="3665" spans="1:5">
      <c r="A3665" s="441">
        <v>3663</v>
      </c>
      <c r="B3665" s="445"/>
      <c r="C3665" s="446"/>
      <c r="D3665" s="445"/>
      <c r="E3665" s="446"/>
    </row>
    <row r="3666" spans="1:5">
      <c r="A3666" s="441">
        <v>3664</v>
      </c>
      <c r="B3666" s="445"/>
      <c r="C3666" s="446"/>
      <c r="D3666" s="445"/>
      <c r="E3666" s="446"/>
    </row>
    <row r="3667" spans="1:5">
      <c r="A3667" s="441">
        <v>3665</v>
      </c>
      <c r="B3667" s="445"/>
      <c r="C3667" s="446"/>
      <c r="D3667" s="445"/>
      <c r="E3667" s="446"/>
    </row>
    <row r="3668" spans="1:5">
      <c r="A3668" s="441">
        <v>3666</v>
      </c>
      <c r="B3668" s="445"/>
      <c r="C3668" s="446"/>
      <c r="D3668" s="445"/>
      <c r="E3668" s="446"/>
    </row>
    <row r="3669" spans="1:5">
      <c r="A3669" s="441">
        <v>3667</v>
      </c>
      <c r="B3669" s="445"/>
      <c r="C3669" s="446"/>
      <c r="D3669" s="445"/>
      <c r="E3669" s="446"/>
    </row>
    <row r="3670" spans="1:5">
      <c r="A3670" s="441">
        <v>3668</v>
      </c>
      <c r="B3670" s="445"/>
      <c r="C3670" s="446"/>
      <c r="D3670" s="445"/>
      <c r="E3670" s="446"/>
    </row>
    <row r="3671" spans="1:5">
      <c r="A3671" s="441">
        <v>3669</v>
      </c>
      <c r="B3671" s="445"/>
      <c r="C3671" s="446"/>
      <c r="D3671" s="445"/>
      <c r="E3671" s="446"/>
    </row>
    <row r="3672" spans="1:5">
      <c r="A3672" s="441">
        <v>3670</v>
      </c>
      <c r="B3672" s="445"/>
      <c r="C3672" s="446"/>
      <c r="D3672" s="445"/>
      <c r="E3672" s="446"/>
    </row>
    <row r="3673" spans="1:5">
      <c r="A3673" s="441">
        <v>3671</v>
      </c>
      <c r="B3673" s="445"/>
      <c r="C3673" s="446"/>
      <c r="D3673" s="445"/>
      <c r="E3673" s="446"/>
    </row>
    <row r="3674" spans="1:5">
      <c r="A3674" s="441">
        <v>3672</v>
      </c>
      <c r="B3674" s="445"/>
      <c r="C3674" s="446"/>
      <c r="D3674" s="445"/>
      <c r="E3674" s="446"/>
    </row>
    <row r="3675" spans="1:5">
      <c r="A3675" s="441">
        <v>3673</v>
      </c>
      <c r="B3675" s="445"/>
      <c r="C3675" s="446"/>
      <c r="D3675" s="445"/>
      <c r="E3675" s="446"/>
    </row>
    <row r="3676" spans="1:5">
      <c r="A3676" s="441">
        <v>3674</v>
      </c>
      <c r="B3676" s="445"/>
      <c r="C3676" s="446"/>
      <c r="D3676" s="445"/>
      <c r="E3676" s="446"/>
    </row>
    <row r="3677" spans="1:5">
      <c r="A3677" s="441">
        <v>3675</v>
      </c>
      <c r="B3677" s="445"/>
      <c r="C3677" s="446"/>
      <c r="D3677" s="445"/>
      <c r="E3677" s="446"/>
    </row>
    <row r="3678" spans="1:5">
      <c r="A3678" s="441">
        <v>3676</v>
      </c>
      <c r="B3678" s="445"/>
      <c r="C3678" s="446"/>
      <c r="D3678" s="445"/>
      <c r="E3678" s="446"/>
    </row>
    <row r="3679" spans="1:5">
      <c r="A3679" s="441">
        <v>3677</v>
      </c>
      <c r="B3679" s="445"/>
      <c r="C3679" s="446"/>
      <c r="D3679" s="445"/>
      <c r="E3679" s="446"/>
    </row>
    <row r="3680" spans="1:5">
      <c r="A3680" s="441">
        <v>3678</v>
      </c>
      <c r="B3680" s="445"/>
      <c r="C3680" s="446"/>
      <c r="D3680" s="445"/>
      <c r="E3680" s="446"/>
    </row>
    <row r="3681" spans="1:5">
      <c r="A3681" s="441">
        <v>3679</v>
      </c>
      <c r="B3681" s="445"/>
      <c r="C3681" s="446"/>
      <c r="D3681" s="445"/>
      <c r="E3681" s="446"/>
    </row>
    <row r="3682" spans="1:5">
      <c r="A3682" s="441">
        <v>3680</v>
      </c>
      <c r="B3682" s="445"/>
      <c r="C3682" s="446"/>
      <c r="D3682" s="445"/>
      <c r="E3682" s="446"/>
    </row>
    <row r="3683" spans="1:5">
      <c r="A3683" s="441">
        <v>3681</v>
      </c>
      <c r="B3683" s="445"/>
      <c r="C3683" s="446"/>
      <c r="D3683" s="445"/>
      <c r="E3683" s="446"/>
    </row>
    <row r="3684" spans="1:5">
      <c r="A3684" s="441">
        <v>3682</v>
      </c>
      <c r="B3684" s="445"/>
      <c r="C3684" s="446"/>
      <c r="D3684" s="445"/>
      <c r="E3684" s="446"/>
    </row>
    <row r="3685" spans="1:5">
      <c r="A3685" s="441">
        <v>3683</v>
      </c>
      <c r="B3685" s="445"/>
      <c r="C3685" s="446"/>
      <c r="D3685" s="445"/>
      <c r="E3685" s="446"/>
    </row>
    <row r="3686" spans="1:5">
      <c r="A3686" s="441">
        <v>3684</v>
      </c>
      <c r="B3686" s="445"/>
      <c r="C3686" s="446"/>
      <c r="D3686" s="445"/>
      <c r="E3686" s="446"/>
    </row>
    <row r="3687" spans="1:5">
      <c r="A3687" s="441">
        <v>3685</v>
      </c>
      <c r="B3687" s="445"/>
      <c r="C3687" s="446"/>
      <c r="D3687" s="445"/>
      <c r="E3687" s="446"/>
    </row>
    <row r="3688" spans="1:5">
      <c r="A3688" s="441">
        <v>3686</v>
      </c>
      <c r="B3688" s="445"/>
      <c r="C3688" s="446"/>
      <c r="D3688" s="445"/>
      <c r="E3688" s="446"/>
    </row>
    <row r="3689" spans="1:5">
      <c r="A3689" s="441">
        <v>3687</v>
      </c>
      <c r="B3689" s="445"/>
      <c r="C3689" s="446"/>
      <c r="D3689" s="445"/>
      <c r="E3689" s="446"/>
    </row>
    <row r="3690" spans="1:5">
      <c r="A3690" s="441">
        <v>3688</v>
      </c>
      <c r="B3690" s="445"/>
      <c r="C3690" s="446"/>
      <c r="D3690" s="445"/>
      <c r="E3690" s="446"/>
    </row>
    <row r="3691" spans="1:5">
      <c r="A3691" s="441">
        <v>3689</v>
      </c>
      <c r="B3691" s="445"/>
      <c r="C3691" s="446"/>
      <c r="D3691" s="445"/>
      <c r="E3691" s="446"/>
    </row>
    <row r="3692" spans="1:5">
      <c r="A3692" s="441">
        <v>3690</v>
      </c>
      <c r="B3692" s="445"/>
      <c r="C3692" s="446"/>
      <c r="D3692" s="445"/>
      <c r="E3692" s="446"/>
    </row>
    <row r="3693" spans="1:5">
      <c r="A3693" s="441">
        <v>3691</v>
      </c>
      <c r="B3693" s="445"/>
      <c r="C3693" s="446"/>
      <c r="D3693" s="445"/>
      <c r="E3693" s="446"/>
    </row>
    <row r="3694" spans="1:5">
      <c r="A3694" s="441">
        <v>3692</v>
      </c>
      <c r="B3694" s="445"/>
      <c r="C3694" s="446"/>
      <c r="D3694" s="445"/>
      <c r="E3694" s="446"/>
    </row>
    <row r="3695" spans="1:5">
      <c r="A3695" s="441">
        <v>3693</v>
      </c>
      <c r="B3695" s="445"/>
      <c r="C3695" s="446"/>
      <c r="D3695" s="445"/>
      <c r="E3695" s="446"/>
    </row>
    <row r="3696" spans="1:5">
      <c r="A3696" s="441">
        <v>3694</v>
      </c>
      <c r="B3696" s="445"/>
      <c r="C3696" s="446"/>
      <c r="D3696" s="445"/>
      <c r="E3696" s="446"/>
    </row>
    <row r="3697" spans="1:5">
      <c r="A3697" s="441">
        <v>3695</v>
      </c>
      <c r="B3697" s="445"/>
      <c r="C3697" s="446"/>
      <c r="D3697" s="445"/>
      <c r="E3697" s="446"/>
    </row>
    <row r="3698" spans="1:5">
      <c r="A3698" s="441">
        <v>3696</v>
      </c>
      <c r="B3698" s="445"/>
      <c r="C3698" s="446"/>
      <c r="D3698" s="445"/>
      <c r="E3698" s="446"/>
    </row>
    <row r="3699" spans="1:5">
      <c r="A3699" s="441">
        <v>3697</v>
      </c>
      <c r="B3699" s="445"/>
      <c r="C3699" s="446"/>
      <c r="D3699" s="445"/>
      <c r="E3699" s="446"/>
    </row>
    <row r="3700" spans="1:5">
      <c r="A3700" s="441">
        <v>3698</v>
      </c>
      <c r="B3700" s="445"/>
      <c r="C3700" s="446"/>
      <c r="D3700" s="445"/>
      <c r="E3700" s="446"/>
    </row>
    <row r="3701" spans="1:5">
      <c r="A3701" s="441">
        <v>3699</v>
      </c>
      <c r="B3701" s="445"/>
      <c r="C3701" s="446"/>
      <c r="D3701" s="445"/>
      <c r="E3701" s="446"/>
    </row>
    <row r="3702" spans="1:5">
      <c r="A3702" s="441">
        <v>3700</v>
      </c>
      <c r="B3702" s="445"/>
      <c r="C3702" s="446"/>
      <c r="D3702" s="445"/>
      <c r="E3702" s="446"/>
    </row>
    <row r="3703" spans="1:5">
      <c r="A3703" s="441">
        <v>3701</v>
      </c>
      <c r="B3703" s="445"/>
      <c r="C3703" s="446"/>
      <c r="D3703" s="445"/>
      <c r="E3703" s="446"/>
    </row>
    <row r="3704" spans="1:5">
      <c r="A3704" s="441">
        <v>3702</v>
      </c>
      <c r="B3704" s="445"/>
      <c r="C3704" s="446"/>
      <c r="D3704" s="445"/>
      <c r="E3704" s="446"/>
    </row>
    <row r="3705" spans="1:5">
      <c r="A3705" s="441">
        <v>3703</v>
      </c>
      <c r="B3705" s="445"/>
      <c r="C3705" s="446"/>
      <c r="D3705" s="445"/>
      <c r="E3705" s="446"/>
    </row>
    <row r="3706" spans="1:5">
      <c r="A3706" s="441">
        <v>3704</v>
      </c>
      <c r="B3706" s="445"/>
      <c r="C3706" s="446"/>
      <c r="D3706" s="445"/>
      <c r="E3706" s="446"/>
    </row>
    <row r="3707" spans="1:5">
      <c r="A3707" s="441">
        <v>3705</v>
      </c>
      <c r="B3707" s="445"/>
      <c r="C3707" s="446"/>
      <c r="D3707" s="445"/>
      <c r="E3707" s="446"/>
    </row>
    <row r="3708" spans="1:5">
      <c r="A3708" s="441">
        <v>3706</v>
      </c>
      <c r="B3708" s="445"/>
      <c r="C3708" s="446"/>
      <c r="D3708" s="445"/>
      <c r="E3708" s="446"/>
    </row>
    <row r="3709" spans="1:5">
      <c r="A3709" s="441">
        <v>3707</v>
      </c>
      <c r="B3709" s="445"/>
      <c r="C3709" s="446"/>
      <c r="D3709" s="445"/>
      <c r="E3709" s="446"/>
    </row>
    <row r="3710" spans="1:5">
      <c r="A3710" s="441">
        <v>3708</v>
      </c>
      <c r="B3710" s="445"/>
      <c r="C3710" s="446"/>
      <c r="D3710" s="445"/>
      <c r="E3710" s="446"/>
    </row>
    <row r="3711" spans="1:5">
      <c r="A3711" s="441">
        <v>3709</v>
      </c>
      <c r="B3711" s="445"/>
      <c r="C3711" s="446"/>
      <c r="D3711" s="445"/>
      <c r="E3711" s="446"/>
    </row>
    <row r="3712" spans="1:5">
      <c r="A3712" s="441">
        <v>3710</v>
      </c>
      <c r="B3712" s="445"/>
      <c r="C3712" s="446"/>
      <c r="D3712" s="445"/>
      <c r="E3712" s="446"/>
    </row>
    <row r="3713" spans="1:5">
      <c r="A3713" s="441">
        <v>3711</v>
      </c>
      <c r="B3713" s="445"/>
      <c r="C3713" s="446"/>
      <c r="D3713" s="445"/>
      <c r="E3713" s="446"/>
    </row>
    <row r="3714" spans="1:5">
      <c r="A3714" s="441">
        <v>3712</v>
      </c>
      <c r="B3714" s="445"/>
      <c r="C3714" s="446"/>
      <c r="D3714" s="445"/>
      <c r="E3714" s="446"/>
    </row>
    <row r="3715" spans="1:5">
      <c r="A3715" s="441">
        <v>3713</v>
      </c>
      <c r="B3715" s="445"/>
      <c r="C3715" s="446"/>
      <c r="D3715" s="445"/>
      <c r="E3715" s="446"/>
    </row>
    <row r="3716" spans="1:5">
      <c r="A3716" s="441">
        <v>3714</v>
      </c>
      <c r="B3716" s="445"/>
      <c r="C3716" s="446"/>
      <c r="D3716" s="445"/>
      <c r="E3716" s="446"/>
    </row>
    <row r="3717" spans="1:5">
      <c r="A3717" s="441">
        <v>3715</v>
      </c>
      <c r="B3717" s="445"/>
      <c r="C3717" s="446"/>
      <c r="D3717" s="445"/>
      <c r="E3717" s="446"/>
    </row>
    <row r="3718" spans="1:5">
      <c r="A3718" s="441">
        <v>3716</v>
      </c>
      <c r="B3718" s="445"/>
      <c r="C3718" s="446"/>
      <c r="D3718" s="445"/>
      <c r="E3718" s="446"/>
    </row>
    <row r="3719" spans="1:5">
      <c r="A3719" s="441">
        <v>3717</v>
      </c>
      <c r="B3719" s="445"/>
      <c r="C3719" s="446"/>
      <c r="D3719" s="445"/>
      <c r="E3719" s="446"/>
    </row>
    <row r="3720" spans="1:5">
      <c r="A3720" s="441">
        <v>3718</v>
      </c>
      <c r="B3720" s="445"/>
      <c r="C3720" s="446"/>
      <c r="D3720" s="445"/>
      <c r="E3720" s="446"/>
    </row>
    <row r="3721" spans="1:5">
      <c r="A3721" s="441">
        <v>3719</v>
      </c>
      <c r="B3721" s="445"/>
      <c r="C3721" s="446"/>
      <c r="D3721" s="445"/>
      <c r="E3721" s="446"/>
    </row>
    <row r="3722" spans="1:5">
      <c r="A3722" s="441">
        <v>3720</v>
      </c>
      <c r="B3722" s="445"/>
      <c r="C3722" s="446"/>
      <c r="D3722" s="445"/>
      <c r="E3722" s="446"/>
    </row>
    <row r="3723" spans="1:5">
      <c r="A3723" s="441">
        <v>3721</v>
      </c>
      <c r="B3723" s="445"/>
      <c r="C3723" s="446"/>
      <c r="D3723" s="445"/>
      <c r="E3723" s="446"/>
    </row>
    <row r="3724" spans="1:5">
      <c r="A3724" s="441">
        <v>3722</v>
      </c>
      <c r="B3724" s="445"/>
      <c r="C3724" s="446"/>
      <c r="D3724" s="445"/>
      <c r="E3724" s="446"/>
    </row>
    <row r="3725" spans="1:5">
      <c r="A3725" s="441">
        <v>3723</v>
      </c>
      <c r="B3725" s="445"/>
      <c r="C3725" s="446"/>
      <c r="D3725" s="445"/>
      <c r="E3725" s="446"/>
    </row>
    <row r="3726" spans="1:5">
      <c r="A3726" s="441">
        <v>3724</v>
      </c>
      <c r="B3726" s="445"/>
      <c r="C3726" s="446"/>
      <c r="D3726" s="445"/>
      <c r="E3726" s="446"/>
    </row>
    <row r="3727" spans="1:5">
      <c r="A3727" s="441">
        <v>3725</v>
      </c>
      <c r="B3727" s="445"/>
      <c r="C3727" s="446"/>
      <c r="D3727" s="445"/>
      <c r="E3727" s="446"/>
    </row>
    <row r="3728" spans="1:5">
      <c r="A3728" s="441">
        <v>3726</v>
      </c>
      <c r="B3728" s="445"/>
      <c r="C3728" s="446"/>
      <c r="D3728" s="445"/>
      <c r="E3728" s="446"/>
    </row>
    <row r="3729" spans="1:5">
      <c r="A3729" s="441">
        <v>3727</v>
      </c>
      <c r="B3729" s="445"/>
      <c r="C3729" s="446"/>
      <c r="D3729" s="445"/>
      <c r="E3729" s="446"/>
    </row>
    <row r="3730" spans="1:5">
      <c r="A3730" s="441">
        <v>3728</v>
      </c>
      <c r="B3730" s="445"/>
      <c r="C3730" s="446"/>
      <c r="D3730" s="445"/>
      <c r="E3730" s="446"/>
    </row>
    <row r="3731" spans="1:5">
      <c r="A3731" s="441">
        <v>3729</v>
      </c>
      <c r="B3731" s="445"/>
      <c r="C3731" s="446"/>
      <c r="D3731" s="445"/>
      <c r="E3731" s="446"/>
    </row>
    <row r="3732" spans="1:5">
      <c r="A3732" s="441">
        <v>3730</v>
      </c>
      <c r="B3732" s="445"/>
      <c r="C3732" s="446"/>
      <c r="D3732" s="445"/>
      <c r="E3732" s="446"/>
    </row>
    <row r="3733" spans="1:5">
      <c r="A3733" s="441">
        <v>3731</v>
      </c>
      <c r="B3733" s="445"/>
      <c r="C3733" s="446"/>
      <c r="D3733" s="445"/>
      <c r="E3733" s="446"/>
    </row>
    <row r="3734" spans="1:5">
      <c r="A3734" s="441">
        <v>3732</v>
      </c>
      <c r="B3734" s="445"/>
      <c r="C3734" s="446"/>
      <c r="D3734" s="445"/>
      <c r="E3734" s="446"/>
    </row>
    <row r="3735" spans="1:5">
      <c r="A3735" s="441">
        <v>3733</v>
      </c>
      <c r="B3735" s="445"/>
      <c r="C3735" s="446"/>
      <c r="D3735" s="445"/>
      <c r="E3735" s="446"/>
    </row>
    <row r="3736" spans="1:5">
      <c r="A3736" s="441">
        <v>3734</v>
      </c>
      <c r="B3736" s="445"/>
      <c r="C3736" s="446"/>
      <c r="D3736" s="445"/>
      <c r="E3736" s="446"/>
    </row>
    <row r="3737" spans="1:5">
      <c r="A3737" s="441">
        <v>3735</v>
      </c>
      <c r="B3737" s="445"/>
      <c r="C3737" s="446"/>
      <c r="D3737" s="445"/>
      <c r="E3737" s="446"/>
    </row>
    <row r="3738" spans="1:5">
      <c r="A3738" s="441">
        <v>3736</v>
      </c>
      <c r="B3738" s="445"/>
      <c r="C3738" s="446"/>
      <c r="D3738" s="445"/>
      <c r="E3738" s="446"/>
    </row>
    <row r="3739" spans="1:5">
      <c r="A3739" s="441">
        <v>3737</v>
      </c>
      <c r="B3739" s="445"/>
      <c r="C3739" s="446"/>
      <c r="D3739" s="445"/>
      <c r="E3739" s="446"/>
    </row>
    <row r="3740" spans="1:5">
      <c r="A3740" s="441">
        <v>3738</v>
      </c>
      <c r="B3740" s="445"/>
      <c r="C3740" s="446"/>
      <c r="D3740" s="445"/>
      <c r="E3740" s="446"/>
    </row>
    <row r="3741" spans="1:5">
      <c r="A3741" s="441">
        <v>3739</v>
      </c>
      <c r="B3741" s="445"/>
      <c r="C3741" s="446"/>
      <c r="D3741" s="445"/>
      <c r="E3741" s="446"/>
    </row>
    <row r="3742" spans="1:5">
      <c r="A3742" s="441">
        <v>3740</v>
      </c>
      <c r="B3742" s="445"/>
      <c r="C3742" s="446"/>
      <c r="D3742" s="445"/>
      <c r="E3742" s="446"/>
    </row>
    <row r="3743" spans="1:5">
      <c r="A3743" s="441">
        <v>3741</v>
      </c>
      <c r="B3743" s="445"/>
      <c r="C3743" s="446"/>
      <c r="D3743" s="445"/>
      <c r="E3743" s="446"/>
    </row>
    <row r="3744" spans="1:5">
      <c r="A3744" s="441">
        <v>3742</v>
      </c>
      <c r="B3744" s="445"/>
      <c r="C3744" s="446"/>
      <c r="D3744" s="445"/>
      <c r="E3744" s="446"/>
    </row>
    <row r="3745" spans="1:5">
      <c r="A3745" s="441">
        <v>3743</v>
      </c>
      <c r="B3745" s="445"/>
      <c r="C3745" s="446"/>
      <c r="D3745" s="445"/>
      <c r="E3745" s="446"/>
    </row>
    <row r="3746" spans="1:5">
      <c r="A3746" s="441">
        <v>3744</v>
      </c>
      <c r="B3746" s="445"/>
      <c r="C3746" s="446"/>
      <c r="D3746" s="445"/>
      <c r="E3746" s="446"/>
    </row>
    <row r="3747" spans="1:5">
      <c r="A3747" s="441">
        <v>3745</v>
      </c>
      <c r="B3747" s="445"/>
      <c r="C3747" s="446"/>
      <c r="D3747" s="445"/>
      <c r="E3747" s="446"/>
    </row>
    <row r="3748" spans="1:5">
      <c r="A3748" s="441">
        <v>3746</v>
      </c>
      <c r="B3748" s="445"/>
      <c r="C3748" s="446"/>
      <c r="D3748" s="445"/>
      <c r="E3748" s="446"/>
    </row>
    <row r="3749" spans="1:5">
      <c r="A3749" s="441">
        <v>3747</v>
      </c>
      <c r="B3749" s="445"/>
      <c r="C3749" s="446"/>
      <c r="D3749" s="445"/>
      <c r="E3749" s="446"/>
    </row>
    <row r="3750" spans="1:5">
      <c r="A3750" s="441">
        <v>3748</v>
      </c>
      <c r="B3750" s="445"/>
      <c r="C3750" s="446"/>
      <c r="D3750" s="445"/>
      <c r="E3750" s="446"/>
    </row>
    <row r="3751" spans="1:5">
      <c r="A3751" s="441">
        <v>3749</v>
      </c>
      <c r="B3751" s="445"/>
      <c r="C3751" s="446"/>
      <c r="D3751" s="445"/>
      <c r="E3751" s="446"/>
    </row>
    <row r="3752" spans="1:5">
      <c r="A3752" s="441">
        <v>3750</v>
      </c>
      <c r="B3752" s="445"/>
      <c r="C3752" s="446"/>
      <c r="D3752" s="445"/>
      <c r="E3752" s="446"/>
    </row>
    <row r="3753" spans="1:5">
      <c r="A3753" s="441">
        <v>3751</v>
      </c>
      <c r="B3753" s="445"/>
      <c r="C3753" s="446"/>
      <c r="D3753" s="445"/>
      <c r="E3753" s="446"/>
    </row>
    <row r="3754" spans="1:5">
      <c r="A3754" s="441">
        <v>3752</v>
      </c>
      <c r="B3754" s="445"/>
      <c r="C3754" s="446"/>
      <c r="D3754" s="445"/>
      <c r="E3754" s="446"/>
    </row>
    <row r="3755" spans="1:5">
      <c r="A3755" s="441">
        <v>3753</v>
      </c>
      <c r="B3755" s="445"/>
      <c r="C3755" s="446"/>
      <c r="D3755" s="445"/>
      <c r="E3755" s="446"/>
    </row>
    <row r="3756" spans="1:5">
      <c r="A3756" s="441">
        <v>3754</v>
      </c>
      <c r="B3756" s="445"/>
      <c r="C3756" s="446"/>
      <c r="D3756" s="445"/>
      <c r="E3756" s="446"/>
    </row>
    <row r="3757" spans="1:5">
      <c r="A3757" s="441">
        <v>3755</v>
      </c>
      <c r="B3757" s="445"/>
      <c r="C3757" s="446"/>
      <c r="D3757" s="445"/>
      <c r="E3757" s="446"/>
    </row>
    <row r="3758" spans="1:5">
      <c r="A3758" s="441">
        <v>3756</v>
      </c>
      <c r="B3758" s="445"/>
      <c r="C3758" s="446"/>
      <c r="D3758" s="445"/>
      <c r="E3758" s="446"/>
    </row>
    <row r="3759" spans="1:5">
      <c r="A3759" s="441">
        <v>3757</v>
      </c>
      <c r="B3759" s="445"/>
      <c r="C3759" s="446"/>
      <c r="D3759" s="445"/>
      <c r="E3759" s="446"/>
    </row>
    <row r="3760" spans="1:5">
      <c r="A3760" s="441">
        <v>3758</v>
      </c>
      <c r="B3760" s="445"/>
      <c r="C3760" s="446"/>
      <c r="D3760" s="445"/>
      <c r="E3760" s="446"/>
    </row>
    <row r="3761" spans="1:5">
      <c r="A3761" s="441">
        <v>3759</v>
      </c>
      <c r="B3761" s="445"/>
      <c r="C3761" s="446"/>
      <c r="D3761" s="445"/>
      <c r="E3761" s="446"/>
    </row>
    <row r="3762" spans="1:5">
      <c r="A3762" s="441">
        <v>3760</v>
      </c>
      <c r="B3762" s="445"/>
      <c r="C3762" s="446"/>
      <c r="D3762" s="445"/>
      <c r="E3762" s="446"/>
    </row>
    <row r="3763" spans="1:5">
      <c r="A3763" s="441">
        <v>3761</v>
      </c>
      <c r="B3763" s="445"/>
      <c r="C3763" s="446"/>
      <c r="D3763" s="445"/>
      <c r="E3763" s="446"/>
    </row>
    <row r="3764" spans="1:5">
      <c r="A3764" s="441">
        <v>3762</v>
      </c>
      <c r="B3764" s="445"/>
      <c r="C3764" s="446"/>
      <c r="D3764" s="445"/>
      <c r="E3764" s="446"/>
    </row>
    <row r="3765" spans="1:5">
      <c r="A3765" s="441">
        <v>3763</v>
      </c>
      <c r="B3765" s="445"/>
      <c r="C3765" s="446"/>
      <c r="D3765" s="445"/>
      <c r="E3765" s="446"/>
    </row>
    <row r="3766" spans="1:5">
      <c r="A3766" s="441">
        <v>3764</v>
      </c>
      <c r="B3766" s="445"/>
      <c r="C3766" s="446"/>
      <c r="D3766" s="445"/>
      <c r="E3766" s="446"/>
    </row>
    <row r="3767" spans="1:5">
      <c r="A3767" s="441">
        <v>3765</v>
      </c>
      <c r="B3767" s="445"/>
      <c r="C3767" s="446"/>
      <c r="D3767" s="445"/>
      <c r="E3767" s="446"/>
    </row>
    <row r="3768" spans="1:5">
      <c r="A3768" s="441">
        <v>3766</v>
      </c>
      <c r="B3768" s="445"/>
      <c r="C3768" s="446"/>
      <c r="D3768" s="445"/>
      <c r="E3768" s="446"/>
    </row>
    <row r="3769" spans="1:5">
      <c r="A3769" s="441">
        <v>3767</v>
      </c>
      <c r="B3769" s="445"/>
      <c r="C3769" s="446"/>
      <c r="D3769" s="445"/>
      <c r="E3769" s="446"/>
    </row>
    <row r="3770" spans="1:5">
      <c r="A3770" s="441">
        <v>3768</v>
      </c>
      <c r="B3770" s="445"/>
      <c r="C3770" s="446"/>
      <c r="D3770" s="445"/>
      <c r="E3770" s="446"/>
    </row>
    <row r="3771" spans="1:5">
      <c r="A3771" s="441">
        <v>3769</v>
      </c>
      <c r="B3771" s="445"/>
      <c r="C3771" s="446"/>
      <c r="D3771" s="445"/>
      <c r="E3771" s="446"/>
    </row>
    <row r="3772" spans="1:5">
      <c r="A3772" s="441">
        <v>3770</v>
      </c>
      <c r="B3772" s="445"/>
      <c r="C3772" s="446"/>
      <c r="D3772" s="445"/>
      <c r="E3772" s="446"/>
    </row>
    <row r="3773" spans="1:5">
      <c r="A3773" s="441">
        <v>3771</v>
      </c>
      <c r="B3773" s="445"/>
      <c r="C3773" s="446"/>
      <c r="D3773" s="445"/>
      <c r="E3773" s="446"/>
    </row>
    <row r="3774" spans="1:5">
      <c r="A3774" s="441">
        <v>3772</v>
      </c>
      <c r="B3774" s="445"/>
      <c r="C3774" s="446"/>
      <c r="D3774" s="445"/>
      <c r="E3774" s="446"/>
    </row>
    <row r="3775" spans="1:5">
      <c r="A3775" s="441">
        <v>3773</v>
      </c>
      <c r="B3775" s="445"/>
      <c r="C3775" s="446"/>
      <c r="D3775" s="445"/>
      <c r="E3775" s="446"/>
    </row>
    <row r="3776" spans="1:5">
      <c r="A3776" s="441">
        <v>3774</v>
      </c>
      <c r="B3776" s="445"/>
      <c r="C3776" s="446"/>
      <c r="D3776" s="445"/>
      <c r="E3776" s="446"/>
    </row>
    <row r="3777" spans="1:5">
      <c r="A3777" s="441">
        <v>3775</v>
      </c>
      <c r="B3777" s="445"/>
      <c r="C3777" s="446"/>
      <c r="D3777" s="445"/>
      <c r="E3777" s="446"/>
    </row>
    <row r="3778" spans="1:5">
      <c r="A3778" s="441">
        <v>3776</v>
      </c>
      <c r="B3778" s="445"/>
      <c r="C3778" s="446"/>
      <c r="D3778" s="445"/>
      <c r="E3778" s="446"/>
    </row>
    <row r="3779" spans="1:5">
      <c r="A3779" s="441">
        <v>3777</v>
      </c>
      <c r="B3779" s="445"/>
      <c r="C3779" s="446"/>
      <c r="D3779" s="445"/>
      <c r="E3779" s="446"/>
    </row>
    <row r="3780" spans="1:5">
      <c r="A3780" s="441">
        <v>3778</v>
      </c>
      <c r="B3780" s="445"/>
      <c r="C3780" s="446"/>
      <c r="D3780" s="445"/>
      <c r="E3780" s="446"/>
    </row>
    <row r="3781" spans="1:5">
      <c r="A3781" s="441">
        <v>3779</v>
      </c>
      <c r="B3781" s="445"/>
      <c r="C3781" s="446"/>
      <c r="D3781" s="445"/>
      <c r="E3781" s="446"/>
    </row>
    <row r="3782" spans="1:5">
      <c r="A3782" s="441">
        <v>3780</v>
      </c>
      <c r="B3782" s="445"/>
      <c r="C3782" s="446"/>
      <c r="D3782" s="445"/>
      <c r="E3782" s="446"/>
    </row>
    <row r="3783" spans="1:5">
      <c r="A3783" s="441">
        <v>3781</v>
      </c>
      <c r="B3783" s="445"/>
      <c r="C3783" s="446"/>
      <c r="D3783" s="445"/>
      <c r="E3783" s="446"/>
    </row>
    <row r="3784" spans="1:5">
      <c r="A3784" s="441">
        <v>3782</v>
      </c>
      <c r="B3784" s="445"/>
      <c r="C3784" s="446"/>
      <c r="D3784" s="445"/>
      <c r="E3784" s="446"/>
    </row>
    <row r="3785" spans="1:5">
      <c r="A3785" s="441">
        <v>3783</v>
      </c>
      <c r="B3785" s="445"/>
      <c r="C3785" s="446"/>
      <c r="D3785" s="445"/>
      <c r="E3785" s="446"/>
    </row>
    <row r="3786" spans="1:5">
      <c r="A3786" s="441">
        <v>3784</v>
      </c>
      <c r="B3786" s="445"/>
      <c r="C3786" s="446"/>
      <c r="D3786" s="445"/>
      <c r="E3786" s="446"/>
    </row>
    <row r="3787" spans="1:5">
      <c r="A3787" s="441">
        <v>3785</v>
      </c>
      <c r="B3787" s="445"/>
      <c r="C3787" s="446"/>
      <c r="D3787" s="445"/>
      <c r="E3787" s="446"/>
    </row>
    <row r="3788" spans="1:5">
      <c r="A3788" s="441">
        <v>3786</v>
      </c>
      <c r="B3788" s="445"/>
      <c r="C3788" s="446"/>
      <c r="D3788" s="445"/>
      <c r="E3788" s="446"/>
    </row>
    <row r="3789" spans="1:5">
      <c r="A3789" s="441">
        <v>3787</v>
      </c>
      <c r="B3789" s="445"/>
      <c r="C3789" s="446"/>
      <c r="D3789" s="445"/>
      <c r="E3789" s="446"/>
    </row>
    <row r="3790" spans="1:5">
      <c r="A3790" s="441">
        <v>3788</v>
      </c>
      <c r="B3790" s="445"/>
      <c r="C3790" s="446"/>
      <c r="D3790" s="445"/>
      <c r="E3790" s="446"/>
    </row>
    <row r="3791" spans="1:5">
      <c r="A3791" s="441">
        <v>3789</v>
      </c>
      <c r="B3791" s="445"/>
      <c r="C3791" s="446"/>
      <c r="D3791" s="445"/>
      <c r="E3791" s="446"/>
    </row>
    <row r="3792" spans="1:5">
      <c r="A3792" s="441">
        <v>3790</v>
      </c>
      <c r="B3792" s="445"/>
      <c r="C3792" s="446"/>
      <c r="D3792" s="445"/>
      <c r="E3792" s="446"/>
    </row>
    <row r="3793" spans="1:5">
      <c r="A3793" s="441">
        <v>3791</v>
      </c>
      <c r="B3793" s="445"/>
      <c r="C3793" s="446"/>
      <c r="D3793" s="445"/>
      <c r="E3793" s="446"/>
    </row>
    <row r="3794" spans="1:5">
      <c r="A3794" s="441">
        <v>3792</v>
      </c>
      <c r="B3794" s="445"/>
      <c r="C3794" s="446"/>
      <c r="D3794" s="445"/>
      <c r="E3794" s="446"/>
    </row>
    <row r="3795" spans="1:5">
      <c r="A3795" s="441">
        <v>3793</v>
      </c>
      <c r="B3795" s="445"/>
      <c r="C3795" s="446"/>
      <c r="D3795" s="445"/>
      <c r="E3795" s="446"/>
    </row>
    <row r="3796" spans="1:5">
      <c r="A3796" s="441">
        <v>3794</v>
      </c>
      <c r="B3796" s="445"/>
      <c r="C3796" s="446"/>
      <c r="D3796" s="445"/>
      <c r="E3796" s="446"/>
    </row>
    <row r="3797" spans="1:5">
      <c r="A3797" s="441">
        <v>3795</v>
      </c>
      <c r="B3797" s="445"/>
      <c r="C3797" s="446"/>
      <c r="D3797" s="445"/>
      <c r="E3797" s="446"/>
    </row>
    <row r="3798" spans="1:5">
      <c r="A3798" s="441">
        <v>3796</v>
      </c>
      <c r="B3798" s="445"/>
      <c r="C3798" s="446"/>
      <c r="D3798" s="445"/>
      <c r="E3798" s="446"/>
    </row>
    <row r="3799" spans="1:5">
      <c r="A3799" s="441">
        <v>3797</v>
      </c>
      <c r="B3799" s="445"/>
      <c r="C3799" s="446"/>
      <c r="D3799" s="445"/>
      <c r="E3799" s="446"/>
    </row>
    <row r="3800" spans="1:5">
      <c r="A3800" s="441">
        <v>3798</v>
      </c>
      <c r="B3800" s="445"/>
      <c r="C3800" s="446"/>
      <c r="D3800" s="445"/>
      <c r="E3800" s="446"/>
    </row>
    <row r="3801" spans="1:5">
      <c r="A3801" s="441">
        <v>3799</v>
      </c>
      <c r="B3801" s="445"/>
      <c r="C3801" s="446"/>
      <c r="D3801" s="445"/>
      <c r="E3801" s="446"/>
    </row>
    <row r="3802" spans="1:5">
      <c r="A3802" s="441">
        <v>3800</v>
      </c>
      <c r="B3802" s="445"/>
      <c r="C3802" s="446"/>
      <c r="D3802" s="445"/>
      <c r="E3802" s="446"/>
    </row>
    <row r="3803" spans="1:5">
      <c r="A3803" s="441">
        <v>3801</v>
      </c>
      <c r="B3803" s="445"/>
      <c r="C3803" s="446"/>
      <c r="D3803" s="445"/>
      <c r="E3803" s="446"/>
    </row>
    <row r="3804" spans="1:5">
      <c r="A3804" s="441">
        <v>3802</v>
      </c>
      <c r="B3804" s="445"/>
      <c r="C3804" s="446"/>
      <c r="D3804" s="445"/>
      <c r="E3804" s="446"/>
    </row>
    <row r="3805" spans="1:5">
      <c r="A3805" s="441">
        <v>3803</v>
      </c>
      <c r="B3805" s="445"/>
      <c r="C3805" s="446"/>
      <c r="D3805" s="445"/>
      <c r="E3805" s="446"/>
    </row>
    <row r="3806" spans="1:5">
      <c r="A3806" s="441">
        <v>3804</v>
      </c>
      <c r="B3806" s="445"/>
      <c r="C3806" s="446"/>
      <c r="D3806" s="445"/>
      <c r="E3806" s="446"/>
    </row>
    <row r="3807" spans="1:5">
      <c r="A3807" s="441">
        <v>3805</v>
      </c>
      <c r="B3807" s="445"/>
      <c r="C3807" s="446"/>
      <c r="D3807" s="445"/>
      <c r="E3807" s="446"/>
    </row>
    <row r="3808" spans="1:5">
      <c r="A3808" s="441">
        <v>3806</v>
      </c>
      <c r="B3808" s="445"/>
      <c r="C3808" s="446"/>
      <c r="D3808" s="445"/>
      <c r="E3808" s="446"/>
    </row>
    <row r="3809" spans="1:5">
      <c r="A3809" s="441">
        <v>3807</v>
      </c>
      <c r="B3809" s="445"/>
      <c r="C3809" s="446"/>
      <c r="D3809" s="445"/>
      <c r="E3809" s="446"/>
    </row>
    <row r="3810" spans="1:5">
      <c r="A3810" s="441">
        <v>3808</v>
      </c>
      <c r="B3810" s="445"/>
      <c r="C3810" s="446"/>
      <c r="D3810" s="445"/>
      <c r="E3810" s="446"/>
    </row>
    <row r="3811" spans="1:5">
      <c r="A3811" s="441">
        <v>3809</v>
      </c>
      <c r="B3811" s="445"/>
      <c r="C3811" s="446"/>
      <c r="D3811" s="445"/>
      <c r="E3811" s="446"/>
    </row>
    <row r="3812" spans="1:5">
      <c r="A3812" s="441">
        <v>3810</v>
      </c>
      <c r="B3812" s="445"/>
      <c r="C3812" s="446"/>
      <c r="D3812" s="445"/>
      <c r="E3812" s="446"/>
    </row>
    <row r="3813" spans="1:5">
      <c r="A3813" s="441">
        <v>3811</v>
      </c>
      <c r="B3813" s="445"/>
      <c r="C3813" s="446"/>
      <c r="D3813" s="445"/>
      <c r="E3813" s="446"/>
    </row>
    <row r="3814" spans="1:5">
      <c r="A3814" s="441">
        <v>3812</v>
      </c>
      <c r="B3814" s="445"/>
      <c r="C3814" s="446"/>
      <c r="D3814" s="445"/>
      <c r="E3814" s="446"/>
    </row>
    <row r="3815" spans="1:5">
      <c r="A3815" s="441">
        <v>3813</v>
      </c>
      <c r="B3815" s="445"/>
      <c r="C3815" s="446"/>
      <c r="D3815" s="445"/>
      <c r="E3815" s="446"/>
    </row>
    <row r="3816" spans="1:5">
      <c r="A3816" s="441">
        <v>3814</v>
      </c>
      <c r="B3816" s="445"/>
      <c r="C3816" s="446"/>
      <c r="D3816" s="445"/>
      <c r="E3816" s="446"/>
    </row>
    <row r="3817" spans="1:5">
      <c r="A3817" s="441">
        <v>3815</v>
      </c>
      <c r="B3817" s="445"/>
      <c r="C3817" s="446"/>
      <c r="D3817" s="445"/>
      <c r="E3817" s="446"/>
    </row>
    <row r="3818" spans="1:5">
      <c r="A3818" s="441">
        <v>3816</v>
      </c>
      <c r="B3818" s="445"/>
      <c r="C3818" s="446"/>
      <c r="D3818" s="445"/>
      <c r="E3818" s="446"/>
    </row>
    <row r="3819" spans="1:5">
      <c r="A3819" s="441">
        <v>3817</v>
      </c>
      <c r="B3819" s="445"/>
      <c r="C3819" s="446"/>
      <c r="D3819" s="445"/>
      <c r="E3819" s="446"/>
    </row>
    <row r="3820" spans="1:5">
      <c r="A3820" s="441">
        <v>3818</v>
      </c>
      <c r="B3820" s="445"/>
      <c r="C3820" s="446"/>
      <c r="D3820" s="445"/>
      <c r="E3820" s="446"/>
    </row>
    <row r="3821" spans="1:5">
      <c r="A3821" s="441">
        <v>3819</v>
      </c>
      <c r="B3821" s="445"/>
      <c r="C3821" s="446"/>
      <c r="D3821" s="445"/>
      <c r="E3821" s="446"/>
    </row>
    <row r="3822" spans="1:5">
      <c r="A3822" s="441">
        <v>3820</v>
      </c>
      <c r="B3822" s="445"/>
      <c r="C3822" s="446"/>
      <c r="D3822" s="445"/>
      <c r="E3822" s="446"/>
    </row>
    <row r="3823" spans="1:5">
      <c r="A3823" s="441">
        <v>3821</v>
      </c>
      <c r="B3823" s="445"/>
      <c r="C3823" s="446"/>
      <c r="D3823" s="445"/>
      <c r="E3823" s="446"/>
    </row>
    <row r="3824" spans="1:5">
      <c r="A3824" s="441">
        <v>3822</v>
      </c>
      <c r="B3824" s="445"/>
      <c r="C3824" s="446"/>
      <c r="D3824" s="445"/>
      <c r="E3824" s="446"/>
    </row>
    <row r="3825" spans="1:5">
      <c r="A3825" s="441">
        <v>3823</v>
      </c>
      <c r="B3825" s="445"/>
      <c r="C3825" s="446"/>
      <c r="D3825" s="445"/>
      <c r="E3825" s="446"/>
    </row>
    <row r="3826" spans="1:5">
      <c r="A3826" s="441">
        <v>3824</v>
      </c>
      <c r="B3826" s="445"/>
      <c r="C3826" s="446"/>
      <c r="D3826" s="445"/>
      <c r="E3826" s="446"/>
    </row>
    <row r="3827" spans="1:5">
      <c r="A3827" s="441">
        <v>3825</v>
      </c>
      <c r="B3827" s="445"/>
      <c r="C3827" s="446"/>
      <c r="D3827" s="445"/>
      <c r="E3827" s="446"/>
    </row>
    <row r="3828" spans="1:5">
      <c r="A3828" s="441">
        <v>3826</v>
      </c>
      <c r="B3828" s="445"/>
      <c r="C3828" s="446"/>
      <c r="D3828" s="445"/>
      <c r="E3828" s="446"/>
    </row>
    <row r="3829" spans="1:5">
      <c r="A3829" s="441">
        <v>3827</v>
      </c>
      <c r="B3829" s="445"/>
      <c r="C3829" s="446"/>
      <c r="D3829" s="445"/>
      <c r="E3829" s="446"/>
    </row>
    <row r="3830" spans="1:5">
      <c r="A3830" s="441">
        <v>3828</v>
      </c>
      <c r="B3830" s="445"/>
      <c r="C3830" s="446"/>
      <c r="D3830" s="445"/>
      <c r="E3830" s="446"/>
    </row>
    <row r="3831" spans="1:5">
      <c r="A3831" s="441">
        <v>3829</v>
      </c>
      <c r="B3831" s="445"/>
      <c r="C3831" s="446"/>
      <c r="D3831" s="445"/>
      <c r="E3831" s="446"/>
    </row>
    <row r="3832" spans="1:5">
      <c r="A3832" s="441">
        <v>3830</v>
      </c>
      <c r="B3832" s="445"/>
      <c r="C3832" s="446"/>
      <c r="D3832" s="445"/>
      <c r="E3832" s="446"/>
    </row>
    <row r="3833" spans="1:5">
      <c r="A3833" s="441">
        <v>3831</v>
      </c>
      <c r="B3833" s="445"/>
      <c r="C3833" s="446"/>
      <c r="D3833" s="445"/>
      <c r="E3833" s="446"/>
    </row>
    <row r="3834" spans="1:5">
      <c r="A3834" s="441">
        <v>3832</v>
      </c>
      <c r="B3834" s="445"/>
      <c r="C3834" s="446"/>
      <c r="D3834" s="445"/>
      <c r="E3834" s="446"/>
    </row>
    <row r="3835" spans="1:5">
      <c r="A3835" s="441">
        <v>3833</v>
      </c>
      <c r="B3835" s="445"/>
      <c r="C3835" s="446"/>
      <c r="D3835" s="445"/>
      <c r="E3835" s="446"/>
    </row>
    <row r="3836" spans="1:5">
      <c r="A3836" s="441">
        <v>3834</v>
      </c>
      <c r="B3836" s="445"/>
      <c r="C3836" s="446"/>
      <c r="D3836" s="445"/>
      <c r="E3836" s="446"/>
    </row>
    <row r="3837" spans="1:5">
      <c r="A3837" s="441">
        <v>3835</v>
      </c>
      <c r="B3837" s="445"/>
      <c r="C3837" s="446"/>
      <c r="D3837" s="445"/>
      <c r="E3837" s="446"/>
    </row>
    <row r="3838" spans="1:5">
      <c r="A3838" s="441">
        <v>3836</v>
      </c>
      <c r="B3838" s="445"/>
      <c r="C3838" s="446"/>
      <c r="D3838" s="445"/>
      <c r="E3838" s="446"/>
    </row>
    <row r="3839" spans="1:5">
      <c r="A3839" s="441">
        <v>3837</v>
      </c>
      <c r="B3839" s="445"/>
      <c r="C3839" s="446"/>
      <c r="D3839" s="445"/>
      <c r="E3839" s="446"/>
    </row>
    <row r="3840" spans="1:5">
      <c r="A3840" s="441">
        <v>3838</v>
      </c>
      <c r="B3840" s="445"/>
      <c r="C3840" s="446"/>
      <c r="D3840" s="445"/>
      <c r="E3840" s="446"/>
    </row>
    <row r="3841" spans="1:5">
      <c r="A3841" s="441">
        <v>3839</v>
      </c>
      <c r="B3841" s="445"/>
      <c r="C3841" s="446"/>
      <c r="D3841" s="445"/>
      <c r="E3841" s="446"/>
    </row>
    <row r="3842" spans="1:5">
      <c r="A3842" s="441">
        <v>3840</v>
      </c>
      <c r="B3842" s="445"/>
      <c r="C3842" s="446"/>
      <c r="D3842" s="445"/>
      <c r="E3842" s="446"/>
    </row>
    <row r="3843" spans="1:5">
      <c r="A3843" s="441">
        <v>3841</v>
      </c>
      <c r="B3843" s="445"/>
      <c r="C3843" s="446"/>
      <c r="D3843" s="445"/>
      <c r="E3843" s="446"/>
    </row>
    <row r="3844" spans="1:5">
      <c r="A3844" s="441">
        <v>3842</v>
      </c>
      <c r="B3844" s="445"/>
      <c r="C3844" s="446"/>
      <c r="D3844" s="445"/>
      <c r="E3844" s="446"/>
    </row>
    <row r="3845" spans="1:5">
      <c r="A3845" s="441">
        <v>3843</v>
      </c>
      <c r="B3845" s="445"/>
      <c r="C3845" s="446"/>
      <c r="D3845" s="445"/>
      <c r="E3845" s="446"/>
    </row>
    <row r="3846" spans="1:5">
      <c r="A3846" s="441">
        <v>3844</v>
      </c>
      <c r="B3846" s="445"/>
      <c r="C3846" s="446"/>
      <c r="D3846" s="445"/>
      <c r="E3846" s="446"/>
    </row>
    <row r="3847" spans="1:5">
      <c r="A3847" s="441">
        <v>3845</v>
      </c>
      <c r="B3847" s="445"/>
      <c r="C3847" s="446"/>
      <c r="D3847" s="445"/>
      <c r="E3847" s="446"/>
    </row>
    <row r="3848" spans="1:5">
      <c r="A3848" s="441">
        <v>3846</v>
      </c>
      <c r="B3848" s="445"/>
      <c r="C3848" s="446"/>
      <c r="D3848" s="445"/>
      <c r="E3848" s="446"/>
    </row>
    <row r="3849" spans="1:5">
      <c r="A3849" s="441">
        <v>3847</v>
      </c>
      <c r="B3849" s="445"/>
      <c r="C3849" s="446"/>
      <c r="D3849" s="445"/>
      <c r="E3849" s="446"/>
    </row>
    <row r="3850" spans="1:5">
      <c r="A3850" s="441">
        <v>3848</v>
      </c>
      <c r="B3850" s="445"/>
      <c r="C3850" s="446"/>
      <c r="D3850" s="445"/>
      <c r="E3850" s="446"/>
    </row>
    <row r="3851" spans="1:5">
      <c r="A3851" s="441">
        <v>3849</v>
      </c>
      <c r="B3851" s="445"/>
      <c r="C3851" s="446"/>
      <c r="D3851" s="445"/>
      <c r="E3851" s="446"/>
    </row>
    <row r="3852" spans="1:5">
      <c r="A3852" s="441">
        <v>3850</v>
      </c>
      <c r="B3852" s="445"/>
      <c r="C3852" s="446"/>
      <c r="D3852" s="445"/>
      <c r="E3852" s="446"/>
    </row>
    <row r="3853" spans="1:5">
      <c r="A3853" s="441">
        <v>3851</v>
      </c>
      <c r="B3853" s="445"/>
      <c r="C3853" s="446"/>
      <c r="D3853" s="445"/>
      <c r="E3853" s="446"/>
    </row>
    <row r="3854" spans="1:5">
      <c r="A3854" s="441">
        <v>3852</v>
      </c>
      <c r="B3854" s="445"/>
      <c r="C3854" s="446"/>
      <c r="D3854" s="445"/>
      <c r="E3854" s="446"/>
    </row>
    <row r="3855" spans="1:5">
      <c r="A3855" s="441">
        <v>3853</v>
      </c>
      <c r="B3855" s="445"/>
      <c r="C3855" s="446"/>
      <c r="D3855" s="445"/>
      <c r="E3855" s="446"/>
    </row>
    <row r="3856" spans="1:5">
      <c r="A3856" s="441">
        <v>3854</v>
      </c>
      <c r="B3856" s="445"/>
      <c r="C3856" s="446"/>
      <c r="D3856" s="445"/>
      <c r="E3856" s="446"/>
    </row>
    <row r="3857" spans="1:5">
      <c r="A3857" s="441">
        <v>3855</v>
      </c>
      <c r="B3857" s="445"/>
      <c r="C3857" s="446"/>
      <c r="D3857" s="445"/>
      <c r="E3857" s="446"/>
    </row>
    <row r="3858" spans="1:5">
      <c r="A3858" s="441">
        <v>3856</v>
      </c>
      <c r="B3858" s="445"/>
      <c r="C3858" s="446"/>
      <c r="D3858" s="445"/>
      <c r="E3858" s="446"/>
    </row>
    <row r="3859" spans="1:5">
      <c r="A3859" s="441">
        <v>3857</v>
      </c>
      <c r="B3859" s="445"/>
      <c r="C3859" s="446"/>
      <c r="D3859" s="445"/>
      <c r="E3859" s="446"/>
    </row>
    <row r="3860" spans="1:5">
      <c r="A3860" s="441">
        <v>3858</v>
      </c>
      <c r="B3860" s="445"/>
      <c r="C3860" s="446"/>
      <c r="D3860" s="445"/>
      <c r="E3860" s="446"/>
    </row>
    <row r="3861" spans="1:5">
      <c r="A3861" s="441">
        <v>3859</v>
      </c>
      <c r="B3861" s="445"/>
      <c r="C3861" s="446"/>
      <c r="D3861" s="445"/>
      <c r="E3861" s="446"/>
    </row>
    <row r="3862" spans="1:5">
      <c r="A3862" s="441">
        <v>3860</v>
      </c>
      <c r="B3862" s="445"/>
      <c r="C3862" s="446"/>
      <c r="D3862" s="445"/>
      <c r="E3862" s="446"/>
    </row>
    <row r="3863" spans="1:5">
      <c r="A3863" s="441">
        <v>3861</v>
      </c>
      <c r="B3863" s="445"/>
      <c r="C3863" s="446"/>
      <c r="D3863" s="445"/>
      <c r="E3863" s="446"/>
    </row>
    <row r="3864" spans="1:5">
      <c r="A3864" s="441">
        <v>3862</v>
      </c>
      <c r="B3864" s="445"/>
      <c r="C3864" s="446"/>
      <c r="D3864" s="445"/>
      <c r="E3864" s="446"/>
    </row>
    <row r="3865" spans="1:5">
      <c r="A3865" s="441">
        <v>3863</v>
      </c>
      <c r="B3865" s="445"/>
      <c r="C3865" s="446"/>
      <c r="D3865" s="445"/>
      <c r="E3865" s="446"/>
    </row>
    <row r="3866" spans="1:5">
      <c r="A3866" s="441">
        <v>3864</v>
      </c>
      <c r="B3866" s="445"/>
      <c r="C3866" s="446"/>
      <c r="D3866" s="445"/>
      <c r="E3866" s="446"/>
    </row>
    <row r="3867" spans="1:5">
      <c r="A3867" s="441">
        <v>3865</v>
      </c>
      <c r="B3867" s="445"/>
      <c r="C3867" s="446"/>
      <c r="D3867" s="445"/>
      <c r="E3867" s="446"/>
    </row>
    <row r="3868" spans="1:5">
      <c r="A3868" s="441">
        <v>3866</v>
      </c>
      <c r="B3868" s="445"/>
      <c r="C3868" s="446"/>
      <c r="D3868" s="445"/>
      <c r="E3868" s="446"/>
    </row>
    <row r="3869" spans="1:5">
      <c r="A3869" s="441">
        <v>3867</v>
      </c>
      <c r="B3869" s="445"/>
      <c r="C3869" s="446"/>
      <c r="D3869" s="445"/>
      <c r="E3869" s="446"/>
    </row>
    <row r="3870" spans="1:5">
      <c r="A3870" s="441">
        <v>3868</v>
      </c>
      <c r="B3870" s="445"/>
      <c r="C3870" s="446"/>
      <c r="D3870" s="445"/>
      <c r="E3870" s="446"/>
    </row>
    <row r="3871" spans="1:5">
      <c r="A3871" s="441">
        <v>3869</v>
      </c>
      <c r="B3871" s="445"/>
      <c r="C3871" s="446"/>
      <c r="D3871" s="445"/>
      <c r="E3871" s="446"/>
    </row>
    <row r="3872" spans="1:5">
      <c r="A3872" s="441">
        <v>3870</v>
      </c>
      <c r="B3872" s="445"/>
      <c r="C3872" s="446"/>
      <c r="D3872" s="445"/>
      <c r="E3872" s="446"/>
    </row>
    <row r="3873" spans="1:5">
      <c r="A3873" s="441">
        <v>3871</v>
      </c>
      <c r="B3873" s="445"/>
      <c r="C3873" s="446"/>
      <c r="D3873" s="445"/>
      <c r="E3873" s="446"/>
    </row>
    <row r="3874" spans="1:5">
      <c r="A3874" s="441">
        <v>3872</v>
      </c>
      <c r="B3874" s="445"/>
      <c r="C3874" s="446"/>
      <c r="D3874" s="445"/>
      <c r="E3874" s="446"/>
    </row>
    <row r="3875" spans="1:5">
      <c r="A3875" s="441">
        <v>3873</v>
      </c>
      <c r="B3875" s="445"/>
      <c r="C3875" s="446"/>
      <c r="D3875" s="445"/>
      <c r="E3875" s="446"/>
    </row>
    <row r="3876" spans="1:5">
      <c r="A3876" s="441">
        <v>3874</v>
      </c>
      <c r="B3876" s="445"/>
      <c r="C3876" s="446"/>
      <c r="D3876" s="445"/>
      <c r="E3876" s="446"/>
    </row>
    <row r="3877" spans="1:5">
      <c r="A3877" s="441">
        <v>3875</v>
      </c>
      <c r="B3877" s="445"/>
      <c r="C3877" s="446"/>
      <c r="D3877" s="445"/>
      <c r="E3877" s="446"/>
    </row>
    <row r="3878" spans="1:5">
      <c r="A3878" s="441">
        <v>3876</v>
      </c>
      <c r="B3878" s="445"/>
      <c r="C3878" s="446"/>
      <c r="D3878" s="445"/>
      <c r="E3878" s="446"/>
    </row>
    <row r="3879" spans="1:5">
      <c r="A3879" s="441">
        <v>3877</v>
      </c>
      <c r="B3879" s="445"/>
      <c r="C3879" s="446"/>
      <c r="D3879" s="445"/>
      <c r="E3879" s="446"/>
    </row>
    <row r="3880" spans="1:5">
      <c r="A3880" s="441">
        <v>3878</v>
      </c>
      <c r="B3880" s="445"/>
      <c r="C3880" s="446"/>
      <c r="D3880" s="445"/>
      <c r="E3880" s="446"/>
    </row>
    <row r="3881" spans="1:5">
      <c r="A3881" s="441">
        <v>3879</v>
      </c>
      <c r="B3881" s="445"/>
      <c r="C3881" s="446"/>
      <c r="D3881" s="445"/>
      <c r="E3881" s="446"/>
    </row>
    <row r="3882" spans="1:5">
      <c r="A3882" s="441">
        <v>3880</v>
      </c>
      <c r="B3882" s="445"/>
      <c r="C3882" s="446"/>
      <c r="D3882" s="445"/>
      <c r="E3882" s="446"/>
    </row>
    <row r="3883" spans="1:5">
      <c r="A3883" s="441">
        <v>3881</v>
      </c>
      <c r="B3883" s="445"/>
      <c r="C3883" s="446"/>
      <c r="D3883" s="445"/>
      <c r="E3883" s="446"/>
    </row>
    <row r="3884" spans="1:5">
      <c r="A3884" s="441">
        <v>3882</v>
      </c>
      <c r="B3884" s="445"/>
      <c r="C3884" s="446"/>
      <c r="D3884" s="445"/>
      <c r="E3884" s="446"/>
    </row>
    <row r="3885" spans="1:5">
      <c r="A3885" s="441">
        <v>3883</v>
      </c>
      <c r="B3885" s="445"/>
      <c r="C3885" s="446"/>
      <c r="D3885" s="445"/>
      <c r="E3885" s="446"/>
    </row>
    <row r="3886" spans="1:5">
      <c r="A3886" s="441">
        <v>3884</v>
      </c>
      <c r="B3886" s="445"/>
      <c r="C3886" s="446"/>
      <c r="D3886" s="445"/>
      <c r="E3886" s="446"/>
    </row>
    <row r="3887" spans="1:5">
      <c r="A3887" s="441">
        <v>3885</v>
      </c>
      <c r="B3887" s="445"/>
      <c r="C3887" s="446"/>
      <c r="D3887" s="445"/>
      <c r="E3887" s="446"/>
    </row>
    <row r="3888" spans="1:5">
      <c r="A3888" s="441">
        <v>3886</v>
      </c>
      <c r="B3888" s="445"/>
      <c r="C3888" s="446"/>
      <c r="D3888" s="445"/>
      <c r="E3888" s="446"/>
    </row>
    <row r="3889" spans="1:5">
      <c r="A3889" s="441">
        <v>3887</v>
      </c>
      <c r="B3889" s="445"/>
      <c r="C3889" s="446"/>
      <c r="D3889" s="445"/>
      <c r="E3889" s="446"/>
    </row>
    <row r="3890" spans="1:5">
      <c r="A3890" s="441">
        <v>3888</v>
      </c>
      <c r="B3890" s="445"/>
      <c r="C3890" s="446"/>
      <c r="D3890" s="445"/>
      <c r="E3890" s="446"/>
    </row>
    <row r="3891" spans="1:5">
      <c r="A3891" s="441">
        <v>3889</v>
      </c>
      <c r="B3891" s="445"/>
      <c r="C3891" s="446"/>
      <c r="D3891" s="445"/>
      <c r="E3891" s="446"/>
    </row>
    <row r="3892" spans="1:5">
      <c r="A3892" s="441">
        <v>3890</v>
      </c>
      <c r="B3892" s="445"/>
      <c r="C3892" s="446"/>
      <c r="D3892" s="445"/>
      <c r="E3892" s="446"/>
    </row>
    <row r="3893" spans="1:5">
      <c r="A3893" s="441">
        <v>3891</v>
      </c>
      <c r="B3893" s="445"/>
      <c r="C3893" s="446"/>
      <c r="D3893" s="445"/>
      <c r="E3893" s="446"/>
    </row>
    <row r="3894" spans="1:5">
      <c r="A3894" s="441">
        <v>3892</v>
      </c>
      <c r="B3894" s="445"/>
      <c r="C3894" s="446"/>
      <c r="D3894" s="445"/>
      <c r="E3894" s="446"/>
    </row>
    <row r="3895" spans="1:5">
      <c r="A3895" s="441">
        <v>3893</v>
      </c>
      <c r="B3895" s="445"/>
      <c r="C3895" s="446"/>
      <c r="D3895" s="445"/>
      <c r="E3895" s="446"/>
    </row>
    <row r="3896" spans="1:5">
      <c r="A3896" s="441">
        <v>3894</v>
      </c>
      <c r="B3896" s="445"/>
      <c r="C3896" s="446"/>
      <c r="D3896" s="445"/>
      <c r="E3896" s="446"/>
    </row>
    <row r="3897" spans="1:5">
      <c r="A3897" s="441">
        <v>3895</v>
      </c>
      <c r="B3897" s="445"/>
      <c r="C3897" s="446"/>
      <c r="D3897" s="445"/>
      <c r="E3897" s="446"/>
    </row>
    <row r="3898" spans="1:5">
      <c r="A3898" s="441">
        <v>3896</v>
      </c>
      <c r="B3898" s="445"/>
      <c r="C3898" s="446"/>
      <c r="D3898" s="445"/>
      <c r="E3898" s="446"/>
    </row>
    <row r="3899" spans="1:5">
      <c r="A3899" s="441">
        <v>3897</v>
      </c>
      <c r="B3899" s="445"/>
      <c r="C3899" s="446"/>
      <c r="D3899" s="445"/>
      <c r="E3899" s="446"/>
    </row>
    <row r="3900" spans="1:5">
      <c r="A3900" s="441">
        <v>3898</v>
      </c>
      <c r="B3900" s="445"/>
      <c r="C3900" s="446"/>
      <c r="D3900" s="445"/>
      <c r="E3900" s="446"/>
    </row>
    <row r="3901" spans="1:5">
      <c r="A3901" s="441">
        <v>3899</v>
      </c>
      <c r="B3901" s="445"/>
      <c r="C3901" s="446"/>
      <c r="D3901" s="445"/>
      <c r="E3901" s="446"/>
    </row>
    <row r="3902" spans="1:5">
      <c r="A3902" s="441">
        <v>3900</v>
      </c>
      <c r="B3902" s="445"/>
      <c r="C3902" s="446"/>
      <c r="D3902" s="445"/>
      <c r="E3902" s="446"/>
    </row>
    <row r="3903" spans="1:5">
      <c r="A3903" s="441">
        <v>3901</v>
      </c>
      <c r="B3903" s="445"/>
      <c r="C3903" s="446"/>
      <c r="D3903" s="445"/>
      <c r="E3903" s="446"/>
    </row>
    <row r="3904" spans="1:5">
      <c r="A3904" s="441">
        <v>3902</v>
      </c>
      <c r="B3904" s="445"/>
      <c r="C3904" s="446"/>
      <c r="D3904" s="445"/>
      <c r="E3904" s="446"/>
    </row>
    <row r="3905" spans="1:5">
      <c r="A3905" s="441">
        <v>3903</v>
      </c>
      <c r="B3905" s="445"/>
      <c r="C3905" s="446"/>
      <c r="D3905" s="445"/>
      <c r="E3905" s="446"/>
    </row>
    <row r="3906" spans="1:5">
      <c r="A3906" s="441">
        <v>3904</v>
      </c>
      <c r="B3906" s="445"/>
      <c r="C3906" s="446"/>
      <c r="D3906" s="445"/>
      <c r="E3906" s="446"/>
    </row>
    <row r="3907" spans="1:5">
      <c r="A3907" s="441">
        <v>3905</v>
      </c>
      <c r="B3907" s="445"/>
      <c r="C3907" s="446"/>
      <c r="D3907" s="445"/>
      <c r="E3907" s="446"/>
    </row>
    <row r="3908" spans="1:5">
      <c r="A3908" s="441">
        <v>3906</v>
      </c>
      <c r="B3908" s="445"/>
      <c r="C3908" s="446"/>
      <c r="D3908" s="445"/>
      <c r="E3908" s="446"/>
    </row>
    <row r="3909" spans="1:5">
      <c r="A3909" s="441">
        <v>3907</v>
      </c>
      <c r="B3909" s="445"/>
      <c r="C3909" s="446"/>
      <c r="D3909" s="445"/>
      <c r="E3909" s="446"/>
    </row>
    <row r="3910" spans="1:5">
      <c r="A3910" s="441">
        <v>3908</v>
      </c>
      <c r="B3910" s="445"/>
      <c r="C3910" s="446"/>
      <c r="D3910" s="445"/>
      <c r="E3910" s="446"/>
    </row>
    <row r="3911" spans="1:5">
      <c r="A3911" s="441">
        <v>3909</v>
      </c>
      <c r="B3911" s="445"/>
      <c r="C3911" s="446"/>
      <c r="D3911" s="445"/>
      <c r="E3911" s="446"/>
    </row>
    <row r="3912" spans="1:5">
      <c r="A3912" s="441">
        <v>3910</v>
      </c>
      <c r="B3912" s="445"/>
      <c r="C3912" s="446"/>
      <c r="D3912" s="445"/>
      <c r="E3912" s="446"/>
    </row>
    <row r="3913" spans="1:5">
      <c r="A3913" s="441">
        <v>3911</v>
      </c>
      <c r="B3913" s="445"/>
      <c r="C3913" s="446"/>
      <c r="D3913" s="445"/>
      <c r="E3913" s="446"/>
    </row>
    <row r="3914" spans="1:5">
      <c r="A3914" s="441">
        <v>3912</v>
      </c>
      <c r="B3914" s="445"/>
      <c r="C3914" s="446"/>
      <c r="D3914" s="445"/>
      <c r="E3914" s="446"/>
    </row>
    <row r="3915" spans="1:5">
      <c r="A3915" s="441">
        <v>3913</v>
      </c>
      <c r="B3915" s="445"/>
      <c r="C3915" s="446"/>
      <c r="D3915" s="445"/>
      <c r="E3915" s="446"/>
    </row>
    <row r="3916" spans="1:5">
      <c r="A3916" s="441">
        <v>3914</v>
      </c>
      <c r="B3916" s="445"/>
      <c r="C3916" s="446"/>
      <c r="D3916" s="445"/>
      <c r="E3916" s="446"/>
    </row>
    <row r="3917" spans="1:5">
      <c r="A3917" s="441">
        <v>3915</v>
      </c>
      <c r="B3917" s="445"/>
      <c r="C3917" s="446"/>
      <c r="D3917" s="445"/>
      <c r="E3917" s="446"/>
    </row>
    <row r="3918" spans="1:5">
      <c r="A3918" s="441">
        <v>3916</v>
      </c>
      <c r="B3918" s="445"/>
      <c r="C3918" s="446"/>
      <c r="D3918" s="445"/>
      <c r="E3918" s="446"/>
    </row>
    <row r="3919" spans="1:5">
      <c r="A3919" s="441">
        <v>3917</v>
      </c>
      <c r="B3919" s="445"/>
      <c r="C3919" s="446"/>
      <c r="D3919" s="445"/>
      <c r="E3919" s="446"/>
    </row>
    <row r="3920" spans="1:5">
      <c r="A3920" s="441">
        <v>3918</v>
      </c>
      <c r="B3920" s="445"/>
      <c r="C3920" s="446"/>
      <c r="D3920" s="445"/>
      <c r="E3920" s="446"/>
    </row>
    <row r="3921" spans="1:5">
      <c r="A3921" s="441">
        <v>3919</v>
      </c>
      <c r="B3921" s="445"/>
      <c r="C3921" s="446"/>
      <c r="D3921" s="445"/>
      <c r="E3921" s="446"/>
    </row>
    <row r="3922" spans="1:5">
      <c r="A3922" s="441">
        <v>3920</v>
      </c>
      <c r="B3922" s="445"/>
      <c r="C3922" s="446"/>
      <c r="D3922" s="445"/>
      <c r="E3922" s="446"/>
    </row>
    <row r="3923" spans="1:5">
      <c r="A3923" s="441">
        <v>3921</v>
      </c>
      <c r="B3923" s="445"/>
      <c r="C3923" s="446"/>
      <c r="D3923" s="445"/>
      <c r="E3923" s="446"/>
    </row>
    <row r="3924" spans="1:5">
      <c r="A3924" s="441">
        <v>3922</v>
      </c>
      <c r="B3924" s="445"/>
      <c r="C3924" s="446"/>
      <c r="D3924" s="445"/>
      <c r="E3924" s="446"/>
    </row>
    <row r="3925" spans="1:5">
      <c r="A3925" s="441">
        <v>3923</v>
      </c>
      <c r="B3925" s="445"/>
      <c r="C3925" s="446"/>
      <c r="D3925" s="445"/>
      <c r="E3925" s="446"/>
    </row>
    <row r="3926" spans="1:5">
      <c r="A3926" s="441">
        <v>3924</v>
      </c>
      <c r="B3926" s="445"/>
      <c r="C3926" s="446"/>
      <c r="D3926" s="445"/>
      <c r="E3926" s="446"/>
    </row>
    <row r="3927" spans="1:5">
      <c r="A3927" s="441">
        <v>3925</v>
      </c>
      <c r="B3927" s="445"/>
      <c r="C3927" s="446"/>
      <c r="D3927" s="445"/>
      <c r="E3927" s="446"/>
    </row>
    <row r="3928" spans="1:5">
      <c r="A3928" s="441">
        <v>3926</v>
      </c>
      <c r="B3928" s="445"/>
      <c r="C3928" s="446"/>
      <c r="D3928" s="445"/>
      <c r="E3928" s="446"/>
    </row>
    <row r="3929" spans="1:5">
      <c r="A3929" s="441">
        <v>3927</v>
      </c>
      <c r="B3929" s="445"/>
      <c r="C3929" s="446"/>
      <c r="D3929" s="445"/>
      <c r="E3929" s="446"/>
    </row>
    <row r="3930" spans="1:5">
      <c r="A3930" s="441">
        <v>3928</v>
      </c>
      <c r="B3930" s="445"/>
      <c r="C3930" s="446"/>
      <c r="D3930" s="445"/>
      <c r="E3930" s="446"/>
    </row>
    <row r="3931" spans="1:5">
      <c r="A3931" s="441">
        <v>3929</v>
      </c>
      <c r="B3931" s="445"/>
      <c r="C3931" s="446"/>
      <c r="D3931" s="445"/>
      <c r="E3931" s="446"/>
    </row>
    <row r="3932" spans="1:5">
      <c r="A3932" s="441">
        <v>3930</v>
      </c>
      <c r="B3932" s="445"/>
      <c r="C3932" s="446"/>
      <c r="D3932" s="445"/>
      <c r="E3932" s="446"/>
    </row>
    <row r="3933" spans="1:5">
      <c r="A3933" s="441">
        <v>3931</v>
      </c>
      <c r="B3933" s="445"/>
      <c r="C3933" s="446"/>
      <c r="D3933" s="445"/>
      <c r="E3933" s="446"/>
    </row>
    <row r="3934" spans="1:5">
      <c r="A3934" s="441">
        <v>3932</v>
      </c>
      <c r="B3934" s="445"/>
      <c r="C3934" s="446"/>
      <c r="D3934" s="445"/>
      <c r="E3934" s="446"/>
    </row>
    <row r="3935" spans="1:5">
      <c r="A3935" s="441">
        <v>3933</v>
      </c>
      <c r="B3935" s="445"/>
      <c r="C3935" s="446"/>
      <c r="D3935" s="445"/>
      <c r="E3935" s="446"/>
    </row>
    <row r="3936" spans="1:5">
      <c r="A3936" s="441">
        <v>3934</v>
      </c>
      <c r="B3936" s="445"/>
      <c r="C3936" s="446"/>
      <c r="D3936" s="445"/>
      <c r="E3936" s="446"/>
    </row>
    <row r="3937" spans="1:5">
      <c r="A3937" s="441">
        <v>3935</v>
      </c>
      <c r="B3937" s="445"/>
      <c r="C3937" s="446"/>
      <c r="D3937" s="445"/>
      <c r="E3937" s="446"/>
    </row>
    <row r="3938" spans="1:5">
      <c r="A3938" s="441">
        <v>3936</v>
      </c>
      <c r="B3938" s="445"/>
      <c r="C3938" s="446"/>
      <c r="D3938" s="445"/>
      <c r="E3938" s="446"/>
    </row>
    <row r="3939" spans="1:5">
      <c r="A3939" s="441">
        <v>3937</v>
      </c>
      <c r="B3939" s="445"/>
      <c r="C3939" s="446"/>
      <c r="D3939" s="445"/>
      <c r="E3939" s="446"/>
    </row>
    <row r="3940" spans="1:5">
      <c r="A3940" s="441">
        <v>3938</v>
      </c>
      <c r="B3940" s="445"/>
      <c r="C3940" s="446"/>
      <c r="D3940" s="445"/>
      <c r="E3940" s="446"/>
    </row>
    <row r="3941" spans="1:5">
      <c r="A3941" s="441">
        <v>3939</v>
      </c>
      <c r="B3941" s="445"/>
      <c r="C3941" s="446"/>
      <c r="D3941" s="445"/>
      <c r="E3941" s="446"/>
    </row>
    <row r="3942" spans="1:5">
      <c r="A3942" s="441">
        <v>3940</v>
      </c>
      <c r="B3942" s="445"/>
      <c r="C3942" s="446"/>
      <c r="D3942" s="445"/>
      <c r="E3942" s="446"/>
    </row>
    <row r="3943" spans="1:5">
      <c r="A3943" s="441">
        <v>3941</v>
      </c>
      <c r="B3943" s="445"/>
      <c r="C3943" s="446"/>
      <c r="D3943" s="445"/>
      <c r="E3943" s="446"/>
    </row>
    <row r="3944" spans="1:5">
      <c r="A3944" s="441">
        <v>3942</v>
      </c>
      <c r="B3944" s="445"/>
      <c r="C3944" s="446"/>
      <c r="D3944" s="445"/>
      <c r="E3944" s="446"/>
    </row>
    <row r="3945" spans="1:5">
      <c r="A3945" s="441">
        <v>3943</v>
      </c>
      <c r="B3945" s="445"/>
      <c r="C3945" s="446"/>
      <c r="D3945" s="445"/>
      <c r="E3945" s="446"/>
    </row>
    <row r="3946" spans="1:5">
      <c r="A3946" s="441">
        <v>3944</v>
      </c>
      <c r="B3946" s="445"/>
      <c r="C3946" s="446"/>
      <c r="D3946" s="445"/>
      <c r="E3946" s="446"/>
    </row>
    <row r="3947" spans="1:5">
      <c r="A3947" s="441">
        <v>3945</v>
      </c>
      <c r="B3947" s="445"/>
      <c r="C3947" s="446"/>
      <c r="D3947" s="445"/>
      <c r="E3947" s="446"/>
    </row>
    <row r="3948" spans="1:5">
      <c r="A3948" s="441">
        <v>3946</v>
      </c>
      <c r="B3948" s="445"/>
      <c r="C3948" s="446"/>
      <c r="D3948" s="445"/>
      <c r="E3948" s="446"/>
    </row>
    <row r="3949" spans="1:5">
      <c r="A3949" s="441">
        <v>3947</v>
      </c>
      <c r="B3949" s="445"/>
      <c r="C3949" s="446"/>
      <c r="D3949" s="445"/>
      <c r="E3949" s="446"/>
    </row>
    <row r="3950" spans="1:5">
      <c r="A3950" s="441">
        <v>3948</v>
      </c>
      <c r="B3950" s="445"/>
      <c r="C3950" s="446"/>
      <c r="D3950" s="445"/>
      <c r="E3950" s="446"/>
    </row>
    <row r="3951" spans="1:5">
      <c r="A3951" s="441">
        <v>3949</v>
      </c>
      <c r="B3951" s="445"/>
      <c r="C3951" s="446"/>
      <c r="D3951" s="445"/>
      <c r="E3951" s="446"/>
    </row>
    <row r="3952" spans="1:5">
      <c r="A3952" s="441">
        <v>3950</v>
      </c>
      <c r="B3952" s="445"/>
      <c r="C3952" s="446"/>
      <c r="D3952" s="445"/>
      <c r="E3952" s="446"/>
    </row>
    <row r="3953" spans="1:5">
      <c r="A3953" s="441">
        <v>3951</v>
      </c>
      <c r="B3953" s="445"/>
      <c r="C3953" s="446"/>
      <c r="D3953" s="445"/>
      <c r="E3953" s="446"/>
    </row>
    <row r="3954" spans="1:5">
      <c r="A3954" s="441">
        <v>3952</v>
      </c>
      <c r="B3954" s="445"/>
      <c r="C3954" s="446"/>
      <c r="D3954" s="445"/>
      <c r="E3954" s="446"/>
    </row>
    <row r="3955" spans="1:5">
      <c r="A3955" s="441">
        <v>3953</v>
      </c>
      <c r="B3955" s="445"/>
      <c r="C3955" s="446"/>
      <c r="D3955" s="445"/>
      <c r="E3955" s="446"/>
    </row>
    <row r="3956" spans="1:5">
      <c r="A3956" s="441">
        <v>3954</v>
      </c>
      <c r="B3956" s="445"/>
      <c r="C3956" s="446"/>
      <c r="D3956" s="445"/>
      <c r="E3956" s="446"/>
    </row>
    <row r="3957" spans="1:5">
      <c r="A3957" s="441">
        <v>3955</v>
      </c>
      <c r="B3957" s="445"/>
      <c r="C3957" s="446"/>
      <c r="D3957" s="445"/>
      <c r="E3957" s="446"/>
    </row>
    <row r="3958" spans="1:5">
      <c r="A3958" s="441">
        <v>3956</v>
      </c>
      <c r="B3958" s="445"/>
      <c r="C3958" s="446"/>
      <c r="D3958" s="445"/>
      <c r="E3958" s="446"/>
    </row>
    <row r="3959" spans="1:5">
      <c r="A3959" s="441">
        <v>3957</v>
      </c>
      <c r="B3959" s="445"/>
      <c r="C3959" s="446"/>
      <c r="D3959" s="445"/>
      <c r="E3959" s="446"/>
    </row>
    <row r="3960" spans="1:5">
      <c r="A3960" s="441">
        <v>3958</v>
      </c>
      <c r="B3960" s="445"/>
      <c r="C3960" s="446"/>
      <c r="D3960" s="445"/>
      <c r="E3960" s="446"/>
    </row>
    <row r="3961" spans="1:5">
      <c r="A3961" s="441">
        <v>3959</v>
      </c>
      <c r="B3961" s="445"/>
      <c r="C3961" s="446"/>
      <c r="D3961" s="445"/>
      <c r="E3961" s="446"/>
    </row>
    <row r="3962" spans="1:5">
      <c r="A3962" s="441">
        <v>3960</v>
      </c>
      <c r="B3962" s="445"/>
      <c r="C3962" s="446"/>
      <c r="D3962" s="445"/>
      <c r="E3962" s="446"/>
    </row>
    <row r="3963" spans="1:5">
      <c r="A3963" s="441">
        <v>3961</v>
      </c>
      <c r="B3963" s="445"/>
      <c r="C3963" s="446"/>
      <c r="D3963" s="445"/>
      <c r="E3963" s="446"/>
    </row>
    <row r="3964" spans="1:5">
      <c r="A3964" s="441">
        <v>3962</v>
      </c>
      <c r="B3964" s="445"/>
      <c r="C3964" s="446"/>
      <c r="D3964" s="445"/>
      <c r="E3964" s="446"/>
    </row>
    <row r="3965" spans="1:5">
      <c r="A3965" s="441">
        <v>3963</v>
      </c>
      <c r="B3965" s="445"/>
      <c r="C3965" s="446"/>
      <c r="D3965" s="445"/>
      <c r="E3965" s="446"/>
    </row>
    <row r="3966" spans="1:5">
      <c r="A3966" s="441">
        <v>3964</v>
      </c>
      <c r="B3966" s="445"/>
      <c r="C3966" s="446"/>
      <c r="D3966" s="445"/>
      <c r="E3966" s="446"/>
    </row>
    <row r="3967" spans="1:5">
      <c r="A3967" s="441">
        <v>3965</v>
      </c>
      <c r="B3967" s="445"/>
      <c r="C3967" s="446"/>
      <c r="D3967" s="445"/>
      <c r="E3967" s="446"/>
    </row>
    <row r="3968" spans="1:5">
      <c r="A3968" s="441">
        <v>3966</v>
      </c>
      <c r="B3968" s="445"/>
      <c r="C3968" s="446"/>
      <c r="D3968" s="445"/>
      <c r="E3968" s="446"/>
    </row>
    <row r="3969" spans="1:5">
      <c r="A3969" s="441">
        <v>3967</v>
      </c>
      <c r="B3969" s="445"/>
      <c r="C3969" s="446"/>
      <c r="D3969" s="445"/>
      <c r="E3969" s="446"/>
    </row>
    <row r="3970" spans="1:5">
      <c r="A3970" s="441">
        <v>3968</v>
      </c>
      <c r="B3970" s="445"/>
      <c r="C3970" s="446"/>
      <c r="D3970" s="445"/>
      <c r="E3970" s="446"/>
    </row>
    <row r="3971" spans="1:5">
      <c r="A3971" s="441">
        <v>3969</v>
      </c>
      <c r="B3971" s="445"/>
      <c r="C3971" s="446"/>
      <c r="D3971" s="445"/>
      <c r="E3971" s="446"/>
    </row>
    <row r="3972" spans="1:5">
      <c r="A3972" s="441">
        <v>3970</v>
      </c>
      <c r="B3972" s="445"/>
      <c r="C3972" s="446"/>
      <c r="D3972" s="445"/>
      <c r="E3972" s="446"/>
    </row>
    <row r="3973" spans="1:5">
      <c r="A3973" s="441">
        <v>3971</v>
      </c>
      <c r="B3973" s="445"/>
      <c r="C3973" s="446"/>
      <c r="D3973" s="445"/>
      <c r="E3973" s="446"/>
    </row>
    <row r="3974" spans="1:5">
      <c r="A3974" s="441">
        <v>3972</v>
      </c>
      <c r="B3974" s="445"/>
      <c r="C3974" s="446"/>
      <c r="D3974" s="445"/>
      <c r="E3974" s="446"/>
    </row>
    <row r="3975" spans="1:5">
      <c r="A3975" s="441">
        <v>3973</v>
      </c>
      <c r="B3975" s="445"/>
      <c r="C3975" s="446"/>
      <c r="D3975" s="445"/>
      <c r="E3975" s="446"/>
    </row>
    <row r="3976" spans="1:5">
      <c r="A3976" s="441">
        <v>3974</v>
      </c>
      <c r="B3976" s="445"/>
      <c r="C3976" s="446"/>
      <c r="D3976" s="445"/>
      <c r="E3976" s="446"/>
    </row>
    <row r="3977" spans="1:5">
      <c r="A3977" s="441">
        <v>3975</v>
      </c>
      <c r="B3977" s="445"/>
      <c r="C3977" s="446"/>
      <c r="D3977" s="445"/>
      <c r="E3977" s="446"/>
    </row>
    <row r="3978" spans="1:5">
      <c r="A3978" s="441">
        <v>3976</v>
      </c>
      <c r="B3978" s="445"/>
      <c r="C3978" s="446"/>
      <c r="D3978" s="445"/>
      <c r="E3978" s="446"/>
    </row>
    <row r="3979" spans="1:5">
      <c r="A3979" s="441">
        <v>3977</v>
      </c>
      <c r="B3979" s="445"/>
      <c r="C3979" s="446"/>
      <c r="D3979" s="445"/>
      <c r="E3979" s="446"/>
    </row>
    <row r="3980" spans="1:5">
      <c r="A3980" s="441">
        <v>3978</v>
      </c>
      <c r="B3980" s="445"/>
      <c r="C3980" s="446"/>
      <c r="D3980" s="445"/>
      <c r="E3980" s="446"/>
    </row>
    <row r="3981" spans="1:5">
      <c r="A3981" s="441">
        <v>3979</v>
      </c>
      <c r="B3981" s="445"/>
      <c r="C3981" s="446"/>
      <c r="D3981" s="445"/>
      <c r="E3981" s="446"/>
    </row>
    <row r="3982" spans="1:5">
      <c r="A3982" s="441">
        <v>3980</v>
      </c>
      <c r="B3982" s="445"/>
      <c r="C3982" s="446"/>
      <c r="D3982" s="445"/>
      <c r="E3982" s="446"/>
    </row>
    <row r="3983" spans="1:5">
      <c r="A3983" s="441">
        <v>3981</v>
      </c>
      <c r="B3983" s="445"/>
      <c r="C3983" s="446"/>
      <c r="D3983" s="445"/>
      <c r="E3983" s="446"/>
    </row>
    <row r="3984" spans="1:5">
      <c r="A3984" s="441">
        <v>3982</v>
      </c>
      <c r="B3984" s="445"/>
      <c r="C3984" s="446"/>
      <c r="D3984" s="445"/>
      <c r="E3984" s="446"/>
    </row>
    <row r="3985" spans="1:5">
      <c r="A3985" s="441">
        <v>3983</v>
      </c>
      <c r="B3985" s="445"/>
      <c r="C3985" s="446"/>
      <c r="D3985" s="445"/>
      <c r="E3985" s="446"/>
    </row>
    <row r="3986" spans="1:5">
      <c r="A3986" s="441">
        <v>3984</v>
      </c>
      <c r="B3986" s="445"/>
      <c r="C3986" s="446"/>
      <c r="D3986" s="445"/>
      <c r="E3986" s="446"/>
    </row>
    <row r="3987" spans="1:5">
      <c r="A3987" s="441">
        <v>3985</v>
      </c>
      <c r="B3987" s="445"/>
      <c r="C3987" s="446"/>
      <c r="D3987" s="445"/>
      <c r="E3987" s="446"/>
    </row>
    <row r="3988" spans="1:5">
      <c r="A3988" s="441">
        <v>3986</v>
      </c>
      <c r="B3988" s="445"/>
      <c r="C3988" s="446"/>
      <c r="D3988" s="445"/>
      <c r="E3988" s="446"/>
    </row>
    <row r="3989" spans="1:5">
      <c r="A3989" s="441">
        <v>3987</v>
      </c>
      <c r="B3989" s="445"/>
      <c r="C3989" s="446"/>
      <c r="D3989" s="445"/>
      <c r="E3989" s="446"/>
    </row>
    <row r="3990" spans="1:5">
      <c r="A3990" s="441">
        <v>3988</v>
      </c>
      <c r="B3990" s="445"/>
      <c r="C3990" s="446"/>
      <c r="D3990" s="445"/>
      <c r="E3990" s="446"/>
    </row>
    <row r="3991" spans="1:5">
      <c r="A3991" s="441">
        <v>3989</v>
      </c>
      <c r="B3991" s="445"/>
      <c r="C3991" s="446"/>
      <c r="D3991" s="445"/>
      <c r="E3991" s="446"/>
    </row>
    <row r="3992" spans="1:5">
      <c r="A3992" s="441">
        <v>3990</v>
      </c>
      <c r="B3992" s="445"/>
      <c r="C3992" s="446"/>
      <c r="D3992" s="445"/>
      <c r="E3992" s="446"/>
    </row>
    <row r="3993" spans="1:5">
      <c r="A3993" s="441">
        <v>3991</v>
      </c>
      <c r="B3993" s="445"/>
      <c r="C3993" s="446"/>
      <c r="D3993" s="445"/>
      <c r="E3993" s="446"/>
    </row>
    <row r="3994" spans="1:5">
      <c r="A3994" s="441">
        <v>3992</v>
      </c>
      <c r="B3994" s="445"/>
      <c r="C3994" s="446"/>
      <c r="D3994" s="445"/>
      <c r="E3994" s="446"/>
    </row>
    <row r="3995" spans="1:5">
      <c r="A3995" s="441">
        <v>3993</v>
      </c>
      <c r="B3995" s="445"/>
      <c r="C3995" s="446"/>
      <c r="D3995" s="445"/>
      <c r="E3995" s="446"/>
    </row>
    <row r="3996" spans="1:5">
      <c r="A3996" s="441">
        <v>3994</v>
      </c>
      <c r="B3996" s="445"/>
      <c r="C3996" s="446"/>
      <c r="D3996" s="445"/>
      <c r="E3996" s="446"/>
    </row>
    <row r="3997" spans="1:5">
      <c r="A3997" s="441">
        <v>3995</v>
      </c>
      <c r="B3997" s="445"/>
      <c r="C3997" s="446"/>
      <c r="D3997" s="445"/>
      <c r="E3997" s="446"/>
    </row>
    <row r="3998" spans="1:5">
      <c r="A3998" s="441">
        <v>3996</v>
      </c>
      <c r="B3998" s="445"/>
      <c r="C3998" s="446"/>
      <c r="D3998" s="445"/>
      <c r="E3998" s="446"/>
    </row>
    <row r="3999" spans="1:5">
      <c r="A3999" s="441">
        <v>3997</v>
      </c>
      <c r="B3999" s="445"/>
      <c r="C3999" s="446"/>
      <c r="D3999" s="445"/>
      <c r="E3999" s="446"/>
    </row>
    <row r="4000" spans="1:5">
      <c r="A4000" s="441">
        <v>3998</v>
      </c>
      <c r="B4000" s="445"/>
      <c r="C4000" s="446"/>
      <c r="D4000" s="445"/>
      <c r="E4000" s="446"/>
    </row>
    <row r="4001" spans="1:5">
      <c r="A4001" s="441">
        <v>3999</v>
      </c>
      <c r="B4001" s="445"/>
      <c r="C4001" s="446"/>
      <c r="D4001" s="445"/>
      <c r="E4001" s="446"/>
    </row>
    <row r="4002" spans="1:5">
      <c r="A4002" s="441">
        <v>4000</v>
      </c>
      <c r="B4002" s="445"/>
      <c r="C4002" s="446"/>
      <c r="D4002" s="445"/>
      <c r="E4002" s="446"/>
    </row>
    <row r="4003" spans="1:5">
      <c r="A4003" s="441">
        <v>4001</v>
      </c>
      <c r="B4003" s="445"/>
      <c r="C4003" s="446"/>
      <c r="D4003" s="445"/>
      <c r="E4003" s="446"/>
    </row>
    <row r="4004" spans="1:5">
      <c r="A4004" s="441">
        <v>4002</v>
      </c>
      <c r="B4004" s="445"/>
      <c r="C4004" s="446"/>
      <c r="D4004" s="445"/>
      <c r="E4004" s="446"/>
    </row>
    <row r="4005" spans="1:5">
      <c r="A4005" s="441">
        <v>4003</v>
      </c>
      <c r="B4005" s="445"/>
      <c r="C4005" s="446"/>
      <c r="D4005" s="445"/>
      <c r="E4005" s="446"/>
    </row>
    <row r="4006" spans="1:5">
      <c r="A4006" s="441">
        <v>4004</v>
      </c>
      <c r="B4006" s="445"/>
      <c r="C4006" s="446"/>
      <c r="D4006" s="445"/>
      <c r="E4006" s="446"/>
    </row>
    <row r="4007" spans="1:5">
      <c r="A4007" s="441">
        <v>4005</v>
      </c>
      <c r="B4007" s="445"/>
      <c r="C4007" s="446"/>
      <c r="D4007" s="445"/>
      <c r="E4007" s="446"/>
    </row>
    <row r="4008" spans="1:5">
      <c r="A4008" s="441">
        <v>4006</v>
      </c>
      <c r="B4008" s="445"/>
      <c r="C4008" s="446"/>
      <c r="D4008" s="445"/>
      <c r="E4008" s="446"/>
    </row>
    <row r="4009" spans="1:5">
      <c r="A4009" s="441">
        <v>4007</v>
      </c>
      <c r="B4009" s="445"/>
      <c r="C4009" s="446"/>
      <c r="D4009" s="445"/>
      <c r="E4009" s="446"/>
    </row>
    <row r="4010" spans="1:5">
      <c r="A4010" s="441">
        <v>4008</v>
      </c>
      <c r="B4010" s="445"/>
      <c r="C4010" s="446"/>
      <c r="D4010" s="445"/>
      <c r="E4010" s="446"/>
    </row>
    <row r="4011" spans="1:5">
      <c r="A4011" s="441">
        <v>4009</v>
      </c>
      <c r="B4011" s="445"/>
      <c r="C4011" s="446"/>
      <c r="D4011" s="445"/>
      <c r="E4011" s="446"/>
    </row>
    <row r="4012" spans="1:5">
      <c r="A4012" s="441">
        <v>4010</v>
      </c>
      <c r="B4012" s="445"/>
      <c r="C4012" s="446"/>
      <c r="D4012" s="445"/>
      <c r="E4012" s="446"/>
    </row>
    <row r="4013" spans="1:5">
      <c r="A4013" s="441">
        <v>4011</v>
      </c>
      <c r="B4013" s="445"/>
      <c r="C4013" s="446"/>
      <c r="D4013" s="445"/>
      <c r="E4013" s="446"/>
    </row>
    <row r="4014" spans="1:5">
      <c r="A4014" s="441">
        <v>4012</v>
      </c>
      <c r="B4014" s="445"/>
      <c r="C4014" s="446"/>
      <c r="D4014" s="445"/>
      <c r="E4014" s="446"/>
    </row>
    <row r="4015" spans="1:5">
      <c r="A4015" s="441">
        <v>4013</v>
      </c>
      <c r="B4015" s="445"/>
      <c r="C4015" s="446"/>
      <c r="D4015" s="445"/>
      <c r="E4015" s="446"/>
    </row>
    <row r="4016" spans="1:5">
      <c r="A4016" s="441">
        <v>4014</v>
      </c>
      <c r="B4016" s="445"/>
      <c r="C4016" s="446"/>
      <c r="D4016" s="445"/>
      <c r="E4016" s="446"/>
    </row>
    <row r="4017" spans="1:5">
      <c r="A4017" s="441">
        <v>4015</v>
      </c>
      <c r="B4017" s="445"/>
      <c r="C4017" s="446"/>
      <c r="D4017" s="445"/>
      <c r="E4017" s="446"/>
    </row>
    <row r="4018" spans="1:5">
      <c r="A4018" s="441">
        <v>4016</v>
      </c>
      <c r="B4018" s="445"/>
      <c r="C4018" s="446"/>
      <c r="D4018" s="445"/>
      <c r="E4018" s="446"/>
    </row>
    <row r="4019" spans="1:5">
      <c r="A4019" s="441">
        <v>4017</v>
      </c>
      <c r="B4019" s="445"/>
      <c r="C4019" s="446"/>
      <c r="D4019" s="445"/>
      <c r="E4019" s="446"/>
    </row>
    <row r="4020" spans="1:5">
      <c r="A4020" s="441">
        <v>4018</v>
      </c>
      <c r="B4020" s="445"/>
      <c r="C4020" s="446"/>
      <c r="D4020" s="445"/>
      <c r="E4020" s="446"/>
    </row>
    <row r="4021" spans="1:5">
      <c r="A4021" s="441">
        <v>4019</v>
      </c>
      <c r="B4021" s="445"/>
      <c r="C4021" s="446"/>
      <c r="D4021" s="445"/>
      <c r="E4021" s="446"/>
    </row>
    <row r="4022" spans="1:5">
      <c r="A4022" s="441">
        <v>4020</v>
      </c>
      <c r="B4022" s="445"/>
      <c r="C4022" s="446"/>
      <c r="D4022" s="445"/>
      <c r="E4022" s="446"/>
    </row>
    <row r="4023" spans="1:5">
      <c r="A4023" s="441">
        <v>4021</v>
      </c>
      <c r="B4023" s="445"/>
      <c r="C4023" s="446"/>
      <c r="D4023" s="445"/>
      <c r="E4023" s="446"/>
    </row>
    <row r="4024" spans="1:5">
      <c r="A4024" s="441">
        <v>4022</v>
      </c>
      <c r="B4024" s="445"/>
      <c r="C4024" s="446"/>
      <c r="D4024" s="445"/>
      <c r="E4024" s="446"/>
    </row>
    <row r="4025" spans="1:5">
      <c r="A4025" s="441">
        <v>4023</v>
      </c>
      <c r="B4025" s="445"/>
      <c r="C4025" s="446"/>
      <c r="D4025" s="445"/>
      <c r="E4025" s="446"/>
    </row>
    <row r="4026" spans="1:5">
      <c r="A4026" s="441">
        <v>4024</v>
      </c>
      <c r="B4026" s="445"/>
      <c r="C4026" s="446"/>
      <c r="D4026" s="445"/>
      <c r="E4026" s="446"/>
    </row>
    <row r="4027" spans="1:5">
      <c r="A4027" s="441">
        <v>4025</v>
      </c>
      <c r="B4027" s="445"/>
      <c r="C4027" s="446"/>
      <c r="D4027" s="445"/>
      <c r="E4027" s="446"/>
    </row>
    <row r="4028" spans="1:5">
      <c r="A4028" s="441">
        <v>4026</v>
      </c>
      <c r="B4028" s="445"/>
      <c r="C4028" s="446"/>
      <c r="D4028" s="445"/>
      <c r="E4028" s="446"/>
    </row>
    <row r="4029" spans="1:5">
      <c r="A4029" s="441">
        <v>4027</v>
      </c>
      <c r="B4029" s="445"/>
      <c r="C4029" s="446"/>
      <c r="D4029" s="445"/>
      <c r="E4029" s="446"/>
    </row>
    <row r="4030" spans="1:5">
      <c r="A4030" s="441">
        <v>4028</v>
      </c>
      <c r="B4030" s="445"/>
      <c r="C4030" s="446"/>
      <c r="D4030" s="445"/>
      <c r="E4030" s="446"/>
    </row>
    <row r="4031" spans="1:5">
      <c r="A4031" s="441">
        <v>4029</v>
      </c>
      <c r="B4031" s="445"/>
      <c r="C4031" s="446"/>
      <c r="D4031" s="445"/>
      <c r="E4031" s="446"/>
    </row>
    <row r="4032" spans="1:5">
      <c r="A4032" s="441">
        <v>4030</v>
      </c>
      <c r="B4032" s="445"/>
      <c r="C4032" s="446"/>
      <c r="D4032" s="445"/>
      <c r="E4032" s="446"/>
    </row>
    <row r="4033" spans="1:5">
      <c r="A4033" s="441">
        <v>4031</v>
      </c>
      <c r="B4033" s="445"/>
      <c r="C4033" s="446"/>
      <c r="D4033" s="445"/>
      <c r="E4033" s="446"/>
    </row>
    <row r="4034" spans="1:5">
      <c r="A4034" s="441">
        <v>4032</v>
      </c>
      <c r="B4034" s="445"/>
      <c r="C4034" s="446"/>
      <c r="D4034" s="445"/>
      <c r="E4034" s="446"/>
    </row>
    <row r="4035" spans="1:5">
      <c r="A4035" s="441">
        <v>4033</v>
      </c>
      <c r="B4035" s="445"/>
      <c r="C4035" s="446"/>
      <c r="D4035" s="445"/>
      <c r="E4035" s="446"/>
    </row>
    <row r="4036" spans="1:5">
      <c r="A4036" s="441">
        <v>4034</v>
      </c>
      <c r="B4036" s="445"/>
      <c r="C4036" s="446"/>
      <c r="D4036" s="445"/>
      <c r="E4036" s="446"/>
    </row>
    <row r="4037" spans="1:5">
      <c r="A4037" s="441">
        <v>4035</v>
      </c>
      <c r="B4037" s="445"/>
      <c r="C4037" s="446"/>
      <c r="D4037" s="445"/>
      <c r="E4037" s="446"/>
    </row>
    <row r="4038" spans="1:5">
      <c r="A4038" s="441">
        <v>4036</v>
      </c>
      <c r="B4038" s="445"/>
      <c r="C4038" s="446"/>
      <c r="D4038" s="445"/>
      <c r="E4038" s="446"/>
    </row>
    <row r="4039" spans="1:5">
      <c r="A4039" s="441">
        <v>4037</v>
      </c>
      <c r="B4039" s="445"/>
      <c r="C4039" s="446"/>
      <c r="D4039" s="445"/>
      <c r="E4039" s="446"/>
    </row>
    <row r="4040" spans="1:5">
      <c r="A4040" s="441">
        <v>4038</v>
      </c>
      <c r="B4040" s="445"/>
      <c r="C4040" s="446"/>
      <c r="D4040" s="445"/>
      <c r="E4040" s="446"/>
    </row>
    <row r="4041" spans="1:5">
      <c r="A4041" s="441">
        <v>4039</v>
      </c>
      <c r="B4041" s="445"/>
      <c r="C4041" s="446"/>
      <c r="D4041" s="445"/>
      <c r="E4041" s="446"/>
    </row>
    <row r="4042" spans="1:5">
      <c r="A4042" s="441">
        <v>4040</v>
      </c>
      <c r="B4042" s="445"/>
      <c r="C4042" s="446"/>
      <c r="D4042" s="445"/>
      <c r="E4042" s="446"/>
    </row>
    <row r="4043" spans="1:5">
      <c r="A4043" s="441">
        <v>4041</v>
      </c>
      <c r="B4043" s="445"/>
      <c r="C4043" s="446"/>
      <c r="D4043" s="445"/>
      <c r="E4043" s="446"/>
    </row>
    <row r="4044" spans="1:5">
      <c r="A4044" s="441">
        <v>4042</v>
      </c>
      <c r="B4044" s="445"/>
      <c r="C4044" s="446"/>
      <c r="D4044" s="445"/>
      <c r="E4044" s="446"/>
    </row>
    <row r="4045" spans="1:5">
      <c r="A4045" s="441">
        <v>4043</v>
      </c>
      <c r="B4045" s="445"/>
      <c r="C4045" s="446"/>
      <c r="D4045" s="445"/>
      <c r="E4045" s="446"/>
    </row>
    <row r="4046" spans="1:5">
      <c r="A4046" s="441">
        <v>4044</v>
      </c>
      <c r="B4046" s="445"/>
      <c r="C4046" s="446"/>
      <c r="D4046" s="445"/>
      <c r="E4046" s="446"/>
    </row>
    <row r="4047" spans="1:5">
      <c r="A4047" s="441">
        <v>4045</v>
      </c>
      <c r="B4047" s="445"/>
      <c r="C4047" s="446"/>
      <c r="D4047" s="445"/>
      <c r="E4047" s="446"/>
    </row>
    <row r="4048" spans="1:5">
      <c r="A4048" s="441">
        <v>4046</v>
      </c>
      <c r="B4048" s="445"/>
      <c r="C4048" s="446"/>
      <c r="D4048" s="445"/>
      <c r="E4048" s="446"/>
    </row>
    <row r="4049" spans="1:5">
      <c r="A4049" s="441">
        <v>4047</v>
      </c>
      <c r="B4049" s="445"/>
      <c r="C4049" s="446"/>
      <c r="D4049" s="445"/>
      <c r="E4049" s="446"/>
    </row>
    <row r="4050" spans="1:5">
      <c r="A4050" s="441">
        <v>4048</v>
      </c>
      <c r="B4050" s="445"/>
      <c r="C4050" s="446"/>
      <c r="D4050" s="445"/>
      <c r="E4050" s="446"/>
    </row>
    <row r="4051" spans="1:5">
      <c r="A4051" s="441">
        <v>4049</v>
      </c>
      <c r="B4051" s="445"/>
      <c r="C4051" s="446"/>
      <c r="D4051" s="445"/>
      <c r="E4051" s="446"/>
    </row>
    <row r="4052" spans="1:5">
      <c r="A4052" s="441">
        <v>4050</v>
      </c>
      <c r="B4052" s="445"/>
      <c r="C4052" s="446"/>
      <c r="D4052" s="445"/>
      <c r="E4052" s="446"/>
    </row>
    <row r="4053" spans="1:5">
      <c r="A4053" s="441">
        <v>4051</v>
      </c>
      <c r="B4053" s="445"/>
      <c r="C4053" s="446"/>
      <c r="D4053" s="445"/>
      <c r="E4053" s="446"/>
    </row>
    <row r="4054" spans="1:5">
      <c r="A4054" s="441">
        <v>4052</v>
      </c>
      <c r="B4054" s="445"/>
      <c r="C4054" s="446"/>
      <c r="D4054" s="445"/>
      <c r="E4054" s="446"/>
    </row>
    <row r="4055" spans="1:5">
      <c r="A4055" s="441">
        <v>4053</v>
      </c>
      <c r="B4055" s="445"/>
      <c r="C4055" s="446"/>
      <c r="D4055" s="445"/>
      <c r="E4055" s="446"/>
    </row>
    <row r="4056" spans="1:5">
      <c r="A4056" s="441">
        <v>4054</v>
      </c>
      <c r="B4056" s="445"/>
      <c r="C4056" s="446"/>
      <c r="D4056" s="445"/>
      <c r="E4056" s="446"/>
    </row>
    <row r="4057" spans="1:5">
      <c r="A4057" s="441">
        <v>4055</v>
      </c>
      <c r="B4057" s="445"/>
      <c r="C4057" s="446"/>
      <c r="D4057" s="445"/>
      <c r="E4057" s="446"/>
    </row>
    <row r="4058" spans="1:5">
      <c r="A4058" s="441">
        <v>4056</v>
      </c>
      <c r="B4058" s="445"/>
      <c r="C4058" s="446"/>
      <c r="D4058" s="445"/>
      <c r="E4058" s="446"/>
    </row>
    <row r="4059" spans="1:5">
      <c r="A4059" s="441">
        <v>4057</v>
      </c>
      <c r="B4059" s="445"/>
      <c r="C4059" s="446"/>
      <c r="D4059" s="445"/>
      <c r="E4059" s="446"/>
    </row>
    <row r="4060" spans="1:5">
      <c r="A4060" s="441">
        <v>4058</v>
      </c>
      <c r="B4060" s="445"/>
      <c r="C4060" s="446"/>
      <c r="D4060" s="445"/>
      <c r="E4060" s="446"/>
    </row>
    <row r="4061" spans="1:5">
      <c r="A4061" s="441">
        <v>4059</v>
      </c>
      <c r="B4061" s="445"/>
      <c r="C4061" s="446"/>
      <c r="D4061" s="445"/>
      <c r="E4061" s="446"/>
    </row>
    <row r="4062" spans="1:5">
      <c r="A4062" s="441">
        <v>4060</v>
      </c>
      <c r="B4062" s="445"/>
      <c r="C4062" s="446"/>
      <c r="D4062" s="445"/>
      <c r="E4062" s="446"/>
    </row>
    <row r="4063" spans="1:5">
      <c r="A4063" s="441">
        <v>4061</v>
      </c>
      <c r="B4063" s="445"/>
      <c r="C4063" s="446"/>
      <c r="D4063" s="445"/>
      <c r="E4063" s="446"/>
    </row>
    <row r="4064" spans="1:5">
      <c r="A4064" s="441">
        <v>4062</v>
      </c>
      <c r="B4064" s="445"/>
      <c r="C4064" s="446"/>
      <c r="D4064" s="445"/>
      <c r="E4064" s="446"/>
    </row>
    <row r="4065" spans="1:5">
      <c r="A4065" s="441">
        <v>4063</v>
      </c>
      <c r="B4065" s="445"/>
      <c r="C4065" s="446"/>
      <c r="D4065" s="445"/>
      <c r="E4065" s="446"/>
    </row>
    <row r="4066" spans="1:5">
      <c r="A4066" s="441">
        <v>4064</v>
      </c>
      <c r="B4066" s="445"/>
      <c r="C4066" s="446"/>
      <c r="D4066" s="445"/>
      <c r="E4066" s="446"/>
    </row>
    <row r="4067" spans="1:5">
      <c r="A4067" s="441">
        <v>4065</v>
      </c>
      <c r="B4067" s="445"/>
      <c r="C4067" s="446"/>
      <c r="D4067" s="445"/>
      <c r="E4067" s="446"/>
    </row>
    <row r="4068" spans="1:5">
      <c r="A4068" s="441">
        <v>4066</v>
      </c>
      <c r="B4068" s="445"/>
      <c r="C4068" s="446"/>
      <c r="D4068" s="445"/>
      <c r="E4068" s="446"/>
    </row>
    <row r="4069" spans="1:5">
      <c r="A4069" s="441">
        <v>4067</v>
      </c>
      <c r="B4069" s="445"/>
      <c r="C4069" s="446"/>
      <c r="D4069" s="445"/>
      <c r="E4069" s="446"/>
    </row>
    <row r="4070" spans="1:5">
      <c r="A4070" s="441">
        <v>4068</v>
      </c>
      <c r="B4070" s="445"/>
      <c r="C4070" s="446"/>
      <c r="D4070" s="445"/>
      <c r="E4070" s="446"/>
    </row>
    <row r="4071" spans="1:5">
      <c r="A4071" s="441">
        <v>4069</v>
      </c>
      <c r="B4071" s="445"/>
      <c r="C4071" s="446"/>
      <c r="D4071" s="445"/>
      <c r="E4071" s="446"/>
    </row>
    <row r="4072" spans="1:5">
      <c r="A4072" s="441">
        <v>4070</v>
      </c>
      <c r="B4072" s="445"/>
      <c r="C4072" s="446"/>
      <c r="D4072" s="445"/>
      <c r="E4072" s="446"/>
    </row>
    <row r="4073" spans="1:5">
      <c r="A4073" s="441">
        <v>4071</v>
      </c>
      <c r="B4073" s="445"/>
      <c r="C4073" s="446"/>
      <c r="D4073" s="445"/>
      <c r="E4073" s="446"/>
    </row>
    <row r="4074" spans="1:5">
      <c r="A4074" s="441">
        <v>4072</v>
      </c>
      <c r="B4074" s="445"/>
      <c r="C4074" s="446"/>
      <c r="D4074" s="445"/>
      <c r="E4074" s="446"/>
    </row>
    <row r="4075" spans="1:5">
      <c r="A4075" s="441">
        <v>4073</v>
      </c>
      <c r="B4075" s="445"/>
      <c r="C4075" s="446"/>
      <c r="D4075" s="445"/>
      <c r="E4075" s="446"/>
    </row>
    <row r="4076" spans="1:5">
      <c r="A4076" s="441">
        <v>4074</v>
      </c>
      <c r="B4076" s="445"/>
      <c r="C4076" s="446"/>
      <c r="D4076" s="445"/>
      <c r="E4076" s="446"/>
    </row>
    <row r="4077" spans="1:5">
      <c r="A4077" s="441">
        <v>4075</v>
      </c>
      <c r="B4077" s="445"/>
      <c r="C4077" s="446"/>
      <c r="D4077" s="445"/>
      <c r="E4077" s="446"/>
    </row>
    <row r="4078" spans="1:5">
      <c r="A4078" s="441">
        <v>4076</v>
      </c>
      <c r="B4078" s="445"/>
      <c r="C4078" s="446"/>
      <c r="D4078" s="445"/>
      <c r="E4078" s="446"/>
    </row>
    <row r="4079" spans="1:5">
      <c r="A4079" s="441">
        <v>4077</v>
      </c>
      <c r="B4079" s="445"/>
      <c r="C4079" s="446"/>
      <c r="D4079" s="445"/>
      <c r="E4079" s="446"/>
    </row>
    <row r="4080" spans="1:5">
      <c r="A4080" s="441">
        <v>4078</v>
      </c>
      <c r="B4080" s="445"/>
      <c r="C4080" s="446"/>
      <c r="D4080" s="445"/>
      <c r="E4080" s="446"/>
    </row>
    <row r="4081" spans="1:5">
      <c r="A4081" s="441">
        <v>4079</v>
      </c>
      <c r="B4081" s="445"/>
      <c r="C4081" s="446"/>
      <c r="D4081" s="445"/>
      <c r="E4081" s="446"/>
    </row>
    <row r="4082" spans="1:5">
      <c r="A4082" s="441">
        <v>4080</v>
      </c>
      <c r="B4082" s="445"/>
      <c r="C4082" s="446"/>
      <c r="D4082" s="445"/>
      <c r="E4082" s="446"/>
    </row>
    <row r="4083" spans="1:5">
      <c r="A4083" s="441">
        <v>4081</v>
      </c>
      <c r="B4083" s="445"/>
      <c r="C4083" s="446"/>
      <c r="D4083" s="445"/>
      <c r="E4083" s="446"/>
    </row>
    <row r="4084" spans="1:5">
      <c r="A4084" s="441">
        <v>4082</v>
      </c>
      <c r="B4084" s="445"/>
      <c r="C4084" s="446"/>
      <c r="D4084" s="445"/>
      <c r="E4084" s="446"/>
    </row>
    <row r="4085" spans="1:5">
      <c r="A4085" s="441">
        <v>4083</v>
      </c>
      <c r="B4085" s="445"/>
      <c r="C4085" s="446"/>
      <c r="D4085" s="445"/>
      <c r="E4085" s="446"/>
    </row>
    <row r="4086" spans="1:5">
      <c r="A4086" s="441">
        <v>4084</v>
      </c>
      <c r="B4086" s="445"/>
      <c r="C4086" s="446"/>
      <c r="D4086" s="445"/>
      <c r="E4086" s="446"/>
    </row>
    <row r="4087" spans="1:5">
      <c r="A4087" s="441">
        <v>4085</v>
      </c>
      <c r="B4087" s="445"/>
      <c r="C4087" s="446"/>
      <c r="D4087" s="445"/>
      <c r="E4087" s="446"/>
    </row>
    <row r="4088" spans="1:5">
      <c r="A4088" s="441">
        <v>4086</v>
      </c>
      <c r="B4088" s="445"/>
      <c r="C4088" s="446"/>
      <c r="D4088" s="445"/>
      <c r="E4088" s="446"/>
    </row>
    <row r="4089" spans="1:5">
      <c r="A4089" s="441">
        <v>4087</v>
      </c>
      <c r="B4089" s="445"/>
      <c r="C4089" s="446"/>
      <c r="D4089" s="445"/>
      <c r="E4089" s="446"/>
    </row>
    <row r="4090" spans="1:5">
      <c r="A4090" s="441">
        <v>4088</v>
      </c>
      <c r="B4090" s="445"/>
      <c r="C4090" s="446"/>
      <c r="D4090" s="445"/>
      <c r="E4090" s="446"/>
    </row>
    <row r="4091" spans="1:5">
      <c r="A4091" s="441">
        <v>4089</v>
      </c>
      <c r="B4091" s="445"/>
      <c r="C4091" s="446"/>
      <c r="D4091" s="445"/>
      <c r="E4091" s="446"/>
    </row>
    <row r="4092" spans="1:5">
      <c r="A4092" s="441">
        <v>4090</v>
      </c>
      <c r="B4092" s="445"/>
      <c r="C4092" s="446"/>
      <c r="D4092" s="445"/>
      <c r="E4092" s="446"/>
    </row>
    <row r="4093" spans="1:5">
      <c r="A4093" s="441">
        <v>4091</v>
      </c>
      <c r="B4093" s="445"/>
      <c r="C4093" s="446"/>
      <c r="D4093" s="445"/>
      <c r="E4093" s="446"/>
    </row>
    <row r="4094" spans="1:5">
      <c r="A4094" s="441">
        <v>4092</v>
      </c>
      <c r="B4094" s="445"/>
      <c r="C4094" s="446"/>
      <c r="D4094" s="445"/>
      <c r="E4094" s="446"/>
    </row>
    <row r="4095" spans="1:5">
      <c r="A4095" s="441">
        <v>4093</v>
      </c>
      <c r="B4095" s="445"/>
      <c r="C4095" s="446"/>
      <c r="D4095" s="445"/>
      <c r="E4095" s="446"/>
    </row>
    <row r="4096" spans="1:5">
      <c r="A4096" s="441">
        <v>4094</v>
      </c>
      <c r="B4096" s="445"/>
      <c r="C4096" s="446"/>
      <c r="D4096" s="445"/>
      <c r="E4096" s="446"/>
    </row>
    <row r="4097" spans="1:5">
      <c r="A4097" s="441">
        <v>4095</v>
      </c>
      <c r="B4097" s="445"/>
      <c r="C4097" s="446"/>
      <c r="D4097" s="445"/>
      <c r="E4097" s="446"/>
    </row>
    <row r="4098" spans="1:5">
      <c r="A4098" s="441">
        <v>4096</v>
      </c>
      <c r="B4098" s="445"/>
      <c r="C4098" s="446"/>
      <c r="D4098" s="445"/>
      <c r="E4098" s="446"/>
    </row>
    <row r="4099" spans="1:5">
      <c r="A4099" s="441">
        <v>4097</v>
      </c>
      <c r="B4099" s="445"/>
      <c r="C4099" s="446"/>
      <c r="D4099" s="445"/>
      <c r="E4099" s="446"/>
    </row>
    <row r="4100" spans="1:5">
      <c r="A4100" s="441">
        <v>4098</v>
      </c>
      <c r="B4100" s="445"/>
      <c r="C4100" s="446"/>
      <c r="D4100" s="445"/>
      <c r="E4100" s="446"/>
    </row>
    <row r="4101" spans="1:5">
      <c r="A4101" s="441">
        <v>4099</v>
      </c>
      <c r="B4101" s="445"/>
      <c r="C4101" s="446"/>
      <c r="D4101" s="445"/>
      <c r="E4101" s="446"/>
    </row>
    <row r="4102" spans="1:5">
      <c r="A4102" s="441">
        <v>4100</v>
      </c>
      <c r="B4102" s="445"/>
      <c r="C4102" s="446"/>
      <c r="D4102" s="445"/>
      <c r="E4102" s="446"/>
    </row>
    <row r="4103" spans="1:5">
      <c r="A4103" s="441">
        <v>4101</v>
      </c>
      <c r="B4103" s="445"/>
      <c r="C4103" s="446"/>
      <c r="D4103" s="445"/>
      <c r="E4103" s="446"/>
    </row>
    <row r="4104" spans="1:5">
      <c r="A4104" s="441">
        <v>4102</v>
      </c>
      <c r="B4104" s="445"/>
      <c r="C4104" s="446"/>
      <c r="D4104" s="445"/>
      <c r="E4104" s="446"/>
    </row>
    <row r="4105" spans="1:5">
      <c r="A4105" s="441">
        <v>4103</v>
      </c>
      <c r="B4105" s="445"/>
      <c r="C4105" s="446"/>
      <c r="D4105" s="445"/>
      <c r="E4105" s="446"/>
    </row>
    <row r="4106" spans="1:5">
      <c r="A4106" s="441">
        <v>4104</v>
      </c>
      <c r="B4106" s="445"/>
      <c r="C4106" s="446"/>
      <c r="D4106" s="445"/>
      <c r="E4106" s="446"/>
    </row>
    <row r="4107" spans="1:5">
      <c r="A4107" s="441">
        <v>4105</v>
      </c>
      <c r="B4107" s="445"/>
      <c r="C4107" s="446"/>
      <c r="D4107" s="445"/>
      <c r="E4107" s="446"/>
    </row>
    <row r="4108" spans="1:5">
      <c r="A4108" s="441">
        <v>4106</v>
      </c>
      <c r="B4108" s="445"/>
      <c r="C4108" s="446"/>
      <c r="D4108" s="445"/>
      <c r="E4108" s="446"/>
    </row>
    <row r="4109" spans="1:5">
      <c r="A4109" s="441">
        <v>4107</v>
      </c>
      <c r="B4109" s="445"/>
      <c r="C4109" s="446"/>
      <c r="D4109" s="445"/>
      <c r="E4109" s="446"/>
    </row>
    <row r="4110" spans="1:5">
      <c r="A4110" s="441">
        <v>4108</v>
      </c>
      <c r="B4110" s="445"/>
      <c r="C4110" s="446"/>
      <c r="D4110" s="445"/>
      <c r="E4110" s="446"/>
    </row>
    <row r="4111" spans="1:5">
      <c r="A4111" s="441">
        <v>4109</v>
      </c>
      <c r="B4111" s="445"/>
      <c r="C4111" s="446"/>
      <c r="D4111" s="445"/>
      <c r="E4111" s="446"/>
    </row>
    <row r="4112" spans="1:5">
      <c r="A4112" s="441">
        <v>4110</v>
      </c>
      <c r="B4112" s="445"/>
      <c r="C4112" s="446"/>
      <c r="D4112" s="445"/>
      <c r="E4112" s="446"/>
    </row>
    <row r="4113" spans="1:5">
      <c r="A4113" s="441">
        <v>4111</v>
      </c>
      <c r="B4113" s="445"/>
      <c r="C4113" s="446"/>
      <c r="D4113" s="445"/>
      <c r="E4113" s="446"/>
    </row>
    <row r="4114" spans="1:5">
      <c r="A4114" s="441">
        <v>4112</v>
      </c>
      <c r="B4114" s="445"/>
      <c r="C4114" s="446"/>
      <c r="D4114" s="445"/>
      <c r="E4114" s="446"/>
    </row>
    <row r="4115" spans="1:5">
      <c r="A4115" s="441">
        <v>4113</v>
      </c>
      <c r="B4115" s="445"/>
      <c r="C4115" s="446"/>
      <c r="D4115" s="445"/>
      <c r="E4115" s="446"/>
    </row>
    <row r="4116" spans="1:5">
      <c r="A4116" s="441">
        <v>4114</v>
      </c>
      <c r="B4116" s="445"/>
      <c r="C4116" s="446"/>
      <c r="D4116" s="445"/>
      <c r="E4116" s="446"/>
    </row>
    <row r="4117" spans="1:5">
      <c r="A4117" s="441">
        <v>4115</v>
      </c>
      <c r="B4117" s="445"/>
      <c r="C4117" s="446"/>
      <c r="D4117" s="445"/>
      <c r="E4117" s="446"/>
    </row>
    <row r="4118" spans="1:5">
      <c r="A4118" s="441">
        <v>4116</v>
      </c>
      <c r="B4118" s="445"/>
      <c r="C4118" s="446"/>
      <c r="D4118" s="445"/>
      <c r="E4118" s="446"/>
    </row>
    <row r="4119" spans="1:5">
      <c r="A4119" s="441">
        <v>4117</v>
      </c>
      <c r="B4119" s="445"/>
      <c r="C4119" s="446"/>
      <c r="D4119" s="445"/>
      <c r="E4119" s="446"/>
    </row>
    <row r="4120" spans="1:5">
      <c r="A4120" s="441">
        <v>4118</v>
      </c>
      <c r="B4120" s="445"/>
      <c r="C4120" s="446"/>
      <c r="D4120" s="445"/>
      <c r="E4120" s="446"/>
    </row>
    <row r="4121" spans="1:5">
      <c r="A4121" s="441">
        <v>4119</v>
      </c>
      <c r="B4121" s="445"/>
      <c r="C4121" s="446"/>
      <c r="D4121" s="445"/>
      <c r="E4121" s="446"/>
    </row>
    <row r="4122" spans="1:5">
      <c r="A4122" s="441">
        <v>4120</v>
      </c>
      <c r="B4122" s="445"/>
      <c r="C4122" s="446"/>
      <c r="D4122" s="445"/>
      <c r="E4122" s="446"/>
    </row>
    <row r="4123" spans="1:5">
      <c r="A4123" s="441">
        <v>4121</v>
      </c>
      <c r="B4123" s="445"/>
      <c r="C4123" s="446"/>
      <c r="D4123" s="445"/>
      <c r="E4123" s="446"/>
    </row>
    <row r="4124" spans="1:5">
      <c r="A4124" s="441">
        <v>4122</v>
      </c>
      <c r="B4124" s="445"/>
      <c r="C4124" s="446"/>
      <c r="D4124" s="445"/>
      <c r="E4124" s="446"/>
    </row>
    <row r="4125" spans="1:5">
      <c r="A4125" s="441">
        <v>4123</v>
      </c>
      <c r="B4125" s="445"/>
      <c r="C4125" s="446"/>
      <c r="D4125" s="445"/>
      <c r="E4125" s="446"/>
    </row>
    <row r="4126" spans="1:5">
      <c r="A4126" s="441">
        <v>4124</v>
      </c>
      <c r="B4126" s="445"/>
      <c r="C4126" s="446"/>
      <c r="D4126" s="445"/>
      <c r="E4126" s="446"/>
    </row>
    <row r="4127" spans="1:5">
      <c r="A4127" s="441">
        <v>4125</v>
      </c>
      <c r="B4127" s="445"/>
      <c r="C4127" s="446"/>
      <c r="D4127" s="445"/>
      <c r="E4127" s="446"/>
    </row>
    <row r="4128" spans="1:5">
      <c r="A4128" s="441">
        <v>4126</v>
      </c>
      <c r="B4128" s="445"/>
      <c r="C4128" s="446"/>
      <c r="D4128" s="445"/>
      <c r="E4128" s="446"/>
    </row>
    <row r="4129" spans="1:5">
      <c r="A4129" s="441">
        <v>4127</v>
      </c>
      <c r="B4129" s="445"/>
      <c r="C4129" s="446"/>
      <c r="D4129" s="445"/>
      <c r="E4129" s="446"/>
    </row>
    <row r="4130" spans="1:5">
      <c r="A4130" s="441">
        <v>4128</v>
      </c>
      <c r="B4130" s="445"/>
      <c r="C4130" s="446"/>
      <c r="D4130" s="445"/>
      <c r="E4130" s="446"/>
    </row>
    <row r="4131" spans="1:5">
      <c r="A4131" s="441">
        <v>4129</v>
      </c>
      <c r="B4131" s="445"/>
      <c r="C4131" s="446"/>
      <c r="D4131" s="445"/>
      <c r="E4131" s="446"/>
    </row>
    <row r="4132" spans="1:5">
      <c r="A4132" s="441">
        <v>4130</v>
      </c>
      <c r="B4132" s="445"/>
      <c r="C4132" s="446"/>
      <c r="D4132" s="445"/>
      <c r="E4132" s="446"/>
    </row>
    <row r="4133" spans="1:5">
      <c r="A4133" s="441">
        <v>4131</v>
      </c>
      <c r="B4133" s="445"/>
      <c r="C4133" s="446"/>
      <c r="D4133" s="445"/>
      <c r="E4133" s="446"/>
    </row>
    <row r="4134" spans="1:5">
      <c r="A4134" s="441">
        <v>4132</v>
      </c>
      <c r="B4134" s="445"/>
      <c r="C4134" s="446"/>
      <c r="D4134" s="445"/>
      <c r="E4134" s="446"/>
    </row>
    <row r="4135" spans="1:5">
      <c r="A4135" s="441">
        <v>4133</v>
      </c>
      <c r="B4135" s="445"/>
      <c r="C4135" s="446"/>
      <c r="D4135" s="445"/>
      <c r="E4135" s="446"/>
    </row>
    <row r="4136" spans="1:5">
      <c r="A4136" s="441">
        <v>4134</v>
      </c>
      <c r="B4136" s="445"/>
      <c r="C4136" s="446"/>
      <c r="D4136" s="445"/>
      <c r="E4136" s="446"/>
    </row>
    <row r="4137" spans="1:5">
      <c r="A4137" s="441">
        <v>4135</v>
      </c>
      <c r="B4137" s="445"/>
      <c r="C4137" s="446"/>
      <c r="D4137" s="445"/>
      <c r="E4137" s="446"/>
    </row>
    <row r="4138" spans="1:5">
      <c r="A4138" s="441">
        <v>4136</v>
      </c>
      <c r="B4138" s="445"/>
      <c r="C4138" s="446"/>
      <c r="D4138" s="445"/>
      <c r="E4138" s="446"/>
    </row>
    <row r="4139" spans="1:5">
      <c r="A4139" s="441">
        <v>4137</v>
      </c>
      <c r="B4139" s="445"/>
      <c r="C4139" s="446"/>
      <c r="D4139" s="445"/>
      <c r="E4139" s="446"/>
    </row>
    <row r="4140" spans="1:5">
      <c r="A4140" s="441">
        <v>4138</v>
      </c>
      <c r="B4140" s="445"/>
      <c r="C4140" s="446"/>
      <c r="D4140" s="445"/>
      <c r="E4140" s="446"/>
    </row>
    <row r="4141" spans="1:5">
      <c r="A4141" s="441">
        <v>4139</v>
      </c>
      <c r="B4141" s="445"/>
      <c r="C4141" s="446"/>
      <c r="D4141" s="445"/>
      <c r="E4141" s="446"/>
    </row>
    <row r="4142" spans="1:5">
      <c r="A4142" s="441">
        <v>4140</v>
      </c>
      <c r="B4142" s="445"/>
      <c r="C4142" s="446"/>
      <c r="D4142" s="445"/>
      <c r="E4142" s="446"/>
    </row>
    <row r="4143" spans="1:5">
      <c r="A4143" s="441">
        <v>4141</v>
      </c>
      <c r="B4143" s="445"/>
      <c r="C4143" s="446"/>
      <c r="D4143" s="445"/>
      <c r="E4143" s="446"/>
    </row>
    <row r="4144" spans="1:5">
      <c r="A4144" s="441">
        <v>4142</v>
      </c>
      <c r="B4144" s="445"/>
      <c r="C4144" s="446"/>
      <c r="D4144" s="445"/>
      <c r="E4144" s="446"/>
    </row>
    <row r="4145" spans="1:5">
      <c r="A4145" s="441">
        <v>4143</v>
      </c>
      <c r="B4145" s="445"/>
      <c r="C4145" s="446"/>
      <c r="D4145" s="445"/>
      <c r="E4145" s="446"/>
    </row>
    <row r="4146" spans="1:5">
      <c r="A4146" s="441">
        <v>4144</v>
      </c>
      <c r="B4146" s="445"/>
      <c r="C4146" s="446"/>
      <c r="D4146" s="445"/>
      <c r="E4146" s="446"/>
    </row>
    <row r="4147" spans="1:5">
      <c r="A4147" s="441">
        <v>4145</v>
      </c>
      <c r="B4147" s="445"/>
      <c r="C4147" s="446"/>
      <c r="D4147" s="445"/>
      <c r="E4147" s="446"/>
    </row>
    <row r="4148" spans="1:5">
      <c r="A4148" s="441">
        <v>4146</v>
      </c>
      <c r="B4148" s="445"/>
      <c r="C4148" s="446"/>
      <c r="D4148" s="445"/>
      <c r="E4148" s="446"/>
    </row>
    <row r="4149" spans="1:5">
      <c r="A4149" s="441">
        <v>4147</v>
      </c>
      <c r="B4149" s="445"/>
      <c r="C4149" s="446"/>
      <c r="D4149" s="445"/>
      <c r="E4149" s="446"/>
    </row>
    <row r="4150" spans="1:5">
      <c r="A4150" s="441">
        <v>4148</v>
      </c>
      <c r="B4150" s="445"/>
      <c r="C4150" s="446"/>
      <c r="D4150" s="445"/>
      <c r="E4150" s="446"/>
    </row>
    <row r="4151" spans="1:5">
      <c r="A4151" s="441">
        <v>4149</v>
      </c>
      <c r="B4151" s="445"/>
      <c r="C4151" s="446"/>
      <c r="D4151" s="445"/>
      <c r="E4151" s="446"/>
    </row>
    <row r="4152" spans="1:5">
      <c r="A4152" s="441">
        <v>4150</v>
      </c>
      <c r="B4152" s="445"/>
      <c r="C4152" s="446"/>
      <c r="D4152" s="445"/>
      <c r="E4152" s="446"/>
    </row>
    <row r="4153" spans="1:5">
      <c r="A4153" s="441">
        <v>4151</v>
      </c>
      <c r="B4153" s="445"/>
      <c r="C4153" s="446"/>
      <c r="D4153" s="445"/>
      <c r="E4153" s="446"/>
    </row>
    <row r="4154" spans="1:5">
      <c r="A4154" s="441">
        <v>4152</v>
      </c>
      <c r="B4154" s="445"/>
      <c r="C4154" s="446"/>
      <c r="D4154" s="445"/>
      <c r="E4154" s="446"/>
    </row>
    <row r="4155" spans="1:5">
      <c r="A4155" s="441">
        <v>4153</v>
      </c>
      <c r="B4155" s="445"/>
      <c r="C4155" s="446"/>
      <c r="D4155" s="445"/>
      <c r="E4155" s="446"/>
    </row>
    <row r="4156" spans="1:5">
      <c r="A4156" s="441">
        <v>4154</v>
      </c>
      <c r="B4156" s="445"/>
      <c r="C4156" s="446"/>
      <c r="D4156" s="445"/>
      <c r="E4156" s="446"/>
    </row>
    <row r="4157" spans="1:5">
      <c r="A4157" s="441">
        <v>4155</v>
      </c>
      <c r="B4157" s="445"/>
      <c r="C4157" s="446"/>
      <c r="D4157" s="445"/>
      <c r="E4157" s="446"/>
    </row>
    <row r="4158" spans="1:5">
      <c r="A4158" s="441">
        <v>4156</v>
      </c>
      <c r="B4158" s="445"/>
      <c r="C4158" s="446"/>
      <c r="D4158" s="445"/>
      <c r="E4158" s="446"/>
    </row>
    <row r="4159" spans="1:5">
      <c r="A4159" s="441">
        <v>4157</v>
      </c>
      <c r="B4159" s="445"/>
      <c r="C4159" s="446"/>
      <c r="D4159" s="445"/>
      <c r="E4159" s="446"/>
    </row>
    <row r="4160" spans="1:5">
      <c r="A4160" s="441">
        <v>4158</v>
      </c>
      <c r="B4160" s="445"/>
      <c r="C4160" s="446"/>
      <c r="D4160" s="445"/>
      <c r="E4160" s="446"/>
    </row>
    <row r="4161" spans="1:5">
      <c r="A4161" s="441">
        <v>4159</v>
      </c>
      <c r="B4161" s="445"/>
      <c r="C4161" s="446"/>
      <c r="D4161" s="445"/>
      <c r="E4161" s="446"/>
    </row>
    <row r="4162" spans="1:5">
      <c r="A4162" s="441">
        <v>4160</v>
      </c>
      <c r="B4162" s="445"/>
      <c r="C4162" s="446"/>
      <c r="D4162" s="445"/>
      <c r="E4162" s="446"/>
    </row>
    <row r="4163" spans="1:5">
      <c r="A4163" s="441">
        <v>4161</v>
      </c>
      <c r="B4163" s="445"/>
      <c r="C4163" s="446"/>
      <c r="D4163" s="445"/>
      <c r="E4163" s="446"/>
    </row>
    <row r="4164" spans="1:5">
      <c r="A4164" s="441">
        <v>4162</v>
      </c>
      <c r="B4164" s="445"/>
      <c r="C4164" s="446"/>
      <c r="D4164" s="445"/>
      <c r="E4164" s="446"/>
    </row>
    <row r="4165" spans="1:5">
      <c r="A4165" s="441">
        <v>4163</v>
      </c>
      <c r="B4165" s="445"/>
      <c r="C4165" s="446"/>
      <c r="D4165" s="445"/>
      <c r="E4165" s="446"/>
    </row>
    <row r="4166" spans="1:5">
      <c r="A4166" s="441">
        <v>4164</v>
      </c>
      <c r="B4166" s="445"/>
      <c r="C4166" s="446"/>
      <c r="D4166" s="445"/>
      <c r="E4166" s="446"/>
    </row>
    <row r="4167" spans="1:5">
      <c r="A4167" s="441">
        <v>4165</v>
      </c>
      <c r="B4167" s="445"/>
      <c r="C4167" s="446"/>
      <c r="D4167" s="445"/>
      <c r="E4167" s="446"/>
    </row>
    <row r="4168" spans="1:5">
      <c r="A4168" s="441">
        <v>4166</v>
      </c>
      <c r="B4168" s="445"/>
      <c r="C4168" s="446"/>
      <c r="D4168" s="445"/>
      <c r="E4168" s="446"/>
    </row>
    <row r="4169" spans="1:5">
      <c r="A4169" s="441">
        <v>4167</v>
      </c>
      <c r="B4169" s="445"/>
      <c r="C4169" s="446"/>
      <c r="D4169" s="445"/>
      <c r="E4169" s="446"/>
    </row>
    <row r="4170" spans="1:5">
      <c r="A4170" s="441">
        <v>4168</v>
      </c>
      <c r="B4170" s="445"/>
      <c r="C4170" s="446"/>
      <c r="D4170" s="445"/>
      <c r="E4170" s="446"/>
    </row>
    <row r="4171" spans="1:5">
      <c r="A4171" s="441">
        <v>4169</v>
      </c>
      <c r="B4171" s="445"/>
      <c r="C4171" s="446"/>
      <c r="D4171" s="445"/>
      <c r="E4171" s="446"/>
    </row>
    <row r="4172" spans="1:5">
      <c r="A4172" s="441">
        <v>4170</v>
      </c>
      <c r="B4172" s="445"/>
      <c r="C4172" s="446"/>
      <c r="D4172" s="445"/>
      <c r="E4172" s="446"/>
    </row>
    <row r="4173" spans="1:5">
      <c r="A4173" s="441">
        <v>4171</v>
      </c>
      <c r="B4173" s="445"/>
      <c r="C4173" s="446"/>
      <c r="D4173" s="445"/>
      <c r="E4173" s="446"/>
    </row>
    <row r="4174" spans="1:5">
      <c r="A4174" s="441">
        <v>4172</v>
      </c>
      <c r="B4174" s="445"/>
      <c r="C4174" s="446"/>
      <c r="D4174" s="445"/>
      <c r="E4174" s="446"/>
    </row>
    <row r="4175" spans="1:5">
      <c r="A4175" s="441">
        <v>4173</v>
      </c>
      <c r="B4175" s="445"/>
      <c r="C4175" s="446"/>
      <c r="D4175" s="445"/>
      <c r="E4175" s="446"/>
    </row>
    <row r="4176" spans="1:5">
      <c r="A4176" s="441">
        <v>4174</v>
      </c>
      <c r="B4176" s="445"/>
      <c r="C4176" s="446"/>
      <c r="D4176" s="445"/>
      <c r="E4176" s="446"/>
    </row>
    <row r="4177" spans="1:5">
      <c r="A4177" s="441">
        <v>4175</v>
      </c>
      <c r="B4177" s="445"/>
      <c r="C4177" s="446"/>
      <c r="D4177" s="445"/>
      <c r="E4177" s="446"/>
    </row>
    <row r="4178" spans="1:5">
      <c r="A4178" s="441">
        <v>4176</v>
      </c>
      <c r="B4178" s="445"/>
      <c r="C4178" s="446"/>
      <c r="D4178" s="445"/>
      <c r="E4178" s="446"/>
    </row>
    <row r="4179" spans="1:5">
      <c r="A4179" s="441">
        <v>4177</v>
      </c>
      <c r="B4179" s="445"/>
      <c r="C4179" s="446"/>
      <c r="D4179" s="445"/>
      <c r="E4179" s="446"/>
    </row>
    <row r="4180" spans="1:5">
      <c r="A4180" s="441">
        <v>4178</v>
      </c>
      <c r="B4180" s="445"/>
      <c r="C4180" s="446"/>
      <c r="D4180" s="445"/>
      <c r="E4180" s="446"/>
    </row>
    <row r="4181" spans="1:5">
      <c r="A4181" s="441">
        <v>4179</v>
      </c>
      <c r="B4181" s="445"/>
      <c r="C4181" s="446"/>
      <c r="D4181" s="445"/>
      <c r="E4181" s="446"/>
    </row>
    <row r="4182" spans="1:5">
      <c r="A4182" s="441">
        <v>4180</v>
      </c>
      <c r="B4182" s="445"/>
      <c r="C4182" s="446"/>
      <c r="D4182" s="445"/>
      <c r="E4182" s="446"/>
    </row>
    <row r="4183" spans="1:5">
      <c r="A4183" s="441">
        <v>4181</v>
      </c>
      <c r="B4183" s="445"/>
      <c r="C4183" s="446"/>
      <c r="D4183" s="445"/>
      <c r="E4183" s="446"/>
    </row>
    <row r="4184" spans="1:5">
      <c r="A4184" s="441">
        <v>4182</v>
      </c>
      <c r="B4184" s="445"/>
      <c r="C4184" s="446"/>
      <c r="D4184" s="445"/>
      <c r="E4184" s="446"/>
    </row>
    <row r="4185" spans="1:5">
      <c r="A4185" s="441">
        <v>4183</v>
      </c>
      <c r="B4185" s="445"/>
      <c r="C4185" s="446"/>
      <c r="D4185" s="445"/>
      <c r="E4185" s="446"/>
    </row>
    <row r="4186" spans="1:5">
      <c r="A4186" s="441">
        <v>4184</v>
      </c>
      <c r="B4186" s="445"/>
      <c r="C4186" s="446"/>
      <c r="D4186" s="445"/>
      <c r="E4186" s="446"/>
    </row>
    <row r="4187" spans="1:5">
      <c r="A4187" s="441">
        <v>4185</v>
      </c>
      <c r="B4187" s="445"/>
      <c r="C4187" s="446"/>
      <c r="D4187" s="445"/>
      <c r="E4187" s="446"/>
    </row>
    <row r="4188" spans="1:5">
      <c r="A4188" s="441">
        <v>4186</v>
      </c>
      <c r="B4188" s="445"/>
      <c r="C4188" s="446"/>
      <c r="D4188" s="445"/>
      <c r="E4188" s="446"/>
    </row>
    <row r="4189" spans="1:5">
      <c r="A4189" s="441">
        <v>4187</v>
      </c>
      <c r="B4189" s="445"/>
      <c r="C4189" s="446"/>
      <c r="D4189" s="445"/>
      <c r="E4189" s="446"/>
    </row>
    <row r="4190" spans="1:5">
      <c r="A4190" s="441">
        <v>4188</v>
      </c>
      <c r="B4190" s="445"/>
      <c r="C4190" s="446"/>
      <c r="D4190" s="445"/>
      <c r="E4190" s="446"/>
    </row>
    <row r="4191" spans="1:5">
      <c r="A4191" s="441">
        <v>4189</v>
      </c>
      <c r="B4191" s="445"/>
      <c r="C4191" s="446"/>
      <c r="D4191" s="445"/>
      <c r="E4191" s="446"/>
    </row>
    <row r="4192" spans="1:5">
      <c r="A4192" s="441">
        <v>4190</v>
      </c>
      <c r="B4192" s="445"/>
      <c r="C4192" s="446"/>
      <c r="D4192" s="445"/>
      <c r="E4192" s="446"/>
    </row>
    <row r="4193" spans="1:5">
      <c r="A4193" s="441">
        <v>4191</v>
      </c>
      <c r="B4193" s="445"/>
      <c r="C4193" s="446"/>
      <c r="D4193" s="445"/>
      <c r="E4193" s="446"/>
    </row>
    <row r="4194" spans="1:5">
      <c r="A4194" s="441">
        <v>4192</v>
      </c>
      <c r="B4194" s="445"/>
      <c r="C4194" s="446"/>
      <c r="D4194" s="445"/>
      <c r="E4194" s="446"/>
    </row>
    <row r="4195" spans="1:5">
      <c r="A4195" s="441">
        <v>4193</v>
      </c>
      <c r="B4195" s="445"/>
      <c r="C4195" s="446"/>
      <c r="D4195" s="445"/>
      <c r="E4195" s="446"/>
    </row>
    <row r="4196" spans="1:5">
      <c r="A4196" s="441">
        <v>4194</v>
      </c>
      <c r="B4196" s="445"/>
      <c r="C4196" s="446"/>
      <c r="D4196" s="445"/>
      <c r="E4196" s="446"/>
    </row>
    <row r="4197" spans="1:5">
      <c r="A4197" s="441">
        <v>4195</v>
      </c>
      <c r="B4197" s="445"/>
      <c r="C4197" s="446"/>
      <c r="D4197" s="445"/>
      <c r="E4197" s="446"/>
    </row>
    <row r="4198" spans="1:5">
      <c r="A4198" s="441">
        <v>4196</v>
      </c>
      <c r="B4198" s="445"/>
      <c r="C4198" s="446"/>
      <c r="D4198" s="445"/>
      <c r="E4198" s="446"/>
    </row>
    <row r="4199" spans="1:5">
      <c r="A4199" s="441">
        <v>4197</v>
      </c>
      <c r="B4199" s="445"/>
      <c r="C4199" s="446"/>
      <c r="D4199" s="445"/>
      <c r="E4199" s="446"/>
    </row>
    <row r="4200" spans="1:5">
      <c r="A4200" s="441">
        <v>4198</v>
      </c>
      <c r="B4200" s="445"/>
      <c r="C4200" s="446"/>
      <c r="D4200" s="445"/>
      <c r="E4200" s="446"/>
    </row>
    <row r="4201" spans="1:5">
      <c r="A4201" s="441">
        <v>4199</v>
      </c>
      <c r="B4201" s="445"/>
      <c r="C4201" s="446"/>
      <c r="D4201" s="445"/>
      <c r="E4201" s="446"/>
    </row>
    <row r="4202" spans="1:5">
      <c r="A4202" s="441">
        <v>4200</v>
      </c>
      <c r="B4202" s="445"/>
      <c r="C4202" s="446"/>
      <c r="D4202" s="445"/>
      <c r="E4202" s="446"/>
    </row>
    <row r="4203" spans="1:5">
      <c r="A4203" s="441">
        <v>4201</v>
      </c>
      <c r="B4203" s="445"/>
      <c r="C4203" s="446"/>
      <c r="D4203" s="445"/>
      <c r="E4203" s="446"/>
    </row>
    <row r="4204" spans="1:5">
      <c r="A4204" s="441">
        <v>4202</v>
      </c>
      <c r="B4204" s="445"/>
      <c r="C4204" s="446"/>
      <c r="D4204" s="445"/>
      <c r="E4204" s="446"/>
    </row>
    <row r="4205" spans="1:5">
      <c r="A4205" s="441">
        <v>4203</v>
      </c>
      <c r="B4205" s="445"/>
      <c r="C4205" s="446"/>
      <c r="D4205" s="445"/>
      <c r="E4205" s="446"/>
    </row>
    <row r="4206" spans="1:5">
      <c r="A4206" s="441">
        <v>4204</v>
      </c>
      <c r="B4206" s="445"/>
      <c r="C4206" s="446"/>
      <c r="D4206" s="445"/>
      <c r="E4206" s="446"/>
    </row>
    <row r="4207" spans="1:5">
      <c r="A4207" s="441">
        <v>4205</v>
      </c>
      <c r="B4207" s="445"/>
      <c r="C4207" s="446"/>
      <c r="D4207" s="445"/>
      <c r="E4207" s="446"/>
    </row>
    <row r="4208" spans="1:5">
      <c r="A4208" s="441">
        <v>4206</v>
      </c>
      <c r="B4208" s="445"/>
      <c r="C4208" s="446"/>
      <c r="D4208" s="445"/>
      <c r="E4208" s="446"/>
    </row>
    <row r="4209" spans="1:5">
      <c r="A4209" s="441">
        <v>4207</v>
      </c>
      <c r="B4209" s="445"/>
      <c r="C4209" s="446"/>
      <c r="D4209" s="445"/>
      <c r="E4209" s="446"/>
    </row>
    <row r="4210" spans="1:5">
      <c r="A4210" s="441">
        <v>4208</v>
      </c>
      <c r="B4210" s="445"/>
      <c r="C4210" s="446"/>
      <c r="D4210" s="445"/>
      <c r="E4210" s="446"/>
    </row>
    <row r="4211" spans="1:5">
      <c r="A4211" s="441">
        <v>4209</v>
      </c>
      <c r="B4211" s="445"/>
      <c r="C4211" s="446"/>
      <c r="D4211" s="445"/>
      <c r="E4211" s="446"/>
    </row>
    <row r="4212" spans="1:5">
      <c r="A4212" s="441">
        <v>4210</v>
      </c>
      <c r="B4212" s="445"/>
      <c r="C4212" s="446"/>
      <c r="D4212" s="445"/>
      <c r="E4212" s="446"/>
    </row>
    <row r="4213" spans="1:5">
      <c r="A4213" s="441">
        <v>4211</v>
      </c>
      <c r="B4213" s="445"/>
      <c r="C4213" s="446"/>
      <c r="D4213" s="445"/>
      <c r="E4213" s="446"/>
    </row>
    <row r="4214" spans="1:5">
      <c r="A4214" s="441">
        <v>4212</v>
      </c>
      <c r="B4214" s="445"/>
      <c r="C4214" s="446"/>
      <c r="D4214" s="445"/>
      <c r="E4214" s="446"/>
    </row>
    <row r="4215" spans="1:5">
      <c r="A4215" s="441">
        <v>4213</v>
      </c>
      <c r="B4215" s="445"/>
      <c r="C4215" s="446"/>
      <c r="D4215" s="445"/>
      <c r="E4215" s="446"/>
    </row>
    <row r="4216" spans="1:5">
      <c r="A4216" s="441">
        <v>4214</v>
      </c>
      <c r="B4216" s="445"/>
      <c r="C4216" s="446"/>
      <c r="D4216" s="445"/>
      <c r="E4216" s="446"/>
    </row>
    <row r="4217" spans="1:5">
      <c r="A4217" s="441">
        <v>4215</v>
      </c>
      <c r="B4217" s="445"/>
      <c r="C4217" s="446"/>
      <c r="D4217" s="445"/>
      <c r="E4217" s="446"/>
    </row>
    <row r="4218" spans="1:5">
      <c r="A4218" s="441">
        <v>4216</v>
      </c>
      <c r="B4218" s="445"/>
      <c r="C4218" s="446"/>
      <c r="D4218" s="445"/>
      <c r="E4218" s="446"/>
    </row>
    <row r="4219" spans="1:5">
      <c r="A4219" s="441">
        <v>4217</v>
      </c>
      <c r="B4219" s="445"/>
      <c r="C4219" s="446"/>
      <c r="D4219" s="445"/>
      <c r="E4219" s="446"/>
    </row>
    <row r="4220" spans="1:5">
      <c r="A4220" s="441">
        <v>4218</v>
      </c>
      <c r="B4220" s="445"/>
      <c r="C4220" s="446"/>
      <c r="D4220" s="445"/>
      <c r="E4220" s="446"/>
    </row>
    <row r="4221" spans="1:5">
      <c r="A4221" s="441">
        <v>4219</v>
      </c>
      <c r="B4221" s="445"/>
      <c r="C4221" s="446"/>
      <c r="D4221" s="445"/>
      <c r="E4221" s="446"/>
    </row>
    <row r="4222" spans="1:5">
      <c r="A4222" s="441">
        <v>4220</v>
      </c>
      <c r="B4222" s="445"/>
      <c r="C4222" s="446"/>
      <c r="D4222" s="445"/>
      <c r="E4222" s="446"/>
    </row>
    <row r="4223" spans="1:5">
      <c r="A4223" s="441">
        <v>4221</v>
      </c>
      <c r="B4223" s="445"/>
      <c r="C4223" s="446"/>
      <c r="D4223" s="445"/>
      <c r="E4223" s="446"/>
    </row>
    <row r="4224" spans="1:5">
      <c r="A4224" s="441">
        <v>4222</v>
      </c>
      <c r="B4224" s="445"/>
      <c r="C4224" s="446"/>
      <c r="D4224" s="445"/>
      <c r="E4224" s="446"/>
    </row>
    <row r="4225" spans="1:5">
      <c r="A4225" s="441">
        <v>4223</v>
      </c>
      <c r="B4225" s="445"/>
      <c r="C4225" s="446"/>
      <c r="D4225" s="445"/>
      <c r="E4225" s="446"/>
    </row>
    <row r="4226" spans="1:5">
      <c r="A4226" s="441">
        <v>4224</v>
      </c>
      <c r="B4226" s="445"/>
      <c r="C4226" s="446"/>
      <c r="D4226" s="445"/>
      <c r="E4226" s="446"/>
    </row>
    <row r="4227" spans="1:5">
      <c r="A4227" s="441">
        <v>4225</v>
      </c>
      <c r="B4227" s="445"/>
      <c r="C4227" s="446"/>
      <c r="D4227" s="445"/>
      <c r="E4227" s="446"/>
    </row>
    <row r="4228" spans="1:5">
      <c r="A4228" s="441">
        <v>4226</v>
      </c>
      <c r="B4228" s="445"/>
      <c r="C4228" s="446"/>
      <c r="D4228" s="445"/>
      <c r="E4228" s="446"/>
    </row>
    <row r="4229" spans="1:5">
      <c r="A4229" s="441">
        <v>4227</v>
      </c>
      <c r="B4229" s="445"/>
      <c r="C4229" s="446"/>
      <c r="D4229" s="445"/>
      <c r="E4229" s="446"/>
    </row>
    <row r="4230" spans="1:5">
      <c r="A4230" s="441">
        <v>4228</v>
      </c>
      <c r="B4230" s="445"/>
      <c r="C4230" s="446"/>
      <c r="D4230" s="445"/>
      <c r="E4230" s="446"/>
    </row>
    <row r="4231" spans="1:5">
      <c r="A4231" s="441">
        <v>4229</v>
      </c>
      <c r="B4231" s="445"/>
      <c r="C4231" s="446"/>
      <c r="D4231" s="445"/>
      <c r="E4231" s="446"/>
    </row>
    <row r="4232" spans="1:5">
      <c r="A4232" s="441">
        <v>4230</v>
      </c>
      <c r="B4232" s="445"/>
      <c r="C4232" s="446"/>
      <c r="D4232" s="445"/>
      <c r="E4232" s="446"/>
    </row>
    <row r="4233" spans="1:5">
      <c r="A4233" s="441">
        <v>4231</v>
      </c>
      <c r="B4233" s="445"/>
      <c r="C4233" s="446"/>
      <c r="D4233" s="445"/>
      <c r="E4233" s="446"/>
    </row>
    <row r="4234" spans="1:5">
      <c r="A4234" s="441">
        <v>4232</v>
      </c>
      <c r="B4234" s="445"/>
      <c r="C4234" s="446"/>
      <c r="D4234" s="445"/>
      <c r="E4234" s="446"/>
    </row>
    <row r="4235" spans="1:5">
      <c r="A4235" s="441">
        <v>4233</v>
      </c>
      <c r="B4235" s="445"/>
      <c r="C4235" s="446"/>
      <c r="D4235" s="445"/>
      <c r="E4235" s="446"/>
    </row>
    <row r="4236" spans="1:5">
      <c r="A4236" s="441">
        <v>4234</v>
      </c>
      <c r="B4236" s="445"/>
      <c r="C4236" s="446"/>
      <c r="D4236" s="445"/>
      <c r="E4236" s="446"/>
    </row>
    <row r="4237" spans="1:5">
      <c r="A4237" s="441">
        <v>4235</v>
      </c>
      <c r="B4237" s="445"/>
      <c r="C4237" s="446"/>
      <c r="D4237" s="445"/>
      <c r="E4237" s="446"/>
    </row>
    <row r="4238" spans="1:5">
      <c r="A4238" s="441">
        <v>4236</v>
      </c>
      <c r="B4238" s="445"/>
      <c r="C4238" s="446"/>
      <c r="D4238" s="445"/>
      <c r="E4238" s="446"/>
    </row>
    <row r="4239" spans="1:5">
      <c r="A4239" s="441">
        <v>4237</v>
      </c>
      <c r="B4239" s="445"/>
      <c r="C4239" s="446"/>
      <c r="D4239" s="445"/>
      <c r="E4239" s="446"/>
    </row>
    <row r="4240" spans="1:5">
      <c r="A4240" s="441">
        <v>4238</v>
      </c>
      <c r="B4240" s="445"/>
      <c r="C4240" s="446"/>
      <c r="D4240" s="445"/>
      <c r="E4240" s="446"/>
    </row>
    <row r="4241" spans="1:5">
      <c r="A4241" s="441">
        <v>4239</v>
      </c>
      <c r="B4241" s="445"/>
      <c r="C4241" s="446"/>
      <c r="D4241" s="445"/>
      <c r="E4241" s="446"/>
    </row>
    <row r="4242" spans="1:5">
      <c r="A4242" s="441">
        <v>4240</v>
      </c>
      <c r="B4242" s="445"/>
      <c r="C4242" s="446"/>
      <c r="D4242" s="445"/>
      <c r="E4242" s="446"/>
    </row>
    <row r="4243" spans="1:5">
      <c r="A4243" s="441">
        <v>4241</v>
      </c>
      <c r="B4243" s="445"/>
      <c r="C4243" s="446"/>
      <c r="D4243" s="445"/>
      <c r="E4243" s="446"/>
    </row>
    <row r="4244" spans="1:5">
      <c r="A4244" s="441">
        <v>4242</v>
      </c>
      <c r="B4244" s="445"/>
      <c r="C4244" s="446"/>
      <c r="D4244" s="445"/>
      <c r="E4244" s="446"/>
    </row>
    <row r="4245" spans="1:5">
      <c r="A4245" s="441">
        <v>4243</v>
      </c>
      <c r="B4245" s="445"/>
      <c r="C4245" s="446"/>
      <c r="D4245" s="445"/>
      <c r="E4245" s="446"/>
    </row>
    <row r="4246" spans="1:5">
      <c r="A4246" s="441">
        <v>4244</v>
      </c>
      <c r="B4246" s="445"/>
      <c r="C4246" s="446"/>
      <c r="D4246" s="445"/>
      <c r="E4246" s="446"/>
    </row>
    <row r="4247" spans="1:5">
      <c r="A4247" s="441">
        <v>4245</v>
      </c>
      <c r="B4247" s="445"/>
      <c r="C4247" s="446"/>
      <c r="D4247" s="445"/>
      <c r="E4247" s="446"/>
    </row>
    <row r="4248" spans="1:5">
      <c r="A4248" s="441">
        <v>4246</v>
      </c>
      <c r="B4248" s="445"/>
      <c r="C4248" s="446"/>
      <c r="D4248" s="445"/>
      <c r="E4248" s="446"/>
    </row>
    <row r="4249" spans="1:5">
      <c r="A4249" s="441">
        <v>4247</v>
      </c>
      <c r="B4249" s="445"/>
      <c r="C4249" s="446"/>
      <c r="D4249" s="445"/>
      <c r="E4249" s="446"/>
    </row>
    <row r="4250" spans="1:5">
      <c r="A4250" s="441">
        <v>4248</v>
      </c>
      <c r="B4250" s="445"/>
      <c r="C4250" s="446"/>
      <c r="D4250" s="445"/>
      <c r="E4250" s="446"/>
    </row>
    <row r="4251" spans="1:5">
      <c r="A4251" s="441">
        <v>4249</v>
      </c>
      <c r="B4251" s="445"/>
      <c r="C4251" s="446"/>
      <c r="D4251" s="445"/>
      <c r="E4251" s="446"/>
    </row>
    <row r="4252" spans="1:5">
      <c r="A4252" s="441">
        <v>4250</v>
      </c>
      <c r="B4252" s="445"/>
      <c r="C4252" s="446"/>
      <c r="D4252" s="445"/>
      <c r="E4252" s="446"/>
    </row>
    <row r="4253" spans="1:5">
      <c r="A4253" s="441">
        <v>4251</v>
      </c>
      <c r="B4253" s="445"/>
      <c r="C4253" s="446"/>
      <c r="D4253" s="445"/>
      <c r="E4253" s="446"/>
    </row>
    <row r="4254" spans="1:5">
      <c r="A4254" s="441">
        <v>4252</v>
      </c>
      <c r="B4254" s="445"/>
      <c r="C4254" s="446"/>
      <c r="D4254" s="445"/>
      <c r="E4254" s="446"/>
    </row>
    <row r="4255" spans="1:5">
      <c r="A4255" s="441">
        <v>4253</v>
      </c>
      <c r="B4255" s="445"/>
      <c r="C4255" s="446"/>
      <c r="D4255" s="445"/>
      <c r="E4255" s="446"/>
    </row>
    <row r="4256" spans="1:5">
      <c r="A4256" s="441">
        <v>4254</v>
      </c>
      <c r="B4256" s="445"/>
      <c r="C4256" s="446"/>
      <c r="D4256" s="445"/>
      <c r="E4256" s="446"/>
    </row>
    <row r="4257" spans="1:5">
      <c r="A4257" s="441">
        <v>4255</v>
      </c>
      <c r="B4257" s="445"/>
      <c r="C4257" s="446"/>
      <c r="D4257" s="445"/>
      <c r="E4257" s="446"/>
    </row>
    <row r="4258" spans="1:5">
      <c r="A4258" s="441">
        <v>4256</v>
      </c>
      <c r="B4258" s="445"/>
      <c r="C4258" s="446"/>
      <c r="D4258" s="445"/>
      <c r="E4258" s="446"/>
    </row>
    <row r="4259" spans="1:5">
      <c r="A4259" s="441">
        <v>4257</v>
      </c>
      <c r="B4259" s="445"/>
      <c r="C4259" s="446"/>
      <c r="D4259" s="445"/>
      <c r="E4259" s="446"/>
    </row>
    <row r="4260" spans="1:5">
      <c r="A4260" s="441">
        <v>4258</v>
      </c>
      <c r="B4260" s="445"/>
      <c r="C4260" s="446"/>
      <c r="D4260" s="445"/>
      <c r="E4260" s="446"/>
    </row>
    <row r="4261" spans="1:5">
      <c r="A4261" s="441">
        <v>4259</v>
      </c>
      <c r="B4261" s="445"/>
      <c r="C4261" s="446"/>
      <c r="D4261" s="445"/>
      <c r="E4261" s="446"/>
    </row>
    <row r="4262" spans="1:5">
      <c r="A4262" s="441">
        <v>4260</v>
      </c>
      <c r="B4262" s="445"/>
      <c r="C4262" s="446"/>
      <c r="D4262" s="445"/>
      <c r="E4262" s="446"/>
    </row>
    <row r="4263" spans="1:5">
      <c r="A4263" s="441">
        <v>4261</v>
      </c>
      <c r="B4263" s="445"/>
      <c r="C4263" s="446"/>
      <c r="D4263" s="445"/>
      <c r="E4263" s="446"/>
    </row>
    <row r="4264" spans="1:5">
      <c r="A4264" s="441">
        <v>4262</v>
      </c>
      <c r="B4264" s="445"/>
      <c r="C4264" s="446"/>
      <c r="D4264" s="445"/>
      <c r="E4264" s="446"/>
    </row>
    <row r="4265" spans="1:5">
      <c r="A4265" s="441">
        <v>4263</v>
      </c>
      <c r="B4265" s="445"/>
      <c r="C4265" s="446"/>
      <c r="D4265" s="445"/>
      <c r="E4265" s="446"/>
    </row>
    <row r="4266" spans="1:5">
      <c r="A4266" s="441">
        <v>4264</v>
      </c>
      <c r="B4266" s="445"/>
      <c r="C4266" s="446"/>
      <c r="D4266" s="445"/>
      <c r="E4266" s="446"/>
    </row>
    <row r="4267" spans="1:5">
      <c r="A4267" s="441">
        <v>4265</v>
      </c>
      <c r="B4267" s="445"/>
      <c r="C4267" s="446"/>
      <c r="D4267" s="445"/>
      <c r="E4267" s="446"/>
    </row>
    <row r="4268" spans="1:5">
      <c r="A4268" s="441">
        <v>4266</v>
      </c>
      <c r="B4268" s="445"/>
      <c r="C4268" s="446"/>
      <c r="D4268" s="445"/>
      <c r="E4268" s="446"/>
    </row>
    <row r="4269" spans="1:5">
      <c r="A4269" s="441">
        <v>4267</v>
      </c>
      <c r="B4269" s="445"/>
      <c r="C4269" s="446"/>
      <c r="D4269" s="445"/>
      <c r="E4269" s="446"/>
    </row>
    <row r="4270" spans="1:5">
      <c r="A4270" s="441">
        <v>4268</v>
      </c>
      <c r="B4270" s="445"/>
      <c r="C4270" s="446"/>
      <c r="D4270" s="445"/>
      <c r="E4270" s="446"/>
    </row>
    <row r="4271" spans="1:5">
      <c r="A4271" s="441">
        <v>4269</v>
      </c>
      <c r="B4271" s="445"/>
      <c r="C4271" s="446"/>
      <c r="D4271" s="445"/>
      <c r="E4271" s="446"/>
    </row>
    <row r="4272" spans="1:5">
      <c r="A4272" s="441">
        <v>4270</v>
      </c>
      <c r="B4272" s="445"/>
      <c r="C4272" s="446"/>
      <c r="D4272" s="445"/>
      <c r="E4272" s="446"/>
    </row>
    <row r="4273" spans="1:5">
      <c r="A4273" s="441">
        <v>4271</v>
      </c>
      <c r="B4273" s="445"/>
      <c r="C4273" s="446"/>
      <c r="D4273" s="445"/>
      <c r="E4273" s="446"/>
    </row>
    <row r="4274" spans="1:5">
      <c r="A4274" s="441">
        <v>4272</v>
      </c>
      <c r="B4274" s="445"/>
      <c r="C4274" s="446"/>
      <c r="D4274" s="445"/>
      <c r="E4274" s="446"/>
    </row>
    <row r="4275" spans="1:5">
      <c r="A4275" s="441">
        <v>4273</v>
      </c>
      <c r="B4275" s="445"/>
      <c r="C4275" s="446"/>
      <c r="D4275" s="445"/>
      <c r="E4275" s="446"/>
    </row>
    <row r="4276" spans="1:5">
      <c r="A4276" s="441">
        <v>4274</v>
      </c>
      <c r="B4276" s="445"/>
      <c r="C4276" s="446"/>
      <c r="D4276" s="445"/>
      <c r="E4276" s="446"/>
    </row>
    <row r="4277" spans="1:5">
      <c r="A4277" s="441">
        <v>4275</v>
      </c>
      <c r="B4277" s="445"/>
      <c r="C4277" s="446"/>
      <c r="D4277" s="445"/>
      <c r="E4277" s="446"/>
    </row>
    <row r="4278" spans="1:5">
      <c r="A4278" s="441">
        <v>4276</v>
      </c>
      <c r="B4278" s="445"/>
      <c r="C4278" s="446"/>
      <c r="D4278" s="445"/>
      <c r="E4278" s="446"/>
    </row>
    <row r="4279" spans="1:5">
      <c r="A4279" s="441">
        <v>4277</v>
      </c>
      <c r="B4279" s="445"/>
      <c r="C4279" s="446"/>
      <c r="D4279" s="445"/>
      <c r="E4279" s="446"/>
    </row>
    <row r="4280" spans="1:5">
      <c r="A4280" s="441">
        <v>4278</v>
      </c>
      <c r="B4280" s="445"/>
      <c r="C4280" s="446"/>
      <c r="D4280" s="445"/>
      <c r="E4280" s="446"/>
    </row>
    <row r="4281" spans="1:5">
      <c r="A4281" s="441">
        <v>4279</v>
      </c>
      <c r="B4281" s="445"/>
      <c r="C4281" s="446"/>
      <c r="D4281" s="445"/>
      <c r="E4281" s="446"/>
    </row>
    <row r="4282" spans="1:5">
      <c r="A4282" s="441">
        <v>4280</v>
      </c>
      <c r="B4282" s="445"/>
      <c r="C4282" s="446"/>
      <c r="D4282" s="445"/>
      <c r="E4282" s="446"/>
    </row>
    <row r="4283" spans="1:5">
      <c r="A4283" s="441">
        <v>4281</v>
      </c>
      <c r="B4283" s="445"/>
      <c r="C4283" s="446"/>
      <c r="D4283" s="445"/>
      <c r="E4283" s="446"/>
    </row>
    <row r="4284" spans="1:5">
      <c r="A4284" s="441">
        <v>4282</v>
      </c>
      <c r="B4284" s="445"/>
      <c r="C4284" s="446"/>
      <c r="D4284" s="445"/>
      <c r="E4284" s="446"/>
    </row>
    <row r="4285" spans="1:5">
      <c r="A4285" s="441">
        <v>4283</v>
      </c>
      <c r="B4285" s="445"/>
      <c r="C4285" s="446"/>
      <c r="D4285" s="445"/>
      <c r="E4285" s="446"/>
    </row>
    <row r="4286" spans="1:5">
      <c r="A4286" s="441">
        <v>4284</v>
      </c>
      <c r="B4286" s="445"/>
      <c r="C4286" s="446"/>
      <c r="D4286" s="445"/>
      <c r="E4286" s="446"/>
    </row>
    <row r="4287" spans="1:5">
      <c r="A4287" s="441">
        <v>4285</v>
      </c>
      <c r="B4287" s="445"/>
      <c r="C4287" s="446"/>
      <c r="D4287" s="445"/>
      <c r="E4287" s="446"/>
    </row>
    <row r="4288" spans="1:5">
      <c r="A4288" s="441">
        <v>4286</v>
      </c>
      <c r="B4288" s="445"/>
      <c r="C4288" s="446"/>
      <c r="D4288" s="445"/>
      <c r="E4288" s="446"/>
    </row>
    <row r="4289" spans="1:5">
      <c r="A4289" s="441">
        <v>4287</v>
      </c>
      <c r="B4289" s="445"/>
      <c r="C4289" s="446"/>
      <c r="D4289" s="445"/>
      <c r="E4289" s="446"/>
    </row>
    <row r="4290" spans="1:5">
      <c r="A4290" s="441">
        <v>4288</v>
      </c>
      <c r="B4290" s="445"/>
      <c r="C4290" s="446"/>
      <c r="D4290" s="445"/>
      <c r="E4290" s="446"/>
    </row>
    <row r="4291" spans="1:5">
      <c r="A4291" s="441">
        <v>4289</v>
      </c>
      <c r="B4291" s="445"/>
      <c r="C4291" s="446"/>
      <c r="D4291" s="445"/>
      <c r="E4291" s="446"/>
    </row>
    <row r="4292" spans="1:5">
      <c r="A4292" s="441">
        <v>4290</v>
      </c>
      <c r="B4292" s="445"/>
      <c r="C4292" s="446"/>
      <c r="D4292" s="445"/>
      <c r="E4292" s="446"/>
    </row>
    <row r="4293" spans="1:5">
      <c r="A4293" s="441">
        <v>4291</v>
      </c>
      <c r="B4293" s="445"/>
      <c r="C4293" s="446"/>
      <c r="D4293" s="445"/>
      <c r="E4293" s="446"/>
    </row>
    <row r="4294" spans="1:5">
      <c r="A4294" s="441">
        <v>4292</v>
      </c>
      <c r="B4294" s="445"/>
      <c r="C4294" s="446"/>
      <c r="D4294" s="445"/>
      <c r="E4294" s="446"/>
    </row>
    <row r="4295" spans="1:5">
      <c r="A4295" s="441">
        <v>4293</v>
      </c>
      <c r="B4295" s="445"/>
      <c r="C4295" s="446"/>
      <c r="D4295" s="445"/>
      <c r="E4295" s="446"/>
    </row>
    <row r="4296" spans="1:5">
      <c r="A4296" s="441">
        <v>4294</v>
      </c>
      <c r="B4296" s="445"/>
      <c r="C4296" s="446"/>
      <c r="D4296" s="445"/>
      <c r="E4296" s="446"/>
    </row>
    <row r="4297" spans="1:5">
      <c r="A4297" s="441">
        <v>4295</v>
      </c>
      <c r="B4297" s="445"/>
      <c r="C4297" s="446"/>
      <c r="D4297" s="445"/>
      <c r="E4297" s="446"/>
    </row>
    <row r="4298" spans="1:5">
      <c r="A4298" s="441">
        <v>4296</v>
      </c>
      <c r="B4298" s="445"/>
      <c r="C4298" s="446"/>
      <c r="D4298" s="445"/>
      <c r="E4298" s="446"/>
    </row>
    <row r="4299" spans="1:5">
      <c r="A4299" s="441">
        <v>4297</v>
      </c>
      <c r="B4299" s="445"/>
      <c r="C4299" s="446"/>
      <c r="D4299" s="445"/>
      <c r="E4299" s="446"/>
    </row>
    <row r="4300" spans="1:5">
      <c r="A4300" s="441">
        <v>4298</v>
      </c>
      <c r="B4300" s="445"/>
      <c r="C4300" s="446"/>
      <c r="D4300" s="445"/>
      <c r="E4300" s="446"/>
    </row>
    <row r="4301" spans="1:5">
      <c r="A4301" s="441">
        <v>4299</v>
      </c>
      <c r="B4301" s="445"/>
      <c r="C4301" s="446"/>
      <c r="D4301" s="445"/>
      <c r="E4301" s="446"/>
    </row>
    <row r="4302" spans="1:5">
      <c r="A4302" s="441">
        <v>4300</v>
      </c>
      <c r="B4302" s="445"/>
      <c r="C4302" s="446"/>
      <c r="D4302" s="445"/>
      <c r="E4302" s="446"/>
    </row>
    <row r="4303" spans="1:5">
      <c r="A4303" s="441">
        <v>4301</v>
      </c>
      <c r="B4303" s="445"/>
      <c r="C4303" s="446"/>
      <c r="D4303" s="445"/>
      <c r="E4303" s="446"/>
    </row>
    <row r="4304" spans="1:5">
      <c r="A4304" s="441">
        <v>4302</v>
      </c>
      <c r="B4304" s="445"/>
      <c r="C4304" s="446"/>
      <c r="D4304" s="445"/>
      <c r="E4304" s="446"/>
    </row>
    <row r="4305" spans="1:5">
      <c r="A4305" s="441">
        <v>4303</v>
      </c>
      <c r="B4305" s="445"/>
      <c r="C4305" s="446"/>
      <c r="D4305" s="445"/>
      <c r="E4305" s="446"/>
    </row>
    <row r="4306" spans="1:5">
      <c r="A4306" s="441">
        <v>4304</v>
      </c>
      <c r="B4306" s="445"/>
      <c r="C4306" s="446"/>
      <c r="D4306" s="445"/>
      <c r="E4306" s="446"/>
    </row>
    <row r="4307" spans="1:5">
      <c r="A4307" s="441">
        <v>4305</v>
      </c>
      <c r="B4307" s="445"/>
      <c r="C4307" s="446"/>
      <c r="D4307" s="445"/>
      <c r="E4307" s="446"/>
    </row>
    <row r="4308" spans="1:5">
      <c r="A4308" s="441">
        <v>4306</v>
      </c>
      <c r="B4308" s="445"/>
      <c r="C4308" s="446"/>
      <c r="D4308" s="445"/>
      <c r="E4308" s="446"/>
    </row>
    <row r="4309" spans="1:5">
      <c r="A4309" s="441">
        <v>4307</v>
      </c>
      <c r="B4309" s="445"/>
      <c r="C4309" s="446"/>
      <c r="D4309" s="445"/>
      <c r="E4309" s="446"/>
    </row>
    <row r="4310" spans="1:5">
      <c r="A4310" s="441">
        <v>4308</v>
      </c>
      <c r="B4310" s="445"/>
      <c r="C4310" s="446"/>
      <c r="D4310" s="445"/>
      <c r="E4310" s="446"/>
    </row>
    <row r="4311" spans="1:5">
      <c r="A4311" s="441">
        <v>4309</v>
      </c>
      <c r="B4311" s="445"/>
      <c r="C4311" s="446"/>
      <c r="D4311" s="445"/>
      <c r="E4311" s="446"/>
    </row>
    <row r="4312" spans="1:5">
      <c r="A4312" s="441">
        <v>4310</v>
      </c>
      <c r="B4312" s="445"/>
      <c r="C4312" s="446"/>
      <c r="D4312" s="445"/>
      <c r="E4312" s="446"/>
    </row>
    <row r="4313" spans="1:5">
      <c r="A4313" s="441">
        <v>4311</v>
      </c>
      <c r="B4313" s="445"/>
      <c r="C4313" s="446"/>
      <c r="D4313" s="445"/>
      <c r="E4313" s="446"/>
    </row>
    <row r="4314" spans="1:5">
      <c r="A4314" s="441">
        <v>4312</v>
      </c>
      <c r="B4314" s="445"/>
      <c r="C4314" s="446"/>
      <c r="D4314" s="445"/>
      <c r="E4314" s="446"/>
    </row>
    <row r="4315" spans="1:5">
      <c r="A4315" s="441">
        <v>4313</v>
      </c>
      <c r="B4315" s="445"/>
      <c r="C4315" s="446"/>
      <c r="D4315" s="445"/>
      <c r="E4315" s="446"/>
    </row>
    <row r="4316" spans="1:5">
      <c r="A4316" s="441">
        <v>4314</v>
      </c>
      <c r="B4316" s="445"/>
      <c r="C4316" s="446"/>
      <c r="D4316" s="445"/>
      <c r="E4316" s="446"/>
    </row>
    <row r="4317" spans="1:5">
      <c r="A4317" s="441">
        <v>4315</v>
      </c>
      <c r="B4317" s="445"/>
      <c r="C4317" s="446"/>
      <c r="D4317" s="445"/>
      <c r="E4317" s="446"/>
    </row>
    <row r="4318" spans="1:5">
      <c r="A4318" s="441">
        <v>4316</v>
      </c>
      <c r="B4318" s="445"/>
      <c r="C4318" s="446"/>
      <c r="D4318" s="445"/>
      <c r="E4318" s="446"/>
    </row>
    <row r="4319" spans="1:5">
      <c r="A4319" s="441">
        <v>4317</v>
      </c>
      <c r="B4319" s="445"/>
      <c r="C4319" s="446"/>
      <c r="D4319" s="445"/>
      <c r="E4319" s="446"/>
    </row>
    <row r="4320" spans="1:5">
      <c r="A4320" s="441">
        <v>4318</v>
      </c>
      <c r="B4320" s="445"/>
      <c r="C4320" s="446"/>
      <c r="D4320" s="445"/>
      <c r="E4320" s="446"/>
    </row>
    <row r="4321" spans="1:5">
      <c r="A4321" s="441">
        <v>4319</v>
      </c>
      <c r="B4321" s="445"/>
      <c r="C4321" s="446"/>
      <c r="D4321" s="445"/>
      <c r="E4321" s="446"/>
    </row>
    <row r="4322" spans="1:5">
      <c r="A4322" s="441">
        <v>4320</v>
      </c>
      <c r="B4322" s="445"/>
      <c r="C4322" s="446"/>
      <c r="D4322" s="445"/>
      <c r="E4322" s="446"/>
    </row>
    <row r="4323" spans="1:5">
      <c r="A4323" s="441">
        <v>4321</v>
      </c>
      <c r="B4323" s="445"/>
      <c r="C4323" s="446"/>
      <c r="D4323" s="445"/>
      <c r="E4323" s="446"/>
    </row>
    <row r="4324" spans="1:5">
      <c r="A4324" s="441">
        <v>4322</v>
      </c>
      <c r="B4324" s="445"/>
      <c r="C4324" s="446"/>
      <c r="D4324" s="445"/>
      <c r="E4324" s="446"/>
    </row>
    <row r="4325" spans="1:5">
      <c r="A4325" s="441">
        <v>4323</v>
      </c>
      <c r="B4325" s="445"/>
      <c r="C4325" s="446"/>
      <c r="D4325" s="445"/>
      <c r="E4325" s="446"/>
    </row>
    <row r="4326" spans="1:5">
      <c r="A4326" s="441">
        <v>4324</v>
      </c>
      <c r="B4326" s="445"/>
      <c r="C4326" s="446"/>
      <c r="D4326" s="445"/>
      <c r="E4326" s="446"/>
    </row>
    <row r="4327" spans="1:5">
      <c r="A4327" s="441">
        <v>4325</v>
      </c>
      <c r="B4327" s="445"/>
      <c r="C4327" s="446"/>
      <c r="D4327" s="445"/>
      <c r="E4327" s="446"/>
    </row>
    <row r="4328" spans="1:5">
      <c r="A4328" s="441">
        <v>4326</v>
      </c>
      <c r="B4328" s="445"/>
      <c r="C4328" s="446"/>
      <c r="D4328" s="445"/>
      <c r="E4328" s="446"/>
    </row>
    <row r="4329" spans="1:5">
      <c r="A4329" s="441">
        <v>4327</v>
      </c>
      <c r="B4329" s="445"/>
      <c r="C4329" s="446"/>
      <c r="D4329" s="445"/>
      <c r="E4329" s="446"/>
    </row>
    <row r="4330" spans="1:5">
      <c r="A4330" s="441">
        <v>4328</v>
      </c>
      <c r="B4330" s="445"/>
      <c r="C4330" s="446"/>
      <c r="D4330" s="445"/>
      <c r="E4330" s="446"/>
    </row>
    <row r="4331" spans="1:5">
      <c r="A4331" s="441">
        <v>4329</v>
      </c>
      <c r="B4331" s="445"/>
      <c r="C4331" s="446"/>
      <c r="D4331" s="445"/>
      <c r="E4331" s="446"/>
    </row>
    <row r="4332" spans="1:5">
      <c r="A4332" s="441">
        <v>4330</v>
      </c>
      <c r="B4332" s="445"/>
      <c r="C4332" s="446"/>
      <c r="D4332" s="445"/>
      <c r="E4332" s="446"/>
    </row>
    <row r="4333" spans="1:5">
      <c r="A4333" s="441">
        <v>4331</v>
      </c>
      <c r="B4333" s="445"/>
      <c r="C4333" s="446"/>
      <c r="D4333" s="445"/>
      <c r="E4333" s="446"/>
    </row>
    <row r="4334" spans="1:5">
      <c r="A4334" s="441">
        <v>4332</v>
      </c>
      <c r="B4334" s="445"/>
      <c r="C4334" s="446"/>
      <c r="D4334" s="445"/>
      <c r="E4334" s="446"/>
    </row>
    <row r="4335" spans="1:5">
      <c r="A4335" s="441">
        <v>4333</v>
      </c>
      <c r="B4335" s="445"/>
      <c r="C4335" s="446"/>
      <c r="D4335" s="445"/>
      <c r="E4335" s="446"/>
    </row>
    <row r="4336" spans="1:5">
      <c r="A4336" s="441">
        <v>4334</v>
      </c>
      <c r="B4336" s="445"/>
      <c r="C4336" s="446"/>
      <c r="D4336" s="445"/>
      <c r="E4336" s="446"/>
    </row>
    <row r="4337" spans="1:5">
      <c r="A4337" s="441">
        <v>4335</v>
      </c>
      <c r="B4337" s="445"/>
      <c r="C4337" s="446"/>
      <c r="D4337" s="445"/>
      <c r="E4337" s="446"/>
    </row>
    <row r="4338" spans="1:5">
      <c r="A4338" s="441">
        <v>4336</v>
      </c>
      <c r="B4338" s="445"/>
      <c r="C4338" s="446"/>
      <c r="D4338" s="445"/>
      <c r="E4338" s="446"/>
    </row>
    <row r="4339" spans="1:5">
      <c r="A4339" s="441">
        <v>4337</v>
      </c>
      <c r="B4339" s="445"/>
      <c r="C4339" s="446"/>
      <c r="D4339" s="445"/>
      <c r="E4339" s="446"/>
    </row>
    <row r="4340" spans="1:5">
      <c r="A4340" s="441">
        <v>4338</v>
      </c>
      <c r="B4340" s="445"/>
      <c r="C4340" s="446"/>
      <c r="D4340" s="445"/>
      <c r="E4340" s="446"/>
    </row>
    <row r="4341" spans="1:5">
      <c r="A4341" s="441">
        <v>4339</v>
      </c>
      <c r="B4341" s="445"/>
      <c r="C4341" s="446"/>
      <c r="D4341" s="445"/>
      <c r="E4341" s="446"/>
    </row>
    <row r="4342" spans="1:5">
      <c r="A4342" s="441">
        <v>4340</v>
      </c>
      <c r="B4342" s="445"/>
      <c r="C4342" s="446"/>
      <c r="D4342" s="445"/>
      <c r="E4342" s="446"/>
    </row>
    <row r="4343" spans="1:5">
      <c r="A4343" s="441">
        <v>4341</v>
      </c>
      <c r="B4343" s="445"/>
      <c r="C4343" s="446"/>
      <c r="D4343" s="445"/>
      <c r="E4343" s="446"/>
    </row>
    <row r="4344" spans="1:5">
      <c r="A4344" s="441">
        <v>4342</v>
      </c>
      <c r="B4344" s="445"/>
      <c r="C4344" s="446"/>
      <c r="D4344" s="445"/>
      <c r="E4344" s="446"/>
    </row>
    <row r="4345" spans="1:5">
      <c r="A4345" s="441">
        <v>4343</v>
      </c>
      <c r="B4345" s="445"/>
      <c r="C4345" s="446"/>
      <c r="D4345" s="445"/>
      <c r="E4345" s="446"/>
    </row>
    <row r="4346" spans="1:5">
      <c r="A4346" s="441">
        <v>4344</v>
      </c>
      <c r="B4346" s="445"/>
      <c r="C4346" s="446"/>
      <c r="D4346" s="445"/>
      <c r="E4346" s="446"/>
    </row>
    <row r="4347" spans="1:5">
      <c r="A4347" s="441">
        <v>4345</v>
      </c>
      <c r="B4347" s="445"/>
      <c r="C4347" s="446"/>
      <c r="D4347" s="445"/>
      <c r="E4347" s="446"/>
    </row>
    <row r="4348" spans="1:5">
      <c r="A4348" s="441">
        <v>4346</v>
      </c>
      <c r="B4348" s="445"/>
      <c r="C4348" s="446"/>
      <c r="D4348" s="445"/>
      <c r="E4348" s="446"/>
    </row>
    <row r="4349" spans="1:5">
      <c r="A4349" s="441">
        <v>4347</v>
      </c>
      <c r="B4349" s="445"/>
      <c r="C4349" s="446"/>
      <c r="D4349" s="445"/>
      <c r="E4349" s="446"/>
    </row>
    <row r="4350" spans="1:5">
      <c r="A4350" s="441">
        <v>4348</v>
      </c>
      <c r="B4350" s="445"/>
      <c r="C4350" s="446"/>
      <c r="D4350" s="445"/>
      <c r="E4350" s="446"/>
    </row>
    <row r="4351" spans="1:5">
      <c r="A4351" s="441">
        <v>4349</v>
      </c>
      <c r="B4351" s="445"/>
      <c r="C4351" s="446"/>
      <c r="D4351" s="445"/>
      <c r="E4351" s="446"/>
    </row>
    <row r="4352" spans="1:5">
      <c r="A4352" s="441">
        <v>4350</v>
      </c>
      <c r="B4352" s="445"/>
      <c r="C4352" s="446"/>
      <c r="D4352" s="445"/>
      <c r="E4352" s="446"/>
    </row>
    <row r="4353" spans="1:5">
      <c r="A4353" s="441">
        <v>4351</v>
      </c>
      <c r="B4353" s="445"/>
      <c r="C4353" s="446"/>
      <c r="D4353" s="445"/>
      <c r="E4353" s="446"/>
    </row>
    <row r="4354" spans="1:5">
      <c r="A4354" s="441">
        <v>4352</v>
      </c>
      <c r="B4354" s="445"/>
      <c r="C4354" s="446"/>
      <c r="D4354" s="445"/>
      <c r="E4354" s="446"/>
    </row>
    <row r="4355" spans="1:5">
      <c r="A4355" s="441">
        <v>4353</v>
      </c>
      <c r="B4355" s="445"/>
      <c r="C4355" s="446"/>
      <c r="D4355" s="445"/>
      <c r="E4355" s="446"/>
    </row>
    <row r="4356" spans="1:5">
      <c r="A4356" s="441">
        <v>4354</v>
      </c>
      <c r="B4356" s="445"/>
      <c r="C4356" s="446"/>
      <c r="D4356" s="445"/>
      <c r="E4356" s="446"/>
    </row>
    <row r="4357" spans="1:5">
      <c r="A4357" s="441">
        <v>4355</v>
      </c>
      <c r="B4357" s="445"/>
      <c r="C4357" s="446"/>
      <c r="D4357" s="445"/>
      <c r="E4357" s="446"/>
    </row>
    <row r="4358" spans="1:5">
      <c r="A4358" s="441">
        <v>4356</v>
      </c>
      <c r="B4358" s="445"/>
      <c r="C4358" s="446"/>
      <c r="D4358" s="445"/>
      <c r="E4358" s="446"/>
    </row>
    <row r="4359" spans="1:5">
      <c r="A4359" s="441">
        <v>4357</v>
      </c>
      <c r="B4359" s="445"/>
      <c r="C4359" s="446"/>
      <c r="D4359" s="445"/>
      <c r="E4359" s="446"/>
    </row>
    <row r="4360" spans="1:5">
      <c r="A4360" s="441">
        <v>4358</v>
      </c>
      <c r="B4360" s="445"/>
      <c r="C4360" s="446"/>
      <c r="D4360" s="445"/>
      <c r="E4360" s="446"/>
    </row>
    <row r="4361" spans="1:5">
      <c r="A4361" s="441">
        <v>4359</v>
      </c>
      <c r="B4361" s="445"/>
      <c r="C4361" s="446"/>
      <c r="D4361" s="445"/>
      <c r="E4361" s="446"/>
    </row>
    <row r="4362" spans="1:5">
      <c r="A4362" s="441">
        <v>4360</v>
      </c>
      <c r="B4362" s="445"/>
      <c r="C4362" s="446"/>
      <c r="D4362" s="445"/>
      <c r="E4362" s="446"/>
    </row>
    <row r="4363" spans="1:5">
      <c r="A4363" s="441">
        <v>4361</v>
      </c>
      <c r="B4363" s="445"/>
      <c r="C4363" s="446"/>
      <c r="D4363" s="445"/>
      <c r="E4363" s="446"/>
    </row>
    <row r="4364" spans="1:5">
      <c r="A4364" s="441">
        <v>4362</v>
      </c>
      <c r="B4364" s="445"/>
      <c r="C4364" s="446"/>
      <c r="D4364" s="445"/>
      <c r="E4364" s="446"/>
    </row>
    <row r="4365" spans="1:5">
      <c r="A4365" s="441">
        <v>4363</v>
      </c>
      <c r="B4365" s="445"/>
      <c r="C4365" s="446"/>
      <c r="D4365" s="445"/>
      <c r="E4365" s="446"/>
    </row>
    <row r="4366" spans="1:5">
      <c r="A4366" s="441">
        <v>4364</v>
      </c>
      <c r="B4366" s="445"/>
      <c r="C4366" s="446"/>
      <c r="D4366" s="445"/>
      <c r="E4366" s="446"/>
    </row>
    <row r="4367" spans="1:5">
      <c r="A4367" s="441">
        <v>4365</v>
      </c>
      <c r="B4367" s="445"/>
      <c r="C4367" s="446"/>
      <c r="D4367" s="445"/>
      <c r="E4367" s="446"/>
    </row>
    <row r="4368" spans="1:5">
      <c r="A4368" s="441">
        <v>4366</v>
      </c>
      <c r="B4368" s="445"/>
      <c r="C4368" s="446"/>
      <c r="D4368" s="445"/>
      <c r="E4368" s="446"/>
    </row>
    <row r="4369" spans="1:5">
      <c r="A4369" s="441">
        <v>4367</v>
      </c>
      <c r="B4369" s="445"/>
      <c r="C4369" s="446"/>
      <c r="D4369" s="445"/>
      <c r="E4369" s="446"/>
    </row>
    <row r="4370" spans="1:5">
      <c r="A4370" s="441">
        <v>4368</v>
      </c>
      <c r="B4370" s="445"/>
      <c r="C4370" s="446"/>
      <c r="D4370" s="445"/>
      <c r="E4370" s="446"/>
    </row>
    <row r="4371" spans="1:5">
      <c r="A4371" s="441">
        <v>4369</v>
      </c>
      <c r="B4371" s="445"/>
      <c r="C4371" s="446"/>
      <c r="D4371" s="445"/>
      <c r="E4371" s="446"/>
    </row>
    <row r="4372" spans="1:5">
      <c r="A4372" s="441">
        <v>4370</v>
      </c>
      <c r="B4372" s="445"/>
      <c r="C4372" s="446"/>
      <c r="D4372" s="445"/>
      <c r="E4372" s="446"/>
    </row>
    <row r="4373" spans="1:5">
      <c r="A4373" s="441">
        <v>4371</v>
      </c>
      <c r="B4373" s="445"/>
      <c r="C4373" s="446"/>
      <c r="D4373" s="445"/>
      <c r="E4373" s="446"/>
    </row>
    <row r="4374" spans="1:5">
      <c r="A4374" s="441">
        <v>4372</v>
      </c>
      <c r="B4374" s="445"/>
      <c r="C4374" s="446"/>
      <c r="D4374" s="445"/>
      <c r="E4374" s="446"/>
    </row>
    <row r="4375" spans="1:5">
      <c r="A4375" s="441">
        <v>4373</v>
      </c>
      <c r="B4375" s="445"/>
      <c r="C4375" s="446"/>
      <c r="D4375" s="445"/>
      <c r="E4375" s="446"/>
    </row>
    <row r="4376" spans="1:5">
      <c r="A4376" s="441">
        <v>4374</v>
      </c>
      <c r="B4376" s="445"/>
      <c r="C4376" s="446"/>
      <c r="D4376" s="445"/>
      <c r="E4376" s="446"/>
    </row>
    <row r="4377" spans="1:5">
      <c r="A4377" s="441">
        <v>4375</v>
      </c>
      <c r="B4377" s="445"/>
      <c r="C4377" s="446"/>
      <c r="D4377" s="445"/>
      <c r="E4377" s="446"/>
    </row>
    <row r="4378" spans="1:5">
      <c r="A4378" s="441">
        <v>4376</v>
      </c>
      <c r="B4378" s="445"/>
      <c r="C4378" s="446"/>
      <c r="D4378" s="445"/>
      <c r="E4378" s="446"/>
    </row>
    <row r="4379" spans="1:5">
      <c r="A4379" s="441">
        <v>4377</v>
      </c>
      <c r="B4379" s="445"/>
      <c r="C4379" s="446"/>
      <c r="D4379" s="445"/>
      <c r="E4379" s="446"/>
    </row>
    <row r="4380" spans="1:5">
      <c r="A4380" s="441">
        <v>4378</v>
      </c>
      <c r="B4380" s="445"/>
      <c r="C4380" s="446"/>
      <c r="D4380" s="445"/>
      <c r="E4380" s="446"/>
    </row>
    <row r="4381" spans="1:5">
      <c r="A4381" s="441">
        <v>4379</v>
      </c>
      <c r="B4381" s="445"/>
      <c r="C4381" s="446"/>
      <c r="D4381" s="445"/>
      <c r="E4381" s="446"/>
    </row>
    <row r="4382" spans="1:5">
      <c r="A4382" s="441">
        <v>4380</v>
      </c>
      <c r="B4382" s="445"/>
      <c r="C4382" s="446"/>
      <c r="D4382" s="445"/>
      <c r="E4382" s="446"/>
    </row>
    <row r="4383" spans="1:5">
      <c r="A4383" s="441">
        <v>4381</v>
      </c>
      <c r="B4383" s="445"/>
      <c r="C4383" s="446"/>
      <c r="D4383" s="445"/>
      <c r="E4383" s="446"/>
    </row>
    <row r="4384" spans="1:5">
      <c r="A4384" s="441">
        <v>4382</v>
      </c>
      <c r="B4384" s="445"/>
      <c r="C4384" s="446"/>
      <c r="D4384" s="445"/>
      <c r="E4384" s="446"/>
    </row>
    <row r="4385" spans="1:5">
      <c r="A4385" s="441">
        <v>4383</v>
      </c>
      <c r="B4385" s="445"/>
      <c r="C4385" s="446"/>
      <c r="D4385" s="445"/>
      <c r="E4385" s="446"/>
    </row>
    <row r="4386" spans="1:5">
      <c r="A4386" s="441">
        <v>4384</v>
      </c>
      <c r="B4386" s="445"/>
      <c r="C4386" s="446"/>
      <c r="D4386" s="445"/>
      <c r="E4386" s="446"/>
    </row>
    <row r="4387" spans="1:5">
      <c r="A4387" s="441">
        <v>4385</v>
      </c>
      <c r="B4387" s="445"/>
      <c r="C4387" s="446"/>
      <c r="D4387" s="445"/>
      <c r="E4387" s="446"/>
    </row>
    <row r="4388" spans="1:5">
      <c r="A4388" s="441">
        <v>4386</v>
      </c>
      <c r="B4388" s="445"/>
      <c r="C4388" s="446"/>
      <c r="D4388" s="445"/>
      <c r="E4388" s="446"/>
    </row>
    <row r="4389" spans="1:5">
      <c r="A4389" s="441">
        <v>4387</v>
      </c>
      <c r="B4389" s="445"/>
      <c r="C4389" s="446"/>
      <c r="D4389" s="445"/>
      <c r="E4389" s="446"/>
    </row>
    <row r="4390" spans="1:5">
      <c r="A4390" s="441">
        <v>4388</v>
      </c>
      <c r="B4390" s="445"/>
      <c r="C4390" s="446"/>
      <c r="D4390" s="445"/>
      <c r="E4390" s="446"/>
    </row>
    <row r="4391" spans="1:5">
      <c r="A4391" s="441">
        <v>4389</v>
      </c>
      <c r="B4391" s="445"/>
      <c r="C4391" s="446"/>
      <c r="D4391" s="445"/>
      <c r="E4391" s="446"/>
    </row>
    <row r="4392" spans="1:5">
      <c r="A4392" s="441">
        <v>4390</v>
      </c>
      <c r="B4392" s="445"/>
      <c r="C4392" s="446"/>
      <c r="D4392" s="445"/>
      <c r="E4392" s="446"/>
    </row>
    <row r="4393" spans="1:5">
      <c r="A4393" s="441">
        <v>4391</v>
      </c>
      <c r="B4393" s="445"/>
      <c r="C4393" s="446"/>
      <c r="D4393" s="445"/>
      <c r="E4393" s="446"/>
    </row>
    <row r="4394" spans="1:5">
      <c r="A4394" s="441">
        <v>4392</v>
      </c>
      <c r="B4394" s="445"/>
      <c r="C4394" s="446"/>
      <c r="D4394" s="445"/>
      <c r="E4394" s="446"/>
    </row>
    <row r="4395" spans="1:5">
      <c r="A4395" s="441">
        <v>4393</v>
      </c>
      <c r="B4395" s="445"/>
      <c r="C4395" s="446"/>
      <c r="D4395" s="445"/>
      <c r="E4395" s="446"/>
    </row>
    <row r="4396" spans="1:5">
      <c r="A4396" s="441">
        <v>4394</v>
      </c>
      <c r="B4396" s="445"/>
      <c r="C4396" s="446"/>
      <c r="D4396" s="445"/>
      <c r="E4396" s="446"/>
    </row>
    <row r="4397" spans="1:5">
      <c r="A4397" s="441">
        <v>4395</v>
      </c>
      <c r="B4397" s="445"/>
      <c r="C4397" s="446"/>
      <c r="D4397" s="445"/>
      <c r="E4397" s="446"/>
    </row>
    <row r="4398" spans="1:5">
      <c r="A4398" s="441">
        <v>4396</v>
      </c>
      <c r="B4398" s="445"/>
      <c r="C4398" s="446"/>
      <c r="D4398" s="445"/>
      <c r="E4398" s="446"/>
    </row>
    <row r="4399" spans="1:5">
      <c r="A4399" s="441">
        <v>4397</v>
      </c>
      <c r="B4399" s="445"/>
      <c r="C4399" s="446"/>
      <c r="D4399" s="445"/>
      <c r="E4399" s="446"/>
    </row>
    <row r="4400" spans="1:5">
      <c r="A4400" s="441">
        <v>4398</v>
      </c>
      <c r="B4400" s="445"/>
      <c r="C4400" s="446"/>
      <c r="D4400" s="445"/>
      <c r="E4400" s="446"/>
    </row>
    <row r="4401" spans="1:5">
      <c r="A4401" s="441">
        <v>4399</v>
      </c>
      <c r="B4401" s="445"/>
      <c r="C4401" s="446"/>
      <c r="D4401" s="445"/>
      <c r="E4401" s="446"/>
    </row>
    <row r="4402" spans="1:5">
      <c r="A4402" s="441">
        <v>4400</v>
      </c>
      <c r="B4402" s="445"/>
      <c r="C4402" s="446"/>
      <c r="D4402" s="445"/>
      <c r="E4402" s="446"/>
    </row>
    <row r="4403" spans="1:5">
      <c r="A4403" s="441">
        <v>4401</v>
      </c>
      <c r="B4403" s="445"/>
      <c r="C4403" s="446"/>
      <c r="D4403" s="445"/>
      <c r="E4403" s="446"/>
    </row>
    <row r="4404" spans="1:5">
      <c r="A4404" s="441">
        <v>4402</v>
      </c>
      <c r="B4404" s="445"/>
      <c r="C4404" s="446"/>
      <c r="D4404" s="445"/>
      <c r="E4404" s="446"/>
    </row>
    <row r="4405" spans="1:5">
      <c r="A4405" s="441">
        <v>4403</v>
      </c>
      <c r="B4405" s="445"/>
      <c r="C4405" s="446"/>
      <c r="D4405" s="445"/>
      <c r="E4405" s="446"/>
    </row>
    <row r="4406" spans="1:5">
      <c r="A4406" s="441">
        <v>4404</v>
      </c>
      <c r="B4406" s="445"/>
      <c r="C4406" s="446"/>
      <c r="D4406" s="445"/>
      <c r="E4406" s="446"/>
    </row>
    <row r="4407" spans="1:5">
      <c r="A4407" s="441">
        <v>4405</v>
      </c>
      <c r="B4407" s="445"/>
      <c r="C4407" s="446"/>
      <c r="D4407" s="445"/>
      <c r="E4407" s="446"/>
    </row>
    <row r="4408" spans="1:5">
      <c r="A4408" s="441">
        <v>4406</v>
      </c>
      <c r="B4408" s="445"/>
      <c r="C4408" s="446"/>
      <c r="D4408" s="445"/>
      <c r="E4408" s="446"/>
    </row>
    <row r="4409" spans="1:5">
      <c r="A4409" s="441">
        <v>4407</v>
      </c>
      <c r="B4409" s="445"/>
      <c r="C4409" s="446"/>
      <c r="D4409" s="445"/>
      <c r="E4409" s="446"/>
    </row>
    <row r="4410" spans="1:5">
      <c r="A4410" s="441">
        <v>4408</v>
      </c>
      <c r="B4410" s="445"/>
      <c r="C4410" s="446"/>
      <c r="D4410" s="445"/>
      <c r="E4410" s="446"/>
    </row>
    <row r="4411" spans="1:5">
      <c r="A4411" s="441">
        <v>4409</v>
      </c>
      <c r="B4411" s="445"/>
      <c r="C4411" s="446"/>
      <c r="D4411" s="445"/>
      <c r="E4411" s="446"/>
    </row>
    <row r="4412" spans="1:5">
      <c r="A4412" s="441">
        <v>4410</v>
      </c>
      <c r="B4412" s="445"/>
      <c r="C4412" s="446"/>
      <c r="D4412" s="445"/>
      <c r="E4412" s="446"/>
    </row>
    <row r="4413" spans="1:5">
      <c r="A4413" s="441">
        <v>4411</v>
      </c>
      <c r="B4413" s="445"/>
      <c r="C4413" s="446"/>
      <c r="D4413" s="445"/>
      <c r="E4413" s="446"/>
    </row>
    <row r="4414" spans="1:5">
      <c r="A4414" s="441">
        <v>4412</v>
      </c>
      <c r="B4414" s="445"/>
      <c r="C4414" s="446"/>
      <c r="D4414" s="445"/>
      <c r="E4414" s="446"/>
    </row>
    <row r="4415" spans="1:5">
      <c r="A4415" s="441">
        <v>4413</v>
      </c>
      <c r="B4415" s="445"/>
      <c r="C4415" s="446"/>
      <c r="D4415" s="445"/>
      <c r="E4415" s="446"/>
    </row>
    <row r="4416" spans="1:5">
      <c r="A4416" s="441">
        <v>4414</v>
      </c>
      <c r="B4416" s="445"/>
      <c r="C4416" s="446"/>
      <c r="D4416" s="445"/>
      <c r="E4416" s="446"/>
    </row>
    <row r="4417" spans="1:5">
      <c r="A4417" s="441">
        <v>4415</v>
      </c>
      <c r="B4417" s="445"/>
      <c r="C4417" s="446"/>
      <c r="D4417" s="445"/>
      <c r="E4417" s="446"/>
    </row>
    <row r="4418" spans="1:5">
      <c r="A4418" s="441">
        <v>4416</v>
      </c>
      <c r="B4418" s="445"/>
      <c r="C4418" s="446"/>
      <c r="D4418" s="445"/>
      <c r="E4418" s="446"/>
    </row>
    <row r="4419" spans="1:5">
      <c r="A4419" s="441">
        <v>4417</v>
      </c>
      <c r="B4419" s="445"/>
      <c r="C4419" s="446"/>
      <c r="D4419" s="445"/>
      <c r="E4419" s="446"/>
    </row>
    <row r="4420" spans="1:5">
      <c r="A4420" s="441">
        <v>4418</v>
      </c>
      <c r="B4420" s="445"/>
      <c r="C4420" s="446"/>
      <c r="D4420" s="445"/>
      <c r="E4420" s="446"/>
    </row>
    <row r="4421" spans="1:5">
      <c r="A4421" s="441">
        <v>4419</v>
      </c>
      <c r="B4421" s="445"/>
      <c r="C4421" s="446"/>
      <c r="D4421" s="445"/>
      <c r="E4421" s="446"/>
    </row>
    <row r="4422" spans="1:5">
      <c r="A4422" s="441">
        <v>4420</v>
      </c>
      <c r="B4422" s="445"/>
      <c r="C4422" s="446"/>
      <c r="D4422" s="445"/>
      <c r="E4422" s="446"/>
    </row>
    <row r="4423" spans="1:5">
      <c r="A4423" s="441">
        <v>4421</v>
      </c>
      <c r="B4423" s="445"/>
      <c r="C4423" s="446"/>
      <c r="D4423" s="445"/>
      <c r="E4423" s="446"/>
    </row>
    <row r="4424" spans="1:5">
      <c r="A4424" s="441">
        <v>4422</v>
      </c>
      <c r="B4424" s="445"/>
      <c r="C4424" s="446"/>
      <c r="D4424" s="445"/>
      <c r="E4424" s="446"/>
    </row>
    <row r="4425" spans="1:5">
      <c r="A4425" s="441">
        <v>4423</v>
      </c>
      <c r="B4425" s="445"/>
      <c r="C4425" s="446"/>
      <c r="D4425" s="445"/>
      <c r="E4425" s="446"/>
    </row>
    <row r="4426" spans="1:5">
      <c r="A4426" s="441">
        <v>4424</v>
      </c>
      <c r="B4426" s="445"/>
      <c r="C4426" s="446"/>
      <c r="D4426" s="445"/>
      <c r="E4426" s="446"/>
    </row>
    <row r="4427" spans="1:5">
      <c r="A4427" s="441">
        <v>4425</v>
      </c>
      <c r="B4427" s="445"/>
      <c r="C4427" s="446"/>
      <c r="D4427" s="445"/>
      <c r="E4427" s="446"/>
    </row>
    <row r="4428" spans="1:5">
      <c r="A4428" s="441">
        <v>4426</v>
      </c>
      <c r="B4428" s="445"/>
      <c r="C4428" s="446"/>
      <c r="D4428" s="445"/>
      <c r="E4428" s="446"/>
    </row>
    <row r="4429" spans="1:5">
      <c r="A4429" s="441">
        <v>4427</v>
      </c>
      <c r="B4429" s="445"/>
      <c r="C4429" s="446"/>
      <c r="D4429" s="445"/>
      <c r="E4429" s="446"/>
    </row>
    <row r="4430" spans="1:5">
      <c r="A4430" s="441">
        <v>4428</v>
      </c>
      <c r="B4430" s="445"/>
      <c r="C4430" s="446"/>
      <c r="D4430" s="445"/>
      <c r="E4430" s="446"/>
    </row>
    <row r="4431" spans="1:5">
      <c r="A4431" s="441">
        <v>4429</v>
      </c>
      <c r="B4431" s="445"/>
      <c r="C4431" s="446"/>
      <c r="D4431" s="445"/>
      <c r="E4431" s="446"/>
    </row>
    <row r="4432" spans="1:5">
      <c r="A4432" s="441">
        <v>4430</v>
      </c>
      <c r="B4432" s="445"/>
      <c r="C4432" s="446"/>
      <c r="D4432" s="445"/>
      <c r="E4432" s="446"/>
    </row>
    <row r="4433" spans="1:5">
      <c r="A4433" s="441">
        <v>4431</v>
      </c>
      <c r="B4433" s="445"/>
      <c r="C4433" s="446"/>
      <c r="D4433" s="445"/>
      <c r="E4433" s="446"/>
    </row>
    <row r="4434" spans="1:5">
      <c r="A4434" s="441">
        <v>4432</v>
      </c>
      <c r="B4434" s="445"/>
      <c r="C4434" s="446"/>
      <c r="D4434" s="445"/>
      <c r="E4434" s="446"/>
    </row>
    <row r="4435" spans="1:5">
      <c r="A4435" s="441">
        <v>4433</v>
      </c>
      <c r="B4435" s="445"/>
      <c r="C4435" s="446"/>
      <c r="D4435" s="445"/>
      <c r="E4435" s="446"/>
    </row>
    <row r="4436" spans="1:5">
      <c r="A4436" s="441">
        <v>4434</v>
      </c>
      <c r="B4436" s="445"/>
      <c r="C4436" s="446"/>
      <c r="D4436" s="445"/>
      <c r="E4436" s="446"/>
    </row>
    <row r="4437" spans="1:5">
      <c r="A4437" s="441">
        <v>4435</v>
      </c>
      <c r="B4437" s="445"/>
      <c r="C4437" s="446"/>
      <c r="D4437" s="445"/>
      <c r="E4437" s="446"/>
    </row>
    <row r="4438" spans="1:5">
      <c r="A4438" s="441">
        <v>4436</v>
      </c>
      <c r="B4438" s="445"/>
      <c r="C4438" s="446"/>
      <c r="D4438" s="445"/>
      <c r="E4438" s="446"/>
    </row>
    <row r="4439" spans="1:5">
      <c r="A4439" s="441">
        <v>4437</v>
      </c>
      <c r="B4439" s="445"/>
      <c r="C4439" s="446"/>
      <c r="D4439" s="445"/>
      <c r="E4439" s="446"/>
    </row>
    <row r="4440" spans="1:5">
      <c r="A4440" s="441">
        <v>4438</v>
      </c>
      <c r="B4440" s="445"/>
      <c r="C4440" s="446"/>
      <c r="D4440" s="445"/>
      <c r="E4440" s="446"/>
    </row>
    <row r="4441" spans="1:5">
      <c r="A4441" s="441">
        <v>4439</v>
      </c>
      <c r="B4441" s="445"/>
      <c r="C4441" s="446"/>
      <c r="D4441" s="445"/>
      <c r="E4441" s="446"/>
    </row>
    <row r="4442" spans="1:5">
      <c r="A4442" s="441">
        <v>4440</v>
      </c>
      <c r="B4442" s="445"/>
      <c r="C4442" s="446"/>
      <c r="D4442" s="445"/>
      <c r="E4442" s="446"/>
    </row>
    <row r="4443" spans="1:5">
      <c r="A4443" s="441">
        <v>4441</v>
      </c>
      <c r="B4443" s="445"/>
      <c r="C4443" s="446"/>
      <c r="D4443" s="445"/>
      <c r="E4443" s="446"/>
    </row>
    <row r="4444" spans="1:5">
      <c r="A4444" s="441">
        <v>4442</v>
      </c>
      <c r="B4444" s="445"/>
      <c r="C4444" s="446"/>
      <c r="D4444" s="445"/>
      <c r="E4444" s="446"/>
    </row>
    <row r="4445" spans="1:5">
      <c r="A4445" s="441">
        <v>4443</v>
      </c>
      <c r="B4445" s="445"/>
      <c r="C4445" s="446"/>
      <c r="D4445" s="445"/>
      <c r="E4445" s="446"/>
    </row>
    <row r="4446" spans="1:5">
      <c r="A4446" s="441">
        <v>4444</v>
      </c>
      <c r="B4446" s="445"/>
      <c r="C4446" s="446"/>
      <c r="D4446" s="445"/>
      <c r="E4446" s="446"/>
    </row>
    <row r="4447" spans="1:5">
      <c r="A4447" s="441">
        <v>4445</v>
      </c>
      <c r="B4447" s="445"/>
      <c r="C4447" s="446"/>
      <c r="D4447" s="445"/>
      <c r="E4447" s="446"/>
    </row>
    <row r="4448" spans="1:5">
      <c r="A4448" s="441">
        <v>4446</v>
      </c>
      <c r="B4448" s="445"/>
      <c r="C4448" s="446"/>
      <c r="D4448" s="445"/>
      <c r="E4448" s="446"/>
    </row>
    <row r="4449" spans="1:5">
      <c r="A4449" s="441">
        <v>4447</v>
      </c>
      <c r="B4449" s="445"/>
      <c r="C4449" s="446"/>
      <c r="D4449" s="445"/>
      <c r="E4449" s="446"/>
    </row>
    <row r="4450" spans="1:5">
      <c r="A4450" s="441">
        <v>4448</v>
      </c>
      <c r="B4450" s="445"/>
      <c r="C4450" s="446"/>
      <c r="D4450" s="445"/>
      <c r="E4450" s="446"/>
    </row>
    <row r="4451" spans="1:5">
      <c r="A4451" s="441">
        <v>4449</v>
      </c>
      <c r="B4451" s="445"/>
      <c r="C4451" s="446"/>
      <c r="D4451" s="445"/>
      <c r="E4451" s="446"/>
    </row>
    <row r="4452" spans="1:5">
      <c r="A4452" s="441">
        <v>4450</v>
      </c>
      <c r="B4452" s="445"/>
      <c r="C4452" s="446"/>
      <c r="D4452" s="445"/>
      <c r="E4452" s="446"/>
    </row>
    <row r="4453" spans="1:5">
      <c r="A4453" s="441">
        <v>4451</v>
      </c>
      <c r="B4453" s="445"/>
      <c r="C4453" s="446"/>
      <c r="D4453" s="445"/>
      <c r="E4453" s="446"/>
    </row>
    <row r="4454" spans="1:5">
      <c r="A4454" s="441">
        <v>4452</v>
      </c>
      <c r="B4454" s="445"/>
      <c r="C4454" s="446"/>
      <c r="D4454" s="445"/>
      <c r="E4454" s="446"/>
    </row>
    <row r="4455" spans="1:5">
      <c r="A4455" s="441">
        <v>4453</v>
      </c>
      <c r="B4455" s="445"/>
      <c r="C4455" s="446"/>
      <c r="D4455" s="445"/>
      <c r="E4455" s="446"/>
    </row>
    <row r="4456" spans="1:5">
      <c r="A4456" s="441">
        <v>4454</v>
      </c>
      <c r="B4456" s="445"/>
      <c r="C4456" s="446"/>
      <c r="D4456" s="445"/>
      <c r="E4456" s="446"/>
    </row>
    <row r="4457" spans="1:5">
      <c r="A4457" s="441">
        <v>4455</v>
      </c>
      <c r="B4457" s="445"/>
      <c r="C4457" s="446"/>
      <c r="D4457" s="445"/>
      <c r="E4457" s="446"/>
    </row>
    <row r="4458" spans="1:5">
      <c r="A4458" s="441">
        <v>4456</v>
      </c>
      <c r="B4458" s="445"/>
      <c r="C4458" s="446"/>
      <c r="D4458" s="445"/>
      <c r="E4458" s="446"/>
    </row>
    <row r="4459" spans="1:5">
      <c r="A4459" s="441">
        <v>4457</v>
      </c>
      <c r="B4459" s="445"/>
      <c r="C4459" s="446"/>
      <c r="D4459" s="445"/>
      <c r="E4459" s="446"/>
    </row>
    <row r="4460" spans="1:5">
      <c r="A4460" s="441">
        <v>4458</v>
      </c>
      <c r="B4460" s="445"/>
      <c r="C4460" s="446"/>
      <c r="D4460" s="445"/>
      <c r="E4460" s="446"/>
    </row>
    <row r="4461" spans="1:5">
      <c r="A4461" s="441">
        <v>4459</v>
      </c>
      <c r="B4461" s="445"/>
      <c r="C4461" s="446"/>
      <c r="D4461" s="445"/>
      <c r="E4461" s="446"/>
    </row>
    <row r="4462" spans="1:5">
      <c r="A4462" s="441">
        <v>4460</v>
      </c>
      <c r="B4462" s="445"/>
      <c r="C4462" s="446"/>
      <c r="D4462" s="445"/>
      <c r="E4462" s="446"/>
    </row>
    <row r="4463" spans="1:5">
      <c r="A4463" s="441">
        <v>4461</v>
      </c>
      <c r="B4463" s="445"/>
      <c r="C4463" s="446"/>
      <c r="D4463" s="445"/>
      <c r="E4463" s="446"/>
    </row>
    <row r="4464" spans="1:5">
      <c r="A4464" s="441">
        <v>4462</v>
      </c>
      <c r="B4464" s="445"/>
      <c r="C4464" s="446"/>
      <c r="D4464" s="445"/>
      <c r="E4464" s="446"/>
    </row>
    <row r="4465" spans="1:5">
      <c r="A4465" s="441">
        <v>4463</v>
      </c>
      <c r="B4465" s="445"/>
      <c r="C4465" s="446"/>
      <c r="D4465" s="445"/>
      <c r="E4465" s="446"/>
    </row>
    <row r="4466" spans="1:5">
      <c r="A4466" s="441">
        <v>4464</v>
      </c>
      <c r="B4466" s="445"/>
      <c r="C4466" s="446"/>
      <c r="D4466" s="445"/>
      <c r="E4466" s="446"/>
    </row>
    <row r="4467" spans="1:5">
      <c r="A4467" s="441">
        <v>4465</v>
      </c>
      <c r="B4467" s="445"/>
      <c r="C4467" s="446"/>
      <c r="D4467" s="445"/>
      <c r="E4467" s="446"/>
    </row>
    <row r="4468" spans="1:5">
      <c r="A4468" s="441">
        <v>4466</v>
      </c>
      <c r="B4468" s="445"/>
      <c r="C4468" s="446"/>
      <c r="D4468" s="445"/>
      <c r="E4468" s="446"/>
    </row>
    <row r="4469" spans="1:5">
      <c r="A4469" s="441">
        <v>4467</v>
      </c>
      <c r="B4469" s="445"/>
      <c r="C4469" s="446"/>
      <c r="D4469" s="445"/>
      <c r="E4469" s="446"/>
    </row>
    <row r="4470" spans="1:5">
      <c r="A4470" s="441">
        <v>4468</v>
      </c>
      <c r="B4470" s="445"/>
      <c r="C4470" s="446"/>
      <c r="D4470" s="445"/>
      <c r="E4470" s="446"/>
    </row>
    <row r="4471" spans="1:5">
      <c r="A4471" s="441">
        <v>4469</v>
      </c>
      <c r="B4471" s="445"/>
      <c r="C4471" s="446"/>
      <c r="D4471" s="445"/>
      <c r="E4471" s="446"/>
    </row>
    <row r="4472" spans="1:5">
      <c r="A4472" s="441">
        <v>4470</v>
      </c>
      <c r="B4472" s="445"/>
      <c r="C4472" s="446"/>
      <c r="D4472" s="445"/>
      <c r="E4472" s="446"/>
    </row>
    <row r="4473" spans="1:5">
      <c r="A4473" s="441">
        <v>4471</v>
      </c>
      <c r="B4473" s="445"/>
      <c r="C4473" s="446"/>
      <c r="D4473" s="445"/>
      <c r="E4473" s="446"/>
    </row>
    <row r="4474" spans="1:5">
      <c r="A4474" s="441">
        <v>4472</v>
      </c>
      <c r="B4474" s="445"/>
      <c r="C4474" s="446"/>
      <c r="D4474" s="445"/>
      <c r="E4474" s="446"/>
    </row>
    <row r="4475" spans="1:5">
      <c r="A4475" s="441">
        <v>4473</v>
      </c>
      <c r="B4475" s="445"/>
      <c r="C4475" s="446"/>
      <c r="D4475" s="445"/>
      <c r="E4475" s="446"/>
    </row>
    <row r="4476" spans="1:5">
      <c r="A4476" s="441">
        <v>4474</v>
      </c>
      <c r="B4476" s="445"/>
      <c r="C4476" s="446"/>
      <c r="D4476" s="445"/>
      <c r="E4476" s="446"/>
    </row>
    <row r="4477" spans="1:5">
      <c r="A4477" s="441">
        <v>4475</v>
      </c>
      <c r="B4477" s="445"/>
      <c r="C4477" s="446"/>
      <c r="D4477" s="445"/>
      <c r="E4477" s="446"/>
    </row>
    <row r="4478" spans="1:5">
      <c r="A4478" s="441">
        <v>4476</v>
      </c>
      <c r="B4478" s="445"/>
      <c r="C4478" s="446"/>
      <c r="D4478" s="445"/>
      <c r="E4478" s="446"/>
    </row>
    <row r="4479" spans="1:5">
      <c r="A4479" s="441">
        <v>4477</v>
      </c>
      <c r="B4479" s="445"/>
      <c r="C4479" s="446"/>
      <c r="D4479" s="445"/>
      <c r="E4479" s="446"/>
    </row>
    <row r="4480" spans="1:5">
      <c r="A4480" s="441">
        <v>4478</v>
      </c>
      <c r="B4480" s="445"/>
      <c r="C4480" s="446"/>
      <c r="D4480" s="445"/>
      <c r="E4480" s="446"/>
    </row>
    <row r="4481" spans="1:5">
      <c r="A4481" s="441">
        <v>4479</v>
      </c>
      <c r="B4481" s="445"/>
      <c r="C4481" s="446"/>
      <c r="D4481" s="445"/>
      <c r="E4481" s="446"/>
    </row>
    <row r="4482" spans="1:5">
      <c r="A4482" s="441">
        <v>4480</v>
      </c>
      <c r="B4482" s="445"/>
      <c r="C4482" s="446"/>
      <c r="D4482" s="445"/>
      <c r="E4482" s="446"/>
    </row>
    <row r="4483" spans="1:5">
      <c r="A4483" s="441">
        <v>4481</v>
      </c>
      <c r="B4483" s="445"/>
      <c r="C4483" s="446"/>
      <c r="D4483" s="445"/>
      <c r="E4483" s="446"/>
    </row>
    <row r="4484" spans="1:5">
      <c r="A4484" s="441">
        <v>4482</v>
      </c>
      <c r="B4484" s="445"/>
      <c r="C4484" s="446"/>
      <c r="D4484" s="445"/>
      <c r="E4484" s="446"/>
    </row>
    <row r="4485" spans="1:5">
      <c r="A4485" s="441">
        <v>4483</v>
      </c>
      <c r="B4485" s="445"/>
      <c r="C4485" s="446"/>
      <c r="D4485" s="445"/>
      <c r="E4485" s="446"/>
    </row>
    <row r="4486" spans="1:5">
      <c r="A4486" s="441">
        <v>4484</v>
      </c>
      <c r="B4486" s="445"/>
      <c r="C4486" s="446"/>
      <c r="D4486" s="445"/>
      <c r="E4486" s="446"/>
    </row>
    <row r="4487" spans="1:5">
      <c r="A4487" s="441">
        <v>4485</v>
      </c>
      <c r="B4487" s="445"/>
      <c r="C4487" s="446"/>
      <c r="D4487" s="445"/>
      <c r="E4487" s="446"/>
    </row>
    <row r="4488" spans="1:5">
      <c r="A4488" s="441">
        <v>4486</v>
      </c>
      <c r="B4488" s="445"/>
      <c r="C4488" s="446"/>
      <c r="D4488" s="445"/>
      <c r="E4488" s="446"/>
    </row>
    <row r="4489" spans="1:5">
      <c r="A4489" s="441">
        <v>4487</v>
      </c>
      <c r="B4489" s="445"/>
      <c r="C4489" s="446"/>
      <c r="D4489" s="445"/>
      <c r="E4489" s="446"/>
    </row>
    <row r="4490" spans="1:5">
      <c r="A4490" s="441">
        <v>4488</v>
      </c>
      <c r="B4490" s="445"/>
      <c r="C4490" s="446"/>
      <c r="D4490" s="445"/>
      <c r="E4490" s="446"/>
    </row>
    <row r="4491" spans="1:5">
      <c r="A4491" s="441">
        <v>4489</v>
      </c>
      <c r="B4491" s="445"/>
      <c r="C4491" s="446"/>
      <c r="D4491" s="445"/>
      <c r="E4491" s="446"/>
    </row>
    <row r="4492" spans="1:5">
      <c r="A4492" s="441">
        <v>4490</v>
      </c>
      <c r="B4492" s="445"/>
      <c r="C4492" s="446"/>
      <c r="D4492" s="445"/>
      <c r="E4492" s="446"/>
    </row>
    <row r="4493" spans="1:5">
      <c r="A4493" s="441">
        <v>4491</v>
      </c>
      <c r="B4493" s="445"/>
      <c r="C4493" s="446"/>
      <c r="D4493" s="445"/>
      <c r="E4493" s="446"/>
    </row>
    <row r="4494" spans="1:5">
      <c r="A4494" s="441">
        <v>4492</v>
      </c>
      <c r="B4494" s="445"/>
      <c r="C4494" s="446"/>
      <c r="D4494" s="445"/>
      <c r="E4494" s="446"/>
    </row>
    <row r="4495" spans="1:5">
      <c r="A4495" s="441">
        <v>4493</v>
      </c>
      <c r="B4495" s="445"/>
      <c r="C4495" s="446"/>
      <c r="D4495" s="445"/>
      <c r="E4495" s="446"/>
    </row>
    <row r="4496" spans="1:5">
      <c r="A4496" s="441">
        <v>4494</v>
      </c>
      <c r="B4496" s="445"/>
      <c r="C4496" s="446"/>
      <c r="D4496" s="445"/>
      <c r="E4496" s="446"/>
    </row>
    <row r="4497" spans="1:5">
      <c r="A4497" s="441">
        <v>4495</v>
      </c>
      <c r="B4497" s="445"/>
      <c r="C4497" s="446"/>
      <c r="D4497" s="445"/>
      <c r="E4497" s="446"/>
    </row>
    <row r="4498" spans="1:5">
      <c r="A4498" s="441">
        <v>4496</v>
      </c>
      <c r="B4498" s="445"/>
      <c r="C4498" s="446"/>
      <c r="D4498" s="445"/>
      <c r="E4498" s="446"/>
    </row>
    <row r="4499" spans="1:5">
      <c r="A4499" s="441">
        <v>4497</v>
      </c>
      <c r="B4499" s="445"/>
      <c r="C4499" s="446"/>
      <c r="D4499" s="445"/>
      <c r="E4499" s="446"/>
    </row>
    <row r="4500" spans="1:5">
      <c r="A4500" s="441">
        <v>4498</v>
      </c>
      <c r="B4500" s="445"/>
      <c r="C4500" s="446"/>
      <c r="D4500" s="445"/>
      <c r="E4500" s="446"/>
    </row>
    <row r="4501" spans="1:5">
      <c r="A4501" s="441">
        <v>4499</v>
      </c>
      <c r="B4501" s="445"/>
      <c r="C4501" s="446"/>
      <c r="D4501" s="445"/>
      <c r="E4501" s="446"/>
    </row>
    <row r="4502" spans="1:5">
      <c r="A4502" s="441">
        <v>4500</v>
      </c>
      <c r="B4502" s="445"/>
      <c r="C4502" s="446"/>
      <c r="D4502" s="445"/>
      <c r="E4502" s="446"/>
    </row>
    <row r="4503" spans="1:5">
      <c r="A4503" s="441">
        <v>4501</v>
      </c>
      <c r="B4503" s="445"/>
      <c r="C4503" s="446"/>
      <c r="D4503" s="445"/>
      <c r="E4503" s="446"/>
    </row>
    <row r="4504" spans="1:5">
      <c r="A4504" s="441">
        <v>4502</v>
      </c>
      <c r="B4504" s="445"/>
      <c r="C4504" s="446"/>
      <c r="D4504" s="445"/>
      <c r="E4504" s="446"/>
    </row>
    <row r="4505" spans="1:5">
      <c r="A4505" s="441">
        <v>4503</v>
      </c>
      <c r="B4505" s="445"/>
      <c r="C4505" s="446"/>
      <c r="D4505" s="445"/>
      <c r="E4505" s="446"/>
    </row>
    <row r="4506" spans="1:5">
      <c r="A4506" s="441">
        <v>4504</v>
      </c>
      <c r="B4506" s="445"/>
      <c r="C4506" s="446"/>
      <c r="D4506" s="445"/>
      <c r="E4506" s="446"/>
    </row>
    <row r="4507" spans="1:5">
      <c r="A4507" s="441">
        <v>4505</v>
      </c>
      <c r="B4507" s="445"/>
      <c r="C4507" s="446"/>
      <c r="D4507" s="445"/>
      <c r="E4507" s="446"/>
    </row>
    <row r="4508" spans="1:5">
      <c r="A4508" s="441">
        <v>4506</v>
      </c>
      <c r="B4508" s="445"/>
      <c r="C4508" s="446"/>
      <c r="D4508" s="445"/>
      <c r="E4508" s="446"/>
    </row>
    <row r="4509" spans="1:5">
      <c r="A4509" s="441">
        <v>4507</v>
      </c>
      <c r="B4509" s="445"/>
      <c r="C4509" s="446"/>
      <c r="D4509" s="445"/>
      <c r="E4509" s="446"/>
    </row>
    <row r="4510" spans="1:5">
      <c r="A4510" s="441">
        <v>4508</v>
      </c>
      <c r="B4510" s="445"/>
      <c r="C4510" s="446"/>
      <c r="D4510" s="445"/>
      <c r="E4510" s="446"/>
    </row>
    <row r="4511" spans="1:5">
      <c r="A4511" s="441">
        <v>4509</v>
      </c>
      <c r="B4511" s="445"/>
      <c r="C4511" s="446"/>
      <c r="D4511" s="445"/>
      <c r="E4511" s="446"/>
    </row>
    <row r="4512" spans="1:5">
      <c r="A4512" s="441">
        <v>4510</v>
      </c>
      <c r="B4512" s="445"/>
      <c r="C4512" s="446"/>
      <c r="D4512" s="445"/>
      <c r="E4512" s="446"/>
    </row>
    <row r="4513" spans="1:5">
      <c r="A4513" s="441">
        <v>4511</v>
      </c>
      <c r="B4513" s="445"/>
      <c r="C4513" s="446"/>
      <c r="D4513" s="445"/>
      <c r="E4513" s="446"/>
    </row>
    <row r="4514" spans="1:5">
      <c r="A4514" s="441">
        <v>4512</v>
      </c>
      <c r="B4514" s="445"/>
      <c r="C4514" s="446"/>
      <c r="D4514" s="445"/>
      <c r="E4514" s="446"/>
    </row>
    <row r="4515" spans="1:5">
      <c r="A4515" s="441">
        <v>4513</v>
      </c>
      <c r="B4515" s="445"/>
      <c r="C4515" s="446"/>
      <c r="D4515" s="445"/>
      <c r="E4515" s="446"/>
    </row>
    <row r="4516" spans="1:5">
      <c r="A4516" s="441">
        <v>4514</v>
      </c>
      <c r="B4516" s="445"/>
      <c r="C4516" s="446"/>
      <c r="D4516" s="445"/>
      <c r="E4516" s="446"/>
    </row>
    <row r="4517" spans="1:5">
      <c r="A4517" s="441">
        <v>4515</v>
      </c>
      <c r="B4517" s="445"/>
      <c r="C4517" s="446"/>
      <c r="D4517" s="445"/>
      <c r="E4517" s="446"/>
    </row>
    <row r="4518" spans="1:5">
      <c r="A4518" s="441">
        <v>4516</v>
      </c>
      <c r="B4518" s="445"/>
      <c r="C4518" s="446"/>
      <c r="D4518" s="445"/>
      <c r="E4518" s="446"/>
    </row>
    <row r="4519" spans="1:5">
      <c r="A4519" s="441">
        <v>4517</v>
      </c>
      <c r="B4519" s="445"/>
      <c r="C4519" s="446"/>
      <c r="D4519" s="445"/>
      <c r="E4519" s="446"/>
    </row>
    <row r="4520" spans="1:5">
      <c r="A4520" s="441">
        <v>4518</v>
      </c>
      <c r="B4520" s="445"/>
      <c r="C4520" s="446"/>
      <c r="D4520" s="445"/>
      <c r="E4520" s="446"/>
    </row>
    <row r="4521" spans="1:5">
      <c r="A4521" s="441">
        <v>4519</v>
      </c>
      <c r="B4521" s="445"/>
      <c r="C4521" s="446"/>
      <c r="D4521" s="445"/>
      <c r="E4521" s="446"/>
    </row>
    <row r="4522" spans="1:5">
      <c r="A4522" s="441">
        <v>4520</v>
      </c>
      <c r="B4522" s="445"/>
      <c r="C4522" s="446"/>
      <c r="D4522" s="445"/>
      <c r="E4522" s="446"/>
    </row>
    <row r="4523" spans="1:5">
      <c r="A4523" s="441">
        <v>4521</v>
      </c>
      <c r="B4523" s="445"/>
      <c r="C4523" s="446"/>
      <c r="D4523" s="445"/>
      <c r="E4523" s="446"/>
    </row>
    <row r="4524" spans="1:5">
      <c r="A4524" s="441">
        <v>4522</v>
      </c>
      <c r="B4524" s="445"/>
      <c r="C4524" s="446"/>
      <c r="D4524" s="445"/>
      <c r="E4524" s="446"/>
    </row>
    <row r="4525" spans="1:5">
      <c r="A4525" s="441">
        <v>4523</v>
      </c>
      <c r="B4525" s="445"/>
      <c r="C4525" s="446"/>
      <c r="D4525" s="445"/>
      <c r="E4525" s="446"/>
    </row>
    <row r="4526" spans="1:5">
      <c r="A4526" s="441">
        <v>4524</v>
      </c>
      <c r="B4526" s="445"/>
      <c r="C4526" s="446"/>
      <c r="D4526" s="445"/>
      <c r="E4526" s="446"/>
    </row>
    <row r="4527" spans="1:5">
      <c r="A4527" s="441">
        <v>4525</v>
      </c>
      <c r="B4527" s="445"/>
      <c r="C4527" s="446"/>
      <c r="D4527" s="445"/>
      <c r="E4527" s="446"/>
    </row>
    <row r="4528" spans="1:5">
      <c r="A4528" s="441">
        <v>4526</v>
      </c>
      <c r="B4528" s="445"/>
      <c r="C4528" s="446"/>
      <c r="D4528" s="445"/>
      <c r="E4528" s="446"/>
    </row>
    <row r="4529" spans="1:5">
      <c r="A4529" s="441">
        <v>4527</v>
      </c>
      <c r="B4529" s="445"/>
      <c r="C4529" s="446"/>
      <c r="D4529" s="445"/>
      <c r="E4529" s="446"/>
    </row>
    <row r="4530" spans="1:5">
      <c r="A4530" s="441">
        <v>4528</v>
      </c>
      <c r="B4530" s="445"/>
      <c r="C4530" s="446"/>
      <c r="D4530" s="445"/>
      <c r="E4530" s="446"/>
    </row>
    <row r="4531" spans="1:5">
      <c r="A4531" s="441">
        <v>4529</v>
      </c>
      <c r="B4531" s="445"/>
      <c r="C4531" s="446"/>
      <c r="D4531" s="445"/>
      <c r="E4531" s="446"/>
    </row>
    <row r="4532" spans="1:5">
      <c r="A4532" s="441">
        <v>4530</v>
      </c>
      <c r="B4532" s="445"/>
      <c r="C4532" s="446"/>
      <c r="D4532" s="445"/>
      <c r="E4532" s="446"/>
    </row>
    <row r="4533" spans="1:5">
      <c r="A4533" s="441">
        <v>4531</v>
      </c>
      <c r="B4533" s="445"/>
      <c r="C4533" s="446"/>
      <c r="D4533" s="445"/>
      <c r="E4533" s="446"/>
    </row>
    <row r="4534" spans="1:5">
      <c r="A4534" s="441">
        <v>4532</v>
      </c>
      <c r="B4534" s="445"/>
      <c r="C4534" s="446"/>
      <c r="D4534" s="445"/>
      <c r="E4534" s="446"/>
    </row>
    <row r="4535" spans="1:5">
      <c r="A4535" s="441">
        <v>4533</v>
      </c>
      <c r="B4535" s="445"/>
      <c r="C4535" s="446"/>
      <c r="D4535" s="445"/>
      <c r="E4535" s="446"/>
    </row>
    <row r="4536" spans="1:5">
      <c r="A4536" s="441">
        <v>4534</v>
      </c>
      <c r="B4536" s="445"/>
      <c r="C4536" s="446"/>
      <c r="D4536" s="445"/>
      <c r="E4536" s="446"/>
    </row>
    <row r="4537" spans="1:5">
      <c r="A4537" s="441">
        <v>4535</v>
      </c>
      <c r="B4537" s="445"/>
      <c r="C4537" s="446"/>
      <c r="D4537" s="445"/>
      <c r="E4537" s="446"/>
    </row>
    <row r="4538" spans="1:5">
      <c r="A4538" s="441">
        <v>4536</v>
      </c>
      <c r="B4538" s="445"/>
      <c r="C4538" s="446"/>
      <c r="D4538" s="445"/>
      <c r="E4538" s="446"/>
    </row>
    <row r="4539" spans="1:5">
      <c r="A4539" s="441">
        <v>4537</v>
      </c>
      <c r="B4539" s="445"/>
      <c r="C4539" s="446"/>
      <c r="D4539" s="445"/>
      <c r="E4539" s="446"/>
    </row>
    <row r="4540" spans="1:5">
      <c r="A4540" s="441">
        <v>4538</v>
      </c>
      <c r="B4540" s="445"/>
      <c r="C4540" s="446"/>
      <c r="D4540" s="445"/>
      <c r="E4540" s="446"/>
    </row>
    <row r="4541" spans="1:5">
      <c r="A4541" s="441">
        <v>4539</v>
      </c>
      <c r="B4541" s="445"/>
      <c r="C4541" s="446"/>
      <c r="D4541" s="445"/>
      <c r="E4541" s="446"/>
    </row>
    <row r="4542" spans="1:5">
      <c r="A4542" s="441">
        <v>4540</v>
      </c>
      <c r="B4542" s="445"/>
      <c r="C4542" s="446"/>
      <c r="D4542" s="445"/>
      <c r="E4542" s="446"/>
    </row>
    <row r="4543" spans="1:5">
      <c r="A4543" s="441">
        <v>4541</v>
      </c>
      <c r="B4543" s="445"/>
      <c r="C4543" s="446"/>
      <c r="D4543" s="445"/>
      <c r="E4543" s="446"/>
    </row>
    <row r="4544" spans="1:5">
      <c r="A4544" s="441">
        <v>4542</v>
      </c>
      <c r="B4544" s="445"/>
      <c r="C4544" s="446"/>
      <c r="D4544" s="445"/>
      <c r="E4544" s="446"/>
    </row>
    <row r="4545" spans="1:5">
      <c r="A4545" s="441">
        <v>4543</v>
      </c>
      <c r="B4545" s="445"/>
      <c r="C4545" s="446"/>
      <c r="D4545" s="445"/>
      <c r="E4545" s="446"/>
    </row>
    <row r="4546" spans="1:5">
      <c r="A4546" s="441">
        <v>4544</v>
      </c>
      <c r="B4546" s="445"/>
      <c r="C4546" s="446"/>
      <c r="D4546" s="445"/>
      <c r="E4546" s="446"/>
    </row>
    <row r="4547" spans="1:5">
      <c r="A4547" s="441">
        <v>4545</v>
      </c>
      <c r="B4547" s="445"/>
      <c r="C4547" s="446"/>
      <c r="D4547" s="445"/>
      <c r="E4547" s="446"/>
    </row>
    <row r="4548" spans="1:5">
      <c r="A4548" s="441">
        <v>4546</v>
      </c>
      <c r="B4548" s="445"/>
      <c r="C4548" s="446"/>
      <c r="D4548" s="445"/>
      <c r="E4548" s="446"/>
    </row>
    <row r="4549" spans="1:5">
      <c r="A4549" s="441">
        <v>4547</v>
      </c>
      <c r="B4549" s="445"/>
      <c r="C4549" s="446"/>
      <c r="D4549" s="445"/>
      <c r="E4549" s="446"/>
    </row>
    <row r="4550" spans="1:5">
      <c r="A4550" s="441">
        <v>4548</v>
      </c>
      <c r="B4550" s="445"/>
      <c r="C4550" s="446"/>
      <c r="D4550" s="445"/>
      <c r="E4550" s="446"/>
    </row>
    <row r="4551" spans="1:5">
      <c r="A4551" s="441">
        <v>4549</v>
      </c>
      <c r="B4551" s="445"/>
      <c r="C4551" s="446"/>
      <c r="D4551" s="445"/>
      <c r="E4551" s="446"/>
    </row>
    <row r="4552" spans="1:5">
      <c r="A4552" s="441">
        <v>4550</v>
      </c>
      <c r="B4552" s="445"/>
      <c r="C4552" s="446"/>
      <c r="D4552" s="445"/>
      <c r="E4552" s="446"/>
    </row>
    <row r="4553" spans="1:5">
      <c r="A4553" s="441">
        <v>4551</v>
      </c>
      <c r="B4553" s="445"/>
      <c r="C4553" s="446"/>
      <c r="D4553" s="445"/>
      <c r="E4553" s="446"/>
    </row>
    <row r="4554" spans="1:5">
      <c r="A4554" s="441">
        <v>4552</v>
      </c>
      <c r="B4554" s="445"/>
      <c r="C4554" s="446"/>
      <c r="D4554" s="445"/>
      <c r="E4554" s="446"/>
    </row>
    <row r="4555" spans="1:5">
      <c r="A4555" s="441">
        <v>4553</v>
      </c>
      <c r="B4555" s="445"/>
      <c r="C4555" s="446"/>
      <c r="D4555" s="445"/>
      <c r="E4555" s="446"/>
    </row>
    <row r="4556" spans="1:5">
      <c r="A4556" s="441">
        <v>4554</v>
      </c>
      <c r="B4556" s="445"/>
      <c r="C4556" s="446"/>
      <c r="D4556" s="445"/>
      <c r="E4556" s="446"/>
    </row>
    <row r="4557" spans="1:5">
      <c r="A4557" s="441">
        <v>4555</v>
      </c>
      <c r="B4557" s="445"/>
      <c r="C4557" s="446"/>
      <c r="D4557" s="445"/>
      <c r="E4557" s="446"/>
    </row>
    <row r="4558" spans="1:5">
      <c r="A4558" s="441">
        <v>4556</v>
      </c>
      <c r="B4558" s="445"/>
      <c r="C4558" s="446"/>
      <c r="D4558" s="445"/>
      <c r="E4558" s="446"/>
    </row>
    <row r="4559" spans="1:5">
      <c r="A4559" s="441">
        <v>4557</v>
      </c>
      <c r="B4559" s="445"/>
      <c r="C4559" s="446"/>
      <c r="D4559" s="445"/>
      <c r="E4559" s="446"/>
    </row>
    <row r="4560" spans="1:5">
      <c r="A4560" s="441">
        <v>4558</v>
      </c>
      <c r="B4560" s="445"/>
      <c r="C4560" s="446"/>
      <c r="D4560" s="445"/>
      <c r="E4560" s="446"/>
    </row>
    <row r="4561" spans="1:5">
      <c r="A4561" s="441">
        <v>4559</v>
      </c>
      <c r="B4561" s="445"/>
      <c r="C4561" s="446"/>
      <c r="D4561" s="445"/>
      <c r="E4561" s="446"/>
    </row>
    <row r="4562" spans="1:5">
      <c r="A4562" s="441">
        <v>4560</v>
      </c>
      <c r="B4562" s="445"/>
      <c r="C4562" s="446"/>
      <c r="D4562" s="445"/>
      <c r="E4562" s="446"/>
    </row>
    <row r="4563" spans="1:5">
      <c r="A4563" s="441">
        <v>4561</v>
      </c>
      <c r="B4563" s="445"/>
      <c r="C4563" s="446"/>
      <c r="D4563" s="445"/>
      <c r="E4563" s="446"/>
    </row>
    <row r="4564" spans="1:5">
      <c r="A4564" s="441">
        <v>4562</v>
      </c>
      <c r="B4564" s="445"/>
      <c r="C4564" s="446"/>
      <c r="D4564" s="445"/>
      <c r="E4564" s="446"/>
    </row>
    <row r="4565" spans="1:5">
      <c r="A4565" s="441">
        <v>4563</v>
      </c>
      <c r="B4565" s="445"/>
      <c r="C4565" s="446"/>
      <c r="D4565" s="445"/>
      <c r="E4565" s="446"/>
    </row>
    <row r="4566" spans="1:5">
      <c r="A4566" s="441">
        <v>4564</v>
      </c>
      <c r="B4566" s="445"/>
      <c r="C4566" s="446"/>
      <c r="D4566" s="445"/>
      <c r="E4566" s="446"/>
    </row>
    <row r="4567" spans="1:5">
      <c r="A4567" s="441">
        <v>4565</v>
      </c>
      <c r="B4567" s="445"/>
      <c r="C4567" s="446"/>
      <c r="D4567" s="445"/>
      <c r="E4567" s="446"/>
    </row>
    <row r="4568" spans="1:5">
      <c r="A4568" s="441">
        <v>4566</v>
      </c>
      <c r="B4568" s="445"/>
      <c r="C4568" s="446"/>
      <c r="D4568" s="445"/>
      <c r="E4568" s="446"/>
    </row>
    <row r="4569" spans="1:5">
      <c r="A4569" s="441">
        <v>4567</v>
      </c>
      <c r="B4569" s="445"/>
      <c r="C4569" s="446"/>
      <c r="D4569" s="445"/>
      <c r="E4569" s="446"/>
    </row>
    <row r="4570" spans="1:5">
      <c r="A4570" s="441">
        <v>4568</v>
      </c>
      <c r="B4570" s="445"/>
      <c r="C4570" s="446"/>
      <c r="D4570" s="445"/>
      <c r="E4570" s="446"/>
    </row>
    <row r="4571" spans="1:5">
      <c r="A4571" s="441">
        <v>4569</v>
      </c>
      <c r="B4571" s="445"/>
      <c r="C4571" s="446"/>
      <c r="D4571" s="445"/>
      <c r="E4571" s="446"/>
    </row>
    <row r="4572" spans="1:5">
      <c r="A4572" s="441">
        <v>4570</v>
      </c>
      <c r="B4572" s="445"/>
      <c r="C4572" s="446"/>
      <c r="D4572" s="445"/>
      <c r="E4572" s="446"/>
    </row>
    <row r="4573" spans="1:5">
      <c r="A4573" s="441">
        <v>4571</v>
      </c>
      <c r="B4573" s="445"/>
      <c r="C4573" s="446"/>
      <c r="D4573" s="445"/>
      <c r="E4573" s="446"/>
    </row>
    <row r="4574" spans="1:5">
      <c r="A4574" s="441">
        <v>4572</v>
      </c>
      <c r="B4574" s="445"/>
      <c r="C4574" s="446"/>
      <c r="D4574" s="445"/>
      <c r="E4574" s="446"/>
    </row>
    <row r="4575" spans="1:5">
      <c r="A4575" s="441">
        <v>4573</v>
      </c>
      <c r="B4575" s="445"/>
      <c r="C4575" s="446"/>
      <c r="D4575" s="445"/>
      <c r="E4575" s="446"/>
    </row>
    <row r="4576" spans="1:5">
      <c r="A4576" s="441">
        <v>4574</v>
      </c>
      <c r="B4576" s="445"/>
      <c r="C4576" s="446"/>
      <c r="D4576" s="445"/>
      <c r="E4576" s="446"/>
    </row>
    <row r="4577" spans="1:5">
      <c r="A4577" s="441">
        <v>4575</v>
      </c>
      <c r="B4577" s="445"/>
      <c r="C4577" s="446"/>
      <c r="D4577" s="445"/>
      <c r="E4577" s="446"/>
    </row>
    <row r="4578" spans="1:5">
      <c r="A4578" s="441">
        <v>4576</v>
      </c>
      <c r="B4578" s="445"/>
      <c r="C4578" s="446"/>
      <c r="D4578" s="445"/>
      <c r="E4578" s="446"/>
    </row>
    <row r="4579" spans="1:5">
      <c r="A4579" s="441">
        <v>4577</v>
      </c>
      <c r="B4579" s="445"/>
      <c r="C4579" s="446"/>
      <c r="D4579" s="445"/>
      <c r="E4579" s="446"/>
    </row>
    <row r="4580" spans="1:5">
      <c r="A4580" s="441">
        <v>4578</v>
      </c>
      <c r="B4580" s="445"/>
      <c r="C4580" s="446"/>
      <c r="D4580" s="445"/>
      <c r="E4580" s="446"/>
    </row>
    <row r="4581" spans="1:5">
      <c r="A4581" s="441">
        <v>4579</v>
      </c>
      <c r="B4581" s="445"/>
      <c r="C4581" s="446"/>
      <c r="D4581" s="445"/>
      <c r="E4581" s="446"/>
    </row>
    <row r="4582" spans="1:5">
      <c r="A4582" s="441">
        <v>4580</v>
      </c>
      <c r="B4582" s="445"/>
      <c r="C4582" s="446"/>
      <c r="D4582" s="445"/>
      <c r="E4582" s="446"/>
    </row>
    <row r="4583" spans="1:5">
      <c r="A4583" s="441">
        <v>4581</v>
      </c>
      <c r="B4583" s="445"/>
      <c r="C4583" s="446"/>
      <c r="D4583" s="445"/>
      <c r="E4583" s="446"/>
    </row>
    <row r="4584" spans="1:5">
      <c r="A4584" s="441">
        <v>4582</v>
      </c>
      <c r="B4584" s="445"/>
      <c r="C4584" s="446"/>
      <c r="D4584" s="445"/>
      <c r="E4584" s="446"/>
    </row>
    <row r="4585" spans="1:5">
      <c r="A4585" s="441">
        <v>4583</v>
      </c>
      <c r="B4585" s="445"/>
      <c r="C4585" s="446"/>
      <c r="D4585" s="445"/>
      <c r="E4585" s="446"/>
    </row>
    <row r="4586" spans="1:5">
      <c r="A4586" s="441">
        <v>4584</v>
      </c>
      <c r="B4586" s="445"/>
      <c r="C4586" s="446"/>
      <c r="D4586" s="445"/>
      <c r="E4586" s="446"/>
    </row>
    <row r="4587" spans="1:5">
      <c r="A4587" s="441">
        <v>4585</v>
      </c>
      <c r="B4587" s="445"/>
      <c r="C4587" s="446"/>
      <c r="D4587" s="445"/>
      <c r="E4587" s="446"/>
    </row>
    <row r="4588" spans="1:5">
      <c r="A4588" s="441">
        <v>4586</v>
      </c>
      <c r="B4588" s="445"/>
      <c r="C4588" s="446"/>
      <c r="D4588" s="445"/>
      <c r="E4588" s="446"/>
    </row>
    <row r="4589" spans="1:5">
      <c r="A4589" s="441">
        <v>4587</v>
      </c>
      <c r="B4589" s="445"/>
      <c r="C4589" s="446"/>
      <c r="D4589" s="445"/>
      <c r="E4589" s="446"/>
    </row>
    <row r="4590" spans="1:5">
      <c r="A4590" s="441">
        <v>4588</v>
      </c>
      <c r="B4590" s="445"/>
      <c r="C4590" s="446"/>
      <c r="D4590" s="445"/>
      <c r="E4590" s="446"/>
    </row>
    <row r="4591" spans="1:5">
      <c r="A4591" s="441">
        <v>4589</v>
      </c>
      <c r="B4591" s="445"/>
      <c r="C4591" s="446"/>
      <c r="D4591" s="445"/>
      <c r="E4591" s="446"/>
    </row>
    <row r="4592" spans="1:5">
      <c r="A4592" s="441">
        <v>4590</v>
      </c>
      <c r="B4592" s="445"/>
      <c r="C4592" s="446"/>
      <c r="D4592" s="445"/>
      <c r="E4592" s="446"/>
    </row>
    <row r="4593" spans="1:5">
      <c r="A4593" s="441">
        <v>4591</v>
      </c>
      <c r="B4593" s="445"/>
      <c r="C4593" s="446"/>
      <c r="D4593" s="445"/>
      <c r="E4593" s="446"/>
    </row>
    <row r="4594" spans="1:5">
      <c r="A4594" s="441">
        <v>4592</v>
      </c>
      <c r="B4594" s="445"/>
      <c r="C4594" s="446"/>
      <c r="D4594" s="445"/>
      <c r="E4594" s="446"/>
    </row>
    <row r="4595" spans="1:5">
      <c r="A4595" s="441">
        <v>4593</v>
      </c>
      <c r="B4595" s="445"/>
      <c r="C4595" s="446"/>
      <c r="D4595" s="445"/>
      <c r="E4595" s="446"/>
    </row>
    <row r="4596" spans="1:5">
      <c r="A4596" s="441">
        <v>4594</v>
      </c>
      <c r="B4596" s="445"/>
      <c r="C4596" s="446"/>
      <c r="D4596" s="445"/>
      <c r="E4596" s="446"/>
    </row>
    <row r="4597" spans="1:5">
      <c r="A4597" s="441">
        <v>4595</v>
      </c>
      <c r="B4597" s="445"/>
      <c r="C4597" s="446"/>
      <c r="D4597" s="445"/>
      <c r="E4597" s="446"/>
    </row>
    <row r="4598" spans="1:5">
      <c r="A4598" s="441">
        <v>4596</v>
      </c>
      <c r="B4598" s="445"/>
      <c r="C4598" s="446"/>
      <c r="D4598" s="445"/>
      <c r="E4598" s="446"/>
    </row>
    <row r="4599" spans="1:5">
      <c r="A4599" s="441">
        <v>4597</v>
      </c>
      <c r="B4599" s="445"/>
      <c r="C4599" s="446"/>
      <c r="D4599" s="445"/>
      <c r="E4599" s="446"/>
    </row>
    <row r="4600" spans="1:5">
      <c r="A4600" s="441">
        <v>4598</v>
      </c>
      <c r="B4600" s="445"/>
      <c r="C4600" s="446"/>
      <c r="D4600" s="445"/>
      <c r="E4600" s="446"/>
    </row>
    <row r="4601" spans="1:5">
      <c r="A4601" s="441">
        <v>4599</v>
      </c>
      <c r="B4601" s="445"/>
      <c r="C4601" s="446"/>
      <c r="D4601" s="445"/>
      <c r="E4601" s="446"/>
    </row>
    <row r="4602" spans="1:5">
      <c r="A4602" s="441">
        <v>4600</v>
      </c>
      <c r="B4602" s="445"/>
      <c r="C4602" s="446"/>
      <c r="D4602" s="445"/>
      <c r="E4602" s="446"/>
    </row>
    <row r="4603" spans="1:5">
      <c r="A4603" s="441">
        <v>4601</v>
      </c>
      <c r="B4603" s="445"/>
      <c r="C4603" s="446"/>
      <c r="D4603" s="445"/>
      <c r="E4603" s="446"/>
    </row>
    <row r="4604" spans="1:5">
      <c r="A4604" s="441">
        <v>4602</v>
      </c>
      <c r="B4604" s="445"/>
      <c r="C4604" s="446"/>
      <c r="D4604" s="445"/>
      <c r="E4604" s="446"/>
    </row>
    <row r="4605" spans="1:5">
      <c r="A4605" s="441">
        <v>4603</v>
      </c>
      <c r="B4605" s="445"/>
      <c r="C4605" s="446"/>
      <c r="D4605" s="445"/>
      <c r="E4605" s="446"/>
    </row>
    <row r="4606" spans="1:5">
      <c r="A4606" s="441">
        <v>4604</v>
      </c>
      <c r="B4606" s="445"/>
      <c r="C4606" s="446"/>
      <c r="D4606" s="445"/>
      <c r="E4606" s="446"/>
    </row>
    <row r="4607" spans="1:5">
      <c r="A4607" s="441">
        <v>4605</v>
      </c>
      <c r="B4607" s="445"/>
      <c r="C4607" s="446"/>
      <c r="D4607" s="445"/>
      <c r="E4607" s="446"/>
    </row>
    <row r="4608" spans="1:5">
      <c r="A4608" s="441">
        <v>4606</v>
      </c>
      <c r="B4608" s="445"/>
      <c r="C4608" s="446"/>
      <c r="D4608" s="445"/>
      <c r="E4608" s="446"/>
    </row>
    <row r="4609" spans="1:5">
      <c r="A4609" s="441">
        <v>4607</v>
      </c>
      <c r="B4609" s="445"/>
      <c r="C4609" s="446"/>
      <c r="D4609" s="445"/>
      <c r="E4609" s="446"/>
    </row>
    <row r="4610" spans="1:5">
      <c r="A4610" s="441">
        <v>4608</v>
      </c>
      <c r="B4610" s="445"/>
      <c r="C4610" s="446"/>
      <c r="D4610" s="445"/>
      <c r="E4610" s="446"/>
    </row>
    <row r="4611" spans="1:5">
      <c r="A4611" s="441">
        <v>4609</v>
      </c>
      <c r="B4611" s="445"/>
      <c r="C4611" s="446"/>
      <c r="D4611" s="445"/>
      <c r="E4611" s="446"/>
    </row>
    <row r="4612" spans="1:5">
      <c r="A4612" s="441">
        <v>4610</v>
      </c>
      <c r="B4612" s="445"/>
      <c r="C4612" s="446"/>
      <c r="D4612" s="445"/>
      <c r="E4612" s="446"/>
    </row>
    <row r="4613" spans="1:5">
      <c r="A4613" s="441">
        <v>4611</v>
      </c>
      <c r="B4613" s="445"/>
      <c r="C4613" s="446"/>
      <c r="D4613" s="445"/>
      <c r="E4613" s="446"/>
    </row>
    <row r="4614" spans="1:5">
      <c r="A4614" s="441">
        <v>4612</v>
      </c>
      <c r="B4614" s="445"/>
      <c r="C4614" s="446"/>
      <c r="D4614" s="445"/>
      <c r="E4614" s="446"/>
    </row>
    <row r="4615" spans="1:5">
      <c r="A4615" s="441">
        <v>4613</v>
      </c>
      <c r="B4615" s="445"/>
      <c r="C4615" s="446"/>
      <c r="D4615" s="445"/>
      <c r="E4615" s="446"/>
    </row>
    <row r="4616" spans="1:5">
      <c r="A4616" s="441">
        <v>4614</v>
      </c>
      <c r="B4616" s="445"/>
      <c r="C4616" s="446"/>
      <c r="D4616" s="445"/>
      <c r="E4616" s="446"/>
    </row>
    <row r="4617" spans="1:5">
      <c r="A4617" s="441">
        <v>4615</v>
      </c>
      <c r="B4617" s="445"/>
      <c r="C4617" s="446"/>
      <c r="D4617" s="445"/>
      <c r="E4617" s="446"/>
    </row>
    <row r="4618" spans="1:5">
      <c r="A4618" s="441">
        <v>4616</v>
      </c>
      <c r="B4618" s="445"/>
      <c r="C4618" s="446"/>
      <c r="D4618" s="445"/>
      <c r="E4618" s="446"/>
    </row>
    <row r="4619" spans="1:5">
      <c r="A4619" s="441">
        <v>4617</v>
      </c>
      <c r="B4619" s="445"/>
      <c r="C4619" s="446"/>
      <c r="D4619" s="445"/>
      <c r="E4619" s="446"/>
    </row>
    <row r="4620" spans="1:5">
      <c r="A4620" s="441">
        <v>4618</v>
      </c>
      <c r="B4620" s="445"/>
      <c r="C4620" s="446"/>
      <c r="D4620" s="445"/>
      <c r="E4620" s="446"/>
    </row>
    <row r="4621" spans="1:5">
      <c r="A4621" s="441">
        <v>4619</v>
      </c>
      <c r="B4621" s="445"/>
      <c r="C4621" s="446"/>
      <c r="D4621" s="445"/>
      <c r="E4621" s="446"/>
    </row>
    <row r="4622" spans="1:5">
      <c r="A4622" s="441">
        <v>4620</v>
      </c>
      <c r="B4622" s="445"/>
      <c r="C4622" s="446"/>
      <c r="D4622" s="445"/>
      <c r="E4622" s="446"/>
    </row>
    <row r="4623" spans="1:5">
      <c r="A4623" s="441">
        <v>4621</v>
      </c>
      <c r="B4623" s="445"/>
      <c r="C4623" s="446"/>
      <c r="D4623" s="445"/>
      <c r="E4623" s="446"/>
    </row>
    <row r="4624" spans="1:5">
      <c r="A4624" s="441">
        <v>4622</v>
      </c>
      <c r="B4624" s="445"/>
      <c r="C4624" s="446"/>
      <c r="D4624" s="445"/>
      <c r="E4624" s="446"/>
    </row>
    <row r="4625" spans="1:5">
      <c r="A4625" s="441">
        <v>4623</v>
      </c>
      <c r="B4625" s="445"/>
      <c r="C4625" s="446"/>
      <c r="D4625" s="445"/>
      <c r="E4625" s="446"/>
    </row>
    <row r="4626" spans="1:5">
      <c r="A4626" s="441">
        <v>4624</v>
      </c>
      <c r="B4626" s="445"/>
      <c r="C4626" s="446"/>
      <c r="D4626" s="445"/>
      <c r="E4626" s="446"/>
    </row>
    <row r="4627" spans="1:5">
      <c r="A4627" s="441">
        <v>4625</v>
      </c>
      <c r="B4627" s="445"/>
      <c r="C4627" s="446"/>
      <c r="D4627" s="445"/>
      <c r="E4627" s="446"/>
    </row>
    <row r="4628" spans="1:5">
      <c r="A4628" s="441">
        <v>4626</v>
      </c>
      <c r="B4628" s="445"/>
      <c r="C4628" s="446"/>
      <c r="D4628" s="445"/>
      <c r="E4628" s="446"/>
    </row>
    <row r="4629" spans="1:5">
      <c r="A4629" s="441">
        <v>4627</v>
      </c>
      <c r="B4629" s="445"/>
      <c r="C4629" s="446"/>
      <c r="D4629" s="445"/>
      <c r="E4629" s="446"/>
    </row>
    <row r="4630" spans="1:5">
      <c r="A4630" s="441">
        <v>4628</v>
      </c>
      <c r="B4630" s="445"/>
      <c r="C4630" s="446"/>
      <c r="D4630" s="445"/>
      <c r="E4630" s="446"/>
    </row>
    <row r="4631" spans="1:5">
      <c r="A4631" s="441">
        <v>4629</v>
      </c>
      <c r="B4631" s="445"/>
      <c r="C4631" s="446"/>
      <c r="D4631" s="445"/>
      <c r="E4631" s="446"/>
    </row>
    <row r="4632" spans="1:5">
      <c r="A4632" s="441">
        <v>4630</v>
      </c>
      <c r="B4632" s="445"/>
      <c r="C4632" s="446"/>
      <c r="D4632" s="445"/>
      <c r="E4632" s="446"/>
    </row>
    <row r="4633" spans="1:5">
      <c r="A4633" s="441">
        <v>4631</v>
      </c>
      <c r="B4633" s="445"/>
      <c r="C4633" s="446"/>
      <c r="D4633" s="445"/>
      <c r="E4633" s="446"/>
    </row>
    <row r="4634" spans="1:5">
      <c r="A4634" s="441">
        <v>4632</v>
      </c>
      <c r="B4634" s="445"/>
      <c r="C4634" s="446"/>
      <c r="D4634" s="445"/>
      <c r="E4634" s="446"/>
    </row>
    <row r="4635" spans="1:5">
      <c r="A4635" s="441">
        <v>4633</v>
      </c>
      <c r="B4635" s="445"/>
      <c r="C4635" s="446"/>
      <c r="D4635" s="445"/>
      <c r="E4635" s="446"/>
    </row>
    <row r="4636" spans="1:5">
      <c r="A4636" s="441">
        <v>4634</v>
      </c>
      <c r="B4636" s="445"/>
      <c r="C4636" s="446"/>
      <c r="D4636" s="445"/>
      <c r="E4636" s="446"/>
    </row>
    <row r="4637" spans="1:5">
      <c r="A4637" s="441">
        <v>4635</v>
      </c>
      <c r="B4637" s="445"/>
      <c r="C4637" s="446"/>
      <c r="D4637" s="445"/>
      <c r="E4637" s="446"/>
    </row>
    <row r="4638" spans="1:5">
      <c r="A4638" s="441">
        <v>4636</v>
      </c>
      <c r="B4638" s="445"/>
      <c r="C4638" s="446"/>
      <c r="D4638" s="445"/>
      <c r="E4638" s="446"/>
    </row>
    <row r="4639" spans="1:5">
      <c r="A4639" s="441">
        <v>4637</v>
      </c>
      <c r="B4639" s="445"/>
      <c r="C4639" s="446"/>
      <c r="D4639" s="445"/>
      <c r="E4639" s="446"/>
    </row>
    <row r="4640" spans="1:5">
      <c r="A4640" s="441">
        <v>4638</v>
      </c>
      <c r="B4640" s="445"/>
      <c r="C4640" s="446"/>
      <c r="D4640" s="445"/>
      <c r="E4640" s="446"/>
    </row>
    <row r="4641" spans="1:5">
      <c r="A4641" s="441">
        <v>4639</v>
      </c>
      <c r="B4641" s="445"/>
      <c r="C4641" s="446"/>
      <c r="D4641" s="445"/>
      <c r="E4641" s="446"/>
    </row>
    <row r="4642" spans="1:5">
      <c r="A4642" s="441">
        <v>4640</v>
      </c>
      <c r="B4642" s="445"/>
      <c r="C4642" s="446"/>
      <c r="D4642" s="445"/>
      <c r="E4642" s="446"/>
    </row>
    <row r="4643" spans="1:5">
      <c r="A4643" s="441">
        <v>4641</v>
      </c>
      <c r="B4643" s="445"/>
      <c r="C4643" s="446"/>
      <c r="D4643" s="445"/>
      <c r="E4643" s="446"/>
    </row>
    <row r="4644" spans="1:5">
      <c r="A4644" s="441">
        <v>4642</v>
      </c>
      <c r="B4644" s="445"/>
      <c r="C4644" s="446"/>
      <c r="D4644" s="445"/>
      <c r="E4644" s="446"/>
    </row>
    <row r="4645" spans="1:5">
      <c r="A4645" s="441">
        <v>4643</v>
      </c>
      <c r="B4645" s="445"/>
      <c r="C4645" s="446"/>
      <c r="D4645" s="445"/>
      <c r="E4645" s="446"/>
    </row>
    <row r="4646" spans="1:5">
      <c r="A4646" s="441">
        <v>4644</v>
      </c>
      <c r="B4646" s="445"/>
      <c r="C4646" s="446"/>
      <c r="D4646" s="445"/>
      <c r="E4646" s="446"/>
    </row>
    <row r="4647" spans="1:5">
      <c r="A4647" s="441">
        <v>4645</v>
      </c>
      <c r="B4647" s="445"/>
      <c r="C4647" s="446"/>
      <c r="D4647" s="445"/>
      <c r="E4647" s="446"/>
    </row>
    <row r="4648" spans="1:5">
      <c r="A4648" s="441">
        <v>4646</v>
      </c>
      <c r="B4648" s="445"/>
      <c r="C4648" s="446"/>
      <c r="D4648" s="445"/>
      <c r="E4648" s="446"/>
    </row>
    <row r="4649" spans="1:5">
      <c r="A4649" s="441">
        <v>4647</v>
      </c>
      <c r="B4649" s="445"/>
      <c r="C4649" s="446"/>
      <c r="D4649" s="445"/>
      <c r="E4649" s="446"/>
    </row>
    <row r="4650" spans="1:5">
      <c r="A4650" s="441">
        <v>4648</v>
      </c>
      <c r="B4650" s="445"/>
      <c r="C4650" s="446"/>
      <c r="D4650" s="445"/>
      <c r="E4650" s="446"/>
    </row>
    <row r="4651" spans="1:5">
      <c r="A4651" s="441">
        <v>4649</v>
      </c>
      <c r="B4651" s="445"/>
      <c r="C4651" s="446"/>
      <c r="D4651" s="445"/>
      <c r="E4651" s="446"/>
    </row>
    <row r="4652" spans="1:5">
      <c r="A4652" s="441">
        <v>4650</v>
      </c>
      <c r="B4652" s="445"/>
      <c r="C4652" s="446"/>
      <c r="D4652" s="445"/>
      <c r="E4652" s="446"/>
    </row>
    <row r="4653" spans="1:5">
      <c r="A4653" s="441">
        <v>4651</v>
      </c>
      <c r="B4653" s="445"/>
      <c r="C4653" s="446"/>
      <c r="D4653" s="445"/>
      <c r="E4653" s="446"/>
    </row>
    <row r="4654" spans="1:5">
      <c r="A4654" s="441">
        <v>4652</v>
      </c>
      <c r="B4654" s="445"/>
      <c r="C4654" s="446"/>
      <c r="D4654" s="445"/>
      <c r="E4654" s="446"/>
    </row>
    <row r="4655" spans="1:5">
      <c r="A4655" s="441">
        <v>4653</v>
      </c>
      <c r="B4655" s="445"/>
      <c r="C4655" s="446"/>
      <c r="D4655" s="445"/>
      <c r="E4655" s="446"/>
    </row>
    <row r="4656" spans="1:5">
      <c r="A4656" s="441">
        <v>4654</v>
      </c>
      <c r="B4656" s="445"/>
      <c r="C4656" s="446"/>
      <c r="D4656" s="445"/>
      <c r="E4656" s="446"/>
    </row>
    <row r="4657" spans="1:5">
      <c r="A4657" s="441">
        <v>4655</v>
      </c>
      <c r="B4657" s="445"/>
      <c r="C4657" s="446"/>
      <c r="D4657" s="445"/>
      <c r="E4657" s="446"/>
    </row>
    <row r="4658" spans="1:5">
      <c r="A4658" s="441">
        <v>4656</v>
      </c>
      <c r="B4658" s="445"/>
      <c r="C4658" s="446"/>
      <c r="D4658" s="445"/>
      <c r="E4658" s="446"/>
    </row>
    <row r="4659" spans="1:5">
      <c r="A4659" s="441">
        <v>4657</v>
      </c>
      <c r="B4659" s="445"/>
      <c r="C4659" s="446"/>
      <c r="D4659" s="445"/>
      <c r="E4659" s="446"/>
    </row>
    <row r="4660" spans="1:5">
      <c r="A4660" s="441">
        <v>4658</v>
      </c>
      <c r="B4660" s="445"/>
      <c r="C4660" s="446"/>
      <c r="D4660" s="445"/>
      <c r="E4660" s="446"/>
    </row>
    <row r="4661" spans="1:5">
      <c r="A4661" s="441">
        <v>4659</v>
      </c>
      <c r="B4661" s="445"/>
      <c r="C4661" s="446"/>
      <c r="D4661" s="445"/>
      <c r="E4661" s="446"/>
    </row>
    <row r="4662" spans="1:5">
      <c r="A4662" s="441">
        <v>4660</v>
      </c>
      <c r="B4662" s="445"/>
      <c r="C4662" s="446"/>
      <c r="D4662" s="445"/>
      <c r="E4662" s="446"/>
    </row>
    <row r="4663" spans="1:5">
      <c r="A4663" s="441">
        <v>4661</v>
      </c>
      <c r="B4663" s="445"/>
      <c r="C4663" s="446"/>
      <c r="D4663" s="445"/>
      <c r="E4663" s="446"/>
    </row>
    <row r="4664" spans="1:5">
      <c r="A4664" s="441">
        <v>4662</v>
      </c>
      <c r="B4664" s="445"/>
      <c r="C4664" s="446"/>
      <c r="D4664" s="445"/>
      <c r="E4664" s="446"/>
    </row>
    <row r="4665" spans="1:5">
      <c r="A4665" s="441">
        <v>4663</v>
      </c>
      <c r="B4665" s="445"/>
      <c r="C4665" s="446"/>
      <c r="D4665" s="445"/>
      <c r="E4665" s="446"/>
    </row>
    <row r="4666" spans="1:5">
      <c r="A4666" s="441">
        <v>4664</v>
      </c>
      <c r="B4666" s="445"/>
      <c r="C4666" s="446"/>
      <c r="D4666" s="445"/>
      <c r="E4666" s="446"/>
    </row>
    <row r="4667" spans="1:5">
      <c r="A4667" s="441">
        <v>4665</v>
      </c>
      <c r="B4667" s="445"/>
      <c r="C4667" s="446"/>
      <c r="D4667" s="445"/>
      <c r="E4667" s="446"/>
    </row>
    <row r="4668" spans="1:5">
      <c r="A4668" s="441">
        <v>4666</v>
      </c>
      <c r="B4668" s="445"/>
      <c r="C4668" s="446"/>
      <c r="D4668" s="445"/>
      <c r="E4668" s="446"/>
    </row>
    <row r="4669" spans="1:5">
      <c r="A4669" s="441">
        <v>4667</v>
      </c>
      <c r="B4669" s="445"/>
      <c r="C4669" s="446"/>
      <c r="D4669" s="445"/>
      <c r="E4669" s="446"/>
    </row>
    <row r="4670" spans="1:5">
      <c r="A4670" s="441">
        <v>4668</v>
      </c>
      <c r="B4670" s="445"/>
      <c r="C4670" s="446"/>
      <c r="D4670" s="445"/>
      <c r="E4670" s="446"/>
    </row>
    <row r="4671" spans="1:5">
      <c r="A4671" s="441">
        <v>4669</v>
      </c>
      <c r="B4671" s="445"/>
      <c r="C4671" s="446"/>
      <c r="D4671" s="445"/>
      <c r="E4671" s="446"/>
    </row>
    <row r="4672" spans="1:5">
      <c r="A4672" s="441">
        <v>4670</v>
      </c>
      <c r="B4672" s="445"/>
      <c r="C4672" s="446"/>
      <c r="D4672" s="445"/>
      <c r="E4672" s="446"/>
    </row>
    <row r="4673" spans="1:5">
      <c r="A4673" s="441">
        <v>4671</v>
      </c>
      <c r="B4673" s="445"/>
      <c r="C4673" s="446"/>
      <c r="D4673" s="445"/>
      <c r="E4673" s="446"/>
    </row>
    <row r="4674" spans="1:5">
      <c r="A4674" s="441">
        <v>4672</v>
      </c>
      <c r="B4674" s="445"/>
      <c r="C4674" s="446"/>
      <c r="D4674" s="445"/>
      <c r="E4674" s="446"/>
    </row>
    <row r="4675" spans="1:5">
      <c r="A4675" s="441">
        <v>4673</v>
      </c>
      <c r="B4675" s="445"/>
      <c r="C4675" s="446"/>
      <c r="D4675" s="445"/>
      <c r="E4675" s="446"/>
    </row>
    <row r="4676" spans="1:5">
      <c r="A4676" s="441">
        <v>4674</v>
      </c>
      <c r="B4676" s="445"/>
      <c r="C4676" s="446"/>
      <c r="D4676" s="445"/>
      <c r="E4676" s="446"/>
    </row>
    <row r="4677" spans="1:5">
      <c r="A4677" s="441">
        <v>4675</v>
      </c>
      <c r="B4677" s="445"/>
      <c r="C4677" s="446"/>
      <c r="D4677" s="445"/>
      <c r="E4677" s="446"/>
    </row>
    <row r="4678" spans="1:5">
      <c r="A4678" s="441">
        <v>4676</v>
      </c>
      <c r="B4678" s="445"/>
      <c r="C4678" s="446"/>
      <c r="D4678" s="445"/>
      <c r="E4678" s="446"/>
    </row>
    <row r="4679" spans="1:5">
      <c r="A4679" s="441">
        <v>4677</v>
      </c>
      <c r="B4679" s="445"/>
      <c r="C4679" s="446"/>
      <c r="D4679" s="445"/>
      <c r="E4679" s="446"/>
    </row>
    <row r="4680" spans="1:5">
      <c r="A4680" s="441">
        <v>4678</v>
      </c>
      <c r="B4680" s="445"/>
      <c r="C4680" s="446"/>
      <c r="D4680" s="445"/>
      <c r="E4680" s="446"/>
    </row>
    <row r="4681" spans="1:5">
      <c r="A4681" s="441">
        <v>4679</v>
      </c>
      <c r="B4681" s="445"/>
      <c r="C4681" s="446"/>
      <c r="D4681" s="445"/>
      <c r="E4681" s="446"/>
    </row>
    <row r="4682" spans="1:5">
      <c r="A4682" s="441">
        <v>4680</v>
      </c>
      <c r="B4682" s="445"/>
      <c r="C4682" s="446"/>
      <c r="D4682" s="445"/>
      <c r="E4682" s="446"/>
    </row>
    <row r="4683" spans="1:5">
      <c r="A4683" s="441">
        <v>4681</v>
      </c>
      <c r="B4683" s="445"/>
      <c r="C4683" s="446"/>
      <c r="D4683" s="445"/>
      <c r="E4683" s="446"/>
    </row>
    <row r="4684" spans="1:5">
      <c r="A4684" s="441">
        <v>4682</v>
      </c>
      <c r="B4684" s="445"/>
      <c r="C4684" s="446"/>
      <c r="D4684" s="445"/>
      <c r="E4684" s="446"/>
    </row>
    <row r="4685" spans="1:5">
      <c r="A4685" s="441">
        <v>4683</v>
      </c>
      <c r="B4685" s="445"/>
      <c r="C4685" s="446"/>
      <c r="D4685" s="445"/>
      <c r="E4685" s="446"/>
    </row>
    <row r="4686" spans="1:5">
      <c r="A4686" s="441">
        <v>4684</v>
      </c>
      <c r="B4686" s="445"/>
      <c r="C4686" s="446"/>
      <c r="D4686" s="445"/>
      <c r="E4686" s="446"/>
    </row>
    <row r="4687" spans="1:5">
      <c r="A4687" s="441">
        <v>4685</v>
      </c>
      <c r="B4687" s="445"/>
      <c r="C4687" s="446"/>
      <c r="D4687" s="445"/>
      <c r="E4687" s="446"/>
    </row>
    <row r="4688" spans="1:5">
      <c r="A4688" s="441">
        <v>4686</v>
      </c>
      <c r="B4688" s="445"/>
      <c r="C4688" s="446"/>
      <c r="D4688" s="445"/>
      <c r="E4688" s="446"/>
    </row>
    <row r="4689" spans="1:5">
      <c r="A4689" s="441">
        <v>4687</v>
      </c>
      <c r="B4689" s="445"/>
      <c r="C4689" s="446"/>
      <c r="D4689" s="445"/>
      <c r="E4689" s="446"/>
    </row>
    <row r="4690" spans="1:5">
      <c r="A4690" s="441">
        <v>4688</v>
      </c>
      <c r="B4690" s="445"/>
      <c r="C4690" s="446"/>
      <c r="D4690" s="445"/>
      <c r="E4690" s="446"/>
    </row>
    <row r="4691" spans="1:5">
      <c r="A4691" s="441">
        <v>4689</v>
      </c>
      <c r="B4691" s="445"/>
      <c r="C4691" s="446"/>
      <c r="D4691" s="445"/>
      <c r="E4691" s="446"/>
    </row>
    <row r="4692" spans="1:5">
      <c r="A4692" s="441">
        <v>4690</v>
      </c>
      <c r="B4692" s="445"/>
      <c r="C4692" s="446"/>
      <c r="D4692" s="445"/>
      <c r="E4692" s="446"/>
    </row>
    <row r="4693" spans="1:5">
      <c r="A4693" s="441">
        <v>4691</v>
      </c>
      <c r="B4693" s="445"/>
      <c r="C4693" s="446"/>
      <c r="D4693" s="445"/>
      <c r="E4693" s="446"/>
    </row>
    <row r="4694" spans="1:5">
      <c r="A4694" s="441">
        <v>4692</v>
      </c>
      <c r="B4694" s="445"/>
      <c r="C4694" s="446"/>
      <c r="D4694" s="445"/>
      <c r="E4694" s="446"/>
    </row>
    <row r="4695" spans="1:5">
      <c r="A4695" s="441">
        <v>4693</v>
      </c>
      <c r="B4695" s="445"/>
      <c r="C4695" s="446"/>
      <c r="D4695" s="445"/>
      <c r="E4695" s="446"/>
    </row>
    <row r="4696" spans="1:5">
      <c r="A4696" s="441">
        <v>4694</v>
      </c>
      <c r="B4696" s="445"/>
      <c r="C4696" s="446"/>
      <c r="D4696" s="445"/>
      <c r="E4696" s="446"/>
    </row>
    <row r="4697" spans="1:5">
      <c r="A4697" s="441">
        <v>4695</v>
      </c>
      <c r="B4697" s="445"/>
      <c r="C4697" s="446"/>
      <c r="D4697" s="445"/>
      <c r="E4697" s="446"/>
    </row>
    <row r="4698" spans="1:5">
      <c r="A4698" s="441">
        <v>4696</v>
      </c>
      <c r="B4698" s="445"/>
      <c r="C4698" s="446"/>
      <c r="D4698" s="445"/>
      <c r="E4698" s="446"/>
    </row>
    <row r="4699" spans="1:5">
      <c r="A4699" s="441">
        <v>4697</v>
      </c>
      <c r="B4699" s="445"/>
      <c r="C4699" s="446"/>
      <c r="D4699" s="445"/>
      <c r="E4699" s="446"/>
    </row>
    <row r="4700" spans="1:5">
      <c r="A4700" s="441">
        <v>4698</v>
      </c>
      <c r="B4700" s="445"/>
      <c r="C4700" s="446"/>
      <c r="D4700" s="445"/>
      <c r="E4700" s="446"/>
    </row>
    <row r="4701" spans="1:5">
      <c r="A4701" s="441">
        <v>4699</v>
      </c>
      <c r="B4701" s="445"/>
      <c r="C4701" s="446"/>
      <c r="D4701" s="445"/>
      <c r="E4701" s="446"/>
    </row>
    <row r="4702" spans="1:5">
      <c r="A4702" s="441">
        <v>4700</v>
      </c>
      <c r="B4702" s="445"/>
      <c r="C4702" s="446"/>
      <c r="D4702" s="445"/>
      <c r="E4702" s="446"/>
    </row>
    <row r="4703" spans="1:5">
      <c r="A4703" s="441">
        <v>4701</v>
      </c>
      <c r="B4703" s="445"/>
      <c r="C4703" s="446"/>
      <c r="D4703" s="445"/>
      <c r="E4703" s="446"/>
    </row>
    <row r="4704" spans="1:5">
      <c r="A4704" s="441">
        <v>4702</v>
      </c>
      <c r="B4704" s="445"/>
      <c r="C4704" s="446"/>
      <c r="D4704" s="445"/>
      <c r="E4704" s="446"/>
    </row>
    <row r="4705" spans="1:5">
      <c r="A4705" s="441">
        <v>4703</v>
      </c>
      <c r="B4705" s="445"/>
      <c r="C4705" s="446"/>
      <c r="D4705" s="445"/>
      <c r="E4705" s="446"/>
    </row>
    <row r="4706" spans="1:5">
      <c r="A4706" s="441">
        <v>4704</v>
      </c>
      <c r="B4706" s="445"/>
      <c r="C4706" s="446"/>
      <c r="D4706" s="445"/>
      <c r="E4706" s="446"/>
    </row>
    <row r="4707" spans="1:5">
      <c r="A4707" s="441">
        <v>4705</v>
      </c>
      <c r="B4707" s="445"/>
      <c r="C4707" s="446"/>
      <c r="D4707" s="445"/>
      <c r="E4707" s="446"/>
    </row>
    <row r="4708" spans="1:5">
      <c r="A4708" s="441">
        <v>4706</v>
      </c>
      <c r="B4708" s="445"/>
      <c r="C4708" s="446"/>
      <c r="D4708" s="445"/>
      <c r="E4708" s="446"/>
    </row>
    <row r="4709" spans="1:5">
      <c r="A4709" s="441">
        <v>4707</v>
      </c>
      <c r="B4709" s="445"/>
      <c r="C4709" s="446"/>
      <c r="D4709" s="445"/>
      <c r="E4709" s="446"/>
    </row>
    <row r="4710" spans="1:5">
      <c r="A4710" s="441">
        <v>4708</v>
      </c>
      <c r="B4710" s="445"/>
      <c r="C4710" s="446"/>
      <c r="D4710" s="445"/>
      <c r="E4710" s="446"/>
    </row>
    <row r="4711" spans="1:5">
      <c r="A4711" s="441">
        <v>4709</v>
      </c>
      <c r="B4711" s="445"/>
      <c r="C4711" s="446"/>
      <c r="D4711" s="445"/>
      <c r="E4711" s="446"/>
    </row>
    <row r="4712" spans="1:5">
      <c r="A4712" s="441">
        <v>4710</v>
      </c>
      <c r="B4712" s="445"/>
      <c r="C4712" s="446"/>
      <c r="D4712" s="445"/>
      <c r="E4712" s="446"/>
    </row>
    <row r="4713" spans="1:5">
      <c r="A4713" s="441">
        <v>4711</v>
      </c>
      <c r="B4713" s="445"/>
      <c r="C4713" s="446"/>
      <c r="D4713" s="445"/>
      <c r="E4713" s="446"/>
    </row>
    <row r="4714" spans="1:5">
      <c r="A4714" s="441">
        <v>4712</v>
      </c>
      <c r="B4714" s="445"/>
      <c r="C4714" s="446"/>
      <c r="D4714" s="445"/>
      <c r="E4714" s="446"/>
    </row>
    <row r="4715" spans="1:5">
      <c r="A4715" s="441">
        <v>4713</v>
      </c>
      <c r="B4715" s="445"/>
      <c r="C4715" s="446"/>
      <c r="D4715" s="445"/>
      <c r="E4715" s="446"/>
    </row>
    <row r="4716" spans="1:5">
      <c r="A4716" s="441">
        <v>4714</v>
      </c>
      <c r="B4716" s="445"/>
      <c r="C4716" s="446"/>
      <c r="D4716" s="445"/>
      <c r="E4716" s="446"/>
    </row>
    <row r="4717" spans="1:5">
      <c r="A4717" s="441">
        <v>4715</v>
      </c>
      <c r="B4717" s="445"/>
      <c r="C4717" s="446"/>
      <c r="D4717" s="445"/>
      <c r="E4717" s="446"/>
    </row>
    <row r="4718" spans="1:5">
      <c r="A4718" s="441">
        <v>4716</v>
      </c>
      <c r="B4718" s="445"/>
      <c r="C4718" s="446"/>
      <c r="D4718" s="445"/>
      <c r="E4718" s="446"/>
    </row>
    <row r="4719" spans="1:5">
      <c r="A4719" s="441">
        <v>4717</v>
      </c>
      <c r="B4719" s="445"/>
      <c r="C4719" s="446"/>
      <c r="D4719" s="445"/>
      <c r="E4719" s="446"/>
    </row>
    <row r="4720" spans="1:5">
      <c r="A4720" s="441">
        <v>4718</v>
      </c>
      <c r="B4720" s="445"/>
      <c r="C4720" s="446"/>
      <c r="D4720" s="445"/>
      <c r="E4720" s="446"/>
    </row>
    <row r="4721" spans="1:5">
      <c r="A4721" s="441">
        <v>4719</v>
      </c>
      <c r="B4721" s="445"/>
      <c r="C4721" s="446"/>
      <c r="D4721" s="445"/>
      <c r="E4721" s="446"/>
    </row>
    <row r="4722" spans="1:5">
      <c r="A4722" s="441">
        <v>4720</v>
      </c>
      <c r="B4722" s="445"/>
      <c r="C4722" s="446"/>
      <c r="D4722" s="445"/>
      <c r="E4722" s="446"/>
    </row>
    <row r="4723" spans="1:5">
      <c r="A4723" s="441">
        <v>4721</v>
      </c>
      <c r="B4723" s="445"/>
      <c r="C4723" s="446"/>
      <c r="D4723" s="445"/>
      <c r="E4723" s="446"/>
    </row>
    <row r="4724" spans="1:5">
      <c r="A4724" s="441">
        <v>4722</v>
      </c>
      <c r="B4724" s="445"/>
      <c r="C4724" s="446"/>
      <c r="D4724" s="445"/>
      <c r="E4724" s="446"/>
    </row>
    <row r="4725" spans="1:5">
      <c r="A4725" s="441">
        <v>4723</v>
      </c>
      <c r="B4725" s="445"/>
      <c r="C4725" s="446"/>
      <c r="D4725" s="445"/>
      <c r="E4725" s="446"/>
    </row>
    <row r="4726" spans="1:5">
      <c r="A4726" s="441">
        <v>4724</v>
      </c>
      <c r="B4726" s="445"/>
      <c r="C4726" s="446"/>
      <c r="D4726" s="445"/>
      <c r="E4726" s="446"/>
    </row>
    <row r="4727" spans="1:5">
      <c r="A4727" s="441">
        <v>4725</v>
      </c>
      <c r="B4727" s="445"/>
      <c r="C4727" s="446"/>
      <c r="D4727" s="445"/>
      <c r="E4727" s="446"/>
    </row>
    <row r="4728" spans="1:5">
      <c r="A4728" s="441">
        <v>4726</v>
      </c>
      <c r="B4728" s="445"/>
      <c r="C4728" s="446"/>
      <c r="D4728" s="445"/>
      <c r="E4728" s="446"/>
    </row>
    <row r="4729" spans="1:5">
      <c r="A4729" s="441">
        <v>4727</v>
      </c>
      <c r="B4729" s="445"/>
      <c r="C4729" s="446"/>
      <c r="D4729" s="445"/>
      <c r="E4729" s="446"/>
    </row>
    <row r="4730" spans="1:5">
      <c r="A4730" s="441">
        <v>4728</v>
      </c>
      <c r="B4730" s="445"/>
      <c r="C4730" s="446"/>
      <c r="D4730" s="445"/>
      <c r="E4730" s="446"/>
    </row>
    <row r="4731" spans="1:5">
      <c r="A4731" s="441">
        <v>4729</v>
      </c>
      <c r="B4731" s="445"/>
      <c r="C4731" s="446"/>
      <c r="D4731" s="445"/>
      <c r="E4731" s="446"/>
    </row>
    <row r="4732" spans="1:5">
      <c r="A4732" s="441">
        <v>4730</v>
      </c>
      <c r="B4732" s="445"/>
      <c r="C4732" s="446"/>
      <c r="D4732" s="445"/>
      <c r="E4732" s="446"/>
    </row>
    <row r="4733" spans="1:5">
      <c r="A4733" s="441">
        <v>4731</v>
      </c>
      <c r="B4733" s="445"/>
      <c r="C4733" s="446"/>
      <c r="D4733" s="445"/>
      <c r="E4733" s="446"/>
    </row>
    <row r="4734" spans="1:5">
      <c r="A4734" s="441">
        <v>4732</v>
      </c>
      <c r="B4734" s="445"/>
      <c r="C4734" s="446"/>
      <c r="D4734" s="445"/>
      <c r="E4734" s="446"/>
    </row>
    <row r="4735" spans="1:5">
      <c r="A4735" s="441">
        <v>4733</v>
      </c>
      <c r="B4735" s="445"/>
      <c r="C4735" s="446"/>
      <c r="D4735" s="445"/>
      <c r="E4735" s="446"/>
    </row>
    <row r="4736" spans="1:5">
      <c r="A4736" s="441">
        <v>4734</v>
      </c>
      <c r="B4736" s="445"/>
      <c r="C4736" s="446"/>
      <c r="D4736" s="445"/>
      <c r="E4736" s="446"/>
    </row>
    <row r="4737" spans="1:5">
      <c r="A4737" s="441">
        <v>4735</v>
      </c>
      <c r="B4737" s="445"/>
      <c r="C4737" s="446"/>
      <c r="D4737" s="445"/>
      <c r="E4737" s="446"/>
    </row>
    <row r="4738" spans="1:5">
      <c r="A4738" s="441">
        <v>4736</v>
      </c>
      <c r="B4738" s="445"/>
      <c r="C4738" s="446"/>
      <c r="D4738" s="445"/>
      <c r="E4738" s="446"/>
    </row>
    <row r="4739" spans="1:5">
      <c r="A4739" s="441">
        <v>4737</v>
      </c>
      <c r="B4739" s="445"/>
      <c r="C4739" s="446"/>
      <c r="D4739" s="445"/>
      <c r="E4739" s="446"/>
    </row>
    <row r="4740" spans="1:5">
      <c r="A4740" s="441">
        <v>4738</v>
      </c>
      <c r="B4740" s="445"/>
      <c r="C4740" s="446"/>
      <c r="D4740" s="445"/>
      <c r="E4740" s="446"/>
    </row>
    <row r="4741" spans="1:5">
      <c r="A4741" s="441">
        <v>4739</v>
      </c>
      <c r="B4741" s="445"/>
      <c r="C4741" s="446"/>
      <c r="D4741" s="445"/>
      <c r="E4741" s="446"/>
    </row>
    <row r="4742" spans="1:5">
      <c r="A4742" s="441">
        <v>4740</v>
      </c>
      <c r="B4742" s="445"/>
      <c r="C4742" s="446"/>
      <c r="D4742" s="445"/>
      <c r="E4742" s="446"/>
    </row>
    <row r="4743" spans="1:5">
      <c r="A4743" s="441">
        <v>4741</v>
      </c>
      <c r="B4743" s="445"/>
      <c r="C4743" s="446"/>
      <c r="D4743" s="445"/>
      <c r="E4743" s="446"/>
    </row>
    <row r="4744" spans="1:5">
      <c r="A4744" s="441">
        <v>4742</v>
      </c>
      <c r="B4744" s="445"/>
      <c r="C4744" s="446"/>
      <c r="D4744" s="445"/>
      <c r="E4744" s="446"/>
    </row>
    <row r="4745" spans="1:5">
      <c r="A4745" s="441">
        <v>4743</v>
      </c>
      <c r="B4745" s="445"/>
      <c r="C4745" s="446"/>
      <c r="D4745" s="445"/>
      <c r="E4745" s="446"/>
    </row>
    <row r="4746" spans="1:5">
      <c r="A4746" s="441">
        <v>4744</v>
      </c>
      <c r="B4746" s="445"/>
      <c r="C4746" s="446"/>
      <c r="D4746" s="445"/>
      <c r="E4746" s="446"/>
    </row>
    <row r="4747" spans="1:5">
      <c r="A4747" s="441">
        <v>4745</v>
      </c>
      <c r="B4747" s="445"/>
      <c r="C4747" s="446"/>
      <c r="D4747" s="445"/>
      <c r="E4747" s="446"/>
    </row>
    <row r="4748" spans="1:5">
      <c r="A4748" s="441">
        <v>4746</v>
      </c>
      <c r="B4748" s="445"/>
      <c r="C4748" s="446"/>
      <c r="D4748" s="445"/>
      <c r="E4748" s="446"/>
    </row>
    <row r="4749" spans="1:5">
      <c r="A4749" s="441">
        <v>4747</v>
      </c>
      <c r="B4749" s="445"/>
      <c r="C4749" s="446"/>
      <c r="D4749" s="445"/>
      <c r="E4749" s="446"/>
    </row>
    <row r="4750" spans="1:5">
      <c r="A4750" s="441">
        <v>4748</v>
      </c>
      <c r="B4750" s="445"/>
      <c r="C4750" s="446"/>
      <c r="D4750" s="445"/>
      <c r="E4750" s="446"/>
    </row>
    <row r="4751" spans="1:5">
      <c r="A4751" s="441">
        <v>4749</v>
      </c>
      <c r="B4751" s="445"/>
      <c r="C4751" s="446"/>
      <c r="D4751" s="445"/>
      <c r="E4751" s="446"/>
    </row>
    <row r="4752" spans="1:5">
      <c r="A4752" s="441">
        <v>4750</v>
      </c>
      <c r="B4752" s="445"/>
      <c r="C4752" s="446"/>
      <c r="D4752" s="445"/>
      <c r="E4752" s="446"/>
    </row>
    <row r="4753" spans="1:5">
      <c r="A4753" s="441">
        <v>4751</v>
      </c>
      <c r="B4753" s="445"/>
      <c r="C4753" s="446"/>
      <c r="D4753" s="445"/>
      <c r="E4753" s="446"/>
    </row>
    <row r="4754" spans="1:5">
      <c r="A4754" s="441">
        <v>4752</v>
      </c>
      <c r="B4754" s="445"/>
      <c r="C4754" s="446"/>
      <c r="D4754" s="445"/>
      <c r="E4754" s="446"/>
    </row>
    <row r="4755" spans="1:5">
      <c r="A4755" s="441">
        <v>4753</v>
      </c>
      <c r="B4755" s="445"/>
      <c r="C4755" s="446"/>
      <c r="D4755" s="445"/>
      <c r="E4755" s="446"/>
    </row>
    <row r="4756" spans="1:5">
      <c r="A4756" s="441">
        <v>4754</v>
      </c>
      <c r="B4756" s="445"/>
      <c r="C4756" s="446"/>
      <c r="D4756" s="445"/>
      <c r="E4756" s="446"/>
    </row>
    <row r="4757" spans="1:5">
      <c r="A4757" s="441">
        <v>4755</v>
      </c>
      <c r="B4757" s="445"/>
      <c r="C4757" s="446"/>
      <c r="D4757" s="445"/>
      <c r="E4757" s="446"/>
    </row>
    <row r="4758" spans="1:5">
      <c r="A4758" s="441">
        <v>4756</v>
      </c>
      <c r="B4758" s="445"/>
      <c r="C4758" s="446"/>
      <c r="D4758" s="445"/>
      <c r="E4758" s="446"/>
    </row>
    <row r="4759" spans="1:5">
      <c r="A4759" s="441">
        <v>4757</v>
      </c>
      <c r="B4759" s="445"/>
      <c r="C4759" s="446"/>
      <c r="D4759" s="445"/>
      <c r="E4759" s="446"/>
    </row>
    <row r="4760" spans="1:5">
      <c r="A4760" s="441">
        <v>4758</v>
      </c>
      <c r="B4760" s="445"/>
      <c r="C4760" s="446"/>
      <c r="D4760" s="445"/>
      <c r="E4760" s="446"/>
    </row>
    <row r="4761" spans="1:5">
      <c r="A4761" s="441">
        <v>4759</v>
      </c>
      <c r="B4761" s="445"/>
      <c r="C4761" s="446"/>
      <c r="D4761" s="445"/>
      <c r="E4761" s="446"/>
    </row>
    <row r="4762" spans="1:5">
      <c r="A4762" s="441">
        <v>4760</v>
      </c>
      <c r="B4762" s="445"/>
      <c r="C4762" s="446"/>
      <c r="D4762" s="445"/>
      <c r="E4762" s="446"/>
    </row>
    <row r="4763" spans="1:5">
      <c r="A4763" s="441">
        <v>4761</v>
      </c>
      <c r="B4763" s="445"/>
      <c r="C4763" s="446"/>
      <c r="D4763" s="445"/>
      <c r="E4763" s="446"/>
    </row>
    <row r="4764" spans="1:5">
      <c r="A4764" s="441">
        <v>4762</v>
      </c>
      <c r="B4764" s="445"/>
      <c r="C4764" s="446"/>
      <c r="D4764" s="445"/>
      <c r="E4764" s="446"/>
    </row>
    <row r="4765" spans="1:5">
      <c r="A4765" s="441">
        <v>4763</v>
      </c>
      <c r="B4765" s="445"/>
      <c r="C4765" s="446"/>
      <c r="D4765" s="445"/>
      <c r="E4765" s="446"/>
    </row>
    <row r="4766" spans="1:5">
      <c r="A4766" s="441">
        <v>4764</v>
      </c>
      <c r="B4766" s="445"/>
      <c r="C4766" s="446"/>
      <c r="D4766" s="445"/>
      <c r="E4766" s="446"/>
    </row>
    <row r="4767" spans="1:5">
      <c r="A4767" s="441">
        <v>4765</v>
      </c>
      <c r="B4767" s="445"/>
      <c r="C4767" s="446"/>
      <c r="D4767" s="445"/>
      <c r="E4767" s="446"/>
    </row>
    <row r="4768" spans="1:5">
      <c r="A4768" s="441">
        <v>4766</v>
      </c>
      <c r="B4768" s="445"/>
      <c r="C4768" s="446"/>
      <c r="D4768" s="445"/>
      <c r="E4768" s="446"/>
    </row>
    <row r="4769" spans="1:5">
      <c r="A4769" s="441">
        <v>4767</v>
      </c>
      <c r="B4769" s="445"/>
      <c r="C4769" s="446"/>
      <c r="D4769" s="445"/>
      <c r="E4769" s="446"/>
    </row>
    <row r="4770" spans="1:5">
      <c r="A4770" s="441">
        <v>4768</v>
      </c>
      <c r="B4770" s="445"/>
      <c r="C4770" s="446"/>
      <c r="D4770" s="445"/>
      <c r="E4770" s="446"/>
    </row>
    <row r="4771" spans="1:5">
      <c r="A4771" s="441">
        <v>4769</v>
      </c>
      <c r="B4771" s="445"/>
      <c r="C4771" s="446"/>
      <c r="D4771" s="445"/>
      <c r="E4771" s="446"/>
    </row>
    <row r="4772" spans="1:5">
      <c r="A4772" s="441">
        <v>4770</v>
      </c>
      <c r="B4772" s="445"/>
      <c r="C4772" s="446"/>
      <c r="D4772" s="445"/>
      <c r="E4772" s="446"/>
    </row>
    <row r="4773" spans="1:5">
      <c r="A4773" s="441">
        <v>4771</v>
      </c>
      <c r="B4773" s="445"/>
      <c r="C4773" s="446"/>
      <c r="D4773" s="445"/>
      <c r="E4773" s="446"/>
    </row>
    <row r="4774" spans="1:5">
      <c r="A4774" s="441">
        <v>4772</v>
      </c>
      <c r="B4774" s="445"/>
      <c r="C4774" s="446"/>
      <c r="D4774" s="445"/>
      <c r="E4774" s="446"/>
    </row>
    <row r="4775" spans="1:5">
      <c r="A4775" s="441">
        <v>4773</v>
      </c>
      <c r="B4775" s="445"/>
      <c r="C4775" s="446"/>
      <c r="D4775" s="445"/>
      <c r="E4775" s="446"/>
    </row>
    <row r="4776" spans="1:5">
      <c r="A4776" s="441">
        <v>4774</v>
      </c>
      <c r="B4776" s="445"/>
      <c r="C4776" s="446"/>
      <c r="D4776" s="445"/>
      <c r="E4776" s="446"/>
    </row>
    <row r="4777" spans="1:5">
      <c r="A4777" s="441">
        <v>4775</v>
      </c>
      <c r="B4777" s="445"/>
      <c r="C4777" s="446"/>
      <c r="D4777" s="445"/>
      <c r="E4777" s="446"/>
    </row>
    <row r="4778" spans="1:5">
      <c r="A4778" s="441">
        <v>4776</v>
      </c>
      <c r="B4778" s="445"/>
      <c r="C4778" s="446"/>
      <c r="D4778" s="445"/>
      <c r="E4778" s="446"/>
    </row>
    <row r="4779" spans="1:5">
      <c r="A4779" s="441">
        <v>4777</v>
      </c>
      <c r="B4779" s="445"/>
      <c r="C4779" s="446"/>
      <c r="D4779" s="445"/>
      <c r="E4779" s="446"/>
    </row>
    <row r="4780" spans="1:5">
      <c r="A4780" s="441">
        <v>4778</v>
      </c>
      <c r="B4780" s="445"/>
      <c r="C4780" s="446"/>
      <c r="D4780" s="445"/>
      <c r="E4780" s="446"/>
    </row>
    <row r="4781" spans="1:5">
      <c r="A4781" s="441">
        <v>4779</v>
      </c>
      <c r="B4781" s="445"/>
      <c r="C4781" s="446"/>
      <c r="D4781" s="445"/>
      <c r="E4781" s="446"/>
    </row>
    <row r="4782" spans="1:5">
      <c r="A4782" s="441">
        <v>4780</v>
      </c>
      <c r="B4782" s="445"/>
      <c r="C4782" s="446"/>
      <c r="D4782" s="445"/>
      <c r="E4782" s="446"/>
    </row>
    <row r="4783" spans="1:5">
      <c r="A4783" s="441">
        <v>4781</v>
      </c>
      <c r="B4783" s="445"/>
      <c r="C4783" s="446"/>
      <c r="D4783" s="445"/>
      <c r="E4783" s="446"/>
    </row>
    <row r="4784" spans="1:5">
      <c r="A4784" s="441">
        <v>4782</v>
      </c>
      <c r="B4784" s="445"/>
      <c r="C4784" s="446"/>
      <c r="D4784" s="445"/>
      <c r="E4784" s="446"/>
    </row>
    <row r="4785" spans="1:5">
      <c r="A4785" s="441">
        <v>4783</v>
      </c>
      <c r="B4785" s="445"/>
      <c r="C4785" s="446"/>
      <c r="D4785" s="445"/>
      <c r="E4785" s="446"/>
    </row>
    <row r="4786" spans="1:5">
      <c r="A4786" s="441">
        <v>4784</v>
      </c>
      <c r="B4786" s="445"/>
      <c r="C4786" s="446"/>
      <c r="D4786" s="445"/>
      <c r="E4786" s="446"/>
    </row>
    <row r="4787" spans="1:5">
      <c r="A4787" s="441">
        <v>4785</v>
      </c>
      <c r="B4787" s="445"/>
      <c r="C4787" s="446"/>
      <c r="D4787" s="445"/>
      <c r="E4787" s="446"/>
    </row>
    <row r="4788" spans="1:5">
      <c r="A4788" s="441">
        <v>4786</v>
      </c>
      <c r="B4788" s="445"/>
      <c r="C4788" s="446"/>
      <c r="D4788" s="445"/>
      <c r="E4788" s="446"/>
    </row>
    <row r="4789" spans="1:5">
      <c r="A4789" s="441">
        <v>4787</v>
      </c>
      <c r="B4789" s="445"/>
      <c r="C4789" s="446"/>
      <c r="D4789" s="445"/>
      <c r="E4789" s="446"/>
    </row>
    <row r="4790" spans="1:5">
      <c r="A4790" s="441">
        <v>4788</v>
      </c>
      <c r="B4790" s="445"/>
      <c r="C4790" s="446"/>
      <c r="D4790" s="445"/>
      <c r="E4790" s="446"/>
    </row>
    <row r="4791" spans="1:5">
      <c r="A4791" s="441">
        <v>4789</v>
      </c>
      <c r="B4791" s="445"/>
      <c r="C4791" s="446"/>
      <c r="D4791" s="445"/>
      <c r="E4791" s="446"/>
    </row>
    <row r="4792" spans="1:5">
      <c r="A4792" s="441">
        <v>4790</v>
      </c>
      <c r="B4792" s="445"/>
      <c r="C4792" s="446"/>
      <c r="D4792" s="445"/>
      <c r="E4792" s="446"/>
    </row>
    <row r="4793" spans="1:5">
      <c r="A4793" s="441">
        <v>4791</v>
      </c>
      <c r="B4793" s="445"/>
      <c r="C4793" s="446"/>
      <c r="D4793" s="445"/>
      <c r="E4793" s="446"/>
    </row>
    <row r="4794" spans="1:5">
      <c r="A4794" s="441">
        <v>4792</v>
      </c>
      <c r="B4794" s="445"/>
      <c r="C4794" s="446"/>
      <c r="D4794" s="445"/>
      <c r="E4794" s="446"/>
    </row>
    <row r="4795" spans="1:5">
      <c r="A4795" s="441">
        <v>4793</v>
      </c>
      <c r="B4795" s="445"/>
      <c r="C4795" s="446"/>
      <c r="D4795" s="445"/>
      <c r="E4795" s="446"/>
    </row>
    <row r="4796" spans="1:5">
      <c r="A4796" s="441">
        <v>4794</v>
      </c>
      <c r="B4796" s="445"/>
      <c r="C4796" s="446"/>
      <c r="D4796" s="445"/>
      <c r="E4796" s="446"/>
    </row>
    <row r="4797" spans="1:5">
      <c r="A4797" s="441">
        <v>4795</v>
      </c>
      <c r="B4797" s="445"/>
      <c r="C4797" s="446"/>
      <c r="D4797" s="445"/>
      <c r="E4797" s="446"/>
    </row>
    <row r="4798" spans="1:5">
      <c r="A4798" s="441">
        <v>4796</v>
      </c>
      <c r="B4798" s="445"/>
      <c r="C4798" s="446"/>
      <c r="D4798" s="445"/>
      <c r="E4798" s="446"/>
    </row>
    <row r="4799" spans="1:5">
      <c r="A4799" s="441">
        <v>4797</v>
      </c>
      <c r="B4799" s="445"/>
      <c r="C4799" s="446"/>
      <c r="D4799" s="445"/>
      <c r="E4799" s="446"/>
    </row>
    <row r="4800" spans="1:5">
      <c r="A4800" s="441">
        <v>4798</v>
      </c>
      <c r="B4800" s="445"/>
      <c r="C4800" s="446"/>
      <c r="D4800" s="445"/>
      <c r="E4800" s="446"/>
    </row>
    <row r="4801" spans="1:5">
      <c r="A4801" s="441">
        <v>4799</v>
      </c>
      <c r="B4801" s="445"/>
      <c r="C4801" s="446"/>
      <c r="D4801" s="445"/>
      <c r="E4801" s="446"/>
    </row>
    <row r="4802" spans="1:5">
      <c r="A4802" s="441">
        <v>4800</v>
      </c>
      <c r="B4802" s="445"/>
      <c r="C4802" s="446"/>
      <c r="D4802" s="445"/>
      <c r="E4802" s="446"/>
    </row>
    <row r="4803" spans="1:5">
      <c r="A4803" s="441">
        <v>4801</v>
      </c>
      <c r="B4803" s="445"/>
      <c r="C4803" s="446"/>
      <c r="D4803" s="445"/>
      <c r="E4803" s="446"/>
    </row>
    <row r="4804" spans="1:5">
      <c r="A4804" s="441">
        <v>4802</v>
      </c>
      <c r="B4804" s="445"/>
      <c r="C4804" s="446"/>
      <c r="D4804" s="445"/>
      <c r="E4804" s="446"/>
    </row>
    <row r="4805" spans="1:5">
      <c r="A4805" s="441">
        <v>4803</v>
      </c>
      <c r="B4805" s="445"/>
      <c r="C4805" s="446"/>
      <c r="D4805" s="445"/>
      <c r="E4805" s="446"/>
    </row>
    <row r="4806" spans="1:5">
      <c r="A4806" s="441">
        <v>4804</v>
      </c>
      <c r="B4806" s="445"/>
      <c r="C4806" s="446"/>
      <c r="D4806" s="445"/>
      <c r="E4806" s="446"/>
    </row>
    <row r="4807" spans="1:5">
      <c r="A4807" s="441">
        <v>4805</v>
      </c>
      <c r="B4807" s="445"/>
      <c r="C4807" s="446"/>
      <c r="D4807" s="445"/>
      <c r="E4807" s="446"/>
    </row>
    <row r="4808" spans="1:5">
      <c r="A4808" s="441">
        <v>4806</v>
      </c>
      <c r="B4808" s="445"/>
      <c r="C4808" s="446"/>
      <c r="D4808" s="445"/>
      <c r="E4808" s="446"/>
    </row>
    <row r="4809" spans="1:5">
      <c r="A4809" s="441">
        <v>4807</v>
      </c>
      <c r="B4809" s="445"/>
      <c r="C4809" s="446"/>
      <c r="D4809" s="445"/>
      <c r="E4809" s="446"/>
    </row>
    <row r="4810" spans="1:5">
      <c r="A4810" s="441">
        <v>4808</v>
      </c>
      <c r="B4810" s="445"/>
      <c r="C4810" s="446"/>
      <c r="D4810" s="445"/>
      <c r="E4810" s="446"/>
    </row>
    <row r="4811" spans="1:5">
      <c r="A4811" s="441">
        <v>4809</v>
      </c>
      <c r="B4811" s="445"/>
      <c r="C4811" s="446"/>
      <c r="D4811" s="445"/>
      <c r="E4811" s="446"/>
    </row>
    <row r="4812" spans="1:5">
      <c r="A4812" s="441">
        <v>4810</v>
      </c>
      <c r="B4812" s="445"/>
      <c r="C4812" s="446"/>
      <c r="D4812" s="445"/>
      <c r="E4812" s="446"/>
    </row>
    <row r="4813" spans="1:5">
      <c r="A4813" s="441">
        <v>4811</v>
      </c>
      <c r="B4813" s="445"/>
      <c r="C4813" s="446"/>
      <c r="D4813" s="445"/>
      <c r="E4813" s="446"/>
    </row>
    <row r="4814" spans="1:5">
      <c r="A4814" s="441">
        <v>4812</v>
      </c>
      <c r="B4814" s="445"/>
      <c r="C4814" s="446"/>
      <c r="D4814" s="445"/>
      <c r="E4814" s="446"/>
    </row>
    <row r="4815" spans="1:5">
      <c r="A4815" s="441">
        <v>4813</v>
      </c>
      <c r="B4815" s="445"/>
      <c r="C4815" s="446"/>
      <c r="D4815" s="445"/>
      <c r="E4815" s="446"/>
    </row>
    <row r="4816" spans="1:5">
      <c r="A4816" s="441">
        <v>4814</v>
      </c>
      <c r="B4816" s="445"/>
      <c r="C4816" s="446"/>
      <c r="D4816" s="445"/>
      <c r="E4816" s="446"/>
    </row>
    <row r="4817" spans="1:5">
      <c r="A4817" s="441">
        <v>4815</v>
      </c>
      <c r="B4817" s="445"/>
      <c r="C4817" s="446"/>
      <c r="D4817" s="445"/>
      <c r="E4817" s="446"/>
    </row>
    <row r="4818" spans="1:5">
      <c r="A4818" s="441">
        <v>4816</v>
      </c>
      <c r="B4818" s="445"/>
      <c r="C4818" s="446"/>
      <c r="D4818" s="445"/>
      <c r="E4818" s="446"/>
    </row>
    <row r="4819" spans="1:5">
      <c r="A4819" s="441">
        <v>4817</v>
      </c>
      <c r="B4819" s="445"/>
      <c r="C4819" s="446"/>
      <c r="D4819" s="445"/>
      <c r="E4819" s="446"/>
    </row>
    <row r="4820" spans="1:5">
      <c r="A4820" s="441">
        <v>4818</v>
      </c>
      <c r="B4820" s="445"/>
      <c r="C4820" s="446"/>
      <c r="D4820" s="445"/>
      <c r="E4820" s="446"/>
    </row>
    <row r="4821" spans="1:5">
      <c r="A4821" s="441">
        <v>4819</v>
      </c>
      <c r="B4821" s="445"/>
      <c r="C4821" s="446"/>
      <c r="D4821" s="445"/>
      <c r="E4821" s="446"/>
    </row>
    <row r="4822" spans="1:5">
      <c r="A4822" s="441">
        <v>4820</v>
      </c>
      <c r="B4822" s="445"/>
      <c r="C4822" s="446"/>
      <c r="D4822" s="445"/>
      <c r="E4822" s="446"/>
    </row>
    <row r="4823" spans="1:5">
      <c r="A4823" s="441">
        <v>4821</v>
      </c>
      <c r="B4823" s="445"/>
      <c r="C4823" s="446"/>
      <c r="D4823" s="445"/>
      <c r="E4823" s="446"/>
    </row>
    <row r="4824" spans="1:5">
      <c r="A4824" s="441">
        <v>4822</v>
      </c>
      <c r="B4824" s="445"/>
      <c r="C4824" s="446"/>
      <c r="D4824" s="445"/>
      <c r="E4824" s="446"/>
    </row>
    <row r="4825" spans="1:5">
      <c r="A4825" s="441">
        <v>4823</v>
      </c>
      <c r="B4825" s="445"/>
      <c r="C4825" s="446"/>
      <c r="D4825" s="445"/>
      <c r="E4825" s="446"/>
    </row>
    <row r="4826" spans="1:5">
      <c r="A4826" s="441">
        <v>4824</v>
      </c>
      <c r="B4826" s="445"/>
      <c r="C4826" s="446"/>
      <c r="D4826" s="445"/>
      <c r="E4826" s="446"/>
    </row>
    <row r="4827" spans="1:5">
      <c r="A4827" s="441">
        <v>4825</v>
      </c>
      <c r="B4827" s="445"/>
      <c r="C4827" s="446"/>
      <c r="D4827" s="445"/>
      <c r="E4827" s="446"/>
    </row>
    <row r="4828" spans="1:5">
      <c r="A4828" s="441">
        <v>4826</v>
      </c>
      <c r="B4828" s="445"/>
      <c r="C4828" s="446"/>
      <c r="D4828" s="445"/>
      <c r="E4828" s="446"/>
    </row>
    <row r="4829" spans="1:5">
      <c r="A4829" s="441">
        <v>4827</v>
      </c>
      <c r="B4829" s="445"/>
      <c r="C4829" s="446"/>
      <c r="D4829" s="445"/>
      <c r="E4829" s="446"/>
    </row>
    <row r="4830" spans="1:5">
      <c r="A4830" s="441">
        <v>4828</v>
      </c>
      <c r="B4830" s="445"/>
      <c r="C4830" s="446"/>
      <c r="D4830" s="445"/>
      <c r="E4830" s="446"/>
    </row>
    <row r="4831" spans="1:5">
      <c r="A4831" s="441">
        <v>4829</v>
      </c>
      <c r="B4831" s="445"/>
      <c r="C4831" s="446"/>
      <c r="D4831" s="445"/>
      <c r="E4831" s="446"/>
    </row>
    <row r="4832" spans="1:5">
      <c r="A4832" s="441">
        <v>4830</v>
      </c>
      <c r="B4832" s="445"/>
      <c r="C4832" s="446"/>
      <c r="D4832" s="445"/>
      <c r="E4832" s="446"/>
    </row>
    <row r="4833" spans="1:5">
      <c r="A4833" s="441">
        <v>4831</v>
      </c>
      <c r="B4833" s="445"/>
      <c r="C4833" s="446"/>
      <c r="D4833" s="445"/>
      <c r="E4833" s="446"/>
    </row>
    <row r="4834" spans="1:5">
      <c r="A4834" s="441">
        <v>4832</v>
      </c>
      <c r="B4834" s="445"/>
      <c r="C4834" s="446"/>
      <c r="D4834" s="445"/>
      <c r="E4834" s="446"/>
    </row>
    <row r="4835" spans="1:5">
      <c r="A4835" s="441">
        <v>4833</v>
      </c>
      <c r="B4835" s="445"/>
      <c r="C4835" s="446"/>
      <c r="D4835" s="445"/>
      <c r="E4835" s="446"/>
    </row>
    <row r="4836" spans="1:5">
      <c r="A4836" s="441">
        <v>4834</v>
      </c>
      <c r="B4836" s="445"/>
      <c r="C4836" s="446"/>
      <c r="D4836" s="445"/>
      <c r="E4836" s="446"/>
    </row>
    <row r="4837" spans="1:5">
      <c r="A4837" s="441">
        <v>4835</v>
      </c>
      <c r="B4837" s="445"/>
      <c r="C4837" s="446"/>
      <c r="D4837" s="445"/>
      <c r="E4837" s="446"/>
    </row>
    <row r="4838" spans="1:5">
      <c r="A4838" s="441">
        <v>4836</v>
      </c>
      <c r="B4838" s="445"/>
      <c r="C4838" s="446"/>
      <c r="D4838" s="445"/>
      <c r="E4838" s="446"/>
    </row>
    <row r="4839" spans="1:5">
      <c r="A4839" s="441">
        <v>4837</v>
      </c>
      <c r="B4839" s="445"/>
      <c r="C4839" s="446"/>
      <c r="D4839" s="445"/>
      <c r="E4839" s="446"/>
    </row>
    <row r="4840" spans="1:5">
      <c r="A4840" s="441">
        <v>4838</v>
      </c>
      <c r="B4840" s="445"/>
      <c r="C4840" s="446"/>
      <c r="D4840" s="445"/>
      <c r="E4840" s="446"/>
    </row>
    <row r="4841" spans="1:5">
      <c r="A4841" s="441">
        <v>4839</v>
      </c>
      <c r="B4841" s="445"/>
      <c r="C4841" s="446"/>
      <c r="D4841" s="445"/>
      <c r="E4841" s="446"/>
    </row>
    <row r="4842" spans="1:5">
      <c r="A4842" s="441">
        <v>4840</v>
      </c>
      <c r="B4842" s="445"/>
      <c r="C4842" s="446"/>
      <c r="D4842" s="445"/>
      <c r="E4842" s="446"/>
    </row>
    <row r="4843" spans="1:5">
      <c r="A4843" s="441">
        <v>4841</v>
      </c>
      <c r="B4843" s="445"/>
      <c r="C4843" s="446"/>
      <c r="D4843" s="445"/>
      <c r="E4843" s="446"/>
    </row>
    <row r="4844" spans="1:5">
      <c r="A4844" s="441">
        <v>4842</v>
      </c>
      <c r="B4844" s="445"/>
      <c r="C4844" s="446"/>
      <c r="D4844" s="445"/>
      <c r="E4844" s="446"/>
    </row>
    <row r="4845" spans="1:5">
      <c r="A4845" s="441">
        <v>4843</v>
      </c>
      <c r="B4845" s="445"/>
      <c r="C4845" s="446"/>
      <c r="D4845" s="445"/>
      <c r="E4845" s="446"/>
    </row>
    <row r="4846" spans="1:5">
      <c r="A4846" s="441">
        <v>4844</v>
      </c>
      <c r="B4846" s="445"/>
      <c r="C4846" s="446"/>
      <c r="D4846" s="445"/>
      <c r="E4846" s="446"/>
    </row>
    <row r="4847" spans="1:5">
      <c r="A4847" s="441">
        <v>4845</v>
      </c>
      <c r="B4847" s="445"/>
      <c r="C4847" s="446"/>
      <c r="D4847" s="445"/>
      <c r="E4847" s="446"/>
    </row>
    <row r="4848" spans="1:5">
      <c r="A4848" s="441">
        <v>4846</v>
      </c>
      <c r="B4848" s="445"/>
      <c r="C4848" s="446"/>
      <c r="D4848" s="445"/>
      <c r="E4848" s="446"/>
    </row>
    <row r="4849" spans="1:5">
      <c r="A4849" s="441">
        <v>4847</v>
      </c>
      <c r="B4849" s="445"/>
      <c r="C4849" s="446"/>
      <c r="D4849" s="445"/>
      <c r="E4849" s="446"/>
    </row>
    <row r="4850" spans="1:5">
      <c r="A4850" s="441">
        <v>4848</v>
      </c>
      <c r="B4850" s="445"/>
      <c r="C4850" s="446"/>
      <c r="D4850" s="445"/>
      <c r="E4850" s="446"/>
    </row>
    <row r="4851" spans="1:5">
      <c r="A4851" s="441">
        <v>4849</v>
      </c>
      <c r="B4851" s="445"/>
      <c r="C4851" s="446"/>
      <c r="D4851" s="445"/>
      <c r="E4851" s="446"/>
    </row>
    <row r="4852" spans="1:5">
      <c r="A4852" s="441">
        <v>4850</v>
      </c>
      <c r="B4852" s="445"/>
      <c r="C4852" s="446"/>
      <c r="D4852" s="445"/>
      <c r="E4852" s="446"/>
    </row>
    <row r="4853" spans="1:5">
      <c r="A4853" s="441">
        <v>4851</v>
      </c>
      <c r="B4853" s="445"/>
      <c r="C4853" s="446"/>
      <c r="D4853" s="445"/>
      <c r="E4853" s="446"/>
    </row>
    <row r="4854" spans="1:5">
      <c r="A4854" s="441">
        <v>4852</v>
      </c>
      <c r="B4854" s="445"/>
      <c r="C4854" s="446"/>
      <c r="D4854" s="445"/>
      <c r="E4854" s="446"/>
    </row>
    <row r="4855" spans="1:5">
      <c r="A4855" s="441">
        <v>4853</v>
      </c>
      <c r="B4855" s="445"/>
      <c r="C4855" s="446"/>
      <c r="D4855" s="445"/>
      <c r="E4855" s="446"/>
    </row>
    <row r="4856" spans="1:5">
      <c r="A4856" s="441">
        <v>4854</v>
      </c>
      <c r="B4856" s="445"/>
      <c r="C4856" s="446"/>
      <c r="D4856" s="445"/>
      <c r="E4856" s="446"/>
    </row>
    <row r="4857" spans="1:5">
      <c r="A4857" s="441">
        <v>4855</v>
      </c>
      <c r="B4857" s="445"/>
      <c r="C4857" s="446"/>
      <c r="D4857" s="445"/>
      <c r="E4857" s="446"/>
    </row>
    <row r="4858" spans="1:5">
      <c r="A4858" s="441">
        <v>4856</v>
      </c>
      <c r="B4858" s="445"/>
      <c r="C4858" s="446"/>
      <c r="D4858" s="445"/>
      <c r="E4858" s="446"/>
    </row>
    <row r="4859" spans="1:5">
      <c r="A4859" s="441">
        <v>4857</v>
      </c>
      <c r="B4859" s="445"/>
      <c r="C4859" s="446"/>
      <c r="D4859" s="445"/>
      <c r="E4859" s="446"/>
    </row>
    <row r="4860" spans="1:5">
      <c r="A4860" s="441">
        <v>4858</v>
      </c>
      <c r="B4860" s="445"/>
      <c r="C4860" s="446"/>
      <c r="D4860" s="445"/>
      <c r="E4860" s="446"/>
    </row>
    <row r="4861" spans="1:5">
      <c r="A4861" s="441">
        <v>4859</v>
      </c>
      <c r="B4861" s="445"/>
      <c r="C4861" s="446"/>
      <c r="D4861" s="445"/>
      <c r="E4861" s="446"/>
    </row>
    <row r="4862" spans="1:5">
      <c r="A4862" s="441">
        <v>4860</v>
      </c>
      <c r="B4862" s="445"/>
      <c r="C4862" s="446"/>
      <c r="D4862" s="445"/>
      <c r="E4862" s="446"/>
    </row>
    <row r="4863" spans="1:5">
      <c r="A4863" s="441">
        <v>4861</v>
      </c>
      <c r="B4863" s="445"/>
      <c r="C4863" s="446"/>
      <c r="D4863" s="445"/>
      <c r="E4863" s="446"/>
    </row>
    <row r="4864" spans="1:5">
      <c r="A4864" s="441">
        <v>4862</v>
      </c>
      <c r="B4864" s="445"/>
      <c r="C4864" s="446"/>
      <c r="D4864" s="445"/>
      <c r="E4864" s="446"/>
    </row>
    <row r="4865" spans="1:5">
      <c r="A4865" s="441">
        <v>4863</v>
      </c>
      <c r="B4865" s="445"/>
      <c r="C4865" s="446"/>
      <c r="D4865" s="445"/>
      <c r="E4865" s="446"/>
    </row>
    <row r="4866" spans="1:5">
      <c r="A4866" s="441">
        <v>4864</v>
      </c>
      <c r="B4866" s="445"/>
      <c r="C4866" s="446"/>
      <c r="D4866" s="445"/>
      <c r="E4866" s="446"/>
    </row>
    <row r="4867" spans="1:5">
      <c r="A4867" s="441">
        <v>4865</v>
      </c>
      <c r="B4867" s="445"/>
      <c r="C4867" s="446"/>
      <c r="D4867" s="445"/>
      <c r="E4867" s="446"/>
    </row>
    <row r="4868" spans="1:5">
      <c r="A4868" s="441">
        <v>4866</v>
      </c>
      <c r="B4868" s="445"/>
      <c r="C4868" s="446"/>
      <c r="D4868" s="445"/>
      <c r="E4868" s="446"/>
    </row>
    <row r="4869" spans="1:5">
      <c r="A4869" s="441">
        <v>4867</v>
      </c>
      <c r="B4869" s="445"/>
      <c r="C4869" s="446"/>
      <c r="D4869" s="445"/>
      <c r="E4869" s="446"/>
    </row>
    <row r="4870" spans="1:5">
      <c r="A4870" s="441">
        <v>4868</v>
      </c>
      <c r="B4870" s="445"/>
      <c r="C4870" s="446"/>
      <c r="D4870" s="445"/>
      <c r="E4870" s="446"/>
    </row>
    <row r="4871" spans="1:5">
      <c r="A4871" s="441">
        <v>4869</v>
      </c>
      <c r="B4871" s="445"/>
      <c r="C4871" s="446"/>
      <c r="D4871" s="445"/>
      <c r="E4871" s="446"/>
    </row>
    <row r="4872" spans="1:5">
      <c r="A4872" s="441">
        <v>4870</v>
      </c>
      <c r="B4872" s="445"/>
      <c r="C4872" s="446"/>
      <c r="D4872" s="445"/>
      <c r="E4872" s="446"/>
    </row>
    <row r="4873" spans="1:5">
      <c r="A4873" s="441">
        <v>4871</v>
      </c>
      <c r="B4873" s="445"/>
      <c r="C4873" s="446"/>
      <c r="D4873" s="445"/>
      <c r="E4873" s="446"/>
    </row>
    <row r="4874" spans="1:5">
      <c r="A4874" s="441">
        <v>4872</v>
      </c>
      <c r="B4874" s="445"/>
      <c r="C4874" s="446"/>
      <c r="D4874" s="445"/>
      <c r="E4874" s="446"/>
    </row>
    <row r="4875" spans="1:5">
      <c r="A4875" s="441">
        <v>4873</v>
      </c>
      <c r="B4875" s="445"/>
      <c r="C4875" s="446"/>
      <c r="D4875" s="445"/>
      <c r="E4875" s="446"/>
    </row>
    <row r="4876" spans="1:5">
      <c r="A4876" s="441">
        <v>4874</v>
      </c>
      <c r="B4876" s="445"/>
      <c r="C4876" s="446"/>
      <c r="D4876" s="445"/>
      <c r="E4876" s="446"/>
    </row>
    <row r="4877" spans="1:5">
      <c r="A4877" s="441">
        <v>4875</v>
      </c>
      <c r="B4877" s="445"/>
      <c r="C4877" s="446"/>
      <c r="D4877" s="445"/>
      <c r="E4877" s="446"/>
    </row>
    <row r="4878" spans="1:5">
      <c r="A4878" s="441">
        <v>4876</v>
      </c>
      <c r="B4878" s="445"/>
      <c r="C4878" s="446"/>
      <c r="D4878" s="445"/>
      <c r="E4878" s="446"/>
    </row>
    <row r="4879" spans="1:5">
      <c r="A4879" s="441">
        <v>4877</v>
      </c>
      <c r="B4879" s="445"/>
      <c r="C4879" s="446"/>
      <c r="D4879" s="445"/>
      <c r="E4879" s="446"/>
    </row>
    <row r="4880" spans="1:5">
      <c r="A4880" s="441">
        <v>4878</v>
      </c>
      <c r="B4880" s="445"/>
      <c r="C4880" s="446"/>
      <c r="D4880" s="445"/>
      <c r="E4880" s="446"/>
    </row>
    <row r="4881" spans="1:5">
      <c r="A4881" s="441">
        <v>4879</v>
      </c>
      <c r="B4881" s="445"/>
      <c r="C4881" s="446"/>
      <c r="D4881" s="445"/>
      <c r="E4881" s="446"/>
    </row>
    <row r="4882" spans="1:5">
      <c r="A4882" s="441">
        <v>4880</v>
      </c>
      <c r="B4882" s="445"/>
      <c r="C4882" s="446"/>
      <c r="D4882" s="445"/>
      <c r="E4882" s="446"/>
    </row>
    <row r="4883" spans="1:5">
      <c r="A4883" s="441">
        <v>4881</v>
      </c>
      <c r="B4883" s="445"/>
      <c r="C4883" s="446"/>
      <c r="D4883" s="445"/>
      <c r="E4883" s="446"/>
    </row>
    <row r="4884" spans="1:5">
      <c r="A4884" s="441">
        <v>4882</v>
      </c>
      <c r="B4884" s="445"/>
      <c r="C4884" s="446"/>
      <c r="D4884" s="445"/>
      <c r="E4884" s="446"/>
    </row>
    <row r="4885" spans="1:5">
      <c r="A4885" s="441">
        <v>4883</v>
      </c>
      <c r="B4885" s="445"/>
      <c r="C4885" s="446"/>
      <c r="D4885" s="445"/>
      <c r="E4885" s="446"/>
    </row>
    <row r="4886" spans="1:5">
      <c r="A4886" s="441">
        <v>4884</v>
      </c>
      <c r="B4886" s="445"/>
      <c r="C4886" s="446"/>
      <c r="D4886" s="445"/>
      <c r="E4886" s="446"/>
    </row>
    <row r="4887" spans="1:5">
      <c r="A4887" s="441">
        <v>4885</v>
      </c>
      <c r="B4887" s="445"/>
      <c r="C4887" s="446"/>
      <c r="D4887" s="445"/>
      <c r="E4887" s="446"/>
    </row>
    <row r="4888" spans="1:5">
      <c r="A4888" s="441">
        <v>4886</v>
      </c>
      <c r="B4888" s="445"/>
      <c r="C4888" s="446"/>
      <c r="D4888" s="445"/>
      <c r="E4888" s="446"/>
    </row>
    <row r="4889" spans="1:5">
      <c r="A4889" s="441">
        <v>4887</v>
      </c>
      <c r="B4889" s="445"/>
      <c r="C4889" s="446"/>
      <c r="D4889" s="445"/>
      <c r="E4889" s="446"/>
    </row>
    <row r="4890" spans="1:5">
      <c r="A4890" s="441">
        <v>4888</v>
      </c>
      <c r="B4890" s="445"/>
      <c r="C4890" s="446"/>
      <c r="D4890" s="445"/>
      <c r="E4890" s="446"/>
    </row>
    <row r="4891" spans="1:5">
      <c r="A4891" s="441">
        <v>4889</v>
      </c>
      <c r="B4891" s="445"/>
      <c r="C4891" s="446"/>
      <c r="D4891" s="445"/>
      <c r="E4891" s="446"/>
    </row>
    <row r="4892" spans="1:5">
      <c r="A4892" s="441">
        <v>4890</v>
      </c>
      <c r="B4892" s="445"/>
      <c r="C4892" s="446"/>
      <c r="D4892" s="445"/>
      <c r="E4892" s="446"/>
    </row>
    <row r="4893" spans="1:5">
      <c r="A4893" s="441">
        <v>4891</v>
      </c>
      <c r="B4893" s="445"/>
      <c r="C4893" s="446"/>
      <c r="D4893" s="445"/>
      <c r="E4893" s="446"/>
    </row>
    <row r="4894" spans="1:5">
      <c r="A4894" s="441">
        <v>4892</v>
      </c>
      <c r="B4894" s="445"/>
      <c r="C4894" s="446"/>
      <c r="D4894" s="445"/>
      <c r="E4894" s="446"/>
    </row>
    <row r="4895" spans="1:5">
      <c r="A4895" s="441">
        <v>4893</v>
      </c>
      <c r="B4895" s="445"/>
      <c r="C4895" s="446"/>
      <c r="D4895" s="445"/>
      <c r="E4895" s="446"/>
    </row>
    <row r="4896" spans="1:5">
      <c r="A4896" s="441">
        <v>4894</v>
      </c>
      <c r="B4896" s="445"/>
      <c r="C4896" s="446"/>
      <c r="D4896" s="445"/>
      <c r="E4896" s="446"/>
    </row>
    <row r="4897" spans="1:5">
      <c r="A4897" s="441">
        <v>4895</v>
      </c>
      <c r="B4897" s="445"/>
      <c r="C4897" s="446"/>
      <c r="D4897" s="445"/>
      <c r="E4897" s="446"/>
    </row>
    <row r="4898" spans="1:5">
      <c r="A4898" s="441">
        <v>4896</v>
      </c>
      <c r="B4898" s="445"/>
      <c r="C4898" s="446"/>
      <c r="D4898" s="445"/>
      <c r="E4898" s="446"/>
    </row>
    <row r="4899" spans="1:5">
      <c r="A4899" s="441">
        <v>4897</v>
      </c>
      <c r="B4899" s="445"/>
      <c r="C4899" s="446"/>
      <c r="D4899" s="445"/>
      <c r="E4899" s="446"/>
    </row>
    <row r="4900" spans="1:5">
      <c r="A4900" s="441">
        <v>4898</v>
      </c>
      <c r="B4900" s="445"/>
      <c r="C4900" s="446"/>
      <c r="D4900" s="445"/>
      <c r="E4900" s="446"/>
    </row>
    <row r="4901" spans="1:5">
      <c r="A4901" s="441">
        <v>4899</v>
      </c>
      <c r="B4901" s="445"/>
      <c r="C4901" s="446"/>
      <c r="D4901" s="445"/>
      <c r="E4901" s="446"/>
    </row>
    <row r="4902" spans="1:5">
      <c r="A4902" s="441">
        <v>4900</v>
      </c>
      <c r="B4902" s="445"/>
      <c r="C4902" s="446"/>
      <c r="D4902" s="445"/>
      <c r="E4902" s="446"/>
    </row>
    <row r="4903" spans="1:5">
      <c r="A4903" s="441">
        <v>4901</v>
      </c>
      <c r="B4903" s="445"/>
      <c r="C4903" s="446"/>
      <c r="D4903" s="445"/>
      <c r="E4903" s="446"/>
    </row>
    <row r="4904" spans="1:5">
      <c r="A4904" s="441">
        <v>4902</v>
      </c>
      <c r="B4904" s="445"/>
      <c r="C4904" s="446"/>
      <c r="D4904" s="445"/>
      <c r="E4904" s="446"/>
    </row>
    <row r="4905" spans="1:5">
      <c r="A4905" s="441">
        <v>4903</v>
      </c>
      <c r="B4905" s="445"/>
      <c r="C4905" s="446"/>
      <c r="D4905" s="445"/>
      <c r="E4905" s="446"/>
    </row>
    <row r="4906" spans="1:5">
      <c r="A4906" s="441">
        <v>4904</v>
      </c>
      <c r="B4906" s="445"/>
      <c r="C4906" s="446"/>
      <c r="D4906" s="445"/>
      <c r="E4906" s="446"/>
    </row>
    <row r="4907" spans="1:5">
      <c r="A4907" s="441">
        <v>4905</v>
      </c>
      <c r="B4907" s="445"/>
      <c r="C4907" s="446"/>
      <c r="D4907" s="445"/>
      <c r="E4907" s="446"/>
    </row>
    <row r="4908" spans="1:5">
      <c r="A4908" s="441">
        <v>4906</v>
      </c>
      <c r="B4908" s="445"/>
      <c r="C4908" s="446"/>
      <c r="D4908" s="445"/>
      <c r="E4908" s="446"/>
    </row>
    <row r="4909" spans="1:5">
      <c r="A4909" s="441">
        <v>4907</v>
      </c>
      <c r="B4909" s="445"/>
      <c r="C4909" s="446"/>
      <c r="D4909" s="445"/>
      <c r="E4909" s="446"/>
    </row>
    <row r="4910" spans="1:5">
      <c r="A4910" s="441">
        <v>4908</v>
      </c>
      <c r="B4910" s="445"/>
      <c r="C4910" s="446"/>
      <c r="D4910" s="445"/>
      <c r="E4910" s="446"/>
    </row>
    <row r="4911" spans="1:5">
      <c r="A4911" s="441">
        <v>4909</v>
      </c>
      <c r="B4911" s="445"/>
      <c r="C4911" s="446"/>
      <c r="D4911" s="445"/>
      <c r="E4911" s="446"/>
    </row>
    <row r="4912" spans="1:5">
      <c r="A4912" s="441">
        <v>4910</v>
      </c>
      <c r="B4912" s="445"/>
      <c r="C4912" s="446"/>
      <c r="D4912" s="445"/>
      <c r="E4912" s="446"/>
    </row>
    <row r="4913" spans="1:5">
      <c r="A4913" s="441">
        <v>4911</v>
      </c>
      <c r="B4913" s="445"/>
      <c r="C4913" s="446"/>
      <c r="D4913" s="445"/>
      <c r="E4913" s="446"/>
    </row>
    <row r="4914" spans="1:5">
      <c r="A4914" s="441">
        <v>4912</v>
      </c>
      <c r="B4914" s="445"/>
      <c r="C4914" s="446"/>
      <c r="D4914" s="445"/>
      <c r="E4914" s="446"/>
    </row>
    <row r="4915" spans="1:5">
      <c r="A4915" s="441">
        <v>4913</v>
      </c>
      <c r="B4915" s="445"/>
      <c r="C4915" s="446"/>
      <c r="D4915" s="445"/>
      <c r="E4915" s="446"/>
    </row>
    <row r="4916" spans="1:5">
      <c r="A4916" s="441">
        <v>4914</v>
      </c>
      <c r="B4916" s="445"/>
      <c r="C4916" s="446"/>
      <c r="D4916" s="445"/>
      <c r="E4916" s="446"/>
    </row>
    <row r="4917" spans="1:5">
      <c r="A4917" s="441">
        <v>4915</v>
      </c>
      <c r="B4917" s="445"/>
      <c r="C4917" s="446"/>
      <c r="D4917" s="445"/>
      <c r="E4917" s="446"/>
    </row>
    <row r="4918" spans="1:5">
      <c r="A4918" s="441">
        <v>4916</v>
      </c>
      <c r="B4918" s="445"/>
      <c r="C4918" s="446"/>
      <c r="D4918" s="445"/>
      <c r="E4918" s="446"/>
    </row>
    <row r="4919" spans="1:5">
      <c r="A4919" s="441">
        <v>4917</v>
      </c>
      <c r="B4919" s="445"/>
      <c r="C4919" s="446"/>
      <c r="D4919" s="445"/>
      <c r="E4919" s="446"/>
    </row>
    <row r="4920" spans="1:5">
      <c r="A4920" s="441">
        <v>4918</v>
      </c>
      <c r="B4920" s="445"/>
      <c r="C4920" s="446"/>
      <c r="D4920" s="445"/>
      <c r="E4920" s="446"/>
    </row>
    <row r="4921" spans="1:5">
      <c r="A4921" s="441">
        <v>4919</v>
      </c>
      <c r="B4921" s="445"/>
      <c r="C4921" s="446"/>
      <c r="D4921" s="445"/>
      <c r="E4921" s="446"/>
    </row>
    <row r="4922" spans="1:5">
      <c r="A4922" s="441">
        <v>4920</v>
      </c>
      <c r="B4922" s="445"/>
      <c r="C4922" s="446"/>
      <c r="D4922" s="445"/>
      <c r="E4922" s="446"/>
    </row>
    <row r="4923" spans="1:5">
      <c r="A4923" s="441">
        <v>4921</v>
      </c>
      <c r="B4923" s="445"/>
      <c r="C4923" s="446"/>
      <c r="D4923" s="445"/>
      <c r="E4923" s="446"/>
    </row>
    <row r="4924" spans="1:5">
      <c r="A4924" s="441">
        <v>4922</v>
      </c>
      <c r="B4924" s="445"/>
      <c r="C4924" s="446"/>
      <c r="D4924" s="445"/>
      <c r="E4924" s="446"/>
    </row>
    <row r="4925" spans="1:5">
      <c r="A4925" s="441">
        <v>4923</v>
      </c>
      <c r="B4925" s="445"/>
      <c r="C4925" s="446"/>
      <c r="D4925" s="445"/>
      <c r="E4925" s="446"/>
    </row>
    <row r="4926" spans="1:5">
      <c r="A4926" s="441">
        <v>4924</v>
      </c>
      <c r="B4926" s="445"/>
      <c r="C4926" s="446"/>
      <c r="D4926" s="445"/>
      <c r="E4926" s="446"/>
    </row>
    <row r="4927" spans="1:5">
      <c r="A4927" s="441">
        <v>4925</v>
      </c>
      <c r="B4927" s="445"/>
      <c r="C4927" s="446"/>
      <c r="D4927" s="445"/>
      <c r="E4927" s="446"/>
    </row>
    <row r="4928" spans="1:5">
      <c r="A4928" s="441">
        <v>4926</v>
      </c>
      <c r="B4928" s="445"/>
      <c r="C4928" s="446"/>
      <c r="D4928" s="445"/>
      <c r="E4928" s="446"/>
    </row>
    <row r="4929" spans="1:5">
      <c r="A4929" s="441">
        <v>4927</v>
      </c>
      <c r="B4929" s="445"/>
      <c r="C4929" s="446"/>
      <c r="D4929" s="445"/>
      <c r="E4929" s="446"/>
    </row>
    <row r="4930" spans="1:5">
      <c r="A4930" s="441">
        <v>4928</v>
      </c>
      <c r="B4930" s="445"/>
      <c r="C4930" s="446"/>
      <c r="D4930" s="445"/>
      <c r="E4930" s="446"/>
    </row>
    <row r="4931" spans="1:5">
      <c r="A4931" s="441">
        <v>4929</v>
      </c>
      <c r="B4931" s="445"/>
      <c r="C4931" s="446"/>
      <c r="D4931" s="445"/>
      <c r="E4931" s="446"/>
    </row>
    <row r="4932" spans="1:5">
      <c r="A4932" s="441">
        <v>4930</v>
      </c>
      <c r="B4932" s="445"/>
      <c r="C4932" s="446"/>
      <c r="D4932" s="445"/>
      <c r="E4932" s="446"/>
    </row>
    <row r="4933" spans="1:5">
      <c r="A4933" s="441">
        <v>4931</v>
      </c>
      <c r="B4933" s="445"/>
      <c r="C4933" s="446"/>
      <c r="D4933" s="445"/>
      <c r="E4933" s="446"/>
    </row>
    <row r="4934" spans="1:5">
      <c r="A4934" s="441">
        <v>4932</v>
      </c>
      <c r="B4934" s="445"/>
      <c r="C4934" s="446"/>
      <c r="D4934" s="445"/>
      <c r="E4934" s="446"/>
    </row>
    <row r="4935" spans="1:5">
      <c r="A4935" s="441">
        <v>4933</v>
      </c>
      <c r="B4935" s="445"/>
      <c r="C4935" s="446"/>
      <c r="D4935" s="445"/>
      <c r="E4935" s="446"/>
    </row>
    <row r="4936" spans="1:5">
      <c r="A4936" s="441">
        <v>4934</v>
      </c>
      <c r="B4936" s="445"/>
      <c r="C4936" s="446"/>
      <c r="D4936" s="445"/>
      <c r="E4936" s="446"/>
    </row>
    <row r="4937" spans="1:5">
      <c r="A4937" s="441">
        <v>4935</v>
      </c>
      <c r="B4937" s="445"/>
      <c r="C4937" s="446"/>
      <c r="D4937" s="445"/>
      <c r="E4937" s="446"/>
    </row>
    <row r="4938" spans="1:5">
      <c r="A4938" s="441">
        <v>4936</v>
      </c>
      <c r="B4938" s="445"/>
      <c r="C4938" s="446"/>
      <c r="D4938" s="445"/>
      <c r="E4938" s="446"/>
    </row>
    <row r="4939" spans="1:5">
      <c r="A4939" s="441">
        <v>4937</v>
      </c>
      <c r="B4939" s="445"/>
      <c r="C4939" s="446"/>
      <c r="D4939" s="445"/>
      <c r="E4939" s="446"/>
    </row>
    <row r="4940" spans="1:5">
      <c r="A4940" s="441">
        <v>4938</v>
      </c>
      <c r="B4940" s="445"/>
      <c r="C4940" s="446"/>
      <c r="D4940" s="445"/>
      <c r="E4940" s="446"/>
    </row>
    <row r="4941" spans="1:5">
      <c r="A4941" s="441">
        <v>4939</v>
      </c>
      <c r="B4941" s="445"/>
      <c r="C4941" s="446"/>
      <c r="D4941" s="445"/>
      <c r="E4941" s="446"/>
    </row>
    <row r="4942" spans="1:5">
      <c r="A4942" s="441">
        <v>4940</v>
      </c>
      <c r="B4942" s="445"/>
      <c r="C4942" s="446"/>
      <c r="D4942" s="445"/>
      <c r="E4942" s="446"/>
    </row>
    <row r="4943" spans="1:5">
      <c r="A4943" s="441">
        <v>4941</v>
      </c>
      <c r="B4943" s="445"/>
      <c r="C4943" s="446"/>
      <c r="D4943" s="445"/>
      <c r="E4943" s="446"/>
    </row>
    <row r="4944" spans="1:5">
      <c r="A4944" s="441">
        <v>4942</v>
      </c>
      <c r="B4944" s="445"/>
      <c r="C4944" s="446"/>
      <c r="D4944" s="445"/>
      <c r="E4944" s="446"/>
    </row>
    <row r="4945" spans="1:5">
      <c r="A4945" s="441">
        <v>4943</v>
      </c>
      <c r="B4945" s="445"/>
      <c r="C4945" s="446"/>
      <c r="D4945" s="445"/>
      <c r="E4945" s="446"/>
    </row>
    <row r="4946" spans="1:5">
      <c r="A4946" s="441">
        <v>4944</v>
      </c>
      <c r="B4946" s="445"/>
      <c r="C4946" s="446"/>
      <c r="D4946" s="445"/>
      <c r="E4946" s="446"/>
    </row>
    <row r="4947" spans="1:5">
      <c r="A4947" s="441">
        <v>4945</v>
      </c>
      <c r="B4947" s="445"/>
      <c r="C4947" s="446"/>
      <c r="D4947" s="445"/>
      <c r="E4947" s="446"/>
    </row>
    <row r="4948" spans="1:5">
      <c r="A4948" s="441">
        <v>4946</v>
      </c>
      <c r="B4948" s="445"/>
      <c r="C4948" s="446"/>
      <c r="D4948" s="445"/>
      <c r="E4948" s="446"/>
    </row>
    <row r="4949" spans="1:5">
      <c r="A4949" s="441">
        <v>4947</v>
      </c>
      <c r="B4949" s="445"/>
      <c r="C4949" s="446"/>
      <c r="D4949" s="445"/>
      <c r="E4949" s="446"/>
    </row>
    <row r="4950" spans="1:5">
      <c r="A4950" s="441">
        <v>4948</v>
      </c>
      <c r="B4950" s="445"/>
      <c r="C4950" s="446"/>
      <c r="D4950" s="445"/>
      <c r="E4950" s="446"/>
    </row>
    <row r="4951" spans="1:5">
      <c r="A4951" s="441">
        <v>4949</v>
      </c>
      <c r="B4951" s="445"/>
      <c r="C4951" s="446"/>
      <c r="D4951" s="445"/>
      <c r="E4951" s="446"/>
    </row>
    <row r="4952" spans="1:5">
      <c r="A4952" s="441">
        <v>4950</v>
      </c>
      <c r="B4952" s="445"/>
      <c r="C4952" s="446"/>
      <c r="D4952" s="445"/>
      <c r="E4952" s="446"/>
    </row>
    <row r="4953" spans="1:5">
      <c r="A4953" s="441">
        <v>4951</v>
      </c>
      <c r="B4953" s="445"/>
      <c r="C4953" s="446"/>
      <c r="D4953" s="445"/>
      <c r="E4953" s="446"/>
    </row>
    <row r="4954" spans="1:5">
      <c r="A4954" s="441">
        <v>4952</v>
      </c>
      <c r="B4954" s="445"/>
      <c r="C4954" s="446"/>
      <c r="D4954" s="445"/>
      <c r="E4954" s="446"/>
    </row>
    <row r="4955" spans="1:5">
      <c r="A4955" s="441">
        <v>4953</v>
      </c>
      <c r="B4955" s="445"/>
      <c r="C4955" s="446"/>
      <c r="D4955" s="445"/>
      <c r="E4955" s="446"/>
    </row>
    <row r="4956" spans="1:5">
      <c r="A4956" s="441">
        <v>4954</v>
      </c>
      <c r="B4956" s="445"/>
      <c r="C4956" s="446"/>
      <c r="D4956" s="445"/>
      <c r="E4956" s="446"/>
    </row>
    <row r="4957" spans="1:5">
      <c r="A4957" s="441">
        <v>4955</v>
      </c>
      <c r="B4957" s="445"/>
      <c r="C4957" s="446"/>
      <c r="D4957" s="445"/>
      <c r="E4957" s="446"/>
    </row>
    <row r="4958" spans="1:5">
      <c r="A4958" s="441">
        <v>4956</v>
      </c>
      <c r="B4958" s="445"/>
      <c r="C4958" s="446"/>
      <c r="D4958" s="445"/>
      <c r="E4958" s="446"/>
    </row>
    <row r="4959" spans="1:5">
      <c r="A4959" s="441">
        <v>4957</v>
      </c>
      <c r="B4959" s="445"/>
      <c r="C4959" s="446"/>
      <c r="D4959" s="445"/>
      <c r="E4959" s="446"/>
    </row>
    <row r="4960" spans="1:5">
      <c r="A4960" s="441">
        <v>4958</v>
      </c>
      <c r="B4960" s="445"/>
      <c r="C4960" s="446"/>
      <c r="D4960" s="445"/>
      <c r="E4960" s="446"/>
    </row>
    <row r="4961" spans="1:5">
      <c r="A4961" s="441">
        <v>4959</v>
      </c>
      <c r="B4961" s="445"/>
      <c r="C4961" s="446"/>
      <c r="D4961" s="445"/>
      <c r="E4961" s="446"/>
    </row>
    <row r="4962" spans="1:5">
      <c r="A4962" s="441">
        <v>4960</v>
      </c>
      <c r="B4962" s="445"/>
      <c r="C4962" s="446"/>
      <c r="D4962" s="445"/>
      <c r="E4962" s="446"/>
    </row>
    <row r="4963" spans="1:5">
      <c r="A4963" s="441">
        <v>4961</v>
      </c>
      <c r="B4963" s="445"/>
      <c r="C4963" s="446"/>
      <c r="D4963" s="445"/>
      <c r="E4963" s="446"/>
    </row>
    <row r="4964" spans="1:5">
      <c r="A4964" s="441">
        <v>4962</v>
      </c>
      <c r="B4964" s="445"/>
      <c r="C4964" s="446"/>
      <c r="D4964" s="445"/>
      <c r="E4964" s="446"/>
    </row>
    <row r="4965" spans="1:5">
      <c r="A4965" s="441">
        <v>4963</v>
      </c>
      <c r="B4965" s="445"/>
      <c r="C4965" s="446"/>
      <c r="D4965" s="445"/>
      <c r="E4965" s="446"/>
    </row>
    <row r="4966" spans="1:5">
      <c r="A4966" s="441">
        <v>4964</v>
      </c>
      <c r="B4966" s="445"/>
      <c r="C4966" s="446"/>
      <c r="D4966" s="445"/>
      <c r="E4966" s="446"/>
    </row>
    <row r="4967" spans="1:5">
      <c r="A4967" s="441">
        <v>4965</v>
      </c>
      <c r="B4967" s="445"/>
      <c r="C4967" s="446"/>
      <c r="D4967" s="445"/>
      <c r="E4967" s="446"/>
    </row>
    <row r="4968" spans="1:5">
      <c r="A4968" s="441">
        <v>4966</v>
      </c>
      <c r="B4968" s="445"/>
      <c r="C4968" s="446"/>
      <c r="D4968" s="445"/>
      <c r="E4968" s="446"/>
    </row>
    <row r="4969" spans="1:5">
      <c r="A4969" s="441">
        <v>4967</v>
      </c>
      <c r="B4969" s="445"/>
      <c r="C4969" s="446"/>
      <c r="D4969" s="445"/>
      <c r="E4969" s="446"/>
    </row>
    <row r="4970" spans="1:5">
      <c r="A4970" s="441">
        <v>4968</v>
      </c>
      <c r="B4970" s="445"/>
      <c r="C4970" s="446"/>
      <c r="D4970" s="445"/>
      <c r="E4970" s="446"/>
    </row>
    <row r="4971" spans="1:5">
      <c r="A4971" s="441">
        <v>4969</v>
      </c>
      <c r="B4971" s="445"/>
      <c r="C4971" s="446"/>
      <c r="D4971" s="445"/>
      <c r="E4971" s="446"/>
    </row>
    <row r="4972" spans="1:5">
      <c r="A4972" s="441">
        <v>4970</v>
      </c>
      <c r="B4972" s="445"/>
      <c r="C4972" s="446"/>
      <c r="D4972" s="445"/>
      <c r="E4972" s="446"/>
    </row>
    <row r="4973" spans="1:5">
      <c r="A4973" s="441">
        <v>4971</v>
      </c>
      <c r="B4973" s="445"/>
      <c r="C4973" s="446"/>
      <c r="D4973" s="445"/>
      <c r="E4973" s="446"/>
    </row>
    <row r="4974" spans="1:5">
      <c r="A4974" s="441">
        <v>4972</v>
      </c>
      <c r="B4974" s="445"/>
      <c r="C4974" s="446"/>
      <c r="D4974" s="445"/>
      <c r="E4974" s="446"/>
    </row>
    <row r="4975" spans="1:5">
      <c r="A4975" s="441">
        <v>4973</v>
      </c>
      <c r="B4975" s="445"/>
      <c r="C4975" s="446"/>
      <c r="D4975" s="445"/>
      <c r="E4975" s="446"/>
    </row>
    <row r="4976" spans="1:5">
      <c r="A4976" s="441">
        <v>4974</v>
      </c>
      <c r="B4976" s="445"/>
      <c r="C4976" s="446"/>
      <c r="D4976" s="445"/>
      <c r="E4976" s="446"/>
    </row>
    <row r="4977" spans="1:5">
      <c r="A4977" s="441">
        <v>4975</v>
      </c>
      <c r="B4977" s="445"/>
      <c r="C4977" s="446"/>
      <c r="D4977" s="445"/>
      <c r="E4977" s="446"/>
    </row>
    <row r="4978" spans="1:5">
      <c r="A4978" s="441">
        <v>4976</v>
      </c>
      <c r="B4978" s="445"/>
      <c r="C4978" s="446"/>
      <c r="D4978" s="445"/>
      <c r="E4978" s="446"/>
    </row>
    <row r="4979" spans="1:5">
      <c r="A4979" s="441">
        <v>4977</v>
      </c>
      <c r="B4979" s="445"/>
      <c r="C4979" s="446"/>
      <c r="D4979" s="445"/>
      <c r="E4979" s="446"/>
    </row>
    <row r="4980" spans="1:5">
      <c r="A4980" s="441">
        <v>4978</v>
      </c>
      <c r="B4980" s="445"/>
      <c r="C4980" s="446"/>
      <c r="D4980" s="445"/>
      <c r="E4980" s="446"/>
    </row>
    <row r="4981" spans="1:5">
      <c r="A4981" s="441">
        <v>4979</v>
      </c>
      <c r="B4981" s="445"/>
      <c r="C4981" s="446"/>
      <c r="D4981" s="445"/>
      <c r="E4981" s="446"/>
    </row>
    <row r="4982" spans="1:5">
      <c r="A4982" s="441">
        <v>4980</v>
      </c>
      <c r="B4982" s="445"/>
      <c r="C4982" s="446"/>
      <c r="D4982" s="445"/>
      <c r="E4982" s="446"/>
    </row>
    <row r="4983" spans="1:5">
      <c r="A4983" s="441">
        <v>4981</v>
      </c>
      <c r="B4983" s="445"/>
      <c r="C4983" s="446"/>
      <c r="D4983" s="445"/>
      <c r="E4983" s="446"/>
    </row>
    <row r="4984" spans="1:5">
      <c r="A4984" s="441">
        <v>4982</v>
      </c>
      <c r="B4984" s="445"/>
      <c r="C4984" s="446"/>
      <c r="D4984" s="445"/>
      <c r="E4984" s="446"/>
    </row>
    <row r="4985" spans="1:5">
      <c r="A4985" s="441">
        <v>4983</v>
      </c>
      <c r="B4985" s="445"/>
      <c r="C4985" s="446"/>
      <c r="D4985" s="445"/>
      <c r="E4985" s="446"/>
    </row>
    <row r="4986" spans="1:5">
      <c r="A4986" s="441">
        <v>4984</v>
      </c>
      <c r="B4986" s="445"/>
      <c r="C4986" s="446"/>
      <c r="D4986" s="445"/>
      <c r="E4986" s="446"/>
    </row>
    <row r="4987" spans="1:5">
      <c r="A4987" s="441">
        <v>4985</v>
      </c>
      <c r="B4987" s="445"/>
      <c r="C4987" s="446"/>
      <c r="D4987" s="445"/>
      <c r="E4987" s="446"/>
    </row>
    <row r="4988" spans="1:5">
      <c r="A4988" s="441">
        <v>4986</v>
      </c>
      <c r="B4988" s="445"/>
      <c r="C4988" s="446"/>
      <c r="D4988" s="445"/>
      <c r="E4988" s="446"/>
    </row>
    <row r="4989" spans="1:5">
      <c r="A4989" s="441">
        <v>4987</v>
      </c>
      <c r="B4989" s="445"/>
      <c r="C4989" s="446"/>
      <c r="D4989" s="445"/>
      <c r="E4989" s="446"/>
    </row>
    <row r="4990" spans="1:5">
      <c r="A4990" s="441">
        <v>4988</v>
      </c>
      <c r="B4990" s="445"/>
      <c r="C4990" s="446"/>
      <c r="D4990" s="445"/>
      <c r="E4990" s="446"/>
    </row>
    <row r="4991" spans="1:5">
      <c r="A4991" s="441">
        <v>4989</v>
      </c>
      <c r="B4991" s="445"/>
      <c r="C4991" s="446"/>
      <c r="D4991" s="445"/>
      <c r="E4991" s="446"/>
    </row>
    <row r="4992" spans="1:5">
      <c r="A4992" s="441">
        <v>4990</v>
      </c>
      <c r="B4992" s="445"/>
      <c r="C4992" s="446"/>
      <c r="D4992" s="445"/>
      <c r="E4992" s="446"/>
    </row>
    <row r="4993" spans="1:5">
      <c r="A4993" s="441">
        <v>4991</v>
      </c>
      <c r="B4993" s="445"/>
      <c r="C4993" s="446"/>
      <c r="D4993" s="445"/>
      <c r="E4993" s="446"/>
    </row>
    <row r="4994" spans="1:5">
      <c r="A4994" s="441">
        <v>4992</v>
      </c>
      <c r="B4994" s="445"/>
      <c r="C4994" s="446"/>
      <c r="D4994" s="445"/>
      <c r="E4994" s="446"/>
    </row>
    <row r="4995" spans="1:5">
      <c r="A4995" s="441">
        <v>4993</v>
      </c>
      <c r="B4995" s="445"/>
      <c r="C4995" s="446"/>
      <c r="D4995" s="445"/>
      <c r="E4995" s="446"/>
    </row>
    <row r="4996" spans="1:5">
      <c r="A4996" s="441">
        <v>4994</v>
      </c>
      <c r="B4996" s="445"/>
      <c r="C4996" s="446"/>
      <c r="D4996" s="445"/>
      <c r="E4996" s="446"/>
    </row>
    <row r="4997" spans="1:5">
      <c r="A4997" s="441">
        <v>4995</v>
      </c>
      <c r="B4997" s="445"/>
      <c r="C4997" s="446"/>
      <c r="D4997" s="445"/>
      <c r="E4997" s="446"/>
    </row>
    <row r="4998" spans="1:5">
      <c r="A4998" s="441">
        <v>4996</v>
      </c>
      <c r="B4998" s="445"/>
      <c r="C4998" s="446"/>
      <c r="D4998" s="445"/>
      <c r="E4998" s="446"/>
    </row>
    <row r="4999" spans="1:5">
      <c r="A4999" s="441">
        <v>4997</v>
      </c>
      <c r="B4999" s="445"/>
      <c r="C4999" s="446"/>
      <c r="D4999" s="445"/>
      <c r="E4999" s="446"/>
    </row>
    <row r="5000" spans="1:5">
      <c r="A5000" s="441">
        <v>4998</v>
      </c>
      <c r="B5000" s="445"/>
      <c r="C5000" s="446"/>
      <c r="D5000" s="445"/>
      <c r="E5000" s="446"/>
    </row>
    <row r="5001" spans="1:5">
      <c r="A5001" s="441">
        <v>4999</v>
      </c>
      <c r="B5001" s="445"/>
      <c r="C5001" s="446"/>
      <c r="D5001" s="445"/>
      <c r="E5001" s="446"/>
    </row>
    <row r="5002" spans="1:5">
      <c r="A5002" s="441">
        <v>5000</v>
      </c>
      <c r="B5002" s="445"/>
      <c r="C5002" s="446"/>
      <c r="D5002" s="445"/>
      <c r="E5002" s="446"/>
    </row>
  </sheetData>
  <mergeCells count="10">
    <mergeCell ref="A1:F1"/>
    <mergeCell ref="G1:J1"/>
    <mergeCell ref="K1:P1"/>
    <mergeCell ref="W1:AB1"/>
    <mergeCell ref="Q1:V1"/>
    <mergeCell ref="AC1:AH1"/>
    <mergeCell ref="W2:AB2"/>
    <mergeCell ref="AC2:AH2"/>
    <mergeCell ref="Q2:V2"/>
    <mergeCell ref="K2:P2"/>
  </mergeCells>
  <pageMargins left="0.25" right="0.25" top="0.75" bottom="0.75" header="0.3" footer="0.3"/>
  <pageSetup paperSize="9" scale="26" fitToHeight="400"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C00000"/>
    <pageSetUpPr fitToPage="1"/>
  </sheetPr>
  <dimension ref="B1:P59"/>
  <sheetViews>
    <sheetView showGridLines="0" showRowColHeaders="0" tabSelected="1" zoomScaleNormal="100" workbookViewId="0">
      <pane ySplit="4" topLeftCell="A5" activePane="bottomLeft" state="frozen"/>
      <selection pane="bottomLeft" activeCell="I14" sqref="I14:P14"/>
    </sheetView>
  </sheetViews>
  <sheetFormatPr defaultColWidth="0" defaultRowHeight="12.75" zeroHeight="1"/>
  <cols>
    <col min="1" max="1" width="1.28515625" style="3" customWidth="1"/>
    <col min="2" max="6" width="9.140625" style="3" customWidth="1"/>
    <col min="7" max="7" width="15.42578125" style="3" customWidth="1"/>
    <col min="8" max="8" width="1.42578125" style="3" customWidth="1"/>
    <col min="9" max="16" width="11.42578125" style="3" customWidth="1"/>
    <col min="17" max="17" width="1.42578125" style="3" customWidth="1"/>
    <col min="18" max="16384" width="0" style="3" hidden="1"/>
  </cols>
  <sheetData>
    <row r="1" spans="2:16" ht="7.5" customHeight="1"/>
    <row r="2" spans="2:16" ht="30" customHeight="1">
      <c r="B2" s="7" t="str">
        <f>IF(LEN(I14)=0,"",I14)</f>
        <v>JŪSŲ PLANUOJAMO VYKDYTI INVESTICIJŲ PROJEKTO PAVADINIMAS</v>
      </c>
      <c r="C2" s="8"/>
      <c r="D2" s="8"/>
      <c r="E2" s="8"/>
      <c r="F2" s="8"/>
      <c r="G2" s="8"/>
      <c r="H2" s="8"/>
      <c r="I2" s="8"/>
      <c r="J2" s="8"/>
      <c r="K2" s="8"/>
      <c r="L2" s="8"/>
      <c r="M2" s="8"/>
      <c r="N2" s="8"/>
      <c r="O2" s="8"/>
      <c r="P2" s="9"/>
    </row>
    <row r="3" spans="2:16" ht="5.25" customHeight="1"/>
    <row r="4" spans="2:16" ht="5.25" customHeight="1"/>
    <row r="5" spans="2:16" ht="12.75" hidden="1" customHeight="1">
      <c r="B5" s="3" t="s">
        <v>84</v>
      </c>
      <c r="G5" s="98" t="s">
        <v>81</v>
      </c>
    </row>
    <row r="6" spans="2:16" ht="12.75" customHeight="1">
      <c r="B6" s="3" t="str">
        <f>IF(Kalba="EN",Data2!C3,Data2!B3)</f>
        <v>Sąnaudų naudos analizės skaičiuoklę sudaro šios dalys:</v>
      </c>
    </row>
    <row r="7" spans="2:16" ht="24" customHeight="1">
      <c r="B7" s="916" t="str">
        <f>IF(Kalba="EN",Data2!C4,Data2!B4)</f>
        <v>- Projekto investicijų, investicijų likutinės vertės, veiklos pajamų, veiklos išlaidų, mokesčių, finansavimo ir socialinės ekonominės naudos (žalos) prognozė pagal visas projekto alternatyvas,</v>
      </c>
      <c r="C7" s="916"/>
      <c r="D7" s="916"/>
      <c r="E7" s="916"/>
      <c r="F7" s="916"/>
      <c r="G7" s="916"/>
      <c r="H7" s="916"/>
      <c r="I7" s="916"/>
      <c r="J7" s="916"/>
      <c r="K7" s="916"/>
      <c r="L7" s="916"/>
      <c r="M7" s="916"/>
      <c r="N7" s="916"/>
      <c r="O7" s="916"/>
      <c r="P7" s="916"/>
    </row>
    <row r="8" spans="2:16" ht="18" customHeight="1">
      <c r="B8" s="820" t="str">
        <f>IF(Kalba="EN",Data2!C5,Data2!B5)</f>
        <v>- Projekto finansinių ir ekonominių rodiklių apskaičiavimas,</v>
      </c>
    </row>
    <row r="9" spans="2:16">
      <c r="B9" s="819" t="str">
        <f>IF(Kalba="EN",Data2!C6,Data2!B6)</f>
        <v>- Išvados (pasiūlymas) dėl projekto alternatyvos pasirinkimo, ir</v>
      </c>
      <c r="C9" s="86"/>
      <c r="D9" s="86"/>
      <c r="E9" s="86"/>
      <c r="F9" s="86"/>
    </row>
    <row r="10" spans="2:16">
      <c r="B10" s="819" t="str">
        <f>IF(Kalba="EN",Data2!C7,Data2!B7)</f>
        <v>- Projekto jautrumo ir rizikų analizė;</v>
      </c>
      <c r="C10" s="86"/>
      <c r="D10" s="86"/>
      <c r="E10" s="86"/>
      <c r="F10" s="86"/>
    </row>
    <row r="11" spans="2:16">
      <c r="B11" s="819" t="str">
        <f>IF(Kalba="EN",Data2!C105,Data2!B105)</f>
        <v>- PP rizikų pasidalijimas ir rodiklių apskaičiavimas.</v>
      </c>
      <c r="C11" s="86"/>
      <c r="D11" s="86"/>
      <c r="E11" s="86"/>
      <c r="F11" s="86"/>
      <c r="O11" s="11"/>
      <c r="P11" s="11"/>
    </row>
    <row r="12" spans="2:16">
      <c r="B12" s="906" t="str">
        <f>IF(Kalba="EN",Data2!C8,Data2!B8)</f>
        <v>Kitus investicijų projekto parengimui aktualius dokumentus (metodikos, teisės aktai ir kt.) galite pasiekti adresu</v>
      </c>
      <c r="C12" s="906"/>
      <c r="D12" s="906"/>
      <c r="E12" s="906"/>
      <c r="F12" s="906"/>
      <c r="G12" s="906"/>
      <c r="H12" s="906"/>
      <c r="I12" s="906"/>
      <c r="J12" s="906"/>
      <c r="K12" s="906"/>
      <c r="L12" s="906"/>
      <c r="M12" s="10" t="s">
        <v>74</v>
      </c>
      <c r="N12" s="11"/>
    </row>
    <row r="13" spans="2:16" ht="7.5" customHeight="1"/>
    <row r="14" spans="2:16" ht="52.5" customHeight="1">
      <c r="B14" s="907" t="str">
        <f>IF(Kalba="EN",Data2!C9,Data2!B9)</f>
        <v>Įveskite numatomo įgyvendinti projekto pavadinimą</v>
      </c>
      <c r="C14" s="907"/>
      <c r="D14" s="907"/>
      <c r="E14" s="907"/>
      <c r="F14" s="907"/>
      <c r="G14" s="907"/>
      <c r="H14" s="11"/>
      <c r="I14" s="908" t="str">
        <f>IF(Kalba="EN",Data2!C2,Data2!B2)</f>
        <v>JŪSŲ PLANUOJAMO VYKDYTI INVESTICIJŲ PROJEKTO PAVADINIMAS</v>
      </c>
      <c r="J14" s="909"/>
      <c r="K14" s="909"/>
      <c r="L14" s="909"/>
      <c r="M14" s="909"/>
      <c r="N14" s="909"/>
      <c r="O14" s="909"/>
      <c r="P14" s="910"/>
    </row>
    <row r="15" spans="2:16" ht="7.5" customHeight="1"/>
    <row r="16" spans="2:16">
      <c r="B16" s="911" t="str">
        <f>IF(Kalba="EN",Data2!C10,Data2!B10)</f>
        <v>Pildymo data</v>
      </c>
      <c r="C16" s="911"/>
      <c r="D16" s="911"/>
      <c r="E16" s="911"/>
      <c r="F16" s="911"/>
      <c r="G16" s="911"/>
      <c r="I16" s="25">
        <v>42795</v>
      </c>
    </row>
    <row r="17" spans="2:16" ht="7.5" customHeight="1"/>
    <row r="18" spans="2:16" ht="26.25" customHeight="1">
      <c r="B18" s="893" t="str">
        <f>IF(Kalba="EN",Data2!C11,Data2!B11)</f>
        <v>Nurodykite projekto ataskaitinio laikotarpio trukmę (metais) ir projekto įgyvendinimo būdą</v>
      </c>
      <c r="C18" s="893"/>
      <c r="D18" s="893"/>
      <c r="E18" s="893"/>
      <c r="F18" s="893"/>
      <c r="G18" s="893"/>
      <c r="I18" s="84">
        <v>25</v>
      </c>
      <c r="J18" s="168"/>
      <c r="K18" s="914" t="str">
        <f>IF(VPSP="Taip","Pasirinktas projekto įgyvendinimas VPSP būdu","")</f>
        <v/>
      </c>
      <c r="L18" s="915"/>
      <c r="M18" s="915"/>
      <c r="N18" s="913" t="str">
        <f>IF(Data0!E2="Taip",IF(Data0!EW2=1,"IP skaičiuoklė","Apskaičiuojami viešojo sektoriaus PP rodikliai"),"")</f>
        <v/>
      </c>
      <c r="O18" s="913"/>
      <c r="P18" s="913"/>
    </row>
    <row r="19" spans="2:16" ht="7.5" customHeight="1">
      <c r="B19" s="86"/>
      <c r="C19" s="86"/>
      <c r="D19" s="86"/>
      <c r="E19" s="86"/>
      <c r="F19" s="86"/>
      <c r="G19" s="86"/>
    </row>
    <row r="20" spans="2:16">
      <c r="B20" s="912" t="str">
        <f>IF(Kalba="EN",Data2!C12,Data2!B12)</f>
        <v>Nurodykite, per kiek metų numatote atlikti projekto investicijas</v>
      </c>
      <c r="C20" s="912"/>
      <c r="D20" s="912"/>
      <c r="E20" s="912"/>
      <c r="F20" s="912"/>
      <c r="G20" s="912"/>
      <c r="I20" s="98">
        <v>3</v>
      </c>
      <c r="K20" s="87" t="str">
        <f>IF(I20&gt;I18,"Klaida: investicijų trukmė negali viršyti ataskaitinio laikotarpio","")</f>
        <v/>
      </c>
    </row>
    <row r="21" spans="2:16" ht="7.5" customHeight="1">
      <c r="B21" s="86"/>
      <c r="C21" s="86"/>
      <c r="D21" s="86"/>
      <c r="E21" s="86"/>
      <c r="F21" s="86"/>
      <c r="G21" s="86"/>
    </row>
    <row r="22" spans="2:16" ht="12.75" customHeight="1">
      <c r="B22" s="893" t="str">
        <f>IF(Kalba="EN",Data2!C13,Data2!B13)</f>
        <v>Nurodykite projekto veiklų įgyvendinimo pradžios datą</v>
      </c>
      <c r="C22" s="893"/>
      <c r="D22" s="893"/>
      <c r="E22" s="893"/>
      <c r="F22" s="893"/>
      <c r="G22" s="893"/>
      <c r="I22" s="99">
        <v>42795</v>
      </c>
      <c r="K22" s="85"/>
    </row>
    <row r="23" spans="2:16" ht="7.5" hidden="1" customHeight="1"/>
    <row r="24" spans="2:16" ht="12.75" hidden="1" customHeight="1">
      <c r="B24" s="893" t="str">
        <f>IF(Kalba="EN",Data2!C15,Data2!B15)</f>
        <v>Esant poreikiui, patikslinkite taikomą infliacijos koeficientą</v>
      </c>
      <c r="C24" s="893"/>
      <c r="D24" s="893"/>
      <c r="E24" s="893"/>
      <c r="F24" s="893"/>
      <c r="G24" s="893"/>
      <c r="I24" s="100">
        <v>3.8600000000000002E-2</v>
      </c>
    </row>
    <row r="25" spans="2:16" ht="7.5" customHeight="1"/>
    <row r="26" spans="2:16">
      <c r="B26" s="893" t="str">
        <f>IF(Kalba="EN",Data2!C16,Data2!B16)</f>
        <v>Esant poreikiui, patikslinkite taikomą realią finansinę diskonto normą</v>
      </c>
      <c r="C26" s="893"/>
      <c r="D26" s="893"/>
      <c r="E26" s="893"/>
      <c r="F26" s="893"/>
      <c r="G26" s="893"/>
      <c r="I26" s="580">
        <v>0.04</v>
      </c>
    </row>
    <row r="27" spans="2:16" ht="7.5" customHeight="1"/>
    <row r="28" spans="2:16" ht="28.5" customHeight="1">
      <c r="B28" s="919" t="str">
        <f>IF(Kalba="EN",Data2!C17,Data2!B17)</f>
        <v>Esant poreikiui, patikslinkite taikomus PVM tarifus ir pažymėkite varnelę, jeigu PVM negalite įtraukti į atskaitą ir susigrąžinti</v>
      </c>
      <c r="C28" s="919"/>
      <c r="D28" s="919"/>
      <c r="E28" s="919"/>
      <c r="F28" s="919"/>
      <c r="G28" s="919"/>
      <c r="I28" s="168"/>
    </row>
    <row r="29" spans="2:16" ht="7.5" customHeight="1"/>
    <row r="30" spans="2:16" ht="7.5" hidden="1" customHeight="1">
      <c r="B30" s="23"/>
      <c r="C30" s="23"/>
      <c r="D30" s="23"/>
      <c r="E30" s="23"/>
      <c r="F30" s="23"/>
      <c r="G30" s="23"/>
    </row>
    <row r="31" spans="2:16" ht="7.5" hidden="1" customHeight="1"/>
    <row r="32" spans="2:16">
      <c r="B32" s="893" t="str">
        <f>IF(Kalba="EN",Data2!C18,Data2!B18)</f>
        <v>Esant poreikiui, patikslinkite taikomą socialinę diskonto normą</v>
      </c>
      <c r="C32" s="893"/>
      <c r="D32" s="893"/>
      <c r="E32" s="893"/>
      <c r="F32" s="893"/>
      <c r="G32" s="893"/>
      <c r="I32" s="100">
        <v>0.05</v>
      </c>
    </row>
    <row r="33" spans="2:16">
      <c r="B33" s="23"/>
      <c r="C33" s="23"/>
      <c r="D33" s="23"/>
      <c r="E33" s="23"/>
      <c r="F33" s="23"/>
      <c r="G33" s="23"/>
    </row>
    <row r="34" spans="2:16" ht="42" customHeight="1">
      <c r="B34" s="887" t="str">
        <f>IF(Kalba="EN",Data2!C20,Data2!B20)</f>
        <v>Pasirinkite investavimo objektą (pagrindinį ir iki trijų papildomų) bei ekonominės veiklos sektoriaus projekto tipą (pagrindinį ir iki trijų papildomų):</v>
      </c>
      <c r="C34" s="888"/>
      <c r="D34" s="888"/>
      <c r="E34" s="888"/>
      <c r="F34" s="888"/>
      <c r="G34" s="888"/>
      <c r="H34" s="88"/>
      <c r="I34" s="88"/>
      <c r="J34" s="88"/>
      <c r="K34" s="88"/>
      <c r="L34" s="88"/>
      <c r="M34" s="88"/>
      <c r="N34" s="88"/>
      <c r="O34" s="88"/>
      <c r="P34" s="485"/>
    </row>
    <row r="35" spans="2:16" ht="3" customHeight="1" thickBot="1">
      <c r="B35" s="89"/>
      <c r="C35" s="90"/>
      <c r="D35" s="90"/>
      <c r="E35" s="90"/>
      <c r="F35" s="90"/>
      <c r="G35" s="91"/>
      <c r="H35" s="11"/>
      <c r="I35" s="11"/>
      <c r="J35" s="11"/>
      <c r="K35" s="11"/>
      <c r="L35" s="11"/>
      <c r="M35" s="11"/>
      <c r="N35" s="11"/>
      <c r="O35" s="11"/>
      <c r="P35" s="92"/>
    </row>
    <row r="36" spans="2:16" ht="30" customHeight="1" thickTop="1">
      <c r="B36" s="94"/>
      <c r="C36" s="95"/>
      <c r="D36" s="95"/>
      <c r="E36" s="371"/>
      <c r="F36" s="95"/>
      <c r="G36" s="372"/>
      <c r="H36" s="96"/>
      <c r="I36" s="898" t="str">
        <f>IF(Kalba="EN",Data2!C21,Data2!B21)</f>
        <v>pagrindinis investavimo objektas (A)</v>
      </c>
      <c r="J36" s="899"/>
      <c r="K36" s="900" t="str">
        <f>IF(Kalba="EN",Data2!C22,Data2!B22)</f>
        <v>papildomas investavimo objektas (B)</v>
      </c>
      <c r="L36" s="899"/>
      <c r="M36" s="900" t="str">
        <f>IF(Kalba="EN",Data2!C23,Data2!B23)</f>
        <v>papildomas investavimo objektas (C)</v>
      </c>
      <c r="N36" s="899"/>
      <c r="O36" s="900" t="str">
        <f>IF(Kalba="EN",Data2!C24,Data2!B24)</f>
        <v>papildomas investavimo objektas (D)</v>
      </c>
      <c r="P36" s="902"/>
    </row>
    <row r="37" spans="2:16" ht="38.25" customHeight="1" thickBot="1">
      <c r="B37" s="89"/>
      <c r="C37" s="90"/>
      <c r="D37" s="90"/>
      <c r="E37" s="93"/>
      <c r="F37" s="90"/>
      <c r="G37" s="91"/>
      <c r="H37" s="11"/>
      <c r="I37" s="920" t="s">
        <v>106</v>
      </c>
      <c r="J37" s="895"/>
      <c r="K37" s="894" t="s">
        <v>106</v>
      </c>
      <c r="L37" s="895"/>
      <c r="M37" s="894" t="s">
        <v>106</v>
      </c>
      <c r="N37" s="895"/>
      <c r="O37" s="894" t="s">
        <v>106</v>
      </c>
      <c r="P37" s="901"/>
    </row>
    <row r="38" spans="2:16" ht="78.75" customHeight="1" thickTop="1">
      <c r="B38" s="891" t="str">
        <f>IF(Kalba="EN",Data2!C26,Data2!B26)</f>
        <v>Pagrindinis ekonominės veiklos sektoriaus (EVS) projektų tipas (I)</v>
      </c>
      <c r="C38" s="892"/>
      <c r="D38" s="892"/>
      <c r="E38" s="892"/>
      <c r="F38" s="892"/>
      <c r="G38" s="892"/>
      <c r="H38" s="373"/>
      <c r="I38" s="896" t="s">
        <v>106</v>
      </c>
      <c r="J38" s="897"/>
      <c r="K38" s="903" t="s">
        <v>106</v>
      </c>
      <c r="L38" s="904"/>
      <c r="M38" s="903" t="s">
        <v>106</v>
      </c>
      <c r="N38" s="904"/>
      <c r="O38" s="903" t="s">
        <v>106</v>
      </c>
      <c r="P38" s="905"/>
    </row>
    <row r="39" spans="2:16" ht="78.75" customHeight="1">
      <c r="B39" s="889" t="str">
        <f>IF(Kalba="EN",Data2!C27,Data2!B27)</f>
        <v>Papildomas EVS projektų tipas (II)</v>
      </c>
      <c r="C39" s="890"/>
      <c r="D39" s="890"/>
      <c r="E39" s="890"/>
      <c r="F39" s="890"/>
      <c r="G39" s="890"/>
      <c r="H39" s="97"/>
      <c r="I39" s="883" t="s">
        <v>106</v>
      </c>
      <c r="J39" s="884"/>
      <c r="K39" s="885" t="s">
        <v>106</v>
      </c>
      <c r="L39" s="886"/>
      <c r="M39" s="885" t="s">
        <v>106</v>
      </c>
      <c r="N39" s="886"/>
      <c r="O39" s="885" t="s">
        <v>106</v>
      </c>
      <c r="P39" s="921"/>
    </row>
    <row r="40" spans="2:16" ht="78.75" customHeight="1">
      <c r="B40" s="889" t="str">
        <f>IF(Kalba="EN",Data2!C28,Data2!B28)</f>
        <v>Papildomas EVS projektų tipas (III)</v>
      </c>
      <c r="C40" s="890"/>
      <c r="D40" s="890"/>
      <c r="E40" s="890"/>
      <c r="F40" s="890"/>
      <c r="G40" s="890" t="str">
        <f>IF(Kalba="EN",Data2!C27,Data2!B27)</f>
        <v>Papildomas EVS projektų tipas (II)</v>
      </c>
      <c r="H40" s="97"/>
      <c r="I40" s="883" t="s">
        <v>106</v>
      </c>
      <c r="J40" s="884"/>
      <c r="K40" s="885" t="s">
        <v>106</v>
      </c>
      <c r="L40" s="886"/>
      <c r="M40" s="885" t="s">
        <v>106</v>
      </c>
      <c r="N40" s="886"/>
      <c r="O40" s="885" t="s">
        <v>106</v>
      </c>
      <c r="P40" s="921"/>
    </row>
    <row r="41" spans="2:16" ht="78.75" customHeight="1" thickBot="1">
      <c r="B41" s="917" t="str">
        <f>IF(Kalba="EN",Data2!C29,Data2!B29)</f>
        <v>Papildomas EVS projektų tipas (IV)</v>
      </c>
      <c r="C41" s="918"/>
      <c r="D41" s="918"/>
      <c r="E41" s="918"/>
      <c r="F41" s="918"/>
      <c r="G41" s="918" t="str">
        <f>IF(Kalba="EN",Data2!C28,Data2!B28)</f>
        <v>Papildomas EVS projektų tipas (III)</v>
      </c>
      <c r="H41" s="374"/>
      <c r="I41" s="922" t="s">
        <v>106</v>
      </c>
      <c r="J41" s="923"/>
      <c r="K41" s="924" t="s">
        <v>106</v>
      </c>
      <c r="L41" s="925"/>
      <c r="M41" s="924" t="s">
        <v>106</v>
      </c>
      <c r="N41" s="925"/>
      <c r="O41" s="924" t="s">
        <v>106</v>
      </c>
      <c r="P41" s="926"/>
    </row>
    <row r="42" spans="2:16" ht="13.5" thickTop="1"/>
    <row r="43" spans="2:16"/>
    <row r="44" spans="2:16"/>
    <row r="45" spans="2:16"/>
    <row r="46" spans="2:16" ht="14.25">
      <c r="I46" s="735"/>
    </row>
    <row r="47" spans="2:16"/>
    <row r="48" spans="2:16"/>
    <row r="49" spans="16:16"/>
    <row r="50" spans="16:16">
      <c r="P50" s="24" t="s">
        <v>1461</v>
      </c>
    </row>
    <row r="51" spans="16:16" ht="8.25" customHeight="1"/>
    <row r="52" spans="16:16" hidden="1"/>
    <row r="53" spans="16:16" hidden="1"/>
    <row r="54" spans="16:16" hidden="1"/>
    <row r="55" spans="16:16" hidden="1"/>
    <row r="56" spans="16:16" hidden="1"/>
    <row r="57" spans="16:16" hidden="1"/>
    <row r="58" spans="16:16" hidden="1"/>
    <row r="59" spans="16:16" hidden="1"/>
  </sheetData>
  <mergeCells count="43">
    <mergeCell ref="B7:P7"/>
    <mergeCell ref="B41:G41"/>
    <mergeCell ref="B40:G40"/>
    <mergeCell ref="B32:G32"/>
    <mergeCell ref="B28:G28"/>
    <mergeCell ref="K40:L40"/>
    <mergeCell ref="I37:J37"/>
    <mergeCell ref="K37:L37"/>
    <mergeCell ref="M40:N40"/>
    <mergeCell ref="O40:P40"/>
    <mergeCell ref="I41:J41"/>
    <mergeCell ref="K41:L41"/>
    <mergeCell ref="M41:N41"/>
    <mergeCell ref="O41:P41"/>
    <mergeCell ref="I40:J40"/>
    <mergeCell ref="O39:P39"/>
    <mergeCell ref="B12:L12"/>
    <mergeCell ref="B14:G14"/>
    <mergeCell ref="I14:P14"/>
    <mergeCell ref="B16:G16"/>
    <mergeCell ref="B20:G20"/>
    <mergeCell ref="B18:G18"/>
    <mergeCell ref="N18:P18"/>
    <mergeCell ref="K18:M18"/>
    <mergeCell ref="O37:P37"/>
    <mergeCell ref="O36:P36"/>
    <mergeCell ref="K38:L38"/>
    <mergeCell ref="M38:N38"/>
    <mergeCell ref="O38:P38"/>
    <mergeCell ref="B24:G24"/>
    <mergeCell ref="B26:G26"/>
    <mergeCell ref="B22:G22"/>
    <mergeCell ref="M37:N37"/>
    <mergeCell ref="I38:J38"/>
    <mergeCell ref="I36:J36"/>
    <mergeCell ref="K36:L36"/>
    <mergeCell ref="M36:N36"/>
    <mergeCell ref="I39:J39"/>
    <mergeCell ref="K39:L39"/>
    <mergeCell ref="M39:N39"/>
    <mergeCell ref="B34:G34"/>
    <mergeCell ref="B39:G39"/>
    <mergeCell ref="B38:G38"/>
  </mergeCells>
  <dataValidations count="7">
    <dataValidation type="textLength" allowBlank="1" showErrorMessage="1" errorTitle="Per ilgas projekto pavadinimas" error="Prašome nurodyti projekto pavadinimą, kurio ilgis neviršija 200 simbolių." sqref="I14:P14">
      <formula1>0</formula1>
      <formula2>200</formula2>
    </dataValidation>
    <dataValidation type="date" allowBlank="1" showInputMessage="1" showErrorMessage="1" errorTitle="Klaida" error="Neteisingas datos formatas" prompt="Nurodykite investicijų projekto duomenų pildymo datą" sqref="I16">
      <formula1>40909</formula1>
      <formula2>44196</formula2>
    </dataValidation>
    <dataValidation type="list" allowBlank="1" showInputMessage="1" showErrorMessage="1" sqref="G5">
      <formula1>Kalbos_pasirinkimas</formula1>
    </dataValidation>
    <dataValidation type="whole" allowBlank="1" showInputMessage="1" showErrorMessage="1" sqref="I18">
      <formula1>3</formula1>
      <formula2>30</formula2>
    </dataValidation>
    <dataValidation type="list" allowBlank="1" showInputMessage="1" showErrorMessage="1" sqref="I20">
      <formula1>PIL</formula1>
    </dataValidation>
    <dataValidation allowBlank="1" showInputMessage="1" showErrorMessage="1" errorTitle="Klaida" error="Neteisingas dato formatas" prompt="Nurodykite investicijų projekto duomenų pildymo datą" sqref="J16"/>
    <dataValidation type="date" allowBlank="1" showInputMessage="1" showErrorMessage="1" errorTitle="Klaida" error="Neteisingas datos formatas" prompt="Nurodykite investicijų projekto veiklų įgyvendinimo pradžios datą, kuri yra ne ankstesnė nei SNA skaičiuoklės pildymo data" sqref="I22">
      <formula1>40909</formula1>
      <formula2>44196</formula2>
    </dataValidation>
  </dataValidations>
  <hyperlinks>
    <hyperlink ref="M12" r:id="rId1"/>
  </hyperlinks>
  <pageMargins left="0.25" right="0.25" top="0.75" bottom="0.75" header="0.3" footer="0.3"/>
  <pageSetup scale="65"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2990084" r:id="rId5" name="Button 4">
              <controlPr locked="0" defaultSize="0" autoFill="0" autoPict="0" macro="[0]!Projekto_tipo_pasirinkimas">
                <anchor moveWithCells="1">
                  <from>
                    <xdr:col>8</xdr:col>
                    <xdr:colOff>9525</xdr:colOff>
                    <xdr:row>33</xdr:row>
                    <xdr:rowOff>66675</xdr:rowOff>
                  </from>
                  <to>
                    <xdr:col>9</xdr:col>
                    <xdr:colOff>0</xdr:colOff>
                    <xdr:row>33</xdr:row>
                    <xdr:rowOff>428625</xdr:rowOff>
                  </to>
                </anchor>
              </controlPr>
            </control>
          </mc:Choice>
        </mc:AlternateContent>
        <mc:AlternateContent xmlns:mc="http://schemas.openxmlformats.org/markup-compatibility/2006">
          <mc:Choice Requires="x14">
            <control shapeId="3031518" r:id="rId6" name="Button 1502">
              <controlPr locked="0" defaultSize="0" autoFill="0" autoPict="0" macro="[0]!Button6_Click">
                <anchor moveWithCells="1">
                  <from>
                    <xdr:col>9</xdr:col>
                    <xdr:colOff>9525</xdr:colOff>
                    <xdr:row>17</xdr:row>
                    <xdr:rowOff>0</xdr:rowOff>
                  </from>
                  <to>
                    <xdr:col>10</xdr:col>
                    <xdr:colOff>9525</xdr:colOff>
                    <xdr:row>18</xdr:row>
                    <xdr:rowOff>0</xdr:rowOff>
                  </to>
                </anchor>
              </controlPr>
            </control>
          </mc:Choice>
        </mc:AlternateContent>
        <mc:AlternateContent xmlns:mc="http://schemas.openxmlformats.org/markup-compatibility/2006">
          <mc:Choice Requires="x14">
            <control shapeId="3034319" r:id="rId7" name="Button 2255">
              <controlPr locked="0" defaultSize="0" autoFill="0" autoPict="0" macro="[0]!PVM_tarifo_pasirinkimas">
                <anchor moveWithCells="1">
                  <from>
                    <xdr:col>8</xdr:col>
                    <xdr:colOff>0</xdr:colOff>
                    <xdr:row>27</xdr:row>
                    <xdr:rowOff>0</xdr:rowOff>
                  </from>
                  <to>
                    <xdr:col>9</xdr:col>
                    <xdr:colOff>9525</xdr:colOff>
                    <xdr:row>28</xdr:row>
                    <xdr:rowOff>9525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tabColor rgb="FF003366"/>
    <pageSetUpPr fitToPage="1"/>
  </sheetPr>
  <dimension ref="B1:BC100"/>
  <sheetViews>
    <sheetView showGridLines="0" showRowColHeaders="0" zoomScaleNormal="100" workbookViewId="0">
      <pane xSplit="5" ySplit="6" topLeftCell="F49" activePane="bottomRight" state="frozen"/>
      <selection activeCell="I14" sqref="I14:P14"/>
      <selection pane="topRight" activeCell="I14" sqref="I14:P14"/>
      <selection pane="bottomLeft" activeCell="I14" sqref="I14:P14"/>
      <selection pane="bottomRight" activeCell="F75" sqref="F75"/>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6" customWidth="1"/>
    <col min="32" max="36" width="12.7109375" style="26" hidden="1" customWidth="1"/>
    <col min="37" max="37" width="1.28515625" style="3" customWidth="1"/>
    <col min="38" max="39" width="9.140625" style="3" hidden="1" customWidth="1"/>
    <col min="40" max="40" width="26.42578125" style="3" hidden="1" customWidth="1"/>
    <col min="41" max="41" width="27.5703125" style="26" hidden="1" customWidth="1"/>
    <col min="42" max="42" width="9.140625" style="52" hidden="1" customWidth="1"/>
    <col min="43" max="51" width="9.140625" style="3" hidden="1" customWidth="1"/>
    <col min="52" max="52" width="24.7109375" style="3" hidden="1" customWidth="1"/>
    <col min="53" max="54" width="9.140625" style="3" hidden="1" customWidth="1"/>
    <col min="55" max="55" width="9.140625" style="3" customWidth="1"/>
    <col min="56" max="16384" width="9.140625" style="3"/>
  </cols>
  <sheetData>
    <row r="1" spans="2:55" ht="7.5" customHeight="1">
      <c r="AV1" s="26"/>
      <c r="AW1" s="26"/>
      <c r="AX1" s="26"/>
      <c r="AY1" s="26"/>
      <c r="AZ1" s="26"/>
      <c r="BA1" s="26"/>
      <c r="BB1" s="26"/>
      <c r="BC1" s="26"/>
    </row>
    <row r="2" spans="2:55" ht="27.75" customHeight="1">
      <c r="B2" s="164"/>
      <c r="C2" s="929" t="str">
        <f>UPPER('1'!I36)&amp;"
"&amp;UPPER('1'!I37)</f>
        <v xml:space="preserve">PAGRINDINIS INVESTAVIMO OBJEKTAS (A)
</v>
      </c>
      <c r="D2" s="929"/>
      <c r="E2" s="929"/>
    </row>
    <row r="3" spans="2:55" ht="26.25" customHeight="1" thickBot="1">
      <c r="B3" s="165"/>
      <c r="C3" s="930" t="str">
        <f>"Alternatyva """&amp;Data0!O2&amp;""""</f>
        <v>Alternatyva ""</v>
      </c>
      <c r="D3" s="930"/>
      <c r="E3" s="930"/>
      <c r="G3" s="2"/>
    </row>
    <row r="4" spans="2:55" ht="26.25" customHeight="1">
      <c r="B4" s="53"/>
      <c r="C4" s="932" t="str">
        <f ca="1">IF(ISERROR(AZ6),"",AZ6)</f>
        <v/>
      </c>
      <c r="D4" s="932"/>
      <c r="E4" s="932"/>
      <c r="G4" s="2"/>
      <c r="AM4" s="384" t="s">
        <v>607</v>
      </c>
      <c r="AN4" s="514" t="s">
        <v>967</v>
      </c>
      <c r="AO4" s="386" t="s">
        <v>382</v>
      </c>
      <c r="AP4" s="927" t="s">
        <v>376</v>
      </c>
      <c r="AQ4" s="927"/>
      <c r="AR4" s="927"/>
      <c r="AS4" s="927"/>
      <c r="AT4" s="927"/>
      <c r="AU4" s="927"/>
      <c r="AV4" s="927"/>
      <c r="AW4" s="927"/>
      <c r="AX4" s="927"/>
      <c r="AY4" s="928"/>
      <c r="AZ4" s="385" t="s">
        <v>378</v>
      </c>
    </row>
    <row r="5" spans="2:55">
      <c r="B5" s="54" t="str">
        <f>IF(Kalba="EN",Data2!C30,Data2!B30)</f>
        <v>Projekto įgyvendinimo metai</v>
      </c>
      <c r="C5" s="55"/>
      <c r="D5" s="56" t="s">
        <v>331</v>
      </c>
      <c r="E5" s="57"/>
      <c r="F5" s="58">
        <f>Data4!M1</f>
        <v>0</v>
      </c>
      <c r="G5" s="58">
        <f>Data4!N1</f>
        <v>1</v>
      </c>
      <c r="H5" s="58">
        <f>Data4!O1</f>
        <v>2</v>
      </c>
      <c r="I5" s="58">
        <f>Data4!P1</f>
        <v>3</v>
      </c>
      <c r="J5" s="58">
        <f>Data4!Q1</f>
        <v>4</v>
      </c>
      <c r="K5" s="58">
        <f>Data4!R1</f>
        <v>5</v>
      </c>
      <c r="L5" s="58">
        <f>Data4!S1</f>
        <v>6</v>
      </c>
      <c r="M5" s="58">
        <f>Data4!T1</f>
        <v>7</v>
      </c>
      <c r="N5" s="58">
        <f>Data4!U1</f>
        <v>8</v>
      </c>
      <c r="O5" s="58">
        <f>Data4!V1</f>
        <v>9</v>
      </c>
      <c r="P5" s="58">
        <f>Data4!W1</f>
        <v>10</v>
      </c>
      <c r="Q5" s="58">
        <f>Data4!X1</f>
        <v>11</v>
      </c>
      <c r="R5" s="58">
        <f>Data4!Y1</f>
        <v>12</v>
      </c>
      <c r="S5" s="58">
        <f>Data4!Z1</f>
        <v>13</v>
      </c>
      <c r="T5" s="58">
        <f>Data4!AA1</f>
        <v>14</v>
      </c>
      <c r="U5" s="58">
        <f>Data4!AB1</f>
        <v>15</v>
      </c>
      <c r="V5" s="58">
        <f>Data4!AC1</f>
        <v>16</v>
      </c>
      <c r="W5" s="58">
        <f>Data4!AD1</f>
        <v>17</v>
      </c>
      <c r="X5" s="58">
        <f>Data4!AE1</f>
        <v>18</v>
      </c>
      <c r="Y5" s="58">
        <f>Data4!AF1</f>
        <v>19</v>
      </c>
      <c r="Z5" s="58">
        <f>Data4!AG1</f>
        <v>20</v>
      </c>
      <c r="AA5" s="58">
        <f>Data4!AH1</f>
        <v>21</v>
      </c>
      <c r="AB5" s="58">
        <f>Data4!AI1</f>
        <v>22</v>
      </c>
      <c r="AC5" s="58">
        <f>Data4!AJ1</f>
        <v>23</v>
      </c>
      <c r="AD5" s="58">
        <f>Data4!AK1</f>
        <v>24</v>
      </c>
      <c r="AE5" s="58">
        <f>Data4!AL1</f>
        <v>25</v>
      </c>
      <c r="AF5" s="58">
        <f>Data4!AM1</f>
        <v>26</v>
      </c>
      <c r="AG5" s="58">
        <f>Data4!AN1</f>
        <v>27</v>
      </c>
      <c r="AH5" s="58">
        <f>Data4!AO1</f>
        <v>28</v>
      </c>
      <c r="AI5" s="58">
        <f>Data4!AP1</f>
        <v>29</v>
      </c>
      <c r="AJ5" s="58">
        <f>Data4!AQ1</f>
        <v>30</v>
      </c>
      <c r="AM5" s="381"/>
      <c r="AN5" s="513"/>
      <c r="AO5" s="387"/>
      <c r="AP5" s="59">
        <v>1</v>
      </c>
      <c r="AQ5" s="59">
        <v>2</v>
      </c>
      <c r="AR5" s="59">
        <v>3</v>
      </c>
      <c r="AS5" s="59">
        <v>4</v>
      </c>
      <c r="AT5" s="59">
        <v>5</v>
      </c>
      <c r="AU5" s="59">
        <v>6</v>
      </c>
      <c r="AV5" s="59">
        <v>7</v>
      </c>
      <c r="AW5" s="59">
        <v>8</v>
      </c>
      <c r="AX5" s="59">
        <v>9</v>
      </c>
      <c r="AY5" s="388">
        <v>10</v>
      </c>
      <c r="AZ5" s="379" t="str">
        <f ca="1">IF(MAX(AP6:AY6)=0,"",INDEX(AP5:AY5,1,MATCH(MAX(AP6:AY6),AP6:AY6,0)))</f>
        <v/>
      </c>
    </row>
    <row r="6" spans="2:55">
      <c r="B6" s="54" t="str">
        <f>IF(Kalba="EN",Data2!C31,Data2!B31)</f>
        <v>Projekto biudžeto eilutė / Projekto įgyvendinimo kalendoriniai metai</v>
      </c>
      <c r="C6" s="55"/>
      <c r="D6" s="60" t="s">
        <v>383</v>
      </c>
      <c r="E6" s="60" t="s">
        <v>1482</v>
      </c>
      <c r="F6" s="58">
        <f>Data4!M2</f>
        <v>2017</v>
      </c>
      <c r="G6" s="58">
        <f>Data4!N2</f>
        <v>2018</v>
      </c>
      <c r="H6" s="58">
        <f>Data4!O2</f>
        <v>2019</v>
      </c>
      <c r="I6" s="58">
        <f>Data4!P2</f>
        <v>2020</v>
      </c>
      <c r="J6" s="58">
        <f>Data4!Q2</f>
        <v>2021</v>
      </c>
      <c r="K6" s="58">
        <f>Data4!R2</f>
        <v>2022</v>
      </c>
      <c r="L6" s="58">
        <f>Data4!S2</f>
        <v>2023</v>
      </c>
      <c r="M6" s="58">
        <f>Data4!T2</f>
        <v>2024</v>
      </c>
      <c r="N6" s="58">
        <f>Data4!U2</f>
        <v>2025</v>
      </c>
      <c r="O6" s="58">
        <f>Data4!V2</f>
        <v>2026</v>
      </c>
      <c r="P6" s="58">
        <f>Data4!W2</f>
        <v>2027</v>
      </c>
      <c r="Q6" s="58">
        <f>Data4!X2</f>
        <v>2028</v>
      </c>
      <c r="R6" s="58">
        <f>Data4!Y2</f>
        <v>2029</v>
      </c>
      <c r="S6" s="58">
        <f>Data4!Z2</f>
        <v>2030</v>
      </c>
      <c r="T6" s="58">
        <f>Data4!AA2</f>
        <v>2031</v>
      </c>
      <c r="U6" s="58">
        <f>Data4!AB2</f>
        <v>2032</v>
      </c>
      <c r="V6" s="58">
        <f>Data4!AC2</f>
        <v>2033</v>
      </c>
      <c r="W6" s="58">
        <f>Data4!AD2</f>
        <v>2034</v>
      </c>
      <c r="X6" s="58">
        <f>Data4!AE2</f>
        <v>2035</v>
      </c>
      <c r="Y6" s="58">
        <f>Data4!AF2</f>
        <v>2036</v>
      </c>
      <c r="Z6" s="58">
        <f>Data4!AG2</f>
        <v>2037</v>
      </c>
      <c r="AA6" s="58">
        <f>Data4!AH2</f>
        <v>2038</v>
      </c>
      <c r="AB6" s="58">
        <f>Data4!AI2</f>
        <v>2039</v>
      </c>
      <c r="AC6" s="58">
        <f>Data4!AJ2</f>
        <v>2040</v>
      </c>
      <c r="AD6" s="58">
        <f>Data4!AK2</f>
        <v>2041</v>
      </c>
      <c r="AE6" s="58">
        <f>Data4!AL2</f>
        <v>2042</v>
      </c>
      <c r="AF6" s="58">
        <f>Data4!AM2</f>
        <v>2043</v>
      </c>
      <c r="AG6" s="58">
        <f>Data4!AN2</f>
        <v>2044</v>
      </c>
      <c r="AH6" s="58">
        <f>Data4!AO2</f>
        <v>2045</v>
      </c>
      <c r="AI6" s="58">
        <f>Data4!AP2</f>
        <v>2046</v>
      </c>
      <c r="AJ6" s="58">
        <f>Data4!AQ2</f>
        <v>2047</v>
      </c>
      <c r="AM6" s="381"/>
      <c r="AN6" s="513"/>
      <c r="AO6" s="387"/>
      <c r="AP6" s="59">
        <f t="shared" ref="AP6:AY6" si="0">COUNTIF(AP$7:AP$59,"Klaida")</f>
        <v>0</v>
      </c>
      <c r="AQ6" s="59">
        <f t="shared" ca="1" si="0"/>
        <v>0</v>
      </c>
      <c r="AR6" s="59">
        <f t="shared" si="0"/>
        <v>0</v>
      </c>
      <c r="AS6" s="59">
        <f t="shared" si="0"/>
        <v>0</v>
      </c>
      <c r="AT6" s="59">
        <f t="shared" si="0"/>
        <v>0</v>
      </c>
      <c r="AU6" s="59">
        <f t="shared" si="0"/>
        <v>0</v>
      </c>
      <c r="AV6" s="59">
        <f t="shared" si="0"/>
        <v>0</v>
      </c>
      <c r="AW6" s="59">
        <f t="shared" si="0"/>
        <v>0</v>
      </c>
      <c r="AX6" s="59">
        <f t="shared" si="0"/>
        <v>0</v>
      </c>
      <c r="AY6" s="388">
        <f t="shared" si="0"/>
        <v>0</v>
      </c>
      <c r="AZ6" s="3" t="e">
        <f ca="1">VLOOKUP(AZ5,Klaidu_pranesimai,2,FALSE)</f>
        <v>#N/A</v>
      </c>
    </row>
    <row r="7" spans="2:55" s="61" customFormat="1">
      <c r="B7" s="5" t="s">
        <v>6</v>
      </c>
      <c r="C7" s="5" t="str">
        <f>IF(Kalba="EN",Data2!C32,Data2!B32)</f>
        <v>Alternatyvos investicijos, iš viso</v>
      </c>
      <c r="D7" s="62">
        <f>ROUND(SUM(D8:D15),0)</f>
        <v>0</v>
      </c>
      <c r="E7" s="62">
        <f>ROUND(SUM(E8:E15),0)</f>
        <v>0</v>
      </c>
      <c r="F7" s="62">
        <f>ROUND(SUM(F8:F15),0)</f>
        <v>0</v>
      </c>
      <c r="G7" s="62">
        <f t="shared" ref="G7:AJ7" si="1">ROUND(SUM(G8:G15),0)</f>
        <v>0</v>
      </c>
      <c r="H7" s="62">
        <f t="shared" si="1"/>
        <v>0</v>
      </c>
      <c r="I7" s="62">
        <f t="shared" si="1"/>
        <v>0</v>
      </c>
      <c r="J7" s="62">
        <f t="shared" si="1"/>
        <v>0</v>
      </c>
      <c r="K7" s="62">
        <f t="shared" si="1"/>
        <v>0</v>
      </c>
      <c r="L7" s="62">
        <f t="shared" si="1"/>
        <v>0</v>
      </c>
      <c r="M7" s="62">
        <f t="shared" si="1"/>
        <v>0</v>
      </c>
      <c r="N7" s="62">
        <f t="shared" si="1"/>
        <v>0</v>
      </c>
      <c r="O7" s="62">
        <f t="shared" si="1"/>
        <v>0</v>
      </c>
      <c r="P7" s="62">
        <f t="shared" si="1"/>
        <v>0</v>
      </c>
      <c r="Q7" s="62">
        <f t="shared" si="1"/>
        <v>0</v>
      </c>
      <c r="R7" s="62">
        <f t="shared" si="1"/>
        <v>0</v>
      </c>
      <c r="S7" s="62">
        <f t="shared" si="1"/>
        <v>0</v>
      </c>
      <c r="T7" s="62">
        <f t="shared" si="1"/>
        <v>0</v>
      </c>
      <c r="U7" s="62">
        <f t="shared" si="1"/>
        <v>0</v>
      </c>
      <c r="V7" s="62">
        <f t="shared" si="1"/>
        <v>0</v>
      </c>
      <c r="W7" s="62">
        <f t="shared" si="1"/>
        <v>0</v>
      </c>
      <c r="X7" s="62">
        <f t="shared" si="1"/>
        <v>0</v>
      </c>
      <c r="Y7" s="62">
        <f t="shared" si="1"/>
        <v>0</v>
      </c>
      <c r="Z7" s="62">
        <f t="shared" si="1"/>
        <v>0</v>
      </c>
      <c r="AA7" s="62">
        <f t="shared" si="1"/>
        <v>0</v>
      </c>
      <c r="AB7" s="62">
        <f t="shared" si="1"/>
        <v>0</v>
      </c>
      <c r="AC7" s="62">
        <f t="shared" si="1"/>
        <v>0</v>
      </c>
      <c r="AD7" s="62">
        <f t="shared" si="1"/>
        <v>0</v>
      </c>
      <c r="AE7" s="62">
        <f t="shared" si="1"/>
        <v>0</v>
      </c>
      <c r="AF7" s="62">
        <f t="shared" si="1"/>
        <v>0</v>
      </c>
      <c r="AG7" s="62">
        <f t="shared" si="1"/>
        <v>0</v>
      </c>
      <c r="AH7" s="62">
        <f t="shared" si="1"/>
        <v>0</v>
      </c>
      <c r="AI7" s="62">
        <f t="shared" si="1"/>
        <v>0</v>
      </c>
      <c r="AJ7" s="62">
        <f t="shared" si="1"/>
        <v>0</v>
      </c>
      <c r="AM7" s="382">
        <f>ROUND(SUM(AM8:AM15),0)</f>
        <v>0</v>
      </c>
      <c r="AN7" s="382">
        <f>ROUND(SUM(AN8:AN15),0)</f>
        <v>0</v>
      </c>
      <c r="AO7" s="389"/>
      <c r="AP7" s="63"/>
      <c r="AQ7" s="63"/>
      <c r="AR7" s="63"/>
      <c r="AS7" s="63"/>
      <c r="AT7" s="63"/>
      <c r="AU7" s="63"/>
      <c r="AV7" s="63"/>
      <c r="AW7" s="63"/>
      <c r="AX7" s="63"/>
      <c r="AY7" s="390"/>
    </row>
    <row r="8" spans="2:55">
      <c r="B8" s="64" t="s">
        <v>7</v>
      </c>
      <c r="C8" s="4" t="str">
        <f>IF(Kalba="EN",Data2!C33,Data2!B33)</f>
        <v>Žemė</v>
      </c>
      <c r="D8" s="65">
        <f>F8+NPV(FDN,G8:INDEX(G8:AJ8,PAL))</f>
        <v>0</v>
      </c>
      <c r="E8" s="65">
        <f t="shared" ref="E8:E16" si="2">SUMIF($F$5:$AJ$5,"&lt;="&amp;PAL,$F8:$AJ8)</f>
        <v>0</v>
      </c>
      <c r="F8" s="78">
        <v>0</v>
      </c>
      <c r="G8" s="78">
        <v>0</v>
      </c>
      <c r="H8" s="78">
        <v>0</v>
      </c>
      <c r="I8" s="78">
        <v>0</v>
      </c>
      <c r="J8" s="78">
        <v>0</v>
      </c>
      <c r="K8" s="78">
        <v>0</v>
      </c>
      <c r="L8" s="78">
        <v>0</v>
      </c>
      <c r="M8" s="78">
        <v>0</v>
      </c>
      <c r="N8" s="78">
        <v>0</v>
      </c>
      <c r="O8" s="78">
        <v>0</v>
      </c>
      <c r="P8" s="78">
        <v>0</v>
      </c>
      <c r="Q8" s="78">
        <v>0</v>
      </c>
      <c r="R8" s="78">
        <v>0</v>
      </c>
      <c r="S8" s="78">
        <v>0</v>
      </c>
      <c r="T8" s="78">
        <v>0</v>
      </c>
      <c r="U8" s="78">
        <v>0</v>
      </c>
      <c r="V8" s="78">
        <v>0</v>
      </c>
      <c r="W8" s="78">
        <v>0</v>
      </c>
      <c r="X8" s="78">
        <v>0</v>
      </c>
      <c r="Y8" s="78">
        <v>0</v>
      </c>
      <c r="Z8" s="78">
        <v>0</v>
      </c>
      <c r="AA8" s="78">
        <v>0</v>
      </c>
      <c r="AB8" s="78">
        <v>0</v>
      </c>
      <c r="AC8" s="78">
        <v>0</v>
      </c>
      <c r="AD8" s="78">
        <v>0</v>
      </c>
      <c r="AE8" s="78">
        <v>0</v>
      </c>
      <c r="AF8" s="78">
        <v>0</v>
      </c>
      <c r="AG8" s="78">
        <v>0</v>
      </c>
      <c r="AH8" s="78">
        <v>0</v>
      </c>
      <c r="AI8" s="78">
        <v>0</v>
      </c>
      <c r="AJ8" s="78">
        <v>0</v>
      </c>
      <c r="AM8" s="383">
        <f>F8+NPV(SDN,G8:INDEX(G8:AJ8,PAL))</f>
        <v>0</v>
      </c>
      <c r="AN8" s="415">
        <f>IFERROR(SUMPRODUCT(F8+NPV(SDN,G8:INDEX(G8:AJ8,PAL)),Data1!D3),0)</f>
        <v>0</v>
      </c>
      <c r="AO8" s="387">
        <f t="shared" ref="AO8:AO13" si="3">IF(COUNTIF(AP8:AY8,"Klaida")&gt;0,1,0)</f>
        <v>0</v>
      </c>
      <c r="AP8" s="59">
        <f>IF(COUNT(F8:INDEX(F8:AJ8,PAL+1))&lt;&gt;PAL+1,"Klaida",0)</f>
        <v>0</v>
      </c>
      <c r="AQ8" s="59"/>
      <c r="AR8" s="59"/>
      <c r="AS8" s="59"/>
      <c r="AT8" s="59"/>
      <c r="AU8" s="59"/>
      <c r="AV8" s="59"/>
      <c r="AW8" s="59"/>
      <c r="AX8" s="59"/>
      <c r="AY8" s="388"/>
    </row>
    <row r="9" spans="2:55">
      <c r="B9" s="64" t="s">
        <v>9</v>
      </c>
      <c r="C9" s="4" t="str">
        <f>IF(Kalba="EN",Data2!C34,Data2!B34)</f>
        <v>Nekilnojamasis turtas</v>
      </c>
      <c r="D9" s="65">
        <f>F9+NPV(FDN,G9:INDEX(G9:AJ9,PAL))</f>
        <v>0</v>
      </c>
      <c r="E9" s="65">
        <f t="shared" si="2"/>
        <v>0</v>
      </c>
      <c r="F9" s="78">
        <v>0</v>
      </c>
      <c r="G9" s="78">
        <v>0</v>
      </c>
      <c r="H9" s="78">
        <v>0</v>
      </c>
      <c r="I9" s="78">
        <v>0</v>
      </c>
      <c r="J9" s="78">
        <v>0</v>
      </c>
      <c r="K9" s="78">
        <v>0</v>
      </c>
      <c r="L9" s="78">
        <v>0</v>
      </c>
      <c r="M9" s="78">
        <v>0</v>
      </c>
      <c r="N9" s="78">
        <v>0</v>
      </c>
      <c r="O9" s="78">
        <v>0</v>
      </c>
      <c r="P9" s="78">
        <v>0</v>
      </c>
      <c r="Q9" s="78">
        <v>0</v>
      </c>
      <c r="R9" s="78">
        <v>0</v>
      </c>
      <c r="S9" s="78">
        <v>0</v>
      </c>
      <c r="T9" s="78">
        <v>0</v>
      </c>
      <c r="U9" s="78">
        <v>0</v>
      </c>
      <c r="V9" s="78">
        <v>0</v>
      </c>
      <c r="W9" s="78">
        <v>0</v>
      </c>
      <c r="X9" s="78">
        <v>0</v>
      </c>
      <c r="Y9" s="78">
        <v>0</v>
      </c>
      <c r="Z9" s="78">
        <v>0</v>
      </c>
      <c r="AA9" s="78">
        <v>0</v>
      </c>
      <c r="AB9" s="78">
        <v>0</v>
      </c>
      <c r="AC9" s="78">
        <v>0</v>
      </c>
      <c r="AD9" s="78">
        <v>0</v>
      </c>
      <c r="AE9" s="78">
        <v>0</v>
      </c>
      <c r="AF9" s="78">
        <v>0</v>
      </c>
      <c r="AG9" s="78">
        <v>0</v>
      </c>
      <c r="AH9" s="78">
        <v>0</v>
      </c>
      <c r="AI9" s="78">
        <v>0</v>
      </c>
      <c r="AJ9" s="78">
        <v>0</v>
      </c>
      <c r="AM9" s="383">
        <f>F9+NPV(SDN,G9:INDEX(G9:AJ9,PAL))</f>
        <v>0</v>
      </c>
      <c r="AN9" s="415">
        <f>IFERROR(SUMPRODUCT(F9+NPV(SDN,G9:INDEX(G9:AJ9,PAL)),Data1!D4),0)</f>
        <v>0</v>
      </c>
      <c r="AO9" s="387">
        <f t="shared" si="3"/>
        <v>0</v>
      </c>
      <c r="AP9" s="59">
        <f>IF(COUNT(F9:INDEX(F9:AJ9,PAL+1))&lt;&gt;PAL+1,"Klaida",0)</f>
        <v>0</v>
      </c>
      <c r="AQ9" s="59"/>
      <c r="AR9" s="59"/>
      <c r="AS9" s="59"/>
      <c r="AT9" s="59"/>
      <c r="AU9" s="59"/>
      <c r="AV9" s="59"/>
      <c r="AW9" s="59"/>
      <c r="AX9" s="59"/>
      <c r="AY9" s="388"/>
    </row>
    <row r="10" spans="2:55">
      <c r="B10" s="64" t="s">
        <v>11</v>
      </c>
      <c r="C10" s="4" t="str">
        <f>IF(Kalba="EN",Data2!C35,Data2!B35)</f>
        <v>Statyba, rekonstravimas, kapitalinis remontas ir kiti darbai</v>
      </c>
      <c r="D10" s="65">
        <f>F10+NPV(FDN,G10:INDEX(G10:AJ10,PAL))</f>
        <v>0</v>
      </c>
      <c r="E10" s="65">
        <f t="shared" si="2"/>
        <v>0</v>
      </c>
      <c r="F10" s="78">
        <v>0</v>
      </c>
      <c r="G10" s="78">
        <v>0</v>
      </c>
      <c r="H10" s="78">
        <v>0</v>
      </c>
      <c r="I10" s="78">
        <v>0</v>
      </c>
      <c r="J10" s="78">
        <v>0</v>
      </c>
      <c r="K10" s="78">
        <v>0</v>
      </c>
      <c r="L10" s="78">
        <v>0</v>
      </c>
      <c r="M10" s="78">
        <v>0</v>
      </c>
      <c r="N10" s="78">
        <v>0</v>
      </c>
      <c r="O10" s="78">
        <v>0</v>
      </c>
      <c r="P10" s="78">
        <v>0</v>
      </c>
      <c r="Q10" s="78">
        <v>0</v>
      </c>
      <c r="R10" s="78">
        <v>0</v>
      </c>
      <c r="S10" s="78">
        <v>0</v>
      </c>
      <c r="T10" s="78">
        <v>0</v>
      </c>
      <c r="U10" s="78">
        <v>0</v>
      </c>
      <c r="V10" s="78">
        <v>0</v>
      </c>
      <c r="W10" s="78">
        <v>0</v>
      </c>
      <c r="X10" s="78">
        <v>0</v>
      </c>
      <c r="Y10" s="78">
        <v>0</v>
      </c>
      <c r="Z10" s="78">
        <v>0</v>
      </c>
      <c r="AA10" s="78">
        <v>0</v>
      </c>
      <c r="AB10" s="78">
        <v>0</v>
      </c>
      <c r="AC10" s="78">
        <v>0</v>
      </c>
      <c r="AD10" s="78">
        <v>0</v>
      </c>
      <c r="AE10" s="78">
        <v>0</v>
      </c>
      <c r="AF10" s="78">
        <v>0</v>
      </c>
      <c r="AG10" s="78">
        <v>0</v>
      </c>
      <c r="AH10" s="78">
        <v>0</v>
      </c>
      <c r="AI10" s="78">
        <v>0</v>
      </c>
      <c r="AJ10" s="78">
        <v>0</v>
      </c>
      <c r="AM10" s="383">
        <f>F10+NPV(SDN,G10:INDEX(G10:AJ10,PAL))</f>
        <v>0</v>
      </c>
      <c r="AN10" s="415">
        <f>IFERROR(SUMPRODUCT(F10+NPV(SDN,G10:INDEX(G10:AJ10,PAL)),Data1!D5),0)</f>
        <v>0</v>
      </c>
      <c r="AO10" s="387">
        <f t="shared" si="3"/>
        <v>0</v>
      </c>
      <c r="AP10" s="59">
        <f>IF(COUNT(F10:INDEX(F10:AJ10,PAL+1))&lt;&gt;PAL+1,"Klaida",0)</f>
        <v>0</v>
      </c>
      <c r="AQ10" s="59"/>
      <c r="AR10" s="59"/>
      <c r="AS10" s="59"/>
      <c r="AT10" s="59"/>
      <c r="AU10" s="59"/>
      <c r="AV10" s="59"/>
      <c r="AW10" s="59"/>
      <c r="AX10" s="59"/>
      <c r="AY10" s="388"/>
    </row>
    <row r="11" spans="2:55">
      <c r="B11" s="64" t="s">
        <v>13</v>
      </c>
      <c r="C11" s="4" t="str">
        <f>IF(Kalba="EN",Data2!C36,Data2!B36)</f>
        <v>Įranga, įrenginiai ir kitas ilgalaikis turtas</v>
      </c>
      <c r="D11" s="65">
        <f>F11+NPV(FDN,G11:INDEX(G11:AJ11,PAL))</f>
        <v>0</v>
      </c>
      <c r="E11" s="65">
        <f t="shared" si="2"/>
        <v>0</v>
      </c>
      <c r="F11" s="78">
        <v>0</v>
      </c>
      <c r="G11" s="78">
        <v>0</v>
      </c>
      <c r="H11" s="78">
        <v>0</v>
      </c>
      <c r="I11" s="78">
        <v>0</v>
      </c>
      <c r="J11" s="78">
        <v>0</v>
      </c>
      <c r="K11" s="78">
        <v>0</v>
      </c>
      <c r="L11" s="78">
        <v>0</v>
      </c>
      <c r="M11" s="78">
        <v>0</v>
      </c>
      <c r="N11" s="78">
        <v>0</v>
      </c>
      <c r="O11" s="78">
        <v>0</v>
      </c>
      <c r="P11" s="78">
        <v>0</v>
      </c>
      <c r="Q11" s="78">
        <v>0</v>
      </c>
      <c r="R11" s="78">
        <v>0</v>
      </c>
      <c r="S11" s="78">
        <v>0</v>
      </c>
      <c r="T11" s="78">
        <v>0</v>
      </c>
      <c r="U11" s="78">
        <v>0</v>
      </c>
      <c r="V11" s="78">
        <v>0</v>
      </c>
      <c r="W11" s="78">
        <v>0</v>
      </c>
      <c r="X11" s="78">
        <v>0</v>
      </c>
      <c r="Y11" s="78">
        <v>0</v>
      </c>
      <c r="Z11" s="78">
        <v>0</v>
      </c>
      <c r="AA11" s="78">
        <v>0</v>
      </c>
      <c r="AB11" s="78">
        <v>0</v>
      </c>
      <c r="AC11" s="78">
        <v>0</v>
      </c>
      <c r="AD11" s="78">
        <v>0</v>
      </c>
      <c r="AE11" s="78">
        <v>0</v>
      </c>
      <c r="AF11" s="78">
        <v>0</v>
      </c>
      <c r="AG11" s="78">
        <v>0</v>
      </c>
      <c r="AH11" s="78">
        <v>0</v>
      </c>
      <c r="AI11" s="78">
        <v>0</v>
      </c>
      <c r="AJ11" s="78">
        <v>0</v>
      </c>
      <c r="AM11" s="383">
        <f>F11+NPV(SDN,G11:INDEX(G11:AJ11,PAL))</f>
        <v>0</v>
      </c>
      <c r="AN11" s="415">
        <f>IFERROR(SUMPRODUCT(F11+NPV(SDN,G11:INDEX(G11:AJ11,PAL)),Data1!D6),0)</f>
        <v>0</v>
      </c>
      <c r="AO11" s="387">
        <f t="shared" si="3"/>
        <v>0</v>
      </c>
      <c r="AP11" s="59">
        <f>IF(COUNT(F11:INDEX(F11:AJ11,PAL+1))&lt;&gt;PAL+1,"Klaida",0)</f>
        <v>0</v>
      </c>
      <c r="AQ11" s="59"/>
      <c r="AR11" s="59"/>
      <c r="AS11" s="59"/>
      <c r="AT11" s="59"/>
      <c r="AU11" s="59"/>
      <c r="AV11" s="59"/>
      <c r="AW11" s="59"/>
      <c r="AX11" s="59"/>
      <c r="AY11" s="388"/>
    </row>
    <row r="12" spans="2:55" ht="25.5">
      <c r="B12" s="64" t="s">
        <v>15</v>
      </c>
      <c r="C12" s="4" t="str">
        <f>IF(Kalba="EN",Data2!C37,Data2!B37)</f>
        <v>Projektavimo, techninės priežiūros ir kitos su investicijomis į ilgalaikį turtą (A.1.-A.4.) susijusios paslaugos</v>
      </c>
      <c r="D12" s="65">
        <f>F12+NPV(FDN,G12:INDEX(G12:AJ12,PAL))</f>
        <v>0</v>
      </c>
      <c r="E12" s="65">
        <f t="shared" si="2"/>
        <v>0</v>
      </c>
      <c r="F12" s="78">
        <v>0</v>
      </c>
      <c r="G12" s="78">
        <v>0</v>
      </c>
      <c r="H12" s="78">
        <v>0</v>
      </c>
      <c r="I12" s="78">
        <v>0</v>
      </c>
      <c r="J12" s="78">
        <v>0</v>
      </c>
      <c r="K12" s="78">
        <v>0</v>
      </c>
      <c r="L12" s="78">
        <v>0</v>
      </c>
      <c r="M12" s="78">
        <v>0</v>
      </c>
      <c r="N12" s="78">
        <v>0</v>
      </c>
      <c r="O12" s="78">
        <v>0</v>
      </c>
      <c r="P12" s="78">
        <v>0</v>
      </c>
      <c r="Q12" s="78">
        <v>0</v>
      </c>
      <c r="R12" s="78">
        <v>0</v>
      </c>
      <c r="S12" s="78">
        <v>0</v>
      </c>
      <c r="T12" s="78">
        <v>0</v>
      </c>
      <c r="U12" s="78">
        <v>0</v>
      </c>
      <c r="V12" s="78">
        <v>0</v>
      </c>
      <c r="W12" s="78">
        <v>0</v>
      </c>
      <c r="X12" s="78">
        <v>0</v>
      </c>
      <c r="Y12" s="78">
        <v>0</v>
      </c>
      <c r="Z12" s="78">
        <v>0</v>
      </c>
      <c r="AA12" s="78">
        <v>0</v>
      </c>
      <c r="AB12" s="78">
        <v>0</v>
      </c>
      <c r="AC12" s="78">
        <v>0</v>
      </c>
      <c r="AD12" s="78">
        <v>0</v>
      </c>
      <c r="AE12" s="78">
        <v>0</v>
      </c>
      <c r="AF12" s="78">
        <v>0</v>
      </c>
      <c r="AG12" s="78">
        <v>0</v>
      </c>
      <c r="AH12" s="78">
        <v>0</v>
      </c>
      <c r="AI12" s="78">
        <v>0</v>
      </c>
      <c r="AJ12" s="78">
        <v>0</v>
      </c>
      <c r="AM12" s="383">
        <f>F12+NPV(SDN,G12:INDEX(G12:AJ12,PAL))</f>
        <v>0</v>
      </c>
      <c r="AN12" s="415">
        <f>IFERROR(SUMPRODUCT(F12+NPV(SDN,G12:INDEX(G12:AJ12,PAL)),Data1!D7),0)</f>
        <v>0</v>
      </c>
      <c r="AO12" s="387">
        <f t="shared" si="3"/>
        <v>0</v>
      </c>
      <c r="AP12" s="59">
        <f>IF(COUNT(F12:INDEX(F12:AJ12,PAL+1))&lt;&gt;PAL+1,"Klaida",0)</f>
        <v>0</v>
      </c>
      <c r="AQ12" s="59"/>
      <c r="AR12" s="59"/>
      <c r="AS12" s="59"/>
      <c r="AT12" s="59"/>
      <c r="AU12" s="59"/>
      <c r="AV12" s="59"/>
      <c r="AW12" s="59"/>
      <c r="AX12" s="59"/>
      <c r="AY12" s="388"/>
    </row>
    <row r="13" spans="2:55">
      <c r="B13" s="64" t="s">
        <v>16</v>
      </c>
      <c r="C13" s="4" t="str">
        <f>IF(Kalba="EN",Data2!C38,Data2!B38)</f>
        <v>Projekto administravimas ir vykdymas</v>
      </c>
      <c r="D13" s="65">
        <f>F13+NPV(FDN,G13:INDEX(G13:AJ13,PAL))</f>
        <v>0</v>
      </c>
      <c r="E13" s="65">
        <f t="shared" si="2"/>
        <v>0</v>
      </c>
      <c r="F13" s="78">
        <v>0</v>
      </c>
      <c r="G13" s="78">
        <v>0</v>
      </c>
      <c r="H13" s="78">
        <v>0</v>
      </c>
      <c r="I13" s="78">
        <v>0</v>
      </c>
      <c r="J13" s="78">
        <v>0</v>
      </c>
      <c r="K13" s="78">
        <v>0</v>
      </c>
      <c r="L13" s="78">
        <v>0</v>
      </c>
      <c r="M13" s="78">
        <v>0</v>
      </c>
      <c r="N13" s="78">
        <v>0</v>
      </c>
      <c r="O13" s="78">
        <v>0</v>
      </c>
      <c r="P13" s="78">
        <v>0</v>
      </c>
      <c r="Q13" s="78">
        <v>0</v>
      </c>
      <c r="R13" s="78">
        <v>0</v>
      </c>
      <c r="S13" s="78">
        <v>0</v>
      </c>
      <c r="T13" s="78">
        <v>0</v>
      </c>
      <c r="U13" s="78">
        <v>0</v>
      </c>
      <c r="V13" s="78">
        <v>0</v>
      </c>
      <c r="W13" s="78">
        <v>0</v>
      </c>
      <c r="X13" s="78">
        <v>0</v>
      </c>
      <c r="Y13" s="78">
        <v>0</v>
      </c>
      <c r="Z13" s="78">
        <v>0</v>
      </c>
      <c r="AA13" s="78">
        <v>0</v>
      </c>
      <c r="AB13" s="78">
        <v>0</v>
      </c>
      <c r="AC13" s="78">
        <v>0</v>
      </c>
      <c r="AD13" s="78">
        <v>0</v>
      </c>
      <c r="AE13" s="78">
        <v>0</v>
      </c>
      <c r="AF13" s="78">
        <v>0</v>
      </c>
      <c r="AG13" s="78">
        <v>0</v>
      </c>
      <c r="AH13" s="78">
        <v>0</v>
      </c>
      <c r="AI13" s="78">
        <v>0</v>
      </c>
      <c r="AJ13" s="78">
        <v>0</v>
      </c>
      <c r="AM13" s="383">
        <f>F13+NPV(SDN,G13:INDEX(G13:AJ13,PAL))</f>
        <v>0</v>
      </c>
      <c r="AN13" s="415">
        <f>IFERROR(SUMPRODUCT(F13+NPV(SDN,G13:INDEX(G13:AJ13,PAL)),Data1!D8),0)</f>
        <v>0</v>
      </c>
      <c r="AO13" s="387">
        <f t="shared" si="3"/>
        <v>0</v>
      </c>
      <c r="AP13" s="59">
        <f>IF(COUNT(F13:INDEX(F13:AJ13,PAL+1))&lt;&gt;PAL+1,"Klaida",0)</f>
        <v>0</v>
      </c>
      <c r="AQ13" s="59"/>
      <c r="AR13" s="59"/>
      <c r="AS13" s="59"/>
      <c r="AT13" s="59"/>
      <c r="AU13" s="59"/>
      <c r="AV13" s="59"/>
      <c r="AW13" s="59"/>
      <c r="AX13" s="59"/>
      <c r="AY13" s="388"/>
    </row>
    <row r="14" spans="2:55">
      <c r="B14" s="64" t="s">
        <v>18</v>
      </c>
      <c r="C14" s="4" t="str">
        <f>IF(Kalba="EN",Data2!C39,Data2!B39)</f>
        <v>Kitos paslaugos ir išlaidos</v>
      </c>
      <c r="D14" s="65">
        <f>F14+NPV(FDN,G14:INDEX(G14:AJ14,PAL))</f>
        <v>0</v>
      </c>
      <c r="E14" s="65">
        <f t="shared" si="2"/>
        <v>0</v>
      </c>
      <c r="F14" s="78">
        <v>0</v>
      </c>
      <c r="G14" s="78">
        <v>0</v>
      </c>
      <c r="H14" s="78">
        <v>0</v>
      </c>
      <c r="I14" s="78">
        <v>0</v>
      </c>
      <c r="J14" s="78">
        <v>0</v>
      </c>
      <c r="K14" s="78">
        <v>0</v>
      </c>
      <c r="L14" s="78">
        <v>0</v>
      </c>
      <c r="M14" s="78">
        <v>0</v>
      </c>
      <c r="N14" s="78">
        <v>0</v>
      </c>
      <c r="O14" s="78">
        <v>0</v>
      </c>
      <c r="P14" s="78">
        <v>0</v>
      </c>
      <c r="Q14" s="78">
        <v>0</v>
      </c>
      <c r="R14" s="78">
        <v>0</v>
      </c>
      <c r="S14" s="78">
        <v>0</v>
      </c>
      <c r="T14" s="78">
        <v>0</v>
      </c>
      <c r="U14" s="78">
        <v>0</v>
      </c>
      <c r="V14" s="78">
        <v>0</v>
      </c>
      <c r="W14" s="78">
        <v>0</v>
      </c>
      <c r="X14" s="78">
        <v>0</v>
      </c>
      <c r="Y14" s="78">
        <v>0</v>
      </c>
      <c r="Z14" s="78">
        <v>0</v>
      </c>
      <c r="AA14" s="78">
        <v>0</v>
      </c>
      <c r="AB14" s="78">
        <v>0</v>
      </c>
      <c r="AC14" s="78">
        <v>0</v>
      </c>
      <c r="AD14" s="78">
        <v>0</v>
      </c>
      <c r="AE14" s="78">
        <v>0</v>
      </c>
      <c r="AF14" s="78">
        <v>0</v>
      </c>
      <c r="AG14" s="78">
        <v>0</v>
      </c>
      <c r="AH14" s="78">
        <v>0</v>
      </c>
      <c r="AI14" s="78">
        <v>0</v>
      </c>
      <c r="AJ14" s="78">
        <v>0</v>
      </c>
      <c r="AM14" s="383">
        <f>F14+NPV(SDN,G14:INDEX(G14:AJ14,PAL))</f>
        <v>0</v>
      </c>
      <c r="AN14" s="415">
        <f>IFERROR(SUMPRODUCT(F14+NPV(SDN,G14:INDEX(G14:AJ14,PAL)),Data1!D9),0)</f>
        <v>0</v>
      </c>
      <c r="AO14" s="387">
        <f t="shared" ref="AO14:AO20" si="4">IF(COUNTIF(AP14:AY14,"Klaida")&gt;0,1,0)</f>
        <v>0</v>
      </c>
      <c r="AP14" s="59">
        <f>IF(COUNT(F14:INDEX(F14:AJ14,PAL+1))&lt;&gt;PAL+1,"Klaida",0)</f>
        <v>0</v>
      </c>
      <c r="AQ14" s="59"/>
      <c r="AR14" s="59"/>
      <c r="AS14" s="59"/>
      <c r="AT14" s="59"/>
      <c r="AU14" s="59"/>
      <c r="AV14" s="59"/>
      <c r="AW14" s="59"/>
      <c r="AX14" s="59"/>
      <c r="AY14" s="388"/>
    </row>
    <row r="15" spans="2:55">
      <c r="B15" s="64" t="s">
        <v>294</v>
      </c>
      <c r="C15" s="4" t="str">
        <f>IF(Kalba="EN",Data2!C40,Data2!B40)</f>
        <v>Reinvesticijos </v>
      </c>
      <c r="D15" s="65">
        <f>F15+NPV(FDN,G15:INDEX(G15:AJ15,PAL))</f>
        <v>0</v>
      </c>
      <c r="E15" s="65">
        <f t="shared" si="2"/>
        <v>0</v>
      </c>
      <c r="F15" s="78">
        <v>0</v>
      </c>
      <c r="G15" s="78">
        <v>0</v>
      </c>
      <c r="H15" s="78">
        <v>0</v>
      </c>
      <c r="I15" s="78">
        <v>0</v>
      </c>
      <c r="J15" s="78">
        <v>0</v>
      </c>
      <c r="K15" s="78">
        <v>0</v>
      </c>
      <c r="L15" s="78">
        <v>0</v>
      </c>
      <c r="M15" s="78">
        <v>0</v>
      </c>
      <c r="N15" s="78">
        <v>0</v>
      </c>
      <c r="O15" s="78">
        <v>0</v>
      </c>
      <c r="P15" s="78">
        <v>0</v>
      </c>
      <c r="Q15" s="78">
        <v>0</v>
      </c>
      <c r="R15" s="78">
        <v>0</v>
      </c>
      <c r="S15" s="78">
        <v>0</v>
      </c>
      <c r="T15" s="78">
        <v>0</v>
      </c>
      <c r="U15" s="78">
        <v>0</v>
      </c>
      <c r="V15" s="78">
        <v>0</v>
      </c>
      <c r="W15" s="78">
        <v>0</v>
      </c>
      <c r="X15" s="78">
        <v>0</v>
      </c>
      <c r="Y15" s="78">
        <v>0</v>
      </c>
      <c r="Z15" s="78">
        <v>0</v>
      </c>
      <c r="AA15" s="78">
        <v>0</v>
      </c>
      <c r="AB15" s="78">
        <v>0</v>
      </c>
      <c r="AC15" s="78">
        <v>0</v>
      </c>
      <c r="AD15" s="78">
        <v>0</v>
      </c>
      <c r="AE15" s="78">
        <v>0</v>
      </c>
      <c r="AF15" s="78">
        <v>0</v>
      </c>
      <c r="AG15" s="78">
        <v>0</v>
      </c>
      <c r="AH15" s="78">
        <v>0</v>
      </c>
      <c r="AI15" s="78">
        <v>0</v>
      </c>
      <c r="AJ15" s="78">
        <v>0</v>
      </c>
      <c r="AM15" s="383">
        <f>F15+NPV(SDN,G15:INDEX(G15:AJ15,PAL))</f>
        <v>0</v>
      </c>
      <c r="AN15" s="415">
        <f>IFERROR(SUMPRODUCT(F15+NPV(SDN,G15:INDEX(G15:AJ15,PAL)),Data1!D10),0)</f>
        <v>0</v>
      </c>
      <c r="AO15" s="387">
        <f t="shared" si="4"/>
        <v>0</v>
      </c>
      <c r="AP15" s="59">
        <f>IF(COUNT(F15:INDEX(F15:AJ15,PAL+1))&lt;&gt;PAL+1,"Klaida",0)</f>
        <v>0</v>
      </c>
      <c r="AQ15" s="59"/>
      <c r="AR15" s="59"/>
      <c r="AS15" s="59"/>
      <c r="AT15" s="59"/>
      <c r="AU15" s="59"/>
      <c r="AV15" s="59"/>
      <c r="AW15" s="59"/>
      <c r="AX15" s="59"/>
      <c r="AY15" s="388"/>
    </row>
    <row r="16" spans="2:55" s="61" customFormat="1">
      <c r="B16" s="64" t="s">
        <v>20</v>
      </c>
      <c r="C16" s="4" t="str">
        <f>IF(Kalba="EN",Data2!C41,Data2!B41)</f>
        <v>Investicijų likutinė vertė</v>
      </c>
      <c r="D16" s="65">
        <f>F16+NPV(FDN,G16:INDEX(G16:AJ16,PAL))</f>
        <v>0</v>
      </c>
      <c r="E16" s="65">
        <f t="shared" si="2"/>
        <v>0</v>
      </c>
      <c r="F16" s="78">
        <v>0</v>
      </c>
      <c r="G16" s="78">
        <v>0</v>
      </c>
      <c r="H16" s="78">
        <v>0</v>
      </c>
      <c r="I16" s="78">
        <v>0</v>
      </c>
      <c r="J16" s="78">
        <v>0</v>
      </c>
      <c r="K16" s="78">
        <v>0</v>
      </c>
      <c r="L16" s="78">
        <v>0</v>
      </c>
      <c r="M16" s="78">
        <v>0</v>
      </c>
      <c r="N16" s="78">
        <v>0</v>
      </c>
      <c r="O16" s="78">
        <v>0</v>
      </c>
      <c r="P16" s="78">
        <v>0</v>
      </c>
      <c r="Q16" s="78">
        <v>0</v>
      </c>
      <c r="R16" s="78">
        <v>0</v>
      </c>
      <c r="S16" s="78">
        <v>0</v>
      </c>
      <c r="T16" s="78">
        <v>0</v>
      </c>
      <c r="U16" s="78">
        <v>0</v>
      </c>
      <c r="V16" s="78">
        <v>0</v>
      </c>
      <c r="W16" s="78">
        <v>0</v>
      </c>
      <c r="X16" s="78">
        <v>0</v>
      </c>
      <c r="Y16" s="78">
        <v>0</v>
      </c>
      <c r="Z16" s="78">
        <v>0</v>
      </c>
      <c r="AA16" s="78">
        <v>0</v>
      </c>
      <c r="AB16" s="78">
        <v>0</v>
      </c>
      <c r="AC16" s="78">
        <v>0</v>
      </c>
      <c r="AD16" s="78">
        <v>0</v>
      </c>
      <c r="AE16" s="78">
        <v>0</v>
      </c>
      <c r="AF16" s="78">
        <v>0</v>
      </c>
      <c r="AG16" s="78">
        <v>0</v>
      </c>
      <c r="AH16" s="78">
        <v>0</v>
      </c>
      <c r="AI16" s="78">
        <v>0</v>
      </c>
      <c r="AJ16" s="78">
        <v>0</v>
      </c>
      <c r="AM16" s="383">
        <f>F16+NPV(SDN,G16:INDEX(G16:AJ16,PAL))</f>
        <v>0</v>
      </c>
      <c r="AN16" s="415">
        <f>IFERROR(SUMPRODUCT(F16+NPV(SDN,G16:INDEX(G16:AJ16,PAL)),Data1!D11),0)</f>
        <v>0</v>
      </c>
      <c r="AO16" s="387">
        <f t="shared" ca="1" si="4"/>
        <v>0</v>
      </c>
      <c r="AP16" s="59">
        <f>IF(COUNT(F16:INDEX(F16:AJ16,PAL+1))&lt;&gt;PAL+1,"Klaida",0)</f>
        <v>0</v>
      </c>
      <c r="AQ16" s="59">
        <f ca="1">IF(OR(COUNTIF(F16:INDEX(F16:AJ16,PAL+1),"&gt;0")&gt;1,AND(COUNTIF(F16:INDEX(F16:AJ16,PAL+1),"&gt;0")=1,OFFSET(F16,0,PAL)=0)),"Klaida",0)</f>
        <v>0</v>
      </c>
      <c r="AR16" s="59"/>
      <c r="AS16" s="59"/>
      <c r="AT16" s="59"/>
      <c r="AU16" s="59"/>
      <c r="AV16" s="59"/>
      <c r="AW16" s="59"/>
      <c r="AX16" s="59"/>
      <c r="AY16" s="388"/>
    </row>
    <row r="17" spans="2:51" s="61" customFormat="1">
      <c r="B17" s="5" t="s">
        <v>21</v>
      </c>
      <c r="C17" s="5" t="str">
        <f>IF(Kalba="EN",Data2!C42,Data2!B42)</f>
        <v>Veiklos pajamos, iš viso</v>
      </c>
      <c r="D17" s="62">
        <f>ROUND(SUM(D18:D20),0)</f>
        <v>0</v>
      </c>
      <c r="E17" s="62">
        <f>ROUND(SUM(E18:E20),0)</f>
        <v>0</v>
      </c>
      <c r="F17" s="62">
        <f>ROUND(SUM(F18:F20),0)</f>
        <v>0</v>
      </c>
      <c r="G17" s="62">
        <f t="shared" ref="G17:AJ17" si="5">ROUND(SUM(G18:G20),0)</f>
        <v>0</v>
      </c>
      <c r="H17" s="62">
        <f t="shared" si="5"/>
        <v>0</v>
      </c>
      <c r="I17" s="62">
        <f t="shared" si="5"/>
        <v>0</v>
      </c>
      <c r="J17" s="62">
        <f t="shared" si="5"/>
        <v>0</v>
      </c>
      <c r="K17" s="62">
        <f t="shared" si="5"/>
        <v>0</v>
      </c>
      <c r="L17" s="62">
        <f t="shared" si="5"/>
        <v>0</v>
      </c>
      <c r="M17" s="62">
        <f t="shared" si="5"/>
        <v>0</v>
      </c>
      <c r="N17" s="62">
        <f t="shared" si="5"/>
        <v>0</v>
      </c>
      <c r="O17" s="62">
        <f t="shared" si="5"/>
        <v>0</v>
      </c>
      <c r="P17" s="62">
        <f t="shared" si="5"/>
        <v>0</v>
      </c>
      <c r="Q17" s="62">
        <f t="shared" si="5"/>
        <v>0</v>
      </c>
      <c r="R17" s="62">
        <f t="shared" si="5"/>
        <v>0</v>
      </c>
      <c r="S17" s="62">
        <f t="shared" si="5"/>
        <v>0</v>
      </c>
      <c r="T17" s="62">
        <f t="shared" si="5"/>
        <v>0</v>
      </c>
      <c r="U17" s="62">
        <f t="shared" si="5"/>
        <v>0</v>
      </c>
      <c r="V17" s="62">
        <f t="shared" si="5"/>
        <v>0</v>
      </c>
      <c r="W17" s="62">
        <f t="shared" si="5"/>
        <v>0</v>
      </c>
      <c r="X17" s="62">
        <f t="shared" si="5"/>
        <v>0</v>
      </c>
      <c r="Y17" s="62">
        <f t="shared" si="5"/>
        <v>0</v>
      </c>
      <c r="Z17" s="62">
        <f t="shared" si="5"/>
        <v>0</v>
      </c>
      <c r="AA17" s="62">
        <f t="shared" si="5"/>
        <v>0</v>
      </c>
      <c r="AB17" s="62">
        <f t="shared" si="5"/>
        <v>0</v>
      </c>
      <c r="AC17" s="62">
        <f t="shared" si="5"/>
        <v>0</v>
      </c>
      <c r="AD17" s="62">
        <f t="shared" si="5"/>
        <v>0</v>
      </c>
      <c r="AE17" s="62">
        <f t="shared" si="5"/>
        <v>0</v>
      </c>
      <c r="AF17" s="62">
        <f t="shared" si="5"/>
        <v>0</v>
      </c>
      <c r="AG17" s="62">
        <f t="shared" si="5"/>
        <v>0</v>
      </c>
      <c r="AH17" s="62">
        <f t="shared" si="5"/>
        <v>0</v>
      </c>
      <c r="AI17" s="62">
        <f t="shared" si="5"/>
        <v>0</v>
      </c>
      <c r="AJ17" s="62">
        <f t="shared" si="5"/>
        <v>0</v>
      </c>
      <c r="AM17" s="382">
        <f>ROUND(SUM(AM18:AM20),0)</f>
        <v>0</v>
      </c>
      <c r="AN17" s="382">
        <f>ROUND(SUM(AN18:AN20),0)</f>
        <v>0</v>
      </c>
      <c r="AO17" s="389"/>
      <c r="AP17" s="63"/>
      <c r="AQ17" s="63"/>
      <c r="AR17" s="63"/>
      <c r="AS17" s="63"/>
      <c r="AT17" s="63"/>
      <c r="AU17" s="63"/>
      <c r="AV17" s="63"/>
      <c r="AW17" s="63"/>
      <c r="AX17" s="63"/>
      <c r="AY17" s="390"/>
    </row>
    <row r="18" spans="2:51">
      <c r="B18" s="64" t="s">
        <v>22</v>
      </c>
      <c r="C18" s="4" t="str">
        <f>IF(Kalba="EN",Data2!C43,Data2!B43)</f>
        <v>Prekių pardavimo pajamos</v>
      </c>
      <c r="D18" s="65">
        <f>F18+NPV(FDN,G18:INDEX(G18:AJ18,PAL))</f>
        <v>0</v>
      </c>
      <c r="E18" s="65">
        <f>SUMIF($F$5:$AJ$5,"&lt;="&amp;PAL,$F18:$AJ18)</f>
        <v>0</v>
      </c>
      <c r="F18" s="78">
        <v>0</v>
      </c>
      <c r="G18" s="78">
        <v>0</v>
      </c>
      <c r="H18" s="78">
        <v>0</v>
      </c>
      <c r="I18" s="78">
        <v>0</v>
      </c>
      <c r="J18" s="78">
        <v>0</v>
      </c>
      <c r="K18" s="78">
        <v>0</v>
      </c>
      <c r="L18" s="78">
        <v>0</v>
      </c>
      <c r="M18" s="78">
        <v>0</v>
      </c>
      <c r="N18" s="78">
        <v>0</v>
      </c>
      <c r="O18" s="78">
        <v>0</v>
      </c>
      <c r="P18" s="78">
        <v>0</v>
      </c>
      <c r="Q18" s="78">
        <v>0</v>
      </c>
      <c r="R18" s="78">
        <v>0</v>
      </c>
      <c r="S18" s="78">
        <v>0</v>
      </c>
      <c r="T18" s="78">
        <v>0</v>
      </c>
      <c r="U18" s="78">
        <v>0</v>
      </c>
      <c r="V18" s="78">
        <v>0</v>
      </c>
      <c r="W18" s="78">
        <v>0</v>
      </c>
      <c r="X18" s="78">
        <v>0</v>
      </c>
      <c r="Y18" s="78">
        <v>0</v>
      </c>
      <c r="Z18" s="78">
        <v>0</v>
      </c>
      <c r="AA18" s="78">
        <v>0</v>
      </c>
      <c r="AB18" s="78">
        <v>0</v>
      </c>
      <c r="AC18" s="78">
        <v>0</v>
      </c>
      <c r="AD18" s="78">
        <v>0</v>
      </c>
      <c r="AE18" s="78">
        <v>0</v>
      </c>
      <c r="AF18" s="78">
        <v>0</v>
      </c>
      <c r="AG18" s="78">
        <v>0</v>
      </c>
      <c r="AH18" s="78">
        <v>0</v>
      </c>
      <c r="AI18" s="78">
        <v>0</v>
      </c>
      <c r="AJ18" s="78">
        <v>0</v>
      </c>
      <c r="AM18" s="383">
        <f>F18+NPV(SDN,G18:INDEX(G18:AJ18,PAL))</f>
        <v>0</v>
      </c>
      <c r="AN18" s="415">
        <f>F18+NPV(SDN,G18:INDEX(G18:AJ18,PAL))</f>
        <v>0</v>
      </c>
      <c r="AO18" s="387">
        <f t="shared" si="4"/>
        <v>0</v>
      </c>
      <c r="AP18" s="59">
        <f>IF(COUNT(F18:INDEX(F18:AJ18,PAL+1))&lt;&gt;PAL+1,"Klaida",0)</f>
        <v>0</v>
      </c>
      <c r="AQ18" s="59"/>
      <c r="AR18" s="59"/>
      <c r="AS18" s="59"/>
      <c r="AT18" s="59"/>
      <c r="AU18" s="59"/>
      <c r="AV18" s="59"/>
      <c r="AW18" s="59"/>
      <c r="AX18" s="59"/>
      <c r="AY18" s="388"/>
    </row>
    <row r="19" spans="2:51">
      <c r="B19" s="64" t="s">
        <v>23</v>
      </c>
      <c r="C19" s="4" t="str">
        <f>IF(Kalba="EN",Data2!C44,Data2!B44)</f>
        <v>Paslaugų suteikimo pajamos</v>
      </c>
      <c r="D19" s="65">
        <f>F19+NPV(FDN,G19:INDEX(G19:AJ19,PAL))</f>
        <v>0</v>
      </c>
      <c r="E19" s="65">
        <f>SUMIF($F$5:$AJ$5,"&lt;="&amp;PAL,$F19:$AJ19)</f>
        <v>0</v>
      </c>
      <c r="F19" s="78">
        <v>0</v>
      </c>
      <c r="G19" s="78">
        <v>0</v>
      </c>
      <c r="H19" s="78">
        <v>0</v>
      </c>
      <c r="I19" s="78">
        <v>0</v>
      </c>
      <c r="J19" s="78">
        <v>0</v>
      </c>
      <c r="K19" s="78">
        <v>0</v>
      </c>
      <c r="L19" s="78">
        <v>0</v>
      </c>
      <c r="M19" s="78">
        <v>0</v>
      </c>
      <c r="N19" s="78">
        <v>0</v>
      </c>
      <c r="O19" s="78">
        <v>0</v>
      </c>
      <c r="P19" s="78">
        <v>0</v>
      </c>
      <c r="Q19" s="78">
        <v>0</v>
      </c>
      <c r="R19" s="78">
        <v>0</v>
      </c>
      <c r="S19" s="78">
        <v>0</v>
      </c>
      <c r="T19" s="78">
        <v>0</v>
      </c>
      <c r="U19" s="78">
        <v>0</v>
      </c>
      <c r="V19" s="78">
        <v>0</v>
      </c>
      <c r="W19" s="78">
        <v>0</v>
      </c>
      <c r="X19" s="78">
        <v>0</v>
      </c>
      <c r="Y19" s="78">
        <v>0</v>
      </c>
      <c r="Z19" s="78">
        <v>0</v>
      </c>
      <c r="AA19" s="78">
        <v>0</v>
      </c>
      <c r="AB19" s="78">
        <v>0</v>
      </c>
      <c r="AC19" s="78">
        <v>0</v>
      </c>
      <c r="AD19" s="78">
        <v>0</v>
      </c>
      <c r="AE19" s="78">
        <v>0</v>
      </c>
      <c r="AF19" s="78">
        <v>0</v>
      </c>
      <c r="AG19" s="78">
        <v>0</v>
      </c>
      <c r="AH19" s="78">
        <v>0</v>
      </c>
      <c r="AI19" s="78">
        <v>0</v>
      </c>
      <c r="AJ19" s="78">
        <v>0</v>
      </c>
      <c r="AM19" s="383">
        <f>F19+NPV(SDN,G19:INDEX(G19:AJ19,PAL))</f>
        <v>0</v>
      </c>
      <c r="AN19" s="415">
        <f>F19+NPV(SDN,G19:INDEX(G19:AJ19,PAL))</f>
        <v>0</v>
      </c>
      <c r="AO19" s="387">
        <f t="shared" si="4"/>
        <v>0</v>
      </c>
      <c r="AP19" s="59">
        <f>IF(COUNT(F19:INDEX(F19:AJ19,PAL+1))&lt;&gt;PAL+1,"Klaida",0)</f>
        <v>0</v>
      </c>
      <c r="AQ19" s="59"/>
      <c r="AR19" s="59"/>
      <c r="AS19" s="59"/>
      <c r="AT19" s="59"/>
      <c r="AU19" s="59"/>
      <c r="AV19" s="59"/>
      <c r="AW19" s="59"/>
      <c r="AX19" s="59"/>
      <c r="AY19" s="388"/>
    </row>
    <row r="20" spans="2:51">
      <c r="B20" s="64" t="s">
        <v>24</v>
      </c>
      <c r="C20" s="4" t="str">
        <f>IF(Kalba="EN",Data2!C45,Data2!B45)</f>
        <v>Finansinės ir investicinės veiklos bei kitos pajamos</v>
      </c>
      <c r="D20" s="65">
        <f>F20+NPV(FDN,G20:INDEX(G20:AJ20,PAL))</f>
        <v>0</v>
      </c>
      <c r="E20" s="65">
        <f>SUMIF($F$5:$AJ$5,"&lt;="&amp;PAL,$F20:$AJ20)</f>
        <v>0</v>
      </c>
      <c r="F20" s="78">
        <v>0</v>
      </c>
      <c r="G20" s="78">
        <v>0</v>
      </c>
      <c r="H20" s="78">
        <v>0</v>
      </c>
      <c r="I20" s="78">
        <v>0</v>
      </c>
      <c r="J20" s="78">
        <v>0</v>
      </c>
      <c r="K20" s="78">
        <v>0</v>
      </c>
      <c r="L20" s="78">
        <v>0</v>
      </c>
      <c r="M20" s="78">
        <v>0</v>
      </c>
      <c r="N20" s="78">
        <v>0</v>
      </c>
      <c r="O20" s="78">
        <v>0</v>
      </c>
      <c r="P20" s="78">
        <v>0</v>
      </c>
      <c r="Q20" s="78">
        <v>0</v>
      </c>
      <c r="R20" s="78">
        <v>0</v>
      </c>
      <c r="S20" s="78">
        <v>0</v>
      </c>
      <c r="T20" s="78">
        <v>0</v>
      </c>
      <c r="U20" s="78">
        <v>0</v>
      </c>
      <c r="V20" s="78">
        <v>0</v>
      </c>
      <c r="W20" s="78">
        <v>0</v>
      </c>
      <c r="X20" s="78">
        <v>0</v>
      </c>
      <c r="Y20" s="78">
        <v>0</v>
      </c>
      <c r="Z20" s="78">
        <v>0</v>
      </c>
      <c r="AA20" s="78">
        <v>0</v>
      </c>
      <c r="AB20" s="78">
        <v>0</v>
      </c>
      <c r="AC20" s="78">
        <v>0</v>
      </c>
      <c r="AD20" s="78">
        <v>0</v>
      </c>
      <c r="AE20" s="78">
        <v>0</v>
      </c>
      <c r="AF20" s="78">
        <v>0</v>
      </c>
      <c r="AG20" s="78">
        <v>0</v>
      </c>
      <c r="AH20" s="78">
        <v>0</v>
      </c>
      <c r="AI20" s="78">
        <v>0</v>
      </c>
      <c r="AJ20" s="78">
        <v>0</v>
      </c>
      <c r="AM20" s="383">
        <f>F20+NPV(SDN,G20:INDEX(G20:AJ20,PAL))</f>
        <v>0</v>
      </c>
      <c r="AN20" s="415">
        <f>F20+NPV(SDN,G20:INDEX(G20:AJ20,PAL))</f>
        <v>0</v>
      </c>
      <c r="AO20" s="387">
        <f t="shared" si="4"/>
        <v>0</v>
      </c>
      <c r="AP20" s="59">
        <f>IF(COUNT(F20:INDEX(F20:AJ20,PAL+1))&lt;&gt;PAL+1,"Klaida",0)</f>
        <v>0</v>
      </c>
      <c r="AQ20" s="59"/>
      <c r="AR20" s="59"/>
      <c r="AS20" s="59"/>
      <c r="AT20" s="59"/>
      <c r="AU20" s="59"/>
      <c r="AV20" s="59"/>
      <c r="AW20" s="59"/>
      <c r="AX20" s="59"/>
      <c r="AY20" s="388"/>
    </row>
    <row r="21" spans="2:51" s="61" customFormat="1">
      <c r="B21" s="5" t="s">
        <v>25</v>
      </c>
      <c r="C21" s="5" t="str">
        <f>IF(Kalba="EN",Data2!C46,Data2!B46)</f>
        <v>Veiklos ir finansinės išlaidos, iš viso</v>
      </c>
      <c r="D21" s="62">
        <f>ROUND(SUM(D22,D29),0)</f>
        <v>0</v>
      </c>
      <c r="E21" s="62">
        <f>ROUND(SUM(E22,E29),0)</f>
        <v>0</v>
      </c>
      <c r="F21" s="62">
        <f t="shared" ref="F21:V21" si="6">ROUND(SUM(F22,F29),0)</f>
        <v>0</v>
      </c>
      <c r="G21" s="62">
        <f t="shared" si="6"/>
        <v>0</v>
      </c>
      <c r="H21" s="62">
        <f t="shared" si="6"/>
        <v>0</v>
      </c>
      <c r="I21" s="62">
        <f t="shared" si="6"/>
        <v>0</v>
      </c>
      <c r="J21" s="62">
        <f t="shared" si="6"/>
        <v>0</v>
      </c>
      <c r="K21" s="62">
        <f t="shared" si="6"/>
        <v>0</v>
      </c>
      <c r="L21" s="62">
        <f t="shared" si="6"/>
        <v>0</v>
      </c>
      <c r="M21" s="62">
        <f t="shared" si="6"/>
        <v>0</v>
      </c>
      <c r="N21" s="62">
        <f t="shared" si="6"/>
        <v>0</v>
      </c>
      <c r="O21" s="62">
        <f t="shared" si="6"/>
        <v>0</v>
      </c>
      <c r="P21" s="62">
        <f t="shared" si="6"/>
        <v>0</v>
      </c>
      <c r="Q21" s="62">
        <f t="shared" si="6"/>
        <v>0</v>
      </c>
      <c r="R21" s="62">
        <f t="shared" si="6"/>
        <v>0</v>
      </c>
      <c r="S21" s="62">
        <f t="shared" si="6"/>
        <v>0</v>
      </c>
      <c r="T21" s="62">
        <f t="shared" si="6"/>
        <v>0</v>
      </c>
      <c r="U21" s="62">
        <f t="shared" si="6"/>
        <v>0</v>
      </c>
      <c r="V21" s="62">
        <f t="shared" si="6"/>
        <v>0</v>
      </c>
      <c r="W21" s="62">
        <f t="shared" ref="W21:AJ21" si="7">ROUND(SUM(W22,W29),0)</f>
        <v>0</v>
      </c>
      <c r="X21" s="62">
        <f t="shared" si="7"/>
        <v>0</v>
      </c>
      <c r="Y21" s="62">
        <f t="shared" si="7"/>
        <v>0</v>
      </c>
      <c r="Z21" s="62">
        <f t="shared" si="7"/>
        <v>0</v>
      </c>
      <c r="AA21" s="62">
        <f t="shared" si="7"/>
        <v>0</v>
      </c>
      <c r="AB21" s="62">
        <f t="shared" si="7"/>
        <v>0</v>
      </c>
      <c r="AC21" s="62">
        <f t="shared" si="7"/>
        <v>0</v>
      </c>
      <c r="AD21" s="62">
        <f t="shared" si="7"/>
        <v>0</v>
      </c>
      <c r="AE21" s="62">
        <f t="shared" si="7"/>
        <v>0</v>
      </c>
      <c r="AF21" s="62">
        <f t="shared" si="7"/>
        <v>0</v>
      </c>
      <c r="AG21" s="62">
        <f t="shared" si="7"/>
        <v>0</v>
      </c>
      <c r="AH21" s="62">
        <f t="shared" si="7"/>
        <v>0</v>
      </c>
      <c r="AI21" s="62">
        <f t="shared" si="7"/>
        <v>0</v>
      </c>
      <c r="AJ21" s="62">
        <f t="shared" si="7"/>
        <v>0</v>
      </c>
      <c r="AM21" s="382">
        <f>ROUND(SUM(AM22,AM29),0)</f>
        <v>0</v>
      </c>
      <c r="AN21" s="382">
        <f>ROUND(SUM(AN22,AN29),0)</f>
        <v>0</v>
      </c>
      <c r="AO21" s="389"/>
      <c r="AP21" s="63"/>
      <c r="AQ21" s="63"/>
      <c r="AR21" s="63"/>
      <c r="AS21" s="63"/>
      <c r="AT21" s="63"/>
      <c r="AU21" s="63"/>
      <c r="AV21" s="63"/>
      <c r="AW21" s="63"/>
      <c r="AX21" s="63"/>
      <c r="AY21" s="390"/>
    </row>
    <row r="22" spans="2:51" s="61" customFormat="1">
      <c r="B22" s="66" t="s">
        <v>297</v>
      </c>
      <c r="C22" s="5" t="str">
        <f>IF(Kalba="EN",Data2!C47,Data2!B47)</f>
        <v>Veiklos išlaidos</v>
      </c>
      <c r="D22" s="62">
        <f>ROUND(SUM(D23:D28),0)</f>
        <v>0</v>
      </c>
      <c r="E22" s="62">
        <f>ROUND(SUM(E23:E28),0)</f>
        <v>0</v>
      </c>
      <c r="F22" s="62">
        <f t="shared" ref="F22:AJ22" si="8">ROUND(SUM(F23:F28),0)</f>
        <v>0</v>
      </c>
      <c r="G22" s="62">
        <f t="shared" si="8"/>
        <v>0</v>
      </c>
      <c r="H22" s="62">
        <f t="shared" si="8"/>
        <v>0</v>
      </c>
      <c r="I22" s="62">
        <f t="shared" si="8"/>
        <v>0</v>
      </c>
      <c r="J22" s="62">
        <f t="shared" si="8"/>
        <v>0</v>
      </c>
      <c r="K22" s="62">
        <f t="shared" si="8"/>
        <v>0</v>
      </c>
      <c r="L22" s="62">
        <f t="shared" si="8"/>
        <v>0</v>
      </c>
      <c r="M22" s="62">
        <f t="shared" si="8"/>
        <v>0</v>
      </c>
      <c r="N22" s="62">
        <f t="shared" si="8"/>
        <v>0</v>
      </c>
      <c r="O22" s="62">
        <f t="shared" si="8"/>
        <v>0</v>
      </c>
      <c r="P22" s="62">
        <f t="shared" si="8"/>
        <v>0</v>
      </c>
      <c r="Q22" s="62">
        <f t="shared" si="8"/>
        <v>0</v>
      </c>
      <c r="R22" s="62">
        <f t="shared" si="8"/>
        <v>0</v>
      </c>
      <c r="S22" s="62">
        <f t="shared" si="8"/>
        <v>0</v>
      </c>
      <c r="T22" s="62">
        <f t="shared" si="8"/>
        <v>0</v>
      </c>
      <c r="U22" s="62">
        <f t="shared" si="8"/>
        <v>0</v>
      </c>
      <c r="V22" s="62">
        <f t="shared" si="8"/>
        <v>0</v>
      </c>
      <c r="W22" s="62">
        <f t="shared" si="8"/>
        <v>0</v>
      </c>
      <c r="X22" s="62">
        <f t="shared" si="8"/>
        <v>0</v>
      </c>
      <c r="Y22" s="62">
        <f t="shared" si="8"/>
        <v>0</v>
      </c>
      <c r="Z22" s="62">
        <f t="shared" si="8"/>
        <v>0</v>
      </c>
      <c r="AA22" s="62">
        <f t="shared" si="8"/>
        <v>0</v>
      </c>
      <c r="AB22" s="62">
        <f t="shared" si="8"/>
        <v>0</v>
      </c>
      <c r="AC22" s="62">
        <f t="shared" si="8"/>
        <v>0</v>
      </c>
      <c r="AD22" s="62">
        <f t="shared" si="8"/>
        <v>0</v>
      </c>
      <c r="AE22" s="62">
        <f t="shared" si="8"/>
        <v>0</v>
      </c>
      <c r="AF22" s="62">
        <f t="shared" si="8"/>
        <v>0</v>
      </c>
      <c r="AG22" s="62">
        <f t="shared" si="8"/>
        <v>0</v>
      </c>
      <c r="AH22" s="62">
        <f t="shared" si="8"/>
        <v>0</v>
      </c>
      <c r="AI22" s="62">
        <f t="shared" si="8"/>
        <v>0</v>
      </c>
      <c r="AJ22" s="62">
        <f t="shared" si="8"/>
        <v>0</v>
      </c>
      <c r="AM22" s="382">
        <f>ROUND(SUM(AM23:AM28),0)</f>
        <v>0</v>
      </c>
      <c r="AN22" s="382">
        <f>ROUND(SUM(AN23:AN28),0)</f>
        <v>0</v>
      </c>
      <c r="AO22" s="389"/>
      <c r="AP22" s="63"/>
      <c r="AQ22" s="63"/>
      <c r="AR22" s="63"/>
      <c r="AS22" s="63"/>
      <c r="AT22" s="63"/>
      <c r="AU22" s="63"/>
      <c r="AV22" s="63"/>
      <c r="AW22" s="63"/>
      <c r="AX22" s="63"/>
      <c r="AY22" s="390"/>
    </row>
    <row r="23" spans="2:51">
      <c r="B23" s="64" t="s">
        <v>298</v>
      </c>
      <c r="C23" s="4" t="str">
        <f>IF(Kalba="EN",Data2!C48,Data2!B48)</f>
        <v>Žaliavos</v>
      </c>
      <c r="D23" s="65">
        <f>F23+NPV(FDN,G23:INDEX(G23:AJ23,PAL))</f>
        <v>0</v>
      </c>
      <c r="E23" s="65">
        <f t="shared" ref="E23:E29" si="9">SUMIF($F$5:$AJ$5,"&lt;="&amp;PAL,$F23:$AJ23)</f>
        <v>0</v>
      </c>
      <c r="F23" s="78">
        <v>0</v>
      </c>
      <c r="G23" s="78">
        <v>0</v>
      </c>
      <c r="H23" s="78">
        <v>0</v>
      </c>
      <c r="I23" s="78">
        <v>0</v>
      </c>
      <c r="J23" s="78">
        <v>0</v>
      </c>
      <c r="K23" s="78">
        <v>0</v>
      </c>
      <c r="L23" s="78">
        <v>0</v>
      </c>
      <c r="M23" s="78">
        <v>0</v>
      </c>
      <c r="N23" s="78">
        <v>0</v>
      </c>
      <c r="O23" s="78">
        <v>0</v>
      </c>
      <c r="P23" s="78">
        <v>0</v>
      </c>
      <c r="Q23" s="78">
        <v>0</v>
      </c>
      <c r="R23" s="78">
        <v>0</v>
      </c>
      <c r="S23" s="78">
        <v>0</v>
      </c>
      <c r="T23" s="78">
        <v>0</v>
      </c>
      <c r="U23" s="78">
        <v>0</v>
      </c>
      <c r="V23" s="78">
        <v>0</v>
      </c>
      <c r="W23" s="78">
        <v>0</v>
      </c>
      <c r="X23" s="78">
        <v>0</v>
      </c>
      <c r="Y23" s="78">
        <v>0</v>
      </c>
      <c r="Z23" s="78">
        <v>0</v>
      </c>
      <c r="AA23" s="78">
        <v>0</v>
      </c>
      <c r="AB23" s="78">
        <v>0</v>
      </c>
      <c r="AC23" s="78">
        <v>0</v>
      </c>
      <c r="AD23" s="78">
        <v>0</v>
      </c>
      <c r="AE23" s="78">
        <v>0</v>
      </c>
      <c r="AF23" s="78">
        <v>0</v>
      </c>
      <c r="AG23" s="78">
        <v>0</v>
      </c>
      <c r="AH23" s="78">
        <v>0</v>
      </c>
      <c r="AI23" s="78">
        <v>0</v>
      </c>
      <c r="AJ23" s="78">
        <v>0</v>
      </c>
      <c r="AM23" s="383">
        <f>F23+NPV(SDN,G23:INDEX(G23:AJ23,PAL))</f>
        <v>0</v>
      </c>
      <c r="AN23" s="415">
        <f>F23+NPV(SDN,G23:INDEX(G23:AJ23,PAL))</f>
        <v>0</v>
      </c>
      <c r="AO23" s="387">
        <f t="shared" ref="AO23:AO29" si="10">IF(COUNTIF(AP23:AY23,"Klaida")&gt;0,1,0)</f>
        <v>0</v>
      </c>
      <c r="AP23" s="59">
        <f>IF(COUNT(F23:INDEX(F23:AJ23,PAL+1))&lt;&gt;PAL+1,"Klaida",0)</f>
        <v>0</v>
      </c>
      <c r="AQ23" s="59"/>
      <c r="AR23" s="59"/>
      <c r="AS23" s="59"/>
      <c r="AT23" s="59"/>
      <c r="AU23" s="59"/>
      <c r="AV23" s="59"/>
      <c r="AW23" s="59"/>
      <c r="AX23" s="59"/>
      <c r="AY23" s="388"/>
    </row>
    <row r="24" spans="2:51">
      <c r="B24" s="64" t="s">
        <v>299</v>
      </c>
      <c r="C24" s="4" t="str">
        <f>IF(Kalba="EN",Data2!C49,Data2!B49)</f>
        <v>Darbo užmokesčio išlaidos</v>
      </c>
      <c r="D24" s="65">
        <f>F24+NPV(FDN,G24:INDEX(G24:AJ24,PAL))</f>
        <v>0</v>
      </c>
      <c r="E24" s="65">
        <f t="shared" si="9"/>
        <v>0</v>
      </c>
      <c r="F24" s="78">
        <v>0</v>
      </c>
      <c r="G24" s="78">
        <v>0</v>
      </c>
      <c r="H24" s="78">
        <v>0</v>
      </c>
      <c r="I24" s="78">
        <v>0</v>
      </c>
      <c r="J24" s="78">
        <v>0</v>
      </c>
      <c r="K24" s="78">
        <v>0</v>
      </c>
      <c r="L24" s="78">
        <v>0</v>
      </c>
      <c r="M24" s="78">
        <v>0</v>
      </c>
      <c r="N24" s="78">
        <v>0</v>
      </c>
      <c r="O24" s="78">
        <v>0</v>
      </c>
      <c r="P24" s="78">
        <v>0</v>
      </c>
      <c r="Q24" s="78">
        <v>0</v>
      </c>
      <c r="R24" s="78">
        <v>0</v>
      </c>
      <c r="S24" s="78">
        <v>0</v>
      </c>
      <c r="T24" s="78">
        <v>0</v>
      </c>
      <c r="U24" s="78">
        <v>0</v>
      </c>
      <c r="V24" s="78">
        <v>0</v>
      </c>
      <c r="W24" s="78">
        <v>0</v>
      </c>
      <c r="X24" s="78">
        <v>0</v>
      </c>
      <c r="Y24" s="78">
        <v>0</v>
      </c>
      <c r="Z24" s="78">
        <v>0</v>
      </c>
      <c r="AA24" s="78">
        <v>0</v>
      </c>
      <c r="AB24" s="78">
        <v>0</v>
      </c>
      <c r="AC24" s="78">
        <v>0</v>
      </c>
      <c r="AD24" s="78">
        <v>0</v>
      </c>
      <c r="AE24" s="78">
        <v>0</v>
      </c>
      <c r="AF24" s="78">
        <v>0</v>
      </c>
      <c r="AG24" s="78">
        <v>0</v>
      </c>
      <c r="AH24" s="78">
        <v>0</v>
      </c>
      <c r="AI24" s="78">
        <v>0</v>
      </c>
      <c r="AJ24" s="78">
        <v>0</v>
      </c>
      <c r="AM24" s="383">
        <f>F24+NPV(SDN,G24:INDEX(G24:AJ24,PAL))</f>
        <v>0</v>
      </c>
      <c r="AN24" s="415">
        <f>F24+NPV(SDN,G24:INDEX(G24:AJ24,PAL))</f>
        <v>0</v>
      </c>
      <c r="AO24" s="387">
        <f t="shared" si="10"/>
        <v>0</v>
      </c>
      <c r="AP24" s="59">
        <f>IF(COUNT(F24:INDEX(F24:AJ24,PAL+1))&lt;&gt;PAL+1,"Klaida",0)</f>
        <v>0</v>
      </c>
      <c r="AQ24" s="59"/>
      <c r="AR24" s="59"/>
      <c r="AS24" s="59"/>
      <c r="AT24" s="59"/>
      <c r="AU24" s="59"/>
      <c r="AV24" s="59"/>
      <c r="AW24" s="59"/>
      <c r="AX24" s="59"/>
      <c r="AY24" s="388"/>
    </row>
    <row r="25" spans="2:51">
      <c r="B25" s="64" t="s">
        <v>300</v>
      </c>
      <c r="C25" s="4" t="str">
        <f>IF(Kalba="EN",Data2!C50,Data2!B50)</f>
        <v>Elektros energijos išlaidos</v>
      </c>
      <c r="D25" s="65">
        <f>F25+NPV(FDN,G25:INDEX(G25:AJ25,PAL))</f>
        <v>0</v>
      </c>
      <c r="E25" s="65">
        <f t="shared" si="9"/>
        <v>0</v>
      </c>
      <c r="F25" s="78">
        <v>0</v>
      </c>
      <c r="G25" s="78">
        <v>0</v>
      </c>
      <c r="H25" s="78">
        <v>0</v>
      </c>
      <c r="I25" s="78">
        <v>0</v>
      </c>
      <c r="J25" s="78">
        <v>0</v>
      </c>
      <c r="K25" s="78">
        <v>0</v>
      </c>
      <c r="L25" s="78">
        <v>0</v>
      </c>
      <c r="M25" s="78">
        <v>0</v>
      </c>
      <c r="N25" s="78">
        <v>0</v>
      </c>
      <c r="O25" s="78">
        <v>0</v>
      </c>
      <c r="P25" s="78">
        <v>0</v>
      </c>
      <c r="Q25" s="78">
        <v>0</v>
      </c>
      <c r="R25" s="78">
        <v>0</v>
      </c>
      <c r="S25" s="78">
        <v>0</v>
      </c>
      <c r="T25" s="78">
        <v>0</v>
      </c>
      <c r="U25" s="78">
        <v>0</v>
      </c>
      <c r="V25" s="78">
        <v>0</v>
      </c>
      <c r="W25" s="78">
        <v>0</v>
      </c>
      <c r="X25" s="78">
        <v>0</v>
      </c>
      <c r="Y25" s="78">
        <v>0</v>
      </c>
      <c r="Z25" s="78">
        <v>0</v>
      </c>
      <c r="AA25" s="78">
        <v>0</v>
      </c>
      <c r="AB25" s="78">
        <v>0</v>
      </c>
      <c r="AC25" s="78">
        <v>0</v>
      </c>
      <c r="AD25" s="78">
        <v>0</v>
      </c>
      <c r="AE25" s="78">
        <v>0</v>
      </c>
      <c r="AF25" s="78">
        <v>0</v>
      </c>
      <c r="AG25" s="78">
        <v>0</v>
      </c>
      <c r="AH25" s="78">
        <v>0</v>
      </c>
      <c r="AI25" s="78">
        <v>0</v>
      </c>
      <c r="AJ25" s="78">
        <v>0</v>
      </c>
      <c r="AM25" s="383">
        <f>F25+NPV(SDN,G25:INDEX(G25:AJ25,PAL))</f>
        <v>0</v>
      </c>
      <c r="AN25" s="415">
        <f>F25+NPV(SDN,G25:INDEX(G25:AJ25,PAL))</f>
        <v>0</v>
      </c>
      <c r="AO25" s="387">
        <f t="shared" si="10"/>
        <v>0</v>
      </c>
      <c r="AP25" s="59">
        <f>IF(COUNT(F25:INDEX(F25:AJ25,PAL+1))&lt;&gt;PAL+1,"Klaida",0)</f>
        <v>0</v>
      </c>
      <c r="AQ25" s="59"/>
      <c r="AR25" s="59"/>
      <c r="AS25" s="59"/>
      <c r="AT25" s="59"/>
      <c r="AU25" s="59"/>
      <c r="AV25" s="59"/>
      <c r="AW25" s="59"/>
      <c r="AX25" s="59"/>
      <c r="AY25" s="388"/>
    </row>
    <row r="26" spans="2:51">
      <c r="B26" s="64" t="s">
        <v>301</v>
      </c>
      <c r="C26" s="4" t="str">
        <f>IF(Kalba="EN",Data2!C51,Data2!B51)</f>
        <v>Šildymo (išskyrus elektrą) išlaidos</v>
      </c>
      <c r="D26" s="65">
        <f>F26+NPV(FDN,G26:INDEX(G26:AJ26,PAL))</f>
        <v>0</v>
      </c>
      <c r="E26" s="65">
        <f t="shared" si="9"/>
        <v>0</v>
      </c>
      <c r="F26" s="78">
        <v>0</v>
      </c>
      <c r="G26" s="78">
        <v>0</v>
      </c>
      <c r="H26" s="78">
        <v>0</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c r="AI26" s="78">
        <v>0</v>
      </c>
      <c r="AJ26" s="78">
        <v>0</v>
      </c>
      <c r="AM26" s="383">
        <f>F26+NPV(SDN,G26:INDEX(G26:AJ26,PAL))</f>
        <v>0</v>
      </c>
      <c r="AN26" s="415">
        <f>F26+NPV(SDN,G26:INDEX(G26:AJ26,PAL))</f>
        <v>0</v>
      </c>
      <c r="AO26" s="387">
        <f t="shared" si="10"/>
        <v>0</v>
      </c>
      <c r="AP26" s="59">
        <f>IF(COUNT(F26:INDEX(F26:AJ26,PAL+1))&lt;&gt;PAL+1,"Klaida",0)</f>
        <v>0</v>
      </c>
      <c r="AQ26" s="59"/>
      <c r="AR26" s="59"/>
      <c r="AS26" s="59"/>
      <c r="AT26" s="59"/>
      <c r="AU26" s="59"/>
      <c r="AV26" s="59"/>
      <c r="AW26" s="59"/>
      <c r="AX26" s="59"/>
      <c r="AY26" s="388"/>
    </row>
    <row r="27" spans="2:51">
      <c r="B27" s="64" t="s">
        <v>303</v>
      </c>
      <c r="C27" s="4" t="str">
        <f>IF(Kalba="EN",Data2!C52,Data2!B52)</f>
        <v>Infrastruktūros būklės palaikymo išlaidos</v>
      </c>
      <c r="D27" s="65">
        <f>F27+NPV(FDN,G27:INDEX(G27:AJ27,PAL))</f>
        <v>0</v>
      </c>
      <c r="E27" s="65">
        <f t="shared" si="9"/>
        <v>0</v>
      </c>
      <c r="F27" s="78">
        <v>0</v>
      </c>
      <c r="G27" s="78">
        <v>0</v>
      </c>
      <c r="H27" s="78">
        <v>0</v>
      </c>
      <c r="I27" s="78">
        <v>0</v>
      </c>
      <c r="J27" s="78">
        <v>0</v>
      </c>
      <c r="K27" s="78">
        <v>0</v>
      </c>
      <c r="L27" s="78">
        <v>0</v>
      </c>
      <c r="M27" s="78">
        <v>0</v>
      </c>
      <c r="N27" s="78">
        <v>0</v>
      </c>
      <c r="O27" s="78">
        <v>0</v>
      </c>
      <c r="P27" s="78">
        <v>0</v>
      </c>
      <c r="Q27" s="78">
        <v>0</v>
      </c>
      <c r="R27" s="78">
        <v>0</v>
      </c>
      <c r="S27" s="78">
        <v>0</v>
      </c>
      <c r="T27" s="78">
        <v>0</v>
      </c>
      <c r="U27" s="78">
        <v>0</v>
      </c>
      <c r="V27" s="78">
        <v>0</v>
      </c>
      <c r="W27" s="78">
        <v>0</v>
      </c>
      <c r="X27" s="78">
        <v>0</v>
      </c>
      <c r="Y27" s="78">
        <v>0</v>
      </c>
      <c r="Z27" s="78">
        <v>0</v>
      </c>
      <c r="AA27" s="78">
        <v>0</v>
      </c>
      <c r="AB27" s="78">
        <v>0</v>
      </c>
      <c r="AC27" s="78">
        <v>0</v>
      </c>
      <c r="AD27" s="78">
        <v>0</v>
      </c>
      <c r="AE27" s="78">
        <v>0</v>
      </c>
      <c r="AF27" s="78">
        <v>0</v>
      </c>
      <c r="AG27" s="78">
        <v>0</v>
      </c>
      <c r="AH27" s="78">
        <v>0</v>
      </c>
      <c r="AI27" s="78">
        <v>0</v>
      </c>
      <c r="AJ27" s="78">
        <v>0</v>
      </c>
      <c r="AM27" s="383">
        <f>F27+NPV(SDN,G27:INDEX(G27:AJ27,PAL))</f>
        <v>0</v>
      </c>
      <c r="AN27" s="415">
        <f>F27+NPV(SDN,G27:INDEX(G27:AJ27,PAL))</f>
        <v>0</v>
      </c>
      <c r="AO27" s="387">
        <f t="shared" si="10"/>
        <v>0</v>
      </c>
      <c r="AP27" s="59">
        <f>IF(COUNT(F27:INDEX(F27:AJ27,PAL+1))&lt;&gt;PAL+1,"Klaida",0)</f>
        <v>0</v>
      </c>
      <c r="AQ27" s="59"/>
      <c r="AR27" s="59"/>
      <c r="AS27" s="59"/>
      <c r="AT27" s="59"/>
      <c r="AU27" s="59"/>
      <c r="AV27" s="59"/>
      <c r="AW27" s="59"/>
      <c r="AX27" s="59"/>
      <c r="AY27" s="388"/>
    </row>
    <row r="28" spans="2:51">
      <c r="B28" s="64" t="s">
        <v>304</v>
      </c>
      <c r="C28" s="4" t="str">
        <f>IF(Kalba="EN",Data2!C53,Data2!B53)</f>
        <v>Kitos išlaidos</v>
      </c>
      <c r="D28" s="65">
        <f>F28+NPV(FDN,G28:INDEX(G28:AJ28,PAL))</f>
        <v>0</v>
      </c>
      <c r="E28" s="65">
        <f t="shared" si="9"/>
        <v>0</v>
      </c>
      <c r="F28" s="78">
        <v>0</v>
      </c>
      <c r="G28" s="78">
        <v>0</v>
      </c>
      <c r="H28" s="78">
        <v>0</v>
      </c>
      <c r="I28" s="78">
        <v>0</v>
      </c>
      <c r="J28" s="78">
        <v>0</v>
      </c>
      <c r="K28" s="78">
        <v>0</v>
      </c>
      <c r="L28" s="78">
        <v>0</v>
      </c>
      <c r="M28" s="78">
        <v>0</v>
      </c>
      <c r="N28" s="78">
        <v>0</v>
      </c>
      <c r="O28" s="78">
        <v>0</v>
      </c>
      <c r="P28" s="78">
        <v>0</v>
      </c>
      <c r="Q28" s="78">
        <v>0</v>
      </c>
      <c r="R28" s="78">
        <v>0</v>
      </c>
      <c r="S28" s="78">
        <v>0</v>
      </c>
      <c r="T28" s="78">
        <v>0</v>
      </c>
      <c r="U28" s="78">
        <v>0</v>
      </c>
      <c r="V28" s="78">
        <v>0</v>
      </c>
      <c r="W28" s="78">
        <v>0</v>
      </c>
      <c r="X28" s="78">
        <v>0</v>
      </c>
      <c r="Y28" s="78">
        <v>0</v>
      </c>
      <c r="Z28" s="78">
        <v>0</v>
      </c>
      <c r="AA28" s="78">
        <v>0</v>
      </c>
      <c r="AB28" s="78">
        <v>0</v>
      </c>
      <c r="AC28" s="78">
        <v>0</v>
      </c>
      <c r="AD28" s="78">
        <v>0</v>
      </c>
      <c r="AE28" s="78">
        <v>0</v>
      </c>
      <c r="AF28" s="78">
        <v>0</v>
      </c>
      <c r="AG28" s="78">
        <v>0</v>
      </c>
      <c r="AH28" s="78">
        <v>0</v>
      </c>
      <c r="AI28" s="78">
        <v>0</v>
      </c>
      <c r="AJ28" s="78">
        <v>0</v>
      </c>
      <c r="AM28" s="383">
        <f>F28+NPV(SDN,G28:INDEX(G28:AJ28,PAL))</f>
        <v>0</v>
      </c>
      <c r="AN28" s="415">
        <f>F28+NPV(SDN,G28:INDEX(G28:AJ28,PAL))</f>
        <v>0</v>
      </c>
      <c r="AO28" s="387">
        <f t="shared" si="10"/>
        <v>0</v>
      </c>
      <c r="AP28" s="59">
        <f>IF(COUNT(F28:INDEX(F28:AJ28,PAL+1))&lt;&gt;PAL+1,"Klaida",0)</f>
        <v>0</v>
      </c>
      <c r="AQ28" s="59"/>
      <c r="AR28" s="59"/>
      <c r="AS28" s="59"/>
      <c r="AT28" s="59"/>
      <c r="AU28" s="59"/>
      <c r="AV28" s="59"/>
      <c r="AW28" s="59"/>
      <c r="AX28" s="59"/>
      <c r="AY28" s="388"/>
    </row>
    <row r="29" spans="2:51">
      <c r="B29" s="64" t="s">
        <v>305</v>
      </c>
      <c r="C29" s="4" t="str">
        <f>IF(Kalba="EN",Data2!C54,Data2!B54)</f>
        <v>Gautų paskolų (G.3.1.) palūkanos</v>
      </c>
      <c r="D29" s="65">
        <f>F29+NPV(FDN,G29:INDEX(G29:AJ29,PAL))</f>
        <v>0</v>
      </c>
      <c r="E29" s="65">
        <f t="shared" si="9"/>
        <v>0</v>
      </c>
      <c r="F29" s="78">
        <v>0</v>
      </c>
      <c r="G29" s="78">
        <v>0</v>
      </c>
      <c r="H29" s="78">
        <v>0</v>
      </c>
      <c r="I29" s="78">
        <v>0</v>
      </c>
      <c r="J29" s="78">
        <v>0</v>
      </c>
      <c r="K29" s="78">
        <v>0</v>
      </c>
      <c r="L29" s="78">
        <v>0</v>
      </c>
      <c r="M29" s="78">
        <v>0</v>
      </c>
      <c r="N29" s="78">
        <v>0</v>
      </c>
      <c r="O29" s="78">
        <v>0</v>
      </c>
      <c r="P29" s="78">
        <v>0</v>
      </c>
      <c r="Q29" s="78">
        <v>0</v>
      </c>
      <c r="R29" s="78">
        <v>0</v>
      </c>
      <c r="S29" s="78">
        <v>0</v>
      </c>
      <c r="T29" s="78">
        <v>0</v>
      </c>
      <c r="U29" s="78">
        <v>0</v>
      </c>
      <c r="V29" s="78">
        <v>0</v>
      </c>
      <c r="W29" s="78">
        <v>0</v>
      </c>
      <c r="X29" s="78">
        <v>0</v>
      </c>
      <c r="Y29" s="78">
        <v>0</v>
      </c>
      <c r="Z29" s="78">
        <v>0</v>
      </c>
      <c r="AA29" s="78">
        <v>0</v>
      </c>
      <c r="AB29" s="78">
        <v>0</v>
      </c>
      <c r="AC29" s="78">
        <v>0</v>
      </c>
      <c r="AD29" s="78">
        <v>0</v>
      </c>
      <c r="AE29" s="78">
        <v>0</v>
      </c>
      <c r="AF29" s="78">
        <v>0</v>
      </c>
      <c r="AG29" s="78">
        <v>0</v>
      </c>
      <c r="AH29" s="78">
        <v>0</v>
      </c>
      <c r="AI29" s="78">
        <v>0</v>
      </c>
      <c r="AJ29" s="78">
        <v>0</v>
      </c>
      <c r="AM29" s="383">
        <f>F29+NPV(SDN,G29:INDEX(G29:AJ29,PAL))</f>
        <v>0</v>
      </c>
      <c r="AN29" s="415">
        <f>F29+NPV(SDN,G29:INDEX(G29:AJ29,PAL))</f>
        <v>0</v>
      </c>
      <c r="AO29" s="387">
        <f t="shared" si="10"/>
        <v>0</v>
      </c>
      <c r="AP29" s="59">
        <f>IF(COUNT(F29:INDEX(F29:AJ29,PAL+1))&lt;&gt;PAL+1,"Klaida",0)</f>
        <v>0</v>
      </c>
      <c r="AQ29" s="59"/>
      <c r="AR29" s="59"/>
      <c r="AS29" s="59"/>
      <c r="AT29" s="59"/>
      <c r="AU29" s="59"/>
      <c r="AV29" s="59"/>
      <c r="AW29" s="59"/>
      <c r="AX29" s="59"/>
      <c r="AY29" s="388"/>
    </row>
    <row r="30" spans="2:51" s="61" customFormat="1" ht="25.5">
      <c r="B30" s="5" t="s">
        <v>26</v>
      </c>
      <c r="C30" s="5" t="str">
        <f>IF(Kalba="EN",Data2!C55,Data2!B55)</f>
        <v>Mokesčiai (+ neigiama įtaka; - teigiama įtaka biudžeto lėšų srautams)</v>
      </c>
      <c r="D30" s="62">
        <f>ROUND(D31-SUM(D32:D33),0)</f>
        <v>0</v>
      </c>
      <c r="E30" s="62">
        <f>ROUND(E31-SUM(E32:E33),0)</f>
        <v>0</v>
      </c>
      <c r="F30" s="62">
        <f>ROUND(F31-SUM(F32:F33),0)</f>
        <v>0</v>
      </c>
      <c r="G30" s="62">
        <f t="shared" ref="G30:AJ30" si="11">ROUND(G31-SUM(G32:G33),0)</f>
        <v>0</v>
      </c>
      <c r="H30" s="62">
        <f t="shared" si="11"/>
        <v>0</v>
      </c>
      <c r="I30" s="62">
        <f t="shared" si="11"/>
        <v>0</v>
      </c>
      <c r="J30" s="62">
        <f t="shared" si="11"/>
        <v>0</v>
      </c>
      <c r="K30" s="62">
        <f t="shared" si="11"/>
        <v>0</v>
      </c>
      <c r="L30" s="62">
        <f t="shared" si="11"/>
        <v>0</v>
      </c>
      <c r="M30" s="62">
        <f t="shared" si="11"/>
        <v>0</v>
      </c>
      <c r="N30" s="62">
        <f t="shared" si="11"/>
        <v>0</v>
      </c>
      <c r="O30" s="62">
        <f t="shared" si="11"/>
        <v>0</v>
      </c>
      <c r="P30" s="62">
        <f t="shared" si="11"/>
        <v>0</v>
      </c>
      <c r="Q30" s="62">
        <f t="shared" si="11"/>
        <v>0</v>
      </c>
      <c r="R30" s="62">
        <f t="shared" si="11"/>
        <v>0</v>
      </c>
      <c r="S30" s="62">
        <f t="shared" si="11"/>
        <v>0</v>
      </c>
      <c r="T30" s="62">
        <f t="shared" si="11"/>
        <v>0</v>
      </c>
      <c r="U30" s="62">
        <f t="shared" si="11"/>
        <v>0</v>
      </c>
      <c r="V30" s="62">
        <f t="shared" si="11"/>
        <v>0</v>
      </c>
      <c r="W30" s="62">
        <f t="shared" si="11"/>
        <v>0</v>
      </c>
      <c r="X30" s="62">
        <f t="shared" si="11"/>
        <v>0</v>
      </c>
      <c r="Y30" s="62">
        <f t="shared" si="11"/>
        <v>0</v>
      </c>
      <c r="Z30" s="62">
        <f t="shared" si="11"/>
        <v>0</v>
      </c>
      <c r="AA30" s="62">
        <f t="shared" si="11"/>
        <v>0</v>
      </c>
      <c r="AB30" s="62">
        <f t="shared" si="11"/>
        <v>0</v>
      </c>
      <c r="AC30" s="62">
        <f t="shared" si="11"/>
        <v>0</v>
      </c>
      <c r="AD30" s="62">
        <f t="shared" si="11"/>
        <v>0</v>
      </c>
      <c r="AE30" s="62">
        <f t="shared" si="11"/>
        <v>0</v>
      </c>
      <c r="AF30" s="62">
        <f t="shared" si="11"/>
        <v>0</v>
      </c>
      <c r="AG30" s="62">
        <f t="shared" si="11"/>
        <v>0</v>
      </c>
      <c r="AH30" s="62">
        <f t="shared" si="11"/>
        <v>0</v>
      </c>
      <c r="AI30" s="62">
        <f t="shared" si="11"/>
        <v>0</v>
      </c>
      <c r="AJ30" s="62">
        <f t="shared" si="11"/>
        <v>0</v>
      </c>
      <c r="AM30" s="382">
        <f>ROUND(AM31-SUM(AM32:AM33),0)</f>
        <v>0</v>
      </c>
      <c r="AN30" s="382">
        <f>ROUND(AN31-SUM(AN32:AN33),0)</f>
        <v>0</v>
      </c>
      <c r="AO30" s="389"/>
      <c r="AP30" s="63"/>
      <c r="AQ30" s="63"/>
      <c r="AR30" s="63"/>
      <c r="AS30" s="63"/>
      <c r="AT30" s="63"/>
      <c r="AU30" s="63"/>
      <c r="AV30" s="63"/>
      <c r="AW30" s="63"/>
      <c r="AX30" s="63"/>
      <c r="AY30" s="390"/>
    </row>
    <row r="31" spans="2:51">
      <c r="B31" s="64" t="s">
        <v>307</v>
      </c>
      <c r="C31" s="4" t="str">
        <f>IF(Kalba="EN",Data2!C56,Data2!B56)</f>
        <v>Bendra importo/pirkimo PVM suma</v>
      </c>
      <c r="D31" s="65">
        <f>F31+NPV(FDN,G31:INDEX(G31:AJ31,PAL))</f>
        <v>0</v>
      </c>
      <c r="E31" s="65">
        <f>SUMIF($F$5:$AJ$5,"&lt;="&amp;PAL,$F31:$AJ31)</f>
        <v>0</v>
      </c>
      <c r="F31" s="65">
        <f t="shared" ref="F31:AJ31" si="12">IF(pvm_susigrazinimas="Taip",0,SUMPRODUCT(F8:F15,Pirkimo_PVM)+SUMPRODUCT(F23:F28,Pirkimo_PVM_II))</f>
        <v>0</v>
      </c>
      <c r="G31" s="65">
        <f t="shared" si="12"/>
        <v>0</v>
      </c>
      <c r="H31" s="65">
        <f t="shared" si="12"/>
        <v>0</v>
      </c>
      <c r="I31" s="65">
        <f t="shared" si="12"/>
        <v>0</v>
      </c>
      <c r="J31" s="65">
        <f t="shared" si="12"/>
        <v>0</v>
      </c>
      <c r="K31" s="65">
        <f t="shared" si="12"/>
        <v>0</v>
      </c>
      <c r="L31" s="65">
        <f t="shared" si="12"/>
        <v>0</v>
      </c>
      <c r="M31" s="65">
        <f t="shared" si="12"/>
        <v>0</v>
      </c>
      <c r="N31" s="65">
        <f t="shared" si="12"/>
        <v>0</v>
      </c>
      <c r="O31" s="65">
        <f t="shared" si="12"/>
        <v>0</v>
      </c>
      <c r="P31" s="65">
        <f t="shared" si="12"/>
        <v>0</v>
      </c>
      <c r="Q31" s="65">
        <f t="shared" si="12"/>
        <v>0</v>
      </c>
      <c r="R31" s="65">
        <f t="shared" si="12"/>
        <v>0</v>
      </c>
      <c r="S31" s="65">
        <f t="shared" si="12"/>
        <v>0</v>
      </c>
      <c r="T31" s="65">
        <f t="shared" si="12"/>
        <v>0</v>
      </c>
      <c r="U31" s="65">
        <f t="shared" si="12"/>
        <v>0</v>
      </c>
      <c r="V31" s="65">
        <f t="shared" si="12"/>
        <v>0</v>
      </c>
      <c r="W31" s="65">
        <f t="shared" si="12"/>
        <v>0</v>
      </c>
      <c r="X31" s="65">
        <f t="shared" si="12"/>
        <v>0</v>
      </c>
      <c r="Y31" s="65">
        <f t="shared" si="12"/>
        <v>0</v>
      </c>
      <c r="Z31" s="65">
        <f t="shared" si="12"/>
        <v>0</v>
      </c>
      <c r="AA31" s="65">
        <f t="shared" si="12"/>
        <v>0</v>
      </c>
      <c r="AB31" s="65">
        <f t="shared" si="12"/>
        <v>0</v>
      </c>
      <c r="AC31" s="65">
        <f t="shared" si="12"/>
        <v>0</v>
      </c>
      <c r="AD31" s="65">
        <f t="shared" si="12"/>
        <v>0</v>
      </c>
      <c r="AE31" s="65">
        <f t="shared" si="12"/>
        <v>0</v>
      </c>
      <c r="AF31" s="65">
        <f t="shared" si="12"/>
        <v>0</v>
      </c>
      <c r="AG31" s="65">
        <f t="shared" si="12"/>
        <v>0</v>
      </c>
      <c r="AH31" s="65">
        <f t="shared" si="12"/>
        <v>0</v>
      </c>
      <c r="AI31" s="65">
        <f t="shared" si="12"/>
        <v>0</v>
      </c>
      <c r="AJ31" s="65">
        <f t="shared" si="12"/>
        <v>0</v>
      </c>
      <c r="AM31" s="383">
        <f>F31+NPV(SDN,G31:INDEX(G31:AJ31,PAL))</f>
        <v>0</v>
      </c>
      <c r="AN31" s="415">
        <f>F31+NPV(SDN,G31:INDEX(G31:AJ31,PAL))</f>
        <v>0</v>
      </c>
      <c r="AO31" s="387"/>
      <c r="AP31" s="59"/>
      <c r="AQ31" s="59"/>
      <c r="AR31" s="59"/>
      <c r="AS31" s="59"/>
      <c r="AT31" s="59"/>
      <c r="AU31" s="59"/>
      <c r="AV31" s="59"/>
      <c r="AW31" s="59"/>
      <c r="AX31" s="59"/>
      <c r="AY31" s="388"/>
    </row>
    <row r="32" spans="2:51">
      <c r="B32" s="64" t="s">
        <v>309</v>
      </c>
      <c r="C32" s="4" t="str">
        <f>IF(Kalba="EN",Data2!C57,Data2!B57)</f>
        <v>Bendra pardavimo PVM suma</v>
      </c>
      <c r="D32" s="65">
        <f>F32+NPV(FDN,G32:INDEX(G32:AJ32,PAL))</f>
        <v>0</v>
      </c>
      <c r="E32" s="65">
        <f>SUMIF($F$5:$AJ$5,"&lt;="&amp;PAL,$F32:$AJ32)</f>
        <v>0</v>
      </c>
      <c r="F32" s="65">
        <f t="shared" ref="F32:AJ32" si="13">IF(pvm_susigrazinimas="Taip",0,SUMPRODUCT(F18:F19,Pardavimo_PVM))</f>
        <v>0</v>
      </c>
      <c r="G32" s="65">
        <f t="shared" si="13"/>
        <v>0</v>
      </c>
      <c r="H32" s="65">
        <f t="shared" si="13"/>
        <v>0</v>
      </c>
      <c r="I32" s="65">
        <f t="shared" si="13"/>
        <v>0</v>
      </c>
      <c r="J32" s="65">
        <f t="shared" si="13"/>
        <v>0</v>
      </c>
      <c r="K32" s="65">
        <f t="shared" si="13"/>
        <v>0</v>
      </c>
      <c r="L32" s="65">
        <f t="shared" si="13"/>
        <v>0</v>
      </c>
      <c r="M32" s="65">
        <f t="shared" si="13"/>
        <v>0</v>
      </c>
      <c r="N32" s="65">
        <f t="shared" si="13"/>
        <v>0</v>
      </c>
      <c r="O32" s="65">
        <f t="shared" si="13"/>
        <v>0</v>
      </c>
      <c r="P32" s="65">
        <f t="shared" si="13"/>
        <v>0</v>
      </c>
      <c r="Q32" s="65">
        <f t="shared" si="13"/>
        <v>0</v>
      </c>
      <c r="R32" s="65">
        <f t="shared" si="13"/>
        <v>0</v>
      </c>
      <c r="S32" s="65">
        <f t="shared" si="13"/>
        <v>0</v>
      </c>
      <c r="T32" s="65">
        <f t="shared" si="13"/>
        <v>0</v>
      </c>
      <c r="U32" s="65">
        <f t="shared" si="13"/>
        <v>0</v>
      </c>
      <c r="V32" s="65">
        <f t="shared" si="13"/>
        <v>0</v>
      </c>
      <c r="W32" s="65">
        <f t="shared" si="13"/>
        <v>0</v>
      </c>
      <c r="X32" s="65">
        <f t="shared" si="13"/>
        <v>0</v>
      </c>
      <c r="Y32" s="65">
        <f t="shared" si="13"/>
        <v>0</v>
      </c>
      <c r="Z32" s="65">
        <f t="shared" si="13"/>
        <v>0</v>
      </c>
      <c r="AA32" s="65">
        <f t="shared" si="13"/>
        <v>0</v>
      </c>
      <c r="AB32" s="65">
        <f t="shared" si="13"/>
        <v>0</v>
      </c>
      <c r="AC32" s="65">
        <f t="shared" si="13"/>
        <v>0</v>
      </c>
      <c r="AD32" s="65">
        <f t="shared" si="13"/>
        <v>0</v>
      </c>
      <c r="AE32" s="65">
        <f t="shared" si="13"/>
        <v>0</v>
      </c>
      <c r="AF32" s="65">
        <f t="shared" si="13"/>
        <v>0</v>
      </c>
      <c r="AG32" s="65">
        <f t="shared" si="13"/>
        <v>0</v>
      </c>
      <c r="AH32" s="65">
        <f t="shared" si="13"/>
        <v>0</v>
      </c>
      <c r="AI32" s="65">
        <f t="shared" si="13"/>
        <v>0</v>
      </c>
      <c r="AJ32" s="65">
        <f t="shared" si="13"/>
        <v>0</v>
      </c>
      <c r="AM32" s="383">
        <f>F32+NPV(SDN,G32:INDEX(G32:AJ32,PAL))</f>
        <v>0</v>
      </c>
      <c r="AN32" s="415">
        <f>F32+NPV(SDN,G32:INDEX(G32:AJ32,PAL))</f>
        <v>0</v>
      </c>
      <c r="AO32" s="387"/>
      <c r="AP32" s="59"/>
      <c r="AQ32" s="59"/>
      <c r="AR32" s="59"/>
      <c r="AS32" s="59"/>
      <c r="AT32" s="59"/>
      <c r="AU32" s="59"/>
      <c r="AV32" s="59"/>
      <c r="AW32" s="59"/>
      <c r="AX32" s="59"/>
      <c r="AY32" s="388"/>
    </row>
    <row r="33" spans="2:51">
      <c r="B33" s="64" t="s">
        <v>311</v>
      </c>
      <c r="C33" s="4" t="str">
        <f>IF(Kalba="EN",Data2!C58,Data2!B58)</f>
        <v>Bendra kitų mokėtinų netiesioginių mokesčių suma</v>
      </c>
      <c r="D33" s="65">
        <f>F33+NPV(FDN,G33:INDEX(G33:AJ33,PAL))</f>
        <v>0</v>
      </c>
      <c r="E33" s="65">
        <f>SUMIF($F$5:$AJ$5,"&lt;="&amp;PAL,$F33:$AJ33)</f>
        <v>0</v>
      </c>
      <c r="F33" s="78">
        <v>0</v>
      </c>
      <c r="G33" s="78">
        <v>0</v>
      </c>
      <c r="H33" s="78">
        <v>0</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c r="AA33" s="78">
        <v>0</v>
      </c>
      <c r="AB33" s="78">
        <v>0</v>
      </c>
      <c r="AC33" s="78">
        <v>0</v>
      </c>
      <c r="AD33" s="78">
        <v>0</v>
      </c>
      <c r="AE33" s="78">
        <v>0</v>
      </c>
      <c r="AF33" s="78">
        <v>0</v>
      </c>
      <c r="AG33" s="78">
        <v>0</v>
      </c>
      <c r="AH33" s="78">
        <v>0</v>
      </c>
      <c r="AI33" s="78">
        <v>0</v>
      </c>
      <c r="AJ33" s="78">
        <v>0</v>
      </c>
      <c r="AM33" s="383">
        <f>F33+NPV(SDN,G33:INDEX(G33:AJ33,PAL))</f>
        <v>0</v>
      </c>
      <c r="AN33" s="415">
        <f>F33+NPV(SDN,G33:INDEX(G33:AJ33,PAL))</f>
        <v>0</v>
      </c>
      <c r="AO33" s="387">
        <f>IF(COUNTIF(AP33:AY33,"Klaida")&gt;0,1,0)</f>
        <v>0</v>
      </c>
      <c r="AP33" s="59">
        <f>IF(COUNT(F33:INDEX(F33:AJ33,PAL+1))&lt;&gt;PAL+1,"Klaida",0)</f>
        <v>0</v>
      </c>
      <c r="AQ33" s="59"/>
      <c r="AR33" s="59"/>
      <c r="AS33" s="59"/>
      <c r="AT33" s="59"/>
      <c r="AU33" s="59"/>
      <c r="AV33" s="59"/>
      <c r="AW33" s="59"/>
      <c r="AX33" s="59"/>
      <c r="AY33" s="388"/>
    </row>
    <row r="34" spans="2:51" s="61" customFormat="1">
      <c r="B34" s="5" t="s">
        <v>28</v>
      </c>
      <c r="C34" s="5" t="str">
        <f>IF(Kalba="EN",Data2!C59,Data2!B59)</f>
        <v>Grynosios pajamos</v>
      </c>
      <c r="D34" s="62">
        <f>ROUND(SUM(D17)-SUM(D15,D22),0)</f>
        <v>0</v>
      </c>
      <c r="E34" s="62">
        <f t="shared" ref="E34:AJ34" si="14">ROUND(SUM(E17)-SUM(E15,E22),0)</f>
        <v>0</v>
      </c>
      <c r="F34" s="62">
        <f t="shared" si="14"/>
        <v>0</v>
      </c>
      <c r="G34" s="62">
        <f t="shared" si="14"/>
        <v>0</v>
      </c>
      <c r="H34" s="62">
        <f t="shared" si="14"/>
        <v>0</v>
      </c>
      <c r="I34" s="62">
        <f t="shared" si="14"/>
        <v>0</v>
      </c>
      <c r="J34" s="62">
        <f t="shared" si="14"/>
        <v>0</v>
      </c>
      <c r="K34" s="62">
        <f t="shared" si="14"/>
        <v>0</v>
      </c>
      <c r="L34" s="62">
        <f t="shared" si="14"/>
        <v>0</v>
      </c>
      <c r="M34" s="62">
        <f t="shared" si="14"/>
        <v>0</v>
      </c>
      <c r="N34" s="62">
        <f t="shared" si="14"/>
        <v>0</v>
      </c>
      <c r="O34" s="62">
        <f t="shared" si="14"/>
        <v>0</v>
      </c>
      <c r="P34" s="62">
        <f t="shared" si="14"/>
        <v>0</v>
      </c>
      <c r="Q34" s="62">
        <f t="shared" si="14"/>
        <v>0</v>
      </c>
      <c r="R34" s="62">
        <f t="shared" si="14"/>
        <v>0</v>
      </c>
      <c r="S34" s="62">
        <f t="shared" si="14"/>
        <v>0</v>
      </c>
      <c r="T34" s="62">
        <f t="shared" si="14"/>
        <v>0</v>
      </c>
      <c r="U34" s="62">
        <f t="shared" si="14"/>
        <v>0</v>
      </c>
      <c r="V34" s="62">
        <f t="shared" si="14"/>
        <v>0</v>
      </c>
      <c r="W34" s="62">
        <f t="shared" si="14"/>
        <v>0</v>
      </c>
      <c r="X34" s="62">
        <f t="shared" si="14"/>
        <v>0</v>
      </c>
      <c r="Y34" s="62">
        <f t="shared" si="14"/>
        <v>0</v>
      </c>
      <c r="Z34" s="62">
        <f t="shared" si="14"/>
        <v>0</v>
      </c>
      <c r="AA34" s="62">
        <f t="shared" si="14"/>
        <v>0</v>
      </c>
      <c r="AB34" s="62">
        <f t="shared" si="14"/>
        <v>0</v>
      </c>
      <c r="AC34" s="62">
        <f t="shared" si="14"/>
        <v>0</v>
      </c>
      <c r="AD34" s="62">
        <f t="shared" si="14"/>
        <v>0</v>
      </c>
      <c r="AE34" s="62">
        <f t="shared" si="14"/>
        <v>0</v>
      </c>
      <c r="AF34" s="62">
        <f t="shared" si="14"/>
        <v>0</v>
      </c>
      <c r="AG34" s="62">
        <f t="shared" si="14"/>
        <v>0</v>
      </c>
      <c r="AH34" s="62">
        <f t="shared" si="14"/>
        <v>0</v>
      </c>
      <c r="AI34" s="62">
        <f t="shared" si="14"/>
        <v>0</v>
      </c>
      <c r="AJ34" s="62">
        <f t="shared" si="14"/>
        <v>0</v>
      </c>
      <c r="AM34" s="382">
        <f>ROUND(SUM(AO17)-SUM(AO7,AO21),0)</f>
        <v>0</v>
      </c>
      <c r="AN34" s="382">
        <f>ROUND(SUM(AP17)-SUM(AP7,AP21),0)</f>
        <v>0</v>
      </c>
      <c r="AO34" s="389"/>
      <c r="AP34" s="63"/>
      <c r="AQ34" s="63"/>
      <c r="AR34" s="63"/>
      <c r="AS34" s="63"/>
      <c r="AT34" s="63"/>
      <c r="AU34" s="63"/>
      <c r="AV34" s="63"/>
      <c r="AW34" s="63"/>
      <c r="AX34" s="63"/>
      <c r="AY34" s="390"/>
    </row>
    <row r="35" spans="2:51" s="61" customFormat="1">
      <c r="B35" s="66" t="s">
        <v>313</v>
      </c>
      <c r="C35" s="5" t="str">
        <f>IF(Kalba="EN",Data2!C60,Data2!B60)</f>
        <v>Finansavimas, iš viso</v>
      </c>
      <c r="D35" s="62">
        <f>SUM(D36,D41,D44)</f>
        <v>0</v>
      </c>
      <c r="E35" s="62">
        <f>SUM(E36,E41,E44)</f>
        <v>0</v>
      </c>
      <c r="F35" s="62">
        <f t="shared" ref="F35:AJ35" si="15">SUM(F36,F41,F44)</f>
        <v>0</v>
      </c>
      <c r="G35" s="62">
        <f t="shared" si="15"/>
        <v>0</v>
      </c>
      <c r="H35" s="62">
        <f t="shared" si="15"/>
        <v>0</v>
      </c>
      <c r="I35" s="62">
        <f t="shared" si="15"/>
        <v>0</v>
      </c>
      <c r="J35" s="62">
        <f t="shared" si="15"/>
        <v>0</v>
      </c>
      <c r="K35" s="62">
        <f t="shared" si="15"/>
        <v>0</v>
      </c>
      <c r="L35" s="62">
        <f t="shared" si="15"/>
        <v>0</v>
      </c>
      <c r="M35" s="62">
        <f t="shared" si="15"/>
        <v>0</v>
      </c>
      <c r="N35" s="62">
        <f t="shared" si="15"/>
        <v>0</v>
      </c>
      <c r="O35" s="62">
        <f t="shared" si="15"/>
        <v>0</v>
      </c>
      <c r="P35" s="62">
        <f t="shared" si="15"/>
        <v>0</v>
      </c>
      <c r="Q35" s="62">
        <f t="shared" si="15"/>
        <v>0</v>
      </c>
      <c r="R35" s="62">
        <f t="shared" si="15"/>
        <v>0</v>
      </c>
      <c r="S35" s="62">
        <f t="shared" si="15"/>
        <v>0</v>
      </c>
      <c r="T35" s="62">
        <f t="shared" si="15"/>
        <v>0</v>
      </c>
      <c r="U35" s="62">
        <f t="shared" si="15"/>
        <v>0</v>
      </c>
      <c r="V35" s="62">
        <f t="shared" si="15"/>
        <v>0</v>
      </c>
      <c r="W35" s="62">
        <f t="shared" si="15"/>
        <v>0</v>
      </c>
      <c r="X35" s="62">
        <f t="shared" si="15"/>
        <v>0</v>
      </c>
      <c r="Y35" s="62">
        <f t="shared" si="15"/>
        <v>0</v>
      </c>
      <c r="Z35" s="62">
        <f t="shared" si="15"/>
        <v>0</v>
      </c>
      <c r="AA35" s="62">
        <f t="shared" si="15"/>
        <v>0</v>
      </c>
      <c r="AB35" s="62">
        <f t="shared" si="15"/>
        <v>0</v>
      </c>
      <c r="AC35" s="62">
        <f t="shared" si="15"/>
        <v>0</v>
      </c>
      <c r="AD35" s="62">
        <f t="shared" si="15"/>
        <v>0</v>
      </c>
      <c r="AE35" s="62">
        <f t="shared" si="15"/>
        <v>0</v>
      </c>
      <c r="AF35" s="62">
        <f t="shared" si="15"/>
        <v>0</v>
      </c>
      <c r="AG35" s="62">
        <f t="shared" si="15"/>
        <v>0</v>
      </c>
      <c r="AH35" s="62">
        <f t="shared" si="15"/>
        <v>0</v>
      </c>
      <c r="AI35" s="62">
        <f t="shared" si="15"/>
        <v>0</v>
      </c>
      <c r="AJ35" s="62">
        <f t="shared" si="15"/>
        <v>0</v>
      </c>
      <c r="AM35" s="382">
        <f>SUM(AO36,AO41,AO44)</f>
        <v>0</v>
      </c>
      <c r="AN35" s="382">
        <f>SUM(AP36,AP41,AP44)</f>
        <v>0</v>
      </c>
      <c r="AO35" s="389"/>
      <c r="AP35" s="63"/>
      <c r="AQ35" s="63"/>
      <c r="AR35" s="63"/>
      <c r="AS35" s="63"/>
      <c r="AT35" s="63"/>
      <c r="AU35" s="63"/>
      <c r="AV35" s="63"/>
      <c r="AW35" s="63"/>
      <c r="AX35" s="63"/>
      <c r="AY35" s="390"/>
    </row>
    <row r="36" spans="2:51" s="61" customFormat="1">
      <c r="B36" s="66" t="s">
        <v>32</v>
      </c>
      <c r="C36" s="5" t="str">
        <f>IF(Kalba="EN",Data2!C61,Data2!B61)</f>
        <v>Prašomas finansavimas</v>
      </c>
      <c r="D36" s="62">
        <f>ROUND(SUM(D37:D40),0)</f>
        <v>0</v>
      </c>
      <c r="E36" s="62">
        <f>ROUND(SUM(E37:E40),0)</f>
        <v>0</v>
      </c>
      <c r="F36" s="62">
        <f t="shared" ref="F36:AJ36" si="16">ROUND(SUM(F37:F40),0)</f>
        <v>0</v>
      </c>
      <c r="G36" s="62">
        <f t="shared" si="16"/>
        <v>0</v>
      </c>
      <c r="H36" s="62">
        <f t="shared" si="16"/>
        <v>0</v>
      </c>
      <c r="I36" s="62">
        <f t="shared" si="16"/>
        <v>0</v>
      </c>
      <c r="J36" s="62">
        <f t="shared" si="16"/>
        <v>0</v>
      </c>
      <c r="K36" s="62">
        <f t="shared" si="16"/>
        <v>0</v>
      </c>
      <c r="L36" s="62">
        <f t="shared" si="16"/>
        <v>0</v>
      </c>
      <c r="M36" s="62">
        <f t="shared" si="16"/>
        <v>0</v>
      </c>
      <c r="N36" s="62">
        <f t="shared" si="16"/>
        <v>0</v>
      </c>
      <c r="O36" s="62">
        <f t="shared" si="16"/>
        <v>0</v>
      </c>
      <c r="P36" s="62">
        <f t="shared" si="16"/>
        <v>0</v>
      </c>
      <c r="Q36" s="62">
        <f t="shared" si="16"/>
        <v>0</v>
      </c>
      <c r="R36" s="62">
        <f t="shared" si="16"/>
        <v>0</v>
      </c>
      <c r="S36" s="62">
        <f t="shared" si="16"/>
        <v>0</v>
      </c>
      <c r="T36" s="62">
        <f t="shared" si="16"/>
        <v>0</v>
      </c>
      <c r="U36" s="62">
        <f t="shared" si="16"/>
        <v>0</v>
      </c>
      <c r="V36" s="62">
        <f t="shared" si="16"/>
        <v>0</v>
      </c>
      <c r="W36" s="62">
        <f t="shared" si="16"/>
        <v>0</v>
      </c>
      <c r="X36" s="62">
        <f t="shared" si="16"/>
        <v>0</v>
      </c>
      <c r="Y36" s="62">
        <f t="shared" si="16"/>
        <v>0</v>
      </c>
      <c r="Z36" s="62">
        <f t="shared" si="16"/>
        <v>0</v>
      </c>
      <c r="AA36" s="62">
        <f t="shared" si="16"/>
        <v>0</v>
      </c>
      <c r="AB36" s="62">
        <f t="shared" si="16"/>
        <v>0</v>
      </c>
      <c r="AC36" s="62">
        <f t="shared" si="16"/>
        <v>0</v>
      </c>
      <c r="AD36" s="62">
        <f t="shared" si="16"/>
        <v>0</v>
      </c>
      <c r="AE36" s="62">
        <f t="shared" si="16"/>
        <v>0</v>
      </c>
      <c r="AF36" s="62">
        <f t="shared" si="16"/>
        <v>0</v>
      </c>
      <c r="AG36" s="62">
        <f t="shared" si="16"/>
        <v>0</v>
      </c>
      <c r="AH36" s="62">
        <f t="shared" si="16"/>
        <v>0</v>
      </c>
      <c r="AI36" s="62">
        <f t="shared" si="16"/>
        <v>0</v>
      </c>
      <c r="AJ36" s="62">
        <f t="shared" si="16"/>
        <v>0</v>
      </c>
      <c r="AM36" s="382">
        <f>ROUND(SUM(AM37:AM40),0)</f>
        <v>0</v>
      </c>
      <c r="AN36" s="382">
        <f>ROUND(SUM(AN37:AN40),0)</f>
        <v>0</v>
      </c>
      <c r="AO36" s="389"/>
      <c r="AP36" s="63"/>
      <c r="AQ36" s="63"/>
      <c r="AR36" s="63"/>
      <c r="AS36" s="63"/>
      <c r="AT36" s="63"/>
      <c r="AU36" s="63"/>
      <c r="AV36" s="63"/>
      <c r="AW36" s="63"/>
      <c r="AX36" s="63"/>
      <c r="AY36" s="390"/>
    </row>
    <row r="37" spans="2:51">
      <c r="B37" s="64" t="s">
        <v>34</v>
      </c>
      <c r="C37" s="4" t="str">
        <f>IF(Kalba="EN",Data2!C62,Data2!B62)</f>
        <v>ES struktūrinės paramos lėšos</v>
      </c>
      <c r="D37" s="65">
        <f>F37+NPV(FDN,G37:INDEX(G37:AJ37,PAL))</f>
        <v>0</v>
      </c>
      <c r="E37" s="65">
        <f>SUMIF($F$5:$AJ$5,"&lt;="&amp;PAL,$F37:$AJ37)</f>
        <v>0</v>
      </c>
      <c r="F37" s="78">
        <v>0</v>
      </c>
      <c r="G37" s="78">
        <v>0</v>
      </c>
      <c r="H37" s="78">
        <v>0</v>
      </c>
      <c r="I37" s="78">
        <v>0</v>
      </c>
      <c r="J37" s="78">
        <v>0</v>
      </c>
      <c r="K37" s="78">
        <v>0</v>
      </c>
      <c r="L37" s="78">
        <v>0</v>
      </c>
      <c r="M37" s="78">
        <v>0</v>
      </c>
      <c r="N37" s="78">
        <v>0</v>
      </c>
      <c r="O37" s="78">
        <v>0</v>
      </c>
      <c r="P37" s="78">
        <v>0</v>
      </c>
      <c r="Q37" s="78">
        <v>0</v>
      </c>
      <c r="R37" s="78">
        <v>0</v>
      </c>
      <c r="S37" s="78">
        <v>0</v>
      </c>
      <c r="T37" s="78">
        <v>0</v>
      </c>
      <c r="U37" s="78">
        <v>0</v>
      </c>
      <c r="V37" s="78">
        <v>0</v>
      </c>
      <c r="W37" s="78">
        <v>0</v>
      </c>
      <c r="X37" s="78">
        <v>0</v>
      </c>
      <c r="Y37" s="78">
        <v>0</v>
      </c>
      <c r="Z37" s="78">
        <v>0</v>
      </c>
      <c r="AA37" s="78">
        <v>0</v>
      </c>
      <c r="AB37" s="78">
        <v>0</v>
      </c>
      <c r="AC37" s="78">
        <v>0</v>
      </c>
      <c r="AD37" s="78">
        <v>0</v>
      </c>
      <c r="AE37" s="78">
        <v>0</v>
      </c>
      <c r="AF37" s="78">
        <v>0</v>
      </c>
      <c r="AG37" s="78">
        <v>0</v>
      </c>
      <c r="AH37" s="78">
        <v>0</v>
      </c>
      <c r="AI37" s="78">
        <v>0</v>
      </c>
      <c r="AJ37" s="78">
        <v>0</v>
      </c>
      <c r="AM37" s="383">
        <f>F37+NPV(SDN,G37:INDEX(G37:AJ37,PAL))</f>
        <v>0</v>
      </c>
      <c r="AN37" s="415">
        <f>F37+NPV(SDN,G37:INDEX(G37:AJ37,PAL))</f>
        <v>0</v>
      </c>
      <c r="AO37" s="387">
        <f>IF(COUNTIF(AP37:AY37,"Klaida")&gt;0,1,0)</f>
        <v>0</v>
      </c>
      <c r="AP37" s="59">
        <f>IF(COUNT(F37:INDEX(F37:AJ37,PAL+1))&lt;&gt;PAL+1,"Klaida",0)</f>
        <v>0</v>
      </c>
      <c r="AQ37" s="59"/>
      <c r="AR37" s="59"/>
      <c r="AS37" s="59"/>
      <c r="AT37" s="59"/>
      <c r="AU37" s="59"/>
      <c r="AV37" s="59"/>
      <c r="AW37" s="59"/>
      <c r="AX37" s="59"/>
      <c r="AY37" s="388"/>
    </row>
    <row r="38" spans="2:51">
      <c r="B38" s="64" t="s">
        <v>36</v>
      </c>
      <c r="C38" s="4" t="str">
        <f>IF(Kalba="EN",Data2!C63,Data2!B63)</f>
        <v>LR bendrojo finansavimo lėšos</v>
      </c>
      <c r="D38" s="65">
        <f>F38+NPV(FDN,G38:INDEX(G38:AJ38,PAL))</f>
        <v>0</v>
      </c>
      <c r="E38" s="65">
        <f>SUMIF($F$5:$AJ$5,"&lt;="&amp;PAL,$F38:$AJ38)</f>
        <v>0</v>
      </c>
      <c r="F38" s="78">
        <v>0</v>
      </c>
      <c r="G38" s="78">
        <v>0</v>
      </c>
      <c r="H38" s="78">
        <v>0</v>
      </c>
      <c r="I38" s="78">
        <v>0</v>
      </c>
      <c r="J38" s="78">
        <v>0</v>
      </c>
      <c r="K38" s="78">
        <v>0</v>
      </c>
      <c r="L38" s="78">
        <v>0</v>
      </c>
      <c r="M38" s="78">
        <v>0</v>
      </c>
      <c r="N38" s="78">
        <v>0</v>
      </c>
      <c r="O38" s="78">
        <v>0</v>
      </c>
      <c r="P38" s="78">
        <v>0</v>
      </c>
      <c r="Q38" s="78">
        <v>0</v>
      </c>
      <c r="R38" s="78">
        <v>0</v>
      </c>
      <c r="S38" s="78">
        <v>0</v>
      </c>
      <c r="T38" s="78">
        <v>0</v>
      </c>
      <c r="U38" s="78">
        <v>0</v>
      </c>
      <c r="V38" s="78">
        <v>0</v>
      </c>
      <c r="W38" s="78">
        <v>0</v>
      </c>
      <c r="X38" s="78">
        <v>0</v>
      </c>
      <c r="Y38" s="78">
        <v>0</v>
      </c>
      <c r="Z38" s="78">
        <v>0</v>
      </c>
      <c r="AA38" s="78">
        <v>0</v>
      </c>
      <c r="AB38" s="78">
        <v>0</v>
      </c>
      <c r="AC38" s="78">
        <v>0</v>
      </c>
      <c r="AD38" s="78">
        <v>0</v>
      </c>
      <c r="AE38" s="78">
        <v>0</v>
      </c>
      <c r="AF38" s="78">
        <v>0</v>
      </c>
      <c r="AG38" s="78">
        <v>0</v>
      </c>
      <c r="AH38" s="78">
        <v>0</v>
      </c>
      <c r="AI38" s="78">
        <v>0</v>
      </c>
      <c r="AJ38" s="78">
        <v>0</v>
      </c>
      <c r="AM38" s="383">
        <f>F38+NPV(SDN,G38:INDEX(G38:AJ38,PAL))</f>
        <v>0</v>
      </c>
      <c r="AN38" s="415">
        <f>F38+NPV(SDN,G38:INDEX(G38:AJ38,PAL))</f>
        <v>0</v>
      </c>
      <c r="AO38" s="387">
        <f>IF(COUNTIF(AP38:AY38,"Klaida")&gt;0,1,0)</f>
        <v>0</v>
      </c>
      <c r="AP38" s="59">
        <f>IF(COUNT(F38:INDEX(F38:AJ38,PAL+1))&lt;&gt;PAL+1,"Klaida",0)</f>
        <v>0</v>
      </c>
      <c r="AQ38" s="59"/>
      <c r="AR38" s="59"/>
      <c r="AS38" s="59"/>
      <c r="AT38" s="59"/>
      <c r="AU38" s="59"/>
      <c r="AV38" s="59"/>
      <c r="AW38" s="59"/>
      <c r="AX38" s="59"/>
      <c r="AY38" s="388"/>
    </row>
    <row r="39" spans="2:51">
      <c r="B39" s="64" t="s">
        <v>38</v>
      </c>
      <c r="C39" s="4" t="str">
        <f>IF(Kalba="EN",Data2!C64,Data2!B64)</f>
        <v>Kito tarptautinio finansavimo lėšos</v>
      </c>
      <c r="D39" s="65">
        <f>F39+NPV(FDN,G39:INDEX(G39:AJ39,PAL))</f>
        <v>0</v>
      </c>
      <c r="E39" s="65">
        <f>SUMIF($F$5:$AJ$5,"&lt;="&amp;PAL,$F39:$AJ39)</f>
        <v>0</v>
      </c>
      <c r="F39" s="78">
        <v>0</v>
      </c>
      <c r="G39" s="78">
        <v>0</v>
      </c>
      <c r="H39" s="78">
        <v>0</v>
      </c>
      <c r="I39" s="78">
        <v>0</v>
      </c>
      <c r="J39" s="78">
        <v>0</v>
      </c>
      <c r="K39" s="78">
        <v>0</v>
      </c>
      <c r="L39" s="78">
        <v>0</v>
      </c>
      <c r="M39" s="78">
        <v>0</v>
      </c>
      <c r="N39" s="78">
        <v>0</v>
      </c>
      <c r="O39" s="78">
        <v>0</v>
      </c>
      <c r="P39" s="78">
        <v>0</v>
      </c>
      <c r="Q39" s="78">
        <v>0</v>
      </c>
      <c r="R39" s="78">
        <v>0</v>
      </c>
      <c r="S39" s="78">
        <v>0</v>
      </c>
      <c r="T39" s="78">
        <v>0</v>
      </c>
      <c r="U39" s="78">
        <v>0</v>
      </c>
      <c r="V39" s="78">
        <v>0</v>
      </c>
      <c r="W39" s="78">
        <v>0</v>
      </c>
      <c r="X39" s="78">
        <v>0</v>
      </c>
      <c r="Y39" s="78">
        <v>0</v>
      </c>
      <c r="Z39" s="78">
        <v>0</v>
      </c>
      <c r="AA39" s="78">
        <v>0</v>
      </c>
      <c r="AB39" s="78">
        <v>0</v>
      </c>
      <c r="AC39" s="78">
        <v>0</v>
      </c>
      <c r="AD39" s="78">
        <v>0</v>
      </c>
      <c r="AE39" s="78">
        <v>0</v>
      </c>
      <c r="AF39" s="78">
        <v>0</v>
      </c>
      <c r="AG39" s="78">
        <v>0</v>
      </c>
      <c r="AH39" s="78">
        <v>0</v>
      </c>
      <c r="AI39" s="78">
        <v>0</v>
      </c>
      <c r="AJ39" s="78">
        <v>0</v>
      </c>
      <c r="AM39" s="383">
        <f>F39+NPV(SDN,G39:INDEX(G39:AJ39,PAL))</f>
        <v>0</v>
      </c>
      <c r="AN39" s="415">
        <f>F39+NPV(SDN,G39:INDEX(G39:AJ39,PAL))</f>
        <v>0</v>
      </c>
      <c r="AO39" s="387">
        <f>IF(COUNTIF(AP39:AY39,"Klaida")&gt;0,1,0)</f>
        <v>0</v>
      </c>
      <c r="AP39" s="59">
        <f>IF(COUNT(F39:INDEX(F39:AJ39,PAL+1))&lt;&gt;PAL+1,"Klaida",0)</f>
        <v>0</v>
      </c>
      <c r="AQ39" s="59"/>
      <c r="AR39" s="59"/>
      <c r="AS39" s="59"/>
      <c r="AT39" s="59"/>
      <c r="AU39" s="59"/>
      <c r="AV39" s="59"/>
      <c r="AW39" s="59"/>
      <c r="AX39" s="59"/>
      <c r="AY39" s="388"/>
    </row>
    <row r="40" spans="2:51" ht="25.5">
      <c r="B40" s="64" t="s">
        <v>40</v>
      </c>
      <c r="C40" s="4" t="str">
        <f>IF(Kalba="EN",Data2!C65,Data2!B65)</f>
        <v>Specialiosios programos lėšos, skirtos padengti netinkamą finansuoti PVM</v>
      </c>
      <c r="D40" s="65">
        <f>F40+NPV(FDN,G40:INDEX(G40:AJ40,PAL))</f>
        <v>0</v>
      </c>
      <c r="E40" s="65">
        <f>SUMIF($F$5:$AJ$5,"&lt;="&amp;PAL,$F40:$AJ40)</f>
        <v>0</v>
      </c>
      <c r="F40" s="78">
        <v>0</v>
      </c>
      <c r="G40" s="78">
        <v>0</v>
      </c>
      <c r="H40" s="78">
        <v>0</v>
      </c>
      <c r="I40" s="78">
        <v>0</v>
      </c>
      <c r="J40" s="78">
        <v>0</v>
      </c>
      <c r="K40" s="78">
        <v>0</v>
      </c>
      <c r="L40" s="78">
        <v>0</v>
      </c>
      <c r="M40" s="78">
        <v>0</v>
      </c>
      <c r="N40" s="78">
        <v>0</v>
      </c>
      <c r="O40" s="78">
        <v>0</v>
      </c>
      <c r="P40" s="78">
        <v>0</v>
      </c>
      <c r="Q40" s="78">
        <v>0</v>
      </c>
      <c r="R40" s="78">
        <v>0</v>
      </c>
      <c r="S40" s="78">
        <v>0</v>
      </c>
      <c r="T40" s="78">
        <v>0</v>
      </c>
      <c r="U40" s="78">
        <v>0</v>
      </c>
      <c r="V40" s="78">
        <v>0</v>
      </c>
      <c r="W40" s="78">
        <v>0</v>
      </c>
      <c r="X40" s="78">
        <v>0</v>
      </c>
      <c r="Y40" s="78">
        <v>0</v>
      </c>
      <c r="Z40" s="78">
        <v>0</v>
      </c>
      <c r="AA40" s="78">
        <v>0</v>
      </c>
      <c r="AB40" s="78">
        <v>0</v>
      </c>
      <c r="AC40" s="78">
        <v>0</v>
      </c>
      <c r="AD40" s="78">
        <v>0</v>
      </c>
      <c r="AE40" s="78">
        <v>0</v>
      </c>
      <c r="AF40" s="78">
        <v>0</v>
      </c>
      <c r="AG40" s="78">
        <v>0</v>
      </c>
      <c r="AH40" s="78">
        <v>0</v>
      </c>
      <c r="AI40" s="78">
        <v>0</v>
      </c>
      <c r="AJ40" s="78">
        <v>0</v>
      </c>
      <c r="AM40" s="383">
        <f>F40+NPV(SDN,G40:INDEX(G40:AJ40,PAL))</f>
        <v>0</v>
      </c>
      <c r="AN40" s="415">
        <f>F40+NPV(SDN,G40:INDEX(G40:AJ40,PAL))</f>
        <v>0</v>
      </c>
      <c r="AO40" s="387">
        <f>IF(COUNTIF(AP40:AY40,"Klaida")&gt;0,1,0)</f>
        <v>0</v>
      </c>
      <c r="AP40" s="59">
        <f>IF(COUNT(F40:INDEX(F40:AJ40,PAL+1))&lt;&gt;PAL+1,"Klaida",0)</f>
        <v>0</v>
      </c>
      <c r="AQ40" s="59"/>
      <c r="AR40" s="59"/>
      <c r="AS40" s="59"/>
      <c r="AT40" s="59"/>
      <c r="AU40" s="59"/>
      <c r="AV40" s="59"/>
      <c r="AW40" s="59"/>
      <c r="AX40" s="59"/>
      <c r="AY40" s="388"/>
    </row>
    <row r="41" spans="2:51" s="61" customFormat="1">
      <c r="B41" s="66" t="s">
        <v>41</v>
      </c>
      <c r="C41" s="5" t="str">
        <f>IF(Kalba="EN",Data2!C66,Data2!B66)</f>
        <v>Nuosavos lėšos</v>
      </c>
      <c r="D41" s="62">
        <f>ROUND(SUM(D42:D43),0)</f>
        <v>0</v>
      </c>
      <c r="E41" s="62">
        <f>ROUND(SUM(E42:E43),0)</f>
        <v>0</v>
      </c>
      <c r="F41" s="62">
        <f t="shared" ref="F41:AJ41" si="17">ROUND(SUM(F42:F43),0)</f>
        <v>0</v>
      </c>
      <c r="G41" s="62">
        <f t="shared" si="17"/>
        <v>0</v>
      </c>
      <c r="H41" s="62">
        <f t="shared" si="17"/>
        <v>0</v>
      </c>
      <c r="I41" s="62">
        <f t="shared" si="17"/>
        <v>0</v>
      </c>
      <c r="J41" s="62">
        <f t="shared" si="17"/>
        <v>0</v>
      </c>
      <c r="K41" s="62">
        <f t="shared" si="17"/>
        <v>0</v>
      </c>
      <c r="L41" s="62">
        <f t="shared" si="17"/>
        <v>0</v>
      </c>
      <c r="M41" s="62">
        <f t="shared" si="17"/>
        <v>0</v>
      </c>
      <c r="N41" s="62">
        <f t="shared" si="17"/>
        <v>0</v>
      </c>
      <c r="O41" s="62">
        <f t="shared" si="17"/>
        <v>0</v>
      </c>
      <c r="P41" s="62">
        <f t="shared" si="17"/>
        <v>0</v>
      </c>
      <c r="Q41" s="62">
        <f t="shared" si="17"/>
        <v>0</v>
      </c>
      <c r="R41" s="62">
        <f t="shared" si="17"/>
        <v>0</v>
      </c>
      <c r="S41" s="62">
        <f t="shared" si="17"/>
        <v>0</v>
      </c>
      <c r="T41" s="62">
        <f t="shared" si="17"/>
        <v>0</v>
      </c>
      <c r="U41" s="62">
        <f t="shared" si="17"/>
        <v>0</v>
      </c>
      <c r="V41" s="62">
        <f t="shared" si="17"/>
        <v>0</v>
      </c>
      <c r="W41" s="62">
        <f t="shared" si="17"/>
        <v>0</v>
      </c>
      <c r="X41" s="62">
        <f t="shared" si="17"/>
        <v>0</v>
      </c>
      <c r="Y41" s="62">
        <f t="shared" si="17"/>
        <v>0</v>
      </c>
      <c r="Z41" s="62">
        <f t="shared" si="17"/>
        <v>0</v>
      </c>
      <c r="AA41" s="62">
        <f t="shared" si="17"/>
        <v>0</v>
      </c>
      <c r="AB41" s="62">
        <f t="shared" si="17"/>
        <v>0</v>
      </c>
      <c r="AC41" s="62">
        <f t="shared" si="17"/>
        <v>0</v>
      </c>
      <c r="AD41" s="62">
        <f t="shared" si="17"/>
        <v>0</v>
      </c>
      <c r="AE41" s="62">
        <f t="shared" si="17"/>
        <v>0</v>
      </c>
      <c r="AF41" s="62">
        <f t="shared" si="17"/>
        <v>0</v>
      </c>
      <c r="AG41" s="62">
        <f t="shared" si="17"/>
        <v>0</v>
      </c>
      <c r="AH41" s="62">
        <f t="shared" si="17"/>
        <v>0</v>
      </c>
      <c r="AI41" s="62">
        <f t="shared" si="17"/>
        <v>0</v>
      </c>
      <c r="AJ41" s="62">
        <f t="shared" si="17"/>
        <v>0</v>
      </c>
      <c r="AM41" s="382">
        <f>ROUND(SUM(AM42:AM43),0)</f>
        <v>0</v>
      </c>
      <c r="AN41" s="382">
        <f>ROUND(SUM(AN42:AN43),0)</f>
        <v>0</v>
      </c>
      <c r="AO41" s="389"/>
      <c r="AP41" s="63"/>
      <c r="AQ41" s="63"/>
      <c r="AR41" s="63"/>
      <c r="AS41" s="63"/>
      <c r="AT41" s="63"/>
      <c r="AU41" s="63"/>
      <c r="AV41" s="63"/>
      <c r="AW41" s="63"/>
      <c r="AX41" s="63"/>
      <c r="AY41" s="390"/>
    </row>
    <row r="42" spans="2:51" ht="25.5">
      <c r="B42" s="64" t="s">
        <v>42</v>
      </c>
      <c r="C42" s="4" t="str">
        <f>IF(Kalba="EN",Data2!C67,Data2!B67)</f>
        <v>Viešosios lėšos (valstybės, savivaldybės biudžetai, kiti viešųjų lėšų šaltiniai)</v>
      </c>
      <c r="D42" s="65">
        <f>F42+NPV(FDN,G42:INDEX(G42:AJ42,PAL))</f>
        <v>0</v>
      </c>
      <c r="E42" s="65">
        <f>SUMIF($F$5:$AJ$5,"&lt;="&amp;PAL,$F42:$AJ42)</f>
        <v>0</v>
      </c>
      <c r="F42" s="78">
        <v>0</v>
      </c>
      <c r="G42" s="78">
        <v>0</v>
      </c>
      <c r="H42" s="78">
        <v>0</v>
      </c>
      <c r="I42" s="78">
        <v>0</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c r="AA42" s="78">
        <v>0</v>
      </c>
      <c r="AB42" s="78">
        <v>0</v>
      </c>
      <c r="AC42" s="78">
        <v>0</v>
      </c>
      <c r="AD42" s="78">
        <v>0</v>
      </c>
      <c r="AE42" s="78">
        <v>0</v>
      </c>
      <c r="AF42" s="78">
        <v>0</v>
      </c>
      <c r="AG42" s="78">
        <v>0</v>
      </c>
      <c r="AH42" s="78">
        <v>0</v>
      </c>
      <c r="AI42" s="78">
        <v>0</v>
      </c>
      <c r="AJ42" s="78">
        <v>0</v>
      </c>
      <c r="AM42" s="383">
        <f>F42+NPV(SDN,G42:INDEX(G42:AJ42,PAL))</f>
        <v>0</v>
      </c>
      <c r="AN42" s="415">
        <f>F42+NPV(SDN,G42:INDEX(G42:AJ42,PAL))</f>
        <v>0</v>
      </c>
      <c r="AO42" s="387">
        <f>IF(COUNTIF(AP42:AY42,"Klaida")&gt;0,1,0)</f>
        <v>0</v>
      </c>
      <c r="AP42" s="59">
        <f>IF(COUNT(F42:INDEX(F42:AJ42,PAL+1))&lt;&gt;PAL+1,"Klaida",0)</f>
        <v>0</v>
      </c>
      <c r="AQ42" s="59"/>
      <c r="AR42" s="59"/>
      <c r="AS42" s="59"/>
      <c r="AT42" s="59"/>
      <c r="AU42" s="59"/>
      <c r="AV42" s="59"/>
      <c r="AW42" s="59"/>
      <c r="AX42" s="59"/>
      <c r="AY42" s="388"/>
    </row>
    <row r="43" spans="2:51">
      <c r="B43" s="64" t="s">
        <v>43</v>
      </c>
      <c r="C43" s="4" t="str">
        <f>IF(Kalba="EN",Data2!C68,Data2!B68)</f>
        <v>Privačios lėšos (nuosavos, kitos privačios lėšos)</v>
      </c>
      <c r="D43" s="65">
        <f>F43+NPV(FDN,G43:INDEX(G43:AJ43,PAL))</f>
        <v>0</v>
      </c>
      <c r="E43" s="65">
        <f>SUMIF($F$5:$AJ$5,"&lt;="&amp;PAL,$F43:$AJ43)</f>
        <v>0</v>
      </c>
      <c r="F43" s="78">
        <v>0</v>
      </c>
      <c r="G43" s="78">
        <v>0</v>
      </c>
      <c r="H43" s="78">
        <v>0</v>
      </c>
      <c r="I43" s="78">
        <v>0</v>
      </c>
      <c r="J43" s="78">
        <v>0</v>
      </c>
      <c r="K43" s="78">
        <v>0</v>
      </c>
      <c r="L43" s="78">
        <v>0</v>
      </c>
      <c r="M43" s="78">
        <v>0</v>
      </c>
      <c r="N43" s="78">
        <v>0</v>
      </c>
      <c r="O43" s="78">
        <v>0</v>
      </c>
      <c r="P43" s="78">
        <v>0</v>
      </c>
      <c r="Q43" s="78">
        <v>0</v>
      </c>
      <c r="R43" s="78">
        <v>0</v>
      </c>
      <c r="S43" s="78">
        <v>0</v>
      </c>
      <c r="T43" s="78">
        <v>0</v>
      </c>
      <c r="U43" s="78">
        <v>0</v>
      </c>
      <c r="V43" s="78">
        <v>0</v>
      </c>
      <c r="W43" s="78">
        <v>0</v>
      </c>
      <c r="X43" s="78">
        <v>0</v>
      </c>
      <c r="Y43" s="78">
        <v>0</v>
      </c>
      <c r="Z43" s="78">
        <v>0</v>
      </c>
      <c r="AA43" s="78">
        <v>0</v>
      </c>
      <c r="AB43" s="78">
        <v>0</v>
      </c>
      <c r="AC43" s="78">
        <v>0</v>
      </c>
      <c r="AD43" s="78">
        <v>0</v>
      </c>
      <c r="AE43" s="78">
        <v>0</v>
      </c>
      <c r="AF43" s="78">
        <v>0</v>
      </c>
      <c r="AG43" s="78">
        <v>0</v>
      </c>
      <c r="AH43" s="78">
        <v>0</v>
      </c>
      <c r="AI43" s="78">
        <v>0</v>
      </c>
      <c r="AJ43" s="78">
        <v>0</v>
      </c>
      <c r="AM43" s="383">
        <f>F43+NPV(SDN,G43:INDEX(G43:AJ43,PAL))</f>
        <v>0</v>
      </c>
      <c r="AN43" s="415">
        <f>F43+NPV(SDN,G43:INDEX(G43:AJ43,PAL))</f>
        <v>0</v>
      </c>
      <c r="AO43" s="387">
        <f>IF(COUNTIF(AP43:AY43,"Klaida")&gt;0,1,0)</f>
        <v>0</v>
      </c>
      <c r="AP43" s="59">
        <f>IF(COUNT(F43:INDEX(F43:AJ43,PAL+1))&lt;&gt;PAL+1,"Klaida",0)</f>
        <v>0</v>
      </c>
      <c r="AQ43" s="59"/>
      <c r="AR43" s="59"/>
      <c r="AS43" s="59"/>
      <c r="AT43" s="59"/>
      <c r="AU43" s="59"/>
      <c r="AV43" s="59"/>
      <c r="AW43" s="59"/>
      <c r="AX43" s="59"/>
      <c r="AY43" s="388"/>
    </row>
    <row r="44" spans="2:51" s="61" customFormat="1">
      <c r="B44" s="66" t="s">
        <v>44</v>
      </c>
      <c r="C44" s="5" t="str">
        <f>IF(Kalba="EN",Data2!C69,Data2!B69)</f>
        <v>Paskolos</v>
      </c>
      <c r="D44" s="62">
        <f>ROUND(SUM(D45)-SUM(D46),0)</f>
        <v>0</v>
      </c>
      <c r="E44" s="62">
        <f>ROUND(SUM(E45)-SUM(E46),0)</f>
        <v>0</v>
      </c>
      <c r="F44" s="62">
        <f t="shared" ref="F44:AJ44" si="18">ROUND(SUM(F45)-SUM(F46),0)</f>
        <v>0</v>
      </c>
      <c r="G44" s="62">
        <f t="shared" si="18"/>
        <v>0</v>
      </c>
      <c r="H44" s="62">
        <f t="shared" si="18"/>
        <v>0</v>
      </c>
      <c r="I44" s="62">
        <f t="shared" si="18"/>
        <v>0</v>
      </c>
      <c r="J44" s="62">
        <f t="shared" si="18"/>
        <v>0</v>
      </c>
      <c r="K44" s="62">
        <f t="shared" si="18"/>
        <v>0</v>
      </c>
      <c r="L44" s="62">
        <f t="shared" si="18"/>
        <v>0</v>
      </c>
      <c r="M44" s="62">
        <f t="shared" si="18"/>
        <v>0</v>
      </c>
      <c r="N44" s="62">
        <f t="shared" si="18"/>
        <v>0</v>
      </c>
      <c r="O44" s="62">
        <f t="shared" si="18"/>
        <v>0</v>
      </c>
      <c r="P44" s="62">
        <f t="shared" si="18"/>
        <v>0</v>
      </c>
      <c r="Q44" s="62">
        <f t="shared" si="18"/>
        <v>0</v>
      </c>
      <c r="R44" s="62">
        <f t="shared" si="18"/>
        <v>0</v>
      </c>
      <c r="S44" s="62">
        <f t="shared" si="18"/>
        <v>0</v>
      </c>
      <c r="T44" s="62">
        <f t="shared" si="18"/>
        <v>0</v>
      </c>
      <c r="U44" s="62">
        <f t="shared" si="18"/>
        <v>0</v>
      </c>
      <c r="V44" s="62">
        <f t="shared" si="18"/>
        <v>0</v>
      </c>
      <c r="W44" s="62">
        <f t="shared" si="18"/>
        <v>0</v>
      </c>
      <c r="X44" s="62">
        <f t="shared" si="18"/>
        <v>0</v>
      </c>
      <c r="Y44" s="62">
        <f t="shared" si="18"/>
        <v>0</v>
      </c>
      <c r="Z44" s="62">
        <f t="shared" si="18"/>
        <v>0</v>
      </c>
      <c r="AA44" s="62">
        <f t="shared" si="18"/>
        <v>0</v>
      </c>
      <c r="AB44" s="62">
        <f t="shared" si="18"/>
        <v>0</v>
      </c>
      <c r="AC44" s="62">
        <f t="shared" si="18"/>
        <v>0</v>
      </c>
      <c r="AD44" s="62">
        <f t="shared" si="18"/>
        <v>0</v>
      </c>
      <c r="AE44" s="62">
        <f t="shared" si="18"/>
        <v>0</v>
      </c>
      <c r="AF44" s="62">
        <f t="shared" si="18"/>
        <v>0</v>
      </c>
      <c r="AG44" s="62">
        <f t="shared" si="18"/>
        <v>0</v>
      </c>
      <c r="AH44" s="62">
        <f t="shared" si="18"/>
        <v>0</v>
      </c>
      <c r="AI44" s="62">
        <f t="shared" si="18"/>
        <v>0</v>
      </c>
      <c r="AJ44" s="62">
        <f t="shared" si="18"/>
        <v>0</v>
      </c>
      <c r="AM44" s="382">
        <f>ROUND(SUM(AM45)-SUM(AM46),0)</f>
        <v>0</v>
      </c>
      <c r="AN44" s="382">
        <f>ROUND(SUM(AN45)-SUM(AN46),0)</f>
        <v>0</v>
      </c>
      <c r="AO44" s="389"/>
      <c r="AP44" s="63"/>
      <c r="AQ44" s="63"/>
      <c r="AR44" s="63"/>
      <c r="AS44" s="63"/>
      <c r="AT44" s="63"/>
      <c r="AU44" s="63"/>
      <c r="AV44" s="63"/>
      <c r="AW44" s="63"/>
      <c r="AX44" s="63"/>
      <c r="AY44" s="390"/>
    </row>
    <row r="45" spans="2:51">
      <c r="B45" s="64" t="s">
        <v>46</v>
      </c>
      <c r="C45" s="4" t="str">
        <f>IF(Kalba="EN",Data2!C70,Data2!B70)</f>
        <v>Paskolos</v>
      </c>
      <c r="D45" s="65">
        <f>F45+NPV(FDN,G45:INDEX(G45:AJ45,PAL))</f>
        <v>0</v>
      </c>
      <c r="E45" s="65">
        <f>SUMIF($F$5:$AJ$5,"&lt;="&amp;PAL,$F45:$AJ45)</f>
        <v>0</v>
      </c>
      <c r="F45" s="78">
        <v>0</v>
      </c>
      <c r="G45" s="78">
        <v>0</v>
      </c>
      <c r="H45" s="78">
        <v>0</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c r="AA45" s="78">
        <v>0</v>
      </c>
      <c r="AB45" s="78">
        <v>0</v>
      </c>
      <c r="AC45" s="78">
        <v>0</v>
      </c>
      <c r="AD45" s="78">
        <v>0</v>
      </c>
      <c r="AE45" s="78">
        <v>0</v>
      </c>
      <c r="AF45" s="78">
        <v>0</v>
      </c>
      <c r="AG45" s="78">
        <v>0</v>
      </c>
      <c r="AH45" s="78">
        <v>0</v>
      </c>
      <c r="AI45" s="78">
        <v>0</v>
      </c>
      <c r="AJ45" s="78">
        <v>0</v>
      </c>
      <c r="AM45" s="383">
        <f>F45+NPV(SDN,G45:INDEX(G45:AJ45,PAL))</f>
        <v>0</v>
      </c>
      <c r="AN45" s="415">
        <f>F45+NPV(SDN,G45:INDEX(G45:AJ45,PAL))</f>
        <v>0</v>
      </c>
      <c r="AO45" s="387">
        <f>IF(COUNTIF(AP45:AY45,"Klaida")&gt;0,1,0)</f>
        <v>0</v>
      </c>
      <c r="AP45" s="59">
        <f>IF(COUNT(F45:INDEX(F45:AJ45,PAL+1))&lt;&gt;PAL+1,"Klaida",0)</f>
        <v>0</v>
      </c>
      <c r="AQ45" s="59"/>
      <c r="AR45" s="59"/>
      <c r="AS45" s="59"/>
      <c r="AT45" s="59"/>
      <c r="AU45" s="59"/>
      <c r="AV45" s="59"/>
      <c r="AW45" s="59"/>
      <c r="AX45" s="59"/>
      <c r="AY45" s="388"/>
    </row>
    <row r="46" spans="2:51">
      <c r="B46" s="64" t="s">
        <v>48</v>
      </c>
      <c r="C46" s="4" t="str">
        <f>IF(Kalba="EN",Data2!C71,Data2!B71)</f>
        <v>Paskolų grąžinimai (išskyrus palūkanas)</v>
      </c>
      <c r="D46" s="65">
        <f>F46+NPV(FDN,G46:INDEX(G46:AJ46,PAL))</f>
        <v>0</v>
      </c>
      <c r="E46" s="65">
        <f>SUMIF($F$5:$AJ$5,"&lt;="&amp;PAL,$F46:$AJ46)</f>
        <v>0</v>
      </c>
      <c r="F46" s="78">
        <v>0</v>
      </c>
      <c r="G46" s="78">
        <v>0</v>
      </c>
      <c r="H46" s="78">
        <v>0</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0</v>
      </c>
      <c r="AE46" s="78">
        <v>0</v>
      </c>
      <c r="AF46" s="78">
        <v>0</v>
      </c>
      <c r="AG46" s="78">
        <v>0</v>
      </c>
      <c r="AH46" s="78">
        <v>0</v>
      </c>
      <c r="AI46" s="78">
        <v>0</v>
      </c>
      <c r="AJ46" s="78">
        <v>0</v>
      </c>
      <c r="AM46" s="383">
        <f>F46+NPV(SDN,G46:INDEX(G46:AJ46,PAL))</f>
        <v>0</v>
      </c>
      <c r="AN46" s="415">
        <f>F46+NPV(SDN,G46:INDEX(G46:AJ46,PAL))</f>
        <v>0</v>
      </c>
      <c r="AO46" s="387">
        <f>IF(COUNTIF(AP46:AY46,"Klaida")&gt;0,1,0)</f>
        <v>0</v>
      </c>
      <c r="AP46" s="59">
        <f>IF(COUNT(F46:INDEX(F46:AJ46,PAL+1))&lt;&gt;PAL+1,"Klaida",0)</f>
        <v>0</v>
      </c>
      <c r="AQ46" s="59"/>
      <c r="AR46" s="59"/>
      <c r="AS46" s="59"/>
      <c r="AT46" s="59"/>
      <c r="AU46" s="59"/>
      <c r="AV46" s="59"/>
      <c r="AW46" s="59"/>
      <c r="AX46" s="59"/>
      <c r="AY46" s="388"/>
    </row>
    <row r="47" spans="2:51" s="61" customFormat="1">
      <c r="B47" s="66" t="s">
        <v>49</v>
      </c>
      <c r="C47" s="5" t="str">
        <f>IF(Kalba="EN",Data2!C$72,Data2!B$72)</f>
        <v>Socialinio ekonominio (SE) poveikio finansinė išraiška</v>
      </c>
      <c r="D47" s="62">
        <f t="shared" ref="D47:AJ47" si="19">SUM(D48)-SUM(D56)</f>
        <v>0</v>
      </c>
      <c r="E47" s="62">
        <f t="shared" si="19"/>
        <v>0</v>
      </c>
      <c r="F47" s="62">
        <f t="shared" si="19"/>
        <v>0</v>
      </c>
      <c r="G47" s="62">
        <f t="shared" si="19"/>
        <v>0</v>
      </c>
      <c r="H47" s="62">
        <f t="shared" si="19"/>
        <v>0</v>
      </c>
      <c r="I47" s="62">
        <f t="shared" si="19"/>
        <v>0</v>
      </c>
      <c r="J47" s="62">
        <f t="shared" si="19"/>
        <v>0</v>
      </c>
      <c r="K47" s="62">
        <f t="shared" si="19"/>
        <v>0</v>
      </c>
      <c r="L47" s="62">
        <f t="shared" si="19"/>
        <v>0</v>
      </c>
      <c r="M47" s="62">
        <f t="shared" si="19"/>
        <v>0</v>
      </c>
      <c r="N47" s="62">
        <f t="shared" si="19"/>
        <v>0</v>
      </c>
      <c r="O47" s="62">
        <f t="shared" si="19"/>
        <v>0</v>
      </c>
      <c r="P47" s="62">
        <f t="shared" si="19"/>
        <v>0</v>
      </c>
      <c r="Q47" s="62">
        <f t="shared" si="19"/>
        <v>0</v>
      </c>
      <c r="R47" s="62">
        <f t="shared" si="19"/>
        <v>0</v>
      </c>
      <c r="S47" s="62">
        <f t="shared" si="19"/>
        <v>0</v>
      </c>
      <c r="T47" s="62">
        <f t="shared" si="19"/>
        <v>0</v>
      </c>
      <c r="U47" s="62">
        <f t="shared" si="19"/>
        <v>0</v>
      </c>
      <c r="V47" s="62">
        <f t="shared" si="19"/>
        <v>0</v>
      </c>
      <c r="W47" s="62">
        <f t="shared" si="19"/>
        <v>0</v>
      </c>
      <c r="X47" s="62">
        <f t="shared" si="19"/>
        <v>0</v>
      </c>
      <c r="Y47" s="62">
        <f t="shared" si="19"/>
        <v>0</v>
      </c>
      <c r="Z47" s="62">
        <f t="shared" si="19"/>
        <v>0</v>
      </c>
      <c r="AA47" s="62">
        <f t="shared" si="19"/>
        <v>0</v>
      </c>
      <c r="AB47" s="62">
        <f t="shared" si="19"/>
        <v>0</v>
      </c>
      <c r="AC47" s="62">
        <f t="shared" si="19"/>
        <v>0</v>
      </c>
      <c r="AD47" s="62">
        <f t="shared" si="19"/>
        <v>0</v>
      </c>
      <c r="AE47" s="62">
        <f t="shared" si="19"/>
        <v>0</v>
      </c>
      <c r="AF47" s="62">
        <f t="shared" si="19"/>
        <v>0</v>
      </c>
      <c r="AG47" s="62">
        <f t="shared" si="19"/>
        <v>0</v>
      </c>
      <c r="AH47" s="62">
        <f t="shared" si="19"/>
        <v>0</v>
      </c>
      <c r="AI47" s="62">
        <f t="shared" si="19"/>
        <v>0</v>
      </c>
      <c r="AJ47" s="62">
        <f t="shared" si="19"/>
        <v>0</v>
      </c>
      <c r="AM47" s="382">
        <f>SUM(AM48)-SUM(AM56)</f>
        <v>0</v>
      </c>
      <c r="AN47" s="382">
        <f>SUM(AN48)-SUM(AN56)</f>
        <v>0</v>
      </c>
      <c r="AO47" s="389"/>
      <c r="AP47" s="63"/>
      <c r="AQ47" s="63"/>
      <c r="AR47" s="63"/>
      <c r="AS47" s="63"/>
      <c r="AT47" s="63"/>
      <c r="AU47" s="63"/>
      <c r="AV47" s="63"/>
      <c r="AW47" s="63"/>
      <c r="AX47" s="63"/>
      <c r="AY47" s="390"/>
    </row>
    <row r="48" spans="2:51" s="61" customFormat="1">
      <c r="B48" s="66" t="s">
        <v>50</v>
      </c>
      <c r="C48" s="5" t="str">
        <f>IF(Kalba="EN",Data2!C$73,Data2!B$73) &amp; " "&amp; IF(Kalba="EN",Data2!C$74,Data2!B$74)</f>
        <v>SE nauda (pasirinkite SE naudos komponentą)</v>
      </c>
      <c r="D48" s="62">
        <f t="shared" ref="D48:AJ48" si="20">ROUND(SUM(D49:D55),0)</f>
        <v>0</v>
      </c>
      <c r="E48" s="62">
        <f t="shared" si="20"/>
        <v>0</v>
      </c>
      <c r="F48" s="62">
        <f t="shared" si="20"/>
        <v>0</v>
      </c>
      <c r="G48" s="62">
        <f t="shared" si="20"/>
        <v>0</v>
      </c>
      <c r="H48" s="62">
        <f t="shared" si="20"/>
        <v>0</v>
      </c>
      <c r="I48" s="62">
        <f t="shared" si="20"/>
        <v>0</v>
      </c>
      <c r="J48" s="62">
        <f t="shared" si="20"/>
        <v>0</v>
      </c>
      <c r="K48" s="62">
        <f t="shared" si="20"/>
        <v>0</v>
      </c>
      <c r="L48" s="62">
        <f t="shared" si="20"/>
        <v>0</v>
      </c>
      <c r="M48" s="62">
        <f t="shared" si="20"/>
        <v>0</v>
      </c>
      <c r="N48" s="62">
        <f t="shared" si="20"/>
        <v>0</v>
      </c>
      <c r="O48" s="62">
        <f t="shared" si="20"/>
        <v>0</v>
      </c>
      <c r="P48" s="62">
        <f t="shared" si="20"/>
        <v>0</v>
      </c>
      <c r="Q48" s="62">
        <f t="shared" si="20"/>
        <v>0</v>
      </c>
      <c r="R48" s="62">
        <f t="shared" si="20"/>
        <v>0</v>
      </c>
      <c r="S48" s="62">
        <f t="shared" si="20"/>
        <v>0</v>
      </c>
      <c r="T48" s="62">
        <f t="shared" si="20"/>
        <v>0</v>
      </c>
      <c r="U48" s="62">
        <f t="shared" si="20"/>
        <v>0</v>
      </c>
      <c r="V48" s="62">
        <f t="shared" si="20"/>
        <v>0</v>
      </c>
      <c r="W48" s="62">
        <f t="shared" si="20"/>
        <v>0</v>
      </c>
      <c r="X48" s="62">
        <f t="shared" si="20"/>
        <v>0</v>
      </c>
      <c r="Y48" s="62">
        <f t="shared" si="20"/>
        <v>0</v>
      </c>
      <c r="Z48" s="62">
        <f t="shared" si="20"/>
        <v>0</v>
      </c>
      <c r="AA48" s="62">
        <f t="shared" si="20"/>
        <v>0</v>
      </c>
      <c r="AB48" s="62">
        <f t="shared" si="20"/>
        <v>0</v>
      </c>
      <c r="AC48" s="62">
        <f t="shared" si="20"/>
        <v>0</v>
      </c>
      <c r="AD48" s="62">
        <f t="shared" si="20"/>
        <v>0</v>
      </c>
      <c r="AE48" s="62">
        <f t="shared" si="20"/>
        <v>0</v>
      </c>
      <c r="AF48" s="62">
        <f t="shared" si="20"/>
        <v>0</v>
      </c>
      <c r="AG48" s="62">
        <f t="shared" si="20"/>
        <v>0</v>
      </c>
      <c r="AH48" s="62">
        <f t="shared" si="20"/>
        <v>0</v>
      </c>
      <c r="AI48" s="62">
        <f t="shared" si="20"/>
        <v>0</v>
      </c>
      <c r="AJ48" s="62">
        <f t="shared" si="20"/>
        <v>0</v>
      </c>
      <c r="AM48" s="382">
        <f>ROUND(SUM(AM49:AM55),0)</f>
        <v>0</v>
      </c>
      <c r="AN48" s="382">
        <f>ROUND(SUM(AN49:AN55),0)</f>
        <v>0</v>
      </c>
      <c r="AO48" s="389"/>
      <c r="AP48" s="63"/>
      <c r="AQ48" s="63"/>
      <c r="AR48" s="63"/>
      <c r="AS48" s="63"/>
      <c r="AT48" s="63"/>
      <c r="AU48" s="63"/>
      <c r="AV48" s="63"/>
      <c r="AW48" s="63"/>
      <c r="AX48" s="63"/>
      <c r="AY48" s="390"/>
    </row>
    <row r="49" spans="2:51">
      <c r="B49" s="199" t="s">
        <v>51</v>
      </c>
      <c r="C49" s="486" t="s">
        <v>69</v>
      </c>
      <c r="D49" s="169">
        <f>F49+NPV(SDN,G49:INDEX(G49:AJ49,PAL))</f>
        <v>0</v>
      </c>
      <c r="E49" s="169">
        <f t="shared" ref="E49:E55" si="21">SUMIF($F$5:$AJ$5,"&lt;="&amp;PAL,$F49:$AJ49)</f>
        <v>0</v>
      </c>
      <c r="F49" s="78">
        <v>0</v>
      </c>
      <c r="G49" s="78">
        <v>0</v>
      </c>
      <c r="H49" s="78">
        <v>0</v>
      </c>
      <c r="I49" s="78">
        <v>0</v>
      </c>
      <c r="J49" s="78">
        <v>0</v>
      </c>
      <c r="K49" s="78">
        <v>0</v>
      </c>
      <c r="L49" s="78">
        <v>0</v>
      </c>
      <c r="M49" s="78">
        <v>0</v>
      </c>
      <c r="N49" s="78">
        <v>0</v>
      </c>
      <c r="O49" s="78">
        <v>0</v>
      </c>
      <c r="P49" s="78">
        <v>0</v>
      </c>
      <c r="Q49" s="78">
        <v>0</v>
      </c>
      <c r="R49" s="78">
        <v>0</v>
      </c>
      <c r="S49" s="78">
        <v>0</v>
      </c>
      <c r="T49" s="78">
        <v>0</v>
      </c>
      <c r="U49" s="78">
        <v>0</v>
      </c>
      <c r="V49" s="78">
        <v>0</v>
      </c>
      <c r="W49" s="78">
        <v>0</v>
      </c>
      <c r="X49" s="78">
        <v>0</v>
      </c>
      <c r="Y49" s="78">
        <v>0</v>
      </c>
      <c r="Z49" s="78">
        <v>0</v>
      </c>
      <c r="AA49" s="78">
        <v>0</v>
      </c>
      <c r="AB49" s="78">
        <v>0</v>
      </c>
      <c r="AC49" s="78">
        <v>0</v>
      </c>
      <c r="AD49" s="78">
        <v>0</v>
      </c>
      <c r="AE49" s="78">
        <v>0</v>
      </c>
      <c r="AF49" s="78">
        <v>0</v>
      </c>
      <c r="AG49" s="78">
        <v>0</v>
      </c>
      <c r="AH49" s="78">
        <v>0</v>
      </c>
      <c r="AI49" s="78">
        <v>0</v>
      </c>
      <c r="AJ49" s="78">
        <v>0</v>
      </c>
      <c r="AM49" s="383">
        <f>F49+NPV(SDN,G49:INDEX(G49:AJ49,PAL))</f>
        <v>0</v>
      </c>
      <c r="AN49" s="415">
        <f>F49+NPV(SDN,G49:INDEX(G49:AJ49,PAL))</f>
        <v>0</v>
      </c>
      <c r="AO49" s="387">
        <f t="shared" ref="AO49:AO55" si="22">IF(COUNTIF(AP49:AY49,"Klaida")&gt;0,1,0)</f>
        <v>0</v>
      </c>
      <c r="AP49" s="59">
        <f>IF(COUNT(F49:INDEX(F49:AJ49,PAL+1))&lt;&gt;PAL+1,"Klaida",0)</f>
        <v>0</v>
      </c>
      <c r="AQ49" s="59"/>
      <c r="AR49" s="59"/>
      <c r="AS49" s="59"/>
      <c r="AT49" s="59"/>
      <c r="AU49" s="59"/>
      <c r="AV49" s="59"/>
      <c r="AW49" s="59"/>
      <c r="AX49" s="59"/>
      <c r="AY49" s="388"/>
    </row>
    <row r="50" spans="2:51">
      <c r="B50" s="199" t="s">
        <v>52</v>
      </c>
      <c r="C50" s="486" t="s">
        <v>69</v>
      </c>
      <c r="D50" s="169">
        <f>F50+NPV(SDN,G50:INDEX(G50:AJ50,PAL))</f>
        <v>0</v>
      </c>
      <c r="E50" s="169">
        <f t="shared" si="21"/>
        <v>0</v>
      </c>
      <c r="F50" s="78">
        <v>0</v>
      </c>
      <c r="G50" s="78">
        <v>0</v>
      </c>
      <c r="H50" s="78">
        <v>0</v>
      </c>
      <c r="I50" s="78">
        <v>0</v>
      </c>
      <c r="J50" s="78">
        <v>0</v>
      </c>
      <c r="K50" s="78">
        <v>0</v>
      </c>
      <c r="L50" s="78">
        <v>0</v>
      </c>
      <c r="M50" s="78">
        <v>0</v>
      </c>
      <c r="N50" s="78">
        <v>0</v>
      </c>
      <c r="O50" s="78">
        <v>0</v>
      </c>
      <c r="P50" s="78">
        <v>0</v>
      </c>
      <c r="Q50" s="78">
        <v>0</v>
      </c>
      <c r="R50" s="78">
        <v>0</v>
      </c>
      <c r="S50" s="78">
        <v>0</v>
      </c>
      <c r="T50" s="78">
        <v>0</v>
      </c>
      <c r="U50" s="78">
        <v>0</v>
      </c>
      <c r="V50" s="78">
        <v>0</v>
      </c>
      <c r="W50" s="78">
        <v>0</v>
      </c>
      <c r="X50" s="78">
        <v>0</v>
      </c>
      <c r="Y50" s="78">
        <v>0</v>
      </c>
      <c r="Z50" s="78">
        <v>0</v>
      </c>
      <c r="AA50" s="78">
        <v>0</v>
      </c>
      <c r="AB50" s="78">
        <v>0</v>
      </c>
      <c r="AC50" s="78">
        <v>0</v>
      </c>
      <c r="AD50" s="78">
        <v>0</v>
      </c>
      <c r="AE50" s="78">
        <v>0</v>
      </c>
      <c r="AF50" s="78">
        <v>0</v>
      </c>
      <c r="AG50" s="78">
        <v>0</v>
      </c>
      <c r="AH50" s="78">
        <v>0</v>
      </c>
      <c r="AI50" s="78">
        <v>0</v>
      </c>
      <c r="AJ50" s="78">
        <v>0</v>
      </c>
      <c r="AM50" s="383">
        <f>F50+NPV(SDN,G50:INDEX(G50:AJ50,PAL))</f>
        <v>0</v>
      </c>
      <c r="AN50" s="415">
        <f>F50+NPV(SDN,G50:INDEX(G50:AJ50,PAL))</f>
        <v>0</v>
      </c>
      <c r="AO50" s="387">
        <f t="shared" si="22"/>
        <v>0</v>
      </c>
      <c r="AP50" s="59">
        <f>IF(COUNT(F50:INDEX(F50:AJ50,PAL+1))&lt;&gt;PAL+1,"Klaida",0)</f>
        <v>0</v>
      </c>
      <c r="AQ50" s="59"/>
      <c r="AR50" s="59"/>
      <c r="AS50" s="59"/>
      <c r="AT50" s="59"/>
      <c r="AU50" s="59"/>
      <c r="AV50" s="59"/>
      <c r="AW50" s="59"/>
      <c r="AX50" s="59"/>
      <c r="AY50" s="388"/>
    </row>
    <row r="51" spans="2:51">
      <c r="B51" s="199" t="s">
        <v>339</v>
      </c>
      <c r="C51" s="486" t="s">
        <v>69</v>
      </c>
      <c r="D51" s="169">
        <f>F51+NPV(SDN,G51:INDEX(G51:AJ51,PAL))</f>
        <v>0</v>
      </c>
      <c r="E51" s="169">
        <f t="shared" si="21"/>
        <v>0</v>
      </c>
      <c r="F51" s="78">
        <v>0</v>
      </c>
      <c r="G51" s="78">
        <v>0</v>
      </c>
      <c r="H51" s="78">
        <v>0</v>
      </c>
      <c r="I51" s="78">
        <v>0</v>
      </c>
      <c r="J51" s="78">
        <v>0</v>
      </c>
      <c r="K51" s="78">
        <v>0</v>
      </c>
      <c r="L51" s="78">
        <v>0</v>
      </c>
      <c r="M51" s="78">
        <v>0</v>
      </c>
      <c r="N51" s="78">
        <v>0</v>
      </c>
      <c r="O51" s="78">
        <v>0</v>
      </c>
      <c r="P51" s="78">
        <v>0</v>
      </c>
      <c r="Q51" s="78">
        <v>0</v>
      </c>
      <c r="R51" s="78">
        <v>0</v>
      </c>
      <c r="S51" s="78">
        <v>0</v>
      </c>
      <c r="T51" s="78">
        <v>0</v>
      </c>
      <c r="U51" s="78">
        <v>0</v>
      </c>
      <c r="V51" s="78">
        <v>0</v>
      </c>
      <c r="W51" s="78">
        <v>0</v>
      </c>
      <c r="X51" s="78">
        <v>0</v>
      </c>
      <c r="Y51" s="78">
        <v>0</v>
      </c>
      <c r="Z51" s="78">
        <v>0</v>
      </c>
      <c r="AA51" s="78">
        <v>0</v>
      </c>
      <c r="AB51" s="78">
        <v>0</v>
      </c>
      <c r="AC51" s="78">
        <v>0</v>
      </c>
      <c r="AD51" s="78">
        <v>0</v>
      </c>
      <c r="AE51" s="78">
        <v>0</v>
      </c>
      <c r="AF51" s="78">
        <v>0</v>
      </c>
      <c r="AG51" s="78">
        <v>0</v>
      </c>
      <c r="AH51" s="78">
        <v>0</v>
      </c>
      <c r="AI51" s="78">
        <v>0</v>
      </c>
      <c r="AJ51" s="78">
        <v>0</v>
      </c>
      <c r="AM51" s="383">
        <f>F51+NPV(SDN,G51:INDEX(G51:AJ51,PAL))</f>
        <v>0</v>
      </c>
      <c r="AN51" s="415">
        <f>F51+NPV(SDN,G51:INDEX(G51:AJ51,PAL))</f>
        <v>0</v>
      </c>
      <c r="AO51" s="387">
        <f t="shared" si="22"/>
        <v>0</v>
      </c>
      <c r="AP51" s="59">
        <f>IF(COUNT(F51:INDEX(F51:AJ51,PAL+1))&lt;&gt;PAL+1,"Klaida",0)</f>
        <v>0</v>
      </c>
      <c r="AQ51" s="59"/>
      <c r="AR51" s="59"/>
      <c r="AS51" s="59"/>
      <c r="AT51" s="59"/>
      <c r="AU51" s="59"/>
      <c r="AV51" s="59"/>
      <c r="AW51" s="59"/>
      <c r="AX51" s="59"/>
      <c r="AY51" s="388"/>
    </row>
    <row r="52" spans="2:51">
      <c r="B52" s="199" t="s">
        <v>340</v>
      </c>
      <c r="C52" s="486" t="s">
        <v>69</v>
      </c>
      <c r="D52" s="169">
        <f>F52+NPV(SDN,G52:INDEX(G52:AJ52,PAL))</f>
        <v>0</v>
      </c>
      <c r="E52" s="169">
        <f t="shared" si="21"/>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M52" s="383">
        <f>F52+NPV(SDN,G52:INDEX(G52:AJ52,PAL))</f>
        <v>0</v>
      </c>
      <c r="AN52" s="415">
        <f>F52+NPV(SDN,G52:INDEX(G52:AJ52,PAL))</f>
        <v>0</v>
      </c>
      <c r="AO52" s="387">
        <f t="shared" si="22"/>
        <v>0</v>
      </c>
      <c r="AP52" s="59">
        <f>IF(COUNT(F52:INDEX(F52:AJ52,PAL+1))&lt;&gt;PAL+1,"Klaida",0)</f>
        <v>0</v>
      </c>
      <c r="AQ52" s="59"/>
      <c r="AR52" s="59"/>
      <c r="AS52" s="59"/>
      <c r="AT52" s="59"/>
      <c r="AU52" s="59"/>
      <c r="AV52" s="59"/>
      <c r="AW52" s="59"/>
      <c r="AX52" s="59"/>
      <c r="AY52" s="388"/>
    </row>
    <row r="53" spans="2:51">
      <c r="B53" s="199" t="s">
        <v>341</v>
      </c>
      <c r="C53" s="486" t="s">
        <v>69</v>
      </c>
      <c r="D53" s="169">
        <f>F53+NPV(SDN,G53:INDEX(G53:AJ53,PAL))</f>
        <v>0</v>
      </c>
      <c r="E53" s="169">
        <f t="shared" si="21"/>
        <v>0</v>
      </c>
      <c r="F53" s="78">
        <v>0</v>
      </c>
      <c r="G53" s="78">
        <v>0</v>
      </c>
      <c r="H53" s="78">
        <v>0</v>
      </c>
      <c r="I53" s="78">
        <v>0</v>
      </c>
      <c r="J53" s="78">
        <v>0</v>
      </c>
      <c r="K53" s="78">
        <v>0</v>
      </c>
      <c r="L53" s="78">
        <v>0</v>
      </c>
      <c r="M53" s="78">
        <v>0</v>
      </c>
      <c r="N53" s="78">
        <v>0</v>
      </c>
      <c r="O53" s="78">
        <v>0</v>
      </c>
      <c r="P53" s="78">
        <v>0</v>
      </c>
      <c r="Q53" s="78">
        <v>0</v>
      </c>
      <c r="R53" s="78">
        <v>0</v>
      </c>
      <c r="S53" s="78">
        <v>0</v>
      </c>
      <c r="T53" s="78">
        <v>0</v>
      </c>
      <c r="U53" s="78">
        <v>0</v>
      </c>
      <c r="V53" s="78">
        <v>0</v>
      </c>
      <c r="W53" s="78">
        <v>0</v>
      </c>
      <c r="X53" s="78">
        <v>0</v>
      </c>
      <c r="Y53" s="78">
        <v>0</v>
      </c>
      <c r="Z53" s="78">
        <v>0</v>
      </c>
      <c r="AA53" s="78">
        <v>0</v>
      </c>
      <c r="AB53" s="78">
        <v>0</v>
      </c>
      <c r="AC53" s="78">
        <v>0</v>
      </c>
      <c r="AD53" s="78">
        <v>0</v>
      </c>
      <c r="AE53" s="78">
        <v>0</v>
      </c>
      <c r="AF53" s="78">
        <v>0</v>
      </c>
      <c r="AG53" s="78">
        <v>0</v>
      </c>
      <c r="AH53" s="78">
        <v>0</v>
      </c>
      <c r="AI53" s="78">
        <v>0</v>
      </c>
      <c r="AJ53" s="78">
        <v>0</v>
      </c>
      <c r="AM53" s="383">
        <f>F53+NPV(SDN,G53:INDEX(G53:AJ53,PAL))</f>
        <v>0</v>
      </c>
      <c r="AN53" s="415">
        <f>F53+NPV(SDN,G53:INDEX(G53:AJ53,PAL))</f>
        <v>0</v>
      </c>
      <c r="AO53" s="387">
        <f t="shared" si="22"/>
        <v>0</v>
      </c>
      <c r="AP53" s="59">
        <f>IF(COUNT(F53:INDEX(F53:AJ53,PAL+1))&lt;&gt;PAL+1,"Klaida",0)</f>
        <v>0</v>
      </c>
      <c r="AQ53" s="59"/>
      <c r="AR53" s="59"/>
      <c r="AS53" s="59"/>
      <c r="AT53" s="59"/>
      <c r="AU53" s="59"/>
      <c r="AV53" s="59"/>
      <c r="AW53" s="59"/>
      <c r="AX53" s="59"/>
      <c r="AY53" s="388"/>
    </row>
    <row r="54" spans="2:51">
      <c r="B54" s="199" t="s">
        <v>342</v>
      </c>
      <c r="C54" s="486" t="s">
        <v>69</v>
      </c>
      <c r="D54" s="169">
        <f>F54+NPV(SDN,G54:INDEX(G54:AJ54,PAL))</f>
        <v>0</v>
      </c>
      <c r="E54" s="169">
        <f t="shared" si="21"/>
        <v>0</v>
      </c>
      <c r="F54" s="78">
        <v>0</v>
      </c>
      <c r="G54" s="78">
        <v>0</v>
      </c>
      <c r="H54" s="78">
        <v>0</v>
      </c>
      <c r="I54" s="78">
        <v>0</v>
      </c>
      <c r="J54" s="78">
        <v>0</v>
      </c>
      <c r="K54" s="78">
        <v>0</v>
      </c>
      <c r="L54" s="78">
        <v>0</v>
      </c>
      <c r="M54" s="78">
        <v>0</v>
      </c>
      <c r="N54" s="78">
        <v>0</v>
      </c>
      <c r="O54" s="78">
        <v>0</v>
      </c>
      <c r="P54" s="78">
        <v>0</v>
      </c>
      <c r="Q54" s="78">
        <v>0</v>
      </c>
      <c r="R54" s="78">
        <v>0</v>
      </c>
      <c r="S54" s="78">
        <v>0</v>
      </c>
      <c r="T54" s="78">
        <v>0</v>
      </c>
      <c r="U54" s="78">
        <v>0</v>
      </c>
      <c r="V54" s="78">
        <v>0</v>
      </c>
      <c r="W54" s="78">
        <v>0</v>
      </c>
      <c r="X54" s="78">
        <v>0</v>
      </c>
      <c r="Y54" s="78">
        <v>0</v>
      </c>
      <c r="Z54" s="78">
        <v>0</v>
      </c>
      <c r="AA54" s="78">
        <v>0</v>
      </c>
      <c r="AB54" s="78">
        <v>0</v>
      </c>
      <c r="AC54" s="78">
        <v>0</v>
      </c>
      <c r="AD54" s="78">
        <v>0</v>
      </c>
      <c r="AE54" s="78">
        <v>0</v>
      </c>
      <c r="AF54" s="78">
        <v>0</v>
      </c>
      <c r="AG54" s="78">
        <v>0</v>
      </c>
      <c r="AH54" s="78">
        <v>0</v>
      </c>
      <c r="AI54" s="78">
        <v>0</v>
      </c>
      <c r="AJ54" s="78">
        <v>0</v>
      </c>
      <c r="AM54" s="383">
        <f>F54+NPV(SDN,G54:INDEX(G54:AJ54,PAL))</f>
        <v>0</v>
      </c>
      <c r="AN54" s="415">
        <f>F54+NPV(SDN,G54:INDEX(G54:AJ54,PAL))</f>
        <v>0</v>
      </c>
      <c r="AO54" s="387">
        <f t="shared" si="22"/>
        <v>0</v>
      </c>
      <c r="AP54" s="59">
        <f>IF(COUNT(F54:INDEX(F54:AJ54,PAL+1))&lt;&gt;PAL+1,"Klaida",0)</f>
        <v>0</v>
      </c>
      <c r="AQ54" s="59"/>
      <c r="AR54" s="59"/>
      <c r="AS54" s="59"/>
      <c r="AT54" s="59"/>
      <c r="AU54" s="59"/>
      <c r="AV54" s="59"/>
      <c r="AW54" s="59"/>
      <c r="AX54" s="59"/>
      <c r="AY54" s="388"/>
    </row>
    <row r="55" spans="2:51">
      <c r="B55" s="199" t="s">
        <v>343</v>
      </c>
      <c r="C55" s="486" t="s">
        <v>69</v>
      </c>
      <c r="D55" s="169">
        <f>F55+NPV(SDN,G55:INDEX(G55:AJ55,PAL))</f>
        <v>0</v>
      </c>
      <c r="E55" s="169">
        <f t="shared" si="21"/>
        <v>0</v>
      </c>
      <c r="F55" s="78">
        <v>0</v>
      </c>
      <c r="G55" s="78">
        <v>0</v>
      </c>
      <c r="H55" s="78">
        <v>0</v>
      </c>
      <c r="I55" s="78">
        <v>0</v>
      </c>
      <c r="J55" s="78">
        <v>0</v>
      </c>
      <c r="K55" s="78">
        <v>0</v>
      </c>
      <c r="L55" s="78">
        <v>0</v>
      </c>
      <c r="M55" s="78">
        <v>0</v>
      </c>
      <c r="N55" s="78">
        <v>0</v>
      </c>
      <c r="O55" s="78">
        <v>0</v>
      </c>
      <c r="P55" s="78">
        <v>0</v>
      </c>
      <c r="Q55" s="78">
        <v>0</v>
      </c>
      <c r="R55" s="78">
        <v>0</v>
      </c>
      <c r="S55" s="78">
        <v>0</v>
      </c>
      <c r="T55" s="78">
        <v>0</v>
      </c>
      <c r="U55" s="78">
        <v>0</v>
      </c>
      <c r="V55" s="78">
        <v>0</v>
      </c>
      <c r="W55" s="78">
        <v>0</v>
      </c>
      <c r="X55" s="78">
        <v>0</v>
      </c>
      <c r="Y55" s="78">
        <v>0</v>
      </c>
      <c r="Z55" s="78">
        <v>0</v>
      </c>
      <c r="AA55" s="78">
        <v>0</v>
      </c>
      <c r="AB55" s="78">
        <v>0</v>
      </c>
      <c r="AC55" s="78">
        <v>0</v>
      </c>
      <c r="AD55" s="78">
        <v>0</v>
      </c>
      <c r="AE55" s="78">
        <v>0</v>
      </c>
      <c r="AF55" s="78">
        <v>0</v>
      </c>
      <c r="AG55" s="78">
        <v>0</v>
      </c>
      <c r="AH55" s="78">
        <v>0</v>
      </c>
      <c r="AI55" s="78">
        <v>0</v>
      </c>
      <c r="AJ55" s="78">
        <v>0</v>
      </c>
      <c r="AM55" s="383">
        <f>F55+NPV(SDN,G55:INDEX(G55:AJ55,PAL))</f>
        <v>0</v>
      </c>
      <c r="AN55" s="415">
        <f>F55+NPV(SDN,G55:INDEX(G55:AJ55,PAL))</f>
        <v>0</v>
      </c>
      <c r="AO55" s="387">
        <f t="shared" si="22"/>
        <v>0</v>
      </c>
      <c r="AP55" s="59">
        <f>IF(COUNT(F55:INDEX(F55:AJ55,PAL+1))&lt;&gt;PAL+1,"Klaida",0)</f>
        <v>0</v>
      </c>
      <c r="AQ55" s="59"/>
      <c r="AR55" s="59"/>
      <c r="AS55" s="59"/>
      <c r="AT55" s="59"/>
      <c r="AU55" s="59"/>
      <c r="AV55" s="59"/>
      <c r="AW55" s="59"/>
      <c r="AX55" s="59"/>
      <c r="AY55" s="388"/>
    </row>
    <row r="56" spans="2:51">
      <c r="B56" s="66" t="s">
        <v>53</v>
      </c>
      <c r="C56" s="180" t="str">
        <f>IF(Kalba="EN",Data2!C$76,Data2!B$76) &amp; " "&amp; IF(Kalba="EN",Data2!C$77,Data2!B$77)</f>
        <v>SE žala (pasirinkite SE žalos komponentą)</v>
      </c>
      <c r="D56" s="62">
        <f>ROUND(SUM(D57:D59),0)</f>
        <v>0</v>
      </c>
      <c r="E56" s="62">
        <f>ROUND(SUM(E57:E59),0)</f>
        <v>0</v>
      </c>
      <c r="F56" s="170">
        <f t="shared" ref="F56:AJ56" si="23">ROUND(SUM(F57:F59),0)</f>
        <v>0</v>
      </c>
      <c r="G56" s="170">
        <f t="shared" si="23"/>
        <v>0</v>
      </c>
      <c r="H56" s="170">
        <f t="shared" si="23"/>
        <v>0</v>
      </c>
      <c r="I56" s="170">
        <f t="shared" si="23"/>
        <v>0</v>
      </c>
      <c r="J56" s="170">
        <f t="shared" si="23"/>
        <v>0</v>
      </c>
      <c r="K56" s="170">
        <f t="shared" si="23"/>
        <v>0</v>
      </c>
      <c r="L56" s="170">
        <f t="shared" si="23"/>
        <v>0</v>
      </c>
      <c r="M56" s="170">
        <f t="shared" si="23"/>
        <v>0</v>
      </c>
      <c r="N56" s="170">
        <f t="shared" si="23"/>
        <v>0</v>
      </c>
      <c r="O56" s="170">
        <f t="shared" si="23"/>
        <v>0</v>
      </c>
      <c r="P56" s="170">
        <f t="shared" si="23"/>
        <v>0</v>
      </c>
      <c r="Q56" s="170">
        <f t="shared" si="23"/>
        <v>0</v>
      </c>
      <c r="R56" s="170">
        <f t="shared" si="23"/>
        <v>0</v>
      </c>
      <c r="S56" s="170">
        <f t="shared" si="23"/>
        <v>0</v>
      </c>
      <c r="T56" s="170">
        <f t="shared" si="23"/>
        <v>0</v>
      </c>
      <c r="U56" s="170">
        <f t="shared" si="23"/>
        <v>0</v>
      </c>
      <c r="V56" s="170">
        <f t="shared" si="23"/>
        <v>0</v>
      </c>
      <c r="W56" s="170">
        <f t="shared" si="23"/>
        <v>0</v>
      </c>
      <c r="X56" s="170">
        <f t="shared" si="23"/>
        <v>0</v>
      </c>
      <c r="Y56" s="170">
        <f t="shared" si="23"/>
        <v>0</v>
      </c>
      <c r="Z56" s="170">
        <f t="shared" si="23"/>
        <v>0</v>
      </c>
      <c r="AA56" s="170">
        <f t="shared" si="23"/>
        <v>0</v>
      </c>
      <c r="AB56" s="170">
        <f t="shared" si="23"/>
        <v>0</v>
      </c>
      <c r="AC56" s="170">
        <f t="shared" si="23"/>
        <v>0</v>
      </c>
      <c r="AD56" s="170">
        <f t="shared" si="23"/>
        <v>0</v>
      </c>
      <c r="AE56" s="170">
        <f t="shared" si="23"/>
        <v>0</v>
      </c>
      <c r="AF56" s="170">
        <f t="shared" si="23"/>
        <v>0</v>
      </c>
      <c r="AG56" s="170">
        <f t="shared" si="23"/>
        <v>0</v>
      </c>
      <c r="AH56" s="170">
        <f t="shared" si="23"/>
        <v>0</v>
      </c>
      <c r="AI56" s="170">
        <f t="shared" si="23"/>
        <v>0</v>
      </c>
      <c r="AJ56" s="170">
        <f t="shared" si="23"/>
        <v>0</v>
      </c>
      <c r="AM56" s="382">
        <f>ROUND(SUM(AM57:AM59),0)</f>
        <v>0</v>
      </c>
      <c r="AN56" s="382">
        <f>F56+NPV(SDN,G56:INDEX(G56:AJ56,PAL))</f>
        <v>0</v>
      </c>
      <c r="AO56" s="387"/>
      <c r="AP56" s="59"/>
      <c r="AQ56" s="59"/>
      <c r="AR56" s="59"/>
      <c r="AS56" s="59"/>
      <c r="AT56" s="59"/>
      <c r="AU56" s="59"/>
      <c r="AV56" s="59"/>
      <c r="AW56" s="59"/>
      <c r="AX56" s="59"/>
      <c r="AY56" s="388"/>
    </row>
    <row r="57" spans="2:51">
      <c r="B57" s="199" t="s">
        <v>344</v>
      </c>
      <c r="C57" s="486" t="s">
        <v>69</v>
      </c>
      <c r="D57" s="65">
        <f>F57+NPV(SDN,G57:INDEX(G57:AJ57,PAL))</f>
        <v>0</v>
      </c>
      <c r="E57" s="65">
        <f>SUMIF($F$5:$AJ$5,"&lt;="&amp;PAL,$F57:$AJ57)</f>
        <v>0</v>
      </c>
      <c r="F57" s="78">
        <v>0</v>
      </c>
      <c r="G57" s="78">
        <v>0</v>
      </c>
      <c r="H57" s="78">
        <v>0</v>
      </c>
      <c r="I57" s="78">
        <v>0</v>
      </c>
      <c r="J57" s="78">
        <v>0</v>
      </c>
      <c r="K57" s="78">
        <v>0</v>
      </c>
      <c r="L57" s="78">
        <v>0</v>
      </c>
      <c r="M57" s="78">
        <v>0</v>
      </c>
      <c r="N57" s="78">
        <v>0</v>
      </c>
      <c r="O57" s="78">
        <v>0</v>
      </c>
      <c r="P57" s="78">
        <v>0</v>
      </c>
      <c r="Q57" s="78">
        <v>0</v>
      </c>
      <c r="R57" s="78">
        <v>0</v>
      </c>
      <c r="S57" s="78">
        <v>0</v>
      </c>
      <c r="T57" s="78">
        <v>0</v>
      </c>
      <c r="U57" s="78">
        <v>0</v>
      </c>
      <c r="V57" s="78">
        <v>0</v>
      </c>
      <c r="W57" s="78">
        <v>0</v>
      </c>
      <c r="X57" s="78">
        <v>0</v>
      </c>
      <c r="Y57" s="78">
        <v>0</v>
      </c>
      <c r="Z57" s="78">
        <v>0</v>
      </c>
      <c r="AA57" s="78">
        <v>0</v>
      </c>
      <c r="AB57" s="78">
        <v>0</v>
      </c>
      <c r="AC57" s="78">
        <v>0</v>
      </c>
      <c r="AD57" s="78">
        <v>0</v>
      </c>
      <c r="AE57" s="78">
        <v>0</v>
      </c>
      <c r="AF57" s="78">
        <v>0</v>
      </c>
      <c r="AG57" s="78">
        <v>0</v>
      </c>
      <c r="AH57" s="78">
        <v>0</v>
      </c>
      <c r="AI57" s="78">
        <v>0</v>
      </c>
      <c r="AJ57" s="78">
        <v>0</v>
      </c>
      <c r="AM57" s="383">
        <f>F57+NPV(SDN,G57:INDEX(G57:AJ57,PAL))</f>
        <v>0</v>
      </c>
      <c r="AN57" s="415">
        <f>F57+NPV(SDN,G57:INDEX(G57:AJ57,PAL))</f>
        <v>0</v>
      </c>
      <c r="AO57" s="387">
        <f>IF(COUNTIF(AP57:AY57,"Klaida")&gt;0,1,0)</f>
        <v>0</v>
      </c>
      <c r="AP57" s="59">
        <f>IF(COUNT(F57:INDEX(F57:AJ57,PAL+1))&lt;&gt;PAL+1,"Klaida",0)</f>
        <v>0</v>
      </c>
      <c r="AQ57" s="59"/>
      <c r="AR57" s="59"/>
      <c r="AS57" s="59"/>
      <c r="AT57" s="59"/>
      <c r="AU57" s="59"/>
      <c r="AV57" s="59"/>
      <c r="AW57" s="59"/>
      <c r="AX57" s="59"/>
      <c r="AY57" s="388"/>
    </row>
    <row r="58" spans="2:51">
      <c r="B58" s="199" t="s">
        <v>345</v>
      </c>
      <c r="C58" s="486" t="s">
        <v>69</v>
      </c>
      <c r="D58" s="65">
        <f>F58+NPV(SDN,G58:INDEX(G58:AJ58,PAL))</f>
        <v>0</v>
      </c>
      <c r="E58" s="65">
        <f>SUMIF($F$5:$AJ$5,"&lt;="&amp;PAL,$F58:$AJ58)</f>
        <v>0</v>
      </c>
      <c r="F58" s="78">
        <v>0</v>
      </c>
      <c r="G58" s="78">
        <v>0</v>
      </c>
      <c r="H58" s="78">
        <v>0</v>
      </c>
      <c r="I58" s="78">
        <v>0</v>
      </c>
      <c r="J58" s="78">
        <v>0</v>
      </c>
      <c r="K58" s="78">
        <v>0</v>
      </c>
      <c r="L58" s="78">
        <v>0</v>
      </c>
      <c r="M58" s="78">
        <v>0</v>
      </c>
      <c r="N58" s="78">
        <v>0</v>
      </c>
      <c r="O58" s="78">
        <v>0</v>
      </c>
      <c r="P58" s="78">
        <v>0</v>
      </c>
      <c r="Q58" s="78">
        <v>0</v>
      </c>
      <c r="R58" s="78">
        <v>0</v>
      </c>
      <c r="S58" s="78">
        <v>0</v>
      </c>
      <c r="T58" s="78">
        <v>0</v>
      </c>
      <c r="U58" s="78">
        <v>0</v>
      </c>
      <c r="V58" s="78">
        <v>0</v>
      </c>
      <c r="W58" s="78">
        <v>0</v>
      </c>
      <c r="X58" s="78">
        <v>0</v>
      </c>
      <c r="Y58" s="78">
        <v>0</v>
      </c>
      <c r="Z58" s="78">
        <v>0</v>
      </c>
      <c r="AA58" s="78">
        <v>0</v>
      </c>
      <c r="AB58" s="78">
        <v>0</v>
      </c>
      <c r="AC58" s="78">
        <v>0</v>
      </c>
      <c r="AD58" s="78">
        <v>0</v>
      </c>
      <c r="AE58" s="78">
        <v>0</v>
      </c>
      <c r="AF58" s="78">
        <v>0</v>
      </c>
      <c r="AG58" s="78">
        <v>0</v>
      </c>
      <c r="AH58" s="78">
        <v>0</v>
      </c>
      <c r="AI58" s="78">
        <v>0</v>
      </c>
      <c r="AJ58" s="78">
        <v>0</v>
      </c>
      <c r="AM58" s="383">
        <f>F58+NPV(SDN,G58:INDEX(G58:AJ58,PAL))</f>
        <v>0</v>
      </c>
      <c r="AN58" s="415">
        <f>F58+NPV(SDN,G58:INDEX(G58:AJ58,PAL))</f>
        <v>0</v>
      </c>
      <c r="AO58" s="387">
        <f>IF(COUNTIF(AP58:AY58,"Klaida")&gt;0,1,0)</f>
        <v>0</v>
      </c>
      <c r="AP58" s="59">
        <f>IF(COUNT(F58:INDEX(F58:AJ58,PAL+1))&lt;&gt;PAL+1,"Klaida",0)</f>
        <v>0</v>
      </c>
      <c r="AQ58" s="59"/>
      <c r="AR58" s="59"/>
      <c r="AS58" s="59"/>
      <c r="AT58" s="59"/>
      <c r="AU58" s="59"/>
      <c r="AV58" s="59"/>
      <c r="AW58" s="59"/>
      <c r="AX58" s="59"/>
      <c r="AY58" s="388"/>
    </row>
    <row r="59" spans="2:51" ht="13.5" thickBot="1">
      <c r="B59" s="199" t="s">
        <v>346</v>
      </c>
      <c r="C59" s="486" t="s">
        <v>69</v>
      </c>
      <c r="D59" s="65">
        <f>F59+NPV(SDN,G59:INDEX(G59:AJ59,PAL))</f>
        <v>0</v>
      </c>
      <c r="E59" s="65">
        <f>SUMIF($F$5:$AJ$5,"&lt;="&amp;PAL,$F59:$AJ59)</f>
        <v>0</v>
      </c>
      <c r="F59" s="78">
        <v>0</v>
      </c>
      <c r="G59" s="78">
        <v>0</v>
      </c>
      <c r="H59" s="78">
        <v>0</v>
      </c>
      <c r="I59" s="78">
        <v>0</v>
      </c>
      <c r="J59" s="78">
        <v>0</v>
      </c>
      <c r="K59" s="78">
        <v>0</v>
      </c>
      <c r="L59" s="78">
        <v>0</v>
      </c>
      <c r="M59" s="78">
        <v>0</v>
      </c>
      <c r="N59" s="78">
        <v>0</v>
      </c>
      <c r="O59" s="78">
        <v>0</v>
      </c>
      <c r="P59" s="78">
        <v>0</v>
      </c>
      <c r="Q59" s="78">
        <v>0</v>
      </c>
      <c r="R59" s="78">
        <v>0</v>
      </c>
      <c r="S59" s="78">
        <v>0</v>
      </c>
      <c r="T59" s="78">
        <v>0</v>
      </c>
      <c r="U59" s="78">
        <v>0</v>
      </c>
      <c r="V59" s="78">
        <v>0</v>
      </c>
      <c r="W59" s="78">
        <v>0</v>
      </c>
      <c r="X59" s="78">
        <v>0</v>
      </c>
      <c r="Y59" s="78">
        <v>0</v>
      </c>
      <c r="Z59" s="78">
        <v>0</v>
      </c>
      <c r="AA59" s="78">
        <v>0</v>
      </c>
      <c r="AB59" s="78">
        <v>0</v>
      </c>
      <c r="AC59" s="78">
        <v>0</v>
      </c>
      <c r="AD59" s="78">
        <v>0</v>
      </c>
      <c r="AE59" s="78">
        <v>0</v>
      </c>
      <c r="AF59" s="78">
        <v>0</v>
      </c>
      <c r="AG59" s="78">
        <v>0</v>
      </c>
      <c r="AH59" s="78">
        <v>0</v>
      </c>
      <c r="AI59" s="78">
        <v>0</v>
      </c>
      <c r="AJ59" s="78">
        <v>0</v>
      </c>
      <c r="AM59" s="394">
        <f>F59+NPV(SDN,G59:INDEX(G59:AJ59,PAL))</f>
        <v>0</v>
      </c>
      <c r="AN59" s="416">
        <f>F59+NPV(SDN,G59:INDEX(G59:AJ59,PAL))</f>
        <v>0</v>
      </c>
      <c r="AO59" s="391">
        <f>IF(COUNTIF(AP59:AY59,"Klaida")&gt;0,1,0)</f>
        <v>0</v>
      </c>
      <c r="AP59" s="392">
        <f>IF(COUNT(F59:INDEX(F59:AJ59,PAL+1))&lt;&gt;PAL+1,"Klaida",0)</f>
        <v>0</v>
      </c>
      <c r="AQ59" s="392"/>
      <c r="AR59" s="392"/>
      <c r="AS59" s="392"/>
      <c r="AT59" s="392"/>
      <c r="AU59" s="392"/>
      <c r="AV59" s="392"/>
      <c r="AW59" s="392"/>
      <c r="AX59" s="392"/>
      <c r="AY59" s="393"/>
    </row>
    <row r="60" spans="2:51"/>
    <row r="61" spans="2:51">
      <c r="C61" s="404" t="str">
        <f>IF(Kalba="EN",Data2!C79,Data2!B79)</f>
        <v>Finansinės analizės (FA) rodiklių apskaičiavimas</v>
      </c>
      <c r="D61" s="67"/>
      <c r="E61" s="67"/>
      <c r="F61" s="67"/>
      <c r="G61" s="67"/>
      <c r="H61" s="67"/>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row>
    <row r="62" spans="2:51">
      <c r="C62" s="68" t="str">
        <f>IF(Kalba="EN",Data2!C80,Data2!B80)</f>
        <v>FA rodiklių investicijoms lėšų srautas (realiąja išraiška)</v>
      </c>
      <c r="D62" s="69"/>
      <c r="E62" s="69"/>
      <c r="F62" s="65">
        <f>ROUND(SUM(F16:F17)-SUM(F7,F22),0)</f>
        <v>0</v>
      </c>
      <c r="G62" s="65">
        <f t="shared" ref="G62:AJ62" si="24">ROUND(SUM(G16:G17)-SUM(G7,G22),0)</f>
        <v>0</v>
      </c>
      <c r="H62" s="65">
        <f t="shared" si="24"/>
        <v>0</v>
      </c>
      <c r="I62" s="65">
        <f t="shared" si="24"/>
        <v>0</v>
      </c>
      <c r="J62" s="65">
        <f t="shared" si="24"/>
        <v>0</v>
      </c>
      <c r="K62" s="65">
        <f t="shared" si="24"/>
        <v>0</v>
      </c>
      <c r="L62" s="65">
        <f t="shared" si="24"/>
        <v>0</v>
      </c>
      <c r="M62" s="65">
        <f t="shared" si="24"/>
        <v>0</v>
      </c>
      <c r="N62" s="65">
        <f t="shared" si="24"/>
        <v>0</v>
      </c>
      <c r="O62" s="65">
        <f t="shared" si="24"/>
        <v>0</v>
      </c>
      <c r="P62" s="65">
        <f t="shared" si="24"/>
        <v>0</v>
      </c>
      <c r="Q62" s="65">
        <f t="shared" si="24"/>
        <v>0</v>
      </c>
      <c r="R62" s="65">
        <f t="shared" si="24"/>
        <v>0</v>
      </c>
      <c r="S62" s="65">
        <f t="shared" si="24"/>
        <v>0</v>
      </c>
      <c r="T62" s="65">
        <f t="shared" si="24"/>
        <v>0</v>
      </c>
      <c r="U62" s="65">
        <f t="shared" si="24"/>
        <v>0</v>
      </c>
      <c r="V62" s="65">
        <f t="shared" si="24"/>
        <v>0</v>
      </c>
      <c r="W62" s="65">
        <f t="shared" si="24"/>
        <v>0</v>
      </c>
      <c r="X62" s="65">
        <f t="shared" si="24"/>
        <v>0</v>
      </c>
      <c r="Y62" s="65">
        <f t="shared" si="24"/>
        <v>0</v>
      </c>
      <c r="Z62" s="65">
        <f t="shared" si="24"/>
        <v>0</v>
      </c>
      <c r="AA62" s="65">
        <f t="shared" si="24"/>
        <v>0</v>
      </c>
      <c r="AB62" s="65">
        <f t="shared" si="24"/>
        <v>0</v>
      </c>
      <c r="AC62" s="65">
        <f t="shared" si="24"/>
        <v>0</v>
      </c>
      <c r="AD62" s="65">
        <f t="shared" si="24"/>
        <v>0</v>
      </c>
      <c r="AE62" s="65">
        <f t="shared" si="24"/>
        <v>0</v>
      </c>
      <c r="AF62" s="65">
        <f t="shared" si="24"/>
        <v>0</v>
      </c>
      <c r="AG62" s="65">
        <f t="shared" si="24"/>
        <v>0</v>
      </c>
      <c r="AH62" s="65">
        <f t="shared" si="24"/>
        <v>0</v>
      </c>
      <c r="AI62" s="65">
        <f t="shared" si="24"/>
        <v>0</v>
      </c>
      <c r="AJ62" s="65">
        <f t="shared" si="24"/>
        <v>0</v>
      </c>
    </row>
    <row r="63" spans="2:51">
      <c r="C63" s="68" t="str">
        <f>IF(Kalba="EN",Data2!C82,Data2!B82)</f>
        <v>Suminis finansinio gyvybingumo lėšų srautas (realiąja išraiška)</v>
      </c>
      <c r="D63" s="70"/>
      <c r="E63" s="70"/>
      <c r="F63" s="65">
        <f>ROUND(SUM(F17,F35)-SUM(F7,F21,F30),0)</f>
        <v>0</v>
      </c>
      <c r="G63" s="65">
        <f t="shared" ref="G63:AJ63" si="25">ROUND(SUM(G17,G35)-SUM(G7,G21,G30)+F63,0)</f>
        <v>0</v>
      </c>
      <c r="H63" s="65">
        <f t="shared" si="25"/>
        <v>0</v>
      </c>
      <c r="I63" s="65">
        <f t="shared" si="25"/>
        <v>0</v>
      </c>
      <c r="J63" s="65">
        <f t="shared" si="25"/>
        <v>0</v>
      </c>
      <c r="K63" s="65">
        <f t="shared" si="25"/>
        <v>0</v>
      </c>
      <c r="L63" s="65">
        <f t="shared" si="25"/>
        <v>0</v>
      </c>
      <c r="M63" s="65">
        <f t="shared" si="25"/>
        <v>0</v>
      </c>
      <c r="N63" s="65">
        <f t="shared" si="25"/>
        <v>0</v>
      </c>
      <c r="O63" s="65">
        <f t="shared" si="25"/>
        <v>0</v>
      </c>
      <c r="P63" s="65">
        <f t="shared" si="25"/>
        <v>0</v>
      </c>
      <c r="Q63" s="65">
        <f t="shared" si="25"/>
        <v>0</v>
      </c>
      <c r="R63" s="65">
        <f t="shared" si="25"/>
        <v>0</v>
      </c>
      <c r="S63" s="65">
        <f t="shared" si="25"/>
        <v>0</v>
      </c>
      <c r="T63" s="65">
        <f t="shared" si="25"/>
        <v>0</v>
      </c>
      <c r="U63" s="65">
        <f t="shared" si="25"/>
        <v>0</v>
      </c>
      <c r="V63" s="65">
        <f t="shared" si="25"/>
        <v>0</v>
      </c>
      <c r="W63" s="65">
        <f t="shared" si="25"/>
        <v>0</v>
      </c>
      <c r="X63" s="65">
        <f t="shared" si="25"/>
        <v>0</v>
      </c>
      <c r="Y63" s="65">
        <f t="shared" si="25"/>
        <v>0</v>
      </c>
      <c r="Z63" s="65">
        <f t="shared" si="25"/>
        <v>0</v>
      </c>
      <c r="AA63" s="65">
        <f t="shared" si="25"/>
        <v>0</v>
      </c>
      <c r="AB63" s="65">
        <f t="shared" si="25"/>
        <v>0</v>
      </c>
      <c r="AC63" s="65">
        <f t="shared" si="25"/>
        <v>0</v>
      </c>
      <c r="AD63" s="65">
        <f t="shared" si="25"/>
        <v>0</v>
      </c>
      <c r="AE63" s="65">
        <f t="shared" si="25"/>
        <v>0</v>
      </c>
      <c r="AF63" s="65">
        <f t="shared" si="25"/>
        <v>0</v>
      </c>
      <c r="AG63" s="65">
        <f t="shared" si="25"/>
        <v>0</v>
      </c>
      <c r="AH63" s="65">
        <f t="shared" si="25"/>
        <v>0</v>
      </c>
      <c r="AI63" s="65">
        <f t="shared" si="25"/>
        <v>0</v>
      </c>
      <c r="AJ63" s="65">
        <f t="shared" si="25"/>
        <v>0</v>
      </c>
    </row>
    <row r="64" spans="2:51">
      <c r="C64" s="68" t="str">
        <f>IF(Kalba="EN",Data2!C84,Data2!B84)</f>
        <v>FA rodiklių kapitalui lėšų srautas (realiąja išraiška)</v>
      </c>
      <c r="D64" s="69"/>
      <c r="E64" s="69"/>
      <c r="F64" s="65">
        <f>SUM(F16,F17)-SUM(F21,F38,F40,F41,F46)+IF(AND(F5&gt;Investiciju_metu_skaicius,F22&gt;0,SUM(F38:F40,F41,F44)&gt;0),MIN(F22,SUM(F38:F40,F41,F44)),0)</f>
        <v>0</v>
      </c>
      <c r="G64" s="65">
        <f t="shared" ref="G64:AJ64" si="26">SUM(G16,G17)-SUM(G21,G38,G40,G41,G46)+IF(AND(G5&gt;Investiciju_metu_skaicius,G22&gt;0,SUM(G38:G40,G41,G44)&gt;0),MIN(G22,SUM(G38:G40,G41,G44)),0)</f>
        <v>0</v>
      </c>
      <c r="H64" s="65">
        <f t="shared" si="26"/>
        <v>0</v>
      </c>
      <c r="I64" s="65">
        <f t="shared" si="26"/>
        <v>0</v>
      </c>
      <c r="J64" s="65">
        <f t="shared" si="26"/>
        <v>0</v>
      </c>
      <c r="K64" s="65">
        <f t="shared" si="26"/>
        <v>0</v>
      </c>
      <c r="L64" s="65">
        <f t="shared" si="26"/>
        <v>0</v>
      </c>
      <c r="M64" s="65">
        <f t="shared" si="26"/>
        <v>0</v>
      </c>
      <c r="N64" s="65">
        <f t="shared" si="26"/>
        <v>0</v>
      </c>
      <c r="O64" s="65">
        <f t="shared" si="26"/>
        <v>0</v>
      </c>
      <c r="P64" s="65">
        <f t="shared" si="26"/>
        <v>0</v>
      </c>
      <c r="Q64" s="65">
        <f t="shared" si="26"/>
        <v>0</v>
      </c>
      <c r="R64" s="65">
        <f t="shared" si="26"/>
        <v>0</v>
      </c>
      <c r="S64" s="65">
        <f t="shared" si="26"/>
        <v>0</v>
      </c>
      <c r="T64" s="65">
        <f t="shared" si="26"/>
        <v>0</v>
      </c>
      <c r="U64" s="65">
        <f t="shared" si="26"/>
        <v>0</v>
      </c>
      <c r="V64" s="65">
        <f t="shared" si="26"/>
        <v>0</v>
      </c>
      <c r="W64" s="65">
        <f t="shared" si="26"/>
        <v>0</v>
      </c>
      <c r="X64" s="65">
        <f t="shared" si="26"/>
        <v>0</v>
      </c>
      <c r="Y64" s="65">
        <f t="shared" si="26"/>
        <v>0</v>
      </c>
      <c r="Z64" s="65">
        <f t="shared" si="26"/>
        <v>0</v>
      </c>
      <c r="AA64" s="65">
        <f t="shared" si="26"/>
        <v>0</v>
      </c>
      <c r="AB64" s="65">
        <f t="shared" si="26"/>
        <v>0</v>
      </c>
      <c r="AC64" s="65">
        <f t="shared" si="26"/>
        <v>0</v>
      </c>
      <c r="AD64" s="65">
        <f t="shared" si="26"/>
        <v>0</v>
      </c>
      <c r="AE64" s="65">
        <f t="shared" si="26"/>
        <v>0</v>
      </c>
      <c r="AF64" s="65">
        <f t="shared" si="26"/>
        <v>0</v>
      </c>
      <c r="AG64" s="65">
        <f t="shared" si="26"/>
        <v>0</v>
      </c>
      <c r="AH64" s="65">
        <f t="shared" si="26"/>
        <v>0</v>
      </c>
      <c r="AI64" s="65">
        <f t="shared" si="26"/>
        <v>0</v>
      </c>
      <c r="AJ64" s="65">
        <f t="shared" si="26"/>
        <v>0</v>
      </c>
    </row>
    <row r="65" spans="3:36">
      <c r="C65" s="68" t="str">
        <f>IF(Kalba="EN",Data2!C86,Data2!B86)</f>
        <v>Finansinė grynoji dabartinė vertė investicijoms - FGDV(I)</v>
      </c>
      <c r="D65" s="71">
        <f>F62+NPV(FDN,G62:INDEX(G62:AJ62,PAL))</f>
        <v>0</v>
      </c>
      <c r="E65" s="72"/>
    </row>
    <row r="66" spans="3:36">
      <c r="C66" s="68" t="str">
        <f>IF(Kalba="EN",Data2!C87,Data2!B87)</f>
        <v>Finansinė vidinė grąžos norma investicijoms - FVGN(I)</v>
      </c>
      <c r="D66" s="73" t="str">
        <f>IF(ISERROR(E66),"Nėra reikšmės",E66)</f>
        <v>Nėra reikšmės</v>
      </c>
      <c r="E66" s="200" t="e">
        <f>IRR(F62:INDEX(F62:AJ62,PAL+1))</f>
        <v>#NUM!</v>
      </c>
    </row>
    <row r="67" spans="3:36">
      <c r="C67" s="68" t="str">
        <f>IF(Kalba="EN",Data2!C88,Data2!B88)</f>
        <v>Finansinė modifikuota vidinė grąžos norma investicijoms - FMVGN(I)</v>
      </c>
      <c r="D67" s="74" t="str">
        <f>IF(ISERROR(E67),"Nėra reikšmės",E67)</f>
        <v>Nėra reikšmės</v>
      </c>
      <c r="E67" s="200" t="e">
        <f>MIRR(F62:INDEX(F62:AJ62,PAL+1),FDN,FDN)</f>
        <v>#DIV/0!</v>
      </c>
      <c r="G67" s="81"/>
    </row>
    <row r="68" spans="3:36">
      <c r="C68" s="68" t="str">
        <f>IF(Kalba="EN",Data2!C89,Data2!B89)</f>
        <v>Finansinis naudos ir išlaidų santykis - FNIS</v>
      </c>
      <c r="D68" s="75" t="str">
        <f>IF(ISERROR(D17/SUM(D7,-D16,D22)),"-",D17/SUM(D7,-D16,D22))</f>
        <v>-</v>
      </c>
      <c r="E68" s="72"/>
      <c r="G68" s="82"/>
      <c r="H68" s="82"/>
    </row>
    <row r="69" spans="3:36">
      <c r="C69" s="68" t="str">
        <f>IF(Kalba="EN",Data2!C90,Data2!B90)</f>
        <v>Finansinis gyvybingumas (realiąja išraiška)</v>
      </c>
      <c r="D69" s="76" t="str">
        <f>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row>
    <row r="70" spans="3:36">
      <c r="C70" s="68" t="str">
        <f>IF(Kalba="EN",Data2!C92,Data2!B92)</f>
        <v>Finansinė grynoji dabartinė vertė kapitalui - FGDV(K)</v>
      </c>
      <c r="D70" s="71">
        <f>F64+NPV(FDN,G64:INDEX(G64:AJ64,PAL))</f>
        <v>0</v>
      </c>
      <c r="E70" s="72"/>
      <c r="G70" s="82"/>
      <c r="H70" s="82"/>
    </row>
    <row r="71" spans="3:36">
      <c r="C71" s="68" t="str">
        <f>IF(Kalba="EN",Data2!C93,Data2!B93)</f>
        <v>Finansinė vidinė grąžos norma kapitalui - FVGN(K)</v>
      </c>
      <c r="D71" s="73" t="str">
        <f>IF(ISERROR(E71),"Nėra reikšmės",E71)</f>
        <v>Nėra reikšmės</v>
      </c>
      <c r="E71" s="201" t="e">
        <f>IRR(F64:INDEX(F64:AJ64,PAL+1))</f>
        <v>#NUM!</v>
      </c>
    </row>
    <row r="72" spans="3:36">
      <c r="C72" s="68" t="str">
        <f>IF(Kalba="EN",Data2!C94,Data2!B94)</f>
        <v>Finansinė modifikuota vidinė grąžos norma kapitalui - FMVGN(K)</v>
      </c>
      <c r="D72" s="74" t="str">
        <f>IF(ISERROR(E72),"Nėra reikšmės",E72)</f>
        <v>Nėra reikšmės</v>
      </c>
      <c r="E72" s="201" t="e">
        <f>MIRR(F64:INDEX(F64:AJ64,PAL+1),FDN,FDN)</f>
        <v>#DIV/0!</v>
      </c>
    </row>
    <row r="73" spans="3:36"/>
    <row r="74" spans="3:36">
      <c r="C74" s="404" t="str">
        <f>IF(Kalba="EN",Data2!C95,Data2!B95)</f>
        <v>Ekonominės analizės (EA) rodiklių apskaičiavimas</v>
      </c>
      <c r="D74" s="67"/>
      <c r="E74" s="67"/>
      <c r="F74" s="67"/>
      <c r="G74" s="67"/>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c r="AJ74" s="67"/>
    </row>
    <row r="75" spans="3:36">
      <c r="C75" s="68" t="str">
        <f>IF(Kalba="EN",Data2!C96,Data2!B96)</f>
        <v>EA rodiklių lėšų srautas (realiąja išraiška)</v>
      </c>
      <c r="D75" s="69"/>
      <c r="E75" s="69"/>
      <c r="F75" s="65" t="e">
        <f>IF(pvm_susigrazinimas="Taip",SUMPRODUCT(F$16,Data1!$C$63,Data1!$D$11)-SUMPRODUCT(F$8:F$15,Data1!$C$55:$C$62,Data1!$D$3:$D$10)-SUMPRODUCT(F$23:F$28,Data1!$C$70:$C$75,Data1!$D$18:$D$23)+F47,SUMPRODUCT(F$16,Data1!$C$63)-SUMPRODUCT(F$8:F$15,Data1!$C$55:$C$62)-SUMPRODUCT(F$23:F$28,Data1!$C$70:$C$75)+F47)</f>
        <v>#VALUE!</v>
      </c>
      <c r="G75" s="65" t="e">
        <f>IF(pvm_susigrazinimas="Taip",SUMPRODUCT(G$16,Data1!$C$63,Data1!$D$11)-SUMPRODUCT(G$8:G$15,Data1!$C$55:$C$62,Data1!$D$3:$D$10)-SUMPRODUCT(G$23:G$28,Data1!$C$70:$C$75,Data1!$D$18:$D$23)+G47,SUMPRODUCT(G$16,Data1!$C$63)-SUMPRODUCT(G$8:G$15,Data1!$C$55:$C$62)-SUMPRODUCT(G$23:G$28,Data1!$C$70:$C$75)+G47)</f>
        <v>#VALUE!</v>
      </c>
      <c r="H75" s="65" t="e">
        <f>IF(pvm_susigrazinimas="Taip",SUMPRODUCT(H$16,Data1!$C$63,Data1!$D$11)-SUMPRODUCT(H$8:H$15,Data1!$C$55:$C$62,Data1!$D$3:$D$10)-SUMPRODUCT(H$23:H$28,Data1!$C$70:$C$75,Data1!$D$18:$D$23)+H47,SUMPRODUCT(H$16,Data1!$C$63)-SUMPRODUCT(H$8:H$15,Data1!$C$55:$C$62)-SUMPRODUCT(H$23:H$28,Data1!$C$70:$C$75)+H47)</f>
        <v>#VALUE!</v>
      </c>
      <c r="I75" s="65" t="e">
        <f>IF(pvm_susigrazinimas="Taip",SUMPRODUCT(I$16,Data1!$C$63,Data1!$D$11)-SUMPRODUCT(I$8:I$15,Data1!$C$55:$C$62,Data1!$D$3:$D$10)-SUMPRODUCT(I$23:I$28,Data1!$C$70:$C$75,Data1!$D$18:$D$23)+I47,SUMPRODUCT(I$16,Data1!$C$63)-SUMPRODUCT(I$8:I$15,Data1!$C$55:$C$62)-SUMPRODUCT(I$23:I$28,Data1!$C$70:$C$75)+I47)</f>
        <v>#VALUE!</v>
      </c>
      <c r="J75" s="65" t="e">
        <f>IF(pvm_susigrazinimas="Taip",SUMPRODUCT(J$16,Data1!$C$63,Data1!$D$11)-SUMPRODUCT(J$8:J$15,Data1!$C$55:$C$62,Data1!$D$3:$D$10)-SUMPRODUCT(J$23:J$28,Data1!$C$70:$C$75,Data1!$D$18:$D$23)+J47,SUMPRODUCT(J$16,Data1!$C$63)-SUMPRODUCT(J$8:J$15,Data1!$C$55:$C$62)-SUMPRODUCT(J$23:J$28,Data1!$C$70:$C$75)+J47)</f>
        <v>#VALUE!</v>
      </c>
      <c r="K75" s="65" t="e">
        <f>IF(pvm_susigrazinimas="Taip",SUMPRODUCT(K$16,Data1!$C$63,Data1!$D$11)-SUMPRODUCT(K$8:K$15,Data1!$C$55:$C$62,Data1!$D$3:$D$10)-SUMPRODUCT(K$23:K$28,Data1!$C$70:$C$75,Data1!$D$18:$D$23)+K47,SUMPRODUCT(K$16,Data1!$C$63)-SUMPRODUCT(K$8:K$15,Data1!$C$55:$C$62)-SUMPRODUCT(K$23:K$28,Data1!$C$70:$C$75)+K47)</f>
        <v>#VALUE!</v>
      </c>
      <c r="L75" s="65" t="e">
        <f>IF(pvm_susigrazinimas="Taip",SUMPRODUCT(L$16,Data1!$C$63,Data1!$D$11)-SUMPRODUCT(L$8:L$15,Data1!$C$55:$C$62,Data1!$D$3:$D$10)-SUMPRODUCT(L$23:L$28,Data1!$C$70:$C$75,Data1!$D$18:$D$23)+L47,SUMPRODUCT(L$16,Data1!$C$63)-SUMPRODUCT(L$8:L$15,Data1!$C$55:$C$62)-SUMPRODUCT(L$23:L$28,Data1!$C$70:$C$75)+L47)</f>
        <v>#VALUE!</v>
      </c>
      <c r="M75" s="65" t="e">
        <f>IF(pvm_susigrazinimas="Taip",SUMPRODUCT(M$16,Data1!$C$63,Data1!$D$11)-SUMPRODUCT(M$8:M$15,Data1!$C$55:$C$62,Data1!$D$3:$D$10)-SUMPRODUCT(M$23:M$28,Data1!$C$70:$C$75,Data1!$D$18:$D$23)+M47,SUMPRODUCT(M$16,Data1!$C$63)-SUMPRODUCT(M$8:M$15,Data1!$C$55:$C$62)-SUMPRODUCT(M$23:M$28,Data1!$C$70:$C$75)+M47)</f>
        <v>#VALUE!</v>
      </c>
      <c r="N75" s="65" t="e">
        <f>IF(pvm_susigrazinimas="Taip",SUMPRODUCT(N$16,Data1!$C$63,Data1!$D$11)-SUMPRODUCT(N$8:N$15,Data1!$C$55:$C$62,Data1!$D$3:$D$10)-SUMPRODUCT(N$23:N$28,Data1!$C$70:$C$75,Data1!$D$18:$D$23)+N47,SUMPRODUCT(N$16,Data1!$C$63)-SUMPRODUCT(N$8:N$15,Data1!$C$55:$C$62)-SUMPRODUCT(N$23:N$28,Data1!$C$70:$C$75)+N47)</f>
        <v>#VALUE!</v>
      </c>
      <c r="O75" s="65" t="e">
        <f>IF(pvm_susigrazinimas="Taip",SUMPRODUCT(O$16,Data1!$C$63,Data1!$D$11)-SUMPRODUCT(O$8:O$15,Data1!$C$55:$C$62,Data1!$D$3:$D$10)-SUMPRODUCT(O$23:O$28,Data1!$C$70:$C$75,Data1!$D$18:$D$23)+O47,SUMPRODUCT(O$16,Data1!$C$63)-SUMPRODUCT(O$8:O$15,Data1!$C$55:$C$62)-SUMPRODUCT(O$23:O$28,Data1!$C$70:$C$75)+O47)</f>
        <v>#VALUE!</v>
      </c>
      <c r="P75" s="65" t="e">
        <f>IF(pvm_susigrazinimas="Taip",SUMPRODUCT(P$16,Data1!$C$63,Data1!$D$11)-SUMPRODUCT(P$8:P$15,Data1!$C$55:$C$62,Data1!$D$3:$D$10)-SUMPRODUCT(P$23:P$28,Data1!$C$70:$C$75,Data1!$D$18:$D$23)+P47,SUMPRODUCT(P$16,Data1!$C$63)-SUMPRODUCT(P$8:P$15,Data1!$C$55:$C$62)-SUMPRODUCT(P$23:P$28,Data1!$C$70:$C$75)+P47)</f>
        <v>#VALUE!</v>
      </c>
      <c r="Q75" s="65" t="e">
        <f>IF(pvm_susigrazinimas="Taip",SUMPRODUCT(Q$16,Data1!$C$63,Data1!$D$11)-SUMPRODUCT(Q$8:Q$15,Data1!$C$55:$C$62,Data1!$D$3:$D$10)-SUMPRODUCT(Q$23:Q$28,Data1!$C$70:$C$75,Data1!$D$18:$D$23)+Q47,SUMPRODUCT(Q$16,Data1!$C$63)-SUMPRODUCT(Q$8:Q$15,Data1!$C$55:$C$62)-SUMPRODUCT(Q$23:Q$28,Data1!$C$70:$C$75)+Q47)</f>
        <v>#VALUE!</v>
      </c>
      <c r="R75" s="65" t="e">
        <f>IF(pvm_susigrazinimas="Taip",SUMPRODUCT(R$16,Data1!$C$63,Data1!$D$11)-SUMPRODUCT(R$8:R$15,Data1!$C$55:$C$62,Data1!$D$3:$D$10)-SUMPRODUCT(R$23:R$28,Data1!$C$70:$C$75,Data1!$D$18:$D$23)+R47,SUMPRODUCT(R$16,Data1!$C$63)-SUMPRODUCT(R$8:R$15,Data1!$C$55:$C$62)-SUMPRODUCT(R$23:R$28,Data1!$C$70:$C$75)+R47)</f>
        <v>#VALUE!</v>
      </c>
      <c r="S75" s="65" t="e">
        <f>IF(pvm_susigrazinimas="Taip",SUMPRODUCT(S$16,Data1!$C$63,Data1!$D$11)-SUMPRODUCT(S$8:S$15,Data1!$C$55:$C$62,Data1!$D$3:$D$10)-SUMPRODUCT(S$23:S$28,Data1!$C$70:$C$75,Data1!$D$18:$D$23)+S47,SUMPRODUCT(S$16,Data1!$C$63)-SUMPRODUCT(S$8:S$15,Data1!$C$55:$C$62)-SUMPRODUCT(S$23:S$28,Data1!$C$70:$C$75)+S47)</f>
        <v>#VALUE!</v>
      </c>
      <c r="T75" s="65" t="e">
        <f>IF(pvm_susigrazinimas="Taip",SUMPRODUCT(T$16,Data1!$C$63,Data1!$D$11)-SUMPRODUCT(T$8:T$15,Data1!$C$55:$C$62,Data1!$D$3:$D$10)-SUMPRODUCT(T$23:T$28,Data1!$C$70:$C$75,Data1!$D$18:$D$23)+T47,SUMPRODUCT(T$16,Data1!$C$63)-SUMPRODUCT(T$8:T$15,Data1!$C$55:$C$62)-SUMPRODUCT(T$23:T$28,Data1!$C$70:$C$75)+T47)</f>
        <v>#VALUE!</v>
      </c>
      <c r="U75" s="65" t="e">
        <f>IF(pvm_susigrazinimas="Taip",SUMPRODUCT(U$16,Data1!$C$63,Data1!$D$11)-SUMPRODUCT(U$8:U$15,Data1!$C$55:$C$62,Data1!$D$3:$D$10)-SUMPRODUCT(U$23:U$28,Data1!$C$70:$C$75,Data1!$D$18:$D$23)+U47,SUMPRODUCT(U$16,Data1!$C$63)-SUMPRODUCT(U$8:U$15,Data1!$C$55:$C$62)-SUMPRODUCT(U$23:U$28,Data1!$C$70:$C$75)+U47)</f>
        <v>#VALUE!</v>
      </c>
      <c r="V75" s="65" t="e">
        <f>IF(pvm_susigrazinimas="Taip",SUMPRODUCT(V$16,Data1!$C$63,Data1!$D$11)-SUMPRODUCT(V$8:V$15,Data1!$C$55:$C$62,Data1!$D$3:$D$10)-SUMPRODUCT(V$23:V$28,Data1!$C$70:$C$75,Data1!$D$18:$D$23)+V47,SUMPRODUCT(V$16,Data1!$C$63)-SUMPRODUCT(V$8:V$15,Data1!$C$55:$C$62)-SUMPRODUCT(V$23:V$28,Data1!$C$70:$C$75)+V47)</f>
        <v>#VALUE!</v>
      </c>
      <c r="W75" s="65" t="e">
        <f>IF(pvm_susigrazinimas="Taip",SUMPRODUCT(W$16,Data1!$C$63,Data1!$D$11)-SUMPRODUCT(W$8:W$15,Data1!$C$55:$C$62,Data1!$D$3:$D$10)-SUMPRODUCT(W$23:W$28,Data1!$C$70:$C$75,Data1!$D$18:$D$23)+W47,SUMPRODUCT(W$16,Data1!$C$63)-SUMPRODUCT(W$8:W$15,Data1!$C$55:$C$62)-SUMPRODUCT(W$23:W$28,Data1!$C$70:$C$75)+W47)</f>
        <v>#VALUE!</v>
      </c>
      <c r="X75" s="65" t="e">
        <f>IF(pvm_susigrazinimas="Taip",SUMPRODUCT(X$16,Data1!$C$63,Data1!$D$11)-SUMPRODUCT(X$8:X$15,Data1!$C$55:$C$62,Data1!$D$3:$D$10)-SUMPRODUCT(X$23:X$28,Data1!$C$70:$C$75,Data1!$D$18:$D$23)+X47,SUMPRODUCT(X$16,Data1!$C$63)-SUMPRODUCT(X$8:X$15,Data1!$C$55:$C$62)-SUMPRODUCT(X$23:X$28,Data1!$C$70:$C$75)+X47)</f>
        <v>#VALUE!</v>
      </c>
      <c r="Y75" s="65" t="e">
        <f>IF(pvm_susigrazinimas="Taip",SUMPRODUCT(Y$16,Data1!$C$63,Data1!$D$11)-SUMPRODUCT(Y$8:Y$15,Data1!$C$55:$C$62,Data1!$D$3:$D$10)-SUMPRODUCT(Y$23:Y$28,Data1!$C$70:$C$75,Data1!$D$18:$D$23)+Y47,SUMPRODUCT(Y$16,Data1!$C$63)-SUMPRODUCT(Y$8:Y$15,Data1!$C$55:$C$62)-SUMPRODUCT(Y$23:Y$28,Data1!$C$70:$C$75)+Y47)</f>
        <v>#VALUE!</v>
      </c>
      <c r="Z75" s="65" t="e">
        <f>IF(pvm_susigrazinimas="Taip",SUMPRODUCT(Z$16,Data1!$C$63,Data1!$D$11)-SUMPRODUCT(Z$8:Z$15,Data1!$C$55:$C$62,Data1!$D$3:$D$10)-SUMPRODUCT(Z$23:Z$28,Data1!$C$70:$C$75,Data1!$D$18:$D$23)+Z47,SUMPRODUCT(Z$16,Data1!$C$63)-SUMPRODUCT(Z$8:Z$15,Data1!$C$55:$C$62)-SUMPRODUCT(Z$23:Z$28,Data1!$C$70:$C$75)+Z47)</f>
        <v>#VALUE!</v>
      </c>
      <c r="AA75" s="65" t="e">
        <f>IF(pvm_susigrazinimas="Taip",SUMPRODUCT(AA$16,Data1!$C$63,Data1!$D$11)-SUMPRODUCT(AA$8:AA$15,Data1!$C$55:$C$62,Data1!$D$3:$D$10)-SUMPRODUCT(AA$23:AA$28,Data1!$C$70:$C$75,Data1!$D$18:$D$23)+AA47,SUMPRODUCT(AA$16,Data1!$C$63)-SUMPRODUCT(AA$8:AA$15,Data1!$C$55:$C$62)-SUMPRODUCT(AA$23:AA$28,Data1!$C$70:$C$75)+AA47)</f>
        <v>#VALUE!</v>
      </c>
      <c r="AB75" s="65" t="e">
        <f>IF(pvm_susigrazinimas="Taip",SUMPRODUCT(AB$16,Data1!$C$63,Data1!$D$11)-SUMPRODUCT(AB$8:AB$15,Data1!$C$55:$C$62,Data1!$D$3:$D$10)-SUMPRODUCT(AB$23:AB$28,Data1!$C$70:$C$75,Data1!$D$18:$D$23)+AB47,SUMPRODUCT(AB$16,Data1!$C$63)-SUMPRODUCT(AB$8:AB$15,Data1!$C$55:$C$62)-SUMPRODUCT(AB$23:AB$28,Data1!$C$70:$C$75)+AB47)</f>
        <v>#VALUE!</v>
      </c>
      <c r="AC75" s="65" t="e">
        <f>IF(pvm_susigrazinimas="Taip",SUMPRODUCT(AC$16,Data1!$C$63,Data1!$D$11)-SUMPRODUCT(AC$8:AC$15,Data1!$C$55:$C$62,Data1!$D$3:$D$10)-SUMPRODUCT(AC$23:AC$28,Data1!$C$70:$C$75,Data1!$D$18:$D$23)+AC47,SUMPRODUCT(AC$16,Data1!$C$63)-SUMPRODUCT(AC$8:AC$15,Data1!$C$55:$C$62)-SUMPRODUCT(AC$23:AC$28,Data1!$C$70:$C$75)+AC47)</f>
        <v>#VALUE!</v>
      </c>
      <c r="AD75" s="65" t="e">
        <f>IF(pvm_susigrazinimas="Taip",SUMPRODUCT(AD$16,Data1!$C$63,Data1!$D$11)-SUMPRODUCT(AD$8:AD$15,Data1!$C$55:$C$62,Data1!$D$3:$D$10)-SUMPRODUCT(AD$23:AD$28,Data1!$C$70:$C$75,Data1!$D$18:$D$23)+AD47,SUMPRODUCT(AD$16,Data1!$C$63)-SUMPRODUCT(AD$8:AD$15,Data1!$C$55:$C$62)-SUMPRODUCT(AD$23:AD$28,Data1!$C$70:$C$75)+AD47)</f>
        <v>#VALUE!</v>
      </c>
      <c r="AE75" s="65" t="e">
        <f>IF(pvm_susigrazinimas="Taip",SUMPRODUCT(AE$16,Data1!$C$63,Data1!$D$11)-SUMPRODUCT(AE$8:AE$15,Data1!$C$55:$C$62,Data1!$D$3:$D$10)-SUMPRODUCT(AE$23:AE$28,Data1!$C$70:$C$75,Data1!$D$18:$D$23)+AE47,SUMPRODUCT(AE$16,Data1!$C$63)-SUMPRODUCT(AE$8:AE$15,Data1!$C$55:$C$62)-SUMPRODUCT(AE$23:AE$28,Data1!$C$70:$C$75)+AE47)</f>
        <v>#VALUE!</v>
      </c>
      <c r="AF75" s="65" t="e">
        <f>IF(pvm_susigrazinimas="Taip",SUMPRODUCT(AF$16,Data1!$C$63,Data1!$D$11)-SUMPRODUCT(AF$8:AF$15,Data1!$C$55:$C$62,Data1!$D$3:$D$10)-SUMPRODUCT(AF$23:AF$28,Data1!$C$70:$C$75,Data1!$D$18:$D$23)+AF47,SUMPRODUCT(AF$16,Data1!$C$63)-SUMPRODUCT(AF$8:AF$15,Data1!$C$55:$C$62)-SUMPRODUCT(AF$23:AF$28,Data1!$C$70:$C$75)+AF47)</f>
        <v>#VALUE!</v>
      </c>
      <c r="AG75" s="65" t="e">
        <f>IF(pvm_susigrazinimas="Taip",SUMPRODUCT(AG$16,Data1!$C$63,Data1!$D$11)-SUMPRODUCT(AG$8:AG$15,Data1!$C$55:$C$62,Data1!$D$3:$D$10)-SUMPRODUCT(AG$23:AG$28,Data1!$C$70:$C$75,Data1!$D$18:$D$23)+AG47,SUMPRODUCT(AG$16,Data1!$C$63)-SUMPRODUCT(AG$8:AG$15,Data1!$C$55:$C$62)-SUMPRODUCT(AG$23:AG$28,Data1!$C$70:$C$75)+AG47)</f>
        <v>#VALUE!</v>
      </c>
      <c r="AH75" s="65" t="e">
        <f>IF(pvm_susigrazinimas="Taip",SUMPRODUCT(AH$16,Data1!$C$63,Data1!$D$11)-SUMPRODUCT(AH$8:AH$15,Data1!$C$55:$C$62,Data1!$D$3:$D$10)-SUMPRODUCT(AH$23:AH$28,Data1!$C$70:$C$75,Data1!$D$18:$D$23)+AH47,SUMPRODUCT(AH$16,Data1!$C$63)-SUMPRODUCT(AH$8:AH$15,Data1!$C$55:$C$62)-SUMPRODUCT(AH$23:AH$28,Data1!$C$70:$C$75)+AH47)</f>
        <v>#VALUE!</v>
      </c>
      <c r="AI75" s="65" t="e">
        <f>IF(pvm_susigrazinimas="Taip",SUMPRODUCT(AI$16,Data1!$C$63,Data1!$D$11)-SUMPRODUCT(AI$8:AI$15,Data1!$C$55:$C$62,Data1!$D$3:$D$10)-SUMPRODUCT(AI$23:AI$28,Data1!$C$70:$C$75,Data1!$D$18:$D$23)+AI47,SUMPRODUCT(AI$16,Data1!$C$63)-SUMPRODUCT(AI$8:AI$15,Data1!$C$55:$C$62)-SUMPRODUCT(AI$23:AI$28,Data1!$C$70:$C$75)+AI47)</f>
        <v>#VALUE!</v>
      </c>
      <c r="AJ75" s="65" t="e">
        <f>IF(pvm_susigrazinimas="Taip",SUMPRODUCT(AJ$16,Data1!$C$63,Data1!$D$11)-SUMPRODUCT(AJ$8:AJ$15,Data1!$C$55:$C$62,Data1!$D$3:$D$10)-SUMPRODUCT(AJ$23:AJ$28,Data1!$C$70:$C$75,Data1!$D$18:$D$23)+AJ47,SUMPRODUCT(AJ$16,Data1!$C$63)-SUMPRODUCT(AJ$8:AJ$15,Data1!$C$55:$C$62)-SUMPRODUCT(AJ$23:AJ$28,Data1!$C$70:$C$75)+AJ47)</f>
        <v>#VALUE!</v>
      </c>
    </row>
    <row r="76" spans="3:36">
      <c r="C76" s="68" t="str">
        <f>IF(Kalba="EN",Data2!C98,Data2!B98)</f>
        <v>Konvertuota investicijų (A.) GDV</v>
      </c>
      <c r="D76" s="71">
        <f>IF(pvm_susigrazinimas="Taip",SUMPRODUCT(AN8:AN15,Data1!C55:C62),SUMPRODUCT(AM8:AM15,Data1!C55:C62))</f>
        <v>0</v>
      </c>
    </row>
    <row r="77" spans="3:36">
      <c r="C77" s="68" t="str">
        <f>IF(Kalba="EN",Data2!C99,Data2!B99)</f>
        <v>Konvertuota investicijų likutinės vertės (B.) GDV</v>
      </c>
      <c r="D77" s="71">
        <f>IF(pvm_susigrazinimas="Taip",PRODUCT(AN16,Data1!C63),PRODUCT(AM16,Data1!C63))</f>
        <v>0</v>
      </c>
    </row>
    <row r="78" spans="3:36">
      <c r="C78" s="68" t="str">
        <f>IF(Kalba="EN",Data2!C100,Data2!B100)</f>
        <v>Konvertuota veiklos pajamų (C.) GDV</v>
      </c>
      <c r="D78" s="71">
        <f>IF(pvm_susigrazinimas="Taip",SUMPRODUCT(AN18:AN20,Data1!C65:C67),SUMPRODUCT(AM18:AM20,Data1!C65:C67))</f>
        <v>0</v>
      </c>
    </row>
    <row r="79" spans="3:36">
      <c r="C79" s="68" t="str">
        <f>IF(Kalba="EN",Data2!C101,Data2!B101)</f>
        <v>Konvertuota veiklos išlaidų (D.1.) GDV</v>
      </c>
      <c r="D79" s="71">
        <f>IF(pvm_susigrazinimas="Taip",SUMPRODUCT(AN23:AN28,Data1!C70:C75),SUMPRODUCT(AM23:AM28,Data1!C70:C75))</f>
        <v>0</v>
      </c>
    </row>
    <row r="80" spans="3:36">
      <c r="C80" s="79" t="str">
        <f>IF(Kalba="EN",Data2!C102,Data2!B102)</f>
        <v>Ekonominė grynoji dabartinė vertė - EGDV</v>
      </c>
      <c r="D80" s="395" t="e">
        <f>F75+NPV(SDN,G75:INDEX(G75:AJ75,PAL))</f>
        <v>#VALUE!</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row>
    <row r="81" spans="2:42">
      <c r="C81" s="68" t="str">
        <f>IF(Kalba="EN",Data2!C103,Data2!B103)</f>
        <v>Ekonominė vidinė grąžos norma - EVGN</v>
      </c>
      <c r="D81" s="398" t="str">
        <f>IF(ISERROR(E81),"Nėra reikšmės",E81)</f>
        <v>Nėra reikšmės</v>
      </c>
      <c r="E81" s="202" t="e">
        <f>IRR(F75:INDEX(F75:AJ75,PAL+1))</f>
        <v>#VALUE!</v>
      </c>
    </row>
    <row r="82" spans="2:42">
      <c r="C82" s="68" t="str">
        <f>IF(Kalba="EN",Data2!C104,Data2!B104)</f>
        <v>Ekonominės naudos ir išlaidų santykis - ENIS</v>
      </c>
      <c r="D82" s="399" t="str">
        <f>IF(ISERROR(SUM(D47) / SUM(D76,-D77,D79)),"-",SUM(D47) / SUM(D76,-D77,D79))</f>
        <v>-</v>
      </c>
    </row>
    <row r="83" spans="2:42" ht="7.5" customHeight="1"/>
    <row r="84" spans="2:42" hidden="1"/>
    <row r="85" spans="2:42" hidden="1"/>
    <row r="86" spans="2:42" hidden="1">
      <c r="B86" s="931" t="s">
        <v>524</v>
      </c>
      <c r="C86" s="931"/>
    </row>
    <row r="87" spans="2:42" hidden="1"/>
    <row r="88" spans="2:42" s="61" customFormat="1" hidden="1">
      <c r="B88" s="66" t="s">
        <v>49</v>
      </c>
      <c r="C88" s="5" t="str">
        <f>IF(Kalba="EN",Data2!C$72,Data2!B$72)</f>
        <v>Socialinio ekonominio (SE) poveikio finansinė išraiška</v>
      </c>
      <c r="D88" s="62">
        <f t="shared" ref="D88:AJ88" si="27">SUM(D89)-SUM(D97)</f>
        <v>0</v>
      </c>
      <c r="E88" s="62">
        <f t="shared" si="27"/>
        <v>0</v>
      </c>
      <c r="F88" s="62">
        <f t="shared" si="27"/>
        <v>0</v>
      </c>
      <c r="G88" s="62">
        <f t="shared" si="27"/>
        <v>0</v>
      </c>
      <c r="H88" s="62">
        <f t="shared" si="27"/>
        <v>0</v>
      </c>
      <c r="I88" s="62">
        <f t="shared" si="27"/>
        <v>0</v>
      </c>
      <c r="J88" s="62">
        <f t="shared" si="27"/>
        <v>0</v>
      </c>
      <c r="K88" s="62">
        <f t="shared" si="27"/>
        <v>0</v>
      </c>
      <c r="L88" s="62">
        <f t="shared" si="27"/>
        <v>0</v>
      </c>
      <c r="M88" s="62">
        <f t="shared" si="27"/>
        <v>0</v>
      </c>
      <c r="N88" s="62">
        <f t="shared" si="27"/>
        <v>0</v>
      </c>
      <c r="O88" s="62">
        <f t="shared" si="27"/>
        <v>0</v>
      </c>
      <c r="P88" s="62">
        <f t="shared" si="27"/>
        <v>0</v>
      </c>
      <c r="Q88" s="62">
        <f t="shared" si="27"/>
        <v>0</v>
      </c>
      <c r="R88" s="62">
        <f t="shared" si="27"/>
        <v>0</v>
      </c>
      <c r="S88" s="62">
        <f t="shared" si="27"/>
        <v>0</v>
      </c>
      <c r="T88" s="62">
        <f t="shared" si="27"/>
        <v>0</v>
      </c>
      <c r="U88" s="62">
        <f t="shared" si="27"/>
        <v>0</v>
      </c>
      <c r="V88" s="62">
        <f t="shared" si="27"/>
        <v>0</v>
      </c>
      <c r="W88" s="62">
        <f t="shared" si="27"/>
        <v>0</v>
      </c>
      <c r="X88" s="62">
        <f t="shared" si="27"/>
        <v>0</v>
      </c>
      <c r="Y88" s="62">
        <f t="shared" si="27"/>
        <v>0</v>
      </c>
      <c r="Z88" s="62">
        <f t="shared" si="27"/>
        <v>0</v>
      </c>
      <c r="AA88" s="62">
        <f t="shared" si="27"/>
        <v>0</v>
      </c>
      <c r="AB88" s="62">
        <f t="shared" si="27"/>
        <v>0</v>
      </c>
      <c r="AC88" s="62">
        <f t="shared" si="27"/>
        <v>0</v>
      </c>
      <c r="AD88" s="62">
        <f t="shared" si="27"/>
        <v>0</v>
      </c>
      <c r="AE88" s="62">
        <f t="shared" si="27"/>
        <v>0</v>
      </c>
      <c r="AF88" s="62">
        <f t="shared" si="27"/>
        <v>0</v>
      </c>
      <c r="AG88" s="62">
        <f t="shared" si="27"/>
        <v>0</v>
      </c>
      <c r="AH88" s="62">
        <f t="shared" si="27"/>
        <v>0</v>
      </c>
      <c r="AI88" s="62">
        <f t="shared" si="27"/>
        <v>0</v>
      </c>
      <c r="AJ88" s="62">
        <f t="shared" si="27"/>
        <v>0</v>
      </c>
    </row>
    <row r="89" spans="2:42" s="61" customFormat="1" hidden="1">
      <c r="B89" s="66" t="s">
        <v>50</v>
      </c>
      <c r="C89" s="5" t="str">
        <f>IF(Kalba="EN",Data2!C$73,Data2!B$73) &amp; " "&amp; IF(Kalba="EN",Data2!C$74,Data2!B$74)</f>
        <v>SE nauda (pasirinkite SE naudos komponentą)</v>
      </c>
      <c r="D89" s="62">
        <f t="shared" ref="D89:AJ89" si="28">ROUND(SUM(D90:D96),0)</f>
        <v>0</v>
      </c>
      <c r="E89" s="62">
        <f t="shared" si="28"/>
        <v>0</v>
      </c>
      <c r="F89" s="62">
        <f t="shared" si="28"/>
        <v>0</v>
      </c>
      <c r="G89" s="62">
        <f t="shared" si="28"/>
        <v>0</v>
      </c>
      <c r="H89" s="62">
        <f t="shared" si="28"/>
        <v>0</v>
      </c>
      <c r="I89" s="62">
        <f t="shared" si="28"/>
        <v>0</v>
      </c>
      <c r="J89" s="62">
        <f t="shared" si="28"/>
        <v>0</v>
      </c>
      <c r="K89" s="62">
        <f t="shared" si="28"/>
        <v>0</v>
      </c>
      <c r="L89" s="62">
        <f t="shared" si="28"/>
        <v>0</v>
      </c>
      <c r="M89" s="62">
        <f t="shared" si="28"/>
        <v>0</v>
      </c>
      <c r="N89" s="62">
        <f t="shared" si="28"/>
        <v>0</v>
      </c>
      <c r="O89" s="62">
        <f t="shared" si="28"/>
        <v>0</v>
      </c>
      <c r="P89" s="62">
        <f t="shared" si="28"/>
        <v>0</v>
      </c>
      <c r="Q89" s="62">
        <f t="shared" si="28"/>
        <v>0</v>
      </c>
      <c r="R89" s="62">
        <f t="shared" si="28"/>
        <v>0</v>
      </c>
      <c r="S89" s="62">
        <f t="shared" si="28"/>
        <v>0</v>
      </c>
      <c r="T89" s="62">
        <f t="shared" si="28"/>
        <v>0</v>
      </c>
      <c r="U89" s="62">
        <f t="shared" si="28"/>
        <v>0</v>
      </c>
      <c r="V89" s="62">
        <f t="shared" si="28"/>
        <v>0</v>
      </c>
      <c r="W89" s="62">
        <f t="shared" si="28"/>
        <v>0</v>
      </c>
      <c r="X89" s="62">
        <f t="shared" si="28"/>
        <v>0</v>
      </c>
      <c r="Y89" s="62">
        <f t="shared" si="28"/>
        <v>0</v>
      </c>
      <c r="Z89" s="62">
        <f t="shared" si="28"/>
        <v>0</v>
      </c>
      <c r="AA89" s="62">
        <f t="shared" si="28"/>
        <v>0</v>
      </c>
      <c r="AB89" s="62">
        <f t="shared" si="28"/>
        <v>0</v>
      </c>
      <c r="AC89" s="62">
        <f t="shared" si="28"/>
        <v>0</v>
      </c>
      <c r="AD89" s="62">
        <f t="shared" si="28"/>
        <v>0</v>
      </c>
      <c r="AE89" s="62">
        <f t="shared" si="28"/>
        <v>0</v>
      </c>
      <c r="AF89" s="62">
        <f t="shared" si="28"/>
        <v>0</v>
      </c>
      <c r="AG89" s="62">
        <f t="shared" si="28"/>
        <v>0</v>
      </c>
      <c r="AH89" s="62">
        <f t="shared" si="28"/>
        <v>0</v>
      </c>
      <c r="AI89" s="62">
        <f t="shared" si="28"/>
        <v>0</v>
      </c>
      <c r="AJ89" s="62">
        <f t="shared" si="28"/>
        <v>0</v>
      </c>
    </row>
    <row r="90" spans="2:42" hidden="1">
      <c r="B90" s="199" t="s">
        <v>51</v>
      </c>
      <c r="C90" s="181" t="str">
        <f>Data4!D$16</f>
        <v>-</v>
      </c>
      <c r="D90" s="169">
        <f>F90+NPV(FDN,G90:INDEX(G90:AJ90,PAL))</f>
        <v>0</v>
      </c>
      <c r="E90" s="169">
        <f t="shared" ref="E90:E96" si="29">SUMIF($F$5:$AJ$5,"&lt;="&amp;PAL,$F90:$AJ90)</f>
        <v>0</v>
      </c>
      <c r="F90" s="169">
        <f>IF(ISERROR(Data4!M$16),0,Data4!M$16)</f>
        <v>0</v>
      </c>
      <c r="G90" s="169">
        <f>IF(ISERROR(Data4!N$16),0,Data4!N$16)</f>
        <v>0</v>
      </c>
      <c r="H90" s="169">
        <f>IF(ISERROR(Data4!O$16),0,Data4!O$16)</f>
        <v>0</v>
      </c>
      <c r="I90" s="169">
        <f>IF(ISERROR(Data4!P$16),0,Data4!P$16)</f>
        <v>0</v>
      </c>
      <c r="J90" s="169">
        <f>IF(ISERROR(Data4!Q$16),0,Data4!Q$16)</f>
        <v>0</v>
      </c>
      <c r="K90" s="169">
        <f>IF(ISERROR(Data4!R$16),0,Data4!R$16)</f>
        <v>0</v>
      </c>
      <c r="L90" s="169">
        <f>IF(ISERROR(Data4!S$16),0,Data4!S$16)</f>
        <v>0</v>
      </c>
      <c r="M90" s="169">
        <f>IF(ISERROR(Data4!T$16),0,Data4!T$16)</f>
        <v>0</v>
      </c>
      <c r="N90" s="169">
        <f>IF(ISERROR(Data4!U$16),0,Data4!U$16)</f>
        <v>0</v>
      </c>
      <c r="O90" s="169">
        <f>IF(ISERROR(Data4!V$16),0,Data4!V$16)</f>
        <v>0</v>
      </c>
      <c r="P90" s="169">
        <f>IF(ISERROR(Data4!W$16),0,Data4!W$16)</f>
        <v>0</v>
      </c>
      <c r="Q90" s="169">
        <f>IF(ISERROR(Data4!X$16),0,Data4!X$16)</f>
        <v>0</v>
      </c>
      <c r="R90" s="169">
        <f>IF(ISERROR(Data4!Y$16),0,Data4!Y$16)</f>
        <v>0</v>
      </c>
      <c r="S90" s="169">
        <f>IF(ISERROR(Data4!Z$16),0,Data4!Z$16)</f>
        <v>0</v>
      </c>
      <c r="T90" s="169">
        <f>IF(ISERROR(Data4!AA$16),0,Data4!AA$16)</f>
        <v>0</v>
      </c>
      <c r="U90" s="169">
        <f>IF(ISERROR(Data4!AB$16),0,Data4!AB$16)</f>
        <v>0</v>
      </c>
      <c r="V90" s="169">
        <f>IF(ISERROR(Data4!AC$16),0,Data4!AC$16)</f>
        <v>0</v>
      </c>
      <c r="W90" s="169">
        <f>IF(ISERROR(Data4!AD$16),0,Data4!AD$16)</f>
        <v>0</v>
      </c>
      <c r="X90" s="169">
        <f>IF(ISERROR(Data4!AE$16),0,Data4!AE$16)</f>
        <v>0</v>
      </c>
      <c r="Y90" s="169">
        <f>IF(ISERROR(Data4!AF$16),0,Data4!AF$16)</f>
        <v>0</v>
      </c>
      <c r="Z90" s="169">
        <f>IF(ISERROR(Data4!AG$16),0,Data4!AG$16)</f>
        <v>0</v>
      </c>
      <c r="AA90" s="169">
        <f>IF(ISERROR(Data4!AH$16),0,Data4!AH$16)</f>
        <v>0</v>
      </c>
      <c r="AB90" s="169">
        <f>IF(ISERROR(Data4!AI$16),0,Data4!AI$16)</f>
        <v>0</v>
      </c>
      <c r="AC90" s="169">
        <f>IF(ISERROR(Data4!AJ$16),0,Data4!AJ$16)</f>
        <v>0</v>
      </c>
      <c r="AD90" s="169">
        <f>IF(ISERROR(Data4!AK$16),0,Data4!AK$16)</f>
        <v>0</v>
      </c>
      <c r="AE90" s="169">
        <f>IF(ISERROR(Data4!AL$16),0,Data4!AL$16)</f>
        <v>0</v>
      </c>
      <c r="AF90" s="169">
        <f>IF(ISERROR(Data4!AM$16),0,Data4!AM$16)</f>
        <v>0</v>
      </c>
      <c r="AG90" s="169">
        <f>IF(ISERROR(Data4!AN$16),0,Data4!AN$16)</f>
        <v>0</v>
      </c>
      <c r="AH90" s="169">
        <f>IF(ISERROR(Data4!AO$16),0,Data4!AO$16)</f>
        <v>0</v>
      </c>
      <c r="AI90" s="169">
        <f>IF(ISERROR(Data4!AP$16),0,Data4!AP$16)</f>
        <v>0</v>
      </c>
      <c r="AJ90" s="169">
        <f>IF(ISERROR(Data4!AQ$16),0,Data4!AQ$16)</f>
        <v>0</v>
      </c>
      <c r="AO90" s="3"/>
      <c r="AP90" s="3"/>
    </row>
    <row r="91" spans="2:42" hidden="1">
      <c r="B91" s="199" t="s">
        <v>52</v>
      </c>
      <c r="C91" s="181" t="str">
        <f>Data4!D$17</f>
        <v>-</v>
      </c>
      <c r="D91" s="65">
        <f>F91+NPV(FDN,G91:INDEX(G91:AJ91,PAL))</f>
        <v>0</v>
      </c>
      <c r="E91" s="169">
        <f t="shared" si="29"/>
        <v>0</v>
      </c>
      <c r="F91" s="169">
        <f>IF(ISERROR(Data4!M$17),0,Data4!M$17)</f>
        <v>0</v>
      </c>
      <c r="G91" s="169">
        <f>IF(ISERROR(Data4!N$17),0,Data4!N$17)</f>
        <v>0</v>
      </c>
      <c r="H91" s="169">
        <f>IF(ISERROR(Data4!O$17),0,Data4!O$17)</f>
        <v>0</v>
      </c>
      <c r="I91" s="169">
        <f>IF(ISERROR(Data4!P$17),0,Data4!P$17)</f>
        <v>0</v>
      </c>
      <c r="J91" s="169">
        <f>IF(ISERROR(Data4!Q$17),0,Data4!Q$17)</f>
        <v>0</v>
      </c>
      <c r="K91" s="169">
        <f>IF(ISERROR(Data4!R$17),0,Data4!R$17)</f>
        <v>0</v>
      </c>
      <c r="L91" s="169">
        <f>IF(ISERROR(Data4!S$17),0,Data4!S$17)</f>
        <v>0</v>
      </c>
      <c r="M91" s="169">
        <f>IF(ISERROR(Data4!T$17),0,Data4!T$17)</f>
        <v>0</v>
      </c>
      <c r="N91" s="169">
        <f>IF(ISERROR(Data4!U$17),0,Data4!U$17)</f>
        <v>0</v>
      </c>
      <c r="O91" s="169">
        <f>IF(ISERROR(Data4!V$17),0,Data4!V$17)</f>
        <v>0</v>
      </c>
      <c r="P91" s="169">
        <f>IF(ISERROR(Data4!W$17),0,Data4!W$17)</f>
        <v>0</v>
      </c>
      <c r="Q91" s="169">
        <f>IF(ISERROR(Data4!X$17),0,Data4!X$17)</f>
        <v>0</v>
      </c>
      <c r="R91" s="169">
        <f>IF(ISERROR(Data4!Y$17),0,Data4!Y$17)</f>
        <v>0</v>
      </c>
      <c r="S91" s="169">
        <f>IF(ISERROR(Data4!Z$17),0,Data4!Z$17)</f>
        <v>0</v>
      </c>
      <c r="T91" s="169">
        <f>IF(ISERROR(Data4!AA$17),0,Data4!AA$17)</f>
        <v>0</v>
      </c>
      <c r="U91" s="169">
        <f>IF(ISERROR(Data4!AB$17),0,Data4!AB$17)</f>
        <v>0</v>
      </c>
      <c r="V91" s="169">
        <f>IF(ISERROR(Data4!AC$17),0,Data4!AC$17)</f>
        <v>0</v>
      </c>
      <c r="W91" s="169">
        <f>IF(ISERROR(Data4!AD$17),0,Data4!AD$17)</f>
        <v>0</v>
      </c>
      <c r="X91" s="169">
        <f>IF(ISERROR(Data4!AE$17),0,Data4!AE$17)</f>
        <v>0</v>
      </c>
      <c r="Y91" s="169">
        <f>IF(ISERROR(Data4!AF$17),0,Data4!AF$17)</f>
        <v>0</v>
      </c>
      <c r="Z91" s="169">
        <f>IF(ISERROR(Data4!AG$17),0,Data4!AG$17)</f>
        <v>0</v>
      </c>
      <c r="AA91" s="169">
        <f>IF(ISERROR(Data4!AH$17),0,Data4!AH$17)</f>
        <v>0</v>
      </c>
      <c r="AB91" s="169">
        <f>IF(ISERROR(Data4!AI$17),0,Data4!AI$17)</f>
        <v>0</v>
      </c>
      <c r="AC91" s="169">
        <f>IF(ISERROR(Data4!AJ$17),0,Data4!AJ$17)</f>
        <v>0</v>
      </c>
      <c r="AD91" s="169">
        <f>IF(ISERROR(Data4!AK$17),0,Data4!AK$17)</f>
        <v>0</v>
      </c>
      <c r="AE91" s="169">
        <f>IF(ISERROR(Data4!AL$17),0,Data4!AL$17)</f>
        <v>0</v>
      </c>
      <c r="AF91" s="169">
        <f>IF(ISERROR(Data4!AM$17),0,Data4!AM$17)</f>
        <v>0</v>
      </c>
      <c r="AG91" s="169">
        <f>IF(ISERROR(Data4!AN$17),0,Data4!AN$17)</f>
        <v>0</v>
      </c>
      <c r="AH91" s="169">
        <f>IF(ISERROR(Data4!AO$17),0,Data4!AO$17)</f>
        <v>0</v>
      </c>
      <c r="AI91" s="169">
        <f>IF(ISERROR(Data4!AP$17),0,Data4!AP$17)</f>
        <v>0</v>
      </c>
      <c r="AJ91" s="169">
        <f>IF(ISERROR(Data4!AQ$17),0,Data4!AQ$17)</f>
        <v>0</v>
      </c>
      <c r="AO91" s="3"/>
      <c r="AP91" s="3"/>
    </row>
    <row r="92" spans="2:42" hidden="1">
      <c r="B92" s="199" t="s">
        <v>339</v>
      </c>
      <c r="C92" s="181" t="str">
        <f>Data4!D$18</f>
        <v>-</v>
      </c>
      <c r="D92" s="65">
        <f>F92+NPV(FDN,G92:INDEX(G92:AJ92,PAL))</f>
        <v>0</v>
      </c>
      <c r="E92" s="169">
        <f t="shared" si="29"/>
        <v>0</v>
      </c>
      <c r="F92" s="169">
        <f>IF(ISERROR(Data4!M$18),0,Data4!M$18)</f>
        <v>0</v>
      </c>
      <c r="G92" s="169">
        <f>IF(ISERROR(Data4!N$18),0,Data4!N$18)</f>
        <v>0</v>
      </c>
      <c r="H92" s="169">
        <f>IF(ISERROR(Data4!O$18),0,Data4!O$18)</f>
        <v>0</v>
      </c>
      <c r="I92" s="169">
        <f>IF(ISERROR(Data4!P$18),0,Data4!P$18)</f>
        <v>0</v>
      </c>
      <c r="J92" s="169">
        <f>IF(ISERROR(Data4!Q$18),0,Data4!Q$18)</f>
        <v>0</v>
      </c>
      <c r="K92" s="169">
        <f>IF(ISERROR(Data4!R$18),0,Data4!R$18)</f>
        <v>0</v>
      </c>
      <c r="L92" s="169">
        <f>IF(ISERROR(Data4!S$18),0,Data4!S$18)</f>
        <v>0</v>
      </c>
      <c r="M92" s="169">
        <f>IF(ISERROR(Data4!T$18),0,Data4!T$18)</f>
        <v>0</v>
      </c>
      <c r="N92" s="169">
        <f>IF(ISERROR(Data4!U$18),0,Data4!U$18)</f>
        <v>0</v>
      </c>
      <c r="O92" s="169">
        <f>IF(ISERROR(Data4!V$18),0,Data4!V$18)</f>
        <v>0</v>
      </c>
      <c r="P92" s="169">
        <f>IF(ISERROR(Data4!W$18),0,Data4!W$18)</f>
        <v>0</v>
      </c>
      <c r="Q92" s="169">
        <f>IF(ISERROR(Data4!X$18),0,Data4!X$18)</f>
        <v>0</v>
      </c>
      <c r="R92" s="169">
        <f>IF(ISERROR(Data4!Y$18),0,Data4!Y$18)</f>
        <v>0</v>
      </c>
      <c r="S92" s="169">
        <f>IF(ISERROR(Data4!Z$18),0,Data4!Z$18)</f>
        <v>0</v>
      </c>
      <c r="T92" s="169">
        <f>IF(ISERROR(Data4!AA$18),0,Data4!AA$18)</f>
        <v>0</v>
      </c>
      <c r="U92" s="169">
        <f>IF(ISERROR(Data4!AB$18),0,Data4!AB$18)</f>
        <v>0</v>
      </c>
      <c r="V92" s="169">
        <f>IF(ISERROR(Data4!AC$18),0,Data4!AC$18)</f>
        <v>0</v>
      </c>
      <c r="W92" s="169">
        <f>IF(ISERROR(Data4!AD$18),0,Data4!AD$18)</f>
        <v>0</v>
      </c>
      <c r="X92" s="169">
        <f>IF(ISERROR(Data4!AE$18),0,Data4!AE$18)</f>
        <v>0</v>
      </c>
      <c r="Y92" s="169">
        <f>IF(ISERROR(Data4!AF$18),0,Data4!AF$18)</f>
        <v>0</v>
      </c>
      <c r="Z92" s="169">
        <f>IF(ISERROR(Data4!AG$18),0,Data4!AG$18)</f>
        <v>0</v>
      </c>
      <c r="AA92" s="169">
        <f>IF(ISERROR(Data4!AH$18),0,Data4!AH$18)</f>
        <v>0</v>
      </c>
      <c r="AB92" s="169">
        <f>IF(ISERROR(Data4!AI$18),0,Data4!AI$18)</f>
        <v>0</v>
      </c>
      <c r="AC92" s="169">
        <f>IF(ISERROR(Data4!AJ$18),0,Data4!AJ$18)</f>
        <v>0</v>
      </c>
      <c r="AD92" s="169">
        <f>IF(ISERROR(Data4!AK$18),0,Data4!AK$18)</f>
        <v>0</v>
      </c>
      <c r="AE92" s="169">
        <f>IF(ISERROR(Data4!AL$18),0,Data4!AL$18)</f>
        <v>0</v>
      </c>
      <c r="AF92" s="169">
        <f>IF(ISERROR(Data4!AM$18),0,Data4!AM$18)</f>
        <v>0</v>
      </c>
      <c r="AG92" s="169">
        <f>IF(ISERROR(Data4!AN$18),0,Data4!AN$18)</f>
        <v>0</v>
      </c>
      <c r="AH92" s="169">
        <f>IF(ISERROR(Data4!AO$18),0,Data4!AO$18)</f>
        <v>0</v>
      </c>
      <c r="AI92" s="169">
        <f>IF(ISERROR(Data4!AP$18),0,Data4!AP$18)</f>
        <v>0</v>
      </c>
      <c r="AJ92" s="169">
        <f>IF(ISERROR(Data4!AQ$18),0,Data4!AQ$18)</f>
        <v>0</v>
      </c>
      <c r="AO92" s="3"/>
      <c r="AP92" s="3"/>
    </row>
    <row r="93" spans="2:42" hidden="1">
      <c r="B93" s="199" t="s">
        <v>340</v>
      </c>
      <c r="C93" s="181" t="str">
        <f>Data4!D$19</f>
        <v>-</v>
      </c>
      <c r="D93" s="65">
        <f>F93+NPV(FDN,G93:INDEX(G93:AJ93,PAL))</f>
        <v>0</v>
      </c>
      <c r="E93" s="169">
        <f t="shared" si="29"/>
        <v>0</v>
      </c>
      <c r="F93" s="169">
        <f>IF(ISERROR(Data4!M$19),0,Data4!M$19)</f>
        <v>0</v>
      </c>
      <c r="G93" s="169">
        <f>IF(ISERROR(Data4!N$19),0,Data4!N$19)</f>
        <v>0</v>
      </c>
      <c r="H93" s="169">
        <f>IF(ISERROR(Data4!O$19),0,Data4!O$19)</f>
        <v>0</v>
      </c>
      <c r="I93" s="169">
        <f>IF(ISERROR(Data4!P$19),0,Data4!P$19)</f>
        <v>0</v>
      </c>
      <c r="J93" s="169">
        <f>IF(ISERROR(Data4!Q$19),0,Data4!Q$19)</f>
        <v>0</v>
      </c>
      <c r="K93" s="169">
        <f>IF(ISERROR(Data4!R$19),0,Data4!R$19)</f>
        <v>0</v>
      </c>
      <c r="L93" s="169">
        <f>IF(ISERROR(Data4!S$19),0,Data4!S$19)</f>
        <v>0</v>
      </c>
      <c r="M93" s="169">
        <f>IF(ISERROR(Data4!T$19),0,Data4!T$19)</f>
        <v>0</v>
      </c>
      <c r="N93" s="169">
        <f>IF(ISERROR(Data4!U$19),0,Data4!U$19)</f>
        <v>0</v>
      </c>
      <c r="O93" s="169">
        <f>IF(ISERROR(Data4!V$19),0,Data4!V$19)</f>
        <v>0</v>
      </c>
      <c r="P93" s="169">
        <f>IF(ISERROR(Data4!W$19),0,Data4!W$19)</f>
        <v>0</v>
      </c>
      <c r="Q93" s="169">
        <f>IF(ISERROR(Data4!X$19),0,Data4!X$19)</f>
        <v>0</v>
      </c>
      <c r="R93" s="169">
        <f>IF(ISERROR(Data4!Y$19),0,Data4!Y$19)</f>
        <v>0</v>
      </c>
      <c r="S93" s="169">
        <f>IF(ISERROR(Data4!Z$19),0,Data4!Z$19)</f>
        <v>0</v>
      </c>
      <c r="T93" s="169">
        <f>IF(ISERROR(Data4!AA$19),0,Data4!AA$19)</f>
        <v>0</v>
      </c>
      <c r="U93" s="169">
        <f>IF(ISERROR(Data4!AB$19),0,Data4!AB$19)</f>
        <v>0</v>
      </c>
      <c r="V93" s="169">
        <f>IF(ISERROR(Data4!AC$19),0,Data4!AC$19)</f>
        <v>0</v>
      </c>
      <c r="W93" s="169">
        <f>IF(ISERROR(Data4!AD$19),0,Data4!AD$19)</f>
        <v>0</v>
      </c>
      <c r="X93" s="169">
        <f>IF(ISERROR(Data4!AE$19),0,Data4!AE$19)</f>
        <v>0</v>
      </c>
      <c r="Y93" s="169">
        <f>IF(ISERROR(Data4!AF$19),0,Data4!AF$19)</f>
        <v>0</v>
      </c>
      <c r="Z93" s="169">
        <f>IF(ISERROR(Data4!AG$19),0,Data4!AG$19)</f>
        <v>0</v>
      </c>
      <c r="AA93" s="169">
        <f>IF(ISERROR(Data4!AH$19),0,Data4!AH$19)</f>
        <v>0</v>
      </c>
      <c r="AB93" s="169">
        <f>IF(ISERROR(Data4!AI$19),0,Data4!AI$19)</f>
        <v>0</v>
      </c>
      <c r="AC93" s="169">
        <f>IF(ISERROR(Data4!AJ$19),0,Data4!AJ$19)</f>
        <v>0</v>
      </c>
      <c r="AD93" s="169">
        <f>IF(ISERROR(Data4!AK$19),0,Data4!AK$19)</f>
        <v>0</v>
      </c>
      <c r="AE93" s="169">
        <f>IF(ISERROR(Data4!AL$19),0,Data4!AL$19)</f>
        <v>0</v>
      </c>
      <c r="AF93" s="169">
        <f>IF(ISERROR(Data4!AM$19),0,Data4!AM$19)</f>
        <v>0</v>
      </c>
      <c r="AG93" s="169">
        <f>IF(ISERROR(Data4!AN$19),0,Data4!AN$19)</f>
        <v>0</v>
      </c>
      <c r="AH93" s="169">
        <f>IF(ISERROR(Data4!AO$19),0,Data4!AO$19)</f>
        <v>0</v>
      </c>
      <c r="AI93" s="169">
        <f>IF(ISERROR(Data4!AP$19),0,Data4!AP$19)</f>
        <v>0</v>
      </c>
      <c r="AJ93" s="169">
        <f>IF(ISERROR(Data4!AQ$19),0,Data4!AQ$19)</f>
        <v>0</v>
      </c>
      <c r="AO93" s="3"/>
      <c r="AP93" s="3"/>
    </row>
    <row r="94" spans="2:42" hidden="1">
      <c r="B94" s="199" t="s">
        <v>341</v>
      </c>
      <c r="C94" s="181" t="str">
        <f>Data4!D$20</f>
        <v>-</v>
      </c>
      <c r="D94" s="65">
        <f>F94+NPV(FDN,G94:INDEX(G94:AJ94,PAL))</f>
        <v>0</v>
      </c>
      <c r="E94" s="169">
        <f t="shared" si="29"/>
        <v>0</v>
      </c>
      <c r="F94" s="169">
        <f>IF(ISERROR(Data4!M$20),0,Data4!M$20)</f>
        <v>0</v>
      </c>
      <c r="G94" s="169">
        <f>IF(ISERROR(Data4!N$20),0,Data4!N$20)</f>
        <v>0</v>
      </c>
      <c r="H94" s="169">
        <f>IF(ISERROR(Data4!O$20),0,Data4!O$20)</f>
        <v>0</v>
      </c>
      <c r="I94" s="169">
        <f>IF(ISERROR(Data4!P$20),0,Data4!P$20)</f>
        <v>0</v>
      </c>
      <c r="J94" s="169">
        <f>IF(ISERROR(Data4!Q$20),0,Data4!Q$20)</f>
        <v>0</v>
      </c>
      <c r="K94" s="169">
        <f>IF(ISERROR(Data4!R$20),0,Data4!R$20)</f>
        <v>0</v>
      </c>
      <c r="L94" s="169">
        <f>IF(ISERROR(Data4!S$20),0,Data4!S$20)</f>
        <v>0</v>
      </c>
      <c r="M94" s="169">
        <f>IF(ISERROR(Data4!T$20),0,Data4!T$20)</f>
        <v>0</v>
      </c>
      <c r="N94" s="169">
        <f>IF(ISERROR(Data4!U$20),0,Data4!U$20)</f>
        <v>0</v>
      </c>
      <c r="O94" s="169">
        <f>IF(ISERROR(Data4!V$20),0,Data4!V$20)</f>
        <v>0</v>
      </c>
      <c r="P94" s="169">
        <f>IF(ISERROR(Data4!W$20),0,Data4!W$20)</f>
        <v>0</v>
      </c>
      <c r="Q94" s="169">
        <f>IF(ISERROR(Data4!X$20),0,Data4!X$20)</f>
        <v>0</v>
      </c>
      <c r="R94" s="169">
        <f>IF(ISERROR(Data4!Y$20),0,Data4!Y$20)</f>
        <v>0</v>
      </c>
      <c r="S94" s="169">
        <f>IF(ISERROR(Data4!Z$20),0,Data4!Z$20)</f>
        <v>0</v>
      </c>
      <c r="T94" s="169">
        <f>IF(ISERROR(Data4!AA$20),0,Data4!AA$20)</f>
        <v>0</v>
      </c>
      <c r="U94" s="169">
        <f>IF(ISERROR(Data4!AB$20),0,Data4!AB$20)</f>
        <v>0</v>
      </c>
      <c r="V94" s="169">
        <f>IF(ISERROR(Data4!AC$20),0,Data4!AC$20)</f>
        <v>0</v>
      </c>
      <c r="W94" s="169">
        <f>IF(ISERROR(Data4!AD$20),0,Data4!AD$20)</f>
        <v>0</v>
      </c>
      <c r="X94" s="169">
        <f>IF(ISERROR(Data4!AE$20),0,Data4!AE$20)</f>
        <v>0</v>
      </c>
      <c r="Y94" s="169">
        <f>IF(ISERROR(Data4!AF$20),0,Data4!AF$20)</f>
        <v>0</v>
      </c>
      <c r="Z94" s="169">
        <f>IF(ISERROR(Data4!AG$20),0,Data4!AG$20)</f>
        <v>0</v>
      </c>
      <c r="AA94" s="169">
        <f>IF(ISERROR(Data4!AH$20),0,Data4!AH$20)</f>
        <v>0</v>
      </c>
      <c r="AB94" s="169">
        <f>IF(ISERROR(Data4!AI$20),0,Data4!AI$20)</f>
        <v>0</v>
      </c>
      <c r="AC94" s="169">
        <f>IF(ISERROR(Data4!AJ$20),0,Data4!AJ$20)</f>
        <v>0</v>
      </c>
      <c r="AD94" s="169">
        <f>IF(ISERROR(Data4!AK$20),0,Data4!AK$20)</f>
        <v>0</v>
      </c>
      <c r="AE94" s="169">
        <f>IF(ISERROR(Data4!AL$20),0,Data4!AL$20)</f>
        <v>0</v>
      </c>
      <c r="AF94" s="169">
        <f>IF(ISERROR(Data4!AM$20),0,Data4!AM$20)</f>
        <v>0</v>
      </c>
      <c r="AG94" s="169">
        <f>IF(ISERROR(Data4!AN$20),0,Data4!AN$20)</f>
        <v>0</v>
      </c>
      <c r="AH94" s="169">
        <f>IF(ISERROR(Data4!AO$20),0,Data4!AO$20)</f>
        <v>0</v>
      </c>
      <c r="AI94" s="169">
        <f>IF(ISERROR(Data4!AP$20),0,Data4!AP$20)</f>
        <v>0</v>
      </c>
      <c r="AJ94" s="169">
        <f>IF(ISERROR(Data4!AQ$20),0,Data4!AQ$20)</f>
        <v>0</v>
      </c>
      <c r="AO94" s="3"/>
      <c r="AP94" s="3"/>
    </row>
    <row r="95" spans="2:42" hidden="1">
      <c r="B95" s="199" t="s">
        <v>342</v>
      </c>
      <c r="C95" s="181" t="str">
        <f>Data4!D$21</f>
        <v>-</v>
      </c>
      <c r="D95" s="65">
        <f>F95+NPV(FDN,G95:INDEX(G95:AJ95,PAL))</f>
        <v>0</v>
      </c>
      <c r="E95" s="169">
        <f t="shared" si="29"/>
        <v>0</v>
      </c>
      <c r="F95" s="169">
        <f>IF(ISERROR(Data4!M$21),0,Data4!M$21)</f>
        <v>0</v>
      </c>
      <c r="G95" s="169">
        <f>IF(ISERROR(Data4!N$21),0,Data4!N$21)</f>
        <v>0</v>
      </c>
      <c r="H95" s="169">
        <f>IF(ISERROR(Data4!O$21),0,Data4!O$21)</f>
        <v>0</v>
      </c>
      <c r="I95" s="169">
        <f>IF(ISERROR(Data4!P$21),0,Data4!P$21)</f>
        <v>0</v>
      </c>
      <c r="J95" s="169">
        <f>IF(ISERROR(Data4!Q$21),0,Data4!Q$21)</f>
        <v>0</v>
      </c>
      <c r="K95" s="169">
        <f>IF(ISERROR(Data4!R$21),0,Data4!R$21)</f>
        <v>0</v>
      </c>
      <c r="L95" s="169">
        <f>IF(ISERROR(Data4!S$21),0,Data4!S$21)</f>
        <v>0</v>
      </c>
      <c r="M95" s="169">
        <f>IF(ISERROR(Data4!T$21),0,Data4!T$21)</f>
        <v>0</v>
      </c>
      <c r="N95" s="169">
        <f>IF(ISERROR(Data4!U$21),0,Data4!U$21)</f>
        <v>0</v>
      </c>
      <c r="O95" s="169">
        <f>IF(ISERROR(Data4!V$21),0,Data4!V$21)</f>
        <v>0</v>
      </c>
      <c r="P95" s="169">
        <f>IF(ISERROR(Data4!W$21),0,Data4!W$21)</f>
        <v>0</v>
      </c>
      <c r="Q95" s="169">
        <f>IF(ISERROR(Data4!X$21),0,Data4!X$21)</f>
        <v>0</v>
      </c>
      <c r="R95" s="169">
        <f>IF(ISERROR(Data4!Y$21),0,Data4!Y$21)</f>
        <v>0</v>
      </c>
      <c r="S95" s="169">
        <f>IF(ISERROR(Data4!Z$21),0,Data4!Z$21)</f>
        <v>0</v>
      </c>
      <c r="T95" s="169">
        <f>IF(ISERROR(Data4!AA$21),0,Data4!AA$21)</f>
        <v>0</v>
      </c>
      <c r="U95" s="169">
        <f>IF(ISERROR(Data4!AB$21),0,Data4!AB$21)</f>
        <v>0</v>
      </c>
      <c r="V95" s="169">
        <f>IF(ISERROR(Data4!AC$21),0,Data4!AC$21)</f>
        <v>0</v>
      </c>
      <c r="W95" s="169">
        <f>IF(ISERROR(Data4!AD$21),0,Data4!AD$21)</f>
        <v>0</v>
      </c>
      <c r="X95" s="169">
        <f>IF(ISERROR(Data4!AE$21),0,Data4!AE$21)</f>
        <v>0</v>
      </c>
      <c r="Y95" s="169">
        <f>IF(ISERROR(Data4!AF$21),0,Data4!AF$21)</f>
        <v>0</v>
      </c>
      <c r="Z95" s="169">
        <f>IF(ISERROR(Data4!AG$21),0,Data4!AG$21)</f>
        <v>0</v>
      </c>
      <c r="AA95" s="169">
        <f>IF(ISERROR(Data4!AH$21),0,Data4!AH$21)</f>
        <v>0</v>
      </c>
      <c r="AB95" s="169">
        <f>IF(ISERROR(Data4!AI$21),0,Data4!AI$21)</f>
        <v>0</v>
      </c>
      <c r="AC95" s="169">
        <f>IF(ISERROR(Data4!AJ$21),0,Data4!AJ$21)</f>
        <v>0</v>
      </c>
      <c r="AD95" s="169">
        <f>IF(ISERROR(Data4!AK$21),0,Data4!AK$21)</f>
        <v>0</v>
      </c>
      <c r="AE95" s="169">
        <f>IF(ISERROR(Data4!AL$21),0,Data4!AL$21)</f>
        <v>0</v>
      </c>
      <c r="AF95" s="169">
        <f>IF(ISERROR(Data4!AM$21),0,Data4!AM$21)</f>
        <v>0</v>
      </c>
      <c r="AG95" s="169">
        <f>IF(ISERROR(Data4!AN$21),0,Data4!AN$21)</f>
        <v>0</v>
      </c>
      <c r="AH95" s="169">
        <f>IF(ISERROR(Data4!AO$21),0,Data4!AO$21)</f>
        <v>0</v>
      </c>
      <c r="AI95" s="169">
        <f>IF(ISERROR(Data4!AP$21),0,Data4!AP$21)</f>
        <v>0</v>
      </c>
      <c r="AJ95" s="169">
        <f>IF(ISERROR(Data4!AQ$21),0,Data4!AQ$21)</f>
        <v>0</v>
      </c>
      <c r="AO95" s="3"/>
      <c r="AP95" s="3"/>
    </row>
    <row r="96" spans="2:42" hidden="1">
      <c r="B96" s="199" t="s">
        <v>343</v>
      </c>
      <c r="C96" s="181" t="str">
        <f>Data4!D$22</f>
        <v>-</v>
      </c>
      <c r="D96" s="65">
        <f>F96+NPV(FDN,G96:INDEX(G96:AJ96,PAL))</f>
        <v>0</v>
      </c>
      <c r="E96" s="169">
        <f t="shared" si="29"/>
        <v>0</v>
      </c>
      <c r="F96" s="169">
        <f>IF(ISERROR(Data4!M$22),0,Data4!M$22)</f>
        <v>0</v>
      </c>
      <c r="G96" s="169">
        <f>IF(ISERROR(Data4!N$22),0,Data4!N$22)</f>
        <v>0</v>
      </c>
      <c r="H96" s="169">
        <f>IF(ISERROR(Data4!O$22),0,Data4!O$22)</f>
        <v>0</v>
      </c>
      <c r="I96" s="169">
        <f>IF(ISERROR(Data4!P$22),0,Data4!P$22)</f>
        <v>0</v>
      </c>
      <c r="J96" s="169">
        <f>IF(ISERROR(Data4!Q$22),0,Data4!Q$22)</f>
        <v>0</v>
      </c>
      <c r="K96" s="169">
        <f>IF(ISERROR(Data4!R$22),0,Data4!R$22)</f>
        <v>0</v>
      </c>
      <c r="L96" s="169">
        <f>IF(ISERROR(Data4!S$22),0,Data4!S$22)</f>
        <v>0</v>
      </c>
      <c r="M96" s="169">
        <f>IF(ISERROR(Data4!T$22),0,Data4!T$22)</f>
        <v>0</v>
      </c>
      <c r="N96" s="169">
        <f>IF(ISERROR(Data4!U$22),0,Data4!U$22)</f>
        <v>0</v>
      </c>
      <c r="O96" s="169">
        <f>IF(ISERROR(Data4!V$22),0,Data4!V$22)</f>
        <v>0</v>
      </c>
      <c r="P96" s="169">
        <f>IF(ISERROR(Data4!W$22),0,Data4!W$22)</f>
        <v>0</v>
      </c>
      <c r="Q96" s="169">
        <f>IF(ISERROR(Data4!X$22),0,Data4!X$22)</f>
        <v>0</v>
      </c>
      <c r="R96" s="169">
        <f>IF(ISERROR(Data4!Y$22),0,Data4!Y$22)</f>
        <v>0</v>
      </c>
      <c r="S96" s="169">
        <f>IF(ISERROR(Data4!Z$22),0,Data4!Z$22)</f>
        <v>0</v>
      </c>
      <c r="T96" s="169">
        <f>IF(ISERROR(Data4!AA$22),0,Data4!AA$22)</f>
        <v>0</v>
      </c>
      <c r="U96" s="169">
        <f>IF(ISERROR(Data4!AB$22),0,Data4!AB$22)</f>
        <v>0</v>
      </c>
      <c r="V96" s="169">
        <f>IF(ISERROR(Data4!AC$22),0,Data4!AC$22)</f>
        <v>0</v>
      </c>
      <c r="W96" s="169">
        <f>IF(ISERROR(Data4!AD$22),0,Data4!AD$22)</f>
        <v>0</v>
      </c>
      <c r="X96" s="169">
        <f>IF(ISERROR(Data4!AE$22),0,Data4!AE$22)</f>
        <v>0</v>
      </c>
      <c r="Y96" s="169">
        <f>IF(ISERROR(Data4!AF$22),0,Data4!AF$22)</f>
        <v>0</v>
      </c>
      <c r="Z96" s="169">
        <f>IF(ISERROR(Data4!AG$22),0,Data4!AG$22)</f>
        <v>0</v>
      </c>
      <c r="AA96" s="169">
        <f>IF(ISERROR(Data4!AH$22),0,Data4!AH$22)</f>
        <v>0</v>
      </c>
      <c r="AB96" s="169">
        <f>IF(ISERROR(Data4!AI$22),0,Data4!AI$22)</f>
        <v>0</v>
      </c>
      <c r="AC96" s="169">
        <f>IF(ISERROR(Data4!AJ$22),0,Data4!AJ$22)</f>
        <v>0</v>
      </c>
      <c r="AD96" s="169">
        <f>IF(ISERROR(Data4!AK$22),0,Data4!AK$22)</f>
        <v>0</v>
      </c>
      <c r="AE96" s="169">
        <f>IF(ISERROR(Data4!AL$22),0,Data4!AL$22)</f>
        <v>0</v>
      </c>
      <c r="AF96" s="169">
        <f>IF(ISERROR(Data4!AM$22),0,Data4!AM$22)</f>
        <v>0</v>
      </c>
      <c r="AG96" s="169">
        <f>IF(ISERROR(Data4!AN$22),0,Data4!AN$22)</f>
        <v>0</v>
      </c>
      <c r="AH96" s="169">
        <f>IF(ISERROR(Data4!AO$22),0,Data4!AO$22)</f>
        <v>0</v>
      </c>
      <c r="AI96" s="169">
        <f>IF(ISERROR(Data4!AP$22),0,Data4!AP$22)</f>
        <v>0</v>
      </c>
      <c r="AJ96" s="169">
        <f>IF(ISERROR(Data4!AQ$22),0,Data4!AQ$22)</f>
        <v>0</v>
      </c>
      <c r="AO96" s="3"/>
      <c r="AP96" s="3"/>
    </row>
    <row r="97" spans="2:42" hidden="1">
      <c r="B97" s="66" t="s">
        <v>53</v>
      </c>
      <c r="C97" s="180" t="str">
        <f>IF(Kalba="EN",Data2!C$76,Data2!B$76) &amp; " "&amp; IF(Kalba="EN",Data2!C$77,Data2!B$77)</f>
        <v>SE žala (pasirinkite SE žalos komponentą)</v>
      </c>
      <c r="D97" s="62">
        <f t="shared" ref="D97:AJ97" si="30">ROUND(SUM(D98:D100),0)</f>
        <v>0</v>
      </c>
      <c r="E97" s="62">
        <f t="shared" si="30"/>
        <v>0</v>
      </c>
      <c r="F97" s="62">
        <f t="shared" si="30"/>
        <v>0</v>
      </c>
      <c r="G97" s="62">
        <f t="shared" si="30"/>
        <v>0</v>
      </c>
      <c r="H97" s="62">
        <f t="shared" si="30"/>
        <v>0</v>
      </c>
      <c r="I97" s="62">
        <f t="shared" si="30"/>
        <v>0</v>
      </c>
      <c r="J97" s="62">
        <f t="shared" si="30"/>
        <v>0</v>
      </c>
      <c r="K97" s="62">
        <f t="shared" si="30"/>
        <v>0</v>
      </c>
      <c r="L97" s="62">
        <f t="shared" si="30"/>
        <v>0</v>
      </c>
      <c r="M97" s="62">
        <f t="shared" si="30"/>
        <v>0</v>
      </c>
      <c r="N97" s="62">
        <f t="shared" si="30"/>
        <v>0</v>
      </c>
      <c r="O97" s="62">
        <f t="shared" si="30"/>
        <v>0</v>
      </c>
      <c r="P97" s="62">
        <f t="shared" si="30"/>
        <v>0</v>
      </c>
      <c r="Q97" s="62">
        <f t="shared" si="30"/>
        <v>0</v>
      </c>
      <c r="R97" s="62">
        <f t="shared" si="30"/>
        <v>0</v>
      </c>
      <c r="S97" s="62">
        <f t="shared" si="30"/>
        <v>0</v>
      </c>
      <c r="T97" s="62">
        <f t="shared" si="30"/>
        <v>0</v>
      </c>
      <c r="U97" s="62">
        <f t="shared" si="30"/>
        <v>0</v>
      </c>
      <c r="V97" s="62">
        <f t="shared" si="30"/>
        <v>0</v>
      </c>
      <c r="W97" s="62">
        <f t="shared" si="30"/>
        <v>0</v>
      </c>
      <c r="X97" s="62">
        <f t="shared" si="30"/>
        <v>0</v>
      </c>
      <c r="Y97" s="62">
        <f t="shared" si="30"/>
        <v>0</v>
      </c>
      <c r="Z97" s="62">
        <f t="shared" si="30"/>
        <v>0</v>
      </c>
      <c r="AA97" s="62">
        <f t="shared" si="30"/>
        <v>0</v>
      </c>
      <c r="AB97" s="62">
        <f t="shared" si="30"/>
        <v>0</v>
      </c>
      <c r="AC97" s="62">
        <f t="shared" si="30"/>
        <v>0</v>
      </c>
      <c r="AD97" s="62">
        <f t="shared" si="30"/>
        <v>0</v>
      </c>
      <c r="AE97" s="62">
        <f t="shared" si="30"/>
        <v>0</v>
      </c>
      <c r="AF97" s="62">
        <f t="shared" si="30"/>
        <v>0</v>
      </c>
      <c r="AG97" s="62">
        <f t="shared" si="30"/>
        <v>0</v>
      </c>
      <c r="AH97" s="62">
        <f t="shared" si="30"/>
        <v>0</v>
      </c>
      <c r="AI97" s="62">
        <f t="shared" si="30"/>
        <v>0</v>
      </c>
      <c r="AJ97" s="62">
        <f t="shared" si="30"/>
        <v>0</v>
      </c>
      <c r="AO97" s="3"/>
      <c r="AP97" s="3"/>
    </row>
    <row r="98" spans="2:42" hidden="1">
      <c r="B98" s="199" t="s">
        <v>344</v>
      </c>
      <c r="C98" s="181" t="str">
        <f>Data4!D$24</f>
        <v>-</v>
      </c>
      <c r="D98" s="65">
        <f>F98+NPV(FDN,G98:INDEX(G98:AJ98,PAL))</f>
        <v>0</v>
      </c>
      <c r="E98" s="65">
        <f>SUMIF($F$5:$AJ$5,"&lt;="&amp;PAL,$F98:$AJ98)</f>
        <v>0</v>
      </c>
      <c r="F98" s="169">
        <f>IF(ISERROR(Data4!M$24),0,Data4!M$24)</f>
        <v>0</v>
      </c>
      <c r="G98" s="169">
        <f>IF(ISERROR(Data4!N$24),0,Data4!N$24)</f>
        <v>0</v>
      </c>
      <c r="H98" s="169">
        <f>IF(ISERROR(Data4!O$24),0,Data4!O$24)</f>
        <v>0</v>
      </c>
      <c r="I98" s="169">
        <f>IF(ISERROR(Data4!P$24),0,Data4!P$24)</f>
        <v>0</v>
      </c>
      <c r="J98" s="169">
        <f>IF(ISERROR(Data4!Q$24),0,Data4!Q$24)</f>
        <v>0</v>
      </c>
      <c r="K98" s="169">
        <f>IF(ISERROR(Data4!R$24),0,Data4!R$24)</f>
        <v>0</v>
      </c>
      <c r="L98" s="169">
        <f>IF(ISERROR(Data4!S$24),0,Data4!S$24)</f>
        <v>0</v>
      </c>
      <c r="M98" s="169">
        <f>IF(ISERROR(Data4!T$24),0,Data4!T$24)</f>
        <v>0</v>
      </c>
      <c r="N98" s="169">
        <f>IF(ISERROR(Data4!U$24),0,Data4!U$24)</f>
        <v>0</v>
      </c>
      <c r="O98" s="169">
        <f>IF(ISERROR(Data4!V$24),0,Data4!V$24)</f>
        <v>0</v>
      </c>
      <c r="P98" s="169">
        <f>IF(ISERROR(Data4!W$24),0,Data4!W$24)</f>
        <v>0</v>
      </c>
      <c r="Q98" s="169">
        <f>IF(ISERROR(Data4!X$24),0,Data4!X$24)</f>
        <v>0</v>
      </c>
      <c r="R98" s="169">
        <f>IF(ISERROR(Data4!Y$24),0,Data4!Y$24)</f>
        <v>0</v>
      </c>
      <c r="S98" s="169">
        <f>IF(ISERROR(Data4!Z$24),0,Data4!Z$24)</f>
        <v>0</v>
      </c>
      <c r="T98" s="169">
        <f>IF(ISERROR(Data4!AA$24),0,Data4!AA$24)</f>
        <v>0</v>
      </c>
      <c r="U98" s="169">
        <f>IF(ISERROR(Data4!AB$24),0,Data4!AB$24)</f>
        <v>0</v>
      </c>
      <c r="V98" s="169">
        <f>IF(ISERROR(Data4!AC$24),0,Data4!AC$24)</f>
        <v>0</v>
      </c>
      <c r="W98" s="169">
        <f>IF(ISERROR(Data4!AD$24),0,Data4!AD$24)</f>
        <v>0</v>
      </c>
      <c r="X98" s="169">
        <f>IF(ISERROR(Data4!AE$24),0,Data4!AE$24)</f>
        <v>0</v>
      </c>
      <c r="Y98" s="169">
        <f>IF(ISERROR(Data4!AF$24),0,Data4!AF$24)</f>
        <v>0</v>
      </c>
      <c r="Z98" s="169">
        <f>IF(ISERROR(Data4!AG$24),0,Data4!AG$24)</f>
        <v>0</v>
      </c>
      <c r="AA98" s="169">
        <f>IF(ISERROR(Data4!AH$24),0,Data4!AH$24)</f>
        <v>0</v>
      </c>
      <c r="AB98" s="169">
        <f>IF(ISERROR(Data4!AI$24),0,Data4!AI$24)</f>
        <v>0</v>
      </c>
      <c r="AC98" s="169">
        <f>IF(ISERROR(Data4!AJ$24),0,Data4!AJ$24)</f>
        <v>0</v>
      </c>
      <c r="AD98" s="169">
        <f>IF(ISERROR(Data4!AK$24),0,Data4!AK$24)</f>
        <v>0</v>
      </c>
      <c r="AE98" s="169">
        <f>IF(ISERROR(Data4!AL$24),0,Data4!AL$24)</f>
        <v>0</v>
      </c>
      <c r="AF98" s="169">
        <f>IF(ISERROR(Data4!AM$24),0,Data4!AM$24)</f>
        <v>0</v>
      </c>
      <c r="AG98" s="169">
        <f>IF(ISERROR(Data4!AN$24),0,Data4!AN$24)</f>
        <v>0</v>
      </c>
      <c r="AH98" s="169">
        <f>IF(ISERROR(Data4!AO$24),0,Data4!AO$24)</f>
        <v>0</v>
      </c>
      <c r="AI98" s="169">
        <f>IF(ISERROR(Data4!AP$24),0,Data4!AP$24)</f>
        <v>0</v>
      </c>
      <c r="AJ98" s="169">
        <f>IF(ISERROR(Data4!AQ$24),0,Data4!AQ$24)</f>
        <v>0</v>
      </c>
      <c r="AO98" s="3"/>
      <c r="AP98" s="3"/>
    </row>
    <row r="99" spans="2:42" hidden="1">
      <c r="B99" s="199" t="s">
        <v>345</v>
      </c>
      <c r="C99" s="181" t="str">
        <f>Data4!D$25</f>
        <v>-</v>
      </c>
      <c r="D99" s="65">
        <f>F99+NPV(FDN,G99:INDEX(G99:AJ99,PAL))</f>
        <v>0</v>
      </c>
      <c r="E99" s="65">
        <f>SUMIF($F$5:$AJ$5,"&lt;="&amp;PAL,$F99:$AJ99)</f>
        <v>0</v>
      </c>
      <c r="F99" s="169">
        <f>IF(ISERROR(Data4!M$25),0,Data4!M$25)</f>
        <v>0</v>
      </c>
      <c r="G99" s="169">
        <f>IF(ISERROR(Data4!N$25),0,Data4!N$25)</f>
        <v>0</v>
      </c>
      <c r="H99" s="169">
        <f>IF(ISERROR(Data4!O$25),0,Data4!O$25)</f>
        <v>0</v>
      </c>
      <c r="I99" s="169">
        <f>IF(ISERROR(Data4!P$25),0,Data4!P$25)</f>
        <v>0</v>
      </c>
      <c r="J99" s="169">
        <f>IF(ISERROR(Data4!Q$25),0,Data4!Q$25)</f>
        <v>0</v>
      </c>
      <c r="K99" s="169">
        <f>IF(ISERROR(Data4!R$25),0,Data4!R$25)</f>
        <v>0</v>
      </c>
      <c r="L99" s="169">
        <f>IF(ISERROR(Data4!S$25),0,Data4!S$25)</f>
        <v>0</v>
      </c>
      <c r="M99" s="169">
        <f>IF(ISERROR(Data4!T$25),0,Data4!T$25)</f>
        <v>0</v>
      </c>
      <c r="N99" s="169">
        <f>IF(ISERROR(Data4!U$25),0,Data4!U$25)</f>
        <v>0</v>
      </c>
      <c r="O99" s="169">
        <f>IF(ISERROR(Data4!V$25),0,Data4!V$25)</f>
        <v>0</v>
      </c>
      <c r="P99" s="169">
        <f>IF(ISERROR(Data4!W$25),0,Data4!W$25)</f>
        <v>0</v>
      </c>
      <c r="Q99" s="169">
        <f>IF(ISERROR(Data4!X$25),0,Data4!X$25)</f>
        <v>0</v>
      </c>
      <c r="R99" s="169">
        <f>IF(ISERROR(Data4!Y$25),0,Data4!Y$25)</f>
        <v>0</v>
      </c>
      <c r="S99" s="169">
        <f>IF(ISERROR(Data4!Z$25),0,Data4!Z$25)</f>
        <v>0</v>
      </c>
      <c r="T99" s="169">
        <f>IF(ISERROR(Data4!AA$25),0,Data4!AA$25)</f>
        <v>0</v>
      </c>
      <c r="U99" s="169">
        <f>IF(ISERROR(Data4!AB$25),0,Data4!AB$25)</f>
        <v>0</v>
      </c>
      <c r="V99" s="169">
        <f>IF(ISERROR(Data4!AC$25),0,Data4!AC$25)</f>
        <v>0</v>
      </c>
      <c r="W99" s="169">
        <f>IF(ISERROR(Data4!AD$25),0,Data4!AD$25)</f>
        <v>0</v>
      </c>
      <c r="X99" s="169">
        <f>IF(ISERROR(Data4!AE$25),0,Data4!AE$25)</f>
        <v>0</v>
      </c>
      <c r="Y99" s="169">
        <f>IF(ISERROR(Data4!AF$25),0,Data4!AF$25)</f>
        <v>0</v>
      </c>
      <c r="Z99" s="169">
        <f>IF(ISERROR(Data4!AG$25),0,Data4!AG$25)</f>
        <v>0</v>
      </c>
      <c r="AA99" s="169">
        <f>IF(ISERROR(Data4!AH$25),0,Data4!AH$25)</f>
        <v>0</v>
      </c>
      <c r="AB99" s="169">
        <f>IF(ISERROR(Data4!AI$25),0,Data4!AI$25)</f>
        <v>0</v>
      </c>
      <c r="AC99" s="169">
        <f>IF(ISERROR(Data4!AJ$25),0,Data4!AJ$25)</f>
        <v>0</v>
      </c>
      <c r="AD99" s="169">
        <f>IF(ISERROR(Data4!AK$25),0,Data4!AK$25)</f>
        <v>0</v>
      </c>
      <c r="AE99" s="169">
        <f>IF(ISERROR(Data4!AL$25),0,Data4!AL$25)</f>
        <v>0</v>
      </c>
      <c r="AF99" s="169">
        <f>IF(ISERROR(Data4!AM$25),0,Data4!AM$25)</f>
        <v>0</v>
      </c>
      <c r="AG99" s="169">
        <f>IF(ISERROR(Data4!AN$25),0,Data4!AN$25)</f>
        <v>0</v>
      </c>
      <c r="AH99" s="169">
        <f>IF(ISERROR(Data4!AO$25),0,Data4!AO$25)</f>
        <v>0</v>
      </c>
      <c r="AI99" s="169">
        <f>IF(ISERROR(Data4!AP$25),0,Data4!AP$25)</f>
        <v>0</v>
      </c>
      <c r="AJ99" s="169">
        <f>IF(ISERROR(Data4!AQ$25),0,Data4!AQ$25)</f>
        <v>0</v>
      </c>
      <c r="AO99" s="3"/>
      <c r="AP99" s="3"/>
    </row>
    <row r="100" spans="2:42" hidden="1">
      <c r="B100" s="199" t="s">
        <v>346</v>
      </c>
      <c r="C100" s="181" t="str">
        <f>Data4!D$26</f>
        <v>-</v>
      </c>
      <c r="D100" s="65">
        <f>F100+NPV(FDN,G100:INDEX(G100:AJ100,PAL))</f>
        <v>0</v>
      </c>
      <c r="E100" s="65">
        <f>SUMIF($F$5:$AJ$5,"&lt;="&amp;PAL,$F100:$AJ100)</f>
        <v>0</v>
      </c>
      <c r="F100" s="169">
        <f>IF(ISERROR(Data4!M$26),0,Data4!M$26)</f>
        <v>0</v>
      </c>
      <c r="G100" s="169">
        <f>IF(ISERROR(Data4!N$26),0,Data4!N$26)</f>
        <v>0</v>
      </c>
      <c r="H100" s="169">
        <f>IF(ISERROR(Data4!O$26),0,Data4!O$26)</f>
        <v>0</v>
      </c>
      <c r="I100" s="169">
        <f>IF(ISERROR(Data4!P$26),0,Data4!P$26)</f>
        <v>0</v>
      </c>
      <c r="J100" s="169">
        <f>IF(ISERROR(Data4!Q$26),0,Data4!Q$26)</f>
        <v>0</v>
      </c>
      <c r="K100" s="169">
        <f>IF(ISERROR(Data4!R$26),0,Data4!R$26)</f>
        <v>0</v>
      </c>
      <c r="L100" s="169">
        <f>IF(ISERROR(Data4!S$26),0,Data4!S$26)</f>
        <v>0</v>
      </c>
      <c r="M100" s="169">
        <f>IF(ISERROR(Data4!T$26),0,Data4!T$26)</f>
        <v>0</v>
      </c>
      <c r="N100" s="169">
        <f>IF(ISERROR(Data4!U$26),0,Data4!U$26)</f>
        <v>0</v>
      </c>
      <c r="O100" s="169">
        <f>IF(ISERROR(Data4!V$26),0,Data4!V$26)</f>
        <v>0</v>
      </c>
      <c r="P100" s="169">
        <f>IF(ISERROR(Data4!W$26),0,Data4!W$26)</f>
        <v>0</v>
      </c>
      <c r="Q100" s="169">
        <f>IF(ISERROR(Data4!X$26),0,Data4!X$26)</f>
        <v>0</v>
      </c>
      <c r="R100" s="169">
        <f>IF(ISERROR(Data4!Y$26),0,Data4!Y$26)</f>
        <v>0</v>
      </c>
      <c r="S100" s="169">
        <f>IF(ISERROR(Data4!Z$26),0,Data4!Z$26)</f>
        <v>0</v>
      </c>
      <c r="T100" s="169">
        <f>IF(ISERROR(Data4!AA$26),0,Data4!AA$26)</f>
        <v>0</v>
      </c>
      <c r="U100" s="169">
        <f>IF(ISERROR(Data4!AB$26),0,Data4!AB$26)</f>
        <v>0</v>
      </c>
      <c r="V100" s="169">
        <f>IF(ISERROR(Data4!AC$26),0,Data4!AC$26)</f>
        <v>0</v>
      </c>
      <c r="W100" s="169">
        <f>IF(ISERROR(Data4!AD$26),0,Data4!AD$26)</f>
        <v>0</v>
      </c>
      <c r="X100" s="169">
        <f>IF(ISERROR(Data4!AE$26),0,Data4!AE$26)</f>
        <v>0</v>
      </c>
      <c r="Y100" s="169">
        <f>IF(ISERROR(Data4!AF$26),0,Data4!AF$26)</f>
        <v>0</v>
      </c>
      <c r="Z100" s="169">
        <f>IF(ISERROR(Data4!AG$26),0,Data4!AG$26)</f>
        <v>0</v>
      </c>
      <c r="AA100" s="169">
        <f>IF(ISERROR(Data4!AH$26),0,Data4!AH$26)</f>
        <v>0</v>
      </c>
      <c r="AB100" s="169">
        <f>IF(ISERROR(Data4!AI$26),0,Data4!AI$26)</f>
        <v>0</v>
      </c>
      <c r="AC100" s="169">
        <f>IF(ISERROR(Data4!AJ$26),0,Data4!AJ$26)</f>
        <v>0</v>
      </c>
      <c r="AD100" s="169">
        <f>IF(ISERROR(Data4!AK$26),0,Data4!AK$26)</f>
        <v>0</v>
      </c>
      <c r="AE100" s="169">
        <f>IF(ISERROR(Data4!AL$26),0,Data4!AL$26)</f>
        <v>0</v>
      </c>
      <c r="AF100" s="169">
        <f>IF(ISERROR(Data4!AM$26),0,Data4!AM$26)</f>
        <v>0</v>
      </c>
      <c r="AG100" s="169">
        <f>IF(ISERROR(Data4!AN$26),0,Data4!AN$26)</f>
        <v>0</v>
      </c>
      <c r="AH100" s="169">
        <f>IF(ISERROR(Data4!AO$26),0,Data4!AO$26)</f>
        <v>0</v>
      </c>
      <c r="AI100" s="169">
        <f>IF(ISERROR(Data4!AP$26),0,Data4!AP$26)</f>
        <v>0</v>
      </c>
      <c r="AJ100" s="169">
        <f>IF(ISERROR(Data4!AQ$26),0,Data4!AQ$26)</f>
        <v>0</v>
      </c>
      <c r="AO100" s="3"/>
      <c r="AP100" s="3"/>
    </row>
  </sheetData>
  <sheetProtection algorithmName="SHA-512" hashValue="rQgxZEowx5gYKqIEbm/Cw3uGjO4NMq5+98NQ//mcvEI/QbZU7u8pg4khby8ZvGebvG3ICFxrJs5Tthk/zVUQOA==" saltValue="3GA3mfP0zFZwlzq1QGqe3w==" spinCount="100000" sheet="1" objects="1" scenarios="1"/>
  <mergeCells count="5">
    <mergeCell ref="AP4:AY4"/>
    <mergeCell ref="C2:E2"/>
    <mergeCell ref="C3:E3"/>
    <mergeCell ref="B86:C86"/>
    <mergeCell ref="C4:E4"/>
  </mergeCells>
  <conditionalFormatting sqref="B7:C59">
    <cfRule type="expression" dxfId="239" priority="9" stopIfTrue="1">
      <formula>$AO7=1</formula>
    </cfRule>
  </conditionalFormatting>
  <conditionalFormatting sqref="C4:E4">
    <cfRule type="expression" dxfId="238" priority="8" stopIfTrue="1">
      <formula>LEN($C$4)&gt;0</formula>
    </cfRule>
  </conditionalFormatting>
  <conditionalFormatting sqref="B88:C100">
    <cfRule type="expression" dxfId="237" priority="10" stopIfTrue="1">
      <formula>#REF!=1</formula>
    </cfRule>
  </conditionalFormatting>
  <dataValidations xWindow="518" yWindow="608" count="2">
    <dataValidation type="decimal" allowBlank="1" showInputMessage="1" showErrorMessage="1" sqref="F18:AJ20 F23:AJ29 F33:AJ33 F37:AJ40 F42:AJ43 F45:AJ46 F90:AJ96 F98:AJ100 F49:AJ55 F57:AJ59 F8:AJ16">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23622047244094491" right="0.23622047244094491" top="0.74803149606299213" bottom="0.74803149606299213" header="0.31496062992125984" footer="0.31496062992125984"/>
  <pageSetup paperSize="9" scale="44" fitToWidth="2" orientation="landscape" r:id="rId1"/>
  <drawing r:id="rId2"/>
  <extLst>
    <ext xmlns:x14="http://schemas.microsoft.com/office/spreadsheetml/2009/9/main" uri="{CCE6A557-97BC-4b89-ADB6-D9C93CAAB3DF}">
      <x14:dataValidations xmlns:xm="http://schemas.microsoft.com/office/excel/2006/main" xWindow="518" yWindow="608" count="3">
        <x14:dataValidation type="list" allowBlank="1" showInputMessage="1" showErrorMessage="1" prompt="Prašome naudos komponentą pasirinkti iš esamo sąrašo. Jeigu sąrašas tusčias, jūs pasirinkote visus galimus naudos kompentus prieš tai. ">
          <x14:formula1>
            <xm:f>IF(Data0!$BE$2&lt;&gt;"",OFFSET(Data0!$BE$1,INDEX( MATCH(1,(--(Data0!$BE$2:$BE$61&lt;&gt;"")),0),1),0,SUMPRODUCT(--(LEN(Data0!$BE$2:$BE$61)&gt;0)),1),OFFSET(Data0!$BE$2,INDEX( MATCH(1,(--(Data0!$BE$3:$BE$61&lt;&gt;"")),0),1),0,SUMPRODUCT(--(LEN(Data0!$BE$3:$BE$61)&gt;0)),1))</xm:f>
          </x14:formula1>
          <xm:sqref>C50:C55</xm:sqref>
        </x14:dataValidation>
        <x14:dataValidation type="list" allowBlank="1" showInputMessage="1" showErrorMessage="1" prompt="Prašome naudos komponentą pasirinkti iš siūlomo sąrašo. Jeigu sąrašas tusčias, jūs jau esate pasirinkę visus galimus naudos kompentus.">
          <x14:formula1>
            <xm:f>IF(Data0!$BE$2&lt;&gt;"",OFFSET(Data0!$BE$1,INDEX( MATCH(1,(--(Data0!$BE$2:$BE$61&lt;&gt;"")),0),1),0,SUMPRODUCT(--(LEN(Data0!$BE$2:$BE$61)&gt;0)),1),OFFSET(Data0!$BE$2,INDEX( MATCH(1,(--(Data0!$BE$3:$BE$61&lt;&gt;"")),0),1),0,SUMPRODUCT(--(LEN(Data0!$BE$3:$BE$61)&gt;0)),1))</xm:f>
          </x14:formula1>
          <xm:sqref>C49</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IF(Data0!$BG$2&lt;&gt;"",OFFSET(Data0!$BG$1,INDEX( MATCH(1,(--(Data0!$BG$2:$BG$61&lt;&gt;"")),0),1),0,SUMPRODUCT(--(LEN(Data0!$BG$2:$BG$61)&gt;0)),1),OFFSET(Data0!$BG$2,INDEX( MATCH(1,(--(Data0!$BG$3:$BG$61&lt;&gt;"")),0),1),0,SUMPRODUCT(--(LEN(Data0!$BG$3:$BG$61)&gt;0)),1))</xm:f>
          </x14:formula1>
          <xm:sqref>C57:C59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tabColor rgb="FF003366"/>
    <pageSetUpPr fitToPage="1"/>
  </sheetPr>
  <dimension ref="B1:BC100"/>
  <sheetViews>
    <sheetView showGridLines="0" showRowColHeaders="0" workbookViewId="0">
      <pane xSplit="5" ySplit="6" topLeftCell="F7" activePane="bottomRight" state="frozen"/>
      <selection activeCell="I14" sqref="I14:P14"/>
      <selection pane="topRight" activeCell="I14" sqref="I14:P14"/>
      <selection pane="bottomLeft" activeCell="I14" sqref="I14:P14"/>
      <selection pane="bottomRight" activeCell="E6" sqref="E6"/>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6" customWidth="1"/>
    <col min="32" max="36" width="12.7109375" style="26" hidden="1" customWidth="1"/>
    <col min="37" max="37" width="1.28515625" style="3" customWidth="1"/>
    <col min="38" max="39" width="9.140625" style="3" hidden="1" customWidth="1"/>
    <col min="40" max="40" width="25.5703125" style="3" hidden="1" customWidth="1"/>
    <col min="41" max="41" width="27.5703125" style="26" hidden="1" customWidth="1"/>
    <col min="42" max="42" width="9.140625" style="52"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6"/>
      <c r="AW1" s="26"/>
      <c r="AX1" s="26"/>
      <c r="AY1" s="26"/>
      <c r="AZ1" s="26"/>
      <c r="BA1" s="26"/>
      <c r="BB1" s="26"/>
      <c r="BC1" s="26"/>
    </row>
    <row r="2" spans="2:55" ht="27.75" customHeight="1">
      <c r="B2" s="164"/>
      <c r="C2" s="929" t="str">
        <f>UPPER('1'!I36)&amp;"
"&amp;UPPER('1'!I37)</f>
        <v xml:space="preserve">PAGRINDINIS INVESTAVIMO OBJEKTAS (A)
</v>
      </c>
      <c r="D2" s="929"/>
      <c r="E2" s="929"/>
    </row>
    <row r="3" spans="2:55" ht="26.25" customHeight="1" thickBot="1">
      <c r="B3" s="165"/>
      <c r="C3" s="930" t="str">
        <f>"Alternatyva """&amp;Data0!O3&amp;""""</f>
        <v>Alternatyva ""</v>
      </c>
      <c r="D3" s="930"/>
      <c r="E3" s="930"/>
      <c r="G3" s="2"/>
    </row>
    <row r="4" spans="2:55" ht="26.25" customHeight="1">
      <c r="B4" s="53"/>
      <c r="C4" s="932" t="str">
        <f ca="1">IF(ISERROR(AZ6),"",AZ6)</f>
        <v/>
      </c>
      <c r="D4" s="932"/>
      <c r="E4" s="932"/>
      <c r="G4" s="2"/>
      <c r="AM4" s="384" t="s">
        <v>607</v>
      </c>
      <c r="AN4" s="514" t="s">
        <v>967</v>
      </c>
      <c r="AO4" s="386" t="s">
        <v>382</v>
      </c>
      <c r="AP4" s="927" t="s">
        <v>376</v>
      </c>
      <c r="AQ4" s="927"/>
      <c r="AR4" s="927"/>
      <c r="AS4" s="927"/>
      <c r="AT4" s="927"/>
      <c r="AU4" s="927"/>
      <c r="AV4" s="927"/>
      <c r="AW4" s="927"/>
      <c r="AX4" s="927"/>
      <c r="AY4" s="928"/>
      <c r="AZ4" s="385" t="s">
        <v>378</v>
      </c>
    </row>
    <row r="5" spans="2:55">
      <c r="B5" s="54" t="str">
        <f>IF(Kalba="EN",Data2!C30,Data2!B30)</f>
        <v>Projekto įgyvendinimo metai</v>
      </c>
      <c r="C5" s="55"/>
      <c r="D5" s="56" t="s">
        <v>331</v>
      </c>
      <c r="E5" s="57"/>
      <c r="F5" s="58">
        <f>Data4!M1</f>
        <v>0</v>
      </c>
      <c r="G5" s="58">
        <f>Data4!N1</f>
        <v>1</v>
      </c>
      <c r="H5" s="58">
        <f>Data4!O1</f>
        <v>2</v>
      </c>
      <c r="I5" s="58">
        <f>Data4!P1</f>
        <v>3</v>
      </c>
      <c r="J5" s="58">
        <f>Data4!Q1</f>
        <v>4</v>
      </c>
      <c r="K5" s="58">
        <f>Data4!R1</f>
        <v>5</v>
      </c>
      <c r="L5" s="58">
        <f>Data4!S1</f>
        <v>6</v>
      </c>
      <c r="M5" s="58">
        <f>Data4!T1</f>
        <v>7</v>
      </c>
      <c r="N5" s="58">
        <f>Data4!U1</f>
        <v>8</v>
      </c>
      <c r="O5" s="58">
        <f>Data4!V1</f>
        <v>9</v>
      </c>
      <c r="P5" s="58">
        <f>Data4!W1</f>
        <v>10</v>
      </c>
      <c r="Q5" s="58">
        <f>Data4!X1</f>
        <v>11</v>
      </c>
      <c r="R5" s="58">
        <f>Data4!Y1</f>
        <v>12</v>
      </c>
      <c r="S5" s="58">
        <f>Data4!Z1</f>
        <v>13</v>
      </c>
      <c r="T5" s="58">
        <f>Data4!AA1</f>
        <v>14</v>
      </c>
      <c r="U5" s="58">
        <f>Data4!AB1</f>
        <v>15</v>
      </c>
      <c r="V5" s="58">
        <f>Data4!AC1</f>
        <v>16</v>
      </c>
      <c r="W5" s="58">
        <f>Data4!AD1</f>
        <v>17</v>
      </c>
      <c r="X5" s="58">
        <f>Data4!AE1</f>
        <v>18</v>
      </c>
      <c r="Y5" s="58">
        <f>Data4!AF1</f>
        <v>19</v>
      </c>
      <c r="Z5" s="58">
        <f>Data4!AG1</f>
        <v>20</v>
      </c>
      <c r="AA5" s="58">
        <f>Data4!AH1</f>
        <v>21</v>
      </c>
      <c r="AB5" s="58">
        <f>Data4!AI1</f>
        <v>22</v>
      </c>
      <c r="AC5" s="58">
        <f>Data4!AJ1</f>
        <v>23</v>
      </c>
      <c r="AD5" s="58">
        <f>Data4!AK1</f>
        <v>24</v>
      </c>
      <c r="AE5" s="58">
        <f>Data4!AL1</f>
        <v>25</v>
      </c>
      <c r="AF5" s="58">
        <f>Data4!AM1</f>
        <v>26</v>
      </c>
      <c r="AG5" s="58">
        <f>Data4!AN1</f>
        <v>27</v>
      </c>
      <c r="AH5" s="58">
        <f>Data4!AO1</f>
        <v>28</v>
      </c>
      <c r="AI5" s="58">
        <f>Data4!AP1</f>
        <v>29</v>
      </c>
      <c r="AJ5" s="58">
        <f>Data4!AQ1</f>
        <v>30</v>
      </c>
      <c r="AM5" s="381"/>
      <c r="AN5" s="513"/>
      <c r="AO5" s="387"/>
      <c r="AP5" s="59">
        <v>1</v>
      </c>
      <c r="AQ5" s="59">
        <v>2</v>
      </c>
      <c r="AR5" s="59">
        <v>3</v>
      </c>
      <c r="AS5" s="59">
        <v>4</v>
      </c>
      <c r="AT5" s="59">
        <v>5</v>
      </c>
      <c r="AU5" s="59">
        <v>6</v>
      </c>
      <c r="AV5" s="59">
        <v>7</v>
      </c>
      <c r="AW5" s="59">
        <v>8</v>
      </c>
      <c r="AX5" s="59">
        <v>9</v>
      </c>
      <c r="AY5" s="388">
        <v>10</v>
      </c>
      <c r="AZ5" s="379" t="str">
        <f ca="1">IF(MAX(AP6:AY6)=0,"",INDEX(AP5:AY5,1,MATCH(MAX(AP6:AY6),AP6:AY6,0)))</f>
        <v/>
      </c>
    </row>
    <row r="6" spans="2:55">
      <c r="B6" s="54" t="str">
        <f>IF(Kalba="EN",Data2!C31,Data2!B31)</f>
        <v>Projekto biudžeto eilutė / Projekto įgyvendinimo kalendoriniai metai</v>
      </c>
      <c r="C6" s="55"/>
      <c r="D6" s="60" t="s">
        <v>383</v>
      </c>
      <c r="E6" s="60" t="s">
        <v>1482</v>
      </c>
      <c r="F6" s="58">
        <f>Data4!M2</f>
        <v>2017</v>
      </c>
      <c r="G6" s="58">
        <f>Data4!N2</f>
        <v>2018</v>
      </c>
      <c r="H6" s="58">
        <f>Data4!O2</f>
        <v>2019</v>
      </c>
      <c r="I6" s="58">
        <f>Data4!P2</f>
        <v>2020</v>
      </c>
      <c r="J6" s="58">
        <f>Data4!Q2</f>
        <v>2021</v>
      </c>
      <c r="K6" s="58">
        <f>Data4!R2</f>
        <v>2022</v>
      </c>
      <c r="L6" s="58">
        <f>Data4!S2</f>
        <v>2023</v>
      </c>
      <c r="M6" s="58">
        <f>Data4!T2</f>
        <v>2024</v>
      </c>
      <c r="N6" s="58">
        <f>Data4!U2</f>
        <v>2025</v>
      </c>
      <c r="O6" s="58">
        <f>Data4!V2</f>
        <v>2026</v>
      </c>
      <c r="P6" s="58">
        <f>Data4!W2</f>
        <v>2027</v>
      </c>
      <c r="Q6" s="58">
        <f>Data4!X2</f>
        <v>2028</v>
      </c>
      <c r="R6" s="58">
        <f>Data4!Y2</f>
        <v>2029</v>
      </c>
      <c r="S6" s="58">
        <f>Data4!Z2</f>
        <v>2030</v>
      </c>
      <c r="T6" s="58">
        <f>Data4!AA2</f>
        <v>2031</v>
      </c>
      <c r="U6" s="58">
        <f>Data4!AB2</f>
        <v>2032</v>
      </c>
      <c r="V6" s="58">
        <f>Data4!AC2</f>
        <v>2033</v>
      </c>
      <c r="W6" s="58">
        <f>Data4!AD2</f>
        <v>2034</v>
      </c>
      <c r="X6" s="58">
        <f>Data4!AE2</f>
        <v>2035</v>
      </c>
      <c r="Y6" s="58">
        <f>Data4!AF2</f>
        <v>2036</v>
      </c>
      <c r="Z6" s="58">
        <f>Data4!AG2</f>
        <v>2037</v>
      </c>
      <c r="AA6" s="58">
        <f>Data4!AH2</f>
        <v>2038</v>
      </c>
      <c r="AB6" s="58">
        <f>Data4!AI2</f>
        <v>2039</v>
      </c>
      <c r="AC6" s="58">
        <f>Data4!AJ2</f>
        <v>2040</v>
      </c>
      <c r="AD6" s="58">
        <f>Data4!AK2</f>
        <v>2041</v>
      </c>
      <c r="AE6" s="58">
        <f>Data4!AL2</f>
        <v>2042</v>
      </c>
      <c r="AF6" s="58">
        <f>Data4!AM2</f>
        <v>2043</v>
      </c>
      <c r="AG6" s="58">
        <f>Data4!AN2</f>
        <v>2044</v>
      </c>
      <c r="AH6" s="58">
        <f>Data4!AO2</f>
        <v>2045</v>
      </c>
      <c r="AI6" s="58">
        <f>Data4!AP2</f>
        <v>2046</v>
      </c>
      <c r="AJ6" s="58">
        <f>Data4!AQ2</f>
        <v>2047</v>
      </c>
      <c r="AM6" s="381"/>
      <c r="AN6" s="513"/>
      <c r="AO6" s="387"/>
      <c r="AP6" s="59">
        <f t="shared" ref="AP6:AY6" si="0">COUNTIF(AP$7:AP$59,"Klaida")</f>
        <v>0</v>
      </c>
      <c r="AQ6" s="59">
        <f t="shared" ca="1" si="0"/>
        <v>0</v>
      </c>
      <c r="AR6" s="59">
        <f t="shared" si="0"/>
        <v>0</v>
      </c>
      <c r="AS6" s="59">
        <f t="shared" si="0"/>
        <v>0</v>
      </c>
      <c r="AT6" s="59">
        <f t="shared" si="0"/>
        <v>0</v>
      </c>
      <c r="AU6" s="59">
        <f t="shared" si="0"/>
        <v>0</v>
      </c>
      <c r="AV6" s="59">
        <f t="shared" si="0"/>
        <v>0</v>
      </c>
      <c r="AW6" s="59">
        <f t="shared" si="0"/>
        <v>0</v>
      </c>
      <c r="AX6" s="59">
        <f t="shared" si="0"/>
        <v>0</v>
      </c>
      <c r="AY6" s="388">
        <f t="shared" si="0"/>
        <v>0</v>
      </c>
      <c r="AZ6" s="3" t="e">
        <f ca="1">VLOOKUP(AZ5,Klaidu_pranesimai,2,FALSE)</f>
        <v>#N/A</v>
      </c>
    </row>
    <row r="7" spans="2:55" s="61" customFormat="1">
      <c r="B7" s="5" t="s">
        <v>6</v>
      </c>
      <c r="C7" s="5" t="str">
        <f>IF(Kalba="EN",Data2!C32,Data2!B32)</f>
        <v>Alternatyvos investicijos, iš viso</v>
      </c>
      <c r="D7" s="62">
        <f>ROUND(SUM(D8:D15),0)</f>
        <v>0</v>
      </c>
      <c r="E7" s="62">
        <f>ROUND(SUM(E8:E15),0)</f>
        <v>0</v>
      </c>
      <c r="F7" s="62">
        <f>ROUND(SUM(F8:F15),0)</f>
        <v>0</v>
      </c>
      <c r="G7" s="62">
        <f t="shared" ref="G7:AJ7" si="1">ROUND(SUM(G8:G15),0)</f>
        <v>0</v>
      </c>
      <c r="H7" s="62">
        <f t="shared" si="1"/>
        <v>0</v>
      </c>
      <c r="I7" s="62">
        <f t="shared" si="1"/>
        <v>0</v>
      </c>
      <c r="J7" s="62">
        <f t="shared" si="1"/>
        <v>0</v>
      </c>
      <c r="K7" s="62">
        <f t="shared" si="1"/>
        <v>0</v>
      </c>
      <c r="L7" s="62">
        <f t="shared" si="1"/>
        <v>0</v>
      </c>
      <c r="M7" s="62">
        <f t="shared" si="1"/>
        <v>0</v>
      </c>
      <c r="N7" s="62">
        <f t="shared" si="1"/>
        <v>0</v>
      </c>
      <c r="O7" s="62">
        <f t="shared" si="1"/>
        <v>0</v>
      </c>
      <c r="P7" s="62">
        <f t="shared" si="1"/>
        <v>0</v>
      </c>
      <c r="Q7" s="62">
        <f t="shared" si="1"/>
        <v>0</v>
      </c>
      <c r="R7" s="62">
        <f t="shared" si="1"/>
        <v>0</v>
      </c>
      <c r="S7" s="62">
        <f t="shared" si="1"/>
        <v>0</v>
      </c>
      <c r="T7" s="62">
        <f t="shared" si="1"/>
        <v>0</v>
      </c>
      <c r="U7" s="62">
        <f t="shared" si="1"/>
        <v>0</v>
      </c>
      <c r="V7" s="62">
        <f t="shared" si="1"/>
        <v>0</v>
      </c>
      <c r="W7" s="62">
        <f t="shared" si="1"/>
        <v>0</v>
      </c>
      <c r="X7" s="62">
        <f t="shared" si="1"/>
        <v>0</v>
      </c>
      <c r="Y7" s="62">
        <f t="shared" si="1"/>
        <v>0</v>
      </c>
      <c r="Z7" s="62">
        <f t="shared" si="1"/>
        <v>0</v>
      </c>
      <c r="AA7" s="62">
        <f t="shared" si="1"/>
        <v>0</v>
      </c>
      <c r="AB7" s="62">
        <f t="shared" si="1"/>
        <v>0</v>
      </c>
      <c r="AC7" s="62">
        <f t="shared" si="1"/>
        <v>0</v>
      </c>
      <c r="AD7" s="62">
        <f t="shared" si="1"/>
        <v>0</v>
      </c>
      <c r="AE7" s="62">
        <f t="shared" si="1"/>
        <v>0</v>
      </c>
      <c r="AF7" s="62">
        <f t="shared" si="1"/>
        <v>0</v>
      </c>
      <c r="AG7" s="62">
        <f t="shared" si="1"/>
        <v>0</v>
      </c>
      <c r="AH7" s="62">
        <f t="shared" si="1"/>
        <v>0</v>
      </c>
      <c r="AI7" s="62">
        <f t="shared" si="1"/>
        <v>0</v>
      </c>
      <c r="AJ7" s="62">
        <f t="shared" si="1"/>
        <v>0</v>
      </c>
      <c r="AM7" s="382">
        <f>ROUND(SUM(AM8:AM15),0)</f>
        <v>0</v>
      </c>
      <c r="AN7" s="382">
        <f>ROUND(SUM(AN8:AN15),0)</f>
        <v>0</v>
      </c>
      <c r="AO7" s="389"/>
      <c r="AP7" s="63"/>
      <c r="AQ7" s="63"/>
      <c r="AR7" s="63"/>
      <c r="AS7" s="63"/>
      <c r="AT7" s="63"/>
      <c r="AU7" s="63"/>
      <c r="AV7" s="63"/>
      <c r="AW7" s="63"/>
      <c r="AX7" s="63"/>
      <c r="AY7" s="390"/>
    </row>
    <row r="8" spans="2:55">
      <c r="B8" s="64" t="s">
        <v>7</v>
      </c>
      <c r="C8" s="4" t="str">
        <f>IF(Kalba="EN",Data2!C33,Data2!B33)</f>
        <v>Žemė</v>
      </c>
      <c r="D8" s="65">
        <f>F8+NPV(FDN,G8:INDEX(G8:AJ8,PAL))</f>
        <v>0</v>
      </c>
      <c r="E8" s="65">
        <f t="shared" ref="E8:E16" si="2">SUMIF($F$5:$AJ$5,"&lt;="&amp;PAL,$F8:$AJ8)</f>
        <v>0</v>
      </c>
      <c r="F8" s="78">
        <v>0</v>
      </c>
      <c r="G8" s="78">
        <v>0</v>
      </c>
      <c r="H8" s="78">
        <v>0</v>
      </c>
      <c r="I8" s="78">
        <v>0</v>
      </c>
      <c r="J8" s="78">
        <v>0</v>
      </c>
      <c r="K8" s="78">
        <v>0</v>
      </c>
      <c r="L8" s="78">
        <v>0</v>
      </c>
      <c r="M8" s="78">
        <v>0</v>
      </c>
      <c r="N8" s="78">
        <v>0</v>
      </c>
      <c r="O8" s="78">
        <v>0</v>
      </c>
      <c r="P8" s="78">
        <v>0</v>
      </c>
      <c r="Q8" s="78">
        <v>0</v>
      </c>
      <c r="R8" s="78">
        <v>0</v>
      </c>
      <c r="S8" s="78">
        <v>0</v>
      </c>
      <c r="T8" s="78">
        <v>0</v>
      </c>
      <c r="U8" s="78">
        <v>0</v>
      </c>
      <c r="V8" s="78">
        <v>0</v>
      </c>
      <c r="W8" s="78">
        <v>0</v>
      </c>
      <c r="X8" s="78">
        <v>0</v>
      </c>
      <c r="Y8" s="78">
        <v>0</v>
      </c>
      <c r="Z8" s="78">
        <v>0</v>
      </c>
      <c r="AA8" s="78">
        <v>0</v>
      </c>
      <c r="AB8" s="78">
        <v>0</v>
      </c>
      <c r="AC8" s="78">
        <v>0</v>
      </c>
      <c r="AD8" s="78">
        <v>0</v>
      </c>
      <c r="AE8" s="78">
        <v>0</v>
      </c>
      <c r="AF8" s="78">
        <v>0</v>
      </c>
      <c r="AG8" s="78">
        <v>0</v>
      </c>
      <c r="AH8" s="78">
        <v>0</v>
      </c>
      <c r="AI8" s="78">
        <v>0</v>
      </c>
      <c r="AJ8" s="78">
        <v>0</v>
      </c>
      <c r="AM8" s="383">
        <f>F8+NPV(SDN,G8:INDEX(G8:AJ8,PAL))</f>
        <v>0</v>
      </c>
      <c r="AN8" s="415">
        <f>IFERROR(SUMPRODUCT(F8+NPV(SDN,G8:INDEX(G8:AJ8,PAL)),Data1!D3),0)</f>
        <v>0</v>
      </c>
      <c r="AO8" s="387">
        <f t="shared" ref="AO8:AO20" si="3">IF(COUNTIF(AP8:AY8,"Klaida")&gt;0,1,0)</f>
        <v>0</v>
      </c>
      <c r="AP8" s="59">
        <f>IF(COUNT(F8:INDEX(F8:AJ8,PAL+1))&lt;&gt;PAL+1,"Klaida",0)</f>
        <v>0</v>
      </c>
      <c r="AQ8" s="59"/>
      <c r="AR8" s="59"/>
      <c r="AS8" s="59"/>
      <c r="AT8" s="59"/>
      <c r="AU8" s="59"/>
      <c r="AV8" s="59"/>
      <c r="AW8" s="59"/>
      <c r="AX8" s="59"/>
      <c r="AY8" s="388"/>
    </row>
    <row r="9" spans="2:55">
      <c r="B9" s="64" t="s">
        <v>9</v>
      </c>
      <c r="C9" s="4" t="str">
        <f>IF(Kalba="EN",Data2!C34,Data2!B34)</f>
        <v>Nekilnojamasis turtas</v>
      </c>
      <c r="D9" s="65">
        <f>F9+NPV(FDN,G9:INDEX(G9:AJ9,PAL))</f>
        <v>0</v>
      </c>
      <c r="E9" s="65">
        <f t="shared" si="2"/>
        <v>0</v>
      </c>
      <c r="F9" s="78">
        <v>0</v>
      </c>
      <c r="G9" s="78">
        <v>0</v>
      </c>
      <c r="H9" s="78">
        <v>0</v>
      </c>
      <c r="I9" s="78">
        <v>0</v>
      </c>
      <c r="J9" s="78">
        <v>0</v>
      </c>
      <c r="K9" s="78">
        <v>0</v>
      </c>
      <c r="L9" s="78">
        <v>0</v>
      </c>
      <c r="M9" s="78">
        <v>0</v>
      </c>
      <c r="N9" s="78">
        <v>0</v>
      </c>
      <c r="O9" s="78">
        <v>0</v>
      </c>
      <c r="P9" s="78">
        <v>0</v>
      </c>
      <c r="Q9" s="78">
        <v>0</v>
      </c>
      <c r="R9" s="78">
        <v>0</v>
      </c>
      <c r="S9" s="78">
        <v>0</v>
      </c>
      <c r="T9" s="78">
        <v>0</v>
      </c>
      <c r="U9" s="78">
        <v>0</v>
      </c>
      <c r="V9" s="78">
        <v>0</v>
      </c>
      <c r="W9" s="78">
        <v>0</v>
      </c>
      <c r="X9" s="78">
        <v>0</v>
      </c>
      <c r="Y9" s="78">
        <v>0</v>
      </c>
      <c r="Z9" s="78">
        <v>0</v>
      </c>
      <c r="AA9" s="78">
        <v>0</v>
      </c>
      <c r="AB9" s="78">
        <v>0</v>
      </c>
      <c r="AC9" s="78">
        <v>0</v>
      </c>
      <c r="AD9" s="78">
        <v>0</v>
      </c>
      <c r="AE9" s="78">
        <v>0</v>
      </c>
      <c r="AF9" s="78">
        <v>0</v>
      </c>
      <c r="AG9" s="78">
        <v>0</v>
      </c>
      <c r="AH9" s="78">
        <v>0</v>
      </c>
      <c r="AI9" s="78">
        <v>0</v>
      </c>
      <c r="AJ9" s="78">
        <v>0</v>
      </c>
      <c r="AM9" s="383">
        <f>F9+NPV(SDN,G9:INDEX(G9:AJ9,PAL))</f>
        <v>0</v>
      </c>
      <c r="AN9" s="415">
        <f>IFERROR(SUMPRODUCT(F9+NPV(SDN,G9:INDEX(G9:AJ9,PAL)),Data1!D4),0)</f>
        <v>0</v>
      </c>
      <c r="AO9" s="387">
        <f t="shared" si="3"/>
        <v>0</v>
      </c>
      <c r="AP9" s="59">
        <f>IF(COUNT(F9:INDEX(F9:AJ9,PAL+1))&lt;&gt;PAL+1,"Klaida",0)</f>
        <v>0</v>
      </c>
      <c r="AQ9" s="59"/>
      <c r="AR9" s="59"/>
      <c r="AS9" s="59"/>
      <c r="AT9" s="59"/>
      <c r="AU9" s="59"/>
      <c r="AV9" s="59"/>
      <c r="AW9" s="59"/>
      <c r="AX9" s="59"/>
      <c r="AY9" s="388"/>
    </row>
    <row r="10" spans="2:55">
      <c r="B10" s="64" t="s">
        <v>11</v>
      </c>
      <c r="C10" s="4" t="str">
        <f>IF(Kalba="EN",Data2!C35,Data2!B35)</f>
        <v>Statyba, rekonstravimas, kapitalinis remontas ir kiti darbai</v>
      </c>
      <c r="D10" s="65">
        <f>F10+NPV(FDN,G10:INDEX(G10:AJ10,PAL))</f>
        <v>0</v>
      </c>
      <c r="E10" s="65">
        <f t="shared" si="2"/>
        <v>0</v>
      </c>
      <c r="F10" s="78">
        <v>0</v>
      </c>
      <c r="G10" s="78">
        <v>0</v>
      </c>
      <c r="H10" s="78">
        <v>0</v>
      </c>
      <c r="I10" s="78">
        <v>0</v>
      </c>
      <c r="J10" s="78">
        <v>0</v>
      </c>
      <c r="K10" s="78">
        <v>0</v>
      </c>
      <c r="L10" s="78">
        <v>0</v>
      </c>
      <c r="M10" s="78">
        <v>0</v>
      </c>
      <c r="N10" s="78">
        <v>0</v>
      </c>
      <c r="O10" s="78">
        <v>0</v>
      </c>
      <c r="P10" s="78">
        <v>0</v>
      </c>
      <c r="Q10" s="78">
        <v>0</v>
      </c>
      <c r="R10" s="78">
        <v>0</v>
      </c>
      <c r="S10" s="78">
        <v>0</v>
      </c>
      <c r="T10" s="78">
        <v>0</v>
      </c>
      <c r="U10" s="78">
        <v>0</v>
      </c>
      <c r="V10" s="78">
        <v>0</v>
      </c>
      <c r="W10" s="78">
        <v>0</v>
      </c>
      <c r="X10" s="78">
        <v>0</v>
      </c>
      <c r="Y10" s="78">
        <v>0</v>
      </c>
      <c r="Z10" s="78">
        <v>0</v>
      </c>
      <c r="AA10" s="78">
        <v>0</v>
      </c>
      <c r="AB10" s="78">
        <v>0</v>
      </c>
      <c r="AC10" s="78">
        <v>0</v>
      </c>
      <c r="AD10" s="78">
        <v>0</v>
      </c>
      <c r="AE10" s="78">
        <v>0</v>
      </c>
      <c r="AF10" s="78">
        <v>0</v>
      </c>
      <c r="AG10" s="78">
        <v>0</v>
      </c>
      <c r="AH10" s="78">
        <v>0</v>
      </c>
      <c r="AI10" s="78">
        <v>0</v>
      </c>
      <c r="AJ10" s="78">
        <v>0</v>
      </c>
      <c r="AM10" s="383">
        <f>F10+NPV(SDN,G10:INDEX(G10:AJ10,PAL))</f>
        <v>0</v>
      </c>
      <c r="AN10" s="415">
        <f>IFERROR(SUMPRODUCT(F10+NPV(SDN,G10:INDEX(G10:AJ10,PAL)),Data1!D5),0)</f>
        <v>0</v>
      </c>
      <c r="AO10" s="387">
        <f t="shared" si="3"/>
        <v>0</v>
      </c>
      <c r="AP10" s="59">
        <f>IF(COUNT(F10:INDEX(F10:AJ10,PAL+1))&lt;&gt;PAL+1,"Klaida",0)</f>
        <v>0</v>
      </c>
      <c r="AQ10" s="59"/>
      <c r="AR10" s="59"/>
      <c r="AS10" s="59"/>
      <c r="AT10" s="59"/>
      <c r="AU10" s="59"/>
      <c r="AV10" s="59"/>
      <c r="AW10" s="59"/>
      <c r="AX10" s="59"/>
      <c r="AY10" s="388"/>
    </row>
    <row r="11" spans="2:55">
      <c r="B11" s="64" t="s">
        <v>13</v>
      </c>
      <c r="C11" s="4" t="str">
        <f>IF(Kalba="EN",Data2!C36,Data2!B36)</f>
        <v>Įranga, įrenginiai ir kitas ilgalaikis turtas</v>
      </c>
      <c r="D11" s="65">
        <f>F11+NPV(FDN,G11:INDEX(G11:AJ11,PAL))</f>
        <v>0</v>
      </c>
      <c r="E11" s="65">
        <f t="shared" si="2"/>
        <v>0</v>
      </c>
      <c r="F11" s="78">
        <v>0</v>
      </c>
      <c r="G11" s="78">
        <v>0</v>
      </c>
      <c r="H11" s="78">
        <v>0</v>
      </c>
      <c r="I11" s="78">
        <v>0</v>
      </c>
      <c r="J11" s="78">
        <v>0</v>
      </c>
      <c r="K11" s="78">
        <v>0</v>
      </c>
      <c r="L11" s="78">
        <v>0</v>
      </c>
      <c r="M11" s="78">
        <v>0</v>
      </c>
      <c r="N11" s="78">
        <v>0</v>
      </c>
      <c r="O11" s="78">
        <v>0</v>
      </c>
      <c r="P11" s="78">
        <v>0</v>
      </c>
      <c r="Q11" s="78">
        <v>0</v>
      </c>
      <c r="R11" s="78">
        <v>0</v>
      </c>
      <c r="S11" s="78">
        <v>0</v>
      </c>
      <c r="T11" s="78">
        <v>0</v>
      </c>
      <c r="U11" s="78">
        <v>0</v>
      </c>
      <c r="V11" s="78">
        <v>0</v>
      </c>
      <c r="W11" s="78">
        <v>0</v>
      </c>
      <c r="X11" s="78">
        <v>0</v>
      </c>
      <c r="Y11" s="78">
        <v>0</v>
      </c>
      <c r="Z11" s="78">
        <v>0</v>
      </c>
      <c r="AA11" s="78">
        <v>0</v>
      </c>
      <c r="AB11" s="78">
        <v>0</v>
      </c>
      <c r="AC11" s="78">
        <v>0</v>
      </c>
      <c r="AD11" s="78">
        <v>0</v>
      </c>
      <c r="AE11" s="78">
        <v>0</v>
      </c>
      <c r="AF11" s="78">
        <v>0</v>
      </c>
      <c r="AG11" s="78">
        <v>0</v>
      </c>
      <c r="AH11" s="78">
        <v>0</v>
      </c>
      <c r="AI11" s="78">
        <v>0</v>
      </c>
      <c r="AJ11" s="78">
        <v>0</v>
      </c>
      <c r="AM11" s="383">
        <f>F11+NPV(SDN,G11:INDEX(G11:AJ11,PAL))</f>
        <v>0</v>
      </c>
      <c r="AN11" s="415">
        <f>IFERROR(SUMPRODUCT(F11+NPV(SDN,G11:INDEX(G11:AJ11,PAL)),Data1!D6),0)</f>
        <v>0</v>
      </c>
      <c r="AO11" s="387">
        <f t="shared" si="3"/>
        <v>0</v>
      </c>
      <c r="AP11" s="59">
        <f>IF(COUNT(F11:INDEX(F11:AJ11,PAL+1))&lt;&gt;PAL+1,"Klaida",0)</f>
        <v>0</v>
      </c>
      <c r="AQ11" s="59"/>
      <c r="AR11" s="59"/>
      <c r="AS11" s="59"/>
      <c r="AT11" s="59"/>
      <c r="AU11" s="59"/>
      <c r="AV11" s="59"/>
      <c r="AW11" s="59"/>
      <c r="AX11" s="59"/>
      <c r="AY11" s="388"/>
    </row>
    <row r="12" spans="2:55" ht="25.5">
      <c r="B12" s="64" t="s">
        <v>15</v>
      </c>
      <c r="C12" s="4" t="str">
        <f>IF(Kalba="EN",Data2!C37,Data2!B37)</f>
        <v>Projektavimo, techninės priežiūros ir kitos su investicijomis į ilgalaikį turtą (A.1.-A.4.) susijusios paslaugos</v>
      </c>
      <c r="D12" s="65">
        <f>F12+NPV(FDN,G12:INDEX(G12:AJ12,PAL))</f>
        <v>0</v>
      </c>
      <c r="E12" s="65">
        <f t="shared" si="2"/>
        <v>0</v>
      </c>
      <c r="F12" s="78">
        <v>0</v>
      </c>
      <c r="G12" s="78">
        <v>0</v>
      </c>
      <c r="H12" s="78">
        <v>0</v>
      </c>
      <c r="I12" s="78">
        <v>0</v>
      </c>
      <c r="J12" s="78">
        <v>0</v>
      </c>
      <c r="K12" s="78">
        <v>0</v>
      </c>
      <c r="L12" s="78">
        <v>0</v>
      </c>
      <c r="M12" s="78">
        <v>0</v>
      </c>
      <c r="N12" s="78">
        <v>0</v>
      </c>
      <c r="O12" s="78">
        <v>0</v>
      </c>
      <c r="P12" s="78">
        <v>0</v>
      </c>
      <c r="Q12" s="78">
        <v>0</v>
      </c>
      <c r="R12" s="78">
        <v>0</v>
      </c>
      <c r="S12" s="78">
        <v>0</v>
      </c>
      <c r="T12" s="78">
        <v>0</v>
      </c>
      <c r="U12" s="78">
        <v>0</v>
      </c>
      <c r="V12" s="78">
        <v>0</v>
      </c>
      <c r="W12" s="78">
        <v>0</v>
      </c>
      <c r="X12" s="78">
        <v>0</v>
      </c>
      <c r="Y12" s="78">
        <v>0</v>
      </c>
      <c r="Z12" s="78">
        <v>0</v>
      </c>
      <c r="AA12" s="78">
        <v>0</v>
      </c>
      <c r="AB12" s="78">
        <v>0</v>
      </c>
      <c r="AC12" s="78">
        <v>0</v>
      </c>
      <c r="AD12" s="78">
        <v>0</v>
      </c>
      <c r="AE12" s="78">
        <v>0</v>
      </c>
      <c r="AF12" s="78">
        <v>0</v>
      </c>
      <c r="AG12" s="78">
        <v>0</v>
      </c>
      <c r="AH12" s="78">
        <v>0</v>
      </c>
      <c r="AI12" s="78">
        <v>0</v>
      </c>
      <c r="AJ12" s="78">
        <v>0</v>
      </c>
      <c r="AM12" s="383">
        <f>F12+NPV(SDN,G12:INDEX(G12:AJ12,PAL))</f>
        <v>0</v>
      </c>
      <c r="AN12" s="415">
        <f>IFERROR(SUMPRODUCT(F12+NPV(SDN,G12:INDEX(G12:AJ12,PAL)),Data1!D7),0)</f>
        <v>0</v>
      </c>
      <c r="AO12" s="387">
        <f t="shared" si="3"/>
        <v>0</v>
      </c>
      <c r="AP12" s="59">
        <f>IF(COUNT(F12:INDEX(F12:AJ12,PAL+1))&lt;&gt;PAL+1,"Klaida",0)</f>
        <v>0</v>
      </c>
      <c r="AQ12" s="59"/>
      <c r="AR12" s="59"/>
      <c r="AS12" s="59"/>
      <c r="AT12" s="59"/>
      <c r="AU12" s="59"/>
      <c r="AV12" s="59"/>
      <c r="AW12" s="59"/>
      <c r="AX12" s="59"/>
      <c r="AY12" s="388"/>
    </row>
    <row r="13" spans="2:55">
      <c r="B13" s="64" t="s">
        <v>16</v>
      </c>
      <c r="C13" s="4" t="str">
        <f>IF(Kalba="EN",Data2!C38,Data2!B38)</f>
        <v>Projekto administravimas ir vykdymas</v>
      </c>
      <c r="D13" s="65">
        <f>F13+NPV(FDN,G13:INDEX(G13:AJ13,PAL))</f>
        <v>0</v>
      </c>
      <c r="E13" s="65">
        <f t="shared" si="2"/>
        <v>0</v>
      </c>
      <c r="F13" s="78">
        <v>0</v>
      </c>
      <c r="G13" s="78">
        <v>0</v>
      </c>
      <c r="H13" s="78">
        <v>0</v>
      </c>
      <c r="I13" s="78">
        <v>0</v>
      </c>
      <c r="J13" s="78">
        <v>0</v>
      </c>
      <c r="K13" s="78">
        <v>0</v>
      </c>
      <c r="L13" s="78">
        <v>0</v>
      </c>
      <c r="M13" s="78">
        <v>0</v>
      </c>
      <c r="N13" s="78">
        <v>0</v>
      </c>
      <c r="O13" s="78">
        <v>0</v>
      </c>
      <c r="P13" s="78">
        <v>0</v>
      </c>
      <c r="Q13" s="78">
        <v>0</v>
      </c>
      <c r="R13" s="78">
        <v>0</v>
      </c>
      <c r="S13" s="78">
        <v>0</v>
      </c>
      <c r="T13" s="78">
        <v>0</v>
      </c>
      <c r="U13" s="78">
        <v>0</v>
      </c>
      <c r="V13" s="78">
        <v>0</v>
      </c>
      <c r="W13" s="78">
        <v>0</v>
      </c>
      <c r="X13" s="78">
        <v>0</v>
      </c>
      <c r="Y13" s="78">
        <v>0</v>
      </c>
      <c r="Z13" s="78">
        <v>0</v>
      </c>
      <c r="AA13" s="78">
        <v>0</v>
      </c>
      <c r="AB13" s="78">
        <v>0</v>
      </c>
      <c r="AC13" s="78">
        <v>0</v>
      </c>
      <c r="AD13" s="78">
        <v>0</v>
      </c>
      <c r="AE13" s="78">
        <v>0</v>
      </c>
      <c r="AF13" s="78">
        <v>0</v>
      </c>
      <c r="AG13" s="78">
        <v>0</v>
      </c>
      <c r="AH13" s="78">
        <v>0</v>
      </c>
      <c r="AI13" s="78">
        <v>0</v>
      </c>
      <c r="AJ13" s="78">
        <v>0</v>
      </c>
      <c r="AM13" s="383">
        <f>F13+NPV(SDN,G13:INDEX(G13:AJ13,PAL))</f>
        <v>0</v>
      </c>
      <c r="AN13" s="415">
        <f>IFERROR(SUMPRODUCT(F13+NPV(SDN,G13:INDEX(G13:AJ13,PAL)),Data1!D8),0)</f>
        <v>0</v>
      </c>
      <c r="AO13" s="387">
        <f t="shared" si="3"/>
        <v>0</v>
      </c>
      <c r="AP13" s="59">
        <f>IF(COUNT(F13:INDEX(F13:AJ13,PAL+1))&lt;&gt;PAL+1,"Klaida",0)</f>
        <v>0</v>
      </c>
      <c r="AQ13" s="59"/>
      <c r="AR13" s="59"/>
      <c r="AS13" s="59"/>
      <c r="AT13" s="59"/>
      <c r="AU13" s="59"/>
      <c r="AV13" s="59"/>
      <c r="AW13" s="59"/>
      <c r="AX13" s="59"/>
      <c r="AY13" s="388"/>
    </row>
    <row r="14" spans="2:55">
      <c r="B14" s="64" t="s">
        <v>18</v>
      </c>
      <c r="C14" s="4" t="str">
        <f>IF(Kalba="EN",Data2!C39,Data2!B39)</f>
        <v>Kitos paslaugos ir išlaidos</v>
      </c>
      <c r="D14" s="65">
        <f>F14+NPV(FDN,G14:INDEX(G14:AJ14,PAL))</f>
        <v>0</v>
      </c>
      <c r="E14" s="65">
        <f t="shared" si="2"/>
        <v>0</v>
      </c>
      <c r="F14" s="78">
        <v>0</v>
      </c>
      <c r="G14" s="78">
        <v>0</v>
      </c>
      <c r="H14" s="78">
        <v>0</v>
      </c>
      <c r="I14" s="78">
        <v>0</v>
      </c>
      <c r="J14" s="78">
        <v>0</v>
      </c>
      <c r="K14" s="78">
        <v>0</v>
      </c>
      <c r="L14" s="78">
        <v>0</v>
      </c>
      <c r="M14" s="78">
        <v>0</v>
      </c>
      <c r="N14" s="78">
        <v>0</v>
      </c>
      <c r="O14" s="78">
        <v>0</v>
      </c>
      <c r="P14" s="78">
        <v>0</v>
      </c>
      <c r="Q14" s="78">
        <v>0</v>
      </c>
      <c r="R14" s="78">
        <v>0</v>
      </c>
      <c r="S14" s="78">
        <v>0</v>
      </c>
      <c r="T14" s="78">
        <v>0</v>
      </c>
      <c r="U14" s="78">
        <v>0</v>
      </c>
      <c r="V14" s="78">
        <v>0</v>
      </c>
      <c r="W14" s="78">
        <v>0</v>
      </c>
      <c r="X14" s="78">
        <v>0</v>
      </c>
      <c r="Y14" s="78">
        <v>0</v>
      </c>
      <c r="Z14" s="78">
        <v>0</v>
      </c>
      <c r="AA14" s="78">
        <v>0</v>
      </c>
      <c r="AB14" s="78">
        <v>0</v>
      </c>
      <c r="AC14" s="78">
        <v>0</v>
      </c>
      <c r="AD14" s="78">
        <v>0</v>
      </c>
      <c r="AE14" s="78">
        <v>0</v>
      </c>
      <c r="AF14" s="78">
        <v>0</v>
      </c>
      <c r="AG14" s="78">
        <v>0</v>
      </c>
      <c r="AH14" s="78">
        <v>0</v>
      </c>
      <c r="AI14" s="78">
        <v>0</v>
      </c>
      <c r="AJ14" s="78">
        <v>0</v>
      </c>
      <c r="AM14" s="383">
        <f>F14+NPV(SDN,G14:INDEX(G14:AJ14,PAL))</f>
        <v>0</v>
      </c>
      <c r="AN14" s="415">
        <f>IFERROR(SUMPRODUCT(F14+NPV(SDN,G14:INDEX(G14:AJ14,PAL)),Data1!D9),0)</f>
        <v>0</v>
      </c>
      <c r="AO14" s="387">
        <f t="shared" si="3"/>
        <v>0</v>
      </c>
      <c r="AP14" s="59">
        <f>IF(COUNT(F14:INDEX(F14:AJ14,PAL+1))&lt;&gt;PAL+1,"Klaida",0)</f>
        <v>0</v>
      </c>
      <c r="AQ14" s="59"/>
      <c r="AR14" s="59"/>
      <c r="AS14" s="59"/>
      <c r="AT14" s="59"/>
      <c r="AU14" s="59"/>
      <c r="AV14" s="59"/>
      <c r="AW14" s="59"/>
      <c r="AX14" s="59"/>
      <c r="AY14" s="388"/>
    </row>
    <row r="15" spans="2:55">
      <c r="B15" s="64" t="s">
        <v>294</v>
      </c>
      <c r="C15" s="4" t="str">
        <f>IF(Kalba="EN",Data2!C40,Data2!B40)</f>
        <v>Reinvesticijos </v>
      </c>
      <c r="D15" s="65">
        <f>F15+NPV(FDN,G15:INDEX(G15:AJ15,PAL))</f>
        <v>0</v>
      </c>
      <c r="E15" s="65">
        <f t="shared" si="2"/>
        <v>0</v>
      </c>
      <c r="F15" s="78">
        <v>0</v>
      </c>
      <c r="G15" s="78">
        <v>0</v>
      </c>
      <c r="H15" s="78">
        <v>0</v>
      </c>
      <c r="I15" s="78">
        <v>0</v>
      </c>
      <c r="J15" s="78">
        <v>0</v>
      </c>
      <c r="K15" s="78">
        <v>0</v>
      </c>
      <c r="L15" s="78">
        <v>0</v>
      </c>
      <c r="M15" s="78">
        <v>0</v>
      </c>
      <c r="N15" s="78">
        <v>0</v>
      </c>
      <c r="O15" s="78">
        <v>0</v>
      </c>
      <c r="P15" s="78">
        <v>0</v>
      </c>
      <c r="Q15" s="78">
        <v>0</v>
      </c>
      <c r="R15" s="78">
        <v>0</v>
      </c>
      <c r="S15" s="78">
        <v>0</v>
      </c>
      <c r="T15" s="78">
        <v>0</v>
      </c>
      <c r="U15" s="78">
        <v>0</v>
      </c>
      <c r="V15" s="78">
        <v>0</v>
      </c>
      <c r="W15" s="78">
        <v>0</v>
      </c>
      <c r="X15" s="78">
        <v>0</v>
      </c>
      <c r="Y15" s="78">
        <v>0</v>
      </c>
      <c r="Z15" s="78">
        <v>0</v>
      </c>
      <c r="AA15" s="78">
        <v>0</v>
      </c>
      <c r="AB15" s="78">
        <v>0</v>
      </c>
      <c r="AC15" s="78">
        <v>0</v>
      </c>
      <c r="AD15" s="78">
        <v>0</v>
      </c>
      <c r="AE15" s="78">
        <v>0</v>
      </c>
      <c r="AF15" s="78">
        <v>0</v>
      </c>
      <c r="AG15" s="78">
        <v>0</v>
      </c>
      <c r="AH15" s="78">
        <v>0</v>
      </c>
      <c r="AI15" s="78">
        <v>0</v>
      </c>
      <c r="AJ15" s="78">
        <v>0</v>
      </c>
      <c r="AM15" s="383">
        <f>F15+NPV(SDN,G15:INDEX(G15:AJ15,PAL))</f>
        <v>0</v>
      </c>
      <c r="AN15" s="415">
        <f>IFERROR(SUMPRODUCT(F15+NPV(SDN,G15:INDEX(G15:AJ15,PAL)),Data1!D10),0)</f>
        <v>0</v>
      </c>
      <c r="AO15" s="387">
        <f t="shared" si="3"/>
        <v>0</v>
      </c>
      <c r="AP15" s="59">
        <f>IF(COUNT(F15:INDEX(F15:AJ15,PAL+1))&lt;&gt;PAL+1,"Klaida",0)</f>
        <v>0</v>
      </c>
      <c r="AQ15" s="59"/>
      <c r="AR15" s="59"/>
      <c r="AS15" s="59"/>
      <c r="AT15" s="59"/>
      <c r="AU15" s="59"/>
      <c r="AV15" s="59"/>
      <c r="AW15" s="59"/>
      <c r="AX15" s="59"/>
      <c r="AY15" s="388"/>
    </row>
    <row r="16" spans="2:55" s="61" customFormat="1">
      <c r="B16" s="64" t="s">
        <v>20</v>
      </c>
      <c r="C16" s="4" t="str">
        <f>IF(Kalba="EN",Data2!C41,Data2!B41)</f>
        <v>Investicijų likutinė vertė</v>
      </c>
      <c r="D16" s="65">
        <f>F16+NPV(FDN,G16:INDEX(G16:AJ16,PAL))</f>
        <v>0</v>
      </c>
      <c r="E16" s="65">
        <f t="shared" si="2"/>
        <v>0</v>
      </c>
      <c r="F16" s="78">
        <v>0</v>
      </c>
      <c r="G16" s="78">
        <v>0</v>
      </c>
      <c r="H16" s="78">
        <v>0</v>
      </c>
      <c r="I16" s="78">
        <v>0</v>
      </c>
      <c r="J16" s="78">
        <v>0</v>
      </c>
      <c r="K16" s="78">
        <v>0</v>
      </c>
      <c r="L16" s="78">
        <v>0</v>
      </c>
      <c r="M16" s="78">
        <v>0</v>
      </c>
      <c r="N16" s="78">
        <v>0</v>
      </c>
      <c r="O16" s="78">
        <v>0</v>
      </c>
      <c r="P16" s="78">
        <v>0</v>
      </c>
      <c r="Q16" s="78">
        <v>0</v>
      </c>
      <c r="R16" s="78">
        <v>0</v>
      </c>
      <c r="S16" s="78">
        <v>0</v>
      </c>
      <c r="T16" s="78">
        <v>0</v>
      </c>
      <c r="U16" s="78">
        <v>0</v>
      </c>
      <c r="V16" s="78">
        <v>0</v>
      </c>
      <c r="W16" s="78">
        <v>0</v>
      </c>
      <c r="X16" s="78">
        <v>0</v>
      </c>
      <c r="Y16" s="78">
        <v>0</v>
      </c>
      <c r="Z16" s="78">
        <v>0</v>
      </c>
      <c r="AA16" s="78">
        <v>0</v>
      </c>
      <c r="AB16" s="78">
        <v>0</v>
      </c>
      <c r="AC16" s="78">
        <v>0</v>
      </c>
      <c r="AD16" s="78">
        <v>0</v>
      </c>
      <c r="AE16" s="78">
        <v>0</v>
      </c>
      <c r="AF16" s="78">
        <v>0</v>
      </c>
      <c r="AG16" s="78">
        <v>0</v>
      </c>
      <c r="AH16" s="78">
        <v>0</v>
      </c>
      <c r="AI16" s="78">
        <v>0</v>
      </c>
      <c r="AJ16" s="78">
        <v>0</v>
      </c>
      <c r="AM16" s="383">
        <f>F16+NPV(SDN,G16:INDEX(G16:AJ16,PAL))</f>
        <v>0</v>
      </c>
      <c r="AN16" s="415">
        <f>IFERROR(SUMPRODUCT(F16+NPV(SDN,G16:INDEX(G16:AJ16,PAL)),Data1!D11),0)</f>
        <v>0</v>
      </c>
      <c r="AO16" s="387">
        <f t="shared" ca="1" si="3"/>
        <v>0</v>
      </c>
      <c r="AP16" s="59">
        <f>IF(COUNT(F16:INDEX(F16:AJ16,PAL+1))&lt;&gt;PAL+1,"Klaida",0)</f>
        <v>0</v>
      </c>
      <c r="AQ16" s="59">
        <f ca="1">IF(OR(COUNTIF(F16:INDEX(F16:AJ16,PAL+1),"&gt;0")&gt;1,AND(COUNTIF(F16:INDEX(F16:AJ16,PAL+1),"&gt;0")=1,OFFSET(F16,0,PAL)=0)),"Klaida",0)</f>
        <v>0</v>
      </c>
      <c r="AR16" s="59"/>
      <c r="AS16" s="59"/>
      <c r="AT16" s="59"/>
      <c r="AU16" s="59"/>
      <c r="AV16" s="59"/>
      <c r="AW16" s="59"/>
      <c r="AX16" s="59"/>
      <c r="AY16" s="388"/>
    </row>
    <row r="17" spans="2:51" s="61" customFormat="1">
      <c r="B17" s="5" t="s">
        <v>21</v>
      </c>
      <c r="C17" s="5" t="str">
        <f>IF(Kalba="EN",Data2!C42,Data2!B42)</f>
        <v>Veiklos pajamos, iš viso</v>
      </c>
      <c r="D17" s="62">
        <f>ROUND(SUM(D18:D20),0)</f>
        <v>0</v>
      </c>
      <c r="E17" s="62">
        <f>ROUND(SUM(E18:E20),0)</f>
        <v>0</v>
      </c>
      <c r="F17" s="62">
        <f>ROUND(SUM(F18:F20),0)</f>
        <v>0</v>
      </c>
      <c r="G17" s="62">
        <f t="shared" ref="G17:AJ17" si="4">ROUND(SUM(G18:G20),0)</f>
        <v>0</v>
      </c>
      <c r="H17" s="62">
        <f t="shared" si="4"/>
        <v>0</v>
      </c>
      <c r="I17" s="62">
        <f t="shared" si="4"/>
        <v>0</v>
      </c>
      <c r="J17" s="62">
        <f t="shared" si="4"/>
        <v>0</v>
      </c>
      <c r="K17" s="62">
        <f t="shared" si="4"/>
        <v>0</v>
      </c>
      <c r="L17" s="62">
        <f t="shared" si="4"/>
        <v>0</v>
      </c>
      <c r="M17" s="62">
        <f t="shared" si="4"/>
        <v>0</v>
      </c>
      <c r="N17" s="62">
        <f t="shared" si="4"/>
        <v>0</v>
      </c>
      <c r="O17" s="62">
        <f t="shared" si="4"/>
        <v>0</v>
      </c>
      <c r="P17" s="62">
        <f t="shared" si="4"/>
        <v>0</v>
      </c>
      <c r="Q17" s="62">
        <f t="shared" si="4"/>
        <v>0</v>
      </c>
      <c r="R17" s="62">
        <f t="shared" si="4"/>
        <v>0</v>
      </c>
      <c r="S17" s="62">
        <f t="shared" si="4"/>
        <v>0</v>
      </c>
      <c r="T17" s="62">
        <f t="shared" si="4"/>
        <v>0</v>
      </c>
      <c r="U17" s="62">
        <f t="shared" si="4"/>
        <v>0</v>
      </c>
      <c r="V17" s="62">
        <f t="shared" si="4"/>
        <v>0</v>
      </c>
      <c r="W17" s="62">
        <f t="shared" si="4"/>
        <v>0</v>
      </c>
      <c r="X17" s="62">
        <f t="shared" si="4"/>
        <v>0</v>
      </c>
      <c r="Y17" s="62">
        <f t="shared" si="4"/>
        <v>0</v>
      </c>
      <c r="Z17" s="62">
        <f t="shared" si="4"/>
        <v>0</v>
      </c>
      <c r="AA17" s="62">
        <f t="shared" si="4"/>
        <v>0</v>
      </c>
      <c r="AB17" s="62">
        <f t="shared" si="4"/>
        <v>0</v>
      </c>
      <c r="AC17" s="62">
        <f t="shared" si="4"/>
        <v>0</v>
      </c>
      <c r="AD17" s="62">
        <f t="shared" si="4"/>
        <v>0</v>
      </c>
      <c r="AE17" s="62">
        <f t="shared" si="4"/>
        <v>0</v>
      </c>
      <c r="AF17" s="62">
        <f t="shared" si="4"/>
        <v>0</v>
      </c>
      <c r="AG17" s="62">
        <f t="shared" si="4"/>
        <v>0</v>
      </c>
      <c r="AH17" s="62">
        <f t="shared" si="4"/>
        <v>0</v>
      </c>
      <c r="AI17" s="62">
        <f t="shared" si="4"/>
        <v>0</v>
      </c>
      <c r="AJ17" s="62">
        <f t="shared" si="4"/>
        <v>0</v>
      </c>
      <c r="AM17" s="382">
        <f>ROUND(SUM(AM18:AM20),0)</f>
        <v>0</v>
      </c>
      <c r="AN17" s="382">
        <f>ROUND(SUM(AN18:AN20),0)</f>
        <v>0</v>
      </c>
      <c r="AO17" s="389"/>
      <c r="AP17" s="63"/>
      <c r="AQ17" s="63"/>
      <c r="AR17" s="63"/>
      <c r="AS17" s="63"/>
      <c r="AT17" s="63"/>
      <c r="AU17" s="63"/>
      <c r="AV17" s="63"/>
      <c r="AW17" s="63"/>
      <c r="AX17" s="63"/>
      <c r="AY17" s="390"/>
    </row>
    <row r="18" spans="2:51">
      <c r="B18" s="64" t="s">
        <v>22</v>
      </c>
      <c r="C18" s="4" t="str">
        <f>IF(Kalba="EN",Data2!C43,Data2!B43)</f>
        <v>Prekių pardavimo pajamos</v>
      </c>
      <c r="D18" s="65">
        <f>F18+NPV(FDN,G18:INDEX(G18:AJ18,PAL))</f>
        <v>0</v>
      </c>
      <c r="E18" s="65">
        <f>SUMIF($F$5:$AJ$5,"&lt;="&amp;PAL,$F18:$AJ18)</f>
        <v>0</v>
      </c>
      <c r="F18" s="78">
        <v>0</v>
      </c>
      <c r="G18" s="78">
        <v>0</v>
      </c>
      <c r="H18" s="78">
        <v>0</v>
      </c>
      <c r="I18" s="78">
        <v>0</v>
      </c>
      <c r="J18" s="78">
        <v>0</v>
      </c>
      <c r="K18" s="78">
        <v>0</v>
      </c>
      <c r="L18" s="78">
        <v>0</v>
      </c>
      <c r="M18" s="78">
        <v>0</v>
      </c>
      <c r="N18" s="78">
        <v>0</v>
      </c>
      <c r="O18" s="78">
        <v>0</v>
      </c>
      <c r="P18" s="78">
        <v>0</v>
      </c>
      <c r="Q18" s="78">
        <v>0</v>
      </c>
      <c r="R18" s="78">
        <v>0</v>
      </c>
      <c r="S18" s="78">
        <v>0</v>
      </c>
      <c r="T18" s="78">
        <v>0</v>
      </c>
      <c r="U18" s="78">
        <v>0</v>
      </c>
      <c r="V18" s="78">
        <v>0</v>
      </c>
      <c r="W18" s="78">
        <v>0</v>
      </c>
      <c r="X18" s="78">
        <v>0</v>
      </c>
      <c r="Y18" s="78">
        <v>0</v>
      </c>
      <c r="Z18" s="78">
        <v>0</v>
      </c>
      <c r="AA18" s="78">
        <v>0</v>
      </c>
      <c r="AB18" s="78">
        <v>0</v>
      </c>
      <c r="AC18" s="78">
        <v>0</v>
      </c>
      <c r="AD18" s="78">
        <v>0</v>
      </c>
      <c r="AE18" s="78">
        <v>0</v>
      </c>
      <c r="AF18" s="78">
        <v>0</v>
      </c>
      <c r="AG18" s="78">
        <v>0</v>
      </c>
      <c r="AH18" s="78">
        <v>0</v>
      </c>
      <c r="AI18" s="78">
        <v>0</v>
      </c>
      <c r="AJ18" s="78">
        <v>0</v>
      </c>
      <c r="AM18" s="383">
        <f>F18+NPV(SDN,G18:INDEX(G18:AJ18,PAL))</f>
        <v>0</v>
      </c>
      <c r="AN18" s="415">
        <f>F18+NPV(SDN,G18:INDEX(G18:AJ18,PAL))</f>
        <v>0</v>
      </c>
      <c r="AO18" s="387">
        <f t="shared" si="3"/>
        <v>0</v>
      </c>
      <c r="AP18" s="59">
        <f>IF(COUNT(F18:INDEX(F18:AJ18,PAL+1))&lt;&gt;PAL+1,"Klaida",0)</f>
        <v>0</v>
      </c>
      <c r="AQ18" s="59"/>
      <c r="AR18" s="59"/>
      <c r="AS18" s="59"/>
      <c r="AT18" s="59"/>
      <c r="AU18" s="59"/>
      <c r="AV18" s="59"/>
      <c r="AW18" s="59"/>
      <c r="AX18" s="59"/>
      <c r="AY18" s="388"/>
    </row>
    <row r="19" spans="2:51">
      <c r="B19" s="64" t="s">
        <v>23</v>
      </c>
      <c r="C19" s="4" t="str">
        <f>IF(Kalba="EN",Data2!C44,Data2!B44)</f>
        <v>Paslaugų suteikimo pajamos</v>
      </c>
      <c r="D19" s="65">
        <f>F19+NPV(FDN,G19:INDEX(G19:AJ19,PAL))</f>
        <v>0</v>
      </c>
      <c r="E19" s="65">
        <f>SUMIF($F$5:$AJ$5,"&lt;="&amp;PAL,$F19:$AJ19)</f>
        <v>0</v>
      </c>
      <c r="F19" s="78">
        <v>0</v>
      </c>
      <c r="G19" s="78">
        <v>0</v>
      </c>
      <c r="H19" s="78">
        <v>0</v>
      </c>
      <c r="I19" s="78">
        <v>0</v>
      </c>
      <c r="J19" s="78">
        <v>0</v>
      </c>
      <c r="K19" s="78">
        <v>0</v>
      </c>
      <c r="L19" s="78">
        <v>0</v>
      </c>
      <c r="M19" s="78">
        <v>0</v>
      </c>
      <c r="N19" s="78">
        <v>0</v>
      </c>
      <c r="O19" s="78">
        <v>0</v>
      </c>
      <c r="P19" s="78">
        <v>0</v>
      </c>
      <c r="Q19" s="78">
        <v>0</v>
      </c>
      <c r="R19" s="78">
        <v>0</v>
      </c>
      <c r="S19" s="78">
        <v>0</v>
      </c>
      <c r="T19" s="78">
        <v>0</v>
      </c>
      <c r="U19" s="78">
        <v>0</v>
      </c>
      <c r="V19" s="78">
        <v>0</v>
      </c>
      <c r="W19" s="78">
        <v>0</v>
      </c>
      <c r="X19" s="78">
        <v>0</v>
      </c>
      <c r="Y19" s="78">
        <v>0</v>
      </c>
      <c r="Z19" s="78">
        <v>0</v>
      </c>
      <c r="AA19" s="78">
        <v>0</v>
      </c>
      <c r="AB19" s="78">
        <v>0</v>
      </c>
      <c r="AC19" s="78">
        <v>0</v>
      </c>
      <c r="AD19" s="78">
        <v>0</v>
      </c>
      <c r="AE19" s="78">
        <v>0</v>
      </c>
      <c r="AF19" s="78">
        <v>0</v>
      </c>
      <c r="AG19" s="78">
        <v>0</v>
      </c>
      <c r="AH19" s="78">
        <v>0</v>
      </c>
      <c r="AI19" s="78">
        <v>0</v>
      </c>
      <c r="AJ19" s="78">
        <v>0</v>
      </c>
      <c r="AM19" s="383">
        <f>F19+NPV(SDN,G19:INDEX(G19:AJ19,PAL))</f>
        <v>0</v>
      </c>
      <c r="AN19" s="415">
        <f>F19+NPV(SDN,G19:INDEX(G19:AJ19,PAL))</f>
        <v>0</v>
      </c>
      <c r="AO19" s="387">
        <f t="shared" si="3"/>
        <v>0</v>
      </c>
      <c r="AP19" s="59">
        <f>IF(COUNT(F19:INDEX(F19:AJ19,PAL+1))&lt;&gt;PAL+1,"Klaida",0)</f>
        <v>0</v>
      </c>
      <c r="AQ19" s="59"/>
      <c r="AR19" s="59"/>
      <c r="AS19" s="59"/>
      <c r="AT19" s="59"/>
      <c r="AU19" s="59"/>
      <c r="AV19" s="59"/>
      <c r="AW19" s="59"/>
      <c r="AX19" s="59"/>
      <c r="AY19" s="388"/>
    </row>
    <row r="20" spans="2:51">
      <c r="B20" s="64" t="s">
        <v>24</v>
      </c>
      <c r="C20" s="4" t="str">
        <f>IF(Kalba="EN",Data2!C45,Data2!B45)</f>
        <v>Finansinės ir investicinės veiklos bei kitos pajamos</v>
      </c>
      <c r="D20" s="65">
        <f>F20+NPV(FDN,G20:INDEX(G20:AJ20,PAL))</f>
        <v>0</v>
      </c>
      <c r="E20" s="65">
        <f>SUMIF($F$5:$AJ$5,"&lt;="&amp;PAL,$F20:$AJ20)</f>
        <v>0</v>
      </c>
      <c r="F20" s="78">
        <v>0</v>
      </c>
      <c r="G20" s="78">
        <v>0</v>
      </c>
      <c r="H20" s="78">
        <v>0</v>
      </c>
      <c r="I20" s="78">
        <v>0</v>
      </c>
      <c r="J20" s="78">
        <v>0</v>
      </c>
      <c r="K20" s="78">
        <v>0</v>
      </c>
      <c r="L20" s="78">
        <v>0</v>
      </c>
      <c r="M20" s="78">
        <v>0</v>
      </c>
      <c r="N20" s="78">
        <v>0</v>
      </c>
      <c r="O20" s="78">
        <v>0</v>
      </c>
      <c r="P20" s="78">
        <v>0</v>
      </c>
      <c r="Q20" s="78">
        <v>0</v>
      </c>
      <c r="R20" s="78">
        <v>0</v>
      </c>
      <c r="S20" s="78">
        <v>0</v>
      </c>
      <c r="T20" s="78">
        <v>0</v>
      </c>
      <c r="U20" s="78">
        <v>0</v>
      </c>
      <c r="V20" s="78">
        <v>0</v>
      </c>
      <c r="W20" s="78">
        <v>0</v>
      </c>
      <c r="X20" s="78">
        <v>0</v>
      </c>
      <c r="Y20" s="78">
        <v>0</v>
      </c>
      <c r="Z20" s="78">
        <v>0</v>
      </c>
      <c r="AA20" s="78">
        <v>0</v>
      </c>
      <c r="AB20" s="78">
        <v>0</v>
      </c>
      <c r="AC20" s="78">
        <v>0</v>
      </c>
      <c r="AD20" s="78">
        <v>0</v>
      </c>
      <c r="AE20" s="78">
        <v>0</v>
      </c>
      <c r="AF20" s="78">
        <v>0</v>
      </c>
      <c r="AG20" s="78">
        <v>0</v>
      </c>
      <c r="AH20" s="78">
        <v>0</v>
      </c>
      <c r="AI20" s="78">
        <v>0</v>
      </c>
      <c r="AJ20" s="78">
        <v>0</v>
      </c>
      <c r="AM20" s="383">
        <f>F20+NPV(SDN,G20:INDEX(G20:AJ20,PAL))</f>
        <v>0</v>
      </c>
      <c r="AN20" s="415">
        <f>F20+NPV(SDN,G20:INDEX(G20:AJ20,PAL))</f>
        <v>0</v>
      </c>
      <c r="AO20" s="387">
        <f t="shared" si="3"/>
        <v>0</v>
      </c>
      <c r="AP20" s="59">
        <f>IF(COUNT(F20:INDEX(F20:AJ20,PAL+1))&lt;&gt;PAL+1,"Klaida",0)</f>
        <v>0</v>
      </c>
      <c r="AQ20" s="59"/>
      <c r="AR20" s="59"/>
      <c r="AS20" s="59"/>
      <c r="AT20" s="59"/>
      <c r="AU20" s="59"/>
      <c r="AV20" s="59"/>
      <c r="AW20" s="59"/>
      <c r="AX20" s="59"/>
      <c r="AY20" s="388"/>
    </row>
    <row r="21" spans="2:51" s="61" customFormat="1">
      <c r="B21" s="5" t="s">
        <v>25</v>
      </c>
      <c r="C21" s="5" t="str">
        <f>IF(Kalba="EN",Data2!C46,Data2!B46)</f>
        <v>Veiklos ir finansinės išlaidos, iš viso</v>
      </c>
      <c r="D21" s="62">
        <f>ROUND(SUM(D22,D29),0)</f>
        <v>0</v>
      </c>
      <c r="E21" s="62">
        <f>ROUND(SUM(E22,E29),0)</f>
        <v>0</v>
      </c>
      <c r="F21" s="62">
        <f t="shared" ref="F21:AJ21" si="5">ROUND(SUM(F22,F29),0)</f>
        <v>0</v>
      </c>
      <c r="G21" s="62">
        <f t="shared" si="5"/>
        <v>0</v>
      </c>
      <c r="H21" s="62">
        <f t="shared" si="5"/>
        <v>0</v>
      </c>
      <c r="I21" s="62">
        <f t="shared" si="5"/>
        <v>0</v>
      </c>
      <c r="J21" s="62">
        <f t="shared" si="5"/>
        <v>0</v>
      </c>
      <c r="K21" s="62">
        <f t="shared" si="5"/>
        <v>0</v>
      </c>
      <c r="L21" s="62">
        <f t="shared" si="5"/>
        <v>0</v>
      </c>
      <c r="M21" s="62">
        <f t="shared" si="5"/>
        <v>0</v>
      </c>
      <c r="N21" s="62">
        <f t="shared" si="5"/>
        <v>0</v>
      </c>
      <c r="O21" s="62">
        <f t="shared" si="5"/>
        <v>0</v>
      </c>
      <c r="P21" s="62">
        <f t="shared" si="5"/>
        <v>0</v>
      </c>
      <c r="Q21" s="62">
        <f t="shared" si="5"/>
        <v>0</v>
      </c>
      <c r="R21" s="62">
        <f t="shared" si="5"/>
        <v>0</v>
      </c>
      <c r="S21" s="62">
        <f t="shared" si="5"/>
        <v>0</v>
      </c>
      <c r="T21" s="62">
        <f t="shared" si="5"/>
        <v>0</v>
      </c>
      <c r="U21" s="62">
        <f t="shared" si="5"/>
        <v>0</v>
      </c>
      <c r="V21" s="62">
        <f t="shared" si="5"/>
        <v>0</v>
      </c>
      <c r="W21" s="62">
        <f t="shared" si="5"/>
        <v>0</v>
      </c>
      <c r="X21" s="62">
        <f t="shared" si="5"/>
        <v>0</v>
      </c>
      <c r="Y21" s="62">
        <f t="shared" si="5"/>
        <v>0</v>
      </c>
      <c r="Z21" s="62">
        <f t="shared" si="5"/>
        <v>0</v>
      </c>
      <c r="AA21" s="62">
        <f t="shared" si="5"/>
        <v>0</v>
      </c>
      <c r="AB21" s="62">
        <f t="shared" si="5"/>
        <v>0</v>
      </c>
      <c r="AC21" s="62">
        <f t="shared" si="5"/>
        <v>0</v>
      </c>
      <c r="AD21" s="62">
        <f t="shared" si="5"/>
        <v>0</v>
      </c>
      <c r="AE21" s="62">
        <f t="shared" si="5"/>
        <v>0</v>
      </c>
      <c r="AF21" s="62">
        <f t="shared" si="5"/>
        <v>0</v>
      </c>
      <c r="AG21" s="62">
        <f t="shared" si="5"/>
        <v>0</v>
      </c>
      <c r="AH21" s="62">
        <f t="shared" si="5"/>
        <v>0</v>
      </c>
      <c r="AI21" s="62">
        <f t="shared" si="5"/>
        <v>0</v>
      </c>
      <c r="AJ21" s="62">
        <f t="shared" si="5"/>
        <v>0</v>
      </c>
      <c r="AM21" s="382">
        <f>ROUND(SUM(AM22,AM29),0)</f>
        <v>0</v>
      </c>
      <c r="AN21" s="382">
        <f>ROUND(SUM(AN22,AN29),0)</f>
        <v>0</v>
      </c>
      <c r="AO21" s="389"/>
      <c r="AP21" s="63"/>
      <c r="AQ21" s="63"/>
      <c r="AR21" s="63"/>
      <c r="AS21" s="63"/>
      <c r="AT21" s="63"/>
      <c r="AU21" s="63"/>
      <c r="AV21" s="63"/>
      <c r="AW21" s="63"/>
      <c r="AX21" s="63"/>
      <c r="AY21" s="390"/>
    </row>
    <row r="22" spans="2:51" s="61" customFormat="1">
      <c r="B22" s="66" t="s">
        <v>297</v>
      </c>
      <c r="C22" s="5" t="str">
        <f>IF(Kalba="EN",Data2!C47,Data2!B47)</f>
        <v>Veiklos išlaidos</v>
      </c>
      <c r="D22" s="62">
        <f>ROUND(SUM(D23:D28),0)</f>
        <v>0</v>
      </c>
      <c r="E22" s="62">
        <f>ROUND(SUM(E23:E28),0)</f>
        <v>0</v>
      </c>
      <c r="F22" s="62">
        <f t="shared" ref="F22:AJ22" si="6">ROUND(SUM(F23:F28),0)</f>
        <v>0</v>
      </c>
      <c r="G22" s="62">
        <f t="shared" si="6"/>
        <v>0</v>
      </c>
      <c r="H22" s="62">
        <f t="shared" si="6"/>
        <v>0</v>
      </c>
      <c r="I22" s="62">
        <f t="shared" si="6"/>
        <v>0</v>
      </c>
      <c r="J22" s="62">
        <f t="shared" si="6"/>
        <v>0</v>
      </c>
      <c r="K22" s="62">
        <f t="shared" si="6"/>
        <v>0</v>
      </c>
      <c r="L22" s="62">
        <f t="shared" si="6"/>
        <v>0</v>
      </c>
      <c r="M22" s="62">
        <f t="shared" si="6"/>
        <v>0</v>
      </c>
      <c r="N22" s="62">
        <f t="shared" si="6"/>
        <v>0</v>
      </c>
      <c r="O22" s="62">
        <f t="shared" si="6"/>
        <v>0</v>
      </c>
      <c r="P22" s="62">
        <f t="shared" si="6"/>
        <v>0</v>
      </c>
      <c r="Q22" s="62">
        <f t="shared" si="6"/>
        <v>0</v>
      </c>
      <c r="R22" s="62">
        <f t="shared" si="6"/>
        <v>0</v>
      </c>
      <c r="S22" s="62">
        <f t="shared" si="6"/>
        <v>0</v>
      </c>
      <c r="T22" s="62">
        <f t="shared" si="6"/>
        <v>0</v>
      </c>
      <c r="U22" s="62">
        <f t="shared" si="6"/>
        <v>0</v>
      </c>
      <c r="V22" s="62">
        <f t="shared" si="6"/>
        <v>0</v>
      </c>
      <c r="W22" s="62">
        <f t="shared" si="6"/>
        <v>0</v>
      </c>
      <c r="X22" s="62">
        <f t="shared" si="6"/>
        <v>0</v>
      </c>
      <c r="Y22" s="62">
        <f t="shared" si="6"/>
        <v>0</v>
      </c>
      <c r="Z22" s="62">
        <f t="shared" si="6"/>
        <v>0</v>
      </c>
      <c r="AA22" s="62">
        <f t="shared" si="6"/>
        <v>0</v>
      </c>
      <c r="AB22" s="62">
        <f t="shared" si="6"/>
        <v>0</v>
      </c>
      <c r="AC22" s="62">
        <f t="shared" si="6"/>
        <v>0</v>
      </c>
      <c r="AD22" s="62">
        <f t="shared" si="6"/>
        <v>0</v>
      </c>
      <c r="AE22" s="62">
        <f t="shared" si="6"/>
        <v>0</v>
      </c>
      <c r="AF22" s="62">
        <f t="shared" si="6"/>
        <v>0</v>
      </c>
      <c r="AG22" s="62">
        <f t="shared" si="6"/>
        <v>0</v>
      </c>
      <c r="AH22" s="62">
        <f t="shared" si="6"/>
        <v>0</v>
      </c>
      <c r="AI22" s="62">
        <f t="shared" si="6"/>
        <v>0</v>
      </c>
      <c r="AJ22" s="62">
        <f t="shared" si="6"/>
        <v>0</v>
      </c>
      <c r="AM22" s="382">
        <f>ROUND(SUM(AM23:AM28),0)</f>
        <v>0</v>
      </c>
      <c r="AN22" s="382">
        <f>ROUND(SUM(AN23:AN28),0)</f>
        <v>0</v>
      </c>
      <c r="AO22" s="389"/>
      <c r="AP22" s="63"/>
      <c r="AQ22" s="63"/>
      <c r="AR22" s="63"/>
      <c r="AS22" s="63"/>
      <c r="AT22" s="63"/>
      <c r="AU22" s="63"/>
      <c r="AV22" s="63"/>
      <c r="AW22" s="63"/>
      <c r="AX22" s="63"/>
      <c r="AY22" s="390"/>
    </row>
    <row r="23" spans="2:51">
      <c r="B23" s="64" t="s">
        <v>298</v>
      </c>
      <c r="C23" s="4" t="str">
        <f>IF(Kalba="EN",Data2!C48,Data2!B48)</f>
        <v>Žaliavos</v>
      </c>
      <c r="D23" s="65">
        <f>F23+NPV(FDN,G23:INDEX(G23:AJ23,PAL))</f>
        <v>0</v>
      </c>
      <c r="E23" s="65">
        <f t="shared" ref="E23:E29" si="7">SUMIF($F$5:$AJ$5,"&lt;="&amp;PAL,$F23:$AJ23)</f>
        <v>0</v>
      </c>
      <c r="F23" s="78">
        <v>0</v>
      </c>
      <c r="G23" s="78">
        <v>0</v>
      </c>
      <c r="H23" s="78">
        <v>0</v>
      </c>
      <c r="I23" s="78">
        <v>0</v>
      </c>
      <c r="J23" s="78">
        <v>0</v>
      </c>
      <c r="K23" s="78">
        <v>0</v>
      </c>
      <c r="L23" s="78">
        <v>0</v>
      </c>
      <c r="M23" s="78">
        <v>0</v>
      </c>
      <c r="N23" s="78">
        <v>0</v>
      </c>
      <c r="O23" s="78">
        <v>0</v>
      </c>
      <c r="P23" s="78">
        <v>0</v>
      </c>
      <c r="Q23" s="78">
        <v>0</v>
      </c>
      <c r="R23" s="78">
        <v>0</v>
      </c>
      <c r="S23" s="78">
        <v>0</v>
      </c>
      <c r="T23" s="78">
        <v>0</v>
      </c>
      <c r="U23" s="78">
        <v>0</v>
      </c>
      <c r="V23" s="78">
        <v>0</v>
      </c>
      <c r="W23" s="78">
        <v>0</v>
      </c>
      <c r="X23" s="78">
        <v>0</v>
      </c>
      <c r="Y23" s="78">
        <v>0</v>
      </c>
      <c r="Z23" s="78">
        <v>0</v>
      </c>
      <c r="AA23" s="78">
        <v>0</v>
      </c>
      <c r="AB23" s="78">
        <v>0</v>
      </c>
      <c r="AC23" s="78">
        <v>0</v>
      </c>
      <c r="AD23" s="78">
        <v>0</v>
      </c>
      <c r="AE23" s="78">
        <v>0</v>
      </c>
      <c r="AF23" s="78">
        <v>0</v>
      </c>
      <c r="AG23" s="78">
        <v>0</v>
      </c>
      <c r="AH23" s="78">
        <v>0</v>
      </c>
      <c r="AI23" s="78">
        <v>0</v>
      </c>
      <c r="AJ23" s="78">
        <v>0</v>
      </c>
      <c r="AM23" s="383">
        <f>F23+NPV(SDN,G23:INDEX(G23:AJ23,PAL))</f>
        <v>0</v>
      </c>
      <c r="AN23" s="415">
        <f>F23+NPV(SDN,G23:INDEX(G23:AJ23,PAL))</f>
        <v>0</v>
      </c>
      <c r="AO23" s="387">
        <f t="shared" ref="AO23:AO29" si="8">IF(COUNTIF(AP23:AY23,"Klaida")&gt;0,1,0)</f>
        <v>0</v>
      </c>
      <c r="AP23" s="59">
        <f>IF(COUNT(F23:INDEX(F23:AJ23,PAL+1))&lt;&gt;PAL+1,"Klaida",0)</f>
        <v>0</v>
      </c>
      <c r="AQ23" s="59"/>
      <c r="AR23" s="59"/>
      <c r="AS23" s="59"/>
      <c r="AT23" s="59"/>
      <c r="AU23" s="59"/>
      <c r="AV23" s="59"/>
      <c r="AW23" s="59"/>
      <c r="AX23" s="59"/>
      <c r="AY23" s="388"/>
    </row>
    <row r="24" spans="2:51">
      <c r="B24" s="64" t="s">
        <v>299</v>
      </c>
      <c r="C24" s="4" t="str">
        <f>IF(Kalba="EN",Data2!C49,Data2!B49)</f>
        <v>Darbo užmokesčio išlaidos</v>
      </c>
      <c r="D24" s="65">
        <f>F24+NPV(FDN,G24:INDEX(G24:AJ24,PAL))</f>
        <v>0</v>
      </c>
      <c r="E24" s="65">
        <f t="shared" si="7"/>
        <v>0</v>
      </c>
      <c r="F24" s="78">
        <v>0</v>
      </c>
      <c r="G24" s="78">
        <v>0</v>
      </c>
      <c r="H24" s="78">
        <v>0</v>
      </c>
      <c r="I24" s="78">
        <v>0</v>
      </c>
      <c r="J24" s="78">
        <v>0</v>
      </c>
      <c r="K24" s="78">
        <v>0</v>
      </c>
      <c r="L24" s="78">
        <v>0</v>
      </c>
      <c r="M24" s="78">
        <v>0</v>
      </c>
      <c r="N24" s="78">
        <v>0</v>
      </c>
      <c r="O24" s="78">
        <v>0</v>
      </c>
      <c r="P24" s="78">
        <v>0</v>
      </c>
      <c r="Q24" s="78">
        <v>0</v>
      </c>
      <c r="R24" s="78">
        <v>0</v>
      </c>
      <c r="S24" s="78">
        <v>0</v>
      </c>
      <c r="T24" s="78">
        <v>0</v>
      </c>
      <c r="U24" s="78">
        <v>0</v>
      </c>
      <c r="V24" s="78">
        <v>0</v>
      </c>
      <c r="W24" s="78">
        <v>0</v>
      </c>
      <c r="X24" s="78">
        <v>0</v>
      </c>
      <c r="Y24" s="78">
        <v>0</v>
      </c>
      <c r="Z24" s="78">
        <v>0</v>
      </c>
      <c r="AA24" s="78">
        <v>0</v>
      </c>
      <c r="AB24" s="78">
        <v>0</v>
      </c>
      <c r="AC24" s="78">
        <v>0</v>
      </c>
      <c r="AD24" s="78">
        <v>0</v>
      </c>
      <c r="AE24" s="78">
        <v>0</v>
      </c>
      <c r="AF24" s="78">
        <v>0</v>
      </c>
      <c r="AG24" s="78">
        <v>0</v>
      </c>
      <c r="AH24" s="78">
        <v>0</v>
      </c>
      <c r="AI24" s="78">
        <v>0</v>
      </c>
      <c r="AJ24" s="78">
        <v>0</v>
      </c>
      <c r="AM24" s="383">
        <f>F24+NPV(SDN,G24:INDEX(G24:AJ24,PAL))</f>
        <v>0</v>
      </c>
      <c r="AN24" s="415">
        <f>F24+NPV(SDN,G24:INDEX(G24:AJ24,PAL))</f>
        <v>0</v>
      </c>
      <c r="AO24" s="387">
        <f t="shared" si="8"/>
        <v>0</v>
      </c>
      <c r="AP24" s="59">
        <f>IF(COUNT(F24:INDEX(F24:AJ24,PAL+1))&lt;&gt;PAL+1,"Klaida",0)</f>
        <v>0</v>
      </c>
      <c r="AQ24" s="59"/>
      <c r="AR24" s="59"/>
      <c r="AS24" s="59"/>
      <c r="AT24" s="59"/>
      <c r="AU24" s="59"/>
      <c r="AV24" s="59"/>
      <c r="AW24" s="59"/>
      <c r="AX24" s="59"/>
      <c r="AY24" s="388"/>
    </row>
    <row r="25" spans="2:51">
      <c r="B25" s="64" t="s">
        <v>300</v>
      </c>
      <c r="C25" s="4" t="str">
        <f>IF(Kalba="EN",Data2!C50,Data2!B50)</f>
        <v>Elektros energijos išlaidos</v>
      </c>
      <c r="D25" s="65">
        <f>F25+NPV(FDN,G25:INDEX(G25:AJ25,PAL))</f>
        <v>0</v>
      </c>
      <c r="E25" s="65">
        <f t="shared" si="7"/>
        <v>0</v>
      </c>
      <c r="F25" s="78">
        <v>0</v>
      </c>
      <c r="G25" s="78">
        <v>0</v>
      </c>
      <c r="H25" s="78">
        <v>0</v>
      </c>
      <c r="I25" s="78">
        <v>0</v>
      </c>
      <c r="J25" s="78">
        <v>0</v>
      </c>
      <c r="K25" s="78">
        <v>0</v>
      </c>
      <c r="L25" s="78">
        <v>0</v>
      </c>
      <c r="M25" s="78">
        <v>0</v>
      </c>
      <c r="N25" s="78">
        <v>0</v>
      </c>
      <c r="O25" s="78">
        <v>0</v>
      </c>
      <c r="P25" s="78">
        <v>0</v>
      </c>
      <c r="Q25" s="78">
        <v>0</v>
      </c>
      <c r="R25" s="78">
        <v>0</v>
      </c>
      <c r="S25" s="78">
        <v>0</v>
      </c>
      <c r="T25" s="78">
        <v>0</v>
      </c>
      <c r="U25" s="78">
        <v>0</v>
      </c>
      <c r="V25" s="78">
        <v>0</v>
      </c>
      <c r="W25" s="78">
        <v>0</v>
      </c>
      <c r="X25" s="78">
        <v>0</v>
      </c>
      <c r="Y25" s="78">
        <v>0</v>
      </c>
      <c r="Z25" s="78">
        <v>0</v>
      </c>
      <c r="AA25" s="78">
        <v>0</v>
      </c>
      <c r="AB25" s="78">
        <v>0</v>
      </c>
      <c r="AC25" s="78">
        <v>0</v>
      </c>
      <c r="AD25" s="78">
        <v>0</v>
      </c>
      <c r="AE25" s="78">
        <v>0</v>
      </c>
      <c r="AF25" s="78">
        <v>0</v>
      </c>
      <c r="AG25" s="78">
        <v>0</v>
      </c>
      <c r="AH25" s="78">
        <v>0</v>
      </c>
      <c r="AI25" s="78">
        <v>0</v>
      </c>
      <c r="AJ25" s="78">
        <v>0</v>
      </c>
      <c r="AM25" s="383">
        <f>F25+NPV(SDN,G25:INDEX(G25:AJ25,PAL))</f>
        <v>0</v>
      </c>
      <c r="AN25" s="415">
        <f>F25+NPV(SDN,G25:INDEX(G25:AJ25,PAL))</f>
        <v>0</v>
      </c>
      <c r="AO25" s="387">
        <f t="shared" si="8"/>
        <v>0</v>
      </c>
      <c r="AP25" s="59">
        <f>IF(COUNT(F25:INDEX(F25:AJ25,PAL+1))&lt;&gt;PAL+1,"Klaida",0)</f>
        <v>0</v>
      </c>
      <c r="AQ25" s="59"/>
      <c r="AR25" s="59"/>
      <c r="AS25" s="59"/>
      <c r="AT25" s="59"/>
      <c r="AU25" s="59"/>
      <c r="AV25" s="59"/>
      <c r="AW25" s="59"/>
      <c r="AX25" s="59"/>
      <c r="AY25" s="388"/>
    </row>
    <row r="26" spans="2:51">
      <c r="B26" s="64" t="s">
        <v>301</v>
      </c>
      <c r="C26" s="4" t="str">
        <f>IF(Kalba="EN",Data2!C51,Data2!B51)</f>
        <v>Šildymo (išskyrus elektrą) išlaidos</v>
      </c>
      <c r="D26" s="65">
        <f>F26+NPV(FDN,G26:INDEX(G26:AJ26,PAL))</f>
        <v>0</v>
      </c>
      <c r="E26" s="65">
        <f t="shared" si="7"/>
        <v>0</v>
      </c>
      <c r="F26" s="78">
        <v>0</v>
      </c>
      <c r="G26" s="78">
        <v>0</v>
      </c>
      <c r="H26" s="78">
        <v>0</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c r="AI26" s="78">
        <v>0</v>
      </c>
      <c r="AJ26" s="78">
        <v>0</v>
      </c>
      <c r="AM26" s="383">
        <f>F26+NPV(SDN,G26:INDEX(G26:AJ26,PAL))</f>
        <v>0</v>
      </c>
      <c r="AN26" s="415">
        <f>F26+NPV(SDN,G26:INDEX(G26:AJ26,PAL))</f>
        <v>0</v>
      </c>
      <c r="AO26" s="387">
        <f t="shared" si="8"/>
        <v>0</v>
      </c>
      <c r="AP26" s="59">
        <f>IF(COUNT(F26:INDEX(F26:AJ26,PAL+1))&lt;&gt;PAL+1,"Klaida",0)</f>
        <v>0</v>
      </c>
      <c r="AQ26" s="59"/>
      <c r="AR26" s="59"/>
      <c r="AS26" s="59"/>
      <c r="AT26" s="59"/>
      <c r="AU26" s="59"/>
      <c r="AV26" s="59"/>
      <c r="AW26" s="59"/>
      <c r="AX26" s="59"/>
      <c r="AY26" s="388"/>
    </row>
    <row r="27" spans="2:51">
      <c r="B27" s="64" t="s">
        <v>303</v>
      </c>
      <c r="C27" s="4" t="str">
        <f>IF(Kalba="EN",Data2!C52,Data2!B52)</f>
        <v>Infrastruktūros būklės palaikymo išlaidos</v>
      </c>
      <c r="D27" s="65">
        <f>F27+NPV(FDN,G27:INDEX(G27:AJ27,PAL))</f>
        <v>0</v>
      </c>
      <c r="E27" s="65">
        <f t="shared" si="7"/>
        <v>0</v>
      </c>
      <c r="F27" s="78">
        <v>0</v>
      </c>
      <c r="G27" s="78">
        <v>0</v>
      </c>
      <c r="H27" s="78">
        <v>0</v>
      </c>
      <c r="I27" s="78">
        <v>0</v>
      </c>
      <c r="J27" s="78">
        <v>0</v>
      </c>
      <c r="K27" s="78">
        <v>0</v>
      </c>
      <c r="L27" s="78">
        <v>0</v>
      </c>
      <c r="M27" s="78">
        <v>0</v>
      </c>
      <c r="N27" s="78">
        <v>0</v>
      </c>
      <c r="O27" s="78">
        <v>0</v>
      </c>
      <c r="P27" s="78">
        <v>0</v>
      </c>
      <c r="Q27" s="78">
        <v>0</v>
      </c>
      <c r="R27" s="78">
        <v>0</v>
      </c>
      <c r="S27" s="78">
        <v>0</v>
      </c>
      <c r="T27" s="78">
        <v>0</v>
      </c>
      <c r="U27" s="78">
        <v>0</v>
      </c>
      <c r="V27" s="78">
        <v>0</v>
      </c>
      <c r="W27" s="78">
        <v>0</v>
      </c>
      <c r="X27" s="78">
        <v>0</v>
      </c>
      <c r="Y27" s="78">
        <v>0</v>
      </c>
      <c r="Z27" s="78">
        <v>0</v>
      </c>
      <c r="AA27" s="78">
        <v>0</v>
      </c>
      <c r="AB27" s="78">
        <v>0</v>
      </c>
      <c r="AC27" s="78">
        <v>0</v>
      </c>
      <c r="AD27" s="78">
        <v>0</v>
      </c>
      <c r="AE27" s="78">
        <v>0</v>
      </c>
      <c r="AF27" s="78">
        <v>0</v>
      </c>
      <c r="AG27" s="78">
        <v>0</v>
      </c>
      <c r="AH27" s="78">
        <v>0</v>
      </c>
      <c r="AI27" s="78">
        <v>0</v>
      </c>
      <c r="AJ27" s="78">
        <v>0</v>
      </c>
      <c r="AM27" s="383">
        <f>F27+NPV(SDN,G27:INDEX(G27:AJ27,PAL))</f>
        <v>0</v>
      </c>
      <c r="AN27" s="415">
        <f>F27+NPV(SDN,G27:INDEX(G27:AJ27,PAL))</f>
        <v>0</v>
      </c>
      <c r="AO27" s="387">
        <f t="shared" si="8"/>
        <v>0</v>
      </c>
      <c r="AP27" s="59">
        <f>IF(COUNT(F27:INDEX(F27:AJ27,PAL+1))&lt;&gt;PAL+1,"Klaida",0)</f>
        <v>0</v>
      </c>
      <c r="AQ27" s="59"/>
      <c r="AR27" s="59"/>
      <c r="AS27" s="59"/>
      <c r="AT27" s="59"/>
      <c r="AU27" s="59"/>
      <c r="AV27" s="59"/>
      <c r="AW27" s="59"/>
      <c r="AX27" s="59"/>
      <c r="AY27" s="388"/>
    </row>
    <row r="28" spans="2:51">
      <c r="B28" s="64" t="s">
        <v>304</v>
      </c>
      <c r="C28" s="4" t="str">
        <f>IF(Kalba="EN",Data2!C53,Data2!B53)</f>
        <v>Kitos išlaidos</v>
      </c>
      <c r="D28" s="65">
        <f>F28+NPV(FDN,G28:INDEX(G28:AJ28,PAL))</f>
        <v>0</v>
      </c>
      <c r="E28" s="65">
        <f t="shared" si="7"/>
        <v>0</v>
      </c>
      <c r="F28" s="78">
        <v>0</v>
      </c>
      <c r="G28" s="78">
        <v>0</v>
      </c>
      <c r="H28" s="78">
        <v>0</v>
      </c>
      <c r="I28" s="78">
        <v>0</v>
      </c>
      <c r="J28" s="78">
        <v>0</v>
      </c>
      <c r="K28" s="78">
        <v>0</v>
      </c>
      <c r="L28" s="78">
        <v>0</v>
      </c>
      <c r="M28" s="78">
        <v>0</v>
      </c>
      <c r="N28" s="78">
        <v>0</v>
      </c>
      <c r="O28" s="78">
        <v>0</v>
      </c>
      <c r="P28" s="78">
        <v>0</v>
      </c>
      <c r="Q28" s="78">
        <v>0</v>
      </c>
      <c r="R28" s="78">
        <v>0</v>
      </c>
      <c r="S28" s="78">
        <v>0</v>
      </c>
      <c r="T28" s="78">
        <v>0</v>
      </c>
      <c r="U28" s="78">
        <v>0</v>
      </c>
      <c r="V28" s="78">
        <v>0</v>
      </c>
      <c r="W28" s="78">
        <v>0</v>
      </c>
      <c r="X28" s="78">
        <v>0</v>
      </c>
      <c r="Y28" s="78">
        <v>0</v>
      </c>
      <c r="Z28" s="78">
        <v>0</v>
      </c>
      <c r="AA28" s="78">
        <v>0</v>
      </c>
      <c r="AB28" s="78">
        <v>0</v>
      </c>
      <c r="AC28" s="78">
        <v>0</v>
      </c>
      <c r="AD28" s="78">
        <v>0</v>
      </c>
      <c r="AE28" s="78">
        <v>0</v>
      </c>
      <c r="AF28" s="78">
        <v>0</v>
      </c>
      <c r="AG28" s="78">
        <v>0</v>
      </c>
      <c r="AH28" s="78">
        <v>0</v>
      </c>
      <c r="AI28" s="78">
        <v>0</v>
      </c>
      <c r="AJ28" s="78">
        <v>0</v>
      </c>
      <c r="AM28" s="383">
        <f>F28+NPV(SDN,G28:INDEX(G28:AJ28,PAL))</f>
        <v>0</v>
      </c>
      <c r="AN28" s="415">
        <f>F28+NPV(SDN,G28:INDEX(G28:AJ28,PAL))</f>
        <v>0</v>
      </c>
      <c r="AO28" s="387">
        <f t="shared" si="8"/>
        <v>0</v>
      </c>
      <c r="AP28" s="59">
        <f>IF(COUNT(F28:INDEX(F28:AJ28,PAL+1))&lt;&gt;PAL+1,"Klaida",0)</f>
        <v>0</v>
      </c>
      <c r="AQ28" s="59"/>
      <c r="AR28" s="59"/>
      <c r="AS28" s="59"/>
      <c r="AT28" s="59"/>
      <c r="AU28" s="59"/>
      <c r="AV28" s="59"/>
      <c r="AW28" s="59"/>
      <c r="AX28" s="59"/>
      <c r="AY28" s="388"/>
    </row>
    <row r="29" spans="2:51">
      <c r="B29" s="64" t="s">
        <v>305</v>
      </c>
      <c r="C29" s="4" t="str">
        <f>IF(Kalba="EN",Data2!C54,Data2!B54)</f>
        <v>Gautų paskolų (G.3.1.) palūkanos</v>
      </c>
      <c r="D29" s="65">
        <f>F29+NPV(FDN,G29:INDEX(G29:AJ29,PAL))</f>
        <v>0</v>
      </c>
      <c r="E29" s="65">
        <f t="shared" si="7"/>
        <v>0</v>
      </c>
      <c r="F29" s="78">
        <v>0</v>
      </c>
      <c r="G29" s="78">
        <v>0</v>
      </c>
      <c r="H29" s="78">
        <v>0</v>
      </c>
      <c r="I29" s="78">
        <v>0</v>
      </c>
      <c r="J29" s="78">
        <v>0</v>
      </c>
      <c r="K29" s="78">
        <v>0</v>
      </c>
      <c r="L29" s="78">
        <v>0</v>
      </c>
      <c r="M29" s="78">
        <v>0</v>
      </c>
      <c r="N29" s="78">
        <v>0</v>
      </c>
      <c r="O29" s="78">
        <v>0</v>
      </c>
      <c r="P29" s="78">
        <v>0</v>
      </c>
      <c r="Q29" s="78">
        <v>0</v>
      </c>
      <c r="R29" s="78">
        <v>0</v>
      </c>
      <c r="S29" s="78">
        <v>0</v>
      </c>
      <c r="T29" s="78">
        <v>0</v>
      </c>
      <c r="U29" s="78">
        <v>0</v>
      </c>
      <c r="V29" s="78">
        <v>0</v>
      </c>
      <c r="W29" s="78">
        <v>0</v>
      </c>
      <c r="X29" s="78">
        <v>0</v>
      </c>
      <c r="Y29" s="78">
        <v>0</v>
      </c>
      <c r="Z29" s="78">
        <v>0</v>
      </c>
      <c r="AA29" s="78">
        <v>0</v>
      </c>
      <c r="AB29" s="78">
        <v>0</v>
      </c>
      <c r="AC29" s="78">
        <v>0</v>
      </c>
      <c r="AD29" s="78">
        <v>0</v>
      </c>
      <c r="AE29" s="78">
        <v>0</v>
      </c>
      <c r="AF29" s="78">
        <v>0</v>
      </c>
      <c r="AG29" s="78">
        <v>0</v>
      </c>
      <c r="AH29" s="78">
        <v>0</v>
      </c>
      <c r="AI29" s="78">
        <v>0</v>
      </c>
      <c r="AJ29" s="78">
        <v>0</v>
      </c>
      <c r="AM29" s="383">
        <f>F29+NPV(SDN,G29:INDEX(G29:AJ29,PAL))</f>
        <v>0</v>
      </c>
      <c r="AN29" s="415">
        <f>F29+NPV(SDN,G29:INDEX(G29:AJ29,PAL))</f>
        <v>0</v>
      </c>
      <c r="AO29" s="387">
        <f t="shared" si="8"/>
        <v>0</v>
      </c>
      <c r="AP29" s="59">
        <f>IF(COUNT(F29:INDEX(F29:AJ29,PAL+1))&lt;&gt;PAL+1,"Klaida",0)</f>
        <v>0</v>
      </c>
      <c r="AQ29" s="59"/>
      <c r="AR29" s="59"/>
      <c r="AS29" s="59"/>
      <c r="AT29" s="59"/>
      <c r="AU29" s="59"/>
      <c r="AV29" s="59"/>
      <c r="AW29" s="59"/>
      <c r="AX29" s="59"/>
      <c r="AY29" s="388"/>
    </row>
    <row r="30" spans="2:51" s="61" customFormat="1" ht="25.5">
      <c r="B30" s="5" t="s">
        <v>26</v>
      </c>
      <c r="C30" s="5" t="str">
        <f>IF(Kalba="EN",Data2!C55,Data2!B55)</f>
        <v>Mokesčiai (+ neigiama įtaka; - teigiama įtaka biudžeto lėšų srautams)</v>
      </c>
      <c r="D30" s="62">
        <f>ROUND(D31-SUM(D32:D33),0)</f>
        <v>0</v>
      </c>
      <c r="E30" s="62">
        <f>ROUND(E31-SUM(E32:E33),0)</f>
        <v>0</v>
      </c>
      <c r="F30" s="62">
        <f>ROUND(F31-SUM(F32:F33),0)</f>
        <v>0</v>
      </c>
      <c r="G30" s="62">
        <f t="shared" ref="G30:AJ30" si="9">ROUND(G31-SUM(G32:G33),0)</f>
        <v>0</v>
      </c>
      <c r="H30" s="62">
        <f t="shared" si="9"/>
        <v>0</v>
      </c>
      <c r="I30" s="62">
        <f t="shared" si="9"/>
        <v>0</v>
      </c>
      <c r="J30" s="62">
        <f t="shared" si="9"/>
        <v>0</v>
      </c>
      <c r="K30" s="62">
        <f t="shared" si="9"/>
        <v>0</v>
      </c>
      <c r="L30" s="62">
        <f t="shared" si="9"/>
        <v>0</v>
      </c>
      <c r="M30" s="62">
        <f t="shared" si="9"/>
        <v>0</v>
      </c>
      <c r="N30" s="62">
        <f t="shared" si="9"/>
        <v>0</v>
      </c>
      <c r="O30" s="62">
        <f t="shared" si="9"/>
        <v>0</v>
      </c>
      <c r="P30" s="62">
        <f t="shared" si="9"/>
        <v>0</v>
      </c>
      <c r="Q30" s="62">
        <f t="shared" si="9"/>
        <v>0</v>
      </c>
      <c r="R30" s="62">
        <f t="shared" si="9"/>
        <v>0</v>
      </c>
      <c r="S30" s="62">
        <f t="shared" si="9"/>
        <v>0</v>
      </c>
      <c r="T30" s="62">
        <f t="shared" si="9"/>
        <v>0</v>
      </c>
      <c r="U30" s="62">
        <f t="shared" si="9"/>
        <v>0</v>
      </c>
      <c r="V30" s="62">
        <f t="shared" si="9"/>
        <v>0</v>
      </c>
      <c r="W30" s="62">
        <f t="shared" si="9"/>
        <v>0</v>
      </c>
      <c r="X30" s="62">
        <f t="shared" si="9"/>
        <v>0</v>
      </c>
      <c r="Y30" s="62">
        <f t="shared" si="9"/>
        <v>0</v>
      </c>
      <c r="Z30" s="62">
        <f t="shared" si="9"/>
        <v>0</v>
      </c>
      <c r="AA30" s="62">
        <f t="shared" si="9"/>
        <v>0</v>
      </c>
      <c r="AB30" s="62">
        <f t="shared" si="9"/>
        <v>0</v>
      </c>
      <c r="AC30" s="62">
        <f t="shared" si="9"/>
        <v>0</v>
      </c>
      <c r="AD30" s="62">
        <f t="shared" si="9"/>
        <v>0</v>
      </c>
      <c r="AE30" s="62">
        <f t="shared" si="9"/>
        <v>0</v>
      </c>
      <c r="AF30" s="62">
        <f t="shared" si="9"/>
        <v>0</v>
      </c>
      <c r="AG30" s="62">
        <f t="shared" si="9"/>
        <v>0</v>
      </c>
      <c r="AH30" s="62">
        <f t="shared" si="9"/>
        <v>0</v>
      </c>
      <c r="AI30" s="62">
        <f t="shared" si="9"/>
        <v>0</v>
      </c>
      <c r="AJ30" s="62">
        <f t="shared" si="9"/>
        <v>0</v>
      </c>
      <c r="AM30" s="382">
        <f>ROUND(AM31-SUM(AM32:AM33),0)</f>
        <v>0</v>
      </c>
      <c r="AN30" s="382">
        <f>ROUND(AN31-SUM(AN32:AN33),0)</f>
        <v>0</v>
      </c>
      <c r="AO30" s="389"/>
      <c r="AP30" s="63"/>
      <c r="AQ30" s="63"/>
      <c r="AR30" s="63"/>
      <c r="AS30" s="63"/>
      <c r="AT30" s="63"/>
      <c r="AU30" s="63"/>
      <c r="AV30" s="63"/>
      <c r="AW30" s="63"/>
      <c r="AX30" s="63"/>
      <c r="AY30" s="390"/>
    </row>
    <row r="31" spans="2:51">
      <c r="B31" s="64" t="s">
        <v>307</v>
      </c>
      <c r="C31" s="4" t="str">
        <f>IF(Kalba="EN",Data2!C56,Data2!B56)</f>
        <v>Bendra importo/pirkimo PVM suma</v>
      </c>
      <c r="D31" s="65">
        <f>F31+NPV(FDN,G31:INDEX(G31:AJ31,PAL))</f>
        <v>0</v>
      </c>
      <c r="E31" s="65">
        <f>SUMIF($F$5:$AJ$5,"&lt;="&amp;PAL,$F31:$AJ31)</f>
        <v>0</v>
      </c>
      <c r="F31" s="65">
        <f t="shared" ref="F31:AJ31" si="10">IF(pvm_susigrazinimas="Taip",0,SUMPRODUCT(F8:F15,Pirkimo_PVM)+SUMPRODUCT(F23:F28,Pirkimo_PVM_II))</f>
        <v>0</v>
      </c>
      <c r="G31" s="65">
        <f t="shared" si="10"/>
        <v>0</v>
      </c>
      <c r="H31" s="65">
        <f t="shared" si="10"/>
        <v>0</v>
      </c>
      <c r="I31" s="65">
        <f t="shared" si="10"/>
        <v>0</v>
      </c>
      <c r="J31" s="65">
        <f t="shared" si="10"/>
        <v>0</v>
      </c>
      <c r="K31" s="65">
        <f t="shared" si="10"/>
        <v>0</v>
      </c>
      <c r="L31" s="65">
        <f t="shared" si="10"/>
        <v>0</v>
      </c>
      <c r="M31" s="65">
        <f t="shared" si="10"/>
        <v>0</v>
      </c>
      <c r="N31" s="65">
        <f t="shared" si="10"/>
        <v>0</v>
      </c>
      <c r="O31" s="65">
        <f t="shared" si="10"/>
        <v>0</v>
      </c>
      <c r="P31" s="65">
        <f t="shared" si="10"/>
        <v>0</v>
      </c>
      <c r="Q31" s="65">
        <f t="shared" si="10"/>
        <v>0</v>
      </c>
      <c r="R31" s="65">
        <f t="shared" si="10"/>
        <v>0</v>
      </c>
      <c r="S31" s="65">
        <f t="shared" si="10"/>
        <v>0</v>
      </c>
      <c r="T31" s="65">
        <f t="shared" si="10"/>
        <v>0</v>
      </c>
      <c r="U31" s="65">
        <f t="shared" si="10"/>
        <v>0</v>
      </c>
      <c r="V31" s="65">
        <f t="shared" si="10"/>
        <v>0</v>
      </c>
      <c r="W31" s="65">
        <f t="shared" si="10"/>
        <v>0</v>
      </c>
      <c r="X31" s="65">
        <f t="shared" si="10"/>
        <v>0</v>
      </c>
      <c r="Y31" s="65">
        <f t="shared" si="10"/>
        <v>0</v>
      </c>
      <c r="Z31" s="65">
        <f t="shared" si="10"/>
        <v>0</v>
      </c>
      <c r="AA31" s="65">
        <f t="shared" si="10"/>
        <v>0</v>
      </c>
      <c r="AB31" s="65">
        <f t="shared" si="10"/>
        <v>0</v>
      </c>
      <c r="AC31" s="65">
        <f t="shared" si="10"/>
        <v>0</v>
      </c>
      <c r="AD31" s="65">
        <f t="shared" si="10"/>
        <v>0</v>
      </c>
      <c r="AE31" s="65">
        <f t="shared" si="10"/>
        <v>0</v>
      </c>
      <c r="AF31" s="65">
        <f t="shared" si="10"/>
        <v>0</v>
      </c>
      <c r="AG31" s="65">
        <f t="shared" si="10"/>
        <v>0</v>
      </c>
      <c r="AH31" s="65">
        <f t="shared" si="10"/>
        <v>0</v>
      </c>
      <c r="AI31" s="65">
        <f t="shared" si="10"/>
        <v>0</v>
      </c>
      <c r="AJ31" s="65">
        <f t="shared" si="10"/>
        <v>0</v>
      </c>
      <c r="AM31" s="383">
        <f>F31+NPV(SDN,G31:INDEX(G31:AJ31,PAL))</f>
        <v>0</v>
      </c>
      <c r="AN31" s="415">
        <f>F31+NPV(SDN,G31:INDEX(G31:AJ31,PAL))</f>
        <v>0</v>
      </c>
      <c r="AO31" s="387"/>
      <c r="AP31" s="59"/>
      <c r="AQ31" s="59"/>
      <c r="AR31" s="59"/>
      <c r="AS31" s="59"/>
      <c r="AT31" s="59"/>
      <c r="AU31" s="59"/>
      <c r="AV31" s="59"/>
      <c r="AW31" s="59"/>
      <c r="AX31" s="59"/>
      <c r="AY31" s="388"/>
    </row>
    <row r="32" spans="2:51">
      <c r="B32" s="64" t="s">
        <v>309</v>
      </c>
      <c r="C32" s="4" t="str">
        <f>IF(Kalba="EN",Data2!C57,Data2!B57)</f>
        <v>Bendra pardavimo PVM suma</v>
      </c>
      <c r="D32" s="65">
        <f>F32+NPV(FDN,G32:INDEX(G32:AJ32,PAL))</f>
        <v>0</v>
      </c>
      <c r="E32" s="65">
        <f>SUMIF($F$5:$AJ$5,"&lt;="&amp;PAL,$F32:$AJ32)</f>
        <v>0</v>
      </c>
      <c r="F32" s="65">
        <f t="shared" ref="F32:AJ32" si="11">IF(pvm_susigrazinimas="Taip",0,SUMPRODUCT(F18:F19,Pardavimo_PVM))</f>
        <v>0</v>
      </c>
      <c r="G32" s="65">
        <f t="shared" si="11"/>
        <v>0</v>
      </c>
      <c r="H32" s="65">
        <f t="shared" si="11"/>
        <v>0</v>
      </c>
      <c r="I32" s="65">
        <f t="shared" si="11"/>
        <v>0</v>
      </c>
      <c r="J32" s="65">
        <f t="shared" si="11"/>
        <v>0</v>
      </c>
      <c r="K32" s="65">
        <f t="shared" si="11"/>
        <v>0</v>
      </c>
      <c r="L32" s="65">
        <f t="shared" si="11"/>
        <v>0</v>
      </c>
      <c r="M32" s="65">
        <f t="shared" si="11"/>
        <v>0</v>
      </c>
      <c r="N32" s="65">
        <f t="shared" si="11"/>
        <v>0</v>
      </c>
      <c r="O32" s="65">
        <f t="shared" si="11"/>
        <v>0</v>
      </c>
      <c r="P32" s="65">
        <f t="shared" si="11"/>
        <v>0</v>
      </c>
      <c r="Q32" s="65">
        <f t="shared" si="11"/>
        <v>0</v>
      </c>
      <c r="R32" s="65">
        <f t="shared" si="11"/>
        <v>0</v>
      </c>
      <c r="S32" s="65">
        <f t="shared" si="11"/>
        <v>0</v>
      </c>
      <c r="T32" s="65">
        <f t="shared" si="11"/>
        <v>0</v>
      </c>
      <c r="U32" s="65">
        <f t="shared" si="11"/>
        <v>0</v>
      </c>
      <c r="V32" s="65">
        <f t="shared" si="11"/>
        <v>0</v>
      </c>
      <c r="W32" s="65">
        <f t="shared" si="11"/>
        <v>0</v>
      </c>
      <c r="X32" s="65">
        <f t="shared" si="11"/>
        <v>0</v>
      </c>
      <c r="Y32" s="65">
        <f t="shared" si="11"/>
        <v>0</v>
      </c>
      <c r="Z32" s="65">
        <f t="shared" si="11"/>
        <v>0</v>
      </c>
      <c r="AA32" s="65">
        <f t="shared" si="11"/>
        <v>0</v>
      </c>
      <c r="AB32" s="65">
        <f t="shared" si="11"/>
        <v>0</v>
      </c>
      <c r="AC32" s="65">
        <f t="shared" si="11"/>
        <v>0</v>
      </c>
      <c r="AD32" s="65">
        <f t="shared" si="11"/>
        <v>0</v>
      </c>
      <c r="AE32" s="65">
        <f t="shared" si="11"/>
        <v>0</v>
      </c>
      <c r="AF32" s="65">
        <f t="shared" si="11"/>
        <v>0</v>
      </c>
      <c r="AG32" s="65">
        <f t="shared" si="11"/>
        <v>0</v>
      </c>
      <c r="AH32" s="65">
        <f t="shared" si="11"/>
        <v>0</v>
      </c>
      <c r="AI32" s="65">
        <f t="shared" si="11"/>
        <v>0</v>
      </c>
      <c r="AJ32" s="65">
        <f t="shared" si="11"/>
        <v>0</v>
      </c>
      <c r="AM32" s="383">
        <f>F32+NPV(SDN,G32:INDEX(G32:AJ32,PAL))</f>
        <v>0</v>
      </c>
      <c r="AN32" s="415">
        <f>F32+NPV(SDN,G32:INDEX(G32:AJ32,PAL))</f>
        <v>0</v>
      </c>
      <c r="AO32" s="387"/>
      <c r="AP32" s="59"/>
      <c r="AQ32" s="59"/>
      <c r="AR32" s="59"/>
      <c r="AS32" s="59"/>
      <c r="AT32" s="59"/>
      <c r="AU32" s="59"/>
      <c r="AV32" s="59"/>
      <c r="AW32" s="59"/>
      <c r="AX32" s="59"/>
      <c r="AY32" s="388"/>
    </row>
    <row r="33" spans="2:51">
      <c r="B33" s="64" t="s">
        <v>311</v>
      </c>
      <c r="C33" s="4" t="str">
        <f>IF(Kalba="EN",Data2!C58,Data2!B58)</f>
        <v>Bendra kitų mokėtinų netiesioginių mokesčių suma</v>
      </c>
      <c r="D33" s="65">
        <f>F33+NPV(FDN,G33:INDEX(G33:AJ33,PAL))</f>
        <v>0</v>
      </c>
      <c r="E33" s="65">
        <f>SUMIF($F$5:$AJ$5,"&lt;="&amp;PAL,$F33:$AJ33)</f>
        <v>0</v>
      </c>
      <c r="F33" s="78">
        <v>0</v>
      </c>
      <c r="G33" s="78">
        <v>0</v>
      </c>
      <c r="H33" s="78">
        <v>0</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c r="AA33" s="78">
        <v>0</v>
      </c>
      <c r="AB33" s="78">
        <v>0</v>
      </c>
      <c r="AC33" s="78">
        <v>0</v>
      </c>
      <c r="AD33" s="78">
        <v>0</v>
      </c>
      <c r="AE33" s="78">
        <v>0</v>
      </c>
      <c r="AF33" s="78">
        <v>0</v>
      </c>
      <c r="AG33" s="78">
        <v>0</v>
      </c>
      <c r="AH33" s="78">
        <v>0</v>
      </c>
      <c r="AI33" s="78">
        <v>0</v>
      </c>
      <c r="AJ33" s="78">
        <v>0</v>
      </c>
      <c r="AM33" s="383">
        <f>F33+NPV(SDN,G33:INDEX(G33:AJ33,PAL))</f>
        <v>0</v>
      </c>
      <c r="AN33" s="415">
        <f>F33+NPV(SDN,G33:INDEX(G33:AJ33,PAL))</f>
        <v>0</v>
      </c>
      <c r="AO33" s="387">
        <f>IF(COUNTIF(AP33:AY33,"Klaida")&gt;0,1,0)</f>
        <v>0</v>
      </c>
      <c r="AP33" s="59">
        <f>IF(COUNT(F33:INDEX(F33:AJ33,PAL+1))&lt;&gt;PAL+1,"Klaida",0)</f>
        <v>0</v>
      </c>
      <c r="AQ33" s="59"/>
      <c r="AR33" s="59"/>
      <c r="AS33" s="59"/>
      <c r="AT33" s="59"/>
      <c r="AU33" s="59"/>
      <c r="AV33" s="59"/>
      <c r="AW33" s="59"/>
      <c r="AX33" s="59"/>
      <c r="AY33" s="388"/>
    </row>
    <row r="34" spans="2:51" s="61" customFormat="1">
      <c r="B34" s="5" t="s">
        <v>28</v>
      </c>
      <c r="C34" s="5" t="str">
        <f>IF(Kalba="EN",Data2!C59,Data2!B59)</f>
        <v>Grynosios pajamos</v>
      </c>
      <c r="D34" s="62">
        <f>ROUND(SUM(D17)-SUM(D15,D22),0)</f>
        <v>0</v>
      </c>
      <c r="E34" s="62">
        <f t="shared" ref="E34:AJ34" si="12">ROUND(SUM(E17)-SUM(E15,E22),0)</f>
        <v>0</v>
      </c>
      <c r="F34" s="62">
        <f t="shared" si="12"/>
        <v>0</v>
      </c>
      <c r="G34" s="62">
        <f t="shared" si="12"/>
        <v>0</v>
      </c>
      <c r="H34" s="62">
        <f t="shared" si="12"/>
        <v>0</v>
      </c>
      <c r="I34" s="62">
        <f t="shared" si="12"/>
        <v>0</v>
      </c>
      <c r="J34" s="62">
        <f t="shared" si="12"/>
        <v>0</v>
      </c>
      <c r="K34" s="62">
        <f t="shared" si="12"/>
        <v>0</v>
      </c>
      <c r="L34" s="62">
        <f t="shared" si="12"/>
        <v>0</v>
      </c>
      <c r="M34" s="62">
        <f t="shared" si="12"/>
        <v>0</v>
      </c>
      <c r="N34" s="62">
        <f t="shared" si="12"/>
        <v>0</v>
      </c>
      <c r="O34" s="62">
        <f t="shared" si="12"/>
        <v>0</v>
      </c>
      <c r="P34" s="62">
        <f t="shared" si="12"/>
        <v>0</v>
      </c>
      <c r="Q34" s="62">
        <f t="shared" si="12"/>
        <v>0</v>
      </c>
      <c r="R34" s="62">
        <f t="shared" si="12"/>
        <v>0</v>
      </c>
      <c r="S34" s="62">
        <f t="shared" si="12"/>
        <v>0</v>
      </c>
      <c r="T34" s="62">
        <f t="shared" si="12"/>
        <v>0</v>
      </c>
      <c r="U34" s="62">
        <f t="shared" si="12"/>
        <v>0</v>
      </c>
      <c r="V34" s="62">
        <f t="shared" si="12"/>
        <v>0</v>
      </c>
      <c r="W34" s="62">
        <f t="shared" si="12"/>
        <v>0</v>
      </c>
      <c r="X34" s="62">
        <f t="shared" si="12"/>
        <v>0</v>
      </c>
      <c r="Y34" s="62">
        <f t="shared" si="12"/>
        <v>0</v>
      </c>
      <c r="Z34" s="62">
        <f t="shared" si="12"/>
        <v>0</v>
      </c>
      <c r="AA34" s="62">
        <f t="shared" si="12"/>
        <v>0</v>
      </c>
      <c r="AB34" s="62">
        <f t="shared" si="12"/>
        <v>0</v>
      </c>
      <c r="AC34" s="62">
        <f t="shared" si="12"/>
        <v>0</v>
      </c>
      <c r="AD34" s="62">
        <f t="shared" si="12"/>
        <v>0</v>
      </c>
      <c r="AE34" s="62">
        <f t="shared" si="12"/>
        <v>0</v>
      </c>
      <c r="AF34" s="62">
        <f t="shared" si="12"/>
        <v>0</v>
      </c>
      <c r="AG34" s="62">
        <f t="shared" si="12"/>
        <v>0</v>
      </c>
      <c r="AH34" s="62">
        <f t="shared" si="12"/>
        <v>0</v>
      </c>
      <c r="AI34" s="62">
        <f t="shared" si="12"/>
        <v>0</v>
      </c>
      <c r="AJ34" s="62">
        <f t="shared" si="12"/>
        <v>0</v>
      </c>
      <c r="AM34" s="382">
        <f>ROUND(SUM(AO17)-SUM(AO7,AO21),0)</f>
        <v>0</v>
      </c>
      <c r="AN34" s="382">
        <f>ROUND(SUM(AP17)-SUM(AP7,AP21),0)</f>
        <v>0</v>
      </c>
      <c r="AO34" s="389"/>
      <c r="AP34" s="63"/>
      <c r="AQ34" s="63"/>
      <c r="AR34" s="63"/>
      <c r="AS34" s="63"/>
      <c r="AT34" s="63"/>
      <c r="AU34" s="63"/>
      <c r="AV34" s="63"/>
      <c r="AW34" s="63"/>
      <c r="AX34" s="63"/>
      <c r="AY34" s="390"/>
    </row>
    <row r="35" spans="2:51" s="61" customFormat="1">
      <c r="B35" s="66" t="s">
        <v>313</v>
      </c>
      <c r="C35" s="5" t="str">
        <f>IF(Kalba="EN",Data2!C60,Data2!B60)</f>
        <v>Finansavimas, iš viso</v>
      </c>
      <c r="D35" s="62">
        <f>SUM(D36,D41,D44)</f>
        <v>0</v>
      </c>
      <c r="E35" s="62">
        <f t="shared" ref="E35:AJ35" si="13">SUM(E36,E41,E44)</f>
        <v>0</v>
      </c>
      <c r="F35" s="62">
        <f t="shared" si="13"/>
        <v>0</v>
      </c>
      <c r="G35" s="62">
        <f t="shared" si="13"/>
        <v>0</v>
      </c>
      <c r="H35" s="62">
        <f t="shared" si="13"/>
        <v>0</v>
      </c>
      <c r="I35" s="62">
        <f t="shared" si="13"/>
        <v>0</v>
      </c>
      <c r="J35" s="62">
        <f t="shared" si="13"/>
        <v>0</v>
      </c>
      <c r="K35" s="62">
        <f t="shared" si="13"/>
        <v>0</v>
      </c>
      <c r="L35" s="62">
        <f t="shared" si="13"/>
        <v>0</v>
      </c>
      <c r="M35" s="62">
        <f t="shared" si="13"/>
        <v>0</v>
      </c>
      <c r="N35" s="62">
        <f t="shared" si="13"/>
        <v>0</v>
      </c>
      <c r="O35" s="62">
        <f t="shared" si="13"/>
        <v>0</v>
      </c>
      <c r="P35" s="62">
        <f t="shared" si="13"/>
        <v>0</v>
      </c>
      <c r="Q35" s="62">
        <f t="shared" si="13"/>
        <v>0</v>
      </c>
      <c r="R35" s="62">
        <f t="shared" si="13"/>
        <v>0</v>
      </c>
      <c r="S35" s="62">
        <f t="shared" si="13"/>
        <v>0</v>
      </c>
      <c r="T35" s="62">
        <f t="shared" si="13"/>
        <v>0</v>
      </c>
      <c r="U35" s="62">
        <f t="shared" si="13"/>
        <v>0</v>
      </c>
      <c r="V35" s="62">
        <f t="shared" si="13"/>
        <v>0</v>
      </c>
      <c r="W35" s="62">
        <f t="shared" si="13"/>
        <v>0</v>
      </c>
      <c r="X35" s="62">
        <f t="shared" si="13"/>
        <v>0</v>
      </c>
      <c r="Y35" s="62">
        <f t="shared" si="13"/>
        <v>0</v>
      </c>
      <c r="Z35" s="62">
        <f t="shared" si="13"/>
        <v>0</v>
      </c>
      <c r="AA35" s="62">
        <f t="shared" si="13"/>
        <v>0</v>
      </c>
      <c r="AB35" s="62">
        <f t="shared" si="13"/>
        <v>0</v>
      </c>
      <c r="AC35" s="62">
        <f t="shared" si="13"/>
        <v>0</v>
      </c>
      <c r="AD35" s="62">
        <f t="shared" si="13"/>
        <v>0</v>
      </c>
      <c r="AE35" s="62">
        <f t="shared" si="13"/>
        <v>0</v>
      </c>
      <c r="AF35" s="62">
        <f t="shared" si="13"/>
        <v>0</v>
      </c>
      <c r="AG35" s="62">
        <f t="shared" si="13"/>
        <v>0</v>
      </c>
      <c r="AH35" s="62">
        <f t="shared" si="13"/>
        <v>0</v>
      </c>
      <c r="AI35" s="62">
        <f t="shared" si="13"/>
        <v>0</v>
      </c>
      <c r="AJ35" s="62">
        <f t="shared" si="13"/>
        <v>0</v>
      </c>
      <c r="AM35" s="382">
        <f>SUM(AO36,AO41,AO44)</f>
        <v>0</v>
      </c>
      <c r="AN35" s="382">
        <f>SUM(AP36,AP41,AP44)</f>
        <v>0</v>
      </c>
      <c r="AO35" s="389"/>
      <c r="AP35" s="63"/>
      <c r="AQ35" s="63"/>
      <c r="AR35" s="63"/>
      <c r="AS35" s="63"/>
      <c r="AT35" s="63"/>
      <c r="AU35" s="63"/>
      <c r="AV35" s="63"/>
      <c r="AW35" s="63"/>
      <c r="AX35" s="63"/>
      <c r="AY35" s="390"/>
    </row>
    <row r="36" spans="2:51" s="61" customFormat="1">
      <c r="B36" s="66" t="s">
        <v>32</v>
      </c>
      <c r="C36" s="5" t="str">
        <f>IF(Kalba="EN",Data2!C61,Data2!B61)</f>
        <v>Prašomas finansavimas</v>
      </c>
      <c r="D36" s="62">
        <f>ROUND(SUM(D37:D40),0)</f>
        <v>0</v>
      </c>
      <c r="E36" s="62">
        <f>ROUND(SUM(E37:E40),0)</f>
        <v>0</v>
      </c>
      <c r="F36" s="62">
        <f t="shared" ref="F36:AJ36" si="14">ROUND(SUM(F37:F40),0)</f>
        <v>0</v>
      </c>
      <c r="G36" s="62">
        <f t="shared" si="14"/>
        <v>0</v>
      </c>
      <c r="H36" s="62">
        <f t="shared" si="14"/>
        <v>0</v>
      </c>
      <c r="I36" s="62">
        <f t="shared" si="14"/>
        <v>0</v>
      </c>
      <c r="J36" s="62">
        <f t="shared" si="14"/>
        <v>0</v>
      </c>
      <c r="K36" s="62">
        <f t="shared" si="14"/>
        <v>0</v>
      </c>
      <c r="L36" s="62">
        <f t="shared" si="14"/>
        <v>0</v>
      </c>
      <c r="M36" s="62">
        <f t="shared" si="14"/>
        <v>0</v>
      </c>
      <c r="N36" s="62">
        <f t="shared" si="14"/>
        <v>0</v>
      </c>
      <c r="O36" s="62">
        <f t="shared" si="14"/>
        <v>0</v>
      </c>
      <c r="P36" s="62">
        <f t="shared" si="14"/>
        <v>0</v>
      </c>
      <c r="Q36" s="62">
        <f t="shared" si="14"/>
        <v>0</v>
      </c>
      <c r="R36" s="62">
        <f t="shared" si="14"/>
        <v>0</v>
      </c>
      <c r="S36" s="62">
        <f t="shared" si="14"/>
        <v>0</v>
      </c>
      <c r="T36" s="62">
        <f t="shared" si="14"/>
        <v>0</v>
      </c>
      <c r="U36" s="62">
        <f t="shared" si="14"/>
        <v>0</v>
      </c>
      <c r="V36" s="62">
        <f t="shared" si="14"/>
        <v>0</v>
      </c>
      <c r="W36" s="62">
        <f t="shared" si="14"/>
        <v>0</v>
      </c>
      <c r="X36" s="62">
        <f t="shared" si="14"/>
        <v>0</v>
      </c>
      <c r="Y36" s="62">
        <f t="shared" si="14"/>
        <v>0</v>
      </c>
      <c r="Z36" s="62">
        <f t="shared" si="14"/>
        <v>0</v>
      </c>
      <c r="AA36" s="62">
        <f t="shared" si="14"/>
        <v>0</v>
      </c>
      <c r="AB36" s="62">
        <f t="shared" si="14"/>
        <v>0</v>
      </c>
      <c r="AC36" s="62">
        <f t="shared" si="14"/>
        <v>0</v>
      </c>
      <c r="AD36" s="62">
        <f t="shared" si="14"/>
        <v>0</v>
      </c>
      <c r="AE36" s="62">
        <f t="shared" si="14"/>
        <v>0</v>
      </c>
      <c r="AF36" s="62">
        <f t="shared" si="14"/>
        <v>0</v>
      </c>
      <c r="AG36" s="62">
        <f t="shared" si="14"/>
        <v>0</v>
      </c>
      <c r="AH36" s="62">
        <f t="shared" si="14"/>
        <v>0</v>
      </c>
      <c r="AI36" s="62">
        <f t="shared" si="14"/>
        <v>0</v>
      </c>
      <c r="AJ36" s="62">
        <f t="shared" si="14"/>
        <v>0</v>
      </c>
      <c r="AM36" s="382">
        <f>ROUND(SUM(AM37:AM40),0)</f>
        <v>0</v>
      </c>
      <c r="AN36" s="382">
        <f>ROUND(SUM(AN37:AN40),0)</f>
        <v>0</v>
      </c>
      <c r="AO36" s="389"/>
      <c r="AP36" s="63"/>
      <c r="AQ36" s="63"/>
      <c r="AR36" s="63"/>
      <c r="AS36" s="63"/>
      <c r="AT36" s="63"/>
      <c r="AU36" s="63"/>
      <c r="AV36" s="63"/>
      <c r="AW36" s="63"/>
      <c r="AX36" s="63"/>
      <c r="AY36" s="390"/>
    </row>
    <row r="37" spans="2:51">
      <c r="B37" s="64" t="s">
        <v>34</v>
      </c>
      <c r="C37" s="4" t="str">
        <f>IF(Kalba="EN",Data2!C62,Data2!B62)</f>
        <v>ES struktūrinės paramos lėšos</v>
      </c>
      <c r="D37" s="65">
        <f>F37+NPV(FDN,G37:INDEX(G37:AJ37,PAL))</f>
        <v>0</v>
      </c>
      <c r="E37" s="65">
        <f>SUMIF($F$5:$AJ$5,"&lt;="&amp;PAL,$F37:$AJ37)</f>
        <v>0</v>
      </c>
      <c r="F37" s="78">
        <v>0</v>
      </c>
      <c r="G37" s="78">
        <v>0</v>
      </c>
      <c r="H37" s="78">
        <v>0</v>
      </c>
      <c r="I37" s="78">
        <v>0</v>
      </c>
      <c r="J37" s="78">
        <v>0</v>
      </c>
      <c r="K37" s="78">
        <v>0</v>
      </c>
      <c r="L37" s="78">
        <v>0</v>
      </c>
      <c r="M37" s="78">
        <v>0</v>
      </c>
      <c r="N37" s="78">
        <v>0</v>
      </c>
      <c r="O37" s="78">
        <v>0</v>
      </c>
      <c r="P37" s="78">
        <v>0</v>
      </c>
      <c r="Q37" s="78">
        <v>0</v>
      </c>
      <c r="R37" s="78">
        <v>0</v>
      </c>
      <c r="S37" s="78">
        <v>0</v>
      </c>
      <c r="T37" s="78">
        <v>0</v>
      </c>
      <c r="U37" s="78">
        <v>0</v>
      </c>
      <c r="V37" s="78">
        <v>0</v>
      </c>
      <c r="W37" s="78">
        <v>0</v>
      </c>
      <c r="X37" s="78">
        <v>0</v>
      </c>
      <c r="Y37" s="78">
        <v>0</v>
      </c>
      <c r="Z37" s="78">
        <v>0</v>
      </c>
      <c r="AA37" s="78">
        <v>0</v>
      </c>
      <c r="AB37" s="78">
        <v>0</v>
      </c>
      <c r="AC37" s="78">
        <v>0</v>
      </c>
      <c r="AD37" s="78">
        <v>0</v>
      </c>
      <c r="AE37" s="78">
        <v>0</v>
      </c>
      <c r="AF37" s="78">
        <v>0</v>
      </c>
      <c r="AG37" s="78">
        <v>0</v>
      </c>
      <c r="AH37" s="78">
        <v>0</v>
      </c>
      <c r="AI37" s="78">
        <v>0</v>
      </c>
      <c r="AJ37" s="78">
        <v>0</v>
      </c>
      <c r="AM37" s="383">
        <f>F37+NPV(SDN,G37:INDEX(G37:AJ37,PAL))</f>
        <v>0</v>
      </c>
      <c r="AN37" s="415">
        <f>F37+NPV(SDN,G37:INDEX(G37:AJ37,PAL))</f>
        <v>0</v>
      </c>
      <c r="AO37" s="387">
        <f>IF(COUNTIF(AP37:AY37,"Klaida")&gt;0,1,0)</f>
        <v>0</v>
      </c>
      <c r="AP37" s="59">
        <f>IF(COUNT(F37:INDEX(F37:AJ37,PAL+1))&lt;&gt;PAL+1,"Klaida",0)</f>
        <v>0</v>
      </c>
      <c r="AQ37" s="59"/>
      <c r="AR37" s="59"/>
      <c r="AS37" s="59"/>
      <c r="AT37" s="59"/>
      <c r="AU37" s="59"/>
      <c r="AV37" s="59"/>
      <c r="AW37" s="59"/>
      <c r="AX37" s="59"/>
      <c r="AY37" s="388"/>
    </row>
    <row r="38" spans="2:51">
      <c r="B38" s="64" t="s">
        <v>36</v>
      </c>
      <c r="C38" s="4" t="str">
        <f>IF(Kalba="EN",Data2!C63,Data2!B63)</f>
        <v>LR bendrojo finansavimo lėšos</v>
      </c>
      <c r="D38" s="65">
        <f>F38+NPV(FDN,G38:INDEX(G38:AJ38,PAL))</f>
        <v>0</v>
      </c>
      <c r="E38" s="65">
        <f>SUMIF($F$5:$AJ$5,"&lt;="&amp;PAL,$F38:$AJ38)</f>
        <v>0</v>
      </c>
      <c r="F38" s="78">
        <v>0</v>
      </c>
      <c r="G38" s="78">
        <v>0</v>
      </c>
      <c r="H38" s="78">
        <v>0</v>
      </c>
      <c r="I38" s="78">
        <v>0</v>
      </c>
      <c r="J38" s="78">
        <v>0</v>
      </c>
      <c r="K38" s="78">
        <v>0</v>
      </c>
      <c r="L38" s="78">
        <v>0</v>
      </c>
      <c r="M38" s="78">
        <v>0</v>
      </c>
      <c r="N38" s="78">
        <v>0</v>
      </c>
      <c r="O38" s="78">
        <v>0</v>
      </c>
      <c r="P38" s="78">
        <v>0</v>
      </c>
      <c r="Q38" s="78">
        <v>0</v>
      </c>
      <c r="R38" s="78">
        <v>0</v>
      </c>
      <c r="S38" s="78">
        <v>0</v>
      </c>
      <c r="T38" s="78">
        <v>0</v>
      </c>
      <c r="U38" s="78">
        <v>0</v>
      </c>
      <c r="V38" s="78">
        <v>0</v>
      </c>
      <c r="W38" s="78">
        <v>0</v>
      </c>
      <c r="X38" s="78">
        <v>0</v>
      </c>
      <c r="Y38" s="78">
        <v>0</v>
      </c>
      <c r="Z38" s="78">
        <v>0</v>
      </c>
      <c r="AA38" s="78">
        <v>0</v>
      </c>
      <c r="AB38" s="78">
        <v>0</v>
      </c>
      <c r="AC38" s="78">
        <v>0</v>
      </c>
      <c r="AD38" s="78">
        <v>0</v>
      </c>
      <c r="AE38" s="78">
        <v>0</v>
      </c>
      <c r="AF38" s="78">
        <v>0</v>
      </c>
      <c r="AG38" s="78">
        <v>0</v>
      </c>
      <c r="AH38" s="78">
        <v>0</v>
      </c>
      <c r="AI38" s="78">
        <v>0</v>
      </c>
      <c r="AJ38" s="78">
        <v>0</v>
      </c>
      <c r="AM38" s="383">
        <f>F38+NPV(SDN,G38:INDEX(G38:AJ38,PAL))</f>
        <v>0</v>
      </c>
      <c r="AN38" s="415">
        <f>F38+NPV(SDN,G38:INDEX(G38:AJ38,PAL))</f>
        <v>0</v>
      </c>
      <c r="AO38" s="387">
        <f>IF(COUNTIF(AP38:AY38,"Klaida")&gt;0,1,0)</f>
        <v>0</v>
      </c>
      <c r="AP38" s="59">
        <f>IF(COUNT(F38:INDEX(F38:AJ38,PAL+1))&lt;&gt;PAL+1,"Klaida",0)</f>
        <v>0</v>
      </c>
      <c r="AQ38" s="59"/>
      <c r="AR38" s="59"/>
      <c r="AS38" s="59"/>
      <c r="AT38" s="59"/>
      <c r="AU38" s="59"/>
      <c r="AV38" s="59"/>
      <c r="AW38" s="59"/>
      <c r="AX38" s="59"/>
      <c r="AY38" s="388"/>
    </row>
    <row r="39" spans="2:51">
      <c r="B39" s="64" t="s">
        <v>38</v>
      </c>
      <c r="C39" s="4" t="str">
        <f>IF(Kalba="EN",Data2!C64,Data2!B64)</f>
        <v>Kito tarptautinio finansavimo lėšos</v>
      </c>
      <c r="D39" s="65">
        <f>F39+NPV(FDN,G39:INDEX(G39:AJ39,PAL))</f>
        <v>0</v>
      </c>
      <c r="E39" s="65">
        <f>SUMIF($F$5:$AJ$5,"&lt;="&amp;PAL,$F39:$AJ39)</f>
        <v>0</v>
      </c>
      <c r="F39" s="78">
        <v>0</v>
      </c>
      <c r="G39" s="78">
        <v>0</v>
      </c>
      <c r="H39" s="78">
        <v>0</v>
      </c>
      <c r="I39" s="78">
        <v>0</v>
      </c>
      <c r="J39" s="78">
        <v>0</v>
      </c>
      <c r="K39" s="78">
        <v>0</v>
      </c>
      <c r="L39" s="78">
        <v>0</v>
      </c>
      <c r="M39" s="78">
        <v>0</v>
      </c>
      <c r="N39" s="78">
        <v>0</v>
      </c>
      <c r="O39" s="78">
        <v>0</v>
      </c>
      <c r="P39" s="78">
        <v>0</v>
      </c>
      <c r="Q39" s="78">
        <v>0</v>
      </c>
      <c r="R39" s="78">
        <v>0</v>
      </c>
      <c r="S39" s="78">
        <v>0</v>
      </c>
      <c r="T39" s="78">
        <v>0</v>
      </c>
      <c r="U39" s="78">
        <v>0</v>
      </c>
      <c r="V39" s="78">
        <v>0</v>
      </c>
      <c r="W39" s="78">
        <v>0</v>
      </c>
      <c r="X39" s="78">
        <v>0</v>
      </c>
      <c r="Y39" s="78">
        <v>0</v>
      </c>
      <c r="Z39" s="78">
        <v>0</v>
      </c>
      <c r="AA39" s="78">
        <v>0</v>
      </c>
      <c r="AB39" s="78">
        <v>0</v>
      </c>
      <c r="AC39" s="78">
        <v>0</v>
      </c>
      <c r="AD39" s="78">
        <v>0</v>
      </c>
      <c r="AE39" s="78">
        <v>0</v>
      </c>
      <c r="AF39" s="78">
        <v>0</v>
      </c>
      <c r="AG39" s="78">
        <v>0</v>
      </c>
      <c r="AH39" s="78">
        <v>0</v>
      </c>
      <c r="AI39" s="78">
        <v>0</v>
      </c>
      <c r="AJ39" s="78">
        <v>0</v>
      </c>
      <c r="AM39" s="383">
        <f>F39+NPV(SDN,G39:INDEX(G39:AJ39,PAL))</f>
        <v>0</v>
      </c>
      <c r="AN39" s="415">
        <f>F39+NPV(SDN,G39:INDEX(G39:AJ39,PAL))</f>
        <v>0</v>
      </c>
      <c r="AO39" s="387">
        <f>IF(COUNTIF(AP39:AY39,"Klaida")&gt;0,1,0)</f>
        <v>0</v>
      </c>
      <c r="AP39" s="59">
        <f>IF(COUNT(F39:INDEX(F39:AJ39,PAL+1))&lt;&gt;PAL+1,"Klaida",0)</f>
        <v>0</v>
      </c>
      <c r="AQ39" s="59"/>
      <c r="AR39" s="59"/>
      <c r="AS39" s="59"/>
      <c r="AT39" s="59"/>
      <c r="AU39" s="59"/>
      <c r="AV39" s="59"/>
      <c r="AW39" s="59"/>
      <c r="AX39" s="59"/>
      <c r="AY39" s="388"/>
    </row>
    <row r="40" spans="2:51" ht="25.5">
      <c r="B40" s="64" t="s">
        <v>40</v>
      </c>
      <c r="C40" s="4" t="str">
        <f>IF(Kalba="EN",Data2!C65,Data2!B65)</f>
        <v>Specialiosios programos lėšos, skirtos padengti netinkamą finansuoti PVM</v>
      </c>
      <c r="D40" s="65">
        <f>F40+NPV(FDN,G40:INDEX(G40:AJ40,PAL))</f>
        <v>0</v>
      </c>
      <c r="E40" s="65">
        <f>SUMIF($F$5:$AJ$5,"&lt;="&amp;PAL,$F40:$AJ40)</f>
        <v>0</v>
      </c>
      <c r="F40" s="78">
        <v>0</v>
      </c>
      <c r="G40" s="78">
        <v>0</v>
      </c>
      <c r="H40" s="78">
        <v>0</v>
      </c>
      <c r="I40" s="78">
        <v>0</v>
      </c>
      <c r="J40" s="78">
        <v>0</v>
      </c>
      <c r="K40" s="78">
        <v>0</v>
      </c>
      <c r="L40" s="78">
        <v>0</v>
      </c>
      <c r="M40" s="78">
        <v>0</v>
      </c>
      <c r="N40" s="78">
        <v>0</v>
      </c>
      <c r="O40" s="78">
        <v>0</v>
      </c>
      <c r="P40" s="78">
        <v>0</v>
      </c>
      <c r="Q40" s="78">
        <v>0</v>
      </c>
      <c r="R40" s="78">
        <v>0</v>
      </c>
      <c r="S40" s="78">
        <v>0</v>
      </c>
      <c r="T40" s="78">
        <v>0</v>
      </c>
      <c r="U40" s="78">
        <v>0</v>
      </c>
      <c r="V40" s="78">
        <v>0</v>
      </c>
      <c r="W40" s="78">
        <v>0</v>
      </c>
      <c r="X40" s="78">
        <v>0</v>
      </c>
      <c r="Y40" s="78">
        <v>0</v>
      </c>
      <c r="Z40" s="78">
        <v>0</v>
      </c>
      <c r="AA40" s="78">
        <v>0</v>
      </c>
      <c r="AB40" s="78">
        <v>0</v>
      </c>
      <c r="AC40" s="78">
        <v>0</v>
      </c>
      <c r="AD40" s="78">
        <v>0</v>
      </c>
      <c r="AE40" s="78">
        <v>0</v>
      </c>
      <c r="AF40" s="78">
        <v>0</v>
      </c>
      <c r="AG40" s="78">
        <v>0</v>
      </c>
      <c r="AH40" s="78">
        <v>0</v>
      </c>
      <c r="AI40" s="78">
        <v>0</v>
      </c>
      <c r="AJ40" s="78">
        <v>0</v>
      </c>
      <c r="AM40" s="383">
        <f>F40+NPV(SDN,G40:INDEX(G40:AJ40,PAL))</f>
        <v>0</v>
      </c>
      <c r="AN40" s="415">
        <f>F40+NPV(SDN,G40:INDEX(G40:AJ40,PAL))</f>
        <v>0</v>
      </c>
      <c r="AO40" s="387">
        <f>IF(COUNTIF(AP40:AY40,"Klaida")&gt;0,1,0)</f>
        <v>0</v>
      </c>
      <c r="AP40" s="59">
        <f>IF(COUNT(F40:INDEX(F40:AJ40,PAL+1))&lt;&gt;PAL+1,"Klaida",0)</f>
        <v>0</v>
      </c>
      <c r="AQ40" s="59"/>
      <c r="AR40" s="59"/>
      <c r="AS40" s="59"/>
      <c r="AT40" s="59"/>
      <c r="AU40" s="59"/>
      <c r="AV40" s="59"/>
      <c r="AW40" s="59"/>
      <c r="AX40" s="59"/>
      <c r="AY40" s="388"/>
    </row>
    <row r="41" spans="2:51" s="61" customFormat="1">
      <c r="B41" s="66" t="s">
        <v>41</v>
      </c>
      <c r="C41" s="5" t="str">
        <f>IF(Kalba="EN",Data2!C66,Data2!B66)</f>
        <v>Nuosavos lėšos</v>
      </c>
      <c r="D41" s="62">
        <f>ROUND(SUM(D42:D43),0)</f>
        <v>0</v>
      </c>
      <c r="E41" s="62">
        <f>ROUND(SUM(E42:E43),0)</f>
        <v>0</v>
      </c>
      <c r="F41" s="62">
        <f t="shared" ref="F41:AJ41" si="15">ROUND(SUM(F42:F43),0)</f>
        <v>0</v>
      </c>
      <c r="G41" s="62">
        <f t="shared" si="15"/>
        <v>0</v>
      </c>
      <c r="H41" s="62">
        <f t="shared" si="15"/>
        <v>0</v>
      </c>
      <c r="I41" s="62">
        <f t="shared" si="15"/>
        <v>0</v>
      </c>
      <c r="J41" s="62">
        <f t="shared" si="15"/>
        <v>0</v>
      </c>
      <c r="K41" s="62">
        <f t="shared" si="15"/>
        <v>0</v>
      </c>
      <c r="L41" s="62">
        <f t="shared" si="15"/>
        <v>0</v>
      </c>
      <c r="M41" s="62">
        <f t="shared" si="15"/>
        <v>0</v>
      </c>
      <c r="N41" s="62">
        <f t="shared" si="15"/>
        <v>0</v>
      </c>
      <c r="O41" s="62">
        <f t="shared" si="15"/>
        <v>0</v>
      </c>
      <c r="P41" s="62">
        <f t="shared" si="15"/>
        <v>0</v>
      </c>
      <c r="Q41" s="62">
        <f t="shared" si="15"/>
        <v>0</v>
      </c>
      <c r="R41" s="62">
        <f t="shared" si="15"/>
        <v>0</v>
      </c>
      <c r="S41" s="62">
        <f t="shared" si="15"/>
        <v>0</v>
      </c>
      <c r="T41" s="62">
        <f t="shared" si="15"/>
        <v>0</v>
      </c>
      <c r="U41" s="62">
        <f t="shared" si="15"/>
        <v>0</v>
      </c>
      <c r="V41" s="62">
        <f t="shared" si="15"/>
        <v>0</v>
      </c>
      <c r="W41" s="62">
        <f t="shared" si="15"/>
        <v>0</v>
      </c>
      <c r="X41" s="62">
        <f t="shared" si="15"/>
        <v>0</v>
      </c>
      <c r="Y41" s="62">
        <f t="shared" si="15"/>
        <v>0</v>
      </c>
      <c r="Z41" s="62">
        <f t="shared" si="15"/>
        <v>0</v>
      </c>
      <c r="AA41" s="62">
        <f t="shared" si="15"/>
        <v>0</v>
      </c>
      <c r="AB41" s="62">
        <f t="shared" si="15"/>
        <v>0</v>
      </c>
      <c r="AC41" s="62">
        <f t="shared" si="15"/>
        <v>0</v>
      </c>
      <c r="AD41" s="62">
        <f t="shared" si="15"/>
        <v>0</v>
      </c>
      <c r="AE41" s="62">
        <f t="shared" si="15"/>
        <v>0</v>
      </c>
      <c r="AF41" s="62">
        <f t="shared" si="15"/>
        <v>0</v>
      </c>
      <c r="AG41" s="62">
        <f t="shared" si="15"/>
        <v>0</v>
      </c>
      <c r="AH41" s="62">
        <f t="shared" si="15"/>
        <v>0</v>
      </c>
      <c r="AI41" s="62">
        <f t="shared" si="15"/>
        <v>0</v>
      </c>
      <c r="AJ41" s="62">
        <f t="shared" si="15"/>
        <v>0</v>
      </c>
      <c r="AM41" s="382">
        <f>ROUND(SUM(AM42:AM43),0)</f>
        <v>0</v>
      </c>
      <c r="AN41" s="382">
        <f>ROUND(SUM(AN42:AN43),0)</f>
        <v>0</v>
      </c>
      <c r="AO41" s="389"/>
      <c r="AP41" s="63"/>
      <c r="AQ41" s="63"/>
      <c r="AR41" s="63"/>
      <c r="AS41" s="63"/>
      <c r="AT41" s="63"/>
      <c r="AU41" s="63"/>
      <c r="AV41" s="63"/>
      <c r="AW41" s="63"/>
      <c r="AX41" s="63"/>
      <c r="AY41" s="390"/>
    </row>
    <row r="42" spans="2:51" ht="25.5">
      <c r="B42" s="64" t="s">
        <v>42</v>
      </c>
      <c r="C42" s="4" t="str">
        <f>IF(Kalba="EN",Data2!C67,Data2!B67)</f>
        <v>Viešosios lėšos (valstybės, savivaldybės biudžetai, kiti viešųjų lėšų šaltiniai)</v>
      </c>
      <c r="D42" s="65">
        <f>F42+NPV(FDN,G42:INDEX(G42:AJ42,PAL))</f>
        <v>0</v>
      </c>
      <c r="E42" s="65">
        <f>SUMIF($F$5:$AJ$5,"&lt;="&amp;PAL,$F42:$AJ42)</f>
        <v>0</v>
      </c>
      <c r="F42" s="78">
        <v>0</v>
      </c>
      <c r="G42" s="78">
        <v>0</v>
      </c>
      <c r="H42" s="78">
        <v>0</v>
      </c>
      <c r="I42" s="78">
        <v>0</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c r="AA42" s="78">
        <v>0</v>
      </c>
      <c r="AB42" s="78">
        <v>0</v>
      </c>
      <c r="AC42" s="78">
        <v>0</v>
      </c>
      <c r="AD42" s="78">
        <v>0</v>
      </c>
      <c r="AE42" s="78">
        <v>0</v>
      </c>
      <c r="AF42" s="78">
        <v>0</v>
      </c>
      <c r="AG42" s="78">
        <v>0</v>
      </c>
      <c r="AH42" s="78">
        <v>0</v>
      </c>
      <c r="AI42" s="78">
        <v>0</v>
      </c>
      <c r="AJ42" s="78">
        <v>0</v>
      </c>
      <c r="AM42" s="383">
        <f>F42+NPV(SDN,G42:INDEX(G42:AJ42,PAL))</f>
        <v>0</v>
      </c>
      <c r="AN42" s="415">
        <f>F42+NPV(SDN,G42:INDEX(G42:AJ42,PAL))</f>
        <v>0</v>
      </c>
      <c r="AO42" s="387">
        <f>IF(COUNTIF(AP42:AY42,"Klaida")&gt;0,1,0)</f>
        <v>0</v>
      </c>
      <c r="AP42" s="59">
        <f>IF(COUNT(F42:INDEX(F42:AJ42,PAL+1))&lt;&gt;PAL+1,"Klaida",0)</f>
        <v>0</v>
      </c>
      <c r="AQ42" s="59"/>
      <c r="AR42" s="59"/>
      <c r="AS42" s="59"/>
      <c r="AT42" s="59"/>
      <c r="AU42" s="59"/>
      <c r="AV42" s="59"/>
      <c r="AW42" s="59"/>
      <c r="AX42" s="59"/>
      <c r="AY42" s="388"/>
    </row>
    <row r="43" spans="2:51">
      <c r="B43" s="64" t="s">
        <v>43</v>
      </c>
      <c r="C43" s="4" t="str">
        <f>IF(Kalba="EN",Data2!C68,Data2!B68)</f>
        <v>Privačios lėšos (nuosavos, kitos privačios lėšos)</v>
      </c>
      <c r="D43" s="65">
        <f>F43+NPV(FDN,G43:INDEX(G43:AJ43,PAL))</f>
        <v>0</v>
      </c>
      <c r="E43" s="65">
        <f>SUMIF($F$5:$AJ$5,"&lt;="&amp;PAL,$F43:$AJ43)</f>
        <v>0</v>
      </c>
      <c r="F43" s="78">
        <v>0</v>
      </c>
      <c r="G43" s="78">
        <v>0</v>
      </c>
      <c r="H43" s="78">
        <v>0</v>
      </c>
      <c r="I43" s="78">
        <v>0</v>
      </c>
      <c r="J43" s="78">
        <v>0</v>
      </c>
      <c r="K43" s="78">
        <v>0</v>
      </c>
      <c r="L43" s="78">
        <v>0</v>
      </c>
      <c r="M43" s="78">
        <v>0</v>
      </c>
      <c r="N43" s="78">
        <v>0</v>
      </c>
      <c r="O43" s="78">
        <v>0</v>
      </c>
      <c r="P43" s="78">
        <v>0</v>
      </c>
      <c r="Q43" s="78">
        <v>0</v>
      </c>
      <c r="R43" s="78">
        <v>0</v>
      </c>
      <c r="S43" s="78">
        <v>0</v>
      </c>
      <c r="T43" s="78">
        <v>0</v>
      </c>
      <c r="U43" s="78">
        <v>0</v>
      </c>
      <c r="V43" s="78">
        <v>0</v>
      </c>
      <c r="W43" s="78">
        <v>0</v>
      </c>
      <c r="X43" s="78">
        <v>0</v>
      </c>
      <c r="Y43" s="78">
        <v>0</v>
      </c>
      <c r="Z43" s="78">
        <v>0</v>
      </c>
      <c r="AA43" s="78">
        <v>0</v>
      </c>
      <c r="AB43" s="78">
        <v>0</v>
      </c>
      <c r="AC43" s="78">
        <v>0</v>
      </c>
      <c r="AD43" s="78">
        <v>0</v>
      </c>
      <c r="AE43" s="78">
        <v>0</v>
      </c>
      <c r="AF43" s="78">
        <v>0</v>
      </c>
      <c r="AG43" s="78">
        <v>0</v>
      </c>
      <c r="AH43" s="78">
        <v>0</v>
      </c>
      <c r="AI43" s="78">
        <v>0</v>
      </c>
      <c r="AJ43" s="78">
        <v>0</v>
      </c>
      <c r="AM43" s="383">
        <f>F43+NPV(SDN,G43:INDEX(G43:AJ43,PAL))</f>
        <v>0</v>
      </c>
      <c r="AN43" s="415">
        <f>F43+NPV(SDN,G43:INDEX(G43:AJ43,PAL))</f>
        <v>0</v>
      </c>
      <c r="AO43" s="387">
        <f>IF(COUNTIF(AP43:AY43,"Klaida")&gt;0,1,0)</f>
        <v>0</v>
      </c>
      <c r="AP43" s="59">
        <f>IF(COUNT(F43:INDEX(F43:AJ43,PAL+1))&lt;&gt;PAL+1,"Klaida",0)</f>
        <v>0</v>
      </c>
      <c r="AQ43" s="59"/>
      <c r="AR43" s="59"/>
      <c r="AS43" s="59"/>
      <c r="AT43" s="59"/>
      <c r="AU43" s="59"/>
      <c r="AV43" s="59"/>
      <c r="AW43" s="59"/>
      <c r="AX43" s="59"/>
      <c r="AY43" s="388"/>
    </row>
    <row r="44" spans="2:51" s="61" customFormat="1">
      <c r="B44" s="66" t="s">
        <v>44</v>
      </c>
      <c r="C44" s="5" t="str">
        <f>IF(Kalba="EN",Data2!C69,Data2!B69)</f>
        <v>Paskolos</v>
      </c>
      <c r="D44" s="62">
        <f>ROUND(SUM(D45)-SUM(D46),0)</f>
        <v>0</v>
      </c>
      <c r="E44" s="62">
        <f>ROUND(SUM(E45)-SUM(E46),0)</f>
        <v>0</v>
      </c>
      <c r="F44" s="62">
        <f t="shared" ref="F44:AJ44" si="16">ROUND(SUM(F45)-SUM(F46),0)</f>
        <v>0</v>
      </c>
      <c r="G44" s="62">
        <f t="shared" si="16"/>
        <v>0</v>
      </c>
      <c r="H44" s="62">
        <f t="shared" si="16"/>
        <v>0</v>
      </c>
      <c r="I44" s="62">
        <f t="shared" si="16"/>
        <v>0</v>
      </c>
      <c r="J44" s="62">
        <f t="shared" si="16"/>
        <v>0</v>
      </c>
      <c r="K44" s="62">
        <f t="shared" si="16"/>
        <v>0</v>
      </c>
      <c r="L44" s="62">
        <f t="shared" si="16"/>
        <v>0</v>
      </c>
      <c r="M44" s="62">
        <f t="shared" si="16"/>
        <v>0</v>
      </c>
      <c r="N44" s="62">
        <f t="shared" si="16"/>
        <v>0</v>
      </c>
      <c r="O44" s="62">
        <f t="shared" si="16"/>
        <v>0</v>
      </c>
      <c r="P44" s="62">
        <f t="shared" si="16"/>
        <v>0</v>
      </c>
      <c r="Q44" s="62">
        <f t="shared" si="16"/>
        <v>0</v>
      </c>
      <c r="R44" s="62">
        <f t="shared" si="16"/>
        <v>0</v>
      </c>
      <c r="S44" s="62">
        <f t="shared" si="16"/>
        <v>0</v>
      </c>
      <c r="T44" s="62">
        <f t="shared" si="16"/>
        <v>0</v>
      </c>
      <c r="U44" s="62">
        <f t="shared" si="16"/>
        <v>0</v>
      </c>
      <c r="V44" s="62">
        <f t="shared" si="16"/>
        <v>0</v>
      </c>
      <c r="W44" s="62">
        <f t="shared" si="16"/>
        <v>0</v>
      </c>
      <c r="X44" s="62">
        <f t="shared" si="16"/>
        <v>0</v>
      </c>
      <c r="Y44" s="62">
        <f t="shared" si="16"/>
        <v>0</v>
      </c>
      <c r="Z44" s="62">
        <f t="shared" si="16"/>
        <v>0</v>
      </c>
      <c r="AA44" s="62">
        <f t="shared" si="16"/>
        <v>0</v>
      </c>
      <c r="AB44" s="62">
        <f t="shared" si="16"/>
        <v>0</v>
      </c>
      <c r="AC44" s="62">
        <f t="shared" si="16"/>
        <v>0</v>
      </c>
      <c r="AD44" s="62">
        <f t="shared" si="16"/>
        <v>0</v>
      </c>
      <c r="AE44" s="62">
        <f t="shared" si="16"/>
        <v>0</v>
      </c>
      <c r="AF44" s="62">
        <f t="shared" si="16"/>
        <v>0</v>
      </c>
      <c r="AG44" s="62">
        <f t="shared" si="16"/>
        <v>0</v>
      </c>
      <c r="AH44" s="62">
        <f t="shared" si="16"/>
        <v>0</v>
      </c>
      <c r="AI44" s="62">
        <f t="shared" si="16"/>
        <v>0</v>
      </c>
      <c r="AJ44" s="62">
        <f t="shared" si="16"/>
        <v>0</v>
      </c>
      <c r="AM44" s="382">
        <f>ROUND(SUM(AM45)-SUM(AM46),0)</f>
        <v>0</v>
      </c>
      <c r="AN44" s="382">
        <f>ROUND(SUM(AN45)-SUM(AN46),0)</f>
        <v>0</v>
      </c>
      <c r="AO44" s="389"/>
      <c r="AP44" s="63"/>
      <c r="AQ44" s="63"/>
      <c r="AR44" s="63"/>
      <c r="AS44" s="63"/>
      <c r="AT44" s="63"/>
      <c r="AU44" s="63"/>
      <c r="AV44" s="63"/>
      <c r="AW44" s="63"/>
      <c r="AX44" s="63"/>
      <c r="AY44" s="390"/>
    </row>
    <row r="45" spans="2:51">
      <c r="B45" s="64" t="s">
        <v>46</v>
      </c>
      <c r="C45" s="4" t="str">
        <f>IF(Kalba="EN",Data2!C70,Data2!B70)</f>
        <v>Paskolos</v>
      </c>
      <c r="D45" s="65">
        <f>F45+NPV(FDN,G45:INDEX(G45:AJ45,PAL))</f>
        <v>0</v>
      </c>
      <c r="E45" s="65">
        <f>SUMIF($F$5:$AJ$5,"&lt;="&amp;PAL,$F45:$AJ45)</f>
        <v>0</v>
      </c>
      <c r="F45" s="78">
        <v>0</v>
      </c>
      <c r="G45" s="78">
        <v>0</v>
      </c>
      <c r="H45" s="78">
        <v>0</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c r="AA45" s="78">
        <v>0</v>
      </c>
      <c r="AB45" s="78">
        <v>0</v>
      </c>
      <c r="AC45" s="78">
        <v>0</v>
      </c>
      <c r="AD45" s="78">
        <v>0</v>
      </c>
      <c r="AE45" s="78">
        <v>0</v>
      </c>
      <c r="AF45" s="78">
        <v>0</v>
      </c>
      <c r="AG45" s="78">
        <v>0</v>
      </c>
      <c r="AH45" s="78">
        <v>0</v>
      </c>
      <c r="AI45" s="78">
        <v>0</v>
      </c>
      <c r="AJ45" s="78">
        <v>0</v>
      </c>
      <c r="AM45" s="383">
        <f>F45+NPV(SDN,G45:INDEX(G45:AJ45,PAL))</f>
        <v>0</v>
      </c>
      <c r="AN45" s="415">
        <f>F45+NPV(SDN,G45:INDEX(G45:AJ45,PAL))</f>
        <v>0</v>
      </c>
      <c r="AO45" s="387">
        <f>IF(COUNTIF(AP45:AY45,"Klaida")&gt;0,1,0)</f>
        <v>0</v>
      </c>
      <c r="AP45" s="59">
        <f>IF(COUNT(F45:INDEX(F45:AJ45,PAL+1))&lt;&gt;PAL+1,"Klaida",0)</f>
        <v>0</v>
      </c>
      <c r="AQ45" s="59"/>
      <c r="AR45" s="59"/>
      <c r="AS45" s="59"/>
      <c r="AT45" s="59"/>
      <c r="AU45" s="59"/>
      <c r="AV45" s="59"/>
      <c r="AW45" s="59"/>
      <c r="AX45" s="59"/>
      <c r="AY45" s="388"/>
    </row>
    <row r="46" spans="2:51">
      <c r="B46" s="64" t="s">
        <v>48</v>
      </c>
      <c r="C46" s="4" t="str">
        <f>IF(Kalba="EN",Data2!C71,Data2!B71)</f>
        <v>Paskolų grąžinimai (išskyrus palūkanas)</v>
      </c>
      <c r="D46" s="65">
        <f>F46+NPV(FDN,G46:INDEX(G46:AJ46,PAL))</f>
        <v>0</v>
      </c>
      <c r="E46" s="65">
        <f>SUMIF($F$5:$AJ$5,"&lt;="&amp;PAL,$F46:$AJ46)</f>
        <v>0</v>
      </c>
      <c r="F46" s="78">
        <v>0</v>
      </c>
      <c r="G46" s="78">
        <v>0</v>
      </c>
      <c r="H46" s="78">
        <v>0</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0</v>
      </c>
      <c r="AE46" s="78">
        <v>0</v>
      </c>
      <c r="AF46" s="78">
        <v>0</v>
      </c>
      <c r="AG46" s="78">
        <v>0</v>
      </c>
      <c r="AH46" s="78">
        <v>0</v>
      </c>
      <c r="AI46" s="78">
        <v>0</v>
      </c>
      <c r="AJ46" s="78">
        <v>0</v>
      </c>
      <c r="AM46" s="383">
        <f>F46+NPV(SDN,G46:INDEX(G46:AJ46,PAL))</f>
        <v>0</v>
      </c>
      <c r="AN46" s="415">
        <f>F46+NPV(SDN,G46:INDEX(G46:AJ46,PAL))</f>
        <v>0</v>
      </c>
      <c r="AO46" s="387">
        <f>IF(COUNTIF(AP46:AY46,"Klaida")&gt;0,1,0)</f>
        <v>0</v>
      </c>
      <c r="AP46" s="59">
        <f>IF(COUNT(F46:INDEX(F46:AJ46,PAL+1))&lt;&gt;PAL+1,"Klaida",0)</f>
        <v>0</v>
      </c>
      <c r="AQ46" s="59"/>
      <c r="AR46" s="59"/>
      <c r="AS46" s="59"/>
      <c r="AT46" s="59"/>
      <c r="AU46" s="59"/>
      <c r="AV46" s="59"/>
      <c r="AW46" s="59"/>
      <c r="AX46" s="59"/>
      <c r="AY46" s="388"/>
    </row>
    <row r="47" spans="2:51" s="61" customFormat="1">
      <c r="B47" s="66" t="s">
        <v>49</v>
      </c>
      <c r="C47" s="5" t="str">
        <f>IF(Kalba="EN",Data2!C$72,Data2!B$72)</f>
        <v>Socialinio ekonominio (SE) poveikio finansinė išraiška</v>
      </c>
      <c r="D47" s="62">
        <f t="shared" ref="D47:AJ47" si="17">SUM(D48)-SUM(D56)</f>
        <v>0</v>
      </c>
      <c r="E47" s="62">
        <f t="shared" si="17"/>
        <v>0</v>
      </c>
      <c r="F47" s="62">
        <f t="shared" si="17"/>
        <v>0</v>
      </c>
      <c r="G47" s="62">
        <f t="shared" si="17"/>
        <v>0</v>
      </c>
      <c r="H47" s="62">
        <f t="shared" si="17"/>
        <v>0</v>
      </c>
      <c r="I47" s="62">
        <f t="shared" si="17"/>
        <v>0</v>
      </c>
      <c r="J47" s="62">
        <f t="shared" si="17"/>
        <v>0</v>
      </c>
      <c r="K47" s="62">
        <f t="shared" si="17"/>
        <v>0</v>
      </c>
      <c r="L47" s="62">
        <f t="shared" si="17"/>
        <v>0</v>
      </c>
      <c r="M47" s="62">
        <f t="shared" si="17"/>
        <v>0</v>
      </c>
      <c r="N47" s="62">
        <f t="shared" si="17"/>
        <v>0</v>
      </c>
      <c r="O47" s="62">
        <f t="shared" si="17"/>
        <v>0</v>
      </c>
      <c r="P47" s="62">
        <f t="shared" si="17"/>
        <v>0</v>
      </c>
      <c r="Q47" s="62">
        <f t="shared" si="17"/>
        <v>0</v>
      </c>
      <c r="R47" s="62">
        <f t="shared" si="17"/>
        <v>0</v>
      </c>
      <c r="S47" s="62">
        <f t="shared" si="17"/>
        <v>0</v>
      </c>
      <c r="T47" s="62">
        <f t="shared" si="17"/>
        <v>0</v>
      </c>
      <c r="U47" s="62">
        <f t="shared" si="17"/>
        <v>0</v>
      </c>
      <c r="V47" s="62">
        <f t="shared" si="17"/>
        <v>0</v>
      </c>
      <c r="W47" s="62">
        <f t="shared" si="17"/>
        <v>0</v>
      </c>
      <c r="X47" s="62">
        <f t="shared" si="17"/>
        <v>0</v>
      </c>
      <c r="Y47" s="62">
        <f t="shared" si="17"/>
        <v>0</v>
      </c>
      <c r="Z47" s="62">
        <f t="shared" si="17"/>
        <v>0</v>
      </c>
      <c r="AA47" s="62">
        <f t="shared" si="17"/>
        <v>0</v>
      </c>
      <c r="AB47" s="62">
        <f t="shared" si="17"/>
        <v>0</v>
      </c>
      <c r="AC47" s="62">
        <f t="shared" si="17"/>
        <v>0</v>
      </c>
      <c r="AD47" s="62">
        <f t="shared" si="17"/>
        <v>0</v>
      </c>
      <c r="AE47" s="62">
        <f t="shared" si="17"/>
        <v>0</v>
      </c>
      <c r="AF47" s="62">
        <f t="shared" si="17"/>
        <v>0</v>
      </c>
      <c r="AG47" s="62">
        <f t="shared" si="17"/>
        <v>0</v>
      </c>
      <c r="AH47" s="62">
        <f t="shared" si="17"/>
        <v>0</v>
      </c>
      <c r="AI47" s="62">
        <f t="shared" si="17"/>
        <v>0</v>
      </c>
      <c r="AJ47" s="62">
        <f t="shared" si="17"/>
        <v>0</v>
      </c>
      <c r="AM47" s="382">
        <f>SUM(AM48)-SUM(AM56)</f>
        <v>0</v>
      </c>
      <c r="AN47" s="382">
        <f>SUM(AN48)-SUM(AN56)</f>
        <v>0</v>
      </c>
      <c r="AO47" s="389"/>
      <c r="AP47" s="63"/>
      <c r="AQ47" s="63"/>
      <c r="AR47" s="63"/>
      <c r="AS47" s="63"/>
      <c r="AT47" s="63"/>
      <c r="AU47" s="63"/>
      <c r="AV47" s="63"/>
      <c r="AW47" s="63"/>
      <c r="AX47" s="63"/>
      <c r="AY47" s="390"/>
    </row>
    <row r="48" spans="2:51" s="61" customFormat="1">
      <c r="B48" s="66" t="s">
        <v>50</v>
      </c>
      <c r="C48" s="5" t="str">
        <f>IF(Kalba="EN",Data2!C$73,Data2!B$73) &amp; " "&amp; IF(Kalba="EN",Data2!C$74,Data2!B$74)</f>
        <v>SE nauda (pasirinkite SE naudos komponentą)</v>
      </c>
      <c r="D48" s="62">
        <f t="shared" ref="D48:AJ48" si="18">ROUND(SUM(D49:D55),0)</f>
        <v>0</v>
      </c>
      <c r="E48" s="62">
        <f t="shared" si="18"/>
        <v>0</v>
      </c>
      <c r="F48" s="62">
        <f t="shared" si="18"/>
        <v>0</v>
      </c>
      <c r="G48" s="62">
        <f t="shared" si="18"/>
        <v>0</v>
      </c>
      <c r="H48" s="62">
        <f t="shared" si="18"/>
        <v>0</v>
      </c>
      <c r="I48" s="62">
        <f t="shared" si="18"/>
        <v>0</v>
      </c>
      <c r="J48" s="62">
        <f t="shared" si="18"/>
        <v>0</v>
      </c>
      <c r="K48" s="62">
        <f t="shared" si="18"/>
        <v>0</v>
      </c>
      <c r="L48" s="62">
        <f t="shared" si="18"/>
        <v>0</v>
      </c>
      <c r="M48" s="62">
        <f t="shared" si="18"/>
        <v>0</v>
      </c>
      <c r="N48" s="62">
        <f t="shared" si="18"/>
        <v>0</v>
      </c>
      <c r="O48" s="62">
        <f t="shared" si="18"/>
        <v>0</v>
      </c>
      <c r="P48" s="62">
        <f t="shared" si="18"/>
        <v>0</v>
      </c>
      <c r="Q48" s="62">
        <f t="shared" si="18"/>
        <v>0</v>
      </c>
      <c r="R48" s="62">
        <f t="shared" si="18"/>
        <v>0</v>
      </c>
      <c r="S48" s="62">
        <f t="shared" si="18"/>
        <v>0</v>
      </c>
      <c r="T48" s="62">
        <f t="shared" si="18"/>
        <v>0</v>
      </c>
      <c r="U48" s="62">
        <f t="shared" si="18"/>
        <v>0</v>
      </c>
      <c r="V48" s="62">
        <f t="shared" si="18"/>
        <v>0</v>
      </c>
      <c r="W48" s="62">
        <f t="shared" si="18"/>
        <v>0</v>
      </c>
      <c r="X48" s="62">
        <f t="shared" si="18"/>
        <v>0</v>
      </c>
      <c r="Y48" s="62">
        <f t="shared" si="18"/>
        <v>0</v>
      </c>
      <c r="Z48" s="62">
        <f t="shared" si="18"/>
        <v>0</v>
      </c>
      <c r="AA48" s="62">
        <f t="shared" si="18"/>
        <v>0</v>
      </c>
      <c r="AB48" s="62">
        <f t="shared" si="18"/>
        <v>0</v>
      </c>
      <c r="AC48" s="62">
        <f t="shared" si="18"/>
        <v>0</v>
      </c>
      <c r="AD48" s="62">
        <f t="shared" si="18"/>
        <v>0</v>
      </c>
      <c r="AE48" s="62">
        <f t="shared" si="18"/>
        <v>0</v>
      </c>
      <c r="AF48" s="62">
        <f t="shared" si="18"/>
        <v>0</v>
      </c>
      <c r="AG48" s="62">
        <f t="shared" si="18"/>
        <v>0</v>
      </c>
      <c r="AH48" s="62">
        <f t="shared" si="18"/>
        <v>0</v>
      </c>
      <c r="AI48" s="62">
        <f t="shared" si="18"/>
        <v>0</v>
      </c>
      <c r="AJ48" s="62">
        <f t="shared" si="18"/>
        <v>0</v>
      </c>
      <c r="AM48" s="382">
        <f>ROUND(SUM(AM49:AM55),0)</f>
        <v>0</v>
      </c>
      <c r="AN48" s="382">
        <f>ROUND(SUM(AN49:AN55),0)</f>
        <v>0</v>
      </c>
      <c r="AO48" s="389"/>
      <c r="AP48" s="63"/>
      <c r="AQ48" s="63"/>
      <c r="AR48" s="63"/>
      <c r="AS48" s="63"/>
      <c r="AT48" s="63"/>
      <c r="AU48" s="63"/>
      <c r="AV48" s="63"/>
      <c r="AW48" s="63"/>
      <c r="AX48" s="63"/>
      <c r="AY48" s="390"/>
    </row>
    <row r="49" spans="2:51">
      <c r="B49" s="199" t="s">
        <v>51</v>
      </c>
      <c r="C49" s="486" t="s">
        <v>69</v>
      </c>
      <c r="D49" s="169">
        <f>F49+NPV(SDN,G49:INDEX(G49:AJ49,PAL))</f>
        <v>0</v>
      </c>
      <c r="E49" s="169">
        <f t="shared" ref="E49:E55" si="19">SUMIF($F$5:$AJ$5,"&lt;="&amp;PAL,$F49:$AJ49)</f>
        <v>0</v>
      </c>
      <c r="F49" s="78">
        <v>0</v>
      </c>
      <c r="G49" s="78">
        <v>0</v>
      </c>
      <c r="H49" s="78">
        <v>0</v>
      </c>
      <c r="I49" s="78">
        <v>0</v>
      </c>
      <c r="J49" s="78">
        <v>0</v>
      </c>
      <c r="K49" s="78">
        <v>0</v>
      </c>
      <c r="L49" s="78">
        <v>0</v>
      </c>
      <c r="M49" s="78">
        <v>0</v>
      </c>
      <c r="N49" s="78">
        <v>0</v>
      </c>
      <c r="O49" s="78">
        <v>0</v>
      </c>
      <c r="P49" s="78">
        <v>0</v>
      </c>
      <c r="Q49" s="78">
        <v>0</v>
      </c>
      <c r="R49" s="78">
        <v>0</v>
      </c>
      <c r="S49" s="78">
        <v>0</v>
      </c>
      <c r="T49" s="78">
        <v>0</v>
      </c>
      <c r="U49" s="78">
        <v>0</v>
      </c>
      <c r="V49" s="78">
        <v>0</v>
      </c>
      <c r="W49" s="78">
        <v>0</v>
      </c>
      <c r="X49" s="78">
        <v>0</v>
      </c>
      <c r="Y49" s="78">
        <v>0</v>
      </c>
      <c r="Z49" s="78">
        <v>0</v>
      </c>
      <c r="AA49" s="78">
        <v>0</v>
      </c>
      <c r="AB49" s="78">
        <v>0</v>
      </c>
      <c r="AC49" s="78">
        <v>0</v>
      </c>
      <c r="AD49" s="78">
        <v>0</v>
      </c>
      <c r="AE49" s="78">
        <v>0</v>
      </c>
      <c r="AF49" s="78">
        <v>0</v>
      </c>
      <c r="AG49" s="78">
        <v>0</v>
      </c>
      <c r="AH49" s="78">
        <v>0</v>
      </c>
      <c r="AI49" s="78">
        <v>0</v>
      </c>
      <c r="AJ49" s="78">
        <v>0</v>
      </c>
      <c r="AM49" s="383">
        <f>F49+NPV(SDN,G49:INDEX(G49:AJ49,PAL))</f>
        <v>0</v>
      </c>
      <c r="AN49" s="415">
        <f>F49+NPV(SDN,G49:INDEX(G49:AJ49,PAL))</f>
        <v>0</v>
      </c>
      <c r="AO49" s="387">
        <f t="shared" ref="AO49:AO55" si="20">IF(COUNTIF(AP49:AY49,"Klaida")&gt;0,1,0)</f>
        <v>0</v>
      </c>
      <c r="AP49" s="59">
        <f>IF(COUNT(F49:INDEX(F49:AJ49,PAL+1))&lt;&gt;PAL+1,"Klaida",0)</f>
        <v>0</v>
      </c>
      <c r="AQ49" s="59"/>
      <c r="AR49" s="59"/>
      <c r="AS49" s="59"/>
      <c r="AT49" s="59"/>
      <c r="AU49" s="59"/>
      <c r="AV49" s="59"/>
      <c r="AW49" s="59"/>
      <c r="AX49" s="59"/>
      <c r="AY49" s="388"/>
    </row>
    <row r="50" spans="2:51">
      <c r="B50" s="199" t="s">
        <v>52</v>
      </c>
      <c r="C50" s="486" t="s">
        <v>69</v>
      </c>
      <c r="D50" s="169">
        <f>F50+NPV(SDN,G50:INDEX(G50:AJ50,PAL))</f>
        <v>0</v>
      </c>
      <c r="E50" s="169">
        <f t="shared" si="19"/>
        <v>0</v>
      </c>
      <c r="F50" s="78">
        <v>0</v>
      </c>
      <c r="G50" s="78">
        <v>0</v>
      </c>
      <c r="H50" s="78">
        <v>0</v>
      </c>
      <c r="I50" s="78">
        <v>0</v>
      </c>
      <c r="J50" s="78">
        <v>0</v>
      </c>
      <c r="K50" s="78">
        <v>0</v>
      </c>
      <c r="L50" s="78">
        <v>0</v>
      </c>
      <c r="M50" s="78">
        <v>0</v>
      </c>
      <c r="N50" s="78">
        <v>0</v>
      </c>
      <c r="O50" s="78">
        <v>0</v>
      </c>
      <c r="P50" s="78">
        <v>0</v>
      </c>
      <c r="Q50" s="78">
        <v>0</v>
      </c>
      <c r="R50" s="78">
        <v>0</v>
      </c>
      <c r="S50" s="78">
        <v>0</v>
      </c>
      <c r="T50" s="78">
        <v>0</v>
      </c>
      <c r="U50" s="78">
        <v>0</v>
      </c>
      <c r="V50" s="78">
        <v>0</v>
      </c>
      <c r="W50" s="78">
        <v>0</v>
      </c>
      <c r="X50" s="78">
        <v>0</v>
      </c>
      <c r="Y50" s="78">
        <v>0</v>
      </c>
      <c r="Z50" s="78">
        <v>0</v>
      </c>
      <c r="AA50" s="78">
        <v>0</v>
      </c>
      <c r="AB50" s="78">
        <v>0</v>
      </c>
      <c r="AC50" s="78">
        <v>0</v>
      </c>
      <c r="AD50" s="78">
        <v>0</v>
      </c>
      <c r="AE50" s="78">
        <v>0</v>
      </c>
      <c r="AF50" s="78">
        <v>0</v>
      </c>
      <c r="AG50" s="78">
        <v>0</v>
      </c>
      <c r="AH50" s="78">
        <v>0</v>
      </c>
      <c r="AI50" s="78">
        <v>0</v>
      </c>
      <c r="AJ50" s="78">
        <v>0</v>
      </c>
      <c r="AM50" s="383">
        <f>F50+NPV(SDN,G50:INDEX(G50:AJ50,PAL))</f>
        <v>0</v>
      </c>
      <c r="AN50" s="415">
        <f>F50+NPV(SDN,G50:INDEX(G50:AJ50,PAL))</f>
        <v>0</v>
      </c>
      <c r="AO50" s="387">
        <f t="shared" si="20"/>
        <v>0</v>
      </c>
      <c r="AP50" s="59">
        <f>IF(COUNT(F50:INDEX(F50:AJ50,PAL+1))&lt;&gt;PAL+1,"Klaida",0)</f>
        <v>0</v>
      </c>
      <c r="AQ50" s="59"/>
      <c r="AR50" s="59"/>
      <c r="AS50" s="59"/>
      <c r="AT50" s="59"/>
      <c r="AU50" s="59"/>
      <c r="AV50" s="59"/>
      <c r="AW50" s="59"/>
      <c r="AX50" s="59"/>
      <c r="AY50" s="388"/>
    </row>
    <row r="51" spans="2:51">
      <c r="B51" s="199" t="s">
        <v>339</v>
      </c>
      <c r="C51" s="486" t="s">
        <v>69</v>
      </c>
      <c r="D51" s="169">
        <f>F51+NPV(SDN,G51:INDEX(G51:AJ51,PAL))</f>
        <v>0</v>
      </c>
      <c r="E51" s="169">
        <f t="shared" si="19"/>
        <v>0</v>
      </c>
      <c r="F51" s="78">
        <v>0</v>
      </c>
      <c r="G51" s="78">
        <v>0</v>
      </c>
      <c r="H51" s="78">
        <v>0</v>
      </c>
      <c r="I51" s="78">
        <v>0</v>
      </c>
      <c r="J51" s="78">
        <v>0</v>
      </c>
      <c r="K51" s="78">
        <v>0</v>
      </c>
      <c r="L51" s="78">
        <v>0</v>
      </c>
      <c r="M51" s="78">
        <v>0</v>
      </c>
      <c r="N51" s="78">
        <v>0</v>
      </c>
      <c r="O51" s="78">
        <v>0</v>
      </c>
      <c r="P51" s="78">
        <v>0</v>
      </c>
      <c r="Q51" s="78">
        <v>0</v>
      </c>
      <c r="R51" s="78">
        <v>0</v>
      </c>
      <c r="S51" s="78">
        <v>0</v>
      </c>
      <c r="T51" s="78">
        <v>0</v>
      </c>
      <c r="U51" s="78">
        <v>0</v>
      </c>
      <c r="V51" s="78">
        <v>0</v>
      </c>
      <c r="W51" s="78">
        <v>0</v>
      </c>
      <c r="X51" s="78">
        <v>0</v>
      </c>
      <c r="Y51" s="78">
        <v>0</v>
      </c>
      <c r="Z51" s="78">
        <v>0</v>
      </c>
      <c r="AA51" s="78">
        <v>0</v>
      </c>
      <c r="AB51" s="78">
        <v>0</v>
      </c>
      <c r="AC51" s="78">
        <v>0</v>
      </c>
      <c r="AD51" s="78">
        <v>0</v>
      </c>
      <c r="AE51" s="78">
        <v>0</v>
      </c>
      <c r="AF51" s="78">
        <v>0</v>
      </c>
      <c r="AG51" s="78">
        <v>0</v>
      </c>
      <c r="AH51" s="78">
        <v>0</v>
      </c>
      <c r="AI51" s="78">
        <v>0</v>
      </c>
      <c r="AJ51" s="78">
        <v>0</v>
      </c>
      <c r="AM51" s="383">
        <f>F51+NPV(SDN,G51:INDEX(G51:AJ51,PAL))</f>
        <v>0</v>
      </c>
      <c r="AN51" s="415">
        <f>F51+NPV(SDN,G51:INDEX(G51:AJ51,PAL))</f>
        <v>0</v>
      </c>
      <c r="AO51" s="387">
        <f t="shared" si="20"/>
        <v>0</v>
      </c>
      <c r="AP51" s="59">
        <f>IF(COUNT(F51:INDEX(F51:AJ51,PAL+1))&lt;&gt;PAL+1,"Klaida",0)</f>
        <v>0</v>
      </c>
      <c r="AQ51" s="59"/>
      <c r="AR51" s="59"/>
      <c r="AS51" s="59"/>
      <c r="AT51" s="59"/>
      <c r="AU51" s="59"/>
      <c r="AV51" s="59"/>
      <c r="AW51" s="59"/>
      <c r="AX51" s="59"/>
      <c r="AY51" s="388"/>
    </row>
    <row r="52" spans="2:51">
      <c r="B52" s="199" t="s">
        <v>340</v>
      </c>
      <c r="C52" s="486" t="s">
        <v>69</v>
      </c>
      <c r="D52" s="169">
        <f>F52+NPV(SDN,G52:INDEX(G52:AJ52,PAL))</f>
        <v>0</v>
      </c>
      <c r="E52" s="169">
        <f t="shared" si="19"/>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M52" s="383">
        <f>F52+NPV(SDN,G52:INDEX(G52:AJ52,PAL))</f>
        <v>0</v>
      </c>
      <c r="AN52" s="415">
        <f>F52+NPV(SDN,G52:INDEX(G52:AJ52,PAL))</f>
        <v>0</v>
      </c>
      <c r="AO52" s="387">
        <f t="shared" si="20"/>
        <v>0</v>
      </c>
      <c r="AP52" s="59">
        <f>IF(COUNT(F52:INDEX(F52:AJ52,PAL+1))&lt;&gt;PAL+1,"Klaida",0)</f>
        <v>0</v>
      </c>
      <c r="AQ52" s="59"/>
      <c r="AR52" s="59"/>
      <c r="AS52" s="59"/>
      <c r="AT52" s="59"/>
      <c r="AU52" s="59"/>
      <c r="AV52" s="59"/>
      <c r="AW52" s="59"/>
      <c r="AX52" s="59"/>
      <c r="AY52" s="388"/>
    </row>
    <row r="53" spans="2:51">
      <c r="B53" s="199" t="s">
        <v>341</v>
      </c>
      <c r="C53" s="486" t="s">
        <v>69</v>
      </c>
      <c r="D53" s="169">
        <f>F53+NPV(SDN,G53:INDEX(G53:AJ53,PAL))</f>
        <v>0</v>
      </c>
      <c r="E53" s="169">
        <f t="shared" si="19"/>
        <v>0</v>
      </c>
      <c r="F53" s="78">
        <v>0</v>
      </c>
      <c r="G53" s="78">
        <v>0</v>
      </c>
      <c r="H53" s="78">
        <v>0</v>
      </c>
      <c r="I53" s="78">
        <v>0</v>
      </c>
      <c r="J53" s="78">
        <v>0</v>
      </c>
      <c r="K53" s="78">
        <v>0</v>
      </c>
      <c r="L53" s="78">
        <v>0</v>
      </c>
      <c r="M53" s="78">
        <v>0</v>
      </c>
      <c r="N53" s="78">
        <v>0</v>
      </c>
      <c r="O53" s="78">
        <v>0</v>
      </c>
      <c r="P53" s="78">
        <v>0</v>
      </c>
      <c r="Q53" s="78">
        <v>0</v>
      </c>
      <c r="R53" s="78">
        <v>0</v>
      </c>
      <c r="S53" s="78">
        <v>0</v>
      </c>
      <c r="T53" s="78">
        <v>0</v>
      </c>
      <c r="U53" s="78">
        <v>0</v>
      </c>
      <c r="V53" s="78">
        <v>0</v>
      </c>
      <c r="W53" s="78">
        <v>0</v>
      </c>
      <c r="X53" s="78">
        <v>0</v>
      </c>
      <c r="Y53" s="78">
        <v>0</v>
      </c>
      <c r="Z53" s="78">
        <v>0</v>
      </c>
      <c r="AA53" s="78">
        <v>0</v>
      </c>
      <c r="AB53" s="78">
        <v>0</v>
      </c>
      <c r="AC53" s="78">
        <v>0</v>
      </c>
      <c r="AD53" s="78">
        <v>0</v>
      </c>
      <c r="AE53" s="78">
        <v>0</v>
      </c>
      <c r="AF53" s="78">
        <v>0</v>
      </c>
      <c r="AG53" s="78">
        <v>0</v>
      </c>
      <c r="AH53" s="78">
        <v>0</v>
      </c>
      <c r="AI53" s="78">
        <v>0</v>
      </c>
      <c r="AJ53" s="78">
        <v>0</v>
      </c>
      <c r="AM53" s="383">
        <f>F53+NPV(SDN,G53:INDEX(G53:AJ53,PAL))</f>
        <v>0</v>
      </c>
      <c r="AN53" s="415">
        <f>F53+NPV(SDN,G53:INDEX(G53:AJ53,PAL))</f>
        <v>0</v>
      </c>
      <c r="AO53" s="387">
        <f t="shared" si="20"/>
        <v>0</v>
      </c>
      <c r="AP53" s="59">
        <f>IF(COUNT(F53:INDEX(F53:AJ53,PAL+1))&lt;&gt;PAL+1,"Klaida",0)</f>
        <v>0</v>
      </c>
      <c r="AQ53" s="59"/>
      <c r="AR53" s="59"/>
      <c r="AS53" s="59"/>
      <c r="AT53" s="59"/>
      <c r="AU53" s="59"/>
      <c r="AV53" s="59"/>
      <c r="AW53" s="59"/>
      <c r="AX53" s="59"/>
      <c r="AY53" s="388"/>
    </row>
    <row r="54" spans="2:51">
      <c r="B54" s="199" t="s">
        <v>342</v>
      </c>
      <c r="C54" s="486" t="s">
        <v>69</v>
      </c>
      <c r="D54" s="169">
        <f>F54+NPV(SDN,G54:INDEX(G54:AJ54,PAL))</f>
        <v>0</v>
      </c>
      <c r="E54" s="169">
        <f t="shared" si="19"/>
        <v>0</v>
      </c>
      <c r="F54" s="78">
        <v>0</v>
      </c>
      <c r="G54" s="78">
        <v>0</v>
      </c>
      <c r="H54" s="78">
        <v>0</v>
      </c>
      <c r="I54" s="78">
        <v>0</v>
      </c>
      <c r="J54" s="78">
        <v>0</v>
      </c>
      <c r="K54" s="78">
        <v>0</v>
      </c>
      <c r="L54" s="78">
        <v>0</v>
      </c>
      <c r="M54" s="78">
        <v>0</v>
      </c>
      <c r="N54" s="78">
        <v>0</v>
      </c>
      <c r="O54" s="78">
        <v>0</v>
      </c>
      <c r="P54" s="78">
        <v>0</v>
      </c>
      <c r="Q54" s="78">
        <v>0</v>
      </c>
      <c r="R54" s="78">
        <v>0</v>
      </c>
      <c r="S54" s="78">
        <v>0</v>
      </c>
      <c r="T54" s="78">
        <v>0</v>
      </c>
      <c r="U54" s="78">
        <v>0</v>
      </c>
      <c r="V54" s="78">
        <v>0</v>
      </c>
      <c r="W54" s="78">
        <v>0</v>
      </c>
      <c r="X54" s="78">
        <v>0</v>
      </c>
      <c r="Y54" s="78">
        <v>0</v>
      </c>
      <c r="Z54" s="78">
        <v>0</v>
      </c>
      <c r="AA54" s="78">
        <v>0</v>
      </c>
      <c r="AB54" s="78">
        <v>0</v>
      </c>
      <c r="AC54" s="78">
        <v>0</v>
      </c>
      <c r="AD54" s="78">
        <v>0</v>
      </c>
      <c r="AE54" s="78">
        <v>0</v>
      </c>
      <c r="AF54" s="78">
        <v>0</v>
      </c>
      <c r="AG54" s="78">
        <v>0</v>
      </c>
      <c r="AH54" s="78">
        <v>0</v>
      </c>
      <c r="AI54" s="78">
        <v>0</v>
      </c>
      <c r="AJ54" s="78">
        <v>0</v>
      </c>
      <c r="AM54" s="383">
        <f>F54+NPV(SDN,G54:INDEX(G54:AJ54,PAL))</f>
        <v>0</v>
      </c>
      <c r="AN54" s="415">
        <f>F54+NPV(SDN,G54:INDEX(G54:AJ54,PAL))</f>
        <v>0</v>
      </c>
      <c r="AO54" s="387">
        <f t="shared" si="20"/>
        <v>0</v>
      </c>
      <c r="AP54" s="59">
        <f>IF(COUNT(F54:INDEX(F54:AJ54,PAL+1))&lt;&gt;PAL+1,"Klaida",0)</f>
        <v>0</v>
      </c>
      <c r="AQ54" s="59"/>
      <c r="AR54" s="59"/>
      <c r="AS54" s="59"/>
      <c r="AT54" s="59"/>
      <c r="AU54" s="59"/>
      <c r="AV54" s="59"/>
      <c r="AW54" s="59"/>
      <c r="AX54" s="59"/>
      <c r="AY54" s="388"/>
    </row>
    <row r="55" spans="2:51">
      <c r="B55" s="199" t="s">
        <v>343</v>
      </c>
      <c r="C55" s="486" t="s">
        <v>69</v>
      </c>
      <c r="D55" s="169">
        <f>F55+NPV(SDN,G55:INDEX(G55:AJ55,PAL))</f>
        <v>0</v>
      </c>
      <c r="E55" s="169">
        <f t="shared" si="19"/>
        <v>0</v>
      </c>
      <c r="F55" s="78">
        <v>0</v>
      </c>
      <c r="G55" s="78">
        <v>0</v>
      </c>
      <c r="H55" s="78">
        <v>0</v>
      </c>
      <c r="I55" s="78">
        <v>0</v>
      </c>
      <c r="J55" s="78">
        <v>0</v>
      </c>
      <c r="K55" s="78">
        <v>0</v>
      </c>
      <c r="L55" s="78">
        <v>0</v>
      </c>
      <c r="M55" s="78">
        <v>0</v>
      </c>
      <c r="N55" s="78">
        <v>0</v>
      </c>
      <c r="O55" s="78">
        <v>0</v>
      </c>
      <c r="P55" s="78">
        <v>0</v>
      </c>
      <c r="Q55" s="78">
        <v>0</v>
      </c>
      <c r="R55" s="78">
        <v>0</v>
      </c>
      <c r="S55" s="78">
        <v>0</v>
      </c>
      <c r="T55" s="78">
        <v>0</v>
      </c>
      <c r="U55" s="78">
        <v>0</v>
      </c>
      <c r="V55" s="78">
        <v>0</v>
      </c>
      <c r="W55" s="78">
        <v>0</v>
      </c>
      <c r="X55" s="78">
        <v>0</v>
      </c>
      <c r="Y55" s="78">
        <v>0</v>
      </c>
      <c r="Z55" s="78">
        <v>0</v>
      </c>
      <c r="AA55" s="78">
        <v>0</v>
      </c>
      <c r="AB55" s="78">
        <v>0</v>
      </c>
      <c r="AC55" s="78">
        <v>0</v>
      </c>
      <c r="AD55" s="78">
        <v>0</v>
      </c>
      <c r="AE55" s="78">
        <v>0</v>
      </c>
      <c r="AF55" s="78">
        <v>0</v>
      </c>
      <c r="AG55" s="78">
        <v>0</v>
      </c>
      <c r="AH55" s="78">
        <v>0</v>
      </c>
      <c r="AI55" s="78">
        <v>0</v>
      </c>
      <c r="AJ55" s="78">
        <v>0</v>
      </c>
      <c r="AM55" s="383">
        <f>F55+NPV(SDN,G55:INDEX(G55:AJ55,PAL))</f>
        <v>0</v>
      </c>
      <c r="AN55" s="415">
        <f>F55+NPV(SDN,G55:INDEX(G55:AJ55,PAL))</f>
        <v>0</v>
      </c>
      <c r="AO55" s="387">
        <f t="shared" si="20"/>
        <v>0</v>
      </c>
      <c r="AP55" s="59">
        <f>IF(COUNT(F55:INDEX(F55:AJ55,PAL+1))&lt;&gt;PAL+1,"Klaida",0)</f>
        <v>0</v>
      </c>
      <c r="AQ55" s="59"/>
      <c r="AR55" s="59"/>
      <c r="AS55" s="59"/>
      <c r="AT55" s="59"/>
      <c r="AU55" s="59"/>
      <c r="AV55" s="59"/>
      <c r="AW55" s="59"/>
      <c r="AX55" s="59"/>
      <c r="AY55" s="388"/>
    </row>
    <row r="56" spans="2:51">
      <c r="B56" s="66" t="s">
        <v>53</v>
      </c>
      <c r="C56" s="180" t="str">
        <f>IF(Kalba="EN",Data2!C$76,Data2!B$76) &amp; " "&amp; IF(Kalba="EN",Data2!C$77,Data2!B$77)</f>
        <v>SE žala (pasirinkite SE žalos komponentą)</v>
      </c>
      <c r="D56" s="62">
        <f>ROUND(SUM(D57:D59),0)</f>
        <v>0</v>
      </c>
      <c r="E56" s="62">
        <f>ROUND(SUM(E57:E59),0)</f>
        <v>0</v>
      </c>
      <c r="F56" s="62">
        <f t="shared" ref="F56:AJ56" si="21">ROUND(SUM(F57:F59),0)</f>
        <v>0</v>
      </c>
      <c r="G56" s="62">
        <f t="shared" si="21"/>
        <v>0</v>
      </c>
      <c r="H56" s="62">
        <f t="shared" si="21"/>
        <v>0</v>
      </c>
      <c r="I56" s="62">
        <f t="shared" si="21"/>
        <v>0</v>
      </c>
      <c r="J56" s="62">
        <f t="shared" si="21"/>
        <v>0</v>
      </c>
      <c r="K56" s="62">
        <f t="shared" si="21"/>
        <v>0</v>
      </c>
      <c r="L56" s="62">
        <f t="shared" si="21"/>
        <v>0</v>
      </c>
      <c r="M56" s="62">
        <f t="shared" si="21"/>
        <v>0</v>
      </c>
      <c r="N56" s="62">
        <f t="shared" si="21"/>
        <v>0</v>
      </c>
      <c r="O56" s="62">
        <f t="shared" si="21"/>
        <v>0</v>
      </c>
      <c r="P56" s="62">
        <f t="shared" si="21"/>
        <v>0</v>
      </c>
      <c r="Q56" s="62">
        <f t="shared" si="21"/>
        <v>0</v>
      </c>
      <c r="R56" s="62">
        <f t="shared" si="21"/>
        <v>0</v>
      </c>
      <c r="S56" s="62">
        <f t="shared" si="21"/>
        <v>0</v>
      </c>
      <c r="T56" s="62">
        <f t="shared" si="21"/>
        <v>0</v>
      </c>
      <c r="U56" s="62">
        <f t="shared" si="21"/>
        <v>0</v>
      </c>
      <c r="V56" s="62">
        <f t="shared" si="21"/>
        <v>0</v>
      </c>
      <c r="W56" s="62">
        <f t="shared" si="21"/>
        <v>0</v>
      </c>
      <c r="X56" s="62">
        <f t="shared" si="21"/>
        <v>0</v>
      </c>
      <c r="Y56" s="62">
        <f t="shared" si="21"/>
        <v>0</v>
      </c>
      <c r="Z56" s="62">
        <f t="shared" si="21"/>
        <v>0</v>
      </c>
      <c r="AA56" s="62">
        <f t="shared" si="21"/>
        <v>0</v>
      </c>
      <c r="AB56" s="62">
        <f t="shared" si="21"/>
        <v>0</v>
      </c>
      <c r="AC56" s="62">
        <f t="shared" si="21"/>
        <v>0</v>
      </c>
      <c r="AD56" s="62">
        <f t="shared" si="21"/>
        <v>0</v>
      </c>
      <c r="AE56" s="62">
        <f t="shared" si="21"/>
        <v>0</v>
      </c>
      <c r="AF56" s="62">
        <f t="shared" si="21"/>
        <v>0</v>
      </c>
      <c r="AG56" s="62">
        <f t="shared" si="21"/>
        <v>0</v>
      </c>
      <c r="AH56" s="62">
        <f t="shared" si="21"/>
        <v>0</v>
      </c>
      <c r="AI56" s="62">
        <f t="shared" si="21"/>
        <v>0</v>
      </c>
      <c r="AJ56" s="62">
        <f t="shared" si="21"/>
        <v>0</v>
      </c>
      <c r="AM56" s="382">
        <f>ROUND(SUM(AM57:AM59),0)</f>
        <v>0</v>
      </c>
      <c r="AN56" s="382">
        <f>F56+NPV(SDN,G56:INDEX(G56:AJ56,PAL))</f>
        <v>0</v>
      </c>
      <c r="AO56" s="387"/>
      <c r="AP56" s="59"/>
      <c r="AQ56" s="59"/>
      <c r="AR56" s="59"/>
      <c r="AS56" s="59"/>
      <c r="AT56" s="59"/>
      <c r="AU56" s="59"/>
      <c r="AV56" s="59"/>
      <c r="AW56" s="59"/>
      <c r="AX56" s="59"/>
      <c r="AY56" s="388"/>
    </row>
    <row r="57" spans="2:51">
      <c r="B57" s="199" t="s">
        <v>344</v>
      </c>
      <c r="C57" s="486" t="s">
        <v>69</v>
      </c>
      <c r="D57" s="65">
        <f>F57+NPV(SDN,G57:INDEX(G57:AJ57,PAL))</f>
        <v>0</v>
      </c>
      <c r="E57" s="65">
        <f>SUMIF($F$5:$AJ$5,"&lt;="&amp;PAL,$F57:$AJ57)</f>
        <v>0</v>
      </c>
      <c r="F57" s="78">
        <v>0</v>
      </c>
      <c r="G57" s="78">
        <v>0</v>
      </c>
      <c r="H57" s="78">
        <v>0</v>
      </c>
      <c r="I57" s="78">
        <v>0</v>
      </c>
      <c r="J57" s="78">
        <v>0</v>
      </c>
      <c r="K57" s="78">
        <v>0</v>
      </c>
      <c r="L57" s="78">
        <v>0</v>
      </c>
      <c r="M57" s="78">
        <v>0</v>
      </c>
      <c r="N57" s="78">
        <v>0</v>
      </c>
      <c r="O57" s="78">
        <v>0</v>
      </c>
      <c r="P57" s="78">
        <v>0</v>
      </c>
      <c r="Q57" s="78">
        <v>0</v>
      </c>
      <c r="R57" s="78">
        <v>0</v>
      </c>
      <c r="S57" s="78">
        <v>0</v>
      </c>
      <c r="T57" s="78">
        <v>0</v>
      </c>
      <c r="U57" s="78">
        <v>0</v>
      </c>
      <c r="V57" s="78">
        <v>0</v>
      </c>
      <c r="W57" s="78">
        <v>0</v>
      </c>
      <c r="X57" s="78">
        <v>0</v>
      </c>
      <c r="Y57" s="78">
        <v>0</v>
      </c>
      <c r="Z57" s="78">
        <v>0</v>
      </c>
      <c r="AA57" s="78">
        <v>0</v>
      </c>
      <c r="AB57" s="78">
        <v>0</v>
      </c>
      <c r="AC57" s="78">
        <v>0</v>
      </c>
      <c r="AD57" s="78">
        <v>0</v>
      </c>
      <c r="AE57" s="78">
        <v>0</v>
      </c>
      <c r="AF57" s="78">
        <v>0</v>
      </c>
      <c r="AG57" s="78">
        <v>0</v>
      </c>
      <c r="AH57" s="78">
        <v>0</v>
      </c>
      <c r="AI57" s="78">
        <v>0</v>
      </c>
      <c r="AJ57" s="78">
        <v>0</v>
      </c>
      <c r="AM57" s="383">
        <f>F57+NPV(SDN,G57:INDEX(G57:AJ57,PAL))</f>
        <v>0</v>
      </c>
      <c r="AN57" s="415">
        <f>F57+NPV(SDN,G57:INDEX(G57:AJ57,PAL))</f>
        <v>0</v>
      </c>
      <c r="AO57" s="387">
        <f>IF(COUNTIF(AP57:AY57,"Klaida")&gt;0,1,0)</f>
        <v>0</v>
      </c>
      <c r="AP57" s="59">
        <f>IF(COUNT(F57:INDEX(F57:AJ57,PAL+1))&lt;&gt;PAL+1,"Klaida",0)</f>
        <v>0</v>
      </c>
      <c r="AQ57" s="59"/>
      <c r="AR57" s="59"/>
      <c r="AS57" s="59"/>
      <c r="AT57" s="59"/>
      <c r="AU57" s="59"/>
      <c r="AV57" s="59"/>
      <c r="AW57" s="59"/>
      <c r="AX57" s="59"/>
      <c r="AY57" s="388"/>
    </row>
    <row r="58" spans="2:51">
      <c r="B58" s="199" t="s">
        <v>345</v>
      </c>
      <c r="C58" s="486" t="s">
        <v>69</v>
      </c>
      <c r="D58" s="65">
        <f>F58+NPV(SDN,G58:INDEX(G58:AJ58,PAL))</f>
        <v>0</v>
      </c>
      <c r="E58" s="65">
        <f>SUMIF($F$5:$AJ$5,"&lt;="&amp;PAL,$F58:$AJ58)</f>
        <v>0</v>
      </c>
      <c r="F58" s="78">
        <v>0</v>
      </c>
      <c r="G58" s="78">
        <v>0</v>
      </c>
      <c r="H58" s="78">
        <v>0</v>
      </c>
      <c r="I58" s="78">
        <v>0</v>
      </c>
      <c r="J58" s="78">
        <v>0</v>
      </c>
      <c r="K58" s="78">
        <v>0</v>
      </c>
      <c r="L58" s="78">
        <v>0</v>
      </c>
      <c r="M58" s="78">
        <v>0</v>
      </c>
      <c r="N58" s="78">
        <v>0</v>
      </c>
      <c r="O58" s="78">
        <v>0</v>
      </c>
      <c r="P58" s="78">
        <v>0</v>
      </c>
      <c r="Q58" s="78">
        <v>0</v>
      </c>
      <c r="R58" s="78">
        <v>0</v>
      </c>
      <c r="S58" s="78">
        <v>0</v>
      </c>
      <c r="T58" s="78">
        <v>0</v>
      </c>
      <c r="U58" s="78">
        <v>0</v>
      </c>
      <c r="V58" s="78">
        <v>0</v>
      </c>
      <c r="W58" s="78">
        <v>0</v>
      </c>
      <c r="X58" s="78">
        <v>0</v>
      </c>
      <c r="Y58" s="78">
        <v>0</v>
      </c>
      <c r="Z58" s="78">
        <v>0</v>
      </c>
      <c r="AA58" s="78">
        <v>0</v>
      </c>
      <c r="AB58" s="78">
        <v>0</v>
      </c>
      <c r="AC58" s="78">
        <v>0</v>
      </c>
      <c r="AD58" s="78">
        <v>0</v>
      </c>
      <c r="AE58" s="78">
        <v>0</v>
      </c>
      <c r="AF58" s="78">
        <v>0</v>
      </c>
      <c r="AG58" s="78">
        <v>0</v>
      </c>
      <c r="AH58" s="78">
        <v>0</v>
      </c>
      <c r="AI58" s="78">
        <v>0</v>
      </c>
      <c r="AJ58" s="78">
        <v>0</v>
      </c>
      <c r="AM58" s="383">
        <f>F58+NPV(SDN,G58:INDEX(G58:AJ58,PAL))</f>
        <v>0</v>
      </c>
      <c r="AN58" s="415">
        <f>F58+NPV(SDN,G58:INDEX(G58:AJ58,PAL))</f>
        <v>0</v>
      </c>
      <c r="AO58" s="387">
        <f>IF(COUNTIF(AP58:AY58,"Klaida")&gt;0,1,0)</f>
        <v>0</v>
      </c>
      <c r="AP58" s="59">
        <f>IF(COUNT(F58:INDEX(F58:AJ58,PAL+1))&lt;&gt;PAL+1,"Klaida",0)</f>
        <v>0</v>
      </c>
      <c r="AQ58" s="59"/>
      <c r="AR58" s="59"/>
      <c r="AS58" s="59"/>
      <c r="AT58" s="59"/>
      <c r="AU58" s="59"/>
      <c r="AV58" s="59"/>
      <c r="AW58" s="59"/>
      <c r="AX58" s="59"/>
      <c r="AY58" s="388"/>
    </row>
    <row r="59" spans="2:51" ht="13.5" thickBot="1">
      <c r="B59" s="199" t="s">
        <v>346</v>
      </c>
      <c r="C59" s="486" t="s">
        <v>69</v>
      </c>
      <c r="D59" s="65">
        <f>F59+NPV(SDN,G59:INDEX(G59:AJ59,PAL))</f>
        <v>0</v>
      </c>
      <c r="E59" s="65">
        <f>SUMIF($F$5:$AJ$5,"&lt;="&amp;PAL,$F59:$AJ59)</f>
        <v>0</v>
      </c>
      <c r="F59" s="78">
        <v>0</v>
      </c>
      <c r="G59" s="78">
        <v>0</v>
      </c>
      <c r="H59" s="78">
        <v>0</v>
      </c>
      <c r="I59" s="78">
        <v>0</v>
      </c>
      <c r="J59" s="78">
        <v>0</v>
      </c>
      <c r="K59" s="78">
        <v>0</v>
      </c>
      <c r="L59" s="78">
        <v>0</v>
      </c>
      <c r="M59" s="78">
        <v>0</v>
      </c>
      <c r="N59" s="78">
        <v>0</v>
      </c>
      <c r="O59" s="78">
        <v>0</v>
      </c>
      <c r="P59" s="78">
        <v>0</v>
      </c>
      <c r="Q59" s="78">
        <v>0</v>
      </c>
      <c r="R59" s="78">
        <v>0</v>
      </c>
      <c r="S59" s="78">
        <v>0</v>
      </c>
      <c r="T59" s="78">
        <v>0</v>
      </c>
      <c r="U59" s="78">
        <v>0</v>
      </c>
      <c r="V59" s="78">
        <v>0</v>
      </c>
      <c r="W59" s="78">
        <v>0</v>
      </c>
      <c r="X59" s="78">
        <v>0</v>
      </c>
      <c r="Y59" s="78">
        <v>0</v>
      </c>
      <c r="Z59" s="78">
        <v>0</v>
      </c>
      <c r="AA59" s="78">
        <v>0</v>
      </c>
      <c r="AB59" s="78">
        <v>0</v>
      </c>
      <c r="AC59" s="78">
        <v>0</v>
      </c>
      <c r="AD59" s="78">
        <v>0</v>
      </c>
      <c r="AE59" s="78">
        <v>0</v>
      </c>
      <c r="AF59" s="78">
        <v>0</v>
      </c>
      <c r="AG59" s="78">
        <v>0</v>
      </c>
      <c r="AH59" s="78">
        <v>0</v>
      </c>
      <c r="AI59" s="78">
        <v>0</v>
      </c>
      <c r="AJ59" s="78">
        <v>0</v>
      </c>
      <c r="AM59" s="394">
        <f>F59+NPV(SDN,G59:INDEX(G59:AJ59,PAL))</f>
        <v>0</v>
      </c>
      <c r="AN59" s="416">
        <f>F59+NPV(SDN,G59:INDEX(G59:AJ59,PAL))</f>
        <v>0</v>
      </c>
      <c r="AO59" s="391">
        <f>IF(COUNTIF(AP59:AY59,"Klaida")&gt;0,1,0)</f>
        <v>0</v>
      </c>
      <c r="AP59" s="392">
        <f>IF(COUNT(F59:INDEX(F59:AJ59,PAL+1))&lt;&gt;PAL+1,"Klaida",0)</f>
        <v>0</v>
      </c>
      <c r="AQ59" s="392"/>
      <c r="AR59" s="392"/>
      <c r="AS59" s="392"/>
      <c r="AT59" s="392"/>
      <c r="AU59" s="392"/>
      <c r="AV59" s="392"/>
      <c r="AW59" s="392"/>
      <c r="AX59" s="392"/>
      <c r="AY59" s="393"/>
    </row>
    <row r="60" spans="2:51"/>
    <row r="61" spans="2:51">
      <c r="C61" s="404" t="str">
        <f>IF(Kalba="EN",Data2!C79,Data2!B79)</f>
        <v>Finansinės analizės (FA) rodiklių apskaičiavimas</v>
      </c>
      <c r="D61" s="204"/>
      <c r="E61" s="204"/>
      <c r="F61" s="204"/>
      <c r="G61" s="204"/>
      <c r="H61" s="204"/>
      <c r="I61" s="204"/>
      <c r="J61" s="204"/>
      <c r="K61" s="204"/>
      <c r="L61" s="204"/>
      <c r="M61" s="204"/>
      <c r="N61" s="204"/>
      <c r="O61" s="204"/>
      <c r="P61" s="204"/>
      <c r="Q61" s="204"/>
      <c r="R61" s="204"/>
      <c r="S61" s="204"/>
      <c r="T61" s="204"/>
      <c r="U61" s="204"/>
      <c r="V61" s="204"/>
      <c r="W61" s="204"/>
      <c r="X61" s="204"/>
      <c r="Y61" s="204"/>
      <c r="Z61" s="204"/>
      <c r="AA61" s="204"/>
      <c r="AB61" s="204"/>
      <c r="AC61" s="204"/>
      <c r="AD61" s="204"/>
      <c r="AE61" s="204"/>
      <c r="AF61" s="204"/>
      <c r="AG61" s="204"/>
      <c r="AH61" s="204"/>
      <c r="AI61" s="204"/>
      <c r="AJ61" s="204"/>
    </row>
    <row r="62" spans="2:51">
      <c r="C62" s="68" t="str">
        <f>IF(Kalba="EN",Data2!C80,Data2!B80)</f>
        <v>FA rodiklių investicijoms lėšų srautas (realiąja išraiška)</v>
      </c>
      <c r="D62" s="69"/>
      <c r="E62" s="69"/>
      <c r="F62" s="65">
        <f t="shared" ref="F62:AJ62" si="22">ROUND(SUM(F16:F17)-SUM(F7,F22),0)</f>
        <v>0</v>
      </c>
      <c r="G62" s="65">
        <f t="shared" si="22"/>
        <v>0</v>
      </c>
      <c r="H62" s="65">
        <f t="shared" si="22"/>
        <v>0</v>
      </c>
      <c r="I62" s="65">
        <f t="shared" si="22"/>
        <v>0</v>
      </c>
      <c r="J62" s="65">
        <f t="shared" si="22"/>
        <v>0</v>
      </c>
      <c r="K62" s="65">
        <f t="shared" si="22"/>
        <v>0</v>
      </c>
      <c r="L62" s="65">
        <f t="shared" si="22"/>
        <v>0</v>
      </c>
      <c r="M62" s="65">
        <f t="shared" si="22"/>
        <v>0</v>
      </c>
      <c r="N62" s="65">
        <f t="shared" si="22"/>
        <v>0</v>
      </c>
      <c r="O62" s="65">
        <f t="shared" si="22"/>
        <v>0</v>
      </c>
      <c r="P62" s="65">
        <f t="shared" si="22"/>
        <v>0</v>
      </c>
      <c r="Q62" s="65">
        <f t="shared" si="22"/>
        <v>0</v>
      </c>
      <c r="R62" s="65">
        <f t="shared" si="22"/>
        <v>0</v>
      </c>
      <c r="S62" s="65">
        <f t="shared" si="22"/>
        <v>0</v>
      </c>
      <c r="T62" s="65">
        <f t="shared" si="22"/>
        <v>0</v>
      </c>
      <c r="U62" s="65">
        <f t="shared" si="22"/>
        <v>0</v>
      </c>
      <c r="V62" s="65">
        <f t="shared" si="22"/>
        <v>0</v>
      </c>
      <c r="W62" s="65">
        <f t="shared" si="22"/>
        <v>0</v>
      </c>
      <c r="X62" s="65">
        <f t="shared" si="22"/>
        <v>0</v>
      </c>
      <c r="Y62" s="65">
        <f t="shared" si="22"/>
        <v>0</v>
      </c>
      <c r="Z62" s="65">
        <f t="shared" si="22"/>
        <v>0</v>
      </c>
      <c r="AA62" s="65">
        <f t="shared" si="22"/>
        <v>0</v>
      </c>
      <c r="AB62" s="65">
        <f t="shared" si="22"/>
        <v>0</v>
      </c>
      <c r="AC62" s="65">
        <f t="shared" si="22"/>
        <v>0</v>
      </c>
      <c r="AD62" s="65">
        <f t="shared" si="22"/>
        <v>0</v>
      </c>
      <c r="AE62" s="65">
        <f t="shared" si="22"/>
        <v>0</v>
      </c>
      <c r="AF62" s="65">
        <f t="shared" si="22"/>
        <v>0</v>
      </c>
      <c r="AG62" s="65">
        <f t="shared" si="22"/>
        <v>0</v>
      </c>
      <c r="AH62" s="65">
        <f t="shared" si="22"/>
        <v>0</v>
      </c>
      <c r="AI62" s="65">
        <f t="shared" si="22"/>
        <v>0</v>
      </c>
      <c r="AJ62" s="65">
        <f t="shared" si="22"/>
        <v>0</v>
      </c>
    </row>
    <row r="63" spans="2:51">
      <c r="C63" s="68" t="str">
        <f>IF(Kalba="EN",Data2!C82,Data2!B82)</f>
        <v>Suminis finansinio gyvybingumo lėšų srautas (realiąja išraiška)</v>
      </c>
      <c r="D63" s="70"/>
      <c r="E63" s="70"/>
      <c r="F63" s="65">
        <f>ROUND(SUM(F17,F35)-SUM(F7,F21,F30),0)</f>
        <v>0</v>
      </c>
      <c r="G63" s="65">
        <f t="shared" ref="G63:AJ63" si="23">ROUND(SUM(G17,G35)-SUM(G7,G21,G30)+F63,0)</f>
        <v>0</v>
      </c>
      <c r="H63" s="65">
        <f t="shared" si="23"/>
        <v>0</v>
      </c>
      <c r="I63" s="65">
        <f t="shared" si="23"/>
        <v>0</v>
      </c>
      <c r="J63" s="65">
        <f t="shared" si="23"/>
        <v>0</v>
      </c>
      <c r="K63" s="65">
        <f t="shared" si="23"/>
        <v>0</v>
      </c>
      <c r="L63" s="65">
        <f t="shared" si="23"/>
        <v>0</v>
      </c>
      <c r="M63" s="65">
        <f t="shared" si="23"/>
        <v>0</v>
      </c>
      <c r="N63" s="65">
        <f t="shared" si="23"/>
        <v>0</v>
      </c>
      <c r="O63" s="65">
        <f t="shared" si="23"/>
        <v>0</v>
      </c>
      <c r="P63" s="65">
        <f t="shared" si="23"/>
        <v>0</v>
      </c>
      <c r="Q63" s="65">
        <f t="shared" si="23"/>
        <v>0</v>
      </c>
      <c r="R63" s="65">
        <f t="shared" si="23"/>
        <v>0</v>
      </c>
      <c r="S63" s="65">
        <f t="shared" si="23"/>
        <v>0</v>
      </c>
      <c r="T63" s="65">
        <f t="shared" si="23"/>
        <v>0</v>
      </c>
      <c r="U63" s="65">
        <f t="shared" si="23"/>
        <v>0</v>
      </c>
      <c r="V63" s="65">
        <f t="shared" si="23"/>
        <v>0</v>
      </c>
      <c r="W63" s="65">
        <f t="shared" si="23"/>
        <v>0</v>
      </c>
      <c r="X63" s="65">
        <f t="shared" si="23"/>
        <v>0</v>
      </c>
      <c r="Y63" s="65">
        <f t="shared" si="23"/>
        <v>0</v>
      </c>
      <c r="Z63" s="65">
        <f t="shared" si="23"/>
        <v>0</v>
      </c>
      <c r="AA63" s="65">
        <f t="shared" si="23"/>
        <v>0</v>
      </c>
      <c r="AB63" s="65">
        <f t="shared" si="23"/>
        <v>0</v>
      </c>
      <c r="AC63" s="65">
        <f t="shared" si="23"/>
        <v>0</v>
      </c>
      <c r="AD63" s="65">
        <f t="shared" si="23"/>
        <v>0</v>
      </c>
      <c r="AE63" s="65">
        <f t="shared" si="23"/>
        <v>0</v>
      </c>
      <c r="AF63" s="65">
        <f t="shared" si="23"/>
        <v>0</v>
      </c>
      <c r="AG63" s="65">
        <f t="shared" si="23"/>
        <v>0</v>
      </c>
      <c r="AH63" s="65">
        <f t="shared" si="23"/>
        <v>0</v>
      </c>
      <c r="AI63" s="65">
        <f t="shared" si="23"/>
        <v>0</v>
      </c>
      <c r="AJ63" s="65">
        <f t="shared" si="23"/>
        <v>0</v>
      </c>
    </row>
    <row r="64" spans="2:51">
      <c r="C64" s="68" t="str">
        <f>IF(Kalba="EN",Data2!C84,Data2!B84)</f>
        <v>FA rodiklių kapitalui lėšų srautas (realiąja išraiška)</v>
      </c>
      <c r="D64" s="69"/>
      <c r="E64" s="69"/>
      <c r="F64" s="65">
        <f t="shared" ref="F64:AJ64" si="24">SUM(F16,F17)-SUM(F21,F38,F40,F41,F46)+IF(AND(F5&gt;Investiciju_metu_skaicius,F22&gt;0,SUM(F38:F40,F41,F44)&gt;0),MIN(F22,SUM(F38:F40,F41,F44)),0)</f>
        <v>0</v>
      </c>
      <c r="G64" s="65">
        <f t="shared" si="24"/>
        <v>0</v>
      </c>
      <c r="H64" s="65">
        <f t="shared" si="24"/>
        <v>0</v>
      </c>
      <c r="I64" s="65">
        <f t="shared" si="24"/>
        <v>0</v>
      </c>
      <c r="J64" s="65">
        <f t="shared" si="24"/>
        <v>0</v>
      </c>
      <c r="K64" s="65">
        <f t="shared" si="24"/>
        <v>0</v>
      </c>
      <c r="L64" s="65">
        <f t="shared" si="24"/>
        <v>0</v>
      </c>
      <c r="M64" s="65">
        <f t="shared" si="24"/>
        <v>0</v>
      </c>
      <c r="N64" s="65">
        <f t="shared" si="24"/>
        <v>0</v>
      </c>
      <c r="O64" s="65">
        <f t="shared" si="24"/>
        <v>0</v>
      </c>
      <c r="P64" s="65">
        <f t="shared" si="24"/>
        <v>0</v>
      </c>
      <c r="Q64" s="65">
        <f t="shared" si="24"/>
        <v>0</v>
      </c>
      <c r="R64" s="65">
        <f t="shared" si="24"/>
        <v>0</v>
      </c>
      <c r="S64" s="65">
        <f t="shared" si="24"/>
        <v>0</v>
      </c>
      <c r="T64" s="65">
        <f t="shared" si="24"/>
        <v>0</v>
      </c>
      <c r="U64" s="65">
        <f t="shared" si="24"/>
        <v>0</v>
      </c>
      <c r="V64" s="65">
        <f t="shared" si="24"/>
        <v>0</v>
      </c>
      <c r="W64" s="65">
        <f t="shared" si="24"/>
        <v>0</v>
      </c>
      <c r="X64" s="65">
        <f t="shared" si="24"/>
        <v>0</v>
      </c>
      <c r="Y64" s="65">
        <f t="shared" si="24"/>
        <v>0</v>
      </c>
      <c r="Z64" s="65">
        <f t="shared" si="24"/>
        <v>0</v>
      </c>
      <c r="AA64" s="65">
        <f t="shared" si="24"/>
        <v>0</v>
      </c>
      <c r="AB64" s="65">
        <f t="shared" si="24"/>
        <v>0</v>
      </c>
      <c r="AC64" s="65">
        <f t="shared" si="24"/>
        <v>0</v>
      </c>
      <c r="AD64" s="65">
        <f t="shared" si="24"/>
        <v>0</v>
      </c>
      <c r="AE64" s="65">
        <f t="shared" si="24"/>
        <v>0</v>
      </c>
      <c r="AF64" s="65">
        <f t="shared" si="24"/>
        <v>0</v>
      </c>
      <c r="AG64" s="65">
        <f t="shared" si="24"/>
        <v>0</v>
      </c>
      <c r="AH64" s="65">
        <f t="shared" si="24"/>
        <v>0</v>
      </c>
      <c r="AI64" s="65">
        <f t="shared" si="24"/>
        <v>0</v>
      </c>
      <c r="AJ64" s="65">
        <f t="shared" si="24"/>
        <v>0</v>
      </c>
    </row>
    <row r="65" spans="3:36">
      <c r="C65" s="68" t="str">
        <f>IF(Kalba="EN",Data2!C86,Data2!B86)</f>
        <v>Finansinė grynoji dabartinė vertė investicijoms - FGDV(I)</v>
      </c>
      <c r="D65" s="71">
        <f>F62+NPV(FDN,G62:INDEX(G62:AJ62,PAL))</f>
        <v>0</v>
      </c>
      <c r="E65" s="72"/>
    </row>
    <row r="66" spans="3:36">
      <c r="C66" s="68" t="str">
        <f>IF(Kalba="EN",Data2!C87,Data2!B87)</f>
        <v>Finansinė vidinė grąžos norma investicijoms - FVGN(I)</v>
      </c>
      <c r="D66" s="73" t="str">
        <f>IF(ISERROR(E66),"Nėra reikšmės",E66)</f>
        <v>Nėra reikšmės</v>
      </c>
      <c r="E66" s="200" t="e">
        <f>IRR(F62:INDEX(F62:AJ62,PAL+1))</f>
        <v>#NUM!</v>
      </c>
    </row>
    <row r="67" spans="3:36">
      <c r="C67" s="68" t="str">
        <f>IF(Kalba="EN",Data2!C88,Data2!B88)</f>
        <v>Finansinė modifikuota vidinė grąžos norma investicijoms - FMVGN(I)</v>
      </c>
      <c r="D67" s="74" t="str">
        <f>IF(ISERROR(E67),"Nėra reikšmės",E67)</f>
        <v>Nėra reikšmės</v>
      </c>
      <c r="E67" s="200" t="e">
        <f>MIRR(F62:INDEX(F62:AJ62,PAL+1),FDN,FDN)</f>
        <v>#DIV/0!</v>
      </c>
      <c r="G67" s="81"/>
    </row>
    <row r="68" spans="3:36">
      <c r="C68" s="68" t="str">
        <f>IF(Kalba="EN",Data2!C89,Data2!B89)</f>
        <v>Finansinis naudos ir išlaidų santykis - FNIS</v>
      </c>
      <c r="D68" s="75" t="str">
        <f>IF(ISERROR(D17/SUM(D7,-D16,D22)),"-",D17/SUM(D7,-D16,D22))</f>
        <v>-</v>
      </c>
      <c r="E68" s="72"/>
      <c r="G68" s="82"/>
      <c r="H68" s="82"/>
    </row>
    <row r="69" spans="3:36">
      <c r="C69" s="68" t="str">
        <f>IF(Kalba="EN",Data2!C90,Data2!B90)</f>
        <v>Finansinis gyvybingumas (realiąja išraiška)</v>
      </c>
      <c r="D69" s="76" t="str">
        <f>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row>
    <row r="70" spans="3:36">
      <c r="C70" s="68" t="str">
        <f>IF(Kalba="EN",Data2!C92,Data2!B92)</f>
        <v>Finansinė grynoji dabartinė vertė kapitalui - FGDV(K)</v>
      </c>
      <c r="D70" s="71">
        <f>F64+NPV(FDN,G64:INDEX(G64:AJ64,PAL))</f>
        <v>0</v>
      </c>
      <c r="E70" s="72"/>
      <c r="G70" s="82"/>
      <c r="H70" s="82"/>
    </row>
    <row r="71" spans="3:36">
      <c r="C71" s="68" t="str">
        <f>IF(Kalba="EN",Data2!C93,Data2!B93)</f>
        <v>Finansinė vidinė grąžos norma kapitalui - FVGN(K)</v>
      </c>
      <c r="D71" s="73" t="str">
        <f>IF(ISERROR(E71),"Nėra reikšmės",E71)</f>
        <v>Nėra reikšmės</v>
      </c>
      <c r="E71" s="201" t="e">
        <f>IRR(F64:INDEX(F64:AJ64,PAL+1))</f>
        <v>#NUM!</v>
      </c>
    </row>
    <row r="72" spans="3:36">
      <c r="C72" s="68" t="str">
        <f>IF(Kalba="EN",Data2!C94,Data2!B94)</f>
        <v>Finansinė modifikuota vidinė grąžos norma kapitalui - FMVGN(K)</v>
      </c>
      <c r="D72" s="74" t="str">
        <f>IF(ISERROR(E72),"Nėra reikšmės",E72)</f>
        <v>Nėra reikšmės</v>
      </c>
      <c r="E72" s="201" t="e">
        <f>MIRR(F64:INDEX(F64:AJ64,PAL+1),FDN,FDN)</f>
        <v>#DIV/0!</v>
      </c>
    </row>
    <row r="73" spans="3:36"/>
    <row r="74" spans="3:36">
      <c r="C74" s="404" t="str">
        <f>IF(Kalba="EN",Data2!C95,Data2!B95)</f>
        <v>Ekonominės analizės (EA) rodiklių apskaičiavimas</v>
      </c>
      <c r="D74" s="204"/>
      <c r="E74" s="204"/>
      <c r="F74" s="204"/>
      <c r="G74" s="204"/>
      <c r="H74" s="204"/>
      <c r="I74" s="204"/>
      <c r="J74" s="204"/>
      <c r="K74" s="204"/>
      <c r="L74" s="204"/>
      <c r="M74" s="204"/>
      <c r="N74" s="204"/>
      <c r="O74" s="204"/>
      <c r="P74" s="204"/>
      <c r="Q74" s="204"/>
      <c r="R74" s="204"/>
      <c r="S74" s="204"/>
      <c r="T74" s="204"/>
      <c r="U74" s="204"/>
      <c r="V74" s="204"/>
      <c r="W74" s="204"/>
      <c r="X74" s="204"/>
      <c r="Y74" s="204"/>
      <c r="Z74" s="204"/>
      <c r="AA74" s="204"/>
      <c r="AB74" s="204"/>
      <c r="AC74" s="204"/>
      <c r="AD74" s="204"/>
      <c r="AE74" s="204"/>
      <c r="AF74" s="204"/>
      <c r="AG74" s="204"/>
      <c r="AH74" s="204"/>
      <c r="AI74" s="204"/>
      <c r="AJ74" s="204"/>
    </row>
    <row r="75" spans="3:36">
      <c r="C75" s="68" t="str">
        <f>IF(Kalba="EN",Data2!C96,Data2!B96)</f>
        <v>EA rodiklių lėšų srautas (realiąja išraiška)</v>
      </c>
      <c r="D75" s="69"/>
      <c r="E75" s="69"/>
      <c r="F75" s="65" t="e">
        <f>IF(pvm_susigrazinimas="Taip",SUMPRODUCT(F$16,Data1!$C$63,Data1!$D$11)-SUMPRODUCT(F$8:F$15,Data1!$C$55:$C$62,Data1!$D$3:$D$10)-SUMPRODUCT(F$23:F$28,Data1!$C$70:$C$75,Data1!$D$18:$D$23)+F47,SUMPRODUCT(F$16,Data1!$C$63)-SUMPRODUCT(F$8:F$15,Data1!$C$55:$C$62)-SUMPRODUCT(F$23:F$28,Data1!$C$70:$C$75)+F47)</f>
        <v>#VALUE!</v>
      </c>
      <c r="G75" s="65" t="e">
        <f>IF(pvm_susigrazinimas="Taip",SUMPRODUCT(G$16,Data1!$C$63,Data1!$D$11)-SUMPRODUCT(G$8:G$15,Data1!$C$55:$C$62,Data1!$D$3:$D$10)-SUMPRODUCT(G$23:G$28,Data1!$C$70:$C$75,Data1!$D$18:$D$23)+G47,SUMPRODUCT(G$16,Data1!$C$63)-SUMPRODUCT(G$8:G$15,Data1!$C$55:$C$62)-SUMPRODUCT(G$23:G$28,Data1!$C$70:$C$75)+G47)</f>
        <v>#VALUE!</v>
      </c>
      <c r="H75" s="65" t="e">
        <f>IF(pvm_susigrazinimas="Taip",SUMPRODUCT(H$16,Data1!$C$63,Data1!$D$11)-SUMPRODUCT(H$8:H$15,Data1!$C$55:$C$62,Data1!$D$3:$D$10)-SUMPRODUCT(H$23:H$28,Data1!$C$70:$C$75,Data1!$D$18:$D$23)+H47,SUMPRODUCT(H$16,Data1!$C$63)-SUMPRODUCT(H$8:H$15,Data1!$C$55:$C$62)-SUMPRODUCT(H$23:H$28,Data1!$C$70:$C$75)+H47)</f>
        <v>#VALUE!</v>
      </c>
      <c r="I75" s="65" t="e">
        <f>IF(pvm_susigrazinimas="Taip",SUMPRODUCT(I$16,Data1!$C$63,Data1!$D$11)-SUMPRODUCT(I$8:I$15,Data1!$C$55:$C$62,Data1!$D$3:$D$10)-SUMPRODUCT(I$23:I$28,Data1!$C$70:$C$75,Data1!$D$18:$D$23)+I47,SUMPRODUCT(I$16,Data1!$C$63)-SUMPRODUCT(I$8:I$15,Data1!$C$55:$C$62)-SUMPRODUCT(I$23:I$28,Data1!$C$70:$C$75)+I47)</f>
        <v>#VALUE!</v>
      </c>
      <c r="J75" s="65" t="e">
        <f>IF(pvm_susigrazinimas="Taip",SUMPRODUCT(J$16,Data1!$C$63,Data1!$D$11)-SUMPRODUCT(J$8:J$15,Data1!$C$55:$C$62,Data1!$D$3:$D$10)-SUMPRODUCT(J$23:J$28,Data1!$C$70:$C$75,Data1!$D$18:$D$23)+J47,SUMPRODUCT(J$16,Data1!$C$63)-SUMPRODUCT(J$8:J$15,Data1!$C$55:$C$62)-SUMPRODUCT(J$23:J$28,Data1!$C$70:$C$75)+J47)</f>
        <v>#VALUE!</v>
      </c>
      <c r="K75" s="65" t="e">
        <f>IF(pvm_susigrazinimas="Taip",SUMPRODUCT(K$16,Data1!$C$63,Data1!$D$11)-SUMPRODUCT(K$8:K$15,Data1!$C$55:$C$62,Data1!$D$3:$D$10)-SUMPRODUCT(K$23:K$28,Data1!$C$70:$C$75,Data1!$D$18:$D$23)+K47,SUMPRODUCT(K$16,Data1!$C$63)-SUMPRODUCT(K$8:K$15,Data1!$C$55:$C$62)-SUMPRODUCT(K$23:K$28,Data1!$C$70:$C$75)+K47)</f>
        <v>#VALUE!</v>
      </c>
      <c r="L75" s="65" t="e">
        <f>IF(pvm_susigrazinimas="Taip",SUMPRODUCT(L$16,Data1!$C$63,Data1!$D$11)-SUMPRODUCT(L$8:L$15,Data1!$C$55:$C$62,Data1!$D$3:$D$10)-SUMPRODUCT(L$23:L$28,Data1!$C$70:$C$75,Data1!$D$18:$D$23)+L47,SUMPRODUCT(L$16,Data1!$C$63)-SUMPRODUCT(L$8:L$15,Data1!$C$55:$C$62)-SUMPRODUCT(L$23:L$28,Data1!$C$70:$C$75)+L47)</f>
        <v>#VALUE!</v>
      </c>
      <c r="M75" s="65" t="e">
        <f>IF(pvm_susigrazinimas="Taip",SUMPRODUCT(M$16,Data1!$C$63,Data1!$D$11)-SUMPRODUCT(M$8:M$15,Data1!$C$55:$C$62,Data1!$D$3:$D$10)-SUMPRODUCT(M$23:M$28,Data1!$C$70:$C$75,Data1!$D$18:$D$23)+M47,SUMPRODUCT(M$16,Data1!$C$63)-SUMPRODUCT(M$8:M$15,Data1!$C$55:$C$62)-SUMPRODUCT(M$23:M$28,Data1!$C$70:$C$75)+M47)</f>
        <v>#VALUE!</v>
      </c>
      <c r="N75" s="65" t="e">
        <f>IF(pvm_susigrazinimas="Taip",SUMPRODUCT(N$16,Data1!$C$63,Data1!$D$11)-SUMPRODUCT(N$8:N$15,Data1!$C$55:$C$62,Data1!$D$3:$D$10)-SUMPRODUCT(N$23:N$28,Data1!$C$70:$C$75,Data1!$D$18:$D$23)+N47,SUMPRODUCT(N$16,Data1!$C$63)-SUMPRODUCT(N$8:N$15,Data1!$C$55:$C$62)-SUMPRODUCT(N$23:N$28,Data1!$C$70:$C$75)+N47)</f>
        <v>#VALUE!</v>
      </c>
      <c r="O75" s="65" t="e">
        <f>IF(pvm_susigrazinimas="Taip",SUMPRODUCT(O$16,Data1!$C$63,Data1!$D$11)-SUMPRODUCT(O$8:O$15,Data1!$C$55:$C$62,Data1!$D$3:$D$10)-SUMPRODUCT(O$23:O$28,Data1!$C$70:$C$75,Data1!$D$18:$D$23)+O47,SUMPRODUCT(O$16,Data1!$C$63)-SUMPRODUCT(O$8:O$15,Data1!$C$55:$C$62)-SUMPRODUCT(O$23:O$28,Data1!$C$70:$C$75)+O47)</f>
        <v>#VALUE!</v>
      </c>
      <c r="P75" s="65" t="e">
        <f>IF(pvm_susigrazinimas="Taip",SUMPRODUCT(P$16,Data1!$C$63,Data1!$D$11)-SUMPRODUCT(P$8:P$15,Data1!$C$55:$C$62,Data1!$D$3:$D$10)-SUMPRODUCT(P$23:P$28,Data1!$C$70:$C$75,Data1!$D$18:$D$23)+P47,SUMPRODUCT(P$16,Data1!$C$63)-SUMPRODUCT(P$8:P$15,Data1!$C$55:$C$62)-SUMPRODUCT(P$23:P$28,Data1!$C$70:$C$75)+P47)</f>
        <v>#VALUE!</v>
      </c>
      <c r="Q75" s="65" t="e">
        <f>IF(pvm_susigrazinimas="Taip",SUMPRODUCT(Q$16,Data1!$C$63,Data1!$D$11)-SUMPRODUCT(Q$8:Q$15,Data1!$C$55:$C$62,Data1!$D$3:$D$10)-SUMPRODUCT(Q$23:Q$28,Data1!$C$70:$C$75,Data1!$D$18:$D$23)+Q47,SUMPRODUCT(Q$16,Data1!$C$63)-SUMPRODUCT(Q$8:Q$15,Data1!$C$55:$C$62)-SUMPRODUCT(Q$23:Q$28,Data1!$C$70:$C$75)+Q47)</f>
        <v>#VALUE!</v>
      </c>
      <c r="R75" s="65" t="e">
        <f>IF(pvm_susigrazinimas="Taip",SUMPRODUCT(R$16,Data1!$C$63,Data1!$D$11)-SUMPRODUCT(R$8:R$15,Data1!$C$55:$C$62,Data1!$D$3:$D$10)-SUMPRODUCT(R$23:R$28,Data1!$C$70:$C$75,Data1!$D$18:$D$23)+R47,SUMPRODUCT(R$16,Data1!$C$63)-SUMPRODUCT(R$8:R$15,Data1!$C$55:$C$62)-SUMPRODUCT(R$23:R$28,Data1!$C$70:$C$75)+R47)</f>
        <v>#VALUE!</v>
      </c>
      <c r="S75" s="65" t="e">
        <f>IF(pvm_susigrazinimas="Taip",SUMPRODUCT(S$16,Data1!$C$63,Data1!$D$11)-SUMPRODUCT(S$8:S$15,Data1!$C$55:$C$62,Data1!$D$3:$D$10)-SUMPRODUCT(S$23:S$28,Data1!$C$70:$C$75,Data1!$D$18:$D$23)+S47,SUMPRODUCT(S$16,Data1!$C$63)-SUMPRODUCT(S$8:S$15,Data1!$C$55:$C$62)-SUMPRODUCT(S$23:S$28,Data1!$C$70:$C$75)+S47)</f>
        <v>#VALUE!</v>
      </c>
      <c r="T75" s="65" t="e">
        <f>IF(pvm_susigrazinimas="Taip",SUMPRODUCT(T$16,Data1!$C$63,Data1!$D$11)-SUMPRODUCT(T$8:T$15,Data1!$C$55:$C$62,Data1!$D$3:$D$10)-SUMPRODUCT(T$23:T$28,Data1!$C$70:$C$75,Data1!$D$18:$D$23)+T47,SUMPRODUCT(T$16,Data1!$C$63)-SUMPRODUCT(T$8:T$15,Data1!$C$55:$C$62)-SUMPRODUCT(T$23:T$28,Data1!$C$70:$C$75)+T47)</f>
        <v>#VALUE!</v>
      </c>
      <c r="U75" s="65" t="e">
        <f>IF(pvm_susigrazinimas="Taip",SUMPRODUCT(U$16,Data1!$C$63,Data1!$D$11)-SUMPRODUCT(U$8:U$15,Data1!$C$55:$C$62,Data1!$D$3:$D$10)-SUMPRODUCT(U$23:U$28,Data1!$C$70:$C$75,Data1!$D$18:$D$23)+U47,SUMPRODUCT(U$16,Data1!$C$63)-SUMPRODUCT(U$8:U$15,Data1!$C$55:$C$62)-SUMPRODUCT(U$23:U$28,Data1!$C$70:$C$75)+U47)</f>
        <v>#VALUE!</v>
      </c>
      <c r="V75" s="65" t="e">
        <f>IF(pvm_susigrazinimas="Taip",SUMPRODUCT(V$16,Data1!$C$63,Data1!$D$11)-SUMPRODUCT(V$8:V$15,Data1!$C$55:$C$62,Data1!$D$3:$D$10)-SUMPRODUCT(V$23:V$28,Data1!$C$70:$C$75,Data1!$D$18:$D$23)+V47,SUMPRODUCT(V$16,Data1!$C$63)-SUMPRODUCT(V$8:V$15,Data1!$C$55:$C$62)-SUMPRODUCT(V$23:V$28,Data1!$C$70:$C$75)+V47)</f>
        <v>#VALUE!</v>
      </c>
      <c r="W75" s="65" t="e">
        <f>IF(pvm_susigrazinimas="Taip",SUMPRODUCT(W$16,Data1!$C$63,Data1!$D$11)-SUMPRODUCT(W$8:W$15,Data1!$C$55:$C$62,Data1!$D$3:$D$10)-SUMPRODUCT(W$23:W$28,Data1!$C$70:$C$75,Data1!$D$18:$D$23)+W47,SUMPRODUCT(W$16,Data1!$C$63)-SUMPRODUCT(W$8:W$15,Data1!$C$55:$C$62)-SUMPRODUCT(W$23:W$28,Data1!$C$70:$C$75)+W47)</f>
        <v>#VALUE!</v>
      </c>
      <c r="X75" s="65" t="e">
        <f>IF(pvm_susigrazinimas="Taip",SUMPRODUCT(X$16,Data1!$C$63,Data1!$D$11)-SUMPRODUCT(X$8:X$15,Data1!$C$55:$C$62,Data1!$D$3:$D$10)-SUMPRODUCT(X$23:X$28,Data1!$C$70:$C$75,Data1!$D$18:$D$23)+X47,SUMPRODUCT(X$16,Data1!$C$63)-SUMPRODUCT(X$8:X$15,Data1!$C$55:$C$62)-SUMPRODUCT(X$23:X$28,Data1!$C$70:$C$75)+X47)</f>
        <v>#VALUE!</v>
      </c>
      <c r="Y75" s="65" t="e">
        <f>IF(pvm_susigrazinimas="Taip",SUMPRODUCT(Y$16,Data1!$C$63,Data1!$D$11)-SUMPRODUCT(Y$8:Y$15,Data1!$C$55:$C$62,Data1!$D$3:$D$10)-SUMPRODUCT(Y$23:Y$28,Data1!$C$70:$C$75,Data1!$D$18:$D$23)+Y47,SUMPRODUCT(Y$16,Data1!$C$63)-SUMPRODUCT(Y$8:Y$15,Data1!$C$55:$C$62)-SUMPRODUCT(Y$23:Y$28,Data1!$C$70:$C$75)+Y47)</f>
        <v>#VALUE!</v>
      </c>
      <c r="Z75" s="65" t="e">
        <f>IF(pvm_susigrazinimas="Taip",SUMPRODUCT(Z$16,Data1!$C$63,Data1!$D$11)-SUMPRODUCT(Z$8:Z$15,Data1!$C$55:$C$62,Data1!$D$3:$D$10)-SUMPRODUCT(Z$23:Z$28,Data1!$C$70:$C$75,Data1!$D$18:$D$23)+Z47,SUMPRODUCT(Z$16,Data1!$C$63)-SUMPRODUCT(Z$8:Z$15,Data1!$C$55:$C$62)-SUMPRODUCT(Z$23:Z$28,Data1!$C$70:$C$75)+Z47)</f>
        <v>#VALUE!</v>
      </c>
      <c r="AA75" s="65" t="e">
        <f>IF(pvm_susigrazinimas="Taip",SUMPRODUCT(AA$16,Data1!$C$63,Data1!$D$11)-SUMPRODUCT(AA$8:AA$15,Data1!$C$55:$C$62,Data1!$D$3:$D$10)-SUMPRODUCT(AA$23:AA$28,Data1!$C$70:$C$75,Data1!$D$18:$D$23)+AA47,SUMPRODUCT(AA$16,Data1!$C$63)-SUMPRODUCT(AA$8:AA$15,Data1!$C$55:$C$62)-SUMPRODUCT(AA$23:AA$28,Data1!$C$70:$C$75)+AA47)</f>
        <v>#VALUE!</v>
      </c>
      <c r="AB75" s="65" t="e">
        <f>IF(pvm_susigrazinimas="Taip",SUMPRODUCT(AB$16,Data1!$C$63,Data1!$D$11)-SUMPRODUCT(AB$8:AB$15,Data1!$C$55:$C$62,Data1!$D$3:$D$10)-SUMPRODUCT(AB$23:AB$28,Data1!$C$70:$C$75,Data1!$D$18:$D$23)+AB47,SUMPRODUCT(AB$16,Data1!$C$63)-SUMPRODUCT(AB$8:AB$15,Data1!$C$55:$C$62)-SUMPRODUCT(AB$23:AB$28,Data1!$C$70:$C$75)+AB47)</f>
        <v>#VALUE!</v>
      </c>
      <c r="AC75" s="65" t="e">
        <f>IF(pvm_susigrazinimas="Taip",SUMPRODUCT(AC$16,Data1!$C$63,Data1!$D$11)-SUMPRODUCT(AC$8:AC$15,Data1!$C$55:$C$62,Data1!$D$3:$D$10)-SUMPRODUCT(AC$23:AC$28,Data1!$C$70:$C$75,Data1!$D$18:$D$23)+AC47,SUMPRODUCT(AC$16,Data1!$C$63)-SUMPRODUCT(AC$8:AC$15,Data1!$C$55:$C$62)-SUMPRODUCT(AC$23:AC$28,Data1!$C$70:$C$75)+AC47)</f>
        <v>#VALUE!</v>
      </c>
      <c r="AD75" s="65" t="e">
        <f>IF(pvm_susigrazinimas="Taip",SUMPRODUCT(AD$16,Data1!$C$63,Data1!$D$11)-SUMPRODUCT(AD$8:AD$15,Data1!$C$55:$C$62,Data1!$D$3:$D$10)-SUMPRODUCT(AD$23:AD$28,Data1!$C$70:$C$75,Data1!$D$18:$D$23)+AD47,SUMPRODUCT(AD$16,Data1!$C$63)-SUMPRODUCT(AD$8:AD$15,Data1!$C$55:$C$62)-SUMPRODUCT(AD$23:AD$28,Data1!$C$70:$C$75)+AD47)</f>
        <v>#VALUE!</v>
      </c>
      <c r="AE75" s="65" t="e">
        <f>IF(pvm_susigrazinimas="Taip",SUMPRODUCT(AE$16,Data1!$C$63,Data1!$D$11)-SUMPRODUCT(AE$8:AE$15,Data1!$C$55:$C$62,Data1!$D$3:$D$10)-SUMPRODUCT(AE$23:AE$28,Data1!$C$70:$C$75,Data1!$D$18:$D$23)+AE47,SUMPRODUCT(AE$16,Data1!$C$63)-SUMPRODUCT(AE$8:AE$15,Data1!$C$55:$C$62)-SUMPRODUCT(AE$23:AE$28,Data1!$C$70:$C$75)+AE47)</f>
        <v>#VALUE!</v>
      </c>
      <c r="AF75" s="65" t="e">
        <f>IF(pvm_susigrazinimas="Taip",SUMPRODUCT(AF$16,Data1!$C$63,Data1!$D$11)-SUMPRODUCT(AF$8:AF$15,Data1!$C$55:$C$62,Data1!$D$3:$D$10)-SUMPRODUCT(AF$23:AF$28,Data1!$C$70:$C$75,Data1!$D$18:$D$23)+AF47,SUMPRODUCT(AF$16,Data1!$C$63)-SUMPRODUCT(AF$8:AF$15,Data1!$C$55:$C$62)-SUMPRODUCT(AF$23:AF$28,Data1!$C$70:$C$75)+AF47)</f>
        <v>#VALUE!</v>
      </c>
      <c r="AG75" s="65" t="e">
        <f>IF(pvm_susigrazinimas="Taip",SUMPRODUCT(AG$16,Data1!$C$63,Data1!$D$11)-SUMPRODUCT(AG$8:AG$15,Data1!$C$55:$C$62,Data1!$D$3:$D$10)-SUMPRODUCT(AG$23:AG$28,Data1!$C$70:$C$75,Data1!$D$18:$D$23)+AG47,SUMPRODUCT(AG$16,Data1!$C$63)-SUMPRODUCT(AG$8:AG$15,Data1!$C$55:$C$62)-SUMPRODUCT(AG$23:AG$28,Data1!$C$70:$C$75)+AG47)</f>
        <v>#VALUE!</v>
      </c>
      <c r="AH75" s="65" t="e">
        <f>IF(pvm_susigrazinimas="Taip",SUMPRODUCT(AH$16,Data1!$C$63,Data1!$D$11)-SUMPRODUCT(AH$8:AH$15,Data1!$C$55:$C$62,Data1!$D$3:$D$10)-SUMPRODUCT(AH$23:AH$28,Data1!$C$70:$C$75,Data1!$D$18:$D$23)+AH47,SUMPRODUCT(AH$16,Data1!$C$63)-SUMPRODUCT(AH$8:AH$15,Data1!$C$55:$C$62)-SUMPRODUCT(AH$23:AH$28,Data1!$C$70:$C$75)+AH47)</f>
        <v>#VALUE!</v>
      </c>
      <c r="AI75" s="65" t="e">
        <f>IF(pvm_susigrazinimas="Taip",SUMPRODUCT(AI$16,Data1!$C$63,Data1!$D$11)-SUMPRODUCT(AI$8:AI$15,Data1!$C$55:$C$62,Data1!$D$3:$D$10)-SUMPRODUCT(AI$23:AI$28,Data1!$C$70:$C$75,Data1!$D$18:$D$23)+AI47,SUMPRODUCT(AI$16,Data1!$C$63)-SUMPRODUCT(AI$8:AI$15,Data1!$C$55:$C$62)-SUMPRODUCT(AI$23:AI$28,Data1!$C$70:$C$75)+AI47)</f>
        <v>#VALUE!</v>
      </c>
      <c r="AJ75" s="65" t="e">
        <f>IF(pvm_susigrazinimas="Taip",SUMPRODUCT(AJ$16,Data1!$C$63,Data1!$D$11)-SUMPRODUCT(AJ$8:AJ$15,Data1!$C$55:$C$62,Data1!$D$3:$D$10)-SUMPRODUCT(AJ$23:AJ$28,Data1!$C$70:$C$75,Data1!$D$18:$D$23)+AJ47,SUMPRODUCT(AJ$16,Data1!$C$63)-SUMPRODUCT(AJ$8:AJ$15,Data1!$C$55:$C$62)-SUMPRODUCT(AJ$23:AJ$28,Data1!$C$70:$C$75)+AJ47)</f>
        <v>#VALUE!</v>
      </c>
    </row>
    <row r="76" spans="3:36">
      <c r="C76" s="68" t="str">
        <f>IF(Kalba="EN",Data2!C98,Data2!B98)</f>
        <v>Konvertuota investicijų (A.) GDV</v>
      </c>
      <c r="D76" s="71">
        <f>IF(pvm_susigrazinimas="Taip",SUMPRODUCT(AN8:AN15,Data1!C55:C62),SUMPRODUCT(AM8:AM15,Data1!C55:C62))</f>
        <v>0</v>
      </c>
    </row>
    <row r="77" spans="3:36">
      <c r="C77" s="68" t="str">
        <f>IF(Kalba="EN",Data2!C99,Data2!B99)</f>
        <v>Konvertuota investicijų likutinės vertės (B.) GDV</v>
      </c>
      <c r="D77" s="71">
        <f>IF(pvm_susigrazinimas="Taip",PRODUCT(AN16,Data1!C63),PRODUCT(AM16,Data1!C63))</f>
        <v>0</v>
      </c>
    </row>
    <row r="78" spans="3:36">
      <c r="C78" s="68" t="str">
        <f>IF(Kalba="EN",Data2!C100,Data2!B100)</f>
        <v>Konvertuota veiklos pajamų (C.) GDV</v>
      </c>
      <c r="D78" s="71">
        <f>IF(pvm_susigrazinimas="Taip",SUMPRODUCT(AN18:AN20,Data1!C65:C67),SUMPRODUCT(AM18:AM20,Data1!C65:C67))</f>
        <v>0</v>
      </c>
    </row>
    <row r="79" spans="3:36">
      <c r="C79" s="68" t="str">
        <f>IF(Kalba="EN",Data2!C101,Data2!B101)</f>
        <v>Konvertuota veiklos išlaidų (D.1.) GDV</v>
      </c>
      <c r="D79" s="71">
        <f>IF(pvm_susigrazinimas="Taip",SUMPRODUCT(AN23:AN28,Data1!C70:C75),SUMPRODUCT(AM23:AM28,Data1!C70:C75))</f>
        <v>0</v>
      </c>
    </row>
    <row r="80" spans="3:36">
      <c r="C80" s="396" t="str">
        <f>IF(Kalba="EN",Data2!C102,Data2!B102)</f>
        <v>Ekonominė grynoji dabartinė vertė - EGDV</v>
      </c>
      <c r="D80" s="397" t="e">
        <f>F75+NPV(SDN,G75:INDEX(G75:AJ75,PAL))</f>
        <v>#VALUE!</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row>
    <row r="81" spans="2:42">
      <c r="C81" s="400" t="str">
        <f>IF(Kalba="EN",Data2!C103,Data2!B103)</f>
        <v>Ekonominė vidinė grąžos norma - EVGN</v>
      </c>
      <c r="D81" s="401" t="str">
        <f>IF(ISERROR(E81),"Nėra reikšmės",E81)</f>
        <v>Nėra reikšmės</v>
      </c>
      <c r="E81" s="202" t="e">
        <f>IRR(F75:INDEX(F75:AJ75,PAL+1))</f>
        <v>#VALUE!</v>
      </c>
    </row>
    <row r="82" spans="2:42">
      <c r="C82" s="400" t="str">
        <f>IF(Kalba="EN",Data2!C104,Data2!B104)</f>
        <v>Ekonominės naudos ir išlaidų santykis - ENIS</v>
      </c>
      <c r="D82" s="402" t="str">
        <f>IF(ISERROR(SUM(D47) / SUM(D76,-D77,D79)),"-",SUM(D47) / SUM(D76,-D77,D79))</f>
        <v>-</v>
      </c>
    </row>
    <row r="83" spans="2:42" ht="7.5" customHeight="1"/>
    <row r="84" spans="2:42" hidden="1"/>
    <row r="85" spans="2:42" hidden="1"/>
    <row r="86" spans="2:42" hidden="1">
      <c r="B86" s="931" t="s">
        <v>524</v>
      </c>
      <c r="C86" s="931"/>
    </row>
    <row r="87" spans="2:42" hidden="1"/>
    <row r="88" spans="2:42" s="61" customFormat="1" hidden="1">
      <c r="B88" s="66" t="s">
        <v>49</v>
      </c>
      <c r="C88" s="5" t="str">
        <f>IF(Kalba="EN",Data2!C$72,Data2!B$72)</f>
        <v>Socialinio ekonominio (SE) poveikio finansinė išraiška</v>
      </c>
      <c r="D88" s="62">
        <f t="shared" ref="D88:AJ88" si="25">SUM(D89)-SUM(D97)</f>
        <v>0</v>
      </c>
      <c r="E88" s="62">
        <f t="shared" si="25"/>
        <v>0</v>
      </c>
      <c r="F88" s="62">
        <f t="shared" si="25"/>
        <v>0</v>
      </c>
      <c r="G88" s="62">
        <f t="shared" si="25"/>
        <v>0</v>
      </c>
      <c r="H88" s="62">
        <f t="shared" si="25"/>
        <v>0</v>
      </c>
      <c r="I88" s="62">
        <f t="shared" si="25"/>
        <v>0</v>
      </c>
      <c r="J88" s="62">
        <f t="shared" si="25"/>
        <v>0</v>
      </c>
      <c r="K88" s="62">
        <f t="shared" si="25"/>
        <v>0</v>
      </c>
      <c r="L88" s="62">
        <f t="shared" si="25"/>
        <v>0</v>
      </c>
      <c r="M88" s="62">
        <f t="shared" si="25"/>
        <v>0</v>
      </c>
      <c r="N88" s="62">
        <f t="shared" si="25"/>
        <v>0</v>
      </c>
      <c r="O88" s="62">
        <f t="shared" si="25"/>
        <v>0</v>
      </c>
      <c r="P88" s="62">
        <f t="shared" si="25"/>
        <v>0</v>
      </c>
      <c r="Q88" s="62">
        <f t="shared" si="25"/>
        <v>0</v>
      </c>
      <c r="R88" s="62">
        <f t="shared" si="25"/>
        <v>0</v>
      </c>
      <c r="S88" s="62">
        <f t="shared" si="25"/>
        <v>0</v>
      </c>
      <c r="T88" s="62">
        <f t="shared" si="25"/>
        <v>0</v>
      </c>
      <c r="U88" s="62">
        <f t="shared" si="25"/>
        <v>0</v>
      </c>
      <c r="V88" s="62">
        <f t="shared" si="25"/>
        <v>0</v>
      </c>
      <c r="W88" s="62">
        <f t="shared" si="25"/>
        <v>0</v>
      </c>
      <c r="X88" s="62">
        <f t="shared" si="25"/>
        <v>0</v>
      </c>
      <c r="Y88" s="62">
        <f t="shared" si="25"/>
        <v>0</v>
      </c>
      <c r="Z88" s="62">
        <f t="shared" si="25"/>
        <v>0</v>
      </c>
      <c r="AA88" s="62">
        <f t="shared" si="25"/>
        <v>0</v>
      </c>
      <c r="AB88" s="62">
        <f t="shared" si="25"/>
        <v>0</v>
      </c>
      <c r="AC88" s="62">
        <f t="shared" si="25"/>
        <v>0</v>
      </c>
      <c r="AD88" s="62">
        <f t="shared" si="25"/>
        <v>0</v>
      </c>
      <c r="AE88" s="62">
        <f t="shared" si="25"/>
        <v>0</v>
      </c>
      <c r="AF88" s="62">
        <f t="shared" si="25"/>
        <v>0</v>
      </c>
      <c r="AG88" s="62">
        <f t="shared" si="25"/>
        <v>0</v>
      </c>
      <c r="AH88" s="62">
        <f t="shared" si="25"/>
        <v>0</v>
      </c>
      <c r="AI88" s="62">
        <f t="shared" si="25"/>
        <v>0</v>
      </c>
      <c r="AJ88" s="62">
        <f t="shared" si="25"/>
        <v>0</v>
      </c>
    </row>
    <row r="89" spans="2:42" s="61" customFormat="1" hidden="1">
      <c r="B89" s="66" t="s">
        <v>50</v>
      </c>
      <c r="C89" s="5" t="str">
        <f>IF(Kalba="EN",Data2!C$73,Data2!B$73) &amp; " "&amp; IF(Kalba="EN",Data2!C$74,Data2!B$74)</f>
        <v>SE nauda (pasirinkite SE naudos komponentą)</v>
      </c>
      <c r="D89" s="62">
        <f t="shared" ref="D89:AJ89" si="26">ROUND(SUM(D90:D96),0)</f>
        <v>0</v>
      </c>
      <c r="E89" s="62">
        <f t="shared" si="26"/>
        <v>0</v>
      </c>
      <c r="F89" s="62">
        <f t="shared" si="26"/>
        <v>0</v>
      </c>
      <c r="G89" s="62">
        <f t="shared" si="26"/>
        <v>0</v>
      </c>
      <c r="H89" s="62">
        <f t="shared" si="26"/>
        <v>0</v>
      </c>
      <c r="I89" s="62">
        <f t="shared" si="26"/>
        <v>0</v>
      </c>
      <c r="J89" s="62">
        <f t="shared" si="26"/>
        <v>0</v>
      </c>
      <c r="K89" s="62">
        <f t="shared" si="26"/>
        <v>0</v>
      </c>
      <c r="L89" s="62">
        <f t="shared" si="26"/>
        <v>0</v>
      </c>
      <c r="M89" s="62">
        <f t="shared" si="26"/>
        <v>0</v>
      </c>
      <c r="N89" s="62">
        <f t="shared" si="26"/>
        <v>0</v>
      </c>
      <c r="O89" s="62">
        <f t="shared" si="26"/>
        <v>0</v>
      </c>
      <c r="P89" s="62">
        <f t="shared" si="26"/>
        <v>0</v>
      </c>
      <c r="Q89" s="62">
        <f t="shared" si="26"/>
        <v>0</v>
      </c>
      <c r="R89" s="62">
        <f t="shared" si="26"/>
        <v>0</v>
      </c>
      <c r="S89" s="62">
        <f t="shared" si="26"/>
        <v>0</v>
      </c>
      <c r="T89" s="62">
        <f t="shared" si="26"/>
        <v>0</v>
      </c>
      <c r="U89" s="62">
        <f t="shared" si="26"/>
        <v>0</v>
      </c>
      <c r="V89" s="62">
        <f t="shared" si="26"/>
        <v>0</v>
      </c>
      <c r="W89" s="62">
        <f t="shared" si="26"/>
        <v>0</v>
      </c>
      <c r="X89" s="62">
        <f t="shared" si="26"/>
        <v>0</v>
      </c>
      <c r="Y89" s="62">
        <f t="shared" si="26"/>
        <v>0</v>
      </c>
      <c r="Z89" s="62">
        <f t="shared" si="26"/>
        <v>0</v>
      </c>
      <c r="AA89" s="62">
        <f t="shared" si="26"/>
        <v>0</v>
      </c>
      <c r="AB89" s="62">
        <f t="shared" si="26"/>
        <v>0</v>
      </c>
      <c r="AC89" s="62">
        <f t="shared" si="26"/>
        <v>0</v>
      </c>
      <c r="AD89" s="62">
        <f t="shared" si="26"/>
        <v>0</v>
      </c>
      <c r="AE89" s="62">
        <f t="shared" si="26"/>
        <v>0</v>
      </c>
      <c r="AF89" s="62">
        <f t="shared" si="26"/>
        <v>0</v>
      </c>
      <c r="AG89" s="62">
        <f t="shared" si="26"/>
        <v>0</v>
      </c>
      <c r="AH89" s="62">
        <f t="shared" si="26"/>
        <v>0</v>
      </c>
      <c r="AI89" s="62">
        <f t="shared" si="26"/>
        <v>0</v>
      </c>
      <c r="AJ89" s="62">
        <f t="shared" si="26"/>
        <v>0</v>
      </c>
    </row>
    <row r="90" spans="2:42" hidden="1">
      <c r="B90" s="199" t="s">
        <v>51</v>
      </c>
      <c r="C90" s="181" t="str">
        <f>Data4!D$28</f>
        <v>-</v>
      </c>
      <c r="D90" s="169">
        <f>F90+NPV(FDN,G90:INDEX(G90:AJ90,PAL))</f>
        <v>0</v>
      </c>
      <c r="E90" s="169">
        <f t="shared" ref="E90:E96" si="27">SUMIF($F$5:$AJ$5,"&lt;="&amp;PAL,$F90:$AJ90)</f>
        <v>0</v>
      </c>
      <c r="F90" s="169">
        <f>IF(ISERROR(Data4!M$28),0,Data4!M$28)</f>
        <v>0</v>
      </c>
      <c r="G90" s="169">
        <f>IF(ISERROR(Data4!N$28),0,Data4!N$28)</f>
        <v>0</v>
      </c>
      <c r="H90" s="169">
        <f>IF(ISERROR(Data4!O$28),0,Data4!O$28)</f>
        <v>0</v>
      </c>
      <c r="I90" s="169">
        <f>IF(ISERROR(Data4!P$28),0,Data4!P$28)</f>
        <v>0</v>
      </c>
      <c r="J90" s="169">
        <f>IF(ISERROR(Data4!Q$28),0,Data4!Q$28)</f>
        <v>0</v>
      </c>
      <c r="K90" s="169">
        <f>IF(ISERROR(Data4!R$28),0,Data4!R$28)</f>
        <v>0</v>
      </c>
      <c r="L90" s="169">
        <f>IF(ISERROR(Data4!S$28),0,Data4!S$28)</f>
        <v>0</v>
      </c>
      <c r="M90" s="169">
        <f>IF(ISERROR(Data4!T$28),0,Data4!T$28)</f>
        <v>0</v>
      </c>
      <c r="N90" s="169">
        <f>IF(ISERROR(Data4!U$28),0,Data4!U$28)</f>
        <v>0</v>
      </c>
      <c r="O90" s="169">
        <f>IF(ISERROR(Data4!V$28),0,Data4!V$28)</f>
        <v>0</v>
      </c>
      <c r="P90" s="169">
        <f>IF(ISERROR(Data4!W$28),0,Data4!W$28)</f>
        <v>0</v>
      </c>
      <c r="Q90" s="169">
        <f>IF(ISERROR(Data4!X$28),0,Data4!X$28)</f>
        <v>0</v>
      </c>
      <c r="R90" s="169">
        <f>IF(ISERROR(Data4!Y$28),0,Data4!Y$28)</f>
        <v>0</v>
      </c>
      <c r="S90" s="169">
        <f>IF(ISERROR(Data4!Z$28),0,Data4!Z$28)</f>
        <v>0</v>
      </c>
      <c r="T90" s="169">
        <f>IF(ISERROR(Data4!AA$28),0,Data4!AA$28)</f>
        <v>0</v>
      </c>
      <c r="U90" s="169">
        <f>IF(ISERROR(Data4!AB$28),0,Data4!AB$28)</f>
        <v>0</v>
      </c>
      <c r="V90" s="169">
        <f>IF(ISERROR(Data4!AC$28),0,Data4!AC$28)</f>
        <v>0</v>
      </c>
      <c r="W90" s="169">
        <f>IF(ISERROR(Data4!AD$28),0,Data4!AD$28)</f>
        <v>0</v>
      </c>
      <c r="X90" s="169">
        <f>IF(ISERROR(Data4!AE$28),0,Data4!AE$28)</f>
        <v>0</v>
      </c>
      <c r="Y90" s="169">
        <f>IF(ISERROR(Data4!AF$28),0,Data4!AF$28)</f>
        <v>0</v>
      </c>
      <c r="Z90" s="169">
        <f>IF(ISERROR(Data4!AG$28),0,Data4!AG$28)</f>
        <v>0</v>
      </c>
      <c r="AA90" s="169">
        <f>IF(ISERROR(Data4!AH$28),0,Data4!AH$28)</f>
        <v>0</v>
      </c>
      <c r="AB90" s="169">
        <f>IF(ISERROR(Data4!AI$28),0,Data4!AI$28)</f>
        <v>0</v>
      </c>
      <c r="AC90" s="169">
        <f>IF(ISERROR(Data4!AJ$28),0,Data4!AJ$28)</f>
        <v>0</v>
      </c>
      <c r="AD90" s="169">
        <f>IF(ISERROR(Data4!AK$28),0,Data4!AK$28)</f>
        <v>0</v>
      </c>
      <c r="AE90" s="169">
        <f>IF(ISERROR(Data4!AL$28),0,Data4!AL$28)</f>
        <v>0</v>
      </c>
      <c r="AF90" s="169">
        <f>IF(ISERROR(Data4!AM$28),0,Data4!AM$28)</f>
        <v>0</v>
      </c>
      <c r="AG90" s="169">
        <f>IF(ISERROR(Data4!AN$28),0,Data4!AN$28)</f>
        <v>0</v>
      </c>
      <c r="AH90" s="169">
        <f>IF(ISERROR(Data4!AO$28),0,Data4!AO$28)</f>
        <v>0</v>
      </c>
      <c r="AI90" s="169">
        <f>IF(ISERROR(Data4!AP$28),0,Data4!AP$28)</f>
        <v>0</v>
      </c>
      <c r="AJ90" s="169">
        <f>IF(ISERROR(Data4!AQ$28),0,Data4!AQ$28)</f>
        <v>0</v>
      </c>
      <c r="AO90" s="3"/>
      <c r="AP90" s="3"/>
    </row>
    <row r="91" spans="2:42" hidden="1">
      <c r="B91" s="199" t="s">
        <v>52</v>
      </c>
      <c r="C91" s="181" t="str">
        <f>Data4!D$29</f>
        <v>-</v>
      </c>
      <c r="D91" s="65">
        <f>F91+NPV(FDN,G91:INDEX(G91:AJ91,PAL))</f>
        <v>0</v>
      </c>
      <c r="E91" s="169">
        <f t="shared" si="27"/>
        <v>0</v>
      </c>
      <c r="F91" s="169">
        <f>IF(ISERROR(Data4!M$29),0,Data4!M$29)</f>
        <v>0</v>
      </c>
      <c r="G91" s="169">
        <f>IF(ISERROR(Data4!N$29),0,Data4!N$29)</f>
        <v>0</v>
      </c>
      <c r="H91" s="169">
        <f>IF(ISERROR(Data4!O$29),0,Data4!O$29)</f>
        <v>0</v>
      </c>
      <c r="I91" s="169">
        <f>IF(ISERROR(Data4!P$29),0,Data4!P$29)</f>
        <v>0</v>
      </c>
      <c r="J91" s="169">
        <f>IF(ISERROR(Data4!Q$29),0,Data4!Q$29)</f>
        <v>0</v>
      </c>
      <c r="K91" s="169">
        <f>IF(ISERROR(Data4!R$29),0,Data4!R$29)</f>
        <v>0</v>
      </c>
      <c r="L91" s="169">
        <f>IF(ISERROR(Data4!S$29),0,Data4!S$29)</f>
        <v>0</v>
      </c>
      <c r="M91" s="169">
        <f>IF(ISERROR(Data4!T$29),0,Data4!T$29)</f>
        <v>0</v>
      </c>
      <c r="N91" s="169">
        <f>IF(ISERROR(Data4!U$29),0,Data4!U$29)</f>
        <v>0</v>
      </c>
      <c r="O91" s="169">
        <f>IF(ISERROR(Data4!V$29),0,Data4!V$29)</f>
        <v>0</v>
      </c>
      <c r="P91" s="169">
        <f>IF(ISERROR(Data4!W$29),0,Data4!W$29)</f>
        <v>0</v>
      </c>
      <c r="Q91" s="169">
        <f>IF(ISERROR(Data4!X$29),0,Data4!X$29)</f>
        <v>0</v>
      </c>
      <c r="R91" s="169">
        <f>IF(ISERROR(Data4!Y$29),0,Data4!Y$29)</f>
        <v>0</v>
      </c>
      <c r="S91" s="169">
        <f>IF(ISERROR(Data4!Z$29),0,Data4!Z$29)</f>
        <v>0</v>
      </c>
      <c r="T91" s="169">
        <f>IF(ISERROR(Data4!AA$29),0,Data4!AA$29)</f>
        <v>0</v>
      </c>
      <c r="U91" s="169">
        <f>IF(ISERROR(Data4!AB$29),0,Data4!AB$29)</f>
        <v>0</v>
      </c>
      <c r="V91" s="169">
        <f>IF(ISERROR(Data4!AC$29),0,Data4!AC$29)</f>
        <v>0</v>
      </c>
      <c r="W91" s="169">
        <f>IF(ISERROR(Data4!AD$29),0,Data4!AD$29)</f>
        <v>0</v>
      </c>
      <c r="X91" s="169">
        <f>IF(ISERROR(Data4!AE$29),0,Data4!AE$29)</f>
        <v>0</v>
      </c>
      <c r="Y91" s="169">
        <f>IF(ISERROR(Data4!AF$29),0,Data4!AF$29)</f>
        <v>0</v>
      </c>
      <c r="Z91" s="169">
        <f>IF(ISERROR(Data4!AG$29),0,Data4!AG$29)</f>
        <v>0</v>
      </c>
      <c r="AA91" s="169">
        <f>IF(ISERROR(Data4!AH$29),0,Data4!AH$29)</f>
        <v>0</v>
      </c>
      <c r="AB91" s="169">
        <f>IF(ISERROR(Data4!AI$29),0,Data4!AI$29)</f>
        <v>0</v>
      </c>
      <c r="AC91" s="169">
        <f>IF(ISERROR(Data4!AJ$29),0,Data4!AJ$29)</f>
        <v>0</v>
      </c>
      <c r="AD91" s="169">
        <f>IF(ISERROR(Data4!AK$29),0,Data4!AK$29)</f>
        <v>0</v>
      </c>
      <c r="AE91" s="169">
        <f>IF(ISERROR(Data4!AL$29),0,Data4!AL$29)</f>
        <v>0</v>
      </c>
      <c r="AF91" s="169">
        <f>IF(ISERROR(Data4!AM$29),0,Data4!AM$29)</f>
        <v>0</v>
      </c>
      <c r="AG91" s="169">
        <f>IF(ISERROR(Data4!AN$29),0,Data4!AN$29)</f>
        <v>0</v>
      </c>
      <c r="AH91" s="169">
        <f>IF(ISERROR(Data4!AO$29),0,Data4!AO$29)</f>
        <v>0</v>
      </c>
      <c r="AI91" s="169">
        <f>IF(ISERROR(Data4!AP$29),0,Data4!AP$29)</f>
        <v>0</v>
      </c>
      <c r="AJ91" s="169">
        <f>IF(ISERROR(Data4!AQ$29),0,Data4!AQ$29)</f>
        <v>0</v>
      </c>
      <c r="AO91" s="3"/>
      <c r="AP91" s="3"/>
    </row>
    <row r="92" spans="2:42" hidden="1">
      <c r="B92" s="199" t="s">
        <v>339</v>
      </c>
      <c r="C92" s="181" t="str">
        <f>Data4!D$30</f>
        <v>-</v>
      </c>
      <c r="D92" s="65">
        <f>F92+NPV(FDN,G92:INDEX(G92:AJ92,PAL))</f>
        <v>0</v>
      </c>
      <c r="E92" s="169">
        <f t="shared" si="27"/>
        <v>0</v>
      </c>
      <c r="F92" s="169">
        <f>IF(ISERROR(Data4!M$30),0,Data4!M$30)</f>
        <v>0</v>
      </c>
      <c r="G92" s="169">
        <f>IF(ISERROR(Data4!N$30),0,Data4!N$30)</f>
        <v>0</v>
      </c>
      <c r="H92" s="169">
        <f>IF(ISERROR(Data4!O$30),0,Data4!O$30)</f>
        <v>0</v>
      </c>
      <c r="I92" s="169">
        <f>IF(ISERROR(Data4!P$30),0,Data4!P$30)</f>
        <v>0</v>
      </c>
      <c r="J92" s="169">
        <f>IF(ISERROR(Data4!Q$30),0,Data4!Q$30)</f>
        <v>0</v>
      </c>
      <c r="K92" s="169">
        <f>IF(ISERROR(Data4!R$30),0,Data4!R$30)</f>
        <v>0</v>
      </c>
      <c r="L92" s="169">
        <f>IF(ISERROR(Data4!S$30),0,Data4!S$30)</f>
        <v>0</v>
      </c>
      <c r="M92" s="169">
        <f>IF(ISERROR(Data4!T$30),0,Data4!T$30)</f>
        <v>0</v>
      </c>
      <c r="N92" s="169">
        <f>IF(ISERROR(Data4!U$30),0,Data4!U$30)</f>
        <v>0</v>
      </c>
      <c r="O92" s="169">
        <f>IF(ISERROR(Data4!V$30),0,Data4!V$30)</f>
        <v>0</v>
      </c>
      <c r="P92" s="169">
        <f>IF(ISERROR(Data4!W$30),0,Data4!W$30)</f>
        <v>0</v>
      </c>
      <c r="Q92" s="169">
        <f>IF(ISERROR(Data4!X$30),0,Data4!X$30)</f>
        <v>0</v>
      </c>
      <c r="R92" s="169">
        <f>IF(ISERROR(Data4!Y$30),0,Data4!Y$30)</f>
        <v>0</v>
      </c>
      <c r="S92" s="169">
        <f>IF(ISERROR(Data4!Z$30),0,Data4!Z$30)</f>
        <v>0</v>
      </c>
      <c r="T92" s="169">
        <f>IF(ISERROR(Data4!AA$30),0,Data4!AA$30)</f>
        <v>0</v>
      </c>
      <c r="U92" s="169">
        <f>IF(ISERROR(Data4!AB$30),0,Data4!AB$30)</f>
        <v>0</v>
      </c>
      <c r="V92" s="169">
        <f>IF(ISERROR(Data4!AC$30),0,Data4!AC$30)</f>
        <v>0</v>
      </c>
      <c r="W92" s="169">
        <f>IF(ISERROR(Data4!AD$30),0,Data4!AD$30)</f>
        <v>0</v>
      </c>
      <c r="X92" s="169">
        <f>IF(ISERROR(Data4!AE$30),0,Data4!AE$30)</f>
        <v>0</v>
      </c>
      <c r="Y92" s="169">
        <f>IF(ISERROR(Data4!AF$30),0,Data4!AF$30)</f>
        <v>0</v>
      </c>
      <c r="Z92" s="169">
        <f>IF(ISERROR(Data4!AG$30),0,Data4!AG$30)</f>
        <v>0</v>
      </c>
      <c r="AA92" s="169">
        <f>IF(ISERROR(Data4!AH$30),0,Data4!AH$30)</f>
        <v>0</v>
      </c>
      <c r="AB92" s="169">
        <f>IF(ISERROR(Data4!AI$30),0,Data4!AI$30)</f>
        <v>0</v>
      </c>
      <c r="AC92" s="169">
        <f>IF(ISERROR(Data4!AJ$30),0,Data4!AJ$30)</f>
        <v>0</v>
      </c>
      <c r="AD92" s="169">
        <f>IF(ISERROR(Data4!AK$30),0,Data4!AK$30)</f>
        <v>0</v>
      </c>
      <c r="AE92" s="169">
        <f>IF(ISERROR(Data4!AL$30),0,Data4!AL$30)</f>
        <v>0</v>
      </c>
      <c r="AF92" s="169">
        <f>IF(ISERROR(Data4!AM$30),0,Data4!AM$30)</f>
        <v>0</v>
      </c>
      <c r="AG92" s="169">
        <f>IF(ISERROR(Data4!AN$30),0,Data4!AN$30)</f>
        <v>0</v>
      </c>
      <c r="AH92" s="169">
        <f>IF(ISERROR(Data4!AO$30),0,Data4!AO$30)</f>
        <v>0</v>
      </c>
      <c r="AI92" s="169">
        <f>IF(ISERROR(Data4!AP$30),0,Data4!AP$30)</f>
        <v>0</v>
      </c>
      <c r="AJ92" s="169">
        <f>IF(ISERROR(Data4!AQ$30),0,Data4!AQ$30)</f>
        <v>0</v>
      </c>
      <c r="AO92" s="3"/>
      <c r="AP92" s="3"/>
    </row>
    <row r="93" spans="2:42" hidden="1">
      <c r="B93" s="199" t="s">
        <v>340</v>
      </c>
      <c r="C93" s="181" t="str">
        <f>Data4!D$31</f>
        <v>-</v>
      </c>
      <c r="D93" s="65">
        <f>F93+NPV(FDN,G93:INDEX(G93:AJ93,PAL))</f>
        <v>0</v>
      </c>
      <c r="E93" s="169">
        <f t="shared" si="27"/>
        <v>0</v>
      </c>
      <c r="F93" s="169">
        <f>IF(ISERROR(Data4!M$31),0,Data4!M$31)</f>
        <v>0</v>
      </c>
      <c r="G93" s="169">
        <f>IF(ISERROR(Data4!N$31),0,Data4!N$31)</f>
        <v>0</v>
      </c>
      <c r="H93" s="169">
        <f>IF(ISERROR(Data4!O$31),0,Data4!O$31)</f>
        <v>0</v>
      </c>
      <c r="I93" s="169">
        <f>IF(ISERROR(Data4!P$31),0,Data4!P$31)</f>
        <v>0</v>
      </c>
      <c r="J93" s="169">
        <f>IF(ISERROR(Data4!Q$31),0,Data4!Q$31)</f>
        <v>0</v>
      </c>
      <c r="K93" s="169">
        <f>IF(ISERROR(Data4!R$31),0,Data4!R$31)</f>
        <v>0</v>
      </c>
      <c r="L93" s="169">
        <f>IF(ISERROR(Data4!S$31),0,Data4!S$31)</f>
        <v>0</v>
      </c>
      <c r="M93" s="169">
        <f>IF(ISERROR(Data4!T$31),0,Data4!T$31)</f>
        <v>0</v>
      </c>
      <c r="N93" s="169">
        <f>IF(ISERROR(Data4!U$31),0,Data4!U$31)</f>
        <v>0</v>
      </c>
      <c r="O93" s="169">
        <f>IF(ISERROR(Data4!V$31),0,Data4!V$31)</f>
        <v>0</v>
      </c>
      <c r="P93" s="169">
        <f>IF(ISERROR(Data4!W$31),0,Data4!W$31)</f>
        <v>0</v>
      </c>
      <c r="Q93" s="169">
        <f>IF(ISERROR(Data4!X$31),0,Data4!X$31)</f>
        <v>0</v>
      </c>
      <c r="R93" s="169">
        <f>IF(ISERROR(Data4!Y$31),0,Data4!Y$31)</f>
        <v>0</v>
      </c>
      <c r="S93" s="169">
        <f>IF(ISERROR(Data4!Z$31),0,Data4!Z$31)</f>
        <v>0</v>
      </c>
      <c r="T93" s="169">
        <f>IF(ISERROR(Data4!AA$31),0,Data4!AA$31)</f>
        <v>0</v>
      </c>
      <c r="U93" s="169">
        <f>IF(ISERROR(Data4!AB$31),0,Data4!AB$31)</f>
        <v>0</v>
      </c>
      <c r="V93" s="169">
        <f>IF(ISERROR(Data4!AC$31),0,Data4!AC$31)</f>
        <v>0</v>
      </c>
      <c r="W93" s="169">
        <f>IF(ISERROR(Data4!AD$31),0,Data4!AD$31)</f>
        <v>0</v>
      </c>
      <c r="X93" s="169">
        <f>IF(ISERROR(Data4!AE$31),0,Data4!AE$31)</f>
        <v>0</v>
      </c>
      <c r="Y93" s="169">
        <f>IF(ISERROR(Data4!AF$31),0,Data4!AF$31)</f>
        <v>0</v>
      </c>
      <c r="Z93" s="169">
        <f>IF(ISERROR(Data4!AG$31),0,Data4!AG$31)</f>
        <v>0</v>
      </c>
      <c r="AA93" s="169">
        <f>IF(ISERROR(Data4!AH$31),0,Data4!AH$31)</f>
        <v>0</v>
      </c>
      <c r="AB93" s="169">
        <f>IF(ISERROR(Data4!AI$31),0,Data4!AI$31)</f>
        <v>0</v>
      </c>
      <c r="AC93" s="169">
        <f>IF(ISERROR(Data4!AJ$31),0,Data4!AJ$31)</f>
        <v>0</v>
      </c>
      <c r="AD93" s="169">
        <f>IF(ISERROR(Data4!AK$31),0,Data4!AK$31)</f>
        <v>0</v>
      </c>
      <c r="AE93" s="169">
        <f>IF(ISERROR(Data4!AL$31),0,Data4!AL$31)</f>
        <v>0</v>
      </c>
      <c r="AF93" s="169">
        <f>IF(ISERROR(Data4!AM$31),0,Data4!AM$31)</f>
        <v>0</v>
      </c>
      <c r="AG93" s="169">
        <f>IF(ISERROR(Data4!AN$31),0,Data4!AN$31)</f>
        <v>0</v>
      </c>
      <c r="AH93" s="169">
        <f>IF(ISERROR(Data4!AO$31),0,Data4!AO$31)</f>
        <v>0</v>
      </c>
      <c r="AI93" s="169">
        <f>IF(ISERROR(Data4!AP$31),0,Data4!AP$31)</f>
        <v>0</v>
      </c>
      <c r="AJ93" s="169">
        <f>IF(ISERROR(Data4!AQ$31),0,Data4!AQ$31)</f>
        <v>0</v>
      </c>
      <c r="AO93" s="3"/>
      <c r="AP93" s="3"/>
    </row>
    <row r="94" spans="2:42" hidden="1">
      <c r="B94" s="199" t="s">
        <v>341</v>
      </c>
      <c r="C94" s="181" t="str">
        <f>Data4!D$32</f>
        <v>-</v>
      </c>
      <c r="D94" s="65">
        <f>F94+NPV(FDN,G94:INDEX(G94:AJ94,PAL))</f>
        <v>0</v>
      </c>
      <c r="E94" s="169">
        <f t="shared" si="27"/>
        <v>0</v>
      </c>
      <c r="F94" s="169">
        <f>IF(ISERROR(Data4!M$32),0,Data4!M$32)</f>
        <v>0</v>
      </c>
      <c r="G94" s="169">
        <f>IF(ISERROR(Data4!N$32),0,Data4!N$32)</f>
        <v>0</v>
      </c>
      <c r="H94" s="169">
        <f>IF(ISERROR(Data4!O$32),0,Data4!O$32)</f>
        <v>0</v>
      </c>
      <c r="I94" s="169">
        <f>IF(ISERROR(Data4!P$32),0,Data4!P$32)</f>
        <v>0</v>
      </c>
      <c r="J94" s="169">
        <f>IF(ISERROR(Data4!Q$32),0,Data4!Q$32)</f>
        <v>0</v>
      </c>
      <c r="K94" s="169">
        <f>IF(ISERROR(Data4!R$32),0,Data4!R$32)</f>
        <v>0</v>
      </c>
      <c r="L94" s="169">
        <f>IF(ISERROR(Data4!S$32),0,Data4!S$32)</f>
        <v>0</v>
      </c>
      <c r="M94" s="169">
        <f>IF(ISERROR(Data4!T$32),0,Data4!T$32)</f>
        <v>0</v>
      </c>
      <c r="N94" s="169">
        <f>IF(ISERROR(Data4!U$32),0,Data4!U$32)</f>
        <v>0</v>
      </c>
      <c r="O94" s="169">
        <f>IF(ISERROR(Data4!V$32),0,Data4!V$32)</f>
        <v>0</v>
      </c>
      <c r="P94" s="169">
        <f>IF(ISERROR(Data4!W$32),0,Data4!W$32)</f>
        <v>0</v>
      </c>
      <c r="Q94" s="169">
        <f>IF(ISERROR(Data4!X$32),0,Data4!X$32)</f>
        <v>0</v>
      </c>
      <c r="R94" s="169">
        <f>IF(ISERROR(Data4!Y$32),0,Data4!Y$32)</f>
        <v>0</v>
      </c>
      <c r="S94" s="169">
        <f>IF(ISERROR(Data4!Z$32),0,Data4!Z$32)</f>
        <v>0</v>
      </c>
      <c r="T94" s="169">
        <f>IF(ISERROR(Data4!AA$32),0,Data4!AA$32)</f>
        <v>0</v>
      </c>
      <c r="U94" s="169">
        <f>IF(ISERROR(Data4!AB$32),0,Data4!AB$32)</f>
        <v>0</v>
      </c>
      <c r="V94" s="169">
        <f>IF(ISERROR(Data4!AC$32),0,Data4!AC$32)</f>
        <v>0</v>
      </c>
      <c r="W94" s="169">
        <f>IF(ISERROR(Data4!AD$32),0,Data4!AD$32)</f>
        <v>0</v>
      </c>
      <c r="X94" s="169">
        <f>IF(ISERROR(Data4!AE$32),0,Data4!AE$32)</f>
        <v>0</v>
      </c>
      <c r="Y94" s="169">
        <f>IF(ISERROR(Data4!AF$32),0,Data4!AF$32)</f>
        <v>0</v>
      </c>
      <c r="Z94" s="169">
        <f>IF(ISERROR(Data4!AG$32),0,Data4!AG$32)</f>
        <v>0</v>
      </c>
      <c r="AA94" s="169">
        <f>IF(ISERROR(Data4!AH$32),0,Data4!AH$32)</f>
        <v>0</v>
      </c>
      <c r="AB94" s="169">
        <f>IF(ISERROR(Data4!AI$32),0,Data4!AI$32)</f>
        <v>0</v>
      </c>
      <c r="AC94" s="169">
        <f>IF(ISERROR(Data4!AJ$32),0,Data4!AJ$32)</f>
        <v>0</v>
      </c>
      <c r="AD94" s="169">
        <f>IF(ISERROR(Data4!AK$32),0,Data4!AK$32)</f>
        <v>0</v>
      </c>
      <c r="AE94" s="169">
        <f>IF(ISERROR(Data4!AL$32),0,Data4!AL$32)</f>
        <v>0</v>
      </c>
      <c r="AF94" s="169">
        <f>IF(ISERROR(Data4!AM$32),0,Data4!AM$32)</f>
        <v>0</v>
      </c>
      <c r="AG94" s="169">
        <f>IF(ISERROR(Data4!AN$32),0,Data4!AN$32)</f>
        <v>0</v>
      </c>
      <c r="AH94" s="169">
        <f>IF(ISERROR(Data4!AO$32),0,Data4!AO$32)</f>
        <v>0</v>
      </c>
      <c r="AI94" s="169">
        <f>IF(ISERROR(Data4!AP$32),0,Data4!AP$32)</f>
        <v>0</v>
      </c>
      <c r="AJ94" s="169">
        <f>IF(ISERROR(Data4!AQ$32),0,Data4!AQ$32)</f>
        <v>0</v>
      </c>
      <c r="AO94" s="3"/>
      <c r="AP94" s="3"/>
    </row>
    <row r="95" spans="2:42" hidden="1">
      <c r="B95" s="199" t="s">
        <v>342</v>
      </c>
      <c r="C95" s="181" t="str">
        <f>Data4!D$33</f>
        <v>-</v>
      </c>
      <c r="D95" s="65">
        <f>F95+NPV(FDN,G95:INDEX(G95:AJ95,PAL))</f>
        <v>0</v>
      </c>
      <c r="E95" s="169">
        <f t="shared" si="27"/>
        <v>0</v>
      </c>
      <c r="F95" s="169">
        <f>IF(ISERROR(Data4!M$33),0,Data4!M$33)</f>
        <v>0</v>
      </c>
      <c r="G95" s="169">
        <f>IF(ISERROR(Data4!N$33),0,Data4!N$33)</f>
        <v>0</v>
      </c>
      <c r="H95" s="169">
        <f>IF(ISERROR(Data4!O$33),0,Data4!O$33)</f>
        <v>0</v>
      </c>
      <c r="I95" s="169">
        <f>IF(ISERROR(Data4!P$33),0,Data4!P$33)</f>
        <v>0</v>
      </c>
      <c r="J95" s="169">
        <f>IF(ISERROR(Data4!Q$33),0,Data4!Q$33)</f>
        <v>0</v>
      </c>
      <c r="K95" s="169">
        <f>IF(ISERROR(Data4!R$33),0,Data4!R$33)</f>
        <v>0</v>
      </c>
      <c r="L95" s="169">
        <f>IF(ISERROR(Data4!S$33),0,Data4!S$33)</f>
        <v>0</v>
      </c>
      <c r="M95" s="169">
        <f>IF(ISERROR(Data4!T$33),0,Data4!T$33)</f>
        <v>0</v>
      </c>
      <c r="N95" s="169">
        <f>IF(ISERROR(Data4!U$33),0,Data4!U$33)</f>
        <v>0</v>
      </c>
      <c r="O95" s="169">
        <f>IF(ISERROR(Data4!V$33),0,Data4!V$33)</f>
        <v>0</v>
      </c>
      <c r="P95" s="169">
        <f>IF(ISERROR(Data4!W$33),0,Data4!W$33)</f>
        <v>0</v>
      </c>
      <c r="Q95" s="169">
        <f>IF(ISERROR(Data4!X$33),0,Data4!X$33)</f>
        <v>0</v>
      </c>
      <c r="R95" s="169">
        <f>IF(ISERROR(Data4!Y$33),0,Data4!Y$33)</f>
        <v>0</v>
      </c>
      <c r="S95" s="169">
        <f>IF(ISERROR(Data4!Z$33),0,Data4!Z$33)</f>
        <v>0</v>
      </c>
      <c r="T95" s="169">
        <f>IF(ISERROR(Data4!AA$33),0,Data4!AA$33)</f>
        <v>0</v>
      </c>
      <c r="U95" s="169">
        <f>IF(ISERROR(Data4!AB$33),0,Data4!AB$33)</f>
        <v>0</v>
      </c>
      <c r="V95" s="169">
        <f>IF(ISERROR(Data4!AC$33),0,Data4!AC$33)</f>
        <v>0</v>
      </c>
      <c r="W95" s="169">
        <f>IF(ISERROR(Data4!AD$33),0,Data4!AD$33)</f>
        <v>0</v>
      </c>
      <c r="X95" s="169">
        <f>IF(ISERROR(Data4!AE$33),0,Data4!AE$33)</f>
        <v>0</v>
      </c>
      <c r="Y95" s="169">
        <f>IF(ISERROR(Data4!AF$33),0,Data4!AF$33)</f>
        <v>0</v>
      </c>
      <c r="Z95" s="169">
        <f>IF(ISERROR(Data4!AG$33),0,Data4!AG$33)</f>
        <v>0</v>
      </c>
      <c r="AA95" s="169">
        <f>IF(ISERROR(Data4!AH$33),0,Data4!AH$33)</f>
        <v>0</v>
      </c>
      <c r="AB95" s="169">
        <f>IF(ISERROR(Data4!AI$33),0,Data4!AI$33)</f>
        <v>0</v>
      </c>
      <c r="AC95" s="169">
        <f>IF(ISERROR(Data4!AJ$33),0,Data4!AJ$33)</f>
        <v>0</v>
      </c>
      <c r="AD95" s="169">
        <f>IF(ISERROR(Data4!AK$33),0,Data4!AK$33)</f>
        <v>0</v>
      </c>
      <c r="AE95" s="169">
        <f>IF(ISERROR(Data4!AL$33),0,Data4!AL$33)</f>
        <v>0</v>
      </c>
      <c r="AF95" s="169">
        <f>IF(ISERROR(Data4!AM$33),0,Data4!AM$33)</f>
        <v>0</v>
      </c>
      <c r="AG95" s="169">
        <f>IF(ISERROR(Data4!AN$33),0,Data4!AN$33)</f>
        <v>0</v>
      </c>
      <c r="AH95" s="169">
        <f>IF(ISERROR(Data4!AO$33),0,Data4!AO$33)</f>
        <v>0</v>
      </c>
      <c r="AI95" s="169">
        <f>IF(ISERROR(Data4!AP$33),0,Data4!AP$33)</f>
        <v>0</v>
      </c>
      <c r="AJ95" s="169">
        <f>IF(ISERROR(Data4!AQ$33),0,Data4!AQ$33)</f>
        <v>0</v>
      </c>
      <c r="AO95" s="3"/>
      <c r="AP95" s="3"/>
    </row>
    <row r="96" spans="2:42" hidden="1">
      <c r="B96" s="199" t="s">
        <v>343</v>
      </c>
      <c r="C96" s="181" t="str">
        <f>Data4!D$34</f>
        <v>-</v>
      </c>
      <c r="D96" s="65">
        <f>F96+NPV(FDN,G96:INDEX(G96:AJ96,PAL))</f>
        <v>0</v>
      </c>
      <c r="E96" s="169">
        <f t="shared" si="27"/>
        <v>0</v>
      </c>
      <c r="F96" s="169">
        <f>IF(ISERROR(Data4!M$34),0,Data4!M$34)</f>
        <v>0</v>
      </c>
      <c r="G96" s="169">
        <f>IF(ISERROR(Data4!N$34),0,Data4!N$34)</f>
        <v>0</v>
      </c>
      <c r="H96" s="169">
        <f>IF(ISERROR(Data4!O$34),0,Data4!O$34)</f>
        <v>0</v>
      </c>
      <c r="I96" s="169">
        <f>IF(ISERROR(Data4!P$34),0,Data4!P$34)</f>
        <v>0</v>
      </c>
      <c r="J96" s="169">
        <f>IF(ISERROR(Data4!Q$34),0,Data4!Q$34)</f>
        <v>0</v>
      </c>
      <c r="K96" s="169">
        <f>IF(ISERROR(Data4!R$34),0,Data4!R$34)</f>
        <v>0</v>
      </c>
      <c r="L96" s="169">
        <f>IF(ISERROR(Data4!S$34),0,Data4!S$34)</f>
        <v>0</v>
      </c>
      <c r="M96" s="169">
        <f>IF(ISERROR(Data4!T$34),0,Data4!T$34)</f>
        <v>0</v>
      </c>
      <c r="N96" s="169">
        <f>IF(ISERROR(Data4!U$34),0,Data4!U$34)</f>
        <v>0</v>
      </c>
      <c r="O96" s="169">
        <f>IF(ISERROR(Data4!V$34),0,Data4!V$34)</f>
        <v>0</v>
      </c>
      <c r="P96" s="169">
        <f>IF(ISERROR(Data4!W$34),0,Data4!W$34)</f>
        <v>0</v>
      </c>
      <c r="Q96" s="169">
        <f>IF(ISERROR(Data4!X$34),0,Data4!X$34)</f>
        <v>0</v>
      </c>
      <c r="R96" s="169">
        <f>IF(ISERROR(Data4!Y$34),0,Data4!Y$34)</f>
        <v>0</v>
      </c>
      <c r="S96" s="169">
        <f>IF(ISERROR(Data4!Z$34),0,Data4!Z$34)</f>
        <v>0</v>
      </c>
      <c r="T96" s="169">
        <f>IF(ISERROR(Data4!AA$34),0,Data4!AA$34)</f>
        <v>0</v>
      </c>
      <c r="U96" s="169">
        <f>IF(ISERROR(Data4!AB$34),0,Data4!AB$34)</f>
        <v>0</v>
      </c>
      <c r="V96" s="169">
        <f>IF(ISERROR(Data4!AC$34),0,Data4!AC$34)</f>
        <v>0</v>
      </c>
      <c r="W96" s="169">
        <f>IF(ISERROR(Data4!AD$34),0,Data4!AD$34)</f>
        <v>0</v>
      </c>
      <c r="X96" s="169">
        <f>IF(ISERROR(Data4!AE$34),0,Data4!AE$34)</f>
        <v>0</v>
      </c>
      <c r="Y96" s="169">
        <f>IF(ISERROR(Data4!AF$34),0,Data4!AF$34)</f>
        <v>0</v>
      </c>
      <c r="Z96" s="169">
        <f>IF(ISERROR(Data4!AG$34),0,Data4!AG$34)</f>
        <v>0</v>
      </c>
      <c r="AA96" s="169">
        <f>IF(ISERROR(Data4!AH$34),0,Data4!AH$34)</f>
        <v>0</v>
      </c>
      <c r="AB96" s="169">
        <f>IF(ISERROR(Data4!AI$34),0,Data4!AI$34)</f>
        <v>0</v>
      </c>
      <c r="AC96" s="169">
        <f>IF(ISERROR(Data4!AJ$34),0,Data4!AJ$34)</f>
        <v>0</v>
      </c>
      <c r="AD96" s="169">
        <f>IF(ISERROR(Data4!AK$34),0,Data4!AK$34)</f>
        <v>0</v>
      </c>
      <c r="AE96" s="169">
        <f>IF(ISERROR(Data4!AL$34),0,Data4!AL$34)</f>
        <v>0</v>
      </c>
      <c r="AF96" s="169">
        <f>IF(ISERROR(Data4!AM$34),0,Data4!AM$34)</f>
        <v>0</v>
      </c>
      <c r="AG96" s="169">
        <f>IF(ISERROR(Data4!AN$34),0,Data4!AN$34)</f>
        <v>0</v>
      </c>
      <c r="AH96" s="169">
        <f>IF(ISERROR(Data4!AO$34),0,Data4!AO$34)</f>
        <v>0</v>
      </c>
      <c r="AI96" s="169">
        <f>IF(ISERROR(Data4!AP$34),0,Data4!AP$34)</f>
        <v>0</v>
      </c>
      <c r="AJ96" s="169">
        <f>IF(ISERROR(Data4!AQ$34),0,Data4!AQ$34)</f>
        <v>0</v>
      </c>
      <c r="AO96" s="3"/>
      <c r="AP96" s="3"/>
    </row>
    <row r="97" spans="2:42" hidden="1">
      <c r="B97" s="66" t="s">
        <v>53</v>
      </c>
      <c r="C97" s="180" t="str">
        <f>IF(Kalba="EN",Data2!C$76,Data2!B$76) &amp; " "&amp; IF(Kalba="EN",Data2!C$77,Data2!B$77)</f>
        <v>SE žala (pasirinkite SE žalos komponentą)</v>
      </c>
      <c r="D97" s="62">
        <f t="shared" ref="D97:AJ97" si="28">ROUND(SUM(D98:D100),0)</f>
        <v>0</v>
      </c>
      <c r="E97" s="62">
        <f t="shared" si="28"/>
        <v>0</v>
      </c>
      <c r="F97" s="62">
        <f t="shared" si="28"/>
        <v>0</v>
      </c>
      <c r="G97" s="62">
        <f t="shared" si="28"/>
        <v>0</v>
      </c>
      <c r="H97" s="62">
        <f t="shared" si="28"/>
        <v>0</v>
      </c>
      <c r="I97" s="62">
        <f t="shared" si="28"/>
        <v>0</v>
      </c>
      <c r="J97" s="62">
        <f t="shared" si="28"/>
        <v>0</v>
      </c>
      <c r="K97" s="62">
        <f t="shared" si="28"/>
        <v>0</v>
      </c>
      <c r="L97" s="62">
        <f t="shared" si="28"/>
        <v>0</v>
      </c>
      <c r="M97" s="62">
        <f t="shared" si="28"/>
        <v>0</v>
      </c>
      <c r="N97" s="62">
        <f t="shared" si="28"/>
        <v>0</v>
      </c>
      <c r="O97" s="62">
        <f t="shared" si="28"/>
        <v>0</v>
      </c>
      <c r="P97" s="62">
        <f t="shared" si="28"/>
        <v>0</v>
      </c>
      <c r="Q97" s="62">
        <f t="shared" si="28"/>
        <v>0</v>
      </c>
      <c r="R97" s="62">
        <f t="shared" si="28"/>
        <v>0</v>
      </c>
      <c r="S97" s="62">
        <f t="shared" si="28"/>
        <v>0</v>
      </c>
      <c r="T97" s="62">
        <f t="shared" si="28"/>
        <v>0</v>
      </c>
      <c r="U97" s="62">
        <f t="shared" si="28"/>
        <v>0</v>
      </c>
      <c r="V97" s="62">
        <f t="shared" si="28"/>
        <v>0</v>
      </c>
      <c r="W97" s="62">
        <f t="shared" si="28"/>
        <v>0</v>
      </c>
      <c r="X97" s="62">
        <f t="shared" si="28"/>
        <v>0</v>
      </c>
      <c r="Y97" s="62">
        <f t="shared" si="28"/>
        <v>0</v>
      </c>
      <c r="Z97" s="62">
        <f t="shared" si="28"/>
        <v>0</v>
      </c>
      <c r="AA97" s="62">
        <f t="shared" si="28"/>
        <v>0</v>
      </c>
      <c r="AB97" s="62">
        <f t="shared" si="28"/>
        <v>0</v>
      </c>
      <c r="AC97" s="62">
        <f t="shared" si="28"/>
        <v>0</v>
      </c>
      <c r="AD97" s="62">
        <f t="shared" si="28"/>
        <v>0</v>
      </c>
      <c r="AE97" s="62">
        <f t="shared" si="28"/>
        <v>0</v>
      </c>
      <c r="AF97" s="62">
        <f t="shared" si="28"/>
        <v>0</v>
      </c>
      <c r="AG97" s="62">
        <f t="shared" si="28"/>
        <v>0</v>
      </c>
      <c r="AH97" s="62">
        <f t="shared" si="28"/>
        <v>0</v>
      </c>
      <c r="AI97" s="62">
        <f t="shared" si="28"/>
        <v>0</v>
      </c>
      <c r="AJ97" s="62">
        <f t="shared" si="28"/>
        <v>0</v>
      </c>
      <c r="AO97" s="3"/>
      <c r="AP97" s="3"/>
    </row>
    <row r="98" spans="2:42" hidden="1">
      <c r="B98" s="199" t="s">
        <v>344</v>
      </c>
      <c r="C98" s="181" t="str">
        <f>Data4!D$36</f>
        <v>-</v>
      </c>
      <c r="D98" s="65">
        <f>F98+NPV(FDN,G98:INDEX(G98:AJ98,PAL))</f>
        <v>0</v>
      </c>
      <c r="E98" s="65">
        <f>SUMIF($F$5:$AJ$5,"&lt;="&amp;PAL,$F98:$AJ98)</f>
        <v>0</v>
      </c>
      <c r="F98" s="169">
        <f>IF(ISERROR(Data4!M$36),0,Data4!M$36)</f>
        <v>0</v>
      </c>
      <c r="G98" s="169">
        <f>IF(ISERROR(Data4!N$36),0,Data4!N$36)</f>
        <v>0</v>
      </c>
      <c r="H98" s="169">
        <f>IF(ISERROR(Data4!O$36),0,Data4!O$36)</f>
        <v>0</v>
      </c>
      <c r="I98" s="169">
        <f>IF(ISERROR(Data4!P$36),0,Data4!P$36)</f>
        <v>0</v>
      </c>
      <c r="J98" s="169">
        <f>IF(ISERROR(Data4!Q$36),0,Data4!Q$36)</f>
        <v>0</v>
      </c>
      <c r="K98" s="169">
        <f>IF(ISERROR(Data4!R$36),0,Data4!R$36)</f>
        <v>0</v>
      </c>
      <c r="L98" s="169">
        <f>IF(ISERROR(Data4!S$36),0,Data4!S$36)</f>
        <v>0</v>
      </c>
      <c r="M98" s="169">
        <f>IF(ISERROR(Data4!T$36),0,Data4!T$36)</f>
        <v>0</v>
      </c>
      <c r="N98" s="169">
        <f>IF(ISERROR(Data4!U$36),0,Data4!U$36)</f>
        <v>0</v>
      </c>
      <c r="O98" s="169">
        <f>IF(ISERROR(Data4!V$36),0,Data4!V$36)</f>
        <v>0</v>
      </c>
      <c r="P98" s="169">
        <f>IF(ISERROR(Data4!W$36),0,Data4!W$36)</f>
        <v>0</v>
      </c>
      <c r="Q98" s="169">
        <f>IF(ISERROR(Data4!X$36),0,Data4!X$36)</f>
        <v>0</v>
      </c>
      <c r="R98" s="169">
        <f>IF(ISERROR(Data4!Y$36),0,Data4!Y$36)</f>
        <v>0</v>
      </c>
      <c r="S98" s="169">
        <f>IF(ISERROR(Data4!Z$36),0,Data4!Z$36)</f>
        <v>0</v>
      </c>
      <c r="T98" s="169">
        <f>IF(ISERROR(Data4!AA$36),0,Data4!AA$36)</f>
        <v>0</v>
      </c>
      <c r="U98" s="169">
        <f>IF(ISERROR(Data4!AB$36),0,Data4!AB$36)</f>
        <v>0</v>
      </c>
      <c r="V98" s="169">
        <f>IF(ISERROR(Data4!AC$36),0,Data4!AC$36)</f>
        <v>0</v>
      </c>
      <c r="W98" s="169">
        <f>IF(ISERROR(Data4!AD$36),0,Data4!AD$36)</f>
        <v>0</v>
      </c>
      <c r="X98" s="169">
        <f>IF(ISERROR(Data4!AE$36),0,Data4!AE$36)</f>
        <v>0</v>
      </c>
      <c r="Y98" s="169">
        <f>IF(ISERROR(Data4!AF$36),0,Data4!AF$36)</f>
        <v>0</v>
      </c>
      <c r="Z98" s="169">
        <f>IF(ISERROR(Data4!AG$36),0,Data4!AG$36)</f>
        <v>0</v>
      </c>
      <c r="AA98" s="169">
        <f>IF(ISERROR(Data4!AH$36),0,Data4!AH$36)</f>
        <v>0</v>
      </c>
      <c r="AB98" s="169">
        <f>IF(ISERROR(Data4!AI$36),0,Data4!AI$36)</f>
        <v>0</v>
      </c>
      <c r="AC98" s="169">
        <f>IF(ISERROR(Data4!AJ$36),0,Data4!AJ$36)</f>
        <v>0</v>
      </c>
      <c r="AD98" s="169">
        <f>IF(ISERROR(Data4!AK$36),0,Data4!AK$36)</f>
        <v>0</v>
      </c>
      <c r="AE98" s="169">
        <f>IF(ISERROR(Data4!AL$36),0,Data4!AL$36)</f>
        <v>0</v>
      </c>
      <c r="AF98" s="169">
        <f>IF(ISERROR(Data4!AM$36),0,Data4!AM$36)</f>
        <v>0</v>
      </c>
      <c r="AG98" s="169">
        <f>IF(ISERROR(Data4!AN$36),0,Data4!AN$36)</f>
        <v>0</v>
      </c>
      <c r="AH98" s="169">
        <f>IF(ISERROR(Data4!AO$36),0,Data4!AO$36)</f>
        <v>0</v>
      </c>
      <c r="AI98" s="169">
        <f>IF(ISERROR(Data4!AP$36),0,Data4!AP$36)</f>
        <v>0</v>
      </c>
      <c r="AJ98" s="169">
        <f>IF(ISERROR(Data4!AQ$36),0,Data4!AQ$36)</f>
        <v>0</v>
      </c>
      <c r="AO98" s="3"/>
      <c r="AP98" s="3"/>
    </row>
    <row r="99" spans="2:42" hidden="1">
      <c r="B99" s="199" t="s">
        <v>345</v>
      </c>
      <c r="C99" s="181" t="str">
        <f>Data4!D$37</f>
        <v>-</v>
      </c>
      <c r="D99" s="65">
        <f>F99+NPV(FDN,G99:INDEX(G99:AJ99,PAL))</f>
        <v>0</v>
      </c>
      <c r="E99" s="65">
        <f>SUMIF($F$5:$AJ$5,"&lt;="&amp;PAL,$F99:$AJ99)</f>
        <v>0</v>
      </c>
      <c r="F99" s="169">
        <f>IF(ISERROR(Data4!M$37),0,Data4!M$37)</f>
        <v>0</v>
      </c>
      <c r="G99" s="169">
        <f>IF(ISERROR(Data4!N$37),0,Data4!N$37)</f>
        <v>0</v>
      </c>
      <c r="H99" s="169">
        <f>IF(ISERROR(Data4!O$37),0,Data4!O$37)</f>
        <v>0</v>
      </c>
      <c r="I99" s="169">
        <f>IF(ISERROR(Data4!P$37),0,Data4!P$37)</f>
        <v>0</v>
      </c>
      <c r="J99" s="169">
        <f>IF(ISERROR(Data4!Q$37),0,Data4!Q$37)</f>
        <v>0</v>
      </c>
      <c r="K99" s="169">
        <f>IF(ISERROR(Data4!R$37),0,Data4!R$37)</f>
        <v>0</v>
      </c>
      <c r="L99" s="169">
        <f>IF(ISERROR(Data4!S$37),0,Data4!S$37)</f>
        <v>0</v>
      </c>
      <c r="M99" s="169">
        <f>IF(ISERROR(Data4!T$37),0,Data4!T$37)</f>
        <v>0</v>
      </c>
      <c r="N99" s="169">
        <f>IF(ISERROR(Data4!U$37),0,Data4!U$37)</f>
        <v>0</v>
      </c>
      <c r="O99" s="169">
        <f>IF(ISERROR(Data4!V$37),0,Data4!V$37)</f>
        <v>0</v>
      </c>
      <c r="P99" s="169">
        <f>IF(ISERROR(Data4!W$37),0,Data4!W$37)</f>
        <v>0</v>
      </c>
      <c r="Q99" s="169">
        <f>IF(ISERROR(Data4!X$37),0,Data4!X$37)</f>
        <v>0</v>
      </c>
      <c r="R99" s="169">
        <f>IF(ISERROR(Data4!Y$37),0,Data4!Y$37)</f>
        <v>0</v>
      </c>
      <c r="S99" s="169">
        <f>IF(ISERROR(Data4!Z$37),0,Data4!Z$37)</f>
        <v>0</v>
      </c>
      <c r="T99" s="169">
        <f>IF(ISERROR(Data4!AA$37),0,Data4!AA$37)</f>
        <v>0</v>
      </c>
      <c r="U99" s="169">
        <f>IF(ISERROR(Data4!AB$37),0,Data4!AB$37)</f>
        <v>0</v>
      </c>
      <c r="V99" s="169">
        <f>IF(ISERROR(Data4!AC$37),0,Data4!AC$37)</f>
        <v>0</v>
      </c>
      <c r="W99" s="169">
        <f>IF(ISERROR(Data4!AD$37),0,Data4!AD$37)</f>
        <v>0</v>
      </c>
      <c r="X99" s="169">
        <f>IF(ISERROR(Data4!AE$37),0,Data4!AE$37)</f>
        <v>0</v>
      </c>
      <c r="Y99" s="169">
        <f>IF(ISERROR(Data4!AF$37),0,Data4!AF$37)</f>
        <v>0</v>
      </c>
      <c r="Z99" s="169">
        <f>IF(ISERROR(Data4!AG$37),0,Data4!AG$37)</f>
        <v>0</v>
      </c>
      <c r="AA99" s="169">
        <f>IF(ISERROR(Data4!AH$37),0,Data4!AH$37)</f>
        <v>0</v>
      </c>
      <c r="AB99" s="169">
        <f>IF(ISERROR(Data4!AI$37),0,Data4!AI$37)</f>
        <v>0</v>
      </c>
      <c r="AC99" s="169">
        <f>IF(ISERROR(Data4!AJ$37),0,Data4!AJ$37)</f>
        <v>0</v>
      </c>
      <c r="AD99" s="169">
        <f>IF(ISERROR(Data4!AK$37),0,Data4!AK$37)</f>
        <v>0</v>
      </c>
      <c r="AE99" s="169">
        <f>IF(ISERROR(Data4!AL$37),0,Data4!AL$37)</f>
        <v>0</v>
      </c>
      <c r="AF99" s="169">
        <f>IF(ISERROR(Data4!AM$37),0,Data4!AM$37)</f>
        <v>0</v>
      </c>
      <c r="AG99" s="169">
        <f>IF(ISERROR(Data4!AN$37),0,Data4!AN$37)</f>
        <v>0</v>
      </c>
      <c r="AH99" s="169">
        <f>IF(ISERROR(Data4!AO$37),0,Data4!AO$37)</f>
        <v>0</v>
      </c>
      <c r="AI99" s="169">
        <f>IF(ISERROR(Data4!AP$37),0,Data4!AP$37)</f>
        <v>0</v>
      </c>
      <c r="AJ99" s="169">
        <f>IF(ISERROR(Data4!AQ$37),0,Data4!AQ$37)</f>
        <v>0</v>
      </c>
      <c r="AO99" s="3"/>
      <c r="AP99" s="3"/>
    </row>
    <row r="100" spans="2:42" hidden="1">
      <c r="B100" s="199" t="s">
        <v>346</v>
      </c>
      <c r="C100" s="181" t="str">
        <f>Data4!D$38</f>
        <v>-</v>
      </c>
      <c r="D100" s="65">
        <f>F100+NPV(FDN,G100:INDEX(G100:AJ100,PAL))</f>
        <v>0</v>
      </c>
      <c r="E100" s="65">
        <f>SUMIF($F$5:$AJ$5,"&lt;="&amp;PAL,$F100:$AJ100)</f>
        <v>0</v>
      </c>
      <c r="F100" s="169">
        <f>IF(ISERROR(Data4!M$38),0,Data4!M$38)</f>
        <v>0</v>
      </c>
      <c r="G100" s="169">
        <f>IF(ISERROR(Data4!N$38),0,Data4!N$38)</f>
        <v>0</v>
      </c>
      <c r="H100" s="169">
        <f>IF(ISERROR(Data4!O$38),0,Data4!O$38)</f>
        <v>0</v>
      </c>
      <c r="I100" s="169">
        <f>IF(ISERROR(Data4!P$38),0,Data4!P$38)</f>
        <v>0</v>
      </c>
      <c r="J100" s="169">
        <f>IF(ISERROR(Data4!Q$38),0,Data4!Q$38)</f>
        <v>0</v>
      </c>
      <c r="K100" s="169">
        <f>IF(ISERROR(Data4!R$38),0,Data4!R$38)</f>
        <v>0</v>
      </c>
      <c r="L100" s="169">
        <f>IF(ISERROR(Data4!S$38),0,Data4!S$38)</f>
        <v>0</v>
      </c>
      <c r="M100" s="169">
        <f>IF(ISERROR(Data4!T$38),0,Data4!T$38)</f>
        <v>0</v>
      </c>
      <c r="N100" s="169">
        <f>IF(ISERROR(Data4!U$38),0,Data4!U$38)</f>
        <v>0</v>
      </c>
      <c r="O100" s="169">
        <f>IF(ISERROR(Data4!V$38),0,Data4!V$38)</f>
        <v>0</v>
      </c>
      <c r="P100" s="169">
        <f>IF(ISERROR(Data4!W$38),0,Data4!W$38)</f>
        <v>0</v>
      </c>
      <c r="Q100" s="169">
        <f>IF(ISERROR(Data4!X$38),0,Data4!X$38)</f>
        <v>0</v>
      </c>
      <c r="R100" s="169">
        <f>IF(ISERROR(Data4!Y$38),0,Data4!Y$38)</f>
        <v>0</v>
      </c>
      <c r="S100" s="169">
        <f>IF(ISERROR(Data4!Z$38),0,Data4!Z$38)</f>
        <v>0</v>
      </c>
      <c r="T100" s="169">
        <f>IF(ISERROR(Data4!AA$38),0,Data4!AA$38)</f>
        <v>0</v>
      </c>
      <c r="U100" s="169">
        <f>IF(ISERROR(Data4!AB$38),0,Data4!AB$38)</f>
        <v>0</v>
      </c>
      <c r="V100" s="169">
        <f>IF(ISERROR(Data4!AC$38),0,Data4!AC$38)</f>
        <v>0</v>
      </c>
      <c r="W100" s="169">
        <f>IF(ISERROR(Data4!AD$38),0,Data4!AD$38)</f>
        <v>0</v>
      </c>
      <c r="X100" s="169">
        <f>IF(ISERROR(Data4!AE$38),0,Data4!AE$38)</f>
        <v>0</v>
      </c>
      <c r="Y100" s="169">
        <f>IF(ISERROR(Data4!AF$38),0,Data4!AF$38)</f>
        <v>0</v>
      </c>
      <c r="Z100" s="169">
        <f>IF(ISERROR(Data4!AG$38),0,Data4!AG$38)</f>
        <v>0</v>
      </c>
      <c r="AA100" s="169">
        <f>IF(ISERROR(Data4!AH$38),0,Data4!AH$38)</f>
        <v>0</v>
      </c>
      <c r="AB100" s="169">
        <f>IF(ISERROR(Data4!AI$38),0,Data4!AI$38)</f>
        <v>0</v>
      </c>
      <c r="AC100" s="169">
        <f>IF(ISERROR(Data4!AJ$38),0,Data4!AJ$38)</f>
        <v>0</v>
      </c>
      <c r="AD100" s="169">
        <f>IF(ISERROR(Data4!AK$38),0,Data4!AK$38)</f>
        <v>0</v>
      </c>
      <c r="AE100" s="169">
        <f>IF(ISERROR(Data4!AL$38),0,Data4!AL$38)</f>
        <v>0</v>
      </c>
      <c r="AF100" s="169">
        <f>IF(ISERROR(Data4!AM$38),0,Data4!AM$38)</f>
        <v>0</v>
      </c>
      <c r="AG100" s="169">
        <f>IF(ISERROR(Data4!AN$38),0,Data4!AN$38)</f>
        <v>0</v>
      </c>
      <c r="AH100" s="169">
        <f>IF(ISERROR(Data4!AO$38),0,Data4!AO$38)</f>
        <v>0</v>
      </c>
      <c r="AI100" s="169">
        <f>IF(ISERROR(Data4!AP$38),0,Data4!AP$38)</f>
        <v>0</v>
      </c>
      <c r="AJ100" s="169">
        <f>IF(ISERROR(Data4!AQ$38),0,Data4!AQ$38)</f>
        <v>0</v>
      </c>
      <c r="AO100" s="3"/>
      <c r="AP100" s="3"/>
    </row>
  </sheetData>
  <sheetProtection algorithmName="SHA-512" hashValue="niq+EFTnajsRq2qtNFZeL3ey4LrkTz0YO2isNN4YZCM1qSKeDsDlzYUWDzYKvKzsmENUfBCxoSqT8xoZ4nVHnA==" saltValue="SQLs/Vf+E4mZg988UR5DAw==" spinCount="100000" sheet="1" objects="1" scenarios="1"/>
  <mergeCells count="5">
    <mergeCell ref="B86:C86"/>
    <mergeCell ref="C2:E2"/>
    <mergeCell ref="C3:E3"/>
    <mergeCell ref="C4:E4"/>
    <mergeCell ref="AP4:AY4"/>
  </mergeCells>
  <conditionalFormatting sqref="B7:C48 B56:C56 B49:B55 B57:B59">
    <cfRule type="expression" dxfId="236" priority="4" stopIfTrue="1">
      <formula>$AO7=1</formula>
    </cfRule>
  </conditionalFormatting>
  <conditionalFormatting sqref="C4:E4">
    <cfRule type="expression" dxfId="235" priority="3" stopIfTrue="1">
      <formula>LEN($C$4)&gt;0</formula>
    </cfRule>
  </conditionalFormatting>
  <conditionalFormatting sqref="B88:C100">
    <cfRule type="expression" dxfId="234" priority="5" stopIfTrue="1">
      <formula>#REF!=1</formula>
    </cfRule>
  </conditionalFormatting>
  <conditionalFormatting sqref="C57:C59">
    <cfRule type="expression" dxfId="233" priority="1" stopIfTrue="1">
      <formula>$AO57=1</formula>
    </cfRule>
  </conditionalFormatting>
  <dataValidations xWindow="520" yWindow="608" count="2">
    <dataValidation type="decimal" allowBlank="1" showInputMessage="1" showErrorMessage="1" sqref="F18:AJ20 F23:AJ29 F33:AJ33 F37:AJ40 F42:AJ43 F45:AJ46 F8:AJ16 F90:AJ96 F57:AJ59 F49:AJ55 F98:AJ100">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F3521CD4-9467-4E3C-BA61-7875B53BB7E8}">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20" yWindow="608" count="2">
        <x14:dataValidation type="list" allowBlank="1" showInputMessage="1" showErrorMessage="1" prompt="Prašome naudos komponentą pasirinkti iš siūlomo sąrašo. Jeigu sąrašas tusčias, jūs jau esate pasirinkę visus galimus naudos kompentus.">
          <x14:formula1>
            <xm:f>IF(Data0!$BI$2&lt;&gt;"",OFFSET(Data0!$BI$1,INDEX( MATCH(1,(--(Data0!$BI$2:$BI$61&lt;&gt;"")),0),1),0,SUMPRODUCT(--(LEN(Data0!$BI$2:$BI$61)&gt;0)),1),OFFSET(Data0!$BI$2,INDEX( MATCH(1,(--(Data0!$BI$3:$BI$61&lt;&gt;"")),0),1),0,SUMPRODUCT(--(LEN(Data0!$BI$3:$BI$61)&gt;0)),1))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IF(Data0!$BK$2&lt;&gt;"",OFFSET(Data0!$BK$1,INDEX( MATCH(1,(--(Data0!$BK$2:$BK$61&lt;&gt;"")),0),1),0,SUMPRODUCT(--(LEN(Data0!$BK$2:$BK$61)&gt;0)),1),OFFSET(Data0!$BK$2,INDEX( MATCH(1,(--(Data0!$BK$3:$BK$61&lt;&gt;"")),0),1),0,SUMPRODUCT(--(LEN(Data0!$BK$3:$BK$61)&gt;0)),1))</xm:f>
          </x14:formula1>
          <xm:sqref>C57:C59</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73</vt:i4>
      </vt:variant>
    </vt:vector>
  </HeadingPairs>
  <TitlesOfParts>
    <vt:vector size="115" baseType="lpstr">
      <vt:lpstr>1</vt:lpstr>
      <vt:lpstr>A.1</vt:lpstr>
      <vt:lpstr>A.2</vt:lpstr>
      <vt:lpstr>A.3</vt:lpstr>
      <vt:lpstr>A.4</vt:lpstr>
      <vt:lpstr>A.5</vt:lpstr>
      <vt:lpstr>A.6</vt:lpstr>
      <vt:lpstr>B.1</vt:lpstr>
      <vt:lpstr>B.2</vt:lpstr>
      <vt:lpstr>B.3</vt:lpstr>
      <vt:lpstr>B.4</vt:lpstr>
      <vt:lpstr>B.5</vt:lpstr>
      <vt:lpstr>B.6</vt:lpstr>
      <vt:lpstr>C.1</vt:lpstr>
      <vt:lpstr>C.2</vt:lpstr>
      <vt:lpstr>C.3</vt:lpstr>
      <vt:lpstr>C.4</vt:lpstr>
      <vt:lpstr>C.5</vt:lpstr>
      <vt:lpstr>C.6</vt:lpstr>
      <vt:lpstr>D.1</vt:lpstr>
      <vt:lpstr>D.2</vt:lpstr>
      <vt:lpstr>D.3</vt:lpstr>
      <vt:lpstr>D.4</vt:lpstr>
      <vt:lpstr>D.5</vt:lpstr>
      <vt:lpstr>D.6</vt:lpstr>
      <vt:lpstr>A.0</vt:lpstr>
      <vt:lpstr>B.0</vt:lpstr>
      <vt:lpstr>C.0</vt:lpstr>
      <vt:lpstr>D.0</vt:lpstr>
      <vt:lpstr>3</vt:lpstr>
      <vt:lpstr>4</vt:lpstr>
      <vt:lpstr>5.1</vt:lpstr>
      <vt:lpstr>5.2</vt:lpstr>
      <vt:lpstr>5.3</vt:lpstr>
      <vt:lpstr>5.4</vt:lpstr>
      <vt:lpstr>5.5</vt:lpstr>
      <vt:lpstr>6.1</vt:lpstr>
      <vt:lpstr>6.2</vt:lpstr>
      <vt:lpstr>6.3</vt:lpstr>
      <vt:lpstr>6.4</vt:lpstr>
      <vt:lpstr>Prielaidos_energ_urbanist</vt:lpstr>
      <vt:lpstr>Prielaidos</vt:lpstr>
      <vt:lpstr>Alternatyvos_A</vt:lpstr>
      <vt:lpstr>Alternatyvos_B</vt:lpstr>
      <vt:lpstr>Alternatyvos_C</vt:lpstr>
      <vt:lpstr>Alternatyvos_D</vt:lpstr>
      <vt:lpstr>alternatyvu_masyvas</vt:lpstr>
      <vt:lpstr>EVS_kodas</vt:lpstr>
      <vt:lpstr>EVS_pavadinimas</vt:lpstr>
      <vt:lpstr>EVS_projekto_tipo_kodas</vt:lpstr>
      <vt:lpstr>EVS_projekto_tipo_pavadinimas</vt:lpstr>
      <vt:lpstr>FDN</vt:lpstr>
      <vt:lpstr>Infliacija</vt:lpstr>
      <vt:lpstr>Investiciju_metu_skaicius</vt:lpstr>
      <vt:lpstr>IO_kodas</vt:lpstr>
      <vt:lpstr>IO_pavadinimas</vt:lpstr>
      <vt:lpstr>IOR_kodas</vt:lpstr>
      <vt:lpstr>IOR_pavadinimas</vt:lpstr>
      <vt:lpstr>JA_kintamieji</vt:lpstr>
      <vt:lpstr>Kalba</vt:lpstr>
      <vt:lpstr>Kalbos_pasirinkimas</vt:lpstr>
      <vt:lpstr>Klaidu_pranesimai</vt:lpstr>
      <vt:lpstr>Naudos_Zalos</vt:lpstr>
      <vt:lpstr>Naudos_Zalos_kodas</vt:lpstr>
      <vt:lpstr>Naudos_Zalos_pav</vt:lpstr>
      <vt:lpstr>PAL</vt:lpstr>
      <vt:lpstr>Pardavimo_PVM</vt:lpstr>
      <vt:lpstr>Pasirenkami_tipai</vt:lpstr>
      <vt:lpstr>Pasirinktos_alternatyvos</vt:lpstr>
      <vt:lpstr>PIL</vt:lpstr>
      <vt:lpstr>Pirkimo_PVM</vt:lpstr>
      <vt:lpstr>Pirkimo_PVM_II</vt:lpstr>
      <vt:lpstr>'5.5'!Print_Area</vt:lpstr>
      <vt:lpstr>'4'!Print_Titles</vt:lpstr>
      <vt:lpstr>'5.1'!Print_Titles</vt:lpstr>
      <vt:lpstr>'5.2'!Print_Titles</vt:lpstr>
      <vt:lpstr>'5.3'!Print_Titles</vt:lpstr>
      <vt:lpstr>'5.4'!Print_Titles</vt:lpstr>
      <vt:lpstr>'6.1'!Print_Titles</vt:lpstr>
      <vt:lpstr>'6.2'!Print_Titles</vt:lpstr>
      <vt:lpstr>A.0!Print_Titles</vt:lpstr>
      <vt:lpstr>A.1!Print_Titles</vt:lpstr>
      <vt:lpstr>A.2!Print_Titles</vt:lpstr>
      <vt:lpstr>A.3!Print_Titles</vt:lpstr>
      <vt:lpstr>A.4!Print_Titles</vt:lpstr>
      <vt:lpstr>A.5!Print_Titles</vt:lpstr>
      <vt:lpstr>A.6!Print_Titles</vt:lpstr>
      <vt:lpstr>B.0!Print_Titles</vt:lpstr>
      <vt:lpstr>B.1!Print_Titles</vt:lpstr>
      <vt:lpstr>B.2!Print_Titles</vt:lpstr>
      <vt:lpstr>B.3!Print_Titles</vt:lpstr>
      <vt:lpstr>B.4!Print_Titles</vt:lpstr>
      <vt:lpstr>B.5!Print_Titles</vt:lpstr>
      <vt:lpstr>B.6!Print_Titles</vt:lpstr>
      <vt:lpstr>C.0!Print_Titles</vt:lpstr>
      <vt:lpstr>C.1!Print_Titles</vt:lpstr>
      <vt:lpstr>C.2!Print_Titles</vt:lpstr>
      <vt:lpstr>C.3!Print_Titles</vt:lpstr>
      <vt:lpstr>C.4!Print_Titles</vt:lpstr>
      <vt:lpstr>C.5!Print_Titles</vt:lpstr>
      <vt:lpstr>C.6!Print_Titles</vt:lpstr>
      <vt:lpstr>D.0!Print_Titles</vt:lpstr>
      <vt:lpstr>D.1!Print_Titles</vt:lpstr>
      <vt:lpstr>D.2!Print_Titles</vt:lpstr>
      <vt:lpstr>D.3!Print_Titles</vt:lpstr>
      <vt:lpstr>D.4!Print_Titles</vt:lpstr>
      <vt:lpstr>D.5!Print_Titles</vt:lpstr>
      <vt:lpstr>D.6!Print_Titles</vt:lpstr>
      <vt:lpstr>Data0!Print_Titles</vt:lpstr>
      <vt:lpstr>pvm_susigrazinimas</vt:lpstr>
      <vt:lpstr>Rizikos</vt:lpstr>
      <vt:lpstr>SA_kintamieji</vt:lpstr>
      <vt:lpstr>SDN</vt:lpstr>
      <vt:lpstr>Veiklu_pradzia</vt:lpstr>
      <vt:lpstr>VPSP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Andrej Dubovskij</dc:creator>
  <cp:lastModifiedBy>Windows User</cp:lastModifiedBy>
  <cp:lastPrinted>2017-02-13T12:50:02Z</cp:lastPrinted>
  <dcterms:created xsi:type="dcterms:W3CDTF">2013-02-01T12:13:38Z</dcterms:created>
  <dcterms:modified xsi:type="dcterms:W3CDTF">2017-05-05T10:31:05Z</dcterms:modified>
</cp:coreProperties>
</file>